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Questa_cartella_di_lavoro" defaultThemeVersion="124226"/>
  <mc:AlternateContent xmlns:mc="http://schemas.openxmlformats.org/markup-compatibility/2006">
    <mc:Choice Requires="x15">
      <x15ac:absPath xmlns:x15ac="http://schemas.microsoft.com/office/spreadsheetml/2010/11/ac" url="\\share3srv\Cavoto_Rossella\Documenti 2005\Amministrazione trasparente\2021\"/>
    </mc:Choice>
  </mc:AlternateContent>
  <bookViews>
    <workbookView xWindow="10783" yWindow="-17" windowWidth="10860" windowHeight="10037" tabRatio="869"/>
  </bookViews>
  <sheets>
    <sheet name="SI_1" sheetId="31" r:id="rId1"/>
    <sheet name="COCOCO" sheetId="32" r:id="rId2"/>
    <sheet name="IN_SI_1" sheetId="1" state="hidden" r:id="rId3"/>
    <sheet name="out_SI_1" sheetId="77" state="hidden" r:id="rId4"/>
    <sheet name="t1" sheetId="36" r:id="rId5"/>
    <sheet name="IN_COCOCO" sheetId="2" state="veryHidden" r:id="rId6"/>
    <sheet name="out_COCOCO" sheetId="78" state="veryHidden" r:id="rId7"/>
    <sheet name="IN_T1" sheetId="6" state="hidden" r:id="rId8"/>
    <sheet name="IN_T1_NOTE" sheetId="85" state="veryHidden" r:id="rId9"/>
    <sheet name="1A" sheetId="37" r:id="rId10"/>
    <sheet name="IN_1A" sheetId="7" state="veryHidden" r:id="rId11"/>
    <sheet name="1B" sheetId="38" r:id="rId12"/>
    <sheet name="IN_1B" sheetId="8" state="veryHidden" r:id="rId13"/>
    <sheet name="1C" sheetId="40" r:id="rId14"/>
    <sheet name="IN_1C" sheetId="9" state="veryHidden" r:id="rId15"/>
    <sheet name="1D" sheetId="41" r:id="rId16"/>
    <sheet name="IN_1D" sheetId="10" state="veryHidden" r:id="rId17"/>
    <sheet name="1E" sheetId="42" r:id="rId18"/>
    <sheet name="IN_1E" sheetId="11" state="veryHidden" r:id="rId19"/>
    <sheet name="1F" sheetId="43" r:id="rId20"/>
    <sheet name="IN_1F" sheetId="12" state="veryHidden" r:id="rId21"/>
    <sheet name="1G" sheetId="126" r:id="rId22"/>
    <sheet name="IN_1G" sheetId="92" state="hidden" r:id="rId23"/>
    <sheet name="IN_1G_HEAD" sheetId="93" state="hidden" r:id="rId24"/>
    <sheet name="STRUTTURE" sheetId="84" state="hidden" r:id="rId25"/>
    <sheet name="1SD" sheetId="106" r:id="rId26"/>
    <sheet name="t2" sheetId="44" r:id="rId27"/>
    <sheet name="IN_T2" sheetId="13" state="hidden" r:id="rId28"/>
    <sheet name="t2A" sheetId="45" r:id="rId29"/>
    <sheet name="IN_T2A" sheetId="14" state="hidden" r:id="rId30"/>
    <sheet name="IN_T3" sheetId="15" state="hidden" r:id="rId31"/>
    <sheet name="t3" sheetId="46" r:id="rId32"/>
    <sheet name="t4" sheetId="47" r:id="rId33"/>
    <sheet name="IN_T4" sheetId="16" state="hidden" r:id="rId34"/>
    <sheet name="t5" sheetId="48" r:id="rId35"/>
    <sheet name="IN_T5" sheetId="17" state="hidden" r:id="rId36"/>
    <sheet name="t6" sheetId="49" r:id="rId37"/>
    <sheet name="IN_T6" sheetId="18" state="hidden" r:id="rId38"/>
    <sheet name="IN_T7" sheetId="19" state="hidden" r:id="rId39"/>
    <sheet name="IN_T8" sheetId="20" state="hidden" r:id="rId40"/>
    <sheet name="IN_T9" sheetId="21" state="hidden" r:id="rId41"/>
    <sheet name="t7" sheetId="50" r:id="rId42"/>
    <sheet name="t8" sheetId="51" r:id="rId43"/>
    <sheet name="t9" sheetId="52" r:id="rId44"/>
    <sheet name="t10" sheetId="53" r:id="rId45"/>
    <sheet name="IN_T10" sheetId="22" state="hidden" r:id="rId46"/>
    <sheet name="t11" sheetId="54" r:id="rId47"/>
    <sheet name="IN_T11" sheetId="23" state="hidden" r:id="rId48"/>
    <sheet name="t12" sheetId="55" r:id="rId49"/>
    <sheet name="IN_T12" sheetId="24" state="hidden" r:id="rId50"/>
    <sheet name="t13" sheetId="56" r:id="rId51"/>
    <sheet name="IN_T13" sheetId="94" state="hidden" r:id="rId52"/>
    <sheet name="IN_T14" sheetId="26" state="veryHidden" r:id="rId53"/>
    <sheet name="IN_T14_NOTE" sheetId="87" state="veryHidden" r:id="rId54"/>
    <sheet name="IN_T14_IRAP" sheetId="95" state="veryHidden" r:id="rId55"/>
    <sheet name="IN_T15_1" sheetId="28" state="veryHidden" r:id="rId56"/>
    <sheet name="IN_T15_2" sheetId="29" state="veryHidden" r:id="rId57"/>
    <sheet name="IN_T15_3" sheetId="30" state="veryHidden" r:id="rId58"/>
    <sheet name="IN_SICI_LEG356" sheetId="105" state="veryHidden" r:id="rId59"/>
    <sheet name="t14" sheetId="115" r:id="rId60"/>
    <sheet name="t14_Dett" sheetId="116" r:id="rId61"/>
    <sheet name="t15(1)" sheetId="128" r:id="rId62"/>
    <sheet name="t15(1)_Dett" sheetId="111" r:id="rId63"/>
    <sheet name="t15(2)" sheetId="118" r:id="rId64"/>
    <sheet name="t15(2)_Dett" sheetId="112" r:id="rId65"/>
    <sheet name="t15(3)" sheetId="119" r:id="rId66"/>
    <sheet name="t15(3)_Dett" sheetId="113" r:id="rId67"/>
    <sheet name="SICI(1)" sheetId="120" r:id="rId68"/>
    <sheet name="SICI(1)_OUT" sheetId="101" state="hidden" r:id="rId69"/>
    <sheet name="SICI(2)" sheetId="121" r:id="rId70"/>
    <sheet name="SICI(2)_OUT" sheetId="100" state="hidden" r:id="rId71"/>
    <sheet name="SICI(3)" sheetId="122" r:id="rId72"/>
    <sheet name="SICI(3)_OUT" sheetId="104" state="hidden" r:id="rId73"/>
    <sheet name="Tabella Riconciliazione" sheetId="88" r:id="rId74"/>
    <sheet name="IN_RICONC" sheetId="90" state="veryHidden" r:id="rId75"/>
    <sheet name="Valori Medi" sheetId="61" r:id="rId76"/>
    <sheet name="Squadratura 1" sheetId="62" r:id="rId77"/>
    <sheet name="Squadratura 2" sheetId="63" r:id="rId78"/>
    <sheet name="Squadratura 3" sheetId="64" r:id="rId79"/>
    <sheet name="Squadratura 4" sheetId="65" r:id="rId80"/>
    <sheet name="Squadratura 6" sheetId="129" r:id="rId81"/>
    <sheet name="Squadratura 8" sheetId="66" r:id="rId82"/>
    <sheet name="Incongruenze 1 e 11" sheetId="123" r:id="rId83"/>
    <sheet name="Incongruenza 2" sheetId="68" r:id="rId84"/>
    <sheet name="Incongruenze 3 12 e 13" sheetId="124" r:id="rId85"/>
    <sheet name="Incongruenza 4 e controlli t14" sheetId="69" r:id="rId86"/>
    <sheet name="out_Incongruenza_4" sheetId="82" state="veryHidden" r:id="rId87"/>
    <sheet name="Incongruenza 5" sheetId="70" r:id="rId88"/>
    <sheet name="Incongruenza 6" sheetId="71" r:id="rId89"/>
    <sheet name="Incongruenza 7" sheetId="72" r:id="rId90"/>
    <sheet name="Incongruenza 8" sheetId="73" r:id="rId91"/>
    <sheet name="Incongruenza 10" sheetId="96" r:id="rId92"/>
    <sheet name="Incongruenza 14" sheetId="125" r:id="rId93"/>
    <sheet name="Incongruenza 15" sheetId="130" r:id="rId94"/>
    <sheet name="SERT" sheetId="114" state="veryHidden" r:id="rId95"/>
    <sheet name="COM" sheetId="76" state="veryHidden" r:id="rId96"/>
    <sheet name="VERSIONE" sheetId="83" state="veryHidden" r:id="rId97"/>
  </sheets>
  <externalReferences>
    <externalReference r:id="rId98"/>
  </externalReferences>
  <definedNames>
    <definedName name="_xlnm._FilterDatabase" localSheetId="33" hidden="1">IN_T4!$A$1:$EK$1</definedName>
    <definedName name="_xlnm._FilterDatabase" localSheetId="42" hidden="1">'t8'!$A$3:$AB$164</definedName>
    <definedName name="_xlnm.Print_Area" localSheetId="9">'1A'!$A$1:$R$629</definedName>
    <definedName name="_xlnm.Print_Area" localSheetId="11">'1B'!$A$1:$N$421</definedName>
    <definedName name="_xlnm.Print_Area" localSheetId="13">'1C'!$A$1:$R$433</definedName>
    <definedName name="_xlnm.Print_Area" localSheetId="15">'1D'!$A$1:$J$27</definedName>
    <definedName name="_xlnm.Print_Area" localSheetId="17">'1E'!$A$1:$R$52</definedName>
    <definedName name="_xlnm.Print_Area" localSheetId="19">'1F'!$A$1:$L$569</definedName>
    <definedName name="_xlnm.Print_Area" localSheetId="25">'1SD'!$A$1:$L$26</definedName>
    <definedName name="_xlnm.Print_Area" localSheetId="1">COCOCO!$A$1:$H$27</definedName>
    <definedName name="_xlnm.Print_Area" localSheetId="84">'Incongruenze 3 12 e 13'!$A$1:$D$14</definedName>
    <definedName name="_xlnm.Print_Area" localSheetId="0">SI_1!$A$1:$G$222</definedName>
    <definedName name="_xlnm.Print_Area" localSheetId="67">'SICI(1)'!$A$1:$F$89</definedName>
    <definedName name="_xlnm.Print_Area" localSheetId="69">'SICI(2)'!$A$1:$F$70</definedName>
    <definedName name="_xlnm.Print_Area" localSheetId="71">'SICI(3)'!$A$1:$F$79</definedName>
    <definedName name="_xlnm.Print_Area" localSheetId="76">'Squadratura 1'!$A$1:$J$163</definedName>
    <definedName name="_xlnm.Print_Area" localSheetId="77">'Squadratura 2'!$A$1:$L$164</definedName>
    <definedName name="_xlnm.Print_Area" localSheetId="78">'Squadratura 3'!$A$1:$X$165</definedName>
    <definedName name="_xlnm.Print_Area" localSheetId="79">'Squadratura 4'!$A$1:$I$163</definedName>
    <definedName name="_xlnm.Print_Area" localSheetId="81">'Squadratura 8'!$A$1:$H$51</definedName>
    <definedName name="_xlnm.Print_Area" localSheetId="4">'t1'!$A$1:$L$164</definedName>
    <definedName name="_xlnm.Print_Area" localSheetId="44">'t10'!$A$1:$AV$168</definedName>
    <definedName name="_xlnm.Print_Area" localSheetId="46">'t11'!$A$1:$X$170</definedName>
    <definedName name="_xlnm.Print_Area" localSheetId="48">'t12'!$A$1:$J$170</definedName>
    <definedName name="_xlnm.Print_Area" localSheetId="50">'t13'!$A$1:$AC$169</definedName>
    <definedName name="_xlnm.Print_Area" localSheetId="59" xml:space="preserve">  't14'!$A$1:$D$40</definedName>
    <definedName name="_xlnm.Print_Area" localSheetId="61">'t15(1)'!$A$1:$G$94</definedName>
    <definedName name="_xlnm.Print_Area" localSheetId="63">'t15(2)'!$A$1:$G$64</definedName>
    <definedName name="_xlnm.Print_Area" localSheetId="65">'t15(3)'!$A$1:$G$64</definedName>
    <definedName name="_xlnm.Print_Area" localSheetId="28">t2A!$A$1:$K$29</definedName>
    <definedName name="_xlnm.Print_Area" localSheetId="31">'t3'!$A$1:$P$171</definedName>
    <definedName name="_xlnm.Print_Area" localSheetId="32">'t4'!$A$1:$FD$168</definedName>
    <definedName name="_xlnm.Print_Area" localSheetId="34">'t5'!$A$1:$V$170</definedName>
    <definedName name="_xlnm.Print_Area" localSheetId="36">'t6'!$A$1:$V$170</definedName>
    <definedName name="_xlnm.Print_Area" localSheetId="41">'t7'!$A$1:$X$168</definedName>
    <definedName name="_xlnm.Print_Area" localSheetId="42">'t8'!$A$1:$AB$169</definedName>
    <definedName name="_xlnm.Print_Area" localSheetId="43">'t9'!$A$1:$P$168</definedName>
    <definedName name="_xlnm.Print_Area" localSheetId="75">'Valori Medi'!$A$1:$T$166</definedName>
    <definedName name="CODI_ISTITUZIONE" localSheetId="92">#REF!</definedName>
    <definedName name="CODI_ISTITUZIONE" localSheetId="82">#REF!</definedName>
    <definedName name="CODI_ISTITUZIONE" localSheetId="84">#REF!</definedName>
    <definedName name="CODI_ISTITUZIONE" localSheetId="67">#REF!</definedName>
    <definedName name="CODI_ISTITUZIONE" localSheetId="69">#REF!</definedName>
    <definedName name="CODI_ISTITUZIONE" localSheetId="71">#REF!</definedName>
    <definedName name="CODI_ISTITUZIONE" localSheetId="61">#REF!</definedName>
    <definedName name="CODI_ISTITUZIONE">#REF!</definedName>
    <definedName name="CODI_ISTITUZIONE2" localSheetId="92">#REF!</definedName>
    <definedName name="CODI_ISTITUZIONE2" localSheetId="82">#REF!</definedName>
    <definedName name="CODI_ISTITUZIONE2" localSheetId="84">#REF!</definedName>
    <definedName name="CODI_ISTITUZIONE2" localSheetId="67">#REF!</definedName>
    <definedName name="CODI_ISTITUZIONE2" localSheetId="69">#REF!</definedName>
    <definedName name="CODI_ISTITUZIONE2" localSheetId="71">#REF!</definedName>
    <definedName name="CODI_ISTITUZIONE2" localSheetId="61">#REF!</definedName>
    <definedName name="CODI_ISTITUZIONE2" localSheetId="63">#REF!</definedName>
    <definedName name="CODI_ISTITUZIONE2" localSheetId="64">#REF!</definedName>
    <definedName name="CODI_ISTITUZIONE2" localSheetId="65">#REF!</definedName>
    <definedName name="CODI_ISTITUZIONE2" localSheetId="66">#REF!</definedName>
    <definedName name="CODI_ISTITUZIONE2">#REF!</definedName>
    <definedName name="COM">COM!$A$1:$A$1574</definedName>
    <definedName name="COMUNE_DESC" localSheetId="94">[1]COM!$A$2:$A$1716</definedName>
    <definedName name="COMUNE_DESC" localSheetId="59">#REF!</definedName>
    <definedName name="COMUNE_DESC" localSheetId="60">#REF!</definedName>
    <definedName name="COMUNE_DESC">COM!$A$2:$A$1716</definedName>
    <definedName name="DESC_ISTITUZIONE" localSheetId="92">#REF!</definedName>
    <definedName name="DESC_ISTITUZIONE" localSheetId="82">#REF!</definedName>
    <definedName name="DESC_ISTITUZIONE" localSheetId="84">#REF!</definedName>
    <definedName name="DESC_ISTITUZIONE" localSheetId="67">#REF!</definedName>
    <definedName name="DESC_ISTITUZIONE" localSheetId="69">#REF!</definedName>
    <definedName name="DESC_ISTITUZIONE" localSheetId="71">#REF!</definedName>
    <definedName name="DESC_ISTITUZIONE" localSheetId="61">#REF!</definedName>
    <definedName name="DESC_ISTITUZIONE">#REF!</definedName>
    <definedName name="DESC_ISTITUZIONE2" localSheetId="92">#REF!</definedName>
    <definedName name="DESC_ISTITUZIONE2" localSheetId="82">#REF!</definedName>
    <definedName name="DESC_ISTITUZIONE2" localSheetId="84">#REF!</definedName>
    <definedName name="DESC_ISTITUZIONE2" localSheetId="67">#REF!</definedName>
    <definedName name="DESC_ISTITUZIONE2" localSheetId="69">#REF!</definedName>
    <definedName name="DESC_ISTITUZIONE2" localSheetId="71">#REF!</definedName>
    <definedName name="DESC_ISTITUZIONE2" localSheetId="61">#REF!</definedName>
    <definedName name="DESC_ISTITUZIONE2" localSheetId="63">#REF!</definedName>
    <definedName name="DESC_ISTITUZIONE2" localSheetId="64">#REF!</definedName>
    <definedName name="DESC_ISTITUZIONE2" localSheetId="65">#REF!</definedName>
    <definedName name="DESC_ISTITUZIONE2" localSheetId="66">#REF!</definedName>
    <definedName name="DESC_ISTITUZIONE2">#REF!</definedName>
    <definedName name="IN_1A">IN_1A!$A$1:$Q$496</definedName>
    <definedName name="IN_1B">IN_1B!$A$1:$M$343</definedName>
    <definedName name="IN_1C">IN_1C!$A$1:$Q$352</definedName>
    <definedName name="IN_1D">IN_1D!$A$1:$J$12</definedName>
    <definedName name="IN_1E">IN_1E!$A$1:$R$41</definedName>
    <definedName name="IN_1F">IN_1F!$A$1:$M$487</definedName>
    <definedName name="IN_1G">IN_1G!$A$1:$Y$66</definedName>
    <definedName name="IN_1G_HEAD">IN_1G_HEAD!$A$1:$U$2</definedName>
    <definedName name="IN_COCOCO">IN_COCOCO!$A$1:$Q$2</definedName>
    <definedName name="IN_RICONC">IN_RICONC!$A$1:$D$28</definedName>
    <definedName name="IN_SI_1">IN_SI_1!$A$1:$DE$2</definedName>
    <definedName name="IN_SICI_LEG356">IN_SICI_LEG356!$A$1:$C$2</definedName>
    <definedName name="IN_T1">IN_T1!$A$1:$L$158</definedName>
    <definedName name="IN_T1_NOTE">IN_T1_NOTE!$A$1:$C$2</definedName>
    <definedName name="IN_T10">IN_T10!$A$1:$AV$136</definedName>
    <definedName name="IN_T11">IN_T11!$A$1:$X$136</definedName>
    <definedName name="IN_T12">IN_T12!$A$1:$J$136</definedName>
    <definedName name="IN_T13">IN_T13!$A$1:$AC$136</definedName>
    <definedName name="IN_T14">IN_T14!$A$1:$C$32</definedName>
    <definedName name="IN_T14_IRAP">IN_T14_IRAP!$A$1:$A$2</definedName>
    <definedName name="IN_T14_NOTE" localSheetId="53">IN_T14_NOTE!$A$1:$C$3</definedName>
    <definedName name="IN_T15_1">IN_T15_1!$A$1:$E$46</definedName>
    <definedName name="IN_T15_2">IN_T15_2!$A$1:$E$47</definedName>
    <definedName name="IN_T15_3">IN_T15_3!$A$1:$E$47</definedName>
    <definedName name="IN_T2">IN_T2!$A$1:$P$17</definedName>
    <definedName name="IN_T2A">IN_T2A!$A$1:$R$18</definedName>
    <definedName name="IN_T3">IN_T3!$A$1:$P$136</definedName>
    <definedName name="IN_T4">IN_T4!$A$1:$EJ$136</definedName>
    <definedName name="IN_T5">IN_T5!$A$1:$V$136</definedName>
    <definedName name="IN_T6">IN_T6!$A$1:$V$136</definedName>
    <definedName name="IN_T7">IN_T7!$A$1:$X$136</definedName>
    <definedName name="IN_T8">IN_T8!$A$1:$AB$136</definedName>
    <definedName name="IN_T9">IN_T9!$A$1:$P$136</definedName>
    <definedName name="out_Incongruenza_4">out_Incongruenza_4!$A$1:$C$1</definedName>
    <definedName name="SERT">SERT!$A$1:$A$2</definedName>
    <definedName name="STRUTTURE">STRUTTURE!$A$1:$B$3</definedName>
    <definedName name="_xlnm.Print_Titles" localSheetId="9">'1A'!$4:$6</definedName>
    <definedName name="_xlnm.Print_Titles" localSheetId="11">'1B'!$4:$6</definedName>
    <definedName name="_xlnm.Print_Titles" localSheetId="13">'1C'!$8:$10</definedName>
    <definedName name="_xlnm.Print_Titles" localSheetId="19">'1F'!$5:$6</definedName>
    <definedName name="_xlnm.Print_Titles" localSheetId="83">'Incongruenza 2'!$4:$5</definedName>
    <definedName name="_xlnm.Print_Titles" localSheetId="87">'Incongruenza 5'!$4:$5</definedName>
    <definedName name="_xlnm.Print_Titles" localSheetId="88">'Incongruenza 6'!$4:$5</definedName>
    <definedName name="_xlnm.Print_Titles" localSheetId="89">'Incongruenza 7'!$4:$5</definedName>
    <definedName name="_xlnm.Print_Titles" localSheetId="90">'Incongruenza 8'!$A:$B,'Incongruenza 8'!$4:$5</definedName>
    <definedName name="_xlnm.Print_Titles" localSheetId="82">'Incongruenze 1 e 11'!$12:$12</definedName>
    <definedName name="_xlnm.Print_Titles" localSheetId="84">'Incongruenze 3 12 e 13'!$4:$4</definedName>
    <definedName name="_xlnm.Print_Titles" localSheetId="76">'Squadratura 1'!$4:$5</definedName>
    <definedName name="_xlnm.Print_Titles" localSheetId="77">'Squadratura 2'!$4:$6</definedName>
    <definedName name="_xlnm.Print_Titles" localSheetId="78">'Squadratura 3'!$A:$B,'Squadratura 3'!$5:$7</definedName>
    <definedName name="_xlnm.Print_Titles" localSheetId="79">'Squadratura 4'!$4:$5</definedName>
    <definedName name="_xlnm.Print_Titles" localSheetId="81">'Squadratura 8'!$1:$6</definedName>
    <definedName name="_xlnm.Print_Titles" localSheetId="4">'t1'!$3:$5</definedName>
    <definedName name="_xlnm.Print_Titles" localSheetId="44">'t10'!$A:$B,'t10'!$3:$5</definedName>
    <definedName name="_xlnm.Print_Titles" localSheetId="46">'t11'!$3:$7</definedName>
    <definedName name="_xlnm.Print_Titles" localSheetId="48">'t12'!$3:$5</definedName>
    <definedName name="_xlnm.Print_Titles" localSheetId="50">'t13'!$3:$5</definedName>
    <definedName name="_xlnm.Print_Titles" localSheetId="61">'t15(1)'!$5:$6</definedName>
    <definedName name="_xlnm.Print_Titles" localSheetId="63">'t15(2)'!$3:$4</definedName>
    <definedName name="_xlnm.Print_Titles" localSheetId="65">'t15(3)'!$3:$4</definedName>
    <definedName name="_xlnm.Print_Titles" localSheetId="26">'t2'!$1:$5</definedName>
    <definedName name="_xlnm.Print_Titles" localSheetId="31">'t3'!$3:$5</definedName>
    <definedName name="_xlnm.Print_Titles" localSheetId="32">'t4'!$A:$B,'t4'!$3:$5</definedName>
    <definedName name="_xlnm.Print_Titles" localSheetId="34">'t5'!$3:$6</definedName>
    <definedName name="_xlnm.Print_Titles" localSheetId="36">'t6'!$3:$5</definedName>
    <definedName name="_xlnm.Print_Titles" localSheetId="41">'t7'!$3:$5</definedName>
    <definedName name="_xlnm.Print_Titles" localSheetId="42">'t8'!$3:$5</definedName>
    <definedName name="_xlnm.Print_Titles" localSheetId="43">'t9'!$4:$5</definedName>
    <definedName name="_xlnm.Print_Titles" localSheetId="75">'Valori Medi'!$A:$E,'Valori Medi'!$4:$5</definedName>
    <definedName name="VERSIONE">VERSIONE!$A$1:$C$2</definedName>
  </definedNames>
  <calcPr calcId="162913"/>
</workbook>
</file>

<file path=xl/calcChain.xml><?xml version="1.0" encoding="utf-8"?>
<calcChain xmlns="http://schemas.openxmlformats.org/spreadsheetml/2006/main">
  <c r="E71" i="120" l="1"/>
  <c r="G20" i="128"/>
  <c r="G23" i="118"/>
  <c r="E27" i="122" l="1"/>
  <c r="C4" i="88"/>
  <c r="C34" i="88" l="1"/>
  <c r="C25" i="88"/>
  <c r="C23" i="88"/>
  <c r="E23" i="111"/>
  <c r="E19" i="111"/>
  <c r="E8" i="31"/>
  <c r="E9" i="31"/>
  <c r="K9" i="31" s="1"/>
  <c r="BG2" i="77" s="1"/>
  <c r="E10" i="31"/>
  <c r="K10" i="31" s="1"/>
  <c r="BH2" i="77" s="1"/>
  <c r="E11" i="31"/>
  <c r="K11" i="31" s="1"/>
  <c r="BI2" i="77" s="1"/>
  <c r="E12" i="31"/>
  <c r="K12" i="31" s="1"/>
  <c r="BJ2" i="77" s="1"/>
  <c r="C13" i="31"/>
  <c r="F2" i="77" s="1"/>
  <c r="D13" i="31"/>
  <c r="G2" i="77" s="1"/>
  <c r="E13" i="31"/>
  <c r="F13" i="31"/>
  <c r="I2" i="77" s="1"/>
  <c r="G13" i="31"/>
  <c r="D15" i="31"/>
  <c r="K2" i="77" s="1"/>
  <c r="B19" i="31"/>
  <c r="L2" i="77" s="1"/>
  <c r="D19" i="31"/>
  <c r="F19" i="31"/>
  <c r="B22" i="31"/>
  <c r="D22" i="31"/>
  <c r="F22" i="31"/>
  <c r="Q2" i="77" s="1"/>
  <c r="B23" i="31"/>
  <c r="R2" i="77" s="1"/>
  <c r="D23" i="31"/>
  <c r="F23" i="31"/>
  <c r="B24" i="31"/>
  <c r="D24" i="31"/>
  <c r="F24" i="31"/>
  <c r="W2" i="77" s="1"/>
  <c r="B25" i="31"/>
  <c r="X2" i="77" s="1"/>
  <c r="D25" i="31"/>
  <c r="F25" i="31"/>
  <c r="B26" i="31"/>
  <c r="D26" i="31"/>
  <c r="F26" i="31"/>
  <c r="AC2" i="77" s="1"/>
  <c r="B33" i="31"/>
  <c r="AD2" i="77" s="1"/>
  <c r="D33" i="31"/>
  <c r="AE2" i="77" s="1"/>
  <c r="E33" i="31"/>
  <c r="F33" i="31"/>
  <c r="AG2" i="77" s="1"/>
  <c r="G33" i="31"/>
  <c r="B34" i="31"/>
  <c r="AI2" i="77" s="1"/>
  <c r="D34" i="31"/>
  <c r="AJ2" i="77" s="1"/>
  <c r="E34" i="31"/>
  <c r="AK2" i="77" s="1"/>
  <c r="F34" i="31"/>
  <c r="G34" i="31"/>
  <c r="AM2" i="77" s="1"/>
  <c r="H50" i="31"/>
  <c r="I50" i="31"/>
  <c r="J50" i="31" s="1"/>
  <c r="K59" i="31"/>
  <c r="BU2" i="77" s="1"/>
  <c r="K62" i="31"/>
  <c r="BV2" i="77" s="1"/>
  <c r="G91" i="31"/>
  <c r="G100" i="31"/>
  <c r="G178" i="31"/>
  <c r="CT2" i="77" s="1"/>
  <c r="G181" i="31"/>
  <c r="CU2" i="77" s="1"/>
  <c r="K187" i="31"/>
  <c r="G190" i="31"/>
  <c r="CX2" i="77" s="1"/>
  <c r="G193" i="31"/>
  <c r="G196" i="31"/>
  <c r="CZ2" i="77" s="1"/>
  <c r="G199" i="31"/>
  <c r="DA2" i="77" s="1"/>
  <c r="G202" i="31"/>
  <c r="DB2" i="77" s="1"/>
  <c r="D2" i="32"/>
  <c r="G8" i="32"/>
  <c r="G9" i="32"/>
  <c r="H11" i="32"/>
  <c r="G14" i="32"/>
  <c r="G15" i="32"/>
  <c r="F2" i="78" s="1"/>
  <c r="G16" i="32"/>
  <c r="H19" i="32"/>
  <c r="G23" i="32"/>
  <c r="G24" i="32"/>
  <c r="A2" i="77"/>
  <c r="B2" i="77"/>
  <c r="C2" i="77"/>
  <c r="D2" i="77"/>
  <c r="H2" i="77"/>
  <c r="J2" i="77"/>
  <c r="N2" i="77"/>
  <c r="P2" i="77"/>
  <c r="T2" i="77"/>
  <c r="V2" i="77"/>
  <c r="Z2" i="77"/>
  <c r="AB2" i="77"/>
  <c r="AF2" i="77"/>
  <c r="AH2" i="77"/>
  <c r="AL2" i="77"/>
  <c r="AN2" i="77"/>
  <c r="AO2" i="77"/>
  <c r="AP2" i="77"/>
  <c r="AQ2" i="77"/>
  <c r="AR2" i="77"/>
  <c r="AS2" i="77"/>
  <c r="AT2" i="77"/>
  <c r="AU2" i="77"/>
  <c r="AV2" i="77"/>
  <c r="AW2" i="77"/>
  <c r="AX2" i="77"/>
  <c r="AY2" i="77"/>
  <c r="AZ2" i="77"/>
  <c r="BA2" i="77"/>
  <c r="BB2" i="77"/>
  <c r="BC2" i="77"/>
  <c r="BD2" i="77"/>
  <c r="BE2" i="77"/>
  <c r="BF2" i="77"/>
  <c r="BS2" i="77"/>
  <c r="BW2" i="77"/>
  <c r="BX2" i="77"/>
  <c r="BY2" i="77"/>
  <c r="BZ2" i="77"/>
  <c r="CA2" i="77"/>
  <c r="CB2" i="77"/>
  <c r="CC2" i="77"/>
  <c r="CD2" i="77"/>
  <c r="CE2" i="77"/>
  <c r="CF2" i="77"/>
  <c r="CG2" i="77"/>
  <c r="CH2" i="77"/>
  <c r="CI2" i="77"/>
  <c r="CJ2" i="77"/>
  <c r="CK2" i="77"/>
  <c r="CL2" i="77"/>
  <c r="CM2" i="77"/>
  <c r="CN2" i="77"/>
  <c r="CO2" i="77"/>
  <c r="CP2" i="77"/>
  <c r="CQ2" i="77"/>
  <c r="CR2" i="77"/>
  <c r="CS2" i="77"/>
  <c r="CV2" i="77"/>
  <c r="CW2" i="77"/>
  <c r="CY2" i="77"/>
  <c r="DC2" i="77"/>
  <c r="DD2" i="77"/>
  <c r="A1" i="36"/>
  <c r="D3" i="32"/>
  <c r="C4" i="36"/>
  <c r="K4" i="36"/>
  <c r="C7" i="36"/>
  <c r="D7" i="36"/>
  <c r="K7" i="36"/>
  <c r="L7" i="36"/>
  <c r="C8" i="36"/>
  <c r="D8" i="36"/>
  <c r="K8" i="36"/>
  <c r="L8" i="36"/>
  <c r="M8" i="36" s="1"/>
  <c r="C9" i="36"/>
  <c r="D9" i="36"/>
  <c r="K9" i="36"/>
  <c r="L9" i="36"/>
  <c r="C10" i="36"/>
  <c r="D10" i="36"/>
  <c r="K10" i="36"/>
  <c r="L10" i="36"/>
  <c r="C11" i="36"/>
  <c r="D11" i="36"/>
  <c r="K11" i="36"/>
  <c r="L11" i="36"/>
  <c r="M11" i="36"/>
  <c r="C12" i="36"/>
  <c r="D12" i="36"/>
  <c r="L12" i="36"/>
  <c r="C13" i="36"/>
  <c r="D13" i="36"/>
  <c r="K13" i="36"/>
  <c r="L13" i="36"/>
  <c r="C14" i="36"/>
  <c r="D14" i="36"/>
  <c r="K14" i="36"/>
  <c r="L14" i="36"/>
  <c r="M14" i="36"/>
  <c r="C15" i="36"/>
  <c r="D15" i="36"/>
  <c r="K15" i="36"/>
  <c r="L15" i="36"/>
  <c r="M15" i="36" s="1"/>
  <c r="C16" i="36"/>
  <c r="D16" i="36"/>
  <c r="K16" i="36"/>
  <c r="L16" i="36"/>
  <c r="C17" i="36"/>
  <c r="D17" i="36"/>
  <c r="K17" i="36"/>
  <c r="L17" i="36"/>
  <c r="M17" i="36" s="1"/>
  <c r="W18" i="49" s="1"/>
  <c r="C18" i="36"/>
  <c r="D18" i="36"/>
  <c r="K18" i="36"/>
  <c r="L18" i="36"/>
  <c r="M18" i="36" s="1"/>
  <c r="C19" i="36"/>
  <c r="D19" i="36"/>
  <c r="K19" i="36"/>
  <c r="L19" i="36"/>
  <c r="C20" i="36"/>
  <c r="D20" i="36"/>
  <c r="K20" i="36"/>
  <c r="L20" i="36"/>
  <c r="C21" i="36"/>
  <c r="D21" i="36"/>
  <c r="K21" i="36"/>
  <c r="L21" i="36"/>
  <c r="C22" i="36"/>
  <c r="D22" i="36"/>
  <c r="K22" i="36"/>
  <c r="L22" i="36"/>
  <c r="C23" i="36"/>
  <c r="D23" i="36"/>
  <c r="K23" i="36"/>
  <c r="L23" i="36"/>
  <c r="C24" i="36"/>
  <c r="D24" i="36"/>
  <c r="K24" i="36"/>
  <c r="L24" i="36"/>
  <c r="M24" i="36" s="1"/>
  <c r="C25" i="36"/>
  <c r="D25" i="36"/>
  <c r="K25" i="36"/>
  <c r="L25" i="36"/>
  <c r="C26" i="36"/>
  <c r="D26" i="36"/>
  <c r="K26" i="36"/>
  <c r="L26" i="36"/>
  <c r="C27" i="36"/>
  <c r="D27" i="36"/>
  <c r="K27" i="36"/>
  <c r="L27" i="36"/>
  <c r="M27" i="36" s="1"/>
  <c r="C28" i="36"/>
  <c r="D28" i="36"/>
  <c r="K28" i="36"/>
  <c r="L28" i="36"/>
  <c r="C29" i="36"/>
  <c r="D29" i="36"/>
  <c r="K29" i="36"/>
  <c r="M29" i="36" s="1"/>
  <c r="L29" i="36"/>
  <c r="C30" i="36"/>
  <c r="D30" i="36"/>
  <c r="K30" i="36"/>
  <c r="L30" i="36"/>
  <c r="C31" i="36"/>
  <c r="D31" i="36"/>
  <c r="K31" i="36"/>
  <c r="L31" i="36"/>
  <c r="M31" i="36" s="1"/>
  <c r="C32" i="36"/>
  <c r="D32" i="36"/>
  <c r="K32" i="36"/>
  <c r="L32" i="36"/>
  <c r="C33" i="36"/>
  <c r="D33" i="36"/>
  <c r="K33" i="36"/>
  <c r="L33" i="36"/>
  <c r="C34" i="36"/>
  <c r="D34" i="36"/>
  <c r="K34" i="36"/>
  <c r="L34" i="36"/>
  <c r="M34" i="36"/>
  <c r="C35" i="36"/>
  <c r="D35" i="36"/>
  <c r="K35" i="36"/>
  <c r="L35" i="36"/>
  <c r="M35" i="36" s="1"/>
  <c r="C36" i="36"/>
  <c r="D36" i="36"/>
  <c r="K36" i="36"/>
  <c r="L36" i="36"/>
  <c r="C37" i="36"/>
  <c r="D37" i="36"/>
  <c r="K37" i="36"/>
  <c r="L37" i="36"/>
  <c r="C38" i="36"/>
  <c r="D38" i="36"/>
  <c r="K38" i="36"/>
  <c r="M38" i="36" s="1"/>
  <c r="L38" i="36"/>
  <c r="C39" i="36"/>
  <c r="D39" i="36"/>
  <c r="K39" i="36"/>
  <c r="L39" i="36"/>
  <c r="C40" i="36"/>
  <c r="D40" i="36"/>
  <c r="K40" i="36"/>
  <c r="L40" i="36"/>
  <c r="C41" i="36"/>
  <c r="D41" i="36"/>
  <c r="K41" i="36"/>
  <c r="L41" i="36"/>
  <c r="C42" i="36"/>
  <c r="D42" i="36"/>
  <c r="K42" i="36"/>
  <c r="L42" i="36"/>
  <c r="C43" i="36"/>
  <c r="D43" i="36"/>
  <c r="K43" i="36"/>
  <c r="L43" i="36"/>
  <c r="C44" i="36"/>
  <c r="D44" i="36"/>
  <c r="K44" i="36"/>
  <c r="L44" i="36"/>
  <c r="C45" i="36"/>
  <c r="D45" i="36"/>
  <c r="K45" i="36"/>
  <c r="M45" i="36" s="1"/>
  <c r="L45" i="36"/>
  <c r="C46" i="36"/>
  <c r="D46" i="36"/>
  <c r="K46" i="36"/>
  <c r="L46" i="36"/>
  <c r="C47" i="36"/>
  <c r="D47" i="36"/>
  <c r="K47" i="36"/>
  <c r="L47" i="36"/>
  <c r="C48" i="36"/>
  <c r="D48" i="36"/>
  <c r="K48" i="36"/>
  <c r="L48" i="36"/>
  <c r="C49" i="36"/>
  <c r="D49" i="36"/>
  <c r="K49" i="36"/>
  <c r="L49" i="36"/>
  <c r="C50" i="36"/>
  <c r="D50" i="36"/>
  <c r="K50" i="36"/>
  <c r="L50" i="36"/>
  <c r="C51" i="36"/>
  <c r="D51" i="36"/>
  <c r="K51" i="36"/>
  <c r="L51" i="36"/>
  <c r="M51" i="36"/>
  <c r="C52" i="36"/>
  <c r="D52" i="36"/>
  <c r="K52" i="36"/>
  <c r="L52" i="36"/>
  <c r="C53" i="36"/>
  <c r="D53" i="36"/>
  <c r="K53" i="36"/>
  <c r="L53" i="36"/>
  <c r="M53" i="36" s="1"/>
  <c r="C54" i="36"/>
  <c r="D54" i="36"/>
  <c r="K54" i="36"/>
  <c r="L54" i="36"/>
  <c r="C55" i="36"/>
  <c r="D55" i="36"/>
  <c r="K55" i="36"/>
  <c r="L55" i="36"/>
  <c r="C56" i="36"/>
  <c r="D56" i="36"/>
  <c r="K56" i="36"/>
  <c r="L56" i="36"/>
  <c r="C57" i="36"/>
  <c r="D57" i="36"/>
  <c r="K57" i="36"/>
  <c r="L57" i="36"/>
  <c r="M57" i="36"/>
  <c r="C58" i="36"/>
  <c r="D58" i="36"/>
  <c r="K58" i="36"/>
  <c r="L58" i="36"/>
  <c r="C59" i="36"/>
  <c r="D59" i="36"/>
  <c r="K59" i="36"/>
  <c r="L59" i="36"/>
  <c r="C60" i="36"/>
  <c r="D60" i="36"/>
  <c r="K60" i="36"/>
  <c r="L60" i="36"/>
  <c r="M60" i="36" s="1"/>
  <c r="Q60" i="46" s="1"/>
  <c r="C61" i="36"/>
  <c r="D61" i="36"/>
  <c r="K61" i="36"/>
  <c r="L61" i="36"/>
  <c r="C62" i="36"/>
  <c r="D62" i="36"/>
  <c r="K62" i="36"/>
  <c r="L62" i="36"/>
  <c r="C63" i="36"/>
  <c r="D63" i="36"/>
  <c r="K63" i="36"/>
  <c r="L63" i="36"/>
  <c r="M63" i="36"/>
  <c r="C64" i="36"/>
  <c r="D64" i="36"/>
  <c r="K64" i="36"/>
  <c r="L64" i="36"/>
  <c r="M64" i="36" s="1"/>
  <c r="C65" i="36"/>
  <c r="D65" i="36"/>
  <c r="K65" i="36"/>
  <c r="L65" i="36"/>
  <c r="C66" i="36"/>
  <c r="D66" i="36"/>
  <c r="K66" i="36"/>
  <c r="L66" i="36"/>
  <c r="C67" i="36"/>
  <c r="D67" i="36"/>
  <c r="K67" i="36"/>
  <c r="L67" i="36"/>
  <c r="M67" i="36"/>
  <c r="C68" i="36"/>
  <c r="D68" i="36"/>
  <c r="K68" i="36"/>
  <c r="L68" i="36"/>
  <c r="C69" i="36"/>
  <c r="D69" i="36"/>
  <c r="K69" i="36"/>
  <c r="L69" i="36"/>
  <c r="C70" i="36"/>
  <c r="D70" i="36"/>
  <c r="K70" i="36"/>
  <c r="L70" i="36"/>
  <c r="C71" i="36"/>
  <c r="D71" i="36"/>
  <c r="K71" i="36"/>
  <c r="M71" i="36" s="1"/>
  <c r="L71" i="36"/>
  <c r="C72" i="36"/>
  <c r="D72" i="36"/>
  <c r="K72" i="36"/>
  <c r="L72" i="36"/>
  <c r="C73" i="36"/>
  <c r="D73" i="36"/>
  <c r="K73" i="36"/>
  <c r="L73" i="36"/>
  <c r="M73" i="36" s="1"/>
  <c r="C74" i="36"/>
  <c r="D74" i="36"/>
  <c r="K74" i="36"/>
  <c r="L74" i="36"/>
  <c r="C75" i="36"/>
  <c r="D75" i="36"/>
  <c r="K75" i="36"/>
  <c r="L75" i="36"/>
  <c r="C76" i="36"/>
  <c r="D76" i="36"/>
  <c r="K76" i="36"/>
  <c r="L76" i="36"/>
  <c r="C77" i="36"/>
  <c r="D77" i="36"/>
  <c r="K77" i="36"/>
  <c r="L77" i="36"/>
  <c r="M77" i="36" s="1"/>
  <c r="C78" i="36"/>
  <c r="D78" i="36"/>
  <c r="K78" i="36"/>
  <c r="L78" i="36"/>
  <c r="C79" i="36"/>
  <c r="D79" i="36"/>
  <c r="K79" i="36"/>
  <c r="L79" i="36"/>
  <c r="C80" i="36"/>
  <c r="D80" i="36"/>
  <c r="K80" i="36"/>
  <c r="L80" i="36"/>
  <c r="M80" i="36" s="1"/>
  <c r="C81" i="36"/>
  <c r="D81" i="36"/>
  <c r="K81" i="36"/>
  <c r="L81" i="36"/>
  <c r="C82" i="36"/>
  <c r="D82" i="36"/>
  <c r="K82" i="36"/>
  <c r="L82" i="36"/>
  <c r="C83" i="36"/>
  <c r="D83" i="36"/>
  <c r="K83" i="36"/>
  <c r="L83" i="36"/>
  <c r="M83" i="36"/>
  <c r="C84" i="36"/>
  <c r="D84" i="36"/>
  <c r="K84" i="36"/>
  <c r="L84" i="36"/>
  <c r="M84" i="36" s="1"/>
  <c r="Q84" i="46" s="1"/>
  <c r="C85" i="36"/>
  <c r="D85" i="36"/>
  <c r="K85" i="36"/>
  <c r="M85" i="36" s="1"/>
  <c r="L85" i="36"/>
  <c r="C86" i="36"/>
  <c r="D86" i="36"/>
  <c r="K86" i="36"/>
  <c r="L86" i="36"/>
  <c r="C87" i="36"/>
  <c r="D87" i="36"/>
  <c r="K87" i="36"/>
  <c r="L87" i="36"/>
  <c r="M87" i="36" s="1"/>
  <c r="C88" i="36"/>
  <c r="D88" i="36"/>
  <c r="K88" i="36"/>
  <c r="L88" i="36"/>
  <c r="C89" i="36"/>
  <c r="D89" i="36"/>
  <c r="K89" i="36"/>
  <c r="L89" i="36"/>
  <c r="C90" i="36"/>
  <c r="D90" i="36"/>
  <c r="K90" i="36"/>
  <c r="L90" i="36"/>
  <c r="C91" i="36"/>
  <c r="D91" i="36"/>
  <c r="K91" i="36"/>
  <c r="M91" i="36" s="1"/>
  <c r="L91" i="36"/>
  <c r="C92" i="36"/>
  <c r="D92" i="36"/>
  <c r="K92" i="36"/>
  <c r="L92" i="36"/>
  <c r="C93" i="36"/>
  <c r="D93" i="36"/>
  <c r="K93" i="36"/>
  <c r="L93" i="36"/>
  <c r="M93" i="36" s="1"/>
  <c r="C94" i="36"/>
  <c r="D94" i="36"/>
  <c r="K94" i="36"/>
  <c r="L94" i="36"/>
  <c r="C95" i="36"/>
  <c r="D95" i="36"/>
  <c r="K95" i="36"/>
  <c r="M95" i="36" s="1"/>
  <c r="L95" i="36"/>
  <c r="C96" i="36"/>
  <c r="D96" i="36"/>
  <c r="K96" i="36"/>
  <c r="L96" i="36"/>
  <c r="C97" i="36"/>
  <c r="D97" i="36"/>
  <c r="K97" i="36"/>
  <c r="L97" i="36"/>
  <c r="M97" i="36" s="1"/>
  <c r="C98" i="36"/>
  <c r="D98" i="36"/>
  <c r="K98" i="36"/>
  <c r="L98" i="36"/>
  <c r="C99" i="36"/>
  <c r="D99" i="36"/>
  <c r="K99" i="36"/>
  <c r="L99" i="36"/>
  <c r="C100" i="36"/>
  <c r="D100" i="36"/>
  <c r="K100" i="36"/>
  <c r="L100" i="36"/>
  <c r="M100" i="36"/>
  <c r="C101" i="36"/>
  <c r="D101" i="36"/>
  <c r="K101" i="36"/>
  <c r="L101" i="36"/>
  <c r="M101" i="36" s="1"/>
  <c r="C102" i="36"/>
  <c r="D102" i="36"/>
  <c r="K102" i="36"/>
  <c r="L102" i="36"/>
  <c r="C103" i="36"/>
  <c r="D103" i="36"/>
  <c r="K103" i="36"/>
  <c r="M103" i="36" s="1"/>
  <c r="L103" i="36"/>
  <c r="C104" i="36"/>
  <c r="D104" i="36"/>
  <c r="K104" i="36"/>
  <c r="L104" i="36"/>
  <c r="M104" i="36" s="1"/>
  <c r="C105" i="36"/>
  <c r="D105" i="36"/>
  <c r="K105" i="36"/>
  <c r="L105" i="36"/>
  <c r="C106" i="36"/>
  <c r="D106" i="36"/>
  <c r="K106" i="36"/>
  <c r="L106" i="36"/>
  <c r="C107" i="36"/>
  <c r="D107" i="36"/>
  <c r="K107" i="36"/>
  <c r="L107" i="36"/>
  <c r="M107" i="36"/>
  <c r="C108" i="36"/>
  <c r="D108" i="36"/>
  <c r="K108" i="36"/>
  <c r="L108" i="36"/>
  <c r="M108" i="36" s="1"/>
  <c r="C109" i="36"/>
  <c r="D109" i="36"/>
  <c r="K109" i="36"/>
  <c r="L109" i="36"/>
  <c r="C110" i="36"/>
  <c r="D110" i="36"/>
  <c r="K110" i="36"/>
  <c r="L110" i="36"/>
  <c r="C111" i="36"/>
  <c r="D111" i="36"/>
  <c r="K111" i="36"/>
  <c r="L111" i="36"/>
  <c r="M111" i="36"/>
  <c r="C112" i="36"/>
  <c r="D112" i="36"/>
  <c r="K112" i="36"/>
  <c r="L112" i="36"/>
  <c r="C113" i="36"/>
  <c r="D113" i="36"/>
  <c r="K113" i="36"/>
  <c r="M113" i="36" s="1"/>
  <c r="L113" i="36"/>
  <c r="C114" i="36"/>
  <c r="D114" i="36"/>
  <c r="K114" i="36"/>
  <c r="L114" i="36"/>
  <c r="C115" i="36"/>
  <c r="D115" i="36"/>
  <c r="K115" i="36"/>
  <c r="L115" i="36"/>
  <c r="M115" i="36" s="1"/>
  <c r="C116" i="36"/>
  <c r="D116" i="36"/>
  <c r="K116" i="36"/>
  <c r="L116" i="36"/>
  <c r="C117" i="36"/>
  <c r="D117" i="36"/>
  <c r="K117" i="36"/>
  <c r="L117" i="36"/>
  <c r="C118" i="36"/>
  <c r="D118" i="36"/>
  <c r="K118" i="36"/>
  <c r="L118" i="36"/>
  <c r="C119" i="36"/>
  <c r="D119" i="36"/>
  <c r="K119" i="36"/>
  <c r="L119" i="36"/>
  <c r="C120" i="36"/>
  <c r="D120" i="36"/>
  <c r="K120" i="36"/>
  <c r="M120" i="36" s="1"/>
  <c r="L120" i="36"/>
  <c r="C121" i="36"/>
  <c r="D121" i="36"/>
  <c r="K121" i="36"/>
  <c r="L121" i="36"/>
  <c r="M121" i="36" s="1"/>
  <c r="C122" i="36"/>
  <c r="D122" i="36"/>
  <c r="K122" i="36"/>
  <c r="L122" i="36"/>
  <c r="C123" i="36"/>
  <c r="D123" i="36"/>
  <c r="K123" i="36"/>
  <c r="M123" i="36" s="1"/>
  <c r="L123" i="36"/>
  <c r="C124" i="36"/>
  <c r="D124" i="36"/>
  <c r="K124" i="36"/>
  <c r="L124" i="36"/>
  <c r="C125" i="36"/>
  <c r="D125" i="36"/>
  <c r="K125" i="36"/>
  <c r="L125" i="36"/>
  <c r="M125" i="36"/>
  <c r="C126" i="36"/>
  <c r="D126" i="36"/>
  <c r="K126" i="36"/>
  <c r="L126" i="36"/>
  <c r="C127" i="36"/>
  <c r="D127" i="36"/>
  <c r="K127" i="36"/>
  <c r="L127" i="36"/>
  <c r="C128" i="36"/>
  <c r="D128" i="36"/>
  <c r="K128" i="36"/>
  <c r="L128" i="36"/>
  <c r="C129" i="36"/>
  <c r="D129" i="36"/>
  <c r="K129" i="36"/>
  <c r="L129" i="36"/>
  <c r="M129" i="36" s="1"/>
  <c r="C130" i="36"/>
  <c r="D130" i="36"/>
  <c r="K130" i="36"/>
  <c r="L130" i="36"/>
  <c r="C131" i="36"/>
  <c r="D131" i="36"/>
  <c r="K131" i="36"/>
  <c r="L131" i="36"/>
  <c r="C132" i="36"/>
  <c r="D132" i="36"/>
  <c r="K132" i="36"/>
  <c r="L132" i="36"/>
  <c r="M132" i="36"/>
  <c r="C133" i="36"/>
  <c r="D133" i="36"/>
  <c r="K133" i="36"/>
  <c r="L133" i="36"/>
  <c r="M133" i="36" s="1"/>
  <c r="C134" i="36"/>
  <c r="D134" i="36"/>
  <c r="K134" i="36"/>
  <c r="L134" i="36"/>
  <c r="C135" i="36"/>
  <c r="D135" i="36"/>
  <c r="K135" i="36"/>
  <c r="M135" i="36" s="1"/>
  <c r="L135" i="36"/>
  <c r="C136" i="36"/>
  <c r="D136" i="36"/>
  <c r="K136" i="36"/>
  <c r="L136" i="36"/>
  <c r="M136" i="36" s="1"/>
  <c r="C137" i="36"/>
  <c r="D137" i="36"/>
  <c r="K137" i="36"/>
  <c r="L137" i="36"/>
  <c r="C138" i="36"/>
  <c r="D138" i="36"/>
  <c r="K138" i="36"/>
  <c r="L138" i="36"/>
  <c r="C139" i="36"/>
  <c r="D139" i="36"/>
  <c r="K139" i="36"/>
  <c r="L139" i="36"/>
  <c r="M139" i="36"/>
  <c r="C140" i="36"/>
  <c r="D140" i="36"/>
  <c r="K140" i="36"/>
  <c r="L140" i="36"/>
  <c r="M140" i="36" s="1"/>
  <c r="C141" i="36"/>
  <c r="D141" i="36"/>
  <c r="K141" i="36"/>
  <c r="M141" i="36" s="1"/>
  <c r="L141" i="36"/>
  <c r="C142" i="36"/>
  <c r="D142" i="36"/>
  <c r="K142" i="36"/>
  <c r="L142" i="36"/>
  <c r="C143" i="36"/>
  <c r="D143" i="36"/>
  <c r="K143" i="36"/>
  <c r="L143" i="36"/>
  <c r="M143" i="36" s="1"/>
  <c r="C144" i="36"/>
  <c r="D144" i="36"/>
  <c r="K144" i="36"/>
  <c r="M144" i="36" s="1"/>
  <c r="L144" i="36"/>
  <c r="C145" i="36"/>
  <c r="D145" i="36"/>
  <c r="K145" i="36"/>
  <c r="L145" i="36"/>
  <c r="C146" i="36"/>
  <c r="D146" i="36"/>
  <c r="K146" i="36"/>
  <c r="L146" i="36"/>
  <c r="C147" i="36"/>
  <c r="D147" i="36"/>
  <c r="K147" i="36"/>
  <c r="L147" i="36"/>
  <c r="M147" i="36" s="1"/>
  <c r="C148" i="36"/>
  <c r="D148" i="36"/>
  <c r="K148" i="36"/>
  <c r="L148" i="36"/>
  <c r="C149" i="36"/>
  <c r="D149" i="36"/>
  <c r="K149" i="36"/>
  <c r="L149" i="36"/>
  <c r="C150" i="36"/>
  <c r="D150" i="36"/>
  <c r="K150" i="36"/>
  <c r="L150" i="36"/>
  <c r="C151" i="36"/>
  <c r="D151" i="36"/>
  <c r="K151" i="36"/>
  <c r="L151" i="36"/>
  <c r="C152" i="36"/>
  <c r="D152" i="36"/>
  <c r="K152" i="36"/>
  <c r="L152" i="36"/>
  <c r="C153" i="36"/>
  <c r="D153" i="36"/>
  <c r="K153" i="36"/>
  <c r="L153" i="36"/>
  <c r="M153" i="36"/>
  <c r="C154" i="36"/>
  <c r="D154" i="36"/>
  <c r="K154" i="36"/>
  <c r="L154" i="36"/>
  <c r="C155" i="36"/>
  <c r="D155" i="36"/>
  <c r="K155" i="36"/>
  <c r="L155" i="36"/>
  <c r="C156" i="36"/>
  <c r="D156" i="36"/>
  <c r="K156" i="36"/>
  <c r="L156" i="36"/>
  <c r="C157" i="36"/>
  <c r="D157" i="36"/>
  <c r="K157" i="36"/>
  <c r="L157" i="36"/>
  <c r="M157" i="36" s="1"/>
  <c r="C158" i="36"/>
  <c r="D158" i="36"/>
  <c r="K158" i="36"/>
  <c r="L158" i="36"/>
  <c r="C159" i="36"/>
  <c r="D159" i="36"/>
  <c r="K159" i="36"/>
  <c r="L159" i="36"/>
  <c r="C160" i="36"/>
  <c r="D160" i="36"/>
  <c r="E160" i="36"/>
  <c r="F160" i="36"/>
  <c r="G160" i="36"/>
  <c r="K160" i="36" s="1"/>
  <c r="H160" i="36"/>
  <c r="I160" i="36"/>
  <c r="J160" i="36"/>
  <c r="L160" i="36"/>
  <c r="C161" i="36"/>
  <c r="D161" i="36"/>
  <c r="E161" i="36"/>
  <c r="F161" i="36"/>
  <c r="G161" i="36"/>
  <c r="H161" i="36"/>
  <c r="L161" i="36" s="1"/>
  <c r="I161" i="36"/>
  <c r="K161" i="36" s="1"/>
  <c r="J161" i="36"/>
  <c r="C162" i="36"/>
  <c r="D162" i="36"/>
  <c r="F162" i="36"/>
  <c r="G162" i="36"/>
  <c r="H162" i="36"/>
  <c r="I162" i="36"/>
  <c r="J162" i="36"/>
  <c r="K162" i="36"/>
  <c r="L162" i="36"/>
  <c r="C163" i="36"/>
  <c r="D163" i="36"/>
  <c r="E163" i="36"/>
  <c r="E164" i="36" s="1"/>
  <c r="F163" i="36"/>
  <c r="G163" i="36"/>
  <c r="H163" i="36"/>
  <c r="H164" i="36" s="1"/>
  <c r="I163" i="36"/>
  <c r="J163" i="36"/>
  <c r="A166" i="36"/>
  <c r="A2" i="78"/>
  <c r="B2" i="78"/>
  <c r="C2" i="78"/>
  <c r="D2" i="78"/>
  <c r="E2" i="78"/>
  <c r="G2" i="78"/>
  <c r="H2" i="78"/>
  <c r="I2" i="78"/>
  <c r="J2" i="78"/>
  <c r="K2" i="78"/>
  <c r="L2" i="78"/>
  <c r="N2" i="78"/>
  <c r="P2" i="78"/>
  <c r="A1" i="37"/>
  <c r="E1" i="37"/>
  <c r="F1" i="37"/>
  <c r="G1" i="37"/>
  <c r="H1" i="37"/>
  <c r="I1" i="37"/>
  <c r="J1" i="37"/>
  <c r="K1" i="37"/>
  <c r="L1" i="37"/>
  <c r="M1" i="37"/>
  <c r="N1" i="37"/>
  <c r="O1" i="37"/>
  <c r="P1" i="37"/>
  <c r="Q5" i="37"/>
  <c r="Q10" i="37"/>
  <c r="S10" i="37" s="1"/>
  <c r="R10" i="37"/>
  <c r="D11" i="37"/>
  <c r="Q11" i="37"/>
  <c r="R11" i="37"/>
  <c r="D12" i="37"/>
  <c r="Q12" i="37"/>
  <c r="R12" i="37"/>
  <c r="D14" i="37"/>
  <c r="Q14" i="37"/>
  <c r="R14" i="37"/>
  <c r="D15" i="37"/>
  <c r="Q15" i="37"/>
  <c r="R15" i="37"/>
  <c r="D16" i="37"/>
  <c r="Q16" i="37"/>
  <c r="R16" i="37"/>
  <c r="D18" i="37"/>
  <c r="E18" i="37"/>
  <c r="F18" i="37"/>
  <c r="G18" i="37"/>
  <c r="Q18" i="37" s="1"/>
  <c r="H18" i="37"/>
  <c r="I18" i="37"/>
  <c r="J18" i="37"/>
  <c r="K18" i="37"/>
  <c r="L18" i="37"/>
  <c r="M18" i="37"/>
  <c r="N18" i="37"/>
  <c r="O18" i="37"/>
  <c r="P18" i="37"/>
  <c r="D19" i="37"/>
  <c r="E19" i="37"/>
  <c r="F19" i="37"/>
  <c r="G19" i="37"/>
  <c r="H19" i="37"/>
  <c r="I19" i="37"/>
  <c r="J19" i="37"/>
  <c r="K19" i="37"/>
  <c r="L19" i="37"/>
  <c r="M19" i="37"/>
  <c r="N19" i="37"/>
  <c r="O19" i="37"/>
  <c r="P19" i="37"/>
  <c r="D20" i="37"/>
  <c r="E20" i="37"/>
  <c r="F20" i="37"/>
  <c r="G20" i="37"/>
  <c r="H20" i="37"/>
  <c r="I20" i="37"/>
  <c r="J20" i="37"/>
  <c r="K20" i="37"/>
  <c r="L20" i="37"/>
  <c r="M20" i="37"/>
  <c r="N20" i="37"/>
  <c r="O20" i="37"/>
  <c r="P20" i="37"/>
  <c r="D23" i="37"/>
  <c r="Q23" i="37"/>
  <c r="R23" i="37"/>
  <c r="D24" i="37"/>
  <c r="Q24" i="37"/>
  <c r="R24" i="37"/>
  <c r="D25" i="37"/>
  <c r="Q25" i="37"/>
  <c r="R25" i="37"/>
  <c r="D26" i="37"/>
  <c r="Q26" i="37"/>
  <c r="R26" i="37"/>
  <c r="D27" i="37"/>
  <c r="Q27" i="37"/>
  <c r="R27" i="37"/>
  <c r="D28" i="37"/>
  <c r="Q28" i="37"/>
  <c r="R28" i="37"/>
  <c r="D29" i="37"/>
  <c r="Q29" i="37"/>
  <c r="R29" i="37"/>
  <c r="D30" i="37"/>
  <c r="Q30" i="37"/>
  <c r="R30" i="37"/>
  <c r="D31" i="37"/>
  <c r="Q31" i="37"/>
  <c r="R31" i="37"/>
  <c r="D32" i="37"/>
  <c r="Q32" i="37"/>
  <c r="R32" i="37"/>
  <c r="D33" i="37"/>
  <c r="Q33" i="37"/>
  <c r="R33" i="37"/>
  <c r="D34" i="37"/>
  <c r="Q34" i="37"/>
  <c r="R34" i="37"/>
  <c r="D35" i="37"/>
  <c r="Q35" i="37"/>
  <c r="R35" i="37"/>
  <c r="D37" i="37"/>
  <c r="E37" i="37"/>
  <c r="F37" i="37"/>
  <c r="G37" i="37"/>
  <c r="H37" i="37"/>
  <c r="I37" i="37"/>
  <c r="J37" i="37"/>
  <c r="K37" i="37"/>
  <c r="L37" i="37"/>
  <c r="M37" i="37"/>
  <c r="N37" i="37"/>
  <c r="O37" i="37"/>
  <c r="P37" i="37"/>
  <c r="Q37" i="37"/>
  <c r="R37" i="37"/>
  <c r="D38" i="37"/>
  <c r="E38" i="37"/>
  <c r="F38" i="37"/>
  <c r="G38" i="37"/>
  <c r="H38" i="37"/>
  <c r="R38" i="37" s="1"/>
  <c r="I38" i="37"/>
  <c r="J38" i="37"/>
  <c r="K38" i="37"/>
  <c r="L38" i="37"/>
  <c r="M38" i="37"/>
  <c r="N38" i="37"/>
  <c r="O38" i="37"/>
  <c r="P38" i="37"/>
  <c r="Q38" i="37"/>
  <c r="D39" i="37"/>
  <c r="E39" i="37"/>
  <c r="F39" i="37"/>
  <c r="G39" i="37"/>
  <c r="H39" i="37"/>
  <c r="I39" i="37"/>
  <c r="J39" i="37"/>
  <c r="K39" i="37"/>
  <c r="L39" i="37"/>
  <c r="M39" i="37"/>
  <c r="N39" i="37"/>
  <c r="O39" i="37"/>
  <c r="P39" i="37"/>
  <c r="Q39" i="37"/>
  <c r="R39" i="37"/>
  <c r="D40" i="37"/>
  <c r="E40" i="37"/>
  <c r="F40" i="37"/>
  <c r="G40" i="37"/>
  <c r="H40" i="37"/>
  <c r="R40" i="37" s="1"/>
  <c r="I40" i="37"/>
  <c r="J40" i="37"/>
  <c r="K40" i="37"/>
  <c r="L40" i="37"/>
  <c r="M40" i="37"/>
  <c r="N40" i="37"/>
  <c r="O40" i="37"/>
  <c r="P40" i="37"/>
  <c r="Q40" i="37"/>
  <c r="D41" i="37"/>
  <c r="E41" i="37"/>
  <c r="F41" i="37"/>
  <c r="G41" i="37"/>
  <c r="H41" i="37"/>
  <c r="I41" i="37"/>
  <c r="J41" i="37"/>
  <c r="K41" i="37"/>
  <c r="L41" i="37"/>
  <c r="M41" i="37"/>
  <c r="N41" i="37"/>
  <c r="O41" i="37"/>
  <c r="P41" i="37"/>
  <c r="Q41" i="37"/>
  <c r="R41" i="37"/>
  <c r="D42" i="37"/>
  <c r="E42" i="37"/>
  <c r="F42" i="37"/>
  <c r="G42" i="37"/>
  <c r="H42" i="37"/>
  <c r="R42" i="37" s="1"/>
  <c r="I42" i="37"/>
  <c r="J42" i="37"/>
  <c r="K42" i="37"/>
  <c r="L42" i="37"/>
  <c r="M42" i="37"/>
  <c r="N42" i="37"/>
  <c r="O42" i="37"/>
  <c r="P42" i="37"/>
  <c r="Q42" i="37"/>
  <c r="D43" i="37"/>
  <c r="E43" i="37"/>
  <c r="F43" i="37"/>
  <c r="G43" i="37"/>
  <c r="H43" i="37"/>
  <c r="I43" i="37"/>
  <c r="J43" i="37"/>
  <c r="K43" i="37"/>
  <c r="L43" i="37"/>
  <c r="M43" i="37"/>
  <c r="N43" i="37"/>
  <c r="O43" i="37"/>
  <c r="P43" i="37"/>
  <c r="Q43" i="37"/>
  <c r="R43" i="37"/>
  <c r="D44" i="37"/>
  <c r="E44" i="37"/>
  <c r="F44" i="37"/>
  <c r="G44" i="37"/>
  <c r="H44" i="37"/>
  <c r="R44" i="37" s="1"/>
  <c r="I44" i="37"/>
  <c r="J44" i="37"/>
  <c r="K44" i="37"/>
  <c r="L44" i="37"/>
  <c r="M44" i="37"/>
  <c r="N44" i="37"/>
  <c r="O44" i="37"/>
  <c r="P44" i="37"/>
  <c r="Q44" i="37"/>
  <c r="D45" i="37"/>
  <c r="E45" i="37"/>
  <c r="F45" i="37"/>
  <c r="G45" i="37"/>
  <c r="H45" i="37"/>
  <c r="I45" i="37"/>
  <c r="J45" i="37"/>
  <c r="K45" i="37"/>
  <c r="L45" i="37"/>
  <c r="M45" i="37"/>
  <c r="N45" i="37"/>
  <c r="O45" i="37"/>
  <c r="P45" i="37"/>
  <c r="Q45" i="37"/>
  <c r="R45" i="37"/>
  <c r="D46" i="37"/>
  <c r="E46" i="37"/>
  <c r="F46" i="37"/>
  <c r="G46" i="37"/>
  <c r="H46" i="37"/>
  <c r="R46" i="37" s="1"/>
  <c r="I46" i="37"/>
  <c r="J46" i="37"/>
  <c r="K46" i="37"/>
  <c r="L46" i="37"/>
  <c r="M46" i="37"/>
  <c r="N46" i="37"/>
  <c r="O46" i="37"/>
  <c r="P46" i="37"/>
  <c r="Q46" i="37"/>
  <c r="D47" i="37"/>
  <c r="E47" i="37"/>
  <c r="F47" i="37"/>
  <c r="G47" i="37"/>
  <c r="H47" i="37"/>
  <c r="I47" i="37"/>
  <c r="J47" i="37"/>
  <c r="K47" i="37"/>
  <c r="L47" i="37"/>
  <c r="M47" i="37"/>
  <c r="N47" i="37"/>
  <c r="O47" i="37"/>
  <c r="P47" i="37"/>
  <c r="Q47" i="37"/>
  <c r="R47" i="37"/>
  <c r="D48" i="37"/>
  <c r="E48" i="37"/>
  <c r="F48" i="37"/>
  <c r="G48" i="37"/>
  <c r="H48" i="37"/>
  <c r="R48" i="37" s="1"/>
  <c r="I48" i="37"/>
  <c r="J48" i="37"/>
  <c r="K48" i="37"/>
  <c r="L48" i="37"/>
  <c r="M48" i="37"/>
  <c r="N48" i="37"/>
  <c r="O48" i="37"/>
  <c r="P48" i="37"/>
  <c r="Q48" i="37"/>
  <c r="D49" i="37"/>
  <c r="E49" i="37"/>
  <c r="F49" i="37"/>
  <c r="G49" i="37"/>
  <c r="H49" i="37"/>
  <c r="I49" i="37"/>
  <c r="J49" i="37"/>
  <c r="K49" i="37"/>
  <c r="L49" i="37"/>
  <c r="M49" i="37"/>
  <c r="N49" i="37"/>
  <c r="O49" i="37"/>
  <c r="P49" i="37"/>
  <c r="Q49" i="37"/>
  <c r="R49" i="37"/>
  <c r="D52" i="37"/>
  <c r="Q52" i="37"/>
  <c r="R52" i="37"/>
  <c r="D53" i="37"/>
  <c r="Q53" i="37"/>
  <c r="R53" i="37"/>
  <c r="D54" i="37"/>
  <c r="Q54" i="37"/>
  <c r="R54" i="37"/>
  <c r="D55" i="37"/>
  <c r="Q55" i="37"/>
  <c r="R55" i="37"/>
  <c r="D56" i="37"/>
  <c r="Q56" i="37"/>
  <c r="S56" i="37" s="1"/>
  <c r="R56" i="37"/>
  <c r="D57" i="37"/>
  <c r="Q57" i="37"/>
  <c r="R57" i="37"/>
  <c r="D58" i="37"/>
  <c r="Q58" i="37"/>
  <c r="S58" i="37" s="1"/>
  <c r="R58" i="37"/>
  <c r="D59" i="37"/>
  <c r="Q59" i="37"/>
  <c r="R59" i="37"/>
  <c r="D60" i="37"/>
  <c r="Q60" i="37"/>
  <c r="S60" i="37" s="1"/>
  <c r="R60" i="37"/>
  <c r="D62" i="37"/>
  <c r="E62" i="37"/>
  <c r="F62" i="37"/>
  <c r="G62" i="37"/>
  <c r="H62" i="37"/>
  <c r="I62" i="37"/>
  <c r="J62" i="37"/>
  <c r="K62" i="37"/>
  <c r="L62" i="37"/>
  <c r="M62" i="37"/>
  <c r="N62" i="37"/>
  <c r="O62" i="37"/>
  <c r="P62" i="37"/>
  <c r="Q62" i="37"/>
  <c r="R62" i="37"/>
  <c r="D63" i="37"/>
  <c r="E63" i="37"/>
  <c r="F63" i="37"/>
  <c r="G63" i="37"/>
  <c r="H63" i="37"/>
  <c r="R63" i="37" s="1"/>
  <c r="I63" i="37"/>
  <c r="J63" i="37"/>
  <c r="K63" i="37"/>
  <c r="L63" i="37"/>
  <c r="M63" i="37"/>
  <c r="N63" i="37"/>
  <c r="O63" i="37"/>
  <c r="P63" i="37"/>
  <c r="Q63" i="37"/>
  <c r="D64" i="37"/>
  <c r="E64" i="37"/>
  <c r="F64" i="37"/>
  <c r="G64" i="37"/>
  <c r="H64" i="37"/>
  <c r="I64" i="37"/>
  <c r="J64" i="37"/>
  <c r="K64" i="37"/>
  <c r="L64" i="37"/>
  <c r="M64" i="37"/>
  <c r="N64" i="37"/>
  <c r="O64" i="37"/>
  <c r="P64" i="37"/>
  <c r="Q64" i="37"/>
  <c r="R64" i="37"/>
  <c r="D65" i="37"/>
  <c r="E65" i="37"/>
  <c r="F65" i="37"/>
  <c r="G65" i="37"/>
  <c r="H65" i="37"/>
  <c r="R65" i="37" s="1"/>
  <c r="I65" i="37"/>
  <c r="J65" i="37"/>
  <c r="K65" i="37"/>
  <c r="L65" i="37"/>
  <c r="M65" i="37"/>
  <c r="N65" i="37"/>
  <c r="O65" i="37"/>
  <c r="P65" i="37"/>
  <c r="Q65" i="37"/>
  <c r="D66" i="37"/>
  <c r="E66" i="37"/>
  <c r="F66" i="37"/>
  <c r="G66" i="37"/>
  <c r="H66" i="37"/>
  <c r="I66" i="37"/>
  <c r="J66" i="37"/>
  <c r="K66" i="37"/>
  <c r="L66" i="37"/>
  <c r="M66" i="37"/>
  <c r="N66" i="37"/>
  <c r="O66" i="37"/>
  <c r="P66" i="37"/>
  <c r="Q66" i="37"/>
  <c r="R66" i="37"/>
  <c r="D67" i="37"/>
  <c r="E67" i="37"/>
  <c r="F67" i="37"/>
  <c r="G67" i="37"/>
  <c r="H67" i="37"/>
  <c r="R67" i="37" s="1"/>
  <c r="I67" i="37"/>
  <c r="J67" i="37"/>
  <c r="K67" i="37"/>
  <c r="L67" i="37"/>
  <c r="M67" i="37"/>
  <c r="N67" i="37"/>
  <c r="O67" i="37"/>
  <c r="P67" i="37"/>
  <c r="Q67" i="37"/>
  <c r="D68" i="37"/>
  <c r="E68" i="37"/>
  <c r="F68" i="37"/>
  <c r="G68" i="37"/>
  <c r="H68" i="37"/>
  <c r="I68" i="37"/>
  <c r="J68" i="37"/>
  <c r="K68" i="37"/>
  <c r="L68" i="37"/>
  <c r="M68" i="37"/>
  <c r="N68" i="37"/>
  <c r="O68" i="37"/>
  <c r="P68" i="37"/>
  <c r="Q68" i="37"/>
  <c r="R68" i="37"/>
  <c r="D69" i="37"/>
  <c r="E69" i="37"/>
  <c r="F69" i="37"/>
  <c r="G69" i="37"/>
  <c r="H69" i="37"/>
  <c r="R69" i="37" s="1"/>
  <c r="I69" i="37"/>
  <c r="J69" i="37"/>
  <c r="K69" i="37"/>
  <c r="L69" i="37"/>
  <c r="M69" i="37"/>
  <c r="N69" i="37"/>
  <c r="O69" i="37"/>
  <c r="P69" i="37"/>
  <c r="Q69" i="37"/>
  <c r="D70" i="37"/>
  <c r="E70" i="37"/>
  <c r="F70" i="37"/>
  <c r="G70" i="37"/>
  <c r="H70" i="37"/>
  <c r="I70" i="37"/>
  <c r="J70" i="37"/>
  <c r="K70" i="37"/>
  <c r="L70" i="37"/>
  <c r="M70" i="37"/>
  <c r="N70" i="37"/>
  <c r="O70" i="37"/>
  <c r="P70" i="37"/>
  <c r="Q70" i="37"/>
  <c r="R70" i="37"/>
  <c r="D71" i="37"/>
  <c r="E71" i="37"/>
  <c r="F71" i="37"/>
  <c r="G71" i="37"/>
  <c r="H71" i="37"/>
  <c r="R71" i="37" s="1"/>
  <c r="I71" i="37"/>
  <c r="J71" i="37"/>
  <c r="K71" i="37"/>
  <c r="L71" i="37"/>
  <c r="M71" i="37"/>
  <c r="N71" i="37"/>
  <c r="O71" i="37"/>
  <c r="P71" i="37"/>
  <c r="Q71" i="37"/>
  <c r="D73" i="37"/>
  <c r="E73" i="37"/>
  <c r="F73" i="37"/>
  <c r="G73" i="37"/>
  <c r="H73" i="37"/>
  <c r="I73" i="37"/>
  <c r="J73" i="37"/>
  <c r="K73" i="37"/>
  <c r="L73" i="37"/>
  <c r="M73" i="37"/>
  <c r="N73" i="37"/>
  <c r="O73" i="37"/>
  <c r="P73" i="37"/>
  <c r="Q73" i="37"/>
  <c r="R73" i="37"/>
  <c r="D74" i="37"/>
  <c r="E79" i="37"/>
  <c r="F79" i="37"/>
  <c r="G79" i="37"/>
  <c r="Q79" i="37" s="1"/>
  <c r="H79" i="37"/>
  <c r="R79" i="37" s="1"/>
  <c r="I79" i="37"/>
  <c r="J79" i="37"/>
  <c r="K79" i="37"/>
  <c r="L79" i="37"/>
  <c r="M79" i="37"/>
  <c r="N79" i="37"/>
  <c r="O79" i="37"/>
  <c r="P79" i="37"/>
  <c r="D80" i="37"/>
  <c r="E80" i="37"/>
  <c r="F80" i="37"/>
  <c r="G80" i="37"/>
  <c r="H80" i="37"/>
  <c r="I80" i="37"/>
  <c r="J80" i="37"/>
  <c r="K80" i="37"/>
  <c r="L80" i="37"/>
  <c r="M80" i="37"/>
  <c r="N80" i="37"/>
  <c r="O80" i="37"/>
  <c r="P80" i="37"/>
  <c r="Q80" i="37"/>
  <c r="R80" i="37"/>
  <c r="D81" i="37"/>
  <c r="E81" i="37"/>
  <c r="F81" i="37"/>
  <c r="G81" i="37"/>
  <c r="Q81" i="37" s="1"/>
  <c r="H81" i="37"/>
  <c r="R81" i="37" s="1"/>
  <c r="I81" i="37"/>
  <c r="J81" i="37"/>
  <c r="K81" i="37"/>
  <c r="L81" i="37"/>
  <c r="M81" i="37"/>
  <c r="N81" i="37"/>
  <c r="O81" i="37"/>
  <c r="P81" i="37"/>
  <c r="S82" i="37"/>
  <c r="D83" i="37"/>
  <c r="E83" i="37"/>
  <c r="F83" i="37"/>
  <c r="G83" i="37"/>
  <c r="H83" i="37"/>
  <c r="I83" i="37"/>
  <c r="J83" i="37"/>
  <c r="K83" i="37"/>
  <c r="L83" i="37"/>
  <c r="M83" i="37"/>
  <c r="N83" i="37"/>
  <c r="O83" i="37"/>
  <c r="P83" i="37"/>
  <c r="Q83" i="37"/>
  <c r="R83" i="37"/>
  <c r="D84" i="37"/>
  <c r="E84" i="37"/>
  <c r="F84" i="37"/>
  <c r="G84" i="37"/>
  <c r="Q84" i="37" s="1"/>
  <c r="H84" i="37"/>
  <c r="I84" i="37"/>
  <c r="J84" i="37"/>
  <c r="K84" i="37"/>
  <c r="L84" i="37"/>
  <c r="M84" i="37"/>
  <c r="N84" i="37"/>
  <c r="O84" i="37"/>
  <c r="P84" i="37"/>
  <c r="R84" i="37"/>
  <c r="D85" i="37"/>
  <c r="E85" i="37"/>
  <c r="F85" i="37"/>
  <c r="G85" i="37"/>
  <c r="H85" i="37"/>
  <c r="I85" i="37"/>
  <c r="J85" i="37"/>
  <c r="K85" i="37"/>
  <c r="L85" i="37"/>
  <c r="M85" i="37"/>
  <c r="N85" i="37"/>
  <c r="O85" i="37"/>
  <c r="P85" i="37"/>
  <c r="Q85" i="37"/>
  <c r="R85" i="37"/>
  <c r="S86" i="37"/>
  <c r="D87" i="37"/>
  <c r="E87" i="37"/>
  <c r="F87" i="37"/>
  <c r="G87" i="37"/>
  <c r="H87" i="37"/>
  <c r="I87" i="37"/>
  <c r="J87" i="37"/>
  <c r="K87" i="37"/>
  <c r="L87" i="37"/>
  <c r="M87" i="37"/>
  <c r="N87" i="37"/>
  <c r="O87" i="37"/>
  <c r="P87" i="37"/>
  <c r="Q87" i="37"/>
  <c r="R87" i="37"/>
  <c r="D88" i="37"/>
  <c r="E88" i="37"/>
  <c r="F88" i="37"/>
  <c r="G88" i="37"/>
  <c r="H88" i="37"/>
  <c r="R88" i="37" s="1"/>
  <c r="I88" i="37"/>
  <c r="J88" i="37"/>
  <c r="K88" i="37"/>
  <c r="L88" i="37"/>
  <c r="M88" i="37"/>
  <c r="N88" i="37"/>
  <c r="O88" i="37"/>
  <c r="P88" i="37"/>
  <c r="Q88" i="37"/>
  <c r="D89" i="37"/>
  <c r="E89" i="37"/>
  <c r="F89" i="37"/>
  <c r="G89" i="37"/>
  <c r="H89" i="37"/>
  <c r="I89" i="37"/>
  <c r="J89" i="37"/>
  <c r="K89" i="37"/>
  <c r="L89" i="37"/>
  <c r="M89" i="37"/>
  <c r="N89" i="37"/>
  <c r="O89" i="37"/>
  <c r="P89" i="37"/>
  <c r="Q89" i="37"/>
  <c r="R89" i="37"/>
  <c r="S90" i="37"/>
  <c r="S91" i="37"/>
  <c r="D92" i="37"/>
  <c r="E92" i="37"/>
  <c r="F92" i="37"/>
  <c r="G92" i="37"/>
  <c r="Q92" i="37" s="1"/>
  <c r="H92" i="37"/>
  <c r="I92" i="37"/>
  <c r="J92" i="37"/>
  <c r="K92" i="37"/>
  <c r="L92" i="37"/>
  <c r="M92" i="37"/>
  <c r="N92" i="37"/>
  <c r="O92" i="37"/>
  <c r="P92" i="37"/>
  <c r="R92" i="37"/>
  <c r="D93" i="37"/>
  <c r="E93" i="37"/>
  <c r="F93" i="37"/>
  <c r="G93" i="37"/>
  <c r="H93" i="37"/>
  <c r="I93" i="37"/>
  <c r="J93" i="37"/>
  <c r="K93" i="37"/>
  <c r="L93" i="37"/>
  <c r="M93" i="37"/>
  <c r="N93" i="37"/>
  <c r="O93" i="37"/>
  <c r="P93" i="37"/>
  <c r="Q93" i="37"/>
  <c r="R93" i="37"/>
  <c r="D94" i="37"/>
  <c r="E94" i="37"/>
  <c r="F94" i="37"/>
  <c r="G94" i="37"/>
  <c r="Q94" i="37" s="1"/>
  <c r="H94" i="37"/>
  <c r="I94" i="37"/>
  <c r="J94" i="37"/>
  <c r="K94" i="37"/>
  <c r="L94" i="37"/>
  <c r="M94" i="37"/>
  <c r="N94" i="37"/>
  <c r="O94" i="37"/>
  <c r="P94" i="37"/>
  <c r="R94" i="37"/>
  <c r="D95" i="37"/>
  <c r="E95" i="37"/>
  <c r="F95" i="37"/>
  <c r="G95" i="37"/>
  <c r="H95" i="37"/>
  <c r="I95" i="37"/>
  <c r="J95" i="37"/>
  <c r="K95" i="37"/>
  <c r="L95" i="37"/>
  <c r="M95" i="37"/>
  <c r="N95" i="37"/>
  <c r="O95" i="37"/>
  <c r="P95" i="37"/>
  <c r="Q95" i="37"/>
  <c r="R95" i="37"/>
  <c r="D96" i="37"/>
  <c r="E96" i="37"/>
  <c r="F96" i="37"/>
  <c r="G96" i="37"/>
  <c r="Q96" i="37" s="1"/>
  <c r="H96" i="37"/>
  <c r="I96" i="37"/>
  <c r="J96" i="37"/>
  <c r="K96" i="37"/>
  <c r="L96" i="37"/>
  <c r="M96" i="37"/>
  <c r="N96" i="37"/>
  <c r="O96" i="37"/>
  <c r="P96" i="37"/>
  <c r="R96" i="37"/>
  <c r="D97" i="37"/>
  <c r="E97" i="37"/>
  <c r="F97" i="37"/>
  <c r="G97" i="37"/>
  <c r="H97" i="37"/>
  <c r="I97" i="37"/>
  <c r="J97" i="37"/>
  <c r="K97" i="37"/>
  <c r="L97" i="37"/>
  <c r="M97" i="37"/>
  <c r="N97" i="37"/>
  <c r="O97" i="37"/>
  <c r="P97" i="37"/>
  <c r="Q97" i="37"/>
  <c r="R97" i="37"/>
  <c r="D98" i="37"/>
  <c r="E98" i="37"/>
  <c r="F98" i="37"/>
  <c r="G98" i="37"/>
  <c r="Q98" i="37" s="1"/>
  <c r="H98" i="37"/>
  <c r="I98" i="37"/>
  <c r="J98" i="37"/>
  <c r="K98" i="37"/>
  <c r="L98" i="37"/>
  <c r="M98" i="37"/>
  <c r="N98" i="37"/>
  <c r="O98" i="37"/>
  <c r="P98" i="37"/>
  <c r="R98" i="37"/>
  <c r="D99" i="37"/>
  <c r="E99" i="37"/>
  <c r="F99" i="37"/>
  <c r="G99" i="37"/>
  <c r="H99" i="37"/>
  <c r="I99" i="37"/>
  <c r="J99" i="37"/>
  <c r="K99" i="37"/>
  <c r="L99" i="37"/>
  <c r="M99" i="37"/>
  <c r="N99" i="37"/>
  <c r="O99" i="37"/>
  <c r="P99" i="37"/>
  <c r="Q99" i="37"/>
  <c r="R99" i="37"/>
  <c r="D100" i="37"/>
  <c r="E100" i="37"/>
  <c r="F100" i="37"/>
  <c r="G100" i="37"/>
  <c r="Q100" i="37" s="1"/>
  <c r="H100" i="37"/>
  <c r="I100" i="37"/>
  <c r="J100" i="37"/>
  <c r="K100" i="37"/>
  <c r="L100" i="37"/>
  <c r="M100" i="37"/>
  <c r="N100" i="37"/>
  <c r="O100" i="37"/>
  <c r="P100" i="37"/>
  <c r="R100" i="37"/>
  <c r="D101" i="37"/>
  <c r="E101" i="37"/>
  <c r="F101" i="37"/>
  <c r="G101" i="37"/>
  <c r="H101" i="37"/>
  <c r="I101" i="37"/>
  <c r="J101" i="37"/>
  <c r="K101" i="37"/>
  <c r="L101" i="37"/>
  <c r="M101" i="37"/>
  <c r="N101" i="37"/>
  <c r="O101" i="37"/>
  <c r="P101" i="37"/>
  <c r="Q101" i="37"/>
  <c r="R101" i="37"/>
  <c r="D102" i="37"/>
  <c r="E102" i="37"/>
  <c r="F102" i="37"/>
  <c r="G102" i="37"/>
  <c r="Q102" i="37" s="1"/>
  <c r="H102" i="37"/>
  <c r="I102" i="37"/>
  <c r="J102" i="37"/>
  <c r="K102" i="37"/>
  <c r="L102" i="37"/>
  <c r="M102" i="37"/>
  <c r="N102" i="37"/>
  <c r="O102" i="37"/>
  <c r="P102" i="37"/>
  <c r="R102" i="37"/>
  <c r="D103" i="37"/>
  <c r="E103" i="37"/>
  <c r="F103" i="37"/>
  <c r="G103" i="37"/>
  <c r="H103" i="37"/>
  <c r="I103" i="37"/>
  <c r="J103" i="37"/>
  <c r="K103" i="37"/>
  <c r="L103" i="37"/>
  <c r="M103" i="37"/>
  <c r="N103" i="37"/>
  <c r="O103" i="37"/>
  <c r="P103" i="37"/>
  <c r="Q103" i="37"/>
  <c r="R103" i="37"/>
  <c r="D104" i="37"/>
  <c r="E104" i="37"/>
  <c r="F104" i="37"/>
  <c r="G104" i="37"/>
  <c r="Q104" i="37" s="1"/>
  <c r="H104" i="37"/>
  <c r="I104" i="37"/>
  <c r="J104" i="37"/>
  <c r="K104" i="37"/>
  <c r="L104" i="37"/>
  <c r="M104" i="37"/>
  <c r="N104" i="37"/>
  <c r="O104" i="37"/>
  <c r="P104" i="37"/>
  <c r="R104" i="37"/>
  <c r="S105" i="37"/>
  <c r="D106" i="37"/>
  <c r="E106" i="37"/>
  <c r="F106" i="37"/>
  <c r="G106" i="37"/>
  <c r="H106" i="37"/>
  <c r="R106" i="37" s="1"/>
  <c r="I106" i="37"/>
  <c r="J106" i="37"/>
  <c r="K106" i="37"/>
  <c r="L106" i="37"/>
  <c r="M106" i="37"/>
  <c r="N106" i="37"/>
  <c r="O106" i="37"/>
  <c r="P106" i="37"/>
  <c r="Q106" i="37"/>
  <c r="D107" i="37"/>
  <c r="E107" i="37"/>
  <c r="F107" i="37"/>
  <c r="G107" i="37"/>
  <c r="H107" i="37"/>
  <c r="I107" i="37"/>
  <c r="J107" i="37"/>
  <c r="K107" i="37"/>
  <c r="L107" i="37"/>
  <c r="M107" i="37"/>
  <c r="N107" i="37"/>
  <c r="O107" i="37"/>
  <c r="P107" i="37"/>
  <c r="Q107" i="37"/>
  <c r="R107" i="37"/>
  <c r="D108" i="37"/>
  <c r="E108" i="37"/>
  <c r="F108" i="37"/>
  <c r="G108" i="37"/>
  <c r="H108" i="37"/>
  <c r="R108" i="37" s="1"/>
  <c r="I108" i="37"/>
  <c r="J108" i="37"/>
  <c r="K108" i="37"/>
  <c r="L108" i="37"/>
  <c r="M108" i="37"/>
  <c r="N108" i="37"/>
  <c r="O108" i="37"/>
  <c r="P108" i="37"/>
  <c r="Q108" i="37"/>
  <c r="D109" i="37"/>
  <c r="E109" i="37"/>
  <c r="F109" i="37"/>
  <c r="G109" i="37"/>
  <c r="H109" i="37"/>
  <c r="I109" i="37"/>
  <c r="J109" i="37"/>
  <c r="K109" i="37"/>
  <c r="L109" i="37"/>
  <c r="M109" i="37"/>
  <c r="N109" i="37"/>
  <c r="O109" i="37"/>
  <c r="P109" i="37"/>
  <c r="Q109" i="37"/>
  <c r="R109" i="37"/>
  <c r="D110" i="37"/>
  <c r="E110" i="37"/>
  <c r="F110" i="37"/>
  <c r="G110" i="37"/>
  <c r="H110" i="37"/>
  <c r="R110" i="37" s="1"/>
  <c r="I110" i="37"/>
  <c r="J110" i="37"/>
  <c r="K110" i="37"/>
  <c r="L110" i="37"/>
  <c r="M110" i="37"/>
  <c r="N110" i="37"/>
  <c r="O110" i="37"/>
  <c r="P110" i="37"/>
  <c r="Q110" i="37"/>
  <c r="D111" i="37"/>
  <c r="E111" i="37"/>
  <c r="F111" i="37"/>
  <c r="G111" i="37"/>
  <c r="H111" i="37"/>
  <c r="I111" i="37"/>
  <c r="J111" i="37"/>
  <c r="K111" i="37"/>
  <c r="L111" i="37"/>
  <c r="M111" i="37"/>
  <c r="N111" i="37"/>
  <c r="O111" i="37"/>
  <c r="P111" i="37"/>
  <c r="Q111" i="37"/>
  <c r="R111" i="37"/>
  <c r="D112" i="37"/>
  <c r="E112" i="37"/>
  <c r="F112" i="37"/>
  <c r="G112" i="37"/>
  <c r="H112" i="37"/>
  <c r="R112" i="37" s="1"/>
  <c r="I112" i="37"/>
  <c r="J112" i="37"/>
  <c r="K112" i="37"/>
  <c r="L112" i="37"/>
  <c r="M112" i="37"/>
  <c r="N112" i="37"/>
  <c r="O112" i="37"/>
  <c r="P112" i="37"/>
  <c r="Q112" i="37"/>
  <c r="D113" i="37"/>
  <c r="E113" i="37"/>
  <c r="F113" i="37"/>
  <c r="G113" i="37"/>
  <c r="H113" i="37"/>
  <c r="I113" i="37"/>
  <c r="J113" i="37"/>
  <c r="K113" i="37"/>
  <c r="L113" i="37"/>
  <c r="M113" i="37"/>
  <c r="N113" i="37"/>
  <c r="O113" i="37"/>
  <c r="P113" i="37"/>
  <c r="Q113" i="37"/>
  <c r="R113" i="37"/>
  <c r="D114" i="37"/>
  <c r="E114" i="37"/>
  <c r="F114" i="37"/>
  <c r="G114" i="37"/>
  <c r="H114" i="37"/>
  <c r="R114" i="37" s="1"/>
  <c r="I114" i="37"/>
  <c r="J114" i="37"/>
  <c r="K114" i="37"/>
  <c r="L114" i="37"/>
  <c r="M114" i="37"/>
  <c r="N114" i="37"/>
  <c r="O114" i="37"/>
  <c r="P114" i="37"/>
  <c r="Q114" i="37"/>
  <c r="D115" i="37"/>
  <c r="E115" i="37"/>
  <c r="F115" i="37"/>
  <c r="G115" i="37"/>
  <c r="H115" i="37"/>
  <c r="I115" i="37"/>
  <c r="J115" i="37"/>
  <c r="K115" i="37"/>
  <c r="L115" i="37"/>
  <c r="M115" i="37"/>
  <c r="N115" i="37"/>
  <c r="O115" i="37"/>
  <c r="P115" i="37"/>
  <c r="Q115" i="37"/>
  <c r="R115" i="37"/>
  <c r="D116" i="37"/>
  <c r="E116" i="37"/>
  <c r="F116" i="37"/>
  <c r="G116" i="37"/>
  <c r="H116" i="37"/>
  <c r="R116" i="37" s="1"/>
  <c r="I116" i="37"/>
  <c r="J116" i="37"/>
  <c r="K116" i="37"/>
  <c r="L116" i="37"/>
  <c r="M116" i="37"/>
  <c r="N116" i="37"/>
  <c r="O116" i="37"/>
  <c r="P116" i="37"/>
  <c r="Q116" i="37"/>
  <c r="D117" i="37"/>
  <c r="E117" i="37"/>
  <c r="F117" i="37"/>
  <c r="G117" i="37"/>
  <c r="H117" i="37"/>
  <c r="I117" i="37"/>
  <c r="J117" i="37"/>
  <c r="K117" i="37"/>
  <c r="L117" i="37"/>
  <c r="M117" i="37"/>
  <c r="N117" i="37"/>
  <c r="O117" i="37"/>
  <c r="P117" i="37"/>
  <c r="Q117" i="37"/>
  <c r="R117" i="37"/>
  <c r="D118" i="37"/>
  <c r="E118" i="37"/>
  <c r="F118" i="37"/>
  <c r="G118" i="37"/>
  <c r="H118" i="37"/>
  <c r="R118" i="37" s="1"/>
  <c r="I118" i="37"/>
  <c r="J118" i="37"/>
  <c r="K118" i="37"/>
  <c r="L118" i="37"/>
  <c r="M118" i="37"/>
  <c r="N118" i="37"/>
  <c r="O118" i="37"/>
  <c r="P118" i="37"/>
  <c r="Q118" i="37"/>
  <c r="S119" i="37"/>
  <c r="S120" i="37"/>
  <c r="D121" i="37"/>
  <c r="E121" i="37"/>
  <c r="F121" i="37"/>
  <c r="G121" i="37"/>
  <c r="H121" i="37"/>
  <c r="I121" i="37"/>
  <c r="J121" i="37"/>
  <c r="K121" i="37"/>
  <c r="L121" i="37"/>
  <c r="M121" i="37"/>
  <c r="N121" i="37"/>
  <c r="O121" i="37"/>
  <c r="P121" i="37"/>
  <c r="Q121" i="37"/>
  <c r="R121" i="37"/>
  <c r="D122" i="37"/>
  <c r="E122" i="37"/>
  <c r="F122" i="37"/>
  <c r="G122" i="37"/>
  <c r="Q122" i="37" s="1"/>
  <c r="H122" i="37"/>
  <c r="I122" i="37"/>
  <c r="J122" i="37"/>
  <c r="K122" i="37"/>
  <c r="L122" i="37"/>
  <c r="M122" i="37"/>
  <c r="N122" i="37"/>
  <c r="O122" i="37"/>
  <c r="P122" i="37"/>
  <c r="R122" i="37"/>
  <c r="D123" i="37"/>
  <c r="E123" i="37"/>
  <c r="F123" i="37"/>
  <c r="G123" i="37"/>
  <c r="H123" i="37"/>
  <c r="I123" i="37"/>
  <c r="J123" i="37"/>
  <c r="K123" i="37"/>
  <c r="L123" i="37"/>
  <c r="M123" i="37"/>
  <c r="N123" i="37"/>
  <c r="O123" i="37"/>
  <c r="P123" i="37"/>
  <c r="Q123" i="37"/>
  <c r="R123" i="37"/>
  <c r="D124" i="37"/>
  <c r="E124" i="37"/>
  <c r="F124" i="37"/>
  <c r="G124" i="37"/>
  <c r="Q124" i="37" s="1"/>
  <c r="H124" i="37"/>
  <c r="I124" i="37"/>
  <c r="J124" i="37"/>
  <c r="K124" i="37"/>
  <c r="L124" i="37"/>
  <c r="M124" i="37"/>
  <c r="N124" i="37"/>
  <c r="O124" i="37"/>
  <c r="P124" i="37"/>
  <c r="R124" i="37"/>
  <c r="D125" i="37"/>
  <c r="E125" i="37"/>
  <c r="F125" i="37"/>
  <c r="G125" i="37"/>
  <c r="H125" i="37"/>
  <c r="I125" i="37"/>
  <c r="J125" i="37"/>
  <c r="K125" i="37"/>
  <c r="L125" i="37"/>
  <c r="M125" i="37"/>
  <c r="N125" i="37"/>
  <c r="O125" i="37"/>
  <c r="P125" i="37"/>
  <c r="Q125" i="37"/>
  <c r="R125" i="37"/>
  <c r="D126" i="37"/>
  <c r="E126" i="37"/>
  <c r="F126" i="37"/>
  <c r="G126" i="37"/>
  <c r="Q126" i="37" s="1"/>
  <c r="H126" i="37"/>
  <c r="I126" i="37"/>
  <c r="J126" i="37"/>
  <c r="K126" i="37"/>
  <c r="L126" i="37"/>
  <c r="M126" i="37"/>
  <c r="N126" i="37"/>
  <c r="O126" i="37"/>
  <c r="P126" i="37"/>
  <c r="R126" i="37"/>
  <c r="D127" i="37"/>
  <c r="E127" i="37"/>
  <c r="F127" i="37"/>
  <c r="G127" i="37"/>
  <c r="H127" i="37"/>
  <c r="I127" i="37"/>
  <c r="J127" i="37"/>
  <c r="K127" i="37"/>
  <c r="L127" i="37"/>
  <c r="M127" i="37"/>
  <c r="N127" i="37"/>
  <c r="O127" i="37"/>
  <c r="P127" i="37"/>
  <c r="Q127" i="37"/>
  <c r="R127" i="37"/>
  <c r="D128" i="37"/>
  <c r="E128" i="37"/>
  <c r="F128" i="37"/>
  <c r="G128" i="37"/>
  <c r="Q128" i="37" s="1"/>
  <c r="H128" i="37"/>
  <c r="I128" i="37"/>
  <c r="J128" i="37"/>
  <c r="K128" i="37"/>
  <c r="L128" i="37"/>
  <c r="M128" i="37"/>
  <c r="N128" i="37"/>
  <c r="O128" i="37"/>
  <c r="P128" i="37"/>
  <c r="R128" i="37"/>
  <c r="D129" i="37"/>
  <c r="E129" i="37"/>
  <c r="F129" i="37"/>
  <c r="G129" i="37"/>
  <c r="H129" i="37"/>
  <c r="I129" i="37"/>
  <c r="J129" i="37"/>
  <c r="K129" i="37"/>
  <c r="L129" i="37"/>
  <c r="M129" i="37"/>
  <c r="N129" i="37"/>
  <c r="O129" i="37"/>
  <c r="P129" i="37"/>
  <c r="Q129" i="37"/>
  <c r="R129" i="37"/>
  <c r="S130" i="37"/>
  <c r="D131" i="37"/>
  <c r="E131" i="37"/>
  <c r="F131" i="37"/>
  <c r="G131" i="37"/>
  <c r="H131" i="37"/>
  <c r="I131" i="37"/>
  <c r="J131" i="37"/>
  <c r="K131" i="37"/>
  <c r="L131" i="37"/>
  <c r="M131" i="37"/>
  <c r="N131" i="37"/>
  <c r="O131" i="37"/>
  <c r="P131" i="37"/>
  <c r="D132" i="37"/>
  <c r="E132" i="37"/>
  <c r="F132" i="37"/>
  <c r="G132" i="37"/>
  <c r="H132" i="37"/>
  <c r="I132" i="37"/>
  <c r="J132" i="37"/>
  <c r="K132" i="37"/>
  <c r="L132" i="37"/>
  <c r="M132" i="37"/>
  <c r="N132" i="37"/>
  <c r="O132" i="37"/>
  <c r="P132" i="37"/>
  <c r="Q132" i="37"/>
  <c r="R132" i="37"/>
  <c r="D133" i="37"/>
  <c r="E133" i="37"/>
  <c r="F133" i="37"/>
  <c r="G133" i="37"/>
  <c r="Q133" i="37" s="1"/>
  <c r="H133" i="37"/>
  <c r="R133" i="37" s="1"/>
  <c r="I133" i="37"/>
  <c r="J133" i="37"/>
  <c r="K133" i="37"/>
  <c r="L133" i="37"/>
  <c r="M133" i="37"/>
  <c r="N133" i="37"/>
  <c r="O133" i="37"/>
  <c r="P133" i="37"/>
  <c r="D134" i="37"/>
  <c r="E134" i="37"/>
  <c r="F134" i="37"/>
  <c r="G134" i="37"/>
  <c r="H134" i="37"/>
  <c r="I134" i="37"/>
  <c r="J134" i="37"/>
  <c r="K134" i="37"/>
  <c r="L134" i="37"/>
  <c r="M134" i="37"/>
  <c r="N134" i="37"/>
  <c r="O134" i="37"/>
  <c r="P134" i="37"/>
  <c r="Q134" i="37"/>
  <c r="R134" i="37"/>
  <c r="D135" i="37"/>
  <c r="E135" i="37"/>
  <c r="F135" i="37"/>
  <c r="G135" i="37"/>
  <c r="Q135" i="37" s="1"/>
  <c r="H135" i="37"/>
  <c r="R135" i="37" s="1"/>
  <c r="I135" i="37"/>
  <c r="J135" i="37"/>
  <c r="K135" i="37"/>
  <c r="L135" i="37"/>
  <c r="M135" i="37"/>
  <c r="N135" i="37"/>
  <c r="O135" i="37"/>
  <c r="P135" i="37"/>
  <c r="D136" i="37"/>
  <c r="E136" i="37"/>
  <c r="F136" i="37"/>
  <c r="G136" i="37"/>
  <c r="H136" i="37"/>
  <c r="I136" i="37"/>
  <c r="J136" i="37"/>
  <c r="K136" i="37"/>
  <c r="L136" i="37"/>
  <c r="M136" i="37"/>
  <c r="N136" i="37"/>
  <c r="O136" i="37"/>
  <c r="P136" i="37"/>
  <c r="Q136" i="37"/>
  <c r="R136" i="37"/>
  <c r="D137" i="37"/>
  <c r="E137" i="37"/>
  <c r="F137" i="37"/>
  <c r="G137" i="37"/>
  <c r="Q137" i="37" s="1"/>
  <c r="H137" i="37"/>
  <c r="R137" i="37" s="1"/>
  <c r="I137" i="37"/>
  <c r="J137" i="37"/>
  <c r="K137" i="37"/>
  <c r="L137" i="37"/>
  <c r="M137" i="37"/>
  <c r="N137" i="37"/>
  <c r="O137" i="37"/>
  <c r="P137" i="37"/>
  <c r="D138" i="37"/>
  <c r="E138" i="37"/>
  <c r="F138" i="37"/>
  <c r="G138" i="37"/>
  <c r="H138" i="37"/>
  <c r="I138" i="37"/>
  <c r="J138" i="37"/>
  <c r="K138" i="37"/>
  <c r="L138" i="37"/>
  <c r="M138" i="37"/>
  <c r="N138" i="37"/>
  <c r="O138" i="37"/>
  <c r="P138" i="37"/>
  <c r="Q138" i="37"/>
  <c r="R138" i="37"/>
  <c r="D139" i="37"/>
  <c r="E139" i="37"/>
  <c r="F139" i="37"/>
  <c r="G139" i="37"/>
  <c r="Q139" i="37" s="1"/>
  <c r="H139" i="37"/>
  <c r="R139" i="37" s="1"/>
  <c r="I139" i="37"/>
  <c r="J139" i="37"/>
  <c r="K139" i="37"/>
  <c r="L139" i="37"/>
  <c r="M139" i="37"/>
  <c r="N139" i="37"/>
  <c r="O139" i="37"/>
  <c r="P139" i="37"/>
  <c r="D140" i="37"/>
  <c r="E140" i="37"/>
  <c r="F140" i="37"/>
  <c r="G140" i="37"/>
  <c r="H140" i="37"/>
  <c r="I140" i="37"/>
  <c r="J140" i="37"/>
  <c r="K140" i="37"/>
  <c r="L140" i="37"/>
  <c r="M140" i="37"/>
  <c r="N140" i="37"/>
  <c r="O140" i="37"/>
  <c r="P140" i="37"/>
  <c r="Q140" i="37"/>
  <c r="R140" i="37"/>
  <c r="D141" i="37"/>
  <c r="S141" i="37"/>
  <c r="D142" i="37"/>
  <c r="E142" i="37"/>
  <c r="F142" i="37"/>
  <c r="G142" i="37"/>
  <c r="H142" i="37"/>
  <c r="I142" i="37"/>
  <c r="J142" i="37"/>
  <c r="K142" i="37"/>
  <c r="L142" i="37"/>
  <c r="M142" i="37"/>
  <c r="N142" i="37"/>
  <c r="O142" i="37"/>
  <c r="P142" i="37"/>
  <c r="Q142" i="37"/>
  <c r="R142" i="37"/>
  <c r="D143" i="37"/>
  <c r="S144" i="37"/>
  <c r="E149" i="37"/>
  <c r="F149" i="37"/>
  <c r="G149" i="37"/>
  <c r="Q149" i="37" s="1"/>
  <c r="H149" i="37"/>
  <c r="I149" i="37"/>
  <c r="J149" i="37"/>
  <c r="K149" i="37"/>
  <c r="L149" i="37"/>
  <c r="M149" i="37"/>
  <c r="N149" i="37"/>
  <c r="O149" i="37"/>
  <c r="P149" i="37"/>
  <c r="R149" i="37"/>
  <c r="D150" i="37"/>
  <c r="E150" i="37"/>
  <c r="F150" i="37"/>
  <c r="G150" i="37"/>
  <c r="H150" i="37"/>
  <c r="I150" i="37"/>
  <c r="J150" i="37"/>
  <c r="K150" i="37"/>
  <c r="L150" i="37"/>
  <c r="M150" i="37"/>
  <c r="N150" i="37"/>
  <c r="O150" i="37"/>
  <c r="P150" i="37"/>
  <c r="Q150" i="37"/>
  <c r="R150" i="37"/>
  <c r="D151" i="37"/>
  <c r="E151" i="37"/>
  <c r="F151" i="37"/>
  <c r="G151" i="37"/>
  <c r="Q151" i="37" s="1"/>
  <c r="H151" i="37"/>
  <c r="I151" i="37"/>
  <c r="J151" i="37"/>
  <c r="K151" i="37"/>
  <c r="L151" i="37"/>
  <c r="M151" i="37"/>
  <c r="N151" i="37"/>
  <c r="O151" i="37"/>
  <c r="P151" i="37"/>
  <c r="R151" i="37"/>
  <c r="S152" i="37"/>
  <c r="D153" i="37"/>
  <c r="E153" i="37"/>
  <c r="F153" i="37"/>
  <c r="G153" i="37"/>
  <c r="H153" i="37"/>
  <c r="I153" i="37"/>
  <c r="J153" i="37"/>
  <c r="K153" i="37"/>
  <c r="L153" i="37"/>
  <c r="M153" i="37"/>
  <c r="N153" i="37"/>
  <c r="O153" i="37"/>
  <c r="P153" i="37"/>
  <c r="D154" i="37"/>
  <c r="E154" i="37"/>
  <c r="F154" i="37"/>
  <c r="G154" i="37"/>
  <c r="Q154" i="37" s="1"/>
  <c r="H154" i="37"/>
  <c r="R154" i="37" s="1"/>
  <c r="I154" i="37"/>
  <c r="J154" i="37"/>
  <c r="K154" i="37"/>
  <c r="L154" i="37"/>
  <c r="M154" i="37"/>
  <c r="N154" i="37"/>
  <c r="O154" i="37"/>
  <c r="P154" i="37"/>
  <c r="D155" i="37"/>
  <c r="E155" i="37"/>
  <c r="F155" i="37"/>
  <c r="G155" i="37"/>
  <c r="H155" i="37"/>
  <c r="I155" i="37"/>
  <c r="J155" i="37"/>
  <c r="K155" i="37"/>
  <c r="L155" i="37"/>
  <c r="M155" i="37"/>
  <c r="N155" i="37"/>
  <c r="O155" i="37"/>
  <c r="P155" i="37"/>
  <c r="Q155" i="37"/>
  <c r="R155" i="37"/>
  <c r="S156" i="37"/>
  <c r="D157" i="37"/>
  <c r="E157" i="37"/>
  <c r="F157" i="37"/>
  <c r="G157" i="37"/>
  <c r="Q157" i="37" s="1"/>
  <c r="H157" i="37"/>
  <c r="I157" i="37"/>
  <c r="J157" i="37"/>
  <c r="K157" i="37"/>
  <c r="L157" i="37"/>
  <c r="M157" i="37"/>
  <c r="N157" i="37"/>
  <c r="O157" i="37"/>
  <c r="P157" i="37"/>
  <c r="R157" i="37"/>
  <c r="D158" i="37"/>
  <c r="E158" i="37"/>
  <c r="F158" i="37"/>
  <c r="G158" i="37"/>
  <c r="H158" i="37"/>
  <c r="I158" i="37"/>
  <c r="J158" i="37"/>
  <c r="K158" i="37"/>
  <c r="L158" i="37"/>
  <c r="M158" i="37"/>
  <c r="N158" i="37"/>
  <c r="O158" i="37"/>
  <c r="P158" i="37"/>
  <c r="Q158" i="37"/>
  <c r="R158" i="37"/>
  <c r="D159" i="37"/>
  <c r="E159" i="37"/>
  <c r="F159" i="37"/>
  <c r="G159" i="37"/>
  <c r="Q159" i="37" s="1"/>
  <c r="H159" i="37"/>
  <c r="I159" i="37"/>
  <c r="J159" i="37"/>
  <c r="K159" i="37"/>
  <c r="L159" i="37"/>
  <c r="M159" i="37"/>
  <c r="N159" i="37"/>
  <c r="O159" i="37"/>
  <c r="P159" i="37"/>
  <c r="R159" i="37"/>
  <c r="S160" i="37"/>
  <c r="S161" i="37"/>
  <c r="D162" i="37"/>
  <c r="E162" i="37"/>
  <c r="F162" i="37"/>
  <c r="G162" i="37"/>
  <c r="Q162" i="37" s="1"/>
  <c r="H162" i="37"/>
  <c r="R162" i="37" s="1"/>
  <c r="I162" i="37"/>
  <c r="J162" i="37"/>
  <c r="K162" i="37"/>
  <c r="L162" i="37"/>
  <c r="M162" i="37"/>
  <c r="N162" i="37"/>
  <c r="O162" i="37"/>
  <c r="P162" i="37"/>
  <c r="D163" i="37"/>
  <c r="E163" i="37"/>
  <c r="F163" i="37"/>
  <c r="G163" i="37"/>
  <c r="H163" i="37"/>
  <c r="I163" i="37"/>
  <c r="J163" i="37"/>
  <c r="K163" i="37"/>
  <c r="L163" i="37"/>
  <c r="M163" i="37"/>
  <c r="N163" i="37"/>
  <c r="O163" i="37"/>
  <c r="P163" i="37"/>
  <c r="Q163" i="37"/>
  <c r="R163" i="37"/>
  <c r="D164" i="37"/>
  <c r="E164" i="37"/>
  <c r="F164" i="37"/>
  <c r="G164" i="37"/>
  <c r="Q164" i="37" s="1"/>
  <c r="H164" i="37"/>
  <c r="R164" i="37" s="1"/>
  <c r="I164" i="37"/>
  <c r="J164" i="37"/>
  <c r="K164" i="37"/>
  <c r="L164" i="37"/>
  <c r="M164" i="37"/>
  <c r="N164" i="37"/>
  <c r="O164" i="37"/>
  <c r="P164" i="37"/>
  <c r="D165" i="37"/>
  <c r="E165" i="37"/>
  <c r="F165" i="37"/>
  <c r="G165" i="37"/>
  <c r="H165" i="37"/>
  <c r="I165" i="37"/>
  <c r="J165" i="37"/>
  <c r="K165" i="37"/>
  <c r="L165" i="37"/>
  <c r="M165" i="37"/>
  <c r="N165" i="37"/>
  <c r="O165" i="37"/>
  <c r="P165" i="37"/>
  <c r="Q165" i="37"/>
  <c r="R165" i="37"/>
  <c r="D166" i="37"/>
  <c r="E166" i="37"/>
  <c r="F166" i="37"/>
  <c r="G166" i="37"/>
  <c r="Q166" i="37" s="1"/>
  <c r="H166" i="37"/>
  <c r="R166" i="37" s="1"/>
  <c r="I166" i="37"/>
  <c r="J166" i="37"/>
  <c r="K166" i="37"/>
  <c r="L166" i="37"/>
  <c r="M166" i="37"/>
  <c r="N166" i="37"/>
  <c r="O166" i="37"/>
  <c r="P166" i="37"/>
  <c r="D167" i="37"/>
  <c r="E167" i="37"/>
  <c r="F167" i="37"/>
  <c r="G167" i="37"/>
  <c r="H167" i="37"/>
  <c r="I167" i="37"/>
  <c r="J167" i="37"/>
  <c r="K167" i="37"/>
  <c r="L167" i="37"/>
  <c r="M167" i="37"/>
  <c r="N167" i="37"/>
  <c r="O167" i="37"/>
  <c r="P167" i="37"/>
  <c r="Q167" i="37"/>
  <c r="R167" i="37"/>
  <c r="D168" i="37"/>
  <c r="E168" i="37"/>
  <c r="F168" i="37"/>
  <c r="G168" i="37"/>
  <c r="Q168" i="37" s="1"/>
  <c r="H168" i="37"/>
  <c r="R168" i="37" s="1"/>
  <c r="I168" i="37"/>
  <c r="J168" i="37"/>
  <c r="K168" i="37"/>
  <c r="L168" i="37"/>
  <c r="M168" i="37"/>
  <c r="N168" i="37"/>
  <c r="O168" i="37"/>
  <c r="P168" i="37"/>
  <c r="D169" i="37"/>
  <c r="E169" i="37"/>
  <c r="F169" i="37"/>
  <c r="G169" i="37"/>
  <c r="H169" i="37"/>
  <c r="I169" i="37"/>
  <c r="J169" i="37"/>
  <c r="K169" i="37"/>
  <c r="L169" i="37"/>
  <c r="M169" i="37"/>
  <c r="N169" i="37"/>
  <c r="O169" i="37"/>
  <c r="P169" i="37"/>
  <c r="Q169" i="37"/>
  <c r="R169" i="37"/>
  <c r="D170" i="37"/>
  <c r="E170" i="37"/>
  <c r="F170" i="37"/>
  <c r="G170" i="37"/>
  <c r="Q170" i="37" s="1"/>
  <c r="H170" i="37"/>
  <c r="R170" i="37" s="1"/>
  <c r="I170" i="37"/>
  <c r="J170" i="37"/>
  <c r="K170" i="37"/>
  <c r="L170" i="37"/>
  <c r="M170" i="37"/>
  <c r="N170" i="37"/>
  <c r="O170" i="37"/>
  <c r="P170" i="37"/>
  <c r="D171" i="37"/>
  <c r="E171" i="37"/>
  <c r="F171" i="37"/>
  <c r="G171" i="37"/>
  <c r="H171" i="37"/>
  <c r="I171" i="37"/>
  <c r="J171" i="37"/>
  <c r="K171" i="37"/>
  <c r="L171" i="37"/>
  <c r="M171" i="37"/>
  <c r="N171" i="37"/>
  <c r="O171" i="37"/>
  <c r="P171" i="37"/>
  <c r="Q171" i="37"/>
  <c r="R171" i="37"/>
  <c r="D172" i="37"/>
  <c r="E172" i="37"/>
  <c r="F172" i="37"/>
  <c r="G172" i="37"/>
  <c r="Q172" i="37" s="1"/>
  <c r="H172" i="37"/>
  <c r="R172" i="37" s="1"/>
  <c r="I172" i="37"/>
  <c r="J172" i="37"/>
  <c r="K172" i="37"/>
  <c r="L172" i="37"/>
  <c r="M172" i="37"/>
  <c r="N172" i="37"/>
  <c r="O172" i="37"/>
  <c r="P172" i="37"/>
  <c r="D173" i="37"/>
  <c r="E173" i="37"/>
  <c r="F173" i="37"/>
  <c r="G173" i="37"/>
  <c r="H173" i="37"/>
  <c r="I173" i="37"/>
  <c r="J173" i="37"/>
  <c r="K173" i="37"/>
  <c r="L173" i="37"/>
  <c r="M173" i="37"/>
  <c r="N173" i="37"/>
  <c r="O173" i="37"/>
  <c r="P173" i="37"/>
  <c r="Q173" i="37"/>
  <c r="R173" i="37"/>
  <c r="D174" i="37"/>
  <c r="E174" i="37"/>
  <c r="F174" i="37"/>
  <c r="G174" i="37"/>
  <c r="Q174" i="37" s="1"/>
  <c r="H174" i="37"/>
  <c r="R174" i="37" s="1"/>
  <c r="I174" i="37"/>
  <c r="J174" i="37"/>
  <c r="K174" i="37"/>
  <c r="L174" i="37"/>
  <c r="M174" i="37"/>
  <c r="N174" i="37"/>
  <c r="O174" i="37"/>
  <c r="P174" i="37"/>
  <c r="S175" i="37"/>
  <c r="D176" i="37"/>
  <c r="E176" i="37"/>
  <c r="F176" i="37"/>
  <c r="G176" i="37"/>
  <c r="H176" i="37"/>
  <c r="I176" i="37"/>
  <c r="J176" i="37"/>
  <c r="K176" i="37"/>
  <c r="L176" i="37"/>
  <c r="M176" i="37"/>
  <c r="N176" i="37"/>
  <c r="O176" i="37"/>
  <c r="P176" i="37"/>
  <c r="Q176" i="37"/>
  <c r="R176" i="37"/>
  <c r="D177" i="37"/>
  <c r="E177" i="37"/>
  <c r="F177" i="37"/>
  <c r="G177" i="37"/>
  <c r="Q177" i="37" s="1"/>
  <c r="H177" i="37"/>
  <c r="I177" i="37"/>
  <c r="J177" i="37"/>
  <c r="K177" i="37"/>
  <c r="L177" i="37"/>
  <c r="M177" i="37"/>
  <c r="N177" i="37"/>
  <c r="O177" i="37"/>
  <c r="P177" i="37"/>
  <c r="R177" i="37"/>
  <c r="D178" i="37"/>
  <c r="E178" i="37"/>
  <c r="F178" i="37"/>
  <c r="G178" i="37"/>
  <c r="H178" i="37"/>
  <c r="I178" i="37"/>
  <c r="J178" i="37"/>
  <c r="K178" i="37"/>
  <c r="L178" i="37"/>
  <c r="M178" i="37"/>
  <c r="N178" i="37"/>
  <c r="O178" i="37"/>
  <c r="P178" i="37"/>
  <c r="Q178" i="37"/>
  <c r="R178" i="37"/>
  <c r="D179" i="37"/>
  <c r="E179" i="37"/>
  <c r="F179" i="37"/>
  <c r="G179" i="37"/>
  <c r="Q179" i="37" s="1"/>
  <c r="H179" i="37"/>
  <c r="I179" i="37"/>
  <c r="J179" i="37"/>
  <c r="K179" i="37"/>
  <c r="L179" i="37"/>
  <c r="M179" i="37"/>
  <c r="N179" i="37"/>
  <c r="O179" i="37"/>
  <c r="P179" i="37"/>
  <c r="R179" i="37"/>
  <c r="D180" i="37"/>
  <c r="E180" i="37"/>
  <c r="F180" i="37"/>
  <c r="G180" i="37"/>
  <c r="H180" i="37"/>
  <c r="I180" i="37"/>
  <c r="J180" i="37"/>
  <c r="K180" i="37"/>
  <c r="L180" i="37"/>
  <c r="M180" i="37"/>
  <c r="N180" i="37"/>
  <c r="O180" i="37"/>
  <c r="P180" i="37"/>
  <c r="Q180" i="37"/>
  <c r="R180" i="37"/>
  <c r="D181" i="37"/>
  <c r="E181" i="37"/>
  <c r="F181" i="37"/>
  <c r="G181" i="37"/>
  <c r="Q181" i="37" s="1"/>
  <c r="H181" i="37"/>
  <c r="I181" i="37"/>
  <c r="J181" i="37"/>
  <c r="K181" i="37"/>
  <c r="L181" i="37"/>
  <c r="M181" i="37"/>
  <c r="N181" i="37"/>
  <c r="O181" i="37"/>
  <c r="P181" i="37"/>
  <c r="R181" i="37"/>
  <c r="D182" i="37"/>
  <c r="E182" i="37"/>
  <c r="F182" i="37"/>
  <c r="G182" i="37"/>
  <c r="H182" i="37"/>
  <c r="I182" i="37"/>
  <c r="J182" i="37"/>
  <c r="K182" i="37"/>
  <c r="L182" i="37"/>
  <c r="M182" i="37"/>
  <c r="N182" i="37"/>
  <c r="O182" i="37"/>
  <c r="P182" i="37"/>
  <c r="Q182" i="37"/>
  <c r="R182" i="37"/>
  <c r="D183" i="37"/>
  <c r="E183" i="37"/>
  <c r="F183" i="37"/>
  <c r="G183" i="37"/>
  <c r="Q183" i="37" s="1"/>
  <c r="H183" i="37"/>
  <c r="I183" i="37"/>
  <c r="J183" i="37"/>
  <c r="K183" i="37"/>
  <c r="L183" i="37"/>
  <c r="M183" i="37"/>
  <c r="N183" i="37"/>
  <c r="O183" i="37"/>
  <c r="P183" i="37"/>
  <c r="R183" i="37"/>
  <c r="D184" i="37"/>
  <c r="E184" i="37"/>
  <c r="F184" i="37"/>
  <c r="G184" i="37"/>
  <c r="H184" i="37"/>
  <c r="I184" i="37"/>
  <c r="J184" i="37"/>
  <c r="K184" i="37"/>
  <c r="L184" i="37"/>
  <c r="M184" i="37"/>
  <c r="N184" i="37"/>
  <c r="O184" i="37"/>
  <c r="P184" i="37"/>
  <c r="Q184" i="37"/>
  <c r="R184" i="37"/>
  <c r="D185" i="37"/>
  <c r="E185" i="37"/>
  <c r="F185" i="37"/>
  <c r="G185" i="37"/>
  <c r="Q185" i="37" s="1"/>
  <c r="H185" i="37"/>
  <c r="I185" i="37"/>
  <c r="J185" i="37"/>
  <c r="K185" i="37"/>
  <c r="L185" i="37"/>
  <c r="M185" i="37"/>
  <c r="N185" i="37"/>
  <c r="O185" i="37"/>
  <c r="P185" i="37"/>
  <c r="R185" i="37"/>
  <c r="D186" i="37"/>
  <c r="E186" i="37"/>
  <c r="F186" i="37"/>
  <c r="G186" i="37"/>
  <c r="H186" i="37"/>
  <c r="I186" i="37"/>
  <c r="J186" i="37"/>
  <c r="K186" i="37"/>
  <c r="L186" i="37"/>
  <c r="M186" i="37"/>
  <c r="N186" i="37"/>
  <c r="O186" i="37"/>
  <c r="P186" i="37"/>
  <c r="Q186" i="37"/>
  <c r="R186" i="37"/>
  <c r="D187" i="37"/>
  <c r="E187" i="37"/>
  <c r="F187" i="37"/>
  <c r="G187" i="37"/>
  <c r="Q187" i="37" s="1"/>
  <c r="H187" i="37"/>
  <c r="I187" i="37"/>
  <c r="J187" i="37"/>
  <c r="K187" i="37"/>
  <c r="L187" i="37"/>
  <c r="M187" i="37"/>
  <c r="N187" i="37"/>
  <c r="O187" i="37"/>
  <c r="P187" i="37"/>
  <c r="R187" i="37"/>
  <c r="D188" i="37"/>
  <c r="E188" i="37"/>
  <c r="F188" i="37"/>
  <c r="G188" i="37"/>
  <c r="H188" i="37"/>
  <c r="I188" i="37"/>
  <c r="J188" i="37"/>
  <c r="K188" i="37"/>
  <c r="L188" i="37"/>
  <c r="M188" i="37"/>
  <c r="N188" i="37"/>
  <c r="O188" i="37"/>
  <c r="P188" i="37"/>
  <c r="Q188" i="37"/>
  <c r="R188" i="37"/>
  <c r="S189" i="37"/>
  <c r="S190" i="37"/>
  <c r="D191" i="37"/>
  <c r="E191" i="37"/>
  <c r="F191" i="37"/>
  <c r="G191" i="37"/>
  <c r="H191" i="37"/>
  <c r="I191" i="37"/>
  <c r="J191" i="37"/>
  <c r="K191" i="37"/>
  <c r="L191" i="37"/>
  <c r="M191" i="37"/>
  <c r="N191" i="37"/>
  <c r="O191" i="37"/>
  <c r="P191" i="37"/>
  <c r="Q191" i="37"/>
  <c r="R191" i="37"/>
  <c r="D192" i="37"/>
  <c r="E192" i="37"/>
  <c r="F192" i="37"/>
  <c r="G192" i="37"/>
  <c r="Q192" i="37" s="1"/>
  <c r="H192" i="37"/>
  <c r="R192" i="37" s="1"/>
  <c r="I192" i="37"/>
  <c r="J192" i="37"/>
  <c r="K192" i="37"/>
  <c r="L192" i="37"/>
  <c r="M192" i="37"/>
  <c r="N192" i="37"/>
  <c r="O192" i="37"/>
  <c r="P192" i="37"/>
  <c r="D193" i="37"/>
  <c r="E193" i="37"/>
  <c r="F193" i="37"/>
  <c r="G193" i="37"/>
  <c r="H193" i="37"/>
  <c r="I193" i="37"/>
  <c r="J193" i="37"/>
  <c r="K193" i="37"/>
  <c r="L193" i="37"/>
  <c r="M193" i="37"/>
  <c r="N193" i="37"/>
  <c r="O193" i="37"/>
  <c r="P193" i="37"/>
  <c r="Q193" i="37"/>
  <c r="R193" i="37"/>
  <c r="D194" i="37"/>
  <c r="E194" i="37"/>
  <c r="F194" i="37"/>
  <c r="G194" i="37"/>
  <c r="Q194" i="37" s="1"/>
  <c r="H194" i="37"/>
  <c r="R194" i="37" s="1"/>
  <c r="I194" i="37"/>
  <c r="J194" i="37"/>
  <c r="K194" i="37"/>
  <c r="L194" i="37"/>
  <c r="M194" i="37"/>
  <c r="N194" i="37"/>
  <c r="O194" i="37"/>
  <c r="P194" i="37"/>
  <c r="D195" i="37"/>
  <c r="E195" i="37"/>
  <c r="F195" i="37"/>
  <c r="G195" i="37"/>
  <c r="H195" i="37"/>
  <c r="I195" i="37"/>
  <c r="J195" i="37"/>
  <c r="K195" i="37"/>
  <c r="L195" i="37"/>
  <c r="M195" i="37"/>
  <c r="N195" i="37"/>
  <c r="O195" i="37"/>
  <c r="P195" i="37"/>
  <c r="Q195" i="37"/>
  <c r="R195" i="37"/>
  <c r="D196" i="37"/>
  <c r="E196" i="37"/>
  <c r="F196" i="37"/>
  <c r="G196" i="37"/>
  <c r="Q196" i="37" s="1"/>
  <c r="H196" i="37"/>
  <c r="R196" i="37" s="1"/>
  <c r="I196" i="37"/>
  <c r="J196" i="37"/>
  <c r="K196" i="37"/>
  <c r="L196" i="37"/>
  <c r="M196" i="37"/>
  <c r="N196" i="37"/>
  <c r="O196" i="37"/>
  <c r="P196" i="37"/>
  <c r="D197" i="37"/>
  <c r="E197" i="37"/>
  <c r="F197" i="37"/>
  <c r="G197" i="37"/>
  <c r="H197" i="37"/>
  <c r="I197" i="37"/>
  <c r="J197" i="37"/>
  <c r="K197" i="37"/>
  <c r="L197" i="37"/>
  <c r="M197" i="37"/>
  <c r="N197" i="37"/>
  <c r="O197" i="37"/>
  <c r="P197" i="37"/>
  <c r="Q197" i="37"/>
  <c r="R197" i="37"/>
  <c r="D198" i="37"/>
  <c r="E198" i="37"/>
  <c r="F198" i="37"/>
  <c r="G198" i="37"/>
  <c r="Q198" i="37" s="1"/>
  <c r="H198" i="37"/>
  <c r="R198" i="37" s="1"/>
  <c r="I198" i="37"/>
  <c r="J198" i="37"/>
  <c r="K198" i="37"/>
  <c r="L198" i="37"/>
  <c r="M198" i="37"/>
  <c r="N198" i="37"/>
  <c r="O198" i="37"/>
  <c r="P198" i="37"/>
  <c r="D199" i="37"/>
  <c r="E199" i="37"/>
  <c r="F199" i="37"/>
  <c r="G199" i="37"/>
  <c r="H199" i="37"/>
  <c r="I199" i="37"/>
  <c r="J199" i="37"/>
  <c r="K199" i="37"/>
  <c r="L199" i="37"/>
  <c r="M199" i="37"/>
  <c r="N199" i="37"/>
  <c r="O199" i="37"/>
  <c r="P199" i="37"/>
  <c r="Q199" i="37"/>
  <c r="R199" i="37"/>
  <c r="S200" i="37"/>
  <c r="D201" i="37"/>
  <c r="E201" i="37"/>
  <c r="F201" i="37"/>
  <c r="G201" i="37"/>
  <c r="Q201" i="37" s="1"/>
  <c r="H201" i="37"/>
  <c r="I201" i="37"/>
  <c r="J201" i="37"/>
  <c r="K201" i="37"/>
  <c r="L201" i="37"/>
  <c r="M201" i="37"/>
  <c r="N201" i="37"/>
  <c r="O201" i="37"/>
  <c r="P201" i="37"/>
  <c r="R201" i="37"/>
  <c r="D202" i="37"/>
  <c r="E202" i="37"/>
  <c r="F202" i="37"/>
  <c r="G202" i="37"/>
  <c r="H202" i="37"/>
  <c r="I202" i="37"/>
  <c r="J202" i="37"/>
  <c r="K202" i="37"/>
  <c r="L202" i="37"/>
  <c r="M202" i="37"/>
  <c r="N202" i="37"/>
  <c r="O202" i="37"/>
  <c r="P202" i="37"/>
  <c r="Q202" i="37"/>
  <c r="R202" i="37"/>
  <c r="D203" i="37"/>
  <c r="E203" i="37"/>
  <c r="F203" i="37"/>
  <c r="G203" i="37"/>
  <c r="Q203" i="37" s="1"/>
  <c r="H203" i="37"/>
  <c r="I203" i="37"/>
  <c r="J203" i="37"/>
  <c r="K203" i="37"/>
  <c r="L203" i="37"/>
  <c r="M203" i="37"/>
  <c r="N203" i="37"/>
  <c r="O203" i="37"/>
  <c r="P203" i="37"/>
  <c r="R203" i="37"/>
  <c r="D204" i="37"/>
  <c r="E204" i="37"/>
  <c r="F204" i="37"/>
  <c r="G204" i="37"/>
  <c r="H204" i="37"/>
  <c r="I204" i="37"/>
  <c r="J204" i="37"/>
  <c r="K204" i="37"/>
  <c r="L204" i="37"/>
  <c r="M204" i="37"/>
  <c r="N204" i="37"/>
  <c r="O204" i="37"/>
  <c r="P204" i="37"/>
  <c r="Q204" i="37"/>
  <c r="R204" i="37"/>
  <c r="D205" i="37"/>
  <c r="E205" i="37"/>
  <c r="F205" i="37"/>
  <c r="G205" i="37"/>
  <c r="Q205" i="37" s="1"/>
  <c r="H205" i="37"/>
  <c r="I205" i="37"/>
  <c r="J205" i="37"/>
  <c r="K205" i="37"/>
  <c r="L205" i="37"/>
  <c r="M205" i="37"/>
  <c r="N205" i="37"/>
  <c r="O205" i="37"/>
  <c r="P205" i="37"/>
  <c r="R205" i="37"/>
  <c r="D206" i="37"/>
  <c r="E206" i="37"/>
  <c r="F206" i="37"/>
  <c r="G206" i="37"/>
  <c r="H206" i="37"/>
  <c r="I206" i="37"/>
  <c r="J206" i="37"/>
  <c r="K206" i="37"/>
  <c r="L206" i="37"/>
  <c r="M206" i="37"/>
  <c r="N206" i="37"/>
  <c r="O206" i="37"/>
  <c r="P206" i="37"/>
  <c r="Q206" i="37"/>
  <c r="R206" i="37"/>
  <c r="D207" i="37"/>
  <c r="E207" i="37"/>
  <c r="F207" i="37"/>
  <c r="G207" i="37"/>
  <c r="Q207" i="37" s="1"/>
  <c r="H207" i="37"/>
  <c r="I207" i="37"/>
  <c r="J207" i="37"/>
  <c r="K207" i="37"/>
  <c r="L207" i="37"/>
  <c r="M207" i="37"/>
  <c r="N207" i="37"/>
  <c r="O207" i="37"/>
  <c r="P207" i="37"/>
  <c r="R207" i="37"/>
  <c r="D208" i="37"/>
  <c r="E208" i="37"/>
  <c r="F208" i="37"/>
  <c r="G208" i="37"/>
  <c r="H208" i="37"/>
  <c r="I208" i="37"/>
  <c r="J208" i="37"/>
  <c r="K208" i="37"/>
  <c r="L208" i="37"/>
  <c r="M208" i="37"/>
  <c r="N208" i="37"/>
  <c r="O208" i="37"/>
  <c r="P208" i="37"/>
  <c r="Q208" i="37"/>
  <c r="R208" i="37"/>
  <c r="D209" i="37"/>
  <c r="E209" i="37"/>
  <c r="F209" i="37"/>
  <c r="G209" i="37"/>
  <c r="Q209" i="37" s="1"/>
  <c r="H209" i="37"/>
  <c r="I209" i="37"/>
  <c r="J209" i="37"/>
  <c r="K209" i="37"/>
  <c r="L209" i="37"/>
  <c r="M209" i="37"/>
  <c r="N209" i="37"/>
  <c r="O209" i="37"/>
  <c r="P209" i="37"/>
  <c r="R209" i="37"/>
  <c r="D210" i="37"/>
  <c r="E210" i="37"/>
  <c r="F210" i="37"/>
  <c r="G210" i="37"/>
  <c r="H210" i="37"/>
  <c r="I210" i="37"/>
  <c r="J210" i="37"/>
  <c r="K210" i="37"/>
  <c r="L210" i="37"/>
  <c r="M210" i="37"/>
  <c r="N210" i="37"/>
  <c r="O210" i="37"/>
  <c r="P210" i="37"/>
  <c r="Q210" i="37"/>
  <c r="R210" i="37"/>
  <c r="S211" i="37"/>
  <c r="D212" i="37"/>
  <c r="E212" i="37"/>
  <c r="F212" i="37"/>
  <c r="G212" i="37"/>
  <c r="H212" i="37"/>
  <c r="I212" i="37"/>
  <c r="J212" i="37"/>
  <c r="K212" i="37"/>
  <c r="L212" i="37"/>
  <c r="M212" i="37"/>
  <c r="N212" i="37"/>
  <c r="O212" i="37"/>
  <c r="P212" i="37"/>
  <c r="Q212" i="37"/>
  <c r="R212" i="37"/>
  <c r="D213" i="37"/>
  <c r="S214" i="37"/>
  <c r="E218" i="37"/>
  <c r="F218" i="37"/>
  <c r="G218" i="37"/>
  <c r="Q218" i="37" s="1"/>
  <c r="H218" i="37"/>
  <c r="R218" i="37" s="1"/>
  <c r="I218" i="37"/>
  <c r="J218" i="37"/>
  <c r="K218" i="37"/>
  <c r="L218" i="37"/>
  <c r="M218" i="37"/>
  <c r="N218" i="37"/>
  <c r="O218" i="37"/>
  <c r="P218" i="37"/>
  <c r="D219" i="37"/>
  <c r="E219" i="37"/>
  <c r="F219" i="37"/>
  <c r="G219" i="37"/>
  <c r="H219" i="37"/>
  <c r="I219" i="37"/>
  <c r="J219" i="37"/>
  <c r="K219" i="37"/>
  <c r="L219" i="37"/>
  <c r="M219" i="37"/>
  <c r="N219" i="37"/>
  <c r="O219" i="37"/>
  <c r="P219" i="37"/>
  <c r="Q219" i="37"/>
  <c r="R219" i="37"/>
  <c r="D220" i="37"/>
  <c r="E220" i="37"/>
  <c r="F220" i="37"/>
  <c r="G220" i="37"/>
  <c r="Q220" i="37" s="1"/>
  <c r="H220" i="37"/>
  <c r="R220" i="37" s="1"/>
  <c r="I220" i="37"/>
  <c r="J220" i="37"/>
  <c r="K220" i="37"/>
  <c r="L220" i="37"/>
  <c r="M220" i="37"/>
  <c r="N220" i="37"/>
  <c r="O220" i="37"/>
  <c r="P220" i="37"/>
  <c r="S221" i="37"/>
  <c r="D222" i="37"/>
  <c r="E222" i="37"/>
  <c r="F222" i="37"/>
  <c r="G222" i="37"/>
  <c r="H222" i="37"/>
  <c r="I222" i="37"/>
  <c r="J222" i="37"/>
  <c r="K222" i="37"/>
  <c r="L222" i="37"/>
  <c r="M222" i="37"/>
  <c r="N222" i="37"/>
  <c r="O222" i="37"/>
  <c r="P222" i="37"/>
  <c r="D223" i="37"/>
  <c r="E223" i="37"/>
  <c r="F223" i="37"/>
  <c r="G223" i="37"/>
  <c r="H223" i="37"/>
  <c r="R223" i="37" s="1"/>
  <c r="I223" i="37"/>
  <c r="J223" i="37"/>
  <c r="K223" i="37"/>
  <c r="L223" i="37"/>
  <c r="M223" i="37"/>
  <c r="N223" i="37"/>
  <c r="O223" i="37"/>
  <c r="P223" i="37"/>
  <c r="Q223" i="37"/>
  <c r="D224" i="37"/>
  <c r="E224" i="37"/>
  <c r="F224" i="37"/>
  <c r="G224" i="37"/>
  <c r="H224" i="37"/>
  <c r="I224" i="37"/>
  <c r="J224" i="37"/>
  <c r="K224" i="37"/>
  <c r="L224" i="37"/>
  <c r="M224" i="37"/>
  <c r="N224" i="37"/>
  <c r="O224" i="37"/>
  <c r="P224" i="37"/>
  <c r="Q224" i="37"/>
  <c r="R224" i="37"/>
  <c r="S225" i="37"/>
  <c r="D226" i="37"/>
  <c r="E226" i="37"/>
  <c r="F226" i="37"/>
  <c r="G226" i="37"/>
  <c r="Q226" i="37" s="1"/>
  <c r="H226" i="37"/>
  <c r="R226" i="37" s="1"/>
  <c r="I226" i="37"/>
  <c r="J226" i="37"/>
  <c r="K226" i="37"/>
  <c r="L226" i="37"/>
  <c r="M226" i="37"/>
  <c r="N226" i="37"/>
  <c r="O226" i="37"/>
  <c r="P226" i="37"/>
  <c r="D227" i="37"/>
  <c r="E227" i="37"/>
  <c r="F227" i="37"/>
  <c r="G227" i="37"/>
  <c r="H227" i="37"/>
  <c r="I227" i="37"/>
  <c r="J227" i="37"/>
  <c r="K227" i="37"/>
  <c r="L227" i="37"/>
  <c r="M227" i="37"/>
  <c r="N227" i="37"/>
  <c r="O227" i="37"/>
  <c r="P227" i="37"/>
  <c r="Q227" i="37"/>
  <c r="R227" i="37"/>
  <c r="D228" i="37"/>
  <c r="E228" i="37"/>
  <c r="F228" i="37"/>
  <c r="G228" i="37"/>
  <c r="Q228" i="37" s="1"/>
  <c r="H228" i="37"/>
  <c r="R228" i="37" s="1"/>
  <c r="I228" i="37"/>
  <c r="J228" i="37"/>
  <c r="K228" i="37"/>
  <c r="L228" i="37"/>
  <c r="M228" i="37"/>
  <c r="N228" i="37"/>
  <c r="O228" i="37"/>
  <c r="P228" i="37"/>
  <c r="S229" i="37"/>
  <c r="S230" i="37"/>
  <c r="D231" i="37"/>
  <c r="E231" i="37"/>
  <c r="F231" i="37"/>
  <c r="G231" i="37"/>
  <c r="H231" i="37"/>
  <c r="R231" i="37" s="1"/>
  <c r="I231" i="37"/>
  <c r="J231" i="37"/>
  <c r="K231" i="37"/>
  <c r="L231" i="37"/>
  <c r="M231" i="37"/>
  <c r="N231" i="37"/>
  <c r="O231" i="37"/>
  <c r="P231" i="37"/>
  <c r="Q231" i="37"/>
  <c r="D232" i="37"/>
  <c r="E232" i="37"/>
  <c r="F232" i="37"/>
  <c r="G232" i="37"/>
  <c r="H232" i="37"/>
  <c r="I232" i="37"/>
  <c r="J232" i="37"/>
  <c r="K232" i="37"/>
  <c r="L232" i="37"/>
  <c r="M232" i="37"/>
  <c r="N232" i="37"/>
  <c r="O232" i="37"/>
  <c r="P232" i="37"/>
  <c r="Q232" i="37"/>
  <c r="R232" i="37"/>
  <c r="D233" i="37"/>
  <c r="E233" i="37"/>
  <c r="F233" i="37"/>
  <c r="G233" i="37"/>
  <c r="H233" i="37"/>
  <c r="R233" i="37" s="1"/>
  <c r="I233" i="37"/>
  <c r="J233" i="37"/>
  <c r="K233" i="37"/>
  <c r="L233" i="37"/>
  <c r="M233" i="37"/>
  <c r="N233" i="37"/>
  <c r="O233" i="37"/>
  <c r="P233" i="37"/>
  <c r="Q233" i="37"/>
  <c r="D234" i="37"/>
  <c r="E234" i="37"/>
  <c r="F234" i="37"/>
  <c r="G234" i="37"/>
  <c r="H234" i="37"/>
  <c r="I234" i="37"/>
  <c r="J234" i="37"/>
  <c r="K234" i="37"/>
  <c r="L234" i="37"/>
  <c r="M234" i="37"/>
  <c r="N234" i="37"/>
  <c r="O234" i="37"/>
  <c r="P234" i="37"/>
  <c r="Q234" i="37"/>
  <c r="R234" i="37"/>
  <c r="D235" i="37"/>
  <c r="E235" i="37"/>
  <c r="F235" i="37"/>
  <c r="G235" i="37"/>
  <c r="H235" i="37"/>
  <c r="R235" i="37" s="1"/>
  <c r="I235" i="37"/>
  <c r="J235" i="37"/>
  <c r="K235" i="37"/>
  <c r="L235" i="37"/>
  <c r="M235" i="37"/>
  <c r="N235" i="37"/>
  <c r="O235" i="37"/>
  <c r="P235" i="37"/>
  <c r="Q235" i="37"/>
  <c r="D236" i="37"/>
  <c r="E236" i="37"/>
  <c r="F236" i="37"/>
  <c r="G236" i="37"/>
  <c r="H236" i="37"/>
  <c r="I236" i="37"/>
  <c r="J236" i="37"/>
  <c r="K236" i="37"/>
  <c r="L236" i="37"/>
  <c r="M236" i="37"/>
  <c r="N236" i="37"/>
  <c r="O236" i="37"/>
  <c r="P236" i="37"/>
  <c r="Q236" i="37"/>
  <c r="R236" i="37"/>
  <c r="D237" i="37"/>
  <c r="E237" i="37"/>
  <c r="F237" i="37"/>
  <c r="G237" i="37"/>
  <c r="H237" i="37"/>
  <c r="R237" i="37" s="1"/>
  <c r="I237" i="37"/>
  <c r="J237" i="37"/>
  <c r="K237" i="37"/>
  <c r="L237" i="37"/>
  <c r="M237" i="37"/>
  <c r="N237" i="37"/>
  <c r="O237" i="37"/>
  <c r="P237" i="37"/>
  <c r="Q237" i="37"/>
  <c r="D238" i="37"/>
  <c r="E238" i="37"/>
  <c r="F238" i="37"/>
  <c r="G238" i="37"/>
  <c r="H238" i="37"/>
  <c r="I238" i="37"/>
  <c r="J238" i="37"/>
  <c r="K238" i="37"/>
  <c r="L238" i="37"/>
  <c r="M238" i="37"/>
  <c r="N238" i="37"/>
  <c r="O238" i="37"/>
  <c r="P238" i="37"/>
  <c r="Q238" i="37"/>
  <c r="R238" i="37"/>
  <c r="D239" i="37"/>
  <c r="E239" i="37"/>
  <c r="F239" i="37"/>
  <c r="G239" i="37"/>
  <c r="H239" i="37"/>
  <c r="R239" i="37" s="1"/>
  <c r="I239" i="37"/>
  <c r="J239" i="37"/>
  <c r="K239" i="37"/>
  <c r="L239" i="37"/>
  <c r="M239" i="37"/>
  <c r="N239" i="37"/>
  <c r="O239" i="37"/>
  <c r="P239" i="37"/>
  <c r="Q239" i="37"/>
  <c r="D240" i="37"/>
  <c r="E240" i="37"/>
  <c r="F240" i="37"/>
  <c r="G240" i="37"/>
  <c r="H240" i="37"/>
  <c r="I240" i="37"/>
  <c r="J240" i="37"/>
  <c r="K240" i="37"/>
  <c r="L240" i="37"/>
  <c r="M240" i="37"/>
  <c r="N240" i="37"/>
  <c r="O240" i="37"/>
  <c r="P240" i="37"/>
  <c r="Q240" i="37"/>
  <c r="R240" i="37"/>
  <c r="D241" i="37"/>
  <c r="E241" i="37"/>
  <c r="F241" i="37"/>
  <c r="G241" i="37"/>
  <c r="H241" i="37"/>
  <c r="R241" i="37" s="1"/>
  <c r="I241" i="37"/>
  <c r="J241" i="37"/>
  <c r="K241" i="37"/>
  <c r="L241" i="37"/>
  <c r="M241" i="37"/>
  <c r="N241" i="37"/>
  <c r="O241" i="37"/>
  <c r="P241" i="37"/>
  <c r="Q241" i="37"/>
  <c r="D242" i="37"/>
  <c r="E242" i="37"/>
  <c r="F242" i="37"/>
  <c r="G242" i="37"/>
  <c r="H242" i="37"/>
  <c r="I242" i="37"/>
  <c r="J242" i="37"/>
  <c r="K242" i="37"/>
  <c r="L242" i="37"/>
  <c r="M242" i="37"/>
  <c r="N242" i="37"/>
  <c r="O242" i="37"/>
  <c r="P242" i="37"/>
  <c r="Q242" i="37"/>
  <c r="R242" i="37"/>
  <c r="D243" i="37"/>
  <c r="E243" i="37"/>
  <c r="F243" i="37"/>
  <c r="G243" i="37"/>
  <c r="H243" i="37"/>
  <c r="R243" i="37" s="1"/>
  <c r="I243" i="37"/>
  <c r="J243" i="37"/>
  <c r="K243" i="37"/>
  <c r="L243" i="37"/>
  <c r="M243" i="37"/>
  <c r="N243" i="37"/>
  <c r="O243" i="37"/>
  <c r="P243" i="37"/>
  <c r="Q243" i="37"/>
  <c r="S244" i="37"/>
  <c r="D245" i="37"/>
  <c r="E245" i="37"/>
  <c r="F245" i="37"/>
  <c r="G245" i="37"/>
  <c r="H245" i="37"/>
  <c r="I245" i="37"/>
  <c r="J245" i="37"/>
  <c r="K245" i="37"/>
  <c r="L245" i="37"/>
  <c r="M245" i="37"/>
  <c r="N245" i="37"/>
  <c r="O245" i="37"/>
  <c r="P245" i="37"/>
  <c r="Q245" i="37"/>
  <c r="R245" i="37"/>
  <c r="D246" i="37"/>
  <c r="E246" i="37"/>
  <c r="F246" i="37"/>
  <c r="G246" i="37"/>
  <c r="Q246" i="37" s="1"/>
  <c r="H246" i="37"/>
  <c r="R246" i="37" s="1"/>
  <c r="I246" i="37"/>
  <c r="J246" i="37"/>
  <c r="K246" i="37"/>
  <c r="L246" i="37"/>
  <c r="M246" i="37"/>
  <c r="N246" i="37"/>
  <c r="O246" i="37"/>
  <c r="P246" i="37"/>
  <c r="D247" i="37"/>
  <c r="E247" i="37"/>
  <c r="F247" i="37"/>
  <c r="G247" i="37"/>
  <c r="H247" i="37"/>
  <c r="I247" i="37"/>
  <c r="J247" i="37"/>
  <c r="K247" i="37"/>
  <c r="L247" i="37"/>
  <c r="M247" i="37"/>
  <c r="N247" i="37"/>
  <c r="O247" i="37"/>
  <c r="P247" i="37"/>
  <c r="Q247" i="37"/>
  <c r="R247" i="37"/>
  <c r="D248" i="37"/>
  <c r="E248" i="37"/>
  <c r="F248" i="37"/>
  <c r="G248" i="37"/>
  <c r="Q248" i="37" s="1"/>
  <c r="H248" i="37"/>
  <c r="R248" i="37" s="1"/>
  <c r="I248" i="37"/>
  <c r="J248" i="37"/>
  <c r="K248" i="37"/>
  <c r="L248" i="37"/>
  <c r="M248" i="37"/>
  <c r="N248" i="37"/>
  <c r="O248" i="37"/>
  <c r="P248" i="37"/>
  <c r="D249" i="37"/>
  <c r="E249" i="37"/>
  <c r="F249" i="37"/>
  <c r="G249" i="37"/>
  <c r="H249" i="37"/>
  <c r="I249" i="37"/>
  <c r="J249" i="37"/>
  <c r="K249" i="37"/>
  <c r="L249" i="37"/>
  <c r="M249" i="37"/>
  <c r="N249" i="37"/>
  <c r="O249" i="37"/>
  <c r="P249" i="37"/>
  <c r="Q249" i="37"/>
  <c r="R249" i="37"/>
  <c r="D250" i="37"/>
  <c r="E250" i="37"/>
  <c r="F250" i="37"/>
  <c r="G250" i="37"/>
  <c r="Q250" i="37" s="1"/>
  <c r="H250" i="37"/>
  <c r="R250" i="37" s="1"/>
  <c r="I250" i="37"/>
  <c r="J250" i="37"/>
  <c r="K250" i="37"/>
  <c r="L250" i="37"/>
  <c r="M250" i="37"/>
  <c r="N250" i="37"/>
  <c r="O250" i="37"/>
  <c r="P250" i="37"/>
  <c r="D251" i="37"/>
  <c r="E251" i="37"/>
  <c r="F251" i="37"/>
  <c r="G251" i="37"/>
  <c r="H251" i="37"/>
  <c r="I251" i="37"/>
  <c r="J251" i="37"/>
  <c r="K251" i="37"/>
  <c r="L251" i="37"/>
  <c r="M251" i="37"/>
  <c r="N251" i="37"/>
  <c r="O251" i="37"/>
  <c r="P251" i="37"/>
  <c r="Q251" i="37"/>
  <c r="R251" i="37"/>
  <c r="D252" i="37"/>
  <c r="E252" i="37"/>
  <c r="F252" i="37"/>
  <c r="G252" i="37"/>
  <c r="Q252" i="37" s="1"/>
  <c r="H252" i="37"/>
  <c r="R252" i="37" s="1"/>
  <c r="I252" i="37"/>
  <c r="J252" i="37"/>
  <c r="K252" i="37"/>
  <c r="L252" i="37"/>
  <c r="M252" i="37"/>
  <c r="N252" i="37"/>
  <c r="O252" i="37"/>
  <c r="P252" i="37"/>
  <c r="D253" i="37"/>
  <c r="E253" i="37"/>
  <c r="F253" i="37"/>
  <c r="G253" i="37"/>
  <c r="H253" i="37"/>
  <c r="I253" i="37"/>
  <c r="J253" i="37"/>
  <c r="K253" i="37"/>
  <c r="L253" i="37"/>
  <c r="M253" i="37"/>
  <c r="N253" i="37"/>
  <c r="O253" i="37"/>
  <c r="P253" i="37"/>
  <c r="Q253" i="37"/>
  <c r="R253" i="37"/>
  <c r="D254" i="37"/>
  <c r="E254" i="37"/>
  <c r="F254" i="37"/>
  <c r="G254" i="37"/>
  <c r="Q254" i="37" s="1"/>
  <c r="H254" i="37"/>
  <c r="R254" i="37" s="1"/>
  <c r="I254" i="37"/>
  <c r="J254" i="37"/>
  <c r="K254" i="37"/>
  <c r="L254" i="37"/>
  <c r="M254" i="37"/>
  <c r="N254" i="37"/>
  <c r="O254" i="37"/>
  <c r="P254" i="37"/>
  <c r="D255" i="37"/>
  <c r="E255" i="37"/>
  <c r="F255" i="37"/>
  <c r="G255" i="37"/>
  <c r="H255" i="37"/>
  <c r="I255" i="37"/>
  <c r="J255" i="37"/>
  <c r="K255" i="37"/>
  <c r="L255" i="37"/>
  <c r="M255" i="37"/>
  <c r="N255" i="37"/>
  <c r="O255" i="37"/>
  <c r="P255" i="37"/>
  <c r="Q255" i="37"/>
  <c r="R255" i="37"/>
  <c r="D256" i="37"/>
  <c r="E256" i="37"/>
  <c r="F256" i="37"/>
  <c r="G256" i="37"/>
  <c r="Q256" i="37" s="1"/>
  <c r="H256" i="37"/>
  <c r="R256" i="37" s="1"/>
  <c r="I256" i="37"/>
  <c r="J256" i="37"/>
  <c r="K256" i="37"/>
  <c r="L256" i="37"/>
  <c r="M256" i="37"/>
  <c r="N256" i="37"/>
  <c r="O256" i="37"/>
  <c r="P256" i="37"/>
  <c r="D257" i="37"/>
  <c r="E257" i="37"/>
  <c r="F257" i="37"/>
  <c r="G257" i="37"/>
  <c r="H257" i="37"/>
  <c r="I257" i="37"/>
  <c r="J257" i="37"/>
  <c r="K257" i="37"/>
  <c r="L257" i="37"/>
  <c r="M257" i="37"/>
  <c r="N257" i="37"/>
  <c r="O257" i="37"/>
  <c r="P257" i="37"/>
  <c r="Q257" i="37"/>
  <c r="R257" i="37"/>
  <c r="S258" i="37"/>
  <c r="S259" i="37"/>
  <c r="D260" i="37"/>
  <c r="E260" i="37"/>
  <c r="F260" i="37"/>
  <c r="G260" i="37"/>
  <c r="H260" i="37"/>
  <c r="I260" i="37"/>
  <c r="J260" i="37"/>
  <c r="K260" i="37"/>
  <c r="L260" i="37"/>
  <c r="M260" i="37"/>
  <c r="N260" i="37"/>
  <c r="O260" i="37"/>
  <c r="P260" i="37"/>
  <c r="Q260" i="37"/>
  <c r="R260" i="37"/>
  <c r="D261" i="37"/>
  <c r="E261" i="37"/>
  <c r="F261" i="37"/>
  <c r="G261" i="37"/>
  <c r="H261" i="37"/>
  <c r="R261" i="37" s="1"/>
  <c r="I261" i="37"/>
  <c r="J261" i="37"/>
  <c r="K261" i="37"/>
  <c r="L261" i="37"/>
  <c r="M261" i="37"/>
  <c r="N261" i="37"/>
  <c r="O261" i="37"/>
  <c r="P261" i="37"/>
  <c r="Q261" i="37"/>
  <c r="D262" i="37"/>
  <c r="E262" i="37"/>
  <c r="F262" i="37"/>
  <c r="G262" i="37"/>
  <c r="H262" i="37"/>
  <c r="I262" i="37"/>
  <c r="J262" i="37"/>
  <c r="K262" i="37"/>
  <c r="L262" i="37"/>
  <c r="M262" i="37"/>
  <c r="N262" i="37"/>
  <c r="O262" i="37"/>
  <c r="P262" i="37"/>
  <c r="Q262" i="37"/>
  <c r="R262" i="37"/>
  <c r="D263" i="37"/>
  <c r="E263" i="37"/>
  <c r="F263" i="37"/>
  <c r="G263" i="37"/>
  <c r="H263" i="37"/>
  <c r="R263" i="37" s="1"/>
  <c r="I263" i="37"/>
  <c r="J263" i="37"/>
  <c r="K263" i="37"/>
  <c r="L263" i="37"/>
  <c r="M263" i="37"/>
  <c r="N263" i="37"/>
  <c r="O263" i="37"/>
  <c r="P263" i="37"/>
  <c r="Q263" i="37"/>
  <c r="D264" i="37"/>
  <c r="E264" i="37"/>
  <c r="F264" i="37"/>
  <c r="G264" i="37"/>
  <c r="H264" i="37"/>
  <c r="I264" i="37"/>
  <c r="J264" i="37"/>
  <c r="K264" i="37"/>
  <c r="L264" i="37"/>
  <c r="M264" i="37"/>
  <c r="N264" i="37"/>
  <c r="O264" i="37"/>
  <c r="P264" i="37"/>
  <c r="Q264" i="37"/>
  <c r="R264" i="37"/>
  <c r="D265" i="37"/>
  <c r="E265" i="37"/>
  <c r="F265" i="37"/>
  <c r="G265" i="37"/>
  <c r="H265" i="37"/>
  <c r="R265" i="37" s="1"/>
  <c r="I265" i="37"/>
  <c r="J265" i="37"/>
  <c r="K265" i="37"/>
  <c r="L265" i="37"/>
  <c r="M265" i="37"/>
  <c r="N265" i="37"/>
  <c r="O265" i="37"/>
  <c r="P265" i="37"/>
  <c r="Q265" i="37"/>
  <c r="D266" i="37"/>
  <c r="E266" i="37"/>
  <c r="F266" i="37"/>
  <c r="G266" i="37"/>
  <c r="H266" i="37"/>
  <c r="I266" i="37"/>
  <c r="J266" i="37"/>
  <c r="K266" i="37"/>
  <c r="L266" i="37"/>
  <c r="M266" i="37"/>
  <c r="N266" i="37"/>
  <c r="O266" i="37"/>
  <c r="P266" i="37"/>
  <c r="Q266" i="37"/>
  <c r="R266" i="37"/>
  <c r="D267" i="37"/>
  <c r="E267" i="37"/>
  <c r="F267" i="37"/>
  <c r="G267" i="37"/>
  <c r="H267" i="37"/>
  <c r="R267" i="37" s="1"/>
  <c r="I267" i="37"/>
  <c r="J267" i="37"/>
  <c r="K267" i="37"/>
  <c r="L267" i="37"/>
  <c r="M267" i="37"/>
  <c r="N267" i="37"/>
  <c r="O267" i="37"/>
  <c r="P267" i="37"/>
  <c r="Q267" i="37"/>
  <c r="D268" i="37"/>
  <c r="E268" i="37"/>
  <c r="F268" i="37"/>
  <c r="G268" i="37"/>
  <c r="H268" i="37"/>
  <c r="I268" i="37"/>
  <c r="J268" i="37"/>
  <c r="K268" i="37"/>
  <c r="L268" i="37"/>
  <c r="M268" i="37"/>
  <c r="N268" i="37"/>
  <c r="O268" i="37"/>
  <c r="P268" i="37"/>
  <c r="Q268" i="37"/>
  <c r="R268" i="37"/>
  <c r="S269" i="37"/>
  <c r="D270" i="37"/>
  <c r="E270" i="37"/>
  <c r="F270" i="37"/>
  <c r="G270" i="37"/>
  <c r="Q270" i="37" s="1"/>
  <c r="H270" i="37"/>
  <c r="R270" i="37" s="1"/>
  <c r="I270" i="37"/>
  <c r="J270" i="37"/>
  <c r="K270" i="37"/>
  <c r="L270" i="37"/>
  <c r="M270" i="37"/>
  <c r="N270" i="37"/>
  <c r="O270" i="37"/>
  <c r="P270" i="37"/>
  <c r="D271" i="37"/>
  <c r="E271" i="37"/>
  <c r="F271" i="37"/>
  <c r="G271" i="37"/>
  <c r="H271" i="37"/>
  <c r="I271" i="37"/>
  <c r="J271" i="37"/>
  <c r="K271" i="37"/>
  <c r="L271" i="37"/>
  <c r="M271" i="37"/>
  <c r="N271" i="37"/>
  <c r="O271" i="37"/>
  <c r="P271" i="37"/>
  <c r="Q271" i="37"/>
  <c r="R271" i="37"/>
  <c r="D272" i="37"/>
  <c r="E272" i="37"/>
  <c r="F272" i="37"/>
  <c r="G272" i="37"/>
  <c r="Q272" i="37" s="1"/>
  <c r="H272" i="37"/>
  <c r="I272" i="37"/>
  <c r="J272" i="37"/>
  <c r="K272" i="37"/>
  <c r="L272" i="37"/>
  <c r="M272" i="37"/>
  <c r="N272" i="37"/>
  <c r="O272" i="37"/>
  <c r="P272" i="37"/>
  <c r="R272" i="37"/>
  <c r="D273" i="37"/>
  <c r="E273" i="37"/>
  <c r="F273" i="37"/>
  <c r="G273" i="37"/>
  <c r="H273" i="37"/>
  <c r="R273" i="37" s="1"/>
  <c r="I273" i="37"/>
  <c r="J273" i="37"/>
  <c r="K273" i="37"/>
  <c r="L273" i="37"/>
  <c r="M273" i="37"/>
  <c r="N273" i="37"/>
  <c r="O273" i="37"/>
  <c r="P273" i="37"/>
  <c r="Q273" i="37"/>
  <c r="D274" i="37"/>
  <c r="E274" i="37"/>
  <c r="F274" i="37"/>
  <c r="G274" i="37"/>
  <c r="H274" i="37"/>
  <c r="I274" i="37"/>
  <c r="J274" i="37"/>
  <c r="K274" i="37"/>
  <c r="L274" i="37"/>
  <c r="M274" i="37"/>
  <c r="N274" i="37"/>
  <c r="O274" i="37"/>
  <c r="P274" i="37"/>
  <c r="Q274" i="37"/>
  <c r="R274" i="37"/>
  <c r="D275" i="37"/>
  <c r="E275" i="37"/>
  <c r="F275" i="37"/>
  <c r="G275" i="37"/>
  <c r="H275" i="37"/>
  <c r="R275" i="37" s="1"/>
  <c r="I275" i="37"/>
  <c r="J275" i="37"/>
  <c r="K275" i="37"/>
  <c r="L275" i="37"/>
  <c r="M275" i="37"/>
  <c r="N275" i="37"/>
  <c r="O275" i="37"/>
  <c r="P275" i="37"/>
  <c r="Q275" i="37"/>
  <c r="D276" i="37"/>
  <c r="E276" i="37"/>
  <c r="F276" i="37"/>
  <c r="G276" i="37"/>
  <c r="H276" i="37"/>
  <c r="I276" i="37"/>
  <c r="J276" i="37"/>
  <c r="K276" i="37"/>
  <c r="L276" i="37"/>
  <c r="M276" i="37"/>
  <c r="N276" i="37"/>
  <c r="O276" i="37"/>
  <c r="P276" i="37"/>
  <c r="Q276" i="37"/>
  <c r="R276" i="37"/>
  <c r="D277" i="37"/>
  <c r="E277" i="37"/>
  <c r="F277" i="37"/>
  <c r="G277" i="37"/>
  <c r="H277" i="37"/>
  <c r="R277" i="37" s="1"/>
  <c r="I277" i="37"/>
  <c r="J277" i="37"/>
  <c r="K277" i="37"/>
  <c r="L277" i="37"/>
  <c r="M277" i="37"/>
  <c r="N277" i="37"/>
  <c r="O277" i="37"/>
  <c r="P277" i="37"/>
  <c r="Q277" i="37"/>
  <c r="D278" i="37"/>
  <c r="E278" i="37"/>
  <c r="F278" i="37"/>
  <c r="G278" i="37"/>
  <c r="H278" i="37"/>
  <c r="I278" i="37"/>
  <c r="J278" i="37"/>
  <c r="K278" i="37"/>
  <c r="L278" i="37"/>
  <c r="M278" i="37"/>
  <c r="N278" i="37"/>
  <c r="O278" i="37"/>
  <c r="P278" i="37"/>
  <c r="Q278" i="37"/>
  <c r="R278" i="37"/>
  <c r="D279" i="37"/>
  <c r="E279" i="37"/>
  <c r="F279" i="37"/>
  <c r="G279" i="37"/>
  <c r="H279" i="37"/>
  <c r="R279" i="37" s="1"/>
  <c r="I279" i="37"/>
  <c r="J279" i="37"/>
  <c r="K279" i="37"/>
  <c r="L279" i="37"/>
  <c r="M279" i="37"/>
  <c r="N279" i="37"/>
  <c r="O279" i="37"/>
  <c r="P279" i="37"/>
  <c r="Q279" i="37"/>
  <c r="S280" i="37"/>
  <c r="D281" i="37"/>
  <c r="E281" i="37"/>
  <c r="F281" i="37"/>
  <c r="G281" i="37"/>
  <c r="H281" i="37"/>
  <c r="R281" i="37" s="1"/>
  <c r="I281" i="37"/>
  <c r="J281" i="37"/>
  <c r="K281" i="37"/>
  <c r="L281" i="37"/>
  <c r="M281" i="37"/>
  <c r="N281" i="37"/>
  <c r="O281" i="37"/>
  <c r="P281" i="37"/>
  <c r="Q281" i="37"/>
  <c r="D282" i="37"/>
  <c r="S283" i="37"/>
  <c r="E287" i="37"/>
  <c r="F287" i="37"/>
  <c r="G287" i="37"/>
  <c r="Q287" i="37" s="1"/>
  <c r="H287" i="37"/>
  <c r="R287" i="37" s="1"/>
  <c r="I287" i="37"/>
  <c r="J287" i="37"/>
  <c r="K287" i="37"/>
  <c r="L287" i="37"/>
  <c r="M287" i="37"/>
  <c r="N287" i="37"/>
  <c r="O287" i="37"/>
  <c r="P287" i="37"/>
  <c r="D288" i="37"/>
  <c r="E288" i="37"/>
  <c r="F288" i="37"/>
  <c r="G288" i="37"/>
  <c r="H288" i="37"/>
  <c r="R288" i="37" s="1"/>
  <c r="I288" i="37"/>
  <c r="J288" i="37"/>
  <c r="K288" i="37"/>
  <c r="L288" i="37"/>
  <c r="M288" i="37"/>
  <c r="N288" i="37"/>
  <c r="O288" i="37"/>
  <c r="P288" i="37"/>
  <c r="Q288" i="37"/>
  <c r="D289" i="37"/>
  <c r="E289" i="37"/>
  <c r="F289" i="37"/>
  <c r="G289" i="37"/>
  <c r="Q289" i="37" s="1"/>
  <c r="H289" i="37"/>
  <c r="R289" i="37" s="1"/>
  <c r="I289" i="37"/>
  <c r="J289" i="37"/>
  <c r="K289" i="37"/>
  <c r="L289" i="37"/>
  <c r="M289" i="37"/>
  <c r="N289" i="37"/>
  <c r="O289" i="37"/>
  <c r="P289" i="37"/>
  <c r="S290" i="37"/>
  <c r="D291" i="37"/>
  <c r="E291" i="37"/>
  <c r="F291" i="37"/>
  <c r="G291" i="37"/>
  <c r="Q291" i="37" s="1"/>
  <c r="H291" i="37"/>
  <c r="I291" i="37"/>
  <c r="J291" i="37"/>
  <c r="K291" i="37"/>
  <c r="L291" i="37"/>
  <c r="M291" i="37"/>
  <c r="N291" i="37"/>
  <c r="O291" i="37"/>
  <c r="P291" i="37"/>
  <c r="D292" i="37"/>
  <c r="E292" i="37"/>
  <c r="F292" i="37"/>
  <c r="G292" i="37"/>
  <c r="H292" i="37"/>
  <c r="R292" i="37" s="1"/>
  <c r="I292" i="37"/>
  <c r="J292" i="37"/>
  <c r="K292" i="37"/>
  <c r="L292" i="37"/>
  <c r="M292" i="37"/>
  <c r="N292" i="37"/>
  <c r="O292" i="37"/>
  <c r="P292" i="37"/>
  <c r="Q292" i="37"/>
  <c r="D293" i="37"/>
  <c r="E293" i="37"/>
  <c r="F293" i="37"/>
  <c r="G293" i="37"/>
  <c r="H293" i="37"/>
  <c r="I293" i="37"/>
  <c r="J293" i="37"/>
  <c r="K293" i="37"/>
  <c r="L293" i="37"/>
  <c r="M293" i="37"/>
  <c r="N293" i="37"/>
  <c r="O293" i="37"/>
  <c r="P293" i="37"/>
  <c r="Q293" i="37"/>
  <c r="R293" i="37"/>
  <c r="S294" i="37"/>
  <c r="D295" i="37"/>
  <c r="E295" i="37"/>
  <c r="F295" i="37"/>
  <c r="G295" i="37"/>
  <c r="Q295" i="37" s="1"/>
  <c r="H295" i="37"/>
  <c r="R295" i="37" s="1"/>
  <c r="I295" i="37"/>
  <c r="J295" i="37"/>
  <c r="K295" i="37"/>
  <c r="L295" i="37"/>
  <c r="M295" i="37"/>
  <c r="N295" i="37"/>
  <c r="O295" i="37"/>
  <c r="P295" i="37"/>
  <c r="D296" i="37"/>
  <c r="E296" i="37"/>
  <c r="F296" i="37"/>
  <c r="G296" i="37"/>
  <c r="H296" i="37"/>
  <c r="R296" i="37" s="1"/>
  <c r="I296" i="37"/>
  <c r="J296" i="37"/>
  <c r="K296" i="37"/>
  <c r="L296" i="37"/>
  <c r="M296" i="37"/>
  <c r="N296" i="37"/>
  <c r="O296" i="37"/>
  <c r="P296" i="37"/>
  <c r="Q296" i="37"/>
  <c r="D297" i="37"/>
  <c r="E297" i="37"/>
  <c r="F297" i="37"/>
  <c r="G297" i="37"/>
  <c r="Q297" i="37" s="1"/>
  <c r="H297" i="37"/>
  <c r="R297" i="37" s="1"/>
  <c r="I297" i="37"/>
  <c r="J297" i="37"/>
  <c r="K297" i="37"/>
  <c r="L297" i="37"/>
  <c r="M297" i="37"/>
  <c r="N297" i="37"/>
  <c r="O297" i="37"/>
  <c r="P297" i="37"/>
  <c r="S298" i="37"/>
  <c r="S299" i="37"/>
  <c r="D300" i="37"/>
  <c r="E300" i="37"/>
  <c r="F300" i="37"/>
  <c r="G300" i="37"/>
  <c r="H300" i="37"/>
  <c r="R300" i="37" s="1"/>
  <c r="I300" i="37"/>
  <c r="J300" i="37"/>
  <c r="K300" i="37"/>
  <c r="L300" i="37"/>
  <c r="M300" i="37"/>
  <c r="N300" i="37"/>
  <c r="O300" i="37"/>
  <c r="P300" i="37"/>
  <c r="Q300" i="37"/>
  <c r="D301" i="37"/>
  <c r="E301" i="37"/>
  <c r="F301" i="37"/>
  <c r="G301" i="37"/>
  <c r="H301" i="37"/>
  <c r="I301" i="37"/>
  <c r="J301" i="37"/>
  <c r="K301" i="37"/>
  <c r="L301" i="37"/>
  <c r="M301" i="37"/>
  <c r="N301" i="37"/>
  <c r="O301" i="37"/>
  <c r="P301" i="37"/>
  <c r="Q301" i="37"/>
  <c r="R301" i="37"/>
  <c r="D302" i="37"/>
  <c r="E302" i="37"/>
  <c r="F302" i="37"/>
  <c r="G302" i="37"/>
  <c r="H302" i="37"/>
  <c r="R302" i="37" s="1"/>
  <c r="I302" i="37"/>
  <c r="J302" i="37"/>
  <c r="K302" i="37"/>
  <c r="L302" i="37"/>
  <c r="M302" i="37"/>
  <c r="N302" i="37"/>
  <c r="O302" i="37"/>
  <c r="P302" i="37"/>
  <c r="Q302" i="37"/>
  <c r="D303" i="37"/>
  <c r="E303" i="37"/>
  <c r="F303" i="37"/>
  <c r="G303" i="37"/>
  <c r="H303" i="37"/>
  <c r="I303" i="37"/>
  <c r="J303" i="37"/>
  <c r="K303" i="37"/>
  <c r="L303" i="37"/>
  <c r="M303" i="37"/>
  <c r="N303" i="37"/>
  <c r="O303" i="37"/>
  <c r="P303" i="37"/>
  <c r="Q303" i="37"/>
  <c r="R303" i="37"/>
  <c r="D304" i="37"/>
  <c r="E304" i="37"/>
  <c r="F304" i="37"/>
  <c r="G304" i="37"/>
  <c r="H304" i="37"/>
  <c r="R304" i="37" s="1"/>
  <c r="I304" i="37"/>
  <c r="J304" i="37"/>
  <c r="K304" i="37"/>
  <c r="L304" i="37"/>
  <c r="M304" i="37"/>
  <c r="N304" i="37"/>
  <c r="O304" i="37"/>
  <c r="P304" i="37"/>
  <c r="Q304" i="37"/>
  <c r="D305" i="37"/>
  <c r="E305" i="37"/>
  <c r="F305" i="37"/>
  <c r="G305" i="37"/>
  <c r="H305" i="37"/>
  <c r="I305" i="37"/>
  <c r="J305" i="37"/>
  <c r="K305" i="37"/>
  <c r="L305" i="37"/>
  <c r="M305" i="37"/>
  <c r="N305" i="37"/>
  <c r="O305" i="37"/>
  <c r="P305" i="37"/>
  <c r="Q305" i="37"/>
  <c r="R305" i="37"/>
  <c r="D306" i="37"/>
  <c r="E306" i="37"/>
  <c r="F306" i="37"/>
  <c r="G306" i="37"/>
  <c r="H306" i="37"/>
  <c r="R306" i="37" s="1"/>
  <c r="I306" i="37"/>
  <c r="J306" i="37"/>
  <c r="K306" i="37"/>
  <c r="L306" i="37"/>
  <c r="M306" i="37"/>
  <c r="N306" i="37"/>
  <c r="O306" i="37"/>
  <c r="P306" i="37"/>
  <c r="Q306" i="37"/>
  <c r="D307" i="37"/>
  <c r="E307" i="37"/>
  <c r="F307" i="37"/>
  <c r="G307" i="37"/>
  <c r="H307" i="37"/>
  <c r="I307" i="37"/>
  <c r="J307" i="37"/>
  <c r="K307" i="37"/>
  <c r="L307" i="37"/>
  <c r="M307" i="37"/>
  <c r="N307" i="37"/>
  <c r="O307" i="37"/>
  <c r="P307" i="37"/>
  <c r="Q307" i="37"/>
  <c r="R307" i="37"/>
  <c r="D308" i="37"/>
  <c r="E308" i="37"/>
  <c r="F308" i="37"/>
  <c r="G308" i="37"/>
  <c r="H308" i="37"/>
  <c r="R308" i="37" s="1"/>
  <c r="I308" i="37"/>
  <c r="J308" i="37"/>
  <c r="K308" i="37"/>
  <c r="L308" i="37"/>
  <c r="M308" i="37"/>
  <c r="N308" i="37"/>
  <c r="O308" i="37"/>
  <c r="P308" i="37"/>
  <c r="Q308" i="37"/>
  <c r="D309" i="37"/>
  <c r="E309" i="37"/>
  <c r="F309" i="37"/>
  <c r="G309" i="37"/>
  <c r="H309" i="37"/>
  <c r="I309" i="37"/>
  <c r="J309" i="37"/>
  <c r="K309" i="37"/>
  <c r="L309" i="37"/>
  <c r="M309" i="37"/>
  <c r="N309" i="37"/>
  <c r="O309" i="37"/>
  <c r="P309" i="37"/>
  <c r="Q309" i="37"/>
  <c r="R309" i="37"/>
  <c r="D310" i="37"/>
  <c r="E310" i="37"/>
  <c r="F310" i="37"/>
  <c r="G310" i="37"/>
  <c r="H310" i="37"/>
  <c r="R310" i="37" s="1"/>
  <c r="I310" i="37"/>
  <c r="J310" i="37"/>
  <c r="K310" i="37"/>
  <c r="L310" i="37"/>
  <c r="M310" i="37"/>
  <c r="N310" i="37"/>
  <c r="O310" i="37"/>
  <c r="P310" i="37"/>
  <c r="Q310" i="37"/>
  <c r="D311" i="37"/>
  <c r="E311" i="37"/>
  <c r="F311" i="37"/>
  <c r="G311" i="37"/>
  <c r="H311" i="37"/>
  <c r="I311" i="37"/>
  <c r="J311" i="37"/>
  <c r="K311" i="37"/>
  <c r="L311" i="37"/>
  <c r="M311" i="37"/>
  <c r="N311" i="37"/>
  <c r="O311" i="37"/>
  <c r="P311" i="37"/>
  <c r="Q311" i="37"/>
  <c r="R311" i="37"/>
  <c r="D312" i="37"/>
  <c r="E312" i="37"/>
  <c r="F312" i="37"/>
  <c r="G312" i="37"/>
  <c r="H312" i="37"/>
  <c r="R312" i="37" s="1"/>
  <c r="I312" i="37"/>
  <c r="J312" i="37"/>
  <c r="K312" i="37"/>
  <c r="L312" i="37"/>
  <c r="M312" i="37"/>
  <c r="N312" i="37"/>
  <c r="O312" i="37"/>
  <c r="P312" i="37"/>
  <c r="Q312" i="37"/>
  <c r="S313" i="37"/>
  <c r="D314" i="37"/>
  <c r="E314" i="37"/>
  <c r="F314" i="37"/>
  <c r="G314" i="37"/>
  <c r="H314" i="37"/>
  <c r="R314" i="37" s="1"/>
  <c r="I314" i="37"/>
  <c r="J314" i="37"/>
  <c r="K314" i="37"/>
  <c r="L314" i="37"/>
  <c r="M314" i="37"/>
  <c r="N314" i="37"/>
  <c r="O314" i="37"/>
  <c r="P314" i="37"/>
  <c r="Q314" i="37"/>
  <c r="D315" i="37"/>
  <c r="E315" i="37"/>
  <c r="F315" i="37"/>
  <c r="G315" i="37"/>
  <c r="Q315" i="37" s="1"/>
  <c r="H315" i="37"/>
  <c r="R315" i="37" s="1"/>
  <c r="I315" i="37"/>
  <c r="J315" i="37"/>
  <c r="K315" i="37"/>
  <c r="L315" i="37"/>
  <c r="M315" i="37"/>
  <c r="N315" i="37"/>
  <c r="O315" i="37"/>
  <c r="P315" i="37"/>
  <c r="D316" i="37"/>
  <c r="E316" i="37"/>
  <c r="F316" i="37"/>
  <c r="G316" i="37"/>
  <c r="H316" i="37"/>
  <c r="R316" i="37" s="1"/>
  <c r="I316" i="37"/>
  <c r="J316" i="37"/>
  <c r="K316" i="37"/>
  <c r="L316" i="37"/>
  <c r="M316" i="37"/>
  <c r="N316" i="37"/>
  <c r="O316" i="37"/>
  <c r="P316" i="37"/>
  <c r="Q316" i="37"/>
  <c r="D317" i="37"/>
  <c r="E317" i="37"/>
  <c r="F317" i="37"/>
  <c r="G317" i="37"/>
  <c r="Q317" i="37" s="1"/>
  <c r="H317" i="37"/>
  <c r="R317" i="37" s="1"/>
  <c r="I317" i="37"/>
  <c r="J317" i="37"/>
  <c r="K317" i="37"/>
  <c r="L317" i="37"/>
  <c r="M317" i="37"/>
  <c r="N317" i="37"/>
  <c r="O317" i="37"/>
  <c r="P317" i="37"/>
  <c r="D318" i="37"/>
  <c r="E318" i="37"/>
  <c r="F318" i="37"/>
  <c r="G318" i="37"/>
  <c r="H318" i="37"/>
  <c r="R318" i="37" s="1"/>
  <c r="I318" i="37"/>
  <c r="J318" i="37"/>
  <c r="K318" i="37"/>
  <c r="L318" i="37"/>
  <c r="M318" i="37"/>
  <c r="N318" i="37"/>
  <c r="O318" i="37"/>
  <c r="P318" i="37"/>
  <c r="Q318" i="37"/>
  <c r="D319" i="37"/>
  <c r="E319" i="37"/>
  <c r="F319" i="37"/>
  <c r="G319" i="37"/>
  <c r="Q319" i="37" s="1"/>
  <c r="H319" i="37"/>
  <c r="R319" i="37" s="1"/>
  <c r="I319" i="37"/>
  <c r="J319" i="37"/>
  <c r="K319" i="37"/>
  <c r="L319" i="37"/>
  <c r="M319" i="37"/>
  <c r="N319" i="37"/>
  <c r="O319" i="37"/>
  <c r="P319" i="37"/>
  <c r="D320" i="37"/>
  <c r="E320" i="37"/>
  <c r="F320" i="37"/>
  <c r="G320" i="37"/>
  <c r="H320" i="37"/>
  <c r="R320" i="37" s="1"/>
  <c r="I320" i="37"/>
  <c r="J320" i="37"/>
  <c r="K320" i="37"/>
  <c r="L320" i="37"/>
  <c r="M320" i="37"/>
  <c r="N320" i="37"/>
  <c r="O320" i="37"/>
  <c r="P320" i="37"/>
  <c r="Q320" i="37"/>
  <c r="D321" i="37"/>
  <c r="E321" i="37"/>
  <c r="F321" i="37"/>
  <c r="G321" i="37"/>
  <c r="Q321" i="37" s="1"/>
  <c r="H321" i="37"/>
  <c r="R321" i="37" s="1"/>
  <c r="I321" i="37"/>
  <c r="J321" i="37"/>
  <c r="K321" i="37"/>
  <c r="L321" i="37"/>
  <c r="M321" i="37"/>
  <c r="N321" i="37"/>
  <c r="O321" i="37"/>
  <c r="P321" i="37"/>
  <c r="D322" i="37"/>
  <c r="E322" i="37"/>
  <c r="F322" i="37"/>
  <c r="G322" i="37"/>
  <c r="H322" i="37"/>
  <c r="R322" i="37" s="1"/>
  <c r="I322" i="37"/>
  <c r="J322" i="37"/>
  <c r="K322" i="37"/>
  <c r="L322" i="37"/>
  <c r="M322" i="37"/>
  <c r="N322" i="37"/>
  <c r="O322" i="37"/>
  <c r="P322" i="37"/>
  <c r="Q322" i="37"/>
  <c r="D323" i="37"/>
  <c r="E323" i="37"/>
  <c r="F323" i="37"/>
  <c r="G323" i="37"/>
  <c r="Q323" i="37" s="1"/>
  <c r="H323" i="37"/>
  <c r="R323" i="37" s="1"/>
  <c r="I323" i="37"/>
  <c r="J323" i="37"/>
  <c r="K323" i="37"/>
  <c r="L323" i="37"/>
  <c r="M323" i="37"/>
  <c r="N323" i="37"/>
  <c r="O323" i="37"/>
  <c r="P323" i="37"/>
  <c r="D324" i="37"/>
  <c r="E324" i="37"/>
  <c r="F324" i="37"/>
  <c r="G324" i="37"/>
  <c r="H324" i="37"/>
  <c r="R324" i="37" s="1"/>
  <c r="I324" i="37"/>
  <c r="J324" i="37"/>
  <c r="K324" i="37"/>
  <c r="L324" i="37"/>
  <c r="M324" i="37"/>
  <c r="N324" i="37"/>
  <c r="O324" i="37"/>
  <c r="P324" i="37"/>
  <c r="Q324" i="37"/>
  <c r="D325" i="37"/>
  <c r="E325" i="37"/>
  <c r="F325" i="37"/>
  <c r="G325" i="37"/>
  <c r="Q325" i="37" s="1"/>
  <c r="H325" i="37"/>
  <c r="R325" i="37" s="1"/>
  <c r="I325" i="37"/>
  <c r="J325" i="37"/>
  <c r="K325" i="37"/>
  <c r="L325" i="37"/>
  <c r="M325" i="37"/>
  <c r="N325" i="37"/>
  <c r="O325" i="37"/>
  <c r="P325" i="37"/>
  <c r="D326" i="37"/>
  <c r="E326" i="37"/>
  <c r="F326" i="37"/>
  <c r="G326" i="37"/>
  <c r="H326" i="37"/>
  <c r="R326" i="37" s="1"/>
  <c r="I326" i="37"/>
  <c r="J326" i="37"/>
  <c r="K326" i="37"/>
  <c r="L326" i="37"/>
  <c r="M326" i="37"/>
  <c r="N326" i="37"/>
  <c r="O326" i="37"/>
  <c r="P326" i="37"/>
  <c r="Q326" i="37"/>
  <c r="S327" i="37"/>
  <c r="S328" i="37"/>
  <c r="D329" i="37"/>
  <c r="E329" i="37"/>
  <c r="F329" i="37"/>
  <c r="G329" i="37"/>
  <c r="H329" i="37"/>
  <c r="I329" i="37"/>
  <c r="J329" i="37"/>
  <c r="K329" i="37"/>
  <c r="L329" i="37"/>
  <c r="M329" i="37"/>
  <c r="N329" i="37"/>
  <c r="O329" i="37"/>
  <c r="P329" i="37"/>
  <c r="Q329" i="37"/>
  <c r="R329" i="37"/>
  <c r="D330" i="37"/>
  <c r="E330" i="37"/>
  <c r="F330" i="37"/>
  <c r="G330" i="37"/>
  <c r="H330" i="37"/>
  <c r="R330" i="37" s="1"/>
  <c r="I330" i="37"/>
  <c r="J330" i="37"/>
  <c r="K330" i="37"/>
  <c r="L330" i="37"/>
  <c r="M330" i="37"/>
  <c r="N330" i="37"/>
  <c r="O330" i="37"/>
  <c r="P330" i="37"/>
  <c r="Q330" i="37"/>
  <c r="D331" i="37"/>
  <c r="E331" i="37"/>
  <c r="F331" i="37"/>
  <c r="G331" i="37"/>
  <c r="H331" i="37"/>
  <c r="I331" i="37"/>
  <c r="J331" i="37"/>
  <c r="K331" i="37"/>
  <c r="L331" i="37"/>
  <c r="M331" i="37"/>
  <c r="N331" i="37"/>
  <c r="O331" i="37"/>
  <c r="P331" i="37"/>
  <c r="Q331" i="37"/>
  <c r="R331" i="37"/>
  <c r="D332" i="37"/>
  <c r="E332" i="37"/>
  <c r="F332" i="37"/>
  <c r="G332" i="37"/>
  <c r="H332" i="37"/>
  <c r="R332" i="37" s="1"/>
  <c r="I332" i="37"/>
  <c r="J332" i="37"/>
  <c r="K332" i="37"/>
  <c r="L332" i="37"/>
  <c r="M332" i="37"/>
  <c r="N332" i="37"/>
  <c r="O332" i="37"/>
  <c r="P332" i="37"/>
  <c r="Q332" i="37"/>
  <c r="D333" i="37"/>
  <c r="E333" i="37"/>
  <c r="F333" i="37"/>
  <c r="G333" i="37"/>
  <c r="H333" i="37"/>
  <c r="I333" i="37"/>
  <c r="J333" i="37"/>
  <c r="K333" i="37"/>
  <c r="L333" i="37"/>
  <c r="M333" i="37"/>
  <c r="N333" i="37"/>
  <c r="O333" i="37"/>
  <c r="P333" i="37"/>
  <c r="Q333" i="37"/>
  <c r="R333" i="37"/>
  <c r="D334" i="37"/>
  <c r="E334" i="37"/>
  <c r="F334" i="37"/>
  <c r="G334" i="37"/>
  <c r="H334" i="37"/>
  <c r="R334" i="37" s="1"/>
  <c r="I334" i="37"/>
  <c r="J334" i="37"/>
  <c r="K334" i="37"/>
  <c r="L334" i="37"/>
  <c r="M334" i="37"/>
  <c r="N334" i="37"/>
  <c r="O334" i="37"/>
  <c r="P334" i="37"/>
  <c r="Q334" i="37"/>
  <c r="D335" i="37"/>
  <c r="E335" i="37"/>
  <c r="F335" i="37"/>
  <c r="G335" i="37"/>
  <c r="H335" i="37"/>
  <c r="I335" i="37"/>
  <c r="J335" i="37"/>
  <c r="K335" i="37"/>
  <c r="L335" i="37"/>
  <c r="M335" i="37"/>
  <c r="N335" i="37"/>
  <c r="O335" i="37"/>
  <c r="P335" i="37"/>
  <c r="Q335" i="37"/>
  <c r="R335" i="37"/>
  <c r="D336" i="37"/>
  <c r="E336" i="37"/>
  <c r="F336" i="37"/>
  <c r="G336" i="37"/>
  <c r="H336" i="37"/>
  <c r="R336" i="37" s="1"/>
  <c r="I336" i="37"/>
  <c r="J336" i="37"/>
  <c r="K336" i="37"/>
  <c r="L336" i="37"/>
  <c r="M336" i="37"/>
  <c r="N336" i="37"/>
  <c r="O336" i="37"/>
  <c r="P336" i="37"/>
  <c r="Q336" i="37"/>
  <c r="D337" i="37"/>
  <c r="E337" i="37"/>
  <c r="F337" i="37"/>
  <c r="G337" i="37"/>
  <c r="H337" i="37"/>
  <c r="I337" i="37"/>
  <c r="J337" i="37"/>
  <c r="K337" i="37"/>
  <c r="L337" i="37"/>
  <c r="M337" i="37"/>
  <c r="N337" i="37"/>
  <c r="O337" i="37"/>
  <c r="P337" i="37"/>
  <c r="Q337" i="37"/>
  <c r="S338" i="37"/>
  <c r="D339" i="37"/>
  <c r="E339" i="37"/>
  <c r="F339" i="37"/>
  <c r="G339" i="37"/>
  <c r="H339" i="37"/>
  <c r="R339" i="37" s="1"/>
  <c r="I339" i="37"/>
  <c r="J339" i="37"/>
  <c r="K339" i="37"/>
  <c r="L339" i="37"/>
  <c r="M339" i="37"/>
  <c r="N339" i="37"/>
  <c r="O339" i="37"/>
  <c r="P339" i="37"/>
  <c r="Q339" i="37"/>
  <c r="D340" i="37"/>
  <c r="E340" i="37"/>
  <c r="F340" i="37"/>
  <c r="G340" i="37"/>
  <c r="H340" i="37"/>
  <c r="I340" i="37"/>
  <c r="J340" i="37"/>
  <c r="K340" i="37"/>
  <c r="L340" i="37"/>
  <c r="M340" i="37"/>
  <c r="N340" i="37"/>
  <c r="O340" i="37"/>
  <c r="P340" i="37"/>
  <c r="Q340" i="37"/>
  <c r="R340" i="37"/>
  <c r="D341" i="37"/>
  <c r="E341" i="37"/>
  <c r="F341" i="37"/>
  <c r="G341" i="37"/>
  <c r="H341" i="37"/>
  <c r="R341" i="37" s="1"/>
  <c r="I341" i="37"/>
  <c r="J341" i="37"/>
  <c r="K341" i="37"/>
  <c r="L341" i="37"/>
  <c r="M341" i="37"/>
  <c r="N341" i="37"/>
  <c r="O341" i="37"/>
  <c r="P341" i="37"/>
  <c r="Q341" i="37"/>
  <c r="D342" i="37"/>
  <c r="E342" i="37"/>
  <c r="F342" i="37"/>
  <c r="G342" i="37"/>
  <c r="H342" i="37"/>
  <c r="I342" i="37"/>
  <c r="J342" i="37"/>
  <c r="K342" i="37"/>
  <c r="L342" i="37"/>
  <c r="M342" i="37"/>
  <c r="N342" i="37"/>
  <c r="O342" i="37"/>
  <c r="P342" i="37"/>
  <c r="Q342" i="37"/>
  <c r="R342" i="37"/>
  <c r="D343" i="37"/>
  <c r="E343" i="37"/>
  <c r="F343" i="37"/>
  <c r="G343" i="37"/>
  <c r="H343" i="37"/>
  <c r="R343" i="37" s="1"/>
  <c r="I343" i="37"/>
  <c r="J343" i="37"/>
  <c r="K343" i="37"/>
  <c r="L343" i="37"/>
  <c r="M343" i="37"/>
  <c r="N343" i="37"/>
  <c r="O343" i="37"/>
  <c r="P343" i="37"/>
  <c r="Q343" i="37"/>
  <c r="D344" i="37"/>
  <c r="E344" i="37"/>
  <c r="F344" i="37"/>
  <c r="G344" i="37"/>
  <c r="H344" i="37"/>
  <c r="I344" i="37"/>
  <c r="J344" i="37"/>
  <c r="K344" i="37"/>
  <c r="L344" i="37"/>
  <c r="M344" i="37"/>
  <c r="N344" i="37"/>
  <c r="O344" i="37"/>
  <c r="P344" i="37"/>
  <c r="Q344" i="37"/>
  <c r="R344" i="37"/>
  <c r="D345" i="37"/>
  <c r="E345" i="37"/>
  <c r="F345" i="37"/>
  <c r="G345" i="37"/>
  <c r="H345" i="37"/>
  <c r="R345" i="37" s="1"/>
  <c r="I345" i="37"/>
  <c r="J345" i="37"/>
  <c r="K345" i="37"/>
  <c r="L345" i="37"/>
  <c r="M345" i="37"/>
  <c r="N345" i="37"/>
  <c r="O345" i="37"/>
  <c r="P345" i="37"/>
  <c r="Q345" i="37"/>
  <c r="D346" i="37"/>
  <c r="E346" i="37"/>
  <c r="F346" i="37"/>
  <c r="G346" i="37"/>
  <c r="H346" i="37"/>
  <c r="I346" i="37"/>
  <c r="J346" i="37"/>
  <c r="K346" i="37"/>
  <c r="L346" i="37"/>
  <c r="M346" i="37"/>
  <c r="N346" i="37"/>
  <c r="O346" i="37"/>
  <c r="P346" i="37"/>
  <c r="Q346" i="37"/>
  <c r="R346" i="37"/>
  <c r="D347" i="37"/>
  <c r="E347" i="37"/>
  <c r="F347" i="37"/>
  <c r="G347" i="37"/>
  <c r="H347" i="37"/>
  <c r="R347" i="37" s="1"/>
  <c r="I347" i="37"/>
  <c r="J347" i="37"/>
  <c r="K347" i="37"/>
  <c r="L347" i="37"/>
  <c r="M347" i="37"/>
  <c r="N347" i="37"/>
  <c r="O347" i="37"/>
  <c r="P347" i="37"/>
  <c r="Q347" i="37"/>
  <c r="D348" i="37"/>
  <c r="E348" i="37"/>
  <c r="F348" i="37"/>
  <c r="G348" i="37"/>
  <c r="H348" i="37"/>
  <c r="I348" i="37"/>
  <c r="J348" i="37"/>
  <c r="K348" i="37"/>
  <c r="L348" i="37"/>
  <c r="M348" i="37"/>
  <c r="N348" i="37"/>
  <c r="O348" i="37"/>
  <c r="P348" i="37"/>
  <c r="Q348" i="37"/>
  <c r="R348" i="37"/>
  <c r="S349" i="37"/>
  <c r="D350" i="37"/>
  <c r="E350" i="37"/>
  <c r="F350" i="37"/>
  <c r="G350" i="37"/>
  <c r="Q350" i="37" s="1"/>
  <c r="H350" i="37"/>
  <c r="R350" i="37" s="1"/>
  <c r="I350" i="37"/>
  <c r="J350" i="37"/>
  <c r="K350" i="37"/>
  <c r="L350" i="37"/>
  <c r="M350" i="37"/>
  <c r="N350" i="37"/>
  <c r="O350" i="37"/>
  <c r="P350" i="37"/>
  <c r="D351" i="37"/>
  <c r="S352" i="37"/>
  <c r="E356" i="37"/>
  <c r="F356" i="37"/>
  <c r="G356" i="37"/>
  <c r="Q356" i="37" s="1"/>
  <c r="H356" i="37"/>
  <c r="I356" i="37"/>
  <c r="J356" i="37"/>
  <c r="K356" i="37"/>
  <c r="L356" i="37"/>
  <c r="M356" i="37"/>
  <c r="N356" i="37"/>
  <c r="O356" i="37"/>
  <c r="P356" i="37"/>
  <c r="R356" i="37"/>
  <c r="D357" i="37"/>
  <c r="E357" i="37"/>
  <c r="F357" i="37"/>
  <c r="G357" i="37"/>
  <c r="Q357" i="37" s="1"/>
  <c r="H357" i="37"/>
  <c r="I357" i="37"/>
  <c r="J357" i="37"/>
  <c r="K357" i="37"/>
  <c r="L357" i="37"/>
  <c r="M357" i="37"/>
  <c r="N357" i="37"/>
  <c r="O357" i="37"/>
  <c r="P357" i="37"/>
  <c r="R357" i="37"/>
  <c r="D358" i="37"/>
  <c r="E358" i="37"/>
  <c r="F358" i="37"/>
  <c r="G358" i="37"/>
  <c r="Q358" i="37" s="1"/>
  <c r="H358" i="37"/>
  <c r="I358" i="37"/>
  <c r="J358" i="37"/>
  <c r="K358" i="37"/>
  <c r="L358" i="37"/>
  <c r="M358" i="37"/>
  <c r="N358" i="37"/>
  <c r="O358" i="37"/>
  <c r="P358" i="37"/>
  <c r="R358" i="37"/>
  <c r="S359" i="37"/>
  <c r="D360" i="37"/>
  <c r="E360" i="37"/>
  <c r="F360" i="37"/>
  <c r="G360" i="37"/>
  <c r="H360" i="37"/>
  <c r="I360" i="37"/>
  <c r="J360" i="37"/>
  <c r="K360" i="37"/>
  <c r="L360" i="37"/>
  <c r="M360" i="37"/>
  <c r="N360" i="37"/>
  <c r="O360" i="37"/>
  <c r="P360" i="37"/>
  <c r="Q360" i="37"/>
  <c r="R360" i="37"/>
  <c r="D361" i="37"/>
  <c r="E361" i="37"/>
  <c r="F361" i="37"/>
  <c r="G361" i="37"/>
  <c r="H361" i="37"/>
  <c r="R361" i="37" s="1"/>
  <c r="I361" i="37"/>
  <c r="J361" i="37"/>
  <c r="K361" i="37"/>
  <c r="L361" i="37"/>
  <c r="M361" i="37"/>
  <c r="N361" i="37"/>
  <c r="O361" i="37"/>
  <c r="P361" i="37"/>
  <c r="Q361" i="37"/>
  <c r="D362" i="37"/>
  <c r="E362" i="37"/>
  <c r="F362" i="37"/>
  <c r="G362" i="37"/>
  <c r="H362" i="37"/>
  <c r="I362" i="37"/>
  <c r="J362" i="37"/>
  <c r="K362" i="37"/>
  <c r="L362" i="37"/>
  <c r="M362" i="37"/>
  <c r="N362" i="37"/>
  <c r="O362" i="37"/>
  <c r="P362" i="37"/>
  <c r="Q362" i="37"/>
  <c r="R362" i="37"/>
  <c r="S363" i="37"/>
  <c r="D364" i="37"/>
  <c r="E364" i="37"/>
  <c r="F364" i="37"/>
  <c r="G364" i="37"/>
  <c r="Q364" i="37" s="1"/>
  <c r="H364" i="37"/>
  <c r="I364" i="37"/>
  <c r="J364" i="37"/>
  <c r="K364" i="37"/>
  <c r="L364" i="37"/>
  <c r="M364" i="37"/>
  <c r="N364" i="37"/>
  <c r="O364" i="37"/>
  <c r="P364" i="37"/>
  <c r="D365" i="37"/>
  <c r="E365" i="37"/>
  <c r="F365" i="37"/>
  <c r="G365" i="37"/>
  <c r="H365" i="37"/>
  <c r="I365" i="37"/>
  <c r="J365" i="37"/>
  <c r="K365" i="37"/>
  <c r="L365" i="37"/>
  <c r="M365" i="37"/>
  <c r="N365" i="37"/>
  <c r="O365" i="37"/>
  <c r="P365" i="37"/>
  <c r="Q365" i="37"/>
  <c r="R365" i="37"/>
  <c r="D366" i="37"/>
  <c r="E366" i="37"/>
  <c r="F366" i="37"/>
  <c r="G366" i="37"/>
  <c r="H366" i="37"/>
  <c r="R366" i="37" s="1"/>
  <c r="I366" i="37"/>
  <c r="J366" i="37"/>
  <c r="K366" i="37"/>
  <c r="L366" i="37"/>
  <c r="M366" i="37"/>
  <c r="N366" i="37"/>
  <c r="O366" i="37"/>
  <c r="P366" i="37"/>
  <c r="Q366" i="37"/>
  <c r="S367" i="37"/>
  <c r="S368" i="37"/>
  <c r="D369" i="37"/>
  <c r="E369" i="37"/>
  <c r="F369" i="37"/>
  <c r="G369" i="37"/>
  <c r="Q369" i="37" s="1"/>
  <c r="H369" i="37"/>
  <c r="I369" i="37"/>
  <c r="J369" i="37"/>
  <c r="K369" i="37"/>
  <c r="L369" i="37"/>
  <c r="M369" i="37"/>
  <c r="N369" i="37"/>
  <c r="O369" i="37"/>
  <c r="P369" i="37"/>
  <c r="R369" i="37"/>
  <c r="D370" i="37"/>
  <c r="E370" i="37"/>
  <c r="F370" i="37"/>
  <c r="G370" i="37"/>
  <c r="Q370" i="37" s="1"/>
  <c r="H370" i="37"/>
  <c r="I370" i="37"/>
  <c r="J370" i="37"/>
  <c r="K370" i="37"/>
  <c r="L370" i="37"/>
  <c r="M370" i="37"/>
  <c r="N370" i="37"/>
  <c r="O370" i="37"/>
  <c r="P370" i="37"/>
  <c r="R370" i="37"/>
  <c r="D371" i="37"/>
  <c r="E371" i="37"/>
  <c r="F371" i="37"/>
  <c r="G371" i="37"/>
  <c r="Q371" i="37" s="1"/>
  <c r="H371" i="37"/>
  <c r="I371" i="37"/>
  <c r="J371" i="37"/>
  <c r="K371" i="37"/>
  <c r="L371" i="37"/>
  <c r="M371" i="37"/>
  <c r="N371" i="37"/>
  <c r="O371" i="37"/>
  <c r="P371" i="37"/>
  <c r="R371" i="37"/>
  <c r="D372" i="37"/>
  <c r="E372" i="37"/>
  <c r="F372" i="37"/>
  <c r="G372" i="37"/>
  <c r="Q372" i="37" s="1"/>
  <c r="H372" i="37"/>
  <c r="I372" i="37"/>
  <c r="J372" i="37"/>
  <c r="K372" i="37"/>
  <c r="L372" i="37"/>
  <c r="M372" i="37"/>
  <c r="N372" i="37"/>
  <c r="O372" i="37"/>
  <c r="P372" i="37"/>
  <c r="R372" i="37"/>
  <c r="D373" i="37"/>
  <c r="E373" i="37"/>
  <c r="F373" i="37"/>
  <c r="G373" i="37"/>
  <c r="Q373" i="37" s="1"/>
  <c r="H373" i="37"/>
  <c r="I373" i="37"/>
  <c r="J373" i="37"/>
  <c r="K373" i="37"/>
  <c r="L373" i="37"/>
  <c r="M373" i="37"/>
  <c r="N373" i="37"/>
  <c r="O373" i="37"/>
  <c r="P373" i="37"/>
  <c r="R373" i="37"/>
  <c r="D374" i="37"/>
  <c r="E374" i="37"/>
  <c r="F374" i="37"/>
  <c r="G374" i="37"/>
  <c r="Q374" i="37" s="1"/>
  <c r="H374" i="37"/>
  <c r="I374" i="37"/>
  <c r="J374" i="37"/>
  <c r="K374" i="37"/>
  <c r="L374" i="37"/>
  <c r="M374" i="37"/>
  <c r="N374" i="37"/>
  <c r="O374" i="37"/>
  <c r="P374" i="37"/>
  <c r="R374" i="37"/>
  <c r="D375" i="37"/>
  <c r="E375" i="37"/>
  <c r="F375" i="37"/>
  <c r="G375" i="37"/>
  <c r="Q375" i="37" s="1"/>
  <c r="H375" i="37"/>
  <c r="I375" i="37"/>
  <c r="J375" i="37"/>
  <c r="K375" i="37"/>
  <c r="L375" i="37"/>
  <c r="M375" i="37"/>
  <c r="N375" i="37"/>
  <c r="O375" i="37"/>
  <c r="P375" i="37"/>
  <c r="R375" i="37"/>
  <c r="D376" i="37"/>
  <c r="E376" i="37"/>
  <c r="F376" i="37"/>
  <c r="G376" i="37"/>
  <c r="Q376" i="37" s="1"/>
  <c r="H376" i="37"/>
  <c r="I376" i="37"/>
  <c r="J376" i="37"/>
  <c r="K376" i="37"/>
  <c r="L376" i="37"/>
  <c r="M376" i="37"/>
  <c r="N376" i="37"/>
  <c r="O376" i="37"/>
  <c r="P376" i="37"/>
  <c r="R376" i="37"/>
  <c r="D377" i="37"/>
  <c r="E377" i="37"/>
  <c r="F377" i="37"/>
  <c r="G377" i="37"/>
  <c r="Q377" i="37" s="1"/>
  <c r="H377" i="37"/>
  <c r="I377" i="37"/>
  <c r="J377" i="37"/>
  <c r="K377" i="37"/>
  <c r="L377" i="37"/>
  <c r="M377" i="37"/>
  <c r="N377" i="37"/>
  <c r="O377" i="37"/>
  <c r="P377" i="37"/>
  <c r="R377" i="37"/>
  <c r="D378" i="37"/>
  <c r="E378" i="37"/>
  <c r="F378" i="37"/>
  <c r="G378" i="37"/>
  <c r="Q378" i="37" s="1"/>
  <c r="H378" i="37"/>
  <c r="I378" i="37"/>
  <c r="J378" i="37"/>
  <c r="K378" i="37"/>
  <c r="L378" i="37"/>
  <c r="M378" i="37"/>
  <c r="N378" i="37"/>
  <c r="O378" i="37"/>
  <c r="P378" i="37"/>
  <c r="R378" i="37"/>
  <c r="D379" i="37"/>
  <c r="E379" i="37"/>
  <c r="F379" i="37"/>
  <c r="G379" i="37"/>
  <c r="Q379" i="37" s="1"/>
  <c r="H379" i="37"/>
  <c r="I379" i="37"/>
  <c r="J379" i="37"/>
  <c r="K379" i="37"/>
  <c r="L379" i="37"/>
  <c r="M379" i="37"/>
  <c r="N379" i="37"/>
  <c r="O379" i="37"/>
  <c r="P379" i="37"/>
  <c r="R379" i="37"/>
  <c r="D380" i="37"/>
  <c r="E380" i="37"/>
  <c r="F380" i="37"/>
  <c r="G380" i="37"/>
  <c r="Q380" i="37" s="1"/>
  <c r="H380" i="37"/>
  <c r="I380" i="37"/>
  <c r="J380" i="37"/>
  <c r="K380" i="37"/>
  <c r="L380" i="37"/>
  <c r="M380" i="37"/>
  <c r="N380" i="37"/>
  <c r="O380" i="37"/>
  <c r="P380" i="37"/>
  <c r="R380" i="37"/>
  <c r="D381" i="37"/>
  <c r="E381" i="37"/>
  <c r="F381" i="37"/>
  <c r="G381" i="37"/>
  <c r="Q381" i="37" s="1"/>
  <c r="H381" i="37"/>
  <c r="I381" i="37"/>
  <c r="J381" i="37"/>
  <c r="K381" i="37"/>
  <c r="L381" i="37"/>
  <c r="M381" i="37"/>
  <c r="N381" i="37"/>
  <c r="O381" i="37"/>
  <c r="P381" i="37"/>
  <c r="R381" i="37"/>
  <c r="S382" i="37"/>
  <c r="D383" i="37"/>
  <c r="E383" i="37"/>
  <c r="F383" i="37"/>
  <c r="G383" i="37"/>
  <c r="H383" i="37"/>
  <c r="I383" i="37"/>
  <c r="J383" i="37"/>
  <c r="K383" i="37"/>
  <c r="L383" i="37"/>
  <c r="M383" i="37"/>
  <c r="N383" i="37"/>
  <c r="O383" i="37"/>
  <c r="P383" i="37"/>
  <c r="Q383" i="37"/>
  <c r="D384" i="37"/>
  <c r="E384" i="37"/>
  <c r="F384" i="37"/>
  <c r="G384" i="37"/>
  <c r="Q384" i="37" s="1"/>
  <c r="H384" i="37"/>
  <c r="I384" i="37"/>
  <c r="J384" i="37"/>
  <c r="K384" i="37"/>
  <c r="L384" i="37"/>
  <c r="M384" i="37"/>
  <c r="N384" i="37"/>
  <c r="O384" i="37"/>
  <c r="P384" i="37"/>
  <c r="R384" i="37"/>
  <c r="D385" i="37"/>
  <c r="E385" i="37"/>
  <c r="F385" i="37"/>
  <c r="G385" i="37"/>
  <c r="Q385" i="37" s="1"/>
  <c r="H385" i="37"/>
  <c r="I385" i="37"/>
  <c r="J385" i="37"/>
  <c r="K385" i="37"/>
  <c r="L385" i="37"/>
  <c r="M385" i="37"/>
  <c r="N385" i="37"/>
  <c r="O385" i="37"/>
  <c r="P385" i="37"/>
  <c r="R385" i="37"/>
  <c r="D386" i="37"/>
  <c r="E386" i="37"/>
  <c r="F386" i="37"/>
  <c r="G386" i="37"/>
  <c r="Q386" i="37" s="1"/>
  <c r="H386" i="37"/>
  <c r="I386" i="37"/>
  <c r="J386" i="37"/>
  <c r="K386" i="37"/>
  <c r="L386" i="37"/>
  <c r="M386" i="37"/>
  <c r="N386" i="37"/>
  <c r="O386" i="37"/>
  <c r="P386" i="37"/>
  <c r="R386" i="37"/>
  <c r="D387" i="37"/>
  <c r="E387" i="37"/>
  <c r="F387" i="37"/>
  <c r="G387" i="37"/>
  <c r="Q387" i="37" s="1"/>
  <c r="H387" i="37"/>
  <c r="I387" i="37"/>
  <c r="J387" i="37"/>
  <c r="K387" i="37"/>
  <c r="L387" i="37"/>
  <c r="M387" i="37"/>
  <c r="N387" i="37"/>
  <c r="O387" i="37"/>
  <c r="P387" i="37"/>
  <c r="R387" i="37"/>
  <c r="D388" i="37"/>
  <c r="E388" i="37"/>
  <c r="F388" i="37"/>
  <c r="G388" i="37"/>
  <c r="Q388" i="37" s="1"/>
  <c r="H388" i="37"/>
  <c r="I388" i="37"/>
  <c r="J388" i="37"/>
  <c r="K388" i="37"/>
  <c r="L388" i="37"/>
  <c r="M388" i="37"/>
  <c r="N388" i="37"/>
  <c r="O388" i="37"/>
  <c r="P388" i="37"/>
  <c r="R388" i="37"/>
  <c r="D389" i="37"/>
  <c r="E389" i="37"/>
  <c r="F389" i="37"/>
  <c r="G389" i="37"/>
  <c r="Q389" i="37" s="1"/>
  <c r="H389" i="37"/>
  <c r="I389" i="37"/>
  <c r="J389" i="37"/>
  <c r="K389" i="37"/>
  <c r="L389" i="37"/>
  <c r="M389" i="37"/>
  <c r="N389" i="37"/>
  <c r="O389" i="37"/>
  <c r="P389" i="37"/>
  <c r="R389" i="37"/>
  <c r="D390" i="37"/>
  <c r="E390" i="37"/>
  <c r="F390" i="37"/>
  <c r="G390" i="37"/>
  <c r="Q390" i="37" s="1"/>
  <c r="H390" i="37"/>
  <c r="I390" i="37"/>
  <c r="J390" i="37"/>
  <c r="K390" i="37"/>
  <c r="L390" i="37"/>
  <c r="M390" i="37"/>
  <c r="N390" i="37"/>
  <c r="O390" i="37"/>
  <c r="P390" i="37"/>
  <c r="R390" i="37"/>
  <c r="D391" i="37"/>
  <c r="E391" i="37"/>
  <c r="F391" i="37"/>
  <c r="G391" i="37"/>
  <c r="Q391" i="37" s="1"/>
  <c r="H391" i="37"/>
  <c r="I391" i="37"/>
  <c r="J391" i="37"/>
  <c r="K391" i="37"/>
  <c r="L391" i="37"/>
  <c r="M391" i="37"/>
  <c r="N391" i="37"/>
  <c r="O391" i="37"/>
  <c r="P391" i="37"/>
  <c r="R391" i="37"/>
  <c r="D392" i="37"/>
  <c r="E392" i="37"/>
  <c r="F392" i="37"/>
  <c r="G392" i="37"/>
  <c r="Q392" i="37" s="1"/>
  <c r="H392" i="37"/>
  <c r="I392" i="37"/>
  <c r="J392" i="37"/>
  <c r="K392" i="37"/>
  <c r="L392" i="37"/>
  <c r="M392" i="37"/>
  <c r="N392" i="37"/>
  <c r="O392" i="37"/>
  <c r="P392" i="37"/>
  <c r="R392" i="37"/>
  <c r="D393" i="37"/>
  <c r="E393" i="37"/>
  <c r="F393" i="37"/>
  <c r="G393" i="37"/>
  <c r="Q393" i="37" s="1"/>
  <c r="H393" i="37"/>
  <c r="I393" i="37"/>
  <c r="J393" i="37"/>
  <c r="K393" i="37"/>
  <c r="L393" i="37"/>
  <c r="M393" i="37"/>
  <c r="N393" i="37"/>
  <c r="O393" i="37"/>
  <c r="P393" i="37"/>
  <c r="R393" i="37"/>
  <c r="D394" i="37"/>
  <c r="E394" i="37"/>
  <c r="F394" i="37"/>
  <c r="G394" i="37"/>
  <c r="Q394" i="37" s="1"/>
  <c r="H394" i="37"/>
  <c r="I394" i="37"/>
  <c r="J394" i="37"/>
  <c r="K394" i="37"/>
  <c r="L394" i="37"/>
  <c r="M394" i="37"/>
  <c r="N394" i="37"/>
  <c r="O394" i="37"/>
  <c r="P394" i="37"/>
  <c r="R394" i="37"/>
  <c r="D395" i="37"/>
  <c r="E395" i="37"/>
  <c r="F395" i="37"/>
  <c r="G395" i="37"/>
  <c r="Q395" i="37" s="1"/>
  <c r="H395" i="37"/>
  <c r="I395" i="37"/>
  <c r="J395" i="37"/>
  <c r="K395" i="37"/>
  <c r="L395" i="37"/>
  <c r="M395" i="37"/>
  <c r="N395" i="37"/>
  <c r="O395" i="37"/>
  <c r="P395" i="37"/>
  <c r="R395" i="37"/>
  <c r="S396" i="37"/>
  <c r="S397" i="37"/>
  <c r="D398" i="37"/>
  <c r="E398" i="37"/>
  <c r="F398" i="37"/>
  <c r="G398" i="37"/>
  <c r="Q398" i="37" s="1"/>
  <c r="H398" i="37"/>
  <c r="R398" i="37" s="1"/>
  <c r="I398" i="37"/>
  <c r="J398" i="37"/>
  <c r="K398" i="37"/>
  <c r="L398" i="37"/>
  <c r="M398" i="37"/>
  <c r="N398" i="37"/>
  <c r="O398" i="37"/>
  <c r="P398" i="37"/>
  <c r="D399" i="37"/>
  <c r="E399" i="37"/>
  <c r="F399" i="37"/>
  <c r="G399" i="37"/>
  <c r="H399" i="37"/>
  <c r="R399" i="37" s="1"/>
  <c r="I399" i="37"/>
  <c r="J399" i="37"/>
  <c r="K399" i="37"/>
  <c r="L399" i="37"/>
  <c r="M399" i="37"/>
  <c r="N399" i="37"/>
  <c r="O399" i="37"/>
  <c r="P399" i="37"/>
  <c r="Q399" i="37"/>
  <c r="D400" i="37"/>
  <c r="E400" i="37"/>
  <c r="F400" i="37"/>
  <c r="G400" i="37"/>
  <c r="Q400" i="37" s="1"/>
  <c r="H400" i="37"/>
  <c r="R400" i="37" s="1"/>
  <c r="I400" i="37"/>
  <c r="J400" i="37"/>
  <c r="K400" i="37"/>
  <c r="L400" i="37"/>
  <c r="M400" i="37"/>
  <c r="N400" i="37"/>
  <c r="O400" i="37"/>
  <c r="P400" i="37"/>
  <c r="D401" i="37"/>
  <c r="E401" i="37"/>
  <c r="F401" i="37"/>
  <c r="G401" i="37"/>
  <c r="H401" i="37"/>
  <c r="R401" i="37" s="1"/>
  <c r="I401" i="37"/>
  <c r="J401" i="37"/>
  <c r="K401" i="37"/>
  <c r="L401" i="37"/>
  <c r="M401" i="37"/>
  <c r="N401" i="37"/>
  <c r="O401" i="37"/>
  <c r="P401" i="37"/>
  <c r="Q401" i="37"/>
  <c r="D402" i="37"/>
  <c r="E402" i="37"/>
  <c r="F402" i="37"/>
  <c r="G402" i="37"/>
  <c r="Q402" i="37" s="1"/>
  <c r="H402" i="37"/>
  <c r="R402" i="37" s="1"/>
  <c r="I402" i="37"/>
  <c r="J402" i="37"/>
  <c r="K402" i="37"/>
  <c r="L402" i="37"/>
  <c r="M402" i="37"/>
  <c r="N402" i="37"/>
  <c r="O402" i="37"/>
  <c r="P402" i="37"/>
  <c r="D403" i="37"/>
  <c r="E403" i="37"/>
  <c r="F403" i="37"/>
  <c r="G403" i="37"/>
  <c r="H403" i="37"/>
  <c r="R403" i="37" s="1"/>
  <c r="I403" i="37"/>
  <c r="J403" i="37"/>
  <c r="K403" i="37"/>
  <c r="L403" i="37"/>
  <c r="M403" i="37"/>
  <c r="N403" i="37"/>
  <c r="O403" i="37"/>
  <c r="P403" i="37"/>
  <c r="Q403" i="37"/>
  <c r="D404" i="37"/>
  <c r="E404" i="37"/>
  <c r="F404" i="37"/>
  <c r="G404" i="37"/>
  <c r="Q404" i="37" s="1"/>
  <c r="H404" i="37"/>
  <c r="R404" i="37" s="1"/>
  <c r="I404" i="37"/>
  <c r="J404" i="37"/>
  <c r="K404" i="37"/>
  <c r="L404" i="37"/>
  <c r="M404" i="37"/>
  <c r="N404" i="37"/>
  <c r="O404" i="37"/>
  <c r="P404" i="37"/>
  <c r="D405" i="37"/>
  <c r="E405" i="37"/>
  <c r="F405" i="37"/>
  <c r="G405" i="37"/>
  <c r="H405" i="37"/>
  <c r="R405" i="37" s="1"/>
  <c r="I405" i="37"/>
  <c r="J405" i="37"/>
  <c r="K405" i="37"/>
  <c r="L405" i="37"/>
  <c r="M405" i="37"/>
  <c r="N405" i="37"/>
  <c r="O405" i="37"/>
  <c r="P405" i="37"/>
  <c r="Q405" i="37"/>
  <c r="D406" i="37"/>
  <c r="E406" i="37"/>
  <c r="F406" i="37"/>
  <c r="G406" i="37"/>
  <c r="Q406" i="37" s="1"/>
  <c r="H406" i="37"/>
  <c r="R406" i="37" s="1"/>
  <c r="I406" i="37"/>
  <c r="J406" i="37"/>
  <c r="K406" i="37"/>
  <c r="L406" i="37"/>
  <c r="M406" i="37"/>
  <c r="N406" i="37"/>
  <c r="O406" i="37"/>
  <c r="P406" i="37"/>
  <c r="S407" i="37"/>
  <c r="D408" i="37"/>
  <c r="E408" i="37"/>
  <c r="F408" i="37"/>
  <c r="G408" i="37"/>
  <c r="Q408" i="37" s="1"/>
  <c r="H408" i="37"/>
  <c r="I408" i="37"/>
  <c r="J408" i="37"/>
  <c r="K408" i="37"/>
  <c r="L408" i="37"/>
  <c r="M408" i="37"/>
  <c r="N408" i="37"/>
  <c r="O408" i="37"/>
  <c r="P408" i="37"/>
  <c r="R408" i="37"/>
  <c r="D409" i="37"/>
  <c r="E409" i="37"/>
  <c r="F409" i="37"/>
  <c r="G409" i="37"/>
  <c r="Q409" i="37" s="1"/>
  <c r="H409" i="37"/>
  <c r="I409" i="37"/>
  <c r="J409" i="37"/>
  <c r="K409" i="37"/>
  <c r="L409" i="37"/>
  <c r="M409" i="37"/>
  <c r="N409" i="37"/>
  <c r="O409" i="37"/>
  <c r="P409" i="37"/>
  <c r="R409" i="37"/>
  <c r="D410" i="37"/>
  <c r="E410" i="37"/>
  <c r="F410" i="37"/>
  <c r="G410" i="37"/>
  <c r="Q410" i="37" s="1"/>
  <c r="H410" i="37"/>
  <c r="I410" i="37"/>
  <c r="J410" i="37"/>
  <c r="K410" i="37"/>
  <c r="L410" i="37"/>
  <c r="M410" i="37"/>
  <c r="N410" i="37"/>
  <c r="O410" i="37"/>
  <c r="P410" i="37"/>
  <c r="R410" i="37"/>
  <c r="D411" i="37"/>
  <c r="E411" i="37"/>
  <c r="F411" i="37"/>
  <c r="G411" i="37"/>
  <c r="Q411" i="37" s="1"/>
  <c r="H411" i="37"/>
  <c r="I411" i="37"/>
  <c r="J411" i="37"/>
  <c r="K411" i="37"/>
  <c r="L411" i="37"/>
  <c r="M411" i="37"/>
  <c r="N411" i="37"/>
  <c r="O411" i="37"/>
  <c r="P411" i="37"/>
  <c r="R411" i="37"/>
  <c r="D412" i="37"/>
  <c r="E412" i="37"/>
  <c r="F412" i="37"/>
  <c r="G412" i="37"/>
  <c r="Q412" i="37" s="1"/>
  <c r="H412" i="37"/>
  <c r="I412" i="37"/>
  <c r="J412" i="37"/>
  <c r="K412" i="37"/>
  <c r="L412" i="37"/>
  <c r="M412" i="37"/>
  <c r="N412" i="37"/>
  <c r="O412" i="37"/>
  <c r="P412" i="37"/>
  <c r="R412" i="37"/>
  <c r="D413" i="37"/>
  <c r="E413" i="37"/>
  <c r="F413" i="37"/>
  <c r="G413" i="37"/>
  <c r="Q413" i="37" s="1"/>
  <c r="H413" i="37"/>
  <c r="I413" i="37"/>
  <c r="J413" i="37"/>
  <c r="K413" i="37"/>
  <c r="L413" i="37"/>
  <c r="M413" i="37"/>
  <c r="N413" i="37"/>
  <c r="O413" i="37"/>
  <c r="P413" i="37"/>
  <c r="R413" i="37"/>
  <c r="D414" i="37"/>
  <c r="E414" i="37"/>
  <c r="F414" i="37"/>
  <c r="G414" i="37"/>
  <c r="Q414" i="37" s="1"/>
  <c r="H414" i="37"/>
  <c r="I414" i="37"/>
  <c r="J414" i="37"/>
  <c r="K414" i="37"/>
  <c r="L414" i="37"/>
  <c r="M414" i="37"/>
  <c r="N414" i="37"/>
  <c r="O414" i="37"/>
  <c r="P414" i="37"/>
  <c r="R414" i="37"/>
  <c r="D415" i="37"/>
  <c r="E415" i="37"/>
  <c r="F415" i="37"/>
  <c r="G415" i="37"/>
  <c r="Q415" i="37" s="1"/>
  <c r="H415" i="37"/>
  <c r="I415" i="37"/>
  <c r="J415" i="37"/>
  <c r="K415" i="37"/>
  <c r="L415" i="37"/>
  <c r="M415" i="37"/>
  <c r="N415" i="37"/>
  <c r="O415" i="37"/>
  <c r="P415" i="37"/>
  <c r="R415" i="37"/>
  <c r="D416" i="37"/>
  <c r="E416" i="37"/>
  <c r="F416" i="37"/>
  <c r="G416" i="37"/>
  <c r="Q416" i="37" s="1"/>
  <c r="H416" i="37"/>
  <c r="I416" i="37"/>
  <c r="J416" i="37"/>
  <c r="K416" i="37"/>
  <c r="L416" i="37"/>
  <c r="M416" i="37"/>
  <c r="N416" i="37"/>
  <c r="O416" i="37"/>
  <c r="P416" i="37"/>
  <c r="R416" i="37"/>
  <c r="D417" i="37"/>
  <c r="E417" i="37"/>
  <c r="F417" i="37"/>
  <c r="G417" i="37"/>
  <c r="Q417" i="37" s="1"/>
  <c r="H417" i="37"/>
  <c r="I417" i="37"/>
  <c r="J417" i="37"/>
  <c r="K417" i="37"/>
  <c r="L417" i="37"/>
  <c r="M417" i="37"/>
  <c r="N417" i="37"/>
  <c r="O417" i="37"/>
  <c r="P417" i="37"/>
  <c r="R417" i="37"/>
  <c r="S418" i="37"/>
  <c r="D419" i="37"/>
  <c r="E419" i="37"/>
  <c r="F419" i="37"/>
  <c r="G419" i="37"/>
  <c r="H419" i="37"/>
  <c r="R419" i="37" s="1"/>
  <c r="I419" i="37"/>
  <c r="J419" i="37"/>
  <c r="K419" i="37"/>
  <c r="L419" i="37"/>
  <c r="M419" i="37"/>
  <c r="N419" i="37"/>
  <c r="O419" i="37"/>
  <c r="P419" i="37"/>
  <c r="Q419" i="37"/>
  <c r="D420" i="37"/>
  <c r="S421" i="37"/>
  <c r="E425" i="37"/>
  <c r="F425" i="37"/>
  <c r="G425" i="37"/>
  <c r="H425" i="37"/>
  <c r="R425" i="37" s="1"/>
  <c r="I425" i="37"/>
  <c r="J425" i="37"/>
  <c r="K425" i="37"/>
  <c r="L425" i="37"/>
  <c r="M425" i="37"/>
  <c r="N425" i="37"/>
  <c r="O425" i="37"/>
  <c r="P425" i="37"/>
  <c r="Q425" i="37"/>
  <c r="D426" i="37"/>
  <c r="E426" i="37"/>
  <c r="F426" i="37"/>
  <c r="G426" i="37"/>
  <c r="Q426" i="37" s="1"/>
  <c r="H426" i="37"/>
  <c r="R426" i="37" s="1"/>
  <c r="I426" i="37"/>
  <c r="J426" i="37"/>
  <c r="K426" i="37"/>
  <c r="L426" i="37"/>
  <c r="M426" i="37"/>
  <c r="N426" i="37"/>
  <c r="O426" i="37"/>
  <c r="P426" i="37"/>
  <c r="D427" i="37"/>
  <c r="E427" i="37"/>
  <c r="F427" i="37"/>
  <c r="G427" i="37"/>
  <c r="H427" i="37"/>
  <c r="R427" i="37" s="1"/>
  <c r="I427" i="37"/>
  <c r="J427" i="37"/>
  <c r="K427" i="37"/>
  <c r="L427" i="37"/>
  <c r="M427" i="37"/>
  <c r="N427" i="37"/>
  <c r="O427" i="37"/>
  <c r="P427" i="37"/>
  <c r="Q427" i="37"/>
  <c r="S428" i="37"/>
  <c r="D429" i="37"/>
  <c r="E429" i="37"/>
  <c r="F429" i="37"/>
  <c r="G429" i="37"/>
  <c r="Q429" i="37" s="1"/>
  <c r="H429" i="37"/>
  <c r="I429" i="37"/>
  <c r="J429" i="37"/>
  <c r="K429" i="37"/>
  <c r="L429" i="37"/>
  <c r="M429" i="37"/>
  <c r="N429" i="37"/>
  <c r="O429" i="37"/>
  <c r="P429" i="37"/>
  <c r="R429" i="37"/>
  <c r="D430" i="37"/>
  <c r="E430" i="37"/>
  <c r="F430" i="37"/>
  <c r="G430" i="37"/>
  <c r="Q430" i="37" s="1"/>
  <c r="H430" i="37"/>
  <c r="I430" i="37"/>
  <c r="J430" i="37"/>
  <c r="K430" i="37"/>
  <c r="L430" i="37"/>
  <c r="M430" i="37"/>
  <c r="N430" i="37"/>
  <c r="O430" i="37"/>
  <c r="P430" i="37"/>
  <c r="R430" i="37"/>
  <c r="D431" i="37"/>
  <c r="E431" i="37"/>
  <c r="F431" i="37"/>
  <c r="G431" i="37"/>
  <c r="Q431" i="37" s="1"/>
  <c r="H431" i="37"/>
  <c r="I431" i="37"/>
  <c r="J431" i="37"/>
  <c r="K431" i="37"/>
  <c r="L431" i="37"/>
  <c r="M431" i="37"/>
  <c r="N431" i="37"/>
  <c r="O431" i="37"/>
  <c r="P431" i="37"/>
  <c r="R431" i="37"/>
  <c r="S432" i="37"/>
  <c r="D433" i="37"/>
  <c r="E433" i="37"/>
  <c r="F433" i="37"/>
  <c r="G433" i="37"/>
  <c r="H433" i="37"/>
  <c r="R433" i="37" s="1"/>
  <c r="I433" i="37"/>
  <c r="J433" i="37"/>
  <c r="K433" i="37"/>
  <c r="L433" i="37"/>
  <c r="M433" i="37"/>
  <c r="N433" i="37"/>
  <c r="O433" i="37"/>
  <c r="P433" i="37"/>
  <c r="Q433" i="37"/>
  <c r="D434" i="37"/>
  <c r="E434" i="37"/>
  <c r="F434" i="37"/>
  <c r="G434" i="37"/>
  <c r="H434" i="37"/>
  <c r="I434" i="37"/>
  <c r="J434" i="37"/>
  <c r="K434" i="37"/>
  <c r="L434" i="37"/>
  <c r="M434" i="37"/>
  <c r="N434" i="37"/>
  <c r="O434" i="37"/>
  <c r="P434" i="37"/>
  <c r="Q434" i="37"/>
  <c r="R434" i="37"/>
  <c r="D435" i="37"/>
  <c r="E435" i="37"/>
  <c r="F435" i="37"/>
  <c r="G435" i="37"/>
  <c r="H435" i="37"/>
  <c r="R435" i="37" s="1"/>
  <c r="I435" i="37"/>
  <c r="J435" i="37"/>
  <c r="K435" i="37"/>
  <c r="L435" i="37"/>
  <c r="M435" i="37"/>
  <c r="N435" i="37"/>
  <c r="O435" i="37"/>
  <c r="P435" i="37"/>
  <c r="Q435" i="37"/>
  <c r="S436" i="37"/>
  <c r="S437" i="37"/>
  <c r="D438" i="37"/>
  <c r="E438" i="37"/>
  <c r="F438" i="37"/>
  <c r="G438" i="37"/>
  <c r="Q438" i="37" s="1"/>
  <c r="H438" i="37"/>
  <c r="I438" i="37"/>
  <c r="J438" i="37"/>
  <c r="K438" i="37"/>
  <c r="L438" i="37"/>
  <c r="M438" i="37"/>
  <c r="N438" i="37"/>
  <c r="O438" i="37"/>
  <c r="P438" i="37"/>
  <c r="R438" i="37"/>
  <c r="D439" i="37"/>
  <c r="E439" i="37"/>
  <c r="F439" i="37"/>
  <c r="G439" i="37"/>
  <c r="Q439" i="37" s="1"/>
  <c r="H439" i="37"/>
  <c r="I439" i="37"/>
  <c r="J439" i="37"/>
  <c r="K439" i="37"/>
  <c r="L439" i="37"/>
  <c r="M439" i="37"/>
  <c r="N439" i="37"/>
  <c r="O439" i="37"/>
  <c r="P439" i="37"/>
  <c r="R439" i="37"/>
  <c r="D440" i="37"/>
  <c r="E440" i="37"/>
  <c r="F440" i="37"/>
  <c r="G440" i="37"/>
  <c r="Q440" i="37" s="1"/>
  <c r="H440" i="37"/>
  <c r="I440" i="37"/>
  <c r="J440" i="37"/>
  <c r="K440" i="37"/>
  <c r="L440" i="37"/>
  <c r="M440" i="37"/>
  <c r="N440" i="37"/>
  <c r="O440" i="37"/>
  <c r="P440" i="37"/>
  <c r="R440" i="37"/>
  <c r="D441" i="37"/>
  <c r="E441" i="37"/>
  <c r="F441" i="37"/>
  <c r="G441" i="37"/>
  <c r="Q441" i="37" s="1"/>
  <c r="H441" i="37"/>
  <c r="I441" i="37"/>
  <c r="J441" i="37"/>
  <c r="K441" i="37"/>
  <c r="L441" i="37"/>
  <c r="M441" i="37"/>
  <c r="N441" i="37"/>
  <c r="O441" i="37"/>
  <c r="P441" i="37"/>
  <c r="R441" i="37"/>
  <c r="D442" i="37"/>
  <c r="E442" i="37"/>
  <c r="F442" i="37"/>
  <c r="G442" i="37"/>
  <c r="Q442" i="37" s="1"/>
  <c r="H442" i="37"/>
  <c r="I442" i="37"/>
  <c r="J442" i="37"/>
  <c r="K442" i="37"/>
  <c r="L442" i="37"/>
  <c r="M442" i="37"/>
  <c r="N442" i="37"/>
  <c r="O442" i="37"/>
  <c r="P442" i="37"/>
  <c r="R442" i="37"/>
  <c r="D443" i="37"/>
  <c r="E443" i="37"/>
  <c r="F443" i="37"/>
  <c r="G443" i="37"/>
  <c r="Q443" i="37" s="1"/>
  <c r="H443" i="37"/>
  <c r="I443" i="37"/>
  <c r="J443" i="37"/>
  <c r="K443" i="37"/>
  <c r="L443" i="37"/>
  <c r="M443" i="37"/>
  <c r="N443" i="37"/>
  <c r="O443" i="37"/>
  <c r="P443" i="37"/>
  <c r="R443" i="37"/>
  <c r="D444" i="37"/>
  <c r="E444" i="37"/>
  <c r="F444" i="37"/>
  <c r="G444" i="37"/>
  <c r="Q444" i="37" s="1"/>
  <c r="H444" i="37"/>
  <c r="I444" i="37"/>
  <c r="J444" i="37"/>
  <c r="K444" i="37"/>
  <c r="L444" i="37"/>
  <c r="M444" i="37"/>
  <c r="N444" i="37"/>
  <c r="O444" i="37"/>
  <c r="P444" i="37"/>
  <c r="R444" i="37"/>
  <c r="D445" i="37"/>
  <c r="E445" i="37"/>
  <c r="F445" i="37"/>
  <c r="G445" i="37"/>
  <c r="Q445" i="37" s="1"/>
  <c r="H445" i="37"/>
  <c r="I445" i="37"/>
  <c r="J445" i="37"/>
  <c r="K445" i="37"/>
  <c r="L445" i="37"/>
  <c r="M445" i="37"/>
  <c r="N445" i="37"/>
  <c r="O445" i="37"/>
  <c r="P445" i="37"/>
  <c r="R445" i="37"/>
  <c r="D446" i="37"/>
  <c r="E446" i="37"/>
  <c r="F446" i="37"/>
  <c r="G446" i="37"/>
  <c r="Q446" i="37" s="1"/>
  <c r="H446" i="37"/>
  <c r="I446" i="37"/>
  <c r="J446" i="37"/>
  <c r="K446" i="37"/>
  <c r="L446" i="37"/>
  <c r="M446" i="37"/>
  <c r="N446" i="37"/>
  <c r="O446" i="37"/>
  <c r="P446" i="37"/>
  <c r="R446" i="37"/>
  <c r="D447" i="37"/>
  <c r="E447" i="37"/>
  <c r="F447" i="37"/>
  <c r="G447" i="37"/>
  <c r="Q447" i="37" s="1"/>
  <c r="H447" i="37"/>
  <c r="I447" i="37"/>
  <c r="J447" i="37"/>
  <c r="K447" i="37"/>
  <c r="L447" i="37"/>
  <c r="M447" i="37"/>
  <c r="N447" i="37"/>
  <c r="O447" i="37"/>
  <c r="P447" i="37"/>
  <c r="R447" i="37"/>
  <c r="D448" i="37"/>
  <c r="E448" i="37"/>
  <c r="F448" i="37"/>
  <c r="G448" i="37"/>
  <c r="Q448" i="37" s="1"/>
  <c r="H448" i="37"/>
  <c r="I448" i="37"/>
  <c r="J448" i="37"/>
  <c r="K448" i="37"/>
  <c r="L448" i="37"/>
  <c r="M448" i="37"/>
  <c r="N448" i="37"/>
  <c r="O448" i="37"/>
  <c r="P448" i="37"/>
  <c r="R448" i="37"/>
  <c r="D449" i="37"/>
  <c r="E449" i="37"/>
  <c r="F449" i="37"/>
  <c r="G449" i="37"/>
  <c r="Q449" i="37" s="1"/>
  <c r="H449" i="37"/>
  <c r="I449" i="37"/>
  <c r="J449" i="37"/>
  <c r="K449" i="37"/>
  <c r="L449" i="37"/>
  <c r="M449" i="37"/>
  <c r="N449" i="37"/>
  <c r="O449" i="37"/>
  <c r="P449" i="37"/>
  <c r="R449" i="37"/>
  <c r="D450" i="37"/>
  <c r="E450" i="37"/>
  <c r="F450" i="37"/>
  <c r="G450" i="37"/>
  <c r="Q450" i="37" s="1"/>
  <c r="H450" i="37"/>
  <c r="I450" i="37"/>
  <c r="J450" i="37"/>
  <c r="K450" i="37"/>
  <c r="L450" i="37"/>
  <c r="M450" i="37"/>
  <c r="N450" i="37"/>
  <c r="O450" i="37"/>
  <c r="P450" i="37"/>
  <c r="R450" i="37"/>
  <c r="S451" i="37"/>
  <c r="D452" i="37"/>
  <c r="E452" i="37"/>
  <c r="F452" i="37"/>
  <c r="G452" i="37"/>
  <c r="H452" i="37"/>
  <c r="I452" i="37"/>
  <c r="J452" i="37"/>
  <c r="K452" i="37"/>
  <c r="L452" i="37"/>
  <c r="M452" i="37"/>
  <c r="N452" i="37"/>
  <c r="O452" i="37"/>
  <c r="P452" i="37"/>
  <c r="Q452" i="37"/>
  <c r="R452" i="37"/>
  <c r="D453" i="37"/>
  <c r="E453" i="37"/>
  <c r="F453" i="37"/>
  <c r="G453" i="37"/>
  <c r="H453" i="37"/>
  <c r="R453" i="37" s="1"/>
  <c r="I453" i="37"/>
  <c r="J453" i="37"/>
  <c r="K453" i="37"/>
  <c r="L453" i="37"/>
  <c r="M453" i="37"/>
  <c r="N453" i="37"/>
  <c r="O453" i="37"/>
  <c r="P453" i="37"/>
  <c r="Q453" i="37"/>
  <c r="D454" i="37"/>
  <c r="E454" i="37"/>
  <c r="F454" i="37"/>
  <c r="G454" i="37"/>
  <c r="H454" i="37"/>
  <c r="I454" i="37"/>
  <c r="J454" i="37"/>
  <c r="K454" i="37"/>
  <c r="L454" i="37"/>
  <c r="M454" i="37"/>
  <c r="N454" i="37"/>
  <c r="O454" i="37"/>
  <c r="P454" i="37"/>
  <c r="Q454" i="37"/>
  <c r="R454" i="37"/>
  <c r="D455" i="37"/>
  <c r="E455" i="37"/>
  <c r="F455" i="37"/>
  <c r="G455" i="37"/>
  <c r="H455" i="37"/>
  <c r="R455" i="37" s="1"/>
  <c r="I455" i="37"/>
  <c r="J455" i="37"/>
  <c r="K455" i="37"/>
  <c r="L455" i="37"/>
  <c r="M455" i="37"/>
  <c r="N455" i="37"/>
  <c r="O455" i="37"/>
  <c r="P455" i="37"/>
  <c r="Q455" i="37"/>
  <c r="D456" i="37"/>
  <c r="E456" i="37"/>
  <c r="F456" i="37"/>
  <c r="G456" i="37"/>
  <c r="H456" i="37"/>
  <c r="I456" i="37"/>
  <c r="J456" i="37"/>
  <c r="K456" i="37"/>
  <c r="L456" i="37"/>
  <c r="M456" i="37"/>
  <c r="N456" i="37"/>
  <c r="O456" i="37"/>
  <c r="P456" i="37"/>
  <c r="Q456" i="37"/>
  <c r="R456" i="37"/>
  <c r="D457" i="37"/>
  <c r="E457" i="37"/>
  <c r="F457" i="37"/>
  <c r="G457" i="37"/>
  <c r="H457" i="37"/>
  <c r="R457" i="37" s="1"/>
  <c r="I457" i="37"/>
  <c r="J457" i="37"/>
  <c r="K457" i="37"/>
  <c r="L457" i="37"/>
  <c r="M457" i="37"/>
  <c r="N457" i="37"/>
  <c r="O457" i="37"/>
  <c r="P457" i="37"/>
  <c r="Q457" i="37"/>
  <c r="D458" i="37"/>
  <c r="E458" i="37"/>
  <c r="F458" i="37"/>
  <c r="G458" i="37"/>
  <c r="H458" i="37"/>
  <c r="I458" i="37"/>
  <c r="J458" i="37"/>
  <c r="K458" i="37"/>
  <c r="L458" i="37"/>
  <c r="M458" i="37"/>
  <c r="N458" i="37"/>
  <c r="O458" i="37"/>
  <c r="P458" i="37"/>
  <c r="Q458" i="37"/>
  <c r="R458" i="37"/>
  <c r="D459" i="37"/>
  <c r="E459" i="37"/>
  <c r="F459" i="37"/>
  <c r="G459" i="37"/>
  <c r="H459" i="37"/>
  <c r="R459" i="37" s="1"/>
  <c r="I459" i="37"/>
  <c r="J459" i="37"/>
  <c r="K459" i="37"/>
  <c r="L459" i="37"/>
  <c r="M459" i="37"/>
  <c r="N459" i="37"/>
  <c r="O459" i="37"/>
  <c r="P459" i="37"/>
  <c r="Q459" i="37"/>
  <c r="D460" i="37"/>
  <c r="E460" i="37"/>
  <c r="F460" i="37"/>
  <c r="G460" i="37"/>
  <c r="H460" i="37"/>
  <c r="I460" i="37"/>
  <c r="J460" i="37"/>
  <c r="K460" i="37"/>
  <c r="L460" i="37"/>
  <c r="M460" i="37"/>
  <c r="N460" i="37"/>
  <c r="O460" i="37"/>
  <c r="P460" i="37"/>
  <c r="Q460" i="37"/>
  <c r="R460" i="37"/>
  <c r="D461" i="37"/>
  <c r="E461" i="37"/>
  <c r="F461" i="37"/>
  <c r="G461" i="37"/>
  <c r="H461" i="37"/>
  <c r="R461" i="37" s="1"/>
  <c r="I461" i="37"/>
  <c r="J461" i="37"/>
  <c r="K461" i="37"/>
  <c r="L461" i="37"/>
  <c r="M461" i="37"/>
  <c r="N461" i="37"/>
  <c r="O461" i="37"/>
  <c r="P461" i="37"/>
  <c r="Q461" i="37"/>
  <c r="D462" i="37"/>
  <c r="E462" i="37"/>
  <c r="F462" i="37"/>
  <c r="G462" i="37"/>
  <c r="H462" i="37"/>
  <c r="I462" i="37"/>
  <c r="J462" i="37"/>
  <c r="K462" i="37"/>
  <c r="L462" i="37"/>
  <c r="M462" i="37"/>
  <c r="N462" i="37"/>
  <c r="O462" i="37"/>
  <c r="P462" i="37"/>
  <c r="Q462" i="37"/>
  <c r="R462" i="37"/>
  <c r="D463" i="37"/>
  <c r="E463" i="37"/>
  <c r="F463" i="37"/>
  <c r="G463" i="37"/>
  <c r="H463" i="37"/>
  <c r="R463" i="37" s="1"/>
  <c r="I463" i="37"/>
  <c r="J463" i="37"/>
  <c r="K463" i="37"/>
  <c r="L463" i="37"/>
  <c r="M463" i="37"/>
  <c r="N463" i="37"/>
  <c r="O463" i="37"/>
  <c r="P463" i="37"/>
  <c r="Q463" i="37"/>
  <c r="D464" i="37"/>
  <c r="E464" i="37"/>
  <c r="F464" i="37"/>
  <c r="G464" i="37"/>
  <c r="H464" i="37"/>
  <c r="I464" i="37"/>
  <c r="J464" i="37"/>
  <c r="K464" i="37"/>
  <c r="L464" i="37"/>
  <c r="M464" i="37"/>
  <c r="N464" i="37"/>
  <c r="O464" i="37"/>
  <c r="P464" i="37"/>
  <c r="Q464" i="37"/>
  <c r="R464" i="37"/>
  <c r="S465" i="37"/>
  <c r="S466" i="37"/>
  <c r="D467" i="37"/>
  <c r="E467" i="37"/>
  <c r="F467" i="37"/>
  <c r="G467" i="37"/>
  <c r="Q467" i="37" s="1"/>
  <c r="H467" i="37"/>
  <c r="I467" i="37"/>
  <c r="J467" i="37"/>
  <c r="K467" i="37"/>
  <c r="L467" i="37"/>
  <c r="M467" i="37"/>
  <c r="N467" i="37"/>
  <c r="O467" i="37"/>
  <c r="P467" i="37"/>
  <c r="R467" i="37"/>
  <c r="D468" i="37"/>
  <c r="E468" i="37"/>
  <c r="F468" i="37"/>
  <c r="G468" i="37"/>
  <c r="Q468" i="37" s="1"/>
  <c r="H468" i="37"/>
  <c r="I468" i="37"/>
  <c r="J468" i="37"/>
  <c r="K468" i="37"/>
  <c r="L468" i="37"/>
  <c r="M468" i="37"/>
  <c r="N468" i="37"/>
  <c r="O468" i="37"/>
  <c r="P468" i="37"/>
  <c r="R468" i="37"/>
  <c r="D469" i="37"/>
  <c r="E469" i="37"/>
  <c r="F469" i="37"/>
  <c r="G469" i="37"/>
  <c r="Q469" i="37" s="1"/>
  <c r="H469" i="37"/>
  <c r="I469" i="37"/>
  <c r="J469" i="37"/>
  <c r="K469" i="37"/>
  <c r="L469" i="37"/>
  <c r="M469" i="37"/>
  <c r="N469" i="37"/>
  <c r="O469" i="37"/>
  <c r="P469" i="37"/>
  <c r="R469" i="37"/>
  <c r="D470" i="37"/>
  <c r="E470" i="37"/>
  <c r="F470" i="37"/>
  <c r="G470" i="37"/>
  <c r="Q470" i="37" s="1"/>
  <c r="H470" i="37"/>
  <c r="I470" i="37"/>
  <c r="J470" i="37"/>
  <c r="K470" i="37"/>
  <c r="L470" i="37"/>
  <c r="M470" i="37"/>
  <c r="N470" i="37"/>
  <c r="O470" i="37"/>
  <c r="P470" i="37"/>
  <c r="R470" i="37"/>
  <c r="D471" i="37"/>
  <c r="E471" i="37"/>
  <c r="F471" i="37"/>
  <c r="G471" i="37"/>
  <c r="Q471" i="37" s="1"/>
  <c r="H471" i="37"/>
  <c r="I471" i="37"/>
  <c r="J471" i="37"/>
  <c r="K471" i="37"/>
  <c r="L471" i="37"/>
  <c r="M471" i="37"/>
  <c r="N471" i="37"/>
  <c r="O471" i="37"/>
  <c r="P471" i="37"/>
  <c r="R471" i="37"/>
  <c r="D472" i="37"/>
  <c r="E472" i="37"/>
  <c r="F472" i="37"/>
  <c r="G472" i="37"/>
  <c r="Q472" i="37" s="1"/>
  <c r="H472" i="37"/>
  <c r="I472" i="37"/>
  <c r="J472" i="37"/>
  <c r="K472" i="37"/>
  <c r="L472" i="37"/>
  <c r="M472" i="37"/>
  <c r="N472" i="37"/>
  <c r="O472" i="37"/>
  <c r="P472" i="37"/>
  <c r="R472" i="37"/>
  <c r="D473" i="37"/>
  <c r="E473" i="37"/>
  <c r="F473" i="37"/>
  <c r="G473" i="37"/>
  <c r="Q473" i="37" s="1"/>
  <c r="H473" i="37"/>
  <c r="I473" i="37"/>
  <c r="J473" i="37"/>
  <c r="K473" i="37"/>
  <c r="L473" i="37"/>
  <c r="M473" i="37"/>
  <c r="N473" i="37"/>
  <c r="O473" i="37"/>
  <c r="P473" i="37"/>
  <c r="R473" i="37"/>
  <c r="D474" i="37"/>
  <c r="E474" i="37"/>
  <c r="F474" i="37"/>
  <c r="R474" i="37" s="1"/>
  <c r="G474" i="37"/>
  <c r="Q474" i="37" s="1"/>
  <c r="H474" i="37"/>
  <c r="I474" i="37"/>
  <c r="J474" i="37"/>
  <c r="K474" i="37"/>
  <c r="L474" i="37"/>
  <c r="M474" i="37"/>
  <c r="N474" i="37"/>
  <c r="O474" i="37"/>
  <c r="P474" i="37"/>
  <c r="D475" i="37"/>
  <c r="E475" i="37"/>
  <c r="F475" i="37"/>
  <c r="G475" i="37"/>
  <c r="Q475" i="37" s="1"/>
  <c r="H475" i="37"/>
  <c r="I475" i="37"/>
  <c r="J475" i="37"/>
  <c r="K475" i="37"/>
  <c r="L475" i="37"/>
  <c r="M475" i="37"/>
  <c r="N475" i="37"/>
  <c r="O475" i="37"/>
  <c r="P475" i="37"/>
  <c r="R475" i="37"/>
  <c r="S476" i="37"/>
  <c r="D477" i="37"/>
  <c r="E477" i="37"/>
  <c r="F477" i="37"/>
  <c r="G477" i="37"/>
  <c r="H477" i="37"/>
  <c r="R477" i="37" s="1"/>
  <c r="I477" i="37"/>
  <c r="J477" i="37"/>
  <c r="K477" i="37"/>
  <c r="L477" i="37"/>
  <c r="M477" i="37"/>
  <c r="N477" i="37"/>
  <c r="O477" i="37"/>
  <c r="P477" i="37"/>
  <c r="Q477" i="37"/>
  <c r="D478" i="37"/>
  <c r="E478" i="37"/>
  <c r="F478" i="37"/>
  <c r="G478" i="37"/>
  <c r="H478" i="37"/>
  <c r="I478" i="37"/>
  <c r="J478" i="37"/>
  <c r="K478" i="37"/>
  <c r="L478" i="37"/>
  <c r="M478" i="37"/>
  <c r="N478" i="37"/>
  <c r="O478" i="37"/>
  <c r="P478" i="37"/>
  <c r="Q478" i="37"/>
  <c r="R478" i="37"/>
  <c r="D479" i="37"/>
  <c r="E479" i="37"/>
  <c r="F479" i="37"/>
  <c r="G479" i="37"/>
  <c r="H479" i="37"/>
  <c r="R479" i="37" s="1"/>
  <c r="I479" i="37"/>
  <c r="J479" i="37"/>
  <c r="K479" i="37"/>
  <c r="L479" i="37"/>
  <c r="M479" i="37"/>
  <c r="N479" i="37"/>
  <c r="O479" i="37"/>
  <c r="P479" i="37"/>
  <c r="Q479" i="37"/>
  <c r="D480" i="37"/>
  <c r="E480" i="37"/>
  <c r="F480" i="37"/>
  <c r="G480" i="37"/>
  <c r="H480" i="37"/>
  <c r="I480" i="37"/>
  <c r="J480" i="37"/>
  <c r="K480" i="37"/>
  <c r="L480" i="37"/>
  <c r="M480" i="37"/>
  <c r="N480" i="37"/>
  <c r="O480" i="37"/>
  <c r="P480" i="37"/>
  <c r="Q480" i="37"/>
  <c r="R480" i="37"/>
  <c r="D481" i="37"/>
  <c r="E481" i="37"/>
  <c r="F481" i="37"/>
  <c r="G481" i="37"/>
  <c r="H481" i="37"/>
  <c r="R481" i="37" s="1"/>
  <c r="I481" i="37"/>
  <c r="J481" i="37"/>
  <c r="K481" i="37"/>
  <c r="L481" i="37"/>
  <c r="M481" i="37"/>
  <c r="N481" i="37"/>
  <c r="O481" i="37"/>
  <c r="P481" i="37"/>
  <c r="Q481" i="37"/>
  <c r="D482" i="37"/>
  <c r="E482" i="37"/>
  <c r="F482" i="37"/>
  <c r="G482" i="37"/>
  <c r="H482" i="37"/>
  <c r="I482" i="37"/>
  <c r="J482" i="37"/>
  <c r="K482" i="37"/>
  <c r="L482" i="37"/>
  <c r="M482" i="37"/>
  <c r="N482" i="37"/>
  <c r="O482" i="37"/>
  <c r="P482" i="37"/>
  <c r="Q482" i="37"/>
  <c r="R482" i="37"/>
  <c r="D483" i="37"/>
  <c r="E483" i="37"/>
  <c r="F483" i="37"/>
  <c r="G483" i="37"/>
  <c r="H483" i="37"/>
  <c r="R483" i="37" s="1"/>
  <c r="I483" i="37"/>
  <c r="J483" i="37"/>
  <c r="K483" i="37"/>
  <c r="L483" i="37"/>
  <c r="M483" i="37"/>
  <c r="N483" i="37"/>
  <c r="O483" i="37"/>
  <c r="P483" i="37"/>
  <c r="Q483" i="37"/>
  <c r="D484" i="37"/>
  <c r="E484" i="37"/>
  <c r="F484" i="37"/>
  <c r="G484" i="37"/>
  <c r="H484" i="37"/>
  <c r="R484" i="37" s="1"/>
  <c r="I484" i="37"/>
  <c r="J484" i="37"/>
  <c r="K484" i="37"/>
  <c r="L484" i="37"/>
  <c r="M484" i="37"/>
  <c r="N484" i="37"/>
  <c r="O484" i="37"/>
  <c r="P484" i="37"/>
  <c r="Q484" i="37"/>
  <c r="D485" i="37"/>
  <c r="E485" i="37"/>
  <c r="F485" i="37"/>
  <c r="G485" i="37"/>
  <c r="H485" i="37"/>
  <c r="R485" i="37" s="1"/>
  <c r="I485" i="37"/>
  <c r="J485" i="37"/>
  <c r="K485" i="37"/>
  <c r="L485" i="37"/>
  <c r="M485" i="37"/>
  <c r="N485" i="37"/>
  <c r="O485" i="37"/>
  <c r="P485" i="37"/>
  <c r="Q485" i="37"/>
  <c r="D486" i="37"/>
  <c r="E486" i="37"/>
  <c r="F486" i="37"/>
  <c r="G486" i="37"/>
  <c r="H486" i="37"/>
  <c r="R486" i="37" s="1"/>
  <c r="I486" i="37"/>
  <c r="J486" i="37"/>
  <c r="K486" i="37"/>
  <c r="L486" i="37"/>
  <c r="M486" i="37"/>
  <c r="N486" i="37"/>
  <c r="O486" i="37"/>
  <c r="P486" i="37"/>
  <c r="Q486" i="37"/>
  <c r="S487" i="37"/>
  <c r="D488" i="37"/>
  <c r="E488" i="37"/>
  <c r="F488" i="37"/>
  <c r="G488" i="37"/>
  <c r="Q488" i="37" s="1"/>
  <c r="H488" i="37"/>
  <c r="R488" i="37" s="1"/>
  <c r="I488" i="37"/>
  <c r="J488" i="37"/>
  <c r="K488" i="37"/>
  <c r="L488" i="37"/>
  <c r="M488" i="37"/>
  <c r="N488" i="37"/>
  <c r="O488" i="37"/>
  <c r="P488" i="37"/>
  <c r="D489" i="37"/>
  <c r="S490" i="37"/>
  <c r="E494" i="37"/>
  <c r="F494" i="37"/>
  <c r="R494" i="37" s="1"/>
  <c r="G494" i="37"/>
  <c r="Q494" i="37" s="1"/>
  <c r="H494" i="37"/>
  <c r="I494" i="37"/>
  <c r="J494" i="37"/>
  <c r="K494" i="37"/>
  <c r="L494" i="37"/>
  <c r="M494" i="37"/>
  <c r="N494" i="37"/>
  <c r="O494" i="37"/>
  <c r="P494" i="37"/>
  <c r="D495" i="37"/>
  <c r="E495" i="37"/>
  <c r="F495" i="37"/>
  <c r="G495" i="37"/>
  <c r="Q495" i="37" s="1"/>
  <c r="H495" i="37"/>
  <c r="I495" i="37"/>
  <c r="J495" i="37"/>
  <c r="K495" i="37"/>
  <c r="L495" i="37"/>
  <c r="M495" i="37"/>
  <c r="N495" i="37"/>
  <c r="O495" i="37"/>
  <c r="P495" i="37"/>
  <c r="R495" i="37"/>
  <c r="D496" i="37"/>
  <c r="E496" i="37"/>
  <c r="F496" i="37"/>
  <c r="G496" i="37"/>
  <c r="Q496" i="37" s="1"/>
  <c r="H496" i="37"/>
  <c r="I496" i="37"/>
  <c r="J496" i="37"/>
  <c r="K496" i="37"/>
  <c r="L496" i="37"/>
  <c r="M496" i="37"/>
  <c r="N496" i="37"/>
  <c r="O496" i="37"/>
  <c r="P496" i="37"/>
  <c r="R496" i="37"/>
  <c r="S497" i="37"/>
  <c r="D498" i="37"/>
  <c r="E498" i="37"/>
  <c r="F498" i="37"/>
  <c r="G498" i="37"/>
  <c r="H498" i="37"/>
  <c r="R498" i="37" s="1"/>
  <c r="I498" i="37"/>
  <c r="J498" i="37"/>
  <c r="K498" i="37"/>
  <c r="L498" i="37"/>
  <c r="M498" i="37"/>
  <c r="N498" i="37"/>
  <c r="O498" i="37"/>
  <c r="P498" i="37"/>
  <c r="Q498" i="37"/>
  <c r="D499" i="37"/>
  <c r="E499" i="37"/>
  <c r="F499" i="37"/>
  <c r="G499" i="37"/>
  <c r="H499" i="37"/>
  <c r="R499" i="37" s="1"/>
  <c r="I499" i="37"/>
  <c r="J499" i="37"/>
  <c r="K499" i="37"/>
  <c r="L499" i="37"/>
  <c r="M499" i="37"/>
  <c r="N499" i="37"/>
  <c r="O499" i="37"/>
  <c r="P499" i="37"/>
  <c r="Q499" i="37"/>
  <c r="D500" i="37"/>
  <c r="E500" i="37"/>
  <c r="F500" i="37"/>
  <c r="G500" i="37"/>
  <c r="H500" i="37"/>
  <c r="R500" i="37" s="1"/>
  <c r="I500" i="37"/>
  <c r="J500" i="37"/>
  <c r="K500" i="37"/>
  <c r="L500" i="37"/>
  <c r="M500" i="37"/>
  <c r="N500" i="37"/>
  <c r="O500" i="37"/>
  <c r="P500" i="37"/>
  <c r="Q500" i="37"/>
  <c r="S501" i="37"/>
  <c r="D502" i="37"/>
  <c r="E502" i="37"/>
  <c r="F502" i="37"/>
  <c r="G502" i="37"/>
  <c r="Q502" i="37" s="1"/>
  <c r="H502" i="37"/>
  <c r="R502" i="37" s="1"/>
  <c r="I502" i="37"/>
  <c r="J502" i="37"/>
  <c r="K502" i="37"/>
  <c r="L502" i="37"/>
  <c r="M502" i="37"/>
  <c r="N502" i="37"/>
  <c r="O502" i="37"/>
  <c r="P502" i="37"/>
  <c r="D503" i="37"/>
  <c r="E503" i="37"/>
  <c r="F503" i="37"/>
  <c r="G503" i="37"/>
  <c r="H503" i="37"/>
  <c r="R503" i="37" s="1"/>
  <c r="I503" i="37"/>
  <c r="J503" i="37"/>
  <c r="K503" i="37"/>
  <c r="L503" i="37"/>
  <c r="M503" i="37"/>
  <c r="N503" i="37"/>
  <c r="O503" i="37"/>
  <c r="P503" i="37"/>
  <c r="Q503" i="37"/>
  <c r="D504" i="37"/>
  <c r="E504" i="37"/>
  <c r="F504" i="37"/>
  <c r="G504" i="37"/>
  <c r="Q504" i="37" s="1"/>
  <c r="H504" i="37"/>
  <c r="R504" i="37" s="1"/>
  <c r="I504" i="37"/>
  <c r="J504" i="37"/>
  <c r="K504" i="37"/>
  <c r="L504" i="37"/>
  <c r="M504" i="37"/>
  <c r="N504" i="37"/>
  <c r="O504" i="37"/>
  <c r="P504" i="37"/>
  <c r="S505" i="37"/>
  <c r="S506" i="37"/>
  <c r="D507" i="37"/>
  <c r="E507" i="37"/>
  <c r="F507" i="37"/>
  <c r="G507" i="37"/>
  <c r="H507" i="37"/>
  <c r="R507" i="37" s="1"/>
  <c r="I507" i="37"/>
  <c r="J507" i="37"/>
  <c r="K507" i="37"/>
  <c r="L507" i="37"/>
  <c r="M507" i="37"/>
  <c r="N507" i="37"/>
  <c r="O507" i="37"/>
  <c r="P507" i="37"/>
  <c r="Q507" i="37"/>
  <c r="D508" i="37"/>
  <c r="E508" i="37"/>
  <c r="F508" i="37"/>
  <c r="G508" i="37"/>
  <c r="H508" i="37"/>
  <c r="R508" i="37" s="1"/>
  <c r="I508" i="37"/>
  <c r="J508" i="37"/>
  <c r="K508" i="37"/>
  <c r="L508" i="37"/>
  <c r="M508" i="37"/>
  <c r="N508" i="37"/>
  <c r="O508" i="37"/>
  <c r="P508" i="37"/>
  <c r="Q508" i="37"/>
  <c r="D509" i="37"/>
  <c r="E509" i="37"/>
  <c r="F509" i="37"/>
  <c r="G509" i="37"/>
  <c r="H509" i="37"/>
  <c r="R509" i="37" s="1"/>
  <c r="I509" i="37"/>
  <c r="J509" i="37"/>
  <c r="K509" i="37"/>
  <c r="L509" i="37"/>
  <c r="M509" i="37"/>
  <c r="N509" i="37"/>
  <c r="O509" i="37"/>
  <c r="P509" i="37"/>
  <c r="Q509" i="37"/>
  <c r="D510" i="37"/>
  <c r="E510" i="37"/>
  <c r="F510" i="37"/>
  <c r="G510" i="37"/>
  <c r="H510" i="37"/>
  <c r="I510" i="37"/>
  <c r="J510" i="37"/>
  <c r="K510" i="37"/>
  <c r="L510" i="37"/>
  <c r="M510" i="37"/>
  <c r="N510" i="37"/>
  <c r="O510" i="37"/>
  <c r="P510" i="37"/>
  <c r="Q510" i="37"/>
  <c r="R510" i="37"/>
  <c r="D511" i="37"/>
  <c r="E511" i="37"/>
  <c r="F511" i="37"/>
  <c r="G511" i="37"/>
  <c r="H511" i="37"/>
  <c r="R511" i="37" s="1"/>
  <c r="I511" i="37"/>
  <c r="J511" i="37"/>
  <c r="K511" i="37"/>
  <c r="L511" i="37"/>
  <c r="M511" i="37"/>
  <c r="N511" i="37"/>
  <c r="O511" i="37"/>
  <c r="P511" i="37"/>
  <c r="Q511" i="37"/>
  <c r="D512" i="37"/>
  <c r="E512" i="37"/>
  <c r="F512" i="37"/>
  <c r="G512" i="37"/>
  <c r="H512" i="37"/>
  <c r="I512" i="37"/>
  <c r="J512" i="37"/>
  <c r="K512" i="37"/>
  <c r="L512" i="37"/>
  <c r="M512" i="37"/>
  <c r="N512" i="37"/>
  <c r="O512" i="37"/>
  <c r="P512" i="37"/>
  <c r="Q512" i="37"/>
  <c r="R512" i="37"/>
  <c r="D513" i="37"/>
  <c r="E513" i="37"/>
  <c r="F513" i="37"/>
  <c r="G513" i="37"/>
  <c r="H513" i="37"/>
  <c r="R513" i="37" s="1"/>
  <c r="I513" i="37"/>
  <c r="J513" i="37"/>
  <c r="K513" i="37"/>
  <c r="L513" i="37"/>
  <c r="M513" i="37"/>
  <c r="N513" i="37"/>
  <c r="O513" i="37"/>
  <c r="P513" i="37"/>
  <c r="Q513" i="37"/>
  <c r="D514" i="37"/>
  <c r="E514" i="37"/>
  <c r="F514" i="37"/>
  <c r="G514" i="37"/>
  <c r="H514" i="37"/>
  <c r="I514" i="37"/>
  <c r="J514" i="37"/>
  <c r="K514" i="37"/>
  <c r="L514" i="37"/>
  <c r="M514" i="37"/>
  <c r="N514" i="37"/>
  <c r="O514" i="37"/>
  <c r="P514" i="37"/>
  <c r="Q514" i="37"/>
  <c r="R514" i="37"/>
  <c r="D515" i="37"/>
  <c r="E515" i="37"/>
  <c r="F515" i="37"/>
  <c r="G515" i="37"/>
  <c r="H515" i="37"/>
  <c r="R515" i="37" s="1"/>
  <c r="I515" i="37"/>
  <c r="J515" i="37"/>
  <c r="K515" i="37"/>
  <c r="L515" i="37"/>
  <c r="M515" i="37"/>
  <c r="N515" i="37"/>
  <c r="O515" i="37"/>
  <c r="P515" i="37"/>
  <c r="Q515" i="37"/>
  <c r="D516" i="37"/>
  <c r="E516" i="37"/>
  <c r="F516" i="37"/>
  <c r="G516" i="37"/>
  <c r="H516" i="37"/>
  <c r="I516" i="37"/>
  <c r="J516" i="37"/>
  <c r="K516" i="37"/>
  <c r="L516" i="37"/>
  <c r="M516" i="37"/>
  <c r="N516" i="37"/>
  <c r="O516" i="37"/>
  <c r="P516" i="37"/>
  <c r="Q516" i="37"/>
  <c r="R516" i="37"/>
  <c r="D517" i="37"/>
  <c r="E517" i="37"/>
  <c r="F517" i="37"/>
  <c r="G517" i="37"/>
  <c r="H517" i="37"/>
  <c r="R517" i="37" s="1"/>
  <c r="I517" i="37"/>
  <c r="J517" i="37"/>
  <c r="K517" i="37"/>
  <c r="L517" i="37"/>
  <c r="M517" i="37"/>
  <c r="N517" i="37"/>
  <c r="O517" i="37"/>
  <c r="P517" i="37"/>
  <c r="Q517" i="37"/>
  <c r="D518" i="37"/>
  <c r="E518" i="37"/>
  <c r="F518" i="37"/>
  <c r="G518" i="37"/>
  <c r="H518" i="37"/>
  <c r="R518" i="37" s="1"/>
  <c r="I518" i="37"/>
  <c r="J518" i="37"/>
  <c r="K518" i="37"/>
  <c r="L518" i="37"/>
  <c r="M518" i="37"/>
  <c r="N518" i="37"/>
  <c r="O518" i="37"/>
  <c r="P518" i="37"/>
  <c r="Q518" i="37"/>
  <c r="D519" i="37"/>
  <c r="E519" i="37"/>
  <c r="F519" i="37"/>
  <c r="G519" i="37"/>
  <c r="H519" i="37"/>
  <c r="R519" i="37" s="1"/>
  <c r="I519" i="37"/>
  <c r="J519" i="37"/>
  <c r="K519" i="37"/>
  <c r="L519" i="37"/>
  <c r="M519" i="37"/>
  <c r="N519" i="37"/>
  <c r="O519" i="37"/>
  <c r="P519" i="37"/>
  <c r="Q519" i="37"/>
  <c r="S520" i="37"/>
  <c r="D521" i="37"/>
  <c r="E521" i="37"/>
  <c r="F521" i="37"/>
  <c r="G521" i="37"/>
  <c r="Q521" i="37" s="1"/>
  <c r="H521" i="37"/>
  <c r="R521" i="37" s="1"/>
  <c r="I521" i="37"/>
  <c r="J521" i="37"/>
  <c r="K521" i="37"/>
  <c r="L521" i="37"/>
  <c r="M521" i="37"/>
  <c r="N521" i="37"/>
  <c r="O521" i="37"/>
  <c r="P521" i="37"/>
  <c r="D522" i="37"/>
  <c r="E522" i="37"/>
  <c r="F522" i="37"/>
  <c r="G522" i="37"/>
  <c r="Q522" i="37" s="1"/>
  <c r="H522" i="37"/>
  <c r="R522" i="37" s="1"/>
  <c r="I522" i="37"/>
  <c r="J522" i="37"/>
  <c r="K522" i="37"/>
  <c r="L522" i="37"/>
  <c r="M522" i="37"/>
  <c r="N522" i="37"/>
  <c r="O522" i="37"/>
  <c r="P522" i="37"/>
  <c r="D523" i="37"/>
  <c r="E523" i="37"/>
  <c r="F523" i="37"/>
  <c r="G523" i="37"/>
  <c r="H523" i="37"/>
  <c r="R523" i="37" s="1"/>
  <c r="I523" i="37"/>
  <c r="J523" i="37"/>
  <c r="K523" i="37"/>
  <c r="L523" i="37"/>
  <c r="M523" i="37"/>
  <c r="N523" i="37"/>
  <c r="O523" i="37"/>
  <c r="P523" i="37"/>
  <c r="Q523" i="37"/>
  <c r="D524" i="37"/>
  <c r="E524" i="37"/>
  <c r="F524" i="37"/>
  <c r="G524" i="37"/>
  <c r="Q524" i="37" s="1"/>
  <c r="H524" i="37"/>
  <c r="R524" i="37" s="1"/>
  <c r="I524" i="37"/>
  <c r="J524" i="37"/>
  <c r="K524" i="37"/>
  <c r="L524" i="37"/>
  <c r="M524" i="37"/>
  <c r="N524" i="37"/>
  <c r="O524" i="37"/>
  <c r="P524" i="37"/>
  <c r="D525" i="37"/>
  <c r="E525" i="37"/>
  <c r="F525" i="37"/>
  <c r="G525" i="37"/>
  <c r="Q525" i="37" s="1"/>
  <c r="H525" i="37"/>
  <c r="R525" i="37" s="1"/>
  <c r="I525" i="37"/>
  <c r="J525" i="37"/>
  <c r="K525" i="37"/>
  <c r="L525" i="37"/>
  <c r="M525" i="37"/>
  <c r="N525" i="37"/>
  <c r="O525" i="37"/>
  <c r="P525" i="37"/>
  <c r="D526" i="37"/>
  <c r="E526" i="37"/>
  <c r="F526" i="37"/>
  <c r="G526" i="37"/>
  <c r="Q526" i="37" s="1"/>
  <c r="H526" i="37"/>
  <c r="R526" i="37" s="1"/>
  <c r="I526" i="37"/>
  <c r="J526" i="37"/>
  <c r="K526" i="37"/>
  <c r="L526" i="37"/>
  <c r="M526" i="37"/>
  <c r="N526" i="37"/>
  <c r="O526" i="37"/>
  <c r="P526" i="37"/>
  <c r="D527" i="37"/>
  <c r="E527" i="37"/>
  <c r="F527" i="37"/>
  <c r="G527" i="37"/>
  <c r="H527" i="37"/>
  <c r="R527" i="37" s="1"/>
  <c r="I527" i="37"/>
  <c r="J527" i="37"/>
  <c r="K527" i="37"/>
  <c r="L527" i="37"/>
  <c r="M527" i="37"/>
  <c r="N527" i="37"/>
  <c r="O527" i="37"/>
  <c r="P527" i="37"/>
  <c r="Q527" i="37"/>
  <c r="D528" i="37"/>
  <c r="E528" i="37"/>
  <c r="F528" i="37"/>
  <c r="G528" i="37"/>
  <c r="Q528" i="37" s="1"/>
  <c r="H528" i="37"/>
  <c r="R528" i="37" s="1"/>
  <c r="I528" i="37"/>
  <c r="J528" i="37"/>
  <c r="K528" i="37"/>
  <c r="L528" i="37"/>
  <c r="M528" i="37"/>
  <c r="N528" i="37"/>
  <c r="O528" i="37"/>
  <c r="P528" i="37"/>
  <c r="D529" i="37"/>
  <c r="E529" i="37"/>
  <c r="F529" i="37"/>
  <c r="G529" i="37"/>
  <c r="Q529" i="37" s="1"/>
  <c r="H529" i="37"/>
  <c r="R529" i="37" s="1"/>
  <c r="I529" i="37"/>
  <c r="J529" i="37"/>
  <c r="K529" i="37"/>
  <c r="L529" i="37"/>
  <c r="M529" i="37"/>
  <c r="N529" i="37"/>
  <c r="O529" i="37"/>
  <c r="P529" i="37"/>
  <c r="D530" i="37"/>
  <c r="E530" i="37"/>
  <c r="F530" i="37"/>
  <c r="G530" i="37"/>
  <c r="Q530" i="37" s="1"/>
  <c r="H530" i="37"/>
  <c r="R530" i="37" s="1"/>
  <c r="I530" i="37"/>
  <c r="J530" i="37"/>
  <c r="K530" i="37"/>
  <c r="L530" i="37"/>
  <c r="M530" i="37"/>
  <c r="N530" i="37"/>
  <c r="O530" i="37"/>
  <c r="P530" i="37"/>
  <c r="D531" i="37"/>
  <c r="E531" i="37"/>
  <c r="F531" i="37"/>
  <c r="G531" i="37"/>
  <c r="H531" i="37"/>
  <c r="R531" i="37" s="1"/>
  <c r="I531" i="37"/>
  <c r="J531" i="37"/>
  <c r="K531" i="37"/>
  <c r="L531" i="37"/>
  <c r="M531" i="37"/>
  <c r="N531" i="37"/>
  <c r="O531" i="37"/>
  <c r="P531" i="37"/>
  <c r="Q531" i="37"/>
  <c r="D532" i="37"/>
  <c r="E532" i="37"/>
  <c r="F532" i="37"/>
  <c r="G532" i="37"/>
  <c r="Q532" i="37" s="1"/>
  <c r="H532" i="37"/>
  <c r="R532" i="37" s="1"/>
  <c r="I532" i="37"/>
  <c r="J532" i="37"/>
  <c r="K532" i="37"/>
  <c r="L532" i="37"/>
  <c r="M532" i="37"/>
  <c r="N532" i="37"/>
  <c r="O532" i="37"/>
  <c r="P532" i="37"/>
  <c r="D533" i="37"/>
  <c r="E533" i="37"/>
  <c r="F533" i="37"/>
  <c r="G533" i="37"/>
  <c r="Q533" i="37" s="1"/>
  <c r="H533" i="37"/>
  <c r="R533" i="37" s="1"/>
  <c r="I533" i="37"/>
  <c r="J533" i="37"/>
  <c r="K533" i="37"/>
  <c r="L533" i="37"/>
  <c r="M533" i="37"/>
  <c r="N533" i="37"/>
  <c r="O533" i="37"/>
  <c r="P533" i="37"/>
  <c r="S534" i="37"/>
  <c r="S535" i="37"/>
  <c r="D536" i="37"/>
  <c r="E536" i="37"/>
  <c r="F536" i="37"/>
  <c r="G536" i="37"/>
  <c r="H536" i="37"/>
  <c r="I536" i="37"/>
  <c r="J536" i="37"/>
  <c r="K536" i="37"/>
  <c r="L536" i="37"/>
  <c r="M536" i="37"/>
  <c r="N536" i="37"/>
  <c r="O536" i="37"/>
  <c r="P536" i="37"/>
  <c r="Q536" i="37"/>
  <c r="R536" i="37"/>
  <c r="D537" i="37"/>
  <c r="E537" i="37"/>
  <c r="F537" i="37"/>
  <c r="G537" i="37"/>
  <c r="H537" i="37"/>
  <c r="I537" i="37"/>
  <c r="J537" i="37"/>
  <c r="K537" i="37"/>
  <c r="L537" i="37"/>
  <c r="M537" i="37"/>
  <c r="N537" i="37"/>
  <c r="O537" i="37"/>
  <c r="P537" i="37"/>
  <c r="Q537" i="37"/>
  <c r="R537" i="37"/>
  <c r="D538" i="37"/>
  <c r="E538" i="37"/>
  <c r="F538" i="37"/>
  <c r="G538" i="37"/>
  <c r="H538" i="37"/>
  <c r="I538" i="37"/>
  <c r="J538" i="37"/>
  <c r="K538" i="37"/>
  <c r="L538" i="37"/>
  <c r="M538" i="37"/>
  <c r="N538" i="37"/>
  <c r="O538" i="37"/>
  <c r="P538" i="37"/>
  <c r="Q538" i="37"/>
  <c r="R538" i="37"/>
  <c r="D539" i="37"/>
  <c r="E539" i="37"/>
  <c r="F539" i="37"/>
  <c r="G539" i="37"/>
  <c r="H539" i="37"/>
  <c r="I539" i="37"/>
  <c r="J539" i="37"/>
  <c r="K539" i="37"/>
  <c r="L539" i="37"/>
  <c r="M539" i="37"/>
  <c r="N539" i="37"/>
  <c r="O539" i="37"/>
  <c r="P539" i="37"/>
  <c r="Q539" i="37"/>
  <c r="R539" i="37"/>
  <c r="D540" i="37"/>
  <c r="E540" i="37"/>
  <c r="F540" i="37"/>
  <c r="G540" i="37"/>
  <c r="H540" i="37"/>
  <c r="I540" i="37"/>
  <c r="J540" i="37"/>
  <c r="K540" i="37"/>
  <c r="L540" i="37"/>
  <c r="M540" i="37"/>
  <c r="N540" i="37"/>
  <c r="O540" i="37"/>
  <c r="P540" i="37"/>
  <c r="Q540" i="37"/>
  <c r="R540" i="37"/>
  <c r="D541" i="37"/>
  <c r="E541" i="37"/>
  <c r="F541" i="37"/>
  <c r="G541" i="37"/>
  <c r="H541" i="37"/>
  <c r="I541" i="37"/>
  <c r="J541" i="37"/>
  <c r="K541" i="37"/>
  <c r="L541" i="37"/>
  <c r="M541" i="37"/>
  <c r="N541" i="37"/>
  <c r="O541" i="37"/>
  <c r="P541" i="37"/>
  <c r="Q541" i="37"/>
  <c r="R541" i="37"/>
  <c r="D542" i="37"/>
  <c r="E542" i="37"/>
  <c r="F542" i="37"/>
  <c r="G542" i="37"/>
  <c r="H542" i="37"/>
  <c r="I542" i="37"/>
  <c r="J542" i="37"/>
  <c r="K542" i="37"/>
  <c r="L542" i="37"/>
  <c r="M542" i="37"/>
  <c r="N542" i="37"/>
  <c r="O542" i="37"/>
  <c r="P542" i="37"/>
  <c r="Q542" i="37"/>
  <c r="R542" i="37"/>
  <c r="D543" i="37"/>
  <c r="E543" i="37"/>
  <c r="F543" i="37"/>
  <c r="G543" i="37"/>
  <c r="H543" i="37"/>
  <c r="I543" i="37"/>
  <c r="J543" i="37"/>
  <c r="K543" i="37"/>
  <c r="L543" i="37"/>
  <c r="M543" i="37"/>
  <c r="N543" i="37"/>
  <c r="O543" i="37"/>
  <c r="P543" i="37"/>
  <c r="Q543" i="37"/>
  <c r="R543" i="37"/>
  <c r="D544" i="37"/>
  <c r="E544" i="37"/>
  <c r="F544" i="37"/>
  <c r="G544" i="37"/>
  <c r="H544" i="37"/>
  <c r="I544" i="37"/>
  <c r="J544" i="37"/>
  <c r="K544" i="37"/>
  <c r="L544" i="37"/>
  <c r="M544" i="37"/>
  <c r="N544" i="37"/>
  <c r="O544" i="37"/>
  <c r="P544" i="37"/>
  <c r="Q544" i="37"/>
  <c r="R544" i="37"/>
  <c r="S545" i="37"/>
  <c r="D546" i="37"/>
  <c r="E546" i="37"/>
  <c r="F546" i="37"/>
  <c r="G546" i="37"/>
  <c r="H546" i="37"/>
  <c r="R546" i="37" s="1"/>
  <c r="I546" i="37"/>
  <c r="J546" i="37"/>
  <c r="K546" i="37"/>
  <c r="L546" i="37"/>
  <c r="M546" i="37"/>
  <c r="N546" i="37"/>
  <c r="O546" i="37"/>
  <c r="P546" i="37"/>
  <c r="Q546" i="37"/>
  <c r="D547" i="37"/>
  <c r="E547" i="37"/>
  <c r="F547" i="37"/>
  <c r="G547" i="37"/>
  <c r="H547" i="37"/>
  <c r="I547" i="37"/>
  <c r="J547" i="37"/>
  <c r="K547" i="37"/>
  <c r="L547" i="37"/>
  <c r="M547" i="37"/>
  <c r="N547" i="37"/>
  <c r="O547" i="37"/>
  <c r="P547" i="37"/>
  <c r="Q547" i="37"/>
  <c r="R547" i="37"/>
  <c r="D548" i="37"/>
  <c r="E548" i="37"/>
  <c r="F548" i="37"/>
  <c r="G548" i="37"/>
  <c r="H548" i="37"/>
  <c r="R548" i="37" s="1"/>
  <c r="I548" i="37"/>
  <c r="J548" i="37"/>
  <c r="K548" i="37"/>
  <c r="L548" i="37"/>
  <c r="M548" i="37"/>
  <c r="N548" i="37"/>
  <c r="O548" i="37"/>
  <c r="P548" i="37"/>
  <c r="Q548" i="37"/>
  <c r="D549" i="37"/>
  <c r="E549" i="37"/>
  <c r="F549" i="37"/>
  <c r="G549" i="37"/>
  <c r="H549" i="37"/>
  <c r="R549" i="37" s="1"/>
  <c r="I549" i="37"/>
  <c r="J549" i="37"/>
  <c r="K549" i="37"/>
  <c r="L549" i="37"/>
  <c r="M549" i="37"/>
  <c r="N549" i="37"/>
  <c r="O549" i="37"/>
  <c r="P549" i="37"/>
  <c r="Q549" i="37"/>
  <c r="D550" i="37"/>
  <c r="E550" i="37"/>
  <c r="F550" i="37"/>
  <c r="G550" i="37"/>
  <c r="H550" i="37"/>
  <c r="R550" i="37" s="1"/>
  <c r="I550" i="37"/>
  <c r="J550" i="37"/>
  <c r="K550" i="37"/>
  <c r="L550" i="37"/>
  <c r="M550" i="37"/>
  <c r="N550" i="37"/>
  <c r="O550" i="37"/>
  <c r="P550" i="37"/>
  <c r="Q550" i="37"/>
  <c r="D551" i="37"/>
  <c r="E551" i="37"/>
  <c r="F551" i="37"/>
  <c r="G551" i="37"/>
  <c r="Q551" i="37" s="1"/>
  <c r="H551" i="37"/>
  <c r="R551" i="37" s="1"/>
  <c r="I551" i="37"/>
  <c r="J551" i="37"/>
  <c r="K551" i="37"/>
  <c r="L551" i="37"/>
  <c r="M551" i="37"/>
  <c r="N551" i="37"/>
  <c r="O551" i="37"/>
  <c r="P551" i="37"/>
  <c r="D552" i="37"/>
  <c r="E552" i="37"/>
  <c r="F552" i="37"/>
  <c r="G552" i="37"/>
  <c r="H552" i="37"/>
  <c r="R552" i="37" s="1"/>
  <c r="I552" i="37"/>
  <c r="J552" i="37"/>
  <c r="K552" i="37"/>
  <c r="L552" i="37"/>
  <c r="M552" i="37"/>
  <c r="N552" i="37"/>
  <c r="O552" i="37"/>
  <c r="P552" i="37"/>
  <c r="Q552" i="37"/>
  <c r="D553" i="37"/>
  <c r="E553" i="37"/>
  <c r="F553" i="37"/>
  <c r="G553" i="37"/>
  <c r="H553" i="37"/>
  <c r="R553" i="37" s="1"/>
  <c r="I553" i="37"/>
  <c r="J553" i="37"/>
  <c r="K553" i="37"/>
  <c r="L553" i="37"/>
  <c r="M553" i="37"/>
  <c r="N553" i="37"/>
  <c r="O553" i="37"/>
  <c r="P553" i="37"/>
  <c r="Q553" i="37"/>
  <c r="D554" i="37"/>
  <c r="E554" i="37"/>
  <c r="F554" i="37"/>
  <c r="G554" i="37"/>
  <c r="H554" i="37"/>
  <c r="R554" i="37" s="1"/>
  <c r="I554" i="37"/>
  <c r="J554" i="37"/>
  <c r="K554" i="37"/>
  <c r="L554" i="37"/>
  <c r="M554" i="37"/>
  <c r="N554" i="37"/>
  <c r="O554" i="37"/>
  <c r="P554" i="37"/>
  <c r="Q554" i="37"/>
  <c r="D555" i="37"/>
  <c r="E555" i="37"/>
  <c r="F555" i="37"/>
  <c r="G555" i="37"/>
  <c r="H555" i="37"/>
  <c r="R555" i="37" s="1"/>
  <c r="I555" i="37"/>
  <c r="J555" i="37"/>
  <c r="K555" i="37"/>
  <c r="L555" i="37"/>
  <c r="M555" i="37"/>
  <c r="N555" i="37"/>
  <c r="O555" i="37"/>
  <c r="P555" i="37"/>
  <c r="Q555" i="37"/>
  <c r="S556" i="37"/>
  <c r="D557" i="37"/>
  <c r="E557" i="37"/>
  <c r="F557" i="37"/>
  <c r="G557" i="37"/>
  <c r="Q557" i="37" s="1"/>
  <c r="H557" i="37"/>
  <c r="R557" i="37" s="1"/>
  <c r="I557" i="37"/>
  <c r="J557" i="37"/>
  <c r="K557" i="37"/>
  <c r="L557" i="37"/>
  <c r="M557" i="37"/>
  <c r="N557" i="37"/>
  <c r="O557" i="37"/>
  <c r="P557" i="37"/>
  <c r="D558" i="37"/>
  <c r="S559" i="37"/>
  <c r="E563" i="37"/>
  <c r="F563" i="37"/>
  <c r="G563" i="37"/>
  <c r="H563" i="37"/>
  <c r="I563" i="37"/>
  <c r="J563" i="37"/>
  <c r="K563" i="37"/>
  <c r="L563" i="37"/>
  <c r="M563" i="37"/>
  <c r="N563" i="37"/>
  <c r="O563" i="37"/>
  <c r="P563" i="37"/>
  <c r="Q563" i="37"/>
  <c r="R563" i="37"/>
  <c r="D564" i="37"/>
  <c r="E564" i="37"/>
  <c r="F564" i="37"/>
  <c r="R564" i="37" s="1"/>
  <c r="G564" i="37"/>
  <c r="Q564" i="37" s="1"/>
  <c r="H564" i="37"/>
  <c r="I564" i="37"/>
  <c r="J564" i="37"/>
  <c r="K564" i="37"/>
  <c r="L564" i="37"/>
  <c r="M564" i="37"/>
  <c r="N564" i="37"/>
  <c r="O564" i="37"/>
  <c r="P564" i="37"/>
  <c r="D565" i="37"/>
  <c r="E565" i="37"/>
  <c r="F565" i="37"/>
  <c r="G565" i="37"/>
  <c r="H565" i="37"/>
  <c r="I565" i="37"/>
  <c r="J565" i="37"/>
  <c r="K565" i="37"/>
  <c r="L565" i="37"/>
  <c r="M565" i="37"/>
  <c r="N565" i="37"/>
  <c r="O565" i="37"/>
  <c r="P565" i="37"/>
  <c r="Q565" i="37"/>
  <c r="R565" i="37"/>
  <c r="S566" i="37"/>
  <c r="D567" i="37"/>
  <c r="E567" i="37"/>
  <c r="F567" i="37"/>
  <c r="G567" i="37"/>
  <c r="H567" i="37"/>
  <c r="R567" i="37" s="1"/>
  <c r="I567" i="37"/>
  <c r="J567" i="37"/>
  <c r="K567" i="37"/>
  <c r="L567" i="37"/>
  <c r="M567" i="37"/>
  <c r="N567" i="37"/>
  <c r="O567" i="37"/>
  <c r="P567" i="37"/>
  <c r="Q567" i="37"/>
  <c r="D568" i="37"/>
  <c r="E568" i="37"/>
  <c r="F568" i="37"/>
  <c r="G568" i="37"/>
  <c r="H568" i="37"/>
  <c r="R568" i="37" s="1"/>
  <c r="I568" i="37"/>
  <c r="J568" i="37"/>
  <c r="K568" i="37"/>
  <c r="L568" i="37"/>
  <c r="M568" i="37"/>
  <c r="N568" i="37"/>
  <c r="O568" i="37"/>
  <c r="P568" i="37"/>
  <c r="Q568" i="37"/>
  <c r="D569" i="37"/>
  <c r="E569" i="37"/>
  <c r="F569" i="37"/>
  <c r="G569" i="37"/>
  <c r="H569" i="37"/>
  <c r="R569" i="37" s="1"/>
  <c r="I569" i="37"/>
  <c r="J569" i="37"/>
  <c r="K569" i="37"/>
  <c r="L569" i="37"/>
  <c r="M569" i="37"/>
  <c r="N569" i="37"/>
  <c r="O569" i="37"/>
  <c r="P569" i="37"/>
  <c r="Q569" i="37"/>
  <c r="S570" i="37"/>
  <c r="D571" i="37"/>
  <c r="E571" i="37"/>
  <c r="F571" i="37"/>
  <c r="G571" i="37"/>
  <c r="H571" i="37"/>
  <c r="I571" i="37"/>
  <c r="J571" i="37"/>
  <c r="K571" i="37"/>
  <c r="L571" i="37"/>
  <c r="M571" i="37"/>
  <c r="N571" i="37"/>
  <c r="O571" i="37"/>
  <c r="P571" i="37"/>
  <c r="D572" i="37"/>
  <c r="E572" i="37"/>
  <c r="F572" i="37"/>
  <c r="R572" i="37" s="1"/>
  <c r="G572" i="37"/>
  <c r="Q572" i="37" s="1"/>
  <c r="H572" i="37"/>
  <c r="I572" i="37"/>
  <c r="J572" i="37"/>
  <c r="K572" i="37"/>
  <c r="L572" i="37"/>
  <c r="M572" i="37"/>
  <c r="N572" i="37"/>
  <c r="O572" i="37"/>
  <c r="P572" i="37"/>
  <c r="D573" i="37"/>
  <c r="E573" i="37"/>
  <c r="F573" i="37"/>
  <c r="G573" i="37"/>
  <c r="H573" i="37"/>
  <c r="I573" i="37"/>
  <c r="J573" i="37"/>
  <c r="K573" i="37"/>
  <c r="L573" i="37"/>
  <c r="M573" i="37"/>
  <c r="N573" i="37"/>
  <c r="O573" i="37"/>
  <c r="P573" i="37"/>
  <c r="Q573" i="37"/>
  <c r="R573" i="37"/>
  <c r="S574" i="37"/>
  <c r="S575" i="37"/>
  <c r="D576" i="37"/>
  <c r="E576" i="37"/>
  <c r="F576" i="37"/>
  <c r="R576" i="37" s="1"/>
  <c r="G576" i="37"/>
  <c r="Q576" i="37" s="1"/>
  <c r="H576" i="37"/>
  <c r="I576" i="37"/>
  <c r="J576" i="37"/>
  <c r="K576" i="37"/>
  <c r="L576" i="37"/>
  <c r="M576" i="37"/>
  <c r="N576" i="37"/>
  <c r="O576" i="37"/>
  <c r="P576" i="37"/>
  <c r="D577" i="37"/>
  <c r="E577" i="37"/>
  <c r="F577" i="37"/>
  <c r="G577" i="37"/>
  <c r="Q577" i="37" s="1"/>
  <c r="H577" i="37"/>
  <c r="R577" i="37" s="1"/>
  <c r="I577" i="37"/>
  <c r="J577" i="37"/>
  <c r="K577" i="37"/>
  <c r="L577" i="37"/>
  <c r="M577" i="37"/>
  <c r="N577" i="37"/>
  <c r="O577" i="37"/>
  <c r="P577" i="37"/>
  <c r="D578" i="37"/>
  <c r="E578" i="37"/>
  <c r="F578" i="37"/>
  <c r="R578" i="37" s="1"/>
  <c r="G578" i="37"/>
  <c r="Q578" i="37" s="1"/>
  <c r="H578" i="37"/>
  <c r="I578" i="37"/>
  <c r="J578" i="37"/>
  <c r="K578" i="37"/>
  <c r="L578" i="37"/>
  <c r="M578" i="37"/>
  <c r="N578" i="37"/>
  <c r="O578" i="37"/>
  <c r="P578" i="37"/>
  <c r="D579" i="37"/>
  <c r="E579" i="37"/>
  <c r="F579" i="37"/>
  <c r="G579" i="37"/>
  <c r="Q579" i="37" s="1"/>
  <c r="H579" i="37"/>
  <c r="R579" i="37" s="1"/>
  <c r="I579" i="37"/>
  <c r="J579" i="37"/>
  <c r="K579" i="37"/>
  <c r="L579" i="37"/>
  <c r="M579" i="37"/>
  <c r="N579" i="37"/>
  <c r="O579" i="37"/>
  <c r="P579" i="37"/>
  <c r="D580" i="37"/>
  <c r="E580" i="37"/>
  <c r="F580" i="37"/>
  <c r="R580" i="37" s="1"/>
  <c r="G580" i="37"/>
  <c r="Q580" i="37" s="1"/>
  <c r="H580" i="37"/>
  <c r="I580" i="37"/>
  <c r="J580" i="37"/>
  <c r="K580" i="37"/>
  <c r="L580" i="37"/>
  <c r="M580" i="37"/>
  <c r="N580" i="37"/>
  <c r="O580" i="37"/>
  <c r="P580" i="37"/>
  <c r="D581" i="37"/>
  <c r="E581" i="37"/>
  <c r="F581" i="37"/>
  <c r="G581" i="37"/>
  <c r="Q581" i="37" s="1"/>
  <c r="H581" i="37"/>
  <c r="R581" i="37" s="1"/>
  <c r="I581" i="37"/>
  <c r="J581" i="37"/>
  <c r="K581" i="37"/>
  <c r="L581" i="37"/>
  <c r="M581" i="37"/>
  <c r="N581" i="37"/>
  <c r="O581" i="37"/>
  <c r="P581" i="37"/>
  <c r="D582" i="37"/>
  <c r="E582" i="37"/>
  <c r="F582" i="37"/>
  <c r="R582" i="37" s="1"/>
  <c r="G582" i="37"/>
  <c r="Q582" i="37" s="1"/>
  <c r="H582" i="37"/>
  <c r="I582" i="37"/>
  <c r="J582" i="37"/>
  <c r="K582" i="37"/>
  <c r="L582" i="37"/>
  <c r="M582" i="37"/>
  <c r="N582" i="37"/>
  <c r="O582" i="37"/>
  <c r="P582" i="37"/>
  <c r="D583" i="37"/>
  <c r="E583" i="37"/>
  <c r="F583" i="37"/>
  <c r="G583" i="37"/>
  <c r="Q583" i="37" s="1"/>
  <c r="H583" i="37"/>
  <c r="R583" i="37" s="1"/>
  <c r="I583" i="37"/>
  <c r="J583" i="37"/>
  <c r="K583" i="37"/>
  <c r="L583" i="37"/>
  <c r="M583" i="37"/>
  <c r="N583" i="37"/>
  <c r="O583" i="37"/>
  <c r="P583" i="37"/>
  <c r="D584" i="37"/>
  <c r="E584" i="37"/>
  <c r="F584" i="37"/>
  <c r="R584" i="37" s="1"/>
  <c r="G584" i="37"/>
  <c r="Q584" i="37" s="1"/>
  <c r="H584" i="37"/>
  <c r="I584" i="37"/>
  <c r="J584" i="37"/>
  <c r="K584" i="37"/>
  <c r="L584" i="37"/>
  <c r="M584" i="37"/>
  <c r="N584" i="37"/>
  <c r="O584" i="37"/>
  <c r="P584" i="37"/>
  <c r="D585" i="37"/>
  <c r="E585" i="37"/>
  <c r="F585" i="37"/>
  <c r="G585" i="37"/>
  <c r="Q585" i="37" s="1"/>
  <c r="H585" i="37"/>
  <c r="R585" i="37" s="1"/>
  <c r="I585" i="37"/>
  <c r="J585" i="37"/>
  <c r="K585" i="37"/>
  <c r="L585" i="37"/>
  <c r="M585" i="37"/>
  <c r="N585" i="37"/>
  <c r="O585" i="37"/>
  <c r="P585" i="37"/>
  <c r="D586" i="37"/>
  <c r="E586" i="37"/>
  <c r="F586" i="37"/>
  <c r="R586" i="37" s="1"/>
  <c r="G586" i="37"/>
  <c r="Q586" i="37" s="1"/>
  <c r="H586" i="37"/>
  <c r="I586" i="37"/>
  <c r="J586" i="37"/>
  <c r="K586" i="37"/>
  <c r="L586" i="37"/>
  <c r="M586" i="37"/>
  <c r="N586" i="37"/>
  <c r="O586" i="37"/>
  <c r="P586" i="37"/>
  <c r="D587" i="37"/>
  <c r="E587" i="37"/>
  <c r="F587" i="37"/>
  <c r="G587" i="37"/>
  <c r="Q587" i="37" s="1"/>
  <c r="H587" i="37"/>
  <c r="R587" i="37" s="1"/>
  <c r="I587" i="37"/>
  <c r="J587" i="37"/>
  <c r="K587" i="37"/>
  <c r="L587" i="37"/>
  <c r="M587" i="37"/>
  <c r="N587" i="37"/>
  <c r="O587" i="37"/>
  <c r="P587" i="37"/>
  <c r="D588" i="37"/>
  <c r="E588" i="37"/>
  <c r="F588" i="37"/>
  <c r="R588" i="37" s="1"/>
  <c r="G588" i="37"/>
  <c r="Q588" i="37" s="1"/>
  <c r="H588" i="37"/>
  <c r="I588" i="37"/>
  <c r="J588" i="37"/>
  <c r="K588" i="37"/>
  <c r="L588" i="37"/>
  <c r="M588" i="37"/>
  <c r="N588" i="37"/>
  <c r="O588" i="37"/>
  <c r="P588" i="37"/>
  <c r="S589" i="37"/>
  <c r="D590" i="37"/>
  <c r="E590" i="37"/>
  <c r="F590" i="37"/>
  <c r="G590" i="37"/>
  <c r="H590" i="37"/>
  <c r="I590" i="37"/>
  <c r="J590" i="37"/>
  <c r="K590" i="37"/>
  <c r="L590" i="37"/>
  <c r="M590" i="37"/>
  <c r="N590" i="37"/>
  <c r="O590" i="37"/>
  <c r="P590" i="37"/>
  <c r="D591" i="37"/>
  <c r="E591" i="37"/>
  <c r="F591" i="37"/>
  <c r="G591" i="37"/>
  <c r="Q591" i="37" s="1"/>
  <c r="H591" i="37"/>
  <c r="R591" i="37" s="1"/>
  <c r="I591" i="37"/>
  <c r="J591" i="37"/>
  <c r="K591" i="37"/>
  <c r="L591" i="37"/>
  <c r="M591" i="37"/>
  <c r="N591" i="37"/>
  <c r="O591" i="37"/>
  <c r="P591" i="37"/>
  <c r="D592" i="37"/>
  <c r="E592" i="37"/>
  <c r="F592" i="37"/>
  <c r="G592" i="37"/>
  <c r="H592" i="37"/>
  <c r="R592" i="37" s="1"/>
  <c r="I592" i="37"/>
  <c r="J592" i="37"/>
  <c r="K592" i="37"/>
  <c r="L592" i="37"/>
  <c r="M592" i="37"/>
  <c r="N592" i="37"/>
  <c r="O592" i="37"/>
  <c r="P592" i="37"/>
  <c r="Q592" i="37"/>
  <c r="D593" i="37"/>
  <c r="E593" i="37"/>
  <c r="F593" i="37"/>
  <c r="G593" i="37"/>
  <c r="H593" i="37"/>
  <c r="R593" i="37" s="1"/>
  <c r="I593" i="37"/>
  <c r="J593" i="37"/>
  <c r="K593" i="37"/>
  <c r="L593" i="37"/>
  <c r="M593" i="37"/>
  <c r="N593" i="37"/>
  <c r="O593" i="37"/>
  <c r="P593" i="37"/>
  <c r="Q593" i="37"/>
  <c r="D594" i="37"/>
  <c r="E594" i="37"/>
  <c r="F594" i="37"/>
  <c r="G594" i="37"/>
  <c r="H594" i="37"/>
  <c r="R594" i="37" s="1"/>
  <c r="I594" i="37"/>
  <c r="J594" i="37"/>
  <c r="K594" i="37"/>
  <c r="L594" i="37"/>
  <c r="M594" i="37"/>
  <c r="N594" i="37"/>
  <c r="O594" i="37"/>
  <c r="P594" i="37"/>
  <c r="Q594" i="37"/>
  <c r="D595" i="37"/>
  <c r="E595" i="37"/>
  <c r="F595" i="37"/>
  <c r="G595" i="37"/>
  <c r="H595" i="37"/>
  <c r="I595" i="37"/>
  <c r="J595" i="37"/>
  <c r="K595" i="37"/>
  <c r="L595" i="37"/>
  <c r="M595" i="37"/>
  <c r="N595" i="37"/>
  <c r="O595" i="37"/>
  <c r="P595" i="37"/>
  <c r="Q595" i="37"/>
  <c r="R595" i="37"/>
  <c r="D596" i="37"/>
  <c r="E596" i="37"/>
  <c r="F596" i="37"/>
  <c r="G596" i="37"/>
  <c r="H596" i="37"/>
  <c r="R596" i="37" s="1"/>
  <c r="I596" i="37"/>
  <c r="J596" i="37"/>
  <c r="K596" i="37"/>
  <c r="L596" i="37"/>
  <c r="M596" i="37"/>
  <c r="N596" i="37"/>
  <c r="O596" i="37"/>
  <c r="P596" i="37"/>
  <c r="Q596" i="37"/>
  <c r="D597" i="37"/>
  <c r="E597" i="37"/>
  <c r="F597" i="37"/>
  <c r="G597" i="37"/>
  <c r="H597" i="37"/>
  <c r="I597" i="37"/>
  <c r="J597" i="37"/>
  <c r="K597" i="37"/>
  <c r="L597" i="37"/>
  <c r="M597" i="37"/>
  <c r="N597" i="37"/>
  <c r="O597" i="37"/>
  <c r="P597" i="37"/>
  <c r="Q597" i="37"/>
  <c r="R597" i="37"/>
  <c r="D598" i="37"/>
  <c r="E598" i="37"/>
  <c r="F598" i="37"/>
  <c r="G598" i="37"/>
  <c r="H598" i="37"/>
  <c r="R598" i="37" s="1"/>
  <c r="I598" i="37"/>
  <c r="J598" i="37"/>
  <c r="K598" i="37"/>
  <c r="L598" i="37"/>
  <c r="M598" i="37"/>
  <c r="N598" i="37"/>
  <c r="O598" i="37"/>
  <c r="P598" i="37"/>
  <c r="Q598" i="37"/>
  <c r="D599" i="37"/>
  <c r="E599" i="37"/>
  <c r="F599" i="37"/>
  <c r="G599" i="37"/>
  <c r="Q599" i="37" s="1"/>
  <c r="H599" i="37"/>
  <c r="I599" i="37"/>
  <c r="J599" i="37"/>
  <c r="K599" i="37"/>
  <c r="L599" i="37"/>
  <c r="M599" i="37"/>
  <c r="N599" i="37"/>
  <c r="O599" i="37"/>
  <c r="P599" i="37"/>
  <c r="R599" i="37"/>
  <c r="D600" i="37"/>
  <c r="E600" i="37"/>
  <c r="F600" i="37"/>
  <c r="G600" i="37"/>
  <c r="H600" i="37"/>
  <c r="R600" i="37" s="1"/>
  <c r="I600" i="37"/>
  <c r="J600" i="37"/>
  <c r="K600" i="37"/>
  <c r="L600" i="37"/>
  <c r="M600" i="37"/>
  <c r="N600" i="37"/>
  <c r="O600" i="37"/>
  <c r="P600" i="37"/>
  <c r="Q600" i="37"/>
  <c r="D601" i="37"/>
  <c r="E601" i="37"/>
  <c r="F601" i="37"/>
  <c r="G601" i="37"/>
  <c r="Q601" i="37" s="1"/>
  <c r="H601" i="37"/>
  <c r="R601" i="37" s="1"/>
  <c r="I601" i="37"/>
  <c r="J601" i="37"/>
  <c r="K601" i="37"/>
  <c r="L601" i="37"/>
  <c r="M601" i="37"/>
  <c r="N601" i="37"/>
  <c r="O601" i="37"/>
  <c r="P601" i="37"/>
  <c r="D602" i="37"/>
  <c r="E602" i="37"/>
  <c r="F602" i="37"/>
  <c r="G602" i="37"/>
  <c r="H602" i="37"/>
  <c r="R602" i="37" s="1"/>
  <c r="I602" i="37"/>
  <c r="J602" i="37"/>
  <c r="K602" i="37"/>
  <c r="L602" i="37"/>
  <c r="M602" i="37"/>
  <c r="N602" i="37"/>
  <c r="O602" i="37"/>
  <c r="P602" i="37"/>
  <c r="Q602" i="37"/>
  <c r="S603" i="37"/>
  <c r="S604" i="37"/>
  <c r="D605" i="37"/>
  <c r="E605" i="37"/>
  <c r="F605" i="37"/>
  <c r="G605" i="37"/>
  <c r="H605" i="37"/>
  <c r="I605" i="37"/>
  <c r="J605" i="37"/>
  <c r="K605" i="37"/>
  <c r="L605" i="37"/>
  <c r="M605" i="37"/>
  <c r="N605" i="37"/>
  <c r="O605" i="37"/>
  <c r="P605" i="37"/>
  <c r="Q605" i="37"/>
  <c r="R605" i="37"/>
  <c r="D606" i="37"/>
  <c r="E606" i="37"/>
  <c r="F606" i="37"/>
  <c r="G606" i="37"/>
  <c r="Q606" i="37" s="1"/>
  <c r="H606" i="37"/>
  <c r="I606" i="37"/>
  <c r="J606" i="37"/>
  <c r="K606" i="37"/>
  <c r="L606" i="37"/>
  <c r="M606" i="37"/>
  <c r="N606" i="37"/>
  <c r="O606" i="37"/>
  <c r="P606" i="37"/>
  <c r="R606" i="37"/>
  <c r="D607" i="37"/>
  <c r="E607" i="37"/>
  <c r="F607" i="37"/>
  <c r="G607" i="37"/>
  <c r="H607" i="37"/>
  <c r="I607" i="37"/>
  <c r="J607" i="37"/>
  <c r="K607" i="37"/>
  <c r="L607" i="37"/>
  <c r="M607" i="37"/>
  <c r="N607" i="37"/>
  <c r="O607" i="37"/>
  <c r="P607" i="37"/>
  <c r="Q607" i="37"/>
  <c r="R607" i="37"/>
  <c r="D608" i="37"/>
  <c r="E608" i="37"/>
  <c r="F608" i="37"/>
  <c r="G608" i="37"/>
  <c r="Q608" i="37" s="1"/>
  <c r="H608" i="37"/>
  <c r="I608" i="37"/>
  <c r="J608" i="37"/>
  <c r="K608" i="37"/>
  <c r="L608" i="37"/>
  <c r="M608" i="37"/>
  <c r="N608" i="37"/>
  <c r="O608" i="37"/>
  <c r="P608" i="37"/>
  <c r="R608" i="37"/>
  <c r="D609" i="37"/>
  <c r="E609" i="37"/>
  <c r="F609" i="37"/>
  <c r="G609" i="37"/>
  <c r="H609" i="37"/>
  <c r="I609" i="37"/>
  <c r="J609" i="37"/>
  <c r="K609" i="37"/>
  <c r="L609" i="37"/>
  <c r="M609" i="37"/>
  <c r="N609" i="37"/>
  <c r="O609" i="37"/>
  <c r="P609" i="37"/>
  <c r="Q609" i="37"/>
  <c r="R609" i="37"/>
  <c r="D610" i="37"/>
  <c r="E610" i="37"/>
  <c r="F610" i="37"/>
  <c r="G610" i="37"/>
  <c r="Q610" i="37" s="1"/>
  <c r="H610" i="37"/>
  <c r="I610" i="37"/>
  <c r="J610" i="37"/>
  <c r="K610" i="37"/>
  <c r="L610" i="37"/>
  <c r="M610" i="37"/>
  <c r="N610" i="37"/>
  <c r="O610" i="37"/>
  <c r="P610" i="37"/>
  <c r="R610" i="37"/>
  <c r="D611" i="37"/>
  <c r="E611" i="37"/>
  <c r="F611" i="37"/>
  <c r="G611" i="37"/>
  <c r="H611" i="37"/>
  <c r="I611" i="37"/>
  <c r="J611" i="37"/>
  <c r="K611" i="37"/>
  <c r="L611" i="37"/>
  <c r="M611" i="37"/>
  <c r="N611" i="37"/>
  <c r="O611" i="37"/>
  <c r="P611" i="37"/>
  <c r="Q611" i="37"/>
  <c r="R611" i="37"/>
  <c r="D612" i="37"/>
  <c r="E612" i="37"/>
  <c r="F612" i="37"/>
  <c r="R612" i="37" s="1"/>
  <c r="G612" i="37"/>
  <c r="Q612" i="37" s="1"/>
  <c r="H612" i="37"/>
  <c r="I612" i="37"/>
  <c r="J612" i="37"/>
  <c r="K612" i="37"/>
  <c r="L612" i="37"/>
  <c r="M612" i="37"/>
  <c r="N612" i="37"/>
  <c r="O612" i="37"/>
  <c r="P612" i="37"/>
  <c r="D613" i="37"/>
  <c r="E613" i="37"/>
  <c r="F613" i="37"/>
  <c r="G613" i="37"/>
  <c r="H613" i="37"/>
  <c r="I613" i="37"/>
  <c r="J613" i="37"/>
  <c r="K613" i="37"/>
  <c r="L613" i="37"/>
  <c r="M613" i="37"/>
  <c r="N613" i="37"/>
  <c r="O613" i="37"/>
  <c r="P613" i="37"/>
  <c r="Q613" i="37"/>
  <c r="R613" i="37"/>
  <c r="S614" i="37"/>
  <c r="D615" i="37"/>
  <c r="E615" i="37"/>
  <c r="F615" i="37"/>
  <c r="G615" i="37"/>
  <c r="Q615" i="37" s="1"/>
  <c r="H615" i="37"/>
  <c r="I615" i="37"/>
  <c r="J615" i="37"/>
  <c r="K615" i="37"/>
  <c r="L615" i="37"/>
  <c r="M615" i="37"/>
  <c r="N615" i="37"/>
  <c r="O615" i="37"/>
  <c r="P615" i="37"/>
  <c r="R615" i="37"/>
  <c r="D616" i="37"/>
  <c r="E616" i="37"/>
  <c r="F616" i="37"/>
  <c r="G616" i="37"/>
  <c r="H616" i="37"/>
  <c r="R616" i="37" s="1"/>
  <c r="I616" i="37"/>
  <c r="J616" i="37"/>
  <c r="K616" i="37"/>
  <c r="L616" i="37"/>
  <c r="M616" i="37"/>
  <c r="N616" i="37"/>
  <c r="O616" i="37"/>
  <c r="P616" i="37"/>
  <c r="Q616" i="37"/>
  <c r="D617" i="37"/>
  <c r="E617" i="37"/>
  <c r="F617" i="37"/>
  <c r="G617" i="37"/>
  <c r="H617" i="37"/>
  <c r="I617" i="37"/>
  <c r="J617" i="37"/>
  <c r="K617" i="37"/>
  <c r="L617" i="37"/>
  <c r="M617" i="37"/>
  <c r="N617" i="37"/>
  <c r="O617" i="37"/>
  <c r="P617" i="37"/>
  <c r="D618" i="37"/>
  <c r="E618" i="37"/>
  <c r="F618" i="37"/>
  <c r="G618" i="37"/>
  <c r="H618" i="37"/>
  <c r="I618" i="37"/>
  <c r="J618" i="37"/>
  <c r="K618" i="37"/>
  <c r="L618" i="37"/>
  <c r="M618" i="37"/>
  <c r="N618" i="37"/>
  <c r="O618" i="37"/>
  <c r="P618" i="37"/>
  <c r="D619" i="37"/>
  <c r="E619" i="37"/>
  <c r="F619" i="37"/>
  <c r="G619" i="37"/>
  <c r="H619" i="37"/>
  <c r="I619" i="37"/>
  <c r="J619" i="37"/>
  <c r="K619" i="37"/>
  <c r="L619" i="37"/>
  <c r="M619" i="37"/>
  <c r="N619" i="37"/>
  <c r="O619" i="37"/>
  <c r="P619" i="37"/>
  <c r="D620" i="37"/>
  <c r="E620" i="37"/>
  <c r="F620" i="37"/>
  <c r="G620" i="37"/>
  <c r="H620" i="37"/>
  <c r="I620" i="37"/>
  <c r="J620" i="37"/>
  <c r="K620" i="37"/>
  <c r="L620" i="37"/>
  <c r="M620" i="37"/>
  <c r="N620" i="37"/>
  <c r="O620" i="37"/>
  <c r="P620" i="37"/>
  <c r="D621" i="37"/>
  <c r="E621" i="37"/>
  <c r="F621" i="37"/>
  <c r="G621" i="37"/>
  <c r="H621" i="37"/>
  <c r="I621" i="37"/>
  <c r="J621" i="37"/>
  <c r="K621" i="37"/>
  <c r="L621" i="37"/>
  <c r="M621" i="37"/>
  <c r="N621" i="37"/>
  <c r="O621" i="37"/>
  <c r="P621" i="37"/>
  <c r="D622" i="37"/>
  <c r="E622" i="37"/>
  <c r="F622" i="37"/>
  <c r="G622" i="37"/>
  <c r="H622" i="37"/>
  <c r="I622" i="37"/>
  <c r="J622" i="37"/>
  <c r="K622" i="37"/>
  <c r="L622" i="37"/>
  <c r="M622" i="37"/>
  <c r="N622" i="37"/>
  <c r="O622" i="37"/>
  <c r="P622" i="37"/>
  <c r="D623" i="37"/>
  <c r="E623" i="37"/>
  <c r="F623" i="37"/>
  <c r="G623" i="37"/>
  <c r="H623" i="37"/>
  <c r="I623" i="37"/>
  <c r="J623" i="37"/>
  <c r="K623" i="37"/>
  <c r="L623" i="37"/>
  <c r="M623" i="37"/>
  <c r="N623" i="37"/>
  <c r="O623" i="37"/>
  <c r="P623" i="37"/>
  <c r="D624" i="37"/>
  <c r="E624" i="37"/>
  <c r="F624" i="37"/>
  <c r="G624" i="37"/>
  <c r="H624" i="37"/>
  <c r="I624" i="37"/>
  <c r="J624" i="37"/>
  <c r="K624" i="37"/>
  <c r="L624" i="37"/>
  <c r="M624" i="37"/>
  <c r="N624" i="37"/>
  <c r="O624" i="37"/>
  <c r="P624" i="37"/>
  <c r="S625" i="37"/>
  <c r="D626" i="37"/>
  <c r="E626" i="37"/>
  <c r="F626" i="37"/>
  <c r="G626" i="37"/>
  <c r="H626" i="37"/>
  <c r="R626" i="37" s="1"/>
  <c r="I626" i="37"/>
  <c r="J626" i="37"/>
  <c r="K626" i="37"/>
  <c r="L626" i="37"/>
  <c r="M626" i="37"/>
  <c r="N626" i="37"/>
  <c r="O626" i="37"/>
  <c r="P626" i="37"/>
  <c r="Q626" i="37"/>
  <c r="D627" i="37"/>
  <c r="S628" i="37"/>
  <c r="A1" i="38"/>
  <c r="F1" i="38"/>
  <c r="G1" i="38"/>
  <c r="H1" i="38"/>
  <c r="I1" i="38"/>
  <c r="J1" i="38"/>
  <c r="K1" i="38"/>
  <c r="L1" i="38"/>
  <c r="M1" i="38"/>
  <c r="N1" i="38"/>
  <c r="O1" i="38"/>
  <c r="P1" i="38"/>
  <c r="Q1" i="38"/>
  <c r="M5" i="38"/>
  <c r="M9" i="38"/>
  <c r="N9" i="38"/>
  <c r="D10" i="38"/>
  <c r="M10" i="38"/>
  <c r="N10" i="38"/>
  <c r="D11" i="38"/>
  <c r="M11" i="38"/>
  <c r="N11" i="38"/>
  <c r="D12" i="38"/>
  <c r="M12" i="38"/>
  <c r="N12" i="38"/>
  <c r="D13" i="38"/>
  <c r="M13" i="38"/>
  <c r="N13" i="38"/>
  <c r="D14" i="38"/>
  <c r="M14" i="38"/>
  <c r="N14" i="38"/>
  <c r="D15" i="38"/>
  <c r="M15" i="38"/>
  <c r="N15" i="38"/>
  <c r="D16" i="38"/>
  <c r="M16" i="38"/>
  <c r="N16" i="38"/>
  <c r="D17" i="38"/>
  <c r="M17" i="38"/>
  <c r="N17" i="38"/>
  <c r="D18" i="38"/>
  <c r="M18" i="38"/>
  <c r="N18" i="38"/>
  <c r="D19" i="38"/>
  <c r="M19" i="38"/>
  <c r="N19" i="38"/>
  <c r="D20" i="38"/>
  <c r="M20" i="38"/>
  <c r="N20" i="38"/>
  <c r="D21" i="38"/>
  <c r="M21" i="38"/>
  <c r="N21" i="38"/>
  <c r="D22" i="38"/>
  <c r="M22" i="38"/>
  <c r="N22" i="38"/>
  <c r="D24" i="38"/>
  <c r="E24" i="38"/>
  <c r="M24" i="38" s="1"/>
  <c r="F24" i="38"/>
  <c r="G24" i="38"/>
  <c r="H24" i="38"/>
  <c r="I24" i="38"/>
  <c r="J24" i="38"/>
  <c r="K24" i="38"/>
  <c r="L24" i="38"/>
  <c r="N24" i="38"/>
  <c r="D25" i="38"/>
  <c r="E25" i="38"/>
  <c r="M25" i="38" s="1"/>
  <c r="F25" i="38"/>
  <c r="N25" i="38" s="1"/>
  <c r="G25" i="38"/>
  <c r="H25" i="38"/>
  <c r="I25" i="38"/>
  <c r="J25" i="38"/>
  <c r="K25" i="38"/>
  <c r="L25" i="38"/>
  <c r="D26" i="38"/>
  <c r="E26" i="38"/>
  <c r="M26" i="38" s="1"/>
  <c r="F26" i="38"/>
  <c r="N26" i="38" s="1"/>
  <c r="G26" i="38"/>
  <c r="H26" i="38"/>
  <c r="I26" i="38"/>
  <c r="J26" i="38"/>
  <c r="K26" i="38"/>
  <c r="L26" i="38"/>
  <c r="D27" i="38"/>
  <c r="E27" i="38"/>
  <c r="M27" i="38" s="1"/>
  <c r="F27" i="38"/>
  <c r="N27" i="38" s="1"/>
  <c r="G27" i="38"/>
  <c r="H27" i="38"/>
  <c r="I27" i="38"/>
  <c r="J27" i="38"/>
  <c r="K27" i="38"/>
  <c r="L27" i="38"/>
  <c r="D28" i="38"/>
  <c r="E28" i="38"/>
  <c r="F28" i="38"/>
  <c r="N28" i="38" s="1"/>
  <c r="G28" i="38"/>
  <c r="H28" i="38"/>
  <c r="I28" i="38"/>
  <c r="J28" i="38"/>
  <c r="K28" i="38"/>
  <c r="L28" i="38"/>
  <c r="M28" i="38"/>
  <c r="D29" i="38"/>
  <c r="E29" i="38"/>
  <c r="F29" i="38"/>
  <c r="G29" i="38"/>
  <c r="H29" i="38"/>
  <c r="I29" i="38"/>
  <c r="J29" i="38"/>
  <c r="K29" i="38"/>
  <c r="L29" i="38"/>
  <c r="M29" i="38"/>
  <c r="N29" i="38"/>
  <c r="D31" i="38"/>
  <c r="E31" i="38"/>
  <c r="F31" i="38"/>
  <c r="G31" i="38"/>
  <c r="H31" i="38"/>
  <c r="I31" i="38"/>
  <c r="J31" i="38"/>
  <c r="K31" i="38"/>
  <c r="L31" i="38"/>
  <c r="M31" i="38"/>
  <c r="N31" i="38"/>
  <c r="D32" i="38"/>
  <c r="E32" i="38"/>
  <c r="M32" i="38" s="1"/>
  <c r="F32" i="38"/>
  <c r="G32" i="38"/>
  <c r="H32" i="38"/>
  <c r="I32" i="38"/>
  <c r="J32" i="38"/>
  <c r="K32" i="38"/>
  <c r="L32" i="38"/>
  <c r="N32" i="38"/>
  <c r="D33" i="38"/>
  <c r="E33" i="38"/>
  <c r="M33" i="38" s="1"/>
  <c r="F33" i="38"/>
  <c r="N33" i="38" s="1"/>
  <c r="G33" i="38"/>
  <c r="H33" i="38"/>
  <c r="I33" i="38"/>
  <c r="J33" i="38"/>
  <c r="K33" i="38"/>
  <c r="L33" i="38"/>
  <c r="D34" i="38"/>
  <c r="E34" i="38"/>
  <c r="M34" i="38" s="1"/>
  <c r="F34" i="38"/>
  <c r="N34" i="38" s="1"/>
  <c r="G34" i="38"/>
  <c r="H34" i="38"/>
  <c r="I34" i="38"/>
  <c r="J34" i="38"/>
  <c r="K34" i="38"/>
  <c r="L34" i="38"/>
  <c r="D35" i="38"/>
  <c r="E35" i="38"/>
  <c r="F35" i="38"/>
  <c r="N35" i="38" s="1"/>
  <c r="G35" i="38"/>
  <c r="H35" i="38"/>
  <c r="I35" i="38"/>
  <c r="J35" i="38"/>
  <c r="K35" i="38"/>
  <c r="L35" i="38"/>
  <c r="M35" i="38"/>
  <c r="D36" i="38"/>
  <c r="E36" i="38"/>
  <c r="F36" i="38"/>
  <c r="G36" i="38"/>
  <c r="H36" i="38"/>
  <c r="I36" i="38"/>
  <c r="J36" i="38"/>
  <c r="K36" i="38"/>
  <c r="L36" i="38"/>
  <c r="M36" i="38"/>
  <c r="N36" i="38"/>
  <c r="D37" i="38"/>
  <c r="E37" i="38"/>
  <c r="F37" i="38"/>
  <c r="G37" i="38"/>
  <c r="H37" i="38"/>
  <c r="I37" i="38"/>
  <c r="J37" i="38"/>
  <c r="K37" i="38"/>
  <c r="L37" i="38"/>
  <c r="M37" i="38"/>
  <c r="N37" i="38"/>
  <c r="D38" i="38"/>
  <c r="E38" i="38"/>
  <c r="M38" i="38" s="1"/>
  <c r="F38" i="38"/>
  <c r="G38" i="38"/>
  <c r="H38" i="38"/>
  <c r="I38" i="38"/>
  <c r="J38" i="38"/>
  <c r="K38" i="38"/>
  <c r="L38" i="38"/>
  <c r="N38" i="38"/>
  <c r="D39" i="38"/>
  <c r="E39" i="38"/>
  <c r="M39" i="38" s="1"/>
  <c r="F39" i="38"/>
  <c r="N39" i="38" s="1"/>
  <c r="G39" i="38"/>
  <c r="H39" i="38"/>
  <c r="I39" i="38"/>
  <c r="J39" i="38"/>
  <c r="K39" i="38"/>
  <c r="L39" i="38"/>
  <c r="D40" i="38"/>
  <c r="E40" i="38"/>
  <c r="M40" i="38" s="1"/>
  <c r="F40" i="38"/>
  <c r="N40" i="38" s="1"/>
  <c r="G40" i="38"/>
  <c r="H40" i="38"/>
  <c r="I40" i="38"/>
  <c r="J40" i="38"/>
  <c r="K40" i="38"/>
  <c r="L40" i="38"/>
  <c r="D41" i="38"/>
  <c r="E41" i="38"/>
  <c r="F41" i="38"/>
  <c r="N41" i="38" s="1"/>
  <c r="G41" i="38"/>
  <c r="H41" i="38"/>
  <c r="I41" i="38"/>
  <c r="J41" i="38"/>
  <c r="K41" i="38"/>
  <c r="L41" i="38"/>
  <c r="M41" i="38"/>
  <c r="D43" i="38"/>
  <c r="E43" i="38"/>
  <c r="F43" i="38"/>
  <c r="G43" i="38"/>
  <c r="H43" i="38"/>
  <c r="I43" i="38"/>
  <c r="J43" i="38"/>
  <c r="K43" i="38"/>
  <c r="L43" i="38"/>
  <c r="M43" i="38"/>
  <c r="N43" i="38"/>
  <c r="D44" i="38"/>
  <c r="E44" i="38"/>
  <c r="F44" i="38"/>
  <c r="G44" i="38"/>
  <c r="H44" i="38"/>
  <c r="I44" i="38"/>
  <c r="J44" i="38"/>
  <c r="K44" i="38"/>
  <c r="L44" i="38"/>
  <c r="M44" i="38"/>
  <c r="N44" i="38"/>
  <c r="D45" i="38"/>
  <c r="E45" i="38"/>
  <c r="M45" i="38" s="1"/>
  <c r="F45" i="38"/>
  <c r="G45" i="38"/>
  <c r="H45" i="38"/>
  <c r="I45" i="38"/>
  <c r="J45" i="38"/>
  <c r="K45" i="38"/>
  <c r="L45" i="38"/>
  <c r="N45" i="38"/>
  <c r="D46" i="38"/>
  <c r="E46" i="38"/>
  <c r="M46" i="38" s="1"/>
  <c r="F46" i="38"/>
  <c r="N46" i="38" s="1"/>
  <c r="G46" i="38"/>
  <c r="H46" i="38"/>
  <c r="I46" i="38"/>
  <c r="J46" i="38"/>
  <c r="K46" i="38"/>
  <c r="L46" i="38"/>
  <c r="D47" i="38"/>
  <c r="E47" i="38"/>
  <c r="M47" i="38" s="1"/>
  <c r="F47" i="38"/>
  <c r="N47" i="38" s="1"/>
  <c r="G47" i="38"/>
  <c r="H47" i="38"/>
  <c r="I47" i="38"/>
  <c r="J47" i="38"/>
  <c r="K47" i="38"/>
  <c r="L47" i="38"/>
  <c r="D48" i="38"/>
  <c r="E48" i="38"/>
  <c r="F48" i="38"/>
  <c r="N48" i="38" s="1"/>
  <c r="G48" i="38"/>
  <c r="H48" i="38"/>
  <c r="I48" i="38"/>
  <c r="J48" i="38"/>
  <c r="K48" i="38"/>
  <c r="L48" i="38"/>
  <c r="M48" i="38"/>
  <c r="D50" i="38"/>
  <c r="E50" i="38"/>
  <c r="F50" i="38"/>
  <c r="G50" i="38"/>
  <c r="H50" i="38"/>
  <c r="I50" i="38"/>
  <c r="J50" i="38"/>
  <c r="K50" i="38"/>
  <c r="L50" i="38"/>
  <c r="M50" i="38"/>
  <c r="N50" i="38"/>
  <c r="D51" i="38"/>
  <c r="E55" i="38"/>
  <c r="F55" i="38"/>
  <c r="G55" i="38"/>
  <c r="H55" i="38"/>
  <c r="N55" i="38" s="1"/>
  <c r="I55" i="38"/>
  <c r="J55" i="38"/>
  <c r="K55" i="38"/>
  <c r="L55" i="38"/>
  <c r="M55" i="38"/>
  <c r="D56" i="38"/>
  <c r="E56" i="38"/>
  <c r="M56" i="38" s="1"/>
  <c r="F56" i="38"/>
  <c r="N56" i="38" s="1"/>
  <c r="G56" i="38"/>
  <c r="H56" i="38"/>
  <c r="I56" i="38"/>
  <c r="J56" i="38"/>
  <c r="K56" i="38"/>
  <c r="L56" i="38"/>
  <c r="D57" i="38"/>
  <c r="E57" i="38"/>
  <c r="M57" i="38" s="1"/>
  <c r="F57" i="38"/>
  <c r="N57" i="38" s="1"/>
  <c r="G57" i="38"/>
  <c r="H57" i="38"/>
  <c r="I57" i="38"/>
  <c r="J57" i="38"/>
  <c r="K57" i="38"/>
  <c r="L57" i="38"/>
  <c r="D58" i="38"/>
  <c r="E58" i="38"/>
  <c r="F58" i="38"/>
  <c r="N58" i="38" s="1"/>
  <c r="G58" i="38"/>
  <c r="H58" i="38"/>
  <c r="I58" i="38"/>
  <c r="J58" i="38"/>
  <c r="K58" i="38"/>
  <c r="L58" i="38"/>
  <c r="M58" i="38"/>
  <c r="D59" i="38"/>
  <c r="E59" i="38"/>
  <c r="F59" i="38"/>
  <c r="G59" i="38"/>
  <c r="H59" i="38"/>
  <c r="I59" i="38"/>
  <c r="J59" i="38"/>
  <c r="K59" i="38"/>
  <c r="L59" i="38"/>
  <c r="M59" i="38"/>
  <c r="N59" i="38"/>
  <c r="D60" i="38"/>
  <c r="E60" i="38"/>
  <c r="F60" i="38"/>
  <c r="G60" i="38"/>
  <c r="H60" i="38"/>
  <c r="I60" i="38"/>
  <c r="J60" i="38"/>
  <c r="K60" i="38"/>
  <c r="L60" i="38"/>
  <c r="M60" i="38"/>
  <c r="N60" i="38"/>
  <c r="D61" i="38"/>
  <c r="E61" i="38"/>
  <c r="M61" i="38" s="1"/>
  <c r="F61" i="38"/>
  <c r="G61" i="38"/>
  <c r="H61" i="38"/>
  <c r="I61" i="38"/>
  <c r="J61" i="38"/>
  <c r="K61" i="38"/>
  <c r="L61" i="38"/>
  <c r="N61" i="38"/>
  <c r="D62" i="38"/>
  <c r="E62" i="38"/>
  <c r="M62" i="38" s="1"/>
  <c r="F62" i="38"/>
  <c r="N62" i="38" s="1"/>
  <c r="G62" i="38"/>
  <c r="H62" i="38"/>
  <c r="I62" i="38"/>
  <c r="J62" i="38"/>
  <c r="K62" i="38"/>
  <c r="L62" i="38"/>
  <c r="D63" i="38"/>
  <c r="E63" i="38"/>
  <c r="M63" i="38" s="1"/>
  <c r="F63" i="38"/>
  <c r="N63" i="38" s="1"/>
  <c r="G63" i="38"/>
  <c r="H63" i="38"/>
  <c r="I63" i="38"/>
  <c r="J63" i="38"/>
  <c r="K63" i="38"/>
  <c r="L63" i="38"/>
  <c r="D64" i="38"/>
  <c r="E64" i="38"/>
  <c r="F64" i="38"/>
  <c r="N64" i="38" s="1"/>
  <c r="G64" i="38"/>
  <c r="H64" i="38"/>
  <c r="I64" i="38"/>
  <c r="J64" i="38"/>
  <c r="K64" i="38"/>
  <c r="L64" i="38"/>
  <c r="M64" i="38"/>
  <c r="D65" i="38"/>
  <c r="E65" i="38"/>
  <c r="F65" i="38"/>
  <c r="G65" i="38"/>
  <c r="H65" i="38"/>
  <c r="I65" i="38"/>
  <c r="J65" i="38"/>
  <c r="K65" i="38"/>
  <c r="L65" i="38"/>
  <c r="M65" i="38"/>
  <c r="N65" i="38"/>
  <c r="D66" i="38"/>
  <c r="E66" i="38"/>
  <c r="F66" i="38"/>
  <c r="G66" i="38"/>
  <c r="H66" i="38"/>
  <c r="I66" i="38"/>
  <c r="J66" i="38"/>
  <c r="K66" i="38"/>
  <c r="L66" i="38"/>
  <c r="M66" i="38"/>
  <c r="N66" i="38"/>
  <c r="D67" i="38"/>
  <c r="E67" i="38"/>
  <c r="M67" i="38" s="1"/>
  <c r="F67" i="38"/>
  <c r="G67" i="38"/>
  <c r="H67" i="38"/>
  <c r="I67" i="38"/>
  <c r="J67" i="38"/>
  <c r="K67" i="38"/>
  <c r="L67" i="38"/>
  <c r="N67" i="38"/>
  <c r="D68" i="38"/>
  <c r="E68" i="38"/>
  <c r="M68" i="38" s="1"/>
  <c r="F68" i="38"/>
  <c r="N68" i="38" s="1"/>
  <c r="G68" i="38"/>
  <c r="H68" i="38"/>
  <c r="I68" i="38"/>
  <c r="J68" i="38"/>
  <c r="K68" i="38"/>
  <c r="L68" i="38"/>
  <c r="D70" i="38"/>
  <c r="E70" i="38"/>
  <c r="M70" i="38" s="1"/>
  <c r="F70" i="38"/>
  <c r="N70" i="38" s="1"/>
  <c r="G70" i="38"/>
  <c r="H70" i="38"/>
  <c r="I70" i="38"/>
  <c r="J70" i="38"/>
  <c r="K70" i="38"/>
  <c r="L70" i="38"/>
  <c r="D71" i="38"/>
  <c r="E71" i="38"/>
  <c r="F71" i="38"/>
  <c r="N71" i="38" s="1"/>
  <c r="G71" i="38"/>
  <c r="H71" i="38"/>
  <c r="I71" i="38"/>
  <c r="J71" i="38"/>
  <c r="K71" i="38"/>
  <c r="L71" i="38"/>
  <c r="M71" i="38"/>
  <c r="D72" i="38"/>
  <c r="E72" i="38"/>
  <c r="F72" i="38"/>
  <c r="G72" i="38"/>
  <c r="H72" i="38"/>
  <c r="I72" i="38"/>
  <c r="J72" i="38"/>
  <c r="K72" i="38"/>
  <c r="L72" i="38"/>
  <c r="M72" i="38"/>
  <c r="N72" i="38"/>
  <c r="D73" i="38"/>
  <c r="E73" i="38"/>
  <c r="F73" i="38"/>
  <c r="G73" i="38"/>
  <c r="H73" i="38"/>
  <c r="I73" i="38"/>
  <c r="J73" i="38"/>
  <c r="K73" i="38"/>
  <c r="L73" i="38"/>
  <c r="M73" i="38"/>
  <c r="N73" i="38"/>
  <c r="D74" i="38"/>
  <c r="E74" i="38"/>
  <c r="M74" i="38" s="1"/>
  <c r="F74" i="38"/>
  <c r="G74" i="38"/>
  <c r="H74" i="38"/>
  <c r="I74" i="38"/>
  <c r="J74" i="38"/>
  <c r="K74" i="38"/>
  <c r="L74" i="38"/>
  <c r="N74" i="38"/>
  <c r="D75" i="38"/>
  <c r="E75" i="38"/>
  <c r="M75" i="38" s="1"/>
  <c r="F75" i="38"/>
  <c r="N75" i="38" s="1"/>
  <c r="G75" i="38"/>
  <c r="H75" i="38"/>
  <c r="I75" i="38"/>
  <c r="J75" i="38"/>
  <c r="K75" i="38"/>
  <c r="L75" i="38"/>
  <c r="D77" i="38"/>
  <c r="E77" i="38"/>
  <c r="M77" i="38" s="1"/>
  <c r="F77" i="38"/>
  <c r="N77" i="38" s="1"/>
  <c r="G77" i="38"/>
  <c r="H77" i="38"/>
  <c r="I77" i="38"/>
  <c r="J77" i="38"/>
  <c r="K77" i="38"/>
  <c r="L77" i="38"/>
  <c r="D78" i="38"/>
  <c r="E78" i="38"/>
  <c r="F78" i="38"/>
  <c r="N78" i="38" s="1"/>
  <c r="G78" i="38"/>
  <c r="H78" i="38"/>
  <c r="I78" i="38"/>
  <c r="J78" i="38"/>
  <c r="K78" i="38"/>
  <c r="L78" i="38"/>
  <c r="M78" i="38"/>
  <c r="D79" i="38"/>
  <c r="E79" i="38"/>
  <c r="F79" i="38"/>
  <c r="G79" i="38"/>
  <c r="H79" i="38"/>
  <c r="I79" i="38"/>
  <c r="J79" i="38"/>
  <c r="K79" i="38"/>
  <c r="L79" i="38"/>
  <c r="M79" i="38"/>
  <c r="N79" i="38"/>
  <c r="D80" i="38"/>
  <c r="E80" i="38"/>
  <c r="F80" i="38"/>
  <c r="G80" i="38"/>
  <c r="H80" i="38"/>
  <c r="I80" i="38"/>
  <c r="J80" i="38"/>
  <c r="K80" i="38"/>
  <c r="L80" i="38"/>
  <c r="M80" i="38"/>
  <c r="N80" i="38"/>
  <c r="D81" i="38"/>
  <c r="E81" i="38"/>
  <c r="M81" i="38" s="1"/>
  <c r="F81" i="38"/>
  <c r="G81" i="38"/>
  <c r="H81" i="38"/>
  <c r="I81" i="38"/>
  <c r="J81" i="38"/>
  <c r="K81" i="38"/>
  <c r="L81" i="38"/>
  <c r="N81" i="38"/>
  <c r="D82" i="38"/>
  <c r="E82" i="38"/>
  <c r="M82" i="38" s="1"/>
  <c r="F82" i="38"/>
  <c r="N82" i="38" s="1"/>
  <c r="G82" i="38"/>
  <c r="H82" i="38"/>
  <c r="I82" i="38"/>
  <c r="J82" i="38"/>
  <c r="K82" i="38"/>
  <c r="L82" i="38"/>
  <c r="D83" i="38"/>
  <c r="E83" i="38"/>
  <c r="M83" i="38" s="1"/>
  <c r="F83" i="38"/>
  <c r="N83" i="38" s="1"/>
  <c r="G83" i="38"/>
  <c r="H83" i="38"/>
  <c r="I83" i="38"/>
  <c r="J83" i="38"/>
  <c r="K83" i="38"/>
  <c r="L83" i="38"/>
  <c r="D84" i="38"/>
  <c r="E84" i="38"/>
  <c r="F84" i="38"/>
  <c r="N84" i="38" s="1"/>
  <c r="G84" i="38"/>
  <c r="H84" i="38"/>
  <c r="I84" i="38"/>
  <c r="J84" i="38"/>
  <c r="K84" i="38"/>
  <c r="L84" i="38"/>
  <c r="M84" i="38"/>
  <c r="D85" i="38"/>
  <c r="E85" i="38"/>
  <c r="F85" i="38"/>
  <c r="G85" i="38"/>
  <c r="H85" i="38"/>
  <c r="I85" i="38"/>
  <c r="J85" i="38"/>
  <c r="K85" i="38"/>
  <c r="L85" i="38"/>
  <c r="M85" i="38"/>
  <c r="N85" i="38"/>
  <c r="D86" i="38"/>
  <c r="E86" i="38"/>
  <c r="F86" i="38"/>
  <c r="G86" i="38"/>
  <c r="H86" i="38"/>
  <c r="I86" i="38"/>
  <c r="J86" i="38"/>
  <c r="K86" i="38"/>
  <c r="L86" i="38"/>
  <c r="M86" i="38"/>
  <c r="N86" i="38"/>
  <c r="D87" i="38"/>
  <c r="E87" i="38"/>
  <c r="M87" i="38" s="1"/>
  <c r="F87" i="38"/>
  <c r="G87" i="38"/>
  <c r="H87" i="38"/>
  <c r="I87" i="38"/>
  <c r="J87" i="38"/>
  <c r="K87" i="38"/>
  <c r="L87" i="38"/>
  <c r="N87" i="38"/>
  <c r="D89" i="38"/>
  <c r="E89" i="38"/>
  <c r="M89" i="38" s="1"/>
  <c r="F89" i="38"/>
  <c r="N89" i="38" s="1"/>
  <c r="G89" i="38"/>
  <c r="H89" i="38"/>
  <c r="I89" i="38"/>
  <c r="J89" i="38"/>
  <c r="K89" i="38"/>
  <c r="L89" i="38"/>
  <c r="D90" i="38"/>
  <c r="E90" i="38"/>
  <c r="M90" i="38" s="1"/>
  <c r="F90" i="38"/>
  <c r="N90" i="38" s="1"/>
  <c r="G90" i="38"/>
  <c r="H90" i="38"/>
  <c r="I90" i="38"/>
  <c r="J90" i="38"/>
  <c r="K90" i="38"/>
  <c r="L90" i="38"/>
  <c r="D91" i="38"/>
  <c r="E91" i="38"/>
  <c r="F91" i="38"/>
  <c r="N91" i="38" s="1"/>
  <c r="G91" i="38"/>
  <c r="H91" i="38"/>
  <c r="I91" i="38"/>
  <c r="J91" i="38"/>
  <c r="K91" i="38"/>
  <c r="L91" i="38"/>
  <c r="M91" i="38"/>
  <c r="D92" i="38"/>
  <c r="E92" i="38"/>
  <c r="F92" i="38"/>
  <c r="G92" i="38"/>
  <c r="H92" i="38"/>
  <c r="I92" i="38"/>
  <c r="J92" i="38"/>
  <c r="K92" i="38"/>
  <c r="L92" i="38"/>
  <c r="M92" i="38"/>
  <c r="N92" i="38"/>
  <c r="D93" i="38"/>
  <c r="E93" i="38"/>
  <c r="F93" i="38"/>
  <c r="G93" i="38"/>
  <c r="H93" i="38"/>
  <c r="I93" i="38"/>
  <c r="J93" i="38"/>
  <c r="K93" i="38"/>
  <c r="L93" i="38"/>
  <c r="M93" i="38"/>
  <c r="N93" i="38"/>
  <c r="D94" i="38"/>
  <c r="E94" i="38"/>
  <c r="M94" i="38" s="1"/>
  <c r="F94" i="38"/>
  <c r="G94" i="38"/>
  <c r="H94" i="38"/>
  <c r="I94" i="38"/>
  <c r="J94" i="38"/>
  <c r="K94" i="38"/>
  <c r="L94" i="38"/>
  <c r="N94" i="38"/>
  <c r="D96" i="38"/>
  <c r="E96" i="38"/>
  <c r="M96" i="38" s="1"/>
  <c r="F96" i="38"/>
  <c r="N96" i="38" s="1"/>
  <c r="G96" i="38"/>
  <c r="H96" i="38"/>
  <c r="I96" i="38"/>
  <c r="J96" i="38"/>
  <c r="K96" i="38"/>
  <c r="L96" i="38"/>
  <c r="D97" i="38"/>
  <c r="E101" i="38"/>
  <c r="M101" i="38" s="1"/>
  <c r="F101" i="38"/>
  <c r="N101" i="38" s="1"/>
  <c r="G101" i="38"/>
  <c r="H101" i="38"/>
  <c r="I101" i="38"/>
  <c r="J101" i="38"/>
  <c r="K101" i="38"/>
  <c r="L101" i="38"/>
  <c r="D102" i="38"/>
  <c r="E102" i="38"/>
  <c r="F102" i="38"/>
  <c r="N102" i="38" s="1"/>
  <c r="G102" i="38"/>
  <c r="H102" i="38"/>
  <c r="I102" i="38"/>
  <c r="J102" i="38"/>
  <c r="K102" i="38"/>
  <c r="L102" i="38"/>
  <c r="M102" i="38"/>
  <c r="D103" i="38"/>
  <c r="E103" i="38"/>
  <c r="F103" i="38"/>
  <c r="G103" i="38"/>
  <c r="H103" i="38"/>
  <c r="I103" i="38"/>
  <c r="J103" i="38"/>
  <c r="K103" i="38"/>
  <c r="L103" i="38"/>
  <c r="M103" i="38"/>
  <c r="N103" i="38"/>
  <c r="D104" i="38"/>
  <c r="E104" i="38"/>
  <c r="F104" i="38"/>
  <c r="G104" i="38"/>
  <c r="H104" i="38"/>
  <c r="I104" i="38"/>
  <c r="J104" i="38"/>
  <c r="K104" i="38"/>
  <c r="L104" i="38"/>
  <c r="M104" i="38"/>
  <c r="N104" i="38"/>
  <c r="D105" i="38"/>
  <c r="E105" i="38"/>
  <c r="F105" i="38"/>
  <c r="G105" i="38"/>
  <c r="H105" i="38"/>
  <c r="I105" i="38"/>
  <c r="J105" i="38"/>
  <c r="K105" i="38"/>
  <c r="L105" i="38"/>
  <c r="M105" i="38"/>
  <c r="N105" i="38"/>
  <c r="D106" i="38"/>
  <c r="E106" i="38"/>
  <c r="M106" i="38" s="1"/>
  <c r="F106" i="38"/>
  <c r="N106" i="38" s="1"/>
  <c r="G106" i="38"/>
  <c r="H106" i="38"/>
  <c r="I106" i="38"/>
  <c r="J106" i="38"/>
  <c r="K106" i="38"/>
  <c r="L106" i="38"/>
  <c r="D107" i="38"/>
  <c r="E107" i="38"/>
  <c r="M107" i="38" s="1"/>
  <c r="F107" i="38"/>
  <c r="N107" i="38" s="1"/>
  <c r="G107" i="38"/>
  <c r="H107" i="38"/>
  <c r="I107" i="38"/>
  <c r="J107" i="38"/>
  <c r="K107" i="38"/>
  <c r="L107" i="38"/>
  <c r="D108" i="38"/>
  <c r="E108" i="38"/>
  <c r="F108" i="38"/>
  <c r="N108" i="38" s="1"/>
  <c r="G108" i="38"/>
  <c r="H108" i="38"/>
  <c r="I108" i="38"/>
  <c r="J108" i="38"/>
  <c r="K108" i="38"/>
  <c r="L108" i="38"/>
  <c r="M108" i="38"/>
  <c r="D109" i="38"/>
  <c r="E109" i="38"/>
  <c r="F109" i="38"/>
  <c r="G109" i="38"/>
  <c r="H109" i="38"/>
  <c r="I109" i="38"/>
  <c r="J109" i="38"/>
  <c r="K109" i="38"/>
  <c r="L109" i="38"/>
  <c r="M109" i="38"/>
  <c r="N109" i="38"/>
  <c r="D110" i="38"/>
  <c r="E110" i="38"/>
  <c r="F110" i="38"/>
  <c r="G110" i="38"/>
  <c r="H110" i="38"/>
  <c r="I110" i="38"/>
  <c r="J110" i="38"/>
  <c r="K110" i="38"/>
  <c r="L110" i="38"/>
  <c r="M110" i="38"/>
  <c r="N110" i="38"/>
  <c r="D111" i="38"/>
  <c r="E111" i="38"/>
  <c r="F111" i="38"/>
  <c r="G111" i="38"/>
  <c r="H111" i="38"/>
  <c r="I111" i="38"/>
  <c r="J111" i="38"/>
  <c r="K111" i="38"/>
  <c r="L111" i="38"/>
  <c r="M111" i="38"/>
  <c r="N111" i="38"/>
  <c r="D112" i="38"/>
  <c r="E112" i="38"/>
  <c r="M112" i="38" s="1"/>
  <c r="F112" i="38"/>
  <c r="N112" i="38" s="1"/>
  <c r="G112" i="38"/>
  <c r="H112" i="38"/>
  <c r="I112" i="38"/>
  <c r="J112" i="38"/>
  <c r="K112" i="38"/>
  <c r="L112" i="38"/>
  <c r="D113" i="38"/>
  <c r="E113" i="38"/>
  <c r="M113" i="38" s="1"/>
  <c r="F113" i="38"/>
  <c r="N113" i="38" s="1"/>
  <c r="G113" i="38"/>
  <c r="H113" i="38"/>
  <c r="I113" i="38"/>
  <c r="J113" i="38"/>
  <c r="K113" i="38"/>
  <c r="L113" i="38"/>
  <c r="D114" i="38"/>
  <c r="E114" i="38"/>
  <c r="F114" i="38"/>
  <c r="N114" i="38" s="1"/>
  <c r="G114" i="38"/>
  <c r="H114" i="38"/>
  <c r="I114" i="38"/>
  <c r="J114" i="38"/>
  <c r="K114" i="38"/>
  <c r="L114" i="38"/>
  <c r="M114" i="38"/>
  <c r="D116" i="38"/>
  <c r="E116" i="38"/>
  <c r="F116" i="38"/>
  <c r="G116" i="38"/>
  <c r="H116" i="38"/>
  <c r="I116" i="38"/>
  <c r="J116" i="38"/>
  <c r="K116" i="38"/>
  <c r="L116" i="38"/>
  <c r="M116" i="38"/>
  <c r="N116" i="38"/>
  <c r="D117" i="38"/>
  <c r="E117" i="38"/>
  <c r="F117" i="38"/>
  <c r="G117" i="38"/>
  <c r="H117" i="38"/>
  <c r="I117" i="38"/>
  <c r="J117" i="38"/>
  <c r="K117" i="38"/>
  <c r="L117" i="38"/>
  <c r="M117" i="38"/>
  <c r="N117" i="38"/>
  <c r="D118" i="38"/>
  <c r="E118" i="38"/>
  <c r="F118" i="38"/>
  <c r="G118" i="38"/>
  <c r="H118" i="38"/>
  <c r="I118" i="38"/>
  <c r="J118" i="38"/>
  <c r="K118" i="38"/>
  <c r="L118" i="38"/>
  <c r="M118" i="38"/>
  <c r="N118" i="38"/>
  <c r="D119" i="38"/>
  <c r="E119" i="38"/>
  <c r="M119" i="38" s="1"/>
  <c r="F119" i="38"/>
  <c r="G119" i="38"/>
  <c r="H119" i="38"/>
  <c r="I119" i="38"/>
  <c r="J119" i="38"/>
  <c r="K119" i="38"/>
  <c r="L119" i="38"/>
  <c r="N119" i="38"/>
  <c r="D120" i="38"/>
  <c r="E120" i="38"/>
  <c r="M120" i="38" s="1"/>
  <c r="F120" i="38"/>
  <c r="N120" i="38" s="1"/>
  <c r="G120" i="38"/>
  <c r="H120" i="38"/>
  <c r="I120" i="38"/>
  <c r="J120" i="38"/>
  <c r="K120" i="38"/>
  <c r="L120" i="38"/>
  <c r="D121" i="38"/>
  <c r="E121" i="38"/>
  <c r="F121" i="38"/>
  <c r="N121" i="38" s="1"/>
  <c r="G121" i="38"/>
  <c r="H121" i="38"/>
  <c r="I121" i="38"/>
  <c r="J121" i="38"/>
  <c r="K121" i="38"/>
  <c r="L121" i="38"/>
  <c r="M121" i="38"/>
  <c r="D123" i="38"/>
  <c r="E123" i="38"/>
  <c r="F123" i="38"/>
  <c r="G123" i="38"/>
  <c r="H123" i="38"/>
  <c r="I123" i="38"/>
  <c r="J123" i="38"/>
  <c r="K123" i="38"/>
  <c r="L123" i="38"/>
  <c r="M123" i="38"/>
  <c r="N123" i="38"/>
  <c r="D124" i="38"/>
  <c r="E124" i="38"/>
  <c r="F124" i="38"/>
  <c r="G124" i="38"/>
  <c r="H124" i="38"/>
  <c r="I124" i="38"/>
  <c r="J124" i="38"/>
  <c r="K124" i="38"/>
  <c r="L124" i="38"/>
  <c r="M124" i="38"/>
  <c r="N124" i="38"/>
  <c r="D125" i="38"/>
  <c r="E125" i="38"/>
  <c r="F125" i="38"/>
  <c r="G125" i="38"/>
  <c r="H125" i="38"/>
  <c r="I125" i="38"/>
  <c r="J125" i="38"/>
  <c r="K125" i="38"/>
  <c r="L125" i="38"/>
  <c r="M125" i="38"/>
  <c r="N125" i="38"/>
  <c r="D126" i="38"/>
  <c r="E126" i="38"/>
  <c r="M126" i="38" s="1"/>
  <c r="F126" i="38"/>
  <c r="G126" i="38"/>
  <c r="H126" i="38"/>
  <c r="I126" i="38"/>
  <c r="J126" i="38"/>
  <c r="K126" i="38"/>
  <c r="L126" i="38"/>
  <c r="N126" i="38"/>
  <c r="D127" i="38"/>
  <c r="E127" i="38"/>
  <c r="M127" i="38" s="1"/>
  <c r="F127" i="38"/>
  <c r="N127" i="38" s="1"/>
  <c r="G127" i="38"/>
  <c r="H127" i="38"/>
  <c r="I127" i="38"/>
  <c r="J127" i="38"/>
  <c r="K127" i="38"/>
  <c r="L127" i="38"/>
  <c r="D128" i="38"/>
  <c r="E128" i="38"/>
  <c r="F128" i="38"/>
  <c r="N128" i="38" s="1"/>
  <c r="G128" i="38"/>
  <c r="H128" i="38"/>
  <c r="I128" i="38"/>
  <c r="J128" i="38"/>
  <c r="K128" i="38"/>
  <c r="L128" i="38"/>
  <c r="M128" i="38"/>
  <c r="D129" i="38"/>
  <c r="E129" i="38"/>
  <c r="F129" i="38"/>
  <c r="G129" i="38"/>
  <c r="H129" i="38"/>
  <c r="I129" i="38"/>
  <c r="J129" i="38"/>
  <c r="K129" i="38"/>
  <c r="L129" i="38"/>
  <c r="M129" i="38"/>
  <c r="N129" i="38"/>
  <c r="D130" i="38"/>
  <c r="E130" i="38"/>
  <c r="F130" i="38"/>
  <c r="G130" i="38"/>
  <c r="H130" i="38"/>
  <c r="I130" i="38"/>
  <c r="J130" i="38"/>
  <c r="K130" i="38"/>
  <c r="L130" i="38"/>
  <c r="M130" i="38"/>
  <c r="N130" i="38"/>
  <c r="D131" i="38"/>
  <c r="E131" i="38"/>
  <c r="F131" i="38"/>
  <c r="G131" i="38"/>
  <c r="H131" i="38"/>
  <c r="I131" i="38"/>
  <c r="J131" i="38"/>
  <c r="K131" i="38"/>
  <c r="L131" i="38"/>
  <c r="D132" i="38"/>
  <c r="E132" i="38"/>
  <c r="F132" i="38"/>
  <c r="N132" i="38" s="1"/>
  <c r="G132" i="38"/>
  <c r="H132" i="38"/>
  <c r="I132" i="38"/>
  <c r="J132" i="38"/>
  <c r="K132" i="38"/>
  <c r="L132" i="38"/>
  <c r="M132" i="38"/>
  <c r="D133" i="38"/>
  <c r="E133" i="38"/>
  <c r="F133" i="38"/>
  <c r="G133" i="38"/>
  <c r="H133" i="38"/>
  <c r="I133" i="38"/>
  <c r="J133" i="38"/>
  <c r="K133" i="38"/>
  <c r="L133" i="38"/>
  <c r="M133" i="38"/>
  <c r="N133" i="38"/>
  <c r="D135" i="38"/>
  <c r="E135" i="38"/>
  <c r="F135" i="38"/>
  <c r="G135" i="38"/>
  <c r="H135" i="38"/>
  <c r="I135" i="38"/>
  <c r="J135" i="38"/>
  <c r="K135" i="38"/>
  <c r="L135" i="38"/>
  <c r="M135" i="38"/>
  <c r="N135" i="38"/>
  <c r="D136" i="38"/>
  <c r="E136" i="38"/>
  <c r="F136" i="38"/>
  <c r="G136" i="38"/>
  <c r="H136" i="38"/>
  <c r="I136" i="38"/>
  <c r="J136" i="38"/>
  <c r="K136" i="38"/>
  <c r="L136" i="38"/>
  <c r="M136" i="38"/>
  <c r="N136" i="38"/>
  <c r="D137" i="38"/>
  <c r="E137" i="38"/>
  <c r="M137" i="38" s="1"/>
  <c r="F137" i="38"/>
  <c r="G137" i="38"/>
  <c r="H137" i="38"/>
  <c r="I137" i="38"/>
  <c r="J137" i="38"/>
  <c r="K137" i="38"/>
  <c r="L137" i="38"/>
  <c r="N137" i="38"/>
  <c r="D138" i="38"/>
  <c r="E138" i="38"/>
  <c r="M138" i="38" s="1"/>
  <c r="F138" i="38"/>
  <c r="N138" i="38" s="1"/>
  <c r="G138" i="38"/>
  <c r="H138" i="38"/>
  <c r="I138" i="38"/>
  <c r="J138" i="38"/>
  <c r="K138" i="38"/>
  <c r="L138" i="38"/>
  <c r="D139" i="38"/>
  <c r="E139" i="38"/>
  <c r="F139" i="38"/>
  <c r="N139" i="38" s="1"/>
  <c r="G139" i="38"/>
  <c r="H139" i="38"/>
  <c r="I139" i="38"/>
  <c r="J139" i="38"/>
  <c r="K139" i="38"/>
  <c r="L139" i="38"/>
  <c r="M139" i="38"/>
  <c r="D140" i="38"/>
  <c r="E140" i="38"/>
  <c r="F140" i="38"/>
  <c r="G140" i="38"/>
  <c r="H140" i="38"/>
  <c r="I140" i="38"/>
  <c r="J140" i="38"/>
  <c r="K140" i="38"/>
  <c r="L140" i="38"/>
  <c r="M140" i="38"/>
  <c r="N140" i="38"/>
  <c r="D142" i="38"/>
  <c r="E142" i="38"/>
  <c r="F142" i="38"/>
  <c r="G142" i="38"/>
  <c r="H142" i="38"/>
  <c r="I142" i="38"/>
  <c r="J142" i="38"/>
  <c r="K142" i="38"/>
  <c r="L142" i="38"/>
  <c r="M142" i="38"/>
  <c r="N142" i="38"/>
  <c r="D143" i="38"/>
  <c r="E147" i="38"/>
  <c r="F147" i="38"/>
  <c r="G147" i="38"/>
  <c r="H147" i="38"/>
  <c r="N147" i="38" s="1"/>
  <c r="I147" i="38"/>
  <c r="J147" i="38"/>
  <c r="K147" i="38"/>
  <c r="L147" i="38"/>
  <c r="M147" i="38"/>
  <c r="D148" i="38"/>
  <c r="E148" i="38"/>
  <c r="M148" i="38" s="1"/>
  <c r="F148" i="38"/>
  <c r="N148" i="38" s="1"/>
  <c r="G148" i="38"/>
  <c r="H148" i="38"/>
  <c r="I148" i="38"/>
  <c r="J148" i="38"/>
  <c r="K148" i="38"/>
  <c r="L148" i="38"/>
  <c r="D149" i="38"/>
  <c r="E149" i="38"/>
  <c r="F149" i="38"/>
  <c r="N149" i="38" s="1"/>
  <c r="G149" i="38"/>
  <c r="H149" i="38"/>
  <c r="I149" i="38"/>
  <c r="J149" i="38"/>
  <c r="K149" i="38"/>
  <c r="L149" i="38"/>
  <c r="M149" i="38"/>
  <c r="D150" i="38"/>
  <c r="E150" i="38"/>
  <c r="F150" i="38"/>
  <c r="G150" i="38"/>
  <c r="H150" i="38"/>
  <c r="I150" i="38"/>
  <c r="J150" i="38"/>
  <c r="K150" i="38"/>
  <c r="L150" i="38"/>
  <c r="M150" i="38"/>
  <c r="N150" i="38"/>
  <c r="D151" i="38"/>
  <c r="E151" i="38"/>
  <c r="F151" i="38"/>
  <c r="G151" i="38"/>
  <c r="H151" i="38"/>
  <c r="I151" i="38"/>
  <c r="J151" i="38"/>
  <c r="K151" i="38"/>
  <c r="L151" i="38"/>
  <c r="M151" i="38"/>
  <c r="N151" i="38"/>
  <c r="D152" i="38"/>
  <c r="E152" i="38"/>
  <c r="F152" i="38"/>
  <c r="G152" i="38"/>
  <c r="H152" i="38"/>
  <c r="I152" i="38"/>
  <c r="J152" i="38"/>
  <c r="K152" i="38"/>
  <c r="L152" i="38"/>
  <c r="M152" i="38"/>
  <c r="N152" i="38"/>
  <c r="D153" i="38"/>
  <c r="E153" i="38"/>
  <c r="M153" i="38" s="1"/>
  <c r="F153" i="38"/>
  <c r="G153" i="38"/>
  <c r="H153" i="38"/>
  <c r="I153" i="38"/>
  <c r="J153" i="38"/>
  <c r="K153" i="38"/>
  <c r="L153" i="38"/>
  <c r="N153" i="38"/>
  <c r="D154" i="38"/>
  <c r="E154" i="38"/>
  <c r="M154" i="38" s="1"/>
  <c r="F154" i="38"/>
  <c r="N154" i="38" s="1"/>
  <c r="G154" i="38"/>
  <c r="H154" i="38"/>
  <c r="I154" i="38"/>
  <c r="J154" i="38"/>
  <c r="K154" i="38"/>
  <c r="L154" i="38"/>
  <c r="D155" i="38"/>
  <c r="E155" i="38"/>
  <c r="F155" i="38"/>
  <c r="N155" i="38" s="1"/>
  <c r="G155" i="38"/>
  <c r="H155" i="38"/>
  <c r="I155" i="38"/>
  <c r="J155" i="38"/>
  <c r="K155" i="38"/>
  <c r="L155" i="38"/>
  <c r="M155" i="38"/>
  <c r="D156" i="38"/>
  <c r="E156" i="38"/>
  <c r="F156" i="38"/>
  <c r="G156" i="38"/>
  <c r="H156" i="38"/>
  <c r="I156" i="38"/>
  <c r="J156" i="38"/>
  <c r="K156" i="38"/>
  <c r="L156" i="38"/>
  <c r="M156" i="38"/>
  <c r="N156" i="38"/>
  <c r="D157" i="38"/>
  <c r="E157" i="38"/>
  <c r="F157" i="38"/>
  <c r="G157" i="38"/>
  <c r="H157" i="38"/>
  <c r="I157" i="38"/>
  <c r="J157" i="38"/>
  <c r="K157" i="38"/>
  <c r="L157" i="38"/>
  <c r="M157" i="38"/>
  <c r="N157" i="38"/>
  <c r="D158" i="38"/>
  <c r="E158" i="38"/>
  <c r="F158" i="38"/>
  <c r="G158" i="38"/>
  <c r="H158" i="38"/>
  <c r="I158" i="38"/>
  <c r="J158" i="38"/>
  <c r="K158" i="38"/>
  <c r="L158" i="38"/>
  <c r="M158" i="38"/>
  <c r="N158" i="38"/>
  <c r="D159" i="38"/>
  <c r="E159" i="38"/>
  <c r="M159" i="38" s="1"/>
  <c r="F159" i="38"/>
  <c r="G159" i="38"/>
  <c r="H159" i="38"/>
  <c r="I159" i="38"/>
  <c r="J159" i="38"/>
  <c r="K159" i="38"/>
  <c r="L159" i="38"/>
  <c r="N159" i="38"/>
  <c r="D160" i="38"/>
  <c r="E160" i="38"/>
  <c r="M160" i="38" s="1"/>
  <c r="F160" i="38"/>
  <c r="N160" i="38" s="1"/>
  <c r="G160" i="38"/>
  <c r="H160" i="38"/>
  <c r="I160" i="38"/>
  <c r="J160" i="38"/>
  <c r="K160" i="38"/>
  <c r="L160" i="38"/>
  <c r="D162" i="38"/>
  <c r="E162" i="38"/>
  <c r="F162" i="38"/>
  <c r="N162" i="38" s="1"/>
  <c r="G162" i="38"/>
  <c r="H162" i="38"/>
  <c r="I162" i="38"/>
  <c r="J162" i="38"/>
  <c r="K162" i="38"/>
  <c r="L162" i="38"/>
  <c r="M162" i="38"/>
  <c r="D163" i="38"/>
  <c r="E163" i="38"/>
  <c r="F163" i="38"/>
  <c r="G163" i="38"/>
  <c r="H163" i="38"/>
  <c r="I163" i="38"/>
  <c r="J163" i="38"/>
  <c r="K163" i="38"/>
  <c r="L163" i="38"/>
  <c r="M163" i="38"/>
  <c r="N163" i="38"/>
  <c r="D164" i="38"/>
  <c r="E164" i="38"/>
  <c r="F164" i="38"/>
  <c r="G164" i="38"/>
  <c r="H164" i="38"/>
  <c r="I164" i="38"/>
  <c r="J164" i="38"/>
  <c r="K164" i="38"/>
  <c r="L164" i="38"/>
  <c r="M164" i="38"/>
  <c r="N164" i="38"/>
  <c r="D165" i="38"/>
  <c r="E165" i="38"/>
  <c r="F165" i="38"/>
  <c r="G165" i="38"/>
  <c r="H165" i="38"/>
  <c r="I165" i="38"/>
  <c r="J165" i="38"/>
  <c r="K165" i="38"/>
  <c r="L165" i="38"/>
  <c r="M165" i="38"/>
  <c r="N165" i="38"/>
  <c r="D166" i="38"/>
  <c r="E166" i="38"/>
  <c r="M166" i="38" s="1"/>
  <c r="F166" i="38"/>
  <c r="G166" i="38"/>
  <c r="H166" i="38"/>
  <c r="I166" i="38"/>
  <c r="J166" i="38"/>
  <c r="K166" i="38"/>
  <c r="L166" i="38"/>
  <c r="N166" i="38"/>
  <c r="D167" i="38"/>
  <c r="E167" i="38"/>
  <c r="M167" i="38" s="1"/>
  <c r="F167" i="38"/>
  <c r="N167" i="38" s="1"/>
  <c r="G167" i="38"/>
  <c r="H167" i="38"/>
  <c r="I167" i="38"/>
  <c r="J167" i="38"/>
  <c r="K167" i="38"/>
  <c r="L167" i="38"/>
  <c r="D169" i="38"/>
  <c r="E169" i="38"/>
  <c r="F169" i="38"/>
  <c r="N169" i="38" s="1"/>
  <c r="G169" i="38"/>
  <c r="H169" i="38"/>
  <c r="I169" i="38"/>
  <c r="J169" i="38"/>
  <c r="K169" i="38"/>
  <c r="L169" i="38"/>
  <c r="M169" i="38"/>
  <c r="D170" i="38"/>
  <c r="E170" i="38"/>
  <c r="F170" i="38"/>
  <c r="G170" i="38"/>
  <c r="H170" i="38"/>
  <c r="I170" i="38"/>
  <c r="J170" i="38"/>
  <c r="K170" i="38"/>
  <c r="L170" i="38"/>
  <c r="M170" i="38"/>
  <c r="N170" i="38"/>
  <c r="D171" i="38"/>
  <c r="E171" i="38"/>
  <c r="F171" i="38"/>
  <c r="G171" i="38"/>
  <c r="H171" i="38"/>
  <c r="I171" i="38"/>
  <c r="J171" i="38"/>
  <c r="K171" i="38"/>
  <c r="L171" i="38"/>
  <c r="M171" i="38"/>
  <c r="N171" i="38"/>
  <c r="D172" i="38"/>
  <c r="E172" i="38"/>
  <c r="F172" i="38"/>
  <c r="G172" i="38"/>
  <c r="H172" i="38"/>
  <c r="I172" i="38"/>
  <c r="J172" i="38"/>
  <c r="K172" i="38"/>
  <c r="L172" i="38"/>
  <c r="M172" i="38"/>
  <c r="N172" i="38"/>
  <c r="D173" i="38"/>
  <c r="E173" i="38"/>
  <c r="M173" i="38" s="1"/>
  <c r="F173" i="38"/>
  <c r="G173" i="38"/>
  <c r="H173" i="38"/>
  <c r="I173" i="38"/>
  <c r="J173" i="38"/>
  <c r="K173" i="38"/>
  <c r="L173" i="38"/>
  <c r="N173" i="38"/>
  <c r="D174" i="38"/>
  <c r="E174" i="38"/>
  <c r="M174" i="38" s="1"/>
  <c r="F174" i="38"/>
  <c r="N174" i="38" s="1"/>
  <c r="G174" i="38"/>
  <c r="H174" i="38"/>
  <c r="I174" i="38"/>
  <c r="J174" i="38"/>
  <c r="K174" i="38"/>
  <c r="L174" i="38"/>
  <c r="D175" i="38"/>
  <c r="E175" i="38"/>
  <c r="F175" i="38"/>
  <c r="N175" i="38" s="1"/>
  <c r="G175" i="38"/>
  <c r="H175" i="38"/>
  <c r="I175" i="38"/>
  <c r="J175" i="38"/>
  <c r="K175" i="38"/>
  <c r="L175" i="38"/>
  <c r="M175" i="38"/>
  <c r="D176" i="38"/>
  <c r="E176" i="38"/>
  <c r="F176" i="38"/>
  <c r="G176" i="38"/>
  <c r="H176" i="38"/>
  <c r="I176" i="38"/>
  <c r="J176" i="38"/>
  <c r="K176" i="38"/>
  <c r="L176" i="38"/>
  <c r="M176" i="38"/>
  <c r="N176" i="38"/>
  <c r="D177" i="38"/>
  <c r="E177" i="38"/>
  <c r="F177" i="38"/>
  <c r="G177" i="38"/>
  <c r="H177" i="38"/>
  <c r="I177" i="38"/>
  <c r="J177" i="38"/>
  <c r="K177" i="38"/>
  <c r="L177" i="38"/>
  <c r="M177" i="38"/>
  <c r="N177" i="38"/>
  <c r="D178" i="38"/>
  <c r="E178" i="38"/>
  <c r="F178" i="38"/>
  <c r="G178" i="38"/>
  <c r="H178" i="38"/>
  <c r="I178" i="38"/>
  <c r="J178" i="38"/>
  <c r="K178" i="38"/>
  <c r="L178" i="38"/>
  <c r="M178" i="38"/>
  <c r="N178" i="38"/>
  <c r="D179" i="38"/>
  <c r="E179" i="38"/>
  <c r="M179" i="38" s="1"/>
  <c r="F179" i="38"/>
  <c r="G179" i="38"/>
  <c r="H179" i="38"/>
  <c r="I179" i="38"/>
  <c r="J179" i="38"/>
  <c r="K179" i="38"/>
  <c r="L179" i="38"/>
  <c r="N179" i="38"/>
  <c r="D181" i="38"/>
  <c r="E181" i="38"/>
  <c r="M181" i="38" s="1"/>
  <c r="F181" i="38"/>
  <c r="N181" i="38" s="1"/>
  <c r="G181" i="38"/>
  <c r="H181" i="38"/>
  <c r="I181" i="38"/>
  <c r="J181" i="38"/>
  <c r="K181" i="38"/>
  <c r="L181" i="38"/>
  <c r="D182" i="38"/>
  <c r="E182" i="38"/>
  <c r="F182" i="38"/>
  <c r="N182" i="38" s="1"/>
  <c r="G182" i="38"/>
  <c r="H182" i="38"/>
  <c r="I182" i="38"/>
  <c r="J182" i="38"/>
  <c r="K182" i="38"/>
  <c r="L182" i="38"/>
  <c r="M182" i="38"/>
  <c r="D183" i="38"/>
  <c r="E183" i="38"/>
  <c r="F183" i="38"/>
  <c r="G183" i="38"/>
  <c r="H183" i="38"/>
  <c r="I183" i="38"/>
  <c r="J183" i="38"/>
  <c r="K183" i="38"/>
  <c r="L183" i="38"/>
  <c r="M183" i="38"/>
  <c r="N183" i="38"/>
  <c r="D184" i="38"/>
  <c r="E184" i="38"/>
  <c r="F184" i="38"/>
  <c r="G184" i="38"/>
  <c r="H184" i="38"/>
  <c r="I184" i="38"/>
  <c r="J184" i="38"/>
  <c r="K184" i="38"/>
  <c r="L184" i="38"/>
  <c r="M184" i="38"/>
  <c r="N184" i="38"/>
  <c r="D185" i="38"/>
  <c r="E185" i="38"/>
  <c r="F185" i="38"/>
  <c r="G185" i="38"/>
  <c r="H185" i="38"/>
  <c r="I185" i="38"/>
  <c r="J185" i="38"/>
  <c r="K185" i="38"/>
  <c r="L185" i="38"/>
  <c r="M185" i="38"/>
  <c r="N185" i="38"/>
  <c r="D186" i="38"/>
  <c r="E186" i="38"/>
  <c r="M186" i="38" s="1"/>
  <c r="F186" i="38"/>
  <c r="G186" i="38"/>
  <c r="H186" i="38"/>
  <c r="I186" i="38"/>
  <c r="J186" i="38"/>
  <c r="K186" i="38"/>
  <c r="L186" i="38"/>
  <c r="N186" i="38"/>
  <c r="D188" i="38"/>
  <c r="E188" i="38"/>
  <c r="M188" i="38" s="1"/>
  <c r="F188" i="38"/>
  <c r="N188" i="38" s="1"/>
  <c r="G188" i="38"/>
  <c r="H188" i="38"/>
  <c r="I188" i="38"/>
  <c r="J188" i="38"/>
  <c r="K188" i="38"/>
  <c r="L188" i="38"/>
  <c r="D189" i="38"/>
  <c r="E193" i="38"/>
  <c r="F193" i="38"/>
  <c r="N193" i="38" s="1"/>
  <c r="G193" i="38"/>
  <c r="H193" i="38"/>
  <c r="I193" i="38"/>
  <c r="J193" i="38"/>
  <c r="K193" i="38"/>
  <c r="L193" i="38"/>
  <c r="M193" i="38"/>
  <c r="D194" i="38"/>
  <c r="E194" i="38"/>
  <c r="F194" i="38"/>
  <c r="G194" i="38"/>
  <c r="H194" i="38"/>
  <c r="I194" i="38"/>
  <c r="J194" i="38"/>
  <c r="K194" i="38"/>
  <c r="L194" i="38"/>
  <c r="M194" i="38"/>
  <c r="N194" i="38"/>
  <c r="D195" i="38"/>
  <c r="E195" i="38"/>
  <c r="F195" i="38"/>
  <c r="G195" i="38"/>
  <c r="H195" i="38"/>
  <c r="I195" i="38"/>
  <c r="J195" i="38"/>
  <c r="K195" i="38"/>
  <c r="L195" i="38"/>
  <c r="M195" i="38"/>
  <c r="N195" i="38"/>
  <c r="D196" i="38"/>
  <c r="E196" i="38"/>
  <c r="F196" i="38"/>
  <c r="G196" i="38"/>
  <c r="H196" i="38"/>
  <c r="I196" i="38"/>
  <c r="J196" i="38"/>
  <c r="K196" i="38"/>
  <c r="L196" i="38"/>
  <c r="M196" i="38"/>
  <c r="N196" i="38"/>
  <c r="D197" i="38"/>
  <c r="E197" i="38"/>
  <c r="M197" i="38" s="1"/>
  <c r="F197" i="38"/>
  <c r="G197" i="38"/>
  <c r="H197" i="38"/>
  <c r="I197" i="38"/>
  <c r="J197" i="38"/>
  <c r="K197" i="38"/>
  <c r="L197" i="38"/>
  <c r="N197" i="38"/>
  <c r="D198" i="38"/>
  <c r="E198" i="38"/>
  <c r="M198" i="38" s="1"/>
  <c r="F198" i="38"/>
  <c r="N198" i="38" s="1"/>
  <c r="G198" i="38"/>
  <c r="H198" i="38"/>
  <c r="I198" i="38"/>
  <c r="J198" i="38"/>
  <c r="K198" i="38"/>
  <c r="L198" i="38"/>
  <c r="D199" i="38"/>
  <c r="E199" i="38"/>
  <c r="F199" i="38"/>
  <c r="N199" i="38" s="1"/>
  <c r="G199" i="38"/>
  <c r="H199" i="38"/>
  <c r="I199" i="38"/>
  <c r="J199" i="38"/>
  <c r="K199" i="38"/>
  <c r="L199" i="38"/>
  <c r="M199" i="38"/>
  <c r="D200" i="38"/>
  <c r="E200" i="38"/>
  <c r="F200" i="38"/>
  <c r="G200" i="38"/>
  <c r="H200" i="38"/>
  <c r="I200" i="38"/>
  <c r="J200" i="38"/>
  <c r="K200" i="38"/>
  <c r="L200" i="38"/>
  <c r="M200" i="38"/>
  <c r="N200" i="38"/>
  <c r="D201" i="38"/>
  <c r="E201" i="38"/>
  <c r="F201" i="38"/>
  <c r="G201" i="38"/>
  <c r="H201" i="38"/>
  <c r="I201" i="38"/>
  <c r="J201" i="38"/>
  <c r="K201" i="38"/>
  <c r="L201" i="38"/>
  <c r="M201" i="38"/>
  <c r="N201" i="38"/>
  <c r="D202" i="38"/>
  <c r="E202" i="38"/>
  <c r="F202" i="38"/>
  <c r="G202" i="38"/>
  <c r="H202" i="38"/>
  <c r="I202" i="38"/>
  <c r="J202" i="38"/>
  <c r="K202" i="38"/>
  <c r="L202" i="38"/>
  <c r="M202" i="38"/>
  <c r="N202" i="38"/>
  <c r="D203" i="38"/>
  <c r="E203" i="38"/>
  <c r="M203" i="38" s="1"/>
  <c r="F203" i="38"/>
  <c r="G203" i="38"/>
  <c r="H203" i="38"/>
  <c r="I203" i="38"/>
  <c r="J203" i="38"/>
  <c r="K203" i="38"/>
  <c r="L203" i="38"/>
  <c r="N203" i="38"/>
  <c r="D204" i="38"/>
  <c r="E204" i="38"/>
  <c r="M204" i="38" s="1"/>
  <c r="F204" i="38"/>
  <c r="N204" i="38" s="1"/>
  <c r="G204" i="38"/>
  <c r="H204" i="38"/>
  <c r="I204" i="38"/>
  <c r="J204" i="38"/>
  <c r="K204" i="38"/>
  <c r="L204" i="38"/>
  <c r="D205" i="38"/>
  <c r="E205" i="38"/>
  <c r="F205" i="38"/>
  <c r="N205" i="38" s="1"/>
  <c r="G205" i="38"/>
  <c r="H205" i="38"/>
  <c r="I205" i="38"/>
  <c r="J205" i="38"/>
  <c r="K205" i="38"/>
  <c r="L205" i="38"/>
  <c r="M205" i="38"/>
  <c r="D206" i="38"/>
  <c r="E206" i="38"/>
  <c r="F206" i="38"/>
  <c r="G206" i="38"/>
  <c r="H206" i="38"/>
  <c r="I206" i="38"/>
  <c r="J206" i="38"/>
  <c r="K206" i="38"/>
  <c r="L206" i="38"/>
  <c r="M206" i="38"/>
  <c r="N206" i="38"/>
  <c r="D208" i="38"/>
  <c r="E208" i="38"/>
  <c r="F208" i="38"/>
  <c r="G208" i="38"/>
  <c r="H208" i="38"/>
  <c r="I208" i="38"/>
  <c r="J208" i="38"/>
  <c r="K208" i="38"/>
  <c r="L208" i="38"/>
  <c r="M208" i="38"/>
  <c r="N208" i="38"/>
  <c r="D209" i="38"/>
  <c r="E209" i="38"/>
  <c r="F209" i="38"/>
  <c r="G209" i="38"/>
  <c r="H209" i="38"/>
  <c r="I209" i="38"/>
  <c r="J209" i="38"/>
  <c r="K209" i="38"/>
  <c r="L209" i="38"/>
  <c r="M209" i="38"/>
  <c r="N209" i="38"/>
  <c r="D210" i="38"/>
  <c r="E210" i="38"/>
  <c r="M210" i="38" s="1"/>
  <c r="F210" i="38"/>
  <c r="G210" i="38"/>
  <c r="H210" i="38"/>
  <c r="I210" i="38"/>
  <c r="J210" i="38"/>
  <c r="K210" i="38"/>
  <c r="L210" i="38"/>
  <c r="N210" i="38"/>
  <c r="D211" i="38"/>
  <c r="E211" i="38"/>
  <c r="M211" i="38" s="1"/>
  <c r="F211" i="38"/>
  <c r="N211" i="38" s="1"/>
  <c r="G211" i="38"/>
  <c r="H211" i="38"/>
  <c r="I211" i="38"/>
  <c r="J211" i="38"/>
  <c r="K211" i="38"/>
  <c r="L211" i="38"/>
  <c r="D212" i="38"/>
  <c r="E212" i="38"/>
  <c r="F212" i="38"/>
  <c r="N212" i="38" s="1"/>
  <c r="G212" i="38"/>
  <c r="H212" i="38"/>
  <c r="I212" i="38"/>
  <c r="J212" i="38"/>
  <c r="K212" i="38"/>
  <c r="L212" i="38"/>
  <c r="M212" i="38"/>
  <c r="D213" i="38"/>
  <c r="E213" i="38"/>
  <c r="F213" i="38"/>
  <c r="G213" i="38"/>
  <c r="H213" i="38"/>
  <c r="I213" i="38"/>
  <c r="J213" i="38"/>
  <c r="K213" i="38"/>
  <c r="L213" i="38"/>
  <c r="M213" i="38"/>
  <c r="N213" i="38"/>
  <c r="D215" i="38"/>
  <c r="E215" i="38"/>
  <c r="F215" i="38"/>
  <c r="G215" i="38"/>
  <c r="H215" i="38"/>
  <c r="I215" i="38"/>
  <c r="J215" i="38"/>
  <c r="K215" i="38"/>
  <c r="L215" i="38"/>
  <c r="M215" i="38"/>
  <c r="N215" i="38"/>
  <c r="D216" i="38"/>
  <c r="E216" i="38"/>
  <c r="F216" i="38"/>
  <c r="G216" i="38"/>
  <c r="H216" i="38"/>
  <c r="I216" i="38"/>
  <c r="J216" i="38"/>
  <c r="K216" i="38"/>
  <c r="L216" i="38"/>
  <c r="M216" i="38"/>
  <c r="N216" i="38"/>
  <c r="D217" i="38"/>
  <c r="E217" i="38"/>
  <c r="M217" i="38" s="1"/>
  <c r="F217" i="38"/>
  <c r="G217" i="38"/>
  <c r="H217" i="38"/>
  <c r="I217" i="38"/>
  <c r="J217" i="38"/>
  <c r="K217" i="38"/>
  <c r="L217" i="38"/>
  <c r="N217" i="38"/>
  <c r="D218" i="38"/>
  <c r="E218" i="38"/>
  <c r="M218" i="38" s="1"/>
  <c r="F218" i="38"/>
  <c r="N218" i="38" s="1"/>
  <c r="G218" i="38"/>
  <c r="H218" i="38"/>
  <c r="I218" i="38"/>
  <c r="J218" i="38"/>
  <c r="K218" i="38"/>
  <c r="L218" i="38"/>
  <c r="D219" i="38"/>
  <c r="E219" i="38"/>
  <c r="F219" i="38"/>
  <c r="N219" i="38" s="1"/>
  <c r="G219" i="38"/>
  <c r="H219" i="38"/>
  <c r="I219" i="38"/>
  <c r="J219" i="38"/>
  <c r="K219" i="38"/>
  <c r="L219" i="38"/>
  <c r="M219" i="38"/>
  <c r="D220" i="38"/>
  <c r="E220" i="38"/>
  <c r="F220" i="38"/>
  <c r="G220" i="38"/>
  <c r="H220" i="38"/>
  <c r="I220" i="38"/>
  <c r="J220" i="38"/>
  <c r="K220" i="38"/>
  <c r="L220" i="38"/>
  <c r="M220" i="38"/>
  <c r="N220" i="38"/>
  <c r="D221" i="38"/>
  <c r="E221" i="38"/>
  <c r="F221" i="38"/>
  <c r="G221" i="38"/>
  <c r="H221" i="38"/>
  <c r="I221" i="38"/>
  <c r="J221" i="38"/>
  <c r="K221" i="38"/>
  <c r="L221" i="38"/>
  <c r="M221" i="38"/>
  <c r="N221" i="38"/>
  <c r="D222" i="38"/>
  <c r="E222" i="38"/>
  <c r="F222" i="38"/>
  <c r="G222" i="38"/>
  <c r="H222" i="38"/>
  <c r="I222" i="38"/>
  <c r="J222" i="38"/>
  <c r="K222" i="38"/>
  <c r="L222" i="38"/>
  <c r="M222" i="38"/>
  <c r="N222" i="38"/>
  <c r="D223" i="38"/>
  <c r="E223" i="38"/>
  <c r="M223" i="38" s="1"/>
  <c r="F223" i="38"/>
  <c r="G223" i="38"/>
  <c r="H223" i="38"/>
  <c r="I223" i="38"/>
  <c r="J223" i="38"/>
  <c r="K223" i="38"/>
  <c r="L223" i="38"/>
  <c r="N223" i="38"/>
  <c r="D224" i="38"/>
  <c r="E224" i="38"/>
  <c r="M224" i="38" s="1"/>
  <c r="F224" i="38"/>
  <c r="N224" i="38" s="1"/>
  <c r="G224" i="38"/>
  <c r="H224" i="38"/>
  <c r="I224" i="38"/>
  <c r="J224" i="38"/>
  <c r="K224" i="38"/>
  <c r="L224" i="38"/>
  <c r="D225" i="38"/>
  <c r="E225" i="38"/>
  <c r="F225" i="38"/>
  <c r="N225" i="38" s="1"/>
  <c r="G225" i="38"/>
  <c r="H225" i="38"/>
  <c r="I225" i="38"/>
  <c r="J225" i="38"/>
  <c r="K225" i="38"/>
  <c r="L225" i="38"/>
  <c r="M225" i="38"/>
  <c r="D227" i="38"/>
  <c r="E227" i="38"/>
  <c r="F227" i="38"/>
  <c r="G227" i="38"/>
  <c r="H227" i="38"/>
  <c r="I227" i="38"/>
  <c r="J227" i="38"/>
  <c r="K227" i="38"/>
  <c r="L227" i="38"/>
  <c r="M227" i="38"/>
  <c r="N227" i="38"/>
  <c r="D228" i="38"/>
  <c r="E228" i="38"/>
  <c r="F228" i="38"/>
  <c r="G228" i="38"/>
  <c r="H228" i="38"/>
  <c r="I228" i="38"/>
  <c r="J228" i="38"/>
  <c r="K228" i="38"/>
  <c r="L228" i="38"/>
  <c r="M228" i="38"/>
  <c r="N228" i="38"/>
  <c r="D229" i="38"/>
  <c r="E229" i="38"/>
  <c r="F229" i="38"/>
  <c r="G229" i="38"/>
  <c r="H229" i="38"/>
  <c r="I229" i="38"/>
  <c r="J229" i="38"/>
  <c r="K229" i="38"/>
  <c r="L229" i="38"/>
  <c r="M229" i="38"/>
  <c r="N229" i="38"/>
  <c r="D230" i="38"/>
  <c r="E230" i="38"/>
  <c r="M230" i="38" s="1"/>
  <c r="F230" i="38"/>
  <c r="G230" i="38"/>
  <c r="H230" i="38"/>
  <c r="I230" i="38"/>
  <c r="J230" i="38"/>
  <c r="K230" i="38"/>
  <c r="L230" i="38"/>
  <c r="N230" i="38"/>
  <c r="D231" i="38"/>
  <c r="E231" i="38"/>
  <c r="M231" i="38" s="1"/>
  <c r="F231" i="38"/>
  <c r="N231" i="38" s="1"/>
  <c r="G231" i="38"/>
  <c r="H231" i="38"/>
  <c r="I231" i="38"/>
  <c r="J231" i="38"/>
  <c r="K231" i="38"/>
  <c r="L231" i="38"/>
  <c r="D232" i="38"/>
  <c r="E232" i="38"/>
  <c r="F232" i="38"/>
  <c r="N232" i="38" s="1"/>
  <c r="G232" i="38"/>
  <c r="H232" i="38"/>
  <c r="I232" i="38"/>
  <c r="J232" i="38"/>
  <c r="K232" i="38"/>
  <c r="L232" i="38"/>
  <c r="M232" i="38"/>
  <c r="D234" i="38"/>
  <c r="E234" i="38"/>
  <c r="F234" i="38"/>
  <c r="G234" i="38"/>
  <c r="H234" i="38"/>
  <c r="I234" i="38"/>
  <c r="J234" i="38"/>
  <c r="K234" i="38"/>
  <c r="L234" i="38"/>
  <c r="M234" i="38"/>
  <c r="N234" i="38"/>
  <c r="D235" i="38"/>
  <c r="E239" i="38"/>
  <c r="F239" i="38"/>
  <c r="G239" i="38"/>
  <c r="H239" i="38"/>
  <c r="I239" i="38"/>
  <c r="J239" i="38"/>
  <c r="K239" i="38"/>
  <c r="L239" i="38"/>
  <c r="M239" i="38"/>
  <c r="N239" i="38"/>
  <c r="D240" i="38"/>
  <c r="E240" i="38"/>
  <c r="F240" i="38"/>
  <c r="G240" i="38"/>
  <c r="H240" i="38"/>
  <c r="I240" i="38"/>
  <c r="J240" i="38"/>
  <c r="K240" i="38"/>
  <c r="L240" i="38"/>
  <c r="M240" i="38"/>
  <c r="N240" i="38"/>
  <c r="D241" i="38"/>
  <c r="E241" i="38"/>
  <c r="M241" i="38" s="1"/>
  <c r="F241" i="38"/>
  <c r="G241" i="38"/>
  <c r="H241" i="38"/>
  <c r="I241" i="38"/>
  <c r="J241" i="38"/>
  <c r="K241" i="38"/>
  <c r="L241" i="38"/>
  <c r="N241" i="38"/>
  <c r="D242" i="38"/>
  <c r="E242" i="38"/>
  <c r="M242" i="38" s="1"/>
  <c r="F242" i="38"/>
  <c r="N242" i="38" s="1"/>
  <c r="G242" i="38"/>
  <c r="H242" i="38"/>
  <c r="I242" i="38"/>
  <c r="J242" i="38"/>
  <c r="K242" i="38"/>
  <c r="L242" i="38"/>
  <c r="D243" i="38"/>
  <c r="E243" i="38"/>
  <c r="F243" i="38"/>
  <c r="N243" i="38" s="1"/>
  <c r="G243" i="38"/>
  <c r="H243" i="38"/>
  <c r="I243" i="38"/>
  <c r="J243" i="38"/>
  <c r="K243" i="38"/>
  <c r="L243" i="38"/>
  <c r="M243" i="38"/>
  <c r="D244" i="38"/>
  <c r="E244" i="38"/>
  <c r="F244" i="38"/>
  <c r="G244" i="38"/>
  <c r="H244" i="38"/>
  <c r="I244" i="38"/>
  <c r="J244" i="38"/>
  <c r="K244" i="38"/>
  <c r="L244" i="38"/>
  <c r="M244" i="38"/>
  <c r="N244" i="38"/>
  <c r="D245" i="38"/>
  <c r="E245" i="38"/>
  <c r="F245" i="38"/>
  <c r="G245" i="38"/>
  <c r="H245" i="38"/>
  <c r="I245" i="38"/>
  <c r="J245" i="38"/>
  <c r="K245" i="38"/>
  <c r="L245" i="38"/>
  <c r="M245" i="38"/>
  <c r="N245" i="38"/>
  <c r="D246" i="38"/>
  <c r="E246" i="38"/>
  <c r="F246" i="38"/>
  <c r="G246" i="38"/>
  <c r="H246" i="38"/>
  <c r="I246" i="38"/>
  <c r="J246" i="38"/>
  <c r="K246" i="38"/>
  <c r="L246" i="38"/>
  <c r="M246" i="38"/>
  <c r="N246" i="38"/>
  <c r="D247" i="38"/>
  <c r="E247" i="38"/>
  <c r="M247" i="38" s="1"/>
  <c r="F247" i="38"/>
  <c r="G247" i="38"/>
  <c r="H247" i="38"/>
  <c r="I247" i="38"/>
  <c r="J247" i="38"/>
  <c r="K247" i="38"/>
  <c r="L247" i="38"/>
  <c r="N247" i="38"/>
  <c r="D248" i="38"/>
  <c r="E248" i="38"/>
  <c r="M248" i="38" s="1"/>
  <c r="F248" i="38"/>
  <c r="N248" i="38" s="1"/>
  <c r="G248" i="38"/>
  <c r="H248" i="38"/>
  <c r="I248" i="38"/>
  <c r="J248" i="38"/>
  <c r="K248" i="38"/>
  <c r="L248" i="38"/>
  <c r="D249" i="38"/>
  <c r="E249" i="38"/>
  <c r="F249" i="38"/>
  <c r="N249" i="38" s="1"/>
  <c r="G249" i="38"/>
  <c r="H249" i="38"/>
  <c r="I249" i="38"/>
  <c r="J249" i="38"/>
  <c r="K249" i="38"/>
  <c r="L249" i="38"/>
  <c r="M249" i="38"/>
  <c r="D250" i="38"/>
  <c r="E250" i="38"/>
  <c r="F250" i="38"/>
  <c r="G250" i="38"/>
  <c r="H250" i="38"/>
  <c r="I250" i="38"/>
  <c r="J250" i="38"/>
  <c r="K250" i="38"/>
  <c r="L250" i="38"/>
  <c r="M250" i="38"/>
  <c r="N250" i="38"/>
  <c r="D251" i="38"/>
  <c r="E251" i="38"/>
  <c r="F251" i="38"/>
  <c r="G251" i="38"/>
  <c r="H251" i="38"/>
  <c r="I251" i="38"/>
  <c r="J251" i="38"/>
  <c r="K251" i="38"/>
  <c r="L251" i="38"/>
  <c r="M251" i="38"/>
  <c r="N251" i="38"/>
  <c r="D252" i="38"/>
  <c r="E252" i="38"/>
  <c r="F252" i="38"/>
  <c r="G252" i="38"/>
  <c r="H252" i="38"/>
  <c r="I252" i="38"/>
  <c r="J252" i="38"/>
  <c r="K252" i="38"/>
  <c r="L252" i="38"/>
  <c r="M252" i="38"/>
  <c r="N252" i="38"/>
  <c r="D254" i="38"/>
  <c r="E254" i="38"/>
  <c r="M254" i="38" s="1"/>
  <c r="F254" i="38"/>
  <c r="G254" i="38"/>
  <c r="H254" i="38"/>
  <c r="N254" i="38" s="1"/>
  <c r="I254" i="38"/>
  <c r="J254" i="38"/>
  <c r="K254" i="38"/>
  <c r="L254" i="38"/>
  <c r="D255" i="38"/>
  <c r="E255" i="38"/>
  <c r="F255" i="38"/>
  <c r="N255" i="38" s="1"/>
  <c r="G255" i="38"/>
  <c r="H255" i="38"/>
  <c r="I255" i="38"/>
  <c r="J255" i="38"/>
  <c r="K255" i="38"/>
  <c r="L255" i="38"/>
  <c r="M255" i="38"/>
  <c r="D256" i="38"/>
  <c r="E256" i="38"/>
  <c r="M256" i="38" s="1"/>
  <c r="F256" i="38"/>
  <c r="G256" i="38"/>
  <c r="H256" i="38"/>
  <c r="I256" i="38"/>
  <c r="J256" i="38"/>
  <c r="K256" i="38"/>
  <c r="L256" i="38"/>
  <c r="N256" i="38"/>
  <c r="D257" i="38"/>
  <c r="E257" i="38"/>
  <c r="F257" i="38"/>
  <c r="N257" i="38" s="1"/>
  <c r="G257" i="38"/>
  <c r="H257" i="38"/>
  <c r="I257" i="38"/>
  <c r="J257" i="38"/>
  <c r="K257" i="38"/>
  <c r="L257" i="38"/>
  <c r="M257" i="38"/>
  <c r="D258" i="38"/>
  <c r="E258" i="38"/>
  <c r="F258" i="38"/>
  <c r="G258" i="38"/>
  <c r="H258" i="38"/>
  <c r="I258" i="38"/>
  <c r="J258" i="38"/>
  <c r="K258" i="38"/>
  <c r="L258" i="38"/>
  <c r="M258" i="38"/>
  <c r="N258" i="38"/>
  <c r="D259" i="38"/>
  <c r="E259" i="38"/>
  <c r="M259" i="38" s="1"/>
  <c r="F259" i="38"/>
  <c r="G259" i="38"/>
  <c r="H259" i="38"/>
  <c r="I259" i="38"/>
  <c r="J259" i="38"/>
  <c r="K259" i="38"/>
  <c r="L259" i="38"/>
  <c r="N259" i="38"/>
  <c r="D261" i="38"/>
  <c r="E261" i="38"/>
  <c r="M261" i="38" s="1"/>
  <c r="F261" i="38"/>
  <c r="N261" i="38" s="1"/>
  <c r="G261" i="38"/>
  <c r="H261" i="38"/>
  <c r="I261" i="38"/>
  <c r="J261" i="38"/>
  <c r="K261" i="38"/>
  <c r="L261" i="38"/>
  <c r="D262" i="38"/>
  <c r="E262" i="38"/>
  <c r="F262" i="38"/>
  <c r="N262" i="38" s="1"/>
  <c r="G262" i="38"/>
  <c r="H262" i="38"/>
  <c r="I262" i="38"/>
  <c r="J262" i="38"/>
  <c r="K262" i="38"/>
  <c r="L262" i="38"/>
  <c r="M262" i="38"/>
  <c r="D263" i="38"/>
  <c r="E263" i="38"/>
  <c r="F263" i="38"/>
  <c r="G263" i="38"/>
  <c r="H263" i="38"/>
  <c r="I263" i="38"/>
  <c r="J263" i="38"/>
  <c r="K263" i="38"/>
  <c r="L263" i="38"/>
  <c r="M263" i="38"/>
  <c r="N263" i="38"/>
  <c r="D264" i="38"/>
  <c r="E264" i="38"/>
  <c r="F264" i="38"/>
  <c r="G264" i="38"/>
  <c r="H264" i="38"/>
  <c r="I264" i="38"/>
  <c r="J264" i="38"/>
  <c r="K264" i="38"/>
  <c r="L264" i="38"/>
  <c r="M264" i="38"/>
  <c r="N264" i="38"/>
  <c r="D265" i="38"/>
  <c r="E265" i="38"/>
  <c r="M265" i="38" s="1"/>
  <c r="F265" i="38"/>
  <c r="G265" i="38"/>
  <c r="H265" i="38"/>
  <c r="I265" i="38"/>
  <c r="J265" i="38"/>
  <c r="K265" i="38"/>
  <c r="L265" i="38"/>
  <c r="N265" i="38"/>
  <c r="D266" i="38"/>
  <c r="E266" i="38"/>
  <c r="M266" i="38" s="1"/>
  <c r="F266" i="38"/>
  <c r="N266" i="38" s="1"/>
  <c r="G266" i="38"/>
  <c r="H266" i="38"/>
  <c r="I266" i="38"/>
  <c r="J266" i="38"/>
  <c r="K266" i="38"/>
  <c r="L266" i="38"/>
  <c r="D267" i="38"/>
  <c r="E267" i="38"/>
  <c r="M267" i="38" s="1"/>
  <c r="F267" i="38"/>
  <c r="N267" i="38" s="1"/>
  <c r="G267" i="38"/>
  <c r="H267" i="38"/>
  <c r="I267" i="38"/>
  <c r="J267" i="38"/>
  <c r="K267" i="38"/>
  <c r="L267" i="38"/>
  <c r="D268" i="38"/>
  <c r="E268" i="38"/>
  <c r="F268" i="38"/>
  <c r="G268" i="38"/>
  <c r="H268" i="38"/>
  <c r="I268" i="38"/>
  <c r="J268" i="38"/>
  <c r="K268" i="38"/>
  <c r="L268" i="38"/>
  <c r="M268" i="38"/>
  <c r="N268" i="38"/>
  <c r="D269" i="38"/>
  <c r="E269" i="38"/>
  <c r="M269" i="38" s="1"/>
  <c r="F269" i="38"/>
  <c r="G269" i="38"/>
  <c r="H269" i="38"/>
  <c r="I269" i="38"/>
  <c r="J269" i="38"/>
  <c r="K269" i="38"/>
  <c r="L269" i="38"/>
  <c r="N269" i="38"/>
  <c r="D270" i="38"/>
  <c r="E270" i="38"/>
  <c r="F270" i="38"/>
  <c r="N270" i="38" s="1"/>
  <c r="G270" i="38"/>
  <c r="H270" i="38"/>
  <c r="I270" i="38"/>
  <c r="J270" i="38"/>
  <c r="K270" i="38"/>
  <c r="L270" i="38"/>
  <c r="M270" i="38"/>
  <c r="D271" i="38"/>
  <c r="E271" i="38"/>
  <c r="M271" i="38" s="1"/>
  <c r="F271" i="38"/>
  <c r="G271" i="38"/>
  <c r="H271" i="38"/>
  <c r="I271" i="38"/>
  <c r="J271" i="38"/>
  <c r="K271" i="38"/>
  <c r="L271" i="38"/>
  <c r="N271" i="38"/>
  <c r="D273" i="38"/>
  <c r="E273" i="38"/>
  <c r="M273" i="38" s="1"/>
  <c r="F273" i="38"/>
  <c r="N273" i="38" s="1"/>
  <c r="G273" i="38"/>
  <c r="H273" i="38"/>
  <c r="I273" i="38"/>
  <c r="J273" i="38"/>
  <c r="K273" i="38"/>
  <c r="L273" i="38"/>
  <c r="D274" i="38"/>
  <c r="E274" i="38"/>
  <c r="F274" i="38"/>
  <c r="N274" i="38" s="1"/>
  <c r="G274" i="38"/>
  <c r="H274" i="38"/>
  <c r="I274" i="38"/>
  <c r="J274" i="38"/>
  <c r="K274" i="38"/>
  <c r="L274" i="38"/>
  <c r="M274" i="38"/>
  <c r="D275" i="38"/>
  <c r="E275" i="38"/>
  <c r="F275" i="38"/>
  <c r="N275" i="38" s="1"/>
  <c r="G275" i="38"/>
  <c r="H275" i="38"/>
  <c r="I275" i="38"/>
  <c r="J275" i="38"/>
  <c r="K275" i="38"/>
  <c r="L275" i="38"/>
  <c r="M275" i="38"/>
  <c r="D276" i="38"/>
  <c r="E276" i="38"/>
  <c r="M276" i="38" s="1"/>
  <c r="F276" i="38"/>
  <c r="G276" i="38"/>
  <c r="H276" i="38"/>
  <c r="I276" i="38"/>
  <c r="J276" i="38"/>
  <c r="K276" i="38"/>
  <c r="L276" i="38"/>
  <c r="N276" i="38"/>
  <c r="D277" i="38"/>
  <c r="E277" i="38"/>
  <c r="F277" i="38"/>
  <c r="N277" i="38" s="1"/>
  <c r="G277" i="38"/>
  <c r="H277" i="38"/>
  <c r="I277" i="38"/>
  <c r="J277" i="38"/>
  <c r="K277" i="38"/>
  <c r="L277" i="38"/>
  <c r="M277" i="38"/>
  <c r="D278" i="38"/>
  <c r="E278" i="38"/>
  <c r="F278" i="38"/>
  <c r="G278" i="38"/>
  <c r="H278" i="38"/>
  <c r="I278" i="38"/>
  <c r="J278" i="38"/>
  <c r="K278" i="38"/>
  <c r="L278" i="38"/>
  <c r="M278" i="38"/>
  <c r="N278" i="38"/>
  <c r="D280" i="38"/>
  <c r="E280" i="38"/>
  <c r="M280" i="38" s="1"/>
  <c r="F280" i="38"/>
  <c r="G280" i="38"/>
  <c r="H280" i="38"/>
  <c r="I280" i="38"/>
  <c r="J280" i="38"/>
  <c r="K280" i="38"/>
  <c r="L280" i="38"/>
  <c r="N280" i="38"/>
  <c r="D281" i="38"/>
  <c r="E285" i="38"/>
  <c r="M285" i="38" s="1"/>
  <c r="F285" i="38"/>
  <c r="N285" i="38" s="1"/>
  <c r="G285" i="38"/>
  <c r="H285" i="38"/>
  <c r="I285" i="38"/>
  <c r="J285" i="38"/>
  <c r="K285" i="38"/>
  <c r="L285" i="38"/>
  <c r="D286" i="38"/>
  <c r="E286" i="38"/>
  <c r="M286" i="38" s="1"/>
  <c r="F286" i="38"/>
  <c r="N286" i="38" s="1"/>
  <c r="G286" i="38"/>
  <c r="H286" i="38"/>
  <c r="I286" i="38"/>
  <c r="J286" i="38"/>
  <c r="K286" i="38"/>
  <c r="L286" i="38"/>
  <c r="D287" i="38"/>
  <c r="E287" i="38"/>
  <c r="F287" i="38"/>
  <c r="N287" i="38" s="1"/>
  <c r="G287" i="38"/>
  <c r="H287" i="38"/>
  <c r="I287" i="38"/>
  <c r="J287" i="38"/>
  <c r="K287" i="38"/>
  <c r="L287" i="38"/>
  <c r="M287" i="38"/>
  <c r="D288" i="38"/>
  <c r="E288" i="38"/>
  <c r="F288" i="38"/>
  <c r="G288" i="38"/>
  <c r="H288" i="38"/>
  <c r="I288" i="38"/>
  <c r="J288" i="38"/>
  <c r="K288" i="38"/>
  <c r="L288" i="38"/>
  <c r="M288" i="38"/>
  <c r="N288" i="38"/>
  <c r="D289" i="38"/>
  <c r="E289" i="38"/>
  <c r="M289" i="38" s="1"/>
  <c r="F289" i="38"/>
  <c r="G289" i="38"/>
  <c r="H289" i="38"/>
  <c r="I289" i="38"/>
  <c r="J289" i="38"/>
  <c r="K289" i="38"/>
  <c r="L289" i="38"/>
  <c r="N289" i="38"/>
  <c r="D290" i="38"/>
  <c r="E290" i="38"/>
  <c r="M290" i="38" s="1"/>
  <c r="F290" i="38"/>
  <c r="N290" i="38" s="1"/>
  <c r="G290" i="38"/>
  <c r="H290" i="38"/>
  <c r="I290" i="38"/>
  <c r="J290" i="38"/>
  <c r="K290" i="38"/>
  <c r="L290" i="38"/>
  <c r="D291" i="38"/>
  <c r="E291" i="38"/>
  <c r="M291" i="38" s="1"/>
  <c r="F291" i="38"/>
  <c r="N291" i="38" s="1"/>
  <c r="G291" i="38"/>
  <c r="H291" i="38"/>
  <c r="I291" i="38"/>
  <c r="J291" i="38"/>
  <c r="K291" i="38"/>
  <c r="L291" i="38"/>
  <c r="D292" i="38"/>
  <c r="E292" i="38"/>
  <c r="F292" i="38"/>
  <c r="G292" i="38"/>
  <c r="H292" i="38"/>
  <c r="I292" i="38"/>
  <c r="J292" i="38"/>
  <c r="K292" i="38"/>
  <c r="L292" i="38"/>
  <c r="M292" i="38"/>
  <c r="N292" i="38"/>
  <c r="D293" i="38"/>
  <c r="E293" i="38"/>
  <c r="M293" i="38" s="1"/>
  <c r="F293" i="38"/>
  <c r="G293" i="38"/>
  <c r="H293" i="38"/>
  <c r="I293" i="38"/>
  <c r="J293" i="38"/>
  <c r="K293" i="38"/>
  <c r="L293" i="38"/>
  <c r="N293" i="38"/>
  <c r="D294" i="38"/>
  <c r="E294" i="38"/>
  <c r="F294" i="38"/>
  <c r="N294" i="38" s="1"/>
  <c r="G294" i="38"/>
  <c r="H294" i="38"/>
  <c r="I294" i="38"/>
  <c r="J294" i="38"/>
  <c r="K294" i="38"/>
  <c r="L294" i="38"/>
  <c r="M294" i="38"/>
  <c r="D295" i="38"/>
  <c r="E295" i="38"/>
  <c r="M295" i="38" s="1"/>
  <c r="F295" i="38"/>
  <c r="G295" i="38"/>
  <c r="H295" i="38"/>
  <c r="I295" i="38"/>
  <c r="J295" i="38"/>
  <c r="K295" i="38"/>
  <c r="L295" i="38"/>
  <c r="N295" i="38"/>
  <c r="D296" i="38"/>
  <c r="E296" i="38"/>
  <c r="M296" i="38" s="1"/>
  <c r="F296" i="38"/>
  <c r="N296" i="38" s="1"/>
  <c r="G296" i="38"/>
  <c r="H296" i="38"/>
  <c r="I296" i="38"/>
  <c r="J296" i="38"/>
  <c r="K296" i="38"/>
  <c r="L296" i="38"/>
  <c r="D297" i="38"/>
  <c r="E297" i="38"/>
  <c r="F297" i="38"/>
  <c r="N297" i="38" s="1"/>
  <c r="G297" i="38"/>
  <c r="H297" i="38"/>
  <c r="I297" i="38"/>
  <c r="J297" i="38"/>
  <c r="K297" i="38"/>
  <c r="L297" i="38"/>
  <c r="M297" i="38"/>
  <c r="D298" i="38"/>
  <c r="E298" i="38"/>
  <c r="M298" i="38" s="1"/>
  <c r="F298" i="38"/>
  <c r="N298" i="38" s="1"/>
  <c r="G298" i="38"/>
  <c r="H298" i="38"/>
  <c r="I298" i="38"/>
  <c r="J298" i="38"/>
  <c r="K298" i="38"/>
  <c r="L298" i="38"/>
  <c r="D300" i="38"/>
  <c r="E300" i="38"/>
  <c r="M300" i="38" s="1"/>
  <c r="F300" i="38"/>
  <c r="N300" i="38" s="1"/>
  <c r="G300" i="38"/>
  <c r="H300" i="38"/>
  <c r="I300" i="38"/>
  <c r="J300" i="38"/>
  <c r="K300" i="38"/>
  <c r="L300" i="38"/>
  <c r="D301" i="38"/>
  <c r="E301" i="38"/>
  <c r="F301" i="38"/>
  <c r="N301" i="38" s="1"/>
  <c r="G301" i="38"/>
  <c r="H301" i="38"/>
  <c r="I301" i="38"/>
  <c r="J301" i="38"/>
  <c r="K301" i="38"/>
  <c r="L301" i="38"/>
  <c r="M301" i="38"/>
  <c r="D302" i="38"/>
  <c r="E302" i="38"/>
  <c r="F302" i="38"/>
  <c r="G302" i="38"/>
  <c r="H302" i="38"/>
  <c r="I302" i="38"/>
  <c r="J302" i="38"/>
  <c r="K302" i="38"/>
  <c r="L302" i="38"/>
  <c r="M302" i="38"/>
  <c r="N302" i="38"/>
  <c r="D303" i="38"/>
  <c r="E303" i="38"/>
  <c r="M303" i="38" s="1"/>
  <c r="F303" i="38"/>
  <c r="G303" i="38"/>
  <c r="H303" i="38"/>
  <c r="I303" i="38"/>
  <c r="J303" i="38"/>
  <c r="K303" i="38"/>
  <c r="L303" i="38"/>
  <c r="N303" i="38"/>
  <c r="D304" i="38"/>
  <c r="E304" i="38"/>
  <c r="M304" i="38" s="1"/>
  <c r="F304" i="38"/>
  <c r="N304" i="38" s="1"/>
  <c r="G304" i="38"/>
  <c r="H304" i="38"/>
  <c r="I304" i="38"/>
  <c r="J304" i="38"/>
  <c r="K304" i="38"/>
  <c r="L304" i="38"/>
  <c r="D305" i="38"/>
  <c r="E305" i="38"/>
  <c r="M305" i="38" s="1"/>
  <c r="F305" i="38"/>
  <c r="N305" i="38" s="1"/>
  <c r="G305" i="38"/>
  <c r="H305" i="38"/>
  <c r="I305" i="38"/>
  <c r="J305" i="38"/>
  <c r="K305" i="38"/>
  <c r="L305" i="38"/>
  <c r="D307" i="38"/>
  <c r="E307" i="38"/>
  <c r="F307" i="38"/>
  <c r="N307" i="38" s="1"/>
  <c r="G307" i="38"/>
  <c r="H307" i="38"/>
  <c r="I307" i="38"/>
  <c r="J307" i="38"/>
  <c r="K307" i="38"/>
  <c r="L307" i="38"/>
  <c r="M307" i="38"/>
  <c r="D308" i="38"/>
  <c r="E308" i="38"/>
  <c r="F308" i="38"/>
  <c r="G308" i="38"/>
  <c r="H308" i="38"/>
  <c r="I308" i="38"/>
  <c r="J308" i="38"/>
  <c r="K308" i="38"/>
  <c r="L308" i="38"/>
  <c r="M308" i="38"/>
  <c r="N308" i="38"/>
  <c r="D309" i="38"/>
  <c r="E309" i="38"/>
  <c r="M309" i="38" s="1"/>
  <c r="F309" i="38"/>
  <c r="G309" i="38"/>
  <c r="H309" i="38"/>
  <c r="I309" i="38"/>
  <c r="J309" i="38"/>
  <c r="K309" i="38"/>
  <c r="L309" i="38"/>
  <c r="N309" i="38"/>
  <c r="D310" i="38"/>
  <c r="E310" i="38"/>
  <c r="M310" i="38" s="1"/>
  <c r="F310" i="38"/>
  <c r="N310" i="38" s="1"/>
  <c r="G310" i="38"/>
  <c r="H310" i="38"/>
  <c r="I310" i="38"/>
  <c r="J310" i="38"/>
  <c r="K310" i="38"/>
  <c r="L310" i="38"/>
  <c r="D311" i="38"/>
  <c r="E311" i="38"/>
  <c r="M311" i="38" s="1"/>
  <c r="F311" i="38"/>
  <c r="N311" i="38" s="1"/>
  <c r="G311" i="38"/>
  <c r="H311" i="38"/>
  <c r="I311" i="38"/>
  <c r="J311" i="38"/>
  <c r="K311" i="38"/>
  <c r="L311" i="38"/>
  <c r="D312" i="38"/>
  <c r="E312" i="38"/>
  <c r="F312" i="38"/>
  <c r="G312" i="38"/>
  <c r="H312" i="38"/>
  <c r="I312" i="38"/>
  <c r="J312" i="38"/>
  <c r="K312" i="38"/>
  <c r="L312" i="38"/>
  <c r="M312" i="38"/>
  <c r="N312" i="38"/>
  <c r="D313" i="38"/>
  <c r="E313" i="38"/>
  <c r="M313" i="38" s="1"/>
  <c r="F313" i="38"/>
  <c r="G313" i="38"/>
  <c r="H313" i="38"/>
  <c r="I313" i="38"/>
  <c r="J313" i="38"/>
  <c r="K313" i="38"/>
  <c r="L313" i="38"/>
  <c r="N313" i="38"/>
  <c r="D314" i="38"/>
  <c r="E314" i="38"/>
  <c r="F314" i="38"/>
  <c r="N314" i="38" s="1"/>
  <c r="G314" i="38"/>
  <c r="H314" i="38"/>
  <c r="I314" i="38"/>
  <c r="J314" i="38"/>
  <c r="K314" i="38"/>
  <c r="L314" i="38"/>
  <c r="M314" i="38"/>
  <c r="D315" i="38"/>
  <c r="E315" i="38"/>
  <c r="M315" i="38" s="1"/>
  <c r="F315" i="38"/>
  <c r="G315" i="38"/>
  <c r="H315" i="38"/>
  <c r="I315" i="38"/>
  <c r="J315" i="38"/>
  <c r="K315" i="38"/>
  <c r="L315" i="38"/>
  <c r="N315" i="38"/>
  <c r="D316" i="38"/>
  <c r="E316" i="38"/>
  <c r="M316" i="38" s="1"/>
  <c r="F316" i="38"/>
  <c r="N316" i="38" s="1"/>
  <c r="G316" i="38"/>
  <c r="H316" i="38"/>
  <c r="I316" i="38"/>
  <c r="J316" i="38"/>
  <c r="K316" i="38"/>
  <c r="L316" i="38"/>
  <c r="D317" i="38"/>
  <c r="E317" i="38"/>
  <c r="F317" i="38"/>
  <c r="G317" i="38"/>
  <c r="H317" i="38"/>
  <c r="I317" i="38"/>
  <c r="J317" i="38"/>
  <c r="K317" i="38"/>
  <c r="L317" i="38"/>
  <c r="M317" i="38"/>
  <c r="N317" i="38"/>
  <c r="D319" i="38"/>
  <c r="E319" i="38"/>
  <c r="M319" i="38" s="1"/>
  <c r="F319" i="38"/>
  <c r="G319" i="38"/>
  <c r="H319" i="38"/>
  <c r="I319" i="38"/>
  <c r="J319" i="38"/>
  <c r="K319" i="38"/>
  <c r="L319" i="38"/>
  <c r="N319" i="38"/>
  <c r="D320" i="38"/>
  <c r="E320" i="38"/>
  <c r="M320" i="38" s="1"/>
  <c r="F320" i="38"/>
  <c r="N320" i="38" s="1"/>
  <c r="G320" i="38"/>
  <c r="H320" i="38"/>
  <c r="I320" i="38"/>
  <c r="J320" i="38"/>
  <c r="K320" i="38"/>
  <c r="L320" i="38"/>
  <c r="D321" i="38"/>
  <c r="E321" i="38"/>
  <c r="M321" i="38" s="1"/>
  <c r="F321" i="38"/>
  <c r="N321" i="38" s="1"/>
  <c r="G321" i="38"/>
  <c r="H321" i="38"/>
  <c r="I321" i="38"/>
  <c r="J321" i="38"/>
  <c r="K321" i="38"/>
  <c r="L321" i="38"/>
  <c r="D322" i="38"/>
  <c r="E322" i="38"/>
  <c r="M322" i="38" s="1"/>
  <c r="F322" i="38"/>
  <c r="N322" i="38" s="1"/>
  <c r="G322" i="38"/>
  <c r="H322" i="38"/>
  <c r="I322" i="38"/>
  <c r="J322" i="38"/>
  <c r="K322" i="38"/>
  <c r="L322" i="38"/>
  <c r="D323" i="38"/>
  <c r="E323" i="38"/>
  <c r="F323" i="38"/>
  <c r="N323" i="38" s="1"/>
  <c r="G323" i="38"/>
  <c r="H323" i="38"/>
  <c r="I323" i="38"/>
  <c r="J323" i="38"/>
  <c r="K323" i="38"/>
  <c r="L323" i="38"/>
  <c r="M323" i="38"/>
  <c r="D324" i="38"/>
  <c r="E324" i="38"/>
  <c r="F324" i="38"/>
  <c r="G324" i="38"/>
  <c r="H324" i="38"/>
  <c r="I324" i="38"/>
  <c r="J324" i="38"/>
  <c r="K324" i="38"/>
  <c r="L324" i="38"/>
  <c r="M324" i="38"/>
  <c r="N324" i="38"/>
  <c r="D326" i="38"/>
  <c r="E326" i="38"/>
  <c r="M326" i="38" s="1"/>
  <c r="F326" i="38"/>
  <c r="G326" i="38"/>
  <c r="H326" i="38"/>
  <c r="I326" i="38"/>
  <c r="J326" i="38"/>
  <c r="K326" i="38"/>
  <c r="L326" i="38"/>
  <c r="N326" i="38"/>
  <c r="D327" i="38"/>
  <c r="E331" i="38"/>
  <c r="M331" i="38" s="1"/>
  <c r="F331" i="38"/>
  <c r="N331" i="38" s="1"/>
  <c r="G331" i="38"/>
  <c r="H331" i="38"/>
  <c r="I331" i="38"/>
  <c r="J331" i="38"/>
  <c r="K331" i="38"/>
  <c r="L331" i="38"/>
  <c r="D332" i="38"/>
  <c r="E332" i="38"/>
  <c r="M332" i="38" s="1"/>
  <c r="F332" i="38"/>
  <c r="N332" i="38" s="1"/>
  <c r="G332" i="38"/>
  <c r="H332" i="38"/>
  <c r="I332" i="38"/>
  <c r="J332" i="38"/>
  <c r="K332" i="38"/>
  <c r="L332" i="38"/>
  <c r="D333" i="38"/>
  <c r="E333" i="38"/>
  <c r="M333" i="38" s="1"/>
  <c r="F333" i="38"/>
  <c r="N333" i="38" s="1"/>
  <c r="G333" i="38"/>
  <c r="H333" i="38"/>
  <c r="I333" i="38"/>
  <c r="J333" i="38"/>
  <c r="K333" i="38"/>
  <c r="L333" i="38"/>
  <c r="D334" i="38"/>
  <c r="E334" i="38"/>
  <c r="F334" i="38"/>
  <c r="N334" i="38" s="1"/>
  <c r="G334" i="38"/>
  <c r="H334" i="38"/>
  <c r="I334" i="38"/>
  <c r="J334" i="38"/>
  <c r="K334" i="38"/>
  <c r="L334" i="38"/>
  <c r="M334" i="38"/>
  <c r="D335" i="38"/>
  <c r="E335" i="38"/>
  <c r="F335" i="38"/>
  <c r="G335" i="38"/>
  <c r="H335" i="38"/>
  <c r="I335" i="38"/>
  <c r="J335" i="38"/>
  <c r="K335" i="38"/>
  <c r="L335" i="38"/>
  <c r="M335" i="38"/>
  <c r="N335" i="38"/>
  <c r="D336" i="38"/>
  <c r="E336" i="38"/>
  <c r="M336" i="38" s="1"/>
  <c r="F336" i="38"/>
  <c r="G336" i="38"/>
  <c r="H336" i="38"/>
  <c r="I336" i="38"/>
  <c r="J336" i="38"/>
  <c r="K336" i="38"/>
  <c r="L336" i="38"/>
  <c r="N336" i="38"/>
  <c r="D337" i="38"/>
  <c r="E337" i="38"/>
  <c r="M337" i="38" s="1"/>
  <c r="F337" i="38"/>
  <c r="N337" i="38" s="1"/>
  <c r="G337" i="38"/>
  <c r="H337" i="38"/>
  <c r="I337" i="38"/>
  <c r="J337" i="38"/>
  <c r="K337" i="38"/>
  <c r="L337" i="38"/>
  <c r="D338" i="38"/>
  <c r="E338" i="38"/>
  <c r="M338" i="38" s="1"/>
  <c r="F338" i="38"/>
  <c r="N338" i="38" s="1"/>
  <c r="G338" i="38"/>
  <c r="H338" i="38"/>
  <c r="I338" i="38"/>
  <c r="J338" i="38"/>
  <c r="K338" i="38"/>
  <c r="L338" i="38"/>
  <c r="D339" i="38"/>
  <c r="E339" i="38"/>
  <c r="M339" i="38" s="1"/>
  <c r="F339" i="38"/>
  <c r="N339" i="38" s="1"/>
  <c r="G339" i="38"/>
  <c r="H339" i="38"/>
  <c r="I339" i="38"/>
  <c r="J339" i="38"/>
  <c r="K339" i="38"/>
  <c r="L339" i="38"/>
  <c r="D340" i="38"/>
  <c r="E340" i="38"/>
  <c r="F340" i="38"/>
  <c r="N340" i="38" s="1"/>
  <c r="G340" i="38"/>
  <c r="H340" i="38"/>
  <c r="I340" i="38"/>
  <c r="J340" i="38"/>
  <c r="K340" i="38"/>
  <c r="L340" i="38"/>
  <c r="M340" i="38"/>
  <c r="D341" i="38"/>
  <c r="E341" i="38"/>
  <c r="F341" i="38"/>
  <c r="G341" i="38"/>
  <c r="H341" i="38"/>
  <c r="I341" i="38"/>
  <c r="J341" i="38"/>
  <c r="K341" i="38"/>
  <c r="L341" i="38"/>
  <c r="M341" i="38"/>
  <c r="N341" i="38"/>
  <c r="D342" i="38"/>
  <c r="E342" i="38"/>
  <c r="M342" i="38" s="1"/>
  <c r="F342" i="38"/>
  <c r="G342" i="38"/>
  <c r="H342" i="38"/>
  <c r="I342" i="38"/>
  <c r="J342" i="38"/>
  <c r="K342" i="38"/>
  <c r="L342" i="38"/>
  <c r="N342" i="38"/>
  <c r="D343" i="38"/>
  <c r="E343" i="38"/>
  <c r="M343" i="38" s="1"/>
  <c r="F343" i="38"/>
  <c r="N343" i="38" s="1"/>
  <c r="G343" i="38"/>
  <c r="H343" i="38"/>
  <c r="I343" i="38"/>
  <c r="J343" i="38"/>
  <c r="K343" i="38"/>
  <c r="L343" i="38"/>
  <c r="D344" i="38"/>
  <c r="E344" i="38"/>
  <c r="M344" i="38" s="1"/>
  <c r="F344" i="38"/>
  <c r="N344" i="38" s="1"/>
  <c r="G344" i="38"/>
  <c r="H344" i="38"/>
  <c r="I344" i="38"/>
  <c r="J344" i="38"/>
  <c r="K344" i="38"/>
  <c r="L344" i="38"/>
  <c r="D346" i="38"/>
  <c r="E346" i="38"/>
  <c r="M346" i="38" s="1"/>
  <c r="F346" i="38"/>
  <c r="N346" i="38" s="1"/>
  <c r="G346" i="38"/>
  <c r="H346" i="38"/>
  <c r="I346" i="38"/>
  <c r="J346" i="38"/>
  <c r="K346" i="38"/>
  <c r="L346" i="38"/>
  <c r="D347" i="38"/>
  <c r="E347" i="38"/>
  <c r="F347" i="38"/>
  <c r="N347" i="38" s="1"/>
  <c r="G347" i="38"/>
  <c r="H347" i="38"/>
  <c r="I347" i="38"/>
  <c r="J347" i="38"/>
  <c r="K347" i="38"/>
  <c r="L347" i="38"/>
  <c r="M347" i="38"/>
  <c r="D348" i="38"/>
  <c r="E348" i="38"/>
  <c r="F348" i="38"/>
  <c r="G348" i="38"/>
  <c r="H348" i="38"/>
  <c r="I348" i="38"/>
  <c r="J348" i="38"/>
  <c r="K348" i="38"/>
  <c r="L348" i="38"/>
  <c r="M348" i="38"/>
  <c r="N348" i="38"/>
  <c r="D349" i="38"/>
  <c r="E349" i="38"/>
  <c r="M349" i="38" s="1"/>
  <c r="F349" i="38"/>
  <c r="G349" i="38"/>
  <c r="H349" i="38"/>
  <c r="I349" i="38"/>
  <c r="J349" i="38"/>
  <c r="K349" i="38"/>
  <c r="L349" i="38"/>
  <c r="N349" i="38"/>
  <c r="D350" i="38"/>
  <c r="E350" i="38"/>
  <c r="M350" i="38" s="1"/>
  <c r="F350" i="38"/>
  <c r="N350" i="38" s="1"/>
  <c r="G350" i="38"/>
  <c r="H350" i="38"/>
  <c r="I350" i="38"/>
  <c r="J350" i="38"/>
  <c r="K350" i="38"/>
  <c r="L350" i="38"/>
  <c r="D351" i="38"/>
  <c r="E351" i="38"/>
  <c r="M351" i="38" s="1"/>
  <c r="F351" i="38"/>
  <c r="N351" i="38" s="1"/>
  <c r="G351" i="38"/>
  <c r="H351" i="38"/>
  <c r="I351" i="38"/>
  <c r="J351" i="38"/>
  <c r="K351" i="38"/>
  <c r="L351" i="38"/>
  <c r="D353" i="38"/>
  <c r="E353" i="38"/>
  <c r="M353" i="38" s="1"/>
  <c r="F353" i="38"/>
  <c r="N353" i="38" s="1"/>
  <c r="G353" i="38"/>
  <c r="H353" i="38"/>
  <c r="I353" i="38"/>
  <c r="J353" i="38"/>
  <c r="K353" i="38"/>
  <c r="L353" i="38"/>
  <c r="D354" i="38"/>
  <c r="E354" i="38"/>
  <c r="F354" i="38"/>
  <c r="N354" i="38" s="1"/>
  <c r="G354" i="38"/>
  <c r="H354" i="38"/>
  <c r="I354" i="38"/>
  <c r="J354" i="38"/>
  <c r="K354" i="38"/>
  <c r="L354" i="38"/>
  <c r="M354" i="38"/>
  <c r="D355" i="38"/>
  <c r="E355" i="38"/>
  <c r="F355" i="38"/>
  <c r="G355" i="38"/>
  <c r="H355" i="38"/>
  <c r="N355" i="38" s="1"/>
  <c r="I355" i="38"/>
  <c r="J355" i="38"/>
  <c r="K355" i="38"/>
  <c r="L355" i="38"/>
  <c r="M355" i="38"/>
  <c r="D356" i="38"/>
  <c r="E356" i="38"/>
  <c r="M356" i="38" s="1"/>
  <c r="F356" i="38"/>
  <c r="N356" i="38" s="1"/>
  <c r="G356" i="38"/>
  <c r="H356" i="38"/>
  <c r="I356" i="38"/>
  <c r="J356" i="38"/>
  <c r="K356" i="38"/>
  <c r="L356" i="38"/>
  <c r="D357" i="38"/>
  <c r="E357" i="38"/>
  <c r="M357" i="38" s="1"/>
  <c r="F357" i="38"/>
  <c r="N357" i="38" s="1"/>
  <c r="G357" i="38"/>
  <c r="H357" i="38"/>
  <c r="I357" i="38"/>
  <c r="J357" i="38"/>
  <c r="K357" i="38"/>
  <c r="L357" i="38"/>
  <c r="D358" i="38"/>
  <c r="E358" i="38"/>
  <c r="M358" i="38" s="1"/>
  <c r="F358" i="38"/>
  <c r="N358" i="38" s="1"/>
  <c r="G358" i="38"/>
  <c r="H358" i="38"/>
  <c r="I358" i="38"/>
  <c r="J358" i="38"/>
  <c r="K358" i="38"/>
  <c r="L358" i="38"/>
  <c r="D359" i="38"/>
  <c r="E359" i="38"/>
  <c r="F359" i="38"/>
  <c r="N359" i="38" s="1"/>
  <c r="G359" i="38"/>
  <c r="H359" i="38"/>
  <c r="I359" i="38"/>
  <c r="J359" i="38"/>
  <c r="K359" i="38"/>
  <c r="L359" i="38"/>
  <c r="M359" i="38"/>
  <c r="D360" i="38"/>
  <c r="E360" i="38"/>
  <c r="F360" i="38"/>
  <c r="G360" i="38"/>
  <c r="H360" i="38"/>
  <c r="I360" i="38"/>
  <c r="J360" i="38"/>
  <c r="K360" i="38"/>
  <c r="L360" i="38"/>
  <c r="M360" i="38"/>
  <c r="N360" i="38"/>
  <c r="D361" i="38"/>
  <c r="E361" i="38"/>
  <c r="M361" i="38" s="1"/>
  <c r="F361" i="38"/>
  <c r="G361" i="38"/>
  <c r="H361" i="38"/>
  <c r="I361" i="38"/>
  <c r="J361" i="38"/>
  <c r="K361" i="38"/>
  <c r="L361" i="38"/>
  <c r="N361" i="38"/>
  <c r="D362" i="38"/>
  <c r="E362" i="38"/>
  <c r="M362" i="38" s="1"/>
  <c r="F362" i="38"/>
  <c r="N362" i="38" s="1"/>
  <c r="G362" i="38"/>
  <c r="H362" i="38"/>
  <c r="I362" i="38"/>
  <c r="J362" i="38"/>
  <c r="K362" i="38"/>
  <c r="L362" i="38"/>
  <c r="D363" i="38"/>
  <c r="E363" i="38"/>
  <c r="M363" i="38" s="1"/>
  <c r="F363" i="38"/>
  <c r="N363" i="38" s="1"/>
  <c r="G363" i="38"/>
  <c r="H363" i="38"/>
  <c r="I363" i="38"/>
  <c r="J363" i="38"/>
  <c r="K363" i="38"/>
  <c r="L363" i="38"/>
  <c r="D365" i="38"/>
  <c r="E365" i="38"/>
  <c r="M365" i="38" s="1"/>
  <c r="F365" i="38"/>
  <c r="N365" i="38" s="1"/>
  <c r="G365" i="38"/>
  <c r="H365" i="38"/>
  <c r="I365" i="38"/>
  <c r="J365" i="38"/>
  <c r="K365" i="38"/>
  <c r="L365" i="38"/>
  <c r="D366" i="38"/>
  <c r="E366" i="38"/>
  <c r="F366" i="38"/>
  <c r="N366" i="38" s="1"/>
  <c r="G366" i="38"/>
  <c r="H366" i="38"/>
  <c r="I366" i="38"/>
  <c r="J366" i="38"/>
  <c r="K366" i="38"/>
  <c r="L366" i="38"/>
  <c r="M366" i="38"/>
  <c r="D367" i="38"/>
  <c r="E367" i="38"/>
  <c r="F367" i="38"/>
  <c r="G367" i="38"/>
  <c r="H367" i="38"/>
  <c r="I367" i="38"/>
  <c r="J367" i="38"/>
  <c r="K367" i="38"/>
  <c r="L367" i="38"/>
  <c r="M367" i="38"/>
  <c r="N367" i="38"/>
  <c r="D368" i="38"/>
  <c r="E368" i="38"/>
  <c r="M368" i="38" s="1"/>
  <c r="F368" i="38"/>
  <c r="G368" i="38"/>
  <c r="H368" i="38"/>
  <c r="I368" i="38"/>
  <c r="J368" i="38"/>
  <c r="K368" i="38"/>
  <c r="L368" i="38"/>
  <c r="N368" i="38"/>
  <c r="D369" i="38"/>
  <c r="E369" i="38"/>
  <c r="M369" i="38" s="1"/>
  <c r="F369" i="38"/>
  <c r="N369" i="38" s="1"/>
  <c r="G369" i="38"/>
  <c r="H369" i="38"/>
  <c r="I369" i="38"/>
  <c r="J369" i="38"/>
  <c r="K369" i="38"/>
  <c r="L369" i="38"/>
  <c r="D370" i="38"/>
  <c r="E370" i="38"/>
  <c r="M370" i="38" s="1"/>
  <c r="F370" i="38"/>
  <c r="N370" i="38" s="1"/>
  <c r="G370" i="38"/>
  <c r="H370" i="38"/>
  <c r="I370" i="38"/>
  <c r="J370" i="38"/>
  <c r="K370" i="38"/>
  <c r="L370" i="38"/>
  <c r="D372" i="38"/>
  <c r="E372" i="38"/>
  <c r="M372" i="38" s="1"/>
  <c r="F372" i="38"/>
  <c r="N372" i="38" s="1"/>
  <c r="G372" i="38"/>
  <c r="H372" i="38"/>
  <c r="I372" i="38"/>
  <c r="J372" i="38"/>
  <c r="K372" i="38"/>
  <c r="L372" i="38"/>
  <c r="D373" i="38"/>
  <c r="E377" i="38"/>
  <c r="F377" i="38"/>
  <c r="N377" i="38" s="1"/>
  <c r="G377" i="38"/>
  <c r="H377" i="38"/>
  <c r="I377" i="38"/>
  <c r="J377" i="38"/>
  <c r="K377" i="38"/>
  <c r="L377" i="38"/>
  <c r="M377" i="38"/>
  <c r="D378" i="38"/>
  <c r="E378" i="38"/>
  <c r="F378" i="38"/>
  <c r="G378" i="38"/>
  <c r="H378" i="38"/>
  <c r="I378" i="38"/>
  <c r="J378" i="38"/>
  <c r="K378" i="38"/>
  <c r="L378" i="38"/>
  <c r="M378" i="38"/>
  <c r="N378" i="38"/>
  <c r="D379" i="38"/>
  <c r="E379" i="38"/>
  <c r="M379" i="38" s="1"/>
  <c r="F379" i="38"/>
  <c r="G379" i="38"/>
  <c r="H379" i="38"/>
  <c r="I379" i="38"/>
  <c r="J379" i="38"/>
  <c r="K379" i="38"/>
  <c r="L379" i="38"/>
  <c r="N379" i="38"/>
  <c r="D380" i="38"/>
  <c r="E380" i="38"/>
  <c r="M380" i="38" s="1"/>
  <c r="F380" i="38"/>
  <c r="N380" i="38" s="1"/>
  <c r="G380" i="38"/>
  <c r="H380" i="38"/>
  <c r="I380" i="38"/>
  <c r="J380" i="38"/>
  <c r="K380" i="38"/>
  <c r="L380" i="38"/>
  <c r="D381" i="38"/>
  <c r="E381" i="38"/>
  <c r="M381" i="38" s="1"/>
  <c r="F381" i="38"/>
  <c r="N381" i="38" s="1"/>
  <c r="G381" i="38"/>
  <c r="H381" i="38"/>
  <c r="I381" i="38"/>
  <c r="J381" i="38"/>
  <c r="K381" i="38"/>
  <c r="L381" i="38"/>
  <c r="D382" i="38"/>
  <c r="E382" i="38"/>
  <c r="M382" i="38" s="1"/>
  <c r="F382" i="38"/>
  <c r="N382" i="38" s="1"/>
  <c r="G382" i="38"/>
  <c r="H382" i="38"/>
  <c r="I382" i="38"/>
  <c r="J382" i="38"/>
  <c r="K382" i="38"/>
  <c r="L382" i="38"/>
  <c r="D383" i="38"/>
  <c r="E383" i="38"/>
  <c r="F383" i="38"/>
  <c r="N383" i="38" s="1"/>
  <c r="G383" i="38"/>
  <c r="H383" i="38"/>
  <c r="I383" i="38"/>
  <c r="J383" i="38"/>
  <c r="K383" i="38"/>
  <c r="L383" i="38"/>
  <c r="M383" i="38"/>
  <c r="D384" i="38"/>
  <c r="E384" i="38"/>
  <c r="F384" i="38"/>
  <c r="G384" i="38"/>
  <c r="H384" i="38"/>
  <c r="I384" i="38"/>
  <c r="J384" i="38"/>
  <c r="K384" i="38"/>
  <c r="L384" i="38"/>
  <c r="M384" i="38"/>
  <c r="N384" i="38"/>
  <c r="D385" i="38"/>
  <c r="E385" i="38"/>
  <c r="M385" i="38" s="1"/>
  <c r="F385" i="38"/>
  <c r="G385" i="38"/>
  <c r="H385" i="38"/>
  <c r="I385" i="38"/>
  <c r="J385" i="38"/>
  <c r="K385" i="38"/>
  <c r="L385" i="38"/>
  <c r="N385" i="38"/>
  <c r="D386" i="38"/>
  <c r="E386" i="38"/>
  <c r="M386" i="38" s="1"/>
  <c r="F386" i="38"/>
  <c r="N386" i="38" s="1"/>
  <c r="G386" i="38"/>
  <c r="H386" i="38"/>
  <c r="I386" i="38"/>
  <c r="J386" i="38"/>
  <c r="K386" i="38"/>
  <c r="L386" i="38"/>
  <c r="D387" i="38"/>
  <c r="E387" i="38"/>
  <c r="M387" i="38" s="1"/>
  <c r="F387" i="38"/>
  <c r="N387" i="38" s="1"/>
  <c r="G387" i="38"/>
  <c r="H387" i="38"/>
  <c r="I387" i="38"/>
  <c r="J387" i="38"/>
  <c r="K387" i="38"/>
  <c r="L387" i="38"/>
  <c r="D388" i="38"/>
  <c r="E388" i="38"/>
  <c r="M388" i="38" s="1"/>
  <c r="F388" i="38"/>
  <c r="N388" i="38" s="1"/>
  <c r="G388" i="38"/>
  <c r="H388" i="38"/>
  <c r="I388" i="38"/>
  <c r="J388" i="38"/>
  <c r="K388" i="38"/>
  <c r="L388" i="38"/>
  <c r="D389" i="38"/>
  <c r="E389" i="38"/>
  <c r="F389" i="38"/>
  <c r="N389" i="38" s="1"/>
  <c r="G389" i="38"/>
  <c r="H389" i="38"/>
  <c r="I389" i="38"/>
  <c r="J389" i="38"/>
  <c r="K389" i="38"/>
  <c r="L389" i="38"/>
  <c r="M389" i="38"/>
  <c r="D390" i="38"/>
  <c r="E390" i="38"/>
  <c r="F390" i="38"/>
  <c r="G390" i="38"/>
  <c r="H390" i="38"/>
  <c r="I390" i="38"/>
  <c r="J390" i="38"/>
  <c r="K390" i="38"/>
  <c r="L390" i="38"/>
  <c r="M390" i="38"/>
  <c r="N390" i="38"/>
  <c r="D392" i="38"/>
  <c r="E392" i="38"/>
  <c r="M392" i="38" s="1"/>
  <c r="F392" i="38"/>
  <c r="G392" i="38"/>
  <c r="H392" i="38"/>
  <c r="I392" i="38"/>
  <c r="J392" i="38"/>
  <c r="K392" i="38"/>
  <c r="L392" i="38"/>
  <c r="N392" i="38"/>
  <c r="D393" i="38"/>
  <c r="E393" i="38"/>
  <c r="M393" i="38" s="1"/>
  <c r="F393" i="38"/>
  <c r="N393" i="38" s="1"/>
  <c r="G393" i="38"/>
  <c r="H393" i="38"/>
  <c r="I393" i="38"/>
  <c r="J393" i="38"/>
  <c r="K393" i="38"/>
  <c r="L393" i="38"/>
  <c r="D394" i="38"/>
  <c r="E394" i="38"/>
  <c r="M394" i="38" s="1"/>
  <c r="F394" i="38"/>
  <c r="N394" i="38" s="1"/>
  <c r="G394" i="38"/>
  <c r="H394" i="38"/>
  <c r="I394" i="38"/>
  <c r="J394" i="38"/>
  <c r="K394" i="38"/>
  <c r="L394" i="38"/>
  <c r="D395" i="38"/>
  <c r="E395" i="38"/>
  <c r="M395" i="38" s="1"/>
  <c r="F395" i="38"/>
  <c r="N395" i="38" s="1"/>
  <c r="G395" i="38"/>
  <c r="H395" i="38"/>
  <c r="I395" i="38"/>
  <c r="J395" i="38"/>
  <c r="K395" i="38"/>
  <c r="L395" i="38"/>
  <c r="D396" i="38"/>
  <c r="E396" i="38"/>
  <c r="F396" i="38"/>
  <c r="N396" i="38" s="1"/>
  <c r="G396" i="38"/>
  <c r="H396" i="38"/>
  <c r="I396" i="38"/>
  <c r="J396" i="38"/>
  <c r="K396" i="38"/>
  <c r="L396" i="38"/>
  <c r="M396" i="38"/>
  <c r="D397" i="38"/>
  <c r="E397" i="38"/>
  <c r="F397" i="38"/>
  <c r="G397" i="38"/>
  <c r="H397" i="38"/>
  <c r="I397" i="38"/>
  <c r="J397" i="38"/>
  <c r="K397" i="38"/>
  <c r="L397" i="38"/>
  <c r="M397" i="38"/>
  <c r="N397" i="38"/>
  <c r="D399" i="38"/>
  <c r="E399" i="38"/>
  <c r="M399" i="38" s="1"/>
  <c r="F399" i="38"/>
  <c r="G399" i="38"/>
  <c r="H399" i="38"/>
  <c r="I399" i="38"/>
  <c r="J399" i="38"/>
  <c r="K399" i="38"/>
  <c r="L399" i="38"/>
  <c r="N399" i="38"/>
  <c r="D400" i="38"/>
  <c r="E400" i="38"/>
  <c r="M400" i="38" s="1"/>
  <c r="F400" i="38"/>
  <c r="N400" i="38" s="1"/>
  <c r="G400" i="38"/>
  <c r="H400" i="38"/>
  <c r="I400" i="38"/>
  <c r="J400" i="38"/>
  <c r="K400" i="38"/>
  <c r="L400" i="38"/>
  <c r="D401" i="38"/>
  <c r="E401" i="38"/>
  <c r="M401" i="38" s="1"/>
  <c r="F401" i="38"/>
  <c r="N401" i="38" s="1"/>
  <c r="G401" i="38"/>
  <c r="H401" i="38"/>
  <c r="I401" i="38"/>
  <c r="J401" i="38"/>
  <c r="K401" i="38"/>
  <c r="L401" i="38"/>
  <c r="D402" i="38"/>
  <c r="E402" i="38"/>
  <c r="M402" i="38" s="1"/>
  <c r="F402" i="38"/>
  <c r="N402" i="38" s="1"/>
  <c r="G402" i="38"/>
  <c r="H402" i="38"/>
  <c r="I402" i="38"/>
  <c r="J402" i="38"/>
  <c r="K402" i="38"/>
  <c r="L402" i="38"/>
  <c r="D403" i="38"/>
  <c r="E403" i="38"/>
  <c r="F403" i="38"/>
  <c r="N403" i="38" s="1"/>
  <c r="G403" i="38"/>
  <c r="H403" i="38"/>
  <c r="I403" i="38"/>
  <c r="J403" i="38"/>
  <c r="K403" i="38"/>
  <c r="L403" i="38"/>
  <c r="M403" i="38"/>
  <c r="D404" i="38"/>
  <c r="E404" i="38"/>
  <c r="F404" i="38"/>
  <c r="G404" i="38"/>
  <c r="H404" i="38"/>
  <c r="I404" i="38"/>
  <c r="J404" i="38"/>
  <c r="K404" i="38"/>
  <c r="L404" i="38"/>
  <c r="M404" i="38"/>
  <c r="N404" i="38"/>
  <c r="D405" i="38"/>
  <c r="E405" i="38"/>
  <c r="M405" i="38" s="1"/>
  <c r="F405" i="38"/>
  <c r="G405" i="38"/>
  <c r="H405" i="38"/>
  <c r="I405" i="38"/>
  <c r="J405" i="38"/>
  <c r="K405" i="38"/>
  <c r="L405" i="38"/>
  <c r="N405" i="38"/>
  <c r="D406" i="38"/>
  <c r="E406" i="38"/>
  <c r="M406" i="38" s="1"/>
  <c r="F406" i="38"/>
  <c r="N406" i="38" s="1"/>
  <c r="G406" i="38"/>
  <c r="H406" i="38"/>
  <c r="I406" i="38"/>
  <c r="J406" i="38"/>
  <c r="K406" i="38"/>
  <c r="L406" i="38"/>
  <c r="D407" i="38"/>
  <c r="E407" i="38"/>
  <c r="M407" i="38" s="1"/>
  <c r="F407" i="38"/>
  <c r="N407" i="38" s="1"/>
  <c r="G407" i="38"/>
  <c r="H407" i="38"/>
  <c r="I407" i="38"/>
  <c r="J407" i="38"/>
  <c r="K407" i="38"/>
  <c r="L407" i="38"/>
  <c r="D408" i="38"/>
  <c r="E408" i="38"/>
  <c r="M408" i="38" s="1"/>
  <c r="F408" i="38"/>
  <c r="N408" i="38" s="1"/>
  <c r="G408" i="38"/>
  <c r="H408" i="38"/>
  <c r="I408" i="38"/>
  <c r="J408" i="38"/>
  <c r="K408" i="38"/>
  <c r="L408" i="38"/>
  <c r="D409" i="38"/>
  <c r="E409" i="38"/>
  <c r="F409" i="38"/>
  <c r="N409" i="38" s="1"/>
  <c r="G409" i="38"/>
  <c r="H409" i="38"/>
  <c r="I409" i="38"/>
  <c r="J409" i="38"/>
  <c r="K409" i="38"/>
  <c r="L409" i="38"/>
  <c r="M409" i="38"/>
  <c r="D411" i="38"/>
  <c r="E411" i="38"/>
  <c r="F411" i="38"/>
  <c r="G411" i="38"/>
  <c r="H411" i="38"/>
  <c r="I411" i="38"/>
  <c r="J411" i="38"/>
  <c r="K411" i="38"/>
  <c r="L411" i="38"/>
  <c r="M411" i="38"/>
  <c r="N411" i="38"/>
  <c r="D412" i="38"/>
  <c r="E412" i="38"/>
  <c r="M412" i="38" s="1"/>
  <c r="F412" i="38"/>
  <c r="G412" i="38"/>
  <c r="H412" i="38"/>
  <c r="N412" i="38" s="1"/>
  <c r="I412" i="38"/>
  <c r="J412" i="38"/>
  <c r="K412" i="38"/>
  <c r="L412" i="38"/>
  <c r="D413" i="38"/>
  <c r="E413" i="38"/>
  <c r="M413" i="38" s="1"/>
  <c r="F413" i="38"/>
  <c r="N413" i="38" s="1"/>
  <c r="G413" i="38"/>
  <c r="H413" i="38"/>
  <c r="I413" i="38"/>
  <c r="J413" i="38"/>
  <c r="K413" i="38"/>
  <c r="L413" i="38"/>
  <c r="D414" i="38"/>
  <c r="E414" i="38"/>
  <c r="M414" i="38" s="1"/>
  <c r="F414" i="38"/>
  <c r="N414" i="38" s="1"/>
  <c r="G414" i="38"/>
  <c r="H414" i="38"/>
  <c r="I414" i="38"/>
  <c r="J414" i="38"/>
  <c r="K414" i="38"/>
  <c r="L414" i="38"/>
  <c r="D415" i="38"/>
  <c r="E415" i="38"/>
  <c r="M415" i="38" s="1"/>
  <c r="F415" i="38"/>
  <c r="N415" i="38" s="1"/>
  <c r="G415" i="38"/>
  <c r="H415" i="38"/>
  <c r="I415" i="38"/>
  <c r="J415" i="38"/>
  <c r="K415" i="38"/>
  <c r="L415" i="38"/>
  <c r="D416" i="38"/>
  <c r="E416" i="38"/>
  <c r="F416" i="38"/>
  <c r="N416" i="38" s="1"/>
  <c r="G416" i="38"/>
  <c r="H416" i="38"/>
  <c r="I416" i="38"/>
  <c r="J416" i="38"/>
  <c r="K416" i="38"/>
  <c r="L416" i="38"/>
  <c r="M416" i="38"/>
  <c r="D418" i="38"/>
  <c r="E418" i="38"/>
  <c r="F418" i="38"/>
  <c r="G418" i="38"/>
  <c r="H418" i="38"/>
  <c r="I418" i="38"/>
  <c r="J418" i="38"/>
  <c r="K418" i="38"/>
  <c r="L418" i="38"/>
  <c r="M418" i="38"/>
  <c r="N418" i="38"/>
  <c r="D419" i="38"/>
  <c r="A1" i="40"/>
  <c r="F1" i="40"/>
  <c r="G1" i="40"/>
  <c r="H1" i="40"/>
  <c r="I1" i="40"/>
  <c r="J1" i="40"/>
  <c r="K1" i="40"/>
  <c r="L1" i="40"/>
  <c r="M1" i="40"/>
  <c r="N1" i="40"/>
  <c r="O1" i="40"/>
  <c r="P1" i="40"/>
  <c r="Q1" i="40"/>
  <c r="Q9" i="40"/>
  <c r="E13" i="40"/>
  <c r="F13" i="40"/>
  <c r="R13" i="40" s="1"/>
  <c r="G13" i="40"/>
  <c r="Q13" i="40" s="1"/>
  <c r="H13" i="40"/>
  <c r="I13" i="40"/>
  <c r="J13" i="40"/>
  <c r="K13" i="40"/>
  <c r="L13" i="40"/>
  <c r="M13" i="40"/>
  <c r="N13" i="40"/>
  <c r="O13" i="40"/>
  <c r="P13" i="40"/>
  <c r="D14" i="40"/>
  <c r="E14" i="40"/>
  <c r="F14" i="40"/>
  <c r="G14" i="40"/>
  <c r="H14" i="40"/>
  <c r="I14" i="40"/>
  <c r="J14" i="40"/>
  <c r="K14" i="40"/>
  <c r="L14" i="40"/>
  <c r="M14" i="40"/>
  <c r="N14" i="40"/>
  <c r="O14" i="40"/>
  <c r="P14" i="40"/>
  <c r="Q14" i="40"/>
  <c r="D15" i="40"/>
  <c r="E15" i="40"/>
  <c r="F15" i="40"/>
  <c r="G15" i="40"/>
  <c r="Q15" i="40" s="1"/>
  <c r="H15" i="40"/>
  <c r="I15" i="40"/>
  <c r="J15" i="40"/>
  <c r="K15" i="40"/>
  <c r="L15" i="40"/>
  <c r="M15" i="40"/>
  <c r="N15" i="40"/>
  <c r="O15" i="40"/>
  <c r="P15" i="40"/>
  <c r="D16" i="40"/>
  <c r="E16" i="40"/>
  <c r="F16" i="40"/>
  <c r="G16" i="40"/>
  <c r="H16" i="40"/>
  <c r="I16" i="40"/>
  <c r="J16" i="40"/>
  <c r="K16" i="40"/>
  <c r="L16" i="40"/>
  <c r="M16" i="40"/>
  <c r="N16" i="40"/>
  <c r="O16" i="40"/>
  <c r="P16" i="40"/>
  <c r="Q16" i="40"/>
  <c r="D17" i="40"/>
  <c r="E17" i="40"/>
  <c r="F17" i="40"/>
  <c r="G17" i="40"/>
  <c r="H17" i="40"/>
  <c r="I17" i="40"/>
  <c r="J17" i="40"/>
  <c r="K17" i="40"/>
  <c r="L17" i="40"/>
  <c r="M17" i="40"/>
  <c r="N17" i="40"/>
  <c r="O17" i="40"/>
  <c r="P17" i="40"/>
  <c r="Q17" i="40"/>
  <c r="D18" i="40"/>
  <c r="E18" i="40"/>
  <c r="F18" i="40"/>
  <c r="G18" i="40"/>
  <c r="Q18" i="40" s="1"/>
  <c r="H18" i="40"/>
  <c r="I18" i="40"/>
  <c r="J18" i="40"/>
  <c r="K18" i="40"/>
  <c r="L18" i="40"/>
  <c r="M18" i="40"/>
  <c r="N18" i="40"/>
  <c r="O18" i="40"/>
  <c r="P18" i="40"/>
  <c r="D19" i="40"/>
  <c r="E19" i="40"/>
  <c r="F19" i="40"/>
  <c r="G19" i="40"/>
  <c r="H19" i="40"/>
  <c r="I19" i="40"/>
  <c r="J19" i="40"/>
  <c r="K19" i="40"/>
  <c r="L19" i="40"/>
  <c r="M19" i="40"/>
  <c r="N19" i="40"/>
  <c r="O19" i="40"/>
  <c r="P19" i="40"/>
  <c r="Q19" i="40"/>
  <c r="D20" i="40"/>
  <c r="E20" i="40"/>
  <c r="F20" i="40"/>
  <c r="G20" i="40"/>
  <c r="H20" i="40"/>
  <c r="I20" i="40"/>
  <c r="J20" i="40"/>
  <c r="K20" i="40"/>
  <c r="L20" i="40"/>
  <c r="M20" i="40"/>
  <c r="N20" i="40"/>
  <c r="O20" i="40"/>
  <c r="P20" i="40"/>
  <c r="Q20" i="40"/>
  <c r="D21" i="40"/>
  <c r="E21" i="40"/>
  <c r="F21" i="40"/>
  <c r="G21" i="40"/>
  <c r="Q21" i="40" s="1"/>
  <c r="H21" i="40"/>
  <c r="I21" i="40"/>
  <c r="J21" i="40"/>
  <c r="K21" i="40"/>
  <c r="L21" i="40"/>
  <c r="M21" i="40"/>
  <c r="N21" i="40"/>
  <c r="O21" i="40"/>
  <c r="P21" i="40"/>
  <c r="D22" i="40"/>
  <c r="E22" i="40"/>
  <c r="F22" i="40"/>
  <c r="G22" i="40"/>
  <c r="H22" i="40"/>
  <c r="I22" i="40"/>
  <c r="J22" i="40"/>
  <c r="K22" i="40"/>
  <c r="L22" i="40"/>
  <c r="M22" i="40"/>
  <c r="N22" i="40"/>
  <c r="O22" i="40"/>
  <c r="P22" i="40"/>
  <c r="Q22" i="40"/>
  <c r="D23" i="40"/>
  <c r="E23" i="40"/>
  <c r="F23" i="40"/>
  <c r="G23" i="40"/>
  <c r="H23" i="40"/>
  <c r="I23" i="40"/>
  <c r="J23" i="40"/>
  <c r="K23" i="40"/>
  <c r="L23" i="40"/>
  <c r="M23" i="40"/>
  <c r="N23" i="40"/>
  <c r="O23" i="40"/>
  <c r="P23" i="40"/>
  <c r="Q23" i="40"/>
  <c r="D24" i="40"/>
  <c r="E24" i="40"/>
  <c r="F24" i="40"/>
  <c r="G24" i="40"/>
  <c r="Q24" i="40" s="1"/>
  <c r="H24" i="40"/>
  <c r="I24" i="40"/>
  <c r="J24" i="40"/>
  <c r="K24" i="40"/>
  <c r="L24" i="40"/>
  <c r="M24" i="40"/>
  <c r="N24" i="40"/>
  <c r="O24" i="40"/>
  <c r="P24" i="40"/>
  <c r="D25" i="40"/>
  <c r="E25" i="40"/>
  <c r="F25" i="40"/>
  <c r="G25" i="40"/>
  <c r="H25" i="40"/>
  <c r="I25" i="40"/>
  <c r="J25" i="40"/>
  <c r="K25" i="40"/>
  <c r="L25" i="40"/>
  <c r="M25" i="40"/>
  <c r="N25" i="40"/>
  <c r="O25" i="40"/>
  <c r="P25" i="40"/>
  <c r="Q25" i="40"/>
  <c r="E26" i="40"/>
  <c r="D27" i="40"/>
  <c r="E27" i="40"/>
  <c r="F27" i="40"/>
  <c r="G27" i="40"/>
  <c r="H27" i="40"/>
  <c r="R27" i="40" s="1"/>
  <c r="I27" i="40"/>
  <c r="J27" i="40"/>
  <c r="K27" i="40"/>
  <c r="L27" i="40"/>
  <c r="M27" i="40"/>
  <c r="N27" i="40"/>
  <c r="O27" i="40"/>
  <c r="P27" i="40"/>
  <c r="Q27" i="40"/>
  <c r="D28" i="40"/>
  <c r="E28" i="40"/>
  <c r="F28" i="40"/>
  <c r="G28" i="40"/>
  <c r="H28" i="40"/>
  <c r="I28" i="40"/>
  <c r="J28" i="40"/>
  <c r="K28" i="40"/>
  <c r="L28" i="40"/>
  <c r="M28" i="40"/>
  <c r="N28" i="40"/>
  <c r="O28" i="40"/>
  <c r="P28" i="40"/>
  <c r="Q28" i="40"/>
  <c r="R28" i="40"/>
  <c r="D29" i="40"/>
  <c r="E29" i="40"/>
  <c r="F29" i="40"/>
  <c r="G29" i="40"/>
  <c r="H29" i="40"/>
  <c r="R29" i="40" s="1"/>
  <c r="I29" i="40"/>
  <c r="J29" i="40"/>
  <c r="K29" i="40"/>
  <c r="L29" i="40"/>
  <c r="M29" i="40"/>
  <c r="N29" i="40"/>
  <c r="O29" i="40"/>
  <c r="P29" i="40"/>
  <c r="Q29" i="40"/>
  <c r="D30" i="40"/>
  <c r="E30" i="40"/>
  <c r="F30" i="40"/>
  <c r="G30" i="40"/>
  <c r="H30" i="40"/>
  <c r="I30" i="40"/>
  <c r="J30" i="40"/>
  <c r="K30" i="40"/>
  <c r="L30" i="40"/>
  <c r="M30" i="40"/>
  <c r="N30" i="40"/>
  <c r="O30" i="40"/>
  <c r="P30" i="40"/>
  <c r="Q30" i="40"/>
  <c r="R30" i="40"/>
  <c r="D31" i="40"/>
  <c r="E31" i="40"/>
  <c r="F31" i="40"/>
  <c r="G31" i="40"/>
  <c r="H31" i="40"/>
  <c r="R31" i="40" s="1"/>
  <c r="I31" i="40"/>
  <c r="J31" i="40"/>
  <c r="K31" i="40"/>
  <c r="L31" i="40"/>
  <c r="M31" i="40"/>
  <c r="N31" i="40"/>
  <c r="O31" i="40"/>
  <c r="P31" i="40"/>
  <c r="Q31" i="40"/>
  <c r="D32" i="40"/>
  <c r="E32" i="40"/>
  <c r="F32" i="40"/>
  <c r="G32" i="40"/>
  <c r="H32" i="40"/>
  <c r="I32" i="40"/>
  <c r="J32" i="40"/>
  <c r="K32" i="40"/>
  <c r="L32" i="40"/>
  <c r="M32" i="40"/>
  <c r="N32" i="40"/>
  <c r="O32" i="40"/>
  <c r="P32" i="40"/>
  <c r="Q32" i="40"/>
  <c r="R32" i="40"/>
  <c r="D33" i="40"/>
  <c r="E33" i="40"/>
  <c r="F33" i="40"/>
  <c r="G33" i="40"/>
  <c r="H33" i="40"/>
  <c r="R33" i="40" s="1"/>
  <c r="I33" i="40"/>
  <c r="J33" i="40"/>
  <c r="K33" i="40"/>
  <c r="L33" i="40"/>
  <c r="M33" i="40"/>
  <c r="N33" i="40"/>
  <c r="O33" i="40"/>
  <c r="P33" i="40"/>
  <c r="Q33" i="40"/>
  <c r="D34" i="40"/>
  <c r="E34" i="40"/>
  <c r="F34" i="40"/>
  <c r="G34" i="40"/>
  <c r="H34" i="40"/>
  <c r="I34" i="40"/>
  <c r="J34" i="40"/>
  <c r="K34" i="40"/>
  <c r="L34" i="40"/>
  <c r="M34" i="40"/>
  <c r="N34" i="40"/>
  <c r="O34" i="40"/>
  <c r="P34" i="40"/>
  <c r="Q34" i="40"/>
  <c r="R34" i="40"/>
  <c r="E35" i="40"/>
  <c r="F35" i="40"/>
  <c r="G35" i="40"/>
  <c r="H35" i="40"/>
  <c r="I35" i="40"/>
  <c r="J35" i="40"/>
  <c r="K35" i="40"/>
  <c r="L35" i="40"/>
  <c r="M35" i="40"/>
  <c r="N35" i="40"/>
  <c r="O35" i="40"/>
  <c r="P35" i="40"/>
  <c r="D36" i="40"/>
  <c r="E36" i="40"/>
  <c r="F36" i="40"/>
  <c r="G36" i="40"/>
  <c r="H36" i="40"/>
  <c r="R36" i="40" s="1"/>
  <c r="I36" i="40"/>
  <c r="J36" i="40"/>
  <c r="K36" i="40"/>
  <c r="L36" i="40"/>
  <c r="M36" i="40"/>
  <c r="N36" i="40"/>
  <c r="O36" i="40"/>
  <c r="P36" i="40"/>
  <c r="Q36" i="40"/>
  <c r="D37" i="40"/>
  <c r="E37" i="40"/>
  <c r="F37" i="40"/>
  <c r="G37" i="40"/>
  <c r="H37" i="40"/>
  <c r="I37" i="40"/>
  <c r="J37" i="40"/>
  <c r="K37" i="40"/>
  <c r="L37" i="40"/>
  <c r="M37" i="40"/>
  <c r="N37" i="40"/>
  <c r="O37" i="40"/>
  <c r="P37" i="40"/>
  <c r="Q37" i="40"/>
  <c r="R37" i="40"/>
  <c r="D38" i="40"/>
  <c r="E38" i="40"/>
  <c r="F38" i="40"/>
  <c r="G38" i="40"/>
  <c r="H38" i="40"/>
  <c r="R38" i="40" s="1"/>
  <c r="I38" i="40"/>
  <c r="J38" i="40"/>
  <c r="K38" i="40"/>
  <c r="L38" i="40"/>
  <c r="M38" i="40"/>
  <c r="N38" i="40"/>
  <c r="O38" i="40"/>
  <c r="P38" i="40"/>
  <c r="Q38" i="40"/>
  <c r="D39" i="40"/>
  <c r="E39" i="40"/>
  <c r="F39" i="40"/>
  <c r="G39" i="40"/>
  <c r="H39" i="40"/>
  <c r="I39" i="40"/>
  <c r="J39" i="40"/>
  <c r="K39" i="40"/>
  <c r="L39" i="40"/>
  <c r="M39" i="40"/>
  <c r="N39" i="40"/>
  <c r="O39" i="40"/>
  <c r="P39" i="40"/>
  <c r="Q39" i="40"/>
  <c r="R39" i="40"/>
  <c r="D40" i="40"/>
  <c r="E40" i="40"/>
  <c r="F40" i="40"/>
  <c r="G40" i="40"/>
  <c r="H40" i="40"/>
  <c r="R40" i="40" s="1"/>
  <c r="I40" i="40"/>
  <c r="J40" i="40"/>
  <c r="K40" i="40"/>
  <c r="L40" i="40"/>
  <c r="M40" i="40"/>
  <c r="N40" i="40"/>
  <c r="O40" i="40"/>
  <c r="P40" i="40"/>
  <c r="Q40" i="40"/>
  <c r="D41" i="40"/>
  <c r="E41" i="40"/>
  <c r="F41" i="40"/>
  <c r="G41" i="40"/>
  <c r="H41" i="40"/>
  <c r="I41" i="40"/>
  <c r="J41" i="40"/>
  <c r="K41" i="40"/>
  <c r="L41" i="40"/>
  <c r="M41" i="40"/>
  <c r="N41" i="40"/>
  <c r="O41" i="40"/>
  <c r="P41" i="40"/>
  <c r="Q41" i="40"/>
  <c r="R41" i="40"/>
  <c r="D42" i="40"/>
  <c r="E42" i="40"/>
  <c r="F42" i="40"/>
  <c r="G42" i="40"/>
  <c r="H42" i="40"/>
  <c r="R42" i="40" s="1"/>
  <c r="I42" i="40"/>
  <c r="J42" i="40"/>
  <c r="K42" i="40"/>
  <c r="L42" i="40"/>
  <c r="M42" i="40"/>
  <c r="N42" i="40"/>
  <c r="O42" i="40"/>
  <c r="P42" i="40"/>
  <c r="Q42" i="40"/>
  <c r="D43" i="40"/>
  <c r="E43" i="40"/>
  <c r="F43" i="40"/>
  <c r="G43" i="40"/>
  <c r="H43" i="40"/>
  <c r="I43" i="40"/>
  <c r="J43" i="40"/>
  <c r="K43" i="40"/>
  <c r="L43" i="40"/>
  <c r="M43" i="40"/>
  <c r="N43" i="40"/>
  <c r="O43" i="40"/>
  <c r="P43" i="40"/>
  <c r="Q43" i="40"/>
  <c r="R43" i="40"/>
  <c r="D44" i="40"/>
  <c r="E44" i="40"/>
  <c r="F44" i="40"/>
  <c r="G44" i="40"/>
  <c r="H44" i="40"/>
  <c r="R44" i="40" s="1"/>
  <c r="I44" i="40"/>
  <c r="J44" i="40"/>
  <c r="K44" i="40"/>
  <c r="L44" i="40"/>
  <c r="M44" i="40"/>
  <c r="N44" i="40"/>
  <c r="O44" i="40"/>
  <c r="P44" i="40"/>
  <c r="Q44" i="40"/>
  <c r="D45" i="40"/>
  <c r="E45" i="40"/>
  <c r="F45" i="40"/>
  <c r="G45" i="40"/>
  <c r="H45" i="40"/>
  <c r="I45" i="40"/>
  <c r="J45" i="40"/>
  <c r="K45" i="40"/>
  <c r="L45" i="40"/>
  <c r="M45" i="40"/>
  <c r="N45" i="40"/>
  <c r="O45" i="40"/>
  <c r="P45" i="40"/>
  <c r="Q45" i="40"/>
  <c r="R45" i="40"/>
  <c r="D46" i="40"/>
  <c r="E46" i="40"/>
  <c r="F46" i="40"/>
  <c r="G46" i="40"/>
  <c r="H46" i="40"/>
  <c r="R46" i="40" s="1"/>
  <c r="I46" i="40"/>
  <c r="J46" i="40"/>
  <c r="K46" i="40"/>
  <c r="L46" i="40"/>
  <c r="M46" i="40"/>
  <c r="N46" i="40"/>
  <c r="O46" i="40"/>
  <c r="P46" i="40"/>
  <c r="Q46" i="40"/>
  <c r="E47" i="40"/>
  <c r="D48" i="40"/>
  <c r="E48" i="40"/>
  <c r="F48" i="40"/>
  <c r="G48" i="40"/>
  <c r="H48" i="40"/>
  <c r="I48" i="40"/>
  <c r="J48" i="40"/>
  <c r="K48" i="40"/>
  <c r="L48" i="40"/>
  <c r="M48" i="40"/>
  <c r="N48" i="40"/>
  <c r="O48" i="40"/>
  <c r="P48" i="40"/>
  <c r="Q48" i="40"/>
  <c r="R48" i="40"/>
  <c r="D49" i="40"/>
  <c r="E49" i="40"/>
  <c r="F49" i="40"/>
  <c r="G49" i="40"/>
  <c r="Q49" i="40" s="1"/>
  <c r="H49" i="40"/>
  <c r="R49" i="40" s="1"/>
  <c r="I49" i="40"/>
  <c r="J49" i="40"/>
  <c r="K49" i="40"/>
  <c r="L49" i="40"/>
  <c r="M49" i="40"/>
  <c r="N49" i="40"/>
  <c r="O49" i="40"/>
  <c r="P49" i="40"/>
  <c r="D50" i="40"/>
  <c r="E50" i="40"/>
  <c r="F50" i="40"/>
  <c r="G50" i="40"/>
  <c r="H50" i="40"/>
  <c r="I50" i="40"/>
  <c r="J50" i="40"/>
  <c r="K50" i="40"/>
  <c r="L50" i="40"/>
  <c r="M50" i="40"/>
  <c r="N50" i="40"/>
  <c r="O50" i="40"/>
  <c r="P50" i="40"/>
  <c r="Q50" i="40"/>
  <c r="R50" i="40"/>
  <c r="D51" i="40"/>
  <c r="E51" i="40"/>
  <c r="F51" i="40"/>
  <c r="G51" i="40"/>
  <c r="Q51" i="40" s="1"/>
  <c r="H51" i="40"/>
  <c r="R51" i="40" s="1"/>
  <c r="I51" i="40"/>
  <c r="J51" i="40"/>
  <c r="K51" i="40"/>
  <c r="L51" i="40"/>
  <c r="M51" i="40"/>
  <c r="N51" i="40"/>
  <c r="O51" i="40"/>
  <c r="P51" i="40"/>
  <c r="D52" i="40"/>
  <c r="E52" i="40"/>
  <c r="F52" i="40"/>
  <c r="G52" i="40"/>
  <c r="H52" i="40"/>
  <c r="I52" i="40"/>
  <c r="J52" i="40"/>
  <c r="K52" i="40"/>
  <c r="L52" i="40"/>
  <c r="M52" i="40"/>
  <c r="N52" i="40"/>
  <c r="O52" i="40"/>
  <c r="P52" i="40"/>
  <c r="Q52" i="40"/>
  <c r="R52" i="40"/>
  <c r="D53" i="40"/>
  <c r="E53" i="40"/>
  <c r="F53" i="40"/>
  <c r="G53" i="40"/>
  <c r="Q53" i="40" s="1"/>
  <c r="H53" i="40"/>
  <c r="R53" i="40" s="1"/>
  <c r="I53" i="40"/>
  <c r="J53" i="40"/>
  <c r="K53" i="40"/>
  <c r="L53" i="40"/>
  <c r="M53" i="40"/>
  <c r="N53" i="40"/>
  <c r="O53" i="40"/>
  <c r="P53" i="40"/>
  <c r="E54" i="40"/>
  <c r="D55" i="40"/>
  <c r="E55" i="40"/>
  <c r="F55" i="40"/>
  <c r="G55" i="40"/>
  <c r="H55" i="40"/>
  <c r="I55" i="40"/>
  <c r="J55" i="40"/>
  <c r="K55" i="40"/>
  <c r="L55" i="40"/>
  <c r="M55" i="40"/>
  <c r="N55" i="40"/>
  <c r="O55" i="40"/>
  <c r="P55" i="40"/>
  <c r="Q55" i="40"/>
  <c r="R55" i="40"/>
  <c r="D56" i="40"/>
  <c r="E60" i="40"/>
  <c r="F60" i="40"/>
  <c r="R60" i="40" s="1"/>
  <c r="G60" i="40"/>
  <c r="Q60" i="40" s="1"/>
  <c r="H60" i="40"/>
  <c r="I60" i="40"/>
  <c r="J60" i="40"/>
  <c r="K60" i="40"/>
  <c r="L60" i="40"/>
  <c r="M60" i="40"/>
  <c r="N60" i="40"/>
  <c r="O60" i="40"/>
  <c r="P60" i="40"/>
  <c r="D61" i="40"/>
  <c r="E61" i="40"/>
  <c r="F61" i="40"/>
  <c r="G61" i="40"/>
  <c r="H61" i="40"/>
  <c r="I61" i="40"/>
  <c r="J61" i="40"/>
  <c r="K61" i="40"/>
  <c r="L61" i="40"/>
  <c r="M61" i="40"/>
  <c r="N61" i="40"/>
  <c r="O61" i="40"/>
  <c r="P61" i="40"/>
  <c r="Q61" i="40"/>
  <c r="R61" i="40"/>
  <c r="D62" i="40"/>
  <c r="E62" i="40"/>
  <c r="F62" i="40"/>
  <c r="G62" i="40"/>
  <c r="Q62" i="40" s="1"/>
  <c r="H62" i="40"/>
  <c r="I62" i="40"/>
  <c r="J62" i="40"/>
  <c r="K62" i="40"/>
  <c r="L62" i="40"/>
  <c r="M62" i="40"/>
  <c r="N62" i="40"/>
  <c r="O62" i="40"/>
  <c r="P62" i="40"/>
  <c r="R62" i="40"/>
  <c r="D63" i="40"/>
  <c r="E63" i="40"/>
  <c r="F63" i="40"/>
  <c r="G63" i="40"/>
  <c r="H63" i="40"/>
  <c r="I63" i="40"/>
  <c r="J63" i="40"/>
  <c r="K63" i="40"/>
  <c r="L63" i="40"/>
  <c r="M63" i="40"/>
  <c r="N63" i="40"/>
  <c r="O63" i="40"/>
  <c r="P63" i="40"/>
  <c r="Q63" i="40"/>
  <c r="R63" i="40"/>
  <c r="D64" i="40"/>
  <c r="E64" i="40"/>
  <c r="F64" i="40"/>
  <c r="R64" i="40" s="1"/>
  <c r="G64" i="40"/>
  <c r="Q64" i="40" s="1"/>
  <c r="H64" i="40"/>
  <c r="I64" i="40"/>
  <c r="J64" i="40"/>
  <c r="K64" i="40"/>
  <c r="L64" i="40"/>
  <c r="M64" i="40"/>
  <c r="N64" i="40"/>
  <c r="O64" i="40"/>
  <c r="P64" i="40"/>
  <c r="D65" i="40"/>
  <c r="E65" i="40"/>
  <c r="F65" i="40"/>
  <c r="G65" i="40"/>
  <c r="H65" i="40"/>
  <c r="I65" i="40"/>
  <c r="J65" i="40"/>
  <c r="K65" i="40"/>
  <c r="L65" i="40"/>
  <c r="M65" i="40"/>
  <c r="N65" i="40"/>
  <c r="O65" i="40"/>
  <c r="P65" i="40"/>
  <c r="Q65" i="40"/>
  <c r="R65" i="40"/>
  <c r="D66" i="40"/>
  <c r="E66" i="40"/>
  <c r="F66" i="40"/>
  <c r="G66" i="40"/>
  <c r="Q66" i="40" s="1"/>
  <c r="H66" i="40"/>
  <c r="I66" i="40"/>
  <c r="J66" i="40"/>
  <c r="K66" i="40"/>
  <c r="L66" i="40"/>
  <c r="M66" i="40"/>
  <c r="N66" i="40"/>
  <c r="O66" i="40"/>
  <c r="P66" i="40"/>
  <c r="R66" i="40"/>
  <c r="D67" i="40"/>
  <c r="E67" i="40"/>
  <c r="F67" i="40"/>
  <c r="G67" i="40"/>
  <c r="H67" i="40"/>
  <c r="I67" i="40"/>
  <c r="J67" i="40"/>
  <c r="K67" i="40"/>
  <c r="L67" i="40"/>
  <c r="M67" i="40"/>
  <c r="N67" i="40"/>
  <c r="O67" i="40"/>
  <c r="P67" i="40"/>
  <c r="Q67" i="40"/>
  <c r="R67" i="40"/>
  <c r="D68" i="40"/>
  <c r="E68" i="40"/>
  <c r="F68" i="40"/>
  <c r="R68" i="40" s="1"/>
  <c r="G68" i="40"/>
  <c r="Q68" i="40" s="1"/>
  <c r="H68" i="40"/>
  <c r="I68" i="40"/>
  <c r="J68" i="40"/>
  <c r="K68" i="40"/>
  <c r="L68" i="40"/>
  <c r="M68" i="40"/>
  <c r="N68" i="40"/>
  <c r="O68" i="40"/>
  <c r="P68" i="40"/>
  <c r="D69" i="40"/>
  <c r="E69" i="40"/>
  <c r="F69" i="40"/>
  <c r="G69" i="40"/>
  <c r="H69" i="40"/>
  <c r="I69" i="40"/>
  <c r="J69" i="40"/>
  <c r="K69" i="40"/>
  <c r="L69" i="40"/>
  <c r="M69" i="40"/>
  <c r="N69" i="40"/>
  <c r="O69" i="40"/>
  <c r="P69" i="40"/>
  <c r="Q69" i="40"/>
  <c r="R69" i="40"/>
  <c r="D70" i="40"/>
  <c r="E70" i="40"/>
  <c r="F70" i="40"/>
  <c r="G70" i="40"/>
  <c r="Q70" i="40" s="1"/>
  <c r="H70" i="40"/>
  <c r="I70" i="40"/>
  <c r="J70" i="40"/>
  <c r="K70" i="40"/>
  <c r="L70" i="40"/>
  <c r="M70" i="40"/>
  <c r="N70" i="40"/>
  <c r="O70" i="40"/>
  <c r="P70" i="40"/>
  <c r="R70" i="40"/>
  <c r="D71" i="40"/>
  <c r="E71" i="40"/>
  <c r="F71" i="40"/>
  <c r="G71" i="40"/>
  <c r="H71" i="40"/>
  <c r="I71" i="40"/>
  <c r="J71" i="40"/>
  <c r="K71" i="40"/>
  <c r="L71" i="40"/>
  <c r="M71" i="40"/>
  <c r="N71" i="40"/>
  <c r="O71" i="40"/>
  <c r="P71" i="40"/>
  <c r="Q71" i="40"/>
  <c r="R71" i="40"/>
  <c r="D72" i="40"/>
  <c r="E72" i="40"/>
  <c r="F72" i="40"/>
  <c r="R72" i="40" s="1"/>
  <c r="G72" i="40"/>
  <c r="Q72" i="40" s="1"/>
  <c r="H72" i="40"/>
  <c r="I72" i="40"/>
  <c r="J72" i="40"/>
  <c r="K72" i="40"/>
  <c r="L72" i="40"/>
  <c r="M72" i="40"/>
  <c r="N72" i="40"/>
  <c r="O72" i="40"/>
  <c r="P72" i="40"/>
  <c r="E73" i="40"/>
  <c r="D74" i="40"/>
  <c r="E74" i="40"/>
  <c r="F74" i="40"/>
  <c r="G74" i="40"/>
  <c r="H74" i="40"/>
  <c r="R74" i="40" s="1"/>
  <c r="I74" i="40"/>
  <c r="J74" i="40"/>
  <c r="K74" i="40"/>
  <c r="L74" i="40"/>
  <c r="M74" i="40"/>
  <c r="N74" i="40"/>
  <c r="O74" i="40"/>
  <c r="P74" i="40"/>
  <c r="Q74" i="40"/>
  <c r="D75" i="40"/>
  <c r="E75" i="40"/>
  <c r="F75" i="40"/>
  <c r="G75" i="40"/>
  <c r="H75" i="40"/>
  <c r="I75" i="40"/>
  <c r="J75" i="40"/>
  <c r="K75" i="40"/>
  <c r="L75" i="40"/>
  <c r="M75" i="40"/>
  <c r="N75" i="40"/>
  <c r="O75" i="40"/>
  <c r="P75" i="40"/>
  <c r="Q75" i="40"/>
  <c r="R75" i="40"/>
  <c r="D76" i="40"/>
  <c r="E76" i="40"/>
  <c r="F76" i="40"/>
  <c r="G76" i="40"/>
  <c r="H76" i="40"/>
  <c r="R76" i="40" s="1"/>
  <c r="I76" i="40"/>
  <c r="J76" i="40"/>
  <c r="K76" i="40"/>
  <c r="L76" i="40"/>
  <c r="M76" i="40"/>
  <c r="N76" i="40"/>
  <c r="O76" i="40"/>
  <c r="P76" i="40"/>
  <c r="Q76" i="40"/>
  <c r="D77" i="40"/>
  <c r="E77" i="40"/>
  <c r="F77" i="40"/>
  <c r="G77" i="40"/>
  <c r="H77" i="40"/>
  <c r="I77" i="40"/>
  <c r="J77" i="40"/>
  <c r="K77" i="40"/>
  <c r="L77" i="40"/>
  <c r="M77" i="40"/>
  <c r="N77" i="40"/>
  <c r="O77" i="40"/>
  <c r="P77" i="40"/>
  <c r="Q77" i="40"/>
  <c r="R77" i="40"/>
  <c r="D78" i="40"/>
  <c r="E78" i="40"/>
  <c r="F78" i="40"/>
  <c r="G78" i="40"/>
  <c r="H78" i="40"/>
  <c r="R78" i="40" s="1"/>
  <c r="I78" i="40"/>
  <c r="J78" i="40"/>
  <c r="K78" i="40"/>
  <c r="L78" i="40"/>
  <c r="M78" i="40"/>
  <c r="N78" i="40"/>
  <c r="O78" i="40"/>
  <c r="P78" i="40"/>
  <c r="Q78" i="40"/>
  <c r="D79" i="40"/>
  <c r="E79" i="40"/>
  <c r="F79" i="40"/>
  <c r="G79" i="40"/>
  <c r="H79" i="40"/>
  <c r="I79" i="40"/>
  <c r="J79" i="40"/>
  <c r="K79" i="40"/>
  <c r="L79" i="40"/>
  <c r="M79" i="40"/>
  <c r="N79" i="40"/>
  <c r="O79" i="40"/>
  <c r="P79" i="40"/>
  <c r="Q79" i="40"/>
  <c r="R79" i="40"/>
  <c r="D80" i="40"/>
  <c r="E80" i="40"/>
  <c r="F80" i="40"/>
  <c r="G80" i="40"/>
  <c r="H80" i="40"/>
  <c r="R80" i="40" s="1"/>
  <c r="I80" i="40"/>
  <c r="J80" i="40"/>
  <c r="K80" i="40"/>
  <c r="L80" i="40"/>
  <c r="M80" i="40"/>
  <c r="N80" i="40"/>
  <c r="O80" i="40"/>
  <c r="P80" i="40"/>
  <c r="Q80" i="40"/>
  <c r="D81" i="40"/>
  <c r="E81" i="40"/>
  <c r="F81" i="40"/>
  <c r="G81" i="40"/>
  <c r="H81" i="40"/>
  <c r="I81" i="40"/>
  <c r="J81" i="40"/>
  <c r="K81" i="40"/>
  <c r="L81" i="40"/>
  <c r="M81" i="40"/>
  <c r="N81" i="40"/>
  <c r="O81" i="40"/>
  <c r="P81" i="40"/>
  <c r="Q81" i="40"/>
  <c r="R81" i="40"/>
  <c r="E82" i="40"/>
  <c r="F82" i="40"/>
  <c r="G82" i="40"/>
  <c r="H82" i="40"/>
  <c r="I82" i="40"/>
  <c r="J82" i="40"/>
  <c r="K82" i="40"/>
  <c r="L82" i="40"/>
  <c r="M82" i="40"/>
  <c r="N82" i="40"/>
  <c r="O82" i="40"/>
  <c r="P82" i="40"/>
  <c r="D83" i="40"/>
  <c r="E83" i="40"/>
  <c r="F83" i="40"/>
  <c r="G83" i="40"/>
  <c r="H83" i="40"/>
  <c r="R83" i="40" s="1"/>
  <c r="I83" i="40"/>
  <c r="J83" i="40"/>
  <c r="K83" i="40"/>
  <c r="L83" i="40"/>
  <c r="M83" i="40"/>
  <c r="N83" i="40"/>
  <c r="O83" i="40"/>
  <c r="P83" i="40"/>
  <c r="Q83" i="40"/>
  <c r="D84" i="40"/>
  <c r="E84" i="40"/>
  <c r="F84" i="40"/>
  <c r="G84" i="40"/>
  <c r="H84" i="40"/>
  <c r="I84" i="40"/>
  <c r="J84" i="40"/>
  <c r="K84" i="40"/>
  <c r="L84" i="40"/>
  <c r="M84" i="40"/>
  <c r="N84" i="40"/>
  <c r="O84" i="40"/>
  <c r="P84" i="40"/>
  <c r="Q84" i="40"/>
  <c r="R84" i="40"/>
  <c r="D85" i="40"/>
  <c r="E85" i="40"/>
  <c r="F85" i="40"/>
  <c r="G85" i="40"/>
  <c r="H85" i="40"/>
  <c r="R85" i="40" s="1"/>
  <c r="I85" i="40"/>
  <c r="J85" i="40"/>
  <c r="K85" i="40"/>
  <c r="L85" i="40"/>
  <c r="M85" i="40"/>
  <c r="N85" i="40"/>
  <c r="O85" i="40"/>
  <c r="P85" i="40"/>
  <c r="Q85" i="40"/>
  <c r="D86" i="40"/>
  <c r="E86" i="40"/>
  <c r="F86" i="40"/>
  <c r="G86" i="40"/>
  <c r="H86" i="40"/>
  <c r="I86" i="40"/>
  <c r="J86" i="40"/>
  <c r="K86" i="40"/>
  <c r="L86" i="40"/>
  <c r="M86" i="40"/>
  <c r="N86" i="40"/>
  <c r="O86" i="40"/>
  <c r="P86" i="40"/>
  <c r="Q86" i="40"/>
  <c r="R86" i="40"/>
  <c r="D87" i="40"/>
  <c r="E87" i="40"/>
  <c r="F87" i="40"/>
  <c r="G87" i="40"/>
  <c r="H87" i="40"/>
  <c r="R87" i="40" s="1"/>
  <c r="I87" i="40"/>
  <c r="J87" i="40"/>
  <c r="K87" i="40"/>
  <c r="L87" i="40"/>
  <c r="M87" i="40"/>
  <c r="N87" i="40"/>
  <c r="O87" i="40"/>
  <c r="P87" i="40"/>
  <c r="Q87" i="40"/>
  <c r="D88" i="40"/>
  <c r="E88" i="40"/>
  <c r="F88" i="40"/>
  <c r="G88" i="40"/>
  <c r="H88" i="40"/>
  <c r="I88" i="40"/>
  <c r="J88" i="40"/>
  <c r="K88" i="40"/>
  <c r="L88" i="40"/>
  <c r="M88" i="40"/>
  <c r="N88" i="40"/>
  <c r="O88" i="40"/>
  <c r="P88" i="40"/>
  <c r="Q88" i="40"/>
  <c r="R88" i="40"/>
  <c r="D89" i="40"/>
  <c r="E89" i="40"/>
  <c r="F89" i="40"/>
  <c r="G89" i="40"/>
  <c r="H89" i="40"/>
  <c r="R89" i="40" s="1"/>
  <c r="I89" i="40"/>
  <c r="J89" i="40"/>
  <c r="K89" i="40"/>
  <c r="L89" i="40"/>
  <c r="M89" i="40"/>
  <c r="N89" i="40"/>
  <c r="O89" i="40"/>
  <c r="P89" i="40"/>
  <c r="Q89" i="40"/>
  <c r="D90" i="40"/>
  <c r="E90" i="40"/>
  <c r="F90" i="40"/>
  <c r="G90" i="40"/>
  <c r="H90" i="40"/>
  <c r="I90" i="40"/>
  <c r="J90" i="40"/>
  <c r="K90" i="40"/>
  <c r="L90" i="40"/>
  <c r="M90" i="40"/>
  <c r="N90" i="40"/>
  <c r="O90" i="40"/>
  <c r="P90" i="40"/>
  <c r="Q90" i="40"/>
  <c r="R90" i="40"/>
  <c r="D91" i="40"/>
  <c r="E91" i="40"/>
  <c r="F91" i="40"/>
  <c r="G91" i="40"/>
  <c r="H91" i="40"/>
  <c r="R91" i="40" s="1"/>
  <c r="I91" i="40"/>
  <c r="J91" i="40"/>
  <c r="K91" i="40"/>
  <c r="L91" i="40"/>
  <c r="M91" i="40"/>
  <c r="N91" i="40"/>
  <c r="O91" i="40"/>
  <c r="P91" i="40"/>
  <c r="Q91" i="40"/>
  <c r="D92" i="40"/>
  <c r="E92" i="40"/>
  <c r="F92" i="40"/>
  <c r="G92" i="40"/>
  <c r="H92" i="40"/>
  <c r="I92" i="40"/>
  <c r="J92" i="40"/>
  <c r="K92" i="40"/>
  <c r="L92" i="40"/>
  <c r="M92" i="40"/>
  <c r="N92" i="40"/>
  <c r="O92" i="40"/>
  <c r="P92" i="40"/>
  <c r="Q92" i="40"/>
  <c r="R92" i="40"/>
  <c r="D93" i="40"/>
  <c r="E93" i="40"/>
  <c r="F93" i="40"/>
  <c r="G93" i="40"/>
  <c r="H93" i="40"/>
  <c r="R93" i="40" s="1"/>
  <c r="I93" i="40"/>
  <c r="J93" i="40"/>
  <c r="K93" i="40"/>
  <c r="L93" i="40"/>
  <c r="M93" i="40"/>
  <c r="N93" i="40"/>
  <c r="O93" i="40"/>
  <c r="P93" i="40"/>
  <c r="Q93" i="40"/>
  <c r="E94" i="40"/>
  <c r="D95" i="40"/>
  <c r="E95" i="40"/>
  <c r="F95" i="40"/>
  <c r="G95" i="40"/>
  <c r="H95" i="40"/>
  <c r="I95" i="40"/>
  <c r="J95" i="40"/>
  <c r="K95" i="40"/>
  <c r="L95" i="40"/>
  <c r="M95" i="40"/>
  <c r="N95" i="40"/>
  <c r="O95" i="40"/>
  <c r="P95" i="40"/>
  <c r="Q95" i="40"/>
  <c r="R95" i="40"/>
  <c r="D96" i="40"/>
  <c r="E96" i="40"/>
  <c r="F96" i="40"/>
  <c r="G96" i="40"/>
  <c r="Q96" i="40" s="1"/>
  <c r="H96" i="40"/>
  <c r="R96" i="40" s="1"/>
  <c r="I96" i="40"/>
  <c r="J96" i="40"/>
  <c r="K96" i="40"/>
  <c r="L96" i="40"/>
  <c r="M96" i="40"/>
  <c r="N96" i="40"/>
  <c r="O96" i="40"/>
  <c r="P96" i="40"/>
  <c r="D97" i="40"/>
  <c r="E97" i="40"/>
  <c r="F97" i="40"/>
  <c r="G97" i="40"/>
  <c r="H97" i="40"/>
  <c r="I97" i="40"/>
  <c r="J97" i="40"/>
  <c r="K97" i="40"/>
  <c r="L97" i="40"/>
  <c r="M97" i="40"/>
  <c r="N97" i="40"/>
  <c r="O97" i="40"/>
  <c r="P97" i="40"/>
  <c r="Q97" i="40"/>
  <c r="R97" i="40"/>
  <c r="D98" i="40"/>
  <c r="E98" i="40"/>
  <c r="F98" i="40"/>
  <c r="G98" i="40"/>
  <c r="Q98" i="40" s="1"/>
  <c r="H98" i="40"/>
  <c r="R98" i="40" s="1"/>
  <c r="I98" i="40"/>
  <c r="J98" i="40"/>
  <c r="K98" i="40"/>
  <c r="L98" i="40"/>
  <c r="M98" i="40"/>
  <c r="N98" i="40"/>
  <c r="O98" i="40"/>
  <c r="P98" i="40"/>
  <c r="D99" i="40"/>
  <c r="E99" i="40"/>
  <c r="F99" i="40"/>
  <c r="G99" i="40"/>
  <c r="H99" i="40"/>
  <c r="I99" i="40"/>
  <c r="J99" i="40"/>
  <c r="K99" i="40"/>
  <c r="L99" i="40"/>
  <c r="M99" i="40"/>
  <c r="N99" i="40"/>
  <c r="O99" i="40"/>
  <c r="P99" i="40"/>
  <c r="Q99" i="40"/>
  <c r="R99" i="40"/>
  <c r="D100" i="40"/>
  <c r="E100" i="40"/>
  <c r="F100" i="40"/>
  <c r="G100" i="40"/>
  <c r="Q100" i="40" s="1"/>
  <c r="H100" i="40"/>
  <c r="R100" i="40" s="1"/>
  <c r="I100" i="40"/>
  <c r="J100" i="40"/>
  <c r="K100" i="40"/>
  <c r="L100" i="40"/>
  <c r="M100" i="40"/>
  <c r="N100" i="40"/>
  <c r="O100" i="40"/>
  <c r="P100" i="40"/>
  <c r="E101" i="40"/>
  <c r="D102" i="40"/>
  <c r="E102" i="40"/>
  <c r="F102" i="40"/>
  <c r="G102" i="40"/>
  <c r="H102" i="40"/>
  <c r="I102" i="40"/>
  <c r="J102" i="40"/>
  <c r="K102" i="40"/>
  <c r="L102" i="40"/>
  <c r="M102" i="40"/>
  <c r="N102" i="40"/>
  <c r="O102" i="40"/>
  <c r="P102" i="40"/>
  <c r="Q102" i="40"/>
  <c r="R102" i="40"/>
  <c r="D103" i="40"/>
  <c r="E107" i="40"/>
  <c r="F107" i="40"/>
  <c r="G107" i="40"/>
  <c r="Q107" i="40" s="1"/>
  <c r="H107" i="40"/>
  <c r="I107" i="40"/>
  <c r="J107" i="40"/>
  <c r="K107" i="40"/>
  <c r="L107" i="40"/>
  <c r="M107" i="40"/>
  <c r="N107" i="40"/>
  <c r="O107" i="40"/>
  <c r="P107" i="40"/>
  <c r="R107" i="40"/>
  <c r="D108" i="40"/>
  <c r="E108" i="40"/>
  <c r="F108" i="40"/>
  <c r="G108" i="40"/>
  <c r="H108" i="40"/>
  <c r="I108" i="40"/>
  <c r="J108" i="40"/>
  <c r="K108" i="40"/>
  <c r="L108" i="40"/>
  <c r="M108" i="40"/>
  <c r="N108" i="40"/>
  <c r="O108" i="40"/>
  <c r="P108" i="40"/>
  <c r="Q108" i="40"/>
  <c r="R108" i="40"/>
  <c r="D109" i="40"/>
  <c r="E109" i="40"/>
  <c r="F109" i="40"/>
  <c r="R109" i="40" s="1"/>
  <c r="G109" i="40"/>
  <c r="Q109" i="40" s="1"/>
  <c r="H109" i="40"/>
  <c r="I109" i="40"/>
  <c r="J109" i="40"/>
  <c r="K109" i="40"/>
  <c r="L109" i="40"/>
  <c r="M109" i="40"/>
  <c r="N109" i="40"/>
  <c r="O109" i="40"/>
  <c r="P109" i="40"/>
  <c r="D110" i="40"/>
  <c r="E110" i="40"/>
  <c r="F110" i="40"/>
  <c r="G110" i="40"/>
  <c r="H110" i="40"/>
  <c r="I110" i="40"/>
  <c r="J110" i="40"/>
  <c r="K110" i="40"/>
  <c r="L110" i="40"/>
  <c r="M110" i="40"/>
  <c r="N110" i="40"/>
  <c r="O110" i="40"/>
  <c r="P110" i="40"/>
  <c r="Q110" i="40"/>
  <c r="R110" i="40"/>
  <c r="D111" i="40"/>
  <c r="E111" i="40"/>
  <c r="F111" i="40"/>
  <c r="R111" i="40" s="1"/>
  <c r="G111" i="40"/>
  <c r="Q111" i="40" s="1"/>
  <c r="H111" i="40"/>
  <c r="I111" i="40"/>
  <c r="J111" i="40"/>
  <c r="K111" i="40"/>
  <c r="L111" i="40"/>
  <c r="M111" i="40"/>
  <c r="N111" i="40"/>
  <c r="O111" i="40"/>
  <c r="P111" i="40"/>
  <c r="D112" i="40"/>
  <c r="E112" i="40"/>
  <c r="F112" i="40"/>
  <c r="G112" i="40"/>
  <c r="H112" i="40"/>
  <c r="I112" i="40"/>
  <c r="J112" i="40"/>
  <c r="K112" i="40"/>
  <c r="L112" i="40"/>
  <c r="M112" i="40"/>
  <c r="N112" i="40"/>
  <c r="O112" i="40"/>
  <c r="P112" i="40"/>
  <c r="Q112" i="40"/>
  <c r="R112" i="40"/>
  <c r="D113" i="40"/>
  <c r="E113" i="40"/>
  <c r="F113" i="40"/>
  <c r="R113" i="40" s="1"/>
  <c r="G113" i="40"/>
  <c r="Q113" i="40" s="1"/>
  <c r="H113" i="40"/>
  <c r="I113" i="40"/>
  <c r="J113" i="40"/>
  <c r="K113" i="40"/>
  <c r="L113" i="40"/>
  <c r="M113" i="40"/>
  <c r="N113" i="40"/>
  <c r="O113" i="40"/>
  <c r="P113" i="40"/>
  <c r="D114" i="40"/>
  <c r="E114" i="40"/>
  <c r="F114" i="40"/>
  <c r="G114" i="40"/>
  <c r="H114" i="40"/>
  <c r="I114" i="40"/>
  <c r="J114" i="40"/>
  <c r="K114" i="40"/>
  <c r="L114" i="40"/>
  <c r="M114" i="40"/>
  <c r="N114" i="40"/>
  <c r="O114" i="40"/>
  <c r="P114" i="40"/>
  <c r="Q114" i="40"/>
  <c r="R114" i="40"/>
  <c r="D115" i="40"/>
  <c r="E115" i="40"/>
  <c r="F115" i="40"/>
  <c r="R115" i="40" s="1"/>
  <c r="G115" i="40"/>
  <c r="Q115" i="40" s="1"/>
  <c r="H115" i="40"/>
  <c r="I115" i="40"/>
  <c r="J115" i="40"/>
  <c r="K115" i="40"/>
  <c r="L115" i="40"/>
  <c r="M115" i="40"/>
  <c r="N115" i="40"/>
  <c r="O115" i="40"/>
  <c r="P115" i="40"/>
  <c r="D116" i="40"/>
  <c r="E116" i="40"/>
  <c r="F116" i="40"/>
  <c r="G116" i="40"/>
  <c r="H116" i="40"/>
  <c r="I116" i="40"/>
  <c r="J116" i="40"/>
  <c r="K116" i="40"/>
  <c r="L116" i="40"/>
  <c r="M116" i="40"/>
  <c r="N116" i="40"/>
  <c r="O116" i="40"/>
  <c r="P116" i="40"/>
  <c r="Q116" i="40"/>
  <c r="R116" i="40"/>
  <c r="D117" i="40"/>
  <c r="E117" i="40"/>
  <c r="F117" i="40"/>
  <c r="R117" i="40" s="1"/>
  <c r="G117" i="40"/>
  <c r="Q117" i="40" s="1"/>
  <c r="H117" i="40"/>
  <c r="I117" i="40"/>
  <c r="J117" i="40"/>
  <c r="K117" i="40"/>
  <c r="L117" i="40"/>
  <c r="M117" i="40"/>
  <c r="N117" i="40"/>
  <c r="O117" i="40"/>
  <c r="P117" i="40"/>
  <c r="D118" i="40"/>
  <c r="E118" i="40"/>
  <c r="F118" i="40"/>
  <c r="G118" i="40"/>
  <c r="H118" i="40"/>
  <c r="I118" i="40"/>
  <c r="J118" i="40"/>
  <c r="K118" i="40"/>
  <c r="L118" i="40"/>
  <c r="M118" i="40"/>
  <c r="N118" i="40"/>
  <c r="O118" i="40"/>
  <c r="P118" i="40"/>
  <c r="Q118" i="40"/>
  <c r="R118" i="40"/>
  <c r="D119" i="40"/>
  <c r="E119" i="40"/>
  <c r="F119" i="40"/>
  <c r="G119" i="40"/>
  <c r="Q119" i="40" s="1"/>
  <c r="H119" i="40"/>
  <c r="I119" i="40"/>
  <c r="J119" i="40"/>
  <c r="K119" i="40"/>
  <c r="L119" i="40"/>
  <c r="M119" i="40"/>
  <c r="N119" i="40"/>
  <c r="O119" i="40"/>
  <c r="P119" i="40"/>
  <c r="E120" i="40"/>
  <c r="D121" i="40"/>
  <c r="E121" i="40"/>
  <c r="F121" i="40"/>
  <c r="G121" i="40"/>
  <c r="H121" i="40"/>
  <c r="I121" i="40"/>
  <c r="J121" i="40"/>
  <c r="K121" i="40"/>
  <c r="L121" i="40"/>
  <c r="M121" i="40"/>
  <c r="N121" i="40"/>
  <c r="O121" i="40"/>
  <c r="P121" i="40"/>
  <c r="Q121" i="40"/>
  <c r="R121" i="40"/>
  <c r="D122" i="40"/>
  <c r="E122" i="40"/>
  <c r="F122" i="40"/>
  <c r="R122" i="40" s="1"/>
  <c r="G122" i="40"/>
  <c r="Q122" i="40" s="1"/>
  <c r="H122" i="40"/>
  <c r="I122" i="40"/>
  <c r="J122" i="40"/>
  <c r="K122" i="40"/>
  <c r="L122" i="40"/>
  <c r="M122" i="40"/>
  <c r="N122" i="40"/>
  <c r="O122" i="40"/>
  <c r="P122" i="40"/>
  <c r="D123" i="40"/>
  <c r="E123" i="40"/>
  <c r="F123" i="40"/>
  <c r="G123" i="40"/>
  <c r="H123" i="40"/>
  <c r="I123" i="40"/>
  <c r="J123" i="40"/>
  <c r="K123" i="40"/>
  <c r="L123" i="40"/>
  <c r="M123" i="40"/>
  <c r="N123" i="40"/>
  <c r="O123" i="40"/>
  <c r="P123" i="40"/>
  <c r="Q123" i="40"/>
  <c r="R123" i="40"/>
  <c r="D124" i="40"/>
  <c r="E124" i="40"/>
  <c r="F124" i="40"/>
  <c r="R124" i="40" s="1"/>
  <c r="G124" i="40"/>
  <c r="Q124" i="40" s="1"/>
  <c r="H124" i="40"/>
  <c r="I124" i="40"/>
  <c r="J124" i="40"/>
  <c r="K124" i="40"/>
  <c r="L124" i="40"/>
  <c r="M124" i="40"/>
  <c r="N124" i="40"/>
  <c r="O124" i="40"/>
  <c r="P124" i="40"/>
  <c r="D125" i="40"/>
  <c r="E125" i="40"/>
  <c r="F125" i="40"/>
  <c r="G125" i="40"/>
  <c r="H125" i="40"/>
  <c r="I125" i="40"/>
  <c r="J125" i="40"/>
  <c r="K125" i="40"/>
  <c r="L125" i="40"/>
  <c r="M125" i="40"/>
  <c r="N125" i="40"/>
  <c r="O125" i="40"/>
  <c r="P125" i="40"/>
  <c r="Q125" i="40"/>
  <c r="R125" i="40"/>
  <c r="D126" i="40"/>
  <c r="E126" i="40"/>
  <c r="F126" i="40"/>
  <c r="R126" i="40" s="1"/>
  <c r="G126" i="40"/>
  <c r="Q126" i="40" s="1"/>
  <c r="H126" i="40"/>
  <c r="I126" i="40"/>
  <c r="J126" i="40"/>
  <c r="K126" i="40"/>
  <c r="L126" i="40"/>
  <c r="M126" i="40"/>
  <c r="N126" i="40"/>
  <c r="O126" i="40"/>
  <c r="P126" i="40"/>
  <c r="D127" i="40"/>
  <c r="E127" i="40"/>
  <c r="F127" i="40"/>
  <c r="G127" i="40"/>
  <c r="H127" i="40"/>
  <c r="I127" i="40"/>
  <c r="J127" i="40"/>
  <c r="K127" i="40"/>
  <c r="L127" i="40"/>
  <c r="M127" i="40"/>
  <c r="N127" i="40"/>
  <c r="O127" i="40"/>
  <c r="P127" i="40"/>
  <c r="Q127" i="40"/>
  <c r="R127" i="40"/>
  <c r="D128" i="40"/>
  <c r="E128" i="40"/>
  <c r="F128" i="40"/>
  <c r="R128" i="40" s="1"/>
  <c r="G128" i="40"/>
  <c r="Q128" i="40" s="1"/>
  <c r="H128" i="40"/>
  <c r="I128" i="40"/>
  <c r="J128" i="40"/>
  <c r="K128" i="40"/>
  <c r="L128" i="40"/>
  <c r="M128" i="40"/>
  <c r="N128" i="40"/>
  <c r="O128" i="40"/>
  <c r="P128" i="40"/>
  <c r="E129" i="40"/>
  <c r="F129" i="40"/>
  <c r="G129" i="40"/>
  <c r="H129" i="40"/>
  <c r="I129" i="40"/>
  <c r="J129" i="40"/>
  <c r="K129" i="40"/>
  <c r="L129" i="40"/>
  <c r="M129" i="40"/>
  <c r="N129" i="40"/>
  <c r="O129" i="40"/>
  <c r="P129" i="40"/>
  <c r="D130" i="40"/>
  <c r="E130" i="40"/>
  <c r="F130" i="40"/>
  <c r="G130" i="40"/>
  <c r="H130" i="40"/>
  <c r="I130" i="40"/>
  <c r="J130" i="40"/>
  <c r="K130" i="40"/>
  <c r="L130" i="40"/>
  <c r="M130" i="40"/>
  <c r="N130" i="40"/>
  <c r="O130" i="40"/>
  <c r="P130" i="40"/>
  <c r="Q130" i="40"/>
  <c r="R130" i="40"/>
  <c r="D131" i="40"/>
  <c r="E131" i="40"/>
  <c r="F131" i="40"/>
  <c r="R131" i="40" s="1"/>
  <c r="G131" i="40"/>
  <c r="Q131" i="40" s="1"/>
  <c r="H131" i="40"/>
  <c r="I131" i="40"/>
  <c r="J131" i="40"/>
  <c r="K131" i="40"/>
  <c r="L131" i="40"/>
  <c r="M131" i="40"/>
  <c r="N131" i="40"/>
  <c r="O131" i="40"/>
  <c r="P131" i="40"/>
  <c r="D132" i="40"/>
  <c r="E132" i="40"/>
  <c r="F132" i="40"/>
  <c r="G132" i="40"/>
  <c r="H132" i="40"/>
  <c r="I132" i="40"/>
  <c r="J132" i="40"/>
  <c r="K132" i="40"/>
  <c r="L132" i="40"/>
  <c r="M132" i="40"/>
  <c r="N132" i="40"/>
  <c r="O132" i="40"/>
  <c r="P132" i="40"/>
  <c r="Q132" i="40"/>
  <c r="R132" i="40"/>
  <c r="D133" i="40"/>
  <c r="E133" i="40"/>
  <c r="F133" i="40"/>
  <c r="G133" i="40"/>
  <c r="Q133" i="40" s="1"/>
  <c r="H133" i="40"/>
  <c r="I133" i="40"/>
  <c r="J133" i="40"/>
  <c r="K133" i="40"/>
  <c r="L133" i="40"/>
  <c r="M133" i="40"/>
  <c r="N133" i="40"/>
  <c r="O133" i="40"/>
  <c r="P133" i="40"/>
  <c r="R133" i="40"/>
  <c r="D134" i="40"/>
  <c r="E134" i="40"/>
  <c r="F134" i="40"/>
  <c r="G134" i="40"/>
  <c r="H134" i="40"/>
  <c r="I134" i="40"/>
  <c r="J134" i="40"/>
  <c r="K134" i="40"/>
  <c r="L134" i="40"/>
  <c r="M134" i="40"/>
  <c r="N134" i="40"/>
  <c r="O134" i="40"/>
  <c r="P134" i="40"/>
  <c r="Q134" i="40"/>
  <c r="R134" i="40"/>
  <c r="D135" i="40"/>
  <c r="E135" i="40"/>
  <c r="F135" i="40"/>
  <c r="R135" i="40" s="1"/>
  <c r="G135" i="40"/>
  <c r="Q135" i="40" s="1"/>
  <c r="H135" i="40"/>
  <c r="I135" i="40"/>
  <c r="J135" i="40"/>
  <c r="K135" i="40"/>
  <c r="L135" i="40"/>
  <c r="M135" i="40"/>
  <c r="N135" i="40"/>
  <c r="O135" i="40"/>
  <c r="P135" i="40"/>
  <c r="D136" i="40"/>
  <c r="E136" i="40"/>
  <c r="F136" i="40"/>
  <c r="G136" i="40"/>
  <c r="H136" i="40"/>
  <c r="I136" i="40"/>
  <c r="J136" i="40"/>
  <c r="K136" i="40"/>
  <c r="L136" i="40"/>
  <c r="M136" i="40"/>
  <c r="N136" i="40"/>
  <c r="O136" i="40"/>
  <c r="P136" i="40"/>
  <c r="Q136" i="40"/>
  <c r="R136" i="40"/>
  <c r="D137" i="40"/>
  <c r="E137" i="40"/>
  <c r="F137" i="40"/>
  <c r="R137" i="40" s="1"/>
  <c r="G137" i="40"/>
  <c r="Q137" i="40" s="1"/>
  <c r="H137" i="40"/>
  <c r="I137" i="40"/>
  <c r="J137" i="40"/>
  <c r="K137" i="40"/>
  <c r="L137" i="40"/>
  <c r="M137" i="40"/>
  <c r="N137" i="40"/>
  <c r="O137" i="40"/>
  <c r="P137" i="40"/>
  <c r="D138" i="40"/>
  <c r="E138" i="40"/>
  <c r="F138" i="40"/>
  <c r="G138" i="40"/>
  <c r="H138" i="40"/>
  <c r="I138" i="40"/>
  <c r="J138" i="40"/>
  <c r="K138" i="40"/>
  <c r="L138" i="40"/>
  <c r="M138" i="40"/>
  <c r="N138" i="40"/>
  <c r="O138" i="40"/>
  <c r="P138" i="40"/>
  <c r="Q138" i="40"/>
  <c r="R138" i="40"/>
  <c r="D139" i="40"/>
  <c r="E139" i="40"/>
  <c r="F139" i="40"/>
  <c r="R139" i="40" s="1"/>
  <c r="G139" i="40"/>
  <c r="Q139" i="40" s="1"/>
  <c r="H139" i="40"/>
  <c r="I139" i="40"/>
  <c r="J139" i="40"/>
  <c r="K139" i="40"/>
  <c r="L139" i="40"/>
  <c r="M139" i="40"/>
  <c r="N139" i="40"/>
  <c r="O139" i="40"/>
  <c r="P139" i="40"/>
  <c r="D140" i="40"/>
  <c r="E140" i="40"/>
  <c r="F140" i="40"/>
  <c r="G140" i="40"/>
  <c r="H140" i="40"/>
  <c r="I140" i="40"/>
  <c r="J140" i="40"/>
  <c r="K140" i="40"/>
  <c r="L140" i="40"/>
  <c r="M140" i="40"/>
  <c r="N140" i="40"/>
  <c r="O140" i="40"/>
  <c r="P140" i="40"/>
  <c r="Q140" i="40"/>
  <c r="R140" i="40"/>
  <c r="E141" i="40"/>
  <c r="D142" i="40"/>
  <c r="E142" i="40"/>
  <c r="F142" i="40"/>
  <c r="G142" i="40"/>
  <c r="H142" i="40"/>
  <c r="I142" i="40"/>
  <c r="J142" i="40"/>
  <c r="K142" i="40"/>
  <c r="L142" i="40"/>
  <c r="M142" i="40"/>
  <c r="N142" i="40"/>
  <c r="O142" i="40"/>
  <c r="P142" i="40"/>
  <c r="Q142" i="40"/>
  <c r="R142" i="40"/>
  <c r="D143" i="40"/>
  <c r="E143" i="40"/>
  <c r="F143" i="40"/>
  <c r="G143" i="40"/>
  <c r="H143" i="40"/>
  <c r="R143" i="40" s="1"/>
  <c r="I143" i="40"/>
  <c r="J143" i="40"/>
  <c r="K143" i="40"/>
  <c r="L143" i="40"/>
  <c r="M143" i="40"/>
  <c r="N143" i="40"/>
  <c r="O143" i="40"/>
  <c r="P143" i="40"/>
  <c r="Q143" i="40"/>
  <c r="D144" i="40"/>
  <c r="E144" i="40"/>
  <c r="F144" i="40"/>
  <c r="G144" i="40"/>
  <c r="H144" i="40"/>
  <c r="I144" i="40"/>
  <c r="J144" i="40"/>
  <c r="K144" i="40"/>
  <c r="L144" i="40"/>
  <c r="M144" i="40"/>
  <c r="N144" i="40"/>
  <c r="O144" i="40"/>
  <c r="P144" i="40"/>
  <c r="Q144" i="40"/>
  <c r="R144" i="40"/>
  <c r="D145" i="40"/>
  <c r="E145" i="40"/>
  <c r="F145" i="40"/>
  <c r="G145" i="40"/>
  <c r="H145" i="40"/>
  <c r="R145" i="40" s="1"/>
  <c r="I145" i="40"/>
  <c r="J145" i="40"/>
  <c r="K145" i="40"/>
  <c r="L145" i="40"/>
  <c r="M145" i="40"/>
  <c r="N145" i="40"/>
  <c r="O145" i="40"/>
  <c r="P145" i="40"/>
  <c r="Q145" i="40"/>
  <c r="D146" i="40"/>
  <c r="E146" i="40"/>
  <c r="F146" i="40"/>
  <c r="G146" i="40"/>
  <c r="H146" i="40"/>
  <c r="I146" i="40"/>
  <c r="J146" i="40"/>
  <c r="K146" i="40"/>
  <c r="L146" i="40"/>
  <c r="M146" i="40"/>
  <c r="N146" i="40"/>
  <c r="O146" i="40"/>
  <c r="P146" i="40"/>
  <c r="Q146" i="40"/>
  <c r="R146" i="40"/>
  <c r="D147" i="40"/>
  <c r="E147" i="40"/>
  <c r="F147" i="40"/>
  <c r="G147" i="40"/>
  <c r="H147" i="40"/>
  <c r="R147" i="40" s="1"/>
  <c r="I147" i="40"/>
  <c r="J147" i="40"/>
  <c r="K147" i="40"/>
  <c r="L147" i="40"/>
  <c r="M147" i="40"/>
  <c r="N147" i="40"/>
  <c r="O147" i="40"/>
  <c r="P147" i="40"/>
  <c r="Q147" i="40"/>
  <c r="E148" i="40"/>
  <c r="D149" i="40"/>
  <c r="E149" i="40"/>
  <c r="F149" i="40"/>
  <c r="G149" i="40"/>
  <c r="H149" i="40"/>
  <c r="I149" i="40"/>
  <c r="J149" i="40"/>
  <c r="K149" i="40"/>
  <c r="L149" i="40"/>
  <c r="M149" i="40"/>
  <c r="N149" i="40"/>
  <c r="O149" i="40"/>
  <c r="P149" i="40"/>
  <c r="Q149" i="40"/>
  <c r="R149" i="40"/>
  <c r="D150" i="40"/>
  <c r="E154" i="40"/>
  <c r="F154" i="40"/>
  <c r="G154" i="40"/>
  <c r="Q154" i="40" s="1"/>
  <c r="H154" i="40"/>
  <c r="R154" i="40" s="1"/>
  <c r="I154" i="40"/>
  <c r="J154" i="40"/>
  <c r="K154" i="40"/>
  <c r="L154" i="40"/>
  <c r="M154" i="40"/>
  <c r="N154" i="40"/>
  <c r="O154" i="40"/>
  <c r="P154" i="40"/>
  <c r="D155" i="40"/>
  <c r="E155" i="40"/>
  <c r="F155" i="40"/>
  <c r="G155" i="40"/>
  <c r="H155" i="40"/>
  <c r="I155" i="40"/>
  <c r="J155" i="40"/>
  <c r="K155" i="40"/>
  <c r="L155" i="40"/>
  <c r="M155" i="40"/>
  <c r="N155" i="40"/>
  <c r="O155" i="40"/>
  <c r="P155" i="40"/>
  <c r="Q155" i="40"/>
  <c r="R155" i="40"/>
  <c r="D156" i="40"/>
  <c r="E156" i="40"/>
  <c r="F156" i="40"/>
  <c r="G156" i="40"/>
  <c r="Q156" i="40" s="1"/>
  <c r="H156" i="40"/>
  <c r="R156" i="40" s="1"/>
  <c r="I156" i="40"/>
  <c r="J156" i="40"/>
  <c r="K156" i="40"/>
  <c r="L156" i="40"/>
  <c r="M156" i="40"/>
  <c r="N156" i="40"/>
  <c r="O156" i="40"/>
  <c r="P156" i="40"/>
  <c r="D157" i="40"/>
  <c r="E157" i="40"/>
  <c r="F157" i="40"/>
  <c r="G157" i="40"/>
  <c r="H157" i="40"/>
  <c r="I157" i="40"/>
  <c r="J157" i="40"/>
  <c r="K157" i="40"/>
  <c r="L157" i="40"/>
  <c r="M157" i="40"/>
  <c r="N157" i="40"/>
  <c r="O157" i="40"/>
  <c r="P157" i="40"/>
  <c r="Q157" i="40"/>
  <c r="R157" i="40"/>
  <c r="D158" i="40"/>
  <c r="E158" i="40"/>
  <c r="F158" i="40"/>
  <c r="G158" i="40"/>
  <c r="Q158" i="40" s="1"/>
  <c r="H158" i="40"/>
  <c r="R158" i="40" s="1"/>
  <c r="I158" i="40"/>
  <c r="J158" i="40"/>
  <c r="K158" i="40"/>
  <c r="L158" i="40"/>
  <c r="M158" i="40"/>
  <c r="N158" i="40"/>
  <c r="O158" i="40"/>
  <c r="P158" i="40"/>
  <c r="D159" i="40"/>
  <c r="E159" i="40"/>
  <c r="F159" i="40"/>
  <c r="G159" i="40"/>
  <c r="H159" i="40"/>
  <c r="I159" i="40"/>
  <c r="J159" i="40"/>
  <c r="K159" i="40"/>
  <c r="L159" i="40"/>
  <c r="M159" i="40"/>
  <c r="N159" i="40"/>
  <c r="O159" i="40"/>
  <c r="P159" i="40"/>
  <c r="Q159" i="40"/>
  <c r="R159" i="40"/>
  <c r="D160" i="40"/>
  <c r="E160" i="40"/>
  <c r="F160" i="40"/>
  <c r="G160" i="40"/>
  <c r="Q160" i="40" s="1"/>
  <c r="H160" i="40"/>
  <c r="R160" i="40" s="1"/>
  <c r="I160" i="40"/>
  <c r="J160" i="40"/>
  <c r="K160" i="40"/>
  <c r="L160" i="40"/>
  <c r="M160" i="40"/>
  <c r="N160" i="40"/>
  <c r="O160" i="40"/>
  <c r="P160" i="40"/>
  <c r="D161" i="40"/>
  <c r="E161" i="40"/>
  <c r="F161" i="40"/>
  <c r="G161" i="40"/>
  <c r="H161" i="40"/>
  <c r="I161" i="40"/>
  <c r="J161" i="40"/>
  <c r="K161" i="40"/>
  <c r="L161" i="40"/>
  <c r="M161" i="40"/>
  <c r="N161" i="40"/>
  <c r="O161" i="40"/>
  <c r="P161" i="40"/>
  <c r="Q161" i="40"/>
  <c r="R161" i="40"/>
  <c r="D162" i="40"/>
  <c r="E162" i="40"/>
  <c r="F162" i="40"/>
  <c r="G162" i="40"/>
  <c r="Q162" i="40" s="1"/>
  <c r="H162" i="40"/>
  <c r="R162" i="40" s="1"/>
  <c r="I162" i="40"/>
  <c r="J162" i="40"/>
  <c r="K162" i="40"/>
  <c r="L162" i="40"/>
  <c r="M162" i="40"/>
  <c r="N162" i="40"/>
  <c r="O162" i="40"/>
  <c r="P162" i="40"/>
  <c r="D163" i="40"/>
  <c r="E163" i="40"/>
  <c r="F163" i="40"/>
  <c r="G163" i="40"/>
  <c r="H163" i="40"/>
  <c r="I163" i="40"/>
  <c r="J163" i="40"/>
  <c r="K163" i="40"/>
  <c r="L163" i="40"/>
  <c r="M163" i="40"/>
  <c r="N163" i="40"/>
  <c r="O163" i="40"/>
  <c r="P163" i="40"/>
  <c r="Q163" i="40"/>
  <c r="R163" i="40"/>
  <c r="D164" i="40"/>
  <c r="E164" i="40"/>
  <c r="F164" i="40"/>
  <c r="G164" i="40"/>
  <c r="Q164" i="40" s="1"/>
  <c r="H164" i="40"/>
  <c r="R164" i="40" s="1"/>
  <c r="I164" i="40"/>
  <c r="J164" i="40"/>
  <c r="K164" i="40"/>
  <c r="L164" i="40"/>
  <c r="M164" i="40"/>
  <c r="N164" i="40"/>
  <c r="O164" i="40"/>
  <c r="P164" i="40"/>
  <c r="D165" i="40"/>
  <c r="E165" i="40"/>
  <c r="F165" i="40"/>
  <c r="G165" i="40"/>
  <c r="H165" i="40"/>
  <c r="I165" i="40"/>
  <c r="J165" i="40"/>
  <c r="K165" i="40"/>
  <c r="L165" i="40"/>
  <c r="M165" i="40"/>
  <c r="N165" i="40"/>
  <c r="O165" i="40"/>
  <c r="P165" i="40"/>
  <c r="Q165" i="40"/>
  <c r="R165" i="40"/>
  <c r="D166" i="40"/>
  <c r="E166" i="40"/>
  <c r="F166" i="40"/>
  <c r="G166" i="40"/>
  <c r="Q166" i="40" s="1"/>
  <c r="H166" i="40"/>
  <c r="R166" i="40" s="1"/>
  <c r="I166" i="40"/>
  <c r="J166" i="40"/>
  <c r="K166" i="40"/>
  <c r="L166" i="40"/>
  <c r="M166" i="40"/>
  <c r="N166" i="40"/>
  <c r="O166" i="40"/>
  <c r="P166" i="40"/>
  <c r="E167" i="40"/>
  <c r="D168" i="40"/>
  <c r="E168" i="40"/>
  <c r="F168" i="40"/>
  <c r="G168" i="40"/>
  <c r="H168" i="40"/>
  <c r="I168" i="40"/>
  <c r="J168" i="40"/>
  <c r="K168" i="40"/>
  <c r="L168" i="40"/>
  <c r="M168" i="40"/>
  <c r="N168" i="40"/>
  <c r="O168" i="40"/>
  <c r="P168" i="40"/>
  <c r="Q168" i="40"/>
  <c r="R168" i="40"/>
  <c r="D169" i="40"/>
  <c r="E169" i="40"/>
  <c r="F169" i="40"/>
  <c r="R169" i="40" s="1"/>
  <c r="G169" i="40"/>
  <c r="Q169" i="40" s="1"/>
  <c r="H169" i="40"/>
  <c r="I169" i="40"/>
  <c r="J169" i="40"/>
  <c r="K169" i="40"/>
  <c r="L169" i="40"/>
  <c r="M169" i="40"/>
  <c r="N169" i="40"/>
  <c r="O169" i="40"/>
  <c r="P169" i="40"/>
  <c r="D170" i="40"/>
  <c r="E170" i="40"/>
  <c r="F170" i="40"/>
  <c r="G170" i="40"/>
  <c r="H170" i="40"/>
  <c r="I170" i="40"/>
  <c r="J170" i="40"/>
  <c r="K170" i="40"/>
  <c r="L170" i="40"/>
  <c r="M170" i="40"/>
  <c r="N170" i="40"/>
  <c r="O170" i="40"/>
  <c r="P170" i="40"/>
  <c r="Q170" i="40"/>
  <c r="R170" i="40"/>
  <c r="D171" i="40"/>
  <c r="E171" i="40"/>
  <c r="F171" i="40"/>
  <c r="G171" i="40"/>
  <c r="Q171" i="40" s="1"/>
  <c r="H171" i="40"/>
  <c r="I171" i="40"/>
  <c r="J171" i="40"/>
  <c r="K171" i="40"/>
  <c r="L171" i="40"/>
  <c r="M171" i="40"/>
  <c r="N171" i="40"/>
  <c r="O171" i="40"/>
  <c r="P171" i="40"/>
  <c r="R171" i="40"/>
  <c r="D172" i="40"/>
  <c r="E172" i="40"/>
  <c r="F172" i="40"/>
  <c r="G172" i="40"/>
  <c r="H172" i="40"/>
  <c r="I172" i="40"/>
  <c r="J172" i="40"/>
  <c r="K172" i="40"/>
  <c r="L172" i="40"/>
  <c r="M172" i="40"/>
  <c r="N172" i="40"/>
  <c r="O172" i="40"/>
  <c r="P172" i="40"/>
  <c r="Q172" i="40"/>
  <c r="R172" i="40"/>
  <c r="D173" i="40"/>
  <c r="E173" i="40"/>
  <c r="F173" i="40"/>
  <c r="R173" i="40" s="1"/>
  <c r="G173" i="40"/>
  <c r="Q173" i="40" s="1"/>
  <c r="H173" i="40"/>
  <c r="I173" i="40"/>
  <c r="J173" i="40"/>
  <c r="K173" i="40"/>
  <c r="L173" i="40"/>
  <c r="M173" i="40"/>
  <c r="N173" i="40"/>
  <c r="O173" i="40"/>
  <c r="P173" i="40"/>
  <c r="D174" i="40"/>
  <c r="E174" i="40"/>
  <c r="F174" i="40"/>
  <c r="G174" i="40"/>
  <c r="Q174" i="40" s="1"/>
  <c r="H174" i="40"/>
  <c r="I174" i="40"/>
  <c r="J174" i="40"/>
  <c r="K174" i="40"/>
  <c r="L174" i="40"/>
  <c r="M174" i="40"/>
  <c r="N174" i="40"/>
  <c r="O174" i="40"/>
  <c r="P174" i="40"/>
  <c r="R174" i="40"/>
  <c r="D175" i="40"/>
  <c r="E175" i="40"/>
  <c r="F175" i="40"/>
  <c r="R175" i="40" s="1"/>
  <c r="G175" i="40"/>
  <c r="Q175" i="40" s="1"/>
  <c r="H175" i="40"/>
  <c r="I175" i="40"/>
  <c r="J175" i="40"/>
  <c r="K175" i="40"/>
  <c r="L175" i="40"/>
  <c r="M175" i="40"/>
  <c r="N175" i="40"/>
  <c r="O175" i="40"/>
  <c r="P175" i="40"/>
  <c r="E176" i="40"/>
  <c r="F176" i="40"/>
  <c r="G176" i="40"/>
  <c r="H176" i="40"/>
  <c r="I176" i="40"/>
  <c r="J176" i="40"/>
  <c r="K176" i="40"/>
  <c r="L176" i="40"/>
  <c r="M176" i="40"/>
  <c r="N176" i="40"/>
  <c r="O176" i="40"/>
  <c r="P176" i="40"/>
  <c r="D177" i="40"/>
  <c r="E177" i="40"/>
  <c r="F177" i="40"/>
  <c r="R177" i="40" s="1"/>
  <c r="G177" i="40"/>
  <c r="Q177" i="40" s="1"/>
  <c r="H177" i="40"/>
  <c r="I177" i="40"/>
  <c r="J177" i="40"/>
  <c r="K177" i="40"/>
  <c r="L177" i="40"/>
  <c r="M177" i="40"/>
  <c r="N177" i="40"/>
  <c r="O177" i="40"/>
  <c r="P177" i="40"/>
  <c r="D178" i="40"/>
  <c r="E178" i="40"/>
  <c r="F178" i="40"/>
  <c r="R178" i="40" s="1"/>
  <c r="G178" i="40"/>
  <c r="Q178" i="40" s="1"/>
  <c r="H178" i="40"/>
  <c r="I178" i="40"/>
  <c r="J178" i="40"/>
  <c r="K178" i="40"/>
  <c r="L178" i="40"/>
  <c r="M178" i="40"/>
  <c r="N178" i="40"/>
  <c r="O178" i="40"/>
  <c r="P178" i="40"/>
  <c r="D179" i="40"/>
  <c r="E179" i="40"/>
  <c r="F179" i="40"/>
  <c r="R179" i="40" s="1"/>
  <c r="G179" i="40"/>
  <c r="Q179" i="40" s="1"/>
  <c r="H179" i="40"/>
  <c r="I179" i="40"/>
  <c r="J179" i="40"/>
  <c r="K179" i="40"/>
  <c r="L179" i="40"/>
  <c r="M179" i="40"/>
  <c r="N179" i="40"/>
  <c r="O179" i="40"/>
  <c r="P179" i="40"/>
  <c r="D180" i="40"/>
  <c r="E180" i="40"/>
  <c r="F180" i="40"/>
  <c r="R180" i="40" s="1"/>
  <c r="G180" i="40"/>
  <c r="Q180" i="40" s="1"/>
  <c r="H180" i="40"/>
  <c r="I180" i="40"/>
  <c r="J180" i="40"/>
  <c r="K180" i="40"/>
  <c r="L180" i="40"/>
  <c r="M180" i="40"/>
  <c r="N180" i="40"/>
  <c r="O180" i="40"/>
  <c r="P180" i="40"/>
  <c r="D181" i="40"/>
  <c r="E181" i="40"/>
  <c r="F181" i="40"/>
  <c r="G181" i="40"/>
  <c r="H181" i="40"/>
  <c r="I181" i="40"/>
  <c r="J181" i="40"/>
  <c r="K181" i="40"/>
  <c r="L181" i="40"/>
  <c r="M181" i="40"/>
  <c r="N181" i="40"/>
  <c r="O181" i="40"/>
  <c r="P181" i="40"/>
  <c r="Q181" i="40"/>
  <c r="R181" i="40"/>
  <c r="D182" i="40"/>
  <c r="E182" i="40"/>
  <c r="F182" i="40"/>
  <c r="G182" i="40"/>
  <c r="Q182" i="40" s="1"/>
  <c r="H182" i="40"/>
  <c r="I182" i="40"/>
  <c r="J182" i="40"/>
  <c r="K182" i="40"/>
  <c r="L182" i="40"/>
  <c r="M182" i="40"/>
  <c r="N182" i="40"/>
  <c r="O182" i="40"/>
  <c r="P182" i="40"/>
  <c r="R182" i="40"/>
  <c r="D183" i="40"/>
  <c r="E183" i="40"/>
  <c r="F183" i="40"/>
  <c r="G183" i="40"/>
  <c r="H183" i="40"/>
  <c r="I183" i="40"/>
  <c r="J183" i="40"/>
  <c r="K183" i="40"/>
  <c r="L183" i="40"/>
  <c r="M183" i="40"/>
  <c r="N183" i="40"/>
  <c r="O183" i="40"/>
  <c r="P183" i="40"/>
  <c r="Q183" i="40"/>
  <c r="R183" i="40"/>
  <c r="D184" i="40"/>
  <c r="E184" i="40"/>
  <c r="F184" i="40"/>
  <c r="R184" i="40" s="1"/>
  <c r="G184" i="40"/>
  <c r="Q184" i="40" s="1"/>
  <c r="H184" i="40"/>
  <c r="I184" i="40"/>
  <c r="J184" i="40"/>
  <c r="K184" i="40"/>
  <c r="L184" i="40"/>
  <c r="M184" i="40"/>
  <c r="N184" i="40"/>
  <c r="O184" i="40"/>
  <c r="P184" i="40"/>
  <c r="D185" i="40"/>
  <c r="E185" i="40"/>
  <c r="F185" i="40"/>
  <c r="G185" i="40"/>
  <c r="H185" i="40"/>
  <c r="I185" i="40"/>
  <c r="J185" i="40"/>
  <c r="K185" i="40"/>
  <c r="L185" i="40"/>
  <c r="M185" i="40"/>
  <c r="N185" i="40"/>
  <c r="O185" i="40"/>
  <c r="P185" i="40"/>
  <c r="Q185" i="40"/>
  <c r="R185" i="40"/>
  <c r="D186" i="40"/>
  <c r="E186" i="40"/>
  <c r="F186" i="40"/>
  <c r="G186" i="40"/>
  <c r="Q186" i="40" s="1"/>
  <c r="H186" i="40"/>
  <c r="I186" i="40"/>
  <c r="J186" i="40"/>
  <c r="K186" i="40"/>
  <c r="L186" i="40"/>
  <c r="M186" i="40"/>
  <c r="N186" i="40"/>
  <c r="O186" i="40"/>
  <c r="P186" i="40"/>
  <c r="R186" i="40"/>
  <c r="D187" i="40"/>
  <c r="E187" i="40"/>
  <c r="F187" i="40"/>
  <c r="G187" i="40"/>
  <c r="H187" i="40"/>
  <c r="R187" i="40" s="1"/>
  <c r="I187" i="40"/>
  <c r="J187" i="40"/>
  <c r="K187" i="40"/>
  <c r="L187" i="40"/>
  <c r="M187" i="40"/>
  <c r="N187" i="40"/>
  <c r="O187" i="40"/>
  <c r="P187" i="40"/>
  <c r="Q187" i="40"/>
  <c r="E188" i="40"/>
  <c r="D189" i="40"/>
  <c r="E189" i="40"/>
  <c r="F189" i="40"/>
  <c r="G189" i="40"/>
  <c r="H189" i="40"/>
  <c r="I189" i="40"/>
  <c r="J189" i="40"/>
  <c r="K189" i="40"/>
  <c r="L189" i="40"/>
  <c r="M189" i="40"/>
  <c r="N189" i="40"/>
  <c r="O189" i="40"/>
  <c r="P189" i="40"/>
  <c r="Q189" i="40"/>
  <c r="R189" i="40"/>
  <c r="D190" i="40"/>
  <c r="E190" i="40"/>
  <c r="F190" i="40"/>
  <c r="G190" i="40"/>
  <c r="Q190" i="40" s="1"/>
  <c r="H190" i="40"/>
  <c r="R190" i="40" s="1"/>
  <c r="I190" i="40"/>
  <c r="J190" i="40"/>
  <c r="K190" i="40"/>
  <c r="L190" i="40"/>
  <c r="M190" i="40"/>
  <c r="N190" i="40"/>
  <c r="O190" i="40"/>
  <c r="P190" i="40"/>
  <c r="D191" i="40"/>
  <c r="E191" i="40"/>
  <c r="F191" i="40"/>
  <c r="G191" i="40"/>
  <c r="Q191" i="40" s="1"/>
  <c r="H191" i="40"/>
  <c r="I191" i="40"/>
  <c r="J191" i="40"/>
  <c r="K191" i="40"/>
  <c r="L191" i="40"/>
  <c r="M191" i="40"/>
  <c r="N191" i="40"/>
  <c r="O191" i="40"/>
  <c r="P191" i="40"/>
  <c r="R191" i="40"/>
  <c r="D192" i="40"/>
  <c r="E192" i="40"/>
  <c r="F192" i="40"/>
  <c r="G192" i="40"/>
  <c r="Q192" i="40" s="1"/>
  <c r="H192" i="40"/>
  <c r="R192" i="40" s="1"/>
  <c r="I192" i="40"/>
  <c r="J192" i="40"/>
  <c r="K192" i="40"/>
  <c r="L192" i="40"/>
  <c r="M192" i="40"/>
  <c r="N192" i="40"/>
  <c r="O192" i="40"/>
  <c r="P192" i="40"/>
  <c r="D193" i="40"/>
  <c r="E193" i="40"/>
  <c r="F193" i="40"/>
  <c r="G193" i="40"/>
  <c r="Q193" i="40" s="1"/>
  <c r="H193" i="40"/>
  <c r="I193" i="40"/>
  <c r="J193" i="40"/>
  <c r="K193" i="40"/>
  <c r="L193" i="40"/>
  <c r="M193" i="40"/>
  <c r="N193" i="40"/>
  <c r="O193" i="40"/>
  <c r="P193" i="40"/>
  <c r="R193" i="40"/>
  <c r="D194" i="40"/>
  <c r="E194" i="40"/>
  <c r="F194" i="40"/>
  <c r="G194" i="40"/>
  <c r="Q194" i="40" s="1"/>
  <c r="H194" i="40"/>
  <c r="R194" i="40" s="1"/>
  <c r="I194" i="40"/>
  <c r="J194" i="40"/>
  <c r="K194" i="40"/>
  <c r="L194" i="40"/>
  <c r="M194" i="40"/>
  <c r="N194" i="40"/>
  <c r="O194" i="40"/>
  <c r="P194" i="40"/>
  <c r="E195" i="40"/>
  <c r="D196" i="40"/>
  <c r="E196" i="40"/>
  <c r="F196" i="40"/>
  <c r="G196" i="40"/>
  <c r="H196" i="40"/>
  <c r="I196" i="40"/>
  <c r="J196" i="40"/>
  <c r="K196" i="40"/>
  <c r="L196" i="40"/>
  <c r="M196" i="40"/>
  <c r="N196" i="40"/>
  <c r="O196" i="40"/>
  <c r="P196" i="40"/>
  <c r="Q196" i="40"/>
  <c r="R196" i="40"/>
  <c r="D197" i="40"/>
  <c r="E201" i="40"/>
  <c r="F201" i="40"/>
  <c r="G201" i="40"/>
  <c r="Q201" i="40" s="1"/>
  <c r="H201" i="40"/>
  <c r="I201" i="40"/>
  <c r="J201" i="40"/>
  <c r="K201" i="40"/>
  <c r="L201" i="40"/>
  <c r="M201" i="40"/>
  <c r="N201" i="40"/>
  <c r="O201" i="40"/>
  <c r="P201" i="40"/>
  <c r="R201" i="40"/>
  <c r="D202" i="40"/>
  <c r="E202" i="40"/>
  <c r="F202" i="40"/>
  <c r="G202" i="40"/>
  <c r="H202" i="40"/>
  <c r="I202" i="40"/>
  <c r="J202" i="40"/>
  <c r="K202" i="40"/>
  <c r="L202" i="40"/>
  <c r="M202" i="40"/>
  <c r="N202" i="40"/>
  <c r="O202" i="40"/>
  <c r="P202" i="40"/>
  <c r="Q202" i="40"/>
  <c r="R202" i="40"/>
  <c r="D203" i="40"/>
  <c r="E203" i="40"/>
  <c r="F203" i="40"/>
  <c r="G203" i="40"/>
  <c r="Q203" i="40" s="1"/>
  <c r="H203" i="40"/>
  <c r="I203" i="40"/>
  <c r="J203" i="40"/>
  <c r="K203" i="40"/>
  <c r="L203" i="40"/>
  <c r="M203" i="40"/>
  <c r="N203" i="40"/>
  <c r="O203" i="40"/>
  <c r="P203" i="40"/>
  <c r="R203" i="40"/>
  <c r="D204" i="40"/>
  <c r="E204" i="40"/>
  <c r="F204" i="40"/>
  <c r="G204" i="40"/>
  <c r="H204" i="40"/>
  <c r="I204" i="40"/>
  <c r="J204" i="40"/>
  <c r="K204" i="40"/>
  <c r="L204" i="40"/>
  <c r="M204" i="40"/>
  <c r="N204" i="40"/>
  <c r="O204" i="40"/>
  <c r="P204" i="40"/>
  <c r="Q204" i="40"/>
  <c r="R204" i="40"/>
  <c r="D205" i="40"/>
  <c r="E205" i="40"/>
  <c r="F205" i="40"/>
  <c r="G205" i="40"/>
  <c r="Q205" i="40" s="1"/>
  <c r="H205" i="40"/>
  <c r="I205" i="40"/>
  <c r="J205" i="40"/>
  <c r="K205" i="40"/>
  <c r="L205" i="40"/>
  <c r="M205" i="40"/>
  <c r="N205" i="40"/>
  <c r="O205" i="40"/>
  <c r="P205" i="40"/>
  <c r="R205" i="40"/>
  <c r="D206" i="40"/>
  <c r="E206" i="40"/>
  <c r="F206" i="40"/>
  <c r="G206" i="40"/>
  <c r="H206" i="40"/>
  <c r="I206" i="40"/>
  <c r="J206" i="40"/>
  <c r="K206" i="40"/>
  <c r="L206" i="40"/>
  <c r="M206" i="40"/>
  <c r="N206" i="40"/>
  <c r="O206" i="40"/>
  <c r="P206" i="40"/>
  <c r="Q206" i="40"/>
  <c r="R206" i="40"/>
  <c r="D207" i="40"/>
  <c r="E207" i="40"/>
  <c r="F207" i="40"/>
  <c r="G207" i="40"/>
  <c r="Q207" i="40" s="1"/>
  <c r="H207" i="40"/>
  <c r="I207" i="40"/>
  <c r="J207" i="40"/>
  <c r="K207" i="40"/>
  <c r="L207" i="40"/>
  <c r="M207" i="40"/>
  <c r="N207" i="40"/>
  <c r="O207" i="40"/>
  <c r="P207" i="40"/>
  <c r="R207" i="40"/>
  <c r="D208" i="40"/>
  <c r="E208" i="40"/>
  <c r="F208" i="40"/>
  <c r="G208" i="40"/>
  <c r="H208" i="40"/>
  <c r="I208" i="40"/>
  <c r="J208" i="40"/>
  <c r="K208" i="40"/>
  <c r="L208" i="40"/>
  <c r="M208" i="40"/>
  <c r="N208" i="40"/>
  <c r="O208" i="40"/>
  <c r="P208" i="40"/>
  <c r="Q208" i="40"/>
  <c r="R208" i="40"/>
  <c r="D209" i="40"/>
  <c r="E209" i="40"/>
  <c r="F209" i="40"/>
  <c r="G209" i="40"/>
  <c r="Q209" i="40" s="1"/>
  <c r="H209" i="40"/>
  <c r="I209" i="40"/>
  <c r="J209" i="40"/>
  <c r="K209" i="40"/>
  <c r="L209" i="40"/>
  <c r="M209" i="40"/>
  <c r="N209" i="40"/>
  <c r="O209" i="40"/>
  <c r="P209" i="40"/>
  <c r="R209" i="40"/>
  <c r="D210" i="40"/>
  <c r="E210" i="40"/>
  <c r="F210" i="40"/>
  <c r="G210" i="40"/>
  <c r="H210" i="40"/>
  <c r="I210" i="40"/>
  <c r="J210" i="40"/>
  <c r="K210" i="40"/>
  <c r="L210" i="40"/>
  <c r="M210" i="40"/>
  <c r="N210" i="40"/>
  <c r="O210" i="40"/>
  <c r="P210" i="40"/>
  <c r="Q210" i="40"/>
  <c r="R210" i="40"/>
  <c r="D211" i="40"/>
  <c r="E211" i="40"/>
  <c r="F211" i="40"/>
  <c r="G211" i="40"/>
  <c r="H211" i="40"/>
  <c r="I211" i="40"/>
  <c r="J211" i="40"/>
  <c r="K211" i="40"/>
  <c r="L211" i="40"/>
  <c r="M211" i="40"/>
  <c r="N211" i="40"/>
  <c r="O211" i="40"/>
  <c r="P211" i="40"/>
  <c r="Q211" i="40"/>
  <c r="R211" i="40"/>
  <c r="D212" i="40"/>
  <c r="E212" i="40"/>
  <c r="F212" i="40"/>
  <c r="G212" i="40"/>
  <c r="H212" i="40"/>
  <c r="I212" i="40"/>
  <c r="J212" i="40"/>
  <c r="K212" i="40"/>
  <c r="L212" i="40"/>
  <c r="M212" i="40"/>
  <c r="N212" i="40"/>
  <c r="O212" i="40"/>
  <c r="P212" i="40"/>
  <c r="Q212" i="40"/>
  <c r="R212" i="40"/>
  <c r="D213" i="40"/>
  <c r="E213" i="40"/>
  <c r="F213" i="40"/>
  <c r="G213" i="40"/>
  <c r="Q213" i="40" s="1"/>
  <c r="H213" i="40"/>
  <c r="I213" i="40"/>
  <c r="J213" i="40"/>
  <c r="K213" i="40"/>
  <c r="L213" i="40"/>
  <c r="M213" i="40"/>
  <c r="N213" i="40"/>
  <c r="O213" i="40"/>
  <c r="P213" i="40"/>
  <c r="R213" i="40"/>
  <c r="E214" i="40"/>
  <c r="D215" i="40"/>
  <c r="E215" i="40"/>
  <c r="F215" i="40"/>
  <c r="G215" i="40"/>
  <c r="H215" i="40"/>
  <c r="R215" i="40" s="1"/>
  <c r="I215" i="40"/>
  <c r="J215" i="40"/>
  <c r="K215" i="40"/>
  <c r="L215" i="40"/>
  <c r="M215" i="40"/>
  <c r="N215" i="40"/>
  <c r="O215" i="40"/>
  <c r="P215" i="40"/>
  <c r="Q215" i="40"/>
  <c r="D216" i="40"/>
  <c r="E216" i="40"/>
  <c r="F216" i="40"/>
  <c r="G216" i="40"/>
  <c r="H216" i="40"/>
  <c r="I216" i="40"/>
  <c r="J216" i="40"/>
  <c r="K216" i="40"/>
  <c r="L216" i="40"/>
  <c r="M216" i="40"/>
  <c r="N216" i="40"/>
  <c r="O216" i="40"/>
  <c r="P216" i="40"/>
  <c r="Q216" i="40"/>
  <c r="R216" i="40"/>
  <c r="D217" i="40"/>
  <c r="E217" i="40"/>
  <c r="F217" i="40"/>
  <c r="G217" i="40"/>
  <c r="H217" i="40"/>
  <c r="R217" i="40" s="1"/>
  <c r="I217" i="40"/>
  <c r="J217" i="40"/>
  <c r="K217" i="40"/>
  <c r="L217" i="40"/>
  <c r="M217" i="40"/>
  <c r="N217" i="40"/>
  <c r="O217" i="40"/>
  <c r="P217" i="40"/>
  <c r="Q217" i="40"/>
  <c r="D218" i="40"/>
  <c r="E218" i="40"/>
  <c r="F218" i="40"/>
  <c r="G218" i="40"/>
  <c r="H218" i="40"/>
  <c r="I218" i="40"/>
  <c r="J218" i="40"/>
  <c r="K218" i="40"/>
  <c r="L218" i="40"/>
  <c r="M218" i="40"/>
  <c r="N218" i="40"/>
  <c r="O218" i="40"/>
  <c r="P218" i="40"/>
  <c r="Q218" i="40"/>
  <c r="R218" i="40"/>
  <c r="D219" i="40"/>
  <c r="E219" i="40"/>
  <c r="F219" i="40"/>
  <c r="G219" i="40"/>
  <c r="H219" i="40"/>
  <c r="R219" i="40" s="1"/>
  <c r="I219" i="40"/>
  <c r="J219" i="40"/>
  <c r="K219" i="40"/>
  <c r="L219" i="40"/>
  <c r="M219" i="40"/>
  <c r="N219" i="40"/>
  <c r="O219" i="40"/>
  <c r="P219" i="40"/>
  <c r="Q219" i="40"/>
  <c r="D220" i="40"/>
  <c r="E220" i="40"/>
  <c r="F220" i="40"/>
  <c r="G220" i="40"/>
  <c r="H220" i="40"/>
  <c r="I220" i="40"/>
  <c r="J220" i="40"/>
  <c r="K220" i="40"/>
  <c r="L220" i="40"/>
  <c r="M220" i="40"/>
  <c r="N220" i="40"/>
  <c r="O220" i="40"/>
  <c r="P220" i="40"/>
  <c r="Q220" i="40"/>
  <c r="R220" i="40"/>
  <c r="D221" i="40"/>
  <c r="E221" i="40"/>
  <c r="F221" i="40"/>
  <c r="G221" i="40"/>
  <c r="H221" i="40"/>
  <c r="R221" i="40" s="1"/>
  <c r="I221" i="40"/>
  <c r="J221" i="40"/>
  <c r="K221" i="40"/>
  <c r="L221" i="40"/>
  <c r="M221" i="40"/>
  <c r="N221" i="40"/>
  <c r="O221" i="40"/>
  <c r="P221" i="40"/>
  <c r="Q221" i="40"/>
  <c r="D222" i="40"/>
  <c r="E222" i="40"/>
  <c r="F222" i="40"/>
  <c r="G222" i="40"/>
  <c r="H222" i="40"/>
  <c r="I222" i="40"/>
  <c r="J222" i="40"/>
  <c r="K222" i="40"/>
  <c r="L222" i="40"/>
  <c r="M222" i="40"/>
  <c r="N222" i="40"/>
  <c r="O222" i="40"/>
  <c r="P222" i="40"/>
  <c r="Q222" i="40"/>
  <c r="R222" i="40"/>
  <c r="E223" i="40"/>
  <c r="F223" i="40"/>
  <c r="G223" i="40"/>
  <c r="H223" i="40"/>
  <c r="I223" i="40"/>
  <c r="J223" i="40"/>
  <c r="K223" i="40"/>
  <c r="L223" i="40"/>
  <c r="M223" i="40"/>
  <c r="N223" i="40"/>
  <c r="O223" i="40"/>
  <c r="P223" i="40"/>
  <c r="D224" i="40"/>
  <c r="E224" i="40"/>
  <c r="F224" i="40"/>
  <c r="G224" i="40"/>
  <c r="H224" i="40"/>
  <c r="I224" i="40"/>
  <c r="J224" i="40"/>
  <c r="K224" i="40"/>
  <c r="L224" i="40"/>
  <c r="M224" i="40"/>
  <c r="N224" i="40"/>
  <c r="O224" i="40"/>
  <c r="P224" i="40"/>
  <c r="Q224" i="40"/>
  <c r="D225" i="40"/>
  <c r="E225" i="40"/>
  <c r="F225" i="40"/>
  <c r="G225" i="40"/>
  <c r="Q225" i="40" s="1"/>
  <c r="H225" i="40"/>
  <c r="I225" i="40"/>
  <c r="J225" i="40"/>
  <c r="K225" i="40"/>
  <c r="L225" i="40"/>
  <c r="M225" i="40"/>
  <c r="N225" i="40"/>
  <c r="O225" i="40"/>
  <c r="P225" i="40"/>
  <c r="R225" i="40"/>
  <c r="D226" i="40"/>
  <c r="E226" i="40"/>
  <c r="F226" i="40"/>
  <c r="G226" i="40"/>
  <c r="H226" i="40"/>
  <c r="I226" i="40"/>
  <c r="J226" i="40"/>
  <c r="K226" i="40"/>
  <c r="L226" i="40"/>
  <c r="M226" i="40"/>
  <c r="N226" i="40"/>
  <c r="O226" i="40"/>
  <c r="P226" i="40"/>
  <c r="Q226" i="40"/>
  <c r="R226" i="40"/>
  <c r="D227" i="40"/>
  <c r="E227" i="40"/>
  <c r="F227" i="40"/>
  <c r="G227" i="40"/>
  <c r="Q227" i="40" s="1"/>
  <c r="H227" i="40"/>
  <c r="I227" i="40"/>
  <c r="J227" i="40"/>
  <c r="K227" i="40"/>
  <c r="L227" i="40"/>
  <c r="M227" i="40"/>
  <c r="N227" i="40"/>
  <c r="O227" i="40"/>
  <c r="P227" i="40"/>
  <c r="R227" i="40"/>
  <c r="D228" i="40"/>
  <c r="E228" i="40"/>
  <c r="F228" i="40"/>
  <c r="G228" i="40"/>
  <c r="H228" i="40"/>
  <c r="I228" i="40"/>
  <c r="J228" i="40"/>
  <c r="K228" i="40"/>
  <c r="L228" i="40"/>
  <c r="M228" i="40"/>
  <c r="N228" i="40"/>
  <c r="O228" i="40"/>
  <c r="P228" i="40"/>
  <c r="Q228" i="40"/>
  <c r="R228" i="40"/>
  <c r="D229" i="40"/>
  <c r="E229" i="40"/>
  <c r="F229" i="40"/>
  <c r="G229" i="40"/>
  <c r="Q229" i="40" s="1"/>
  <c r="H229" i="40"/>
  <c r="I229" i="40"/>
  <c r="J229" i="40"/>
  <c r="K229" i="40"/>
  <c r="L229" i="40"/>
  <c r="M229" i="40"/>
  <c r="N229" i="40"/>
  <c r="O229" i="40"/>
  <c r="P229" i="40"/>
  <c r="R229" i="40"/>
  <c r="D230" i="40"/>
  <c r="E230" i="40"/>
  <c r="F230" i="40"/>
  <c r="G230" i="40"/>
  <c r="H230" i="40"/>
  <c r="I230" i="40"/>
  <c r="J230" i="40"/>
  <c r="K230" i="40"/>
  <c r="L230" i="40"/>
  <c r="M230" i="40"/>
  <c r="N230" i="40"/>
  <c r="O230" i="40"/>
  <c r="P230" i="40"/>
  <c r="Q230" i="40"/>
  <c r="R230" i="40"/>
  <c r="D231" i="40"/>
  <c r="E231" i="40"/>
  <c r="F231" i="40"/>
  <c r="G231" i="40"/>
  <c r="Q231" i="40" s="1"/>
  <c r="H231" i="40"/>
  <c r="I231" i="40"/>
  <c r="J231" i="40"/>
  <c r="K231" i="40"/>
  <c r="L231" i="40"/>
  <c r="M231" i="40"/>
  <c r="N231" i="40"/>
  <c r="O231" i="40"/>
  <c r="P231" i="40"/>
  <c r="R231" i="40"/>
  <c r="D232" i="40"/>
  <c r="E232" i="40"/>
  <c r="F232" i="40"/>
  <c r="G232" i="40"/>
  <c r="H232" i="40"/>
  <c r="I232" i="40"/>
  <c r="J232" i="40"/>
  <c r="K232" i="40"/>
  <c r="L232" i="40"/>
  <c r="M232" i="40"/>
  <c r="N232" i="40"/>
  <c r="O232" i="40"/>
  <c r="P232" i="40"/>
  <c r="Q232" i="40"/>
  <c r="R232" i="40"/>
  <c r="D233" i="40"/>
  <c r="E233" i="40"/>
  <c r="F233" i="40"/>
  <c r="G233" i="40"/>
  <c r="Q233" i="40" s="1"/>
  <c r="H233" i="40"/>
  <c r="I233" i="40"/>
  <c r="J233" i="40"/>
  <c r="K233" i="40"/>
  <c r="L233" i="40"/>
  <c r="M233" i="40"/>
  <c r="N233" i="40"/>
  <c r="O233" i="40"/>
  <c r="P233" i="40"/>
  <c r="R233" i="40"/>
  <c r="D234" i="40"/>
  <c r="E234" i="40"/>
  <c r="F234" i="40"/>
  <c r="G234" i="40"/>
  <c r="H234" i="40"/>
  <c r="I234" i="40"/>
  <c r="J234" i="40"/>
  <c r="K234" i="40"/>
  <c r="L234" i="40"/>
  <c r="M234" i="40"/>
  <c r="N234" i="40"/>
  <c r="O234" i="40"/>
  <c r="P234" i="40"/>
  <c r="Q234" i="40"/>
  <c r="R234" i="40"/>
  <c r="E235" i="40"/>
  <c r="D236" i="40"/>
  <c r="E236" i="40"/>
  <c r="F236" i="40"/>
  <c r="G236" i="40"/>
  <c r="H236" i="40"/>
  <c r="R236" i="40" s="1"/>
  <c r="I236" i="40"/>
  <c r="J236" i="40"/>
  <c r="K236" i="40"/>
  <c r="L236" i="40"/>
  <c r="M236" i="40"/>
  <c r="N236" i="40"/>
  <c r="O236" i="40"/>
  <c r="P236" i="40"/>
  <c r="Q236" i="40"/>
  <c r="D237" i="40"/>
  <c r="E237" i="40"/>
  <c r="F237" i="40"/>
  <c r="G237" i="40"/>
  <c r="H237" i="40"/>
  <c r="R237" i="40" s="1"/>
  <c r="I237" i="40"/>
  <c r="J237" i="40"/>
  <c r="K237" i="40"/>
  <c r="L237" i="40"/>
  <c r="M237" i="40"/>
  <c r="N237" i="40"/>
  <c r="O237" i="40"/>
  <c r="P237" i="40"/>
  <c r="Q237" i="40"/>
  <c r="D238" i="40"/>
  <c r="E238" i="40"/>
  <c r="F238" i="40"/>
  <c r="G238" i="40"/>
  <c r="H238" i="40"/>
  <c r="R238" i="40" s="1"/>
  <c r="I238" i="40"/>
  <c r="J238" i="40"/>
  <c r="K238" i="40"/>
  <c r="L238" i="40"/>
  <c r="M238" i="40"/>
  <c r="N238" i="40"/>
  <c r="O238" i="40"/>
  <c r="P238" i="40"/>
  <c r="Q238" i="40"/>
  <c r="D239" i="40"/>
  <c r="E239" i="40"/>
  <c r="F239" i="40"/>
  <c r="G239" i="40"/>
  <c r="H239" i="40"/>
  <c r="R239" i="40" s="1"/>
  <c r="I239" i="40"/>
  <c r="J239" i="40"/>
  <c r="K239" i="40"/>
  <c r="L239" i="40"/>
  <c r="M239" i="40"/>
  <c r="N239" i="40"/>
  <c r="O239" i="40"/>
  <c r="P239" i="40"/>
  <c r="Q239" i="40"/>
  <c r="D240" i="40"/>
  <c r="E240" i="40"/>
  <c r="F240" i="40"/>
  <c r="G240" i="40"/>
  <c r="H240" i="40"/>
  <c r="R240" i="40" s="1"/>
  <c r="I240" i="40"/>
  <c r="J240" i="40"/>
  <c r="K240" i="40"/>
  <c r="L240" i="40"/>
  <c r="M240" i="40"/>
  <c r="N240" i="40"/>
  <c r="O240" i="40"/>
  <c r="P240" i="40"/>
  <c r="Q240" i="40"/>
  <c r="D241" i="40"/>
  <c r="E241" i="40"/>
  <c r="F241" i="40"/>
  <c r="G241" i="40"/>
  <c r="H241" i="40"/>
  <c r="R241" i="40" s="1"/>
  <c r="I241" i="40"/>
  <c r="J241" i="40"/>
  <c r="K241" i="40"/>
  <c r="L241" i="40"/>
  <c r="M241" i="40"/>
  <c r="N241" i="40"/>
  <c r="O241" i="40"/>
  <c r="P241" i="40"/>
  <c r="Q241" i="40"/>
  <c r="E242" i="40"/>
  <c r="D243" i="40"/>
  <c r="E243" i="40"/>
  <c r="F243" i="40"/>
  <c r="G243" i="40"/>
  <c r="Q243" i="40" s="1"/>
  <c r="H243" i="40"/>
  <c r="I243" i="40"/>
  <c r="J243" i="40"/>
  <c r="K243" i="40"/>
  <c r="L243" i="40"/>
  <c r="M243" i="40"/>
  <c r="N243" i="40"/>
  <c r="O243" i="40"/>
  <c r="P243" i="40"/>
  <c r="R243" i="40"/>
  <c r="D244" i="40"/>
  <c r="E248" i="40"/>
  <c r="F248" i="40"/>
  <c r="G248" i="40"/>
  <c r="Q248" i="40" s="1"/>
  <c r="H248" i="40"/>
  <c r="R248" i="40" s="1"/>
  <c r="I248" i="40"/>
  <c r="J248" i="40"/>
  <c r="K248" i="40"/>
  <c r="L248" i="40"/>
  <c r="M248" i="40"/>
  <c r="N248" i="40"/>
  <c r="O248" i="40"/>
  <c r="P248" i="40"/>
  <c r="D249" i="40"/>
  <c r="E249" i="40"/>
  <c r="F249" i="40"/>
  <c r="G249" i="40"/>
  <c r="Q249" i="40" s="1"/>
  <c r="H249" i="40"/>
  <c r="I249" i="40"/>
  <c r="J249" i="40"/>
  <c r="K249" i="40"/>
  <c r="L249" i="40"/>
  <c r="M249" i="40"/>
  <c r="N249" i="40"/>
  <c r="O249" i="40"/>
  <c r="P249" i="40"/>
  <c r="R249" i="40"/>
  <c r="D250" i="40"/>
  <c r="E250" i="40"/>
  <c r="F250" i="40"/>
  <c r="G250" i="40"/>
  <c r="Q250" i="40" s="1"/>
  <c r="H250" i="40"/>
  <c r="R250" i="40" s="1"/>
  <c r="I250" i="40"/>
  <c r="J250" i="40"/>
  <c r="K250" i="40"/>
  <c r="L250" i="40"/>
  <c r="M250" i="40"/>
  <c r="N250" i="40"/>
  <c r="O250" i="40"/>
  <c r="P250" i="40"/>
  <c r="D251" i="40"/>
  <c r="E251" i="40"/>
  <c r="F251" i="40"/>
  <c r="G251" i="40"/>
  <c r="Q251" i="40" s="1"/>
  <c r="H251" i="40"/>
  <c r="I251" i="40"/>
  <c r="J251" i="40"/>
  <c r="K251" i="40"/>
  <c r="L251" i="40"/>
  <c r="M251" i="40"/>
  <c r="N251" i="40"/>
  <c r="O251" i="40"/>
  <c r="P251" i="40"/>
  <c r="R251" i="40"/>
  <c r="D252" i="40"/>
  <c r="E252" i="40"/>
  <c r="F252" i="40"/>
  <c r="G252" i="40"/>
  <c r="Q252" i="40" s="1"/>
  <c r="H252" i="40"/>
  <c r="R252" i="40" s="1"/>
  <c r="I252" i="40"/>
  <c r="J252" i="40"/>
  <c r="K252" i="40"/>
  <c r="L252" i="40"/>
  <c r="M252" i="40"/>
  <c r="N252" i="40"/>
  <c r="O252" i="40"/>
  <c r="P252" i="40"/>
  <c r="D253" i="40"/>
  <c r="E253" i="40"/>
  <c r="F253" i="40"/>
  <c r="G253" i="40"/>
  <c r="Q253" i="40" s="1"/>
  <c r="H253" i="40"/>
  <c r="I253" i="40"/>
  <c r="J253" i="40"/>
  <c r="K253" i="40"/>
  <c r="L253" i="40"/>
  <c r="M253" i="40"/>
  <c r="N253" i="40"/>
  <c r="O253" i="40"/>
  <c r="P253" i="40"/>
  <c r="R253" i="40"/>
  <c r="D254" i="40"/>
  <c r="E254" i="40"/>
  <c r="F254" i="40"/>
  <c r="G254" i="40"/>
  <c r="Q254" i="40" s="1"/>
  <c r="H254" i="40"/>
  <c r="R254" i="40" s="1"/>
  <c r="I254" i="40"/>
  <c r="J254" i="40"/>
  <c r="K254" i="40"/>
  <c r="L254" i="40"/>
  <c r="M254" i="40"/>
  <c r="N254" i="40"/>
  <c r="O254" i="40"/>
  <c r="P254" i="40"/>
  <c r="D255" i="40"/>
  <c r="E255" i="40"/>
  <c r="F255" i="40"/>
  <c r="G255" i="40"/>
  <c r="Q255" i="40" s="1"/>
  <c r="H255" i="40"/>
  <c r="I255" i="40"/>
  <c r="J255" i="40"/>
  <c r="K255" i="40"/>
  <c r="L255" i="40"/>
  <c r="M255" i="40"/>
  <c r="N255" i="40"/>
  <c r="O255" i="40"/>
  <c r="P255" i="40"/>
  <c r="R255" i="40"/>
  <c r="D256" i="40"/>
  <c r="E256" i="40"/>
  <c r="F256" i="40"/>
  <c r="G256" i="40"/>
  <c r="Q256" i="40" s="1"/>
  <c r="H256" i="40"/>
  <c r="R256" i="40" s="1"/>
  <c r="I256" i="40"/>
  <c r="J256" i="40"/>
  <c r="K256" i="40"/>
  <c r="L256" i="40"/>
  <c r="M256" i="40"/>
  <c r="N256" i="40"/>
  <c r="O256" i="40"/>
  <c r="P256" i="40"/>
  <c r="D257" i="40"/>
  <c r="E257" i="40"/>
  <c r="F257" i="40"/>
  <c r="G257" i="40"/>
  <c r="Q257" i="40" s="1"/>
  <c r="H257" i="40"/>
  <c r="I257" i="40"/>
  <c r="J257" i="40"/>
  <c r="K257" i="40"/>
  <c r="L257" i="40"/>
  <c r="M257" i="40"/>
  <c r="N257" i="40"/>
  <c r="O257" i="40"/>
  <c r="P257" i="40"/>
  <c r="R257" i="40"/>
  <c r="D258" i="40"/>
  <c r="E258" i="40"/>
  <c r="F258" i="40"/>
  <c r="G258" i="40"/>
  <c r="Q258" i="40" s="1"/>
  <c r="H258" i="40"/>
  <c r="R258" i="40" s="1"/>
  <c r="I258" i="40"/>
  <c r="J258" i="40"/>
  <c r="K258" i="40"/>
  <c r="L258" i="40"/>
  <c r="M258" i="40"/>
  <c r="N258" i="40"/>
  <c r="O258" i="40"/>
  <c r="P258" i="40"/>
  <c r="D259" i="40"/>
  <c r="E259" i="40"/>
  <c r="F259" i="40"/>
  <c r="G259" i="40"/>
  <c r="Q259" i="40" s="1"/>
  <c r="H259" i="40"/>
  <c r="I259" i="40"/>
  <c r="J259" i="40"/>
  <c r="K259" i="40"/>
  <c r="L259" i="40"/>
  <c r="M259" i="40"/>
  <c r="N259" i="40"/>
  <c r="O259" i="40"/>
  <c r="P259" i="40"/>
  <c r="R259" i="40"/>
  <c r="D260" i="40"/>
  <c r="E260" i="40"/>
  <c r="F260" i="40"/>
  <c r="G260" i="40"/>
  <c r="Q260" i="40" s="1"/>
  <c r="H260" i="40"/>
  <c r="R260" i="40" s="1"/>
  <c r="I260" i="40"/>
  <c r="J260" i="40"/>
  <c r="K260" i="40"/>
  <c r="L260" i="40"/>
  <c r="M260" i="40"/>
  <c r="N260" i="40"/>
  <c r="O260" i="40"/>
  <c r="P260" i="40"/>
  <c r="E261" i="40"/>
  <c r="D262" i="40"/>
  <c r="E262" i="40"/>
  <c r="F262" i="40"/>
  <c r="G262" i="40"/>
  <c r="H262" i="40"/>
  <c r="I262" i="40"/>
  <c r="J262" i="40"/>
  <c r="K262" i="40"/>
  <c r="L262" i="40"/>
  <c r="M262" i="40"/>
  <c r="N262" i="40"/>
  <c r="O262" i="40"/>
  <c r="P262" i="40"/>
  <c r="Q262" i="40"/>
  <c r="R262" i="40"/>
  <c r="D263" i="40"/>
  <c r="E263" i="40"/>
  <c r="F263" i="40"/>
  <c r="G263" i="40"/>
  <c r="Q263" i="40" s="1"/>
  <c r="H263" i="40"/>
  <c r="I263" i="40"/>
  <c r="J263" i="40"/>
  <c r="K263" i="40"/>
  <c r="L263" i="40"/>
  <c r="M263" i="40"/>
  <c r="N263" i="40"/>
  <c r="O263" i="40"/>
  <c r="P263" i="40"/>
  <c r="R263" i="40"/>
  <c r="D264" i="40"/>
  <c r="E264" i="40"/>
  <c r="F264" i="40"/>
  <c r="G264" i="40"/>
  <c r="H264" i="40"/>
  <c r="I264" i="40"/>
  <c r="J264" i="40"/>
  <c r="K264" i="40"/>
  <c r="L264" i="40"/>
  <c r="M264" i="40"/>
  <c r="N264" i="40"/>
  <c r="O264" i="40"/>
  <c r="P264" i="40"/>
  <c r="Q264" i="40"/>
  <c r="R264" i="40"/>
  <c r="D265" i="40"/>
  <c r="E265" i="40"/>
  <c r="F265" i="40"/>
  <c r="G265" i="40"/>
  <c r="Q265" i="40" s="1"/>
  <c r="H265" i="40"/>
  <c r="I265" i="40"/>
  <c r="J265" i="40"/>
  <c r="K265" i="40"/>
  <c r="L265" i="40"/>
  <c r="M265" i="40"/>
  <c r="N265" i="40"/>
  <c r="O265" i="40"/>
  <c r="P265" i="40"/>
  <c r="R265" i="40"/>
  <c r="D266" i="40"/>
  <c r="E266" i="40"/>
  <c r="F266" i="40"/>
  <c r="G266" i="40"/>
  <c r="H266" i="40"/>
  <c r="I266" i="40"/>
  <c r="J266" i="40"/>
  <c r="K266" i="40"/>
  <c r="L266" i="40"/>
  <c r="M266" i="40"/>
  <c r="N266" i="40"/>
  <c r="O266" i="40"/>
  <c r="P266" i="40"/>
  <c r="Q266" i="40"/>
  <c r="R266" i="40"/>
  <c r="D267" i="40"/>
  <c r="E267" i="40"/>
  <c r="F267" i="40"/>
  <c r="G267" i="40"/>
  <c r="Q267" i="40" s="1"/>
  <c r="H267" i="40"/>
  <c r="I267" i="40"/>
  <c r="J267" i="40"/>
  <c r="K267" i="40"/>
  <c r="L267" i="40"/>
  <c r="M267" i="40"/>
  <c r="N267" i="40"/>
  <c r="O267" i="40"/>
  <c r="P267" i="40"/>
  <c r="R267" i="40"/>
  <c r="D268" i="40"/>
  <c r="E268" i="40"/>
  <c r="F268" i="40"/>
  <c r="G268" i="40"/>
  <c r="H268" i="40"/>
  <c r="I268" i="40"/>
  <c r="J268" i="40"/>
  <c r="K268" i="40"/>
  <c r="L268" i="40"/>
  <c r="M268" i="40"/>
  <c r="N268" i="40"/>
  <c r="O268" i="40"/>
  <c r="P268" i="40"/>
  <c r="Q268" i="40"/>
  <c r="R268" i="40"/>
  <c r="D269" i="40"/>
  <c r="E269" i="40"/>
  <c r="F269" i="40"/>
  <c r="G269" i="40"/>
  <c r="Q269" i="40" s="1"/>
  <c r="H269" i="40"/>
  <c r="I269" i="40"/>
  <c r="J269" i="40"/>
  <c r="K269" i="40"/>
  <c r="L269" i="40"/>
  <c r="M269" i="40"/>
  <c r="N269" i="40"/>
  <c r="O269" i="40"/>
  <c r="P269" i="40"/>
  <c r="R269" i="40"/>
  <c r="E270" i="40"/>
  <c r="F270" i="40"/>
  <c r="G270" i="40"/>
  <c r="H270" i="40"/>
  <c r="I270" i="40"/>
  <c r="J270" i="40"/>
  <c r="K270" i="40"/>
  <c r="L270" i="40"/>
  <c r="M270" i="40"/>
  <c r="N270" i="40"/>
  <c r="O270" i="40"/>
  <c r="P270" i="40"/>
  <c r="D271" i="40"/>
  <c r="E271" i="40"/>
  <c r="F271" i="40"/>
  <c r="G271" i="40"/>
  <c r="H271" i="40"/>
  <c r="I271" i="40"/>
  <c r="J271" i="40"/>
  <c r="K271" i="40"/>
  <c r="L271" i="40"/>
  <c r="M271" i="40"/>
  <c r="N271" i="40"/>
  <c r="O271" i="40"/>
  <c r="P271" i="40"/>
  <c r="Q271" i="40"/>
  <c r="R271" i="40"/>
  <c r="D272" i="40"/>
  <c r="E272" i="40"/>
  <c r="F272" i="40"/>
  <c r="G272" i="40"/>
  <c r="Q272" i="40" s="1"/>
  <c r="H272" i="40"/>
  <c r="I272" i="40"/>
  <c r="J272" i="40"/>
  <c r="K272" i="40"/>
  <c r="L272" i="40"/>
  <c r="M272" i="40"/>
  <c r="N272" i="40"/>
  <c r="O272" i="40"/>
  <c r="P272" i="40"/>
  <c r="R272" i="40"/>
  <c r="D273" i="40"/>
  <c r="E273" i="40"/>
  <c r="F273" i="40"/>
  <c r="G273" i="40"/>
  <c r="H273" i="40"/>
  <c r="I273" i="40"/>
  <c r="J273" i="40"/>
  <c r="K273" i="40"/>
  <c r="L273" i="40"/>
  <c r="M273" i="40"/>
  <c r="N273" i="40"/>
  <c r="O273" i="40"/>
  <c r="P273" i="40"/>
  <c r="Q273" i="40"/>
  <c r="R273" i="40"/>
  <c r="D274" i="40"/>
  <c r="E274" i="40"/>
  <c r="F274" i="40"/>
  <c r="G274" i="40"/>
  <c r="Q274" i="40" s="1"/>
  <c r="H274" i="40"/>
  <c r="I274" i="40"/>
  <c r="J274" i="40"/>
  <c r="K274" i="40"/>
  <c r="L274" i="40"/>
  <c r="M274" i="40"/>
  <c r="N274" i="40"/>
  <c r="O274" i="40"/>
  <c r="P274" i="40"/>
  <c r="D275" i="40"/>
  <c r="E275" i="40"/>
  <c r="F275" i="40"/>
  <c r="G275" i="40"/>
  <c r="Q275" i="40" s="1"/>
  <c r="H275" i="40"/>
  <c r="I275" i="40"/>
  <c r="J275" i="40"/>
  <c r="K275" i="40"/>
  <c r="L275" i="40"/>
  <c r="M275" i="40"/>
  <c r="N275" i="40"/>
  <c r="O275" i="40"/>
  <c r="P275" i="40"/>
  <c r="R275" i="40"/>
  <c r="D276" i="40"/>
  <c r="E276" i="40"/>
  <c r="F276" i="40"/>
  <c r="G276" i="40"/>
  <c r="H276" i="40"/>
  <c r="I276" i="40"/>
  <c r="J276" i="40"/>
  <c r="K276" i="40"/>
  <c r="L276" i="40"/>
  <c r="M276" i="40"/>
  <c r="N276" i="40"/>
  <c r="O276" i="40"/>
  <c r="P276" i="40"/>
  <c r="D277" i="40"/>
  <c r="E277" i="40"/>
  <c r="F277" i="40"/>
  <c r="G277" i="40"/>
  <c r="Q277" i="40" s="1"/>
  <c r="H277" i="40"/>
  <c r="I277" i="40"/>
  <c r="J277" i="40"/>
  <c r="K277" i="40"/>
  <c r="L277" i="40"/>
  <c r="M277" i="40"/>
  <c r="N277" i="40"/>
  <c r="O277" i="40"/>
  <c r="P277" i="40"/>
  <c r="R277" i="40"/>
  <c r="D278" i="40"/>
  <c r="E278" i="40"/>
  <c r="F278" i="40"/>
  <c r="G278" i="40"/>
  <c r="H278" i="40"/>
  <c r="I278" i="40"/>
  <c r="J278" i="40"/>
  <c r="K278" i="40"/>
  <c r="L278" i="40"/>
  <c r="M278" i="40"/>
  <c r="N278" i="40"/>
  <c r="O278" i="40"/>
  <c r="P278" i="40"/>
  <c r="Q278" i="40"/>
  <c r="R278" i="40"/>
  <c r="D279" i="40"/>
  <c r="E279" i="40"/>
  <c r="F279" i="40"/>
  <c r="G279" i="40"/>
  <c r="Q279" i="40" s="1"/>
  <c r="H279" i="40"/>
  <c r="I279" i="40"/>
  <c r="J279" i="40"/>
  <c r="K279" i="40"/>
  <c r="L279" i="40"/>
  <c r="M279" i="40"/>
  <c r="N279" i="40"/>
  <c r="O279" i="40"/>
  <c r="P279" i="40"/>
  <c r="R279" i="40"/>
  <c r="D280" i="40"/>
  <c r="E280" i="40"/>
  <c r="F280" i="40"/>
  <c r="G280" i="40"/>
  <c r="H280" i="40"/>
  <c r="I280" i="40"/>
  <c r="J280" i="40"/>
  <c r="K280" i="40"/>
  <c r="L280" i="40"/>
  <c r="M280" i="40"/>
  <c r="N280" i="40"/>
  <c r="O280" i="40"/>
  <c r="P280" i="40"/>
  <c r="Q280" i="40"/>
  <c r="R280" i="40"/>
  <c r="D281" i="40"/>
  <c r="E281" i="40"/>
  <c r="F281" i="40"/>
  <c r="G281" i="40"/>
  <c r="Q281" i="40" s="1"/>
  <c r="H281" i="40"/>
  <c r="I281" i="40"/>
  <c r="J281" i="40"/>
  <c r="K281" i="40"/>
  <c r="L281" i="40"/>
  <c r="M281" i="40"/>
  <c r="N281" i="40"/>
  <c r="O281" i="40"/>
  <c r="P281" i="40"/>
  <c r="R281" i="40"/>
  <c r="E282" i="40"/>
  <c r="D283" i="40"/>
  <c r="E283" i="40"/>
  <c r="F283" i="40"/>
  <c r="G283" i="40"/>
  <c r="H283" i="40"/>
  <c r="R283" i="40" s="1"/>
  <c r="I283" i="40"/>
  <c r="J283" i="40"/>
  <c r="K283" i="40"/>
  <c r="L283" i="40"/>
  <c r="M283" i="40"/>
  <c r="N283" i="40"/>
  <c r="O283" i="40"/>
  <c r="P283" i="40"/>
  <c r="Q283" i="40"/>
  <c r="D284" i="40"/>
  <c r="E284" i="40"/>
  <c r="F284" i="40"/>
  <c r="G284" i="40"/>
  <c r="H284" i="40"/>
  <c r="R284" i="40" s="1"/>
  <c r="I284" i="40"/>
  <c r="J284" i="40"/>
  <c r="K284" i="40"/>
  <c r="L284" i="40"/>
  <c r="M284" i="40"/>
  <c r="N284" i="40"/>
  <c r="O284" i="40"/>
  <c r="P284" i="40"/>
  <c r="Q284" i="40"/>
  <c r="D285" i="40"/>
  <c r="E285" i="40"/>
  <c r="F285" i="40"/>
  <c r="G285" i="40"/>
  <c r="H285" i="40"/>
  <c r="R285" i="40" s="1"/>
  <c r="I285" i="40"/>
  <c r="J285" i="40"/>
  <c r="K285" i="40"/>
  <c r="L285" i="40"/>
  <c r="M285" i="40"/>
  <c r="N285" i="40"/>
  <c r="O285" i="40"/>
  <c r="P285" i="40"/>
  <c r="Q285" i="40"/>
  <c r="D286" i="40"/>
  <c r="E286" i="40"/>
  <c r="F286" i="40"/>
  <c r="G286" i="40"/>
  <c r="H286" i="40"/>
  <c r="R286" i="40" s="1"/>
  <c r="I286" i="40"/>
  <c r="J286" i="40"/>
  <c r="K286" i="40"/>
  <c r="L286" i="40"/>
  <c r="M286" i="40"/>
  <c r="N286" i="40"/>
  <c r="O286" i="40"/>
  <c r="P286" i="40"/>
  <c r="Q286" i="40"/>
  <c r="D287" i="40"/>
  <c r="E287" i="40"/>
  <c r="F287" i="40"/>
  <c r="G287" i="40"/>
  <c r="H287" i="40"/>
  <c r="R287" i="40" s="1"/>
  <c r="I287" i="40"/>
  <c r="J287" i="40"/>
  <c r="K287" i="40"/>
  <c r="L287" i="40"/>
  <c r="M287" i="40"/>
  <c r="N287" i="40"/>
  <c r="O287" i="40"/>
  <c r="P287" i="40"/>
  <c r="Q287" i="40"/>
  <c r="D288" i="40"/>
  <c r="E288" i="40"/>
  <c r="F288" i="40"/>
  <c r="G288" i="40"/>
  <c r="H288" i="40"/>
  <c r="R288" i="40" s="1"/>
  <c r="I288" i="40"/>
  <c r="J288" i="40"/>
  <c r="K288" i="40"/>
  <c r="L288" i="40"/>
  <c r="M288" i="40"/>
  <c r="N288" i="40"/>
  <c r="O288" i="40"/>
  <c r="P288" i="40"/>
  <c r="Q288" i="40"/>
  <c r="E289" i="40"/>
  <c r="D290" i="40"/>
  <c r="E290" i="40"/>
  <c r="F290" i="40"/>
  <c r="G290" i="40"/>
  <c r="Q290" i="40" s="1"/>
  <c r="H290" i="40"/>
  <c r="I290" i="40"/>
  <c r="J290" i="40"/>
  <c r="K290" i="40"/>
  <c r="L290" i="40"/>
  <c r="M290" i="40"/>
  <c r="N290" i="40"/>
  <c r="O290" i="40"/>
  <c r="P290" i="40"/>
  <c r="R290" i="40"/>
  <c r="D291" i="40"/>
  <c r="E295" i="40"/>
  <c r="F295" i="40"/>
  <c r="G295" i="40"/>
  <c r="Q295" i="40" s="1"/>
  <c r="H295" i="40"/>
  <c r="I295" i="40"/>
  <c r="J295" i="40"/>
  <c r="K295" i="40"/>
  <c r="L295" i="40"/>
  <c r="M295" i="40"/>
  <c r="N295" i="40"/>
  <c r="O295" i="40"/>
  <c r="P295" i="40"/>
  <c r="R295" i="40"/>
  <c r="D296" i="40"/>
  <c r="E296" i="40"/>
  <c r="F296" i="40"/>
  <c r="G296" i="40"/>
  <c r="Q296" i="40" s="1"/>
  <c r="H296" i="40"/>
  <c r="I296" i="40"/>
  <c r="J296" i="40"/>
  <c r="K296" i="40"/>
  <c r="L296" i="40"/>
  <c r="M296" i="40"/>
  <c r="N296" i="40"/>
  <c r="O296" i="40"/>
  <c r="P296" i="40"/>
  <c r="R296" i="40"/>
  <c r="D297" i="40"/>
  <c r="E297" i="40"/>
  <c r="F297" i="40"/>
  <c r="G297" i="40"/>
  <c r="Q297" i="40" s="1"/>
  <c r="H297" i="40"/>
  <c r="I297" i="40"/>
  <c r="J297" i="40"/>
  <c r="K297" i="40"/>
  <c r="L297" i="40"/>
  <c r="M297" i="40"/>
  <c r="N297" i="40"/>
  <c r="O297" i="40"/>
  <c r="P297" i="40"/>
  <c r="R297" i="40"/>
  <c r="D298" i="40"/>
  <c r="E298" i="40"/>
  <c r="F298" i="40"/>
  <c r="G298" i="40"/>
  <c r="Q298" i="40" s="1"/>
  <c r="H298" i="40"/>
  <c r="I298" i="40"/>
  <c r="J298" i="40"/>
  <c r="K298" i="40"/>
  <c r="L298" i="40"/>
  <c r="M298" i="40"/>
  <c r="N298" i="40"/>
  <c r="O298" i="40"/>
  <c r="P298" i="40"/>
  <c r="R298" i="40"/>
  <c r="D299" i="40"/>
  <c r="E299" i="40"/>
  <c r="F299" i="40"/>
  <c r="G299" i="40"/>
  <c r="Q299" i="40" s="1"/>
  <c r="H299" i="40"/>
  <c r="I299" i="40"/>
  <c r="J299" i="40"/>
  <c r="K299" i="40"/>
  <c r="L299" i="40"/>
  <c r="M299" i="40"/>
  <c r="N299" i="40"/>
  <c r="O299" i="40"/>
  <c r="P299" i="40"/>
  <c r="R299" i="40"/>
  <c r="D300" i="40"/>
  <c r="E300" i="40"/>
  <c r="F300" i="40"/>
  <c r="G300" i="40"/>
  <c r="Q300" i="40" s="1"/>
  <c r="H300" i="40"/>
  <c r="I300" i="40"/>
  <c r="J300" i="40"/>
  <c r="K300" i="40"/>
  <c r="L300" i="40"/>
  <c r="M300" i="40"/>
  <c r="N300" i="40"/>
  <c r="O300" i="40"/>
  <c r="P300" i="40"/>
  <c r="R300" i="40"/>
  <c r="D301" i="40"/>
  <c r="E301" i="40"/>
  <c r="F301" i="40"/>
  <c r="G301" i="40"/>
  <c r="Q301" i="40" s="1"/>
  <c r="H301" i="40"/>
  <c r="I301" i="40"/>
  <c r="J301" i="40"/>
  <c r="K301" i="40"/>
  <c r="L301" i="40"/>
  <c r="M301" i="40"/>
  <c r="N301" i="40"/>
  <c r="O301" i="40"/>
  <c r="P301" i="40"/>
  <c r="R301" i="40"/>
  <c r="D302" i="40"/>
  <c r="E302" i="40"/>
  <c r="F302" i="40"/>
  <c r="G302" i="40"/>
  <c r="Q302" i="40" s="1"/>
  <c r="H302" i="40"/>
  <c r="I302" i="40"/>
  <c r="J302" i="40"/>
  <c r="K302" i="40"/>
  <c r="L302" i="40"/>
  <c r="M302" i="40"/>
  <c r="N302" i="40"/>
  <c r="O302" i="40"/>
  <c r="P302" i="40"/>
  <c r="R302" i="40"/>
  <c r="D303" i="40"/>
  <c r="E303" i="40"/>
  <c r="F303" i="40"/>
  <c r="G303" i="40"/>
  <c r="Q303" i="40" s="1"/>
  <c r="H303" i="40"/>
  <c r="I303" i="40"/>
  <c r="J303" i="40"/>
  <c r="K303" i="40"/>
  <c r="L303" i="40"/>
  <c r="M303" i="40"/>
  <c r="N303" i="40"/>
  <c r="O303" i="40"/>
  <c r="P303" i="40"/>
  <c r="R303" i="40"/>
  <c r="D304" i="40"/>
  <c r="E304" i="40"/>
  <c r="F304" i="40"/>
  <c r="G304" i="40"/>
  <c r="Q304" i="40" s="1"/>
  <c r="H304" i="40"/>
  <c r="I304" i="40"/>
  <c r="J304" i="40"/>
  <c r="K304" i="40"/>
  <c r="L304" i="40"/>
  <c r="M304" i="40"/>
  <c r="N304" i="40"/>
  <c r="O304" i="40"/>
  <c r="P304" i="40"/>
  <c r="R304" i="40"/>
  <c r="D305" i="40"/>
  <c r="E305" i="40"/>
  <c r="F305" i="40"/>
  <c r="G305" i="40"/>
  <c r="Q305" i="40" s="1"/>
  <c r="H305" i="40"/>
  <c r="I305" i="40"/>
  <c r="J305" i="40"/>
  <c r="K305" i="40"/>
  <c r="L305" i="40"/>
  <c r="M305" i="40"/>
  <c r="N305" i="40"/>
  <c r="O305" i="40"/>
  <c r="P305" i="40"/>
  <c r="R305" i="40"/>
  <c r="D306" i="40"/>
  <c r="E306" i="40"/>
  <c r="F306" i="40"/>
  <c r="G306" i="40"/>
  <c r="Q306" i="40" s="1"/>
  <c r="H306" i="40"/>
  <c r="I306" i="40"/>
  <c r="J306" i="40"/>
  <c r="K306" i="40"/>
  <c r="L306" i="40"/>
  <c r="M306" i="40"/>
  <c r="N306" i="40"/>
  <c r="O306" i="40"/>
  <c r="P306" i="40"/>
  <c r="R306" i="40"/>
  <c r="D307" i="40"/>
  <c r="E307" i="40"/>
  <c r="F307" i="40"/>
  <c r="G307" i="40"/>
  <c r="Q307" i="40" s="1"/>
  <c r="H307" i="40"/>
  <c r="I307" i="40"/>
  <c r="J307" i="40"/>
  <c r="K307" i="40"/>
  <c r="L307" i="40"/>
  <c r="M307" i="40"/>
  <c r="N307" i="40"/>
  <c r="O307" i="40"/>
  <c r="P307" i="40"/>
  <c r="R307" i="40"/>
  <c r="E308" i="40"/>
  <c r="D309" i="40"/>
  <c r="E309" i="40"/>
  <c r="F309" i="40"/>
  <c r="G309" i="40"/>
  <c r="H309" i="40"/>
  <c r="I309" i="40"/>
  <c r="J309" i="40"/>
  <c r="K309" i="40"/>
  <c r="L309" i="40"/>
  <c r="M309" i="40"/>
  <c r="N309" i="40"/>
  <c r="O309" i="40"/>
  <c r="P309" i="40"/>
  <c r="Q309" i="40"/>
  <c r="R309" i="40"/>
  <c r="D310" i="40"/>
  <c r="E310" i="40"/>
  <c r="F310" i="40"/>
  <c r="G310" i="40"/>
  <c r="H310" i="40"/>
  <c r="I310" i="40"/>
  <c r="J310" i="40"/>
  <c r="K310" i="40"/>
  <c r="L310" i="40"/>
  <c r="M310" i="40"/>
  <c r="N310" i="40"/>
  <c r="O310" i="40"/>
  <c r="P310" i="40"/>
  <c r="Q310" i="40"/>
  <c r="R310" i="40"/>
  <c r="D311" i="40"/>
  <c r="E311" i="40"/>
  <c r="F311" i="40"/>
  <c r="G311" i="40"/>
  <c r="H311" i="40"/>
  <c r="I311" i="40"/>
  <c r="J311" i="40"/>
  <c r="K311" i="40"/>
  <c r="L311" i="40"/>
  <c r="M311" i="40"/>
  <c r="N311" i="40"/>
  <c r="O311" i="40"/>
  <c r="P311" i="40"/>
  <c r="Q311" i="40"/>
  <c r="R311" i="40"/>
  <c r="D312" i="40"/>
  <c r="E312" i="40"/>
  <c r="F312" i="40"/>
  <c r="G312" i="40"/>
  <c r="H312" i="40"/>
  <c r="I312" i="40"/>
  <c r="J312" i="40"/>
  <c r="K312" i="40"/>
  <c r="L312" i="40"/>
  <c r="M312" i="40"/>
  <c r="N312" i="40"/>
  <c r="O312" i="40"/>
  <c r="P312" i="40"/>
  <c r="Q312" i="40"/>
  <c r="R312" i="40"/>
  <c r="D313" i="40"/>
  <c r="E313" i="40"/>
  <c r="F313" i="40"/>
  <c r="G313" i="40"/>
  <c r="H313" i="40"/>
  <c r="I313" i="40"/>
  <c r="J313" i="40"/>
  <c r="K313" i="40"/>
  <c r="L313" i="40"/>
  <c r="M313" i="40"/>
  <c r="N313" i="40"/>
  <c r="O313" i="40"/>
  <c r="P313" i="40"/>
  <c r="Q313" i="40"/>
  <c r="R313" i="40"/>
  <c r="D314" i="40"/>
  <c r="E314" i="40"/>
  <c r="F314" i="40"/>
  <c r="G314" i="40"/>
  <c r="H314" i="40"/>
  <c r="I314" i="40"/>
  <c r="J314" i="40"/>
  <c r="K314" i="40"/>
  <c r="L314" i="40"/>
  <c r="M314" i="40"/>
  <c r="N314" i="40"/>
  <c r="O314" i="40"/>
  <c r="P314" i="40"/>
  <c r="Q314" i="40"/>
  <c r="R314" i="40"/>
  <c r="D315" i="40"/>
  <c r="E315" i="40"/>
  <c r="F315" i="40"/>
  <c r="G315" i="40"/>
  <c r="H315" i="40"/>
  <c r="I315" i="40"/>
  <c r="J315" i="40"/>
  <c r="K315" i="40"/>
  <c r="L315" i="40"/>
  <c r="M315" i="40"/>
  <c r="N315" i="40"/>
  <c r="O315" i="40"/>
  <c r="P315" i="40"/>
  <c r="Q315" i="40"/>
  <c r="R315" i="40"/>
  <c r="D316" i="40"/>
  <c r="E316" i="40"/>
  <c r="F316" i="40"/>
  <c r="G316" i="40"/>
  <c r="H316" i="40"/>
  <c r="I316" i="40"/>
  <c r="J316" i="40"/>
  <c r="K316" i="40"/>
  <c r="L316" i="40"/>
  <c r="M316" i="40"/>
  <c r="N316" i="40"/>
  <c r="O316" i="40"/>
  <c r="P316" i="40"/>
  <c r="Q316" i="40"/>
  <c r="R316" i="40"/>
  <c r="E317" i="40"/>
  <c r="F317" i="40"/>
  <c r="G317" i="40"/>
  <c r="H317" i="40"/>
  <c r="I317" i="40"/>
  <c r="J317" i="40"/>
  <c r="K317" i="40"/>
  <c r="L317" i="40"/>
  <c r="M317" i="40"/>
  <c r="N317" i="40"/>
  <c r="O317" i="40"/>
  <c r="P317" i="40"/>
  <c r="D318" i="40"/>
  <c r="E318" i="40"/>
  <c r="F318" i="40"/>
  <c r="G318" i="40"/>
  <c r="H318" i="40"/>
  <c r="I318" i="40"/>
  <c r="J318" i="40"/>
  <c r="K318" i="40"/>
  <c r="L318" i="40"/>
  <c r="M318" i="40"/>
  <c r="N318" i="40"/>
  <c r="O318" i="40"/>
  <c r="P318" i="40"/>
  <c r="Q318" i="40"/>
  <c r="R318" i="40"/>
  <c r="D319" i="40"/>
  <c r="E319" i="40"/>
  <c r="F319" i="40"/>
  <c r="G319" i="40"/>
  <c r="H319" i="40"/>
  <c r="I319" i="40"/>
  <c r="J319" i="40"/>
  <c r="K319" i="40"/>
  <c r="L319" i="40"/>
  <c r="M319" i="40"/>
  <c r="N319" i="40"/>
  <c r="O319" i="40"/>
  <c r="P319" i="40"/>
  <c r="Q319" i="40"/>
  <c r="R319" i="40"/>
  <c r="D320" i="40"/>
  <c r="E320" i="40"/>
  <c r="F320" i="40"/>
  <c r="G320" i="40"/>
  <c r="H320" i="40"/>
  <c r="I320" i="40"/>
  <c r="J320" i="40"/>
  <c r="K320" i="40"/>
  <c r="L320" i="40"/>
  <c r="M320" i="40"/>
  <c r="N320" i="40"/>
  <c r="O320" i="40"/>
  <c r="P320" i="40"/>
  <c r="Q320" i="40"/>
  <c r="R320" i="40"/>
  <c r="D321" i="40"/>
  <c r="E321" i="40"/>
  <c r="F321" i="40"/>
  <c r="G321" i="40"/>
  <c r="H321" i="40"/>
  <c r="I321" i="40"/>
  <c r="J321" i="40"/>
  <c r="K321" i="40"/>
  <c r="L321" i="40"/>
  <c r="M321" i="40"/>
  <c r="N321" i="40"/>
  <c r="O321" i="40"/>
  <c r="P321" i="40"/>
  <c r="Q321" i="40"/>
  <c r="R321" i="40"/>
  <c r="D322" i="40"/>
  <c r="E322" i="40"/>
  <c r="F322" i="40"/>
  <c r="G322" i="40"/>
  <c r="H322" i="40"/>
  <c r="I322" i="40"/>
  <c r="J322" i="40"/>
  <c r="K322" i="40"/>
  <c r="L322" i="40"/>
  <c r="M322" i="40"/>
  <c r="N322" i="40"/>
  <c r="O322" i="40"/>
  <c r="P322" i="40"/>
  <c r="Q322" i="40"/>
  <c r="R322" i="40"/>
  <c r="D323" i="40"/>
  <c r="E323" i="40"/>
  <c r="F323" i="40"/>
  <c r="G323" i="40"/>
  <c r="H323" i="40"/>
  <c r="I323" i="40"/>
  <c r="J323" i="40"/>
  <c r="K323" i="40"/>
  <c r="L323" i="40"/>
  <c r="M323" i="40"/>
  <c r="N323" i="40"/>
  <c r="O323" i="40"/>
  <c r="P323" i="40"/>
  <c r="Q323" i="40"/>
  <c r="R323" i="40"/>
  <c r="D324" i="40"/>
  <c r="E324" i="40"/>
  <c r="F324" i="40"/>
  <c r="G324" i="40"/>
  <c r="H324" i="40"/>
  <c r="I324" i="40"/>
  <c r="J324" i="40"/>
  <c r="K324" i="40"/>
  <c r="L324" i="40"/>
  <c r="M324" i="40"/>
  <c r="N324" i="40"/>
  <c r="O324" i="40"/>
  <c r="P324" i="40"/>
  <c r="Q324" i="40"/>
  <c r="D325" i="40"/>
  <c r="E325" i="40"/>
  <c r="F325" i="40"/>
  <c r="G325" i="40"/>
  <c r="Q325" i="40" s="1"/>
  <c r="H325" i="40"/>
  <c r="I325" i="40"/>
  <c r="J325" i="40"/>
  <c r="K325" i="40"/>
  <c r="L325" i="40"/>
  <c r="M325" i="40"/>
  <c r="N325" i="40"/>
  <c r="O325" i="40"/>
  <c r="P325" i="40"/>
  <c r="R325" i="40"/>
  <c r="D326" i="40"/>
  <c r="E326" i="40"/>
  <c r="F326" i="40"/>
  <c r="G326" i="40"/>
  <c r="Q326" i="40" s="1"/>
  <c r="H326" i="40"/>
  <c r="I326" i="40"/>
  <c r="J326" i="40"/>
  <c r="K326" i="40"/>
  <c r="L326" i="40"/>
  <c r="M326" i="40"/>
  <c r="N326" i="40"/>
  <c r="O326" i="40"/>
  <c r="P326" i="40"/>
  <c r="R326" i="40"/>
  <c r="D327" i="40"/>
  <c r="E327" i="40"/>
  <c r="F327" i="40"/>
  <c r="G327" i="40"/>
  <c r="Q327" i="40" s="1"/>
  <c r="H327" i="40"/>
  <c r="I327" i="40"/>
  <c r="J327" i="40"/>
  <c r="K327" i="40"/>
  <c r="L327" i="40"/>
  <c r="M327" i="40"/>
  <c r="N327" i="40"/>
  <c r="O327" i="40"/>
  <c r="P327" i="40"/>
  <c r="R327" i="40"/>
  <c r="D328" i="40"/>
  <c r="E328" i="40"/>
  <c r="F328" i="40"/>
  <c r="G328" i="40"/>
  <c r="Q328" i="40" s="1"/>
  <c r="H328" i="40"/>
  <c r="I328" i="40"/>
  <c r="J328" i="40"/>
  <c r="K328" i="40"/>
  <c r="L328" i="40"/>
  <c r="M328" i="40"/>
  <c r="N328" i="40"/>
  <c r="O328" i="40"/>
  <c r="P328" i="40"/>
  <c r="R328" i="40"/>
  <c r="E329" i="40"/>
  <c r="D330" i="40"/>
  <c r="E330" i="40"/>
  <c r="F330" i="40"/>
  <c r="G330" i="40"/>
  <c r="H330" i="40"/>
  <c r="I330" i="40"/>
  <c r="J330" i="40"/>
  <c r="K330" i="40"/>
  <c r="L330" i="40"/>
  <c r="M330" i="40"/>
  <c r="N330" i="40"/>
  <c r="O330" i="40"/>
  <c r="P330" i="40"/>
  <c r="Q330" i="40"/>
  <c r="R330" i="40"/>
  <c r="D331" i="40"/>
  <c r="E331" i="40"/>
  <c r="F331" i="40"/>
  <c r="G331" i="40"/>
  <c r="H331" i="40"/>
  <c r="I331" i="40"/>
  <c r="J331" i="40"/>
  <c r="K331" i="40"/>
  <c r="L331" i="40"/>
  <c r="M331" i="40"/>
  <c r="N331" i="40"/>
  <c r="O331" i="40"/>
  <c r="P331" i="40"/>
  <c r="Q331" i="40"/>
  <c r="R331" i="40"/>
  <c r="D332" i="40"/>
  <c r="E332" i="40"/>
  <c r="F332" i="40"/>
  <c r="G332" i="40"/>
  <c r="H332" i="40"/>
  <c r="I332" i="40"/>
  <c r="J332" i="40"/>
  <c r="K332" i="40"/>
  <c r="L332" i="40"/>
  <c r="M332" i="40"/>
  <c r="N332" i="40"/>
  <c r="O332" i="40"/>
  <c r="P332" i="40"/>
  <c r="Q332" i="40"/>
  <c r="R332" i="40"/>
  <c r="D333" i="40"/>
  <c r="E333" i="40"/>
  <c r="F333" i="40"/>
  <c r="G333" i="40"/>
  <c r="H333" i="40"/>
  <c r="I333" i="40"/>
  <c r="J333" i="40"/>
  <c r="K333" i="40"/>
  <c r="L333" i="40"/>
  <c r="M333" i="40"/>
  <c r="N333" i="40"/>
  <c r="O333" i="40"/>
  <c r="P333" i="40"/>
  <c r="Q333" i="40"/>
  <c r="R333" i="40"/>
  <c r="D334" i="40"/>
  <c r="E334" i="40"/>
  <c r="F334" i="40"/>
  <c r="G334" i="40"/>
  <c r="H334" i="40"/>
  <c r="I334" i="40"/>
  <c r="J334" i="40"/>
  <c r="K334" i="40"/>
  <c r="L334" i="40"/>
  <c r="M334" i="40"/>
  <c r="N334" i="40"/>
  <c r="O334" i="40"/>
  <c r="P334" i="40"/>
  <c r="Q334" i="40"/>
  <c r="R334" i="40"/>
  <c r="D335" i="40"/>
  <c r="E335" i="40"/>
  <c r="F335" i="40"/>
  <c r="G335" i="40"/>
  <c r="H335" i="40"/>
  <c r="I335" i="40"/>
  <c r="J335" i="40"/>
  <c r="K335" i="40"/>
  <c r="L335" i="40"/>
  <c r="M335" i="40"/>
  <c r="N335" i="40"/>
  <c r="O335" i="40"/>
  <c r="P335" i="40"/>
  <c r="Q335" i="40"/>
  <c r="R335" i="40"/>
  <c r="E336" i="40"/>
  <c r="D337" i="40"/>
  <c r="E337" i="40"/>
  <c r="F337" i="40"/>
  <c r="G337" i="40"/>
  <c r="H337" i="40"/>
  <c r="R337" i="40" s="1"/>
  <c r="I337" i="40"/>
  <c r="J337" i="40"/>
  <c r="K337" i="40"/>
  <c r="L337" i="40"/>
  <c r="M337" i="40"/>
  <c r="N337" i="40"/>
  <c r="O337" i="40"/>
  <c r="P337" i="40"/>
  <c r="Q337" i="40"/>
  <c r="D338" i="40"/>
  <c r="E342" i="40"/>
  <c r="F342" i="40"/>
  <c r="G342" i="40"/>
  <c r="H342" i="40"/>
  <c r="R342" i="40" s="1"/>
  <c r="I342" i="40"/>
  <c r="J342" i="40"/>
  <c r="K342" i="40"/>
  <c r="L342" i="40"/>
  <c r="M342" i="40"/>
  <c r="N342" i="40"/>
  <c r="O342" i="40"/>
  <c r="P342" i="40"/>
  <c r="Q342" i="40"/>
  <c r="D343" i="40"/>
  <c r="E343" i="40"/>
  <c r="F343" i="40"/>
  <c r="G343" i="40"/>
  <c r="H343" i="40"/>
  <c r="R343" i="40" s="1"/>
  <c r="I343" i="40"/>
  <c r="J343" i="40"/>
  <c r="K343" i="40"/>
  <c r="L343" i="40"/>
  <c r="M343" i="40"/>
  <c r="N343" i="40"/>
  <c r="O343" i="40"/>
  <c r="P343" i="40"/>
  <c r="Q343" i="40"/>
  <c r="D344" i="40"/>
  <c r="E344" i="40"/>
  <c r="F344" i="40"/>
  <c r="G344" i="40"/>
  <c r="H344" i="40"/>
  <c r="R344" i="40" s="1"/>
  <c r="I344" i="40"/>
  <c r="J344" i="40"/>
  <c r="K344" i="40"/>
  <c r="L344" i="40"/>
  <c r="M344" i="40"/>
  <c r="N344" i="40"/>
  <c r="O344" i="40"/>
  <c r="P344" i="40"/>
  <c r="Q344" i="40"/>
  <c r="D345" i="40"/>
  <c r="E345" i="40"/>
  <c r="F345" i="40"/>
  <c r="G345" i="40"/>
  <c r="H345" i="40"/>
  <c r="R345" i="40" s="1"/>
  <c r="I345" i="40"/>
  <c r="J345" i="40"/>
  <c r="K345" i="40"/>
  <c r="L345" i="40"/>
  <c r="M345" i="40"/>
  <c r="N345" i="40"/>
  <c r="O345" i="40"/>
  <c r="P345" i="40"/>
  <c r="Q345" i="40"/>
  <c r="D346" i="40"/>
  <c r="E346" i="40"/>
  <c r="F346" i="40"/>
  <c r="G346" i="40"/>
  <c r="H346" i="40"/>
  <c r="R346" i="40" s="1"/>
  <c r="I346" i="40"/>
  <c r="J346" i="40"/>
  <c r="K346" i="40"/>
  <c r="L346" i="40"/>
  <c r="M346" i="40"/>
  <c r="N346" i="40"/>
  <c r="O346" i="40"/>
  <c r="P346" i="40"/>
  <c r="Q346" i="40"/>
  <c r="D347" i="40"/>
  <c r="E347" i="40"/>
  <c r="F347" i="40"/>
  <c r="G347" i="40"/>
  <c r="H347" i="40"/>
  <c r="R347" i="40" s="1"/>
  <c r="I347" i="40"/>
  <c r="J347" i="40"/>
  <c r="K347" i="40"/>
  <c r="L347" i="40"/>
  <c r="M347" i="40"/>
  <c r="N347" i="40"/>
  <c r="O347" i="40"/>
  <c r="P347" i="40"/>
  <c r="Q347" i="40"/>
  <c r="D348" i="40"/>
  <c r="E348" i="40"/>
  <c r="F348" i="40"/>
  <c r="G348" i="40"/>
  <c r="H348" i="40"/>
  <c r="R348" i="40" s="1"/>
  <c r="I348" i="40"/>
  <c r="J348" i="40"/>
  <c r="K348" i="40"/>
  <c r="L348" i="40"/>
  <c r="M348" i="40"/>
  <c r="N348" i="40"/>
  <c r="O348" i="40"/>
  <c r="P348" i="40"/>
  <c r="Q348" i="40"/>
  <c r="D349" i="40"/>
  <c r="E349" i="40"/>
  <c r="F349" i="40"/>
  <c r="G349" i="40"/>
  <c r="H349" i="40"/>
  <c r="R349" i="40" s="1"/>
  <c r="I349" i="40"/>
  <c r="J349" i="40"/>
  <c r="K349" i="40"/>
  <c r="L349" i="40"/>
  <c r="M349" i="40"/>
  <c r="N349" i="40"/>
  <c r="O349" i="40"/>
  <c r="P349" i="40"/>
  <c r="Q349" i="40"/>
  <c r="D350" i="40"/>
  <c r="E350" i="40"/>
  <c r="F350" i="40"/>
  <c r="G350" i="40"/>
  <c r="H350" i="40"/>
  <c r="R350" i="40" s="1"/>
  <c r="I350" i="40"/>
  <c r="J350" i="40"/>
  <c r="K350" i="40"/>
  <c r="L350" i="40"/>
  <c r="M350" i="40"/>
  <c r="N350" i="40"/>
  <c r="O350" i="40"/>
  <c r="P350" i="40"/>
  <c r="Q350" i="40"/>
  <c r="D351" i="40"/>
  <c r="E351" i="40"/>
  <c r="F351" i="40"/>
  <c r="G351" i="40"/>
  <c r="H351" i="40"/>
  <c r="R351" i="40" s="1"/>
  <c r="I351" i="40"/>
  <c r="J351" i="40"/>
  <c r="K351" i="40"/>
  <c r="L351" i="40"/>
  <c r="M351" i="40"/>
  <c r="N351" i="40"/>
  <c r="O351" i="40"/>
  <c r="P351" i="40"/>
  <c r="Q351" i="40"/>
  <c r="D352" i="40"/>
  <c r="E352" i="40"/>
  <c r="F352" i="40"/>
  <c r="G352" i="40"/>
  <c r="H352" i="40"/>
  <c r="R352" i="40" s="1"/>
  <c r="I352" i="40"/>
  <c r="J352" i="40"/>
  <c r="K352" i="40"/>
  <c r="L352" i="40"/>
  <c r="M352" i="40"/>
  <c r="N352" i="40"/>
  <c r="O352" i="40"/>
  <c r="P352" i="40"/>
  <c r="Q352" i="40"/>
  <c r="D353" i="40"/>
  <c r="E353" i="40"/>
  <c r="F353" i="40"/>
  <c r="G353" i="40"/>
  <c r="H353" i="40"/>
  <c r="R353" i="40" s="1"/>
  <c r="I353" i="40"/>
  <c r="J353" i="40"/>
  <c r="K353" i="40"/>
  <c r="L353" i="40"/>
  <c r="M353" i="40"/>
  <c r="N353" i="40"/>
  <c r="O353" i="40"/>
  <c r="P353" i="40"/>
  <c r="Q353" i="40"/>
  <c r="D354" i="40"/>
  <c r="E354" i="40"/>
  <c r="F354" i="40"/>
  <c r="G354" i="40"/>
  <c r="H354" i="40"/>
  <c r="R354" i="40" s="1"/>
  <c r="I354" i="40"/>
  <c r="J354" i="40"/>
  <c r="K354" i="40"/>
  <c r="L354" i="40"/>
  <c r="M354" i="40"/>
  <c r="N354" i="40"/>
  <c r="O354" i="40"/>
  <c r="P354" i="40"/>
  <c r="Q354" i="40"/>
  <c r="E355" i="40"/>
  <c r="D356" i="40"/>
  <c r="E356" i="40"/>
  <c r="F356" i="40"/>
  <c r="G356" i="40"/>
  <c r="Q356" i="40" s="1"/>
  <c r="H356" i="40"/>
  <c r="I356" i="40"/>
  <c r="J356" i="40"/>
  <c r="K356" i="40"/>
  <c r="L356" i="40"/>
  <c r="M356" i="40"/>
  <c r="N356" i="40"/>
  <c r="O356" i="40"/>
  <c r="P356" i="40"/>
  <c r="R356" i="40"/>
  <c r="D357" i="40"/>
  <c r="E357" i="40"/>
  <c r="F357" i="40"/>
  <c r="G357" i="40"/>
  <c r="Q357" i="40" s="1"/>
  <c r="H357" i="40"/>
  <c r="I357" i="40"/>
  <c r="J357" i="40"/>
  <c r="K357" i="40"/>
  <c r="L357" i="40"/>
  <c r="M357" i="40"/>
  <c r="N357" i="40"/>
  <c r="O357" i="40"/>
  <c r="P357" i="40"/>
  <c r="R357" i="40"/>
  <c r="D358" i="40"/>
  <c r="E358" i="40"/>
  <c r="F358" i="40"/>
  <c r="G358" i="40"/>
  <c r="Q358" i="40" s="1"/>
  <c r="H358" i="40"/>
  <c r="I358" i="40"/>
  <c r="J358" i="40"/>
  <c r="K358" i="40"/>
  <c r="L358" i="40"/>
  <c r="M358" i="40"/>
  <c r="N358" i="40"/>
  <c r="O358" i="40"/>
  <c r="P358" i="40"/>
  <c r="R358" i="40"/>
  <c r="D359" i="40"/>
  <c r="E359" i="40"/>
  <c r="F359" i="40"/>
  <c r="G359" i="40"/>
  <c r="Q359" i="40" s="1"/>
  <c r="H359" i="40"/>
  <c r="I359" i="40"/>
  <c r="J359" i="40"/>
  <c r="K359" i="40"/>
  <c r="L359" i="40"/>
  <c r="M359" i="40"/>
  <c r="N359" i="40"/>
  <c r="O359" i="40"/>
  <c r="P359" i="40"/>
  <c r="R359" i="40"/>
  <c r="D360" i="40"/>
  <c r="E360" i="40"/>
  <c r="F360" i="40"/>
  <c r="G360" i="40"/>
  <c r="Q360" i="40" s="1"/>
  <c r="H360" i="40"/>
  <c r="I360" i="40"/>
  <c r="J360" i="40"/>
  <c r="K360" i="40"/>
  <c r="L360" i="40"/>
  <c r="M360" i="40"/>
  <c r="N360" i="40"/>
  <c r="O360" i="40"/>
  <c r="P360" i="40"/>
  <c r="R360" i="40"/>
  <c r="D361" i="40"/>
  <c r="E361" i="40"/>
  <c r="F361" i="40"/>
  <c r="G361" i="40"/>
  <c r="Q361" i="40" s="1"/>
  <c r="H361" i="40"/>
  <c r="I361" i="40"/>
  <c r="J361" i="40"/>
  <c r="K361" i="40"/>
  <c r="L361" i="40"/>
  <c r="M361" i="40"/>
  <c r="N361" i="40"/>
  <c r="O361" i="40"/>
  <c r="P361" i="40"/>
  <c r="R361" i="40"/>
  <c r="D362" i="40"/>
  <c r="E362" i="40"/>
  <c r="F362" i="40"/>
  <c r="G362" i="40"/>
  <c r="Q362" i="40" s="1"/>
  <c r="H362" i="40"/>
  <c r="I362" i="40"/>
  <c r="J362" i="40"/>
  <c r="K362" i="40"/>
  <c r="L362" i="40"/>
  <c r="M362" i="40"/>
  <c r="N362" i="40"/>
  <c r="O362" i="40"/>
  <c r="P362" i="40"/>
  <c r="R362" i="40"/>
  <c r="D363" i="40"/>
  <c r="E363" i="40"/>
  <c r="F363" i="40"/>
  <c r="G363" i="40"/>
  <c r="Q363" i="40" s="1"/>
  <c r="H363" i="40"/>
  <c r="I363" i="40"/>
  <c r="J363" i="40"/>
  <c r="K363" i="40"/>
  <c r="L363" i="40"/>
  <c r="M363" i="40"/>
  <c r="N363" i="40"/>
  <c r="O363" i="40"/>
  <c r="P363" i="40"/>
  <c r="R363" i="40"/>
  <c r="E364" i="40"/>
  <c r="F364" i="40"/>
  <c r="G364" i="40"/>
  <c r="H364" i="40"/>
  <c r="I364" i="40"/>
  <c r="J364" i="40"/>
  <c r="K364" i="40"/>
  <c r="L364" i="40"/>
  <c r="M364" i="40"/>
  <c r="N364" i="40"/>
  <c r="O364" i="40"/>
  <c r="P364" i="40"/>
  <c r="D365" i="40"/>
  <c r="E365" i="40"/>
  <c r="F365" i="40"/>
  <c r="G365" i="40"/>
  <c r="Q365" i="40" s="1"/>
  <c r="H365" i="40"/>
  <c r="I365" i="40"/>
  <c r="J365" i="40"/>
  <c r="K365" i="40"/>
  <c r="L365" i="40"/>
  <c r="M365" i="40"/>
  <c r="N365" i="40"/>
  <c r="O365" i="40"/>
  <c r="P365" i="40"/>
  <c r="R365" i="40"/>
  <c r="D366" i="40"/>
  <c r="E366" i="40"/>
  <c r="F366" i="40"/>
  <c r="G366" i="40"/>
  <c r="Q366" i="40" s="1"/>
  <c r="H366" i="40"/>
  <c r="I366" i="40"/>
  <c r="J366" i="40"/>
  <c r="K366" i="40"/>
  <c r="L366" i="40"/>
  <c r="M366" i="40"/>
  <c r="N366" i="40"/>
  <c r="O366" i="40"/>
  <c r="P366" i="40"/>
  <c r="R366" i="40"/>
  <c r="D367" i="40"/>
  <c r="E367" i="40"/>
  <c r="F367" i="40"/>
  <c r="G367" i="40"/>
  <c r="Q367" i="40" s="1"/>
  <c r="H367" i="40"/>
  <c r="I367" i="40"/>
  <c r="J367" i="40"/>
  <c r="K367" i="40"/>
  <c r="L367" i="40"/>
  <c r="M367" i="40"/>
  <c r="N367" i="40"/>
  <c r="O367" i="40"/>
  <c r="P367" i="40"/>
  <c r="R367" i="40"/>
  <c r="D368" i="40"/>
  <c r="E368" i="40"/>
  <c r="F368" i="40"/>
  <c r="G368" i="40"/>
  <c r="Q368" i="40" s="1"/>
  <c r="H368" i="40"/>
  <c r="I368" i="40"/>
  <c r="J368" i="40"/>
  <c r="K368" i="40"/>
  <c r="L368" i="40"/>
  <c r="M368" i="40"/>
  <c r="N368" i="40"/>
  <c r="O368" i="40"/>
  <c r="P368" i="40"/>
  <c r="R368" i="40"/>
  <c r="D369" i="40"/>
  <c r="E369" i="40"/>
  <c r="F369" i="40"/>
  <c r="G369" i="40"/>
  <c r="Q369" i="40" s="1"/>
  <c r="H369" i="40"/>
  <c r="I369" i="40"/>
  <c r="J369" i="40"/>
  <c r="K369" i="40"/>
  <c r="L369" i="40"/>
  <c r="M369" i="40"/>
  <c r="N369" i="40"/>
  <c r="O369" i="40"/>
  <c r="P369" i="40"/>
  <c r="R369" i="40"/>
  <c r="D370" i="40"/>
  <c r="E370" i="40"/>
  <c r="F370" i="40"/>
  <c r="G370" i="40"/>
  <c r="Q370" i="40" s="1"/>
  <c r="H370" i="40"/>
  <c r="I370" i="40"/>
  <c r="J370" i="40"/>
  <c r="K370" i="40"/>
  <c r="L370" i="40"/>
  <c r="M370" i="40"/>
  <c r="N370" i="40"/>
  <c r="O370" i="40"/>
  <c r="P370" i="40"/>
  <c r="R370" i="40"/>
  <c r="D371" i="40"/>
  <c r="E371" i="40"/>
  <c r="F371" i="40"/>
  <c r="G371" i="40"/>
  <c r="Q371" i="40" s="1"/>
  <c r="H371" i="40"/>
  <c r="I371" i="40"/>
  <c r="J371" i="40"/>
  <c r="K371" i="40"/>
  <c r="L371" i="40"/>
  <c r="M371" i="40"/>
  <c r="N371" i="40"/>
  <c r="O371" i="40"/>
  <c r="P371" i="40"/>
  <c r="R371" i="40"/>
  <c r="D372" i="40"/>
  <c r="E372" i="40"/>
  <c r="F372" i="40"/>
  <c r="G372" i="40"/>
  <c r="Q372" i="40" s="1"/>
  <c r="H372" i="40"/>
  <c r="I372" i="40"/>
  <c r="J372" i="40"/>
  <c r="K372" i="40"/>
  <c r="L372" i="40"/>
  <c r="M372" i="40"/>
  <c r="N372" i="40"/>
  <c r="O372" i="40"/>
  <c r="P372" i="40"/>
  <c r="R372" i="40"/>
  <c r="D373" i="40"/>
  <c r="E373" i="40"/>
  <c r="F373" i="40"/>
  <c r="G373" i="40"/>
  <c r="Q373" i="40" s="1"/>
  <c r="H373" i="40"/>
  <c r="I373" i="40"/>
  <c r="J373" i="40"/>
  <c r="K373" i="40"/>
  <c r="L373" i="40"/>
  <c r="M373" i="40"/>
  <c r="N373" i="40"/>
  <c r="O373" i="40"/>
  <c r="P373" i="40"/>
  <c r="R373" i="40"/>
  <c r="D374" i="40"/>
  <c r="E374" i="40"/>
  <c r="F374" i="40"/>
  <c r="G374" i="40"/>
  <c r="Q374" i="40" s="1"/>
  <c r="H374" i="40"/>
  <c r="I374" i="40"/>
  <c r="J374" i="40"/>
  <c r="K374" i="40"/>
  <c r="L374" i="40"/>
  <c r="M374" i="40"/>
  <c r="N374" i="40"/>
  <c r="O374" i="40"/>
  <c r="P374" i="40"/>
  <c r="R374" i="40"/>
  <c r="D375" i="40"/>
  <c r="E375" i="40"/>
  <c r="F375" i="40"/>
  <c r="G375" i="40"/>
  <c r="Q375" i="40" s="1"/>
  <c r="H375" i="40"/>
  <c r="I375" i="40"/>
  <c r="J375" i="40"/>
  <c r="K375" i="40"/>
  <c r="L375" i="40"/>
  <c r="M375" i="40"/>
  <c r="N375" i="40"/>
  <c r="O375" i="40"/>
  <c r="P375" i="40"/>
  <c r="R375" i="40"/>
  <c r="E376" i="40"/>
  <c r="D377" i="40"/>
  <c r="E377" i="40"/>
  <c r="F377" i="40"/>
  <c r="G377" i="40"/>
  <c r="H377" i="40"/>
  <c r="I377" i="40"/>
  <c r="J377" i="40"/>
  <c r="K377" i="40"/>
  <c r="L377" i="40"/>
  <c r="M377" i="40"/>
  <c r="N377" i="40"/>
  <c r="O377" i="40"/>
  <c r="P377" i="40"/>
  <c r="Q377" i="40"/>
  <c r="R377" i="40"/>
  <c r="D378" i="40"/>
  <c r="E378" i="40"/>
  <c r="F378" i="40"/>
  <c r="G378" i="40"/>
  <c r="H378" i="40"/>
  <c r="I378" i="40"/>
  <c r="J378" i="40"/>
  <c r="K378" i="40"/>
  <c r="L378" i="40"/>
  <c r="M378" i="40"/>
  <c r="N378" i="40"/>
  <c r="O378" i="40"/>
  <c r="P378" i="40"/>
  <c r="Q378" i="40"/>
  <c r="R378" i="40"/>
  <c r="D379" i="40"/>
  <c r="E379" i="40"/>
  <c r="F379" i="40"/>
  <c r="G379" i="40"/>
  <c r="H379" i="40"/>
  <c r="I379" i="40"/>
  <c r="J379" i="40"/>
  <c r="K379" i="40"/>
  <c r="L379" i="40"/>
  <c r="M379" i="40"/>
  <c r="N379" i="40"/>
  <c r="O379" i="40"/>
  <c r="P379" i="40"/>
  <c r="Q379" i="40"/>
  <c r="R379" i="40"/>
  <c r="D380" i="40"/>
  <c r="E380" i="40"/>
  <c r="F380" i="40"/>
  <c r="G380" i="40"/>
  <c r="H380" i="40"/>
  <c r="I380" i="40"/>
  <c r="J380" i="40"/>
  <c r="K380" i="40"/>
  <c r="L380" i="40"/>
  <c r="M380" i="40"/>
  <c r="N380" i="40"/>
  <c r="O380" i="40"/>
  <c r="P380" i="40"/>
  <c r="Q380" i="40"/>
  <c r="R380" i="40"/>
  <c r="D381" i="40"/>
  <c r="E381" i="40"/>
  <c r="F381" i="40"/>
  <c r="G381" i="40"/>
  <c r="H381" i="40"/>
  <c r="I381" i="40"/>
  <c r="J381" i="40"/>
  <c r="K381" i="40"/>
  <c r="L381" i="40"/>
  <c r="M381" i="40"/>
  <c r="N381" i="40"/>
  <c r="O381" i="40"/>
  <c r="P381" i="40"/>
  <c r="Q381" i="40"/>
  <c r="R381" i="40"/>
  <c r="D382" i="40"/>
  <c r="E382" i="40"/>
  <c r="F382" i="40"/>
  <c r="G382" i="40"/>
  <c r="H382" i="40"/>
  <c r="I382" i="40"/>
  <c r="J382" i="40"/>
  <c r="K382" i="40"/>
  <c r="L382" i="40"/>
  <c r="M382" i="40"/>
  <c r="N382" i="40"/>
  <c r="O382" i="40"/>
  <c r="P382" i="40"/>
  <c r="Q382" i="40"/>
  <c r="R382" i="40"/>
  <c r="E383" i="40"/>
  <c r="D384" i="40"/>
  <c r="E384" i="40"/>
  <c r="F384" i="40"/>
  <c r="G384" i="40"/>
  <c r="H384" i="40"/>
  <c r="R384" i="40" s="1"/>
  <c r="I384" i="40"/>
  <c r="J384" i="40"/>
  <c r="K384" i="40"/>
  <c r="L384" i="40"/>
  <c r="M384" i="40"/>
  <c r="N384" i="40"/>
  <c r="O384" i="40"/>
  <c r="P384" i="40"/>
  <c r="Q384" i="40"/>
  <c r="D385" i="40"/>
  <c r="E389" i="40"/>
  <c r="F389" i="40"/>
  <c r="G389" i="40"/>
  <c r="H389" i="40"/>
  <c r="R389" i="40" s="1"/>
  <c r="I389" i="40"/>
  <c r="J389" i="40"/>
  <c r="K389" i="40"/>
  <c r="L389" i="40"/>
  <c r="M389" i="40"/>
  <c r="N389" i="40"/>
  <c r="O389" i="40"/>
  <c r="P389" i="40"/>
  <c r="Q389" i="40"/>
  <c r="D390" i="40"/>
  <c r="E390" i="40"/>
  <c r="F390" i="40"/>
  <c r="G390" i="40"/>
  <c r="H390" i="40"/>
  <c r="R390" i="40" s="1"/>
  <c r="I390" i="40"/>
  <c r="J390" i="40"/>
  <c r="K390" i="40"/>
  <c r="L390" i="40"/>
  <c r="M390" i="40"/>
  <c r="N390" i="40"/>
  <c r="O390" i="40"/>
  <c r="P390" i="40"/>
  <c r="Q390" i="40"/>
  <c r="D391" i="40"/>
  <c r="E391" i="40"/>
  <c r="F391" i="40"/>
  <c r="G391" i="40"/>
  <c r="H391" i="40"/>
  <c r="R391" i="40" s="1"/>
  <c r="I391" i="40"/>
  <c r="J391" i="40"/>
  <c r="K391" i="40"/>
  <c r="L391" i="40"/>
  <c r="M391" i="40"/>
  <c r="N391" i="40"/>
  <c r="O391" i="40"/>
  <c r="P391" i="40"/>
  <c r="Q391" i="40"/>
  <c r="D392" i="40"/>
  <c r="E392" i="40"/>
  <c r="F392" i="40"/>
  <c r="G392" i="40"/>
  <c r="H392" i="40"/>
  <c r="R392" i="40" s="1"/>
  <c r="I392" i="40"/>
  <c r="J392" i="40"/>
  <c r="K392" i="40"/>
  <c r="L392" i="40"/>
  <c r="M392" i="40"/>
  <c r="N392" i="40"/>
  <c r="O392" i="40"/>
  <c r="P392" i="40"/>
  <c r="Q392" i="40"/>
  <c r="D393" i="40"/>
  <c r="E393" i="40"/>
  <c r="F393" i="40"/>
  <c r="G393" i="40"/>
  <c r="H393" i="40"/>
  <c r="R393" i="40" s="1"/>
  <c r="I393" i="40"/>
  <c r="J393" i="40"/>
  <c r="K393" i="40"/>
  <c r="L393" i="40"/>
  <c r="M393" i="40"/>
  <c r="N393" i="40"/>
  <c r="O393" i="40"/>
  <c r="P393" i="40"/>
  <c r="Q393" i="40"/>
  <c r="D394" i="40"/>
  <c r="E394" i="40"/>
  <c r="F394" i="40"/>
  <c r="G394" i="40"/>
  <c r="H394" i="40"/>
  <c r="R394" i="40" s="1"/>
  <c r="I394" i="40"/>
  <c r="J394" i="40"/>
  <c r="K394" i="40"/>
  <c r="L394" i="40"/>
  <c r="M394" i="40"/>
  <c r="N394" i="40"/>
  <c r="O394" i="40"/>
  <c r="P394" i="40"/>
  <c r="Q394" i="40"/>
  <c r="D395" i="40"/>
  <c r="E395" i="40"/>
  <c r="F395" i="40"/>
  <c r="G395" i="40"/>
  <c r="H395" i="40"/>
  <c r="R395" i="40" s="1"/>
  <c r="I395" i="40"/>
  <c r="J395" i="40"/>
  <c r="K395" i="40"/>
  <c r="L395" i="40"/>
  <c r="M395" i="40"/>
  <c r="N395" i="40"/>
  <c r="O395" i="40"/>
  <c r="P395" i="40"/>
  <c r="Q395" i="40"/>
  <c r="D396" i="40"/>
  <c r="E396" i="40"/>
  <c r="F396" i="40"/>
  <c r="G396" i="40"/>
  <c r="H396" i="40"/>
  <c r="R396" i="40" s="1"/>
  <c r="I396" i="40"/>
  <c r="J396" i="40"/>
  <c r="K396" i="40"/>
  <c r="L396" i="40"/>
  <c r="M396" i="40"/>
  <c r="N396" i="40"/>
  <c r="O396" i="40"/>
  <c r="P396" i="40"/>
  <c r="Q396" i="40"/>
  <c r="D397" i="40"/>
  <c r="E397" i="40"/>
  <c r="F397" i="40"/>
  <c r="G397" i="40"/>
  <c r="H397" i="40"/>
  <c r="R397" i="40" s="1"/>
  <c r="I397" i="40"/>
  <c r="J397" i="40"/>
  <c r="K397" i="40"/>
  <c r="L397" i="40"/>
  <c r="M397" i="40"/>
  <c r="N397" i="40"/>
  <c r="O397" i="40"/>
  <c r="P397" i="40"/>
  <c r="Q397" i="40"/>
  <c r="D398" i="40"/>
  <c r="E398" i="40"/>
  <c r="F398" i="40"/>
  <c r="G398" i="40"/>
  <c r="H398" i="40"/>
  <c r="R398" i="40" s="1"/>
  <c r="I398" i="40"/>
  <c r="J398" i="40"/>
  <c r="K398" i="40"/>
  <c r="L398" i="40"/>
  <c r="M398" i="40"/>
  <c r="N398" i="40"/>
  <c r="O398" i="40"/>
  <c r="P398" i="40"/>
  <c r="Q398" i="40"/>
  <c r="D399" i="40"/>
  <c r="E399" i="40"/>
  <c r="F399" i="40"/>
  <c r="G399" i="40"/>
  <c r="H399" i="40"/>
  <c r="R399" i="40" s="1"/>
  <c r="I399" i="40"/>
  <c r="J399" i="40"/>
  <c r="K399" i="40"/>
  <c r="L399" i="40"/>
  <c r="M399" i="40"/>
  <c r="N399" i="40"/>
  <c r="O399" i="40"/>
  <c r="P399" i="40"/>
  <c r="Q399" i="40"/>
  <c r="D400" i="40"/>
  <c r="E400" i="40"/>
  <c r="F400" i="40"/>
  <c r="G400" i="40"/>
  <c r="H400" i="40"/>
  <c r="R400" i="40" s="1"/>
  <c r="I400" i="40"/>
  <c r="J400" i="40"/>
  <c r="K400" i="40"/>
  <c r="L400" i="40"/>
  <c r="M400" i="40"/>
  <c r="N400" i="40"/>
  <c r="O400" i="40"/>
  <c r="P400" i="40"/>
  <c r="Q400" i="40"/>
  <c r="D401" i="40"/>
  <c r="E401" i="40"/>
  <c r="F401" i="40"/>
  <c r="G401" i="40"/>
  <c r="H401" i="40"/>
  <c r="R401" i="40" s="1"/>
  <c r="I401" i="40"/>
  <c r="J401" i="40"/>
  <c r="K401" i="40"/>
  <c r="L401" i="40"/>
  <c r="M401" i="40"/>
  <c r="N401" i="40"/>
  <c r="O401" i="40"/>
  <c r="P401" i="40"/>
  <c r="Q401" i="40"/>
  <c r="E402" i="40"/>
  <c r="D403" i="40"/>
  <c r="E403" i="40"/>
  <c r="F403" i="40"/>
  <c r="G403" i="40"/>
  <c r="Q403" i="40" s="1"/>
  <c r="H403" i="40"/>
  <c r="I403" i="40"/>
  <c r="J403" i="40"/>
  <c r="K403" i="40"/>
  <c r="L403" i="40"/>
  <c r="M403" i="40"/>
  <c r="N403" i="40"/>
  <c r="O403" i="40"/>
  <c r="P403" i="40"/>
  <c r="R403" i="40"/>
  <c r="D404" i="40"/>
  <c r="E404" i="40"/>
  <c r="F404" i="40"/>
  <c r="G404" i="40"/>
  <c r="Q404" i="40" s="1"/>
  <c r="H404" i="40"/>
  <c r="I404" i="40"/>
  <c r="J404" i="40"/>
  <c r="K404" i="40"/>
  <c r="L404" i="40"/>
  <c r="M404" i="40"/>
  <c r="N404" i="40"/>
  <c r="O404" i="40"/>
  <c r="P404" i="40"/>
  <c r="R404" i="40"/>
  <c r="D405" i="40"/>
  <c r="E405" i="40"/>
  <c r="F405" i="40"/>
  <c r="G405" i="40"/>
  <c r="Q405" i="40" s="1"/>
  <c r="H405" i="40"/>
  <c r="I405" i="40"/>
  <c r="J405" i="40"/>
  <c r="K405" i="40"/>
  <c r="L405" i="40"/>
  <c r="M405" i="40"/>
  <c r="N405" i="40"/>
  <c r="O405" i="40"/>
  <c r="P405" i="40"/>
  <c r="R405" i="40"/>
  <c r="D406" i="40"/>
  <c r="E406" i="40"/>
  <c r="F406" i="40"/>
  <c r="G406" i="40"/>
  <c r="Q406" i="40" s="1"/>
  <c r="H406" i="40"/>
  <c r="I406" i="40"/>
  <c r="J406" i="40"/>
  <c r="K406" i="40"/>
  <c r="L406" i="40"/>
  <c r="M406" i="40"/>
  <c r="N406" i="40"/>
  <c r="O406" i="40"/>
  <c r="P406" i="40"/>
  <c r="R406" i="40"/>
  <c r="D407" i="40"/>
  <c r="E407" i="40"/>
  <c r="F407" i="40"/>
  <c r="G407" i="40"/>
  <c r="Q407" i="40" s="1"/>
  <c r="H407" i="40"/>
  <c r="I407" i="40"/>
  <c r="J407" i="40"/>
  <c r="K407" i="40"/>
  <c r="L407" i="40"/>
  <c r="M407" i="40"/>
  <c r="N407" i="40"/>
  <c r="O407" i="40"/>
  <c r="P407" i="40"/>
  <c r="R407" i="40"/>
  <c r="D408" i="40"/>
  <c r="E408" i="40"/>
  <c r="F408" i="40"/>
  <c r="G408" i="40"/>
  <c r="Q408" i="40" s="1"/>
  <c r="H408" i="40"/>
  <c r="I408" i="40"/>
  <c r="J408" i="40"/>
  <c r="K408" i="40"/>
  <c r="L408" i="40"/>
  <c r="M408" i="40"/>
  <c r="N408" i="40"/>
  <c r="O408" i="40"/>
  <c r="P408" i="40"/>
  <c r="R408" i="40"/>
  <c r="D409" i="40"/>
  <c r="E409" i="40"/>
  <c r="F409" i="40"/>
  <c r="G409" i="40"/>
  <c r="Q409" i="40" s="1"/>
  <c r="H409" i="40"/>
  <c r="I409" i="40"/>
  <c r="J409" i="40"/>
  <c r="K409" i="40"/>
  <c r="L409" i="40"/>
  <c r="M409" i="40"/>
  <c r="N409" i="40"/>
  <c r="O409" i="40"/>
  <c r="P409" i="40"/>
  <c r="R409" i="40"/>
  <c r="D410" i="40"/>
  <c r="E410" i="40"/>
  <c r="F410" i="40"/>
  <c r="G410" i="40"/>
  <c r="Q410" i="40" s="1"/>
  <c r="H410" i="40"/>
  <c r="I410" i="40"/>
  <c r="J410" i="40"/>
  <c r="K410" i="40"/>
  <c r="L410" i="40"/>
  <c r="M410" i="40"/>
  <c r="N410" i="40"/>
  <c r="O410" i="40"/>
  <c r="P410" i="40"/>
  <c r="R410" i="40"/>
  <c r="E411" i="40"/>
  <c r="F411" i="40"/>
  <c r="G411" i="40"/>
  <c r="H411" i="40"/>
  <c r="I411" i="40"/>
  <c r="J411" i="40"/>
  <c r="K411" i="40"/>
  <c r="L411" i="40"/>
  <c r="M411" i="40"/>
  <c r="N411" i="40"/>
  <c r="O411" i="40"/>
  <c r="P411" i="40"/>
  <c r="D412" i="40"/>
  <c r="E412" i="40"/>
  <c r="F412" i="40"/>
  <c r="G412" i="40"/>
  <c r="Q412" i="40" s="1"/>
  <c r="H412" i="40"/>
  <c r="I412" i="40"/>
  <c r="J412" i="40"/>
  <c r="K412" i="40"/>
  <c r="L412" i="40"/>
  <c r="M412" i="40"/>
  <c r="N412" i="40"/>
  <c r="O412" i="40"/>
  <c r="P412" i="40"/>
  <c r="R412" i="40"/>
  <c r="D413" i="40"/>
  <c r="E413" i="40"/>
  <c r="F413" i="40"/>
  <c r="G413" i="40"/>
  <c r="Q413" i="40" s="1"/>
  <c r="H413" i="40"/>
  <c r="I413" i="40"/>
  <c r="J413" i="40"/>
  <c r="K413" i="40"/>
  <c r="L413" i="40"/>
  <c r="M413" i="40"/>
  <c r="N413" i="40"/>
  <c r="O413" i="40"/>
  <c r="P413" i="40"/>
  <c r="R413" i="40"/>
  <c r="D414" i="40"/>
  <c r="E414" i="40"/>
  <c r="F414" i="40"/>
  <c r="G414" i="40"/>
  <c r="Q414" i="40" s="1"/>
  <c r="H414" i="40"/>
  <c r="I414" i="40"/>
  <c r="J414" i="40"/>
  <c r="K414" i="40"/>
  <c r="L414" i="40"/>
  <c r="M414" i="40"/>
  <c r="N414" i="40"/>
  <c r="O414" i="40"/>
  <c r="P414" i="40"/>
  <c r="R414" i="40"/>
  <c r="D415" i="40"/>
  <c r="E415" i="40"/>
  <c r="F415" i="40"/>
  <c r="G415" i="40"/>
  <c r="Q415" i="40" s="1"/>
  <c r="H415" i="40"/>
  <c r="I415" i="40"/>
  <c r="J415" i="40"/>
  <c r="K415" i="40"/>
  <c r="L415" i="40"/>
  <c r="M415" i="40"/>
  <c r="N415" i="40"/>
  <c r="O415" i="40"/>
  <c r="P415" i="40"/>
  <c r="R415" i="40"/>
  <c r="D416" i="40"/>
  <c r="E416" i="40"/>
  <c r="F416" i="40"/>
  <c r="G416" i="40"/>
  <c r="Q416" i="40" s="1"/>
  <c r="H416" i="40"/>
  <c r="I416" i="40"/>
  <c r="J416" i="40"/>
  <c r="K416" i="40"/>
  <c r="L416" i="40"/>
  <c r="M416" i="40"/>
  <c r="N416" i="40"/>
  <c r="O416" i="40"/>
  <c r="P416" i="40"/>
  <c r="R416" i="40"/>
  <c r="D417" i="40"/>
  <c r="E417" i="40"/>
  <c r="F417" i="40"/>
  <c r="G417" i="40"/>
  <c r="Q417" i="40" s="1"/>
  <c r="H417" i="40"/>
  <c r="I417" i="40"/>
  <c r="J417" i="40"/>
  <c r="K417" i="40"/>
  <c r="L417" i="40"/>
  <c r="M417" i="40"/>
  <c r="N417" i="40"/>
  <c r="O417" i="40"/>
  <c r="P417" i="40"/>
  <c r="R417" i="40"/>
  <c r="D418" i="40"/>
  <c r="E418" i="40"/>
  <c r="F418" i="40"/>
  <c r="G418" i="40"/>
  <c r="Q418" i="40" s="1"/>
  <c r="H418" i="40"/>
  <c r="I418" i="40"/>
  <c r="J418" i="40"/>
  <c r="K418" i="40"/>
  <c r="L418" i="40"/>
  <c r="M418" i="40"/>
  <c r="N418" i="40"/>
  <c r="O418" i="40"/>
  <c r="P418" i="40"/>
  <c r="R418" i="40"/>
  <c r="D419" i="40"/>
  <c r="E419" i="40"/>
  <c r="F419" i="40"/>
  <c r="G419" i="40"/>
  <c r="Q419" i="40" s="1"/>
  <c r="H419" i="40"/>
  <c r="I419" i="40"/>
  <c r="J419" i="40"/>
  <c r="K419" i="40"/>
  <c r="L419" i="40"/>
  <c r="M419" i="40"/>
  <c r="N419" i="40"/>
  <c r="O419" i="40"/>
  <c r="P419" i="40"/>
  <c r="R419" i="40"/>
  <c r="D420" i="40"/>
  <c r="E420" i="40"/>
  <c r="F420" i="40"/>
  <c r="G420" i="40"/>
  <c r="Q420" i="40" s="1"/>
  <c r="H420" i="40"/>
  <c r="I420" i="40"/>
  <c r="J420" i="40"/>
  <c r="K420" i="40"/>
  <c r="L420" i="40"/>
  <c r="M420" i="40"/>
  <c r="N420" i="40"/>
  <c r="O420" i="40"/>
  <c r="P420" i="40"/>
  <c r="D421" i="40"/>
  <c r="E421" i="40"/>
  <c r="F421" i="40"/>
  <c r="G421" i="40"/>
  <c r="H421" i="40"/>
  <c r="R421" i="40" s="1"/>
  <c r="I421" i="40"/>
  <c r="J421" i="40"/>
  <c r="K421" i="40"/>
  <c r="L421" i="40"/>
  <c r="M421" i="40"/>
  <c r="N421" i="40"/>
  <c r="O421" i="40"/>
  <c r="P421" i="40"/>
  <c r="Q421" i="40"/>
  <c r="D422" i="40"/>
  <c r="E422" i="40"/>
  <c r="F422" i="40"/>
  <c r="G422" i="40"/>
  <c r="Q422" i="40" s="1"/>
  <c r="H422" i="40"/>
  <c r="R422" i="40" s="1"/>
  <c r="I422" i="40"/>
  <c r="J422" i="40"/>
  <c r="K422" i="40"/>
  <c r="L422" i="40"/>
  <c r="M422" i="40"/>
  <c r="N422" i="40"/>
  <c r="O422" i="40"/>
  <c r="P422" i="40"/>
  <c r="E423" i="40"/>
  <c r="D424" i="40"/>
  <c r="E424" i="40"/>
  <c r="F424" i="40"/>
  <c r="G424" i="40"/>
  <c r="H424" i="40"/>
  <c r="I424" i="40"/>
  <c r="J424" i="40"/>
  <c r="K424" i="40"/>
  <c r="L424" i="40"/>
  <c r="M424" i="40"/>
  <c r="N424" i="40"/>
  <c r="O424" i="40"/>
  <c r="P424" i="40"/>
  <c r="Q424" i="40"/>
  <c r="R424" i="40"/>
  <c r="D425" i="40"/>
  <c r="E425" i="40"/>
  <c r="F425" i="40"/>
  <c r="G425" i="40"/>
  <c r="Q425" i="40" s="1"/>
  <c r="H425" i="40"/>
  <c r="R425" i="40" s="1"/>
  <c r="I425" i="40"/>
  <c r="J425" i="40"/>
  <c r="K425" i="40"/>
  <c r="L425" i="40"/>
  <c r="M425" i="40"/>
  <c r="N425" i="40"/>
  <c r="O425" i="40"/>
  <c r="P425" i="40"/>
  <c r="D426" i="40"/>
  <c r="E426" i="40"/>
  <c r="F426" i="40"/>
  <c r="G426" i="40"/>
  <c r="H426" i="40"/>
  <c r="I426" i="40"/>
  <c r="J426" i="40"/>
  <c r="K426" i="40"/>
  <c r="L426" i="40"/>
  <c r="M426" i="40"/>
  <c r="N426" i="40"/>
  <c r="O426" i="40"/>
  <c r="P426" i="40"/>
  <c r="Q426" i="40"/>
  <c r="R426" i="40"/>
  <c r="D427" i="40"/>
  <c r="E427" i="40"/>
  <c r="F427" i="40"/>
  <c r="G427" i="40"/>
  <c r="Q427" i="40" s="1"/>
  <c r="H427" i="40"/>
  <c r="R427" i="40" s="1"/>
  <c r="I427" i="40"/>
  <c r="J427" i="40"/>
  <c r="K427" i="40"/>
  <c r="L427" i="40"/>
  <c r="M427" i="40"/>
  <c r="N427" i="40"/>
  <c r="O427" i="40"/>
  <c r="P427" i="40"/>
  <c r="D428" i="40"/>
  <c r="E428" i="40"/>
  <c r="F428" i="40"/>
  <c r="G428" i="40"/>
  <c r="Q428" i="40" s="1"/>
  <c r="H428" i="40"/>
  <c r="I428" i="40"/>
  <c r="J428" i="40"/>
  <c r="K428" i="40"/>
  <c r="L428" i="40"/>
  <c r="M428" i="40"/>
  <c r="N428" i="40"/>
  <c r="O428" i="40"/>
  <c r="P428" i="40"/>
  <c r="R428" i="40"/>
  <c r="D429" i="40"/>
  <c r="E429" i="40"/>
  <c r="F429" i="40"/>
  <c r="G429" i="40"/>
  <c r="Q429" i="40" s="1"/>
  <c r="H429" i="40"/>
  <c r="I429" i="40"/>
  <c r="J429" i="40"/>
  <c r="K429" i="40"/>
  <c r="L429" i="40"/>
  <c r="M429" i="40"/>
  <c r="N429" i="40"/>
  <c r="O429" i="40"/>
  <c r="P429" i="40"/>
  <c r="R429" i="40"/>
  <c r="E430" i="40"/>
  <c r="D431" i="40"/>
  <c r="E431" i="40"/>
  <c r="F431" i="40"/>
  <c r="G431" i="40"/>
  <c r="H431" i="40"/>
  <c r="I431" i="40"/>
  <c r="J431" i="40"/>
  <c r="K431" i="40"/>
  <c r="L431" i="40"/>
  <c r="M431" i="40"/>
  <c r="N431" i="40"/>
  <c r="O431" i="40"/>
  <c r="P431" i="40"/>
  <c r="Q431" i="40"/>
  <c r="R431" i="40"/>
  <c r="D432" i="40"/>
  <c r="A1" i="41"/>
  <c r="C8" i="41"/>
  <c r="D8" i="41"/>
  <c r="E8" i="41"/>
  <c r="F8" i="41"/>
  <c r="G8" i="41"/>
  <c r="H8" i="41"/>
  <c r="I8" i="41"/>
  <c r="J8" i="41"/>
  <c r="C9" i="41"/>
  <c r="D9" i="41"/>
  <c r="E9" i="41"/>
  <c r="F9" i="41"/>
  <c r="G9" i="41"/>
  <c r="H9" i="41"/>
  <c r="I9" i="41"/>
  <c r="J9" i="41"/>
  <c r="C10" i="41"/>
  <c r="D10" i="41"/>
  <c r="E10" i="41"/>
  <c r="F10" i="41"/>
  <c r="G10" i="41"/>
  <c r="H10" i="41"/>
  <c r="I10" i="41"/>
  <c r="J10" i="41"/>
  <c r="C11" i="41"/>
  <c r="D11" i="41"/>
  <c r="E11" i="41"/>
  <c r="F11" i="41"/>
  <c r="G11" i="41"/>
  <c r="H11" i="41"/>
  <c r="I11" i="41"/>
  <c r="J11" i="41"/>
  <c r="C12" i="41"/>
  <c r="D12" i="41"/>
  <c r="E12" i="41"/>
  <c r="F12" i="41"/>
  <c r="G12" i="41"/>
  <c r="H12" i="41"/>
  <c r="I12" i="41"/>
  <c r="J12" i="41"/>
  <c r="C13" i="41"/>
  <c r="D13" i="41"/>
  <c r="E13" i="41"/>
  <c r="F13" i="41"/>
  <c r="G13" i="41"/>
  <c r="H13" i="41"/>
  <c r="I13" i="41"/>
  <c r="J13" i="41"/>
  <c r="C14" i="41"/>
  <c r="D14" i="41"/>
  <c r="E14" i="41"/>
  <c r="F14" i="41"/>
  <c r="G14" i="41"/>
  <c r="H14" i="41"/>
  <c r="I14" i="41"/>
  <c r="J14" i="41"/>
  <c r="C15" i="41"/>
  <c r="D15" i="41"/>
  <c r="E15" i="41"/>
  <c r="F15" i="41"/>
  <c r="G15" i="41"/>
  <c r="H15" i="41"/>
  <c r="I15" i="41"/>
  <c r="J15" i="41"/>
  <c r="C16" i="41"/>
  <c r="D16" i="41"/>
  <c r="E16" i="41"/>
  <c r="F16" i="41"/>
  <c r="G16" i="41"/>
  <c r="H16" i="41"/>
  <c r="I16" i="41"/>
  <c r="J16" i="41"/>
  <c r="C17" i="41"/>
  <c r="D17" i="41"/>
  <c r="E17" i="41"/>
  <c r="F17" i="41"/>
  <c r="G17" i="41"/>
  <c r="H17" i="41"/>
  <c r="I17" i="41"/>
  <c r="J17" i="41"/>
  <c r="C18" i="41"/>
  <c r="D18" i="41"/>
  <c r="E18" i="41"/>
  <c r="F18" i="41"/>
  <c r="G18" i="41"/>
  <c r="H18" i="41"/>
  <c r="I18" i="41"/>
  <c r="J18" i="41"/>
  <c r="A21" i="41"/>
  <c r="A22" i="41"/>
  <c r="A1" i="42"/>
  <c r="Q5" i="42"/>
  <c r="Q8" i="42"/>
  <c r="R8" i="42"/>
  <c r="Q9" i="42"/>
  <c r="R9" i="42"/>
  <c r="O10" i="42"/>
  <c r="P10" i="42"/>
  <c r="R10" i="42" s="1"/>
  <c r="O11" i="42"/>
  <c r="P11" i="42"/>
  <c r="R11" i="42" s="1"/>
  <c r="Q11" i="42"/>
  <c r="O12" i="42"/>
  <c r="P12" i="42"/>
  <c r="Q12" i="42"/>
  <c r="R12" i="42"/>
  <c r="Q13" i="42"/>
  <c r="R13" i="42"/>
  <c r="Q14" i="42"/>
  <c r="R14" i="42"/>
  <c r="C15" i="42"/>
  <c r="D15" i="42"/>
  <c r="R15" i="42" s="1"/>
  <c r="E15" i="42"/>
  <c r="F15" i="42"/>
  <c r="G15" i="42"/>
  <c r="H15" i="42"/>
  <c r="I15" i="42"/>
  <c r="J15" i="42"/>
  <c r="J52" i="42" s="1"/>
  <c r="K15" i="42"/>
  <c r="L15" i="42"/>
  <c r="M15" i="42"/>
  <c r="N15" i="42"/>
  <c r="O15" i="42"/>
  <c r="P15" i="42"/>
  <c r="Q15" i="42"/>
  <c r="C16" i="42"/>
  <c r="D16" i="42"/>
  <c r="E16" i="42"/>
  <c r="F16" i="42"/>
  <c r="R16" i="42" s="1"/>
  <c r="G16" i="42"/>
  <c r="H16" i="42"/>
  <c r="I16" i="42"/>
  <c r="J16" i="42"/>
  <c r="K16" i="42"/>
  <c r="L16" i="42"/>
  <c r="L52" i="42" s="1"/>
  <c r="M16" i="42"/>
  <c r="M52" i="42" s="1"/>
  <c r="N16" i="42"/>
  <c r="O16" i="42"/>
  <c r="P16" i="42"/>
  <c r="Q17" i="42"/>
  <c r="R17" i="42"/>
  <c r="C18" i="42"/>
  <c r="D18" i="42"/>
  <c r="R18" i="42" s="1"/>
  <c r="E18" i="42"/>
  <c r="F18" i="42"/>
  <c r="G18" i="42"/>
  <c r="H18" i="42"/>
  <c r="I18" i="42"/>
  <c r="J18" i="42"/>
  <c r="K18" i="42"/>
  <c r="L18" i="42"/>
  <c r="M18" i="42"/>
  <c r="N18" i="42"/>
  <c r="O18" i="42"/>
  <c r="P18" i="42"/>
  <c r="C19" i="42"/>
  <c r="D19" i="42"/>
  <c r="R19" i="42" s="1"/>
  <c r="E19" i="42"/>
  <c r="F19" i="42"/>
  <c r="G19" i="42"/>
  <c r="H19" i="42"/>
  <c r="I19" i="42"/>
  <c r="J19" i="42"/>
  <c r="K19" i="42"/>
  <c r="L19" i="42"/>
  <c r="M19" i="42"/>
  <c r="N19" i="42"/>
  <c r="O19" i="42"/>
  <c r="P19" i="42"/>
  <c r="Q20" i="42"/>
  <c r="R20" i="42"/>
  <c r="C21" i="42"/>
  <c r="D21" i="42"/>
  <c r="E21" i="42"/>
  <c r="F21" i="42"/>
  <c r="G21" i="42"/>
  <c r="H21" i="42"/>
  <c r="I21" i="42"/>
  <c r="J21" i="42"/>
  <c r="K21" i="42"/>
  <c r="L21" i="42"/>
  <c r="M21" i="42"/>
  <c r="N21" i="42"/>
  <c r="O21" i="42"/>
  <c r="P21" i="42"/>
  <c r="R21" i="42"/>
  <c r="C22" i="42"/>
  <c r="D22" i="42"/>
  <c r="R22" i="42" s="1"/>
  <c r="E22" i="42"/>
  <c r="F22" i="42"/>
  <c r="G22" i="42"/>
  <c r="H22" i="42"/>
  <c r="H52" i="42" s="1"/>
  <c r="I22" i="42"/>
  <c r="J22" i="42"/>
  <c r="K22" i="42"/>
  <c r="L22" i="42"/>
  <c r="M22" i="42"/>
  <c r="N22" i="42"/>
  <c r="N52" i="42" s="1"/>
  <c r="O22" i="42"/>
  <c r="P22" i="42"/>
  <c r="Q22" i="42"/>
  <c r="C23" i="42"/>
  <c r="D23" i="42"/>
  <c r="R23" i="42" s="1"/>
  <c r="E23" i="42"/>
  <c r="F23" i="42"/>
  <c r="G23" i="42"/>
  <c r="H23" i="42"/>
  <c r="I23" i="42"/>
  <c r="J23" i="42"/>
  <c r="K23" i="42"/>
  <c r="L23" i="42"/>
  <c r="M23" i="42"/>
  <c r="N23" i="42"/>
  <c r="O23" i="42"/>
  <c r="P23" i="42"/>
  <c r="C24" i="42"/>
  <c r="D24" i="42"/>
  <c r="R24" i="42" s="1"/>
  <c r="E24" i="42"/>
  <c r="F24" i="42"/>
  <c r="G24" i="42"/>
  <c r="H24" i="42"/>
  <c r="I24" i="42"/>
  <c r="J24" i="42"/>
  <c r="K24" i="42"/>
  <c r="L24" i="42"/>
  <c r="M24" i="42"/>
  <c r="N24" i="42"/>
  <c r="O24" i="42"/>
  <c r="P24" i="42"/>
  <c r="C25" i="42"/>
  <c r="D25" i="42"/>
  <c r="R25" i="42" s="1"/>
  <c r="E25" i="42"/>
  <c r="F25" i="42"/>
  <c r="G25" i="42"/>
  <c r="H25" i="42"/>
  <c r="I25" i="42"/>
  <c r="J25" i="42"/>
  <c r="K25" i="42"/>
  <c r="L25" i="42"/>
  <c r="M25" i="42"/>
  <c r="N25" i="42"/>
  <c r="O25" i="42"/>
  <c r="P25" i="42"/>
  <c r="Q25" i="42"/>
  <c r="C26" i="42"/>
  <c r="D26" i="42"/>
  <c r="E26" i="42"/>
  <c r="F26" i="42"/>
  <c r="R26" i="42" s="1"/>
  <c r="G26" i="42"/>
  <c r="H26" i="42"/>
  <c r="I26" i="42"/>
  <c r="J26" i="42"/>
  <c r="K26" i="42"/>
  <c r="L26" i="42"/>
  <c r="M26" i="42"/>
  <c r="N26" i="42"/>
  <c r="O26" i="42"/>
  <c r="P26" i="42"/>
  <c r="C27" i="42"/>
  <c r="D27" i="42"/>
  <c r="R27" i="42" s="1"/>
  <c r="E27" i="42"/>
  <c r="F27" i="42"/>
  <c r="G27" i="42"/>
  <c r="H27" i="42"/>
  <c r="I27" i="42"/>
  <c r="J27" i="42"/>
  <c r="K27" i="42"/>
  <c r="L27" i="42"/>
  <c r="M27" i="42"/>
  <c r="N27" i="42"/>
  <c r="O27" i="42"/>
  <c r="P27" i="42"/>
  <c r="C28" i="42"/>
  <c r="D28" i="42"/>
  <c r="E28" i="42"/>
  <c r="F28" i="42"/>
  <c r="G28" i="42"/>
  <c r="H28" i="42"/>
  <c r="I28" i="42"/>
  <c r="J28" i="42"/>
  <c r="K28" i="42"/>
  <c r="L28" i="42"/>
  <c r="M28" i="42"/>
  <c r="N28" i="42"/>
  <c r="O28" i="42"/>
  <c r="P28" i="42"/>
  <c r="Q28" i="42"/>
  <c r="R28" i="42"/>
  <c r="C29" i="42"/>
  <c r="D29" i="42"/>
  <c r="R29" i="42" s="1"/>
  <c r="E29" i="42"/>
  <c r="F29" i="42"/>
  <c r="G29" i="42"/>
  <c r="H29" i="42"/>
  <c r="I29" i="42"/>
  <c r="J29" i="42"/>
  <c r="K29" i="42"/>
  <c r="L29" i="42"/>
  <c r="M29" i="42"/>
  <c r="N29" i="42"/>
  <c r="O29" i="42"/>
  <c r="P29" i="42"/>
  <c r="Q30" i="42"/>
  <c r="R30" i="42"/>
  <c r="Q31" i="42"/>
  <c r="R31" i="42"/>
  <c r="Q32" i="42"/>
  <c r="R32" i="42"/>
  <c r="C33" i="42"/>
  <c r="D33" i="42"/>
  <c r="E33" i="42"/>
  <c r="F33" i="42"/>
  <c r="G33" i="42"/>
  <c r="H33" i="42"/>
  <c r="I33" i="42"/>
  <c r="J33" i="42"/>
  <c r="K33" i="42"/>
  <c r="L33" i="42"/>
  <c r="M33" i="42"/>
  <c r="N33" i="42"/>
  <c r="O33" i="42"/>
  <c r="P33" i="42"/>
  <c r="R33" i="42"/>
  <c r="O34" i="42"/>
  <c r="P34" i="42"/>
  <c r="R34" i="42" s="1"/>
  <c r="Q34" i="42"/>
  <c r="O35" i="42"/>
  <c r="P35" i="42"/>
  <c r="R35" i="42" s="1"/>
  <c r="Q35" i="42"/>
  <c r="O36" i="42"/>
  <c r="Q36" i="42" s="1"/>
  <c r="P36" i="42"/>
  <c r="R36" i="42"/>
  <c r="O37" i="42"/>
  <c r="P37" i="42"/>
  <c r="R37" i="42" s="1"/>
  <c r="Q37" i="42"/>
  <c r="O38" i="42"/>
  <c r="P38" i="42"/>
  <c r="Q38" i="42"/>
  <c r="R38" i="42"/>
  <c r="O39" i="42"/>
  <c r="Q39" i="42" s="1"/>
  <c r="P39" i="42"/>
  <c r="R39" i="42" s="1"/>
  <c r="O40" i="42"/>
  <c r="P40" i="42"/>
  <c r="R40" i="42" s="1"/>
  <c r="Q40" i="42"/>
  <c r="O41" i="42"/>
  <c r="P41" i="42"/>
  <c r="Q41" i="42"/>
  <c r="R41" i="42"/>
  <c r="C42" i="42"/>
  <c r="D42" i="42"/>
  <c r="R42" i="42" s="1"/>
  <c r="E42" i="42"/>
  <c r="F42" i="42"/>
  <c r="G42" i="42"/>
  <c r="H42" i="42"/>
  <c r="I42" i="42"/>
  <c r="J42" i="42"/>
  <c r="K42" i="42"/>
  <c r="L42" i="42"/>
  <c r="M42" i="42"/>
  <c r="N42" i="42"/>
  <c r="O42" i="42"/>
  <c r="P42" i="42"/>
  <c r="Q43" i="42"/>
  <c r="R43" i="42"/>
  <c r="Q44" i="42"/>
  <c r="R44" i="42"/>
  <c r="O45" i="42"/>
  <c r="Q45" i="42" s="1"/>
  <c r="P45" i="42"/>
  <c r="R45" i="42" s="1"/>
  <c r="O46" i="42"/>
  <c r="Q46" i="42" s="1"/>
  <c r="P46" i="42"/>
  <c r="R46" i="42" s="1"/>
  <c r="O47" i="42"/>
  <c r="P47" i="42"/>
  <c r="Q47" i="42"/>
  <c r="R47" i="42"/>
  <c r="O48" i="42"/>
  <c r="Q48" i="42" s="1"/>
  <c r="P48" i="42"/>
  <c r="R48" i="42" s="1"/>
  <c r="C49" i="42"/>
  <c r="D49" i="42"/>
  <c r="E49" i="42"/>
  <c r="F49" i="42"/>
  <c r="R49" i="42" s="1"/>
  <c r="G49" i="42"/>
  <c r="H49" i="42"/>
  <c r="I49" i="42"/>
  <c r="J49" i="42"/>
  <c r="K49" i="42"/>
  <c r="L49" i="42"/>
  <c r="M49" i="42"/>
  <c r="N49" i="42"/>
  <c r="O49" i="42"/>
  <c r="P49" i="42"/>
  <c r="Q50" i="42"/>
  <c r="R50" i="42"/>
  <c r="Q51" i="42"/>
  <c r="R51" i="42"/>
  <c r="G52" i="42"/>
  <c r="P52" i="42"/>
  <c r="A1" i="43"/>
  <c r="F1" i="43"/>
  <c r="G1" i="43"/>
  <c r="H1" i="43"/>
  <c r="I1" i="43"/>
  <c r="J1" i="43"/>
  <c r="K1" i="43"/>
  <c r="L1" i="43"/>
  <c r="M1" i="43"/>
  <c r="N1" i="43"/>
  <c r="O1" i="43"/>
  <c r="P1" i="43"/>
  <c r="Q1" i="43"/>
  <c r="M8" i="43"/>
  <c r="N8" i="43"/>
  <c r="D9" i="43"/>
  <c r="M9" i="43"/>
  <c r="N9" i="43"/>
  <c r="D10" i="43"/>
  <c r="M10" i="43"/>
  <c r="N10" i="43"/>
  <c r="D11" i="43"/>
  <c r="M11" i="43"/>
  <c r="N11" i="43"/>
  <c r="D12" i="43"/>
  <c r="M12" i="43"/>
  <c r="N12" i="43"/>
  <c r="D13" i="43"/>
  <c r="M13" i="43"/>
  <c r="N13" i="43"/>
  <c r="D14" i="43"/>
  <c r="M14" i="43"/>
  <c r="N14" i="43"/>
  <c r="D15" i="43"/>
  <c r="M15" i="43"/>
  <c r="N15" i="43"/>
  <c r="D16" i="43"/>
  <c r="M16" i="43"/>
  <c r="N16" i="43"/>
  <c r="D17" i="43"/>
  <c r="M17" i="43"/>
  <c r="N17" i="43"/>
  <c r="D18" i="43"/>
  <c r="M18" i="43"/>
  <c r="N18" i="43"/>
  <c r="D19" i="43"/>
  <c r="M19" i="43"/>
  <c r="N19" i="43"/>
  <c r="D20" i="43"/>
  <c r="M20" i="43"/>
  <c r="N20" i="43"/>
  <c r="D21" i="43"/>
  <c r="M21" i="43"/>
  <c r="N21" i="43"/>
  <c r="D22" i="43"/>
  <c r="M22" i="43"/>
  <c r="N22" i="43"/>
  <c r="D23" i="43"/>
  <c r="M23" i="43"/>
  <c r="N23" i="43"/>
  <c r="D24" i="43"/>
  <c r="M24" i="43"/>
  <c r="N24" i="43"/>
  <c r="D25" i="43"/>
  <c r="M25" i="43"/>
  <c r="N25" i="43"/>
  <c r="D26" i="43"/>
  <c r="M26" i="43"/>
  <c r="N26" i="43"/>
  <c r="D27" i="43"/>
  <c r="M27" i="43"/>
  <c r="N27" i="43"/>
  <c r="D28" i="43"/>
  <c r="M28" i="43"/>
  <c r="N28" i="43"/>
  <c r="D29" i="43"/>
  <c r="M29" i="43"/>
  <c r="N29" i="43"/>
  <c r="D30" i="43"/>
  <c r="M30" i="43"/>
  <c r="N30" i="43"/>
  <c r="D31" i="43"/>
  <c r="M31" i="43"/>
  <c r="N31" i="43"/>
  <c r="D32" i="43"/>
  <c r="M32" i="43"/>
  <c r="N32" i="43"/>
  <c r="D33" i="43"/>
  <c r="M33" i="43"/>
  <c r="N33" i="43"/>
  <c r="D34" i="43"/>
  <c r="M34" i="43"/>
  <c r="N34" i="43"/>
  <c r="D35" i="43"/>
  <c r="M35" i="43"/>
  <c r="N35" i="43"/>
  <c r="D36" i="43"/>
  <c r="M36" i="43"/>
  <c r="N36" i="43"/>
  <c r="D37" i="43"/>
  <c r="M37" i="43"/>
  <c r="N37" i="43"/>
  <c r="D38" i="43"/>
  <c r="M38" i="43"/>
  <c r="N38" i="43"/>
  <c r="D39" i="43"/>
  <c r="M39" i="43"/>
  <c r="N39" i="43"/>
  <c r="D40" i="43"/>
  <c r="M40" i="43"/>
  <c r="N40" i="43"/>
  <c r="D41" i="43"/>
  <c r="M41" i="43"/>
  <c r="N41" i="43"/>
  <c r="D42" i="43"/>
  <c r="M42" i="43"/>
  <c r="N42" i="43"/>
  <c r="D43" i="43"/>
  <c r="M43" i="43"/>
  <c r="N43" i="43"/>
  <c r="D44" i="43"/>
  <c r="M44" i="43"/>
  <c r="N44" i="43"/>
  <c r="D45" i="43"/>
  <c r="M45" i="43"/>
  <c r="N45" i="43"/>
  <c r="D46" i="43"/>
  <c r="M46" i="43"/>
  <c r="N46" i="43"/>
  <c r="D47" i="43"/>
  <c r="M47" i="43"/>
  <c r="N47" i="43"/>
  <c r="D48" i="43"/>
  <c r="M48" i="43"/>
  <c r="N48" i="43"/>
  <c r="D49" i="43"/>
  <c r="M49" i="43"/>
  <c r="N49" i="43"/>
  <c r="D50" i="43"/>
  <c r="M50" i="43"/>
  <c r="N50" i="43"/>
  <c r="D51" i="43"/>
  <c r="M51" i="43"/>
  <c r="N51" i="43"/>
  <c r="D52" i="43"/>
  <c r="M52" i="43"/>
  <c r="N52" i="43"/>
  <c r="D53" i="43"/>
  <c r="M53" i="43"/>
  <c r="N53" i="43"/>
  <c r="D54" i="43"/>
  <c r="M54" i="43"/>
  <c r="N54" i="43"/>
  <c r="D55" i="43"/>
  <c r="M55" i="43"/>
  <c r="N55" i="43"/>
  <c r="D56" i="43"/>
  <c r="M56" i="43"/>
  <c r="N56" i="43"/>
  <c r="D57" i="43"/>
  <c r="M57" i="43"/>
  <c r="N57" i="43"/>
  <c r="D59" i="43"/>
  <c r="M59" i="43"/>
  <c r="N59" i="43"/>
  <c r="D60" i="43"/>
  <c r="N60" i="43"/>
  <c r="I61" i="43"/>
  <c r="D61" i="43"/>
  <c r="I72" i="43" s="1"/>
  <c r="D65" i="43"/>
  <c r="D66" i="43"/>
  <c r="A68" i="43"/>
  <c r="E70" i="43"/>
  <c r="H70" i="43"/>
  <c r="H72" i="43"/>
  <c r="E73" i="43"/>
  <c r="H73" i="43"/>
  <c r="E76" i="43"/>
  <c r="F76" i="43"/>
  <c r="G76" i="43"/>
  <c r="H76" i="43"/>
  <c r="I76" i="43"/>
  <c r="M76" i="43" s="1"/>
  <c r="J76" i="43"/>
  <c r="K76" i="43"/>
  <c r="L76" i="43"/>
  <c r="N76" i="43"/>
  <c r="D77" i="43"/>
  <c r="E77" i="43"/>
  <c r="M77" i="43" s="1"/>
  <c r="F77" i="43"/>
  <c r="G77" i="43"/>
  <c r="H77" i="43"/>
  <c r="I77" i="43"/>
  <c r="J77" i="43"/>
  <c r="K77" i="43"/>
  <c r="L77" i="43"/>
  <c r="D78" i="43"/>
  <c r="E78" i="43"/>
  <c r="M78" i="43" s="1"/>
  <c r="F78" i="43"/>
  <c r="N78" i="43" s="1"/>
  <c r="G78" i="43"/>
  <c r="H78" i="43"/>
  <c r="I78" i="43"/>
  <c r="J78" i="43"/>
  <c r="K78" i="43"/>
  <c r="L78" i="43"/>
  <c r="D79" i="43"/>
  <c r="E79" i="43"/>
  <c r="F79" i="43"/>
  <c r="N79" i="43" s="1"/>
  <c r="G79" i="43"/>
  <c r="H79" i="43"/>
  <c r="I79" i="43"/>
  <c r="J79" i="43"/>
  <c r="K79" i="43"/>
  <c r="L79" i="43"/>
  <c r="M79" i="43"/>
  <c r="D80" i="43"/>
  <c r="E80" i="43"/>
  <c r="F80" i="43"/>
  <c r="G80" i="43"/>
  <c r="H80" i="43"/>
  <c r="I80" i="43"/>
  <c r="J80" i="43"/>
  <c r="K80" i="43"/>
  <c r="L80" i="43"/>
  <c r="M80" i="43"/>
  <c r="N80" i="43"/>
  <c r="D81" i="43"/>
  <c r="E81" i="43"/>
  <c r="F81" i="43"/>
  <c r="G81" i="43"/>
  <c r="H81" i="43"/>
  <c r="I81" i="43"/>
  <c r="M81" i="43" s="1"/>
  <c r="J81" i="43"/>
  <c r="K81" i="43"/>
  <c r="L81" i="43"/>
  <c r="N81" i="43"/>
  <c r="D82" i="43"/>
  <c r="E82" i="43"/>
  <c r="M82" i="43" s="1"/>
  <c r="F82" i="43"/>
  <c r="G82" i="43"/>
  <c r="H82" i="43"/>
  <c r="I82" i="43"/>
  <c r="J82" i="43"/>
  <c r="N82" i="43" s="1"/>
  <c r="K82" i="43"/>
  <c r="L82" i="43"/>
  <c r="D83" i="43"/>
  <c r="E83" i="43"/>
  <c r="M83" i="43" s="1"/>
  <c r="F83" i="43"/>
  <c r="N83" i="43" s="1"/>
  <c r="G83" i="43"/>
  <c r="H83" i="43"/>
  <c r="I83" i="43"/>
  <c r="J83" i="43"/>
  <c r="K83" i="43"/>
  <c r="L83" i="43"/>
  <c r="D84" i="43"/>
  <c r="E84" i="43"/>
  <c r="M84" i="43" s="1"/>
  <c r="F84" i="43"/>
  <c r="N84" i="43" s="1"/>
  <c r="G84" i="43"/>
  <c r="H84" i="43"/>
  <c r="I84" i="43"/>
  <c r="J84" i="43"/>
  <c r="K84" i="43"/>
  <c r="L84" i="43"/>
  <c r="D85" i="43"/>
  <c r="E85" i="43"/>
  <c r="F85" i="43"/>
  <c r="N85" i="43" s="1"/>
  <c r="G85" i="43"/>
  <c r="H85" i="43"/>
  <c r="I85" i="43"/>
  <c r="J85" i="43"/>
  <c r="K85" i="43"/>
  <c r="L85" i="43"/>
  <c r="M85" i="43"/>
  <c r="D86" i="43"/>
  <c r="E86" i="43"/>
  <c r="F86" i="43"/>
  <c r="G86" i="43"/>
  <c r="H86" i="43"/>
  <c r="I86" i="43"/>
  <c r="J86" i="43"/>
  <c r="K86" i="43"/>
  <c r="L86" i="43"/>
  <c r="M86" i="43"/>
  <c r="N86" i="43"/>
  <c r="D87" i="43"/>
  <c r="E87" i="43"/>
  <c r="F87" i="43"/>
  <c r="G87" i="43"/>
  <c r="H87" i="43"/>
  <c r="I87" i="43"/>
  <c r="M87" i="43" s="1"/>
  <c r="J87" i="43"/>
  <c r="K87" i="43"/>
  <c r="L87" i="43"/>
  <c r="N87" i="43"/>
  <c r="D88" i="43"/>
  <c r="E88" i="43"/>
  <c r="M88" i="43" s="1"/>
  <c r="F88" i="43"/>
  <c r="G88" i="43"/>
  <c r="H88" i="43"/>
  <c r="I88" i="43"/>
  <c r="J88" i="43"/>
  <c r="N88" i="43" s="1"/>
  <c r="K88" i="43"/>
  <c r="L88" i="43"/>
  <c r="D89" i="43"/>
  <c r="E89" i="43"/>
  <c r="M89" i="43" s="1"/>
  <c r="F89" i="43"/>
  <c r="N89" i="43" s="1"/>
  <c r="G89" i="43"/>
  <c r="H89" i="43"/>
  <c r="I89" i="43"/>
  <c r="J89" i="43"/>
  <c r="K89" i="43"/>
  <c r="L89" i="43"/>
  <c r="D90" i="43"/>
  <c r="E90" i="43"/>
  <c r="M90" i="43" s="1"/>
  <c r="F90" i="43"/>
  <c r="N90" i="43" s="1"/>
  <c r="G90" i="43"/>
  <c r="H90" i="43"/>
  <c r="I90" i="43"/>
  <c r="J90" i="43"/>
  <c r="K90" i="43"/>
  <c r="L90" i="43"/>
  <c r="D91" i="43"/>
  <c r="E91" i="43"/>
  <c r="F91" i="43"/>
  <c r="N91" i="43" s="1"/>
  <c r="G91" i="43"/>
  <c r="H91" i="43"/>
  <c r="I91" i="43"/>
  <c r="J91" i="43"/>
  <c r="K91" i="43"/>
  <c r="L91" i="43"/>
  <c r="M91" i="43"/>
  <c r="D92" i="43"/>
  <c r="E92" i="43"/>
  <c r="F92" i="43"/>
  <c r="G92" i="43"/>
  <c r="H92" i="43"/>
  <c r="I92" i="43"/>
  <c r="J92" i="43"/>
  <c r="K92" i="43"/>
  <c r="L92" i="43"/>
  <c r="M92" i="43"/>
  <c r="N92" i="43"/>
  <c r="D93" i="43"/>
  <c r="E93" i="43"/>
  <c r="F93" i="43"/>
  <c r="G93" i="43"/>
  <c r="H93" i="43"/>
  <c r="I93" i="43"/>
  <c r="M93" i="43" s="1"/>
  <c r="J93" i="43"/>
  <c r="K93" i="43"/>
  <c r="L93" i="43"/>
  <c r="N93" i="43"/>
  <c r="D94" i="43"/>
  <c r="E94" i="43"/>
  <c r="M94" i="43" s="1"/>
  <c r="F94" i="43"/>
  <c r="G94" i="43"/>
  <c r="H94" i="43"/>
  <c r="I94" i="43"/>
  <c r="J94" i="43"/>
  <c r="N94" i="43" s="1"/>
  <c r="K94" i="43"/>
  <c r="L94" i="43"/>
  <c r="D95" i="43"/>
  <c r="E95" i="43"/>
  <c r="M95" i="43" s="1"/>
  <c r="F95" i="43"/>
  <c r="N95" i="43" s="1"/>
  <c r="G95" i="43"/>
  <c r="H95" i="43"/>
  <c r="I95" i="43"/>
  <c r="J95" i="43"/>
  <c r="K95" i="43"/>
  <c r="L95" i="43"/>
  <c r="D96" i="43"/>
  <c r="E96" i="43"/>
  <c r="M96" i="43" s="1"/>
  <c r="F96" i="43"/>
  <c r="N96" i="43" s="1"/>
  <c r="G96" i="43"/>
  <c r="H96" i="43"/>
  <c r="I96" i="43"/>
  <c r="J96" i="43"/>
  <c r="K96" i="43"/>
  <c r="L96" i="43"/>
  <c r="D97" i="43"/>
  <c r="E97" i="43"/>
  <c r="F97" i="43"/>
  <c r="N97" i="43" s="1"/>
  <c r="G97" i="43"/>
  <c r="H97" i="43"/>
  <c r="I97" i="43"/>
  <c r="J97" i="43"/>
  <c r="K97" i="43"/>
  <c r="L97" i="43"/>
  <c r="M97" i="43"/>
  <c r="D98" i="43"/>
  <c r="E98" i="43"/>
  <c r="F98" i="43"/>
  <c r="G98" i="43"/>
  <c r="H98" i="43"/>
  <c r="I98" i="43"/>
  <c r="J98" i="43"/>
  <c r="K98" i="43"/>
  <c r="L98" i="43"/>
  <c r="M98" i="43"/>
  <c r="N98" i="43"/>
  <c r="D99" i="43"/>
  <c r="E99" i="43"/>
  <c r="F99" i="43"/>
  <c r="G99" i="43"/>
  <c r="H99" i="43"/>
  <c r="I99" i="43"/>
  <c r="M99" i="43" s="1"/>
  <c r="J99" i="43"/>
  <c r="K99" i="43"/>
  <c r="L99" i="43"/>
  <c r="N99" i="43"/>
  <c r="D100" i="43"/>
  <c r="E100" i="43"/>
  <c r="M100" i="43" s="1"/>
  <c r="F100" i="43"/>
  <c r="G100" i="43"/>
  <c r="H100" i="43"/>
  <c r="I100" i="43"/>
  <c r="J100" i="43"/>
  <c r="N100" i="43" s="1"/>
  <c r="K100" i="43"/>
  <c r="L100" i="43"/>
  <c r="D101" i="43"/>
  <c r="E101" i="43"/>
  <c r="M101" i="43" s="1"/>
  <c r="F101" i="43"/>
  <c r="N101" i="43" s="1"/>
  <c r="G101" i="43"/>
  <c r="H101" i="43"/>
  <c r="I101" i="43"/>
  <c r="J101" i="43"/>
  <c r="K101" i="43"/>
  <c r="L101" i="43"/>
  <c r="D102" i="43"/>
  <c r="E102" i="43"/>
  <c r="M102" i="43" s="1"/>
  <c r="F102" i="43"/>
  <c r="N102" i="43" s="1"/>
  <c r="G102" i="43"/>
  <c r="H102" i="43"/>
  <c r="I102" i="43"/>
  <c r="J102" i="43"/>
  <c r="K102" i="43"/>
  <c r="L102" i="43"/>
  <c r="D103" i="43"/>
  <c r="E103" i="43"/>
  <c r="F103" i="43"/>
  <c r="N103" i="43" s="1"/>
  <c r="G103" i="43"/>
  <c r="H103" i="43"/>
  <c r="I103" i="43"/>
  <c r="J103" i="43"/>
  <c r="K103" i="43"/>
  <c r="L103" i="43"/>
  <c r="M103" i="43"/>
  <c r="D104" i="43"/>
  <c r="E104" i="43"/>
  <c r="F104" i="43"/>
  <c r="G104" i="43"/>
  <c r="H104" i="43"/>
  <c r="I104" i="43"/>
  <c r="J104" i="43"/>
  <c r="K104" i="43"/>
  <c r="L104" i="43"/>
  <c r="M104" i="43"/>
  <c r="N104" i="43"/>
  <c r="D105" i="43"/>
  <c r="E105" i="43"/>
  <c r="F105" i="43"/>
  <c r="G105" i="43"/>
  <c r="H105" i="43"/>
  <c r="I105" i="43"/>
  <c r="M105" i="43" s="1"/>
  <c r="J105" i="43"/>
  <c r="K105" i="43"/>
  <c r="L105" i="43"/>
  <c r="N105" i="43"/>
  <c r="D106" i="43"/>
  <c r="E106" i="43"/>
  <c r="M106" i="43" s="1"/>
  <c r="F106" i="43"/>
  <c r="G106" i="43"/>
  <c r="H106" i="43"/>
  <c r="I106" i="43"/>
  <c r="J106" i="43"/>
  <c r="N106" i="43" s="1"/>
  <c r="K106" i="43"/>
  <c r="L106" i="43"/>
  <c r="D107" i="43"/>
  <c r="E107" i="43"/>
  <c r="M107" i="43" s="1"/>
  <c r="F107" i="43"/>
  <c r="N107" i="43" s="1"/>
  <c r="G107" i="43"/>
  <c r="H107" i="43"/>
  <c r="I107" i="43"/>
  <c r="J107" i="43"/>
  <c r="K107" i="43"/>
  <c r="L107" i="43"/>
  <c r="D108" i="43"/>
  <c r="E108" i="43"/>
  <c r="M108" i="43" s="1"/>
  <c r="F108" i="43"/>
  <c r="N108" i="43" s="1"/>
  <c r="G108" i="43"/>
  <c r="H108" i="43"/>
  <c r="I108" i="43"/>
  <c r="J108" i="43"/>
  <c r="K108" i="43"/>
  <c r="L108" i="43"/>
  <c r="D109" i="43"/>
  <c r="E109" i="43"/>
  <c r="F109" i="43"/>
  <c r="N109" i="43" s="1"/>
  <c r="G109" i="43"/>
  <c r="H109" i="43"/>
  <c r="I109" i="43"/>
  <c r="J109" i="43"/>
  <c r="K109" i="43"/>
  <c r="L109" i="43"/>
  <c r="M109" i="43"/>
  <c r="D110" i="43"/>
  <c r="E110" i="43"/>
  <c r="F110" i="43"/>
  <c r="G110" i="43"/>
  <c r="H110" i="43"/>
  <c r="I110" i="43"/>
  <c r="J110" i="43"/>
  <c r="K110" i="43"/>
  <c r="L110" i="43"/>
  <c r="M110" i="43"/>
  <c r="N110" i="43"/>
  <c r="D111" i="43"/>
  <c r="E111" i="43"/>
  <c r="F111" i="43"/>
  <c r="G111" i="43"/>
  <c r="H111" i="43"/>
  <c r="I111" i="43"/>
  <c r="M111" i="43" s="1"/>
  <c r="J111" i="43"/>
  <c r="K111" i="43"/>
  <c r="L111" i="43"/>
  <c r="N111" i="43"/>
  <c r="D112" i="43"/>
  <c r="E112" i="43"/>
  <c r="M112" i="43" s="1"/>
  <c r="F112" i="43"/>
  <c r="G112" i="43"/>
  <c r="H112" i="43"/>
  <c r="I112" i="43"/>
  <c r="J112" i="43"/>
  <c r="N112" i="43" s="1"/>
  <c r="K112" i="43"/>
  <c r="L112" i="43"/>
  <c r="D113" i="43"/>
  <c r="E113" i="43"/>
  <c r="M113" i="43" s="1"/>
  <c r="F113" i="43"/>
  <c r="N113" i="43" s="1"/>
  <c r="G113" i="43"/>
  <c r="H113" i="43"/>
  <c r="I113" i="43"/>
  <c r="J113" i="43"/>
  <c r="K113" i="43"/>
  <c r="L113" i="43"/>
  <c r="D114" i="43"/>
  <c r="E114" i="43"/>
  <c r="M114" i="43" s="1"/>
  <c r="F114" i="43"/>
  <c r="N114" i="43" s="1"/>
  <c r="G114" i="43"/>
  <c r="H114" i="43"/>
  <c r="I114" i="43"/>
  <c r="J114" i="43"/>
  <c r="K114" i="43"/>
  <c r="L114" i="43"/>
  <c r="D115" i="43"/>
  <c r="E115" i="43"/>
  <c r="F115" i="43"/>
  <c r="N115" i="43" s="1"/>
  <c r="G115" i="43"/>
  <c r="H115" i="43"/>
  <c r="I115" i="43"/>
  <c r="J115" i="43"/>
  <c r="K115" i="43"/>
  <c r="L115" i="43"/>
  <c r="M115" i="43"/>
  <c r="D116" i="43"/>
  <c r="E116" i="43"/>
  <c r="F116" i="43"/>
  <c r="G116" i="43"/>
  <c r="H116" i="43"/>
  <c r="I116" i="43"/>
  <c r="J116" i="43"/>
  <c r="K116" i="43"/>
  <c r="L116" i="43"/>
  <c r="M116" i="43"/>
  <c r="N116" i="43"/>
  <c r="D117" i="43"/>
  <c r="E117" i="43"/>
  <c r="F117" i="43"/>
  <c r="G117" i="43"/>
  <c r="H117" i="43"/>
  <c r="I117" i="43"/>
  <c r="M117" i="43" s="1"/>
  <c r="J117" i="43"/>
  <c r="K117" i="43"/>
  <c r="L117" i="43"/>
  <c r="N117" i="43"/>
  <c r="D118" i="43"/>
  <c r="E118" i="43"/>
  <c r="M118" i="43" s="1"/>
  <c r="F118" i="43"/>
  <c r="G118" i="43"/>
  <c r="H118" i="43"/>
  <c r="I118" i="43"/>
  <c r="J118" i="43"/>
  <c r="N118" i="43" s="1"/>
  <c r="K118" i="43"/>
  <c r="L118" i="43"/>
  <c r="D119" i="43"/>
  <c r="E119" i="43"/>
  <c r="M119" i="43" s="1"/>
  <c r="F119" i="43"/>
  <c r="N119" i="43" s="1"/>
  <c r="G119" i="43"/>
  <c r="H119" i="43"/>
  <c r="I119" i="43"/>
  <c r="J119" i="43"/>
  <c r="K119" i="43"/>
  <c r="L119" i="43"/>
  <c r="D120" i="43"/>
  <c r="E120" i="43"/>
  <c r="M120" i="43" s="1"/>
  <c r="F120" i="43"/>
  <c r="N120" i="43" s="1"/>
  <c r="G120" i="43"/>
  <c r="H120" i="43"/>
  <c r="I120" i="43"/>
  <c r="J120" i="43"/>
  <c r="K120" i="43"/>
  <c r="L120" i="43"/>
  <c r="D121" i="43"/>
  <c r="E121" i="43"/>
  <c r="F121" i="43"/>
  <c r="N121" i="43" s="1"/>
  <c r="G121" i="43"/>
  <c r="H121" i="43"/>
  <c r="I121" i="43"/>
  <c r="J121" i="43"/>
  <c r="K121" i="43"/>
  <c r="L121" i="43"/>
  <c r="M121" i="43"/>
  <c r="D122" i="43"/>
  <c r="E122" i="43"/>
  <c r="F122" i="43"/>
  <c r="G122" i="43"/>
  <c r="H122" i="43"/>
  <c r="I122" i="43"/>
  <c r="J122" i="43"/>
  <c r="K122" i="43"/>
  <c r="L122" i="43"/>
  <c r="M122" i="43"/>
  <c r="N122" i="43"/>
  <c r="D123" i="43"/>
  <c r="E123" i="43"/>
  <c r="F123" i="43"/>
  <c r="G123" i="43"/>
  <c r="H123" i="43"/>
  <c r="I123" i="43"/>
  <c r="M123" i="43" s="1"/>
  <c r="J123" i="43"/>
  <c r="K123" i="43"/>
  <c r="L123" i="43"/>
  <c r="N123" i="43"/>
  <c r="D124" i="43"/>
  <c r="E124" i="43"/>
  <c r="M124" i="43" s="1"/>
  <c r="F124" i="43"/>
  <c r="G124" i="43"/>
  <c r="H124" i="43"/>
  <c r="I124" i="43"/>
  <c r="J124" i="43"/>
  <c r="N124" i="43" s="1"/>
  <c r="K124" i="43"/>
  <c r="L124" i="43"/>
  <c r="D125" i="43"/>
  <c r="E125" i="43"/>
  <c r="M125" i="43" s="1"/>
  <c r="F125" i="43"/>
  <c r="N125" i="43" s="1"/>
  <c r="G125" i="43"/>
  <c r="H125" i="43"/>
  <c r="I125" i="43"/>
  <c r="J125" i="43"/>
  <c r="K125" i="43"/>
  <c r="L125" i="43"/>
  <c r="D127" i="43"/>
  <c r="E127" i="43"/>
  <c r="M127" i="43" s="1"/>
  <c r="F127" i="43"/>
  <c r="N127" i="43" s="1"/>
  <c r="G127" i="43"/>
  <c r="H127" i="43"/>
  <c r="I127" i="43"/>
  <c r="J127" i="43"/>
  <c r="K127" i="43"/>
  <c r="L127" i="43"/>
  <c r="D128" i="43"/>
  <c r="E128" i="43"/>
  <c r="F128" i="43"/>
  <c r="N128" i="43" s="1"/>
  <c r="G128" i="43"/>
  <c r="H128" i="43"/>
  <c r="I128" i="43"/>
  <c r="J128" i="43"/>
  <c r="K128" i="43"/>
  <c r="L128" i="43"/>
  <c r="M128" i="43"/>
  <c r="D129" i="43"/>
  <c r="D133" i="43"/>
  <c r="E133" i="43"/>
  <c r="F133" i="43"/>
  <c r="D134" i="43"/>
  <c r="E134" i="43"/>
  <c r="F134" i="43"/>
  <c r="E138" i="43"/>
  <c r="F138" i="43"/>
  <c r="G138" i="43"/>
  <c r="H138" i="43"/>
  <c r="I138" i="43"/>
  <c r="J138" i="43"/>
  <c r="K138" i="43"/>
  <c r="L138" i="43"/>
  <c r="M138" i="43"/>
  <c r="D139" i="43"/>
  <c r="E139" i="43"/>
  <c r="M139" i="43" s="1"/>
  <c r="F139" i="43"/>
  <c r="G139" i="43"/>
  <c r="H139" i="43"/>
  <c r="I139" i="43"/>
  <c r="J139" i="43"/>
  <c r="N139" i="43" s="1"/>
  <c r="K139" i="43"/>
  <c r="L139" i="43"/>
  <c r="D140" i="43"/>
  <c r="E140" i="43"/>
  <c r="M140" i="43" s="1"/>
  <c r="F140" i="43"/>
  <c r="N140" i="43" s="1"/>
  <c r="G140" i="43"/>
  <c r="H140" i="43"/>
  <c r="I140" i="43"/>
  <c r="J140" i="43"/>
  <c r="K140" i="43"/>
  <c r="L140" i="43"/>
  <c r="D141" i="43"/>
  <c r="E141" i="43"/>
  <c r="M141" i="43" s="1"/>
  <c r="F141" i="43"/>
  <c r="N141" i="43" s="1"/>
  <c r="G141" i="43"/>
  <c r="H141" i="43"/>
  <c r="I141" i="43"/>
  <c r="J141" i="43"/>
  <c r="K141" i="43"/>
  <c r="L141" i="43"/>
  <c r="D142" i="43"/>
  <c r="E142" i="43"/>
  <c r="F142" i="43"/>
  <c r="N142" i="43" s="1"/>
  <c r="G142" i="43"/>
  <c r="H142" i="43"/>
  <c r="I142" i="43"/>
  <c r="J142" i="43"/>
  <c r="K142" i="43"/>
  <c r="L142" i="43"/>
  <c r="M142" i="43"/>
  <c r="D143" i="43"/>
  <c r="E143" i="43"/>
  <c r="F143" i="43"/>
  <c r="G143" i="43"/>
  <c r="H143" i="43"/>
  <c r="I143" i="43"/>
  <c r="J143" i="43"/>
  <c r="K143" i="43"/>
  <c r="L143" i="43"/>
  <c r="M143" i="43"/>
  <c r="N143" i="43"/>
  <c r="D144" i="43"/>
  <c r="E144" i="43"/>
  <c r="F144" i="43"/>
  <c r="G144" i="43"/>
  <c r="H144" i="43"/>
  <c r="I144" i="43"/>
  <c r="M144" i="43" s="1"/>
  <c r="J144" i="43"/>
  <c r="K144" i="43"/>
  <c r="L144" i="43"/>
  <c r="N144" i="43"/>
  <c r="D145" i="43"/>
  <c r="E145" i="43"/>
  <c r="M145" i="43" s="1"/>
  <c r="F145" i="43"/>
  <c r="G145" i="43"/>
  <c r="H145" i="43"/>
  <c r="I145" i="43"/>
  <c r="J145" i="43"/>
  <c r="N145" i="43" s="1"/>
  <c r="K145" i="43"/>
  <c r="L145" i="43"/>
  <c r="D146" i="43"/>
  <c r="E146" i="43"/>
  <c r="M146" i="43" s="1"/>
  <c r="F146" i="43"/>
  <c r="N146" i="43" s="1"/>
  <c r="G146" i="43"/>
  <c r="H146" i="43"/>
  <c r="I146" i="43"/>
  <c r="J146" i="43"/>
  <c r="K146" i="43"/>
  <c r="L146" i="43"/>
  <c r="D147" i="43"/>
  <c r="E147" i="43"/>
  <c r="M147" i="43" s="1"/>
  <c r="F147" i="43"/>
  <c r="N147" i="43" s="1"/>
  <c r="G147" i="43"/>
  <c r="H147" i="43"/>
  <c r="I147" i="43"/>
  <c r="J147" i="43"/>
  <c r="K147" i="43"/>
  <c r="L147" i="43"/>
  <c r="D148" i="43"/>
  <c r="E148" i="43"/>
  <c r="F148" i="43"/>
  <c r="N148" i="43" s="1"/>
  <c r="G148" i="43"/>
  <c r="H148" i="43"/>
  <c r="I148" i="43"/>
  <c r="J148" i="43"/>
  <c r="K148" i="43"/>
  <c r="L148" i="43"/>
  <c r="M148" i="43"/>
  <c r="D149" i="43"/>
  <c r="E149" i="43"/>
  <c r="F149" i="43"/>
  <c r="G149" i="43"/>
  <c r="H149" i="43"/>
  <c r="I149" i="43"/>
  <c r="J149" i="43"/>
  <c r="K149" i="43"/>
  <c r="L149" i="43"/>
  <c r="M149" i="43"/>
  <c r="N149" i="43"/>
  <c r="D150" i="43"/>
  <c r="E150" i="43"/>
  <c r="F150" i="43"/>
  <c r="G150" i="43"/>
  <c r="H150" i="43"/>
  <c r="I150" i="43"/>
  <c r="M150" i="43" s="1"/>
  <c r="J150" i="43"/>
  <c r="K150" i="43"/>
  <c r="L150" i="43"/>
  <c r="N150" i="43"/>
  <c r="D151" i="43"/>
  <c r="E151" i="43"/>
  <c r="M151" i="43" s="1"/>
  <c r="F151" i="43"/>
  <c r="G151" i="43"/>
  <c r="H151" i="43"/>
  <c r="I151" i="43"/>
  <c r="J151" i="43"/>
  <c r="N151" i="43" s="1"/>
  <c r="K151" i="43"/>
  <c r="L151" i="43"/>
  <c r="D152" i="43"/>
  <c r="E152" i="43"/>
  <c r="M152" i="43" s="1"/>
  <c r="F152" i="43"/>
  <c r="N152" i="43" s="1"/>
  <c r="G152" i="43"/>
  <c r="H152" i="43"/>
  <c r="I152" i="43"/>
  <c r="J152" i="43"/>
  <c r="K152" i="43"/>
  <c r="L152" i="43"/>
  <c r="D153" i="43"/>
  <c r="E153" i="43"/>
  <c r="M153" i="43" s="1"/>
  <c r="F153" i="43"/>
  <c r="N153" i="43" s="1"/>
  <c r="G153" i="43"/>
  <c r="H153" i="43"/>
  <c r="I153" i="43"/>
  <c r="J153" i="43"/>
  <c r="K153" i="43"/>
  <c r="L153" i="43"/>
  <c r="D154" i="43"/>
  <c r="E154" i="43"/>
  <c r="F154" i="43"/>
  <c r="N154" i="43" s="1"/>
  <c r="G154" i="43"/>
  <c r="H154" i="43"/>
  <c r="I154" i="43"/>
  <c r="J154" i="43"/>
  <c r="K154" i="43"/>
  <c r="L154" i="43"/>
  <c r="M154" i="43"/>
  <c r="D155" i="43"/>
  <c r="E155" i="43"/>
  <c r="F155" i="43"/>
  <c r="G155" i="43"/>
  <c r="H155" i="43"/>
  <c r="I155" i="43"/>
  <c r="J155" i="43"/>
  <c r="K155" i="43"/>
  <c r="L155" i="43"/>
  <c r="M155" i="43"/>
  <c r="N155" i="43"/>
  <c r="D156" i="43"/>
  <c r="E156" i="43"/>
  <c r="F156" i="43"/>
  <c r="G156" i="43"/>
  <c r="H156" i="43"/>
  <c r="I156" i="43"/>
  <c r="M156" i="43" s="1"/>
  <c r="J156" i="43"/>
  <c r="K156" i="43"/>
  <c r="L156" i="43"/>
  <c r="N156" i="43"/>
  <c r="D157" i="43"/>
  <c r="E157" i="43"/>
  <c r="M157" i="43" s="1"/>
  <c r="F157" i="43"/>
  <c r="G157" i="43"/>
  <c r="H157" i="43"/>
  <c r="I157" i="43"/>
  <c r="J157" i="43"/>
  <c r="N157" i="43" s="1"/>
  <c r="K157" i="43"/>
  <c r="L157" i="43"/>
  <c r="D158" i="43"/>
  <c r="E158" i="43"/>
  <c r="M158" i="43" s="1"/>
  <c r="F158" i="43"/>
  <c r="N158" i="43" s="1"/>
  <c r="G158" i="43"/>
  <c r="H158" i="43"/>
  <c r="I158" i="43"/>
  <c r="J158" i="43"/>
  <c r="K158" i="43"/>
  <c r="L158" i="43"/>
  <c r="D159" i="43"/>
  <c r="E159" i="43"/>
  <c r="M159" i="43" s="1"/>
  <c r="F159" i="43"/>
  <c r="N159" i="43" s="1"/>
  <c r="G159" i="43"/>
  <c r="H159" i="43"/>
  <c r="I159" i="43"/>
  <c r="J159" i="43"/>
  <c r="K159" i="43"/>
  <c r="L159" i="43"/>
  <c r="D160" i="43"/>
  <c r="E160" i="43"/>
  <c r="F160" i="43"/>
  <c r="N160" i="43" s="1"/>
  <c r="G160" i="43"/>
  <c r="H160" i="43"/>
  <c r="I160" i="43"/>
  <c r="J160" i="43"/>
  <c r="K160" i="43"/>
  <c r="L160" i="43"/>
  <c r="M160" i="43"/>
  <c r="D161" i="43"/>
  <c r="E161" i="43"/>
  <c r="F161" i="43"/>
  <c r="G161" i="43"/>
  <c r="H161" i="43"/>
  <c r="I161" i="43"/>
  <c r="J161" i="43"/>
  <c r="K161" i="43"/>
  <c r="L161" i="43"/>
  <c r="M161" i="43"/>
  <c r="N161" i="43"/>
  <c r="D162" i="43"/>
  <c r="E162" i="43"/>
  <c r="F162" i="43"/>
  <c r="G162" i="43"/>
  <c r="H162" i="43"/>
  <c r="I162" i="43"/>
  <c r="M162" i="43" s="1"/>
  <c r="J162" i="43"/>
  <c r="K162" i="43"/>
  <c r="L162" i="43"/>
  <c r="N162" i="43"/>
  <c r="D163" i="43"/>
  <c r="E163" i="43"/>
  <c r="M163" i="43" s="1"/>
  <c r="F163" i="43"/>
  <c r="G163" i="43"/>
  <c r="H163" i="43"/>
  <c r="I163" i="43"/>
  <c r="J163" i="43"/>
  <c r="N163" i="43" s="1"/>
  <c r="K163" i="43"/>
  <c r="L163" i="43"/>
  <c r="D164" i="43"/>
  <c r="E164" i="43"/>
  <c r="M164" i="43" s="1"/>
  <c r="F164" i="43"/>
  <c r="N164" i="43" s="1"/>
  <c r="G164" i="43"/>
  <c r="H164" i="43"/>
  <c r="I164" i="43"/>
  <c r="J164" i="43"/>
  <c r="K164" i="43"/>
  <c r="L164" i="43"/>
  <c r="D165" i="43"/>
  <c r="E165" i="43"/>
  <c r="M165" i="43" s="1"/>
  <c r="F165" i="43"/>
  <c r="N165" i="43" s="1"/>
  <c r="G165" i="43"/>
  <c r="H165" i="43"/>
  <c r="I165" i="43"/>
  <c r="J165" i="43"/>
  <c r="K165" i="43"/>
  <c r="L165" i="43"/>
  <c r="D166" i="43"/>
  <c r="E166" i="43"/>
  <c r="F166" i="43"/>
  <c r="N166" i="43" s="1"/>
  <c r="G166" i="43"/>
  <c r="H166" i="43"/>
  <c r="I166" i="43"/>
  <c r="J166" i="43"/>
  <c r="K166" i="43"/>
  <c r="L166" i="43"/>
  <c r="M166" i="43"/>
  <c r="D167" i="43"/>
  <c r="E167" i="43"/>
  <c r="F167" i="43"/>
  <c r="G167" i="43"/>
  <c r="H167" i="43"/>
  <c r="I167" i="43"/>
  <c r="J167" i="43"/>
  <c r="K167" i="43"/>
  <c r="L167" i="43"/>
  <c r="M167" i="43"/>
  <c r="N167" i="43"/>
  <c r="D168" i="43"/>
  <c r="E168" i="43"/>
  <c r="F168" i="43"/>
  <c r="G168" i="43"/>
  <c r="H168" i="43"/>
  <c r="I168" i="43"/>
  <c r="M168" i="43" s="1"/>
  <c r="J168" i="43"/>
  <c r="K168" i="43"/>
  <c r="L168" i="43"/>
  <c r="N168" i="43"/>
  <c r="D169" i="43"/>
  <c r="E169" i="43"/>
  <c r="M169" i="43" s="1"/>
  <c r="F169" i="43"/>
  <c r="G169" i="43"/>
  <c r="H169" i="43"/>
  <c r="I169" i="43"/>
  <c r="J169" i="43"/>
  <c r="N169" i="43" s="1"/>
  <c r="K169" i="43"/>
  <c r="L169" i="43"/>
  <c r="D170" i="43"/>
  <c r="E170" i="43"/>
  <c r="M170" i="43" s="1"/>
  <c r="F170" i="43"/>
  <c r="N170" i="43" s="1"/>
  <c r="G170" i="43"/>
  <c r="H170" i="43"/>
  <c r="I170" i="43"/>
  <c r="J170" i="43"/>
  <c r="K170" i="43"/>
  <c r="L170" i="43"/>
  <c r="D171" i="43"/>
  <c r="E171" i="43"/>
  <c r="M171" i="43" s="1"/>
  <c r="F171" i="43"/>
  <c r="N171" i="43" s="1"/>
  <c r="G171" i="43"/>
  <c r="H171" i="43"/>
  <c r="I171" i="43"/>
  <c r="J171" i="43"/>
  <c r="K171" i="43"/>
  <c r="L171" i="43"/>
  <c r="D172" i="43"/>
  <c r="E172" i="43"/>
  <c r="F172" i="43"/>
  <c r="N172" i="43" s="1"/>
  <c r="G172" i="43"/>
  <c r="H172" i="43"/>
  <c r="I172" i="43"/>
  <c r="J172" i="43"/>
  <c r="K172" i="43"/>
  <c r="L172" i="43"/>
  <c r="M172" i="43"/>
  <c r="D173" i="43"/>
  <c r="E173" i="43"/>
  <c r="F173" i="43"/>
  <c r="G173" i="43"/>
  <c r="H173" i="43"/>
  <c r="I173" i="43"/>
  <c r="J173" i="43"/>
  <c r="K173" i="43"/>
  <c r="L173" i="43"/>
  <c r="M173" i="43"/>
  <c r="N173" i="43"/>
  <c r="D174" i="43"/>
  <c r="E174" i="43"/>
  <c r="F174" i="43"/>
  <c r="G174" i="43"/>
  <c r="H174" i="43"/>
  <c r="I174" i="43"/>
  <c r="M174" i="43" s="1"/>
  <c r="J174" i="43"/>
  <c r="K174" i="43"/>
  <c r="L174" i="43"/>
  <c r="N174" i="43"/>
  <c r="D175" i="43"/>
  <c r="E175" i="43"/>
  <c r="M175" i="43" s="1"/>
  <c r="F175" i="43"/>
  <c r="G175" i="43"/>
  <c r="H175" i="43"/>
  <c r="I175" i="43"/>
  <c r="J175" i="43"/>
  <c r="N175" i="43" s="1"/>
  <c r="K175" i="43"/>
  <c r="L175" i="43"/>
  <c r="D176" i="43"/>
  <c r="E176" i="43"/>
  <c r="M176" i="43" s="1"/>
  <c r="F176" i="43"/>
  <c r="N176" i="43" s="1"/>
  <c r="G176" i="43"/>
  <c r="H176" i="43"/>
  <c r="I176" i="43"/>
  <c r="J176" i="43"/>
  <c r="K176" i="43"/>
  <c r="L176" i="43"/>
  <c r="D177" i="43"/>
  <c r="E177" i="43"/>
  <c r="M177" i="43" s="1"/>
  <c r="F177" i="43"/>
  <c r="N177" i="43" s="1"/>
  <c r="G177" i="43"/>
  <c r="H177" i="43"/>
  <c r="I177" i="43"/>
  <c r="J177" i="43"/>
  <c r="K177" i="43"/>
  <c r="L177" i="43"/>
  <c r="D178" i="43"/>
  <c r="E178" i="43"/>
  <c r="F178" i="43"/>
  <c r="N178" i="43" s="1"/>
  <c r="G178" i="43"/>
  <c r="H178" i="43"/>
  <c r="I178" i="43"/>
  <c r="J178" i="43"/>
  <c r="K178" i="43"/>
  <c r="L178" i="43"/>
  <c r="M178" i="43"/>
  <c r="D179" i="43"/>
  <c r="E179" i="43"/>
  <c r="F179" i="43"/>
  <c r="G179" i="43"/>
  <c r="H179" i="43"/>
  <c r="I179" i="43"/>
  <c r="J179" i="43"/>
  <c r="K179" i="43"/>
  <c r="L179" i="43"/>
  <c r="M179" i="43"/>
  <c r="N179" i="43"/>
  <c r="D180" i="43"/>
  <c r="E180" i="43"/>
  <c r="F180" i="43"/>
  <c r="G180" i="43"/>
  <c r="H180" i="43"/>
  <c r="I180" i="43"/>
  <c r="M180" i="43" s="1"/>
  <c r="J180" i="43"/>
  <c r="K180" i="43"/>
  <c r="L180" i="43"/>
  <c r="N180" i="43"/>
  <c r="D181" i="43"/>
  <c r="E181" i="43"/>
  <c r="M181" i="43" s="1"/>
  <c r="F181" i="43"/>
  <c r="G181" i="43"/>
  <c r="H181" i="43"/>
  <c r="I181" i="43"/>
  <c r="J181" i="43"/>
  <c r="N181" i="43" s="1"/>
  <c r="K181" i="43"/>
  <c r="L181" i="43"/>
  <c r="D182" i="43"/>
  <c r="E182" i="43"/>
  <c r="M182" i="43" s="1"/>
  <c r="F182" i="43"/>
  <c r="N182" i="43" s="1"/>
  <c r="G182" i="43"/>
  <c r="H182" i="43"/>
  <c r="I182" i="43"/>
  <c r="J182" i="43"/>
  <c r="K182" i="43"/>
  <c r="L182" i="43"/>
  <c r="D183" i="43"/>
  <c r="E183" i="43"/>
  <c r="M183" i="43" s="1"/>
  <c r="F183" i="43"/>
  <c r="N183" i="43" s="1"/>
  <c r="G183" i="43"/>
  <c r="H183" i="43"/>
  <c r="I183" i="43"/>
  <c r="J183" i="43"/>
  <c r="K183" i="43"/>
  <c r="L183" i="43"/>
  <c r="D184" i="43"/>
  <c r="E184" i="43"/>
  <c r="F184" i="43"/>
  <c r="N184" i="43" s="1"/>
  <c r="G184" i="43"/>
  <c r="H184" i="43"/>
  <c r="I184" i="43"/>
  <c r="J184" i="43"/>
  <c r="K184" i="43"/>
  <c r="L184" i="43"/>
  <c r="M184" i="43"/>
  <c r="D185" i="43"/>
  <c r="E185" i="43"/>
  <c r="F185" i="43"/>
  <c r="G185" i="43"/>
  <c r="H185" i="43"/>
  <c r="I185" i="43"/>
  <c r="J185" i="43"/>
  <c r="K185" i="43"/>
  <c r="L185" i="43"/>
  <c r="M185" i="43"/>
  <c r="N185" i="43"/>
  <c r="D186" i="43"/>
  <c r="E186" i="43"/>
  <c r="F186" i="43"/>
  <c r="G186" i="43"/>
  <c r="H186" i="43"/>
  <c r="I186" i="43"/>
  <c r="M186" i="43" s="1"/>
  <c r="J186" i="43"/>
  <c r="K186" i="43"/>
  <c r="L186" i="43"/>
  <c r="N186" i="43"/>
  <c r="D187" i="43"/>
  <c r="E187" i="43"/>
  <c r="M187" i="43" s="1"/>
  <c r="F187" i="43"/>
  <c r="G187" i="43"/>
  <c r="H187" i="43"/>
  <c r="I187" i="43"/>
  <c r="J187" i="43"/>
  <c r="N187" i="43" s="1"/>
  <c r="K187" i="43"/>
  <c r="L187" i="43"/>
  <c r="D189" i="43"/>
  <c r="E189" i="43"/>
  <c r="M189" i="43" s="1"/>
  <c r="F189" i="43"/>
  <c r="N189" i="43" s="1"/>
  <c r="G189" i="43"/>
  <c r="H189" i="43"/>
  <c r="I189" i="43"/>
  <c r="J189" i="43"/>
  <c r="K189" i="43"/>
  <c r="L189" i="43"/>
  <c r="D190" i="43"/>
  <c r="E190" i="43"/>
  <c r="F190" i="43"/>
  <c r="G190" i="43"/>
  <c r="H190" i="43"/>
  <c r="I190" i="43"/>
  <c r="J190" i="43"/>
  <c r="K190" i="43"/>
  <c r="L190" i="43"/>
  <c r="D191" i="43"/>
  <c r="D195" i="43"/>
  <c r="E195" i="43"/>
  <c r="F195" i="43"/>
  <c r="D196" i="43"/>
  <c r="E196" i="43"/>
  <c r="F196" i="43"/>
  <c r="E200" i="43"/>
  <c r="F200" i="43"/>
  <c r="G200" i="43"/>
  <c r="H200" i="43"/>
  <c r="I200" i="43"/>
  <c r="M200" i="43" s="1"/>
  <c r="J200" i="43"/>
  <c r="K200" i="43"/>
  <c r="L200" i="43"/>
  <c r="N200" i="43"/>
  <c r="D201" i="43"/>
  <c r="E201" i="43"/>
  <c r="M201" i="43" s="1"/>
  <c r="F201" i="43"/>
  <c r="G201" i="43"/>
  <c r="H201" i="43"/>
  <c r="I201" i="43"/>
  <c r="J201" i="43"/>
  <c r="N201" i="43" s="1"/>
  <c r="K201" i="43"/>
  <c r="L201" i="43"/>
  <c r="D202" i="43"/>
  <c r="E202" i="43"/>
  <c r="M202" i="43" s="1"/>
  <c r="F202" i="43"/>
  <c r="N202" i="43" s="1"/>
  <c r="G202" i="43"/>
  <c r="H202" i="43"/>
  <c r="I202" i="43"/>
  <c r="J202" i="43"/>
  <c r="K202" i="43"/>
  <c r="L202" i="43"/>
  <c r="D203" i="43"/>
  <c r="E203" i="43"/>
  <c r="M203" i="43" s="1"/>
  <c r="F203" i="43"/>
  <c r="N203" i="43" s="1"/>
  <c r="G203" i="43"/>
  <c r="H203" i="43"/>
  <c r="I203" i="43"/>
  <c r="J203" i="43"/>
  <c r="K203" i="43"/>
  <c r="L203" i="43"/>
  <c r="D204" i="43"/>
  <c r="E204" i="43"/>
  <c r="F204" i="43"/>
  <c r="N204" i="43" s="1"/>
  <c r="G204" i="43"/>
  <c r="H204" i="43"/>
  <c r="I204" i="43"/>
  <c r="J204" i="43"/>
  <c r="K204" i="43"/>
  <c r="L204" i="43"/>
  <c r="M204" i="43"/>
  <c r="D205" i="43"/>
  <c r="E205" i="43"/>
  <c r="F205" i="43"/>
  <c r="G205" i="43"/>
  <c r="H205" i="43"/>
  <c r="I205" i="43"/>
  <c r="J205" i="43"/>
  <c r="K205" i="43"/>
  <c r="L205" i="43"/>
  <c r="M205" i="43"/>
  <c r="N205" i="43"/>
  <c r="D206" i="43"/>
  <c r="E206" i="43"/>
  <c r="F206" i="43"/>
  <c r="G206" i="43"/>
  <c r="H206" i="43"/>
  <c r="I206" i="43"/>
  <c r="M206" i="43" s="1"/>
  <c r="J206" i="43"/>
  <c r="K206" i="43"/>
  <c r="L206" i="43"/>
  <c r="N206" i="43"/>
  <c r="D207" i="43"/>
  <c r="E207" i="43"/>
  <c r="M207" i="43" s="1"/>
  <c r="F207" i="43"/>
  <c r="G207" i="43"/>
  <c r="H207" i="43"/>
  <c r="I207" i="43"/>
  <c r="J207" i="43"/>
  <c r="N207" i="43" s="1"/>
  <c r="K207" i="43"/>
  <c r="L207" i="43"/>
  <c r="D208" i="43"/>
  <c r="E208" i="43"/>
  <c r="M208" i="43" s="1"/>
  <c r="F208" i="43"/>
  <c r="N208" i="43" s="1"/>
  <c r="G208" i="43"/>
  <c r="H208" i="43"/>
  <c r="I208" i="43"/>
  <c r="J208" i="43"/>
  <c r="K208" i="43"/>
  <c r="L208" i="43"/>
  <c r="D209" i="43"/>
  <c r="E209" i="43"/>
  <c r="M209" i="43" s="1"/>
  <c r="F209" i="43"/>
  <c r="N209" i="43" s="1"/>
  <c r="G209" i="43"/>
  <c r="H209" i="43"/>
  <c r="I209" i="43"/>
  <c r="J209" i="43"/>
  <c r="K209" i="43"/>
  <c r="L209" i="43"/>
  <c r="D210" i="43"/>
  <c r="E210" i="43"/>
  <c r="F210" i="43"/>
  <c r="N210" i="43" s="1"/>
  <c r="G210" i="43"/>
  <c r="H210" i="43"/>
  <c r="I210" i="43"/>
  <c r="J210" i="43"/>
  <c r="K210" i="43"/>
  <c r="L210" i="43"/>
  <c r="M210" i="43"/>
  <c r="D211" i="43"/>
  <c r="E211" i="43"/>
  <c r="F211" i="43"/>
  <c r="G211" i="43"/>
  <c r="H211" i="43"/>
  <c r="I211" i="43"/>
  <c r="J211" i="43"/>
  <c r="K211" i="43"/>
  <c r="L211" i="43"/>
  <c r="M211" i="43"/>
  <c r="N211" i="43"/>
  <c r="D212" i="43"/>
  <c r="E212" i="43"/>
  <c r="F212" i="43"/>
  <c r="G212" i="43"/>
  <c r="H212" i="43"/>
  <c r="I212" i="43"/>
  <c r="M212" i="43" s="1"/>
  <c r="J212" i="43"/>
  <c r="K212" i="43"/>
  <c r="L212" i="43"/>
  <c r="N212" i="43"/>
  <c r="D213" i="43"/>
  <c r="E213" i="43"/>
  <c r="M213" i="43" s="1"/>
  <c r="F213" i="43"/>
  <c r="G213" i="43"/>
  <c r="H213" i="43"/>
  <c r="I213" i="43"/>
  <c r="J213" i="43"/>
  <c r="N213" i="43" s="1"/>
  <c r="K213" i="43"/>
  <c r="L213" i="43"/>
  <c r="D214" i="43"/>
  <c r="E214" i="43"/>
  <c r="M214" i="43" s="1"/>
  <c r="F214" i="43"/>
  <c r="N214" i="43" s="1"/>
  <c r="G214" i="43"/>
  <c r="H214" i="43"/>
  <c r="I214" i="43"/>
  <c r="J214" i="43"/>
  <c r="K214" i="43"/>
  <c r="L214" i="43"/>
  <c r="D215" i="43"/>
  <c r="E215" i="43"/>
  <c r="M215" i="43" s="1"/>
  <c r="F215" i="43"/>
  <c r="G215" i="43"/>
  <c r="H215" i="43"/>
  <c r="I215" i="43"/>
  <c r="J215" i="43"/>
  <c r="K215" i="43"/>
  <c r="L215" i="43"/>
  <c r="D216" i="43"/>
  <c r="E216" i="43"/>
  <c r="F216" i="43"/>
  <c r="G216" i="43"/>
  <c r="H216" i="43"/>
  <c r="I216" i="43"/>
  <c r="J216" i="43"/>
  <c r="K216" i="43"/>
  <c r="L216" i="43"/>
  <c r="M216" i="43"/>
  <c r="N216" i="43"/>
  <c r="D217" i="43"/>
  <c r="E217" i="43"/>
  <c r="F217" i="43"/>
  <c r="G217" i="43"/>
  <c r="H217" i="43"/>
  <c r="I217" i="43"/>
  <c r="M217" i="43" s="1"/>
  <c r="J217" i="43"/>
  <c r="K217" i="43"/>
  <c r="L217" i="43"/>
  <c r="D218" i="43"/>
  <c r="E218" i="43"/>
  <c r="M218" i="43" s="1"/>
  <c r="F218" i="43"/>
  <c r="N218" i="43" s="1"/>
  <c r="G218" i="43"/>
  <c r="H218" i="43"/>
  <c r="I218" i="43"/>
  <c r="J218" i="43"/>
  <c r="K218" i="43"/>
  <c r="L218" i="43"/>
  <c r="D219" i="43"/>
  <c r="E219" i="43"/>
  <c r="M219" i="43" s="1"/>
  <c r="F219" i="43"/>
  <c r="N219" i="43" s="1"/>
  <c r="G219" i="43"/>
  <c r="H219" i="43"/>
  <c r="I219" i="43"/>
  <c r="J219" i="43"/>
  <c r="K219" i="43"/>
  <c r="L219" i="43"/>
  <c r="D220" i="43"/>
  <c r="E220" i="43"/>
  <c r="F220" i="43"/>
  <c r="N220" i="43" s="1"/>
  <c r="G220" i="43"/>
  <c r="H220" i="43"/>
  <c r="I220" i="43"/>
  <c r="J220" i="43"/>
  <c r="K220" i="43"/>
  <c r="L220" i="43"/>
  <c r="M220" i="43"/>
  <c r="D221" i="43"/>
  <c r="E221" i="43"/>
  <c r="F221" i="43"/>
  <c r="G221" i="43"/>
  <c r="H221" i="43"/>
  <c r="I221" i="43"/>
  <c r="J221" i="43"/>
  <c r="K221" i="43"/>
  <c r="L221" i="43"/>
  <c r="M221" i="43"/>
  <c r="N221" i="43"/>
  <c r="D222" i="43"/>
  <c r="E222" i="43"/>
  <c r="M222" i="43" s="1"/>
  <c r="F222" i="43"/>
  <c r="G222" i="43"/>
  <c r="H222" i="43"/>
  <c r="I222" i="43"/>
  <c r="J222" i="43"/>
  <c r="K222" i="43"/>
  <c r="L222" i="43"/>
  <c r="N222" i="43"/>
  <c r="D223" i="43"/>
  <c r="E223" i="43"/>
  <c r="M223" i="43" s="1"/>
  <c r="F223" i="43"/>
  <c r="N223" i="43" s="1"/>
  <c r="G223" i="43"/>
  <c r="H223" i="43"/>
  <c r="I223" i="43"/>
  <c r="J223" i="43"/>
  <c r="K223" i="43"/>
  <c r="L223" i="43"/>
  <c r="D224" i="43"/>
  <c r="E224" i="43"/>
  <c r="F224" i="43"/>
  <c r="N224" i="43" s="1"/>
  <c r="G224" i="43"/>
  <c r="H224" i="43"/>
  <c r="I224" i="43"/>
  <c r="J224" i="43"/>
  <c r="K224" i="43"/>
  <c r="L224" i="43"/>
  <c r="M224" i="43"/>
  <c r="D225" i="43"/>
  <c r="E225" i="43"/>
  <c r="M225" i="43" s="1"/>
  <c r="F225" i="43"/>
  <c r="G225" i="43"/>
  <c r="H225" i="43"/>
  <c r="I225" i="43"/>
  <c r="J225" i="43"/>
  <c r="K225" i="43"/>
  <c r="L225" i="43"/>
  <c r="N225" i="43"/>
  <c r="D226" i="43"/>
  <c r="E226" i="43"/>
  <c r="F226" i="43"/>
  <c r="N226" i="43" s="1"/>
  <c r="G226" i="43"/>
  <c r="H226" i="43"/>
  <c r="I226" i="43"/>
  <c r="M226" i="43" s="1"/>
  <c r="J226" i="43"/>
  <c r="K226" i="43"/>
  <c r="L226" i="43"/>
  <c r="D227" i="43"/>
  <c r="E227" i="43"/>
  <c r="F227" i="43"/>
  <c r="G227" i="43"/>
  <c r="H227" i="43"/>
  <c r="I227" i="43"/>
  <c r="J227" i="43"/>
  <c r="N227" i="43" s="1"/>
  <c r="K227" i="43"/>
  <c r="L227" i="43"/>
  <c r="M227" i="43"/>
  <c r="D228" i="43"/>
  <c r="E228" i="43"/>
  <c r="M228" i="43" s="1"/>
  <c r="F228" i="43"/>
  <c r="G228" i="43"/>
  <c r="H228" i="43"/>
  <c r="I228" i="43"/>
  <c r="J228" i="43"/>
  <c r="K228" i="43"/>
  <c r="L228" i="43"/>
  <c r="N228" i="43"/>
  <c r="D229" i="43"/>
  <c r="E229" i="43"/>
  <c r="M229" i="43" s="1"/>
  <c r="F229" i="43"/>
  <c r="N229" i="43" s="1"/>
  <c r="G229" i="43"/>
  <c r="H229" i="43"/>
  <c r="I229" i="43"/>
  <c r="J229" i="43"/>
  <c r="K229" i="43"/>
  <c r="L229" i="43"/>
  <c r="D230" i="43"/>
  <c r="E230" i="43"/>
  <c r="F230" i="43"/>
  <c r="N230" i="43" s="1"/>
  <c r="G230" i="43"/>
  <c r="H230" i="43"/>
  <c r="I230" i="43"/>
  <c r="J230" i="43"/>
  <c r="K230" i="43"/>
  <c r="L230" i="43"/>
  <c r="M230" i="43"/>
  <c r="D231" i="43"/>
  <c r="E231" i="43"/>
  <c r="M231" i="43" s="1"/>
  <c r="F231" i="43"/>
  <c r="G231" i="43"/>
  <c r="H231" i="43"/>
  <c r="I231" i="43"/>
  <c r="J231" i="43"/>
  <c r="K231" i="43"/>
  <c r="L231" i="43"/>
  <c r="N231" i="43"/>
  <c r="D232" i="43"/>
  <c r="E232" i="43"/>
  <c r="F232" i="43"/>
  <c r="N232" i="43" s="1"/>
  <c r="G232" i="43"/>
  <c r="H232" i="43"/>
  <c r="I232" i="43"/>
  <c r="M232" i="43" s="1"/>
  <c r="J232" i="43"/>
  <c r="K232" i="43"/>
  <c r="L232" i="43"/>
  <c r="D233" i="43"/>
  <c r="E233" i="43"/>
  <c r="F233" i="43"/>
  <c r="G233" i="43"/>
  <c r="H233" i="43"/>
  <c r="I233" i="43"/>
  <c r="J233" i="43"/>
  <c r="N233" i="43" s="1"/>
  <c r="K233" i="43"/>
  <c r="L233" i="43"/>
  <c r="M233" i="43"/>
  <c r="D234" i="43"/>
  <c r="E234" i="43"/>
  <c r="M234" i="43" s="1"/>
  <c r="F234" i="43"/>
  <c r="G234" i="43"/>
  <c r="H234" i="43"/>
  <c r="I234" i="43"/>
  <c r="J234" i="43"/>
  <c r="K234" i="43"/>
  <c r="L234" i="43"/>
  <c r="N234" i="43"/>
  <c r="D235" i="43"/>
  <c r="E235" i="43"/>
  <c r="M235" i="43" s="1"/>
  <c r="F235" i="43"/>
  <c r="N235" i="43" s="1"/>
  <c r="G235" i="43"/>
  <c r="H235" i="43"/>
  <c r="I235" i="43"/>
  <c r="J235" i="43"/>
  <c r="K235" i="43"/>
  <c r="L235" i="43"/>
  <c r="D236" i="43"/>
  <c r="E236" i="43"/>
  <c r="F236" i="43"/>
  <c r="N236" i="43" s="1"/>
  <c r="G236" i="43"/>
  <c r="H236" i="43"/>
  <c r="I236" i="43"/>
  <c r="J236" i="43"/>
  <c r="K236" i="43"/>
  <c r="L236" i="43"/>
  <c r="M236" i="43"/>
  <c r="D237" i="43"/>
  <c r="E237" i="43"/>
  <c r="M237" i="43" s="1"/>
  <c r="F237" i="43"/>
  <c r="G237" i="43"/>
  <c r="H237" i="43"/>
  <c r="I237" i="43"/>
  <c r="J237" i="43"/>
  <c r="K237" i="43"/>
  <c r="L237" i="43"/>
  <c r="N237" i="43"/>
  <c r="D238" i="43"/>
  <c r="E238" i="43"/>
  <c r="F238" i="43"/>
  <c r="N238" i="43" s="1"/>
  <c r="G238" i="43"/>
  <c r="H238" i="43"/>
  <c r="I238" i="43"/>
  <c r="M238" i="43" s="1"/>
  <c r="J238" i="43"/>
  <c r="K238" i="43"/>
  <c r="L238" i="43"/>
  <c r="D239" i="43"/>
  <c r="E239" i="43"/>
  <c r="F239" i="43"/>
  <c r="G239" i="43"/>
  <c r="H239" i="43"/>
  <c r="I239" i="43"/>
  <c r="J239" i="43"/>
  <c r="N239" i="43" s="1"/>
  <c r="K239" i="43"/>
  <c r="L239" i="43"/>
  <c r="M239" i="43"/>
  <c r="D240" i="43"/>
  <c r="E240" i="43"/>
  <c r="M240" i="43" s="1"/>
  <c r="F240" i="43"/>
  <c r="G240" i="43"/>
  <c r="H240" i="43"/>
  <c r="I240" i="43"/>
  <c r="J240" i="43"/>
  <c r="K240" i="43"/>
  <c r="L240" i="43"/>
  <c r="N240" i="43"/>
  <c r="D241" i="43"/>
  <c r="E241" i="43"/>
  <c r="M241" i="43" s="1"/>
  <c r="F241" i="43"/>
  <c r="N241" i="43" s="1"/>
  <c r="G241" i="43"/>
  <c r="H241" i="43"/>
  <c r="I241" i="43"/>
  <c r="J241" i="43"/>
  <c r="K241" i="43"/>
  <c r="L241" i="43"/>
  <c r="D242" i="43"/>
  <c r="E242" i="43"/>
  <c r="F242" i="43"/>
  <c r="N242" i="43" s="1"/>
  <c r="G242" i="43"/>
  <c r="H242" i="43"/>
  <c r="I242" i="43"/>
  <c r="J242" i="43"/>
  <c r="K242" i="43"/>
  <c r="L242" i="43"/>
  <c r="M242" i="43"/>
  <c r="D243" i="43"/>
  <c r="E243" i="43"/>
  <c r="M243" i="43" s="1"/>
  <c r="F243" i="43"/>
  <c r="G243" i="43"/>
  <c r="H243" i="43"/>
  <c r="I243" i="43"/>
  <c r="J243" i="43"/>
  <c r="K243" i="43"/>
  <c r="L243" i="43"/>
  <c r="N243" i="43"/>
  <c r="D244" i="43"/>
  <c r="E244" i="43"/>
  <c r="F244" i="43"/>
  <c r="N244" i="43" s="1"/>
  <c r="G244" i="43"/>
  <c r="H244" i="43"/>
  <c r="I244" i="43"/>
  <c r="M244" i="43" s="1"/>
  <c r="J244" i="43"/>
  <c r="K244" i="43"/>
  <c r="L244" i="43"/>
  <c r="D245" i="43"/>
  <c r="E245" i="43"/>
  <c r="F245" i="43"/>
  <c r="G245" i="43"/>
  <c r="H245" i="43"/>
  <c r="I245" i="43"/>
  <c r="J245" i="43"/>
  <c r="N245" i="43" s="1"/>
  <c r="K245" i="43"/>
  <c r="L245" i="43"/>
  <c r="M245" i="43"/>
  <c r="D246" i="43"/>
  <c r="E246" i="43"/>
  <c r="M246" i="43" s="1"/>
  <c r="F246" i="43"/>
  <c r="G246" i="43"/>
  <c r="H246" i="43"/>
  <c r="I246" i="43"/>
  <c r="J246" i="43"/>
  <c r="K246" i="43"/>
  <c r="L246" i="43"/>
  <c r="N246" i="43"/>
  <c r="D247" i="43"/>
  <c r="E247" i="43"/>
  <c r="M247" i="43" s="1"/>
  <c r="F247" i="43"/>
  <c r="N247" i="43" s="1"/>
  <c r="G247" i="43"/>
  <c r="H247" i="43"/>
  <c r="I247" i="43"/>
  <c r="J247" i="43"/>
  <c r="K247" i="43"/>
  <c r="L247" i="43"/>
  <c r="D248" i="43"/>
  <c r="E248" i="43"/>
  <c r="F248" i="43"/>
  <c r="N248" i="43" s="1"/>
  <c r="G248" i="43"/>
  <c r="H248" i="43"/>
  <c r="I248" i="43"/>
  <c r="J248" i="43"/>
  <c r="K248" i="43"/>
  <c r="L248" i="43"/>
  <c r="M248" i="43"/>
  <c r="D249" i="43"/>
  <c r="E249" i="43"/>
  <c r="M249" i="43" s="1"/>
  <c r="F249" i="43"/>
  <c r="G249" i="43"/>
  <c r="H249" i="43"/>
  <c r="I249" i="43"/>
  <c r="J249" i="43"/>
  <c r="K249" i="43"/>
  <c r="L249" i="43"/>
  <c r="N249" i="43"/>
  <c r="D251" i="43"/>
  <c r="E251" i="43"/>
  <c r="F251" i="43"/>
  <c r="N251" i="43" s="1"/>
  <c r="G251" i="43"/>
  <c r="H251" i="43"/>
  <c r="I251" i="43"/>
  <c r="M251" i="43" s="1"/>
  <c r="J251" i="43"/>
  <c r="K251" i="43"/>
  <c r="L251" i="43"/>
  <c r="D252" i="43"/>
  <c r="E252" i="43"/>
  <c r="F252" i="43"/>
  <c r="G252" i="43"/>
  <c r="H252" i="43"/>
  <c r="I252" i="43"/>
  <c r="J252" i="43"/>
  <c r="N252" i="43" s="1"/>
  <c r="K252" i="43"/>
  <c r="L252" i="43"/>
  <c r="M252" i="43"/>
  <c r="D253" i="43"/>
  <c r="D257" i="43"/>
  <c r="E257" i="43"/>
  <c r="F257" i="43"/>
  <c r="D258" i="43"/>
  <c r="E258" i="43"/>
  <c r="F258" i="43"/>
  <c r="E262" i="43"/>
  <c r="M262" i="43" s="1"/>
  <c r="F262" i="43"/>
  <c r="G262" i="43"/>
  <c r="H262" i="43"/>
  <c r="I262" i="43"/>
  <c r="J262" i="43"/>
  <c r="K262" i="43"/>
  <c r="L262" i="43"/>
  <c r="N262" i="43"/>
  <c r="D263" i="43"/>
  <c r="E263" i="43"/>
  <c r="M263" i="43" s="1"/>
  <c r="F263" i="43"/>
  <c r="N263" i="43" s="1"/>
  <c r="G263" i="43"/>
  <c r="H263" i="43"/>
  <c r="I263" i="43"/>
  <c r="J263" i="43"/>
  <c r="K263" i="43"/>
  <c r="L263" i="43"/>
  <c r="D264" i="43"/>
  <c r="E264" i="43"/>
  <c r="F264" i="43"/>
  <c r="N264" i="43" s="1"/>
  <c r="G264" i="43"/>
  <c r="H264" i="43"/>
  <c r="I264" i="43"/>
  <c r="J264" i="43"/>
  <c r="K264" i="43"/>
  <c r="L264" i="43"/>
  <c r="M264" i="43"/>
  <c r="D265" i="43"/>
  <c r="E265" i="43"/>
  <c r="M265" i="43" s="1"/>
  <c r="F265" i="43"/>
  <c r="G265" i="43"/>
  <c r="H265" i="43"/>
  <c r="I265" i="43"/>
  <c r="J265" i="43"/>
  <c r="K265" i="43"/>
  <c r="L265" i="43"/>
  <c r="N265" i="43"/>
  <c r="D266" i="43"/>
  <c r="E266" i="43"/>
  <c r="F266" i="43"/>
  <c r="N266" i="43" s="1"/>
  <c r="G266" i="43"/>
  <c r="H266" i="43"/>
  <c r="I266" i="43"/>
  <c r="M266" i="43" s="1"/>
  <c r="J266" i="43"/>
  <c r="K266" i="43"/>
  <c r="L266" i="43"/>
  <c r="D267" i="43"/>
  <c r="E267" i="43"/>
  <c r="F267" i="43"/>
  <c r="G267" i="43"/>
  <c r="H267" i="43"/>
  <c r="I267" i="43"/>
  <c r="J267" i="43"/>
  <c r="N267" i="43" s="1"/>
  <c r="K267" i="43"/>
  <c r="L267" i="43"/>
  <c r="M267" i="43"/>
  <c r="D268" i="43"/>
  <c r="E268" i="43"/>
  <c r="M268" i="43" s="1"/>
  <c r="F268" i="43"/>
  <c r="G268" i="43"/>
  <c r="H268" i="43"/>
  <c r="I268" i="43"/>
  <c r="J268" i="43"/>
  <c r="K268" i="43"/>
  <c r="L268" i="43"/>
  <c r="N268" i="43"/>
  <c r="D269" i="43"/>
  <c r="E269" i="43"/>
  <c r="M269" i="43" s="1"/>
  <c r="F269" i="43"/>
  <c r="N269" i="43" s="1"/>
  <c r="G269" i="43"/>
  <c r="H269" i="43"/>
  <c r="I269" i="43"/>
  <c r="J269" i="43"/>
  <c r="K269" i="43"/>
  <c r="L269" i="43"/>
  <c r="D270" i="43"/>
  <c r="E270" i="43"/>
  <c r="F270" i="43"/>
  <c r="N270" i="43" s="1"/>
  <c r="G270" i="43"/>
  <c r="H270" i="43"/>
  <c r="I270" i="43"/>
  <c r="J270" i="43"/>
  <c r="K270" i="43"/>
  <c r="L270" i="43"/>
  <c r="M270" i="43"/>
  <c r="D271" i="43"/>
  <c r="E271" i="43"/>
  <c r="M271" i="43" s="1"/>
  <c r="F271" i="43"/>
  <c r="G271" i="43"/>
  <c r="H271" i="43"/>
  <c r="I271" i="43"/>
  <c r="J271" i="43"/>
  <c r="K271" i="43"/>
  <c r="L271" i="43"/>
  <c r="N271" i="43"/>
  <c r="D272" i="43"/>
  <c r="E272" i="43"/>
  <c r="F272" i="43"/>
  <c r="N272" i="43" s="1"/>
  <c r="G272" i="43"/>
  <c r="H272" i="43"/>
  <c r="I272" i="43"/>
  <c r="M272" i="43" s="1"/>
  <c r="J272" i="43"/>
  <c r="K272" i="43"/>
  <c r="L272" i="43"/>
  <c r="D273" i="43"/>
  <c r="E273" i="43"/>
  <c r="F273" i="43"/>
  <c r="G273" i="43"/>
  <c r="H273" i="43"/>
  <c r="I273" i="43"/>
  <c r="J273" i="43"/>
  <c r="N273" i="43" s="1"/>
  <c r="K273" i="43"/>
  <c r="L273" i="43"/>
  <c r="M273" i="43"/>
  <c r="D274" i="43"/>
  <c r="E274" i="43"/>
  <c r="M274" i="43" s="1"/>
  <c r="F274" i="43"/>
  <c r="G274" i="43"/>
  <c r="H274" i="43"/>
  <c r="I274" i="43"/>
  <c r="J274" i="43"/>
  <c r="K274" i="43"/>
  <c r="L274" i="43"/>
  <c r="N274" i="43"/>
  <c r="D275" i="43"/>
  <c r="E275" i="43"/>
  <c r="M275" i="43" s="1"/>
  <c r="F275" i="43"/>
  <c r="N275" i="43" s="1"/>
  <c r="G275" i="43"/>
  <c r="H275" i="43"/>
  <c r="I275" i="43"/>
  <c r="J275" i="43"/>
  <c r="K275" i="43"/>
  <c r="L275" i="43"/>
  <c r="D276" i="43"/>
  <c r="E276" i="43"/>
  <c r="F276" i="43"/>
  <c r="N276" i="43" s="1"/>
  <c r="G276" i="43"/>
  <c r="H276" i="43"/>
  <c r="I276" i="43"/>
  <c r="J276" i="43"/>
  <c r="K276" i="43"/>
  <c r="L276" i="43"/>
  <c r="M276" i="43"/>
  <c r="D277" i="43"/>
  <c r="E277" i="43"/>
  <c r="M277" i="43" s="1"/>
  <c r="F277" i="43"/>
  <c r="G277" i="43"/>
  <c r="H277" i="43"/>
  <c r="I277" i="43"/>
  <c r="J277" i="43"/>
  <c r="K277" i="43"/>
  <c r="L277" i="43"/>
  <c r="N277" i="43"/>
  <c r="D278" i="43"/>
  <c r="E278" i="43"/>
  <c r="F278" i="43"/>
  <c r="N278" i="43" s="1"/>
  <c r="G278" i="43"/>
  <c r="H278" i="43"/>
  <c r="I278" i="43"/>
  <c r="M278" i="43" s="1"/>
  <c r="J278" i="43"/>
  <c r="K278" i="43"/>
  <c r="L278" i="43"/>
  <c r="D279" i="43"/>
  <c r="E279" i="43"/>
  <c r="F279" i="43"/>
  <c r="G279" i="43"/>
  <c r="H279" i="43"/>
  <c r="I279" i="43"/>
  <c r="J279" i="43"/>
  <c r="N279" i="43" s="1"/>
  <c r="K279" i="43"/>
  <c r="L279" i="43"/>
  <c r="M279" i="43"/>
  <c r="D280" i="43"/>
  <c r="E280" i="43"/>
  <c r="M280" i="43" s="1"/>
  <c r="F280" i="43"/>
  <c r="G280" i="43"/>
  <c r="H280" i="43"/>
  <c r="I280" i="43"/>
  <c r="J280" i="43"/>
  <c r="K280" i="43"/>
  <c r="L280" i="43"/>
  <c r="N280" i="43"/>
  <c r="D281" i="43"/>
  <c r="E281" i="43"/>
  <c r="M281" i="43" s="1"/>
  <c r="F281" i="43"/>
  <c r="N281" i="43" s="1"/>
  <c r="G281" i="43"/>
  <c r="H281" i="43"/>
  <c r="I281" i="43"/>
  <c r="J281" i="43"/>
  <c r="K281" i="43"/>
  <c r="L281" i="43"/>
  <c r="D282" i="43"/>
  <c r="E282" i="43"/>
  <c r="F282" i="43"/>
  <c r="N282" i="43" s="1"/>
  <c r="G282" i="43"/>
  <c r="H282" i="43"/>
  <c r="I282" i="43"/>
  <c r="J282" i="43"/>
  <c r="K282" i="43"/>
  <c r="L282" i="43"/>
  <c r="M282" i="43"/>
  <c r="D283" i="43"/>
  <c r="E283" i="43"/>
  <c r="M283" i="43" s="1"/>
  <c r="F283" i="43"/>
  <c r="G283" i="43"/>
  <c r="H283" i="43"/>
  <c r="I283" i="43"/>
  <c r="J283" i="43"/>
  <c r="K283" i="43"/>
  <c r="L283" i="43"/>
  <c r="N283" i="43"/>
  <c r="D284" i="43"/>
  <c r="E284" i="43"/>
  <c r="F284" i="43"/>
  <c r="N284" i="43" s="1"/>
  <c r="G284" i="43"/>
  <c r="H284" i="43"/>
  <c r="I284" i="43"/>
  <c r="M284" i="43" s="1"/>
  <c r="J284" i="43"/>
  <c r="K284" i="43"/>
  <c r="L284" i="43"/>
  <c r="D285" i="43"/>
  <c r="E285" i="43"/>
  <c r="F285" i="43"/>
  <c r="G285" i="43"/>
  <c r="H285" i="43"/>
  <c r="I285" i="43"/>
  <c r="J285" i="43"/>
  <c r="N285" i="43" s="1"/>
  <c r="K285" i="43"/>
  <c r="L285" i="43"/>
  <c r="M285" i="43"/>
  <c r="D286" i="43"/>
  <c r="E286" i="43"/>
  <c r="F286" i="43"/>
  <c r="G286" i="43"/>
  <c r="H286" i="43"/>
  <c r="I286" i="43"/>
  <c r="J286" i="43"/>
  <c r="K286" i="43"/>
  <c r="L286" i="43"/>
  <c r="D287" i="43"/>
  <c r="E287" i="43"/>
  <c r="M287" i="43" s="1"/>
  <c r="F287" i="43"/>
  <c r="G287" i="43"/>
  <c r="H287" i="43"/>
  <c r="I287" i="43"/>
  <c r="J287" i="43"/>
  <c r="K287" i="43"/>
  <c r="L287" i="43"/>
  <c r="N287" i="43"/>
  <c r="D288" i="43"/>
  <c r="E288" i="43"/>
  <c r="F288" i="43"/>
  <c r="N288" i="43" s="1"/>
  <c r="G288" i="43"/>
  <c r="H288" i="43"/>
  <c r="I288" i="43"/>
  <c r="J288" i="43"/>
  <c r="K288" i="43"/>
  <c r="L288" i="43"/>
  <c r="M288" i="43"/>
  <c r="D289" i="43"/>
  <c r="E289" i="43"/>
  <c r="F289" i="43"/>
  <c r="G289" i="43"/>
  <c r="H289" i="43"/>
  <c r="I289" i="43"/>
  <c r="J289" i="43"/>
  <c r="K289" i="43"/>
  <c r="L289" i="43"/>
  <c r="M289" i="43"/>
  <c r="N289" i="43"/>
  <c r="D290" i="43"/>
  <c r="E290" i="43"/>
  <c r="M290" i="43" s="1"/>
  <c r="F290" i="43"/>
  <c r="G290" i="43"/>
  <c r="H290" i="43"/>
  <c r="I290" i="43"/>
  <c r="J290" i="43"/>
  <c r="K290" i="43"/>
  <c r="L290" i="43"/>
  <c r="N290" i="43"/>
  <c r="D291" i="43"/>
  <c r="E291" i="43"/>
  <c r="M291" i="43" s="1"/>
  <c r="F291" i="43"/>
  <c r="N291" i="43" s="1"/>
  <c r="G291" i="43"/>
  <c r="H291" i="43"/>
  <c r="I291" i="43"/>
  <c r="J291" i="43"/>
  <c r="K291" i="43"/>
  <c r="L291" i="43"/>
  <c r="D292" i="43"/>
  <c r="E292" i="43"/>
  <c r="M292" i="43" s="1"/>
  <c r="F292" i="43"/>
  <c r="N292" i="43" s="1"/>
  <c r="G292" i="43"/>
  <c r="H292" i="43"/>
  <c r="I292" i="43"/>
  <c r="J292" i="43"/>
  <c r="K292" i="43"/>
  <c r="L292" i="43"/>
  <c r="D293" i="43"/>
  <c r="E293" i="43"/>
  <c r="M293" i="43" s="1"/>
  <c r="F293" i="43"/>
  <c r="N293" i="43" s="1"/>
  <c r="G293" i="43"/>
  <c r="H293" i="43"/>
  <c r="I293" i="43"/>
  <c r="J293" i="43"/>
  <c r="K293" i="43"/>
  <c r="L293" i="43"/>
  <c r="D294" i="43"/>
  <c r="E294" i="43"/>
  <c r="F294" i="43"/>
  <c r="N294" i="43" s="1"/>
  <c r="G294" i="43"/>
  <c r="H294" i="43"/>
  <c r="I294" i="43"/>
  <c r="J294" i="43"/>
  <c r="K294" i="43"/>
  <c r="L294" i="43"/>
  <c r="M294" i="43"/>
  <c r="D295" i="43"/>
  <c r="E295" i="43"/>
  <c r="F295" i="43"/>
  <c r="G295" i="43"/>
  <c r="H295" i="43"/>
  <c r="I295" i="43"/>
  <c r="J295" i="43"/>
  <c r="K295" i="43"/>
  <c r="L295" i="43"/>
  <c r="M295" i="43"/>
  <c r="N295" i="43"/>
  <c r="D296" i="43"/>
  <c r="E296" i="43"/>
  <c r="M296" i="43" s="1"/>
  <c r="F296" i="43"/>
  <c r="G296" i="43"/>
  <c r="H296" i="43"/>
  <c r="I296" i="43"/>
  <c r="J296" i="43"/>
  <c r="K296" i="43"/>
  <c r="L296" i="43"/>
  <c r="N296" i="43"/>
  <c r="D297" i="43"/>
  <c r="E297" i="43"/>
  <c r="M297" i="43" s="1"/>
  <c r="F297" i="43"/>
  <c r="N297" i="43" s="1"/>
  <c r="G297" i="43"/>
  <c r="H297" i="43"/>
  <c r="I297" i="43"/>
  <c r="J297" i="43"/>
  <c r="K297" i="43"/>
  <c r="L297" i="43"/>
  <c r="D298" i="43"/>
  <c r="E298" i="43"/>
  <c r="M298" i="43" s="1"/>
  <c r="F298" i="43"/>
  <c r="N298" i="43" s="1"/>
  <c r="G298" i="43"/>
  <c r="H298" i="43"/>
  <c r="I298" i="43"/>
  <c r="J298" i="43"/>
  <c r="K298" i="43"/>
  <c r="L298" i="43"/>
  <c r="D299" i="43"/>
  <c r="E299" i="43"/>
  <c r="M299" i="43" s="1"/>
  <c r="F299" i="43"/>
  <c r="N299" i="43" s="1"/>
  <c r="G299" i="43"/>
  <c r="H299" i="43"/>
  <c r="I299" i="43"/>
  <c r="J299" i="43"/>
  <c r="K299" i="43"/>
  <c r="L299" i="43"/>
  <c r="D300" i="43"/>
  <c r="E300" i="43"/>
  <c r="F300" i="43"/>
  <c r="N300" i="43" s="1"/>
  <c r="G300" i="43"/>
  <c r="H300" i="43"/>
  <c r="I300" i="43"/>
  <c r="J300" i="43"/>
  <c r="K300" i="43"/>
  <c r="L300" i="43"/>
  <c r="M300" i="43"/>
  <c r="D301" i="43"/>
  <c r="E301" i="43"/>
  <c r="F301" i="43"/>
  <c r="G301" i="43"/>
  <c r="H301" i="43"/>
  <c r="I301" i="43"/>
  <c r="J301" i="43"/>
  <c r="K301" i="43"/>
  <c r="L301" i="43"/>
  <c r="M301" i="43"/>
  <c r="N301" i="43"/>
  <c r="D302" i="43"/>
  <c r="E302" i="43"/>
  <c r="M302" i="43" s="1"/>
  <c r="F302" i="43"/>
  <c r="G302" i="43"/>
  <c r="H302" i="43"/>
  <c r="I302" i="43"/>
  <c r="J302" i="43"/>
  <c r="K302" i="43"/>
  <c r="L302" i="43"/>
  <c r="N302" i="43"/>
  <c r="D303" i="43"/>
  <c r="E303" i="43"/>
  <c r="M303" i="43" s="1"/>
  <c r="F303" i="43"/>
  <c r="N303" i="43" s="1"/>
  <c r="G303" i="43"/>
  <c r="H303" i="43"/>
  <c r="I303" i="43"/>
  <c r="J303" i="43"/>
  <c r="K303" i="43"/>
  <c r="L303" i="43"/>
  <c r="D304" i="43"/>
  <c r="E304" i="43"/>
  <c r="M304" i="43" s="1"/>
  <c r="F304" i="43"/>
  <c r="N304" i="43" s="1"/>
  <c r="G304" i="43"/>
  <c r="H304" i="43"/>
  <c r="I304" i="43"/>
  <c r="J304" i="43"/>
  <c r="K304" i="43"/>
  <c r="L304" i="43"/>
  <c r="D305" i="43"/>
  <c r="E305" i="43"/>
  <c r="M305" i="43" s="1"/>
  <c r="F305" i="43"/>
  <c r="N305" i="43" s="1"/>
  <c r="G305" i="43"/>
  <c r="H305" i="43"/>
  <c r="I305" i="43"/>
  <c r="J305" i="43"/>
  <c r="K305" i="43"/>
  <c r="L305" i="43"/>
  <c r="D306" i="43"/>
  <c r="E306" i="43"/>
  <c r="F306" i="43"/>
  <c r="N306" i="43" s="1"/>
  <c r="G306" i="43"/>
  <c r="H306" i="43"/>
  <c r="I306" i="43"/>
  <c r="M306" i="43" s="1"/>
  <c r="J306" i="43"/>
  <c r="K306" i="43"/>
  <c r="L306" i="43"/>
  <c r="D307" i="43"/>
  <c r="E307" i="43"/>
  <c r="F307" i="43"/>
  <c r="G307" i="43"/>
  <c r="H307" i="43"/>
  <c r="I307" i="43"/>
  <c r="J307" i="43"/>
  <c r="N307" i="43" s="1"/>
  <c r="K307" i="43"/>
  <c r="L307" i="43"/>
  <c r="M307" i="43"/>
  <c r="D308" i="43"/>
  <c r="E308" i="43"/>
  <c r="M308" i="43" s="1"/>
  <c r="F308" i="43"/>
  <c r="G308" i="43"/>
  <c r="H308" i="43"/>
  <c r="I308" i="43"/>
  <c r="J308" i="43"/>
  <c r="K308" i="43"/>
  <c r="L308" i="43"/>
  <c r="N308" i="43"/>
  <c r="D309" i="43"/>
  <c r="E309" i="43"/>
  <c r="M309" i="43" s="1"/>
  <c r="F309" i="43"/>
  <c r="N309" i="43" s="1"/>
  <c r="G309" i="43"/>
  <c r="H309" i="43"/>
  <c r="I309" i="43"/>
  <c r="J309" i="43"/>
  <c r="K309" i="43"/>
  <c r="L309" i="43"/>
  <c r="D310" i="43"/>
  <c r="E310" i="43"/>
  <c r="F310" i="43"/>
  <c r="N310" i="43" s="1"/>
  <c r="G310" i="43"/>
  <c r="H310" i="43"/>
  <c r="I310" i="43"/>
  <c r="J310" i="43"/>
  <c r="K310" i="43"/>
  <c r="L310" i="43"/>
  <c r="M310" i="43"/>
  <c r="D311" i="43"/>
  <c r="E311" i="43"/>
  <c r="M311" i="43" s="1"/>
  <c r="F311" i="43"/>
  <c r="G311" i="43"/>
  <c r="H311" i="43"/>
  <c r="I311" i="43"/>
  <c r="J311" i="43"/>
  <c r="K311" i="43"/>
  <c r="L311" i="43"/>
  <c r="N311" i="43"/>
  <c r="D313" i="43"/>
  <c r="E313" i="43"/>
  <c r="F313" i="43"/>
  <c r="N313" i="43" s="1"/>
  <c r="G313" i="43"/>
  <c r="H313" i="43"/>
  <c r="I313" i="43"/>
  <c r="M313" i="43" s="1"/>
  <c r="J313" i="43"/>
  <c r="K313" i="43"/>
  <c r="L313" i="43"/>
  <c r="D314" i="43"/>
  <c r="E314" i="43"/>
  <c r="F314" i="43"/>
  <c r="G314" i="43"/>
  <c r="H314" i="43"/>
  <c r="I314" i="43"/>
  <c r="J314" i="43"/>
  <c r="K314" i="43"/>
  <c r="L314" i="43"/>
  <c r="D315" i="43"/>
  <c r="D319" i="43"/>
  <c r="E319" i="43"/>
  <c r="F319" i="43"/>
  <c r="D320" i="43"/>
  <c r="E320" i="43"/>
  <c r="F320" i="43"/>
  <c r="E324" i="43"/>
  <c r="F324" i="43"/>
  <c r="N324" i="43" s="1"/>
  <c r="G324" i="43"/>
  <c r="H324" i="43"/>
  <c r="I324" i="43"/>
  <c r="J324" i="43"/>
  <c r="K324" i="43"/>
  <c r="L324" i="43"/>
  <c r="M324" i="43"/>
  <c r="D325" i="43"/>
  <c r="E325" i="43"/>
  <c r="M325" i="43" s="1"/>
  <c r="F325" i="43"/>
  <c r="G325" i="43"/>
  <c r="H325" i="43"/>
  <c r="I325" i="43"/>
  <c r="J325" i="43"/>
  <c r="K325" i="43"/>
  <c r="L325" i="43"/>
  <c r="N325" i="43"/>
  <c r="D326" i="43"/>
  <c r="E326" i="43"/>
  <c r="F326" i="43"/>
  <c r="N326" i="43" s="1"/>
  <c r="G326" i="43"/>
  <c r="H326" i="43"/>
  <c r="I326" i="43"/>
  <c r="M326" i="43" s="1"/>
  <c r="J326" i="43"/>
  <c r="K326" i="43"/>
  <c r="L326" i="43"/>
  <c r="D327" i="43"/>
  <c r="E327" i="43"/>
  <c r="F327" i="43"/>
  <c r="G327" i="43"/>
  <c r="H327" i="43"/>
  <c r="I327" i="43"/>
  <c r="J327" i="43"/>
  <c r="N327" i="43" s="1"/>
  <c r="K327" i="43"/>
  <c r="L327" i="43"/>
  <c r="M327" i="43"/>
  <c r="D328" i="43"/>
  <c r="E328" i="43"/>
  <c r="M328" i="43" s="1"/>
  <c r="F328" i="43"/>
  <c r="G328" i="43"/>
  <c r="H328" i="43"/>
  <c r="I328" i="43"/>
  <c r="J328" i="43"/>
  <c r="K328" i="43"/>
  <c r="L328" i="43"/>
  <c r="N328" i="43"/>
  <c r="D329" i="43"/>
  <c r="E329" i="43"/>
  <c r="M329" i="43" s="1"/>
  <c r="F329" i="43"/>
  <c r="N329" i="43" s="1"/>
  <c r="G329" i="43"/>
  <c r="H329" i="43"/>
  <c r="I329" i="43"/>
  <c r="J329" i="43"/>
  <c r="K329" i="43"/>
  <c r="L329" i="43"/>
  <c r="D330" i="43"/>
  <c r="E330" i="43"/>
  <c r="F330" i="43"/>
  <c r="N330" i="43" s="1"/>
  <c r="G330" i="43"/>
  <c r="H330" i="43"/>
  <c r="I330" i="43"/>
  <c r="J330" i="43"/>
  <c r="K330" i="43"/>
  <c r="L330" i="43"/>
  <c r="M330" i="43"/>
  <c r="D331" i="43"/>
  <c r="E331" i="43"/>
  <c r="M331" i="43" s="1"/>
  <c r="F331" i="43"/>
  <c r="G331" i="43"/>
  <c r="H331" i="43"/>
  <c r="I331" i="43"/>
  <c r="J331" i="43"/>
  <c r="K331" i="43"/>
  <c r="L331" i="43"/>
  <c r="N331" i="43"/>
  <c r="D332" i="43"/>
  <c r="E332" i="43"/>
  <c r="F332" i="43"/>
  <c r="N332" i="43" s="1"/>
  <c r="G332" i="43"/>
  <c r="H332" i="43"/>
  <c r="I332" i="43"/>
  <c r="M332" i="43" s="1"/>
  <c r="J332" i="43"/>
  <c r="K332" i="43"/>
  <c r="L332" i="43"/>
  <c r="D333" i="43"/>
  <c r="E333" i="43"/>
  <c r="F333" i="43"/>
  <c r="G333" i="43"/>
  <c r="H333" i="43"/>
  <c r="I333" i="43"/>
  <c r="J333" i="43"/>
  <c r="N333" i="43" s="1"/>
  <c r="K333" i="43"/>
  <c r="L333" i="43"/>
  <c r="M333" i="43"/>
  <c r="D334" i="43"/>
  <c r="E334" i="43"/>
  <c r="M334" i="43" s="1"/>
  <c r="F334" i="43"/>
  <c r="G334" i="43"/>
  <c r="H334" i="43"/>
  <c r="I334" i="43"/>
  <c r="J334" i="43"/>
  <c r="K334" i="43"/>
  <c r="L334" i="43"/>
  <c r="N334" i="43"/>
  <c r="D335" i="43"/>
  <c r="E335" i="43"/>
  <c r="M335" i="43" s="1"/>
  <c r="F335" i="43"/>
  <c r="N335" i="43" s="1"/>
  <c r="G335" i="43"/>
  <c r="H335" i="43"/>
  <c r="I335" i="43"/>
  <c r="J335" i="43"/>
  <c r="K335" i="43"/>
  <c r="L335" i="43"/>
  <c r="D336" i="43"/>
  <c r="E336" i="43"/>
  <c r="F336" i="43"/>
  <c r="N336" i="43" s="1"/>
  <c r="G336" i="43"/>
  <c r="H336" i="43"/>
  <c r="I336" i="43"/>
  <c r="J336" i="43"/>
  <c r="K336" i="43"/>
  <c r="L336" i="43"/>
  <c r="M336" i="43"/>
  <c r="D337" i="43"/>
  <c r="E337" i="43"/>
  <c r="M337" i="43" s="1"/>
  <c r="F337" i="43"/>
  <c r="G337" i="43"/>
  <c r="H337" i="43"/>
  <c r="I337" i="43"/>
  <c r="J337" i="43"/>
  <c r="K337" i="43"/>
  <c r="L337" i="43"/>
  <c r="N337" i="43"/>
  <c r="D338" i="43"/>
  <c r="E338" i="43"/>
  <c r="F338" i="43"/>
  <c r="N338" i="43" s="1"/>
  <c r="G338" i="43"/>
  <c r="H338" i="43"/>
  <c r="I338" i="43"/>
  <c r="M338" i="43" s="1"/>
  <c r="J338" i="43"/>
  <c r="K338" i="43"/>
  <c r="L338" i="43"/>
  <c r="D339" i="43"/>
  <c r="E339" i="43"/>
  <c r="F339" i="43"/>
  <c r="G339" i="43"/>
  <c r="H339" i="43"/>
  <c r="I339" i="43"/>
  <c r="J339" i="43"/>
  <c r="N339" i="43" s="1"/>
  <c r="K339" i="43"/>
  <c r="L339" i="43"/>
  <c r="M339" i="43"/>
  <c r="D340" i="43"/>
  <c r="E340" i="43"/>
  <c r="M340" i="43" s="1"/>
  <c r="F340" i="43"/>
  <c r="G340" i="43"/>
  <c r="H340" i="43"/>
  <c r="I340" i="43"/>
  <c r="J340" i="43"/>
  <c r="K340" i="43"/>
  <c r="L340" i="43"/>
  <c r="N340" i="43"/>
  <c r="D341" i="43"/>
  <c r="E341" i="43"/>
  <c r="M341" i="43" s="1"/>
  <c r="F341" i="43"/>
  <c r="N341" i="43" s="1"/>
  <c r="G341" i="43"/>
  <c r="H341" i="43"/>
  <c r="I341" i="43"/>
  <c r="J341" i="43"/>
  <c r="K341" i="43"/>
  <c r="L341" i="43"/>
  <c r="D342" i="43"/>
  <c r="E342" i="43"/>
  <c r="F342" i="43"/>
  <c r="N342" i="43" s="1"/>
  <c r="G342" i="43"/>
  <c r="H342" i="43"/>
  <c r="I342" i="43"/>
  <c r="J342" i="43"/>
  <c r="K342" i="43"/>
  <c r="L342" i="43"/>
  <c r="M342" i="43"/>
  <c r="D343" i="43"/>
  <c r="E343" i="43"/>
  <c r="M343" i="43" s="1"/>
  <c r="F343" i="43"/>
  <c r="G343" i="43"/>
  <c r="H343" i="43"/>
  <c r="I343" i="43"/>
  <c r="J343" i="43"/>
  <c r="K343" i="43"/>
  <c r="L343" i="43"/>
  <c r="N343" i="43"/>
  <c r="D344" i="43"/>
  <c r="E344" i="43"/>
  <c r="F344" i="43"/>
  <c r="N344" i="43" s="1"/>
  <c r="G344" i="43"/>
  <c r="H344" i="43"/>
  <c r="I344" i="43"/>
  <c r="M344" i="43" s="1"/>
  <c r="J344" i="43"/>
  <c r="K344" i="43"/>
  <c r="L344" i="43"/>
  <c r="D345" i="43"/>
  <c r="E345" i="43"/>
  <c r="F345" i="43"/>
  <c r="G345" i="43"/>
  <c r="H345" i="43"/>
  <c r="I345" i="43"/>
  <c r="J345" i="43"/>
  <c r="N345" i="43" s="1"/>
  <c r="K345" i="43"/>
  <c r="L345" i="43"/>
  <c r="M345" i="43"/>
  <c r="D346" i="43"/>
  <c r="E346" i="43"/>
  <c r="M346" i="43" s="1"/>
  <c r="F346" i="43"/>
  <c r="G346" i="43"/>
  <c r="H346" i="43"/>
  <c r="I346" i="43"/>
  <c r="J346" i="43"/>
  <c r="K346" i="43"/>
  <c r="L346" i="43"/>
  <c r="N346" i="43"/>
  <c r="D347" i="43"/>
  <c r="E347" i="43"/>
  <c r="M347" i="43" s="1"/>
  <c r="F347" i="43"/>
  <c r="N347" i="43" s="1"/>
  <c r="G347" i="43"/>
  <c r="H347" i="43"/>
  <c r="I347" i="43"/>
  <c r="J347" i="43"/>
  <c r="K347" i="43"/>
  <c r="L347" i="43"/>
  <c r="D348" i="43"/>
  <c r="E348" i="43"/>
  <c r="F348" i="43"/>
  <c r="N348" i="43" s="1"/>
  <c r="G348" i="43"/>
  <c r="H348" i="43"/>
  <c r="I348" i="43"/>
  <c r="J348" i="43"/>
  <c r="K348" i="43"/>
  <c r="L348" i="43"/>
  <c r="M348" i="43"/>
  <c r="D349" i="43"/>
  <c r="E349" i="43"/>
  <c r="M349" i="43" s="1"/>
  <c r="F349" i="43"/>
  <c r="G349" i="43"/>
  <c r="H349" i="43"/>
  <c r="I349" i="43"/>
  <c r="J349" i="43"/>
  <c r="K349" i="43"/>
  <c r="L349" i="43"/>
  <c r="N349" i="43"/>
  <c r="D350" i="43"/>
  <c r="E350" i="43"/>
  <c r="F350" i="43"/>
  <c r="N350" i="43" s="1"/>
  <c r="G350" i="43"/>
  <c r="H350" i="43"/>
  <c r="I350" i="43"/>
  <c r="M350" i="43" s="1"/>
  <c r="J350" i="43"/>
  <c r="K350" i="43"/>
  <c r="L350" i="43"/>
  <c r="D351" i="43"/>
  <c r="E351" i="43"/>
  <c r="F351" i="43"/>
  <c r="G351" i="43"/>
  <c r="H351" i="43"/>
  <c r="I351" i="43"/>
  <c r="J351" i="43"/>
  <c r="N351" i="43" s="1"/>
  <c r="K351" i="43"/>
  <c r="L351" i="43"/>
  <c r="M351" i="43"/>
  <c r="D352" i="43"/>
  <c r="E352" i="43"/>
  <c r="M352" i="43" s="1"/>
  <c r="F352" i="43"/>
  <c r="G352" i="43"/>
  <c r="H352" i="43"/>
  <c r="I352" i="43"/>
  <c r="J352" i="43"/>
  <c r="K352" i="43"/>
  <c r="L352" i="43"/>
  <c r="N352" i="43"/>
  <c r="D353" i="43"/>
  <c r="E353" i="43"/>
  <c r="F353" i="43"/>
  <c r="G353" i="43"/>
  <c r="H353" i="43"/>
  <c r="I353" i="43"/>
  <c r="J353" i="43"/>
  <c r="K353" i="43"/>
  <c r="L353" i="43"/>
  <c r="D354" i="43"/>
  <c r="E354" i="43"/>
  <c r="F354" i="43"/>
  <c r="N354" i="43" s="1"/>
  <c r="G354" i="43"/>
  <c r="H354" i="43"/>
  <c r="I354" i="43"/>
  <c r="M354" i="43" s="1"/>
  <c r="J354" i="43"/>
  <c r="K354" i="43"/>
  <c r="L354" i="43"/>
  <c r="D355" i="43"/>
  <c r="E355" i="43"/>
  <c r="F355" i="43"/>
  <c r="G355" i="43"/>
  <c r="H355" i="43"/>
  <c r="I355" i="43"/>
  <c r="J355" i="43"/>
  <c r="K355" i="43"/>
  <c r="L355" i="43"/>
  <c r="D356" i="43"/>
  <c r="E356" i="43"/>
  <c r="F356" i="43"/>
  <c r="N356" i="43" s="1"/>
  <c r="G356" i="43"/>
  <c r="H356" i="43"/>
  <c r="I356" i="43"/>
  <c r="J356" i="43"/>
  <c r="K356" i="43"/>
  <c r="L356" i="43"/>
  <c r="M356" i="43"/>
  <c r="D357" i="43"/>
  <c r="E357" i="43"/>
  <c r="M357" i="43" s="1"/>
  <c r="F357" i="43"/>
  <c r="G357" i="43"/>
  <c r="H357" i="43"/>
  <c r="I357" i="43"/>
  <c r="J357" i="43"/>
  <c r="K357" i="43"/>
  <c r="L357" i="43"/>
  <c r="N357" i="43"/>
  <c r="D358" i="43"/>
  <c r="E358" i="43"/>
  <c r="F358" i="43"/>
  <c r="N358" i="43" s="1"/>
  <c r="G358" i="43"/>
  <c r="H358" i="43"/>
  <c r="I358" i="43"/>
  <c r="M358" i="43" s="1"/>
  <c r="J358" i="43"/>
  <c r="K358" i="43"/>
  <c r="L358" i="43"/>
  <c r="D359" i="43"/>
  <c r="E359" i="43"/>
  <c r="F359" i="43"/>
  <c r="G359" i="43"/>
  <c r="H359" i="43"/>
  <c r="I359" i="43"/>
  <c r="J359" i="43"/>
  <c r="N359" i="43" s="1"/>
  <c r="K359" i="43"/>
  <c r="L359" i="43"/>
  <c r="M359" i="43"/>
  <c r="D360" i="43"/>
  <c r="E360" i="43"/>
  <c r="M360" i="43" s="1"/>
  <c r="F360" i="43"/>
  <c r="G360" i="43"/>
  <c r="H360" i="43"/>
  <c r="I360" i="43"/>
  <c r="J360" i="43"/>
  <c r="K360" i="43"/>
  <c r="L360" i="43"/>
  <c r="N360" i="43"/>
  <c r="D361" i="43"/>
  <c r="E361" i="43"/>
  <c r="M361" i="43" s="1"/>
  <c r="F361" i="43"/>
  <c r="N361" i="43" s="1"/>
  <c r="G361" i="43"/>
  <c r="H361" i="43"/>
  <c r="I361" i="43"/>
  <c r="J361" i="43"/>
  <c r="K361" i="43"/>
  <c r="L361" i="43"/>
  <c r="D362" i="43"/>
  <c r="E362" i="43"/>
  <c r="F362" i="43"/>
  <c r="N362" i="43" s="1"/>
  <c r="G362" i="43"/>
  <c r="H362" i="43"/>
  <c r="I362" i="43"/>
  <c r="J362" i="43"/>
  <c r="K362" i="43"/>
  <c r="L362" i="43"/>
  <c r="M362" i="43"/>
  <c r="D363" i="43"/>
  <c r="E363" i="43"/>
  <c r="M363" i="43" s="1"/>
  <c r="F363" i="43"/>
  <c r="G363" i="43"/>
  <c r="H363" i="43"/>
  <c r="I363" i="43"/>
  <c r="J363" i="43"/>
  <c r="K363" i="43"/>
  <c r="L363" i="43"/>
  <c r="N363" i="43"/>
  <c r="D364" i="43"/>
  <c r="E364" i="43"/>
  <c r="F364" i="43"/>
  <c r="N364" i="43" s="1"/>
  <c r="G364" i="43"/>
  <c r="H364" i="43"/>
  <c r="I364" i="43"/>
  <c r="M364" i="43" s="1"/>
  <c r="J364" i="43"/>
  <c r="K364" i="43"/>
  <c r="L364" i="43"/>
  <c r="D365" i="43"/>
  <c r="E365" i="43"/>
  <c r="F365" i="43"/>
  <c r="G365" i="43"/>
  <c r="H365" i="43"/>
  <c r="I365" i="43"/>
  <c r="J365" i="43"/>
  <c r="N365" i="43" s="1"/>
  <c r="K365" i="43"/>
  <c r="L365" i="43"/>
  <c r="M365" i="43"/>
  <c r="D366" i="43"/>
  <c r="E366" i="43"/>
  <c r="M366" i="43" s="1"/>
  <c r="F366" i="43"/>
  <c r="G366" i="43"/>
  <c r="H366" i="43"/>
  <c r="I366" i="43"/>
  <c r="J366" i="43"/>
  <c r="K366" i="43"/>
  <c r="L366" i="43"/>
  <c r="N366" i="43"/>
  <c r="D367" i="43"/>
  <c r="E367" i="43"/>
  <c r="M367" i="43" s="1"/>
  <c r="F367" i="43"/>
  <c r="N367" i="43" s="1"/>
  <c r="G367" i="43"/>
  <c r="H367" i="43"/>
  <c r="I367" i="43"/>
  <c r="J367" i="43"/>
  <c r="K367" i="43"/>
  <c r="L367" i="43"/>
  <c r="D368" i="43"/>
  <c r="E368" i="43"/>
  <c r="F368" i="43"/>
  <c r="N368" i="43" s="1"/>
  <c r="G368" i="43"/>
  <c r="H368" i="43"/>
  <c r="I368" i="43"/>
  <c r="J368" i="43"/>
  <c r="K368" i="43"/>
  <c r="L368" i="43"/>
  <c r="M368" i="43"/>
  <c r="D369" i="43"/>
  <c r="E369" i="43"/>
  <c r="M369" i="43" s="1"/>
  <c r="F369" i="43"/>
  <c r="G369" i="43"/>
  <c r="H369" i="43"/>
  <c r="I369" i="43"/>
  <c r="J369" i="43"/>
  <c r="K369" i="43"/>
  <c r="L369" i="43"/>
  <c r="N369" i="43"/>
  <c r="D370" i="43"/>
  <c r="E370" i="43"/>
  <c r="F370" i="43"/>
  <c r="N370" i="43" s="1"/>
  <c r="G370" i="43"/>
  <c r="H370" i="43"/>
  <c r="I370" i="43"/>
  <c r="M370" i="43" s="1"/>
  <c r="J370" i="43"/>
  <c r="K370" i="43"/>
  <c r="L370" i="43"/>
  <c r="D371" i="43"/>
  <c r="E371" i="43"/>
  <c r="F371" i="43"/>
  <c r="G371" i="43"/>
  <c r="H371" i="43"/>
  <c r="I371" i="43"/>
  <c r="J371" i="43"/>
  <c r="N371" i="43" s="1"/>
  <c r="K371" i="43"/>
  <c r="L371" i="43"/>
  <c r="M371" i="43"/>
  <c r="D372" i="43"/>
  <c r="E372" i="43"/>
  <c r="M372" i="43" s="1"/>
  <c r="F372" i="43"/>
  <c r="G372" i="43"/>
  <c r="H372" i="43"/>
  <c r="I372" i="43"/>
  <c r="J372" i="43"/>
  <c r="K372" i="43"/>
  <c r="L372" i="43"/>
  <c r="N372" i="43"/>
  <c r="D373" i="43"/>
  <c r="E373" i="43"/>
  <c r="M373" i="43" s="1"/>
  <c r="F373" i="43"/>
  <c r="N373" i="43" s="1"/>
  <c r="G373" i="43"/>
  <c r="H373" i="43"/>
  <c r="I373" i="43"/>
  <c r="J373" i="43"/>
  <c r="K373" i="43"/>
  <c r="L373" i="43"/>
  <c r="D375" i="43"/>
  <c r="E375" i="43"/>
  <c r="F375" i="43"/>
  <c r="N375" i="43" s="1"/>
  <c r="G375" i="43"/>
  <c r="H375" i="43"/>
  <c r="I375" i="43"/>
  <c r="J375" i="43"/>
  <c r="K375" i="43"/>
  <c r="L375" i="43"/>
  <c r="M375" i="43"/>
  <c r="D376" i="43"/>
  <c r="E376" i="43"/>
  <c r="M376" i="43" s="1"/>
  <c r="F376" i="43"/>
  <c r="G376" i="43"/>
  <c r="H376" i="43"/>
  <c r="I376" i="43"/>
  <c r="J376" i="43"/>
  <c r="K376" i="43"/>
  <c r="L376" i="43"/>
  <c r="N376" i="43"/>
  <c r="D377" i="43"/>
  <c r="D381" i="43"/>
  <c r="E381" i="43"/>
  <c r="F381" i="43"/>
  <c r="D382" i="43"/>
  <c r="E382" i="43"/>
  <c r="F382" i="43"/>
  <c r="E386" i="43"/>
  <c r="F386" i="43"/>
  <c r="N386" i="43" s="1"/>
  <c r="G386" i="43"/>
  <c r="H386" i="43"/>
  <c r="I386" i="43"/>
  <c r="M386" i="43" s="1"/>
  <c r="J386" i="43"/>
  <c r="K386" i="43"/>
  <c r="L386" i="43"/>
  <c r="D387" i="43"/>
  <c r="E387" i="43"/>
  <c r="F387" i="43"/>
  <c r="G387" i="43"/>
  <c r="H387" i="43"/>
  <c r="I387" i="43"/>
  <c r="J387" i="43"/>
  <c r="N387" i="43" s="1"/>
  <c r="K387" i="43"/>
  <c r="L387" i="43"/>
  <c r="M387" i="43"/>
  <c r="D388" i="43"/>
  <c r="E388" i="43"/>
  <c r="M388" i="43" s="1"/>
  <c r="F388" i="43"/>
  <c r="G388" i="43"/>
  <c r="H388" i="43"/>
  <c r="I388" i="43"/>
  <c r="J388" i="43"/>
  <c r="K388" i="43"/>
  <c r="L388" i="43"/>
  <c r="N388" i="43"/>
  <c r="D389" i="43"/>
  <c r="E389" i="43"/>
  <c r="M389" i="43" s="1"/>
  <c r="F389" i="43"/>
  <c r="N389" i="43" s="1"/>
  <c r="G389" i="43"/>
  <c r="H389" i="43"/>
  <c r="I389" i="43"/>
  <c r="J389" i="43"/>
  <c r="K389" i="43"/>
  <c r="L389" i="43"/>
  <c r="D390" i="43"/>
  <c r="E390" i="43"/>
  <c r="F390" i="43"/>
  <c r="N390" i="43" s="1"/>
  <c r="G390" i="43"/>
  <c r="H390" i="43"/>
  <c r="I390" i="43"/>
  <c r="J390" i="43"/>
  <c r="K390" i="43"/>
  <c r="L390" i="43"/>
  <c r="M390" i="43"/>
  <c r="D391" i="43"/>
  <c r="E391" i="43"/>
  <c r="M391" i="43" s="1"/>
  <c r="F391" i="43"/>
  <c r="G391" i="43"/>
  <c r="H391" i="43"/>
  <c r="I391" i="43"/>
  <c r="J391" i="43"/>
  <c r="K391" i="43"/>
  <c r="L391" i="43"/>
  <c r="N391" i="43"/>
  <c r="D392" i="43"/>
  <c r="E392" i="43"/>
  <c r="F392" i="43"/>
  <c r="N392" i="43" s="1"/>
  <c r="G392" i="43"/>
  <c r="H392" i="43"/>
  <c r="I392" i="43"/>
  <c r="M392" i="43" s="1"/>
  <c r="J392" i="43"/>
  <c r="K392" i="43"/>
  <c r="L392" i="43"/>
  <c r="D393" i="43"/>
  <c r="E393" i="43"/>
  <c r="F393" i="43"/>
  <c r="G393" i="43"/>
  <c r="H393" i="43"/>
  <c r="I393" i="43"/>
  <c r="J393" i="43"/>
  <c r="N393" i="43" s="1"/>
  <c r="K393" i="43"/>
  <c r="L393" i="43"/>
  <c r="M393" i="43"/>
  <c r="D394" i="43"/>
  <c r="E394" i="43"/>
  <c r="M394" i="43" s="1"/>
  <c r="F394" i="43"/>
  <c r="G394" i="43"/>
  <c r="H394" i="43"/>
  <c r="I394" i="43"/>
  <c r="J394" i="43"/>
  <c r="K394" i="43"/>
  <c r="L394" i="43"/>
  <c r="N394" i="43"/>
  <c r="D395" i="43"/>
  <c r="E395" i="43"/>
  <c r="M395" i="43" s="1"/>
  <c r="F395" i="43"/>
  <c r="N395" i="43" s="1"/>
  <c r="G395" i="43"/>
  <c r="H395" i="43"/>
  <c r="I395" i="43"/>
  <c r="J395" i="43"/>
  <c r="K395" i="43"/>
  <c r="L395" i="43"/>
  <c r="D396" i="43"/>
  <c r="E396" i="43"/>
  <c r="F396" i="43"/>
  <c r="N396" i="43" s="1"/>
  <c r="G396" i="43"/>
  <c r="H396" i="43"/>
  <c r="I396" i="43"/>
  <c r="J396" i="43"/>
  <c r="K396" i="43"/>
  <c r="L396" i="43"/>
  <c r="M396" i="43"/>
  <c r="D397" i="43"/>
  <c r="E397" i="43"/>
  <c r="M397" i="43" s="1"/>
  <c r="F397" i="43"/>
  <c r="G397" i="43"/>
  <c r="H397" i="43"/>
  <c r="I397" i="43"/>
  <c r="J397" i="43"/>
  <c r="K397" i="43"/>
  <c r="L397" i="43"/>
  <c r="N397" i="43"/>
  <c r="D398" i="43"/>
  <c r="E398" i="43"/>
  <c r="F398" i="43"/>
  <c r="N398" i="43" s="1"/>
  <c r="G398" i="43"/>
  <c r="H398" i="43"/>
  <c r="I398" i="43"/>
  <c r="M398" i="43" s="1"/>
  <c r="J398" i="43"/>
  <c r="K398" i="43"/>
  <c r="L398" i="43"/>
  <c r="D399" i="43"/>
  <c r="E399" i="43"/>
  <c r="F399" i="43"/>
  <c r="G399" i="43"/>
  <c r="H399" i="43"/>
  <c r="I399" i="43"/>
  <c r="J399" i="43"/>
  <c r="N399" i="43" s="1"/>
  <c r="K399" i="43"/>
  <c r="L399" i="43"/>
  <c r="M399" i="43"/>
  <c r="D400" i="43"/>
  <c r="E400" i="43"/>
  <c r="M400" i="43" s="1"/>
  <c r="F400" i="43"/>
  <c r="G400" i="43"/>
  <c r="H400" i="43"/>
  <c r="I400" i="43"/>
  <c r="J400" i="43"/>
  <c r="K400" i="43"/>
  <c r="L400" i="43"/>
  <c r="N400" i="43"/>
  <c r="D401" i="43"/>
  <c r="E401" i="43"/>
  <c r="M401" i="43" s="1"/>
  <c r="F401" i="43"/>
  <c r="N401" i="43" s="1"/>
  <c r="G401" i="43"/>
  <c r="H401" i="43"/>
  <c r="I401" i="43"/>
  <c r="J401" i="43"/>
  <c r="K401" i="43"/>
  <c r="L401" i="43"/>
  <c r="D402" i="43"/>
  <c r="E402" i="43"/>
  <c r="F402" i="43"/>
  <c r="N402" i="43" s="1"/>
  <c r="G402" i="43"/>
  <c r="H402" i="43"/>
  <c r="I402" i="43"/>
  <c r="J402" i="43"/>
  <c r="K402" i="43"/>
  <c r="L402" i="43"/>
  <c r="M402" i="43"/>
  <c r="D403" i="43"/>
  <c r="E403" i="43"/>
  <c r="M403" i="43" s="1"/>
  <c r="F403" i="43"/>
  <c r="G403" i="43"/>
  <c r="H403" i="43"/>
  <c r="I403" i="43"/>
  <c r="J403" i="43"/>
  <c r="K403" i="43"/>
  <c r="L403" i="43"/>
  <c r="N403" i="43"/>
  <c r="D404" i="43"/>
  <c r="E404" i="43"/>
  <c r="F404" i="43"/>
  <c r="N404" i="43" s="1"/>
  <c r="G404" i="43"/>
  <c r="H404" i="43"/>
  <c r="I404" i="43"/>
  <c r="M404" i="43" s="1"/>
  <c r="J404" i="43"/>
  <c r="K404" i="43"/>
  <c r="L404" i="43"/>
  <c r="D405" i="43"/>
  <c r="E405" i="43"/>
  <c r="F405" i="43"/>
  <c r="G405" i="43"/>
  <c r="H405" i="43"/>
  <c r="I405" i="43"/>
  <c r="J405" i="43"/>
  <c r="N405" i="43" s="1"/>
  <c r="K405" i="43"/>
  <c r="L405" i="43"/>
  <c r="M405" i="43"/>
  <c r="D406" i="43"/>
  <c r="E406" i="43"/>
  <c r="M406" i="43" s="1"/>
  <c r="F406" i="43"/>
  <c r="G406" i="43"/>
  <c r="H406" i="43"/>
  <c r="I406" i="43"/>
  <c r="J406" i="43"/>
  <c r="K406" i="43"/>
  <c r="L406" i="43"/>
  <c r="N406" i="43"/>
  <c r="D407" i="43"/>
  <c r="E407" i="43"/>
  <c r="M407" i="43" s="1"/>
  <c r="F407" i="43"/>
  <c r="N407" i="43" s="1"/>
  <c r="G407" i="43"/>
  <c r="H407" i="43"/>
  <c r="I407" i="43"/>
  <c r="J407" i="43"/>
  <c r="K407" i="43"/>
  <c r="L407" i="43"/>
  <c r="D408" i="43"/>
  <c r="E408" i="43"/>
  <c r="F408" i="43"/>
  <c r="N408" i="43" s="1"/>
  <c r="G408" i="43"/>
  <c r="H408" i="43"/>
  <c r="I408" i="43"/>
  <c r="J408" i="43"/>
  <c r="K408" i="43"/>
  <c r="L408" i="43"/>
  <c r="M408" i="43"/>
  <c r="D409" i="43"/>
  <c r="E409" i="43"/>
  <c r="M409" i="43" s="1"/>
  <c r="F409" i="43"/>
  <c r="G409" i="43"/>
  <c r="H409" i="43"/>
  <c r="I409" i="43"/>
  <c r="J409" i="43"/>
  <c r="K409" i="43"/>
  <c r="L409" i="43"/>
  <c r="N409" i="43"/>
  <c r="D410" i="43"/>
  <c r="E410" i="43"/>
  <c r="F410" i="43"/>
  <c r="N410" i="43" s="1"/>
  <c r="G410" i="43"/>
  <c r="H410" i="43"/>
  <c r="I410" i="43"/>
  <c r="M410" i="43" s="1"/>
  <c r="J410" i="43"/>
  <c r="K410" i="43"/>
  <c r="L410" i="43"/>
  <c r="D411" i="43"/>
  <c r="E411" i="43"/>
  <c r="F411" i="43"/>
  <c r="G411" i="43"/>
  <c r="H411" i="43"/>
  <c r="I411" i="43"/>
  <c r="J411" i="43"/>
  <c r="N411" i="43" s="1"/>
  <c r="K411" i="43"/>
  <c r="L411" i="43"/>
  <c r="M411" i="43"/>
  <c r="D412" i="43"/>
  <c r="E412" i="43"/>
  <c r="M412" i="43" s="1"/>
  <c r="F412" i="43"/>
  <c r="G412" i="43"/>
  <c r="H412" i="43"/>
  <c r="I412" i="43"/>
  <c r="J412" i="43"/>
  <c r="K412" i="43"/>
  <c r="L412" i="43"/>
  <c r="N412" i="43"/>
  <c r="D413" i="43"/>
  <c r="E413" i="43"/>
  <c r="M413" i="43" s="1"/>
  <c r="F413" i="43"/>
  <c r="N413" i="43" s="1"/>
  <c r="G413" i="43"/>
  <c r="H413" i="43"/>
  <c r="I413" i="43"/>
  <c r="J413" i="43"/>
  <c r="K413" i="43"/>
  <c r="L413" i="43"/>
  <c r="D414" i="43"/>
  <c r="E414" i="43"/>
  <c r="F414" i="43"/>
  <c r="N414" i="43" s="1"/>
  <c r="G414" i="43"/>
  <c r="H414" i="43"/>
  <c r="I414" i="43"/>
  <c r="J414" i="43"/>
  <c r="K414" i="43"/>
  <c r="L414" i="43"/>
  <c r="M414" i="43"/>
  <c r="D415" i="43"/>
  <c r="E415" i="43"/>
  <c r="M415" i="43" s="1"/>
  <c r="F415" i="43"/>
  <c r="G415" i="43"/>
  <c r="H415" i="43"/>
  <c r="I415" i="43"/>
  <c r="J415" i="43"/>
  <c r="K415" i="43"/>
  <c r="L415" i="43"/>
  <c r="N415" i="43"/>
  <c r="D416" i="43"/>
  <c r="E416" i="43"/>
  <c r="F416" i="43"/>
  <c r="N416" i="43" s="1"/>
  <c r="G416" i="43"/>
  <c r="H416" i="43"/>
  <c r="I416" i="43"/>
  <c r="M416" i="43" s="1"/>
  <c r="J416" i="43"/>
  <c r="K416" i="43"/>
  <c r="L416" i="43"/>
  <c r="D417" i="43"/>
  <c r="E417" i="43"/>
  <c r="F417" i="43"/>
  <c r="G417" i="43"/>
  <c r="H417" i="43"/>
  <c r="I417" i="43"/>
  <c r="J417" i="43"/>
  <c r="N417" i="43" s="1"/>
  <c r="K417" i="43"/>
  <c r="L417" i="43"/>
  <c r="M417" i="43"/>
  <c r="D418" i="43"/>
  <c r="E418" i="43"/>
  <c r="F418" i="43"/>
  <c r="G418" i="43"/>
  <c r="H418" i="43"/>
  <c r="I418" i="43"/>
  <c r="J418" i="43"/>
  <c r="K418" i="43"/>
  <c r="L418" i="43"/>
  <c r="D419" i="43"/>
  <c r="E419" i="43"/>
  <c r="M419" i="43" s="1"/>
  <c r="F419" i="43"/>
  <c r="G419" i="43"/>
  <c r="H419" i="43"/>
  <c r="I419" i="43"/>
  <c r="J419" i="43"/>
  <c r="K419" i="43"/>
  <c r="L419" i="43"/>
  <c r="N419" i="43"/>
  <c r="D420" i="43"/>
  <c r="E420" i="43"/>
  <c r="F420" i="43"/>
  <c r="G420" i="43"/>
  <c r="H420" i="43"/>
  <c r="I420" i="43"/>
  <c r="M420" i="43" s="1"/>
  <c r="J420" i="43"/>
  <c r="K420" i="43"/>
  <c r="L420" i="43"/>
  <c r="D421" i="43"/>
  <c r="E421" i="43"/>
  <c r="M421" i="43" s="1"/>
  <c r="F421" i="43"/>
  <c r="G421" i="43"/>
  <c r="H421" i="43"/>
  <c r="I421" i="43"/>
  <c r="J421" i="43"/>
  <c r="K421" i="43"/>
  <c r="L421" i="43"/>
  <c r="N421" i="43"/>
  <c r="D422" i="43"/>
  <c r="E422" i="43"/>
  <c r="M422" i="43" s="1"/>
  <c r="F422" i="43"/>
  <c r="N422" i="43" s="1"/>
  <c r="G422" i="43"/>
  <c r="H422" i="43"/>
  <c r="I422" i="43"/>
  <c r="J422" i="43"/>
  <c r="K422" i="43"/>
  <c r="L422" i="43"/>
  <c r="D423" i="43"/>
  <c r="E423" i="43"/>
  <c r="F423" i="43"/>
  <c r="N423" i="43" s="1"/>
  <c r="G423" i="43"/>
  <c r="H423" i="43"/>
  <c r="I423" i="43"/>
  <c r="J423" i="43"/>
  <c r="K423" i="43"/>
  <c r="L423" i="43"/>
  <c r="M423" i="43"/>
  <c r="D424" i="43"/>
  <c r="E424" i="43"/>
  <c r="M424" i="43" s="1"/>
  <c r="F424" i="43"/>
  <c r="G424" i="43"/>
  <c r="H424" i="43"/>
  <c r="I424" i="43"/>
  <c r="J424" i="43"/>
  <c r="K424" i="43"/>
  <c r="L424" i="43"/>
  <c r="N424" i="43"/>
  <c r="D425" i="43"/>
  <c r="E425" i="43"/>
  <c r="F425" i="43"/>
  <c r="N425" i="43" s="1"/>
  <c r="G425" i="43"/>
  <c r="H425" i="43"/>
  <c r="I425" i="43"/>
  <c r="M425" i="43" s="1"/>
  <c r="J425" i="43"/>
  <c r="K425" i="43"/>
  <c r="L425" i="43"/>
  <c r="D426" i="43"/>
  <c r="E426" i="43"/>
  <c r="F426" i="43"/>
  <c r="G426" i="43"/>
  <c r="H426" i="43"/>
  <c r="I426" i="43"/>
  <c r="J426" i="43"/>
  <c r="N426" i="43" s="1"/>
  <c r="K426" i="43"/>
  <c r="L426" i="43"/>
  <c r="M426" i="43"/>
  <c r="D427" i="43"/>
  <c r="E427" i="43"/>
  <c r="M427" i="43" s="1"/>
  <c r="F427" i="43"/>
  <c r="G427" i="43"/>
  <c r="H427" i="43"/>
  <c r="I427" i="43"/>
  <c r="J427" i="43"/>
  <c r="K427" i="43"/>
  <c r="L427" i="43"/>
  <c r="N427" i="43"/>
  <c r="D428" i="43"/>
  <c r="E428" i="43"/>
  <c r="M428" i="43" s="1"/>
  <c r="F428" i="43"/>
  <c r="N428" i="43" s="1"/>
  <c r="G428" i="43"/>
  <c r="H428" i="43"/>
  <c r="I428" i="43"/>
  <c r="J428" i="43"/>
  <c r="K428" i="43"/>
  <c r="L428" i="43"/>
  <c r="D429" i="43"/>
  <c r="E429" i="43"/>
  <c r="F429" i="43"/>
  <c r="N429" i="43" s="1"/>
  <c r="G429" i="43"/>
  <c r="H429" i="43"/>
  <c r="I429" i="43"/>
  <c r="J429" i="43"/>
  <c r="K429" i="43"/>
  <c r="L429" i="43"/>
  <c r="M429" i="43"/>
  <c r="D430" i="43"/>
  <c r="E430" i="43"/>
  <c r="M430" i="43" s="1"/>
  <c r="F430" i="43"/>
  <c r="G430" i="43"/>
  <c r="H430" i="43"/>
  <c r="I430" i="43"/>
  <c r="J430" i="43"/>
  <c r="K430" i="43"/>
  <c r="L430" i="43"/>
  <c r="N430" i="43"/>
  <c r="D431" i="43"/>
  <c r="E431" i="43"/>
  <c r="F431" i="43"/>
  <c r="N431" i="43" s="1"/>
  <c r="G431" i="43"/>
  <c r="H431" i="43"/>
  <c r="I431" i="43"/>
  <c r="M431" i="43" s="1"/>
  <c r="J431" i="43"/>
  <c r="K431" i="43"/>
  <c r="L431" i="43"/>
  <c r="D432" i="43"/>
  <c r="E432" i="43"/>
  <c r="F432" i="43"/>
  <c r="G432" i="43"/>
  <c r="H432" i="43"/>
  <c r="I432" i="43"/>
  <c r="J432" i="43"/>
  <c r="N432" i="43" s="1"/>
  <c r="K432" i="43"/>
  <c r="L432" i="43"/>
  <c r="M432" i="43"/>
  <c r="D433" i="43"/>
  <c r="E433" i="43"/>
  <c r="M433" i="43" s="1"/>
  <c r="F433" i="43"/>
  <c r="G433" i="43"/>
  <c r="H433" i="43"/>
  <c r="I433" i="43"/>
  <c r="J433" i="43"/>
  <c r="K433" i="43"/>
  <c r="L433" i="43"/>
  <c r="N433" i="43"/>
  <c r="D434" i="43"/>
  <c r="E434" i="43"/>
  <c r="M434" i="43" s="1"/>
  <c r="F434" i="43"/>
  <c r="N434" i="43" s="1"/>
  <c r="G434" i="43"/>
  <c r="H434" i="43"/>
  <c r="I434" i="43"/>
  <c r="J434" i="43"/>
  <c r="K434" i="43"/>
  <c r="L434" i="43"/>
  <c r="D435" i="43"/>
  <c r="E435" i="43"/>
  <c r="F435" i="43"/>
  <c r="N435" i="43" s="1"/>
  <c r="G435" i="43"/>
  <c r="H435" i="43"/>
  <c r="I435" i="43"/>
  <c r="J435" i="43"/>
  <c r="K435" i="43"/>
  <c r="L435" i="43"/>
  <c r="M435" i="43"/>
  <c r="D437" i="43"/>
  <c r="E437" i="43"/>
  <c r="M437" i="43" s="1"/>
  <c r="F437" i="43"/>
  <c r="G437" i="43"/>
  <c r="H437" i="43"/>
  <c r="I437" i="43"/>
  <c r="J437" i="43"/>
  <c r="K437" i="43"/>
  <c r="L437" i="43"/>
  <c r="N437" i="43"/>
  <c r="D438" i="43"/>
  <c r="E438" i="43"/>
  <c r="F438" i="43"/>
  <c r="G438" i="43"/>
  <c r="H438" i="43"/>
  <c r="I438" i="43"/>
  <c r="J438" i="43"/>
  <c r="K438" i="43"/>
  <c r="L438" i="43"/>
  <c r="D439" i="43"/>
  <c r="D443" i="43"/>
  <c r="E443" i="43"/>
  <c r="F443" i="43"/>
  <c r="D444" i="43"/>
  <c r="E444" i="43"/>
  <c r="F444" i="43"/>
  <c r="E448" i="43"/>
  <c r="M448" i="43" s="1"/>
  <c r="F448" i="43"/>
  <c r="N448" i="43" s="1"/>
  <c r="G448" i="43"/>
  <c r="H448" i="43"/>
  <c r="I448" i="43"/>
  <c r="J448" i="43"/>
  <c r="K448" i="43"/>
  <c r="L448" i="43"/>
  <c r="D449" i="43"/>
  <c r="E449" i="43"/>
  <c r="F449" i="43"/>
  <c r="N449" i="43" s="1"/>
  <c r="G449" i="43"/>
  <c r="H449" i="43"/>
  <c r="I449" i="43"/>
  <c r="J449" i="43"/>
  <c r="K449" i="43"/>
  <c r="L449" i="43"/>
  <c r="M449" i="43"/>
  <c r="D450" i="43"/>
  <c r="E450" i="43"/>
  <c r="M450" i="43" s="1"/>
  <c r="F450" i="43"/>
  <c r="G450" i="43"/>
  <c r="H450" i="43"/>
  <c r="I450" i="43"/>
  <c r="J450" i="43"/>
  <c r="K450" i="43"/>
  <c r="L450" i="43"/>
  <c r="N450" i="43"/>
  <c r="D451" i="43"/>
  <c r="E451" i="43"/>
  <c r="F451" i="43"/>
  <c r="N451" i="43" s="1"/>
  <c r="G451" i="43"/>
  <c r="H451" i="43"/>
  <c r="I451" i="43"/>
  <c r="J451" i="43"/>
  <c r="K451" i="43"/>
  <c r="L451" i="43"/>
  <c r="M451" i="43"/>
  <c r="D452" i="43"/>
  <c r="E452" i="43"/>
  <c r="F452" i="43"/>
  <c r="G452" i="43"/>
  <c r="H452" i="43"/>
  <c r="I452" i="43"/>
  <c r="J452" i="43"/>
  <c r="K452" i="43"/>
  <c r="L452" i="43"/>
  <c r="M452" i="43"/>
  <c r="N452" i="43"/>
  <c r="D453" i="43"/>
  <c r="E453" i="43"/>
  <c r="M453" i="43" s="1"/>
  <c r="F453" i="43"/>
  <c r="G453" i="43"/>
  <c r="H453" i="43"/>
  <c r="I453" i="43"/>
  <c r="J453" i="43"/>
  <c r="K453" i="43"/>
  <c r="L453" i="43"/>
  <c r="N453" i="43"/>
  <c r="D454" i="43"/>
  <c r="E454" i="43"/>
  <c r="M454" i="43" s="1"/>
  <c r="F454" i="43"/>
  <c r="N454" i="43" s="1"/>
  <c r="G454" i="43"/>
  <c r="H454" i="43"/>
  <c r="I454" i="43"/>
  <c r="J454" i="43"/>
  <c r="K454" i="43"/>
  <c r="L454" i="43"/>
  <c r="D455" i="43"/>
  <c r="E455" i="43"/>
  <c r="F455" i="43"/>
  <c r="N455" i="43" s="1"/>
  <c r="G455" i="43"/>
  <c r="H455" i="43"/>
  <c r="I455" i="43"/>
  <c r="J455" i="43"/>
  <c r="K455" i="43"/>
  <c r="L455" i="43"/>
  <c r="M455" i="43"/>
  <c r="D456" i="43"/>
  <c r="E456" i="43"/>
  <c r="M456" i="43" s="1"/>
  <c r="F456" i="43"/>
  <c r="G456" i="43"/>
  <c r="H456" i="43"/>
  <c r="I456" i="43"/>
  <c r="J456" i="43"/>
  <c r="K456" i="43"/>
  <c r="L456" i="43"/>
  <c r="N456" i="43"/>
  <c r="D457" i="43"/>
  <c r="E457" i="43"/>
  <c r="F457" i="43"/>
  <c r="N457" i="43" s="1"/>
  <c r="G457" i="43"/>
  <c r="H457" i="43"/>
  <c r="I457" i="43"/>
  <c r="J457" i="43"/>
  <c r="K457" i="43"/>
  <c r="L457" i="43"/>
  <c r="M457" i="43"/>
  <c r="D458" i="43"/>
  <c r="E458" i="43"/>
  <c r="F458" i="43"/>
  <c r="G458" i="43"/>
  <c r="H458" i="43"/>
  <c r="I458" i="43"/>
  <c r="J458" i="43"/>
  <c r="K458" i="43"/>
  <c r="L458" i="43"/>
  <c r="M458" i="43"/>
  <c r="N458" i="43"/>
  <c r="D459" i="43"/>
  <c r="E459" i="43"/>
  <c r="M459" i="43" s="1"/>
  <c r="F459" i="43"/>
  <c r="G459" i="43"/>
  <c r="H459" i="43"/>
  <c r="I459" i="43"/>
  <c r="J459" i="43"/>
  <c r="K459" i="43"/>
  <c r="L459" i="43"/>
  <c r="N459" i="43"/>
  <c r="D460" i="43"/>
  <c r="E460" i="43"/>
  <c r="M460" i="43" s="1"/>
  <c r="F460" i="43"/>
  <c r="N460" i="43" s="1"/>
  <c r="G460" i="43"/>
  <c r="H460" i="43"/>
  <c r="I460" i="43"/>
  <c r="J460" i="43"/>
  <c r="K460" i="43"/>
  <c r="L460" i="43"/>
  <c r="D461" i="43"/>
  <c r="E461" i="43"/>
  <c r="F461" i="43"/>
  <c r="N461" i="43" s="1"/>
  <c r="G461" i="43"/>
  <c r="H461" i="43"/>
  <c r="I461" i="43"/>
  <c r="J461" i="43"/>
  <c r="K461" i="43"/>
  <c r="L461" i="43"/>
  <c r="M461" i="43"/>
  <c r="D462" i="43"/>
  <c r="E462" i="43"/>
  <c r="M462" i="43" s="1"/>
  <c r="F462" i="43"/>
  <c r="G462" i="43"/>
  <c r="H462" i="43"/>
  <c r="I462" i="43"/>
  <c r="J462" i="43"/>
  <c r="K462" i="43"/>
  <c r="L462" i="43"/>
  <c r="N462" i="43"/>
  <c r="D463" i="43"/>
  <c r="E463" i="43"/>
  <c r="F463" i="43"/>
  <c r="N463" i="43" s="1"/>
  <c r="G463" i="43"/>
  <c r="H463" i="43"/>
  <c r="I463" i="43"/>
  <c r="J463" i="43"/>
  <c r="K463" i="43"/>
  <c r="L463" i="43"/>
  <c r="M463" i="43"/>
  <c r="D464" i="43"/>
  <c r="E464" i="43"/>
  <c r="F464" i="43"/>
  <c r="G464" i="43"/>
  <c r="H464" i="43"/>
  <c r="I464" i="43"/>
  <c r="J464" i="43"/>
  <c r="K464" i="43"/>
  <c r="L464" i="43"/>
  <c r="M464" i="43"/>
  <c r="N464" i="43"/>
  <c r="D465" i="43"/>
  <c r="E465" i="43"/>
  <c r="M465" i="43" s="1"/>
  <c r="F465" i="43"/>
  <c r="G465" i="43"/>
  <c r="H465" i="43"/>
  <c r="I465" i="43"/>
  <c r="J465" i="43"/>
  <c r="K465" i="43"/>
  <c r="L465" i="43"/>
  <c r="N465" i="43"/>
  <c r="D466" i="43"/>
  <c r="E466" i="43"/>
  <c r="M466" i="43" s="1"/>
  <c r="F466" i="43"/>
  <c r="N466" i="43" s="1"/>
  <c r="G466" i="43"/>
  <c r="H466" i="43"/>
  <c r="I466" i="43"/>
  <c r="J466" i="43"/>
  <c r="K466" i="43"/>
  <c r="L466" i="43"/>
  <c r="D467" i="43"/>
  <c r="E467" i="43"/>
  <c r="F467" i="43"/>
  <c r="N467" i="43" s="1"/>
  <c r="G467" i="43"/>
  <c r="H467" i="43"/>
  <c r="I467" i="43"/>
  <c r="J467" i="43"/>
  <c r="K467" i="43"/>
  <c r="L467" i="43"/>
  <c r="M467" i="43"/>
  <c r="D468" i="43"/>
  <c r="E468" i="43"/>
  <c r="M468" i="43" s="1"/>
  <c r="F468" i="43"/>
  <c r="G468" i="43"/>
  <c r="H468" i="43"/>
  <c r="I468" i="43"/>
  <c r="J468" i="43"/>
  <c r="K468" i="43"/>
  <c r="L468" i="43"/>
  <c r="N468" i="43"/>
  <c r="D469" i="43"/>
  <c r="E469" i="43"/>
  <c r="F469" i="43"/>
  <c r="N469" i="43" s="1"/>
  <c r="G469" i="43"/>
  <c r="H469" i="43"/>
  <c r="I469" i="43"/>
  <c r="J469" i="43"/>
  <c r="K469" i="43"/>
  <c r="L469" i="43"/>
  <c r="M469" i="43"/>
  <c r="D470" i="43"/>
  <c r="E470" i="43"/>
  <c r="F470" i="43"/>
  <c r="G470" i="43"/>
  <c r="H470" i="43"/>
  <c r="I470" i="43"/>
  <c r="J470" i="43"/>
  <c r="K470" i="43"/>
  <c r="L470" i="43"/>
  <c r="M470" i="43"/>
  <c r="N470" i="43"/>
  <c r="D471" i="43"/>
  <c r="E471" i="43"/>
  <c r="M471" i="43" s="1"/>
  <c r="F471" i="43"/>
  <c r="G471" i="43"/>
  <c r="H471" i="43"/>
  <c r="I471" i="43"/>
  <c r="J471" i="43"/>
  <c r="K471" i="43"/>
  <c r="L471" i="43"/>
  <c r="N471" i="43"/>
  <c r="D472" i="43"/>
  <c r="E472" i="43"/>
  <c r="M472" i="43" s="1"/>
  <c r="F472" i="43"/>
  <c r="N472" i="43" s="1"/>
  <c r="G472" i="43"/>
  <c r="H472" i="43"/>
  <c r="I472" i="43"/>
  <c r="J472" i="43"/>
  <c r="K472" i="43"/>
  <c r="L472" i="43"/>
  <c r="D473" i="43"/>
  <c r="E473" i="43"/>
  <c r="F473" i="43"/>
  <c r="N473" i="43" s="1"/>
  <c r="G473" i="43"/>
  <c r="H473" i="43"/>
  <c r="I473" i="43"/>
  <c r="J473" i="43"/>
  <c r="K473" i="43"/>
  <c r="L473" i="43"/>
  <c r="M473" i="43"/>
  <c r="D474" i="43"/>
  <c r="E474" i="43"/>
  <c r="M474" i="43" s="1"/>
  <c r="F474" i="43"/>
  <c r="G474" i="43"/>
  <c r="H474" i="43"/>
  <c r="I474" i="43"/>
  <c r="J474" i="43"/>
  <c r="K474" i="43"/>
  <c r="L474" i="43"/>
  <c r="N474" i="43"/>
  <c r="D475" i="43"/>
  <c r="E475" i="43"/>
  <c r="F475" i="43"/>
  <c r="N475" i="43" s="1"/>
  <c r="G475" i="43"/>
  <c r="H475" i="43"/>
  <c r="I475" i="43"/>
  <c r="J475" i="43"/>
  <c r="K475" i="43"/>
  <c r="L475" i="43"/>
  <c r="M475" i="43"/>
  <c r="D476" i="43"/>
  <c r="E476" i="43"/>
  <c r="F476" i="43"/>
  <c r="G476" i="43"/>
  <c r="H476" i="43"/>
  <c r="I476" i="43"/>
  <c r="J476" i="43"/>
  <c r="K476" i="43"/>
  <c r="L476" i="43"/>
  <c r="M476" i="43"/>
  <c r="N476" i="43"/>
  <c r="D477" i="43"/>
  <c r="E477" i="43"/>
  <c r="M477" i="43" s="1"/>
  <c r="F477" i="43"/>
  <c r="G477" i="43"/>
  <c r="H477" i="43"/>
  <c r="I477" i="43"/>
  <c r="J477" i="43"/>
  <c r="K477" i="43"/>
  <c r="L477" i="43"/>
  <c r="N477" i="43"/>
  <c r="D478" i="43"/>
  <c r="E478" i="43"/>
  <c r="M478" i="43" s="1"/>
  <c r="F478" i="43"/>
  <c r="N478" i="43" s="1"/>
  <c r="G478" i="43"/>
  <c r="H478" i="43"/>
  <c r="I478" i="43"/>
  <c r="J478" i="43"/>
  <c r="K478" i="43"/>
  <c r="L478" i="43"/>
  <c r="D479" i="43"/>
  <c r="E479" i="43"/>
  <c r="F479" i="43"/>
  <c r="N479" i="43" s="1"/>
  <c r="G479" i="43"/>
  <c r="H479" i="43"/>
  <c r="I479" i="43"/>
  <c r="J479" i="43"/>
  <c r="K479" i="43"/>
  <c r="L479" i="43"/>
  <c r="M479" i="43"/>
  <c r="D480" i="43"/>
  <c r="E480" i="43"/>
  <c r="M480" i="43" s="1"/>
  <c r="F480" i="43"/>
  <c r="G480" i="43"/>
  <c r="H480" i="43"/>
  <c r="I480" i="43"/>
  <c r="J480" i="43"/>
  <c r="K480" i="43"/>
  <c r="L480" i="43"/>
  <c r="N480" i="43"/>
  <c r="D481" i="43"/>
  <c r="E481" i="43"/>
  <c r="F481" i="43"/>
  <c r="N481" i="43" s="1"/>
  <c r="G481" i="43"/>
  <c r="H481" i="43"/>
  <c r="I481" i="43"/>
  <c r="J481" i="43"/>
  <c r="K481" i="43"/>
  <c r="L481" i="43"/>
  <c r="M481" i="43"/>
  <c r="D482" i="43"/>
  <c r="E482" i="43"/>
  <c r="F482" i="43"/>
  <c r="G482" i="43"/>
  <c r="H482" i="43"/>
  <c r="I482" i="43"/>
  <c r="J482" i="43"/>
  <c r="K482" i="43"/>
  <c r="L482" i="43"/>
  <c r="M482" i="43"/>
  <c r="N482" i="43"/>
  <c r="D483" i="43"/>
  <c r="E483" i="43"/>
  <c r="F483" i="43"/>
  <c r="G483" i="43"/>
  <c r="H483" i="43"/>
  <c r="I483" i="43"/>
  <c r="J483" i="43"/>
  <c r="K483" i="43"/>
  <c r="L483" i="43"/>
  <c r="D484" i="43"/>
  <c r="E484" i="43"/>
  <c r="M484" i="43" s="1"/>
  <c r="F484" i="43"/>
  <c r="G484" i="43"/>
  <c r="H484" i="43"/>
  <c r="I484" i="43"/>
  <c r="J484" i="43"/>
  <c r="K484" i="43"/>
  <c r="L484" i="43"/>
  <c r="N484" i="43"/>
  <c r="D485" i="43"/>
  <c r="E485" i="43"/>
  <c r="F485" i="43"/>
  <c r="N485" i="43" s="1"/>
  <c r="G485" i="43"/>
  <c r="H485" i="43"/>
  <c r="I485" i="43"/>
  <c r="J485" i="43"/>
  <c r="K485" i="43"/>
  <c r="L485" i="43"/>
  <c r="M485" i="43"/>
  <c r="D486" i="43"/>
  <c r="E486" i="43"/>
  <c r="F486" i="43"/>
  <c r="G486" i="43"/>
  <c r="H486" i="43"/>
  <c r="I486" i="43"/>
  <c r="J486" i="43"/>
  <c r="K486" i="43"/>
  <c r="L486" i="43"/>
  <c r="M486" i="43"/>
  <c r="N486" i="43"/>
  <c r="D487" i="43"/>
  <c r="E487" i="43"/>
  <c r="M487" i="43" s="1"/>
  <c r="F487" i="43"/>
  <c r="G487" i="43"/>
  <c r="H487" i="43"/>
  <c r="I487" i="43"/>
  <c r="J487" i="43"/>
  <c r="K487" i="43"/>
  <c r="L487" i="43"/>
  <c r="N487" i="43"/>
  <c r="D488" i="43"/>
  <c r="E488" i="43"/>
  <c r="M488" i="43" s="1"/>
  <c r="F488" i="43"/>
  <c r="N488" i="43" s="1"/>
  <c r="G488" i="43"/>
  <c r="H488" i="43"/>
  <c r="I488" i="43"/>
  <c r="J488" i="43"/>
  <c r="K488" i="43"/>
  <c r="L488" i="43"/>
  <c r="D489" i="43"/>
  <c r="E489" i="43"/>
  <c r="F489" i="43"/>
  <c r="N489" i="43" s="1"/>
  <c r="G489" i="43"/>
  <c r="H489" i="43"/>
  <c r="I489" i="43"/>
  <c r="J489" i="43"/>
  <c r="K489" i="43"/>
  <c r="L489" i="43"/>
  <c r="M489" i="43"/>
  <c r="D490" i="43"/>
  <c r="E490" i="43"/>
  <c r="M490" i="43" s="1"/>
  <c r="F490" i="43"/>
  <c r="G490" i="43"/>
  <c r="H490" i="43"/>
  <c r="I490" i="43"/>
  <c r="J490" i="43"/>
  <c r="K490" i="43"/>
  <c r="L490" i="43"/>
  <c r="N490" i="43"/>
  <c r="D491" i="43"/>
  <c r="E491" i="43"/>
  <c r="F491" i="43"/>
  <c r="N491" i="43" s="1"/>
  <c r="G491" i="43"/>
  <c r="H491" i="43"/>
  <c r="I491" i="43"/>
  <c r="J491" i="43"/>
  <c r="K491" i="43"/>
  <c r="L491" i="43"/>
  <c r="M491" i="43"/>
  <c r="D492" i="43"/>
  <c r="E492" i="43"/>
  <c r="F492" i="43"/>
  <c r="G492" i="43"/>
  <c r="H492" i="43"/>
  <c r="I492" i="43"/>
  <c r="J492" i="43"/>
  <c r="K492" i="43"/>
  <c r="L492" i="43"/>
  <c r="M492" i="43"/>
  <c r="N492" i="43"/>
  <c r="D493" i="43"/>
  <c r="E493" i="43"/>
  <c r="M493" i="43" s="1"/>
  <c r="F493" i="43"/>
  <c r="G493" i="43"/>
  <c r="H493" i="43"/>
  <c r="I493" i="43"/>
  <c r="J493" i="43"/>
  <c r="K493" i="43"/>
  <c r="L493" i="43"/>
  <c r="N493" i="43"/>
  <c r="D494" i="43"/>
  <c r="E494" i="43"/>
  <c r="M494" i="43" s="1"/>
  <c r="F494" i="43"/>
  <c r="N494" i="43" s="1"/>
  <c r="G494" i="43"/>
  <c r="H494" i="43"/>
  <c r="I494" i="43"/>
  <c r="J494" i="43"/>
  <c r="K494" i="43"/>
  <c r="L494" i="43"/>
  <c r="D495" i="43"/>
  <c r="E495" i="43"/>
  <c r="F495" i="43"/>
  <c r="N495" i="43" s="1"/>
  <c r="G495" i="43"/>
  <c r="H495" i="43"/>
  <c r="I495" i="43"/>
  <c r="J495" i="43"/>
  <c r="K495" i="43"/>
  <c r="L495" i="43"/>
  <c r="M495" i="43"/>
  <c r="D496" i="43"/>
  <c r="E496" i="43"/>
  <c r="M496" i="43" s="1"/>
  <c r="F496" i="43"/>
  <c r="G496" i="43"/>
  <c r="H496" i="43"/>
  <c r="I496" i="43"/>
  <c r="J496" i="43"/>
  <c r="K496" i="43"/>
  <c r="L496" i="43"/>
  <c r="N496" i="43"/>
  <c r="D497" i="43"/>
  <c r="E497" i="43"/>
  <c r="F497" i="43"/>
  <c r="N497" i="43" s="1"/>
  <c r="G497" i="43"/>
  <c r="H497" i="43"/>
  <c r="I497" i="43"/>
  <c r="J497" i="43"/>
  <c r="K497" i="43"/>
  <c r="L497" i="43"/>
  <c r="M497" i="43"/>
  <c r="D499" i="43"/>
  <c r="E499" i="43"/>
  <c r="F499" i="43"/>
  <c r="G499" i="43"/>
  <c r="H499" i="43"/>
  <c r="I499" i="43"/>
  <c r="J499" i="43"/>
  <c r="K499" i="43"/>
  <c r="L499" i="43"/>
  <c r="M499" i="43"/>
  <c r="N499" i="43"/>
  <c r="D500" i="43"/>
  <c r="E500" i="43"/>
  <c r="M500" i="43" s="1"/>
  <c r="F500" i="43"/>
  <c r="G500" i="43"/>
  <c r="H500" i="43"/>
  <c r="I500" i="43"/>
  <c r="J500" i="43"/>
  <c r="K500" i="43"/>
  <c r="L500" i="43"/>
  <c r="N500" i="43"/>
  <c r="D501" i="43"/>
  <c r="D505" i="43"/>
  <c r="E505" i="43"/>
  <c r="F505" i="43"/>
  <c r="D506" i="43"/>
  <c r="E506" i="43"/>
  <c r="F506" i="43"/>
  <c r="E510" i="43"/>
  <c r="M510" i="43" s="1"/>
  <c r="F510" i="43"/>
  <c r="N510" i="43" s="1"/>
  <c r="G510" i="43"/>
  <c r="H510" i="43"/>
  <c r="I510" i="43"/>
  <c r="J510" i="43"/>
  <c r="K510" i="43"/>
  <c r="L510" i="43"/>
  <c r="D511" i="43"/>
  <c r="E511" i="43"/>
  <c r="F511" i="43"/>
  <c r="N511" i="43" s="1"/>
  <c r="G511" i="43"/>
  <c r="H511" i="43"/>
  <c r="I511" i="43"/>
  <c r="J511" i="43"/>
  <c r="K511" i="43"/>
  <c r="L511" i="43"/>
  <c r="M511" i="43"/>
  <c r="D512" i="43"/>
  <c r="E512" i="43"/>
  <c r="M512" i="43" s="1"/>
  <c r="F512" i="43"/>
  <c r="G512" i="43"/>
  <c r="H512" i="43"/>
  <c r="I512" i="43"/>
  <c r="J512" i="43"/>
  <c r="K512" i="43"/>
  <c r="L512" i="43"/>
  <c r="N512" i="43"/>
  <c r="D513" i="43"/>
  <c r="E513" i="43"/>
  <c r="F513" i="43"/>
  <c r="N513" i="43" s="1"/>
  <c r="G513" i="43"/>
  <c r="H513" i="43"/>
  <c r="I513" i="43"/>
  <c r="J513" i="43"/>
  <c r="K513" i="43"/>
  <c r="L513" i="43"/>
  <c r="M513" i="43"/>
  <c r="D514" i="43"/>
  <c r="E514" i="43"/>
  <c r="F514" i="43"/>
  <c r="G514" i="43"/>
  <c r="H514" i="43"/>
  <c r="I514" i="43"/>
  <c r="J514" i="43"/>
  <c r="K514" i="43"/>
  <c r="L514" i="43"/>
  <c r="M514" i="43"/>
  <c r="N514" i="43"/>
  <c r="D515" i="43"/>
  <c r="E515" i="43"/>
  <c r="M515" i="43" s="1"/>
  <c r="F515" i="43"/>
  <c r="G515" i="43"/>
  <c r="H515" i="43"/>
  <c r="I515" i="43"/>
  <c r="J515" i="43"/>
  <c r="K515" i="43"/>
  <c r="L515" i="43"/>
  <c r="N515" i="43"/>
  <c r="D516" i="43"/>
  <c r="E516" i="43"/>
  <c r="M516" i="43" s="1"/>
  <c r="F516" i="43"/>
  <c r="N516" i="43" s="1"/>
  <c r="G516" i="43"/>
  <c r="H516" i="43"/>
  <c r="I516" i="43"/>
  <c r="J516" i="43"/>
  <c r="K516" i="43"/>
  <c r="L516" i="43"/>
  <c r="D517" i="43"/>
  <c r="E517" i="43"/>
  <c r="F517" i="43"/>
  <c r="N517" i="43" s="1"/>
  <c r="G517" i="43"/>
  <c r="H517" i="43"/>
  <c r="I517" i="43"/>
  <c r="J517" i="43"/>
  <c r="K517" i="43"/>
  <c r="L517" i="43"/>
  <c r="M517" i="43"/>
  <c r="D518" i="43"/>
  <c r="E518" i="43"/>
  <c r="M518" i="43" s="1"/>
  <c r="F518" i="43"/>
  <c r="G518" i="43"/>
  <c r="H518" i="43"/>
  <c r="I518" i="43"/>
  <c r="J518" i="43"/>
  <c r="K518" i="43"/>
  <c r="L518" i="43"/>
  <c r="N518" i="43"/>
  <c r="D519" i="43"/>
  <c r="E519" i="43"/>
  <c r="F519" i="43"/>
  <c r="N519" i="43" s="1"/>
  <c r="G519" i="43"/>
  <c r="H519" i="43"/>
  <c r="I519" i="43"/>
  <c r="J519" i="43"/>
  <c r="K519" i="43"/>
  <c r="L519" i="43"/>
  <c r="M519" i="43"/>
  <c r="D520" i="43"/>
  <c r="E520" i="43"/>
  <c r="F520" i="43"/>
  <c r="G520" i="43"/>
  <c r="H520" i="43"/>
  <c r="I520" i="43"/>
  <c r="J520" i="43"/>
  <c r="K520" i="43"/>
  <c r="L520" i="43"/>
  <c r="M520" i="43"/>
  <c r="N520" i="43"/>
  <c r="D521" i="43"/>
  <c r="E521" i="43"/>
  <c r="M521" i="43" s="1"/>
  <c r="F521" i="43"/>
  <c r="G521" i="43"/>
  <c r="H521" i="43"/>
  <c r="N521" i="43" s="1"/>
  <c r="I521" i="43"/>
  <c r="J521" i="43"/>
  <c r="K521" i="43"/>
  <c r="L521" i="43"/>
  <c r="D522" i="43"/>
  <c r="E522" i="43"/>
  <c r="M522" i="43" s="1"/>
  <c r="F522" i="43"/>
  <c r="N522" i="43" s="1"/>
  <c r="G522" i="43"/>
  <c r="H522" i="43"/>
  <c r="I522" i="43"/>
  <c r="J522" i="43"/>
  <c r="K522" i="43"/>
  <c r="L522" i="43"/>
  <c r="D523" i="43"/>
  <c r="E523" i="43"/>
  <c r="F523" i="43"/>
  <c r="G523" i="43"/>
  <c r="H523" i="43"/>
  <c r="I523" i="43"/>
  <c r="J523" i="43"/>
  <c r="K523" i="43"/>
  <c r="L523" i="43"/>
  <c r="M523" i="43"/>
  <c r="D524" i="43"/>
  <c r="E524" i="43"/>
  <c r="M524" i="43" s="1"/>
  <c r="F524" i="43"/>
  <c r="N524" i="43" s="1"/>
  <c r="G524" i="43"/>
  <c r="H524" i="43"/>
  <c r="I524" i="43"/>
  <c r="J524" i="43"/>
  <c r="K524" i="43"/>
  <c r="L524" i="43"/>
  <c r="D525" i="43"/>
  <c r="E525" i="43"/>
  <c r="F525" i="43"/>
  <c r="N525" i="43" s="1"/>
  <c r="G525" i="43"/>
  <c r="H525" i="43"/>
  <c r="I525" i="43"/>
  <c r="J525" i="43"/>
  <c r="K525" i="43"/>
  <c r="L525" i="43"/>
  <c r="M525" i="43"/>
  <c r="D526" i="43"/>
  <c r="E526" i="43"/>
  <c r="F526" i="43"/>
  <c r="G526" i="43"/>
  <c r="H526" i="43"/>
  <c r="I526" i="43"/>
  <c r="J526" i="43"/>
  <c r="K526" i="43"/>
  <c r="L526" i="43"/>
  <c r="M526" i="43"/>
  <c r="N526" i="43"/>
  <c r="D527" i="43"/>
  <c r="E527" i="43"/>
  <c r="M527" i="43" s="1"/>
  <c r="F527" i="43"/>
  <c r="G527" i="43"/>
  <c r="H527" i="43"/>
  <c r="N527" i="43" s="1"/>
  <c r="I527" i="43"/>
  <c r="J527" i="43"/>
  <c r="K527" i="43"/>
  <c r="L527" i="43"/>
  <c r="D528" i="43"/>
  <c r="E528" i="43"/>
  <c r="M528" i="43" s="1"/>
  <c r="F528" i="43"/>
  <c r="N528" i="43" s="1"/>
  <c r="G528" i="43"/>
  <c r="H528" i="43"/>
  <c r="I528" i="43"/>
  <c r="J528" i="43"/>
  <c r="K528" i="43"/>
  <c r="L528" i="43"/>
  <c r="D529" i="43"/>
  <c r="E529" i="43"/>
  <c r="F529" i="43"/>
  <c r="G529" i="43"/>
  <c r="H529" i="43"/>
  <c r="I529" i="43"/>
  <c r="J529" i="43"/>
  <c r="K529" i="43"/>
  <c r="L529" i="43"/>
  <c r="M529" i="43"/>
  <c r="D530" i="43"/>
  <c r="E530" i="43"/>
  <c r="M530" i="43" s="1"/>
  <c r="F530" i="43"/>
  <c r="N530" i="43" s="1"/>
  <c r="G530" i="43"/>
  <c r="H530" i="43"/>
  <c r="I530" i="43"/>
  <c r="J530" i="43"/>
  <c r="K530" i="43"/>
  <c r="L530" i="43"/>
  <c r="D531" i="43"/>
  <c r="E531" i="43"/>
  <c r="F531" i="43"/>
  <c r="N531" i="43" s="1"/>
  <c r="G531" i="43"/>
  <c r="H531" i="43"/>
  <c r="I531" i="43"/>
  <c r="J531" i="43"/>
  <c r="K531" i="43"/>
  <c r="L531" i="43"/>
  <c r="M531" i="43"/>
  <c r="D532" i="43"/>
  <c r="E532" i="43"/>
  <c r="F532" i="43"/>
  <c r="G532" i="43"/>
  <c r="H532" i="43"/>
  <c r="I532" i="43"/>
  <c r="J532" i="43"/>
  <c r="K532" i="43"/>
  <c r="L532" i="43"/>
  <c r="M532" i="43"/>
  <c r="N532" i="43"/>
  <c r="D533" i="43"/>
  <c r="E533" i="43"/>
  <c r="M533" i="43" s="1"/>
  <c r="F533" i="43"/>
  <c r="G533" i="43"/>
  <c r="H533" i="43"/>
  <c r="N533" i="43" s="1"/>
  <c r="I533" i="43"/>
  <c r="J533" i="43"/>
  <c r="K533" i="43"/>
  <c r="L533" i="43"/>
  <c r="D534" i="43"/>
  <c r="E534" i="43"/>
  <c r="M534" i="43" s="1"/>
  <c r="F534" i="43"/>
  <c r="N534" i="43" s="1"/>
  <c r="G534" i="43"/>
  <c r="H534" i="43"/>
  <c r="I534" i="43"/>
  <c r="J534" i="43"/>
  <c r="K534" i="43"/>
  <c r="L534" i="43"/>
  <c r="D535" i="43"/>
  <c r="E535" i="43"/>
  <c r="F535" i="43"/>
  <c r="G535" i="43"/>
  <c r="H535" i="43"/>
  <c r="I535" i="43"/>
  <c r="J535" i="43"/>
  <c r="K535" i="43"/>
  <c r="L535" i="43"/>
  <c r="M535" i="43"/>
  <c r="D536" i="43"/>
  <c r="E536" i="43"/>
  <c r="M536" i="43" s="1"/>
  <c r="F536" i="43"/>
  <c r="N536" i="43" s="1"/>
  <c r="G536" i="43"/>
  <c r="H536" i="43"/>
  <c r="I536" i="43"/>
  <c r="J536" i="43"/>
  <c r="K536" i="43"/>
  <c r="L536" i="43"/>
  <c r="D537" i="43"/>
  <c r="E537" i="43"/>
  <c r="F537" i="43"/>
  <c r="N537" i="43" s="1"/>
  <c r="G537" i="43"/>
  <c r="H537" i="43"/>
  <c r="I537" i="43"/>
  <c r="J537" i="43"/>
  <c r="K537" i="43"/>
  <c r="L537" i="43"/>
  <c r="M537" i="43"/>
  <c r="D538" i="43"/>
  <c r="E538" i="43"/>
  <c r="F538" i="43"/>
  <c r="G538" i="43"/>
  <c r="H538" i="43"/>
  <c r="I538" i="43"/>
  <c r="J538" i="43"/>
  <c r="K538" i="43"/>
  <c r="L538" i="43"/>
  <c r="M538" i="43"/>
  <c r="N538" i="43"/>
  <c r="D539" i="43"/>
  <c r="E539" i="43"/>
  <c r="M539" i="43" s="1"/>
  <c r="F539" i="43"/>
  <c r="G539" i="43"/>
  <c r="H539" i="43"/>
  <c r="N539" i="43" s="1"/>
  <c r="I539" i="43"/>
  <c r="J539" i="43"/>
  <c r="K539" i="43"/>
  <c r="L539" i="43"/>
  <c r="D540" i="43"/>
  <c r="E540" i="43"/>
  <c r="F540" i="43"/>
  <c r="N540" i="43" s="1"/>
  <c r="G540" i="43"/>
  <c r="H540" i="43"/>
  <c r="I540" i="43"/>
  <c r="J540" i="43"/>
  <c r="K540" i="43"/>
  <c r="L540" i="43"/>
  <c r="D541" i="43"/>
  <c r="E541" i="43"/>
  <c r="F541" i="43"/>
  <c r="G541" i="43"/>
  <c r="H541" i="43"/>
  <c r="I541" i="43"/>
  <c r="J541" i="43"/>
  <c r="K541" i="43"/>
  <c r="L541" i="43"/>
  <c r="M541" i="43"/>
  <c r="D542" i="43"/>
  <c r="E542" i="43"/>
  <c r="M542" i="43" s="1"/>
  <c r="F542" i="43"/>
  <c r="N542" i="43" s="1"/>
  <c r="G542" i="43"/>
  <c r="H542" i="43"/>
  <c r="I542" i="43"/>
  <c r="J542" i="43"/>
  <c r="K542" i="43"/>
  <c r="L542" i="43"/>
  <c r="D543" i="43"/>
  <c r="E543" i="43"/>
  <c r="F543" i="43"/>
  <c r="N543" i="43" s="1"/>
  <c r="G543" i="43"/>
  <c r="H543" i="43"/>
  <c r="I543" i="43"/>
  <c r="J543" i="43"/>
  <c r="K543" i="43"/>
  <c r="L543" i="43"/>
  <c r="M543" i="43"/>
  <c r="D544" i="43"/>
  <c r="E544" i="43"/>
  <c r="F544" i="43"/>
  <c r="G544" i="43"/>
  <c r="H544" i="43"/>
  <c r="I544" i="43"/>
  <c r="J544" i="43"/>
  <c r="K544" i="43"/>
  <c r="L544" i="43"/>
  <c r="M544" i="43"/>
  <c r="N544" i="43"/>
  <c r="D545" i="43"/>
  <c r="E545" i="43"/>
  <c r="M545" i="43" s="1"/>
  <c r="F545" i="43"/>
  <c r="G545" i="43"/>
  <c r="H545" i="43"/>
  <c r="N545" i="43" s="1"/>
  <c r="I545" i="43"/>
  <c r="J545" i="43"/>
  <c r="K545" i="43"/>
  <c r="L545" i="43"/>
  <c r="D546" i="43"/>
  <c r="E546" i="43"/>
  <c r="F546" i="43"/>
  <c r="N546" i="43" s="1"/>
  <c r="G546" i="43"/>
  <c r="H546" i="43"/>
  <c r="I546" i="43"/>
  <c r="J546" i="43"/>
  <c r="K546" i="43"/>
  <c r="L546" i="43"/>
  <c r="D547" i="43"/>
  <c r="E547" i="43"/>
  <c r="F547" i="43"/>
  <c r="G547" i="43"/>
  <c r="H547" i="43"/>
  <c r="I547" i="43"/>
  <c r="J547" i="43"/>
  <c r="K547" i="43"/>
  <c r="L547" i="43"/>
  <c r="M547" i="43"/>
  <c r="D548" i="43"/>
  <c r="E548" i="43"/>
  <c r="M548" i="43" s="1"/>
  <c r="F548" i="43"/>
  <c r="N548" i="43" s="1"/>
  <c r="G548" i="43"/>
  <c r="H548" i="43"/>
  <c r="I548" i="43"/>
  <c r="J548" i="43"/>
  <c r="K548" i="43"/>
  <c r="L548" i="43"/>
  <c r="D549" i="43"/>
  <c r="E549" i="43"/>
  <c r="F549" i="43"/>
  <c r="N549" i="43" s="1"/>
  <c r="G549" i="43"/>
  <c r="H549" i="43"/>
  <c r="I549" i="43"/>
  <c r="J549" i="43"/>
  <c r="K549" i="43"/>
  <c r="L549" i="43"/>
  <c r="M549" i="43"/>
  <c r="D550" i="43"/>
  <c r="E550" i="43"/>
  <c r="F550" i="43"/>
  <c r="G550" i="43"/>
  <c r="H550" i="43"/>
  <c r="I550" i="43"/>
  <c r="J550" i="43"/>
  <c r="K550" i="43"/>
  <c r="L550" i="43"/>
  <c r="M550" i="43"/>
  <c r="N550" i="43"/>
  <c r="D551" i="43"/>
  <c r="E551" i="43"/>
  <c r="M551" i="43" s="1"/>
  <c r="F551" i="43"/>
  <c r="G551" i="43"/>
  <c r="H551" i="43"/>
  <c r="I551" i="43"/>
  <c r="J551" i="43"/>
  <c r="K551" i="43"/>
  <c r="L551" i="43"/>
  <c r="N551" i="43"/>
  <c r="D552" i="43"/>
  <c r="E552" i="43"/>
  <c r="F552" i="43"/>
  <c r="N552" i="43" s="1"/>
  <c r="G552" i="43"/>
  <c r="H552" i="43"/>
  <c r="I552" i="43"/>
  <c r="J552" i="43"/>
  <c r="K552" i="43"/>
  <c r="L552" i="43"/>
  <c r="D553" i="43"/>
  <c r="E553" i="43"/>
  <c r="F553" i="43"/>
  <c r="N553" i="43" s="1"/>
  <c r="G553" i="43"/>
  <c r="H553" i="43"/>
  <c r="I553" i="43"/>
  <c r="J553" i="43"/>
  <c r="K553" i="43"/>
  <c r="L553" i="43"/>
  <c r="M553" i="43"/>
  <c r="D554" i="43"/>
  <c r="E554" i="43"/>
  <c r="M554" i="43" s="1"/>
  <c r="F554" i="43"/>
  <c r="N554" i="43" s="1"/>
  <c r="G554" i="43"/>
  <c r="H554" i="43"/>
  <c r="I554" i="43"/>
  <c r="J554" i="43"/>
  <c r="K554" i="43"/>
  <c r="L554" i="43"/>
  <c r="D555" i="43"/>
  <c r="E555" i="43"/>
  <c r="F555" i="43"/>
  <c r="G555" i="43"/>
  <c r="H555" i="43"/>
  <c r="I555" i="43"/>
  <c r="J555" i="43"/>
  <c r="K555" i="43"/>
  <c r="L555" i="43"/>
  <c r="M555" i="43"/>
  <c r="D556" i="43"/>
  <c r="E556" i="43"/>
  <c r="M556" i="43" s="1"/>
  <c r="F556" i="43"/>
  <c r="G556" i="43"/>
  <c r="H556" i="43"/>
  <c r="I556" i="43"/>
  <c r="J556" i="43"/>
  <c r="K556" i="43"/>
  <c r="L556" i="43"/>
  <c r="N556" i="43"/>
  <c r="D557" i="43"/>
  <c r="E557" i="43"/>
  <c r="F557" i="43"/>
  <c r="N557" i="43" s="1"/>
  <c r="G557" i="43"/>
  <c r="H557" i="43"/>
  <c r="I557" i="43"/>
  <c r="J557" i="43"/>
  <c r="K557" i="43"/>
  <c r="L557" i="43"/>
  <c r="D558" i="43"/>
  <c r="E558" i="43"/>
  <c r="F558" i="43"/>
  <c r="N558" i="43" s="1"/>
  <c r="G558" i="43"/>
  <c r="H558" i="43"/>
  <c r="I558" i="43"/>
  <c r="J558" i="43"/>
  <c r="K558" i="43"/>
  <c r="L558" i="43"/>
  <c r="M558" i="43"/>
  <c r="D559" i="43"/>
  <c r="E559" i="43"/>
  <c r="M559" i="43" s="1"/>
  <c r="F559" i="43"/>
  <c r="N559" i="43" s="1"/>
  <c r="G559" i="43"/>
  <c r="H559" i="43"/>
  <c r="I559" i="43"/>
  <c r="J559" i="43"/>
  <c r="K559" i="43"/>
  <c r="L559" i="43"/>
  <c r="D561" i="43"/>
  <c r="E561" i="43"/>
  <c r="F561" i="43"/>
  <c r="N561" i="43" s="1"/>
  <c r="G561" i="43"/>
  <c r="H561" i="43"/>
  <c r="I561" i="43"/>
  <c r="J561" i="43"/>
  <c r="K561" i="43"/>
  <c r="L561" i="43"/>
  <c r="M561" i="43"/>
  <c r="D562" i="43"/>
  <c r="E562" i="43"/>
  <c r="F562" i="43"/>
  <c r="G562" i="43"/>
  <c r="H562" i="43"/>
  <c r="I562" i="43"/>
  <c r="J562" i="43"/>
  <c r="K562" i="43"/>
  <c r="L562" i="43"/>
  <c r="M562" i="43"/>
  <c r="N562" i="43"/>
  <c r="D563" i="43"/>
  <c r="D567" i="43"/>
  <c r="E567" i="43"/>
  <c r="F567" i="43"/>
  <c r="D568" i="43"/>
  <c r="E568" i="43"/>
  <c r="F568" i="43"/>
  <c r="A1" i="126"/>
  <c r="H1" i="126"/>
  <c r="I1" i="126"/>
  <c r="J1" i="126"/>
  <c r="K1" i="126"/>
  <c r="L1" i="126"/>
  <c r="M1" i="126"/>
  <c r="N1" i="126"/>
  <c r="O1" i="126"/>
  <c r="P1" i="126"/>
  <c r="Q1" i="126"/>
  <c r="R1" i="126"/>
  <c r="S1" i="126"/>
  <c r="T1" i="126"/>
  <c r="U1" i="126"/>
  <c r="V1" i="126"/>
  <c r="W1" i="126"/>
  <c r="X1" i="126"/>
  <c r="Y1" i="126"/>
  <c r="Z1" i="126"/>
  <c r="AA1" i="126"/>
  <c r="AB1" i="126"/>
  <c r="AC1" i="126"/>
  <c r="H5" i="126"/>
  <c r="I5" i="126"/>
  <c r="J5" i="126"/>
  <c r="K5" i="126"/>
  <c r="L5" i="126"/>
  <c r="M5" i="126"/>
  <c r="N5" i="126"/>
  <c r="O5" i="126"/>
  <c r="P5" i="126"/>
  <c r="Q5" i="126"/>
  <c r="R5" i="126"/>
  <c r="S5" i="126"/>
  <c r="T5" i="126"/>
  <c r="U5" i="126"/>
  <c r="V5" i="126"/>
  <c r="W5" i="126"/>
  <c r="X5" i="126"/>
  <c r="Y5" i="126"/>
  <c r="Z5" i="126"/>
  <c r="AA5" i="126"/>
  <c r="AB5" i="126"/>
  <c r="AC5" i="126"/>
  <c r="H7" i="126"/>
  <c r="I7" i="126"/>
  <c r="J7" i="126"/>
  <c r="K7" i="126"/>
  <c r="L7" i="126"/>
  <c r="M7" i="126"/>
  <c r="N7" i="126"/>
  <c r="O7" i="126"/>
  <c r="P7" i="126"/>
  <c r="Q7" i="126"/>
  <c r="R7" i="126"/>
  <c r="S7" i="126"/>
  <c r="T7" i="126"/>
  <c r="U7" i="126"/>
  <c r="V7" i="126"/>
  <c r="W7" i="126"/>
  <c r="X7" i="126"/>
  <c r="Y7" i="126"/>
  <c r="Z7" i="126"/>
  <c r="AA7" i="126"/>
  <c r="AB7" i="126"/>
  <c r="AC7" i="126"/>
  <c r="H8" i="126"/>
  <c r="I8" i="126"/>
  <c r="J8" i="126"/>
  <c r="K8" i="126"/>
  <c r="L8" i="126"/>
  <c r="M8" i="126"/>
  <c r="N8" i="126"/>
  <c r="O8" i="126"/>
  <c r="P8" i="126"/>
  <c r="Q8" i="126"/>
  <c r="R8" i="126"/>
  <c r="S8" i="126"/>
  <c r="T8" i="126"/>
  <c r="U8" i="126"/>
  <c r="V8" i="126"/>
  <c r="W8" i="126"/>
  <c r="X8" i="126"/>
  <c r="Y8" i="126"/>
  <c r="Z8" i="126"/>
  <c r="AA8" i="126"/>
  <c r="AB8" i="126"/>
  <c r="AC8" i="126"/>
  <c r="H9" i="126"/>
  <c r="I9" i="126"/>
  <c r="J9" i="126"/>
  <c r="K9" i="126"/>
  <c r="L9" i="126"/>
  <c r="M9" i="126"/>
  <c r="N9" i="126"/>
  <c r="O9" i="126"/>
  <c r="P9" i="126"/>
  <c r="Q9" i="126"/>
  <c r="R9" i="126"/>
  <c r="S9" i="126"/>
  <c r="T9" i="126"/>
  <c r="U9" i="126"/>
  <c r="V9" i="126"/>
  <c r="W9" i="126"/>
  <c r="X9" i="126"/>
  <c r="Y9" i="126"/>
  <c r="Z9" i="126"/>
  <c r="AA9" i="126"/>
  <c r="AB9" i="126"/>
  <c r="AC9" i="126"/>
  <c r="H10" i="126"/>
  <c r="I10" i="126"/>
  <c r="J10" i="126"/>
  <c r="K10" i="126"/>
  <c r="L10" i="126"/>
  <c r="M10" i="126"/>
  <c r="N10" i="126"/>
  <c r="O10" i="126"/>
  <c r="P10" i="126"/>
  <c r="Q10" i="126"/>
  <c r="R10" i="126"/>
  <c r="S10" i="126"/>
  <c r="T10" i="126"/>
  <c r="U10" i="126"/>
  <c r="V10" i="126"/>
  <c r="W10" i="126"/>
  <c r="X10" i="126"/>
  <c r="Y10" i="126"/>
  <c r="Z10" i="126"/>
  <c r="AA10" i="126"/>
  <c r="AB10" i="126"/>
  <c r="AC10" i="126"/>
  <c r="H11" i="126"/>
  <c r="I11" i="126"/>
  <c r="J11" i="126"/>
  <c r="K11" i="126"/>
  <c r="L11" i="126"/>
  <c r="M11" i="126"/>
  <c r="N11" i="126"/>
  <c r="O11" i="126"/>
  <c r="P11" i="126"/>
  <c r="Q11" i="126"/>
  <c r="R11" i="126"/>
  <c r="S11" i="126"/>
  <c r="T11" i="126"/>
  <c r="U11" i="126"/>
  <c r="V11" i="126"/>
  <c r="W11" i="126"/>
  <c r="X11" i="126"/>
  <c r="Y11" i="126"/>
  <c r="Z11" i="126"/>
  <c r="AA11" i="126"/>
  <c r="AB11" i="126"/>
  <c r="AC11" i="126"/>
  <c r="H12" i="126"/>
  <c r="I12" i="126"/>
  <c r="J12" i="126"/>
  <c r="K12" i="126"/>
  <c r="L12" i="126"/>
  <c r="M12" i="126"/>
  <c r="N12" i="126"/>
  <c r="O12" i="126"/>
  <c r="P12" i="126"/>
  <c r="Q12" i="126"/>
  <c r="R12" i="126"/>
  <c r="S12" i="126"/>
  <c r="T12" i="126"/>
  <c r="U12" i="126"/>
  <c r="V12" i="126"/>
  <c r="W12" i="126"/>
  <c r="X12" i="126"/>
  <c r="Y12" i="126"/>
  <c r="Z12" i="126"/>
  <c r="AA12" i="126"/>
  <c r="AB12" i="126"/>
  <c r="AC12" i="126"/>
  <c r="H13" i="126"/>
  <c r="I13" i="126"/>
  <c r="J13" i="126"/>
  <c r="K13" i="126"/>
  <c r="L13" i="126"/>
  <c r="M13" i="126"/>
  <c r="N13" i="126"/>
  <c r="O13" i="126"/>
  <c r="P13" i="126"/>
  <c r="Q13" i="126"/>
  <c r="R13" i="126"/>
  <c r="S13" i="126"/>
  <c r="T13" i="126"/>
  <c r="U13" i="126"/>
  <c r="V13" i="126"/>
  <c r="W13" i="126"/>
  <c r="X13" i="126"/>
  <c r="Y13" i="126"/>
  <c r="Z13" i="126"/>
  <c r="AA13" i="126"/>
  <c r="AB13" i="126"/>
  <c r="AC13" i="126"/>
  <c r="H14" i="126"/>
  <c r="I14" i="126"/>
  <c r="J14" i="126"/>
  <c r="K14" i="126"/>
  <c r="L14" i="126"/>
  <c r="M14" i="126"/>
  <c r="N14" i="126"/>
  <c r="O14" i="126"/>
  <c r="P14" i="126"/>
  <c r="Q14" i="126"/>
  <c r="R14" i="126"/>
  <c r="S14" i="126"/>
  <c r="T14" i="126"/>
  <c r="U14" i="126"/>
  <c r="V14" i="126"/>
  <c r="W14" i="126"/>
  <c r="X14" i="126"/>
  <c r="Y14" i="126"/>
  <c r="Z14" i="126"/>
  <c r="AA14" i="126"/>
  <c r="AB14" i="126"/>
  <c r="AC14" i="126"/>
  <c r="H15" i="126"/>
  <c r="I15" i="126"/>
  <c r="J15" i="126"/>
  <c r="K15" i="126"/>
  <c r="L15" i="126"/>
  <c r="M15" i="126"/>
  <c r="N15" i="126"/>
  <c r="O15" i="126"/>
  <c r="P15" i="126"/>
  <c r="Q15" i="126"/>
  <c r="R15" i="126"/>
  <c r="S15" i="126"/>
  <c r="T15" i="126"/>
  <c r="U15" i="126"/>
  <c r="V15" i="126"/>
  <c r="W15" i="126"/>
  <c r="X15" i="126"/>
  <c r="Y15" i="126"/>
  <c r="Z15" i="126"/>
  <c r="AA15" i="126"/>
  <c r="AB15" i="126"/>
  <c r="AC15" i="126"/>
  <c r="H16" i="126"/>
  <c r="I16" i="126"/>
  <c r="J16" i="126"/>
  <c r="K16" i="126"/>
  <c r="L16" i="126"/>
  <c r="M16" i="126"/>
  <c r="N16" i="126"/>
  <c r="O16" i="126"/>
  <c r="P16" i="126"/>
  <c r="Q16" i="126"/>
  <c r="R16" i="126"/>
  <c r="S16" i="126"/>
  <c r="T16" i="126"/>
  <c r="U16" i="126"/>
  <c r="V16" i="126"/>
  <c r="W16" i="126"/>
  <c r="X16" i="126"/>
  <c r="Y16" i="126"/>
  <c r="Z16" i="126"/>
  <c r="AA16" i="126"/>
  <c r="AB16" i="126"/>
  <c r="AC16" i="126"/>
  <c r="H17" i="126"/>
  <c r="I17" i="126"/>
  <c r="J17" i="126"/>
  <c r="K17" i="126"/>
  <c r="L17" i="126"/>
  <c r="M17" i="126"/>
  <c r="N17" i="126"/>
  <c r="O17" i="126"/>
  <c r="P17" i="126"/>
  <c r="Q17" i="126"/>
  <c r="R17" i="126"/>
  <c r="S17" i="126"/>
  <c r="T17" i="126"/>
  <c r="U17" i="126"/>
  <c r="V17" i="126"/>
  <c r="W17" i="126"/>
  <c r="X17" i="126"/>
  <c r="Y17" i="126"/>
  <c r="Z17" i="126"/>
  <c r="AA17" i="126"/>
  <c r="AB17" i="126"/>
  <c r="AC17" i="126"/>
  <c r="H18" i="126"/>
  <c r="I18" i="126"/>
  <c r="J18" i="126"/>
  <c r="K18" i="126"/>
  <c r="L18" i="126"/>
  <c r="M18" i="126"/>
  <c r="N18" i="126"/>
  <c r="O18" i="126"/>
  <c r="P18" i="126"/>
  <c r="Q18" i="126"/>
  <c r="R18" i="126"/>
  <c r="S18" i="126"/>
  <c r="T18" i="126"/>
  <c r="U18" i="126"/>
  <c r="V18" i="126"/>
  <c r="W18" i="126"/>
  <c r="X18" i="126"/>
  <c r="Y18" i="126"/>
  <c r="Z18" i="126"/>
  <c r="AA18" i="126"/>
  <c r="AB18" i="126"/>
  <c r="AC18" i="126"/>
  <c r="H19" i="126"/>
  <c r="I19" i="126"/>
  <c r="J19" i="126"/>
  <c r="K19" i="126"/>
  <c r="L19" i="126"/>
  <c r="M19" i="126"/>
  <c r="N19" i="126"/>
  <c r="O19" i="126"/>
  <c r="P19" i="126"/>
  <c r="Q19" i="126"/>
  <c r="R19" i="126"/>
  <c r="S19" i="126"/>
  <c r="T19" i="126"/>
  <c r="U19" i="126"/>
  <c r="V19" i="126"/>
  <c r="W19" i="126"/>
  <c r="X19" i="126"/>
  <c r="Y19" i="126"/>
  <c r="Z19" i="126"/>
  <c r="AA19" i="126"/>
  <c r="AB19" i="126"/>
  <c r="AC19" i="126"/>
  <c r="H20" i="126"/>
  <c r="I20" i="126"/>
  <c r="J20" i="126"/>
  <c r="K20" i="126"/>
  <c r="L20" i="126"/>
  <c r="M20" i="126"/>
  <c r="N20" i="126"/>
  <c r="O20" i="126"/>
  <c r="P20" i="126"/>
  <c r="Q20" i="126"/>
  <c r="R20" i="126"/>
  <c r="S20" i="126"/>
  <c r="T20" i="126"/>
  <c r="U20" i="126"/>
  <c r="V20" i="126"/>
  <c r="W20" i="126"/>
  <c r="X20" i="126"/>
  <c r="Y20" i="126"/>
  <c r="Z20" i="126"/>
  <c r="AA20" i="126"/>
  <c r="AB20" i="126"/>
  <c r="AC20" i="126"/>
  <c r="H21" i="126"/>
  <c r="I21" i="126"/>
  <c r="J21" i="126"/>
  <c r="K21" i="126"/>
  <c r="L21" i="126"/>
  <c r="M21" i="126"/>
  <c r="N21" i="126"/>
  <c r="O21" i="126"/>
  <c r="P21" i="126"/>
  <c r="Q21" i="126"/>
  <c r="R21" i="126"/>
  <c r="S21" i="126"/>
  <c r="T21" i="126"/>
  <c r="U21" i="126"/>
  <c r="V21" i="126"/>
  <c r="W21" i="126"/>
  <c r="X21" i="126"/>
  <c r="Y21" i="126"/>
  <c r="Z21" i="126"/>
  <c r="AA21" i="126"/>
  <c r="AB21" i="126"/>
  <c r="AC21" i="126"/>
  <c r="H22" i="126"/>
  <c r="I22" i="126"/>
  <c r="J22" i="126"/>
  <c r="K22" i="126"/>
  <c r="L22" i="126"/>
  <c r="M22" i="126"/>
  <c r="N22" i="126"/>
  <c r="O22" i="126"/>
  <c r="P22" i="126"/>
  <c r="Q22" i="126"/>
  <c r="R22" i="126"/>
  <c r="S22" i="126"/>
  <c r="T22" i="126"/>
  <c r="U22" i="126"/>
  <c r="V22" i="126"/>
  <c r="W22" i="126"/>
  <c r="X22" i="126"/>
  <c r="Y22" i="126"/>
  <c r="Z22" i="126"/>
  <c r="AA22" i="126"/>
  <c r="AB22" i="126"/>
  <c r="AC22" i="126"/>
  <c r="H23" i="126"/>
  <c r="I23" i="126"/>
  <c r="J23" i="126"/>
  <c r="K23" i="126"/>
  <c r="L23" i="126"/>
  <c r="M23" i="126"/>
  <c r="N23" i="126"/>
  <c r="O23" i="126"/>
  <c r="P23" i="126"/>
  <c r="Q23" i="126"/>
  <c r="R23" i="126"/>
  <c r="S23" i="126"/>
  <c r="T23" i="126"/>
  <c r="U23" i="126"/>
  <c r="V23" i="126"/>
  <c r="W23" i="126"/>
  <c r="X23" i="126"/>
  <c r="Y23" i="126"/>
  <c r="Z23" i="126"/>
  <c r="AA23" i="126"/>
  <c r="AB23" i="126"/>
  <c r="AC23" i="126"/>
  <c r="H24" i="126"/>
  <c r="I24" i="126"/>
  <c r="J24" i="126"/>
  <c r="K24" i="126"/>
  <c r="L24" i="126"/>
  <c r="M24" i="126"/>
  <c r="N24" i="126"/>
  <c r="O24" i="126"/>
  <c r="P24" i="126"/>
  <c r="Q24" i="126"/>
  <c r="R24" i="126"/>
  <c r="S24" i="126"/>
  <c r="T24" i="126"/>
  <c r="U24" i="126"/>
  <c r="V24" i="126"/>
  <c r="W24" i="126"/>
  <c r="X24" i="126"/>
  <c r="Y24" i="126"/>
  <c r="Z24" i="126"/>
  <c r="AA24" i="126"/>
  <c r="AB24" i="126"/>
  <c r="AC24" i="126"/>
  <c r="H25" i="126"/>
  <c r="I25" i="126"/>
  <c r="J25" i="126"/>
  <c r="K25" i="126"/>
  <c r="L25" i="126"/>
  <c r="M25" i="126"/>
  <c r="N25" i="126"/>
  <c r="O25" i="126"/>
  <c r="P25" i="126"/>
  <c r="Q25" i="126"/>
  <c r="R25" i="126"/>
  <c r="S25" i="126"/>
  <c r="T25" i="126"/>
  <c r="U25" i="126"/>
  <c r="V25" i="126"/>
  <c r="W25" i="126"/>
  <c r="X25" i="126"/>
  <c r="Y25" i="126"/>
  <c r="Z25" i="126"/>
  <c r="AA25" i="126"/>
  <c r="AB25" i="126"/>
  <c r="AC25" i="126"/>
  <c r="H26" i="126"/>
  <c r="I26" i="126"/>
  <c r="J26" i="126"/>
  <c r="K26" i="126"/>
  <c r="L26" i="126"/>
  <c r="M26" i="126"/>
  <c r="N26" i="126"/>
  <c r="O26" i="126"/>
  <c r="P26" i="126"/>
  <c r="Q26" i="126"/>
  <c r="R26" i="126"/>
  <c r="S26" i="126"/>
  <c r="T26" i="126"/>
  <c r="U26" i="126"/>
  <c r="V26" i="126"/>
  <c r="W26" i="126"/>
  <c r="X26" i="126"/>
  <c r="Y26" i="126"/>
  <c r="Z26" i="126"/>
  <c r="AA26" i="126"/>
  <c r="AB26" i="126"/>
  <c r="AC26" i="126"/>
  <c r="H27" i="126"/>
  <c r="I27" i="126"/>
  <c r="J27" i="126"/>
  <c r="K27" i="126"/>
  <c r="L27" i="126"/>
  <c r="M27" i="126"/>
  <c r="N27" i="126"/>
  <c r="O27" i="126"/>
  <c r="P27" i="126"/>
  <c r="Q27" i="126"/>
  <c r="R27" i="126"/>
  <c r="S27" i="126"/>
  <c r="T27" i="126"/>
  <c r="U27" i="126"/>
  <c r="V27" i="126"/>
  <c r="W27" i="126"/>
  <c r="X27" i="126"/>
  <c r="Y27" i="126"/>
  <c r="Z27" i="126"/>
  <c r="AA27" i="126"/>
  <c r="AB27" i="126"/>
  <c r="AC27" i="126"/>
  <c r="H28" i="126"/>
  <c r="I28" i="126"/>
  <c r="J28" i="126"/>
  <c r="K28" i="126"/>
  <c r="L28" i="126"/>
  <c r="M28" i="126"/>
  <c r="N28" i="126"/>
  <c r="O28" i="126"/>
  <c r="P28" i="126"/>
  <c r="Q28" i="126"/>
  <c r="R28" i="126"/>
  <c r="S28" i="126"/>
  <c r="T28" i="126"/>
  <c r="U28" i="126"/>
  <c r="V28" i="126"/>
  <c r="W28" i="126"/>
  <c r="X28" i="126"/>
  <c r="Y28" i="126"/>
  <c r="Z28" i="126"/>
  <c r="AA28" i="126"/>
  <c r="AB28" i="126"/>
  <c r="AC28" i="126"/>
  <c r="H29" i="126"/>
  <c r="I29" i="126"/>
  <c r="J29" i="126"/>
  <c r="K29" i="126"/>
  <c r="L29" i="126"/>
  <c r="M29" i="126"/>
  <c r="N29" i="126"/>
  <c r="O29" i="126"/>
  <c r="P29" i="126"/>
  <c r="Q29" i="126"/>
  <c r="R29" i="126"/>
  <c r="S29" i="126"/>
  <c r="T29" i="126"/>
  <c r="U29" i="126"/>
  <c r="V29" i="126"/>
  <c r="W29" i="126"/>
  <c r="X29" i="126"/>
  <c r="Y29" i="126"/>
  <c r="Z29" i="126"/>
  <c r="AA29" i="126"/>
  <c r="AB29" i="126"/>
  <c r="AC29" i="126"/>
  <c r="H30" i="126"/>
  <c r="I30" i="126"/>
  <c r="J30" i="126"/>
  <c r="K30" i="126"/>
  <c r="L30" i="126"/>
  <c r="M30" i="126"/>
  <c r="N30" i="126"/>
  <c r="O30" i="126"/>
  <c r="P30" i="126"/>
  <c r="Q30" i="126"/>
  <c r="R30" i="126"/>
  <c r="S30" i="126"/>
  <c r="T30" i="126"/>
  <c r="U30" i="126"/>
  <c r="V30" i="126"/>
  <c r="W30" i="126"/>
  <c r="X30" i="126"/>
  <c r="Y30" i="126"/>
  <c r="Z30" i="126"/>
  <c r="AA30" i="126"/>
  <c r="AB30" i="126"/>
  <c r="AC30" i="126"/>
  <c r="H31" i="126"/>
  <c r="I31" i="126"/>
  <c r="J31" i="126"/>
  <c r="K31" i="126"/>
  <c r="L31" i="126"/>
  <c r="M31" i="126"/>
  <c r="N31" i="126"/>
  <c r="O31" i="126"/>
  <c r="P31" i="126"/>
  <c r="Q31" i="126"/>
  <c r="R31" i="126"/>
  <c r="S31" i="126"/>
  <c r="T31" i="126"/>
  <c r="U31" i="126"/>
  <c r="V31" i="126"/>
  <c r="W31" i="126"/>
  <c r="X31" i="126"/>
  <c r="Y31" i="126"/>
  <c r="Z31" i="126"/>
  <c r="AA31" i="126"/>
  <c r="AB31" i="126"/>
  <c r="AC31" i="126"/>
  <c r="H32" i="126"/>
  <c r="I32" i="126"/>
  <c r="J32" i="126"/>
  <c r="K32" i="126"/>
  <c r="L32" i="126"/>
  <c r="M32" i="126"/>
  <c r="N32" i="126"/>
  <c r="O32" i="126"/>
  <c r="P32" i="126"/>
  <c r="Q32" i="126"/>
  <c r="R32" i="126"/>
  <c r="S32" i="126"/>
  <c r="T32" i="126"/>
  <c r="U32" i="126"/>
  <c r="V32" i="126"/>
  <c r="W32" i="126"/>
  <c r="X32" i="126"/>
  <c r="Y32" i="126"/>
  <c r="Z32" i="126"/>
  <c r="AA32" i="126"/>
  <c r="AB32" i="126"/>
  <c r="AC32" i="126"/>
  <c r="H33" i="126"/>
  <c r="I33" i="126"/>
  <c r="J33" i="126"/>
  <c r="K33" i="126"/>
  <c r="L33" i="126"/>
  <c r="M33" i="126"/>
  <c r="N33" i="126"/>
  <c r="O33" i="126"/>
  <c r="P33" i="126"/>
  <c r="Q33" i="126"/>
  <c r="R33" i="126"/>
  <c r="S33" i="126"/>
  <c r="T33" i="126"/>
  <c r="U33" i="126"/>
  <c r="V33" i="126"/>
  <c r="W33" i="126"/>
  <c r="X33" i="126"/>
  <c r="Y33" i="126"/>
  <c r="Z33" i="126"/>
  <c r="AA33" i="126"/>
  <c r="AB33" i="126"/>
  <c r="AC33" i="126"/>
  <c r="H34" i="126"/>
  <c r="I34" i="126"/>
  <c r="J34" i="126"/>
  <c r="K34" i="126"/>
  <c r="L34" i="126"/>
  <c r="M34" i="126"/>
  <c r="N34" i="126"/>
  <c r="O34" i="126"/>
  <c r="P34" i="126"/>
  <c r="Q34" i="126"/>
  <c r="R34" i="126"/>
  <c r="S34" i="126"/>
  <c r="T34" i="126"/>
  <c r="U34" i="126"/>
  <c r="V34" i="126"/>
  <c r="W34" i="126"/>
  <c r="X34" i="126"/>
  <c r="Y34" i="126"/>
  <c r="Z34" i="126"/>
  <c r="AA34" i="126"/>
  <c r="AB34" i="126"/>
  <c r="AC34" i="126"/>
  <c r="H35" i="126"/>
  <c r="I35" i="126"/>
  <c r="J35" i="126"/>
  <c r="K35" i="126"/>
  <c r="L35" i="126"/>
  <c r="M35" i="126"/>
  <c r="N35" i="126"/>
  <c r="O35" i="126"/>
  <c r="P35" i="126"/>
  <c r="Q35" i="126"/>
  <c r="R35" i="126"/>
  <c r="S35" i="126"/>
  <c r="T35" i="126"/>
  <c r="U35" i="126"/>
  <c r="V35" i="126"/>
  <c r="W35" i="126"/>
  <c r="X35" i="126"/>
  <c r="Y35" i="126"/>
  <c r="Z35" i="126"/>
  <c r="AA35" i="126"/>
  <c r="AB35" i="126"/>
  <c r="AC35" i="126"/>
  <c r="H36" i="126"/>
  <c r="I36" i="126"/>
  <c r="J36" i="126"/>
  <c r="K36" i="126"/>
  <c r="L36" i="126"/>
  <c r="M36" i="126"/>
  <c r="N36" i="126"/>
  <c r="O36" i="126"/>
  <c r="P36" i="126"/>
  <c r="Q36" i="126"/>
  <c r="R36" i="126"/>
  <c r="S36" i="126"/>
  <c r="T36" i="126"/>
  <c r="U36" i="126"/>
  <c r="V36" i="126"/>
  <c r="W36" i="126"/>
  <c r="X36" i="126"/>
  <c r="Y36" i="126"/>
  <c r="Z36" i="126"/>
  <c r="AA36" i="126"/>
  <c r="AB36" i="126"/>
  <c r="AC36" i="126"/>
  <c r="H37" i="126"/>
  <c r="I37" i="126"/>
  <c r="J37" i="126"/>
  <c r="K37" i="126"/>
  <c r="L37" i="126"/>
  <c r="M37" i="126"/>
  <c r="N37" i="126"/>
  <c r="O37" i="126"/>
  <c r="P37" i="126"/>
  <c r="Q37" i="126"/>
  <c r="R37" i="126"/>
  <c r="S37" i="126"/>
  <c r="T37" i="126"/>
  <c r="U37" i="126"/>
  <c r="V37" i="126"/>
  <c r="W37" i="126"/>
  <c r="X37" i="126"/>
  <c r="Y37" i="126"/>
  <c r="Z37" i="126"/>
  <c r="AA37" i="126"/>
  <c r="AB37" i="126"/>
  <c r="AC37" i="126"/>
  <c r="H38" i="126"/>
  <c r="I38" i="126"/>
  <c r="J38" i="126"/>
  <c r="K38" i="126"/>
  <c r="L38" i="126"/>
  <c r="M38" i="126"/>
  <c r="N38" i="126"/>
  <c r="O38" i="126"/>
  <c r="P38" i="126"/>
  <c r="Q38" i="126"/>
  <c r="R38" i="126"/>
  <c r="S38" i="126"/>
  <c r="T38" i="126"/>
  <c r="U38" i="126"/>
  <c r="V38" i="126"/>
  <c r="W38" i="126"/>
  <c r="X38" i="126"/>
  <c r="Y38" i="126"/>
  <c r="Z38" i="126"/>
  <c r="AA38" i="126"/>
  <c r="AB38" i="126"/>
  <c r="AC38" i="126"/>
  <c r="H39" i="126"/>
  <c r="I39" i="126"/>
  <c r="J39" i="126"/>
  <c r="K39" i="126"/>
  <c r="L39" i="126"/>
  <c r="M39" i="126"/>
  <c r="N39" i="126"/>
  <c r="O39" i="126"/>
  <c r="P39" i="126"/>
  <c r="Q39" i="126"/>
  <c r="R39" i="126"/>
  <c r="S39" i="126"/>
  <c r="T39" i="126"/>
  <c r="U39" i="126"/>
  <c r="V39" i="126"/>
  <c r="W39" i="126"/>
  <c r="X39" i="126"/>
  <c r="Y39" i="126"/>
  <c r="Z39" i="126"/>
  <c r="AA39" i="126"/>
  <c r="AB39" i="126"/>
  <c r="AC39" i="126"/>
  <c r="H40" i="126"/>
  <c r="I40" i="126"/>
  <c r="J40" i="126"/>
  <c r="K40" i="126"/>
  <c r="L40" i="126"/>
  <c r="M40" i="126"/>
  <c r="N40" i="126"/>
  <c r="O40" i="126"/>
  <c r="P40" i="126"/>
  <c r="Q40" i="126"/>
  <c r="R40" i="126"/>
  <c r="S40" i="126"/>
  <c r="T40" i="126"/>
  <c r="U40" i="126"/>
  <c r="V40" i="126"/>
  <c r="W40" i="126"/>
  <c r="X40" i="126"/>
  <c r="Y40" i="126"/>
  <c r="Z40" i="126"/>
  <c r="AA40" i="126"/>
  <c r="AB40" i="126"/>
  <c r="AC40" i="126"/>
  <c r="H41" i="126"/>
  <c r="I41" i="126"/>
  <c r="J41" i="126"/>
  <c r="K41" i="126"/>
  <c r="L41" i="126"/>
  <c r="M41" i="126"/>
  <c r="N41" i="126"/>
  <c r="O41" i="126"/>
  <c r="P41" i="126"/>
  <c r="Q41" i="126"/>
  <c r="R41" i="126"/>
  <c r="S41" i="126"/>
  <c r="T41" i="126"/>
  <c r="U41" i="126"/>
  <c r="V41" i="126"/>
  <c r="W41" i="126"/>
  <c r="X41" i="126"/>
  <c r="Y41" i="126"/>
  <c r="Z41" i="126"/>
  <c r="AA41" i="126"/>
  <c r="AB41" i="126"/>
  <c r="AC41" i="126"/>
  <c r="H42" i="126"/>
  <c r="I42" i="126"/>
  <c r="J42" i="126"/>
  <c r="K42" i="126"/>
  <c r="L42" i="126"/>
  <c r="M42" i="126"/>
  <c r="N42" i="126"/>
  <c r="O42" i="126"/>
  <c r="P42" i="126"/>
  <c r="Q42" i="126"/>
  <c r="R42" i="126"/>
  <c r="S42" i="126"/>
  <c r="T42" i="126"/>
  <c r="U42" i="126"/>
  <c r="V42" i="126"/>
  <c r="W42" i="126"/>
  <c r="X42" i="126"/>
  <c r="Y42" i="126"/>
  <c r="Z42" i="126"/>
  <c r="AA42" i="126"/>
  <c r="AB42" i="126"/>
  <c r="AC42" i="126"/>
  <c r="H43" i="126"/>
  <c r="I43" i="126"/>
  <c r="J43" i="126"/>
  <c r="K43" i="126"/>
  <c r="L43" i="126"/>
  <c r="M43" i="126"/>
  <c r="N43" i="126"/>
  <c r="O43" i="126"/>
  <c r="P43" i="126"/>
  <c r="Q43" i="126"/>
  <c r="R43" i="126"/>
  <c r="S43" i="126"/>
  <c r="T43" i="126"/>
  <c r="U43" i="126"/>
  <c r="V43" i="126"/>
  <c r="W43" i="126"/>
  <c r="X43" i="126"/>
  <c r="Y43" i="126"/>
  <c r="Z43" i="126"/>
  <c r="AA43" i="126"/>
  <c r="AB43" i="126"/>
  <c r="AC43" i="126"/>
  <c r="H44" i="126"/>
  <c r="I44" i="126"/>
  <c r="J44" i="126"/>
  <c r="K44" i="126"/>
  <c r="L44" i="126"/>
  <c r="M44" i="126"/>
  <c r="N44" i="126"/>
  <c r="O44" i="126"/>
  <c r="P44" i="126"/>
  <c r="Q44" i="126"/>
  <c r="R44" i="126"/>
  <c r="S44" i="126"/>
  <c r="T44" i="126"/>
  <c r="U44" i="126"/>
  <c r="V44" i="126"/>
  <c r="W44" i="126"/>
  <c r="X44" i="126"/>
  <c r="Y44" i="126"/>
  <c r="Z44" i="126"/>
  <c r="AA44" i="126"/>
  <c r="AB44" i="126"/>
  <c r="AC44" i="126"/>
  <c r="H45" i="126"/>
  <c r="I45" i="126"/>
  <c r="J45" i="126"/>
  <c r="K45" i="126"/>
  <c r="L45" i="126"/>
  <c r="M45" i="126"/>
  <c r="N45" i="126"/>
  <c r="O45" i="126"/>
  <c r="P45" i="126"/>
  <c r="Q45" i="126"/>
  <c r="R45" i="126"/>
  <c r="S45" i="126"/>
  <c r="T45" i="126"/>
  <c r="U45" i="126"/>
  <c r="V45" i="126"/>
  <c r="W45" i="126"/>
  <c r="X45" i="126"/>
  <c r="Y45" i="126"/>
  <c r="Z45" i="126"/>
  <c r="AA45" i="126"/>
  <c r="AB45" i="126"/>
  <c r="AC45" i="126"/>
  <c r="H46" i="126"/>
  <c r="I46" i="126"/>
  <c r="J46" i="126"/>
  <c r="K46" i="126"/>
  <c r="L46" i="126"/>
  <c r="M46" i="126"/>
  <c r="N46" i="126"/>
  <c r="O46" i="126"/>
  <c r="P46" i="126"/>
  <c r="Q46" i="126"/>
  <c r="R46" i="126"/>
  <c r="S46" i="126"/>
  <c r="T46" i="126"/>
  <c r="U46" i="126"/>
  <c r="V46" i="126"/>
  <c r="W46" i="126"/>
  <c r="X46" i="126"/>
  <c r="Y46" i="126"/>
  <c r="Z46" i="126"/>
  <c r="AA46" i="126"/>
  <c r="AB46" i="126"/>
  <c r="AC46" i="126"/>
  <c r="H47" i="126"/>
  <c r="I47" i="126"/>
  <c r="J47" i="126"/>
  <c r="K47" i="126"/>
  <c r="L47" i="126"/>
  <c r="M47" i="126"/>
  <c r="N47" i="126"/>
  <c r="O47" i="126"/>
  <c r="P47" i="126"/>
  <c r="Q47" i="126"/>
  <c r="R47" i="126"/>
  <c r="S47" i="126"/>
  <c r="T47" i="126"/>
  <c r="U47" i="126"/>
  <c r="V47" i="126"/>
  <c r="W47" i="126"/>
  <c r="X47" i="126"/>
  <c r="Y47" i="126"/>
  <c r="Z47" i="126"/>
  <c r="AA47" i="126"/>
  <c r="AB47" i="126"/>
  <c r="AC47" i="126"/>
  <c r="H48" i="126"/>
  <c r="I48" i="126"/>
  <c r="J48" i="126"/>
  <c r="K48" i="126"/>
  <c r="L48" i="126"/>
  <c r="M48" i="126"/>
  <c r="N48" i="126"/>
  <c r="O48" i="126"/>
  <c r="P48" i="126"/>
  <c r="Q48" i="126"/>
  <c r="R48" i="126"/>
  <c r="S48" i="126"/>
  <c r="T48" i="126"/>
  <c r="U48" i="126"/>
  <c r="V48" i="126"/>
  <c r="W48" i="126"/>
  <c r="X48" i="126"/>
  <c r="Y48" i="126"/>
  <c r="Z48" i="126"/>
  <c r="AA48" i="126"/>
  <c r="AB48" i="126"/>
  <c r="AC48" i="126"/>
  <c r="H49" i="126"/>
  <c r="I49" i="126"/>
  <c r="J49" i="126"/>
  <c r="K49" i="126"/>
  <c r="L49" i="126"/>
  <c r="M49" i="126"/>
  <c r="N49" i="126"/>
  <c r="O49" i="126"/>
  <c r="P49" i="126"/>
  <c r="Q49" i="126"/>
  <c r="R49" i="126"/>
  <c r="S49" i="126"/>
  <c r="T49" i="126"/>
  <c r="U49" i="126"/>
  <c r="V49" i="126"/>
  <c r="W49" i="126"/>
  <c r="X49" i="126"/>
  <c r="Y49" i="126"/>
  <c r="Z49" i="126"/>
  <c r="AA49" i="126"/>
  <c r="AB49" i="126"/>
  <c r="AC49" i="126"/>
  <c r="H50" i="126"/>
  <c r="I50" i="126"/>
  <c r="J50" i="126"/>
  <c r="K50" i="126"/>
  <c r="L50" i="126"/>
  <c r="M50" i="126"/>
  <c r="N50" i="126"/>
  <c r="O50" i="126"/>
  <c r="P50" i="126"/>
  <c r="Q50" i="126"/>
  <c r="R50" i="126"/>
  <c r="S50" i="126"/>
  <c r="T50" i="126"/>
  <c r="U50" i="126"/>
  <c r="V50" i="126"/>
  <c r="W50" i="126"/>
  <c r="X50" i="126"/>
  <c r="Y50" i="126"/>
  <c r="Z50" i="126"/>
  <c r="AA50" i="126"/>
  <c r="AB50" i="126"/>
  <c r="AC50" i="126"/>
  <c r="H51" i="126"/>
  <c r="I51" i="126"/>
  <c r="J51" i="126"/>
  <c r="K51" i="126"/>
  <c r="L51" i="126"/>
  <c r="M51" i="126"/>
  <c r="N51" i="126"/>
  <c r="O51" i="126"/>
  <c r="P51" i="126"/>
  <c r="Q51" i="126"/>
  <c r="R51" i="126"/>
  <c r="S51" i="126"/>
  <c r="T51" i="126"/>
  <c r="U51" i="126"/>
  <c r="V51" i="126"/>
  <c r="W51" i="126"/>
  <c r="X51" i="126"/>
  <c r="Y51" i="126"/>
  <c r="Z51" i="126"/>
  <c r="AA51" i="126"/>
  <c r="AB51" i="126"/>
  <c r="AC51" i="126"/>
  <c r="H52" i="126"/>
  <c r="I52" i="126"/>
  <c r="J52" i="126"/>
  <c r="K52" i="126"/>
  <c r="L52" i="126"/>
  <c r="M52" i="126"/>
  <c r="N52" i="126"/>
  <c r="O52" i="126"/>
  <c r="P52" i="126"/>
  <c r="Q52" i="126"/>
  <c r="R52" i="126"/>
  <c r="S52" i="126"/>
  <c r="T52" i="126"/>
  <c r="U52" i="126"/>
  <c r="V52" i="126"/>
  <c r="W52" i="126"/>
  <c r="X52" i="126"/>
  <c r="Y52" i="126"/>
  <c r="Z52" i="126"/>
  <c r="AA52" i="126"/>
  <c r="AB52" i="126"/>
  <c r="AC52" i="126"/>
  <c r="H53" i="126"/>
  <c r="I53" i="126"/>
  <c r="J53" i="126"/>
  <c r="K53" i="126"/>
  <c r="L53" i="126"/>
  <c r="M53" i="126"/>
  <c r="N53" i="126"/>
  <c r="O53" i="126"/>
  <c r="P53" i="126"/>
  <c r="Q53" i="126"/>
  <c r="R53" i="126"/>
  <c r="S53" i="126"/>
  <c r="T53" i="126"/>
  <c r="U53" i="126"/>
  <c r="V53" i="126"/>
  <c r="W53" i="126"/>
  <c r="X53" i="126"/>
  <c r="Y53" i="126"/>
  <c r="Z53" i="126"/>
  <c r="AA53" i="126"/>
  <c r="AB53" i="126"/>
  <c r="AC53" i="126"/>
  <c r="H54" i="126"/>
  <c r="I54" i="126"/>
  <c r="J54" i="126"/>
  <c r="K54" i="126"/>
  <c r="L54" i="126"/>
  <c r="M54" i="126"/>
  <c r="N54" i="126"/>
  <c r="O54" i="126"/>
  <c r="P54" i="126"/>
  <c r="Q54" i="126"/>
  <c r="R54" i="126"/>
  <c r="S54" i="126"/>
  <c r="T54" i="126"/>
  <c r="U54" i="126"/>
  <c r="V54" i="126"/>
  <c r="W54" i="126"/>
  <c r="X54" i="126"/>
  <c r="Y54" i="126"/>
  <c r="Z54" i="126"/>
  <c r="AA54" i="126"/>
  <c r="AB54" i="126"/>
  <c r="AC54" i="126"/>
  <c r="H55" i="126"/>
  <c r="I55" i="126"/>
  <c r="J55" i="126"/>
  <c r="K55" i="126"/>
  <c r="L55" i="126"/>
  <c r="M55" i="126"/>
  <c r="N55" i="126"/>
  <c r="O55" i="126"/>
  <c r="P55" i="126"/>
  <c r="Q55" i="126"/>
  <c r="R55" i="126"/>
  <c r="S55" i="126"/>
  <c r="T55" i="126"/>
  <c r="U55" i="126"/>
  <c r="V55" i="126"/>
  <c r="W55" i="126"/>
  <c r="X55" i="126"/>
  <c r="Y55" i="126"/>
  <c r="Z55" i="126"/>
  <c r="AA55" i="126"/>
  <c r="AB55" i="126"/>
  <c r="AC55" i="126"/>
  <c r="H56" i="126"/>
  <c r="I56" i="126"/>
  <c r="J56" i="126"/>
  <c r="K56" i="126"/>
  <c r="L56" i="126"/>
  <c r="M56" i="126"/>
  <c r="N56" i="126"/>
  <c r="O56" i="126"/>
  <c r="P56" i="126"/>
  <c r="Q56" i="126"/>
  <c r="R56" i="126"/>
  <c r="S56" i="126"/>
  <c r="T56" i="126"/>
  <c r="U56" i="126"/>
  <c r="V56" i="126"/>
  <c r="W56" i="126"/>
  <c r="X56" i="126"/>
  <c r="Y56" i="126"/>
  <c r="Z56" i="126"/>
  <c r="AA56" i="126"/>
  <c r="AB56" i="126"/>
  <c r="AC56" i="126"/>
  <c r="H57" i="126"/>
  <c r="I57" i="126"/>
  <c r="J57" i="126"/>
  <c r="K57" i="126"/>
  <c r="L57" i="126"/>
  <c r="M57" i="126"/>
  <c r="N57" i="126"/>
  <c r="O57" i="126"/>
  <c r="P57" i="126"/>
  <c r="Q57" i="126"/>
  <c r="R57" i="126"/>
  <c r="S57" i="126"/>
  <c r="T57" i="126"/>
  <c r="U57" i="126"/>
  <c r="V57" i="126"/>
  <c r="W57" i="126"/>
  <c r="X57" i="126"/>
  <c r="Y57" i="126"/>
  <c r="Z57" i="126"/>
  <c r="AA57" i="126"/>
  <c r="AB57" i="126"/>
  <c r="AC57" i="126"/>
  <c r="H58" i="126"/>
  <c r="I58" i="126"/>
  <c r="J58" i="126"/>
  <c r="K58" i="126"/>
  <c r="L58" i="126"/>
  <c r="M58" i="126"/>
  <c r="N58" i="126"/>
  <c r="O58" i="126"/>
  <c r="P58" i="126"/>
  <c r="Q58" i="126"/>
  <c r="R58" i="126"/>
  <c r="S58" i="126"/>
  <c r="T58" i="126"/>
  <c r="U58" i="126"/>
  <c r="V58" i="126"/>
  <c r="W58" i="126"/>
  <c r="X58" i="126"/>
  <c r="Y58" i="126"/>
  <c r="Z58" i="126"/>
  <c r="AA58" i="126"/>
  <c r="AB58" i="126"/>
  <c r="AC58" i="126"/>
  <c r="H59" i="126"/>
  <c r="I59" i="126"/>
  <c r="J59" i="126"/>
  <c r="K59" i="126"/>
  <c r="L59" i="126"/>
  <c r="M59" i="126"/>
  <c r="N59" i="126"/>
  <c r="O59" i="126"/>
  <c r="P59" i="126"/>
  <c r="Q59" i="126"/>
  <c r="R59" i="126"/>
  <c r="S59" i="126"/>
  <c r="T59" i="126"/>
  <c r="U59" i="126"/>
  <c r="V59" i="126"/>
  <c r="W59" i="126"/>
  <c r="X59" i="126"/>
  <c r="Y59" i="126"/>
  <c r="Z59" i="126"/>
  <c r="AA59" i="126"/>
  <c r="AB59" i="126"/>
  <c r="AC59" i="126"/>
  <c r="H60" i="126"/>
  <c r="I60" i="126"/>
  <c r="J60" i="126"/>
  <c r="K60" i="126"/>
  <c r="L60" i="126"/>
  <c r="M60" i="126"/>
  <c r="N60" i="126"/>
  <c r="O60" i="126"/>
  <c r="P60" i="126"/>
  <c r="Q60" i="126"/>
  <c r="R60" i="126"/>
  <c r="S60" i="126"/>
  <c r="T60" i="126"/>
  <c r="U60" i="126"/>
  <c r="V60" i="126"/>
  <c r="W60" i="126"/>
  <c r="X60" i="126"/>
  <c r="Y60" i="126"/>
  <c r="Z60" i="126"/>
  <c r="AA60" i="126"/>
  <c r="AB60" i="126"/>
  <c r="AC60" i="126"/>
  <c r="H61" i="126"/>
  <c r="I61" i="126"/>
  <c r="J61" i="126"/>
  <c r="K61" i="126"/>
  <c r="L61" i="126"/>
  <c r="M61" i="126"/>
  <c r="N61" i="126"/>
  <c r="O61" i="126"/>
  <c r="P61" i="126"/>
  <c r="Q61" i="126"/>
  <c r="R61" i="126"/>
  <c r="S61" i="126"/>
  <c r="T61" i="126"/>
  <c r="U61" i="126"/>
  <c r="V61" i="126"/>
  <c r="W61" i="126"/>
  <c r="X61" i="126"/>
  <c r="Y61" i="126"/>
  <c r="Z61" i="126"/>
  <c r="AA61" i="126"/>
  <c r="AB61" i="126"/>
  <c r="AC61" i="126"/>
  <c r="H62" i="126"/>
  <c r="I62" i="126"/>
  <c r="J62" i="126"/>
  <c r="K62" i="126"/>
  <c r="L62" i="126"/>
  <c r="M62" i="126"/>
  <c r="N62" i="126"/>
  <c r="O62" i="126"/>
  <c r="P62" i="126"/>
  <c r="Q62" i="126"/>
  <c r="R62" i="126"/>
  <c r="S62" i="126"/>
  <c r="T62" i="126"/>
  <c r="U62" i="126"/>
  <c r="V62" i="126"/>
  <c r="W62" i="126"/>
  <c r="X62" i="126"/>
  <c r="Y62" i="126"/>
  <c r="Z62" i="126"/>
  <c r="AA62" i="126"/>
  <c r="AB62" i="126"/>
  <c r="AC62" i="126"/>
  <c r="H63" i="126"/>
  <c r="I63" i="126"/>
  <c r="J63" i="126"/>
  <c r="K63" i="126"/>
  <c r="L63" i="126"/>
  <c r="M63" i="126"/>
  <c r="N63" i="126"/>
  <c r="O63" i="126"/>
  <c r="P63" i="126"/>
  <c r="Q63" i="126"/>
  <c r="R63" i="126"/>
  <c r="S63" i="126"/>
  <c r="T63" i="126"/>
  <c r="U63" i="126"/>
  <c r="V63" i="126"/>
  <c r="W63" i="126"/>
  <c r="X63" i="126"/>
  <c r="Y63" i="126"/>
  <c r="Z63" i="126"/>
  <c r="AA63" i="126"/>
  <c r="AB63" i="126"/>
  <c r="AC63" i="126"/>
  <c r="H64" i="126"/>
  <c r="I64" i="126"/>
  <c r="J64" i="126"/>
  <c r="K64" i="126"/>
  <c r="L64" i="126"/>
  <c r="M64" i="126"/>
  <c r="N64" i="126"/>
  <c r="O64" i="126"/>
  <c r="P64" i="126"/>
  <c r="Q64" i="126"/>
  <c r="R64" i="126"/>
  <c r="S64" i="126"/>
  <c r="T64" i="126"/>
  <c r="U64" i="126"/>
  <c r="V64" i="126"/>
  <c r="W64" i="126"/>
  <c r="X64" i="126"/>
  <c r="Y64" i="126"/>
  <c r="Z64" i="126"/>
  <c r="AA64" i="126"/>
  <c r="AB64" i="126"/>
  <c r="AC64" i="126"/>
  <c r="H65" i="126"/>
  <c r="I65" i="126"/>
  <c r="J65" i="126"/>
  <c r="K65" i="126"/>
  <c r="L65" i="126"/>
  <c r="M65" i="126"/>
  <c r="N65" i="126"/>
  <c r="O65" i="126"/>
  <c r="P65" i="126"/>
  <c r="Q65" i="126"/>
  <c r="R65" i="126"/>
  <c r="S65" i="126"/>
  <c r="T65" i="126"/>
  <c r="U65" i="126"/>
  <c r="V65" i="126"/>
  <c r="W65" i="126"/>
  <c r="X65" i="126"/>
  <c r="Y65" i="126"/>
  <c r="Z65" i="126"/>
  <c r="AA65" i="126"/>
  <c r="AB65" i="126"/>
  <c r="AC65" i="126"/>
  <c r="H66" i="126"/>
  <c r="I66" i="126"/>
  <c r="J66" i="126"/>
  <c r="K66" i="126"/>
  <c r="L66" i="126"/>
  <c r="M66" i="126"/>
  <c r="N66" i="126"/>
  <c r="O66" i="126"/>
  <c r="P66" i="126"/>
  <c r="Q66" i="126"/>
  <c r="R66" i="126"/>
  <c r="S66" i="126"/>
  <c r="T66" i="126"/>
  <c r="U66" i="126"/>
  <c r="V66" i="126"/>
  <c r="W66" i="126"/>
  <c r="X66" i="126"/>
  <c r="Y66" i="126"/>
  <c r="Z66" i="126"/>
  <c r="AA66" i="126"/>
  <c r="AB66" i="126"/>
  <c r="AC66" i="126"/>
  <c r="H67" i="126"/>
  <c r="I67" i="126"/>
  <c r="J67" i="126"/>
  <c r="K67" i="126"/>
  <c r="L67" i="126"/>
  <c r="M67" i="126"/>
  <c r="N67" i="126"/>
  <c r="O67" i="126"/>
  <c r="P67" i="126"/>
  <c r="Q67" i="126"/>
  <c r="R67" i="126"/>
  <c r="S67" i="126"/>
  <c r="T67" i="126"/>
  <c r="U67" i="126"/>
  <c r="V67" i="126"/>
  <c r="W67" i="126"/>
  <c r="X67" i="126"/>
  <c r="Y67" i="126"/>
  <c r="Z67" i="126"/>
  <c r="AA67" i="126"/>
  <c r="AB67" i="126"/>
  <c r="AC67" i="126"/>
  <c r="H68" i="126"/>
  <c r="I68" i="126"/>
  <c r="J68" i="126"/>
  <c r="K68" i="126"/>
  <c r="L68" i="126"/>
  <c r="M68" i="126"/>
  <c r="N68" i="126"/>
  <c r="O68" i="126"/>
  <c r="P68" i="126"/>
  <c r="Q68" i="126"/>
  <c r="R68" i="126"/>
  <c r="S68" i="126"/>
  <c r="T68" i="126"/>
  <c r="U68" i="126"/>
  <c r="V68" i="126"/>
  <c r="W68" i="126"/>
  <c r="X68" i="126"/>
  <c r="Y68" i="126"/>
  <c r="Z68" i="126"/>
  <c r="AA68" i="126"/>
  <c r="AB68" i="126"/>
  <c r="AC68" i="126"/>
  <c r="H69" i="126"/>
  <c r="I69" i="126"/>
  <c r="J69" i="126"/>
  <c r="K69" i="126"/>
  <c r="L69" i="126"/>
  <c r="M69" i="126"/>
  <c r="N69" i="126"/>
  <c r="O69" i="126"/>
  <c r="P69" i="126"/>
  <c r="Q69" i="126"/>
  <c r="R69" i="126"/>
  <c r="S69" i="126"/>
  <c r="T69" i="126"/>
  <c r="U69" i="126"/>
  <c r="V69" i="126"/>
  <c r="W69" i="126"/>
  <c r="X69" i="126"/>
  <c r="Y69" i="126"/>
  <c r="Z69" i="126"/>
  <c r="AA69" i="126"/>
  <c r="AB69" i="126"/>
  <c r="AC69" i="126"/>
  <c r="H70" i="126"/>
  <c r="I70" i="126"/>
  <c r="J70" i="126"/>
  <c r="K70" i="126"/>
  <c r="L70" i="126"/>
  <c r="M70" i="126"/>
  <c r="N70" i="126"/>
  <c r="O70" i="126"/>
  <c r="P70" i="126"/>
  <c r="Q70" i="126"/>
  <c r="R70" i="126"/>
  <c r="S70" i="126"/>
  <c r="T70" i="126"/>
  <c r="U70" i="126"/>
  <c r="V70" i="126"/>
  <c r="W70" i="126"/>
  <c r="X70" i="126"/>
  <c r="Y70" i="126"/>
  <c r="Z70" i="126"/>
  <c r="AA70" i="126"/>
  <c r="AB70" i="126"/>
  <c r="AC70" i="126"/>
  <c r="H71" i="126"/>
  <c r="I71" i="126"/>
  <c r="J71" i="126"/>
  <c r="K71" i="126"/>
  <c r="L71" i="126"/>
  <c r="M71" i="126"/>
  <c r="N71" i="126"/>
  <c r="O71" i="126"/>
  <c r="P71" i="126"/>
  <c r="Q71" i="126"/>
  <c r="R71" i="126"/>
  <c r="S71" i="126"/>
  <c r="T71" i="126"/>
  <c r="U71" i="126"/>
  <c r="V71" i="126"/>
  <c r="W71" i="126"/>
  <c r="X71" i="126"/>
  <c r="Y71" i="126"/>
  <c r="Z71" i="126"/>
  <c r="AA71" i="126"/>
  <c r="AB71" i="126"/>
  <c r="AC71" i="126"/>
  <c r="H72" i="126"/>
  <c r="I72" i="126"/>
  <c r="J72" i="126"/>
  <c r="K72" i="126"/>
  <c r="L72" i="126"/>
  <c r="M72" i="126"/>
  <c r="N72" i="126"/>
  <c r="O72" i="126"/>
  <c r="P72" i="126"/>
  <c r="Q72" i="126"/>
  <c r="R72" i="126"/>
  <c r="S72" i="126"/>
  <c r="T72" i="126"/>
  <c r="U72" i="126"/>
  <c r="V72" i="126"/>
  <c r="W72" i="126"/>
  <c r="X72" i="126"/>
  <c r="Y72" i="126"/>
  <c r="Z72" i="126"/>
  <c r="AA72" i="126"/>
  <c r="AB72" i="126"/>
  <c r="AC72" i="126"/>
  <c r="H73" i="126"/>
  <c r="I73" i="126"/>
  <c r="J73" i="126"/>
  <c r="K73" i="126"/>
  <c r="L73" i="126"/>
  <c r="M73" i="126"/>
  <c r="N73" i="126"/>
  <c r="O73" i="126"/>
  <c r="P73" i="126"/>
  <c r="Q73" i="126"/>
  <c r="R73" i="126"/>
  <c r="S73" i="126"/>
  <c r="T73" i="126"/>
  <c r="U73" i="126"/>
  <c r="V73" i="126"/>
  <c r="W73" i="126"/>
  <c r="X73" i="126"/>
  <c r="Y73" i="126"/>
  <c r="Z73" i="126"/>
  <c r="AA73" i="126"/>
  <c r="AB73" i="126"/>
  <c r="AC73" i="126"/>
  <c r="H74" i="126"/>
  <c r="I74" i="126"/>
  <c r="J74" i="126"/>
  <c r="K74" i="126"/>
  <c r="L74" i="126"/>
  <c r="M74" i="126"/>
  <c r="N74" i="126"/>
  <c r="O74" i="126"/>
  <c r="P74" i="126"/>
  <c r="Q74" i="126"/>
  <c r="R74" i="126"/>
  <c r="S74" i="126"/>
  <c r="T74" i="126"/>
  <c r="U74" i="126"/>
  <c r="V74" i="126"/>
  <c r="W74" i="126"/>
  <c r="X74" i="126"/>
  <c r="Y74" i="126"/>
  <c r="Z74" i="126"/>
  <c r="AA74" i="126"/>
  <c r="AB74" i="126"/>
  <c r="AC74" i="126"/>
  <c r="H75" i="126"/>
  <c r="I75" i="126"/>
  <c r="J75" i="126"/>
  <c r="K75" i="126"/>
  <c r="L75" i="126"/>
  <c r="M75" i="126"/>
  <c r="N75" i="126"/>
  <c r="O75" i="126"/>
  <c r="P75" i="126"/>
  <c r="Q75" i="126"/>
  <c r="R75" i="126"/>
  <c r="S75" i="126"/>
  <c r="T75" i="126"/>
  <c r="U75" i="126"/>
  <c r="V75" i="126"/>
  <c r="W75" i="126"/>
  <c r="X75" i="126"/>
  <c r="Y75" i="126"/>
  <c r="Z75" i="126"/>
  <c r="AA75" i="126"/>
  <c r="AB75" i="126"/>
  <c r="AC75" i="126"/>
  <c r="H76" i="126"/>
  <c r="I76" i="126"/>
  <c r="J76" i="126"/>
  <c r="K76" i="126"/>
  <c r="L76" i="126"/>
  <c r="M76" i="126"/>
  <c r="N76" i="126"/>
  <c r="O76" i="126"/>
  <c r="P76" i="126"/>
  <c r="Q76" i="126"/>
  <c r="R76" i="126"/>
  <c r="S76" i="126"/>
  <c r="T76" i="126"/>
  <c r="U76" i="126"/>
  <c r="V76" i="126"/>
  <c r="W76" i="126"/>
  <c r="X76" i="126"/>
  <c r="Y76" i="126"/>
  <c r="Z76" i="126"/>
  <c r="AA76" i="126"/>
  <c r="AB76" i="126"/>
  <c r="AC76" i="126"/>
  <c r="H77" i="126"/>
  <c r="I77" i="126"/>
  <c r="J77" i="126"/>
  <c r="K77" i="126"/>
  <c r="L77" i="126"/>
  <c r="M77" i="126"/>
  <c r="N77" i="126"/>
  <c r="O77" i="126"/>
  <c r="P77" i="126"/>
  <c r="Q77" i="126"/>
  <c r="R77" i="126"/>
  <c r="S77" i="126"/>
  <c r="T77" i="126"/>
  <c r="U77" i="126"/>
  <c r="V77" i="126"/>
  <c r="W77" i="126"/>
  <c r="X77" i="126"/>
  <c r="Y77" i="126"/>
  <c r="Z77" i="126"/>
  <c r="AA77" i="126"/>
  <c r="AB77" i="126"/>
  <c r="AC77" i="126"/>
  <c r="H78" i="126"/>
  <c r="I78" i="126"/>
  <c r="J78" i="126"/>
  <c r="K78" i="126"/>
  <c r="L78" i="126"/>
  <c r="M78" i="126"/>
  <c r="N78" i="126"/>
  <c r="O78" i="126"/>
  <c r="P78" i="126"/>
  <c r="Q78" i="126"/>
  <c r="R78" i="126"/>
  <c r="S78" i="126"/>
  <c r="T78" i="126"/>
  <c r="U78" i="126"/>
  <c r="V78" i="126"/>
  <c r="W78" i="126"/>
  <c r="X78" i="126"/>
  <c r="Y78" i="126"/>
  <c r="Z78" i="126"/>
  <c r="AA78" i="126"/>
  <c r="AB78" i="126"/>
  <c r="AC78" i="126"/>
  <c r="H79" i="126"/>
  <c r="I79" i="126"/>
  <c r="J79" i="126"/>
  <c r="K79" i="126"/>
  <c r="L79" i="126"/>
  <c r="M79" i="126"/>
  <c r="N79" i="126"/>
  <c r="O79" i="126"/>
  <c r="P79" i="126"/>
  <c r="Q79" i="126"/>
  <c r="R79" i="126"/>
  <c r="S79" i="126"/>
  <c r="T79" i="126"/>
  <c r="U79" i="126"/>
  <c r="V79" i="126"/>
  <c r="W79" i="126"/>
  <c r="X79" i="126"/>
  <c r="Y79" i="126"/>
  <c r="Z79" i="126"/>
  <c r="AA79" i="126"/>
  <c r="AB79" i="126"/>
  <c r="AC79" i="126"/>
  <c r="H80" i="126"/>
  <c r="I80" i="126"/>
  <c r="J80" i="126"/>
  <c r="K80" i="126"/>
  <c r="L80" i="126"/>
  <c r="M80" i="126"/>
  <c r="N80" i="126"/>
  <c r="O80" i="126"/>
  <c r="P80" i="126"/>
  <c r="Q80" i="126"/>
  <c r="R80" i="126"/>
  <c r="S80" i="126"/>
  <c r="T80" i="126"/>
  <c r="U80" i="126"/>
  <c r="V80" i="126"/>
  <c r="W80" i="126"/>
  <c r="X80" i="126"/>
  <c r="Y80" i="126"/>
  <c r="Z80" i="126"/>
  <c r="AA80" i="126"/>
  <c r="AB80" i="126"/>
  <c r="AC80" i="126"/>
  <c r="H81" i="126"/>
  <c r="I81" i="126"/>
  <c r="J81" i="126"/>
  <c r="K81" i="126"/>
  <c r="L81" i="126"/>
  <c r="M81" i="126"/>
  <c r="N81" i="126"/>
  <c r="O81" i="126"/>
  <c r="P81" i="126"/>
  <c r="Q81" i="126"/>
  <c r="R81" i="126"/>
  <c r="S81" i="126"/>
  <c r="T81" i="126"/>
  <c r="U81" i="126"/>
  <c r="V81" i="126"/>
  <c r="W81" i="126"/>
  <c r="X81" i="126"/>
  <c r="Y81" i="126"/>
  <c r="Z81" i="126"/>
  <c r="AA81" i="126"/>
  <c r="AB81" i="126"/>
  <c r="AC81" i="126"/>
  <c r="H82" i="126"/>
  <c r="I82" i="126"/>
  <c r="J82" i="126"/>
  <c r="K82" i="126"/>
  <c r="L82" i="126"/>
  <c r="M82" i="126"/>
  <c r="N82" i="126"/>
  <c r="O82" i="126"/>
  <c r="P82" i="126"/>
  <c r="Q82" i="126"/>
  <c r="R82" i="126"/>
  <c r="S82" i="126"/>
  <c r="T82" i="126"/>
  <c r="U82" i="126"/>
  <c r="V82" i="126"/>
  <c r="W82" i="126"/>
  <c r="X82" i="126"/>
  <c r="Y82" i="126"/>
  <c r="Z82" i="126"/>
  <c r="AA82" i="126"/>
  <c r="AB82" i="126"/>
  <c r="AC82" i="126"/>
  <c r="H83" i="126"/>
  <c r="I83" i="126"/>
  <c r="J83" i="126"/>
  <c r="K83" i="126"/>
  <c r="L83" i="126"/>
  <c r="M83" i="126"/>
  <c r="N83" i="126"/>
  <c r="O83" i="126"/>
  <c r="P83" i="126"/>
  <c r="Q83" i="126"/>
  <c r="R83" i="126"/>
  <c r="S83" i="126"/>
  <c r="T83" i="126"/>
  <c r="U83" i="126"/>
  <c r="V83" i="126"/>
  <c r="W83" i="126"/>
  <c r="X83" i="126"/>
  <c r="Y83" i="126"/>
  <c r="Z83" i="126"/>
  <c r="AA83" i="126"/>
  <c r="AB83" i="126"/>
  <c r="AC83" i="126"/>
  <c r="H84" i="126"/>
  <c r="I84" i="126"/>
  <c r="J84" i="126"/>
  <c r="K84" i="126"/>
  <c r="L84" i="126"/>
  <c r="M84" i="126"/>
  <c r="N84" i="126"/>
  <c r="O84" i="126"/>
  <c r="P84" i="126"/>
  <c r="Q84" i="126"/>
  <c r="R84" i="126"/>
  <c r="S84" i="126"/>
  <c r="T84" i="126"/>
  <c r="U84" i="126"/>
  <c r="V84" i="126"/>
  <c r="W84" i="126"/>
  <c r="X84" i="126"/>
  <c r="Y84" i="126"/>
  <c r="Z84" i="126"/>
  <c r="AA84" i="126"/>
  <c r="AB84" i="126"/>
  <c r="AC84" i="126"/>
  <c r="H85" i="126"/>
  <c r="I85" i="126"/>
  <c r="J85" i="126"/>
  <c r="K85" i="126"/>
  <c r="L85" i="126"/>
  <c r="M85" i="126"/>
  <c r="N85" i="126"/>
  <c r="O85" i="126"/>
  <c r="P85" i="126"/>
  <c r="Q85" i="126"/>
  <c r="R85" i="126"/>
  <c r="S85" i="126"/>
  <c r="T85" i="126"/>
  <c r="U85" i="126"/>
  <c r="V85" i="126"/>
  <c r="W85" i="126"/>
  <c r="X85" i="126"/>
  <c r="Y85" i="126"/>
  <c r="Z85" i="126"/>
  <c r="AA85" i="126"/>
  <c r="AB85" i="126"/>
  <c r="AC85" i="126"/>
  <c r="H86" i="126"/>
  <c r="I86" i="126"/>
  <c r="J86" i="126"/>
  <c r="K86" i="126"/>
  <c r="L86" i="126"/>
  <c r="M86" i="126"/>
  <c r="N86" i="126"/>
  <c r="O86" i="126"/>
  <c r="P86" i="126"/>
  <c r="Q86" i="126"/>
  <c r="R86" i="126"/>
  <c r="S86" i="126"/>
  <c r="T86" i="126"/>
  <c r="U86" i="126"/>
  <c r="V86" i="126"/>
  <c r="W86" i="126"/>
  <c r="X86" i="126"/>
  <c r="Y86" i="126"/>
  <c r="Z86" i="126"/>
  <c r="AA86" i="126"/>
  <c r="AB86" i="126"/>
  <c r="AC86" i="126"/>
  <c r="H87" i="126"/>
  <c r="I87" i="126"/>
  <c r="J87" i="126"/>
  <c r="K87" i="126"/>
  <c r="L87" i="126"/>
  <c r="M87" i="126"/>
  <c r="N87" i="126"/>
  <c r="O87" i="126"/>
  <c r="P87" i="126"/>
  <c r="Q87" i="126"/>
  <c r="R87" i="126"/>
  <c r="S87" i="126"/>
  <c r="T87" i="126"/>
  <c r="U87" i="126"/>
  <c r="V87" i="126"/>
  <c r="W87" i="126"/>
  <c r="X87" i="126"/>
  <c r="Y87" i="126"/>
  <c r="Z87" i="126"/>
  <c r="AA87" i="126"/>
  <c r="AB87" i="126"/>
  <c r="AC87" i="126"/>
  <c r="H88" i="126"/>
  <c r="I88" i="126"/>
  <c r="J88" i="126"/>
  <c r="K88" i="126"/>
  <c r="L88" i="126"/>
  <c r="M88" i="126"/>
  <c r="N88" i="126"/>
  <c r="O88" i="126"/>
  <c r="P88" i="126"/>
  <c r="Q88" i="126"/>
  <c r="R88" i="126"/>
  <c r="S88" i="126"/>
  <c r="T88" i="126"/>
  <c r="U88" i="126"/>
  <c r="V88" i="126"/>
  <c r="W88" i="126"/>
  <c r="X88" i="126"/>
  <c r="Y88" i="126"/>
  <c r="Z88" i="126"/>
  <c r="AA88" i="126"/>
  <c r="AB88" i="126"/>
  <c r="AC88" i="126"/>
  <c r="H89" i="126"/>
  <c r="I89" i="126"/>
  <c r="J89" i="126"/>
  <c r="K89" i="126"/>
  <c r="L89" i="126"/>
  <c r="M89" i="126"/>
  <c r="N89" i="126"/>
  <c r="O89" i="126"/>
  <c r="P89" i="126"/>
  <c r="Q89" i="126"/>
  <c r="R89" i="126"/>
  <c r="S89" i="126"/>
  <c r="T89" i="126"/>
  <c r="U89" i="126"/>
  <c r="V89" i="126"/>
  <c r="W89" i="126"/>
  <c r="X89" i="126"/>
  <c r="Y89" i="126"/>
  <c r="Z89" i="126"/>
  <c r="AA89" i="126"/>
  <c r="AB89" i="126"/>
  <c r="AC89" i="126"/>
  <c r="H90" i="126"/>
  <c r="I90" i="126"/>
  <c r="J90" i="126"/>
  <c r="K90" i="126"/>
  <c r="L90" i="126"/>
  <c r="M90" i="126"/>
  <c r="N90" i="126"/>
  <c r="O90" i="126"/>
  <c r="P90" i="126"/>
  <c r="Q90" i="126"/>
  <c r="R90" i="126"/>
  <c r="S90" i="126"/>
  <c r="T90" i="126"/>
  <c r="U90" i="126"/>
  <c r="V90" i="126"/>
  <c r="W90" i="126"/>
  <c r="X90" i="126"/>
  <c r="Y90" i="126"/>
  <c r="Z90" i="126"/>
  <c r="AA90" i="126"/>
  <c r="AB90" i="126"/>
  <c r="AC90" i="126"/>
  <c r="H91" i="126"/>
  <c r="I91" i="126"/>
  <c r="J91" i="126"/>
  <c r="K91" i="126"/>
  <c r="L91" i="126"/>
  <c r="M91" i="126"/>
  <c r="N91" i="126"/>
  <c r="O91" i="126"/>
  <c r="P91" i="126"/>
  <c r="Q91" i="126"/>
  <c r="R91" i="126"/>
  <c r="S91" i="126"/>
  <c r="T91" i="126"/>
  <c r="U91" i="126"/>
  <c r="V91" i="126"/>
  <c r="W91" i="126"/>
  <c r="X91" i="126"/>
  <c r="Y91" i="126"/>
  <c r="Z91" i="126"/>
  <c r="AA91" i="126"/>
  <c r="AB91" i="126"/>
  <c r="AC91" i="126"/>
  <c r="H92" i="126"/>
  <c r="I92" i="126"/>
  <c r="J92" i="126"/>
  <c r="K92" i="126"/>
  <c r="L92" i="126"/>
  <c r="M92" i="126"/>
  <c r="N92" i="126"/>
  <c r="O92" i="126"/>
  <c r="P92" i="126"/>
  <c r="Q92" i="126"/>
  <c r="R92" i="126"/>
  <c r="S92" i="126"/>
  <c r="T92" i="126"/>
  <c r="U92" i="126"/>
  <c r="V92" i="126"/>
  <c r="W92" i="126"/>
  <c r="X92" i="126"/>
  <c r="Y92" i="126"/>
  <c r="Z92" i="126"/>
  <c r="AA92" i="126"/>
  <c r="AB92" i="126"/>
  <c r="AC92" i="126"/>
  <c r="H93" i="126"/>
  <c r="I93" i="126"/>
  <c r="J93" i="126"/>
  <c r="K93" i="126"/>
  <c r="L93" i="126"/>
  <c r="M93" i="126"/>
  <c r="N93" i="126"/>
  <c r="O93" i="126"/>
  <c r="P93" i="126"/>
  <c r="Q93" i="126"/>
  <c r="R93" i="126"/>
  <c r="S93" i="126"/>
  <c r="T93" i="126"/>
  <c r="U93" i="126"/>
  <c r="V93" i="126"/>
  <c r="W93" i="126"/>
  <c r="X93" i="126"/>
  <c r="Y93" i="126"/>
  <c r="Z93" i="126"/>
  <c r="AA93" i="126"/>
  <c r="AB93" i="126"/>
  <c r="AC93" i="126"/>
  <c r="H94" i="126"/>
  <c r="I94" i="126"/>
  <c r="J94" i="126"/>
  <c r="K94" i="126"/>
  <c r="L94" i="126"/>
  <c r="M94" i="126"/>
  <c r="N94" i="126"/>
  <c r="O94" i="126"/>
  <c r="P94" i="126"/>
  <c r="Q94" i="126"/>
  <c r="R94" i="126"/>
  <c r="S94" i="126"/>
  <c r="T94" i="126"/>
  <c r="U94" i="126"/>
  <c r="V94" i="126"/>
  <c r="W94" i="126"/>
  <c r="X94" i="126"/>
  <c r="Y94" i="126"/>
  <c r="Z94" i="126"/>
  <c r="AA94" i="126"/>
  <c r="AB94" i="126"/>
  <c r="AC94" i="126"/>
  <c r="H95" i="126"/>
  <c r="I95" i="126"/>
  <c r="J95" i="126"/>
  <c r="K95" i="126"/>
  <c r="L95" i="126"/>
  <c r="M95" i="126"/>
  <c r="N95" i="126"/>
  <c r="O95" i="126"/>
  <c r="P95" i="126"/>
  <c r="Q95" i="126"/>
  <c r="R95" i="126"/>
  <c r="S95" i="126"/>
  <c r="T95" i="126"/>
  <c r="U95" i="126"/>
  <c r="V95" i="126"/>
  <c r="W95" i="126"/>
  <c r="X95" i="126"/>
  <c r="Y95" i="126"/>
  <c r="Z95" i="126"/>
  <c r="AA95" i="126"/>
  <c r="AB95" i="126"/>
  <c r="AC95" i="126"/>
  <c r="H96" i="126"/>
  <c r="I96" i="126"/>
  <c r="J96" i="126"/>
  <c r="K96" i="126"/>
  <c r="L96" i="126"/>
  <c r="M96" i="126"/>
  <c r="N96" i="126"/>
  <c r="O96" i="126"/>
  <c r="P96" i="126"/>
  <c r="Q96" i="126"/>
  <c r="R96" i="126"/>
  <c r="S96" i="126"/>
  <c r="T96" i="126"/>
  <c r="U96" i="126"/>
  <c r="V96" i="126"/>
  <c r="W96" i="126"/>
  <c r="X96" i="126"/>
  <c r="Y96" i="126"/>
  <c r="Z96" i="126"/>
  <c r="AA96" i="126"/>
  <c r="AB96" i="126"/>
  <c r="AC96" i="126"/>
  <c r="H97" i="126"/>
  <c r="I97" i="126"/>
  <c r="J97" i="126"/>
  <c r="K97" i="126"/>
  <c r="L97" i="126"/>
  <c r="M97" i="126"/>
  <c r="N97" i="126"/>
  <c r="O97" i="126"/>
  <c r="P97" i="126"/>
  <c r="Q97" i="126"/>
  <c r="R97" i="126"/>
  <c r="S97" i="126"/>
  <c r="T97" i="126"/>
  <c r="U97" i="126"/>
  <c r="V97" i="126"/>
  <c r="W97" i="126"/>
  <c r="X97" i="126"/>
  <c r="Y97" i="126"/>
  <c r="Z97" i="126"/>
  <c r="AA97" i="126"/>
  <c r="AB97" i="126"/>
  <c r="AC97" i="126"/>
  <c r="H98" i="126"/>
  <c r="I98" i="126"/>
  <c r="J98" i="126"/>
  <c r="K98" i="126"/>
  <c r="L98" i="126"/>
  <c r="M98" i="126"/>
  <c r="N98" i="126"/>
  <c r="O98" i="126"/>
  <c r="P98" i="126"/>
  <c r="Q98" i="126"/>
  <c r="R98" i="126"/>
  <c r="S98" i="126"/>
  <c r="T98" i="126"/>
  <c r="U98" i="126"/>
  <c r="V98" i="126"/>
  <c r="W98" i="126"/>
  <c r="X98" i="126"/>
  <c r="Y98" i="126"/>
  <c r="Z98" i="126"/>
  <c r="AA98" i="126"/>
  <c r="AB98" i="126"/>
  <c r="AC98" i="126"/>
  <c r="H99" i="126"/>
  <c r="I99" i="126"/>
  <c r="J99" i="126"/>
  <c r="K99" i="126"/>
  <c r="L99" i="126"/>
  <c r="M99" i="126"/>
  <c r="N99" i="126"/>
  <c r="O99" i="126"/>
  <c r="P99" i="126"/>
  <c r="Q99" i="126"/>
  <c r="R99" i="126"/>
  <c r="S99" i="126"/>
  <c r="T99" i="126"/>
  <c r="U99" i="126"/>
  <c r="V99" i="126"/>
  <c r="W99" i="126"/>
  <c r="X99" i="126"/>
  <c r="Y99" i="126"/>
  <c r="Z99" i="126"/>
  <c r="AA99" i="126"/>
  <c r="AB99" i="126"/>
  <c r="AC99" i="126"/>
  <c r="H100" i="126"/>
  <c r="I100" i="126"/>
  <c r="J100" i="126"/>
  <c r="K100" i="126"/>
  <c r="L100" i="126"/>
  <c r="M100" i="126"/>
  <c r="N100" i="126"/>
  <c r="O100" i="126"/>
  <c r="P100" i="126"/>
  <c r="Q100" i="126"/>
  <c r="R100" i="126"/>
  <c r="S100" i="126"/>
  <c r="T100" i="126"/>
  <c r="U100" i="126"/>
  <c r="V100" i="126"/>
  <c r="W100" i="126"/>
  <c r="X100" i="126"/>
  <c r="Y100" i="126"/>
  <c r="Z100" i="126"/>
  <c r="AA100" i="126"/>
  <c r="AB100" i="126"/>
  <c r="AC100" i="126"/>
  <c r="H101" i="126"/>
  <c r="I101" i="126"/>
  <c r="J101" i="126"/>
  <c r="K101" i="126"/>
  <c r="L101" i="126"/>
  <c r="M101" i="126"/>
  <c r="N101" i="126"/>
  <c r="O101" i="126"/>
  <c r="P101" i="126"/>
  <c r="Q101" i="126"/>
  <c r="R101" i="126"/>
  <c r="S101" i="126"/>
  <c r="T101" i="126"/>
  <c r="U101" i="126"/>
  <c r="V101" i="126"/>
  <c r="W101" i="126"/>
  <c r="X101" i="126"/>
  <c r="Y101" i="126"/>
  <c r="Z101" i="126"/>
  <c r="AA101" i="126"/>
  <c r="AB101" i="126"/>
  <c r="AC101" i="126"/>
  <c r="H102" i="126"/>
  <c r="I102" i="126"/>
  <c r="J102" i="126"/>
  <c r="K102" i="126"/>
  <c r="L102" i="126"/>
  <c r="M102" i="126"/>
  <c r="N102" i="126"/>
  <c r="O102" i="126"/>
  <c r="P102" i="126"/>
  <c r="Q102" i="126"/>
  <c r="R102" i="126"/>
  <c r="S102" i="126"/>
  <c r="T102" i="126"/>
  <c r="U102" i="126"/>
  <c r="V102" i="126"/>
  <c r="W102" i="126"/>
  <c r="X102" i="126"/>
  <c r="Y102" i="126"/>
  <c r="Z102" i="126"/>
  <c r="AA102" i="126"/>
  <c r="AB102" i="126"/>
  <c r="AC102" i="126"/>
  <c r="H103" i="126"/>
  <c r="I103" i="126"/>
  <c r="J103" i="126"/>
  <c r="K103" i="126"/>
  <c r="L103" i="126"/>
  <c r="M103" i="126"/>
  <c r="N103" i="126"/>
  <c r="O103" i="126"/>
  <c r="P103" i="126"/>
  <c r="Q103" i="126"/>
  <c r="R103" i="126"/>
  <c r="S103" i="126"/>
  <c r="T103" i="126"/>
  <c r="U103" i="126"/>
  <c r="V103" i="126"/>
  <c r="W103" i="126"/>
  <c r="X103" i="126"/>
  <c r="Y103" i="126"/>
  <c r="Z103" i="126"/>
  <c r="AA103" i="126"/>
  <c r="AB103" i="126"/>
  <c r="AC103" i="126"/>
  <c r="H104" i="126"/>
  <c r="I104" i="126"/>
  <c r="J104" i="126"/>
  <c r="K104" i="126"/>
  <c r="L104" i="126"/>
  <c r="M104" i="126"/>
  <c r="N104" i="126"/>
  <c r="O104" i="126"/>
  <c r="P104" i="126"/>
  <c r="Q104" i="126"/>
  <c r="R104" i="126"/>
  <c r="S104" i="126"/>
  <c r="T104" i="126"/>
  <c r="U104" i="126"/>
  <c r="V104" i="126"/>
  <c r="W104" i="126"/>
  <c r="X104" i="126"/>
  <c r="Y104" i="126"/>
  <c r="Z104" i="126"/>
  <c r="AA104" i="126"/>
  <c r="AB104" i="126"/>
  <c r="AC104" i="126"/>
  <c r="H105" i="126"/>
  <c r="I105" i="126"/>
  <c r="J105" i="126"/>
  <c r="K105" i="126"/>
  <c r="L105" i="126"/>
  <c r="M105" i="126"/>
  <c r="N105" i="126"/>
  <c r="O105" i="126"/>
  <c r="P105" i="126"/>
  <c r="Q105" i="126"/>
  <c r="R105" i="126"/>
  <c r="S105" i="126"/>
  <c r="T105" i="126"/>
  <c r="U105" i="126"/>
  <c r="V105" i="126"/>
  <c r="W105" i="126"/>
  <c r="X105" i="126"/>
  <c r="Y105" i="126"/>
  <c r="Z105" i="126"/>
  <c r="AA105" i="126"/>
  <c r="AB105" i="126"/>
  <c r="AC105" i="126"/>
  <c r="H106" i="126"/>
  <c r="I106" i="126"/>
  <c r="J106" i="126"/>
  <c r="K106" i="126"/>
  <c r="L106" i="126"/>
  <c r="M106" i="126"/>
  <c r="N106" i="126"/>
  <c r="O106" i="126"/>
  <c r="P106" i="126"/>
  <c r="Q106" i="126"/>
  <c r="R106" i="126"/>
  <c r="S106" i="126"/>
  <c r="T106" i="126"/>
  <c r="U106" i="126"/>
  <c r="V106" i="126"/>
  <c r="W106" i="126"/>
  <c r="X106" i="126"/>
  <c r="Y106" i="126"/>
  <c r="Z106" i="126"/>
  <c r="AA106" i="126"/>
  <c r="AB106" i="126"/>
  <c r="AC106" i="126"/>
  <c r="H107" i="126"/>
  <c r="I107" i="126"/>
  <c r="J107" i="126"/>
  <c r="K107" i="126"/>
  <c r="L107" i="126"/>
  <c r="M107" i="126"/>
  <c r="N107" i="126"/>
  <c r="O107" i="126"/>
  <c r="P107" i="126"/>
  <c r="Q107" i="126"/>
  <c r="R107" i="126"/>
  <c r="S107" i="126"/>
  <c r="T107" i="126"/>
  <c r="U107" i="126"/>
  <c r="V107" i="126"/>
  <c r="W107" i="126"/>
  <c r="X107" i="126"/>
  <c r="Y107" i="126"/>
  <c r="Z107" i="126"/>
  <c r="AA107" i="126"/>
  <c r="AB107" i="126"/>
  <c r="AC107" i="126"/>
  <c r="H108" i="126"/>
  <c r="I108" i="126"/>
  <c r="J108" i="126"/>
  <c r="K108" i="126"/>
  <c r="L108" i="126"/>
  <c r="M108" i="126"/>
  <c r="N108" i="126"/>
  <c r="O108" i="126"/>
  <c r="P108" i="126"/>
  <c r="Q108" i="126"/>
  <c r="R108" i="126"/>
  <c r="S108" i="126"/>
  <c r="T108" i="126"/>
  <c r="U108" i="126"/>
  <c r="V108" i="126"/>
  <c r="W108" i="126"/>
  <c r="X108" i="126"/>
  <c r="Y108" i="126"/>
  <c r="Z108" i="126"/>
  <c r="AA108" i="126"/>
  <c r="AB108" i="126"/>
  <c r="AC108" i="126"/>
  <c r="H109" i="126"/>
  <c r="I109" i="126"/>
  <c r="J109" i="126"/>
  <c r="K109" i="126"/>
  <c r="L109" i="126"/>
  <c r="M109" i="126"/>
  <c r="N109" i="126"/>
  <c r="O109" i="126"/>
  <c r="P109" i="126"/>
  <c r="Q109" i="126"/>
  <c r="R109" i="126"/>
  <c r="S109" i="126"/>
  <c r="T109" i="126"/>
  <c r="U109" i="126"/>
  <c r="V109" i="126"/>
  <c r="W109" i="126"/>
  <c r="X109" i="126"/>
  <c r="Y109" i="126"/>
  <c r="Z109" i="126"/>
  <c r="AA109" i="126"/>
  <c r="AB109" i="126"/>
  <c r="AC109" i="126"/>
  <c r="H110" i="126"/>
  <c r="I110" i="126"/>
  <c r="J110" i="126"/>
  <c r="K110" i="126"/>
  <c r="L110" i="126"/>
  <c r="M110" i="126"/>
  <c r="N110" i="126"/>
  <c r="O110" i="126"/>
  <c r="P110" i="126"/>
  <c r="Q110" i="126"/>
  <c r="R110" i="126"/>
  <c r="S110" i="126"/>
  <c r="T110" i="126"/>
  <c r="U110" i="126"/>
  <c r="V110" i="126"/>
  <c r="W110" i="126"/>
  <c r="X110" i="126"/>
  <c r="Y110" i="126"/>
  <c r="Z110" i="126"/>
  <c r="AA110" i="126"/>
  <c r="AB110" i="126"/>
  <c r="AC110" i="126"/>
  <c r="H111" i="126"/>
  <c r="I111" i="126"/>
  <c r="J111" i="126"/>
  <c r="K111" i="126"/>
  <c r="L111" i="126"/>
  <c r="M111" i="126"/>
  <c r="N111" i="126"/>
  <c r="O111" i="126"/>
  <c r="P111" i="126"/>
  <c r="Q111" i="126"/>
  <c r="R111" i="126"/>
  <c r="S111" i="126"/>
  <c r="T111" i="126"/>
  <c r="U111" i="126"/>
  <c r="V111" i="126"/>
  <c r="W111" i="126"/>
  <c r="X111" i="126"/>
  <c r="Y111" i="126"/>
  <c r="Z111" i="126"/>
  <c r="AA111" i="126"/>
  <c r="AB111" i="126"/>
  <c r="AC111" i="126"/>
  <c r="H112" i="126"/>
  <c r="I112" i="126"/>
  <c r="J112" i="126"/>
  <c r="K112" i="126"/>
  <c r="L112" i="126"/>
  <c r="M112" i="126"/>
  <c r="N112" i="126"/>
  <c r="O112" i="126"/>
  <c r="P112" i="126"/>
  <c r="Q112" i="126"/>
  <c r="R112" i="126"/>
  <c r="S112" i="126"/>
  <c r="T112" i="126"/>
  <c r="U112" i="126"/>
  <c r="V112" i="126"/>
  <c r="W112" i="126"/>
  <c r="X112" i="126"/>
  <c r="Y112" i="126"/>
  <c r="Z112" i="126"/>
  <c r="AA112" i="126"/>
  <c r="AB112" i="126"/>
  <c r="AC112" i="126"/>
  <c r="H113" i="126"/>
  <c r="I113" i="126"/>
  <c r="J113" i="126"/>
  <c r="K113" i="126"/>
  <c r="L113" i="126"/>
  <c r="M113" i="126"/>
  <c r="N113" i="126"/>
  <c r="O113" i="126"/>
  <c r="P113" i="126"/>
  <c r="Q113" i="126"/>
  <c r="R113" i="126"/>
  <c r="S113" i="126"/>
  <c r="T113" i="126"/>
  <c r="U113" i="126"/>
  <c r="V113" i="126"/>
  <c r="W113" i="126"/>
  <c r="X113" i="126"/>
  <c r="Y113" i="126"/>
  <c r="Z113" i="126"/>
  <c r="AA113" i="126"/>
  <c r="AB113" i="126"/>
  <c r="AC113" i="126"/>
  <c r="H114" i="126"/>
  <c r="I114" i="126"/>
  <c r="J114" i="126"/>
  <c r="K114" i="126"/>
  <c r="L114" i="126"/>
  <c r="M114" i="126"/>
  <c r="N114" i="126"/>
  <c r="O114" i="126"/>
  <c r="P114" i="126"/>
  <c r="Q114" i="126"/>
  <c r="R114" i="126"/>
  <c r="S114" i="126"/>
  <c r="T114" i="126"/>
  <c r="U114" i="126"/>
  <c r="V114" i="126"/>
  <c r="W114" i="126"/>
  <c r="X114" i="126"/>
  <c r="Y114" i="126"/>
  <c r="Z114" i="126"/>
  <c r="AA114" i="126"/>
  <c r="AB114" i="126"/>
  <c r="AC114" i="126"/>
  <c r="H115" i="126"/>
  <c r="I115" i="126"/>
  <c r="J115" i="126"/>
  <c r="K115" i="126"/>
  <c r="L115" i="126"/>
  <c r="M115" i="126"/>
  <c r="N115" i="126"/>
  <c r="O115" i="126"/>
  <c r="P115" i="126"/>
  <c r="Q115" i="126"/>
  <c r="R115" i="126"/>
  <c r="S115" i="126"/>
  <c r="T115" i="126"/>
  <c r="U115" i="126"/>
  <c r="V115" i="126"/>
  <c r="W115" i="126"/>
  <c r="X115" i="126"/>
  <c r="Y115" i="126"/>
  <c r="Z115" i="126"/>
  <c r="AA115" i="126"/>
  <c r="AB115" i="126"/>
  <c r="AC115" i="126"/>
  <c r="H116" i="126"/>
  <c r="I116" i="126"/>
  <c r="J116" i="126"/>
  <c r="K116" i="126"/>
  <c r="L116" i="126"/>
  <c r="M116" i="126"/>
  <c r="N116" i="126"/>
  <c r="O116" i="126"/>
  <c r="P116" i="126"/>
  <c r="Q116" i="126"/>
  <c r="R116" i="126"/>
  <c r="S116" i="126"/>
  <c r="T116" i="126"/>
  <c r="U116" i="126"/>
  <c r="V116" i="126"/>
  <c r="W116" i="126"/>
  <c r="X116" i="126"/>
  <c r="Y116" i="126"/>
  <c r="Z116" i="126"/>
  <c r="AA116" i="126"/>
  <c r="AB116" i="126"/>
  <c r="AC116" i="126"/>
  <c r="H117" i="126"/>
  <c r="I117" i="126"/>
  <c r="J117" i="126"/>
  <c r="K117" i="126"/>
  <c r="L117" i="126"/>
  <c r="M117" i="126"/>
  <c r="N117" i="126"/>
  <c r="O117" i="126"/>
  <c r="P117" i="126"/>
  <c r="Q117" i="126"/>
  <c r="R117" i="126"/>
  <c r="S117" i="126"/>
  <c r="T117" i="126"/>
  <c r="U117" i="126"/>
  <c r="V117" i="126"/>
  <c r="W117" i="126"/>
  <c r="X117" i="126"/>
  <c r="Y117" i="126"/>
  <c r="Z117" i="126"/>
  <c r="AA117" i="126"/>
  <c r="AB117" i="126"/>
  <c r="AC117" i="126"/>
  <c r="H118" i="126"/>
  <c r="I118" i="126"/>
  <c r="J118" i="126"/>
  <c r="K118" i="126"/>
  <c r="L118" i="126"/>
  <c r="M118" i="126"/>
  <c r="N118" i="126"/>
  <c r="O118" i="126"/>
  <c r="P118" i="126"/>
  <c r="Q118" i="126"/>
  <c r="R118" i="126"/>
  <c r="S118" i="126"/>
  <c r="T118" i="126"/>
  <c r="U118" i="126"/>
  <c r="V118" i="126"/>
  <c r="W118" i="126"/>
  <c r="X118" i="126"/>
  <c r="Y118" i="126"/>
  <c r="Z118" i="126"/>
  <c r="AA118" i="126"/>
  <c r="AB118" i="126"/>
  <c r="AC118" i="126"/>
  <c r="H119" i="126"/>
  <c r="I119" i="126"/>
  <c r="J119" i="126"/>
  <c r="K119" i="126"/>
  <c r="L119" i="126"/>
  <c r="M119" i="126"/>
  <c r="N119" i="126"/>
  <c r="O119" i="126"/>
  <c r="P119" i="126"/>
  <c r="Q119" i="126"/>
  <c r="R119" i="126"/>
  <c r="S119" i="126"/>
  <c r="T119" i="126"/>
  <c r="U119" i="126"/>
  <c r="V119" i="126"/>
  <c r="W119" i="126"/>
  <c r="X119" i="126"/>
  <c r="Y119" i="126"/>
  <c r="Z119" i="126"/>
  <c r="AA119" i="126"/>
  <c r="AB119" i="126"/>
  <c r="AC119" i="126"/>
  <c r="H120" i="126"/>
  <c r="I120" i="126"/>
  <c r="J120" i="126"/>
  <c r="K120" i="126"/>
  <c r="L120" i="126"/>
  <c r="M120" i="126"/>
  <c r="N120" i="126"/>
  <c r="O120" i="126"/>
  <c r="P120" i="126"/>
  <c r="Q120" i="126"/>
  <c r="R120" i="126"/>
  <c r="S120" i="126"/>
  <c r="T120" i="126"/>
  <c r="U120" i="126"/>
  <c r="V120" i="126"/>
  <c r="W120" i="126"/>
  <c r="X120" i="126"/>
  <c r="Y120" i="126"/>
  <c r="Z120" i="126"/>
  <c r="AA120" i="126"/>
  <c r="AB120" i="126"/>
  <c r="AC120" i="126"/>
  <c r="G121" i="126"/>
  <c r="A1" i="106"/>
  <c r="F1" i="106"/>
  <c r="G1" i="106"/>
  <c r="H1" i="106"/>
  <c r="I1" i="106"/>
  <c r="J1" i="106"/>
  <c r="K1" i="106"/>
  <c r="L1" i="106"/>
  <c r="M1" i="106"/>
  <c r="N1" i="106"/>
  <c r="O1" i="106"/>
  <c r="P1" i="106"/>
  <c r="Q1" i="106"/>
  <c r="R1" i="106"/>
  <c r="S1" i="106"/>
  <c r="T1" i="106"/>
  <c r="G2" i="106"/>
  <c r="D9" i="106"/>
  <c r="D10" i="106"/>
  <c r="D19" i="106" s="1"/>
  <c r="D11" i="106"/>
  <c r="D12" i="106"/>
  <c r="D13" i="106"/>
  <c r="D14" i="106"/>
  <c r="D15" i="106"/>
  <c r="D16" i="106"/>
  <c r="D17" i="106"/>
  <c r="E18" i="106"/>
  <c r="F18" i="106"/>
  <c r="G18" i="106"/>
  <c r="H18" i="106"/>
  <c r="C232" i="31" s="1"/>
  <c r="I18" i="106"/>
  <c r="J18" i="106"/>
  <c r="K18" i="106"/>
  <c r="L18" i="106"/>
  <c r="A20" i="106"/>
  <c r="A21" i="106"/>
  <c r="D24" i="106"/>
  <c r="D25" i="106"/>
  <c r="D26" i="106"/>
  <c r="D27" i="106"/>
  <c r="D28" i="106"/>
  <c r="D29" i="106"/>
  <c r="D30" i="106"/>
  <c r="D31" i="106"/>
  <c r="D32" i="106"/>
  <c r="E33" i="106"/>
  <c r="F33" i="106"/>
  <c r="G33" i="106"/>
  <c r="H33" i="106"/>
  <c r="I33" i="106"/>
  <c r="J33" i="106"/>
  <c r="K33" i="106"/>
  <c r="L33" i="106"/>
  <c r="A35" i="106"/>
  <c r="A36" i="106"/>
  <c r="D39" i="106"/>
  <c r="D40" i="106"/>
  <c r="D41" i="106"/>
  <c r="D42" i="106"/>
  <c r="D43" i="106"/>
  <c r="D44" i="106"/>
  <c r="D45" i="106"/>
  <c r="D46" i="106"/>
  <c r="D47" i="106"/>
  <c r="E48" i="106"/>
  <c r="F48" i="106"/>
  <c r="G48" i="106"/>
  <c r="H48" i="106"/>
  <c r="I48" i="106"/>
  <c r="J48" i="106"/>
  <c r="K48" i="106"/>
  <c r="L48" i="106"/>
  <c r="A50" i="106"/>
  <c r="A51" i="106"/>
  <c r="D54" i="106"/>
  <c r="D55" i="106"/>
  <c r="D56" i="106"/>
  <c r="D57" i="106"/>
  <c r="D58" i="106"/>
  <c r="D59" i="106"/>
  <c r="D60" i="106"/>
  <c r="D61" i="106"/>
  <c r="D62" i="106"/>
  <c r="E63" i="106"/>
  <c r="F63" i="106"/>
  <c r="G63" i="106"/>
  <c r="H63" i="106"/>
  <c r="I63" i="106"/>
  <c r="J63" i="106"/>
  <c r="K63" i="106"/>
  <c r="L63" i="106"/>
  <c r="A65" i="106"/>
  <c r="A66" i="106"/>
  <c r="D69" i="106"/>
  <c r="D70" i="106"/>
  <c r="D71" i="106"/>
  <c r="D72" i="106"/>
  <c r="D73" i="106"/>
  <c r="D74" i="106"/>
  <c r="D75" i="106"/>
  <c r="D76" i="106"/>
  <c r="D77" i="106"/>
  <c r="E78" i="106"/>
  <c r="F78" i="106"/>
  <c r="G78" i="106"/>
  <c r="H78" i="106"/>
  <c r="I78" i="106"/>
  <c r="J78" i="106"/>
  <c r="K78" i="106"/>
  <c r="L78" i="106"/>
  <c r="A80" i="106"/>
  <c r="A81" i="106"/>
  <c r="D84" i="106"/>
  <c r="D85" i="106"/>
  <c r="D86" i="106"/>
  <c r="D87" i="106"/>
  <c r="D88" i="106"/>
  <c r="D89" i="106"/>
  <c r="D90" i="106"/>
  <c r="D91" i="106"/>
  <c r="D92" i="106"/>
  <c r="E93" i="106"/>
  <c r="F93" i="106"/>
  <c r="G93" i="106"/>
  <c r="H93" i="106"/>
  <c r="I93" i="106"/>
  <c r="J93" i="106"/>
  <c r="K93" i="106"/>
  <c r="L93" i="106"/>
  <c r="A95" i="106"/>
  <c r="A96" i="106"/>
  <c r="D99" i="106"/>
  <c r="D100" i="106"/>
  <c r="D101" i="106"/>
  <c r="D102" i="106"/>
  <c r="D103" i="106"/>
  <c r="D104" i="106"/>
  <c r="D105" i="106"/>
  <c r="D106" i="106"/>
  <c r="D107" i="106"/>
  <c r="E108" i="106"/>
  <c r="F108" i="106"/>
  <c r="G108" i="106"/>
  <c r="H108" i="106"/>
  <c r="I108" i="106"/>
  <c r="J108" i="106"/>
  <c r="K108" i="106"/>
  <c r="L108" i="106"/>
  <c r="A110" i="106"/>
  <c r="A111" i="106"/>
  <c r="D114" i="106"/>
  <c r="D115" i="106"/>
  <c r="D116" i="106"/>
  <c r="D117" i="106"/>
  <c r="D118" i="106"/>
  <c r="D119" i="106"/>
  <c r="D120" i="106"/>
  <c r="D121" i="106"/>
  <c r="D122" i="106"/>
  <c r="E123" i="106"/>
  <c r="F123" i="106"/>
  <c r="G123" i="106"/>
  <c r="H123" i="106"/>
  <c r="I123" i="106"/>
  <c r="J123" i="106"/>
  <c r="K123" i="106"/>
  <c r="L123" i="106"/>
  <c r="A125" i="106"/>
  <c r="A126" i="106"/>
  <c r="D129" i="106"/>
  <c r="D130" i="106"/>
  <c r="D131" i="106"/>
  <c r="D132" i="106"/>
  <c r="D133" i="106"/>
  <c r="D134" i="106"/>
  <c r="D135" i="106"/>
  <c r="D136" i="106"/>
  <c r="D137" i="106"/>
  <c r="E138" i="106"/>
  <c r="F138" i="106"/>
  <c r="G138" i="106"/>
  <c r="H138" i="106"/>
  <c r="I138" i="106"/>
  <c r="J138" i="106"/>
  <c r="K138" i="106"/>
  <c r="L138" i="106"/>
  <c r="A140" i="106"/>
  <c r="A141" i="106"/>
  <c r="D144" i="106"/>
  <c r="D145" i="106"/>
  <c r="D146" i="106"/>
  <c r="D147" i="106"/>
  <c r="D148" i="106"/>
  <c r="D149" i="106"/>
  <c r="D150" i="106"/>
  <c r="D151" i="106"/>
  <c r="D152" i="106"/>
  <c r="E153" i="106"/>
  <c r="F153" i="106"/>
  <c r="G153" i="106"/>
  <c r="H153" i="106"/>
  <c r="I153" i="106"/>
  <c r="J153" i="106"/>
  <c r="K153" i="106"/>
  <c r="L153" i="106"/>
  <c r="A155" i="106"/>
  <c r="A156" i="106"/>
  <c r="D159" i="106"/>
  <c r="D160" i="106"/>
  <c r="D161" i="106"/>
  <c r="D162" i="106"/>
  <c r="D163" i="106"/>
  <c r="D164" i="106"/>
  <c r="D165" i="106"/>
  <c r="D166" i="106"/>
  <c r="D167" i="106"/>
  <c r="E168" i="106"/>
  <c r="F168" i="106"/>
  <c r="G168" i="106"/>
  <c r="H168" i="106"/>
  <c r="I168" i="106"/>
  <c r="J168" i="106"/>
  <c r="K168" i="106"/>
  <c r="L168" i="106"/>
  <c r="A170" i="106"/>
  <c r="A171" i="106"/>
  <c r="D174" i="106"/>
  <c r="D175" i="106"/>
  <c r="D176" i="106"/>
  <c r="D177" i="106"/>
  <c r="D178" i="106"/>
  <c r="D179" i="106"/>
  <c r="D180" i="106"/>
  <c r="D181" i="106"/>
  <c r="D182" i="106"/>
  <c r="E183" i="106"/>
  <c r="F183" i="106"/>
  <c r="G183" i="106"/>
  <c r="H183" i="106"/>
  <c r="I183" i="106"/>
  <c r="J183" i="106"/>
  <c r="K183" i="106"/>
  <c r="L183" i="106"/>
  <c r="A185" i="106"/>
  <c r="A186" i="106"/>
  <c r="D189" i="106"/>
  <c r="D190" i="106"/>
  <c r="D191" i="106"/>
  <c r="D192" i="106"/>
  <c r="D193" i="106"/>
  <c r="D194" i="106"/>
  <c r="D195" i="106"/>
  <c r="D196" i="106"/>
  <c r="D197" i="106"/>
  <c r="E198" i="106"/>
  <c r="F198" i="106"/>
  <c r="G198" i="106"/>
  <c r="H198" i="106"/>
  <c r="I198" i="106"/>
  <c r="J198" i="106"/>
  <c r="K198" i="106"/>
  <c r="L198" i="106"/>
  <c r="A200" i="106"/>
  <c r="A201" i="106"/>
  <c r="D204" i="106"/>
  <c r="D205" i="106"/>
  <c r="D206" i="106"/>
  <c r="D207" i="106"/>
  <c r="D208" i="106"/>
  <c r="D209" i="106"/>
  <c r="D210" i="106"/>
  <c r="D211" i="106"/>
  <c r="D212" i="106"/>
  <c r="E213" i="106"/>
  <c r="F213" i="106"/>
  <c r="G213" i="106"/>
  <c r="H213" i="106"/>
  <c r="I213" i="106"/>
  <c r="J213" i="106"/>
  <c r="K213" i="106"/>
  <c r="L213" i="106"/>
  <c r="A215" i="106"/>
  <c r="A216" i="106"/>
  <c r="A1" i="44"/>
  <c r="C23" i="44"/>
  <c r="D23" i="44"/>
  <c r="E23" i="44"/>
  <c r="F23" i="44"/>
  <c r="G23" i="44"/>
  <c r="H23" i="44"/>
  <c r="I23" i="44"/>
  <c r="J23" i="44"/>
  <c r="K23" i="44"/>
  <c r="L23" i="44"/>
  <c r="M23" i="44"/>
  <c r="N23" i="44"/>
  <c r="O23" i="44"/>
  <c r="P23" i="44"/>
  <c r="A1" i="45"/>
  <c r="B1" i="45"/>
  <c r="A13" i="45"/>
  <c r="C13" i="45"/>
  <c r="A14" i="45"/>
  <c r="C14" i="45"/>
  <c r="A15" i="45"/>
  <c r="C15" i="45"/>
  <c r="A16" i="45"/>
  <c r="C16" i="45"/>
  <c r="A17" i="45"/>
  <c r="A18" i="45"/>
  <c r="C18" i="45"/>
  <c r="A19" i="45"/>
  <c r="C19" i="45"/>
  <c r="A20" i="45"/>
  <c r="C20" i="45"/>
  <c r="A21" i="45"/>
  <c r="C21" i="45"/>
  <c r="A22" i="45"/>
  <c r="C22" i="45"/>
  <c r="A23" i="45"/>
  <c r="C23" i="45"/>
  <c r="A24" i="45"/>
  <c r="C24" i="45"/>
  <c r="A25" i="45"/>
  <c r="C25" i="45"/>
  <c r="A26" i="45"/>
  <c r="C26" i="45"/>
  <c r="A27" i="45"/>
  <c r="C27" i="45"/>
  <c r="C28" i="45"/>
  <c r="D29" i="45"/>
  <c r="A1" i="46"/>
  <c r="A7" i="46"/>
  <c r="B7" i="46"/>
  <c r="A8" i="46"/>
  <c r="B8" i="46"/>
  <c r="A9" i="46"/>
  <c r="B9" i="46"/>
  <c r="A10" i="46"/>
  <c r="B10" i="46"/>
  <c r="A11" i="46"/>
  <c r="B11" i="46"/>
  <c r="Q11" i="46"/>
  <c r="A12" i="46"/>
  <c r="B12" i="46"/>
  <c r="A13" i="46"/>
  <c r="B13" i="46"/>
  <c r="A14" i="46"/>
  <c r="B14" i="46"/>
  <c r="Q14" i="46"/>
  <c r="A15" i="46"/>
  <c r="B15" i="46"/>
  <c r="A16" i="46"/>
  <c r="B16" i="46"/>
  <c r="A17" i="46"/>
  <c r="B17" i="46"/>
  <c r="Q17" i="46"/>
  <c r="A18" i="46"/>
  <c r="B18" i="46"/>
  <c r="A19" i="46"/>
  <c r="B19" i="46"/>
  <c r="A20" i="46"/>
  <c r="B20" i="46"/>
  <c r="A21" i="46"/>
  <c r="B21" i="46"/>
  <c r="A22" i="46"/>
  <c r="B22" i="46"/>
  <c r="A23" i="46"/>
  <c r="B23" i="46"/>
  <c r="A24" i="46"/>
  <c r="B24" i="46"/>
  <c r="A25" i="46"/>
  <c r="B25" i="46"/>
  <c r="A26" i="46"/>
  <c r="B26" i="46"/>
  <c r="A27" i="46"/>
  <c r="B27" i="46"/>
  <c r="Q27" i="46"/>
  <c r="A28" i="46"/>
  <c r="B28" i="46"/>
  <c r="A29" i="46"/>
  <c r="B29" i="46"/>
  <c r="Q29" i="46"/>
  <c r="A30" i="46"/>
  <c r="B30" i="46"/>
  <c r="A31" i="46"/>
  <c r="B31" i="46"/>
  <c r="A32" i="46"/>
  <c r="B32" i="46"/>
  <c r="A33" i="46"/>
  <c r="B33" i="46"/>
  <c r="A34" i="46"/>
  <c r="B34" i="46"/>
  <c r="Q34" i="46"/>
  <c r="A35" i="46"/>
  <c r="B35" i="46"/>
  <c r="A36" i="46"/>
  <c r="B36" i="46"/>
  <c r="A37" i="46"/>
  <c r="B37" i="46"/>
  <c r="A38" i="46"/>
  <c r="B38" i="46"/>
  <c r="Q38" i="46"/>
  <c r="A39" i="46"/>
  <c r="B39" i="46"/>
  <c r="A40" i="46"/>
  <c r="B40" i="46"/>
  <c r="A41" i="46"/>
  <c r="B41" i="46"/>
  <c r="A42" i="46"/>
  <c r="B42" i="46"/>
  <c r="A43" i="46"/>
  <c r="B43" i="46"/>
  <c r="A44" i="46"/>
  <c r="B44" i="46"/>
  <c r="A45" i="46"/>
  <c r="B45" i="46"/>
  <c r="Q45" i="46"/>
  <c r="A46" i="46"/>
  <c r="B46" i="46"/>
  <c r="A47" i="46"/>
  <c r="B47" i="46"/>
  <c r="A48" i="46"/>
  <c r="B48" i="46"/>
  <c r="A49" i="46"/>
  <c r="B49" i="46"/>
  <c r="A50" i="46"/>
  <c r="B50" i="46"/>
  <c r="A51" i="46"/>
  <c r="B51" i="46"/>
  <c r="Q51" i="46"/>
  <c r="A52" i="46"/>
  <c r="B52" i="46"/>
  <c r="A53" i="46"/>
  <c r="B53" i="46"/>
  <c r="A54" i="46"/>
  <c r="B54" i="46"/>
  <c r="A55" i="46"/>
  <c r="B55" i="46"/>
  <c r="A56" i="46"/>
  <c r="B56" i="46"/>
  <c r="A57" i="46"/>
  <c r="B57" i="46"/>
  <c r="Q57" i="46"/>
  <c r="A58" i="46"/>
  <c r="B58" i="46"/>
  <c r="A59" i="46"/>
  <c r="B59" i="46"/>
  <c r="A60" i="46"/>
  <c r="B60" i="46"/>
  <c r="A61" i="46"/>
  <c r="B61" i="46"/>
  <c r="A62" i="46"/>
  <c r="B62" i="46"/>
  <c r="A63" i="46"/>
  <c r="B63" i="46"/>
  <c r="Q63" i="46"/>
  <c r="A64" i="46"/>
  <c r="B64" i="46"/>
  <c r="A65" i="46"/>
  <c r="B65" i="46"/>
  <c r="A66" i="46"/>
  <c r="B66" i="46"/>
  <c r="A67" i="46"/>
  <c r="B67" i="46"/>
  <c r="Q67" i="46"/>
  <c r="A68" i="46"/>
  <c r="B68" i="46"/>
  <c r="A69" i="46"/>
  <c r="B69" i="46"/>
  <c r="A70" i="46"/>
  <c r="B70" i="46"/>
  <c r="A71" i="46"/>
  <c r="B71" i="46"/>
  <c r="Q71" i="46"/>
  <c r="A72" i="46"/>
  <c r="B72" i="46"/>
  <c r="A73" i="46"/>
  <c r="B73" i="46"/>
  <c r="A74" i="46"/>
  <c r="B74" i="46"/>
  <c r="A75" i="46"/>
  <c r="B75" i="46"/>
  <c r="A76" i="46"/>
  <c r="B76" i="46"/>
  <c r="A77" i="46"/>
  <c r="B77" i="46"/>
  <c r="A78" i="46"/>
  <c r="B78" i="46"/>
  <c r="A79" i="46"/>
  <c r="B79" i="46"/>
  <c r="A80" i="46"/>
  <c r="B80" i="46"/>
  <c r="A81" i="46"/>
  <c r="B81" i="46"/>
  <c r="A82" i="46"/>
  <c r="B82" i="46"/>
  <c r="A83" i="46"/>
  <c r="B83" i="46"/>
  <c r="Q83" i="46"/>
  <c r="A84" i="46"/>
  <c r="B84" i="46"/>
  <c r="A85" i="46"/>
  <c r="B85" i="46"/>
  <c r="Q85" i="46"/>
  <c r="A86" i="46"/>
  <c r="B86" i="46"/>
  <c r="A87" i="46"/>
  <c r="B87" i="46"/>
  <c r="A88" i="46"/>
  <c r="B88" i="46"/>
  <c r="A89" i="46"/>
  <c r="B89" i="46"/>
  <c r="A90" i="46"/>
  <c r="B90" i="46"/>
  <c r="A91" i="46"/>
  <c r="B91" i="46"/>
  <c r="Q91" i="46"/>
  <c r="A92" i="46"/>
  <c r="B92" i="46"/>
  <c r="A93" i="46"/>
  <c r="B93" i="46"/>
  <c r="A94" i="46"/>
  <c r="B94" i="46"/>
  <c r="A95" i="46"/>
  <c r="B95" i="46"/>
  <c r="Q95" i="46"/>
  <c r="A96" i="46"/>
  <c r="B96" i="46"/>
  <c r="A97" i="46"/>
  <c r="B97" i="46"/>
  <c r="A98" i="46"/>
  <c r="B98" i="46"/>
  <c r="A99" i="46"/>
  <c r="B99" i="46"/>
  <c r="A100" i="46"/>
  <c r="B100" i="46"/>
  <c r="Q100" i="46"/>
  <c r="A101" i="46"/>
  <c r="B101" i="46"/>
  <c r="A102" i="46"/>
  <c r="B102" i="46"/>
  <c r="A103" i="46"/>
  <c r="B103" i="46"/>
  <c r="Q103" i="46"/>
  <c r="A104" i="46"/>
  <c r="B104" i="46"/>
  <c r="A105" i="46"/>
  <c r="B105" i="46"/>
  <c r="A106" i="46"/>
  <c r="B106" i="46"/>
  <c r="A107" i="46"/>
  <c r="B107" i="46"/>
  <c r="Q107" i="46"/>
  <c r="A108" i="46"/>
  <c r="B108" i="46"/>
  <c r="A109" i="46"/>
  <c r="B109" i="46"/>
  <c r="A110" i="46"/>
  <c r="B110" i="46"/>
  <c r="A111" i="46"/>
  <c r="B111" i="46"/>
  <c r="Q111" i="46"/>
  <c r="A112" i="46"/>
  <c r="B112" i="46"/>
  <c r="A113" i="46"/>
  <c r="B113" i="46"/>
  <c r="Q113" i="46"/>
  <c r="A114" i="46"/>
  <c r="B114" i="46"/>
  <c r="A115" i="46"/>
  <c r="B115" i="46"/>
  <c r="A116" i="46"/>
  <c r="B116" i="46"/>
  <c r="A117" i="46"/>
  <c r="B117" i="46"/>
  <c r="A118" i="46"/>
  <c r="B118" i="46"/>
  <c r="A119" i="46"/>
  <c r="B119" i="46"/>
  <c r="A120" i="46"/>
  <c r="B120" i="46"/>
  <c r="Q120" i="46"/>
  <c r="A121" i="46"/>
  <c r="B121" i="46"/>
  <c r="A122" i="46"/>
  <c r="B122" i="46"/>
  <c r="A123" i="46"/>
  <c r="B123" i="46"/>
  <c r="Q123" i="46"/>
  <c r="A124" i="46"/>
  <c r="B124" i="46"/>
  <c r="A125" i="46"/>
  <c r="B125" i="46"/>
  <c r="Q125" i="46"/>
  <c r="A126" i="46"/>
  <c r="B126" i="46"/>
  <c r="A127" i="46"/>
  <c r="B127" i="46"/>
  <c r="A128" i="46"/>
  <c r="B128" i="46"/>
  <c r="A129" i="46"/>
  <c r="B129" i="46"/>
  <c r="A130" i="46"/>
  <c r="B130" i="46"/>
  <c r="A131" i="46"/>
  <c r="B131" i="46"/>
  <c r="A132" i="46"/>
  <c r="B132" i="46"/>
  <c r="Q132" i="46"/>
  <c r="A133" i="46"/>
  <c r="B133" i="46"/>
  <c r="A134" i="46"/>
  <c r="B134" i="46"/>
  <c r="A135" i="46"/>
  <c r="B135" i="46"/>
  <c r="Q135" i="46"/>
  <c r="A136" i="46"/>
  <c r="B136" i="46"/>
  <c r="A137" i="46"/>
  <c r="B137" i="46"/>
  <c r="A138" i="46"/>
  <c r="B138" i="46"/>
  <c r="A139" i="46"/>
  <c r="B139" i="46"/>
  <c r="Q139" i="46"/>
  <c r="A140" i="46"/>
  <c r="B140" i="46"/>
  <c r="A141" i="46"/>
  <c r="B141" i="46"/>
  <c r="Q141" i="46"/>
  <c r="A142" i="46"/>
  <c r="B142" i="46"/>
  <c r="A143" i="46"/>
  <c r="B143" i="46"/>
  <c r="A144" i="46"/>
  <c r="B144" i="46"/>
  <c r="Q144" i="46"/>
  <c r="A145" i="46"/>
  <c r="B145" i="46"/>
  <c r="A146" i="46"/>
  <c r="B146" i="46"/>
  <c r="A147" i="46"/>
  <c r="B147" i="46"/>
  <c r="A148" i="46"/>
  <c r="B148" i="46"/>
  <c r="A149" i="46"/>
  <c r="B149" i="46"/>
  <c r="A150" i="46"/>
  <c r="B150" i="46"/>
  <c r="A151" i="46"/>
  <c r="B151" i="46"/>
  <c r="A152" i="46"/>
  <c r="B152" i="46"/>
  <c r="A153" i="46"/>
  <c r="B153" i="46"/>
  <c r="Q153" i="46"/>
  <c r="A154" i="46"/>
  <c r="B154" i="46"/>
  <c r="A155" i="46"/>
  <c r="B155" i="46"/>
  <c r="A156" i="46"/>
  <c r="B156" i="46"/>
  <c r="A157" i="46"/>
  <c r="B157" i="46"/>
  <c r="A158" i="46"/>
  <c r="B158" i="46"/>
  <c r="A159" i="46"/>
  <c r="B159" i="46"/>
  <c r="A160" i="46"/>
  <c r="B160" i="46"/>
  <c r="A161" i="46"/>
  <c r="B161" i="46"/>
  <c r="C161" i="46" s="1"/>
  <c r="A162" i="46"/>
  <c r="B162" i="46"/>
  <c r="F162" i="46" s="1"/>
  <c r="T163" i="64" s="1"/>
  <c r="A163" i="46"/>
  <c r="B163" i="46"/>
  <c r="F163" i="46" s="1"/>
  <c r="T164" i="64" s="1"/>
  <c r="A1" i="47"/>
  <c r="A7" i="47"/>
  <c r="B7" i="47"/>
  <c r="C5" i="47" s="1"/>
  <c r="EZ7" i="47"/>
  <c r="FA7" i="47"/>
  <c r="FB7" i="47"/>
  <c r="FC7" i="47"/>
  <c r="A8" i="47"/>
  <c r="B8" i="47"/>
  <c r="D5" i="47" s="1"/>
  <c r="EZ8" i="47"/>
  <c r="FA8" i="47"/>
  <c r="FB8" i="47"/>
  <c r="FC8" i="47"/>
  <c r="A9" i="47"/>
  <c r="B9" i="47"/>
  <c r="E5" i="47" s="1"/>
  <c r="EZ9" i="47"/>
  <c r="FA9" i="47"/>
  <c r="FB9" i="47"/>
  <c r="FC9" i="47"/>
  <c r="A10" i="47"/>
  <c r="B10" i="47"/>
  <c r="F5" i="47" s="1"/>
  <c r="EZ10" i="47"/>
  <c r="FA10" i="47"/>
  <c r="FB10" i="47"/>
  <c r="FC10" i="47"/>
  <c r="A11" i="47"/>
  <c r="B11" i="47"/>
  <c r="G5" i="47" s="1"/>
  <c r="EZ11" i="47"/>
  <c r="FA11" i="47"/>
  <c r="FB11" i="47"/>
  <c r="FC11" i="47"/>
  <c r="A12" i="47"/>
  <c r="B12" i="47"/>
  <c r="H5" i="47" s="1"/>
  <c r="EZ12" i="47"/>
  <c r="FA12" i="47"/>
  <c r="FB12" i="47"/>
  <c r="FC12" i="47"/>
  <c r="A13" i="47"/>
  <c r="B13" i="47"/>
  <c r="I5" i="47" s="1"/>
  <c r="EZ13" i="47"/>
  <c r="FA13" i="47"/>
  <c r="FB13" i="47"/>
  <c r="FC13" i="47"/>
  <c r="A14" i="47"/>
  <c r="B14" i="47"/>
  <c r="J5" i="47" s="1"/>
  <c r="EZ14" i="47"/>
  <c r="FA14" i="47"/>
  <c r="FB14" i="47"/>
  <c r="FC14" i="47"/>
  <c r="A15" i="47"/>
  <c r="B15" i="47"/>
  <c r="K5" i="47" s="1"/>
  <c r="EZ15" i="47"/>
  <c r="FA15" i="47"/>
  <c r="FB15" i="47"/>
  <c r="FC15" i="47"/>
  <c r="A16" i="47"/>
  <c r="B16" i="47"/>
  <c r="L5" i="47" s="1"/>
  <c r="EZ16" i="47"/>
  <c r="FA16" i="47"/>
  <c r="FB16" i="47"/>
  <c r="FC16" i="47"/>
  <c r="A17" i="47"/>
  <c r="B17" i="47"/>
  <c r="M5" i="47" s="1"/>
  <c r="EZ17" i="47"/>
  <c r="FA17" i="47"/>
  <c r="FB17" i="47"/>
  <c r="FC17" i="47"/>
  <c r="A18" i="47"/>
  <c r="B18" i="47"/>
  <c r="N5" i="47" s="1"/>
  <c r="EZ18" i="47"/>
  <c r="FA18" i="47"/>
  <c r="FB18" i="47"/>
  <c r="FC18" i="47"/>
  <c r="A19" i="47"/>
  <c r="B19" i="47"/>
  <c r="O5" i="47" s="1"/>
  <c r="EZ19" i="47"/>
  <c r="FA19" i="47"/>
  <c r="FB19" i="47"/>
  <c r="FC19" i="47"/>
  <c r="A20" i="47"/>
  <c r="B20" i="47"/>
  <c r="P5" i="47" s="1"/>
  <c r="EZ20" i="47"/>
  <c r="FA20" i="47"/>
  <c r="FB20" i="47"/>
  <c r="FC20" i="47"/>
  <c r="A21" i="47"/>
  <c r="B21" i="47"/>
  <c r="Q5" i="47" s="1"/>
  <c r="EZ21" i="47"/>
  <c r="FA21" i="47"/>
  <c r="FB21" i="47"/>
  <c r="FC21" i="47"/>
  <c r="A22" i="47"/>
  <c r="B22" i="47"/>
  <c r="R5" i="47" s="1"/>
  <c r="EZ22" i="47"/>
  <c r="FA22" i="47"/>
  <c r="FB22" i="47"/>
  <c r="FC22" i="47"/>
  <c r="A23" i="47"/>
  <c r="B23" i="47"/>
  <c r="S5" i="47" s="1"/>
  <c r="EZ23" i="47"/>
  <c r="FA23" i="47"/>
  <c r="FB23" i="47"/>
  <c r="FC23" i="47"/>
  <c r="A24" i="47"/>
  <c r="B24" i="47"/>
  <c r="T5" i="47" s="1"/>
  <c r="EZ24" i="47"/>
  <c r="FA24" i="47"/>
  <c r="FB24" i="47"/>
  <c r="FC24" i="47"/>
  <c r="A25" i="47"/>
  <c r="B25" i="47"/>
  <c r="U5" i="47" s="1"/>
  <c r="EZ25" i="47"/>
  <c r="FA25" i="47"/>
  <c r="FB25" i="47"/>
  <c r="FC25" i="47"/>
  <c r="A26" i="47"/>
  <c r="B26" i="47"/>
  <c r="V5" i="47" s="1"/>
  <c r="EZ26" i="47"/>
  <c r="FA26" i="47"/>
  <c r="FB26" i="47"/>
  <c r="FC26" i="47"/>
  <c r="A27" i="47"/>
  <c r="B27" i="47"/>
  <c r="W5" i="47" s="1"/>
  <c r="EZ27" i="47"/>
  <c r="FA27" i="47"/>
  <c r="FB27" i="47"/>
  <c r="FC27" i="47"/>
  <c r="A28" i="47"/>
  <c r="B28" i="47"/>
  <c r="X5" i="47" s="1"/>
  <c r="EZ28" i="47"/>
  <c r="FA28" i="47"/>
  <c r="FB28" i="47"/>
  <c r="FC28" i="47"/>
  <c r="A29" i="47"/>
  <c r="B29" i="47"/>
  <c r="Y5" i="47" s="1"/>
  <c r="EZ29" i="47"/>
  <c r="FA29" i="47"/>
  <c r="FB29" i="47"/>
  <c r="FC29" i="47"/>
  <c r="A30" i="47"/>
  <c r="B30" i="47"/>
  <c r="Z5" i="47" s="1"/>
  <c r="EZ30" i="47"/>
  <c r="FA30" i="47"/>
  <c r="FB30" i="47"/>
  <c r="FC30" i="47"/>
  <c r="A31" i="47"/>
  <c r="B31" i="47"/>
  <c r="AA5" i="47" s="1"/>
  <c r="EZ31" i="47"/>
  <c r="FA31" i="47"/>
  <c r="FB31" i="47"/>
  <c r="FC31" i="47"/>
  <c r="A32" i="47"/>
  <c r="B32" i="47"/>
  <c r="AB5" i="47" s="1"/>
  <c r="EZ32" i="47"/>
  <c r="FA32" i="47"/>
  <c r="FB32" i="47"/>
  <c r="FC32" i="47"/>
  <c r="A33" i="47"/>
  <c r="B33" i="47"/>
  <c r="AC5" i="47" s="1"/>
  <c r="EZ33" i="47"/>
  <c r="FA33" i="47"/>
  <c r="FB33" i="47"/>
  <c r="FC33" i="47"/>
  <c r="A34" i="47"/>
  <c r="B34" i="47"/>
  <c r="AD5" i="47" s="1"/>
  <c r="EZ34" i="47"/>
  <c r="FA34" i="47"/>
  <c r="FB34" i="47"/>
  <c r="FC34" i="47"/>
  <c r="A35" i="47"/>
  <c r="B35" i="47"/>
  <c r="AE5" i="47" s="1"/>
  <c r="EZ35" i="47"/>
  <c r="FA35" i="47"/>
  <c r="FB35" i="47"/>
  <c r="FC35" i="47"/>
  <c r="A36" i="47"/>
  <c r="B36" i="47"/>
  <c r="AF5" i="47" s="1"/>
  <c r="EZ36" i="47"/>
  <c r="FA36" i="47"/>
  <c r="FB36" i="47"/>
  <c r="FC36" i="47"/>
  <c r="A37" i="47"/>
  <c r="B37" i="47"/>
  <c r="AG5" i="47" s="1"/>
  <c r="EZ37" i="47"/>
  <c r="FA37" i="47"/>
  <c r="FB37" i="47"/>
  <c r="FC37" i="47"/>
  <c r="A38" i="47"/>
  <c r="B38" i="47"/>
  <c r="AH5" i="47" s="1"/>
  <c r="EZ38" i="47"/>
  <c r="FA38" i="47"/>
  <c r="FB38" i="47"/>
  <c r="FC38" i="47"/>
  <c r="A39" i="47"/>
  <c r="B39" i="47"/>
  <c r="AI5" i="47" s="1"/>
  <c r="EZ39" i="47"/>
  <c r="FA39" i="47"/>
  <c r="FB39" i="47"/>
  <c r="FC39" i="47"/>
  <c r="A40" i="47"/>
  <c r="B40" i="47"/>
  <c r="AJ5" i="47" s="1"/>
  <c r="EZ40" i="47"/>
  <c r="FA40" i="47"/>
  <c r="FB40" i="47"/>
  <c r="FC40" i="47"/>
  <c r="A41" i="47"/>
  <c r="B41" i="47"/>
  <c r="AK5" i="47" s="1"/>
  <c r="EZ41" i="47"/>
  <c r="FA41" i="47"/>
  <c r="FB41" i="47"/>
  <c r="FC41" i="47"/>
  <c r="A42" i="47"/>
  <c r="B42" i="47"/>
  <c r="AL5" i="47" s="1"/>
  <c r="EZ42" i="47"/>
  <c r="FA42" i="47"/>
  <c r="FB42" i="47"/>
  <c r="FC42" i="47"/>
  <c r="A43" i="47"/>
  <c r="B43" i="47"/>
  <c r="AM5" i="47" s="1"/>
  <c r="EZ43" i="47"/>
  <c r="FA43" i="47"/>
  <c r="FB43" i="47"/>
  <c r="FC43" i="47"/>
  <c r="A44" i="47"/>
  <c r="B44" i="47"/>
  <c r="AN5" i="47" s="1"/>
  <c r="EZ44" i="47"/>
  <c r="FA44" i="47"/>
  <c r="FB44" i="47"/>
  <c r="FC44" i="47"/>
  <c r="A45" i="47"/>
  <c r="B45" i="47"/>
  <c r="AO5" i="47" s="1"/>
  <c r="EZ45" i="47"/>
  <c r="FA45" i="47"/>
  <c r="FB45" i="47"/>
  <c r="FC45" i="47"/>
  <c r="A46" i="47"/>
  <c r="B46" i="47"/>
  <c r="AP5" i="47" s="1"/>
  <c r="EZ46" i="47"/>
  <c r="FA46" i="47"/>
  <c r="FB46" i="47"/>
  <c r="FC46" i="47"/>
  <c r="A47" i="47"/>
  <c r="B47" i="47"/>
  <c r="AQ5" i="47" s="1"/>
  <c r="EZ47" i="47"/>
  <c r="FA47" i="47"/>
  <c r="FB47" i="47"/>
  <c r="FC47" i="47"/>
  <c r="A48" i="47"/>
  <c r="B48" i="47"/>
  <c r="AR5" i="47" s="1"/>
  <c r="EZ48" i="47"/>
  <c r="FA48" i="47"/>
  <c r="FB48" i="47"/>
  <c r="FC48" i="47"/>
  <c r="A49" i="47"/>
  <c r="B49" i="47"/>
  <c r="AS5" i="47" s="1"/>
  <c r="EZ49" i="47"/>
  <c r="FA49" i="47"/>
  <c r="FB49" i="47"/>
  <c r="FC49" i="47"/>
  <c r="A50" i="47"/>
  <c r="B50" i="47"/>
  <c r="AT5" i="47" s="1"/>
  <c r="EZ50" i="47"/>
  <c r="FA50" i="47"/>
  <c r="FB50" i="47"/>
  <c r="FC50" i="47"/>
  <c r="A51" i="47"/>
  <c r="B51" i="47"/>
  <c r="AU5" i="47" s="1"/>
  <c r="EZ51" i="47"/>
  <c r="FA51" i="47"/>
  <c r="FB51" i="47"/>
  <c r="FC51" i="47"/>
  <c r="A52" i="47"/>
  <c r="B52" i="47"/>
  <c r="AV5" i="47" s="1"/>
  <c r="EZ52" i="47"/>
  <c r="FA52" i="47"/>
  <c r="FB52" i="47"/>
  <c r="FC52" i="47"/>
  <c r="A53" i="47"/>
  <c r="B53" i="47"/>
  <c r="AW5" i="47" s="1"/>
  <c r="EZ53" i="47"/>
  <c r="FA53" i="47"/>
  <c r="FB53" i="47"/>
  <c r="FC53" i="47"/>
  <c r="A54" i="47"/>
  <c r="B54" i="47"/>
  <c r="AX5" i="47" s="1"/>
  <c r="EZ54" i="47"/>
  <c r="FA54" i="47"/>
  <c r="FB54" i="47"/>
  <c r="FC54" i="47"/>
  <c r="A55" i="47"/>
  <c r="B55" i="47"/>
  <c r="AY5" i="47" s="1"/>
  <c r="EZ55" i="47"/>
  <c r="FA55" i="47"/>
  <c r="FB55" i="47"/>
  <c r="FC55" i="47"/>
  <c r="A56" i="47"/>
  <c r="B56" i="47"/>
  <c r="AZ5" i="47" s="1"/>
  <c r="EZ56" i="47"/>
  <c r="FA56" i="47"/>
  <c r="FB56" i="47"/>
  <c r="FC56" i="47"/>
  <c r="A57" i="47"/>
  <c r="B57" i="47"/>
  <c r="BA5" i="47" s="1"/>
  <c r="EZ57" i="47"/>
  <c r="FA57" i="47"/>
  <c r="FB57" i="47"/>
  <c r="FC57" i="47"/>
  <c r="A58" i="47"/>
  <c r="B58" i="47"/>
  <c r="BB5" i="47" s="1"/>
  <c r="EZ58" i="47"/>
  <c r="FA58" i="47"/>
  <c r="FB58" i="47"/>
  <c r="FC58" i="47"/>
  <c r="A59" i="47"/>
  <c r="B59" i="47"/>
  <c r="BC5" i="47" s="1"/>
  <c r="EZ59" i="47"/>
  <c r="FA59" i="47"/>
  <c r="FB59" i="47"/>
  <c r="FC59" i="47"/>
  <c r="A60" i="47"/>
  <c r="B60" i="47"/>
  <c r="BD5" i="47" s="1"/>
  <c r="EZ60" i="47"/>
  <c r="FA60" i="47"/>
  <c r="FB60" i="47"/>
  <c r="FC60" i="47"/>
  <c r="A61" i="47"/>
  <c r="B61" i="47"/>
  <c r="BE5" i="47" s="1"/>
  <c r="EZ61" i="47"/>
  <c r="FA61" i="47"/>
  <c r="FB61" i="47"/>
  <c r="FC61" i="47"/>
  <c r="A62" i="47"/>
  <c r="B62" i="47"/>
  <c r="BF5" i="47" s="1"/>
  <c r="EZ62" i="47"/>
  <c r="FA62" i="47"/>
  <c r="FB62" i="47"/>
  <c r="FC62" i="47"/>
  <c r="A63" i="47"/>
  <c r="B63" i="47"/>
  <c r="BG5" i="47" s="1"/>
  <c r="EZ63" i="47"/>
  <c r="FA63" i="47"/>
  <c r="FB63" i="47"/>
  <c r="FC63" i="47"/>
  <c r="A64" i="47"/>
  <c r="B64" i="47"/>
  <c r="BH5" i="47" s="1"/>
  <c r="EZ64" i="47"/>
  <c r="FA64" i="47"/>
  <c r="FB64" i="47"/>
  <c r="FC64" i="47"/>
  <c r="A65" i="47"/>
  <c r="B65" i="47"/>
  <c r="BI5" i="47" s="1"/>
  <c r="EZ65" i="47"/>
  <c r="FA65" i="47"/>
  <c r="FB65" i="47"/>
  <c r="FC65" i="47"/>
  <c r="A66" i="47"/>
  <c r="B66" i="47"/>
  <c r="BJ5" i="47" s="1"/>
  <c r="EZ66" i="47"/>
  <c r="FA66" i="47"/>
  <c r="FB66" i="47"/>
  <c r="FC66" i="47"/>
  <c r="A67" i="47"/>
  <c r="B67" i="47"/>
  <c r="BK5" i="47" s="1"/>
  <c r="EZ67" i="47"/>
  <c r="FA67" i="47"/>
  <c r="FB67" i="47"/>
  <c r="FC67" i="47"/>
  <c r="A68" i="47"/>
  <c r="B68" i="47"/>
  <c r="BL5" i="47" s="1"/>
  <c r="EZ68" i="47"/>
  <c r="FA68" i="47"/>
  <c r="FB68" i="47"/>
  <c r="FC68" i="47"/>
  <c r="A69" i="47"/>
  <c r="B69" i="47"/>
  <c r="BM5" i="47" s="1"/>
  <c r="EZ69" i="47"/>
  <c r="FA69" i="47"/>
  <c r="FB69" i="47"/>
  <c r="FC69" i="47"/>
  <c r="A70" i="47"/>
  <c r="B70" i="47"/>
  <c r="BN5" i="47" s="1"/>
  <c r="EZ70" i="47"/>
  <c r="FA70" i="47"/>
  <c r="FB70" i="47"/>
  <c r="FC70" i="47"/>
  <c r="A71" i="47"/>
  <c r="B71" i="47"/>
  <c r="BO5" i="47" s="1"/>
  <c r="EZ71" i="47"/>
  <c r="FA71" i="47"/>
  <c r="FB71" i="47"/>
  <c r="FC71" i="47"/>
  <c r="A72" i="47"/>
  <c r="B72" i="47"/>
  <c r="BP5" i="47" s="1"/>
  <c r="EZ72" i="47"/>
  <c r="FA72" i="47"/>
  <c r="FB72" i="47"/>
  <c r="FC72" i="47"/>
  <c r="A73" i="47"/>
  <c r="B73" i="47"/>
  <c r="BQ5" i="47" s="1"/>
  <c r="EZ73" i="47"/>
  <c r="FA73" i="47"/>
  <c r="FB73" i="47"/>
  <c r="FC73" i="47"/>
  <c r="A74" i="47"/>
  <c r="B74" i="47"/>
  <c r="BR5" i="47" s="1"/>
  <c r="EZ74" i="47"/>
  <c r="FA74" i="47"/>
  <c r="FB74" i="47"/>
  <c r="FC74" i="47"/>
  <c r="A75" i="47"/>
  <c r="B75" i="47"/>
  <c r="BS5" i="47" s="1"/>
  <c r="EZ75" i="47"/>
  <c r="FA75" i="47"/>
  <c r="FB75" i="47"/>
  <c r="FC75" i="47"/>
  <c r="A76" i="47"/>
  <c r="B76" i="47"/>
  <c r="BT5" i="47" s="1"/>
  <c r="EZ76" i="47"/>
  <c r="FA76" i="47"/>
  <c r="FB76" i="47"/>
  <c r="FC76" i="47"/>
  <c r="A77" i="47"/>
  <c r="B77" i="47"/>
  <c r="BU5" i="47" s="1"/>
  <c r="EZ77" i="47"/>
  <c r="FA77" i="47"/>
  <c r="FB77" i="47"/>
  <c r="FC77" i="47"/>
  <c r="A78" i="47"/>
  <c r="B78" i="47"/>
  <c r="BV5" i="47" s="1"/>
  <c r="EZ78" i="47"/>
  <c r="FA78" i="47"/>
  <c r="FB78" i="47"/>
  <c r="FC78" i="47"/>
  <c r="A79" i="47"/>
  <c r="B79" i="47"/>
  <c r="BW5" i="47" s="1"/>
  <c r="EZ79" i="47"/>
  <c r="FA79" i="47"/>
  <c r="FB79" i="47"/>
  <c r="FC79" i="47"/>
  <c r="A80" i="47"/>
  <c r="B80" i="47"/>
  <c r="BX5" i="47" s="1"/>
  <c r="EZ80" i="47"/>
  <c r="FA80" i="47"/>
  <c r="FB80" i="47"/>
  <c r="FC80" i="47"/>
  <c r="A81" i="47"/>
  <c r="B81" i="47"/>
  <c r="BY5" i="47" s="1"/>
  <c r="EZ81" i="47"/>
  <c r="FA81" i="47"/>
  <c r="FB81" i="47"/>
  <c r="FC81" i="47"/>
  <c r="A82" i="47"/>
  <c r="B82" i="47"/>
  <c r="BZ5" i="47" s="1"/>
  <c r="EZ82" i="47"/>
  <c r="FA82" i="47"/>
  <c r="FB82" i="47"/>
  <c r="FC82" i="47"/>
  <c r="A83" i="47"/>
  <c r="B83" i="47"/>
  <c r="CA5" i="47" s="1"/>
  <c r="EZ83" i="47"/>
  <c r="FA83" i="47"/>
  <c r="FB83" i="47"/>
  <c r="FC83" i="47"/>
  <c r="A84" i="47"/>
  <c r="B84" i="47"/>
  <c r="CB5" i="47" s="1"/>
  <c r="EZ84" i="47"/>
  <c r="FA84" i="47"/>
  <c r="FB84" i="47"/>
  <c r="FC84" i="47"/>
  <c r="A85" i="47"/>
  <c r="B85" i="47"/>
  <c r="CC5" i="47" s="1"/>
  <c r="EZ85" i="47"/>
  <c r="FA85" i="47"/>
  <c r="FB85" i="47"/>
  <c r="FC85" i="47"/>
  <c r="A86" i="47"/>
  <c r="B86" i="47"/>
  <c r="CD5" i="47" s="1"/>
  <c r="EZ86" i="47"/>
  <c r="FA86" i="47"/>
  <c r="FB86" i="47"/>
  <c r="FC86" i="47"/>
  <c r="A87" i="47"/>
  <c r="B87" i="47"/>
  <c r="CE5" i="47" s="1"/>
  <c r="EZ87" i="47"/>
  <c r="FA87" i="47"/>
  <c r="FB87" i="47"/>
  <c r="FC87" i="47"/>
  <c r="A88" i="47"/>
  <c r="B88" i="47"/>
  <c r="CF5" i="47" s="1"/>
  <c r="EZ88" i="47"/>
  <c r="FA88" i="47"/>
  <c r="FB88" i="47"/>
  <c r="FC88" i="47"/>
  <c r="A89" i="47"/>
  <c r="B89" i="47"/>
  <c r="CG5" i="47" s="1"/>
  <c r="EZ89" i="47"/>
  <c r="FA89" i="47"/>
  <c r="FB89" i="47"/>
  <c r="FC89" i="47"/>
  <c r="A90" i="47"/>
  <c r="B90" i="47"/>
  <c r="CH5" i="47" s="1"/>
  <c r="EZ90" i="47"/>
  <c r="FA90" i="47"/>
  <c r="FB90" i="47"/>
  <c r="FC90" i="47"/>
  <c r="A91" i="47"/>
  <c r="B91" i="47"/>
  <c r="CI5" i="47" s="1"/>
  <c r="EZ91" i="47"/>
  <c r="FA91" i="47"/>
  <c r="FB91" i="47"/>
  <c r="FC91" i="47"/>
  <c r="A92" i="47"/>
  <c r="B92" i="47"/>
  <c r="CJ5" i="47" s="1"/>
  <c r="EZ92" i="47"/>
  <c r="FA92" i="47"/>
  <c r="FB92" i="47"/>
  <c r="FC92" i="47"/>
  <c r="A93" i="47"/>
  <c r="B93" i="47"/>
  <c r="CK5" i="47" s="1"/>
  <c r="EZ93" i="47"/>
  <c r="FA93" i="47"/>
  <c r="FB93" i="47"/>
  <c r="FC93" i="47"/>
  <c r="A94" i="47"/>
  <c r="B94" i="47"/>
  <c r="CL5" i="47" s="1"/>
  <c r="EZ94" i="47"/>
  <c r="FA94" i="47"/>
  <c r="FB94" i="47"/>
  <c r="FC94" i="47"/>
  <c r="A95" i="47"/>
  <c r="B95" i="47"/>
  <c r="CM5" i="47" s="1"/>
  <c r="EZ95" i="47"/>
  <c r="FA95" i="47"/>
  <c r="FB95" i="47"/>
  <c r="FC95" i="47"/>
  <c r="A96" i="47"/>
  <c r="B96" i="47"/>
  <c r="CN5" i="47" s="1"/>
  <c r="EZ96" i="47"/>
  <c r="FA96" i="47"/>
  <c r="FB96" i="47"/>
  <c r="FC96" i="47"/>
  <c r="A97" i="47"/>
  <c r="B97" i="47"/>
  <c r="CO5" i="47" s="1"/>
  <c r="EZ97" i="47"/>
  <c r="FA97" i="47"/>
  <c r="FB97" i="47"/>
  <c r="FC97" i="47"/>
  <c r="A98" i="47"/>
  <c r="B98" i="47"/>
  <c r="CP5" i="47" s="1"/>
  <c r="EZ98" i="47"/>
  <c r="FA98" i="47"/>
  <c r="FB98" i="47"/>
  <c r="FC98" i="47"/>
  <c r="A99" i="47"/>
  <c r="B99" i="47"/>
  <c r="CQ5" i="47" s="1"/>
  <c r="EZ99" i="47"/>
  <c r="FA99" i="47"/>
  <c r="FB99" i="47"/>
  <c r="FC99" i="47"/>
  <c r="A100" i="47"/>
  <c r="B100" i="47"/>
  <c r="CR5" i="47" s="1"/>
  <c r="EZ100" i="47"/>
  <c r="FA100" i="47"/>
  <c r="FB100" i="47"/>
  <c r="FC100" i="47"/>
  <c r="A101" i="47"/>
  <c r="B101" i="47"/>
  <c r="CS5" i="47" s="1"/>
  <c r="EZ101" i="47"/>
  <c r="FA101" i="47"/>
  <c r="FB101" i="47"/>
  <c r="FC101" i="47"/>
  <c r="A102" i="47"/>
  <c r="B102" i="47"/>
  <c r="CT5" i="47" s="1"/>
  <c r="EZ102" i="47"/>
  <c r="FA102" i="47"/>
  <c r="FB102" i="47"/>
  <c r="FC102" i="47"/>
  <c r="A103" i="47"/>
  <c r="B103" i="47"/>
  <c r="CU5" i="47" s="1"/>
  <c r="EZ103" i="47"/>
  <c r="FA103" i="47"/>
  <c r="FB103" i="47"/>
  <c r="FC103" i="47"/>
  <c r="A104" i="47"/>
  <c r="B104" i="47"/>
  <c r="CV5" i="47" s="1"/>
  <c r="EZ104" i="47"/>
  <c r="FA104" i="47"/>
  <c r="FB104" i="47"/>
  <c r="FC104" i="47"/>
  <c r="A105" i="47"/>
  <c r="B105" i="47"/>
  <c r="CW5" i="47" s="1"/>
  <c r="EZ105" i="47"/>
  <c r="FA105" i="47"/>
  <c r="FB105" i="47"/>
  <c r="FC105" i="47"/>
  <c r="A106" i="47"/>
  <c r="B106" i="47"/>
  <c r="CX5" i="47" s="1"/>
  <c r="EZ106" i="47"/>
  <c r="FA106" i="47"/>
  <c r="FB106" i="47"/>
  <c r="FC106" i="47"/>
  <c r="A107" i="47"/>
  <c r="B107" i="47"/>
  <c r="CY5" i="47" s="1"/>
  <c r="EZ107" i="47"/>
  <c r="FA107" i="47"/>
  <c r="FB107" i="47"/>
  <c r="FC107" i="47"/>
  <c r="A108" i="47"/>
  <c r="B108" i="47"/>
  <c r="CZ5" i="47" s="1"/>
  <c r="EZ108" i="47"/>
  <c r="FA108" i="47"/>
  <c r="FB108" i="47"/>
  <c r="FC108" i="47"/>
  <c r="A109" i="47"/>
  <c r="B109" i="47"/>
  <c r="DA5" i="47" s="1"/>
  <c r="EZ109" i="47"/>
  <c r="FA109" i="47"/>
  <c r="FB109" i="47"/>
  <c r="FC109" i="47"/>
  <c r="A110" i="47"/>
  <c r="B110" i="47"/>
  <c r="DB5" i="47" s="1"/>
  <c r="EZ110" i="47"/>
  <c r="FA110" i="47"/>
  <c r="FB110" i="47"/>
  <c r="FC110" i="47"/>
  <c r="A111" i="47"/>
  <c r="B111" i="47"/>
  <c r="DC5" i="47" s="1"/>
  <c r="EZ111" i="47"/>
  <c r="FA111" i="47"/>
  <c r="FB111" i="47"/>
  <c r="FC111" i="47"/>
  <c r="A112" i="47"/>
  <c r="B112" i="47"/>
  <c r="DD5" i="47" s="1"/>
  <c r="EZ112" i="47"/>
  <c r="FA112" i="47"/>
  <c r="FB112" i="47"/>
  <c r="FC112" i="47"/>
  <c r="A113" i="47"/>
  <c r="B113" i="47"/>
  <c r="DE5" i="47" s="1"/>
  <c r="EZ113" i="47"/>
  <c r="FA113" i="47"/>
  <c r="FB113" i="47"/>
  <c r="FC113" i="47"/>
  <c r="A114" i="47"/>
  <c r="B114" i="47"/>
  <c r="DF5" i="47" s="1"/>
  <c r="EZ114" i="47"/>
  <c r="FA114" i="47"/>
  <c r="FB114" i="47"/>
  <c r="FC114" i="47"/>
  <c r="A115" i="47"/>
  <c r="B115" i="47"/>
  <c r="DG5" i="47" s="1"/>
  <c r="EZ115" i="47"/>
  <c r="FA115" i="47"/>
  <c r="FB115" i="47"/>
  <c r="FC115" i="47"/>
  <c r="A116" i="47"/>
  <c r="B116" i="47"/>
  <c r="DH5" i="47" s="1"/>
  <c r="EZ116" i="47"/>
  <c r="FA116" i="47"/>
  <c r="FB116" i="47"/>
  <c r="FC116" i="47"/>
  <c r="A117" i="47"/>
  <c r="B117" i="47"/>
  <c r="DI5" i="47" s="1"/>
  <c r="EZ117" i="47"/>
  <c r="FA117" i="47"/>
  <c r="FB117" i="47"/>
  <c r="FC117" i="47"/>
  <c r="A118" i="47"/>
  <c r="B118" i="47"/>
  <c r="DJ5" i="47" s="1"/>
  <c r="EZ118" i="47"/>
  <c r="FA118" i="47"/>
  <c r="FB118" i="47"/>
  <c r="FC118" i="47"/>
  <c r="A119" i="47"/>
  <c r="B119" i="47"/>
  <c r="DK5" i="47" s="1"/>
  <c r="EZ119" i="47"/>
  <c r="FA119" i="47"/>
  <c r="FB119" i="47"/>
  <c r="FC119" i="47"/>
  <c r="A120" i="47"/>
  <c r="B120" i="47"/>
  <c r="DL5" i="47" s="1"/>
  <c r="EZ120" i="47"/>
  <c r="FA120" i="47"/>
  <c r="FB120" i="47"/>
  <c r="FC120" i="47"/>
  <c r="A121" i="47"/>
  <c r="B121" i="47"/>
  <c r="DM5" i="47" s="1"/>
  <c r="EZ121" i="47"/>
  <c r="FA121" i="47"/>
  <c r="FB121" i="47"/>
  <c r="FC121" i="47"/>
  <c r="A122" i="47"/>
  <c r="B122" i="47"/>
  <c r="DN5" i="47" s="1"/>
  <c r="EZ122" i="47"/>
  <c r="FA122" i="47"/>
  <c r="FB122" i="47"/>
  <c r="FC122" i="47"/>
  <c r="A123" i="47"/>
  <c r="B123" i="47"/>
  <c r="DO5" i="47" s="1"/>
  <c r="EZ123" i="47"/>
  <c r="FA123" i="47"/>
  <c r="FB123" i="47"/>
  <c r="FC123" i="47"/>
  <c r="A124" i="47"/>
  <c r="B124" i="47"/>
  <c r="DP5" i="47" s="1"/>
  <c r="EZ124" i="47"/>
  <c r="FA124" i="47"/>
  <c r="FB124" i="47"/>
  <c r="FC124" i="47"/>
  <c r="A125" i="47"/>
  <c r="B125" i="47"/>
  <c r="DQ5" i="47" s="1"/>
  <c r="EZ125" i="47"/>
  <c r="FA125" i="47"/>
  <c r="FB125" i="47"/>
  <c r="FC125" i="47"/>
  <c r="A126" i="47"/>
  <c r="B126" i="47"/>
  <c r="DR5" i="47" s="1"/>
  <c r="EZ126" i="47"/>
  <c r="FA126" i="47"/>
  <c r="FB126" i="47"/>
  <c r="FC126" i="47"/>
  <c r="A127" i="47"/>
  <c r="B127" i="47"/>
  <c r="DS5" i="47" s="1"/>
  <c r="EZ127" i="47"/>
  <c r="FA127" i="47"/>
  <c r="FB127" i="47"/>
  <c r="FC127" i="47"/>
  <c r="A128" i="47"/>
  <c r="B128" i="47"/>
  <c r="DT5" i="47" s="1"/>
  <c r="EZ128" i="47"/>
  <c r="FA128" i="47"/>
  <c r="FB128" i="47"/>
  <c r="FC128" i="47"/>
  <c r="A129" i="47"/>
  <c r="B129" i="47"/>
  <c r="DU5" i="47" s="1"/>
  <c r="EZ129" i="47"/>
  <c r="FA129" i="47"/>
  <c r="FB129" i="47"/>
  <c r="FC129" i="47"/>
  <c r="A130" i="47"/>
  <c r="B130" i="47"/>
  <c r="DV5" i="47" s="1"/>
  <c r="EZ130" i="47"/>
  <c r="FA130" i="47"/>
  <c r="FB130" i="47"/>
  <c r="FC130" i="47"/>
  <c r="A131" i="47"/>
  <c r="B131" i="47"/>
  <c r="DW5" i="47" s="1"/>
  <c r="EZ131" i="47"/>
  <c r="FA131" i="47"/>
  <c r="FB131" i="47"/>
  <c r="FC131" i="47"/>
  <c r="A132" i="47"/>
  <c r="B132" i="47"/>
  <c r="DX5" i="47" s="1"/>
  <c r="EZ132" i="47"/>
  <c r="FA132" i="47"/>
  <c r="FB132" i="47"/>
  <c r="FC132" i="47"/>
  <c r="A133" i="47"/>
  <c r="B133" i="47"/>
  <c r="DY5" i="47" s="1"/>
  <c r="EZ133" i="47"/>
  <c r="FA133" i="47"/>
  <c r="FB133" i="47"/>
  <c r="FC133" i="47"/>
  <c r="A134" i="47"/>
  <c r="B134" i="47"/>
  <c r="DZ5" i="47" s="1"/>
  <c r="EZ134" i="47"/>
  <c r="FA134" i="47"/>
  <c r="FB134" i="47"/>
  <c r="FC134" i="47"/>
  <c r="A135" i="47"/>
  <c r="B135" i="47"/>
  <c r="EA5" i="47" s="1"/>
  <c r="EZ135" i="47"/>
  <c r="FA135" i="47"/>
  <c r="FB135" i="47"/>
  <c r="FC135" i="47"/>
  <c r="A136" i="47"/>
  <c r="B136" i="47"/>
  <c r="EB5" i="47" s="1"/>
  <c r="EZ136" i="47"/>
  <c r="FA136" i="47"/>
  <c r="FB136" i="47"/>
  <c r="FC136" i="47"/>
  <c r="A137" i="47"/>
  <c r="B137" i="47"/>
  <c r="EC5" i="47" s="1"/>
  <c r="EZ137" i="47"/>
  <c r="FA137" i="47"/>
  <c r="FB137" i="47"/>
  <c r="FC137" i="47"/>
  <c r="A138" i="47"/>
  <c r="B138" i="47"/>
  <c r="ED5" i="47" s="1"/>
  <c r="EZ138" i="47"/>
  <c r="FA138" i="47"/>
  <c r="FB138" i="47"/>
  <c r="FC138" i="47"/>
  <c r="A139" i="47"/>
  <c r="B139" i="47"/>
  <c r="EE5" i="47" s="1"/>
  <c r="EZ139" i="47"/>
  <c r="FA139" i="47"/>
  <c r="FB139" i="47"/>
  <c r="FC139" i="47"/>
  <c r="A140" i="47"/>
  <c r="B140" i="47"/>
  <c r="EF5" i="47" s="1"/>
  <c r="EZ140" i="47"/>
  <c r="FA140" i="47"/>
  <c r="FB140" i="47"/>
  <c r="FC140" i="47"/>
  <c r="A141" i="47"/>
  <c r="B141" i="47"/>
  <c r="EG5" i="47" s="1"/>
  <c r="EZ141" i="47"/>
  <c r="FA141" i="47"/>
  <c r="FB141" i="47"/>
  <c r="FC141" i="47"/>
  <c r="A142" i="47"/>
  <c r="B142" i="47"/>
  <c r="EH5" i="47" s="1"/>
  <c r="EZ142" i="47"/>
  <c r="FA142" i="47"/>
  <c r="FB142" i="47"/>
  <c r="FC142" i="47"/>
  <c r="A143" i="47"/>
  <c r="B143" i="47"/>
  <c r="EI5" i="47" s="1"/>
  <c r="EZ143" i="47"/>
  <c r="FA143" i="47"/>
  <c r="FB143" i="47"/>
  <c r="FC143" i="47"/>
  <c r="A144" i="47"/>
  <c r="B144" i="47"/>
  <c r="EJ5" i="47" s="1"/>
  <c r="EZ144" i="47"/>
  <c r="FA144" i="47"/>
  <c r="FB144" i="47"/>
  <c r="FC144" i="47"/>
  <c r="A145" i="47"/>
  <c r="B145" i="47"/>
  <c r="EK5" i="47" s="1"/>
  <c r="EZ145" i="47"/>
  <c r="FA145" i="47"/>
  <c r="FB145" i="47"/>
  <c r="FC145" i="47"/>
  <c r="A146" i="47"/>
  <c r="B146" i="47"/>
  <c r="EL5" i="47" s="1"/>
  <c r="EZ146" i="47"/>
  <c r="FA146" i="47"/>
  <c r="FB146" i="47"/>
  <c r="FC146" i="47"/>
  <c r="A147" i="47"/>
  <c r="B147" i="47"/>
  <c r="EM5" i="47" s="1"/>
  <c r="EZ147" i="47"/>
  <c r="FA147" i="47"/>
  <c r="FB147" i="47"/>
  <c r="FC147" i="47"/>
  <c r="A148" i="47"/>
  <c r="B148" i="47"/>
  <c r="EN5" i="47" s="1"/>
  <c r="EZ148" i="47"/>
  <c r="FA148" i="47"/>
  <c r="FB148" i="47"/>
  <c r="FC148" i="47"/>
  <c r="A149" i="47"/>
  <c r="B149" i="47"/>
  <c r="EO5" i="47" s="1"/>
  <c r="EZ149" i="47"/>
  <c r="FA149" i="47"/>
  <c r="FB149" i="47"/>
  <c r="FC149" i="47"/>
  <c r="A150" i="47"/>
  <c r="B150" i="47"/>
  <c r="EP5" i="47" s="1"/>
  <c r="EZ150" i="47"/>
  <c r="FA150" i="47"/>
  <c r="FB150" i="47"/>
  <c r="FC150" i="47"/>
  <c r="A151" i="47"/>
  <c r="B151" i="47"/>
  <c r="EQ5" i="47" s="1"/>
  <c r="EZ151" i="47"/>
  <c r="FA151" i="47"/>
  <c r="FB151" i="47"/>
  <c r="FC151" i="47"/>
  <c r="A152" i="47"/>
  <c r="B152" i="47"/>
  <c r="ER5" i="47" s="1"/>
  <c r="EZ152" i="47"/>
  <c r="FA152" i="47"/>
  <c r="FB152" i="47"/>
  <c r="FC152" i="47"/>
  <c r="A153" i="47"/>
  <c r="B153" i="47"/>
  <c r="ES5" i="47" s="1"/>
  <c r="EZ153" i="47"/>
  <c r="FA153" i="47"/>
  <c r="FB153" i="47"/>
  <c r="FC153" i="47"/>
  <c r="A154" i="47"/>
  <c r="B154" i="47"/>
  <c r="ET5" i="47" s="1"/>
  <c r="EZ154" i="47"/>
  <c r="FA154" i="47"/>
  <c r="FB154" i="47"/>
  <c r="FC154" i="47"/>
  <c r="A155" i="47"/>
  <c r="B155" i="47"/>
  <c r="EU5" i="47" s="1"/>
  <c r="EZ155" i="47"/>
  <c r="FA155" i="47"/>
  <c r="FB155" i="47"/>
  <c r="FC155" i="47"/>
  <c r="A156" i="47"/>
  <c r="B156" i="47"/>
  <c r="EV5" i="47" s="1"/>
  <c r="EZ156" i="47"/>
  <c r="FA156" i="47"/>
  <c r="FB156" i="47"/>
  <c r="FC156" i="47"/>
  <c r="A157" i="47"/>
  <c r="B157" i="47"/>
  <c r="EW5" i="47" s="1"/>
  <c r="EZ157" i="47"/>
  <c r="FA157" i="47"/>
  <c r="FB157" i="47"/>
  <c r="FC157" i="47"/>
  <c r="A158" i="47"/>
  <c r="B158" i="47"/>
  <c r="EX5" i="47" s="1"/>
  <c r="EZ158" i="47"/>
  <c r="FA158" i="47"/>
  <c r="FB158" i="47"/>
  <c r="FC158" i="47"/>
  <c r="A159" i="47"/>
  <c r="B159" i="47"/>
  <c r="EY5" i="47" s="1"/>
  <c r="C159" i="47"/>
  <c r="D159" i="47"/>
  <c r="E159" i="47"/>
  <c r="F159" i="47"/>
  <c r="G159" i="47"/>
  <c r="H159" i="47"/>
  <c r="I159" i="47"/>
  <c r="J159" i="47"/>
  <c r="K159" i="47"/>
  <c r="L159" i="47"/>
  <c r="M159" i="47"/>
  <c r="N159" i="47"/>
  <c r="O159" i="47"/>
  <c r="P159" i="47"/>
  <c r="Q159" i="47"/>
  <c r="R159" i="47"/>
  <c r="S159" i="47"/>
  <c r="T159" i="47"/>
  <c r="U159" i="47"/>
  <c r="V159" i="47"/>
  <c r="W159" i="47"/>
  <c r="X159" i="47"/>
  <c r="Y159" i="47"/>
  <c r="Z159" i="47"/>
  <c r="AA159" i="47"/>
  <c r="AB159" i="47"/>
  <c r="AC159" i="47"/>
  <c r="AD159" i="47"/>
  <c r="AE159" i="47"/>
  <c r="AF159" i="47"/>
  <c r="AG159" i="47"/>
  <c r="AH159" i="47"/>
  <c r="AI159" i="47"/>
  <c r="AJ159" i="47"/>
  <c r="AK159" i="47"/>
  <c r="AL159" i="47"/>
  <c r="AM159" i="47"/>
  <c r="AN159" i="47"/>
  <c r="AO159" i="47"/>
  <c r="AP159" i="47"/>
  <c r="AQ159" i="47"/>
  <c r="AR159" i="47"/>
  <c r="AS159" i="47"/>
  <c r="AT159" i="47"/>
  <c r="AU159" i="47"/>
  <c r="AV159" i="47"/>
  <c r="AW159" i="47"/>
  <c r="AX159" i="47"/>
  <c r="AY159" i="47"/>
  <c r="AZ159" i="47"/>
  <c r="BA159" i="47"/>
  <c r="BB159" i="47"/>
  <c r="BC159" i="47"/>
  <c r="BD159" i="47"/>
  <c r="BE159" i="47"/>
  <c r="BF159" i="47"/>
  <c r="BG159" i="47"/>
  <c r="BH159" i="47"/>
  <c r="BI159" i="47"/>
  <c r="BJ159" i="47"/>
  <c r="BK159" i="47"/>
  <c r="BL159" i="47"/>
  <c r="BM159" i="47"/>
  <c r="BN159" i="47"/>
  <c r="BO159" i="47"/>
  <c r="BP159" i="47"/>
  <c r="BQ159" i="47"/>
  <c r="BR159" i="47"/>
  <c r="BS159" i="47"/>
  <c r="BT159" i="47"/>
  <c r="BU159" i="47"/>
  <c r="BV159" i="47"/>
  <c r="BW159" i="47"/>
  <c r="BX159" i="47"/>
  <c r="BY159" i="47"/>
  <c r="BZ159" i="47"/>
  <c r="CA159" i="47"/>
  <c r="CB159" i="47"/>
  <c r="CC159" i="47"/>
  <c r="CD159" i="47"/>
  <c r="CE159" i="47"/>
  <c r="CF159" i="47"/>
  <c r="CG159" i="47"/>
  <c r="CH159" i="47"/>
  <c r="CI159" i="47"/>
  <c r="CJ159" i="47"/>
  <c r="CK159" i="47"/>
  <c r="CL159" i="47"/>
  <c r="CM159" i="47"/>
  <c r="CN159" i="47"/>
  <c r="CO159" i="47"/>
  <c r="CP159" i="47"/>
  <c r="CQ159" i="47"/>
  <c r="CR159" i="47"/>
  <c r="CS159" i="47"/>
  <c r="CT159" i="47"/>
  <c r="CU159" i="47"/>
  <c r="CV159" i="47"/>
  <c r="CW159" i="47"/>
  <c r="CX159" i="47"/>
  <c r="CY159" i="47"/>
  <c r="CZ159" i="47"/>
  <c r="DA159" i="47"/>
  <c r="DB159" i="47"/>
  <c r="DC159" i="47"/>
  <c r="DD159" i="47"/>
  <c r="DE159" i="47"/>
  <c r="DF159" i="47"/>
  <c r="DG159" i="47"/>
  <c r="DH159" i="47"/>
  <c r="DI159" i="47"/>
  <c r="DJ159" i="47"/>
  <c r="DK159" i="47"/>
  <c r="DL159" i="47"/>
  <c r="DM159" i="47"/>
  <c r="DN159" i="47"/>
  <c r="DO159" i="47"/>
  <c r="DP159" i="47"/>
  <c r="DQ159" i="47"/>
  <c r="DR159" i="47"/>
  <c r="DS159" i="47"/>
  <c r="DT159" i="47"/>
  <c r="DU159" i="47"/>
  <c r="DV159" i="47"/>
  <c r="DW159" i="47"/>
  <c r="DX159" i="47"/>
  <c r="DY159" i="47"/>
  <c r="DZ159" i="47"/>
  <c r="EA159" i="47"/>
  <c r="EB159" i="47"/>
  <c r="EC159" i="47"/>
  <c r="ED159" i="47"/>
  <c r="EE159" i="47"/>
  <c r="EF159" i="47"/>
  <c r="EG159" i="47"/>
  <c r="EH159" i="47"/>
  <c r="EI159" i="47"/>
  <c r="EJ159" i="47"/>
  <c r="EK159" i="47"/>
  <c r="EL159" i="47"/>
  <c r="EM159" i="47"/>
  <c r="EN159" i="47"/>
  <c r="EO159" i="47"/>
  <c r="EP159" i="47"/>
  <c r="EQ159" i="47"/>
  <c r="ER159" i="47"/>
  <c r="ES159" i="47"/>
  <c r="ET159" i="47"/>
  <c r="EU159" i="47"/>
  <c r="EV159" i="47"/>
  <c r="EW159" i="47"/>
  <c r="EX159" i="47"/>
  <c r="EY159" i="47"/>
  <c r="EZ159" i="47"/>
  <c r="FA159" i="47"/>
  <c r="FB159" i="47"/>
  <c r="FC159" i="47"/>
  <c r="A160" i="47"/>
  <c r="B160" i="47"/>
  <c r="EZ5" i="47" s="1"/>
  <c r="C160" i="47"/>
  <c r="D160" i="47"/>
  <c r="E160" i="47"/>
  <c r="F160" i="47"/>
  <c r="G160" i="47"/>
  <c r="H160" i="47"/>
  <c r="I160" i="47"/>
  <c r="J160" i="47"/>
  <c r="K160" i="47"/>
  <c r="L160" i="47"/>
  <c r="M160" i="47"/>
  <c r="N160" i="47"/>
  <c r="O160" i="47"/>
  <c r="P160" i="47"/>
  <c r="Q160" i="47"/>
  <c r="R160" i="47"/>
  <c r="S160" i="47"/>
  <c r="T160" i="47"/>
  <c r="U160" i="47"/>
  <c r="V160" i="47"/>
  <c r="W160" i="47"/>
  <c r="X160" i="47"/>
  <c r="Y160" i="47"/>
  <c r="Z160" i="47"/>
  <c r="AA160" i="47"/>
  <c r="AB160" i="47"/>
  <c r="AC160" i="47"/>
  <c r="AD160" i="47"/>
  <c r="AE160" i="47"/>
  <c r="AF160" i="47"/>
  <c r="AG160" i="47"/>
  <c r="AH160" i="47"/>
  <c r="AI160" i="47"/>
  <c r="AJ160" i="47"/>
  <c r="AK160" i="47"/>
  <c r="AL160" i="47"/>
  <c r="AM160" i="47"/>
  <c r="AN160" i="47"/>
  <c r="AO160" i="47"/>
  <c r="AP160" i="47"/>
  <c r="AQ160" i="47"/>
  <c r="AR160" i="47"/>
  <c r="AS160" i="47"/>
  <c r="AT160" i="47"/>
  <c r="AU160" i="47"/>
  <c r="AV160" i="47"/>
  <c r="AW160" i="47"/>
  <c r="AX160" i="47"/>
  <c r="AY160" i="47"/>
  <c r="AZ160" i="47"/>
  <c r="BA160" i="47"/>
  <c r="BB160" i="47"/>
  <c r="BC160" i="47"/>
  <c r="BD160" i="47"/>
  <c r="BE160" i="47"/>
  <c r="BF160" i="47"/>
  <c r="BG160" i="47"/>
  <c r="BH160" i="47"/>
  <c r="BI160" i="47"/>
  <c r="BJ160" i="47"/>
  <c r="BK160" i="47"/>
  <c r="BL160" i="47"/>
  <c r="BM160" i="47"/>
  <c r="BN160" i="47"/>
  <c r="BO160" i="47"/>
  <c r="BP160" i="47"/>
  <c r="BQ160" i="47"/>
  <c r="BR160" i="47"/>
  <c r="BS160" i="47"/>
  <c r="BT160" i="47"/>
  <c r="BU160" i="47"/>
  <c r="BV160" i="47"/>
  <c r="BW160" i="47"/>
  <c r="BX160" i="47"/>
  <c r="BY160" i="47"/>
  <c r="BZ160" i="47"/>
  <c r="CA160" i="47"/>
  <c r="CB160" i="47"/>
  <c r="CC160" i="47"/>
  <c r="CD160" i="47"/>
  <c r="CE160" i="47"/>
  <c r="CF160" i="47"/>
  <c r="CG160" i="47"/>
  <c r="CH160" i="47"/>
  <c r="CI160" i="47"/>
  <c r="CJ160" i="47"/>
  <c r="CK160" i="47"/>
  <c r="CL160" i="47"/>
  <c r="CM160" i="47"/>
  <c r="CN160" i="47"/>
  <c r="CO160" i="47"/>
  <c r="CP160" i="47"/>
  <c r="CQ160" i="47"/>
  <c r="CR160" i="47"/>
  <c r="CS160" i="47"/>
  <c r="CT160" i="47"/>
  <c r="CU160" i="47"/>
  <c r="CV160" i="47"/>
  <c r="CW160" i="47"/>
  <c r="CX160" i="47"/>
  <c r="CY160" i="47"/>
  <c r="CZ160" i="47"/>
  <c r="DA160" i="47"/>
  <c r="DB160" i="47"/>
  <c r="DC160" i="47"/>
  <c r="DD160" i="47"/>
  <c r="DE160" i="47"/>
  <c r="DF160" i="47"/>
  <c r="DG160" i="47"/>
  <c r="DH160" i="47"/>
  <c r="DI160" i="47"/>
  <c r="DJ160" i="47"/>
  <c r="DK160" i="47"/>
  <c r="DL160" i="47"/>
  <c r="DM160" i="47"/>
  <c r="DN160" i="47"/>
  <c r="DO160" i="47"/>
  <c r="DP160" i="47"/>
  <c r="DQ160" i="47"/>
  <c r="DR160" i="47"/>
  <c r="DS160" i="47"/>
  <c r="DT160" i="47"/>
  <c r="DU160" i="47"/>
  <c r="DV160" i="47"/>
  <c r="DW160" i="47"/>
  <c r="DX160" i="47"/>
  <c r="DY160" i="47"/>
  <c r="DZ160" i="47"/>
  <c r="EA160" i="47"/>
  <c r="EB160" i="47"/>
  <c r="EC160" i="47"/>
  <c r="ED160" i="47"/>
  <c r="EE160" i="47"/>
  <c r="EF160" i="47"/>
  <c r="EG160" i="47"/>
  <c r="EH160" i="47"/>
  <c r="EI160" i="47"/>
  <c r="EJ160" i="47"/>
  <c r="EK160" i="47"/>
  <c r="EL160" i="47"/>
  <c r="EM160" i="47"/>
  <c r="EN160" i="47"/>
  <c r="EO160" i="47"/>
  <c r="EP160" i="47"/>
  <c r="EQ160" i="47"/>
  <c r="ER160" i="47"/>
  <c r="ES160" i="47"/>
  <c r="ET160" i="47"/>
  <c r="EU160" i="47"/>
  <c r="EV160" i="47"/>
  <c r="EW160" i="47"/>
  <c r="EX160" i="47"/>
  <c r="EY160" i="47"/>
  <c r="EZ160" i="47"/>
  <c r="FA160" i="47"/>
  <c r="FB160" i="47"/>
  <c r="FC160" i="47"/>
  <c r="A161" i="47"/>
  <c r="B161" i="47"/>
  <c r="FA5" i="47" s="1"/>
  <c r="C161" i="47"/>
  <c r="D161" i="47"/>
  <c r="E161" i="47"/>
  <c r="F161" i="47"/>
  <c r="G161" i="47"/>
  <c r="H161" i="47"/>
  <c r="I161" i="47"/>
  <c r="J161" i="47"/>
  <c r="K161" i="47"/>
  <c r="L161" i="47"/>
  <c r="M161" i="47"/>
  <c r="N161" i="47"/>
  <c r="O161" i="47"/>
  <c r="P161" i="47"/>
  <c r="Q161" i="47"/>
  <c r="R161" i="47"/>
  <c r="S161" i="47"/>
  <c r="T161" i="47"/>
  <c r="U161" i="47"/>
  <c r="V161" i="47"/>
  <c r="W161" i="47"/>
  <c r="X161" i="47"/>
  <c r="Y161" i="47"/>
  <c r="Z161" i="47"/>
  <c r="AA161" i="47"/>
  <c r="AB161" i="47"/>
  <c r="AC161" i="47"/>
  <c r="AD161" i="47"/>
  <c r="AE161" i="47"/>
  <c r="AF161" i="47"/>
  <c r="AG161" i="47"/>
  <c r="AH161" i="47"/>
  <c r="AI161" i="47"/>
  <c r="AJ161" i="47"/>
  <c r="AK161" i="47"/>
  <c r="AL161" i="47"/>
  <c r="AM161" i="47"/>
  <c r="AN161" i="47"/>
  <c r="AO161" i="47"/>
  <c r="AP161" i="47"/>
  <c r="AQ161" i="47"/>
  <c r="AR161" i="47"/>
  <c r="AS161" i="47"/>
  <c r="AT161" i="47"/>
  <c r="AU161" i="47"/>
  <c r="AV161" i="47"/>
  <c r="AW161" i="47"/>
  <c r="AX161" i="47"/>
  <c r="AY161" i="47"/>
  <c r="AZ161" i="47"/>
  <c r="BA161" i="47"/>
  <c r="BB161" i="47"/>
  <c r="BC161" i="47"/>
  <c r="BD161" i="47"/>
  <c r="BE161" i="47"/>
  <c r="BF161" i="47"/>
  <c r="BG161" i="47"/>
  <c r="BH161" i="47"/>
  <c r="BI161" i="47"/>
  <c r="BJ161" i="47"/>
  <c r="BK161" i="47"/>
  <c r="BL161" i="47"/>
  <c r="BM161" i="47"/>
  <c r="BN161" i="47"/>
  <c r="BO161" i="47"/>
  <c r="BP161" i="47"/>
  <c r="BQ161" i="47"/>
  <c r="BR161" i="47"/>
  <c r="BS161" i="47"/>
  <c r="BT161" i="47"/>
  <c r="BU161" i="47"/>
  <c r="BV161" i="47"/>
  <c r="BW161" i="47"/>
  <c r="BX161" i="47"/>
  <c r="BY161" i="47"/>
  <c r="BZ161" i="47"/>
  <c r="CA161" i="47"/>
  <c r="CB161" i="47"/>
  <c r="CC161" i="47"/>
  <c r="CD161" i="47"/>
  <c r="CE161" i="47"/>
  <c r="CF161" i="47"/>
  <c r="CG161" i="47"/>
  <c r="CH161" i="47"/>
  <c r="CI161" i="47"/>
  <c r="CJ161" i="47"/>
  <c r="CK161" i="47"/>
  <c r="CL161" i="47"/>
  <c r="CM161" i="47"/>
  <c r="CN161" i="47"/>
  <c r="CO161" i="47"/>
  <c r="CP161" i="47"/>
  <c r="CQ161" i="47"/>
  <c r="CR161" i="47"/>
  <c r="CS161" i="47"/>
  <c r="CT161" i="47"/>
  <c r="CU161" i="47"/>
  <c r="CV161" i="47"/>
  <c r="CW161" i="47"/>
  <c r="CX161" i="47"/>
  <c r="CY161" i="47"/>
  <c r="CZ161" i="47"/>
  <c r="DA161" i="47"/>
  <c r="DB161" i="47"/>
  <c r="DC161" i="47"/>
  <c r="DD161" i="47"/>
  <c r="DE161" i="47"/>
  <c r="DF161" i="47"/>
  <c r="DG161" i="47"/>
  <c r="DH161" i="47"/>
  <c r="DI161" i="47"/>
  <c r="DJ161" i="47"/>
  <c r="DK161" i="47"/>
  <c r="DL161" i="47"/>
  <c r="DM161" i="47"/>
  <c r="DN161" i="47"/>
  <c r="DO161" i="47"/>
  <c r="DP161" i="47"/>
  <c r="DQ161" i="47"/>
  <c r="DR161" i="47"/>
  <c r="DS161" i="47"/>
  <c r="DT161" i="47"/>
  <c r="DU161" i="47"/>
  <c r="DV161" i="47"/>
  <c r="DW161" i="47"/>
  <c r="DX161" i="47"/>
  <c r="DY161" i="47"/>
  <c r="DZ161" i="47"/>
  <c r="EA161" i="47"/>
  <c r="EB161" i="47"/>
  <c r="EC161" i="47"/>
  <c r="ED161" i="47"/>
  <c r="EE161" i="47"/>
  <c r="EF161" i="47"/>
  <c r="EG161" i="47"/>
  <c r="EH161" i="47"/>
  <c r="EI161" i="47"/>
  <c r="EJ161" i="47"/>
  <c r="EK161" i="47"/>
  <c r="EL161" i="47"/>
  <c r="EM161" i="47"/>
  <c r="EN161" i="47"/>
  <c r="EO161" i="47"/>
  <c r="EP161" i="47"/>
  <c r="EQ161" i="47"/>
  <c r="ER161" i="47"/>
  <c r="ES161" i="47"/>
  <c r="ET161" i="47"/>
  <c r="EU161" i="47"/>
  <c r="EV161" i="47"/>
  <c r="EW161" i="47"/>
  <c r="EX161" i="47"/>
  <c r="EY161" i="47"/>
  <c r="EZ161" i="47"/>
  <c r="FA161" i="47"/>
  <c r="FB161" i="47"/>
  <c r="FC161" i="47"/>
  <c r="A162" i="47"/>
  <c r="B162" i="47"/>
  <c r="FB5" i="47" s="1"/>
  <c r="C162" i="47"/>
  <c r="D162" i="47"/>
  <c r="E162" i="47"/>
  <c r="F162" i="47"/>
  <c r="G162" i="47"/>
  <c r="H162" i="47"/>
  <c r="I162" i="47"/>
  <c r="J162" i="47"/>
  <c r="K162" i="47"/>
  <c r="L162" i="47"/>
  <c r="M162" i="47"/>
  <c r="N162" i="47"/>
  <c r="O162" i="47"/>
  <c r="P162" i="47"/>
  <c r="Q162" i="47"/>
  <c r="R162" i="47"/>
  <c r="S162" i="47"/>
  <c r="T162" i="47"/>
  <c r="U162" i="47"/>
  <c r="V162" i="47"/>
  <c r="W162" i="47"/>
  <c r="X162" i="47"/>
  <c r="Y162" i="47"/>
  <c r="Z162" i="47"/>
  <c r="AA162" i="47"/>
  <c r="AB162" i="47"/>
  <c r="AC162" i="47"/>
  <c r="AD162" i="47"/>
  <c r="AE162" i="47"/>
  <c r="AF162" i="47"/>
  <c r="AG162" i="47"/>
  <c r="AH162" i="47"/>
  <c r="AI162" i="47"/>
  <c r="AJ162" i="47"/>
  <c r="AK162" i="47"/>
  <c r="AL162" i="47"/>
  <c r="AM162" i="47"/>
  <c r="AN162" i="47"/>
  <c r="AO162" i="47"/>
  <c r="AP162" i="47"/>
  <c r="AQ162" i="47"/>
  <c r="AR162" i="47"/>
  <c r="AS162" i="47"/>
  <c r="AT162" i="47"/>
  <c r="AU162" i="47"/>
  <c r="AV162" i="47"/>
  <c r="AW162" i="47"/>
  <c r="AX162" i="47"/>
  <c r="AY162" i="47"/>
  <c r="AZ162" i="47"/>
  <c r="BA162" i="47"/>
  <c r="BB162" i="47"/>
  <c r="BC162" i="47"/>
  <c r="BD162" i="47"/>
  <c r="BE162" i="47"/>
  <c r="BF162" i="47"/>
  <c r="BG162" i="47"/>
  <c r="BH162" i="47"/>
  <c r="BI162" i="47"/>
  <c r="BJ162" i="47"/>
  <c r="BK162" i="47"/>
  <c r="BL162" i="47"/>
  <c r="BM162" i="47"/>
  <c r="BN162" i="47"/>
  <c r="BO162" i="47"/>
  <c r="BP162" i="47"/>
  <c r="BQ162" i="47"/>
  <c r="BR162" i="47"/>
  <c r="BS162" i="47"/>
  <c r="BT162" i="47"/>
  <c r="BU162" i="47"/>
  <c r="BV162" i="47"/>
  <c r="BW162" i="47"/>
  <c r="BX162" i="47"/>
  <c r="BY162" i="47"/>
  <c r="BZ162" i="47"/>
  <c r="CA162" i="47"/>
  <c r="CB162" i="47"/>
  <c r="CC162" i="47"/>
  <c r="CD162" i="47"/>
  <c r="CE162" i="47"/>
  <c r="CF162" i="47"/>
  <c r="CG162" i="47"/>
  <c r="CH162" i="47"/>
  <c r="CI162" i="47"/>
  <c r="CJ162" i="47"/>
  <c r="CK162" i="47"/>
  <c r="CL162" i="47"/>
  <c r="CM162" i="47"/>
  <c r="CN162" i="47"/>
  <c r="CO162" i="47"/>
  <c r="CP162" i="47"/>
  <c r="CQ162" i="47"/>
  <c r="CR162" i="47"/>
  <c r="CS162" i="47"/>
  <c r="CT162" i="47"/>
  <c r="CU162" i="47"/>
  <c r="CV162" i="47"/>
  <c r="CW162" i="47"/>
  <c r="CX162" i="47"/>
  <c r="CY162" i="47"/>
  <c r="CZ162" i="47"/>
  <c r="DA162" i="47"/>
  <c r="DB162" i="47"/>
  <c r="DC162" i="47"/>
  <c r="DD162" i="47"/>
  <c r="DE162" i="47"/>
  <c r="DF162" i="47"/>
  <c r="DG162" i="47"/>
  <c r="DH162" i="47"/>
  <c r="DI162" i="47"/>
  <c r="DJ162" i="47"/>
  <c r="DK162" i="47"/>
  <c r="DL162" i="47"/>
  <c r="DM162" i="47"/>
  <c r="DN162" i="47"/>
  <c r="DO162" i="47"/>
  <c r="DP162" i="47"/>
  <c r="DQ162" i="47"/>
  <c r="DR162" i="47"/>
  <c r="DS162" i="47"/>
  <c r="DT162" i="47"/>
  <c r="DU162" i="47"/>
  <c r="DV162" i="47"/>
  <c r="DW162" i="47"/>
  <c r="DX162" i="47"/>
  <c r="DY162" i="47"/>
  <c r="DZ162" i="47"/>
  <c r="EA162" i="47"/>
  <c r="EB162" i="47"/>
  <c r="EC162" i="47"/>
  <c r="ED162" i="47"/>
  <c r="EE162" i="47"/>
  <c r="EF162" i="47"/>
  <c r="EG162" i="47"/>
  <c r="EH162" i="47"/>
  <c r="EI162" i="47"/>
  <c r="EJ162" i="47"/>
  <c r="EK162" i="47"/>
  <c r="EL162" i="47"/>
  <c r="EM162" i="47"/>
  <c r="EN162" i="47"/>
  <c r="EO162" i="47"/>
  <c r="EP162" i="47"/>
  <c r="EQ162" i="47"/>
  <c r="ER162" i="47"/>
  <c r="ES162" i="47"/>
  <c r="ET162" i="47"/>
  <c r="EU162" i="47"/>
  <c r="EV162" i="47"/>
  <c r="EW162" i="47"/>
  <c r="EX162" i="47"/>
  <c r="EY162" i="47"/>
  <c r="EZ162" i="47"/>
  <c r="FA162" i="47"/>
  <c r="FB162" i="47"/>
  <c r="FC162" i="47"/>
  <c r="A163" i="47"/>
  <c r="B163" i="47"/>
  <c r="FC5" i="47" s="1"/>
  <c r="C163" i="47"/>
  <c r="D163" i="47"/>
  <c r="E163" i="47"/>
  <c r="F163" i="47"/>
  <c r="G163" i="47"/>
  <c r="H163" i="47"/>
  <c r="I163" i="47"/>
  <c r="J163" i="47"/>
  <c r="K163" i="47"/>
  <c r="L163" i="47"/>
  <c r="M163" i="47"/>
  <c r="N163" i="47"/>
  <c r="O163" i="47"/>
  <c r="P163" i="47"/>
  <c r="Q163" i="47"/>
  <c r="R163" i="47"/>
  <c r="S163" i="47"/>
  <c r="T163" i="47"/>
  <c r="U163" i="47"/>
  <c r="V163" i="47"/>
  <c r="W163" i="47"/>
  <c r="X163" i="47"/>
  <c r="Y163" i="47"/>
  <c r="Z163" i="47"/>
  <c r="AA163" i="47"/>
  <c r="AB163" i="47"/>
  <c r="AC163" i="47"/>
  <c r="AD163" i="47"/>
  <c r="AE163" i="47"/>
  <c r="AF163" i="47"/>
  <c r="AG163" i="47"/>
  <c r="AH163" i="47"/>
  <c r="AI163" i="47"/>
  <c r="AJ163" i="47"/>
  <c r="AK163" i="47"/>
  <c r="AL163" i="47"/>
  <c r="AM163" i="47"/>
  <c r="AN163" i="47"/>
  <c r="AO163" i="47"/>
  <c r="AP163" i="47"/>
  <c r="AQ163" i="47"/>
  <c r="AR163" i="47"/>
  <c r="AS163" i="47"/>
  <c r="AT163" i="47"/>
  <c r="AU163" i="47"/>
  <c r="AV163" i="47"/>
  <c r="AW163" i="47"/>
  <c r="AX163" i="47"/>
  <c r="AY163" i="47"/>
  <c r="AZ163" i="47"/>
  <c r="BA163" i="47"/>
  <c r="BB163" i="47"/>
  <c r="BC163" i="47"/>
  <c r="BD163" i="47"/>
  <c r="BE163" i="47"/>
  <c r="BF163" i="47"/>
  <c r="BG163" i="47"/>
  <c r="BH163" i="47"/>
  <c r="BI163" i="47"/>
  <c r="BJ163" i="47"/>
  <c r="BK163" i="47"/>
  <c r="BL163" i="47"/>
  <c r="BM163" i="47"/>
  <c r="BN163" i="47"/>
  <c r="BO163" i="47"/>
  <c r="BP163" i="47"/>
  <c r="BQ163" i="47"/>
  <c r="BR163" i="47"/>
  <c r="BS163" i="47"/>
  <c r="BT163" i="47"/>
  <c r="BU163" i="47"/>
  <c r="BV163" i="47"/>
  <c r="BW163" i="47"/>
  <c r="BX163" i="47"/>
  <c r="BY163" i="47"/>
  <c r="BZ163" i="47"/>
  <c r="CA163" i="47"/>
  <c r="CB163" i="47"/>
  <c r="CC163" i="47"/>
  <c r="CD163" i="47"/>
  <c r="CE163" i="47"/>
  <c r="CF163" i="47"/>
  <c r="CG163" i="47"/>
  <c r="CH163" i="47"/>
  <c r="CI163" i="47"/>
  <c r="CJ163" i="47"/>
  <c r="CK163" i="47"/>
  <c r="CL163" i="47"/>
  <c r="CM163" i="47"/>
  <c r="CN163" i="47"/>
  <c r="CO163" i="47"/>
  <c r="CP163" i="47"/>
  <c r="CQ163" i="47"/>
  <c r="CR163" i="47"/>
  <c r="CS163" i="47"/>
  <c r="CT163" i="47"/>
  <c r="CU163" i="47"/>
  <c r="CV163" i="47"/>
  <c r="CW163" i="47"/>
  <c r="CX163" i="47"/>
  <c r="CY163" i="47"/>
  <c r="CZ163" i="47"/>
  <c r="DA163" i="47"/>
  <c r="DB163" i="47"/>
  <c r="DC163" i="47"/>
  <c r="DD163" i="47"/>
  <c r="DE163" i="47"/>
  <c r="DF163" i="47"/>
  <c r="DG163" i="47"/>
  <c r="DH163" i="47"/>
  <c r="DI163" i="47"/>
  <c r="DJ163" i="47"/>
  <c r="DK163" i="47"/>
  <c r="DL163" i="47"/>
  <c r="DM163" i="47"/>
  <c r="DN163" i="47"/>
  <c r="DO163" i="47"/>
  <c r="DP163" i="47"/>
  <c r="DQ163" i="47"/>
  <c r="DR163" i="47"/>
  <c r="DS163" i="47"/>
  <c r="DT163" i="47"/>
  <c r="DU163" i="47"/>
  <c r="DV163" i="47"/>
  <c r="DW163" i="47"/>
  <c r="DX163" i="47"/>
  <c r="DY163" i="47"/>
  <c r="DZ163" i="47"/>
  <c r="EA163" i="47"/>
  <c r="EB163" i="47"/>
  <c r="EC163" i="47"/>
  <c r="ED163" i="47"/>
  <c r="EE163" i="47"/>
  <c r="EF163" i="47"/>
  <c r="EG163" i="47"/>
  <c r="EH163" i="47"/>
  <c r="EI163" i="47"/>
  <c r="EJ163" i="47"/>
  <c r="EK163" i="47"/>
  <c r="EL163" i="47"/>
  <c r="EM163" i="47"/>
  <c r="EN163" i="47"/>
  <c r="EO163" i="47"/>
  <c r="EP163" i="47"/>
  <c r="EQ163" i="47"/>
  <c r="ER163" i="47"/>
  <c r="ES163" i="47"/>
  <c r="ET163" i="47"/>
  <c r="EU163" i="47"/>
  <c r="EV163" i="47"/>
  <c r="EW163" i="47"/>
  <c r="EX163" i="47"/>
  <c r="EY163" i="47"/>
  <c r="EZ163" i="47"/>
  <c r="FA163" i="47"/>
  <c r="FB163" i="47"/>
  <c r="FC163" i="47"/>
  <c r="A1" i="48"/>
  <c r="A8" i="48"/>
  <c r="B8" i="48"/>
  <c r="A9" i="48"/>
  <c r="B9" i="48"/>
  <c r="A10" i="48"/>
  <c r="B10" i="48"/>
  <c r="A11" i="48"/>
  <c r="B11" i="48"/>
  <c r="U11" i="48"/>
  <c r="D9" i="65" s="1"/>
  <c r="V11" i="48"/>
  <c r="A12" i="48"/>
  <c r="B12" i="48"/>
  <c r="W12" i="48"/>
  <c r="A13" i="48"/>
  <c r="B13" i="48"/>
  <c r="A14" i="48"/>
  <c r="B14" i="48"/>
  <c r="A15" i="48"/>
  <c r="B15" i="48"/>
  <c r="W15" i="48"/>
  <c r="A16" i="48"/>
  <c r="B16" i="48"/>
  <c r="A17" i="48"/>
  <c r="B17" i="48"/>
  <c r="U17" i="48"/>
  <c r="D15" i="62" s="1"/>
  <c r="V17" i="48"/>
  <c r="A18" i="48"/>
  <c r="B18" i="48"/>
  <c r="W18" i="48"/>
  <c r="A19" i="48"/>
  <c r="B19" i="48"/>
  <c r="A20" i="48"/>
  <c r="B20" i="48"/>
  <c r="A21" i="48"/>
  <c r="B21" i="48"/>
  <c r="U21" i="48"/>
  <c r="V21" i="48"/>
  <c r="A22" i="48"/>
  <c r="B22" i="48"/>
  <c r="A23" i="48"/>
  <c r="B23" i="48"/>
  <c r="A24" i="48"/>
  <c r="B24" i="48"/>
  <c r="A25" i="48"/>
  <c r="B25" i="48"/>
  <c r="A26" i="48"/>
  <c r="B26" i="48"/>
  <c r="A27" i="48"/>
  <c r="B27" i="48"/>
  <c r="U27" i="48"/>
  <c r="D25" i="62" s="1"/>
  <c r="V27" i="48"/>
  <c r="A28" i="48"/>
  <c r="B28" i="48"/>
  <c r="W28" i="48"/>
  <c r="A29" i="48"/>
  <c r="B29" i="48"/>
  <c r="V29" i="48"/>
  <c r="A30" i="48"/>
  <c r="B30" i="48"/>
  <c r="W30" i="48"/>
  <c r="A31" i="48"/>
  <c r="B31" i="48"/>
  <c r="U31" i="48"/>
  <c r="V31" i="48"/>
  <c r="A32" i="48"/>
  <c r="B32" i="48"/>
  <c r="A33" i="48"/>
  <c r="B33" i="48"/>
  <c r="A34" i="48"/>
  <c r="B34" i="48"/>
  <c r="A35" i="48"/>
  <c r="B35" i="48"/>
  <c r="U35" i="48"/>
  <c r="V35" i="48"/>
  <c r="W35" i="48"/>
  <c r="A36" i="48"/>
  <c r="B36" i="48"/>
  <c r="A37" i="48"/>
  <c r="B37" i="48"/>
  <c r="V37" i="48"/>
  <c r="A38" i="48"/>
  <c r="B38" i="48"/>
  <c r="A39" i="48"/>
  <c r="B39" i="48"/>
  <c r="U39" i="48"/>
  <c r="V39" i="48"/>
  <c r="W39" i="48"/>
  <c r="A40" i="48"/>
  <c r="B40" i="48"/>
  <c r="A41" i="48"/>
  <c r="B41" i="48"/>
  <c r="A42" i="48"/>
  <c r="B42" i="48"/>
  <c r="A43" i="48"/>
  <c r="B43" i="48"/>
  <c r="U43" i="48"/>
  <c r="V43" i="48"/>
  <c r="A44" i="48"/>
  <c r="B44" i="48"/>
  <c r="A45" i="48"/>
  <c r="B45" i="48"/>
  <c r="A46" i="48"/>
  <c r="B46" i="48"/>
  <c r="W46" i="48"/>
  <c r="A47" i="48"/>
  <c r="B47" i="48"/>
  <c r="U47" i="48"/>
  <c r="V47" i="48"/>
  <c r="H45" i="72" s="1"/>
  <c r="A48" i="48"/>
  <c r="B48" i="48"/>
  <c r="A49" i="48"/>
  <c r="B49" i="48"/>
  <c r="A50" i="48"/>
  <c r="B50" i="48"/>
  <c r="A51" i="48"/>
  <c r="B51" i="48"/>
  <c r="U51" i="48"/>
  <c r="D49" i="62" s="1"/>
  <c r="V51" i="48"/>
  <c r="A52" i="48"/>
  <c r="B52" i="48"/>
  <c r="W52" i="48"/>
  <c r="A53" i="48"/>
  <c r="B53" i="48"/>
  <c r="A54" i="48"/>
  <c r="B54" i="48"/>
  <c r="A55" i="48"/>
  <c r="B55" i="48"/>
  <c r="U55" i="48"/>
  <c r="V55" i="48"/>
  <c r="D53" i="70" s="1"/>
  <c r="A56" i="48"/>
  <c r="B56" i="48"/>
  <c r="A57" i="48"/>
  <c r="B57" i="48"/>
  <c r="A58" i="48"/>
  <c r="B58" i="48"/>
  <c r="W58" i="48"/>
  <c r="A59" i="48"/>
  <c r="B59" i="48"/>
  <c r="U59" i="48"/>
  <c r="V59" i="48"/>
  <c r="D57" i="62" s="1"/>
  <c r="A60" i="48"/>
  <c r="B60" i="48"/>
  <c r="A61" i="48"/>
  <c r="B61" i="48"/>
  <c r="V61" i="48"/>
  <c r="W61" i="48"/>
  <c r="A62" i="48"/>
  <c r="B62" i="48"/>
  <c r="A63" i="48"/>
  <c r="B63" i="48"/>
  <c r="V63" i="48"/>
  <c r="A64" i="48"/>
  <c r="B64" i="48"/>
  <c r="W64" i="48"/>
  <c r="A65" i="48"/>
  <c r="B65" i="48"/>
  <c r="A66" i="48"/>
  <c r="B66" i="48"/>
  <c r="A67" i="48"/>
  <c r="B67" i="48"/>
  <c r="A68" i="48"/>
  <c r="B68" i="48"/>
  <c r="W68" i="48"/>
  <c r="A69" i="48"/>
  <c r="B69" i="48"/>
  <c r="V69" i="48"/>
  <c r="A70" i="48"/>
  <c r="B70" i="48"/>
  <c r="A71" i="48"/>
  <c r="B71" i="48"/>
  <c r="V71" i="48"/>
  <c r="A72" i="48"/>
  <c r="B72" i="48"/>
  <c r="W72" i="48"/>
  <c r="A73" i="48"/>
  <c r="B73" i="48"/>
  <c r="A74" i="48"/>
  <c r="B74" i="48"/>
  <c r="A75" i="48"/>
  <c r="B75" i="48"/>
  <c r="A76" i="48"/>
  <c r="B76" i="48"/>
  <c r="A77" i="48"/>
  <c r="B77" i="48"/>
  <c r="V77" i="48"/>
  <c r="A78" i="48"/>
  <c r="B78" i="48"/>
  <c r="A79" i="48"/>
  <c r="B79" i="48"/>
  <c r="V79" i="48"/>
  <c r="A80" i="48"/>
  <c r="B80" i="48"/>
  <c r="A81" i="48"/>
  <c r="B81" i="48"/>
  <c r="A82" i="48"/>
  <c r="B82" i="48"/>
  <c r="A83" i="48"/>
  <c r="B83" i="48"/>
  <c r="A84" i="48"/>
  <c r="B84" i="48"/>
  <c r="W84" i="48"/>
  <c r="A85" i="48"/>
  <c r="B85" i="48"/>
  <c r="V85" i="48"/>
  <c r="W85" i="48"/>
  <c r="A86" i="48"/>
  <c r="B86" i="48"/>
  <c r="U86" i="48"/>
  <c r="W86" i="48"/>
  <c r="A87" i="48"/>
  <c r="B87" i="48"/>
  <c r="A88" i="48"/>
  <c r="B88" i="48"/>
  <c r="A89" i="48"/>
  <c r="B89" i="48"/>
  <c r="V89" i="48"/>
  <c r="A90" i="48"/>
  <c r="B90" i="48"/>
  <c r="V90" i="48"/>
  <c r="A91" i="48"/>
  <c r="B91" i="48"/>
  <c r="V91" i="48"/>
  <c r="A92" i="48"/>
  <c r="B92" i="48"/>
  <c r="V92" i="48"/>
  <c r="W92" i="48"/>
  <c r="A93" i="48"/>
  <c r="B93" i="48"/>
  <c r="V93" i="48"/>
  <c r="A94" i="48"/>
  <c r="B94" i="48"/>
  <c r="V94" i="48"/>
  <c r="A95" i="48"/>
  <c r="B95" i="48"/>
  <c r="V95" i="48"/>
  <c r="A96" i="48"/>
  <c r="B96" i="48"/>
  <c r="V96" i="48"/>
  <c r="W96" i="48"/>
  <c r="A97" i="48"/>
  <c r="B97" i="48"/>
  <c r="V97" i="48"/>
  <c r="A98" i="48"/>
  <c r="B98" i="48"/>
  <c r="V98" i="48"/>
  <c r="A99" i="48"/>
  <c r="B99" i="48"/>
  <c r="V99" i="48"/>
  <c r="A100" i="48"/>
  <c r="B100" i="48"/>
  <c r="V100" i="48"/>
  <c r="A101" i="48"/>
  <c r="B101" i="48"/>
  <c r="V101" i="48"/>
  <c r="W101" i="48"/>
  <c r="A102" i="48"/>
  <c r="B102" i="48"/>
  <c r="V102" i="48"/>
  <c r="A103" i="48"/>
  <c r="B103" i="48"/>
  <c r="V103" i="48"/>
  <c r="A104" i="48"/>
  <c r="B104" i="48"/>
  <c r="V104" i="48"/>
  <c r="W104" i="48"/>
  <c r="A105" i="48"/>
  <c r="B105" i="48"/>
  <c r="V105" i="48"/>
  <c r="A106" i="48"/>
  <c r="B106" i="48"/>
  <c r="V106" i="48"/>
  <c r="A107" i="48"/>
  <c r="B107" i="48"/>
  <c r="V107" i="48"/>
  <c r="A108" i="48"/>
  <c r="B108" i="48"/>
  <c r="V108" i="48"/>
  <c r="W108" i="48"/>
  <c r="A109" i="48"/>
  <c r="B109" i="48"/>
  <c r="V109" i="48"/>
  <c r="A110" i="48"/>
  <c r="B110" i="48"/>
  <c r="V110" i="48"/>
  <c r="A111" i="48"/>
  <c r="B111" i="48"/>
  <c r="V111" i="48"/>
  <c r="A112" i="48"/>
  <c r="B112" i="48"/>
  <c r="V112" i="48"/>
  <c r="W112" i="48"/>
  <c r="A113" i="48"/>
  <c r="B113" i="48"/>
  <c r="V113" i="48"/>
  <c r="A114" i="48"/>
  <c r="B114" i="48"/>
  <c r="V114" i="48"/>
  <c r="W114" i="48"/>
  <c r="A115" i="48"/>
  <c r="B115" i="48"/>
  <c r="V115" i="48"/>
  <c r="A116" i="48"/>
  <c r="B116" i="48"/>
  <c r="V116" i="48"/>
  <c r="A117" i="48"/>
  <c r="B117" i="48"/>
  <c r="V117" i="48"/>
  <c r="A118" i="48"/>
  <c r="B118" i="48"/>
  <c r="V118" i="48"/>
  <c r="A119" i="48"/>
  <c r="B119" i="48"/>
  <c r="V119" i="48"/>
  <c r="A120" i="48"/>
  <c r="B120" i="48"/>
  <c r="V120" i="48"/>
  <c r="A121" i="48"/>
  <c r="B121" i="48"/>
  <c r="V121" i="48"/>
  <c r="W121" i="48"/>
  <c r="A122" i="48"/>
  <c r="B122" i="48"/>
  <c r="V122" i="48"/>
  <c r="D120" i="62" s="1"/>
  <c r="A123" i="48"/>
  <c r="B123" i="48"/>
  <c r="V123" i="48"/>
  <c r="A124" i="48"/>
  <c r="B124" i="48"/>
  <c r="V124" i="48"/>
  <c r="D122" i="62" s="1"/>
  <c r="W124" i="48"/>
  <c r="A125" i="48"/>
  <c r="B125" i="48"/>
  <c r="V125" i="48"/>
  <c r="A126" i="48"/>
  <c r="B126" i="48"/>
  <c r="V126" i="48"/>
  <c r="W126" i="48"/>
  <c r="A127" i="48"/>
  <c r="B127" i="48"/>
  <c r="V127" i="48"/>
  <c r="A128" i="48"/>
  <c r="B128" i="48"/>
  <c r="V128" i="48"/>
  <c r="A129" i="48"/>
  <c r="B129" i="48"/>
  <c r="V129" i="48"/>
  <c r="A130" i="48"/>
  <c r="B130" i="48"/>
  <c r="V130" i="48"/>
  <c r="A131" i="48"/>
  <c r="B131" i="48"/>
  <c r="V131" i="48"/>
  <c r="A132" i="48"/>
  <c r="B132" i="48"/>
  <c r="V132" i="48"/>
  <c r="A133" i="48"/>
  <c r="B133" i="48"/>
  <c r="V133" i="48"/>
  <c r="W133" i="48"/>
  <c r="A134" i="48"/>
  <c r="B134" i="48"/>
  <c r="V134" i="48"/>
  <c r="A135" i="48"/>
  <c r="B135" i="48"/>
  <c r="V135" i="48"/>
  <c r="A136" i="48"/>
  <c r="B136" i="48"/>
  <c r="V136" i="48"/>
  <c r="W136" i="48"/>
  <c r="A137" i="48"/>
  <c r="B137" i="48"/>
  <c r="V137" i="48"/>
  <c r="A138" i="48"/>
  <c r="B138" i="48"/>
  <c r="V138" i="48"/>
  <c r="A139" i="48"/>
  <c r="B139" i="48"/>
  <c r="V139" i="48"/>
  <c r="A140" i="48"/>
  <c r="B140" i="48"/>
  <c r="V140" i="48"/>
  <c r="W140" i="48"/>
  <c r="A141" i="48"/>
  <c r="B141" i="48"/>
  <c r="V141" i="48"/>
  <c r="W141" i="48"/>
  <c r="A142" i="48"/>
  <c r="B142" i="48"/>
  <c r="V142" i="48"/>
  <c r="D140" i="62" s="1"/>
  <c r="W142" i="48"/>
  <c r="A143" i="48"/>
  <c r="B143" i="48"/>
  <c r="V143" i="48"/>
  <c r="A144" i="48"/>
  <c r="B144" i="48"/>
  <c r="V144" i="48"/>
  <c r="A145" i="48"/>
  <c r="B145" i="48"/>
  <c r="V145" i="48"/>
  <c r="W145" i="48"/>
  <c r="A146" i="48"/>
  <c r="B146" i="48"/>
  <c r="V146" i="48"/>
  <c r="A147" i="48"/>
  <c r="B147" i="48"/>
  <c r="V147" i="48"/>
  <c r="A148" i="48"/>
  <c r="B148" i="48"/>
  <c r="V148" i="48"/>
  <c r="A149" i="48"/>
  <c r="B149" i="48"/>
  <c r="V149" i="48"/>
  <c r="A150" i="48"/>
  <c r="B150" i="48"/>
  <c r="V150" i="48"/>
  <c r="A151" i="48"/>
  <c r="B151" i="48"/>
  <c r="V151" i="48"/>
  <c r="A152" i="48"/>
  <c r="B152" i="48"/>
  <c r="V152" i="48"/>
  <c r="A153" i="48"/>
  <c r="B153" i="48"/>
  <c r="V153" i="48"/>
  <c r="A154" i="48"/>
  <c r="B154" i="48"/>
  <c r="V154" i="48"/>
  <c r="W154" i="48"/>
  <c r="A155" i="48"/>
  <c r="B155" i="48"/>
  <c r="A156" i="48"/>
  <c r="B156" i="48"/>
  <c r="V156" i="48"/>
  <c r="A157" i="48"/>
  <c r="B157" i="48"/>
  <c r="A158" i="48"/>
  <c r="B158" i="48"/>
  <c r="V158" i="48"/>
  <c r="A159" i="48"/>
  <c r="B159" i="48"/>
  <c r="A160" i="48"/>
  <c r="B160" i="48"/>
  <c r="V160" i="48"/>
  <c r="A161" i="48"/>
  <c r="B161" i="48"/>
  <c r="H161" i="48" s="1"/>
  <c r="A162" i="48"/>
  <c r="B162" i="48"/>
  <c r="J162" i="48" s="1"/>
  <c r="A163" i="48"/>
  <c r="B163" i="48"/>
  <c r="I163" i="48" s="1"/>
  <c r="A164" i="48"/>
  <c r="B164" i="48"/>
  <c r="J164" i="48" s="1"/>
  <c r="A1" i="49"/>
  <c r="A8" i="49"/>
  <c r="B8" i="49"/>
  <c r="V8" i="49"/>
  <c r="A9" i="49"/>
  <c r="B9" i="49"/>
  <c r="A10" i="49"/>
  <c r="B10" i="49"/>
  <c r="A11" i="49"/>
  <c r="B11" i="49"/>
  <c r="A12" i="49"/>
  <c r="B12" i="49"/>
  <c r="V12" i="49"/>
  <c r="W12" i="49"/>
  <c r="A13" i="49"/>
  <c r="B13" i="49"/>
  <c r="A14" i="49"/>
  <c r="B14" i="49"/>
  <c r="U14" i="49"/>
  <c r="E12" i="62" s="1"/>
  <c r="V14" i="49"/>
  <c r="A15" i="49"/>
  <c r="B15" i="49"/>
  <c r="W15" i="49"/>
  <c r="A16" i="49"/>
  <c r="B16" i="49"/>
  <c r="U16" i="49"/>
  <c r="V16" i="49"/>
  <c r="E14" i="62" s="1"/>
  <c r="A17" i="49"/>
  <c r="B17" i="49"/>
  <c r="A18" i="49"/>
  <c r="B18" i="49"/>
  <c r="U18" i="49"/>
  <c r="V18" i="49"/>
  <c r="E16" i="62" s="1"/>
  <c r="A19" i="49"/>
  <c r="B19" i="49"/>
  <c r="A20" i="49"/>
  <c r="B20" i="49"/>
  <c r="U20" i="49"/>
  <c r="V20" i="49"/>
  <c r="A21" i="49"/>
  <c r="B21" i="49"/>
  <c r="A22" i="49"/>
  <c r="B22" i="49"/>
  <c r="U22" i="49"/>
  <c r="V22" i="49"/>
  <c r="A23" i="49"/>
  <c r="B23" i="49"/>
  <c r="A24" i="49"/>
  <c r="B24" i="49"/>
  <c r="U24" i="49"/>
  <c r="V24" i="49"/>
  <c r="A25" i="49"/>
  <c r="B25" i="49"/>
  <c r="A26" i="49"/>
  <c r="B26" i="49"/>
  <c r="U26" i="49"/>
  <c r="V26" i="49"/>
  <c r="E24" i="65" s="1"/>
  <c r="A27" i="49"/>
  <c r="B27" i="49"/>
  <c r="A28" i="49"/>
  <c r="B28" i="49"/>
  <c r="U28" i="49"/>
  <c r="V28" i="49"/>
  <c r="A29" i="49"/>
  <c r="B29" i="49"/>
  <c r="A30" i="49"/>
  <c r="B30" i="49"/>
  <c r="U30" i="49"/>
  <c r="V30" i="49"/>
  <c r="W30" i="49"/>
  <c r="A31" i="49"/>
  <c r="B31" i="49"/>
  <c r="A32" i="49"/>
  <c r="B32" i="49"/>
  <c r="U32" i="49"/>
  <c r="E30" i="65" s="1"/>
  <c r="V32" i="49"/>
  <c r="A33" i="49"/>
  <c r="B33" i="49"/>
  <c r="A34" i="49"/>
  <c r="B34" i="49"/>
  <c r="U34" i="49"/>
  <c r="E32" i="62" s="1"/>
  <c r="V34" i="49"/>
  <c r="A35" i="49"/>
  <c r="B35" i="49"/>
  <c r="W35" i="49"/>
  <c r="A36" i="49"/>
  <c r="B36" i="49"/>
  <c r="U36" i="49"/>
  <c r="V36" i="49"/>
  <c r="A37" i="49"/>
  <c r="B37" i="49"/>
  <c r="A38" i="49"/>
  <c r="B38" i="49"/>
  <c r="U38" i="49"/>
  <c r="E36" i="62" s="1"/>
  <c r="V38" i="49"/>
  <c r="A39" i="49"/>
  <c r="B39" i="49"/>
  <c r="W39" i="49"/>
  <c r="A40" i="49"/>
  <c r="B40" i="49"/>
  <c r="U40" i="49"/>
  <c r="V40" i="49"/>
  <c r="A41" i="49"/>
  <c r="B41" i="49"/>
  <c r="A42" i="49"/>
  <c r="B42" i="49"/>
  <c r="U42" i="49"/>
  <c r="V42" i="49"/>
  <c r="A43" i="49"/>
  <c r="B43" i="49"/>
  <c r="A44" i="49"/>
  <c r="B44" i="49"/>
  <c r="U44" i="49"/>
  <c r="V44" i="49"/>
  <c r="A45" i="49"/>
  <c r="B45" i="49"/>
  <c r="A46" i="49"/>
  <c r="B46" i="49"/>
  <c r="U46" i="49"/>
  <c r="V46" i="49"/>
  <c r="W46" i="49"/>
  <c r="A47" i="49"/>
  <c r="B47" i="49"/>
  <c r="A48" i="49"/>
  <c r="B48" i="49"/>
  <c r="U48" i="49"/>
  <c r="E46" i="62" s="1"/>
  <c r="V48" i="49"/>
  <c r="A49" i="49"/>
  <c r="B49" i="49"/>
  <c r="A50" i="49"/>
  <c r="B50" i="49"/>
  <c r="U50" i="49"/>
  <c r="E48" i="62" s="1"/>
  <c r="V50" i="49"/>
  <c r="A51" i="49"/>
  <c r="B51" i="49"/>
  <c r="A52" i="49"/>
  <c r="B52" i="49"/>
  <c r="U52" i="49"/>
  <c r="V52" i="49"/>
  <c r="E50" i="62" s="1"/>
  <c r="W52" i="49"/>
  <c r="A53" i="49"/>
  <c r="B53" i="49"/>
  <c r="A54" i="49"/>
  <c r="B54" i="49"/>
  <c r="U54" i="49"/>
  <c r="V54" i="49"/>
  <c r="E52" i="65" s="1"/>
  <c r="A55" i="49"/>
  <c r="B55" i="49"/>
  <c r="A56" i="49"/>
  <c r="B56" i="49"/>
  <c r="U56" i="49"/>
  <c r="V56" i="49"/>
  <c r="E54" i="62" s="1"/>
  <c r="A57" i="49"/>
  <c r="B57" i="49"/>
  <c r="A58" i="49"/>
  <c r="B58" i="49"/>
  <c r="U58" i="49"/>
  <c r="V58" i="49"/>
  <c r="W58" i="49"/>
  <c r="A59" i="49"/>
  <c r="B59" i="49"/>
  <c r="A60" i="49"/>
  <c r="B60" i="49"/>
  <c r="U60" i="49"/>
  <c r="V60" i="49"/>
  <c r="A61" i="49"/>
  <c r="B61" i="49"/>
  <c r="W61" i="49"/>
  <c r="A62" i="49"/>
  <c r="B62" i="49"/>
  <c r="U62" i="49"/>
  <c r="V62" i="49"/>
  <c r="A63" i="49"/>
  <c r="B63" i="49"/>
  <c r="A64" i="49"/>
  <c r="B64" i="49"/>
  <c r="U64" i="49"/>
  <c r="V64" i="49"/>
  <c r="W64" i="49"/>
  <c r="A65" i="49"/>
  <c r="B65" i="49"/>
  <c r="A66" i="49"/>
  <c r="B66" i="49"/>
  <c r="U66" i="49"/>
  <c r="V66" i="49"/>
  <c r="A67" i="49"/>
  <c r="B67" i="49"/>
  <c r="A68" i="49"/>
  <c r="B68" i="49"/>
  <c r="U68" i="49"/>
  <c r="V68" i="49"/>
  <c r="W68" i="49"/>
  <c r="A69" i="49"/>
  <c r="B69" i="49"/>
  <c r="A70" i="49"/>
  <c r="B70" i="49"/>
  <c r="U70" i="49"/>
  <c r="V70" i="49"/>
  <c r="A71" i="49"/>
  <c r="B71" i="49"/>
  <c r="A72" i="49"/>
  <c r="B72" i="49"/>
  <c r="U72" i="49"/>
  <c r="V72" i="49"/>
  <c r="W72" i="49"/>
  <c r="A73" i="49"/>
  <c r="B73" i="49"/>
  <c r="A74" i="49"/>
  <c r="B74" i="49"/>
  <c r="U74" i="49"/>
  <c r="V74" i="49"/>
  <c r="W74" i="49"/>
  <c r="A75" i="49"/>
  <c r="B75" i="49"/>
  <c r="A76" i="49"/>
  <c r="B76" i="49"/>
  <c r="U76" i="49"/>
  <c r="V76" i="49"/>
  <c r="A77" i="49"/>
  <c r="B77" i="49"/>
  <c r="A78" i="49"/>
  <c r="B78" i="49"/>
  <c r="U78" i="49"/>
  <c r="V78" i="49"/>
  <c r="A79" i="49"/>
  <c r="B79" i="49"/>
  <c r="A80" i="49"/>
  <c r="B80" i="49"/>
  <c r="U80" i="49"/>
  <c r="V80" i="49"/>
  <c r="A81" i="49"/>
  <c r="B81" i="49"/>
  <c r="A82" i="49"/>
  <c r="B82" i="49"/>
  <c r="U82" i="49"/>
  <c r="V82" i="49"/>
  <c r="A83" i="49"/>
  <c r="B83" i="49"/>
  <c r="A84" i="49"/>
  <c r="B84" i="49"/>
  <c r="U84" i="49"/>
  <c r="V84" i="49"/>
  <c r="W84" i="49"/>
  <c r="A85" i="49"/>
  <c r="B85" i="49"/>
  <c r="W85" i="49"/>
  <c r="A86" i="49"/>
  <c r="B86" i="49"/>
  <c r="U86" i="49"/>
  <c r="V86" i="49"/>
  <c r="W86" i="49"/>
  <c r="A87" i="49"/>
  <c r="B87" i="49"/>
  <c r="A88" i="49"/>
  <c r="B88" i="49"/>
  <c r="U88" i="49"/>
  <c r="E86" i="62" s="1"/>
  <c r="V88" i="49"/>
  <c r="A89" i="49"/>
  <c r="B89" i="49"/>
  <c r="A90" i="49"/>
  <c r="B90" i="49"/>
  <c r="U90" i="49"/>
  <c r="E88" i="62" s="1"/>
  <c r="V90" i="49"/>
  <c r="A91" i="49"/>
  <c r="B91" i="49"/>
  <c r="A92" i="49"/>
  <c r="B92" i="49"/>
  <c r="U92" i="49"/>
  <c r="V92" i="49"/>
  <c r="E90" i="62" s="1"/>
  <c r="W92" i="49"/>
  <c r="A93" i="49"/>
  <c r="B93" i="49"/>
  <c r="A94" i="49"/>
  <c r="B94" i="49"/>
  <c r="U94" i="49"/>
  <c r="E92" i="62" s="1"/>
  <c r="V94" i="49"/>
  <c r="W94" i="49"/>
  <c r="A95" i="49"/>
  <c r="B95" i="49"/>
  <c r="A96" i="49"/>
  <c r="B96" i="49"/>
  <c r="U96" i="49"/>
  <c r="V96" i="49"/>
  <c r="E94" i="62" s="1"/>
  <c r="W96" i="49"/>
  <c r="A97" i="49"/>
  <c r="B97" i="49"/>
  <c r="A98" i="49"/>
  <c r="B98" i="49"/>
  <c r="U98" i="49"/>
  <c r="E96" i="62" s="1"/>
  <c r="V98" i="49"/>
  <c r="W98" i="49"/>
  <c r="A99" i="49"/>
  <c r="B99" i="49"/>
  <c r="A100" i="49"/>
  <c r="B100" i="49"/>
  <c r="U100" i="49"/>
  <c r="V100" i="49"/>
  <c r="A101" i="49"/>
  <c r="B101" i="49"/>
  <c r="W101" i="49"/>
  <c r="A102" i="49"/>
  <c r="B102" i="49"/>
  <c r="U102" i="49"/>
  <c r="E100" i="62" s="1"/>
  <c r="V102" i="49"/>
  <c r="W102" i="49"/>
  <c r="A103" i="49"/>
  <c r="B103" i="49"/>
  <c r="A104" i="49"/>
  <c r="B104" i="49"/>
  <c r="U104" i="49"/>
  <c r="V104" i="49"/>
  <c r="E102" i="62" s="1"/>
  <c r="W104" i="49"/>
  <c r="A105" i="49"/>
  <c r="B105" i="49"/>
  <c r="A106" i="49"/>
  <c r="B106" i="49"/>
  <c r="U106" i="49"/>
  <c r="E104" i="62" s="1"/>
  <c r="V106" i="49"/>
  <c r="A107" i="49"/>
  <c r="B107" i="49"/>
  <c r="A108" i="49"/>
  <c r="B108" i="49"/>
  <c r="W108" i="49"/>
  <c r="A109" i="49"/>
  <c r="B109" i="49"/>
  <c r="A110" i="49"/>
  <c r="B110" i="49"/>
  <c r="U110" i="49"/>
  <c r="V110" i="49"/>
  <c r="A111" i="49"/>
  <c r="B111" i="49"/>
  <c r="A112" i="49"/>
  <c r="B112" i="49"/>
  <c r="V112" i="49"/>
  <c r="W112" i="49"/>
  <c r="A113" i="49"/>
  <c r="B113" i="49"/>
  <c r="A114" i="49"/>
  <c r="B114" i="49"/>
  <c r="V114" i="49"/>
  <c r="W114" i="49"/>
  <c r="A115" i="49"/>
  <c r="B115" i="49"/>
  <c r="A116" i="49"/>
  <c r="B116" i="49"/>
  <c r="V116" i="49"/>
  <c r="A117" i="49"/>
  <c r="B117" i="49"/>
  <c r="A118" i="49"/>
  <c r="B118" i="49"/>
  <c r="V118" i="49"/>
  <c r="A119" i="49"/>
  <c r="B119" i="49"/>
  <c r="A120" i="49"/>
  <c r="B120" i="49"/>
  <c r="V120" i="49"/>
  <c r="A121" i="49"/>
  <c r="B121" i="49"/>
  <c r="W121" i="49"/>
  <c r="A122" i="49"/>
  <c r="B122" i="49"/>
  <c r="V122" i="49"/>
  <c r="W122" i="49"/>
  <c r="A123" i="49"/>
  <c r="B123" i="49"/>
  <c r="A124" i="49"/>
  <c r="B124" i="49"/>
  <c r="V124" i="49"/>
  <c r="W124" i="49"/>
  <c r="A125" i="49"/>
  <c r="B125" i="49"/>
  <c r="A126" i="49"/>
  <c r="B126" i="49"/>
  <c r="V126" i="49"/>
  <c r="W126" i="49"/>
  <c r="A127" i="49"/>
  <c r="B127" i="49"/>
  <c r="A128" i="49"/>
  <c r="B128" i="49"/>
  <c r="V128" i="49"/>
  <c r="A129" i="49"/>
  <c r="B129" i="49"/>
  <c r="A130" i="49"/>
  <c r="B130" i="49"/>
  <c r="V130" i="49"/>
  <c r="W130" i="49"/>
  <c r="A131" i="49"/>
  <c r="B131" i="49"/>
  <c r="A132" i="49"/>
  <c r="B132" i="49"/>
  <c r="V132" i="49"/>
  <c r="A133" i="49"/>
  <c r="B133" i="49"/>
  <c r="W133" i="49"/>
  <c r="A134" i="49"/>
  <c r="B134" i="49"/>
  <c r="V134" i="49"/>
  <c r="W134" i="49"/>
  <c r="A135" i="49"/>
  <c r="B135" i="49"/>
  <c r="A136" i="49"/>
  <c r="B136" i="49"/>
  <c r="V136" i="49"/>
  <c r="W136" i="49"/>
  <c r="A137" i="49"/>
  <c r="B137" i="49"/>
  <c r="A138" i="49"/>
  <c r="B138" i="49"/>
  <c r="V138" i="49"/>
  <c r="A139" i="49"/>
  <c r="B139" i="49"/>
  <c r="A140" i="49"/>
  <c r="B140" i="49"/>
  <c r="V140" i="49"/>
  <c r="W140" i="49"/>
  <c r="A141" i="49"/>
  <c r="B141" i="49"/>
  <c r="A142" i="49"/>
  <c r="B142" i="49"/>
  <c r="V142" i="49"/>
  <c r="W142" i="49"/>
  <c r="A143" i="49"/>
  <c r="B143" i="49"/>
  <c r="A144" i="49"/>
  <c r="B144" i="49"/>
  <c r="V144" i="49"/>
  <c r="A145" i="49"/>
  <c r="B145" i="49"/>
  <c r="W145" i="49"/>
  <c r="A146" i="49"/>
  <c r="B146" i="49"/>
  <c r="V146" i="49"/>
  <c r="A147" i="49"/>
  <c r="B147" i="49"/>
  <c r="A148" i="49"/>
  <c r="B148" i="49"/>
  <c r="V148" i="49"/>
  <c r="A149" i="49"/>
  <c r="B149" i="49"/>
  <c r="A150" i="49"/>
  <c r="B150" i="49"/>
  <c r="V150" i="49"/>
  <c r="A151" i="49"/>
  <c r="B151" i="49"/>
  <c r="A152" i="49"/>
  <c r="B152" i="49"/>
  <c r="U152" i="49"/>
  <c r="V152" i="49"/>
  <c r="A153" i="49"/>
  <c r="B153" i="49"/>
  <c r="A154" i="49"/>
  <c r="B154" i="49"/>
  <c r="U154" i="49"/>
  <c r="V154" i="49"/>
  <c r="W154" i="49"/>
  <c r="A155" i="49"/>
  <c r="B155" i="49"/>
  <c r="A156" i="49"/>
  <c r="B156" i="49"/>
  <c r="U156" i="49"/>
  <c r="V156" i="49"/>
  <c r="A157" i="49"/>
  <c r="B157" i="49"/>
  <c r="A158" i="49"/>
  <c r="B158" i="49"/>
  <c r="W158" i="49"/>
  <c r="A159" i="49"/>
  <c r="B159" i="49"/>
  <c r="A160" i="49"/>
  <c r="B160" i="49"/>
  <c r="H160" i="49" s="1"/>
  <c r="A161" i="49"/>
  <c r="B161" i="49"/>
  <c r="J161" i="49" s="1"/>
  <c r="A162" i="49"/>
  <c r="B162" i="49"/>
  <c r="J162" i="49" s="1"/>
  <c r="A163" i="49"/>
  <c r="B163" i="49"/>
  <c r="N163" i="49" s="1"/>
  <c r="A164" i="49"/>
  <c r="B164" i="49"/>
  <c r="H164" i="49" s="1"/>
  <c r="A1" i="50"/>
  <c r="A7" i="50"/>
  <c r="B7" i="50"/>
  <c r="X7" i="50"/>
  <c r="A8" i="50"/>
  <c r="B8" i="50"/>
  <c r="X8" i="50"/>
  <c r="A9" i="50"/>
  <c r="B9" i="50"/>
  <c r="W9" i="50"/>
  <c r="D9" i="63" s="1"/>
  <c r="X9" i="50"/>
  <c r="A10" i="50"/>
  <c r="B10" i="50"/>
  <c r="A11" i="50"/>
  <c r="B11" i="50"/>
  <c r="X11" i="50"/>
  <c r="Y11" i="50"/>
  <c r="A12" i="50"/>
  <c r="B12" i="50"/>
  <c r="X12" i="50"/>
  <c r="A13" i="50"/>
  <c r="B13" i="50"/>
  <c r="X13" i="50"/>
  <c r="I13" i="63" s="1"/>
  <c r="A14" i="50"/>
  <c r="B14" i="50"/>
  <c r="X14" i="50"/>
  <c r="Y14" i="50"/>
  <c r="A15" i="50"/>
  <c r="B15" i="50"/>
  <c r="W15" i="50"/>
  <c r="X15" i="50"/>
  <c r="A16" i="50"/>
  <c r="B16" i="50"/>
  <c r="A17" i="50"/>
  <c r="B17" i="50"/>
  <c r="X17" i="50"/>
  <c r="Y17" i="50"/>
  <c r="A18" i="50"/>
  <c r="B18" i="50"/>
  <c r="X18" i="50"/>
  <c r="A19" i="50"/>
  <c r="B19" i="50"/>
  <c r="W19" i="50"/>
  <c r="X19" i="50"/>
  <c r="A20" i="50"/>
  <c r="B20" i="50"/>
  <c r="A21" i="50"/>
  <c r="B21" i="50"/>
  <c r="X21" i="50"/>
  <c r="A22" i="50"/>
  <c r="B22" i="50"/>
  <c r="X22" i="50"/>
  <c r="I22" i="63" s="1"/>
  <c r="A23" i="50"/>
  <c r="B23" i="50"/>
  <c r="W23" i="50"/>
  <c r="X23" i="50"/>
  <c r="I23" i="63" s="1"/>
  <c r="A24" i="50"/>
  <c r="B24" i="50"/>
  <c r="A25" i="50"/>
  <c r="B25" i="50"/>
  <c r="X25" i="50"/>
  <c r="A26" i="50"/>
  <c r="B26" i="50"/>
  <c r="X26" i="50"/>
  <c r="I26" i="63" s="1"/>
  <c r="A27" i="50"/>
  <c r="B27" i="50"/>
  <c r="W27" i="50"/>
  <c r="X27" i="50"/>
  <c r="A28" i="50"/>
  <c r="B28" i="50"/>
  <c r="A29" i="50"/>
  <c r="B29" i="50"/>
  <c r="X29" i="50"/>
  <c r="I29" i="63" s="1"/>
  <c r="Y29" i="50"/>
  <c r="A30" i="50"/>
  <c r="B30" i="50"/>
  <c r="X30" i="50"/>
  <c r="A31" i="50"/>
  <c r="B31" i="50"/>
  <c r="W31" i="50"/>
  <c r="X31" i="50"/>
  <c r="I31" i="63" s="1"/>
  <c r="A32" i="50"/>
  <c r="B32" i="50"/>
  <c r="A33" i="50"/>
  <c r="B33" i="50"/>
  <c r="X33" i="50"/>
  <c r="A34" i="50"/>
  <c r="B34" i="50"/>
  <c r="X34" i="50"/>
  <c r="Y34" i="50"/>
  <c r="A35" i="50"/>
  <c r="B35" i="50"/>
  <c r="W35" i="50"/>
  <c r="X35" i="50"/>
  <c r="A36" i="50"/>
  <c r="B36" i="50"/>
  <c r="A37" i="50"/>
  <c r="B37" i="50"/>
  <c r="X37" i="50"/>
  <c r="I37" i="63" s="1"/>
  <c r="A38" i="50"/>
  <c r="B38" i="50"/>
  <c r="X38" i="50"/>
  <c r="Y38" i="50"/>
  <c r="A39" i="50"/>
  <c r="B39" i="50"/>
  <c r="W39" i="50"/>
  <c r="X39" i="50"/>
  <c r="A40" i="50"/>
  <c r="B40" i="50"/>
  <c r="A41" i="50"/>
  <c r="B41" i="50"/>
  <c r="X41" i="50"/>
  <c r="A42" i="50"/>
  <c r="B42" i="50"/>
  <c r="X42" i="50"/>
  <c r="A43" i="50"/>
  <c r="B43" i="50"/>
  <c r="W43" i="50"/>
  <c r="D43" i="63" s="1"/>
  <c r="X43" i="50"/>
  <c r="I43" i="63" s="1"/>
  <c r="A44" i="50"/>
  <c r="B44" i="50"/>
  <c r="A45" i="50"/>
  <c r="B45" i="50"/>
  <c r="X45" i="50"/>
  <c r="I45" i="63" s="1"/>
  <c r="Y45" i="50"/>
  <c r="A46" i="50"/>
  <c r="B46" i="50"/>
  <c r="X46" i="50"/>
  <c r="A47" i="50"/>
  <c r="B47" i="50"/>
  <c r="W47" i="50"/>
  <c r="D47" i="63" s="1"/>
  <c r="X47" i="50"/>
  <c r="A48" i="50"/>
  <c r="B48" i="50"/>
  <c r="A49" i="50"/>
  <c r="B49" i="50"/>
  <c r="X49" i="50"/>
  <c r="I49" i="63" s="1"/>
  <c r="A50" i="50"/>
  <c r="B50" i="50"/>
  <c r="X50" i="50"/>
  <c r="I50" i="63" s="1"/>
  <c r="A51" i="50"/>
  <c r="B51" i="50"/>
  <c r="W51" i="50"/>
  <c r="X51" i="50"/>
  <c r="I51" i="63" s="1"/>
  <c r="Y51" i="50"/>
  <c r="A52" i="50"/>
  <c r="B52" i="50"/>
  <c r="A53" i="50"/>
  <c r="B53" i="50"/>
  <c r="X53" i="50"/>
  <c r="I53" i="63" s="1"/>
  <c r="A54" i="50"/>
  <c r="B54" i="50"/>
  <c r="X54" i="50"/>
  <c r="A55" i="50"/>
  <c r="B55" i="50"/>
  <c r="W55" i="50"/>
  <c r="D55" i="63" s="1"/>
  <c r="X55" i="50"/>
  <c r="A56" i="50"/>
  <c r="B56" i="50"/>
  <c r="A57" i="50"/>
  <c r="B57" i="50"/>
  <c r="X57" i="50"/>
  <c r="Y57" i="50"/>
  <c r="A58" i="50"/>
  <c r="B58" i="50"/>
  <c r="X58" i="50"/>
  <c r="I58" i="63" s="1"/>
  <c r="A59" i="50"/>
  <c r="B59" i="50"/>
  <c r="W59" i="50"/>
  <c r="X59" i="50"/>
  <c r="A60" i="50"/>
  <c r="B60" i="50"/>
  <c r="Y60" i="50"/>
  <c r="A61" i="50"/>
  <c r="B61" i="50"/>
  <c r="X61" i="50"/>
  <c r="A62" i="50"/>
  <c r="B62" i="50"/>
  <c r="X62" i="50"/>
  <c r="A63" i="50"/>
  <c r="B63" i="50"/>
  <c r="W63" i="50"/>
  <c r="X63" i="50"/>
  <c r="I63" i="63" s="1"/>
  <c r="Y63" i="50"/>
  <c r="A64" i="50"/>
  <c r="B64" i="50"/>
  <c r="A65" i="50"/>
  <c r="B65" i="50"/>
  <c r="X65" i="50"/>
  <c r="A66" i="50"/>
  <c r="B66" i="50"/>
  <c r="X66" i="50"/>
  <c r="I66" i="63" s="1"/>
  <c r="A67" i="50"/>
  <c r="B67" i="50"/>
  <c r="W67" i="50"/>
  <c r="X67" i="50"/>
  <c r="I67" i="63" s="1"/>
  <c r="Y67" i="50"/>
  <c r="A68" i="50"/>
  <c r="B68" i="50"/>
  <c r="A69" i="50"/>
  <c r="B69" i="50"/>
  <c r="X69" i="50"/>
  <c r="I69" i="63" s="1"/>
  <c r="A70" i="50"/>
  <c r="B70" i="50"/>
  <c r="X70" i="50"/>
  <c r="A71" i="50"/>
  <c r="B71" i="50"/>
  <c r="W71" i="50"/>
  <c r="D71" i="63" s="1"/>
  <c r="X71" i="50"/>
  <c r="I71" i="63" s="1"/>
  <c r="Y71" i="50"/>
  <c r="A72" i="50"/>
  <c r="B72" i="50"/>
  <c r="A73" i="50"/>
  <c r="B73" i="50"/>
  <c r="X73" i="50"/>
  <c r="A74" i="50"/>
  <c r="B74" i="50"/>
  <c r="X74" i="50"/>
  <c r="I74" i="63" s="1"/>
  <c r="A75" i="50"/>
  <c r="B75" i="50"/>
  <c r="W75" i="50"/>
  <c r="X75" i="50"/>
  <c r="A76" i="50"/>
  <c r="B76" i="50"/>
  <c r="A77" i="50"/>
  <c r="B77" i="50"/>
  <c r="X77" i="50"/>
  <c r="I77" i="63" s="1"/>
  <c r="A78" i="50"/>
  <c r="B78" i="50"/>
  <c r="X78" i="50"/>
  <c r="A79" i="50"/>
  <c r="B79" i="50"/>
  <c r="W79" i="50"/>
  <c r="D79" i="63" s="1"/>
  <c r="X79" i="50"/>
  <c r="A80" i="50"/>
  <c r="B80" i="50"/>
  <c r="A81" i="50"/>
  <c r="B81" i="50"/>
  <c r="X81" i="50"/>
  <c r="A82" i="50"/>
  <c r="B82" i="50"/>
  <c r="X82" i="50"/>
  <c r="I82" i="63" s="1"/>
  <c r="A83" i="50"/>
  <c r="B83" i="50"/>
  <c r="W83" i="50"/>
  <c r="X83" i="50"/>
  <c r="Y83" i="50"/>
  <c r="A84" i="50"/>
  <c r="B84" i="50"/>
  <c r="Y84" i="50"/>
  <c r="A85" i="50"/>
  <c r="B85" i="50"/>
  <c r="X85" i="50"/>
  <c r="Y85" i="50"/>
  <c r="A86" i="50"/>
  <c r="B86" i="50"/>
  <c r="X86" i="50"/>
  <c r="A87" i="50"/>
  <c r="B87" i="50"/>
  <c r="W87" i="50"/>
  <c r="D87" i="63" s="1"/>
  <c r="X87" i="50"/>
  <c r="A88" i="50"/>
  <c r="B88" i="50"/>
  <c r="A89" i="50"/>
  <c r="B89" i="50"/>
  <c r="X89" i="50"/>
  <c r="A90" i="50"/>
  <c r="B90" i="50"/>
  <c r="X90" i="50"/>
  <c r="I90" i="63" s="1"/>
  <c r="A91" i="50"/>
  <c r="B91" i="50"/>
  <c r="W91" i="50"/>
  <c r="X91" i="50"/>
  <c r="Y91" i="50"/>
  <c r="A92" i="50"/>
  <c r="B92" i="50"/>
  <c r="A93" i="50"/>
  <c r="B93" i="50"/>
  <c r="X93" i="50"/>
  <c r="I93" i="63" s="1"/>
  <c r="A94" i="50"/>
  <c r="B94" i="50"/>
  <c r="X94" i="50"/>
  <c r="A95" i="50"/>
  <c r="B95" i="50"/>
  <c r="W95" i="50"/>
  <c r="X95" i="50"/>
  <c r="I95" i="63" s="1"/>
  <c r="Y95" i="50"/>
  <c r="A96" i="50"/>
  <c r="B96" i="50"/>
  <c r="A97" i="50"/>
  <c r="B97" i="50"/>
  <c r="X97" i="50"/>
  <c r="A98" i="50"/>
  <c r="B98" i="50"/>
  <c r="X98" i="50"/>
  <c r="I98" i="63" s="1"/>
  <c r="A99" i="50"/>
  <c r="B99" i="50"/>
  <c r="W99" i="50"/>
  <c r="X99" i="50"/>
  <c r="A100" i="50"/>
  <c r="B100" i="50"/>
  <c r="Y100" i="50"/>
  <c r="A101" i="50"/>
  <c r="B101" i="50"/>
  <c r="X101" i="50"/>
  <c r="I101" i="63" s="1"/>
  <c r="A102" i="50"/>
  <c r="B102" i="50"/>
  <c r="X102" i="50"/>
  <c r="A103" i="50"/>
  <c r="B103" i="50"/>
  <c r="W103" i="50"/>
  <c r="X103" i="50"/>
  <c r="I103" i="63" s="1"/>
  <c r="Y103" i="50"/>
  <c r="A104" i="50"/>
  <c r="B104" i="50"/>
  <c r="A105" i="50"/>
  <c r="B105" i="50"/>
  <c r="X105" i="50"/>
  <c r="A106" i="50"/>
  <c r="B106" i="50"/>
  <c r="X106" i="50"/>
  <c r="I106" i="63" s="1"/>
  <c r="A107" i="50"/>
  <c r="B107" i="50"/>
  <c r="W107" i="50"/>
  <c r="X107" i="50"/>
  <c r="Y107" i="50"/>
  <c r="A108" i="50"/>
  <c r="B108" i="50"/>
  <c r="A109" i="50"/>
  <c r="B109" i="50"/>
  <c r="X109" i="50"/>
  <c r="I109" i="63" s="1"/>
  <c r="A110" i="50"/>
  <c r="B110" i="50"/>
  <c r="X110" i="50"/>
  <c r="A111" i="50"/>
  <c r="B111" i="50"/>
  <c r="W111" i="50"/>
  <c r="X111" i="50"/>
  <c r="I111" i="63" s="1"/>
  <c r="Y111" i="50"/>
  <c r="A112" i="50"/>
  <c r="B112" i="50"/>
  <c r="A113" i="50"/>
  <c r="B113" i="50"/>
  <c r="X113" i="50"/>
  <c r="Y113" i="50"/>
  <c r="A114" i="50"/>
  <c r="B114" i="50"/>
  <c r="X114" i="50"/>
  <c r="A115" i="50"/>
  <c r="B115" i="50"/>
  <c r="W115" i="50"/>
  <c r="X115" i="50"/>
  <c r="Y115" i="50"/>
  <c r="A116" i="50"/>
  <c r="B116" i="50"/>
  <c r="A117" i="50"/>
  <c r="B117" i="50"/>
  <c r="X117" i="50"/>
  <c r="A118" i="50"/>
  <c r="B118" i="50"/>
  <c r="X118" i="50"/>
  <c r="A119" i="50"/>
  <c r="B119" i="50"/>
  <c r="W119" i="50"/>
  <c r="D119" i="63" s="1"/>
  <c r="X119" i="50"/>
  <c r="A120" i="50"/>
  <c r="B120" i="50"/>
  <c r="Y120" i="50"/>
  <c r="A121" i="50"/>
  <c r="B121" i="50"/>
  <c r="X121" i="50"/>
  <c r="A122" i="50"/>
  <c r="B122" i="50"/>
  <c r="X122" i="50"/>
  <c r="I122" i="63" s="1"/>
  <c r="A123" i="50"/>
  <c r="B123" i="50"/>
  <c r="W123" i="50"/>
  <c r="X123" i="50"/>
  <c r="Y123" i="50"/>
  <c r="A124" i="50"/>
  <c r="B124" i="50"/>
  <c r="A125" i="50"/>
  <c r="B125" i="50"/>
  <c r="X125" i="50"/>
  <c r="Y125" i="50"/>
  <c r="A126" i="50"/>
  <c r="B126" i="50"/>
  <c r="X126" i="50"/>
  <c r="A127" i="50"/>
  <c r="B127" i="50"/>
  <c r="W127" i="50"/>
  <c r="D127" i="63" s="1"/>
  <c r="X127" i="50"/>
  <c r="A128" i="50"/>
  <c r="B128" i="50"/>
  <c r="A129" i="50"/>
  <c r="B129" i="50"/>
  <c r="X129" i="50"/>
  <c r="A130" i="50"/>
  <c r="B130" i="50"/>
  <c r="X130" i="50"/>
  <c r="I130" i="63" s="1"/>
  <c r="A131" i="50"/>
  <c r="B131" i="50"/>
  <c r="W131" i="50"/>
  <c r="X131" i="50"/>
  <c r="A132" i="50"/>
  <c r="B132" i="50"/>
  <c r="Y132" i="50"/>
  <c r="A133" i="50"/>
  <c r="B133" i="50"/>
  <c r="X133" i="50"/>
  <c r="I133" i="63" s="1"/>
  <c r="A134" i="50"/>
  <c r="B134" i="50"/>
  <c r="A135" i="50"/>
  <c r="B135" i="50"/>
  <c r="Y135" i="50"/>
  <c r="A136" i="50"/>
  <c r="B136" i="50"/>
  <c r="X136" i="50"/>
  <c r="A137" i="50"/>
  <c r="B137" i="50"/>
  <c r="X137" i="50"/>
  <c r="A138" i="50"/>
  <c r="B138" i="50"/>
  <c r="W138" i="50"/>
  <c r="X138" i="50"/>
  <c r="A139" i="50"/>
  <c r="B139" i="50"/>
  <c r="Y139" i="50"/>
  <c r="A140" i="50"/>
  <c r="B140" i="50"/>
  <c r="X140" i="50"/>
  <c r="Y140" i="50"/>
  <c r="A141" i="50"/>
  <c r="B141" i="50"/>
  <c r="X141" i="50"/>
  <c r="Y141" i="50"/>
  <c r="A142" i="50"/>
  <c r="B142" i="50"/>
  <c r="W142" i="50"/>
  <c r="X142" i="50"/>
  <c r="I142" i="63" s="1"/>
  <c r="A143" i="50"/>
  <c r="B143" i="50"/>
  <c r="Y143" i="50"/>
  <c r="A144" i="50"/>
  <c r="B144" i="50"/>
  <c r="Y144" i="50"/>
  <c r="A145" i="50"/>
  <c r="B145" i="50"/>
  <c r="X145" i="50"/>
  <c r="A146" i="50"/>
  <c r="B146" i="50"/>
  <c r="W146" i="50"/>
  <c r="D146" i="63" s="1"/>
  <c r="X146" i="50"/>
  <c r="A147" i="50"/>
  <c r="B147" i="50"/>
  <c r="Y147" i="50"/>
  <c r="A148" i="50"/>
  <c r="B148" i="50"/>
  <c r="X148" i="50"/>
  <c r="A149" i="50"/>
  <c r="B149" i="50"/>
  <c r="X149" i="50"/>
  <c r="A150" i="50"/>
  <c r="B150" i="50"/>
  <c r="W150" i="50"/>
  <c r="X150" i="50"/>
  <c r="A151" i="50"/>
  <c r="B151" i="50"/>
  <c r="A152" i="50"/>
  <c r="B152" i="50"/>
  <c r="A153" i="50"/>
  <c r="B153" i="50"/>
  <c r="X153" i="50"/>
  <c r="Y153" i="50"/>
  <c r="A154" i="50"/>
  <c r="B154" i="50"/>
  <c r="W154" i="50"/>
  <c r="X154" i="50"/>
  <c r="A155" i="50"/>
  <c r="B155" i="50"/>
  <c r="A156" i="50"/>
  <c r="B156" i="50"/>
  <c r="X156" i="50"/>
  <c r="A157" i="50"/>
  <c r="B157" i="50"/>
  <c r="X157" i="50"/>
  <c r="I157" i="63" s="1"/>
  <c r="Y157" i="50"/>
  <c r="A158" i="50"/>
  <c r="B158" i="50"/>
  <c r="W158" i="50"/>
  <c r="D158" i="63" s="1"/>
  <c r="X158" i="50"/>
  <c r="A159" i="50"/>
  <c r="B159" i="50"/>
  <c r="J159" i="50" s="1"/>
  <c r="A160" i="50"/>
  <c r="B160" i="50"/>
  <c r="A161" i="50"/>
  <c r="B161" i="50"/>
  <c r="H161" i="50" s="1"/>
  <c r="A162" i="50"/>
  <c r="B162" i="50"/>
  <c r="J162" i="50" s="1"/>
  <c r="A163" i="50"/>
  <c r="B163" i="50"/>
  <c r="A1" i="51"/>
  <c r="A7" i="51"/>
  <c r="B7" i="51"/>
  <c r="A8" i="51"/>
  <c r="B8" i="51"/>
  <c r="AB8" i="51"/>
  <c r="A9" i="51"/>
  <c r="B9" i="51"/>
  <c r="A10" i="51"/>
  <c r="B10" i="51"/>
  <c r="A11" i="51"/>
  <c r="B11" i="51"/>
  <c r="AC11" i="51"/>
  <c r="A12" i="51"/>
  <c r="B12" i="51"/>
  <c r="AA12" i="51"/>
  <c r="AB12" i="51"/>
  <c r="A13" i="51"/>
  <c r="B13" i="51"/>
  <c r="A14" i="51"/>
  <c r="B14" i="51"/>
  <c r="AC14" i="51"/>
  <c r="A15" i="51"/>
  <c r="B15" i="51"/>
  <c r="A16" i="51"/>
  <c r="B16" i="51"/>
  <c r="A17" i="51"/>
  <c r="B17" i="51"/>
  <c r="AC17" i="51"/>
  <c r="A18" i="51"/>
  <c r="B18" i="51"/>
  <c r="A19" i="51"/>
  <c r="B19" i="51"/>
  <c r="A20" i="51"/>
  <c r="B20" i="51"/>
  <c r="A21" i="51"/>
  <c r="B21" i="51"/>
  <c r="A22" i="51"/>
  <c r="B22" i="51"/>
  <c r="AB22" i="51"/>
  <c r="A23" i="51"/>
  <c r="B23" i="51"/>
  <c r="A24" i="51"/>
  <c r="B24" i="51"/>
  <c r="A25" i="51"/>
  <c r="B25" i="51"/>
  <c r="A26" i="51"/>
  <c r="B26" i="51"/>
  <c r="AA26" i="51"/>
  <c r="E26" i="63" s="1"/>
  <c r="AB26" i="51"/>
  <c r="A27" i="51"/>
  <c r="B27" i="51"/>
  <c r="AC27" i="51"/>
  <c r="A28" i="51"/>
  <c r="B28" i="51"/>
  <c r="A29" i="51"/>
  <c r="B29" i="51"/>
  <c r="AC29" i="51"/>
  <c r="A30" i="51"/>
  <c r="B30" i="51"/>
  <c r="A31" i="51"/>
  <c r="B31" i="51"/>
  <c r="A32" i="51"/>
  <c r="B32" i="51"/>
  <c r="A33" i="51"/>
  <c r="B33" i="51"/>
  <c r="A34" i="51"/>
  <c r="B34" i="51"/>
  <c r="AC34" i="51"/>
  <c r="A35" i="51"/>
  <c r="B35" i="51"/>
  <c r="A36" i="51"/>
  <c r="B36" i="51"/>
  <c r="A37" i="51"/>
  <c r="B37" i="51"/>
  <c r="A38" i="51"/>
  <c r="B38" i="51"/>
  <c r="AA38" i="51"/>
  <c r="AB38" i="51"/>
  <c r="AC38" i="51"/>
  <c r="A39" i="51"/>
  <c r="B39" i="51"/>
  <c r="A40" i="51"/>
  <c r="B40" i="51"/>
  <c r="A41" i="51"/>
  <c r="B41" i="51"/>
  <c r="A42" i="51"/>
  <c r="B42" i="51"/>
  <c r="A43" i="51"/>
  <c r="B43" i="51"/>
  <c r="A44" i="51"/>
  <c r="B44" i="51"/>
  <c r="A45" i="51"/>
  <c r="B45" i="51"/>
  <c r="AC45" i="51"/>
  <c r="A46" i="51"/>
  <c r="B46" i="51"/>
  <c r="A47" i="51"/>
  <c r="B47" i="51"/>
  <c r="A48" i="51"/>
  <c r="B48" i="51"/>
  <c r="A49" i="51"/>
  <c r="B49" i="51"/>
  <c r="A50" i="51"/>
  <c r="B50" i="51"/>
  <c r="AA50" i="51"/>
  <c r="AB50" i="51"/>
  <c r="A51" i="51"/>
  <c r="B51" i="51"/>
  <c r="AC51" i="51"/>
  <c r="A52" i="51"/>
  <c r="B52" i="51"/>
  <c r="A53" i="51"/>
  <c r="B53" i="51"/>
  <c r="A54" i="51"/>
  <c r="B54" i="51"/>
  <c r="AB54" i="51"/>
  <c r="A55" i="51"/>
  <c r="B55" i="51"/>
  <c r="A56" i="51"/>
  <c r="B56" i="51"/>
  <c r="A57" i="51"/>
  <c r="B57" i="51"/>
  <c r="AC57" i="51"/>
  <c r="A58" i="51"/>
  <c r="B58" i="51"/>
  <c r="A59" i="51"/>
  <c r="B59" i="51"/>
  <c r="A60" i="51"/>
  <c r="B60" i="51"/>
  <c r="AB60" i="51"/>
  <c r="AC60" i="51"/>
  <c r="A61" i="51"/>
  <c r="B61" i="51"/>
  <c r="A62" i="51"/>
  <c r="B62" i="51"/>
  <c r="A63" i="51"/>
  <c r="B63" i="51"/>
  <c r="AC63" i="51"/>
  <c r="A64" i="51"/>
  <c r="B64" i="51"/>
  <c r="A65" i="51"/>
  <c r="B65" i="51"/>
  <c r="A66" i="51"/>
  <c r="B66" i="51"/>
  <c r="A67" i="51"/>
  <c r="B67" i="51"/>
  <c r="AC67" i="51"/>
  <c r="A68" i="51"/>
  <c r="B68" i="51"/>
  <c r="AA68" i="51"/>
  <c r="AB68" i="51"/>
  <c r="A69" i="51"/>
  <c r="B69" i="51"/>
  <c r="A70" i="51"/>
  <c r="B70" i="51"/>
  <c r="A71" i="51"/>
  <c r="B71" i="51"/>
  <c r="AC71" i="51"/>
  <c r="A72" i="51"/>
  <c r="B72" i="51"/>
  <c r="A73" i="51"/>
  <c r="B73" i="51"/>
  <c r="AC73" i="51"/>
  <c r="A74" i="51"/>
  <c r="B74" i="51"/>
  <c r="A75" i="51"/>
  <c r="B75" i="51"/>
  <c r="A76" i="51"/>
  <c r="B76" i="51"/>
  <c r="A77" i="51"/>
  <c r="B77" i="51"/>
  <c r="A78" i="51"/>
  <c r="B78" i="51"/>
  <c r="A79" i="51"/>
  <c r="B79" i="51"/>
  <c r="A80" i="51"/>
  <c r="B80" i="51"/>
  <c r="AB80" i="51"/>
  <c r="J80" i="63" s="1"/>
  <c r="A81" i="51"/>
  <c r="B81" i="51"/>
  <c r="A82" i="51"/>
  <c r="B82" i="51"/>
  <c r="A83" i="51"/>
  <c r="B83" i="51"/>
  <c r="AC83" i="51"/>
  <c r="A84" i="51"/>
  <c r="B84" i="51"/>
  <c r="AB84" i="51"/>
  <c r="J84" i="63" s="1"/>
  <c r="AC84" i="51"/>
  <c r="A85" i="51"/>
  <c r="B85" i="51"/>
  <c r="AC85" i="51"/>
  <c r="A86" i="51"/>
  <c r="B86" i="51"/>
  <c r="A87" i="51"/>
  <c r="B87" i="51"/>
  <c r="A88" i="51"/>
  <c r="B88" i="51"/>
  <c r="A89" i="51"/>
  <c r="B89" i="51"/>
  <c r="A90" i="51"/>
  <c r="B90" i="51"/>
  <c r="A91" i="51"/>
  <c r="B91" i="51"/>
  <c r="AC91" i="51"/>
  <c r="A92" i="51"/>
  <c r="B92" i="51"/>
  <c r="AB92" i="51"/>
  <c r="A93" i="51"/>
  <c r="B93" i="51"/>
  <c r="AC93" i="51"/>
  <c r="A94" i="51"/>
  <c r="B94" i="51"/>
  <c r="A95" i="51"/>
  <c r="B95" i="51"/>
  <c r="AC95" i="51"/>
  <c r="A96" i="51"/>
  <c r="B96" i="51"/>
  <c r="AB96" i="51"/>
  <c r="A97" i="51"/>
  <c r="B97" i="51"/>
  <c r="AC97" i="51"/>
  <c r="A98" i="51"/>
  <c r="B98" i="51"/>
  <c r="A99" i="51"/>
  <c r="B99" i="51"/>
  <c r="A100" i="51"/>
  <c r="B100" i="51"/>
  <c r="AC100" i="51"/>
  <c r="A101" i="51"/>
  <c r="B101" i="51"/>
  <c r="AC101" i="51"/>
  <c r="A102" i="51"/>
  <c r="B102" i="51"/>
  <c r="A103" i="51"/>
  <c r="B103" i="51"/>
  <c r="AC103" i="51"/>
  <c r="A104" i="51"/>
  <c r="B104" i="51"/>
  <c r="AB104" i="51"/>
  <c r="A105" i="51"/>
  <c r="B105" i="51"/>
  <c r="A106" i="51"/>
  <c r="B106" i="51"/>
  <c r="A107" i="51"/>
  <c r="B107" i="51"/>
  <c r="AC107" i="51"/>
  <c r="A108" i="51"/>
  <c r="B108" i="51"/>
  <c r="A109" i="51"/>
  <c r="B109" i="51"/>
  <c r="A110" i="51"/>
  <c r="B110" i="51"/>
  <c r="A111" i="51"/>
  <c r="B111" i="51"/>
  <c r="AC111" i="51"/>
  <c r="A112" i="51"/>
  <c r="B112" i="51"/>
  <c r="A113" i="51"/>
  <c r="B113" i="51"/>
  <c r="AC113" i="51"/>
  <c r="A114" i="51"/>
  <c r="B114" i="51"/>
  <c r="A115" i="51"/>
  <c r="B115" i="51"/>
  <c r="AC115" i="51"/>
  <c r="A116" i="51"/>
  <c r="B116" i="51"/>
  <c r="AB116" i="51"/>
  <c r="A117" i="51"/>
  <c r="B117" i="51"/>
  <c r="A118" i="51"/>
  <c r="B118" i="51"/>
  <c r="A119" i="51"/>
  <c r="B119" i="51"/>
  <c r="A120" i="51"/>
  <c r="B120" i="51"/>
  <c r="AC120" i="51"/>
  <c r="A121" i="51"/>
  <c r="B121" i="51"/>
  <c r="AC121" i="51"/>
  <c r="A122" i="51"/>
  <c r="B122" i="51"/>
  <c r="A123" i="51"/>
  <c r="B123" i="51"/>
  <c r="AC123" i="51"/>
  <c r="A124" i="51"/>
  <c r="B124" i="51"/>
  <c r="AA124" i="51"/>
  <c r="AB124" i="51"/>
  <c r="A125" i="51"/>
  <c r="B125" i="51"/>
  <c r="AC125" i="51"/>
  <c r="A126" i="51"/>
  <c r="B126" i="51"/>
  <c r="A127" i="51"/>
  <c r="B127" i="51"/>
  <c r="A128" i="51"/>
  <c r="B128" i="51"/>
  <c r="AB128" i="51"/>
  <c r="A129" i="51"/>
  <c r="B129" i="51"/>
  <c r="AC129" i="51"/>
  <c r="A130" i="51"/>
  <c r="B130" i="51"/>
  <c r="A131" i="51"/>
  <c r="B131" i="51"/>
  <c r="A132" i="51"/>
  <c r="B132" i="51"/>
  <c r="AC132" i="51"/>
  <c r="A133" i="51"/>
  <c r="B133" i="51"/>
  <c r="AC133" i="51"/>
  <c r="A134" i="51"/>
  <c r="B134" i="51"/>
  <c r="A135" i="51"/>
  <c r="B135" i="51"/>
  <c r="AC135" i="51"/>
  <c r="A136" i="51"/>
  <c r="B136" i="51"/>
  <c r="AB136" i="51"/>
  <c r="A137" i="51"/>
  <c r="B137" i="51"/>
  <c r="A138" i="51"/>
  <c r="B138" i="51"/>
  <c r="A139" i="51"/>
  <c r="B139" i="51"/>
  <c r="AC139" i="51"/>
  <c r="A140" i="51"/>
  <c r="B140" i="51"/>
  <c r="AB140" i="51"/>
  <c r="AC140" i="51"/>
  <c r="A141" i="51"/>
  <c r="B141" i="51"/>
  <c r="AC141" i="51"/>
  <c r="A142" i="51"/>
  <c r="B142" i="51"/>
  <c r="A143" i="51"/>
  <c r="B143" i="51"/>
  <c r="AC143" i="51"/>
  <c r="A144" i="51"/>
  <c r="B144" i="51"/>
  <c r="AC144" i="51"/>
  <c r="A145" i="51"/>
  <c r="B145" i="51"/>
  <c r="A146" i="51"/>
  <c r="B146" i="51"/>
  <c r="A147" i="51"/>
  <c r="B147" i="51"/>
  <c r="AC147" i="51"/>
  <c r="A148" i="51"/>
  <c r="B148" i="51"/>
  <c r="AB148" i="51"/>
  <c r="A149" i="51"/>
  <c r="B149" i="51"/>
  <c r="A150" i="51"/>
  <c r="B150" i="51"/>
  <c r="A151" i="51"/>
  <c r="B151" i="51"/>
  <c r="A152" i="51"/>
  <c r="B152" i="51"/>
  <c r="AB152" i="51"/>
  <c r="A153" i="51"/>
  <c r="B153" i="51"/>
  <c r="AC153" i="51"/>
  <c r="A154" i="51"/>
  <c r="B154" i="51"/>
  <c r="A155" i="51"/>
  <c r="B155" i="51"/>
  <c r="A156" i="51"/>
  <c r="B156" i="51"/>
  <c r="A157" i="51"/>
  <c r="B157" i="51"/>
  <c r="AC157" i="51"/>
  <c r="A158" i="51"/>
  <c r="B158" i="51"/>
  <c r="A159" i="51"/>
  <c r="B159" i="51"/>
  <c r="P159" i="51" s="1"/>
  <c r="A160" i="51"/>
  <c r="B160" i="51"/>
  <c r="J160" i="51" s="1"/>
  <c r="A161" i="51"/>
  <c r="B161" i="51"/>
  <c r="N161" i="51" s="1"/>
  <c r="A162" i="51"/>
  <c r="B162" i="51"/>
  <c r="P162" i="51" s="1"/>
  <c r="A163" i="51"/>
  <c r="B163" i="51"/>
  <c r="A1" i="52"/>
  <c r="A7" i="52"/>
  <c r="B7" i="52"/>
  <c r="A8" i="52"/>
  <c r="B8" i="52"/>
  <c r="A9" i="52"/>
  <c r="B9" i="52"/>
  <c r="A10" i="52"/>
  <c r="B10" i="52"/>
  <c r="O10" i="52"/>
  <c r="P10" i="52"/>
  <c r="A11" i="52"/>
  <c r="B11" i="52"/>
  <c r="Q11" i="52"/>
  <c r="A12" i="52"/>
  <c r="B12" i="52"/>
  <c r="A13" i="52"/>
  <c r="B13" i="52"/>
  <c r="A14" i="52"/>
  <c r="B14" i="52"/>
  <c r="Q14" i="52"/>
  <c r="A15" i="52"/>
  <c r="B15" i="52"/>
  <c r="A16" i="52"/>
  <c r="B16" i="52"/>
  <c r="P16" i="52"/>
  <c r="A17" i="52"/>
  <c r="B17" i="52"/>
  <c r="Q17" i="52"/>
  <c r="A18" i="52"/>
  <c r="B18" i="52"/>
  <c r="A19" i="52"/>
  <c r="B19" i="52"/>
  <c r="A20" i="52"/>
  <c r="B20" i="52"/>
  <c r="A21" i="52"/>
  <c r="B21" i="52"/>
  <c r="O21" i="52"/>
  <c r="F21" i="63" s="1"/>
  <c r="A22" i="52"/>
  <c r="B22" i="52"/>
  <c r="O22" i="52"/>
  <c r="F22" i="63" s="1"/>
  <c r="A23" i="52"/>
  <c r="B23" i="52"/>
  <c r="A24" i="52"/>
  <c r="B24" i="52"/>
  <c r="A25" i="52"/>
  <c r="B25" i="52"/>
  <c r="A26" i="52"/>
  <c r="B26" i="52"/>
  <c r="A27" i="52"/>
  <c r="B27" i="52"/>
  <c r="Q27" i="52"/>
  <c r="A28" i="52"/>
  <c r="B28" i="52"/>
  <c r="O28" i="52"/>
  <c r="P28" i="52"/>
  <c r="A29" i="52"/>
  <c r="B29" i="52"/>
  <c r="Q29" i="52"/>
  <c r="A30" i="52"/>
  <c r="B30" i="52"/>
  <c r="A31" i="52"/>
  <c r="B31" i="52"/>
  <c r="A32" i="52"/>
  <c r="B32" i="52"/>
  <c r="P32" i="52"/>
  <c r="K32" i="63" s="1"/>
  <c r="A33" i="52"/>
  <c r="B33" i="52"/>
  <c r="A34" i="52"/>
  <c r="B34" i="52"/>
  <c r="Q34" i="52"/>
  <c r="A35" i="52"/>
  <c r="B35" i="52"/>
  <c r="A36" i="52"/>
  <c r="B36" i="52"/>
  <c r="A37" i="52"/>
  <c r="B37" i="52"/>
  <c r="P37" i="52"/>
  <c r="K37" i="63" s="1"/>
  <c r="A38" i="52"/>
  <c r="B38" i="52"/>
  <c r="Q38" i="52"/>
  <c r="A39" i="52"/>
  <c r="B39" i="52"/>
  <c r="A40" i="52"/>
  <c r="B40" i="52"/>
  <c r="P40" i="52"/>
  <c r="K40" i="63" s="1"/>
  <c r="A41" i="52"/>
  <c r="B41" i="52"/>
  <c r="A42" i="52"/>
  <c r="B42" i="52"/>
  <c r="A43" i="52"/>
  <c r="B43" i="52"/>
  <c r="A44" i="52"/>
  <c r="B44" i="52"/>
  <c r="A45" i="52"/>
  <c r="B45" i="52"/>
  <c r="P45" i="52"/>
  <c r="K45" i="63" s="1"/>
  <c r="Q45" i="52"/>
  <c r="A46" i="52"/>
  <c r="B46" i="52"/>
  <c r="A47" i="52"/>
  <c r="B47" i="52"/>
  <c r="A48" i="52"/>
  <c r="B48" i="52"/>
  <c r="A49" i="52"/>
  <c r="B49" i="52"/>
  <c r="A50" i="52"/>
  <c r="B50" i="52"/>
  <c r="A51" i="52"/>
  <c r="B51" i="52"/>
  <c r="Q51" i="52"/>
  <c r="A52" i="52"/>
  <c r="B52" i="52"/>
  <c r="O52" i="52"/>
  <c r="P52" i="52"/>
  <c r="K52" i="63" s="1"/>
  <c r="A53" i="52"/>
  <c r="B53" i="52"/>
  <c r="A54" i="52"/>
  <c r="B54" i="52"/>
  <c r="A55" i="52"/>
  <c r="B55" i="52"/>
  <c r="A56" i="52"/>
  <c r="B56" i="52"/>
  <c r="A57" i="52"/>
  <c r="B57" i="52"/>
  <c r="Q57" i="52"/>
  <c r="A58" i="52"/>
  <c r="B58" i="52"/>
  <c r="A59" i="52"/>
  <c r="B59" i="52"/>
  <c r="A60" i="52"/>
  <c r="B60" i="52"/>
  <c r="O60" i="52"/>
  <c r="P60" i="52"/>
  <c r="K60" i="63" s="1"/>
  <c r="Q60" i="52"/>
  <c r="A61" i="52"/>
  <c r="B61" i="52"/>
  <c r="A62" i="52"/>
  <c r="B62" i="52"/>
  <c r="A63" i="52"/>
  <c r="B63" i="52"/>
  <c r="Q63" i="52"/>
  <c r="A64" i="52"/>
  <c r="B64" i="52"/>
  <c r="A65" i="52"/>
  <c r="B65" i="52"/>
  <c r="A66" i="52"/>
  <c r="B66" i="52"/>
  <c r="A67" i="52"/>
  <c r="B67" i="52"/>
  <c r="Q67" i="52"/>
  <c r="A68" i="52"/>
  <c r="B68" i="52"/>
  <c r="P68" i="52"/>
  <c r="K68" i="63" s="1"/>
  <c r="A69" i="52"/>
  <c r="B69" i="52"/>
  <c r="A70" i="52"/>
  <c r="B70" i="52"/>
  <c r="A71" i="52"/>
  <c r="B71" i="52"/>
  <c r="Q71" i="52"/>
  <c r="A72" i="52"/>
  <c r="B72" i="52"/>
  <c r="A73" i="52"/>
  <c r="B73" i="52"/>
  <c r="Q73" i="52"/>
  <c r="A74" i="52"/>
  <c r="B74" i="52"/>
  <c r="A75" i="52"/>
  <c r="B75" i="52"/>
  <c r="A76" i="52"/>
  <c r="B76" i="52"/>
  <c r="A77" i="52"/>
  <c r="B77" i="52"/>
  <c r="A78" i="52"/>
  <c r="B78" i="52"/>
  <c r="A79" i="52"/>
  <c r="B79" i="52"/>
  <c r="A80" i="52"/>
  <c r="B80" i="52"/>
  <c r="P80" i="52"/>
  <c r="K80" i="63" s="1"/>
  <c r="A81" i="52"/>
  <c r="B81" i="52"/>
  <c r="A82" i="52"/>
  <c r="B82" i="52"/>
  <c r="A83" i="52"/>
  <c r="B83" i="52"/>
  <c r="Q83" i="52"/>
  <c r="A84" i="52"/>
  <c r="B84" i="52"/>
  <c r="Q84" i="52"/>
  <c r="A85" i="52"/>
  <c r="B85" i="52"/>
  <c r="Q85" i="52"/>
  <c r="A86" i="52"/>
  <c r="B86" i="52"/>
  <c r="A87" i="52"/>
  <c r="B87" i="52"/>
  <c r="A88" i="52"/>
  <c r="B88" i="52"/>
  <c r="O88" i="52"/>
  <c r="F88" i="63" s="1"/>
  <c r="P88" i="52"/>
  <c r="K88" i="63" s="1"/>
  <c r="A89" i="52"/>
  <c r="B89" i="52"/>
  <c r="A90" i="52"/>
  <c r="B90" i="52"/>
  <c r="A91" i="52"/>
  <c r="B91" i="52"/>
  <c r="Q91" i="52"/>
  <c r="A92" i="52"/>
  <c r="B92" i="52"/>
  <c r="O92" i="52"/>
  <c r="P92" i="52"/>
  <c r="K92" i="63" s="1"/>
  <c r="A93" i="52"/>
  <c r="B93" i="52"/>
  <c r="Q93" i="52"/>
  <c r="A94" i="52"/>
  <c r="B94" i="52"/>
  <c r="A95" i="52"/>
  <c r="B95" i="52"/>
  <c r="Q95" i="52"/>
  <c r="A96" i="52"/>
  <c r="B96" i="52"/>
  <c r="O96" i="52"/>
  <c r="P96" i="52"/>
  <c r="A97" i="52"/>
  <c r="B97" i="52"/>
  <c r="Q97" i="52"/>
  <c r="A98" i="52"/>
  <c r="B98" i="52"/>
  <c r="A99" i="52"/>
  <c r="B99" i="52"/>
  <c r="A100" i="52"/>
  <c r="B100" i="52"/>
  <c r="Q100" i="52"/>
  <c r="A101" i="52"/>
  <c r="B101" i="52"/>
  <c r="Q101" i="52"/>
  <c r="A102" i="52"/>
  <c r="B102" i="52"/>
  <c r="A103" i="52"/>
  <c r="B103" i="52"/>
  <c r="Q103" i="52"/>
  <c r="A104" i="52"/>
  <c r="B104" i="52"/>
  <c r="O104" i="52"/>
  <c r="P104" i="52"/>
  <c r="A105" i="52"/>
  <c r="B105" i="52"/>
  <c r="A106" i="52"/>
  <c r="B106" i="52"/>
  <c r="A107" i="52"/>
  <c r="B107" i="52"/>
  <c r="Q107" i="52"/>
  <c r="A108" i="52"/>
  <c r="B108" i="52"/>
  <c r="A109" i="52"/>
  <c r="B109" i="52"/>
  <c r="A110" i="52"/>
  <c r="B110" i="52"/>
  <c r="A111" i="52"/>
  <c r="B111" i="52"/>
  <c r="Q111" i="52"/>
  <c r="A112" i="52"/>
  <c r="B112" i="52"/>
  <c r="O112" i="52"/>
  <c r="F112" i="63" s="1"/>
  <c r="P112" i="52"/>
  <c r="A113" i="52"/>
  <c r="B113" i="52"/>
  <c r="Q113" i="52"/>
  <c r="A114" i="52"/>
  <c r="B114" i="52"/>
  <c r="A115" i="52"/>
  <c r="B115" i="52"/>
  <c r="Q115" i="52"/>
  <c r="A116" i="52"/>
  <c r="B116" i="52"/>
  <c r="A117" i="52"/>
  <c r="B117" i="52"/>
  <c r="A118" i="52"/>
  <c r="B118" i="52"/>
  <c r="A119" i="52"/>
  <c r="B119" i="52"/>
  <c r="A120" i="52"/>
  <c r="B120" i="52"/>
  <c r="Q120" i="52"/>
  <c r="A121" i="52"/>
  <c r="B121" i="52"/>
  <c r="P121" i="52"/>
  <c r="K121" i="63" s="1"/>
  <c r="Q121" i="52"/>
  <c r="A122" i="52"/>
  <c r="B122" i="52"/>
  <c r="A123" i="52"/>
  <c r="B123" i="52"/>
  <c r="Q123" i="52"/>
  <c r="A124" i="52"/>
  <c r="B124" i="52"/>
  <c r="O124" i="52"/>
  <c r="F124" i="63" s="1"/>
  <c r="P124" i="52"/>
  <c r="A125" i="52"/>
  <c r="B125" i="52"/>
  <c r="Q125" i="52"/>
  <c r="A126" i="52"/>
  <c r="B126" i="52"/>
  <c r="A127" i="52"/>
  <c r="B127" i="52"/>
  <c r="A128" i="52"/>
  <c r="B128" i="52"/>
  <c r="A129" i="52"/>
  <c r="B129" i="52"/>
  <c r="P129" i="52"/>
  <c r="K129" i="63" s="1"/>
  <c r="Q129" i="52"/>
  <c r="A130" i="52"/>
  <c r="B130" i="52"/>
  <c r="A131" i="52"/>
  <c r="B131" i="52"/>
  <c r="A132" i="52"/>
  <c r="B132" i="52"/>
  <c r="Q132" i="52"/>
  <c r="A133" i="52"/>
  <c r="B133" i="52"/>
  <c r="Q133" i="52"/>
  <c r="A134" i="52"/>
  <c r="B134" i="52"/>
  <c r="A135" i="52"/>
  <c r="B135" i="52"/>
  <c r="Q135" i="52"/>
  <c r="A136" i="52"/>
  <c r="B136" i="52"/>
  <c r="A137" i="52"/>
  <c r="B137" i="52"/>
  <c r="A138" i="52"/>
  <c r="B138" i="52"/>
  <c r="A139" i="52"/>
  <c r="B139" i="52"/>
  <c r="Q139" i="52"/>
  <c r="A140" i="52"/>
  <c r="B140" i="52"/>
  <c r="O140" i="52"/>
  <c r="P140" i="52"/>
  <c r="Q140" i="52"/>
  <c r="A141" i="52"/>
  <c r="B141" i="52"/>
  <c r="Q141" i="52"/>
  <c r="A142" i="52"/>
  <c r="B142" i="52"/>
  <c r="A143" i="52"/>
  <c r="B143" i="52"/>
  <c r="Q143" i="52"/>
  <c r="A144" i="52"/>
  <c r="B144" i="52"/>
  <c r="Q144" i="52"/>
  <c r="A145" i="52"/>
  <c r="B145" i="52"/>
  <c r="A146" i="52"/>
  <c r="B146" i="52"/>
  <c r="A147" i="52"/>
  <c r="B147" i="52"/>
  <c r="Q147" i="52"/>
  <c r="A148" i="52"/>
  <c r="B148" i="52"/>
  <c r="A149" i="52"/>
  <c r="B149" i="52"/>
  <c r="A150" i="52"/>
  <c r="B150" i="52"/>
  <c r="A151" i="52"/>
  <c r="B151" i="52"/>
  <c r="A152" i="52"/>
  <c r="B152" i="52"/>
  <c r="O152" i="52"/>
  <c r="F152" i="63" s="1"/>
  <c r="P152" i="52"/>
  <c r="A153" i="52"/>
  <c r="B153" i="52"/>
  <c r="Q153" i="52"/>
  <c r="A154" i="52"/>
  <c r="B154" i="52"/>
  <c r="A155" i="52"/>
  <c r="B155" i="52"/>
  <c r="A156" i="52"/>
  <c r="B156" i="52"/>
  <c r="A157" i="52"/>
  <c r="B157" i="52"/>
  <c r="Q157" i="52"/>
  <c r="A158" i="52"/>
  <c r="B158" i="52"/>
  <c r="A159" i="52"/>
  <c r="B159" i="52"/>
  <c r="A160" i="52"/>
  <c r="B160" i="52"/>
  <c r="A161" i="52"/>
  <c r="B161" i="52"/>
  <c r="A162" i="52"/>
  <c r="B162" i="52"/>
  <c r="A163" i="52"/>
  <c r="B163" i="52"/>
  <c r="C1" i="53"/>
  <c r="AA1" i="53" s="1"/>
  <c r="A7" i="53"/>
  <c r="B7" i="53"/>
  <c r="AY7" i="53"/>
  <c r="A8" i="53"/>
  <c r="B8" i="53"/>
  <c r="A9" i="53"/>
  <c r="B9" i="53"/>
  <c r="AX9" i="53"/>
  <c r="AY9" i="53"/>
  <c r="A10" i="53"/>
  <c r="B10" i="53"/>
  <c r="J10" i="53" s="1"/>
  <c r="A11" i="53"/>
  <c r="B11" i="53"/>
  <c r="AZ11" i="53"/>
  <c r="A12" i="53"/>
  <c r="B12" i="53"/>
  <c r="A13" i="53"/>
  <c r="B13" i="53"/>
  <c r="AY13" i="53"/>
  <c r="A14" i="53"/>
  <c r="B14" i="53"/>
  <c r="AJ14" i="53" s="1"/>
  <c r="AZ14" i="53"/>
  <c r="A15" i="53"/>
  <c r="B15" i="53"/>
  <c r="AX15" i="53"/>
  <c r="AY15" i="53"/>
  <c r="A16" i="53"/>
  <c r="B16" i="53"/>
  <c r="F16" i="53" s="1"/>
  <c r="A17" i="53"/>
  <c r="B17" i="53"/>
  <c r="AJ17" i="53" s="1"/>
  <c r="AZ17" i="53"/>
  <c r="A18" i="53"/>
  <c r="B18" i="53"/>
  <c r="A19" i="53"/>
  <c r="B19" i="53"/>
  <c r="F19" i="53" s="1"/>
  <c r="AX19" i="53"/>
  <c r="AY19" i="53"/>
  <c r="A20" i="53"/>
  <c r="B20" i="53"/>
  <c r="A21" i="53"/>
  <c r="B21" i="53"/>
  <c r="AY21" i="53"/>
  <c r="A22" i="53"/>
  <c r="B22" i="53"/>
  <c r="R22" i="53" s="1"/>
  <c r="A23" i="53"/>
  <c r="B23" i="53"/>
  <c r="AX23" i="53"/>
  <c r="AY23" i="53"/>
  <c r="A24" i="53"/>
  <c r="B24" i="53"/>
  <c r="R24" i="53" s="1"/>
  <c r="A25" i="53"/>
  <c r="B25" i="53"/>
  <c r="AY25" i="53"/>
  <c r="A26" i="53"/>
  <c r="B26" i="53"/>
  <c r="A27" i="53"/>
  <c r="B27" i="53"/>
  <c r="R27" i="53" s="1"/>
  <c r="AX27" i="53"/>
  <c r="AY27" i="53"/>
  <c r="AZ27" i="53"/>
  <c r="A28" i="53"/>
  <c r="B28" i="53"/>
  <c r="A29" i="53"/>
  <c r="B29" i="53"/>
  <c r="AZ29" i="53"/>
  <c r="A30" i="53"/>
  <c r="B30" i="53"/>
  <c r="R30" i="53" s="1"/>
  <c r="A31" i="53"/>
  <c r="B31" i="53"/>
  <c r="AX31" i="53"/>
  <c r="AY31" i="53"/>
  <c r="A32" i="53"/>
  <c r="B32" i="53"/>
  <c r="R32" i="53" s="1"/>
  <c r="A33" i="53"/>
  <c r="B33" i="53"/>
  <c r="AH33" i="53" s="1"/>
  <c r="A34" i="53"/>
  <c r="B34" i="53"/>
  <c r="AZ34" i="53"/>
  <c r="A35" i="53"/>
  <c r="B35" i="53"/>
  <c r="J35" i="53" s="1"/>
  <c r="AX35" i="53"/>
  <c r="AY35" i="53"/>
  <c r="A36" i="53"/>
  <c r="B36" i="53"/>
  <c r="A37" i="53"/>
  <c r="B37" i="53"/>
  <c r="AY37" i="53"/>
  <c r="A38" i="53"/>
  <c r="B38" i="53"/>
  <c r="J38" i="53" s="1"/>
  <c r="AZ38" i="53"/>
  <c r="A39" i="53"/>
  <c r="B39" i="53"/>
  <c r="AX39" i="53"/>
  <c r="AY39" i="53"/>
  <c r="A40" i="53"/>
  <c r="B40" i="53"/>
  <c r="F40" i="53" s="1"/>
  <c r="A41" i="53"/>
  <c r="B41" i="53"/>
  <c r="J41" i="53" s="1"/>
  <c r="A42" i="53"/>
  <c r="B42" i="53"/>
  <c r="A43" i="53"/>
  <c r="B43" i="53"/>
  <c r="AJ43" i="53" s="1"/>
  <c r="AX43" i="53"/>
  <c r="AY43" i="53"/>
  <c r="A44" i="53"/>
  <c r="B44" i="53"/>
  <c r="A45" i="53"/>
  <c r="B45" i="53"/>
  <c r="AZ45" i="53"/>
  <c r="A46" i="53"/>
  <c r="B46" i="53"/>
  <c r="R46" i="53" s="1"/>
  <c r="A47" i="53"/>
  <c r="B47" i="53"/>
  <c r="AX47" i="53"/>
  <c r="AY47" i="53"/>
  <c r="A48" i="53"/>
  <c r="B48" i="53"/>
  <c r="R48" i="53" s="1"/>
  <c r="A49" i="53"/>
  <c r="B49" i="53"/>
  <c r="R49" i="53" s="1"/>
  <c r="AY49" i="53"/>
  <c r="A50" i="53"/>
  <c r="B50" i="53"/>
  <c r="A51" i="53"/>
  <c r="B51" i="53"/>
  <c r="AX51" i="53"/>
  <c r="AY51" i="53"/>
  <c r="AZ51" i="53"/>
  <c r="A52" i="53"/>
  <c r="B52" i="53"/>
  <c r="A53" i="53"/>
  <c r="B53" i="53"/>
  <c r="AX53" i="53"/>
  <c r="AY53" i="53"/>
  <c r="A54" i="53"/>
  <c r="B54" i="53"/>
  <c r="A55" i="53"/>
  <c r="B55" i="53"/>
  <c r="A56" i="53"/>
  <c r="B56" i="53"/>
  <c r="R56" i="53" s="1"/>
  <c r="AY56" i="53"/>
  <c r="A57" i="53"/>
  <c r="B57" i="53"/>
  <c r="AX57" i="53"/>
  <c r="AY57" i="53"/>
  <c r="AZ57" i="53"/>
  <c r="A58" i="53"/>
  <c r="B58" i="53"/>
  <c r="A59" i="53"/>
  <c r="B59" i="53"/>
  <c r="J59" i="53" s="1"/>
  <c r="AY59" i="53"/>
  <c r="A60" i="53"/>
  <c r="B60" i="53"/>
  <c r="AY60" i="53"/>
  <c r="AZ60" i="53"/>
  <c r="A61" i="53"/>
  <c r="B61" i="53"/>
  <c r="AX61" i="53"/>
  <c r="AY61" i="53"/>
  <c r="A62" i="53"/>
  <c r="B62" i="53"/>
  <c r="F62" i="53" s="1"/>
  <c r="A63" i="53"/>
  <c r="B63" i="53"/>
  <c r="AZ63" i="53"/>
  <c r="A64" i="53"/>
  <c r="B64" i="53"/>
  <c r="F64" i="53" s="1"/>
  <c r="AY64" i="53"/>
  <c r="A65" i="53"/>
  <c r="B65" i="53"/>
  <c r="AJ65" i="53" s="1"/>
  <c r="AX65" i="53"/>
  <c r="AY65" i="53"/>
  <c r="A66" i="53"/>
  <c r="B66" i="53"/>
  <c r="A67" i="53"/>
  <c r="B67" i="53"/>
  <c r="F67" i="53" s="1"/>
  <c r="R67" i="53"/>
  <c r="AL67" i="53"/>
  <c r="AY67" i="53"/>
  <c r="AZ67" i="53"/>
  <c r="A68" i="53"/>
  <c r="B68" i="53"/>
  <c r="F68" i="53" s="1"/>
  <c r="AY68" i="53"/>
  <c r="A69" i="53"/>
  <c r="B69" i="53"/>
  <c r="AX69" i="53"/>
  <c r="AY69" i="53"/>
  <c r="A70" i="53"/>
  <c r="B70" i="53"/>
  <c r="J70" i="53" s="1"/>
  <c r="A71" i="53"/>
  <c r="B71" i="53"/>
  <c r="AH71" i="53" s="1"/>
  <c r="AZ71" i="53"/>
  <c r="A72" i="53"/>
  <c r="B72" i="53"/>
  <c r="AY72" i="53"/>
  <c r="A73" i="53"/>
  <c r="B73" i="53"/>
  <c r="J73" i="53" s="1"/>
  <c r="AX73" i="53"/>
  <c r="AY73" i="53"/>
  <c r="AZ73" i="53"/>
  <c r="A74" i="53"/>
  <c r="B74" i="53"/>
  <c r="AS74" i="53" s="1"/>
  <c r="A75" i="53"/>
  <c r="B75" i="53"/>
  <c r="R75" i="53" s="1"/>
  <c r="A76" i="53"/>
  <c r="B76" i="53"/>
  <c r="AJ76" i="53" s="1"/>
  <c r="AY76" i="53"/>
  <c r="A77" i="53"/>
  <c r="B77" i="53"/>
  <c r="AY77" i="53"/>
  <c r="A78" i="53"/>
  <c r="B78" i="53"/>
  <c r="AD78" i="53" s="1"/>
  <c r="AX78" i="53"/>
  <c r="AY78" i="53"/>
  <c r="A79" i="53"/>
  <c r="B79" i="53"/>
  <c r="R79" i="53" s="1"/>
  <c r="A80" i="53"/>
  <c r="B80" i="53"/>
  <c r="R80" i="53" s="1"/>
  <c r="A81" i="53"/>
  <c r="B81" i="53"/>
  <c r="R81" i="53" s="1"/>
  <c r="AY81" i="53"/>
  <c r="A82" i="53"/>
  <c r="B82" i="53"/>
  <c r="N82" i="53" s="1"/>
  <c r="AX82" i="53"/>
  <c r="AY82" i="53"/>
  <c r="A83" i="53"/>
  <c r="B83" i="53"/>
  <c r="H83" i="53" s="1"/>
  <c r="AZ83" i="53"/>
  <c r="A84" i="53"/>
  <c r="B84" i="53"/>
  <c r="AY84" i="53"/>
  <c r="AZ84" i="53"/>
  <c r="A85" i="53"/>
  <c r="B85" i="53"/>
  <c r="AY85" i="53"/>
  <c r="AZ85" i="53"/>
  <c r="A86" i="53"/>
  <c r="B86" i="53"/>
  <c r="J86" i="53" s="1"/>
  <c r="AX86" i="53"/>
  <c r="AY86" i="53"/>
  <c r="A87" i="53"/>
  <c r="B87" i="53"/>
  <c r="A88" i="53"/>
  <c r="B88" i="53"/>
  <c r="S88" i="53" s="1"/>
  <c r="A89" i="53"/>
  <c r="B89" i="53"/>
  <c r="AH89" i="53" s="1"/>
  <c r="AY89" i="53"/>
  <c r="A90" i="53"/>
  <c r="B90" i="53"/>
  <c r="AJ90" i="53" s="1"/>
  <c r="AX90" i="53"/>
  <c r="AY90" i="53"/>
  <c r="A91" i="53"/>
  <c r="B91" i="53"/>
  <c r="S91" i="53" s="1"/>
  <c r="AZ91" i="53"/>
  <c r="A92" i="53"/>
  <c r="B92" i="53"/>
  <c r="P92" i="53" s="1"/>
  <c r="AY92" i="53"/>
  <c r="A93" i="53"/>
  <c r="B93" i="53"/>
  <c r="R93" i="53" s="1"/>
  <c r="AY93" i="53"/>
  <c r="AZ93" i="53"/>
  <c r="A94" i="53"/>
  <c r="B94" i="53"/>
  <c r="R94" i="53" s="1"/>
  <c r="AX94" i="53"/>
  <c r="AY94" i="53"/>
  <c r="A95" i="53"/>
  <c r="B95" i="53"/>
  <c r="AZ95" i="53"/>
  <c r="A96" i="53"/>
  <c r="B96" i="53"/>
  <c r="AF96" i="53" s="1"/>
  <c r="A97" i="53"/>
  <c r="B97" i="53"/>
  <c r="J97" i="53" s="1"/>
  <c r="AY97" i="53"/>
  <c r="AZ97" i="53"/>
  <c r="A98" i="53"/>
  <c r="B98" i="53"/>
  <c r="F98" i="53" s="1"/>
  <c r="AJ98" i="53"/>
  <c r="AX98" i="53"/>
  <c r="AY98" i="53"/>
  <c r="A99" i="53"/>
  <c r="B99" i="53"/>
  <c r="Y99" i="53" s="1"/>
  <c r="A100" i="53"/>
  <c r="B100" i="53"/>
  <c r="AY100" i="53"/>
  <c r="AZ100" i="53"/>
  <c r="A101" i="53"/>
  <c r="B101" i="53"/>
  <c r="AY101" i="53"/>
  <c r="AZ101" i="53"/>
  <c r="A102" i="53"/>
  <c r="B102" i="53"/>
  <c r="R102" i="53"/>
  <c r="AJ102" i="53"/>
  <c r="AX102" i="53"/>
  <c r="AY102" i="53"/>
  <c r="A103" i="53"/>
  <c r="B103" i="53"/>
  <c r="D103" i="53" s="1"/>
  <c r="H103" i="53"/>
  <c r="P103" i="53"/>
  <c r="Z103" i="53"/>
  <c r="AH103" i="53"/>
  <c r="AP103" i="53"/>
  <c r="AZ103" i="53"/>
  <c r="A104" i="53"/>
  <c r="B104" i="53"/>
  <c r="A105" i="53"/>
  <c r="B105" i="53"/>
  <c r="AH105" i="53" s="1"/>
  <c r="AY105" i="53"/>
  <c r="A106" i="53"/>
  <c r="B106" i="53"/>
  <c r="R106" i="53" s="1"/>
  <c r="AX106" i="53"/>
  <c r="AY106" i="53"/>
  <c r="A107" i="53"/>
  <c r="B107" i="53"/>
  <c r="AA107" i="53" s="1"/>
  <c r="AZ107" i="53"/>
  <c r="A108" i="53"/>
  <c r="B108" i="53"/>
  <c r="P108" i="53" s="1"/>
  <c r="AY108" i="53"/>
  <c r="A109" i="53"/>
  <c r="B109" i="53"/>
  <c r="AY109" i="53"/>
  <c r="A110" i="53"/>
  <c r="B110" i="53"/>
  <c r="C110" i="53" s="1"/>
  <c r="AX110" i="53"/>
  <c r="AY110" i="53"/>
  <c r="A111" i="53"/>
  <c r="B111" i="53"/>
  <c r="AQ111" i="53" s="1"/>
  <c r="AZ111" i="53"/>
  <c r="A112" i="53"/>
  <c r="B112" i="53"/>
  <c r="H112" i="53" s="1"/>
  <c r="A113" i="53"/>
  <c r="B113" i="53"/>
  <c r="AY113" i="53"/>
  <c r="AZ113" i="53"/>
  <c r="A114" i="53"/>
  <c r="B114" i="53"/>
  <c r="AX114" i="53"/>
  <c r="AY114" i="53"/>
  <c r="A115" i="53"/>
  <c r="B115" i="53"/>
  <c r="AZ115" i="53"/>
  <c r="A116" i="53"/>
  <c r="B116" i="53"/>
  <c r="AY116" i="53"/>
  <c r="A117" i="53"/>
  <c r="B117" i="53"/>
  <c r="AH117" i="53" s="1"/>
  <c r="AY117" i="53"/>
  <c r="A118" i="53"/>
  <c r="B118" i="53"/>
  <c r="J118" i="53" s="1"/>
  <c r="AX118" i="53"/>
  <c r="AY118" i="53"/>
  <c r="A119" i="53"/>
  <c r="B119" i="53"/>
  <c r="A120" i="53"/>
  <c r="B120" i="53"/>
  <c r="AZ120" i="53"/>
  <c r="A121" i="53"/>
  <c r="B121" i="53"/>
  <c r="AL121" i="53" s="1"/>
  <c r="AY121" i="53"/>
  <c r="AZ121" i="53"/>
  <c r="A122" i="53"/>
  <c r="B122" i="53"/>
  <c r="J122" i="53" s="1"/>
  <c r="AX122" i="53"/>
  <c r="AY122" i="53"/>
  <c r="A123" i="53"/>
  <c r="B123" i="53"/>
  <c r="AZ123" i="53"/>
  <c r="A124" i="53"/>
  <c r="B124" i="53"/>
  <c r="AY124" i="53"/>
  <c r="A125" i="53"/>
  <c r="B125" i="53"/>
  <c r="F125" i="53" s="1"/>
  <c r="AY125" i="53"/>
  <c r="AZ125" i="53"/>
  <c r="A126" i="53"/>
  <c r="B126" i="53"/>
  <c r="AX126" i="53"/>
  <c r="AY126" i="53"/>
  <c r="A127" i="53"/>
  <c r="B127" i="53"/>
  <c r="A128" i="53"/>
  <c r="B128" i="53"/>
  <c r="A129" i="53"/>
  <c r="B129" i="53"/>
  <c r="J129" i="53" s="1"/>
  <c r="AY129" i="53"/>
  <c r="AZ129" i="53"/>
  <c r="A130" i="53"/>
  <c r="B130" i="53"/>
  <c r="AH130" i="53" s="1"/>
  <c r="AX130" i="53"/>
  <c r="AY130" i="53"/>
  <c r="A131" i="53"/>
  <c r="B131" i="53"/>
  <c r="A132" i="53"/>
  <c r="B132" i="53"/>
  <c r="AY132" i="53"/>
  <c r="AZ132" i="53"/>
  <c r="A133" i="53"/>
  <c r="B133" i="53"/>
  <c r="AY133" i="53"/>
  <c r="AZ133" i="53"/>
  <c r="A134" i="53"/>
  <c r="B134" i="53"/>
  <c r="AX134" i="53"/>
  <c r="AY134" i="53"/>
  <c r="A135" i="53"/>
  <c r="B135" i="53"/>
  <c r="R135" i="53" s="1"/>
  <c r="AZ135" i="53"/>
  <c r="A136" i="53"/>
  <c r="B136" i="53"/>
  <c r="A137" i="53"/>
  <c r="B137" i="53"/>
  <c r="AY137" i="53"/>
  <c r="A138" i="53"/>
  <c r="B138" i="53"/>
  <c r="F138" i="53" s="1"/>
  <c r="AX138" i="53"/>
  <c r="AY138" i="53"/>
  <c r="A139" i="53"/>
  <c r="B139" i="53"/>
  <c r="P139" i="53" s="1"/>
  <c r="AZ139" i="53"/>
  <c r="A140" i="53"/>
  <c r="B140" i="53"/>
  <c r="R140" i="53" s="1"/>
  <c r="AY140" i="53"/>
  <c r="AZ140" i="53"/>
  <c r="A141" i="53"/>
  <c r="B141" i="53"/>
  <c r="P141" i="53" s="1"/>
  <c r="AY141" i="53"/>
  <c r="AZ141" i="53"/>
  <c r="A142" i="53"/>
  <c r="B142" i="53"/>
  <c r="P142" i="53" s="1"/>
  <c r="AX142" i="53"/>
  <c r="AY142" i="53"/>
  <c r="A143" i="53"/>
  <c r="B143" i="53"/>
  <c r="AZ143" i="53"/>
  <c r="A144" i="53"/>
  <c r="B144" i="53"/>
  <c r="AZ144" i="53"/>
  <c r="A145" i="53"/>
  <c r="B145" i="53"/>
  <c r="AY145" i="53"/>
  <c r="A146" i="53"/>
  <c r="B146" i="53"/>
  <c r="R146" i="53" s="1"/>
  <c r="AX146" i="53"/>
  <c r="AY146" i="53"/>
  <c r="A147" i="53"/>
  <c r="B147" i="53"/>
  <c r="AS147" i="53" s="1"/>
  <c r="AZ147" i="53"/>
  <c r="A148" i="53"/>
  <c r="B148" i="53"/>
  <c r="R148" i="53" s="1"/>
  <c r="AY148" i="53"/>
  <c r="A149" i="53"/>
  <c r="B149" i="53"/>
  <c r="AY149" i="53"/>
  <c r="A150" i="53"/>
  <c r="B150" i="53"/>
  <c r="AX150" i="53"/>
  <c r="AY150" i="53"/>
  <c r="A151" i="53"/>
  <c r="B151" i="53"/>
  <c r="J151" i="53" s="1"/>
  <c r="A152" i="53"/>
  <c r="B152" i="53"/>
  <c r="O152" i="53" s="1"/>
  <c r="A153" i="53"/>
  <c r="B153" i="53"/>
  <c r="R153" i="53" s="1"/>
  <c r="AY153" i="53"/>
  <c r="AZ153" i="53"/>
  <c r="A154" i="53"/>
  <c r="B154" i="53"/>
  <c r="AL154" i="53" s="1"/>
  <c r="AX154" i="53"/>
  <c r="AY154" i="53"/>
  <c r="A155" i="53"/>
  <c r="B155" i="53"/>
  <c r="A156" i="53"/>
  <c r="B156" i="53"/>
  <c r="AL156" i="53" s="1"/>
  <c r="AY156" i="53"/>
  <c r="A157" i="53"/>
  <c r="B157" i="53"/>
  <c r="S157" i="53" s="1"/>
  <c r="AY157" i="53"/>
  <c r="AZ157" i="53"/>
  <c r="A158" i="53"/>
  <c r="B158" i="53"/>
  <c r="AE158" i="53" s="1"/>
  <c r="AX158" i="53"/>
  <c r="AY158" i="53"/>
  <c r="A159" i="53"/>
  <c r="B159" i="53"/>
  <c r="J159" i="53" s="1"/>
  <c r="A160" i="53"/>
  <c r="B160" i="53"/>
  <c r="U160" i="53" s="1"/>
  <c r="A161" i="53"/>
  <c r="B161" i="53"/>
  <c r="A162" i="53"/>
  <c r="B162" i="53"/>
  <c r="A163" i="53"/>
  <c r="B163" i="53"/>
  <c r="AG163" i="53" s="1"/>
  <c r="A1" i="54"/>
  <c r="A9" i="54"/>
  <c r="B9" i="54"/>
  <c r="A10" i="54"/>
  <c r="B10" i="54"/>
  <c r="A11" i="54"/>
  <c r="B11" i="54"/>
  <c r="X11" i="54"/>
  <c r="A12" i="54"/>
  <c r="B12" i="54"/>
  <c r="A13" i="54"/>
  <c r="B13" i="54"/>
  <c r="Y13" i="54"/>
  <c r="A14" i="54"/>
  <c r="B14" i="54"/>
  <c r="X14" i="54"/>
  <c r="A15" i="54"/>
  <c r="B15" i="54"/>
  <c r="A16" i="54"/>
  <c r="B16" i="54"/>
  <c r="Y16" i="54"/>
  <c r="A17" i="54"/>
  <c r="B17" i="54"/>
  <c r="A18" i="54"/>
  <c r="B18" i="54"/>
  <c r="A19" i="54"/>
  <c r="B19" i="54"/>
  <c r="Y19" i="54"/>
  <c r="A20" i="54"/>
  <c r="B20" i="54"/>
  <c r="A21" i="54"/>
  <c r="B21" i="54"/>
  <c r="W21" i="54"/>
  <c r="X21" i="54"/>
  <c r="A22" i="54"/>
  <c r="B22" i="54"/>
  <c r="A23" i="54"/>
  <c r="B23" i="54"/>
  <c r="A24" i="54"/>
  <c r="B24" i="54"/>
  <c r="X24" i="54"/>
  <c r="A25" i="54"/>
  <c r="B25" i="54"/>
  <c r="A26" i="54"/>
  <c r="B26" i="54"/>
  <c r="A27" i="54"/>
  <c r="B27" i="54"/>
  <c r="A28" i="54"/>
  <c r="B28" i="54"/>
  <c r="A29" i="54"/>
  <c r="B29" i="54"/>
  <c r="Y29" i="54"/>
  <c r="A30" i="54"/>
  <c r="B30" i="54"/>
  <c r="A31" i="54"/>
  <c r="B31" i="54"/>
  <c r="Y31" i="54"/>
  <c r="A32" i="54"/>
  <c r="B32" i="54"/>
  <c r="A33" i="54"/>
  <c r="B33" i="54"/>
  <c r="X33" i="54"/>
  <c r="A34" i="54"/>
  <c r="B34" i="54"/>
  <c r="A35" i="54"/>
  <c r="B35" i="54"/>
  <c r="A36" i="54"/>
  <c r="B36" i="54"/>
  <c r="Y36" i="54"/>
  <c r="A37" i="54"/>
  <c r="B37" i="54"/>
  <c r="A38" i="54"/>
  <c r="B38" i="54"/>
  <c r="A39" i="54"/>
  <c r="B39" i="54"/>
  <c r="A40" i="54"/>
  <c r="B40" i="54"/>
  <c r="Y40" i="54"/>
  <c r="A41" i="54"/>
  <c r="B41" i="54"/>
  <c r="A42" i="54"/>
  <c r="B42" i="54"/>
  <c r="A43" i="54"/>
  <c r="B43" i="54"/>
  <c r="A44" i="54"/>
  <c r="B44" i="54"/>
  <c r="A45" i="54"/>
  <c r="B45" i="54"/>
  <c r="X45" i="54"/>
  <c r="A46" i="54"/>
  <c r="B46" i="54"/>
  <c r="A47" i="54"/>
  <c r="B47" i="54"/>
  <c r="Y47" i="54"/>
  <c r="A48" i="54"/>
  <c r="B48" i="54"/>
  <c r="X48" i="54"/>
  <c r="A49" i="54"/>
  <c r="B49" i="54"/>
  <c r="W49" i="54"/>
  <c r="X49" i="54"/>
  <c r="A50" i="54"/>
  <c r="B50" i="54"/>
  <c r="X50" i="54"/>
  <c r="A51" i="54"/>
  <c r="B51" i="54"/>
  <c r="A52" i="54"/>
  <c r="B52" i="54"/>
  <c r="A53" i="54"/>
  <c r="B53" i="54"/>
  <c r="X53" i="54"/>
  <c r="Y53" i="54"/>
  <c r="A54" i="54"/>
  <c r="B54" i="54"/>
  <c r="A55" i="54"/>
  <c r="B55" i="54"/>
  <c r="A56" i="54"/>
  <c r="B56" i="54"/>
  <c r="A57" i="54"/>
  <c r="B57" i="54"/>
  <c r="X57" i="54"/>
  <c r="A58" i="54"/>
  <c r="B58" i="54"/>
  <c r="A59" i="54"/>
  <c r="B59" i="54"/>
  <c r="Y59" i="54"/>
  <c r="A60" i="54"/>
  <c r="B60" i="54"/>
  <c r="A61" i="54"/>
  <c r="B61" i="54"/>
  <c r="A62" i="54"/>
  <c r="B62" i="54"/>
  <c r="Y62" i="54"/>
  <c r="A63" i="54"/>
  <c r="B63" i="54"/>
  <c r="A64" i="54"/>
  <c r="B64" i="54"/>
  <c r="X64" i="54"/>
  <c r="A65" i="54"/>
  <c r="B65" i="54"/>
  <c r="Y65" i="54"/>
  <c r="A66" i="54"/>
  <c r="B66" i="54"/>
  <c r="A67" i="54"/>
  <c r="B67" i="54"/>
  <c r="A68" i="54"/>
  <c r="B68" i="54"/>
  <c r="X68" i="54"/>
  <c r="A69" i="54"/>
  <c r="B69" i="54"/>
  <c r="Y69" i="54"/>
  <c r="A70" i="54"/>
  <c r="B70" i="54"/>
  <c r="A71" i="54"/>
  <c r="B71" i="54"/>
  <c r="A72" i="54"/>
  <c r="B72" i="54"/>
  <c r="A73" i="54"/>
  <c r="B73" i="54"/>
  <c r="Y73" i="54"/>
  <c r="A74" i="54"/>
  <c r="B74" i="54"/>
  <c r="X74" i="54"/>
  <c r="A75" i="54"/>
  <c r="B75" i="54"/>
  <c r="Y75" i="54"/>
  <c r="A76" i="54"/>
  <c r="B76" i="54"/>
  <c r="A77" i="54"/>
  <c r="B77" i="54"/>
  <c r="X77" i="54"/>
  <c r="A78" i="54"/>
  <c r="B78" i="54"/>
  <c r="A79" i="54"/>
  <c r="B79" i="54"/>
  <c r="A80" i="54"/>
  <c r="B80" i="54"/>
  <c r="A81" i="54"/>
  <c r="B81" i="54"/>
  <c r="W81" i="54"/>
  <c r="X81" i="54"/>
  <c r="A82" i="54"/>
  <c r="B82" i="54"/>
  <c r="A83" i="54"/>
  <c r="B83" i="54"/>
  <c r="A84" i="54"/>
  <c r="B84" i="54"/>
  <c r="X84" i="54"/>
  <c r="A85" i="54"/>
  <c r="B85" i="54"/>
  <c r="Y85" i="54"/>
  <c r="A86" i="54"/>
  <c r="B86" i="54"/>
  <c r="Y86" i="54"/>
  <c r="A87" i="54"/>
  <c r="B87" i="54"/>
  <c r="X87" i="54"/>
  <c r="Y87" i="54"/>
  <c r="A88" i="54"/>
  <c r="B88" i="54"/>
  <c r="A89" i="54"/>
  <c r="B89" i="54"/>
  <c r="A90" i="54"/>
  <c r="B90" i="54"/>
  <c r="A91" i="54"/>
  <c r="B91" i="54"/>
  <c r="A92" i="54"/>
  <c r="B92" i="54"/>
  <c r="A93" i="54"/>
  <c r="B93" i="54"/>
  <c r="Y93" i="54"/>
  <c r="A94" i="54"/>
  <c r="B94" i="54"/>
  <c r="A95" i="54"/>
  <c r="B95" i="54"/>
  <c r="X95" i="54"/>
  <c r="Y95" i="54"/>
  <c r="A96" i="54"/>
  <c r="B96" i="54"/>
  <c r="A97" i="54"/>
  <c r="B97" i="54"/>
  <c r="Y97" i="54"/>
  <c r="A98" i="54"/>
  <c r="B98" i="54"/>
  <c r="A99" i="54"/>
  <c r="B99" i="54"/>
  <c r="Y99" i="54"/>
  <c r="A100" i="54"/>
  <c r="B100" i="54"/>
  <c r="X100" i="54"/>
  <c r="A101" i="54"/>
  <c r="B101" i="54"/>
  <c r="A102" i="54"/>
  <c r="B102" i="54"/>
  <c r="Y102" i="54"/>
  <c r="A103" i="54"/>
  <c r="B103" i="54"/>
  <c r="W103" i="54"/>
  <c r="X103" i="54"/>
  <c r="C100" i="72" s="1"/>
  <c r="Y103" i="54"/>
  <c r="A104" i="54"/>
  <c r="B104" i="54"/>
  <c r="A105" i="54"/>
  <c r="B105" i="54"/>
  <c r="Y105" i="54"/>
  <c r="A106" i="54"/>
  <c r="B106" i="54"/>
  <c r="A107" i="54"/>
  <c r="B107" i="54"/>
  <c r="W107" i="54"/>
  <c r="X107" i="54"/>
  <c r="A108" i="54"/>
  <c r="B108" i="54"/>
  <c r="A109" i="54"/>
  <c r="B109" i="54"/>
  <c r="Y109" i="54"/>
  <c r="A110" i="54"/>
  <c r="B110" i="54"/>
  <c r="A111" i="54"/>
  <c r="B111" i="54"/>
  <c r="W111" i="54"/>
  <c r="X111" i="54"/>
  <c r="A112" i="54"/>
  <c r="B112" i="54"/>
  <c r="A113" i="54"/>
  <c r="B113" i="54"/>
  <c r="Y113" i="54"/>
  <c r="A114" i="54"/>
  <c r="B114" i="54"/>
  <c r="A115" i="54"/>
  <c r="B115" i="54"/>
  <c r="Y115" i="54"/>
  <c r="A116" i="54"/>
  <c r="B116" i="54"/>
  <c r="A117" i="54"/>
  <c r="B117" i="54"/>
  <c r="Y117" i="54"/>
  <c r="A118" i="54"/>
  <c r="B118" i="54"/>
  <c r="A119" i="54"/>
  <c r="B119" i="54"/>
  <c r="A120" i="54"/>
  <c r="B120" i="54"/>
  <c r="A121" i="54"/>
  <c r="B121" i="54"/>
  <c r="A122" i="54"/>
  <c r="B122" i="54"/>
  <c r="Y122" i="54"/>
  <c r="A123" i="54"/>
  <c r="B123" i="54"/>
  <c r="X123" i="54"/>
  <c r="Y123" i="54"/>
  <c r="A124" i="54"/>
  <c r="B124" i="54"/>
  <c r="A125" i="54"/>
  <c r="B125" i="54"/>
  <c r="Y125" i="54"/>
  <c r="A126" i="54"/>
  <c r="B126" i="54"/>
  <c r="A127" i="54"/>
  <c r="B127" i="54"/>
  <c r="Y127" i="54"/>
  <c r="A128" i="54"/>
  <c r="B128" i="54"/>
  <c r="A129" i="54"/>
  <c r="B129" i="54"/>
  <c r="A130" i="54"/>
  <c r="B130" i="54"/>
  <c r="A131" i="54"/>
  <c r="B131" i="54"/>
  <c r="Y131" i="54"/>
  <c r="A132" i="54"/>
  <c r="B132" i="54"/>
  <c r="A133" i="54"/>
  <c r="B133" i="54"/>
  <c r="A134" i="54"/>
  <c r="B134" i="54"/>
  <c r="X134" i="54"/>
  <c r="Y134" i="54"/>
  <c r="A135" i="54"/>
  <c r="B135" i="54"/>
  <c r="W135" i="54"/>
  <c r="X135" i="54"/>
  <c r="Y135" i="54"/>
  <c r="A136" i="54"/>
  <c r="B136" i="54"/>
  <c r="A137" i="54"/>
  <c r="B137" i="54"/>
  <c r="Y137" i="54"/>
  <c r="A138" i="54"/>
  <c r="B138" i="54"/>
  <c r="A139" i="54"/>
  <c r="B139" i="54"/>
  <c r="W139" i="54"/>
  <c r="X139" i="54"/>
  <c r="A140" i="54"/>
  <c r="B140" i="54"/>
  <c r="A141" i="54"/>
  <c r="B141" i="54"/>
  <c r="Y141" i="54"/>
  <c r="A142" i="54"/>
  <c r="B142" i="54"/>
  <c r="Y142" i="54"/>
  <c r="A143" i="54"/>
  <c r="B143" i="54"/>
  <c r="Y143" i="54"/>
  <c r="A144" i="54"/>
  <c r="B144" i="54"/>
  <c r="A145" i="54"/>
  <c r="B145" i="54"/>
  <c r="Y145" i="54"/>
  <c r="A146" i="54"/>
  <c r="B146" i="54"/>
  <c r="X146" i="54"/>
  <c r="Y146" i="54"/>
  <c r="A147" i="54"/>
  <c r="B147" i="54"/>
  <c r="W147" i="54"/>
  <c r="X147" i="54"/>
  <c r="A148" i="54"/>
  <c r="B148" i="54"/>
  <c r="X148" i="54"/>
  <c r="A149" i="54"/>
  <c r="B149" i="54"/>
  <c r="Y149" i="54"/>
  <c r="A150" i="54"/>
  <c r="B150" i="54"/>
  <c r="A151" i="54"/>
  <c r="B151" i="54"/>
  <c r="X151" i="54"/>
  <c r="A152" i="54"/>
  <c r="B152" i="54"/>
  <c r="A153" i="54"/>
  <c r="B153" i="54"/>
  <c r="A154" i="54"/>
  <c r="B154" i="54"/>
  <c r="A155" i="54"/>
  <c r="B155" i="54"/>
  <c r="Y155" i="54"/>
  <c r="A156" i="54"/>
  <c r="B156" i="54"/>
  <c r="A157" i="54"/>
  <c r="B157" i="54"/>
  <c r="A158" i="54"/>
  <c r="B158" i="54"/>
  <c r="A159" i="54"/>
  <c r="B159" i="54"/>
  <c r="Y159" i="54"/>
  <c r="A160" i="54"/>
  <c r="B160" i="54"/>
  <c r="A161" i="54"/>
  <c r="B161" i="54"/>
  <c r="H161" i="54" s="1"/>
  <c r="A162" i="54"/>
  <c r="B162" i="54"/>
  <c r="A163" i="54"/>
  <c r="B163" i="54"/>
  <c r="A164" i="54"/>
  <c r="B164" i="54"/>
  <c r="J164" i="54" s="1"/>
  <c r="A165" i="54"/>
  <c r="B165" i="54"/>
  <c r="A1" i="55"/>
  <c r="A7" i="55"/>
  <c r="B7" i="55"/>
  <c r="A8" i="55"/>
  <c r="B8" i="55"/>
  <c r="Q8" i="55"/>
  <c r="A9" i="55"/>
  <c r="B9" i="55"/>
  <c r="Q9" i="55"/>
  <c r="A10" i="55"/>
  <c r="B10" i="55"/>
  <c r="D9" i="68"/>
  <c r="Q10" i="55"/>
  <c r="A11" i="55"/>
  <c r="B11" i="55"/>
  <c r="Q11" i="55"/>
  <c r="K11" i="55"/>
  <c r="A12" i="55"/>
  <c r="B12" i="55"/>
  <c r="D11" i="68"/>
  <c r="Q12" i="55"/>
  <c r="A13" i="55"/>
  <c r="B13" i="55"/>
  <c r="Q13" i="55"/>
  <c r="A14" i="55"/>
  <c r="B14" i="55"/>
  <c r="Q14" i="55"/>
  <c r="K14" i="55"/>
  <c r="A15" i="55"/>
  <c r="B15" i="55"/>
  <c r="Q15" i="55"/>
  <c r="A16" i="55"/>
  <c r="B16" i="55"/>
  <c r="Q16" i="55"/>
  <c r="A17" i="55"/>
  <c r="B17" i="55"/>
  <c r="Q17" i="55"/>
  <c r="K17" i="55"/>
  <c r="A18" i="55"/>
  <c r="B18" i="55"/>
  <c r="Q18" i="55"/>
  <c r="A19" i="55"/>
  <c r="B19" i="55"/>
  <c r="Q19" i="55"/>
  <c r="A20" i="55"/>
  <c r="B20" i="55"/>
  <c r="Q20" i="55"/>
  <c r="A21" i="55"/>
  <c r="B21" i="55"/>
  <c r="Q21" i="55"/>
  <c r="A22" i="55"/>
  <c r="B22" i="55"/>
  <c r="Q22" i="55"/>
  <c r="A23" i="55"/>
  <c r="B23" i="55"/>
  <c r="Q23" i="55"/>
  <c r="A24" i="55"/>
  <c r="B24" i="55"/>
  <c r="Q24" i="55"/>
  <c r="A25" i="55"/>
  <c r="B25" i="55"/>
  <c r="Q25" i="55"/>
  <c r="A26" i="55"/>
  <c r="B26" i="55"/>
  <c r="Q26" i="55"/>
  <c r="A27" i="55"/>
  <c r="B27" i="55"/>
  <c r="Q27" i="55"/>
  <c r="K27" i="55"/>
  <c r="A28" i="55"/>
  <c r="B28" i="55"/>
  <c r="Q28" i="55"/>
  <c r="A29" i="55"/>
  <c r="B29" i="55"/>
  <c r="Q29" i="55"/>
  <c r="K29" i="55"/>
  <c r="A30" i="55"/>
  <c r="B30" i="55"/>
  <c r="Q30" i="55"/>
  <c r="A31" i="55"/>
  <c r="B31" i="55"/>
  <c r="Q31" i="55"/>
  <c r="A32" i="55"/>
  <c r="B32" i="55"/>
  <c r="Q32" i="55"/>
  <c r="R32" i="55" s="1"/>
  <c r="A33" i="55"/>
  <c r="B33" i="55"/>
  <c r="Q33" i="55"/>
  <c r="A34" i="55"/>
  <c r="B34" i="55"/>
  <c r="Q34" i="55"/>
  <c r="K34" i="55"/>
  <c r="A35" i="55"/>
  <c r="B35" i="55"/>
  <c r="Q35" i="55"/>
  <c r="A36" i="55"/>
  <c r="B36" i="55"/>
  <c r="Q36" i="55"/>
  <c r="A37" i="55"/>
  <c r="B37" i="55"/>
  <c r="Q37" i="55"/>
  <c r="A38" i="55"/>
  <c r="B38" i="55"/>
  <c r="Q38" i="55"/>
  <c r="K38" i="55"/>
  <c r="A39" i="55"/>
  <c r="B39" i="55"/>
  <c r="Q39" i="55"/>
  <c r="A40" i="55"/>
  <c r="B40" i="55"/>
  <c r="Q40" i="55"/>
  <c r="A41" i="55"/>
  <c r="B41" i="55"/>
  <c r="Q41" i="55"/>
  <c r="A42" i="55"/>
  <c r="B42" i="55"/>
  <c r="Q42" i="55"/>
  <c r="A43" i="55"/>
  <c r="B43" i="55"/>
  <c r="Q43" i="55"/>
  <c r="A44" i="55"/>
  <c r="B44" i="55"/>
  <c r="Q44" i="55"/>
  <c r="A45" i="55"/>
  <c r="B45" i="55"/>
  <c r="Q45" i="55"/>
  <c r="K45" i="55"/>
  <c r="A46" i="55"/>
  <c r="B46" i="55"/>
  <c r="Q46" i="55"/>
  <c r="R46" i="55" s="1"/>
  <c r="A47" i="55"/>
  <c r="B47" i="55"/>
  <c r="Q47" i="55"/>
  <c r="A48" i="55"/>
  <c r="B48" i="55"/>
  <c r="Q48" i="55"/>
  <c r="A49" i="55"/>
  <c r="B49" i="55"/>
  <c r="Q49" i="55"/>
  <c r="A50" i="55"/>
  <c r="B50" i="55"/>
  <c r="Q50" i="55"/>
  <c r="A51" i="55"/>
  <c r="B51" i="55"/>
  <c r="Q51" i="55"/>
  <c r="K51" i="55"/>
  <c r="A52" i="55"/>
  <c r="B52" i="55"/>
  <c r="Q52" i="55"/>
  <c r="A53" i="55"/>
  <c r="B53" i="55"/>
  <c r="Q53" i="55"/>
  <c r="A54" i="55"/>
  <c r="B54" i="55"/>
  <c r="Q54" i="55"/>
  <c r="A55" i="55"/>
  <c r="B55" i="55"/>
  <c r="Q55" i="55"/>
  <c r="A56" i="55"/>
  <c r="B56" i="55"/>
  <c r="Q56" i="55"/>
  <c r="A57" i="55"/>
  <c r="B57" i="55"/>
  <c r="Q57" i="55"/>
  <c r="K57" i="55"/>
  <c r="A58" i="55"/>
  <c r="B58" i="55"/>
  <c r="Q58" i="55"/>
  <c r="A59" i="55"/>
  <c r="B59" i="55"/>
  <c r="Q59" i="55"/>
  <c r="A60" i="55"/>
  <c r="B60" i="55"/>
  <c r="Q60" i="55"/>
  <c r="K60" i="55"/>
  <c r="A61" i="55"/>
  <c r="B61" i="55"/>
  <c r="Q61" i="55"/>
  <c r="A62" i="55"/>
  <c r="B62" i="55"/>
  <c r="Q62" i="55"/>
  <c r="R62" i="55" s="1"/>
  <c r="A63" i="55"/>
  <c r="B63" i="55"/>
  <c r="Q63" i="55"/>
  <c r="K63" i="55"/>
  <c r="A64" i="55"/>
  <c r="B64" i="55"/>
  <c r="Q64" i="55"/>
  <c r="A65" i="55"/>
  <c r="B65" i="55"/>
  <c r="Q65" i="55"/>
  <c r="A66" i="55"/>
  <c r="B66" i="55"/>
  <c r="Q66" i="55"/>
  <c r="A67" i="55"/>
  <c r="B67" i="55"/>
  <c r="Q67" i="55"/>
  <c r="K67" i="55"/>
  <c r="A68" i="55"/>
  <c r="B68" i="55"/>
  <c r="Q68" i="55"/>
  <c r="A69" i="55"/>
  <c r="B69" i="55"/>
  <c r="Q69" i="55"/>
  <c r="A70" i="55"/>
  <c r="B70" i="55"/>
  <c r="Q70" i="55"/>
  <c r="A71" i="55"/>
  <c r="B71" i="55"/>
  <c r="Q71" i="55"/>
  <c r="K71" i="55"/>
  <c r="A72" i="55"/>
  <c r="B72" i="55"/>
  <c r="Q72" i="55"/>
  <c r="A73" i="55"/>
  <c r="B73" i="55"/>
  <c r="Q73" i="55"/>
  <c r="K73" i="55"/>
  <c r="A74" i="55"/>
  <c r="B74" i="55"/>
  <c r="Q74" i="55"/>
  <c r="R74" i="55" s="1"/>
  <c r="A75" i="55"/>
  <c r="B75" i="55"/>
  <c r="Q75" i="55"/>
  <c r="A76" i="55"/>
  <c r="B76" i="55"/>
  <c r="Q76" i="55"/>
  <c r="A77" i="55"/>
  <c r="B77" i="55"/>
  <c r="Q77" i="55"/>
  <c r="A78" i="55"/>
  <c r="B78" i="55"/>
  <c r="Q78" i="55"/>
  <c r="A79" i="55"/>
  <c r="B79" i="55"/>
  <c r="Q79" i="55"/>
  <c r="A80" i="55"/>
  <c r="B80" i="55"/>
  <c r="Q80" i="55"/>
  <c r="A81" i="55"/>
  <c r="B81" i="55"/>
  <c r="Q81" i="55"/>
  <c r="A82" i="55"/>
  <c r="B82" i="55"/>
  <c r="Q82" i="55"/>
  <c r="A83" i="55"/>
  <c r="B83" i="55"/>
  <c r="Q83" i="55"/>
  <c r="K83" i="55"/>
  <c r="A84" i="55"/>
  <c r="B84" i="55"/>
  <c r="Q84" i="55"/>
  <c r="K84" i="55"/>
  <c r="A85" i="55"/>
  <c r="B85" i="55"/>
  <c r="Q85" i="55"/>
  <c r="K85" i="55"/>
  <c r="A86" i="55"/>
  <c r="B86" i="55"/>
  <c r="Q86" i="55"/>
  <c r="A87" i="55"/>
  <c r="B87" i="55"/>
  <c r="Q87" i="55"/>
  <c r="A88" i="55"/>
  <c r="B88" i="55"/>
  <c r="Q88" i="55"/>
  <c r="A89" i="55"/>
  <c r="B89" i="55"/>
  <c r="Q89" i="55"/>
  <c r="A90" i="55"/>
  <c r="B90" i="55"/>
  <c r="Q90" i="55"/>
  <c r="R90" i="55" s="1"/>
  <c r="A91" i="55"/>
  <c r="B91" i="55"/>
  <c r="Q91" i="55"/>
  <c r="K91" i="55"/>
  <c r="A92" i="55"/>
  <c r="B92" i="55"/>
  <c r="Q92" i="55"/>
  <c r="A93" i="55"/>
  <c r="B93" i="55"/>
  <c r="Q93" i="55"/>
  <c r="K93" i="55"/>
  <c r="A94" i="55"/>
  <c r="B94" i="55"/>
  <c r="Q94" i="55"/>
  <c r="A95" i="55"/>
  <c r="B95" i="55"/>
  <c r="Q95" i="55"/>
  <c r="K95" i="55"/>
  <c r="A96" i="55"/>
  <c r="B96" i="55"/>
  <c r="Q96" i="55"/>
  <c r="A97" i="55"/>
  <c r="B97" i="55"/>
  <c r="Q97" i="55"/>
  <c r="K97" i="55"/>
  <c r="A98" i="55"/>
  <c r="B98" i="55"/>
  <c r="Q98" i="55"/>
  <c r="A99" i="55"/>
  <c r="B99" i="55"/>
  <c r="Q99" i="55"/>
  <c r="A100" i="55"/>
  <c r="B100" i="55"/>
  <c r="Q100" i="55"/>
  <c r="K100" i="55"/>
  <c r="A101" i="55"/>
  <c r="B101" i="55"/>
  <c r="Q101" i="55"/>
  <c r="K101" i="55"/>
  <c r="A102" i="55"/>
  <c r="B102" i="55"/>
  <c r="Q102" i="55"/>
  <c r="A103" i="55"/>
  <c r="B103" i="55"/>
  <c r="Q103" i="55"/>
  <c r="K103" i="55"/>
  <c r="A104" i="55"/>
  <c r="B104" i="55"/>
  <c r="Q104" i="55"/>
  <c r="A105" i="55"/>
  <c r="B105" i="55"/>
  <c r="Q105" i="55"/>
  <c r="A106" i="55"/>
  <c r="B106" i="55"/>
  <c r="Q106" i="55"/>
  <c r="A107" i="55"/>
  <c r="B107" i="55"/>
  <c r="Q107" i="55"/>
  <c r="K107" i="55"/>
  <c r="A108" i="55"/>
  <c r="B108" i="55"/>
  <c r="Q108" i="55"/>
  <c r="A109" i="55"/>
  <c r="B109" i="55"/>
  <c r="Q109" i="55"/>
  <c r="A110" i="55"/>
  <c r="B110" i="55"/>
  <c r="Q110" i="55"/>
  <c r="A111" i="55"/>
  <c r="B111" i="55"/>
  <c r="Q111" i="55"/>
  <c r="K111" i="55"/>
  <c r="A112" i="55"/>
  <c r="B112" i="55"/>
  <c r="Q112" i="55"/>
  <c r="A113" i="55"/>
  <c r="B113" i="55"/>
  <c r="Q113" i="55"/>
  <c r="K113" i="55"/>
  <c r="A114" i="55"/>
  <c r="B114" i="55"/>
  <c r="Q114" i="55"/>
  <c r="A115" i="55"/>
  <c r="B115" i="55"/>
  <c r="Q115" i="55"/>
  <c r="K115" i="55"/>
  <c r="A116" i="55"/>
  <c r="B116" i="55"/>
  <c r="Q116" i="55"/>
  <c r="A117" i="55"/>
  <c r="B117" i="55"/>
  <c r="Q117" i="55"/>
  <c r="A118" i="55"/>
  <c r="B118" i="55"/>
  <c r="Q118" i="55"/>
  <c r="A119" i="55"/>
  <c r="B119" i="55"/>
  <c r="Q119" i="55"/>
  <c r="A120" i="55"/>
  <c r="B120" i="55"/>
  <c r="Q120" i="55"/>
  <c r="K120" i="55"/>
  <c r="A121" i="55"/>
  <c r="B121" i="55"/>
  <c r="Q121" i="55"/>
  <c r="K121" i="55"/>
  <c r="A122" i="55"/>
  <c r="B122" i="55"/>
  <c r="Q122" i="55"/>
  <c r="R122" i="55" s="1"/>
  <c r="A123" i="55"/>
  <c r="B123" i="55"/>
  <c r="Q123" i="55"/>
  <c r="K123" i="55"/>
  <c r="A124" i="55"/>
  <c r="B124" i="55"/>
  <c r="Q124" i="55"/>
  <c r="A125" i="55"/>
  <c r="B125" i="55"/>
  <c r="Q125" i="55"/>
  <c r="K125" i="55"/>
  <c r="A126" i="55"/>
  <c r="B126" i="55"/>
  <c r="Q126" i="55"/>
  <c r="A127" i="55"/>
  <c r="B127" i="55"/>
  <c r="Q127" i="55"/>
  <c r="A128" i="55"/>
  <c r="B128" i="55"/>
  <c r="Q128" i="55"/>
  <c r="A129" i="55"/>
  <c r="B129" i="55"/>
  <c r="D128" i="68"/>
  <c r="Q129" i="55"/>
  <c r="K129" i="55"/>
  <c r="A130" i="55"/>
  <c r="B130" i="55"/>
  <c r="Q130" i="55"/>
  <c r="A131" i="55"/>
  <c r="B131" i="55"/>
  <c r="Q131" i="55"/>
  <c r="A132" i="55"/>
  <c r="B132" i="55"/>
  <c r="Q132" i="55"/>
  <c r="K132" i="55"/>
  <c r="A133" i="55"/>
  <c r="B133" i="55"/>
  <c r="D132" i="68"/>
  <c r="Q133" i="55"/>
  <c r="K133" i="55"/>
  <c r="A134" i="55"/>
  <c r="B134" i="55"/>
  <c r="Q134" i="55"/>
  <c r="A135" i="55"/>
  <c r="B135" i="55"/>
  <c r="Q135" i="55"/>
  <c r="K135" i="55"/>
  <c r="A136" i="55"/>
  <c r="B136" i="55"/>
  <c r="Q136" i="55"/>
  <c r="A137" i="55"/>
  <c r="B137" i="55"/>
  <c r="D136" i="68"/>
  <c r="Q137" i="55"/>
  <c r="A138" i="55"/>
  <c r="B138" i="55"/>
  <c r="Q138" i="55"/>
  <c r="A139" i="55"/>
  <c r="B139" i="55"/>
  <c r="Q139" i="55"/>
  <c r="K139" i="55"/>
  <c r="A140" i="55"/>
  <c r="B140" i="55"/>
  <c r="Q140" i="55"/>
  <c r="K140" i="55"/>
  <c r="A141" i="55"/>
  <c r="B141" i="55"/>
  <c r="D140" i="68"/>
  <c r="Q141" i="55"/>
  <c r="K141" i="55"/>
  <c r="A142" i="55"/>
  <c r="B142" i="55"/>
  <c r="Q142" i="55"/>
  <c r="A143" i="55"/>
  <c r="B143" i="55"/>
  <c r="Q143" i="55"/>
  <c r="K143" i="55"/>
  <c r="A144" i="55"/>
  <c r="B144" i="55"/>
  <c r="Q144" i="55"/>
  <c r="K144" i="55"/>
  <c r="A145" i="55"/>
  <c r="B145" i="55"/>
  <c r="D144" i="68"/>
  <c r="Q145" i="55"/>
  <c r="A146" i="55"/>
  <c r="B146" i="55"/>
  <c r="Q146" i="55"/>
  <c r="A147" i="55"/>
  <c r="B147" i="55"/>
  <c r="Q147" i="55"/>
  <c r="K147" i="55"/>
  <c r="A148" i="55"/>
  <c r="B148" i="55"/>
  <c r="Q148" i="55"/>
  <c r="A149" i="55"/>
  <c r="B149" i="55"/>
  <c r="D148" i="68"/>
  <c r="Q149" i="55"/>
  <c r="A150" i="55"/>
  <c r="B150" i="55"/>
  <c r="Q150" i="55"/>
  <c r="A151" i="55"/>
  <c r="B151" i="55"/>
  <c r="Q151" i="55"/>
  <c r="A152" i="55"/>
  <c r="B152" i="55"/>
  <c r="Q152" i="55"/>
  <c r="A153" i="55"/>
  <c r="B153" i="55"/>
  <c r="D152" i="68"/>
  <c r="Q153" i="55"/>
  <c r="K153" i="55"/>
  <c r="A154" i="55"/>
  <c r="B154" i="55"/>
  <c r="Q154" i="55"/>
  <c r="A155" i="55"/>
  <c r="B155" i="55"/>
  <c r="Q155" i="55"/>
  <c r="A156" i="55"/>
  <c r="B156" i="55"/>
  <c r="Q156" i="55"/>
  <c r="A157" i="55"/>
  <c r="B157" i="55"/>
  <c r="D156" i="68"/>
  <c r="Q157" i="55"/>
  <c r="K157" i="55"/>
  <c r="A158" i="55"/>
  <c r="B158" i="55"/>
  <c r="A159" i="55"/>
  <c r="B159" i="55"/>
  <c r="F158" i="70"/>
  <c r="Q159" i="55"/>
  <c r="A160" i="55"/>
  <c r="B160" i="55"/>
  <c r="A161" i="55"/>
  <c r="B161" i="55"/>
  <c r="A162" i="55"/>
  <c r="B162" i="55"/>
  <c r="A163" i="55"/>
  <c r="B163" i="55"/>
  <c r="A1" i="56"/>
  <c r="A7" i="56"/>
  <c r="B7" i="56"/>
  <c r="A8" i="56"/>
  <c r="B8" i="56"/>
  <c r="A9" i="56"/>
  <c r="B9" i="56"/>
  <c r="A10" i="56"/>
  <c r="B10" i="56"/>
  <c r="A11" i="56"/>
  <c r="B11" i="56"/>
  <c r="AD11" i="56"/>
  <c r="A12" i="56"/>
  <c r="B12" i="56"/>
  <c r="A13" i="56"/>
  <c r="B13" i="56"/>
  <c r="A14" i="56"/>
  <c r="B14" i="56"/>
  <c r="AD14" i="56"/>
  <c r="A15" i="56"/>
  <c r="B15" i="56"/>
  <c r="D14" i="73"/>
  <c r="A16" i="56"/>
  <c r="B16" i="56"/>
  <c r="A17" i="56"/>
  <c r="B17" i="56"/>
  <c r="D16" i="73"/>
  <c r="AD17" i="56"/>
  <c r="A18" i="56"/>
  <c r="B18" i="56"/>
  <c r="A19" i="56"/>
  <c r="B19" i="56"/>
  <c r="D18" i="73"/>
  <c r="A20" i="56"/>
  <c r="B20" i="56"/>
  <c r="A21" i="56"/>
  <c r="B21" i="56"/>
  <c r="D20" i="73"/>
  <c r="A22" i="56"/>
  <c r="B22" i="56"/>
  <c r="A23" i="56"/>
  <c r="B23" i="56"/>
  <c r="AC23" i="56"/>
  <c r="C22" i="71" s="1"/>
  <c r="A24" i="56"/>
  <c r="B24" i="56"/>
  <c r="AC24" i="56"/>
  <c r="C23" i="73" s="1"/>
  <c r="A25" i="56"/>
  <c r="B25" i="56"/>
  <c r="AC25" i="56"/>
  <c r="C24" i="71" s="1"/>
  <c r="A26" i="56"/>
  <c r="B26" i="56"/>
  <c r="AC26" i="56"/>
  <c r="C25" i="73" s="1"/>
  <c r="I25" i="73" s="1"/>
  <c r="A27" i="56"/>
  <c r="B27" i="56"/>
  <c r="AC27" i="56"/>
  <c r="C26" i="71" s="1"/>
  <c r="AD27" i="56"/>
  <c r="A28" i="56"/>
  <c r="B28" i="56"/>
  <c r="AC28" i="56"/>
  <c r="C27" i="73" s="1"/>
  <c r="A29" i="56"/>
  <c r="B29" i="56"/>
  <c r="G28" i="73"/>
  <c r="AD29" i="56"/>
  <c r="A30" i="56"/>
  <c r="B30" i="56"/>
  <c r="AC30" i="56"/>
  <c r="C29" i="73" s="1"/>
  <c r="A31" i="56"/>
  <c r="B31" i="56"/>
  <c r="G30" i="73"/>
  <c r="A32" i="56"/>
  <c r="B32" i="56"/>
  <c r="AC32" i="56"/>
  <c r="C31" i="73" s="1"/>
  <c r="A33" i="56"/>
  <c r="B33" i="56"/>
  <c r="G32" i="73"/>
  <c r="A34" i="56"/>
  <c r="B34" i="56"/>
  <c r="AC34" i="56"/>
  <c r="C33" i="73" s="1"/>
  <c r="AD34" i="56"/>
  <c r="A35" i="56"/>
  <c r="B35" i="56"/>
  <c r="G34" i="73"/>
  <c r="A36" i="56"/>
  <c r="B36" i="56"/>
  <c r="AC36" i="56"/>
  <c r="A37" i="56"/>
  <c r="B37" i="56"/>
  <c r="G36" i="73"/>
  <c r="A38" i="56"/>
  <c r="B38" i="56"/>
  <c r="AC38" i="56"/>
  <c r="C37" i="73" s="1"/>
  <c r="AD38" i="56"/>
  <c r="A39" i="56"/>
  <c r="B39" i="56"/>
  <c r="G38" i="73"/>
  <c r="A40" i="56"/>
  <c r="B40" i="56"/>
  <c r="AC40" i="56"/>
  <c r="C39" i="73" s="1"/>
  <c r="E39" i="73" s="1"/>
  <c r="A41" i="56"/>
  <c r="B41" i="56"/>
  <c r="G40" i="73"/>
  <c r="A42" i="56"/>
  <c r="B42" i="56"/>
  <c r="AC42" i="56"/>
  <c r="C41" i="73" s="1"/>
  <c r="A43" i="56"/>
  <c r="B43" i="56"/>
  <c r="G42" i="73"/>
  <c r="A44" i="56"/>
  <c r="B44" i="56"/>
  <c r="AC44" i="56"/>
  <c r="C43" i="73" s="1"/>
  <c r="I43" i="73" s="1"/>
  <c r="A45" i="56"/>
  <c r="B45" i="56"/>
  <c r="G44" i="73"/>
  <c r="AD45" i="56"/>
  <c r="A46" i="56"/>
  <c r="B46" i="56"/>
  <c r="AC46" i="56"/>
  <c r="C45" i="73" s="1"/>
  <c r="A47" i="56"/>
  <c r="B47" i="56"/>
  <c r="G46" i="73"/>
  <c r="A48" i="56"/>
  <c r="B48" i="56"/>
  <c r="AC48" i="56"/>
  <c r="C47" i="73" s="1"/>
  <c r="A49" i="56"/>
  <c r="B49" i="56"/>
  <c r="G48" i="73"/>
  <c r="A50" i="56"/>
  <c r="B50" i="56"/>
  <c r="AC50" i="56"/>
  <c r="A51" i="56"/>
  <c r="B51" i="56"/>
  <c r="G50" i="73"/>
  <c r="AD51" i="56"/>
  <c r="A52" i="56"/>
  <c r="B52" i="56"/>
  <c r="AC52" i="56"/>
  <c r="C51" i="73" s="1"/>
  <c r="I51" i="73" s="1"/>
  <c r="A53" i="56"/>
  <c r="B53" i="56"/>
  <c r="G52" i="73"/>
  <c r="A54" i="56"/>
  <c r="B54" i="56"/>
  <c r="AC54" i="56"/>
  <c r="C53" i="73" s="1"/>
  <c r="A55" i="56"/>
  <c r="B55" i="56"/>
  <c r="G54" i="73"/>
  <c r="AC55" i="56"/>
  <c r="C54" i="71"/>
  <c r="A56" i="56"/>
  <c r="B56" i="56"/>
  <c r="AC56" i="56"/>
  <c r="C55" i="73" s="1"/>
  <c r="I55" i="73" s="1"/>
  <c r="A57" i="56"/>
  <c r="B57" i="56"/>
  <c r="AC57" i="56"/>
  <c r="C56" i="71" s="1"/>
  <c r="AD57" i="56"/>
  <c r="A58" i="56"/>
  <c r="B58" i="56"/>
  <c r="AC58" i="56"/>
  <c r="C57" i="73" s="1"/>
  <c r="A59" i="56"/>
  <c r="B59" i="56"/>
  <c r="AC59" i="56"/>
  <c r="C58" i="71" s="1"/>
  <c r="A60" i="56"/>
  <c r="B60" i="56"/>
  <c r="AC60" i="56"/>
  <c r="AD60" i="56"/>
  <c r="A61" i="56"/>
  <c r="B61" i="56"/>
  <c r="AC61" i="56"/>
  <c r="C60" i="71" s="1"/>
  <c r="A62" i="56"/>
  <c r="B62" i="56"/>
  <c r="AC62" i="56"/>
  <c r="C61" i="73" s="1"/>
  <c r="A63" i="56"/>
  <c r="B63" i="56"/>
  <c r="AC63" i="56"/>
  <c r="C62" i="71" s="1"/>
  <c r="AD63" i="56"/>
  <c r="A64" i="56"/>
  <c r="B64" i="56"/>
  <c r="AC64" i="56"/>
  <c r="C63" i="73" s="1"/>
  <c r="A65" i="56"/>
  <c r="B65" i="56"/>
  <c r="AC65" i="56"/>
  <c r="A66" i="56"/>
  <c r="B66" i="56"/>
  <c r="AC66" i="56"/>
  <c r="C65" i="73" s="1"/>
  <c r="I65" i="73" s="1"/>
  <c r="A67" i="56"/>
  <c r="B67" i="56"/>
  <c r="AC67" i="56"/>
  <c r="C66" i="71" s="1"/>
  <c r="AD67" i="56"/>
  <c r="A68" i="56"/>
  <c r="B68" i="56"/>
  <c r="AC68" i="56"/>
  <c r="C67" i="73" s="1"/>
  <c r="A69" i="56"/>
  <c r="B69" i="56"/>
  <c r="AC69" i="56"/>
  <c r="C68" i="71" s="1"/>
  <c r="A70" i="56"/>
  <c r="B70" i="56"/>
  <c r="AC70" i="56"/>
  <c r="C69" i="73" s="1"/>
  <c r="A71" i="56"/>
  <c r="B71" i="56"/>
  <c r="AC71" i="56"/>
  <c r="C70" i="71" s="1"/>
  <c r="AD71" i="56"/>
  <c r="A72" i="56"/>
  <c r="B72" i="56"/>
  <c r="AC72" i="56"/>
  <c r="C71" i="73" s="1"/>
  <c r="A73" i="56"/>
  <c r="B73" i="56"/>
  <c r="AC73" i="56"/>
  <c r="C72" i="71" s="1"/>
  <c r="AD73" i="56"/>
  <c r="A74" i="56"/>
  <c r="B74" i="56"/>
  <c r="AC74" i="56"/>
  <c r="C73" i="73" s="1"/>
  <c r="I73" i="73" s="1"/>
  <c r="A75" i="56"/>
  <c r="B75" i="56"/>
  <c r="AC75" i="56"/>
  <c r="C74" i="71" s="1"/>
  <c r="A76" i="56"/>
  <c r="B76" i="56"/>
  <c r="AC76" i="56"/>
  <c r="C75" i="73" s="1"/>
  <c r="E75" i="73" s="1"/>
  <c r="A77" i="56"/>
  <c r="B77" i="56"/>
  <c r="AC77" i="56"/>
  <c r="A78" i="56"/>
  <c r="B78" i="56"/>
  <c r="AC78" i="56"/>
  <c r="C77" i="73" s="1"/>
  <c r="I77" i="73" s="1"/>
  <c r="A79" i="56"/>
  <c r="B79" i="56"/>
  <c r="G78" i="73"/>
  <c r="A80" i="56"/>
  <c r="B80" i="56"/>
  <c r="AC80" i="56"/>
  <c r="C79" i="73" s="1"/>
  <c r="A81" i="56"/>
  <c r="B81" i="56"/>
  <c r="G80" i="73"/>
  <c r="A82" i="56"/>
  <c r="B82" i="56"/>
  <c r="AC82" i="56"/>
  <c r="A83" i="56"/>
  <c r="B83" i="56"/>
  <c r="G82" i="73"/>
  <c r="AD83" i="56"/>
  <c r="A84" i="56"/>
  <c r="B84" i="56"/>
  <c r="AC84" i="56"/>
  <c r="C83" i="73" s="1"/>
  <c r="AD84" i="56"/>
  <c r="A85" i="56"/>
  <c r="B85" i="56"/>
  <c r="G84" i="73"/>
  <c r="AD85" i="56"/>
  <c r="A86" i="56"/>
  <c r="B86" i="56"/>
  <c r="AC86" i="56"/>
  <c r="C85" i="73" s="1"/>
  <c r="A87" i="56"/>
  <c r="B87" i="56"/>
  <c r="G86" i="73"/>
  <c r="A88" i="56"/>
  <c r="B88" i="56"/>
  <c r="AC88" i="56"/>
  <c r="C87" i="73" s="1"/>
  <c r="A89" i="56"/>
  <c r="B89" i="56"/>
  <c r="G88" i="73"/>
  <c r="A90" i="56"/>
  <c r="B90" i="56"/>
  <c r="AC90" i="56"/>
  <c r="C89" i="73" s="1"/>
  <c r="E89" i="73" s="1"/>
  <c r="A91" i="56"/>
  <c r="B91" i="56"/>
  <c r="G90" i="73"/>
  <c r="AD91" i="56"/>
  <c r="A92" i="56"/>
  <c r="B92" i="56"/>
  <c r="AC92" i="56"/>
  <c r="C91" i="73" s="1"/>
  <c r="A93" i="56"/>
  <c r="B93" i="56"/>
  <c r="G92" i="73"/>
  <c r="AD93" i="56"/>
  <c r="A94" i="56"/>
  <c r="B94" i="56"/>
  <c r="AC94" i="56"/>
  <c r="A95" i="56"/>
  <c r="B95" i="56"/>
  <c r="G94" i="73"/>
  <c r="AD95" i="56"/>
  <c r="A96" i="56"/>
  <c r="B96" i="56"/>
  <c r="AC96" i="56"/>
  <c r="C95" i="73" s="1"/>
  <c r="A97" i="56"/>
  <c r="B97" i="56"/>
  <c r="G96" i="73"/>
  <c r="AD97" i="56"/>
  <c r="A98" i="56"/>
  <c r="B98" i="56"/>
  <c r="AC98" i="56"/>
  <c r="C97" i="73" s="1"/>
  <c r="E97" i="73" s="1"/>
  <c r="A99" i="56"/>
  <c r="B99" i="56"/>
  <c r="G98" i="73"/>
  <c r="A100" i="56"/>
  <c r="B100" i="56"/>
  <c r="AC100" i="56"/>
  <c r="C99" i="73" s="1"/>
  <c r="AD100" i="56"/>
  <c r="A101" i="56"/>
  <c r="B101" i="56"/>
  <c r="G100" i="73"/>
  <c r="AD101" i="56"/>
  <c r="A102" i="56"/>
  <c r="B102" i="56"/>
  <c r="AC102" i="56"/>
  <c r="C101" i="73" s="1"/>
  <c r="I101" i="73" s="1"/>
  <c r="A103" i="56"/>
  <c r="B103" i="56"/>
  <c r="G102" i="73"/>
  <c r="AD103" i="56"/>
  <c r="A104" i="56"/>
  <c r="B104" i="56"/>
  <c r="AC104" i="56"/>
  <c r="C103" i="73" s="1"/>
  <c r="A105" i="56"/>
  <c r="B105" i="56"/>
  <c r="G104" i="73"/>
  <c r="A106" i="56"/>
  <c r="B106" i="56"/>
  <c r="AC106" i="56"/>
  <c r="A107" i="56"/>
  <c r="B107" i="56"/>
  <c r="G106" i="73"/>
  <c r="AD107" i="56"/>
  <c r="A108" i="56"/>
  <c r="B108" i="56"/>
  <c r="AC108" i="56"/>
  <c r="C107" i="73" s="1"/>
  <c r="A109" i="56"/>
  <c r="B109" i="56"/>
  <c r="G108" i="73"/>
  <c r="A110" i="56"/>
  <c r="B110" i="56"/>
  <c r="AC110" i="56"/>
  <c r="C109" i="73" s="1"/>
  <c r="I109" i="73" s="1"/>
  <c r="A111" i="56"/>
  <c r="B111" i="56"/>
  <c r="G110" i="73"/>
  <c r="AD111" i="56"/>
  <c r="A112" i="56"/>
  <c r="B112" i="56"/>
  <c r="AC112" i="56"/>
  <c r="C111" i="73" s="1"/>
  <c r="A113" i="56"/>
  <c r="B113" i="56"/>
  <c r="G112" i="73"/>
  <c r="AD113" i="56"/>
  <c r="A114" i="56"/>
  <c r="B114" i="56"/>
  <c r="AC114" i="56"/>
  <c r="C113" i="73" s="1"/>
  <c r="A115" i="56"/>
  <c r="B115" i="56"/>
  <c r="G114" i="73"/>
  <c r="AD115" i="56"/>
  <c r="A116" i="56"/>
  <c r="B116" i="56"/>
  <c r="AC116" i="56"/>
  <c r="A117" i="56"/>
  <c r="B117" i="56"/>
  <c r="G116" i="73"/>
  <c r="A118" i="56"/>
  <c r="B118" i="56"/>
  <c r="AC118" i="56"/>
  <c r="C117" i="73" s="1"/>
  <c r="A119" i="56"/>
  <c r="B119" i="56"/>
  <c r="G118" i="73"/>
  <c r="A120" i="56"/>
  <c r="B120" i="56"/>
  <c r="AC120" i="56"/>
  <c r="C119" i="73" s="1"/>
  <c r="AD120" i="56"/>
  <c r="A121" i="56"/>
  <c r="B121" i="56"/>
  <c r="G120" i="73"/>
  <c r="AD121" i="56"/>
  <c r="A122" i="56"/>
  <c r="B122" i="56"/>
  <c r="AC122" i="56"/>
  <c r="C121" i="73" s="1"/>
  <c r="A123" i="56"/>
  <c r="B123" i="56"/>
  <c r="G122" i="73"/>
  <c r="AD123" i="56"/>
  <c r="A124" i="56"/>
  <c r="B124" i="56"/>
  <c r="AC124" i="56"/>
  <c r="C123" i="73" s="1"/>
  <c r="A125" i="56"/>
  <c r="B125" i="56"/>
  <c r="AC125" i="56"/>
  <c r="C124" i="71" s="1"/>
  <c r="AD125" i="56"/>
  <c r="A126" i="56"/>
  <c r="B126" i="56"/>
  <c r="AC126" i="56"/>
  <c r="C125" i="73" s="1"/>
  <c r="A127" i="56"/>
  <c r="B127" i="56"/>
  <c r="AC127" i="56"/>
  <c r="C126" i="71" s="1"/>
  <c r="A128" i="56"/>
  <c r="B128" i="56"/>
  <c r="AC128" i="56"/>
  <c r="C127" i="73" s="1"/>
  <c r="A129" i="56"/>
  <c r="B129" i="56"/>
  <c r="G128" i="73"/>
  <c r="AC129" i="56"/>
  <c r="C128" i="71" s="1"/>
  <c r="AD129" i="56"/>
  <c r="A130" i="56"/>
  <c r="B130" i="56"/>
  <c r="AC130" i="56"/>
  <c r="C129" i="73" s="1"/>
  <c r="A131" i="56"/>
  <c r="B131" i="56"/>
  <c r="AC131" i="56"/>
  <c r="C130" i="71" s="1"/>
  <c r="A132" i="56"/>
  <c r="B132" i="56"/>
  <c r="AC132" i="56"/>
  <c r="C131" i="73" s="1"/>
  <c r="AD132" i="56"/>
  <c r="A133" i="56"/>
  <c r="B133" i="56"/>
  <c r="AC133" i="56"/>
  <c r="C132" i="71" s="1"/>
  <c r="AD133" i="56"/>
  <c r="A134" i="56"/>
  <c r="B134" i="56"/>
  <c r="AC134" i="56"/>
  <c r="C133" i="73" s="1"/>
  <c r="E133" i="73" s="1"/>
  <c r="A135" i="56"/>
  <c r="B135" i="56"/>
  <c r="AC135" i="56"/>
  <c r="C134" i="71" s="1"/>
  <c r="AD135" i="56"/>
  <c r="A136" i="56"/>
  <c r="B136" i="56"/>
  <c r="AC136" i="56"/>
  <c r="C135" i="73" s="1"/>
  <c r="A137" i="56"/>
  <c r="B137" i="56"/>
  <c r="AC137" i="56"/>
  <c r="C136" i="71"/>
  <c r="A138" i="56"/>
  <c r="B138" i="56"/>
  <c r="AC138" i="56"/>
  <c r="C137" i="73" s="1"/>
  <c r="F137" i="73" s="1"/>
  <c r="A139" i="56"/>
  <c r="B139" i="56"/>
  <c r="AC139" i="56"/>
  <c r="C138" i="71" s="1"/>
  <c r="AD139" i="56"/>
  <c r="A140" i="56"/>
  <c r="B140" i="56"/>
  <c r="AC140" i="56"/>
  <c r="C139" i="73"/>
  <c r="AD140" i="56"/>
  <c r="A141" i="56"/>
  <c r="B141" i="56"/>
  <c r="AC141" i="56"/>
  <c r="AD141" i="56"/>
  <c r="A142" i="56"/>
  <c r="B142" i="56"/>
  <c r="AC142" i="56"/>
  <c r="C141" i="73" s="1"/>
  <c r="A143" i="56"/>
  <c r="B143" i="56"/>
  <c r="AC143" i="56"/>
  <c r="C142" i="71" s="1"/>
  <c r="AD143" i="56"/>
  <c r="A144" i="56"/>
  <c r="B144" i="56"/>
  <c r="AC144" i="56"/>
  <c r="C143" i="73" s="1"/>
  <c r="AD144" i="56"/>
  <c r="A145" i="56"/>
  <c r="B145" i="56"/>
  <c r="AC145" i="56"/>
  <c r="C144" i="71" s="1"/>
  <c r="A146" i="56"/>
  <c r="B146" i="56"/>
  <c r="AC146" i="56"/>
  <c r="C145" i="73" s="1"/>
  <c r="A147" i="56"/>
  <c r="B147" i="56"/>
  <c r="AC147" i="56"/>
  <c r="C146" i="71" s="1"/>
  <c r="AD147" i="56"/>
  <c r="A148" i="56"/>
  <c r="B148" i="56"/>
  <c r="AC148" i="56"/>
  <c r="C147" i="73" s="1"/>
  <c r="A149" i="56"/>
  <c r="B149" i="56"/>
  <c r="AC149" i="56"/>
  <c r="C148" i="71" s="1"/>
  <c r="A150" i="56"/>
  <c r="B150" i="56"/>
  <c r="AC150" i="56"/>
  <c r="C149" i="73" s="1"/>
  <c r="A151" i="56"/>
  <c r="B151" i="56"/>
  <c r="AC151" i="56"/>
  <c r="A152" i="56"/>
  <c r="B152" i="56"/>
  <c r="AC152" i="56"/>
  <c r="C151" i="73" s="1"/>
  <c r="A153" i="56"/>
  <c r="B153" i="56"/>
  <c r="AC153" i="56"/>
  <c r="C152" i="71"/>
  <c r="AD153" i="56"/>
  <c r="A154" i="56"/>
  <c r="B154" i="56"/>
  <c r="AC154" i="56"/>
  <c r="A155" i="56"/>
  <c r="B155" i="56"/>
  <c r="AC155" i="56"/>
  <c r="C154" i="71" s="1"/>
  <c r="A156" i="56"/>
  <c r="B156" i="56"/>
  <c r="AC156" i="56"/>
  <c r="C155" i="73"/>
  <c r="I155" i="73" s="1"/>
  <c r="A157" i="56"/>
  <c r="B157" i="56"/>
  <c r="AC157" i="56"/>
  <c r="AD157" i="56"/>
  <c r="A158" i="56"/>
  <c r="B158" i="56"/>
  <c r="AC158" i="56"/>
  <c r="C157" i="73" s="1"/>
  <c r="A159" i="56"/>
  <c r="B159" i="56"/>
  <c r="AC159" i="56"/>
  <c r="C158" i="71" s="1"/>
  <c r="A160" i="56"/>
  <c r="B160" i="56"/>
  <c r="A161" i="56"/>
  <c r="B161" i="56"/>
  <c r="R161" i="56" s="1"/>
  <c r="A162" i="56"/>
  <c r="B162" i="56"/>
  <c r="R162" i="56" s="1"/>
  <c r="A163" i="56"/>
  <c r="B163" i="56"/>
  <c r="A1" i="115"/>
  <c r="C4" i="115"/>
  <c r="C5" i="115"/>
  <c r="C6" i="115"/>
  <c r="C7" i="115"/>
  <c r="C8" i="115"/>
  <c r="C9" i="115"/>
  <c r="C10" i="115"/>
  <c r="C11" i="115"/>
  <c r="C12" i="115"/>
  <c r="C13" i="115"/>
  <c r="C14" i="115"/>
  <c r="C15" i="115"/>
  <c r="C16" i="115"/>
  <c r="C17" i="115"/>
  <c r="C18" i="115"/>
  <c r="C19" i="115"/>
  <c r="C20" i="115"/>
  <c r="C21" i="115"/>
  <c r="C22" i="115"/>
  <c r="C23" i="115"/>
  <c r="G23" i="115"/>
  <c r="C24" i="115"/>
  <c r="C27" i="115"/>
  <c r="C32" i="115"/>
  <c r="C33" i="115"/>
  <c r="C34" i="115"/>
  <c r="C35" i="115"/>
  <c r="C2" i="116"/>
  <c r="D26" i="115" s="1"/>
  <c r="C24" i="116"/>
  <c r="D28" i="115"/>
  <c r="C28" i="69" s="1"/>
  <c r="C24" i="82" s="1"/>
  <c r="C46" i="116"/>
  <c r="D29" i="115" s="1"/>
  <c r="C68" i="116"/>
  <c r="D30" i="115" s="1"/>
  <c r="C90" i="116"/>
  <c r="D31" i="115"/>
  <c r="A1" i="128"/>
  <c r="E7" i="128"/>
  <c r="Q9" i="128"/>
  <c r="R9" i="128"/>
  <c r="V9" i="128"/>
  <c r="W9" i="128"/>
  <c r="Q10" i="128"/>
  <c r="R10" i="128"/>
  <c r="V10" i="128"/>
  <c r="W10" i="128"/>
  <c r="Q11" i="128"/>
  <c r="R11" i="128"/>
  <c r="V11" i="128"/>
  <c r="W11" i="128"/>
  <c r="Q12" i="128"/>
  <c r="R12" i="128"/>
  <c r="V12" i="128"/>
  <c r="W12" i="128"/>
  <c r="Q13" i="128"/>
  <c r="R13" i="128"/>
  <c r="V13" i="128"/>
  <c r="W13" i="128"/>
  <c r="Q14" i="128"/>
  <c r="R14" i="128"/>
  <c r="V14" i="128"/>
  <c r="W14" i="128"/>
  <c r="Q15" i="128"/>
  <c r="R15" i="128"/>
  <c r="V15" i="128"/>
  <c r="Q16" i="128"/>
  <c r="R16" i="128"/>
  <c r="E17" i="128"/>
  <c r="Q17" i="128"/>
  <c r="E18" i="128"/>
  <c r="Q20" i="128"/>
  <c r="R20" i="128"/>
  <c r="V20" i="128"/>
  <c r="W20" i="128"/>
  <c r="Q21" i="128"/>
  <c r="R21" i="128"/>
  <c r="V21" i="128"/>
  <c r="W21" i="128"/>
  <c r="Q22" i="128"/>
  <c r="R22" i="128"/>
  <c r="V22" i="128"/>
  <c r="W22" i="128"/>
  <c r="Q23" i="128"/>
  <c r="V23" i="128"/>
  <c r="W23" i="128"/>
  <c r="V24" i="128"/>
  <c r="E26" i="128"/>
  <c r="Q26" i="128"/>
  <c r="R26" i="128"/>
  <c r="E27" i="128"/>
  <c r="Q27" i="128"/>
  <c r="R27" i="128"/>
  <c r="Q28" i="128"/>
  <c r="R28" i="128"/>
  <c r="Q29" i="128"/>
  <c r="R29" i="128"/>
  <c r="V29" i="128"/>
  <c r="W29" i="128"/>
  <c r="C30" i="128"/>
  <c r="V30" i="128"/>
  <c r="W30" i="128"/>
  <c r="V31" i="128"/>
  <c r="W31" i="128"/>
  <c r="V32" i="128"/>
  <c r="W32" i="128"/>
  <c r="V33" i="128"/>
  <c r="W33" i="128"/>
  <c r="Q34" i="128"/>
  <c r="R34" i="128"/>
  <c r="V34" i="128"/>
  <c r="Q35" i="128"/>
  <c r="R35" i="128"/>
  <c r="E36" i="128"/>
  <c r="Q36" i="128"/>
  <c r="R36" i="128"/>
  <c r="Q37" i="128"/>
  <c r="R37" i="128"/>
  <c r="Q38" i="128"/>
  <c r="R38" i="128"/>
  <c r="Q39" i="128"/>
  <c r="R39" i="128"/>
  <c r="V39" i="128"/>
  <c r="W39" i="128"/>
  <c r="G40" i="128"/>
  <c r="G41" i="128"/>
  <c r="Q40" i="128"/>
  <c r="Q43" i="128"/>
  <c r="R43" i="128"/>
  <c r="Q44" i="128"/>
  <c r="R44" i="128"/>
  <c r="Q45" i="128"/>
  <c r="R45" i="128"/>
  <c r="Q46" i="128"/>
  <c r="R46" i="128"/>
  <c r="Q47" i="128"/>
  <c r="R47" i="128"/>
  <c r="Q48" i="128"/>
  <c r="R48" i="128"/>
  <c r="Q49" i="128"/>
  <c r="R49" i="128"/>
  <c r="Q50" i="128"/>
  <c r="Q51" i="128"/>
  <c r="Q54" i="128"/>
  <c r="R54" i="128"/>
  <c r="Q55" i="128"/>
  <c r="R55" i="128"/>
  <c r="Q56" i="128"/>
  <c r="R56" i="128"/>
  <c r="Q57" i="128"/>
  <c r="R57" i="128"/>
  <c r="Q58" i="128"/>
  <c r="R58" i="128"/>
  <c r="Q59" i="128"/>
  <c r="R59" i="128"/>
  <c r="C60" i="128"/>
  <c r="Q64" i="128"/>
  <c r="R64" i="128"/>
  <c r="Q65" i="128"/>
  <c r="R65" i="128"/>
  <c r="Q66" i="128"/>
  <c r="R66" i="128"/>
  <c r="Q67" i="128"/>
  <c r="R67" i="128"/>
  <c r="Q68" i="128"/>
  <c r="R68" i="128"/>
  <c r="Q69" i="128"/>
  <c r="R69" i="128"/>
  <c r="Q70" i="128"/>
  <c r="R70" i="128"/>
  <c r="Q71" i="128"/>
  <c r="Q74" i="128"/>
  <c r="R74" i="128"/>
  <c r="Q75" i="128"/>
  <c r="R75" i="128"/>
  <c r="Q76" i="128"/>
  <c r="R76" i="128"/>
  <c r="Q77" i="128"/>
  <c r="R77" i="128"/>
  <c r="Q78" i="128"/>
  <c r="Q81" i="128"/>
  <c r="R81" i="128"/>
  <c r="Q82" i="128"/>
  <c r="R82" i="128"/>
  <c r="Q83" i="128"/>
  <c r="R83" i="128"/>
  <c r="Q84" i="128"/>
  <c r="R84" i="128"/>
  <c r="C85" i="128"/>
  <c r="Q89" i="128"/>
  <c r="R89" i="128"/>
  <c r="C90" i="128"/>
  <c r="C91" i="128" s="1"/>
  <c r="A1" i="111"/>
  <c r="B11" i="111"/>
  <c r="C17" i="128" s="1"/>
  <c r="R17" i="128" s="1"/>
  <c r="E11" i="111"/>
  <c r="G15" i="128" s="1"/>
  <c r="G16" i="128" s="1"/>
  <c r="G17" i="128" s="1"/>
  <c r="B16" i="111"/>
  <c r="C40" i="128"/>
  <c r="C41" i="128" s="1"/>
  <c r="E16" i="111"/>
  <c r="G24" i="128" s="1"/>
  <c r="B21" i="111"/>
  <c r="C71" i="128" s="1"/>
  <c r="E21" i="111"/>
  <c r="G34" i="128" s="1"/>
  <c r="B26" i="111"/>
  <c r="C23" i="128" s="1"/>
  <c r="B31" i="111"/>
  <c r="C50" i="128" s="1"/>
  <c r="R50" i="128" s="1"/>
  <c r="B36" i="111"/>
  <c r="C51" i="128" s="1"/>
  <c r="R51" i="128" s="1"/>
  <c r="B41" i="111"/>
  <c r="C78" i="128" s="1"/>
  <c r="C79" i="128" s="1"/>
  <c r="B49" i="111"/>
  <c r="B55" i="111"/>
  <c r="B61" i="111"/>
  <c r="A1" i="118"/>
  <c r="Q7" i="118"/>
  <c r="R7" i="118"/>
  <c r="V7" i="118"/>
  <c r="W7" i="118"/>
  <c r="Q8" i="118"/>
  <c r="R8" i="118"/>
  <c r="V8" i="118"/>
  <c r="W8" i="118"/>
  <c r="Q9" i="118"/>
  <c r="R9" i="118"/>
  <c r="V9" i="118"/>
  <c r="W9" i="118"/>
  <c r="Q10" i="118"/>
  <c r="R10" i="118"/>
  <c r="V10" i="118"/>
  <c r="W10" i="118"/>
  <c r="Q11" i="118"/>
  <c r="R11" i="118"/>
  <c r="V11" i="118"/>
  <c r="W11" i="118"/>
  <c r="Q12" i="118"/>
  <c r="R12" i="118"/>
  <c r="V12" i="118"/>
  <c r="Q13" i="118"/>
  <c r="R13" i="118"/>
  <c r="Q14" i="118"/>
  <c r="R14" i="118"/>
  <c r="Q15" i="118"/>
  <c r="R15" i="118"/>
  <c r="Q16" i="118"/>
  <c r="V17" i="118"/>
  <c r="W17" i="118"/>
  <c r="V18" i="118"/>
  <c r="W18" i="118"/>
  <c r="G19" i="118"/>
  <c r="G20" i="118" s="1"/>
  <c r="Q19" i="118"/>
  <c r="R19" i="118"/>
  <c r="Q20" i="118"/>
  <c r="R20" i="118"/>
  <c r="Q21" i="118"/>
  <c r="R21" i="118"/>
  <c r="Q22" i="118"/>
  <c r="V23" i="118"/>
  <c r="W23" i="118"/>
  <c r="V24" i="118"/>
  <c r="W24" i="118"/>
  <c r="V25" i="118"/>
  <c r="W25" i="118"/>
  <c r="V26" i="118"/>
  <c r="W26" i="118"/>
  <c r="Q27" i="118"/>
  <c r="R27" i="118"/>
  <c r="V27" i="118"/>
  <c r="Q28" i="118"/>
  <c r="R28" i="118"/>
  <c r="Q29" i="118"/>
  <c r="R29" i="118"/>
  <c r="Q30" i="118"/>
  <c r="R30" i="118"/>
  <c r="Q31" i="118"/>
  <c r="R31" i="118"/>
  <c r="Q32" i="118"/>
  <c r="R32" i="118"/>
  <c r="V32" i="118"/>
  <c r="W32" i="118"/>
  <c r="G33" i="118"/>
  <c r="G34" i="118" s="1"/>
  <c r="Q33" i="118"/>
  <c r="Q36" i="118"/>
  <c r="R36" i="118"/>
  <c r="Q37" i="118"/>
  <c r="R37" i="118"/>
  <c r="Q38" i="118"/>
  <c r="R38" i="118"/>
  <c r="Q39" i="118"/>
  <c r="R39" i="118"/>
  <c r="Q40" i="118"/>
  <c r="Q45" i="118"/>
  <c r="R45" i="118"/>
  <c r="Q46" i="118"/>
  <c r="R46" i="118"/>
  <c r="Q47" i="118"/>
  <c r="R47" i="118"/>
  <c r="Q48" i="118"/>
  <c r="R48" i="118"/>
  <c r="Q49" i="118"/>
  <c r="R49" i="118"/>
  <c r="Q50" i="118"/>
  <c r="R50" i="118"/>
  <c r="Q51" i="118"/>
  <c r="Q54" i="118"/>
  <c r="R54" i="118"/>
  <c r="Q55" i="118"/>
  <c r="R55" i="118"/>
  <c r="Q56" i="118"/>
  <c r="R56" i="118"/>
  <c r="Q57" i="118"/>
  <c r="R57" i="118"/>
  <c r="Q58" i="118"/>
  <c r="R58" i="118"/>
  <c r="Q59" i="118"/>
  <c r="R59" i="118"/>
  <c r="Q60" i="118"/>
  <c r="R60" i="118"/>
  <c r="Q61" i="118"/>
  <c r="Q62" i="118"/>
  <c r="R62" i="118"/>
  <c r="Q65" i="118"/>
  <c r="R65" i="118"/>
  <c r="Q66" i="118"/>
  <c r="R66" i="118"/>
  <c r="Q67" i="118"/>
  <c r="R67" i="118"/>
  <c r="Q68" i="118"/>
  <c r="Q73" i="118"/>
  <c r="R73" i="118"/>
  <c r="C74" i="118"/>
  <c r="C75" i="118"/>
  <c r="A1" i="112"/>
  <c r="B11" i="112"/>
  <c r="C16" i="118" s="1"/>
  <c r="R16" i="118" s="1"/>
  <c r="E11" i="112"/>
  <c r="G12" i="118" s="1"/>
  <c r="W12" i="118" s="1"/>
  <c r="E16" i="112"/>
  <c r="G27" i="118" s="1"/>
  <c r="W27" i="118" s="1"/>
  <c r="B17" i="112"/>
  <c r="C33" i="118" s="1"/>
  <c r="R33" i="118" s="1"/>
  <c r="B23" i="112"/>
  <c r="C51" i="118"/>
  <c r="B29" i="112"/>
  <c r="C61" i="118" s="1"/>
  <c r="B34" i="112"/>
  <c r="C62" i="118" s="1"/>
  <c r="B42" i="112"/>
  <c r="C22" i="118" s="1"/>
  <c r="B48" i="112"/>
  <c r="C40" i="118"/>
  <c r="B54" i="112"/>
  <c r="C68" i="118" s="1"/>
  <c r="A1" i="119"/>
  <c r="E5" i="119"/>
  <c r="Q7" i="119"/>
  <c r="R7" i="119"/>
  <c r="V7" i="119"/>
  <c r="W7" i="119"/>
  <c r="Q8" i="119"/>
  <c r="R8" i="119"/>
  <c r="V8" i="119"/>
  <c r="W8" i="119"/>
  <c r="Q9" i="119"/>
  <c r="R9" i="119"/>
  <c r="V9" i="119"/>
  <c r="W9" i="119"/>
  <c r="Q10" i="119"/>
  <c r="R10" i="119"/>
  <c r="V10" i="119"/>
  <c r="W10" i="119"/>
  <c r="Q11" i="119"/>
  <c r="R11" i="119"/>
  <c r="V11" i="119"/>
  <c r="W11" i="119"/>
  <c r="Q12" i="119"/>
  <c r="R12" i="119"/>
  <c r="V12" i="119"/>
  <c r="W12" i="119"/>
  <c r="Q13" i="119"/>
  <c r="R13" i="119"/>
  <c r="V13" i="119"/>
  <c r="W13" i="119"/>
  <c r="Q14" i="119"/>
  <c r="V14" i="119"/>
  <c r="E16" i="119"/>
  <c r="E17" i="119"/>
  <c r="Q17" i="119"/>
  <c r="R17" i="119"/>
  <c r="Q18" i="119"/>
  <c r="V19" i="119"/>
  <c r="W19" i="119"/>
  <c r="V20" i="119"/>
  <c r="W20" i="119"/>
  <c r="Q21" i="119"/>
  <c r="R21" i="119"/>
  <c r="V21" i="119"/>
  <c r="W21" i="119"/>
  <c r="Q22" i="119"/>
  <c r="R22" i="119"/>
  <c r="V22" i="119"/>
  <c r="W22" i="119"/>
  <c r="Q23" i="119"/>
  <c r="R23" i="119"/>
  <c r="V23" i="119"/>
  <c r="W23" i="119"/>
  <c r="Q24" i="119"/>
  <c r="R24" i="119"/>
  <c r="V24" i="119"/>
  <c r="W24" i="119"/>
  <c r="Q25" i="119"/>
  <c r="R25" i="119"/>
  <c r="V25" i="119"/>
  <c r="W25" i="119"/>
  <c r="Q26" i="119"/>
  <c r="V26" i="119"/>
  <c r="W26" i="119"/>
  <c r="V27" i="119"/>
  <c r="W27" i="119"/>
  <c r="V28" i="119"/>
  <c r="W28" i="119"/>
  <c r="V29" i="119"/>
  <c r="E31" i="119"/>
  <c r="Q31" i="119"/>
  <c r="R31" i="119"/>
  <c r="Q32" i="119"/>
  <c r="R32" i="119"/>
  <c r="Q33" i="119"/>
  <c r="R33" i="119"/>
  <c r="Q34" i="119"/>
  <c r="R34" i="119"/>
  <c r="V34" i="119"/>
  <c r="W34" i="119"/>
  <c r="Q35" i="119"/>
  <c r="R35" i="119"/>
  <c r="V35" i="119"/>
  <c r="W35" i="119"/>
  <c r="Q36" i="119"/>
  <c r="R36" i="119"/>
  <c r="V36" i="119"/>
  <c r="W36" i="119"/>
  <c r="Q37" i="119"/>
  <c r="R37" i="119"/>
  <c r="V37" i="119"/>
  <c r="W37" i="119"/>
  <c r="G38" i="119"/>
  <c r="Q38" i="119"/>
  <c r="G39" i="119"/>
  <c r="Q41" i="119"/>
  <c r="R41" i="119"/>
  <c r="Q42" i="119"/>
  <c r="R42" i="119"/>
  <c r="V42" i="119"/>
  <c r="W42" i="119"/>
  <c r="G43" i="119"/>
  <c r="G44" i="119" s="1"/>
  <c r="Q43" i="119"/>
  <c r="R43" i="119"/>
  <c r="Q44" i="119"/>
  <c r="R44" i="119"/>
  <c r="Q45" i="119"/>
  <c r="R45" i="119"/>
  <c r="Q46" i="119"/>
  <c r="R46" i="119"/>
  <c r="Q47" i="119"/>
  <c r="R47" i="119"/>
  <c r="Q48" i="119"/>
  <c r="R48" i="119"/>
  <c r="Q49" i="119"/>
  <c r="R49" i="119"/>
  <c r="Q50" i="119"/>
  <c r="R50" i="119"/>
  <c r="Q51" i="119"/>
  <c r="Q52" i="119"/>
  <c r="Q55" i="119"/>
  <c r="R55" i="119"/>
  <c r="Q56" i="119"/>
  <c r="R56" i="119"/>
  <c r="Q57" i="119"/>
  <c r="R57" i="119"/>
  <c r="Q58" i="119"/>
  <c r="R58" i="119"/>
  <c r="Q59" i="119"/>
  <c r="R59" i="119"/>
  <c r="Q60" i="119"/>
  <c r="Q65" i="119"/>
  <c r="R65" i="119"/>
  <c r="C66" i="119"/>
  <c r="Q68" i="119"/>
  <c r="R68" i="119"/>
  <c r="Q69" i="119"/>
  <c r="R69" i="119"/>
  <c r="Q70" i="119"/>
  <c r="R70" i="119"/>
  <c r="C71" i="119"/>
  <c r="C72" i="119" s="1"/>
  <c r="Q75" i="119"/>
  <c r="R75" i="119"/>
  <c r="C76" i="119"/>
  <c r="C77" i="119" s="1"/>
  <c r="A1" i="113"/>
  <c r="B11" i="113"/>
  <c r="C14" i="119"/>
  <c r="E11" i="113"/>
  <c r="G14" i="119"/>
  <c r="W14" i="119" s="1"/>
  <c r="B16" i="113"/>
  <c r="C18" i="119"/>
  <c r="E16" i="113"/>
  <c r="G29" i="119"/>
  <c r="G30" i="119" s="1"/>
  <c r="G31" i="119" s="1"/>
  <c r="B21" i="113"/>
  <c r="C38" i="119" s="1"/>
  <c r="R38" i="119" s="1"/>
  <c r="B26" i="113"/>
  <c r="C51" i="119" s="1"/>
  <c r="R51" i="119" s="1"/>
  <c r="B31" i="113"/>
  <c r="C52" i="119"/>
  <c r="B39" i="113"/>
  <c r="C26" i="119"/>
  <c r="B45" i="113"/>
  <c r="C60" i="119"/>
  <c r="F6" i="120"/>
  <c r="F13" i="120"/>
  <c r="K13" i="120"/>
  <c r="L13" i="120"/>
  <c r="M13" i="120"/>
  <c r="N13" i="120"/>
  <c r="F15" i="120"/>
  <c r="K15" i="120"/>
  <c r="L15" i="120"/>
  <c r="M15" i="120"/>
  <c r="N15" i="120"/>
  <c r="F17" i="120"/>
  <c r="K17" i="120"/>
  <c r="L17" i="120"/>
  <c r="M17" i="120"/>
  <c r="N17" i="120"/>
  <c r="F19" i="120"/>
  <c r="K19" i="120"/>
  <c r="L19" i="120"/>
  <c r="M19" i="120"/>
  <c r="N19" i="120"/>
  <c r="F23" i="120"/>
  <c r="K23" i="120"/>
  <c r="L23" i="120"/>
  <c r="M23" i="120"/>
  <c r="N23" i="120"/>
  <c r="F25" i="120"/>
  <c r="K25" i="120"/>
  <c r="L25" i="120"/>
  <c r="M25" i="120"/>
  <c r="N25" i="120"/>
  <c r="F27" i="120"/>
  <c r="K27" i="120"/>
  <c r="L27" i="120"/>
  <c r="M27" i="120"/>
  <c r="N27" i="120"/>
  <c r="F29" i="120"/>
  <c r="K29" i="120"/>
  <c r="L29" i="120"/>
  <c r="M29" i="120"/>
  <c r="N29" i="120"/>
  <c r="K33" i="120"/>
  <c r="L33" i="120"/>
  <c r="M33" i="120"/>
  <c r="F35" i="120"/>
  <c r="K35" i="120"/>
  <c r="L35" i="120"/>
  <c r="M35" i="120"/>
  <c r="N35" i="120"/>
  <c r="K37" i="120"/>
  <c r="L37" i="120"/>
  <c r="M37" i="120"/>
  <c r="F39" i="120"/>
  <c r="K39" i="120"/>
  <c r="L39" i="120"/>
  <c r="M39" i="120"/>
  <c r="N39" i="120"/>
  <c r="K41" i="120"/>
  <c r="L41" i="120"/>
  <c r="M41" i="120"/>
  <c r="F43" i="120"/>
  <c r="K43" i="120"/>
  <c r="L43" i="120"/>
  <c r="M43" i="120"/>
  <c r="N43" i="120"/>
  <c r="K45" i="120"/>
  <c r="L45" i="120"/>
  <c r="M45" i="120"/>
  <c r="F47" i="120"/>
  <c r="K47" i="120"/>
  <c r="L47" i="120"/>
  <c r="M47" i="120"/>
  <c r="N47" i="120"/>
  <c r="K49" i="120"/>
  <c r="L49" i="120"/>
  <c r="M49" i="120"/>
  <c r="F51" i="120"/>
  <c r="K51" i="120"/>
  <c r="L51" i="120"/>
  <c r="M51" i="120"/>
  <c r="N51" i="120"/>
  <c r="K53" i="120"/>
  <c r="L53" i="120"/>
  <c r="M53" i="120"/>
  <c r="F55" i="120"/>
  <c r="K55" i="120"/>
  <c r="L55" i="120"/>
  <c r="M55" i="120"/>
  <c r="N55" i="120"/>
  <c r="K57" i="120"/>
  <c r="L57" i="120"/>
  <c r="M57" i="120"/>
  <c r="F59" i="120"/>
  <c r="K59" i="120"/>
  <c r="L59" i="120"/>
  <c r="M59" i="120"/>
  <c r="N59" i="120"/>
  <c r="K61" i="120"/>
  <c r="L61" i="120"/>
  <c r="M61" i="120"/>
  <c r="F63" i="120"/>
  <c r="K63" i="120"/>
  <c r="L63" i="120"/>
  <c r="M63" i="120"/>
  <c r="N63" i="120"/>
  <c r="F65" i="120"/>
  <c r="K65" i="120"/>
  <c r="L65" i="120"/>
  <c r="M65" i="120"/>
  <c r="N65" i="120"/>
  <c r="F67" i="120"/>
  <c r="K67" i="120"/>
  <c r="L67" i="120"/>
  <c r="M67" i="120"/>
  <c r="N67" i="120"/>
  <c r="F71" i="120"/>
  <c r="K71" i="120"/>
  <c r="L71" i="120"/>
  <c r="M71" i="120"/>
  <c r="N71" i="120"/>
  <c r="F73" i="120"/>
  <c r="K73" i="120"/>
  <c r="L73" i="120"/>
  <c r="M73" i="120"/>
  <c r="N73" i="120"/>
  <c r="F75" i="120"/>
  <c r="K75" i="120"/>
  <c r="L75" i="120"/>
  <c r="M75" i="120"/>
  <c r="N75" i="120"/>
  <c r="F77" i="120"/>
  <c r="K77" i="120"/>
  <c r="L77" i="120"/>
  <c r="M77" i="120"/>
  <c r="N77" i="120"/>
  <c r="F79" i="120"/>
  <c r="K79" i="120"/>
  <c r="L79" i="120"/>
  <c r="M79" i="120"/>
  <c r="N79" i="120"/>
  <c r="F81" i="120"/>
  <c r="K81" i="120"/>
  <c r="L81" i="120"/>
  <c r="M81" i="120"/>
  <c r="N81" i="120"/>
  <c r="K85" i="120"/>
  <c r="L85" i="120"/>
  <c r="M85" i="120"/>
  <c r="N85" i="120"/>
  <c r="F86" i="120"/>
  <c r="K88" i="120"/>
  <c r="L88" i="120"/>
  <c r="M88" i="120"/>
  <c r="N88" i="120"/>
  <c r="F89" i="120"/>
  <c r="A5" i="101"/>
  <c r="B5" i="101"/>
  <c r="C5" i="101"/>
  <c r="D5" i="101"/>
  <c r="E5" i="101"/>
  <c r="F5" i="101"/>
  <c r="G5" i="101"/>
  <c r="H5" i="101"/>
  <c r="J5" i="101"/>
  <c r="L5" i="101"/>
  <c r="N5" i="101"/>
  <c r="P5" i="101"/>
  <c r="R5" i="101"/>
  <c r="T5" i="101"/>
  <c r="V5" i="101"/>
  <c r="X5" i="101"/>
  <c r="Y5" i="101"/>
  <c r="Z5" i="101"/>
  <c r="AA5" i="101"/>
  <c r="AB5" i="101"/>
  <c r="AC5" i="101"/>
  <c r="AD5" i="101"/>
  <c r="AE5" i="101"/>
  <c r="AF5" i="101"/>
  <c r="AG5" i="101"/>
  <c r="AH5" i="101"/>
  <c r="M6" i="101"/>
  <c r="F6" i="121"/>
  <c r="Z5" i="100" s="1"/>
  <c r="F13" i="121"/>
  <c r="K13" i="121"/>
  <c r="L13" i="121"/>
  <c r="M13" i="121"/>
  <c r="N13" i="121"/>
  <c r="F15" i="121"/>
  <c r="K15" i="121"/>
  <c r="L15" i="121"/>
  <c r="M15" i="121"/>
  <c r="N15" i="121"/>
  <c r="F17" i="121"/>
  <c r="K17" i="121"/>
  <c r="L17" i="121"/>
  <c r="M17" i="121"/>
  <c r="N17" i="121"/>
  <c r="F19" i="121"/>
  <c r="K19" i="121"/>
  <c r="L19" i="121"/>
  <c r="M19" i="121"/>
  <c r="N19" i="121"/>
  <c r="F23" i="121"/>
  <c r="K23" i="121"/>
  <c r="L23" i="121"/>
  <c r="M23" i="121"/>
  <c r="N23" i="121"/>
  <c r="K24" i="121"/>
  <c r="L24" i="121"/>
  <c r="N24" i="121"/>
  <c r="K25" i="121"/>
  <c r="L25" i="121"/>
  <c r="M25" i="121"/>
  <c r="N25" i="121"/>
  <c r="K26" i="121"/>
  <c r="L26" i="121"/>
  <c r="N26" i="121"/>
  <c r="F27" i="121"/>
  <c r="K27" i="121"/>
  <c r="L27" i="121"/>
  <c r="M27" i="121"/>
  <c r="N27" i="121"/>
  <c r="F29" i="121"/>
  <c r="K29" i="121"/>
  <c r="L29" i="121"/>
  <c r="M29" i="121"/>
  <c r="N29" i="121"/>
  <c r="K33" i="121"/>
  <c r="L33" i="121"/>
  <c r="M33" i="121"/>
  <c r="F35" i="121"/>
  <c r="K35" i="121"/>
  <c r="L35" i="121"/>
  <c r="M35" i="121"/>
  <c r="N35" i="121"/>
  <c r="K37" i="121"/>
  <c r="L37" i="121"/>
  <c r="M37" i="121"/>
  <c r="F39" i="121"/>
  <c r="K39" i="121"/>
  <c r="L39" i="121"/>
  <c r="M39" i="121"/>
  <c r="N39" i="121"/>
  <c r="K41" i="121"/>
  <c r="L41" i="121"/>
  <c r="M41" i="121"/>
  <c r="F43" i="121"/>
  <c r="K43" i="121"/>
  <c r="L43" i="121"/>
  <c r="M43" i="121"/>
  <c r="N43" i="121"/>
  <c r="F46" i="121"/>
  <c r="K46" i="121"/>
  <c r="L46" i="121"/>
  <c r="M46" i="121"/>
  <c r="N46" i="121"/>
  <c r="F48" i="121"/>
  <c r="K48" i="121"/>
  <c r="L48" i="121"/>
  <c r="M48" i="121"/>
  <c r="N48" i="121"/>
  <c r="F52" i="121"/>
  <c r="K52" i="121"/>
  <c r="L52" i="121"/>
  <c r="M52" i="121"/>
  <c r="N52" i="121"/>
  <c r="F54" i="121"/>
  <c r="K54" i="121"/>
  <c r="L54" i="121"/>
  <c r="M54" i="121"/>
  <c r="N54" i="121"/>
  <c r="F56" i="121"/>
  <c r="K56" i="121"/>
  <c r="L56" i="121"/>
  <c r="M56" i="121"/>
  <c r="N56" i="121"/>
  <c r="F58" i="121"/>
  <c r="K58" i="121"/>
  <c r="L58" i="121"/>
  <c r="M58" i="121"/>
  <c r="N58" i="121"/>
  <c r="F60" i="121"/>
  <c r="K60" i="121"/>
  <c r="L60" i="121"/>
  <c r="M60" i="121"/>
  <c r="N60" i="121"/>
  <c r="F62" i="121"/>
  <c r="K62" i="121"/>
  <c r="L62" i="121"/>
  <c r="M62" i="121"/>
  <c r="N62" i="121"/>
  <c r="K66" i="121"/>
  <c r="L66" i="121"/>
  <c r="M66" i="121"/>
  <c r="N66" i="121"/>
  <c r="F67" i="121"/>
  <c r="K69" i="121"/>
  <c r="L69" i="121"/>
  <c r="M69" i="121"/>
  <c r="N69" i="121"/>
  <c r="F70" i="121"/>
  <c r="A5" i="100"/>
  <c r="B5" i="100"/>
  <c r="C5" i="100"/>
  <c r="D5" i="100"/>
  <c r="E5" i="100"/>
  <c r="F5" i="100"/>
  <c r="G5" i="100"/>
  <c r="H5" i="100"/>
  <c r="J5" i="100"/>
  <c r="L5" i="100"/>
  <c r="N5" i="100"/>
  <c r="O5" i="100"/>
  <c r="P5" i="100"/>
  <c r="Q5" i="100"/>
  <c r="R5" i="100"/>
  <c r="S5" i="100"/>
  <c r="T5" i="100"/>
  <c r="U5" i="100"/>
  <c r="V5" i="100"/>
  <c r="W5" i="100"/>
  <c r="X5" i="100"/>
  <c r="F6" i="122"/>
  <c r="N9" i="122"/>
  <c r="F13" i="122"/>
  <c r="K13" i="122"/>
  <c r="L13" i="122"/>
  <c r="M13" i="122"/>
  <c r="N13" i="122"/>
  <c r="F15" i="122"/>
  <c r="K15" i="122"/>
  <c r="L15" i="122"/>
  <c r="M15" i="122"/>
  <c r="N15" i="122"/>
  <c r="F17" i="122"/>
  <c r="K17" i="122"/>
  <c r="L17" i="122"/>
  <c r="M17" i="122"/>
  <c r="N17" i="122"/>
  <c r="F19" i="122"/>
  <c r="K19" i="122"/>
  <c r="L19" i="122"/>
  <c r="M19" i="122"/>
  <c r="N19" i="122"/>
  <c r="F23" i="122"/>
  <c r="K23" i="122"/>
  <c r="L23" i="122"/>
  <c r="M23" i="122"/>
  <c r="N23" i="122"/>
  <c r="F25" i="122"/>
  <c r="K25" i="122"/>
  <c r="L25" i="122"/>
  <c r="M25" i="122"/>
  <c r="N25" i="122"/>
  <c r="F27" i="122"/>
  <c r="K27" i="122"/>
  <c r="L27" i="122"/>
  <c r="M27" i="122"/>
  <c r="N27" i="122"/>
  <c r="F29" i="122"/>
  <c r="K29" i="122"/>
  <c r="L29" i="122"/>
  <c r="M29" i="122"/>
  <c r="N29" i="122"/>
  <c r="F31" i="122"/>
  <c r="K31" i="122"/>
  <c r="L31" i="122"/>
  <c r="M31" i="122"/>
  <c r="N31" i="122"/>
  <c r="F35" i="122"/>
  <c r="K35" i="122"/>
  <c r="L35" i="122"/>
  <c r="M35" i="122"/>
  <c r="N35" i="122"/>
  <c r="F37" i="122"/>
  <c r="K37" i="122"/>
  <c r="L37" i="122"/>
  <c r="M37" i="122"/>
  <c r="N37" i="122"/>
  <c r="F39" i="122"/>
  <c r="K39" i="122"/>
  <c r="L39" i="122"/>
  <c r="M39" i="122"/>
  <c r="N39" i="122"/>
  <c r="F41" i="122"/>
  <c r="K41" i="122"/>
  <c r="L41" i="122"/>
  <c r="M41" i="122"/>
  <c r="N41" i="122"/>
  <c r="F43" i="122"/>
  <c r="K43" i="122"/>
  <c r="L43" i="122"/>
  <c r="M43" i="122"/>
  <c r="N43" i="122"/>
  <c r="F45" i="122"/>
  <c r="K45" i="122"/>
  <c r="L45" i="122"/>
  <c r="M45" i="122"/>
  <c r="N45" i="122"/>
  <c r="F47" i="122"/>
  <c r="K47" i="122"/>
  <c r="L47" i="122"/>
  <c r="M47" i="122"/>
  <c r="N47" i="122"/>
  <c r="F51" i="122"/>
  <c r="K51" i="122"/>
  <c r="L51" i="122"/>
  <c r="M51" i="122"/>
  <c r="N51" i="122"/>
  <c r="F53" i="122"/>
  <c r="K53" i="122"/>
  <c r="L53" i="122"/>
  <c r="M53" i="122"/>
  <c r="N53" i="122"/>
  <c r="F55" i="122"/>
  <c r="K55" i="122"/>
  <c r="L55" i="122"/>
  <c r="M55" i="122"/>
  <c r="N55" i="122"/>
  <c r="F57" i="122"/>
  <c r="K57" i="122"/>
  <c r="L57" i="122"/>
  <c r="M57" i="122"/>
  <c r="N57" i="122"/>
  <c r="F59" i="122"/>
  <c r="K59" i="122"/>
  <c r="L59" i="122"/>
  <c r="M59" i="122"/>
  <c r="N59" i="122"/>
  <c r="F61" i="122"/>
  <c r="K61" i="122"/>
  <c r="L61" i="122"/>
  <c r="M61" i="122"/>
  <c r="N61" i="122"/>
  <c r="F65" i="122"/>
  <c r="K65" i="122"/>
  <c r="L65" i="122"/>
  <c r="M65" i="122"/>
  <c r="N65" i="122"/>
  <c r="F67" i="122"/>
  <c r="K67" i="122"/>
  <c r="L67" i="122"/>
  <c r="M67" i="122"/>
  <c r="N67" i="122"/>
  <c r="F69" i="122"/>
  <c r="K69" i="122"/>
  <c r="L69" i="122"/>
  <c r="M69" i="122"/>
  <c r="N69" i="122"/>
  <c r="F71" i="122"/>
  <c r="K71" i="122"/>
  <c r="L71" i="122"/>
  <c r="M71" i="122"/>
  <c r="N71" i="122"/>
  <c r="K75" i="122"/>
  <c r="L75" i="122"/>
  <c r="M75" i="122"/>
  <c r="N75" i="122"/>
  <c r="F76" i="122"/>
  <c r="K78" i="122"/>
  <c r="L78" i="122"/>
  <c r="M78" i="122"/>
  <c r="N78" i="122"/>
  <c r="F79" i="122"/>
  <c r="A5" i="104"/>
  <c r="B5" i="104"/>
  <c r="C5" i="104"/>
  <c r="D5" i="104"/>
  <c r="E5" i="104"/>
  <c r="F5" i="104"/>
  <c r="G5" i="104"/>
  <c r="H5" i="104"/>
  <c r="I5" i="104"/>
  <c r="J5" i="104"/>
  <c r="K5" i="104"/>
  <c r="L5" i="104"/>
  <c r="M5" i="104"/>
  <c r="N5" i="104"/>
  <c r="O5" i="104"/>
  <c r="P5" i="104"/>
  <c r="Q5" i="104"/>
  <c r="R5" i="104"/>
  <c r="S5" i="104"/>
  <c r="T5" i="104"/>
  <c r="U5" i="104"/>
  <c r="V5" i="104"/>
  <c r="W5" i="104"/>
  <c r="X5" i="104"/>
  <c r="Y5" i="104"/>
  <c r="Z5" i="104"/>
  <c r="AA5" i="104"/>
  <c r="AB5" i="104"/>
  <c r="A1" i="88"/>
  <c r="B6" i="88"/>
  <c r="B8" i="88"/>
  <c r="B14" i="88"/>
  <c r="B16" i="88"/>
  <c r="B22" i="88"/>
  <c r="B24" i="88"/>
  <c r="B28" i="88"/>
  <c r="B29" i="88"/>
  <c r="B30" i="88"/>
  <c r="B31" i="88"/>
  <c r="C32" i="88"/>
  <c r="C35" i="88" s="1"/>
  <c r="A1" i="61"/>
  <c r="C5" i="61"/>
  <c r="F5" i="61"/>
  <c r="J5" i="61"/>
  <c r="K5" i="61"/>
  <c r="L5" i="61"/>
  <c r="N5" i="61"/>
  <c r="O5" i="61"/>
  <c r="T5" i="61"/>
  <c r="A6" i="61"/>
  <c r="B6" i="61"/>
  <c r="C6" i="61"/>
  <c r="A7" i="61"/>
  <c r="B7" i="61"/>
  <c r="C7" i="61"/>
  <c r="A8" i="61"/>
  <c r="B8" i="61"/>
  <c r="C8" i="61"/>
  <c r="D8" i="61"/>
  <c r="A9" i="61"/>
  <c r="B9" i="61"/>
  <c r="C9" i="61"/>
  <c r="A10" i="61"/>
  <c r="B10" i="61"/>
  <c r="C10" i="61"/>
  <c r="A11" i="61"/>
  <c r="B11" i="61"/>
  <c r="A12" i="61"/>
  <c r="B12" i="61"/>
  <c r="C12" i="61"/>
  <c r="A13" i="61"/>
  <c r="B13" i="61"/>
  <c r="C13" i="61"/>
  <c r="A14" i="61"/>
  <c r="B14" i="61"/>
  <c r="C14" i="61"/>
  <c r="D14" i="61"/>
  <c r="A15" i="61"/>
  <c r="B15" i="61"/>
  <c r="C15" i="61"/>
  <c r="A16" i="61"/>
  <c r="B16" i="61"/>
  <c r="C16" i="61"/>
  <c r="A17" i="61"/>
  <c r="B17" i="61"/>
  <c r="C17" i="61"/>
  <c r="A18" i="61"/>
  <c r="B18" i="61"/>
  <c r="C18" i="61"/>
  <c r="D18" i="61"/>
  <c r="A19" i="61"/>
  <c r="B19" i="61"/>
  <c r="C19" i="61"/>
  <c r="A20" i="61"/>
  <c r="B20" i="61"/>
  <c r="C20" i="61"/>
  <c r="A21" i="61"/>
  <c r="B21" i="61"/>
  <c r="C21" i="61"/>
  <c r="A22" i="61"/>
  <c r="B22" i="61"/>
  <c r="C22" i="61"/>
  <c r="D22" i="61"/>
  <c r="A23" i="61"/>
  <c r="B23" i="61"/>
  <c r="C23" i="61"/>
  <c r="A24" i="61"/>
  <c r="B24" i="61"/>
  <c r="C24" i="61"/>
  <c r="A25" i="61"/>
  <c r="B25" i="61"/>
  <c r="C25" i="61"/>
  <c r="A26" i="61"/>
  <c r="B26" i="61"/>
  <c r="C26" i="61"/>
  <c r="D26" i="61"/>
  <c r="A27" i="61"/>
  <c r="B27" i="61"/>
  <c r="C27" i="61"/>
  <c r="A28" i="61"/>
  <c r="B28" i="61"/>
  <c r="C28" i="61"/>
  <c r="A29" i="61"/>
  <c r="B29" i="61"/>
  <c r="C29" i="61"/>
  <c r="A30" i="61"/>
  <c r="B30" i="61"/>
  <c r="C30" i="61"/>
  <c r="D30" i="61"/>
  <c r="A31" i="61"/>
  <c r="B31" i="61"/>
  <c r="C31" i="61"/>
  <c r="A32" i="61"/>
  <c r="B32" i="61"/>
  <c r="C32" i="61"/>
  <c r="A33" i="61"/>
  <c r="B33" i="61"/>
  <c r="C33" i="61"/>
  <c r="A34" i="61"/>
  <c r="B34" i="61"/>
  <c r="C34" i="61"/>
  <c r="D34" i="61"/>
  <c r="F34" i="61" s="1"/>
  <c r="A35" i="61"/>
  <c r="B35" i="61"/>
  <c r="C35" i="61"/>
  <c r="A36" i="61"/>
  <c r="B36" i="61"/>
  <c r="C36" i="61"/>
  <c r="A37" i="61"/>
  <c r="B37" i="61"/>
  <c r="C37" i="61"/>
  <c r="A38" i="61"/>
  <c r="B38" i="61"/>
  <c r="C38" i="61"/>
  <c r="D38" i="61"/>
  <c r="A39" i="61"/>
  <c r="B39" i="61"/>
  <c r="C39" i="61"/>
  <c r="A40" i="61"/>
  <c r="B40" i="61"/>
  <c r="C40" i="61"/>
  <c r="A41" i="61"/>
  <c r="B41" i="61"/>
  <c r="C41" i="61"/>
  <c r="A42" i="61"/>
  <c r="B42" i="61"/>
  <c r="C42" i="61"/>
  <c r="D42" i="61"/>
  <c r="A43" i="61"/>
  <c r="B43" i="61"/>
  <c r="C43" i="61"/>
  <c r="A44" i="61"/>
  <c r="B44" i="61"/>
  <c r="C44" i="61"/>
  <c r="A45" i="61"/>
  <c r="B45" i="61"/>
  <c r="C45" i="61"/>
  <c r="A46" i="61"/>
  <c r="B46" i="61"/>
  <c r="C46" i="61"/>
  <c r="D46" i="61"/>
  <c r="F46" i="61" s="1"/>
  <c r="A47" i="61"/>
  <c r="B47" i="61"/>
  <c r="C47" i="61"/>
  <c r="A48" i="61"/>
  <c r="B48" i="61"/>
  <c r="C48" i="61"/>
  <c r="A49" i="61"/>
  <c r="B49" i="61"/>
  <c r="C49" i="61"/>
  <c r="A50" i="61"/>
  <c r="B50" i="61"/>
  <c r="C50" i="61"/>
  <c r="D50" i="61"/>
  <c r="G50" i="61" s="1"/>
  <c r="A51" i="61"/>
  <c r="B51" i="61"/>
  <c r="C51" i="61"/>
  <c r="A52" i="61"/>
  <c r="B52" i="61"/>
  <c r="C52" i="61"/>
  <c r="D52" i="61"/>
  <c r="G52" i="61" s="1"/>
  <c r="A53" i="61"/>
  <c r="B53" i="61"/>
  <c r="C53" i="61"/>
  <c r="A54" i="61"/>
  <c r="B54" i="61"/>
  <c r="C54" i="61"/>
  <c r="A55" i="61"/>
  <c r="B55" i="61"/>
  <c r="C55" i="61"/>
  <c r="A56" i="61"/>
  <c r="B56" i="61"/>
  <c r="C56" i="61"/>
  <c r="D56" i="61"/>
  <c r="A57" i="61"/>
  <c r="B57" i="61"/>
  <c r="C57" i="61"/>
  <c r="A58" i="61"/>
  <c r="B58" i="61"/>
  <c r="C58" i="61"/>
  <c r="A59" i="61"/>
  <c r="B59" i="61"/>
  <c r="C59" i="61"/>
  <c r="A60" i="61"/>
  <c r="B60" i="61"/>
  <c r="C60" i="61"/>
  <c r="D60" i="61"/>
  <c r="A61" i="61"/>
  <c r="B61" i="61"/>
  <c r="C61" i="61"/>
  <c r="A62" i="61"/>
  <c r="B62" i="61"/>
  <c r="C62" i="61"/>
  <c r="A63" i="61"/>
  <c r="B63" i="61"/>
  <c r="C63" i="61"/>
  <c r="A64" i="61"/>
  <c r="B64" i="61"/>
  <c r="C64" i="61"/>
  <c r="D64" i="61"/>
  <c r="A65" i="61"/>
  <c r="B65" i="61"/>
  <c r="C65" i="61"/>
  <c r="A66" i="61"/>
  <c r="B66" i="61"/>
  <c r="C66" i="61"/>
  <c r="A67" i="61"/>
  <c r="B67" i="61"/>
  <c r="C67" i="61"/>
  <c r="A68" i="61"/>
  <c r="B68" i="61"/>
  <c r="C68" i="61"/>
  <c r="D68" i="61"/>
  <c r="A69" i="61"/>
  <c r="B69" i="61"/>
  <c r="C69" i="61"/>
  <c r="A70" i="61"/>
  <c r="B70" i="61"/>
  <c r="C70" i="61"/>
  <c r="A71" i="61"/>
  <c r="B71" i="61"/>
  <c r="C71" i="61"/>
  <c r="A72" i="61"/>
  <c r="B72" i="61"/>
  <c r="C72" i="61"/>
  <c r="D72" i="61"/>
  <c r="A73" i="61"/>
  <c r="B73" i="61"/>
  <c r="C73" i="61"/>
  <c r="A74" i="61"/>
  <c r="B74" i="61"/>
  <c r="C74" i="61"/>
  <c r="A75" i="61"/>
  <c r="B75" i="61"/>
  <c r="C75" i="61"/>
  <c r="A76" i="61"/>
  <c r="B76" i="61"/>
  <c r="C76" i="61"/>
  <c r="A77" i="61"/>
  <c r="B77" i="61"/>
  <c r="C77" i="61"/>
  <c r="D77" i="61"/>
  <c r="A78" i="61"/>
  <c r="B78" i="61"/>
  <c r="C78" i="61"/>
  <c r="A79" i="61"/>
  <c r="B79" i="61"/>
  <c r="C79" i="61"/>
  <c r="A80" i="61"/>
  <c r="B80" i="61"/>
  <c r="C80" i="61"/>
  <c r="A81" i="61"/>
  <c r="B81" i="61"/>
  <c r="C81" i="61"/>
  <c r="D81" i="61"/>
  <c r="H81" i="61" s="1"/>
  <c r="A82" i="61"/>
  <c r="B82" i="61"/>
  <c r="C82" i="61"/>
  <c r="A83" i="61"/>
  <c r="B83" i="61"/>
  <c r="C83" i="61"/>
  <c r="A84" i="61"/>
  <c r="B84" i="61"/>
  <c r="C84" i="61"/>
  <c r="A85" i="61"/>
  <c r="B85" i="61"/>
  <c r="C85" i="61"/>
  <c r="D85" i="61"/>
  <c r="H85" i="61" s="1"/>
  <c r="A86" i="61"/>
  <c r="B86" i="61"/>
  <c r="C86" i="61"/>
  <c r="A87" i="61"/>
  <c r="B87" i="61"/>
  <c r="C87" i="61"/>
  <c r="A88" i="61"/>
  <c r="B88" i="61"/>
  <c r="C88" i="61"/>
  <c r="A89" i="61"/>
  <c r="B89" i="61"/>
  <c r="C89" i="61"/>
  <c r="D89" i="61"/>
  <c r="H89" i="61" s="1"/>
  <c r="A90" i="61"/>
  <c r="B90" i="61"/>
  <c r="C90" i="61"/>
  <c r="A91" i="61"/>
  <c r="B91" i="61"/>
  <c r="C91" i="61"/>
  <c r="A92" i="61"/>
  <c r="B92" i="61"/>
  <c r="C92" i="61"/>
  <c r="A93" i="61"/>
  <c r="B93" i="61"/>
  <c r="C93" i="61"/>
  <c r="D93" i="61"/>
  <c r="F93" i="61" s="1"/>
  <c r="A94" i="61"/>
  <c r="B94" i="61"/>
  <c r="C94" i="61"/>
  <c r="A95" i="61"/>
  <c r="B95" i="61"/>
  <c r="C95" i="61"/>
  <c r="A96" i="61"/>
  <c r="B96" i="61"/>
  <c r="C96" i="61"/>
  <c r="A97" i="61"/>
  <c r="B97" i="61"/>
  <c r="C97" i="61"/>
  <c r="D97" i="61"/>
  <c r="A98" i="61"/>
  <c r="B98" i="61"/>
  <c r="C98" i="61"/>
  <c r="A99" i="61"/>
  <c r="B99" i="61"/>
  <c r="C99" i="61"/>
  <c r="A100" i="61"/>
  <c r="B100" i="61"/>
  <c r="C100" i="61"/>
  <c r="A101" i="61"/>
  <c r="B101" i="61"/>
  <c r="C101" i="61"/>
  <c r="D101" i="61"/>
  <c r="A102" i="61"/>
  <c r="B102" i="61"/>
  <c r="C102" i="61"/>
  <c r="A103" i="61"/>
  <c r="B103" i="61"/>
  <c r="C103" i="61"/>
  <c r="A104" i="61"/>
  <c r="B104" i="61"/>
  <c r="C104" i="61"/>
  <c r="A105" i="61"/>
  <c r="B105" i="61"/>
  <c r="C105" i="61"/>
  <c r="D105" i="61"/>
  <c r="A106" i="61"/>
  <c r="B106" i="61"/>
  <c r="C106" i="61"/>
  <c r="A107" i="61"/>
  <c r="B107" i="61"/>
  <c r="C107" i="61"/>
  <c r="A108" i="61"/>
  <c r="B108" i="61"/>
  <c r="C108" i="61"/>
  <c r="A109" i="61"/>
  <c r="B109" i="61"/>
  <c r="C109" i="61"/>
  <c r="D109" i="61"/>
  <c r="F109" i="61" s="1"/>
  <c r="A110" i="61"/>
  <c r="B110" i="61"/>
  <c r="C110" i="61"/>
  <c r="A111" i="61"/>
  <c r="B111" i="61"/>
  <c r="C111" i="61"/>
  <c r="A112" i="61"/>
  <c r="B112" i="61"/>
  <c r="C112" i="61"/>
  <c r="A113" i="61"/>
  <c r="B113" i="61"/>
  <c r="C113" i="61"/>
  <c r="D113" i="61"/>
  <c r="A114" i="61"/>
  <c r="B114" i="61"/>
  <c r="C114" i="61"/>
  <c r="A115" i="61"/>
  <c r="B115" i="61"/>
  <c r="C115" i="61"/>
  <c r="A116" i="61"/>
  <c r="B116" i="61"/>
  <c r="C116" i="61"/>
  <c r="A117" i="61"/>
  <c r="B117" i="61"/>
  <c r="C117" i="61"/>
  <c r="D117" i="61"/>
  <c r="A118" i="61"/>
  <c r="B118" i="61"/>
  <c r="C118" i="61"/>
  <c r="A119" i="61"/>
  <c r="B119" i="61"/>
  <c r="C119" i="61"/>
  <c r="A120" i="61"/>
  <c r="B120" i="61"/>
  <c r="C120" i="61"/>
  <c r="A121" i="61"/>
  <c r="B121" i="61"/>
  <c r="C121" i="61"/>
  <c r="D121" i="61"/>
  <c r="A122" i="61"/>
  <c r="B122" i="61"/>
  <c r="C122" i="61"/>
  <c r="A123" i="61"/>
  <c r="B123" i="61"/>
  <c r="C123" i="61"/>
  <c r="A124" i="61"/>
  <c r="B124" i="61"/>
  <c r="C124" i="61"/>
  <c r="A125" i="61"/>
  <c r="B125" i="61"/>
  <c r="C125" i="61"/>
  <c r="D125" i="61"/>
  <c r="A126" i="61"/>
  <c r="B126" i="61"/>
  <c r="C126" i="61"/>
  <c r="A127" i="61"/>
  <c r="B127" i="61"/>
  <c r="C127" i="61"/>
  <c r="A128" i="61"/>
  <c r="B128" i="61"/>
  <c r="C128" i="61"/>
  <c r="A129" i="61"/>
  <c r="B129" i="61"/>
  <c r="C129" i="61"/>
  <c r="D129" i="61"/>
  <c r="F129" i="61" s="1"/>
  <c r="A130" i="61"/>
  <c r="B130" i="61"/>
  <c r="C130" i="61"/>
  <c r="A131" i="61"/>
  <c r="B131" i="61"/>
  <c r="C131" i="61"/>
  <c r="A132" i="61"/>
  <c r="B132" i="61"/>
  <c r="C132" i="61"/>
  <c r="A133" i="61"/>
  <c r="B133" i="61"/>
  <c r="C133" i="61"/>
  <c r="D133" i="61"/>
  <c r="F133" i="61" s="1"/>
  <c r="A134" i="61"/>
  <c r="B134" i="61"/>
  <c r="C134" i="61"/>
  <c r="A135" i="61"/>
  <c r="B135" i="61"/>
  <c r="C135" i="61"/>
  <c r="A136" i="61"/>
  <c r="B136" i="61"/>
  <c r="C136" i="61"/>
  <c r="A137" i="61"/>
  <c r="B137" i="61"/>
  <c r="C137" i="61"/>
  <c r="D137" i="61"/>
  <c r="A138" i="61"/>
  <c r="B138" i="61"/>
  <c r="C138" i="61"/>
  <c r="A139" i="61"/>
  <c r="B139" i="61"/>
  <c r="C139" i="61"/>
  <c r="A140" i="61"/>
  <c r="B140" i="61"/>
  <c r="C140" i="61"/>
  <c r="A141" i="61"/>
  <c r="B141" i="61"/>
  <c r="C141" i="61"/>
  <c r="D141" i="61"/>
  <c r="A142" i="61"/>
  <c r="B142" i="61"/>
  <c r="C142" i="61"/>
  <c r="A143" i="61"/>
  <c r="B143" i="61"/>
  <c r="C143" i="61"/>
  <c r="A144" i="61"/>
  <c r="B144" i="61"/>
  <c r="C144" i="61"/>
  <c r="A145" i="61"/>
  <c r="B145" i="61"/>
  <c r="C145" i="61"/>
  <c r="D145" i="61"/>
  <c r="A146" i="61"/>
  <c r="B146" i="61"/>
  <c r="C146" i="61"/>
  <c r="A147" i="61"/>
  <c r="B147" i="61"/>
  <c r="C147" i="61"/>
  <c r="A148" i="61"/>
  <c r="B148" i="61"/>
  <c r="C148" i="61"/>
  <c r="A149" i="61"/>
  <c r="B149" i="61"/>
  <c r="C149" i="61"/>
  <c r="D149" i="61"/>
  <c r="A150" i="61"/>
  <c r="B150" i="61"/>
  <c r="C150" i="61"/>
  <c r="A151" i="61"/>
  <c r="B151" i="61"/>
  <c r="C151" i="61"/>
  <c r="A152" i="61"/>
  <c r="B152" i="61"/>
  <c r="C152" i="61"/>
  <c r="A153" i="61"/>
  <c r="B153" i="61"/>
  <c r="C153" i="61"/>
  <c r="D153" i="61"/>
  <c r="A154" i="61"/>
  <c r="B154" i="61"/>
  <c r="C154" i="61"/>
  <c r="A155" i="61"/>
  <c r="B155" i="61"/>
  <c r="C155" i="61"/>
  <c r="A156" i="61"/>
  <c r="B156" i="61"/>
  <c r="C156" i="61"/>
  <c r="A157" i="61"/>
  <c r="B157" i="61"/>
  <c r="C157" i="61"/>
  <c r="D157" i="61"/>
  <c r="A158" i="61"/>
  <c r="B158" i="61"/>
  <c r="C158" i="61"/>
  <c r="E158" i="61"/>
  <c r="A159" i="61"/>
  <c r="B159" i="61"/>
  <c r="C159" i="61"/>
  <c r="A160" i="61"/>
  <c r="B160" i="61"/>
  <c r="C160" i="61"/>
  <c r="A161" i="61"/>
  <c r="B161" i="61"/>
  <c r="C161" i="61"/>
  <c r="A162" i="61"/>
  <c r="B162" i="61"/>
  <c r="A165" i="61"/>
  <c r="A1" i="62"/>
  <c r="A3" i="62"/>
  <c r="C4" i="62"/>
  <c r="H4" i="62"/>
  <c r="I4" i="62"/>
  <c r="A6" i="62"/>
  <c r="B6" i="62"/>
  <c r="C6" i="62"/>
  <c r="I6" i="62"/>
  <c r="A7" i="62"/>
  <c r="B7" i="62"/>
  <c r="C7" i="62"/>
  <c r="I7" i="62"/>
  <c r="A8" i="62"/>
  <c r="B8" i="62"/>
  <c r="C8" i="62"/>
  <c r="I8" i="62"/>
  <c r="A9" i="62"/>
  <c r="B9" i="62"/>
  <c r="C9" i="62"/>
  <c r="D9" i="62"/>
  <c r="I9" i="62"/>
  <c r="A10" i="62"/>
  <c r="B10" i="62"/>
  <c r="C10" i="62"/>
  <c r="I10" i="62"/>
  <c r="A11" i="62"/>
  <c r="B11" i="62"/>
  <c r="C11" i="62"/>
  <c r="A12" i="62"/>
  <c r="B12" i="62"/>
  <c r="C12" i="62"/>
  <c r="I12" i="62"/>
  <c r="A13" i="62"/>
  <c r="B13" i="62"/>
  <c r="C13" i="62"/>
  <c r="I13" i="62"/>
  <c r="A14" i="62"/>
  <c r="B14" i="62"/>
  <c r="C14" i="62"/>
  <c r="I14" i="62"/>
  <c r="A15" i="62"/>
  <c r="B15" i="62"/>
  <c r="C15" i="62"/>
  <c r="I15" i="62"/>
  <c r="A16" i="62"/>
  <c r="B16" i="62"/>
  <c r="C16" i="62"/>
  <c r="I16" i="62"/>
  <c r="A17" i="62"/>
  <c r="B17" i="62"/>
  <c r="C17" i="62"/>
  <c r="I17" i="62"/>
  <c r="A18" i="62"/>
  <c r="B18" i="62"/>
  <c r="C18" i="62"/>
  <c r="I18" i="62"/>
  <c r="A19" i="62"/>
  <c r="B19" i="62"/>
  <c r="C19" i="62"/>
  <c r="D19" i="62"/>
  <c r="I19" i="62"/>
  <c r="A20" i="62"/>
  <c r="B20" i="62"/>
  <c r="C20" i="62"/>
  <c r="E20" i="62"/>
  <c r="I20" i="62"/>
  <c r="A21" i="62"/>
  <c r="B21" i="62"/>
  <c r="C21" i="62"/>
  <c r="I21" i="62"/>
  <c r="A22" i="62"/>
  <c r="B22" i="62"/>
  <c r="C22" i="62"/>
  <c r="E22" i="62"/>
  <c r="I22" i="62"/>
  <c r="A23" i="62"/>
  <c r="B23" i="62"/>
  <c r="C23" i="62"/>
  <c r="I23" i="62"/>
  <c r="A24" i="62"/>
  <c r="B24" i="62"/>
  <c r="C24" i="62"/>
  <c r="I24" i="62"/>
  <c r="A25" i="62"/>
  <c r="B25" i="62"/>
  <c r="C25" i="62"/>
  <c r="I25" i="62"/>
  <c r="A26" i="62"/>
  <c r="B26" i="62"/>
  <c r="C26" i="62"/>
  <c r="E26" i="62"/>
  <c r="I26" i="62"/>
  <c r="A27" i="62"/>
  <c r="B27" i="62"/>
  <c r="C27" i="62"/>
  <c r="I27" i="62"/>
  <c r="A28" i="62"/>
  <c r="B28" i="62"/>
  <c r="C28" i="62"/>
  <c r="E28" i="62"/>
  <c r="I28" i="62"/>
  <c r="A29" i="62"/>
  <c r="B29" i="62"/>
  <c r="C29" i="62"/>
  <c r="D29" i="62"/>
  <c r="I29" i="62"/>
  <c r="A30" i="62"/>
  <c r="B30" i="62"/>
  <c r="C30" i="62"/>
  <c r="I30" i="62"/>
  <c r="A31" i="62"/>
  <c r="B31" i="62"/>
  <c r="C31" i="62"/>
  <c r="I31" i="62"/>
  <c r="A32" i="62"/>
  <c r="B32" i="62"/>
  <c r="C32" i="62"/>
  <c r="I32" i="62"/>
  <c r="A33" i="62"/>
  <c r="B33" i="62"/>
  <c r="C33" i="62"/>
  <c r="I33" i="62"/>
  <c r="A34" i="62"/>
  <c r="B34" i="62"/>
  <c r="C34" i="62"/>
  <c r="I34" i="62"/>
  <c r="A35" i="62"/>
  <c r="B35" i="62"/>
  <c r="C35" i="62"/>
  <c r="I35" i="62"/>
  <c r="A36" i="62"/>
  <c r="B36" i="62"/>
  <c r="C36" i="62"/>
  <c r="I36" i="62"/>
  <c r="A37" i="62"/>
  <c r="B37" i="62"/>
  <c r="C37" i="62"/>
  <c r="D37" i="62"/>
  <c r="I37" i="62"/>
  <c r="A38" i="62"/>
  <c r="B38" i="62"/>
  <c r="C38" i="62"/>
  <c r="E38" i="62"/>
  <c r="I38" i="62"/>
  <c r="A39" i="62"/>
  <c r="B39" i="62"/>
  <c r="C39" i="62"/>
  <c r="I39" i="62"/>
  <c r="A40" i="62"/>
  <c r="B40" i="62"/>
  <c r="C40" i="62"/>
  <c r="E40" i="62"/>
  <c r="I40" i="62"/>
  <c r="A41" i="62"/>
  <c r="B41" i="62"/>
  <c r="C41" i="62"/>
  <c r="I41" i="62"/>
  <c r="A42" i="62"/>
  <c r="B42" i="62"/>
  <c r="C42" i="62"/>
  <c r="E42" i="62"/>
  <c r="I42" i="62"/>
  <c r="A43" i="62"/>
  <c r="B43" i="62"/>
  <c r="C43" i="62"/>
  <c r="I43" i="62"/>
  <c r="A44" i="62"/>
  <c r="B44" i="62"/>
  <c r="C44" i="62"/>
  <c r="E44" i="62"/>
  <c r="I44" i="62"/>
  <c r="A45" i="62"/>
  <c r="B45" i="62"/>
  <c r="C45" i="62"/>
  <c r="I45" i="62"/>
  <c r="A46" i="62"/>
  <c r="B46" i="62"/>
  <c r="C46" i="62"/>
  <c r="I46" i="62"/>
  <c r="A47" i="62"/>
  <c r="B47" i="62"/>
  <c r="C47" i="62"/>
  <c r="I47" i="62"/>
  <c r="A48" i="62"/>
  <c r="B48" i="62"/>
  <c r="C48" i="62"/>
  <c r="I48" i="62"/>
  <c r="A49" i="62"/>
  <c r="B49" i="62"/>
  <c r="C49" i="62"/>
  <c r="I49" i="62"/>
  <c r="A50" i="62"/>
  <c r="B50" i="62"/>
  <c r="C50" i="62"/>
  <c r="I50" i="62"/>
  <c r="A51" i="62"/>
  <c r="B51" i="62"/>
  <c r="C51" i="62"/>
  <c r="I51" i="62"/>
  <c r="A52" i="62"/>
  <c r="B52" i="62"/>
  <c r="C52" i="62"/>
  <c r="I52" i="62"/>
  <c r="A53" i="62"/>
  <c r="B53" i="62"/>
  <c r="C53" i="62"/>
  <c r="D53" i="62"/>
  <c r="I53" i="62"/>
  <c r="A54" i="62"/>
  <c r="B54" i="62"/>
  <c r="C54" i="62"/>
  <c r="I54" i="62"/>
  <c r="A55" i="62"/>
  <c r="B55" i="62"/>
  <c r="C55" i="62"/>
  <c r="I55" i="62"/>
  <c r="A56" i="62"/>
  <c r="B56" i="62"/>
  <c r="C56" i="62"/>
  <c r="E56" i="62"/>
  <c r="I56" i="62"/>
  <c r="A57" i="62"/>
  <c r="B57" i="62"/>
  <c r="C57" i="62"/>
  <c r="I57" i="62"/>
  <c r="A58" i="62"/>
  <c r="B58" i="62"/>
  <c r="C58" i="62"/>
  <c r="E58" i="62"/>
  <c r="I58" i="62"/>
  <c r="A59" i="62"/>
  <c r="B59" i="62"/>
  <c r="C59" i="62"/>
  <c r="I59" i="62"/>
  <c r="A60" i="62"/>
  <c r="B60" i="62"/>
  <c r="C60" i="62"/>
  <c r="E60" i="62"/>
  <c r="I60" i="62"/>
  <c r="A61" i="62"/>
  <c r="B61" i="62"/>
  <c r="C61" i="62"/>
  <c r="I61" i="62"/>
  <c r="A62" i="62"/>
  <c r="B62" i="62"/>
  <c r="C62" i="62"/>
  <c r="E62" i="62"/>
  <c r="I62" i="62"/>
  <c r="A63" i="62"/>
  <c r="B63" i="62"/>
  <c r="C63" i="62"/>
  <c r="I63" i="62"/>
  <c r="A64" i="62"/>
  <c r="B64" i="62"/>
  <c r="C64" i="62"/>
  <c r="E64" i="62"/>
  <c r="I64" i="62"/>
  <c r="A65" i="62"/>
  <c r="B65" i="62"/>
  <c r="C65" i="62"/>
  <c r="I65" i="62"/>
  <c r="A66" i="62"/>
  <c r="B66" i="62"/>
  <c r="C66" i="62"/>
  <c r="E66" i="62"/>
  <c r="I66" i="62"/>
  <c r="A67" i="62"/>
  <c r="B67" i="62"/>
  <c r="C67" i="62"/>
  <c r="I67" i="62"/>
  <c r="A68" i="62"/>
  <c r="B68" i="62"/>
  <c r="C68" i="62"/>
  <c r="E68" i="62"/>
  <c r="I68" i="62"/>
  <c r="A69" i="62"/>
  <c r="B69" i="62"/>
  <c r="C69" i="62"/>
  <c r="I69" i="62"/>
  <c r="A70" i="62"/>
  <c r="B70" i="62"/>
  <c r="C70" i="62"/>
  <c r="E70" i="62"/>
  <c r="I70" i="62"/>
  <c r="A71" i="62"/>
  <c r="B71" i="62"/>
  <c r="C71" i="62"/>
  <c r="I71" i="62"/>
  <c r="A72" i="62"/>
  <c r="B72" i="62"/>
  <c r="C72" i="62"/>
  <c r="E72" i="62"/>
  <c r="I72" i="62"/>
  <c r="A73" i="62"/>
  <c r="B73" i="62"/>
  <c r="C73" i="62"/>
  <c r="I73" i="62"/>
  <c r="A74" i="62"/>
  <c r="B74" i="62"/>
  <c r="C74" i="62"/>
  <c r="E74" i="62"/>
  <c r="I74" i="62"/>
  <c r="A75" i="62"/>
  <c r="B75" i="62"/>
  <c r="C75" i="62"/>
  <c r="I75" i="62"/>
  <c r="A76" i="62"/>
  <c r="B76" i="62"/>
  <c r="C76" i="62"/>
  <c r="E76" i="62"/>
  <c r="I76" i="62"/>
  <c r="A77" i="62"/>
  <c r="B77" i="62"/>
  <c r="C77" i="62"/>
  <c r="I77" i="62"/>
  <c r="A78" i="62"/>
  <c r="B78" i="62"/>
  <c r="C78" i="62"/>
  <c r="E78" i="62"/>
  <c r="I78" i="62"/>
  <c r="A79" i="62"/>
  <c r="B79" i="62"/>
  <c r="C79" i="62"/>
  <c r="I79" i="62"/>
  <c r="A80" i="62"/>
  <c r="B80" i="62"/>
  <c r="C80" i="62"/>
  <c r="E80" i="62"/>
  <c r="I80" i="62"/>
  <c r="A81" i="62"/>
  <c r="B81" i="62"/>
  <c r="C81" i="62"/>
  <c r="I81" i="62"/>
  <c r="A82" i="62"/>
  <c r="B82" i="62"/>
  <c r="C82" i="62"/>
  <c r="E82" i="62"/>
  <c r="I82" i="62"/>
  <c r="A83" i="62"/>
  <c r="B83" i="62"/>
  <c r="C83" i="62"/>
  <c r="I83" i="62"/>
  <c r="A84" i="62"/>
  <c r="B84" i="62"/>
  <c r="C84" i="62"/>
  <c r="E84" i="62"/>
  <c r="I84" i="62"/>
  <c r="A85" i="62"/>
  <c r="B85" i="62"/>
  <c r="C85" i="62"/>
  <c r="I85" i="62"/>
  <c r="A86" i="62"/>
  <c r="B86" i="62"/>
  <c r="C86" i="62"/>
  <c r="I86" i="62"/>
  <c r="A87" i="62"/>
  <c r="B87" i="62"/>
  <c r="C87" i="62"/>
  <c r="I87" i="62"/>
  <c r="A88" i="62"/>
  <c r="B88" i="62"/>
  <c r="C88" i="62"/>
  <c r="I88" i="62"/>
  <c r="A89" i="62"/>
  <c r="B89" i="62"/>
  <c r="C89" i="62"/>
  <c r="I89" i="62"/>
  <c r="A90" i="62"/>
  <c r="B90" i="62"/>
  <c r="C90" i="62"/>
  <c r="I90" i="62"/>
  <c r="A91" i="62"/>
  <c r="B91" i="62"/>
  <c r="C91" i="62"/>
  <c r="I91" i="62"/>
  <c r="A92" i="62"/>
  <c r="B92" i="62"/>
  <c r="C92" i="62"/>
  <c r="I92" i="62"/>
  <c r="A93" i="62"/>
  <c r="B93" i="62"/>
  <c r="C93" i="62"/>
  <c r="I93" i="62"/>
  <c r="A94" i="62"/>
  <c r="B94" i="62"/>
  <c r="C94" i="62"/>
  <c r="I94" i="62"/>
  <c r="A95" i="62"/>
  <c r="B95" i="62"/>
  <c r="C95" i="62"/>
  <c r="I95" i="62"/>
  <c r="A96" i="62"/>
  <c r="B96" i="62"/>
  <c r="C96" i="62"/>
  <c r="I96" i="62"/>
  <c r="A97" i="62"/>
  <c r="B97" i="62"/>
  <c r="C97" i="62"/>
  <c r="I97" i="62"/>
  <c r="A98" i="62"/>
  <c r="B98" i="62"/>
  <c r="C98" i="62"/>
  <c r="I98" i="62"/>
  <c r="A99" i="62"/>
  <c r="B99" i="62"/>
  <c r="C99" i="62"/>
  <c r="I99" i="62"/>
  <c r="A100" i="62"/>
  <c r="B100" i="62"/>
  <c r="C100" i="62"/>
  <c r="I100" i="62"/>
  <c r="A101" i="62"/>
  <c r="B101" i="62"/>
  <c r="C101" i="62"/>
  <c r="I101" i="62"/>
  <c r="A102" i="62"/>
  <c r="B102" i="62"/>
  <c r="C102" i="62"/>
  <c r="I102" i="62"/>
  <c r="A103" i="62"/>
  <c r="B103" i="62"/>
  <c r="C103" i="62"/>
  <c r="I103" i="62"/>
  <c r="A104" i="62"/>
  <c r="B104" i="62"/>
  <c r="C104" i="62"/>
  <c r="I104" i="62"/>
  <c r="A105" i="62"/>
  <c r="B105" i="62"/>
  <c r="C105" i="62"/>
  <c r="I105" i="62"/>
  <c r="A106" i="62"/>
  <c r="B106" i="62"/>
  <c r="C106" i="62"/>
  <c r="I106" i="62"/>
  <c r="A107" i="62"/>
  <c r="B107" i="62"/>
  <c r="C107" i="62"/>
  <c r="I107" i="62"/>
  <c r="A108" i="62"/>
  <c r="B108" i="62"/>
  <c r="C108" i="62"/>
  <c r="E108" i="62"/>
  <c r="I108" i="62"/>
  <c r="A109" i="62"/>
  <c r="B109" i="62"/>
  <c r="C109" i="62"/>
  <c r="I109" i="62"/>
  <c r="A110" i="62"/>
  <c r="B110" i="62"/>
  <c r="C110" i="62"/>
  <c r="I110" i="62"/>
  <c r="A111" i="62"/>
  <c r="B111" i="62"/>
  <c r="C111" i="62"/>
  <c r="I111" i="62"/>
  <c r="A112" i="62"/>
  <c r="B112" i="62"/>
  <c r="C112" i="62"/>
  <c r="I112" i="62"/>
  <c r="A113" i="62"/>
  <c r="B113" i="62"/>
  <c r="C113" i="62"/>
  <c r="I113" i="62"/>
  <c r="A114" i="62"/>
  <c r="B114" i="62"/>
  <c r="C114" i="62"/>
  <c r="I114" i="62"/>
  <c r="A115" i="62"/>
  <c r="B115" i="62"/>
  <c r="C115" i="62"/>
  <c r="I115" i="62"/>
  <c r="A116" i="62"/>
  <c r="B116" i="62"/>
  <c r="C116" i="62"/>
  <c r="I116" i="62"/>
  <c r="A117" i="62"/>
  <c r="B117" i="62"/>
  <c r="C117" i="62"/>
  <c r="I117" i="62"/>
  <c r="A118" i="62"/>
  <c r="B118" i="62"/>
  <c r="C118" i="62"/>
  <c r="I118" i="62"/>
  <c r="A119" i="62"/>
  <c r="B119" i="62"/>
  <c r="C119" i="62"/>
  <c r="I119" i="62"/>
  <c r="A120" i="62"/>
  <c r="B120" i="62"/>
  <c r="C120" i="62"/>
  <c r="I120" i="62"/>
  <c r="A121" i="62"/>
  <c r="B121" i="62"/>
  <c r="C121" i="62"/>
  <c r="I121" i="62"/>
  <c r="A122" i="62"/>
  <c r="B122" i="62"/>
  <c r="C122" i="62"/>
  <c r="I122" i="62"/>
  <c r="A123" i="62"/>
  <c r="B123" i="62"/>
  <c r="C123" i="62"/>
  <c r="I123" i="62"/>
  <c r="A124" i="62"/>
  <c r="B124" i="62"/>
  <c r="C124" i="62"/>
  <c r="I124" i="62"/>
  <c r="A125" i="62"/>
  <c r="B125" i="62"/>
  <c r="C125" i="62"/>
  <c r="I125" i="62"/>
  <c r="A126" i="62"/>
  <c r="B126" i="62"/>
  <c r="C126" i="62"/>
  <c r="I126" i="62"/>
  <c r="A127" i="62"/>
  <c r="B127" i="62"/>
  <c r="C127" i="62"/>
  <c r="I127" i="62"/>
  <c r="A128" i="62"/>
  <c r="B128" i="62"/>
  <c r="C128" i="62"/>
  <c r="I128" i="62"/>
  <c r="A129" i="62"/>
  <c r="B129" i="62"/>
  <c r="C129" i="62"/>
  <c r="I129" i="62"/>
  <c r="A130" i="62"/>
  <c r="B130" i="62"/>
  <c r="C130" i="62"/>
  <c r="I130" i="62"/>
  <c r="A131" i="62"/>
  <c r="B131" i="62"/>
  <c r="C131" i="62"/>
  <c r="I131" i="62"/>
  <c r="A132" i="62"/>
  <c r="B132" i="62"/>
  <c r="C132" i="62"/>
  <c r="I132" i="62"/>
  <c r="A133" i="62"/>
  <c r="B133" i="62"/>
  <c r="C133" i="62"/>
  <c r="I133" i="62"/>
  <c r="A134" i="62"/>
  <c r="B134" i="62"/>
  <c r="C134" i="62"/>
  <c r="I134" i="62"/>
  <c r="A135" i="62"/>
  <c r="B135" i="62"/>
  <c r="C135" i="62"/>
  <c r="I135" i="62"/>
  <c r="A136" i="62"/>
  <c r="B136" i="62"/>
  <c r="C136" i="62"/>
  <c r="I136" i="62"/>
  <c r="A137" i="62"/>
  <c r="B137" i="62"/>
  <c r="C137" i="62"/>
  <c r="I137" i="62"/>
  <c r="A138" i="62"/>
  <c r="B138" i="62"/>
  <c r="C138" i="62"/>
  <c r="I138" i="62"/>
  <c r="A139" i="62"/>
  <c r="B139" i="62"/>
  <c r="C139" i="62"/>
  <c r="I139" i="62"/>
  <c r="A140" i="62"/>
  <c r="B140" i="62"/>
  <c r="C140" i="62"/>
  <c r="I140" i="62"/>
  <c r="A141" i="62"/>
  <c r="B141" i="62"/>
  <c r="C141" i="62"/>
  <c r="I141" i="62"/>
  <c r="A142" i="62"/>
  <c r="B142" i="62"/>
  <c r="C142" i="62"/>
  <c r="I142" i="62"/>
  <c r="A143" i="62"/>
  <c r="B143" i="62"/>
  <c r="C143" i="62"/>
  <c r="I143" i="62"/>
  <c r="A144" i="62"/>
  <c r="B144" i="62"/>
  <c r="C144" i="62"/>
  <c r="I144" i="62"/>
  <c r="A145" i="62"/>
  <c r="B145" i="62"/>
  <c r="C145" i="62"/>
  <c r="I145" i="62"/>
  <c r="A146" i="62"/>
  <c r="B146" i="62"/>
  <c r="C146" i="62"/>
  <c r="I146" i="62"/>
  <c r="A147" i="62"/>
  <c r="B147" i="62"/>
  <c r="C147" i="62"/>
  <c r="I147" i="62"/>
  <c r="A148" i="62"/>
  <c r="B148" i="62"/>
  <c r="C148" i="62"/>
  <c r="I148" i="62"/>
  <c r="A149" i="62"/>
  <c r="B149" i="62"/>
  <c r="C149" i="62"/>
  <c r="I149" i="62"/>
  <c r="A150" i="62"/>
  <c r="B150" i="62"/>
  <c r="C150" i="62"/>
  <c r="E150" i="62"/>
  <c r="I150" i="62"/>
  <c r="A151" i="62"/>
  <c r="B151" i="62"/>
  <c r="C151" i="62"/>
  <c r="I151" i="62"/>
  <c r="A152" i="62"/>
  <c r="B152" i="62"/>
  <c r="C152" i="62"/>
  <c r="E152" i="62"/>
  <c r="I152" i="62"/>
  <c r="A153" i="62"/>
  <c r="B153" i="62"/>
  <c r="C153" i="62"/>
  <c r="I153" i="62"/>
  <c r="A154" i="62"/>
  <c r="B154" i="62"/>
  <c r="C154" i="62"/>
  <c r="E154" i="62"/>
  <c r="I154" i="62"/>
  <c r="A155" i="62"/>
  <c r="B155" i="62"/>
  <c r="C155" i="62"/>
  <c r="I155" i="62"/>
  <c r="A156" i="62"/>
  <c r="B156" i="62"/>
  <c r="C156" i="62"/>
  <c r="I156" i="62"/>
  <c r="A157" i="62"/>
  <c r="B157" i="62"/>
  <c r="C157" i="62"/>
  <c r="I157" i="62"/>
  <c r="A158" i="62"/>
  <c r="B158" i="62"/>
  <c r="C158" i="62"/>
  <c r="I158" i="62"/>
  <c r="A159" i="62"/>
  <c r="B159" i="62"/>
  <c r="C159" i="62"/>
  <c r="I159" i="62"/>
  <c r="A160" i="62"/>
  <c r="B160" i="62"/>
  <c r="C160" i="62"/>
  <c r="I160" i="62"/>
  <c r="A161" i="62"/>
  <c r="B161" i="62"/>
  <c r="C161" i="62"/>
  <c r="I161" i="62"/>
  <c r="A162" i="62"/>
  <c r="B162" i="62"/>
  <c r="C162" i="62"/>
  <c r="A163" i="62"/>
  <c r="A1" i="63"/>
  <c r="A3" i="63"/>
  <c r="C5" i="63"/>
  <c r="H5" i="63"/>
  <c r="A7" i="63"/>
  <c r="B7" i="63"/>
  <c r="C7" i="63"/>
  <c r="H7" i="63"/>
  <c r="I7" i="63"/>
  <c r="A8" i="63"/>
  <c r="B8" i="63"/>
  <c r="C8" i="63"/>
  <c r="H8" i="63"/>
  <c r="I8" i="63"/>
  <c r="J8" i="63"/>
  <c r="A9" i="63"/>
  <c r="B9" i="63"/>
  <c r="C9" i="63"/>
  <c r="H9" i="63"/>
  <c r="I9" i="63"/>
  <c r="A10" i="63"/>
  <c r="B10" i="63"/>
  <c r="C10" i="63"/>
  <c r="F10" i="63"/>
  <c r="H10" i="63"/>
  <c r="K10" i="63"/>
  <c r="A11" i="63"/>
  <c r="B11" i="63"/>
  <c r="C11" i="63"/>
  <c r="H11" i="63"/>
  <c r="I11" i="63"/>
  <c r="A12" i="63"/>
  <c r="B12" i="63"/>
  <c r="E12" i="63"/>
  <c r="H12" i="63"/>
  <c r="I12" i="63"/>
  <c r="J12" i="63"/>
  <c r="A13" i="63"/>
  <c r="B13" i="63"/>
  <c r="C13" i="63"/>
  <c r="H13" i="63"/>
  <c r="A14" i="63"/>
  <c r="B14" i="63"/>
  <c r="C14" i="63"/>
  <c r="H14" i="63"/>
  <c r="I14" i="63"/>
  <c r="A15" i="63"/>
  <c r="B15" i="63"/>
  <c r="C15" i="63"/>
  <c r="D15" i="63"/>
  <c r="H15" i="63"/>
  <c r="I15" i="63"/>
  <c r="A16" i="63"/>
  <c r="B16" i="63"/>
  <c r="C16" i="63"/>
  <c r="H16" i="63"/>
  <c r="K16" i="63"/>
  <c r="A17" i="63"/>
  <c r="B17" i="63"/>
  <c r="C17" i="63"/>
  <c r="H17" i="63"/>
  <c r="I17" i="63"/>
  <c r="A18" i="63"/>
  <c r="B18" i="63"/>
  <c r="C18" i="63"/>
  <c r="H18" i="63"/>
  <c r="I18" i="63"/>
  <c r="A19" i="63"/>
  <c r="B19" i="63"/>
  <c r="C19" i="63"/>
  <c r="D19" i="63"/>
  <c r="H19" i="63"/>
  <c r="I19" i="63"/>
  <c r="A20" i="63"/>
  <c r="B20" i="63"/>
  <c r="C20" i="63"/>
  <c r="H20" i="63"/>
  <c r="A21" i="63"/>
  <c r="B21" i="63"/>
  <c r="C21" i="63"/>
  <c r="H21" i="63"/>
  <c r="I21" i="63"/>
  <c r="A22" i="63"/>
  <c r="B22" i="63"/>
  <c r="C22" i="63"/>
  <c r="H22" i="63"/>
  <c r="J22" i="63"/>
  <c r="A23" i="63"/>
  <c r="B23" i="63"/>
  <c r="C23" i="63"/>
  <c r="D23" i="63"/>
  <c r="H23" i="63"/>
  <c r="A24" i="63"/>
  <c r="B24" i="63"/>
  <c r="C24" i="63"/>
  <c r="H24" i="63"/>
  <c r="A25" i="63"/>
  <c r="B25" i="63"/>
  <c r="C25" i="63"/>
  <c r="H25" i="63"/>
  <c r="I25" i="63"/>
  <c r="A26" i="63"/>
  <c r="B26" i="63"/>
  <c r="C26" i="63"/>
  <c r="H26" i="63"/>
  <c r="J26" i="63"/>
  <c r="A27" i="63"/>
  <c r="B27" i="63"/>
  <c r="C27" i="63"/>
  <c r="D27" i="63"/>
  <c r="H27" i="63"/>
  <c r="I27" i="63"/>
  <c r="A28" i="63"/>
  <c r="B28" i="63"/>
  <c r="C28" i="63"/>
  <c r="F28" i="63"/>
  <c r="H28" i="63"/>
  <c r="K28" i="63"/>
  <c r="A29" i="63"/>
  <c r="B29" i="63"/>
  <c r="C29" i="63"/>
  <c r="H29" i="63"/>
  <c r="A30" i="63"/>
  <c r="B30" i="63"/>
  <c r="C30" i="63"/>
  <c r="H30" i="63"/>
  <c r="I30" i="63"/>
  <c r="A31" i="63"/>
  <c r="B31" i="63"/>
  <c r="C31" i="63"/>
  <c r="D31" i="63"/>
  <c r="H31" i="63"/>
  <c r="A32" i="63"/>
  <c r="B32" i="63"/>
  <c r="C32" i="63"/>
  <c r="H32" i="63"/>
  <c r="A33" i="63"/>
  <c r="B33" i="63"/>
  <c r="C33" i="63"/>
  <c r="H33" i="63"/>
  <c r="I33" i="63"/>
  <c r="A34" i="63"/>
  <c r="B34" i="63"/>
  <c r="C34" i="63"/>
  <c r="H34" i="63"/>
  <c r="I34" i="63"/>
  <c r="A35" i="63"/>
  <c r="B35" i="63"/>
  <c r="C35" i="63"/>
  <c r="D35" i="63"/>
  <c r="H35" i="63"/>
  <c r="I35" i="63"/>
  <c r="A36" i="63"/>
  <c r="B36" i="63"/>
  <c r="C36" i="63"/>
  <c r="H36" i="63"/>
  <c r="A37" i="63"/>
  <c r="B37" i="63"/>
  <c r="C37" i="63"/>
  <c r="H37" i="63"/>
  <c r="A38" i="63"/>
  <c r="B38" i="63"/>
  <c r="C38" i="63"/>
  <c r="E38" i="63"/>
  <c r="H38" i="63"/>
  <c r="I38" i="63"/>
  <c r="J38" i="63"/>
  <c r="A39" i="63"/>
  <c r="B39" i="63"/>
  <c r="C39" i="63"/>
  <c r="D39" i="63"/>
  <c r="H39" i="63"/>
  <c r="I39" i="63"/>
  <c r="A40" i="63"/>
  <c r="B40" i="63"/>
  <c r="C40" i="63"/>
  <c r="H40" i="63"/>
  <c r="A41" i="63"/>
  <c r="B41" i="63"/>
  <c r="C41" i="63"/>
  <c r="H41" i="63"/>
  <c r="I41" i="63"/>
  <c r="A42" i="63"/>
  <c r="B42" i="63"/>
  <c r="C42" i="63"/>
  <c r="H42" i="63"/>
  <c r="I42" i="63"/>
  <c r="A43" i="63"/>
  <c r="B43" i="63"/>
  <c r="C43" i="63"/>
  <c r="H43" i="63"/>
  <c r="A44" i="63"/>
  <c r="B44" i="63"/>
  <c r="C44" i="63"/>
  <c r="H44" i="63"/>
  <c r="A45" i="63"/>
  <c r="B45" i="63"/>
  <c r="C45" i="63"/>
  <c r="H45" i="63"/>
  <c r="A46" i="63"/>
  <c r="B46" i="63"/>
  <c r="C46" i="63"/>
  <c r="H46" i="63"/>
  <c r="I46" i="63"/>
  <c r="A47" i="63"/>
  <c r="B47" i="63"/>
  <c r="C47" i="63"/>
  <c r="H47" i="63"/>
  <c r="I47" i="63"/>
  <c r="A48" i="63"/>
  <c r="B48" i="63"/>
  <c r="C48" i="63"/>
  <c r="H48" i="63"/>
  <c r="A49" i="63"/>
  <c r="B49" i="63"/>
  <c r="C49" i="63"/>
  <c r="H49" i="63"/>
  <c r="A50" i="63"/>
  <c r="B50" i="63"/>
  <c r="C50" i="63"/>
  <c r="E50" i="63"/>
  <c r="H50" i="63"/>
  <c r="J50" i="63"/>
  <c r="A51" i="63"/>
  <c r="B51" i="63"/>
  <c r="C51" i="63"/>
  <c r="D51" i="63"/>
  <c r="H51" i="63"/>
  <c r="A52" i="63"/>
  <c r="B52" i="63"/>
  <c r="C52" i="63"/>
  <c r="F52" i="63"/>
  <c r="H52" i="63"/>
  <c r="A53" i="63"/>
  <c r="B53" i="63"/>
  <c r="C53" i="63"/>
  <c r="H53" i="63"/>
  <c r="A54" i="63"/>
  <c r="B54" i="63"/>
  <c r="C54" i="63"/>
  <c r="H54" i="63"/>
  <c r="I54" i="63"/>
  <c r="J54" i="63"/>
  <c r="A55" i="63"/>
  <c r="B55" i="63"/>
  <c r="C55" i="63"/>
  <c r="H55" i="63"/>
  <c r="I55" i="63"/>
  <c r="A56" i="63"/>
  <c r="B56" i="63"/>
  <c r="C56" i="63"/>
  <c r="H56" i="63"/>
  <c r="A57" i="63"/>
  <c r="B57" i="63"/>
  <c r="C57" i="63"/>
  <c r="H57" i="63"/>
  <c r="I57" i="63"/>
  <c r="A58" i="63"/>
  <c r="B58" i="63"/>
  <c r="C58" i="63"/>
  <c r="H58" i="63"/>
  <c r="A59" i="63"/>
  <c r="B59" i="63"/>
  <c r="C59" i="63"/>
  <c r="D59" i="63"/>
  <c r="H59" i="63"/>
  <c r="I59" i="63"/>
  <c r="A60" i="63"/>
  <c r="B60" i="63"/>
  <c r="C60" i="63"/>
  <c r="F60" i="63"/>
  <c r="H60" i="63"/>
  <c r="J60" i="63"/>
  <c r="A61" i="63"/>
  <c r="B61" i="63"/>
  <c r="C61" i="63"/>
  <c r="H61" i="63"/>
  <c r="I61" i="63"/>
  <c r="A62" i="63"/>
  <c r="B62" i="63"/>
  <c r="C62" i="63"/>
  <c r="H62" i="63"/>
  <c r="I62" i="63"/>
  <c r="A63" i="63"/>
  <c r="B63" i="63"/>
  <c r="C63" i="63"/>
  <c r="D63" i="63"/>
  <c r="H63" i="63"/>
  <c r="A64" i="63"/>
  <c r="B64" i="63"/>
  <c r="C64" i="63"/>
  <c r="H64" i="63"/>
  <c r="A65" i="63"/>
  <c r="B65" i="63"/>
  <c r="C65" i="63"/>
  <c r="H65" i="63"/>
  <c r="I65" i="63"/>
  <c r="A66" i="63"/>
  <c r="B66" i="63"/>
  <c r="C66" i="63"/>
  <c r="H66" i="63"/>
  <c r="A67" i="63"/>
  <c r="B67" i="63"/>
  <c r="C67" i="63"/>
  <c r="D67" i="63"/>
  <c r="H67" i="63"/>
  <c r="A68" i="63"/>
  <c r="B68" i="63"/>
  <c r="C68" i="63"/>
  <c r="E68" i="63"/>
  <c r="H68" i="63"/>
  <c r="J68" i="63"/>
  <c r="A69" i="63"/>
  <c r="B69" i="63"/>
  <c r="C69" i="63"/>
  <c r="H69" i="63"/>
  <c r="A70" i="63"/>
  <c r="B70" i="63"/>
  <c r="C70" i="63"/>
  <c r="H70" i="63"/>
  <c r="I70" i="63"/>
  <c r="A71" i="63"/>
  <c r="B71" i="63"/>
  <c r="C71" i="63"/>
  <c r="H71" i="63"/>
  <c r="A72" i="63"/>
  <c r="B72" i="63"/>
  <c r="C72" i="63"/>
  <c r="H72" i="63"/>
  <c r="A73" i="63"/>
  <c r="B73" i="63"/>
  <c r="C73" i="63"/>
  <c r="H73" i="63"/>
  <c r="I73" i="63"/>
  <c r="A74" i="63"/>
  <c r="B74" i="63"/>
  <c r="C74" i="63"/>
  <c r="H74" i="63"/>
  <c r="A75" i="63"/>
  <c r="B75" i="63"/>
  <c r="C75" i="63"/>
  <c r="D75" i="63"/>
  <c r="H75" i="63"/>
  <c r="I75" i="63"/>
  <c r="A76" i="63"/>
  <c r="B76" i="63"/>
  <c r="C76" i="63"/>
  <c r="H76" i="63"/>
  <c r="A77" i="63"/>
  <c r="B77" i="63"/>
  <c r="C77" i="63"/>
  <c r="H77" i="63"/>
  <c r="A78" i="63"/>
  <c r="B78" i="63"/>
  <c r="C78" i="63"/>
  <c r="H78" i="63"/>
  <c r="I78" i="63"/>
  <c r="A79" i="63"/>
  <c r="B79" i="63"/>
  <c r="C79" i="63"/>
  <c r="H79" i="63"/>
  <c r="I79" i="63"/>
  <c r="A80" i="63"/>
  <c r="B80" i="63"/>
  <c r="C80" i="63"/>
  <c r="H80" i="63"/>
  <c r="A81" i="63"/>
  <c r="B81" i="63"/>
  <c r="C81" i="63"/>
  <c r="H81" i="63"/>
  <c r="I81" i="63"/>
  <c r="A82" i="63"/>
  <c r="B82" i="63"/>
  <c r="C82" i="63"/>
  <c r="H82" i="63"/>
  <c r="A83" i="63"/>
  <c r="B83" i="63"/>
  <c r="C83" i="63"/>
  <c r="D83" i="63"/>
  <c r="H83" i="63"/>
  <c r="I83" i="63"/>
  <c r="A84" i="63"/>
  <c r="B84" i="63"/>
  <c r="C84" i="63"/>
  <c r="H84" i="63"/>
  <c r="A85" i="63"/>
  <c r="B85" i="63"/>
  <c r="C85" i="63"/>
  <c r="H85" i="63"/>
  <c r="I85" i="63"/>
  <c r="A86" i="63"/>
  <c r="B86" i="63"/>
  <c r="C86" i="63"/>
  <c r="H86" i="63"/>
  <c r="I86" i="63"/>
  <c r="A87" i="63"/>
  <c r="B87" i="63"/>
  <c r="C87" i="63"/>
  <c r="H87" i="63"/>
  <c r="I87" i="63"/>
  <c r="A88" i="63"/>
  <c r="B88" i="63"/>
  <c r="C88" i="63"/>
  <c r="H88" i="63"/>
  <c r="A89" i="63"/>
  <c r="B89" i="63"/>
  <c r="C89" i="63"/>
  <c r="H89" i="63"/>
  <c r="I89" i="63"/>
  <c r="A90" i="63"/>
  <c r="B90" i="63"/>
  <c r="C90" i="63"/>
  <c r="H90" i="63"/>
  <c r="A91" i="63"/>
  <c r="B91" i="63"/>
  <c r="C91" i="63"/>
  <c r="D91" i="63"/>
  <c r="H91" i="63"/>
  <c r="I91" i="63"/>
  <c r="A92" i="63"/>
  <c r="B92" i="63"/>
  <c r="C92" i="63"/>
  <c r="F92" i="63"/>
  <c r="H92" i="63"/>
  <c r="J92" i="63"/>
  <c r="A93" i="63"/>
  <c r="B93" i="63"/>
  <c r="C93" i="63"/>
  <c r="H93" i="63"/>
  <c r="A94" i="63"/>
  <c r="B94" i="63"/>
  <c r="C94" i="63"/>
  <c r="H94" i="63"/>
  <c r="I94" i="63"/>
  <c r="A95" i="63"/>
  <c r="B95" i="63"/>
  <c r="C95" i="63"/>
  <c r="D95" i="63"/>
  <c r="H95" i="63"/>
  <c r="A96" i="63"/>
  <c r="B96" i="63"/>
  <c r="C96" i="63"/>
  <c r="F96" i="63"/>
  <c r="H96" i="63"/>
  <c r="J96" i="63"/>
  <c r="K96" i="63"/>
  <c r="A97" i="63"/>
  <c r="B97" i="63"/>
  <c r="C97" i="63"/>
  <c r="H97" i="63"/>
  <c r="I97" i="63"/>
  <c r="A98" i="63"/>
  <c r="B98" i="63"/>
  <c r="C98" i="63"/>
  <c r="H98" i="63"/>
  <c r="A99" i="63"/>
  <c r="B99" i="63"/>
  <c r="C99" i="63"/>
  <c r="D99" i="63"/>
  <c r="H99" i="63"/>
  <c r="I99" i="63"/>
  <c r="A100" i="63"/>
  <c r="B100" i="63"/>
  <c r="C100" i="63"/>
  <c r="H100" i="63"/>
  <c r="A101" i="63"/>
  <c r="B101" i="63"/>
  <c r="C101" i="63"/>
  <c r="H101" i="63"/>
  <c r="A102" i="63"/>
  <c r="B102" i="63"/>
  <c r="C102" i="63"/>
  <c r="H102" i="63"/>
  <c r="I102" i="63"/>
  <c r="A103" i="63"/>
  <c r="B103" i="63"/>
  <c r="C103" i="63"/>
  <c r="D103" i="63"/>
  <c r="H103" i="63"/>
  <c r="A104" i="63"/>
  <c r="B104" i="63"/>
  <c r="C104" i="63"/>
  <c r="F104" i="63"/>
  <c r="H104" i="63"/>
  <c r="J104" i="63"/>
  <c r="K104" i="63"/>
  <c r="A105" i="63"/>
  <c r="B105" i="63"/>
  <c r="C105" i="63"/>
  <c r="H105" i="63"/>
  <c r="I105" i="63"/>
  <c r="A106" i="63"/>
  <c r="B106" i="63"/>
  <c r="C106" i="63"/>
  <c r="H106" i="63"/>
  <c r="A107" i="63"/>
  <c r="B107" i="63"/>
  <c r="C107" i="63"/>
  <c r="D107" i="63"/>
  <c r="H107" i="63"/>
  <c r="I107" i="63"/>
  <c r="A108" i="63"/>
  <c r="B108" i="63"/>
  <c r="C108" i="63"/>
  <c r="H108" i="63"/>
  <c r="A109" i="63"/>
  <c r="B109" i="63"/>
  <c r="C109" i="63"/>
  <c r="H109" i="63"/>
  <c r="A110" i="63"/>
  <c r="B110" i="63"/>
  <c r="C110" i="63"/>
  <c r="H110" i="63"/>
  <c r="I110" i="63"/>
  <c r="A111" i="63"/>
  <c r="B111" i="63"/>
  <c r="C111" i="63"/>
  <c r="D111" i="63"/>
  <c r="H111" i="63"/>
  <c r="A112" i="63"/>
  <c r="B112" i="63"/>
  <c r="C112" i="63"/>
  <c r="H112" i="63"/>
  <c r="K112" i="63"/>
  <c r="A113" i="63"/>
  <c r="B113" i="63"/>
  <c r="C113" i="63"/>
  <c r="H113" i="63"/>
  <c r="I113" i="63"/>
  <c r="A114" i="63"/>
  <c r="B114" i="63"/>
  <c r="C114" i="63"/>
  <c r="H114" i="63"/>
  <c r="I114" i="63"/>
  <c r="A115" i="63"/>
  <c r="B115" i="63"/>
  <c r="C115" i="63"/>
  <c r="D115" i="63"/>
  <c r="H115" i="63"/>
  <c r="I115" i="63"/>
  <c r="A116" i="63"/>
  <c r="B116" i="63"/>
  <c r="C116" i="63"/>
  <c r="H116" i="63"/>
  <c r="J116" i="63"/>
  <c r="A117" i="63"/>
  <c r="B117" i="63"/>
  <c r="C117" i="63"/>
  <c r="H117" i="63"/>
  <c r="I117" i="63"/>
  <c r="A118" i="63"/>
  <c r="B118" i="63"/>
  <c r="C118" i="63"/>
  <c r="H118" i="63"/>
  <c r="I118" i="63"/>
  <c r="A119" i="63"/>
  <c r="B119" i="63"/>
  <c r="C119" i="63"/>
  <c r="H119" i="63"/>
  <c r="I119" i="63"/>
  <c r="A120" i="63"/>
  <c r="B120" i="63"/>
  <c r="C120" i="63"/>
  <c r="H120" i="63"/>
  <c r="A121" i="63"/>
  <c r="B121" i="63"/>
  <c r="C121" i="63"/>
  <c r="H121" i="63"/>
  <c r="I121" i="63"/>
  <c r="A122" i="63"/>
  <c r="B122" i="63"/>
  <c r="C122" i="63"/>
  <c r="H122" i="63"/>
  <c r="A123" i="63"/>
  <c r="B123" i="63"/>
  <c r="C123" i="63"/>
  <c r="D123" i="63"/>
  <c r="H123" i="63"/>
  <c r="I123" i="63"/>
  <c r="A124" i="63"/>
  <c r="B124" i="63"/>
  <c r="C124" i="63"/>
  <c r="E124" i="63"/>
  <c r="H124" i="63"/>
  <c r="J124" i="63"/>
  <c r="K124" i="63"/>
  <c r="A125" i="63"/>
  <c r="B125" i="63"/>
  <c r="C125" i="63"/>
  <c r="H125" i="63"/>
  <c r="I125" i="63"/>
  <c r="A126" i="63"/>
  <c r="B126" i="63"/>
  <c r="C126" i="63"/>
  <c r="H126" i="63"/>
  <c r="I126" i="63"/>
  <c r="A127" i="63"/>
  <c r="B127" i="63"/>
  <c r="C127" i="63"/>
  <c r="H127" i="63"/>
  <c r="I127" i="63"/>
  <c r="A128" i="63"/>
  <c r="B128" i="63"/>
  <c r="C128" i="63"/>
  <c r="H128" i="63"/>
  <c r="J128" i="63"/>
  <c r="A129" i="63"/>
  <c r="B129" i="63"/>
  <c r="C129" i="63"/>
  <c r="H129" i="63"/>
  <c r="I129" i="63"/>
  <c r="A130" i="63"/>
  <c r="B130" i="63"/>
  <c r="C130" i="63"/>
  <c r="H130" i="63"/>
  <c r="A131" i="63"/>
  <c r="B131" i="63"/>
  <c r="C131" i="63"/>
  <c r="D131" i="63"/>
  <c r="H131" i="63"/>
  <c r="I131" i="63"/>
  <c r="A132" i="63"/>
  <c r="B132" i="63"/>
  <c r="C132" i="63"/>
  <c r="H132" i="63"/>
  <c r="A133" i="63"/>
  <c r="B133" i="63"/>
  <c r="C133" i="63"/>
  <c r="H133" i="63"/>
  <c r="A134" i="63"/>
  <c r="B134" i="63"/>
  <c r="C134" i="63"/>
  <c r="H134" i="63"/>
  <c r="A135" i="63"/>
  <c r="B135" i="63"/>
  <c r="C135" i="63"/>
  <c r="H135" i="63"/>
  <c r="A136" i="63"/>
  <c r="B136" i="63"/>
  <c r="C136" i="63"/>
  <c r="H136" i="63"/>
  <c r="I136" i="63"/>
  <c r="J136" i="63"/>
  <c r="A137" i="63"/>
  <c r="B137" i="63"/>
  <c r="C137" i="63"/>
  <c r="H137" i="63"/>
  <c r="I137" i="63"/>
  <c r="A138" i="63"/>
  <c r="B138" i="63"/>
  <c r="C138" i="63"/>
  <c r="D138" i="63"/>
  <c r="H138" i="63"/>
  <c r="I138" i="63"/>
  <c r="A139" i="63"/>
  <c r="B139" i="63"/>
  <c r="C139" i="63"/>
  <c r="H139" i="63"/>
  <c r="A140" i="63"/>
  <c r="B140" i="63"/>
  <c r="C140" i="63"/>
  <c r="F140" i="63"/>
  <c r="H140" i="63"/>
  <c r="I140" i="63"/>
  <c r="J140" i="63"/>
  <c r="K140" i="63"/>
  <c r="A141" i="63"/>
  <c r="B141" i="63"/>
  <c r="C141" i="63"/>
  <c r="H141" i="63"/>
  <c r="I141" i="63"/>
  <c r="A142" i="63"/>
  <c r="B142" i="63"/>
  <c r="C142" i="63"/>
  <c r="D142" i="63"/>
  <c r="H142" i="63"/>
  <c r="A143" i="63"/>
  <c r="B143" i="63"/>
  <c r="C143" i="63"/>
  <c r="H143" i="63"/>
  <c r="A144" i="63"/>
  <c r="B144" i="63"/>
  <c r="C144" i="63"/>
  <c r="H144" i="63"/>
  <c r="A145" i="63"/>
  <c r="B145" i="63"/>
  <c r="C145" i="63"/>
  <c r="H145" i="63"/>
  <c r="I145" i="63"/>
  <c r="A146" i="63"/>
  <c r="B146" i="63"/>
  <c r="C146" i="63"/>
  <c r="H146" i="63"/>
  <c r="I146" i="63"/>
  <c r="A147" i="63"/>
  <c r="B147" i="63"/>
  <c r="C147" i="63"/>
  <c r="H147" i="63"/>
  <c r="A148" i="63"/>
  <c r="B148" i="63"/>
  <c r="C148" i="63"/>
  <c r="H148" i="63"/>
  <c r="I148" i="63"/>
  <c r="J148" i="63"/>
  <c r="A149" i="63"/>
  <c r="B149" i="63"/>
  <c r="C149" i="63"/>
  <c r="H149" i="63"/>
  <c r="I149" i="63"/>
  <c r="A150" i="63"/>
  <c r="B150" i="63"/>
  <c r="C150" i="63"/>
  <c r="D150" i="63"/>
  <c r="H150" i="63"/>
  <c r="I150" i="63"/>
  <c r="A151" i="63"/>
  <c r="B151" i="63"/>
  <c r="C151" i="63"/>
  <c r="H151" i="63"/>
  <c r="A152" i="63"/>
  <c r="B152" i="63"/>
  <c r="C152" i="63"/>
  <c r="H152" i="63"/>
  <c r="J152" i="63"/>
  <c r="K152" i="63"/>
  <c r="A153" i="63"/>
  <c r="B153" i="63"/>
  <c r="C153" i="63"/>
  <c r="H153" i="63"/>
  <c r="I153" i="63"/>
  <c r="A154" i="63"/>
  <c r="B154" i="63"/>
  <c r="C154" i="63"/>
  <c r="D154" i="63"/>
  <c r="H154" i="63"/>
  <c r="I154" i="63"/>
  <c r="A155" i="63"/>
  <c r="B155" i="63"/>
  <c r="C155" i="63"/>
  <c r="H155" i="63"/>
  <c r="A156" i="63"/>
  <c r="B156" i="63"/>
  <c r="C156" i="63"/>
  <c r="H156" i="63"/>
  <c r="I156" i="63"/>
  <c r="A157" i="63"/>
  <c r="B157" i="63"/>
  <c r="C157" i="63"/>
  <c r="H157" i="63"/>
  <c r="A158" i="63"/>
  <c r="B158" i="63"/>
  <c r="C158" i="63"/>
  <c r="H158" i="63"/>
  <c r="I158" i="63"/>
  <c r="A159" i="63"/>
  <c r="B159" i="63"/>
  <c r="C159" i="63"/>
  <c r="H159" i="63"/>
  <c r="A160" i="63"/>
  <c r="B160" i="63"/>
  <c r="C160" i="63"/>
  <c r="H160" i="63"/>
  <c r="A161" i="63"/>
  <c r="B161" i="63"/>
  <c r="C161" i="63"/>
  <c r="H161" i="63"/>
  <c r="A162" i="63"/>
  <c r="B162" i="63"/>
  <c r="C162" i="63"/>
  <c r="H162" i="63"/>
  <c r="A163" i="63"/>
  <c r="B163" i="63"/>
  <c r="A164" i="63"/>
  <c r="A1" i="64"/>
  <c r="A3" i="64"/>
  <c r="C6" i="64"/>
  <c r="O6" i="64"/>
  <c r="A8" i="64"/>
  <c r="B8" i="64"/>
  <c r="C8" i="64"/>
  <c r="O8" i="64"/>
  <c r="P8" i="64"/>
  <c r="Q8" i="64"/>
  <c r="R8" i="64"/>
  <c r="S8" i="64"/>
  <c r="T8" i="64"/>
  <c r="Y8" i="64" s="1"/>
  <c r="U8" i="64"/>
  <c r="V8" i="64"/>
  <c r="A9" i="64"/>
  <c r="B9" i="64"/>
  <c r="C9" i="64"/>
  <c r="O9" i="64"/>
  <c r="Q9" i="64"/>
  <c r="S9" i="64"/>
  <c r="T9" i="64"/>
  <c r="V9" i="64"/>
  <c r="A10" i="64"/>
  <c r="B10" i="64"/>
  <c r="C10" i="64"/>
  <c r="D10" i="64"/>
  <c r="E10" i="64"/>
  <c r="F10" i="64"/>
  <c r="G10" i="64"/>
  <c r="H10" i="64"/>
  <c r="I10" i="64"/>
  <c r="J10" i="64"/>
  <c r="O10" i="64"/>
  <c r="P10" i="64"/>
  <c r="Q10" i="64"/>
  <c r="R10" i="64"/>
  <c r="S10" i="64"/>
  <c r="T10" i="64"/>
  <c r="U10" i="64"/>
  <c r="V10" i="64"/>
  <c r="A11" i="64"/>
  <c r="B11" i="64"/>
  <c r="C11" i="64"/>
  <c r="O11" i="64"/>
  <c r="A12" i="64"/>
  <c r="B12" i="64"/>
  <c r="C12" i="64"/>
  <c r="O12" i="64"/>
  <c r="V12" i="64"/>
  <c r="A13" i="64"/>
  <c r="B13" i="64"/>
  <c r="O13" i="64"/>
  <c r="Q13" i="64"/>
  <c r="S13" i="64"/>
  <c r="T13" i="64"/>
  <c r="V13" i="64"/>
  <c r="A14" i="64"/>
  <c r="B14" i="64"/>
  <c r="C14" i="64"/>
  <c r="O14" i="64"/>
  <c r="P14" i="64"/>
  <c r="Q14" i="64"/>
  <c r="R14" i="64"/>
  <c r="S14" i="64"/>
  <c r="T14" i="64"/>
  <c r="U14" i="64"/>
  <c r="V14" i="64"/>
  <c r="A15" i="64"/>
  <c r="B15" i="64"/>
  <c r="C15" i="64"/>
  <c r="O15" i="64"/>
  <c r="Q15" i="64"/>
  <c r="S15" i="64"/>
  <c r="T15" i="64"/>
  <c r="V15" i="64"/>
  <c r="A16" i="64"/>
  <c r="B16" i="64"/>
  <c r="C16" i="64"/>
  <c r="D16" i="64"/>
  <c r="E16" i="64"/>
  <c r="F16" i="64"/>
  <c r="G16" i="64"/>
  <c r="H16" i="64"/>
  <c r="I16" i="64"/>
  <c r="J16" i="64"/>
  <c r="O16" i="64"/>
  <c r="P16" i="64"/>
  <c r="Q16" i="64"/>
  <c r="R16" i="64"/>
  <c r="S16" i="64"/>
  <c r="W16" i="64" s="1"/>
  <c r="T16" i="64"/>
  <c r="U16" i="64"/>
  <c r="V16" i="64"/>
  <c r="A17" i="64"/>
  <c r="B17" i="64"/>
  <c r="C17" i="64"/>
  <c r="O17" i="64"/>
  <c r="A18" i="64"/>
  <c r="B18" i="64"/>
  <c r="C18" i="64"/>
  <c r="O18" i="64"/>
  <c r="V18" i="64"/>
  <c r="A19" i="64"/>
  <c r="B19" i="64"/>
  <c r="C19" i="64"/>
  <c r="O19" i="64"/>
  <c r="Q19" i="64"/>
  <c r="S19" i="64"/>
  <c r="T19" i="64"/>
  <c r="V19" i="64"/>
  <c r="A20" i="64"/>
  <c r="B20" i="64"/>
  <c r="C20" i="64"/>
  <c r="D20" i="64"/>
  <c r="E20" i="64"/>
  <c r="F20" i="64"/>
  <c r="G20" i="64"/>
  <c r="H20" i="64"/>
  <c r="I20" i="64"/>
  <c r="J20" i="64"/>
  <c r="M20" i="64" s="1"/>
  <c r="O20" i="64"/>
  <c r="P20" i="64"/>
  <c r="Q20" i="64"/>
  <c r="R20" i="64"/>
  <c r="S20" i="64"/>
  <c r="T20" i="64"/>
  <c r="U20" i="64"/>
  <c r="V20" i="64"/>
  <c r="A21" i="64"/>
  <c r="B21" i="64"/>
  <c r="C21" i="64"/>
  <c r="O21" i="64"/>
  <c r="Q21" i="64"/>
  <c r="T21" i="64"/>
  <c r="V21" i="64"/>
  <c r="A22" i="64"/>
  <c r="B22" i="64"/>
  <c r="C22" i="64"/>
  <c r="O22" i="64"/>
  <c r="P22" i="64"/>
  <c r="Q22" i="64"/>
  <c r="R22" i="64"/>
  <c r="S22" i="64"/>
  <c r="T22" i="64"/>
  <c r="W22" i="64" s="1"/>
  <c r="U22" i="64"/>
  <c r="V22" i="64"/>
  <c r="A23" i="64"/>
  <c r="B23" i="64"/>
  <c r="C23" i="64"/>
  <c r="O23" i="64"/>
  <c r="Q23" i="64"/>
  <c r="S23" i="64"/>
  <c r="T23" i="64"/>
  <c r="V23" i="64"/>
  <c r="A24" i="64"/>
  <c r="B24" i="64"/>
  <c r="C24" i="64"/>
  <c r="D24" i="64"/>
  <c r="E24" i="64"/>
  <c r="F24" i="64"/>
  <c r="G24" i="64"/>
  <c r="H24" i="64"/>
  <c r="I24" i="64"/>
  <c r="J24" i="64"/>
  <c r="O24" i="64"/>
  <c r="P24" i="64"/>
  <c r="Q24" i="64"/>
  <c r="R24" i="64"/>
  <c r="W24" i="64" s="1"/>
  <c r="S24" i="64"/>
  <c r="T24" i="64"/>
  <c r="U24" i="64"/>
  <c r="V24" i="64"/>
  <c r="A25" i="64"/>
  <c r="B25" i="64"/>
  <c r="C25" i="64"/>
  <c r="O25" i="64"/>
  <c r="Q25" i="64"/>
  <c r="T25" i="64"/>
  <c r="V25" i="64"/>
  <c r="A26" i="64"/>
  <c r="B26" i="64"/>
  <c r="C26" i="64"/>
  <c r="O26" i="64"/>
  <c r="P26" i="64"/>
  <c r="Q26" i="64"/>
  <c r="R26" i="64"/>
  <c r="S26" i="64"/>
  <c r="T26" i="64"/>
  <c r="U26" i="64"/>
  <c r="V26" i="64"/>
  <c r="A27" i="64"/>
  <c r="B27" i="64"/>
  <c r="C27" i="64"/>
  <c r="O27" i="64"/>
  <c r="Q27" i="64"/>
  <c r="S27" i="64"/>
  <c r="T27" i="64"/>
  <c r="V27" i="64"/>
  <c r="A28" i="64"/>
  <c r="B28" i="64"/>
  <c r="C28" i="64"/>
  <c r="D28" i="64"/>
  <c r="E28" i="64"/>
  <c r="F28" i="64"/>
  <c r="G28" i="64"/>
  <c r="H28" i="64"/>
  <c r="I28" i="64"/>
  <c r="J28" i="64"/>
  <c r="O28" i="64"/>
  <c r="P28" i="64"/>
  <c r="Q28" i="64"/>
  <c r="R28" i="64"/>
  <c r="S28" i="64"/>
  <c r="T28" i="64"/>
  <c r="U28" i="64"/>
  <c r="V28" i="64"/>
  <c r="Y28" i="64" s="1"/>
  <c r="A29" i="64"/>
  <c r="B29" i="64"/>
  <c r="C29" i="64"/>
  <c r="O29" i="64"/>
  <c r="V29" i="64"/>
  <c r="A30" i="64"/>
  <c r="B30" i="64"/>
  <c r="C30" i="64"/>
  <c r="O30" i="64"/>
  <c r="Q30" i="64"/>
  <c r="T30" i="64"/>
  <c r="V30" i="64"/>
  <c r="A31" i="64"/>
  <c r="B31" i="64"/>
  <c r="C31" i="64"/>
  <c r="O31" i="64"/>
  <c r="Q31" i="64"/>
  <c r="S31" i="64"/>
  <c r="T31" i="64"/>
  <c r="V31" i="64"/>
  <c r="A32" i="64"/>
  <c r="B32" i="64"/>
  <c r="C32" i="64"/>
  <c r="D32" i="64"/>
  <c r="E32" i="64"/>
  <c r="F32" i="64"/>
  <c r="G32" i="64"/>
  <c r="H32" i="64"/>
  <c r="I32" i="64"/>
  <c r="J32" i="64"/>
  <c r="O32" i="64"/>
  <c r="P32" i="64"/>
  <c r="Q32" i="64"/>
  <c r="R32" i="64"/>
  <c r="S32" i="64"/>
  <c r="T32" i="64"/>
  <c r="U32" i="64"/>
  <c r="V32" i="64"/>
  <c r="A33" i="64"/>
  <c r="B33" i="64"/>
  <c r="C33" i="64"/>
  <c r="O33" i="64"/>
  <c r="V33" i="64"/>
  <c r="A34" i="64"/>
  <c r="B34" i="64"/>
  <c r="C34" i="64"/>
  <c r="O34" i="64"/>
  <c r="Q34" i="64"/>
  <c r="T34" i="64"/>
  <c r="V34" i="64"/>
  <c r="A35" i="64"/>
  <c r="B35" i="64"/>
  <c r="C35" i="64"/>
  <c r="O35" i="64"/>
  <c r="Q35" i="64"/>
  <c r="S35" i="64"/>
  <c r="T35" i="64"/>
  <c r="V35" i="64"/>
  <c r="A36" i="64"/>
  <c r="B36" i="64"/>
  <c r="C36" i="64"/>
  <c r="D36" i="64"/>
  <c r="E36" i="64"/>
  <c r="F36" i="64"/>
  <c r="G36" i="64"/>
  <c r="H36" i="64"/>
  <c r="I36" i="64"/>
  <c r="J36" i="64"/>
  <c r="O36" i="64"/>
  <c r="P36" i="64"/>
  <c r="Q36" i="64"/>
  <c r="R36" i="64"/>
  <c r="S36" i="64"/>
  <c r="T36" i="64"/>
  <c r="U36" i="64"/>
  <c r="V36" i="64"/>
  <c r="A37" i="64"/>
  <c r="B37" i="64"/>
  <c r="C37" i="64"/>
  <c r="O37" i="64"/>
  <c r="Q37" i="64"/>
  <c r="T37" i="64"/>
  <c r="V37" i="64"/>
  <c r="A38" i="64"/>
  <c r="B38" i="64"/>
  <c r="C38" i="64"/>
  <c r="O38" i="64"/>
  <c r="P38" i="64"/>
  <c r="Q38" i="64"/>
  <c r="R38" i="64"/>
  <c r="W38" i="64" s="1"/>
  <c r="S38" i="64"/>
  <c r="T38" i="64"/>
  <c r="U38" i="64"/>
  <c r="V38" i="64"/>
  <c r="A39" i="64"/>
  <c r="B39" i="64"/>
  <c r="C39" i="64"/>
  <c r="O39" i="64"/>
  <c r="Q39" i="64"/>
  <c r="S39" i="64"/>
  <c r="T39" i="64"/>
  <c r="V39" i="64"/>
  <c r="A40" i="64"/>
  <c r="B40" i="64"/>
  <c r="C40" i="64"/>
  <c r="D40" i="64"/>
  <c r="E40" i="64"/>
  <c r="F40" i="64"/>
  <c r="G40" i="64"/>
  <c r="H40" i="64"/>
  <c r="I40" i="64"/>
  <c r="J40" i="64"/>
  <c r="O40" i="64"/>
  <c r="P40" i="64"/>
  <c r="Q40" i="64"/>
  <c r="R40" i="64"/>
  <c r="S40" i="64"/>
  <c r="T40" i="64"/>
  <c r="U40" i="64"/>
  <c r="V40" i="64"/>
  <c r="Y40" i="64" s="1"/>
  <c r="A41" i="64"/>
  <c r="B41" i="64"/>
  <c r="C41" i="64"/>
  <c r="O41" i="64"/>
  <c r="V41" i="64"/>
  <c r="A42" i="64"/>
  <c r="B42" i="64"/>
  <c r="C42" i="64"/>
  <c r="O42" i="64"/>
  <c r="Q42" i="64"/>
  <c r="T42" i="64"/>
  <c r="V42" i="64"/>
  <c r="A43" i="64"/>
  <c r="B43" i="64"/>
  <c r="C43" i="64"/>
  <c r="O43" i="64"/>
  <c r="Q43" i="64"/>
  <c r="S43" i="64"/>
  <c r="T43" i="64"/>
  <c r="V43" i="64"/>
  <c r="A44" i="64"/>
  <c r="B44" i="64"/>
  <c r="C44" i="64"/>
  <c r="D44" i="64"/>
  <c r="E44" i="64"/>
  <c r="F44" i="64"/>
  <c r="G44" i="64"/>
  <c r="H44" i="64"/>
  <c r="I44" i="64"/>
  <c r="J44" i="64"/>
  <c r="M44" i="64" s="1"/>
  <c r="O44" i="64"/>
  <c r="P44" i="64"/>
  <c r="Q44" i="64"/>
  <c r="R44" i="64"/>
  <c r="S44" i="64"/>
  <c r="T44" i="64"/>
  <c r="U44" i="64"/>
  <c r="V44" i="64"/>
  <c r="A45" i="64"/>
  <c r="B45" i="64"/>
  <c r="C45" i="64"/>
  <c r="O45" i="64"/>
  <c r="V45" i="64"/>
  <c r="A46" i="64"/>
  <c r="B46" i="64"/>
  <c r="C46" i="64"/>
  <c r="O46" i="64"/>
  <c r="Q46" i="64"/>
  <c r="T46" i="64"/>
  <c r="V46" i="64"/>
  <c r="A47" i="64"/>
  <c r="B47" i="64"/>
  <c r="C47" i="64"/>
  <c r="O47" i="64"/>
  <c r="Q47" i="64"/>
  <c r="S47" i="64"/>
  <c r="T47" i="64"/>
  <c r="V47" i="64"/>
  <c r="A48" i="64"/>
  <c r="B48" i="64"/>
  <c r="C48" i="64"/>
  <c r="D48" i="64"/>
  <c r="E48" i="64"/>
  <c r="F48" i="64"/>
  <c r="G48" i="64"/>
  <c r="H48" i="64"/>
  <c r="I48" i="64"/>
  <c r="J48" i="64"/>
  <c r="O48" i="64"/>
  <c r="P48" i="64"/>
  <c r="Q48" i="64"/>
  <c r="R48" i="64"/>
  <c r="S48" i="64"/>
  <c r="T48" i="64"/>
  <c r="U48" i="64"/>
  <c r="V48" i="64"/>
  <c r="A49" i="64"/>
  <c r="B49" i="64"/>
  <c r="C49" i="64"/>
  <c r="O49" i="64"/>
  <c r="Q49" i="64"/>
  <c r="T49" i="64"/>
  <c r="V49" i="64"/>
  <c r="A50" i="64"/>
  <c r="B50" i="64"/>
  <c r="C50" i="64"/>
  <c r="O50" i="64"/>
  <c r="P50" i="64"/>
  <c r="Q50" i="64"/>
  <c r="R50" i="64"/>
  <c r="S50" i="64"/>
  <c r="T50" i="64"/>
  <c r="U50" i="64"/>
  <c r="V50" i="64"/>
  <c r="A51" i="64"/>
  <c r="B51" i="64"/>
  <c r="C51" i="64"/>
  <c r="O51" i="64"/>
  <c r="Q51" i="64"/>
  <c r="S51" i="64"/>
  <c r="T51" i="64"/>
  <c r="V51" i="64"/>
  <c r="A52" i="64"/>
  <c r="B52" i="64"/>
  <c r="C52" i="64"/>
  <c r="D52" i="64"/>
  <c r="E52" i="64"/>
  <c r="F52" i="64"/>
  <c r="G52" i="64"/>
  <c r="H52" i="64"/>
  <c r="I52" i="64"/>
  <c r="J52" i="64"/>
  <c r="O52" i="64"/>
  <c r="P52" i="64"/>
  <c r="Q52" i="64"/>
  <c r="R52" i="64"/>
  <c r="S52" i="64"/>
  <c r="T52" i="64"/>
  <c r="U52" i="64"/>
  <c r="V52" i="64"/>
  <c r="A53" i="64"/>
  <c r="B53" i="64"/>
  <c r="C53" i="64"/>
  <c r="O53" i="64"/>
  <c r="P53" i="64"/>
  <c r="A54" i="64"/>
  <c r="B54" i="64"/>
  <c r="C54" i="64"/>
  <c r="D54" i="64"/>
  <c r="E54" i="64"/>
  <c r="F54" i="64"/>
  <c r="G54" i="64"/>
  <c r="H54" i="64"/>
  <c r="I54" i="64"/>
  <c r="J54" i="64"/>
  <c r="O54" i="64"/>
  <c r="P54" i="64"/>
  <c r="Q54" i="64"/>
  <c r="W54" i="64" s="1"/>
  <c r="R54" i="64"/>
  <c r="S54" i="64"/>
  <c r="T54" i="64"/>
  <c r="U54" i="64"/>
  <c r="V54" i="64"/>
  <c r="A55" i="64"/>
  <c r="B55" i="64"/>
  <c r="C55" i="64"/>
  <c r="O55" i="64"/>
  <c r="A56" i="64"/>
  <c r="B56" i="64"/>
  <c r="C56" i="64"/>
  <c r="O56" i="64"/>
  <c r="Q56" i="64"/>
  <c r="T56" i="64"/>
  <c r="V56" i="64"/>
  <c r="A57" i="64"/>
  <c r="B57" i="64"/>
  <c r="C57" i="64"/>
  <c r="O57" i="64"/>
  <c r="P57" i="64"/>
  <c r="Q57" i="64"/>
  <c r="R57" i="64"/>
  <c r="S57" i="64"/>
  <c r="W57" i="64" s="1"/>
  <c r="T57" i="64"/>
  <c r="U57" i="64"/>
  <c r="V57" i="64"/>
  <c r="A58" i="64"/>
  <c r="B58" i="64"/>
  <c r="C58" i="64"/>
  <c r="D58" i="64"/>
  <c r="E58" i="64"/>
  <c r="F58" i="64"/>
  <c r="G58" i="64"/>
  <c r="H58" i="64"/>
  <c r="I58" i="64"/>
  <c r="J58" i="64"/>
  <c r="O58" i="64"/>
  <c r="P58" i="64"/>
  <c r="Q58" i="64"/>
  <c r="R58" i="64"/>
  <c r="S58" i="64"/>
  <c r="Y58" i="64" s="1"/>
  <c r="T58" i="64"/>
  <c r="U58" i="64"/>
  <c r="V58" i="64"/>
  <c r="A59" i="64"/>
  <c r="B59" i="64"/>
  <c r="C59" i="64"/>
  <c r="O59" i="64"/>
  <c r="V59" i="64"/>
  <c r="A60" i="64"/>
  <c r="B60" i="64"/>
  <c r="C60" i="64"/>
  <c r="O60" i="64"/>
  <c r="P60" i="64"/>
  <c r="Q60" i="64"/>
  <c r="R60" i="64"/>
  <c r="S60" i="64"/>
  <c r="T60" i="64"/>
  <c r="U60" i="64"/>
  <c r="V60" i="64"/>
  <c r="A61" i="64"/>
  <c r="B61" i="64"/>
  <c r="C61" i="64"/>
  <c r="O61" i="64"/>
  <c r="P61" i="64"/>
  <c r="Q61" i="64"/>
  <c r="R61" i="64"/>
  <c r="S61" i="64"/>
  <c r="T61" i="64"/>
  <c r="U61" i="64"/>
  <c r="V61" i="64"/>
  <c r="Y61" i="64" s="1"/>
  <c r="A62" i="64"/>
  <c r="B62" i="64"/>
  <c r="C62" i="64"/>
  <c r="D62" i="64"/>
  <c r="E62" i="64"/>
  <c r="F62" i="64"/>
  <c r="G62" i="64"/>
  <c r="H62" i="64"/>
  <c r="I62" i="64"/>
  <c r="J62" i="64"/>
  <c r="O62" i="64"/>
  <c r="P62" i="64"/>
  <c r="Q62" i="64"/>
  <c r="R62" i="64"/>
  <c r="S62" i="64"/>
  <c r="T62" i="64"/>
  <c r="U62" i="64"/>
  <c r="V62" i="64"/>
  <c r="Y62" i="64" s="1"/>
  <c r="A63" i="64"/>
  <c r="B63" i="64"/>
  <c r="C63" i="64"/>
  <c r="O63" i="64"/>
  <c r="A64" i="64"/>
  <c r="B64" i="64"/>
  <c r="C64" i="64"/>
  <c r="O64" i="64"/>
  <c r="Q64" i="64"/>
  <c r="T64" i="64"/>
  <c r="V64" i="64"/>
  <c r="A65" i="64"/>
  <c r="B65" i="64"/>
  <c r="C65" i="64"/>
  <c r="O65" i="64"/>
  <c r="P65" i="64"/>
  <c r="Q65" i="64"/>
  <c r="R65" i="64"/>
  <c r="S65" i="64"/>
  <c r="T65" i="64"/>
  <c r="U65" i="64"/>
  <c r="V65" i="64"/>
  <c r="A66" i="64"/>
  <c r="B66" i="64"/>
  <c r="C66" i="64"/>
  <c r="D66" i="64"/>
  <c r="E66" i="64"/>
  <c r="F66" i="64"/>
  <c r="G66" i="64"/>
  <c r="H66" i="64"/>
  <c r="M66" i="64" s="1"/>
  <c r="I66" i="64"/>
  <c r="J66" i="64"/>
  <c r="O66" i="64"/>
  <c r="P66" i="64"/>
  <c r="Q66" i="64"/>
  <c r="R66" i="64"/>
  <c r="S66" i="64"/>
  <c r="T66" i="64"/>
  <c r="U66" i="64"/>
  <c r="V66" i="64"/>
  <c r="A67" i="64"/>
  <c r="B67" i="64"/>
  <c r="C67" i="64"/>
  <c r="O67" i="64"/>
  <c r="V67" i="64"/>
  <c r="A68" i="64"/>
  <c r="B68" i="64"/>
  <c r="C68" i="64"/>
  <c r="O68" i="64"/>
  <c r="P68" i="64"/>
  <c r="Q68" i="64"/>
  <c r="R68" i="64"/>
  <c r="S68" i="64"/>
  <c r="T68" i="64"/>
  <c r="W68" i="64" s="1"/>
  <c r="U68" i="64"/>
  <c r="V68" i="64"/>
  <c r="A69" i="64"/>
  <c r="B69" i="64"/>
  <c r="C69" i="64"/>
  <c r="O69" i="64"/>
  <c r="P69" i="64"/>
  <c r="Q69" i="64"/>
  <c r="R69" i="64"/>
  <c r="S69" i="64"/>
  <c r="T69" i="64"/>
  <c r="U69" i="64"/>
  <c r="V69" i="64"/>
  <c r="A70" i="64"/>
  <c r="B70" i="64"/>
  <c r="C70" i="64"/>
  <c r="D70" i="64"/>
  <c r="E70" i="64"/>
  <c r="F70" i="64"/>
  <c r="G70" i="64"/>
  <c r="H70" i="64"/>
  <c r="I70" i="64"/>
  <c r="J70" i="64"/>
  <c r="O70" i="64"/>
  <c r="P70" i="64"/>
  <c r="Q70" i="64"/>
  <c r="R70" i="64"/>
  <c r="S70" i="64"/>
  <c r="T70" i="64"/>
  <c r="U70" i="64"/>
  <c r="V70" i="64"/>
  <c r="A71" i="64"/>
  <c r="B71" i="64"/>
  <c r="C71" i="64"/>
  <c r="O71" i="64"/>
  <c r="A72" i="64"/>
  <c r="B72" i="64"/>
  <c r="C72" i="64"/>
  <c r="O72" i="64"/>
  <c r="Q72" i="64"/>
  <c r="T72" i="64"/>
  <c r="V72" i="64"/>
  <c r="A73" i="64"/>
  <c r="B73" i="64"/>
  <c r="C73" i="64"/>
  <c r="O73" i="64"/>
  <c r="P73" i="64"/>
  <c r="Q73" i="64"/>
  <c r="W73" i="64" s="1"/>
  <c r="R73" i="64"/>
  <c r="S73" i="64"/>
  <c r="T73" i="64"/>
  <c r="U73" i="64"/>
  <c r="V73" i="64"/>
  <c r="A74" i="64"/>
  <c r="B74" i="64"/>
  <c r="C74" i="64"/>
  <c r="D74" i="64"/>
  <c r="E74" i="64"/>
  <c r="F74" i="64"/>
  <c r="G74" i="64"/>
  <c r="H74" i="64"/>
  <c r="I74" i="64"/>
  <c r="J74" i="64"/>
  <c r="O74" i="64"/>
  <c r="P74" i="64"/>
  <c r="Q74" i="64"/>
  <c r="R74" i="64"/>
  <c r="S74" i="64"/>
  <c r="T74" i="64"/>
  <c r="U74" i="64"/>
  <c r="V74" i="64"/>
  <c r="A75" i="64"/>
  <c r="B75" i="64"/>
  <c r="C75" i="64"/>
  <c r="O75" i="64"/>
  <c r="V75" i="64"/>
  <c r="A76" i="64"/>
  <c r="B76" i="64"/>
  <c r="C76" i="64"/>
  <c r="O76" i="64"/>
  <c r="Q76" i="64"/>
  <c r="T76" i="64"/>
  <c r="V76" i="64"/>
  <c r="A77" i="64"/>
  <c r="B77" i="64"/>
  <c r="C77" i="64"/>
  <c r="O77" i="64"/>
  <c r="P77" i="64"/>
  <c r="Q77" i="64"/>
  <c r="R77" i="64"/>
  <c r="S77" i="64"/>
  <c r="T77" i="64"/>
  <c r="U77" i="64"/>
  <c r="V77" i="64"/>
  <c r="A78" i="64"/>
  <c r="B78" i="64"/>
  <c r="C78" i="64"/>
  <c r="G78" i="64"/>
  <c r="O78" i="64"/>
  <c r="P78" i="64"/>
  <c r="Q78" i="64"/>
  <c r="R78" i="64"/>
  <c r="S78" i="64"/>
  <c r="T78" i="64"/>
  <c r="U78" i="64"/>
  <c r="V78" i="64"/>
  <c r="A79" i="64"/>
  <c r="B79" i="64"/>
  <c r="C79" i="64"/>
  <c r="D79" i="64"/>
  <c r="E79" i="64"/>
  <c r="F79" i="64"/>
  <c r="G79" i="64"/>
  <c r="H79" i="64"/>
  <c r="K79" i="64" s="1"/>
  <c r="I79" i="64"/>
  <c r="J79" i="64"/>
  <c r="O79" i="64"/>
  <c r="P79" i="64"/>
  <c r="Q79" i="64"/>
  <c r="R79" i="64"/>
  <c r="W79" i="64" s="1"/>
  <c r="S79" i="64"/>
  <c r="T79" i="64"/>
  <c r="U79" i="64"/>
  <c r="V79" i="64"/>
  <c r="A80" i="64"/>
  <c r="B80" i="64"/>
  <c r="C80" i="64"/>
  <c r="O80" i="64"/>
  <c r="V80" i="64"/>
  <c r="A81" i="64"/>
  <c r="B81" i="64"/>
  <c r="C81" i="64"/>
  <c r="O81" i="64"/>
  <c r="Q81" i="64"/>
  <c r="T81" i="64"/>
  <c r="V81" i="64"/>
  <c r="A82" i="64"/>
  <c r="B82" i="64"/>
  <c r="C82" i="64"/>
  <c r="G82" i="64"/>
  <c r="O82" i="64"/>
  <c r="P82" i="64"/>
  <c r="Q82" i="64"/>
  <c r="R82" i="64"/>
  <c r="W82" i="64" s="1"/>
  <c r="S82" i="64"/>
  <c r="T82" i="64"/>
  <c r="U82" i="64"/>
  <c r="V82" i="64"/>
  <c r="A83" i="64"/>
  <c r="B83" i="64"/>
  <c r="C83" i="64"/>
  <c r="D83" i="64"/>
  <c r="E83" i="64"/>
  <c r="F83" i="64"/>
  <c r="G83" i="64"/>
  <c r="H83" i="64"/>
  <c r="M83" i="64" s="1"/>
  <c r="I83" i="64"/>
  <c r="J83" i="64"/>
  <c r="O83" i="64"/>
  <c r="P83" i="64"/>
  <c r="Q83" i="64"/>
  <c r="R83" i="64"/>
  <c r="S83" i="64"/>
  <c r="T83" i="64"/>
  <c r="U83" i="64"/>
  <c r="V83" i="64"/>
  <c r="A84" i="64"/>
  <c r="B84" i="64"/>
  <c r="C84" i="64"/>
  <c r="O84" i="64"/>
  <c r="Q84" i="64"/>
  <c r="T84" i="64"/>
  <c r="V84" i="64"/>
  <c r="A85" i="64"/>
  <c r="B85" i="64"/>
  <c r="C85" i="64"/>
  <c r="O85" i="64"/>
  <c r="P85" i="64"/>
  <c r="Q85" i="64"/>
  <c r="R85" i="64"/>
  <c r="W85" i="64" s="1"/>
  <c r="S85" i="64"/>
  <c r="T85" i="64"/>
  <c r="U85" i="64"/>
  <c r="V85" i="64"/>
  <c r="A86" i="64"/>
  <c r="B86" i="64"/>
  <c r="C86" i="64"/>
  <c r="G86" i="64"/>
  <c r="O86" i="64"/>
  <c r="P86" i="64"/>
  <c r="Q86" i="64"/>
  <c r="R86" i="64"/>
  <c r="W86" i="64" s="1"/>
  <c r="S86" i="64"/>
  <c r="T86" i="64"/>
  <c r="U86" i="64"/>
  <c r="V86" i="64"/>
  <c r="A87" i="64"/>
  <c r="B87" i="64"/>
  <c r="C87" i="64"/>
  <c r="D87" i="64"/>
  <c r="E87" i="64"/>
  <c r="F87" i="64"/>
  <c r="G87" i="64"/>
  <c r="H87" i="64"/>
  <c r="M87" i="64" s="1"/>
  <c r="I87" i="64"/>
  <c r="J87" i="64"/>
  <c r="O87" i="64"/>
  <c r="P87" i="64"/>
  <c r="Q87" i="64"/>
  <c r="R87" i="64"/>
  <c r="S87" i="64"/>
  <c r="T87" i="64"/>
  <c r="U87" i="64"/>
  <c r="V87" i="64"/>
  <c r="A88" i="64"/>
  <c r="B88" i="64"/>
  <c r="C88" i="64"/>
  <c r="O88" i="64"/>
  <c r="V88" i="64"/>
  <c r="A89" i="64"/>
  <c r="B89" i="64"/>
  <c r="C89" i="64"/>
  <c r="O89" i="64"/>
  <c r="Q89" i="64"/>
  <c r="T89" i="64"/>
  <c r="V89" i="64"/>
  <c r="A90" i="64"/>
  <c r="B90" i="64"/>
  <c r="C90" i="64"/>
  <c r="G90" i="64"/>
  <c r="O90" i="64"/>
  <c r="P90" i="64"/>
  <c r="Q90" i="64"/>
  <c r="R90" i="64"/>
  <c r="W90" i="64" s="1"/>
  <c r="S90" i="64"/>
  <c r="T90" i="64"/>
  <c r="U90" i="64"/>
  <c r="V90" i="64"/>
  <c r="A91" i="64"/>
  <c r="B91" i="64"/>
  <c r="C91" i="64"/>
  <c r="D91" i="64"/>
  <c r="E91" i="64"/>
  <c r="F91" i="64"/>
  <c r="G91" i="64"/>
  <c r="H91" i="64"/>
  <c r="I91" i="64"/>
  <c r="J91" i="64"/>
  <c r="O91" i="64"/>
  <c r="P91" i="64"/>
  <c r="Q91" i="64"/>
  <c r="R91" i="64"/>
  <c r="S91" i="64"/>
  <c r="T91" i="64"/>
  <c r="U91" i="64"/>
  <c r="V91" i="64"/>
  <c r="A92" i="64"/>
  <c r="B92" i="64"/>
  <c r="C92" i="64"/>
  <c r="O92" i="64"/>
  <c r="Q92" i="64"/>
  <c r="T92" i="64"/>
  <c r="V92" i="64"/>
  <c r="A93" i="64"/>
  <c r="B93" i="64"/>
  <c r="C93" i="64"/>
  <c r="O93" i="64"/>
  <c r="P93" i="64"/>
  <c r="Q93" i="64"/>
  <c r="R93" i="64"/>
  <c r="S93" i="64"/>
  <c r="T93" i="64"/>
  <c r="U93" i="64"/>
  <c r="V93" i="64"/>
  <c r="A94" i="64"/>
  <c r="B94" i="64"/>
  <c r="C94" i="64"/>
  <c r="G94" i="64"/>
  <c r="O94" i="64"/>
  <c r="P94" i="64"/>
  <c r="Q94" i="64"/>
  <c r="R94" i="64"/>
  <c r="W94" i="64" s="1"/>
  <c r="S94" i="64"/>
  <c r="T94" i="64"/>
  <c r="U94" i="64"/>
  <c r="V94" i="64"/>
  <c r="A95" i="64"/>
  <c r="B95" i="64"/>
  <c r="C95" i="64"/>
  <c r="D95" i="64"/>
  <c r="E95" i="64"/>
  <c r="F95" i="64"/>
  <c r="G95" i="64"/>
  <c r="H95" i="64"/>
  <c r="K95" i="64" s="1"/>
  <c r="I95" i="64"/>
  <c r="J95" i="64"/>
  <c r="O95" i="64"/>
  <c r="P95" i="64"/>
  <c r="Q95" i="64"/>
  <c r="R95" i="64"/>
  <c r="W95" i="64" s="1"/>
  <c r="S95" i="64"/>
  <c r="T95" i="64"/>
  <c r="U95" i="64"/>
  <c r="V95" i="64"/>
  <c r="A96" i="64"/>
  <c r="B96" i="64"/>
  <c r="C96" i="64"/>
  <c r="O96" i="64"/>
  <c r="V96" i="64"/>
  <c r="A97" i="64"/>
  <c r="B97" i="64"/>
  <c r="C97" i="64"/>
  <c r="O97" i="64"/>
  <c r="Q97" i="64"/>
  <c r="T97" i="64"/>
  <c r="V97" i="64"/>
  <c r="A98" i="64"/>
  <c r="B98" i="64"/>
  <c r="C98" i="64"/>
  <c r="G98" i="64"/>
  <c r="O98" i="64"/>
  <c r="P98" i="64"/>
  <c r="Q98" i="64"/>
  <c r="R98" i="64"/>
  <c r="W98" i="64" s="1"/>
  <c r="S98" i="64"/>
  <c r="T98" i="64"/>
  <c r="U98" i="64"/>
  <c r="V98" i="64"/>
  <c r="A99" i="64"/>
  <c r="B99" i="64"/>
  <c r="C99" i="64"/>
  <c r="D99" i="64"/>
  <c r="E99" i="64"/>
  <c r="F99" i="64"/>
  <c r="G99" i="64"/>
  <c r="H99" i="64"/>
  <c r="K99" i="64" s="1"/>
  <c r="I99" i="64"/>
  <c r="J99" i="64"/>
  <c r="O99" i="64"/>
  <c r="P99" i="64"/>
  <c r="Q99" i="64"/>
  <c r="R99" i="64"/>
  <c r="S99" i="64"/>
  <c r="T99" i="64"/>
  <c r="U99" i="64"/>
  <c r="V99" i="64"/>
  <c r="A100" i="64"/>
  <c r="B100" i="64"/>
  <c r="C100" i="64"/>
  <c r="O100" i="64"/>
  <c r="Q100" i="64"/>
  <c r="T100" i="64"/>
  <c r="V100" i="64"/>
  <c r="A101" i="64"/>
  <c r="B101" i="64"/>
  <c r="C101" i="64"/>
  <c r="O101" i="64"/>
  <c r="P101" i="64"/>
  <c r="Q101" i="64"/>
  <c r="R101" i="64"/>
  <c r="S101" i="64"/>
  <c r="T101" i="64"/>
  <c r="U101" i="64"/>
  <c r="V101" i="64"/>
  <c r="A102" i="64"/>
  <c r="B102" i="64"/>
  <c r="C102" i="64"/>
  <c r="G102" i="64"/>
  <c r="O102" i="64"/>
  <c r="P102" i="64"/>
  <c r="Q102" i="64"/>
  <c r="R102" i="64"/>
  <c r="W102" i="64" s="1"/>
  <c r="S102" i="64"/>
  <c r="T102" i="64"/>
  <c r="U102" i="64"/>
  <c r="V102" i="64"/>
  <c r="A103" i="64"/>
  <c r="B103" i="64"/>
  <c r="C103" i="64"/>
  <c r="D103" i="64"/>
  <c r="E103" i="64"/>
  <c r="F103" i="64"/>
  <c r="G103" i="64"/>
  <c r="H103" i="64"/>
  <c r="K103" i="64" s="1"/>
  <c r="I103" i="64"/>
  <c r="J103" i="64"/>
  <c r="O103" i="64"/>
  <c r="P103" i="64"/>
  <c r="Q103" i="64"/>
  <c r="R103" i="64"/>
  <c r="W103" i="64" s="1"/>
  <c r="S103" i="64"/>
  <c r="T103" i="64"/>
  <c r="U103" i="64"/>
  <c r="V103" i="64"/>
  <c r="A104" i="64"/>
  <c r="B104" i="64"/>
  <c r="C104" i="64"/>
  <c r="O104" i="64"/>
  <c r="V104" i="64"/>
  <c r="A105" i="64"/>
  <c r="B105" i="64"/>
  <c r="C105" i="64"/>
  <c r="O105" i="64"/>
  <c r="Q105" i="64"/>
  <c r="T105" i="64"/>
  <c r="V105" i="64"/>
  <c r="A106" i="64"/>
  <c r="B106" i="64"/>
  <c r="C106" i="64"/>
  <c r="G106" i="64"/>
  <c r="O106" i="64"/>
  <c r="P106" i="64"/>
  <c r="Q106" i="64"/>
  <c r="R106" i="64"/>
  <c r="S106" i="64"/>
  <c r="T106" i="64"/>
  <c r="U106" i="64"/>
  <c r="V106" i="64"/>
  <c r="A107" i="64"/>
  <c r="B107" i="64"/>
  <c r="C107" i="64"/>
  <c r="D107" i="64"/>
  <c r="E107" i="64"/>
  <c r="F107" i="64"/>
  <c r="G107" i="64"/>
  <c r="H107" i="64"/>
  <c r="K107" i="64" s="1"/>
  <c r="I107" i="64"/>
  <c r="J107" i="64"/>
  <c r="O107" i="64"/>
  <c r="P107" i="64"/>
  <c r="Q107" i="64"/>
  <c r="R107" i="64"/>
  <c r="W107" i="64" s="1"/>
  <c r="S107" i="64"/>
  <c r="T107" i="64"/>
  <c r="U107" i="64"/>
  <c r="V107" i="64"/>
  <c r="A108" i="64"/>
  <c r="B108" i="64"/>
  <c r="C108" i="64"/>
  <c r="O108" i="64"/>
  <c r="Q108" i="64"/>
  <c r="T108" i="64"/>
  <c r="V108" i="64"/>
  <c r="A109" i="64"/>
  <c r="B109" i="64"/>
  <c r="C109" i="64"/>
  <c r="O109" i="64"/>
  <c r="P109" i="64"/>
  <c r="Q109" i="64"/>
  <c r="R109" i="64"/>
  <c r="W109" i="64" s="1"/>
  <c r="S109" i="64"/>
  <c r="T109" i="64"/>
  <c r="U109" i="64"/>
  <c r="V109" i="64"/>
  <c r="A110" i="64"/>
  <c r="B110" i="64"/>
  <c r="C110" i="64"/>
  <c r="G110" i="64"/>
  <c r="O110" i="64"/>
  <c r="P110" i="64"/>
  <c r="Q110" i="64"/>
  <c r="R110" i="64"/>
  <c r="W110" i="64" s="1"/>
  <c r="S110" i="64"/>
  <c r="T110" i="64"/>
  <c r="U110" i="64"/>
  <c r="V110" i="64"/>
  <c r="A111" i="64"/>
  <c r="B111" i="64"/>
  <c r="C111" i="64"/>
  <c r="D111" i="64"/>
  <c r="E111" i="64"/>
  <c r="F111" i="64"/>
  <c r="G111" i="64"/>
  <c r="H111" i="64"/>
  <c r="M111" i="64" s="1"/>
  <c r="I111" i="64"/>
  <c r="J111" i="64"/>
  <c r="O111" i="64"/>
  <c r="P111" i="64"/>
  <c r="Q111" i="64"/>
  <c r="R111" i="64"/>
  <c r="S111" i="64"/>
  <c r="T111" i="64"/>
  <c r="U111" i="64"/>
  <c r="V111" i="64"/>
  <c r="A112" i="64"/>
  <c r="B112" i="64"/>
  <c r="C112" i="64"/>
  <c r="O112" i="64"/>
  <c r="V112" i="64"/>
  <c r="A113" i="64"/>
  <c r="B113" i="64"/>
  <c r="C113" i="64"/>
  <c r="O113" i="64"/>
  <c r="Q113" i="64"/>
  <c r="T113" i="64"/>
  <c r="V113" i="64"/>
  <c r="A114" i="64"/>
  <c r="B114" i="64"/>
  <c r="C114" i="64"/>
  <c r="G114" i="64"/>
  <c r="O114" i="64"/>
  <c r="P114" i="64"/>
  <c r="Q114" i="64"/>
  <c r="R114" i="64"/>
  <c r="W114" i="64" s="1"/>
  <c r="S114" i="64"/>
  <c r="T114" i="64"/>
  <c r="U114" i="64"/>
  <c r="V114" i="64"/>
  <c r="A115" i="64"/>
  <c r="B115" i="64"/>
  <c r="C115" i="64"/>
  <c r="D115" i="64"/>
  <c r="E115" i="64"/>
  <c r="F115" i="64"/>
  <c r="G115" i="64"/>
  <c r="H115" i="64"/>
  <c r="K115" i="64" s="1"/>
  <c r="I115" i="64"/>
  <c r="J115" i="64"/>
  <c r="O115" i="64"/>
  <c r="P115" i="64"/>
  <c r="Q115" i="64"/>
  <c r="R115" i="64"/>
  <c r="W115" i="64" s="1"/>
  <c r="S115" i="64"/>
  <c r="T115" i="64"/>
  <c r="U115" i="64"/>
  <c r="V115" i="64"/>
  <c r="A116" i="64"/>
  <c r="B116" i="64"/>
  <c r="C116" i="64"/>
  <c r="O116" i="64"/>
  <c r="Q116" i="64"/>
  <c r="T116" i="64"/>
  <c r="V116" i="64"/>
  <c r="A117" i="64"/>
  <c r="B117" i="64"/>
  <c r="C117" i="64"/>
  <c r="O117" i="64"/>
  <c r="P117" i="64"/>
  <c r="Q117" i="64"/>
  <c r="R117" i="64"/>
  <c r="S117" i="64"/>
  <c r="T117" i="64"/>
  <c r="U117" i="64"/>
  <c r="V117" i="64"/>
  <c r="A118" i="64"/>
  <c r="B118" i="64"/>
  <c r="C118" i="64"/>
  <c r="G118" i="64"/>
  <c r="O118" i="64"/>
  <c r="P118" i="64"/>
  <c r="Q118" i="64"/>
  <c r="R118" i="64"/>
  <c r="S118" i="64"/>
  <c r="T118" i="64"/>
  <c r="U118" i="64"/>
  <c r="V118" i="64"/>
  <c r="A119" i="64"/>
  <c r="B119" i="64"/>
  <c r="C119" i="64"/>
  <c r="D119" i="64"/>
  <c r="E119" i="64"/>
  <c r="F119" i="64"/>
  <c r="G119" i="64"/>
  <c r="H119" i="64"/>
  <c r="K119" i="64" s="1"/>
  <c r="I119" i="64"/>
  <c r="J119" i="64"/>
  <c r="O119" i="64"/>
  <c r="P119" i="64"/>
  <c r="Q119" i="64"/>
  <c r="R119" i="64"/>
  <c r="W119" i="64" s="1"/>
  <c r="S119" i="64"/>
  <c r="T119" i="64"/>
  <c r="U119" i="64"/>
  <c r="V119" i="64"/>
  <c r="A120" i="64"/>
  <c r="B120" i="64"/>
  <c r="C120" i="64"/>
  <c r="O120" i="64"/>
  <c r="V120" i="64"/>
  <c r="A121" i="64"/>
  <c r="B121" i="64"/>
  <c r="C121" i="64"/>
  <c r="O121" i="64"/>
  <c r="Q121" i="64"/>
  <c r="T121" i="64"/>
  <c r="V121" i="64"/>
  <c r="A122" i="64"/>
  <c r="B122" i="64"/>
  <c r="C122" i="64"/>
  <c r="G122" i="64"/>
  <c r="O122" i="64"/>
  <c r="P122" i="64"/>
  <c r="Q122" i="64"/>
  <c r="R122" i="64"/>
  <c r="S122" i="64"/>
  <c r="T122" i="64"/>
  <c r="U122" i="64"/>
  <c r="V122" i="64"/>
  <c r="A123" i="64"/>
  <c r="B123" i="64"/>
  <c r="C123" i="64"/>
  <c r="D123" i="64"/>
  <c r="E123" i="64"/>
  <c r="F123" i="64"/>
  <c r="G123" i="64"/>
  <c r="H123" i="64"/>
  <c r="I123" i="64"/>
  <c r="J123" i="64"/>
  <c r="O123" i="64"/>
  <c r="P123" i="64"/>
  <c r="Q123" i="64"/>
  <c r="R123" i="64"/>
  <c r="W123" i="64" s="1"/>
  <c r="S123" i="64"/>
  <c r="T123" i="64"/>
  <c r="U123" i="64"/>
  <c r="V123" i="64"/>
  <c r="A124" i="64"/>
  <c r="B124" i="64"/>
  <c r="C124" i="64"/>
  <c r="O124" i="64"/>
  <c r="Q124" i="64"/>
  <c r="T124" i="64"/>
  <c r="V124" i="64"/>
  <c r="A125" i="64"/>
  <c r="B125" i="64"/>
  <c r="C125" i="64"/>
  <c r="O125" i="64"/>
  <c r="P125" i="64"/>
  <c r="Q125" i="64"/>
  <c r="R125" i="64"/>
  <c r="W125" i="64" s="1"/>
  <c r="S125" i="64"/>
  <c r="T125" i="64"/>
  <c r="U125" i="64"/>
  <c r="V125" i="64"/>
  <c r="A126" i="64"/>
  <c r="B126" i="64"/>
  <c r="C126" i="64"/>
  <c r="G126" i="64"/>
  <c r="O126" i="64"/>
  <c r="P126" i="64"/>
  <c r="Q126" i="64"/>
  <c r="R126" i="64"/>
  <c r="W126" i="64" s="1"/>
  <c r="S126" i="64"/>
  <c r="T126" i="64"/>
  <c r="U126" i="64"/>
  <c r="V126" i="64"/>
  <c r="A127" i="64"/>
  <c r="B127" i="64"/>
  <c r="C127" i="64"/>
  <c r="D127" i="64"/>
  <c r="E127" i="64"/>
  <c r="F127" i="64"/>
  <c r="G127" i="64"/>
  <c r="H127" i="64"/>
  <c r="K127" i="64" s="1"/>
  <c r="I127" i="64"/>
  <c r="J127" i="64"/>
  <c r="O127" i="64"/>
  <c r="P127" i="64"/>
  <c r="Q127" i="64"/>
  <c r="R127" i="64"/>
  <c r="W127" i="64" s="1"/>
  <c r="S127" i="64"/>
  <c r="T127" i="64"/>
  <c r="U127" i="64"/>
  <c r="V127" i="64"/>
  <c r="A128" i="64"/>
  <c r="B128" i="64"/>
  <c r="C128" i="64"/>
  <c r="O128" i="64"/>
  <c r="A129" i="64"/>
  <c r="B129" i="64"/>
  <c r="C129" i="64"/>
  <c r="O129" i="64"/>
  <c r="V129" i="64"/>
  <c r="A130" i="64"/>
  <c r="B130" i="64"/>
  <c r="C130" i="64"/>
  <c r="G130" i="64"/>
  <c r="O130" i="64"/>
  <c r="P130" i="64"/>
  <c r="Q130" i="64"/>
  <c r="R130" i="64"/>
  <c r="S130" i="64"/>
  <c r="T130" i="64"/>
  <c r="U130" i="64"/>
  <c r="V130" i="64"/>
  <c r="A131" i="64"/>
  <c r="B131" i="64"/>
  <c r="C131" i="64"/>
  <c r="D131" i="64"/>
  <c r="E131" i="64"/>
  <c r="K131" i="64" s="1"/>
  <c r="F131" i="64"/>
  <c r="G131" i="64"/>
  <c r="H131" i="64"/>
  <c r="I131" i="64"/>
  <c r="J131" i="64"/>
  <c r="O131" i="64"/>
  <c r="P131" i="64"/>
  <c r="Q131" i="64"/>
  <c r="R131" i="64"/>
  <c r="S131" i="64"/>
  <c r="T131" i="64"/>
  <c r="U131" i="64"/>
  <c r="V131" i="64"/>
  <c r="A132" i="64"/>
  <c r="B132" i="64"/>
  <c r="C132" i="64"/>
  <c r="O132" i="64"/>
  <c r="V132" i="64"/>
  <c r="A133" i="64"/>
  <c r="B133" i="64"/>
  <c r="C133" i="64"/>
  <c r="O133" i="64"/>
  <c r="P133" i="64"/>
  <c r="Q133" i="64"/>
  <c r="R133" i="64"/>
  <c r="S133" i="64"/>
  <c r="T133" i="64"/>
  <c r="U133" i="64"/>
  <c r="V133" i="64"/>
  <c r="A134" i="64"/>
  <c r="B134" i="64"/>
  <c r="C134" i="64"/>
  <c r="O134" i="64"/>
  <c r="P134" i="64"/>
  <c r="Q134" i="64"/>
  <c r="R134" i="64"/>
  <c r="W134" i="64" s="1"/>
  <c r="S134" i="64"/>
  <c r="T134" i="64"/>
  <c r="U134" i="64"/>
  <c r="V134" i="64"/>
  <c r="A135" i="64"/>
  <c r="B135" i="64"/>
  <c r="C135" i="64"/>
  <c r="D135" i="64"/>
  <c r="E135" i="64"/>
  <c r="F135" i="64"/>
  <c r="G135" i="64"/>
  <c r="H135" i="64"/>
  <c r="I135" i="64"/>
  <c r="J135" i="64"/>
  <c r="O135" i="64"/>
  <c r="P135" i="64"/>
  <c r="Q135" i="64"/>
  <c r="R135" i="64"/>
  <c r="W135" i="64" s="1"/>
  <c r="S135" i="64"/>
  <c r="T135" i="64"/>
  <c r="U135" i="64"/>
  <c r="V135" i="64"/>
  <c r="A136" i="64"/>
  <c r="B136" i="64"/>
  <c r="C136" i="64"/>
  <c r="O136" i="64"/>
  <c r="A137" i="64"/>
  <c r="B137" i="64"/>
  <c r="C137" i="64"/>
  <c r="O137" i="64"/>
  <c r="Q137" i="64"/>
  <c r="T137" i="64"/>
  <c r="V137" i="64"/>
  <c r="A138" i="64"/>
  <c r="B138" i="64"/>
  <c r="C138" i="64"/>
  <c r="O138" i="64"/>
  <c r="P138" i="64"/>
  <c r="Q138" i="64"/>
  <c r="R138" i="64"/>
  <c r="S138" i="64"/>
  <c r="T138" i="64"/>
  <c r="Y138" i="64" s="1"/>
  <c r="U138" i="64"/>
  <c r="V138" i="64"/>
  <c r="A139" i="64"/>
  <c r="B139" i="64"/>
  <c r="C139" i="64"/>
  <c r="D139" i="64"/>
  <c r="E139" i="64"/>
  <c r="F139" i="64"/>
  <c r="G139" i="64"/>
  <c r="H139" i="64"/>
  <c r="I139" i="64"/>
  <c r="J139" i="64"/>
  <c r="M139" i="64" s="1"/>
  <c r="O139" i="64"/>
  <c r="P139" i="64"/>
  <c r="Q139" i="64"/>
  <c r="R139" i="64"/>
  <c r="S139" i="64"/>
  <c r="T139" i="64"/>
  <c r="U139" i="64"/>
  <c r="V139" i="64"/>
  <c r="A140" i="64"/>
  <c r="B140" i="64"/>
  <c r="C140" i="64"/>
  <c r="O140" i="64"/>
  <c r="V140" i="64"/>
  <c r="A141" i="64"/>
  <c r="B141" i="64"/>
  <c r="C141" i="64"/>
  <c r="O141" i="64"/>
  <c r="P141" i="64"/>
  <c r="Q141" i="64"/>
  <c r="R141" i="64"/>
  <c r="S141" i="64"/>
  <c r="T141" i="64"/>
  <c r="U141" i="64"/>
  <c r="V141" i="64"/>
  <c r="Y141" i="64" s="1"/>
  <c r="A142" i="64"/>
  <c r="B142" i="64"/>
  <c r="C142" i="64"/>
  <c r="O142" i="64"/>
  <c r="P142" i="64"/>
  <c r="Q142" i="64"/>
  <c r="W142" i="64" s="1"/>
  <c r="R142" i="64"/>
  <c r="S142" i="64"/>
  <c r="T142" i="64"/>
  <c r="U142" i="64"/>
  <c r="V142" i="64"/>
  <c r="A143" i="64"/>
  <c r="B143" i="64"/>
  <c r="C143" i="64"/>
  <c r="D143" i="64"/>
  <c r="E143" i="64"/>
  <c r="F143" i="64"/>
  <c r="G143" i="64"/>
  <c r="H143" i="64"/>
  <c r="I143" i="64"/>
  <c r="J143" i="64"/>
  <c r="O143" i="64"/>
  <c r="P143" i="64"/>
  <c r="Q143" i="64"/>
  <c r="W143" i="64" s="1"/>
  <c r="R143" i="64"/>
  <c r="S143" i="64"/>
  <c r="T143" i="64"/>
  <c r="U143" i="64"/>
  <c r="V143" i="64"/>
  <c r="A144" i="64"/>
  <c r="B144" i="64"/>
  <c r="C144" i="64"/>
  <c r="O144" i="64"/>
  <c r="A145" i="64"/>
  <c r="B145" i="64"/>
  <c r="C145" i="64"/>
  <c r="O145" i="64"/>
  <c r="Q145" i="64"/>
  <c r="T145" i="64"/>
  <c r="V145" i="64"/>
  <c r="A146" i="64"/>
  <c r="B146" i="64"/>
  <c r="C146" i="64"/>
  <c r="O146" i="64"/>
  <c r="P146" i="64"/>
  <c r="Q146" i="64"/>
  <c r="R146" i="64"/>
  <c r="S146" i="64"/>
  <c r="W146" i="64" s="1"/>
  <c r="T146" i="64"/>
  <c r="U146" i="64"/>
  <c r="V146" i="64"/>
  <c r="A147" i="64"/>
  <c r="B147" i="64"/>
  <c r="C147" i="64"/>
  <c r="D147" i="64"/>
  <c r="E147" i="64"/>
  <c r="F147" i="64"/>
  <c r="G147" i="64"/>
  <c r="H147" i="64"/>
  <c r="I147" i="64"/>
  <c r="J147" i="64"/>
  <c r="O147" i="64"/>
  <c r="P147" i="64"/>
  <c r="Q147" i="64"/>
  <c r="R147" i="64"/>
  <c r="S147" i="64"/>
  <c r="W147" i="64" s="1"/>
  <c r="T147" i="64"/>
  <c r="U147" i="64"/>
  <c r="V147" i="64"/>
  <c r="A148" i="64"/>
  <c r="B148" i="64"/>
  <c r="C148" i="64"/>
  <c r="O148" i="64"/>
  <c r="V148" i="64"/>
  <c r="A149" i="64"/>
  <c r="B149" i="64"/>
  <c r="C149" i="64"/>
  <c r="O149" i="64"/>
  <c r="P149" i="64"/>
  <c r="Q149" i="64"/>
  <c r="R149" i="64"/>
  <c r="S149" i="64"/>
  <c r="T149" i="64"/>
  <c r="U149" i="64"/>
  <c r="V149" i="64"/>
  <c r="A150" i="64"/>
  <c r="B150" i="64"/>
  <c r="C150" i="64"/>
  <c r="O150" i="64"/>
  <c r="P150" i="64"/>
  <c r="Q150" i="64"/>
  <c r="R150" i="64"/>
  <c r="S150" i="64"/>
  <c r="T150" i="64"/>
  <c r="U150" i="64"/>
  <c r="V150" i="64"/>
  <c r="A151" i="64"/>
  <c r="B151" i="64"/>
  <c r="C151" i="64"/>
  <c r="D151" i="64"/>
  <c r="E151" i="64"/>
  <c r="F151" i="64"/>
  <c r="K151" i="64" s="1"/>
  <c r="G151" i="64"/>
  <c r="H151" i="64"/>
  <c r="I151" i="64"/>
  <c r="J151" i="64"/>
  <c r="O151" i="64"/>
  <c r="P151" i="64"/>
  <c r="Q151" i="64"/>
  <c r="R151" i="64"/>
  <c r="S151" i="64"/>
  <c r="T151" i="64"/>
  <c r="U151" i="64"/>
  <c r="V151" i="64"/>
  <c r="A152" i="64"/>
  <c r="B152" i="64"/>
  <c r="C152" i="64"/>
  <c r="O152" i="64"/>
  <c r="A153" i="64"/>
  <c r="B153" i="64"/>
  <c r="C153" i="64"/>
  <c r="O153" i="64"/>
  <c r="Q153" i="64"/>
  <c r="T153" i="64"/>
  <c r="V153" i="64"/>
  <c r="A154" i="64"/>
  <c r="B154" i="64"/>
  <c r="C154" i="64"/>
  <c r="O154" i="64"/>
  <c r="P154" i="64"/>
  <c r="Q154" i="64"/>
  <c r="R154" i="64"/>
  <c r="W154" i="64" s="1"/>
  <c r="S154" i="64"/>
  <c r="T154" i="64"/>
  <c r="U154" i="64"/>
  <c r="V154" i="64"/>
  <c r="A155" i="64"/>
  <c r="B155" i="64"/>
  <c r="C155" i="64"/>
  <c r="D155" i="64"/>
  <c r="E155" i="64"/>
  <c r="F155" i="64"/>
  <c r="G155" i="64"/>
  <c r="H155" i="64"/>
  <c r="K155" i="64" s="1"/>
  <c r="I155" i="64"/>
  <c r="J155" i="64"/>
  <c r="O155" i="64"/>
  <c r="P155" i="64"/>
  <c r="Q155" i="64"/>
  <c r="R155" i="64"/>
  <c r="W155" i="64" s="1"/>
  <c r="S155" i="64"/>
  <c r="T155" i="64"/>
  <c r="U155" i="64"/>
  <c r="V155" i="64"/>
  <c r="A156" i="64"/>
  <c r="B156" i="64"/>
  <c r="C156" i="64"/>
  <c r="O156" i="64"/>
  <c r="V156" i="64"/>
  <c r="A157" i="64"/>
  <c r="B157" i="64"/>
  <c r="C157" i="64"/>
  <c r="O157" i="64"/>
  <c r="P157" i="64"/>
  <c r="Q157" i="64"/>
  <c r="R157" i="64"/>
  <c r="S157" i="64"/>
  <c r="T157" i="64"/>
  <c r="W157" i="64" s="1"/>
  <c r="U157" i="64"/>
  <c r="V157" i="64"/>
  <c r="A158" i="64"/>
  <c r="B158" i="64"/>
  <c r="C158" i="64"/>
  <c r="O158" i="64"/>
  <c r="P158" i="64"/>
  <c r="Q158" i="64"/>
  <c r="R158" i="64"/>
  <c r="S158" i="64"/>
  <c r="T158" i="64"/>
  <c r="U158" i="64"/>
  <c r="V158" i="64"/>
  <c r="A159" i="64"/>
  <c r="B159" i="64"/>
  <c r="C159" i="64"/>
  <c r="D159" i="64"/>
  <c r="E159" i="64"/>
  <c r="F159" i="64"/>
  <c r="G159" i="64"/>
  <c r="H159" i="64"/>
  <c r="I159" i="64"/>
  <c r="J159" i="64"/>
  <c r="O159" i="64"/>
  <c r="P159" i="64"/>
  <c r="Q159" i="64"/>
  <c r="R159" i="64"/>
  <c r="S159" i="64"/>
  <c r="T159" i="64"/>
  <c r="U159" i="64"/>
  <c r="V159" i="64"/>
  <c r="A160" i="64"/>
  <c r="B160" i="64"/>
  <c r="C160" i="64"/>
  <c r="O160" i="64"/>
  <c r="A161" i="64"/>
  <c r="B161" i="64"/>
  <c r="C161" i="64"/>
  <c r="O161" i="64"/>
  <c r="A162" i="64"/>
  <c r="B162" i="64"/>
  <c r="C162" i="64"/>
  <c r="O162" i="64"/>
  <c r="A163" i="64"/>
  <c r="B163" i="64"/>
  <c r="C163" i="64"/>
  <c r="O163" i="64"/>
  <c r="A164" i="64"/>
  <c r="B164" i="64"/>
  <c r="A165" i="64"/>
  <c r="A1" i="65"/>
  <c r="C4" i="65"/>
  <c r="A6" i="65"/>
  <c r="B6" i="65"/>
  <c r="C6" i="65"/>
  <c r="A7" i="65"/>
  <c r="B7" i="65"/>
  <c r="C7" i="65"/>
  <c r="A8" i="65"/>
  <c r="B8" i="65"/>
  <c r="C8" i="65"/>
  <c r="A9" i="65"/>
  <c r="B9" i="65"/>
  <c r="C9" i="65"/>
  <c r="A10" i="65"/>
  <c r="B10" i="65"/>
  <c r="C10" i="65"/>
  <c r="A11" i="65"/>
  <c r="B11" i="65"/>
  <c r="C11" i="65"/>
  <c r="A12" i="65"/>
  <c r="B12" i="65"/>
  <c r="C12" i="65"/>
  <c r="E12" i="65"/>
  <c r="A13" i="65"/>
  <c r="B13" i="65"/>
  <c r="C13" i="65"/>
  <c r="A14" i="65"/>
  <c r="B14" i="65"/>
  <c r="C14" i="65"/>
  <c r="E14" i="65"/>
  <c r="A15" i="65"/>
  <c r="B15" i="65"/>
  <c r="C15" i="65"/>
  <c r="A16" i="65"/>
  <c r="B16" i="65"/>
  <c r="C16" i="65"/>
  <c r="E16" i="65"/>
  <c r="A17" i="65"/>
  <c r="B17" i="65"/>
  <c r="C17" i="65"/>
  <c r="A18" i="65"/>
  <c r="B18" i="65"/>
  <c r="C18" i="65"/>
  <c r="E18" i="65"/>
  <c r="A19" i="65"/>
  <c r="B19" i="65"/>
  <c r="C19" i="65"/>
  <c r="D19" i="65"/>
  <c r="A20" i="65"/>
  <c r="B20" i="65"/>
  <c r="C20" i="65"/>
  <c r="E20" i="65"/>
  <c r="A21" i="65"/>
  <c r="B21" i="65"/>
  <c r="C21" i="65"/>
  <c r="A22" i="65"/>
  <c r="B22" i="65"/>
  <c r="C22" i="65"/>
  <c r="E22" i="65"/>
  <c r="A23" i="65"/>
  <c r="B23" i="65"/>
  <c r="C23" i="65"/>
  <c r="A24" i="65"/>
  <c r="B24" i="65"/>
  <c r="C24" i="65"/>
  <c r="A25" i="65"/>
  <c r="B25" i="65"/>
  <c r="C25" i="65"/>
  <c r="A26" i="65"/>
  <c r="B26" i="65"/>
  <c r="C26" i="65"/>
  <c r="E26" i="65"/>
  <c r="A27" i="65"/>
  <c r="B27" i="65"/>
  <c r="C27" i="65"/>
  <c r="A28" i="65"/>
  <c r="B28" i="65"/>
  <c r="C28" i="65"/>
  <c r="E28" i="65"/>
  <c r="A29" i="65"/>
  <c r="B29" i="65"/>
  <c r="C29" i="65"/>
  <c r="D29" i="65"/>
  <c r="A30" i="65"/>
  <c r="B30" i="65"/>
  <c r="C30" i="65"/>
  <c r="A31" i="65"/>
  <c r="B31" i="65"/>
  <c r="C31" i="65"/>
  <c r="A32" i="65"/>
  <c r="B32" i="65"/>
  <c r="C32" i="65"/>
  <c r="A33" i="65"/>
  <c r="B33" i="65"/>
  <c r="C33" i="65"/>
  <c r="A34" i="65"/>
  <c r="B34" i="65"/>
  <c r="C34" i="65"/>
  <c r="E34" i="65"/>
  <c r="A35" i="65"/>
  <c r="B35" i="65"/>
  <c r="C35" i="65"/>
  <c r="A36" i="65"/>
  <c r="B36" i="65"/>
  <c r="C36" i="65"/>
  <c r="E36" i="65"/>
  <c r="A37" i="65"/>
  <c r="B37" i="65"/>
  <c r="C37" i="65"/>
  <c r="D37" i="65"/>
  <c r="A38" i="65"/>
  <c r="B38" i="65"/>
  <c r="C38" i="65"/>
  <c r="E38" i="65"/>
  <c r="A39" i="65"/>
  <c r="B39" i="65"/>
  <c r="C39" i="65"/>
  <c r="A40" i="65"/>
  <c r="B40" i="65"/>
  <c r="C40" i="65"/>
  <c r="E40" i="65"/>
  <c r="A41" i="65"/>
  <c r="B41" i="65"/>
  <c r="C41" i="65"/>
  <c r="A42" i="65"/>
  <c r="B42" i="65"/>
  <c r="C42" i="65"/>
  <c r="E42" i="65"/>
  <c r="A43" i="65"/>
  <c r="B43" i="65"/>
  <c r="C43" i="65"/>
  <c r="A44" i="65"/>
  <c r="B44" i="65"/>
  <c r="C44" i="65"/>
  <c r="E44" i="65"/>
  <c r="A45" i="65"/>
  <c r="B45" i="65"/>
  <c r="C45" i="65"/>
  <c r="A46" i="65"/>
  <c r="B46" i="65"/>
  <c r="C46" i="65"/>
  <c r="E46" i="65"/>
  <c r="A47" i="65"/>
  <c r="B47" i="65"/>
  <c r="C47" i="65"/>
  <c r="A48" i="65"/>
  <c r="B48" i="65"/>
  <c r="C48" i="65"/>
  <c r="E48" i="65"/>
  <c r="A49" i="65"/>
  <c r="B49" i="65"/>
  <c r="C49" i="65"/>
  <c r="A50" i="65"/>
  <c r="B50" i="65"/>
  <c r="C50" i="65"/>
  <c r="E50" i="65"/>
  <c r="A51" i="65"/>
  <c r="B51" i="65"/>
  <c r="C51" i="65"/>
  <c r="A52" i="65"/>
  <c r="B52" i="65"/>
  <c r="C52" i="65"/>
  <c r="A53" i="65"/>
  <c r="B53" i="65"/>
  <c r="C53" i="65"/>
  <c r="D53" i="65"/>
  <c r="A54" i="65"/>
  <c r="B54" i="65"/>
  <c r="C54" i="65"/>
  <c r="A55" i="65"/>
  <c r="B55" i="65"/>
  <c r="C55" i="65"/>
  <c r="A56" i="65"/>
  <c r="B56" i="65"/>
  <c r="C56" i="65"/>
  <c r="E56" i="65"/>
  <c r="A57" i="65"/>
  <c r="B57" i="65"/>
  <c r="C57" i="65"/>
  <c r="A58" i="65"/>
  <c r="B58" i="65"/>
  <c r="C58" i="65"/>
  <c r="E58" i="65"/>
  <c r="A59" i="65"/>
  <c r="B59" i="65"/>
  <c r="C59" i="65"/>
  <c r="A60" i="65"/>
  <c r="B60" i="65"/>
  <c r="C60" i="65"/>
  <c r="E60" i="65"/>
  <c r="A61" i="65"/>
  <c r="B61" i="65"/>
  <c r="C61" i="65"/>
  <c r="A62" i="65"/>
  <c r="B62" i="65"/>
  <c r="C62" i="65"/>
  <c r="E62" i="65"/>
  <c r="A63" i="65"/>
  <c r="B63" i="65"/>
  <c r="C63" i="65"/>
  <c r="A64" i="65"/>
  <c r="B64" i="65"/>
  <c r="C64" i="65"/>
  <c r="E64" i="65"/>
  <c r="A65" i="65"/>
  <c r="B65" i="65"/>
  <c r="C65" i="65"/>
  <c r="A66" i="65"/>
  <c r="B66" i="65"/>
  <c r="C66" i="65"/>
  <c r="E66" i="65"/>
  <c r="A67" i="65"/>
  <c r="B67" i="65"/>
  <c r="C67" i="65"/>
  <c r="A68" i="65"/>
  <c r="B68" i="65"/>
  <c r="C68" i="65"/>
  <c r="E68" i="65"/>
  <c r="A69" i="65"/>
  <c r="B69" i="65"/>
  <c r="C69" i="65"/>
  <c r="A70" i="65"/>
  <c r="B70" i="65"/>
  <c r="C70" i="65"/>
  <c r="E70" i="65"/>
  <c r="A71" i="65"/>
  <c r="B71" i="65"/>
  <c r="C71" i="65"/>
  <c r="A72" i="65"/>
  <c r="B72" i="65"/>
  <c r="C72" i="65"/>
  <c r="E72" i="65"/>
  <c r="A73" i="65"/>
  <c r="B73" i="65"/>
  <c r="C73" i="65"/>
  <c r="A74" i="65"/>
  <c r="B74" i="65"/>
  <c r="C74" i="65"/>
  <c r="E74" i="65"/>
  <c r="A75" i="65"/>
  <c r="B75" i="65"/>
  <c r="C75" i="65"/>
  <c r="A76" i="65"/>
  <c r="B76" i="65"/>
  <c r="C76" i="65"/>
  <c r="E76" i="65"/>
  <c r="A77" i="65"/>
  <c r="B77" i="65"/>
  <c r="C77" i="65"/>
  <c r="A78" i="65"/>
  <c r="B78" i="65"/>
  <c r="C78" i="65"/>
  <c r="E78" i="65"/>
  <c r="A79" i="65"/>
  <c r="B79" i="65"/>
  <c r="C79" i="65"/>
  <c r="A80" i="65"/>
  <c r="B80" i="65"/>
  <c r="C80" i="65"/>
  <c r="E80" i="65"/>
  <c r="A81" i="65"/>
  <c r="B81" i="65"/>
  <c r="C81" i="65"/>
  <c r="A82" i="65"/>
  <c r="B82" i="65"/>
  <c r="C82" i="65"/>
  <c r="E82" i="65"/>
  <c r="A83" i="65"/>
  <c r="B83" i="65"/>
  <c r="C83" i="65"/>
  <c r="A84" i="65"/>
  <c r="B84" i="65"/>
  <c r="C84" i="65"/>
  <c r="E84" i="65"/>
  <c r="A85" i="65"/>
  <c r="B85" i="65"/>
  <c r="C85" i="65"/>
  <c r="A86" i="65"/>
  <c r="B86" i="65"/>
  <c r="C86" i="65"/>
  <c r="E86" i="65"/>
  <c r="A87" i="65"/>
  <c r="B87" i="65"/>
  <c r="C87" i="65"/>
  <c r="A88" i="65"/>
  <c r="B88" i="65"/>
  <c r="C88" i="65"/>
  <c r="E88" i="65"/>
  <c r="A89" i="65"/>
  <c r="B89" i="65"/>
  <c r="C89" i="65"/>
  <c r="A90" i="65"/>
  <c r="B90" i="65"/>
  <c r="C90" i="65"/>
  <c r="E90" i="65"/>
  <c r="A91" i="65"/>
  <c r="B91" i="65"/>
  <c r="C91" i="65"/>
  <c r="A92" i="65"/>
  <c r="B92" i="65"/>
  <c r="C92" i="65"/>
  <c r="E92" i="65"/>
  <c r="A93" i="65"/>
  <c r="B93" i="65"/>
  <c r="C93" i="65"/>
  <c r="A94" i="65"/>
  <c r="B94" i="65"/>
  <c r="C94" i="65"/>
  <c r="E94" i="65"/>
  <c r="A95" i="65"/>
  <c r="B95" i="65"/>
  <c r="C95" i="65"/>
  <c r="A96" i="65"/>
  <c r="B96" i="65"/>
  <c r="C96" i="65"/>
  <c r="E96" i="65"/>
  <c r="A97" i="65"/>
  <c r="B97" i="65"/>
  <c r="C97" i="65"/>
  <c r="A98" i="65"/>
  <c r="B98" i="65"/>
  <c r="C98" i="65"/>
  <c r="E98" i="65"/>
  <c r="A99" i="65"/>
  <c r="B99" i="65"/>
  <c r="C99" i="65"/>
  <c r="A100" i="65"/>
  <c r="B100" i="65"/>
  <c r="C100" i="65"/>
  <c r="E100" i="65"/>
  <c r="A101" i="65"/>
  <c r="B101" i="65"/>
  <c r="C101" i="65"/>
  <c r="A102" i="65"/>
  <c r="B102" i="65"/>
  <c r="C102" i="65"/>
  <c r="E102" i="65"/>
  <c r="A103" i="65"/>
  <c r="B103" i="65"/>
  <c r="C103" i="65"/>
  <c r="A104" i="65"/>
  <c r="B104" i="65"/>
  <c r="C104" i="65"/>
  <c r="E104" i="65"/>
  <c r="A105" i="65"/>
  <c r="B105" i="65"/>
  <c r="C105" i="65"/>
  <c r="A106" i="65"/>
  <c r="B106" i="65"/>
  <c r="C106" i="65"/>
  <c r="A107" i="65"/>
  <c r="B107" i="65"/>
  <c r="C107" i="65"/>
  <c r="A108" i="65"/>
  <c r="B108" i="65"/>
  <c r="C108" i="65"/>
  <c r="E108" i="65"/>
  <c r="A109" i="65"/>
  <c r="B109" i="65"/>
  <c r="C109" i="65"/>
  <c r="A110" i="65"/>
  <c r="B110" i="65"/>
  <c r="C110" i="65"/>
  <c r="A111" i="65"/>
  <c r="B111" i="65"/>
  <c r="C111" i="65"/>
  <c r="A112" i="65"/>
  <c r="B112" i="65"/>
  <c r="C112" i="65"/>
  <c r="A113" i="65"/>
  <c r="B113" i="65"/>
  <c r="C113" i="65"/>
  <c r="A114" i="65"/>
  <c r="B114" i="65"/>
  <c r="C114" i="65"/>
  <c r="A115" i="65"/>
  <c r="B115" i="65"/>
  <c r="C115" i="65"/>
  <c r="A116" i="65"/>
  <c r="B116" i="65"/>
  <c r="C116" i="65"/>
  <c r="A117" i="65"/>
  <c r="B117" i="65"/>
  <c r="C117" i="65"/>
  <c r="A118" i="65"/>
  <c r="B118" i="65"/>
  <c r="C118" i="65"/>
  <c r="A119" i="65"/>
  <c r="B119" i="65"/>
  <c r="C119" i="65"/>
  <c r="A120" i="65"/>
  <c r="B120" i="65"/>
  <c r="C120" i="65"/>
  <c r="A121" i="65"/>
  <c r="B121" i="65"/>
  <c r="C121" i="65"/>
  <c r="A122" i="65"/>
  <c r="B122" i="65"/>
  <c r="C122" i="65"/>
  <c r="A123" i="65"/>
  <c r="B123" i="65"/>
  <c r="C123" i="65"/>
  <c r="A124" i="65"/>
  <c r="B124" i="65"/>
  <c r="C124" i="65"/>
  <c r="A125" i="65"/>
  <c r="B125" i="65"/>
  <c r="C125" i="65"/>
  <c r="A126" i="65"/>
  <c r="B126" i="65"/>
  <c r="C126" i="65"/>
  <c r="A127" i="65"/>
  <c r="B127" i="65"/>
  <c r="C127" i="65"/>
  <c r="A128" i="65"/>
  <c r="B128" i="65"/>
  <c r="C128" i="65"/>
  <c r="A129" i="65"/>
  <c r="B129" i="65"/>
  <c r="C129" i="65"/>
  <c r="A130" i="65"/>
  <c r="B130" i="65"/>
  <c r="C130" i="65"/>
  <c r="A131" i="65"/>
  <c r="B131" i="65"/>
  <c r="C131" i="65"/>
  <c r="A132" i="65"/>
  <c r="B132" i="65"/>
  <c r="C132" i="65"/>
  <c r="A133" i="65"/>
  <c r="B133" i="65"/>
  <c r="C133" i="65"/>
  <c r="A134" i="65"/>
  <c r="B134" i="65"/>
  <c r="C134" i="65"/>
  <c r="A135" i="65"/>
  <c r="B135" i="65"/>
  <c r="C135" i="65"/>
  <c r="A136" i="65"/>
  <c r="B136" i="65"/>
  <c r="C136" i="65"/>
  <c r="A137" i="65"/>
  <c r="B137" i="65"/>
  <c r="C137" i="65"/>
  <c r="A138" i="65"/>
  <c r="B138" i="65"/>
  <c r="C138" i="65"/>
  <c r="A139" i="65"/>
  <c r="B139" i="65"/>
  <c r="C139" i="65"/>
  <c r="A140" i="65"/>
  <c r="B140" i="65"/>
  <c r="C140" i="65"/>
  <c r="A141" i="65"/>
  <c r="B141" i="65"/>
  <c r="C141" i="65"/>
  <c r="A142" i="65"/>
  <c r="B142" i="65"/>
  <c r="C142" i="65"/>
  <c r="A143" i="65"/>
  <c r="B143" i="65"/>
  <c r="C143" i="65"/>
  <c r="A144" i="65"/>
  <c r="B144" i="65"/>
  <c r="C144" i="65"/>
  <c r="A145" i="65"/>
  <c r="B145" i="65"/>
  <c r="C145" i="65"/>
  <c r="A146" i="65"/>
  <c r="B146" i="65"/>
  <c r="C146" i="65"/>
  <c r="A147" i="65"/>
  <c r="B147" i="65"/>
  <c r="C147" i="65"/>
  <c r="A148" i="65"/>
  <c r="B148" i="65"/>
  <c r="C148" i="65"/>
  <c r="A149" i="65"/>
  <c r="B149" i="65"/>
  <c r="C149" i="65"/>
  <c r="A150" i="65"/>
  <c r="B150" i="65"/>
  <c r="C150" i="65"/>
  <c r="E150" i="65"/>
  <c r="A151" i="65"/>
  <c r="B151" i="65"/>
  <c r="C151" i="65"/>
  <c r="A152" i="65"/>
  <c r="B152" i="65"/>
  <c r="C152" i="65"/>
  <c r="E152" i="65"/>
  <c r="A153" i="65"/>
  <c r="B153" i="65"/>
  <c r="C153" i="65"/>
  <c r="A154" i="65"/>
  <c r="B154" i="65"/>
  <c r="C154" i="65"/>
  <c r="E154" i="65"/>
  <c r="A155" i="65"/>
  <c r="B155" i="65"/>
  <c r="C155" i="65"/>
  <c r="A156" i="65"/>
  <c r="B156" i="65"/>
  <c r="C156" i="65"/>
  <c r="A157" i="65"/>
  <c r="B157" i="65"/>
  <c r="C157" i="65"/>
  <c r="A158" i="65"/>
  <c r="B158" i="65"/>
  <c r="C158" i="65"/>
  <c r="A159" i="65"/>
  <c r="B159" i="65"/>
  <c r="C159" i="65"/>
  <c r="A160" i="65"/>
  <c r="B160" i="65"/>
  <c r="C160" i="65"/>
  <c r="A161" i="65"/>
  <c r="B161" i="65"/>
  <c r="C161" i="65"/>
  <c r="A162" i="65"/>
  <c r="B162" i="65"/>
  <c r="C162" i="65"/>
  <c r="A163" i="65"/>
  <c r="A1" i="129"/>
  <c r="C7" i="129"/>
  <c r="D7" i="129"/>
  <c r="E7" i="129"/>
  <c r="C9" i="129"/>
  <c r="D9" i="129"/>
  <c r="E9" i="129"/>
  <c r="A1" i="66"/>
  <c r="A3" i="66"/>
  <c r="C5" i="66"/>
  <c r="D5" i="66"/>
  <c r="F5" i="66"/>
  <c r="G5" i="66"/>
  <c r="A7" i="66"/>
  <c r="B7" i="66"/>
  <c r="C7" i="66"/>
  <c r="D7" i="66"/>
  <c r="F7" i="66"/>
  <c r="G7" i="66"/>
  <c r="A8" i="66"/>
  <c r="B8" i="66"/>
  <c r="C8" i="66"/>
  <c r="D8" i="66"/>
  <c r="F8" i="66"/>
  <c r="G8" i="66"/>
  <c r="A9" i="66"/>
  <c r="B9" i="66"/>
  <c r="C9" i="66"/>
  <c r="F9" i="66"/>
  <c r="G9" i="66"/>
  <c r="A10" i="66"/>
  <c r="B10" i="66"/>
  <c r="C10" i="66"/>
  <c r="D10" i="66"/>
  <c r="F10" i="66"/>
  <c r="G10" i="66"/>
  <c r="A11" i="66"/>
  <c r="B11" i="66"/>
  <c r="C11" i="66"/>
  <c r="D11" i="66"/>
  <c r="F11" i="66"/>
  <c r="G11" i="66"/>
  <c r="A12" i="66"/>
  <c r="B12" i="66"/>
  <c r="C12" i="66"/>
  <c r="D12" i="66"/>
  <c r="F12" i="66"/>
  <c r="G12" i="66"/>
  <c r="A13" i="66"/>
  <c r="B13" i="66"/>
  <c r="C13" i="66"/>
  <c r="D13" i="66"/>
  <c r="F13" i="66"/>
  <c r="G13" i="66"/>
  <c r="A14" i="66"/>
  <c r="B14" i="66"/>
  <c r="C14" i="66"/>
  <c r="D14" i="66"/>
  <c r="F14" i="66"/>
  <c r="G14" i="66"/>
  <c r="A15" i="66"/>
  <c r="B15" i="66"/>
  <c r="C15" i="66"/>
  <c r="F15" i="66"/>
  <c r="G15" i="66"/>
  <c r="A16" i="66"/>
  <c r="B16" i="66"/>
  <c r="C16" i="66"/>
  <c r="D16" i="66"/>
  <c r="F16" i="66"/>
  <c r="G16" i="66"/>
  <c r="A17" i="66"/>
  <c r="B17" i="66"/>
  <c r="C17" i="66"/>
  <c r="F17" i="66"/>
  <c r="G17" i="66"/>
  <c r="A18" i="66"/>
  <c r="B18" i="66"/>
  <c r="C18" i="66"/>
  <c r="F18" i="66"/>
  <c r="G18" i="66"/>
  <c r="A19" i="66"/>
  <c r="B19" i="66"/>
  <c r="C19" i="66"/>
  <c r="D19" i="66"/>
  <c r="F19" i="66"/>
  <c r="G19" i="66"/>
  <c r="A20" i="66"/>
  <c r="B20" i="66"/>
  <c r="C20" i="66"/>
  <c r="D20" i="66"/>
  <c r="F20" i="66"/>
  <c r="G20" i="66"/>
  <c r="A21" i="66"/>
  <c r="B21" i="66"/>
  <c r="C21" i="66"/>
  <c r="F21" i="66"/>
  <c r="G21" i="66"/>
  <c r="A22" i="66"/>
  <c r="B22" i="66"/>
  <c r="C22" i="66"/>
  <c r="F22" i="66"/>
  <c r="G22" i="66"/>
  <c r="A23" i="66"/>
  <c r="B23" i="66"/>
  <c r="C23" i="66"/>
  <c r="F23" i="66"/>
  <c r="G23" i="66"/>
  <c r="A24" i="66"/>
  <c r="B24" i="66"/>
  <c r="C24" i="66"/>
  <c r="D24" i="66"/>
  <c r="F24" i="66"/>
  <c r="G24" i="66"/>
  <c r="A25" i="66"/>
  <c r="B25" i="66"/>
  <c r="C25" i="66"/>
  <c r="F25" i="66"/>
  <c r="G25" i="66"/>
  <c r="A26" i="66"/>
  <c r="B26" i="66"/>
  <c r="C26" i="66"/>
  <c r="F26" i="66"/>
  <c r="G26" i="66"/>
  <c r="A27" i="66"/>
  <c r="B27" i="66"/>
  <c r="C27" i="66"/>
  <c r="D27" i="66"/>
  <c r="F27" i="66"/>
  <c r="G27" i="66"/>
  <c r="A28" i="66"/>
  <c r="B28" i="66"/>
  <c r="C28" i="66"/>
  <c r="F28" i="66"/>
  <c r="G28" i="66"/>
  <c r="A29" i="66"/>
  <c r="B29" i="66"/>
  <c r="C29" i="66"/>
  <c r="D29" i="66"/>
  <c r="F29" i="66"/>
  <c r="G29" i="66"/>
  <c r="A30" i="66"/>
  <c r="B30" i="66"/>
  <c r="C30" i="66"/>
  <c r="D30" i="66"/>
  <c r="F30" i="66"/>
  <c r="G30" i="66"/>
  <c r="A31" i="66"/>
  <c r="B31" i="66"/>
  <c r="C31" i="66"/>
  <c r="D31" i="66"/>
  <c r="F31" i="66"/>
  <c r="G31" i="66"/>
  <c r="A32" i="66"/>
  <c r="B32" i="66"/>
  <c r="C32" i="66"/>
  <c r="F32" i="66"/>
  <c r="G32" i="66"/>
  <c r="A33" i="66"/>
  <c r="B33" i="66"/>
  <c r="C33" i="66"/>
  <c r="D33" i="66"/>
  <c r="F33" i="66"/>
  <c r="G33" i="66"/>
  <c r="A34" i="66"/>
  <c r="B34" i="66"/>
  <c r="C34" i="66"/>
  <c r="D34" i="66"/>
  <c r="F34" i="66"/>
  <c r="G34" i="66"/>
  <c r="A35" i="66"/>
  <c r="B35" i="66"/>
  <c r="C35" i="66"/>
  <c r="D35" i="66"/>
  <c r="F35" i="66"/>
  <c r="G35" i="66"/>
  <c r="A36" i="66"/>
  <c r="B36" i="66"/>
  <c r="C36" i="66"/>
  <c r="D36" i="66"/>
  <c r="F36" i="66"/>
  <c r="G36" i="66"/>
  <c r="A37" i="66"/>
  <c r="B37" i="66"/>
  <c r="C37" i="66"/>
  <c r="D37" i="66"/>
  <c r="F37" i="66"/>
  <c r="G37" i="66"/>
  <c r="A38" i="66"/>
  <c r="B38" i="66"/>
  <c r="C38" i="66"/>
  <c r="D38" i="66"/>
  <c r="F38" i="66"/>
  <c r="G38" i="66"/>
  <c r="A39" i="66"/>
  <c r="B39" i="66"/>
  <c r="C39" i="66"/>
  <c r="D39" i="66"/>
  <c r="F39" i="66"/>
  <c r="G39" i="66"/>
  <c r="A40" i="66"/>
  <c r="B40" i="66"/>
  <c r="C40" i="66"/>
  <c r="D40" i="66"/>
  <c r="F40" i="66"/>
  <c r="G40" i="66"/>
  <c r="A41" i="66"/>
  <c r="B41" i="66"/>
  <c r="C41" i="66"/>
  <c r="F41" i="66"/>
  <c r="G41" i="66"/>
  <c r="A42" i="66"/>
  <c r="B42" i="66"/>
  <c r="C42" i="66"/>
  <c r="D42" i="66"/>
  <c r="F42" i="66"/>
  <c r="G42" i="66"/>
  <c r="A43" i="66"/>
  <c r="B43" i="66"/>
  <c r="C43" i="66"/>
  <c r="D43" i="66"/>
  <c r="F43" i="66"/>
  <c r="G43" i="66"/>
  <c r="A44" i="66"/>
  <c r="B44" i="66"/>
  <c r="C44" i="66"/>
  <c r="D44" i="66"/>
  <c r="F44" i="66"/>
  <c r="G44" i="66"/>
  <c r="A45" i="66"/>
  <c r="B45" i="66"/>
  <c r="C45" i="66"/>
  <c r="D45" i="66"/>
  <c r="F45" i="66"/>
  <c r="G45" i="66"/>
  <c r="A46" i="66"/>
  <c r="B46" i="66"/>
  <c r="C46" i="66"/>
  <c r="D46" i="66"/>
  <c r="F46" i="66"/>
  <c r="G46" i="66"/>
  <c r="A47" i="66"/>
  <c r="B47" i="66"/>
  <c r="C47" i="66"/>
  <c r="D47" i="66"/>
  <c r="F47" i="66"/>
  <c r="G47" i="66"/>
  <c r="A48" i="66"/>
  <c r="B48" i="66"/>
  <c r="C48" i="66"/>
  <c r="F48" i="66"/>
  <c r="G48" i="66"/>
  <c r="A49" i="66"/>
  <c r="B49" i="66"/>
  <c r="C49" i="66"/>
  <c r="D49" i="66"/>
  <c r="F49" i="66"/>
  <c r="G49" i="66"/>
  <c r="A50" i="66"/>
  <c r="B50" i="66"/>
  <c r="C50" i="66"/>
  <c r="D50" i="66"/>
  <c r="F50" i="66"/>
  <c r="G50" i="66"/>
  <c r="A1" i="123"/>
  <c r="B5" i="123"/>
  <c r="B6" i="123"/>
  <c r="C6" i="123"/>
  <c r="B7" i="123"/>
  <c r="B13" i="123"/>
  <c r="C13" i="123"/>
  <c r="B14" i="123"/>
  <c r="B15" i="123"/>
  <c r="C15" i="123"/>
  <c r="B16" i="123"/>
  <c r="A19" i="123"/>
  <c r="B19" i="123"/>
  <c r="A20" i="123"/>
  <c r="B20" i="123"/>
  <c r="A1" i="68"/>
  <c r="A6" i="68"/>
  <c r="B6" i="68"/>
  <c r="A7" i="68"/>
  <c r="B7" i="68"/>
  <c r="D7" i="68"/>
  <c r="A8" i="68"/>
  <c r="B8" i="68"/>
  <c r="A9" i="68"/>
  <c r="B9" i="68"/>
  <c r="A10" i="68"/>
  <c r="B10" i="68"/>
  <c r="A11" i="68"/>
  <c r="B11" i="68"/>
  <c r="A12" i="68"/>
  <c r="B12" i="68"/>
  <c r="D12" i="68"/>
  <c r="A13" i="68"/>
  <c r="B13" i="68"/>
  <c r="A14" i="68"/>
  <c r="B14" i="68"/>
  <c r="D14" i="68"/>
  <c r="A15" i="68"/>
  <c r="B15" i="68"/>
  <c r="A16" i="68"/>
  <c r="B16" i="68"/>
  <c r="D16" i="68"/>
  <c r="A17" i="68"/>
  <c r="B17" i="68"/>
  <c r="A18" i="68"/>
  <c r="B18" i="68"/>
  <c r="D18" i="68"/>
  <c r="A19" i="68"/>
  <c r="B19" i="68"/>
  <c r="A20" i="68"/>
  <c r="B20" i="68"/>
  <c r="D20" i="68"/>
  <c r="A21" i="68"/>
  <c r="B21" i="68"/>
  <c r="A22" i="68"/>
  <c r="B22" i="68"/>
  <c r="D22" i="68"/>
  <c r="A23" i="68"/>
  <c r="B23" i="68"/>
  <c r="A24" i="68"/>
  <c r="B24" i="68"/>
  <c r="D24" i="68"/>
  <c r="A25" i="68"/>
  <c r="B25" i="68"/>
  <c r="A26" i="68"/>
  <c r="B26" i="68"/>
  <c r="D26" i="68"/>
  <c r="A27" i="68"/>
  <c r="B27" i="68"/>
  <c r="A28" i="68"/>
  <c r="B28" i="68"/>
  <c r="D28" i="68"/>
  <c r="A29" i="68"/>
  <c r="B29" i="68"/>
  <c r="A30" i="68"/>
  <c r="B30" i="68"/>
  <c r="D30" i="68"/>
  <c r="A31" i="68"/>
  <c r="B31" i="68"/>
  <c r="A32" i="68"/>
  <c r="B32" i="68"/>
  <c r="D32" i="68"/>
  <c r="A33" i="68"/>
  <c r="B33" i="68"/>
  <c r="A34" i="68"/>
  <c r="B34" i="68"/>
  <c r="D34" i="68"/>
  <c r="A35" i="68"/>
  <c r="B35" i="68"/>
  <c r="A36" i="68"/>
  <c r="B36" i="68"/>
  <c r="D36" i="68"/>
  <c r="A37" i="68"/>
  <c r="B37" i="68"/>
  <c r="A38" i="68"/>
  <c r="B38" i="68"/>
  <c r="D38" i="68"/>
  <c r="A39" i="68"/>
  <c r="B39" i="68"/>
  <c r="A40" i="68"/>
  <c r="B40" i="68"/>
  <c r="D40" i="68"/>
  <c r="A41" i="68"/>
  <c r="B41" i="68"/>
  <c r="A42" i="68"/>
  <c r="B42" i="68"/>
  <c r="D42" i="68"/>
  <c r="A43" i="68"/>
  <c r="B43" i="68"/>
  <c r="A44" i="68"/>
  <c r="B44" i="68"/>
  <c r="D44" i="68"/>
  <c r="A45" i="68"/>
  <c r="B45" i="68"/>
  <c r="A46" i="68"/>
  <c r="B46" i="68"/>
  <c r="D46" i="68"/>
  <c r="A47" i="68"/>
  <c r="B47" i="68"/>
  <c r="A48" i="68"/>
  <c r="B48" i="68"/>
  <c r="D48" i="68"/>
  <c r="A49" i="68"/>
  <c r="B49" i="68"/>
  <c r="A50" i="68"/>
  <c r="B50" i="68"/>
  <c r="D50" i="68"/>
  <c r="A51" i="68"/>
  <c r="B51" i="68"/>
  <c r="A52" i="68"/>
  <c r="B52" i="68"/>
  <c r="D52" i="68"/>
  <c r="A53" i="68"/>
  <c r="B53" i="68"/>
  <c r="A54" i="68"/>
  <c r="B54" i="68"/>
  <c r="D54" i="68"/>
  <c r="A55" i="68"/>
  <c r="B55" i="68"/>
  <c r="A56" i="68"/>
  <c r="B56" i="68"/>
  <c r="D56" i="68"/>
  <c r="A57" i="68"/>
  <c r="B57" i="68"/>
  <c r="A58" i="68"/>
  <c r="B58" i="68"/>
  <c r="D58" i="68"/>
  <c r="A59" i="68"/>
  <c r="B59" i="68"/>
  <c r="A60" i="68"/>
  <c r="B60" i="68"/>
  <c r="D60" i="68"/>
  <c r="A61" i="68"/>
  <c r="B61" i="68"/>
  <c r="A62" i="68"/>
  <c r="B62" i="68"/>
  <c r="D62" i="68"/>
  <c r="A63" i="68"/>
  <c r="B63" i="68"/>
  <c r="A64" i="68"/>
  <c r="B64" i="68"/>
  <c r="D64" i="68"/>
  <c r="A65" i="68"/>
  <c r="B65" i="68"/>
  <c r="A66" i="68"/>
  <c r="B66" i="68"/>
  <c r="D66" i="68"/>
  <c r="A67" i="68"/>
  <c r="B67" i="68"/>
  <c r="A68" i="68"/>
  <c r="B68" i="68"/>
  <c r="D68" i="68"/>
  <c r="A69" i="68"/>
  <c r="B69" i="68"/>
  <c r="A70" i="68"/>
  <c r="B70" i="68"/>
  <c r="D70" i="68"/>
  <c r="A71" i="68"/>
  <c r="B71" i="68"/>
  <c r="A72" i="68"/>
  <c r="B72" i="68"/>
  <c r="D72" i="68"/>
  <c r="A73" i="68"/>
  <c r="B73" i="68"/>
  <c r="A74" i="68"/>
  <c r="B74" i="68"/>
  <c r="D74" i="68"/>
  <c r="A75" i="68"/>
  <c r="B75" i="68"/>
  <c r="A76" i="68"/>
  <c r="B76" i="68"/>
  <c r="D76" i="68"/>
  <c r="A77" i="68"/>
  <c r="B77" i="68"/>
  <c r="A78" i="68"/>
  <c r="B78" i="68"/>
  <c r="D78" i="68"/>
  <c r="A79" i="68"/>
  <c r="B79" i="68"/>
  <c r="A80" i="68"/>
  <c r="B80" i="68"/>
  <c r="D80" i="68"/>
  <c r="A81" i="68"/>
  <c r="B81" i="68"/>
  <c r="A82" i="68"/>
  <c r="B82" i="68"/>
  <c r="D82" i="68"/>
  <c r="A83" i="68"/>
  <c r="B83" i="68"/>
  <c r="A84" i="68"/>
  <c r="B84" i="68"/>
  <c r="D84" i="68"/>
  <c r="A85" i="68"/>
  <c r="B85" i="68"/>
  <c r="A86" i="68"/>
  <c r="B86" i="68"/>
  <c r="D86" i="68"/>
  <c r="A87" i="68"/>
  <c r="B87" i="68"/>
  <c r="A88" i="68"/>
  <c r="B88" i="68"/>
  <c r="D88" i="68"/>
  <c r="A89" i="68"/>
  <c r="B89" i="68"/>
  <c r="A90" i="68"/>
  <c r="B90" i="68"/>
  <c r="D90" i="68"/>
  <c r="A91" i="68"/>
  <c r="B91" i="68"/>
  <c r="A92" i="68"/>
  <c r="B92" i="68"/>
  <c r="D92" i="68"/>
  <c r="A93" i="68"/>
  <c r="B93" i="68"/>
  <c r="A94" i="68"/>
  <c r="B94" i="68"/>
  <c r="D94" i="68"/>
  <c r="A95" i="68"/>
  <c r="B95" i="68"/>
  <c r="A96" i="68"/>
  <c r="B96" i="68"/>
  <c r="D96" i="68"/>
  <c r="A97" i="68"/>
  <c r="B97" i="68"/>
  <c r="A98" i="68"/>
  <c r="B98" i="68"/>
  <c r="D98" i="68"/>
  <c r="A99" i="68"/>
  <c r="B99" i="68"/>
  <c r="A100" i="68"/>
  <c r="B100" i="68"/>
  <c r="D100" i="68"/>
  <c r="A101" i="68"/>
  <c r="B101" i="68"/>
  <c r="A102" i="68"/>
  <c r="B102" i="68"/>
  <c r="D102" i="68"/>
  <c r="A103" i="68"/>
  <c r="B103" i="68"/>
  <c r="A104" i="68"/>
  <c r="B104" i="68"/>
  <c r="D104" i="68"/>
  <c r="A105" i="68"/>
  <c r="B105" i="68"/>
  <c r="A106" i="68"/>
  <c r="B106" i="68"/>
  <c r="D106" i="68"/>
  <c r="A107" i="68"/>
  <c r="B107" i="68"/>
  <c r="A108" i="68"/>
  <c r="B108" i="68"/>
  <c r="D108" i="68"/>
  <c r="A109" i="68"/>
  <c r="B109" i="68"/>
  <c r="A110" i="68"/>
  <c r="B110" i="68"/>
  <c r="D110" i="68"/>
  <c r="A111" i="68"/>
  <c r="B111" i="68"/>
  <c r="A112" i="68"/>
  <c r="B112" i="68"/>
  <c r="D112" i="68"/>
  <c r="A113" i="68"/>
  <c r="B113" i="68"/>
  <c r="A114" i="68"/>
  <c r="B114" i="68"/>
  <c r="D114" i="68"/>
  <c r="A115" i="68"/>
  <c r="B115" i="68"/>
  <c r="A116" i="68"/>
  <c r="B116" i="68"/>
  <c r="D116" i="68"/>
  <c r="A117" i="68"/>
  <c r="B117" i="68"/>
  <c r="A118" i="68"/>
  <c r="B118" i="68"/>
  <c r="D118" i="68"/>
  <c r="A119" i="68"/>
  <c r="B119" i="68"/>
  <c r="A120" i="68"/>
  <c r="B120" i="68"/>
  <c r="D120" i="68"/>
  <c r="A121" i="68"/>
  <c r="B121" i="68"/>
  <c r="A122" i="68"/>
  <c r="B122" i="68"/>
  <c r="D122" i="68"/>
  <c r="A123" i="68"/>
  <c r="B123" i="68"/>
  <c r="A124" i="68"/>
  <c r="B124" i="68"/>
  <c r="D124" i="68"/>
  <c r="A125" i="68"/>
  <c r="B125" i="68"/>
  <c r="A126" i="68"/>
  <c r="B126" i="68"/>
  <c r="D126" i="68"/>
  <c r="A127" i="68"/>
  <c r="B127" i="68"/>
  <c r="A128" i="68"/>
  <c r="B128" i="68"/>
  <c r="A129" i="68"/>
  <c r="B129" i="68"/>
  <c r="A130" i="68"/>
  <c r="B130" i="68"/>
  <c r="D130" i="68"/>
  <c r="A131" i="68"/>
  <c r="B131" i="68"/>
  <c r="A132" i="68"/>
  <c r="B132" i="68"/>
  <c r="A133" i="68"/>
  <c r="B133" i="68"/>
  <c r="A134" i="68"/>
  <c r="B134" i="68"/>
  <c r="D134" i="68"/>
  <c r="A135" i="68"/>
  <c r="B135" i="68"/>
  <c r="A136" i="68"/>
  <c r="B136" i="68"/>
  <c r="A137" i="68"/>
  <c r="B137" i="68"/>
  <c r="A138" i="68"/>
  <c r="B138" i="68"/>
  <c r="D138" i="68"/>
  <c r="A139" i="68"/>
  <c r="B139" i="68"/>
  <c r="A140" i="68"/>
  <c r="B140" i="68"/>
  <c r="A141" i="68"/>
  <c r="B141" i="68"/>
  <c r="A142" i="68"/>
  <c r="B142" i="68"/>
  <c r="D142" i="68"/>
  <c r="A143" i="68"/>
  <c r="B143" i="68"/>
  <c r="A144" i="68"/>
  <c r="B144" i="68"/>
  <c r="A145" i="68"/>
  <c r="B145" i="68"/>
  <c r="A146" i="68"/>
  <c r="B146" i="68"/>
  <c r="D146" i="68"/>
  <c r="A147" i="68"/>
  <c r="B147" i="68"/>
  <c r="A148" i="68"/>
  <c r="B148" i="68"/>
  <c r="A149" i="68"/>
  <c r="B149" i="68"/>
  <c r="A150" i="68"/>
  <c r="B150" i="68"/>
  <c r="D150" i="68"/>
  <c r="A151" i="68"/>
  <c r="B151" i="68"/>
  <c r="A152" i="68"/>
  <c r="B152" i="68"/>
  <c r="A153" i="68"/>
  <c r="B153" i="68"/>
  <c r="A154" i="68"/>
  <c r="B154" i="68"/>
  <c r="D154" i="68"/>
  <c r="A155" i="68"/>
  <c r="B155" i="68"/>
  <c r="A156" i="68"/>
  <c r="B156" i="68"/>
  <c r="A157" i="68"/>
  <c r="B157" i="68"/>
  <c r="A158" i="68"/>
  <c r="B158" i="68"/>
  <c r="C158" i="68"/>
  <c r="D158" i="68"/>
  <c r="E158" i="68"/>
  <c r="G158" i="68" s="1"/>
  <c r="A159" i="68"/>
  <c r="B159" i="68"/>
  <c r="A160" i="68"/>
  <c r="B160" i="68"/>
  <c r="A161" i="68"/>
  <c r="B161" i="68"/>
  <c r="A162" i="68"/>
  <c r="B162" i="68"/>
  <c r="A1" i="124"/>
  <c r="A5" i="124"/>
  <c r="B5" i="124"/>
  <c r="A6" i="124"/>
  <c r="B6" i="124"/>
  <c r="A7" i="124"/>
  <c r="B7" i="124"/>
  <c r="A13" i="124"/>
  <c r="B13" i="124"/>
  <c r="A14" i="124"/>
  <c r="B14" i="124"/>
  <c r="B20" i="124"/>
  <c r="A1" i="69"/>
  <c r="A6" i="69"/>
  <c r="A2" i="82" s="1"/>
  <c r="B6" i="69"/>
  <c r="B2" i="82" s="1"/>
  <c r="A7" i="69"/>
  <c r="A3" i="82" s="1"/>
  <c r="B7" i="69"/>
  <c r="B3" i="82" s="1"/>
  <c r="C7" i="69"/>
  <c r="C3" i="82" s="1"/>
  <c r="A8" i="69"/>
  <c r="A4" i="82" s="1"/>
  <c r="B8" i="69"/>
  <c r="B4" i="82" s="1"/>
  <c r="A9" i="69"/>
  <c r="A5" i="82" s="1"/>
  <c r="B9" i="69"/>
  <c r="B5" i="82" s="1"/>
  <c r="C9" i="69"/>
  <c r="C5" i="82" s="1"/>
  <c r="A10" i="69"/>
  <c r="A6" i="82" s="1"/>
  <c r="B10" i="69"/>
  <c r="B6" i="82" s="1"/>
  <c r="A11" i="69"/>
  <c r="A7" i="82" s="1"/>
  <c r="B11" i="69"/>
  <c r="B7" i="82" s="1"/>
  <c r="C11" i="69"/>
  <c r="C7" i="82" s="1"/>
  <c r="A12" i="69"/>
  <c r="A8" i="82" s="1"/>
  <c r="B12" i="69"/>
  <c r="B8" i="82" s="1"/>
  <c r="A13" i="69"/>
  <c r="A9" i="82" s="1"/>
  <c r="B13" i="69"/>
  <c r="B9" i="82" s="1"/>
  <c r="C13" i="69"/>
  <c r="C9" i="82" s="1"/>
  <c r="A14" i="69"/>
  <c r="A10" i="82" s="1"/>
  <c r="B14" i="69"/>
  <c r="B10" i="82" s="1"/>
  <c r="E14" i="69"/>
  <c r="E10" i="82" s="1"/>
  <c r="A15" i="69"/>
  <c r="A11" i="82" s="1"/>
  <c r="B15" i="69"/>
  <c r="B11" i="82" s="1"/>
  <c r="E15" i="69"/>
  <c r="E11" i="82" s="1"/>
  <c r="A16" i="69"/>
  <c r="A12" i="82" s="1"/>
  <c r="B16" i="69"/>
  <c r="B12" i="82" s="1"/>
  <c r="E16" i="69"/>
  <c r="E12" i="82" s="1"/>
  <c r="A17" i="69"/>
  <c r="A13" i="82" s="1"/>
  <c r="B17" i="69"/>
  <c r="B13" i="82" s="1"/>
  <c r="A18" i="69"/>
  <c r="A14" i="82" s="1"/>
  <c r="B18" i="69"/>
  <c r="B14" i="82" s="1"/>
  <c r="C18" i="69"/>
  <c r="C14" i="82" s="1"/>
  <c r="A19" i="69"/>
  <c r="A15" i="82" s="1"/>
  <c r="B19" i="69"/>
  <c r="B15" i="82" s="1"/>
  <c r="A20" i="69"/>
  <c r="A16" i="82" s="1"/>
  <c r="B20" i="69"/>
  <c r="B16" i="82" s="1"/>
  <c r="C20" i="69"/>
  <c r="C16" i="82" s="1"/>
  <c r="A21" i="69"/>
  <c r="A17" i="82" s="1"/>
  <c r="B21" i="69"/>
  <c r="B17" i="82" s="1"/>
  <c r="A22" i="69"/>
  <c r="A18" i="82" s="1"/>
  <c r="B22" i="69"/>
  <c r="B18" i="82" s="1"/>
  <c r="C22" i="69"/>
  <c r="C18" i="82" s="1"/>
  <c r="A23" i="69"/>
  <c r="A19" i="82" s="1"/>
  <c r="B23" i="69"/>
  <c r="B19" i="82" s="1"/>
  <c r="A24" i="69"/>
  <c r="A20" i="82" s="1"/>
  <c r="B24" i="69"/>
  <c r="B20" i="82" s="1"/>
  <c r="C24" i="69"/>
  <c r="C20" i="82" s="1"/>
  <c r="A25" i="69"/>
  <c r="A21" i="82" s="1"/>
  <c r="B25" i="69"/>
  <c r="B21" i="82" s="1"/>
  <c r="C25" i="69"/>
  <c r="C21" i="82" s="1"/>
  <c r="A26" i="69"/>
  <c r="A22" i="82" s="1"/>
  <c r="B26" i="69"/>
  <c r="B22" i="82" s="1"/>
  <c r="A27" i="69"/>
  <c r="A23" i="82" s="1"/>
  <c r="B27" i="69"/>
  <c r="B23" i="82" s="1"/>
  <c r="C27" i="69"/>
  <c r="C23" i="82" s="1"/>
  <c r="A28" i="69"/>
  <c r="A24" i="82" s="1"/>
  <c r="B28" i="69"/>
  <c r="B24" i="82" s="1"/>
  <c r="A29" i="69"/>
  <c r="A25" i="82" s="1"/>
  <c r="B29" i="69"/>
  <c r="B25" i="82" s="1"/>
  <c r="A30" i="69"/>
  <c r="A26" i="82" s="1"/>
  <c r="B30" i="69"/>
  <c r="B26" i="82" s="1"/>
  <c r="A31" i="69"/>
  <c r="A27" i="82" s="1"/>
  <c r="B31" i="69"/>
  <c r="B27" i="82" s="1"/>
  <c r="C33" i="69"/>
  <c r="C29" i="82" s="1"/>
  <c r="C35" i="69"/>
  <c r="C31" i="82" s="1"/>
  <c r="A28" i="82"/>
  <c r="B28" i="82"/>
  <c r="A29" i="82"/>
  <c r="B29" i="82"/>
  <c r="A30" i="82"/>
  <c r="B30" i="82"/>
  <c r="A31" i="82"/>
  <c r="B31" i="82"/>
  <c r="A1" i="70"/>
  <c r="C4" i="70"/>
  <c r="A6" i="70"/>
  <c r="B6" i="70"/>
  <c r="C6" i="70"/>
  <c r="A7" i="70"/>
  <c r="B7" i="70"/>
  <c r="C7" i="70"/>
  <c r="A8" i="70"/>
  <c r="B8" i="70"/>
  <c r="C8" i="70"/>
  <c r="A9" i="70"/>
  <c r="B9" i="70"/>
  <c r="C9" i="70"/>
  <c r="D9" i="70"/>
  <c r="A10" i="70"/>
  <c r="B10" i="70"/>
  <c r="C10" i="70"/>
  <c r="A11" i="70"/>
  <c r="B11" i="70"/>
  <c r="A12" i="70"/>
  <c r="B12" i="70"/>
  <c r="C12" i="70"/>
  <c r="A13" i="70"/>
  <c r="B13" i="70"/>
  <c r="C13" i="70"/>
  <c r="A14" i="70"/>
  <c r="B14" i="70"/>
  <c r="C14" i="70"/>
  <c r="A15" i="70"/>
  <c r="B15" i="70"/>
  <c r="C15" i="70"/>
  <c r="D15" i="70"/>
  <c r="A16" i="70"/>
  <c r="B16" i="70"/>
  <c r="C16" i="70"/>
  <c r="A17" i="70"/>
  <c r="B17" i="70"/>
  <c r="C17" i="70"/>
  <c r="A18" i="70"/>
  <c r="B18" i="70"/>
  <c r="C18" i="70"/>
  <c r="A19" i="70"/>
  <c r="B19" i="70"/>
  <c r="C19" i="70"/>
  <c r="A20" i="70"/>
  <c r="B20" i="70"/>
  <c r="C20" i="70"/>
  <c r="A21" i="70"/>
  <c r="B21" i="70"/>
  <c r="C21" i="70"/>
  <c r="A22" i="70"/>
  <c r="B22" i="70"/>
  <c r="C22" i="70"/>
  <c r="A23" i="70"/>
  <c r="B23" i="70"/>
  <c r="C23" i="70"/>
  <c r="A24" i="70"/>
  <c r="B24" i="70"/>
  <c r="C24" i="70"/>
  <c r="A25" i="70"/>
  <c r="B25" i="70"/>
  <c r="C25" i="70"/>
  <c r="D25" i="70"/>
  <c r="A26" i="70"/>
  <c r="B26" i="70"/>
  <c r="C26" i="70"/>
  <c r="A27" i="70"/>
  <c r="B27" i="70"/>
  <c r="C27" i="70"/>
  <c r="A28" i="70"/>
  <c r="B28" i="70"/>
  <c r="C28" i="70"/>
  <c r="A29" i="70"/>
  <c r="B29" i="70"/>
  <c r="C29" i="70"/>
  <c r="A30" i="70"/>
  <c r="B30" i="70"/>
  <c r="C30" i="70"/>
  <c r="A31" i="70"/>
  <c r="B31" i="70"/>
  <c r="C31" i="70"/>
  <c r="A32" i="70"/>
  <c r="B32" i="70"/>
  <c r="C32" i="70"/>
  <c r="A33" i="70"/>
  <c r="B33" i="70"/>
  <c r="C33" i="70"/>
  <c r="D33" i="70"/>
  <c r="A34" i="70"/>
  <c r="B34" i="70"/>
  <c r="C34" i="70"/>
  <c r="A35" i="70"/>
  <c r="B35" i="70"/>
  <c r="C35" i="70"/>
  <c r="A36" i="70"/>
  <c r="B36" i="70"/>
  <c r="C36" i="70"/>
  <c r="A37" i="70"/>
  <c r="B37" i="70"/>
  <c r="C37" i="70"/>
  <c r="A38" i="70"/>
  <c r="B38" i="70"/>
  <c r="C38" i="70"/>
  <c r="A39" i="70"/>
  <c r="B39" i="70"/>
  <c r="C39" i="70"/>
  <c r="A40" i="70"/>
  <c r="B40" i="70"/>
  <c r="C40" i="70"/>
  <c r="A41" i="70"/>
  <c r="B41" i="70"/>
  <c r="C41" i="70"/>
  <c r="D41" i="70"/>
  <c r="A42" i="70"/>
  <c r="B42" i="70"/>
  <c r="C42" i="70"/>
  <c r="A43" i="70"/>
  <c r="B43" i="70"/>
  <c r="C43" i="70"/>
  <c r="A44" i="70"/>
  <c r="B44" i="70"/>
  <c r="C44" i="70"/>
  <c r="A45" i="70"/>
  <c r="B45" i="70"/>
  <c r="C45" i="70"/>
  <c r="A46" i="70"/>
  <c r="B46" i="70"/>
  <c r="C46" i="70"/>
  <c r="A47" i="70"/>
  <c r="B47" i="70"/>
  <c r="C47" i="70"/>
  <c r="A48" i="70"/>
  <c r="B48" i="70"/>
  <c r="C48" i="70"/>
  <c r="A49" i="70"/>
  <c r="B49" i="70"/>
  <c r="C49" i="70"/>
  <c r="D49" i="70"/>
  <c r="A50" i="70"/>
  <c r="B50" i="70"/>
  <c r="C50" i="70"/>
  <c r="A51" i="70"/>
  <c r="B51" i="70"/>
  <c r="C51" i="70"/>
  <c r="A52" i="70"/>
  <c r="B52" i="70"/>
  <c r="C52" i="70"/>
  <c r="A53" i="70"/>
  <c r="B53" i="70"/>
  <c r="C53" i="70"/>
  <c r="A54" i="70"/>
  <c r="B54" i="70"/>
  <c r="C54" i="70"/>
  <c r="A55" i="70"/>
  <c r="B55" i="70"/>
  <c r="C55" i="70"/>
  <c r="A56" i="70"/>
  <c r="B56" i="70"/>
  <c r="C56" i="70"/>
  <c r="A57" i="70"/>
  <c r="B57" i="70"/>
  <c r="C57" i="70"/>
  <c r="D57" i="70"/>
  <c r="A58" i="70"/>
  <c r="B58" i="70"/>
  <c r="C58" i="70"/>
  <c r="A59" i="70"/>
  <c r="B59" i="70"/>
  <c r="C59" i="70"/>
  <c r="A60" i="70"/>
  <c r="B60" i="70"/>
  <c r="C60" i="70"/>
  <c r="A61" i="70"/>
  <c r="B61" i="70"/>
  <c r="C61" i="70"/>
  <c r="A62" i="70"/>
  <c r="B62" i="70"/>
  <c r="C62" i="70"/>
  <c r="A63" i="70"/>
  <c r="B63" i="70"/>
  <c r="C63" i="70"/>
  <c r="A64" i="70"/>
  <c r="B64" i="70"/>
  <c r="C64" i="70"/>
  <c r="A65" i="70"/>
  <c r="B65" i="70"/>
  <c r="C65" i="70"/>
  <c r="A66" i="70"/>
  <c r="B66" i="70"/>
  <c r="C66" i="70"/>
  <c r="A67" i="70"/>
  <c r="B67" i="70"/>
  <c r="C67" i="70"/>
  <c r="A68" i="70"/>
  <c r="B68" i="70"/>
  <c r="C68" i="70"/>
  <c r="A69" i="70"/>
  <c r="B69" i="70"/>
  <c r="C69" i="70"/>
  <c r="A70" i="70"/>
  <c r="B70" i="70"/>
  <c r="C70" i="70"/>
  <c r="A71" i="70"/>
  <c r="B71" i="70"/>
  <c r="C71" i="70"/>
  <c r="A72" i="70"/>
  <c r="B72" i="70"/>
  <c r="C72" i="70"/>
  <c r="A73" i="70"/>
  <c r="B73" i="70"/>
  <c r="C73" i="70"/>
  <c r="A74" i="70"/>
  <c r="B74" i="70"/>
  <c r="C74" i="70"/>
  <c r="A75" i="70"/>
  <c r="B75" i="70"/>
  <c r="C75" i="70"/>
  <c r="A76" i="70"/>
  <c r="B76" i="70"/>
  <c r="C76" i="70"/>
  <c r="A77" i="70"/>
  <c r="B77" i="70"/>
  <c r="C77" i="70"/>
  <c r="A78" i="70"/>
  <c r="B78" i="70"/>
  <c r="C78" i="70"/>
  <c r="A79" i="70"/>
  <c r="B79" i="70"/>
  <c r="C79" i="70"/>
  <c r="A80" i="70"/>
  <c r="B80" i="70"/>
  <c r="C80" i="70"/>
  <c r="A81" i="70"/>
  <c r="B81" i="70"/>
  <c r="C81" i="70"/>
  <c r="A82" i="70"/>
  <c r="B82" i="70"/>
  <c r="C82" i="70"/>
  <c r="A83" i="70"/>
  <c r="B83" i="70"/>
  <c r="C83" i="70"/>
  <c r="A84" i="70"/>
  <c r="B84" i="70"/>
  <c r="C84" i="70"/>
  <c r="A85" i="70"/>
  <c r="B85" i="70"/>
  <c r="C85" i="70"/>
  <c r="A86" i="70"/>
  <c r="B86" i="70"/>
  <c r="C86" i="70"/>
  <c r="A87" i="70"/>
  <c r="B87" i="70"/>
  <c r="C87" i="70"/>
  <c r="A88" i="70"/>
  <c r="B88" i="70"/>
  <c r="C88" i="70"/>
  <c r="A89" i="70"/>
  <c r="B89" i="70"/>
  <c r="C89" i="70"/>
  <c r="A90" i="70"/>
  <c r="B90" i="70"/>
  <c r="C90" i="70"/>
  <c r="A91" i="70"/>
  <c r="B91" i="70"/>
  <c r="C91" i="70"/>
  <c r="A92" i="70"/>
  <c r="B92" i="70"/>
  <c r="C92" i="70"/>
  <c r="A93" i="70"/>
  <c r="B93" i="70"/>
  <c r="C93" i="70"/>
  <c r="A94" i="70"/>
  <c r="B94" i="70"/>
  <c r="C94" i="70"/>
  <c r="A95" i="70"/>
  <c r="B95" i="70"/>
  <c r="C95" i="70"/>
  <c r="A96" i="70"/>
  <c r="B96" i="70"/>
  <c r="C96" i="70"/>
  <c r="A97" i="70"/>
  <c r="B97" i="70"/>
  <c r="C97" i="70"/>
  <c r="A98" i="70"/>
  <c r="B98" i="70"/>
  <c r="C98" i="70"/>
  <c r="A99" i="70"/>
  <c r="B99" i="70"/>
  <c r="C99" i="70"/>
  <c r="A100" i="70"/>
  <c r="B100" i="70"/>
  <c r="C100" i="70"/>
  <c r="A101" i="70"/>
  <c r="B101" i="70"/>
  <c r="C101" i="70"/>
  <c r="A102" i="70"/>
  <c r="B102" i="70"/>
  <c r="C102" i="70"/>
  <c r="A103" i="70"/>
  <c r="B103" i="70"/>
  <c r="C103" i="70"/>
  <c r="A104" i="70"/>
  <c r="B104" i="70"/>
  <c r="C104" i="70"/>
  <c r="A105" i="70"/>
  <c r="B105" i="70"/>
  <c r="C105" i="70"/>
  <c r="A106" i="70"/>
  <c r="B106" i="70"/>
  <c r="C106" i="70"/>
  <c r="A107" i="70"/>
  <c r="B107" i="70"/>
  <c r="C107" i="70"/>
  <c r="A108" i="70"/>
  <c r="B108" i="70"/>
  <c r="C108" i="70"/>
  <c r="A109" i="70"/>
  <c r="B109" i="70"/>
  <c r="C109" i="70"/>
  <c r="A110" i="70"/>
  <c r="B110" i="70"/>
  <c r="C110" i="70"/>
  <c r="A111" i="70"/>
  <c r="B111" i="70"/>
  <c r="C111" i="70"/>
  <c r="A112" i="70"/>
  <c r="B112" i="70"/>
  <c r="C112" i="70"/>
  <c r="A113" i="70"/>
  <c r="B113" i="70"/>
  <c r="C113" i="70"/>
  <c r="A114" i="70"/>
  <c r="B114" i="70"/>
  <c r="C114" i="70"/>
  <c r="A115" i="70"/>
  <c r="B115" i="70"/>
  <c r="C115" i="70"/>
  <c r="A116" i="70"/>
  <c r="B116" i="70"/>
  <c r="C116" i="70"/>
  <c r="A117" i="70"/>
  <c r="B117" i="70"/>
  <c r="C117" i="70"/>
  <c r="A118" i="70"/>
  <c r="B118" i="70"/>
  <c r="C118" i="70"/>
  <c r="A119" i="70"/>
  <c r="B119" i="70"/>
  <c r="C119" i="70"/>
  <c r="A120" i="70"/>
  <c r="B120" i="70"/>
  <c r="C120" i="70"/>
  <c r="A121" i="70"/>
  <c r="B121" i="70"/>
  <c r="C121" i="70"/>
  <c r="A122" i="70"/>
  <c r="B122" i="70"/>
  <c r="C122" i="70"/>
  <c r="A123" i="70"/>
  <c r="B123" i="70"/>
  <c r="C123" i="70"/>
  <c r="A124" i="70"/>
  <c r="B124" i="70"/>
  <c r="C124" i="70"/>
  <c r="A125" i="70"/>
  <c r="B125" i="70"/>
  <c r="C125" i="70"/>
  <c r="A126" i="70"/>
  <c r="B126" i="70"/>
  <c r="C126" i="70"/>
  <c r="A127" i="70"/>
  <c r="B127" i="70"/>
  <c r="C127" i="70"/>
  <c r="A128" i="70"/>
  <c r="B128" i="70"/>
  <c r="C128" i="70"/>
  <c r="A129" i="70"/>
  <c r="B129" i="70"/>
  <c r="C129" i="70"/>
  <c r="A130" i="70"/>
  <c r="B130" i="70"/>
  <c r="C130" i="70"/>
  <c r="A131" i="70"/>
  <c r="B131" i="70"/>
  <c r="C131" i="70"/>
  <c r="A132" i="70"/>
  <c r="B132" i="70"/>
  <c r="C132" i="70"/>
  <c r="A133" i="70"/>
  <c r="B133" i="70"/>
  <c r="C133" i="70"/>
  <c r="A134" i="70"/>
  <c r="B134" i="70"/>
  <c r="C134" i="70"/>
  <c r="A135" i="70"/>
  <c r="B135" i="70"/>
  <c r="C135" i="70"/>
  <c r="A136" i="70"/>
  <c r="B136" i="70"/>
  <c r="C136" i="70"/>
  <c r="A137" i="70"/>
  <c r="B137" i="70"/>
  <c r="C137" i="70"/>
  <c r="A138" i="70"/>
  <c r="B138" i="70"/>
  <c r="C138" i="70"/>
  <c r="A139" i="70"/>
  <c r="B139" i="70"/>
  <c r="C139" i="70"/>
  <c r="A140" i="70"/>
  <c r="B140" i="70"/>
  <c r="C140" i="70"/>
  <c r="A141" i="70"/>
  <c r="B141" i="70"/>
  <c r="C141" i="70"/>
  <c r="A142" i="70"/>
  <c r="B142" i="70"/>
  <c r="C142" i="70"/>
  <c r="A143" i="70"/>
  <c r="B143" i="70"/>
  <c r="C143" i="70"/>
  <c r="A144" i="70"/>
  <c r="B144" i="70"/>
  <c r="C144" i="70"/>
  <c r="A145" i="70"/>
  <c r="B145" i="70"/>
  <c r="C145" i="70"/>
  <c r="A146" i="70"/>
  <c r="B146" i="70"/>
  <c r="C146" i="70"/>
  <c r="A147" i="70"/>
  <c r="B147" i="70"/>
  <c r="C147" i="70"/>
  <c r="A148" i="70"/>
  <c r="B148" i="70"/>
  <c r="C148" i="70"/>
  <c r="A149" i="70"/>
  <c r="B149" i="70"/>
  <c r="C149" i="70"/>
  <c r="A150" i="70"/>
  <c r="B150" i="70"/>
  <c r="C150" i="70"/>
  <c r="A151" i="70"/>
  <c r="B151" i="70"/>
  <c r="C151" i="70"/>
  <c r="A152" i="70"/>
  <c r="B152" i="70"/>
  <c r="C152" i="70"/>
  <c r="A153" i="70"/>
  <c r="B153" i="70"/>
  <c r="C153" i="70"/>
  <c r="A154" i="70"/>
  <c r="B154" i="70"/>
  <c r="C154" i="70"/>
  <c r="A155" i="70"/>
  <c r="B155" i="70"/>
  <c r="C155" i="70"/>
  <c r="A156" i="70"/>
  <c r="B156" i="70"/>
  <c r="C156" i="70"/>
  <c r="A157" i="70"/>
  <c r="B157" i="70"/>
  <c r="C157" i="70"/>
  <c r="A158" i="70"/>
  <c r="B158" i="70"/>
  <c r="C158" i="70"/>
  <c r="A159" i="70"/>
  <c r="B159" i="70"/>
  <c r="C159" i="70"/>
  <c r="A160" i="70"/>
  <c r="B160" i="70"/>
  <c r="C160" i="70"/>
  <c r="A161" i="70"/>
  <c r="B161" i="70"/>
  <c r="C161" i="70"/>
  <c r="A162" i="70"/>
  <c r="B162" i="70"/>
  <c r="A1" i="71"/>
  <c r="A6" i="71"/>
  <c r="B6" i="71"/>
  <c r="A7" i="71"/>
  <c r="B7" i="71"/>
  <c r="A8" i="71"/>
  <c r="B8" i="71"/>
  <c r="A9" i="71"/>
  <c r="B9" i="71"/>
  <c r="A10" i="71"/>
  <c r="B10" i="71"/>
  <c r="A11" i="71"/>
  <c r="B11" i="71"/>
  <c r="A12" i="71"/>
  <c r="B12" i="71"/>
  <c r="A13" i="71"/>
  <c r="B13" i="71"/>
  <c r="A14" i="71"/>
  <c r="B14" i="71"/>
  <c r="A15" i="71"/>
  <c r="B15" i="71"/>
  <c r="A16" i="71"/>
  <c r="B16" i="71"/>
  <c r="A17" i="71"/>
  <c r="B17" i="71"/>
  <c r="A18" i="71"/>
  <c r="B18" i="71"/>
  <c r="A19" i="71"/>
  <c r="B19" i="71"/>
  <c r="A20" i="71"/>
  <c r="B20" i="71"/>
  <c r="A21" i="71"/>
  <c r="B21" i="71"/>
  <c r="A22" i="71"/>
  <c r="B22" i="71"/>
  <c r="A23" i="71"/>
  <c r="B23" i="71"/>
  <c r="C23" i="71"/>
  <c r="A24" i="71"/>
  <c r="B24" i="71"/>
  <c r="A25" i="71"/>
  <c r="B25" i="71"/>
  <c r="C25" i="71"/>
  <c r="A26" i="71"/>
  <c r="B26" i="71"/>
  <c r="A27" i="71"/>
  <c r="B27" i="71"/>
  <c r="C27" i="71"/>
  <c r="A28" i="71"/>
  <c r="B28" i="71"/>
  <c r="A29" i="71"/>
  <c r="B29" i="71"/>
  <c r="C29" i="71"/>
  <c r="A30" i="71"/>
  <c r="B30" i="71"/>
  <c r="A31" i="71"/>
  <c r="B31" i="71"/>
  <c r="A32" i="71"/>
  <c r="B32" i="71"/>
  <c r="A33" i="71"/>
  <c r="B33" i="71"/>
  <c r="C33" i="71"/>
  <c r="A34" i="71"/>
  <c r="B34" i="71"/>
  <c r="A35" i="71"/>
  <c r="B35" i="71"/>
  <c r="A36" i="71"/>
  <c r="B36" i="71"/>
  <c r="A37" i="71"/>
  <c r="B37" i="71"/>
  <c r="C37" i="71"/>
  <c r="A38" i="71"/>
  <c r="B38" i="71"/>
  <c r="A39" i="71"/>
  <c r="B39" i="71"/>
  <c r="A40" i="71"/>
  <c r="B40" i="71"/>
  <c r="A41" i="71"/>
  <c r="B41" i="71"/>
  <c r="C41" i="71"/>
  <c r="A42" i="71"/>
  <c r="B42" i="71"/>
  <c r="A43" i="71"/>
  <c r="B43" i="71"/>
  <c r="A44" i="71"/>
  <c r="B44" i="71"/>
  <c r="A45" i="71"/>
  <c r="B45" i="71"/>
  <c r="C45" i="71"/>
  <c r="A46" i="71"/>
  <c r="B46" i="71"/>
  <c r="A47" i="71"/>
  <c r="B47" i="71"/>
  <c r="C47" i="71"/>
  <c r="A48" i="71"/>
  <c r="B48" i="71"/>
  <c r="A49" i="71"/>
  <c r="B49" i="71"/>
  <c r="A50" i="71"/>
  <c r="B50" i="71"/>
  <c r="A51" i="71"/>
  <c r="B51" i="71"/>
  <c r="A52" i="71"/>
  <c r="B52" i="71"/>
  <c r="A53" i="71"/>
  <c r="B53" i="71"/>
  <c r="C53" i="71"/>
  <c r="A54" i="71"/>
  <c r="B54" i="71"/>
  <c r="A55" i="71"/>
  <c r="B55" i="71"/>
  <c r="C55" i="71"/>
  <c r="A56" i="71"/>
  <c r="B56" i="71"/>
  <c r="A57" i="71"/>
  <c r="B57" i="71"/>
  <c r="C57" i="71"/>
  <c r="A58" i="71"/>
  <c r="B58" i="71"/>
  <c r="A59" i="71"/>
  <c r="B59" i="71"/>
  <c r="A60" i="71"/>
  <c r="B60" i="71"/>
  <c r="A61" i="71"/>
  <c r="B61" i="71"/>
  <c r="C61" i="71"/>
  <c r="A62" i="71"/>
  <c r="B62" i="71"/>
  <c r="A63" i="71"/>
  <c r="B63" i="71"/>
  <c r="C63" i="71"/>
  <c r="A64" i="71"/>
  <c r="B64" i="71"/>
  <c r="A65" i="71"/>
  <c r="B65" i="71"/>
  <c r="C65" i="71"/>
  <c r="A66" i="71"/>
  <c r="B66" i="71"/>
  <c r="A67" i="71"/>
  <c r="B67" i="71"/>
  <c r="A68" i="71"/>
  <c r="B68" i="71"/>
  <c r="A69" i="71"/>
  <c r="B69" i="71"/>
  <c r="C69" i="71"/>
  <c r="A70" i="71"/>
  <c r="B70" i="71"/>
  <c r="A71" i="71"/>
  <c r="B71" i="71"/>
  <c r="C71" i="71"/>
  <c r="A72" i="71"/>
  <c r="B72" i="71"/>
  <c r="A73" i="71"/>
  <c r="B73" i="71"/>
  <c r="C73" i="71"/>
  <c r="A74" i="71"/>
  <c r="B74" i="71"/>
  <c r="A75" i="71"/>
  <c r="B75" i="71"/>
  <c r="A76" i="71"/>
  <c r="B76" i="71"/>
  <c r="A77" i="71"/>
  <c r="B77" i="71"/>
  <c r="C77" i="71"/>
  <c r="A78" i="71"/>
  <c r="B78" i="71"/>
  <c r="A79" i="71"/>
  <c r="B79" i="71"/>
  <c r="C79" i="71"/>
  <c r="A80" i="71"/>
  <c r="B80" i="71"/>
  <c r="A81" i="71"/>
  <c r="B81" i="71"/>
  <c r="A82" i="71"/>
  <c r="B82" i="71"/>
  <c r="A83" i="71"/>
  <c r="B83" i="71"/>
  <c r="A84" i="71"/>
  <c r="B84" i="71"/>
  <c r="A85" i="71"/>
  <c r="B85" i="71"/>
  <c r="C85" i="71"/>
  <c r="A86" i="71"/>
  <c r="B86" i="71"/>
  <c r="A87" i="71"/>
  <c r="B87" i="71"/>
  <c r="C87" i="71"/>
  <c r="A88" i="71"/>
  <c r="B88" i="71"/>
  <c r="A89" i="71"/>
  <c r="B89" i="71"/>
  <c r="C89" i="71"/>
  <c r="A90" i="71"/>
  <c r="B90" i="71"/>
  <c r="A91" i="71"/>
  <c r="B91" i="71"/>
  <c r="A92" i="71"/>
  <c r="B92" i="71"/>
  <c r="A93" i="71"/>
  <c r="B93" i="71"/>
  <c r="A94" i="71"/>
  <c r="B94" i="71"/>
  <c r="A95" i="71"/>
  <c r="B95" i="71"/>
  <c r="C95" i="71"/>
  <c r="A96" i="71"/>
  <c r="B96" i="71"/>
  <c r="A97" i="71"/>
  <c r="B97" i="71"/>
  <c r="C97" i="71"/>
  <c r="A98" i="71"/>
  <c r="B98" i="71"/>
  <c r="A99" i="71"/>
  <c r="B99" i="71"/>
  <c r="A100" i="71"/>
  <c r="B100" i="71"/>
  <c r="A101" i="71"/>
  <c r="B101" i="71"/>
  <c r="C101" i="71"/>
  <c r="A102" i="71"/>
  <c r="B102" i="71"/>
  <c r="A103" i="71"/>
  <c r="B103" i="71"/>
  <c r="C103" i="71"/>
  <c r="A104" i="71"/>
  <c r="B104" i="71"/>
  <c r="A105" i="71"/>
  <c r="B105" i="71"/>
  <c r="A106" i="71"/>
  <c r="B106" i="71"/>
  <c r="A107" i="71"/>
  <c r="B107" i="71"/>
  <c r="A108" i="71"/>
  <c r="B108" i="71"/>
  <c r="A109" i="71"/>
  <c r="B109" i="71"/>
  <c r="C109" i="71"/>
  <c r="A110" i="71"/>
  <c r="B110" i="71"/>
  <c r="A111" i="71"/>
  <c r="B111" i="71"/>
  <c r="C111" i="71"/>
  <c r="A112" i="71"/>
  <c r="B112" i="71"/>
  <c r="A113" i="71"/>
  <c r="B113" i="71"/>
  <c r="C113" i="71"/>
  <c r="A114" i="71"/>
  <c r="B114" i="71"/>
  <c r="A115" i="71"/>
  <c r="B115" i="71"/>
  <c r="A116" i="71"/>
  <c r="B116" i="71"/>
  <c r="A117" i="71"/>
  <c r="B117" i="71"/>
  <c r="C117" i="71"/>
  <c r="A118" i="71"/>
  <c r="B118" i="71"/>
  <c r="A119" i="71"/>
  <c r="B119" i="71"/>
  <c r="C119" i="71"/>
  <c r="A120" i="71"/>
  <c r="B120" i="71"/>
  <c r="A121" i="71"/>
  <c r="B121" i="71"/>
  <c r="C121" i="71"/>
  <c r="A122" i="71"/>
  <c r="B122" i="71"/>
  <c r="A123" i="71"/>
  <c r="B123" i="71"/>
  <c r="A124" i="71"/>
  <c r="B124" i="71"/>
  <c r="A125" i="71"/>
  <c r="B125" i="71"/>
  <c r="C125" i="71"/>
  <c r="A126" i="71"/>
  <c r="B126" i="71"/>
  <c r="A127" i="71"/>
  <c r="B127" i="71"/>
  <c r="C127" i="71"/>
  <c r="A128" i="71"/>
  <c r="B128" i="71"/>
  <c r="A129" i="71"/>
  <c r="B129" i="71"/>
  <c r="C129" i="71"/>
  <c r="A130" i="71"/>
  <c r="B130" i="71"/>
  <c r="A131" i="71"/>
  <c r="B131" i="71"/>
  <c r="C131" i="71"/>
  <c r="A132" i="71"/>
  <c r="B132" i="71"/>
  <c r="A133" i="71"/>
  <c r="B133" i="71"/>
  <c r="C133" i="71"/>
  <c r="A134" i="71"/>
  <c r="B134" i="71"/>
  <c r="A135" i="71"/>
  <c r="B135" i="71"/>
  <c r="A136" i="71"/>
  <c r="B136" i="71"/>
  <c r="A137" i="71"/>
  <c r="B137" i="71"/>
  <c r="C137" i="71"/>
  <c r="A138" i="71"/>
  <c r="B138" i="71"/>
  <c r="A139" i="71"/>
  <c r="B139" i="71"/>
  <c r="C139" i="71"/>
  <c r="A140" i="71"/>
  <c r="B140" i="71"/>
  <c r="A141" i="71"/>
  <c r="B141" i="71"/>
  <c r="C141" i="71"/>
  <c r="A142" i="71"/>
  <c r="B142" i="71"/>
  <c r="A143" i="71"/>
  <c r="B143" i="71"/>
  <c r="A144" i="71"/>
  <c r="B144" i="71"/>
  <c r="A145" i="71"/>
  <c r="B145" i="71"/>
  <c r="C145" i="71"/>
  <c r="A146" i="71"/>
  <c r="B146" i="71"/>
  <c r="A147" i="71"/>
  <c r="B147" i="71"/>
  <c r="C147" i="71"/>
  <c r="A148" i="71"/>
  <c r="B148" i="71"/>
  <c r="A149" i="71"/>
  <c r="B149" i="71"/>
  <c r="C149" i="71"/>
  <c r="A150" i="71"/>
  <c r="B150" i="71"/>
  <c r="A151" i="71"/>
  <c r="B151" i="71"/>
  <c r="A152" i="71"/>
  <c r="B152" i="71"/>
  <c r="A153" i="71"/>
  <c r="B153" i="71"/>
  <c r="A154" i="71"/>
  <c r="B154" i="71"/>
  <c r="A155" i="71"/>
  <c r="B155" i="71"/>
  <c r="C155" i="71"/>
  <c r="A156" i="71"/>
  <c r="B156" i="71"/>
  <c r="A157" i="71"/>
  <c r="B157" i="71"/>
  <c r="C157" i="71"/>
  <c r="A158" i="71"/>
  <c r="B158" i="71"/>
  <c r="A159" i="71"/>
  <c r="B159" i="71"/>
  <c r="A160" i="71"/>
  <c r="B160" i="71"/>
  <c r="A161" i="71"/>
  <c r="B161" i="71"/>
  <c r="A162" i="71"/>
  <c r="B162" i="71"/>
  <c r="A1" i="72"/>
  <c r="A6" i="72"/>
  <c r="B6" i="72"/>
  <c r="D6" i="72"/>
  <c r="A7" i="72"/>
  <c r="B7" i="72"/>
  <c r="D7" i="72"/>
  <c r="A8" i="72"/>
  <c r="B8" i="72"/>
  <c r="D8" i="72"/>
  <c r="E8" i="72"/>
  <c r="A9" i="72"/>
  <c r="B9" i="72"/>
  <c r="D9" i="72"/>
  <c r="A10" i="72"/>
  <c r="B10" i="72"/>
  <c r="D10" i="72"/>
  <c r="A11" i="72"/>
  <c r="B11" i="72"/>
  <c r="A12" i="72"/>
  <c r="B12" i="72"/>
  <c r="D12" i="72"/>
  <c r="A13" i="72"/>
  <c r="B13" i="72"/>
  <c r="D13" i="72"/>
  <c r="A14" i="72"/>
  <c r="B14" i="72"/>
  <c r="D14" i="72"/>
  <c r="E14" i="72"/>
  <c r="A15" i="72"/>
  <c r="B15" i="72"/>
  <c r="D15" i="72"/>
  <c r="H15" i="72"/>
  <c r="A16" i="72"/>
  <c r="B16" i="72"/>
  <c r="D16" i="72"/>
  <c r="A17" i="72"/>
  <c r="B17" i="72"/>
  <c r="D17" i="72"/>
  <c r="A18" i="72"/>
  <c r="B18" i="72"/>
  <c r="D18" i="72"/>
  <c r="E18" i="72"/>
  <c r="A19" i="72"/>
  <c r="B19" i="72"/>
  <c r="D19" i="72"/>
  <c r="A20" i="72"/>
  <c r="B20" i="72"/>
  <c r="D20" i="72"/>
  <c r="A21" i="72"/>
  <c r="B21" i="72"/>
  <c r="D21" i="72"/>
  <c r="A22" i="72"/>
  <c r="B22" i="72"/>
  <c r="D22" i="72"/>
  <c r="E22" i="72"/>
  <c r="A23" i="72"/>
  <c r="B23" i="72"/>
  <c r="D23" i="72"/>
  <c r="A24" i="72"/>
  <c r="B24" i="72"/>
  <c r="D24" i="72"/>
  <c r="A25" i="72"/>
  <c r="B25" i="72"/>
  <c r="D25" i="72"/>
  <c r="A26" i="72"/>
  <c r="B26" i="72"/>
  <c r="D26" i="72"/>
  <c r="E26" i="72"/>
  <c r="A27" i="72"/>
  <c r="B27" i="72"/>
  <c r="D27" i="72"/>
  <c r="A28" i="72"/>
  <c r="B28" i="72"/>
  <c r="D28" i="72"/>
  <c r="A29" i="72"/>
  <c r="B29" i="72"/>
  <c r="D29" i="72"/>
  <c r="H29" i="72"/>
  <c r="A30" i="72"/>
  <c r="B30" i="72"/>
  <c r="D30" i="72"/>
  <c r="E30" i="72"/>
  <c r="A31" i="72"/>
  <c r="B31" i="72"/>
  <c r="D31" i="72"/>
  <c r="A32" i="72"/>
  <c r="B32" i="72"/>
  <c r="D32" i="72"/>
  <c r="A33" i="72"/>
  <c r="B33" i="72"/>
  <c r="D33" i="72"/>
  <c r="A34" i="72"/>
  <c r="B34" i="72"/>
  <c r="D34" i="72"/>
  <c r="E34" i="72"/>
  <c r="A35" i="72"/>
  <c r="B35" i="72"/>
  <c r="D35" i="72"/>
  <c r="A36" i="72"/>
  <c r="B36" i="72"/>
  <c r="D36" i="72"/>
  <c r="A37" i="72"/>
  <c r="B37" i="72"/>
  <c r="D37" i="72"/>
  <c r="H37" i="72"/>
  <c r="A38" i="72"/>
  <c r="B38" i="72"/>
  <c r="D38" i="72"/>
  <c r="E38" i="72"/>
  <c r="A39" i="72"/>
  <c r="B39" i="72"/>
  <c r="D39" i="72"/>
  <c r="A40" i="72"/>
  <c r="B40" i="72"/>
  <c r="D40" i="72"/>
  <c r="A41" i="72"/>
  <c r="B41" i="72"/>
  <c r="D41" i="72"/>
  <c r="A42" i="72"/>
  <c r="B42" i="72"/>
  <c r="D42" i="72"/>
  <c r="E42" i="72"/>
  <c r="A43" i="72"/>
  <c r="B43" i="72"/>
  <c r="D43" i="72"/>
  <c r="A44" i="72"/>
  <c r="B44" i="72"/>
  <c r="D44" i="72"/>
  <c r="A45" i="72"/>
  <c r="B45" i="72"/>
  <c r="D45" i="72"/>
  <c r="A46" i="72"/>
  <c r="B46" i="72"/>
  <c r="D46" i="72"/>
  <c r="E46" i="72"/>
  <c r="A47" i="72"/>
  <c r="B47" i="72"/>
  <c r="D47" i="72"/>
  <c r="A48" i="72"/>
  <c r="B48" i="72"/>
  <c r="D48" i="72"/>
  <c r="A49" i="72"/>
  <c r="B49" i="72"/>
  <c r="D49" i="72"/>
  <c r="A50" i="72"/>
  <c r="B50" i="72"/>
  <c r="D50" i="72"/>
  <c r="E50" i="72"/>
  <c r="A51" i="72"/>
  <c r="B51" i="72"/>
  <c r="D51" i="72"/>
  <c r="A52" i="72"/>
  <c r="B52" i="72"/>
  <c r="D52" i="72"/>
  <c r="E52" i="72"/>
  <c r="A53" i="72"/>
  <c r="B53" i="72"/>
  <c r="D53" i="72"/>
  <c r="A54" i="72"/>
  <c r="B54" i="72"/>
  <c r="D54" i="72"/>
  <c r="A55" i="72"/>
  <c r="B55" i="72"/>
  <c r="D55" i="72"/>
  <c r="A56" i="72"/>
  <c r="B56" i="72"/>
  <c r="D56" i="72"/>
  <c r="E56" i="72"/>
  <c r="A57" i="72"/>
  <c r="B57" i="72"/>
  <c r="D57" i="72"/>
  <c r="H57" i="72"/>
  <c r="A58" i="72"/>
  <c r="B58" i="72"/>
  <c r="D58" i="72"/>
  <c r="A59" i="72"/>
  <c r="B59" i="72"/>
  <c r="D59" i="72"/>
  <c r="A60" i="72"/>
  <c r="B60" i="72"/>
  <c r="D60" i="72"/>
  <c r="E60" i="72"/>
  <c r="A61" i="72"/>
  <c r="B61" i="72"/>
  <c r="D61" i="72"/>
  <c r="A62" i="72"/>
  <c r="B62" i="72"/>
  <c r="D62" i="72"/>
  <c r="A63" i="72"/>
  <c r="B63" i="72"/>
  <c r="D63" i="72"/>
  <c r="A64" i="72"/>
  <c r="B64" i="72"/>
  <c r="D64" i="72"/>
  <c r="E64" i="72"/>
  <c r="A65" i="72"/>
  <c r="B65" i="72"/>
  <c r="D65" i="72"/>
  <c r="A66" i="72"/>
  <c r="B66" i="72"/>
  <c r="D66" i="72"/>
  <c r="A67" i="72"/>
  <c r="B67" i="72"/>
  <c r="D67" i="72"/>
  <c r="A68" i="72"/>
  <c r="B68" i="72"/>
  <c r="D68" i="72"/>
  <c r="E68" i="72"/>
  <c r="A69" i="72"/>
  <c r="B69" i="72"/>
  <c r="D69" i="72"/>
  <c r="A70" i="72"/>
  <c r="B70" i="72"/>
  <c r="D70" i="72"/>
  <c r="A71" i="72"/>
  <c r="B71" i="72"/>
  <c r="D71" i="72"/>
  <c r="A72" i="72"/>
  <c r="B72" i="72"/>
  <c r="D72" i="72"/>
  <c r="E72" i="72"/>
  <c r="A73" i="72"/>
  <c r="B73" i="72"/>
  <c r="D73" i="72"/>
  <c r="A74" i="72"/>
  <c r="B74" i="72"/>
  <c r="D74" i="72"/>
  <c r="A75" i="72"/>
  <c r="B75" i="72"/>
  <c r="D75" i="72"/>
  <c r="A76" i="72"/>
  <c r="B76" i="72"/>
  <c r="D76" i="72"/>
  <c r="A77" i="72"/>
  <c r="B77" i="72"/>
  <c r="D77" i="72"/>
  <c r="E77" i="72"/>
  <c r="A78" i="72"/>
  <c r="B78" i="72"/>
  <c r="C78" i="72"/>
  <c r="D78" i="72"/>
  <c r="A79" i="72"/>
  <c r="B79" i="72"/>
  <c r="D79" i="72"/>
  <c r="A80" i="72"/>
  <c r="B80" i="72"/>
  <c r="D80" i="72"/>
  <c r="A81" i="72"/>
  <c r="B81" i="72"/>
  <c r="D81" i="72"/>
  <c r="E81" i="72"/>
  <c r="A82" i="72"/>
  <c r="B82" i="72"/>
  <c r="D82" i="72"/>
  <c r="A83" i="72"/>
  <c r="B83" i="72"/>
  <c r="D83" i="72"/>
  <c r="A84" i="72"/>
  <c r="B84" i="72"/>
  <c r="D84" i="72"/>
  <c r="A85" i="72"/>
  <c r="B85" i="72"/>
  <c r="D85" i="72"/>
  <c r="E85" i="72"/>
  <c r="A86" i="72"/>
  <c r="B86" i="72"/>
  <c r="D86" i="72"/>
  <c r="A87" i="72"/>
  <c r="B87" i="72"/>
  <c r="D87" i="72"/>
  <c r="A88" i="72"/>
  <c r="B88" i="72"/>
  <c r="D88" i="72"/>
  <c r="A89" i="72"/>
  <c r="B89" i="72"/>
  <c r="D89" i="72"/>
  <c r="E89" i="72"/>
  <c r="A90" i="72"/>
  <c r="B90" i="72"/>
  <c r="D90" i="72"/>
  <c r="A91" i="72"/>
  <c r="B91" i="72"/>
  <c r="D91" i="72"/>
  <c r="A92" i="72"/>
  <c r="B92" i="72"/>
  <c r="D92" i="72"/>
  <c r="A93" i="72"/>
  <c r="B93" i="72"/>
  <c r="D93" i="72"/>
  <c r="E93" i="72"/>
  <c r="A94" i="72"/>
  <c r="B94" i="72"/>
  <c r="D94" i="72"/>
  <c r="A95" i="72"/>
  <c r="B95" i="72"/>
  <c r="D95" i="72"/>
  <c r="A96" i="72"/>
  <c r="B96" i="72"/>
  <c r="D96" i="72"/>
  <c r="A97" i="72"/>
  <c r="B97" i="72"/>
  <c r="D97" i="72"/>
  <c r="E97" i="72"/>
  <c r="A98" i="72"/>
  <c r="B98" i="72"/>
  <c r="D98" i="72"/>
  <c r="A99" i="72"/>
  <c r="B99" i="72"/>
  <c r="D99" i="72"/>
  <c r="A100" i="72"/>
  <c r="B100" i="72"/>
  <c r="D100" i="72"/>
  <c r="A101" i="72"/>
  <c r="B101" i="72"/>
  <c r="D101" i="72"/>
  <c r="E101" i="72"/>
  <c r="A102" i="72"/>
  <c r="B102" i="72"/>
  <c r="D102" i="72"/>
  <c r="A103" i="72"/>
  <c r="B103" i="72"/>
  <c r="D103" i="72"/>
  <c r="A104" i="72"/>
  <c r="B104" i="72"/>
  <c r="D104" i="72"/>
  <c r="A105" i="72"/>
  <c r="B105" i="72"/>
  <c r="D105" i="72"/>
  <c r="E105" i="72"/>
  <c r="A106" i="72"/>
  <c r="B106" i="72"/>
  <c r="D106" i="72"/>
  <c r="A107" i="72"/>
  <c r="B107" i="72"/>
  <c r="D107" i="72"/>
  <c r="A108" i="72"/>
  <c r="B108" i="72"/>
  <c r="D108" i="72"/>
  <c r="A109" i="72"/>
  <c r="B109" i="72"/>
  <c r="D109" i="72"/>
  <c r="E109" i="72"/>
  <c r="A110" i="72"/>
  <c r="B110" i="72"/>
  <c r="D110" i="72"/>
  <c r="A111" i="72"/>
  <c r="B111" i="72"/>
  <c r="D111" i="72"/>
  <c r="A112" i="72"/>
  <c r="B112" i="72"/>
  <c r="D112" i="72"/>
  <c r="A113" i="72"/>
  <c r="B113" i="72"/>
  <c r="D113" i="72"/>
  <c r="E113" i="72"/>
  <c r="A114" i="72"/>
  <c r="B114" i="72"/>
  <c r="D114" i="72"/>
  <c r="A115" i="72"/>
  <c r="B115" i="72"/>
  <c r="D115" i="72"/>
  <c r="A116" i="72"/>
  <c r="B116" i="72"/>
  <c r="D116" i="72"/>
  <c r="A117" i="72"/>
  <c r="B117" i="72"/>
  <c r="D117" i="72"/>
  <c r="E117" i="72"/>
  <c r="A118" i="72"/>
  <c r="B118" i="72"/>
  <c r="D118" i="72"/>
  <c r="A119" i="72"/>
  <c r="B119" i="72"/>
  <c r="D119" i="72"/>
  <c r="A120" i="72"/>
  <c r="B120" i="72"/>
  <c r="D120" i="72"/>
  <c r="A121" i="72"/>
  <c r="B121" i="72"/>
  <c r="D121" i="72"/>
  <c r="E121" i="72"/>
  <c r="A122" i="72"/>
  <c r="B122" i="72"/>
  <c r="D122" i="72"/>
  <c r="A123" i="72"/>
  <c r="B123" i="72"/>
  <c r="D123" i="72"/>
  <c r="A124" i="72"/>
  <c r="B124" i="72"/>
  <c r="D124" i="72"/>
  <c r="A125" i="72"/>
  <c r="B125" i="72"/>
  <c r="D125" i="72"/>
  <c r="E125" i="72"/>
  <c r="A126" i="72"/>
  <c r="B126" i="72"/>
  <c r="D126" i="72"/>
  <c r="A127" i="72"/>
  <c r="B127" i="72"/>
  <c r="D127" i="72"/>
  <c r="A128" i="72"/>
  <c r="B128" i="72"/>
  <c r="D128" i="72"/>
  <c r="A129" i="72"/>
  <c r="B129" i="72"/>
  <c r="D129" i="72"/>
  <c r="E129" i="72"/>
  <c r="A130" i="72"/>
  <c r="B130" i="72"/>
  <c r="D130" i="72"/>
  <c r="A131" i="72"/>
  <c r="B131" i="72"/>
  <c r="D131" i="72"/>
  <c r="A132" i="72"/>
  <c r="B132" i="72"/>
  <c r="D132" i="72"/>
  <c r="A133" i="72"/>
  <c r="B133" i="72"/>
  <c r="D133" i="72"/>
  <c r="E133" i="72"/>
  <c r="A134" i="72"/>
  <c r="B134" i="72"/>
  <c r="D134" i="72"/>
  <c r="A135" i="72"/>
  <c r="B135" i="72"/>
  <c r="D135" i="72"/>
  <c r="A136" i="72"/>
  <c r="B136" i="72"/>
  <c r="D136" i="72"/>
  <c r="A137" i="72"/>
  <c r="B137" i="72"/>
  <c r="D137" i="72"/>
  <c r="E137" i="72"/>
  <c r="A138" i="72"/>
  <c r="B138" i="72"/>
  <c r="D138" i="72"/>
  <c r="A139" i="72"/>
  <c r="B139" i="72"/>
  <c r="D139" i="72"/>
  <c r="A140" i="72"/>
  <c r="B140" i="72"/>
  <c r="D140" i="72"/>
  <c r="A141" i="72"/>
  <c r="B141" i="72"/>
  <c r="D141" i="72"/>
  <c r="E141" i="72"/>
  <c r="A142" i="72"/>
  <c r="B142" i="72"/>
  <c r="D142" i="72"/>
  <c r="A143" i="72"/>
  <c r="B143" i="72"/>
  <c r="D143" i="72"/>
  <c r="A144" i="72"/>
  <c r="B144" i="72"/>
  <c r="D144" i="72"/>
  <c r="A145" i="72"/>
  <c r="B145" i="72"/>
  <c r="D145" i="72"/>
  <c r="E145" i="72"/>
  <c r="A146" i="72"/>
  <c r="B146" i="72"/>
  <c r="D146" i="72"/>
  <c r="A147" i="72"/>
  <c r="B147" i="72"/>
  <c r="D147" i="72"/>
  <c r="A148" i="72"/>
  <c r="B148" i="72"/>
  <c r="D148" i="72"/>
  <c r="A149" i="72"/>
  <c r="B149" i="72"/>
  <c r="D149" i="72"/>
  <c r="E149" i="72"/>
  <c r="A150" i="72"/>
  <c r="B150" i="72"/>
  <c r="D150" i="72"/>
  <c r="A151" i="72"/>
  <c r="B151" i="72"/>
  <c r="D151" i="72"/>
  <c r="A152" i="72"/>
  <c r="B152" i="72"/>
  <c r="D152" i="72"/>
  <c r="A153" i="72"/>
  <c r="B153" i="72"/>
  <c r="D153" i="72"/>
  <c r="E153" i="72"/>
  <c r="A154" i="72"/>
  <c r="B154" i="72"/>
  <c r="D154" i="72"/>
  <c r="A155" i="72"/>
  <c r="B155" i="72"/>
  <c r="D155" i="72"/>
  <c r="A156" i="72"/>
  <c r="B156" i="72"/>
  <c r="D156" i="72"/>
  <c r="A157" i="72"/>
  <c r="B157" i="72"/>
  <c r="D157" i="72"/>
  <c r="E157" i="72"/>
  <c r="A158" i="72"/>
  <c r="B158" i="72"/>
  <c r="D158" i="72"/>
  <c r="A159" i="72"/>
  <c r="B159" i="72"/>
  <c r="D159" i="72"/>
  <c r="A160" i="72"/>
  <c r="B160" i="72"/>
  <c r="D160" i="72"/>
  <c r="A161" i="72"/>
  <c r="B161" i="72"/>
  <c r="D161" i="72"/>
  <c r="A162" i="72"/>
  <c r="B162" i="72"/>
  <c r="A1" i="73"/>
  <c r="A6" i="73"/>
  <c r="B6" i="73"/>
  <c r="D6" i="73"/>
  <c r="A7" i="73"/>
  <c r="B7" i="73"/>
  <c r="D7" i="73"/>
  <c r="A8" i="73"/>
  <c r="B8" i="73"/>
  <c r="D8" i="73"/>
  <c r="A9" i="73"/>
  <c r="B9" i="73"/>
  <c r="D9" i="73"/>
  <c r="A10" i="73"/>
  <c r="B10" i="73"/>
  <c r="D10" i="73"/>
  <c r="A11" i="73"/>
  <c r="B11" i="73"/>
  <c r="D11" i="73"/>
  <c r="A12" i="73"/>
  <c r="B12" i="73"/>
  <c r="A13" i="73"/>
  <c r="B13" i="73"/>
  <c r="D13" i="73"/>
  <c r="A14" i="73"/>
  <c r="B14" i="73"/>
  <c r="A15" i="73"/>
  <c r="B15" i="73"/>
  <c r="D15" i="73"/>
  <c r="A16" i="73"/>
  <c r="B16" i="73"/>
  <c r="A17" i="73"/>
  <c r="B17" i="73"/>
  <c r="D17" i="73"/>
  <c r="A18" i="73"/>
  <c r="B18" i="73"/>
  <c r="A19" i="73"/>
  <c r="B19" i="73"/>
  <c r="D19" i="73"/>
  <c r="A20" i="73"/>
  <c r="B20" i="73"/>
  <c r="A21" i="73"/>
  <c r="B21" i="73"/>
  <c r="D21" i="73"/>
  <c r="A22" i="73"/>
  <c r="B22" i="73"/>
  <c r="C22" i="73"/>
  <c r="I22" i="73" s="1"/>
  <c r="D22" i="73"/>
  <c r="A23" i="73"/>
  <c r="B23" i="73"/>
  <c r="D23" i="73"/>
  <c r="G23" i="73"/>
  <c r="A24" i="73"/>
  <c r="B24" i="73"/>
  <c r="C24" i="73"/>
  <c r="I24" i="73" s="1"/>
  <c r="D24" i="73"/>
  <c r="A25" i="73"/>
  <c r="B25" i="73"/>
  <c r="D25" i="73"/>
  <c r="G25" i="73"/>
  <c r="A26" i="73"/>
  <c r="B26" i="73"/>
  <c r="C26" i="73"/>
  <c r="I26" i="73" s="1"/>
  <c r="D26" i="73"/>
  <c r="A27" i="73"/>
  <c r="B27" i="73"/>
  <c r="D27" i="73"/>
  <c r="G27" i="73"/>
  <c r="A28" i="73"/>
  <c r="B28" i="73"/>
  <c r="D28" i="73"/>
  <c r="A29" i="73"/>
  <c r="B29" i="73"/>
  <c r="D29" i="73"/>
  <c r="G29" i="73"/>
  <c r="A30" i="73"/>
  <c r="B30" i="73"/>
  <c r="D30" i="73"/>
  <c r="A31" i="73"/>
  <c r="B31" i="73"/>
  <c r="D31" i="73"/>
  <c r="G31" i="73"/>
  <c r="A32" i="73"/>
  <c r="B32" i="73"/>
  <c r="D32" i="73"/>
  <c r="A33" i="73"/>
  <c r="B33" i="73"/>
  <c r="D33" i="73"/>
  <c r="G33" i="73"/>
  <c r="A34" i="73"/>
  <c r="B34" i="73"/>
  <c r="D34" i="73"/>
  <c r="A35" i="73"/>
  <c r="B35" i="73"/>
  <c r="D35" i="73"/>
  <c r="G35" i="73"/>
  <c r="A36" i="73"/>
  <c r="B36" i="73"/>
  <c r="D36" i="73"/>
  <c r="A37" i="73"/>
  <c r="B37" i="73"/>
  <c r="D37" i="73"/>
  <c r="G37" i="73"/>
  <c r="A38" i="73"/>
  <c r="B38" i="73"/>
  <c r="D38" i="73"/>
  <c r="A39" i="73"/>
  <c r="B39" i="73"/>
  <c r="D39" i="73"/>
  <c r="G39" i="73"/>
  <c r="A40" i="73"/>
  <c r="B40" i="73"/>
  <c r="D40" i="73"/>
  <c r="A41" i="73"/>
  <c r="B41" i="73"/>
  <c r="D41" i="73"/>
  <c r="G41" i="73"/>
  <c r="A42" i="73"/>
  <c r="B42" i="73"/>
  <c r="D42" i="73"/>
  <c r="A43" i="73"/>
  <c r="B43" i="73"/>
  <c r="D43" i="73"/>
  <c r="G43" i="73"/>
  <c r="A44" i="73"/>
  <c r="B44" i="73"/>
  <c r="D44" i="73"/>
  <c r="A45" i="73"/>
  <c r="B45" i="73"/>
  <c r="D45" i="73"/>
  <c r="G45" i="73"/>
  <c r="A46" i="73"/>
  <c r="B46" i="73"/>
  <c r="D46" i="73"/>
  <c r="A47" i="73"/>
  <c r="B47" i="73"/>
  <c r="D47" i="73"/>
  <c r="G47" i="73"/>
  <c r="A48" i="73"/>
  <c r="B48" i="73"/>
  <c r="D48" i="73"/>
  <c r="A49" i="73"/>
  <c r="B49" i="73"/>
  <c r="D49" i="73"/>
  <c r="G49" i="73"/>
  <c r="A50" i="73"/>
  <c r="B50" i="73"/>
  <c r="D50" i="73"/>
  <c r="A51" i="73"/>
  <c r="B51" i="73"/>
  <c r="D51" i="73"/>
  <c r="G51" i="73"/>
  <c r="A52" i="73"/>
  <c r="B52" i="73"/>
  <c r="D52" i="73"/>
  <c r="A53" i="73"/>
  <c r="B53" i="73"/>
  <c r="D53" i="73"/>
  <c r="G53" i="73"/>
  <c r="A54" i="73"/>
  <c r="B54" i="73"/>
  <c r="C54" i="73"/>
  <c r="D54" i="73"/>
  <c r="A55" i="73"/>
  <c r="B55" i="73"/>
  <c r="D55" i="73"/>
  <c r="G55" i="73"/>
  <c r="A56" i="73"/>
  <c r="B56" i="73"/>
  <c r="C56" i="73"/>
  <c r="D56" i="73"/>
  <c r="A57" i="73"/>
  <c r="B57" i="73"/>
  <c r="D57" i="73"/>
  <c r="G57" i="73"/>
  <c r="A58" i="73"/>
  <c r="B58" i="73"/>
  <c r="C58" i="73"/>
  <c r="I58" i="73" s="1"/>
  <c r="D58" i="73"/>
  <c r="A59" i="73"/>
  <c r="B59" i="73"/>
  <c r="D59" i="73"/>
  <c r="G59" i="73"/>
  <c r="A60" i="73"/>
  <c r="B60" i="73"/>
  <c r="C60" i="73"/>
  <c r="I60" i="73" s="1"/>
  <c r="D60" i="73"/>
  <c r="A61" i="73"/>
  <c r="B61" i="73"/>
  <c r="D61" i="73"/>
  <c r="G61" i="73"/>
  <c r="A62" i="73"/>
  <c r="B62" i="73"/>
  <c r="C62" i="73"/>
  <c r="D62" i="73"/>
  <c r="A63" i="73"/>
  <c r="B63" i="73"/>
  <c r="D63" i="73"/>
  <c r="G63" i="73"/>
  <c r="A64" i="73"/>
  <c r="B64" i="73"/>
  <c r="D64" i="73"/>
  <c r="A65" i="73"/>
  <c r="B65" i="73"/>
  <c r="D65" i="73"/>
  <c r="G65" i="73"/>
  <c r="A66" i="73"/>
  <c r="B66" i="73"/>
  <c r="C66" i="73"/>
  <c r="D66" i="73"/>
  <c r="A67" i="73"/>
  <c r="B67" i="73"/>
  <c r="D67" i="73"/>
  <c r="G67" i="73"/>
  <c r="A68" i="73"/>
  <c r="B68" i="73"/>
  <c r="C68" i="73"/>
  <c r="F68" i="73" s="1"/>
  <c r="D68" i="73"/>
  <c r="A69" i="73"/>
  <c r="B69" i="73"/>
  <c r="D69" i="73"/>
  <c r="G69" i="73"/>
  <c r="A70" i="73"/>
  <c r="B70" i="73"/>
  <c r="C70" i="73"/>
  <c r="D70" i="73"/>
  <c r="A71" i="73"/>
  <c r="B71" i="73"/>
  <c r="D71" i="73"/>
  <c r="G71" i="73"/>
  <c r="A72" i="73"/>
  <c r="B72" i="73"/>
  <c r="C72" i="73"/>
  <c r="D72" i="73"/>
  <c r="A73" i="73"/>
  <c r="B73" i="73"/>
  <c r="D73" i="73"/>
  <c r="G73" i="73"/>
  <c r="A74" i="73"/>
  <c r="B74" i="73"/>
  <c r="C74" i="73"/>
  <c r="F74" i="73" s="1"/>
  <c r="D74" i="73"/>
  <c r="A75" i="73"/>
  <c r="B75" i="73"/>
  <c r="D75" i="73"/>
  <c r="G75" i="73"/>
  <c r="A76" i="73"/>
  <c r="B76" i="73"/>
  <c r="D76" i="73"/>
  <c r="A77" i="73"/>
  <c r="B77" i="73"/>
  <c r="D77" i="73"/>
  <c r="G77" i="73"/>
  <c r="A78" i="73"/>
  <c r="B78" i="73"/>
  <c r="D78" i="73"/>
  <c r="A79" i="73"/>
  <c r="B79" i="73"/>
  <c r="D79" i="73"/>
  <c r="G79" i="73"/>
  <c r="A80" i="73"/>
  <c r="B80" i="73"/>
  <c r="D80" i="73"/>
  <c r="A81" i="73"/>
  <c r="B81" i="73"/>
  <c r="D81" i="73"/>
  <c r="G81" i="73"/>
  <c r="A82" i="73"/>
  <c r="B82" i="73"/>
  <c r="D82" i="73"/>
  <c r="A83" i="73"/>
  <c r="B83" i="73"/>
  <c r="D83" i="73"/>
  <c r="G83" i="73"/>
  <c r="A84" i="73"/>
  <c r="B84" i="73"/>
  <c r="D84" i="73"/>
  <c r="A85" i="73"/>
  <c r="B85" i="73"/>
  <c r="D85" i="73"/>
  <c r="G85" i="73"/>
  <c r="A86" i="73"/>
  <c r="B86" i="73"/>
  <c r="D86" i="73"/>
  <c r="A87" i="73"/>
  <c r="B87" i="73"/>
  <c r="D87" i="73"/>
  <c r="G87" i="73"/>
  <c r="A88" i="73"/>
  <c r="B88" i="73"/>
  <c r="D88" i="73"/>
  <c r="A89" i="73"/>
  <c r="B89" i="73"/>
  <c r="D89" i="73"/>
  <c r="G89" i="73"/>
  <c r="A90" i="73"/>
  <c r="B90" i="73"/>
  <c r="D90" i="73"/>
  <c r="A91" i="73"/>
  <c r="B91" i="73"/>
  <c r="D91" i="73"/>
  <c r="G91" i="73"/>
  <c r="A92" i="73"/>
  <c r="B92" i="73"/>
  <c r="D92" i="73"/>
  <c r="A93" i="73"/>
  <c r="B93" i="73"/>
  <c r="D93" i="73"/>
  <c r="G93" i="73"/>
  <c r="A94" i="73"/>
  <c r="B94" i="73"/>
  <c r="D94" i="73"/>
  <c r="A95" i="73"/>
  <c r="B95" i="73"/>
  <c r="D95" i="73"/>
  <c r="G95" i="73"/>
  <c r="A96" i="73"/>
  <c r="B96" i="73"/>
  <c r="D96" i="73"/>
  <c r="A97" i="73"/>
  <c r="B97" i="73"/>
  <c r="D97" i="73"/>
  <c r="G97" i="73"/>
  <c r="A98" i="73"/>
  <c r="B98" i="73"/>
  <c r="D98" i="73"/>
  <c r="A99" i="73"/>
  <c r="B99" i="73"/>
  <c r="D99" i="73"/>
  <c r="G99" i="73"/>
  <c r="A100" i="73"/>
  <c r="B100" i="73"/>
  <c r="D100" i="73"/>
  <c r="A101" i="73"/>
  <c r="B101" i="73"/>
  <c r="D101" i="73"/>
  <c r="G101" i="73"/>
  <c r="A102" i="73"/>
  <c r="B102" i="73"/>
  <c r="D102" i="73"/>
  <c r="A103" i="73"/>
  <c r="B103" i="73"/>
  <c r="D103" i="73"/>
  <c r="G103" i="73"/>
  <c r="A104" i="73"/>
  <c r="B104" i="73"/>
  <c r="D104" i="73"/>
  <c r="A105" i="73"/>
  <c r="B105" i="73"/>
  <c r="D105" i="73"/>
  <c r="G105" i="73"/>
  <c r="A106" i="73"/>
  <c r="B106" i="73"/>
  <c r="D106" i="73"/>
  <c r="A107" i="73"/>
  <c r="B107" i="73"/>
  <c r="D107" i="73"/>
  <c r="G107" i="73"/>
  <c r="A108" i="73"/>
  <c r="B108" i="73"/>
  <c r="D108" i="73"/>
  <c r="A109" i="73"/>
  <c r="B109" i="73"/>
  <c r="D109" i="73"/>
  <c r="G109" i="73"/>
  <c r="A110" i="73"/>
  <c r="B110" i="73"/>
  <c r="D110" i="73"/>
  <c r="A111" i="73"/>
  <c r="B111" i="73"/>
  <c r="D111" i="73"/>
  <c r="G111" i="73"/>
  <c r="A112" i="73"/>
  <c r="B112" i="73"/>
  <c r="D112" i="73"/>
  <c r="A113" i="73"/>
  <c r="B113" i="73"/>
  <c r="D113" i="73"/>
  <c r="G113" i="73"/>
  <c r="A114" i="73"/>
  <c r="B114" i="73"/>
  <c r="D114" i="73"/>
  <c r="A115" i="73"/>
  <c r="B115" i="73"/>
  <c r="D115" i="73"/>
  <c r="G115" i="73"/>
  <c r="A116" i="73"/>
  <c r="B116" i="73"/>
  <c r="D116" i="73"/>
  <c r="A117" i="73"/>
  <c r="B117" i="73"/>
  <c r="D117" i="73"/>
  <c r="G117" i="73"/>
  <c r="A118" i="73"/>
  <c r="B118" i="73"/>
  <c r="D118" i="73"/>
  <c r="A119" i="73"/>
  <c r="B119" i="73"/>
  <c r="D119" i="73"/>
  <c r="G119" i="73"/>
  <c r="A120" i="73"/>
  <c r="B120" i="73"/>
  <c r="D120" i="73"/>
  <c r="A121" i="73"/>
  <c r="B121" i="73"/>
  <c r="D121" i="73"/>
  <c r="G121" i="73"/>
  <c r="A122" i="73"/>
  <c r="B122" i="73"/>
  <c r="D122" i="73"/>
  <c r="A123" i="73"/>
  <c r="B123" i="73"/>
  <c r="D123" i="73"/>
  <c r="G123" i="73"/>
  <c r="A124" i="73"/>
  <c r="B124" i="73"/>
  <c r="C124" i="73"/>
  <c r="D124" i="73"/>
  <c r="A125" i="73"/>
  <c r="B125" i="73"/>
  <c r="D125" i="73"/>
  <c r="G125" i="73"/>
  <c r="A126" i="73"/>
  <c r="B126" i="73"/>
  <c r="C126" i="73"/>
  <c r="D126" i="73"/>
  <c r="A127" i="73"/>
  <c r="B127" i="73"/>
  <c r="D127" i="73"/>
  <c r="G127" i="73"/>
  <c r="A128" i="73"/>
  <c r="B128" i="73"/>
  <c r="C128" i="73"/>
  <c r="D128" i="73"/>
  <c r="A129" i="73"/>
  <c r="B129" i="73"/>
  <c r="D129" i="73"/>
  <c r="G129" i="73"/>
  <c r="A130" i="73"/>
  <c r="B130" i="73"/>
  <c r="C130" i="73"/>
  <c r="D130" i="73"/>
  <c r="A131" i="73"/>
  <c r="B131" i="73"/>
  <c r="D131" i="73"/>
  <c r="G131" i="73"/>
  <c r="A132" i="73"/>
  <c r="B132" i="73"/>
  <c r="C132" i="73"/>
  <c r="D132" i="73"/>
  <c r="A133" i="73"/>
  <c r="B133" i="73"/>
  <c r="D133" i="73"/>
  <c r="G133" i="73"/>
  <c r="A134" i="73"/>
  <c r="B134" i="73"/>
  <c r="C134" i="73"/>
  <c r="D134" i="73"/>
  <c r="A135" i="73"/>
  <c r="B135" i="73"/>
  <c r="D135" i="73"/>
  <c r="G135" i="73"/>
  <c r="A136" i="73"/>
  <c r="B136" i="73"/>
  <c r="C136" i="73"/>
  <c r="D136" i="73"/>
  <c r="A137" i="73"/>
  <c r="B137" i="73"/>
  <c r="D137" i="73"/>
  <c r="G137" i="73"/>
  <c r="A138" i="73"/>
  <c r="B138" i="73"/>
  <c r="C138" i="73"/>
  <c r="D138" i="73"/>
  <c r="A139" i="73"/>
  <c r="B139" i="73"/>
  <c r="D139" i="73"/>
  <c r="G139" i="73"/>
  <c r="A140" i="73"/>
  <c r="B140" i="73"/>
  <c r="D140" i="73"/>
  <c r="A141" i="73"/>
  <c r="B141" i="73"/>
  <c r="D141" i="73"/>
  <c r="G141" i="73"/>
  <c r="A142" i="73"/>
  <c r="B142" i="73"/>
  <c r="C142" i="73"/>
  <c r="D142" i="73"/>
  <c r="A143" i="73"/>
  <c r="B143" i="73"/>
  <c r="D143" i="73"/>
  <c r="G143" i="73"/>
  <c r="A144" i="73"/>
  <c r="B144" i="73"/>
  <c r="C144" i="73"/>
  <c r="D144" i="73"/>
  <c r="A145" i="73"/>
  <c r="B145" i="73"/>
  <c r="D145" i="73"/>
  <c r="G145" i="73"/>
  <c r="A146" i="73"/>
  <c r="B146" i="73"/>
  <c r="C146" i="73"/>
  <c r="D146" i="73"/>
  <c r="A147" i="73"/>
  <c r="B147" i="73"/>
  <c r="D147" i="73"/>
  <c r="G147" i="73"/>
  <c r="A148" i="73"/>
  <c r="B148" i="73"/>
  <c r="C148" i="73"/>
  <c r="D148" i="73"/>
  <c r="A149" i="73"/>
  <c r="B149" i="73"/>
  <c r="D149" i="73"/>
  <c r="G149" i="73"/>
  <c r="A150" i="73"/>
  <c r="B150" i="73"/>
  <c r="D150" i="73"/>
  <c r="A151" i="73"/>
  <c r="B151" i="73"/>
  <c r="D151" i="73"/>
  <c r="G151" i="73"/>
  <c r="A152" i="73"/>
  <c r="B152" i="73"/>
  <c r="C152" i="73"/>
  <c r="D152" i="73"/>
  <c r="A153" i="73"/>
  <c r="B153" i="73"/>
  <c r="D153" i="73"/>
  <c r="G153" i="73"/>
  <c r="A154" i="73"/>
  <c r="B154" i="73"/>
  <c r="C154" i="73"/>
  <c r="D154" i="73"/>
  <c r="A155" i="73"/>
  <c r="B155" i="73"/>
  <c r="D155" i="73"/>
  <c r="G155" i="73"/>
  <c r="A156" i="73"/>
  <c r="B156" i="73"/>
  <c r="D156" i="73"/>
  <c r="A157" i="73"/>
  <c r="B157" i="73"/>
  <c r="D157" i="73"/>
  <c r="G157" i="73"/>
  <c r="A158" i="73"/>
  <c r="B158" i="73"/>
  <c r="C158" i="73"/>
  <c r="I158" i="73" s="1"/>
  <c r="D158" i="73"/>
  <c r="E158" i="73"/>
  <c r="A159" i="73"/>
  <c r="B159" i="73"/>
  <c r="A160" i="73"/>
  <c r="B160" i="73"/>
  <c r="A161" i="73"/>
  <c r="B161" i="73"/>
  <c r="A162" i="73"/>
  <c r="B162" i="73"/>
  <c r="A1" i="96"/>
  <c r="A7" i="96"/>
  <c r="B7" i="96"/>
  <c r="C7" i="96"/>
  <c r="D7" i="96"/>
  <c r="G7" i="96"/>
  <c r="H7" i="96"/>
  <c r="A8" i="96"/>
  <c r="B8" i="96"/>
  <c r="C8" i="96"/>
  <c r="D8" i="96"/>
  <c r="G8" i="96"/>
  <c r="H8" i="96"/>
  <c r="A9" i="96"/>
  <c r="B9" i="96"/>
  <c r="C9" i="96"/>
  <c r="D9" i="96"/>
  <c r="G9" i="96"/>
  <c r="H9" i="96"/>
  <c r="A10" i="96"/>
  <c r="B10" i="96"/>
  <c r="C10" i="96"/>
  <c r="D10" i="96"/>
  <c r="G10" i="96"/>
  <c r="H10" i="96"/>
  <c r="C11" i="96"/>
  <c r="D11" i="96"/>
  <c r="G11" i="96"/>
  <c r="H11" i="96"/>
  <c r="A12" i="96"/>
  <c r="B12" i="96"/>
  <c r="C12" i="96"/>
  <c r="D12" i="96"/>
  <c r="G12" i="96"/>
  <c r="H12" i="96"/>
  <c r="A13" i="96"/>
  <c r="B13" i="96"/>
  <c r="C13" i="96"/>
  <c r="D13" i="96"/>
  <c r="G13" i="96"/>
  <c r="H13" i="96"/>
  <c r="A14" i="96"/>
  <c r="B14" i="96"/>
  <c r="C14" i="96"/>
  <c r="D14" i="96"/>
  <c r="G14" i="96"/>
  <c r="H14" i="96"/>
  <c r="A15" i="96"/>
  <c r="B15" i="96"/>
  <c r="C15" i="96"/>
  <c r="D15" i="96"/>
  <c r="G15" i="96"/>
  <c r="H15" i="96"/>
  <c r="A16" i="96"/>
  <c r="B16" i="96"/>
  <c r="C16" i="96"/>
  <c r="D16" i="96"/>
  <c r="G16" i="96"/>
  <c r="H16" i="96"/>
  <c r="A17" i="96"/>
  <c r="B17" i="96"/>
  <c r="C17" i="96"/>
  <c r="D17" i="96"/>
  <c r="G17" i="96"/>
  <c r="H17" i="96"/>
  <c r="A18" i="96"/>
  <c r="B18" i="96"/>
  <c r="C18" i="96"/>
  <c r="D18" i="96"/>
  <c r="G18" i="96"/>
  <c r="K18" i="96" s="1"/>
  <c r="H18" i="96"/>
  <c r="A19" i="96"/>
  <c r="B19" i="96"/>
  <c r="C19" i="96"/>
  <c r="D19" i="96"/>
  <c r="G19" i="96"/>
  <c r="H19" i="96"/>
  <c r="A20" i="96"/>
  <c r="B20" i="96"/>
  <c r="C20" i="96"/>
  <c r="D20" i="96"/>
  <c r="G20" i="96"/>
  <c r="K20" i="96" s="1"/>
  <c r="H20" i="96"/>
  <c r="A21" i="96"/>
  <c r="B21" i="96"/>
  <c r="C21" i="96"/>
  <c r="D21" i="96"/>
  <c r="G21" i="96"/>
  <c r="H21" i="96"/>
  <c r="A22" i="96"/>
  <c r="B22" i="96"/>
  <c r="C22" i="96"/>
  <c r="D22" i="96"/>
  <c r="G22" i="96"/>
  <c r="K22" i="96" s="1"/>
  <c r="H22" i="96"/>
  <c r="A1" i="125"/>
  <c r="A6" i="125"/>
  <c r="B6" i="125"/>
  <c r="A7" i="125"/>
  <c r="B7" i="125"/>
  <c r="A8" i="125"/>
  <c r="B8" i="125"/>
  <c r="F8" i="125"/>
  <c r="A9" i="125"/>
  <c r="B9" i="125"/>
  <c r="A10" i="125"/>
  <c r="B10" i="125"/>
  <c r="A11" i="125"/>
  <c r="B11" i="125"/>
  <c r="A12" i="125"/>
  <c r="B12" i="125"/>
  <c r="A13" i="125"/>
  <c r="B13" i="125"/>
  <c r="A14" i="125"/>
  <c r="B14" i="125"/>
  <c r="F14" i="125"/>
  <c r="A15" i="125"/>
  <c r="B15" i="125"/>
  <c r="A16" i="125"/>
  <c r="B16" i="125"/>
  <c r="A17" i="125"/>
  <c r="B17" i="125"/>
  <c r="A18" i="125"/>
  <c r="B18" i="125"/>
  <c r="F18" i="125"/>
  <c r="A19" i="125"/>
  <c r="B19" i="125"/>
  <c r="A20" i="125"/>
  <c r="B20" i="125"/>
  <c r="A21" i="125"/>
  <c r="B21" i="125"/>
  <c r="A22" i="125"/>
  <c r="B22" i="125"/>
  <c r="F22" i="125"/>
  <c r="A23" i="125"/>
  <c r="B23" i="125"/>
  <c r="A24" i="125"/>
  <c r="B24" i="125"/>
  <c r="A25" i="125"/>
  <c r="B25" i="125"/>
  <c r="A26" i="125"/>
  <c r="B26" i="125"/>
  <c r="F26" i="125"/>
  <c r="A27" i="125"/>
  <c r="B27" i="125"/>
  <c r="A28" i="125"/>
  <c r="B28" i="125"/>
  <c r="A29" i="125"/>
  <c r="B29" i="125"/>
  <c r="A30" i="125"/>
  <c r="B30" i="125"/>
  <c r="F30" i="125"/>
  <c r="A31" i="125"/>
  <c r="B31" i="125"/>
  <c r="A32" i="125"/>
  <c r="B32" i="125"/>
  <c r="A33" i="125"/>
  <c r="B33" i="125"/>
  <c r="A34" i="125"/>
  <c r="B34" i="125"/>
  <c r="F34" i="125"/>
  <c r="A35" i="125"/>
  <c r="B35" i="125"/>
  <c r="A36" i="125"/>
  <c r="B36" i="125"/>
  <c r="A37" i="125"/>
  <c r="B37" i="125"/>
  <c r="A38" i="125"/>
  <c r="B38" i="125"/>
  <c r="F38" i="125"/>
  <c r="A39" i="125"/>
  <c r="B39" i="125"/>
  <c r="A40" i="125"/>
  <c r="B40" i="125"/>
  <c r="A41" i="125"/>
  <c r="B41" i="125"/>
  <c r="A42" i="125"/>
  <c r="B42" i="125"/>
  <c r="F42" i="125"/>
  <c r="A43" i="125"/>
  <c r="B43" i="125"/>
  <c r="A44" i="125"/>
  <c r="B44" i="125"/>
  <c r="A45" i="125"/>
  <c r="B45" i="125"/>
  <c r="A46" i="125"/>
  <c r="B46" i="125"/>
  <c r="C46" i="125"/>
  <c r="D46" i="125" s="1"/>
  <c r="F46" i="125"/>
  <c r="A47" i="125"/>
  <c r="B47" i="125"/>
  <c r="A48" i="125"/>
  <c r="B48" i="125"/>
  <c r="A49" i="125"/>
  <c r="B49" i="125"/>
  <c r="A50" i="125"/>
  <c r="B50" i="125"/>
  <c r="F50" i="125"/>
  <c r="A51" i="125"/>
  <c r="B51" i="125"/>
  <c r="A52" i="125"/>
  <c r="B52" i="125"/>
  <c r="F52" i="125"/>
  <c r="A53" i="125"/>
  <c r="B53" i="125"/>
  <c r="A54" i="125"/>
  <c r="B54" i="125"/>
  <c r="A55" i="125"/>
  <c r="B55" i="125"/>
  <c r="A56" i="125"/>
  <c r="B56" i="125"/>
  <c r="F56" i="125"/>
  <c r="A57" i="125"/>
  <c r="B57" i="125"/>
  <c r="A58" i="125"/>
  <c r="B58" i="125"/>
  <c r="A59" i="125"/>
  <c r="B59" i="125"/>
  <c r="A60" i="125"/>
  <c r="B60" i="125"/>
  <c r="F60" i="125"/>
  <c r="A61" i="125"/>
  <c r="B61" i="125"/>
  <c r="A62" i="125"/>
  <c r="B62" i="125"/>
  <c r="A63" i="125"/>
  <c r="B63" i="125"/>
  <c r="A64" i="125"/>
  <c r="B64" i="125"/>
  <c r="F64" i="125"/>
  <c r="A65" i="125"/>
  <c r="B65" i="125"/>
  <c r="A66" i="125"/>
  <c r="B66" i="125"/>
  <c r="A67" i="125"/>
  <c r="B67" i="125"/>
  <c r="A68" i="125"/>
  <c r="B68" i="125"/>
  <c r="F68" i="125"/>
  <c r="A69" i="125"/>
  <c r="B69" i="125"/>
  <c r="A70" i="125"/>
  <c r="B70" i="125"/>
  <c r="A71" i="125"/>
  <c r="B71" i="125"/>
  <c r="A72" i="125"/>
  <c r="B72" i="125"/>
  <c r="F72" i="125"/>
  <c r="A73" i="125"/>
  <c r="B73" i="125"/>
  <c r="A74" i="125"/>
  <c r="B74" i="125"/>
  <c r="A75" i="125"/>
  <c r="B75" i="125"/>
  <c r="A76" i="125"/>
  <c r="B76" i="125"/>
  <c r="A77" i="125"/>
  <c r="B77" i="125"/>
  <c r="F77" i="125"/>
  <c r="A78" i="125"/>
  <c r="B78" i="125"/>
  <c r="A79" i="125"/>
  <c r="B79" i="125"/>
  <c r="A80" i="125"/>
  <c r="B80" i="125"/>
  <c r="A81" i="125"/>
  <c r="B81" i="125"/>
  <c r="F81" i="125"/>
  <c r="A82" i="125"/>
  <c r="B82" i="125"/>
  <c r="A83" i="125"/>
  <c r="B83" i="125"/>
  <c r="A84" i="125"/>
  <c r="B84" i="125"/>
  <c r="A85" i="125"/>
  <c r="B85" i="125"/>
  <c r="F85" i="125"/>
  <c r="A86" i="125"/>
  <c r="B86" i="125"/>
  <c r="A87" i="125"/>
  <c r="B87" i="125"/>
  <c r="A88" i="125"/>
  <c r="B88" i="125"/>
  <c r="A89" i="125"/>
  <c r="B89" i="125"/>
  <c r="F89" i="125"/>
  <c r="A90" i="125"/>
  <c r="B90" i="125"/>
  <c r="A91" i="125"/>
  <c r="B91" i="125"/>
  <c r="A92" i="125"/>
  <c r="B92" i="125"/>
  <c r="A93" i="125"/>
  <c r="B93" i="125"/>
  <c r="F93" i="125"/>
  <c r="A94" i="125"/>
  <c r="B94" i="125"/>
  <c r="A95" i="125"/>
  <c r="B95" i="125"/>
  <c r="A96" i="125"/>
  <c r="B96" i="125"/>
  <c r="A97" i="125"/>
  <c r="B97" i="125"/>
  <c r="F97" i="125"/>
  <c r="A98" i="125"/>
  <c r="B98" i="125"/>
  <c r="A99" i="125"/>
  <c r="B99" i="125"/>
  <c r="A100" i="125"/>
  <c r="B100" i="125"/>
  <c r="A101" i="125"/>
  <c r="B101" i="125"/>
  <c r="F101" i="125"/>
  <c r="A102" i="125"/>
  <c r="B102" i="125"/>
  <c r="A103" i="125"/>
  <c r="B103" i="125"/>
  <c r="A104" i="125"/>
  <c r="B104" i="125"/>
  <c r="A105" i="125"/>
  <c r="B105" i="125"/>
  <c r="F105" i="125"/>
  <c r="A106" i="125"/>
  <c r="B106" i="125"/>
  <c r="A107" i="125"/>
  <c r="B107" i="125"/>
  <c r="A108" i="125"/>
  <c r="B108" i="125"/>
  <c r="A109" i="125"/>
  <c r="B109" i="125"/>
  <c r="F109" i="125"/>
  <c r="A110" i="125"/>
  <c r="B110" i="125"/>
  <c r="A111" i="125"/>
  <c r="B111" i="125"/>
  <c r="A112" i="125"/>
  <c r="B112" i="125"/>
  <c r="A113" i="125"/>
  <c r="B113" i="125"/>
  <c r="F113" i="125"/>
  <c r="A114" i="125"/>
  <c r="B114" i="125"/>
  <c r="A115" i="125"/>
  <c r="B115" i="125"/>
  <c r="A116" i="125"/>
  <c r="B116" i="125"/>
  <c r="A117" i="125"/>
  <c r="B117" i="125"/>
  <c r="F117" i="125"/>
  <c r="A118" i="125"/>
  <c r="B118" i="125"/>
  <c r="A119" i="125"/>
  <c r="B119" i="125"/>
  <c r="A120" i="125"/>
  <c r="B120" i="125"/>
  <c r="A121" i="125"/>
  <c r="B121" i="125"/>
  <c r="F121" i="125"/>
  <c r="A122" i="125"/>
  <c r="B122" i="125"/>
  <c r="A123" i="125"/>
  <c r="B123" i="125"/>
  <c r="A124" i="125"/>
  <c r="B124" i="125"/>
  <c r="A125" i="125"/>
  <c r="B125" i="125"/>
  <c r="F125" i="125"/>
  <c r="A126" i="125"/>
  <c r="B126" i="125"/>
  <c r="A127" i="125"/>
  <c r="B127" i="125"/>
  <c r="A128" i="125"/>
  <c r="B128" i="125"/>
  <c r="A129" i="125"/>
  <c r="B129" i="125"/>
  <c r="F129" i="125"/>
  <c r="A130" i="125"/>
  <c r="B130" i="125"/>
  <c r="A131" i="125"/>
  <c r="B131" i="125"/>
  <c r="A132" i="125"/>
  <c r="B132" i="125"/>
  <c r="A133" i="125"/>
  <c r="B133" i="125"/>
  <c r="F133" i="125"/>
  <c r="A134" i="125"/>
  <c r="B134" i="125"/>
  <c r="A135" i="125"/>
  <c r="B135" i="125"/>
  <c r="A136" i="125"/>
  <c r="B136" i="125"/>
  <c r="A137" i="125"/>
  <c r="B137" i="125"/>
  <c r="F137" i="125"/>
  <c r="A138" i="125"/>
  <c r="B138" i="125"/>
  <c r="A139" i="125"/>
  <c r="B139" i="125"/>
  <c r="A140" i="125"/>
  <c r="B140" i="125"/>
  <c r="A141" i="125"/>
  <c r="B141" i="125"/>
  <c r="F141" i="125"/>
  <c r="A142" i="125"/>
  <c r="B142" i="125"/>
  <c r="A143" i="125"/>
  <c r="B143" i="125"/>
  <c r="A144" i="125"/>
  <c r="B144" i="125"/>
  <c r="A145" i="125"/>
  <c r="B145" i="125"/>
  <c r="F145" i="125"/>
  <c r="A146" i="125"/>
  <c r="B146" i="125"/>
  <c r="A147" i="125"/>
  <c r="B147" i="125"/>
  <c r="A148" i="125"/>
  <c r="B148" i="125"/>
  <c r="A149" i="125"/>
  <c r="B149" i="125"/>
  <c r="F149" i="125"/>
  <c r="A150" i="125"/>
  <c r="B150" i="125"/>
  <c r="A151" i="125"/>
  <c r="B151" i="125"/>
  <c r="A152" i="125"/>
  <c r="B152" i="125"/>
  <c r="A153" i="125"/>
  <c r="B153" i="125"/>
  <c r="F153" i="125"/>
  <c r="A154" i="125"/>
  <c r="B154" i="125"/>
  <c r="A155" i="125"/>
  <c r="B155" i="125"/>
  <c r="A156" i="125"/>
  <c r="B156" i="125"/>
  <c r="A157" i="125"/>
  <c r="B157" i="125"/>
  <c r="F157" i="125"/>
  <c r="A158" i="125"/>
  <c r="B158" i="125"/>
  <c r="A159" i="125"/>
  <c r="B159" i="125"/>
  <c r="A160" i="125"/>
  <c r="B160" i="125"/>
  <c r="A161" i="125"/>
  <c r="B161" i="125"/>
  <c r="A162" i="125"/>
  <c r="B162" i="125"/>
  <c r="B1" i="130"/>
  <c r="A1" i="130" s="1"/>
  <c r="A2" i="130"/>
  <c r="A3" i="130"/>
  <c r="A4" i="130"/>
  <c r="A5" i="130"/>
  <c r="A6" i="130"/>
  <c r="E6" i="130"/>
  <c r="F6" i="130"/>
  <c r="G6" i="130"/>
  <c r="A7" i="130"/>
  <c r="A8" i="130"/>
  <c r="C9" i="130"/>
  <c r="D9" i="130" s="1"/>
  <c r="A9" i="130" s="1"/>
  <c r="C10" i="130"/>
  <c r="D10" i="130" s="1"/>
  <c r="A10" i="130" s="1"/>
  <c r="C11" i="130"/>
  <c r="D11" i="130" s="1"/>
  <c r="A11" i="130" s="1"/>
  <c r="C12" i="130"/>
  <c r="E12" i="130" s="1"/>
  <c r="C13" i="130"/>
  <c r="E13" i="130" s="1"/>
  <c r="C14" i="130"/>
  <c r="A14" i="130" s="1"/>
  <c r="A15" i="130"/>
  <c r="C16" i="130"/>
  <c r="E16" i="130" s="1"/>
  <c r="C17" i="130"/>
  <c r="C18" i="130"/>
  <c r="E18" i="130" s="1"/>
  <c r="C19" i="130"/>
  <c r="C20" i="130"/>
  <c r="C21" i="130"/>
  <c r="C22" i="130"/>
  <c r="C23" i="130"/>
  <c r="C24" i="130"/>
  <c r="D24" i="130" s="1"/>
  <c r="A24" i="130" s="1"/>
  <c r="C25" i="130"/>
  <c r="D25" i="130" s="1"/>
  <c r="A25" i="130" s="1"/>
  <c r="C26" i="130"/>
  <c r="C27" i="130"/>
  <c r="C28" i="130"/>
  <c r="C29" i="130"/>
  <c r="C30" i="130"/>
  <c r="C31" i="130"/>
  <c r="A32" i="130"/>
  <c r="C33" i="130"/>
  <c r="D33" i="130" s="1"/>
  <c r="A33" i="130" s="1"/>
  <c r="A34" i="130"/>
  <c r="I131" i="73"/>
  <c r="I97" i="73"/>
  <c r="E79" i="73"/>
  <c r="E55" i="73"/>
  <c r="I53" i="73"/>
  <c r="C151" i="71"/>
  <c r="C143" i="71"/>
  <c r="C135" i="71"/>
  <c r="C123" i="71"/>
  <c r="C107" i="71"/>
  <c r="C99" i="71"/>
  <c r="C91" i="71"/>
  <c r="C83" i="71"/>
  <c r="C75" i="71"/>
  <c r="C67" i="71"/>
  <c r="C51" i="71"/>
  <c r="C43" i="71"/>
  <c r="C39" i="71"/>
  <c r="C31" i="71"/>
  <c r="E129" i="73"/>
  <c r="E109" i="73"/>
  <c r="I75" i="73"/>
  <c r="I81" i="53"/>
  <c r="Q81" i="53"/>
  <c r="Y81" i="53"/>
  <c r="AG81" i="53"/>
  <c r="AO81" i="53"/>
  <c r="K74" i="53"/>
  <c r="C71" i="53"/>
  <c r="E71" i="53"/>
  <c r="G71" i="53"/>
  <c r="I71" i="53"/>
  <c r="K71" i="53"/>
  <c r="M71" i="53"/>
  <c r="O71" i="53"/>
  <c r="Q71" i="53"/>
  <c r="S71" i="53"/>
  <c r="W71" i="53"/>
  <c r="Y71" i="53"/>
  <c r="AA71" i="53"/>
  <c r="AC71" i="53"/>
  <c r="AE71" i="53"/>
  <c r="AG71" i="53"/>
  <c r="AI71" i="53"/>
  <c r="AK71" i="53"/>
  <c r="AM71" i="53"/>
  <c r="AO71" i="53"/>
  <c r="AQ71" i="53"/>
  <c r="AS71" i="53"/>
  <c r="C68" i="53"/>
  <c r="E68" i="53"/>
  <c r="G68" i="53"/>
  <c r="I68" i="53"/>
  <c r="K68" i="53"/>
  <c r="M68" i="53"/>
  <c r="O68" i="53"/>
  <c r="Q68" i="53"/>
  <c r="S68" i="53"/>
  <c r="W68" i="53"/>
  <c r="Y68" i="53"/>
  <c r="AA68" i="53"/>
  <c r="AC68" i="53"/>
  <c r="AE68" i="53"/>
  <c r="AG68" i="53"/>
  <c r="AI68" i="53"/>
  <c r="AK68" i="53"/>
  <c r="AM68" i="53"/>
  <c r="AO68" i="53"/>
  <c r="AQ68" i="53"/>
  <c r="AS68" i="53"/>
  <c r="I66" i="53"/>
  <c r="Q66" i="53"/>
  <c r="AA66" i="53"/>
  <c r="AI66" i="53"/>
  <c r="AQ66" i="53"/>
  <c r="I63" i="53"/>
  <c r="Q63" i="53"/>
  <c r="AA63" i="53"/>
  <c r="AI63" i="53"/>
  <c r="AQ63" i="53"/>
  <c r="G60" i="53"/>
  <c r="O60" i="53"/>
  <c r="Y60" i="53"/>
  <c r="AG60" i="53"/>
  <c r="AO60" i="53"/>
  <c r="E58" i="53"/>
  <c r="M58" i="53"/>
  <c r="W58" i="53"/>
  <c r="AE58" i="53"/>
  <c r="AM58" i="53"/>
  <c r="I55" i="53"/>
  <c r="Q55" i="53"/>
  <c r="AC55" i="53"/>
  <c r="AK55" i="53"/>
  <c r="AS55" i="53"/>
  <c r="M50" i="53"/>
  <c r="C47" i="53"/>
  <c r="K47" i="53"/>
  <c r="S47" i="53"/>
  <c r="AC47" i="53"/>
  <c r="AK47" i="53"/>
  <c r="AS47" i="53"/>
  <c r="I45" i="53"/>
  <c r="Q45" i="53"/>
  <c r="AA45" i="53"/>
  <c r="AI45" i="53"/>
  <c r="AQ45" i="53"/>
  <c r="Y44" i="53"/>
  <c r="E42" i="53"/>
  <c r="M42" i="53"/>
  <c r="W42" i="53"/>
  <c r="AE42" i="53"/>
  <c r="AM42" i="53"/>
  <c r="E34" i="53"/>
  <c r="W34" i="53"/>
  <c r="AM34" i="53"/>
  <c r="I29" i="53"/>
  <c r="AA29" i="53"/>
  <c r="AQ29" i="53"/>
  <c r="AO28" i="53"/>
  <c r="E23" i="53"/>
  <c r="I23" i="53"/>
  <c r="M23" i="53"/>
  <c r="Q23" i="53"/>
  <c r="W23" i="53"/>
  <c r="AA23" i="53"/>
  <c r="AE23" i="53"/>
  <c r="AI23" i="53"/>
  <c r="AM23" i="53"/>
  <c r="AQ23" i="53"/>
  <c r="C21" i="53"/>
  <c r="S21" i="53"/>
  <c r="AK21" i="53"/>
  <c r="I20" i="53"/>
  <c r="AA20" i="53"/>
  <c r="AQ20" i="53"/>
  <c r="Q15" i="53"/>
  <c r="AK15" i="53"/>
  <c r="G13" i="53"/>
  <c r="Y13" i="53"/>
  <c r="AO13" i="53"/>
  <c r="G93" i="61"/>
  <c r="AC123" i="56"/>
  <c r="AC121" i="56"/>
  <c r="AC119" i="56"/>
  <c r="AC117" i="56"/>
  <c r="AC115" i="56"/>
  <c r="AC113" i="56"/>
  <c r="AC111" i="56"/>
  <c r="AC109" i="56"/>
  <c r="AC107" i="56"/>
  <c r="AC105" i="56"/>
  <c r="AC103" i="56"/>
  <c r="AC101" i="56"/>
  <c r="AC99" i="56"/>
  <c r="AC97" i="56"/>
  <c r="AC95" i="56"/>
  <c r="AC93" i="56"/>
  <c r="AC91" i="56"/>
  <c r="AC89" i="56"/>
  <c r="AC87" i="56"/>
  <c r="AC85" i="56"/>
  <c r="AC83" i="56"/>
  <c r="AC81" i="56"/>
  <c r="AC79" i="56"/>
  <c r="AC53" i="56"/>
  <c r="AC51" i="56"/>
  <c r="AC49" i="56"/>
  <c r="AC47" i="56"/>
  <c r="AC45" i="56"/>
  <c r="AC43" i="56"/>
  <c r="AC41" i="56"/>
  <c r="AC39" i="56"/>
  <c r="AC37" i="56"/>
  <c r="AC35" i="56"/>
  <c r="AC33" i="56"/>
  <c r="AC31" i="56"/>
  <c r="AC29" i="56"/>
  <c r="E158" i="125"/>
  <c r="G158" i="73"/>
  <c r="G156" i="73"/>
  <c r="G154" i="73"/>
  <c r="G152" i="73"/>
  <c r="H152" i="73" s="1"/>
  <c r="G150" i="73"/>
  <c r="G148" i="73"/>
  <c r="G146" i="73"/>
  <c r="G144" i="73"/>
  <c r="G142" i="73"/>
  <c r="G140" i="73"/>
  <c r="G138" i="73"/>
  <c r="G136" i="73"/>
  <c r="G134" i="73"/>
  <c r="G132" i="73"/>
  <c r="G130" i="73"/>
  <c r="G126" i="73"/>
  <c r="G124" i="73"/>
  <c r="G76" i="73"/>
  <c r="G74" i="73"/>
  <c r="G72" i="73"/>
  <c r="G70" i="73"/>
  <c r="G68" i="73"/>
  <c r="G66" i="73"/>
  <c r="G64" i="73"/>
  <c r="G62" i="73"/>
  <c r="G60" i="73"/>
  <c r="G58" i="73"/>
  <c r="G56" i="73"/>
  <c r="G26" i="73"/>
  <c r="G24" i="73"/>
  <c r="G22" i="73"/>
  <c r="D12" i="73"/>
  <c r="C34" i="69"/>
  <c r="C30" i="82" s="1"/>
  <c r="C32" i="69"/>
  <c r="C28" i="82" s="1"/>
  <c r="C23" i="69"/>
  <c r="C19" i="82" s="1"/>
  <c r="C21" i="69"/>
  <c r="C17" i="82" s="1"/>
  <c r="C19" i="69"/>
  <c r="C15" i="82" s="1"/>
  <c r="C17" i="69"/>
  <c r="C13" i="82" s="1"/>
  <c r="C16" i="69"/>
  <c r="C15" i="69"/>
  <c r="G15" i="69" s="1"/>
  <c r="C14" i="69"/>
  <c r="G14" i="69" s="1"/>
  <c r="C12" i="69"/>
  <c r="C8" i="82" s="1"/>
  <c r="C10" i="69"/>
  <c r="C6" i="82" s="1"/>
  <c r="C8" i="69"/>
  <c r="C4" i="82" s="1"/>
  <c r="C6" i="69"/>
  <c r="C2" i="82" s="1"/>
  <c r="C20" i="123"/>
  <c r="C19" i="123"/>
  <c r="C14" i="123"/>
  <c r="C7" i="123"/>
  <c r="C5" i="123"/>
  <c r="E35" i="66"/>
  <c r="R158" i="61"/>
  <c r="N158" i="61"/>
  <c r="F117" i="61"/>
  <c r="F101" i="61"/>
  <c r="H93" i="61"/>
  <c r="H77" i="61"/>
  <c r="B25" i="88"/>
  <c r="B23" i="88"/>
  <c r="B19" i="88"/>
  <c r="B15" i="88"/>
  <c r="B13" i="88"/>
  <c r="B7" i="88"/>
  <c r="G21" i="73"/>
  <c r="K165" i="54"/>
  <c r="V164" i="54"/>
  <c r="U161" i="54"/>
  <c r="M161" i="54"/>
  <c r="E161" i="54"/>
  <c r="W109" i="54"/>
  <c r="W97" i="54"/>
  <c r="X96" i="54"/>
  <c r="W89" i="54"/>
  <c r="X88" i="54"/>
  <c r="W43" i="54"/>
  <c r="W19" i="54"/>
  <c r="AK160" i="53"/>
  <c r="E160" i="53"/>
  <c r="M158" i="53"/>
  <c r="AS155" i="53"/>
  <c r="AK155" i="53"/>
  <c r="AC155" i="53"/>
  <c r="M155" i="53"/>
  <c r="E155" i="53"/>
  <c r="O150" i="53"/>
  <c r="AS142" i="53"/>
  <c r="AQ142" i="53"/>
  <c r="AO142" i="53"/>
  <c r="AM142" i="53"/>
  <c r="AK142" i="53"/>
  <c r="AI142" i="53"/>
  <c r="AG142" i="53"/>
  <c r="AE142" i="53"/>
  <c r="AC142" i="53"/>
  <c r="AA142" i="53"/>
  <c r="Y142" i="53"/>
  <c r="W142" i="53"/>
  <c r="S142" i="53"/>
  <c r="Q142" i="53"/>
  <c r="O142" i="53"/>
  <c r="M142" i="53"/>
  <c r="K142" i="53"/>
  <c r="I142" i="53"/>
  <c r="G142" i="53"/>
  <c r="E142" i="53"/>
  <c r="AS141" i="53"/>
  <c r="AO141" i="53"/>
  <c r="AK141" i="53"/>
  <c r="AG141" i="53"/>
  <c r="AC141" i="53"/>
  <c r="Y141" i="53"/>
  <c r="Q141" i="53"/>
  <c r="M141" i="53"/>
  <c r="I141" i="53"/>
  <c r="E141" i="53"/>
  <c r="AS139" i="53"/>
  <c r="AQ139" i="53"/>
  <c r="AO139" i="53"/>
  <c r="AM139" i="53"/>
  <c r="AK139" i="53"/>
  <c r="AI139" i="53"/>
  <c r="AG139" i="53"/>
  <c r="AE139" i="53"/>
  <c r="AC139" i="53"/>
  <c r="AA139" i="53"/>
  <c r="Y139" i="53"/>
  <c r="W139" i="53"/>
  <c r="S139" i="53"/>
  <c r="Q139" i="53"/>
  <c r="O139" i="53"/>
  <c r="M139" i="53"/>
  <c r="K139" i="53"/>
  <c r="I139" i="53"/>
  <c r="G139" i="53"/>
  <c r="E139" i="53"/>
  <c r="AQ136" i="53"/>
  <c r="AI136" i="53"/>
  <c r="AA136" i="53"/>
  <c r="S136" i="53"/>
  <c r="K136" i="53"/>
  <c r="AQ134" i="53"/>
  <c r="AM134" i="53"/>
  <c r="AI134" i="53"/>
  <c r="AE134" i="53"/>
  <c r="AA134" i="53"/>
  <c r="W134" i="53"/>
  <c r="Q134" i="53"/>
  <c r="M134" i="53"/>
  <c r="I134" i="53"/>
  <c r="E134" i="53"/>
  <c r="AM133" i="53"/>
  <c r="AE133" i="53"/>
  <c r="W133" i="53"/>
  <c r="O133" i="53"/>
  <c r="G133" i="53"/>
  <c r="AQ131" i="53"/>
  <c r="AM131" i="53"/>
  <c r="AI131" i="53"/>
  <c r="AE131" i="53"/>
  <c r="AA131" i="53"/>
  <c r="W131" i="53"/>
  <c r="Q131" i="53"/>
  <c r="M131" i="53"/>
  <c r="I131" i="53"/>
  <c r="E131" i="53"/>
  <c r="AS128" i="53"/>
  <c r="AO128" i="53"/>
  <c r="AK128" i="53"/>
  <c r="AG128" i="53"/>
  <c r="AC128" i="53"/>
  <c r="Y128" i="53"/>
  <c r="S128" i="53"/>
  <c r="O128" i="53"/>
  <c r="K128" i="53"/>
  <c r="G128" i="53"/>
  <c r="AQ127" i="53"/>
  <c r="AM127" i="53"/>
  <c r="AI127" i="53"/>
  <c r="AE127" i="53"/>
  <c r="AA127" i="53"/>
  <c r="W127" i="53"/>
  <c r="Q127" i="53"/>
  <c r="M127" i="53"/>
  <c r="I127" i="53"/>
  <c r="E127" i="53"/>
  <c r="AI124" i="53"/>
  <c r="S124" i="53"/>
  <c r="AK123" i="53"/>
  <c r="M123" i="53"/>
  <c r="AO120" i="53"/>
  <c r="Y120" i="53"/>
  <c r="I120" i="53"/>
  <c r="AI119" i="53"/>
  <c r="S119" i="53"/>
  <c r="AK116" i="53"/>
  <c r="M116" i="53"/>
  <c r="AS112" i="53"/>
  <c r="AO112" i="53"/>
  <c r="AK112" i="53"/>
  <c r="AG112" i="53"/>
  <c r="AC112" i="53"/>
  <c r="Y112" i="53"/>
  <c r="Q112" i="53"/>
  <c r="M112" i="53"/>
  <c r="I112" i="53"/>
  <c r="E112" i="53"/>
  <c r="AS108" i="53"/>
  <c r="AK108" i="53"/>
  <c r="AC108" i="53"/>
  <c r="M108" i="53"/>
  <c r="E108" i="53"/>
  <c r="AS104" i="53"/>
  <c r="AG104" i="53"/>
  <c r="S104" i="53"/>
  <c r="G104" i="53"/>
  <c r="AS103" i="53"/>
  <c r="AQ103" i="53"/>
  <c r="AO103" i="53"/>
  <c r="AM103" i="53"/>
  <c r="AK103" i="53"/>
  <c r="AI103" i="53"/>
  <c r="AG103" i="53"/>
  <c r="AE103" i="53"/>
  <c r="AC103" i="53"/>
  <c r="AA103" i="53"/>
  <c r="Y103" i="53"/>
  <c r="W103" i="53"/>
  <c r="S103" i="53"/>
  <c r="Q103" i="53"/>
  <c r="O103" i="53"/>
  <c r="M103" i="53"/>
  <c r="K103" i="53"/>
  <c r="I103" i="53"/>
  <c r="G103" i="53"/>
  <c r="E103" i="53"/>
  <c r="AM100" i="53"/>
  <c r="AE100" i="53"/>
  <c r="W100" i="53"/>
  <c r="O100" i="53"/>
  <c r="G100" i="53"/>
  <c r="AS96" i="53"/>
  <c r="AO96" i="53"/>
  <c r="AK96" i="53"/>
  <c r="AG96" i="53"/>
  <c r="AC96" i="53"/>
  <c r="Y96" i="53"/>
  <c r="Q96" i="53"/>
  <c r="M96" i="53"/>
  <c r="I96" i="53"/>
  <c r="E96" i="53"/>
  <c r="AS92" i="53"/>
  <c r="AK92" i="53"/>
  <c r="AC92" i="53"/>
  <c r="M92" i="53"/>
  <c r="E92" i="53"/>
  <c r="AK88" i="53"/>
  <c r="AQ87" i="53"/>
  <c r="W84" i="53"/>
  <c r="AS83" i="53"/>
  <c r="AQ83" i="53"/>
  <c r="AO83" i="53"/>
  <c r="AM83" i="53"/>
  <c r="AK83" i="53"/>
  <c r="AI83" i="53"/>
  <c r="AG83" i="53"/>
  <c r="AE83" i="53"/>
  <c r="AC83" i="53"/>
  <c r="AA83" i="53"/>
  <c r="Y83" i="53"/>
  <c r="W83" i="53"/>
  <c r="S83" i="53"/>
  <c r="Q83" i="53"/>
  <c r="O83" i="53"/>
  <c r="M83" i="53"/>
  <c r="K83" i="53"/>
  <c r="I83" i="53"/>
  <c r="G83" i="53"/>
  <c r="E83" i="53"/>
  <c r="AT82" i="53"/>
  <c r="AR82" i="53"/>
  <c r="AP82" i="53"/>
  <c r="AN82" i="53"/>
  <c r="AJ82" i="53"/>
  <c r="AF82" i="53"/>
  <c r="AB82" i="53"/>
  <c r="X82" i="53"/>
  <c r="T82" i="53"/>
  <c r="P82" i="53"/>
  <c r="L82" i="53"/>
  <c r="H82" i="53"/>
  <c r="AR78" i="53"/>
  <c r="AJ78" i="53"/>
  <c r="AB78" i="53"/>
  <c r="T78" i="53"/>
  <c r="L78" i="53"/>
  <c r="L69" i="53"/>
  <c r="AN61" i="53"/>
  <c r="AF61" i="53"/>
  <c r="X61" i="53"/>
  <c r="P61" i="53"/>
  <c r="H61" i="53"/>
  <c r="AN53" i="53"/>
  <c r="AF53" i="53"/>
  <c r="X53" i="53"/>
  <c r="P53" i="53"/>
  <c r="H53" i="53"/>
  <c r="T52" i="53"/>
  <c r="AR39" i="53"/>
  <c r="AJ39" i="53"/>
  <c r="AB39" i="53"/>
  <c r="T39" i="53"/>
  <c r="L39" i="53"/>
  <c r="AR37" i="53"/>
  <c r="AJ37" i="53"/>
  <c r="AB37" i="53"/>
  <c r="T37" i="53"/>
  <c r="L37" i="53"/>
  <c r="T36" i="53"/>
  <c r="AJ26" i="53"/>
  <c r="T26" i="53"/>
  <c r="T18" i="53"/>
  <c r="AF12" i="53"/>
  <c r="P12" i="53"/>
  <c r="AN9" i="53"/>
  <c r="X9" i="53"/>
  <c r="H9" i="53"/>
  <c r="N161" i="52"/>
  <c r="P154" i="52"/>
  <c r="K154" i="63" s="1"/>
  <c r="P105" i="52"/>
  <c r="K105" i="63" s="1"/>
  <c r="P78" i="52"/>
  <c r="K78" i="63" s="1"/>
  <c r="P54" i="52"/>
  <c r="K54" i="63" s="1"/>
  <c r="P53" i="52"/>
  <c r="K53" i="63" s="1"/>
  <c r="P42" i="52"/>
  <c r="K42" i="63" s="1"/>
  <c r="P34" i="52"/>
  <c r="K34" i="63" s="1"/>
  <c r="C82" i="53"/>
  <c r="E82" i="53"/>
  <c r="G82" i="53"/>
  <c r="I82" i="53"/>
  <c r="K82" i="53"/>
  <c r="M82" i="53"/>
  <c r="O82" i="53"/>
  <c r="Q82" i="53"/>
  <c r="S82" i="53"/>
  <c r="W82" i="53"/>
  <c r="Y82" i="53"/>
  <c r="AA82" i="53"/>
  <c r="AC82" i="53"/>
  <c r="AE82" i="53"/>
  <c r="AG82" i="53"/>
  <c r="AI82" i="53"/>
  <c r="AK82" i="53"/>
  <c r="AM82" i="53"/>
  <c r="C78" i="53"/>
  <c r="G78" i="53"/>
  <c r="K78" i="53"/>
  <c r="O78" i="53"/>
  <c r="S78" i="53"/>
  <c r="W78" i="53"/>
  <c r="AA78" i="53"/>
  <c r="AE78" i="53"/>
  <c r="AI78" i="53"/>
  <c r="AM78" i="53"/>
  <c r="AQ78" i="53"/>
  <c r="Y69" i="53"/>
  <c r="C61" i="53"/>
  <c r="G61" i="53"/>
  <c r="K61" i="53"/>
  <c r="O61" i="53"/>
  <c r="S61" i="53"/>
  <c r="Y61" i="53"/>
  <c r="AC61" i="53"/>
  <c r="AG61" i="53"/>
  <c r="AK61" i="53"/>
  <c r="AO61" i="53"/>
  <c r="AS61" i="53"/>
  <c r="E53" i="53"/>
  <c r="I53" i="53"/>
  <c r="M53" i="53"/>
  <c r="Q53" i="53"/>
  <c r="W53" i="53"/>
  <c r="AA53" i="53"/>
  <c r="AE53" i="53"/>
  <c r="AI53" i="53"/>
  <c r="AM53" i="53"/>
  <c r="AQ53" i="53"/>
  <c r="G52" i="53"/>
  <c r="W52" i="53"/>
  <c r="AM52" i="53"/>
  <c r="C39" i="53"/>
  <c r="G39" i="53"/>
  <c r="K39" i="53"/>
  <c r="O39" i="53"/>
  <c r="S39" i="53"/>
  <c r="Y39" i="53"/>
  <c r="AC39" i="53"/>
  <c r="AG39" i="53"/>
  <c r="AK39" i="53"/>
  <c r="AO39" i="53"/>
  <c r="AS39" i="53"/>
  <c r="E37" i="53"/>
  <c r="I37" i="53"/>
  <c r="M37" i="53"/>
  <c r="Q37" i="53"/>
  <c r="W37" i="53"/>
  <c r="AA37" i="53"/>
  <c r="AE37" i="53"/>
  <c r="AI37" i="53"/>
  <c r="AM37" i="53"/>
  <c r="AQ37" i="53"/>
  <c r="C36" i="53"/>
  <c r="S36" i="53"/>
  <c r="AI36" i="53"/>
  <c r="E26" i="53"/>
  <c r="M26" i="53"/>
  <c r="W26" i="53"/>
  <c r="AE26" i="53"/>
  <c r="AM26" i="53"/>
  <c r="G18" i="53"/>
  <c r="W18" i="53"/>
  <c r="AM18" i="53"/>
  <c r="I12" i="53"/>
  <c r="Q12" i="53"/>
  <c r="AA12" i="53"/>
  <c r="AI12" i="53"/>
  <c r="AQ12" i="53"/>
  <c r="G9" i="53"/>
  <c r="O9" i="53"/>
  <c r="Y9" i="53"/>
  <c r="AG9" i="53"/>
  <c r="AO9" i="53"/>
  <c r="AA7" i="53"/>
  <c r="E162" i="52"/>
  <c r="C161" i="52"/>
  <c r="O149" i="52"/>
  <c r="F149" i="63" s="1"/>
  <c r="O93" i="52"/>
  <c r="F93" i="63" s="1"/>
  <c r="O90" i="52"/>
  <c r="F90" i="63" s="1"/>
  <c r="O86" i="52"/>
  <c r="F86" i="63" s="1"/>
  <c r="O85" i="52"/>
  <c r="F85" i="63" s="1"/>
  <c r="O82" i="52"/>
  <c r="F82" i="63" s="1"/>
  <c r="O78" i="52"/>
  <c r="F78" i="63" s="1"/>
  <c r="O77" i="52"/>
  <c r="F77" i="63" s="1"/>
  <c r="O74" i="52"/>
  <c r="F74" i="63" s="1"/>
  <c r="O70" i="52"/>
  <c r="F70" i="63" s="1"/>
  <c r="O69" i="52"/>
  <c r="F69" i="63" s="1"/>
  <c r="O66" i="52"/>
  <c r="F66" i="63" s="1"/>
  <c r="P65" i="52"/>
  <c r="K65" i="63" s="1"/>
  <c r="O62" i="52"/>
  <c r="F62" i="63" s="1"/>
  <c r="O61" i="52"/>
  <c r="F61" i="63" s="1"/>
  <c r="O29" i="52"/>
  <c r="F29" i="63" s="1"/>
  <c r="W29" i="119"/>
  <c r="R78" i="128"/>
  <c r="O18" i="52"/>
  <c r="F18" i="63" s="1"/>
  <c r="P11" i="52"/>
  <c r="K11" i="63" s="1"/>
  <c r="P7" i="52"/>
  <c r="K7" i="63" s="1"/>
  <c r="Y162" i="51"/>
  <c r="W162" i="51"/>
  <c r="U162" i="51"/>
  <c r="S162" i="51"/>
  <c r="Q162" i="51"/>
  <c r="O162" i="51"/>
  <c r="M162" i="51"/>
  <c r="K162" i="51"/>
  <c r="I162" i="51"/>
  <c r="G162" i="51"/>
  <c r="E162" i="51"/>
  <c r="X161" i="51"/>
  <c r="T161" i="51"/>
  <c r="P161" i="51"/>
  <c r="L161" i="51"/>
  <c r="H161" i="51"/>
  <c r="D161" i="51"/>
  <c r="AA158" i="51"/>
  <c r="E158" i="63" s="1"/>
  <c r="AA142" i="51"/>
  <c r="E142" i="63" s="1"/>
  <c r="AB141" i="51"/>
  <c r="J141" i="63" s="1"/>
  <c r="AA134" i="51"/>
  <c r="E134" i="63" s="1"/>
  <c r="AB77" i="51"/>
  <c r="J77" i="63" s="1"/>
  <c r="AA70" i="51"/>
  <c r="E70" i="63" s="1"/>
  <c r="AB69" i="51"/>
  <c r="J69" i="63" s="1"/>
  <c r="V163" i="50"/>
  <c r="N163" i="50"/>
  <c r="T160" i="50"/>
  <c r="P160" i="50"/>
  <c r="L160" i="50"/>
  <c r="H160" i="50"/>
  <c r="X152" i="50"/>
  <c r="I152" i="63" s="1"/>
  <c r="X144" i="50"/>
  <c r="I144" i="63" s="1"/>
  <c r="AA39" i="51"/>
  <c r="E39" i="63" s="1"/>
  <c r="AB27" i="51"/>
  <c r="J27" i="63" s="1"/>
  <c r="AA23" i="51"/>
  <c r="E23" i="63" s="1"/>
  <c r="C163" i="50"/>
  <c r="D163" i="50"/>
  <c r="H163" i="50"/>
  <c r="L163" i="50"/>
  <c r="P163" i="50"/>
  <c r="T163" i="50"/>
  <c r="C160" i="50"/>
  <c r="E160" i="50"/>
  <c r="G160" i="50"/>
  <c r="I160" i="50"/>
  <c r="K160" i="50"/>
  <c r="M160" i="50"/>
  <c r="O160" i="50"/>
  <c r="Q160" i="50"/>
  <c r="S160" i="50"/>
  <c r="U160" i="50"/>
  <c r="L159" i="50"/>
  <c r="T159" i="50"/>
  <c r="C164" i="48"/>
  <c r="E164" i="48"/>
  <c r="G164" i="48"/>
  <c r="I164" i="48"/>
  <c r="K164" i="48"/>
  <c r="M164" i="48"/>
  <c r="O164" i="48"/>
  <c r="Q164" i="48"/>
  <c r="S164" i="48"/>
  <c r="X134" i="50"/>
  <c r="I134" i="63" s="1"/>
  <c r="V109" i="49"/>
  <c r="V13" i="49"/>
  <c r="V10" i="49"/>
  <c r="V9" i="49"/>
  <c r="V157" i="48"/>
  <c r="C162" i="48"/>
  <c r="E162" i="48"/>
  <c r="G162" i="48"/>
  <c r="I162" i="48"/>
  <c r="K162" i="48"/>
  <c r="M162" i="48"/>
  <c r="O162" i="48"/>
  <c r="Q162" i="48"/>
  <c r="S162" i="48"/>
  <c r="W136" i="50"/>
  <c r="D136" i="63"/>
  <c r="W133" i="50"/>
  <c r="D133" i="63" s="1"/>
  <c r="W129" i="50"/>
  <c r="D129" i="63" s="1"/>
  <c r="W125" i="50"/>
  <c r="D125" i="63" s="1"/>
  <c r="W121" i="50"/>
  <c r="D121" i="63" s="1"/>
  <c r="W117" i="50"/>
  <c r="D117" i="63" s="1"/>
  <c r="W113" i="50"/>
  <c r="D113" i="63" s="1"/>
  <c r="W109" i="50"/>
  <c r="D109" i="63" s="1"/>
  <c r="W105" i="50"/>
  <c r="D105" i="63" s="1"/>
  <c r="W101" i="50"/>
  <c r="D101" i="63" s="1"/>
  <c r="W97" i="50"/>
  <c r="D97" i="63" s="1"/>
  <c r="W93" i="50"/>
  <c r="D93" i="63" s="1"/>
  <c r="W89" i="50"/>
  <c r="D89" i="63" s="1"/>
  <c r="W85" i="50"/>
  <c r="D85" i="63" s="1"/>
  <c r="W81" i="50"/>
  <c r="D81" i="63" s="1"/>
  <c r="W77" i="50"/>
  <c r="D77" i="63" s="1"/>
  <c r="W73" i="50"/>
  <c r="D73" i="63" s="1"/>
  <c r="W69" i="50"/>
  <c r="D69" i="63" s="1"/>
  <c r="W65" i="50"/>
  <c r="D65" i="63" s="1"/>
  <c r="W61" i="50"/>
  <c r="D61" i="63" s="1"/>
  <c r="W57" i="50"/>
  <c r="D57" i="63" s="1"/>
  <c r="W53" i="50"/>
  <c r="D53" i="63" s="1"/>
  <c r="W49" i="50"/>
  <c r="D49" i="63" s="1"/>
  <c r="W45" i="50"/>
  <c r="D45" i="63" s="1"/>
  <c r="W41" i="50"/>
  <c r="D41" i="63" s="1"/>
  <c r="W37" i="50"/>
  <c r="D37" i="63" s="1"/>
  <c r="W33" i="50"/>
  <c r="D33" i="63" s="1"/>
  <c r="W29" i="50"/>
  <c r="D29" i="63" s="1"/>
  <c r="W25" i="50"/>
  <c r="D25" i="63" s="1"/>
  <c r="W21" i="50"/>
  <c r="D21" i="63" s="1"/>
  <c r="W17" i="50"/>
  <c r="D17" i="63" s="1"/>
  <c r="W13" i="50"/>
  <c r="D13" i="63" s="1"/>
  <c r="W11" i="50"/>
  <c r="D11" i="63" s="1"/>
  <c r="W7" i="50"/>
  <c r="D7" i="63" s="1"/>
  <c r="S164" i="49"/>
  <c r="Q164" i="49"/>
  <c r="O164" i="49"/>
  <c r="M164" i="49"/>
  <c r="K164" i="49"/>
  <c r="I164" i="49"/>
  <c r="G164" i="49"/>
  <c r="E164" i="49"/>
  <c r="T163" i="49"/>
  <c r="P163" i="49"/>
  <c r="L163" i="49"/>
  <c r="H163" i="49"/>
  <c r="S160" i="49"/>
  <c r="Q160" i="49"/>
  <c r="O160" i="49"/>
  <c r="M160" i="49"/>
  <c r="K160" i="49"/>
  <c r="I160" i="49"/>
  <c r="G160" i="49"/>
  <c r="E160" i="49"/>
  <c r="V159" i="49"/>
  <c r="U159" i="49"/>
  <c r="V11" i="49"/>
  <c r="V159" i="48"/>
  <c r="D157" i="62" s="1"/>
  <c r="V155" i="48"/>
  <c r="M160" i="46"/>
  <c r="E161" i="64" s="1"/>
  <c r="H153" i="64"/>
  <c r="I153" i="64"/>
  <c r="J153" i="64"/>
  <c r="E153" i="64"/>
  <c r="F153" i="64"/>
  <c r="U153" i="64"/>
  <c r="P153" i="64"/>
  <c r="R153" i="64"/>
  <c r="H145" i="64"/>
  <c r="I145" i="64"/>
  <c r="J145" i="64"/>
  <c r="E145" i="64"/>
  <c r="F145" i="64"/>
  <c r="U145" i="64"/>
  <c r="P145" i="64"/>
  <c r="R145" i="64"/>
  <c r="H137" i="64"/>
  <c r="I137" i="64"/>
  <c r="J137" i="64"/>
  <c r="E137" i="64"/>
  <c r="F137" i="64"/>
  <c r="U137" i="64"/>
  <c r="P137" i="64"/>
  <c r="R137" i="64"/>
  <c r="H129" i="64"/>
  <c r="I129" i="64"/>
  <c r="J129" i="64"/>
  <c r="E129" i="64"/>
  <c r="F129" i="64"/>
  <c r="U129" i="64"/>
  <c r="P129" i="64"/>
  <c r="R129" i="64"/>
  <c r="G128" i="64"/>
  <c r="U128" i="64"/>
  <c r="P128" i="64"/>
  <c r="R128" i="64"/>
  <c r="T128" i="64"/>
  <c r="Q128" i="64"/>
  <c r="U154" i="48"/>
  <c r="U152" i="48"/>
  <c r="U150" i="48"/>
  <c r="U148" i="48"/>
  <c r="H146" i="72" s="1"/>
  <c r="U146" i="48"/>
  <c r="U144" i="48"/>
  <c r="U142" i="48"/>
  <c r="U140" i="48"/>
  <c r="D138" i="65" s="1"/>
  <c r="U138" i="48"/>
  <c r="U136" i="48"/>
  <c r="H134" i="72" s="1"/>
  <c r="U134" i="48"/>
  <c r="U132" i="48"/>
  <c r="U130" i="48"/>
  <c r="U128" i="48"/>
  <c r="U126" i="48"/>
  <c r="U124" i="48"/>
  <c r="U122" i="48"/>
  <c r="U120" i="48"/>
  <c r="U118" i="48"/>
  <c r="U116" i="48"/>
  <c r="U114" i="48"/>
  <c r="U112" i="48"/>
  <c r="H110" i="72" s="1"/>
  <c r="U110" i="48"/>
  <c r="U108" i="48"/>
  <c r="U106" i="48"/>
  <c r="U104" i="48"/>
  <c r="U102" i="48"/>
  <c r="U100" i="48"/>
  <c r="H98" i="72" s="1"/>
  <c r="U98" i="48"/>
  <c r="U96" i="48"/>
  <c r="D94" i="65" s="1"/>
  <c r="U94" i="48"/>
  <c r="U92" i="48"/>
  <c r="D90" i="65" s="1"/>
  <c r="U90" i="48"/>
  <c r="V88" i="48"/>
  <c r="V87" i="48"/>
  <c r="V83" i="48"/>
  <c r="V81" i="48"/>
  <c r="V75" i="48"/>
  <c r="V73" i="48"/>
  <c r="V67" i="48"/>
  <c r="V65" i="48"/>
  <c r="V57" i="48"/>
  <c r="V54" i="48"/>
  <c r="V53" i="48"/>
  <c r="V50" i="48"/>
  <c r="V49" i="48"/>
  <c r="V46" i="48"/>
  <c r="V45" i="48"/>
  <c r="V42" i="48"/>
  <c r="V41" i="48"/>
  <c r="V38" i="48"/>
  <c r="V33" i="48"/>
  <c r="V30" i="48"/>
  <c r="V25" i="48"/>
  <c r="V15" i="48"/>
  <c r="V9" i="48"/>
  <c r="T160" i="64"/>
  <c r="Q160" i="64"/>
  <c r="V160" i="64"/>
  <c r="T152" i="64"/>
  <c r="Q152" i="64"/>
  <c r="V152" i="64"/>
  <c r="T144" i="64"/>
  <c r="Q144" i="64"/>
  <c r="V144" i="64"/>
  <c r="T136" i="64"/>
  <c r="Q136" i="64"/>
  <c r="V136" i="64"/>
  <c r="V58" i="48"/>
  <c r="V34" i="48"/>
  <c r="V26" i="48"/>
  <c r="V23" i="48"/>
  <c r="V20" i="48"/>
  <c r="Q129" i="64"/>
  <c r="T129" i="64"/>
  <c r="V128" i="64"/>
  <c r="H121" i="64"/>
  <c r="I121" i="64"/>
  <c r="J121" i="64"/>
  <c r="E121" i="64"/>
  <c r="F121" i="64"/>
  <c r="G120" i="64"/>
  <c r="U120" i="64"/>
  <c r="P120" i="64"/>
  <c r="R120" i="64"/>
  <c r="H113" i="64"/>
  <c r="I113" i="64"/>
  <c r="J113" i="64"/>
  <c r="E113" i="64"/>
  <c r="F113" i="64"/>
  <c r="G112" i="64"/>
  <c r="U112" i="64"/>
  <c r="P112" i="64"/>
  <c r="R112" i="64"/>
  <c r="H105" i="64"/>
  <c r="I105" i="64"/>
  <c r="J105" i="64"/>
  <c r="E105" i="64"/>
  <c r="F105" i="64"/>
  <c r="G104" i="64"/>
  <c r="U104" i="64"/>
  <c r="P104" i="64"/>
  <c r="R104" i="64"/>
  <c r="H97" i="64"/>
  <c r="I97" i="64"/>
  <c r="J97" i="64"/>
  <c r="E97" i="64"/>
  <c r="F97" i="64"/>
  <c r="G96" i="64"/>
  <c r="U96" i="64"/>
  <c r="P96" i="64"/>
  <c r="R96" i="64"/>
  <c r="H89" i="64"/>
  <c r="I89" i="64"/>
  <c r="J89" i="64"/>
  <c r="E89" i="64"/>
  <c r="F89" i="64"/>
  <c r="G88" i="64"/>
  <c r="U88" i="64"/>
  <c r="P88" i="64"/>
  <c r="R88" i="64"/>
  <c r="H81" i="64"/>
  <c r="I81" i="64"/>
  <c r="J81" i="64"/>
  <c r="E81" i="64"/>
  <c r="F81" i="64"/>
  <c r="G80" i="64"/>
  <c r="U80" i="64"/>
  <c r="P80" i="64"/>
  <c r="R80" i="64"/>
  <c r="H72" i="64"/>
  <c r="I72" i="64"/>
  <c r="J72" i="64"/>
  <c r="E72" i="64"/>
  <c r="F72" i="64"/>
  <c r="S71" i="64"/>
  <c r="T71" i="64"/>
  <c r="Q71" i="64"/>
  <c r="H64" i="64"/>
  <c r="I64" i="64"/>
  <c r="J64" i="64"/>
  <c r="E64" i="64"/>
  <c r="F64" i="64"/>
  <c r="S63" i="64"/>
  <c r="T63" i="64"/>
  <c r="Q63" i="64"/>
  <c r="H56" i="64"/>
  <c r="I56" i="64"/>
  <c r="J56" i="64"/>
  <c r="E56" i="64"/>
  <c r="F56" i="64"/>
  <c r="S55" i="64"/>
  <c r="T55" i="64"/>
  <c r="Q55" i="64"/>
  <c r="T53" i="64"/>
  <c r="V53" i="64"/>
  <c r="Q53" i="64"/>
  <c r="H18" i="64"/>
  <c r="I18" i="64"/>
  <c r="J18" i="64"/>
  <c r="E18" i="64"/>
  <c r="F18" i="64"/>
  <c r="U18" i="64"/>
  <c r="P18" i="64"/>
  <c r="R18" i="64"/>
  <c r="U17" i="64"/>
  <c r="P17" i="64"/>
  <c r="R17" i="64"/>
  <c r="T17" i="64"/>
  <c r="Q17" i="64"/>
  <c r="H12" i="64"/>
  <c r="I12" i="64"/>
  <c r="J12" i="64"/>
  <c r="E12" i="64"/>
  <c r="F12" i="64"/>
  <c r="U12" i="64"/>
  <c r="P12" i="64"/>
  <c r="R12" i="64"/>
  <c r="U11" i="64"/>
  <c r="P11" i="64"/>
  <c r="R11" i="64"/>
  <c r="T11" i="64"/>
  <c r="Q11" i="64"/>
  <c r="J29" i="45"/>
  <c r="H29" i="45"/>
  <c r="F29" i="45"/>
  <c r="H157" i="64"/>
  <c r="I157" i="64"/>
  <c r="J157" i="64"/>
  <c r="E157" i="64"/>
  <c r="F157" i="64"/>
  <c r="T156" i="64"/>
  <c r="Q156" i="64"/>
  <c r="H149" i="64"/>
  <c r="I149" i="64"/>
  <c r="J149" i="64"/>
  <c r="E149" i="64"/>
  <c r="F149" i="64"/>
  <c r="T148" i="64"/>
  <c r="Q148" i="64"/>
  <c r="H141" i="64"/>
  <c r="I141" i="64"/>
  <c r="J141" i="64"/>
  <c r="E141" i="64"/>
  <c r="F141" i="64"/>
  <c r="T140" i="64"/>
  <c r="Q140" i="64"/>
  <c r="H133" i="64"/>
  <c r="I133" i="64"/>
  <c r="J133" i="64"/>
  <c r="E133" i="64"/>
  <c r="F133" i="64"/>
  <c r="T132" i="64"/>
  <c r="Q132" i="64"/>
  <c r="H125" i="64"/>
  <c r="I125" i="64"/>
  <c r="J125" i="64"/>
  <c r="E125" i="64"/>
  <c r="F125" i="64"/>
  <c r="G124" i="64"/>
  <c r="U124" i="64"/>
  <c r="P124" i="64"/>
  <c r="W124" i="64" s="1"/>
  <c r="R124" i="64"/>
  <c r="H117" i="64"/>
  <c r="I117" i="64"/>
  <c r="J117" i="64"/>
  <c r="E117" i="64"/>
  <c r="F117" i="64"/>
  <c r="G116" i="64"/>
  <c r="U116" i="64"/>
  <c r="P116" i="64"/>
  <c r="R116" i="64"/>
  <c r="H109" i="64"/>
  <c r="I109" i="64"/>
  <c r="J109" i="64"/>
  <c r="E109" i="64"/>
  <c r="F109" i="64"/>
  <c r="G108" i="64"/>
  <c r="U108" i="64"/>
  <c r="P108" i="64"/>
  <c r="R108" i="64"/>
  <c r="H101" i="64"/>
  <c r="I101" i="64"/>
  <c r="J101" i="64"/>
  <c r="E101" i="64"/>
  <c r="F101" i="64"/>
  <c r="G100" i="64"/>
  <c r="U100" i="64"/>
  <c r="P100" i="64"/>
  <c r="R100" i="64"/>
  <c r="H93" i="64"/>
  <c r="I93" i="64"/>
  <c r="J93" i="64"/>
  <c r="E93" i="64"/>
  <c r="F93" i="64"/>
  <c r="G92" i="64"/>
  <c r="U92" i="64"/>
  <c r="P92" i="64"/>
  <c r="R92" i="64"/>
  <c r="H85" i="64"/>
  <c r="I85" i="64"/>
  <c r="J85" i="64"/>
  <c r="E85" i="64"/>
  <c r="F85" i="64"/>
  <c r="G84" i="64"/>
  <c r="U84" i="64"/>
  <c r="P84" i="64"/>
  <c r="R84" i="64"/>
  <c r="H77" i="64"/>
  <c r="I77" i="64"/>
  <c r="J77" i="64"/>
  <c r="E77" i="64"/>
  <c r="F77" i="64"/>
  <c r="G76" i="64"/>
  <c r="U76" i="64"/>
  <c r="P76" i="64"/>
  <c r="R76" i="64"/>
  <c r="S75" i="64"/>
  <c r="T75" i="64"/>
  <c r="Q75" i="64"/>
  <c r="H68" i="64"/>
  <c r="I68" i="64"/>
  <c r="J68" i="64"/>
  <c r="E68" i="64"/>
  <c r="F68" i="64"/>
  <c r="S67" i="64"/>
  <c r="T67" i="64"/>
  <c r="Q67" i="64"/>
  <c r="H60" i="64"/>
  <c r="I60" i="64"/>
  <c r="J60" i="64"/>
  <c r="E60" i="64"/>
  <c r="F60" i="64"/>
  <c r="S59" i="64"/>
  <c r="T59" i="64"/>
  <c r="Q59" i="64"/>
  <c r="H46" i="64"/>
  <c r="I46" i="64"/>
  <c r="J46" i="64"/>
  <c r="E46" i="64"/>
  <c r="F46" i="64"/>
  <c r="U46" i="64"/>
  <c r="P46" i="64"/>
  <c r="R46" i="64"/>
  <c r="U45" i="64"/>
  <c r="P45" i="64"/>
  <c r="R45" i="64"/>
  <c r="T45" i="64"/>
  <c r="Q45" i="64"/>
  <c r="H42" i="64"/>
  <c r="I42" i="64"/>
  <c r="J42" i="64"/>
  <c r="E42" i="64"/>
  <c r="F42" i="64"/>
  <c r="U42" i="64"/>
  <c r="P42" i="64"/>
  <c r="R42" i="64"/>
  <c r="U41" i="64"/>
  <c r="P41" i="64"/>
  <c r="R41" i="64"/>
  <c r="T41" i="64"/>
  <c r="Q41" i="64"/>
  <c r="H34" i="64"/>
  <c r="I34" i="64"/>
  <c r="J34" i="64"/>
  <c r="E34" i="64"/>
  <c r="F34" i="64"/>
  <c r="U34" i="64"/>
  <c r="P34" i="64"/>
  <c r="R34" i="64"/>
  <c r="U33" i="64"/>
  <c r="P33" i="64"/>
  <c r="R33" i="64"/>
  <c r="T33" i="64"/>
  <c r="Q33" i="64"/>
  <c r="H30" i="64"/>
  <c r="I30" i="64"/>
  <c r="J30" i="64"/>
  <c r="E30" i="64"/>
  <c r="F30" i="64"/>
  <c r="U30" i="64"/>
  <c r="P30" i="64"/>
  <c r="W30" i="64" s="1"/>
  <c r="R30" i="64"/>
  <c r="U29" i="64"/>
  <c r="P29" i="64"/>
  <c r="R29" i="64"/>
  <c r="T29" i="64"/>
  <c r="Q29" i="64"/>
  <c r="V16" i="48"/>
  <c r="V10" i="48"/>
  <c r="EC164" i="47"/>
  <c r="G136" i="62" s="1"/>
  <c r="CW164" i="47"/>
  <c r="BQ164" i="47"/>
  <c r="AK164" i="47"/>
  <c r="E164" i="47"/>
  <c r="F8" i="65" s="1"/>
  <c r="R121" i="64"/>
  <c r="P121" i="64"/>
  <c r="U121" i="64"/>
  <c r="Q120" i="64"/>
  <c r="T120" i="64"/>
  <c r="R113" i="64"/>
  <c r="P113" i="64"/>
  <c r="U113" i="64"/>
  <c r="Q112" i="64"/>
  <c r="T112" i="64"/>
  <c r="R105" i="64"/>
  <c r="P105" i="64"/>
  <c r="U105" i="64"/>
  <c r="Q104" i="64"/>
  <c r="T104" i="64"/>
  <c r="R97" i="64"/>
  <c r="P97" i="64"/>
  <c r="U97" i="64"/>
  <c r="Q96" i="64"/>
  <c r="T96" i="64"/>
  <c r="R89" i="64"/>
  <c r="P89" i="64"/>
  <c r="U89" i="64"/>
  <c r="Q88" i="64"/>
  <c r="T88" i="64"/>
  <c r="R81" i="64"/>
  <c r="P81" i="64"/>
  <c r="U81" i="64"/>
  <c r="Q80" i="64"/>
  <c r="T80" i="64"/>
  <c r="R72" i="64"/>
  <c r="P72" i="64"/>
  <c r="U72" i="64"/>
  <c r="V71" i="64"/>
  <c r="R64" i="64"/>
  <c r="P64" i="64"/>
  <c r="U64" i="64"/>
  <c r="V63" i="64"/>
  <c r="R56" i="64"/>
  <c r="P56" i="64"/>
  <c r="U56" i="64"/>
  <c r="V55" i="64"/>
  <c r="R53" i="64"/>
  <c r="U53" i="64"/>
  <c r="Q18" i="64"/>
  <c r="T18" i="64"/>
  <c r="V17" i="64"/>
  <c r="Q12" i="64"/>
  <c r="T12" i="64"/>
  <c r="V11" i="64"/>
  <c r="H50" i="64"/>
  <c r="I50" i="64"/>
  <c r="J50" i="64"/>
  <c r="E50" i="64"/>
  <c r="F50" i="64"/>
  <c r="U49" i="64"/>
  <c r="P49" i="64"/>
  <c r="R49" i="64"/>
  <c r="H38" i="64"/>
  <c r="I38" i="64"/>
  <c r="J38" i="64"/>
  <c r="E38" i="64"/>
  <c r="F38" i="64"/>
  <c r="U37" i="64"/>
  <c r="P37" i="64"/>
  <c r="R37" i="64"/>
  <c r="H26" i="64"/>
  <c r="I26" i="64"/>
  <c r="J26" i="64"/>
  <c r="E26" i="64"/>
  <c r="F26" i="64"/>
  <c r="U25" i="64"/>
  <c r="P25" i="64"/>
  <c r="R25" i="64"/>
  <c r="H22" i="64"/>
  <c r="I22" i="64"/>
  <c r="J22" i="64"/>
  <c r="E22" i="64"/>
  <c r="F22" i="64"/>
  <c r="U21" i="64"/>
  <c r="P21" i="64"/>
  <c r="R21" i="64"/>
  <c r="H14" i="64"/>
  <c r="I14" i="64"/>
  <c r="J14" i="64"/>
  <c r="E14" i="64"/>
  <c r="F14" i="64"/>
  <c r="H8" i="64"/>
  <c r="I8" i="64"/>
  <c r="J8" i="64"/>
  <c r="E8" i="64"/>
  <c r="F8" i="64"/>
  <c r="L501" i="43"/>
  <c r="J501" i="43"/>
  <c r="H501" i="43"/>
  <c r="F501" i="43"/>
  <c r="L377" i="43"/>
  <c r="J377" i="43"/>
  <c r="H377" i="43"/>
  <c r="F377" i="43"/>
  <c r="L253" i="43"/>
  <c r="J253" i="43"/>
  <c r="H253" i="43"/>
  <c r="F253" i="43"/>
  <c r="L129" i="43"/>
  <c r="J129" i="43"/>
  <c r="H129" i="43"/>
  <c r="F129" i="43"/>
  <c r="L385" i="40"/>
  <c r="J385" i="40"/>
  <c r="H385" i="40"/>
  <c r="F385" i="40"/>
  <c r="R385" i="40"/>
  <c r="P385" i="40"/>
  <c r="N385" i="40"/>
  <c r="P291" i="40"/>
  <c r="N291" i="40"/>
  <c r="L291" i="40"/>
  <c r="J291" i="40"/>
  <c r="H291" i="40"/>
  <c r="F291" i="40"/>
  <c r="R197" i="40"/>
  <c r="P197" i="40"/>
  <c r="N197" i="40"/>
  <c r="L197" i="40"/>
  <c r="J197" i="40"/>
  <c r="H197" i="40"/>
  <c r="F197" i="40"/>
  <c r="R103" i="40"/>
  <c r="P103" i="40"/>
  <c r="N103" i="40"/>
  <c r="L103" i="40"/>
  <c r="J103" i="40"/>
  <c r="H103" i="40"/>
  <c r="F103" i="40"/>
  <c r="P56" i="40"/>
  <c r="S46" i="40"/>
  <c r="S44" i="40"/>
  <c r="S42" i="40"/>
  <c r="S40" i="40"/>
  <c r="S38" i="40"/>
  <c r="S36" i="40"/>
  <c r="S31" i="40"/>
  <c r="S29" i="40"/>
  <c r="S27" i="40"/>
  <c r="Q56" i="40"/>
  <c r="O56" i="40"/>
  <c r="M56" i="40"/>
  <c r="K56" i="40"/>
  <c r="I56" i="40"/>
  <c r="G56" i="40"/>
  <c r="E56" i="40"/>
  <c r="H419" i="38"/>
  <c r="F419" i="38"/>
  <c r="N419" i="38"/>
  <c r="L419" i="38"/>
  <c r="J419" i="38"/>
  <c r="F327" i="38"/>
  <c r="N327" i="38"/>
  <c r="L327" i="38"/>
  <c r="J327" i="38"/>
  <c r="H327" i="38"/>
  <c r="N235" i="38"/>
  <c r="L235" i="38"/>
  <c r="J235" i="38"/>
  <c r="H235" i="38"/>
  <c r="F235" i="38"/>
  <c r="L143" i="38"/>
  <c r="J143" i="38"/>
  <c r="H143" i="38"/>
  <c r="F143" i="38"/>
  <c r="N51" i="38"/>
  <c r="L51" i="38"/>
  <c r="J51" i="38"/>
  <c r="H51" i="38"/>
  <c r="F51" i="38"/>
  <c r="S626" i="37"/>
  <c r="I627" i="37"/>
  <c r="G627" i="37"/>
  <c r="E627" i="37"/>
  <c r="O627" i="37"/>
  <c r="M627" i="37"/>
  <c r="K627" i="37"/>
  <c r="S612" i="37"/>
  <c r="S610" i="37"/>
  <c r="S608" i="37"/>
  <c r="S602" i="37"/>
  <c r="S600" i="37"/>
  <c r="S598" i="37"/>
  <c r="S596" i="37"/>
  <c r="S594" i="37"/>
  <c r="S592" i="37"/>
  <c r="S587" i="37"/>
  <c r="S585" i="37"/>
  <c r="S583" i="37"/>
  <c r="S581" i="37"/>
  <c r="S579" i="37"/>
  <c r="S573" i="37"/>
  <c r="S565" i="37"/>
  <c r="S554" i="37"/>
  <c r="S552" i="37"/>
  <c r="S550" i="37"/>
  <c r="S548" i="37"/>
  <c r="S543" i="37"/>
  <c r="S541" i="37"/>
  <c r="S539" i="37"/>
  <c r="S533" i="37"/>
  <c r="S531" i="37"/>
  <c r="S529" i="37"/>
  <c r="S527" i="37"/>
  <c r="S525" i="37"/>
  <c r="S523" i="37"/>
  <c r="S518" i="37"/>
  <c r="S516" i="37"/>
  <c r="S514" i="37"/>
  <c r="S512" i="37"/>
  <c r="S510" i="37"/>
  <c r="S504" i="37"/>
  <c r="S496" i="37"/>
  <c r="S485" i="37"/>
  <c r="S483" i="37"/>
  <c r="S481" i="37"/>
  <c r="S474" i="37"/>
  <c r="S472" i="37"/>
  <c r="S470" i="37"/>
  <c r="S464" i="37"/>
  <c r="S462" i="37"/>
  <c r="S460" i="37"/>
  <c r="S458" i="37"/>
  <c r="S456" i="37"/>
  <c r="S454" i="37"/>
  <c r="S449" i="37"/>
  <c r="S447" i="37"/>
  <c r="S445" i="37"/>
  <c r="S443" i="37"/>
  <c r="S441" i="37"/>
  <c r="S435" i="37"/>
  <c r="S427" i="37"/>
  <c r="S408" i="37"/>
  <c r="J432" i="40"/>
  <c r="H432" i="40"/>
  <c r="F432" i="40"/>
  <c r="P432" i="40"/>
  <c r="N432" i="40"/>
  <c r="L432" i="40"/>
  <c r="L338" i="40"/>
  <c r="J338" i="40"/>
  <c r="H338" i="40"/>
  <c r="F338" i="40"/>
  <c r="P338" i="40"/>
  <c r="N338" i="40"/>
  <c r="P244" i="40"/>
  <c r="N244" i="40"/>
  <c r="L244" i="40"/>
  <c r="J244" i="40"/>
  <c r="H244" i="40"/>
  <c r="F244" i="40"/>
  <c r="P150" i="40"/>
  <c r="N150" i="40"/>
  <c r="L150" i="40"/>
  <c r="J150" i="40"/>
  <c r="H150" i="40"/>
  <c r="F150" i="40"/>
  <c r="S55" i="40"/>
  <c r="S45" i="40"/>
  <c r="S43" i="40"/>
  <c r="S41" i="40"/>
  <c r="S39" i="40"/>
  <c r="S37" i="40"/>
  <c r="S34" i="40"/>
  <c r="S30" i="40"/>
  <c r="S28" i="40"/>
  <c r="N373" i="38"/>
  <c r="L373" i="38"/>
  <c r="J373" i="38"/>
  <c r="H373" i="38"/>
  <c r="F373" i="38"/>
  <c r="N281" i="38"/>
  <c r="L281" i="38"/>
  <c r="J281" i="38"/>
  <c r="H281" i="38"/>
  <c r="F281" i="38"/>
  <c r="N189" i="38"/>
  <c r="L189" i="38"/>
  <c r="J189" i="38"/>
  <c r="H189" i="38"/>
  <c r="F189" i="38"/>
  <c r="N97" i="38"/>
  <c r="L97" i="38"/>
  <c r="J97" i="38"/>
  <c r="H97" i="38"/>
  <c r="F97" i="38"/>
  <c r="S613" i="37"/>
  <c r="S611" i="37"/>
  <c r="S609" i="37"/>
  <c r="S607" i="37"/>
  <c r="S601" i="37"/>
  <c r="S599" i="37"/>
  <c r="S597" i="37"/>
  <c r="S595" i="37"/>
  <c r="S593" i="37"/>
  <c r="S588" i="37"/>
  <c r="S586" i="37"/>
  <c r="S584" i="37"/>
  <c r="S582" i="37"/>
  <c r="S580" i="37"/>
  <c r="S578" i="37"/>
  <c r="S569" i="37"/>
  <c r="S555" i="37"/>
  <c r="S553" i="37"/>
  <c r="S551" i="37"/>
  <c r="S549" i="37"/>
  <c r="S544" i="37"/>
  <c r="S542" i="37"/>
  <c r="S540" i="37"/>
  <c r="S538" i="37"/>
  <c r="S532" i="37"/>
  <c r="S530" i="37"/>
  <c r="S528" i="37"/>
  <c r="S526" i="37"/>
  <c r="S524" i="37"/>
  <c r="S519" i="37"/>
  <c r="S517" i="37"/>
  <c r="S515" i="37"/>
  <c r="S513" i="37"/>
  <c r="S511" i="37"/>
  <c r="S509" i="37"/>
  <c r="S500" i="37"/>
  <c r="S486" i="37"/>
  <c r="S484" i="37"/>
  <c r="S482" i="37"/>
  <c r="S475" i="37"/>
  <c r="S473" i="37"/>
  <c r="S471" i="37"/>
  <c r="S469" i="37"/>
  <c r="S463" i="37"/>
  <c r="S461" i="37"/>
  <c r="S459" i="37"/>
  <c r="S457" i="37"/>
  <c r="S455" i="37"/>
  <c r="S450" i="37"/>
  <c r="S448" i="37"/>
  <c r="S446" i="37"/>
  <c r="S444" i="37"/>
  <c r="S442" i="37"/>
  <c r="S440" i="37"/>
  <c r="S431" i="37"/>
  <c r="S419" i="37"/>
  <c r="S417" i="37"/>
  <c r="S415" i="37"/>
  <c r="S413" i="37"/>
  <c r="S411" i="37"/>
  <c r="S416" i="37"/>
  <c r="N420" i="37"/>
  <c r="L420" i="37"/>
  <c r="J420" i="37"/>
  <c r="H420" i="37"/>
  <c r="F420" i="37"/>
  <c r="S414" i="37"/>
  <c r="S412" i="37"/>
  <c r="S410" i="37"/>
  <c r="S405" i="37"/>
  <c r="S403" i="37"/>
  <c r="S401" i="37"/>
  <c r="S395" i="37"/>
  <c r="S393" i="37"/>
  <c r="S391" i="37"/>
  <c r="S389" i="37"/>
  <c r="S387" i="37"/>
  <c r="S385" i="37"/>
  <c r="S380" i="37"/>
  <c r="S378" i="37"/>
  <c r="S376" i="37"/>
  <c r="S374" i="37"/>
  <c r="S372" i="37"/>
  <c r="S366" i="37"/>
  <c r="S358" i="37"/>
  <c r="S348" i="37"/>
  <c r="F351" i="37"/>
  <c r="S346" i="37"/>
  <c r="S344" i="37"/>
  <c r="S342" i="37"/>
  <c r="S335" i="37"/>
  <c r="S333" i="37"/>
  <c r="S331" i="37"/>
  <c r="S325" i="37"/>
  <c r="S323" i="37"/>
  <c r="S321" i="37"/>
  <c r="S319" i="37"/>
  <c r="S317" i="37"/>
  <c r="S312" i="37"/>
  <c r="S310" i="37"/>
  <c r="S308" i="37"/>
  <c r="S306" i="37"/>
  <c r="S304" i="37"/>
  <c r="S302" i="37"/>
  <c r="S293" i="37"/>
  <c r="S279" i="37"/>
  <c r="S277" i="37"/>
  <c r="S275" i="37"/>
  <c r="S273" i="37"/>
  <c r="S268" i="37"/>
  <c r="S266" i="37"/>
  <c r="S264" i="37"/>
  <c r="S262" i="37"/>
  <c r="S256" i="37"/>
  <c r="S254" i="37"/>
  <c r="S252" i="37"/>
  <c r="S250" i="37"/>
  <c r="S248" i="37"/>
  <c r="S243" i="37"/>
  <c r="S241" i="37"/>
  <c r="S239" i="37"/>
  <c r="S237" i="37"/>
  <c r="S235" i="37"/>
  <c r="S233" i="37"/>
  <c r="S224" i="37"/>
  <c r="S210" i="37"/>
  <c r="N213" i="37"/>
  <c r="L213" i="37"/>
  <c r="S208" i="37"/>
  <c r="S206" i="37"/>
  <c r="S204" i="37"/>
  <c r="S199" i="37"/>
  <c r="S197" i="37"/>
  <c r="S195" i="37"/>
  <c r="S193" i="37"/>
  <c r="S187" i="37"/>
  <c r="S185" i="37"/>
  <c r="S183" i="37"/>
  <c r="S181" i="37"/>
  <c r="S179" i="37"/>
  <c r="S174" i="37"/>
  <c r="S172" i="37"/>
  <c r="S170" i="37"/>
  <c r="S168" i="37"/>
  <c r="S166" i="37"/>
  <c r="S164" i="37"/>
  <c r="S155" i="37"/>
  <c r="S128" i="37"/>
  <c r="S126" i="37"/>
  <c r="S124" i="37"/>
  <c r="S118" i="37"/>
  <c r="S116" i="37"/>
  <c r="S114" i="37"/>
  <c r="S112" i="37"/>
  <c r="S110" i="37"/>
  <c r="S108" i="37"/>
  <c r="S103" i="37"/>
  <c r="S101" i="37"/>
  <c r="S99" i="37"/>
  <c r="S97" i="37"/>
  <c r="S95" i="37"/>
  <c r="S89" i="37"/>
  <c r="S81" i="37"/>
  <c r="S26" i="37"/>
  <c r="M162" i="36"/>
  <c r="Y164" i="54" s="1"/>
  <c r="M160" i="36"/>
  <c r="M154" i="36"/>
  <c r="M150" i="36"/>
  <c r="Q150" i="46" s="1"/>
  <c r="M146" i="36"/>
  <c r="M142" i="36"/>
  <c r="M138" i="36"/>
  <c r="M134" i="36"/>
  <c r="M130" i="36"/>
  <c r="M126" i="36"/>
  <c r="W127" i="48" s="1"/>
  <c r="M122" i="36"/>
  <c r="M118" i="36"/>
  <c r="M114" i="36"/>
  <c r="M110" i="36"/>
  <c r="M106" i="36"/>
  <c r="M102" i="36"/>
  <c r="M98" i="36"/>
  <c r="M94" i="36"/>
  <c r="M90" i="36"/>
  <c r="M86" i="36"/>
  <c r="M82" i="36"/>
  <c r="M78" i="36"/>
  <c r="Q78" i="52" s="1"/>
  <c r="M74" i="36"/>
  <c r="M70" i="36"/>
  <c r="M66" i="36"/>
  <c r="M62" i="36"/>
  <c r="M58" i="36"/>
  <c r="M54" i="36"/>
  <c r="W55" i="49" s="1"/>
  <c r="M42" i="36"/>
  <c r="M30" i="36"/>
  <c r="M22" i="36"/>
  <c r="K12" i="36"/>
  <c r="I24" i="32"/>
  <c r="C223" i="31" s="1"/>
  <c r="H14" i="32"/>
  <c r="O2" i="78" s="1"/>
  <c r="G65" i="31"/>
  <c r="S406" i="37"/>
  <c r="S404" i="37"/>
  <c r="S402" i="37"/>
  <c r="S400" i="37"/>
  <c r="S394" i="37"/>
  <c r="S392" i="37"/>
  <c r="S390" i="37"/>
  <c r="S388" i="37"/>
  <c r="S386" i="37"/>
  <c r="S381" i="37"/>
  <c r="S379" i="37"/>
  <c r="S377" i="37"/>
  <c r="S375" i="37"/>
  <c r="S373" i="37"/>
  <c r="S371" i="37"/>
  <c r="S362" i="37"/>
  <c r="S347" i="37"/>
  <c r="S345" i="37"/>
  <c r="S343" i="37"/>
  <c r="S341" i="37"/>
  <c r="S336" i="37"/>
  <c r="S334" i="37"/>
  <c r="S332" i="37"/>
  <c r="S326" i="37"/>
  <c r="S324" i="37"/>
  <c r="S322" i="37"/>
  <c r="S320" i="37"/>
  <c r="S318" i="37"/>
  <c r="S316" i="37"/>
  <c r="S311" i="37"/>
  <c r="S309" i="37"/>
  <c r="S307" i="37"/>
  <c r="S305" i="37"/>
  <c r="S303" i="37"/>
  <c r="S297" i="37"/>
  <c r="S289" i="37"/>
  <c r="S278" i="37"/>
  <c r="S276" i="37"/>
  <c r="S274" i="37"/>
  <c r="S272" i="37"/>
  <c r="S267" i="37"/>
  <c r="S265" i="37"/>
  <c r="S263" i="37"/>
  <c r="S257" i="37"/>
  <c r="S255" i="37"/>
  <c r="S253" i="37"/>
  <c r="S251" i="37"/>
  <c r="S249" i="37"/>
  <c r="S247" i="37"/>
  <c r="S242" i="37"/>
  <c r="S240" i="37"/>
  <c r="S238" i="37"/>
  <c r="S236" i="37"/>
  <c r="S234" i="37"/>
  <c r="S228" i="37"/>
  <c r="S220" i="37"/>
  <c r="S209" i="37"/>
  <c r="S207" i="37"/>
  <c r="S205" i="37"/>
  <c r="S203" i="37"/>
  <c r="S198" i="37"/>
  <c r="S196" i="37"/>
  <c r="S194" i="37"/>
  <c r="S188" i="37"/>
  <c r="S186" i="37"/>
  <c r="S184" i="37"/>
  <c r="S182" i="37"/>
  <c r="S180" i="37"/>
  <c r="S178" i="37"/>
  <c r="S173" i="37"/>
  <c r="S171" i="37"/>
  <c r="S169" i="37"/>
  <c r="S167" i="37"/>
  <c r="S165" i="37"/>
  <c r="S159" i="37"/>
  <c r="S151" i="37"/>
  <c r="S129" i="37"/>
  <c r="S127" i="37"/>
  <c r="S125" i="37"/>
  <c r="S123" i="37"/>
  <c r="S117" i="37"/>
  <c r="S115" i="37"/>
  <c r="S113" i="37"/>
  <c r="S111" i="37"/>
  <c r="S109" i="37"/>
  <c r="S104" i="37"/>
  <c r="S102" i="37"/>
  <c r="S100" i="37"/>
  <c r="S98" i="37"/>
  <c r="S96" i="37"/>
  <c r="S94" i="37"/>
  <c r="S85" i="37"/>
  <c r="M158" i="36"/>
  <c r="M52" i="36"/>
  <c r="M48" i="36"/>
  <c r="AC48" i="51" s="1"/>
  <c r="M44" i="36"/>
  <c r="M40" i="36"/>
  <c r="M20" i="36"/>
  <c r="M16" i="36"/>
  <c r="H7" i="32"/>
  <c r="M2" i="78" s="1"/>
  <c r="K13" i="31"/>
  <c r="BK2" i="77" s="1"/>
  <c r="F158" i="73"/>
  <c r="J158" i="73" s="1"/>
  <c r="H158" i="73"/>
  <c r="F154" i="73"/>
  <c r="H154" i="73"/>
  <c r="F152" i="73"/>
  <c r="F148" i="73"/>
  <c r="H148" i="73"/>
  <c r="F146" i="73"/>
  <c r="H146" i="73"/>
  <c r="F144" i="73"/>
  <c r="H144" i="73"/>
  <c r="F142" i="73"/>
  <c r="F138" i="73"/>
  <c r="F136" i="73"/>
  <c r="H136" i="73"/>
  <c r="F134" i="73"/>
  <c r="F132" i="73"/>
  <c r="H132" i="73"/>
  <c r="F130" i="73"/>
  <c r="H130" i="73"/>
  <c r="F128" i="73"/>
  <c r="H128" i="73"/>
  <c r="F126" i="73"/>
  <c r="H126" i="73"/>
  <c r="F124" i="73"/>
  <c r="H74" i="73"/>
  <c r="F72" i="73"/>
  <c r="H72" i="73"/>
  <c r="F70" i="73"/>
  <c r="H70" i="73"/>
  <c r="H68" i="73"/>
  <c r="F66" i="73"/>
  <c r="F60" i="73"/>
  <c r="J60" i="73" s="1"/>
  <c r="H60" i="73"/>
  <c r="F58" i="73"/>
  <c r="H58" i="73"/>
  <c r="F54" i="73"/>
  <c r="F26" i="73"/>
  <c r="H26" i="73"/>
  <c r="F24" i="73"/>
  <c r="H24" i="73"/>
  <c r="F22" i="73"/>
  <c r="H22" i="73"/>
  <c r="C10" i="82"/>
  <c r="D21" i="123"/>
  <c r="F155" i="73"/>
  <c r="J155" i="73" s="1"/>
  <c r="F143" i="73"/>
  <c r="H137" i="73"/>
  <c r="F133" i="73"/>
  <c r="H133" i="73"/>
  <c r="F129" i="73"/>
  <c r="F123" i="73"/>
  <c r="F121" i="73"/>
  <c r="H121" i="73"/>
  <c r="F109" i="73"/>
  <c r="H109" i="73"/>
  <c r="F107" i="73"/>
  <c r="F101" i="73"/>
  <c r="H101" i="73"/>
  <c r="F97" i="73"/>
  <c r="J97" i="73" s="1"/>
  <c r="H97" i="73"/>
  <c r="F95" i="73"/>
  <c r="F89" i="73"/>
  <c r="H89" i="73"/>
  <c r="F87" i="73"/>
  <c r="F79" i="73"/>
  <c r="F75" i="73"/>
  <c r="J75" i="73" s="1"/>
  <c r="H75" i="73"/>
  <c r="F73" i="73"/>
  <c r="J73" i="73" s="1"/>
  <c r="H73" i="73"/>
  <c r="F65" i="73"/>
  <c r="J65" i="73" s="1"/>
  <c r="H65" i="73"/>
  <c r="F61" i="73"/>
  <c r="H61" i="73"/>
  <c r="F55" i="73"/>
  <c r="J55" i="73" s="1"/>
  <c r="H55" i="73"/>
  <c r="H53" i="73"/>
  <c r="F39" i="73"/>
  <c r="H39" i="73"/>
  <c r="H37" i="73"/>
  <c r="F31" i="73"/>
  <c r="H31" i="73"/>
  <c r="F25" i="73"/>
  <c r="J25" i="73" s="1"/>
  <c r="H25" i="73"/>
  <c r="D31" i="130"/>
  <c r="G27" i="130"/>
  <c r="D20" i="130"/>
  <c r="D18" i="130"/>
  <c r="G14" i="130"/>
  <c r="D13" i="130"/>
  <c r="A13" i="130" s="1"/>
  <c r="D12" i="130"/>
  <c r="A12" i="130" s="1"/>
  <c r="E12" i="69"/>
  <c r="E8" i="82" s="1"/>
  <c r="G13" i="118"/>
  <c r="G14" i="118" s="1"/>
  <c r="C34" i="118"/>
  <c r="C28" i="115"/>
  <c r="A39" i="115"/>
  <c r="E41" i="115"/>
  <c r="B34" i="88"/>
  <c r="C25" i="115"/>
  <c r="B26" i="88"/>
  <c r="A36" i="115"/>
  <c r="Y157" i="64"/>
  <c r="Y149" i="64"/>
  <c r="Y133" i="64"/>
  <c r="W70" i="64"/>
  <c r="M70" i="64"/>
  <c r="K70" i="64"/>
  <c r="W62" i="64"/>
  <c r="M62" i="64"/>
  <c r="K62" i="64"/>
  <c r="K54" i="64"/>
  <c r="Y48" i="64"/>
  <c r="W48" i="64"/>
  <c r="W40" i="64"/>
  <c r="M40" i="64"/>
  <c r="K40" i="64"/>
  <c r="M32" i="64"/>
  <c r="Y24" i="64"/>
  <c r="Y22" i="64"/>
  <c r="Y16" i="64"/>
  <c r="Y14" i="64"/>
  <c r="R52" i="119"/>
  <c r="C41" i="118"/>
  <c r="R40" i="118"/>
  <c r="W15" i="128"/>
  <c r="C16" i="123"/>
  <c r="M159" i="64"/>
  <c r="K159" i="64"/>
  <c r="W158" i="64"/>
  <c r="W151" i="64"/>
  <c r="W150" i="64"/>
  <c r="Y146" i="64"/>
  <c r="Y143" i="64"/>
  <c r="Y142" i="64"/>
  <c r="W139" i="64"/>
  <c r="W138" i="64"/>
  <c r="K135" i="64"/>
  <c r="M131" i="64"/>
  <c r="Y130" i="64"/>
  <c r="Y127" i="64"/>
  <c r="M127" i="64"/>
  <c r="Y126" i="64"/>
  <c r="Y125" i="64"/>
  <c r="Y123" i="64"/>
  <c r="M123" i="64"/>
  <c r="Y122" i="64"/>
  <c r="Y119" i="64"/>
  <c r="M119" i="64"/>
  <c r="Y118" i="64"/>
  <c r="Y117" i="64"/>
  <c r="Y115" i="64"/>
  <c r="M115" i="64"/>
  <c r="Y114" i="64"/>
  <c r="Y111" i="64"/>
  <c r="Y110" i="64"/>
  <c r="Y109" i="64"/>
  <c r="W106" i="64"/>
  <c r="M103" i="64"/>
  <c r="Y102" i="64"/>
  <c r="W101" i="64"/>
  <c r="Y99" i="64"/>
  <c r="M99" i="64"/>
  <c r="Y98" i="64"/>
  <c r="Y95" i="64"/>
  <c r="M95" i="64"/>
  <c r="Y94" i="64"/>
  <c r="Y93" i="64"/>
  <c r="Y91" i="64"/>
  <c r="K91" i="64"/>
  <c r="Y90" i="64"/>
  <c r="Y87" i="64"/>
  <c r="W87" i="64"/>
  <c r="K87" i="64"/>
  <c r="Y83" i="64"/>
  <c r="W83" i="64"/>
  <c r="K83" i="64"/>
  <c r="W78" i="64"/>
  <c r="Y77" i="64"/>
  <c r="W77" i="64"/>
  <c r="Y74" i="64"/>
  <c r="Y73" i="64"/>
  <c r="Y68" i="64"/>
  <c r="Y66" i="64"/>
  <c r="K66" i="64"/>
  <c r="Y65" i="64"/>
  <c r="W65" i="64"/>
  <c r="W58" i="64"/>
  <c r="K58" i="64"/>
  <c r="M52" i="64"/>
  <c r="K52" i="64"/>
  <c r="Y50" i="64"/>
  <c r="W50" i="64"/>
  <c r="K44" i="64"/>
  <c r="Y36" i="64"/>
  <c r="M36" i="64"/>
  <c r="M28" i="64"/>
  <c r="K28" i="64"/>
  <c r="Y26" i="64"/>
  <c r="W26" i="64"/>
  <c r="K20" i="64"/>
  <c r="Y10" i="64"/>
  <c r="M10" i="64"/>
  <c r="F36" i="88"/>
  <c r="C249" i="31" s="1"/>
  <c r="C39" i="119"/>
  <c r="AJ5" i="101"/>
  <c r="J159" i="55"/>
  <c r="P159" i="55"/>
  <c r="R159" i="55"/>
  <c r="P158" i="55"/>
  <c r="P156" i="55"/>
  <c r="P154" i="55"/>
  <c r="P152" i="55"/>
  <c r="P150" i="55"/>
  <c r="P148" i="55"/>
  <c r="R148" i="55" s="1"/>
  <c r="P146" i="55"/>
  <c r="P144" i="55"/>
  <c r="R144" i="55" s="1"/>
  <c r="P142" i="55"/>
  <c r="P140" i="55"/>
  <c r="P138" i="55"/>
  <c r="P136" i="55"/>
  <c r="R136" i="55" s="1"/>
  <c r="P134" i="55"/>
  <c r="P132" i="55"/>
  <c r="R132" i="55" s="1"/>
  <c r="P130" i="55"/>
  <c r="P128" i="55"/>
  <c r="P126" i="55"/>
  <c r="P124" i="55"/>
  <c r="R124" i="55" s="1"/>
  <c r="P122" i="55"/>
  <c r="P120" i="55"/>
  <c r="R120" i="55" s="1"/>
  <c r="P118" i="55"/>
  <c r="P116" i="55"/>
  <c r="P114" i="55"/>
  <c r="P112" i="55"/>
  <c r="R112" i="55" s="1"/>
  <c r="P110" i="55"/>
  <c r="P108" i="55"/>
  <c r="P106" i="55"/>
  <c r="P104" i="55"/>
  <c r="P102" i="55"/>
  <c r="P100" i="55"/>
  <c r="R100" i="55" s="1"/>
  <c r="P98" i="55"/>
  <c r="P96" i="55"/>
  <c r="R96" i="55" s="1"/>
  <c r="P94" i="55"/>
  <c r="P92" i="55"/>
  <c r="P90" i="55"/>
  <c r="P88" i="55"/>
  <c r="R88" i="55" s="1"/>
  <c r="P86" i="55"/>
  <c r="P84" i="55"/>
  <c r="R84" i="55" s="1"/>
  <c r="P82" i="55"/>
  <c r="P80" i="55"/>
  <c r="P78" i="55"/>
  <c r="P76" i="55"/>
  <c r="R76" i="55" s="1"/>
  <c r="P74" i="55"/>
  <c r="P72" i="55"/>
  <c r="R72" i="55" s="1"/>
  <c r="P70" i="55"/>
  <c r="P68" i="55"/>
  <c r="P66" i="55"/>
  <c r="P64" i="55"/>
  <c r="R64" i="55" s="1"/>
  <c r="P62" i="55"/>
  <c r="P60" i="55"/>
  <c r="P58" i="55"/>
  <c r="P56" i="55"/>
  <c r="P54" i="55"/>
  <c r="P52" i="55"/>
  <c r="R52" i="55" s="1"/>
  <c r="P50" i="55"/>
  <c r="P48" i="55"/>
  <c r="R48" i="55" s="1"/>
  <c r="P46" i="55"/>
  <c r="P44" i="55"/>
  <c r="P42" i="55"/>
  <c r="P40" i="55"/>
  <c r="R40" i="55" s="1"/>
  <c r="P38" i="55"/>
  <c r="P36" i="55"/>
  <c r="R36" i="55" s="1"/>
  <c r="P34" i="55"/>
  <c r="P32" i="55"/>
  <c r="P30" i="55"/>
  <c r="P28" i="55"/>
  <c r="R28" i="55" s="1"/>
  <c r="P26" i="55"/>
  <c r="P24" i="55"/>
  <c r="R24" i="55" s="1"/>
  <c r="P22" i="55"/>
  <c r="P20" i="55"/>
  <c r="P18" i="55"/>
  <c r="P16" i="55"/>
  <c r="R16" i="55" s="1"/>
  <c r="P14" i="55"/>
  <c r="P11" i="55"/>
  <c r="P9" i="55"/>
  <c r="Q7" i="55"/>
  <c r="C164" i="54"/>
  <c r="E164" i="54"/>
  <c r="G164" i="54"/>
  <c r="I164" i="54"/>
  <c r="K164" i="54"/>
  <c r="M164" i="54"/>
  <c r="O164" i="54"/>
  <c r="Q164" i="54"/>
  <c r="S164" i="54"/>
  <c r="U164" i="54"/>
  <c r="F153" i="61"/>
  <c r="F145" i="61"/>
  <c r="W132" i="54"/>
  <c r="W124" i="54"/>
  <c r="W102" i="54"/>
  <c r="W94" i="54"/>
  <c r="X86" i="54"/>
  <c r="G20" i="73"/>
  <c r="G19" i="73"/>
  <c r="G18" i="73"/>
  <c r="G17" i="73"/>
  <c r="G16" i="73"/>
  <c r="G15" i="73"/>
  <c r="G14" i="73"/>
  <c r="G13" i="73"/>
  <c r="G12" i="73"/>
  <c r="G11" i="73"/>
  <c r="G10" i="73"/>
  <c r="G9" i="73"/>
  <c r="G8" i="73"/>
  <c r="G7" i="73"/>
  <c r="C162" i="54"/>
  <c r="G162" i="54"/>
  <c r="O162" i="54"/>
  <c r="S162" i="54"/>
  <c r="W146" i="54"/>
  <c r="W138" i="54"/>
  <c r="W122" i="54"/>
  <c r="W114" i="54"/>
  <c r="W106" i="54"/>
  <c r="Q158" i="55"/>
  <c r="R158" i="55"/>
  <c r="R154" i="55"/>
  <c r="R150" i="55"/>
  <c r="R146" i="55"/>
  <c r="R142" i="55"/>
  <c r="R138" i="55"/>
  <c r="R134" i="55"/>
  <c r="R130" i="55"/>
  <c r="R126" i="55"/>
  <c r="R118" i="55"/>
  <c r="R114" i="55"/>
  <c r="R110" i="55"/>
  <c r="R106" i="55"/>
  <c r="R102" i="55"/>
  <c r="R98" i="55"/>
  <c r="R94" i="55"/>
  <c r="R86" i="55"/>
  <c r="R82" i="55"/>
  <c r="R78" i="55"/>
  <c r="R70" i="55"/>
  <c r="R66" i="55"/>
  <c r="R58" i="55"/>
  <c r="R54" i="55"/>
  <c r="R50" i="55"/>
  <c r="R42" i="55"/>
  <c r="R38" i="55"/>
  <c r="R34" i="55"/>
  <c r="R30" i="55"/>
  <c r="R26" i="55"/>
  <c r="R22" i="55"/>
  <c r="R18" i="55"/>
  <c r="R14" i="55"/>
  <c r="R9" i="55"/>
  <c r="T164" i="54"/>
  <c r="P164" i="54"/>
  <c r="L164" i="54"/>
  <c r="H164" i="54"/>
  <c r="D164" i="54"/>
  <c r="X120" i="54"/>
  <c r="X98" i="54"/>
  <c r="W78" i="54"/>
  <c r="W62" i="54"/>
  <c r="W54" i="54"/>
  <c r="W38" i="54"/>
  <c r="W30" i="54"/>
  <c r="W12" i="54"/>
  <c r="W96" i="54"/>
  <c r="C93" i="72" s="1"/>
  <c r="W88" i="54"/>
  <c r="C85" i="72" s="1"/>
  <c r="W80" i="54"/>
  <c r="W64" i="54"/>
  <c r="W48" i="54"/>
  <c r="W32" i="54"/>
  <c r="W24" i="54"/>
  <c r="X54" i="54"/>
  <c r="X30" i="54"/>
  <c r="C163" i="49"/>
  <c r="E163" i="49"/>
  <c r="G163" i="49"/>
  <c r="I163" i="49"/>
  <c r="K163" i="49"/>
  <c r="M163" i="49"/>
  <c r="O163" i="49"/>
  <c r="Q163" i="49"/>
  <c r="S163" i="49"/>
  <c r="C161" i="49"/>
  <c r="E161" i="49"/>
  <c r="G161" i="49"/>
  <c r="I161" i="49"/>
  <c r="K161" i="49"/>
  <c r="M161" i="49"/>
  <c r="O161" i="49"/>
  <c r="Q161" i="49"/>
  <c r="S161" i="49"/>
  <c r="M163" i="52"/>
  <c r="K163" i="52"/>
  <c r="I163" i="52"/>
  <c r="G163" i="52"/>
  <c r="E163" i="52"/>
  <c r="M161" i="52"/>
  <c r="I161" i="52"/>
  <c r="E161" i="52"/>
  <c r="O157" i="52"/>
  <c r="F157" i="63" s="1"/>
  <c r="O141" i="52"/>
  <c r="F141" i="63" s="1"/>
  <c r="O133" i="52"/>
  <c r="F133" i="63" s="1"/>
  <c r="O117" i="52"/>
  <c r="F117" i="63" s="1"/>
  <c r="O109" i="52"/>
  <c r="F109" i="63" s="1"/>
  <c r="O53" i="52"/>
  <c r="F53" i="63" s="1"/>
  <c r="O45" i="52"/>
  <c r="F45" i="63" s="1"/>
  <c r="O37" i="52"/>
  <c r="F37" i="63" s="1"/>
  <c r="O13" i="52"/>
  <c r="F13" i="63" s="1"/>
  <c r="S163" i="51"/>
  <c r="O163" i="51"/>
  <c r="G163" i="51"/>
  <c r="Y161" i="51"/>
  <c r="W161" i="51"/>
  <c r="U161" i="51"/>
  <c r="S161" i="51"/>
  <c r="Q161" i="51"/>
  <c r="O161" i="51"/>
  <c r="M161" i="51"/>
  <c r="K161" i="51"/>
  <c r="I161" i="51"/>
  <c r="G161" i="51"/>
  <c r="E161" i="51"/>
  <c r="Y159" i="51"/>
  <c r="W159" i="51"/>
  <c r="U159" i="51"/>
  <c r="S159" i="51"/>
  <c r="Q159" i="51"/>
  <c r="O159" i="51"/>
  <c r="M159" i="51"/>
  <c r="K159" i="51"/>
  <c r="I159" i="51"/>
  <c r="G159" i="51"/>
  <c r="E159" i="51"/>
  <c r="AA157" i="51"/>
  <c r="E157" i="63" s="1"/>
  <c r="AA153" i="51"/>
  <c r="E153" i="63" s="1"/>
  <c r="AA151" i="51"/>
  <c r="E151" i="63" s="1"/>
  <c r="AA141" i="51"/>
  <c r="E141" i="63" s="1"/>
  <c r="AA135" i="51"/>
  <c r="E135" i="63" s="1"/>
  <c r="AA133" i="51"/>
  <c r="E133" i="63" s="1"/>
  <c r="AA115" i="51"/>
  <c r="E115" i="63" s="1"/>
  <c r="AA103" i="51"/>
  <c r="E103" i="63" s="1"/>
  <c r="AA77" i="51"/>
  <c r="E77" i="63" s="1"/>
  <c r="AA69" i="51"/>
  <c r="E69" i="63" s="1"/>
  <c r="AA53" i="51"/>
  <c r="E53" i="63" s="1"/>
  <c r="AA51" i="51"/>
  <c r="E51" i="63" s="1"/>
  <c r="AA43" i="51"/>
  <c r="E43" i="63" s="1"/>
  <c r="AA27" i="51"/>
  <c r="E27" i="63" s="1"/>
  <c r="AA13" i="51"/>
  <c r="E13" i="63" s="1"/>
  <c r="AA9" i="51"/>
  <c r="E9" i="63" s="1"/>
  <c r="AA7" i="51"/>
  <c r="E7" i="63" s="1"/>
  <c r="U163" i="50"/>
  <c r="S163" i="50"/>
  <c r="Q163" i="50"/>
  <c r="O163" i="50"/>
  <c r="M163" i="50"/>
  <c r="K163" i="50"/>
  <c r="I163" i="50"/>
  <c r="G163" i="50"/>
  <c r="E163" i="50"/>
  <c r="U161" i="50"/>
  <c r="S161" i="50"/>
  <c r="Q161" i="50"/>
  <c r="O161" i="50"/>
  <c r="M161" i="50"/>
  <c r="K161" i="50"/>
  <c r="I161" i="50"/>
  <c r="G161" i="50"/>
  <c r="E161" i="50"/>
  <c r="S159" i="50"/>
  <c r="O159" i="50"/>
  <c r="G159" i="50"/>
  <c r="W155" i="50"/>
  <c r="D155" i="63" s="1"/>
  <c r="W151" i="50"/>
  <c r="D151" i="63" s="1"/>
  <c r="W147" i="50"/>
  <c r="D147" i="63" s="1"/>
  <c r="W143" i="50"/>
  <c r="D143" i="63" s="1"/>
  <c r="W139" i="50"/>
  <c r="D139" i="63" s="1"/>
  <c r="W135" i="50"/>
  <c r="D135" i="63" s="1"/>
  <c r="X132" i="50"/>
  <c r="I132" i="63" s="1"/>
  <c r="X128" i="50"/>
  <c r="I128" i="63" s="1"/>
  <c r="X124" i="50"/>
  <c r="I124" i="63" s="1"/>
  <c r="L124" i="63" s="1"/>
  <c r="X120" i="50"/>
  <c r="I120" i="63"/>
  <c r="X116" i="50"/>
  <c r="I116" i="63" s="1"/>
  <c r="X112" i="50"/>
  <c r="I112" i="63" s="1"/>
  <c r="X108" i="50"/>
  <c r="I108" i="63" s="1"/>
  <c r="X104" i="50"/>
  <c r="I104" i="63" s="1"/>
  <c r="L104" i="63" s="1"/>
  <c r="X100" i="50"/>
  <c r="I100" i="63" s="1"/>
  <c r="X96" i="50"/>
  <c r="I96" i="63" s="1"/>
  <c r="X92" i="50"/>
  <c r="I92" i="63" s="1"/>
  <c r="X88" i="50"/>
  <c r="I88" i="63"/>
  <c r="X84" i="50"/>
  <c r="I84" i="63" s="1"/>
  <c r="X80" i="50"/>
  <c r="I80" i="63" s="1"/>
  <c r="X76" i="50"/>
  <c r="I76" i="63" s="1"/>
  <c r="X72" i="50"/>
  <c r="I72" i="63" s="1"/>
  <c r="X68" i="50"/>
  <c r="I68" i="63" s="1"/>
  <c r="L68" i="63" s="1"/>
  <c r="X64" i="50"/>
  <c r="I64" i="63" s="1"/>
  <c r="X60" i="50"/>
  <c r="I60" i="63" s="1"/>
  <c r="X56" i="50"/>
  <c r="I56" i="63"/>
  <c r="X52" i="50"/>
  <c r="I52" i="63" s="1"/>
  <c r="X48" i="50"/>
  <c r="I48" i="63" s="1"/>
  <c r="X44" i="50"/>
  <c r="I44" i="63"/>
  <c r="X40" i="50"/>
  <c r="I40" i="63"/>
  <c r="X36" i="50"/>
  <c r="I36" i="63" s="1"/>
  <c r="X32" i="50"/>
  <c r="I32" i="63" s="1"/>
  <c r="X28" i="50"/>
  <c r="I28" i="63" s="1"/>
  <c r="X24" i="50"/>
  <c r="I24" i="63" s="1"/>
  <c r="X20" i="50"/>
  <c r="I20" i="63" s="1"/>
  <c r="X16" i="50"/>
  <c r="I16" i="63" s="1"/>
  <c r="V158" i="49"/>
  <c r="E163" i="46"/>
  <c r="H164" i="64" s="1"/>
  <c r="H160" i="64"/>
  <c r="I160" i="64"/>
  <c r="J160" i="64"/>
  <c r="E160" i="64"/>
  <c r="F160" i="64"/>
  <c r="H156" i="64"/>
  <c r="I156" i="64"/>
  <c r="J156" i="64"/>
  <c r="E156" i="64"/>
  <c r="F156" i="64"/>
  <c r="H152" i="64"/>
  <c r="I152" i="64"/>
  <c r="J152" i="64"/>
  <c r="E152" i="64"/>
  <c r="F152" i="64"/>
  <c r="H148" i="64"/>
  <c r="I148" i="64"/>
  <c r="J148" i="64"/>
  <c r="E148" i="64"/>
  <c r="F148" i="64"/>
  <c r="H144" i="64"/>
  <c r="I144" i="64"/>
  <c r="J144" i="64"/>
  <c r="E144" i="64"/>
  <c r="F144" i="64"/>
  <c r="H140" i="64"/>
  <c r="I140" i="64"/>
  <c r="J140" i="64"/>
  <c r="E140" i="64"/>
  <c r="F140" i="64"/>
  <c r="H136" i="64"/>
  <c r="I136" i="64"/>
  <c r="J136" i="64"/>
  <c r="E136" i="64"/>
  <c r="F136" i="64"/>
  <c r="H132" i="64"/>
  <c r="I132" i="64"/>
  <c r="J132" i="64"/>
  <c r="E132" i="64"/>
  <c r="F132" i="64"/>
  <c r="U105" i="49"/>
  <c r="U103" i="49"/>
  <c r="U101" i="49"/>
  <c r="U99" i="49"/>
  <c r="U97" i="49"/>
  <c r="U95" i="49"/>
  <c r="U93" i="49"/>
  <c r="U91" i="49"/>
  <c r="U89" i="49"/>
  <c r="U87" i="49"/>
  <c r="U85" i="49"/>
  <c r="U83" i="49"/>
  <c r="U81" i="49"/>
  <c r="U79" i="49"/>
  <c r="U77" i="49"/>
  <c r="U75" i="49"/>
  <c r="U73" i="49"/>
  <c r="U71" i="49"/>
  <c r="U69" i="49"/>
  <c r="U67" i="49"/>
  <c r="U65" i="49"/>
  <c r="E63" i="62" s="1"/>
  <c r="U63" i="49"/>
  <c r="U61" i="49"/>
  <c r="U59" i="49"/>
  <c r="U57" i="49"/>
  <c r="U55" i="49"/>
  <c r="U53" i="49"/>
  <c r="E51" i="65" s="1"/>
  <c r="U51" i="49"/>
  <c r="U49" i="49"/>
  <c r="U47" i="49"/>
  <c r="U39" i="49"/>
  <c r="U37" i="49"/>
  <c r="U35" i="49"/>
  <c r="U33" i="49"/>
  <c r="U31" i="49"/>
  <c r="U29" i="49"/>
  <c r="U27" i="49"/>
  <c r="U25" i="49"/>
  <c r="U23" i="49"/>
  <c r="E21" i="62" s="1"/>
  <c r="U21" i="49"/>
  <c r="U19" i="49"/>
  <c r="U17" i="49"/>
  <c r="U15" i="49"/>
  <c r="U13" i="49"/>
  <c r="U11" i="49"/>
  <c r="E9" i="62" s="1"/>
  <c r="M163" i="48"/>
  <c r="S161" i="48"/>
  <c r="Q161" i="48"/>
  <c r="O161" i="48"/>
  <c r="M161" i="48"/>
  <c r="K161" i="48"/>
  <c r="I161" i="48"/>
  <c r="G161" i="48"/>
  <c r="E161" i="48"/>
  <c r="U159" i="48"/>
  <c r="U157" i="48"/>
  <c r="D155" i="65" s="1"/>
  <c r="U155" i="48"/>
  <c r="U153" i="48"/>
  <c r="U151" i="48"/>
  <c r="U149" i="48"/>
  <c r="D147" i="70" s="1"/>
  <c r="U147" i="48"/>
  <c r="U145" i="48"/>
  <c r="D143" i="62" s="1"/>
  <c r="U143" i="48"/>
  <c r="U141" i="48"/>
  <c r="U139" i="48"/>
  <c r="U137" i="48"/>
  <c r="D135" i="70" s="1"/>
  <c r="U135" i="48"/>
  <c r="U133" i="48"/>
  <c r="D131" i="62" s="1"/>
  <c r="U131" i="48"/>
  <c r="U129" i="48"/>
  <c r="U127" i="48"/>
  <c r="U125" i="48"/>
  <c r="D123" i="70" s="1"/>
  <c r="U123" i="48"/>
  <c r="U121" i="48"/>
  <c r="D119" i="62" s="1"/>
  <c r="U119" i="48"/>
  <c r="U117" i="48"/>
  <c r="U115" i="48"/>
  <c r="U113" i="48"/>
  <c r="D111" i="70" s="1"/>
  <c r="U111" i="48"/>
  <c r="U109" i="48"/>
  <c r="D107" i="62" s="1"/>
  <c r="U107" i="48"/>
  <c r="U105" i="48"/>
  <c r="U103" i="48"/>
  <c r="U101" i="48"/>
  <c r="D99" i="70" s="1"/>
  <c r="U99" i="48"/>
  <c r="U97" i="48"/>
  <c r="D95" i="62" s="1"/>
  <c r="U95" i="48"/>
  <c r="U93" i="48"/>
  <c r="U91" i="48"/>
  <c r="U89" i="48"/>
  <c r="D87" i="70" s="1"/>
  <c r="U87" i="48"/>
  <c r="FD158" i="47"/>
  <c r="FD142" i="47"/>
  <c r="FD126" i="47"/>
  <c r="FD110" i="47"/>
  <c r="H109" i="65" s="1"/>
  <c r="FD94" i="47"/>
  <c r="H93" i="65" s="1"/>
  <c r="FD78" i="47"/>
  <c r="H77" i="65" s="1"/>
  <c r="FD62" i="47"/>
  <c r="H61" i="65" s="1"/>
  <c r="FD46" i="47"/>
  <c r="H45" i="65" s="1"/>
  <c r="FD30" i="47"/>
  <c r="FD14" i="47"/>
  <c r="H13" i="65" s="1"/>
  <c r="K161" i="46"/>
  <c r="D162" i="64" s="1"/>
  <c r="H158" i="64"/>
  <c r="I158" i="64"/>
  <c r="J158" i="64"/>
  <c r="E158" i="64"/>
  <c r="F158" i="64"/>
  <c r="H154" i="64"/>
  <c r="I154" i="64"/>
  <c r="J154" i="64"/>
  <c r="E154" i="64"/>
  <c r="F154" i="64"/>
  <c r="H150" i="64"/>
  <c r="I150" i="64"/>
  <c r="J150" i="64"/>
  <c r="E150" i="64"/>
  <c r="F150" i="64"/>
  <c r="H146" i="64"/>
  <c r="I146" i="64"/>
  <c r="J146" i="64"/>
  <c r="E146" i="64"/>
  <c r="F146" i="64"/>
  <c r="H142" i="64"/>
  <c r="I142" i="64"/>
  <c r="J142" i="64"/>
  <c r="E142" i="64"/>
  <c r="F142" i="64"/>
  <c r="H138" i="64"/>
  <c r="I138" i="64"/>
  <c r="J138" i="64"/>
  <c r="E138" i="64"/>
  <c r="F138" i="64"/>
  <c r="H134" i="64"/>
  <c r="I134" i="64"/>
  <c r="J134" i="64"/>
  <c r="E134" i="64"/>
  <c r="F134" i="64"/>
  <c r="FD159" i="47"/>
  <c r="H158" i="65" s="1"/>
  <c r="FD143" i="47"/>
  <c r="FD127" i="47"/>
  <c r="E126" i="70" s="1"/>
  <c r="FD111" i="47"/>
  <c r="E110" i="70" s="1"/>
  <c r="FD95" i="47"/>
  <c r="E94" i="70" s="1"/>
  <c r="FD79" i="47"/>
  <c r="E78" i="70" s="1"/>
  <c r="FD63" i="47"/>
  <c r="E62" i="70" s="1"/>
  <c r="FD47" i="47"/>
  <c r="E46" i="70" s="1"/>
  <c r="FD31" i="47"/>
  <c r="E30" i="70" s="1"/>
  <c r="FD15" i="47"/>
  <c r="E14" i="70" s="1"/>
  <c r="D163" i="46"/>
  <c r="S164" i="64" s="1"/>
  <c r="R160" i="64"/>
  <c r="P160" i="64"/>
  <c r="U160" i="64"/>
  <c r="R156" i="64"/>
  <c r="P156" i="64"/>
  <c r="U156" i="64"/>
  <c r="R152" i="64"/>
  <c r="P152" i="64"/>
  <c r="U152" i="64"/>
  <c r="R148" i="64"/>
  <c r="P148" i="64"/>
  <c r="U148" i="64"/>
  <c r="R144" i="64"/>
  <c r="P144" i="64"/>
  <c r="U144" i="64"/>
  <c r="R140" i="64"/>
  <c r="P140" i="64"/>
  <c r="U140" i="64"/>
  <c r="R136" i="64"/>
  <c r="P136" i="64"/>
  <c r="U136" i="64"/>
  <c r="R132" i="64"/>
  <c r="P132" i="64"/>
  <c r="U132" i="64"/>
  <c r="H73" i="64"/>
  <c r="I73" i="64"/>
  <c r="K73" i="64" s="1"/>
  <c r="J73" i="64"/>
  <c r="E73" i="64"/>
  <c r="F73" i="64"/>
  <c r="H69" i="64"/>
  <c r="I69" i="64"/>
  <c r="J69" i="64"/>
  <c r="E69" i="64"/>
  <c r="F69" i="64"/>
  <c r="H65" i="64"/>
  <c r="I65" i="64"/>
  <c r="J65" i="64"/>
  <c r="E65" i="64"/>
  <c r="F65" i="64"/>
  <c r="H61" i="64"/>
  <c r="I61" i="64"/>
  <c r="J61" i="64"/>
  <c r="E61" i="64"/>
  <c r="F61" i="64"/>
  <c r="H57" i="64"/>
  <c r="I57" i="64"/>
  <c r="J57" i="64"/>
  <c r="E57" i="64"/>
  <c r="F57" i="64"/>
  <c r="H53" i="64"/>
  <c r="I53" i="64"/>
  <c r="J53" i="64"/>
  <c r="E53" i="64"/>
  <c r="F53" i="64"/>
  <c r="H49" i="64"/>
  <c r="I49" i="64"/>
  <c r="J49" i="64"/>
  <c r="E49" i="64"/>
  <c r="F49" i="64"/>
  <c r="H45" i="64"/>
  <c r="I45" i="64"/>
  <c r="J45" i="64"/>
  <c r="E45" i="64"/>
  <c r="F45" i="64"/>
  <c r="H41" i="64"/>
  <c r="I41" i="64"/>
  <c r="J41" i="64"/>
  <c r="E41" i="64"/>
  <c r="F41" i="64"/>
  <c r="H37" i="64"/>
  <c r="I37" i="64"/>
  <c r="J37" i="64"/>
  <c r="E37" i="64"/>
  <c r="F37" i="64"/>
  <c r="H33" i="64"/>
  <c r="I33" i="64"/>
  <c r="J33" i="64"/>
  <c r="E33" i="64"/>
  <c r="F33" i="64"/>
  <c r="H29" i="64"/>
  <c r="I29" i="64"/>
  <c r="J29" i="64"/>
  <c r="E29" i="64"/>
  <c r="F29" i="64"/>
  <c r="H25" i="64"/>
  <c r="I25" i="64"/>
  <c r="J25" i="64"/>
  <c r="E25" i="64"/>
  <c r="F25" i="64"/>
  <c r="H21" i="64"/>
  <c r="I21" i="64"/>
  <c r="J21" i="64"/>
  <c r="E21" i="64"/>
  <c r="F21" i="64"/>
  <c r="H17" i="64"/>
  <c r="I17" i="64"/>
  <c r="J17" i="64"/>
  <c r="E17" i="64"/>
  <c r="F17" i="64"/>
  <c r="H11" i="64"/>
  <c r="I11" i="64"/>
  <c r="J11" i="64"/>
  <c r="E11" i="64"/>
  <c r="F11" i="64"/>
  <c r="F130" i="64"/>
  <c r="E130" i="64"/>
  <c r="J130" i="64"/>
  <c r="I130" i="64"/>
  <c r="F128" i="64"/>
  <c r="E128" i="64"/>
  <c r="J128" i="64"/>
  <c r="I128" i="64"/>
  <c r="F126" i="64"/>
  <c r="E126" i="64"/>
  <c r="J126" i="64"/>
  <c r="I126" i="64"/>
  <c r="F124" i="64"/>
  <c r="E124" i="64"/>
  <c r="J124" i="64"/>
  <c r="I124" i="64"/>
  <c r="F122" i="64"/>
  <c r="E122" i="64"/>
  <c r="J122" i="64"/>
  <c r="I122" i="64"/>
  <c r="F120" i="64"/>
  <c r="E120" i="64"/>
  <c r="J120" i="64"/>
  <c r="I120" i="64"/>
  <c r="F118" i="64"/>
  <c r="E118" i="64"/>
  <c r="J118" i="64"/>
  <c r="I118" i="64"/>
  <c r="F116" i="64"/>
  <c r="E116" i="64"/>
  <c r="J116" i="64"/>
  <c r="I116" i="64"/>
  <c r="F114" i="64"/>
  <c r="E114" i="64"/>
  <c r="J114" i="64"/>
  <c r="I114" i="64"/>
  <c r="F112" i="64"/>
  <c r="E112" i="64"/>
  <c r="J112" i="64"/>
  <c r="I112" i="64"/>
  <c r="F110" i="64"/>
  <c r="E110" i="64"/>
  <c r="J110" i="64"/>
  <c r="I110" i="64"/>
  <c r="F108" i="64"/>
  <c r="E108" i="64"/>
  <c r="J108" i="64"/>
  <c r="I108" i="64"/>
  <c r="F106" i="64"/>
  <c r="E106" i="64"/>
  <c r="J106" i="64"/>
  <c r="I106" i="64"/>
  <c r="F104" i="64"/>
  <c r="E104" i="64"/>
  <c r="J104" i="64"/>
  <c r="I104" i="64"/>
  <c r="F102" i="64"/>
  <c r="E102" i="64"/>
  <c r="J102" i="64"/>
  <c r="I102" i="64"/>
  <c r="F100" i="64"/>
  <c r="E100" i="64"/>
  <c r="J100" i="64"/>
  <c r="I100" i="64"/>
  <c r="F98" i="64"/>
  <c r="E98" i="64"/>
  <c r="J98" i="64"/>
  <c r="I98" i="64"/>
  <c r="F96" i="64"/>
  <c r="E96" i="64"/>
  <c r="J96" i="64"/>
  <c r="I96" i="64"/>
  <c r="F94" i="64"/>
  <c r="E94" i="64"/>
  <c r="J94" i="64"/>
  <c r="I94" i="64"/>
  <c r="F92" i="64"/>
  <c r="E92" i="64"/>
  <c r="J92" i="64"/>
  <c r="I92" i="64"/>
  <c r="F90" i="64"/>
  <c r="E90" i="64"/>
  <c r="J90" i="64"/>
  <c r="I90" i="64"/>
  <c r="F88" i="64"/>
  <c r="E88" i="64"/>
  <c r="J88" i="64"/>
  <c r="I88" i="64"/>
  <c r="F86" i="64"/>
  <c r="E86" i="64"/>
  <c r="J86" i="64"/>
  <c r="I86" i="64"/>
  <c r="F84" i="64"/>
  <c r="E84" i="64"/>
  <c r="J84" i="64"/>
  <c r="I84" i="64"/>
  <c r="F82" i="64"/>
  <c r="E82" i="64"/>
  <c r="J82" i="64"/>
  <c r="I82" i="64"/>
  <c r="F80" i="64"/>
  <c r="E80" i="64"/>
  <c r="J80" i="64"/>
  <c r="I80" i="64"/>
  <c r="F78" i="64"/>
  <c r="E78" i="64"/>
  <c r="J78" i="64"/>
  <c r="I78" i="64"/>
  <c r="F76" i="64"/>
  <c r="E76" i="64"/>
  <c r="J76" i="64"/>
  <c r="I76" i="64"/>
  <c r="R75" i="64"/>
  <c r="P75" i="64"/>
  <c r="R71" i="64"/>
  <c r="P71" i="64"/>
  <c r="R67" i="64"/>
  <c r="P67" i="64"/>
  <c r="R63" i="64"/>
  <c r="P63" i="64"/>
  <c r="R59" i="64"/>
  <c r="P59" i="64"/>
  <c r="R55" i="64"/>
  <c r="P55" i="64"/>
  <c r="R51" i="64"/>
  <c r="P51" i="64"/>
  <c r="R47" i="64"/>
  <c r="P47" i="64"/>
  <c r="R43" i="64"/>
  <c r="P43" i="64"/>
  <c r="R39" i="64"/>
  <c r="P39" i="64"/>
  <c r="R35" i="64"/>
  <c r="P35" i="64"/>
  <c r="R31" i="64"/>
  <c r="P31" i="64"/>
  <c r="R27" i="64"/>
  <c r="P27" i="64"/>
  <c r="R23" i="64"/>
  <c r="P23" i="64"/>
  <c r="R19" i="64"/>
  <c r="P19" i="64"/>
  <c r="R15" i="64"/>
  <c r="P15" i="64"/>
  <c r="R13" i="64"/>
  <c r="P13" i="64"/>
  <c r="H75" i="64"/>
  <c r="I75" i="64"/>
  <c r="J75" i="64"/>
  <c r="E75" i="64"/>
  <c r="F75" i="64"/>
  <c r="H71" i="64"/>
  <c r="I71" i="64"/>
  <c r="J71" i="64"/>
  <c r="E71" i="64"/>
  <c r="F71" i="64"/>
  <c r="H67" i="64"/>
  <c r="I67" i="64"/>
  <c r="J67" i="64"/>
  <c r="E67" i="64"/>
  <c r="F67" i="64"/>
  <c r="H63" i="64"/>
  <c r="I63" i="64"/>
  <c r="J63" i="64"/>
  <c r="E63" i="64"/>
  <c r="F63" i="64"/>
  <c r="H59" i="64"/>
  <c r="I59" i="64"/>
  <c r="J59" i="64"/>
  <c r="E59" i="64"/>
  <c r="F59" i="64"/>
  <c r="H55" i="64"/>
  <c r="I55" i="64"/>
  <c r="J55" i="64"/>
  <c r="E55" i="64"/>
  <c r="F55" i="64"/>
  <c r="H51" i="64"/>
  <c r="I51" i="64"/>
  <c r="J51" i="64"/>
  <c r="E51" i="64"/>
  <c r="K51" i="64" s="1"/>
  <c r="F51" i="64"/>
  <c r="H47" i="64"/>
  <c r="I47" i="64"/>
  <c r="J47" i="64"/>
  <c r="E47" i="64"/>
  <c r="F47" i="64"/>
  <c r="H43" i="64"/>
  <c r="I43" i="64"/>
  <c r="J43" i="64"/>
  <c r="E43" i="64"/>
  <c r="F43" i="64"/>
  <c r="H39" i="64"/>
  <c r="I39" i="64"/>
  <c r="J39" i="64"/>
  <c r="E39" i="64"/>
  <c r="F39" i="64"/>
  <c r="H35" i="64"/>
  <c r="I35" i="64"/>
  <c r="J35" i="64"/>
  <c r="E35" i="64"/>
  <c r="F35" i="64"/>
  <c r="H31" i="64"/>
  <c r="I31" i="64"/>
  <c r="J31" i="64"/>
  <c r="E31" i="64"/>
  <c r="F31" i="64"/>
  <c r="H27" i="64"/>
  <c r="I27" i="64"/>
  <c r="J27" i="64"/>
  <c r="E27" i="64"/>
  <c r="F27" i="64"/>
  <c r="H23" i="64"/>
  <c r="I23" i="64"/>
  <c r="J23" i="64"/>
  <c r="E23" i="64"/>
  <c r="F23" i="64"/>
  <c r="H19" i="64"/>
  <c r="I19" i="64"/>
  <c r="J19" i="64"/>
  <c r="E19" i="64"/>
  <c r="F19" i="64"/>
  <c r="H15" i="64"/>
  <c r="I15" i="64"/>
  <c r="J15" i="64"/>
  <c r="E15" i="64"/>
  <c r="F15" i="64"/>
  <c r="H13" i="64"/>
  <c r="I13" i="64"/>
  <c r="J13" i="64"/>
  <c r="E13" i="64"/>
  <c r="F13" i="64"/>
  <c r="K29" i="45"/>
  <c r="I29" i="45"/>
  <c r="G29" i="45"/>
  <c r="T29" i="45" s="1"/>
  <c r="C234" i="31" s="1"/>
  <c r="E29" i="45"/>
  <c r="C233" i="31"/>
  <c r="S480" i="37"/>
  <c r="S479" i="37"/>
  <c r="P420" i="37"/>
  <c r="P351" i="37"/>
  <c r="P282" i="37"/>
  <c r="P213" i="37"/>
  <c r="H22" i="32"/>
  <c r="Q2" i="78" s="1"/>
  <c r="C3" i="31"/>
  <c r="E5" i="123"/>
  <c r="E14" i="123"/>
  <c r="D88" i="62"/>
  <c r="D88" i="65"/>
  <c r="D88" i="70"/>
  <c r="H88" i="72"/>
  <c r="D92" i="62"/>
  <c r="D92" i="65"/>
  <c r="D92" i="70"/>
  <c r="H92" i="72"/>
  <c r="D96" i="62"/>
  <c r="D96" i="65"/>
  <c r="D96" i="70"/>
  <c r="H96" i="72"/>
  <c r="D98" i="62"/>
  <c r="D98" i="65"/>
  <c r="D100" i="62"/>
  <c r="D100" i="65"/>
  <c r="D100" i="70"/>
  <c r="H100" i="72"/>
  <c r="D102" i="65"/>
  <c r="D104" i="62"/>
  <c r="D104" i="65"/>
  <c r="D104" i="70"/>
  <c r="H104" i="72"/>
  <c r="D106" i="65"/>
  <c r="D108" i="62"/>
  <c r="D108" i="65"/>
  <c r="D108" i="70"/>
  <c r="H108" i="72"/>
  <c r="D110" i="62"/>
  <c r="D110" i="65"/>
  <c r="D112" i="62"/>
  <c r="D112" i="65"/>
  <c r="D112" i="70"/>
  <c r="H112" i="72"/>
  <c r="D114" i="65"/>
  <c r="D116" i="62"/>
  <c r="D116" i="65"/>
  <c r="D116" i="70"/>
  <c r="H116" i="72"/>
  <c r="D118" i="65"/>
  <c r="H120" i="72"/>
  <c r="D122" i="65"/>
  <c r="D124" i="62"/>
  <c r="D124" i="65"/>
  <c r="D124" i="70"/>
  <c r="H124" i="72"/>
  <c r="D126" i="65"/>
  <c r="D128" i="62"/>
  <c r="D128" i="65"/>
  <c r="D128" i="70"/>
  <c r="H128" i="72"/>
  <c r="D130" i="65"/>
  <c r="D132" i="62"/>
  <c r="D132" i="65"/>
  <c r="D132" i="70"/>
  <c r="H132" i="72"/>
  <c r="D134" i="62"/>
  <c r="D134" i="65"/>
  <c r="D136" i="62"/>
  <c r="D136" i="65"/>
  <c r="D136" i="70"/>
  <c r="H136" i="72"/>
  <c r="H140" i="72"/>
  <c r="D142" i="65"/>
  <c r="D144" i="62"/>
  <c r="D144" i="65"/>
  <c r="D144" i="70"/>
  <c r="H144" i="72"/>
  <c r="D146" i="62"/>
  <c r="D146" i="65"/>
  <c r="D148" i="62"/>
  <c r="D148" i="65"/>
  <c r="D148" i="70"/>
  <c r="H148" i="72"/>
  <c r="D150" i="65"/>
  <c r="D152" i="62"/>
  <c r="D152" i="65"/>
  <c r="D152" i="70"/>
  <c r="H152" i="72"/>
  <c r="Q40" i="46"/>
  <c r="W41" i="48"/>
  <c r="W41" i="49"/>
  <c r="AC40" i="51"/>
  <c r="Y40" i="50"/>
  <c r="AZ40" i="53"/>
  <c r="Q40" i="52"/>
  <c r="Y42" i="54"/>
  <c r="K40" i="55"/>
  <c r="AD40" i="56"/>
  <c r="W159" i="48"/>
  <c r="Y158" i="50"/>
  <c r="AZ158" i="53"/>
  <c r="AD158" i="56"/>
  <c r="C11" i="70"/>
  <c r="I11" i="62"/>
  <c r="W71" i="48"/>
  <c r="Q70" i="46"/>
  <c r="W71" i="49"/>
  <c r="Y70" i="50"/>
  <c r="AC70" i="51"/>
  <c r="Q70" i="52"/>
  <c r="AZ70" i="53"/>
  <c r="Y72" i="54"/>
  <c r="K70" i="55"/>
  <c r="AD70" i="56"/>
  <c r="Q86" i="46"/>
  <c r="W87" i="49"/>
  <c r="AZ86" i="53"/>
  <c r="K86" i="55"/>
  <c r="Q94" i="46"/>
  <c r="W95" i="48"/>
  <c r="W95" i="49"/>
  <c r="Y94" i="50"/>
  <c r="AC94" i="51"/>
  <c r="Q94" i="52"/>
  <c r="AZ94" i="53"/>
  <c r="Y96" i="54"/>
  <c r="K94" i="55"/>
  <c r="AD94" i="56"/>
  <c r="Q110" i="46"/>
  <c r="AC110" i="51"/>
  <c r="AZ110" i="53"/>
  <c r="K126" i="55"/>
  <c r="Q142" i="46"/>
  <c r="W143" i="48"/>
  <c r="W143" i="49"/>
  <c r="Y142" i="50"/>
  <c r="AC142" i="51"/>
  <c r="Q142" i="52"/>
  <c r="Y144" i="54"/>
  <c r="AZ142" i="53"/>
  <c r="K142" i="55"/>
  <c r="AD142" i="56"/>
  <c r="AC150" i="51"/>
  <c r="D26" i="64"/>
  <c r="E24" i="72"/>
  <c r="F24" i="125"/>
  <c r="AX25" i="53"/>
  <c r="D24" i="61"/>
  <c r="G26" i="64"/>
  <c r="AY36" i="53"/>
  <c r="S37" i="64"/>
  <c r="AY55" i="53"/>
  <c r="S56" i="64"/>
  <c r="AY71" i="53"/>
  <c r="S72" i="64"/>
  <c r="AY88" i="53"/>
  <c r="S89" i="64"/>
  <c r="AY104" i="53"/>
  <c r="S105" i="64"/>
  <c r="AY120" i="53"/>
  <c r="S121" i="64"/>
  <c r="AY28" i="53"/>
  <c r="S29" i="64"/>
  <c r="AY29" i="53"/>
  <c r="S30" i="64"/>
  <c r="AX45" i="53"/>
  <c r="G46" i="64"/>
  <c r="D44" i="61"/>
  <c r="H44" i="61" s="1"/>
  <c r="E66" i="72"/>
  <c r="D68" i="64"/>
  <c r="F66" i="125"/>
  <c r="AX67" i="53"/>
  <c r="D66" i="61"/>
  <c r="G68" i="64"/>
  <c r="D133" i="64"/>
  <c r="E131" i="72"/>
  <c r="F131" i="125"/>
  <c r="AY11" i="53"/>
  <c r="S12" i="64"/>
  <c r="D64" i="64"/>
  <c r="E62" i="72"/>
  <c r="F62" i="125"/>
  <c r="AX63" i="53"/>
  <c r="D62" i="61"/>
  <c r="F62" i="61" s="1"/>
  <c r="G64" i="64"/>
  <c r="AX71" i="53"/>
  <c r="D70" i="61"/>
  <c r="H70" i="61" s="1"/>
  <c r="G72" i="64"/>
  <c r="AY79" i="53"/>
  <c r="S80" i="64"/>
  <c r="D81" i="64"/>
  <c r="E79" i="72"/>
  <c r="F79" i="125"/>
  <c r="AX80" i="53"/>
  <c r="D79" i="61"/>
  <c r="G81" i="64"/>
  <c r="S88" i="64"/>
  <c r="AY87" i="53"/>
  <c r="D89" i="64"/>
  <c r="E87" i="72"/>
  <c r="F87" i="125"/>
  <c r="AX104" i="53"/>
  <c r="G105" i="64"/>
  <c r="D103" i="61"/>
  <c r="AY111" i="53"/>
  <c r="S112" i="64"/>
  <c r="D113" i="64"/>
  <c r="E111" i="72"/>
  <c r="F111" i="125"/>
  <c r="D111" i="61"/>
  <c r="H111" i="61" s="1"/>
  <c r="AX112" i="53"/>
  <c r="G113" i="64"/>
  <c r="AY119" i="53"/>
  <c r="S120" i="64"/>
  <c r="D121" i="64"/>
  <c r="E119" i="72"/>
  <c r="F119" i="125"/>
  <c r="AX128" i="53"/>
  <c r="G129" i="64"/>
  <c r="D127" i="61"/>
  <c r="AY136" i="53"/>
  <c r="S137" i="64"/>
  <c r="D145" i="64"/>
  <c r="E143" i="72"/>
  <c r="F143" i="125"/>
  <c r="AX144" i="53"/>
  <c r="D143" i="61"/>
  <c r="G143" i="61" s="1"/>
  <c r="G145" i="64"/>
  <c r="AY152" i="53"/>
  <c r="S153" i="64"/>
  <c r="C28" i="71"/>
  <c r="C28" i="73"/>
  <c r="H28" i="73" s="1"/>
  <c r="C32" i="71"/>
  <c r="C32" i="73"/>
  <c r="C36" i="71"/>
  <c r="C36" i="73"/>
  <c r="F36" i="73" s="1"/>
  <c r="C40" i="71"/>
  <c r="C40" i="73"/>
  <c r="C44" i="71"/>
  <c r="C44" i="73"/>
  <c r="H44" i="73" s="1"/>
  <c r="C48" i="71"/>
  <c r="C48" i="73"/>
  <c r="F48" i="73" s="1"/>
  <c r="C52" i="71"/>
  <c r="C52" i="73"/>
  <c r="C80" i="71"/>
  <c r="C80" i="73"/>
  <c r="H80" i="73" s="1"/>
  <c r="C84" i="71"/>
  <c r="C84" i="73"/>
  <c r="H84" i="73" s="1"/>
  <c r="C88" i="71"/>
  <c r="C88" i="73"/>
  <c r="F88" i="73" s="1"/>
  <c r="C92" i="71"/>
  <c r="C92" i="73"/>
  <c r="F92" i="73" s="1"/>
  <c r="C96" i="71"/>
  <c r="C96" i="73"/>
  <c r="H96" i="73" s="1"/>
  <c r="C100" i="71"/>
  <c r="C100" i="73"/>
  <c r="H100" i="73" s="1"/>
  <c r="C104" i="71"/>
  <c r="C104" i="73"/>
  <c r="F104" i="73" s="1"/>
  <c r="C108" i="71"/>
  <c r="C108" i="73"/>
  <c r="F108" i="73" s="1"/>
  <c r="C112" i="71"/>
  <c r="C112" i="73"/>
  <c r="H112" i="73" s="1"/>
  <c r="C116" i="71"/>
  <c r="C116" i="73"/>
  <c r="H116" i="73" s="1"/>
  <c r="C120" i="71"/>
  <c r="C120" i="73"/>
  <c r="U41" i="49"/>
  <c r="U45" i="49"/>
  <c r="U9" i="48"/>
  <c r="U15" i="48"/>
  <c r="U13" i="48"/>
  <c r="U33" i="48"/>
  <c r="U41" i="48"/>
  <c r="U65" i="48"/>
  <c r="U81" i="48"/>
  <c r="U88" i="48"/>
  <c r="V32" i="48"/>
  <c r="V48" i="48"/>
  <c r="U71" i="48"/>
  <c r="V15" i="49"/>
  <c r="V23" i="49"/>
  <c r="V35" i="49"/>
  <c r="V49" i="49"/>
  <c r="V59" i="49"/>
  <c r="E57" i="65" s="1"/>
  <c r="V61" i="49"/>
  <c r="V69" i="49"/>
  <c r="V77" i="49"/>
  <c r="V85" i="49"/>
  <c r="E83" i="62" s="1"/>
  <c r="V91" i="49"/>
  <c r="V99" i="49"/>
  <c r="E97" i="65" s="1"/>
  <c r="V107" i="49"/>
  <c r="U114" i="49"/>
  <c r="E112" i="65" s="1"/>
  <c r="U126" i="49"/>
  <c r="U130" i="49"/>
  <c r="U146" i="49"/>
  <c r="V111" i="49"/>
  <c r="X143" i="50"/>
  <c r="I143" i="63" s="1"/>
  <c r="AA44" i="51"/>
  <c r="E44" i="63" s="1"/>
  <c r="AA24" i="51"/>
  <c r="E24" i="63" s="1"/>
  <c r="AA36" i="51"/>
  <c r="E36" i="63" s="1"/>
  <c r="P33" i="52"/>
  <c r="K33" i="63"/>
  <c r="P73" i="52"/>
  <c r="K73" i="63" s="1"/>
  <c r="P89" i="52"/>
  <c r="K89" i="63" s="1"/>
  <c r="P109" i="52"/>
  <c r="K109" i="63" s="1"/>
  <c r="P133" i="52"/>
  <c r="K133" i="63" s="1"/>
  <c r="P157" i="52"/>
  <c r="K157" i="63" s="1"/>
  <c r="E19" i="123"/>
  <c r="O50" i="52"/>
  <c r="F50" i="63" s="1"/>
  <c r="E24" i="69"/>
  <c r="E20" i="82" s="1"/>
  <c r="Q16" i="46"/>
  <c r="AC16" i="51"/>
  <c r="Y18" i="54"/>
  <c r="K16" i="55"/>
  <c r="AZ48" i="53"/>
  <c r="Q30" i="46"/>
  <c r="W31" i="48"/>
  <c r="W31" i="49"/>
  <c r="Y30" i="50"/>
  <c r="AC30" i="51"/>
  <c r="Q30" i="52"/>
  <c r="AZ30" i="53"/>
  <c r="Y32" i="54"/>
  <c r="K30" i="55"/>
  <c r="AD30" i="56"/>
  <c r="Q62" i="46"/>
  <c r="Y62" i="50"/>
  <c r="Y64" i="54"/>
  <c r="AD62" i="56"/>
  <c r="AD78" i="56"/>
  <c r="Q118" i="46"/>
  <c r="W119" i="48"/>
  <c r="W119" i="49"/>
  <c r="Y118" i="50"/>
  <c r="AC118" i="51"/>
  <c r="Q118" i="52"/>
  <c r="AZ118" i="53"/>
  <c r="Y120" i="54"/>
  <c r="K118" i="55"/>
  <c r="AD118" i="56"/>
  <c r="Y134" i="50"/>
  <c r="Q134" i="52"/>
  <c r="AD134" i="56"/>
  <c r="W161" i="49"/>
  <c r="D14" i="64"/>
  <c r="E12" i="72"/>
  <c r="F12" i="125"/>
  <c r="AX13" i="53"/>
  <c r="G14" i="64"/>
  <c r="D12" i="61"/>
  <c r="AY20" i="53"/>
  <c r="S21" i="64"/>
  <c r="D50" i="64"/>
  <c r="E48" i="72"/>
  <c r="F48" i="125"/>
  <c r="AX49" i="53"/>
  <c r="D48" i="61"/>
  <c r="G48" i="61" s="1"/>
  <c r="G50" i="64"/>
  <c r="AY80" i="53"/>
  <c r="S81" i="64"/>
  <c r="AY96" i="53"/>
  <c r="S97" i="64"/>
  <c r="AY112" i="53"/>
  <c r="S113" i="64"/>
  <c r="D34" i="64"/>
  <c r="E32" i="72"/>
  <c r="F32" i="125"/>
  <c r="AX33" i="53"/>
  <c r="D32" i="61"/>
  <c r="F32" i="61" s="1"/>
  <c r="G34" i="64"/>
  <c r="S41" i="64"/>
  <c r="AY40" i="53"/>
  <c r="AY41" i="53"/>
  <c r="S42" i="64"/>
  <c r="D46" i="64"/>
  <c r="E44" i="72"/>
  <c r="F44" i="125"/>
  <c r="E58" i="72"/>
  <c r="D60" i="64"/>
  <c r="F58" i="125"/>
  <c r="AX59" i="53"/>
  <c r="D58" i="61"/>
  <c r="G58" i="61" s="1"/>
  <c r="G60" i="64"/>
  <c r="AX132" i="53"/>
  <c r="G133" i="64"/>
  <c r="D131" i="61"/>
  <c r="H131" i="61" s="1"/>
  <c r="D149" i="64"/>
  <c r="E147" i="72"/>
  <c r="F147" i="125"/>
  <c r="AX148" i="53"/>
  <c r="D147" i="61"/>
  <c r="F147" i="61" s="1"/>
  <c r="G149" i="64"/>
  <c r="AY10" i="53"/>
  <c r="S11" i="64"/>
  <c r="D18" i="64"/>
  <c r="F16" i="125"/>
  <c r="E16" i="72"/>
  <c r="AX17" i="53"/>
  <c r="D16" i="61"/>
  <c r="H16" i="61" s="1"/>
  <c r="G18" i="64"/>
  <c r="AY52" i="53"/>
  <c r="S53" i="64"/>
  <c r="D56" i="64"/>
  <c r="E54" i="72"/>
  <c r="F54" i="125"/>
  <c r="AX55" i="53"/>
  <c r="D54" i="61"/>
  <c r="G56" i="64"/>
  <c r="D72" i="64"/>
  <c r="E70" i="72"/>
  <c r="F70" i="125"/>
  <c r="AX88" i="53"/>
  <c r="G89" i="64"/>
  <c r="D87" i="61"/>
  <c r="AY95" i="53"/>
  <c r="S96" i="64"/>
  <c r="D97" i="64"/>
  <c r="E95" i="72"/>
  <c r="F95" i="125"/>
  <c r="AX96" i="53"/>
  <c r="G97" i="64"/>
  <c r="D95" i="61"/>
  <c r="G95" i="61" s="1"/>
  <c r="AY103" i="53"/>
  <c r="S104" i="64"/>
  <c r="E103" i="72"/>
  <c r="F103" i="125"/>
  <c r="D105" i="64"/>
  <c r="AX120" i="53"/>
  <c r="G121" i="64"/>
  <c r="D119" i="61"/>
  <c r="S128" i="64"/>
  <c r="AY127" i="53"/>
  <c r="E127" i="72"/>
  <c r="F127" i="125"/>
  <c r="D129" i="64"/>
  <c r="Q20" i="46"/>
  <c r="W21" i="48"/>
  <c r="W21" i="49"/>
  <c r="AC20" i="51"/>
  <c r="Y20" i="50"/>
  <c r="Q20" i="52"/>
  <c r="Y22" i="54"/>
  <c r="AZ20" i="53"/>
  <c r="K20" i="55"/>
  <c r="AD20" i="56"/>
  <c r="Q44" i="46"/>
  <c r="W45" i="48"/>
  <c r="W45" i="49"/>
  <c r="AC44" i="51"/>
  <c r="Y44" i="50"/>
  <c r="Q44" i="52"/>
  <c r="Y46" i="54"/>
  <c r="AZ44" i="53"/>
  <c r="K44" i="55"/>
  <c r="AD44" i="56"/>
  <c r="Q52" i="46"/>
  <c r="W53" i="48"/>
  <c r="W53" i="49"/>
  <c r="AC52" i="51"/>
  <c r="Y52" i="50"/>
  <c r="Q52" i="52"/>
  <c r="AZ52" i="53"/>
  <c r="Y54" i="54"/>
  <c r="K52" i="55"/>
  <c r="AD52" i="56"/>
  <c r="Q22" i="46"/>
  <c r="W23" i="48"/>
  <c r="W23" i="49"/>
  <c r="Y22" i="50"/>
  <c r="AC22" i="51"/>
  <c r="Q22" i="52"/>
  <c r="AZ22" i="53"/>
  <c r="Y24" i="54"/>
  <c r="K22" i="55"/>
  <c r="AD22" i="56"/>
  <c r="Q42" i="46"/>
  <c r="W43" i="48"/>
  <c r="W43" i="49"/>
  <c r="Y42" i="50"/>
  <c r="AC42" i="51"/>
  <c r="Q42" i="52"/>
  <c r="AZ42" i="53"/>
  <c r="Y44" i="54"/>
  <c r="K42" i="55"/>
  <c r="AD42" i="56"/>
  <c r="Q58" i="46"/>
  <c r="W59" i="48"/>
  <c r="W59" i="49"/>
  <c r="Y58" i="50"/>
  <c r="AC58" i="51"/>
  <c r="Q58" i="52"/>
  <c r="AZ58" i="53"/>
  <c r="Y60" i="54"/>
  <c r="K58" i="55"/>
  <c r="AD58" i="56"/>
  <c r="Q66" i="46"/>
  <c r="W67" i="48"/>
  <c r="W67" i="49"/>
  <c r="Y66" i="50"/>
  <c r="AC66" i="51"/>
  <c r="Q66" i="52"/>
  <c r="AZ66" i="53"/>
  <c r="Y68" i="54"/>
  <c r="K66" i="55"/>
  <c r="AD66" i="56"/>
  <c r="Q74" i="46"/>
  <c r="W75" i="48"/>
  <c r="W75" i="49"/>
  <c r="Y74" i="50"/>
  <c r="AC74" i="51"/>
  <c r="Q74" i="52"/>
  <c r="AZ74" i="53"/>
  <c r="Y76" i="54"/>
  <c r="K74" i="55"/>
  <c r="AD74" i="56"/>
  <c r="Q82" i="46"/>
  <c r="W83" i="48"/>
  <c r="W83" i="49"/>
  <c r="Y82" i="50"/>
  <c r="AC82" i="51"/>
  <c r="Q82" i="52"/>
  <c r="AZ82" i="53"/>
  <c r="Y84" i="54"/>
  <c r="K82" i="55"/>
  <c r="AD82" i="56"/>
  <c r="Q90" i="46"/>
  <c r="W91" i="48"/>
  <c r="W91" i="49"/>
  <c r="Y90" i="50"/>
  <c r="AC90" i="51"/>
  <c r="Q90" i="52"/>
  <c r="AZ90" i="53"/>
  <c r="Y92" i="54"/>
  <c r="K90" i="55"/>
  <c r="AD90" i="56"/>
  <c r="Q98" i="46"/>
  <c r="W99" i="48"/>
  <c r="W99" i="49"/>
  <c r="Y98" i="50"/>
  <c r="AC98" i="51"/>
  <c r="Q98" i="52"/>
  <c r="AZ98" i="53"/>
  <c r="Y100" i="54"/>
  <c r="K98" i="55"/>
  <c r="AD98" i="56"/>
  <c r="Q106" i="46"/>
  <c r="W107" i="48"/>
  <c r="Y106" i="50"/>
  <c r="W107" i="49"/>
  <c r="AC106" i="51"/>
  <c r="Q106" i="52"/>
  <c r="AZ106" i="53"/>
  <c r="Y108" i="54"/>
  <c r="K106" i="55"/>
  <c r="AD106" i="56"/>
  <c r="Q114" i="46"/>
  <c r="W115" i="48"/>
  <c r="W115" i="49"/>
  <c r="Y114" i="50"/>
  <c r="AC114" i="51"/>
  <c r="Q114" i="52"/>
  <c r="AZ114" i="53"/>
  <c r="Y116" i="54"/>
  <c r="K114" i="55"/>
  <c r="AD114" i="56"/>
  <c r="Q122" i="46"/>
  <c r="W123" i="48"/>
  <c r="W123" i="49"/>
  <c r="Y122" i="50"/>
  <c r="AC122" i="51"/>
  <c r="Q122" i="52"/>
  <c r="AZ122" i="53"/>
  <c r="Y124" i="54"/>
  <c r="K122" i="55"/>
  <c r="AD122" i="56"/>
  <c r="Q130" i="46"/>
  <c r="W131" i="48"/>
  <c r="W131" i="49"/>
  <c r="Y130" i="50"/>
  <c r="AC130" i="51"/>
  <c r="Q130" i="52"/>
  <c r="AZ130" i="53"/>
  <c r="Y132" i="54"/>
  <c r="K130" i="55"/>
  <c r="AD130" i="56"/>
  <c r="Q138" i="46"/>
  <c r="W139" i="48"/>
  <c r="W139" i="49"/>
  <c r="Y138" i="50"/>
  <c r="AC138" i="51"/>
  <c r="Q138" i="52"/>
  <c r="AZ138" i="53"/>
  <c r="Y140" i="54"/>
  <c r="K138" i="55"/>
  <c r="AD138" i="56"/>
  <c r="Q146" i="46"/>
  <c r="W147" i="48"/>
  <c r="W147" i="49"/>
  <c r="Y146" i="50"/>
  <c r="AC146" i="51"/>
  <c r="Q146" i="52"/>
  <c r="AZ146" i="53"/>
  <c r="Y148" i="54"/>
  <c r="K146" i="55"/>
  <c r="AD146" i="56"/>
  <c r="Q154" i="46"/>
  <c r="W155" i="49"/>
  <c r="W155" i="48"/>
  <c r="Y154" i="50"/>
  <c r="AC154" i="51"/>
  <c r="Q154" i="52"/>
  <c r="AZ154" i="53"/>
  <c r="Y156" i="54"/>
  <c r="K154" i="55"/>
  <c r="AD154" i="56"/>
  <c r="E6" i="72"/>
  <c r="D8" i="64"/>
  <c r="F6" i="125"/>
  <c r="AX7" i="53"/>
  <c r="D6" i="61"/>
  <c r="G8" i="64"/>
  <c r="D22" i="64"/>
  <c r="E20" i="72"/>
  <c r="F20" i="125"/>
  <c r="AX21" i="53"/>
  <c r="D20" i="61"/>
  <c r="F20" i="61" s="1"/>
  <c r="G22" i="64"/>
  <c r="AY24" i="53"/>
  <c r="S25" i="64"/>
  <c r="D38" i="64"/>
  <c r="E36" i="72"/>
  <c r="F36" i="125"/>
  <c r="AX37" i="53"/>
  <c r="D36" i="61"/>
  <c r="F36" i="61" s="1"/>
  <c r="G38" i="64"/>
  <c r="AY48" i="53"/>
  <c r="S49" i="64"/>
  <c r="Y49" i="64" s="1"/>
  <c r="AY63" i="53"/>
  <c r="S64" i="64"/>
  <c r="D30" i="64"/>
  <c r="E28" i="72"/>
  <c r="F28" i="125"/>
  <c r="AX29" i="53"/>
  <c r="G30" i="64"/>
  <c r="D28" i="61"/>
  <c r="G28" i="61" s="1"/>
  <c r="AY32" i="53"/>
  <c r="S33" i="64"/>
  <c r="AY33" i="53"/>
  <c r="S34" i="64"/>
  <c r="D42" i="64"/>
  <c r="E40" i="72"/>
  <c r="F40" i="125"/>
  <c r="AX41" i="53"/>
  <c r="D40" i="61"/>
  <c r="G42" i="64"/>
  <c r="AY44" i="53"/>
  <c r="S45" i="64"/>
  <c r="AY45" i="53"/>
  <c r="S46" i="64"/>
  <c r="S76" i="64"/>
  <c r="Y76" i="64" s="1"/>
  <c r="AY75" i="53"/>
  <c r="D77" i="64"/>
  <c r="E75" i="72"/>
  <c r="F75" i="125"/>
  <c r="D75" i="61"/>
  <c r="AX76" i="53"/>
  <c r="G77" i="64"/>
  <c r="S84" i="64"/>
  <c r="AY83" i="53"/>
  <c r="D85" i="64"/>
  <c r="E83" i="72"/>
  <c r="F83" i="125"/>
  <c r="AX84" i="53"/>
  <c r="G85" i="64"/>
  <c r="D83" i="61"/>
  <c r="H83" i="61" s="1"/>
  <c r="S92" i="64"/>
  <c r="AY91" i="53"/>
  <c r="D93" i="64"/>
  <c r="E91" i="72"/>
  <c r="F91" i="125"/>
  <c r="D91" i="61"/>
  <c r="G91" i="61" s="1"/>
  <c r="AX92" i="53"/>
  <c r="G93" i="64"/>
  <c r="S100" i="64"/>
  <c r="AY99" i="53"/>
  <c r="D101" i="64"/>
  <c r="E99" i="72"/>
  <c r="F99" i="125"/>
  <c r="D99" i="61"/>
  <c r="H99" i="61" s="1"/>
  <c r="AX100" i="53"/>
  <c r="G101" i="64"/>
  <c r="S108" i="64"/>
  <c r="Y108" i="64" s="1"/>
  <c r="AY107" i="53"/>
  <c r="D109" i="64"/>
  <c r="E107" i="72"/>
  <c r="F107" i="125"/>
  <c r="D107" i="61"/>
  <c r="H107" i="61" s="1"/>
  <c r="AX108" i="53"/>
  <c r="G109" i="64"/>
  <c r="S116" i="64"/>
  <c r="AY115" i="53"/>
  <c r="D117" i="64"/>
  <c r="E115" i="72"/>
  <c r="F115" i="125"/>
  <c r="D115" i="61"/>
  <c r="AX116" i="53"/>
  <c r="G117" i="64"/>
  <c r="AY123" i="53"/>
  <c r="S124" i="64"/>
  <c r="Y124" i="64" s="1"/>
  <c r="D125" i="64"/>
  <c r="E123" i="72"/>
  <c r="F123" i="125"/>
  <c r="D123" i="61"/>
  <c r="F123" i="61" s="1"/>
  <c r="AX124" i="53"/>
  <c r="G125" i="64"/>
  <c r="D141" i="64"/>
  <c r="E139" i="72"/>
  <c r="F139" i="125"/>
  <c r="AX140" i="53"/>
  <c r="D139" i="61"/>
  <c r="G141" i="64"/>
  <c r="D157" i="64"/>
  <c r="E155" i="72"/>
  <c r="F155" i="125"/>
  <c r="AX156" i="53"/>
  <c r="D155" i="61"/>
  <c r="F155" i="61" s="1"/>
  <c r="G157" i="64"/>
  <c r="D12" i="64"/>
  <c r="E10" i="72"/>
  <c r="F10" i="125"/>
  <c r="AX11" i="53"/>
  <c r="D10" i="61"/>
  <c r="G12" i="64"/>
  <c r="AY16" i="53"/>
  <c r="S17" i="64"/>
  <c r="AY17" i="53"/>
  <c r="S18" i="64"/>
  <c r="Y18" i="64" s="1"/>
  <c r="AY128" i="53"/>
  <c r="S129" i="64"/>
  <c r="D137" i="64"/>
  <c r="E135" i="72"/>
  <c r="F135" i="125"/>
  <c r="AX136" i="53"/>
  <c r="D135" i="61"/>
  <c r="G137" i="64"/>
  <c r="AY144" i="53"/>
  <c r="S145" i="64"/>
  <c r="D153" i="64"/>
  <c r="E151" i="72"/>
  <c r="F151" i="125"/>
  <c r="G153" i="64"/>
  <c r="AX152" i="53"/>
  <c r="D151" i="61"/>
  <c r="C11" i="82"/>
  <c r="C34" i="71"/>
  <c r="C34" i="73"/>
  <c r="H34" i="73" s="1"/>
  <c r="C38" i="71"/>
  <c r="C38" i="73"/>
  <c r="F38" i="73" s="1"/>
  <c r="C46" i="71"/>
  <c r="C46" i="73"/>
  <c r="C50" i="71"/>
  <c r="C50" i="73"/>
  <c r="H50" i="73" s="1"/>
  <c r="C82" i="71"/>
  <c r="C82" i="73"/>
  <c r="F82" i="73" s="1"/>
  <c r="C86" i="71"/>
  <c r="C86" i="73"/>
  <c r="C94" i="71"/>
  <c r="C94" i="73"/>
  <c r="F94" i="73" s="1"/>
  <c r="C98" i="71"/>
  <c r="C98" i="73"/>
  <c r="F98" i="73" s="1"/>
  <c r="C106" i="71"/>
  <c r="C106" i="73"/>
  <c r="H106" i="73" s="1"/>
  <c r="C110" i="71"/>
  <c r="C110" i="73"/>
  <c r="F110" i="73" s="1"/>
  <c r="C118" i="71"/>
  <c r="C118" i="73"/>
  <c r="C122" i="71"/>
  <c r="C122" i="73"/>
  <c r="H122" i="73" s="1"/>
  <c r="U43" i="49"/>
  <c r="U25" i="48"/>
  <c r="U49" i="48"/>
  <c r="U57" i="48"/>
  <c r="U73" i="48"/>
  <c r="V8" i="48"/>
  <c r="V19" i="48"/>
  <c r="V24" i="48"/>
  <c r="V40" i="48"/>
  <c r="V56" i="48"/>
  <c r="U63" i="48"/>
  <c r="U79" i="48"/>
  <c r="V21" i="49"/>
  <c r="V25" i="49"/>
  <c r="E23" i="65" s="1"/>
  <c r="V29" i="49"/>
  <c r="V39" i="49"/>
  <c r="V51" i="49"/>
  <c r="V67" i="49"/>
  <c r="E65" i="65" s="1"/>
  <c r="V75" i="49"/>
  <c r="V83" i="49"/>
  <c r="E81" i="65" s="1"/>
  <c r="V93" i="49"/>
  <c r="V101" i="49"/>
  <c r="U118" i="49"/>
  <c r="U122" i="49"/>
  <c r="E120" i="65" s="1"/>
  <c r="U134" i="49"/>
  <c r="U138" i="49"/>
  <c r="U142" i="49"/>
  <c r="U156" i="48"/>
  <c r="U12" i="49"/>
  <c r="E10" i="62" s="1"/>
  <c r="X151" i="50"/>
  <c r="I151" i="63" s="1"/>
  <c r="X139" i="50"/>
  <c r="I139" i="63" s="1"/>
  <c r="X147" i="50"/>
  <c r="I147" i="63" s="1"/>
  <c r="X155" i="50"/>
  <c r="I155" i="63" s="1"/>
  <c r="AA32" i="51"/>
  <c r="E32" i="63" s="1"/>
  <c r="AA40" i="51"/>
  <c r="E40" i="63" s="1"/>
  <c r="P29" i="52"/>
  <c r="K29" i="63" s="1"/>
  <c r="P77" i="52"/>
  <c r="K77" i="63" s="1"/>
  <c r="P97" i="52"/>
  <c r="K97" i="63" s="1"/>
  <c r="P137" i="52"/>
  <c r="K137" i="63" s="1"/>
  <c r="P145" i="52"/>
  <c r="K145" i="63" s="1"/>
  <c r="V64" i="48"/>
  <c r="V66" i="48"/>
  <c r="V68" i="48"/>
  <c r="V70" i="48"/>
  <c r="V72" i="48"/>
  <c r="V74" i="48"/>
  <c r="V76" i="48"/>
  <c r="V78" i="48"/>
  <c r="V80" i="48"/>
  <c r="V82" i="48"/>
  <c r="V84" i="48"/>
  <c r="V115" i="49"/>
  <c r="V117" i="49"/>
  <c r="V119" i="49"/>
  <c r="V121" i="49"/>
  <c r="V123" i="49"/>
  <c r="V125" i="49"/>
  <c r="V127" i="49"/>
  <c r="V129" i="49"/>
  <c r="V131" i="49"/>
  <c r="V133" i="49"/>
  <c r="V135" i="49"/>
  <c r="V137" i="49"/>
  <c r="V139" i="49"/>
  <c r="V141" i="49"/>
  <c r="V143" i="49"/>
  <c r="V145" i="49"/>
  <c r="V147" i="49"/>
  <c r="V149" i="49"/>
  <c r="V151" i="49"/>
  <c r="V153" i="49"/>
  <c r="V155" i="49"/>
  <c r="V157" i="49"/>
  <c r="W137" i="50"/>
  <c r="D137" i="63" s="1"/>
  <c r="W141" i="50"/>
  <c r="D141" i="63" s="1"/>
  <c r="W145" i="50"/>
  <c r="D145" i="63" s="1"/>
  <c r="W149" i="50"/>
  <c r="D149" i="63" s="1"/>
  <c r="W153" i="50"/>
  <c r="D153" i="63" s="1"/>
  <c r="W157" i="50"/>
  <c r="D157" i="63" s="1"/>
  <c r="AA15" i="51"/>
  <c r="E15" i="63" s="1"/>
  <c r="AA19" i="51"/>
  <c r="E19" i="63" s="1"/>
  <c r="AA31" i="51"/>
  <c r="E31" i="63" s="1"/>
  <c r="AA35" i="51"/>
  <c r="E35" i="63" s="1"/>
  <c r="AA47" i="51"/>
  <c r="E47" i="63" s="1"/>
  <c r="AA55" i="51"/>
  <c r="E55" i="63" s="1"/>
  <c r="AA59" i="51"/>
  <c r="E59" i="63" s="1"/>
  <c r="AA63" i="51"/>
  <c r="E63" i="63" s="1"/>
  <c r="AA95" i="51"/>
  <c r="E95" i="63" s="1"/>
  <c r="AA111" i="51"/>
  <c r="E111" i="63" s="1"/>
  <c r="AA139" i="51"/>
  <c r="E139" i="63" s="1"/>
  <c r="AA147" i="51"/>
  <c r="E147" i="63" s="1"/>
  <c r="AA155" i="51"/>
  <c r="E155" i="63" s="1"/>
  <c r="O9" i="52"/>
  <c r="F9" i="63" s="1"/>
  <c r="O25" i="52"/>
  <c r="F25" i="63" s="1"/>
  <c r="O33" i="52"/>
  <c r="F33" i="63" s="1"/>
  <c r="O49" i="52"/>
  <c r="F49" i="63" s="1"/>
  <c r="O57" i="52"/>
  <c r="F57" i="63" s="1"/>
  <c r="O65" i="52"/>
  <c r="F65" i="63" s="1"/>
  <c r="O73" i="52"/>
  <c r="F73" i="63" s="1"/>
  <c r="O89" i="52"/>
  <c r="F89" i="63" s="1"/>
  <c r="O97" i="52"/>
  <c r="F97" i="63" s="1"/>
  <c r="O105" i="52"/>
  <c r="F105" i="63" s="1"/>
  <c r="O121" i="52"/>
  <c r="F121" i="63" s="1"/>
  <c r="O129" i="52"/>
  <c r="F129" i="63" s="1"/>
  <c r="O137" i="52"/>
  <c r="F137" i="63" s="1"/>
  <c r="O145" i="52"/>
  <c r="F145" i="63" s="1"/>
  <c r="O153" i="52"/>
  <c r="F153" i="63" s="1"/>
  <c r="X156" i="54"/>
  <c r="R11" i="55"/>
  <c r="R20" i="55"/>
  <c r="R44" i="55"/>
  <c r="R56" i="55"/>
  <c r="R60" i="55"/>
  <c r="R68" i="55"/>
  <c r="R80" i="55"/>
  <c r="R92" i="55"/>
  <c r="R104" i="55"/>
  <c r="R108" i="55"/>
  <c r="R116" i="55"/>
  <c r="R128" i="55"/>
  <c r="R140" i="55"/>
  <c r="R152" i="55"/>
  <c r="R156" i="55"/>
  <c r="V12" i="48"/>
  <c r="V18" i="48"/>
  <c r="U23" i="48"/>
  <c r="V13" i="48"/>
  <c r="V22" i="48"/>
  <c r="V28" i="48"/>
  <c r="V36" i="48"/>
  <c r="U45" i="48"/>
  <c r="H43" i="72" s="1"/>
  <c r="U53" i="48"/>
  <c r="V60" i="48"/>
  <c r="U67" i="48"/>
  <c r="U75" i="48"/>
  <c r="U83" i="48"/>
  <c r="V14" i="48"/>
  <c r="U19" i="48"/>
  <c r="U29" i="48"/>
  <c r="U37" i="48"/>
  <c r="V44" i="48"/>
  <c r="V52" i="48"/>
  <c r="U61" i="48"/>
  <c r="H59" i="72" s="1"/>
  <c r="U69" i="48"/>
  <c r="U77" i="48"/>
  <c r="U85" i="48"/>
  <c r="V108" i="49"/>
  <c r="X135" i="50"/>
  <c r="I135" i="63"/>
  <c r="U158" i="48"/>
  <c r="U10" i="49"/>
  <c r="U112" i="49"/>
  <c r="E110" i="65" s="1"/>
  <c r="U116" i="49"/>
  <c r="U120" i="49"/>
  <c r="E118" i="65" s="1"/>
  <c r="U124" i="49"/>
  <c r="U128" i="49"/>
  <c r="U132" i="49"/>
  <c r="U136" i="49"/>
  <c r="E134" i="62" s="1"/>
  <c r="U140" i="49"/>
  <c r="U144" i="49"/>
  <c r="E142" i="62" s="1"/>
  <c r="U148" i="49"/>
  <c r="U150" i="49"/>
  <c r="E148" i="62" s="1"/>
  <c r="U160" i="48"/>
  <c r="U8" i="49"/>
  <c r="E6" i="65" s="1"/>
  <c r="V17" i="49"/>
  <c r="E15" i="62" s="1"/>
  <c r="V19" i="49"/>
  <c r="V27" i="49"/>
  <c r="V31" i="49"/>
  <c r="V33" i="49"/>
  <c r="V37" i="49"/>
  <c r="E35" i="62" s="1"/>
  <c r="V41" i="49"/>
  <c r="E39" i="65" s="1"/>
  <c r="V43" i="49"/>
  <c r="V45" i="49"/>
  <c r="V47" i="49"/>
  <c r="E45" i="65" s="1"/>
  <c r="V53" i="49"/>
  <c r="V55" i="49"/>
  <c r="E53" i="62" s="1"/>
  <c r="V57" i="49"/>
  <c r="V63" i="49"/>
  <c r="E61" i="65" s="1"/>
  <c r="V65" i="49"/>
  <c r="V71" i="49"/>
  <c r="E69" i="65" s="1"/>
  <c r="V73" i="49"/>
  <c r="V79" i="49"/>
  <c r="E77" i="65" s="1"/>
  <c r="V81" i="49"/>
  <c r="V87" i="49"/>
  <c r="E85" i="65" s="1"/>
  <c r="V89" i="49"/>
  <c r="V95" i="49"/>
  <c r="E93" i="65" s="1"/>
  <c r="V97" i="49"/>
  <c r="V103" i="49"/>
  <c r="E101" i="65" s="1"/>
  <c r="V105" i="49"/>
  <c r="U108" i="49"/>
  <c r="W144" i="50"/>
  <c r="D144" i="63" s="1"/>
  <c r="W152" i="50"/>
  <c r="D152" i="63" s="1"/>
  <c r="AA20" i="51"/>
  <c r="E20" i="63" s="1"/>
  <c r="AA52" i="51"/>
  <c r="E52" i="63" s="1"/>
  <c r="W140" i="50"/>
  <c r="D140" i="63" s="1"/>
  <c r="W148" i="50"/>
  <c r="D148" i="63"/>
  <c r="W156" i="50"/>
  <c r="D156" i="63" s="1"/>
  <c r="AA10" i="51"/>
  <c r="E10" i="63" s="1"/>
  <c r="AA16" i="51"/>
  <c r="E16" i="63" s="1"/>
  <c r="AB51" i="51"/>
  <c r="J51" i="63" s="1"/>
  <c r="O34" i="52"/>
  <c r="F34" i="63" s="1"/>
  <c r="O42" i="52"/>
  <c r="F42" i="63" s="1"/>
  <c r="O46" i="52"/>
  <c r="F46" i="63" s="1"/>
  <c r="O54" i="52"/>
  <c r="F54" i="63" s="1"/>
  <c r="O98" i="52"/>
  <c r="F98" i="63" s="1"/>
  <c r="O102" i="52"/>
  <c r="F102" i="63" s="1"/>
  <c r="O106" i="52"/>
  <c r="F106" i="63" s="1"/>
  <c r="O110" i="52"/>
  <c r="F110" i="63" s="1"/>
  <c r="O114" i="52"/>
  <c r="F114" i="63" s="1"/>
  <c r="O118" i="52"/>
  <c r="F118" i="63" s="1"/>
  <c r="O122" i="52"/>
  <c r="F122" i="63" s="1"/>
  <c r="O126" i="52"/>
  <c r="F126" i="63" s="1"/>
  <c r="O130" i="52"/>
  <c r="F130" i="63" s="1"/>
  <c r="O134" i="52"/>
  <c r="F134" i="63" s="1"/>
  <c r="O138" i="52"/>
  <c r="F138" i="63" s="1"/>
  <c r="O142" i="52"/>
  <c r="F142" i="63" s="1"/>
  <c r="O154" i="52"/>
  <c r="F154" i="63" s="1"/>
  <c r="E9" i="64"/>
  <c r="J9" i="64"/>
  <c r="H9" i="64"/>
  <c r="D11" i="71"/>
  <c r="E11" i="72"/>
  <c r="D13" i="64"/>
  <c r="F11" i="125"/>
  <c r="D11" i="61"/>
  <c r="H11" i="61" s="1"/>
  <c r="G13" i="64"/>
  <c r="D19" i="64"/>
  <c r="D17" i="71"/>
  <c r="E17" i="72"/>
  <c r="F17" i="125"/>
  <c r="AX18" i="53"/>
  <c r="D17" i="61"/>
  <c r="H17" i="61" s="1"/>
  <c r="G19" i="64"/>
  <c r="D27" i="64"/>
  <c r="D25" i="71"/>
  <c r="E25" i="71" s="1"/>
  <c r="E25" i="72"/>
  <c r="F25" i="125"/>
  <c r="AX26" i="53"/>
  <c r="D25" i="61"/>
  <c r="F25" i="61" s="1"/>
  <c r="G27" i="64"/>
  <c r="D35" i="64"/>
  <c r="D33" i="71"/>
  <c r="E33" i="72"/>
  <c r="F33" i="125"/>
  <c r="AX34" i="53"/>
  <c r="D33" i="61"/>
  <c r="G35" i="64"/>
  <c r="D43" i="64"/>
  <c r="D41" i="71"/>
  <c r="E41" i="71" s="1"/>
  <c r="E41" i="72"/>
  <c r="F41" i="125"/>
  <c r="AX42" i="53"/>
  <c r="D41" i="61"/>
  <c r="H41" i="61" s="1"/>
  <c r="G43" i="64"/>
  <c r="D51" i="64"/>
  <c r="D49" i="71"/>
  <c r="E49" i="72"/>
  <c r="F49" i="125"/>
  <c r="AX50" i="53"/>
  <c r="D49" i="61"/>
  <c r="G51" i="64"/>
  <c r="D59" i="64"/>
  <c r="D57" i="71"/>
  <c r="E57" i="71" s="1"/>
  <c r="E57" i="72"/>
  <c r="F57" i="125"/>
  <c r="AX58" i="53"/>
  <c r="D57" i="61"/>
  <c r="F57" i="61" s="1"/>
  <c r="G59" i="64"/>
  <c r="D67" i="64"/>
  <c r="D65" i="71"/>
  <c r="E65" i="71" s="1"/>
  <c r="E65" i="72"/>
  <c r="F65" i="125"/>
  <c r="AX66" i="53"/>
  <c r="D65" i="61"/>
  <c r="H65" i="61" s="1"/>
  <c r="G67" i="64"/>
  <c r="D75" i="64"/>
  <c r="D73" i="71"/>
  <c r="E73" i="71" s="1"/>
  <c r="E73" i="72"/>
  <c r="F73" i="125"/>
  <c r="AX74" i="53"/>
  <c r="D73" i="61"/>
  <c r="H73" i="61" s="1"/>
  <c r="G75" i="64"/>
  <c r="P9" i="64"/>
  <c r="AY12" i="53"/>
  <c r="U13" i="64"/>
  <c r="Y13" i="64" s="1"/>
  <c r="AY18" i="53"/>
  <c r="U19" i="64"/>
  <c r="Y19" i="64" s="1"/>
  <c r="AY26" i="53"/>
  <c r="U27" i="64"/>
  <c r="Y27" i="64" s="1"/>
  <c r="AY34" i="53"/>
  <c r="U35" i="64"/>
  <c r="Y35" i="64" s="1"/>
  <c r="AY42" i="53"/>
  <c r="U43" i="64"/>
  <c r="Y43" i="64" s="1"/>
  <c r="AY50" i="53"/>
  <c r="U51" i="64"/>
  <c r="Y51" i="64" s="1"/>
  <c r="AY58" i="53"/>
  <c r="U59" i="64"/>
  <c r="AY66" i="53"/>
  <c r="U67" i="64"/>
  <c r="AY74" i="53"/>
  <c r="U75" i="64"/>
  <c r="D76" i="64"/>
  <c r="E74" i="72"/>
  <c r="F74" i="125"/>
  <c r="D74" i="71"/>
  <c r="D78" i="64"/>
  <c r="E76" i="72"/>
  <c r="F76" i="125"/>
  <c r="D76" i="71"/>
  <c r="D80" i="64"/>
  <c r="E78" i="72"/>
  <c r="F78" i="125"/>
  <c r="D78" i="71"/>
  <c r="D82" i="64"/>
  <c r="E80" i="72"/>
  <c r="F80" i="125"/>
  <c r="D80" i="71"/>
  <c r="D84" i="64"/>
  <c r="E82" i="72"/>
  <c r="F82" i="125"/>
  <c r="D82" i="71"/>
  <c r="D86" i="64"/>
  <c r="E84" i="72"/>
  <c r="F84" i="125"/>
  <c r="D84" i="71"/>
  <c r="D88" i="64"/>
  <c r="E86" i="72"/>
  <c r="F86" i="125"/>
  <c r="D86" i="71"/>
  <c r="D90" i="64"/>
  <c r="E88" i="72"/>
  <c r="F88" i="125"/>
  <c r="D88" i="71"/>
  <c r="D92" i="64"/>
  <c r="E90" i="72"/>
  <c r="F90" i="125"/>
  <c r="D90" i="71"/>
  <c r="F9" i="64"/>
  <c r="D9" i="64"/>
  <c r="D7" i="71"/>
  <c r="E7" i="72"/>
  <c r="F7" i="125"/>
  <c r="I9" i="64"/>
  <c r="AX8" i="53"/>
  <c r="D7" i="61"/>
  <c r="G9" i="64"/>
  <c r="D13" i="71"/>
  <c r="E13" i="72"/>
  <c r="D15" i="64"/>
  <c r="F13" i="125"/>
  <c r="AX14" i="53"/>
  <c r="D13" i="61"/>
  <c r="G15" i="64"/>
  <c r="D21" i="71"/>
  <c r="E21" i="72"/>
  <c r="D23" i="64"/>
  <c r="F21" i="125"/>
  <c r="AX22" i="53"/>
  <c r="D21" i="61"/>
  <c r="G23" i="64"/>
  <c r="D29" i="71"/>
  <c r="E29" i="72"/>
  <c r="D31" i="64"/>
  <c r="F29" i="125"/>
  <c r="AX30" i="53"/>
  <c r="D29" i="61"/>
  <c r="H29" i="61" s="1"/>
  <c r="G31" i="64"/>
  <c r="D37" i="71"/>
  <c r="E37" i="71" s="1"/>
  <c r="E37" i="72"/>
  <c r="D39" i="64"/>
  <c r="F37" i="125"/>
  <c r="AX38" i="53"/>
  <c r="D37" i="61"/>
  <c r="G39" i="64"/>
  <c r="D45" i="71"/>
  <c r="E45" i="72"/>
  <c r="D47" i="64"/>
  <c r="F45" i="125"/>
  <c r="AX46" i="53"/>
  <c r="D45" i="61"/>
  <c r="F45" i="61" s="1"/>
  <c r="G47" i="64"/>
  <c r="D53" i="71"/>
  <c r="E53" i="71" s="1"/>
  <c r="E53" i="72"/>
  <c r="D55" i="64"/>
  <c r="F53" i="125"/>
  <c r="AX54" i="53"/>
  <c r="D53" i="61"/>
  <c r="F53" i="61" s="1"/>
  <c r="G55" i="64"/>
  <c r="D61" i="71"/>
  <c r="E61" i="72"/>
  <c r="D63" i="64"/>
  <c r="F61" i="125"/>
  <c r="AX62" i="53"/>
  <c r="D61" i="61"/>
  <c r="H61" i="61" s="1"/>
  <c r="G63" i="64"/>
  <c r="D69" i="71"/>
  <c r="E69" i="72"/>
  <c r="D71" i="64"/>
  <c r="F69" i="125"/>
  <c r="AX70" i="53"/>
  <c r="D69" i="61"/>
  <c r="G71" i="64"/>
  <c r="AY8" i="53"/>
  <c r="U9" i="64"/>
  <c r="Y9" i="64" s="1"/>
  <c r="R9" i="64"/>
  <c r="AY14" i="53"/>
  <c r="U15" i="64"/>
  <c r="Y15" i="64" s="1"/>
  <c r="AY22" i="53"/>
  <c r="U23" i="64"/>
  <c r="Y23" i="64" s="1"/>
  <c r="AY30" i="53"/>
  <c r="U31" i="64"/>
  <c r="Y31" i="64" s="1"/>
  <c r="AY38" i="53"/>
  <c r="U39" i="64"/>
  <c r="Y39" i="64" s="1"/>
  <c r="AY46" i="53"/>
  <c r="U47" i="64"/>
  <c r="Y47" i="64" s="1"/>
  <c r="AY54" i="53"/>
  <c r="U55" i="64"/>
  <c r="AY62" i="53"/>
  <c r="U63" i="64"/>
  <c r="AY70" i="53"/>
  <c r="U71" i="64"/>
  <c r="AX75" i="53"/>
  <c r="D74" i="61"/>
  <c r="F74" i="61" s="1"/>
  <c r="H76" i="64"/>
  <c r="AX77" i="53"/>
  <c r="D76" i="61"/>
  <c r="F76" i="61" s="1"/>
  <c r="H78" i="64"/>
  <c r="AX79" i="53"/>
  <c r="D78" i="61"/>
  <c r="H78" i="61" s="1"/>
  <c r="H80" i="64"/>
  <c r="AX81" i="53"/>
  <c r="D80" i="61"/>
  <c r="H80" i="61" s="1"/>
  <c r="H82" i="64"/>
  <c r="AX83" i="53"/>
  <c r="D82" i="61"/>
  <c r="H84" i="64"/>
  <c r="AX85" i="53"/>
  <c r="D84" i="61"/>
  <c r="F84" i="61" s="1"/>
  <c r="H86" i="64"/>
  <c r="AX87" i="53"/>
  <c r="D86" i="61"/>
  <c r="F86" i="61" s="1"/>
  <c r="H88" i="64"/>
  <c r="AX89" i="53"/>
  <c r="D88" i="61"/>
  <c r="H90" i="64"/>
  <c r="AX91" i="53"/>
  <c r="D90" i="61"/>
  <c r="H90" i="61" s="1"/>
  <c r="H92" i="64"/>
  <c r="AX93" i="53"/>
  <c r="D92" i="61"/>
  <c r="F92" i="61" s="1"/>
  <c r="H94" i="64"/>
  <c r="AX95" i="53"/>
  <c r="D94" i="61"/>
  <c r="F94" i="61" s="1"/>
  <c r="H96" i="64"/>
  <c r="AX97" i="53"/>
  <c r="D96" i="61"/>
  <c r="H96" i="61" s="1"/>
  <c r="H98" i="64"/>
  <c r="AX99" i="53"/>
  <c r="D98" i="61"/>
  <c r="H98" i="61" s="1"/>
  <c r="H100" i="64"/>
  <c r="AX101" i="53"/>
  <c r="D100" i="61"/>
  <c r="F100" i="61" s="1"/>
  <c r="H102" i="64"/>
  <c r="AX103" i="53"/>
  <c r="D102" i="61"/>
  <c r="F102" i="61" s="1"/>
  <c r="H104" i="64"/>
  <c r="AX105" i="53"/>
  <c r="D104" i="61"/>
  <c r="H104" i="61" s="1"/>
  <c r="H106" i="64"/>
  <c r="AX107" i="53"/>
  <c r="D106" i="61"/>
  <c r="H106" i="61" s="1"/>
  <c r="H108" i="64"/>
  <c r="AX109" i="53"/>
  <c r="D108" i="61"/>
  <c r="F108" i="61" s="1"/>
  <c r="H110" i="64"/>
  <c r="AX111" i="53"/>
  <c r="D110" i="61"/>
  <c r="F110" i="61" s="1"/>
  <c r="H112" i="64"/>
  <c r="AX113" i="53"/>
  <c r="D112" i="61"/>
  <c r="H112" i="61" s="1"/>
  <c r="H114" i="64"/>
  <c r="AX115" i="53"/>
  <c r="D114" i="61"/>
  <c r="H114" i="61" s="1"/>
  <c r="H116" i="64"/>
  <c r="AX117" i="53"/>
  <c r="D116" i="61"/>
  <c r="F116" i="61" s="1"/>
  <c r="H118" i="64"/>
  <c r="AX119" i="53"/>
  <c r="D118" i="61"/>
  <c r="F118" i="61" s="1"/>
  <c r="H120" i="64"/>
  <c r="AX121" i="53"/>
  <c r="D120" i="61"/>
  <c r="H122" i="64"/>
  <c r="AX123" i="53"/>
  <c r="D122" i="61"/>
  <c r="H122" i="61" s="1"/>
  <c r="H124" i="64"/>
  <c r="AX125" i="53"/>
  <c r="D124" i="61"/>
  <c r="H126" i="64"/>
  <c r="AX127" i="53"/>
  <c r="D126" i="61"/>
  <c r="F126" i="61" s="1"/>
  <c r="H128" i="64"/>
  <c r="AX129" i="53"/>
  <c r="D128" i="61"/>
  <c r="H130" i="64"/>
  <c r="D11" i="64"/>
  <c r="D9" i="71"/>
  <c r="E9" i="72"/>
  <c r="F9" i="125"/>
  <c r="AX10" i="53"/>
  <c r="D9" i="61"/>
  <c r="H9" i="61" s="1"/>
  <c r="G11" i="64"/>
  <c r="D21" i="64"/>
  <c r="D19" i="71"/>
  <c r="E19" i="72"/>
  <c r="F19" i="125"/>
  <c r="AX20" i="53"/>
  <c r="D19" i="61"/>
  <c r="H19" i="61" s="1"/>
  <c r="G21" i="64"/>
  <c r="D29" i="64"/>
  <c r="D27" i="71"/>
  <c r="E27" i="71" s="1"/>
  <c r="E27" i="72"/>
  <c r="F27" i="125"/>
  <c r="AX28" i="53"/>
  <c r="D27" i="61"/>
  <c r="F27" i="61" s="1"/>
  <c r="G29" i="64"/>
  <c r="D37" i="64"/>
  <c r="D35" i="71"/>
  <c r="E35" i="72"/>
  <c r="F35" i="125"/>
  <c r="AX36" i="53"/>
  <c r="D35" i="61"/>
  <c r="F35" i="61" s="1"/>
  <c r="G37" i="64"/>
  <c r="D45" i="64"/>
  <c r="D43" i="71"/>
  <c r="E43" i="72"/>
  <c r="F43" i="125"/>
  <c r="AX44" i="53"/>
  <c r="D43" i="61"/>
  <c r="H43" i="61" s="1"/>
  <c r="G45" i="64"/>
  <c r="D53" i="64"/>
  <c r="D51" i="71"/>
  <c r="E51" i="71" s="1"/>
  <c r="E51" i="72"/>
  <c r="F51" i="125"/>
  <c r="AX52" i="53"/>
  <c r="D51" i="61"/>
  <c r="G53" i="64"/>
  <c r="D61" i="64"/>
  <c r="D59" i="71"/>
  <c r="E59" i="72"/>
  <c r="F59" i="125"/>
  <c r="AX60" i="53"/>
  <c r="D59" i="61"/>
  <c r="F59" i="61" s="1"/>
  <c r="G61" i="64"/>
  <c r="D69" i="64"/>
  <c r="D67" i="71"/>
  <c r="E67" i="71" s="1"/>
  <c r="E67" i="72"/>
  <c r="F67" i="125"/>
  <c r="AX68" i="53"/>
  <c r="D67" i="61"/>
  <c r="F67" i="61" s="1"/>
  <c r="G69" i="64"/>
  <c r="D85" i="70"/>
  <c r="H85" i="72"/>
  <c r="H87" i="72"/>
  <c r="D89" i="70"/>
  <c r="H89" i="72"/>
  <c r="D91" i="70"/>
  <c r="D91" i="62"/>
  <c r="D91" i="65"/>
  <c r="H91" i="72"/>
  <c r="D93" i="70"/>
  <c r="H93" i="72"/>
  <c r="D95" i="70"/>
  <c r="D95" i="65"/>
  <c r="H95" i="72"/>
  <c r="D97" i="70"/>
  <c r="H97" i="72"/>
  <c r="H99" i="72"/>
  <c r="D101" i="70"/>
  <c r="H101" i="72"/>
  <c r="D103" i="70"/>
  <c r="D103" i="62"/>
  <c r="D103" i="65"/>
  <c r="H103" i="72"/>
  <c r="D105" i="70"/>
  <c r="H105" i="72"/>
  <c r="D107" i="70"/>
  <c r="D107" i="65"/>
  <c r="H107" i="72"/>
  <c r="D109" i="70"/>
  <c r="H109" i="72"/>
  <c r="H111" i="72"/>
  <c r="D113" i="70"/>
  <c r="H113" i="72"/>
  <c r="D115" i="70"/>
  <c r="D115" i="62"/>
  <c r="D115" i="65"/>
  <c r="H115" i="72"/>
  <c r="D117" i="70"/>
  <c r="H117" i="72"/>
  <c r="D119" i="70"/>
  <c r="D119" i="65"/>
  <c r="H119" i="72"/>
  <c r="D121" i="70"/>
  <c r="H121" i="72"/>
  <c r="H123" i="72"/>
  <c r="D125" i="70"/>
  <c r="H125" i="72"/>
  <c r="D127" i="70"/>
  <c r="D127" i="62"/>
  <c r="D127" i="65"/>
  <c r="H127" i="72"/>
  <c r="D129" i="70"/>
  <c r="H129" i="72"/>
  <c r="D131" i="70"/>
  <c r="D131" i="65"/>
  <c r="H131" i="72"/>
  <c r="D133" i="70"/>
  <c r="H133" i="72"/>
  <c r="H135" i="72"/>
  <c r="D137" i="70"/>
  <c r="H137" i="72"/>
  <c r="D139" i="70"/>
  <c r="D139" i="62"/>
  <c r="D139" i="65"/>
  <c r="H139" i="72"/>
  <c r="D141" i="70"/>
  <c r="H141" i="72"/>
  <c r="D143" i="70"/>
  <c r="D143" i="65"/>
  <c r="H143" i="72"/>
  <c r="D145" i="70"/>
  <c r="H145" i="72"/>
  <c r="D147" i="65"/>
  <c r="D149" i="70"/>
  <c r="D149" i="65"/>
  <c r="D151" i="70"/>
  <c r="D151" i="62"/>
  <c r="H151" i="72"/>
  <c r="D151" i="65"/>
  <c r="D153" i="70"/>
  <c r="D153" i="65"/>
  <c r="D155" i="62"/>
  <c r="D157" i="65"/>
  <c r="E9" i="65"/>
  <c r="E11" i="62"/>
  <c r="E11" i="65"/>
  <c r="E13" i="65"/>
  <c r="E15" i="65"/>
  <c r="E17" i="65"/>
  <c r="E19" i="62"/>
  <c r="E19" i="65"/>
  <c r="E23" i="62"/>
  <c r="E25" i="62"/>
  <c r="E27" i="62"/>
  <c r="E27" i="65"/>
  <c r="E29" i="62"/>
  <c r="E31" i="62"/>
  <c r="E31" i="65"/>
  <c r="E33" i="65"/>
  <c r="E35" i="65"/>
  <c r="E37" i="65"/>
  <c r="E39" i="62"/>
  <c r="E41" i="62"/>
  <c r="E43" i="62"/>
  <c r="E45" i="62"/>
  <c r="E47" i="65"/>
  <c r="E49" i="62"/>
  <c r="E49" i="65"/>
  <c r="E53" i="65"/>
  <c r="E55" i="62"/>
  <c r="E57" i="62"/>
  <c r="E59" i="62"/>
  <c r="E61" i="62"/>
  <c r="E65" i="62"/>
  <c r="E67" i="62"/>
  <c r="E69" i="62"/>
  <c r="E71" i="62"/>
  <c r="E73" i="62"/>
  <c r="E73" i="65"/>
  <c r="E75" i="62"/>
  <c r="E77" i="62"/>
  <c r="E79" i="62"/>
  <c r="E81" i="62"/>
  <c r="E85" i="62"/>
  <c r="E87" i="62"/>
  <c r="E89" i="62"/>
  <c r="E89" i="65"/>
  <c r="E91" i="62"/>
  <c r="E93" i="62"/>
  <c r="E95" i="62"/>
  <c r="E97" i="62"/>
  <c r="E99" i="62"/>
  <c r="E101" i="62"/>
  <c r="E103" i="62"/>
  <c r="D94" i="64"/>
  <c r="E92" i="72"/>
  <c r="F92" i="125"/>
  <c r="D92" i="71"/>
  <c r="D96" i="64"/>
  <c r="E94" i="72"/>
  <c r="F94" i="125"/>
  <c r="D94" i="71"/>
  <c r="D98" i="64"/>
  <c r="E96" i="72"/>
  <c r="F96" i="125"/>
  <c r="D96" i="71"/>
  <c r="D100" i="64"/>
  <c r="E98" i="72"/>
  <c r="F98" i="125"/>
  <c r="D98" i="71"/>
  <c r="D102" i="64"/>
  <c r="E100" i="72"/>
  <c r="F100" i="125"/>
  <c r="D100" i="71"/>
  <c r="D104" i="64"/>
  <c r="E102" i="72"/>
  <c r="F102" i="125"/>
  <c r="D102" i="71"/>
  <c r="D106" i="64"/>
  <c r="E104" i="72"/>
  <c r="F104" i="125"/>
  <c r="D104" i="71"/>
  <c r="D108" i="64"/>
  <c r="E106" i="72"/>
  <c r="F106" i="125"/>
  <c r="D106" i="71"/>
  <c r="D110" i="64"/>
  <c r="E108" i="72"/>
  <c r="F108" i="125"/>
  <c r="D108" i="71"/>
  <c r="D112" i="64"/>
  <c r="E110" i="72"/>
  <c r="F110" i="125"/>
  <c r="D110" i="71"/>
  <c r="D114" i="64"/>
  <c r="E112" i="72"/>
  <c r="F112" i="125"/>
  <c r="D112" i="71"/>
  <c r="D116" i="64"/>
  <c r="E114" i="72"/>
  <c r="F114" i="125"/>
  <c r="D114" i="71"/>
  <c r="D118" i="64"/>
  <c r="E116" i="72"/>
  <c r="F116" i="125"/>
  <c r="D116" i="71"/>
  <c r="D120" i="64"/>
  <c r="E118" i="72"/>
  <c r="F118" i="125"/>
  <c r="D118" i="71"/>
  <c r="D122" i="64"/>
  <c r="E120" i="72"/>
  <c r="F120" i="125"/>
  <c r="D120" i="71"/>
  <c r="D124" i="64"/>
  <c r="E122" i="72"/>
  <c r="F122" i="125"/>
  <c r="D122" i="71"/>
  <c r="D126" i="64"/>
  <c r="E124" i="72"/>
  <c r="F124" i="125"/>
  <c r="D124" i="71"/>
  <c r="D128" i="64"/>
  <c r="E126" i="72"/>
  <c r="F126" i="125"/>
  <c r="D126" i="71"/>
  <c r="E126" i="71" s="1"/>
  <c r="D130" i="64"/>
  <c r="E128" i="72"/>
  <c r="F128" i="125"/>
  <c r="D128" i="71"/>
  <c r="D15" i="71"/>
  <c r="E15" i="72"/>
  <c r="D17" i="64"/>
  <c r="F15" i="125"/>
  <c r="AX16" i="53"/>
  <c r="D15" i="61"/>
  <c r="F15" i="61" s="1"/>
  <c r="G17" i="64"/>
  <c r="D23" i="71"/>
  <c r="E23" i="71" s="1"/>
  <c r="E23" i="72"/>
  <c r="D25" i="64"/>
  <c r="F23" i="125"/>
  <c r="AX24" i="53"/>
  <c r="D23" i="61"/>
  <c r="G25" i="64"/>
  <c r="D31" i="71"/>
  <c r="E31" i="71" s="1"/>
  <c r="E31" i="72"/>
  <c r="D33" i="64"/>
  <c r="F31" i="125"/>
  <c r="AX32" i="53"/>
  <c r="D31" i="61"/>
  <c r="F31" i="61" s="1"/>
  <c r="G33" i="64"/>
  <c r="D39" i="71"/>
  <c r="E39" i="71" s="1"/>
  <c r="E39" i="72"/>
  <c r="D41" i="64"/>
  <c r="F39" i="125"/>
  <c r="AX40" i="53"/>
  <c r="D39" i="61"/>
  <c r="H39" i="61" s="1"/>
  <c r="G41" i="64"/>
  <c r="D47" i="71"/>
  <c r="E47" i="71" s="1"/>
  <c r="E47" i="72"/>
  <c r="D49" i="64"/>
  <c r="F47" i="125"/>
  <c r="AX48" i="53"/>
  <c r="D47" i="61"/>
  <c r="H47" i="61" s="1"/>
  <c r="G49" i="64"/>
  <c r="D55" i="71"/>
  <c r="E55" i="71" s="1"/>
  <c r="E55" i="72"/>
  <c r="D57" i="64"/>
  <c r="F55" i="125"/>
  <c r="AX56" i="53"/>
  <c r="D55" i="61"/>
  <c r="H55" i="61" s="1"/>
  <c r="G57" i="64"/>
  <c r="D63" i="71"/>
  <c r="E63" i="71" s="1"/>
  <c r="E63" i="72"/>
  <c r="D65" i="64"/>
  <c r="F63" i="125"/>
  <c r="AX64" i="53"/>
  <c r="D63" i="61"/>
  <c r="G65" i="64"/>
  <c r="D71" i="71"/>
  <c r="E71" i="71" s="1"/>
  <c r="E71" i="72"/>
  <c r="D73" i="64"/>
  <c r="F71" i="125"/>
  <c r="AX72" i="53"/>
  <c r="D71" i="61"/>
  <c r="G73" i="64"/>
  <c r="AY131" i="53"/>
  <c r="S132" i="64"/>
  <c r="AY135" i="53"/>
  <c r="S136" i="64"/>
  <c r="AY139" i="53"/>
  <c r="S140" i="64"/>
  <c r="AY143" i="53"/>
  <c r="S144" i="64"/>
  <c r="AY147" i="53"/>
  <c r="S148" i="64"/>
  <c r="AY151" i="53"/>
  <c r="S152" i="64"/>
  <c r="AY155" i="53"/>
  <c r="S156" i="64"/>
  <c r="AY159" i="53"/>
  <c r="S160" i="64"/>
  <c r="E142" i="70"/>
  <c r="E132" i="72"/>
  <c r="D134" i="64"/>
  <c r="F132" i="125"/>
  <c r="D132" i="71"/>
  <c r="E132" i="71" s="1"/>
  <c r="AX133" i="53"/>
  <c r="G134" i="64"/>
  <c r="D132" i="61"/>
  <c r="E140" i="72"/>
  <c r="D142" i="64"/>
  <c r="F140" i="125"/>
  <c r="D140" i="71"/>
  <c r="AX141" i="53"/>
  <c r="G142" i="64"/>
  <c r="D140" i="61"/>
  <c r="E148" i="72"/>
  <c r="D150" i="64"/>
  <c r="F148" i="125"/>
  <c r="D148" i="71"/>
  <c r="AX149" i="53"/>
  <c r="G150" i="64"/>
  <c r="D148" i="61"/>
  <c r="E156" i="72"/>
  <c r="D158" i="64"/>
  <c r="F156" i="125"/>
  <c r="D156" i="71"/>
  <c r="AX157" i="53"/>
  <c r="G158" i="64"/>
  <c r="D156" i="61"/>
  <c r="U8" i="48"/>
  <c r="D6" i="62" s="1"/>
  <c r="D136" i="64"/>
  <c r="E134" i="72"/>
  <c r="F134" i="125"/>
  <c r="D134" i="71"/>
  <c r="AX135" i="53"/>
  <c r="G136" i="64"/>
  <c r="D134" i="61"/>
  <c r="D144" i="64"/>
  <c r="E142" i="72"/>
  <c r="F142" i="125"/>
  <c r="D142" i="71"/>
  <c r="AX143" i="53"/>
  <c r="G144" i="64"/>
  <c r="D142" i="61"/>
  <c r="D152" i="64"/>
  <c r="E150" i="72"/>
  <c r="F150" i="125"/>
  <c r="D150" i="71"/>
  <c r="AX151" i="53"/>
  <c r="G152" i="64"/>
  <c r="D150" i="61"/>
  <c r="D160" i="64"/>
  <c r="E158" i="72"/>
  <c r="F158" i="125"/>
  <c r="D158" i="71"/>
  <c r="AX159" i="53"/>
  <c r="G160" i="64"/>
  <c r="K160" i="64" s="1"/>
  <c r="D158" i="61"/>
  <c r="F158" i="61" s="1"/>
  <c r="W8" i="50"/>
  <c r="J7" i="55"/>
  <c r="D6" i="68"/>
  <c r="J11" i="55"/>
  <c r="D10" i="68"/>
  <c r="J16" i="55"/>
  <c r="D15" i="68"/>
  <c r="J20" i="55"/>
  <c r="D19" i="68"/>
  <c r="J24" i="55"/>
  <c r="D23" i="68"/>
  <c r="J28" i="55"/>
  <c r="D27" i="68"/>
  <c r="J32" i="55"/>
  <c r="D31" i="68"/>
  <c r="J36" i="55"/>
  <c r="D35" i="68"/>
  <c r="J40" i="55"/>
  <c r="D39" i="68"/>
  <c r="J44" i="55"/>
  <c r="D43" i="68"/>
  <c r="J48" i="55"/>
  <c r="D47" i="68"/>
  <c r="J52" i="55"/>
  <c r="D51" i="68"/>
  <c r="J56" i="55"/>
  <c r="D55" i="68"/>
  <c r="J60" i="55"/>
  <c r="D59" i="68"/>
  <c r="J64" i="55"/>
  <c r="D63" i="68"/>
  <c r="J68" i="55"/>
  <c r="D67" i="68"/>
  <c r="J72" i="55"/>
  <c r="D71" i="68"/>
  <c r="J76" i="55"/>
  <c r="D75" i="68"/>
  <c r="J80" i="55"/>
  <c r="D79" i="68"/>
  <c r="J84" i="55"/>
  <c r="D83" i="68"/>
  <c r="J88" i="55"/>
  <c r="D87" i="68"/>
  <c r="J92" i="55"/>
  <c r="D91" i="68"/>
  <c r="J96" i="55"/>
  <c r="D95" i="68"/>
  <c r="J100" i="55"/>
  <c r="D99" i="68"/>
  <c r="J104" i="55"/>
  <c r="D103" i="68"/>
  <c r="J108" i="55"/>
  <c r="D107" i="68"/>
  <c r="J112" i="55"/>
  <c r="D111" i="68"/>
  <c r="J116" i="55"/>
  <c r="D115" i="68"/>
  <c r="J120" i="55"/>
  <c r="D119" i="68"/>
  <c r="J124" i="55"/>
  <c r="D123" i="68"/>
  <c r="J128" i="55"/>
  <c r="D127" i="68"/>
  <c r="J132" i="55"/>
  <c r="D131" i="68"/>
  <c r="J136" i="55"/>
  <c r="D135" i="68"/>
  <c r="J140" i="55"/>
  <c r="D139" i="68"/>
  <c r="J144" i="55"/>
  <c r="D143" i="68"/>
  <c r="J148" i="55"/>
  <c r="D147" i="68"/>
  <c r="J152" i="55"/>
  <c r="D151" i="68"/>
  <c r="J156" i="55"/>
  <c r="D155" i="68"/>
  <c r="P8" i="55"/>
  <c r="R8" i="55" s="1"/>
  <c r="P10" i="55"/>
  <c r="R10" i="55" s="1"/>
  <c r="R12" i="55"/>
  <c r="P12" i="55"/>
  <c r="P13" i="55"/>
  <c r="R13" i="55" s="1"/>
  <c r="P15" i="55"/>
  <c r="R15" i="55" s="1"/>
  <c r="P17" i="55"/>
  <c r="R17" i="55" s="1"/>
  <c r="P19" i="55"/>
  <c r="R19" i="55" s="1"/>
  <c r="P21" i="55"/>
  <c r="R21" i="55" s="1"/>
  <c r="P23" i="55"/>
  <c r="R23" i="55" s="1"/>
  <c r="P25" i="55"/>
  <c r="R25" i="55" s="1"/>
  <c r="P27" i="55"/>
  <c r="R27" i="55" s="1"/>
  <c r="P29" i="55"/>
  <c r="R29" i="55" s="1"/>
  <c r="P31" i="55"/>
  <c r="R31" i="55" s="1"/>
  <c r="P33" i="55"/>
  <c r="R33" i="55" s="1"/>
  <c r="P35" i="55"/>
  <c r="R35" i="55" s="1"/>
  <c r="P37" i="55"/>
  <c r="R37" i="55" s="1"/>
  <c r="P39" i="55"/>
  <c r="R39" i="55" s="1"/>
  <c r="P41" i="55"/>
  <c r="R41" i="55" s="1"/>
  <c r="P43" i="55"/>
  <c r="R43" i="55" s="1"/>
  <c r="P45" i="55"/>
  <c r="R45" i="55" s="1"/>
  <c r="P47" i="55"/>
  <c r="R47" i="55" s="1"/>
  <c r="P49" i="55"/>
  <c r="R49" i="55" s="1"/>
  <c r="P51" i="55"/>
  <c r="R51" i="55" s="1"/>
  <c r="P53" i="55"/>
  <c r="R53" i="55" s="1"/>
  <c r="P55" i="55"/>
  <c r="R55" i="55" s="1"/>
  <c r="P57" i="55"/>
  <c r="R57" i="55" s="1"/>
  <c r="P59" i="55"/>
  <c r="R59" i="55" s="1"/>
  <c r="P61" i="55"/>
  <c r="R61" i="55" s="1"/>
  <c r="P63" i="55"/>
  <c r="R63" i="55" s="1"/>
  <c r="P65" i="55"/>
  <c r="R65" i="55" s="1"/>
  <c r="P67" i="55"/>
  <c r="R67" i="55" s="1"/>
  <c r="P69" i="55"/>
  <c r="R69" i="55" s="1"/>
  <c r="P71" i="55"/>
  <c r="R71" i="55" s="1"/>
  <c r="P73" i="55"/>
  <c r="R73" i="55" s="1"/>
  <c r="P75" i="55"/>
  <c r="R75" i="55" s="1"/>
  <c r="P77" i="55"/>
  <c r="R77" i="55" s="1"/>
  <c r="P79" i="55"/>
  <c r="R79" i="55" s="1"/>
  <c r="P81" i="55"/>
  <c r="R81" i="55" s="1"/>
  <c r="P83" i="55"/>
  <c r="R83" i="55" s="1"/>
  <c r="P85" i="55"/>
  <c r="R85" i="55" s="1"/>
  <c r="P87" i="55"/>
  <c r="R87" i="55" s="1"/>
  <c r="P89" i="55"/>
  <c r="R89" i="55" s="1"/>
  <c r="P91" i="55"/>
  <c r="R91" i="55" s="1"/>
  <c r="P93" i="55"/>
  <c r="R93" i="55" s="1"/>
  <c r="P95" i="55"/>
  <c r="R95" i="55" s="1"/>
  <c r="P97" i="55"/>
  <c r="R97" i="55" s="1"/>
  <c r="P99" i="55"/>
  <c r="R99" i="55" s="1"/>
  <c r="P101" i="55"/>
  <c r="R101" i="55" s="1"/>
  <c r="P103" i="55"/>
  <c r="R103" i="55" s="1"/>
  <c r="P105" i="55"/>
  <c r="R105" i="55" s="1"/>
  <c r="P107" i="55"/>
  <c r="R107" i="55" s="1"/>
  <c r="P109" i="55"/>
  <c r="R109" i="55" s="1"/>
  <c r="P111" i="55"/>
  <c r="R111" i="55" s="1"/>
  <c r="P113" i="55"/>
  <c r="R113" i="55" s="1"/>
  <c r="P115" i="55"/>
  <c r="R115" i="55" s="1"/>
  <c r="P117" i="55"/>
  <c r="R117" i="55" s="1"/>
  <c r="P119" i="55"/>
  <c r="R119" i="55" s="1"/>
  <c r="P121" i="55"/>
  <c r="R121" i="55" s="1"/>
  <c r="P123" i="55"/>
  <c r="R123" i="55" s="1"/>
  <c r="P125" i="55"/>
  <c r="R125" i="55" s="1"/>
  <c r="P127" i="55"/>
  <c r="P129" i="55"/>
  <c r="R129" i="55" s="1"/>
  <c r="P131" i="55"/>
  <c r="R131" i="55" s="1"/>
  <c r="P133" i="55"/>
  <c r="R133" i="55" s="1"/>
  <c r="P135" i="55"/>
  <c r="R135" i="55" s="1"/>
  <c r="P137" i="55"/>
  <c r="R137" i="55" s="1"/>
  <c r="P139" i="55"/>
  <c r="R139" i="55" s="1"/>
  <c r="P141" i="55"/>
  <c r="R141" i="55" s="1"/>
  <c r="P143" i="55"/>
  <c r="R143" i="55" s="1"/>
  <c r="P145" i="55"/>
  <c r="R145" i="55" s="1"/>
  <c r="P147" i="55"/>
  <c r="R147" i="55" s="1"/>
  <c r="P149" i="55"/>
  <c r="R149" i="55" s="1"/>
  <c r="P151" i="55"/>
  <c r="R151" i="55" s="1"/>
  <c r="P153" i="55"/>
  <c r="R153" i="55" s="1"/>
  <c r="P155" i="55"/>
  <c r="R155" i="55" s="1"/>
  <c r="P157" i="55"/>
  <c r="R157" i="55" s="1"/>
  <c r="G6" i="73"/>
  <c r="AC7" i="56"/>
  <c r="C6" i="71" s="1"/>
  <c r="E6" i="71" s="1"/>
  <c r="E6" i="61"/>
  <c r="L6" i="61" s="1"/>
  <c r="C6" i="68"/>
  <c r="D6" i="71"/>
  <c r="F6" i="70"/>
  <c r="E6" i="125"/>
  <c r="E8" i="61"/>
  <c r="C8" i="68"/>
  <c r="F8" i="70"/>
  <c r="D8" i="71"/>
  <c r="E8" i="125"/>
  <c r="C10" i="68"/>
  <c r="E10" i="68" s="1"/>
  <c r="G10" i="68" s="1"/>
  <c r="H10" i="68" s="1"/>
  <c r="I10" i="68" s="1"/>
  <c r="E10" i="61"/>
  <c r="K10" i="61" s="1"/>
  <c r="D10" i="71"/>
  <c r="F10" i="70"/>
  <c r="E10" i="125"/>
  <c r="E13" i="61"/>
  <c r="C13" i="68"/>
  <c r="F13" i="70"/>
  <c r="E13" i="125"/>
  <c r="E15" i="61"/>
  <c r="N15" i="61" s="1"/>
  <c r="C15" i="68"/>
  <c r="F15" i="70"/>
  <c r="E15" i="125"/>
  <c r="C17" i="68"/>
  <c r="E17" i="68" s="1"/>
  <c r="H17" i="68" s="1"/>
  <c r="F17" i="70"/>
  <c r="E17" i="125"/>
  <c r="E17" i="61"/>
  <c r="J17" i="61" s="1"/>
  <c r="E19" i="61"/>
  <c r="C19" i="68"/>
  <c r="E19" i="68" s="1"/>
  <c r="G19" i="68" s="1"/>
  <c r="F19" i="70"/>
  <c r="E19" i="125"/>
  <c r="E21" i="61"/>
  <c r="N21" i="61" s="1"/>
  <c r="C21" i="68"/>
  <c r="E21" i="68" s="1"/>
  <c r="G21" i="68" s="1"/>
  <c r="F21" i="70"/>
  <c r="E21" i="125"/>
  <c r="E23" i="61"/>
  <c r="O23" i="61" s="1"/>
  <c r="C23" i="68"/>
  <c r="E23" i="68" s="1"/>
  <c r="F23" i="70"/>
  <c r="E23" i="125"/>
  <c r="C25" i="68"/>
  <c r="E25" i="68" s="1"/>
  <c r="F25" i="70"/>
  <c r="E25" i="125"/>
  <c r="E25" i="61"/>
  <c r="J25" i="61" s="1"/>
  <c r="E27" i="61"/>
  <c r="C27" i="68"/>
  <c r="E27" i="68" s="1"/>
  <c r="F27" i="70"/>
  <c r="E27" i="125"/>
  <c r="E29" i="61"/>
  <c r="N29" i="61" s="1"/>
  <c r="C29" i="68"/>
  <c r="E29" i="68" s="1"/>
  <c r="G29" i="68" s="1"/>
  <c r="F29" i="70"/>
  <c r="E29" i="125"/>
  <c r="E31" i="61"/>
  <c r="R31" i="61" s="1"/>
  <c r="C31" i="68"/>
  <c r="E31" i="68" s="1"/>
  <c r="G31" i="68" s="1"/>
  <c r="H31" i="68" s="1"/>
  <c r="I31" i="68" s="1"/>
  <c r="F31" i="70"/>
  <c r="E31" i="125"/>
  <c r="C33" i="68"/>
  <c r="F33" i="70"/>
  <c r="E33" i="125"/>
  <c r="E33" i="61"/>
  <c r="J33" i="61" s="1"/>
  <c r="E35" i="61"/>
  <c r="C35" i="68"/>
  <c r="F35" i="70"/>
  <c r="E35" i="125"/>
  <c r="E37" i="61"/>
  <c r="C37" i="68"/>
  <c r="E37" i="68" s="1"/>
  <c r="H37" i="68" s="1"/>
  <c r="F37" i="70"/>
  <c r="E37" i="125"/>
  <c r="E39" i="61"/>
  <c r="C39" i="68"/>
  <c r="E39" i="68" s="1"/>
  <c r="F39" i="70"/>
  <c r="E39" i="125"/>
  <c r="C41" i="68"/>
  <c r="E41" i="68" s="1"/>
  <c r="F41" i="70"/>
  <c r="E41" i="125"/>
  <c r="E41" i="61"/>
  <c r="J41" i="61" s="1"/>
  <c r="E43" i="61"/>
  <c r="R43" i="61" s="1"/>
  <c r="C43" i="68"/>
  <c r="E43" i="68" s="1"/>
  <c r="G43" i="68" s="1"/>
  <c r="F43" i="70"/>
  <c r="E43" i="125"/>
  <c r="E45" i="61"/>
  <c r="K45" i="61" s="1"/>
  <c r="C45" i="68"/>
  <c r="E45" i="68" s="1"/>
  <c r="F45" i="70"/>
  <c r="E45" i="125"/>
  <c r="E47" i="61"/>
  <c r="Q47" i="61" s="1"/>
  <c r="C47" i="68"/>
  <c r="F47" i="70"/>
  <c r="E47" i="125"/>
  <c r="C49" i="68"/>
  <c r="F49" i="70"/>
  <c r="E49" i="125"/>
  <c r="E49" i="61"/>
  <c r="L49" i="61" s="1"/>
  <c r="E51" i="61"/>
  <c r="C51" i="68"/>
  <c r="E51" i="68" s="1"/>
  <c r="F51" i="70"/>
  <c r="E51" i="125"/>
  <c r="E53" i="61"/>
  <c r="C53" i="68"/>
  <c r="F53" i="70"/>
  <c r="E53" i="125"/>
  <c r="E55" i="61"/>
  <c r="P55" i="61" s="1"/>
  <c r="C55" i="68"/>
  <c r="E55" i="68" s="1"/>
  <c r="G55" i="68" s="1"/>
  <c r="F55" i="70"/>
  <c r="E55" i="125"/>
  <c r="C57" i="68"/>
  <c r="E57" i="68" s="1"/>
  <c r="F57" i="70"/>
  <c r="E57" i="125"/>
  <c r="E57" i="61"/>
  <c r="J57" i="61" s="1"/>
  <c r="E59" i="61"/>
  <c r="T59" i="61" s="1"/>
  <c r="C59" i="68"/>
  <c r="E59" i="68" s="1"/>
  <c r="G59" i="68" s="1"/>
  <c r="F59" i="70"/>
  <c r="E59" i="125"/>
  <c r="E61" i="61"/>
  <c r="O61" i="61" s="1"/>
  <c r="C61" i="68"/>
  <c r="F61" i="70"/>
  <c r="E61" i="125"/>
  <c r="E63" i="61"/>
  <c r="C63" i="68"/>
  <c r="F63" i="70"/>
  <c r="E63" i="125"/>
  <c r="C65" i="68"/>
  <c r="E65" i="68" s="1"/>
  <c r="H65" i="68" s="1"/>
  <c r="F65" i="70"/>
  <c r="E65" i="125"/>
  <c r="E65" i="61"/>
  <c r="L65" i="61" s="1"/>
  <c r="E67" i="61"/>
  <c r="C67" i="68"/>
  <c r="E67" i="68" s="1"/>
  <c r="G67" i="68" s="1"/>
  <c r="F67" i="70"/>
  <c r="E67" i="125"/>
  <c r="E69" i="61"/>
  <c r="C69" i="68"/>
  <c r="E69" i="68" s="1"/>
  <c r="F69" i="70"/>
  <c r="E69" i="125"/>
  <c r="E71" i="61"/>
  <c r="I71" i="61" s="1"/>
  <c r="C71" i="68"/>
  <c r="E71" i="68" s="1"/>
  <c r="G71" i="68" s="1"/>
  <c r="F71" i="70"/>
  <c r="E71" i="125"/>
  <c r="C73" i="68"/>
  <c r="E73" i="68" s="1"/>
  <c r="F73" i="70"/>
  <c r="E73" i="125"/>
  <c r="E73" i="61"/>
  <c r="J73" i="61" s="1"/>
  <c r="E75" i="61"/>
  <c r="R75" i="61" s="1"/>
  <c r="C75" i="68"/>
  <c r="E75" i="68" s="1"/>
  <c r="F75" i="70"/>
  <c r="D75" i="71"/>
  <c r="E75" i="125"/>
  <c r="C77" i="68"/>
  <c r="E77" i="68" s="1"/>
  <c r="F77" i="70"/>
  <c r="D77" i="71"/>
  <c r="E77" i="71" s="1"/>
  <c r="E77" i="125"/>
  <c r="E77" i="61"/>
  <c r="L77" i="61" s="1"/>
  <c r="E79" i="61"/>
  <c r="C79" i="68"/>
  <c r="E79" i="68" s="1"/>
  <c r="G79" i="68" s="1"/>
  <c r="F79" i="70"/>
  <c r="D79" i="71"/>
  <c r="E79" i="125"/>
  <c r="E81" i="61"/>
  <c r="J81" i="61" s="1"/>
  <c r="C81" i="68"/>
  <c r="E81" i="68" s="1"/>
  <c r="H81" i="68" s="1"/>
  <c r="F81" i="70"/>
  <c r="D81" i="71"/>
  <c r="E81" i="125"/>
  <c r="E83" i="61"/>
  <c r="C83" i="68"/>
  <c r="E83" i="68" s="1"/>
  <c r="G83" i="68" s="1"/>
  <c r="H83" i="68" s="1"/>
  <c r="I83" i="68" s="1"/>
  <c r="F83" i="70"/>
  <c r="D83" i="71"/>
  <c r="E83" i="71" s="1"/>
  <c r="E83" i="125"/>
  <c r="C85" i="68"/>
  <c r="F85" i="70"/>
  <c r="D85" i="71"/>
  <c r="E85" i="71" s="1"/>
  <c r="E85" i="125"/>
  <c r="E85" i="61"/>
  <c r="L85" i="61" s="1"/>
  <c r="E87" i="61"/>
  <c r="P87" i="61" s="1"/>
  <c r="C87" i="68"/>
  <c r="F87" i="70"/>
  <c r="D87" i="71"/>
  <c r="E87" i="71" s="1"/>
  <c r="E87" i="125"/>
  <c r="E89" i="61"/>
  <c r="J89" i="61" s="1"/>
  <c r="C89" i="68"/>
  <c r="E89" i="68" s="1"/>
  <c r="F89" i="70"/>
  <c r="D89" i="71"/>
  <c r="E89" i="71" s="1"/>
  <c r="E89" i="125"/>
  <c r="E91" i="61"/>
  <c r="R91" i="61" s="1"/>
  <c r="C91" i="68"/>
  <c r="F91" i="70"/>
  <c r="D91" i="71"/>
  <c r="E91" i="125"/>
  <c r="C93" i="68"/>
  <c r="E93" i="68" s="1"/>
  <c r="H93" i="68" s="1"/>
  <c r="F93" i="70"/>
  <c r="D93" i="71"/>
  <c r="E93" i="125"/>
  <c r="E93" i="61"/>
  <c r="J93" i="61" s="1"/>
  <c r="E95" i="61"/>
  <c r="C95" i="68"/>
  <c r="E95" i="68" s="1"/>
  <c r="F95" i="70"/>
  <c r="D95" i="71"/>
  <c r="E95" i="71" s="1"/>
  <c r="E95" i="125"/>
  <c r="E97" i="61"/>
  <c r="L97" i="61" s="1"/>
  <c r="C97" i="68"/>
  <c r="E97" i="68" s="1"/>
  <c r="F97" i="70"/>
  <c r="D97" i="71"/>
  <c r="E97" i="125"/>
  <c r="E99" i="61"/>
  <c r="R99" i="61" s="1"/>
  <c r="C99" i="68"/>
  <c r="E99" i="68" s="1"/>
  <c r="F99" i="70"/>
  <c r="D99" i="71"/>
  <c r="E99" i="71" s="1"/>
  <c r="E99" i="125"/>
  <c r="C101" i="68"/>
  <c r="E101" i="68" s="1"/>
  <c r="F101" i="70"/>
  <c r="D101" i="71"/>
  <c r="E101" i="71" s="1"/>
  <c r="E101" i="61"/>
  <c r="E101" i="125"/>
  <c r="E103" i="61"/>
  <c r="J103" i="61" s="1"/>
  <c r="C103" i="68"/>
  <c r="E103" i="68" s="1"/>
  <c r="G103" i="68" s="1"/>
  <c r="H103" i="68" s="1"/>
  <c r="I103" i="68" s="1"/>
  <c r="F103" i="70"/>
  <c r="D103" i="71"/>
  <c r="E103" i="125"/>
  <c r="E105" i="61"/>
  <c r="L105" i="61" s="1"/>
  <c r="C105" i="68"/>
  <c r="F105" i="70"/>
  <c r="D105" i="71"/>
  <c r="E105" i="125"/>
  <c r="E107" i="61"/>
  <c r="I107" i="61" s="1"/>
  <c r="C107" i="68"/>
  <c r="E107" i="68" s="1"/>
  <c r="G107" i="68" s="1"/>
  <c r="F107" i="70"/>
  <c r="D107" i="71"/>
  <c r="E107" i="125"/>
  <c r="C109" i="68"/>
  <c r="E109" i="68" s="1"/>
  <c r="F109" i="70"/>
  <c r="D109" i="71"/>
  <c r="E109" i="71" s="1"/>
  <c r="E109" i="61"/>
  <c r="E109" i="125"/>
  <c r="E111" i="61"/>
  <c r="L111" i="61" s="1"/>
  <c r="C111" i="68"/>
  <c r="E111" i="68" s="1"/>
  <c r="F111" i="70"/>
  <c r="D111" i="71"/>
  <c r="E111" i="71" s="1"/>
  <c r="E111" i="125"/>
  <c r="E113" i="61"/>
  <c r="J113" i="61" s="1"/>
  <c r="C113" i="68"/>
  <c r="E113" i="68" s="1"/>
  <c r="F113" i="70"/>
  <c r="D113" i="71"/>
  <c r="E113" i="71" s="1"/>
  <c r="E113" i="125"/>
  <c r="E115" i="61"/>
  <c r="C115" i="68"/>
  <c r="E115" i="68" s="1"/>
  <c r="F115" i="70"/>
  <c r="D115" i="71"/>
  <c r="E115" i="125"/>
  <c r="C117" i="68"/>
  <c r="E117" i="68" s="1"/>
  <c r="F117" i="70"/>
  <c r="D117" i="71"/>
  <c r="E117" i="71" s="1"/>
  <c r="E117" i="61"/>
  <c r="E117" i="125"/>
  <c r="E119" i="61"/>
  <c r="C119" i="68"/>
  <c r="E119" i="68" s="1"/>
  <c r="F119" i="70"/>
  <c r="D119" i="71"/>
  <c r="E119" i="125"/>
  <c r="E121" i="61"/>
  <c r="L121" i="61" s="1"/>
  <c r="C121" i="68"/>
  <c r="F121" i="70"/>
  <c r="D121" i="71"/>
  <c r="E121" i="71" s="1"/>
  <c r="E121" i="125"/>
  <c r="E123" i="61"/>
  <c r="P123" i="61" s="1"/>
  <c r="C123" i="68"/>
  <c r="E123" i="68" s="1"/>
  <c r="H123" i="68" s="1"/>
  <c r="F123" i="70"/>
  <c r="D123" i="71"/>
  <c r="E123" i="71" s="1"/>
  <c r="E123" i="125"/>
  <c r="C125" i="68"/>
  <c r="F125" i="70"/>
  <c r="D125" i="71"/>
  <c r="E125" i="61"/>
  <c r="T125" i="61" s="1"/>
  <c r="E125" i="125"/>
  <c r="E127" i="61"/>
  <c r="Q127" i="61" s="1"/>
  <c r="C127" i="68"/>
  <c r="E127" i="68" s="1"/>
  <c r="G127" i="68" s="1"/>
  <c r="F127" i="70"/>
  <c r="D127" i="71"/>
  <c r="E127" i="71" s="1"/>
  <c r="E127" i="125"/>
  <c r="E129" i="61"/>
  <c r="I129" i="61" s="1"/>
  <c r="C129" i="68"/>
  <c r="E129" i="68" s="1"/>
  <c r="F129" i="70"/>
  <c r="D129" i="71"/>
  <c r="E129" i="71" s="1"/>
  <c r="E129" i="125"/>
  <c r="E131" i="61"/>
  <c r="C131" i="68"/>
  <c r="E131" i="68" s="1"/>
  <c r="F131" i="70"/>
  <c r="D131" i="71"/>
  <c r="E131" i="71" s="1"/>
  <c r="E131" i="125"/>
  <c r="E133" i="61"/>
  <c r="K133" i="61" s="1"/>
  <c r="C133" i="68"/>
  <c r="E133" i="68" s="1"/>
  <c r="F133" i="70"/>
  <c r="D133" i="71"/>
  <c r="E133" i="125"/>
  <c r="E135" i="61"/>
  <c r="R135" i="61" s="1"/>
  <c r="C135" i="68"/>
  <c r="E135" i="68" s="1"/>
  <c r="F135" i="70"/>
  <c r="D135" i="71"/>
  <c r="E135" i="71" s="1"/>
  <c r="E135" i="125"/>
  <c r="E137" i="61"/>
  <c r="K137" i="61" s="1"/>
  <c r="C137" i="68"/>
  <c r="F137" i="70"/>
  <c r="D137" i="71"/>
  <c r="E137" i="71" s="1"/>
  <c r="E137" i="125"/>
  <c r="E139" i="61"/>
  <c r="Q139" i="61" s="1"/>
  <c r="C139" i="68"/>
  <c r="E139" i="68" s="1"/>
  <c r="F139" i="70"/>
  <c r="D139" i="71"/>
  <c r="E139" i="125"/>
  <c r="E141" i="61"/>
  <c r="I141" i="61" s="1"/>
  <c r="C141" i="68"/>
  <c r="F141" i="70"/>
  <c r="D141" i="71"/>
  <c r="E141" i="71" s="1"/>
  <c r="E141" i="125"/>
  <c r="E143" i="61"/>
  <c r="C143" i="68"/>
  <c r="E143" i="68" s="1"/>
  <c r="G143" i="68" s="1"/>
  <c r="F143" i="70"/>
  <c r="D143" i="71"/>
  <c r="E143" i="125"/>
  <c r="E145" i="61"/>
  <c r="K145" i="61" s="1"/>
  <c r="C145" i="68"/>
  <c r="F145" i="70"/>
  <c r="D145" i="71"/>
  <c r="E145" i="71" s="1"/>
  <c r="E145" i="125"/>
  <c r="E147" i="61"/>
  <c r="T147" i="61" s="1"/>
  <c r="C147" i="68"/>
  <c r="E147" i="68" s="1"/>
  <c r="F147" i="70"/>
  <c r="D147" i="71"/>
  <c r="E147" i="71" s="1"/>
  <c r="E147" i="125"/>
  <c r="E149" i="61"/>
  <c r="K149" i="61" s="1"/>
  <c r="C149" i="68"/>
  <c r="F149" i="70"/>
  <c r="D149" i="71"/>
  <c r="E149" i="125"/>
  <c r="E151" i="61"/>
  <c r="J151" i="61" s="1"/>
  <c r="C151" i="68"/>
  <c r="E151" i="68" s="1"/>
  <c r="F151" i="70"/>
  <c r="D151" i="71"/>
  <c r="E151" i="125"/>
  <c r="E153" i="61"/>
  <c r="K153" i="61" s="1"/>
  <c r="C153" i="68"/>
  <c r="F153" i="70"/>
  <c r="D153" i="71"/>
  <c r="E153" i="125"/>
  <c r="E155" i="61"/>
  <c r="C155" i="68"/>
  <c r="E155" i="68" s="1"/>
  <c r="F155" i="70"/>
  <c r="D155" i="71"/>
  <c r="E155" i="125"/>
  <c r="U12" i="48"/>
  <c r="U16" i="48"/>
  <c r="U20" i="48"/>
  <c r="D18" i="65" s="1"/>
  <c r="U24" i="48"/>
  <c r="D22" i="70" s="1"/>
  <c r="U28" i="48"/>
  <c r="D26" i="62" s="1"/>
  <c r="U32" i="48"/>
  <c r="D30" i="65" s="1"/>
  <c r="U36" i="48"/>
  <c r="U40" i="48"/>
  <c r="U44" i="48"/>
  <c r="D42" i="65" s="1"/>
  <c r="U48" i="48"/>
  <c r="D46" i="70" s="1"/>
  <c r="U52" i="48"/>
  <c r="D50" i="62" s="1"/>
  <c r="U56" i="48"/>
  <c r="D54" i="65" s="1"/>
  <c r="U60" i="48"/>
  <c r="U64" i="48"/>
  <c r="U68" i="48"/>
  <c r="D66" i="65" s="1"/>
  <c r="U72" i="48"/>
  <c r="D70" i="70" s="1"/>
  <c r="U76" i="48"/>
  <c r="D74" i="62" s="1"/>
  <c r="U80" i="48"/>
  <c r="D78" i="65" s="1"/>
  <c r="U84" i="48"/>
  <c r="V86" i="48"/>
  <c r="U107" i="49"/>
  <c r="E105" i="62" s="1"/>
  <c r="U111" i="49"/>
  <c r="E109" i="65" s="1"/>
  <c r="U115" i="49"/>
  <c r="U119" i="49"/>
  <c r="E117" i="65" s="1"/>
  <c r="U123" i="49"/>
  <c r="U127" i="49"/>
  <c r="E125" i="65" s="1"/>
  <c r="U131" i="49"/>
  <c r="E129" i="62" s="1"/>
  <c r="U135" i="49"/>
  <c r="E133" i="65" s="1"/>
  <c r="U139" i="49"/>
  <c r="U143" i="49"/>
  <c r="E141" i="65" s="1"/>
  <c r="U147" i="49"/>
  <c r="U151" i="49"/>
  <c r="E149" i="65" s="1"/>
  <c r="U155" i="49"/>
  <c r="E153" i="62" s="1"/>
  <c r="U158" i="49"/>
  <c r="E156" i="62" s="1"/>
  <c r="W10" i="50"/>
  <c r="D10" i="63" s="1"/>
  <c r="W16" i="50"/>
  <c r="D16" i="63" s="1"/>
  <c r="W20" i="50"/>
  <c r="D20" i="63" s="1"/>
  <c r="W24" i="50"/>
  <c r="D24" i="63" s="1"/>
  <c r="W28" i="50"/>
  <c r="D28" i="63" s="1"/>
  <c r="W32" i="50"/>
  <c r="D32" i="63"/>
  <c r="W36" i="50"/>
  <c r="D36" i="63" s="1"/>
  <c r="W40" i="50"/>
  <c r="D40" i="63" s="1"/>
  <c r="W44" i="50"/>
  <c r="D44" i="63" s="1"/>
  <c r="W48" i="50"/>
  <c r="D48" i="63" s="1"/>
  <c r="W52" i="50"/>
  <c r="D52" i="63" s="1"/>
  <c r="W56" i="50"/>
  <c r="D56" i="63" s="1"/>
  <c r="W60" i="50"/>
  <c r="D60" i="63" s="1"/>
  <c r="W64" i="50"/>
  <c r="D64" i="63" s="1"/>
  <c r="W68" i="50"/>
  <c r="D68" i="63" s="1"/>
  <c r="W72" i="50"/>
  <c r="D72" i="63" s="1"/>
  <c r="W76" i="50"/>
  <c r="D76" i="63" s="1"/>
  <c r="W80" i="50"/>
  <c r="D80" i="63"/>
  <c r="W84" i="50"/>
  <c r="D84" i="63" s="1"/>
  <c r="W88" i="50"/>
  <c r="D88" i="63" s="1"/>
  <c r="W92" i="50"/>
  <c r="D92" i="63" s="1"/>
  <c r="W96" i="50"/>
  <c r="D96" i="63"/>
  <c r="W100" i="50"/>
  <c r="D100" i="63" s="1"/>
  <c r="W104" i="50"/>
  <c r="D104" i="63" s="1"/>
  <c r="W108" i="50"/>
  <c r="D108" i="63" s="1"/>
  <c r="W112" i="50"/>
  <c r="D112" i="63" s="1"/>
  <c r="W116" i="50"/>
  <c r="D116" i="63" s="1"/>
  <c r="W120" i="50"/>
  <c r="D120" i="63" s="1"/>
  <c r="W124" i="50"/>
  <c r="D124" i="63" s="1"/>
  <c r="W128" i="50"/>
  <c r="D128" i="63"/>
  <c r="W132" i="50"/>
  <c r="D132" i="63" s="1"/>
  <c r="V62" i="48"/>
  <c r="U9" i="49"/>
  <c r="E7" i="62" s="1"/>
  <c r="W12" i="50"/>
  <c r="D12" i="63" s="1"/>
  <c r="W14" i="50"/>
  <c r="D14" i="63"/>
  <c r="W18" i="50"/>
  <c r="D18" i="63" s="1"/>
  <c r="W22" i="50"/>
  <c r="D22" i="63" s="1"/>
  <c r="W26" i="50"/>
  <c r="D26" i="63" s="1"/>
  <c r="W30" i="50"/>
  <c r="D30" i="63" s="1"/>
  <c r="W34" i="50"/>
  <c r="D34" i="63" s="1"/>
  <c r="W38" i="50"/>
  <c r="D38" i="63" s="1"/>
  <c r="W42" i="50"/>
  <c r="D42" i="63" s="1"/>
  <c r="W46" i="50"/>
  <c r="D46" i="63" s="1"/>
  <c r="W50" i="50"/>
  <c r="D50" i="63" s="1"/>
  <c r="W54" i="50"/>
  <c r="D54" i="63" s="1"/>
  <c r="W58" i="50"/>
  <c r="D58" i="63" s="1"/>
  <c r="W62" i="50"/>
  <c r="D62" i="63"/>
  <c r="W66" i="50"/>
  <c r="D66" i="63" s="1"/>
  <c r="W70" i="50"/>
  <c r="D70" i="63" s="1"/>
  <c r="W74" i="50"/>
  <c r="D74" i="63" s="1"/>
  <c r="W78" i="50"/>
  <c r="D78" i="63"/>
  <c r="W82" i="50"/>
  <c r="D82" i="63" s="1"/>
  <c r="W86" i="50"/>
  <c r="D86" i="63" s="1"/>
  <c r="W90" i="50"/>
  <c r="D90" i="63" s="1"/>
  <c r="W94" i="50"/>
  <c r="D94" i="63" s="1"/>
  <c r="W98" i="50"/>
  <c r="D98" i="63" s="1"/>
  <c r="W102" i="50"/>
  <c r="D102" i="63" s="1"/>
  <c r="W106" i="50"/>
  <c r="D106" i="63" s="1"/>
  <c r="W110" i="50"/>
  <c r="D110" i="63"/>
  <c r="W114" i="50"/>
  <c r="D114" i="63" s="1"/>
  <c r="W118" i="50"/>
  <c r="D118" i="63" s="1"/>
  <c r="W122" i="50"/>
  <c r="D122" i="63" s="1"/>
  <c r="W126" i="50"/>
  <c r="D126" i="63" s="1"/>
  <c r="W130" i="50"/>
  <c r="D130" i="63" s="1"/>
  <c r="W134" i="50"/>
  <c r="D134" i="63" s="1"/>
  <c r="X82" i="54"/>
  <c r="W14" i="54"/>
  <c r="C11" i="125" s="1"/>
  <c r="D11" i="125" s="1"/>
  <c r="W20" i="54"/>
  <c r="W36" i="54"/>
  <c r="W44" i="54"/>
  <c r="W52" i="54"/>
  <c r="W60" i="54"/>
  <c r="W68" i="54"/>
  <c r="C65" i="72" s="1"/>
  <c r="W76" i="54"/>
  <c r="W84" i="54"/>
  <c r="C81" i="125" s="1"/>
  <c r="D81" i="125" s="1"/>
  <c r="H81" i="125" s="1"/>
  <c r="W92" i="54"/>
  <c r="W100" i="54"/>
  <c r="C97" i="125" s="1"/>
  <c r="D97" i="125" s="1"/>
  <c r="V113" i="49"/>
  <c r="X10" i="50"/>
  <c r="I10" i="63" s="1"/>
  <c r="W18" i="54"/>
  <c r="W34" i="54"/>
  <c r="W42" i="54"/>
  <c r="W50" i="54"/>
  <c r="C47" i="72" s="1"/>
  <c r="W58" i="54"/>
  <c r="W74" i="54"/>
  <c r="C71" i="125" s="1"/>
  <c r="D71" i="125" s="1"/>
  <c r="W82" i="54"/>
  <c r="C79" i="125" s="1"/>
  <c r="D79" i="125" s="1"/>
  <c r="X128" i="54"/>
  <c r="C125" i="125" s="1"/>
  <c r="D125" i="125" s="1"/>
  <c r="X152" i="54"/>
  <c r="AC9" i="56"/>
  <c r="AC11" i="56"/>
  <c r="AC13" i="56"/>
  <c r="C12" i="71" s="1"/>
  <c r="E12" i="71" s="1"/>
  <c r="AC15" i="56"/>
  <c r="AC17" i="56"/>
  <c r="AC19" i="56"/>
  <c r="AC21" i="56"/>
  <c r="AC22" i="56"/>
  <c r="W86" i="54"/>
  <c r="C83" i="72" s="1"/>
  <c r="X102" i="54"/>
  <c r="W104" i="54"/>
  <c r="W112" i="54"/>
  <c r="W120" i="54"/>
  <c r="C117" i="125" s="1"/>
  <c r="D117" i="125" s="1"/>
  <c r="W128" i="54"/>
  <c r="W136" i="54"/>
  <c r="W152" i="54"/>
  <c r="W160" i="54"/>
  <c r="J10" i="55"/>
  <c r="J13" i="55"/>
  <c r="J17" i="55"/>
  <c r="J21" i="55"/>
  <c r="J25" i="55"/>
  <c r="J29" i="55"/>
  <c r="J33" i="55"/>
  <c r="J37" i="55"/>
  <c r="J41" i="55"/>
  <c r="J45" i="55"/>
  <c r="J49" i="55"/>
  <c r="J53" i="55"/>
  <c r="J57" i="55"/>
  <c r="J61" i="55"/>
  <c r="J65" i="55"/>
  <c r="J69" i="55"/>
  <c r="J73" i="55"/>
  <c r="J77" i="55"/>
  <c r="J81" i="55"/>
  <c r="J85" i="55"/>
  <c r="J89" i="55"/>
  <c r="J93" i="55"/>
  <c r="J97" i="55"/>
  <c r="J101" i="55"/>
  <c r="J105" i="55"/>
  <c r="J109" i="55"/>
  <c r="J113" i="55"/>
  <c r="J117" i="55"/>
  <c r="J121" i="55"/>
  <c r="J125" i="55"/>
  <c r="J129" i="55"/>
  <c r="J133" i="55"/>
  <c r="J137" i="55"/>
  <c r="J141" i="55"/>
  <c r="J145" i="55"/>
  <c r="J149" i="55"/>
  <c r="J153" i="55"/>
  <c r="J157" i="55"/>
  <c r="E136" i="72"/>
  <c r="D138" i="64"/>
  <c r="F136" i="125"/>
  <c r="D136" i="71"/>
  <c r="AX137" i="53"/>
  <c r="G138" i="64"/>
  <c r="D136" i="61"/>
  <c r="E144" i="72"/>
  <c r="D146" i="64"/>
  <c r="F144" i="125"/>
  <c r="D144" i="71"/>
  <c r="E144" i="71" s="1"/>
  <c r="AX145" i="53"/>
  <c r="G146" i="64"/>
  <c r="D144" i="61"/>
  <c r="G144" i="61" s="1"/>
  <c r="E152" i="72"/>
  <c r="D154" i="64"/>
  <c r="F152" i="125"/>
  <c r="D152" i="71"/>
  <c r="AX153" i="53"/>
  <c r="G154" i="64"/>
  <c r="D152" i="61"/>
  <c r="H29" i="65"/>
  <c r="D132" i="64"/>
  <c r="E130" i="72"/>
  <c r="F130" i="125"/>
  <c r="D130" i="71"/>
  <c r="E130" i="71" s="1"/>
  <c r="AX131" i="53"/>
  <c r="G132" i="64"/>
  <c r="D130" i="61"/>
  <c r="H130" i="61" s="1"/>
  <c r="D140" i="64"/>
  <c r="E138" i="72"/>
  <c r="F138" i="125"/>
  <c r="D138" i="71"/>
  <c r="E138" i="71" s="1"/>
  <c r="AX139" i="53"/>
  <c r="G140" i="64"/>
  <c r="D138" i="61"/>
  <c r="G138" i="61" s="1"/>
  <c r="D148" i="64"/>
  <c r="E146" i="72"/>
  <c r="F146" i="125"/>
  <c r="D146" i="71"/>
  <c r="E146" i="71" s="1"/>
  <c r="AX147" i="53"/>
  <c r="G148" i="64"/>
  <c r="D146" i="61"/>
  <c r="D156" i="64"/>
  <c r="E154" i="72"/>
  <c r="F154" i="125"/>
  <c r="D154" i="71"/>
  <c r="E154" i="71" s="1"/>
  <c r="AX155" i="53"/>
  <c r="G156" i="64"/>
  <c r="D154" i="61"/>
  <c r="H154" i="61" s="1"/>
  <c r="E157" i="62"/>
  <c r="E157" i="65"/>
  <c r="X12" i="54"/>
  <c r="J9" i="55"/>
  <c r="D8" i="68"/>
  <c r="J14" i="55"/>
  <c r="D13" i="68"/>
  <c r="J18" i="55"/>
  <c r="D17" i="68"/>
  <c r="J22" i="55"/>
  <c r="D21" i="68"/>
  <c r="J26" i="55"/>
  <c r="D25" i="68"/>
  <c r="J30" i="55"/>
  <c r="D29" i="68"/>
  <c r="J34" i="55"/>
  <c r="D33" i="68"/>
  <c r="J38" i="55"/>
  <c r="D37" i="68"/>
  <c r="J42" i="55"/>
  <c r="D41" i="68"/>
  <c r="J46" i="55"/>
  <c r="D45" i="68"/>
  <c r="J50" i="55"/>
  <c r="D49" i="68"/>
  <c r="J54" i="55"/>
  <c r="D53" i="68"/>
  <c r="J58" i="55"/>
  <c r="D57" i="68"/>
  <c r="J62" i="55"/>
  <c r="D61" i="68"/>
  <c r="J66" i="55"/>
  <c r="D65" i="68"/>
  <c r="J70" i="55"/>
  <c r="D69" i="68"/>
  <c r="J74" i="55"/>
  <c r="D73" i="68"/>
  <c r="J78" i="55"/>
  <c r="D77" i="68"/>
  <c r="J82" i="55"/>
  <c r="D81" i="68"/>
  <c r="J86" i="55"/>
  <c r="D85" i="68"/>
  <c r="J90" i="55"/>
  <c r="D89" i="68"/>
  <c r="J94" i="55"/>
  <c r="D93" i="68"/>
  <c r="J98" i="55"/>
  <c r="D97" i="68"/>
  <c r="J102" i="55"/>
  <c r="D101" i="68"/>
  <c r="J106" i="55"/>
  <c r="D105" i="68"/>
  <c r="J110" i="55"/>
  <c r="D109" i="68"/>
  <c r="J114" i="55"/>
  <c r="D113" i="68"/>
  <c r="J118" i="55"/>
  <c r="D117" i="68"/>
  <c r="J122" i="55"/>
  <c r="D121" i="68"/>
  <c r="J126" i="55"/>
  <c r="D125" i="68"/>
  <c r="J130" i="55"/>
  <c r="D129" i="68"/>
  <c r="J134" i="55"/>
  <c r="D133" i="68"/>
  <c r="J138" i="55"/>
  <c r="D137" i="68"/>
  <c r="J142" i="55"/>
  <c r="D141" i="68"/>
  <c r="J146" i="55"/>
  <c r="D145" i="68"/>
  <c r="J150" i="55"/>
  <c r="D149" i="68"/>
  <c r="J154" i="55"/>
  <c r="D153" i="68"/>
  <c r="J158" i="55"/>
  <c r="D157" i="68"/>
  <c r="E7" i="61"/>
  <c r="J7" i="61" s="1"/>
  <c r="C7" i="68"/>
  <c r="E7" i="68" s="1"/>
  <c r="F7" i="70"/>
  <c r="E7" i="125"/>
  <c r="C9" i="68"/>
  <c r="E9" i="68" s="1"/>
  <c r="F9" i="70"/>
  <c r="E9" i="125"/>
  <c r="E9" i="61"/>
  <c r="R9" i="61" s="1"/>
  <c r="E11" i="61"/>
  <c r="J11" i="61" s="1"/>
  <c r="C11" i="68"/>
  <c r="E11" i="68" s="1"/>
  <c r="F11" i="70"/>
  <c r="E11" i="125"/>
  <c r="E12" i="61"/>
  <c r="J12" i="61" s="1"/>
  <c r="C12" i="68"/>
  <c r="F12" i="70"/>
  <c r="D12" i="71"/>
  <c r="E12" i="125"/>
  <c r="E14" i="61"/>
  <c r="J14" i="61" s="1"/>
  <c r="C14" i="68"/>
  <c r="E14" i="68" s="1"/>
  <c r="D14" i="71"/>
  <c r="F14" i="70"/>
  <c r="E14" i="125"/>
  <c r="E16" i="61"/>
  <c r="L16" i="61" s="1"/>
  <c r="C16" i="68"/>
  <c r="E16" i="68" s="1"/>
  <c r="F16" i="70"/>
  <c r="D16" i="71"/>
  <c r="E16" i="125"/>
  <c r="C18" i="68"/>
  <c r="E18" i="68" s="1"/>
  <c r="E18" i="61"/>
  <c r="R18" i="61" s="1"/>
  <c r="D18" i="71"/>
  <c r="F18" i="70"/>
  <c r="E18" i="125"/>
  <c r="E20" i="61"/>
  <c r="N20" i="61" s="1"/>
  <c r="C20" i="68"/>
  <c r="E20" i="68" s="1"/>
  <c r="F20" i="70"/>
  <c r="D20" i="71"/>
  <c r="E20" i="125"/>
  <c r="E22" i="61"/>
  <c r="N22" i="61" s="1"/>
  <c r="C22" i="68"/>
  <c r="E22" i="68" s="1"/>
  <c r="F22" i="70"/>
  <c r="D22" i="71"/>
  <c r="E22" i="71" s="1"/>
  <c r="E22" i="125"/>
  <c r="E24" i="61"/>
  <c r="C24" i="68"/>
  <c r="E24" i="68" s="1"/>
  <c r="F24" i="70"/>
  <c r="D24" i="71"/>
  <c r="E24" i="125"/>
  <c r="C26" i="68"/>
  <c r="E26" i="68" s="1"/>
  <c r="E26" i="61"/>
  <c r="L26" i="61" s="1"/>
  <c r="F26" i="70"/>
  <c r="D26" i="71"/>
  <c r="E26" i="71" s="1"/>
  <c r="E26" i="125"/>
  <c r="E28" i="61"/>
  <c r="C28" i="68"/>
  <c r="E28" i="68" s="1"/>
  <c r="F28" i="70"/>
  <c r="D28" i="71"/>
  <c r="E28" i="125"/>
  <c r="E30" i="61"/>
  <c r="N30" i="61" s="1"/>
  <c r="C30" i="68"/>
  <c r="E30" i="68" s="1"/>
  <c r="F30" i="70"/>
  <c r="D30" i="71"/>
  <c r="E30" i="125"/>
  <c r="E32" i="61"/>
  <c r="C32" i="68"/>
  <c r="E32" i="68" s="1"/>
  <c r="F32" i="70"/>
  <c r="D32" i="71"/>
  <c r="E32" i="125"/>
  <c r="C34" i="68"/>
  <c r="E34" i="68" s="1"/>
  <c r="E34" i="61"/>
  <c r="R34" i="61" s="1"/>
  <c r="F34" i="70"/>
  <c r="D34" i="71"/>
  <c r="E34" i="71" s="1"/>
  <c r="E34" i="125"/>
  <c r="E36" i="61"/>
  <c r="C36" i="68"/>
  <c r="E36" i="68" s="1"/>
  <c r="F36" i="70"/>
  <c r="D36" i="71"/>
  <c r="E36" i="125"/>
  <c r="E38" i="61"/>
  <c r="L38" i="61" s="1"/>
  <c r="C38" i="68"/>
  <c r="E38" i="68" s="1"/>
  <c r="F38" i="70"/>
  <c r="D38" i="71"/>
  <c r="E38" i="71" s="1"/>
  <c r="E38" i="125"/>
  <c r="E40" i="61"/>
  <c r="O40" i="61" s="1"/>
  <c r="C40" i="68"/>
  <c r="E40" i="68" s="1"/>
  <c r="G40" i="68" s="1"/>
  <c r="H40" i="68" s="1"/>
  <c r="I40" i="68" s="1"/>
  <c r="F40" i="70"/>
  <c r="D40" i="71"/>
  <c r="E40" i="125"/>
  <c r="C42" i="68"/>
  <c r="E42" i="68" s="1"/>
  <c r="E42" i="61"/>
  <c r="F42" i="70"/>
  <c r="D42" i="71"/>
  <c r="E42" i="125"/>
  <c r="E44" i="61"/>
  <c r="K44" i="61" s="1"/>
  <c r="C44" i="68"/>
  <c r="E44" i="68" s="1"/>
  <c r="F44" i="70"/>
  <c r="D44" i="71"/>
  <c r="E44" i="125"/>
  <c r="E46" i="61"/>
  <c r="C46" i="68"/>
  <c r="E46" i="68" s="1"/>
  <c r="F46" i="70"/>
  <c r="D46" i="71"/>
  <c r="E46" i="71" s="1"/>
  <c r="E46" i="125"/>
  <c r="E48" i="61"/>
  <c r="P48" i="61" s="1"/>
  <c r="C48" i="68"/>
  <c r="E48" i="68" s="1"/>
  <c r="F48" i="70"/>
  <c r="D48" i="71"/>
  <c r="E48" i="125"/>
  <c r="C50" i="68"/>
  <c r="E50" i="68" s="1"/>
  <c r="E50" i="61"/>
  <c r="P50" i="61" s="1"/>
  <c r="F50" i="70"/>
  <c r="D50" i="71"/>
  <c r="E50" i="71" s="1"/>
  <c r="E50" i="125"/>
  <c r="E52" i="61"/>
  <c r="T52" i="61" s="1"/>
  <c r="C52" i="68"/>
  <c r="E52" i="68" s="1"/>
  <c r="F52" i="70"/>
  <c r="D52" i="71"/>
  <c r="E52" i="125"/>
  <c r="E54" i="61"/>
  <c r="J54" i="61" s="1"/>
  <c r="C54" i="68"/>
  <c r="E54" i="68" s="1"/>
  <c r="G54" i="68" s="1"/>
  <c r="H54" i="68" s="1"/>
  <c r="I54" i="68" s="1"/>
  <c r="F54" i="70"/>
  <c r="D54" i="71"/>
  <c r="E54" i="125"/>
  <c r="E56" i="61"/>
  <c r="Q56" i="61" s="1"/>
  <c r="C56" i="68"/>
  <c r="E56" i="68" s="1"/>
  <c r="F56" i="70"/>
  <c r="D56" i="71"/>
  <c r="E56" i="125"/>
  <c r="C58" i="68"/>
  <c r="E58" i="68" s="1"/>
  <c r="E58" i="61"/>
  <c r="Q58" i="61" s="1"/>
  <c r="F58" i="70"/>
  <c r="D58" i="71"/>
  <c r="E58" i="71" s="1"/>
  <c r="E58" i="125"/>
  <c r="E60" i="61"/>
  <c r="P60" i="61" s="1"/>
  <c r="C60" i="68"/>
  <c r="E60" i="68" s="1"/>
  <c r="F60" i="70"/>
  <c r="D60" i="71"/>
  <c r="E60" i="125"/>
  <c r="E62" i="61"/>
  <c r="K62" i="61" s="1"/>
  <c r="C62" i="68"/>
  <c r="E62" i="68" s="1"/>
  <c r="F62" i="70"/>
  <c r="D62" i="71"/>
  <c r="E62" i="71" s="1"/>
  <c r="E62" i="125"/>
  <c r="E64" i="61"/>
  <c r="R64" i="61" s="1"/>
  <c r="C64" i="68"/>
  <c r="E64" i="68" s="1"/>
  <c r="F64" i="70"/>
  <c r="D64" i="71"/>
  <c r="E64" i="125"/>
  <c r="C66" i="68"/>
  <c r="E66" i="68" s="1"/>
  <c r="E66" i="61"/>
  <c r="R66" i="61" s="1"/>
  <c r="F66" i="70"/>
  <c r="D66" i="71"/>
  <c r="E66" i="71" s="1"/>
  <c r="E66" i="125"/>
  <c r="E68" i="61"/>
  <c r="N68" i="61" s="1"/>
  <c r="C68" i="68"/>
  <c r="E68" i="68" s="1"/>
  <c r="F68" i="70"/>
  <c r="D68" i="71"/>
  <c r="E68" i="125"/>
  <c r="E70" i="61"/>
  <c r="J70" i="61" s="1"/>
  <c r="C70" i="68"/>
  <c r="E70" i="68" s="1"/>
  <c r="F70" i="70"/>
  <c r="D70" i="71"/>
  <c r="E70" i="71" s="1"/>
  <c r="E70" i="125"/>
  <c r="E72" i="61"/>
  <c r="R72" i="61" s="1"/>
  <c r="C72" i="68"/>
  <c r="E72" i="68" s="1"/>
  <c r="F72" i="70"/>
  <c r="D72" i="71"/>
  <c r="E72" i="125"/>
  <c r="E74" i="61"/>
  <c r="N74" i="61" s="1"/>
  <c r="C74" i="68"/>
  <c r="E74" i="68" s="1"/>
  <c r="F74" i="70"/>
  <c r="E74" i="125"/>
  <c r="C76" i="68"/>
  <c r="E76" i="68" s="1"/>
  <c r="E76" i="61"/>
  <c r="K76" i="61" s="1"/>
  <c r="F76" i="70"/>
  <c r="E76" i="125"/>
  <c r="E78" i="61"/>
  <c r="N78" i="61" s="1"/>
  <c r="C78" i="68"/>
  <c r="E78" i="68" s="1"/>
  <c r="F78" i="70"/>
  <c r="E78" i="125"/>
  <c r="E80" i="61"/>
  <c r="L80" i="61" s="1"/>
  <c r="C80" i="68"/>
  <c r="E80" i="68" s="1"/>
  <c r="F80" i="70"/>
  <c r="E80" i="125"/>
  <c r="E82" i="61"/>
  <c r="C82" i="68"/>
  <c r="E82" i="68" s="1"/>
  <c r="G82" i="68" s="1"/>
  <c r="H82" i="68" s="1"/>
  <c r="I82" i="68" s="1"/>
  <c r="F82" i="70"/>
  <c r="E82" i="125"/>
  <c r="C84" i="68"/>
  <c r="E84" i="68" s="1"/>
  <c r="E84" i="61"/>
  <c r="K84" i="61" s="1"/>
  <c r="F84" i="70"/>
  <c r="E84" i="125"/>
  <c r="E86" i="61"/>
  <c r="J86" i="61" s="1"/>
  <c r="C86" i="68"/>
  <c r="E86" i="68" s="1"/>
  <c r="F86" i="70"/>
  <c r="E86" i="125"/>
  <c r="E88" i="61"/>
  <c r="K88" i="61" s="1"/>
  <c r="C88" i="68"/>
  <c r="E88" i="68" s="1"/>
  <c r="G88" i="68" s="1"/>
  <c r="H88" i="68" s="1"/>
  <c r="I88" i="68" s="1"/>
  <c r="F88" i="70"/>
  <c r="E88" i="125"/>
  <c r="E90" i="61"/>
  <c r="Q90" i="61" s="1"/>
  <c r="C90" i="68"/>
  <c r="E90" i="68" s="1"/>
  <c r="F90" i="70"/>
  <c r="E90" i="125"/>
  <c r="C92" i="68"/>
  <c r="E92" i="68" s="1"/>
  <c r="E92" i="61"/>
  <c r="T92" i="61" s="1"/>
  <c r="F92" i="70"/>
  <c r="E92" i="125"/>
  <c r="E94" i="61"/>
  <c r="R94" i="61" s="1"/>
  <c r="C94" i="68"/>
  <c r="E94" i="68" s="1"/>
  <c r="G94" i="68" s="1"/>
  <c r="H94" i="68" s="1"/>
  <c r="I94" i="68" s="1"/>
  <c r="F94" i="70"/>
  <c r="E94" i="125"/>
  <c r="E96" i="61"/>
  <c r="K96" i="61" s="1"/>
  <c r="C96" i="68"/>
  <c r="E96" i="68" s="1"/>
  <c r="F96" i="70"/>
  <c r="E96" i="125"/>
  <c r="E98" i="61"/>
  <c r="P98" i="61" s="1"/>
  <c r="C98" i="68"/>
  <c r="E98" i="68" s="1"/>
  <c r="F98" i="70"/>
  <c r="E98" i="125"/>
  <c r="C100" i="68"/>
  <c r="E100" i="68" s="1"/>
  <c r="E100" i="61"/>
  <c r="T100" i="61" s="1"/>
  <c r="F100" i="70"/>
  <c r="E100" i="125"/>
  <c r="E102" i="61"/>
  <c r="T102" i="61" s="1"/>
  <c r="C102" i="68"/>
  <c r="E102" i="68" s="1"/>
  <c r="F102" i="70"/>
  <c r="E102" i="125"/>
  <c r="E104" i="61"/>
  <c r="T104" i="61" s="1"/>
  <c r="C104" i="68"/>
  <c r="E104" i="68" s="1"/>
  <c r="F104" i="70"/>
  <c r="E104" i="125"/>
  <c r="E106" i="61"/>
  <c r="R106" i="61" s="1"/>
  <c r="C106" i="68"/>
  <c r="E106" i="68" s="1"/>
  <c r="F106" i="70"/>
  <c r="E106" i="125"/>
  <c r="C108" i="68"/>
  <c r="E108" i="68" s="1"/>
  <c r="E108" i="61"/>
  <c r="R108" i="61" s="1"/>
  <c r="F108" i="70"/>
  <c r="E108" i="125"/>
  <c r="E110" i="61"/>
  <c r="Q110" i="61" s="1"/>
  <c r="C110" i="68"/>
  <c r="E110" i="68" s="1"/>
  <c r="F110" i="70"/>
  <c r="E110" i="125"/>
  <c r="E112" i="61"/>
  <c r="P112" i="61" s="1"/>
  <c r="C112" i="68"/>
  <c r="E112" i="68" s="1"/>
  <c r="F112" i="70"/>
  <c r="E112" i="125"/>
  <c r="E114" i="61"/>
  <c r="L114" i="61" s="1"/>
  <c r="C114" i="68"/>
  <c r="E114" i="68" s="1"/>
  <c r="F114" i="70"/>
  <c r="E114" i="125"/>
  <c r="C116" i="68"/>
  <c r="E116" i="68" s="1"/>
  <c r="E116" i="61"/>
  <c r="N116" i="61" s="1"/>
  <c r="F116" i="70"/>
  <c r="E116" i="125"/>
  <c r="E118" i="61"/>
  <c r="C118" i="68"/>
  <c r="E118" i="68" s="1"/>
  <c r="F118" i="70"/>
  <c r="E118" i="125"/>
  <c r="E120" i="61"/>
  <c r="C120" i="68"/>
  <c r="E120" i="68" s="1"/>
  <c r="F120" i="70"/>
  <c r="E120" i="125"/>
  <c r="E122" i="61"/>
  <c r="K122" i="61" s="1"/>
  <c r="C122" i="68"/>
  <c r="E122" i="68" s="1"/>
  <c r="F122" i="70"/>
  <c r="E122" i="125"/>
  <c r="C124" i="68"/>
  <c r="E124" i="68" s="1"/>
  <c r="E124" i="61"/>
  <c r="P124" i="61" s="1"/>
  <c r="F124" i="70"/>
  <c r="E124" i="125"/>
  <c r="E126" i="61"/>
  <c r="C126" i="68"/>
  <c r="E126" i="68" s="1"/>
  <c r="F126" i="70"/>
  <c r="E126" i="125"/>
  <c r="E128" i="61"/>
  <c r="I128" i="61" s="1"/>
  <c r="C128" i="68"/>
  <c r="E128" i="68" s="1"/>
  <c r="F128" i="70"/>
  <c r="E128" i="125"/>
  <c r="E130" i="61"/>
  <c r="C130" i="68"/>
  <c r="E130" i="68" s="1"/>
  <c r="F130" i="70"/>
  <c r="E130" i="125"/>
  <c r="E132" i="61"/>
  <c r="J132" i="61" s="1"/>
  <c r="C132" i="68"/>
  <c r="E132" i="68" s="1"/>
  <c r="G132" i="68" s="1"/>
  <c r="H132" i="68" s="1"/>
  <c r="I132" i="68" s="1"/>
  <c r="F132" i="70"/>
  <c r="E132" i="125"/>
  <c r="E134" i="61"/>
  <c r="C134" i="68"/>
  <c r="E134" i="68" s="1"/>
  <c r="G134" i="68" s="1"/>
  <c r="H134" i="68" s="1"/>
  <c r="I134" i="68" s="1"/>
  <c r="F134" i="70"/>
  <c r="E134" i="125"/>
  <c r="E136" i="61"/>
  <c r="T136" i="61" s="1"/>
  <c r="C136" i="68"/>
  <c r="E136" i="68" s="1"/>
  <c r="G136" i="68" s="1"/>
  <c r="H136" i="68" s="1"/>
  <c r="I136" i="68" s="1"/>
  <c r="F136" i="70"/>
  <c r="E136" i="125"/>
  <c r="E138" i="61"/>
  <c r="Q138" i="61" s="1"/>
  <c r="C138" i="68"/>
  <c r="E138" i="68" s="1"/>
  <c r="G138" i="68" s="1"/>
  <c r="F138" i="70"/>
  <c r="E138" i="125"/>
  <c r="E140" i="61"/>
  <c r="P140" i="61" s="1"/>
  <c r="C140" i="68"/>
  <c r="E140" i="68" s="1"/>
  <c r="G140" i="68" s="1"/>
  <c r="H140" i="68" s="1"/>
  <c r="I140" i="68" s="1"/>
  <c r="F140" i="70"/>
  <c r="E140" i="125"/>
  <c r="E142" i="61"/>
  <c r="I142" i="61" s="1"/>
  <c r="C142" i="68"/>
  <c r="E142" i="68" s="1"/>
  <c r="G142" i="68" s="1"/>
  <c r="H142" i="68" s="1"/>
  <c r="I142" i="68" s="1"/>
  <c r="F142" i="70"/>
  <c r="E142" i="125"/>
  <c r="E144" i="61"/>
  <c r="L144" i="61" s="1"/>
  <c r="C144" i="68"/>
  <c r="E144" i="68" s="1"/>
  <c r="F144" i="70"/>
  <c r="E144" i="125"/>
  <c r="E146" i="61"/>
  <c r="T146" i="61" s="1"/>
  <c r="C146" i="68"/>
  <c r="E146" i="68" s="1"/>
  <c r="F146" i="70"/>
  <c r="E146" i="125"/>
  <c r="E148" i="61"/>
  <c r="Q148" i="61" s="1"/>
  <c r="C148" i="68"/>
  <c r="E148" i="68" s="1"/>
  <c r="F148" i="70"/>
  <c r="E148" i="125"/>
  <c r="E150" i="61"/>
  <c r="I150" i="61" s="1"/>
  <c r="C150" i="68"/>
  <c r="E150" i="68" s="1"/>
  <c r="F150" i="70"/>
  <c r="E150" i="125"/>
  <c r="E152" i="61"/>
  <c r="O152" i="61" s="1"/>
  <c r="C152" i="68"/>
  <c r="E152" i="68" s="1"/>
  <c r="G152" i="68" s="1"/>
  <c r="H152" i="68" s="1"/>
  <c r="I152" i="68" s="1"/>
  <c r="F152" i="70"/>
  <c r="E152" i="125"/>
  <c r="E154" i="61"/>
  <c r="C154" i="68"/>
  <c r="E154" i="68" s="1"/>
  <c r="F154" i="70"/>
  <c r="E154" i="125"/>
  <c r="E156" i="61"/>
  <c r="K156" i="61" s="1"/>
  <c r="C156" i="68"/>
  <c r="E156" i="68" s="1"/>
  <c r="G156" i="68" s="1"/>
  <c r="H156" i="68" s="1"/>
  <c r="I156" i="68" s="1"/>
  <c r="F156" i="70"/>
  <c r="E156" i="125"/>
  <c r="P7" i="55"/>
  <c r="R7" i="55" s="1"/>
  <c r="E157" i="61"/>
  <c r="I157" i="61" s="1"/>
  <c r="C157" i="68"/>
  <c r="F157" i="70"/>
  <c r="D157" i="71"/>
  <c r="E157" i="71" s="1"/>
  <c r="E157" i="125"/>
  <c r="U10" i="48"/>
  <c r="D8" i="65" s="1"/>
  <c r="U14" i="48"/>
  <c r="D12" i="70" s="1"/>
  <c r="U18" i="48"/>
  <c r="D16" i="65" s="1"/>
  <c r="U22" i="48"/>
  <c r="U26" i="48"/>
  <c r="H24" i="72" s="1"/>
  <c r="U30" i="48"/>
  <c r="D28" i="70" s="1"/>
  <c r="U34" i="48"/>
  <c r="D32" i="62" s="1"/>
  <c r="U38" i="48"/>
  <c r="U42" i="48"/>
  <c r="D40" i="65" s="1"/>
  <c r="U46" i="48"/>
  <c r="D44" i="70" s="1"/>
  <c r="U50" i="48"/>
  <c r="H48" i="72" s="1"/>
  <c r="U54" i="48"/>
  <c r="D52" i="70" s="1"/>
  <c r="U58" i="48"/>
  <c r="D56" i="62" s="1"/>
  <c r="U62" i="48"/>
  <c r="D60" i="70" s="1"/>
  <c r="U66" i="48"/>
  <c r="D64" i="65" s="1"/>
  <c r="U70" i="48"/>
  <c r="U74" i="48"/>
  <c r="H72" i="72" s="1"/>
  <c r="U78" i="48"/>
  <c r="U82" i="48"/>
  <c r="D80" i="62" s="1"/>
  <c r="U109" i="49"/>
  <c r="E107" i="62" s="1"/>
  <c r="U113" i="49"/>
  <c r="U117" i="49"/>
  <c r="E115" i="62" s="1"/>
  <c r="U121" i="49"/>
  <c r="U125" i="49"/>
  <c r="E123" i="62" s="1"/>
  <c r="U129" i="49"/>
  <c r="U133" i="49"/>
  <c r="E131" i="62" s="1"/>
  <c r="U137" i="49"/>
  <c r="U141" i="49"/>
  <c r="E139" i="62" s="1"/>
  <c r="U145" i="49"/>
  <c r="U149" i="49"/>
  <c r="E147" i="62" s="1"/>
  <c r="U153" i="49"/>
  <c r="E151" i="65" s="1"/>
  <c r="U157" i="49"/>
  <c r="E155" i="62" s="1"/>
  <c r="O7" i="52"/>
  <c r="F7" i="63" s="1"/>
  <c r="W110" i="54"/>
  <c r="W134" i="54"/>
  <c r="C131" i="72" s="1"/>
  <c r="W142" i="54"/>
  <c r="W150" i="54"/>
  <c r="AC8" i="56"/>
  <c r="AC10" i="56"/>
  <c r="C9" i="71" s="1"/>
  <c r="E9" i="71" s="1"/>
  <c r="AC12" i="56"/>
  <c r="AC14" i="56"/>
  <c r="AC16" i="56"/>
  <c r="C15" i="73" s="1"/>
  <c r="AC18" i="56"/>
  <c r="C17" i="73" s="1"/>
  <c r="AC20" i="56"/>
  <c r="W98" i="54"/>
  <c r="C95" i="72" s="1"/>
  <c r="J8" i="55"/>
  <c r="J12" i="55"/>
  <c r="J15" i="55"/>
  <c r="J19" i="55"/>
  <c r="J23" i="55"/>
  <c r="J27" i="55"/>
  <c r="J31" i="55"/>
  <c r="J35" i="55"/>
  <c r="J39" i="55"/>
  <c r="J43" i="55"/>
  <c r="J47" i="55"/>
  <c r="J51" i="55"/>
  <c r="J55" i="55"/>
  <c r="J59" i="55"/>
  <c r="J63" i="55"/>
  <c r="J67" i="55"/>
  <c r="J71" i="55"/>
  <c r="J75" i="55"/>
  <c r="J79" i="55"/>
  <c r="J83" i="55"/>
  <c r="J87" i="55"/>
  <c r="J91" i="55"/>
  <c r="J95" i="55"/>
  <c r="J99" i="55"/>
  <c r="J103" i="55"/>
  <c r="J107" i="55"/>
  <c r="J111" i="55"/>
  <c r="J115" i="55"/>
  <c r="J119" i="55"/>
  <c r="J123" i="55"/>
  <c r="J127" i="55"/>
  <c r="J131" i="55"/>
  <c r="J135" i="55"/>
  <c r="J139" i="55"/>
  <c r="J143" i="55"/>
  <c r="J147" i="55"/>
  <c r="J151" i="55"/>
  <c r="J155" i="55"/>
  <c r="E53" i="68"/>
  <c r="G53" i="68" s="1"/>
  <c r="D158" i="62"/>
  <c r="E146" i="65"/>
  <c r="E146" i="62"/>
  <c r="E138" i="65"/>
  <c r="E138" i="62"/>
  <c r="E130" i="65"/>
  <c r="E130" i="62"/>
  <c r="E122" i="62"/>
  <c r="E122" i="65"/>
  <c r="E114" i="65"/>
  <c r="E114" i="62"/>
  <c r="E8" i="62"/>
  <c r="E8" i="65"/>
  <c r="H83" i="72"/>
  <c r="D83" i="65"/>
  <c r="D67" i="62"/>
  <c r="D67" i="70"/>
  <c r="D35" i="62"/>
  <c r="D35" i="65"/>
  <c r="D17" i="62"/>
  <c r="D17" i="70"/>
  <c r="D81" i="70"/>
  <c r="D81" i="65"/>
  <c r="D65" i="62"/>
  <c r="D65" i="65"/>
  <c r="D51" i="62"/>
  <c r="D51" i="65"/>
  <c r="D21" i="62"/>
  <c r="D21" i="70"/>
  <c r="E10" i="65"/>
  <c r="D154" i="62"/>
  <c r="H154" i="72"/>
  <c r="D154" i="65"/>
  <c r="D154" i="70"/>
  <c r="E136" i="62"/>
  <c r="E120" i="62"/>
  <c r="D77" i="62"/>
  <c r="D77" i="70"/>
  <c r="D77" i="65"/>
  <c r="H77" i="72"/>
  <c r="D55" i="62"/>
  <c r="D55" i="65"/>
  <c r="H55" i="72"/>
  <c r="D55" i="70"/>
  <c r="H23" i="72"/>
  <c r="D23" i="62"/>
  <c r="D23" i="65"/>
  <c r="D23" i="70"/>
  <c r="G135" i="61"/>
  <c r="G155" i="61"/>
  <c r="H155" i="61"/>
  <c r="Y92" i="64"/>
  <c r="H40" i="61"/>
  <c r="Y25" i="64"/>
  <c r="E144" i="62"/>
  <c r="E144" i="65"/>
  <c r="E124" i="62"/>
  <c r="E124" i="65"/>
  <c r="D69" i="70"/>
  <c r="H69" i="72"/>
  <c r="H79" i="72"/>
  <c r="D79" i="70"/>
  <c r="H39" i="72"/>
  <c r="D39" i="70"/>
  <c r="D11" i="65"/>
  <c r="D11" i="70"/>
  <c r="H7" i="72"/>
  <c r="D7" i="70"/>
  <c r="F52" i="73"/>
  <c r="K12" i="64"/>
  <c r="E106" i="65"/>
  <c r="E6" i="62"/>
  <c r="E148" i="65"/>
  <c r="E142" i="65"/>
  <c r="E126" i="62"/>
  <c r="E126" i="65"/>
  <c r="E118" i="62"/>
  <c r="E110" i="62"/>
  <c r="D156" i="62"/>
  <c r="D156" i="65"/>
  <c r="D156" i="70"/>
  <c r="H156" i="72"/>
  <c r="H75" i="72"/>
  <c r="D75" i="62"/>
  <c r="D75" i="65"/>
  <c r="D75" i="70"/>
  <c r="D59" i="62"/>
  <c r="D59" i="65"/>
  <c r="D59" i="70"/>
  <c r="D27" i="65"/>
  <c r="H27" i="72"/>
  <c r="D27" i="62"/>
  <c r="D27" i="70"/>
  <c r="D73" i="62"/>
  <c r="D73" i="70"/>
  <c r="D73" i="65"/>
  <c r="H73" i="72"/>
  <c r="D43" i="62"/>
  <c r="D43" i="65"/>
  <c r="D43" i="70"/>
  <c r="E140" i="62"/>
  <c r="E140" i="65"/>
  <c r="E132" i="62"/>
  <c r="E132" i="65"/>
  <c r="E116" i="62"/>
  <c r="E116" i="65"/>
  <c r="H61" i="72"/>
  <c r="H71" i="72"/>
  <c r="D71" i="65"/>
  <c r="D47" i="65"/>
  <c r="D47" i="62"/>
  <c r="H118" i="73"/>
  <c r="H86" i="73"/>
  <c r="H46" i="73"/>
  <c r="G107" i="61"/>
  <c r="H75" i="61"/>
  <c r="G20" i="61"/>
  <c r="G147" i="61"/>
  <c r="H147" i="61"/>
  <c r="E128" i="62"/>
  <c r="E128" i="65"/>
  <c r="E112" i="62"/>
  <c r="D86" i="62"/>
  <c r="H86" i="72"/>
  <c r="D86" i="70"/>
  <c r="D86" i="65"/>
  <c r="D63" i="62"/>
  <c r="H63" i="72"/>
  <c r="D63" i="65"/>
  <c r="D63" i="70"/>
  <c r="D31" i="62"/>
  <c r="D31" i="65"/>
  <c r="H31" i="72"/>
  <c r="D31" i="70"/>
  <c r="D13" i="65"/>
  <c r="D13" i="70"/>
  <c r="D13" i="62"/>
  <c r="H13" i="72"/>
  <c r="F79" i="61"/>
  <c r="G70" i="61"/>
  <c r="C17" i="71"/>
  <c r="C9" i="73"/>
  <c r="F9" i="73" s="1"/>
  <c r="C19" i="73"/>
  <c r="F19" i="73" s="1"/>
  <c r="C19" i="71"/>
  <c r="C11" i="73"/>
  <c r="F11" i="73" s="1"/>
  <c r="C11" i="71"/>
  <c r="C7" i="73"/>
  <c r="F7" i="73" s="1"/>
  <c r="C7" i="71"/>
  <c r="C131" i="125"/>
  <c r="D131" i="125" s="1"/>
  <c r="E139" i="65"/>
  <c r="E131" i="65"/>
  <c r="E115" i="65"/>
  <c r="D68" i="62"/>
  <c r="D68" i="70"/>
  <c r="D60" i="62"/>
  <c r="D60" i="65"/>
  <c r="H60" i="72"/>
  <c r="D44" i="62"/>
  <c r="D44" i="65"/>
  <c r="H44" i="72"/>
  <c r="D36" i="70"/>
  <c r="D20" i="70"/>
  <c r="D12" i="65"/>
  <c r="D12" i="62"/>
  <c r="H12" i="72"/>
  <c r="O146" i="61"/>
  <c r="L142" i="61"/>
  <c r="C13" i="71"/>
  <c r="E13" i="71" s="1"/>
  <c r="C13" i="73"/>
  <c r="F13" i="73" s="1"/>
  <c r="E143" i="65"/>
  <c r="E135" i="65"/>
  <c r="E127" i="65"/>
  <c r="E119" i="65"/>
  <c r="E111" i="65"/>
  <c r="D80" i="70"/>
  <c r="H80" i="72"/>
  <c r="D72" i="62"/>
  <c r="D72" i="65"/>
  <c r="D72" i="70"/>
  <c r="D64" i="62"/>
  <c r="D64" i="70"/>
  <c r="H56" i="72"/>
  <c r="D56" i="70"/>
  <c r="D48" i="62"/>
  <c r="D48" i="65"/>
  <c r="D48" i="70"/>
  <c r="D40" i="62"/>
  <c r="D40" i="70"/>
  <c r="H32" i="72"/>
  <c r="D32" i="70"/>
  <c r="D24" i="62"/>
  <c r="D24" i="65"/>
  <c r="D24" i="70"/>
  <c r="D16" i="62"/>
  <c r="D16" i="70"/>
  <c r="H8" i="72"/>
  <c r="D8" i="70"/>
  <c r="J108" i="61"/>
  <c r="K42" i="61"/>
  <c r="I36" i="61"/>
  <c r="R32" i="61"/>
  <c r="P24" i="61"/>
  <c r="R134" i="61"/>
  <c r="J128" i="61"/>
  <c r="L122" i="61"/>
  <c r="N118" i="61"/>
  <c r="J106" i="61"/>
  <c r="O106" i="61"/>
  <c r="N96" i="61"/>
  <c r="J94" i="61"/>
  <c r="N88" i="61"/>
  <c r="R86" i="61"/>
  <c r="R82" i="61"/>
  <c r="T80" i="61"/>
  <c r="R70" i="61"/>
  <c r="N62" i="61"/>
  <c r="R54" i="61"/>
  <c r="T46" i="61"/>
  <c r="K30" i="61"/>
  <c r="K22" i="61"/>
  <c r="R14" i="61"/>
  <c r="F130" i="61"/>
  <c r="C21" i="71"/>
  <c r="C21" i="73"/>
  <c r="F21" i="73" s="1"/>
  <c r="C18" i="71"/>
  <c r="C18" i="73"/>
  <c r="F18" i="73" s="1"/>
  <c r="C14" i="71"/>
  <c r="C14" i="73"/>
  <c r="H14" i="73" s="1"/>
  <c r="I14" i="73" s="1"/>
  <c r="C10" i="71"/>
  <c r="C10" i="73"/>
  <c r="F10" i="73" s="1"/>
  <c r="C79" i="72"/>
  <c r="C97" i="72"/>
  <c r="C81" i="72"/>
  <c r="E149" i="62"/>
  <c r="E141" i="62"/>
  <c r="E133" i="62"/>
  <c r="E125" i="62"/>
  <c r="D84" i="62"/>
  <c r="D84" i="65"/>
  <c r="D84" i="70"/>
  <c r="H84" i="72"/>
  <c r="D78" i="70"/>
  <c r="H78" i="72"/>
  <c r="D70" i="65"/>
  <c r="D70" i="62"/>
  <c r="D62" i="65"/>
  <c r="D62" i="62"/>
  <c r="D62" i="70"/>
  <c r="H62" i="72"/>
  <c r="D54" i="70"/>
  <c r="H54" i="72"/>
  <c r="D46" i="65"/>
  <c r="D46" i="62"/>
  <c r="D38" i="65"/>
  <c r="D38" i="62"/>
  <c r="D38" i="70"/>
  <c r="H38" i="72"/>
  <c r="D30" i="70"/>
  <c r="H30" i="72"/>
  <c r="D22" i="65"/>
  <c r="D22" i="62"/>
  <c r="D14" i="65"/>
  <c r="D14" i="62"/>
  <c r="D14" i="70"/>
  <c r="H14" i="72"/>
  <c r="L155" i="61"/>
  <c r="O147" i="61"/>
  <c r="R143" i="61"/>
  <c r="J139" i="61"/>
  <c r="P135" i="61"/>
  <c r="L131" i="61"/>
  <c r="P127" i="61"/>
  <c r="L125" i="61"/>
  <c r="Q125" i="61"/>
  <c r="Q123" i="61"/>
  <c r="N119" i="61"/>
  <c r="I119" i="61"/>
  <c r="J117" i="61"/>
  <c r="R117" i="61"/>
  <c r="I117" i="61"/>
  <c r="R115" i="61"/>
  <c r="O111" i="61"/>
  <c r="P109" i="61"/>
  <c r="O109" i="61"/>
  <c r="N107" i="61"/>
  <c r="K103" i="61"/>
  <c r="N101" i="61"/>
  <c r="K101" i="61"/>
  <c r="J99" i="61"/>
  <c r="N95" i="61"/>
  <c r="I95" i="61"/>
  <c r="J91" i="61"/>
  <c r="O91" i="61"/>
  <c r="N83" i="61"/>
  <c r="I83" i="61"/>
  <c r="J79" i="61"/>
  <c r="R79" i="61"/>
  <c r="K79" i="61"/>
  <c r="J69" i="61"/>
  <c r="R69" i="61"/>
  <c r="I69" i="61"/>
  <c r="N67" i="61"/>
  <c r="I67" i="61"/>
  <c r="T63" i="61"/>
  <c r="P61" i="61"/>
  <c r="L59" i="61"/>
  <c r="O59" i="61"/>
  <c r="Q55" i="61"/>
  <c r="T53" i="61"/>
  <c r="L51" i="61"/>
  <c r="T51" i="61"/>
  <c r="O51" i="61"/>
  <c r="P47" i="61"/>
  <c r="J43" i="61"/>
  <c r="K43" i="61"/>
  <c r="N39" i="61"/>
  <c r="I39" i="61"/>
  <c r="J37" i="61"/>
  <c r="R37" i="61"/>
  <c r="I37" i="61"/>
  <c r="N35" i="61"/>
  <c r="I35" i="61"/>
  <c r="J31" i="61"/>
  <c r="O31" i="61"/>
  <c r="K29" i="61"/>
  <c r="N27" i="61"/>
  <c r="I27" i="61"/>
  <c r="J23" i="61"/>
  <c r="R23" i="61"/>
  <c r="K21" i="61"/>
  <c r="I21" i="61"/>
  <c r="P19" i="61"/>
  <c r="G17" i="68"/>
  <c r="J13" i="61"/>
  <c r="R13" i="61"/>
  <c r="I13" i="61"/>
  <c r="N10" i="61"/>
  <c r="J8" i="61"/>
  <c r="N8" i="61"/>
  <c r="R8" i="61"/>
  <c r="I8" i="61"/>
  <c r="O8" i="61"/>
  <c r="C6" i="73"/>
  <c r="G158" i="61"/>
  <c r="H158" i="61"/>
  <c r="F55" i="61"/>
  <c r="H67" i="61"/>
  <c r="F120" i="61"/>
  <c r="G112" i="61"/>
  <c r="F104" i="61"/>
  <c r="H100" i="61"/>
  <c r="H92" i="61"/>
  <c r="G61" i="61"/>
  <c r="F73" i="61"/>
  <c r="G73" i="61"/>
  <c r="H57" i="61"/>
  <c r="H25" i="61"/>
  <c r="F11" i="61"/>
  <c r="G11" i="61"/>
  <c r="T12" i="61"/>
  <c r="L11" i="61"/>
  <c r="T11" i="61"/>
  <c r="O11" i="61"/>
  <c r="G154" i="61"/>
  <c r="H138" i="61"/>
  <c r="C149" i="72"/>
  <c r="C20" i="71"/>
  <c r="C20" i="73"/>
  <c r="F20" i="73" s="1"/>
  <c r="C16" i="71"/>
  <c r="E16" i="71" s="1"/>
  <c r="C16" i="73"/>
  <c r="H16" i="73" s="1"/>
  <c r="C8" i="71"/>
  <c r="E8" i="71" s="1"/>
  <c r="C8" i="73"/>
  <c r="H8" i="73" s="1"/>
  <c r="E145" i="62"/>
  <c r="E145" i="65"/>
  <c r="E137" i="62"/>
  <c r="E137" i="65"/>
  <c r="E121" i="62"/>
  <c r="E121" i="65"/>
  <c r="E113" i="62"/>
  <c r="E113" i="65"/>
  <c r="D82" i="65"/>
  <c r="D82" i="62"/>
  <c r="D82" i="70"/>
  <c r="H82" i="72"/>
  <c r="D74" i="65"/>
  <c r="D74" i="70"/>
  <c r="H74" i="72"/>
  <c r="D58" i="65"/>
  <c r="D58" i="62"/>
  <c r="D58" i="70"/>
  <c r="H58" i="72"/>
  <c r="D50" i="65"/>
  <c r="D50" i="70"/>
  <c r="H50" i="72"/>
  <c r="D34" i="65"/>
  <c r="D34" i="62"/>
  <c r="D34" i="70"/>
  <c r="H34" i="72"/>
  <c r="D26" i="65"/>
  <c r="D26" i="70"/>
  <c r="H26" i="72"/>
  <c r="D10" i="65"/>
  <c r="D10" i="62"/>
  <c r="D10" i="70"/>
  <c r="H10" i="72"/>
  <c r="T149" i="61"/>
  <c r="O145" i="61"/>
  <c r="T145" i="61"/>
  <c r="O137" i="61"/>
  <c r="I133" i="61"/>
  <c r="N133" i="61"/>
  <c r="J121" i="61"/>
  <c r="R121" i="61"/>
  <c r="I121" i="61"/>
  <c r="T113" i="61"/>
  <c r="N97" i="61"/>
  <c r="K97" i="61"/>
  <c r="G95" i="68"/>
  <c r="O93" i="61"/>
  <c r="P89" i="61"/>
  <c r="J85" i="61"/>
  <c r="R85" i="61"/>
  <c r="I85" i="61"/>
  <c r="T81" i="61"/>
  <c r="G75" i="68"/>
  <c r="P73" i="61"/>
  <c r="O73" i="61"/>
  <c r="I71" i="68"/>
  <c r="K65" i="61"/>
  <c r="J49" i="61"/>
  <c r="I49" i="61"/>
  <c r="L41" i="61"/>
  <c r="T41" i="61"/>
  <c r="Q41" i="61"/>
  <c r="H29" i="68"/>
  <c r="T25" i="61"/>
  <c r="H19" i="68"/>
  <c r="L17" i="61"/>
  <c r="P17" i="61"/>
  <c r="T17" i="61"/>
  <c r="O17" i="61"/>
  <c r="Q17" i="61"/>
  <c r="N6" i="61"/>
  <c r="K6" i="61"/>
  <c r="D8" i="63"/>
  <c r="D6" i="65"/>
  <c r="H6" i="72"/>
  <c r="G148" i="61"/>
  <c r="H148" i="61"/>
  <c r="F148" i="61"/>
  <c r="G132" i="61"/>
  <c r="H132" i="61"/>
  <c r="F132" i="61"/>
  <c r="G47" i="61"/>
  <c r="H59" i="61"/>
  <c r="F43" i="61"/>
  <c r="G43" i="61"/>
  <c r="F9" i="61"/>
  <c r="G9" i="61"/>
  <c r="F114" i="61"/>
  <c r="F98" i="61"/>
  <c r="F90" i="61"/>
  <c r="F78" i="61"/>
  <c r="F69" i="61"/>
  <c r="H69" i="61"/>
  <c r="G69" i="61"/>
  <c r="F37" i="61"/>
  <c r="H37" i="61"/>
  <c r="G37" i="61"/>
  <c r="F21" i="61"/>
  <c r="H21" i="61"/>
  <c r="G21" i="61"/>
  <c r="K9" i="64"/>
  <c r="G17" i="61"/>
  <c r="F6" i="73"/>
  <c r="E6" i="73"/>
  <c r="I21" i="73"/>
  <c r="H17" i="73" l="1"/>
  <c r="F17" i="73"/>
  <c r="E17" i="73"/>
  <c r="E15" i="73"/>
  <c r="H15" i="73"/>
  <c r="F22" i="130"/>
  <c r="G22" i="130"/>
  <c r="I62" i="73"/>
  <c r="F62" i="73"/>
  <c r="H62" i="73"/>
  <c r="F56" i="73"/>
  <c r="H56" i="73"/>
  <c r="E38" i="115"/>
  <c r="B27" i="88"/>
  <c r="G74" i="61"/>
  <c r="H102" i="61"/>
  <c r="H27" i="61"/>
  <c r="D6" i="70"/>
  <c r="E20" i="71"/>
  <c r="Q7" i="61"/>
  <c r="I15" i="61"/>
  <c r="N45" i="61"/>
  <c r="N71" i="61"/>
  <c r="O99" i="61"/>
  <c r="R103" i="61"/>
  <c r="T111" i="61"/>
  <c r="Q151" i="61"/>
  <c r="H22" i="72"/>
  <c r="D30" i="62"/>
  <c r="H46" i="72"/>
  <c r="D54" i="62"/>
  <c r="H70" i="72"/>
  <c r="D78" i="62"/>
  <c r="E109" i="62"/>
  <c r="E156" i="65"/>
  <c r="I74" i="61"/>
  <c r="P90" i="61"/>
  <c r="J138" i="61"/>
  <c r="L52" i="61"/>
  <c r="D8" i="62"/>
  <c r="D32" i="65"/>
  <c r="D56" i="65"/>
  <c r="D80" i="65"/>
  <c r="H28" i="72"/>
  <c r="E147" i="65"/>
  <c r="H48" i="61"/>
  <c r="C125" i="72"/>
  <c r="H147" i="72"/>
  <c r="D135" i="65"/>
  <c r="D123" i="65"/>
  <c r="D111" i="65"/>
  <c r="D99" i="65"/>
  <c r="D87" i="65"/>
  <c r="K23" i="64"/>
  <c r="AZ126" i="53"/>
  <c r="K54" i="55"/>
  <c r="G25" i="128"/>
  <c r="G26" i="128" s="1"/>
  <c r="W24" i="128"/>
  <c r="C105" i="73"/>
  <c r="C105" i="71"/>
  <c r="E69" i="73"/>
  <c r="F69" i="73"/>
  <c r="H69" i="73"/>
  <c r="C108" i="72"/>
  <c r="C108" i="125"/>
  <c r="D108" i="125" s="1"/>
  <c r="Q48" i="46"/>
  <c r="Y50" i="54"/>
  <c r="W49" i="48"/>
  <c r="Q48" i="52"/>
  <c r="W49" i="49"/>
  <c r="K48" i="55"/>
  <c r="Y48" i="50"/>
  <c r="W79" i="48"/>
  <c r="AZ78" i="53"/>
  <c r="Q78" i="46"/>
  <c r="Y80" i="54"/>
  <c r="W79" i="49"/>
  <c r="K78" i="55"/>
  <c r="AC78" i="51"/>
  <c r="E7" i="73"/>
  <c r="G53" i="61"/>
  <c r="G86" i="61"/>
  <c r="G94" i="61"/>
  <c r="H118" i="61"/>
  <c r="O16" i="61"/>
  <c r="I20" i="73"/>
  <c r="H53" i="61"/>
  <c r="H74" i="61"/>
  <c r="H86" i="61"/>
  <c r="H94" i="61"/>
  <c r="G106" i="61"/>
  <c r="G122" i="61"/>
  <c r="J141" i="61"/>
  <c r="N153" i="61"/>
  <c r="H18" i="72"/>
  <c r="H42" i="72"/>
  <c r="H66" i="72"/>
  <c r="E105" i="65"/>
  <c r="E129" i="65"/>
  <c r="E153" i="65"/>
  <c r="C12" i="73"/>
  <c r="F12" i="73" s="1"/>
  <c r="P7" i="61"/>
  <c r="R16" i="61"/>
  <c r="G41" i="61"/>
  <c r="F80" i="61"/>
  <c r="Q87" i="61"/>
  <c r="E117" i="62"/>
  <c r="C11" i="72"/>
  <c r="E10" i="71"/>
  <c r="T38" i="61"/>
  <c r="I78" i="61"/>
  <c r="R156" i="61"/>
  <c r="D28" i="65"/>
  <c r="E107" i="65"/>
  <c r="E155" i="65"/>
  <c r="C15" i="71"/>
  <c r="E151" i="71"/>
  <c r="E87" i="68"/>
  <c r="G87" i="68" s="1"/>
  <c r="H87" i="68" s="1"/>
  <c r="I87" i="68" s="1"/>
  <c r="E79" i="71"/>
  <c r="E63" i="68"/>
  <c r="G63" i="68" s="1"/>
  <c r="H63" i="68" s="1"/>
  <c r="I63" i="68" s="1"/>
  <c r="E15" i="68"/>
  <c r="G15" i="68" s="1"/>
  <c r="K136" i="64"/>
  <c r="D147" i="62"/>
  <c r="D135" i="62"/>
  <c r="D123" i="62"/>
  <c r="D111" i="62"/>
  <c r="D99" i="62"/>
  <c r="D87" i="62"/>
  <c r="Y78" i="50"/>
  <c r="Y112" i="64"/>
  <c r="W127" i="49"/>
  <c r="AC54" i="51"/>
  <c r="Y16" i="50"/>
  <c r="Q16" i="52"/>
  <c r="W17" i="48"/>
  <c r="AZ16" i="53"/>
  <c r="W17" i="49"/>
  <c r="AD16" i="56"/>
  <c r="AC158" i="51"/>
  <c r="Q158" i="52"/>
  <c r="Q158" i="46"/>
  <c r="Y160" i="54"/>
  <c r="W159" i="49"/>
  <c r="K158" i="55"/>
  <c r="M12" i="36"/>
  <c r="E72" i="43"/>
  <c r="C13" i="64"/>
  <c r="C11" i="61"/>
  <c r="C12" i="63"/>
  <c r="D11" i="72"/>
  <c r="AX12" i="53"/>
  <c r="AC62" i="51"/>
  <c r="Q62" i="52"/>
  <c r="W63" i="48"/>
  <c r="AZ62" i="53"/>
  <c r="W63" i="49"/>
  <c r="K62" i="55"/>
  <c r="Y86" i="50"/>
  <c r="AD86" i="56"/>
  <c r="AC86" i="51"/>
  <c r="Q86" i="52"/>
  <c r="W87" i="48"/>
  <c r="Y88" i="54"/>
  <c r="W111" i="48"/>
  <c r="Y112" i="54"/>
  <c r="W111" i="49"/>
  <c r="K110" i="55"/>
  <c r="Y110" i="50"/>
  <c r="AD110" i="56"/>
  <c r="Q110" i="52"/>
  <c r="Q134" i="46"/>
  <c r="Y136" i="54"/>
  <c r="W135" i="48"/>
  <c r="AZ134" i="53"/>
  <c r="W135" i="49"/>
  <c r="K134" i="55"/>
  <c r="AC134" i="51"/>
  <c r="W161" i="48"/>
  <c r="AC160" i="51"/>
  <c r="K160" i="55"/>
  <c r="Y162" i="54"/>
  <c r="Q160" i="46"/>
  <c r="C156" i="71"/>
  <c r="E156" i="71" s="1"/>
  <c r="C156" i="73"/>
  <c r="C76" i="73"/>
  <c r="C76" i="71"/>
  <c r="C49" i="73"/>
  <c r="C49" i="71"/>
  <c r="C104" i="53"/>
  <c r="AF104" i="53"/>
  <c r="P104" i="53"/>
  <c r="AO104" i="53"/>
  <c r="AC104" i="53"/>
  <c r="O104" i="53"/>
  <c r="X104" i="53"/>
  <c r="AM104" i="53"/>
  <c r="AA104" i="53"/>
  <c r="M104" i="53"/>
  <c r="AN104" i="53"/>
  <c r="AK104" i="53"/>
  <c r="Y104" i="53"/>
  <c r="K104" i="53"/>
  <c r="AI104" i="53"/>
  <c r="W104" i="53"/>
  <c r="AU104" i="53" s="1"/>
  <c r="L105" i="64" s="1"/>
  <c r="I104" i="53"/>
  <c r="H104" i="53"/>
  <c r="AQ104" i="53"/>
  <c r="AE104" i="53"/>
  <c r="Q104" i="53"/>
  <c r="E104" i="53"/>
  <c r="W103" i="49"/>
  <c r="K102" i="55"/>
  <c r="Y102" i="50"/>
  <c r="AD102" i="56"/>
  <c r="AC102" i="51"/>
  <c r="Q102" i="46"/>
  <c r="AZ102" i="53"/>
  <c r="C153" i="73"/>
  <c r="C153" i="71"/>
  <c r="F162" i="52"/>
  <c r="K162" i="52"/>
  <c r="M162" i="52"/>
  <c r="C162" i="52"/>
  <c r="H162" i="52"/>
  <c r="G162" i="52"/>
  <c r="F122" i="61"/>
  <c r="P33" i="61"/>
  <c r="I105" i="61"/>
  <c r="J16" i="61"/>
  <c r="E153" i="71"/>
  <c r="E105" i="71"/>
  <c r="E69" i="71"/>
  <c r="Y104" i="54"/>
  <c r="D16" i="130"/>
  <c r="H90" i="72"/>
  <c r="D90" i="62"/>
  <c r="H102" i="72"/>
  <c r="D102" i="62"/>
  <c r="H114" i="72"/>
  <c r="D114" i="62"/>
  <c r="H126" i="72"/>
  <c r="D126" i="62"/>
  <c r="H138" i="72"/>
  <c r="D138" i="62"/>
  <c r="H150" i="72"/>
  <c r="D150" i="62"/>
  <c r="C30" i="71"/>
  <c r="E30" i="71" s="1"/>
  <c r="C30" i="73"/>
  <c r="H30" i="73" s="1"/>
  <c r="C42" i="71"/>
  <c r="C42" i="73"/>
  <c r="F42" i="73" s="1"/>
  <c r="C78" i="71"/>
  <c r="C78" i="73"/>
  <c r="F78" i="73" s="1"/>
  <c r="C90" i="71"/>
  <c r="C90" i="73"/>
  <c r="H90" i="73" s="1"/>
  <c r="C102" i="71"/>
  <c r="C102" i="73"/>
  <c r="H102" i="73" s="1"/>
  <c r="C114" i="71"/>
  <c r="C114" i="73"/>
  <c r="F114" i="73" s="1"/>
  <c r="C29" i="69"/>
  <c r="C25" i="82" s="1"/>
  <c r="C29" i="115"/>
  <c r="C115" i="73"/>
  <c r="I115" i="73" s="1"/>
  <c r="C115" i="71"/>
  <c r="E115" i="71" s="1"/>
  <c r="O115" i="53"/>
  <c r="AE115" i="53"/>
  <c r="R60" i="119"/>
  <c r="C61" i="119"/>
  <c r="H159" i="52"/>
  <c r="I159" i="52"/>
  <c r="G159" i="52"/>
  <c r="E159" i="52"/>
  <c r="M159" i="52"/>
  <c r="Q57" i="61"/>
  <c r="I153" i="61"/>
  <c r="F41" i="61"/>
  <c r="C65" i="125"/>
  <c r="D65" i="125" s="1"/>
  <c r="N76" i="61"/>
  <c r="G78" i="61"/>
  <c r="G90" i="61"/>
  <c r="G98" i="61"/>
  <c r="H110" i="61"/>
  <c r="H126" i="61"/>
  <c r="T57" i="61"/>
  <c r="R105" i="61"/>
  <c r="J129" i="61"/>
  <c r="D18" i="62"/>
  <c r="D42" i="62"/>
  <c r="D66" i="62"/>
  <c r="E7" i="65"/>
  <c r="O102" i="61"/>
  <c r="H16" i="72"/>
  <c r="H40" i="72"/>
  <c r="H64" i="72"/>
  <c r="E123" i="65"/>
  <c r="G16" i="61"/>
  <c r="E42" i="71"/>
  <c r="E47" i="68"/>
  <c r="G47" i="68" s="1"/>
  <c r="E35" i="68"/>
  <c r="R127" i="55"/>
  <c r="Q102" i="52"/>
  <c r="K21" i="64"/>
  <c r="G15" i="119"/>
  <c r="G16" i="119" s="1"/>
  <c r="G73" i="119" s="1"/>
  <c r="L162" i="52"/>
  <c r="Y159" i="64"/>
  <c r="W159" i="64"/>
  <c r="Y158" i="64"/>
  <c r="M147" i="64"/>
  <c r="K147" i="64"/>
  <c r="M143" i="64"/>
  <c r="K143" i="64"/>
  <c r="K139" i="64"/>
  <c r="Y131" i="64"/>
  <c r="W131" i="64"/>
  <c r="W130" i="64"/>
  <c r="M74" i="64"/>
  <c r="K74" i="64"/>
  <c r="Y70" i="64"/>
  <c r="Y69" i="64"/>
  <c r="W69" i="64"/>
  <c r="W61" i="64"/>
  <c r="Y60" i="64"/>
  <c r="W60" i="64"/>
  <c r="M58" i="64"/>
  <c r="W52" i="64"/>
  <c r="M48" i="64"/>
  <c r="K48" i="64"/>
  <c r="Y44" i="64"/>
  <c r="W44" i="64"/>
  <c r="Y32" i="64"/>
  <c r="W32" i="64"/>
  <c r="K32" i="64"/>
  <c r="W28" i="64"/>
  <c r="M24" i="64"/>
  <c r="K24" i="64"/>
  <c r="Y20" i="64"/>
  <c r="W20" i="64"/>
  <c r="M16" i="64"/>
  <c r="K16" i="64"/>
  <c r="W14" i="64"/>
  <c r="C140" i="71"/>
  <c r="E140" i="71" s="1"/>
  <c r="C140" i="73"/>
  <c r="F140" i="73" s="1"/>
  <c r="C59" i="71"/>
  <c r="E59" i="71" s="1"/>
  <c r="C59" i="73"/>
  <c r="Q54" i="52"/>
  <c r="Q54" i="46"/>
  <c r="AZ54" i="53"/>
  <c r="W55" i="48"/>
  <c r="Y56" i="54"/>
  <c r="Y54" i="50"/>
  <c r="AD54" i="56"/>
  <c r="Y126" i="50"/>
  <c r="AD126" i="56"/>
  <c r="AC126" i="51"/>
  <c r="Q126" i="52"/>
  <c r="Q126" i="46"/>
  <c r="Y128" i="54"/>
  <c r="W151" i="48"/>
  <c r="AZ150" i="53"/>
  <c r="W151" i="49"/>
  <c r="K150" i="55"/>
  <c r="Y150" i="50"/>
  <c r="AD150" i="56"/>
  <c r="Q150" i="52"/>
  <c r="AD5" i="104"/>
  <c r="F247" i="31"/>
  <c r="C93" i="73"/>
  <c r="C93" i="71"/>
  <c r="E93" i="71" s="1"/>
  <c r="E8" i="73"/>
  <c r="F106" i="61"/>
  <c r="Q141" i="61"/>
  <c r="D18" i="70"/>
  <c r="D42" i="70"/>
  <c r="D66" i="70"/>
  <c r="D28" i="62"/>
  <c r="I13" i="73"/>
  <c r="G114" i="61"/>
  <c r="L57" i="61"/>
  <c r="N77" i="61"/>
  <c r="J105" i="61"/>
  <c r="F154" i="61"/>
  <c r="L102" i="61"/>
  <c r="C149" i="125"/>
  <c r="D149" i="125" s="1"/>
  <c r="W103" i="48"/>
  <c r="AD48" i="56"/>
  <c r="Y152" i="54"/>
  <c r="K159" i="52"/>
  <c r="B2" i="115"/>
  <c r="W120" i="64"/>
  <c r="H94" i="72"/>
  <c r="D94" i="62"/>
  <c r="H106" i="72"/>
  <c r="D106" i="62"/>
  <c r="H118" i="72"/>
  <c r="D118" i="62"/>
  <c r="H130" i="72"/>
  <c r="D130" i="62"/>
  <c r="H142" i="72"/>
  <c r="D142" i="62"/>
  <c r="I162" i="52"/>
  <c r="R51" i="118"/>
  <c r="C52" i="118"/>
  <c r="W34" i="128"/>
  <c r="G35" i="128"/>
  <c r="G36" i="128" s="1"/>
  <c r="C150" i="71"/>
  <c r="E150" i="71" s="1"/>
  <c r="C150" i="73"/>
  <c r="F150" i="73" s="1"/>
  <c r="I135" i="73"/>
  <c r="F135" i="73"/>
  <c r="J135" i="73" s="1"/>
  <c r="H135" i="73"/>
  <c r="C81" i="73"/>
  <c r="C81" i="71"/>
  <c r="C64" i="71"/>
  <c r="C64" i="73"/>
  <c r="C35" i="73"/>
  <c r="C35" i="71"/>
  <c r="E35" i="71" s="1"/>
  <c r="D165" i="54"/>
  <c r="S165" i="54"/>
  <c r="O165" i="54"/>
  <c r="G165" i="54"/>
  <c r="R162" i="54"/>
  <c r="I162" i="54"/>
  <c r="U162" i="54"/>
  <c r="K162" i="54"/>
  <c r="M162" i="54"/>
  <c r="E162" i="54"/>
  <c r="Q162" i="54"/>
  <c r="P163" i="51"/>
  <c r="Y163" i="51"/>
  <c r="M163" i="51"/>
  <c r="W163" i="51"/>
  <c r="K163" i="51"/>
  <c r="U163" i="51"/>
  <c r="I163" i="51"/>
  <c r="Q163" i="51"/>
  <c r="E163" i="51"/>
  <c r="E33" i="71"/>
  <c r="E106" i="62"/>
  <c r="Q163" i="48"/>
  <c r="E159" i="50"/>
  <c r="Q159" i="50"/>
  <c r="P159" i="50"/>
  <c r="D45" i="65"/>
  <c r="D45" i="62"/>
  <c r="H125" i="73"/>
  <c r="H83" i="73"/>
  <c r="N547" i="43"/>
  <c r="K13" i="64"/>
  <c r="Y42" i="64"/>
  <c r="D140" i="70"/>
  <c r="D120" i="70"/>
  <c r="I159" i="50"/>
  <c r="U159" i="50"/>
  <c r="H159" i="50"/>
  <c r="H103" i="73"/>
  <c r="H91" i="73"/>
  <c r="F33" i="73"/>
  <c r="E52" i="62"/>
  <c r="N523" i="43"/>
  <c r="E136" i="65"/>
  <c r="K81" i="64"/>
  <c r="D140" i="65"/>
  <c r="D120" i="65"/>
  <c r="K158" i="64"/>
  <c r="E163" i="48"/>
  <c r="K159" i="50"/>
  <c r="H122" i="72"/>
  <c r="D159" i="50"/>
  <c r="N159" i="50"/>
  <c r="E54" i="65"/>
  <c r="E24" i="62"/>
  <c r="AJ138" i="53"/>
  <c r="M540" i="43"/>
  <c r="M563" i="43" s="1"/>
  <c r="N529" i="43"/>
  <c r="E49" i="71"/>
  <c r="Y30" i="64"/>
  <c r="M159" i="50"/>
  <c r="W53" i="64"/>
  <c r="C159" i="50"/>
  <c r="V159" i="50"/>
  <c r="H87" i="73"/>
  <c r="AH139" i="53"/>
  <c r="R138" i="53"/>
  <c r="M546" i="43"/>
  <c r="N535" i="43"/>
  <c r="E32" i="65"/>
  <c r="M557" i="43"/>
  <c r="M552" i="43"/>
  <c r="N541" i="43"/>
  <c r="D45" i="70"/>
  <c r="D33" i="62"/>
  <c r="CG164" i="47"/>
  <c r="H563" i="43"/>
  <c r="N353" i="43"/>
  <c r="M286" i="43"/>
  <c r="Q42" i="42"/>
  <c r="D41" i="66" s="1"/>
  <c r="Q26" i="42"/>
  <c r="D25" i="66" s="1"/>
  <c r="Q16" i="42"/>
  <c r="D15" i="66" s="1"/>
  <c r="K52" i="42"/>
  <c r="E52" i="42"/>
  <c r="Q27" i="42"/>
  <c r="D26" i="66" s="1"/>
  <c r="Q18" i="42"/>
  <c r="D17" i="66" s="1"/>
  <c r="E34" i="62"/>
  <c r="E18" i="62"/>
  <c r="D19" i="70"/>
  <c r="ES164" i="47"/>
  <c r="BA164" i="47"/>
  <c r="L563" i="43"/>
  <c r="F563" i="43"/>
  <c r="E563" i="43"/>
  <c r="F52" i="42"/>
  <c r="Q29" i="42"/>
  <c r="D28" i="66" s="1"/>
  <c r="I52" i="42"/>
  <c r="Q19" i="42"/>
  <c r="D18" i="66" s="1"/>
  <c r="C52" i="42"/>
  <c r="E98" i="62"/>
  <c r="E30" i="62"/>
  <c r="D29" i="70"/>
  <c r="D52" i="42"/>
  <c r="Q33" i="42"/>
  <c r="D32" i="66" s="1"/>
  <c r="Q21" i="42"/>
  <c r="D21" i="66" s="1"/>
  <c r="D41" i="62"/>
  <c r="D37" i="70"/>
  <c r="DM164" i="47"/>
  <c r="U164" i="47"/>
  <c r="FD151" i="47"/>
  <c r="E150" i="70" s="1"/>
  <c r="FD150" i="47"/>
  <c r="E149" i="70" s="1"/>
  <c r="G149" i="70" s="1"/>
  <c r="FD135" i="47"/>
  <c r="E134" i="70" s="1"/>
  <c r="FD134" i="47"/>
  <c r="FD119" i="47"/>
  <c r="E118" i="70" s="1"/>
  <c r="FD118" i="47"/>
  <c r="H117" i="65" s="1"/>
  <c r="FD103" i="47"/>
  <c r="E102" i="70" s="1"/>
  <c r="FD102" i="47"/>
  <c r="H101" i="65" s="1"/>
  <c r="FD87" i="47"/>
  <c r="E86" i="70" s="1"/>
  <c r="FD86" i="47"/>
  <c r="H85" i="65" s="1"/>
  <c r="FD71" i="47"/>
  <c r="E70" i="70" s="1"/>
  <c r="FD70" i="47"/>
  <c r="H69" i="65" s="1"/>
  <c r="FD55" i="47"/>
  <c r="E54" i="70" s="1"/>
  <c r="FD54" i="47"/>
  <c r="H53" i="65" s="1"/>
  <c r="FD39" i="47"/>
  <c r="E38" i="70" s="1"/>
  <c r="FD38" i="47"/>
  <c r="H37" i="65" s="1"/>
  <c r="FD23" i="47"/>
  <c r="E22" i="70" s="1"/>
  <c r="FD22" i="47"/>
  <c r="H21" i="65" s="1"/>
  <c r="FD7" i="47"/>
  <c r="E6" i="70" s="1"/>
  <c r="J563" i="43"/>
  <c r="I563" i="43"/>
  <c r="N77" i="43"/>
  <c r="N129" i="43" s="1"/>
  <c r="Q49" i="42"/>
  <c r="D48" i="66" s="1"/>
  <c r="Q23" i="42"/>
  <c r="D22" i="66" s="1"/>
  <c r="N483" i="43"/>
  <c r="N501" i="43" s="1"/>
  <c r="Q24" i="42"/>
  <c r="D23" i="66" s="1"/>
  <c r="Q10" i="42"/>
  <c r="O52" i="42"/>
  <c r="M128" i="36"/>
  <c r="Q620" i="37"/>
  <c r="M117" i="36"/>
  <c r="M76" i="36"/>
  <c r="C164" i="36"/>
  <c r="M7" i="36"/>
  <c r="H74" i="37"/>
  <c r="R18" i="37"/>
  <c r="S18" i="37" s="1"/>
  <c r="M149" i="36"/>
  <c r="M23" i="36"/>
  <c r="R383" i="37"/>
  <c r="L143" i="37"/>
  <c r="L74" i="37"/>
  <c r="M156" i="36"/>
  <c r="S11" i="37"/>
  <c r="I164" i="36"/>
  <c r="M152" i="36"/>
  <c r="M124" i="36"/>
  <c r="M96" i="36"/>
  <c r="M89" i="36"/>
  <c r="M79" i="36"/>
  <c r="M69" i="36"/>
  <c r="M59" i="36"/>
  <c r="M49" i="36"/>
  <c r="M46" i="36"/>
  <c r="M36" i="36"/>
  <c r="M26" i="36"/>
  <c r="S34" i="37"/>
  <c r="S32" i="37"/>
  <c r="G164" i="36"/>
  <c r="R20" i="37"/>
  <c r="M41" i="36"/>
  <c r="S25" i="37"/>
  <c r="R19" i="37"/>
  <c r="M151" i="36"/>
  <c r="M137" i="36"/>
  <c r="M119" i="36"/>
  <c r="M112" i="36"/>
  <c r="M105" i="36"/>
  <c r="M88" i="36"/>
  <c r="M81" i="36"/>
  <c r="M68" i="36"/>
  <c r="M25" i="36"/>
  <c r="M9" i="36"/>
  <c r="M155" i="36"/>
  <c r="M145" i="36"/>
  <c r="M127" i="36"/>
  <c r="M109" i="36"/>
  <c r="M92" i="36"/>
  <c r="M72" i="36"/>
  <c r="M65" i="36"/>
  <c r="M55" i="36"/>
  <c r="M39" i="36"/>
  <c r="M32" i="36"/>
  <c r="M19" i="36"/>
  <c r="H133" i="65"/>
  <c r="F133" i="72"/>
  <c r="C114" i="53"/>
  <c r="AJ114" i="53"/>
  <c r="F47" i="53"/>
  <c r="AJ47" i="53"/>
  <c r="E47" i="53"/>
  <c r="I47" i="53"/>
  <c r="M47" i="53"/>
  <c r="Q47" i="53"/>
  <c r="W47" i="53"/>
  <c r="AA47" i="53"/>
  <c r="AE47" i="53"/>
  <c r="AI47" i="53"/>
  <c r="AM47" i="53"/>
  <c r="AQ47" i="53"/>
  <c r="C45" i="53"/>
  <c r="G45" i="53"/>
  <c r="K45" i="53"/>
  <c r="O45" i="53"/>
  <c r="S45" i="53"/>
  <c r="Y45" i="53"/>
  <c r="AC45" i="53"/>
  <c r="AG45" i="53"/>
  <c r="AK45" i="53"/>
  <c r="AO45" i="53"/>
  <c r="AS45" i="53"/>
  <c r="R44" i="53"/>
  <c r="M44" i="53"/>
  <c r="AG44" i="53"/>
  <c r="R42" i="53"/>
  <c r="C42" i="53"/>
  <c r="G42" i="53"/>
  <c r="K42" i="53"/>
  <c r="O42" i="53"/>
  <c r="S42" i="53"/>
  <c r="Y42" i="53"/>
  <c r="AC42" i="53"/>
  <c r="AG42" i="53"/>
  <c r="AK42" i="53"/>
  <c r="AO42" i="53"/>
  <c r="AS42" i="53"/>
  <c r="AD36" i="53"/>
  <c r="AR36" i="53"/>
  <c r="AB36" i="53"/>
  <c r="L36" i="53"/>
  <c r="G36" i="53"/>
  <c r="O36" i="53"/>
  <c r="W36" i="53"/>
  <c r="AE36" i="53"/>
  <c r="AM36" i="53"/>
  <c r="E31" i="53"/>
  <c r="AS31" i="53"/>
  <c r="AN26" i="53"/>
  <c r="AF26" i="53"/>
  <c r="X26" i="53"/>
  <c r="P26" i="53"/>
  <c r="H26" i="53"/>
  <c r="C26" i="53"/>
  <c r="G26" i="53"/>
  <c r="K26" i="53"/>
  <c r="O26" i="53"/>
  <c r="S26" i="53"/>
  <c r="Y26" i="53"/>
  <c r="AC26" i="53"/>
  <c r="AG26" i="53"/>
  <c r="AK26" i="53"/>
  <c r="AO26" i="53"/>
  <c r="AS26" i="53"/>
  <c r="R21" i="53"/>
  <c r="G21" i="53"/>
  <c r="O21" i="53"/>
  <c r="Y21" i="53"/>
  <c r="AG21" i="53"/>
  <c r="AO21" i="53"/>
  <c r="C20" i="53"/>
  <c r="E20" i="53"/>
  <c r="M20" i="53"/>
  <c r="W20" i="53"/>
  <c r="AE20" i="53"/>
  <c r="AM20" i="53"/>
  <c r="E15" i="53"/>
  <c r="M15" i="53"/>
  <c r="Y15" i="53"/>
  <c r="AG15" i="53"/>
  <c r="AO15" i="53"/>
  <c r="D13" i="53"/>
  <c r="C13" i="53"/>
  <c r="K13" i="53"/>
  <c r="S13" i="53"/>
  <c r="AC13" i="53"/>
  <c r="AK13" i="53"/>
  <c r="AS13" i="53"/>
  <c r="N12" i="53"/>
  <c r="AR12" i="53"/>
  <c r="AJ12" i="53"/>
  <c r="AB12" i="53"/>
  <c r="T12" i="53"/>
  <c r="L12" i="53"/>
  <c r="C12" i="53"/>
  <c r="G12" i="53"/>
  <c r="K12" i="53"/>
  <c r="O12" i="53"/>
  <c r="S12" i="53"/>
  <c r="Y12" i="53"/>
  <c r="AC12" i="53"/>
  <c r="AG12" i="53"/>
  <c r="AK12" i="53"/>
  <c r="AO12" i="53"/>
  <c r="AS12" i="53"/>
  <c r="D9" i="53"/>
  <c r="AR9" i="53"/>
  <c r="AJ9" i="53"/>
  <c r="AB9" i="53"/>
  <c r="T9" i="53"/>
  <c r="L9" i="53"/>
  <c r="E9" i="53"/>
  <c r="I9" i="53"/>
  <c r="M9" i="53"/>
  <c r="Q9" i="53"/>
  <c r="W9" i="53"/>
  <c r="AA9" i="53"/>
  <c r="AE9" i="53"/>
  <c r="AI9" i="53"/>
  <c r="AM9" i="53"/>
  <c r="AQ9" i="53"/>
  <c r="P7" i="53"/>
  <c r="I7" i="53"/>
  <c r="AQ7" i="53"/>
  <c r="F97" i="61"/>
  <c r="H97" i="61"/>
  <c r="H162" i="55"/>
  <c r="G162" i="55"/>
  <c r="P134" i="53"/>
  <c r="AS134" i="53"/>
  <c r="AO134" i="53"/>
  <c r="AK134" i="53"/>
  <c r="AG134" i="53"/>
  <c r="AC134" i="53"/>
  <c r="Y134" i="53"/>
  <c r="S134" i="53"/>
  <c r="O134" i="53"/>
  <c r="K134" i="53"/>
  <c r="G134" i="53"/>
  <c r="P133" i="53"/>
  <c r="AQ133" i="53"/>
  <c r="AI133" i="53"/>
  <c r="AA133" i="53"/>
  <c r="S133" i="53"/>
  <c r="K133" i="53"/>
  <c r="P131" i="53"/>
  <c r="AS131" i="53"/>
  <c r="AO131" i="53"/>
  <c r="AK131" i="53"/>
  <c r="AG131" i="53"/>
  <c r="AC131" i="53"/>
  <c r="Y131" i="53"/>
  <c r="S131" i="53"/>
  <c r="O131" i="53"/>
  <c r="K131" i="53"/>
  <c r="G131" i="53"/>
  <c r="H127" i="53"/>
  <c r="AS127" i="53"/>
  <c r="AO127" i="53"/>
  <c r="AK127" i="53"/>
  <c r="AG127" i="53"/>
  <c r="AC127" i="53"/>
  <c r="Y127" i="53"/>
  <c r="S127" i="53"/>
  <c r="O127" i="53"/>
  <c r="K127" i="53"/>
  <c r="G127" i="53"/>
  <c r="P124" i="53"/>
  <c r="AQ124" i="53"/>
  <c r="AA124" i="53"/>
  <c r="K124" i="53"/>
  <c r="P120" i="53"/>
  <c r="AG120" i="53"/>
  <c r="Q120" i="53"/>
  <c r="P116" i="53"/>
  <c r="AS116" i="53"/>
  <c r="AC116" i="53"/>
  <c r="E116" i="53"/>
  <c r="J101" i="53"/>
  <c r="AJ101" i="53"/>
  <c r="AF100" i="53"/>
  <c r="AQ100" i="53"/>
  <c r="AI100" i="53"/>
  <c r="AA100" i="53"/>
  <c r="S100" i="53"/>
  <c r="K100" i="53"/>
  <c r="AO99" i="53"/>
  <c r="G99" i="53"/>
  <c r="AM84" i="53"/>
  <c r="E84" i="53"/>
  <c r="AR69" i="53"/>
  <c r="G69" i="53"/>
  <c r="AO69" i="53"/>
  <c r="AH63" i="53"/>
  <c r="E63" i="53"/>
  <c r="M63" i="53"/>
  <c r="W63" i="53"/>
  <c r="AE63" i="53"/>
  <c r="AM63" i="53"/>
  <c r="N61" i="53"/>
  <c r="AR61" i="53"/>
  <c r="AJ61" i="53"/>
  <c r="AB61" i="53"/>
  <c r="T61" i="53"/>
  <c r="L61" i="53"/>
  <c r="E61" i="53"/>
  <c r="I61" i="53"/>
  <c r="M61" i="53"/>
  <c r="Q61" i="53"/>
  <c r="W61" i="53"/>
  <c r="AA61" i="53"/>
  <c r="AE61" i="53"/>
  <c r="AI61" i="53"/>
  <c r="AM61" i="53"/>
  <c r="AQ61" i="53"/>
  <c r="E60" i="53"/>
  <c r="C60" i="53"/>
  <c r="K60" i="53"/>
  <c r="S60" i="53"/>
  <c r="AC60" i="53"/>
  <c r="AK60" i="53"/>
  <c r="AS60" i="53"/>
  <c r="R55" i="53"/>
  <c r="E55" i="53"/>
  <c r="M55" i="53"/>
  <c r="Y55" i="53"/>
  <c r="AG55" i="53"/>
  <c r="AO55" i="53"/>
  <c r="AD53" i="53"/>
  <c r="AR53" i="53"/>
  <c r="AJ53" i="53"/>
  <c r="AB53" i="53"/>
  <c r="T53" i="53"/>
  <c r="L53" i="53"/>
  <c r="C53" i="53"/>
  <c r="G53" i="53"/>
  <c r="K53" i="53"/>
  <c r="O53" i="53"/>
  <c r="S53" i="53"/>
  <c r="Y53" i="53"/>
  <c r="AC53" i="53"/>
  <c r="AG53" i="53"/>
  <c r="AK53" i="53"/>
  <c r="AO53" i="53"/>
  <c r="AS53" i="53"/>
  <c r="AJ52" i="53"/>
  <c r="O52" i="53"/>
  <c r="AE52" i="53"/>
  <c r="K59" i="64"/>
  <c r="K80" i="64"/>
  <c r="K11" i="64"/>
  <c r="Y132" i="64"/>
  <c r="FD163" i="47"/>
  <c r="F162" i="72" s="1"/>
  <c r="FD162" i="47"/>
  <c r="F161" i="72" s="1"/>
  <c r="FA164" i="47"/>
  <c r="F160" i="65" s="1"/>
  <c r="EW164" i="47"/>
  <c r="F156" i="65" s="1"/>
  <c r="EO164" i="47"/>
  <c r="G148" i="62" s="1"/>
  <c r="EK164" i="47"/>
  <c r="EG164" i="47"/>
  <c r="G140" i="62" s="1"/>
  <c r="DY164" i="47"/>
  <c r="DU164" i="47"/>
  <c r="G128" i="62" s="1"/>
  <c r="DQ164" i="47"/>
  <c r="G124" i="72" s="1"/>
  <c r="DI164" i="47"/>
  <c r="G116" i="62" s="1"/>
  <c r="DE164" i="47"/>
  <c r="DA164" i="47"/>
  <c r="G108" i="62" s="1"/>
  <c r="CS164" i="47"/>
  <c r="CO164" i="47"/>
  <c r="G96" i="62" s="1"/>
  <c r="CK164" i="47"/>
  <c r="G92" i="72" s="1"/>
  <c r="CC164" i="47"/>
  <c r="G84" i="62" s="1"/>
  <c r="BY164" i="47"/>
  <c r="BU164" i="47"/>
  <c r="G76" i="62" s="1"/>
  <c r="BM164" i="47"/>
  <c r="BI164" i="47"/>
  <c r="G64" i="62" s="1"/>
  <c r="BE164" i="47"/>
  <c r="F60" i="65" s="1"/>
  <c r="AW164" i="47"/>
  <c r="F52" i="65" s="1"/>
  <c r="AS164" i="47"/>
  <c r="AO164" i="47"/>
  <c r="F44" i="65" s="1"/>
  <c r="G44" i="65" s="1"/>
  <c r="AG164" i="47"/>
  <c r="AC164" i="47"/>
  <c r="F32" i="65" s="1"/>
  <c r="G32" i="65" s="1"/>
  <c r="Y164" i="47"/>
  <c r="F28" i="65" s="1"/>
  <c r="Q164" i="47"/>
  <c r="F20" i="65" s="1"/>
  <c r="M164" i="47"/>
  <c r="I164" i="47"/>
  <c r="F12" i="65" s="1"/>
  <c r="G12" i="65" s="1"/>
  <c r="FD155" i="47"/>
  <c r="FD154" i="47"/>
  <c r="E153" i="70" s="1"/>
  <c r="G153" i="70" s="1"/>
  <c r="FD147" i="47"/>
  <c r="FD146" i="47"/>
  <c r="H145" i="65" s="1"/>
  <c r="FD139" i="47"/>
  <c r="FD138" i="47"/>
  <c r="H137" i="65" s="1"/>
  <c r="FD131" i="47"/>
  <c r="FD130" i="47"/>
  <c r="H129" i="65" s="1"/>
  <c r="FD123" i="47"/>
  <c r="FD122" i="47"/>
  <c r="H121" i="65" s="1"/>
  <c r="FD115" i="47"/>
  <c r="FD114" i="47"/>
  <c r="H113" i="65" s="1"/>
  <c r="FD107" i="47"/>
  <c r="FD106" i="47"/>
  <c r="H105" i="65" s="1"/>
  <c r="FD99" i="47"/>
  <c r="FD98" i="47"/>
  <c r="H97" i="65" s="1"/>
  <c r="FD91" i="47"/>
  <c r="FD90" i="47"/>
  <c r="H89" i="65" s="1"/>
  <c r="FD83" i="47"/>
  <c r="FD82" i="47"/>
  <c r="H81" i="65" s="1"/>
  <c r="FD75" i="47"/>
  <c r="FD74" i="47"/>
  <c r="H73" i="65" s="1"/>
  <c r="FD67" i="47"/>
  <c r="FD66" i="47"/>
  <c r="H65" i="65" s="1"/>
  <c r="FD59" i="47"/>
  <c r="FD58" i="47"/>
  <c r="H57" i="65" s="1"/>
  <c r="FD51" i="47"/>
  <c r="FD50" i="47"/>
  <c r="H49" i="65" s="1"/>
  <c r="FD43" i="47"/>
  <c r="FD42" i="47"/>
  <c r="H41" i="65" s="1"/>
  <c r="FD35" i="47"/>
  <c r="FD34" i="47"/>
  <c r="H33" i="65" s="1"/>
  <c r="FD27" i="47"/>
  <c r="FD26" i="47"/>
  <c r="H25" i="65" s="1"/>
  <c r="FD19" i="47"/>
  <c r="FD18" i="47"/>
  <c r="H17" i="65" s="1"/>
  <c r="FD11" i="47"/>
  <c r="FD10" i="47"/>
  <c r="F9" i="62" s="1"/>
  <c r="H19" i="73"/>
  <c r="E11" i="73"/>
  <c r="G65" i="61"/>
  <c r="F47" i="61"/>
  <c r="I6" i="61"/>
  <c r="R6" i="61"/>
  <c r="J6" i="61"/>
  <c r="I17" i="61"/>
  <c r="K17" i="61"/>
  <c r="R17" i="61"/>
  <c r="S17" i="61" s="1"/>
  <c r="N17" i="61"/>
  <c r="Q25" i="61"/>
  <c r="L25" i="61"/>
  <c r="O33" i="61"/>
  <c r="I37" i="68"/>
  <c r="O41" i="61"/>
  <c r="P41" i="61"/>
  <c r="R49" i="61"/>
  <c r="I55" i="68"/>
  <c r="O57" i="61"/>
  <c r="P57" i="61"/>
  <c r="N65" i="61"/>
  <c r="Q73" i="61"/>
  <c r="T73" i="61"/>
  <c r="L73" i="61"/>
  <c r="K77" i="61"/>
  <c r="Q81" i="61"/>
  <c r="L81" i="61"/>
  <c r="K85" i="61"/>
  <c r="N85" i="61"/>
  <c r="O89" i="61"/>
  <c r="G93" i="68"/>
  <c r="P93" i="61"/>
  <c r="I97" i="61"/>
  <c r="R97" i="61"/>
  <c r="J97" i="61"/>
  <c r="K105" i="61"/>
  <c r="N105" i="61"/>
  <c r="Q113" i="61"/>
  <c r="L113" i="61"/>
  <c r="K121" i="61"/>
  <c r="N121" i="61"/>
  <c r="Q129" i="61"/>
  <c r="L133" i="61"/>
  <c r="T137" i="61"/>
  <c r="R141" i="61"/>
  <c r="S141" i="61" s="1"/>
  <c r="P141" i="61"/>
  <c r="K141" i="61"/>
  <c r="N145" i="61"/>
  <c r="L145" i="61"/>
  <c r="I145" i="61"/>
  <c r="O149" i="61"/>
  <c r="L153" i="61"/>
  <c r="F138" i="61"/>
  <c r="K7" i="61"/>
  <c r="T7" i="61"/>
  <c r="L7" i="61"/>
  <c r="Q11" i="61"/>
  <c r="P11" i="61"/>
  <c r="O12" i="61"/>
  <c r="L12" i="61"/>
  <c r="I16" i="61"/>
  <c r="N16" i="61"/>
  <c r="F29" i="61"/>
  <c r="H76" i="61"/>
  <c r="H84" i="61"/>
  <c r="F96" i="61"/>
  <c r="G104" i="61"/>
  <c r="H108" i="61"/>
  <c r="F112" i="61"/>
  <c r="G19" i="61"/>
  <c r="O50" i="61"/>
  <c r="L58" i="61"/>
  <c r="O72" i="61"/>
  <c r="L92" i="61"/>
  <c r="N157" i="61"/>
  <c r="F48" i="61"/>
  <c r="G32" i="61"/>
  <c r="F16" i="61"/>
  <c r="F91" i="61"/>
  <c r="K17" i="64"/>
  <c r="K18" i="64"/>
  <c r="Y113" i="64"/>
  <c r="W97" i="64"/>
  <c r="Y21" i="64"/>
  <c r="M163" i="46"/>
  <c r="E164" i="64" s="1"/>
  <c r="C42" i="118"/>
  <c r="W25" i="64"/>
  <c r="W49" i="64"/>
  <c r="Y121" i="64"/>
  <c r="AS9" i="53"/>
  <c r="AK9" i="53"/>
  <c r="AC9" i="53"/>
  <c r="S9" i="53"/>
  <c r="AU9" i="53" s="1"/>
  <c r="K9" i="53"/>
  <c r="C9" i="53"/>
  <c r="AM12" i="53"/>
  <c r="AE12" i="53"/>
  <c r="W12" i="53"/>
  <c r="M12" i="53"/>
  <c r="E12" i="53"/>
  <c r="AQ26" i="53"/>
  <c r="AI26" i="53"/>
  <c r="AA26" i="53"/>
  <c r="Q26" i="53"/>
  <c r="I26" i="53"/>
  <c r="AQ36" i="53"/>
  <c r="AA36" i="53"/>
  <c r="K36" i="53"/>
  <c r="P9" i="53"/>
  <c r="AF9" i="53"/>
  <c r="H12" i="53"/>
  <c r="X12" i="53"/>
  <c r="AN12" i="53"/>
  <c r="L26" i="53"/>
  <c r="AB26" i="53"/>
  <c r="AR26" i="53"/>
  <c r="AJ36" i="53"/>
  <c r="AG13" i="53"/>
  <c r="O13" i="53"/>
  <c r="AS15" i="53"/>
  <c r="AC15" i="53"/>
  <c r="I15" i="53"/>
  <c r="AI20" i="53"/>
  <c r="Q20" i="53"/>
  <c r="AS21" i="53"/>
  <c r="AC21" i="53"/>
  <c r="K21" i="53"/>
  <c r="AC31" i="53"/>
  <c r="AQ42" i="53"/>
  <c r="AI42" i="53"/>
  <c r="AA42" i="53"/>
  <c r="Q42" i="53"/>
  <c r="I42" i="53"/>
  <c r="AO44" i="53"/>
  <c r="E44" i="53"/>
  <c r="AM45" i="53"/>
  <c r="AE45" i="53"/>
  <c r="W45" i="53"/>
  <c r="M45" i="53"/>
  <c r="E45" i="53"/>
  <c r="AO47" i="53"/>
  <c r="AG47" i="53"/>
  <c r="Y47" i="53"/>
  <c r="O47" i="53"/>
  <c r="G47" i="53"/>
  <c r="F151" i="73"/>
  <c r="F149" i="73"/>
  <c r="F2" i="122"/>
  <c r="AC5" i="104" s="1"/>
  <c r="D5" i="123"/>
  <c r="I136" i="73"/>
  <c r="J136" i="73" s="1"/>
  <c r="E22" i="96"/>
  <c r="E10" i="96"/>
  <c r="E15" i="123"/>
  <c r="E13" i="123"/>
  <c r="E45" i="66"/>
  <c r="E27" i="66"/>
  <c r="E15" i="66"/>
  <c r="J66" i="61"/>
  <c r="I66" i="61"/>
  <c r="L40" i="61"/>
  <c r="N40" i="61"/>
  <c r="I40" i="61"/>
  <c r="L36" i="61"/>
  <c r="M36" i="61" s="1"/>
  <c r="J36" i="61"/>
  <c r="R36" i="61"/>
  <c r="K36" i="61"/>
  <c r="L34" i="61"/>
  <c r="N34" i="61"/>
  <c r="K34" i="61"/>
  <c r="L32" i="61"/>
  <c r="J32" i="61"/>
  <c r="O32" i="61"/>
  <c r="J28" i="61"/>
  <c r="Q28" i="61"/>
  <c r="J26" i="61"/>
  <c r="T26" i="61"/>
  <c r="J24" i="61"/>
  <c r="L24" i="61"/>
  <c r="T24" i="61"/>
  <c r="K24" i="61"/>
  <c r="L20" i="61"/>
  <c r="I20" i="61"/>
  <c r="L18" i="61"/>
  <c r="N18" i="61"/>
  <c r="K18" i="61"/>
  <c r="G146" i="61"/>
  <c r="H146" i="61"/>
  <c r="F71" i="61"/>
  <c r="G71" i="61"/>
  <c r="F39" i="61"/>
  <c r="G39" i="61"/>
  <c r="H23" i="61"/>
  <c r="G23" i="61"/>
  <c r="G24" i="61"/>
  <c r="H24" i="61"/>
  <c r="H125" i="65"/>
  <c r="F125" i="72"/>
  <c r="H141" i="65"/>
  <c r="F141" i="72"/>
  <c r="E157" i="70"/>
  <c r="H157" i="65"/>
  <c r="G72" i="62"/>
  <c r="G72" i="72"/>
  <c r="D160" i="56"/>
  <c r="R160" i="56"/>
  <c r="I143" i="73"/>
  <c r="E143" i="73"/>
  <c r="H143" i="73"/>
  <c r="E131" i="73"/>
  <c r="H131" i="73"/>
  <c r="I129" i="73"/>
  <c r="J129" i="73" s="1"/>
  <c r="H129" i="73"/>
  <c r="I123" i="73"/>
  <c r="J123" i="73" s="1"/>
  <c r="E123" i="73"/>
  <c r="H123" i="73"/>
  <c r="E111" i="73"/>
  <c r="I111" i="73"/>
  <c r="H111" i="73"/>
  <c r="E107" i="73"/>
  <c r="I107" i="73"/>
  <c r="H107" i="73"/>
  <c r="I95" i="73"/>
  <c r="E95" i="73"/>
  <c r="H95" i="73"/>
  <c r="I79" i="73"/>
  <c r="J79" i="73" s="1"/>
  <c r="H79" i="73"/>
  <c r="I59" i="73"/>
  <c r="E59" i="73"/>
  <c r="E53" i="73"/>
  <c r="F53" i="73"/>
  <c r="E41" i="73"/>
  <c r="I41" i="73"/>
  <c r="F41" i="73"/>
  <c r="E37" i="73"/>
  <c r="F37" i="73"/>
  <c r="H160" i="55"/>
  <c r="E160" i="55"/>
  <c r="P160" i="55" s="1"/>
  <c r="AF163" i="53"/>
  <c r="AO163" i="53"/>
  <c r="Y163" i="53"/>
  <c r="I163" i="53"/>
  <c r="Q163" i="53"/>
  <c r="P160" i="53"/>
  <c r="AQ160" i="53"/>
  <c r="AM160" i="53"/>
  <c r="AI160" i="53"/>
  <c r="AE160" i="53"/>
  <c r="AA160" i="53"/>
  <c r="W160" i="53"/>
  <c r="S160" i="53"/>
  <c r="O160" i="53"/>
  <c r="K160" i="53"/>
  <c r="G160" i="53"/>
  <c r="AO160" i="53"/>
  <c r="AG160" i="53"/>
  <c r="Y160" i="53"/>
  <c r="Q160" i="53"/>
  <c r="I160" i="53"/>
  <c r="H158" i="53"/>
  <c r="AS158" i="53"/>
  <c r="AO158" i="53"/>
  <c r="AK158" i="53"/>
  <c r="AG158" i="53"/>
  <c r="AC158" i="53"/>
  <c r="Y158" i="53"/>
  <c r="S158" i="53"/>
  <c r="O158" i="53"/>
  <c r="K158" i="53"/>
  <c r="G158" i="53"/>
  <c r="AQ158" i="53"/>
  <c r="AI158" i="53"/>
  <c r="AA158" i="53"/>
  <c r="Q158" i="53"/>
  <c r="I158" i="53"/>
  <c r="P157" i="53"/>
  <c r="AQ157" i="53"/>
  <c r="AA157" i="53"/>
  <c r="K157" i="53"/>
  <c r="AI157" i="53"/>
  <c r="P152" i="53"/>
  <c r="AE152" i="53"/>
  <c r="H150" i="53"/>
  <c r="AS150" i="53"/>
  <c r="AK150" i="53"/>
  <c r="AC150" i="53"/>
  <c r="S150" i="53"/>
  <c r="K150" i="53"/>
  <c r="AO150" i="53"/>
  <c r="Y150" i="53"/>
  <c r="G150" i="53"/>
  <c r="AN149" i="53"/>
  <c r="AQ149" i="53"/>
  <c r="AA149" i="53"/>
  <c r="K149" i="53"/>
  <c r="S149" i="53"/>
  <c r="P147" i="53"/>
  <c r="AK147" i="53"/>
  <c r="Q147" i="53"/>
  <c r="AC147" i="53"/>
  <c r="AF144" i="53"/>
  <c r="AO144" i="53"/>
  <c r="I144" i="53"/>
  <c r="Y144" i="53"/>
  <c r="J113" i="53"/>
  <c r="AH113" i="53"/>
  <c r="AF111" i="53"/>
  <c r="AI111" i="53"/>
  <c r="S111" i="53"/>
  <c r="AA111" i="53"/>
  <c r="P107" i="53"/>
  <c r="AM107" i="53"/>
  <c r="AE107" i="53"/>
  <c r="W107" i="53"/>
  <c r="O107" i="53"/>
  <c r="G107" i="53"/>
  <c r="AI107" i="53"/>
  <c r="S107" i="53"/>
  <c r="C99" i="53"/>
  <c r="AH99" i="53"/>
  <c r="AQ99" i="53"/>
  <c r="AM99" i="53"/>
  <c r="AI99" i="53"/>
  <c r="AE99" i="53"/>
  <c r="AA99" i="53"/>
  <c r="W99" i="53"/>
  <c r="Q99" i="53"/>
  <c r="M99" i="53"/>
  <c r="I99" i="53"/>
  <c r="E99" i="53"/>
  <c r="AS99" i="53"/>
  <c r="AK99" i="53"/>
  <c r="AC99" i="53"/>
  <c r="S99" i="53"/>
  <c r="K99" i="53"/>
  <c r="AF95" i="53"/>
  <c r="AI95" i="53"/>
  <c r="S95" i="53"/>
  <c r="AQ95" i="53"/>
  <c r="K95" i="53"/>
  <c r="P91" i="53"/>
  <c r="AM91" i="53"/>
  <c r="AE91" i="53"/>
  <c r="W91" i="53"/>
  <c r="O91" i="53"/>
  <c r="G91" i="53"/>
  <c r="AQ91" i="53"/>
  <c r="AA91" i="53"/>
  <c r="K91" i="53"/>
  <c r="AF88" i="53"/>
  <c r="AQ88" i="53"/>
  <c r="AM88" i="53"/>
  <c r="AI88" i="53"/>
  <c r="AE88" i="53"/>
  <c r="AA88" i="53"/>
  <c r="W88" i="53"/>
  <c r="Q88" i="53"/>
  <c r="M88" i="53"/>
  <c r="I88" i="53"/>
  <c r="E88" i="53"/>
  <c r="AO88" i="53"/>
  <c r="AG88" i="53"/>
  <c r="Y88" i="53"/>
  <c r="O88" i="53"/>
  <c r="G88" i="53"/>
  <c r="AF87" i="53"/>
  <c r="AI87" i="53"/>
  <c r="S87" i="53"/>
  <c r="AA87" i="53"/>
  <c r="P84" i="53"/>
  <c r="AS84" i="53"/>
  <c r="AO84" i="53"/>
  <c r="AK84" i="53"/>
  <c r="AG84" i="53"/>
  <c r="AC84" i="53"/>
  <c r="Y84" i="53"/>
  <c r="S84" i="53"/>
  <c r="O84" i="53"/>
  <c r="K84" i="53"/>
  <c r="G84" i="53"/>
  <c r="AQ84" i="53"/>
  <c r="AI84" i="53"/>
  <c r="AA84" i="53"/>
  <c r="Q84" i="53"/>
  <c r="I84" i="53"/>
  <c r="I77" i="53"/>
  <c r="AK77" i="53"/>
  <c r="R74" i="53"/>
  <c r="G74" i="53"/>
  <c r="O74" i="53"/>
  <c r="Y74" i="53"/>
  <c r="AG74" i="53"/>
  <c r="AO74" i="53"/>
  <c r="C74" i="53"/>
  <c r="S74" i="53"/>
  <c r="AK74" i="53"/>
  <c r="AL69" i="53"/>
  <c r="AN69" i="53"/>
  <c r="AF69" i="53"/>
  <c r="X69" i="53"/>
  <c r="P69" i="53"/>
  <c r="H69" i="53"/>
  <c r="E69" i="53"/>
  <c r="I69" i="53"/>
  <c r="M69" i="53"/>
  <c r="Q69" i="53"/>
  <c r="W69" i="53"/>
  <c r="AA69" i="53"/>
  <c r="AE69" i="53"/>
  <c r="AI69" i="53"/>
  <c r="AM69" i="53"/>
  <c r="AQ69" i="53"/>
  <c r="AJ69" i="53"/>
  <c r="T69" i="53"/>
  <c r="C69" i="53"/>
  <c r="K69" i="53"/>
  <c r="S69" i="53"/>
  <c r="AC69" i="53"/>
  <c r="AK69" i="53"/>
  <c r="AS69" i="53"/>
  <c r="C8" i="53"/>
  <c r="AJ8" i="53"/>
  <c r="N7" i="53"/>
  <c r="AR7" i="53"/>
  <c r="AJ7" i="53"/>
  <c r="AB7" i="53"/>
  <c r="T7" i="53"/>
  <c r="L7" i="53"/>
  <c r="C7" i="53"/>
  <c r="G7" i="53"/>
  <c r="K7" i="53"/>
  <c r="O7" i="53"/>
  <c r="S7" i="53"/>
  <c r="Y7" i="53"/>
  <c r="AC7" i="53"/>
  <c r="AG7" i="53"/>
  <c r="AK7" i="53"/>
  <c r="AO7" i="53"/>
  <c r="AS7" i="53"/>
  <c r="AN7" i="53"/>
  <c r="X7" i="53"/>
  <c r="H7" i="53"/>
  <c r="E7" i="53"/>
  <c r="M7" i="53"/>
  <c r="W7" i="53"/>
  <c r="AE7" i="53"/>
  <c r="AM7" i="53"/>
  <c r="N163" i="46"/>
  <c r="Q164" i="64" s="1"/>
  <c r="J163" i="46"/>
  <c r="C163" i="46"/>
  <c r="G164" i="64" s="1"/>
  <c r="G163" i="46"/>
  <c r="I164" i="64" s="1"/>
  <c r="K163" i="46"/>
  <c r="D164" i="64" s="1"/>
  <c r="O163" i="46"/>
  <c r="F164" i="64" s="1"/>
  <c r="P163" i="46"/>
  <c r="R164" i="64" s="1"/>
  <c r="H163" i="46"/>
  <c r="U164" i="64" s="1"/>
  <c r="J161" i="46"/>
  <c r="V162" i="64" s="1"/>
  <c r="E161" i="46"/>
  <c r="H162" i="64" s="1"/>
  <c r="I161" i="46"/>
  <c r="J162" i="64" s="1"/>
  <c r="M161" i="46"/>
  <c r="E162" i="64" s="1"/>
  <c r="J160" i="46"/>
  <c r="V161" i="64" s="1"/>
  <c r="C160" i="46"/>
  <c r="G160" i="46"/>
  <c r="I161" i="64" s="1"/>
  <c r="K160" i="46"/>
  <c r="D161" i="64" s="1"/>
  <c r="O160" i="46"/>
  <c r="F161" i="64" s="1"/>
  <c r="H160" i="46"/>
  <c r="U161" i="64" s="1"/>
  <c r="P160" i="46"/>
  <c r="R161" i="64" s="1"/>
  <c r="I160" i="46"/>
  <c r="J161" i="64" s="1"/>
  <c r="D160" i="46"/>
  <c r="S161" i="64" s="1"/>
  <c r="I155" i="61"/>
  <c r="N155" i="61"/>
  <c r="P143" i="61"/>
  <c r="K143" i="61"/>
  <c r="K135" i="61"/>
  <c r="J135" i="61"/>
  <c r="I131" i="61"/>
  <c r="N131" i="61"/>
  <c r="J119" i="61"/>
  <c r="R119" i="61"/>
  <c r="K119" i="61"/>
  <c r="N117" i="61"/>
  <c r="K117" i="61"/>
  <c r="J115" i="61"/>
  <c r="O115" i="61"/>
  <c r="P111" i="61"/>
  <c r="Q111" i="61"/>
  <c r="L109" i="61"/>
  <c r="T109" i="61"/>
  <c r="Q109" i="61"/>
  <c r="N103" i="61"/>
  <c r="I103" i="61"/>
  <c r="J101" i="61"/>
  <c r="R101" i="61"/>
  <c r="I101" i="61"/>
  <c r="N99" i="61"/>
  <c r="I99" i="61"/>
  <c r="J95" i="61"/>
  <c r="R95" i="61"/>
  <c r="K95" i="61"/>
  <c r="J83" i="61"/>
  <c r="R83" i="61"/>
  <c r="O83" i="61"/>
  <c r="N79" i="61"/>
  <c r="I79" i="61"/>
  <c r="J75" i="61"/>
  <c r="O75" i="61"/>
  <c r="N69" i="61"/>
  <c r="K69" i="61"/>
  <c r="J67" i="61"/>
  <c r="R67" i="61"/>
  <c r="K67" i="61"/>
  <c r="L63" i="61"/>
  <c r="K63" i="61"/>
  <c r="L53" i="61"/>
  <c r="Q53" i="61"/>
  <c r="P51" i="61"/>
  <c r="Q51" i="61"/>
  <c r="L47" i="61"/>
  <c r="T47" i="61"/>
  <c r="K47" i="61"/>
  <c r="J39" i="61"/>
  <c r="R39" i="61"/>
  <c r="O39" i="61"/>
  <c r="N37" i="61"/>
  <c r="K37" i="61"/>
  <c r="J35" i="61"/>
  <c r="R35" i="61"/>
  <c r="K35" i="61"/>
  <c r="J27" i="61"/>
  <c r="R27" i="61"/>
  <c r="K27" i="61"/>
  <c r="N23" i="61"/>
  <c r="I23" i="61"/>
  <c r="J21" i="61"/>
  <c r="R21" i="61"/>
  <c r="O21" i="61"/>
  <c r="Q21" i="61"/>
  <c r="J19" i="61"/>
  <c r="Q19" i="61"/>
  <c r="L15" i="61"/>
  <c r="J15" i="61"/>
  <c r="R15" i="61"/>
  <c r="O15" i="61"/>
  <c r="L13" i="61"/>
  <c r="N13" i="61"/>
  <c r="K13" i="61"/>
  <c r="L10" i="61"/>
  <c r="M10" i="61" s="1"/>
  <c r="J10" i="61"/>
  <c r="R10" i="61"/>
  <c r="I10" i="61"/>
  <c r="L8" i="61"/>
  <c r="P8" i="61"/>
  <c r="T8" i="61"/>
  <c r="Q8" i="61"/>
  <c r="K8" i="61"/>
  <c r="H51" i="61"/>
  <c r="G51" i="61"/>
  <c r="F128" i="61"/>
  <c r="H128" i="61"/>
  <c r="H120" i="61"/>
  <c r="G120" i="61"/>
  <c r="F135" i="61"/>
  <c r="H135" i="61"/>
  <c r="G40" i="61"/>
  <c r="F40" i="61"/>
  <c r="K68" i="64"/>
  <c r="K88" i="64"/>
  <c r="J95" i="73"/>
  <c r="FD161" i="47"/>
  <c r="F160" i="62" s="1"/>
  <c r="FD160" i="47"/>
  <c r="F159" i="62" s="1"/>
  <c r="FC164" i="47"/>
  <c r="EY164" i="47"/>
  <c r="EU164" i="47"/>
  <c r="EQ164" i="47"/>
  <c r="EM164" i="47"/>
  <c r="EI164" i="47"/>
  <c r="EE164" i="47"/>
  <c r="EA164" i="47"/>
  <c r="DW164" i="47"/>
  <c r="DS164" i="47"/>
  <c r="DO164" i="47"/>
  <c r="DK164" i="47"/>
  <c r="DG164" i="47"/>
  <c r="DC164" i="47"/>
  <c r="CY164" i="47"/>
  <c r="CU164" i="47"/>
  <c r="CQ164" i="47"/>
  <c r="CM164" i="47"/>
  <c r="CI164" i="47"/>
  <c r="CE164" i="47"/>
  <c r="CA164" i="47"/>
  <c r="BW164" i="47"/>
  <c r="BS164" i="47"/>
  <c r="BO164" i="47"/>
  <c r="BK164" i="47"/>
  <c r="BG164" i="47"/>
  <c r="BC164" i="47"/>
  <c r="AY164" i="47"/>
  <c r="AU164" i="47"/>
  <c r="AQ164" i="47"/>
  <c r="AM164" i="47"/>
  <c r="AI164" i="47"/>
  <c r="AE164" i="47"/>
  <c r="AA164" i="47"/>
  <c r="W164" i="47"/>
  <c r="S164" i="47"/>
  <c r="O164" i="47"/>
  <c r="K164" i="47"/>
  <c r="G164" i="47"/>
  <c r="C164" i="47"/>
  <c r="FD157" i="47"/>
  <c r="F156" i="62" s="1"/>
  <c r="FD156" i="47"/>
  <c r="F155" i="62" s="1"/>
  <c r="FD153" i="47"/>
  <c r="E152" i="70" s="1"/>
  <c r="G152" i="70" s="1"/>
  <c r="FD152" i="47"/>
  <c r="F151" i="62" s="1"/>
  <c r="FD149" i="47"/>
  <c r="E148" i="70" s="1"/>
  <c r="G148" i="70" s="1"/>
  <c r="FD148" i="47"/>
  <c r="F147" i="62" s="1"/>
  <c r="FD145" i="47"/>
  <c r="E144" i="70" s="1"/>
  <c r="G144" i="70" s="1"/>
  <c r="FD144" i="47"/>
  <c r="F143" i="62" s="1"/>
  <c r="FD141" i="47"/>
  <c r="E140" i="70" s="1"/>
  <c r="G140" i="70" s="1"/>
  <c r="FD140" i="47"/>
  <c r="F139" i="62" s="1"/>
  <c r="FD137" i="47"/>
  <c r="E136" i="70" s="1"/>
  <c r="G136" i="70" s="1"/>
  <c r="FD136" i="47"/>
  <c r="F135" i="62" s="1"/>
  <c r="FD133" i="47"/>
  <c r="E132" i="70" s="1"/>
  <c r="G132" i="70" s="1"/>
  <c r="FD132" i="47"/>
  <c r="F131" i="62" s="1"/>
  <c r="FD129" i="47"/>
  <c r="F128" i="72" s="1"/>
  <c r="FD128" i="47"/>
  <c r="F127" i="62" s="1"/>
  <c r="FD125" i="47"/>
  <c r="F124" i="72" s="1"/>
  <c r="FD124" i="47"/>
  <c r="F123" i="62" s="1"/>
  <c r="FD121" i="47"/>
  <c r="F120" i="72" s="1"/>
  <c r="FD120" i="47"/>
  <c r="F119" i="62" s="1"/>
  <c r="FD117" i="47"/>
  <c r="F116" i="72" s="1"/>
  <c r="FD116" i="47"/>
  <c r="F115" i="62" s="1"/>
  <c r="FD113" i="47"/>
  <c r="F112" i="72" s="1"/>
  <c r="FD112" i="47"/>
  <c r="F111" i="62" s="1"/>
  <c r="FD109" i="47"/>
  <c r="F108" i="72" s="1"/>
  <c r="FD108" i="47"/>
  <c r="F107" i="62" s="1"/>
  <c r="FD105" i="47"/>
  <c r="F104" i="72" s="1"/>
  <c r="FD104" i="47"/>
  <c r="F103" i="62" s="1"/>
  <c r="FD101" i="47"/>
  <c r="F100" i="72" s="1"/>
  <c r="FD100" i="47"/>
  <c r="F99" i="62" s="1"/>
  <c r="FD97" i="47"/>
  <c r="F96" i="72" s="1"/>
  <c r="FD96" i="47"/>
  <c r="F95" i="62" s="1"/>
  <c r="FD93" i="47"/>
  <c r="F92" i="72" s="1"/>
  <c r="FD92" i="47"/>
  <c r="F91" i="62" s="1"/>
  <c r="FD89" i="47"/>
  <c r="F88" i="72" s="1"/>
  <c r="FD88" i="47"/>
  <c r="F87" i="62" s="1"/>
  <c r="FD85" i="47"/>
  <c r="F84" i="72" s="1"/>
  <c r="FD84" i="47"/>
  <c r="F83" i="62" s="1"/>
  <c r="FD81" i="47"/>
  <c r="F80" i="72" s="1"/>
  <c r="FD80" i="47"/>
  <c r="F79" i="62" s="1"/>
  <c r="FD77" i="47"/>
  <c r="F76" i="72" s="1"/>
  <c r="FD76" i="47"/>
  <c r="F75" i="62" s="1"/>
  <c r="FD73" i="47"/>
  <c r="F72" i="72" s="1"/>
  <c r="FD72" i="47"/>
  <c r="F71" i="62" s="1"/>
  <c r="FD69" i="47"/>
  <c r="F68" i="72" s="1"/>
  <c r="FD68" i="47"/>
  <c r="F67" i="62" s="1"/>
  <c r="FD65" i="47"/>
  <c r="F64" i="72" s="1"/>
  <c r="FD64" i="47"/>
  <c r="F63" i="62" s="1"/>
  <c r="FD61" i="47"/>
  <c r="F60" i="72" s="1"/>
  <c r="FD60" i="47"/>
  <c r="F59" i="62" s="1"/>
  <c r="FD57" i="47"/>
  <c r="F56" i="72" s="1"/>
  <c r="FD56" i="47"/>
  <c r="F55" i="62" s="1"/>
  <c r="FD53" i="47"/>
  <c r="F52" i="72" s="1"/>
  <c r="FD52" i="47"/>
  <c r="F51" i="62" s="1"/>
  <c r="FD49" i="47"/>
  <c r="F48" i="72" s="1"/>
  <c r="FD48" i="47"/>
  <c r="F47" i="62" s="1"/>
  <c r="FD45" i="47"/>
  <c r="F44" i="72" s="1"/>
  <c r="FD44" i="47"/>
  <c r="F43" i="62" s="1"/>
  <c r="FD41" i="47"/>
  <c r="F40" i="72" s="1"/>
  <c r="FD40" i="47"/>
  <c r="F39" i="62" s="1"/>
  <c r="FD37" i="47"/>
  <c r="F36" i="72" s="1"/>
  <c r="FD36" i="47"/>
  <c r="F35" i="62" s="1"/>
  <c r="FD33" i="47"/>
  <c r="F32" i="72" s="1"/>
  <c r="FD32" i="47"/>
  <c r="F31" i="62" s="1"/>
  <c r="FD29" i="47"/>
  <c r="F28" i="72" s="1"/>
  <c r="FD28" i="47"/>
  <c r="F27" i="62" s="1"/>
  <c r="FD25" i="47"/>
  <c r="F24" i="72" s="1"/>
  <c r="FD24" i="47"/>
  <c r="F23" i="62" s="1"/>
  <c r="FD21" i="47"/>
  <c r="F20" i="72" s="1"/>
  <c r="FD20" i="47"/>
  <c r="F19" i="62" s="1"/>
  <c r="FD17" i="47"/>
  <c r="F16" i="72" s="1"/>
  <c r="FD16" i="47"/>
  <c r="F15" i="62" s="1"/>
  <c r="FD13" i="47"/>
  <c r="F12" i="72" s="1"/>
  <c r="FD12" i="47"/>
  <c r="F11" i="62" s="1"/>
  <c r="FD9" i="47"/>
  <c r="F8" i="72" s="1"/>
  <c r="FD8" i="47"/>
  <c r="F7" i="62" s="1"/>
  <c r="H13" i="73"/>
  <c r="I18" i="73"/>
  <c r="J18" i="73" s="1"/>
  <c r="H10" i="73"/>
  <c r="I10" i="73" s="1"/>
  <c r="J10" i="73" s="1"/>
  <c r="E16" i="73"/>
  <c r="H53" i="68"/>
  <c r="O7" i="61"/>
  <c r="I7" i="61"/>
  <c r="M7" i="61" s="1"/>
  <c r="R7" i="61"/>
  <c r="S7" i="61" s="1"/>
  <c r="N7" i="61"/>
  <c r="K11" i="61"/>
  <c r="I11" i="61"/>
  <c r="R11" i="61"/>
  <c r="N11" i="61"/>
  <c r="Q12" i="61"/>
  <c r="P12" i="61"/>
  <c r="K16" i="61"/>
  <c r="Q16" i="61"/>
  <c r="T16" i="61"/>
  <c r="P16" i="61"/>
  <c r="S16" i="61" s="1"/>
  <c r="F23" i="61"/>
  <c r="G55" i="61"/>
  <c r="H71" i="61"/>
  <c r="I18" i="61"/>
  <c r="M18" i="61" s="1"/>
  <c r="J18" i="61"/>
  <c r="Q24" i="61"/>
  <c r="Q26" i="61"/>
  <c r="P28" i="61"/>
  <c r="I34" i="61"/>
  <c r="J34" i="61"/>
  <c r="N36" i="61"/>
  <c r="R40" i="61"/>
  <c r="J44" i="61"/>
  <c r="O52" i="61"/>
  <c r="P56" i="61"/>
  <c r="I68" i="61"/>
  <c r="J72" i="61"/>
  <c r="Q92" i="61"/>
  <c r="I108" i="61"/>
  <c r="O124" i="61"/>
  <c r="H62" i="61"/>
  <c r="H149" i="65"/>
  <c r="F117" i="72"/>
  <c r="E134" i="71"/>
  <c r="L163" i="46"/>
  <c r="P164" i="64" s="1"/>
  <c r="O161" i="46"/>
  <c r="F162" i="64" s="1"/>
  <c r="G161" i="46"/>
  <c r="I162" i="64" s="1"/>
  <c r="E165" i="48"/>
  <c r="M165" i="48"/>
  <c r="K148" i="64"/>
  <c r="I163" i="46"/>
  <c r="J164" i="64" s="1"/>
  <c r="U161" i="49"/>
  <c r="H33" i="73"/>
  <c r="H41" i="73"/>
  <c r="H77" i="73"/>
  <c r="F83" i="73"/>
  <c r="F91" i="73"/>
  <c r="F103" i="73"/>
  <c r="F111" i="73"/>
  <c r="F125" i="73"/>
  <c r="F131" i="73"/>
  <c r="J131" i="73" s="1"/>
  <c r="H151" i="73"/>
  <c r="I151" i="73" s="1"/>
  <c r="J151" i="73" s="1"/>
  <c r="K38" i="64"/>
  <c r="W96" i="64"/>
  <c r="K34" i="64"/>
  <c r="L160" i="46"/>
  <c r="P161" i="64" s="1"/>
  <c r="E160" i="46"/>
  <c r="H161" i="64" s="1"/>
  <c r="AI7" i="53"/>
  <c r="Q7" i="53"/>
  <c r="AG69" i="53"/>
  <c r="O69" i="53"/>
  <c r="AF7" i="53"/>
  <c r="AB69" i="53"/>
  <c r="M84" i="53"/>
  <c r="AE84" i="53"/>
  <c r="K87" i="53"/>
  <c r="K88" i="53"/>
  <c r="AC88" i="53"/>
  <c r="AS88" i="53"/>
  <c r="AI91" i="53"/>
  <c r="AA95" i="53"/>
  <c r="O99" i="53"/>
  <c r="AG99" i="53"/>
  <c r="K107" i="53"/>
  <c r="AQ107" i="53"/>
  <c r="K111" i="53"/>
  <c r="I147" i="53"/>
  <c r="AI149" i="53"/>
  <c r="AG150" i="53"/>
  <c r="E158" i="53"/>
  <c r="W158" i="53"/>
  <c r="AM158" i="53"/>
  <c r="M160" i="53"/>
  <c r="AC160" i="53"/>
  <c r="AS160" i="53"/>
  <c r="AC74" i="53"/>
  <c r="Q77" i="53"/>
  <c r="I37" i="73"/>
  <c r="P158" i="61"/>
  <c r="K158" i="61"/>
  <c r="G133" i="61"/>
  <c r="H133" i="61"/>
  <c r="G117" i="61"/>
  <c r="H117" i="61"/>
  <c r="G109" i="61"/>
  <c r="H109" i="61"/>
  <c r="G101" i="61"/>
  <c r="H101" i="61"/>
  <c r="F77" i="61"/>
  <c r="G77" i="61"/>
  <c r="R18" i="119"/>
  <c r="C19" i="119"/>
  <c r="J137" i="53"/>
  <c r="AJ137" i="53"/>
  <c r="P136" i="53"/>
  <c r="AM136" i="53"/>
  <c r="AE136" i="53"/>
  <c r="W136" i="53"/>
  <c r="O136" i="53"/>
  <c r="G136" i="53"/>
  <c r="P128" i="53"/>
  <c r="AQ128" i="53"/>
  <c r="AM128" i="53"/>
  <c r="AI128" i="53"/>
  <c r="AE128" i="53"/>
  <c r="AA128" i="53"/>
  <c r="W128" i="53"/>
  <c r="Q128" i="53"/>
  <c r="M128" i="53"/>
  <c r="I128" i="53"/>
  <c r="E128" i="53"/>
  <c r="P123" i="53"/>
  <c r="AS123" i="53"/>
  <c r="AC123" i="53"/>
  <c r="E123" i="53"/>
  <c r="AQ119" i="53"/>
  <c r="AA119" i="53"/>
  <c r="K119" i="53"/>
  <c r="AM115" i="53"/>
  <c r="W115" i="53"/>
  <c r="G115" i="53"/>
  <c r="D102" i="53"/>
  <c r="J102" i="53"/>
  <c r="AB102" i="53"/>
  <c r="AR102" i="53"/>
  <c r="D66" i="53"/>
  <c r="AL66" i="53"/>
  <c r="E66" i="53"/>
  <c r="M66" i="53"/>
  <c r="W66" i="53"/>
  <c r="AE66" i="53"/>
  <c r="AM66" i="53"/>
  <c r="AJ58" i="53"/>
  <c r="I58" i="53"/>
  <c r="Q58" i="53"/>
  <c r="AA58" i="53"/>
  <c r="AI58" i="53"/>
  <c r="AQ58" i="53"/>
  <c r="E50" i="53"/>
  <c r="AG50" i="53"/>
  <c r="AN39" i="53"/>
  <c r="AF39" i="53"/>
  <c r="X39" i="53"/>
  <c r="P39" i="53"/>
  <c r="H39" i="53"/>
  <c r="E39" i="53"/>
  <c r="I39" i="53"/>
  <c r="M39" i="53"/>
  <c r="Q39" i="53"/>
  <c r="W39" i="53"/>
  <c r="AA39" i="53"/>
  <c r="AE39" i="53"/>
  <c r="AI39" i="53"/>
  <c r="AM39" i="53"/>
  <c r="AQ39" i="53"/>
  <c r="F37" i="53"/>
  <c r="AN37" i="53"/>
  <c r="AF37" i="53"/>
  <c r="X37" i="53"/>
  <c r="P37" i="53"/>
  <c r="H37" i="53"/>
  <c r="C37" i="53"/>
  <c r="G37" i="53"/>
  <c r="K37" i="53"/>
  <c r="O37" i="53"/>
  <c r="S37" i="53"/>
  <c r="Y37" i="53"/>
  <c r="AC37" i="53"/>
  <c r="AG37" i="53"/>
  <c r="AK37" i="53"/>
  <c r="AO37" i="53"/>
  <c r="AS37" i="53"/>
  <c r="R34" i="53"/>
  <c r="M34" i="53"/>
  <c r="AE34" i="53"/>
  <c r="E29" i="53"/>
  <c r="Q29" i="53"/>
  <c r="AI29" i="53"/>
  <c r="I28" i="53"/>
  <c r="Y28" i="53"/>
  <c r="R23" i="53"/>
  <c r="C23" i="53"/>
  <c r="G23" i="53"/>
  <c r="K23" i="53"/>
  <c r="O23" i="53"/>
  <c r="S23" i="53"/>
  <c r="Y23" i="53"/>
  <c r="AC23" i="53"/>
  <c r="AG23" i="53"/>
  <c r="AK23" i="53"/>
  <c r="AO23" i="53"/>
  <c r="AS23" i="53"/>
  <c r="AJ18" i="53"/>
  <c r="O18" i="53"/>
  <c r="AE18" i="53"/>
  <c r="E21" i="71"/>
  <c r="E7" i="71"/>
  <c r="E11" i="71"/>
  <c r="E15" i="71"/>
  <c r="E60" i="71"/>
  <c r="E56" i="71"/>
  <c r="E149" i="68"/>
  <c r="G149" i="68" s="1"/>
  <c r="H149" i="68" s="1"/>
  <c r="I149" i="68" s="1"/>
  <c r="E137" i="68"/>
  <c r="G137" i="68" s="1"/>
  <c r="H137" i="68" s="1"/>
  <c r="I137" i="68" s="1"/>
  <c r="E121" i="68"/>
  <c r="G121" i="68" s="1"/>
  <c r="H121" i="68" s="1"/>
  <c r="I121" i="68" s="1"/>
  <c r="E49" i="68"/>
  <c r="G49" i="68" s="1"/>
  <c r="H49" i="68" s="1"/>
  <c r="I49" i="68" s="1"/>
  <c r="E33" i="68"/>
  <c r="G33" i="68" s="1"/>
  <c r="H33" i="68" s="1"/>
  <c r="I33" i="68" s="1"/>
  <c r="H71" i="125"/>
  <c r="G71" i="125" s="1"/>
  <c r="E122" i="71"/>
  <c r="E118" i="71"/>
  <c r="E114" i="71"/>
  <c r="E110" i="71"/>
  <c r="E106" i="71"/>
  <c r="E102" i="71"/>
  <c r="E74" i="71"/>
  <c r="K117" i="64"/>
  <c r="Y34" i="64"/>
  <c r="H149" i="73"/>
  <c r="I125" i="73"/>
  <c r="I103" i="73"/>
  <c r="I91" i="73"/>
  <c r="J91" i="73" s="1"/>
  <c r="I87" i="73"/>
  <c r="J87" i="73" s="1"/>
  <c r="I83" i="73"/>
  <c r="E33" i="73"/>
  <c r="Y84" i="64"/>
  <c r="K85" i="64"/>
  <c r="Y100" i="64"/>
  <c r="Y116" i="64"/>
  <c r="W11" i="64"/>
  <c r="Y128" i="64"/>
  <c r="W160" i="50"/>
  <c r="D160" i="63" s="1"/>
  <c r="L152" i="63"/>
  <c r="I56" i="73"/>
  <c r="E120" i="73"/>
  <c r="I120" i="73"/>
  <c r="I116" i="73"/>
  <c r="E116" i="73"/>
  <c r="I108" i="73"/>
  <c r="E108" i="73"/>
  <c r="I100" i="73"/>
  <c r="E100" i="73"/>
  <c r="I92" i="73"/>
  <c r="J92" i="73" s="1"/>
  <c r="E92" i="73"/>
  <c r="E84" i="73"/>
  <c r="I84" i="73"/>
  <c r="I52" i="73"/>
  <c r="E52" i="73"/>
  <c r="E44" i="73"/>
  <c r="I44" i="73"/>
  <c r="I40" i="73"/>
  <c r="E40" i="73"/>
  <c r="E32" i="73"/>
  <c r="I32" i="73"/>
  <c r="G127" i="61"/>
  <c r="H127" i="61"/>
  <c r="W163" i="48"/>
  <c r="Q162" i="52"/>
  <c r="AD162" i="56"/>
  <c r="E13" i="73"/>
  <c r="H21" i="73"/>
  <c r="H18" i="73"/>
  <c r="E10" i="73"/>
  <c r="H20" i="73"/>
  <c r="H12" i="73"/>
  <c r="F8" i="73"/>
  <c r="I19" i="73"/>
  <c r="I15" i="73"/>
  <c r="F15" i="73"/>
  <c r="G6" i="70"/>
  <c r="G14" i="70"/>
  <c r="G60" i="65"/>
  <c r="F107" i="61"/>
  <c r="F24" i="61"/>
  <c r="G44" i="61"/>
  <c r="G62" i="61"/>
  <c r="F127" i="61"/>
  <c r="F32" i="73"/>
  <c r="J32" i="73" s="1"/>
  <c r="H40" i="73"/>
  <c r="F120" i="73"/>
  <c r="J120" i="73" s="1"/>
  <c r="E161" i="70"/>
  <c r="H153" i="65"/>
  <c r="F137" i="72"/>
  <c r="F121" i="72"/>
  <c r="F136" i="65"/>
  <c r="G136" i="65" s="1"/>
  <c r="G8" i="62"/>
  <c r="Y162" i="50"/>
  <c r="E112" i="73"/>
  <c r="I112" i="73"/>
  <c r="I104" i="73"/>
  <c r="J104" i="73" s="1"/>
  <c r="E104" i="73"/>
  <c r="I96" i="73"/>
  <c r="E96" i="73"/>
  <c r="I88" i="73"/>
  <c r="J88" i="73" s="1"/>
  <c r="E88" i="73"/>
  <c r="E80" i="73"/>
  <c r="I80" i="73"/>
  <c r="I48" i="73"/>
  <c r="J48" i="73" s="1"/>
  <c r="E48" i="73"/>
  <c r="I36" i="73"/>
  <c r="J36" i="73" s="1"/>
  <c r="E36" i="73"/>
  <c r="I28" i="73"/>
  <c r="E28" i="73"/>
  <c r="F111" i="61"/>
  <c r="G111" i="61"/>
  <c r="F40" i="65"/>
  <c r="G40" i="62"/>
  <c r="G104" i="62"/>
  <c r="F104" i="65"/>
  <c r="U162" i="48"/>
  <c r="AU26" i="53"/>
  <c r="L27" i="64" s="1"/>
  <c r="Y88" i="64"/>
  <c r="Y89" i="64"/>
  <c r="W37" i="64"/>
  <c r="Q144" i="53"/>
  <c r="AG144" i="53"/>
  <c r="E147" i="53"/>
  <c r="M147" i="53"/>
  <c r="Y147" i="53"/>
  <c r="AG147" i="53"/>
  <c r="AO147" i="53"/>
  <c r="G149" i="53"/>
  <c r="O149" i="53"/>
  <c r="W149" i="53"/>
  <c r="AE149" i="53"/>
  <c r="AM149" i="53"/>
  <c r="E150" i="53"/>
  <c r="I150" i="53"/>
  <c r="M150" i="53"/>
  <c r="Q150" i="53"/>
  <c r="W150" i="53"/>
  <c r="AA150" i="53"/>
  <c r="AE150" i="53"/>
  <c r="AI150" i="53"/>
  <c r="AM150" i="53"/>
  <c r="AQ150" i="53"/>
  <c r="G152" i="53"/>
  <c r="W152" i="53"/>
  <c r="AM152" i="53"/>
  <c r="G157" i="53"/>
  <c r="O157" i="53"/>
  <c r="W157" i="53"/>
  <c r="AE157" i="53"/>
  <c r="AM157" i="53"/>
  <c r="I161" i="54"/>
  <c r="Q161" i="54"/>
  <c r="N164" i="54"/>
  <c r="E165" i="54"/>
  <c r="I165" i="54"/>
  <c r="M165" i="54"/>
  <c r="Q165" i="54"/>
  <c r="U165" i="54"/>
  <c r="C18" i="128"/>
  <c r="AQ13" i="53"/>
  <c r="AM13" i="53"/>
  <c r="AI13" i="53"/>
  <c r="AE13" i="53"/>
  <c r="AA13" i="53"/>
  <c r="W13" i="53"/>
  <c r="Q13" i="53"/>
  <c r="M13" i="53"/>
  <c r="I13" i="53"/>
  <c r="E13" i="53"/>
  <c r="AS20" i="53"/>
  <c r="AO20" i="53"/>
  <c r="AK20" i="53"/>
  <c r="AG20" i="53"/>
  <c r="AC20" i="53"/>
  <c r="Y20" i="53"/>
  <c r="S20" i="53"/>
  <c r="O20" i="53"/>
  <c r="K20" i="53"/>
  <c r="G20" i="53"/>
  <c r="AQ21" i="53"/>
  <c r="AM21" i="53"/>
  <c r="AI21" i="53"/>
  <c r="AE21" i="53"/>
  <c r="AA21" i="53"/>
  <c r="W21" i="53"/>
  <c r="Q21" i="53"/>
  <c r="M21" i="53"/>
  <c r="I21" i="53"/>
  <c r="AU21" i="53" s="1"/>
  <c r="L22" i="64" s="1"/>
  <c r="E21" i="53"/>
  <c r="AG28" i="53"/>
  <c r="AM29" i="53"/>
  <c r="AE29" i="53"/>
  <c r="W29" i="53"/>
  <c r="M29" i="53"/>
  <c r="AQ34" i="53"/>
  <c r="AI34" i="53"/>
  <c r="AA34" i="53"/>
  <c r="Q34" i="53"/>
  <c r="I34" i="53"/>
  <c r="AO50" i="53"/>
  <c r="Y50" i="53"/>
  <c r="AQ60" i="53"/>
  <c r="AM60" i="53"/>
  <c r="AI60" i="53"/>
  <c r="AE60" i="53"/>
  <c r="AA60" i="53"/>
  <c r="W60" i="53"/>
  <c r="Q60" i="53"/>
  <c r="M60" i="53"/>
  <c r="I60" i="53"/>
  <c r="AS66" i="53"/>
  <c r="AO66" i="53"/>
  <c r="AK66" i="53"/>
  <c r="AG66" i="53"/>
  <c r="AC66" i="53"/>
  <c r="Y66" i="53"/>
  <c r="S66" i="53"/>
  <c r="O66" i="53"/>
  <c r="K66" i="53"/>
  <c r="G66" i="53"/>
  <c r="C66" i="53"/>
  <c r="AQ74" i="53"/>
  <c r="AM74" i="53"/>
  <c r="AI74" i="53"/>
  <c r="AE74" i="53"/>
  <c r="AA74" i="53"/>
  <c r="W74" i="53"/>
  <c r="Q74" i="53"/>
  <c r="M74" i="53"/>
  <c r="I74" i="53"/>
  <c r="E74" i="53"/>
  <c r="AS77" i="53"/>
  <c r="AC77" i="53"/>
  <c r="E93" i="73"/>
  <c r="E73" i="73"/>
  <c r="I133" i="73"/>
  <c r="J133" i="73" s="1"/>
  <c r="E153" i="73"/>
  <c r="E137" i="73"/>
  <c r="I121" i="73"/>
  <c r="J121" i="73" s="1"/>
  <c r="I61" i="73"/>
  <c r="J61" i="73" s="1"/>
  <c r="AF157" i="53"/>
  <c r="AR138" i="53"/>
  <c r="AB138" i="53"/>
  <c r="J138" i="53"/>
  <c r="AF136" i="53"/>
  <c r="AJ125" i="53"/>
  <c r="AJ118" i="53"/>
  <c r="R114" i="53"/>
  <c r="AR104" i="53"/>
  <c r="AJ104" i="53"/>
  <c r="AB104" i="53"/>
  <c r="T104" i="53"/>
  <c r="L104" i="53"/>
  <c r="D104" i="53"/>
  <c r="AT103" i="53"/>
  <c r="AL103" i="53"/>
  <c r="AD103" i="53"/>
  <c r="T103" i="53"/>
  <c r="L103" i="53"/>
  <c r="AN102" i="53"/>
  <c r="AF102" i="53"/>
  <c r="X102" i="53"/>
  <c r="N102" i="53"/>
  <c r="F102" i="53"/>
  <c r="R101" i="53"/>
  <c r="P99" i="53"/>
  <c r="R98" i="53"/>
  <c r="AJ94" i="53"/>
  <c r="AT67" i="53"/>
  <c r="AD67" i="53"/>
  <c r="J67" i="53"/>
  <c r="R66" i="53"/>
  <c r="AJ62" i="53"/>
  <c r="AL56" i="53"/>
  <c r="AH27" i="53"/>
  <c r="AL19" i="53"/>
  <c r="AJ13" i="53"/>
  <c r="R8" i="53"/>
  <c r="I213" i="37"/>
  <c r="O74" i="37"/>
  <c r="M74" i="37"/>
  <c r="K74" i="37"/>
  <c r="I74" i="37"/>
  <c r="G74" i="37"/>
  <c r="E74" i="37"/>
  <c r="E20" i="73"/>
  <c r="F16" i="73"/>
  <c r="I8" i="73"/>
  <c r="J8" i="73" s="1"/>
  <c r="G22" i="70"/>
  <c r="G30" i="70"/>
  <c r="G78" i="70"/>
  <c r="E14" i="71"/>
  <c r="I14" i="61"/>
  <c r="Q38" i="61"/>
  <c r="I54" i="61"/>
  <c r="I70" i="61"/>
  <c r="Q80" i="61"/>
  <c r="K86" i="61"/>
  <c r="K94" i="61"/>
  <c r="Q98" i="61"/>
  <c r="P110" i="61"/>
  <c r="Q156" i="61"/>
  <c r="P156" i="61"/>
  <c r="O154" i="61"/>
  <c r="T154" i="61"/>
  <c r="I152" i="61"/>
  <c r="T152" i="61"/>
  <c r="L150" i="61"/>
  <c r="N150" i="61"/>
  <c r="K148" i="61"/>
  <c r="J148" i="61"/>
  <c r="O144" i="61"/>
  <c r="I144" i="61"/>
  <c r="N144" i="61"/>
  <c r="Q140" i="61"/>
  <c r="K140" i="61"/>
  <c r="R140" i="61"/>
  <c r="I136" i="61"/>
  <c r="O136" i="61"/>
  <c r="P134" i="61"/>
  <c r="K134" i="61"/>
  <c r="K132" i="61"/>
  <c r="Q132" i="61"/>
  <c r="J130" i="61"/>
  <c r="Q130" i="61"/>
  <c r="N128" i="61"/>
  <c r="R128" i="61"/>
  <c r="L126" i="61"/>
  <c r="T126" i="61"/>
  <c r="P122" i="61"/>
  <c r="T122" i="61"/>
  <c r="P120" i="61"/>
  <c r="O120" i="61"/>
  <c r="J118" i="61"/>
  <c r="I118" i="61"/>
  <c r="T114" i="61"/>
  <c r="K114" i="61"/>
  <c r="L112" i="61"/>
  <c r="O112" i="61"/>
  <c r="N106" i="61"/>
  <c r="I106" i="61"/>
  <c r="L104" i="61"/>
  <c r="Q104" i="61"/>
  <c r="P102" i="61"/>
  <c r="Q102" i="61"/>
  <c r="J96" i="61"/>
  <c r="R96" i="61"/>
  <c r="I96" i="61"/>
  <c r="L90" i="61"/>
  <c r="T90" i="61"/>
  <c r="K90" i="61"/>
  <c r="N86" i="61"/>
  <c r="I86" i="61"/>
  <c r="J82" i="61"/>
  <c r="O82" i="61"/>
  <c r="P80" i="61"/>
  <c r="O80" i="61"/>
  <c r="J74" i="61"/>
  <c r="R74" i="61"/>
  <c r="O74" i="61"/>
  <c r="N70" i="61"/>
  <c r="K70" i="61"/>
  <c r="Q70" i="61"/>
  <c r="N54" i="61"/>
  <c r="K54" i="61"/>
  <c r="L46" i="61"/>
  <c r="Q46" i="61"/>
  <c r="P38" i="61"/>
  <c r="O38" i="61"/>
  <c r="J22" i="61"/>
  <c r="R22" i="61"/>
  <c r="I22" i="61"/>
  <c r="N14" i="61"/>
  <c r="K14" i="61"/>
  <c r="J9" i="61"/>
  <c r="I9" i="61"/>
  <c r="O155" i="61"/>
  <c r="T155" i="61"/>
  <c r="K151" i="61"/>
  <c r="P151" i="61"/>
  <c r="S151" i="61" s="1"/>
  <c r="R151" i="61"/>
  <c r="K139" i="61"/>
  <c r="P139" i="61"/>
  <c r="R139" i="61"/>
  <c r="Q135" i="61"/>
  <c r="S135" i="61" s="1"/>
  <c r="T135" i="61"/>
  <c r="N135" i="61"/>
  <c r="G133" i="68"/>
  <c r="H133" i="68"/>
  <c r="K131" i="61"/>
  <c r="O131" i="61"/>
  <c r="T131" i="61"/>
  <c r="J127" i="61"/>
  <c r="L127" i="61"/>
  <c r="T127" i="61"/>
  <c r="O127" i="61"/>
  <c r="J125" i="61"/>
  <c r="P125" i="61"/>
  <c r="O125" i="61"/>
  <c r="J123" i="61"/>
  <c r="L123" i="61"/>
  <c r="T123" i="61"/>
  <c r="K123" i="61"/>
  <c r="L119" i="61"/>
  <c r="M119" i="61" s="1"/>
  <c r="P119" i="61"/>
  <c r="T119" i="61"/>
  <c r="Q119" i="61"/>
  <c r="O119" i="61"/>
  <c r="L117" i="61"/>
  <c r="P117" i="61"/>
  <c r="T117" i="61"/>
  <c r="O117" i="61"/>
  <c r="Q117" i="61"/>
  <c r="L115" i="61"/>
  <c r="N115" i="61"/>
  <c r="I115" i="61"/>
  <c r="J111" i="61"/>
  <c r="N111" i="61"/>
  <c r="R111" i="61"/>
  <c r="I111" i="61"/>
  <c r="K111" i="61"/>
  <c r="J109" i="61"/>
  <c r="N109" i="61"/>
  <c r="R109" i="61"/>
  <c r="K109" i="61"/>
  <c r="I109" i="61"/>
  <c r="L107" i="61"/>
  <c r="J107" i="61"/>
  <c r="R107" i="61"/>
  <c r="O107" i="61"/>
  <c r="L103" i="61"/>
  <c r="P103" i="61"/>
  <c r="T103" i="61"/>
  <c r="Q103" i="61"/>
  <c r="O103" i="61"/>
  <c r="L101" i="61"/>
  <c r="M101" i="61" s="1"/>
  <c r="P101" i="61"/>
  <c r="T101" i="61"/>
  <c r="O101" i="61"/>
  <c r="Q101" i="61"/>
  <c r="S101" i="61" s="1"/>
  <c r="L99" i="61"/>
  <c r="P99" i="61"/>
  <c r="T99" i="61"/>
  <c r="Q99" i="61"/>
  <c r="K99" i="61"/>
  <c r="L95" i="61"/>
  <c r="P95" i="61"/>
  <c r="T95" i="61"/>
  <c r="Q95" i="61"/>
  <c r="O95" i="61"/>
  <c r="L91" i="61"/>
  <c r="N91" i="61"/>
  <c r="I91" i="61"/>
  <c r="J87" i="61"/>
  <c r="L87" i="61"/>
  <c r="T87" i="61"/>
  <c r="O87" i="61"/>
  <c r="L83" i="61"/>
  <c r="P83" i="61"/>
  <c r="T83" i="61"/>
  <c r="Q83" i="61"/>
  <c r="K83" i="61"/>
  <c r="L79" i="61"/>
  <c r="P79" i="61"/>
  <c r="T79" i="61"/>
  <c r="Q79" i="61"/>
  <c r="O79" i="61"/>
  <c r="L75" i="61"/>
  <c r="N75" i="61"/>
  <c r="I75" i="61"/>
  <c r="L71" i="61"/>
  <c r="J71" i="61"/>
  <c r="R71" i="61"/>
  <c r="O71" i="61"/>
  <c r="L69" i="61"/>
  <c r="P69" i="61"/>
  <c r="S69" i="61" s="1"/>
  <c r="T69" i="61"/>
  <c r="O69" i="61"/>
  <c r="Q69" i="61"/>
  <c r="L67" i="61"/>
  <c r="P67" i="61"/>
  <c r="T67" i="61"/>
  <c r="Q67" i="61"/>
  <c r="O67" i="61"/>
  <c r="G65" i="68"/>
  <c r="I65" i="68"/>
  <c r="J63" i="61"/>
  <c r="P63" i="61"/>
  <c r="Q63" i="61"/>
  <c r="J61" i="61"/>
  <c r="L61" i="61"/>
  <c r="T61" i="61"/>
  <c r="Q61" i="61"/>
  <c r="J59" i="61"/>
  <c r="P59" i="61"/>
  <c r="Q59" i="61"/>
  <c r="J55" i="61"/>
  <c r="L55" i="61"/>
  <c r="T55" i="61"/>
  <c r="K55" i="61"/>
  <c r="J53" i="61"/>
  <c r="P53" i="61"/>
  <c r="O53" i="61"/>
  <c r="J51" i="61"/>
  <c r="N51" i="61"/>
  <c r="R51" i="61"/>
  <c r="I51" i="61"/>
  <c r="K51" i="61"/>
  <c r="J47" i="61"/>
  <c r="N47" i="61"/>
  <c r="R47" i="61"/>
  <c r="I47" i="61"/>
  <c r="O47" i="61"/>
  <c r="L45" i="61"/>
  <c r="M45" i="61" s="1"/>
  <c r="J45" i="61"/>
  <c r="R45" i="61"/>
  <c r="I45" i="61"/>
  <c r="L43" i="61"/>
  <c r="N43" i="61"/>
  <c r="I43" i="61"/>
  <c r="H41" i="68"/>
  <c r="G41" i="68"/>
  <c r="L39" i="61"/>
  <c r="P39" i="61"/>
  <c r="T39" i="61"/>
  <c r="Q39" i="61"/>
  <c r="K39" i="61"/>
  <c r="L37" i="61"/>
  <c r="P37" i="61"/>
  <c r="T37" i="61"/>
  <c r="O37" i="61"/>
  <c r="Q37" i="61"/>
  <c r="L35" i="61"/>
  <c r="P35" i="61"/>
  <c r="T35" i="61"/>
  <c r="Q35" i="61"/>
  <c r="O35" i="61"/>
  <c r="L31" i="61"/>
  <c r="N31" i="61"/>
  <c r="I31" i="61"/>
  <c r="L29" i="61"/>
  <c r="J29" i="61"/>
  <c r="R29" i="61"/>
  <c r="I29" i="61"/>
  <c r="L27" i="61"/>
  <c r="P27" i="61"/>
  <c r="T27" i="61"/>
  <c r="Q27" i="61"/>
  <c r="O27" i="61"/>
  <c r="L23" i="61"/>
  <c r="P23" i="61"/>
  <c r="T23" i="61"/>
  <c r="Q23" i="61"/>
  <c r="K23" i="61"/>
  <c r="L21" i="61"/>
  <c r="P21" i="61"/>
  <c r="S21" i="61" s="1"/>
  <c r="T21" i="61"/>
  <c r="AJ159" i="53"/>
  <c r="AF147" i="53"/>
  <c r="AN138" i="53"/>
  <c r="AF138" i="53"/>
  <c r="X138" i="53"/>
  <c r="N138" i="53"/>
  <c r="R137" i="53"/>
  <c r="AF134" i="53"/>
  <c r="R125" i="53"/>
  <c r="AJ122" i="53"/>
  <c r="AT113" i="53"/>
  <c r="R113" i="53"/>
  <c r="AF112" i="53"/>
  <c r="AJ110" i="53"/>
  <c r="AJ86" i="53"/>
  <c r="AJ73" i="53"/>
  <c r="AH48" i="53"/>
  <c r="AH44" i="53"/>
  <c r="AR8" i="53"/>
  <c r="AB8" i="53"/>
  <c r="J8" i="53"/>
  <c r="K25" i="31"/>
  <c r="BP2" i="77" s="1"/>
  <c r="Z160" i="56"/>
  <c r="D159" i="73" s="1"/>
  <c r="J160" i="56"/>
  <c r="R159" i="53"/>
  <c r="AJ151" i="53"/>
  <c r="R122" i="53"/>
  <c r="AR114" i="53"/>
  <c r="AB114" i="53"/>
  <c r="J114" i="53"/>
  <c r="R110" i="53"/>
  <c r="AF92" i="53"/>
  <c r="R86" i="53"/>
  <c r="AH83" i="53"/>
  <c r="AL68" i="53"/>
  <c r="R62" i="53"/>
  <c r="AH55" i="53"/>
  <c r="AL49" i="53"/>
  <c r="R47" i="53"/>
  <c r="AL41" i="53"/>
  <c r="AL35" i="53"/>
  <c r="R19" i="53"/>
  <c r="AJ16" i="53"/>
  <c r="AH12" i="53"/>
  <c r="AH10" i="53"/>
  <c r="AH9" i="53"/>
  <c r="AH7" i="53"/>
  <c r="R160" i="51"/>
  <c r="S156" i="61"/>
  <c r="S140" i="61"/>
  <c r="S79" i="61"/>
  <c r="Q112" i="61"/>
  <c r="T112" i="61"/>
  <c r="K118" i="61"/>
  <c r="R118" i="61"/>
  <c r="Q122" i="61"/>
  <c r="O126" i="61"/>
  <c r="O128" i="61"/>
  <c r="R132" i="61"/>
  <c r="P132" i="61"/>
  <c r="N136" i="61"/>
  <c r="L136" i="61"/>
  <c r="J140" i="61"/>
  <c r="N142" i="61"/>
  <c r="T144" i="61"/>
  <c r="R148" i="61"/>
  <c r="P148" i="61"/>
  <c r="N152" i="61"/>
  <c r="L152" i="61"/>
  <c r="J156" i="61"/>
  <c r="I156" i="61"/>
  <c r="O156" i="61"/>
  <c r="L156" i="61"/>
  <c r="T156" i="61"/>
  <c r="N156" i="61"/>
  <c r="K154" i="61"/>
  <c r="I154" i="61"/>
  <c r="L154" i="61"/>
  <c r="N154" i="61"/>
  <c r="K152" i="61"/>
  <c r="Q152" i="61"/>
  <c r="S152" i="61" s="1"/>
  <c r="P152" i="61"/>
  <c r="J152" i="61"/>
  <c r="R152" i="61"/>
  <c r="K150" i="61"/>
  <c r="O150" i="61"/>
  <c r="T150" i="61"/>
  <c r="I148" i="61"/>
  <c r="O148" i="61"/>
  <c r="L148" i="61"/>
  <c r="T148" i="61"/>
  <c r="N148" i="61"/>
  <c r="K146" i="61"/>
  <c r="I146" i="61"/>
  <c r="L146" i="61"/>
  <c r="N146" i="61"/>
  <c r="K144" i="61"/>
  <c r="Q144" i="61"/>
  <c r="P144" i="61"/>
  <c r="J144" i="61"/>
  <c r="R144" i="61"/>
  <c r="K142" i="61"/>
  <c r="O142" i="61"/>
  <c r="T142" i="61"/>
  <c r="I140" i="61"/>
  <c r="O140" i="61"/>
  <c r="L140" i="61"/>
  <c r="T140" i="61"/>
  <c r="N140" i="61"/>
  <c r="I138" i="61"/>
  <c r="K138" i="61"/>
  <c r="P138" i="61"/>
  <c r="R138" i="61"/>
  <c r="K136" i="61"/>
  <c r="Q136" i="61"/>
  <c r="P136" i="61"/>
  <c r="J136" i="61"/>
  <c r="R136" i="61"/>
  <c r="I134" i="61"/>
  <c r="Q134" i="61"/>
  <c r="J134" i="61"/>
  <c r="I132" i="61"/>
  <c r="O132" i="61"/>
  <c r="L132" i="61"/>
  <c r="T132" i="61"/>
  <c r="N132" i="61"/>
  <c r="I130" i="61"/>
  <c r="K130" i="61"/>
  <c r="P130" i="61"/>
  <c r="R130" i="61"/>
  <c r="L128" i="61"/>
  <c r="P128" i="61"/>
  <c r="K128" i="61"/>
  <c r="T128" i="61"/>
  <c r="Q128" i="61"/>
  <c r="S128" i="61" s="1"/>
  <c r="J126" i="61"/>
  <c r="P126" i="61"/>
  <c r="Q126" i="61"/>
  <c r="J122" i="61"/>
  <c r="N122" i="61"/>
  <c r="R122" i="61"/>
  <c r="I122" i="61"/>
  <c r="O122" i="61"/>
  <c r="J120" i="61"/>
  <c r="L120" i="61"/>
  <c r="T120" i="61"/>
  <c r="Q120" i="61"/>
  <c r="L118" i="61"/>
  <c r="P118" i="61"/>
  <c r="S118" i="61" s="1"/>
  <c r="T118" i="61"/>
  <c r="Q118" i="61"/>
  <c r="O118" i="61"/>
  <c r="J114" i="61"/>
  <c r="P114" i="61"/>
  <c r="Q114" i="61"/>
  <c r="J112" i="61"/>
  <c r="N112" i="61"/>
  <c r="R112" i="61"/>
  <c r="K112" i="61"/>
  <c r="M112" i="61" s="1"/>
  <c r="I112" i="61"/>
  <c r="J110" i="61"/>
  <c r="L110" i="61"/>
  <c r="T110" i="61"/>
  <c r="O110" i="61"/>
  <c r="L106" i="61"/>
  <c r="P106" i="61"/>
  <c r="T106" i="61"/>
  <c r="Q106" i="61"/>
  <c r="K106" i="61"/>
  <c r="J104" i="61"/>
  <c r="P104" i="61"/>
  <c r="O104" i="61"/>
  <c r="J102" i="61"/>
  <c r="N102" i="61"/>
  <c r="R102" i="61"/>
  <c r="I102" i="61"/>
  <c r="K102" i="61"/>
  <c r="J98" i="61"/>
  <c r="L98" i="61"/>
  <c r="T98" i="61"/>
  <c r="K98" i="61"/>
  <c r="L96" i="61"/>
  <c r="P96" i="61"/>
  <c r="S96" i="61" s="1"/>
  <c r="T96" i="61"/>
  <c r="O96" i="61"/>
  <c r="Q96" i="61"/>
  <c r="L94" i="61"/>
  <c r="N94" i="61"/>
  <c r="I94" i="61"/>
  <c r="M94" i="61" s="1"/>
  <c r="J90" i="61"/>
  <c r="N90" i="61"/>
  <c r="R90" i="61"/>
  <c r="I90" i="61"/>
  <c r="O90" i="61"/>
  <c r="L88" i="61"/>
  <c r="J88" i="61"/>
  <c r="R88" i="61"/>
  <c r="I88" i="61"/>
  <c r="L86" i="61"/>
  <c r="M86" i="61" s="1"/>
  <c r="P86" i="61"/>
  <c r="T86" i="61"/>
  <c r="Q86" i="61"/>
  <c r="O86" i="61"/>
  <c r="L82" i="61"/>
  <c r="N82" i="61"/>
  <c r="I82" i="61"/>
  <c r="J80" i="61"/>
  <c r="N80" i="61"/>
  <c r="R80" i="61"/>
  <c r="S80" i="61" s="1"/>
  <c r="K80" i="61"/>
  <c r="I80" i="61"/>
  <c r="L78" i="61"/>
  <c r="J78" i="61"/>
  <c r="M78" i="61" s="1"/>
  <c r="R78" i="61"/>
  <c r="K78" i="61"/>
  <c r="L74" i="61"/>
  <c r="P74" i="61"/>
  <c r="T74" i="61"/>
  <c r="Q74" i="61"/>
  <c r="K74" i="61"/>
  <c r="L70" i="61"/>
  <c r="P70" i="61"/>
  <c r="T70" i="61"/>
  <c r="O70" i="61"/>
  <c r="L62" i="61"/>
  <c r="M62" i="61" s="1"/>
  <c r="J62" i="61"/>
  <c r="R62" i="61"/>
  <c r="I62" i="61"/>
  <c r="L54" i="61"/>
  <c r="M54" i="61" s="1"/>
  <c r="P54" i="61"/>
  <c r="T54" i="61"/>
  <c r="O54" i="61"/>
  <c r="Q54" i="61"/>
  <c r="J46" i="61"/>
  <c r="P46" i="61"/>
  <c r="O46" i="61"/>
  <c r="J38" i="61"/>
  <c r="N38" i="61"/>
  <c r="R38" i="61"/>
  <c r="K38" i="61"/>
  <c r="I38" i="61"/>
  <c r="L30" i="61"/>
  <c r="J30" i="61"/>
  <c r="R30" i="61"/>
  <c r="I30" i="61"/>
  <c r="L22" i="61"/>
  <c r="P22" i="61"/>
  <c r="T22" i="61"/>
  <c r="O22" i="61"/>
  <c r="Q22" i="61"/>
  <c r="L14" i="61"/>
  <c r="M14" i="61" s="1"/>
  <c r="P14" i="61"/>
  <c r="T14" i="61"/>
  <c r="O14" i="61"/>
  <c r="Q14" i="61"/>
  <c r="L9" i="61"/>
  <c r="N9" i="61"/>
  <c r="K9" i="61"/>
  <c r="G136" i="61"/>
  <c r="H136" i="61"/>
  <c r="K155" i="61"/>
  <c r="Q155" i="61"/>
  <c r="P155" i="61"/>
  <c r="J155" i="61"/>
  <c r="R155" i="61"/>
  <c r="I151" i="61"/>
  <c r="O151" i="61"/>
  <c r="L151" i="61"/>
  <c r="T151" i="61"/>
  <c r="N151" i="61"/>
  <c r="K147" i="61"/>
  <c r="I147" i="61"/>
  <c r="L147" i="61"/>
  <c r="N147" i="61"/>
  <c r="I143" i="61"/>
  <c r="Q143" i="61"/>
  <c r="J143" i="61"/>
  <c r="I139" i="61"/>
  <c r="O139" i="61"/>
  <c r="L139" i="61"/>
  <c r="T139" i="61"/>
  <c r="N139" i="61"/>
  <c r="I135" i="61"/>
  <c r="O135" i="61"/>
  <c r="L135" i="61"/>
  <c r="E153" i="68"/>
  <c r="G153" i="68" s="1"/>
  <c r="H153" i="68" s="1"/>
  <c r="I153" i="68" s="1"/>
  <c r="I149" i="73"/>
  <c r="J149" i="73" s="1"/>
  <c r="V160" i="56"/>
  <c r="N160" i="56"/>
  <c r="F160" i="56"/>
  <c r="P161" i="54"/>
  <c r="AH158" i="53"/>
  <c r="AF152" i="53"/>
  <c r="AH150" i="53"/>
  <c r="AJ129" i="53"/>
  <c r="AH128" i="53"/>
  <c r="AR125" i="53"/>
  <c r="AB125" i="53"/>
  <c r="J125" i="53"/>
  <c r="AR122" i="53"/>
  <c r="AB122" i="53"/>
  <c r="R118" i="53"/>
  <c r="AN114" i="53"/>
  <c r="AF114" i="53"/>
  <c r="X114" i="53"/>
  <c r="N114" i="53"/>
  <c r="F114" i="53"/>
  <c r="P112" i="53"/>
  <c r="AR110" i="53"/>
  <c r="AB110" i="53"/>
  <c r="J110" i="53"/>
  <c r="AJ97" i="53"/>
  <c r="AJ80" i="53"/>
  <c r="AJ70" i="53"/>
  <c r="R68" i="53"/>
  <c r="AL64" i="53"/>
  <c r="AJ40" i="53"/>
  <c r="AL38" i="53"/>
  <c r="R35" i="53"/>
  <c r="AH34" i="53"/>
  <c r="AL30" i="53"/>
  <c r="AT19" i="53"/>
  <c r="AD19" i="53"/>
  <c r="J19" i="53"/>
  <c r="R16" i="53"/>
  <c r="R13" i="53"/>
  <c r="N9" i="53"/>
  <c r="AN8" i="53"/>
  <c r="AF8" i="53"/>
  <c r="X8" i="53"/>
  <c r="N8" i="53"/>
  <c r="F8" i="53"/>
  <c r="P161" i="50"/>
  <c r="ED164" i="47"/>
  <c r="G137" i="62" s="1"/>
  <c r="AD96" i="126"/>
  <c r="S502" i="37"/>
  <c r="J20" i="73"/>
  <c r="K145" i="64"/>
  <c r="E18" i="96"/>
  <c r="E151" i="73"/>
  <c r="E149" i="73"/>
  <c r="E125" i="73"/>
  <c r="E103" i="73"/>
  <c r="E91" i="73"/>
  <c r="E87" i="73"/>
  <c r="E83" i="73"/>
  <c r="I33" i="73"/>
  <c r="J33" i="73" s="1"/>
  <c r="D15" i="123"/>
  <c r="D6" i="123"/>
  <c r="E47" i="66"/>
  <c r="E39" i="66"/>
  <c r="E31" i="66"/>
  <c r="E23" i="66"/>
  <c r="E7" i="66"/>
  <c r="AB160" i="56"/>
  <c r="X160" i="56"/>
  <c r="T160" i="56"/>
  <c r="P160" i="56"/>
  <c r="L160" i="56"/>
  <c r="H160" i="56"/>
  <c r="P165" i="54"/>
  <c r="AR159" i="53"/>
  <c r="AB159" i="53"/>
  <c r="P158" i="53"/>
  <c r="R151" i="53"/>
  <c r="P150" i="53"/>
  <c r="AF142" i="53"/>
  <c r="AF131" i="53"/>
  <c r="AF127" i="53"/>
  <c r="AT114" i="53"/>
  <c r="AP114" i="53"/>
  <c r="AL114" i="53"/>
  <c r="AH114" i="53"/>
  <c r="AD114" i="53"/>
  <c r="Z114" i="53"/>
  <c r="T114" i="53"/>
  <c r="P114" i="53"/>
  <c r="L114" i="53"/>
  <c r="H114" i="53"/>
  <c r="D114" i="53"/>
  <c r="AP113" i="53"/>
  <c r="Z113" i="53"/>
  <c r="AN112" i="53"/>
  <c r="X112" i="53"/>
  <c r="AN110" i="53"/>
  <c r="AF110" i="53"/>
  <c r="X110" i="53"/>
  <c r="N110" i="53"/>
  <c r="F110" i="53"/>
  <c r="AR98" i="53"/>
  <c r="AB98" i="53"/>
  <c r="J98" i="53"/>
  <c r="R97" i="53"/>
  <c r="AL82" i="53"/>
  <c r="R73" i="53"/>
  <c r="AT68" i="53"/>
  <c r="AD68" i="53"/>
  <c r="J68" i="53"/>
  <c r="AT66" i="53"/>
  <c r="AD66" i="53"/>
  <c r="J66" i="53"/>
  <c r="R64" i="53"/>
  <c r="AR62" i="53"/>
  <c r="AB62" i="53"/>
  <c r="J62" i="53"/>
  <c r="AL59" i="53"/>
  <c r="R41" i="53"/>
  <c r="R38" i="53"/>
  <c r="AH37" i="53"/>
  <c r="AR13" i="53"/>
  <c r="AB13" i="53"/>
  <c r="J13" i="53"/>
  <c r="R10" i="53"/>
  <c r="AP9" i="53"/>
  <c r="Z9" i="53"/>
  <c r="F9" i="53"/>
  <c r="AT8" i="53"/>
  <c r="AP8" i="53"/>
  <c r="AL8" i="53"/>
  <c r="AH8" i="53"/>
  <c r="AD8" i="53"/>
  <c r="Z8" i="53"/>
  <c r="T8" i="53"/>
  <c r="P8" i="53"/>
  <c r="L8" i="53"/>
  <c r="H8" i="53"/>
  <c r="D8" i="53"/>
  <c r="R162" i="50"/>
  <c r="P161" i="48"/>
  <c r="K23" i="31"/>
  <c r="BN2" i="77" s="1"/>
  <c r="M97" i="61"/>
  <c r="M67" i="61"/>
  <c r="S143" i="61"/>
  <c r="E61" i="73"/>
  <c r="E31" i="73"/>
  <c r="Z160" i="51"/>
  <c r="R162" i="49"/>
  <c r="AD34" i="126"/>
  <c r="M47" i="61"/>
  <c r="S136" i="61"/>
  <c r="K138" i="64"/>
  <c r="E61" i="68"/>
  <c r="G61" i="68" s="1"/>
  <c r="H61" i="68" s="1"/>
  <c r="I61" i="68" s="1"/>
  <c r="K45" i="64"/>
  <c r="K55" i="64"/>
  <c r="K92" i="64"/>
  <c r="K84" i="64"/>
  <c r="K76" i="64"/>
  <c r="K27" i="64"/>
  <c r="K19" i="64"/>
  <c r="K47" i="64"/>
  <c r="W63" i="64"/>
  <c r="W75" i="64"/>
  <c r="K94" i="64"/>
  <c r="K41" i="64"/>
  <c r="K49" i="64"/>
  <c r="K53" i="64"/>
  <c r="W136" i="64"/>
  <c r="K146" i="64"/>
  <c r="K150" i="64"/>
  <c r="D13" i="123"/>
  <c r="AF133" i="53"/>
  <c r="R129" i="53"/>
  <c r="P127" i="53"/>
  <c r="AF124" i="53"/>
  <c r="AF123" i="53"/>
  <c r="AR118" i="53"/>
  <c r="AB118" i="53"/>
  <c r="AJ106" i="53"/>
  <c r="AP99" i="53"/>
  <c r="Z99" i="53"/>
  <c r="H99" i="53"/>
  <c r="AR97" i="53"/>
  <c r="AB97" i="53"/>
  <c r="P83" i="53"/>
  <c r="AH79" i="53"/>
  <c r="AL74" i="53"/>
  <c r="AR73" i="53"/>
  <c r="AB73" i="53"/>
  <c r="R70" i="53"/>
  <c r="AP68" i="53"/>
  <c r="AH68" i="53"/>
  <c r="Z68" i="53"/>
  <c r="N68" i="53"/>
  <c r="AP67" i="53"/>
  <c r="AH67" i="53"/>
  <c r="Z67" i="53"/>
  <c r="N67" i="53"/>
  <c r="AP66" i="53"/>
  <c r="AH66" i="53"/>
  <c r="Z66" i="53"/>
  <c r="N66" i="53"/>
  <c r="F66" i="53"/>
  <c r="AT64" i="53"/>
  <c r="AD64" i="53"/>
  <c r="J64" i="53"/>
  <c r="R59" i="53"/>
  <c r="AH42" i="53"/>
  <c r="AT41" i="53"/>
  <c r="AD41" i="53"/>
  <c r="R40" i="53"/>
  <c r="N37" i="53"/>
  <c r="AJ32" i="53"/>
  <c r="AR16" i="53"/>
  <c r="AB16" i="53"/>
  <c r="J16" i="53"/>
  <c r="AN13" i="53"/>
  <c r="AF13" i="53"/>
  <c r="X13" i="53"/>
  <c r="N13" i="53"/>
  <c r="F13" i="53"/>
  <c r="AP10" i="53"/>
  <c r="Z10" i="53"/>
  <c r="AT9" i="53"/>
  <c r="AL9" i="53"/>
  <c r="AD9" i="53"/>
  <c r="R9" i="53"/>
  <c r="J9" i="53"/>
  <c r="AS8" i="53"/>
  <c r="AQ8" i="53"/>
  <c r="AO8" i="53"/>
  <c r="AM8" i="53"/>
  <c r="AK8" i="53"/>
  <c r="AI8" i="53"/>
  <c r="AG8" i="53"/>
  <c r="AE8" i="53"/>
  <c r="AC8" i="53"/>
  <c r="AA8" i="53"/>
  <c r="Y8" i="53"/>
  <c r="W8" i="53"/>
  <c r="S8" i="53"/>
  <c r="Q8" i="53"/>
  <c r="O8" i="53"/>
  <c r="M8" i="53"/>
  <c r="K8" i="53"/>
  <c r="I8" i="53"/>
  <c r="G8" i="53"/>
  <c r="E8" i="53"/>
  <c r="N162" i="52"/>
  <c r="G282" i="37"/>
  <c r="F7" i="129"/>
  <c r="E122" i="73"/>
  <c r="I122" i="73"/>
  <c r="E118" i="73"/>
  <c r="I118" i="73"/>
  <c r="I114" i="73"/>
  <c r="E114" i="73"/>
  <c r="I110" i="73"/>
  <c r="E110" i="73"/>
  <c r="I106" i="73"/>
  <c r="E106" i="73"/>
  <c r="I102" i="73"/>
  <c r="E102" i="73"/>
  <c r="E98" i="73"/>
  <c r="I98" i="73"/>
  <c r="E94" i="73"/>
  <c r="I94" i="73"/>
  <c r="E90" i="73"/>
  <c r="I90" i="73"/>
  <c r="I86" i="73"/>
  <c r="E86" i="73"/>
  <c r="I82" i="73"/>
  <c r="J82" i="73" s="1"/>
  <c r="E82" i="73"/>
  <c r="I78" i="73"/>
  <c r="E78" i="73"/>
  <c r="I50" i="73"/>
  <c r="E50" i="73"/>
  <c r="I46" i="73"/>
  <c r="E46" i="73"/>
  <c r="I42" i="73"/>
  <c r="J42" i="73" s="1"/>
  <c r="E42" i="73"/>
  <c r="E38" i="73"/>
  <c r="I38" i="73"/>
  <c r="J38" i="73" s="1"/>
  <c r="E34" i="73"/>
  <c r="I34" i="73"/>
  <c r="E30" i="73"/>
  <c r="I30" i="73"/>
  <c r="H123" i="61"/>
  <c r="G123" i="61"/>
  <c r="F115" i="61"/>
  <c r="H115" i="61"/>
  <c r="F99" i="61"/>
  <c r="G99" i="61"/>
  <c r="F83" i="61"/>
  <c r="G83" i="61"/>
  <c r="F75" i="61"/>
  <c r="G75" i="61"/>
  <c r="H28" i="61"/>
  <c r="F28" i="61"/>
  <c r="G36" i="61"/>
  <c r="H36" i="61"/>
  <c r="F95" i="61"/>
  <c r="H95" i="61"/>
  <c r="F131" i="61"/>
  <c r="G131" i="61"/>
  <c r="F58" i="61"/>
  <c r="H58" i="61"/>
  <c r="M121" i="61"/>
  <c r="I17" i="73"/>
  <c r="E9" i="73"/>
  <c r="F17" i="61"/>
  <c r="F65" i="61"/>
  <c r="Q6" i="61"/>
  <c r="O6" i="61"/>
  <c r="T6" i="61"/>
  <c r="P6" i="61"/>
  <c r="I19" i="68"/>
  <c r="H21" i="68"/>
  <c r="O25" i="61"/>
  <c r="P25" i="61"/>
  <c r="I29" i="68"/>
  <c r="Q33" i="61"/>
  <c r="T33" i="61"/>
  <c r="L33" i="61"/>
  <c r="G37" i="68"/>
  <c r="I41" i="61"/>
  <c r="K41" i="61"/>
  <c r="R41" i="61"/>
  <c r="S41" i="61" s="1"/>
  <c r="N41" i="61"/>
  <c r="K49" i="61"/>
  <c r="M49" i="61" s="1"/>
  <c r="N49" i="61"/>
  <c r="I53" i="68"/>
  <c r="H55" i="68"/>
  <c r="I57" i="61"/>
  <c r="M57" i="61" s="1"/>
  <c r="K57" i="61"/>
  <c r="R57" i="61"/>
  <c r="S57" i="61" s="1"/>
  <c r="N57" i="61"/>
  <c r="I65" i="61"/>
  <c r="R65" i="61"/>
  <c r="J65" i="61"/>
  <c r="H71" i="68"/>
  <c r="I73" i="61"/>
  <c r="K73" i="61"/>
  <c r="R73" i="61"/>
  <c r="S73" i="61" s="1"/>
  <c r="N73" i="61"/>
  <c r="I77" i="61"/>
  <c r="R77" i="61"/>
  <c r="J77" i="61"/>
  <c r="O81" i="61"/>
  <c r="P81" i="61"/>
  <c r="Q85" i="61"/>
  <c r="O85" i="61"/>
  <c r="T85" i="61"/>
  <c r="P85" i="61"/>
  <c r="Q89" i="61"/>
  <c r="T89" i="61"/>
  <c r="L89" i="61"/>
  <c r="Q93" i="61"/>
  <c r="T93" i="61"/>
  <c r="L93" i="61"/>
  <c r="Q97" i="61"/>
  <c r="O97" i="61"/>
  <c r="T97" i="61"/>
  <c r="P97" i="61"/>
  <c r="Q105" i="61"/>
  <c r="O105" i="61"/>
  <c r="T105" i="61"/>
  <c r="P105" i="61"/>
  <c r="S105" i="61" s="1"/>
  <c r="O113" i="61"/>
  <c r="P113" i="61"/>
  <c r="Q121" i="61"/>
  <c r="O121" i="61"/>
  <c r="T121" i="61"/>
  <c r="P121" i="61"/>
  <c r="R129" i="61"/>
  <c r="P129" i="61"/>
  <c r="K129" i="61"/>
  <c r="T133" i="61"/>
  <c r="O133" i="61"/>
  <c r="N137" i="61"/>
  <c r="L137" i="61"/>
  <c r="I137" i="61"/>
  <c r="N141" i="61"/>
  <c r="T141" i="61"/>
  <c r="L141" i="61"/>
  <c r="O141" i="61"/>
  <c r="R145" i="61"/>
  <c r="J145" i="61"/>
  <c r="M145" i="61" s="1"/>
  <c r="P145" i="61"/>
  <c r="Q145" i="61"/>
  <c r="N149" i="61"/>
  <c r="L149" i="61"/>
  <c r="I149" i="61"/>
  <c r="T153" i="61"/>
  <c r="O153" i="61"/>
  <c r="H125" i="125"/>
  <c r="G125" i="125" s="1"/>
  <c r="H144" i="61"/>
  <c r="G29" i="61"/>
  <c r="H45" i="61"/>
  <c r="F61" i="61"/>
  <c r="G80" i="61"/>
  <c r="G84" i="61"/>
  <c r="G96" i="61"/>
  <c r="G100" i="61"/>
  <c r="G108" i="61"/>
  <c r="H116" i="61"/>
  <c r="G128" i="61"/>
  <c r="F19" i="61"/>
  <c r="F51" i="61"/>
  <c r="H6" i="73"/>
  <c r="S8" i="61"/>
  <c r="O19" i="61"/>
  <c r="T19" i="61"/>
  <c r="L19" i="61"/>
  <c r="M35" i="61"/>
  <c r="S35" i="61"/>
  <c r="S117" i="61"/>
  <c r="M117" i="61"/>
  <c r="I133" i="68"/>
  <c r="H65" i="125"/>
  <c r="G65" i="125" s="1"/>
  <c r="G130" i="61"/>
  <c r="H131" i="125"/>
  <c r="E17" i="71"/>
  <c r="F70" i="61"/>
  <c r="H143" i="61"/>
  <c r="J78" i="73"/>
  <c r="J94" i="73"/>
  <c r="J110" i="73"/>
  <c r="E52" i="71"/>
  <c r="E48" i="71"/>
  <c r="E44" i="71"/>
  <c r="E40" i="71"/>
  <c r="E36" i="71"/>
  <c r="E32" i="71"/>
  <c r="E28" i="71"/>
  <c r="E85" i="68"/>
  <c r="G85" i="68" s="1"/>
  <c r="H85" i="68" s="1"/>
  <c r="I85" i="68" s="1"/>
  <c r="E13" i="68"/>
  <c r="G13" i="68" s="1"/>
  <c r="H13" i="68" s="1"/>
  <c r="I13" i="68" s="1"/>
  <c r="K102" i="64"/>
  <c r="K100" i="64"/>
  <c r="K98" i="64"/>
  <c r="K96" i="64"/>
  <c r="H79" i="61"/>
  <c r="G79" i="61"/>
  <c r="F8" i="62"/>
  <c r="F12" i="62"/>
  <c r="H16" i="65"/>
  <c r="H20" i="65"/>
  <c r="H24" i="65"/>
  <c r="H28" i="65"/>
  <c r="H32" i="65"/>
  <c r="H36" i="65"/>
  <c r="H40" i="65"/>
  <c r="H44" i="65"/>
  <c r="H48" i="65"/>
  <c r="H52" i="65"/>
  <c r="H56" i="65"/>
  <c r="H60" i="65"/>
  <c r="H64" i="65"/>
  <c r="H68" i="65"/>
  <c r="H72" i="65"/>
  <c r="H76" i="65"/>
  <c r="H80" i="65"/>
  <c r="H84" i="65"/>
  <c r="H88" i="65"/>
  <c r="H92" i="65"/>
  <c r="H96" i="65"/>
  <c r="H100" i="65"/>
  <c r="H104" i="65"/>
  <c r="H108" i="65"/>
  <c r="H112" i="65"/>
  <c r="H116" i="65"/>
  <c r="H120" i="65"/>
  <c r="H124" i="65"/>
  <c r="H128" i="65"/>
  <c r="F132" i="62"/>
  <c r="F136" i="62"/>
  <c r="F140" i="62"/>
  <c r="F144" i="62"/>
  <c r="F148" i="62"/>
  <c r="F152" i="62"/>
  <c r="H156" i="65"/>
  <c r="H160" i="65"/>
  <c r="E7" i="70"/>
  <c r="E11" i="70"/>
  <c r="G11" i="70" s="1"/>
  <c r="E15" i="70"/>
  <c r="G15" i="70" s="1"/>
  <c r="E19" i="70"/>
  <c r="G19" i="70" s="1"/>
  <c r="E23" i="70"/>
  <c r="G23" i="70" s="1"/>
  <c r="E27" i="70"/>
  <c r="G27" i="70" s="1"/>
  <c r="E31" i="70"/>
  <c r="G31" i="70" s="1"/>
  <c r="E35" i="70"/>
  <c r="E39" i="70"/>
  <c r="G39" i="70" s="1"/>
  <c r="E43" i="70"/>
  <c r="E47" i="70"/>
  <c r="E51" i="70"/>
  <c r="E55" i="70"/>
  <c r="G55" i="70" s="1"/>
  <c r="E59" i="70"/>
  <c r="G59" i="70" s="1"/>
  <c r="E63" i="70"/>
  <c r="G63" i="70" s="1"/>
  <c r="E67" i="70"/>
  <c r="E71" i="70"/>
  <c r="E75" i="70"/>
  <c r="G75" i="70" s="1"/>
  <c r="E79" i="70"/>
  <c r="G79" i="70" s="1"/>
  <c r="E83" i="70"/>
  <c r="E87" i="70"/>
  <c r="G87" i="70" s="1"/>
  <c r="E91" i="70"/>
  <c r="G91" i="70" s="1"/>
  <c r="E95" i="70"/>
  <c r="G95" i="70" s="1"/>
  <c r="E99" i="70"/>
  <c r="E103" i="70"/>
  <c r="G103" i="70" s="1"/>
  <c r="E107" i="70"/>
  <c r="G107" i="70" s="1"/>
  <c r="E111" i="70"/>
  <c r="E115" i="70"/>
  <c r="G115" i="70" s="1"/>
  <c r="E119" i="70"/>
  <c r="G119" i="70" s="1"/>
  <c r="E123" i="70"/>
  <c r="G123" i="70" s="1"/>
  <c r="E127" i="70"/>
  <c r="G127" i="70" s="1"/>
  <c r="E131" i="70"/>
  <c r="E135" i="70"/>
  <c r="G135" i="70" s="1"/>
  <c r="E139" i="70"/>
  <c r="G139" i="70" s="1"/>
  <c r="E143" i="70"/>
  <c r="F147" i="72"/>
  <c r="F151" i="72"/>
  <c r="F155" i="72"/>
  <c r="F159" i="72"/>
  <c r="M6" i="61"/>
  <c r="S121" i="61"/>
  <c r="S139" i="61"/>
  <c r="J98" i="73"/>
  <c r="F162" i="125"/>
  <c r="H158" i="68"/>
  <c r="I158" i="68"/>
  <c r="D161" i="54"/>
  <c r="L161" i="54"/>
  <c r="T161" i="54"/>
  <c r="H157" i="53"/>
  <c r="X157" i="53"/>
  <c r="AN157" i="53"/>
  <c r="H147" i="53"/>
  <c r="X147" i="53"/>
  <c r="AN147" i="53"/>
  <c r="R145" i="53"/>
  <c r="AH145" i="53"/>
  <c r="D142" i="53"/>
  <c r="H142" i="53"/>
  <c r="X142" i="53"/>
  <c r="AN142" i="53"/>
  <c r="D136" i="53"/>
  <c r="H136" i="53"/>
  <c r="X136" i="53"/>
  <c r="AN136" i="53"/>
  <c r="H131" i="53"/>
  <c r="X131" i="53"/>
  <c r="AN131" i="53"/>
  <c r="D128" i="53"/>
  <c r="H128" i="53"/>
  <c r="Z128" i="53"/>
  <c r="AP128" i="53"/>
  <c r="F122" i="53"/>
  <c r="N122" i="53"/>
  <c r="X122" i="53"/>
  <c r="AF122" i="53"/>
  <c r="AN122" i="53"/>
  <c r="C118" i="53"/>
  <c r="F118" i="53"/>
  <c r="N118" i="53"/>
  <c r="X118" i="53"/>
  <c r="AF118" i="53"/>
  <c r="AN118" i="53"/>
  <c r="C97" i="53"/>
  <c r="F97" i="53"/>
  <c r="N97" i="53"/>
  <c r="X97" i="53"/>
  <c r="AF97" i="53"/>
  <c r="AN97" i="53"/>
  <c r="F80" i="53"/>
  <c r="J80" i="53"/>
  <c r="AB80" i="53"/>
  <c r="AR80" i="53"/>
  <c r="AH77" i="53"/>
  <c r="E77" i="53"/>
  <c r="M77" i="53"/>
  <c r="Y77" i="53"/>
  <c r="AG77" i="53"/>
  <c r="AO77" i="53"/>
  <c r="J63" i="53"/>
  <c r="R63" i="53"/>
  <c r="C63" i="53"/>
  <c r="G63" i="53"/>
  <c r="K63" i="53"/>
  <c r="O63" i="53"/>
  <c r="S63" i="53"/>
  <c r="Y63" i="53"/>
  <c r="AC63" i="53"/>
  <c r="AG63" i="53"/>
  <c r="AK63" i="53"/>
  <c r="AO63" i="53"/>
  <c r="AS63" i="53"/>
  <c r="R58" i="53"/>
  <c r="C58" i="53"/>
  <c r="G58" i="53"/>
  <c r="K58" i="53"/>
  <c r="O58" i="53"/>
  <c r="S58" i="53"/>
  <c r="Y58" i="53"/>
  <c r="AC58" i="53"/>
  <c r="AG58" i="53"/>
  <c r="AK58" i="53"/>
  <c r="AO58" i="53"/>
  <c r="AS58" i="53"/>
  <c r="J44" i="53"/>
  <c r="Z44" i="53"/>
  <c r="AP44" i="53"/>
  <c r="I44" i="53"/>
  <c r="Q44" i="53"/>
  <c r="AC44" i="53"/>
  <c r="AK44" i="53"/>
  <c r="AS44" i="53"/>
  <c r="J34" i="53"/>
  <c r="Z34" i="53"/>
  <c r="AP34" i="53"/>
  <c r="C34" i="53"/>
  <c r="G34" i="53"/>
  <c r="K34" i="53"/>
  <c r="O34" i="53"/>
  <c r="S34" i="53"/>
  <c r="Y34" i="53"/>
  <c r="AC34" i="53"/>
  <c r="AG34" i="53"/>
  <c r="AK34" i="53"/>
  <c r="AO34" i="53"/>
  <c r="AS34" i="53"/>
  <c r="F17" i="53"/>
  <c r="R17" i="53"/>
  <c r="D162" i="50"/>
  <c r="F162" i="50"/>
  <c r="N162" i="50"/>
  <c r="V162" i="50"/>
  <c r="M146" i="64"/>
  <c r="Y144" i="64"/>
  <c r="E120" i="71"/>
  <c r="E116" i="71"/>
  <c r="E112" i="71"/>
  <c r="E108" i="71"/>
  <c r="E104" i="71"/>
  <c r="E100" i="71"/>
  <c r="E96" i="71"/>
  <c r="E92" i="71"/>
  <c r="E88" i="71"/>
  <c r="E84" i="71"/>
  <c r="E80" i="71"/>
  <c r="W15" i="64"/>
  <c r="W39" i="64"/>
  <c r="W59" i="64"/>
  <c r="I165" i="48"/>
  <c r="Q165" i="48"/>
  <c r="R40" i="128"/>
  <c r="D19" i="123"/>
  <c r="H124" i="73"/>
  <c r="I134" i="73"/>
  <c r="J134" i="73" s="1"/>
  <c r="G97" i="61"/>
  <c r="I39" i="73"/>
  <c r="J39" i="73" s="1"/>
  <c r="I69" i="73"/>
  <c r="E101" i="73"/>
  <c r="E25" i="73"/>
  <c r="E65" i="73"/>
  <c r="E81" i="73"/>
  <c r="I89" i="73"/>
  <c r="J89" i="73" s="1"/>
  <c r="G10" i="130"/>
  <c r="AH148" i="53"/>
  <c r="AL146" i="53"/>
  <c r="AF141" i="53"/>
  <c r="AR129" i="53"/>
  <c r="AB129" i="53"/>
  <c r="AN125" i="53"/>
  <c r="AF125" i="53"/>
  <c r="X125" i="53"/>
  <c r="N125" i="53"/>
  <c r="AN98" i="53"/>
  <c r="AF98" i="53"/>
  <c r="X98" i="53"/>
  <c r="N98" i="53"/>
  <c r="AR86" i="53"/>
  <c r="AB86" i="53"/>
  <c r="AP83" i="53"/>
  <c r="Z83" i="53"/>
  <c r="AT59" i="53"/>
  <c r="AD59" i="53"/>
  <c r="AT38" i="53"/>
  <c r="AD38" i="53"/>
  <c r="AP37" i="53"/>
  <c r="Z37" i="53"/>
  <c r="AT35" i="53"/>
  <c r="AD35" i="53"/>
  <c r="C31" i="115"/>
  <c r="C31" i="69"/>
  <c r="C27" i="82" s="1"/>
  <c r="R162" i="53"/>
  <c r="AH162" i="53"/>
  <c r="J156" i="53"/>
  <c r="R156" i="53"/>
  <c r="D134" i="53"/>
  <c r="H134" i="53"/>
  <c r="X134" i="53"/>
  <c r="AN134" i="53"/>
  <c r="C129" i="53"/>
  <c r="F129" i="53"/>
  <c r="N129" i="53"/>
  <c r="X129" i="53"/>
  <c r="AF129" i="53"/>
  <c r="AN129" i="53"/>
  <c r="C125" i="53"/>
  <c r="D125" i="53"/>
  <c r="H125" i="53"/>
  <c r="L125" i="53"/>
  <c r="P125" i="53"/>
  <c r="T125" i="53"/>
  <c r="Z125" i="53"/>
  <c r="AD125" i="53"/>
  <c r="AH125" i="53"/>
  <c r="AL125" i="53"/>
  <c r="AP125" i="53"/>
  <c r="AT125" i="53"/>
  <c r="H123" i="53"/>
  <c r="X123" i="53"/>
  <c r="AN123" i="53"/>
  <c r="J121" i="53"/>
  <c r="R121" i="53"/>
  <c r="F106" i="53"/>
  <c r="J106" i="53"/>
  <c r="AB106" i="53"/>
  <c r="AR106" i="53"/>
  <c r="C98" i="53"/>
  <c r="D98" i="53"/>
  <c r="H98" i="53"/>
  <c r="L98" i="53"/>
  <c r="P98" i="53"/>
  <c r="T98" i="53"/>
  <c r="Z98" i="53"/>
  <c r="AD98" i="53"/>
  <c r="AH98" i="53"/>
  <c r="AL98" i="53"/>
  <c r="AP98" i="53"/>
  <c r="AT98" i="53"/>
  <c r="F90" i="53"/>
  <c r="R90" i="53"/>
  <c r="C86" i="53"/>
  <c r="F86" i="53"/>
  <c r="N86" i="53"/>
  <c r="X86" i="53"/>
  <c r="AF86" i="53"/>
  <c r="AN86" i="53"/>
  <c r="C83" i="53"/>
  <c r="AU83" i="53" s="1"/>
  <c r="L84" i="64" s="1"/>
  <c r="N84" i="64" s="1"/>
  <c r="D83" i="53"/>
  <c r="L83" i="53"/>
  <c r="T83" i="53"/>
  <c r="AD83" i="53"/>
  <c r="AL83" i="53"/>
  <c r="AT83" i="53"/>
  <c r="J76" i="53"/>
  <c r="R76" i="53"/>
  <c r="F59" i="53"/>
  <c r="N59" i="53"/>
  <c r="Z59" i="53"/>
  <c r="AH59" i="53"/>
  <c r="AP59" i="53"/>
  <c r="R57" i="53"/>
  <c r="AJ57" i="53"/>
  <c r="R51" i="53"/>
  <c r="AJ51" i="53"/>
  <c r="I50" i="53"/>
  <c r="Q50" i="53"/>
  <c r="AC50" i="53"/>
  <c r="AK50" i="53"/>
  <c r="AS50" i="53"/>
  <c r="F38" i="53"/>
  <c r="N38" i="53"/>
  <c r="Z38" i="53"/>
  <c r="AH38" i="53"/>
  <c r="AP38" i="53"/>
  <c r="D37" i="53"/>
  <c r="J37" i="53"/>
  <c r="R37" i="53"/>
  <c r="AD37" i="53"/>
  <c r="AL37" i="53"/>
  <c r="AT37" i="53"/>
  <c r="F35" i="53"/>
  <c r="N35" i="53"/>
  <c r="Z35" i="53"/>
  <c r="AH35" i="53"/>
  <c r="AP35" i="53"/>
  <c r="F32" i="53"/>
  <c r="J32" i="53"/>
  <c r="AB32" i="53"/>
  <c r="AR32" i="53"/>
  <c r="AH31" i="53"/>
  <c r="M31" i="53"/>
  <c r="AK31" i="53"/>
  <c r="C29" i="53"/>
  <c r="G29" i="53"/>
  <c r="K29" i="53"/>
  <c r="O29" i="53"/>
  <c r="S29" i="53"/>
  <c r="Y29" i="53"/>
  <c r="AC29" i="53"/>
  <c r="AG29" i="53"/>
  <c r="AK29" i="53"/>
  <c r="AO29" i="53"/>
  <c r="AS29" i="53"/>
  <c r="R28" i="53"/>
  <c r="Q28" i="53"/>
  <c r="J14" i="53"/>
  <c r="R14" i="53"/>
  <c r="C163" i="51"/>
  <c r="AA163" i="51" s="1"/>
  <c r="E163" i="63" s="1"/>
  <c r="H163" i="51"/>
  <c r="X163" i="51"/>
  <c r="D162" i="49"/>
  <c r="F162" i="49"/>
  <c r="N162" i="49"/>
  <c r="J69" i="73"/>
  <c r="K14" i="64"/>
  <c r="W81" i="64"/>
  <c r="Y104" i="64"/>
  <c r="Y105" i="64"/>
  <c r="W29" i="64"/>
  <c r="K30" i="64"/>
  <c r="Y33" i="64"/>
  <c r="W41" i="64"/>
  <c r="K60" i="64"/>
  <c r="K101" i="64"/>
  <c r="K141" i="64"/>
  <c r="Y80" i="64"/>
  <c r="K97" i="64"/>
  <c r="K113" i="64"/>
  <c r="W129" i="64"/>
  <c r="W153" i="64"/>
  <c r="F9" i="129"/>
  <c r="I105" i="73"/>
  <c r="E35" i="73"/>
  <c r="M373" i="38"/>
  <c r="M189" i="38"/>
  <c r="P558" i="37"/>
  <c r="E420" i="37"/>
  <c r="R291" i="37"/>
  <c r="I351" i="37"/>
  <c r="P74" i="37"/>
  <c r="N74" i="37"/>
  <c r="J74" i="37"/>
  <c r="F74" i="37"/>
  <c r="F164" i="36"/>
  <c r="D164" i="36"/>
  <c r="E6" i="123"/>
  <c r="E49" i="66"/>
  <c r="F164" i="47"/>
  <c r="G9" i="72" s="1"/>
  <c r="J162" i="46"/>
  <c r="V163" i="64" s="1"/>
  <c r="AD64" i="126"/>
  <c r="M281" i="38"/>
  <c r="N131" i="38"/>
  <c r="N143" i="38" s="1"/>
  <c r="S488" i="37"/>
  <c r="S477" i="37"/>
  <c r="S433" i="37"/>
  <c r="L489" i="37"/>
  <c r="O282" i="37"/>
  <c r="O213" i="37"/>
  <c r="E213" i="37"/>
  <c r="P143" i="37"/>
  <c r="H143" i="37"/>
  <c r="K157" i="61"/>
  <c r="O157" i="61"/>
  <c r="T157" i="61"/>
  <c r="J124" i="61"/>
  <c r="N124" i="61"/>
  <c r="R124" i="61"/>
  <c r="K124" i="61"/>
  <c r="I124" i="61"/>
  <c r="L116" i="61"/>
  <c r="J116" i="61"/>
  <c r="R116" i="61"/>
  <c r="I116" i="61"/>
  <c r="L108" i="61"/>
  <c r="P108" i="61"/>
  <c r="T108" i="61"/>
  <c r="O108" i="61"/>
  <c r="Q108" i="61"/>
  <c r="J100" i="61"/>
  <c r="P100" i="61"/>
  <c r="O100" i="61"/>
  <c r="J92" i="61"/>
  <c r="N92" i="61"/>
  <c r="R92" i="61"/>
  <c r="K92" i="61"/>
  <c r="M92" i="61" s="1"/>
  <c r="I92" i="61"/>
  <c r="L84" i="61"/>
  <c r="J84" i="61"/>
  <c r="R84" i="61"/>
  <c r="I84" i="61"/>
  <c r="L76" i="61"/>
  <c r="P76" i="61"/>
  <c r="T76" i="61"/>
  <c r="O76" i="61"/>
  <c r="Q76" i="61"/>
  <c r="L72" i="61"/>
  <c r="P72" i="61"/>
  <c r="T72" i="61"/>
  <c r="Q72" i="61"/>
  <c r="K72" i="61"/>
  <c r="L68" i="61"/>
  <c r="P68" i="61"/>
  <c r="T68" i="61"/>
  <c r="Q68" i="61"/>
  <c r="O68" i="61"/>
  <c r="L66" i="61"/>
  <c r="P66" i="61"/>
  <c r="T66" i="61"/>
  <c r="O66" i="61"/>
  <c r="Q66" i="61"/>
  <c r="L64" i="61"/>
  <c r="N64" i="61"/>
  <c r="I64" i="61"/>
  <c r="J60" i="61"/>
  <c r="L60" i="61"/>
  <c r="T60" i="61"/>
  <c r="O60" i="61"/>
  <c r="J58" i="61"/>
  <c r="P58" i="61"/>
  <c r="O58" i="61"/>
  <c r="J56" i="61"/>
  <c r="N56" i="61"/>
  <c r="R56" i="61"/>
  <c r="I56" i="61"/>
  <c r="O56" i="61"/>
  <c r="J52" i="61"/>
  <c r="N52" i="61"/>
  <c r="R52" i="61"/>
  <c r="I52" i="61"/>
  <c r="M52" i="61" s="1"/>
  <c r="K52" i="61"/>
  <c r="J50" i="61"/>
  <c r="N50" i="61"/>
  <c r="R50" i="61"/>
  <c r="K50" i="61"/>
  <c r="I50" i="61"/>
  <c r="J48" i="61"/>
  <c r="L48" i="61"/>
  <c r="T48" i="61"/>
  <c r="K48" i="61"/>
  <c r="L44" i="61"/>
  <c r="N44" i="61"/>
  <c r="I44" i="61"/>
  <c r="M44" i="61" s="1"/>
  <c r="L42" i="61"/>
  <c r="J42" i="61"/>
  <c r="R42" i="61"/>
  <c r="I42" i="61"/>
  <c r="G12" i="62"/>
  <c r="G12" i="72"/>
  <c r="F16" i="65"/>
  <c r="G16" i="62"/>
  <c r="G20" i="72"/>
  <c r="F24" i="65"/>
  <c r="G24" i="65" s="1"/>
  <c r="G24" i="62"/>
  <c r="G28" i="72"/>
  <c r="G28" i="62"/>
  <c r="G32" i="62"/>
  <c r="G36" i="72"/>
  <c r="F36" i="65"/>
  <c r="G36" i="62"/>
  <c r="G44" i="62"/>
  <c r="G44" i="72"/>
  <c r="F48" i="65"/>
  <c r="G48" i="65" s="1"/>
  <c r="G48" i="62"/>
  <c r="G52" i="72"/>
  <c r="G56" i="62"/>
  <c r="G56" i="72"/>
  <c r="G60" i="72"/>
  <c r="G60" i="62"/>
  <c r="G64" i="72"/>
  <c r="G68" i="72"/>
  <c r="F68" i="65"/>
  <c r="G68" i="62"/>
  <c r="G76" i="72"/>
  <c r="F76" i="65"/>
  <c r="G80" i="62"/>
  <c r="F80" i="65"/>
  <c r="G80" i="65" s="1"/>
  <c r="I80" i="65" s="1"/>
  <c r="F84" i="65"/>
  <c r="G88" i="62"/>
  <c r="F88" i="65"/>
  <c r="F92" i="65"/>
  <c r="G92" i="65" s="1"/>
  <c r="G92" i="62"/>
  <c r="F96" i="65"/>
  <c r="G96" i="65" s="1"/>
  <c r="I96" i="65" s="1"/>
  <c r="F100" i="65"/>
  <c r="G100" i="72"/>
  <c r="G100" i="62"/>
  <c r="F108" i="65"/>
  <c r="G108" i="65" s="1"/>
  <c r="I108" i="65" s="1"/>
  <c r="G108" i="72"/>
  <c r="G112" i="62"/>
  <c r="F112" i="65"/>
  <c r="G112" i="65" s="1"/>
  <c r="I112" i="65" s="1"/>
  <c r="G116" i="72"/>
  <c r="G120" i="62"/>
  <c r="F120" i="65"/>
  <c r="F124" i="65"/>
  <c r="G124" i="65" s="1"/>
  <c r="G124" i="62"/>
  <c r="F128" i="65"/>
  <c r="F132" i="65"/>
  <c r="G132" i="72"/>
  <c r="G132" i="62"/>
  <c r="F140" i="65"/>
  <c r="G140" i="65" s="1"/>
  <c r="G140" i="72"/>
  <c r="G144" i="62"/>
  <c r="F144" i="65"/>
  <c r="G144" i="65" s="1"/>
  <c r="G148" i="72"/>
  <c r="G152" i="62"/>
  <c r="F152" i="65"/>
  <c r="G152" i="65" s="1"/>
  <c r="G156" i="72"/>
  <c r="G156" i="62"/>
  <c r="G160" i="72"/>
  <c r="W56" i="64"/>
  <c r="W148" i="64"/>
  <c r="W12" i="64"/>
  <c r="Y17" i="64"/>
  <c r="H6" i="65"/>
  <c r="F6" i="72"/>
  <c r="H10" i="65"/>
  <c r="F10" i="72"/>
  <c r="E10" i="70"/>
  <c r="G10" i="70" s="1"/>
  <c r="H14" i="65"/>
  <c r="F14" i="72"/>
  <c r="H18" i="65"/>
  <c r="F18" i="72"/>
  <c r="E18" i="70"/>
  <c r="G18" i="70" s="1"/>
  <c r="H22" i="65"/>
  <c r="F22" i="72"/>
  <c r="H26" i="65"/>
  <c r="F26" i="72"/>
  <c r="E26" i="70"/>
  <c r="G26" i="70" s="1"/>
  <c r="H30" i="65"/>
  <c r="F30" i="72"/>
  <c r="H34" i="65"/>
  <c r="F34" i="72"/>
  <c r="E34" i="70"/>
  <c r="H38" i="65"/>
  <c r="F38" i="72"/>
  <c r="H42" i="65"/>
  <c r="F42" i="72"/>
  <c r="E42" i="70"/>
  <c r="H46" i="65"/>
  <c r="F46" i="72"/>
  <c r="H50" i="65"/>
  <c r="F50" i="72"/>
  <c r="E50" i="70"/>
  <c r="G50" i="70" s="1"/>
  <c r="H54" i="65"/>
  <c r="F54" i="72"/>
  <c r="H58" i="65"/>
  <c r="F58" i="72"/>
  <c r="E58" i="70"/>
  <c r="H62" i="65"/>
  <c r="F62" i="72"/>
  <c r="H66" i="65"/>
  <c r="F66" i="72"/>
  <c r="E66" i="70"/>
  <c r="G66" i="70" s="1"/>
  <c r="H70" i="65"/>
  <c r="F70" i="72"/>
  <c r="H74" i="65"/>
  <c r="F74" i="72"/>
  <c r="E74" i="70"/>
  <c r="H78" i="65"/>
  <c r="F78" i="72"/>
  <c r="H82" i="65"/>
  <c r="F82" i="72"/>
  <c r="E82" i="70"/>
  <c r="G82" i="70" s="1"/>
  <c r="H86" i="65"/>
  <c r="F86" i="72"/>
  <c r="H90" i="65"/>
  <c r="F90" i="72"/>
  <c r="E90" i="70"/>
  <c r="H94" i="65"/>
  <c r="F94" i="72"/>
  <c r="H98" i="65"/>
  <c r="F98" i="72"/>
  <c r="E98" i="70"/>
  <c r="H102" i="65"/>
  <c r="F102" i="72"/>
  <c r="H106" i="65"/>
  <c r="F106" i="72"/>
  <c r="E106" i="70"/>
  <c r="H110" i="65"/>
  <c r="F110" i="72"/>
  <c r="H114" i="65"/>
  <c r="F114" i="72"/>
  <c r="E114" i="70"/>
  <c r="H118" i="65"/>
  <c r="F118" i="72"/>
  <c r="H122" i="65"/>
  <c r="F122" i="72"/>
  <c r="E122" i="70"/>
  <c r="H126" i="65"/>
  <c r="F126" i="72"/>
  <c r="H130" i="65"/>
  <c r="F130" i="72"/>
  <c r="E130" i="70"/>
  <c r="H134" i="65"/>
  <c r="F134" i="72"/>
  <c r="H138" i="65"/>
  <c r="F138" i="72"/>
  <c r="E138" i="70"/>
  <c r="H142" i="65"/>
  <c r="F142" i="72"/>
  <c r="H146" i="65"/>
  <c r="F146" i="72"/>
  <c r="E146" i="70"/>
  <c r="H150" i="65"/>
  <c r="F150" i="72"/>
  <c r="H154" i="65"/>
  <c r="F154" i="72"/>
  <c r="E154" i="70"/>
  <c r="G154" i="70" s="1"/>
  <c r="F158" i="62"/>
  <c r="F158" i="72"/>
  <c r="F162" i="62"/>
  <c r="H162" i="65"/>
  <c r="G162" i="64"/>
  <c r="H9" i="65"/>
  <c r="E9" i="70"/>
  <c r="G9" i="70" s="1"/>
  <c r="F13" i="62"/>
  <c r="F13" i="72"/>
  <c r="E13" i="70"/>
  <c r="G13" i="70" s="1"/>
  <c r="F17" i="62"/>
  <c r="E17" i="70"/>
  <c r="G17" i="70" s="1"/>
  <c r="F21" i="62"/>
  <c r="F21" i="72"/>
  <c r="E21" i="70"/>
  <c r="G21" i="70" s="1"/>
  <c r="F25" i="62"/>
  <c r="E25" i="70"/>
  <c r="F29" i="62"/>
  <c r="F29" i="72"/>
  <c r="E29" i="70"/>
  <c r="F33" i="62"/>
  <c r="E33" i="70"/>
  <c r="F37" i="62"/>
  <c r="F37" i="72"/>
  <c r="E37" i="70"/>
  <c r="G37" i="70" s="1"/>
  <c r="F41" i="62"/>
  <c r="E41" i="70"/>
  <c r="G41" i="70" s="1"/>
  <c r="F45" i="62"/>
  <c r="F45" i="72"/>
  <c r="E45" i="70"/>
  <c r="F49" i="62"/>
  <c r="E49" i="70"/>
  <c r="G49" i="70" s="1"/>
  <c r="F53" i="62"/>
  <c r="F53" i="72"/>
  <c r="E53" i="70"/>
  <c r="G53" i="70" s="1"/>
  <c r="F57" i="62"/>
  <c r="E57" i="70"/>
  <c r="F61" i="62"/>
  <c r="F61" i="72"/>
  <c r="E61" i="70"/>
  <c r="F65" i="62"/>
  <c r="E65" i="70"/>
  <c r="F69" i="62"/>
  <c r="F69" i="72"/>
  <c r="E69" i="70"/>
  <c r="G69" i="70" s="1"/>
  <c r="F73" i="62"/>
  <c r="E73" i="70"/>
  <c r="G73" i="70" s="1"/>
  <c r="F77" i="62"/>
  <c r="F77" i="72"/>
  <c r="E77" i="70"/>
  <c r="G77" i="70" s="1"/>
  <c r="F81" i="62"/>
  <c r="E81" i="70"/>
  <c r="F85" i="62"/>
  <c r="E85" i="70"/>
  <c r="G85" i="70" s="1"/>
  <c r="F85" i="72"/>
  <c r="F89" i="62"/>
  <c r="F89" i="72"/>
  <c r="F93" i="62"/>
  <c r="E93" i="70"/>
  <c r="G93" i="70" s="1"/>
  <c r="F93" i="72"/>
  <c r="F97" i="62"/>
  <c r="F97" i="72"/>
  <c r="F101" i="62"/>
  <c r="E101" i="70"/>
  <c r="G101" i="70" s="1"/>
  <c r="F101" i="72"/>
  <c r="F105" i="62"/>
  <c r="F105" i="72"/>
  <c r="F109" i="62"/>
  <c r="E109" i="70"/>
  <c r="G109" i="70" s="1"/>
  <c r="F109" i="72"/>
  <c r="F113" i="62"/>
  <c r="F117" i="62"/>
  <c r="E117" i="70"/>
  <c r="G117" i="70" s="1"/>
  <c r="F121" i="62"/>
  <c r="F125" i="62"/>
  <c r="E125" i="70"/>
  <c r="G125" i="70" s="1"/>
  <c r="F129" i="62"/>
  <c r="F133" i="62"/>
  <c r="E133" i="70"/>
  <c r="G133" i="70" s="1"/>
  <c r="F137" i="62"/>
  <c r="F141" i="62"/>
  <c r="E141" i="70"/>
  <c r="G141" i="70" s="1"/>
  <c r="F145" i="62"/>
  <c r="F149" i="62"/>
  <c r="F149" i="72"/>
  <c r="F153" i="62"/>
  <c r="F157" i="62"/>
  <c r="F157" i="72"/>
  <c r="F161" i="62"/>
  <c r="H161" i="65"/>
  <c r="G58" i="70"/>
  <c r="I6" i="73"/>
  <c r="J6" i="73" s="1"/>
  <c r="I41" i="68"/>
  <c r="G81" i="68"/>
  <c r="Q18" i="61"/>
  <c r="O18" i="61"/>
  <c r="T18" i="61"/>
  <c r="P18" i="61"/>
  <c r="K20" i="61"/>
  <c r="R20" i="61"/>
  <c r="J20" i="61"/>
  <c r="O24" i="61"/>
  <c r="I24" i="61"/>
  <c r="R24" i="61"/>
  <c r="N24" i="61"/>
  <c r="O26" i="61"/>
  <c r="P26" i="61"/>
  <c r="O28" i="61"/>
  <c r="T28" i="61"/>
  <c r="L28" i="61"/>
  <c r="I32" i="61"/>
  <c r="N32" i="61"/>
  <c r="Q34" i="61"/>
  <c r="O34" i="61"/>
  <c r="T34" i="61"/>
  <c r="P34" i="61"/>
  <c r="O36" i="61"/>
  <c r="Q36" i="61"/>
  <c r="T36" i="61"/>
  <c r="P36" i="61"/>
  <c r="K40" i="61"/>
  <c r="Q40" i="61"/>
  <c r="T40" i="61"/>
  <c r="P40" i="61"/>
  <c r="J40" i="61"/>
  <c r="N42" i="61"/>
  <c r="R44" i="61"/>
  <c r="Q48" i="61"/>
  <c r="Q50" i="61"/>
  <c r="S50" i="61" s="1"/>
  <c r="T50" i="61"/>
  <c r="L50" i="61"/>
  <c r="Q52" i="61"/>
  <c r="P52" i="61"/>
  <c r="K56" i="61"/>
  <c r="T56" i="61"/>
  <c r="L56" i="61"/>
  <c r="T58" i="61"/>
  <c r="Q60" i="61"/>
  <c r="O64" i="61"/>
  <c r="J64" i="61"/>
  <c r="K66" i="61"/>
  <c r="N66" i="61"/>
  <c r="K68" i="61"/>
  <c r="R68" i="61"/>
  <c r="J68" i="61"/>
  <c r="I72" i="61"/>
  <c r="N72" i="61"/>
  <c r="I76" i="61"/>
  <c r="R76" i="61"/>
  <c r="J76" i="61"/>
  <c r="N84" i="61"/>
  <c r="O92" i="61"/>
  <c r="P92" i="61"/>
  <c r="S92" i="61" s="1"/>
  <c r="Q100" i="61"/>
  <c r="L100" i="61"/>
  <c r="K108" i="61"/>
  <c r="N108" i="61"/>
  <c r="K116" i="61"/>
  <c r="Q124" i="61"/>
  <c r="T124" i="61"/>
  <c r="L124" i="61"/>
  <c r="L157" i="61"/>
  <c r="G128" i="65"/>
  <c r="I128" i="65" s="1"/>
  <c r="G7" i="70"/>
  <c r="G81" i="70"/>
  <c r="W13" i="64"/>
  <c r="W35" i="64"/>
  <c r="M53" i="64"/>
  <c r="W156" i="64"/>
  <c r="D16" i="123"/>
  <c r="E16" i="123"/>
  <c r="Q162" i="46"/>
  <c r="W163" i="49"/>
  <c r="AC162" i="51"/>
  <c r="AZ162" i="53"/>
  <c r="K162" i="55"/>
  <c r="V164" i="64"/>
  <c r="D7" i="123"/>
  <c r="E7" i="123"/>
  <c r="G16" i="69"/>
  <c r="C12" i="82"/>
  <c r="I66" i="73"/>
  <c r="J66" i="73" s="1"/>
  <c r="H66" i="73"/>
  <c r="I142" i="73"/>
  <c r="H142" i="73"/>
  <c r="I150" i="73"/>
  <c r="H150" i="73"/>
  <c r="A29" i="130"/>
  <c r="G29" i="130"/>
  <c r="F27" i="130"/>
  <c r="D27" i="130"/>
  <c r="A27" i="130" s="1"/>
  <c r="E21" i="130"/>
  <c r="D21" i="130"/>
  <c r="A21" i="130" s="1"/>
  <c r="E19" i="130"/>
  <c r="D19" i="130"/>
  <c r="A19" i="130" s="1"/>
  <c r="E17" i="130"/>
  <c r="D17" i="130"/>
  <c r="A17" i="130" s="1"/>
  <c r="F9" i="65"/>
  <c r="G9" i="65" s="1"/>
  <c r="G9" i="62"/>
  <c r="G28" i="65"/>
  <c r="I28" i="65" s="1"/>
  <c r="M156" i="64"/>
  <c r="M140" i="64"/>
  <c r="M160" i="64"/>
  <c r="M144" i="64"/>
  <c r="M150" i="64"/>
  <c r="M134" i="64"/>
  <c r="Y152" i="64"/>
  <c r="Y148" i="64"/>
  <c r="Y140" i="64"/>
  <c r="Y136" i="64"/>
  <c r="M73" i="64"/>
  <c r="M57" i="64"/>
  <c r="M41" i="64"/>
  <c r="M69" i="64"/>
  <c r="M11" i="64"/>
  <c r="M116" i="64"/>
  <c r="M100" i="64"/>
  <c r="M96" i="64"/>
  <c r="M92" i="64"/>
  <c r="M88" i="64"/>
  <c r="M84" i="64"/>
  <c r="M80" i="64"/>
  <c r="M76" i="64"/>
  <c r="M71" i="64"/>
  <c r="M55" i="64"/>
  <c r="M39" i="64"/>
  <c r="M23" i="64"/>
  <c r="M75" i="64"/>
  <c r="M59" i="64"/>
  <c r="M43" i="64"/>
  <c r="M27" i="64"/>
  <c r="M85" i="64"/>
  <c r="M30" i="64"/>
  <c r="M38" i="64"/>
  <c r="K129" i="64"/>
  <c r="M89" i="64"/>
  <c r="K72" i="64"/>
  <c r="M60" i="64"/>
  <c r="K46" i="64"/>
  <c r="M14" i="64"/>
  <c r="M129" i="64"/>
  <c r="M105" i="64"/>
  <c r="Y12" i="64"/>
  <c r="M46" i="64"/>
  <c r="Y29" i="64"/>
  <c r="Y72" i="64"/>
  <c r="AU12" i="53"/>
  <c r="L13" i="64" s="1"/>
  <c r="AV37" i="53"/>
  <c r="X38" i="64" s="1"/>
  <c r="Z38" i="64" s="1"/>
  <c r="AU42" i="53"/>
  <c r="L43" i="64" s="1"/>
  <c r="AU68" i="53"/>
  <c r="L69" i="64" s="1"/>
  <c r="H149" i="125"/>
  <c r="G149" i="125" s="1"/>
  <c r="H79" i="125"/>
  <c r="I79" i="125" s="1"/>
  <c r="E6" i="68"/>
  <c r="I6" i="68" s="1"/>
  <c r="M17" i="64"/>
  <c r="K130" i="64"/>
  <c r="K128" i="64"/>
  <c r="K126" i="64"/>
  <c r="K124" i="64"/>
  <c r="K122" i="64"/>
  <c r="K120" i="64"/>
  <c r="K118" i="64"/>
  <c r="K116" i="64"/>
  <c r="K114" i="64"/>
  <c r="K112" i="64"/>
  <c r="K110" i="64"/>
  <c r="K108" i="64"/>
  <c r="K106" i="64"/>
  <c r="K104" i="64"/>
  <c r="E98" i="71"/>
  <c r="E94" i="71"/>
  <c r="E43" i="71"/>
  <c r="M37" i="64"/>
  <c r="M21" i="64"/>
  <c r="M130" i="64"/>
  <c r="M126" i="64"/>
  <c r="M122" i="64"/>
  <c r="M118" i="64"/>
  <c r="M114" i="64"/>
  <c r="M110" i="64"/>
  <c r="M106" i="64"/>
  <c r="M63" i="64"/>
  <c r="M47" i="64"/>
  <c r="M31" i="64"/>
  <c r="E90" i="71"/>
  <c r="E86" i="71"/>
  <c r="E82" i="71"/>
  <c r="E78" i="71"/>
  <c r="Y59" i="64"/>
  <c r="K75" i="64"/>
  <c r="K43" i="64"/>
  <c r="M13" i="64"/>
  <c r="M141" i="64"/>
  <c r="M125" i="64"/>
  <c r="M117" i="64"/>
  <c r="M109" i="64"/>
  <c r="Y64" i="64"/>
  <c r="Y96" i="64"/>
  <c r="M18" i="64"/>
  <c r="Y11" i="64"/>
  <c r="M149" i="64"/>
  <c r="Y153" i="64"/>
  <c r="M72" i="64"/>
  <c r="W159" i="50"/>
  <c r="D159" i="63" s="1"/>
  <c r="W163" i="50"/>
  <c r="D163" i="63" s="1"/>
  <c r="J101" i="73"/>
  <c r="J107" i="73"/>
  <c r="J109" i="73"/>
  <c r="J143" i="73"/>
  <c r="L11" i="96"/>
  <c r="AD112" i="126"/>
  <c r="AD48" i="126"/>
  <c r="H558" i="37"/>
  <c r="H489" i="37"/>
  <c r="P489" i="37"/>
  <c r="J143" i="37"/>
  <c r="F143" i="37"/>
  <c r="N143" i="37"/>
  <c r="K19" i="31"/>
  <c r="BL2" i="77" s="1"/>
  <c r="I12" i="96"/>
  <c r="K12" i="96"/>
  <c r="E140" i="73"/>
  <c r="I137" i="73"/>
  <c r="J137" i="73" s="1"/>
  <c r="E121" i="73"/>
  <c r="E105" i="73"/>
  <c r="I35" i="73"/>
  <c r="I31" i="73"/>
  <c r="J31" i="73" s="1"/>
  <c r="E32" i="66"/>
  <c r="H25" i="66"/>
  <c r="H22" i="66"/>
  <c r="H21" i="66"/>
  <c r="E20" i="66"/>
  <c r="H11" i="66"/>
  <c r="H165" i="54"/>
  <c r="AF160" i="53"/>
  <c r="AP158" i="53"/>
  <c r="Z158" i="53"/>
  <c r="AH153" i="53"/>
  <c r="AP150" i="53"/>
  <c r="Z150" i="53"/>
  <c r="AJ140" i="53"/>
  <c r="AR136" i="53"/>
  <c r="AJ136" i="53"/>
  <c r="AB136" i="53"/>
  <c r="T136" i="53"/>
  <c r="L136" i="53"/>
  <c r="AR134" i="53"/>
  <c r="AJ134" i="53"/>
  <c r="AB134" i="53"/>
  <c r="T134" i="53"/>
  <c r="L134" i="53"/>
  <c r="AT129" i="53"/>
  <c r="AP129" i="53"/>
  <c r="AL129" i="53"/>
  <c r="AH129" i="53"/>
  <c r="AD129" i="53"/>
  <c r="Z129" i="53"/>
  <c r="T129" i="53"/>
  <c r="P129" i="53"/>
  <c r="L129" i="53"/>
  <c r="H129" i="53"/>
  <c r="D129" i="53"/>
  <c r="AT128" i="53"/>
  <c r="AL128" i="53"/>
  <c r="AD128" i="53"/>
  <c r="T128" i="53"/>
  <c r="L128" i="53"/>
  <c r="AN127" i="53"/>
  <c r="X127" i="53"/>
  <c r="AT118" i="53"/>
  <c r="AP118" i="53"/>
  <c r="AL118" i="53"/>
  <c r="AH118" i="53"/>
  <c r="AD118" i="53"/>
  <c r="Z118" i="53"/>
  <c r="T118" i="53"/>
  <c r="P118" i="53"/>
  <c r="L118" i="53"/>
  <c r="H118" i="53"/>
  <c r="D118" i="53"/>
  <c r="AF107" i="53"/>
  <c r="AN106" i="53"/>
  <c r="AF106" i="53"/>
  <c r="X106" i="53"/>
  <c r="N106" i="53"/>
  <c r="AR101" i="53"/>
  <c r="AB101" i="53"/>
  <c r="AT99" i="53"/>
  <c r="AL99" i="53"/>
  <c r="AD99" i="53"/>
  <c r="T99" i="53"/>
  <c r="L99" i="53"/>
  <c r="D99" i="53"/>
  <c r="AT97" i="53"/>
  <c r="AP97" i="53"/>
  <c r="AL97" i="53"/>
  <c r="AH97" i="53"/>
  <c r="AD97" i="53"/>
  <c r="Z97" i="53"/>
  <c r="T97" i="53"/>
  <c r="P97" i="53"/>
  <c r="L97" i="53"/>
  <c r="H97" i="53"/>
  <c r="D97" i="53"/>
  <c r="AR90" i="53"/>
  <c r="AB90" i="53"/>
  <c r="J90" i="53"/>
  <c r="AR83" i="53"/>
  <c r="AN83" i="53"/>
  <c r="AJ83" i="53"/>
  <c r="AF83" i="53"/>
  <c r="AB83" i="53"/>
  <c r="X83" i="53"/>
  <c r="R83" i="53"/>
  <c r="N83" i="53"/>
  <c r="J83" i="53"/>
  <c r="F83" i="53"/>
  <c r="AN80" i="53"/>
  <c r="AF80" i="53"/>
  <c r="X80" i="53"/>
  <c r="N80" i="53"/>
  <c r="AR76" i="53"/>
  <c r="AB76" i="53"/>
  <c r="AP64" i="53"/>
  <c r="AH64" i="53"/>
  <c r="Z64" i="53"/>
  <c r="N64" i="53"/>
  <c r="AP63" i="53"/>
  <c r="Z63" i="53"/>
  <c r="AN62" i="53"/>
  <c r="AF62" i="53"/>
  <c r="X62" i="53"/>
  <c r="N62" i="53"/>
  <c r="AR47" i="53"/>
  <c r="AB47" i="53"/>
  <c r="J47" i="53"/>
  <c r="AR40" i="53"/>
  <c r="AB40" i="53"/>
  <c r="J40" i="53"/>
  <c r="AN32" i="53"/>
  <c r="AF32" i="53"/>
  <c r="X32" i="53"/>
  <c r="N32" i="53"/>
  <c r="AL24" i="53"/>
  <c r="AL22" i="53"/>
  <c r="AP19" i="53"/>
  <c r="AH19" i="53"/>
  <c r="Z19" i="53"/>
  <c r="N19" i="53"/>
  <c r="AR17" i="53"/>
  <c r="AB17" i="53"/>
  <c r="J17" i="53"/>
  <c r="AN16" i="53"/>
  <c r="AF16" i="53"/>
  <c r="X16" i="53"/>
  <c r="N16" i="53"/>
  <c r="AR14" i="53"/>
  <c r="AB14" i="53"/>
  <c r="T163" i="51"/>
  <c r="L163" i="51"/>
  <c r="D163" i="51"/>
  <c r="T162" i="50"/>
  <c r="P162" i="50"/>
  <c r="P164" i="50" s="1"/>
  <c r="L162" i="50"/>
  <c r="H162" i="50"/>
  <c r="H164" i="50" s="1"/>
  <c r="P160" i="49"/>
  <c r="BR164" i="47"/>
  <c r="G73" i="72" s="1"/>
  <c r="N162" i="46"/>
  <c r="Q163" i="64" s="1"/>
  <c r="AD80" i="126"/>
  <c r="AD18" i="126"/>
  <c r="M420" i="37"/>
  <c r="S383" i="37"/>
  <c r="K282" i="37"/>
  <c r="E282" i="37"/>
  <c r="K213" i="37"/>
  <c r="G213" i="37"/>
  <c r="J164" i="36"/>
  <c r="H98" i="68"/>
  <c r="I98" i="68"/>
  <c r="D162" i="56"/>
  <c r="F162" i="56"/>
  <c r="N162" i="56"/>
  <c r="V162" i="56"/>
  <c r="F163" i="54"/>
  <c r="J163" i="54"/>
  <c r="D159" i="53"/>
  <c r="F159" i="53"/>
  <c r="N159" i="53"/>
  <c r="X159" i="53"/>
  <c r="AF159" i="53"/>
  <c r="AN159" i="53"/>
  <c r="D157" i="53"/>
  <c r="L157" i="53"/>
  <c r="T157" i="53"/>
  <c r="AB157" i="53"/>
  <c r="AJ157" i="53"/>
  <c r="AR157" i="53"/>
  <c r="P155" i="53"/>
  <c r="AF155" i="53"/>
  <c r="H152" i="53"/>
  <c r="X152" i="53"/>
  <c r="AN152" i="53"/>
  <c r="D138" i="53"/>
  <c r="H138" i="53"/>
  <c r="L138" i="53"/>
  <c r="P138" i="53"/>
  <c r="T138" i="53"/>
  <c r="Z138" i="53"/>
  <c r="AD138" i="53"/>
  <c r="AH138" i="53"/>
  <c r="AL138" i="53"/>
  <c r="AP138" i="53"/>
  <c r="AT138" i="53"/>
  <c r="R132" i="53"/>
  <c r="AH132" i="53"/>
  <c r="R126" i="53"/>
  <c r="AH126" i="53"/>
  <c r="R109" i="53"/>
  <c r="AH109" i="53"/>
  <c r="D101" i="53"/>
  <c r="H101" i="53"/>
  <c r="L101" i="53"/>
  <c r="P101" i="53"/>
  <c r="T101" i="53"/>
  <c r="Z101" i="53"/>
  <c r="AD101" i="53"/>
  <c r="AH101" i="53"/>
  <c r="AL101" i="53"/>
  <c r="AP101" i="53"/>
  <c r="AT101" i="53"/>
  <c r="J89" i="53"/>
  <c r="Z89" i="53"/>
  <c r="AP89" i="53"/>
  <c r="R85" i="53"/>
  <c r="AH85" i="53"/>
  <c r="R72" i="53"/>
  <c r="AL72" i="53"/>
  <c r="R60" i="53"/>
  <c r="AL60" i="53"/>
  <c r="F56" i="53"/>
  <c r="N56" i="53"/>
  <c r="Z56" i="53"/>
  <c r="AH56" i="53"/>
  <c r="AP56" i="53"/>
  <c r="F51" i="53"/>
  <c r="N51" i="53"/>
  <c r="X51" i="53"/>
  <c r="AF51" i="53"/>
  <c r="AN51" i="53"/>
  <c r="F43" i="53"/>
  <c r="J43" i="53"/>
  <c r="AB43" i="53"/>
  <c r="AR43" i="53"/>
  <c r="N39" i="53"/>
  <c r="AL39" i="53"/>
  <c r="C32" i="53"/>
  <c r="E32" i="53"/>
  <c r="G32" i="53"/>
  <c r="I32" i="53"/>
  <c r="K32" i="53"/>
  <c r="M32" i="53"/>
  <c r="O32" i="53"/>
  <c r="Q32" i="53"/>
  <c r="S32" i="53"/>
  <c r="W32" i="53"/>
  <c r="Y32" i="53"/>
  <c r="AA32" i="53"/>
  <c r="AC32" i="53"/>
  <c r="AE32" i="53"/>
  <c r="AG32" i="53"/>
  <c r="AI32" i="53"/>
  <c r="AK32" i="53"/>
  <c r="AM32" i="53"/>
  <c r="AO32" i="53"/>
  <c r="AQ32" i="53"/>
  <c r="AS32" i="53"/>
  <c r="R29" i="53"/>
  <c r="AH29" i="53"/>
  <c r="R20" i="53"/>
  <c r="AL20" i="53"/>
  <c r="D14" i="53"/>
  <c r="H14" i="53"/>
  <c r="L14" i="53"/>
  <c r="P14" i="53"/>
  <c r="T14" i="53"/>
  <c r="Z14" i="53"/>
  <c r="AD14" i="53"/>
  <c r="AH14" i="53"/>
  <c r="AL14" i="53"/>
  <c r="AP14" i="53"/>
  <c r="AT14" i="53"/>
  <c r="R11" i="53"/>
  <c r="AL11" i="53"/>
  <c r="D160" i="51"/>
  <c r="H160" i="51"/>
  <c r="L160" i="51"/>
  <c r="P160" i="51"/>
  <c r="T160" i="51"/>
  <c r="X160" i="51"/>
  <c r="D160" i="50"/>
  <c r="F160" i="50"/>
  <c r="V160" i="50"/>
  <c r="K69" i="64"/>
  <c r="N69" i="64" s="1"/>
  <c r="E157" i="73"/>
  <c r="T165" i="54"/>
  <c r="L165" i="54"/>
  <c r="AT156" i="53"/>
  <c r="AD156" i="53"/>
  <c r="AR151" i="53"/>
  <c r="AB151" i="53"/>
  <c r="AR137" i="53"/>
  <c r="AB137" i="53"/>
  <c r="J163" i="56"/>
  <c r="R163" i="56"/>
  <c r="C165" i="54"/>
  <c r="W165" i="54" s="1"/>
  <c r="F165" i="54"/>
  <c r="J165" i="54"/>
  <c r="N165" i="54"/>
  <c r="R165" i="54"/>
  <c r="V165" i="54"/>
  <c r="D160" i="53"/>
  <c r="H160" i="53"/>
  <c r="X160" i="53"/>
  <c r="AN160" i="53"/>
  <c r="F156" i="53"/>
  <c r="N156" i="53"/>
  <c r="Z156" i="53"/>
  <c r="AH156" i="53"/>
  <c r="AP156" i="53"/>
  <c r="J153" i="53"/>
  <c r="Z153" i="53"/>
  <c r="AP153" i="53"/>
  <c r="F151" i="53"/>
  <c r="N151" i="53"/>
  <c r="X151" i="53"/>
  <c r="AF151" i="53"/>
  <c r="AN151" i="53"/>
  <c r="J140" i="53"/>
  <c r="AB140" i="53"/>
  <c r="AR140" i="53"/>
  <c r="F137" i="53"/>
  <c r="N137" i="53"/>
  <c r="X137" i="53"/>
  <c r="AF137" i="53"/>
  <c r="AN137" i="53"/>
  <c r="R119" i="53"/>
  <c r="AH119" i="53"/>
  <c r="P115" i="53"/>
  <c r="AF115" i="53"/>
  <c r="C106" i="53"/>
  <c r="D106" i="53"/>
  <c r="H106" i="53"/>
  <c r="L106" i="53"/>
  <c r="P106" i="53"/>
  <c r="T106" i="53"/>
  <c r="Z106" i="53"/>
  <c r="AD106" i="53"/>
  <c r="AH106" i="53"/>
  <c r="AL106" i="53"/>
  <c r="AP106" i="53"/>
  <c r="AT106" i="53"/>
  <c r="H100" i="53"/>
  <c r="P100" i="53"/>
  <c r="J94" i="53"/>
  <c r="AB94" i="53"/>
  <c r="AR94" i="53"/>
  <c r="H88" i="53"/>
  <c r="P88" i="53"/>
  <c r="F76" i="53"/>
  <c r="N76" i="53"/>
  <c r="X76" i="53"/>
  <c r="AF76" i="53"/>
  <c r="AN76" i="53"/>
  <c r="F73" i="53"/>
  <c r="N73" i="53"/>
  <c r="X73" i="53"/>
  <c r="AF73" i="53"/>
  <c r="AN73" i="53"/>
  <c r="J65" i="53"/>
  <c r="R65" i="53"/>
  <c r="F58" i="53"/>
  <c r="J58" i="53"/>
  <c r="AB58" i="53"/>
  <c r="AR58" i="53"/>
  <c r="J55" i="53"/>
  <c r="Z55" i="53"/>
  <c r="AP55" i="53"/>
  <c r="J48" i="53"/>
  <c r="Z48" i="53"/>
  <c r="AP48" i="53"/>
  <c r="R45" i="53"/>
  <c r="AH45" i="53"/>
  <c r="F41" i="53"/>
  <c r="N41" i="53"/>
  <c r="Z41" i="53"/>
  <c r="AH41" i="53"/>
  <c r="AP41" i="53"/>
  <c r="R25" i="53"/>
  <c r="AL25" i="53"/>
  <c r="R15" i="53"/>
  <c r="AH15" i="53"/>
  <c r="F12" i="53"/>
  <c r="Z12" i="53"/>
  <c r="AP12" i="53"/>
  <c r="F160" i="52"/>
  <c r="J160" i="52"/>
  <c r="G73" i="62"/>
  <c r="H73" i="62" s="1"/>
  <c r="J73" i="62" s="1"/>
  <c r="I19" i="96"/>
  <c r="I17" i="96"/>
  <c r="I16" i="96"/>
  <c r="I15" i="96"/>
  <c r="I14" i="96"/>
  <c r="E14" i="96"/>
  <c r="I13" i="96"/>
  <c r="E12" i="96"/>
  <c r="I10" i="96"/>
  <c r="I8" i="96"/>
  <c r="E150" i="73"/>
  <c r="E142" i="73"/>
  <c r="E56" i="73"/>
  <c r="H41" i="66"/>
  <c r="H36" i="66"/>
  <c r="E34" i="66"/>
  <c r="E33" i="66"/>
  <c r="H32" i="66"/>
  <c r="Z162" i="56"/>
  <c r="D161" i="73" s="1"/>
  <c r="J162" i="56"/>
  <c r="R163" i="54"/>
  <c r="AF116" i="53"/>
  <c r="AN101" i="53"/>
  <c r="AF101" i="53"/>
  <c r="X101" i="53"/>
  <c r="N101" i="53"/>
  <c r="F101" i="53"/>
  <c r="R89" i="53"/>
  <c r="AL75" i="53"/>
  <c r="AT56" i="53"/>
  <c r="AD56" i="53"/>
  <c r="J56" i="53"/>
  <c r="AR51" i="53"/>
  <c r="AB51" i="53"/>
  <c r="J51" i="53"/>
  <c r="AL46" i="53"/>
  <c r="R43" i="53"/>
  <c r="AT32" i="53"/>
  <c r="AP32" i="53"/>
  <c r="AL32" i="53"/>
  <c r="AH32" i="53"/>
  <c r="AD32" i="53"/>
  <c r="Z32" i="53"/>
  <c r="T32" i="53"/>
  <c r="P32" i="53"/>
  <c r="L32" i="53"/>
  <c r="H32" i="53"/>
  <c r="D32" i="53"/>
  <c r="AH23" i="53"/>
  <c r="AN14" i="53"/>
  <c r="AF14" i="53"/>
  <c r="X14" i="53"/>
  <c r="N14" i="53"/>
  <c r="F14" i="53"/>
  <c r="V160" i="51"/>
  <c r="N160" i="51"/>
  <c r="F160" i="51"/>
  <c r="N160" i="50"/>
  <c r="CX164" i="47"/>
  <c r="AL164" i="47"/>
  <c r="AD104" i="126"/>
  <c r="AD72" i="126"/>
  <c r="AD40" i="126"/>
  <c r="AD10" i="126"/>
  <c r="H191" i="43"/>
  <c r="M338" i="40"/>
  <c r="R276" i="40"/>
  <c r="G291" i="40"/>
  <c r="G103" i="40"/>
  <c r="E21" i="66"/>
  <c r="H20" i="66"/>
  <c r="E19" i="66"/>
  <c r="R161" i="49"/>
  <c r="R162" i="48"/>
  <c r="N121" i="126"/>
  <c r="AD88" i="126"/>
  <c r="AD56" i="126"/>
  <c r="AD26" i="126"/>
  <c r="H439" i="43"/>
  <c r="G377" i="43"/>
  <c r="N286" i="43"/>
  <c r="F315" i="43"/>
  <c r="E2" i="41"/>
  <c r="C19" i="41"/>
  <c r="M150" i="40"/>
  <c r="P627" i="37"/>
  <c r="L558" i="37"/>
  <c r="M213" i="37"/>
  <c r="H120" i="68"/>
  <c r="G120" i="68"/>
  <c r="I120" i="68"/>
  <c r="H64" i="68"/>
  <c r="I64" i="68"/>
  <c r="H60" i="68"/>
  <c r="G60" i="68"/>
  <c r="I60" i="68"/>
  <c r="I154" i="68"/>
  <c r="G154" i="68"/>
  <c r="H154" i="68"/>
  <c r="I78" i="68"/>
  <c r="H78" i="68"/>
  <c r="G78" i="68"/>
  <c r="H62" i="68"/>
  <c r="I62" i="68"/>
  <c r="G62" i="68"/>
  <c r="M76" i="61"/>
  <c r="H117" i="125"/>
  <c r="G117" i="125" s="1"/>
  <c r="E147" i="73"/>
  <c r="F147" i="73"/>
  <c r="I141" i="73"/>
  <c r="H141" i="73"/>
  <c r="E127" i="73"/>
  <c r="H127" i="73"/>
  <c r="I127" i="73"/>
  <c r="F127" i="73"/>
  <c r="H119" i="73"/>
  <c r="F119" i="73"/>
  <c r="I99" i="73"/>
  <c r="E99" i="73"/>
  <c r="F49" i="73"/>
  <c r="E49" i="73"/>
  <c r="E45" i="73"/>
  <c r="I45" i="73"/>
  <c r="H45" i="73"/>
  <c r="E29" i="73"/>
  <c r="H29" i="73"/>
  <c r="I117" i="73"/>
  <c r="E117" i="73"/>
  <c r="H117" i="73"/>
  <c r="I113" i="73"/>
  <c r="E113" i="73"/>
  <c r="F113" i="73"/>
  <c r="I85" i="73"/>
  <c r="F85" i="73"/>
  <c r="E71" i="73"/>
  <c r="I71" i="73"/>
  <c r="H71" i="73"/>
  <c r="F71" i="73"/>
  <c r="I67" i="73"/>
  <c r="E67" i="73"/>
  <c r="H63" i="73"/>
  <c r="F63" i="73"/>
  <c r="E57" i="73"/>
  <c r="I57" i="73"/>
  <c r="F57" i="73"/>
  <c r="H47" i="73"/>
  <c r="F47" i="73"/>
  <c r="E27" i="73"/>
  <c r="I27" i="73"/>
  <c r="E23" i="73"/>
  <c r="H23" i="73"/>
  <c r="F23" i="73"/>
  <c r="E128" i="71"/>
  <c r="E64" i="71"/>
  <c r="E158" i="71"/>
  <c r="E142" i="71"/>
  <c r="E148" i="71"/>
  <c r="M8" i="61"/>
  <c r="R61" i="118"/>
  <c r="C63" i="118"/>
  <c r="C52" i="128"/>
  <c r="C61" i="128" s="1"/>
  <c r="C24" i="128"/>
  <c r="C31" i="128" s="1"/>
  <c r="R23" i="128"/>
  <c r="H146" i="68"/>
  <c r="I146" i="68"/>
  <c r="I110" i="68"/>
  <c r="H110" i="68"/>
  <c r="G110" i="68"/>
  <c r="G32" i="68"/>
  <c r="H32" i="68"/>
  <c r="I28" i="68"/>
  <c r="H28" i="68"/>
  <c r="G28" i="68"/>
  <c r="G101" i="68"/>
  <c r="H101" i="68"/>
  <c r="I101" i="68"/>
  <c r="G77" i="68"/>
  <c r="H77" i="68"/>
  <c r="I77" i="68"/>
  <c r="H45" i="68"/>
  <c r="G45" i="68"/>
  <c r="I130" i="68"/>
  <c r="G130" i="68"/>
  <c r="H130" i="68"/>
  <c r="H30" i="68"/>
  <c r="G30" i="68"/>
  <c r="I30" i="68"/>
  <c r="G147" i="68"/>
  <c r="H147" i="68"/>
  <c r="I147" i="68"/>
  <c r="F154" i="53"/>
  <c r="J154" i="53"/>
  <c r="AD154" i="53"/>
  <c r="AT154" i="53"/>
  <c r="C150" i="53"/>
  <c r="F150" i="53"/>
  <c r="J150" i="53"/>
  <c r="N150" i="53"/>
  <c r="R150" i="53"/>
  <c r="X150" i="53"/>
  <c r="AB150" i="53"/>
  <c r="AF150" i="53"/>
  <c r="AJ150" i="53"/>
  <c r="AN150" i="53"/>
  <c r="AR150" i="53"/>
  <c r="P149" i="53"/>
  <c r="AF149" i="53"/>
  <c r="H144" i="53"/>
  <c r="X144" i="53"/>
  <c r="AN144" i="53"/>
  <c r="D140" i="53"/>
  <c r="H140" i="53"/>
  <c r="L140" i="53"/>
  <c r="P140" i="53"/>
  <c r="T140" i="53"/>
  <c r="Z140" i="53"/>
  <c r="AD140" i="53"/>
  <c r="AH140" i="53"/>
  <c r="AL140" i="53"/>
  <c r="AP140" i="53"/>
  <c r="AT140" i="53"/>
  <c r="D139" i="53"/>
  <c r="L139" i="53"/>
  <c r="T139" i="53"/>
  <c r="AD139" i="53"/>
  <c r="AL139" i="53"/>
  <c r="AT139" i="53"/>
  <c r="J130" i="53"/>
  <c r="Z130" i="53"/>
  <c r="AP130" i="53"/>
  <c r="D122" i="53"/>
  <c r="H122" i="53"/>
  <c r="L122" i="53"/>
  <c r="P122" i="53"/>
  <c r="T122" i="53"/>
  <c r="Z122" i="53"/>
  <c r="AD122" i="53"/>
  <c r="AH122" i="53"/>
  <c r="AL122" i="53"/>
  <c r="AP122" i="53"/>
  <c r="AT122" i="53"/>
  <c r="J17" i="73"/>
  <c r="M85" i="61"/>
  <c r="M21" i="61"/>
  <c r="M37" i="61"/>
  <c r="S70" i="61"/>
  <c r="S90" i="61"/>
  <c r="M66" i="61"/>
  <c r="K37" i="64"/>
  <c r="M9" i="64"/>
  <c r="J142" i="73"/>
  <c r="AU45" i="53"/>
  <c r="L46" i="64" s="1"/>
  <c r="L19" i="96"/>
  <c r="AV138" i="53"/>
  <c r="X139" i="64" s="1"/>
  <c r="AT121" i="53"/>
  <c r="AD121" i="53"/>
  <c r="R161" i="53"/>
  <c r="AH161" i="53"/>
  <c r="C158" i="53"/>
  <c r="D158" i="53"/>
  <c r="L158" i="53"/>
  <c r="T158" i="53"/>
  <c r="AD158" i="53"/>
  <c r="AL158" i="53"/>
  <c r="AT158" i="53"/>
  <c r="D151" i="53"/>
  <c r="H151" i="53"/>
  <c r="L151" i="53"/>
  <c r="P151" i="53"/>
  <c r="T151" i="53"/>
  <c r="Z151" i="53"/>
  <c r="AD151" i="53"/>
  <c r="AH151" i="53"/>
  <c r="AL151" i="53"/>
  <c r="AP151" i="53"/>
  <c r="AT151" i="53"/>
  <c r="R143" i="53"/>
  <c r="AH143" i="53"/>
  <c r="D137" i="53"/>
  <c r="H137" i="53"/>
  <c r="L137" i="53"/>
  <c r="P137" i="53"/>
  <c r="T137" i="53"/>
  <c r="Z137" i="53"/>
  <c r="AD137" i="53"/>
  <c r="AH137" i="53"/>
  <c r="AL137" i="53"/>
  <c r="AP137" i="53"/>
  <c r="AT137" i="53"/>
  <c r="J132" i="53"/>
  <c r="Z132" i="53"/>
  <c r="AP132" i="53"/>
  <c r="J126" i="53"/>
  <c r="Z126" i="53"/>
  <c r="AP126" i="53"/>
  <c r="F121" i="53"/>
  <c r="N121" i="53"/>
  <c r="Z121" i="53"/>
  <c r="AH121" i="53"/>
  <c r="AP121" i="53"/>
  <c r="K26" i="64"/>
  <c r="D20" i="123"/>
  <c r="AU47" i="53"/>
  <c r="L48" i="64" s="1"/>
  <c r="N48" i="64" s="1"/>
  <c r="AU71" i="53"/>
  <c r="L72" i="64" s="1"/>
  <c r="G9" i="130"/>
  <c r="E132" i="73"/>
  <c r="H47" i="66"/>
  <c r="H44" i="66"/>
  <c r="H42" i="66"/>
  <c r="E42" i="66"/>
  <c r="E41" i="66"/>
  <c r="E28" i="66"/>
  <c r="H26" i="66"/>
  <c r="E26" i="66"/>
  <c r="E25" i="66"/>
  <c r="H15" i="66"/>
  <c r="E14" i="66"/>
  <c r="E13" i="66"/>
  <c r="H12" i="66"/>
  <c r="E12" i="66"/>
  <c r="E11" i="66"/>
  <c r="E8" i="66"/>
  <c r="AB162" i="56"/>
  <c r="X162" i="56"/>
  <c r="T162" i="56"/>
  <c r="P162" i="56"/>
  <c r="L162" i="56"/>
  <c r="H162" i="56"/>
  <c r="R154" i="53"/>
  <c r="AT150" i="53"/>
  <c r="AL150" i="53"/>
  <c r="AD150" i="53"/>
  <c r="T150" i="53"/>
  <c r="L150" i="53"/>
  <c r="D150" i="53"/>
  <c r="X149" i="53"/>
  <c r="P144" i="53"/>
  <c r="AN140" i="53"/>
  <c r="AF140" i="53"/>
  <c r="X140" i="53"/>
  <c r="N140" i="53"/>
  <c r="F140" i="53"/>
  <c r="AP139" i="53"/>
  <c r="Z139" i="53"/>
  <c r="H139" i="53"/>
  <c r="AL135" i="53"/>
  <c r="R130" i="53"/>
  <c r="J79" i="53"/>
  <c r="Z79" i="53"/>
  <c r="AP79" i="53"/>
  <c r="D73" i="53"/>
  <c r="H73" i="53"/>
  <c r="L73" i="53"/>
  <c r="P73" i="53"/>
  <c r="T73" i="53"/>
  <c r="Z73" i="53"/>
  <c r="AD73" i="53"/>
  <c r="AH73" i="53"/>
  <c r="AL73" i="53"/>
  <c r="AP73" i="53"/>
  <c r="AT73" i="53"/>
  <c r="C62" i="53"/>
  <c r="D62" i="53"/>
  <c r="H62" i="53"/>
  <c r="L62" i="53"/>
  <c r="P62" i="53"/>
  <c r="T62" i="53"/>
  <c r="Z62" i="53"/>
  <c r="AD62" i="53"/>
  <c r="AH62" i="53"/>
  <c r="AL62" i="53"/>
  <c r="AP62" i="53"/>
  <c r="AT62" i="53"/>
  <c r="J57" i="53"/>
  <c r="AB57" i="53"/>
  <c r="AR57" i="53"/>
  <c r="N53" i="53"/>
  <c r="AT53" i="53"/>
  <c r="C16" i="53"/>
  <c r="D16" i="53"/>
  <c r="H16" i="53"/>
  <c r="L16" i="53"/>
  <c r="P16" i="53"/>
  <c r="T16" i="53"/>
  <c r="Z16" i="53"/>
  <c r="AD16" i="53"/>
  <c r="AH16" i="53"/>
  <c r="AL16" i="53"/>
  <c r="AP16" i="53"/>
  <c r="AT16" i="53"/>
  <c r="C14" i="53"/>
  <c r="E14" i="53"/>
  <c r="G14" i="53"/>
  <c r="I14" i="53"/>
  <c r="K14" i="53"/>
  <c r="M14" i="53"/>
  <c r="O14" i="53"/>
  <c r="Q14" i="53"/>
  <c r="S14" i="53"/>
  <c r="W14" i="53"/>
  <c r="Y14" i="53"/>
  <c r="AA14" i="53"/>
  <c r="AC14" i="53"/>
  <c r="AE14" i="53"/>
  <c r="AG14" i="53"/>
  <c r="AI14" i="53"/>
  <c r="AK14" i="53"/>
  <c r="AM14" i="53"/>
  <c r="AO14" i="53"/>
  <c r="AQ14" i="53"/>
  <c r="AS14" i="53"/>
  <c r="D12" i="53"/>
  <c r="J12" i="53"/>
  <c r="R12" i="53"/>
  <c r="AD12" i="53"/>
  <c r="AL12" i="53"/>
  <c r="AT12" i="53"/>
  <c r="D7" i="53"/>
  <c r="F7" i="53"/>
  <c r="Z7" i="53"/>
  <c r="AP7" i="53"/>
  <c r="C161" i="50"/>
  <c r="W161" i="50" s="1"/>
  <c r="D161" i="63" s="1"/>
  <c r="D161" i="50"/>
  <c r="D164" i="50" s="1"/>
  <c r="L161" i="50"/>
  <c r="T161" i="50"/>
  <c r="T164" i="50" s="1"/>
  <c r="F159" i="50"/>
  <c r="R159" i="50"/>
  <c r="AT110" i="53"/>
  <c r="AP110" i="53"/>
  <c r="AL110" i="53"/>
  <c r="AH110" i="53"/>
  <c r="AD110" i="53"/>
  <c r="Z110" i="53"/>
  <c r="T110" i="53"/>
  <c r="P110" i="53"/>
  <c r="L110" i="53"/>
  <c r="H110" i="53"/>
  <c r="D110" i="53"/>
  <c r="AT102" i="53"/>
  <c r="AP102" i="53"/>
  <c r="AL102" i="53"/>
  <c r="AH102" i="53"/>
  <c r="AD102" i="53"/>
  <c r="Z102" i="53"/>
  <c r="T102" i="53"/>
  <c r="P102" i="53"/>
  <c r="L102" i="53"/>
  <c r="H102" i="53"/>
  <c r="AN100" i="53"/>
  <c r="X100" i="53"/>
  <c r="AR99" i="53"/>
  <c r="AN99" i="53"/>
  <c r="AJ99" i="53"/>
  <c r="AF99" i="53"/>
  <c r="AB99" i="53"/>
  <c r="X99" i="53"/>
  <c r="R99" i="53"/>
  <c r="N99" i="53"/>
  <c r="J99" i="53"/>
  <c r="F99" i="53"/>
  <c r="AS98" i="53"/>
  <c r="AQ98" i="53"/>
  <c r="AO98" i="53"/>
  <c r="AM98" i="53"/>
  <c r="AK98" i="53"/>
  <c r="AI98" i="53"/>
  <c r="AG98" i="53"/>
  <c r="AE98" i="53"/>
  <c r="AC98" i="53"/>
  <c r="AA98" i="53"/>
  <c r="Y98" i="53"/>
  <c r="W98" i="53"/>
  <c r="S98" i="53"/>
  <c r="Q98" i="53"/>
  <c r="O98" i="53"/>
  <c r="M98" i="53"/>
  <c r="K98" i="53"/>
  <c r="I98" i="53"/>
  <c r="G98" i="53"/>
  <c r="E98" i="53"/>
  <c r="AS97" i="53"/>
  <c r="AQ97" i="53"/>
  <c r="AO97" i="53"/>
  <c r="AM97" i="53"/>
  <c r="AK97" i="53"/>
  <c r="AI97" i="53"/>
  <c r="AG97" i="53"/>
  <c r="AE97" i="53"/>
  <c r="AC97" i="53"/>
  <c r="AA97" i="53"/>
  <c r="Y97" i="53"/>
  <c r="W97" i="53"/>
  <c r="S97" i="53"/>
  <c r="Q97" i="53"/>
  <c r="O97" i="53"/>
  <c r="M97" i="53"/>
  <c r="K97" i="53"/>
  <c r="I97" i="53"/>
  <c r="G97" i="53"/>
  <c r="E97" i="53"/>
  <c r="AH93" i="53"/>
  <c r="AN90" i="53"/>
  <c r="AF90" i="53"/>
  <c r="X90" i="53"/>
  <c r="N90" i="53"/>
  <c r="AN88" i="53"/>
  <c r="X88" i="53"/>
  <c r="AT86" i="53"/>
  <c r="AP86" i="53"/>
  <c r="AL86" i="53"/>
  <c r="AH86" i="53"/>
  <c r="AD86" i="53"/>
  <c r="Z86" i="53"/>
  <c r="T86" i="53"/>
  <c r="P86" i="53"/>
  <c r="L86" i="53"/>
  <c r="H86" i="53"/>
  <c r="D86" i="53"/>
  <c r="AF84" i="53"/>
  <c r="AR70" i="53"/>
  <c r="AB70" i="53"/>
  <c r="AR65" i="53"/>
  <c r="AB65" i="53"/>
  <c r="AL61" i="53"/>
  <c r="AN58" i="53"/>
  <c r="AF58" i="53"/>
  <c r="X58" i="53"/>
  <c r="N58" i="53"/>
  <c r="AN47" i="53"/>
  <c r="AF47" i="53"/>
  <c r="X47" i="53"/>
  <c r="N47" i="53"/>
  <c r="AN43" i="53"/>
  <c r="AF43" i="53"/>
  <c r="X43" i="53"/>
  <c r="N43" i="53"/>
  <c r="AN40" i="53"/>
  <c r="AF40" i="53"/>
  <c r="X40" i="53"/>
  <c r="N40" i="53"/>
  <c r="AH21" i="53"/>
  <c r="AN17" i="53"/>
  <c r="AF17" i="53"/>
  <c r="X17" i="53"/>
  <c r="N17" i="53"/>
  <c r="N160" i="52"/>
  <c r="P164" i="49"/>
  <c r="T162" i="49"/>
  <c r="P162" i="49"/>
  <c r="L162" i="49"/>
  <c r="H162" i="49"/>
  <c r="T164" i="48"/>
  <c r="J74" i="53"/>
  <c r="AD74" i="53"/>
  <c r="AT74" i="53"/>
  <c r="J72" i="53"/>
  <c r="AD72" i="53"/>
  <c r="AT72" i="53"/>
  <c r="F70" i="53"/>
  <c r="N70" i="53"/>
  <c r="X70" i="53"/>
  <c r="AF70" i="53"/>
  <c r="AN70" i="53"/>
  <c r="F65" i="53"/>
  <c r="N65" i="53"/>
  <c r="X65" i="53"/>
  <c r="AF65" i="53"/>
  <c r="AN65" i="53"/>
  <c r="D58" i="53"/>
  <c r="H58" i="53"/>
  <c r="L58" i="53"/>
  <c r="P58" i="53"/>
  <c r="T58" i="53"/>
  <c r="Z58" i="53"/>
  <c r="AD58" i="53"/>
  <c r="AH58" i="53"/>
  <c r="AL58" i="53"/>
  <c r="AP58" i="53"/>
  <c r="AT58" i="53"/>
  <c r="R50" i="53"/>
  <c r="AH50" i="53"/>
  <c r="D47" i="53"/>
  <c r="H47" i="53"/>
  <c r="L47" i="53"/>
  <c r="P47" i="53"/>
  <c r="T47" i="53"/>
  <c r="Z47" i="53"/>
  <c r="AD47" i="53"/>
  <c r="AH47" i="53"/>
  <c r="AL47" i="53"/>
  <c r="AP47" i="53"/>
  <c r="AT47" i="53"/>
  <c r="D43" i="53"/>
  <c r="H43" i="53"/>
  <c r="L43" i="53"/>
  <c r="P43" i="53"/>
  <c r="T43" i="53"/>
  <c r="Z43" i="53"/>
  <c r="AD43" i="53"/>
  <c r="AH43" i="53"/>
  <c r="AL43" i="53"/>
  <c r="AP43" i="53"/>
  <c r="AT43" i="53"/>
  <c r="D40" i="53"/>
  <c r="H40" i="53"/>
  <c r="L40" i="53"/>
  <c r="P40" i="53"/>
  <c r="T40" i="53"/>
  <c r="Z40" i="53"/>
  <c r="AD40" i="53"/>
  <c r="AH40" i="53"/>
  <c r="AL40" i="53"/>
  <c r="AP40" i="53"/>
  <c r="AT40" i="53"/>
  <c r="J25" i="53"/>
  <c r="AD25" i="53"/>
  <c r="AT25" i="53"/>
  <c r="C17" i="53"/>
  <c r="D17" i="53"/>
  <c r="H17" i="53"/>
  <c r="L17" i="53"/>
  <c r="P17" i="53"/>
  <c r="T17" i="53"/>
  <c r="Z17" i="53"/>
  <c r="AD17" i="53"/>
  <c r="AH17" i="53"/>
  <c r="AL17" i="53"/>
  <c r="AP17" i="53"/>
  <c r="AT17" i="53"/>
  <c r="F11" i="53"/>
  <c r="J11" i="53"/>
  <c r="AD11" i="53"/>
  <c r="AT11" i="53"/>
  <c r="D163" i="52"/>
  <c r="H163" i="52"/>
  <c r="D160" i="52"/>
  <c r="H160" i="52"/>
  <c r="L160" i="52"/>
  <c r="H162" i="51"/>
  <c r="X162" i="51"/>
  <c r="C159" i="51"/>
  <c r="AA159" i="51" s="1"/>
  <c r="E159" i="63" s="1"/>
  <c r="H159" i="51"/>
  <c r="X159" i="51"/>
  <c r="C162" i="49"/>
  <c r="E162" i="49"/>
  <c r="E165" i="49" s="1"/>
  <c r="G162" i="49"/>
  <c r="G165" i="49" s="1"/>
  <c r="I162" i="49"/>
  <c r="I165" i="49" s="1"/>
  <c r="K162" i="49"/>
  <c r="M162" i="49"/>
  <c r="M165" i="49" s="1"/>
  <c r="O162" i="49"/>
  <c r="O165" i="49" s="1"/>
  <c r="Q162" i="49"/>
  <c r="Q165" i="49" s="1"/>
  <c r="S162" i="49"/>
  <c r="F161" i="49"/>
  <c r="N161" i="49"/>
  <c r="F162" i="48"/>
  <c r="N162" i="48"/>
  <c r="F161" i="46"/>
  <c r="T162" i="64" s="1"/>
  <c r="N161" i="46"/>
  <c r="Q162" i="64" s="1"/>
  <c r="AV101" i="53"/>
  <c r="X102" i="64" s="1"/>
  <c r="Z102" i="64" s="1"/>
  <c r="ET164" i="47"/>
  <c r="DN164" i="47"/>
  <c r="CH164" i="47"/>
  <c r="BB164" i="47"/>
  <c r="V164" i="47"/>
  <c r="AD120" i="126"/>
  <c r="E432" i="40"/>
  <c r="E244" i="40"/>
  <c r="S52" i="40"/>
  <c r="S50" i="40"/>
  <c r="S48" i="40"/>
  <c r="F56" i="40"/>
  <c r="G51" i="38"/>
  <c r="S557" i="37"/>
  <c r="S546" i="37"/>
  <c r="J213" i="37"/>
  <c r="H213" i="37"/>
  <c r="F213" i="37"/>
  <c r="O143" i="37"/>
  <c r="M143" i="37"/>
  <c r="K143" i="37"/>
  <c r="I143" i="37"/>
  <c r="G143" i="37"/>
  <c r="E143" i="37"/>
  <c r="S87" i="37"/>
  <c r="S49" i="37"/>
  <c r="S47" i="37"/>
  <c r="S45" i="37"/>
  <c r="S43" i="37"/>
  <c r="S41" i="37"/>
  <c r="S39" i="37"/>
  <c r="S37" i="37"/>
  <c r="J439" i="43"/>
  <c r="M438" i="43"/>
  <c r="I439" i="43"/>
  <c r="N355" i="43"/>
  <c r="N377" i="43" s="1"/>
  <c r="M314" i="43"/>
  <c r="J191" i="43"/>
  <c r="M190" i="43"/>
  <c r="I191" i="43"/>
  <c r="G19" i="41"/>
  <c r="J19" i="41"/>
  <c r="H19" i="41"/>
  <c r="F19" i="41"/>
  <c r="D19" i="41"/>
  <c r="O385" i="40"/>
  <c r="O197" i="40"/>
  <c r="S53" i="40"/>
  <c r="S51" i="40"/>
  <c r="S49" i="40"/>
  <c r="E97" i="38"/>
  <c r="S339" i="37"/>
  <c r="R222" i="37"/>
  <c r="R282" i="37" s="1"/>
  <c r="R153" i="37"/>
  <c r="R213" i="37" s="1"/>
  <c r="R131" i="37"/>
  <c r="R143" i="37" s="1"/>
  <c r="G150" i="68"/>
  <c r="H150" i="68" s="1"/>
  <c r="I150" i="68" s="1"/>
  <c r="I114" i="68"/>
  <c r="H114" i="68"/>
  <c r="G114" i="68"/>
  <c r="H48" i="68"/>
  <c r="G48" i="68"/>
  <c r="I48" i="68"/>
  <c r="H44" i="68"/>
  <c r="I44" i="68"/>
  <c r="G131" i="68"/>
  <c r="H131" i="68"/>
  <c r="I131" i="68"/>
  <c r="I126" i="68"/>
  <c r="G126" i="68"/>
  <c r="H126" i="68"/>
  <c r="G104" i="68"/>
  <c r="H104" i="68"/>
  <c r="G46" i="68"/>
  <c r="H46" i="68"/>
  <c r="G129" i="68"/>
  <c r="I129" i="68"/>
  <c r="H129" i="68"/>
  <c r="G115" i="68"/>
  <c r="I115" i="68"/>
  <c r="H115" i="68"/>
  <c r="H109" i="68"/>
  <c r="G109" i="68"/>
  <c r="G89" i="68"/>
  <c r="I89" i="68"/>
  <c r="H89" i="68"/>
  <c r="J15" i="73"/>
  <c r="M27" i="61"/>
  <c r="S47" i="61"/>
  <c r="M69" i="61"/>
  <c r="M79" i="61"/>
  <c r="M99" i="61"/>
  <c r="S103" i="61"/>
  <c r="M155" i="61"/>
  <c r="J21" i="73"/>
  <c r="S14" i="61"/>
  <c r="S54" i="61"/>
  <c r="S86" i="61"/>
  <c r="S106" i="61"/>
  <c r="S130" i="61"/>
  <c r="M24" i="61"/>
  <c r="M40" i="61"/>
  <c r="J19" i="73"/>
  <c r="M42" i="61"/>
  <c r="H11" i="125"/>
  <c r="E105" i="68"/>
  <c r="G105" i="68" s="1"/>
  <c r="H105" i="68" s="1"/>
  <c r="I105" i="68" s="1"/>
  <c r="E8" i="68"/>
  <c r="G143" i="70"/>
  <c r="G131" i="70"/>
  <c r="G111" i="70"/>
  <c r="G99" i="70"/>
  <c r="G67" i="70"/>
  <c r="G43" i="70"/>
  <c r="K57" i="64"/>
  <c r="E151" i="62"/>
  <c r="E143" i="62"/>
  <c r="E135" i="62"/>
  <c r="E127" i="62"/>
  <c r="E119" i="62"/>
  <c r="K22" i="64"/>
  <c r="E43" i="65"/>
  <c r="K64" i="64"/>
  <c r="U163" i="49"/>
  <c r="W162" i="54"/>
  <c r="J22" i="73"/>
  <c r="J24" i="73"/>
  <c r="J26" i="73"/>
  <c r="J62" i="73"/>
  <c r="D155" i="70"/>
  <c r="U164" i="48"/>
  <c r="O162" i="52"/>
  <c r="F162" i="63" s="1"/>
  <c r="F33" i="130"/>
  <c r="E11" i="130"/>
  <c r="I21" i="96"/>
  <c r="L21" i="96"/>
  <c r="E20" i="96"/>
  <c r="I7" i="96"/>
  <c r="E136" i="73"/>
  <c r="E134" i="73"/>
  <c r="E66" i="73"/>
  <c r="E64" i="73"/>
  <c r="E62" i="73"/>
  <c r="E60" i="73"/>
  <c r="E58" i="73"/>
  <c r="E26" i="73"/>
  <c r="E24" i="73"/>
  <c r="E22" i="73"/>
  <c r="E125" i="71"/>
  <c r="G86" i="70"/>
  <c r="G70" i="70"/>
  <c r="G57" i="70"/>
  <c r="G42" i="70"/>
  <c r="G25" i="70"/>
  <c r="H48" i="66"/>
  <c r="E48" i="66"/>
  <c r="H39" i="66"/>
  <c r="E38" i="66"/>
  <c r="H37" i="66"/>
  <c r="E37" i="66"/>
  <c r="E30" i="66"/>
  <c r="E29" i="66"/>
  <c r="H28" i="66"/>
  <c r="E24" i="66"/>
  <c r="H23" i="66"/>
  <c r="E18" i="66"/>
  <c r="H17" i="66"/>
  <c r="E17" i="66"/>
  <c r="H16" i="66"/>
  <c r="E16" i="66"/>
  <c r="M157" i="64"/>
  <c r="Y155" i="64"/>
  <c r="M155" i="64"/>
  <c r="Y147" i="64"/>
  <c r="W141" i="64"/>
  <c r="W140" i="64"/>
  <c r="Y135" i="64"/>
  <c r="M135" i="64"/>
  <c r="Y134" i="64"/>
  <c r="W122" i="64"/>
  <c r="M102" i="64"/>
  <c r="W100" i="64"/>
  <c r="W99" i="64"/>
  <c r="W93" i="64"/>
  <c r="K93" i="64"/>
  <c r="W92" i="64"/>
  <c r="W91" i="64"/>
  <c r="M91" i="64"/>
  <c r="Y81" i="64"/>
  <c r="Y78" i="64"/>
  <c r="K78" i="64"/>
  <c r="W74" i="64"/>
  <c r="Y57" i="64"/>
  <c r="W34" i="64"/>
  <c r="W33" i="64"/>
  <c r="Z163" i="56"/>
  <c r="D162" i="73" s="1"/>
  <c r="I157" i="73"/>
  <c r="E141" i="73"/>
  <c r="I119" i="73"/>
  <c r="E85" i="73"/>
  <c r="E63" i="73"/>
  <c r="I49" i="73"/>
  <c r="E47" i="73"/>
  <c r="C23" i="118"/>
  <c r="R22" i="118"/>
  <c r="F163" i="56"/>
  <c r="N163" i="56"/>
  <c r="V163" i="56"/>
  <c r="J161" i="56"/>
  <c r="Z161" i="56"/>
  <c r="D160" i="73" s="1"/>
  <c r="M41" i="61"/>
  <c r="M141" i="61"/>
  <c r="S37" i="61"/>
  <c r="S122" i="61"/>
  <c r="H138" i="68"/>
  <c r="I138" i="68" s="1"/>
  <c r="M30" i="61"/>
  <c r="K154" i="64"/>
  <c r="E111" i="62"/>
  <c r="E145" i="68"/>
  <c r="G145" i="68" s="1"/>
  <c r="H145" i="68" s="1"/>
  <c r="I145" i="68" s="1"/>
  <c r="E141" i="68"/>
  <c r="G141" i="68" s="1"/>
  <c r="H141" i="68" s="1"/>
  <c r="I141" i="68" s="1"/>
  <c r="M77" i="61"/>
  <c r="H15" i="68"/>
  <c r="I15" i="68" s="1"/>
  <c r="M13" i="61"/>
  <c r="K134" i="64"/>
  <c r="K33" i="64"/>
  <c r="K71" i="64"/>
  <c r="K39" i="64"/>
  <c r="K90" i="64"/>
  <c r="E41" i="65"/>
  <c r="K109" i="64"/>
  <c r="K77" i="64"/>
  <c r="K56" i="64"/>
  <c r="K50" i="64"/>
  <c r="K121" i="64"/>
  <c r="K89" i="64"/>
  <c r="K133" i="64"/>
  <c r="G104" i="65"/>
  <c r="I104" i="65" s="1"/>
  <c r="G88" i="65"/>
  <c r="K31" i="64"/>
  <c r="K35" i="64"/>
  <c r="K63" i="64"/>
  <c r="K67" i="64"/>
  <c r="W27" i="64"/>
  <c r="W31" i="64"/>
  <c r="W43" i="64"/>
  <c r="W47" i="64"/>
  <c r="K82" i="64"/>
  <c r="K86" i="64"/>
  <c r="K25" i="64"/>
  <c r="K29" i="64"/>
  <c r="K61" i="64"/>
  <c r="K65" i="64"/>
  <c r="W152" i="64"/>
  <c r="K142" i="64"/>
  <c r="E13" i="62"/>
  <c r="E17" i="62"/>
  <c r="E21" i="65"/>
  <c r="E25" i="65"/>
  <c r="E29" i="65"/>
  <c r="E33" i="62"/>
  <c r="E37" i="62"/>
  <c r="E47" i="62"/>
  <c r="E51" i="62"/>
  <c r="E55" i="65"/>
  <c r="E59" i="65"/>
  <c r="E63" i="65"/>
  <c r="E67" i="65"/>
  <c r="E71" i="65"/>
  <c r="E75" i="65"/>
  <c r="E79" i="65"/>
  <c r="E83" i="65"/>
  <c r="E87" i="65"/>
  <c r="E91" i="65"/>
  <c r="E95" i="65"/>
  <c r="E99" i="65"/>
  <c r="E103" i="65"/>
  <c r="K144" i="64"/>
  <c r="H7" i="73"/>
  <c r="H11" i="73"/>
  <c r="W164" i="54"/>
  <c r="J58" i="73"/>
  <c r="W21" i="64"/>
  <c r="W64" i="64"/>
  <c r="W72" i="64"/>
  <c r="W80" i="64"/>
  <c r="W89" i="64"/>
  <c r="W113" i="64"/>
  <c r="Y120" i="64"/>
  <c r="W121" i="64"/>
  <c r="G100" i="65"/>
  <c r="I100" i="65" s="1"/>
  <c r="H136" i="62"/>
  <c r="J136" i="62" s="1"/>
  <c r="H144" i="62"/>
  <c r="J144" i="62" s="1"/>
  <c r="W42" i="64"/>
  <c r="W45" i="64"/>
  <c r="W46" i="64"/>
  <c r="W76" i="64"/>
  <c r="W84" i="64"/>
  <c r="W108" i="64"/>
  <c r="K125" i="64"/>
  <c r="W132" i="64"/>
  <c r="W18" i="64"/>
  <c r="W71" i="64"/>
  <c r="W88" i="64"/>
  <c r="W128" i="64"/>
  <c r="Y129" i="64"/>
  <c r="W145" i="64"/>
  <c r="K165" i="49"/>
  <c r="S165" i="49"/>
  <c r="L17" i="96"/>
  <c r="I140" i="73"/>
  <c r="J140" i="73" s="1"/>
  <c r="H138" i="73"/>
  <c r="I138" i="73" s="1"/>
  <c r="J138" i="73" s="1"/>
  <c r="Y154" i="64"/>
  <c r="K152" i="64"/>
  <c r="Y151" i="64"/>
  <c r="M151" i="64"/>
  <c r="Y150" i="64"/>
  <c r="W149" i="64"/>
  <c r="K149" i="64"/>
  <c r="Y139" i="64"/>
  <c r="W137" i="64"/>
  <c r="W133" i="64"/>
  <c r="K132" i="64"/>
  <c r="K123" i="64"/>
  <c r="W118" i="64"/>
  <c r="W112" i="64"/>
  <c r="W111" i="64"/>
  <c r="K111" i="64"/>
  <c r="Y106" i="64"/>
  <c r="W105" i="64"/>
  <c r="E152" i="71"/>
  <c r="E136" i="71"/>
  <c r="H54" i="73"/>
  <c r="F14" i="73"/>
  <c r="J14" i="73" s="1"/>
  <c r="D149" i="53"/>
  <c r="L149" i="53"/>
  <c r="F146" i="53"/>
  <c r="N146" i="53"/>
  <c r="Z146" i="53"/>
  <c r="AH146" i="53"/>
  <c r="AP146" i="53"/>
  <c r="F135" i="53"/>
  <c r="N135" i="53"/>
  <c r="Z135" i="53"/>
  <c r="AH135" i="53"/>
  <c r="AP135" i="53"/>
  <c r="J117" i="53"/>
  <c r="Z117" i="53"/>
  <c r="AP117" i="53"/>
  <c r="J105" i="53"/>
  <c r="Z105" i="53"/>
  <c r="AP105" i="53"/>
  <c r="H96" i="53"/>
  <c r="X96" i="53"/>
  <c r="AN96" i="53"/>
  <c r="C94" i="53"/>
  <c r="D94" i="53"/>
  <c r="H94" i="53"/>
  <c r="L94" i="53"/>
  <c r="P94" i="53"/>
  <c r="T94" i="53"/>
  <c r="Z94" i="53"/>
  <c r="AD94" i="53"/>
  <c r="AH94" i="53"/>
  <c r="AL94" i="53"/>
  <c r="AP94" i="53"/>
  <c r="AT94" i="53"/>
  <c r="C84" i="53"/>
  <c r="D84" i="53"/>
  <c r="L84" i="53"/>
  <c r="T84" i="53"/>
  <c r="AB84" i="53"/>
  <c r="AJ84" i="53"/>
  <c r="AR84" i="53"/>
  <c r="J77" i="53"/>
  <c r="Z77" i="53"/>
  <c r="AP77" i="53"/>
  <c r="F75" i="53"/>
  <c r="N75" i="53"/>
  <c r="Z75" i="53"/>
  <c r="AH75" i="53"/>
  <c r="AP75" i="53"/>
  <c r="J71" i="53"/>
  <c r="Z71" i="53"/>
  <c r="AP71" i="53"/>
  <c r="F69" i="53"/>
  <c r="AD69" i="53"/>
  <c r="AT69" i="53"/>
  <c r="F60" i="53"/>
  <c r="N60" i="53"/>
  <c r="Z60" i="53"/>
  <c r="AH60" i="53"/>
  <c r="AP60" i="53"/>
  <c r="C57" i="53"/>
  <c r="D57" i="53"/>
  <c r="H57" i="53"/>
  <c r="L57" i="53"/>
  <c r="P57" i="53"/>
  <c r="T57" i="53"/>
  <c r="Z57" i="53"/>
  <c r="AD57" i="53"/>
  <c r="AH57" i="53"/>
  <c r="AL57" i="53"/>
  <c r="AP57" i="53"/>
  <c r="AT57" i="53"/>
  <c r="R54" i="53"/>
  <c r="AP54" i="53"/>
  <c r="C51" i="53"/>
  <c r="E51" i="53"/>
  <c r="G51" i="53"/>
  <c r="I51" i="53"/>
  <c r="K51" i="53"/>
  <c r="M51" i="53"/>
  <c r="O51" i="53"/>
  <c r="Q51" i="53"/>
  <c r="S51" i="53"/>
  <c r="W51" i="53"/>
  <c r="Y51" i="53"/>
  <c r="AA51" i="53"/>
  <c r="AC51" i="53"/>
  <c r="AE51" i="53"/>
  <c r="AG51" i="53"/>
  <c r="AI51" i="53"/>
  <c r="AK51" i="53"/>
  <c r="AM51" i="53"/>
  <c r="AO51" i="53"/>
  <c r="AQ51" i="53"/>
  <c r="AS51" i="53"/>
  <c r="F49" i="53"/>
  <c r="N49" i="53"/>
  <c r="Z49" i="53"/>
  <c r="AH49" i="53"/>
  <c r="AP49" i="53"/>
  <c r="F46" i="53"/>
  <c r="N46" i="53"/>
  <c r="Z46" i="53"/>
  <c r="AH46" i="53"/>
  <c r="AP46" i="53"/>
  <c r="J33" i="53"/>
  <c r="Z33" i="53"/>
  <c r="AP33" i="53"/>
  <c r="F30" i="53"/>
  <c r="N30" i="53"/>
  <c r="Z30" i="53"/>
  <c r="AH30" i="53"/>
  <c r="AP30" i="53"/>
  <c r="N26" i="53"/>
  <c r="AT26" i="53"/>
  <c r="F24" i="53"/>
  <c r="N24" i="53"/>
  <c r="Z24" i="53"/>
  <c r="AH24" i="53"/>
  <c r="AP24" i="53"/>
  <c r="F22" i="53"/>
  <c r="N22" i="53"/>
  <c r="Z22" i="53"/>
  <c r="AH22" i="53"/>
  <c r="AP22" i="53"/>
  <c r="F20" i="53"/>
  <c r="N20" i="53"/>
  <c r="Z20" i="53"/>
  <c r="AH20" i="53"/>
  <c r="AP20" i="53"/>
  <c r="AV125" i="53"/>
  <c r="X126" i="64" s="1"/>
  <c r="Z126" i="64" s="1"/>
  <c r="AV62" i="53"/>
  <c r="X63" i="64" s="1"/>
  <c r="Z63" i="64" s="1"/>
  <c r="J148" i="53"/>
  <c r="Z148" i="53"/>
  <c r="AP148" i="53"/>
  <c r="D147" i="53"/>
  <c r="L147" i="53"/>
  <c r="T147" i="53"/>
  <c r="AB147" i="53"/>
  <c r="AJ147" i="53"/>
  <c r="AR147" i="53"/>
  <c r="C139" i="53"/>
  <c r="AU139" i="53" s="1"/>
  <c r="L140" i="64" s="1"/>
  <c r="F139" i="53"/>
  <c r="J139" i="53"/>
  <c r="N139" i="53"/>
  <c r="R139" i="53"/>
  <c r="X139" i="53"/>
  <c r="AB139" i="53"/>
  <c r="AF139" i="53"/>
  <c r="AJ139" i="53"/>
  <c r="AN139" i="53"/>
  <c r="AR139" i="53"/>
  <c r="C138" i="53"/>
  <c r="E138" i="53"/>
  <c r="G138" i="53"/>
  <c r="I138" i="53"/>
  <c r="K138" i="53"/>
  <c r="M138" i="53"/>
  <c r="O138" i="53"/>
  <c r="Q138" i="53"/>
  <c r="S138" i="53"/>
  <c r="W138" i="53"/>
  <c r="Y138" i="53"/>
  <c r="AA138" i="53"/>
  <c r="AC138" i="53"/>
  <c r="AE138" i="53"/>
  <c r="AG138" i="53"/>
  <c r="AI138" i="53"/>
  <c r="AK138" i="53"/>
  <c r="AM138" i="53"/>
  <c r="AO138" i="53"/>
  <c r="AQ138" i="53"/>
  <c r="AS138" i="53"/>
  <c r="C137" i="53"/>
  <c r="E137" i="53"/>
  <c r="G137" i="53"/>
  <c r="I137" i="53"/>
  <c r="K137" i="53"/>
  <c r="M137" i="53"/>
  <c r="O137" i="53"/>
  <c r="Q137" i="53"/>
  <c r="S137" i="53"/>
  <c r="W137" i="53"/>
  <c r="Y137" i="53"/>
  <c r="AA137" i="53"/>
  <c r="AC137" i="53"/>
  <c r="AE137" i="53"/>
  <c r="AG137" i="53"/>
  <c r="AI137" i="53"/>
  <c r="AK137" i="53"/>
  <c r="AM137" i="53"/>
  <c r="AO137" i="53"/>
  <c r="AQ137" i="53"/>
  <c r="AS137" i="53"/>
  <c r="H133" i="53"/>
  <c r="X133" i="53"/>
  <c r="AN133" i="53"/>
  <c r="C131" i="53"/>
  <c r="AU131" i="53" s="1"/>
  <c r="L132" i="64" s="1"/>
  <c r="D131" i="53"/>
  <c r="L131" i="53"/>
  <c r="T131" i="53"/>
  <c r="AB131" i="53"/>
  <c r="AJ131" i="53"/>
  <c r="AR131" i="53"/>
  <c r="C128" i="53"/>
  <c r="F128" i="53"/>
  <c r="J128" i="53"/>
  <c r="N128" i="53"/>
  <c r="R128" i="53"/>
  <c r="X128" i="53"/>
  <c r="AB128" i="53"/>
  <c r="AF128" i="53"/>
  <c r="AJ128" i="53"/>
  <c r="AN128" i="53"/>
  <c r="AR128" i="53"/>
  <c r="C127" i="53"/>
  <c r="AU127" i="53" s="1"/>
  <c r="L128" i="64" s="1"/>
  <c r="D127" i="53"/>
  <c r="L127" i="53"/>
  <c r="T127" i="53"/>
  <c r="AB127" i="53"/>
  <c r="AJ127" i="53"/>
  <c r="AR127" i="53"/>
  <c r="H116" i="53"/>
  <c r="X116" i="53"/>
  <c r="AN116" i="53"/>
  <c r="C103" i="53"/>
  <c r="AU103" i="53" s="1"/>
  <c r="L104" i="64" s="1"/>
  <c r="F103" i="53"/>
  <c r="J103" i="53"/>
  <c r="N103" i="53"/>
  <c r="R103" i="53"/>
  <c r="X103" i="53"/>
  <c r="AB103" i="53"/>
  <c r="AF103" i="53"/>
  <c r="AJ103" i="53"/>
  <c r="AN103" i="53"/>
  <c r="AR103" i="53"/>
  <c r="C102" i="53"/>
  <c r="E102" i="53"/>
  <c r="G102" i="53"/>
  <c r="I102" i="53"/>
  <c r="K102" i="53"/>
  <c r="M102" i="53"/>
  <c r="O102" i="53"/>
  <c r="Q102" i="53"/>
  <c r="S102" i="53"/>
  <c r="W102" i="53"/>
  <c r="Y102" i="53"/>
  <c r="AA102" i="53"/>
  <c r="AC102" i="53"/>
  <c r="AE102" i="53"/>
  <c r="AG102" i="53"/>
  <c r="AI102" i="53"/>
  <c r="AK102" i="53"/>
  <c r="AM102" i="53"/>
  <c r="AO102" i="53"/>
  <c r="AQ102" i="53"/>
  <c r="AS102" i="53"/>
  <c r="C101" i="53"/>
  <c r="E101" i="53"/>
  <c r="G101" i="53"/>
  <c r="I101" i="53"/>
  <c r="K101" i="53"/>
  <c r="M101" i="53"/>
  <c r="O101" i="53"/>
  <c r="Q101" i="53"/>
  <c r="S101" i="53"/>
  <c r="W101" i="53"/>
  <c r="Y101" i="53"/>
  <c r="AA101" i="53"/>
  <c r="AC101" i="53"/>
  <c r="AE101" i="53"/>
  <c r="AG101" i="53"/>
  <c r="AI101" i="53"/>
  <c r="AK101" i="53"/>
  <c r="AM101" i="53"/>
  <c r="AO101" i="53"/>
  <c r="AQ101" i="53"/>
  <c r="AS101" i="53"/>
  <c r="C90" i="53"/>
  <c r="D90" i="53"/>
  <c r="H90" i="53"/>
  <c r="L90" i="53"/>
  <c r="P90" i="53"/>
  <c r="T90" i="53"/>
  <c r="Z90" i="53"/>
  <c r="AD90" i="53"/>
  <c r="AH90" i="53"/>
  <c r="AL90" i="53"/>
  <c r="AP90" i="53"/>
  <c r="AT90" i="53"/>
  <c r="C88" i="53"/>
  <c r="D88" i="53"/>
  <c r="L88" i="53"/>
  <c r="T88" i="53"/>
  <c r="AB88" i="53"/>
  <c r="AJ88" i="53"/>
  <c r="AR88" i="53"/>
  <c r="D82" i="53"/>
  <c r="F82" i="53"/>
  <c r="AD82" i="53"/>
  <c r="AQ82" i="53"/>
  <c r="D80" i="53"/>
  <c r="H80" i="53"/>
  <c r="L80" i="53"/>
  <c r="P80" i="53"/>
  <c r="T80" i="53"/>
  <c r="Z80" i="53"/>
  <c r="AD80" i="53"/>
  <c r="AH80" i="53"/>
  <c r="AL80" i="53"/>
  <c r="AP80" i="53"/>
  <c r="AT80" i="53"/>
  <c r="N78" i="53"/>
  <c r="AT78" i="53"/>
  <c r="D76" i="53"/>
  <c r="H76" i="53"/>
  <c r="L76" i="53"/>
  <c r="P76" i="53"/>
  <c r="T76" i="53"/>
  <c r="Z76" i="53"/>
  <c r="AD76" i="53"/>
  <c r="AH76" i="53"/>
  <c r="AL76" i="53"/>
  <c r="AP76" i="53"/>
  <c r="AT76" i="53"/>
  <c r="D74" i="53"/>
  <c r="F74" i="53"/>
  <c r="N74" i="53"/>
  <c r="Z74" i="53"/>
  <c r="AH74" i="53"/>
  <c r="AP74" i="53"/>
  <c r="F72" i="53"/>
  <c r="N72" i="53"/>
  <c r="Z72" i="53"/>
  <c r="AH72" i="53"/>
  <c r="AP72" i="53"/>
  <c r="C70" i="53"/>
  <c r="D70" i="53"/>
  <c r="H70" i="53"/>
  <c r="L70" i="53"/>
  <c r="P70" i="53"/>
  <c r="T70" i="53"/>
  <c r="Z70" i="53"/>
  <c r="AD70" i="53"/>
  <c r="AH70" i="53"/>
  <c r="AL70" i="53"/>
  <c r="AP70" i="53"/>
  <c r="AT70" i="53"/>
  <c r="D65" i="53"/>
  <c r="H65" i="53"/>
  <c r="L65" i="53"/>
  <c r="P65" i="53"/>
  <c r="T65" i="53"/>
  <c r="Z65" i="53"/>
  <c r="AD65" i="53"/>
  <c r="AH65" i="53"/>
  <c r="AL65" i="53"/>
  <c r="AP65" i="53"/>
  <c r="AT65" i="53"/>
  <c r="D61" i="53"/>
  <c r="F61" i="53"/>
  <c r="AD61" i="53"/>
  <c r="AT61" i="53"/>
  <c r="J45" i="53"/>
  <c r="Z45" i="53"/>
  <c r="AP45" i="53"/>
  <c r="J42" i="53"/>
  <c r="Z42" i="53"/>
  <c r="AP42" i="53"/>
  <c r="F39" i="53"/>
  <c r="AD39" i="53"/>
  <c r="AT39" i="53"/>
  <c r="J29" i="53"/>
  <c r="Z29" i="53"/>
  <c r="AP29" i="53"/>
  <c r="F25" i="53"/>
  <c r="N25" i="53"/>
  <c r="Z25" i="53"/>
  <c r="AH25" i="53"/>
  <c r="AP25" i="53"/>
  <c r="J23" i="53"/>
  <c r="Z23" i="53"/>
  <c r="AP23" i="53"/>
  <c r="J21" i="53"/>
  <c r="Z21" i="53"/>
  <c r="AP21" i="53"/>
  <c r="W117" i="64"/>
  <c r="W116" i="64"/>
  <c r="Y107" i="64"/>
  <c r="M107" i="64"/>
  <c r="W104" i="64"/>
  <c r="Y103" i="64"/>
  <c r="Y101" i="64"/>
  <c r="Y97" i="64"/>
  <c r="Y86" i="64"/>
  <c r="M86" i="64"/>
  <c r="Y85" i="64"/>
  <c r="Y82" i="64"/>
  <c r="Y79" i="64"/>
  <c r="M79" i="64"/>
  <c r="Y67" i="64"/>
  <c r="W66" i="64"/>
  <c r="Y54" i="64"/>
  <c r="M54" i="64"/>
  <c r="Y53" i="64"/>
  <c r="Y52" i="64"/>
  <c r="Y41" i="64"/>
  <c r="Y38" i="64"/>
  <c r="W36" i="64"/>
  <c r="K36" i="64"/>
  <c r="W17" i="64"/>
  <c r="K15" i="64"/>
  <c r="W10" i="64"/>
  <c r="K10" i="64"/>
  <c r="W9" i="64"/>
  <c r="W8" i="64"/>
  <c r="K8" i="64"/>
  <c r="V163" i="54"/>
  <c r="N163" i="54"/>
  <c r="C144" i="125"/>
  <c r="D144" i="125" s="1"/>
  <c r="H144" i="125" s="1"/>
  <c r="C46" i="72"/>
  <c r="AT159" i="53"/>
  <c r="AP159" i="53"/>
  <c r="AL159" i="53"/>
  <c r="AH159" i="53"/>
  <c r="AD159" i="53"/>
  <c r="Z159" i="53"/>
  <c r="T159" i="53"/>
  <c r="P159" i="53"/>
  <c r="L159" i="53"/>
  <c r="H159" i="53"/>
  <c r="AR158" i="53"/>
  <c r="AN158" i="53"/>
  <c r="AJ158" i="53"/>
  <c r="AF158" i="53"/>
  <c r="AB158" i="53"/>
  <c r="X158" i="53"/>
  <c r="R158" i="53"/>
  <c r="N158" i="53"/>
  <c r="J158" i="53"/>
  <c r="F158" i="53"/>
  <c r="AP154" i="53"/>
  <c r="AH154" i="53"/>
  <c r="Z154" i="53"/>
  <c r="N154" i="53"/>
  <c r="AR149" i="53"/>
  <c r="AJ149" i="53"/>
  <c r="AB149" i="53"/>
  <c r="T149" i="53"/>
  <c r="H149" i="53"/>
  <c r="AT146" i="53"/>
  <c r="AD146" i="53"/>
  <c r="J146" i="53"/>
  <c r="AT135" i="53"/>
  <c r="AD135" i="53"/>
  <c r="J135" i="53"/>
  <c r="AF120" i="53"/>
  <c r="R117" i="53"/>
  <c r="AF108" i="53"/>
  <c r="R105" i="53"/>
  <c r="P96" i="53"/>
  <c r="AN94" i="53"/>
  <c r="AF94" i="53"/>
  <c r="X94" i="53"/>
  <c r="N94" i="53"/>
  <c r="F94" i="53"/>
  <c r="AF91" i="53"/>
  <c r="AN84" i="53"/>
  <c r="X84" i="53"/>
  <c r="H84" i="53"/>
  <c r="AH81" i="53"/>
  <c r="R77" i="53"/>
  <c r="AT75" i="53"/>
  <c r="AD75" i="53"/>
  <c r="J75" i="53"/>
  <c r="R71" i="53"/>
  <c r="N69" i="53"/>
  <c r="AT60" i="53"/>
  <c r="AD60" i="53"/>
  <c r="J60" i="53"/>
  <c r="AN57" i="53"/>
  <c r="AF57" i="53"/>
  <c r="X57" i="53"/>
  <c r="N57" i="53"/>
  <c r="F57" i="53"/>
  <c r="AH54" i="53"/>
  <c r="AT51" i="53"/>
  <c r="AP51" i="53"/>
  <c r="AL51" i="53"/>
  <c r="AH51" i="53"/>
  <c r="AD51" i="53"/>
  <c r="Z51" i="53"/>
  <c r="T51" i="53"/>
  <c r="P51" i="53"/>
  <c r="L51" i="53"/>
  <c r="H51" i="53"/>
  <c r="D51" i="53"/>
  <c r="AT49" i="53"/>
  <c r="AD49" i="53"/>
  <c r="J49" i="53"/>
  <c r="AT46" i="53"/>
  <c r="AD46" i="53"/>
  <c r="J46" i="53"/>
  <c r="R33" i="53"/>
  <c r="AT30" i="53"/>
  <c r="AD30" i="53"/>
  <c r="J30" i="53"/>
  <c r="AH28" i="53"/>
  <c r="AD26" i="53"/>
  <c r="AT24" i="53"/>
  <c r="AD24" i="53"/>
  <c r="J24" i="53"/>
  <c r="AT22" i="53"/>
  <c r="AD22" i="53"/>
  <c r="J22" i="53"/>
  <c r="AT20" i="53"/>
  <c r="AD20" i="53"/>
  <c r="J20" i="53"/>
  <c r="D160" i="49"/>
  <c r="L160" i="49"/>
  <c r="T160" i="49"/>
  <c r="D162" i="46"/>
  <c r="H162" i="46"/>
  <c r="U163" i="64" s="1"/>
  <c r="L162" i="46"/>
  <c r="P163" i="64" s="1"/>
  <c r="P162" i="46"/>
  <c r="R163" i="64" s="1"/>
  <c r="Q147" i="46"/>
  <c r="W148" i="48"/>
  <c r="W148" i="49"/>
  <c r="Q140" i="46"/>
  <c r="W141" i="49"/>
  <c r="Q133" i="46"/>
  <c r="W134" i="48"/>
  <c r="Y133" i="50"/>
  <c r="Q127" i="46"/>
  <c r="W128" i="48"/>
  <c r="W128" i="49"/>
  <c r="Q121" i="46"/>
  <c r="W122" i="48"/>
  <c r="Y121" i="50"/>
  <c r="Q115" i="46"/>
  <c r="W116" i="48"/>
  <c r="W116" i="49"/>
  <c r="Q109" i="46"/>
  <c r="W110" i="48"/>
  <c r="Y109" i="50"/>
  <c r="Q101" i="46"/>
  <c r="W102" i="48"/>
  <c r="Y101" i="50"/>
  <c r="Q93" i="46"/>
  <c r="W94" i="48"/>
  <c r="Y93" i="50"/>
  <c r="Q73" i="46"/>
  <c r="W74" i="48"/>
  <c r="Y73" i="50"/>
  <c r="Q65" i="46"/>
  <c r="W66" i="48"/>
  <c r="Y65" i="50"/>
  <c r="Q55" i="46"/>
  <c r="W56" i="48"/>
  <c r="W33" i="48"/>
  <c r="W33" i="49"/>
  <c r="Y32" i="50"/>
  <c r="Q19" i="46"/>
  <c r="W20" i="48"/>
  <c r="AS17" i="53"/>
  <c r="AQ17" i="53"/>
  <c r="AO17" i="53"/>
  <c r="AM17" i="53"/>
  <c r="AK17" i="53"/>
  <c r="AI17" i="53"/>
  <c r="AG17" i="53"/>
  <c r="AE17" i="53"/>
  <c r="AC17" i="53"/>
  <c r="AA17" i="53"/>
  <c r="Y17" i="53"/>
  <c r="W17" i="53"/>
  <c r="S17" i="53"/>
  <c r="Q17" i="53"/>
  <c r="O17" i="53"/>
  <c r="M17" i="53"/>
  <c r="K17" i="53"/>
  <c r="I17" i="53"/>
  <c r="G17" i="53"/>
  <c r="E17" i="53"/>
  <c r="AS16" i="53"/>
  <c r="AQ16" i="53"/>
  <c r="AO16" i="53"/>
  <c r="AM16" i="53"/>
  <c r="AK16" i="53"/>
  <c r="AI16" i="53"/>
  <c r="AG16" i="53"/>
  <c r="AE16" i="53"/>
  <c r="AC16" i="53"/>
  <c r="AA16" i="53"/>
  <c r="Y16" i="53"/>
  <c r="W16" i="53"/>
  <c r="S16" i="53"/>
  <c r="Q16" i="53"/>
  <c r="O16" i="53"/>
  <c r="M16" i="53"/>
  <c r="K16" i="53"/>
  <c r="I16" i="53"/>
  <c r="G16" i="53"/>
  <c r="E16" i="53"/>
  <c r="AT13" i="53"/>
  <c r="AP13" i="53"/>
  <c r="AL13" i="53"/>
  <c r="AH13" i="53"/>
  <c r="AD13" i="53"/>
  <c r="Z13" i="53"/>
  <c r="T13" i="53"/>
  <c r="P13" i="53"/>
  <c r="L13" i="53"/>
  <c r="H13" i="53"/>
  <c r="AP11" i="53"/>
  <c r="AH11" i="53"/>
  <c r="Z11" i="53"/>
  <c r="N11" i="53"/>
  <c r="AT7" i="53"/>
  <c r="AL7" i="53"/>
  <c r="AD7" i="53"/>
  <c r="R7" i="53"/>
  <c r="J7" i="53"/>
  <c r="L163" i="52"/>
  <c r="Z163" i="51"/>
  <c r="V163" i="51"/>
  <c r="R163" i="51"/>
  <c r="N163" i="51"/>
  <c r="J163" i="51"/>
  <c r="F163" i="51"/>
  <c r="T159" i="51"/>
  <c r="L159" i="51"/>
  <c r="D159" i="51"/>
  <c r="V161" i="50"/>
  <c r="R161" i="50"/>
  <c r="N161" i="50"/>
  <c r="N164" i="50" s="1"/>
  <c r="J161" i="50"/>
  <c r="F161" i="50"/>
  <c r="R160" i="50"/>
  <c r="J160" i="50"/>
  <c r="EL164" i="47"/>
  <c r="DV164" i="47"/>
  <c r="DF164" i="47"/>
  <c r="CP164" i="47"/>
  <c r="BZ164" i="47"/>
  <c r="BJ164" i="47"/>
  <c r="AT164" i="47"/>
  <c r="AD164" i="47"/>
  <c r="N164" i="47"/>
  <c r="AD116" i="126"/>
  <c r="AD100" i="126"/>
  <c r="AD84" i="126"/>
  <c r="AD68" i="126"/>
  <c r="AD52" i="126"/>
  <c r="AD38" i="126"/>
  <c r="AD36" i="126"/>
  <c r="AD22" i="126"/>
  <c r="AD20" i="126"/>
  <c r="Q157" i="46"/>
  <c r="W158" i="48"/>
  <c r="Q143" i="46"/>
  <c r="W144" i="48"/>
  <c r="W144" i="49"/>
  <c r="Q137" i="46"/>
  <c r="W138" i="48"/>
  <c r="Y137" i="50"/>
  <c r="Q129" i="46"/>
  <c r="W130" i="48"/>
  <c r="Y129" i="50"/>
  <c r="Q124" i="46"/>
  <c r="W125" i="49"/>
  <c r="Q119" i="46"/>
  <c r="W120" i="48"/>
  <c r="W120" i="49"/>
  <c r="Q112" i="46"/>
  <c r="W113" i="49"/>
  <c r="Q105" i="46"/>
  <c r="W106" i="48"/>
  <c r="Y105" i="50"/>
  <c r="Q97" i="46"/>
  <c r="W98" i="48"/>
  <c r="Y97" i="50"/>
  <c r="Q89" i="46"/>
  <c r="W90" i="48"/>
  <c r="Y89" i="50"/>
  <c r="Q81" i="46"/>
  <c r="W82" i="48"/>
  <c r="Y81" i="50"/>
  <c r="Q69" i="46"/>
  <c r="Y69" i="50"/>
  <c r="Q49" i="46"/>
  <c r="W50" i="48"/>
  <c r="Y49" i="50"/>
  <c r="W47" i="49"/>
  <c r="Y46" i="50"/>
  <c r="W37" i="49"/>
  <c r="Y36" i="50"/>
  <c r="W28" i="49"/>
  <c r="Y27" i="50"/>
  <c r="Q25" i="46"/>
  <c r="W26" i="48"/>
  <c r="Y25" i="50"/>
  <c r="Q9" i="46"/>
  <c r="W10" i="48"/>
  <c r="W10" i="49"/>
  <c r="AD108" i="126"/>
  <c r="AD92" i="126"/>
  <c r="AD76" i="126"/>
  <c r="AD60" i="126"/>
  <c r="AD44" i="126"/>
  <c r="AD30" i="126"/>
  <c r="AD28" i="126"/>
  <c r="AD14" i="126"/>
  <c r="AD12" i="126"/>
  <c r="N555" i="43"/>
  <c r="N563" i="43" s="1"/>
  <c r="AD32" i="126"/>
  <c r="AD24" i="126"/>
  <c r="AD16" i="126"/>
  <c r="AD8" i="126"/>
  <c r="G563" i="43"/>
  <c r="G501" i="43"/>
  <c r="K501" i="43"/>
  <c r="N438" i="43"/>
  <c r="N418" i="43"/>
  <c r="L439" i="43"/>
  <c r="K377" i="43"/>
  <c r="I377" i="43"/>
  <c r="E377" i="43"/>
  <c r="E315" i="43"/>
  <c r="G253" i="43"/>
  <c r="K253" i="43"/>
  <c r="N190" i="43"/>
  <c r="G129" i="43"/>
  <c r="E61" i="43"/>
  <c r="F72" i="43" s="1"/>
  <c r="L61" i="43"/>
  <c r="J61" i="43"/>
  <c r="F61" i="43"/>
  <c r="Q432" i="40"/>
  <c r="I432" i="40"/>
  <c r="M432" i="40"/>
  <c r="E338" i="40"/>
  <c r="M244" i="40"/>
  <c r="E150" i="40"/>
  <c r="N56" i="40"/>
  <c r="E373" i="38"/>
  <c r="E281" i="38"/>
  <c r="E189" i="38"/>
  <c r="M97" i="38"/>
  <c r="R624" i="37"/>
  <c r="R622" i="37"/>
  <c r="R618" i="37"/>
  <c r="R590" i="37"/>
  <c r="S360" i="37"/>
  <c r="L351" i="37"/>
  <c r="H351" i="37"/>
  <c r="M351" i="37"/>
  <c r="E351" i="37"/>
  <c r="S83" i="37"/>
  <c r="S54" i="37"/>
  <c r="S52" i="37"/>
  <c r="S35" i="37"/>
  <c r="S33" i="37"/>
  <c r="S31" i="37"/>
  <c r="S29" i="37"/>
  <c r="S27" i="37"/>
  <c r="S15" i="37"/>
  <c r="M159" i="36"/>
  <c r="M148" i="36"/>
  <c r="M131" i="36"/>
  <c r="M116" i="36"/>
  <c r="M99" i="36"/>
  <c r="M75" i="36"/>
  <c r="M61" i="36"/>
  <c r="M56" i="36"/>
  <c r="M50" i="36"/>
  <c r="M21" i="36"/>
  <c r="L315" i="43"/>
  <c r="J315" i="43"/>
  <c r="L191" i="43"/>
  <c r="I19" i="41"/>
  <c r="E19" i="41"/>
  <c r="G385" i="40"/>
  <c r="O291" i="40"/>
  <c r="G197" i="40"/>
  <c r="O103" i="40"/>
  <c r="G419" i="38"/>
  <c r="G327" i="38"/>
  <c r="G235" i="38"/>
  <c r="G143" i="38"/>
  <c r="R623" i="37"/>
  <c r="R621" i="37"/>
  <c r="R619" i="37"/>
  <c r="R617" i="37"/>
  <c r="H627" i="37"/>
  <c r="R571" i="37"/>
  <c r="R558" i="37"/>
  <c r="N558" i="37"/>
  <c r="J558" i="37"/>
  <c r="F558" i="37"/>
  <c r="R489" i="37"/>
  <c r="N489" i="37"/>
  <c r="J489" i="37"/>
  <c r="F489" i="37"/>
  <c r="Q420" i="37"/>
  <c r="I420" i="37"/>
  <c r="I282" i="37"/>
  <c r="F282" i="37"/>
  <c r="M282" i="37"/>
  <c r="S71" i="37"/>
  <c r="S69" i="37"/>
  <c r="S67" i="37"/>
  <c r="S65" i="37"/>
  <c r="S63" i="37"/>
  <c r="M47" i="36"/>
  <c r="M43" i="36"/>
  <c r="M37" i="36"/>
  <c r="M33" i="36"/>
  <c r="M28" i="36"/>
  <c r="M13" i="36"/>
  <c r="M10" i="36"/>
  <c r="C117" i="72"/>
  <c r="C83" i="125"/>
  <c r="D83" i="125" s="1"/>
  <c r="H83" i="125" s="1"/>
  <c r="G83" i="125" s="1"/>
  <c r="C47" i="125"/>
  <c r="D47" i="125" s="1"/>
  <c r="H47" i="125" s="1"/>
  <c r="I47" i="125" s="1"/>
  <c r="C95" i="125"/>
  <c r="D95" i="125" s="1"/>
  <c r="H95" i="125" s="1"/>
  <c r="G95" i="125" s="1"/>
  <c r="C104" i="125"/>
  <c r="D104" i="125" s="1"/>
  <c r="C100" i="125"/>
  <c r="D100" i="125" s="1"/>
  <c r="H100" i="125" s="1"/>
  <c r="C78" i="125"/>
  <c r="D78" i="125" s="1"/>
  <c r="H78" i="125" s="1"/>
  <c r="C71" i="72"/>
  <c r="N43" i="64"/>
  <c r="Z139" i="64"/>
  <c r="L96" i="63"/>
  <c r="L60" i="63"/>
  <c r="L92" i="63"/>
  <c r="G131" i="125"/>
  <c r="I131" i="125"/>
  <c r="I144" i="68"/>
  <c r="H144" i="68"/>
  <c r="G144" i="68"/>
  <c r="H128" i="68"/>
  <c r="G128" i="68"/>
  <c r="I128" i="68"/>
  <c r="H118" i="68"/>
  <c r="G118" i="68"/>
  <c r="I118" i="68"/>
  <c r="I106" i="68"/>
  <c r="H106" i="68"/>
  <c r="G106" i="68"/>
  <c r="I96" i="68"/>
  <c r="H96" i="68"/>
  <c r="G96" i="68"/>
  <c r="G86" i="68"/>
  <c r="I86" i="68"/>
  <c r="H86" i="68"/>
  <c r="I74" i="68"/>
  <c r="H74" i="68"/>
  <c r="G74" i="68"/>
  <c r="H70" i="68"/>
  <c r="G70" i="68"/>
  <c r="I70" i="68"/>
  <c r="G56" i="68"/>
  <c r="H56" i="68" s="1"/>
  <c r="I56" i="68" s="1"/>
  <c r="H52" i="68"/>
  <c r="G52" i="68"/>
  <c r="I52" i="68"/>
  <c r="G38" i="68"/>
  <c r="H38" i="68" s="1"/>
  <c r="I38" i="68" s="1"/>
  <c r="H24" i="68"/>
  <c r="G24" i="68"/>
  <c r="I24" i="68"/>
  <c r="G11" i="68"/>
  <c r="H11" i="68" s="1"/>
  <c r="I11" i="68" s="1"/>
  <c r="G7" i="68"/>
  <c r="H7" i="68"/>
  <c r="I7" i="68"/>
  <c r="I71" i="125"/>
  <c r="I81" i="125"/>
  <c r="G81" i="125"/>
  <c r="G11" i="125"/>
  <c r="I11" i="125"/>
  <c r="G139" i="68"/>
  <c r="H139" i="68" s="1"/>
  <c r="I139" i="68" s="1"/>
  <c r="G119" i="68"/>
  <c r="H119" i="68" s="1"/>
  <c r="I119" i="68" s="1"/>
  <c r="H99" i="68"/>
  <c r="I99" i="68"/>
  <c r="G99" i="68"/>
  <c r="G69" i="68"/>
  <c r="H69" i="68"/>
  <c r="I69" i="68"/>
  <c r="H39" i="68"/>
  <c r="I39" i="68"/>
  <c r="G39" i="68"/>
  <c r="G25" i="68"/>
  <c r="H25" i="68"/>
  <c r="I25" i="68"/>
  <c r="H8" i="68"/>
  <c r="G8" i="68"/>
  <c r="I8" i="68"/>
  <c r="C21" i="72"/>
  <c r="C21" i="125"/>
  <c r="D21" i="125" s="1"/>
  <c r="H21" i="125" s="1"/>
  <c r="C45" i="72"/>
  <c r="C45" i="125"/>
  <c r="D45" i="125" s="1"/>
  <c r="H45" i="125" s="1"/>
  <c r="I45" i="125" s="1"/>
  <c r="C9" i="125"/>
  <c r="D9" i="125" s="1"/>
  <c r="H9" i="125" s="1"/>
  <c r="C9" i="72"/>
  <c r="C27" i="125"/>
  <c r="D27" i="125" s="1"/>
  <c r="H27" i="125" s="1"/>
  <c r="C27" i="72"/>
  <c r="C143" i="125"/>
  <c r="D143" i="125" s="1"/>
  <c r="H143" i="125" s="1"/>
  <c r="C143" i="72"/>
  <c r="H148" i="68"/>
  <c r="G148" i="68"/>
  <c r="I148" i="68"/>
  <c r="H122" i="68"/>
  <c r="G122" i="68"/>
  <c r="I122" i="68"/>
  <c r="H112" i="68"/>
  <c r="G112" i="68"/>
  <c r="I112" i="68"/>
  <c r="H102" i="68"/>
  <c r="G102" i="68"/>
  <c r="I102" i="68"/>
  <c r="G90" i="68"/>
  <c r="I90" i="68"/>
  <c r="H90" i="68"/>
  <c r="H80" i="68"/>
  <c r="G80" i="68"/>
  <c r="I80" i="68"/>
  <c r="I72" i="68"/>
  <c r="H72" i="68"/>
  <c r="G72" i="68"/>
  <c r="I68" i="68"/>
  <c r="H68" i="68"/>
  <c r="G68" i="68"/>
  <c r="I36" i="68"/>
  <c r="H36" i="68"/>
  <c r="G36" i="68"/>
  <c r="H22" i="68"/>
  <c r="G22" i="68"/>
  <c r="I22" i="68"/>
  <c r="G14" i="68"/>
  <c r="H14" i="68" s="1"/>
  <c r="I14" i="68" s="1"/>
  <c r="H9" i="68"/>
  <c r="I9" i="68"/>
  <c r="G9" i="68"/>
  <c r="I149" i="125"/>
  <c r="G79" i="125"/>
  <c r="H155" i="68"/>
  <c r="I155" i="68"/>
  <c r="G155" i="68"/>
  <c r="H97" i="68"/>
  <c r="I97" i="68"/>
  <c r="G97" i="68"/>
  <c r="H51" i="68"/>
  <c r="I51" i="68"/>
  <c r="G51" i="68"/>
  <c r="G27" i="68"/>
  <c r="H27" i="68"/>
  <c r="I27" i="68"/>
  <c r="H23" i="68"/>
  <c r="I23" i="68"/>
  <c r="G23" i="68"/>
  <c r="H6" i="68"/>
  <c r="C61" i="72"/>
  <c r="C61" i="125"/>
  <c r="D61" i="125" s="1"/>
  <c r="H61" i="125" s="1"/>
  <c r="I61" i="125" s="1"/>
  <c r="C51" i="72"/>
  <c r="C51" i="125"/>
  <c r="D51" i="125" s="1"/>
  <c r="H51" i="125" s="1"/>
  <c r="C99" i="125"/>
  <c r="D99" i="125" s="1"/>
  <c r="H99" i="125" s="1"/>
  <c r="C99" i="72"/>
  <c r="H97" i="125"/>
  <c r="F63" i="61"/>
  <c r="M9" i="61"/>
  <c r="I88" i="65"/>
  <c r="G31" i="130"/>
  <c r="E31" i="130"/>
  <c r="D28" i="130"/>
  <c r="A28" i="130" s="1"/>
  <c r="G28" i="130"/>
  <c r="D26" i="130"/>
  <c r="A26" i="130" s="1"/>
  <c r="G26" i="130"/>
  <c r="E20" i="130"/>
  <c r="G20" i="130"/>
  <c r="K8" i="96"/>
  <c r="C23" i="96"/>
  <c r="E8" i="96"/>
  <c r="F72" i="61"/>
  <c r="G72" i="61"/>
  <c r="F64" i="61"/>
  <c r="G64" i="61"/>
  <c r="R68" i="118"/>
  <c r="C69" i="118"/>
  <c r="C163" i="56"/>
  <c r="E163" i="56"/>
  <c r="G163" i="56"/>
  <c r="I163" i="56"/>
  <c r="K163" i="56"/>
  <c r="M163" i="56"/>
  <c r="O163" i="56"/>
  <c r="Q163" i="56"/>
  <c r="S163" i="56"/>
  <c r="U163" i="56"/>
  <c r="W163" i="56"/>
  <c r="Y163" i="56"/>
  <c r="AA163" i="56"/>
  <c r="G162" i="73" s="1"/>
  <c r="D161" i="56"/>
  <c r="H161" i="56"/>
  <c r="L161" i="56"/>
  <c r="P161" i="56"/>
  <c r="T161" i="56"/>
  <c r="X161" i="56"/>
  <c r="AB161" i="56"/>
  <c r="E163" i="55"/>
  <c r="P163" i="55" s="1"/>
  <c r="I163" i="55"/>
  <c r="C162" i="55"/>
  <c r="F162" i="55"/>
  <c r="I162" i="55"/>
  <c r="E162" i="55"/>
  <c r="P162" i="55" s="1"/>
  <c r="D161" i="55"/>
  <c r="D160" i="68" s="1"/>
  <c r="H161" i="55"/>
  <c r="C160" i="55"/>
  <c r="F160" i="55"/>
  <c r="Q160" i="55" s="1"/>
  <c r="G160" i="55"/>
  <c r="C163" i="54"/>
  <c r="E163" i="54"/>
  <c r="G163" i="54"/>
  <c r="I163" i="54"/>
  <c r="K163" i="54"/>
  <c r="M163" i="54"/>
  <c r="O163" i="54"/>
  <c r="Q163" i="54"/>
  <c r="S163" i="54"/>
  <c r="U163" i="54"/>
  <c r="G156" i="61"/>
  <c r="C136" i="72"/>
  <c r="C136" i="125"/>
  <c r="D136" i="125" s="1"/>
  <c r="X70" i="54"/>
  <c r="C18" i="72"/>
  <c r="C18" i="125"/>
  <c r="D18" i="125" s="1"/>
  <c r="H18" i="125" s="1"/>
  <c r="D163" i="53"/>
  <c r="H163" i="53"/>
  <c r="X163" i="53"/>
  <c r="AN163" i="53"/>
  <c r="AQ163" i="53"/>
  <c r="AM163" i="53"/>
  <c r="AI163" i="53"/>
  <c r="AE163" i="53"/>
  <c r="AA163" i="53"/>
  <c r="W163" i="53"/>
  <c r="S163" i="53"/>
  <c r="O163" i="53"/>
  <c r="K163" i="53"/>
  <c r="G163" i="53"/>
  <c r="D162" i="53"/>
  <c r="F162" i="53"/>
  <c r="N162" i="53"/>
  <c r="V162" i="53"/>
  <c r="AD162" i="53"/>
  <c r="AL162" i="53"/>
  <c r="AT162" i="53"/>
  <c r="D161" i="53"/>
  <c r="F161" i="53"/>
  <c r="N161" i="53"/>
  <c r="V161" i="53"/>
  <c r="AD161" i="53"/>
  <c r="AL161" i="53"/>
  <c r="AT161" i="53"/>
  <c r="C156" i="53"/>
  <c r="E156" i="53"/>
  <c r="G156" i="53"/>
  <c r="I156" i="53"/>
  <c r="K156" i="53"/>
  <c r="M156" i="53"/>
  <c r="O156" i="53"/>
  <c r="Q156" i="53"/>
  <c r="S156" i="53"/>
  <c r="W156" i="53"/>
  <c r="Y156" i="53"/>
  <c r="AA156" i="53"/>
  <c r="AC156" i="53"/>
  <c r="AE156" i="53"/>
  <c r="AG156" i="53"/>
  <c r="AI156" i="53"/>
  <c r="AK156" i="53"/>
  <c r="AM156" i="53"/>
  <c r="AO156" i="53"/>
  <c r="AQ156" i="53"/>
  <c r="AS156" i="53"/>
  <c r="D155" i="53"/>
  <c r="L155" i="53"/>
  <c r="T155" i="53"/>
  <c r="AB155" i="53"/>
  <c r="AJ155" i="53"/>
  <c r="AR155" i="53"/>
  <c r="AQ155" i="53"/>
  <c r="AM155" i="53"/>
  <c r="AI155" i="53"/>
  <c r="AE155" i="53"/>
  <c r="AA155" i="53"/>
  <c r="W155" i="53"/>
  <c r="S155" i="53"/>
  <c r="O155" i="53"/>
  <c r="K155" i="53"/>
  <c r="G155" i="53"/>
  <c r="D153" i="53"/>
  <c r="H153" i="53"/>
  <c r="L153" i="53"/>
  <c r="P153" i="53"/>
  <c r="T153" i="53"/>
  <c r="X153" i="53"/>
  <c r="AB153" i="53"/>
  <c r="AF153" i="53"/>
  <c r="AJ153" i="53"/>
  <c r="AN153" i="53"/>
  <c r="AR153" i="53"/>
  <c r="C152" i="53"/>
  <c r="F152" i="53"/>
  <c r="J152" i="53"/>
  <c r="N152" i="53"/>
  <c r="R152" i="53"/>
  <c r="Z152" i="53"/>
  <c r="AD152" i="53"/>
  <c r="AH152" i="53"/>
  <c r="AL152" i="53"/>
  <c r="AP152" i="53"/>
  <c r="AT152" i="53"/>
  <c r="AS152" i="53"/>
  <c r="AO152" i="53"/>
  <c r="AK152" i="53"/>
  <c r="AG152" i="53"/>
  <c r="AC152" i="53"/>
  <c r="Y152" i="53"/>
  <c r="Q152" i="53"/>
  <c r="M152" i="53"/>
  <c r="I152" i="53"/>
  <c r="E152" i="53"/>
  <c r="C146" i="53"/>
  <c r="E146" i="53"/>
  <c r="G146" i="53"/>
  <c r="I146" i="53"/>
  <c r="K146" i="53"/>
  <c r="M146" i="53"/>
  <c r="O146" i="53"/>
  <c r="Q146" i="53"/>
  <c r="S146" i="53"/>
  <c r="W146" i="53"/>
  <c r="Y146" i="53"/>
  <c r="AA146" i="53"/>
  <c r="AC146" i="53"/>
  <c r="AE146" i="53"/>
  <c r="AG146" i="53"/>
  <c r="AI146" i="53"/>
  <c r="AK146" i="53"/>
  <c r="AM146" i="53"/>
  <c r="AO146" i="53"/>
  <c r="AQ146" i="53"/>
  <c r="AS146" i="53"/>
  <c r="D145" i="53"/>
  <c r="F145" i="53"/>
  <c r="N145" i="53"/>
  <c r="AD145" i="53"/>
  <c r="AL145" i="53"/>
  <c r="AT145" i="53"/>
  <c r="C144" i="53"/>
  <c r="F144" i="53"/>
  <c r="J144" i="53"/>
  <c r="N144" i="53"/>
  <c r="R144" i="53"/>
  <c r="Z144" i="53"/>
  <c r="AD144" i="53"/>
  <c r="AH144" i="53"/>
  <c r="AL144" i="53"/>
  <c r="AP144" i="53"/>
  <c r="AT144" i="53"/>
  <c r="AQ144" i="53"/>
  <c r="AM144" i="53"/>
  <c r="AI144" i="53"/>
  <c r="AE144" i="53"/>
  <c r="AA144" i="53"/>
  <c r="W144" i="53"/>
  <c r="S144" i="53"/>
  <c r="O144" i="53"/>
  <c r="K144" i="53"/>
  <c r="G144" i="53"/>
  <c r="D143" i="53"/>
  <c r="F143" i="53"/>
  <c r="N143" i="53"/>
  <c r="AD143" i="53"/>
  <c r="AL143" i="53"/>
  <c r="AT143" i="53"/>
  <c r="C132" i="53"/>
  <c r="D132" i="53"/>
  <c r="H132" i="53"/>
  <c r="L132" i="53"/>
  <c r="P132" i="53"/>
  <c r="T132" i="53"/>
  <c r="X132" i="53"/>
  <c r="AB132" i="53"/>
  <c r="AF132" i="53"/>
  <c r="AJ132" i="53"/>
  <c r="AN132" i="53"/>
  <c r="AR132" i="53"/>
  <c r="C130" i="53"/>
  <c r="D130" i="53"/>
  <c r="H130" i="53"/>
  <c r="L130" i="53"/>
  <c r="P130" i="53"/>
  <c r="T130" i="53"/>
  <c r="X130" i="53"/>
  <c r="AB130" i="53"/>
  <c r="AF130" i="53"/>
  <c r="AJ130" i="53"/>
  <c r="AN130" i="53"/>
  <c r="AR130" i="53"/>
  <c r="C126" i="53"/>
  <c r="D126" i="53"/>
  <c r="H126" i="53"/>
  <c r="L126" i="53"/>
  <c r="P126" i="53"/>
  <c r="T126" i="53"/>
  <c r="X126" i="53"/>
  <c r="AB126" i="53"/>
  <c r="AF126" i="53"/>
  <c r="AJ126" i="53"/>
  <c r="AN126" i="53"/>
  <c r="AR126" i="53"/>
  <c r="C124" i="53"/>
  <c r="D124" i="53"/>
  <c r="L124" i="53"/>
  <c r="T124" i="53"/>
  <c r="AB124" i="53"/>
  <c r="AJ124" i="53"/>
  <c r="AR124" i="53"/>
  <c r="AS124" i="53"/>
  <c r="AO124" i="53"/>
  <c r="AK124" i="53"/>
  <c r="AG124" i="53"/>
  <c r="AC124" i="53"/>
  <c r="Y124" i="53"/>
  <c r="Q124" i="53"/>
  <c r="M124" i="53"/>
  <c r="I124" i="53"/>
  <c r="E124" i="53"/>
  <c r="C123" i="53"/>
  <c r="F123" i="53"/>
  <c r="J123" i="53"/>
  <c r="N123" i="53"/>
  <c r="R123" i="53"/>
  <c r="Z123" i="53"/>
  <c r="AD123" i="53"/>
  <c r="AH123" i="53"/>
  <c r="AL123" i="53"/>
  <c r="AP123" i="53"/>
  <c r="AT123" i="53"/>
  <c r="AQ123" i="53"/>
  <c r="AM123" i="53"/>
  <c r="AI123" i="53"/>
  <c r="AE123" i="53"/>
  <c r="AA123" i="53"/>
  <c r="W123" i="53"/>
  <c r="S123" i="53"/>
  <c r="O123" i="53"/>
  <c r="K123" i="53"/>
  <c r="G123" i="53"/>
  <c r="C121" i="53"/>
  <c r="E121" i="53"/>
  <c r="G121" i="53"/>
  <c r="I121" i="53"/>
  <c r="K121" i="53"/>
  <c r="M121" i="53"/>
  <c r="O121" i="53"/>
  <c r="Q121" i="53"/>
  <c r="S121" i="53"/>
  <c r="W121" i="53"/>
  <c r="Y121" i="53"/>
  <c r="AA121" i="53"/>
  <c r="AC121" i="53"/>
  <c r="AE121" i="53"/>
  <c r="AG121" i="53"/>
  <c r="AI121" i="53"/>
  <c r="AK121" i="53"/>
  <c r="AM121" i="53"/>
  <c r="AO121" i="53"/>
  <c r="AQ121" i="53"/>
  <c r="AS121" i="53"/>
  <c r="C120" i="53"/>
  <c r="D120" i="53"/>
  <c r="L120" i="53"/>
  <c r="T120" i="53"/>
  <c r="AB120" i="53"/>
  <c r="AJ120" i="53"/>
  <c r="AR120" i="53"/>
  <c r="AQ120" i="53"/>
  <c r="AM120" i="53"/>
  <c r="AI120" i="53"/>
  <c r="AE120" i="53"/>
  <c r="AA120" i="53"/>
  <c r="W120" i="53"/>
  <c r="S120" i="53"/>
  <c r="O120" i="53"/>
  <c r="K120" i="53"/>
  <c r="G120" i="53"/>
  <c r="C119" i="53"/>
  <c r="D119" i="53"/>
  <c r="L119" i="53"/>
  <c r="T119" i="53"/>
  <c r="AB119" i="53"/>
  <c r="AJ119" i="53"/>
  <c r="AT119" i="53"/>
  <c r="AS119" i="53"/>
  <c r="AO119" i="53"/>
  <c r="AK119" i="53"/>
  <c r="AG119" i="53"/>
  <c r="AC119" i="53"/>
  <c r="Y119" i="53"/>
  <c r="Q119" i="53"/>
  <c r="M119" i="53"/>
  <c r="I119" i="53"/>
  <c r="E119" i="53"/>
  <c r="C117" i="53"/>
  <c r="D117" i="53"/>
  <c r="H117" i="53"/>
  <c r="L117" i="53"/>
  <c r="P117" i="53"/>
  <c r="T117" i="53"/>
  <c r="X117" i="53"/>
  <c r="AB117" i="53"/>
  <c r="AF117" i="53"/>
  <c r="AJ117" i="53"/>
  <c r="AN117" i="53"/>
  <c r="AR117" i="53"/>
  <c r="C116" i="53"/>
  <c r="F116" i="53"/>
  <c r="J116" i="53"/>
  <c r="N116" i="53"/>
  <c r="R116" i="53"/>
  <c r="Z116" i="53"/>
  <c r="AD116" i="53"/>
  <c r="AH116" i="53"/>
  <c r="AL116" i="53"/>
  <c r="AP116" i="53"/>
  <c r="AT116" i="53"/>
  <c r="AQ116" i="53"/>
  <c r="AM116" i="53"/>
  <c r="AI116" i="53"/>
  <c r="AE116" i="53"/>
  <c r="AA116" i="53"/>
  <c r="W116" i="53"/>
  <c r="S116" i="53"/>
  <c r="O116" i="53"/>
  <c r="K116" i="53"/>
  <c r="G116" i="53"/>
  <c r="C115" i="53"/>
  <c r="D115" i="53"/>
  <c r="L115" i="53"/>
  <c r="T115" i="53"/>
  <c r="AB115" i="53"/>
  <c r="AJ115" i="53"/>
  <c r="AR115" i="53"/>
  <c r="AS115" i="53"/>
  <c r="AO115" i="53"/>
  <c r="AK115" i="53"/>
  <c r="AG115" i="53"/>
  <c r="AC115" i="53"/>
  <c r="Y115" i="53"/>
  <c r="Q115" i="53"/>
  <c r="M115" i="53"/>
  <c r="I115" i="53"/>
  <c r="E115" i="53"/>
  <c r="C111" i="53"/>
  <c r="D111" i="53"/>
  <c r="L111" i="53"/>
  <c r="T111" i="53"/>
  <c r="AB111" i="53"/>
  <c r="AJ111" i="53"/>
  <c r="AR111" i="53"/>
  <c r="H111" i="53"/>
  <c r="X111" i="53"/>
  <c r="AN111" i="53"/>
  <c r="AS111" i="53"/>
  <c r="AO111" i="53"/>
  <c r="AK111" i="53"/>
  <c r="AG111" i="53"/>
  <c r="AC111" i="53"/>
  <c r="Y111" i="53"/>
  <c r="Q111" i="53"/>
  <c r="M111" i="53"/>
  <c r="I111" i="53"/>
  <c r="E111" i="53"/>
  <c r="C109" i="53"/>
  <c r="D109" i="53"/>
  <c r="H109" i="53"/>
  <c r="L109" i="53"/>
  <c r="P109" i="53"/>
  <c r="T109" i="53"/>
  <c r="X109" i="53"/>
  <c r="AB109" i="53"/>
  <c r="AF109" i="53"/>
  <c r="AJ109" i="53"/>
  <c r="AN109" i="53"/>
  <c r="AR109" i="53"/>
  <c r="F109" i="53"/>
  <c r="N109" i="53"/>
  <c r="AD109" i="53"/>
  <c r="AL109" i="53"/>
  <c r="AT109" i="53"/>
  <c r="C108" i="53"/>
  <c r="F108" i="53"/>
  <c r="J108" i="53"/>
  <c r="N108" i="53"/>
  <c r="R108" i="53"/>
  <c r="Z108" i="53"/>
  <c r="AD108" i="53"/>
  <c r="AH108" i="53"/>
  <c r="AL108" i="53"/>
  <c r="AP108" i="53"/>
  <c r="AT108" i="53"/>
  <c r="D108" i="53"/>
  <c r="L108" i="53"/>
  <c r="T108" i="53"/>
  <c r="AB108" i="53"/>
  <c r="AJ108" i="53"/>
  <c r="AR108" i="53"/>
  <c r="AQ108" i="53"/>
  <c r="AM108" i="53"/>
  <c r="AI108" i="53"/>
  <c r="AE108" i="53"/>
  <c r="AA108" i="53"/>
  <c r="W108" i="53"/>
  <c r="S108" i="53"/>
  <c r="O108" i="53"/>
  <c r="K108" i="53"/>
  <c r="G108" i="53"/>
  <c r="C95" i="53"/>
  <c r="D95" i="53"/>
  <c r="L95" i="53"/>
  <c r="T95" i="53"/>
  <c r="AB95" i="53"/>
  <c r="AJ95" i="53"/>
  <c r="AR95" i="53"/>
  <c r="H95" i="53"/>
  <c r="X95" i="53"/>
  <c r="AN95" i="53"/>
  <c r="AS95" i="53"/>
  <c r="AO95" i="53"/>
  <c r="AK95" i="53"/>
  <c r="AG95" i="53"/>
  <c r="AC95" i="53"/>
  <c r="Y95" i="53"/>
  <c r="Q95" i="53"/>
  <c r="M95" i="53"/>
  <c r="I95" i="53"/>
  <c r="E95" i="53"/>
  <c r="C93" i="53"/>
  <c r="D93" i="53"/>
  <c r="H93" i="53"/>
  <c r="L93" i="53"/>
  <c r="P93" i="53"/>
  <c r="T93" i="53"/>
  <c r="X93" i="53"/>
  <c r="AB93" i="53"/>
  <c r="AF93" i="53"/>
  <c r="AJ93" i="53"/>
  <c r="AN93" i="53"/>
  <c r="AR93" i="53"/>
  <c r="F93" i="53"/>
  <c r="N93" i="53"/>
  <c r="AD93" i="53"/>
  <c r="AL93" i="53"/>
  <c r="AT93" i="53"/>
  <c r="C92" i="53"/>
  <c r="F92" i="53"/>
  <c r="J92" i="53"/>
  <c r="N92" i="53"/>
  <c r="R92" i="53"/>
  <c r="Z92" i="53"/>
  <c r="AD92" i="53"/>
  <c r="AH92" i="53"/>
  <c r="AL92" i="53"/>
  <c r="AP92" i="53"/>
  <c r="AT92" i="53"/>
  <c r="D92" i="53"/>
  <c r="L92" i="53"/>
  <c r="T92" i="53"/>
  <c r="AB92" i="53"/>
  <c r="AJ92" i="53"/>
  <c r="AR92" i="53"/>
  <c r="AQ92" i="53"/>
  <c r="AM92" i="53"/>
  <c r="AI92" i="53"/>
  <c r="AE92" i="53"/>
  <c r="AA92" i="53"/>
  <c r="W92" i="53"/>
  <c r="S92" i="53"/>
  <c r="O92" i="53"/>
  <c r="K92" i="53"/>
  <c r="G92" i="53"/>
  <c r="C87" i="53"/>
  <c r="D87" i="53"/>
  <c r="L87" i="53"/>
  <c r="T87" i="53"/>
  <c r="AB87" i="53"/>
  <c r="AJ87" i="53"/>
  <c r="AR87" i="53"/>
  <c r="H87" i="53"/>
  <c r="X87" i="53"/>
  <c r="AN87" i="53"/>
  <c r="AS87" i="53"/>
  <c r="AO87" i="53"/>
  <c r="AK87" i="53"/>
  <c r="AG87" i="53"/>
  <c r="AC87" i="53"/>
  <c r="Y87" i="53"/>
  <c r="Q87" i="53"/>
  <c r="M87" i="53"/>
  <c r="I87" i="53"/>
  <c r="E87" i="53"/>
  <c r="C85" i="53"/>
  <c r="D85" i="53"/>
  <c r="H85" i="53"/>
  <c r="L85" i="53"/>
  <c r="P85" i="53"/>
  <c r="T85" i="53"/>
  <c r="X85" i="53"/>
  <c r="AB85" i="53"/>
  <c r="AF85" i="53"/>
  <c r="AJ85" i="53"/>
  <c r="AN85" i="53"/>
  <c r="AR85" i="53"/>
  <c r="F85" i="53"/>
  <c r="N85" i="53"/>
  <c r="AD85" i="53"/>
  <c r="AL85" i="53"/>
  <c r="AT85" i="53"/>
  <c r="D81" i="53"/>
  <c r="H81" i="53"/>
  <c r="L81" i="53"/>
  <c r="P81" i="53"/>
  <c r="T81" i="53"/>
  <c r="X81" i="53"/>
  <c r="AB81" i="53"/>
  <c r="AF81" i="53"/>
  <c r="AJ81" i="53"/>
  <c r="AN81" i="53"/>
  <c r="AR81" i="53"/>
  <c r="F81" i="53"/>
  <c r="N81" i="53"/>
  <c r="AD81" i="53"/>
  <c r="AL81" i="53"/>
  <c r="AT81" i="53"/>
  <c r="C81" i="53"/>
  <c r="G81" i="53"/>
  <c r="K81" i="53"/>
  <c r="O81" i="53"/>
  <c r="S81" i="53"/>
  <c r="W81" i="53"/>
  <c r="AA81" i="53"/>
  <c r="AE81" i="53"/>
  <c r="AI81" i="53"/>
  <c r="AM81" i="53"/>
  <c r="AQ81" i="53"/>
  <c r="C79" i="53"/>
  <c r="E79" i="53"/>
  <c r="G79" i="53"/>
  <c r="I79" i="53"/>
  <c r="K79" i="53"/>
  <c r="M79" i="53"/>
  <c r="O79" i="53"/>
  <c r="Q79" i="53"/>
  <c r="S79" i="53"/>
  <c r="W79" i="53"/>
  <c r="Y79" i="53"/>
  <c r="AA79" i="53"/>
  <c r="AC79" i="53"/>
  <c r="AE79" i="53"/>
  <c r="AG79" i="53"/>
  <c r="AI79" i="53"/>
  <c r="AK79" i="53"/>
  <c r="AM79" i="53"/>
  <c r="AO79" i="53"/>
  <c r="AQ79" i="53"/>
  <c r="AS79" i="53"/>
  <c r="D79" i="53"/>
  <c r="H79" i="53"/>
  <c r="L79" i="53"/>
  <c r="P79" i="53"/>
  <c r="T79" i="53"/>
  <c r="X79" i="53"/>
  <c r="AB79" i="53"/>
  <c r="AF79" i="53"/>
  <c r="AJ79" i="53"/>
  <c r="AN79" i="53"/>
  <c r="AR79" i="53"/>
  <c r="D54" i="53"/>
  <c r="H54" i="53"/>
  <c r="L54" i="53"/>
  <c r="P54" i="53"/>
  <c r="T54" i="53"/>
  <c r="X54" i="53"/>
  <c r="AB54" i="53"/>
  <c r="AF54" i="53"/>
  <c r="AI54" i="53"/>
  <c r="AK54" i="53"/>
  <c r="AM54" i="53"/>
  <c r="AO54" i="53"/>
  <c r="AQ54" i="53"/>
  <c r="AS54" i="53"/>
  <c r="F54" i="53"/>
  <c r="N54" i="53"/>
  <c r="AD54" i="53"/>
  <c r="AJ54" i="53"/>
  <c r="AN54" i="53"/>
  <c r="AR54" i="53"/>
  <c r="F52" i="53"/>
  <c r="AL52" i="53"/>
  <c r="N52" i="53"/>
  <c r="AT52" i="53"/>
  <c r="AN52" i="53"/>
  <c r="AF52" i="53"/>
  <c r="X52" i="53"/>
  <c r="P52" i="53"/>
  <c r="H52" i="53"/>
  <c r="E52" i="53"/>
  <c r="I52" i="53"/>
  <c r="M52" i="53"/>
  <c r="Q52" i="53"/>
  <c r="Y52" i="53"/>
  <c r="AC52" i="53"/>
  <c r="AG52" i="53"/>
  <c r="AK52" i="53"/>
  <c r="AO52" i="53"/>
  <c r="AS52" i="53"/>
  <c r="F31" i="53"/>
  <c r="N31" i="53"/>
  <c r="AD31" i="53"/>
  <c r="AL31" i="53"/>
  <c r="AT31" i="53"/>
  <c r="J31" i="53"/>
  <c r="Z31" i="53"/>
  <c r="AP31" i="53"/>
  <c r="C31" i="53"/>
  <c r="G31" i="53"/>
  <c r="K31" i="53"/>
  <c r="O31" i="53"/>
  <c r="S31" i="53"/>
  <c r="W31" i="53"/>
  <c r="AA31" i="53"/>
  <c r="AE31" i="53"/>
  <c r="AI31" i="53"/>
  <c r="AM31" i="53"/>
  <c r="AQ31" i="53"/>
  <c r="D28" i="53"/>
  <c r="H28" i="53"/>
  <c r="L28" i="53"/>
  <c r="P28" i="53"/>
  <c r="T28" i="53"/>
  <c r="X28" i="53"/>
  <c r="AB28" i="53"/>
  <c r="AF28" i="53"/>
  <c r="AJ28" i="53"/>
  <c r="AN28" i="53"/>
  <c r="AR28" i="53"/>
  <c r="F28" i="53"/>
  <c r="N28" i="53"/>
  <c r="AD28" i="53"/>
  <c r="AL28" i="53"/>
  <c r="AT28" i="53"/>
  <c r="C28" i="53"/>
  <c r="G28" i="53"/>
  <c r="K28" i="53"/>
  <c r="O28" i="53"/>
  <c r="S28" i="53"/>
  <c r="W28" i="53"/>
  <c r="AA28" i="53"/>
  <c r="AE28" i="53"/>
  <c r="AI28" i="53"/>
  <c r="AM28" i="53"/>
  <c r="AQ28" i="53"/>
  <c r="D27" i="53"/>
  <c r="H27" i="53"/>
  <c r="L27" i="53"/>
  <c r="P27" i="53"/>
  <c r="T27" i="53"/>
  <c r="X27" i="53"/>
  <c r="AB27" i="53"/>
  <c r="AF27" i="53"/>
  <c r="AJ27" i="53"/>
  <c r="AN27" i="53"/>
  <c r="AR27" i="53"/>
  <c r="F27" i="53"/>
  <c r="N27" i="53"/>
  <c r="AD27" i="53"/>
  <c r="AL27" i="53"/>
  <c r="AT27" i="53"/>
  <c r="F18" i="53"/>
  <c r="AL18" i="53"/>
  <c r="N18" i="53"/>
  <c r="AT18" i="53"/>
  <c r="AN18" i="53"/>
  <c r="AF18" i="53"/>
  <c r="X18" i="53"/>
  <c r="P18" i="53"/>
  <c r="H18" i="53"/>
  <c r="E18" i="53"/>
  <c r="I18" i="53"/>
  <c r="M18" i="53"/>
  <c r="Q18" i="53"/>
  <c r="Y18" i="53"/>
  <c r="AC18" i="53"/>
  <c r="AG18" i="53"/>
  <c r="AK18" i="53"/>
  <c r="AO18" i="53"/>
  <c r="AS18" i="53"/>
  <c r="F161" i="52"/>
  <c r="J161" i="52"/>
  <c r="D161" i="52"/>
  <c r="L161" i="52"/>
  <c r="O58" i="52"/>
  <c r="F58" i="63" s="1"/>
  <c r="AB58" i="51"/>
  <c r="J58" i="63" s="1"/>
  <c r="H163" i="48"/>
  <c r="P163" i="48"/>
  <c r="A30" i="130"/>
  <c r="G30" i="130"/>
  <c r="D23" i="130"/>
  <c r="A23" i="130" s="1"/>
  <c r="G23" i="130"/>
  <c r="K16" i="96"/>
  <c r="E16" i="96"/>
  <c r="G129" i="61"/>
  <c r="H129" i="61"/>
  <c r="F113" i="61"/>
  <c r="G113" i="61"/>
  <c r="H113" i="61"/>
  <c r="G89" i="61"/>
  <c r="F89" i="61"/>
  <c r="G81" i="61"/>
  <c r="F81" i="61"/>
  <c r="F68" i="61"/>
  <c r="G68" i="61"/>
  <c r="F60" i="61"/>
  <c r="G60" i="61"/>
  <c r="R26" i="119"/>
  <c r="C27" i="119"/>
  <c r="R14" i="119"/>
  <c r="C15" i="119"/>
  <c r="C26" i="115"/>
  <c r="C26" i="69"/>
  <c r="C22" i="82" s="1"/>
  <c r="C162" i="56"/>
  <c r="E162" i="56"/>
  <c r="G162" i="56"/>
  <c r="I162" i="56"/>
  <c r="K162" i="56"/>
  <c r="M162" i="56"/>
  <c r="O162" i="56"/>
  <c r="Q162" i="56"/>
  <c r="S162" i="56"/>
  <c r="U162" i="56"/>
  <c r="W162" i="56"/>
  <c r="Y162" i="56"/>
  <c r="AA162" i="56"/>
  <c r="G161" i="73" s="1"/>
  <c r="F162" i="54"/>
  <c r="J162" i="54"/>
  <c r="C161" i="54"/>
  <c r="F161" i="54"/>
  <c r="J161" i="54"/>
  <c r="N161" i="54"/>
  <c r="R161" i="54"/>
  <c r="V161" i="54"/>
  <c r="S161" i="54"/>
  <c r="O161" i="54"/>
  <c r="K161" i="54"/>
  <c r="G161" i="54"/>
  <c r="X137" i="54"/>
  <c r="G134" i="61"/>
  <c r="C132" i="72"/>
  <c r="C132" i="125"/>
  <c r="D132" i="125" s="1"/>
  <c r="H132" i="125" s="1"/>
  <c r="W133" i="54"/>
  <c r="G119" i="61"/>
  <c r="X105" i="54"/>
  <c r="H88" i="61"/>
  <c r="G88" i="61"/>
  <c r="X63" i="54"/>
  <c r="G54" i="61"/>
  <c r="H54" i="61"/>
  <c r="H49" i="61"/>
  <c r="G42" i="61"/>
  <c r="H42" i="61"/>
  <c r="C159" i="53"/>
  <c r="E159" i="53"/>
  <c r="G159" i="53"/>
  <c r="I159" i="53"/>
  <c r="K159" i="53"/>
  <c r="M159" i="53"/>
  <c r="O159" i="53"/>
  <c r="Q159" i="53"/>
  <c r="S159" i="53"/>
  <c r="W159" i="53"/>
  <c r="Y159" i="53"/>
  <c r="AA159" i="53"/>
  <c r="AC159" i="53"/>
  <c r="AE159" i="53"/>
  <c r="AG159" i="53"/>
  <c r="AI159" i="53"/>
  <c r="AK159" i="53"/>
  <c r="AM159" i="53"/>
  <c r="AO159" i="53"/>
  <c r="AQ159" i="53"/>
  <c r="AS159" i="53"/>
  <c r="C157" i="53"/>
  <c r="F157" i="53"/>
  <c r="J157" i="53"/>
  <c r="N157" i="53"/>
  <c r="R157" i="53"/>
  <c r="Z157" i="53"/>
  <c r="AD157" i="53"/>
  <c r="AH157" i="53"/>
  <c r="AL157" i="53"/>
  <c r="AP157" i="53"/>
  <c r="AT157" i="53"/>
  <c r="AS157" i="53"/>
  <c r="AO157" i="53"/>
  <c r="AK157" i="53"/>
  <c r="AG157" i="53"/>
  <c r="AC157" i="53"/>
  <c r="Y157" i="53"/>
  <c r="Q157" i="53"/>
  <c r="M157" i="53"/>
  <c r="I157" i="53"/>
  <c r="E157" i="53"/>
  <c r="C151" i="53"/>
  <c r="E151" i="53"/>
  <c r="G151" i="53"/>
  <c r="I151" i="53"/>
  <c r="K151" i="53"/>
  <c r="M151" i="53"/>
  <c r="O151" i="53"/>
  <c r="Q151" i="53"/>
  <c r="S151" i="53"/>
  <c r="W151" i="53"/>
  <c r="Y151" i="53"/>
  <c r="AA151" i="53"/>
  <c r="AC151" i="53"/>
  <c r="AE151" i="53"/>
  <c r="AG151" i="53"/>
  <c r="AI151" i="53"/>
  <c r="AK151" i="53"/>
  <c r="AM151" i="53"/>
  <c r="AO151" i="53"/>
  <c r="AQ151" i="53"/>
  <c r="AS151" i="53"/>
  <c r="C149" i="53"/>
  <c r="F149" i="53"/>
  <c r="J149" i="53"/>
  <c r="N149" i="53"/>
  <c r="R149" i="53"/>
  <c r="Z149" i="53"/>
  <c r="AD149" i="53"/>
  <c r="AH149" i="53"/>
  <c r="AL149" i="53"/>
  <c r="AP149" i="53"/>
  <c r="AT149" i="53"/>
  <c r="AS149" i="53"/>
  <c r="AO149" i="53"/>
  <c r="AK149" i="53"/>
  <c r="AG149" i="53"/>
  <c r="AC149" i="53"/>
  <c r="Y149" i="53"/>
  <c r="Q149" i="53"/>
  <c r="M149" i="53"/>
  <c r="I149" i="53"/>
  <c r="E149" i="53"/>
  <c r="D148" i="53"/>
  <c r="F148" i="53"/>
  <c r="N148" i="53"/>
  <c r="AD148" i="53"/>
  <c r="AL148" i="53"/>
  <c r="AT148" i="53"/>
  <c r="C147" i="53"/>
  <c r="F147" i="53"/>
  <c r="J147" i="53"/>
  <c r="N147" i="53"/>
  <c r="R147" i="53"/>
  <c r="Z147" i="53"/>
  <c r="AD147" i="53"/>
  <c r="AH147" i="53"/>
  <c r="AL147" i="53"/>
  <c r="AP147" i="53"/>
  <c r="AT147" i="53"/>
  <c r="AQ147" i="53"/>
  <c r="AM147" i="53"/>
  <c r="AI147" i="53"/>
  <c r="AE147" i="53"/>
  <c r="AA147" i="53"/>
  <c r="W147" i="53"/>
  <c r="S147" i="53"/>
  <c r="O147" i="53"/>
  <c r="K147" i="53"/>
  <c r="G147" i="53"/>
  <c r="D141" i="53"/>
  <c r="H141" i="53"/>
  <c r="X141" i="53"/>
  <c r="AN141" i="53"/>
  <c r="AQ141" i="53"/>
  <c r="AM141" i="53"/>
  <c r="AI141" i="53"/>
  <c r="AE141" i="53"/>
  <c r="AA141" i="53"/>
  <c r="W141" i="53"/>
  <c r="S141" i="53"/>
  <c r="O141" i="53"/>
  <c r="K141" i="53"/>
  <c r="G141" i="53"/>
  <c r="C136" i="53"/>
  <c r="F136" i="53"/>
  <c r="J136" i="53"/>
  <c r="N136" i="53"/>
  <c r="R136" i="53"/>
  <c r="Z136" i="53"/>
  <c r="AD136" i="53"/>
  <c r="AH136" i="53"/>
  <c r="AL136" i="53"/>
  <c r="AP136" i="53"/>
  <c r="AT136" i="53"/>
  <c r="AS136" i="53"/>
  <c r="AO136" i="53"/>
  <c r="AK136" i="53"/>
  <c r="AG136" i="53"/>
  <c r="AC136" i="53"/>
  <c r="Y136" i="53"/>
  <c r="Q136" i="53"/>
  <c r="M136" i="53"/>
  <c r="I136" i="53"/>
  <c r="E136" i="53"/>
  <c r="D135" i="53"/>
  <c r="H135" i="53"/>
  <c r="L135" i="53"/>
  <c r="P135" i="53"/>
  <c r="T135" i="53"/>
  <c r="X135" i="53"/>
  <c r="AB135" i="53"/>
  <c r="AF135" i="53"/>
  <c r="AJ135" i="53"/>
  <c r="AN135" i="53"/>
  <c r="AR135" i="53"/>
  <c r="D133" i="53"/>
  <c r="L133" i="53"/>
  <c r="T133" i="53"/>
  <c r="AB133" i="53"/>
  <c r="AJ133" i="53"/>
  <c r="AR133" i="53"/>
  <c r="AS133" i="53"/>
  <c r="AO133" i="53"/>
  <c r="AK133" i="53"/>
  <c r="AG133" i="53"/>
  <c r="AC133" i="53"/>
  <c r="Y133" i="53"/>
  <c r="Q133" i="53"/>
  <c r="M133" i="53"/>
  <c r="I133" i="53"/>
  <c r="E133" i="53"/>
  <c r="C122" i="53"/>
  <c r="E122" i="53"/>
  <c r="G122" i="53"/>
  <c r="I122" i="53"/>
  <c r="K122" i="53"/>
  <c r="M122" i="53"/>
  <c r="O122" i="53"/>
  <c r="Q122" i="53"/>
  <c r="S122" i="53"/>
  <c r="W122" i="53"/>
  <c r="Y122" i="53"/>
  <c r="AA122" i="53"/>
  <c r="AC122" i="53"/>
  <c r="AE122" i="53"/>
  <c r="AG122" i="53"/>
  <c r="AI122" i="53"/>
  <c r="AK122" i="53"/>
  <c r="AM122" i="53"/>
  <c r="AO122" i="53"/>
  <c r="AQ122" i="53"/>
  <c r="AS122" i="53"/>
  <c r="C113" i="53"/>
  <c r="D113" i="53"/>
  <c r="H113" i="53"/>
  <c r="L113" i="53"/>
  <c r="P113" i="53"/>
  <c r="T113" i="53"/>
  <c r="X113" i="53"/>
  <c r="AB113" i="53"/>
  <c r="AF113" i="53"/>
  <c r="AJ113" i="53"/>
  <c r="AN113" i="53"/>
  <c r="F113" i="53"/>
  <c r="N113" i="53"/>
  <c r="AD113" i="53"/>
  <c r="AL113" i="53"/>
  <c r="AR113" i="53"/>
  <c r="C112" i="53"/>
  <c r="F112" i="53"/>
  <c r="J112" i="53"/>
  <c r="N112" i="53"/>
  <c r="R112" i="53"/>
  <c r="Z112" i="53"/>
  <c r="AD112" i="53"/>
  <c r="AH112" i="53"/>
  <c r="AL112" i="53"/>
  <c r="AP112" i="53"/>
  <c r="AT112" i="53"/>
  <c r="D112" i="53"/>
  <c r="L112" i="53"/>
  <c r="T112" i="53"/>
  <c r="AB112" i="53"/>
  <c r="AJ112" i="53"/>
  <c r="AR112" i="53"/>
  <c r="AQ112" i="53"/>
  <c r="AM112" i="53"/>
  <c r="AI112" i="53"/>
  <c r="AE112" i="53"/>
  <c r="AA112" i="53"/>
  <c r="W112" i="53"/>
  <c r="S112" i="53"/>
  <c r="O112" i="53"/>
  <c r="K112" i="53"/>
  <c r="G112" i="53"/>
  <c r="C107" i="53"/>
  <c r="D107" i="53"/>
  <c r="L107" i="53"/>
  <c r="T107" i="53"/>
  <c r="AB107" i="53"/>
  <c r="AJ107" i="53"/>
  <c r="AR107" i="53"/>
  <c r="H107" i="53"/>
  <c r="X107" i="53"/>
  <c r="AN107" i="53"/>
  <c r="AS107" i="53"/>
  <c r="AO107" i="53"/>
  <c r="AK107" i="53"/>
  <c r="AG107" i="53"/>
  <c r="AC107" i="53"/>
  <c r="Y107" i="53"/>
  <c r="Q107" i="53"/>
  <c r="M107" i="53"/>
  <c r="I107" i="53"/>
  <c r="E107" i="53"/>
  <c r="C105" i="53"/>
  <c r="D105" i="53"/>
  <c r="H105" i="53"/>
  <c r="L105" i="53"/>
  <c r="P105" i="53"/>
  <c r="T105" i="53"/>
  <c r="X105" i="53"/>
  <c r="AB105" i="53"/>
  <c r="AF105" i="53"/>
  <c r="AJ105" i="53"/>
  <c r="AN105" i="53"/>
  <c r="AR105" i="53"/>
  <c r="F105" i="53"/>
  <c r="N105" i="53"/>
  <c r="AD105" i="53"/>
  <c r="AL105" i="53"/>
  <c r="AT105" i="53"/>
  <c r="C100" i="53"/>
  <c r="F100" i="53"/>
  <c r="J100" i="53"/>
  <c r="N100" i="53"/>
  <c r="R100" i="53"/>
  <c r="Z100" i="53"/>
  <c r="AD100" i="53"/>
  <c r="AH100" i="53"/>
  <c r="AL100" i="53"/>
  <c r="AP100" i="53"/>
  <c r="AT100" i="53"/>
  <c r="D100" i="53"/>
  <c r="L100" i="53"/>
  <c r="T100" i="53"/>
  <c r="AB100" i="53"/>
  <c r="AJ100" i="53"/>
  <c r="AR100" i="53"/>
  <c r="AS100" i="53"/>
  <c r="AO100" i="53"/>
  <c r="AK100" i="53"/>
  <c r="AG100" i="53"/>
  <c r="AC100" i="53"/>
  <c r="Y100" i="53"/>
  <c r="Q100" i="53"/>
  <c r="M100" i="53"/>
  <c r="I100" i="53"/>
  <c r="E100" i="53"/>
  <c r="C96" i="53"/>
  <c r="F96" i="53"/>
  <c r="J96" i="53"/>
  <c r="N96" i="53"/>
  <c r="R96" i="53"/>
  <c r="Z96" i="53"/>
  <c r="AD96" i="53"/>
  <c r="AH96" i="53"/>
  <c r="AL96" i="53"/>
  <c r="AP96" i="53"/>
  <c r="AT96" i="53"/>
  <c r="D96" i="53"/>
  <c r="L96" i="53"/>
  <c r="T96" i="53"/>
  <c r="AB96" i="53"/>
  <c r="AJ96" i="53"/>
  <c r="AR96" i="53"/>
  <c r="AQ96" i="53"/>
  <c r="AM96" i="53"/>
  <c r="AI96" i="53"/>
  <c r="AE96" i="53"/>
  <c r="AA96" i="53"/>
  <c r="W96" i="53"/>
  <c r="S96" i="53"/>
  <c r="O96" i="53"/>
  <c r="K96" i="53"/>
  <c r="G96" i="53"/>
  <c r="C91" i="53"/>
  <c r="D91" i="53"/>
  <c r="L91" i="53"/>
  <c r="T91" i="53"/>
  <c r="AB91" i="53"/>
  <c r="AJ91" i="53"/>
  <c r="AR91" i="53"/>
  <c r="H91" i="53"/>
  <c r="X91" i="53"/>
  <c r="AN91" i="53"/>
  <c r="AS91" i="53"/>
  <c r="AO91" i="53"/>
  <c r="AK91" i="53"/>
  <c r="AG91" i="53"/>
  <c r="AC91" i="53"/>
  <c r="Y91" i="53"/>
  <c r="Q91" i="53"/>
  <c r="M91" i="53"/>
  <c r="I91" i="53"/>
  <c r="E91" i="53"/>
  <c r="C89" i="53"/>
  <c r="D89" i="53"/>
  <c r="H89" i="53"/>
  <c r="L89" i="53"/>
  <c r="P89" i="53"/>
  <c r="T89" i="53"/>
  <c r="X89" i="53"/>
  <c r="AB89" i="53"/>
  <c r="AF89" i="53"/>
  <c r="AJ89" i="53"/>
  <c r="AN89" i="53"/>
  <c r="AR89" i="53"/>
  <c r="F89" i="53"/>
  <c r="N89" i="53"/>
  <c r="AD89" i="53"/>
  <c r="AL89" i="53"/>
  <c r="AT89" i="53"/>
  <c r="D78" i="53"/>
  <c r="J78" i="53"/>
  <c r="R78" i="53"/>
  <c r="Z78" i="53"/>
  <c r="AH78" i="53"/>
  <c r="AP78" i="53"/>
  <c r="F78" i="53"/>
  <c r="AL78" i="53"/>
  <c r="AN78" i="53"/>
  <c r="AF78" i="53"/>
  <c r="X78" i="53"/>
  <c r="P78" i="53"/>
  <c r="H78" i="53"/>
  <c r="E78" i="53"/>
  <c r="I78" i="53"/>
  <c r="M78" i="53"/>
  <c r="Q78" i="53"/>
  <c r="Y78" i="53"/>
  <c r="AC78" i="53"/>
  <c r="AG78" i="53"/>
  <c r="AK78" i="53"/>
  <c r="AO78" i="53"/>
  <c r="AS78" i="53"/>
  <c r="D77" i="53"/>
  <c r="H77" i="53"/>
  <c r="L77" i="53"/>
  <c r="P77" i="53"/>
  <c r="T77" i="53"/>
  <c r="X77" i="53"/>
  <c r="AB77" i="53"/>
  <c r="AF77" i="53"/>
  <c r="AJ77" i="53"/>
  <c r="AN77" i="53"/>
  <c r="AR77" i="53"/>
  <c r="F77" i="53"/>
  <c r="N77" i="53"/>
  <c r="AD77" i="53"/>
  <c r="AL77" i="53"/>
  <c r="AT77" i="53"/>
  <c r="C77" i="53"/>
  <c r="G77" i="53"/>
  <c r="K77" i="53"/>
  <c r="O77" i="53"/>
  <c r="S77" i="53"/>
  <c r="W77" i="53"/>
  <c r="AA77" i="53"/>
  <c r="AE77" i="53"/>
  <c r="AI77" i="53"/>
  <c r="AM77" i="53"/>
  <c r="AQ77" i="53"/>
  <c r="C75" i="53"/>
  <c r="E75" i="53"/>
  <c r="G75" i="53"/>
  <c r="I75" i="53"/>
  <c r="K75" i="53"/>
  <c r="M75" i="53"/>
  <c r="O75" i="53"/>
  <c r="Q75" i="53"/>
  <c r="S75" i="53"/>
  <c r="W75" i="53"/>
  <c r="Y75" i="53"/>
  <c r="AA75" i="53"/>
  <c r="AC75" i="53"/>
  <c r="AE75" i="53"/>
  <c r="AG75" i="53"/>
  <c r="AI75" i="53"/>
  <c r="AK75" i="53"/>
  <c r="AM75" i="53"/>
  <c r="AO75" i="53"/>
  <c r="AQ75" i="53"/>
  <c r="AS75" i="53"/>
  <c r="D75" i="53"/>
  <c r="H75" i="53"/>
  <c r="L75" i="53"/>
  <c r="P75" i="53"/>
  <c r="T75" i="53"/>
  <c r="X75" i="53"/>
  <c r="AB75" i="53"/>
  <c r="AF75" i="53"/>
  <c r="AJ75" i="53"/>
  <c r="AN75" i="53"/>
  <c r="AR75" i="53"/>
  <c r="C67" i="53"/>
  <c r="E67" i="53"/>
  <c r="G67" i="53"/>
  <c r="I67" i="53"/>
  <c r="K67" i="53"/>
  <c r="M67" i="53"/>
  <c r="O67" i="53"/>
  <c r="Q67" i="53"/>
  <c r="S67" i="53"/>
  <c r="W67" i="53"/>
  <c r="Y67" i="53"/>
  <c r="AA67" i="53"/>
  <c r="AC67" i="53"/>
  <c r="AE67" i="53"/>
  <c r="AG67" i="53"/>
  <c r="AI67" i="53"/>
  <c r="AK67" i="53"/>
  <c r="AM67" i="53"/>
  <c r="AO67" i="53"/>
  <c r="AQ67" i="53"/>
  <c r="AS67" i="53"/>
  <c r="D67" i="53"/>
  <c r="H67" i="53"/>
  <c r="L67" i="53"/>
  <c r="P67" i="53"/>
  <c r="T67" i="53"/>
  <c r="X67" i="53"/>
  <c r="AB67" i="53"/>
  <c r="AF67" i="53"/>
  <c r="AJ67" i="53"/>
  <c r="AN67" i="53"/>
  <c r="AR67" i="53"/>
  <c r="C56" i="53"/>
  <c r="E56" i="53"/>
  <c r="G56" i="53"/>
  <c r="I56" i="53"/>
  <c r="K56" i="53"/>
  <c r="M56" i="53"/>
  <c r="O56" i="53"/>
  <c r="Q56" i="53"/>
  <c r="S56" i="53"/>
  <c r="W56" i="53"/>
  <c r="Y56" i="53"/>
  <c r="AA56" i="53"/>
  <c r="AC56" i="53"/>
  <c r="AE56" i="53"/>
  <c r="AG56" i="53"/>
  <c r="AI56" i="53"/>
  <c r="AK56" i="53"/>
  <c r="AM56" i="53"/>
  <c r="AO56" i="53"/>
  <c r="AQ56" i="53"/>
  <c r="AS56" i="53"/>
  <c r="D56" i="53"/>
  <c r="H56" i="53"/>
  <c r="L56" i="53"/>
  <c r="P56" i="53"/>
  <c r="T56" i="53"/>
  <c r="X56" i="53"/>
  <c r="AB56" i="53"/>
  <c r="AF56" i="53"/>
  <c r="AJ56" i="53"/>
  <c r="AN56" i="53"/>
  <c r="AR56" i="53"/>
  <c r="D55" i="53"/>
  <c r="H55" i="53"/>
  <c r="L55" i="53"/>
  <c r="P55" i="53"/>
  <c r="T55" i="53"/>
  <c r="X55" i="53"/>
  <c r="AB55" i="53"/>
  <c r="AF55" i="53"/>
  <c r="AJ55" i="53"/>
  <c r="AN55" i="53"/>
  <c r="AR55" i="53"/>
  <c r="F55" i="53"/>
  <c r="N55" i="53"/>
  <c r="AD55" i="53"/>
  <c r="AL55" i="53"/>
  <c r="AT55" i="53"/>
  <c r="C55" i="53"/>
  <c r="G55" i="53"/>
  <c r="K55" i="53"/>
  <c r="O55" i="53"/>
  <c r="S55" i="53"/>
  <c r="W55" i="53"/>
  <c r="AA55" i="53"/>
  <c r="AE55" i="53"/>
  <c r="AI55" i="53"/>
  <c r="AM55" i="53"/>
  <c r="AQ55" i="53"/>
  <c r="F50" i="53"/>
  <c r="N50" i="53"/>
  <c r="AD50" i="53"/>
  <c r="AL50" i="53"/>
  <c r="AT50" i="53"/>
  <c r="J50" i="53"/>
  <c r="Z50" i="53"/>
  <c r="AP50" i="53"/>
  <c r="C50" i="53"/>
  <c r="G50" i="53"/>
  <c r="K50" i="53"/>
  <c r="O50" i="53"/>
  <c r="S50" i="53"/>
  <c r="W50" i="53"/>
  <c r="AA50" i="53"/>
  <c r="AE50" i="53"/>
  <c r="AI50" i="53"/>
  <c r="AM50" i="53"/>
  <c r="AQ50" i="53"/>
  <c r="D48" i="53"/>
  <c r="H48" i="53"/>
  <c r="L48" i="53"/>
  <c r="P48" i="53"/>
  <c r="T48" i="53"/>
  <c r="X48" i="53"/>
  <c r="AB48" i="53"/>
  <c r="AF48" i="53"/>
  <c r="AJ48" i="53"/>
  <c r="AN48" i="53"/>
  <c r="AR48" i="53"/>
  <c r="F48" i="53"/>
  <c r="N48" i="53"/>
  <c r="AD48" i="53"/>
  <c r="AL48" i="53"/>
  <c r="AT48" i="53"/>
  <c r="D44" i="53"/>
  <c r="H44" i="53"/>
  <c r="L44" i="53"/>
  <c r="P44" i="53"/>
  <c r="T44" i="53"/>
  <c r="X44" i="53"/>
  <c r="AB44" i="53"/>
  <c r="AF44" i="53"/>
  <c r="AJ44" i="53"/>
  <c r="AN44" i="53"/>
  <c r="AR44" i="53"/>
  <c r="F44" i="53"/>
  <c r="N44" i="53"/>
  <c r="AD44" i="53"/>
  <c r="AL44" i="53"/>
  <c r="AT44" i="53"/>
  <c r="C44" i="53"/>
  <c r="G44" i="53"/>
  <c r="K44" i="53"/>
  <c r="O44" i="53"/>
  <c r="S44" i="53"/>
  <c r="W44" i="53"/>
  <c r="AA44" i="53"/>
  <c r="AE44" i="53"/>
  <c r="AI44" i="53"/>
  <c r="AM44" i="53"/>
  <c r="AQ44" i="53"/>
  <c r="C41" i="53"/>
  <c r="E41" i="53"/>
  <c r="G41" i="53"/>
  <c r="I41" i="53"/>
  <c r="K41" i="53"/>
  <c r="M41" i="53"/>
  <c r="O41" i="53"/>
  <c r="Q41" i="53"/>
  <c r="S41" i="53"/>
  <c r="W41" i="53"/>
  <c r="Y41" i="53"/>
  <c r="AA41" i="53"/>
  <c r="AC41" i="53"/>
  <c r="AE41" i="53"/>
  <c r="AG41" i="53"/>
  <c r="AI41" i="53"/>
  <c r="AK41" i="53"/>
  <c r="AM41" i="53"/>
  <c r="AO41" i="53"/>
  <c r="AQ41" i="53"/>
  <c r="AS41" i="53"/>
  <c r="D41" i="53"/>
  <c r="H41" i="53"/>
  <c r="L41" i="53"/>
  <c r="P41" i="53"/>
  <c r="T41" i="53"/>
  <c r="X41" i="53"/>
  <c r="AB41" i="53"/>
  <c r="AF41" i="53"/>
  <c r="AJ41" i="53"/>
  <c r="AN41" i="53"/>
  <c r="AR41" i="53"/>
  <c r="F36" i="53"/>
  <c r="AL36" i="53"/>
  <c r="N36" i="53"/>
  <c r="AT36" i="53"/>
  <c r="AN36" i="53"/>
  <c r="AF36" i="53"/>
  <c r="X36" i="53"/>
  <c r="P36" i="53"/>
  <c r="H36" i="53"/>
  <c r="E36" i="53"/>
  <c r="I36" i="53"/>
  <c r="M36" i="53"/>
  <c r="Q36" i="53"/>
  <c r="Y36" i="53"/>
  <c r="AC36" i="53"/>
  <c r="AG36" i="53"/>
  <c r="AK36" i="53"/>
  <c r="AO36" i="53"/>
  <c r="AS36" i="53"/>
  <c r="D33" i="53"/>
  <c r="H33" i="53"/>
  <c r="L33" i="53"/>
  <c r="P33" i="53"/>
  <c r="T33" i="53"/>
  <c r="X33" i="53"/>
  <c r="AB33" i="53"/>
  <c r="AF33" i="53"/>
  <c r="AJ33" i="53"/>
  <c r="AN33" i="53"/>
  <c r="AR33" i="53"/>
  <c r="F33" i="53"/>
  <c r="N33" i="53"/>
  <c r="AD33" i="53"/>
  <c r="AL33" i="53"/>
  <c r="AT33" i="53"/>
  <c r="F15" i="53"/>
  <c r="N15" i="53"/>
  <c r="AD15" i="53"/>
  <c r="AL15" i="53"/>
  <c r="AT15" i="53"/>
  <c r="J15" i="53"/>
  <c r="Z15" i="53"/>
  <c r="AP15" i="53"/>
  <c r="C15" i="53"/>
  <c r="G15" i="53"/>
  <c r="K15" i="53"/>
  <c r="O15" i="53"/>
  <c r="S15" i="53"/>
  <c r="W15" i="53"/>
  <c r="AA15" i="53"/>
  <c r="AE15" i="53"/>
  <c r="AI15" i="53"/>
  <c r="AM15" i="53"/>
  <c r="AQ15" i="53"/>
  <c r="D10" i="53"/>
  <c r="H10" i="53"/>
  <c r="L10" i="53"/>
  <c r="P10" i="53"/>
  <c r="T10" i="53"/>
  <c r="X10" i="53"/>
  <c r="AB10" i="53"/>
  <c r="AF10" i="53"/>
  <c r="AJ10" i="53"/>
  <c r="AN10" i="53"/>
  <c r="AR10" i="53"/>
  <c r="F10" i="53"/>
  <c r="N10" i="53"/>
  <c r="AD10" i="53"/>
  <c r="AL10" i="53"/>
  <c r="AT10" i="53"/>
  <c r="O158" i="52"/>
  <c r="F158" i="63" s="1"/>
  <c r="G158" i="63" s="1"/>
  <c r="P69" i="52"/>
  <c r="K69" i="63" s="1"/>
  <c r="L69" i="63" s="1"/>
  <c r="O17" i="52"/>
  <c r="F17" i="63" s="1"/>
  <c r="AA113" i="51"/>
  <c r="E113" i="63" s="1"/>
  <c r="AA57" i="51"/>
  <c r="E57" i="63" s="1"/>
  <c r="AA45" i="51"/>
  <c r="E45" i="63" s="1"/>
  <c r="G45" i="63" s="1"/>
  <c r="AA41" i="51"/>
  <c r="E41" i="63" s="1"/>
  <c r="N13" i="64"/>
  <c r="G8" i="65"/>
  <c r="J114" i="73"/>
  <c r="G132" i="65"/>
  <c r="J52" i="73"/>
  <c r="J108" i="73"/>
  <c r="H104" i="125"/>
  <c r="G104" i="125" s="1"/>
  <c r="E125" i="68"/>
  <c r="G125" i="68" s="1"/>
  <c r="F125" i="61"/>
  <c r="F141" i="61"/>
  <c r="F149" i="61"/>
  <c r="F157" i="61"/>
  <c r="H4" i="119"/>
  <c r="M4" i="119" s="1"/>
  <c r="C85" i="125"/>
  <c r="D85" i="125" s="1"/>
  <c r="H85" i="125" s="1"/>
  <c r="I85" i="125" s="1"/>
  <c r="L15" i="96"/>
  <c r="L13" i="96"/>
  <c r="K10" i="96"/>
  <c r="F51" i="66"/>
  <c r="E139" i="73"/>
  <c r="P22" i="52"/>
  <c r="K22" i="63" s="1"/>
  <c r="L22" i="63" s="1"/>
  <c r="AD114" i="126"/>
  <c r="AD106" i="126"/>
  <c r="AD98" i="126"/>
  <c r="AD90" i="126"/>
  <c r="AD82" i="126"/>
  <c r="AD74" i="126"/>
  <c r="AD66" i="126"/>
  <c r="AD58" i="126"/>
  <c r="AD50" i="126"/>
  <c r="AD42" i="126"/>
  <c r="AC121" i="126"/>
  <c r="V121" i="126"/>
  <c r="J13" i="73"/>
  <c r="E21" i="73"/>
  <c r="E18" i="73"/>
  <c r="E14" i="73"/>
  <c r="I65" i="125"/>
  <c r="I16" i="73"/>
  <c r="J16" i="73" s="1"/>
  <c r="I12" i="73"/>
  <c r="J12" i="73" s="1"/>
  <c r="I9" i="73"/>
  <c r="J9" i="73" s="1"/>
  <c r="H9" i="73"/>
  <c r="E19" i="73"/>
  <c r="I11" i="73"/>
  <c r="J11" i="73" s="1"/>
  <c r="I7" i="73"/>
  <c r="J7" i="73" s="1"/>
  <c r="G49" i="61"/>
  <c r="G102" i="61"/>
  <c r="G110" i="61"/>
  <c r="G118" i="61"/>
  <c r="G126" i="61"/>
  <c r="G27" i="61"/>
  <c r="G59" i="61"/>
  <c r="M17" i="61"/>
  <c r="I21" i="68"/>
  <c r="I25" i="61"/>
  <c r="K25" i="61"/>
  <c r="R25" i="61"/>
  <c r="N25" i="61"/>
  <c r="I33" i="61"/>
  <c r="K33" i="61"/>
  <c r="R33" i="61"/>
  <c r="N33" i="61"/>
  <c r="I45" i="68"/>
  <c r="Q49" i="61"/>
  <c r="O49" i="61"/>
  <c r="T49" i="61"/>
  <c r="P49" i="61"/>
  <c r="Q65" i="61"/>
  <c r="O65" i="61"/>
  <c r="T65" i="61"/>
  <c r="P65" i="61"/>
  <c r="H67" i="68"/>
  <c r="Q77" i="61"/>
  <c r="O77" i="61"/>
  <c r="T77" i="61"/>
  <c r="P77" i="61"/>
  <c r="I81" i="61"/>
  <c r="K81" i="61"/>
  <c r="R81" i="61"/>
  <c r="N81" i="61"/>
  <c r="I89" i="61"/>
  <c r="K89" i="61"/>
  <c r="R89" i="61"/>
  <c r="S89" i="61" s="1"/>
  <c r="N89" i="61"/>
  <c r="I93" i="68"/>
  <c r="I93" i="61"/>
  <c r="K93" i="61"/>
  <c r="R93" i="61"/>
  <c r="N93" i="61"/>
  <c r="M105" i="61"/>
  <c r="I109" i="68"/>
  <c r="I113" i="61"/>
  <c r="K113" i="61"/>
  <c r="R113" i="61"/>
  <c r="N113" i="61"/>
  <c r="N129" i="61"/>
  <c r="T129" i="61"/>
  <c r="L129" i="61"/>
  <c r="M129" i="61" s="1"/>
  <c r="O129" i="61"/>
  <c r="R133" i="61"/>
  <c r="J133" i="61"/>
  <c r="P133" i="61"/>
  <c r="Q133" i="61"/>
  <c r="R137" i="61"/>
  <c r="J137" i="61"/>
  <c r="P137" i="61"/>
  <c r="Q137" i="61"/>
  <c r="R149" i="61"/>
  <c r="J149" i="61"/>
  <c r="P149" i="61"/>
  <c r="Q149" i="61"/>
  <c r="R153" i="61"/>
  <c r="J153" i="61"/>
  <c r="M153" i="61" s="1"/>
  <c r="P153" i="61"/>
  <c r="Q153" i="61"/>
  <c r="G34" i="70"/>
  <c r="G74" i="70"/>
  <c r="F144" i="61"/>
  <c r="K12" i="61"/>
  <c r="I12" i="61"/>
  <c r="R12" i="61"/>
  <c r="N12" i="61"/>
  <c r="G25" i="61"/>
  <c r="G57" i="61"/>
  <c r="G45" i="61"/>
  <c r="G76" i="61"/>
  <c r="G92" i="61"/>
  <c r="G116" i="61"/>
  <c r="G67" i="61"/>
  <c r="Q10" i="61"/>
  <c r="O10" i="61"/>
  <c r="T10" i="61"/>
  <c r="P10" i="61"/>
  <c r="Q13" i="61"/>
  <c r="O13" i="61"/>
  <c r="T13" i="61"/>
  <c r="P13" i="61"/>
  <c r="K15" i="61"/>
  <c r="M15" i="61" s="1"/>
  <c r="Q15" i="61"/>
  <c r="T15" i="61"/>
  <c r="P15" i="61"/>
  <c r="S15" i="61" s="1"/>
  <c r="I17" i="68"/>
  <c r="K19" i="61"/>
  <c r="I19" i="61"/>
  <c r="R19" i="61"/>
  <c r="N19" i="61"/>
  <c r="Q29" i="61"/>
  <c r="O29" i="61"/>
  <c r="T29" i="61"/>
  <c r="P29" i="61"/>
  <c r="K31" i="61"/>
  <c r="Q31" i="61"/>
  <c r="T31" i="61"/>
  <c r="P31" i="61"/>
  <c r="O43" i="61"/>
  <c r="Q43" i="61"/>
  <c r="T43" i="61"/>
  <c r="P43" i="61"/>
  <c r="S43" i="61" s="1"/>
  <c r="Q45" i="61"/>
  <c r="O45" i="61"/>
  <c r="T45" i="61"/>
  <c r="P45" i="61"/>
  <c r="I53" i="61"/>
  <c r="K53" i="61"/>
  <c r="R53" i="61"/>
  <c r="N53" i="61"/>
  <c r="O55" i="61"/>
  <c r="I55" i="61"/>
  <c r="M55" i="61" s="1"/>
  <c r="R55" i="61"/>
  <c r="S55" i="61" s="1"/>
  <c r="N55" i="61"/>
  <c r="K59" i="61"/>
  <c r="I59" i="61"/>
  <c r="R59" i="61"/>
  <c r="N59" i="61"/>
  <c r="I61" i="61"/>
  <c r="K61" i="61"/>
  <c r="R61" i="61"/>
  <c r="S61" i="61" s="1"/>
  <c r="N61" i="61"/>
  <c r="O63" i="61"/>
  <c r="I63" i="61"/>
  <c r="M63" i="61" s="1"/>
  <c r="R63" i="61"/>
  <c r="N63" i="61"/>
  <c r="K71" i="61"/>
  <c r="Q71" i="61"/>
  <c r="T71" i="61"/>
  <c r="P71" i="61"/>
  <c r="S71" i="61" s="1"/>
  <c r="K75" i="61"/>
  <c r="Q75" i="61"/>
  <c r="T75" i="61"/>
  <c r="P75" i="61"/>
  <c r="I81" i="68"/>
  <c r="K87" i="61"/>
  <c r="I87" i="61"/>
  <c r="R87" i="61"/>
  <c r="S87" i="61" s="1"/>
  <c r="N87" i="61"/>
  <c r="K91" i="61"/>
  <c r="M91" i="61" s="1"/>
  <c r="Q91" i="61"/>
  <c r="T91" i="61"/>
  <c r="P91" i="61"/>
  <c r="K107" i="61"/>
  <c r="M107" i="61" s="1"/>
  <c r="Q107" i="61"/>
  <c r="T107" i="61"/>
  <c r="P107" i="61"/>
  <c r="K115" i="61"/>
  <c r="M115" i="61" s="1"/>
  <c r="Q115" i="61"/>
  <c r="T115" i="61"/>
  <c r="P115" i="61"/>
  <c r="S115" i="61" s="1"/>
  <c r="O123" i="61"/>
  <c r="I123" i="61"/>
  <c r="R123" i="61"/>
  <c r="S123" i="61" s="1"/>
  <c r="N123" i="61"/>
  <c r="I125" i="61"/>
  <c r="K125" i="61"/>
  <c r="R125" i="61"/>
  <c r="S125" i="61" s="1"/>
  <c r="N125" i="61"/>
  <c r="K127" i="61"/>
  <c r="I127" i="61"/>
  <c r="R127" i="61"/>
  <c r="S127" i="61" s="1"/>
  <c r="N127" i="61"/>
  <c r="R131" i="61"/>
  <c r="J131" i="61"/>
  <c r="P131" i="61"/>
  <c r="Q131" i="61"/>
  <c r="N143" i="61"/>
  <c r="T143" i="61"/>
  <c r="L143" i="61"/>
  <c r="M143" i="61" s="1"/>
  <c r="O143" i="61"/>
  <c r="R147" i="61"/>
  <c r="J147" i="61"/>
  <c r="P147" i="61"/>
  <c r="Q147" i="61"/>
  <c r="G38" i="70"/>
  <c r="G46" i="70"/>
  <c r="G54" i="70"/>
  <c r="G62" i="70"/>
  <c r="G84" i="65"/>
  <c r="I84" i="65" s="1"/>
  <c r="G156" i="65"/>
  <c r="E18" i="71"/>
  <c r="F136" i="61"/>
  <c r="F146" i="61"/>
  <c r="Q9" i="61"/>
  <c r="O9" i="61"/>
  <c r="T9" i="61"/>
  <c r="P9" i="61"/>
  <c r="Q30" i="61"/>
  <c r="O30" i="61"/>
  <c r="T30" i="61"/>
  <c r="P30" i="61"/>
  <c r="I32" i="68"/>
  <c r="G44" i="68"/>
  <c r="I46" i="61"/>
  <c r="K46" i="61"/>
  <c r="R46" i="61"/>
  <c r="N46" i="61"/>
  <c r="Q62" i="61"/>
  <c r="O62" i="61"/>
  <c r="T62" i="61"/>
  <c r="P62" i="61"/>
  <c r="G64" i="68"/>
  <c r="O78" i="61"/>
  <c r="Q78" i="61"/>
  <c r="T78" i="61"/>
  <c r="P78" i="61"/>
  <c r="K82" i="61"/>
  <c r="Q82" i="61"/>
  <c r="T82" i="61"/>
  <c r="P82" i="61"/>
  <c r="S82" i="61" s="1"/>
  <c r="Q88" i="61"/>
  <c r="O88" i="61"/>
  <c r="T88" i="61"/>
  <c r="P88" i="61"/>
  <c r="O94" i="61"/>
  <c r="Q94" i="61"/>
  <c r="T94" i="61"/>
  <c r="P94" i="61"/>
  <c r="O98" i="61"/>
  <c r="I98" i="61"/>
  <c r="R98" i="61"/>
  <c r="N98" i="61"/>
  <c r="I104" i="61"/>
  <c r="K104" i="61"/>
  <c r="R104" i="61"/>
  <c r="N104" i="61"/>
  <c r="K110" i="61"/>
  <c r="I110" i="61"/>
  <c r="R110" i="61"/>
  <c r="S110" i="61" s="1"/>
  <c r="N110" i="61"/>
  <c r="O114" i="61"/>
  <c r="I114" i="61"/>
  <c r="R114" i="61"/>
  <c r="N114" i="61"/>
  <c r="I120" i="61"/>
  <c r="K120" i="61"/>
  <c r="R120" i="61"/>
  <c r="N120" i="61"/>
  <c r="K126" i="61"/>
  <c r="I126" i="61"/>
  <c r="R126" i="61"/>
  <c r="N126" i="61"/>
  <c r="N130" i="61"/>
  <c r="T130" i="61"/>
  <c r="L130" i="61"/>
  <c r="O130" i="61"/>
  <c r="N134" i="61"/>
  <c r="T134" i="61"/>
  <c r="L134" i="61"/>
  <c r="O134" i="61"/>
  <c r="N138" i="61"/>
  <c r="T138" i="61"/>
  <c r="L138" i="61"/>
  <c r="O138" i="61"/>
  <c r="O20" i="61"/>
  <c r="Q20" i="61"/>
  <c r="T20" i="61"/>
  <c r="P20" i="61"/>
  <c r="S20" i="61" s="1"/>
  <c r="I26" i="61"/>
  <c r="K26" i="61"/>
  <c r="R26" i="61"/>
  <c r="N26" i="61"/>
  <c r="K28" i="61"/>
  <c r="I28" i="61"/>
  <c r="R28" i="61"/>
  <c r="S28" i="61" s="1"/>
  <c r="N28" i="61"/>
  <c r="K32" i="61"/>
  <c r="Q32" i="61"/>
  <c r="T32" i="61"/>
  <c r="P32" i="61"/>
  <c r="S32" i="61" s="1"/>
  <c r="Q42" i="61"/>
  <c r="O42" i="61"/>
  <c r="T42" i="61"/>
  <c r="P42" i="61"/>
  <c r="O44" i="61"/>
  <c r="Q44" i="61"/>
  <c r="T44" i="61"/>
  <c r="P44" i="61"/>
  <c r="I46" i="68"/>
  <c r="O48" i="61"/>
  <c r="I48" i="61"/>
  <c r="R48" i="61"/>
  <c r="S48" i="61" s="1"/>
  <c r="N48" i="61"/>
  <c r="I58" i="61"/>
  <c r="K58" i="61"/>
  <c r="R58" i="61"/>
  <c r="N58" i="61"/>
  <c r="K60" i="61"/>
  <c r="I60" i="61"/>
  <c r="R60" i="61"/>
  <c r="S60" i="61" s="1"/>
  <c r="N60" i="61"/>
  <c r="K64" i="61"/>
  <c r="Q64" i="61"/>
  <c r="T64" i="61"/>
  <c r="P64" i="61"/>
  <c r="Q84" i="61"/>
  <c r="O84" i="61"/>
  <c r="T84" i="61"/>
  <c r="P84" i="61"/>
  <c r="G98" i="68"/>
  <c r="I100" i="61"/>
  <c r="K100" i="61"/>
  <c r="R100" i="61"/>
  <c r="S100" i="61" s="1"/>
  <c r="N100" i="61"/>
  <c r="I104" i="68"/>
  <c r="Q116" i="61"/>
  <c r="O116" i="61"/>
  <c r="T116" i="61"/>
  <c r="P116" i="61"/>
  <c r="G146" i="68"/>
  <c r="G16" i="65"/>
  <c r="G40" i="65"/>
  <c r="I40" i="65" s="1"/>
  <c r="R142" i="61"/>
  <c r="J142" i="61"/>
  <c r="M142" i="61" s="1"/>
  <c r="P142" i="61"/>
  <c r="Q142" i="61"/>
  <c r="R146" i="61"/>
  <c r="J146" i="61"/>
  <c r="P146" i="61"/>
  <c r="Q146" i="61"/>
  <c r="R150" i="61"/>
  <c r="J150" i="61"/>
  <c r="P150" i="61"/>
  <c r="Q150" i="61"/>
  <c r="R154" i="61"/>
  <c r="J154" i="61"/>
  <c r="P154" i="61"/>
  <c r="Q154" i="61"/>
  <c r="R157" i="61"/>
  <c r="J157" i="61"/>
  <c r="P157" i="61"/>
  <c r="Q157" i="61"/>
  <c r="E19" i="71"/>
  <c r="F143" i="61"/>
  <c r="H32" i="61"/>
  <c r="H20" i="61"/>
  <c r="G115" i="61"/>
  <c r="F30" i="73"/>
  <c r="J30" i="73" s="1"/>
  <c r="F34" i="73"/>
  <c r="J34" i="73" s="1"/>
  <c r="H38" i="73"/>
  <c r="H42" i="73"/>
  <c r="F46" i="73"/>
  <c r="F50" i="73"/>
  <c r="H78" i="73"/>
  <c r="H82" i="73"/>
  <c r="F86" i="73"/>
  <c r="F90" i="73"/>
  <c r="J90" i="73" s="1"/>
  <c r="H94" i="73"/>
  <c r="H98" i="73"/>
  <c r="F102" i="73"/>
  <c r="F106" i="73"/>
  <c r="H110" i="73"/>
  <c r="H114" i="73"/>
  <c r="F118" i="73"/>
  <c r="J118" i="73" s="1"/>
  <c r="F122" i="73"/>
  <c r="J122" i="73" s="1"/>
  <c r="K157" i="64"/>
  <c r="F44" i="61"/>
  <c r="F28" i="73"/>
  <c r="H32" i="73"/>
  <c r="H36" i="73"/>
  <c r="F40" i="73"/>
  <c r="J40" i="73" s="1"/>
  <c r="F44" i="73"/>
  <c r="J44" i="73" s="1"/>
  <c r="H48" i="73"/>
  <c r="H52" i="73"/>
  <c r="F80" i="73"/>
  <c r="F84" i="73"/>
  <c r="J84" i="73" s="1"/>
  <c r="H88" i="73"/>
  <c r="H92" i="73"/>
  <c r="F96" i="73"/>
  <c r="J96" i="73" s="1"/>
  <c r="F100" i="73"/>
  <c r="H104" i="73"/>
  <c r="H108" i="73"/>
  <c r="F112" i="73"/>
  <c r="F116" i="73"/>
  <c r="H120" i="73"/>
  <c r="H119" i="61"/>
  <c r="E157" i="68"/>
  <c r="H136" i="125"/>
  <c r="G136" i="125" s="1"/>
  <c r="E72" i="71"/>
  <c r="E68" i="71"/>
  <c r="E54" i="71"/>
  <c r="E24" i="71"/>
  <c r="E12" i="68"/>
  <c r="M148" i="64"/>
  <c r="M132" i="64"/>
  <c r="G33" i="70"/>
  <c r="M154" i="64"/>
  <c r="M138" i="64"/>
  <c r="W156" i="54"/>
  <c r="W148" i="54"/>
  <c r="G124" i="63"/>
  <c r="E155" i="71"/>
  <c r="E149" i="71"/>
  <c r="E143" i="71"/>
  <c r="E139" i="71"/>
  <c r="E133" i="71"/>
  <c r="E119" i="71"/>
  <c r="E107" i="71"/>
  <c r="E103" i="71"/>
  <c r="E97" i="71"/>
  <c r="E91" i="71"/>
  <c r="E91" i="68"/>
  <c r="G91" i="68" s="1"/>
  <c r="E81" i="71"/>
  <c r="E75" i="71"/>
  <c r="M152" i="64"/>
  <c r="M136" i="64"/>
  <c r="H155" i="65"/>
  <c r="H147" i="65"/>
  <c r="F139" i="72"/>
  <c r="F131" i="72"/>
  <c r="F123" i="72"/>
  <c r="F115" i="72"/>
  <c r="F107" i="72"/>
  <c r="F99" i="72"/>
  <c r="F91" i="72"/>
  <c r="F83" i="72"/>
  <c r="F75" i="72"/>
  <c r="F67" i="72"/>
  <c r="F59" i="72"/>
  <c r="F51" i="72"/>
  <c r="F43" i="72"/>
  <c r="F35" i="72"/>
  <c r="F27" i="72"/>
  <c r="F19" i="72"/>
  <c r="F11" i="72"/>
  <c r="M158" i="64"/>
  <c r="M142" i="64"/>
  <c r="H152" i="62"/>
  <c r="J152" i="62" s="1"/>
  <c r="E158" i="70"/>
  <c r="F154" i="62"/>
  <c r="F150" i="62"/>
  <c r="F146" i="62"/>
  <c r="F142" i="62"/>
  <c r="F138" i="62"/>
  <c r="F134" i="62"/>
  <c r="F130" i="62"/>
  <c r="F126" i="62"/>
  <c r="F122" i="62"/>
  <c r="F118" i="62"/>
  <c r="F114" i="62"/>
  <c r="F110" i="62"/>
  <c r="F106" i="62"/>
  <c r="F102" i="62"/>
  <c r="F98" i="62"/>
  <c r="F94" i="62"/>
  <c r="F90" i="62"/>
  <c r="F86" i="62"/>
  <c r="F82" i="62"/>
  <c r="F78" i="62"/>
  <c r="F74" i="62"/>
  <c r="F70" i="62"/>
  <c r="F66" i="62"/>
  <c r="F62" i="62"/>
  <c r="F58" i="62"/>
  <c r="F54" i="62"/>
  <c r="F50" i="62"/>
  <c r="F46" i="62"/>
  <c r="F42" i="62"/>
  <c r="F38" i="62"/>
  <c r="F34" i="62"/>
  <c r="F30" i="62"/>
  <c r="F26" i="62"/>
  <c r="F22" i="62"/>
  <c r="F18" i="62"/>
  <c r="F14" i="62"/>
  <c r="F10" i="62"/>
  <c r="F6" i="62"/>
  <c r="Y160" i="64"/>
  <c r="Y156" i="64"/>
  <c r="M65" i="64"/>
  <c r="M49" i="64"/>
  <c r="M33" i="64"/>
  <c r="M25" i="64"/>
  <c r="E124" i="71"/>
  <c r="W67" i="64"/>
  <c r="M61" i="64"/>
  <c r="M45" i="64"/>
  <c r="M29" i="64"/>
  <c r="M128" i="64"/>
  <c r="M124" i="64"/>
  <c r="M120" i="64"/>
  <c r="M112" i="64"/>
  <c r="M108" i="64"/>
  <c r="M104" i="64"/>
  <c r="M98" i="64"/>
  <c r="M94" i="64"/>
  <c r="M90" i="64"/>
  <c r="M82" i="64"/>
  <c r="M78" i="64"/>
  <c r="Y71" i="64"/>
  <c r="Y63" i="64"/>
  <c r="Y55" i="64"/>
  <c r="E61" i="71"/>
  <c r="E45" i="71"/>
  <c r="E29" i="71"/>
  <c r="M15" i="64"/>
  <c r="E76" i="71"/>
  <c r="Y75" i="64"/>
  <c r="M67" i="64"/>
  <c r="M51" i="64"/>
  <c r="M35" i="64"/>
  <c r="M19" i="64"/>
  <c r="M153" i="64"/>
  <c r="Y145" i="64"/>
  <c r="K137" i="64"/>
  <c r="M12" i="64"/>
  <c r="M101" i="64"/>
  <c r="M93" i="64"/>
  <c r="M77" i="64"/>
  <c r="Y46" i="64"/>
  <c r="Y45" i="64"/>
  <c r="M42" i="64"/>
  <c r="G160" i="62"/>
  <c r="G152" i="72"/>
  <c r="G144" i="72"/>
  <c r="G136" i="72"/>
  <c r="G128" i="72"/>
  <c r="G120" i="72"/>
  <c r="G112" i="72"/>
  <c r="G104" i="72"/>
  <c r="G96" i="72"/>
  <c r="G88" i="72"/>
  <c r="G80" i="72"/>
  <c r="F72" i="65"/>
  <c r="G72" i="65" s="1"/>
  <c r="F64" i="65"/>
  <c r="G64" i="65" s="1"/>
  <c r="I64" i="65" s="1"/>
  <c r="F56" i="65"/>
  <c r="G56" i="65" s="1"/>
  <c r="G48" i="72"/>
  <c r="G40" i="72"/>
  <c r="G32" i="72"/>
  <c r="G24" i="72"/>
  <c r="G16" i="72"/>
  <c r="G8" i="72"/>
  <c r="M22" i="64"/>
  <c r="M8" i="64"/>
  <c r="G161" i="64"/>
  <c r="M161" i="64" s="1"/>
  <c r="M121" i="64"/>
  <c r="K105" i="64"/>
  <c r="M97" i="64"/>
  <c r="M56" i="64"/>
  <c r="M133" i="64"/>
  <c r="M34" i="64"/>
  <c r="M50" i="64"/>
  <c r="AD160" i="56"/>
  <c r="AZ160" i="53"/>
  <c r="Q160" i="52"/>
  <c r="Y160" i="50"/>
  <c r="M145" i="64"/>
  <c r="Y137" i="64"/>
  <c r="M113" i="64"/>
  <c r="M81" i="64"/>
  <c r="M64" i="64"/>
  <c r="M68" i="64"/>
  <c r="Y56" i="64"/>
  <c r="Y37" i="64"/>
  <c r="M26" i="64"/>
  <c r="G163" i="48"/>
  <c r="G165" i="48" s="1"/>
  <c r="K163" i="48"/>
  <c r="K165" i="48" s="1"/>
  <c r="O163" i="48"/>
  <c r="O165" i="48" s="1"/>
  <c r="S163" i="48"/>
  <c r="S165" i="48" s="1"/>
  <c r="L80" i="63"/>
  <c r="O11" i="52"/>
  <c r="F11" i="63" s="1"/>
  <c r="O15" i="52"/>
  <c r="F15" i="63" s="1"/>
  <c r="G15" i="63" s="1"/>
  <c r="O43" i="52"/>
  <c r="F43" i="63" s="1"/>
  <c r="O47" i="52"/>
  <c r="F47" i="63" s="1"/>
  <c r="O55" i="52"/>
  <c r="F55" i="63" s="1"/>
  <c r="O59" i="52"/>
  <c r="F59" i="63" s="1"/>
  <c r="G59" i="63" s="1"/>
  <c r="O79" i="52"/>
  <c r="F79" i="63" s="1"/>
  <c r="O81" i="52"/>
  <c r="F81" i="63" s="1"/>
  <c r="O87" i="52"/>
  <c r="F87" i="63" s="1"/>
  <c r="O143" i="52"/>
  <c r="F143" i="63" s="1"/>
  <c r="O151" i="52"/>
  <c r="F151" i="63" s="1"/>
  <c r="G151" i="63" s="1"/>
  <c r="O155" i="52"/>
  <c r="F155" i="63" s="1"/>
  <c r="G161" i="52"/>
  <c r="K161" i="52"/>
  <c r="H7" i="61"/>
  <c r="W28" i="54"/>
  <c r="W56" i="54"/>
  <c r="F85" i="61"/>
  <c r="W22" i="54"/>
  <c r="W26" i="54"/>
  <c r="W46" i="54"/>
  <c r="W66" i="54"/>
  <c r="W70" i="54"/>
  <c r="F137" i="61"/>
  <c r="G141" i="61"/>
  <c r="W118" i="54"/>
  <c r="W130" i="54"/>
  <c r="W154" i="54"/>
  <c r="W158" i="54"/>
  <c r="G87" i="61"/>
  <c r="W108" i="54"/>
  <c r="W116" i="54"/>
  <c r="H125" i="61"/>
  <c r="W140" i="54"/>
  <c r="H141" i="61"/>
  <c r="H145" i="61"/>
  <c r="H149" i="61"/>
  <c r="H153" i="61"/>
  <c r="G28" i="118"/>
  <c r="G29" i="118" s="1"/>
  <c r="G68" i="118" s="1"/>
  <c r="C53" i="119"/>
  <c r="C62" i="119" s="1"/>
  <c r="A16" i="130"/>
  <c r="A18" i="130"/>
  <c r="A20" i="130"/>
  <c r="F20" i="130"/>
  <c r="D22" i="130"/>
  <c r="A22" i="130" s="1"/>
  <c r="A31" i="130"/>
  <c r="F31" i="130"/>
  <c r="H27" i="73"/>
  <c r="F27" i="73"/>
  <c r="J27" i="73" s="1"/>
  <c r="F29" i="73"/>
  <c r="H43" i="73"/>
  <c r="F43" i="73"/>
  <c r="J43" i="73" s="1"/>
  <c r="F45" i="73"/>
  <c r="J45" i="73" s="1"/>
  <c r="H49" i="73"/>
  <c r="H51" i="73"/>
  <c r="F51" i="73"/>
  <c r="J51" i="73" s="1"/>
  <c r="J53" i="73"/>
  <c r="H57" i="73"/>
  <c r="H59" i="73"/>
  <c r="F59" i="73"/>
  <c r="H67" i="73"/>
  <c r="F67" i="73"/>
  <c r="F77" i="73"/>
  <c r="J77" i="73" s="1"/>
  <c r="H85" i="73"/>
  <c r="H99" i="73"/>
  <c r="F99" i="73"/>
  <c r="H113" i="73"/>
  <c r="H115" i="73"/>
  <c r="F115" i="73"/>
  <c r="J115" i="73" s="1"/>
  <c r="F117" i="73"/>
  <c r="J117" i="73" s="1"/>
  <c r="H139" i="73"/>
  <c r="F139" i="73"/>
  <c r="F141" i="73"/>
  <c r="J141" i="73" s="1"/>
  <c r="H147" i="73"/>
  <c r="H155" i="73"/>
  <c r="H157" i="73"/>
  <c r="F157" i="73"/>
  <c r="H134" i="73"/>
  <c r="H140" i="73"/>
  <c r="AB20" i="51"/>
  <c r="J20" i="63" s="1"/>
  <c r="AA58" i="51"/>
  <c r="E58" i="63" s="1"/>
  <c r="AA114" i="51"/>
  <c r="E114" i="63" s="1"/>
  <c r="G114" i="63" s="1"/>
  <c r="AA146" i="51"/>
  <c r="E146" i="63" s="1"/>
  <c r="AA154" i="51"/>
  <c r="E154" i="63" s="1"/>
  <c r="G154" i="63" s="1"/>
  <c r="O12" i="52"/>
  <c r="F12" i="63" s="1"/>
  <c r="G12" i="63" s="1"/>
  <c r="O14" i="52"/>
  <c r="F14" i="63" s="1"/>
  <c r="O41" i="52"/>
  <c r="F41" i="63" s="1"/>
  <c r="O113" i="52"/>
  <c r="F113" i="63" s="1"/>
  <c r="H161" i="52"/>
  <c r="AQ18" i="53"/>
  <c r="AI18" i="53"/>
  <c r="AA18" i="53"/>
  <c r="S18" i="53"/>
  <c r="K18" i="53"/>
  <c r="C18" i="53"/>
  <c r="AQ52" i="53"/>
  <c r="AI52" i="53"/>
  <c r="AA52" i="53"/>
  <c r="S52" i="53"/>
  <c r="K52" i="53"/>
  <c r="C52" i="53"/>
  <c r="L54" i="63"/>
  <c r="L18" i="53"/>
  <c r="AB18" i="53"/>
  <c r="AR18" i="53"/>
  <c r="L52" i="53"/>
  <c r="AB52" i="53"/>
  <c r="AR52" i="53"/>
  <c r="G87" i="53"/>
  <c r="O87" i="53"/>
  <c r="W87" i="53"/>
  <c r="AE87" i="53"/>
  <c r="AM87" i="53"/>
  <c r="I92" i="53"/>
  <c r="Q92" i="53"/>
  <c r="Y92" i="53"/>
  <c r="AG92" i="53"/>
  <c r="AO92" i="53"/>
  <c r="G95" i="53"/>
  <c r="O95" i="53"/>
  <c r="W95" i="53"/>
  <c r="AE95" i="53"/>
  <c r="AM95" i="53"/>
  <c r="I108" i="53"/>
  <c r="Q108" i="53"/>
  <c r="Y108" i="53"/>
  <c r="AG108" i="53"/>
  <c r="AO108" i="53"/>
  <c r="G111" i="53"/>
  <c r="O111" i="53"/>
  <c r="W111" i="53"/>
  <c r="AE111" i="53"/>
  <c r="AM111" i="53"/>
  <c r="K115" i="53"/>
  <c r="S115" i="53"/>
  <c r="AA115" i="53"/>
  <c r="AI115" i="53"/>
  <c r="AQ115" i="53"/>
  <c r="I116" i="53"/>
  <c r="Q116" i="53"/>
  <c r="Y116" i="53"/>
  <c r="AG116" i="53"/>
  <c r="AO116" i="53"/>
  <c r="G119" i="53"/>
  <c r="O119" i="53"/>
  <c r="W119" i="53"/>
  <c r="AE119" i="53"/>
  <c r="AM119" i="53"/>
  <c r="E120" i="53"/>
  <c r="M120" i="53"/>
  <c r="AC120" i="53"/>
  <c r="AK120" i="53"/>
  <c r="AS120" i="53"/>
  <c r="I123" i="53"/>
  <c r="Q123" i="53"/>
  <c r="Y123" i="53"/>
  <c r="AG123" i="53"/>
  <c r="AO123" i="53"/>
  <c r="G124" i="53"/>
  <c r="O124" i="53"/>
  <c r="W124" i="53"/>
  <c r="AE124" i="53"/>
  <c r="AM124" i="53"/>
  <c r="E144" i="53"/>
  <c r="M144" i="53"/>
  <c r="AC144" i="53"/>
  <c r="AK144" i="53"/>
  <c r="AS144" i="53"/>
  <c r="K152" i="53"/>
  <c r="S152" i="53"/>
  <c r="AA152" i="53"/>
  <c r="AI152" i="53"/>
  <c r="AQ152" i="53"/>
  <c r="I155" i="53"/>
  <c r="Q155" i="53"/>
  <c r="Y155" i="53"/>
  <c r="AG155" i="53"/>
  <c r="AO155" i="53"/>
  <c r="E163" i="53"/>
  <c r="M163" i="53"/>
  <c r="U163" i="53"/>
  <c r="AC163" i="53"/>
  <c r="AK163" i="53"/>
  <c r="AS163" i="53"/>
  <c r="W59" i="54"/>
  <c r="C93" i="125"/>
  <c r="D93" i="125" s="1"/>
  <c r="H93" i="125" s="1"/>
  <c r="G93" i="125" s="1"/>
  <c r="I160" i="55"/>
  <c r="J56" i="73"/>
  <c r="I152" i="73"/>
  <c r="J152" i="73" s="1"/>
  <c r="AS28" i="53"/>
  <c r="AK28" i="53"/>
  <c r="AC28" i="53"/>
  <c r="M28" i="53"/>
  <c r="E28" i="53"/>
  <c r="AO31" i="53"/>
  <c r="AG31" i="53"/>
  <c r="Y31" i="53"/>
  <c r="Q31" i="53"/>
  <c r="I31" i="53"/>
  <c r="AS81" i="53"/>
  <c r="AK81" i="53"/>
  <c r="AC81" i="53"/>
  <c r="M81" i="53"/>
  <c r="E81" i="53"/>
  <c r="E43" i="73"/>
  <c r="E51" i="73"/>
  <c r="E77" i="73"/>
  <c r="E115" i="73"/>
  <c r="E135" i="73"/>
  <c r="I23" i="73"/>
  <c r="J23" i="73" s="1"/>
  <c r="I29" i="73"/>
  <c r="I47" i="73"/>
  <c r="J47" i="73" s="1"/>
  <c r="I63" i="73"/>
  <c r="E119" i="73"/>
  <c r="I139" i="73"/>
  <c r="I147" i="73"/>
  <c r="J147" i="73" s="1"/>
  <c r="E155" i="73"/>
  <c r="C17" i="118"/>
  <c r="C24" i="118" s="1"/>
  <c r="F28" i="130"/>
  <c r="L7" i="96"/>
  <c r="I132" i="73"/>
  <c r="J132" i="73" s="1"/>
  <c r="I124" i="73"/>
  <c r="J124" i="73" s="1"/>
  <c r="C144" i="72"/>
  <c r="C104" i="72"/>
  <c r="C163" i="65"/>
  <c r="AB163" i="56"/>
  <c r="X163" i="56"/>
  <c r="T163" i="56"/>
  <c r="P163" i="56"/>
  <c r="L163" i="56"/>
  <c r="H163" i="56"/>
  <c r="D163" i="56"/>
  <c r="D164" i="56" s="1"/>
  <c r="V161" i="56"/>
  <c r="N161" i="56"/>
  <c r="N164" i="56" s="1"/>
  <c r="F161" i="56"/>
  <c r="G163" i="55"/>
  <c r="D162" i="55"/>
  <c r="F161" i="55"/>
  <c r="Q161" i="55" s="1"/>
  <c r="D160" i="55"/>
  <c r="T163" i="54"/>
  <c r="P163" i="54"/>
  <c r="L163" i="54"/>
  <c r="H163" i="54"/>
  <c r="D163" i="54"/>
  <c r="X159" i="54"/>
  <c r="X125" i="54"/>
  <c r="X93" i="54"/>
  <c r="H87" i="61"/>
  <c r="X61" i="54"/>
  <c r="G7" i="61"/>
  <c r="P163" i="53"/>
  <c r="AP162" i="53"/>
  <c r="Z162" i="53"/>
  <c r="J162" i="53"/>
  <c r="AP161" i="53"/>
  <c r="Z161" i="53"/>
  <c r="J161" i="53"/>
  <c r="AR156" i="53"/>
  <c r="AN156" i="53"/>
  <c r="AJ156" i="53"/>
  <c r="AF156" i="53"/>
  <c r="AB156" i="53"/>
  <c r="X156" i="53"/>
  <c r="T156" i="53"/>
  <c r="P156" i="53"/>
  <c r="L156" i="53"/>
  <c r="H156" i="53"/>
  <c r="D156" i="53"/>
  <c r="AN155" i="53"/>
  <c r="X155" i="53"/>
  <c r="H155" i="53"/>
  <c r="AT153" i="53"/>
  <c r="AL153" i="53"/>
  <c r="AD153" i="53"/>
  <c r="N153" i="53"/>
  <c r="F153" i="53"/>
  <c r="AR152" i="53"/>
  <c r="AJ152" i="53"/>
  <c r="AB152" i="53"/>
  <c r="T152" i="53"/>
  <c r="L152" i="53"/>
  <c r="D152" i="53"/>
  <c r="AR146" i="53"/>
  <c r="AN146" i="53"/>
  <c r="AJ146" i="53"/>
  <c r="AF146" i="53"/>
  <c r="AB146" i="53"/>
  <c r="X146" i="53"/>
  <c r="T146" i="53"/>
  <c r="P146" i="53"/>
  <c r="L146" i="53"/>
  <c r="H146" i="53"/>
  <c r="D146" i="53"/>
  <c r="AP145" i="53"/>
  <c r="Z145" i="53"/>
  <c r="J145" i="53"/>
  <c r="AR144" i="53"/>
  <c r="AJ144" i="53"/>
  <c r="AB144" i="53"/>
  <c r="T144" i="53"/>
  <c r="L144" i="53"/>
  <c r="D144" i="53"/>
  <c r="AP143" i="53"/>
  <c r="Z143" i="53"/>
  <c r="J143" i="53"/>
  <c r="AT132" i="53"/>
  <c r="AL132" i="53"/>
  <c r="AD132" i="53"/>
  <c r="N132" i="53"/>
  <c r="F132" i="53"/>
  <c r="AT130" i="53"/>
  <c r="AL130" i="53"/>
  <c r="AD130" i="53"/>
  <c r="N130" i="53"/>
  <c r="F130" i="53"/>
  <c r="AT126" i="53"/>
  <c r="AL126" i="53"/>
  <c r="AD126" i="53"/>
  <c r="N126" i="53"/>
  <c r="F126" i="53"/>
  <c r="AN124" i="53"/>
  <c r="X124" i="53"/>
  <c r="H124" i="53"/>
  <c r="AR123" i="53"/>
  <c r="AJ123" i="53"/>
  <c r="AB123" i="53"/>
  <c r="T123" i="53"/>
  <c r="L123" i="53"/>
  <c r="D123" i="53"/>
  <c r="AR121" i="53"/>
  <c r="AN121" i="53"/>
  <c r="AJ121" i="53"/>
  <c r="AF121" i="53"/>
  <c r="AB121" i="53"/>
  <c r="X121" i="53"/>
  <c r="T121" i="53"/>
  <c r="P121" i="53"/>
  <c r="L121" i="53"/>
  <c r="H121" i="53"/>
  <c r="D121" i="53"/>
  <c r="AN120" i="53"/>
  <c r="X120" i="53"/>
  <c r="H120" i="53"/>
  <c r="AP119" i="53"/>
  <c r="Z119" i="53"/>
  <c r="J119" i="53"/>
  <c r="AT117" i="53"/>
  <c r="AL117" i="53"/>
  <c r="AD117" i="53"/>
  <c r="N117" i="53"/>
  <c r="F117" i="53"/>
  <c r="AR116" i="53"/>
  <c r="AJ116" i="53"/>
  <c r="AB116" i="53"/>
  <c r="T116" i="53"/>
  <c r="L116" i="53"/>
  <c r="D116" i="53"/>
  <c r="AN115" i="53"/>
  <c r="X115" i="53"/>
  <c r="H115" i="53"/>
  <c r="P111" i="53"/>
  <c r="AP109" i="53"/>
  <c r="Z109" i="53"/>
  <c r="J109" i="53"/>
  <c r="AN108" i="53"/>
  <c r="X108" i="53"/>
  <c r="H108" i="53"/>
  <c r="AV103" i="53"/>
  <c r="X104" i="64" s="1"/>
  <c r="Z104" i="64" s="1"/>
  <c r="P95" i="53"/>
  <c r="AP93" i="53"/>
  <c r="Z93" i="53"/>
  <c r="J93" i="53"/>
  <c r="AN92" i="53"/>
  <c r="X92" i="53"/>
  <c r="H92" i="53"/>
  <c r="P87" i="53"/>
  <c r="AP85" i="53"/>
  <c r="Z85" i="53"/>
  <c r="J85" i="53"/>
  <c r="AP81" i="53"/>
  <c r="Z81" i="53"/>
  <c r="J81" i="53"/>
  <c r="AT79" i="53"/>
  <c r="AL79" i="53"/>
  <c r="AD79" i="53"/>
  <c r="N79" i="53"/>
  <c r="F79" i="53"/>
  <c r="AT54" i="53"/>
  <c r="AL54" i="53"/>
  <c r="Z54" i="53"/>
  <c r="J54" i="53"/>
  <c r="AD52" i="53"/>
  <c r="R31" i="53"/>
  <c r="AP28" i="53"/>
  <c r="Z28" i="53"/>
  <c r="J28" i="53"/>
  <c r="AP27" i="53"/>
  <c r="Z27" i="53"/>
  <c r="J27" i="53"/>
  <c r="AD18" i="53"/>
  <c r="C80" i="53"/>
  <c r="E80" i="53"/>
  <c r="G80" i="53"/>
  <c r="I80" i="53"/>
  <c r="K80" i="53"/>
  <c r="M80" i="53"/>
  <c r="O80" i="53"/>
  <c r="Q80" i="53"/>
  <c r="S80" i="53"/>
  <c r="W80" i="53"/>
  <c r="Y80" i="53"/>
  <c r="AA80" i="53"/>
  <c r="AC80" i="53"/>
  <c r="AE80" i="53"/>
  <c r="AG80" i="53"/>
  <c r="AI80" i="53"/>
  <c r="AK80" i="53"/>
  <c r="AM80" i="53"/>
  <c r="AO80" i="53"/>
  <c r="AQ80" i="53"/>
  <c r="AS80" i="53"/>
  <c r="C76" i="53"/>
  <c r="E76" i="53"/>
  <c r="G76" i="53"/>
  <c r="I76" i="53"/>
  <c r="K76" i="53"/>
  <c r="M76" i="53"/>
  <c r="O76" i="53"/>
  <c r="Q76" i="53"/>
  <c r="S76" i="53"/>
  <c r="W76" i="53"/>
  <c r="Y76" i="53"/>
  <c r="AA76" i="53"/>
  <c r="AC76" i="53"/>
  <c r="AE76" i="53"/>
  <c r="AG76" i="53"/>
  <c r="AI76" i="53"/>
  <c r="AK76" i="53"/>
  <c r="AM76" i="53"/>
  <c r="AO76" i="53"/>
  <c r="AQ76" i="53"/>
  <c r="AS76" i="53"/>
  <c r="C73" i="53"/>
  <c r="E73" i="53"/>
  <c r="G73" i="53"/>
  <c r="I73" i="53"/>
  <c r="K73" i="53"/>
  <c r="M73" i="53"/>
  <c r="O73" i="53"/>
  <c r="Q73" i="53"/>
  <c r="S73" i="53"/>
  <c r="W73" i="53"/>
  <c r="Y73" i="53"/>
  <c r="AA73" i="53"/>
  <c r="AC73" i="53"/>
  <c r="AE73" i="53"/>
  <c r="AG73" i="53"/>
  <c r="AI73" i="53"/>
  <c r="AK73" i="53"/>
  <c r="AM73" i="53"/>
  <c r="AO73" i="53"/>
  <c r="AQ73" i="53"/>
  <c r="AS73" i="53"/>
  <c r="C72" i="53"/>
  <c r="D72" i="53"/>
  <c r="H72" i="53"/>
  <c r="L72" i="53"/>
  <c r="P72" i="53"/>
  <c r="T72" i="53"/>
  <c r="X72" i="53"/>
  <c r="AB72" i="53"/>
  <c r="AF72" i="53"/>
  <c r="AJ72" i="53"/>
  <c r="AN72" i="53"/>
  <c r="AR72" i="53"/>
  <c r="D71" i="53"/>
  <c r="F71" i="53"/>
  <c r="N71" i="53"/>
  <c r="AD71" i="53"/>
  <c r="AL71" i="53"/>
  <c r="AT71" i="53"/>
  <c r="D69" i="53"/>
  <c r="J69" i="53"/>
  <c r="R69" i="53"/>
  <c r="Z69" i="53"/>
  <c r="AH69" i="53"/>
  <c r="AP69" i="53"/>
  <c r="D68" i="53"/>
  <c r="H68" i="53"/>
  <c r="L68" i="53"/>
  <c r="P68" i="53"/>
  <c r="T68" i="53"/>
  <c r="X68" i="53"/>
  <c r="AB68" i="53"/>
  <c r="AF68" i="53"/>
  <c r="AJ68" i="53"/>
  <c r="AN68" i="53"/>
  <c r="AR68" i="53"/>
  <c r="C65" i="53"/>
  <c r="E65" i="53"/>
  <c r="G65" i="53"/>
  <c r="I65" i="53"/>
  <c r="K65" i="53"/>
  <c r="M65" i="53"/>
  <c r="O65" i="53"/>
  <c r="Q65" i="53"/>
  <c r="S65" i="53"/>
  <c r="W65" i="53"/>
  <c r="Y65" i="53"/>
  <c r="AA65" i="53"/>
  <c r="AC65" i="53"/>
  <c r="AE65" i="53"/>
  <c r="AG65" i="53"/>
  <c r="AI65" i="53"/>
  <c r="AK65" i="53"/>
  <c r="AM65" i="53"/>
  <c r="AO65" i="53"/>
  <c r="AQ65" i="53"/>
  <c r="AS65" i="53"/>
  <c r="C64" i="53"/>
  <c r="D64" i="53"/>
  <c r="H64" i="53"/>
  <c r="L64" i="53"/>
  <c r="P64" i="53"/>
  <c r="T64" i="53"/>
  <c r="X64" i="53"/>
  <c r="AB64" i="53"/>
  <c r="AF64" i="53"/>
  <c r="AJ64" i="53"/>
  <c r="AN64" i="53"/>
  <c r="AR64" i="53"/>
  <c r="D63" i="53"/>
  <c r="F63" i="53"/>
  <c r="N63" i="53"/>
  <c r="AD63" i="53"/>
  <c r="AL63" i="53"/>
  <c r="AT63" i="53"/>
  <c r="D60" i="53"/>
  <c r="H60" i="53"/>
  <c r="L60" i="53"/>
  <c r="P60" i="53"/>
  <c r="T60" i="53"/>
  <c r="X60" i="53"/>
  <c r="AB60" i="53"/>
  <c r="AF60" i="53"/>
  <c r="AJ60" i="53"/>
  <c r="AN60" i="53"/>
  <c r="AR60" i="53"/>
  <c r="C59" i="53"/>
  <c r="D59" i="53"/>
  <c r="H59" i="53"/>
  <c r="L59" i="53"/>
  <c r="P59" i="53"/>
  <c r="T59" i="53"/>
  <c r="X59" i="53"/>
  <c r="AB59" i="53"/>
  <c r="AF59" i="53"/>
  <c r="AJ59" i="53"/>
  <c r="AN59" i="53"/>
  <c r="AR59" i="53"/>
  <c r="F53" i="53"/>
  <c r="AL53" i="53"/>
  <c r="C43" i="53"/>
  <c r="E43" i="53"/>
  <c r="G43" i="53"/>
  <c r="I43" i="53"/>
  <c r="K43" i="53"/>
  <c r="M43" i="53"/>
  <c r="O43" i="53"/>
  <c r="Q43" i="53"/>
  <c r="S43" i="53"/>
  <c r="W43" i="53"/>
  <c r="Y43" i="53"/>
  <c r="AA43" i="53"/>
  <c r="AC43" i="53"/>
  <c r="AE43" i="53"/>
  <c r="AG43" i="53"/>
  <c r="AI43" i="53"/>
  <c r="AK43" i="53"/>
  <c r="AM43" i="53"/>
  <c r="AO43" i="53"/>
  <c r="AQ43" i="53"/>
  <c r="AS43" i="53"/>
  <c r="C40" i="53"/>
  <c r="E40" i="53"/>
  <c r="G40" i="53"/>
  <c r="I40" i="53"/>
  <c r="K40" i="53"/>
  <c r="M40" i="53"/>
  <c r="O40" i="53"/>
  <c r="Q40" i="53"/>
  <c r="S40" i="53"/>
  <c r="W40" i="53"/>
  <c r="Y40" i="53"/>
  <c r="AA40" i="53"/>
  <c r="AC40" i="53"/>
  <c r="AE40" i="53"/>
  <c r="AG40" i="53"/>
  <c r="AI40" i="53"/>
  <c r="AK40" i="53"/>
  <c r="AM40" i="53"/>
  <c r="AO40" i="53"/>
  <c r="AQ40" i="53"/>
  <c r="AS40" i="53"/>
  <c r="D39" i="53"/>
  <c r="J39" i="53"/>
  <c r="R39" i="53"/>
  <c r="Z39" i="53"/>
  <c r="AH39" i="53"/>
  <c r="AP39" i="53"/>
  <c r="D38" i="53"/>
  <c r="H38" i="53"/>
  <c r="L38" i="53"/>
  <c r="P38" i="53"/>
  <c r="T38" i="53"/>
  <c r="X38" i="53"/>
  <c r="AB38" i="53"/>
  <c r="AF38" i="53"/>
  <c r="AJ38" i="53"/>
  <c r="AN38" i="53"/>
  <c r="AR38" i="53"/>
  <c r="F26" i="53"/>
  <c r="AL26" i="53"/>
  <c r="D24" i="53"/>
  <c r="H24" i="53"/>
  <c r="L24" i="53"/>
  <c r="P24" i="53"/>
  <c r="T24" i="53"/>
  <c r="X24" i="53"/>
  <c r="AB24" i="53"/>
  <c r="AF24" i="53"/>
  <c r="AJ24" i="53"/>
  <c r="AN24" i="53"/>
  <c r="AR24" i="53"/>
  <c r="F23" i="53"/>
  <c r="N23" i="53"/>
  <c r="AD23" i="53"/>
  <c r="AL23" i="53"/>
  <c r="AT23" i="53"/>
  <c r="D20" i="53"/>
  <c r="H20" i="53"/>
  <c r="L20" i="53"/>
  <c r="P20" i="53"/>
  <c r="T20" i="53"/>
  <c r="X20" i="53"/>
  <c r="AB20" i="53"/>
  <c r="AF20" i="53"/>
  <c r="AJ20" i="53"/>
  <c r="AN20" i="53"/>
  <c r="AR20" i="53"/>
  <c r="D19" i="53"/>
  <c r="H19" i="53"/>
  <c r="L19" i="53"/>
  <c r="P19" i="53"/>
  <c r="T19" i="53"/>
  <c r="X19" i="53"/>
  <c r="AB19" i="53"/>
  <c r="AF19" i="53"/>
  <c r="AJ19" i="53"/>
  <c r="AN19" i="53"/>
  <c r="AR19" i="53"/>
  <c r="C160" i="52"/>
  <c r="E160" i="52"/>
  <c r="G160" i="52"/>
  <c r="I160" i="52"/>
  <c r="I164" i="52" s="1"/>
  <c r="K160" i="52"/>
  <c r="M160" i="52"/>
  <c r="D159" i="52"/>
  <c r="L159" i="52"/>
  <c r="L164" i="52" s="1"/>
  <c r="P143" i="52"/>
  <c r="K143" i="63" s="1"/>
  <c r="O127" i="52"/>
  <c r="F127" i="63" s="1"/>
  <c r="P126" i="52"/>
  <c r="K126" i="63" s="1"/>
  <c r="O119" i="52"/>
  <c r="F119" i="63" s="1"/>
  <c r="P119" i="52"/>
  <c r="K119" i="63" s="1"/>
  <c r="P118" i="52"/>
  <c r="K118" i="63" s="1"/>
  <c r="O115" i="52"/>
  <c r="F115" i="63" s="1"/>
  <c r="G115" i="63" s="1"/>
  <c r="P115" i="52"/>
  <c r="K115" i="63" s="1"/>
  <c r="P87" i="52"/>
  <c r="K87" i="63" s="1"/>
  <c r="P86" i="52"/>
  <c r="K86" i="63" s="1"/>
  <c r="P49" i="52"/>
  <c r="K49" i="63" s="1"/>
  <c r="O19" i="52"/>
  <c r="F19" i="63" s="1"/>
  <c r="G19" i="63" s="1"/>
  <c r="C162" i="51"/>
  <c r="AA162" i="51" s="1"/>
  <c r="E162" i="63" s="1"/>
  <c r="F162" i="51"/>
  <c r="J162" i="51"/>
  <c r="N162" i="51"/>
  <c r="R162" i="51"/>
  <c r="V162" i="51"/>
  <c r="Z162" i="51"/>
  <c r="D162" i="51"/>
  <c r="L162" i="51"/>
  <c r="T162" i="51"/>
  <c r="C161" i="51"/>
  <c r="AA161" i="51" s="1"/>
  <c r="E161" i="63" s="1"/>
  <c r="J161" i="51"/>
  <c r="R161" i="51"/>
  <c r="Z161" i="51"/>
  <c r="F161" i="51"/>
  <c r="V161" i="51"/>
  <c r="AA150" i="51"/>
  <c r="E150" i="63" s="1"/>
  <c r="AA149" i="51"/>
  <c r="E149" i="63" s="1"/>
  <c r="G149" i="63" s="1"/>
  <c r="AB149" i="51"/>
  <c r="J149" i="63" s="1"/>
  <c r="AA138" i="51"/>
  <c r="E138" i="63" s="1"/>
  <c r="G138" i="63" s="1"/>
  <c r="AA137" i="51"/>
  <c r="E137" i="63" s="1"/>
  <c r="G137" i="63" s="1"/>
  <c r="AB137" i="51"/>
  <c r="J137" i="63" s="1"/>
  <c r="L137" i="63" s="1"/>
  <c r="AA102" i="51"/>
  <c r="E102" i="63" s="1"/>
  <c r="G102" i="63" s="1"/>
  <c r="AB102" i="51"/>
  <c r="J102" i="63" s="1"/>
  <c r="AA101" i="51"/>
  <c r="E101" i="63" s="1"/>
  <c r="AB101" i="51"/>
  <c r="J101" i="63" s="1"/>
  <c r="AA94" i="51"/>
  <c r="E94" i="63" s="1"/>
  <c r="AB94" i="51"/>
  <c r="J94" i="63" s="1"/>
  <c r="AA93" i="51"/>
  <c r="E93" i="63" s="1"/>
  <c r="G93" i="63" s="1"/>
  <c r="AB93" i="51"/>
  <c r="J93" i="63" s="1"/>
  <c r="AA62" i="51"/>
  <c r="E62" i="63" s="1"/>
  <c r="G62" i="63" s="1"/>
  <c r="AB47" i="51"/>
  <c r="J47" i="63" s="1"/>
  <c r="AA37" i="51"/>
  <c r="E37" i="63" s="1"/>
  <c r="G37" i="63" s="1"/>
  <c r="AB37" i="51"/>
  <c r="J37" i="63" s="1"/>
  <c r="L37" i="63" s="1"/>
  <c r="P21" i="52"/>
  <c r="K21" i="63" s="1"/>
  <c r="P93" i="52"/>
  <c r="K93" i="63" s="1"/>
  <c r="W141" i="54"/>
  <c r="J150" i="73"/>
  <c r="K14" i="96"/>
  <c r="I9" i="96"/>
  <c r="L9" i="96"/>
  <c r="E152" i="73"/>
  <c r="E138" i="73"/>
  <c r="E124" i="73"/>
  <c r="J83" i="73"/>
  <c r="E50" i="66"/>
  <c r="H49" i="66"/>
  <c r="E46" i="66"/>
  <c r="H45" i="66"/>
  <c r="H40" i="66"/>
  <c r="E40" i="66"/>
  <c r="H35" i="66"/>
  <c r="H34" i="66"/>
  <c r="H31" i="66"/>
  <c r="H30" i="66"/>
  <c r="H27" i="66"/>
  <c r="H24" i="66"/>
  <c r="E22" i="66"/>
  <c r="H18" i="66"/>
  <c r="H14" i="66"/>
  <c r="E10" i="66"/>
  <c r="H9" i="66"/>
  <c r="H8" i="66"/>
  <c r="H7" i="66"/>
  <c r="C163" i="62"/>
  <c r="F56" i="61"/>
  <c r="F42" i="61"/>
  <c r="O8" i="52"/>
  <c r="F8" i="63" s="1"/>
  <c r="C160" i="51"/>
  <c r="E160" i="51"/>
  <c r="E164" i="51" s="1"/>
  <c r="G160" i="51"/>
  <c r="I160" i="51"/>
  <c r="K160" i="51"/>
  <c r="M160" i="51"/>
  <c r="M164" i="51" s="1"/>
  <c r="O160" i="51"/>
  <c r="Q160" i="51"/>
  <c r="S160" i="51"/>
  <c r="U160" i="51"/>
  <c r="U164" i="51" s="1"/>
  <c r="W160" i="51"/>
  <c r="Y160" i="51"/>
  <c r="AA145" i="51"/>
  <c r="E145" i="63" s="1"/>
  <c r="G145" i="63" s="1"/>
  <c r="AB145" i="51"/>
  <c r="J145" i="63" s="1"/>
  <c r="L145" i="63" s="1"/>
  <c r="AA143" i="51"/>
  <c r="E143" i="63" s="1"/>
  <c r="AA110" i="51"/>
  <c r="E110" i="63" s="1"/>
  <c r="G110" i="63" s="1"/>
  <c r="AA109" i="51"/>
  <c r="E109" i="63" s="1"/>
  <c r="G109" i="63" s="1"/>
  <c r="AB109" i="51"/>
  <c r="J109" i="63" s="1"/>
  <c r="L109" i="63" s="1"/>
  <c r="AA71" i="51"/>
  <c r="E71" i="63" s="1"/>
  <c r="AB71" i="51"/>
  <c r="J71" i="63" s="1"/>
  <c r="AA29" i="51"/>
  <c r="E29" i="63" s="1"/>
  <c r="G29" i="63" s="1"/>
  <c r="AB29" i="51"/>
  <c r="J29" i="63" s="1"/>
  <c r="L29" i="63" s="1"/>
  <c r="C164" i="49"/>
  <c r="U164" i="49" s="1"/>
  <c r="F164" i="49"/>
  <c r="J164" i="49"/>
  <c r="N164" i="49"/>
  <c r="R164" i="49"/>
  <c r="D164" i="49"/>
  <c r="L164" i="49"/>
  <c r="T164" i="49"/>
  <c r="C161" i="48"/>
  <c r="U161" i="48" s="1"/>
  <c r="F161" i="48"/>
  <c r="J161" i="48"/>
  <c r="N161" i="48"/>
  <c r="R161" i="48"/>
  <c r="D161" i="48"/>
  <c r="L161" i="48"/>
  <c r="T161" i="48"/>
  <c r="P15" i="52"/>
  <c r="K15" i="63" s="1"/>
  <c r="AB151" i="51"/>
  <c r="J151" i="63" s="1"/>
  <c r="AB142" i="51"/>
  <c r="J142" i="63" s="1"/>
  <c r="AB139" i="51"/>
  <c r="J139" i="63" s="1"/>
  <c r="AB24" i="51"/>
  <c r="J24" i="63" s="1"/>
  <c r="AA17" i="51"/>
  <c r="E17" i="63" s="1"/>
  <c r="F164" i="48"/>
  <c r="P164" i="48"/>
  <c r="D162" i="48"/>
  <c r="H162" i="48"/>
  <c r="L162" i="48"/>
  <c r="P162" i="48"/>
  <c r="T162" i="48"/>
  <c r="F160" i="46"/>
  <c r="N160" i="46"/>
  <c r="W160" i="49"/>
  <c r="Y159" i="50"/>
  <c r="EX164" i="47"/>
  <c r="EV164" i="47"/>
  <c r="ER164" i="47"/>
  <c r="EP164" i="47"/>
  <c r="EN164" i="47"/>
  <c r="EJ164" i="47"/>
  <c r="EH164" i="47"/>
  <c r="EF164" i="47"/>
  <c r="EB164" i="47"/>
  <c r="DZ164" i="47"/>
  <c r="DX164" i="47"/>
  <c r="DT164" i="47"/>
  <c r="DR164" i="47"/>
  <c r="DP164" i="47"/>
  <c r="DL164" i="47"/>
  <c r="DJ164" i="47"/>
  <c r="DH164" i="47"/>
  <c r="DD164" i="47"/>
  <c r="DB164" i="47"/>
  <c r="CZ164" i="47"/>
  <c r="CV164" i="47"/>
  <c r="CT164" i="47"/>
  <c r="CR164" i="47"/>
  <c r="CN164" i="47"/>
  <c r="CL164" i="47"/>
  <c r="CJ164" i="47"/>
  <c r="CF164" i="47"/>
  <c r="CD164" i="47"/>
  <c r="CB164" i="47"/>
  <c r="BX164" i="47"/>
  <c r="BV164" i="47"/>
  <c r="BT164" i="47"/>
  <c r="BP164" i="47"/>
  <c r="BN164" i="47"/>
  <c r="BL164" i="47"/>
  <c r="BH164" i="47"/>
  <c r="BF164" i="47"/>
  <c r="BD164" i="47"/>
  <c r="AZ164" i="47"/>
  <c r="AX164" i="47"/>
  <c r="AV164" i="47"/>
  <c r="AR164" i="47"/>
  <c r="AP164" i="47"/>
  <c r="AN164" i="47"/>
  <c r="AJ164" i="47"/>
  <c r="AH164" i="47"/>
  <c r="AF164" i="47"/>
  <c r="AB164" i="47"/>
  <c r="Z164" i="47"/>
  <c r="X164" i="47"/>
  <c r="T164" i="47"/>
  <c r="R164" i="47"/>
  <c r="P164" i="47"/>
  <c r="L164" i="47"/>
  <c r="J164" i="47"/>
  <c r="H164" i="47"/>
  <c r="D164" i="47"/>
  <c r="AD118" i="126"/>
  <c r="AD110" i="126"/>
  <c r="AD102" i="126"/>
  <c r="AD94" i="126"/>
  <c r="AD86" i="126"/>
  <c r="AD78" i="126"/>
  <c r="AD70" i="126"/>
  <c r="AD62" i="126"/>
  <c r="AD54" i="126"/>
  <c r="AD46" i="126"/>
  <c r="FB164" i="47"/>
  <c r="Z121" i="126"/>
  <c r="R121" i="126"/>
  <c r="J121" i="126"/>
  <c r="M483" i="43"/>
  <c r="M501" i="43" s="1"/>
  <c r="M355" i="43"/>
  <c r="M353" i="43"/>
  <c r="N314" i="43"/>
  <c r="N315" i="43" s="1"/>
  <c r="H315" i="43"/>
  <c r="M315" i="43"/>
  <c r="N217" i="43"/>
  <c r="O432" i="40"/>
  <c r="G432" i="40"/>
  <c r="R420" i="40"/>
  <c r="R432" i="40" s="1"/>
  <c r="K432" i="40"/>
  <c r="K291" i="40"/>
  <c r="I291" i="40"/>
  <c r="Q276" i="40"/>
  <c r="Q291" i="40" s="1"/>
  <c r="R274" i="40"/>
  <c r="M291" i="40"/>
  <c r="E291" i="40"/>
  <c r="Q244" i="40"/>
  <c r="I244" i="40"/>
  <c r="O244" i="40"/>
  <c r="G244" i="40"/>
  <c r="R224" i="40"/>
  <c r="R244" i="40" s="1"/>
  <c r="K244" i="40"/>
  <c r="K103" i="40"/>
  <c r="M103" i="40"/>
  <c r="E103" i="40"/>
  <c r="Q103" i="40"/>
  <c r="I103" i="40"/>
  <c r="R25" i="40"/>
  <c r="R24" i="40"/>
  <c r="R23" i="40"/>
  <c r="R22" i="40"/>
  <c r="R21" i="40"/>
  <c r="R20" i="40"/>
  <c r="R19" i="40"/>
  <c r="R18" i="40"/>
  <c r="R17" i="40"/>
  <c r="R16" i="40"/>
  <c r="L56" i="40"/>
  <c r="J56" i="40"/>
  <c r="R15" i="40"/>
  <c r="H56" i="40"/>
  <c r="R14" i="40"/>
  <c r="S14" i="40" s="1"/>
  <c r="M419" i="38"/>
  <c r="E419" i="38"/>
  <c r="G373" i="38"/>
  <c r="M327" i="38"/>
  <c r="E327" i="38"/>
  <c r="G281" i="38"/>
  <c r="M235" i="38"/>
  <c r="E235" i="38"/>
  <c r="G189" i="38"/>
  <c r="M131" i="38"/>
  <c r="M143" i="38" s="1"/>
  <c r="K143" i="38"/>
  <c r="I143" i="38"/>
  <c r="K97" i="38"/>
  <c r="I97" i="38"/>
  <c r="K51" i="38"/>
  <c r="I51" i="38"/>
  <c r="E51" i="38"/>
  <c r="J627" i="37"/>
  <c r="F627" i="37"/>
  <c r="S567" i="37"/>
  <c r="Q558" i="37"/>
  <c r="O558" i="37"/>
  <c r="K558" i="37"/>
  <c r="G558" i="37"/>
  <c r="S498" i="37"/>
  <c r="K489" i="37"/>
  <c r="G489" i="37"/>
  <c r="Q489" i="37"/>
  <c r="M489" i="37"/>
  <c r="S429" i="37"/>
  <c r="K420" i="37"/>
  <c r="O351" i="37"/>
  <c r="G351" i="37"/>
  <c r="R337" i="37"/>
  <c r="K351" i="37"/>
  <c r="S295" i="37"/>
  <c r="S270" i="37"/>
  <c r="S226" i="37"/>
  <c r="Q222" i="37"/>
  <c r="S222" i="37" s="1"/>
  <c r="S212" i="37"/>
  <c r="S176" i="37"/>
  <c r="S140" i="37"/>
  <c r="S138" i="37"/>
  <c r="S136" i="37"/>
  <c r="S134" i="37"/>
  <c r="S106" i="37"/>
  <c r="S73" i="37"/>
  <c r="S70" i="37"/>
  <c r="S68" i="37"/>
  <c r="S66" i="37"/>
  <c r="S64" i="37"/>
  <c r="S62" i="37"/>
  <c r="S48" i="37"/>
  <c r="S46" i="37"/>
  <c r="S44" i="37"/>
  <c r="S42" i="37"/>
  <c r="S40" i="37"/>
  <c r="S38" i="37"/>
  <c r="Q20" i="37"/>
  <c r="S20" i="37" s="1"/>
  <c r="Q19" i="37"/>
  <c r="S19" i="37" s="1"/>
  <c r="L163" i="36"/>
  <c r="K26" i="31"/>
  <c r="BQ2" i="77" s="1"/>
  <c r="K24" i="31"/>
  <c r="BO2" i="77" s="1"/>
  <c r="K22" i="31"/>
  <c r="BM2" i="77" s="1"/>
  <c r="I501" i="43"/>
  <c r="E501" i="43"/>
  <c r="F439" i="43"/>
  <c r="K439" i="43"/>
  <c r="G439" i="43"/>
  <c r="E439" i="43"/>
  <c r="N420" i="43"/>
  <c r="M418" i="43"/>
  <c r="I315" i="43"/>
  <c r="K315" i="43"/>
  <c r="G315" i="43"/>
  <c r="M253" i="43"/>
  <c r="I253" i="43"/>
  <c r="E253" i="43"/>
  <c r="N215" i="43"/>
  <c r="F191" i="43"/>
  <c r="M191" i="43"/>
  <c r="K191" i="43"/>
  <c r="G191" i="43"/>
  <c r="E191" i="43"/>
  <c r="N138" i="43"/>
  <c r="M129" i="43"/>
  <c r="K129" i="43"/>
  <c r="I129" i="43"/>
  <c r="E129" i="43"/>
  <c r="M60" i="43"/>
  <c r="M61" i="43" s="1"/>
  <c r="K61" i="43"/>
  <c r="G61" i="43"/>
  <c r="F73" i="43" s="1"/>
  <c r="G73" i="43" s="1"/>
  <c r="K385" i="40"/>
  <c r="M385" i="40"/>
  <c r="E385" i="40"/>
  <c r="Q385" i="40"/>
  <c r="I385" i="40"/>
  <c r="I338" i="40"/>
  <c r="Q338" i="40"/>
  <c r="O338" i="40"/>
  <c r="G338" i="40"/>
  <c r="R324" i="40"/>
  <c r="R338" i="40" s="1"/>
  <c r="K338" i="40"/>
  <c r="K197" i="40"/>
  <c r="M197" i="40"/>
  <c r="E197" i="40"/>
  <c r="Q197" i="40"/>
  <c r="I197" i="40"/>
  <c r="I150" i="40"/>
  <c r="Q150" i="40"/>
  <c r="O150" i="40"/>
  <c r="G150" i="40"/>
  <c r="R119" i="40"/>
  <c r="R150" i="40" s="1"/>
  <c r="K150" i="40"/>
  <c r="K419" i="38"/>
  <c r="I419" i="38"/>
  <c r="I373" i="38"/>
  <c r="K373" i="38"/>
  <c r="K327" i="38"/>
  <c r="I327" i="38"/>
  <c r="I281" i="38"/>
  <c r="K281" i="38"/>
  <c r="K235" i="38"/>
  <c r="I235" i="38"/>
  <c r="I189" i="38"/>
  <c r="K189" i="38"/>
  <c r="E143" i="38"/>
  <c r="G97" i="38"/>
  <c r="L627" i="37"/>
  <c r="Q624" i="37"/>
  <c r="Q623" i="37"/>
  <c r="Q622" i="37"/>
  <c r="S622" i="37" s="1"/>
  <c r="Q621" i="37"/>
  <c r="S621" i="37" s="1"/>
  <c r="R620" i="37"/>
  <c r="S620" i="37" s="1"/>
  <c r="Q619" i="37"/>
  <c r="Q618" i="37"/>
  <c r="Q617" i="37"/>
  <c r="S617" i="37" s="1"/>
  <c r="N627" i="37"/>
  <c r="Q590" i="37"/>
  <c r="Q571" i="37"/>
  <c r="M558" i="37"/>
  <c r="I558" i="37"/>
  <c r="E558" i="37"/>
  <c r="S521" i="37"/>
  <c r="I489" i="37"/>
  <c r="E489" i="37"/>
  <c r="O489" i="37"/>
  <c r="S452" i="37"/>
  <c r="O420" i="37"/>
  <c r="G420" i="37"/>
  <c r="R364" i="37"/>
  <c r="R420" i="37" s="1"/>
  <c r="S350" i="37"/>
  <c r="N351" i="37"/>
  <c r="J351" i="37"/>
  <c r="S314" i="37"/>
  <c r="N282" i="37"/>
  <c r="L282" i="37"/>
  <c r="J282" i="37"/>
  <c r="S281" i="37"/>
  <c r="S245" i="37"/>
  <c r="S201" i="37"/>
  <c r="S157" i="37"/>
  <c r="Q153" i="37"/>
  <c r="Q213" i="37" s="1"/>
  <c r="S142" i="37"/>
  <c r="S139" i="37"/>
  <c r="S137" i="37"/>
  <c r="S135" i="37"/>
  <c r="S133" i="37"/>
  <c r="Q131" i="37"/>
  <c r="Q143" i="37" s="1"/>
  <c r="M161" i="36"/>
  <c r="AA2" i="77"/>
  <c r="Y2" i="77"/>
  <c r="U2" i="77"/>
  <c r="S2" i="77"/>
  <c r="O2" i="77"/>
  <c r="M2" i="77"/>
  <c r="E2" i="77"/>
  <c r="K33" i="31"/>
  <c r="BR2" i="77" s="1"/>
  <c r="G61" i="125"/>
  <c r="G85" i="125"/>
  <c r="I93" i="125"/>
  <c r="I117" i="125"/>
  <c r="I125" i="125"/>
  <c r="G124" i="68"/>
  <c r="H124" i="68" s="1"/>
  <c r="I124" i="68" s="1"/>
  <c r="H108" i="68"/>
  <c r="G108" i="68"/>
  <c r="I108" i="68"/>
  <c r="I92" i="68"/>
  <c r="H92" i="68"/>
  <c r="G92" i="68"/>
  <c r="H76" i="68"/>
  <c r="G76" i="68"/>
  <c r="I76" i="68"/>
  <c r="G66" i="68"/>
  <c r="H66" i="68" s="1"/>
  <c r="I66" i="68" s="1"/>
  <c r="I50" i="68"/>
  <c r="H50" i="68"/>
  <c r="G50" i="68"/>
  <c r="G34" i="68"/>
  <c r="I34" i="68"/>
  <c r="H34" i="68"/>
  <c r="I18" i="68"/>
  <c r="H18" i="68"/>
  <c r="G18" i="68"/>
  <c r="H16" i="68"/>
  <c r="G16" i="68"/>
  <c r="I16" i="68"/>
  <c r="G151" i="68"/>
  <c r="H151" i="68" s="1"/>
  <c r="I151" i="68" s="1"/>
  <c r="G135" i="68"/>
  <c r="I135" i="68"/>
  <c r="H117" i="68"/>
  <c r="I117" i="68"/>
  <c r="H111" i="68"/>
  <c r="I111" i="68"/>
  <c r="H95" i="68"/>
  <c r="I95" i="68"/>
  <c r="H79" i="68"/>
  <c r="I79" i="68"/>
  <c r="G73" i="68"/>
  <c r="H73" i="68"/>
  <c r="I73" i="68"/>
  <c r="G57" i="68"/>
  <c r="H57" i="68"/>
  <c r="I57" i="68"/>
  <c r="H47" i="68"/>
  <c r="I47" i="68" s="1"/>
  <c r="H125" i="68"/>
  <c r="G157" i="68"/>
  <c r="H157" i="68" s="1"/>
  <c r="I157" i="68" s="1"/>
  <c r="I136" i="125"/>
  <c r="H116" i="68"/>
  <c r="G116" i="68"/>
  <c r="I116" i="68"/>
  <c r="I100" i="68"/>
  <c r="H100" i="68"/>
  <c r="G100" i="68"/>
  <c r="G84" i="68"/>
  <c r="I84" i="68"/>
  <c r="H84" i="68"/>
  <c r="I58" i="68"/>
  <c r="H58" i="68"/>
  <c r="G58" i="68"/>
  <c r="G42" i="68"/>
  <c r="H42" i="68" s="1"/>
  <c r="I42" i="68" s="1"/>
  <c r="I26" i="68"/>
  <c r="H26" i="68"/>
  <c r="G26" i="68"/>
  <c r="H20" i="68"/>
  <c r="G20" i="68"/>
  <c r="I20" i="68"/>
  <c r="G12" i="68"/>
  <c r="H12" i="68" s="1"/>
  <c r="I12" i="68" s="1"/>
  <c r="H143" i="68"/>
  <c r="I143" i="68"/>
  <c r="H127" i="68"/>
  <c r="I127" i="68"/>
  <c r="G123" i="68"/>
  <c r="I123" i="68"/>
  <c r="H113" i="68"/>
  <c r="I113" i="68"/>
  <c r="G113" i="68"/>
  <c r="H107" i="68"/>
  <c r="I107" i="68"/>
  <c r="H91" i="68"/>
  <c r="I91" i="68" s="1"/>
  <c r="H75" i="68"/>
  <c r="I75" i="68"/>
  <c r="H59" i="68"/>
  <c r="I59" i="68"/>
  <c r="H43" i="68"/>
  <c r="I43" i="68"/>
  <c r="E12" i="73"/>
  <c r="G35" i="68"/>
  <c r="H35" i="68" s="1"/>
  <c r="I35" i="68" s="1"/>
  <c r="I67" i="68"/>
  <c r="G111" i="68"/>
  <c r="G117" i="68"/>
  <c r="H135" i="68"/>
  <c r="H108" i="125"/>
  <c r="H46" i="125"/>
  <c r="G92" i="128"/>
  <c r="G142" i="63"/>
  <c r="I148" i="73"/>
  <c r="J148" i="73" s="1"/>
  <c r="E148" i="73"/>
  <c r="I146" i="73"/>
  <c r="J146" i="73" s="1"/>
  <c r="E146" i="73"/>
  <c r="I144" i="73"/>
  <c r="J144" i="73" s="1"/>
  <c r="E144" i="73"/>
  <c r="I76" i="73"/>
  <c r="E76" i="73"/>
  <c r="I74" i="73"/>
  <c r="J74" i="73" s="1"/>
  <c r="E74" i="73"/>
  <c r="I72" i="73"/>
  <c r="J72" i="73" s="1"/>
  <c r="E72" i="73"/>
  <c r="I70" i="73"/>
  <c r="J70" i="73" s="1"/>
  <c r="E70" i="73"/>
  <c r="I68" i="73"/>
  <c r="J68" i="73" s="1"/>
  <c r="E68" i="73"/>
  <c r="I158" i="61"/>
  <c r="L158" i="61"/>
  <c r="Q158" i="61"/>
  <c r="S158" i="61" s="1"/>
  <c r="J158" i="61"/>
  <c r="T158" i="61"/>
  <c r="F26" i="61"/>
  <c r="H26" i="61"/>
  <c r="F18" i="61"/>
  <c r="H18" i="61"/>
  <c r="G18" i="61"/>
  <c r="C30" i="115"/>
  <c r="C30" i="69"/>
  <c r="G52" i="63"/>
  <c r="G157" i="63"/>
  <c r="G153" i="63"/>
  <c r="G141" i="63"/>
  <c r="G143" i="63"/>
  <c r="G57" i="63"/>
  <c r="G149" i="61"/>
  <c r="G125" i="61"/>
  <c r="G85" i="61"/>
  <c r="AC163" i="56"/>
  <c r="I156" i="73"/>
  <c r="E156" i="73"/>
  <c r="I154" i="73"/>
  <c r="J154" i="73" s="1"/>
  <c r="E154" i="73"/>
  <c r="I130" i="73"/>
  <c r="J130" i="73" s="1"/>
  <c r="E130" i="73"/>
  <c r="I128" i="73"/>
  <c r="J128" i="73" s="1"/>
  <c r="E128" i="73"/>
  <c r="I126" i="73"/>
  <c r="J126" i="73" s="1"/>
  <c r="E126" i="73"/>
  <c r="I54" i="73"/>
  <c r="J54" i="73" s="1"/>
  <c r="E54" i="73"/>
  <c r="F22" i="61"/>
  <c r="H22" i="61"/>
  <c r="G22" i="61"/>
  <c r="N132" i="64"/>
  <c r="K140" i="64"/>
  <c r="G134" i="63"/>
  <c r="G70" i="63"/>
  <c r="G50" i="63"/>
  <c r="G10" i="63"/>
  <c r="W160" i="64"/>
  <c r="W144" i="64"/>
  <c r="W51" i="64"/>
  <c r="W19" i="64"/>
  <c r="W55" i="64"/>
  <c r="W23" i="64"/>
  <c r="H148" i="62"/>
  <c r="J148" i="62" s="1"/>
  <c r="G120" i="65"/>
  <c r="I120" i="65" s="1"/>
  <c r="K153" i="64"/>
  <c r="K42" i="64"/>
  <c r="G155" i="63"/>
  <c r="K56" i="31"/>
  <c r="BT2" i="77" s="1"/>
  <c r="G13" i="63"/>
  <c r="G53" i="63"/>
  <c r="G69" i="63"/>
  <c r="G77" i="63"/>
  <c r="G133" i="63"/>
  <c r="G33" i="130"/>
  <c r="E33" i="130"/>
  <c r="F26" i="130"/>
  <c r="E25" i="130"/>
  <c r="G24" i="130"/>
  <c r="H23" i="96"/>
  <c r="I11" i="96"/>
  <c r="L10" i="96"/>
  <c r="O158" i="61"/>
  <c r="F30" i="61"/>
  <c r="G30" i="61"/>
  <c r="C72" i="128"/>
  <c r="C86" i="128" s="1"/>
  <c r="C92" i="128" s="1"/>
  <c r="R71" i="128"/>
  <c r="H6" i="128" s="1"/>
  <c r="C161" i="56"/>
  <c r="E161" i="56"/>
  <c r="G161" i="56"/>
  <c r="I161" i="56"/>
  <c r="K161" i="56"/>
  <c r="M161" i="56"/>
  <c r="O161" i="56"/>
  <c r="Q161" i="56"/>
  <c r="S161" i="56"/>
  <c r="U161" i="56"/>
  <c r="W161" i="56"/>
  <c r="Y161" i="56"/>
  <c r="AA161" i="56"/>
  <c r="G160" i="73" s="1"/>
  <c r="C160" i="56"/>
  <c r="E160" i="56"/>
  <c r="G160" i="56"/>
  <c r="I160" i="56"/>
  <c r="K160" i="56"/>
  <c r="M160" i="56"/>
  <c r="O160" i="56"/>
  <c r="Q160" i="56"/>
  <c r="S160" i="56"/>
  <c r="U160" i="56"/>
  <c r="W160" i="56"/>
  <c r="Y160" i="56"/>
  <c r="AA160" i="56"/>
  <c r="C163" i="55"/>
  <c r="D163" i="55"/>
  <c r="F163" i="55"/>
  <c r="H163" i="55"/>
  <c r="C161" i="55"/>
  <c r="E161" i="55"/>
  <c r="G161" i="55"/>
  <c r="G164" i="55" s="1"/>
  <c r="I161" i="55"/>
  <c r="H157" i="61"/>
  <c r="H142" i="61"/>
  <c r="H137" i="61"/>
  <c r="W129" i="54"/>
  <c r="H121" i="61"/>
  <c r="W121" i="54"/>
  <c r="H105" i="61"/>
  <c r="H103" i="61"/>
  <c r="W75" i="54"/>
  <c r="W67" i="54"/>
  <c r="W47" i="54"/>
  <c r="F38" i="61"/>
  <c r="W39" i="54"/>
  <c r="H35" i="61"/>
  <c r="H15" i="61"/>
  <c r="C154" i="53"/>
  <c r="E154" i="53"/>
  <c r="G154" i="53"/>
  <c r="I154" i="53"/>
  <c r="K154" i="53"/>
  <c r="M154" i="53"/>
  <c r="O154" i="53"/>
  <c r="Q154" i="53"/>
  <c r="S154" i="53"/>
  <c r="W154" i="53"/>
  <c r="Y154" i="53"/>
  <c r="AA154" i="53"/>
  <c r="AC154" i="53"/>
  <c r="AE154" i="53"/>
  <c r="AG154" i="53"/>
  <c r="AI154" i="53"/>
  <c r="AK154" i="53"/>
  <c r="AM154" i="53"/>
  <c r="AO154" i="53"/>
  <c r="AQ154" i="53"/>
  <c r="AS154" i="53"/>
  <c r="C140" i="53"/>
  <c r="E140" i="53"/>
  <c r="G140" i="53"/>
  <c r="I140" i="53"/>
  <c r="K140" i="53"/>
  <c r="M140" i="53"/>
  <c r="O140" i="53"/>
  <c r="Q140" i="53"/>
  <c r="S140" i="53"/>
  <c r="W140" i="53"/>
  <c r="Y140" i="53"/>
  <c r="AA140" i="53"/>
  <c r="AC140" i="53"/>
  <c r="AE140" i="53"/>
  <c r="AG140" i="53"/>
  <c r="AI140" i="53"/>
  <c r="AK140" i="53"/>
  <c r="AM140" i="53"/>
  <c r="AO140" i="53"/>
  <c r="AQ140" i="53"/>
  <c r="AS140" i="53"/>
  <c r="D14" i="123"/>
  <c r="H50" i="66"/>
  <c r="H46" i="66"/>
  <c r="E44" i="66"/>
  <c r="H43" i="66"/>
  <c r="E43" i="66"/>
  <c r="H38" i="66"/>
  <c r="E36" i="66"/>
  <c r="H33" i="66"/>
  <c r="H29" i="66"/>
  <c r="H19" i="66"/>
  <c r="H13" i="66"/>
  <c r="H10" i="66"/>
  <c r="C51" i="66"/>
  <c r="L140" i="63"/>
  <c r="AC162" i="56"/>
  <c r="V162" i="54"/>
  <c r="N162" i="54"/>
  <c r="X161" i="54"/>
  <c r="X155" i="54"/>
  <c r="X143" i="54"/>
  <c r="X141" i="54"/>
  <c r="C138" i="125" s="1"/>
  <c r="D138" i="125" s="1"/>
  <c r="H138" i="125" s="1"/>
  <c r="X133" i="54"/>
  <c r="X127" i="54"/>
  <c r="X109" i="54"/>
  <c r="C106" i="72" s="1"/>
  <c r="X101" i="54"/>
  <c r="X91" i="54"/>
  <c r="X85" i="54"/>
  <c r="X73" i="54"/>
  <c r="X65" i="54"/>
  <c r="X19" i="54"/>
  <c r="C16" i="72" s="1"/>
  <c r="X17" i="54"/>
  <c r="AR163" i="53"/>
  <c r="AJ163" i="53"/>
  <c r="AB163" i="53"/>
  <c r="T163" i="53"/>
  <c r="L163" i="53"/>
  <c r="AR162" i="53"/>
  <c r="AN162" i="53"/>
  <c r="AJ162" i="53"/>
  <c r="AF162" i="53"/>
  <c r="AB162" i="53"/>
  <c r="X162" i="53"/>
  <c r="T162" i="53"/>
  <c r="P162" i="53"/>
  <c r="L162" i="53"/>
  <c r="H162" i="53"/>
  <c r="AR161" i="53"/>
  <c r="AN161" i="53"/>
  <c r="AJ161" i="53"/>
  <c r="AF161" i="53"/>
  <c r="AB161" i="53"/>
  <c r="X161" i="53"/>
  <c r="T161" i="53"/>
  <c r="P161" i="53"/>
  <c r="L161" i="53"/>
  <c r="H161" i="53"/>
  <c r="AR160" i="53"/>
  <c r="AJ160" i="53"/>
  <c r="AB160" i="53"/>
  <c r="T160" i="53"/>
  <c r="L160" i="53"/>
  <c r="AV158" i="53"/>
  <c r="AR148" i="53"/>
  <c r="AN148" i="53"/>
  <c r="AJ148" i="53"/>
  <c r="AF148" i="53"/>
  <c r="AB148" i="53"/>
  <c r="X148" i="53"/>
  <c r="T148" i="53"/>
  <c r="P148" i="53"/>
  <c r="L148" i="53"/>
  <c r="H148" i="53"/>
  <c r="AR145" i="53"/>
  <c r="AN145" i="53"/>
  <c r="AJ145" i="53"/>
  <c r="AF145" i="53"/>
  <c r="AB145" i="53"/>
  <c r="X145" i="53"/>
  <c r="T145" i="53"/>
  <c r="P145" i="53"/>
  <c r="L145" i="53"/>
  <c r="H145" i="53"/>
  <c r="AR143" i="53"/>
  <c r="AN143" i="53"/>
  <c r="AJ143" i="53"/>
  <c r="AF143" i="53"/>
  <c r="AB143" i="53"/>
  <c r="X143" i="53"/>
  <c r="T143" i="53"/>
  <c r="P143" i="53"/>
  <c r="L143" i="53"/>
  <c r="H143" i="53"/>
  <c r="AR142" i="53"/>
  <c r="AJ142" i="53"/>
  <c r="AB142" i="53"/>
  <c r="T142" i="53"/>
  <c r="L142" i="53"/>
  <c r="AR141" i="53"/>
  <c r="AJ141" i="53"/>
  <c r="AB141" i="53"/>
  <c r="T141" i="53"/>
  <c r="L141" i="53"/>
  <c r="F164" i="54"/>
  <c r="R164" i="54"/>
  <c r="D162" i="54"/>
  <c r="H162" i="54"/>
  <c r="L162" i="54"/>
  <c r="P162" i="54"/>
  <c r="T162" i="54"/>
  <c r="H151" i="61"/>
  <c r="H139" i="61"/>
  <c r="W117" i="54"/>
  <c r="W99" i="54"/>
  <c r="W79" i="54"/>
  <c r="W71" i="54"/>
  <c r="H33" i="61"/>
  <c r="W35" i="54"/>
  <c r="H31" i="61"/>
  <c r="W27" i="54"/>
  <c r="H14" i="61"/>
  <c r="H12" i="61"/>
  <c r="H10" i="61"/>
  <c r="C163" i="53"/>
  <c r="AU163" i="53" s="1"/>
  <c r="F163" i="53"/>
  <c r="J163" i="53"/>
  <c r="N163" i="53"/>
  <c r="R163" i="53"/>
  <c r="V163" i="53"/>
  <c r="Z163" i="53"/>
  <c r="AD163" i="53"/>
  <c r="AH163" i="53"/>
  <c r="AL163" i="53"/>
  <c r="AP163" i="53"/>
  <c r="AT163" i="53"/>
  <c r="C162" i="53"/>
  <c r="E162" i="53"/>
  <c r="G162" i="53"/>
  <c r="I162" i="53"/>
  <c r="K162" i="53"/>
  <c r="M162" i="53"/>
  <c r="O162" i="53"/>
  <c r="Q162" i="53"/>
  <c r="S162" i="53"/>
  <c r="U162" i="53"/>
  <c r="W162" i="53"/>
  <c r="Y162" i="53"/>
  <c r="AA162" i="53"/>
  <c r="AC162" i="53"/>
  <c r="AE162" i="53"/>
  <c r="AG162" i="53"/>
  <c r="AI162" i="53"/>
  <c r="AK162" i="53"/>
  <c r="AM162" i="53"/>
  <c r="AO162" i="53"/>
  <c r="AQ162" i="53"/>
  <c r="AS162" i="53"/>
  <c r="C161" i="53"/>
  <c r="E161" i="53"/>
  <c r="G161" i="53"/>
  <c r="I161" i="53"/>
  <c r="K161" i="53"/>
  <c r="M161" i="53"/>
  <c r="O161" i="53"/>
  <c r="Q161" i="53"/>
  <c r="S161" i="53"/>
  <c r="U161" i="53"/>
  <c r="W161" i="53"/>
  <c r="Y161" i="53"/>
  <c r="AA161" i="53"/>
  <c r="AC161" i="53"/>
  <c r="AE161" i="53"/>
  <c r="AG161" i="53"/>
  <c r="AI161" i="53"/>
  <c r="AK161" i="53"/>
  <c r="AM161" i="53"/>
  <c r="AO161" i="53"/>
  <c r="AQ161" i="53"/>
  <c r="AS161" i="53"/>
  <c r="C160" i="53"/>
  <c r="AU160" i="53" s="1"/>
  <c r="F160" i="53"/>
  <c r="J160" i="53"/>
  <c r="N160" i="53"/>
  <c r="R160" i="53"/>
  <c r="V160" i="53"/>
  <c r="Z160" i="53"/>
  <c r="AD160" i="53"/>
  <c r="AH160" i="53"/>
  <c r="AL160" i="53"/>
  <c r="AP160" i="53"/>
  <c r="AT160" i="53"/>
  <c r="C155" i="53"/>
  <c r="AU155" i="53" s="1"/>
  <c r="L156" i="64" s="1"/>
  <c r="F155" i="53"/>
  <c r="J155" i="53"/>
  <c r="N155" i="53"/>
  <c r="R155" i="53"/>
  <c r="Z155" i="53"/>
  <c r="AD155" i="53"/>
  <c r="AH155" i="53"/>
  <c r="AL155" i="53"/>
  <c r="AP155" i="53"/>
  <c r="AT155" i="53"/>
  <c r="C153" i="53"/>
  <c r="E153" i="53"/>
  <c r="G153" i="53"/>
  <c r="I153" i="53"/>
  <c r="K153" i="53"/>
  <c r="M153" i="53"/>
  <c r="O153" i="53"/>
  <c r="Q153" i="53"/>
  <c r="S153" i="53"/>
  <c r="W153" i="53"/>
  <c r="Y153" i="53"/>
  <c r="AA153" i="53"/>
  <c r="AC153" i="53"/>
  <c r="AE153" i="53"/>
  <c r="AG153" i="53"/>
  <c r="AI153" i="53"/>
  <c r="AK153" i="53"/>
  <c r="AM153" i="53"/>
  <c r="AO153" i="53"/>
  <c r="AQ153" i="53"/>
  <c r="AS153" i="53"/>
  <c r="C148" i="53"/>
  <c r="E148" i="53"/>
  <c r="G148" i="53"/>
  <c r="I148" i="53"/>
  <c r="K148" i="53"/>
  <c r="M148" i="53"/>
  <c r="O148" i="53"/>
  <c r="Q148" i="53"/>
  <c r="S148" i="53"/>
  <c r="W148" i="53"/>
  <c r="Y148" i="53"/>
  <c r="AA148" i="53"/>
  <c r="AC148" i="53"/>
  <c r="AE148" i="53"/>
  <c r="AG148" i="53"/>
  <c r="AI148" i="53"/>
  <c r="AK148" i="53"/>
  <c r="AM148" i="53"/>
  <c r="AO148" i="53"/>
  <c r="AQ148" i="53"/>
  <c r="AS148" i="53"/>
  <c r="C145" i="53"/>
  <c r="E145" i="53"/>
  <c r="G145" i="53"/>
  <c r="I145" i="53"/>
  <c r="K145" i="53"/>
  <c r="M145" i="53"/>
  <c r="O145" i="53"/>
  <c r="Q145" i="53"/>
  <c r="S145" i="53"/>
  <c r="W145" i="53"/>
  <c r="Y145" i="53"/>
  <c r="AA145" i="53"/>
  <c r="AC145" i="53"/>
  <c r="AE145" i="53"/>
  <c r="AG145" i="53"/>
  <c r="AI145" i="53"/>
  <c r="AK145" i="53"/>
  <c r="AM145" i="53"/>
  <c r="AO145" i="53"/>
  <c r="AQ145" i="53"/>
  <c r="AS145" i="53"/>
  <c r="C143" i="53"/>
  <c r="E143" i="53"/>
  <c r="G143" i="53"/>
  <c r="I143" i="53"/>
  <c r="K143" i="53"/>
  <c r="M143" i="53"/>
  <c r="O143" i="53"/>
  <c r="Q143" i="53"/>
  <c r="S143" i="53"/>
  <c r="W143" i="53"/>
  <c r="Y143" i="53"/>
  <c r="AA143" i="53"/>
  <c r="AC143" i="53"/>
  <c r="AE143" i="53"/>
  <c r="AG143" i="53"/>
  <c r="AI143" i="53"/>
  <c r="AK143" i="53"/>
  <c r="AM143" i="53"/>
  <c r="AO143" i="53"/>
  <c r="AQ143" i="53"/>
  <c r="AS143" i="53"/>
  <c r="C142" i="53"/>
  <c r="AU142" i="53" s="1"/>
  <c r="F142" i="53"/>
  <c r="J142" i="53"/>
  <c r="N142" i="53"/>
  <c r="R142" i="53"/>
  <c r="Z142" i="53"/>
  <c r="AD142" i="53"/>
  <c r="AH142" i="53"/>
  <c r="AL142" i="53"/>
  <c r="AP142" i="53"/>
  <c r="AT142" i="53"/>
  <c r="C141" i="53"/>
  <c r="AU141" i="53" s="1"/>
  <c r="F141" i="53"/>
  <c r="J141" i="53"/>
  <c r="N141" i="53"/>
  <c r="R141" i="53"/>
  <c r="Z141" i="53"/>
  <c r="AD141" i="53"/>
  <c r="AH141" i="53"/>
  <c r="AL141" i="53"/>
  <c r="AP141" i="53"/>
  <c r="AT141" i="53"/>
  <c r="C135" i="53"/>
  <c r="E135" i="53"/>
  <c r="G135" i="53"/>
  <c r="I135" i="53"/>
  <c r="K135" i="53"/>
  <c r="M135" i="53"/>
  <c r="O135" i="53"/>
  <c r="Q135" i="53"/>
  <c r="S135" i="53"/>
  <c r="W135" i="53"/>
  <c r="Y135" i="53"/>
  <c r="AA135" i="53"/>
  <c r="AC135" i="53"/>
  <c r="AE135" i="53"/>
  <c r="AG135" i="53"/>
  <c r="AI135" i="53"/>
  <c r="AK135" i="53"/>
  <c r="AM135" i="53"/>
  <c r="AO135" i="53"/>
  <c r="AQ135" i="53"/>
  <c r="AS135" i="53"/>
  <c r="C134" i="53"/>
  <c r="AU134" i="53" s="1"/>
  <c r="F134" i="53"/>
  <c r="J134" i="53"/>
  <c r="N134" i="53"/>
  <c r="R134" i="53"/>
  <c r="Z134" i="53"/>
  <c r="AD134" i="53"/>
  <c r="AH134" i="53"/>
  <c r="AL134" i="53"/>
  <c r="AP134" i="53"/>
  <c r="AT134" i="53"/>
  <c r="C133" i="53"/>
  <c r="F133" i="53"/>
  <c r="J133" i="53"/>
  <c r="N133" i="53"/>
  <c r="R133" i="53"/>
  <c r="Z133" i="53"/>
  <c r="AD133" i="53"/>
  <c r="AH133" i="53"/>
  <c r="AL133" i="53"/>
  <c r="AP133" i="53"/>
  <c r="AT133" i="53"/>
  <c r="X165" i="54"/>
  <c r="X113" i="54"/>
  <c r="X97" i="54"/>
  <c r="C94" i="72" s="1"/>
  <c r="X89" i="54"/>
  <c r="X59" i="54"/>
  <c r="C56" i="72" s="1"/>
  <c r="X43" i="54"/>
  <c r="C40" i="72" s="1"/>
  <c r="X23" i="54"/>
  <c r="AR154" i="53"/>
  <c r="AN154" i="53"/>
  <c r="AJ154" i="53"/>
  <c r="AF154" i="53"/>
  <c r="AB154" i="53"/>
  <c r="X154" i="53"/>
  <c r="T154" i="53"/>
  <c r="P154" i="53"/>
  <c r="L154" i="53"/>
  <c r="H154" i="53"/>
  <c r="D154" i="53"/>
  <c r="AV150" i="53"/>
  <c r="C49" i="53"/>
  <c r="E49" i="53"/>
  <c r="G49" i="53"/>
  <c r="I49" i="53"/>
  <c r="K49" i="53"/>
  <c r="M49" i="53"/>
  <c r="O49" i="53"/>
  <c r="Q49" i="53"/>
  <c r="S49" i="53"/>
  <c r="W49" i="53"/>
  <c r="Y49" i="53"/>
  <c r="AA49" i="53"/>
  <c r="AC49" i="53"/>
  <c r="AE49" i="53"/>
  <c r="AG49" i="53"/>
  <c r="AI49" i="53"/>
  <c r="AK49" i="53"/>
  <c r="AM49" i="53"/>
  <c r="AO49" i="53"/>
  <c r="AQ49" i="53"/>
  <c r="AS49" i="53"/>
  <c r="C46" i="53"/>
  <c r="E46" i="53"/>
  <c r="G46" i="53"/>
  <c r="I46" i="53"/>
  <c r="K46" i="53"/>
  <c r="M46" i="53"/>
  <c r="O46" i="53"/>
  <c r="Q46" i="53"/>
  <c r="S46" i="53"/>
  <c r="W46" i="53"/>
  <c r="Y46" i="53"/>
  <c r="AA46" i="53"/>
  <c r="AC46" i="53"/>
  <c r="AE46" i="53"/>
  <c r="AG46" i="53"/>
  <c r="AI46" i="53"/>
  <c r="AK46" i="53"/>
  <c r="AM46" i="53"/>
  <c r="AO46" i="53"/>
  <c r="AQ46" i="53"/>
  <c r="AS46" i="53"/>
  <c r="D45" i="53"/>
  <c r="H45" i="53"/>
  <c r="L45" i="53"/>
  <c r="P45" i="53"/>
  <c r="T45" i="53"/>
  <c r="X45" i="53"/>
  <c r="AB45" i="53"/>
  <c r="AF45" i="53"/>
  <c r="AJ45" i="53"/>
  <c r="AN45" i="53"/>
  <c r="AR45" i="53"/>
  <c r="D42" i="53"/>
  <c r="H42" i="53"/>
  <c r="L42" i="53"/>
  <c r="P42" i="53"/>
  <c r="T42" i="53"/>
  <c r="X42" i="53"/>
  <c r="AB42" i="53"/>
  <c r="AF42" i="53"/>
  <c r="AJ42" i="53"/>
  <c r="AN42" i="53"/>
  <c r="AR42" i="53"/>
  <c r="C35" i="53"/>
  <c r="E35" i="53"/>
  <c r="G35" i="53"/>
  <c r="I35" i="53"/>
  <c r="K35" i="53"/>
  <c r="M35" i="53"/>
  <c r="O35" i="53"/>
  <c r="Q35" i="53"/>
  <c r="S35" i="53"/>
  <c r="W35" i="53"/>
  <c r="Y35" i="53"/>
  <c r="AA35" i="53"/>
  <c r="AC35" i="53"/>
  <c r="AE35" i="53"/>
  <c r="AG35" i="53"/>
  <c r="AI35" i="53"/>
  <c r="AK35" i="53"/>
  <c r="AM35" i="53"/>
  <c r="AO35" i="53"/>
  <c r="AQ35" i="53"/>
  <c r="AS35" i="53"/>
  <c r="D34" i="53"/>
  <c r="H34" i="53"/>
  <c r="L34" i="53"/>
  <c r="P34" i="53"/>
  <c r="T34" i="53"/>
  <c r="X34" i="53"/>
  <c r="AB34" i="53"/>
  <c r="AF34" i="53"/>
  <c r="AJ34" i="53"/>
  <c r="AN34" i="53"/>
  <c r="AR34" i="53"/>
  <c r="C30" i="53"/>
  <c r="E30" i="53"/>
  <c r="G30" i="53"/>
  <c r="I30" i="53"/>
  <c r="K30" i="53"/>
  <c r="M30" i="53"/>
  <c r="O30" i="53"/>
  <c r="Q30" i="53"/>
  <c r="S30" i="53"/>
  <c r="W30" i="53"/>
  <c r="Y30" i="53"/>
  <c r="AA30" i="53"/>
  <c r="AC30" i="53"/>
  <c r="AE30" i="53"/>
  <c r="AG30" i="53"/>
  <c r="AI30" i="53"/>
  <c r="AK30" i="53"/>
  <c r="AM30" i="53"/>
  <c r="AO30" i="53"/>
  <c r="AQ30" i="53"/>
  <c r="AS30" i="53"/>
  <c r="D29" i="53"/>
  <c r="H29" i="53"/>
  <c r="L29" i="53"/>
  <c r="P29" i="53"/>
  <c r="T29" i="53"/>
  <c r="X29" i="53"/>
  <c r="AB29" i="53"/>
  <c r="AF29" i="53"/>
  <c r="AJ29" i="53"/>
  <c r="AN29" i="53"/>
  <c r="AR29" i="53"/>
  <c r="C25" i="53"/>
  <c r="E25" i="53"/>
  <c r="G25" i="53"/>
  <c r="I25" i="53"/>
  <c r="K25" i="53"/>
  <c r="M25" i="53"/>
  <c r="O25" i="53"/>
  <c r="Q25" i="53"/>
  <c r="S25" i="53"/>
  <c r="W25" i="53"/>
  <c r="Y25" i="53"/>
  <c r="AA25" i="53"/>
  <c r="AC25" i="53"/>
  <c r="AE25" i="53"/>
  <c r="AG25" i="53"/>
  <c r="AI25" i="53"/>
  <c r="AK25" i="53"/>
  <c r="AM25" i="53"/>
  <c r="AO25" i="53"/>
  <c r="AQ25" i="53"/>
  <c r="AS25" i="53"/>
  <c r="C22" i="53"/>
  <c r="E22" i="53"/>
  <c r="G22" i="53"/>
  <c r="I22" i="53"/>
  <c r="K22" i="53"/>
  <c r="M22" i="53"/>
  <c r="O22" i="53"/>
  <c r="Q22" i="53"/>
  <c r="S22" i="53"/>
  <c r="W22" i="53"/>
  <c r="Y22" i="53"/>
  <c r="AA22" i="53"/>
  <c r="AC22" i="53"/>
  <c r="AE22" i="53"/>
  <c r="AG22" i="53"/>
  <c r="AI22" i="53"/>
  <c r="AK22" i="53"/>
  <c r="AM22" i="53"/>
  <c r="AO22" i="53"/>
  <c r="AQ22" i="53"/>
  <c r="AS22" i="53"/>
  <c r="D21" i="53"/>
  <c r="H21" i="53"/>
  <c r="L21" i="53"/>
  <c r="P21" i="53"/>
  <c r="T21" i="53"/>
  <c r="X21" i="53"/>
  <c r="AB21" i="53"/>
  <c r="AF21" i="53"/>
  <c r="AJ21" i="53"/>
  <c r="AN21" i="53"/>
  <c r="AR21" i="53"/>
  <c r="C11" i="53"/>
  <c r="E11" i="53"/>
  <c r="G11" i="53"/>
  <c r="I11" i="53"/>
  <c r="K11" i="53"/>
  <c r="M11" i="53"/>
  <c r="O11" i="53"/>
  <c r="Q11" i="53"/>
  <c r="S11" i="53"/>
  <c r="W11" i="53"/>
  <c r="Y11" i="53"/>
  <c r="AA11" i="53"/>
  <c r="AC11" i="53"/>
  <c r="AE11" i="53"/>
  <c r="AG11" i="53"/>
  <c r="AI11" i="53"/>
  <c r="AK11" i="53"/>
  <c r="AM11" i="53"/>
  <c r="AO11" i="53"/>
  <c r="AQ11" i="53"/>
  <c r="AS11" i="53"/>
  <c r="O131" i="52"/>
  <c r="F131" i="63" s="1"/>
  <c r="O99" i="52"/>
  <c r="F99" i="63" s="1"/>
  <c r="O95" i="52"/>
  <c r="F95" i="63" s="1"/>
  <c r="G95" i="63" s="1"/>
  <c r="O91" i="52"/>
  <c r="F91" i="63" s="1"/>
  <c r="O83" i="52"/>
  <c r="F83" i="63" s="1"/>
  <c r="O75" i="52"/>
  <c r="F75" i="63" s="1"/>
  <c r="O71" i="52"/>
  <c r="F71" i="63" s="1"/>
  <c r="O67" i="52"/>
  <c r="F67" i="63" s="1"/>
  <c r="O63" i="52"/>
  <c r="F63" i="63" s="1"/>
  <c r="G63" i="63" s="1"/>
  <c r="O35" i="52"/>
  <c r="F35" i="63" s="1"/>
  <c r="G35" i="63" s="1"/>
  <c r="P147" i="52"/>
  <c r="K147" i="63" s="1"/>
  <c r="P127" i="52"/>
  <c r="K127" i="63" s="1"/>
  <c r="P59" i="52"/>
  <c r="K59" i="63" s="1"/>
  <c r="P47" i="52"/>
  <c r="K47" i="63" s="1"/>
  <c r="C54" i="53"/>
  <c r="E54" i="53"/>
  <c r="G54" i="53"/>
  <c r="I54" i="53"/>
  <c r="K54" i="53"/>
  <c r="M54" i="53"/>
  <c r="O54" i="53"/>
  <c r="Q54" i="53"/>
  <c r="S54" i="53"/>
  <c r="W54" i="53"/>
  <c r="Y54" i="53"/>
  <c r="AA54" i="53"/>
  <c r="AC54" i="53"/>
  <c r="AE54" i="53"/>
  <c r="AG54" i="53"/>
  <c r="D53" i="53"/>
  <c r="J53" i="53"/>
  <c r="R53" i="53"/>
  <c r="Z53" i="53"/>
  <c r="AH53" i="53"/>
  <c r="AP53" i="53"/>
  <c r="D52" i="53"/>
  <c r="J52" i="53"/>
  <c r="R52" i="53"/>
  <c r="Z52" i="53"/>
  <c r="AH52" i="53"/>
  <c r="AP52" i="53"/>
  <c r="D50" i="53"/>
  <c r="H50" i="53"/>
  <c r="L50" i="53"/>
  <c r="P50" i="53"/>
  <c r="T50" i="53"/>
  <c r="X50" i="53"/>
  <c r="AB50" i="53"/>
  <c r="AF50" i="53"/>
  <c r="AJ50" i="53"/>
  <c r="AN50" i="53"/>
  <c r="AR50" i="53"/>
  <c r="C48" i="53"/>
  <c r="E48" i="53"/>
  <c r="G48" i="53"/>
  <c r="I48" i="53"/>
  <c r="K48" i="53"/>
  <c r="M48" i="53"/>
  <c r="O48" i="53"/>
  <c r="Q48" i="53"/>
  <c r="S48" i="53"/>
  <c r="W48" i="53"/>
  <c r="Y48" i="53"/>
  <c r="AA48" i="53"/>
  <c r="AC48" i="53"/>
  <c r="AE48" i="53"/>
  <c r="AG48" i="53"/>
  <c r="AI48" i="53"/>
  <c r="AK48" i="53"/>
  <c r="AM48" i="53"/>
  <c r="AO48" i="53"/>
  <c r="AQ48" i="53"/>
  <c r="AS48" i="53"/>
  <c r="C38" i="53"/>
  <c r="E38" i="53"/>
  <c r="G38" i="53"/>
  <c r="I38" i="53"/>
  <c r="K38" i="53"/>
  <c r="M38" i="53"/>
  <c r="O38" i="53"/>
  <c r="Q38" i="53"/>
  <c r="S38" i="53"/>
  <c r="W38" i="53"/>
  <c r="Y38" i="53"/>
  <c r="AA38" i="53"/>
  <c r="AC38" i="53"/>
  <c r="AE38" i="53"/>
  <c r="AG38" i="53"/>
  <c r="AI38" i="53"/>
  <c r="AK38" i="53"/>
  <c r="AM38" i="53"/>
  <c r="AO38" i="53"/>
  <c r="AQ38" i="53"/>
  <c r="AS38" i="53"/>
  <c r="D36" i="53"/>
  <c r="J36" i="53"/>
  <c r="R36" i="53"/>
  <c r="Z36" i="53"/>
  <c r="AH36" i="53"/>
  <c r="AP36" i="53"/>
  <c r="C33" i="53"/>
  <c r="E33" i="53"/>
  <c r="G33" i="53"/>
  <c r="I33" i="53"/>
  <c r="K33" i="53"/>
  <c r="M33" i="53"/>
  <c r="O33" i="53"/>
  <c r="Q33" i="53"/>
  <c r="S33" i="53"/>
  <c r="W33" i="53"/>
  <c r="Y33" i="53"/>
  <c r="AA33" i="53"/>
  <c r="AC33" i="53"/>
  <c r="AE33" i="53"/>
  <c r="AG33" i="53"/>
  <c r="AI33" i="53"/>
  <c r="AK33" i="53"/>
  <c r="AM33" i="53"/>
  <c r="AO33" i="53"/>
  <c r="AQ33" i="53"/>
  <c r="AS33" i="53"/>
  <c r="D31" i="53"/>
  <c r="H31" i="53"/>
  <c r="L31" i="53"/>
  <c r="P31" i="53"/>
  <c r="T31" i="53"/>
  <c r="X31" i="53"/>
  <c r="AB31" i="53"/>
  <c r="AF31" i="53"/>
  <c r="AJ31" i="53"/>
  <c r="AN31" i="53"/>
  <c r="AR31" i="53"/>
  <c r="C27" i="53"/>
  <c r="E27" i="53"/>
  <c r="G27" i="53"/>
  <c r="I27" i="53"/>
  <c r="K27" i="53"/>
  <c r="M27" i="53"/>
  <c r="O27" i="53"/>
  <c r="Q27" i="53"/>
  <c r="S27" i="53"/>
  <c r="W27" i="53"/>
  <c r="Y27" i="53"/>
  <c r="AA27" i="53"/>
  <c r="AC27" i="53"/>
  <c r="AE27" i="53"/>
  <c r="AG27" i="53"/>
  <c r="AI27" i="53"/>
  <c r="AK27" i="53"/>
  <c r="AM27" i="53"/>
  <c r="AO27" i="53"/>
  <c r="AQ27" i="53"/>
  <c r="AS27" i="53"/>
  <c r="D26" i="53"/>
  <c r="J26" i="53"/>
  <c r="R26" i="53"/>
  <c r="Z26" i="53"/>
  <c r="AH26" i="53"/>
  <c r="AP26" i="53"/>
  <c r="C24" i="53"/>
  <c r="E24" i="53"/>
  <c r="G24" i="53"/>
  <c r="I24" i="53"/>
  <c r="K24" i="53"/>
  <c r="M24" i="53"/>
  <c r="O24" i="53"/>
  <c r="Q24" i="53"/>
  <c r="S24" i="53"/>
  <c r="W24" i="53"/>
  <c r="Y24" i="53"/>
  <c r="AA24" i="53"/>
  <c r="AC24" i="53"/>
  <c r="AE24" i="53"/>
  <c r="AG24" i="53"/>
  <c r="AI24" i="53"/>
  <c r="AK24" i="53"/>
  <c r="AM24" i="53"/>
  <c r="AO24" i="53"/>
  <c r="AQ24" i="53"/>
  <c r="AS24" i="53"/>
  <c r="D23" i="53"/>
  <c r="H23" i="53"/>
  <c r="L23" i="53"/>
  <c r="P23" i="53"/>
  <c r="T23" i="53"/>
  <c r="X23" i="53"/>
  <c r="AB23" i="53"/>
  <c r="AF23" i="53"/>
  <c r="AJ23" i="53"/>
  <c r="AN23" i="53"/>
  <c r="AR23" i="53"/>
  <c r="C19" i="53"/>
  <c r="E19" i="53"/>
  <c r="G19" i="53"/>
  <c r="I19" i="53"/>
  <c r="K19" i="53"/>
  <c r="M19" i="53"/>
  <c r="O19" i="53"/>
  <c r="Q19" i="53"/>
  <c r="S19" i="53"/>
  <c r="W19" i="53"/>
  <c r="Y19" i="53"/>
  <c r="AA19" i="53"/>
  <c r="AC19" i="53"/>
  <c r="AE19" i="53"/>
  <c r="AG19" i="53"/>
  <c r="AI19" i="53"/>
  <c r="AK19" i="53"/>
  <c r="AM19" i="53"/>
  <c r="AO19" i="53"/>
  <c r="AQ19" i="53"/>
  <c r="AS19" i="53"/>
  <c r="D18" i="53"/>
  <c r="J18" i="53"/>
  <c r="R18" i="53"/>
  <c r="Z18" i="53"/>
  <c r="AH18" i="53"/>
  <c r="AP18" i="53"/>
  <c r="D15" i="53"/>
  <c r="H15" i="53"/>
  <c r="L15" i="53"/>
  <c r="P15" i="53"/>
  <c r="T15" i="53"/>
  <c r="X15" i="53"/>
  <c r="AB15" i="53"/>
  <c r="AF15" i="53"/>
  <c r="AJ15" i="53"/>
  <c r="AN15" i="53"/>
  <c r="AR15" i="53"/>
  <c r="C10" i="53"/>
  <c r="E10" i="53"/>
  <c r="G10" i="53"/>
  <c r="I10" i="53"/>
  <c r="K10" i="53"/>
  <c r="M10" i="53"/>
  <c r="O10" i="53"/>
  <c r="Q10" i="53"/>
  <c r="S10" i="53"/>
  <c r="W10" i="53"/>
  <c r="Y10" i="53"/>
  <c r="AA10" i="53"/>
  <c r="AC10" i="53"/>
  <c r="AE10" i="53"/>
  <c r="AG10" i="53"/>
  <c r="AI10" i="53"/>
  <c r="AK10" i="53"/>
  <c r="AM10" i="53"/>
  <c r="AO10" i="53"/>
  <c r="AQ10" i="53"/>
  <c r="AS10" i="53"/>
  <c r="C163" i="52"/>
  <c r="O163" i="52" s="1"/>
  <c r="F163" i="63" s="1"/>
  <c r="F163" i="52"/>
  <c r="J163" i="52"/>
  <c r="N163" i="52"/>
  <c r="D162" i="52"/>
  <c r="J162" i="52"/>
  <c r="C159" i="52"/>
  <c r="O159" i="52" s="1"/>
  <c r="F159" i="63" s="1"/>
  <c r="F159" i="52"/>
  <c r="J159" i="52"/>
  <c r="N159" i="52"/>
  <c r="P158" i="52"/>
  <c r="K158" i="63" s="1"/>
  <c r="O139" i="52"/>
  <c r="F139" i="63" s="1"/>
  <c r="G139" i="63" s="1"/>
  <c r="P138" i="52"/>
  <c r="K138" i="63" s="1"/>
  <c r="O135" i="52"/>
  <c r="F135" i="63" s="1"/>
  <c r="G135" i="63" s="1"/>
  <c r="P134" i="52"/>
  <c r="K134" i="63" s="1"/>
  <c r="O123" i="52"/>
  <c r="F123" i="63" s="1"/>
  <c r="P122" i="52"/>
  <c r="K122" i="63" s="1"/>
  <c r="O111" i="52"/>
  <c r="F111" i="63" s="1"/>
  <c r="G111" i="63" s="1"/>
  <c r="P110" i="52"/>
  <c r="K110" i="63" s="1"/>
  <c r="O107" i="52"/>
  <c r="F107" i="63" s="1"/>
  <c r="P106" i="52"/>
  <c r="K106" i="63" s="1"/>
  <c r="O103" i="52"/>
  <c r="F103" i="63" s="1"/>
  <c r="G103" i="63" s="1"/>
  <c r="P102" i="52"/>
  <c r="K102" i="63" s="1"/>
  <c r="O51" i="52"/>
  <c r="F51" i="63" s="1"/>
  <c r="G51" i="63" s="1"/>
  <c r="O39" i="52"/>
  <c r="F39" i="63" s="1"/>
  <c r="G39" i="63" s="1"/>
  <c r="O31" i="52"/>
  <c r="F31" i="63" s="1"/>
  <c r="G31" i="63" s="1"/>
  <c r="G153" i="61"/>
  <c r="G145" i="61"/>
  <c r="G137" i="61"/>
  <c r="F121" i="61"/>
  <c r="F105" i="61"/>
  <c r="AS132" i="53"/>
  <c r="AQ132" i="53"/>
  <c r="AO132" i="53"/>
  <c r="AM132" i="53"/>
  <c r="AK132" i="53"/>
  <c r="AI132" i="53"/>
  <c r="AG132" i="53"/>
  <c r="AE132" i="53"/>
  <c r="AC132" i="53"/>
  <c r="AA132" i="53"/>
  <c r="Y132" i="53"/>
  <c r="W132" i="53"/>
  <c r="S132" i="53"/>
  <c r="Q132" i="53"/>
  <c r="O132" i="53"/>
  <c r="M132" i="53"/>
  <c r="K132" i="53"/>
  <c r="I132" i="53"/>
  <c r="G132" i="53"/>
  <c r="E132" i="53"/>
  <c r="AT131" i="53"/>
  <c r="AP131" i="53"/>
  <c r="AL131" i="53"/>
  <c r="AH131" i="53"/>
  <c r="AD131" i="53"/>
  <c r="Z131" i="53"/>
  <c r="R131" i="53"/>
  <c r="N131" i="53"/>
  <c r="J131" i="53"/>
  <c r="F131" i="53"/>
  <c r="AS130" i="53"/>
  <c r="AQ130" i="53"/>
  <c r="AO130" i="53"/>
  <c r="AM130" i="53"/>
  <c r="AK130" i="53"/>
  <c r="AI130" i="53"/>
  <c r="AG130" i="53"/>
  <c r="AE130" i="53"/>
  <c r="AC130" i="53"/>
  <c r="AA130" i="53"/>
  <c r="Y130" i="53"/>
  <c r="W130" i="53"/>
  <c r="S130" i="53"/>
  <c r="Q130" i="53"/>
  <c r="O130" i="53"/>
  <c r="M130" i="53"/>
  <c r="K130" i="53"/>
  <c r="I130" i="53"/>
  <c r="G130" i="53"/>
  <c r="E130" i="53"/>
  <c r="AS129" i="53"/>
  <c r="AQ129" i="53"/>
  <c r="AO129" i="53"/>
  <c r="AM129" i="53"/>
  <c r="AK129" i="53"/>
  <c r="AI129" i="53"/>
  <c r="AG129" i="53"/>
  <c r="AE129" i="53"/>
  <c r="AC129" i="53"/>
  <c r="AA129" i="53"/>
  <c r="Y129" i="53"/>
  <c r="W129" i="53"/>
  <c r="S129" i="53"/>
  <c r="Q129" i="53"/>
  <c r="O129" i="53"/>
  <c r="M129" i="53"/>
  <c r="K129" i="53"/>
  <c r="I129" i="53"/>
  <c r="G129" i="53"/>
  <c r="E129" i="53"/>
  <c r="AT127" i="53"/>
  <c r="AP127" i="53"/>
  <c r="AL127" i="53"/>
  <c r="AH127" i="53"/>
  <c r="AD127" i="53"/>
  <c r="Z127" i="53"/>
  <c r="R127" i="53"/>
  <c r="N127" i="53"/>
  <c r="J127" i="53"/>
  <c r="F127" i="53"/>
  <c r="AS126" i="53"/>
  <c r="AQ126" i="53"/>
  <c r="AO126" i="53"/>
  <c r="AM126" i="53"/>
  <c r="AK126" i="53"/>
  <c r="AI126" i="53"/>
  <c r="AG126" i="53"/>
  <c r="AE126" i="53"/>
  <c r="AC126" i="53"/>
  <c r="AA126" i="53"/>
  <c r="Y126" i="53"/>
  <c r="W126" i="53"/>
  <c r="S126" i="53"/>
  <c r="Q126" i="53"/>
  <c r="O126" i="53"/>
  <c r="M126" i="53"/>
  <c r="K126" i="53"/>
  <c r="I126" i="53"/>
  <c r="G126" i="53"/>
  <c r="E126" i="53"/>
  <c r="AS125" i="53"/>
  <c r="AQ125" i="53"/>
  <c r="AO125" i="53"/>
  <c r="AM125" i="53"/>
  <c r="AK125" i="53"/>
  <c r="AI125" i="53"/>
  <c r="AG125" i="53"/>
  <c r="AE125" i="53"/>
  <c r="AC125" i="53"/>
  <c r="AA125" i="53"/>
  <c r="Y125" i="53"/>
  <c r="W125" i="53"/>
  <c r="S125" i="53"/>
  <c r="Q125" i="53"/>
  <c r="O125" i="53"/>
  <c r="M125" i="53"/>
  <c r="K125" i="53"/>
  <c r="I125" i="53"/>
  <c r="G125" i="53"/>
  <c r="E125" i="53"/>
  <c r="AT124" i="53"/>
  <c r="AP124" i="53"/>
  <c r="AL124" i="53"/>
  <c r="AH124" i="53"/>
  <c r="AD124" i="53"/>
  <c r="Z124" i="53"/>
  <c r="R124" i="53"/>
  <c r="N124" i="53"/>
  <c r="J124" i="53"/>
  <c r="F124" i="53"/>
  <c r="AT120" i="53"/>
  <c r="AP120" i="53"/>
  <c r="AL120" i="53"/>
  <c r="AH120" i="53"/>
  <c r="AD120" i="53"/>
  <c r="Z120" i="53"/>
  <c r="R120" i="53"/>
  <c r="N120" i="53"/>
  <c r="J120" i="53"/>
  <c r="F120" i="53"/>
  <c r="AR119" i="53"/>
  <c r="AN119" i="53"/>
  <c r="AL119" i="53"/>
  <c r="AF119" i="53"/>
  <c r="AD119" i="53"/>
  <c r="X119" i="53"/>
  <c r="P119" i="53"/>
  <c r="N119" i="53"/>
  <c r="H119" i="53"/>
  <c r="F119" i="53"/>
  <c r="AS118" i="53"/>
  <c r="AQ118" i="53"/>
  <c r="AO118" i="53"/>
  <c r="AM118" i="53"/>
  <c r="AK118" i="53"/>
  <c r="AI118" i="53"/>
  <c r="AG118" i="53"/>
  <c r="AE118" i="53"/>
  <c r="AC118" i="53"/>
  <c r="AA118" i="53"/>
  <c r="Y118" i="53"/>
  <c r="W118" i="53"/>
  <c r="S118" i="53"/>
  <c r="Q118" i="53"/>
  <c r="O118" i="53"/>
  <c r="M118" i="53"/>
  <c r="K118" i="53"/>
  <c r="I118" i="53"/>
  <c r="G118" i="53"/>
  <c r="E118" i="53"/>
  <c r="AS117" i="53"/>
  <c r="AQ117" i="53"/>
  <c r="AO117" i="53"/>
  <c r="AM117" i="53"/>
  <c r="AK117" i="53"/>
  <c r="AI117" i="53"/>
  <c r="AG117" i="53"/>
  <c r="AE117" i="53"/>
  <c r="AC117" i="53"/>
  <c r="AA117" i="53"/>
  <c r="Y117" i="53"/>
  <c r="W117" i="53"/>
  <c r="S117" i="53"/>
  <c r="Q117" i="53"/>
  <c r="O117" i="53"/>
  <c r="M117" i="53"/>
  <c r="K117" i="53"/>
  <c r="I117" i="53"/>
  <c r="G117" i="53"/>
  <c r="E117" i="53"/>
  <c r="AT115" i="53"/>
  <c r="AP115" i="53"/>
  <c r="AL115" i="53"/>
  <c r="AH115" i="53"/>
  <c r="AD115" i="53"/>
  <c r="Z115" i="53"/>
  <c r="R115" i="53"/>
  <c r="N115" i="53"/>
  <c r="J115" i="53"/>
  <c r="F115" i="53"/>
  <c r="AS114" i="53"/>
  <c r="AQ114" i="53"/>
  <c r="AO114" i="53"/>
  <c r="AM114" i="53"/>
  <c r="AK114" i="53"/>
  <c r="AI114" i="53"/>
  <c r="AG114" i="53"/>
  <c r="AE114" i="53"/>
  <c r="AC114" i="53"/>
  <c r="AA114" i="53"/>
  <c r="Y114" i="53"/>
  <c r="W114" i="53"/>
  <c r="S114" i="53"/>
  <c r="Q114" i="53"/>
  <c r="O114" i="53"/>
  <c r="M114" i="53"/>
  <c r="K114" i="53"/>
  <c r="I114" i="53"/>
  <c r="G114" i="53"/>
  <c r="E114" i="53"/>
  <c r="AS113" i="53"/>
  <c r="AQ113" i="53"/>
  <c r="AO113" i="53"/>
  <c r="AM113" i="53"/>
  <c r="AK113" i="53"/>
  <c r="AI113" i="53"/>
  <c r="AG113" i="53"/>
  <c r="AE113" i="53"/>
  <c r="AC113" i="53"/>
  <c r="AA113" i="53"/>
  <c r="Y113" i="53"/>
  <c r="W113" i="53"/>
  <c r="S113" i="53"/>
  <c r="Q113" i="53"/>
  <c r="O113" i="53"/>
  <c r="M113" i="53"/>
  <c r="K113" i="53"/>
  <c r="I113" i="53"/>
  <c r="G113" i="53"/>
  <c r="E113" i="53"/>
  <c r="AT111" i="53"/>
  <c r="AP111" i="53"/>
  <c r="AL111" i="53"/>
  <c r="AH111" i="53"/>
  <c r="AD111" i="53"/>
  <c r="Z111" i="53"/>
  <c r="R111" i="53"/>
  <c r="N111" i="53"/>
  <c r="J111" i="53"/>
  <c r="F111" i="53"/>
  <c r="AS110" i="53"/>
  <c r="AQ110" i="53"/>
  <c r="AO110" i="53"/>
  <c r="AM110" i="53"/>
  <c r="AK110" i="53"/>
  <c r="AI110" i="53"/>
  <c r="AG110" i="53"/>
  <c r="AE110" i="53"/>
  <c r="AC110" i="53"/>
  <c r="AA110" i="53"/>
  <c r="Y110" i="53"/>
  <c r="W110" i="53"/>
  <c r="S110" i="53"/>
  <c r="Q110" i="53"/>
  <c r="O110" i="53"/>
  <c r="M110" i="53"/>
  <c r="K110" i="53"/>
  <c r="I110" i="53"/>
  <c r="G110" i="53"/>
  <c r="E110" i="53"/>
  <c r="AS109" i="53"/>
  <c r="AQ109" i="53"/>
  <c r="AO109" i="53"/>
  <c r="AM109" i="53"/>
  <c r="AK109" i="53"/>
  <c r="AI109" i="53"/>
  <c r="AG109" i="53"/>
  <c r="AE109" i="53"/>
  <c r="AC109" i="53"/>
  <c r="AA109" i="53"/>
  <c r="Y109" i="53"/>
  <c r="W109" i="53"/>
  <c r="S109" i="53"/>
  <c r="Q109" i="53"/>
  <c r="O109" i="53"/>
  <c r="M109" i="53"/>
  <c r="K109" i="53"/>
  <c r="I109" i="53"/>
  <c r="G109" i="53"/>
  <c r="E109" i="53"/>
  <c r="AT107" i="53"/>
  <c r="AP107" i="53"/>
  <c r="AL107" i="53"/>
  <c r="AH107" i="53"/>
  <c r="AD107" i="53"/>
  <c r="Z107" i="53"/>
  <c r="R107" i="53"/>
  <c r="N107" i="53"/>
  <c r="J107" i="53"/>
  <c r="F107" i="53"/>
  <c r="AS106" i="53"/>
  <c r="AQ106" i="53"/>
  <c r="AO106" i="53"/>
  <c r="AM106" i="53"/>
  <c r="AK106" i="53"/>
  <c r="AI106" i="53"/>
  <c r="AG106" i="53"/>
  <c r="AE106" i="53"/>
  <c r="AC106" i="53"/>
  <c r="AA106" i="53"/>
  <c r="Y106" i="53"/>
  <c r="W106" i="53"/>
  <c r="S106" i="53"/>
  <c r="Q106" i="53"/>
  <c r="O106" i="53"/>
  <c r="M106" i="53"/>
  <c r="K106" i="53"/>
  <c r="I106" i="53"/>
  <c r="G106" i="53"/>
  <c r="E106" i="53"/>
  <c r="AS105" i="53"/>
  <c r="AQ105" i="53"/>
  <c r="AO105" i="53"/>
  <c r="AM105" i="53"/>
  <c r="AK105" i="53"/>
  <c r="AI105" i="53"/>
  <c r="AG105" i="53"/>
  <c r="AE105" i="53"/>
  <c r="AC105" i="53"/>
  <c r="AA105" i="53"/>
  <c r="Y105" i="53"/>
  <c r="W105" i="53"/>
  <c r="S105" i="53"/>
  <c r="Q105" i="53"/>
  <c r="O105" i="53"/>
  <c r="M105" i="53"/>
  <c r="K105" i="53"/>
  <c r="I105" i="53"/>
  <c r="G105" i="53"/>
  <c r="E105" i="53"/>
  <c r="AT104" i="53"/>
  <c r="AP104" i="53"/>
  <c r="AL104" i="53"/>
  <c r="AH104" i="53"/>
  <c r="AD104" i="53"/>
  <c r="Z104" i="53"/>
  <c r="R104" i="53"/>
  <c r="N104" i="53"/>
  <c r="J104" i="53"/>
  <c r="F104" i="53"/>
  <c r="AT95" i="53"/>
  <c r="AP95" i="53"/>
  <c r="AL95" i="53"/>
  <c r="AH95" i="53"/>
  <c r="AD95" i="53"/>
  <c r="Z95" i="53"/>
  <c r="R95" i="53"/>
  <c r="N95" i="53"/>
  <c r="J95" i="53"/>
  <c r="F95" i="53"/>
  <c r="AS94" i="53"/>
  <c r="AQ94" i="53"/>
  <c r="AO94" i="53"/>
  <c r="AM94" i="53"/>
  <c r="AK94" i="53"/>
  <c r="AI94" i="53"/>
  <c r="AG94" i="53"/>
  <c r="AE94" i="53"/>
  <c r="AC94" i="53"/>
  <c r="AA94" i="53"/>
  <c r="Y94" i="53"/>
  <c r="W94" i="53"/>
  <c r="S94" i="53"/>
  <c r="Q94" i="53"/>
  <c r="O94" i="53"/>
  <c r="M94" i="53"/>
  <c r="K94" i="53"/>
  <c r="I94" i="53"/>
  <c r="G94" i="53"/>
  <c r="E94" i="53"/>
  <c r="AS93" i="53"/>
  <c r="AQ93" i="53"/>
  <c r="AO93" i="53"/>
  <c r="AM93" i="53"/>
  <c r="AK93" i="53"/>
  <c r="AI93" i="53"/>
  <c r="AG93" i="53"/>
  <c r="AE93" i="53"/>
  <c r="AC93" i="53"/>
  <c r="AA93" i="53"/>
  <c r="Y93" i="53"/>
  <c r="W93" i="53"/>
  <c r="S93" i="53"/>
  <c r="Q93" i="53"/>
  <c r="O93" i="53"/>
  <c r="M93" i="53"/>
  <c r="K93" i="53"/>
  <c r="I93" i="53"/>
  <c r="G93" i="53"/>
  <c r="E93" i="53"/>
  <c r="AT91" i="53"/>
  <c r="AP91" i="53"/>
  <c r="AL91" i="53"/>
  <c r="AH91" i="53"/>
  <c r="AD91" i="53"/>
  <c r="Z91" i="53"/>
  <c r="R91" i="53"/>
  <c r="N91" i="53"/>
  <c r="J91" i="53"/>
  <c r="F91" i="53"/>
  <c r="AS90" i="53"/>
  <c r="AQ90" i="53"/>
  <c r="AO90" i="53"/>
  <c r="AM90" i="53"/>
  <c r="AK90" i="53"/>
  <c r="AI90" i="53"/>
  <c r="AG90" i="53"/>
  <c r="AE90" i="53"/>
  <c r="AC90" i="53"/>
  <c r="AA90" i="53"/>
  <c r="Y90" i="53"/>
  <c r="W90" i="53"/>
  <c r="S90" i="53"/>
  <c r="Q90" i="53"/>
  <c r="O90" i="53"/>
  <c r="M90" i="53"/>
  <c r="K90" i="53"/>
  <c r="I90" i="53"/>
  <c r="G90" i="53"/>
  <c r="E90" i="53"/>
  <c r="AS89" i="53"/>
  <c r="AQ89" i="53"/>
  <c r="AO89" i="53"/>
  <c r="AM89" i="53"/>
  <c r="AK89" i="53"/>
  <c r="AI89" i="53"/>
  <c r="AG89" i="53"/>
  <c r="AE89" i="53"/>
  <c r="AC89" i="53"/>
  <c r="AA89" i="53"/>
  <c r="Y89" i="53"/>
  <c r="W89" i="53"/>
  <c r="S89" i="53"/>
  <c r="Q89" i="53"/>
  <c r="O89" i="53"/>
  <c r="M89" i="53"/>
  <c r="K89" i="53"/>
  <c r="I89" i="53"/>
  <c r="G89" i="53"/>
  <c r="E89" i="53"/>
  <c r="AT88" i="53"/>
  <c r="AP88" i="53"/>
  <c r="AL88" i="53"/>
  <c r="AH88" i="53"/>
  <c r="AD88" i="53"/>
  <c r="Z88" i="53"/>
  <c r="R88" i="53"/>
  <c r="N88" i="53"/>
  <c r="J88" i="53"/>
  <c r="F88" i="53"/>
  <c r="AT87" i="53"/>
  <c r="AP87" i="53"/>
  <c r="AL87" i="53"/>
  <c r="AH87" i="53"/>
  <c r="AD87" i="53"/>
  <c r="Z87" i="53"/>
  <c r="R87" i="53"/>
  <c r="N87" i="53"/>
  <c r="J87" i="53"/>
  <c r="F87" i="53"/>
  <c r="AS86" i="53"/>
  <c r="AQ86" i="53"/>
  <c r="AO86" i="53"/>
  <c r="AM86" i="53"/>
  <c r="AK86" i="53"/>
  <c r="AI86" i="53"/>
  <c r="AG86" i="53"/>
  <c r="AE86" i="53"/>
  <c r="AC86" i="53"/>
  <c r="AA86" i="53"/>
  <c r="Y86" i="53"/>
  <c r="W86" i="53"/>
  <c r="S86" i="53"/>
  <c r="Q86" i="53"/>
  <c r="O86" i="53"/>
  <c r="M86" i="53"/>
  <c r="K86" i="53"/>
  <c r="I86" i="53"/>
  <c r="G86" i="53"/>
  <c r="E86" i="53"/>
  <c r="AS85" i="53"/>
  <c r="AQ85" i="53"/>
  <c r="AO85" i="53"/>
  <c r="AM85" i="53"/>
  <c r="AK85" i="53"/>
  <c r="AI85" i="53"/>
  <c r="AG85" i="53"/>
  <c r="AE85" i="53"/>
  <c r="AC85" i="53"/>
  <c r="AA85" i="53"/>
  <c r="Y85" i="53"/>
  <c r="W85" i="53"/>
  <c r="S85" i="53"/>
  <c r="Q85" i="53"/>
  <c r="O85" i="53"/>
  <c r="M85" i="53"/>
  <c r="K85" i="53"/>
  <c r="I85" i="53"/>
  <c r="G85" i="53"/>
  <c r="E85" i="53"/>
  <c r="AT84" i="53"/>
  <c r="AP84" i="53"/>
  <c r="AL84" i="53"/>
  <c r="AH84" i="53"/>
  <c r="AD84" i="53"/>
  <c r="Z84" i="53"/>
  <c r="R84" i="53"/>
  <c r="N84" i="53"/>
  <c r="J84" i="53"/>
  <c r="F84" i="53"/>
  <c r="AS82" i="53"/>
  <c r="AO82" i="53"/>
  <c r="AH82" i="53"/>
  <c r="Z82" i="53"/>
  <c r="R82" i="53"/>
  <c r="J82" i="53"/>
  <c r="AR74" i="53"/>
  <c r="AN74" i="53"/>
  <c r="AJ74" i="53"/>
  <c r="AF74" i="53"/>
  <c r="AB74" i="53"/>
  <c r="X74" i="53"/>
  <c r="T74" i="53"/>
  <c r="P74" i="53"/>
  <c r="L74" i="53"/>
  <c r="H74" i="53"/>
  <c r="AS72" i="53"/>
  <c r="AQ72" i="53"/>
  <c r="AO72" i="53"/>
  <c r="AM72" i="53"/>
  <c r="AK72" i="53"/>
  <c r="AI72" i="53"/>
  <c r="AG72" i="53"/>
  <c r="AE72" i="53"/>
  <c r="AC72" i="53"/>
  <c r="AA72" i="53"/>
  <c r="Y72" i="53"/>
  <c r="W72" i="53"/>
  <c r="S72" i="53"/>
  <c r="Q72" i="53"/>
  <c r="O72" i="53"/>
  <c r="M72" i="53"/>
  <c r="K72" i="53"/>
  <c r="I72" i="53"/>
  <c r="G72" i="53"/>
  <c r="E72" i="53"/>
  <c r="AR71" i="53"/>
  <c r="AN71" i="53"/>
  <c r="AJ71" i="53"/>
  <c r="AF71" i="53"/>
  <c r="AB71" i="53"/>
  <c r="X71" i="53"/>
  <c r="T71" i="53"/>
  <c r="P71" i="53"/>
  <c r="L71" i="53"/>
  <c r="H71" i="53"/>
  <c r="AS70" i="53"/>
  <c r="AQ70" i="53"/>
  <c r="AO70" i="53"/>
  <c r="AM70" i="53"/>
  <c r="AK70" i="53"/>
  <c r="AI70" i="53"/>
  <c r="AG70" i="53"/>
  <c r="AE70" i="53"/>
  <c r="AC70" i="53"/>
  <c r="AA70" i="53"/>
  <c r="Y70" i="53"/>
  <c r="W70" i="53"/>
  <c r="S70" i="53"/>
  <c r="Q70" i="53"/>
  <c r="O70" i="53"/>
  <c r="M70" i="53"/>
  <c r="K70" i="53"/>
  <c r="I70" i="53"/>
  <c r="G70" i="53"/>
  <c r="E70" i="53"/>
  <c r="AR66" i="53"/>
  <c r="AN66" i="53"/>
  <c r="AJ66" i="53"/>
  <c r="AF66" i="53"/>
  <c r="AB66" i="53"/>
  <c r="X66" i="53"/>
  <c r="T66" i="53"/>
  <c r="P66" i="53"/>
  <c r="L66" i="53"/>
  <c r="H66" i="53"/>
  <c r="AS64" i="53"/>
  <c r="AQ64" i="53"/>
  <c r="AO64" i="53"/>
  <c r="AM64" i="53"/>
  <c r="AK64" i="53"/>
  <c r="AI64" i="53"/>
  <c r="AG64" i="53"/>
  <c r="AE64" i="53"/>
  <c r="AC64" i="53"/>
  <c r="AA64" i="53"/>
  <c r="Y64" i="53"/>
  <c r="W64" i="53"/>
  <c r="S64" i="53"/>
  <c r="Q64" i="53"/>
  <c r="O64" i="53"/>
  <c r="M64" i="53"/>
  <c r="K64" i="53"/>
  <c r="I64" i="53"/>
  <c r="G64" i="53"/>
  <c r="E64" i="53"/>
  <c r="AR63" i="53"/>
  <c r="AN63" i="53"/>
  <c r="AJ63" i="53"/>
  <c r="AF63" i="53"/>
  <c r="AB63" i="53"/>
  <c r="X63" i="53"/>
  <c r="T63" i="53"/>
  <c r="P63" i="53"/>
  <c r="L63" i="53"/>
  <c r="H63" i="53"/>
  <c r="AS62" i="53"/>
  <c r="AQ62" i="53"/>
  <c r="AO62" i="53"/>
  <c r="AM62" i="53"/>
  <c r="AK62" i="53"/>
  <c r="AI62" i="53"/>
  <c r="AG62" i="53"/>
  <c r="AE62" i="53"/>
  <c r="AC62" i="53"/>
  <c r="AA62" i="53"/>
  <c r="Y62" i="53"/>
  <c r="W62" i="53"/>
  <c r="S62" i="53"/>
  <c r="Q62" i="53"/>
  <c r="O62" i="53"/>
  <c r="M62" i="53"/>
  <c r="K62" i="53"/>
  <c r="I62" i="53"/>
  <c r="G62" i="53"/>
  <c r="E62" i="53"/>
  <c r="AP61" i="53"/>
  <c r="AH61" i="53"/>
  <c r="Z61" i="53"/>
  <c r="R61" i="53"/>
  <c r="J61" i="53"/>
  <c r="AS59" i="53"/>
  <c r="AQ59" i="53"/>
  <c r="AO59" i="53"/>
  <c r="AM59" i="53"/>
  <c r="AK59" i="53"/>
  <c r="AI59" i="53"/>
  <c r="AG59" i="53"/>
  <c r="AE59" i="53"/>
  <c r="AC59" i="53"/>
  <c r="AA59" i="53"/>
  <c r="Y59" i="53"/>
  <c r="W59" i="53"/>
  <c r="S59" i="53"/>
  <c r="Q59" i="53"/>
  <c r="O59" i="53"/>
  <c r="M59" i="53"/>
  <c r="K59" i="53"/>
  <c r="I59" i="53"/>
  <c r="G59" i="53"/>
  <c r="E59" i="53"/>
  <c r="AS57" i="53"/>
  <c r="AQ57" i="53"/>
  <c r="AO57" i="53"/>
  <c r="AM57" i="53"/>
  <c r="AK57" i="53"/>
  <c r="AI57" i="53"/>
  <c r="AG57" i="53"/>
  <c r="AE57" i="53"/>
  <c r="AC57" i="53"/>
  <c r="AA57" i="53"/>
  <c r="Y57" i="53"/>
  <c r="W57" i="53"/>
  <c r="S57" i="53"/>
  <c r="Q57" i="53"/>
  <c r="O57" i="53"/>
  <c r="M57" i="53"/>
  <c r="K57" i="53"/>
  <c r="I57" i="53"/>
  <c r="G57" i="53"/>
  <c r="E57" i="53"/>
  <c r="AR49" i="53"/>
  <c r="AN49" i="53"/>
  <c r="AJ49" i="53"/>
  <c r="AF49" i="53"/>
  <c r="AB49" i="53"/>
  <c r="X49" i="53"/>
  <c r="T49" i="53"/>
  <c r="P49" i="53"/>
  <c r="L49" i="53"/>
  <c r="H49" i="53"/>
  <c r="D49" i="53"/>
  <c r="AR46" i="53"/>
  <c r="AN46" i="53"/>
  <c r="AJ46" i="53"/>
  <c r="AF46" i="53"/>
  <c r="AB46" i="53"/>
  <c r="X46" i="53"/>
  <c r="T46" i="53"/>
  <c r="P46" i="53"/>
  <c r="L46" i="53"/>
  <c r="H46" i="53"/>
  <c r="D46" i="53"/>
  <c r="AT45" i="53"/>
  <c r="AL45" i="53"/>
  <c r="AD45" i="53"/>
  <c r="N45" i="53"/>
  <c r="F45" i="53"/>
  <c r="AT42" i="53"/>
  <c r="AL42" i="53"/>
  <c r="AD42" i="53"/>
  <c r="N42" i="53"/>
  <c r="F42" i="53"/>
  <c r="AR35" i="53"/>
  <c r="AN35" i="53"/>
  <c r="AJ35" i="53"/>
  <c r="AF35" i="53"/>
  <c r="AB35" i="53"/>
  <c r="X35" i="53"/>
  <c r="T35" i="53"/>
  <c r="P35" i="53"/>
  <c r="L35" i="53"/>
  <c r="H35" i="53"/>
  <c r="D35" i="53"/>
  <c r="AT34" i="53"/>
  <c r="AL34" i="53"/>
  <c r="AD34" i="53"/>
  <c r="N34" i="53"/>
  <c r="F34" i="53"/>
  <c r="AR30" i="53"/>
  <c r="AN30" i="53"/>
  <c r="AJ30" i="53"/>
  <c r="AF30" i="53"/>
  <c r="AB30" i="53"/>
  <c r="X30" i="53"/>
  <c r="T30" i="53"/>
  <c r="P30" i="53"/>
  <c r="L30" i="53"/>
  <c r="H30" i="53"/>
  <c r="D30" i="53"/>
  <c r="AT29" i="53"/>
  <c r="AL29" i="53"/>
  <c r="AD29" i="53"/>
  <c r="N29" i="53"/>
  <c r="F29" i="53"/>
  <c r="AR25" i="53"/>
  <c r="AN25" i="53"/>
  <c r="AJ25" i="53"/>
  <c r="AF25" i="53"/>
  <c r="AB25" i="53"/>
  <c r="X25" i="53"/>
  <c r="T25" i="53"/>
  <c r="P25" i="53"/>
  <c r="L25" i="53"/>
  <c r="H25" i="53"/>
  <c r="D25" i="53"/>
  <c r="AR22" i="53"/>
  <c r="AN22" i="53"/>
  <c r="AJ22" i="53"/>
  <c r="AF22" i="53"/>
  <c r="AB22" i="53"/>
  <c r="X22" i="53"/>
  <c r="T22" i="53"/>
  <c r="P22" i="53"/>
  <c r="L22" i="53"/>
  <c r="H22" i="53"/>
  <c r="D22" i="53"/>
  <c r="AT21" i="53"/>
  <c r="AL21" i="53"/>
  <c r="AD21" i="53"/>
  <c r="N21" i="53"/>
  <c r="F21" i="53"/>
  <c r="AR11" i="53"/>
  <c r="AN11" i="53"/>
  <c r="AJ11" i="53"/>
  <c r="AF11" i="53"/>
  <c r="AB11" i="53"/>
  <c r="X11" i="53"/>
  <c r="T11" i="53"/>
  <c r="P11" i="53"/>
  <c r="L11" i="53"/>
  <c r="H11" i="53"/>
  <c r="D11" i="53"/>
  <c r="P155" i="52"/>
  <c r="K155" i="63" s="1"/>
  <c r="P151" i="52"/>
  <c r="K151" i="63" s="1"/>
  <c r="L151" i="63" s="1"/>
  <c r="P149" i="52"/>
  <c r="K149" i="63" s="1"/>
  <c r="P117" i="52"/>
  <c r="K117" i="63" s="1"/>
  <c r="P85" i="52"/>
  <c r="K85" i="63" s="1"/>
  <c r="P79" i="52"/>
  <c r="K79" i="63" s="1"/>
  <c r="P55" i="52"/>
  <c r="K55" i="63" s="1"/>
  <c r="P43" i="52"/>
  <c r="K43" i="63" s="1"/>
  <c r="P41" i="52"/>
  <c r="K41" i="63" s="1"/>
  <c r="AA130" i="51"/>
  <c r="E130" i="63" s="1"/>
  <c r="G130" i="63" s="1"/>
  <c r="AA129" i="51"/>
  <c r="E129" i="63" s="1"/>
  <c r="G129" i="63" s="1"/>
  <c r="AA126" i="51"/>
  <c r="E126" i="63" s="1"/>
  <c r="G126" i="63" s="1"/>
  <c r="AA125" i="51"/>
  <c r="E125" i="63" s="1"/>
  <c r="AA122" i="51"/>
  <c r="E122" i="63" s="1"/>
  <c r="G122" i="63" s="1"/>
  <c r="AA121" i="51"/>
  <c r="E121" i="63" s="1"/>
  <c r="G121" i="63" s="1"/>
  <c r="AA118" i="51"/>
  <c r="E118" i="63" s="1"/>
  <c r="G118" i="63" s="1"/>
  <c r="AA117" i="51"/>
  <c r="E117" i="63" s="1"/>
  <c r="G117" i="63" s="1"/>
  <c r="AA106" i="51"/>
  <c r="E106" i="63" s="1"/>
  <c r="G106" i="63" s="1"/>
  <c r="AA105" i="51"/>
  <c r="E105" i="63" s="1"/>
  <c r="G105" i="63" s="1"/>
  <c r="AA98" i="51"/>
  <c r="E98" i="63" s="1"/>
  <c r="G98" i="63" s="1"/>
  <c r="AA97" i="51"/>
  <c r="E97" i="63" s="1"/>
  <c r="G97" i="63" s="1"/>
  <c r="AA91" i="51"/>
  <c r="E91" i="63" s="1"/>
  <c r="AA86" i="51"/>
  <c r="E86" i="63" s="1"/>
  <c r="G86" i="63" s="1"/>
  <c r="AA85" i="51"/>
  <c r="E85" i="63" s="1"/>
  <c r="G85" i="63" s="1"/>
  <c r="AA82" i="51"/>
  <c r="E82" i="63" s="1"/>
  <c r="G82" i="63" s="1"/>
  <c r="AA81" i="51"/>
  <c r="E81" i="63" s="1"/>
  <c r="G81" i="63" s="1"/>
  <c r="AA79" i="51"/>
  <c r="E79" i="63" s="1"/>
  <c r="AA74" i="51"/>
  <c r="E74" i="63" s="1"/>
  <c r="G74" i="63" s="1"/>
  <c r="AA73" i="51"/>
  <c r="E73" i="63" s="1"/>
  <c r="G73" i="63" s="1"/>
  <c r="AA67" i="51"/>
  <c r="E67" i="63" s="1"/>
  <c r="G67" i="63" s="1"/>
  <c r="AA61" i="51"/>
  <c r="E61" i="63" s="1"/>
  <c r="G61" i="63" s="1"/>
  <c r="AA49" i="51"/>
  <c r="E49" i="63" s="1"/>
  <c r="G49" i="63" s="1"/>
  <c r="AA25" i="51"/>
  <c r="E25" i="63" s="1"/>
  <c r="G25" i="63" s="1"/>
  <c r="AA11" i="51"/>
  <c r="E11" i="63" s="1"/>
  <c r="G11" i="63" s="1"/>
  <c r="F163" i="50"/>
  <c r="R163" i="50"/>
  <c r="R164" i="50" s="1"/>
  <c r="J163" i="50"/>
  <c r="AB115" i="51"/>
  <c r="J115" i="63" s="1"/>
  <c r="AB110" i="51"/>
  <c r="J110" i="63" s="1"/>
  <c r="AB103" i="51"/>
  <c r="J103" i="63" s="1"/>
  <c r="AB95" i="51"/>
  <c r="J95" i="63" s="1"/>
  <c r="AB62" i="51"/>
  <c r="J62" i="63" s="1"/>
  <c r="AB45" i="51"/>
  <c r="J45" i="63" s="1"/>
  <c r="L45" i="63" s="1"/>
  <c r="X161" i="50"/>
  <c r="L77" i="63"/>
  <c r="G55" i="63"/>
  <c r="G47" i="63"/>
  <c r="G43" i="63"/>
  <c r="G9" i="63"/>
  <c r="AA131" i="51"/>
  <c r="E131" i="63" s="1"/>
  <c r="AA127" i="51"/>
  <c r="E127" i="63" s="1"/>
  <c r="AA123" i="51"/>
  <c r="E123" i="63" s="1"/>
  <c r="AA119" i="51"/>
  <c r="E119" i="63" s="1"/>
  <c r="AA107" i="51"/>
  <c r="E107" i="63" s="1"/>
  <c r="AA99" i="51"/>
  <c r="E99" i="63" s="1"/>
  <c r="AA90" i="51"/>
  <c r="E90" i="63" s="1"/>
  <c r="G90" i="63" s="1"/>
  <c r="AA89" i="51"/>
  <c r="E89" i="63" s="1"/>
  <c r="G89" i="63" s="1"/>
  <c r="AA87" i="51"/>
  <c r="E87" i="63" s="1"/>
  <c r="G87" i="63" s="1"/>
  <c r="AA83" i="51"/>
  <c r="E83" i="63" s="1"/>
  <c r="AA78" i="51"/>
  <c r="E78" i="63" s="1"/>
  <c r="G78" i="63" s="1"/>
  <c r="AA75" i="51"/>
  <c r="E75" i="63" s="1"/>
  <c r="AA66" i="51"/>
  <c r="E66" i="63" s="1"/>
  <c r="G66" i="63" s="1"/>
  <c r="AA65" i="51"/>
  <c r="E65" i="63" s="1"/>
  <c r="G65" i="63" s="1"/>
  <c r="AA33" i="51"/>
  <c r="E33" i="63" s="1"/>
  <c r="G33" i="63" s="1"/>
  <c r="D163" i="49"/>
  <c r="J163" i="49"/>
  <c r="R163" i="49"/>
  <c r="F163" i="49"/>
  <c r="P25" i="52"/>
  <c r="K25" i="63" s="1"/>
  <c r="M164" i="52"/>
  <c r="O24" i="52"/>
  <c r="P13" i="52"/>
  <c r="K13" i="63" s="1"/>
  <c r="Z159" i="51"/>
  <c r="V159" i="51"/>
  <c r="R159" i="51"/>
  <c r="N159" i="51"/>
  <c r="J159" i="51"/>
  <c r="F159" i="51"/>
  <c r="AA144" i="51"/>
  <c r="E144" i="63" s="1"/>
  <c r="AB114" i="51"/>
  <c r="J114" i="63" s="1"/>
  <c r="AB111" i="51"/>
  <c r="J111" i="63" s="1"/>
  <c r="AB91" i="51"/>
  <c r="J91" i="63" s="1"/>
  <c r="AB88" i="51"/>
  <c r="J88" i="63" s="1"/>
  <c r="L88" i="63" s="1"/>
  <c r="AB81" i="51"/>
  <c r="J81" i="63" s="1"/>
  <c r="AB70" i="51"/>
  <c r="J70" i="63" s="1"/>
  <c r="AB67" i="51"/>
  <c r="J67" i="63" s="1"/>
  <c r="AB64" i="51"/>
  <c r="J64" i="63" s="1"/>
  <c r="AB63" i="51"/>
  <c r="J63" i="63" s="1"/>
  <c r="AB59" i="51"/>
  <c r="J59" i="63" s="1"/>
  <c r="L59" i="63" s="1"/>
  <c r="AA56" i="51"/>
  <c r="E56" i="63" s="1"/>
  <c r="AB53" i="51"/>
  <c r="J53" i="63" s="1"/>
  <c r="L53" i="63" s="1"/>
  <c r="AB41" i="51"/>
  <c r="J41" i="63" s="1"/>
  <c r="AB7" i="51"/>
  <c r="C163" i="48"/>
  <c r="F163" i="48"/>
  <c r="J163" i="48"/>
  <c r="J165" i="48" s="1"/>
  <c r="N163" i="48"/>
  <c r="R163" i="48"/>
  <c r="AD119" i="126"/>
  <c r="AD115" i="126"/>
  <c r="AD111" i="126"/>
  <c r="AD107" i="126"/>
  <c r="AD103" i="126"/>
  <c r="AD99" i="126"/>
  <c r="AD95" i="126"/>
  <c r="AD91" i="126"/>
  <c r="AD87" i="126"/>
  <c r="AD83" i="126"/>
  <c r="AD79" i="126"/>
  <c r="AD75" i="126"/>
  <c r="AD71" i="126"/>
  <c r="AD67" i="126"/>
  <c r="AD63" i="126"/>
  <c r="AD59" i="126"/>
  <c r="AD55" i="126"/>
  <c r="AD51" i="126"/>
  <c r="X121" i="126"/>
  <c r="T121" i="126"/>
  <c r="P121" i="126"/>
  <c r="L121" i="126"/>
  <c r="H121" i="126"/>
  <c r="I164" i="51"/>
  <c r="Q164" i="51"/>
  <c r="Y164" i="51"/>
  <c r="C162" i="50"/>
  <c r="E162" i="50"/>
  <c r="E164" i="50" s="1"/>
  <c r="G162" i="50"/>
  <c r="G164" i="50" s="1"/>
  <c r="I162" i="50"/>
  <c r="I164" i="50" s="1"/>
  <c r="K162" i="50"/>
  <c r="K164" i="50" s="1"/>
  <c r="M162" i="50"/>
  <c r="M164" i="50" s="1"/>
  <c r="O162" i="50"/>
  <c r="O164" i="50" s="1"/>
  <c r="Q162" i="50"/>
  <c r="Q164" i="50" s="1"/>
  <c r="S162" i="50"/>
  <c r="S164" i="50" s="1"/>
  <c r="U162" i="50"/>
  <c r="U164" i="50" s="1"/>
  <c r="D161" i="49"/>
  <c r="H161" i="49"/>
  <c r="H165" i="49" s="1"/>
  <c r="L161" i="49"/>
  <c r="P161" i="49"/>
  <c r="P165" i="49" s="1"/>
  <c r="T161" i="49"/>
  <c r="C160" i="49"/>
  <c r="F160" i="49"/>
  <c r="J160" i="49"/>
  <c r="J165" i="49" s="1"/>
  <c r="N160" i="49"/>
  <c r="R160" i="49"/>
  <c r="D164" i="48"/>
  <c r="H164" i="48"/>
  <c r="H165" i="48" s="1"/>
  <c r="L164" i="48"/>
  <c r="N164" i="48"/>
  <c r="R164" i="48"/>
  <c r="AB17" i="51"/>
  <c r="J17" i="63" s="1"/>
  <c r="AB13" i="51"/>
  <c r="J13" i="63" s="1"/>
  <c r="T163" i="48"/>
  <c r="L163" i="48"/>
  <c r="D163" i="48"/>
  <c r="G45" i="70"/>
  <c r="G29" i="70"/>
  <c r="EZ164" i="47"/>
  <c r="AD7" i="126"/>
  <c r="I121" i="126"/>
  <c r="S291" i="37"/>
  <c r="Q351" i="37"/>
  <c r="Q282" i="37"/>
  <c r="AD47" i="126"/>
  <c r="AD43" i="126"/>
  <c r="AD39" i="126"/>
  <c r="AD35" i="126"/>
  <c r="AD31" i="126"/>
  <c r="AD27" i="126"/>
  <c r="AD23" i="126"/>
  <c r="AD19" i="126"/>
  <c r="AD15" i="126"/>
  <c r="AD11" i="126"/>
  <c r="AA121" i="126"/>
  <c r="C231" i="31" s="1"/>
  <c r="Y121" i="126"/>
  <c r="W121" i="126"/>
  <c r="U121" i="126"/>
  <c r="S121" i="126"/>
  <c r="Q121" i="126"/>
  <c r="O121" i="126"/>
  <c r="M121" i="126"/>
  <c r="K121" i="126"/>
  <c r="C162" i="46"/>
  <c r="E162" i="46"/>
  <c r="G162" i="46"/>
  <c r="I162" i="46"/>
  <c r="K162" i="46"/>
  <c r="M162" i="46"/>
  <c r="O162" i="46"/>
  <c r="D161" i="46"/>
  <c r="H161" i="46"/>
  <c r="L161" i="46"/>
  <c r="P161" i="46"/>
  <c r="S131" i="37"/>
  <c r="AD117" i="126"/>
  <c r="AD113" i="126"/>
  <c r="AD109" i="126"/>
  <c r="AD105" i="126"/>
  <c r="AD101" i="126"/>
  <c r="AD97" i="126"/>
  <c r="AD93" i="126"/>
  <c r="AD89" i="126"/>
  <c r="AD85" i="126"/>
  <c r="AD81" i="126"/>
  <c r="AD77" i="126"/>
  <c r="AD73" i="126"/>
  <c r="AD69" i="126"/>
  <c r="AD65" i="126"/>
  <c r="AD61" i="126"/>
  <c r="AD57" i="126"/>
  <c r="AD53" i="126"/>
  <c r="AD49" i="126"/>
  <c r="AD45" i="126"/>
  <c r="AD41" i="126"/>
  <c r="AD37" i="126"/>
  <c r="AD33" i="126"/>
  <c r="AD29" i="126"/>
  <c r="AD25" i="126"/>
  <c r="AD21" i="126"/>
  <c r="AD17" i="126"/>
  <c r="AD13" i="126"/>
  <c r="AD9" i="126"/>
  <c r="AB121" i="126"/>
  <c r="K563" i="43"/>
  <c r="S25" i="40"/>
  <c r="S24" i="40"/>
  <c r="S23" i="40"/>
  <c r="S22" i="40"/>
  <c r="S21" i="40"/>
  <c r="S20" i="40"/>
  <c r="S19" i="40"/>
  <c r="S18" i="40"/>
  <c r="S17" i="40"/>
  <c r="S16" i="40"/>
  <c r="S15" i="40"/>
  <c r="K163" i="36"/>
  <c r="H61" i="43"/>
  <c r="N61" i="43"/>
  <c r="M51" i="38"/>
  <c r="H282" i="37"/>
  <c r="G7" i="63"/>
  <c r="H12" i="62"/>
  <c r="J12" i="62" s="1"/>
  <c r="E134" i="65"/>
  <c r="D76" i="62"/>
  <c r="D76" i="65"/>
  <c r="D76" i="70"/>
  <c r="H76" i="72"/>
  <c r="D68" i="65"/>
  <c r="G68" i="65" s="1"/>
  <c r="I68" i="65" s="1"/>
  <c r="H68" i="72"/>
  <c r="D52" i="62"/>
  <c r="D52" i="65"/>
  <c r="H52" i="72"/>
  <c r="D36" i="62"/>
  <c r="D36" i="65"/>
  <c r="G36" i="65" s="1"/>
  <c r="I36" i="65" s="1"/>
  <c r="H36" i="72"/>
  <c r="D20" i="62"/>
  <c r="D20" i="65"/>
  <c r="H20" i="72"/>
  <c r="H158" i="72"/>
  <c r="D158" i="65"/>
  <c r="D158" i="70"/>
  <c r="D83" i="62"/>
  <c r="D83" i="70"/>
  <c r="H67" i="72"/>
  <c r="D67" i="65"/>
  <c r="H35" i="72"/>
  <c r="D35" i="70"/>
  <c r="D17" i="65"/>
  <c r="H17" i="72"/>
  <c r="D81" i="62"/>
  <c r="H81" i="72"/>
  <c r="D65" i="70"/>
  <c r="G65" i="70" s="1"/>
  <c r="H65" i="72"/>
  <c r="H51" i="72"/>
  <c r="D51" i="70"/>
  <c r="D21" i="65"/>
  <c r="H21" i="72"/>
  <c r="D61" i="70"/>
  <c r="G61" i="70" s="1"/>
  <c r="D61" i="62"/>
  <c r="D61" i="65"/>
  <c r="D71" i="62"/>
  <c r="D71" i="70"/>
  <c r="G71" i="70" s="1"/>
  <c r="H47" i="72"/>
  <c r="D47" i="70"/>
  <c r="G47" i="70" s="1"/>
  <c r="D69" i="62"/>
  <c r="D69" i="65"/>
  <c r="D79" i="62"/>
  <c r="D79" i="65"/>
  <c r="D39" i="65"/>
  <c r="D39" i="62"/>
  <c r="D11" i="62"/>
  <c r="H11" i="72"/>
  <c r="D7" i="65"/>
  <c r="D7" i="62"/>
  <c r="D85" i="62"/>
  <c r="D85" i="65"/>
  <c r="D89" i="62"/>
  <c r="D89" i="65"/>
  <c r="D93" i="62"/>
  <c r="D93" i="65"/>
  <c r="D97" i="62"/>
  <c r="D97" i="65"/>
  <c r="D101" i="62"/>
  <c r="D101" i="65"/>
  <c r="D105" i="62"/>
  <c r="D105" i="65"/>
  <c r="D109" i="62"/>
  <c r="D109" i="65"/>
  <c r="D113" i="62"/>
  <c r="D113" i="65"/>
  <c r="D117" i="62"/>
  <c r="D117" i="65"/>
  <c r="D121" i="62"/>
  <c r="D121" i="65"/>
  <c r="D125" i="62"/>
  <c r="D125" i="65"/>
  <c r="D129" i="62"/>
  <c r="D129" i="65"/>
  <c r="D133" i="62"/>
  <c r="D133" i="65"/>
  <c r="D137" i="62"/>
  <c r="D137" i="65"/>
  <c r="D141" i="62"/>
  <c r="D141" i="65"/>
  <c r="D145" i="62"/>
  <c r="D145" i="65"/>
  <c r="D149" i="62"/>
  <c r="H149" i="72"/>
  <c r="D153" i="62"/>
  <c r="H153" i="72"/>
  <c r="D157" i="70"/>
  <c r="G157" i="70" s="1"/>
  <c r="H157" i="72"/>
  <c r="H155" i="72"/>
  <c r="D150" i="70"/>
  <c r="G150" i="70" s="1"/>
  <c r="D146" i="70"/>
  <c r="D142" i="70"/>
  <c r="G142" i="70" s="1"/>
  <c r="D138" i="70"/>
  <c r="G138" i="70" s="1"/>
  <c r="D134" i="70"/>
  <c r="G134" i="70" s="1"/>
  <c r="D130" i="70"/>
  <c r="D126" i="70"/>
  <c r="G126" i="70" s="1"/>
  <c r="D122" i="70"/>
  <c r="G122" i="70" s="1"/>
  <c r="D118" i="70"/>
  <c r="G118" i="70" s="1"/>
  <c r="D114" i="70"/>
  <c r="D110" i="70"/>
  <c r="G110" i="70" s="1"/>
  <c r="D106" i="70"/>
  <c r="G106" i="70" s="1"/>
  <c r="D102" i="70"/>
  <c r="G102" i="70" s="1"/>
  <c r="D98" i="70"/>
  <c r="D94" i="70"/>
  <c r="G94" i="70" s="1"/>
  <c r="D90" i="70"/>
  <c r="G90" i="70" s="1"/>
  <c r="H53" i="72"/>
  <c r="H49" i="72"/>
  <c r="H41" i="72"/>
  <c r="H33" i="72"/>
  <c r="H25" i="72"/>
  <c r="H19" i="72"/>
  <c r="H9" i="72"/>
  <c r="D57" i="65"/>
  <c r="D49" i="65"/>
  <c r="D41" i="65"/>
  <c r="D33" i="65"/>
  <c r="D25" i="65"/>
  <c r="D15" i="65"/>
  <c r="K156" i="64"/>
  <c r="M137" i="64"/>
  <c r="H72" i="61"/>
  <c r="H68" i="61"/>
  <c r="H64" i="61"/>
  <c r="H60" i="61"/>
  <c r="H56" i="61"/>
  <c r="G46" i="61"/>
  <c r="G38" i="61"/>
  <c r="G34" i="61"/>
  <c r="G8" i="61"/>
  <c r="G26" i="61"/>
  <c r="G23" i="96"/>
  <c r="I22" i="96"/>
  <c r="L22" i="96"/>
  <c r="I20" i="96"/>
  <c r="L20" i="96"/>
  <c r="I18" i="96"/>
  <c r="L18" i="96"/>
  <c r="L16" i="96"/>
  <c r="L14" i="96"/>
  <c r="L12" i="96"/>
  <c r="L8" i="96"/>
  <c r="K21" i="96"/>
  <c r="K19" i="96"/>
  <c r="K17" i="96"/>
  <c r="K15" i="96"/>
  <c r="K13" i="96"/>
  <c r="K11" i="96"/>
  <c r="K9" i="96"/>
  <c r="K7" i="96"/>
  <c r="E7" i="96"/>
  <c r="E9" i="96"/>
  <c r="E11" i="96"/>
  <c r="E13" i="96"/>
  <c r="E15" i="96"/>
  <c r="E17" i="96"/>
  <c r="E19" i="96"/>
  <c r="E21" i="96"/>
  <c r="D23" i="96"/>
  <c r="E23" i="96" s="1"/>
  <c r="R52" i="42"/>
  <c r="G51" i="66"/>
  <c r="I145" i="73"/>
  <c r="E145" i="73"/>
  <c r="F145" i="73"/>
  <c r="J145" i="73" s="1"/>
  <c r="H145" i="73"/>
  <c r="S59" i="37"/>
  <c r="S57" i="37"/>
  <c r="S55" i="37"/>
  <c r="S53" i="37"/>
  <c r="S30" i="37"/>
  <c r="S28" i="37"/>
  <c r="S24" i="37"/>
  <c r="S23" i="37"/>
  <c r="S16" i="37"/>
  <c r="S14" i="37"/>
  <c r="S12" i="37"/>
  <c r="R74" i="37"/>
  <c r="W149" i="48"/>
  <c r="W149" i="49"/>
  <c r="Y148" i="50"/>
  <c r="AZ148" i="53"/>
  <c r="Y150" i="54"/>
  <c r="K148" i="55"/>
  <c r="AD148" i="56"/>
  <c r="Q148" i="46"/>
  <c r="AC148" i="51"/>
  <c r="Q148" i="52"/>
  <c r="W132" i="48"/>
  <c r="W132" i="49"/>
  <c r="AC131" i="51"/>
  <c r="Q131" i="52"/>
  <c r="AZ131" i="53"/>
  <c r="Y133" i="54"/>
  <c r="K131" i="55"/>
  <c r="Q131" i="46"/>
  <c r="Y131" i="50"/>
  <c r="AD131" i="56"/>
  <c r="Q116" i="46"/>
  <c r="W117" i="48"/>
  <c r="W117" i="49"/>
  <c r="Y118" i="54"/>
  <c r="Y116" i="50"/>
  <c r="AC116" i="51"/>
  <c r="Q116" i="52"/>
  <c r="AZ116" i="53"/>
  <c r="K116" i="55"/>
  <c r="AD116" i="56"/>
  <c r="Q99" i="46"/>
  <c r="W100" i="48"/>
  <c r="AC99" i="51"/>
  <c r="Q99" i="52"/>
  <c r="AD99" i="56"/>
  <c r="W100" i="49"/>
  <c r="Y99" i="50"/>
  <c r="AZ99" i="53"/>
  <c r="Y101" i="54"/>
  <c r="K99" i="55"/>
  <c r="Q75" i="46"/>
  <c r="AC75" i="51"/>
  <c r="Q75" i="52"/>
  <c r="W76" i="48"/>
  <c r="W76" i="49"/>
  <c r="Y75" i="50"/>
  <c r="AZ75" i="53"/>
  <c r="Y77" i="54"/>
  <c r="K75" i="55"/>
  <c r="AD75" i="56"/>
  <c r="W62" i="48"/>
  <c r="Y61" i="50"/>
  <c r="Q61" i="52"/>
  <c r="AZ61" i="53"/>
  <c r="Y63" i="54"/>
  <c r="Q61" i="46"/>
  <c r="W62" i="49"/>
  <c r="AC61" i="51"/>
  <c r="K61" i="55"/>
  <c r="AD61" i="56"/>
  <c r="Q56" i="46"/>
  <c r="Y56" i="50"/>
  <c r="Q56" i="52"/>
  <c r="AZ56" i="53"/>
  <c r="Y58" i="54"/>
  <c r="K56" i="55"/>
  <c r="W57" i="48"/>
  <c r="W57" i="49"/>
  <c r="AC56" i="51"/>
  <c r="AD56" i="56"/>
  <c r="W51" i="48"/>
  <c r="Q50" i="52"/>
  <c r="AZ50" i="53"/>
  <c r="K50" i="55"/>
  <c r="AD50" i="56"/>
  <c r="Q50" i="46"/>
  <c r="W51" i="49"/>
  <c r="Y50" i="50"/>
  <c r="AC50" i="51"/>
  <c r="Y52" i="54"/>
  <c r="Q39" i="46"/>
  <c r="W40" i="49"/>
  <c r="Y39" i="50"/>
  <c r="Y41" i="54"/>
  <c r="K39" i="55"/>
  <c r="AD39" i="56"/>
  <c r="W40" i="48"/>
  <c r="AC39" i="51"/>
  <c r="Q39" i="52"/>
  <c r="AZ39" i="53"/>
  <c r="Q35" i="46"/>
  <c r="W36" i="48"/>
  <c r="Y35" i="50"/>
  <c r="AC35" i="51"/>
  <c r="AZ35" i="53"/>
  <c r="Y37" i="54"/>
  <c r="K35" i="55"/>
  <c r="AD35" i="56"/>
  <c r="W36" i="49"/>
  <c r="Q35" i="52"/>
  <c r="Q31" i="46"/>
  <c r="W32" i="49"/>
  <c r="Y31" i="50"/>
  <c r="Y33" i="54"/>
  <c r="K31" i="55"/>
  <c r="AD31" i="56"/>
  <c r="W32" i="48"/>
  <c r="AC31" i="51"/>
  <c r="Q31" i="52"/>
  <c r="AZ31" i="53"/>
  <c r="Q26" i="46"/>
  <c r="Y26" i="50"/>
  <c r="AC26" i="51"/>
  <c r="AZ26" i="53"/>
  <c r="Y28" i="54"/>
  <c r="AD26" i="56"/>
  <c r="W27" i="48"/>
  <c r="W27" i="49"/>
  <c r="Q26" i="52"/>
  <c r="K26" i="55"/>
  <c r="Q21" i="46"/>
  <c r="Q21" i="52"/>
  <c r="AZ21" i="53"/>
  <c r="K21" i="55"/>
  <c r="AD21" i="56"/>
  <c r="W22" i="48"/>
  <c r="W22" i="49"/>
  <c r="Y21" i="50"/>
  <c r="AC21" i="51"/>
  <c r="Y23" i="54"/>
  <c r="W16" i="48"/>
  <c r="W16" i="49"/>
  <c r="Y15" i="50"/>
  <c r="Q15" i="52"/>
  <c r="Y17" i="54"/>
  <c r="K15" i="55"/>
  <c r="Q15" i="46"/>
  <c r="AC15" i="51"/>
  <c r="AZ15" i="53"/>
  <c r="AD15" i="56"/>
  <c r="W9" i="48"/>
  <c r="W9" i="49"/>
  <c r="AC8" i="51"/>
  <c r="Q8" i="52"/>
  <c r="AZ8" i="53"/>
  <c r="Q8" i="46"/>
  <c r="Y8" i="50"/>
  <c r="Y10" i="54"/>
  <c r="K8" i="55"/>
  <c r="AD8" i="56"/>
  <c r="G56" i="61"/>
  <c r="F52" i="61"/>
  <c r="H52" i="61"/>
  <c r="F50" i="61"/>
  <c r="H50" i="61"/>
  <c r="Q151" i="46"/>
  <c r="W152" i="49"/>
  <c r="AC151" i="51"/>
  <c r="K151" i="55"/>
  <c r="AD151" i="56"/>
  <c r="W152" i="48"/>
  <c r="Y151" i="50"/>
  <c r="Q151" i="52"/>
  <c r="AZ151" i="53"/>
  <c r="Y153" i="54"/>
  <c r="W146" i="49"/>
  <c r="Y145" i="50"/>
  <c r="Y147" i="54"/>
  <c r="AD145" i="56"/>
  <c r="Q145" i="46"/>
  <c r="W146" i="48"/>
  <c r="AC145" i="51"/>
  <c r="Q145" i="52"/>
  <c r="AZ145" i="53"/>
  <c r="K145" i="55"/>
  <c r="Q136" i="46"/>
  <c r="Y136" i="50"/>
  <c r="Q136" i="52"/>
  <c r="AZ136" i="53"/>
  <c r="K136" i="55"/>
  <c r="W137" i="48"/>
  <c r="W137" i="49"/>
  <c r="AC136" i="51"/>
  <c r="Y138" i="54"/>
  <c r="AD136" i="56"/>
  <c r="Q108" i="46"/>
  <c r="W109" i="48"/>
  <c r="AZ108" i="53"/>
  <c r="Y110" i="54"/>
  <c r="W109" i="49"/>
  <c r="Y108" i="50"/>
  <c r="AC108" i="51"/>
  <c r="Q108" i="52"/>
  <c r="K108" i="55"/>
  <c r="AD108" i="56"/>
  <c r="Y104" i="50"/>
  <c r="Q104" i="52"/>
  <c r="K104" i="55"/>
  <c r="AD104" i="56"/>
  <c r="Q104" i="46"/>
  <c r="W105" i="48"/>
  <c r="W105" i="49"/>
  <c r="AC104" i="51"/>
  <c r="AZ104" i="53"/>
  <c r="Y106" i="54"/>
  <c r="Y96" i="50"/>
  <c r="Q96" i="52"/>
  <c r="AZ96" i="53"/>
  <c r="Y98" i="54"/>
  <c r="K96" i="55"/>
  <c r="AD96" i="56"/>
  <c r="Q96" i="46"/>
  <c r="W97" i="48"/>
  <c r="W97" i="49"/>
  <c r="AC96" i="51"/>
  <c r="Q92" i="46"/>
  <c r="W93" i="48"/>
  <c r="W93" i="49"/>
  <c r="AZ92" i="53"/>
  <c r="Y92" i="50"/>
  <c r="AC92" i="51"/>
  <c r="Q92" i="52"/>
  <c r="Y94" i="54"/>
  <c r="K92" i="55"/>
  <c r="AD92" i="56"/>
  <c r="Y88" i="50"/>
  <c r="Q88" i="52"/>
  <c r="K88" i="55"/>
  <c r="AD88" i="56"/>
  <c r="Q88" i="46"/>
  <c r="W89" i="48"/>
  <c r="W89" i="49"/>
  <c r="AC88" i="51"/>
  <c r="AZ88" i="53"/>
  <c r="Y90" i="54"/>
  <c r="W88" i="49"/>
  <c r="Y87" i="50"/>
  <c r="AC87" i="51"/>
  <c r="AZ87" i="53"/>
  <c r="Y89" i="54"/>
  <c r="K87" i="55"/>
  <c r="Q87" i="46"/>
  <c r="W88" i="48"/>
  <c r="Q87" i="52"/>
  <c r="AD87" i="56"/>
  <c r="W81" i="48"/>
  <c r="Y80" i="50"/>
  <c r="Q80" i="52"/>
  <c r="AZ80" i="53"/>
  <c r="Y82" i="54"/>
  <c r="K80" i="55"/>
  <c r="AD80" i="56"/>
  <c r="Q80" i="46"/>
  <c r="W81" i="49"/>
  <c r="AC80" i="51"/>
  <c r="W80" i="48"/>
  <c r="W80" i="49"/>
  <c r="Y79" i="50"/>
  <c r="AC79" i="51"/>
  <c r="Y81" i="54"/>
  <c r="K79" i="55"/>
  <c r="Q79" i="46"/>
  <c r="Q79" i="52"/>
  <c r="AZ79" i="53"/>
  <c r="AD79" i="56"/>
  <c r="W78" i="48"/>
  <c r="Y77" i="50"/>
  <c r="Q77" i="52"/>
  <c r="AZ77" i="53"/>
  <c r="Y79" i="54"/>
  <c r="Q77" i="46"/>
  <c r="W78" i="49"/>
  <c r="AC77" i="51"/>
  <c r="K77" i="55"/>
  <c r="AD77" i="56"/>
  <c r="Q72" i="46"/>
  <c r="W73" i="48"/>
  <c r="Y72" i="50"/>
  <c r="Q72" i="52"/>
  <c r="AZ72" i="53"/>
  <c r="Y74" i="54"/>
  <c r="K72" i="55"/>
  <c r="W73" i="49"/>
  <c r="AC72" i="51"/>
  <c r="AD72" i="56"/>
  <c r="W69" i="48"/>
  <c r="W69" i="49"/>
  <c r="AD68" i="56"/>
  <c r="Q68" i="46"/>
  <c r="Y68" i="50"/>
  <c r="AC68" i="51"/>
  <c r="Q68" i="52"/>
  <c r="AZ68" i="53"/>
  <c r="Y70" i="54"/>
  <c r="K68" i="55"/>
  <c r="W65" i="48"/>
  <c r="Y64" i="50"/>
  <c r="Q64" i="52"/>
  <c r="AZ64" i="53"/>
  <c r="Y66" i="54"/>
  <c r="K64" i="55"/>
  <c r="Q64" i="46"/>
  <c r="W65" i="49"/>
  <c r="AC64" i="51"/>
  <c r="AD64" i="56"/>
  <c r="Q59" i="46"/>
  <c r="AC59" i="51"/>
  <c r="Q59" i="52"/>
  <c r="AZ59" i="53"/>
  <c r="W60" i="48"/>
  <c r="W60" i="49"/>
  <c r="Y59" i="50"/>
  <c r="Y61" i="54"/>
  <c r="K59" i="55"/>
  <c r="AD59" i="56"/>
  <c r="Q53" i="46"/>
  <c r="W54" i="48"/>
  <c r="Y53" i="50"/>
  <c r="AC53" i="51"/>
  <c r="Q53" i="52"/>
  <c r="AZ53" i="53"/>
  <c r="Y55" i="54"/>
  <c r="AD53" i="56"/>
  <c r="W54" i="49"/>
  <c r="K53" i="55"/>
  <c r="W48" i="48"/>
  <c r="AC47" i="51"/>
  <c r="Q47" i="52"/>
  <c r="AZ47" i="53"/>
  <c r="Q47" i="46"/>
  <c r="W48" i="49"/>
  <c r="Y47" i="50"/>
  <c r="Y49" i="54"/>
  <c r="K47" i="55"/>
  <c r="AD47" i="56"/>
  <c r="Q43" i="46"/>
  <c r="W44" i="49"/>
  <c r="Y43" i="50"/>
  <c r="AC43" i="51"/>
  <c r="AZ43" i="53"/>
  <c r="Y45" i="54"/>
  <c r="K43" i="55"/>
  <c r="AD43" i="56"/>
  <c r="W44" i="48"/>
  <c r="Q43" i="52"/>
  <c r="Q37" i="46"/>
  <c r="Q37" i="52"/>
  <c r="K37" i="55"/>
  <c r="W38" i="48"/>
  <c r="W38" i="49"/>
  <c r="Y37" i="50"/>
  <c r="AC37" i="51"/>
  <c r="AZ37" i="53"/>
  <c r="Y39" i="54"/>
  <c r="AD37" i="56"/>
  <c r="Q33" i="46"/>
  <c r="W34" i="49"/>
  <c r="AC33" i="51"/>
  <c r="K33" i="55"/>
  <c r="W34" i="48"/>
  <c r="Y33" i="50"/>
  <c r="Q33" i="52"/>
  <c r="AZ33" i="53"/>
  <c r="Y35" i="54"/>
  <c r="AD33" i="56"/>
  <c r="W29" i="48"/>
  <c r="W29" i="49"/>
  <c r="AD28" i="56"/>
  <c r="Q28" i="46"/>
  <c r="Y28" i="50"/>
  <c r="AC28" i="51"/>
  <c r="Q28" i="52"/>
  <c r="AZ28" i="53"/>
  <c r="Y30" i="54"/>
  <c r="K28" i="55"/>
  <c r="W25" i="48"/>
  <c r="AC24" i="51"/>
  <c r="Q24" i="52"/>
  <c r="AD24" i="56"/>
  <c r="Q24" i="46"/>
  <c r="W25" i="49"/>
  <c r="Y24" i="50"/>
  <c r="AZ24" i="53"/>
  <c r="Y26" i="54"/>
  <c r="K24" i="55"/>
  <c r="Q18" i="46"/>
  <c r="W19" i="48"/>
  <c r="W19" i="49"/>
  <c r="Y18" i="50"/>
  <c r="AC18" i="51"/>
  <c r="Q18" i="52"/>
  <c r="Y20" i="54"/>
  <c r="AD18" i="56"/>
  <c r="AZ18" i="53"/>
  <c r="K18" i="55"/>
  <c r="W14" i="48"/>
  <c r="Q13" i="52"/>
  <c r="AZ13" i="53"/>
  <c r="K13" i="55"/>
  <c r="AD13" i="56"/>
  <c r="Q13" i="46"/>
  <c r="W14" i="49"/>
  <c r="Y13" i="50"/>
  <c r="AC13" i="51"/>
  <c r="Y15" i="54"/>
  <c r="Y10" i="50"/>
  <c r="Q10" i="52"/>
  <c r="AZ10" i="53"/>
  <c r="Y12" i="54"/>
  <c r="K10" i="55"/>
  <c r="Q10" i="46"/>
  <c r="W11" i="48"/>
  <c r="W11" i="49"/>
  <c r="AC10" i="51"/>
  <c r="AD10" i="56"/>
  <c r="H8" i="61"/>
  <c r="L164" i="36"/>
  <c r="H46" i="61"/>
  <c r="H38" i="61"/>
  <c r="H34" i="61"/>
  <c r="H30" i="61"/>
  <c r="AV47" i="53" l="1"/>
  <c r="AW47" i="53" s="1"/>
  <c r="AV86" i="53"/>
  <c r="X87" i="64" s="1"/>
  <c r="Z87" i="64" s="1"/>
  <c r="S34" i="61"/>
  <c r="M20" i="61"/>
  <c r="S129" i="61"/>
  <c r="S6" i="61"/>
  <c r="G137" i="72"/>
  <c r="W56" i="49"/>
  <c r="Y55" i="50"/>
  <c r="Y57" i="54"/>
  <c r="AC55" i="51"/>
  <c r="AZ55" i="53"/>
  <c r="Q55" i="52"/>
  <c r="K55" i="55"/>
  <c r="AD55" i="56"/>
  <c r="W70" i="48"/>
  <c r="W70" i="49"/>
  <c r="AZ69" i="53"/>
  <c r="Q69" i="52"/>
  <c r="Y71" i="54"/>
  <c r="AD69" i="56"/>
  <c r="AC69" i="51"/>
  <c r="K69" i="55"/>
  <c r="Q23" i="52"/>
  <c r="W24" i="48"/>
  <c r="Y25" i="54"/>
  <c r="Y23" i="50"/>
  <c r="AD23" i="56"/>
  <c r="Q23" i="46"/>
  <c r="AC23" i="51"/>
  <c r="W24" i="49"/>
  <c r="K23" i="55"/>
  <c r="AZ23" i="53"/>
  <c r="W77" i="48"/>
  <c r="Y76" i="50"/>
  <c r="Q76" i="46"/>
  <c r="AZ76" i="53"/>
  <c r="AD76" i="56"/>
  <c r="W77" i="49"/>
  <c r="AC76" i="51"/>
  <c r="Y78" i="54"/>
  <c r="K76" i="55"/>
  <c r="Q76" i="52"/>
  <c r="I64" i="73"/>
  <c r="H64" i="73"/>
  <c r="F64" i="73"/>
  <c r="F156" i="73"/>
  <c r="J156" i="73" s="1"/>
  <c r="H156" i="73"/>
  <c r="H105" i="73"/>
  <c r="F105" i="73"/>
  <c r="J105" i="73" s="1"/>
  <c r="S91" i="61"/>
  <c r="N104" i="64"/>
  <c r="N128" i="64"/>
  <c r="S138" i="61"/>
  <c r="M29" i="61"/>
  <c r="M43" i="61"/>
  <c r="M139" i="61"/>
  <c r="J125" i="73"/>
  <c r="M68" i="61"/>
  <c r="M11" i="61"/>
  <c r="J41" i="73"/>
  <c r="H9" i="62"/>
  <c r="J9" i="62" s="1"/>
  <c r="I32" i="65"/>
  <c r="Q65" i="52"/>
  <c r="AZ65" i="53"/>
  <c r="W66" i="49"/>
  <c r="Y67" i="54"/>
  <c r="AC65" i="51"/>
  <c r="K65" i="55"/>
  <c r="AD65" i="56"/>
  <c r="Q155" i="46"/>
  <c r="Q155" i="52"/>
  <c r="W156" i="48"/>
  <c r="AD155" i="56"/>
  <c r="Y155" i="50"/>
  <c r="AZ155" i="53"/>
  <c r="W156" i="49"/>
  <c r="AC155" i="51"/>
  <c r="Y157" i="54"/>
  <c r="K155" i="55"/>
  <c r="AZ105" i="53"/>
  <c r="W106" i="49"/>
  <c r="AD105" i="56"/>
  <c r="K105" i="55"/>
  <c r="AC105" i="51"/>
  <c r="Q105" i="52"/>
  <c r="Y107" i="54"/>
  <c r="Y149" i="50"/>
  <c r="Q149" i="46"/>
  <c r="W150" i="48"/>
  <c r="W150" i="49"/>
  <c r="Q149" i="52"/>
  <c r="K149" i="55"/>
  <c r="AC149" i="51"/>
  <c r="AZ149" i="53"/>
  <c r="Y151" i="54"/>
  <c r="AD149" i="56"/>
  <c r="Q117" i="46"/>
  <c r="W118" i="48"/>
  <c r="Q117" i="52"/>
  <c r="W118" i="49"/>
  <c r="Y117" i="50"/>
  <c r="AC117" i="51"/>
  <c r="AZ117" i="53"/>
  <c r="Y119" i="54"/>
  <c r="AD117" i="56"/>
  <c r="K117" i="55"/>
  <c r="N105" i="64"/>
  <c r="V162" i="48"/>
  <c r="X159" i="50"/>
  <c r="I159" i="63" s="1"/>
  <c r="AV12" i="53"/>
  <c r="X13" i="64" s="1"/>
  <c r="Z13" i="64" s="1"/>
  <c r="H132" i="62"/>
  <c r="J132" i="62" s="1"/>
  <c r="AZ9" i="53"/>
  <c r="Q9" i="52"/>
  <c r="AD9" i="56"/>
  <c r="Y9" i="50"/>
  <c r="K9" i="55"/>
  <c r="Y11" i="54"/>
  <c r="AC9" i="51"/>
  <c r="Q112" i="52"/>
  <c r="Y112" i="50"/>
  <c r="AZ112" i="53"/>
  <c r="Y114" i="54"/>
  <c r="AD112" i="56"/>
  <c r="W113" i="48"/>
  <c r="K112" i="55"/>
  <c r="AC112" i="51"/>
  <c r="W42" i="49"/>
  <c r="W42" i="48"/>
  <c r="Y41" i="50"/>
  <c r="Q41" i="46"/>
  <c r="Q41" i="52"/>
  <c r="K41" i="55"/>
  <c r="AC41" i="51"/>
  <c r="Y43" i="54"/>
  <c r="AZ41" i="53"/>
  <c r="AD41" i="56"/>
  <c r="W37" i="48"/>
  <c r="Q36" i="52"/>
  <c r="Q36" i="46"/>
  <c r="AC36" i="51"/>
  <c r="AZ36" i="53"/>
  <c r="K36" i="55"/>
  <c r="Y38" i="54"/>
  <c r="AD36" i="56"/>
  <c r="Q89" i="52"/>
  <c r="AC89" i="51"/>
  <c r="AZ89" i="53"/>
  <c r="Y91" i="54"/>
  <c r="K89" i="55"/>
  <c r="W90" i="49"/>
  <c r="AD89" i="56"/>
  <c r="Q156" i="46"/>
  <c r="W157" i="48"/>
  <c r="Y156" i="50"/>
  <c r="W157" i="49"/>
  <c r="Q156" i="52"/>
  <c r="AC156" i="51"/>
  <c r="AZ156" i="53"/>
  <c r="Y158" i="54"/>
  <c r="AD156" i="56"/>
  <c r="K156" i="55"/>
  <c r="F153" i="73"/>
  <c r="J153" i="73" s="1"/>
  <c r="H153" i="73"/>
  <c r="I153" i="73" s="1"/>
  <c r="S94" i="61"/>
  <c r="S78" i="61"/>
  <c r="S107" i="61"/>
  <c r="AV147" i="53"/>
  <c r="X148" i="64" s="1"/>
  <c r="Z148" i="64" s="1"/>
  <c r="AU58" i="53"/>
  <c r="L59" i="64" s="1"/>
  <c r="N59" i="64" s="1"/>
  <c r="S134" i="61"/>
  <c r="J103" i="73"/>
  <c r="K162" i="64"/>
  <c r="J108" i="72"/>
  <c r="H156" i="62"/>
  <c r="J156" i="62" s="1"/>
  <c r="M23" i="61"/>
  <c r="M103" i="61"/>
  <c r="S111" i="61"/>
  <c r="S119" i="61"/>
  <c r="V165" i="64"/>
  <c r="AU99" i="53"/>
  <c r="L100" i="64" s="1"/>
  <c r="N100" i="64" s="1"/>
  <c r="S11" i="61"/>
  <c r="I44" i="65"/>
  <c r="H140" i="62"/>
  <c r="J140" i="62" s="1"/>
  <c r="AC19" i="51"/>
  <c r="W20" i="49"/>
  <c r="Y19" i="50"/>
  <c r="Y21" i="54"/>
  <c r="Q19" i="52"/>
  <c r="K19" i="55"/>
  <c r="AD19" i="56"/>
  <c r="AZ19" i="53"/>
  <c r="W26" i="49"/>
  <c r="Q25" i="52"/>
  <c r="AC25" i="51"/>
  <c r="AD25" i="56"/>
  <c r="Y27" i="54"/>
  <c r="K25" i="55"/>
  <c r="AZ25" i="53"/>
  <c r="Q119" i="52"/>
  <c r="Y119" i="50"/>
  <c r="AC119" i="51"/>
  <c r="AZ119" i="53"/>
  <c r="Y121" i="54"/>
  <c r="AD119" i="56"/>
  <c r="K119" i="55"/>
  <c r="W47" i="48"/>
  <c r="AZ46" i="53"/>
  <c r="Q46" i="46"/>
  <c r="Q46" i="52"/>
  <c r="AC46" i="51"/>
  <c r="AD46" i="56"/>
  <c r="Y48" i="54"/>
  <c r="K46" i="55"/>
  <c r="Q128" i="46"/>
  <c r="AC128" i="51"/>
  <c r="W129" i="48"/>
  <c r="Y128" i="50"/>
  <c r="W129" i="49"/>
  <c r="Q128" i="52"/>
  <c r="AD128" i="56"/>
  <c r="AZ128" i="53"/>
  <c r="Y130" i="54"/>
  <c r="K128" i="55"/>
  <c r="I81" i="73"/>
  <c r="H81" i="73"/>
  <c r="F81" i="73"/>
  <c r="J81" i="73" s="1"/>
  <c r="Q12" i="46"/>
  <c r="AZ12" i="53"/>
  <c r="W13" i="48"/>
  <c r="Y14" i="54"/>
  <c r="W13" i="49"/>
  <c r="K12" i="55"/>
  <c r="Y12" i="50"/>
  <c r="AD12" i="56"/>
  <c r="AC12" i="51"/>
  <c r="Q12" i="52"/>
  <c r="S64" i="61"/>
  <c r="S75" i="61"/>
  <c r="S31" i="61"/>
  <c r="AV140" i="53"/>
  <c r="X141" i="64" s="1"/>
  <c r="J71" i="73"/>
  <c r="J113" i="73"/>
  <c r="AB163" i="51"/>
  <c r="J163" i="63" s="1"/>
  <c r="AV83" i="53"/>
  <c r="X84" i="64" s="1"/>
  <c r="Z84" i="64" s="1"/>
  <c r="S85" i="61"/>
  <c r="M73" i="61"/>
  <c r="F232" i="31"/>
  <c r="AU60" i="53"/>
  <c r="L61" i="64" s="1"/>
  <c r="N61" i="64" s="1"/>
  <c r="AU61" i="53"/>
  <c r="L62" i="64" s="1"/>
  <c r="N62" i="64" s="1"/>
  <c r="AU69" i="53"/>
  <c r="L70" i="64" s="1"/>
  <c r="N70" i="64" s="1"/>
  <c r="Q32" i="46"/>
  <c r="Q32" i="52"/>
  <c r="AZ32" i="53"/>
  <c r="AC32" i="51"/>
  <c r="AD32" i="56"/>
  <c r="Y34" i="54"/>
  <c r="K32" i="55"/>
  <c r="AC109" i="51"/>
  <c r="W110" i="49"/>
  <c r="AZ109" i="53"/>
  <c r="Q109" i="52"/>
  <c r="AD109" i="56"/>
  <c r="Y111" i="54"/>
  <c r="K109" i="55"/>
  <c r="AC137" i="51"/>
  <c r="W138" i="49"/>
  <c r="Q137" i="52"/>
  <c r="Y139" i="54"/>
  <c r="AD137" i="56"/>
  <c r="K137" i="55"/>
  <c r="AZ137" i="53"/>
  <c r="Q49" i="52"/>
  <c r="AD49" i="56"/>
  <c r="W50" i="49"/>
  <c r="AC49" i="51"/>
  <c r="AZ49" i="53"/>
  <c r="Y51" i="54"/>
  <c r="K49" i="55"/>
  <c r="Y124" i="50"/>
  <c r="W125" i="48"/>
  <c r="AC124" i="51"/>
  <c r="K124" i="55"/>
  <c r="AZ124" i="53"/>
  <c r="Q124" i="52"/>
  <c r="Y126" i="54"/>
  <c r="AD124" i="56"/>
  <c r="Q7" i="52"/>
  <c r="W8" i="48"/>
  <c r="W8" i="49"/>
  <c r="Y7" i="50"/>
  <c r="AD7" i="56"/>
  <c r="K7" i="55"/>
  <c r="Q7" i="46"/>
  <c r="AZ7" i="53"/>
  <c r="Y9" i="54"/>
  <c r="AC7" i="51"/>
  <c r="I93" i="73"/>
  <c r="F93" i="73"/>
  <c r="H93" i="73"/>
  <c r="M116" i="61"/>
  <c r="AU34" i="53"/>
  <c r="L35" i="64" s="1"/>
  <c r="N35" i="64" s="1"/>
  <c r="S22" i="61"/>
  <c r="M106" i="61"/>
  <c r="M128" i="61"/>
  <c r="M83" i="61"/>
  <c r="M109" i="61"/>
  <c r="M22" i="61"/>
  <c r="M96" i="61"/>
  <c r="AU13" i="53"/>
  <c r="L14" i="64" s="1"/>
  <c r="N14" i="64" s="1"/>
  <c r="J100" i="72"/>
  <c r="S83" i="61"/>
  <c r="R164" i="56"/>
  <c r="Y127" i="50"/>
  <c r="Q127" i="52"/>
  <c r="AC127" i="51"/>
  <c r="AZ127" i="53"/>
  <c r="Y129" i="54"/>
  <c r="AD127" i="56"/>
  <c r="K127" i="55"/>
  <c r="AZ81" i="53"/>
  <c r="W82" i="49"/>
  <c r="AD81" i="56"/>
  <c r="AC81" i="51"/>
  <c r="Y83" i="54"/>
  <c r="K81" i="55"/>
  <c r="Q81" i="52"/>
  <c r="Q152" i="46"/>
  <c r="W153" i="48"/>
  <c r="AC152" i="51"/>
  <c r="Y152" i="50"/>
  <c r="Q152" i="52"/>
  <c r="Y154" i="54"/>
  <c r="AD152" i="56"/>
  <c r="W153" i="49"/>
  <c r="K152" i="55"/>
  <c r="AZ152" i="53"/>
  <c r="Q52" i="42"/>
  <c r="C229" i="31" s="1"/>
  <c r="D9" i="66"/>
  <c r="F35" i="73"/>
  <c r="J35" i="73" s="1"/>
  <c r="H35" i="73"/>
  <c r="F76" i="73"/>
  <c r="J76" i="73" s="1"/>
  <c r="H76" i="73"/>
  <c r="X48" i="64"/>
  <c r="Z48" i="64" s="1"/>
  <c r="L10" i="64"/>
  <c r="N10" i="64" s="1"/>
  <c r="C162" i="125"/>
  <c r="D162" i="125" s="1"/>
  <c r="AV152" i="53"/>
  <c r="AV58" i="53"/>
  <c r="AW58" i="53" s="1"/>
  <c r="AV40" i="53"/>
  <c r="X41" i="64" s="1"/>
  <c r="AV73" i="53"/>
  <c r="X74" i="64" s="1"/>
  <c r="Z74" i="64" s="1"/>
  <c r="AV122" i="53"/>
  <c r="X123" i="64" s="1"/>
  <c r="Z123" i="64" s="1"/>
  <c r="AV139" i="53"/>
  <c r="X140" i="64" s="1"/>
  <c r="Z140" i="64" s="1"/>
  <c r="C70" i="118"/>
  <c r="AV106" i="53"/>
  <c r="X107" i="64" s="1"/>
  <c r="Z107" i="64" s="1"/>
  <c r="J164" i="56"/>
  <c r="N46" i="64"/>
  <c r="N72" i="64"/>
  <c r="AU29" i="53"/>
  <c r="L30" i="64" s="1"/>
  <c r="AV98" i="53"/>
  <c r="X99" i="64" s="1"/>
  <c r="Z99" i="64" s="1"/>
  <c r="AV136" i="53"/>
  <c r="M65" i="61"/>
  <c r="AV99" i="53"/>
  <c r="X100" i="64" s="1"/>
  <c r="Z100" i="64" s="1"/>
  <c r="AV9" i="53"/>
  <c r="X10" i="64" s="1"/>
  <c r="Z10" i="64" s="1"/>
  <c r="AV110" i="53"/>
  <c r="X111" i="64" s="1"/>
  <c r="Z111" i="64" s="1"/>
  <c r="AV114" i="53"/>
  <c r="X115" i="64" s="1"/>
  <c r="Z115" i="64" s="1"/>
  <c r="S74" i="61"/>
  <c r="S144" i="61"/>
  <c r="S27" i="61"/>
  <c r="S39" i="61"/>
  <c r="M51" i="61"/>
  <c r="S99" i="61"/>
  <c r="S38" i="61"/>
  <c r="S102" i="61"/>
  <c r="M70" i="61"/>
  <c r="N22" i="64"/>
  <c r="I60" i="65"/>
  <c r="AU37" i="53"/>
  <c r="L38" i="64" s="1"/>
  <c r="N38" i="64" s="1"/>
  <c r="AU39" i="53"/>
  <c r="L40" i="64" s="1"/>
  <c r="N40" i="64" s="1"/>
  <c r="AU66" i="53"/>
  <c r="L67" i="64" s="1"/>
  <c r="N67" i="64" s="1"/>
  <c r="S51" i="61"/>
  <c r="M95" i="61"/>
  <c r="S109" i="61"/>
  <c r="AU7" i="53"/>
  <c r="L8" i="64" s="1"/>
  <c r="N8" i="64" s="1"/>
  <c r="G20" i="65"/>
  <c r="I20" i="65" s="1"/>
  <c r="G52" i="65"/>
  <c r="I52" i="65" s="1"/>
  <c r="G76" i="65"/>
  <c r="I76" i="65" s="1"/>
  <c r="E45" i="120"/>
  <c r="F45" i="120" s="1"/>
  <c r="E41" i="121"/>
  <c r="S153" i="37"/>
  <c r="E37" i="120"/>
  <c r="E49" i="120"/>
  <c r="Q5" i="101" s="1"/>
  <c r="G99" i="63"/>
  <c r="G159" i="63"/>
  <c r="G71" i="63"/>
  <c r="H164" i="55"/>
  <c r="N140" i="64"/>
  <c r="S618" i="37"/>
  <c r="S624" i="37"/>
  <c r="M439" i="43"/>
  <c r="R291" i="40"/>
  <c r="J63" i="73"/>
  <c r="G58" i="63"/>
  <c r="J157" i="73"/>
  <c r="J99" i="73"/>
  <c r="I56" i="65"/>
  <c r="I72" i="65"/>
  <c r="E162" i="70"/>
  <c r="J112" i="73"/>
  <c r="J80" i="73"/>
  <c r="J106" i="73"/>
  <c r="J50" i="73"/>
  <c r="I16" i="65"/>
  <c r="M64" i="61"/>
  <c r="S58" i="61"/>
  <c r="S44" i="61"/>
  <c r="M114" i="61"/>
  <c r="S104" i="61"/>
  <c r="S98" i="61"/>
  <c r="M82" i="61"/>
  <c r="S46" i="61"/>
  <c r="I156" i="65"/>
  <c r="M149" i="61"/>
  <c r="M137" i="61"/>
  <c r="M133" i="61"/>
  <c r="S81" i="61"/>
  <c r="S33" i="61"/>
  <c r="S25" i="61"/>
  <c r="G17" i="63"/>
  <c r="W161" i="54"/>
  <c r="C158" i="72" s="1"/>
  <c r="K158" i="72" s="1"/>
  <c r="H4" i="118"/>
  <c r="M4" i="118" s="1"/>
  <c r="G47" i="125"/>
  <c r="V164" i="50"/>
  <c r="AU88" i="53"/>
  <c r="L89" i="64" s="1"/>
  <c r="N89" i="64" s="1"/>
  <c r="AU128" i="53"/>
  <c r="L129" i="64" s="1"/>
  <c r="N129" i="64" s="1"/>
  <c r="AU84" i="53"/>
  <c r="L85" i="64" s="1"/>
  <c r="N85" i="64" s="1"/>
  <c r="J49" i="73"/>
  <c r="J57" i="73"/>
  <c r="J127" i="73"/>
  <c r="F73" i="65"/>
  <c r="G73" i="65" s="1"/>
  <c r="I73" i="65" s="1"/>
  <c r="AV97" i="53"/>
  <c r="X98" i="64" s="1"/>
  <c r="Z98" i="64" s="1"/>
  <c r="AV118" i="53"/>
  <c r="X119" i="64" s="1"/>
  <c r="Z119" i="64" s="1"/>
  <c r="AV128" i="53"/>
  <c r="X129" i="64" s="1"/>
  <c r="Z129" i="64" s="1"/>
  <c r="AV129" i="53"/>
  <c r="X130" i="64" s="1"/>
  <c r="Z130" i="64" s="1"/>
  <c r="I9" i="65"/>
  <c r="S40" i="61"/>
  <c r="S24" i="61"/>
  <c r="F153" i="72"/>
  <c r="E145" i="70"/>
  <c r="G145" i="70" s="1"/>
  <c r="E137" i="70"/>
  <c r="G137" i="70" s="1"/>
  <c r="E129" i="70"/>
  <c r="G129" i="70" s="1"/>
  <c r="E121" i="70"/>
  <c r="G121" i="70" s="1"/>
  <c r="E113" i="70"/>
  <c r="G113" i="70" s="1"/>
  <c r="E105" i="70"/>
  <c r="G105" i="70" s="1"/>
  <c r="E97" i="70"/>
  <c r="G97" i="70" s="1"/>
  <c r="E89" i="70"/>
  <c r="G89" i="70" s="1"/>
  <c r="F81" i="72"/>
  <c r="F73" i="72"/>
  <c r="F65" i="72"/>
  <c r="F57" i="72"/>
  <c r="F49" i="72"/>
  <c r="F41" i="72"/>
  <c r="F33" i="72"/>
  <c r="F25" i="72"/>
  <c r="F17" i="72"/>
  <c r="F9" i="72"/>
  <c r="J9" i="72" s="1"/>
  <c r="M162" i="64"/>
  <c r="F148" i="65"/>
  <c r="G148" i="65" s="1"/>
  <c r="I124" i="65"/>
  <c r="F116" i="65"/>
  <c r="G116" i="65" s="1"/>
  <c r="I116" i="65" s="1"/>
  <c r="I92" i="65"/>
  <c r="G84" i="72"/>
  <c r="G52" i="62"/>
  <c r="I48" i="65"/>
  <c r="I24" i="65"/>
  <c r="G20" i="62"/>
  <c r="M50" i="61"/>
  <c r="M56" i="61"/>
  <c r="S66" i="61"/>
  <c r="M84" i="61"/>
  <c r="M124" i="61"/>
  <c r="Z41" i="64"/>
  <c r="N30" i="64"/>
  <c r="N27" i="64"/>
  <c r="H8" i="62"/>
  <c r="J8" i="62" s="1"/>
  <c r="F113" i="72"/>
  <c r="F129" i="72"/>
  <c r="F145" i="72"/>
  <c r="M72" i="61"/>
  <c r="M34" i="61"/>
  <c r="M16" i="61"/>
  <c r="AU53" i="53"/>
  <c r="L54" i="64" s="1"/>
  <c r="N54" i="64" s="1"/>
  <c r="G132" i="125"/>
  <c r="I132" i="125"/>
  <c r="G144" i="125"/>
  <c r="I144" i="125"/>
  <c r="F6" i="65"/>
  <c r="G6" i="65" s="1"/>
  <c r="I6" i="65" s="1"/>
  <c r="G6" i="72"/>
  <c r="G6" i="62"/>
  <c r="H6" i="62" s="1"/>
  <c r="J6" i="62" s="1"/>
  <c r="G14" i="62"/>
  <c r="H14" i="62" s="1"/>
  <c r="J14" i="62" s="1"/>
  <c r="G14" i="72"/>
  <c r="F14" i="65"/>
  <c r="G14" i="65" s="1"/>
  <c r="I14" i="65" s="1"/>
  <c r="G22" i="62"/>
  <c r="H22" i="62" s="1"/>
  <c r="J22" i="62" s="1"/>
  <c r="G22" i="72"/>
  <c r="F22" i="65"/>
  <c r="G22" i="65" s="1"/>
  <c r="I22" i="65" s="1"/>
  <c r="G30" i="62"/>
  <c r="H30" i="62" s="1"/>
  <c r="J30" i="62" s="1"/>
  <c r="F30" i="65"/>
  <c r="G30" i="65" s="1"/>
  <c r="I30" i="65" s="1"/>
  <c r="G30" i="72"/>
  <c r="F38" i="65"/>
  <c r="G38" i="65" s="1"/>
  <c r="I38" i="65" s="1"/>
  <c r="G38" i="72"/>
  <c r="G38" i="62"/>
  <c r="H38" i="62" s="1"/>
  <c r="J38" i="62" s="1"/>
  <c r="F46" i="65"/>
  <c r="G46" i="65" s="1"/>
  <c r="I46" i="65" s="1"/>
  <c r="G46" i="72"/>
  <c r="J46" i="72" s="1"/>
  <c r="G46" i="62"/>
  <c r="H46" i="62" s="1"/>
  <c r="J46" i="62" s="1"/>
  <c r="F54" i="65"/>
  <c r="G54" i="65" s="1"/>
  <c r="I54" i="65" s="1"/>
  <c r="G54" i="72"/>
  <c r="G54" i="62"/>
  <c r="F62" i="65"/>
  <c r="G62" i="65" s="1"/>
  <c r="I62" i="65" s="1"/>
  <c r="G62" i="62"/>
  <c r="H62" i="62" s="1"/>
  <c r="J62" i="62" s="1"/>
  <c r="G62" i="72"/>
  <c r="G70" i="62"/>
  <c r="H70" i="62" s="1"/>
  <c r="J70" i="62" s="1"/>
  <c r="G70" i="72"/>
  <c r="F70" i="65"/>
  <c r="G70" i="65" s="1"/>
  <c r="I70" i="65" s="1"/>
  <c r="G78" i="72"/>
  <c r="J78" i="72" s="1"/>
  <c r="F78" i="65"/>
  <c r="G78" i="65" s="1"/>
  <c r="I78" i="65" s="1"/>
  <c r="G78" i="62"/>
  <c r="G86" i="62"/>
  <c r="H86" i="62" s="1"/>
  <c r="J86" i="62" s="1"/>
  <c r="G86" i="72"/>
  <c r="F86" i="65"/>
  <c r="G86" i="65" s="1"/>
  <c r="I86" i="65" s="1"/>
  <c r="F94" i="65"/>
  <c r="G94" i="65" s="1"/>
  <c r="I94" i="65" s="1"/>
  <c r="G94" i="62"/>
  <c r="H94" i="62" s="1"/>
  <c r="J94" i="62" s="1"/>
  <c r="G94" i="72"/>
  <c r="G102" i="62"/>
  <c r="F102" i="65"/>
  <c r="G102" i="65" s="1"/>
  <c r="I102" i="65" s="1"/>
  <c r="G102" i="72"/>
  <c r="G110" i="62"/>
  <c r="H110" i="62" s="1"/>
  <c r="J110" i="62" s="1"/>
  <c r="G110" i="72"/>
  <c r="F110" i="65"/>
  <c r="G110" i="65" s="1"/>
  <c r="I110" i="65" s="1"/>
  <c r="F118" i="65"/>
  <c r="G118" i="65" s="1"/>
  <c r="I118" i="65" s="1"/>
  <c r="G118" i="62"/>
  <c r="H118" i="62" s="1"/>
  <c r="J118" i="62" s="1"/>
  <c r="G118" i="72"/>
  <c r="G126" i="62"/>
  <c r="F126" i="65"/>
  <c r="G126" i="65" s="1"/>
  <c r="I126" i="65" s="1"/>
  <c r="G126" i="72"/>
  <c r="F134" i="65"/>
  <c r="G134" i="65" s="1"/>
  <c r="I134" i="65" s="1"/>
  <c r="G134" i="72"/>
  <c r="G134" i="62"/>
  <c r="H134" i="62" s="1"/>
  <c r="J134" i="62" s="1"/>
  <c r="G142" i="62"/>
  <c r="H142" i="62" s="1"/>
  <c r="J142" i="62" s="1"/>
  <c r="G142" i="72"/>
  <c r="F142" i="65"/>
  <c r="G142" i="65" s="1"/>
  <c r="I142" i="65" s="1"/>
  <c r="F150" i="65"/>
  <c r="G150" i="65" s="1"/>
  <c r="I150" i="65" s="1"/>
  <c r="G150" i="62"/>
  <c r="H150" i="62" s="1"/>
  <c r="J150" i="62" s="1"/>
  <c r="G150" i="72"/>
  <c r="G158" i="62"/>
  <c r="G158" i="72"/>
  <c r="F158" i="65"/>
  <c r="E8" i="70"/>
  <c r="G8" i="70" s="1"/>
  <c r="H8" i="65"/>
  <c r="E12" i="70"/>
  <c r="G12" i="70" s="1"/>
  <c r="H12" i="65"/>
  <c r="E16" i="70"/>
  <c r="G16" i="70" s="1"/>
  <c r="F16" i="62"/>
  <c r="H16" i="62" s="1"/>
  <c r="J16" i="62" s="1"/>
  <c r="E20" i="70"/>
  <c r="G20" i="70" s="1"/>
  <c r="F20" i="62"/>
  <c r="E24" i="70"/>
  <c r="G24" i="70" s="1"/>
  <c r="F24" i="62"/>
  <c r="H24" i="62" s="1"/>
  <c r="J24" i="62" s="1"/>
  <c r="E28" i="70"/>
  <c r="G28" i="70" s="1"/>
  <c r="F28" i="62"/>
  <c r="H28" i="62" s="1"/>
  <c r="J28" i="62" s="1"/>
  <c r="E32" i="70"/>
  <c r="G32" i="70" s="1"/>
  <c r="F32" i="62"/>
  <c r="H32" i="62" s="1"/>
  <c r="J32" i="62" s="1"/>
  <c r="E36" i="70"/>
  <c r="G36" i="70" s="1"/>
  <c r="F36" i="62"/>
  <c r="E40" i="70"/>
  <c r="G40" i="70" s="1"/>
  <c r="F40" i="62"/>
  <c r="H40" i="62" s="1"/>
  <c r="J40" i="62" s="1"/>
  <c r="E44" i="70"/>
  <c r="G44" i="70" s="1"/>
  <c r="F44" i="62"/>
  <c r="H44" i="62" s="1"/>
  <c r="J44" i="62" s="1"/>
  <c r="E48" i="70"/>
  <c r="G48" i="70" s="1"/>
  <c r="F48" i="62"/>
  <c r="H48" i="62" s="1"/>
  <c r="J48" i="62" s="1"/>
  <c r="E52" i="70"/>
  <c r="G52" i="70" s="1"/>
  <c r="F52" i="62"/>
  <c r="E56" i="70"/>
  <c r="G56" i="70" s="1"/>
  <c r="F56" i="62"/>
  <c r="H56" i="62" s="1"/>
  <c r="J56" i="62" s="1"/>
  <c r="E60" i="70"/>
  <c r="G60" i="70" s="1"/>
  <c r="F60" i="62"/>
  <c r="H60" i="62" s="1"/>
  <c r="J60" i="62" s="1"/>
  <c r="E64" i="70"/>
  <c r="G64" i="70" s="1"/>
  <c r="F64" i="62"/>
  <c r="H64" i="62" s="1"/>
  <c r="J64" i="62" s="1"/>
  <c r="E68" i="70"/>
  <c r="G68" i="70" s="1"/>
  <c r="F68" i="62"/>
  <c r="H68" i="62" s="1"/>
  <c r="J68" i="62" s="1"/>
  <c r="E72" i="70"/>
  <c r="G72" i="70" s="1"/>
  <c r="F72" i="62"/>
  <c r="H72" i="62" s="1"/>
  <c r="J72" i="62" s="1"/>
  <c r="E76" i="70"/>
  <c r="G76" i="70" s="1"/>
  <c r="F76" i="62"/>
  <c r="H76" i="62" s="1"/>
  <c r="J76" i="62" s="1"/>
  <c r="E80" i="70"/>
  <c r="G80" i="70" s="1"/>
  <c r="F80" i="62"/>
  <c r="H80" i="62" s="1"/>
  <c r="J80" i="62" s="1"/>
  <c r="E84" i="70"/>
  <c r="G84" i="70" s="1"/>
  <c r="F84" i="62"/>
  <c r="H84" i="62" s="1"/>
  <c r="J84" i="62" s="1"/>
  <c r="E88" i="70"/>
  <c r="G88" i="70" s="1"/>
  <c r="F88" i="62"/>
  <c r="H88" i="62" s="1"/>
  <c r="J88" i="62" s="1"/>
  <c r="E92" i="70"/>
  <c r="G92" i="70" s="1"/>
  <c r="F92" i="62"/>
  <c r="H92" i="62" s="1"/>
  <c r="J92" i="62" s="1"/>
  <c r="E96" i="70"/>
  <c r="G96" i="70" s="1"/>
  <c r="F96" i="62"/>
  <c r="H96" i="62" s="1"/>
  <c r="J96" i="62" s="1"/>
  <c r="E100" i="70"/>
  <c r="G100" i="70" s="1"/>
  <c r="F100" i="62"/>
  <c r="H100" i="62" s="1"/>
  <c r="J100" i="62" s="1"/>
  <c r="E104" i="70"/>
  <c r="G104" i="70" s="1"/>
  <c r="F104" i="62"/>
  <c r="H104" i="62" s="1"/>
  <c r="J104" i="62" s="1"/>
  <c r="E108" i="70"/>
  <c r="G108" i="70" s="1"/>
  <c r="F108" i="62"/>
  <c r="H108" i="62" s="1"/>
  <c r="J108" i="62" s="1"/>
  <c r="E112" i="70"/>
  <c r="G112" i="70" s="1"/>
  <c r="F112" i="62"/>
  <c r="H112" i="62" s="1"/>
  <c r="J112" i="62" s="1"/>
  <c r="E116" i="70"/>
  <c r="G116" i="70" s="1"/>
  <c r="F116" i="62"/>
  <c r="H116" i="62" s="1"/>
  <c r="J116" i="62" s="1"/>
  <c r="E120" i="70"/>
  <c r="G120" i="70" s="1"/>
  <c r="F120" i="62"/>
  <c r="H120" i="62" s="1"/>
  <c r="J120" i="62" s="1"/>
  <c r="E124" i="70"/>
  <c r="G124" i="70" s="1"/>
  <c r="F124" i="62"/>
  <c r="H124" i="62" s="1"/>
  <c r="J124" i="62" s="1"/>
  <c r="E128" i="70"/>
  <c r="G128" i="70" s="1"/>
  <c r="F128" i="62"/>
  <c r="H128" i="62" s="1"/>
  <c r="J128" i="62" s="1"/>
  <c r="F132" i="72"/>
  <c r="J132" i="72" s="1"/>
  <c r="H132" i="65"/>
  <c r="I132" i="65" s="1"/>
  <c r="F136" i="72"/>
  <c r="K136" i="72" s="1"/>
  <c r="H136" i="65"/>
  <c r="F140" i="72"/>
  <c r="H140" i="65"/>
  <c r="I140" i="65" s="1"/>
  <c r="F144" i="72"/>
  <c r="K144" i="72" s="1"/>
  <c r="H144" i="65"/>
  <c r="I144" i="65" s="1"/>
  <c r="F148" i="72"/>
  <c r="H148" i="65"/>
  <c r="I148" i="65" s="1"/>
  <c r="F152" i="72"/>
  <c r="H152" i="65"/>
  <c r="F156" i="72"/>
  <c r="E156" i="70"/>
  <c r="G156" i="70" s="1"/>
  <c r="G10" i="62"/>
  <c r="H10" i="62" s="1"/>
  <c r="J10" i="62" s="1"/>
  <c r="G10" i="72"/>
  <c r="F10" i="65"/>
  <c r="G10" i="65" s="1"/>
  <c r="I10" i="65" s="1"/>
  <c r="F18" i="65"/>
  <c r="G18" i="65" s="1"/>
  <c r="I18" i="65" s="1"/>
  <c r="G18" i="72"/>
  <c r="J18" i="72" s="1"/>
  <c r="G18" i="62"/>
  <c r="H18" i="62" s="1"/>
  <c r="J18" i="62" s="1"/>
  <c r="G26" i="62"/>
  <c r="H26" i="62" s="1"/>
  <c r="J26" i="62" s="1"/>
  <c r="F26" i="65"/>
  <c r="G26" i="65" s="1"/>
  <c r="I26" i="65" s="1"/>
  <c r="G26" i="72"/>
  <c r="G34" i="62"/>
  <c r="H34" i="62" s="1"/>
  <c r="J34" i="62" s="1"/>
  <c r="G34" i="72"/>
  <c r="F34" i="65"/>
  <c r="G34" i="65" s="1"/>
  <c r="I34" i="65" s="1"/>
  <c r="F42" i="65"/>
  <c r="G42" i="65" s="1"/>
  <c r="I42" i="65" s="1"/>
  <c r="G42" i="72"/>
  <c r="G42" i="62"/>
  <c r="H42" i="62" s="1"/>
  <c r="J42" i="62" s="1"/>
  <c r="G50" i="62"/>
  <c r="H50" i="62" s="1"/>
  <c r="J50" i="62" s="1"/>
  <c r="G50" i="72"/>
  <c r="F50" i="65"/>
  <c r="G50" i="65" s="1"/>
  <c r="I50" i="65" s="1"/>
  <c r="F58" i="65"/>
  <c r="G58" i="65" s="1"/>
  <c r="I58" i="65" s="1"/>
  <c r="G58" i="62"/>
  <c r="G58" i="72"/>
  <c r="G66" i="62"/>
  <c r="F66" i="65"/>
  <c r="G66" i="65" s="1"/>
  <c r="I66" i="65" s="1"/>
  <c r="G66" i="72"/>
  <c r="G74" i="72"/>
  <c r="F74" i="65"/>
  <c r="G74" i="65" s="1"/>
  <c r="I74" i="65" s="1"/>
  <c r="G74" i="62"/>
  <c r="H74" i="62" s="1"/>
  <c r="J74" i="62" s="1"/>
  <c r="G82" i="62"/>
  <c r="F82" i="65"/>
  <c r="G82" i="65" s="1"/>
  <c r="I82" i="65" s="1"/>
  <c r="G82" i="72"/>
  <c r="F90" i="65"/>
  <c r="G90" i="65" s="1"/>
  <c r="I90" i="65" s="1"/>
  <c r="G90" i="62"/>
  <c r="H90" i="62" s="1"/>
  <c r="J90" i="62" s="1"/>
  <c r="G90" i="72"/>
  <c r="G98" i="62"/>
  <c r="H98" i="62" s="1"/>
  <c r="J98" i="62" s="1"/>
  <c r="G98" i="72"/>
  <c r="F98" i="65"/>
  <c r="G98" i="65" s="1"/>
  <c r="I98" i="65" s="1"/>
  <c r="F106" i="65"/>
  <c r="G106" i="65" s="1"/>
  <c r="I106" i="65" s="1"/>
  <c r="G106" i="72"/>
  <c r="G106" i="62"/>
  <c r="H106" i="62" s="1"/>
  <c r="J106" i="62" s="1"/>
  <c r="F114" i="65"/>
  <c r="G114" i="65" s="1"/>
  <c r="I114" i="65" s="1"/>
  <c r="G114" i="72"/>
  <c r="G114" i="62"/>
  <c r="H114" i="62" s="1"/>
  <c r="J114" i="62" s="1"/>
  <c r="G122" i="62"/>
  <c r="G122" i="72"/>
  <c r="F122" i="65"/>
  <c r="G122" i="65" s="1"/>
  <c r="I122" i="65" s="1"/>
  <c r="F130" i="65"/>
  <c r="G130" i="65" s="1"/>
  <c r="I130" i="65" s="1"/>
  <c r="G130" i="62"/>
  <c r="H130" i="62" s="1"/>
  <c r="J130" i="62" s="1"/>
  <c r="G130" i="72"/>
  <c r="G138" i="62"/>
  <c r="H138" i="62" s="1"/>
  <c r="J138" i="62" s="1"/>
  <c r="G138" i="72"/>
  <c r="F138" i="65"/>
  <c r="G138" i="65" s="1"/>
  <c r="I138" i="65" s="1"/>
  <c r="F146" i="65"/>
  <c r="G146" i="65" s="1"/>
  <c r="I146" i="65" s="1"/>
  <c r="G146" i="72"/>
  <c r="G146" i="62"/>
  <c r="H146" i="62" s="1"/>
  <c r="J146" i="62" s="1"/>
  <c r="G154" i="62"/>
  <c r="H154" i="62" s="1"/>
  <c r="J154" i="62" s="1"/>
  <c r="G154" i="72"/>
  <c r="F154" i="65"/>
  <c r="G154" i="65" s="1"/>
  <c r="I154" i="65" s="1"/>
  <c r="F162" i="65"/>
  <c r="G162" i="62"/>
  <c r="G162" i="72"/>
  <c r="F160" i="72"/>
  <c r="E160" i="70"/>
  <c r="H20" i="62"/>
  <c r="J20" i="62" s="1"/>
  <c r="H52" i="62"/>
  <c r="J52" i="62" s="1"/>
  <c r="I136" i="65"/>
  <c r="H54" i="62"/>
  <c r="J54" i="62" s="1"/>
  <c r="H78" i="62"/>
  <c r="J78" i="62" s="1"/>
  <c r="H102" i="62"/>
  <c r="J102" i="62" s="1"/>
  <c r="H126" i="62"/>
  <c r="J126" i="62" s="1"/>
  <c r="I8" i="65"/>
  <c r="I12" i="65"/>
  <c r="AU23" i="53"/>
  <c r="L24" i="64" s="1"/>
  <c r="N24" i="64" s="1"/>
  <c r="J37" i="73"/>
  <c r="G98" i="70"/>
  <c r="G114" i="70"/>
  <c r="G130" i="70"/>
  <c r="G146" i="70"/>
  <c r="H137" i="62"/>
  <c r="J137" i="62" s="1"/>
  <c r="G51" i="70"/>
  <c r="G35" i="70"/>
  <c r="G83" i="70"/>
  <c r="H36" i="62"/>
  <c r="J36" i="62" s="1"/>
  <c r="E33" i="120"/>
  <c r="E41" i="120"/>
  <c r="E53" i="120"/>
  <c r="F53" i="120" s="1"/>
  <c r="E33" i="121"/>
  <c r="L165" i="49"/>
  <c r="L110" i="63"/>
  <c r="J164" i="50"/>
  <c r="G79" i="63"/>
  <c r="AU133" i="53"/>
  <c r="L134" i="64" s="1"/>
  <c r="N134" i="64" s="1"/>
  <c r="P166" i="54"/>
  <c r="Z164" i="56"/>
  <c r="F242" i="31"/>
  <c r="I164" i="55"/>
  <c r="G7" i="130"/>
  <c r="F7" i="130"/>
  <c r="F34" i="130" s="1"/>
  <c r="AW128" i="53"/>
  <c r="I104" i="125"/>
  <c r="G45" i="125"/>
  <c r="S590" i="37"/>
  <c r="S619" i="37"/>
  <c r="S623" i="37"/>
  <c r="N191" i="43"/>
  <c r="N439" i="43"/>
  <c r="P165" i="48"/>
  <c r="F164" i="56"/>
  <c r="V164" i="56"/>
  <c r="P164" i="56"/>
  <c r="J67" i="73"/>
  <c r="J59" i="73"/>
  <c r="H58" i="62"/>
  <c r="J58" i="62" s="1"/>
  <c r="H66" i="62"/>
  <c r="J66" i="62" s="1"/>
  <c r="H82" i="62"/>
  <c r="J82" i="62" s="1"/>
  <c r="H122" i="62"/>
  <c r="J122" i="62" s="1"/>
  <c r="F7" i="72"/>
  <c r="F15" i="72"/>
  <c r="F23" i="72"/>
  <c r="F31" i="72"/>
  <c r="F39" i="72"/>
  <c r="F47" i="72"/>
  <c r="F55" i="72"/>
  <c r="F63" i="72"/>
  <c r="F71" i="72"/>
  <c r="F79" i="72"/>
  <c r="F87" i="72"/>
  <c r="F95" i="72"/>
  <c r="F103" i="72"/>
  <c r="F111" i="72"/>
  <c r="F119" i="72"/>
  <c r="F127" i="72"/>
  <c r="F135" i="72"/>
  <c r="F143" i="72"/>
  <c r="H151" i="65"/>
  <c r="H159" i="65"/>
  <c r="E162" i="72"/>
  <c r="J116" i="73"/>
  <c r="J100" i="73"/>
  <c r="J28" i="73"/>
  <c r="J102" i="73"/>
  <c r="J86" i="73"/>
  <c r="J46" i="73"/>
  <c r="M157" i="61"/>
  <c r="M154" i="61"/>
  <c r="M150" i="61"/>
  <c r="M146" i="61"/>
  <c r="M48" i="61"/>
  <c r="M32" i="61"/>
  <c r="S26" i="61"/>
  <c r="M138" i="61"/>
  <c r="M134" i="61"/>
  <c r="M130" i="61"/>
  <c r="S126" i="61"/>
  <c r="S120" i="61"/>
  <c r="S114" i="61"/>
  <c r="M98" i="61"/>
  <c r="M147" i="61"/>
  <c r="M131" i="61"/>
  <c r="M123" i="61"/>
  <c r="M75" i="61"/>
  <c r="M71" i="61"/>
  <c r="S63" i="61"/>
  <c r="S59" i="61"/>
  <c r="S53" i="61"/>
  <c r="M31" i="61"/>
  <c r="S19" i="61"/>
  <c r="S12" i="61"/>
  <c r="S113" i="61"/>
  <c r="S93" i="61"/>
  <c r="AW12" i="53"/>
  <c r="C28" i="119"/>
  <c r="C78" i="119" s="1"/>
  <c r="G6" i="68"/>
  <c r="I152" i="65"/>
  <c r="J119" i="73"/>
  <c r="L164" i="50"/>
  <c r="AU158" i="53"/>
  <c r="L159" i="64" s="1"/>
  <c r="N159" i="64" s="1"/>
  <c r="AU150" i="53"/>
  <c r="L151" i="64" s="1"/>
  <c r="N151" i="64" s="1"/>
  <c r="F137" i="65"/>
  <c r="G137" i="65" s="1"/>
  <c r="I137" i="65" s="1"/>
  <c r="J164" i="46"/>
  <c r="M108" i="61"/>
  <c r="S36" i="61"/>
  <c r="AX161" i="53"/>
  <c r="FD164" i="47"/>
  <c r="C236" i="31" s="1"/>
  <c r="K108" i="72"/>
  <c r="L108" i="72" s="1"/>
  <c r="K100" i="72"/>
  <c r="S56" i="61"/>
  <c r="C225" i="31"/>
  <c r="E159" i="70"/>
  <c r="E155" i="70"/>
  <c r="G155" i="70" s="1"/>
  <c r="E151" i="70"/>
  <c r="G151" i="70" s="1"/>
  <c r="E147" i="70"/>
  <c r="G147" i="70" s="1"/>
  <c r="H143" i="65"/>
  <c r="H139" i="65"/>
  <c r="H135" i="65"/>
  <c r="H131" i="65"/>
  <c r="H127" i="65"/>
  <c r="H123" i="65"/>
  <c r="H119" i="65"/>
  <c r="H115" i="65"/>
  <c r="H111" i="65"/>
  <c r="H107" i="65"/>
  <c r="H103" i="65"/>
  <c r="H99" i="65"/>
  <c r="H95" i="65"/>
  <c r="H91" i="65"/>
  <c r="H87" i="65"/>
  <c r="H83" i="65"/>
  <c r="H79" i="65"/>
  <c r="H75" i="65"/>
  <c r="H71" i="65"/>
  <c r="H67" i="65"/>
  <c r="H63" i="65"/>
  <c r="H59" i="65"/>
  <c r="H55" i="65"/>
  <c r="H51" i="65"/>
  <c r="H47" i="65"/>
  <c r="H43" i="65"/>
  <c r="H39" i="65"/>
  <c r="H35" i="65"/>
  <c r="H31" i="65"/>
  <c r="H27" i="65"/>
  <c r="H23" i="65"/>
  <c r="H19" i="65"/>
  <c r="H15" i="65"/>
  <c r="H11" i="65"/>
  <c r="H163" i="65" s="1"/>
  <c r="H7" i="65"/>
  <c r="M74" i="61"/>
  <c r="M118" i="61"/>
  <c r="M39" i="61"/>
  <c r="J111" i="73"/>
  <c r="AX160" i="53"/>
  <c r="S124" i="61"/>
  <c r="M111" i="61"/>
  <c r="AU20" i="53"/>
  <c r="L21" i="64" s="1"/>
  <c r="N21" i="64" s="1"/>
  <c r="AV43" i="53"/>
  <c r="X44" i="64" s="1"/>
  <c r="Z44" i="64" s="1"/>
  <c r="AU74" i="53"/>
  <c r="L75" i="64" s="1"/>
  <c r="N75" i="64" s="1"/>
  <c r="L23" i="96"/>
  <c r="L41" i="63"/>
  <c r="C164" i="53"/>
  <c r="X160" i="50"/>
  <c r="I160" i="63" s="1"/>
  <c r="S23" i="61"/>
  <c r="S67" i="61"/>
  <c r="S95" i="61"/>
  <c r="M135" i="61"/>
  <c r="M38" i="61"/>
  <c r="M80" i="61"/>
  <c r="M90" i="61"/>
  <c r="M136" i="61"/>
  <c r="M152" i="61"/>
  <c r="S148" i="61"/>
  <c r="M151" i="61"/>
  <c r="M88" i="61"/>
  <c r="M102" i="61"/>
  <c r="M122" i="61"/>
  <c r="M132" i="61"/>
  <c r="M144" i="61"/>
  <c r="M148" i="61"/>
  <c r="S132" i="61"/>
  <c r="S112" i="61"/>
  <c r="S155" i="61"/>
  <c r="M140" i="61"/>
  <c r="M156" i="61"/>
  <c r="W164" i="56"/>
  <c r="S164" i="56"/>
  <c r="O164" i="56"/>
  <c r="K164" i="56"/>
  <c r="G164" i="56"/>
  <c r="AV8" i="53"/>
  <c r="X9" i="64" s="1"/>
  <c r="Z9" i="64" s="1"/>
  <c r="AU8" i="53"/>
  <c r="S97" i="61"/>
  <c r="I95" i="125"/>
  <c r="AU63" i="53"/>
  <c r="L64" i="64" s="1"/>
  <c r="N64" i="64" s="1"/>
  <c r="S145" i="61"/>
  <c r="I83" i="125"/>
  <c r="S52" i="61"/>
  <c r="S18" i="61"/>
  <c r="X162" i="50"/>
  <c r="I162" i="63" s="1"/>
  <c r="S68" i="61"/>
  <c r="S76" i="61"/>
  <c r="AW37" i="53"/>
  <c r="S72" i="61"/>
  <c r="S108" i="61"/>
  <c r="F41" i="65"/>
  <c r="G41" i="62"/>
  <c r="H41" i="62" s="1"/>
  <c r="J41" i="62" s="1"/>
  <c r="G41" i="72"/>
  <c r="V162" i="49"/>
  <c r="AV32" i="53"/>
  <c r="X33" i="64" s="1"/>
  <c r="Z33" i="64" s="1"/>
  <c r="AB160" i="51"/>
  <c r="J160" i="63" s="1"/>
  <c r="AU32" i="53"/>
  <c r="G105" i="62"/>
  <c r="G105" i="72"/>
  <c r="F105" i="65"/>
  <c r="G105" i="65" s="1"/>
  <c r="I105" i="65" s="1"/>
  <c r="G41" i="65"/>
  <c r="I41" i="65" s="1"/>
  <c r="H105" i="62"/>
  <c r="J105" i="62" s="1"/>
  <c r="R627" i="37"/>
  <c r="M377" i="43"/>
  <c r="O161" i="52"/>
  <c r="F161" i="63" s="1"/>
  <c r="G161" i="63" s="1"/>
  <c r="M89" i="61"/>
  <c r="M81" i="61"/>
  <c r="S65" i="61"/>
  <c r="S49" i="61"/>
  <c r="M33" i="61"/>
  <c r="M25" i="61"/>
  <c r="AV14" i="53"/>
  <c r="X15" i="64" s="1"/>
  <c r="Z15" i="64" s="1"/>
  <c r="J85" i="73"/>
  <c r="G25" i="62"/>
  <c r="H25" i="62" s="1"/>
  <c r="J25" i="62" s="1"/>
  <c r="F25" i="65"/>
  <c r="G25" i="65" s="1"/>
  <c r="I25" i="65" s="1"/>
  <c r="G25" i="72"/>
  <c r="G89" i="62"/>
  <c r="H89" i="62" s="1"/>
  <c r="J89" i="62" s="1"/>
  <c r="F89" i="65"/>
  <c r="G89" i="72"/>
  <c r="F153" i="65"/>
  <c r="G153" i="65" s="1"/>
  <c r="I153" i="65" s="1"/>
  <c r="G153" i="62"/>
  <c r="H153" i="62" s="1"/>
  <c r="J153" i="62" s="1"/>
  <c r="G153" i="72"/>
  <c r="AU119" i="53"/>
  <c r="L120" i="64" s="1"/>
  <c r="N120" i="64" s="1"/>
  <c r="AU78" i="53"/>
  <c r="L79" i="64" s="1"/>
  <c r="N79" i="64" s="1"/>
  <c r="AU100" i="53"/>
  <c r="C228" i="31"/>
  <c r="U162" i="49"/>
  <c r="P160" i="52"/>
  <c r="K160" i="63" s="1"/>
  <c r="AV16" i="53"/>
  <c r="X17" i="64" s="1"/>
  <c r="Z17" i="64" s="1"/>
  <c r="AV137" i="53"/>
  <c r="X138" i="64" s="1"/>
  <c r="Z138" i="64" s="1"/>
  <c r="G57" i="62"/>
  <c r="H57" i="62" s="1"/>
  <c r="J57" i="62" s="1"/>
  <c r="F57" i="65"/>
  <c r="G57" i="65" s="1"/>
  <c r="I57" i="65" s="1"/>
  <c r="G57" i="72"/>
  <c r="F121" i="65"/>
  <c r="G121" i="65" s="1"/>
  <c r="I121" i="65" s="1"/>
  <c r="G121" i="62"/>
  <c r="H121" i="62" s="1"/>
  <c r="J121" i="62" s="1"/>
  <c r="G121" i="72"/>
  <c r="G89" i="65"/>
  <c r="I89" i="65" s="1"/>
  <c r="L165" i="48"/>
  <c r="R165" i="49"/>
  <c r="AD164" i="53"/>
  <c r="AT164" i="53"/>
  <c r="AV144" i="53"/>
  <c r="X145" i="64" s="1"/>
  <c r="Z145" i="64" s="1"/>
  <c r="AU95" i="53"/>
  <c r="L96" i="64" s="1"/>
  <c r="N96" i="64" s="1"/>
  <c r="AU149" i="53"/>
  <c r="L150" i="64" s="1"/>
  <c r="N150" i="64" s="1"/>
  <c r="AV149" i="53"/>
  <c r="X150" i="64" s="1"/>
  <c r="Z150" i="64" s="1"/>
  <c r="AU157" i="53"/>
  <c r="L158" i="64" s="1"/>
  <c r="N158" i="64" s="1"/>
  <c r="AV17" i="53"/>
  <c r="X18" i="64" s="1"/>
  <c r="Z18" i="64" s="1"/>
  <c r="AU97" i="53"/>
  <c r="AU98" i="53"/>
  <c r="AV102" i="53"/>
  <c r="X103" i="64" s="1"/>
  <c r="Z103" i="64" s="1"/>
  <c r="AU14" i="53"/>
  <c r="AV151" i="53"/>
  <c r="X152" i="64" s="1"/>
  <c r="Z152" i="64" s="1"/>
  <c r="W160" i="48"/>
  <c r="Q159" i="46"/>
  <c r="AC159" i="51"/>
  <c r="Q159" i="52"/>
  <c r="AZ159" i="53"/>
  <c r="Y161" i="54"/>
  <c r="K159" i="55"/>
  <c r="AD159" i="56"/>
  <c r="I73" i="43"/>
  <c r="J73" i="43" s="1"/>
  <c r="K72" i="43"/>
  <c r="L72" i="43" s="1"/>
  <c r="G17" i="62"/>
  <c r="H17" i="62" s="1"/>
  <c r="J17" i="62" s="1"/>
  <c r="F17" i="65"/>
  <c r="G17" i="65" s="1"/>
  <c r="I17" i="65" s="1"/>
  <c r="G17" i="72"/>
  <c r="G49" i="62"/>
  <c r="H49" i="62" s="1"/>
  <c r="J49" i="62" s="1"/>
  <c r="G49" i="72"/>
  <c r="F49" i="65"/>
  <c r="G81" i="62"/>
  <c r="H81" i="62" s="1"/>
  <c r="J81" i="62" s="1"/>
  <c r="F81" i="65"/>
  <c r="G81" i="65" s="1"/>
  <c r="I81" i="65" s="1"/>
  <c r="G81" i="72"/>
  <c r="K81" i="72" s="1"/>
  <c r="G113" i="62"/>
  <c r="F113" i="65"/>
  <c r="G113" i="65" s="1"/>
  <c r="I113" i="65" s="1"/>
  <c r="G113" i="72"/>
  <c r="G145" i="62"/>
  <c r="H145" i="62" s="1"/>
  <c r="J145" i="62" s="1"/>
  <c r="F145" i="65"/>
  <c r="G145" i="72"/>
  <c r="G49" i="65"/>
  <c r="I49" i="65" s="1"/>
  <c r="H113" i="62"/>
  <c r="J113" i="62" s="1"/>
  <c r="D164" i="53"/>
  <c r="L164" i="53"/>
  <c r="AB164" i="53"/>
  <c r="AJ164" i="53"/>
  <c r="AR164" i="53"/>
  <c r="N164" i="53"/>
  <c r="C76" i="118"/>
  <c r="H164" i="56"/>
  <c r="AV7" i="53"/>
  <c r="AV13" i="53"/>
  <c r="AU16" i="53"/>
  <c r="AU17" i="53"/>
  <c r="AV70" i="53"/>
  <c r="X71" i="64" s="1"/>
  <c r="AV80" i="53"/>
  <c r="X81" i="64" s="1"/>
  <c r="Z81" i="64" s="1"/>
  <c r="AV90" i="53"/>
  <c r="X91" i="64" s="1"/>
  <c r="Z91" i="64" s="1"/>
  <c r="AU101" i="53"/>
  <c r="AU137" i="53"/>
  <c r="AU51" i="53"/>
  <c r="L52" i="64" s="1"/>
  <c r="N52" i="64" s="1"/>
  <c r="Z71" i="64"/>
  <c r="J72" i="43"/>
  <c r="G72" i="43"/>
  <c r="G33" i="62"/>
  <c r="H33" i="62" s="1"/>
  <c r="J33" i="62" s="1"/>
  <c r="G33" i="72"/>
  <c r="F33" i="65"/>
  <c r="G33" i="65" s="1"/>
  <c r="I33" i="65" s="1"/>
  <c r="G65" i="62"/>
  <c r="H65" i="62" s="1"/>
  <c r="J65" i="62" s="1"/>
  <c r="F65" i="65"/>
  <c r="G65" i="65" s="1"/>
  <c r="I65" i="65" s="1"/>
  <c r="G65" i="72"/>
  <c r="G97" i="62"/>
  <c r="H97" i="62" s="1"/>
  <c r="J97" i="62" s="1"/>
  <c r="F97" i="65"/>
  <c r="G97" i="65" s="1"/>
  <c r="I97" i="65" s="1"/>
  <c r="G97" i="72"/>
  <c r="G129" i="62"/>
  <c r="H129" i="62" s="1"/>
  <c r="J129" i="62" s="1"/>
  <c r="F129" i="65"/>
  <c r="G129" i="65" s="1"/>
  <c r="I129" i="65" s="1"/>
  <c r="G129" i="72"/>
  <c r="AY162" i="53"/>
  <c r="S163" i="64"/>
  <c r="Y163" i="64" s="1"/>
  <c r="G145" i="65"/>
  <c r="I145" i="65" s="1"/>
  <c r="P162" i="52"/>
  <c r="K162" i="63" s="1"/>
  <c r="C226" i="31"/>
  <c r="C227" i="31"/>
  <c r="R56" i="40"/>
  <c r="S56" i="40" s="1"/>
  <c r="AB161" i="51"/>
  <c r="J161" i="63" s="1"/>
  <c r="AV39" i="53"/>
  <c r="AW39" i="53" s="1"/>
  <c r="S157" i="61"/>
  <c r="S154" i="61"/>
  <c r="S150" i="61"/>
  <c r="S146" i="61"/>
  <c r="S142" i="61"/>
  <c r="S116" i="61"/>
  <c r="M100" i="61"/>
  <c r="M58" i="61"/>
  <c r="S42" i="61"/>
  <c r="M28" i="61"/>
  <c r="M126" i="61"/>
  <c r="M104" i="61"/>
  <c r="S62" i="61"/>
  <c r="M46" i="61"/>
  <c r="S147" i="61"/>
  <c r="S131" i="61"/>
  <c r="M125" i="61"/>
  <c r="M59" i="61"/>
  <c r="S45" i="61"/>
  <c r="S29" i="61"/>
  <c r="M19" i="61"/>
  <c r="K161" i="64"/>
  <c r="AU136" i="53"/>
  <c r="L137" i="64" s="1"/>
  <c r="N137" i="64" s="1"/>
  <c r="AV157" i="53"/>
  <c r="X158" i="64" s="1"/>
  <c r="Z158" i="64" s="1"/>
  <c r="AU87" i="53"/>
  <c r="L88" i="64" s="1"/>
  <c r="N88" i="64" s="1"/>
  <c r="AB164" i="56"/>
  <c r="T164" i="56"/>
  <c r="L164" i="56"/>
  <c r="W163" i="64"/>
  <c r="AV51" i="53"/>
  <c r="AV159" i="53"/>
  <c r="X160" i="64" s="1"/>
  <c r="Z160" i="64" s="1"/>
  <c r="AV65" i="53"/>
  <c r="X66" i="64" s="1"/>
  <c r="Z66" i="64" s="1"/>
  <c r="AV76" i="53"/>
  <c r="X77" i="64" s="1"/>
  <c r="Z77" i="64" s="1"/>
  <c r="AU102" i="53"/>
  <c r="AU138" i="53"/>
  <c r="AV57" i="53"/>
  <c r="X58" i="64" s="1"/>
  <c r="Z58" i="64" s="1"/>
  <c r="AV94" i="53"/>
  <c r="X95" i="64" s="1"/>
  <c r="Z95" i="64" s="1"/>
  <c r="Z141" i="64"/>
  <c r="G100" i="125"/>
  <c r="I100" i="125"/>
  <c r="G78" i="125"/>
  <c r="I78" i="125"/>
  <c r="AW83" i="53"/>
  <c r="L93" i="63"/>
  <c r="L102" i="63"/>
  <c r="G113" i="63"/>
  <c r="G41" i="63"/>
  <c r="X40" i="64"/>
  <c r="Z40" i="64" s="1"/>
  <c r="C67" i="125"/>
  <c r="D67" i="125" s="1"/>
  <c r="H67" i="125" s="1"/>
  <c r="C67" i="72"/>
  <c r="H11" i="118"/>
  <c r="L4" i="118" s="1"/>
  <c r="AA1" i="118"/>
  <c r="N4" i="118" s="1"/>
  <c r="D6" i="129"/>
  <c r="D8" i="129" s="1"/>
  <c r="D10" i="129" s="1"/>
  <c r="G99" i="125"/>
  <c r="I99" i="125"/>
  <c r="L101" i="64"/>
  <c r="N101" i="64" s="1"/>
  <c r="G18" i="125"/>
  <c r="I18" i="125"/>
  <c r="R351" i="37"/>
  <c r="S337" i="37"/>
  <c r="G161" i="62"/>
  <c r="G161" i="72"/>
  <c r="F161" i="65"/>
  <c r="G11" i="62"/>
  <c r="H11" i="62" s="1"/>
  <c r="J11" i="62" s="1"/>
  <c r="F11" i="65"/>
  <c r="G11" i="65" s="1"/>
  <c r="G11" i="72"/>
  <c r="K11" i="72" s="1"/>
  <c r="F15" i="65"/>
  <c r="G15" i="65" s="1"/>
  <c r="I15" i="65" s="1"/>
  <c r="G15" i="62"/>
  <c r="H15" i="62" s="1"/>
  <c r="J15" i="62" s="1"/>
  <c r="G15" i="72"/>
  <c r="G21" i="62"/>
  <c r="H21" i="62" s="1"/>
  <c r="J21" i="62" s="1"/>
  <c r="F21" i="65"/>
  <c r="G21" i="72"/>
  <c r="K21" i="72" s="1"/>
  <c r="G27" i="62"/>
  <c r="H27" i="62" s="1"/>
  <c r="J27" i="62" s="1"/>
  <c r="G27" i="72"/>
  <c r="K27" i="72" s="1"/>
  <c r="F27" i="65"/>
  <c r="G27" i="65" s="1"/>
  <c r="G31" i="62"/>
  <c r="H31" i="62" s="1"/>
  <c r="J31" i="62" s="1"/>
  <c r="F31" i="65"/>
  <c r="G31" i="65" s="1"/>
  <c r="I31" i="65" s="1"/>
  <c r="G31" i="72"/>
  <c r="G37" i="62"/>
  <c r="H37" i="62" s="1"/>
  <c r="J37" i="62" s="1"/>
  <c r="G37" i="72"/>
  <c r="F37" i="65"/>
  <c r="G37" i="65" s="1"/>
  <c r="I37" i="65" s="1"/>
  <c r="G43" i="62"/>
  <c r="H43" i="62" s="1"/>
  <c r="J43" i="62" s="1"/>
  <c r="G43" i="72"/>
  <c r="F43" i="65"/>
  <c r="G43" i="65" s="1"/>
  <c r="I43" i="65" s="1"/>
  <c r="G47" i="62"/>
  <c r="H47" i="62" s="1"/>
  <c r="J47" i="62" s="1"/>
  <c r="F47" i="65"/>
  <c r="G47" i="65" s="1"/>
  <c r="G47" i="72"/>
  <c r="J47" i="72" s="1"/>
  <c r="G53" i="62"/>
  <c r="H53" i="62" s="1"/>
  <c r="J53" i="62" s="1"/>
  <c r="F53" i="65"/>
  <c r="G53" i="65" s="1"/>
  <c r="I53" i="65" s="1"/>
  <c r="G53" i="72"/>
  <c r="G59" i="62"/>
  <c r="H59" i="62" s="1"/>
  <c r="J59" i="62" s="1"/>
  <c r="G59" i="72"/>
  <c r="F59" i="65"/>
  <c r="G59" i="65" s="1"/>
  <c r="G63" i="62"/>
  <c r="H63" i="62" s="1"/>
  <c r="J63" i="62" s="1"/>
  <c r="F63" i="65"/>
  <c r="G63" i="65" s="1"/>
  <c r="I63" i="65" s="1"/>
  <c r="G63" i="72"/>
  <c r="G69" i="62"/>
  <c r="H69" i="62" s="1"/>
  <c r="J69" i="62" s="1"/>
  <c r="G69" i="72"/>
  <c r="F69" i="65"/>
  <c r="G69" i="65" s="1"/>
  <c r="I69" i="65" s="1"/>
  <c r="G75" i="62"/>
  <c r="H75" i="62" s="1"/>
  <c r="J75" i="62" s="1"/>
  <c r="G75" i="72"/>
  <c r="F75" i="65"/>
  <c r="G75" i="65" s="1"/>
  <c r="I75" i="65" s="1"/>
  <c r="G79" i="62"/>
  <c r="H79" i="62" s="1"/>
  <c r="J79" i="62" s="1"/>
  <c r="G79" i="72"/>
  <c r="F79" i="65"/>
  <c r="G79" i="65" s="1"/>
  <c r="I79" i="65" s="1"/>
  <c r="G85" i="62"/>
  <c r="H85" i="62" s="1"/>
  <c r="J85" i="62" s="1"/>
  <c r="F85" i="65"/>
  <c r="G85" i="65" s="1"/>
  <c r="I85" i="65" s="1"/>
  <c r="G85" i="72"/>
  <c r="G91" i="72"/>
  <c r="G91" i="62"/>
  <c r="H91" i="62" s="1"/>
  <c r="J91" i="62" s="1"/>
  <c r="F91" i="65"/>
  <c r="G91" i="65" s="1"/>
  <c r="F95" i="65"/>
  <c r="G95" i="65" s="1"/>
  <c r="G95" i="72"/>
  <c r="J95" i="72" s="1"/>
  <c r="G95" i="62"/>
  <c r="H95" i="62" s="1"/>
  <c r="J95" i="62" s="1"/>
  <c r="G101" i="62"/>
  <c r="H101" i="62" s="1"/>
  <c r="J101" i="62" s="1"/>
  <c r="F101" i="65"/>
  <c r="G101" i="65" s="1"/>
  <c r="I101" i="65" s="1"/>
  <c r="G101" i="72"/>
  <c r="F107" i="65"/>
  <c r="G107" i="65" s="1"/>
  <c r="I107" i="65" s="1"/>
  <c r="G107" i="72"/>
  <c r="G107" i="62"/>
  <c r="H107" i="62" s="1"/>
  <c r="J107" i="62" s="1"/>
  <c r="G111" i="62"/>
  <c r="H111" i="62" s="1"/>
  <c r="J111" i="62" s="1"/>
  <c r="G111" i="72"/>
  <c r="F111" i="65"/>
  <c r="G111" i="65" s="1"/>
  <c r="I111" i="65" s="1"/>
  <c r="F117" i="65"/>
  <c r="G117" i="65" s="1"/>
  <c r="I117" i="65" s="1"/>
  <c r="G117" i="62"/>
  <c r="G117" i="72"/>
  <c r="G123" i="62"/>
  <c r="H123" i="62" s="1"/>
  <c r="J123" i="62" s="1"/>
  <c r="G123" i="72"/>
  <c r="F123" i="65"/>
  <c r="G123" i="65" s="1"/>
  <c r="G127" i="62"/>
  <c r="H127" i="62" s="1"/>
  <c r="J127" i="62" s="1"/>
  <c r="F127" i="65"/>
  <c r="G127" i="65" s="1"/>
  <c r="I127" i="65" s="1"/>
  <c r="G127" i="72"/>
  <c r="F133" i="65"/>
  <c r="G133" i="65" s="1"/>
  <c r="I133" i="65" s="1"/>
  <c r="G133" i="72"/>
  <c r="G133" i="62"/>
  <c r="H133" i="62" s="1"/>
  <c r="J133" i="62" s="1"/>
  <c r="G139" i="62"/>
  <c r="H139" i="62" s="1"/>
  <c r="J139" i="62" s="1"/>
  <c r="F139" i="65"/>
  <c r="G139" i="65" s="1"/>
  <c r="G139" i="72"/>
  <c r="G143" i="62"/>
  <c r="H143" i="62" s="1"/>
  <c r="J143" i="62" s="1"/>
  <c r="G143" i="72"/>
  <c r="F143" i="65"/>
  <c r="G143" i="65" s="1"/>
  <c r="I143" i="65" s="1"/>
  <c r="F149" i="65"/>
  <c r="G149" i="65" s="1"/>
  <c r="I149" i="65" s="1"/>
  <c r="G149" i="72"/>
  <c r="K149" i="72" s="1"/>
  <c r="G149" i="62"/>
  <c r="H149" i="62" s="1"/>
  <c r="J149" i="62" s="1"/>
  <c r="F155" i="65"/>
  <c r="G155" i="65" s="1"/>
  <c r="I155" i="65" s="1"/>
  <c r="G155" i="72"/>
  <c r="G155" i="62"/>
  <c r="H155" i="62" s="1"/>
  <c r="J155" i="62" s="1"/>
  <c r="Q161" i="64"/>
  <c r="N164" i="46"/>
  <c r="D159" i="71"/>
  <c r="F159" i="125"/>
  <c r="D159" i="68"/>
  <c r="J160" i="55"/>
  <c r="D161" i="68"/>
  <c r="J162" i="55"/>
  <c r="J144" i="72"/>
  <c r="W90" i="54"/>
  <c r="F87" i="61"/>
  <c r="W10" i="54"/>
  <c r="F7" i="61"/>
  <c r="C145" i="125"/>
  <c r="D145" i="125" s="1"/>
  <c r="H145" i="125" s="1"/>
  <c r="C145" i="72"/>
  <c r="W91" i="54"/>
  <c r="F88" i="61"/>
  <c r="Q162" i="55"/>
  <c r="R162" i="55" s="1"/>
  <c r="I51" i="125"/>
  <c r="G51" i="125"/>
  <c r="I97" i="125"/>
  <c r="G97" i="125"/>
  <c r="K143" i="72"/>
  <c r="J27" i="72"/>
  <c r="I21" i="125"/>
  <c r="G21" i="125"/>
  <c r="Q161" i="46"/>
  <c r="Y161" i="50"/>
  <c r="W162" i="49"/>
  <c r="Q161" i="52"/>
  <c r="AC161" i="51"/>
  <c r="Y163" i="54"/>
  <c r="AD161" i="56"/>
  <c r="W162" i="48"/>
  <c r="AZ161" i="53"/>
  <c r="K161" i="55"/>
  <c r="S571" i="37"/>
  <c r="Q627" i="37"/>
  <c r="H163" i="63"/>
  <c r="H164" i="63" s="1"/>
  <c r="O164" i="64"/>
  <c r="AY163" i="53"/>
  <c r="F7" i="65"/>
  <c r="G7" i="72"/>
  <c r="G7" i="62"/>
  <c r="H7" i="62" s="1"/>
  <c r="G13" i="62"/>
  <c r="H13" i="62" s="1"/>
  <c r="J13" i="62" s="1"/>
  <c r="F13" i="65"/>
  <c r="G13" i="65" s="1"/>
  <c r="I13" i="65" s="1"/>
  <c r="G13" i="72"/>
  <c r="G19" i="62"/>
  <c r="H19" i="62" s="1"/>
  <c r="J19" i="62" s="1"/>
  <c r="G19" i="72"/>
  <c r="F19" i="65"/>
  <c r="G19" i="65" s="1"/>
  <c r="I19" i="65" s="1"/>
  <c r="G23" i="62"/>
  <c r="H23" i="62" s="1"/>
  <c r="J23" i="62" s="1"/>
  <c r="F23" i="65"/>
  <c r="G23" i="65" s="1"/>
  <c r="G23" i="72"/>
  <c r="F29" i="65"/>
  <c r="G29" i="65" s="1"/>
  <c r="I29" i="65" s="1"/>
  <c r="G29" i="62"/>
  <c r="H29" i="62" s="1"/>
  <c r="J29" i="62" s="1"/>
  <c r="G29" i="72"/>
  <c r="G35" i="62"/>
  <c r="H35" i="62" s="1"/>
  <c r="J35" i="62" s="1"/>
  <c r="F35" i="65"/>
  <c r="G35" i="65" s="1"/>
  <c r="G35" i="72"/>
  <c r="G39" i="62"/>
  <c r="H39" i="62" s="1"/>
  <c r="J39" i="62" s="1"/>
  <c r="G39" i="72"/>
  <c r="F39" i="65"/>
  <c r="F45" i="65"/>
  <c r="G45" i="65" s="1"/>
  <c r="I45" i="65" s="1"/>
  <c r="G45" i="72"/>
  <c r="K45" i="72" s="1"/>
  <c r="G45" i="62"/>
  <c r="H45" i="62" s="1"/>
  <c r="J45" i="62" s="1"/>
  <c r="G51" i="62"/>
  <c r="H51" i="62" s="1"/>
  <c r="J51" i="62" s="1"/>
  <c r="F51" i="65"/>
  <c r="G51" i="65" s="1"/>
  <c r="G51" i="72"/>
  <c r="J51" i="72" s="1"/>
  <c r="G55" i="62"/>
  <c r="H55" i="62" s="1"/>
  <c r="J55" i="62" s="1"/>
  <c r="F55" i="65"/>
  <c r="G55" i="65" s="1"/>
  <c r="I55" i="65" s="1"/>
  <c r="G55" i="72"/>
  <c r="G61" i="62"/>
  <c r="H61" i="62" s="1"/>
  <c r="J61" i="62" s="1"/>
  <c r="G61" i="72"/>
  <c r="J61" i="72" s="1"/>
  <c r="F61" i="65"/>
  <c r="G61" i="65" s="1"/>
  <c r="I61" i="65" s="1"/>
  <c r="G67" i="62"/>
  <c r="H67" i="62" s="1"/>
  <c r="J67" i="62" s="1"/>
  <c r="G67" i="72"/>
  <c r="F67" i="65"/>
  <c r="G71" i="62"/>
  <c r="H71" i="62" s="1"/>
  <c r="J71" i="62" s="1"/>
  <c r="F71" i="65"/>
  <c r="G71" i="65" s="1"/>
  <c r="G71" i="72"/>
  <c r="K71" i="72" s="1"/>
  <c r="G77" i="62"/>
  <c r="H77" i="62" s="1"/>
  <c r="J77" i="62" s="1"/>
  <c r="G77" i="72"/>
  <c r="F77" i="65"/>
  <c r="G77" i="65" s="1"/>
  <c r="I77" i="65" s="1"/>
  <c r="G83" i="62"/>
  <c r="H83" i="62" s="1"/>
  <c r="J83" i="62" s="1"/>
  <c r="F83" i="65"/>
  <c r="G83" i="65" s="1"/>
  <c r="G83" i="72"/>
  <c r="K83" i="72" s="1"/>
  <c r="G87" i="72"/>
  <c r="G87" i="62"/>
  <c r="H87" i="62" s="1"/>
  <c r="J87" i="62" s="1"/>
  <c r="F87" i="65"/>
  <c r="G87" i="65" s="1"/>
  <c r="G93" i="62"/>
  <c r="H93" i="62" s="1"/>
  <c r="J93" i="62" s="1"/>
  <c r="G93" i="72"/>
  <c r="F93" i="65"/>
  <c r="G99" i="72"/>
  <c r="J99" i="72" s="1"/>
  <c r="F99" i="65"/>
  <c r="G99" i="65" s="1"/>
  <c r="I99" i="65" s="1"/>
  <c r="G99" i="62"/>
  <c r="H99" i="62" s="1"/>
  <c r="J99" i="62" s="1"/>
  <c r="G103" i="72"/>
  <c r="G103" i="62"/>
  <c r="H103" i="62" s="1"/>
  <c r="J103" i="62" s="1"/>
  <c r="F103" i="65"/>
  <c r="G103" i="65" s="1"/>
  <c r="I103" i="65" s="1"/>
  <c r="F109" i="65"/>
  <c r="G109" i="65" s="1"/>
  <c r="I109" i="65" s="1"/>
  <c r="G109" i="62"/>
  <c r="H109" i="62" s="1"/>
  <c r="J109" i="62" s="1"/>
  <c r="G109" i="72"/>
  <c r="G115" i="62"/>
  <c r="H115" i="62" s="1"/>
  <c r="J115" i="62" s="1"/>
  <c r="F115" i="65"/>
  <c r="G115" i="65" s="1"/>
  <c r="G115" i="72"/>
  <c r="G119" i="62"/>
  <c r="H119" i="62" s="1"/>
  <c r="J119" i="62" s="1"/>
  <c r="G119" i="72"/>
  <c r="F119" i="65"/>
  <c r="G119" i="65" s="1"/>
  <c r="F125" i="65"/>
  <c r="G125" i="72"/>
  <c r="G125" i="62"/>
  <c r="H125" i="62" s="1"/>
  <c r="J125" i="62" s="1"/>
  <c r="G131" i="62"/>
  <c r="H131" i="62" s="1"/>
  <c r="J131" i="62" s="1"/>
  <c r="F131" i="65"/>
  <c r="G131" i="65" s="1"/>
  <c r="G131" i="72"/>
  <c r="J131" i="72" s="1"/>
  <c r="G135" i="62"/>
  <c r="H135" i="62" s="1"/>
  <c r="J135" i="62" s="1"/>
  <c r="G135" i="72"/>
  <c r="F135" i="65"/>
  <c r="G135" i="65" s="1"/>
  <c r="I135" i="65" s="1"/>
  <c r="F141" i="65"/>
  <c r="G141" i="65" s="1"/>
  <c r="I141" i="65" s="1"/>
  <c r="G141" i="62"/>
  <c r="H141" i="62" s="1"/>
  <c r="J141" i="62" s="1"/>
  <c r="G141" i="72"/>
  <c r="G147" i="62"/>
  <c r="H147" i="62" s="1"/>
  <c r="J147" i="62" s="1"/>
  <c r="G147" i="72"/>
  <c r="F147" i="65"/>
  <c r="G147" i="65" s="1"/>
  <c r="I147" i="65" s="1"/>
  <c r="F151" i="65"/>
  <c r="G151" i="65" s="1"/>
  <c r="G151" i="62"/>
  <c r="H151" i="62" s="1"/>
  <c r="J151" i="62" s="1"/>
  <c r="G151" i="72"/>
  <c r="G157" i="62"/>
  <c r="H157" i="62" s="1"/>
  <c r="J157" i="62" s="1"/>
  <c r="F157" i="65"/>
  <c r="G157" i="65" s="1"/>
  <c r="I157" i="65" s="1"/>
  <c r="G157" i="72"/>
  <c r="T161" i="64"/>
  <c r="F164" i="46"/>
  <c r="AY160" i="53"/>
  <c r="J104" i="72"/>
  <c r="K104" i="72"/>
  <c r="C153" i="125"/>
  <c r="D153" i="125" s="1"/>
  <c r="H153" i="125" s="1"/>
  <c r="C153" i="72"/>
  <c r="W57" i="54"/>
  <c r="F54" i="61"/>
  <c r="X122" i="54"/>
  <c r="F119" i="61"/>
  <c r="K132" i="72"/>
  <c r="C159" i="68"/>
  <c r="E159" i="68" s="1"/>
  <c r="F159" i="70"/>
  <c r="E159" i="61"/>
  <c r="E159" i="125"/>
  <c r="F161" i="70"/>
  <c r="E161" i="125"/>
  <c r="C161" i="68"/>
  <c r="E161" i="68" s="1"/>
  <c r="E161" i="61"/>
  <c r="I9" i="125"/>
  <c r="G9" i="125"/>
  <c r="I143" i="125"/>
  <c r="G143" i="125"/>
  <c r="I27" i="125"/>
  <c r="G27" i="125"/>
  <c r="J45" i="72"/>
  <c r="G125" i="65"/>
  <c r="I125" i="65" s="1"/>
  <c r="G93" i="65"/>
  <c r="I93" i="65" s="1"/>
  <c r="G21" i="65"/>
  <c r="I21" i="65" s="1"/>
  <c r="P164" i="51"/>
  <c r="G119" i="63"/>
  <c r="G127" i="63"/>
  <c r="P27" i="52"/>
  <c r="K27" i="63" s="1"/>
  <c r="L27" i="63" s="1"/>
  <c r="P31" i="52"/>
  <c r="K31" i="63" s="1"/>
  <c r="G14" i="61"/>
  <c r="X55" i="54"/>
  <c r="X83" i="54"/>
  <c r="X117" i="54"/>
  <c r="C114" i="125" s="1"/>
  <c r="D114" i="125" s="1"/>
  <c r="H114" i="125" s="1"/>
  <c r="C130" i="72"/>
  <c r="K130" i="72" s="1"/>
  <c r="X31" i="54"/>
  <c r="X39" i="54"/>
  <c r="X47" i="54"/>
  <c r="C44" i="72" s="1"/>
  <c r="X51" i="54"/>
  <c r="X149" i="54"/>
  <c r="X157" i="54"/>
  <c r="AB10" i="51"/>
  <c r="J10" i="63" s="1"/>
  <c r="L10" i="63" s="1"/>
  <c r="V161" i="48"/>
  <c r="H159" i="72" s="1"/>
  <c r="V164" i="49"/>
  <c r="E162" i="65" s="1"/>
  <c r="AB46" i="51"/>
  <c r="J46" i="63" s="1"/>
  <c r="AA54" i="51"/>
  <c r="E54" i="63" s="1"/>
  <c r="G54" i="63" s="1"/>
  <c r="AA60" i="51"/>
  <c r="E60" i="63" s="1"/>
  <c r="G60" i="63" s="1"/>
  <c r="AA92" i="51"/>
  <c r="E92" i="63" s="1"/>
  <c r="G92" i="63" s="1"/>
  <c r="AA128" i="51"/>
  <c r="E128" i="63" s="1"/>
  <c r="AA136" i="51"/>
  <c r="E136" i="63" s="1"/>
  <c r="AB143" i="51"/>
  <c r="J143" i="63" s="1"/>
  <c r="L143" i="63" s="1"/>
  <c r="AB14" i="51"/>
  <c r="J14" i="63" s="1"/>
  <c r="AA14" i="51"/>
  <c r="E14" i="63" s="1"/>
  <c r="G14" i="63" s="1"/>
  <c r="AB108" i="51"/>
  <c r="J108" i="63" s="1"/>
  <c r="AA108" i="51"/>
  <c r="E108" i="63" s="1"/>
  <c r="P116" i="52"/>
  <c r="K116" i="63" s="1"/>
  <c r="L116" i="63" s="1"/>
  <c r="P144" i="52"/>
  <c r="K144" i="63" s="1"/>
  <c r="O160" i="52"/>
  <c r="F160" i="63" s="1"/>
  <c r="AV20" i="53"/>
  <c r="AU65" i="53"/>
  <c r="AV69" i="53"/>
  <c r="AU73" i="53"/>
  <c r="AU76" i="53"/>
  <c r="AU80" i="53"/>
  <c r="AV121" i="53"/>
  <c r="X122" i="64" s="1"/>
  <c r="Z122" i="64" s="1"/>
  <c r="AV132" i="53"/>
  <c r="X133" i="64" s="1"/>
  <c r="Z133" i="64" s="1"/>
  <c r="AV146" i="53"/>
  <c r="X147" i="64" s="1"/>
  <c r="Z147" i="64" s="1"/>
  <c r="AV156" i="53"/>
  <c r="X157" i="64" s="1"/>
  <c r="Z157" i="64" s="1"/>
  <c r="AU152" i="53"/>
  <c r="L153" i="64" s="1"/>
  <c r="N153" i="64" s="1"/>
  <c r="AU52" i="53"/>
  <c r="L53" i="64" s="1"/>
  <c r="N53" i="64" s="1"/>
  <c r="AU18" i="53"/>
  <c r="L19" i="64" s="1"/>
  <c r="N19" i="64" s="1"/>
  <c r="J29" i="73"/>
  <c r="X116" i="54"/>
  <c r="C113" i="125" s="1"/>
  <c r="D113" i="125" s="1"/>
  <c r="H113" i="125" s="1"/>
  <c r="X26" i="54"/>
  <c r="C23" i="72" s="1"/>
  <c r="AB30" i="51"/>
  <c r="J30" i="63" s="1"/>
  <c r="AA48" i="51"/>
  <c r="E48" i="63" s="1"/>
  <c r="AB57" i="51"/>
  <c r="J57" i="63" s="1"/>
  <c r="AB113" i="51"/>
  <c r="J113" i="63" s="1"/>
  <c r="P17" i="52"/>
  <c r="K17" i="63" s="1"/>
  <c r="L17" i="63" s="1"/>
  <c r="P64" i="52"/>
  <c r="K64" i="63" s="1"/>
  <c r="L64" i="63" s="1"/>
  <c r="O64" i="52"/>
  <c r="F64" i="63" s="1"/>
  <c r="O94" i="52"/>
  <c r="F94" i="63" s="1"/>
  <c r="G94" i="63" s="1"/>
  <c r="AV10" i="53"/>
  <c r="X11" i="64" s="1"/>
  <c r="Z11" i="64" s="1"/>
  <c r="AU36" i="53"/>
  <c r="L37" i="64" s="1"/>
  <c r="N37" i="64" s="1"/>
  <c r="AU44" i="53"/>
  <c r="AV48" i="53"/>
  <c r="X49" i="64" s="1"/>
  <c r="Z49" i="64" s="1"/>
  <c r="AV55" i="53"/>
  <c r="X56" i="64" s="1"/>
  <c r="Z56" i="64" s="1"/>
  <c r="AV67" i="53"/>
  <c r="X68" i="64" s="1"/>
  <c r="Z68" i="64" s="1"/>
  <c r="AU67" i="53"/>
  <c r="AU77" i="53"/>
  <c r="AV96" i="53"/>
  <c r="X97" i="64" s="1"/>
  <c r="Z97" i="64" s="1"/>
  <c r="AV112" i="53"/>
  <c r="X113" i="64" s="1"/>
  <c r="Z113" i="64" s="1"/>
  <c r="AU122" i="53"/>
  <c r="AV135" i="53"/>
  <c r="X136" i="64" s="1"/>
  <c r="Z136" i="64" s="1"/>
  <c r="AU159" i="53"/>
  <c r="X32" i="54"/>
  <c r="X52" i="54"/>
  <c r="X62" i="54"/>
  <c r="X76" i="54"/>
  <c r="H134" i="61"/>
  <c r="W137" i="54"/>
  <c r="X150" i="54"/>
  <c r="AB72" i="51"/>
  <c r="J72" i="63" s="1"/>
  <c r="P20" i="52"/>
  <c r="K20" i="63" s="1"/>
  <c r="L20" i="63" s="1"/>
  <c r="O20" i="52"/>
  <c r="F20" i="63" s="1"/>
  <c r="G20" i="63" s="1"/>
  <c r="O26" i="52"/>
  <c r="F26" i="63" s="1"/>
  <c r="G26" i="63" s="1"/>
  <c r="O38" i="52"/>
  <c r="F38" i="63" s="1"/>
  <c r="G38" i="63" s="1"/>
  <c r="P44" i="52"/>
  <c r="K44" i="63" s="1"/>
  <c r="O44" i="52"/>
  <c r="F44" i="63" s="1"/>
  <c r="G44" i="63" s="1"/>
  <c r="P58" i="52"/>
  <c r="K58" i="63" s="1"/>
  <c r="L58" i="63" s="1"/>
  <c r="P148" i="52"/>
  <c r="K148" i="63" s="1"/>
  <c r="L148" i="63" s="1"/>
  <c r="AU28" i="53"/>
  <c r="AU31" i="53"/>
  <c r="L32" i="64" s="1"/>
  <c r="N32" i="64" s="1"/>
  <c r="AV79" i="53"/>
  <c r="X80" i="64" s="1"/>
  <c r="Z80" i="64" s="1"/>
  <c r="AU79" i="53"/>
  <c r="AV81" i="53"/>
  <c r="X82" i="64" s="1"/>
  <c r="Z82" i="64" s="1"/>
  <c r="AV92" i="53"/>
  <c r="X93" i="64" s="1"/>
  <c r="Z93" i="64" s="1"/>
  <c r="AV93" i="53"/>
  <c r="X94" i="64" s="1"/>
  <c r="Z94" i="64" s="1"/>
  <c r="AU108" i="53"/>
  <c r="AV116" i="53"/>
  <c r="X117" i="64" s="1"/>
  <c r="Z117" i="64" s="1"/>
  <c r="AV117" i="53"/>
  <c r="X118" i="64" s="1"/>
  <c r="Z118" i="64" s="1"/>
  <c r="AU121" i="53"/>
  <c r="AU123" i="53"/>
  <c r="AU146" i="53"/>
  <c r="AV153" i="53"/>
  <c r="X154" i="64" s="1"/>
  <c r="Z154" i="64" s="1"/>
  <c r="AU156" i="53"/>
  <c r="W23" i="54"/>
  <c r="C20" i="125" s="1"/>
  <c r="D20" i="125" s="1"/>
  <c r="H20" i="125" s="1"/>
  <c r="W61" i="54"/>
  <c r="X69" i="54"/>
  <c r="X72" i="54"/>
  <c r="W93" i="54"/>
  <c r="X130" i="54"/>
  <c r="C127" i="72" s="1"/>
  <c r="W131" i="54"/>
  <c r="X158" i="54"/>
  <c r="C155" i="125" s="1"/>
  <c r="D155" i="125" s="1"/>
  <c r="H155" i="125" s="1"/>
  <c r="W159" i="54"/>
  <c r="W163" i="54"/>
  <c r="X144" i="54"/>
  <c r="F49" i="61"/>
  <c r="J83" i="72"/>
  <c r="K131" i="72"/>
  <c r="Q74" i="37"/>
  <c r="S74" i="37" s="1"/>
  <c r="H2" i="37" s="1"/>
  <c r="H51" i="66"/>
  <c r="K23" i="96"/>
  <c r="I23" i="96"/>
  <c r="N156" i="64"/>
  <c r="H117" i="62"/>
  <c r="J117" i="62" s="1"/>
  <c r="G39" i="65"/>
  <c r="I39" i="65" s="1"/>
  <c r="G67" i="65"/>
  <c r="I67" i="65" s="1"/>
  <c r="G158" i="70"/>
  <c r="E61" i="120"/>
  <c r="N61" i="120" s="1"/>
  <c r="E57" i="120"/>
  <c r="F57" i="120" s="1"/>
  <c r="T165" i="48"/>
  <c r="L13" i="63"/>
  <c r="N165" i="49"/>
  <c r="F165" i="49"/>
  <c r="T165" i="49"/>
  <c r="W164" i="51"/>
  <c r="S164" i="51"/>
  <c r="O164" i="51"/>
  <c r="K164" i="51"/>
  <c r="G164" i="51"/>
  <c r="F165" i="48"/>
  <c r="AB34" i="51"/>
  <c r="J34" i="63" s="1"/>
  <c r="L34" i="63" s="1"/>
  <c r="AB42" i="51"/>
  <c r="J42" i="63" s="1"/>
  <c r="L42" i="63" s="1"/>
  <c r="AB49" i="51"/>
  <c r="J49" i="63" s="1"/>
  <c r="L49" i="63" s="1"/>
  <c r="AB76" i="51"/>
  <c r="J76" i="63" s="1"/>
  <c r="AB79" i="51"/>
  <c r="J79" i="63" s="1"/>
  <c r="L79" i="63" s="1"/>
  <c r="AB85" i="51"/>
  <c r="J85" i="63" s="1"/>
  <c r="L85" i="63" s="1"/>
  <c r="AB86" i="51"/>
  <c r="J86" i="63" s="1"/>
  <c r="L86" i="63" s="1"/>
  <c r="AB100" i="51"/>
  <c r="J100" i="63" s="1"/>
  <c r="AB117" i="51"/>
  <c r="J117" i="63" s="1"/>
  <c r="L117" i="63" s="1"/>
  <c r="AB118" i="51"/>
  <c r="J118" i="63" s="1"/>
  <c r="L118" i="63" s="1"/>
  <c r="AB125" i="51"/>
  <c r="J125" i="63" s="1"/>
  <c r="AB126" i="51"/>
  <c r="J126" i="63" s="1"/>
  <c r="L126" i="63" s="1"/>
  <c r="AB132" i="51"/>
  <c r="J132" i="63" s="1"/>
  <c r="AB134" i="51"/>
  <c r="J134" i="63" s="1"/>
  <c r="L134" i="63" s="1"/>
  <c r="AB135" i="51"/>
  <c r="J135" i="63" s="1"/>
  <c r="AA140" i="51"/>
  <c r="E140" i="63" s="1"/>
  <c r="G140" i="63" s="1"/>
  <c r="AB146" i="51"/>
  <c r="J146" i="63" s="1"/>
  <c r="AB147" i="51"/>
  <c r="J147" i="63" s="1"/>
  <c r="L147" i="63" s="1"/>
  <c r="AB153" i="51"/>
  <c r="J153" i="63" s="1"/>
  <c r="AB158" i="51"/>
  <c r="J158" i="63" s="1"/>
  <c r="L158" i="63" s="1"/>
  <c r="AB159" i="51"/>
  <c r="J159" i="63" s="1"/>
  <c r="N164" i="52"/>
  <c r="P12" i="52"/>
  <c r="K12" i="63" s="1"/>
  <c r="L12" i="63" s="1"/>
  <c r="P14" i="52"/>
  <c r="K14" i="63" s="1"/>
  <c r="P19" i="52"/>
  <c r="K19" i="63" s="1"/>
  <c r="G164" i="52"/>
  <c r="K164" i="52"/>
  <c r="AA21" i="51"/>
  <c r="E21" i="63" s="1"/>
  <c r="G21" i="63" s="1"/>
  <c r="G75" i="63"/>
  <c r="G83" i="63"/>
  <c r="G107" i="63"/>
  <c r="G123" i="63"/>
  <c r="G131" i="63"/>
  <c r="L115" i="63"/>
  <c r="T164" i="51"/>
  <c r="N164" i="51"/>
  <c r="G91" i="63"/>
  <c r="P35" i="52"/>
  <c r="K35" i="63" s="1"/>
  <c r="P36" i="52"/>
  <c r="K36" i="63" s="1"/>
  <c r="P67" i="52"/>
  <c r="K67" i="63" s="1"/>
  <c r="L67" i="63" s="1"/>
  <c r="P75" i="52"/>
  <c r="K75" i="63" s="1"/>
  <c r="P76" i="52"/>
  <c r="K76" i="63" s="1"/>
  <c r="P91" i="52"/>
  <c r="K91" i="63" s="1"/>
  <c r="L91" i="63" s="1"/>
  <c r="P99" i="52"/>
  <c r="K99" i="63" s="1"/>
  <c r="P100" i="52"/>
  <c r="K100" i="63" s="1"/>
  <c r="L149" i="63"/>
  <c r="P153" i="52"/>
  <c r="K153" i="63" s="1"/>
  <c r="P156" i="52"/>
  <c r="K156" i="63" s="1"/>
  <c r="H164" i="53"/>
  <c r="P164" i="53"/>
  <c r="X164" i="53"/>
  <c r="AF164" i="53"/>
  <c r="AN164" i="53"/>
  <c r="F164" i="53"/>
  <c r="V164" i="53"/>
  <c r="AL164" i="53"/>
  <c r="AV119" i="53"/>
  <c r="P39" i="52"/>
  <c r="K39" i="63" s="1"/>
  <c r="P51" i="52"/>
  <c r="K51" i="63" s="1"/>
  <c r="L51" i="63" s="1"/>
  <c r="P103" i="52"/>
  <c r="K103" i="63" s="1"/>
  <c r="L103" i="63" s="1"/>
  <c r="P107" i="52"/>
  <c r="K107" i="63" s="1"/>
  <c r="P111" i="52"/>
  <c r="K111" i="63" s="1"/>
  <c r="L111" i="63" s="1"/>
  <c r="P123" i="52"/>
  <c r="K123" i="63" s="1"/>
  <c r="P135" i="52"/>
  <c r="K135" i="63" s="1"/>
  <c r="P139" i="52"/>
  <c r="K139" i="63" s="1"/>
  <c r="L139" i="63" s="1"/>
  <c r="P159" i="52"/>
  <c r="K159" i="63" s="1"/>
  <c r="P163" i="52"/>
  <c r="K163" i="63" s="1"/>
  <c r="AO164" i="53"/>
  <c r="AG164" i="53"/>
  <c r="Y164" i="53"/>
  <c r="Q164" i="53"/>
  <c r="I164" i="53"/>
  <c r="L47" i="63"/>
  <c r="AV133" i="53"/>
  <c r="X134" i="64" s="1"/>
  <c r="Z134" i="64" s="1"/>
  <c r="AV134" i="53"/>
  <c r="X135" i="64" s="1"/>
  <c r="Z135" i="64" s="1"/>
  <c r="AV155" i="53"/>
  <c r="X156" i="64" s="1"/>
  <c r="Z156" i="64" s="1"/>
  <c r="H13" i="61"/>
  <c r="X27" i="54"/>
  <c r="C24" i="125" s="1"/>
  <c r="D24" i="125" s="1"/>
  <c r="H24" i="125" s="1"/>
  <c r="X35" i="54"/>
  <c r="X42" i="54"/>
  <c r="C39" i="125" s="1"/>
  <c r="D39" i="125" s="1"/>
  <c r="H39" i="125" s="1"/>
  <c r="W55" i="54"/>
  <c r="X71" i="54"/>
  <c r="C68" i="125" s="1"/>
  <c r="D68" i="125" s="1"/>
  <c r="H68" i="125" s="1"/>
  <c r="X79" i="54"/>
  <c r="W83" i="54"/>
  <c r="C80" i="125" s="1"/>
  <c r="D80" i="125" s="1"/>
  <c r="H80" i="125" s="1"/>
  <c r="X99" i="54"/>
  <c r="X112" i="54"/>
  <c r="C109" i="125" s="1"/>
  <c r="D109" i="125" s="1"/>
  <c r="H109" i="125" s="1"/>
  <c r="H124" i="61"/>
  <c r="H150" i="61"/>
  <c r="G151" i="61"/>
  <c r="H152" i="61"/>
  <c r="X29" i="54"/>
  <c r="X37" i="54"/>
  <c r="X119" i="54"/>
  <c r="O166" i="54"/>
  <c r="G166" i="54"/>
  <c r="W31" i="54"/>
  <c r="C28" i="72" s="1"/>
  <c r="W51" i="54"/>
  <c r="X67" i="54"/>
  <c r="C64" i="125" s="1"/>
  <c r="D64" i="125" s="1"/>
  <c r="H64" i="125" s="1"/>
  <c r="X75" i="54"/>
  <c r="G105" i="61"/>
  <c r="X121" i="54"/>
  <c r="X129" i="54"/>
  <c r="C126" i="125" s="1"/>
  <c r="D126" i="125" s="1"/>
  <c r="H126" i="125" s="1"/>
  <c r="X140" i="54"/>
  <c r="W149" i="54"/>
  <c r="W157" i="54"/>
  <c r="X160" i="54"/>
  <c r="C157" i="125" s="1"/>
  <c r="D157" i="125" s="1"/>
  <c r="H157" i="125" s="1"/>
  <c r="Y164" i="56"/>
  <c r="U164" i="56"/>
  <c r="Q164" i="56"/>
  <c r="M164" i="56"/>
  <c r="I164" i="56"/>
  <c r="E164" i="56"/>
  <c r="E7" i="130"/>
  <c r="E5" i="130" s="1"/>
  <c r="I125" i="68"/>
  <c r="N253" i="43"/>
  <c r="S364" i="37"/>
  <c r="AB35" i="51"/>
  <c r="J35" i="63" s="1"/>
  <c r="AB36" i="51"/>
  <c r="J36" i="63" s="1"/>
  <c r="AA84" i="51"/>
  <c r="E84" i="63" s="1"/>
  <c r="AA148" i="51"/>
  <c r="E148" i="63" s="1"/>
  <c r="AA152" i="51"/>
  <c r="E152" i="63" s="1"/>
  <c r="G152" i="63" s="1"/>
  <c r="AA160" i="51"/>
  <c r="E160" i="63" s="1"/>
  <c r="O16" i="52"/>
  <c r="F16" i="63" s="1"/>
  <c r="G16" i="63" s="1"/>
  <c r="AB55" i="51"/>
  <c r="J55" i="63" s="1"/>
  <c r="L55" i="63" s="1"/>
  <c r="AB138" i="51"/>
  <c r="J138" i="63" s="1"/>
  <c r="L138" i="63" s="1"/>
  <c r="AB150" i="51"/>
  <c r="J150" i="63" s="1"/>
  <c r="AB162" i="51"/>
  <c r="J162" i="63" s="1"/>
  <c r="P50" i="52"/>
  <c r="K50" i="63" s="1"/>
  <c r="L50" i="63" s="1"/>
  <c r="P57" i="52"/>
  <c r="K57" i="63" s="1"/>
  <c r="O68" i="52"/>
  <c r="F68" i="63" s="1"/>
  <c r="G68" i="63" s="1"/>
  <c r="O80" i="52"/>
  <c r="F80" i="63" s="1"/>
  <c r="P114" i="52"/>
  <c r="K114" i="63" s="1"/>
  <c r="L114" i="63" s="1"/>
  <c r="P128" i="52"/>
  <c r="K128" i="63" s="1"/>
  <c r="L128" i="63" s="1"/>
  <c r="P142" i="52"/>
  <c r="K142" i="63" s="1"/>
  <c r="L142" i="63" s="1"/>
  <c r="AV19" i="53"/>
  <c r="X20" i="64" s="1"/>
  <c r="Z20" i="64" s="1"/>
  <c r="AV24" i="53"/>
  <c r="X25" i="64" s="1"/>
  <c r="Z25" i="64" s="1"/>
  <c r="AV38" i="53"/>
  <c r="X39" i="64" s="1"/>
  <c r="Z39" i="64" s="1"/>
  <c r="AU40" i="53"/>
  <c r="AU43" i="53"/>
  <c r="AV59" i="53"/>
  <c r="X60" i="64" s="1"/>
  <c r="Z60" i="64" s="1"/>
  <c r="AV60" i="53"/>
  <c r="AV64" i="53"/>
  <c r="X65" i="64" s="1"/>
  <c r="Z65" i="64" s="1"/>
  <c r="AV68" i="53"/>
  <c r="AV72" i="53"/>
  <c r="X73" i="64" s="1"/>
  <c r="Z73" i="64" s="1"/>
  <c r="X131" i="54"/>
  <c r="X163" i="54"/>
  <c r="W125" i="54"/>
  <c r="C122" i="72" s="1"/>
  <c r="AU115" i="53"/>
  <c r="L116" i="64" s="1"/>
  <c r="N116" i="64" s="1"/>
  <c r="O150" i="52"/>
  <c r="F150" i="63" s="1"/>
  <c r="G150" i="63" s="1"/>
  <c r="O125" i="52"/>
  <c r="F125" i="63" s="1"/>
  <c r="G125" i="63" s="1"/>
  <c r="O101" i="52"/>
  <c r="F101" i="63" s="1"/>
  <c r="G101" i="63" s="1"/>
  <c r="P26" i="52"/>
  <c r="K26" i="63" s="1"/>
  <c r="L26" i="63" s="1"/>
  <c r="J139" i="73"/>
  <c r="W144" i="54"/>
  <c r="X90" i="54"/>
  <c r="W126" i="54"/>
  <c r="H63" i="61"/>
  <c r="W72" i="54"/>
  <c r="W40" i="54"/>
  <c r="W16" i="54"/>
  <c r="X66" i="54"/>
  <c r="C63" i="72" s="1"/>
  <c r="O147" i="52"/>
  <c r="F147" i="63" s="1"/>
  <c r="G147" i="63" s="1"/>
  <c r="O23" i="52"/>
  <c r="F23" i="63" s="1"/>
  <c r="G23" i="63" s="1"/>
  <c r="E159" i="72"/>
  <c r="AW103" i="53"/>
  <c r="K79" i="72"/>
  <c r="S84" i="61"/>
  <c r="M60" i="61"/>
  <c r="M26" i="61"/>
  <c r="M120" i="61"/>
  <c r="M110" i="61"/>
  <c r="S88" i="61"/>
  <c r="S30" i="61"/>
  <c r="S9" i="61"/>
  <c r="M127" i="61"/>
  <c r="M87" i="61"/>
  <c r="M61" i="61"/>
  <c r="M53" i="61"/>
  <c r="S13" i="61"/>
  <c r="S10" i="61"/>
  <c r="F156" i="61"/>
  <c r="M12" i="61"/>
  <c r="S153" i="61"/>
  <c r="S149" i="61"/>
  <c r="S137" i="61"/>
  <c r="S133" i="61"/>
  <c r="M113" i="61"/>
  <c r="M93" i="61"/>
  <c r="S77" i="61"/>
  <c r="F134" i="61"/>
  <c r="G63" i="61"/>
  <c r="AW99" i="53"/>
  <c r="AB48" i="51"/>
  <c r="J48" i="63" s="1"/>
  <c r="AB144" i="51"/>
  <c r="J144" i="63" s="1"/>
  <c r="AB156" i="51"/>
  <c r="J156" i="63" s="1"/>
  <c r="AA156" i="51"/>
  <c r="E156" i="63" s="1"/>
  <c r="O30" i="52"/>
  <c r="F30" i="63" s="1"/>
  <c r="P61" i="52"/>
  <c r="K61" i="63" s="1"/>
  <c r="P84" i="52"/>
  <c r="K84" i="63" s="1"/>
  <c r="L84" i="63" s="1"/>
  <c r="O84" i="52"/>
  <c r="F84" i="63" s="1"/>
  <c r="P136" i="52"/>
  <c r="K136" i="63" s="1"/>
  <c r="L136" i="63" s="1"/>
  <c r="O136" i="52"/>
  <c r="F136" i="63" s="1"/>
  <c r="P141" i="52"/>
  <c r="K141" i="63" s="1"/>
  <c r="L141" i="63" s="1"/>
  <c r="O146" i="52"/>
  <c r="F146" i="63" s="1"/>
  <c r="G146" i="63" s="1"/>
  <c r="P146" i="52"/>
  <c r="K146" i="63" s="1"/>
  <c r="AU15" i="53"/>
  <c r="L16" i="64" s="1"/>
  <c r="N16" i="64" s="1"/>
  <c r="AV33" i="53"/>
  <c r="X34" i="64" s="1"/>
  <c r="Z34" i="64" s="1"/>
  <c r="AV41" i="53"/>
  <c r="X42" i="64" s="1"/>
  <c r="Z42" i="64" s="1"/>
  <c r="AU41" i="53"/>
  <c r="AV44" i="53"/>
  <c r="X45" i="64" s="1"/>
  <c r="Z45" i="64" s="1"/>
  <c r="AU50" i="53"/>
  <c r="L51" i="64" s="1"/>
  <c r="N51" i="64" s="1"/>
  <c r="AU55" i="53"/>
  <c r="AV56" i="53"/>
  <c r="X57" i="64" s="1"/>
  <c r="Z57" i="64" s="1"/>
  <c r="AU56" i="53"/>
  <c r="AV75" i="53"/>
  <c r="X76" i="64" s="1"/>
  <c r="Z76" i="64" s="1"/>
  <c r="AU75" i="53"/>
  <c r="AV77" i="53"/>
  <c r="X78" i="64" s="1"/>
  <c r="Z78" i="64" s="1"/>
  <c r="AV78" i="53"/>
  <c r="X79" i="64" s="1"/>
  <c r="Z79" i="64" s="1"/>
  <c r="AV89" i="53"/>
  <c r="X90" i="64" s="1"/>
  <c r="Z90" i="64" s="1"/>
  <c r="AU91" i="53"/>
  <c r="L92" i="64" s="1"/>
  <c r="N92" i="64" s="1"/>
  <c r="AU96" i="53"/>
  <c r="AV100" i="53"/>
  <c r="X101" i="64" s="1"/>
  <c r="Z101" i="64" s="1"/>
  <c r="AV105" i="53"/>
  <c r="X106" i="64" s="1"/>
  <c r="Z106" i="64" s="1"/>
  <c r="AU107" i="53"/>
  <c r="L108" i="64" s="1"/>
  <c r="N108" i="64" s="1"/>
  <c r="AU112" i="53"/>
  <c r="AV113" i="53"/>
  <c r="X114" i="64" s="1"/>
  <c r="Z114" i="64" s="1"/>
  <c r="AU147" i="53"/>
  <c r="L148" i="64" s="1"/>
  <c r="N148" i="64" s="1"/>
  <c r="AU151" i="53"/>
  <c r="X41" i="54"/>
  <c r="W45" i="54"/>
  <c r="W63" i="54"/>
  <c r="C60" i="125" s="1"/>
  <c r="D60" i="125" s="1"/>
  <c r="H60" i="125" s="1"/>
  <c r="W105" i="54"/>
  <c r="C102" i="72" s="1"/>
  <c r="W113" i="54"/>
  <c r="C110" i="125" s="1"/>
  <c r="D110" i="125" s="1"/>
  <c r="H110" i="125" s="1"/>
  <c r="W123" i="54"/>
  <c r="AA28" i="51"/>
  <c r="E28" i="63" s="1"/>
  <c r="G28" i="63" s="1"/>
  <c r="AB120" i="51"/>
  <c r="J120" i="63" s="1"/>
  <c r="AA120" i="51"/>
  <c r="E120" i="63" s="1"/>
  <c r="P23" i="52"/>
  <c r="K23" i="63" s="1"/>
  <c r="P24" i="52"/>
  <c r="K24" i="63" s="1"/>
  <c r="L24" i="63" s="1"/>
  <c r="P48" i="52"/>
  <c r="K48" i="63" s="1"/>
  <c r="O48" i="52"/>
  <c r="F48" i="63" s="1"/>
  <c r="P72" i="52"/>
  <c r="K72" i="63" s="1"/>
  <c r="O72" i="52"/>
  <c r="F72" i="63" s="1"/>
  <c r="P81" i="52"/>
  <c r="K81" i="63" s="1"/>
  <c r="L81" i="63" s="1"/>
  <c r="P101" i="52"/>
  <c r="K101" i="63" s="1"/>
  <c r="L101" i="63" s="1"/>
  <c r="P108" i="52"/>
  <c r="K108" i="63" s="1"/>
  <c r="O108" i="52"/>
  <c r="F108" i="63" s="1"/>
  <c r="P113" i="52"/>
  <c r="K113" i="63" s="1"/>
  <c r="P125" i="52"/>
  <c r="K125" i="63" s="1"/>
  <c r="P150" i="52"/>
  <c r="K150" i="63" s="1"/>
  <c r="P161" i="52"/>
  <c r="K161" i="63" s="1"/>
  <c r="AV27" i="53"/>
  <c r="X28" i="64" s="1"/>
  <c r="Z28" i="64" s="1"/>
  <c r="AV28" i="53"/>
  <c r="X29" i="64" s="1"/>
  <c r="Z29" i="64" s="1"/>
  <c r="AV54" i="53"/>
  <c r="X55" i="64" s="1"/>
  <c r="Z55" i="64" s="1"/>
  <c r="AU81" i="53"/>
  <c r="AV85" i="53"/>
  <c r="X86" i="64" s="1"/>
  <c r="Z86" i="64" s="1"/>
  <c r="AU92" i="53"/>
  <c r="AV108" i="53"/>
  <c r="X109" i="64" s="1"/>
  <c r="Z109" i="64" s="1"/>
  <c r="AV109" i="53"/>
  <c r="X110" i="64" s="1"/>
  <c r="Z110" i="64" s="1"/>
  <c r="AU111" i="53"/>
  <c r="L112" i="64" s="1"/>
  <c r="N112" i="64" s="1"/>
  <c r="AU116" i="53"/>
  <c r="AU120" i="53"/>
  <c r="L121" i="64" s="1"/>
  <c r="N121" i="64" s="1"/>
  <c r="AV123" i="53"/>
  <c r="X124" i="64" s="1"/>
  <c r="Z124" i="64" s="1"/>
  <c r="AU124" i="53"/>
  <c r="L125" i="64" s="1"/>
  <c r="N125" i="64" s="1"/>
  <c r="AV126" i="53"/>
  <c r="X127" i="64" s="1"/>
  <c r="Z127" i="64" s="1"/>
  <c r="AV130" i="53"/>
  <c r="X131" i="64" s="1"/>
  <c r="Z131" i="64" s="1"/>
  <c r="AU144" i="53"/>
  <c r="L145" i="64" s="1"/>
  <c r="N145" i="64" s="1"/>
  <c r="X10" i="54"/>
  <c r="X25" i="54"/>
  <c r="X28" i="54"/>
  <c r="C25" i="72" s="1"/>
  <c r="X46" i="54"/>
  <c r="C43" i="72" s="1"/>
  <c r="X115" i="54"/>
  <c r="X118" i="54"/>
  <c r="C115" i="125" s="1"/>
  <c r="D115" i="125" s="1"/>
  <c r="H115" i="125" s="1"/>
  <c r="H156" i="61"/>
  <c r="X164" i="56"/>
  <c r="R160" i="55"/>
  <c r="D159" i="61"/>
  <c r="J79" i="72"/>
  <c r="F24" i="63"/>
  <c r="K56" i="72"/>
  <c r="J56" i="72"/>
  <c r="K94" i="72"/>
  <c r="J94" i="72"/>
  <c r="K16" i="72"/>
  <c r="J16" i="72"/>
  <c r="K106" i="72"/>
  <c r="J106" i="72"/>
  <c r="J130" i="72"/>
  <c r="M6" i="128"/>
  <c r="F231" i="31"/>
  <c r="X120" i="64"/>
  <c r="Z120" i="64" s="1"/>
  <c r="K40" i="72"/>
  <c r="J40" i="72"/>
  <c r="G138" i="125"/>
  <c r="I138" i="125"/>
  <c r="K73" i="43"/>
  <c r="L73" i="43" s="1"/>
  <c r="C230" i="31"/>
  <c r="I5" i="101"/>
  <c r="M5" i="101"/>
  <c r="F41" i="120"/>
  <c r="N41" i="120"/>
  <c r="F33" i="121"/>
  <c r="N33" i="121"/>
  <c r="I5" i="100"/>
  <c r="R162" i="64"/>
  <c r="R165" i="64" s="1"/>
  <c r="P164" i="46"/>
  <c r="U162" i="64"/>
  <c r="U165" i="64" s="1"/>
  <c r="H164" i="46"/>
  <c r="F163" i="64"/>
  <c r="F165" i="64" s="1"/>
  <c r="O164" i="46"/>
  <c r="D163" i="64"/>
  <c r="E161" i="72"/>
  <c r="F161" i="125"/>
  <c r="D161" i="71"/>
  <c r="K164" i="46"/>
  <c r="I163" i="64"/>
  <c r="I165" i="64" s="1"/>
  <c r="G164" i="46"/>
  <c r="AX162" i="53"/>
  <c r="D161" i="61"/>
  <c r="C164" i="46"/>
  <c r="G163" i="64"/>
  <c r="F37" i="120"/>
  <c r="N37" i="120"/>
  <c r="K5" i="101"/>
  <c r="F49" i="120"/>
  <c r="D160" i="62"/>
  <c r="H160" i="72"/>
  <c r="D160" i="65"/>
  <c r="D160" i="70"/>
  <c r="U160" i="49"/>
  <c r="C165" i="49"/>
  <c r="J7" i="63"/>
  <c r="P8" i="52"/>
  <c r="F164" i="52"/>
  <c r="AV11" i="53"/>
  <c r="T164" i="53"/>
  <c r="O27" i="52"/>
  <c r="F27" i="63" s="1"/>
  <c r="G27" i="63" s="1"/>
  <c r="C164" i="52"/>
  <c r="D164" i="52"/>
  <c r="P30" i="52"/>
  <c r="K30" i="63" s="1"/>
  <c r="L30" i="63" s="1"/>
  <c r="X151" i="64"/>
  <c r="Z151" i="64" s="1"/>
  <c r="AW150" i="53"/>
  <c r="AW157" i="53"/>
  <c r="C86" i="125"/>
  <c r="D86" i="125" s="1"/>
  <c r="H86" i="125" s="1"/>
  <c r="C86" i="72"/>
  <c r="C102" i="125"/>
  <c r="D102" i="125" s="1"/>
  <c r="H102" i="125" s="1"/>
  <c r="C134" i="125"/>
  <c r="D134" i="125" s="1"/>
  <c r="H134" i="125" s="1"/>
  <c r="C134" i="72"/>
  <c r="X16" i="54"/>
  <c r="D166" i="54"/>
  <c r="F13" i="61"/>
  <c r="X36" i="54"/>
  <c r="F33" i="61"/>
  <c r="C39" i="72"/>
  <c r="C52" i="72"/>
  <c r="K52" i="72" s="1"/>
  <c r="C80" i="72"/>
  <c r="W85" i="54"/>
  <c r="F82" i="61"/>
  <c r="C109" i="72"/>
  <c r="C114" i="72"/>
  <c r="X142" i="54"/>
  <c r="F139" i="61"/>
  <c r="W143" i="54"/>
  <c r="F140" i="61"/>
  <c r="W153" i="54"/>
  <c r="F150" i="61"/>
  <c r="X137" i="64"/>
  <c r="Z137" i="64" s="1"/>
  <c r="AW136" i="53"/>
  <c r="X153" i="64"/>
  <c r="Z153" i="64" s="1"/>
  <c r="AW152" i="53"/>
  <c r="C88" i="72"/>
  <c r="C88" i="125"/>
  <c r="D88" i="125" s="1"/>
  <c r="H88" i="125" s="1"/>
  <c r="C161" i="73"/>
  <c r="C161" i="71"/>
  <c r="E161" i="71" s="1"/>
  <c r="F166" i="54"/>
  <c r="G6" i="61"/>
  <c r="C64" i="72"/>
  <c r="W69" i="54"/>
  <c r="F66" i="61"/>
  <c r="C72" i="125"/>
  <c r="D72" i="125" s="1"/>
  <c r="H72" i="125" s="1"/>
  <c r="C72" i="72"/>
  <c r="C118" i="125"/>
  <c r="D118" i="125" s="1"/>
  <c r="H118" i="125" s="1"/>
  <c r="C118" i="72"/>
  <c r="C126" i="72"/>
  <c r="P161" i="55"/>
  <c r="J161" i="55"/>
  <c r="R161" i="55"/>
  <c r="E164" i="55"/>
  <c r="D162" i="68"/>
  <c r="J163" i="55"/>
  <c r="D164" i="55"/>
  <c r="G159" i="73"/>
  <c r="AA164" i="56"/>
  <c r="AC160" i="56"/>
  <c r="C164" i="56"/>
  <c r="G5" i="130"/>
  <c r="G34" i="130"/>
  <c r="C162" i="71"/>
  <c r="C162" i="73"/>
  <c r="C26" i="82"/>
  <c r="C36" i="69"/>
  <c r="AD121" i="126"/>
  <c r="AB19" i="51"/>
  <c r="J19" i="63" s="1"/>
  <c r="AA22" i="51"/>
  <c r="E22" i="63" s="1"/>
  <c r="G22" i="63" s="1"/>
  <c r="AB28" i="51"/>
  <c r="J28" i="63" s="1"/>
  <c r="L28" i="63" s="1"/>
  <c r="AA30" i="51"/>
  <c r="E30" i="63" s="1"/>
  <c r="G30" i="63" s="1"/>
  <c r="V160" i="49"/>
  <c r="N165" i="48"/>
  <c r="X164" i="51"/>
  <c r="AB61" i="51"/>
  <c r="J61" i="63" s="1"/>
  <c r="L61" i="63" s="1"/>
  <c r="V163" i="49"/>
  <c r="R164" i="51"/>
  <c r="AB16" i="51"/>
  <c r="J16" i="63" s="1"/>
  <c r="L16" i="63" s="1"/>
  <c r="AB32" i="51"/>
  <c r="J32" i="63" s="1"/>
  <c r="L32" i="63" s="1"/>
  <c r="AB33" i="51"/>
  <c r="J33" i="63" s="1"/>
  <c r="L33" i="63" s="1"/>
  <c r="AB43" i="51"/>
  <c r="J43" i="63" s="1"/>
  <c r="L43" i="63" s="1"/>
  <c r="AA46" i="51"/>
  <c r="E46" i="63" s="1"/>
  <c r="G46" i="63" s="1"/>
  <c r="AB52" i="51"/>
  <c r="J52" i="63" s="1"/>
  <c r="L52" i="63" s="1"/>
  <c r="AB66" i="51"/>
  <c r="J66" i="63" s="1"/>
  <c r="AB78" i="51"/>
  <c r="J78" i="63" s="1"/>
  <c r="L78" i="63" s="1"/>
  <c r="AB87" i="51"/>
  <c r="J87" i="63" s="1"/>
  <c r="L87" i="63" s="1"/>
  <c r="AB89" i="51"/>
  <c r="J89" i="63" s="1"/>
  <c r="L89" i="63" s="1"/>
  <c r="AA96" i="51"/>
  <c r="E96" i="63" s="1"/>
  <c r="G96" i="63" s="1"/>
  <c r="AB99" i="51"/>
  <c r="J99" i="63" s="1"/>
  <c r="L99" i="63" s="1"/>
  <c r="AA116" i="51"/>
  <c r="E116" i="63" s="1"/>
  <c r="AB119" i="51"/>
  <c r="J119" i="63" s="1"/>
  <c r="L119" i="63" s="1"/>
  <c r="AB127" i="51"/>
  <c r="J127" i="63" s="1"/>
  <c r="L127" i="63" s="1"/>
  <c r="AB11" i="51"/>
  <c r="J11" i="63" s="1"/>
  <c r="L11" i="63" s="1"/>
  <c r="V164" i="51"/>
  <c r="AB15" i="51"/>
  <c r="J15" i="63" s="1"/>
  <c r="L15" i="63" s="1"/>
  <c r="AB18" i="51"/>
  <c r="J18" i="63" s="1"/>
  <c r="AA18" i="51"/>
  <c r="E18" i="63" s="1"/>
  <c r="G18" i="63" s="1"/>
  <c r="AB56" i="51"/>
  <c r="J56" i="63" s="1"/>
  <c r="AA64" i="51"/>
  <c r="E64" i="63" s="1"/>
  <c r="G64" i="63" s="1"/>
  <c r="AA76" i="51"/>
  <c r="E76" i="63" s="1"/>
  <c r="AA112" i="51"/>
  <c r="E112" i="63" s="1"/>
  <c r="G112" i="63" s="1"/>
  <c r="H164" i="52"/>
  <c r="P56" i="52"/>
  <c r="K56" i="63" s="1"/>
  <c r="P63" i="52"/>
  <c r="K63" i="63" s="1"/>
  <c r="L63" i="63" s="1"/>
  <c r="P71" i="52"/>
  <c r="K71" i="63" s="1"/>
  <c r="L71" i="63" s="1"/>
  <c r="P83" i="52"/>
  <c r="K83" i="63" s="1"/>
  <c r="P95" i="52"/>
  <c r="K95" i="63" s="1"/>
  <c r="L95" i="63" s="1"/>
  <c r="P120" i="52"/>
  <c r="K120" i="63" s="1"/>
  <c r="P131" i="52"/>
  <c r="K131" i="63" s="1"/>
  <c r="P132" i="52"/>
  <c r="K132" i="63" s="1"/>
  <c r="AV25" i="53"/>
  <c r="X26" i="64" s="1"/>
  <c r="Z26" i="64" s="1"/>
  <c r="AV35" i="53"/>
  <c r="X36" i="64" s="1"/>
  <c r="Z36" i="64" s="1"/>
  <c r="AV49" i="53"/>
  <c r="X50" i="64" s="1"/>
  <c r="Z50" i="64" s="1"/>
  <c r="AU57" i="53"/>
  <c r="AV63" i="53"/>
  <c r="AU64" i="53"/>
  <c r="AV71" i="53"/>
  <c r="AU72" i="53"/>
  <c r="AV82" i="53"/>
  <c r="X83" i="64" s="1"/>
  <c r="Z83" i="64" s="1"/>
  <c r="AU82" i="53"/>
  <c r="AV84" i="53"/>
  <c r="AU85" i="53"/>
  <c r="AV88" i="53"/>
  <c r="AU89" i="53"/>
  <c r="AU94" i="53"/>
  <c r="AV95" i="53"/>
  <c r="AU106" i="53"/>
  <c r="AV107" i="53"/>
  <c r="AU109" i="53"/>
  <c r="AU114" i="53"/>
  <c r="AV115" i="53"/>
  <c r="AU117" i="53"/>
  <c r="AV120" i="53"/>
  <c r="AU126" i="53"/>
  <c r="AV127" i="53"/>
  <c r="AU129" i="53"/>
  <c r="O32" i="52"/>
  <c r="F32" i="63" s="1"/>
  <c r="G32" i="63" s="1"/>
  <c r="AS164" i="53"/>
  <c r="AK164" i="53"/>
  <c r="AC164" i="53"/>
  <c r="U164" i="53"/>
  <c r="M164" i="53"/>
  <c r="E164" i="53"/>
  <c r="AV15" i="53"/>
  <c r="AH164" i="53"/>
  <c r="R164" i="53"/>
  <c r="AU19" i="53"/>
  <c r="AV26" i="53"/>
  <c r="AV31" i="53"/>
  <c r="AU33" i="53"/>
  <c r="AU38" i="53"/>
  <c r="AU48" i="53"/>
  <c r="AV52" i="53"/>
  <c r="AV53" i="53"/>
  <c r="AV21" i="53"/>
  <c r="AU22" i="53"/>
  <c r="AU25" i="53"/>
  <c r="AV34" i="53"/>
  <c r="AU35" i="53"/>
  <c r="AV45" i="53"/>
  <c r="AU46" i="53"/>
  <c r="AU49" i="53"/>
  <c r="G10" i="61"/>
  <c r="G12" i="61"/>
  <c r="W17" i="54"/>
  <c r="W37" i="54"/>
  <c r="X80" i="54"/>
  <c r="X110" i="54"/>
  <c r="W119" i="54"/>
  <c r="G124" i="61"/>
  <c r="G152" i="61"/>
  <c r="X162" i="54"/>
  <c r="X164" i="54"/>
  <c r="AV141" i="53"/>
  <c r="X142" i="64" s="1"/>
  <c r="Z142" i="64" s="1"/>
  <c r="AV143" i="53"/>
  <c r="X144" i="64" s="1"/>
  <c r="Z144" i="64" s="1"/>
  <c r="AV148" i="53"/>
  <c r="X149" i="64" s="1"/>
  <c r="Z149" i="64" s="1"/>
  <c r="AV161" i="53"/>
  <c r="X162" i="64" s="1"/>
  <c r="AV162" i="53"/>
  <c r="X163" i="64" s="1"/>
  <c r="AV163" i="53"/>
  <c r="X164" i="64" s="1"/>
  <c r="L166" i="54"/>
  <c r="V166" i="54"/>
  <c r="N166" i="54"/>
  <c r="U166" i="54"/>
  <c r="Q166" i="54"/>
  <c r="M166" i="54"/>
  <c r="I166" i="54"/>
  <c r="E166" i="54"/>
  <c r="X40" i="54"/>
  <c r="W41" i="54"/>
  <c r="X60" i="54"/>
  <c r="W77" i="54"/>
  <c r="W87" i="54"/>
  <c r="W95" i="54"/>
  <c r="G103" i="61"/>
  <c r="X114" i="54"/>
  <c r="W115" i="54"/>
  <c r="X124" i="54"/>
  <c r="X132" i="54"/>
  <c r="G142" i="61"/>
  <c r="X9" i="54"/>
  <c r="AW139" i="53"/>
  <c r="F14" i="61"/>
  <c r="X15" i="54"/>
  <c r="X145" i="54"/>
  <c r="AW155" i="53"/>
  <c r="D164" i="51"/>
  <c r="G121" i="61"/>
  <c r="E164" i="52"/>
  <c r="C162" i="72"/>
  <c r="C138" i="72"/>
  <c r="C110" i="72"/>
  <c r="C130" i="125"/>
  <c r="D130" i="125" s="1"/>
  <c r="H130" i="125" s="1"/>
  <c r="C122" i="125"/>
  <c r="D122" i="125" s="1"/>
  <c r="H122" i="125" s="1"/>
  <c r="C106" i="125"/>
  <c r="D106" i="125" s="1"/>
  <c r="H106" i="125" s="1"/>
  <c r="C94" i="125"/>
  <c r="D94" i="125" s="1"/>
  <c r="H94" i="125" s="1"/>
  <c r="C56" i="125"/>
  <c r="D56" i="125" s="1"/>
  <c r="H56" i="125" s="1"/>
  <c r="C40" i="125"/>
  <c r="D40" i="125" s="1"/>
  <c r="H40" i="125" s="1"/>
  <c r="C16" i="125"/>
  <c r="D16" i="125" s="1"/>
  <c r="H16" i="125" s="1"/>
  <c r="M163" i="36"/>
  <c r="C162" i="61"/>
  <c r="I162" i="62"/>
  <c r="I163" i="62" s="1"/>
  <c r="C163" i="63"/>
  <c r="C162" i="70"/>
  <c r="C164" i="64"/>
  <c r="D162" i="72"/>
  <c r="K164" i="36"/>
  <c r="C6" i="124" s="1"/>
  <c r="D6" i="124" s="1"/>
  <c r="AX163" i="53"/>
  <c r="D162" i="61"/>
  <c r="N45" i="120"/>
  <c r="F61" i="120"/>
  <c r="W5" i="101"/>
  <c r="F41" i="121"/>
  <c r="N41" i="121"/>
  <c r="M5" i="100"/>
  <c r="P162" i="64"/>
  <c r="L164" i="46"/>
  <c r="E160" i="72"/>
  <c r="D160" i="71"/>
  <c r="F160" i="125"/>
  <c r="AY161" i="53"/>
  <c r="S162" i="64"/>
  <c r="D164" i="46"/>
  <c r="D160" i="61"/>
  <c r="E163" i="64"/>
  <c r="E165" i="64" s="1"/>
  <c r="M164" i="46"/>
  <c r="J163" i="64"/>
  <c r="J165" i="64" s="1"/>
  <c r="I164" i="46"/>
  <c r="H163" i="64"/>
  <c r="H165" i="64" s="1"/>
  <c r="E164" i="46"/>
  <c r="N57" i="120"/>
  <c r="G159" i="62"/>
  <c r="F159" i="65"/>
  <c r="G159" i="72"/>
  <c r="V163" i="48"/>
  <c r="D165" i="48"/>
  <c r="V161" i="49"/>
  <c r="D165" i="49"/>
  <c r="W162" i="50"/>
  <c r="C164" i="50"/>
  <c r="AA8" i="51"/>
  <c r="C164" i="51"/>
  <c r="U163" i="48"/>
  <c r="C165" i="48"/>
  <c r="F164" i="51"/>
  <c r="AB9" i="51"/>
  <c r="J9" i="63" s="1"/>
  <c r="I161" i="63"/>
  <c r="F164" i="50"/>
  <c r="X163" i="50"/>
  <c r="I163" i="63" s="1"/>
  <c r="L163" i="63" s="1"/>
  <c r="AU10" i="53"/>
  <c r="S164" i="53"/>
  <c r="Z164" i="53"/>
  <c r="AV18" i="53"/>
  <c r="AW133" i="53"/>
  <c r="L135" i="64"/>
  <c r="N135" i="64" s="1"/>
  <c r="AW134" i="53"/>
  <c r="L142" i="64"/>
  <c r="N142" i="64" s="1"/>
  <c r="L143" i="64"/>
  <c r="N143" i="64" s="1"/>
  <c r="L161" i="64"/>
  <c r="N161" i="64" s="1"/>
  <c r="L164" i="64"/>
  <c r="W13" i="54"/>
  <c r="F10" i="61"/>
  <c r="F12" i="61"/>
  <c r="W15" i="54"/>
  <c r="G13" i="61"/>
  <c r="H166" i="54"/>
  <c r="C24" i="72"/>
  <c r="X34" i="54"/>
  <c r="G31" i="61"/>
  <c r="C32" i="125"/>
  <c r="D32" i="125" s="1"/>
  <c r="H32" i="125" s="1"/>
  <c r="C32" i="72"/>
  <c r="C68" i="72"/>
  <c r="J68" i="72" s="1"/>
  <c r="C76" i="125"/>
  <c r="D76" i="125" s="1"/>
  <c r="H76" i="125" s="1"/>
  <c r="C76" i="72"/>
  <c r="K76" i="72" s="1"/>
  <c r="C96" i="125"/>
  <c r="D96" i="125" s="1"/>
  <c r="H96" i="125" s="1"/>
  <c r="C96" i="72"/>
  <c r="W127" i="54"/>
  <c r="F124" i="61"/>
  <c r="X154" i="54"/>
  <c r="F151" i="61"/>
  <c r="W155" i="54"/>
  <c r="F152" i="61"/>
  <c r="AW149" i="53"/>
  <c r="X159" i="64"/>
  <c r="Z159" i="64" s="1"/>
  <c r="C60" i="72"/>
  <c r="X94" i="54"/>
  <c r="H91" i="61"/>
  <c r="R166" i="54"/>
  <c r="H6" i="61"/>
  <c r="W9" i="54"/>
  <c r="C166" i="54"/>
  <c r="F6" i="61"/>
  <c r="X18" i="54"/>
  <c r="G15" i="61"/>
  <c r="C28" i="125"/>
  <c r="D28" i="125" s="1"/>
  <c r="H28" i="125" s="1"/>
  <c r="X38" i="54"/>
  <c r="G35" i="61"/>
  <c r="C36" i="125"/>
  <c r="D36" i="125" s="1"/>
  <c r="H36" i="125" s="1"/>
  <c r="C36" i="72"/>
  <c r="K36" i="72" s="1"/>
  <c r="C44" i="125"/>
  <c r="D44" i="125" s="1"/>
  <c r="H44" i="125" s="1"/>
  <c r="C48" i="125"/>
  <c r="D48" i="125" s="1"/>
  <c r="H48" i="125" s="1"/>
  <c r="C48" i="72"/>
  <c r="X106" i="54"/>
  <c r="F103" i="61"/>
  <c r="C137" i="72"/>
  <c r="C137" i="125"/>
  <c r="D137" i="125" s="1"/>
  <c r="H137" i="125" s="1"/>
  <c r="W145" i="54"/>
  <c r="F142" i="61"/>
  <c r="C146" i="125"/>
  <c r="D146" i="125" s="1"/>
  <c r="H146" i="125" s="1"/>
  <c r="C154" i="125"/>
  <c r="D154" i="125" s="1"/>
  <c r="H154" i="125" s="1"/>
  <c r="C154" i="72"/>
  <c r="C157" i="72"/>
  <c r="E160" i="61"/>
  <c r="C160" i="68"/>
  <c r="E160" i="68" s="1"/>
  <c r="F160" i="70"/>
  <c r="C164" i="55"/>
  <c r="E160" i="125"/>
  <c r="Q163" i="55"/>
  <c r="R163" i="55" s="1"/>
  <c r="F164" i="55"/>
  <c r="F162" i="70"/>
  <c r="E162" i="61"/>
  <c r="E162" i="125"/>
  <c r="H162" i="125" s="1"/>
  <c r="D162" i="71"/>
  <c r="C162" i="68"/>
  <c r="E162" i="68" s="1"/>
  <c r="AB1" i="128"/>
  <c r="N6" i="128" s="1"/>
  <c r="H13" i="128"/>
  <c r="C6" i="129"/>
  <c r="G46" i="125"/>
  <c r="I46" i="125"/>
  <c r="G108" i="125"/>
  <c r="I108" i="125"/>
  <c r="J2" i="40"/>
  <c r="V164" i="48"/>
  <c r="E37" i="121"/>
  <c r="R165" i="48"/>
  <c r="H164" i="51"/>
  <c r="AB73" i="51"/>
  <c r="J73" i="63" s="1"/>
  <c r="L73" i="63" s="1"/>
  <c r="AB74" i="51"/>
  <c r="J74" i="63" s="1"/>
  <c r="AB82" i="51"/>
  <c r="J82" i="63" s="1"/>
  <c r="AB97" i="51"/>
  <c r="J97" i="63" s="1"/>
  <c r="L97" i="63" s="1"/>
  <c r="AB98" i="51"/>
  <c r="J98" i="63" s="1"/>
  <c r="AB105" i="51"/>
  <c r="J105" i="63" s="1"/>
  <c r="L105" i="63" s="1"/>
  <c r="AB106" i="51"/>
  <c r="J106" i="63" s="1"/>
  <c r="L106" i="63" s="1"/>
  <c r="AB112" i="51"/>
  <c r="J112" i="63" s="1"/>
  <c r="L112" i="63" s="1"/>
  <c r="AB121" i="51"/>
  <c r="J121" i="63" s="1"/>
  <c r="L121" i="63" s="1"/>
  <c r="AB122" i="51"/>
  <c r="J122" i="63" s="1"/>
  <c r="L122" i="63" s="1"/>
  <c r="AB129" i="51"/>
  <c r="J129" i="63" s="1"/>
  <c r="L129" i="63" s="1"/>
  <c r="AB130" i="51"/>
  <c r="J130" i="63" s="1"/>
  <c r="AB133" i="51"/>
  <c r="J133" i="63" s="1"/>
  <c r="L133" i="63" s="1"/>
  <c r="AB154" i="51"/>
  <c r="J154" i="63" s="1"/>
  <c r="L154" i="63" s="1"/>
  <c r="AB155" i="51"/>
  <c r="J155" i="63" s="1"/>
  <c r="L155" i="63" s="1"/>
  <c r="AB157" i="51"/>
  <c r="J157" i="63" s="1"/>
  <c r="L157" i="63" s="1"/>
  <c r="J164" i="52"/>
  <c r="P9" i="52"/>
  <c r="K9" i="63" s="1"/>
  <c r="P18" i="52"/>
  <c r="K18" i="63" s="1"/>
  <c r="J164" i="51"/>
  <c r="AB21" i="51"/>
  <c r="J21" i="63" s="1"/>
  <c r="L21" i="63" s="1"/>
  <c r="AB23" i="51"/>
  <c r="J23" i="63" s="1"/>
  <c r="L23" i="63" s="1"/>
  <c r="AB65" i="51"/>
  <c r="J65" i="63" s="1"/>
  <c r="L65" i="63" s="1"/>
  <c r="AA72" i="51"/>
  <c r="E72" i="63" s="1"/>
  <c r="AB75" i="51"/>
  <c r="J75" i="63" s="1"/>
  <c r="AA80" i="51"/>
  <c r="E80" i="63" s="1"/>
  <c r="G80" i="63" s="1"/>
  <c r="AB83" i="51"/>
  <c r="J83" i="63" s="1"/>
  <c r="L83" i="63" s="1"/>
  <c r="AB90" i="51"/>
  <c r="J90" i="63" s="1"/>
  <c r="AA104" i="51"/>
  <c r="E104" i="63" s="1"/>
  <c r="G104" i="63" s="1"/>
  <c r="AB107" i="51"/>
  <c r="J107" i="63" s="1"/>
  <c r="L107" i="63" s="1"/>
  <c r="AB123" i="51"/>
  <c r="J123" i="63" s="1"/>
  <c r="AB131" i="51"/>
  <c r="J131" i="63" s="1"/>
  <c r="L164" i="51"/>
  <c r="Z164" i="51"/>
  <c r="AB25" i="51"/>
  <c r="J25" i="63" s="1"/>
  <c r="L25" i="63" s="1"/>
  <c r="AB31" i="51"/>
  <c r="J31" i="63" s="1"/>
  <c r="AA34" i="51"/>
  <c r="E34" i="63" s="1"/>
  <c r="G34" i="63" s="1"/>
  <c r="AB39" i="51"/>
  <c r="J39" i="63" s="1"/>
  <c r="AB40" i="51"/>
  <c r="J40" i="63" s="1"/>
  <c r="L40" i="63" s="1"/>
  <c r="AA42" i="51"/>
  <c r="E42" i="63" s="1"/>
  <c r="G42" i="63" s="1"/>
  <c r="AB44" i="51"/>
  <c r="J44" i="63" s="1"/>
  <c r="L44" i="63" s="1"/>
  <c r="AA88" i="51"/>
  <c r="E88" i="63" s="1"/>
  <c r="G88" i="63" s="1"/>
  <c r="AA100" i="51"/>
  <c r="E100" i="63" s="1"/>
  <c r="AA132" i="51"/>
  <c r="E132" i="63" s="1"/>
  <c r="AV22" i="53"/>
  <c r="X23" i="64" s="1"/>
  <c r="Z23" i="64" s="1"/>
  <c r="AV30" i="53"/>
  <c r="X31" i="64" s="1"/>
  <c r="Z31" i="64" s="1"/>
  <c r="AV46" i="53"/>
  <c r="X47" i="64" s="1"/>
  <c r="Z47" i="64" s="1"/>
  <c r="AU59" i="53"/>
  <c r="AV61" i="53"/>
  <c r="AU62" i="53"/>
  <c r="AV66" i="53"/>
  <c r="AU70" i="53"/>
  <c r="AV74" i="53"/>
  <c r="AU86" i="53"/>
  <c r="AV87" i="53"/>
  <c r="AU90" i="53"/>
  <c r="AV91" i="53"/>
  <c r="AU93" i="53"/>
  <c r="AV104" i="53"/>
  <c r="AU105" i="53"/>
  <c r="AU110" i="53"/>
  <c r="AV111" i="53"/>
  <c r="AU113" i="53"/>
  <c r="AU118" i="53"/>
  <c r="AV124" i="53"/>
  <c r="AU125" i="53"/>
  <c r="AU130" i="53"/>
  <c r="AV131" i="53"/>
  <c r="AU132" i="53"/>
  <c r="P38" i="52"/>
  <c r="K38" i="63" s="1"/>
  <c r="L38" i="63" s="1"/>
  <c r="O40" i="52"/>
  <c r="F40" i="63" s="1"/>
  <c r="G40" i="63" s="1"/>
  <c r="O116" i="52"/>
  <c r="F116" i="63" s="1"/>
  <c r="O128" i="52"/>
  <c r="F128" i="63" s="1"/>
  <c r="O144" i="52"/>
  <c r="F144" i="63" s="1"/>
  <c r="G144" i="63" s="1"/>
  <c r="O148" i="52"/>
  <c r="F148" i="63" s="1"/>
  <c r="AQ164" i="53"/>
  <c r="AM164" i="53"/>
  <c r="AI164" i="53"/>
  <c r="AE164" i="53"/>
  <c r="AA164" i="53"/>
  <c r="W164" i="53"/>
  <c r="O164" i="53"/>
  <c r="K164" i="53"/>
  <c r="G164" i="53"/>
  <c r="AP164" i="53"/>
  <c r="J164" i="53"/>
  <c r="AV23" i="53"/>
  <c r="AU24" i="53"/>
  <c r="AU27" i="53"/>
  <c r="AV36" i="53"/>
  <c r="AV50" i="53"/>
  <c r="AU54" i="53"/>
  <c r="O36" i="52"/>
  <c r="F36" i="63" s="1"/>
  <c r="G36" i="63" s="1"/>
  <c r="P46" i="52"/>
  <c r="K46" i="63" s="1"/>
  <c r="L46" i="63" s="1"/>
  <c r="O56" i="52"/>
  <c r="F56" i="63" s="1"/>
  <c r="G56" i="63" s="1"/>
  <c r="P62" i="52"/>
  <c r="K62" i="63" s="1"/>
  <c r="L62" i="63" s="1"/>
  <c r="P66" i="52"/>
  <c r="K66" i="63" s="1"/>
  <c r="P70" i="52"/>
  <c r="K70" i="63" s="1"/>
  <c r="L70" i="63" s="1"/>
  <c r="P74" i="52"/>
  <c r="K74" i="63" s="1"/>
  <c r="O76" i="52"/>
  <c r="F76" i="63" s="1"/>
  <c r="P82" i="52"/>
  <c r="K82" i="63" s="1"/>
  <c r="P90" i="52"/>
  <c r="K90" i="63" s="1"/>
  <c r="P94" i="52"/>
  <c r="K94" i="63" s="1"/>
  <c r="L94" i="63" s="1"/>
  <c r="P98" i="52"/>
  <c r="K98" i="63" s="1"/>
  <c r="O100" i="52"/>
  <c r="F100" i="63" s="1"/>
  <c r="O120" i="52"/>
  <c r="F120" i="63" s="1"/>
  <c r="P130" i="52"/>
  <c r="K130" i="63" s="1"/>
  <c r="O132" i="52"/>
  <c r="F132" i="63" s="1"/>
  <c r="O156" i="52"/>
  <c r="F156" i="63" s="1"/>
  <c r="AU11" i="53"/>
  <c r="AV29" i="53"/>
  <c r="AU30" i="53"/>
  <c r="AV42" i="53"/>
  <c r="AV154" i="53"/>
  <c r="X155" i="64" s="1"/>
  <c r="Z155" i="64" s="1"/>
  <c r="AU135" i="53"/>
  <c r="AU143" i="53"/>
  <c r="AU145" i="53"/>
  <c r="AU148" i="53"/>
  <c r="AU153" i="53"/>
  <c r="AU161" i="53"/>
  <c r="AU162" i="53"/>
  <c r="X20" i="54"/>
  <c r="X22" i="54"/>
  <c r="W29" i="54"/>
  <c r="G33" i="61"/>
  <c r="X56" i="54"/>
  <c r="X58" i="54"/>
  <c r="W65" i="54"/>
  <c r="W73" i="54"/>
  <c r="X78" i="54"/>
  <c r="H82" i="61"/>
  <c r="G82" i="61"/>
  <c r="X92" i="54"/>
  <c r="W101" i="54"/>
  <c r="X104" i="54"/>
  <c r="X126" i="54"/>
  <c r="X136" i="54"/>
  <c r="G139" i="61"/>
  <c r="H140" i="61"/>
  <c r="G140" i="61"/>
  <c r="G150" i="61"/>
  <c r="AV142" i="53"/>
  <c r="X143" i="64" s="1"/>
  <c r="Z143" i="64" s="1"/>
  <c r="AV145" i="53"/>
  <c r="X146" i="64" s="1"/>
  <c r="Z146" i="64" s="1"/>
  <c r="AV160" i="53"/>
  <c r="X161" i="64" s="1"/>
  <c r="T166" i="54"/>
  <c r="AU140" i="53"/>
  <c r="AU154" i="53"/>
  <c r="J166" i="54"/>
  <c r="S166" i="54"/>
  <c r="K166" i="54"/>
  <c r="W11" i="54"/>
  <c r="W25" i="54"/>
  <c r="W33" i="54"/>
  <c r="X44" i="54"/>
  <c r="W53" i="54"/>
  <c r="H66" i="61"/>
  <c r="G66" i="61"/>
  <c r="X108" i="54"/>
  <c r="X138" i="54"/>
  <c r="W151" i="54"/>
  <c r="AC161" i="56"/>
  <c r="F8" i="61"/>
  <c r="X13" i="54"/>
  <c r="X153" i="54"/>
  <c r="G157" i="61"/>
  <c r="M158" i="61"/>
  <c r="K153" i="72"/>
  <c r="J149" i="72"/>
  <c r="J11" i="72"/>
  <c r="J67" i="72"/>
  <c r="J52" i="72"/>
  <c r="K9" i="72"/>
  <c r="G7" i="65"/>
  <c r="J21" i="72"/>
  <c r="K65" i="72"/>
  <c r="J65" i="72"/>
  <c r="J81" i="72"/>
  <c r="J36" i="72"/>
  <c r="J76" i="72"/>
  <c r="C5" i="124"/>
  <c r="D5" i="124" s="1"/>
  <c r="K68" i="72" l="1"/>
  <c r="AW141" i="53"/>
  <c r="C20" i="124"/>
  <c r="D20" i="124" s="1"/>
  <c r="F244" i="31" s="1"/>
  <c r="E34" i="130"/>
  <c r="G160" i="63"/>
  <c r="C146" i="72"/>
  <c r="I131" i="65"/>
  <c r="I35" i="65"/>
  <c r="I23" i="65"/>
  <c r="F163" i="62"/>
  <c r="D51" i="66"/>
  <c r="E51" i="66" s="1"/>
  <c r="E9" i="66"/>
  <c r="J64" i="73"/>
  <c r="L14" i="63"/>
  <c r="K99" i="72"/>
  <c r="L99" i="72" s="1"/>
  <c r="K78" i="72"/>
  <c r="L78" i="72" s="1"/>
  <c r="X59" i="64"/>
  <c r="Z59" i="64" s="1"/>
  <c r="J153" i="72"/>
  <c r="J93" i="73"/>
  <c r="N9" i="120"/>
  <c r="F2" i="120" s="1"/>
  <c r="J158" i="72"/>
  <c r="AW9" i="53"/>
  <c r="C224" i="31"/>
  <c r="F163" i="65"/>
  <c r="O5" i="101"/>
  <c r="C158" i="125"/>
  <c r="D158" i="125" s="1"/>
  <c r="H158" i="125" s="1"/>
  <c r="I158" i="125" s="1"/>
  <c r="N49" i="120"/>
  <c r="N53" i="120"/>
  <c r="N33" i="120"/>
  <c r="F5" i="130"/>
  <c r="F246" i="31" s="1"/>
  <c r="AW119" i="53"/>
  <c r="F241" i="31"/>
  <c r="K18" i="72"/>
  <c r="L18" i="72" s="1"/>
  <c r="I151" i="65"/>
  <c r="I115" i="65"/>
  <c r="I83" i="65"/>
  <c r="I51" i="65"/>
  <c r="J136" i="72"/>
  <c r="L136" i="72" s="1"/>
  <c r="I139" i="65"/>
  <c r="I123" i="65"/>
  <c r="I91" i="65"/>
  <c r="I59" i="65"/>
  <c r="I27" i="65"/>
  <c r="I11" i="65"/>
  <c r="K46" i="72"/>
  <c r="I46" i="72" s="1"/>
  <c r="L160" i="63"/>
  <c r="C247" i="31"/>
  <c r="J143" i="72"/>
  <c r="L143" i="72" s="1"/>
  <c r="K47" i="72"/>
  <c r="L47" i="72" s="1"/>
  <c r="L100" i="72"/>
  <c r="I100" i="72"/>
  <c r="I136" i="72"/>
  <c r="I144" i="72"/>
  <c r="C7" i="124"/>
  <c r="D7" i="124" s="1"/>
  <c r="F234" i="31" s="1"/>
  <c r="K51" i="72"/>
  <c r="AW144" i="53"/>
  <c r="G156" i="63"/>
  <c r="G148" i="63"/>
  <c r="G128" i="63"/>
  <c r="L123" i="63"/>
  <c r="L75" i="63"/>
  <c r="C244" i="31"/>
  <c r="K157" i="72"/>
  <c r="AW158" i="53"/>
  <c r="C14" i="124"/>
  <c r="D14" i="124" s="1"/>
  <c r="U5" i="101"/>
  <c r="AY164" i="53"/>
  <c r="AW163" i="53"/>
  <c r="Z163" i="64"/>
  <c r="L132" i="63"/>
  <c r="L120" i="63"/>
  <c r="L19" i="63"/>
  <c r="S5" i="101"/>
  <c r="F33" i="120"/>
  <c r="I40" i="72"/>
  <c r="I56" i="72"/>
  <c r="L162" i="63"/>
  <c r="I119" i="65"/>
  <c r="I87" i="65"/>
  <c r="I71" i="65"/>
  <c r="I95" i="65"/>
  <c r="I47" i="65"/>
  <c r="I78" i="72"/>
  <c r="I108" i="72"/>
  <c r="L9" i="64"/>
  <c r="N9" i="64" s="1"/>
  <c r="AW8" i="53"/>
  <c r="L33" i="64"/>
  <c r="N33" i="64" s="1"/>
  <c r="AW32" i="53"/>
  <c r="F230" i="31"/>
  <c r="L15" i="64"/>
  <c r="N15" i="64" s="1"/>
  <c r="AW14" i="53"/>
  <c r="L99" i="64"/>
  <c r="N99" i="64" s="1"/>
  <c r="AW98" i="53"/>
  <c r="E160" i="62"/>
  <c r="E160" i="65"/>
  <c r="G160" i="65" s="1"/>
  <c r="I160" i="65" s="1"/>
  <c r="L98" i="64"/>
  <c r="N98" i="64" s="1"/>
  <c r="AW97" i="53"/>
  <c r="H160" i="62"/>
  <c r="J160" i="62" s="1"/>
  <c r="L139" i="64"/>
  <c r="N139" i="64" s="1"/>
  <c r="AW138" i="53"/>
  <c r="L138" i="64"/>
  <c r="N138" i="64" s="1"/>
  <c r="AW137" i="53"/>
  <c r="L18" i="64"/>
  <c r="N18" i="64" s="1"/>
  <c r="AW17" i="53"/>
  <c r="X14" i="64"/>
  <c r="Z14" i="64" s="1"/>
  <c r="AW13" i="53"/>
  <c r="L11" i="72"/>
  <c r="L132" i="72"/>
  <c r="D159" i="62"/>
  <c r="I27" i="72"/>
  <c r="K61" i="72"/>
  <c r="L61" i="72" s="1"/>
  <c r="K67" i="72"/>
  <c r="L103" i="64"/>
  <c r="N103" i="64" s="1"/>
  <c r="AW102" i="53"/>
  <c r="AW51" i="53"/>
  <c r="X52" i="64"/>
  <c r="Z52" i="64" s="1"/>
  <c r="K97" i="72"/>
  <c r="J97" i="72"/>
  <c r="L102" i="64"/>
  <c r="N102" i="64" s="1"/>
  <c r="AW101" i="53"/>
  <c r="L17" i="64"/>
  <c r="N17" i="64" s="1"/>
  <c r="AW16" i="53"/>
  <c r="X8" i="64"/>
  <c r="Z8" i="64" s="1"/>
  <c r="AW7" i="53"/>
  <c r="D159" i="70"/>
  <c r="G159" i="70" s="1"/>
  <c r="I61" i="72"/>
  <c r="K122" i="72"/>
  <c r="J122" i="72"/>
  <c r="L153" i="72"/>
  <c r="J157" i="72"/>
  <c r="L40" i="72"/>
  <c r="L94" i="72"/>
  <c r="L56" i="72"/>
  <c r="L79" i="72"/>
  <c r="L83" i="72"/>
  <c r="L45" i="72"/>
  <c r="C23" i="125"/>
  <c r="D23" i="125" s="1"/>
  <c r="H23" i="125" s="1"/>
  <c r="I23" i="125" s="1"/>
  <c r="C155" i="72"/>
  <c r="I131" i="72"/>
  <c r="C127" i="125"/>
  <c r="D127" i="125" s="1"/>
  <c r="H127" i="125" s="1"/>
  <c r="I127" i="125" s="1"/>
  <c r="C52" i="125"/>
  <c r="D52" i="125" s="1"/>
  <c r="H52" i="125" s="1"/>
  <c r="G52" i="125" s="1"/>
  <c r="C25" i="125"/>
  <c r="D25" i="125" s="1"/>
  <c r="H25" i="125" s="1"/>
  <c r="G25" i="125" s="1"/>
  <c r="C63" i="125"/>
  <c r="D63" i="125" s="1"/>
  <c r="H63" i="125" s="1"/>
  <c r="I63" i="125" s="1"/>
  <c r="L149" i="72"/>
  <c r="AW100" i="53"/>
  <c r="L72" i="63"/>
  <c r="L113" i="63"/>
  <c r="L108" i="63"/>
  <c r="G136" i="63"/>
  <c r="L48" i="63"/>
  <c r="G115" i="125"/>
  <c r="I115" i="125"/>
  <c r="K43" i="72"/>
  <c r="J43" i="72"/>
  <c r="I110" i="125"/>
  <c r="G110" i="125"/>
  <c r="J63" i="72"/>
  <c r="K63" i="72"/>
  <c r="G155" i="125"/>
  <c r="I155" i="125"/>
  <c r="J127" i="72"/>
  <c r="K127" i="72"/>
  <c r="J23" i="72"/>
  <c r="K23" i="72"/>
  <c r="K25" i="72"/>
  <c r="J25" i="72"/>
  <c r="I20" i="125"/>
  <c r="G20" i="125"/>
  <c r="I113" i="125"/>
  <c r="G113" i="125"/>
  <c r="F159" i="61"/>
  <c r="G159" i="61"/>
  <c r="H159" i="61"/>
  <c r="AW116" i="53"/>
  <c r="L117" i="64"/>
  <c r="N117" i="64" s="1"/>
  <c r="AW92" i="53"/>
  <c r="L93" i="64"/>
  <c r="N93" i="64" s="1"/>
  <c r="L82" i="64"/>
  <c r="N82" i="64" s="1"/>
  <c r="AW81" i="53"/>
  <c r="AW112" i="53"/>
  <c r="L113" i="64"/>
  <c r="N113" i="64" s="1"/>
  <c r="L97" i="64"/>
  <c r="N97" i="64" s="1"/>
  <c r="AW96" i="53"/>
  <c r="AW41" i="53"/>
  <c r="L42" i="64"/>
  <c r="N42" i="64" s="1"/>
  <c r="C69" i="125"/>
  <c r="D69" i="125" s="1"/>
  <c r="H69" i="125" s="1"/>
  <c r="C69" i="72"/>
  <c r="C141" i="125"/>
  <c r="D141" i="125" s="1"/>
  <c r="H141" i="125" s="1"/>
  <c r="C141" i="72"/>
  <c r="L41" i="64"/>
  <c r="N41" i="64" s="1"/>
  <c r="AW40" i="53"/>
  <c r="C156" i="72"/>
  <c r="C156" i="125"/>
  <c r="D156" i="125" s="1"/>
  <c r="H156" i="125" s="1"/>
  <c r="C128" i="72"/>
  <c r="C128" i="125"/>
  <c r="D128" i="125" s="1"/>
  <c r="H128" i="125" s="1"/>
  <c r="C90" i="72"/>
  <c r="C90" i="125"/>
  <c r="D90" i="125" s="1"/>
  <c r="H90" i="125" s="1"/>
  <c r="L124" i="64"/>
  <c r="N124" i="64" s="1"/>
  <c r="AW123" i="53"/>
  <c r="AW108" i="53"/>
  <c r="L109" i="64"/>
  <c r="N109" i="64" s="1"/>
  <c r="L80" i="64"/>
  <c r="N80" i="64" s="1"/>
  <c r="AW79" i="53"/>
  <c r="C147" i="72"/>
  <c r="C147" i="125"/>
  <c r="D147" i="125" s="1"/>
  <c r="H147" i="125" s="1"/>
  <c r="C59" i="125"/>
  <c r="D59" i="125" s="1"/>
  <c r="H59" i="125" s="1"/>
  <c r="C59" i="72"/>
  <c r="C29" i="125"/>
  <c r="D29" i="125" s="1"/>
  <c r="H29" i="125" s="1"/>
  <c r="C29" i="72"/>
  <c r="L78" i="64"/>
  <c r="N78" i="64" s="1"/>
  <c r="AW77" i="53"/>
  <c r="L77" i="64"/>
  <c r="N77" i="64" s="1"/>
  <c r="AW76" i="53"/>
  <c r="X70" i="64"/>
  <c r="Z70" i="64" s="1"/>
  <c r="AW69" i="53"/>
  <c r="X21" i="64"/>
  <c r="Z21" i="64" s="1"/>
  <c r="AW20" i="53"/>
  <c r="I161" i="68"/>
  <c r="H161" i="68"/>
  <c r="G161" i="68"/>
  <c r="O159" i="61"/>
  <c r="K159" i="61"/>
  <c r="P159" i="61"/>
  <c r="J159" i="61"/>
  <c r="Q159" i="61"/>
  <c r="I159" i="61"/>
  <c r="N159" i="61"/>
  <c r="R159" i="61"/>
  <c r="L159" i="61"/>
  <c r="T159" i="61"/>
  <c r="G159" i="68"/>
  <c r="H159" i="68"/>
  <c r="I159" i="68"/>
  <c r="C119" i="72"/>
  <c r="C119" i="125"/>
  <c r="D119" i="125" s="1"/>
  <c r="H119" i="125" s="1"/>
  <c r="C54" i="72"/>
  <c r="C54" i="125"/>
  <c r="D54" i="125" s="1"/>
  <c r="H54" i="125" s="1"/>
  <c r="I153" i="125"/>
  <c r="G153" i="125"/>
  <c r="L104" i="72"/>
  <c r="I104" i="72"/>
  <c r="Y164" i="64"/>
  <c r="W164" i="64"/>
  <c r="O165" i="64"/>
  <c r="J145" i="72"/>
  <c r="K145" i="72"/>
  <c r="I25" i="125"/>
  <c r="G23" i="125"/>
  <c r="C120" i="125"/>
  <c r="D120" i="125" s="1"/>
  <c r="H120" i="125" s="1"/>
  <c r="C120" i="72"/>
  <c r="C42" i="125"/>
  <c r="D42" i="125" s="1"/>
  <c r="H42" i="125" s="1"/>
  <c r="C42" i="72"/>
  <c r="L152" i="64"/>
  <c r="N152" i="64" s="1"/>
  <c r="AW151" i="53"/>
  <c r="L76" i="64"/>
  <c r="N76" i="64" s="1"/>
  <c r="AW75" i="53"/>
  <c r="L57" i="64"/>
  <c r="N57" i="64" s="1"/>
  <c r="AW56" i="53"/>
  <c r="L56" i="64"/>
  <c r="N56" i="64" s="1"/>
  <c r="AW55" i="53"/>
  <c r="X69" i="64"/>
  <c r="Z69" i="64" s="1"/>
  <c r="AW68" i="53"/>
  <c r="X61" i="64"/>
  <c r="Z61" i="64" s="1"/>
  <c r="AW60" i="53"/>
  <c r="AW43" i="53"/>
  <c r="L44" i="64"/>
  <c r="N44" i="64" s="1"/>
  <c r="C160" i="72"/>
  <c r="K160" i="72" s="1"/>
  <c r="C160" i="125"/>
  <c r="D160" i="125" s="1"/>
  <c r="H160" i="125" s="1"/>
  <c r="C58" i="125"/>
  <c r="D58" i="125" s="1"/>
  <c r="H58" i="125" s="1"/>
  <c r="C58" i="72"/>
  <c r="L157" i="64"/>
  <c r="N157" i="64" s="1"/>
  <c r="AW156" i="53"/>
  <c r="L147" i="64"/>
  <c r="N147" i="64" s="1"/>
  <c r="AW146" i="53"/>
  <c r="L122" i="64"/>
  <c r="N122" i="64" s="1"/>
  <c r="AW121" i="53"/>
  <c r="L29" i="64"/>
  <c r="N29" i="64" s="1"/>
  <c r="AW28" i="53"/>
  <c r="H11" i="119"/>
  <c r="L4" i="119" s="1"/>
  <c r="E6" i="129"/>
  <c r="E8" i="129" s="1"/>
  <c r="E10" i="129" s="1"/>
  <c r="AA1" i="119"/>
  <c r="N4" i="119" s="1"/>
  <c r="C73" i="72"/>
  <c r="C73" i="125"/>
  <c r="D73" i="125" s="1"/>
  <c r="H73" i="125" s="1"/>
  <c r="C49" i="125"/>
  <c r="D49" i="125" s="1"/>
  <c r="H49" i="125" s="1"/>
  <c r="C49" i="72"/>
  <c r="L160" i="64"/>
  <c r="N160" i="64" s="1"/>
  <c r="AW159" i="53"/>
  <c r="L123" i="64"/>
  <c r="N123" i="64" s="1"/>
  <c r="AW122" i="53"/>
  <c r="L68" i="64"/>
  <c r="N68" i="64" s="1"/>
  <c r="AW67" i="53"/>
  <c r="L45" i="64"/>
  <c r="N45" i="64" s="1"/>
  <c r="AW44" i="53"/>
  <c r="L81" i="64"/>
  <c r="N81" i="64" s="1"/>
  <c r="AW80" i="53"/>
  <c r="L74" i="64"/>
  <c r="N74" i="64" s="1"/>
  <c r="AW73" i="53"/>
  <c r="L66" i="64"/>
  <c r="N66" i="64" s="1"/>
  <c r="AW65" i="53"/>
  <c r="I99" i="72"/>
  <c r="I161" i="61"/>
  <c r="N161" i="61"/>
  <c r="R161" i="61"/>
  <c r="L161" i="61"/>
  <c r="Q161" i="61"/>
  <c r="K161" i="61"/>
  <c r="P161" i="61"/>
  <c r="J161" i="61"/>
  <c r="O161" i="61"/>
  <c r="T161" i="61"/>
  <c r="Y161" i="64"/>
  <c r="T165" i="64"/>
  <c r="J125" i="72"/>
  <c r="K125" i="72"/>
  <c r="K93" i="72"/>
  <c r="J93" i="72"/>
  <c r="I145" i="125"/>
  <c r="G145" i="125"/>
  <c r="C7" i="125"/>
  <c r="D7" i="125" s="1"/>
  <c r="H7" i="125" s="1"/>
  <c r="C7" i="72"/>
  <c r="C87" i="72"/>
  <c r="C87" i="125"/>
  <c r="D87" i="125" s="1"/>
  <c r="H87" i="125" s="1"/>
  <c r="W161" i="64"/>
  <c r="Q165" i="64"/>
  <c r="K117" i="72"/>
  <c r="J117" i="72"/>
  <c r="K85" i="72"/>
  <c r="J85" i="72"/>
  <c r="I67" i="125"/>
  <c r="G67" i="125"/>
  <c r="Z164" i="64"/>
  <c r="L156" i="63"/>
  <c r="L36" i="63"/>
  <c r="I83" i="72"/>
  <c r="G48" i="63"/>
  <c r="I45" i="72"/>
  <c r="C115" i="72"/>
  <c r="K95" i="72"/>
  <c r="L95" i="72" s="1"/>
  <c r="C43" i="125"/>
  <c r="D43" i="125" s="1"/>
  <c r="H43" i="125" s="1"/>
  <c r="C113" i="72"/>
  <c r="E162" i="62"/>
  <c r="AW147" i="53"/>
  <c r="Z161" i="64"/>
  <c r="G120" i="63"/>
  <c r="L39" i="63"/>
  <c r="L31" i="63"/>
  <c r="L131" i="63"/>
  <c r="G72" i="63"/>
  <c r="G163" i="62"/>
  <c r="C20" i="72"/>
  <c r="I130" i="72"/>
  <c r="L106" i="72"/>
  <c r="L16" i="72"/>
  <c r="I79" i="72"/>
  <c r="L150" i="63"/>
  <c r="L144" i="63"/>
  <c r="G84" i="63"/>
  <c r="L35" i="63"/>
  <c r="L159" i="63"/>
  <c r="L153" i="63"/>
  <c r="L146" i="63"/>
  <c r="L135" i="63"/>
  <c r="L125" i="63"/>
  <c r="L100" i="63"/>
  <c r="L76" i="63"/>
  <c r="L131" i="72"/>
  <c r="L57" i="63"/>
  <c r="G108" i="63"/>
  <c r="I18" i="72"/>
  <c r="I132" i="72"/>
  <c r="D159" i="65"/>
  <c r="L27" i="72"/>
  <c r="L144" i="72"/>
  <c r="J71" i="72"/>
  <c r="I71" i="72" s="1"/>
  <c r="AW78" i="53"/>
  <c r="C160" i="71"/>
  <c r="E160" i="71" s="1"/>
  <c r="C160" i="73"/>
  <c r="C135" i="72"/>
  <c r="C135" i="125"/>
  <c r="D135" i="125" s="1"/>
  <c r="H135" i="125" s="1"/>
  <c r="C50" i="72"/>
  <c r="C50" i="125"/>
  <c r="D50" i="125" s="1"/>
  <c r="H50" i="125" s="1"/>
  <c r="C30" i="72"/>
  <c r="C30" i="125"/>
  <c r="D30" i="125" s="1"/>
  <c r="H30" i="125" s="1"/>
  <c r="C8" i="72"/>
  <c r="C8" i="125"/>
  <c r="D8" i="125" s="1"/>
  <c r="H8" i="125" s="1"/>
  <c r="L155" i="64"/>
  <c r="N155" i="64" s="1"/>
  <c r="AW154" i="53"/>
  <c r="C133" i="72"/>
  <c r="C133" i="125"/>
  <c r="D133" i="125" s="1"/>
  <c r="H133" i="125" s="1"/>
  <c r="C101" i="72"/>
  <c r="C101" i="125"/>
  <c r="D101" i="125" s="1"/>
  <c r="H101" i="125" s="1"/>
  <c r="C89" i="125"/>
  <c r="D89" i="125" s="1"/>
  <c r="H89" i="125" s="1"/>
  <c r="C89" i="72"/>
  <c r="C70" i="72"/>
  <c r="C70" i="125"/>
  <c r="D70" i="125" s="1"/>
  <c r="H70" i="125" s="1"/>
  <c r="C55" i="125"/>
  <c r="D55" i="125" s="1"/>
  <c r="H55" i="125" s="1"/>
  <c r="C55" i="72"/>
  <c r="C19" i="125"/>
  <c r="D19" i="125" s="1"/>
  <c r="H19" i="125" s="1"/>
  <c r="C19" i="72"/>
  <c r="AW162" i="53"/>
  <c r="L163" i="64"/>
  <c r="L154" i="64"/>
  <c r="N154" i="64" s="1"/>
  <c r="AW153" i="53"/>
  <c r="L146" i="64"/>
  <c r="N146" i="64" s="1"/>
  <c r="AW145" i="53"/>
  <c r="L136" i="64"/>
  <c r="N136" i="64" s="1"/>
  <c r="AW135" i="53"/>
  <c r="X43" i="64"/>
  <c r="Z43" i="64" s="1"/>
  <c r="AW42" i="53"/>
  <c r="X30" i="64"/>
  <c r="Z30" i="64" s="1"/>
  <c r="AW29" i="53"/>
  <c r="AW50" i="53"/>
  <c r="X51" i="64"/>
  <c r="Z51" i="64" s="1"/>
  <c r="L28" i="64"/>
  <c r="N28" i="64" s="1"/>
  <c r="AW27" i="53"/>
  <c r="X24" i="64"/>
  <c r="Z24" i="64" s="1"/>
  <c r="AW23" i="53"/>
  <c r="L133" i="64"/>
  <c r="N133" i="64" s="1"/>
  <c r="AW132" i="53"/>
  <c r="L131" i="64"/>
  <c r="N131" i="64" s="1"/>
  <c r="AW130" i="53"/>
  <c r="AW124" i="53"/>
  <c r="X125" i="64"/>
  <c r="Z125" i="64" s="1"/>
  <c r="L114" i="64"/>
  <c r="N114" i="64" s="1"/>
  <c r="AW113" i="53"/>
  <c r="L111" i="64"/>
  <c r="N111" i="64" s="1"/>
  <c r="AW110" i="53"/>
  <c r="AW104" i="53"/>
  <c r="X105" i="64"/>
  <c r="Z105" i="64" s="1"/>
  <c r="X92" i="64"/>
  <c r="Z92" i="64" s="1"/>
  <c r="AW91" i="53"/>
  <c r="X88" i="64"/>
  <c r="Z88" i="64" s="1"/>
  <c r="AW87" i="53"/>
  <c r="X75" i="64"/>
  <c r="Z75" i="64" s="1"/>
  <c r="AW74" i="53"/>
  <c r="X67" i="64"/>
  <c r="Z67" i="64" s="1"/>
  <c r="AW66" i="53"/>
  <c r="X62" i="64"/>
  <c r="Z62" i="64" s="1"/>
  <c r="AW61" i="53"/>
  <c r="K5" i="100"/>
  <c r="N37" i="121"/>
  <c r="F37" i="121"/>
  <c r="C8" i="129"/>
  <c r="F6" i="129"/>
  <c r="F240" i="31"/>
  <c r="L6" i="128"/>
  <c r="H162" i="68"/>
  <c r="I162" i="68"/>
  <c r="G162" i="68"/>
  <c r="I162" i="125"/>
  <c r="G162" i="125"/>
  <c r="J160" i="61"/>
  <c r="O160" i="61"/>
  <c r="T160" i="61"/>
  <c r="L160" i="61"/>
  <c r="Q160" i="61"/>
  <c r="R160" i="61"/>
  <c r="N160" i="61"/>
  <c r="I160" i="61"/>
  <c r="P160" i="61"/>
  <c r="K160" i="61"/>
  <c r="G154" i="125"/>
  <c r="I154" i="125"/>
  <c r="G146" i="125"/>
  <c r="I146" i="125"/>
  <c r="C142" i="125"/>
  <c r="D142" i="125" s="1"/>
  <c r="H142" i="125" s="1"/>
  <c r="C142" i="72"/>
  <c r="J137" i="72"/>
  <c r="K137" i="72"/>
  <c r="C103" i="72"/>
  <c r="C103" i="125"/>
  <c r="D103" i="125" s="1"/>
  <c r="H103" i="125" s="1"/>
  <c r="G48" i="125"/>
  <c r="I48" i="125"/>
  <c r="I44" i="125"/>
  <c r="G44" i="125"/>
  <c r="G36" i="125"/>
  <c r="I36" i="125"/>
  <c r="C35" i="125"/>
  <c r="D35" i="125" s="1"/>
  <c r="H35" i="125" s="1"/>
  <c r="C35" i="72"/>
  <c r="G28" i="125"/>
  <c r="I28" i="125"/>
  <c r="C15" i="72"/>
  <c r="C15" i="125"/>
  <c r="D15" i="125" s="1"/>
  <c r="H15" i="125" s="1"/>
  <c r="K60" i="72"/>
  <c r="J60" i="72"/>
  <c r="K96" i="72"/>
  <c r="J96" i="72"/>
  <c r="K32" i="72"/>
  <c r="J32" i="72"/>
  <c r="K24" i="72"/>
  <c r="J24" i="72"/>
  <c r="C12" i="125"/>
  <c r="D12" i="125" s="1"/>
  <c r="H12" i="125" s="1"/>
  <c r="C12" i="72"/>
  <c r="X19" i="64"/>
  <c r="Z19" i="64" s="1"/>
  <c r="AW18" i="53"/>
  <c r="G160" i="61"/>
  <c r="H160" i="61"/>
  <c r="F160" i="61"/>
  <c r="Y162" i="64"/>
  <c r="S165" i="64"/>
  <c r="J160" i="72"/>
  <c r="W162" i="64"/>
  <c r="P165" i="64"/>
  <c r="G162" i="61"/>
  <c r="H162" i="61"/>
  <c r="F162" i="61"/>
  <c r="C165" i="64"/>
  <c r="M165" i="64" s="1"/>
  <c r="M164" i="64"/>
  <c r="K164" i="64"/>
  <c r="N164" i="64" s="1"/>
  <c r="G163" i="63"/>
  <c r="C164" i="63"/>
  <c r="I16" i="125"/>
  <c r="G16" i="125"/>
  <c r="G56" i="125"/>
  <c r="I56" i="125"/>
  <c r="I106" i="125"/>
  <c r="G106" i="125"/>
  <c r="G130" i="125"/>
  <c r="I130" i="125"/>
  <c r="K138" i="72"/>
  <c r="J138" i="72"/>
  <c r="C121" i="72"/>
  <c r="C121" i="125"/>
  <c r="D121" i="125" s="1"/>
  <c r="H121" i="125" s="1"/>
  <c r="C111" i="125"/>
  <c r="D111" i="125" s="1"/>
  <c r="H111" i="125" s="1"/>
  <c r="C111" i="72"/>
  <c r="C92" i="72"/>
  <c r="C92" i="125"/>
  <c r="D92" i="125" s="1"/>
  <c r="H92" i="125" s="1"/>
  <c r="C74" i="72"/>
  <c r="C74" i="125"/>
  <c r="D74" i="125" s="1"/>
  <c r="H74" i="125" s="1"/>
  <c r="C38" i="72"/>
  <c r="C38" i="125"/>
  <c r="D38" i="125" s="1"/>
  <c r="H38" i="125" s="1"/>
  <c r="C161" i="72"/>
  <c r="C161" i="125"/>
  <c r="D161" i="125" s="1"/>
  <c r="C116" i="72"/>
  <c r="C116" i="125"/>
  <c r="D116" i="125" s="1"/>
  <c r="H116" i="125" s="1"/>
  <c r="C77" i="125"/>
  <c r="D77" i="125" s="1"/>
  <c r="H77" i="125" s="1"/>
  <c r="C77" i="72"/>
  <c r="C14" i="72"/>
  <c r="C14" i="125"/>
  <c r="D14" i="125" s="1"/>
  <c r="H14" i="125" s="1"/>
  <c r="L47" i="64"/>
  <c r="N47" i="64" s="1"/>
  <c r="AW46" i="53"/>
  <c r="AW35" i="53"/>
  <c r="L36" i="64"/>
  <c r="N36" i="64" s="1"/>
  <c r="L26" i="64"/>
  <c r="N26" i="64" s="1"/>
  <c r="AW25" i="53"/>
  <c r="X22" i="64"/>
  <c r="Z22" i="64" s="1"/>
  <c r="AW21" i="53"/>
  <c r="X53" i="64"/>
  <c r="Z53" i="64" s="1"/>
  <c r="AW52" i="53"/>
  <c r="L39" i="64"/>
  <c r="N39" i="64" s="1"/>
  <c r="AW38" i="53"/>
  <c r="X32" i="64"/>
  <c r="Z32" i="64" s="1"/>
  <c r="AW31" i="53"/>
  <c r="L20" i="64"/>
  <c r="N20" i="64" s="1"/>
  <c r="AW19" i="53"/>
  <c r="X128" i="64"/>
  <c r="Z128" i="64" s="1"/>
  <c r="AW127" i="53"/>
  <c r="X121" i="64"/>
  <c r="Z121" i="64" s="1"/>
  <c r="AW120" i="53"/>
  <c r="X116" i="64"/>
  <c r="Z116" i="64" s="1"/>
  <c r="AW115" i="53"/>
  <c r="L110" i="64"/>
  <c r="N110" i="64" s="1"/>
  <c r="AW109" i="53"/>
  <c r="L107" i="64"/>
  <c r="N107" i="64" s="1"/>
  <c r="AW106" i="53"/>
  <c r="L95" i="64"/>
  <c r="N95" i="64" s="1"/>
  <c r="AW94" i="53"/>
  <c r="X89" i="64"/>
  <c r="Z89" i="64" s="1"/>
  <c r="AW88" i="53"/>
  <c r="AW84" i="53"/>
  <c r="X85" i="64"/>
  <c r="Z85" i="64" s="1"/>
  <c r="X72" i="64"/>
  <c r="Z72" i="64" s="1"/>
  <c r="AW71" i="53"/>
  <c r="X64" i="64"/>
  <c r="Z64" i="64" s="1"/>
  <c r="AW63" i="53"/>
  <c r="C246" i="31"/>
  <c r="I162" i="73"/>
  <c r="E162" i="73"/>
  <c r="F162" i="73"/>
  <c r="J162" i="73" s="1"/>
  <c r="H162" i="73"/>
  <c r="G126" i="125"/>
  <c r="I126" i="125"/>
  <c r="G118" i="125"/>
  <c r="I118" i="125"/>
  <c r="I72" i="125"/>
  <c r="G72" i="125"/>
  <c r="C66" i="72"/>
  <c r="C66" i="125"/>
  <c r="D66" i="125" s="1"/>
  <c r="H66" i="125" s="1"/>
  <c r="I64" i="125"/>
  <c r="G64" i="125"/>
  <c r="E161" i="73"/>
  <c r="F161" i="73"/>
  <c r="H161" i="73"/>
  <c r="I161" i="73"/>
  <c r="J88" i="72"/>
  <c r="K88" i="72"/>
  <c r="C150" i="125"/>
  <c r="D150" i="125" s="1"/>
  <c r="H150" i="125" s="1"/>
  <c r="C150" i="72"/>
  <c r="C140" i="72"/>
  <c r="C140" i="125"/>
  <c r="D140" i="125" s="1"/>
  <c r="H140" i="125" s="1"/>
  <c r="C139" i="72"/>
  <c r="C139" i="125"/>
  <c r="D139" i="125" s="1"/>
  <c r="H139" i="125" s="1"/>
  <c r="I114" i="125"/>
  <c r="G114" i="125"/>
  <c r="G109" i="125"/>
  <c r="I109" i="125"/>
  <c r="C82" i="72"/>
  <c r="C82" i="125"/>
  <c r="D82" i="125" s="1"/>
  <c r="H82" i="125" s="1"/>
  <c r="I80" i="125"/>
  <c r="G80" i="125"/>
  <c r="I52" i="125"/>
  <c r="G39" i="125"/>
  <c r="I39" i="125"/>
  <c r="C33" i="72"/>
  <c r="C33" i="125"/>
  <c r="D33" i="125" s="1"/>
  <c r="H33" i="125" s="1"/>
  <c r="J134" i="72"/>
  <c r="K134" i="72"/>
  <c r="K102" i="72"/>
  <c r="J102" i="72"/>
  <c r="J86" i="72"/>
  <c r="K86" i="72"/>
  <c r="G165" i="64"/>
  <c r="M163" i="64"/>
  <c r="G161" i="61"/>
  <c r="F161" i="61"/>
  <c r="H161" i="61"/>
  <c r="K163" i="64"/>
  <c r="D165" i="64"/>
  <c r="F164" i="63"/>
  <c r="G24" i="63"/>
  <c r="G100" i="63"/>
  <c r="L90" i="63"/>
  <c r="L130" i="63"/>
  <c r="L74" i="63"/>
  <c r="AW160" i="53"/>
  <c r="AW142" i="53"/>
  <c r="X164" i="50"/>
  <c r="L9" i="63"/>
  <c r="AX164" i="53"/>
  <c r="X166" i="54"/>
  <c r="M5" i="55"/>
  <c r="F248" i="31" s="1"/>
  <c r="AB164" i="51"/>
  <c r="G160" i="70"/>
  <c r="H161" i="125"/>
  <c r="C148" i="72"/>
  <c r="C148" i="125"/>
  <c r="D148" i="125" s="1"/>
  <c r="H148" i="125" s="1"/>
  <c r="C105" i="72"/>
  <c r="C105" i="125"/>
  <c r="D105" i="125" s="1"/>
  <c r="H105" i="125" s="1"/>
  <c r="C41" i="125"/>
  <c r="D41" i="125" s="1"/>
  <c r="H41" i="125" s="1"/>
  <c r="C41" i="72"/>
  <c r="C22" i="72"/>
  <c r="C22" i="125"/>
  <c r="D22" i="125" s="1"/>
  <c r="H22" i="125" s="1"/>
  <c r="L141" i="64"/>
  <c r="N141" i="64" s="1"/>
  <c r="AW140" i="53"/>
  <c r="C123" i="72"/>
  <c r="C123" i="125"/>
  <c r="D123" i="125" s="1"/>
  <c r="H123" i="125" s="1"/>
  <c r="C98" i="72"/>
  <c r="C98" i="125"/>
  <c r="D98" i="125" s="1"/>
  <c r="H98" i="125" s="1"/>
  <c r="C75" i="125"/>
  <c r="D75" i="125" s="1"/>
  <c r="H75" i="125" s="1"/>
  <c r="C75" i="72"/>
  <c r="C62" i="72"/>
  <c r="C62" i="125"/>
  <c r="D62" i="125" s="1"/>
  <c r="H62" i="125" s="1"/>
  <c r="C53" i="125"/>
  <c r="D53" i="125" s="1"/>
  <c r="H53" i="125" s="1"/>
  <c r="C53" i="72"/>
  <c r="C26" i="125"/>
  <c r="D26" i="125" s="1"/>
  <c r="H26" i="125" s="1"/>
  <c r="C26" i="72"/>
  <c r="C17" i="72"/>
  <c r="C17" i="125"/>
  <c r="D17" i="125" s="1"/>
  <c r="H17" i="125" s="1"/>
  <c r="L162" i="64"/>
  <c r="N162" i="64" s="1"/>
  <c r="AW161" i="53"/>
  <c r="L149" i="64"/>
  <c r="N149" i="64" s="1"/>
  <c r="AW148" i="53"/>
  <c r="L144" i="64"/>
  <c r="N144" i="64" s="1"/>
  <c r="AW143" i="53"/>
  <c r="L31" i="64"/>
  <c r="N31" i="64" s="1"/>
  <c r="AW30" i="53"/>
  <c r="L12" i="64"/>
  <c r="N12" i="64" s="1"/>
  <c r="AW11" i="53"/>
  <c r="L55" i="64"/>
  <c r="N55" i="64" s="1"/>
  <c r="AW54" i="53"/>
  <c r="X37" i="64"/>
  <c r="Z37" i="64" s="1"/>
  <c r="AW36" i="53"/>
  <c r="L25" i="64"/>
  <c r="N25" i="64" s="1"/>
  <c r="AW24" i="53"/>
  <c r="X132" i="64"/>
  <c r="Z132" i="64" s="1"/>
  <c r="AW131" i="53"/>
  <c r="L126" i="64"/>
  <c r="N126" i="64" s="1"/>
  <c r="AW125" i="53"/>
  <c r="L119" i="64"/>
  <c r="N119" i="64" s="1"/>
  <c r="AW118" i="53"/>
  <c r="AW111" i="53"/>
  <c r="X112" i="64"/>
  <c r="Z112" i="64" s="1"/>
  <c r="L106" i="64"/>
  <c r="N106" i="64" s="1"/>
  <c r="AW105" i="53"/>
  <c r="L94" i="64"/>
  <c r="N94" i="64" s="1"/>
  <c r="AW93" i="53"/>
  <c r="L91" i="64"/>
  <c r="N91" i="64" s="1"/>
  <c r="AW90" i="53"/>
  <c r="L87" i="64"/>
  <c r="N87" i="64" s="1"/>
  <c r="AW86" i="53"/>
  <c r="L71" i="64"/>
  <c r="N71" i="64" s="1"/>
  <c r="AW70" i="53"/>
  <c r="L63" i="64"/>
  <c r="N63" i="64" s="1"/>
  <c r="AW62" i="53"/>
  <c r="L60" i="64"/>
  <c r="N60" i="64" s="1"/>
  <c r="AW59" i="53"/>
  <c r="H162" i="72"/>
  <c r="J162" i="72" s="1"/>
  <c r="D162" i="62"/>
  <c r="D162" i="65"/>
  <c r="G162" i="65" s="1"/>
  <c r="I162" i="65" s="1"/>
  <c r="D162" i="70"/>
  <c r="G162" i="70" s="1"/>
  <c r="I162" i="61"/>
  <c r="L162" i="61"/>
  <c r="Q162" i="61"/>
  <c r="O162" i="61"/>
  <c r="T162" i="61"/>
  <c r="R162" i="61"/>
  <c r="N162" i="61"/>
  <c r="J162" i="61"/>
  <c r="P162" i="61"/>
  <c r="K162" i="61"/>
  <c r="I160" i="68"/>
  <c r="H160" i="68"/>
  <c r="G160" i="68"/>
  <c r="G157" i="125"/>
  <c r="I157" i="125"/>
  <c r="K154" i="72"/>
  <c r="J154" i="72"/>
  <c r="K146" i="72"/>
  <c r="J146" i="72"/>
  <c r="I137" i="125"/>
  <c r="G137" i="125"/>
  <c r="K48" i="72"/>
  <c r="J48" i="72"/>
  <c r="K44" i="72"/>
  <c r="J44" i="72"/>
  <c r="K28" i="72"/>
  <c r="J28" i="72"/>
  <c r="C6" i="72"/>
  <c r="C6" i="125"/>
  <c r="D6" i="125" s="1"/>
  <c r="H6" i="125" s="1"/>
  <c r="W166" i="54"/>
  <c r="C91" i="72"/>
  <c r="C91" i="125"/>
  <c r="D91" i="125" s="1"/>
  <c r="H91" i="125" s="1"/>
  <c r="G60" i="125"/>
  <c r="I60" i="125"/>
  <c r="C152" i="72"/>
  <c r="C152" i="125"/>
  <c r="D152" i="125" s="1"/>
  <c r="H152" i="125" s="1"/>
  <c r="C151" i="125"/>
  <c r="D151" i="125" s="1"/>
  <c r="H151" i="125" s="1"/>
  <c r="C151" i="72"/>
  <c r="C124" i="72"/>
  <c r="C124" i="125"/>
  <c r="D124" i="125" s="1"/>
  <c r="H124" i="125" s="1"/>
  <c r="G96" i="125"/>
  <c r="I96" i="125"/>
  <c r="I76" i="125"/>
  <c r="G76" i="125"/>
  <c r="G68" i="125"/>
  <c r="I68" i="125"/>
  <c r="I32" i="125"/>
  <c r="G32" i="125"/>
  <c r="C31" i="72"/>
  <c r="C31" i="125"/>
  <c r="D31" i="125" s="1"/>
  <c r="H31" i="125" s="1"/>
  <c r="G24" i="125"/>
  <c r="I24" i="125"/>
  <c r="C10" i="125"/>
  <c r="D10" i="125" s="1"/>
  <c r="H10" i="125" s="1"/>
  <c r="C10" i="72"/>
  <c r="L11" i="64"/>
  <c r="AU164" i="53"/>
  <c r="AW10" i="53"/>
  <c r="L161" i="63"/>
  <c r="I164" i="63"/>
  <c r="D161" i="70"/>
  <c r="G161" i="70" s="1"/>
  <c r="H161" i="72"/>
  <c r="D161" i="62"/>
  <c r="D161" i="65"/>
  <c r="U165" i="48"/>
  <c r="E8" i="63"/>
  <c r="AA164" i="51"/>
  <c r="D162" i="63"/>
  <c r="W164" i="50"/>
  <c r="E159" i="65"/>
  <c r="E159" i="62"/>
  <c r="H159" i="62" s="1"/>
  <c r="J159" i="62" s="1"/>
  <c r="Q163" i="46"/>
  <c r="W164" i="48"/>
  <c r="W164" i="49"/>
  <c r="Y163" i="50"/>
  <c r="Q163" i="52"/>
  <c r="AC163" i="51"/>
  <c r="AZ163" i="53"/>
  <c r="K163" i="55"/>
  <c r="Y165" i="54"/>
  <c r="AD163" i="56"/>
  <c r="I40" i="125"/>
  <c r="G40" i="125"/>
  <c r="G94" i="125"/>
  <c r="I94" i="125"/>
  <c r="G122" i="125"/>
  <c r="I122" i="125"/>
  <c r="G158" i="125"/>
  <c r="K110" i="72"/>
  <c r="J110" i="72"/>
  <c r="K162" i="72"/>
  <c r="C129" i="125"/>
  <c r="D129" i="125" s="1"/>
  <c r="H129" i="125" s="1"/>
  <c r="C129" i="72"/>
  <c r="C112" i="72"/>
  <c r="C112" i="125"/>
  <c r="D112" i="125" s="1"/>
  <c r="H112" i="125" s="1"/>
  <c r="C84" i="72"/>
  <c r="C84" i="125"/>
  <c r="D84" i="125" s="1"/>
  <c r="H84" i="125" s="1"/>
  <c r="C57" i="125"/>
  <c r="D57" i="125" s="1"/>
  <c r="H57" i="125" s="1"/>
  <c r="C57" i="72"/>
  <c r="C37" i="125"/>
  <c r="D37" i="125" s="1"/>
  <c r="H37" i="125" s="1"/>
  <c r="C37" i="72"/>
  <c r="C159" i="72"/>
  <c r="C159" i="125"/>
  <c r="D159" i="125" s="1"/>
  <c r="H159" i="125" s="1"/>
  <c r="C107" i="72"/>
  <c r="C107" i="125"/>
  <c r="D107" i="125" s="1"/>
  <c r="H107" i="125" s="1"/>
  <c r="C34" i="72"/>
  <c r="C34" i="125"/>
  <c r="D34" i="125" s="1"/>
  <c r="H34" i="125" s="1"/>
  <c r="L50" i="64"/>
  <c r="N50" i="64" s="1"/>
  <c r="AW49" i="53"/>
  <c r="AW45" i="53"/>
  <c r="X46" i="64"/>
  <c r="Z46" i="64" s="1"/>
  <c r="X35" i="64"/>
  <c r="Z35" i="64" s="1"/>
  <c r="AW34" i="53"/>
  <c r="AW22" i="53"/>
  <c r="L23" i="64"/>
  <c r="N23" i="64" s="1"/>
  <c r="X54" i="64"/>
  <c r="Z54" i="64" s="1"/>
  <c r="AW53" i="53"/>
  <c r="L49" i="64"/>
  <c r="N49" i="64" s="1"/>
  <c r="AW48" i="53"/>
  <c r="L34" i="64"/>
  <c r="N34" i="64" s="1"/>
  <c r="AW33" i="53"/>
  <c r="X27" i="64"/>
  <c r="Z27" i="64" s="1"/>
  <c r="AW26" i="53"/>
  <c r="X16" i="64"/>
  <c r="Z16" i="64" s="1"/>
  <c r="AW15" i="53"/>
  <c r="L130" i="64"/>
  <c r="N130" i="64" s="1"/>
  <c r="AW129" i="53"/>
  <c r="L127" i="64"/>
  <c r="N127" i="64" s="1"/>
  <c r="AW126" i="53"/>
  <c r="L118" i="64"/>
  <c r="N118" i="64" s="1"/>
  <c r="AW117" i="53"/>
  <c r="L115" i="64"/>
  <c r="N115" i="64" s="1"/>
  <c r="AW114" i="53"/>
  <c r="X108" i="64"/>
  <c r="Z108" i="64" s="1"/>
  <c r="AW107" i="53"/>
  <c r="AW95" i="53"/>
  <c r="X96" i="64"/>
  <c r="Z96" i="64" s="1"/>
  <c r="L90" i="64"/>
  <c r="N90" i="64" s="1"/>
  <c r="AW89" i="53"/>
  <c r="L86" i="64"/>
  <c r="N86" i="64" s="1"/>
  <c r="AW85" i="53"/>
  <c r="L83" i="64"/>
  <c r="N83" i="64" s="1"/>
  <c r="AW82" i="53"/>
  <c r="L73" i="64"/>
  <c r="N73" i="64" s="1"/>
  <c r="AW72" i="53"/>
  <c r="L65" i="64"/>
  <c r="N65" i="64" s="1"/>
  <c r="AW64" i="53"/>
  <c r="L58" i="64"/>
  <c r="N58" i="64" s="1"/>
  <c r="AW57" i="53"/>
  <c r="E161" i="62"/>
  <c r="E161" i="65"/>
  <c r="C159" i="73"/>
  <c r="C159" i="71"/>
  <c r="E159" i="71" s="1"/>
  <c r="AC164" i="56"/>
  <c r="K126" i="72"/>
  <c r="J126" i="72"/>
  <c r="K118" i="72"/>
  <c r="J118" i="72"/>
  <c r="K72" i="72"/>
  <c r="J72" i="72"/>
  <c r="K64" i="72"/>
  <c r="J64" i="72"/>
  <c r="G88" i="125"/>
  <c r="I88" i="125"/>
  <c r="K114" i="72"/>
  <c r="J114" i="72"/>
  <c r="K109" i="72"/>
  <c r="J109" i="72"/>
  <c r="J80" i="72"/>
  <c r="K80" i="72"/>
  <c r="J39" i="72"/>
  <c r="K39" i="72"/>
  <c r="C13" i="72"/>
  <c r="C13" i="125"/>
  <c r="D13" i="125" s="1"/>
  <c r="H13" i="125" s="1"/>
  <c r="G134" i="125"/>
  <c r="I134" i="125"/>
  <c r="I102" i="125"/>
  <c r="G102" i="125"/>
  <c r="G86" i="125"/>
  <c r="I86" i="125"/>
  <c r="X12" i="64"/>
  <c r="AV164" i="53"/>
  <c r="K8" i="63"/>
  <c r="P164" i="52"/>
  <c r="L7" i="63"/>
  <c r="J164" i="63"/>
  <c r="E158" i="62"/>
  <c r="U165" i="49"/>
  <c r="E158" i="65"/>
  <c r="L76" i="72"/>
  <c r="I68" i="72"/>
  <c r="I36" i="72"/>
  <c r="L158" i="72"/>
  <c r="L81" i="72"/>
  <c r="L65" i="72"/>
  <c r="L21" i="72"/>
  <c r="I47" i="72"/>
  <c r="I25" i="72"/>
  <c r="L9" i="72"/>
  <c r="I52" i="72"/>
  <c r="I67" i="72"/>
  <c r="L51" i="72"/>
  <c r="I11" i="72"/>
  <c r="I153" i="72"/>
  <c r="G132" i="63"/>
  <c r="L98" i="63"/>
  <c r="L82" i="63"/>
  <c r="V165" i="48"/>
  <c r="C237" i="31" s="1"/>
  <c r="C13" i="124"/>
  <c r="D13" i="124" s="1"/>
  <c r="F243" i="31" s="1"/>
  <c r="G76" i="63"/>
  <c r="L56" i="63"/>
  <c r="L18" i="63"/>
  <c r="G116" i="63"/>
  <c r="L66" i="63"/>
  <c r="V165" i="49"/>
  <c r="E162" i="71"/>
  <c r="J164" i="55"/>
  <c r="C235" i="31"/>
  <c r="N9" i="121"/>
  <c r="F2" i="121" s="1"/>
  <c r="Y5" i="100" s="1"/>
  <c r="L130" i="72"/>
  <c r="I106" i="72"/>
  <c r="I16" i="72"/>
  <c r="I94" i="72"/>
  <c r="O164" i="52"/>
  <c r="J7" i="62"/>
  <c r="I7" i="65"/>
  <c r="I76" i="72"/>
  <c r="L68" i="72"/>
  <c r="L36" i="72"/>
  <c r="I158" i="72"/>
  <c r="I81" i="72"/>
  <c r="I65" i="72"/>
  <c r="I21" i="72"/>
  <c r="I9" i="72"/>
  <c r="L52" i="72"/>
  <c r="L67" i="72"/>
  <c r="I51" i="72"/>
  <c r="I149" i="72"/>
  <c r="I160" i="125" l="1"/>
  <c r="G160" i="125"/>
  <c r="C239" i="31"/>
  <c r="G63" i="125"/>
  <c r="L46" i="72"/>
  <c r="I122" i="72"/>
  <c r="S161" i="61"/>
  <c r="G127" i="125"/>
  <c r="L157" i="72"/>
  <c r="I157" i="72"/>
  <c r="L122" i="72"/>
  <c r="I143" i="72"/>
  <c r="G159" i="65"/>
  <c r="I159" i="65" s="1"/>
  <c r="F233" i="31"/>
  <c r="I138" i="72"/>
  <c r="I160" i="72"/>
  <c r="Y165" i="64"/>
  <c r="M159" i="61"/>
  <c r="L25" i="72"/>
  <c r="L23" i="72"/>
  <c r="L127" i="72"/>
  <c r="L63" i="72"/>
  <c r="I43" i="72"/>
  <c r="L97" i="72"/>
  <c r="I97" i="72"/>
  <c r="I137" i="72"/>
  <c r="S160" i="61"/>
  <c r="L125" i="72"/>
  <c r="I162" i="72"/>
  <c r="L134" i="72"/>
  <c r="L88" i="72"/>
  <c r="L138" i="72"/>
  <c r="L85" i="72"/>
  <c r="L117" i="72"/>
  <c r="L93" i="72"/>
  <c r="I125" i="72"/>
  <c r="M161" i="61"/>
  <c r="L145" i="72"/>
  <c r="J155" i="72"/>
  <c r="K155" i="72"/>
  <c r="L137" i="72"/>
  <c r="I95" i="72"/>
  <c r="I43" i="125"/>
  <c r="G43" i="125"/>
  <c r="K87" i="72"/>
  <c r="J87" i="72"/>
  <c r="I7" i="125"/>
  <c r="G7" i="125"/>
  <c r="G49" i="125"/>
  <c r="I49" i="125"/>
  <c r="J73" i="72"/>
  <c r="K73" i="72"/>
  <c r="K58" i="72"/>
  <c r="J58" i="72"/>
  <c r="K42" i="72"/>
  <c r="J42" i="72"/>
  <c r="J120" i="72"/>
  <c r="K120" i="72"/>
  <c r="K54" i="72"/>
  <c r="J54" i="72"/>
  <c r="J119" i="72"/>
  <c r="K119" i="72"/>
  <c r="I29" i="125"/>
  <c r="G29" i="125"/>
  <c r="I59" i="125"/>
  <c r="G59" i="125"/>
  <c r="J147" i="72"/>
  <c r="K147" i="72"/>
  <c r="J90" i="72"/>
  <c r="K90" i="72"/>
  <c r="J128" i="72"/>
  <c r="K128" i="72"/>
  <c r="K156" i="72"/>
  <c r="J156" i="72"/>
  <c r="I141" i="125"/>
  <c r="G141" i="125"/>
  <c r="I69" i="125"/>
  <c r="G69" i="125"/>
  <c r="K20" i="72"/>
  <c r="J20" i="72"/>
  <c r="J113" i="72"/>
  <c r="K113" i="72"/>
  <c r="J115" i="72"/>
  <c r="K115" i="72"/>
  <c r="G87" i="125"/>
  <c r="I87" i="125"/>
  <c r="J7" i="72"/>
  <c r="K7" i="72"/>
  <c r="K49" i="72"/>
  <c r="J49" i="72"/>
  <c r="G73" i="125"/>
  <c r="I73" i="125"/>
  <c r="G58" i="125"/>
  <c r="I58" i="125"/>
  <c r="G42" i="125"/>
  <c r="I42" i="125"/>
  <c r="G120" i="125"/>
  <c r="I120" i="125"/>
  <c r="I54" i="125"/>
  <c r="G54" i="125"/>
  <c r="G119" i="125"/>
  <c r="I119" i="125"/>
  <c r="J29" i="72"/>
  <c r="K29" i="72"/>
  <c r="K59" i="72"/>
  <c r="J59" i="72"/>
  <c r="G147" i="125"/>
  <c r="I147" i="125"/>
  <c r="I90" i="125"/>
  <c r="G90" i="125"/>
  <c r="G128" i="125"/>
  <c r="I128" i="125"/>
  <c r="I156" i="125"/>
  <c r="G156" i="125"/>
  <c r="K141" i="72"/>
  <c r="J141" i="72"/>
  <c r="K69" i="72"/>
  <c r="J69" i="72"/>
  <c r="L71" i="72"/>
  <c r="C241" i="31"/>
  <c r="I39" i="72"/>
  <c r="I80" i="72"/>
  <c r="L109" i="72"/>
  <c r="L114" i="72"/>
  <c r="L64" i="72"/>
  <c r="L72" i="72"/>
  <c r="L118" i="72"/>
  <c r="L126" i="72"/>
  <c r="I110" i="72"/>
  <c r="C240" i="31"/>
  <c r="AW164" i="53"/>
  <c r="C243" i="31"/>
  <c r="L28" i="72"/>
  <c r="L44" i="72"/>
  <c r="L48" i="72"/>
  <c r="L146" i="72"/>
  <c r="L154" i="72"/>
  <c r="H162" i="62"/>
  <c r="J162" i="62" s="1"/>
  <c r="L86" i="72"/>
  <c r="I102" i="72"/>
  <c r="I24" i="72"/>
  <c r="I32" i="72"/>
  <c r="I96" i="72"/>
  <c r="I60" i="72"/>
  <c r="I85" i="72"/>
  <c r="I117" i="72"/>
  <c r="I93" i="72"/>
  <c r="I145" i="72"/>
  <c r="S159" i="61"/>
  <c r="I23" i="72"/>
  <c r="I127" i="72"/>
  <c r="I63" i="72"/>
  <c r="L43" i="72"/>
  <c r="G13" i="125"/>
  <c r="I13" i="125"/>
  <c r="C245" i="31"/>
  <c r="B5" i="88"/>
  <c r="I159" i="73"/>
  <c r="E159" i="73"/>
  <c r="F159" i="73"/>
  <c r="H159" i="73"/>
  <c r="J34" i="72"/>
  <c r="K34" i="72"/>
  <c r="J107" i="72"/>
  <c r="K107" i="72"/>
  <c r="K159" i="72"/>
  <c r="J159" i="72"/>
  <c r="I37" i="125"/>
  <c r="G37" i="125"/>
  <c r="G57" i="125"/>
  <c r="I57" i="125"/>
  <c r="J84" i="72"/>
  <c r="K84" i="72"/>
  <c r="K112" i="72"/>
  <c r="J112" i="72"/>
  <c r="I129" i="125"/>
  <c r="G129" i="125"/>
  <c r="G162" i="63"/>
  <c r="D164" i="63"/>
  <c r="E164" i="63"/>
  <c r="G8" i="63"/>
  <c r="G161" i="65"/>
  <c r="I161" i="65" s="1"/>
  <c r="D163" i="65"/>
  <c r="L165" i="64"/>
  <c r="N11" i="64"/>
  <c r="G10" i="125"/>
  <c r="I10" i="125"/>
  <c r="J31" i="72"/>
  <c r="K31" i="72"/>
  <c r="K124" i="72"/>
  <c r="J124" i="72"/>
  <c r="G151" i="125"/>
  <c r="I151" i="125"/>
  <c r="K152" i="72"/>
  <c r="J152" i="72"/>
  <c r="J91" i="72"/>
  <c r="K91" i="72"/>
  <c r="G6" i="125"/>
  <c r="I6" i="125"/>
  <c r="J17" i="72"/>
  <c r="K17" i="72"/>
  <c r="G26" i="125"/>
  <c r="I26" i="125"/>
  <c r="I53" i="125"/>
  <c r="G53" i="125"/>
  <c r="J62" i="72"/>
  <c r="K62" i="72"/>
  <c r="G75" i="125"/>
  <c r="I75" i="125"/>
  <c r="K98" i="72"/>
  <c r="J98" i="72"/>
  <c r="J123" i="72"/>
  <c r="K123" i="72"/>
  <c r="J22" i="72"/>
  <c r="K22" i="72"/>
  <c r="G41" i="125"/>
  <c r="I41" i="125"/>
  <c r="J105" i="72"/>
  <c r="K105" i="72"/>
  <c r="K148" i="72"/>
  <c r="J148" i="72"/>
  <c r="G161" i="125"/>
  <c r="I161" i="125"/>
  <c r="N163" i="64"/>
  <c r="K165" i="64"/>
  <c r="G33" i="125"/>
  <c r="I33" i="125"/>
  <c r="I82" i="125"/>
  <c r="G82" i="125"/>
  <c r="G139" i="125"/>
  <c r="I139" i="125"/>
  <c r="I140" i="125"/>
  <c r="G140" i="125"/>
  <c r="K150" i="72"/>
  <c r="J150" i="72"/>
  <c r="I66" i="125"/>
  <c r="G66" i="125"/>
  <c r="G14" i="125"/>
  <c r="I14" i="125"/>
  <c r="K77" i="72"/>
  <c r="J77" i="72"/>
  <c r="I116" i="125"/>
  <c r="G116" i="125"/>
  <c r="I38" i="125"/>
  <c r="G38" i="125"/>
  <c r="I74" i="125"/>
  <c r="G74" i="125"/>
  <c r="G92" i="125"/>
  <c r="I92" i="125"/>
  <c r="K111" i="72"/>
  <c r="J111" i="72"/>
  <c r="I121" i="125"/>
  <c r="G121" i="125"/>
  <c r="G12" i="125"/>
  <c r="I12" i="125"/>
  <c r="J15" i="72"/>
  <c r="K15" i="72"/>
  <c r="G35" i="125"/>
  <c r="I35" i="125"/>
  <c r="K103" i="72"/>
  <c r="J103" i="72"/>
  <c r="G142" i="125"/>
  <c r="I142" i="125"/>
  <c r="G19" i="125"/>
  <c r="I19" i="125"/>
  <c r="G55" i="125"/>
  <c r="I55" i="125"/>
  <c r="J70" i="72"/>
  <c r="K70" i="72"/>
  <c r="G89" i="125"/>
  <c r="I89" i="125"/>
  <c r="K101" i="72"/>
  <c r="J101" i="72"/>
  <c r="K133" i="72"/>
  <c r="J133" i="72"/>
  <c r="K8" i="72"/>
  <c r="J8" i="72"/>
  <c r="J30" i="72"/>
  <c r="K30" i="72"/>
  <c r="J50" i="72"/>
  <c r="K50" i="72"/>
  <c r="J135" i="72"/>
  <c r="K135" i="72"/>
  <c r="C248" i="31"/>
  <c r="C238" i="31"/>
  <c r="L39" i="72"/>
  <c r="L80" i="72"/>
  <c r="I109" i="72"/>
  <c r="I114" i="72"/>
  <c r="I64" i="72"/>
  <c r="I72" i="72"/>
  <c r="I118" i="72"/>
  <c r="I126" i="72"/>
  <c r="L162" i="72"/>
  <c r="L110" i="72"/>
  <c r="I28" i="72"/>
  <c r="I44" i="72"/>
  <c r="I48" i="72"/>
  <c r="I146" i="72"/>
  <c r="I154" i="72"/>
  <c r="S162" i="61"/>
  <c r="M162" i="61"/>
  <c r="J161" i="73"/>
  <c r="L24" i="72"/>
  <c r="L32" i="72"/>
  <c r="L96" i="72"/>
  <c r="L60" i="72"/>
  <c r="B4" i="88"/>
  <c r="B4" i="69"/>
  <c r="AI5" i="101"/>
  <c r="F228" i="31"/>
  <c r="E163" i="65"/>
  <c r="G158" i="65"/>
  <c r="E163" i="62"/>
  <c r="H158" i="62"/>
  <c r="L8" i="63"/>
  <c r="K164" i="63"/>
  <c r="L164" i="63" s="1"/>
  <c r="Z12" i="64"/>
  <c r="X165" i="64"/>
  <c r="K13" i="72"/>
  <c r="J13" i="72"/>
  <c r="I34" i="125"/>
  <c r="G34" i="125"/>
  <c r="G107" i="125"/>
  <c r="I107" i="125"/>
  <c r="I159" i="125"/>
  <c r="G159" i="125"/>
  <c r="K37" i="72"/>
  <c r="J37" i="72"/>
  <c r="J57" i="72"/>
  <c r="K57" i="72"/>
  <c r="G84" i="125"/>
  <c r="I84" i="125"/>
  <c r="G112" i="125"/>
  <c r="I112" i="125"/>
  <c r="J129" i="72"/>
  <c r="K129" i="72"/>
  <c r="H161" i="62"/>
  <c r="J161" i="62" s="1"/>
  <c r="D163" i="62"/>
  <c r="J10" i="72"/>
  <c r="K10" i="72"/>
  <c r="I31" i="125"/>
  <c r="G31" i="125"/>
  <c r="I124" i="125"/>
  <c r="G124" i="125"/>
  <c r="J151" i="72"/>
  <c r="K151" i="72"/>
  <c r="I152" i="125"/>
  <c r="G152" i="125"/>
  <c r="G91" i="125"/>
  <c r="I91" i="125"/>
  <c r="K6" i="72"/>
  <c r="J6" i="72"/>
  <c r="G17" i="125"/>
  <c r="I17" i="125"/>
  <c r="J26" i="72"/>
  <c r="K26" i="72"/>
  <c r="K53" i="72"/>
  <c r="J53" i="72"/>
  <c r="I62" i="125"/>
  <c r="G62" i="125"/>
  <c r="K75" i="72"/>
  <c r="J75" i="72"/>
  <c r="G98" i="125"/>
  <c r="I98" i="125"/>
  <c r="G123" i="125"/>
  <c r="I123" i="125"/>
  <c r="G22" i="125"/>
  <c r="I22" i="125"/>
  <c r="K41" i="72"/>
  <c r="J41" i="72"/>
  <c r="I105" i="125"/>
  <c r="G105" i="125"/>
  <c r="I148" i="125"/>
  <c r="G148" i="125"/>
  <c r="K33" i="72"/>
  <c r="J33" i="72"/>
  <c r="J82" i="72"/>
  <c r="K82" i="72"/>
  <c r="J139" i="72"/>
  <c r="K139" i="72"/>
  <c r="J140" i="72"/>
  <c r="K140" i="72"/>
  <c r="G150" i="125"/>
  <c r="I150" i="125"/>
  <c r="J66" i="72"/>
  <c r="K66" i="72"/>
  <c r="J14" i="72"/>
  <c r="K14" i="72"/>
  <c r="G77" i="125"/>
  <c r="I77" i="125"/>
  <c r="K116" i="72"/>
  <c r="J116" i="72"/>
  <c r="K161" i="72"/>
  <c r="J161" i="72"/>
  <c r="J38" i="72"/>
  <c r="K38" i="72"/>
  <c r="J74" i="72"/>
  <c r="K74" i="72"/>
  <c r="K92" i="72"/>
  <c r="J92" i="72"/>
  <c r="G111" i="125"/>
  <c r="I111" i="125"/>
  <c r="J121" i="72"/>
  <c r="K121" i="72"/>
  <c r="Z162" i="64"/>
  <c r="W165" i="64"/>
  <c r="Z165" i="64" s="1"/>
  <c r="K12" i="72"/>
  <c r="J12" i="72"/>
  <c r="I15" i="125"/>
  <c r="G15" i="125"/>
  <c r="K35" i="72"/>
  <c r="J35" i="72"/>
  <c r="G103" i="125"/>
  <c r="I103" i="125"/>
  <c r="J142" i="72"/>
  <c r="K142" i="72"/>
  <c r="C10" i="129"/>
  <c r="F8" i="129"/>
  <c r="C4" i="129" s="1"/>
  <c r="K19" i="72"/>
  <c r="J19" i="72"/>
  <c r="J55" i="72"/>
  <c r="K55" i="72"/>
  <c r="I70" i="125"/>
  <c r="G70" i="125"/>
  <c r="J89" i="72"/>
  <c r="K89" i="72"/>
  <c r="G101" i="125"/>
  <c r="I101" i="125"/>
  <c r="G133" i="125"/>
  <c r="I133" i="125"/>
  <c r="G8" i="125"/>
  <c r="I8" i="125"/>
  <c r="I30" i="125"/>
  <c r="G30" i="125"/>
  <c r="G50" i="125"/>
  <c r="I50" i="125"/>
  <c r="G135" i="125"/>
  <c r="I135" i="125"/>
  <c r="I160" i="73"/>
  <c r="E160" i="73"/>
  <c r="F160" i="73"/>
  <c r="J160" i="73" s="1"/>
  <c r="H160" i="73"/>
  <c r="F237" i="31"/>
  <c r="C242" i="31"/>
  <c r="F236" i="31"/>
  <c r="I86" i="72"/>
  <c r="L102" i="72"/>
  <c r="I134" i="72"/>
  <c r="I88" i="72"/>
  <c r="L160" i="72"/>
  <c r="M160" i="61"/>
  <c r="J159" i="73" l="1"/>
  <c r="L89" i="72"/>
  <c r="L55" i="72"/>
  <c r="I19" i="72"/>
  <c r="L111" i="72"/>
  <c r="L77" i="72"/>
  <c r="L150" i="72"/>
  <c r="L148" i="72"/>
  <c r="I105" i="72"/>
  <c r="I22" i="72"/>
  <c r="I123" i="72"/>
  <c r="L98" i="72"/>
  <c r="I62" i="72"/>
  <c r="I17" i="72"/>
  <c r="I91" i="72"/>
  <c r="L152" i="72"/>
  <c r="L124" i="72"/>
  <c r="L112" i="72"/>
  <c r="I84" i="72"/>
  <c r="I31" i="72"/>
  <c r="I129" i="72"/>
  <c r="I57" i="72"/>
  <c r="L37" i="72"/>
  <c r="L13" i="72"/>
  <c r="I135" i="72"/>
  <c r="I50" i="72"/>
  <c r="I30" i="72"/>
  <c r="L8" i="72"/>
  <c r="L133" i="72"/>
  <c r="L101" i="72"/>
  <c r="L103" i="72"/>
  <c r="I15" i="72"/>
  <c r="L159" i="72"/>
  <c r="I107" i="72"/>
  <c r="I34" i="72"/>
  <c r="I69" i="72"/>
  <c r="I141" i="72"/>
  <c r="I59" i="72"/>
  <c r="L29" i="72"/>
  <c r="L115" i="72"/>
  <c r="L7" i="72"/>
  <c r="L6" i="72"/>
  <c r="L155" i="72"/>
  <c r="B32" i="88"/>
  <c r="B35" i="88" s="1"/>
  <c r="A2" i="88" s="1"/>
  <c r="I20" i="72"/>
  <c r="L142" i="72"/>
  <c r="I35" i="72"/>
  <c r="I12" i="72"/>
  <c r="L121" i="72"/>
  <c r="I92" i="72"/>
  <c r="L74" i="72"/>
  <c r="L38" i="72"/>
  <c r="I161" i="72"/>
  <c r="I116" i="72"/>
  <c r="L14" i="72"/>
  <c r="L66" i="72"/>
  <c r="L140" i="72"/>
  <c r="L139" i="72"/>
  <c r="L82" i="72"/>
  <c r="I41" i="72"/>
  <c r="I75" i="72"/>
  <c r="I53" i="72"/>
  <c r="L26" i="72"/>
  <c r="I6" i="72"/>
  <c r="L20" i="72"/>
  <c r="L156" i="72"/>
  <c r="I119" i="72"/>
  <c r="L54" i="72"/>
  <c r="L42" i="72"/>
  <c r="L87" i="72"/>
  <c r="L35" i="72"/>
  <c r="L12" i="72"/>
  <c r="L33" i="72"/>
  <c r="I156" i="72"/>
  <c r="L147" i="72"/>
  <c r="L119" i="72"/>
  <c r="L73" i="72"/>
  <c r="I87" i="72"/>
  <c r="L10" i="72"/>
  <c r="L15" i="72"/>
  <c r="L105" i="72"/>
  <c r="L91" i="72"/>
  <c r="L31" i="72"/>
  <c r="L141" i="72"/>
  <c r="L49" i="72"/>
  <c r="I7" i="72"/>
  <c r="I155" i="72"/>
  <c r="N165" i="64"/>
  <c r="F226" i="31" s="1"/>
  <c r="L128" i="72"/>
  <c r="I128" i="72"/>
  <c r="L120" i="72"/>
  <c r="I120" i="72"/>
  <c r="I58" i="72"/>
  <c r="L58" i="72"/>
  <c r="L69" i="72"/>
  <c r="L59" i="72"/>
  <c r="I29" i="72"/>
  <c r="I115" i="72"/>
  <c r="I147" i="72"/>
  <c r="I73" i="72"/>
  <c r="I113" i="72"/>
  <c r="L113" i="72"/>
  <c r="I90" i="72"/>
  <c r="L90" i="72"/>
  <c r="F245" i="31"/>
  <c r="I139" i="72"/>
  <c r="I82" i="72"/>
  <c r="L41" i="72"/>
  <c r="L75" i="72"/>
  <c r="I10" i="72"/>
  <c r="I70" i="72"/>
  <c r="I49" i="72"/>
  <c r="I54" i="72"/>
  <c r="I42" i="72"/>
  <c r="I89" i="72"/>
  <c r="I55" i="72"/>
  <c r="L19" i="72"/>
  <c r="I142" i="72"/>
  <c r="I121" i="72"/>
  <c r="L92" i="72"/>
  <c r="I74" i="72"/>
  <c r="I38" i="72"/>
  <c r="L161" i="72"/>
  <c r="L116" i="72"/>
  <c r="I14" i="72"/>
  <c r="I66" i="72"/>
  <c r="I140" i="72"/>
  <c r="L53" i="72"/>
  <c r="I26" i="72"/>
  <c r="F239" i="31"/>
  <c r="F10" i="129"/>
  <c r="F229" i="31"/>
  <c r="I151" i="72"/>
  <c r="L151" i="72"/>
  <c r="J158" i="62"/>
  <c r="F224" i="31" s="1"/>
  <c r="H163" i="62"/>
  <c r="J163" i="62" s="1"/>
  <c r="I158" i="65"/>
  <c r="F227" i="31" s="1"/>
  <c r="G163" i="65"/>
  <c r="I163" i="65" s="1"/>
  <c r="D7" i="69"/>
  <c r="D3" i="82" s="1"/>
  <c r="D9" i="69"/>
  <c r="D5" i="82" s="1"/>
  <c r="D11" i="69"/>
  <c r="D7" i="82" s="1"/>
  <c r="E13" i="69"/>
  <c r="E9" i="82" s="1"/>
  <c r="D15" i="69"/>
  <c r="D11" i="82" s="1"/>
  <c r="D17" i="69"/>
  <c r="D13" i="82" s="1"/>
  <c r="D23" i="69"/>
  <c r="D19" i="82" s="1"/>
  <c r="E25" i="69"/>
  <c r="D25" i="69"/>
  <c r="D21" i="82" s="1"/>
  <c r="D8" i="69"/>
  <c r="D4" i="82" s="1"/>
  <c r="D12" i="69"/>
  <c r="D8" i="82" s="1"/>
  <c r="D16" i="69"/>
  <c r="D12" i="82" s="1"/>
  <c r="D24" i="69"/>
  <c r="D20" i="82" s="1"/>
  <c r="D28" i="69"/>
  <c r="D24" i="82" s="1"/>
  <c r="D30" i="69"/>
  <c r="D26" i="82" s="1"/>
  <c r="D13" i="69"/>
  <c r="D9" i="82" s="1"/>
  <c r="D19" i="69"/>
  <c r="D15" i="82" s="1"/>
  <c r="D21" i="69"/>
  <c r="D17" i="82" s="1"/>
  <c r="D22" i="69"/>
  <c r="D18" i="82" s="1"/>
  <c r="E6" i="69"/>
  <c r="D10" i="69"/>
  <c r="D6" i="82" s="1"/>
  <c r="D14" i="69"/>
  <c r="D10" i="82" s="1"/>
  <c r="E22" i="69"/>
  <c r="E18" i="82" s="1"/>
  <c r="D26" i="69"/>
  <c r="D22" i="82" s="1"/>
  <c r="D27" i="69"/>
  <c r="D23" i="82" s="1"/>
  <c r="D29" i="69"/>
  <c r="D25" i="82" s="1"/>
  <c r="D31" i="69"/>
  <c r="D27" i="82" s="1"/>
  <c r="E17" i="69"/>
  <c r="D18" i="69"/>
  <c r="D14" i="82" s="1"/>
  <c r="D20" i="69"/>
  <c r="D16" i="82" s="1"/>
  <c r="D6" i="69"/>
  <c r="D2" i="82" s="1"/>
  <c r="E23" i="69"/>
  <c r="E29" i="82" s="1"/>
  <c r="E21" i="69"/>
  <c r="E28" i="82" s="1"/>
  <c r="I33" i="72"/>
  <c r="L129" i="72"/>
  <c r="L57" i="72"/>
  <c r="I37" i="72"/>
  <c r="I13" i="72"/>
  <c r="L135" i="72"/>
  <c r="L50" i="72"/>
  <c r="L30" i="72"/>
  <c r="I8" i="72"/>
  <c r="I133" i="72"/>
  <c r="I101" i="72"/>
  <c r="L70" i="72"/>
  <c r="I103" i="72"/>
  <c r="I111" i="72"/>
  <c r="I77" i="72"/>
  <c r="I150" i="72"/>
  <c r="I148" i="72"/>
  <c r="L22" i="72"/>
  <c r="L123" i="72"/>
  <c r="I98" i="72"/>
  <c r="L62" i="72"/>
  <c r="L17" i="72"/>
  <c r="I152" i="72"/>
  <c r="I124" i="72"/>
  <c r="G164" i="63"/>
  <c r="F225" i="31" s="1"/>
  <c r="I112" i="72"/>
  <c r="L84" i="72"/>
  <c r="I159" i="72"/>
  <c r="L107" i="72"/>
  <c r="L34" i="72"/>
  <c r="F21" i="69" l="1"/>
  <c r="E14" i="82"/>
  <c r="E16" i="82"/>
  <c r="E13" i="82"/>
  <c r="E15" i="82"/>
  <c r="E2" i="82"/>
  <c r="E4" i="82"/>
  <c r="E6" i="82"/>
  <c r="E7" i="82"/>
  <c r="E5" i="82"/>
  <c r="E3" i="82"/>
  <c r="E22" i="82"/>
  <c r="E26" i="82"/>
  <c r="E23" i="82"/>
  <c r="E27" i="82"/>
  <c r="E24" i="82"/>
  <c r="E21" i="82"/>
  <c r="E25" i="82"/>
  <c r="F238" i="31"/>
  <c r="F23" i="69"/>
  <c r="E19" i="82" s="1"/>
  <c r="F235" i="31" l="1"/>
  <c r="E17" i="82"/>
</calcChain>
</file>

<file path=xl/sharedStrings.xml><?xml version="1.0" encoding="utf-8"?>
<sst xmlns="http://schemas.openxmlformats.org/spreadsheetml/2006/main" count="19024" uniqueCount="5722">
  <si>
    <t>x</t>
  </si>
  <si>
    <t>SSNA</t>
  </si>
  <si>
    <t>INFORMAZIONI ISTITUZIONE</t>
  </si>
  <si>
    <t>PARTITA IVA DELL'ENTE</t>
  </si>
  <si>
    <t>*</t>
  </si>
  <si>
    <t xml:space="preserve">CODICE FISCALE DELL'ENTE </t>
  </si>
  <si>
    <t>TELEFONO</t>
  </si>
  <si>
    <t xml:space="preserve">FAX </t>
  </si>
  <si>
    <t>E-MAIL</t>
  </si>
  <si>
    <t>INDIRIZZO</t>
  </si>
  <si>
    <t xml:space="preserve">VIA </t>
  </si>
  <si>
    <t>N° Civico</t>
  </si>
  <si>
    <t>C.A.P.</t>
  </si>
  <si>
    <t>CITTA'                                                     PROV.</t>
  </si>
  <si>
    <t>INDIRIZZO PAGINA WEB DELL'ENTE</t>
  </si>
  <si>
    <t>COMPONENTI COLLEGIO DEI REVISORI (O ORGANO EQUIVALENTE)</t>
  </si>
  <si>
    <t>PRESIDENTE:</t>
  </si>
  <si>
    <t>COGNOME</t>
  </si>
  <si>
    <t>NOME</t>
  </si>
  <si>
    <t>E-Mail</t>
  </si>
  <si>
    <t>COMPONENTI:</t>
  </si>
  <si>
    <t>I modelli debbono essere sottoscritti dai revisori dei conti</t>
  </si>
  <si>
    <t>RESPONSABILE DEL PROCEDIMENTO AMMINISTRATIVO DI CUI ALLA LEGGE 7/8/90, N. 241 CAPO II°</t>
  </si>
  <si>
    <t>FAX</t>
  </si>
  <si>
    <t>REFERENTE DA CONTATTARE</t>
  </si>
  <si>
    <t>DOMANDE PRESENTI IN CIRCOLARE</t>
  </si>
  <si>
    <t>Non compilare</t>
  </si>
  <si>
    <t>numero contratti</t>
  </si>
  <si>
    <t>*6</t>
  </si>
  <si>
    <t>Indicare il numero dei contratti di collaborazione coordinata e continuativa</t>
  </si>
  <si>
    <t>*7</t>
  </si>
  <si>
    <t>Indicare il numero degli incarichi libero professionale, studio, ricerca e consulenza</t>
  </si>
  <si>
    <t xml:space="preserve"> </t>
  </si>
  <si>
    <t>*8</t>
  </si>
  <si>
    <t>Indicare il numero di contratti per prestazioni professionali consistenti nella resa di servizi o adempimenti obbligatori per legge</t>
  </si>
  <si>
    <t>valore</t>
  </si>
  <si>
    <t>Indicare il totale delle somme trattenute ai dipendenti nell'anno di rilevazione per le assenze per malattia in applicazione dell'art. 71 del D.L. n. 112 del 25/06/2008 convertito in L. 133/2008.</t>
  </si>
  <si>
    <t>numero unità</t>
  </si>
  <si>
    <t>Quanti sono i dipendenti al 31.12 in aspettativa per dottorato di ricerca con retribuzione a carico dell'amministrazione ai sensi dell’articolo 2 della legge 476/1984 e s.m.?</t>
  </si>
  <si>
    <t>Quante persone sono state impiegate nell'anno (TEMPO DETER., CO.CO.CO., INCARICHI O ALTRI TIPI DI LAV. FLESSIBILE) il cui costo è totalmente sostenutocon finanziamenti esterni dellU.E. o di privati?</t>
  </si>
  <si>
    <t>Indicare il numero delle unità rilevate in tabella 1 tra i "presenti al 31.12" che risultavano titolari di permessi per Legge n. 104/92.</t>
  </si>
  <si>
    <t>Indicare il numero delle unita rilevate in tabella 1 tra i "presenti al 31.12" che risultavano titolari di permessi ai sensi dell'art. 42, c.5 D.lgs.151/2001.</t>
  </si>
  <si>
    <t>Indicare il numero dei medici convenzionati cui è stato conferito l'incarico di direttore di distretto ai sensi dell'art. 3-SEXIES, comma 3,
 del D.LGS. 502/92.</t>
  </si>
  <si>
    <t>Indicare il costo dei medici convenzionati cui è stato conferito l'incarico di direttore di distretto ai sensi dell'art.3-SEXIES, comma 3,
 del D.LGS. 502/92.</t>
  </si>
  <si>
    <t>Indicare il numero di personale religioso che sulla base di specifiche convenzioni presta servizio presso la struttura sanitaria</t>
  </si>
  <si>
    <t>Indicare il costo del personale religioso che sulla base di specifiche convenzioni presta servizio presso la struttura sanitaria</t>
  </si>
  <si>
    <t>Numero di convenzioni in vigore nel corso dell'anno per l'utilizzo di personale proveniente da altre amministrazioni pubbliche</t>
  </si>
  <si>
    <t>Unità di pers. dirigente presenti in tabella 1 per le quali sussiste un giudizio di idoneità condizionata alla mansione ex art. 41,C.6, LETT.B) D.LGS. 81/2008 con solo riferimento alle limitazioni</t>
  </si>
  <si>
    <t xml:space="preserve">Unità di pers. dirigente di cui alla precedente domanda per le quali il giudizio di idoneità condizionata ha determinato l’esclusione dalla turnazione sulle 24 ore e/o dalla pronta disponibilità </t>
  </si>
  <si>
    <t xml:space="preserve">Unità di pers. non dirigente presenti in tabella 1 per le quali sussiste un giudizio di idoneità condizionata alla mansione ex art. 41,C.6, LETT.B) D.LGS. 81/2008 con solo riferimento alle limitazioni </t>
  </si>
  <si>
    <t>Unità di pers. non dirigente di cui alla precedente domanda per le quali il giudizio di idoneità condizionata ha determinato l’esclusione dalla turnazione sulle 24 ore e/o dalla pronta disponibilità</t>
  </si>
  <si>
    <t>UNITÀ DI PERSONALE DIRIGENTE COLLOCATE IN ASPETTATIVA SENZA ASSEGNI PER ASSUNZIONE A TEMPO DETERMINATO PRESSO LA STESSA O ALTRA AMMINISTRAZIONE</t>
  </si>
  <si>
    <t>UNITÀ DI PERSONALE NON DIRIGENTE COLLOCATE IN ASPETTATIVA SENZA ASSEGNI PER ASSUNZIONE A TEMPO DETERMINATO PRESSO LA STESSA O ALTRA AMMINISTRAZIONE</t>
  </si>
  <si>
    <t>Indicare le ore di servizio effettuate nel corso dell'anno di rilevazione dagli specialisti ambulatoriali interni</t>
  </si>
  <si>
    <t>Indicare il costo degli specialisti ambulatoriali interni</t>
  </si>
  <si>
    <t>Indicare il costo dei medici addetti alle attività della medicina dei servizi territoriali</t>
  </si>
  <si>
    <t xml:space="preserve">Indicare il numero di dioendenti posti in esenzione dal servizio per emergenza COVID-19 </t>
  </si>
  <si>
    <t>numero giorni</t>
  </si>
  <si>
    <t xml:space="preserve">Indicare il numero dei giorni concessi ai dipendenti posti in esenzione dal servizio per emergenza COVID-19 </t>
  </si>
  <si>
    <t>numero incarichi</t>
  </si>
  <si>
    <t>Indicare il numero degli incarichi di lavoro autonomo e di collaborazione coordinata e continuativa conferiti ai sensi dell’art. 2-bis del d.l. 18/2020</t>
  </si>
  <si>
    <t>Indicare il costo sostenuto per gli incarichi di lavoro autonomo e di collaborazione coordinata e continuativa conferiti ai sensi dell’art. 2-bis del d.l. 18/2020</t>
  </si>
  <si>
    <t>Indicare le unità di personale con incarico individuale a tempo determinato conferito ai sensi dell’art. 2-ter del d.l. 18/2020</t>
  </si>
  <si>
    <t>Indicare il costo sostenuto per le unità di personale con incarico individuale a tempo determinato conferito ai sensi dell’art. 2-ter del d.l. 18/2020</t>
  </si>
  <si>
    <t>Indicare il numero degli incarichi di lavoro autonomo e di collaborazione coordinata e continuativa conferiti ai sensi dell’art. 1, comma 5, del d.l. 34/2020</t>
  </si>
  <si>
    <t>Indicare il costo sostenuto per gli incarichi di lavoro autonomo e di collaborazione coordinata e continuativa conferiti ai sensi dell’art. 1, comma 5, del d.l. 34/2020</t>
  </si>
  <si>
    <t>Indicare il numero degli incarichi di lavoro autonomo e di collaborazione coordinata e continuativa conferiti ai sensi dell’art. 1, comma 7, del d.l. 34/2020</t>
  </si>
  <si>
    <t>Indicare il costo sostenuto per gli incarichi di lavoro autonomo e di collaborazione coordinata e continuativa conferiti ai sensi dell’art. 1, comma 7, del dl 34/2020</t>
  </si>
  <si>
    <t>Indicare il costo sostenuto per spesa di personale ai sensi dell’art. 1, commi 4 e 8, del d.l. 34/2020</t>
  </si>
  <si>
    <t>Indicare il numero di personale assunto ai sensi dell’art. 2, comma 5, del d.l. 34/2020</t>
  </si>
  <si>
    <t>Indicare il costo sostenuto per personale assunto ai sensi dell’art. 2, comma 5, del d.l. 34/2020</t>
  </si>
  <si>
    <t>NOTE E CHIARIMENTI ALLA RILEVAZIONE
(max 1500 caratteri)</t>
  </si>
  <si>
    <t>TABELLE COMPILATE
(attenzione: la seguente sezione verrà compilata in automatico; all'atto dell'inserimento dei dati nel kit verrà annerita la relativa casella)</t>
  </si>
  <si>
    <t>ANOMALIE RISCONTRATE
(attenzione: la seguente sezione verrà compilata in automatico; all'atto dell'inserimento dei dati nel kit verranno evidenziate eventuali anomalie)</t>
  </si>
  <si>
    <t>* (asterisco): si intende campo obbligatorio</t>
  </si>
  <si>
    <t>CoCoCo</t>
  </si>
  <si>
    <t>T1</t>
  </si>
  <si>
    <t>SQ 1</t>
  </si>
  <si>
    <t>T1A</t>
  </si>
  <si>
    <t>SQ 2</t>
  </si>
  <si>
    <t>T1B</t>
  </si>
  <si>
    <t>SQ 3</t>
  </si>
  <si>
    <t>T1C</t>
  </si>
  <si>
    <t>SQ4</t>
  </si>
  <si>
    <t>T1D</t>
  </si>
  <si>
    <t>SQ 5</t>
  </si>
  <si>
    <t>T1E</t>
  </si>
  <si>
    <t>SQ 6</t>
  </si>
  <si>
    <t>T1F</t>
  </si>
  <si>
    <t>SQ 8</t>
  </si>
  <si>
    <t>T1G</t>
  </si>
  <si>
    <t>SQ 9</t>
  </si>
  <si>
    <t>T1SD</t>
  </si>
  <si>
    <t>IN 1</t>
  </si>
  <si>
    <t>T2</t>
  </si>
  <si>
    <t>IN 2</t>
  </si>
  <si>
    <t>T2A</t>
  </si>
  <si>
    <t>IN 3</t>
  </si>
  <si>
    <t>T3</t>
  </si>
  <si>
    <t>IN 4</t>
  </si>
  <si>
    <t>T4</t>
  </si>
  <si>
    <t>IN 5</t>
  </si>
  <si>
    <t>T5</t>
  </si>
  <si>
    <t>IN 6</t>
  </si>
  <si>
    <t>T6</t>
  </si>
  <si>
    <t>IN 7</t>
  </si>
  <si>
    <t>T7</t>
  </si>
  <si>
    <t>IN 8</t>
  </si>
  <si>
    <t>T8</t>
  </si>
  <si>
    <t xml:space="preserve">IN 9 </t>
  </si>
  <si>
    <t>T9</t>
  </si>
  <si>
    <t>IN 10</t>
  </si>
  <si>
    <t>T10</t>
  </si>
  <si>
    <t>IN 11</t>
  </si>
  <si>
    <t>T11</t>
  </si>
  <si>
    <t>IN 12</t>
  </si>
  <si>
    <t>T12</t>
  </si>
  <si>
    <t>IN 13</t>
  </si>
  <si>
    <t>T13</t>
  </si>
  <si>
    <t>IN 14</t>
  </si>
  <si>
    <t>T14</t>
  </si>
  <si>
    <t>IN 15</t>
  </si>
  <si>
    <t>T15</t>
  </si>
  <si>
    <t>IN 16</t>
  </si>
  <si>
    <t>SICI</t>
  </si>
  <si>
    <t>IN 17</t>
  </si>
  <si>
    <t>TRC</t>
  </si>
  <si>
    <t>VALORE</t>
  </si>
  <si>
    <t>*1</t>
  </si>
  <si>
    <t>Indicare il numero dei contratti co.co.co. attivi nel corso dell’anno secondo la tipologia:</t>
  </si>
  <si>
    <t>a) Tecnico</t>
  </si>
  <si>
    <t>b) Giuridico-amministrativo</t>
  </si>
  <si>
    <t>c) Sanitario</t>
  </si>
  <si>
    <t>*2</t>
  </si>
  <si>
    <t>Quanti dei contratti co.co.co. attivi nel corso dell’anno hanno un compenso maggiore di € 20.000?</t>
  </si>
  <si>
    <t>*3</t>
  </si>
  <si>
    <t>Suddividere i contratti co.co.co. attivi nel corso dell’anno secondo la loro durata:</t>
  </si>
  <si>
    <t>a) 1 - 3 mesi</t>
  </si>
  <si>
    <t>b) 4 - 6 mesi</t>
  </si>
  <si>
    <t>c) 7 - 12 mesi</t>
  </si>
  <si>
    <t>d) oltre 12 mesi</t>
  </si>
  <si>
    <t>*4</t>
  </si>
  <si>
    <t>I co.co.co. attivi nel corso dell’anno quante persone diverse hanno riguardato? (Poiché con una stessa persona possono essere stipulati più co.co.co. si chiede di specificare il n. delle persone che hanno avuto almeno un co.co.co. attivo nel corso dell’anno)</t>
  </si>
  <si>
    <t xml:space="preserve">   Suddividere le persone con cui sono stati stipulati uno o più contratti co.co.co. in base ai titoli di studio:</t>
  </si>
  <si>
    <t>a) Laurea</t>
  </si>
  <si>
    <t>b) Diploma superiore</t>
  </si>
  <si>
    <t>c) Diploma inferiore</t>
  </si>
  <si>
    <t>P_IVA</t>
  </si>
  <si>
    <t>COD_FISC</t>
  </si>
  <si>
    <t>TEL</t>
  </si>
  <si>
    <t>EMAIL</t>
  </si>
  <si>
    <t>VIA</t>
  </si>
  <si>
    <t>NUM_CIV</t>
  </si>
  <si>
    <t>CAP</t>
  </si>
  <si>
    <t>CITY</t>
  </si>
  <si>
    <t>PV</t>
  </si>
  <si>
    <t>SITO</t>
  </si>
  <si>
    <t>PRES_COGNOME</t>
  </si>
  <si>
    <t>PRES_NOME</t>
  </si>
  <si>
    <t>PRES_EMAIL</t>
  </si>
  <si>
    <t>COM1_COGN</t>
  </si>
  <si>
    <t>COM1_NOME</t>
  </si>
  <si>
    <t>COM1_EMAIL</t>
  </si>
  <si>
    <t>COM2_COGN</t>
  </si>
  <si>
    <t>COM2_NOME</t>
  </si>
  <si>
    <t>COM2_EMAIL</t>
  </si>
  <si>
    <t>COM3_COGN</t>
  </si>
  <si>
    <t>COM3_NOME</t>
  </si>
  <si>
    <t>COM3_EMAIL</t>
  </si>
  <si>
    <t>COM4_COGN</t>
  </si>
  <si>
    <t>COM4_NOME</t>
  </si>
  <si>
    <t>COM4_EMAIL</t>
  </si>
  <si>
    <t>COM5_COGN</t>
  </si>
  <si>
    <t>COM5_NOME</t>
  </si>
  <si>
    <t>COM5_EMAIL</t>
  </si>
  <si>
    <t>RESP_COGN</t>
  </si>
  <si>
    <t>RESP_NOME</t>
  </si>
  <si>
    <t>RESP_EMAIL</t>
  </si>
  <si>
    <t>RESP_TEL</t>
  </si>
  <si>
    <t>RESP_FAX</t>
  </si>
  <si>
    <t>RESP_COGN1</t>
  </si>
  <si>
    <t>RESP_NOME1</t>
  </si>
  <si>
    <t>RESP_EMAIL1</t>
  </si>
  <si>
    <t>RESP_TEL1</t>
  </si>
  <si>
    <t>RESP_FAX1</t>
  </si>
  <si>
    <t>INFO_5</t>
  </si>
  <si>
    <t>INFO_6</t>
  </si>
  <si>
    <t>INFO_7</t>
  </si>
  <si>
    <t>INFO_8</t>
  </si>
  <si>
    <t>INFO_9</t>
  </si>
  <si>
    <t>INFO_10</t>
  </si>
  <si>
    <t>INFO_11</t>
  </si>
  <si>
    <t>INFO_12</t>
  </si>
  <si>
    <t>INFO_13</t>
  </si>
  <si>
    <t>INFO_30</t>
  </si>
  <si>
    <t>INFO_31</t>
  </si>
  <si>
    <t>INFO_32</t>
  </si>
  <si>
    <t>INFO_33</t>
  </si>
  <si>
    <t>INFO_34</t>
  </si>
  <si>
    <t>INFO_35</t>
  </si>
  <si>
    <t>INFO_36</t>
  </si>
  <si>
    <t>INFO_37</t>
  </si>
  <si>
    <t>INFO_38</t>
  </si>
  <si>
    <t>NOTE</t>
  </si>
  <si>
    <t>CHECK_CF</t>
  </si>
  <si>
    <t>CHECK_TEL</t>
  </si>
  <si>
    <t>CHECK_FAX</t>
  </si>
  <si>
    <t>CHECK_MAIL</t>
  </si>
  <si>
    <t>CHECK_INDI</t>
  </si>
  <si>
    <t>CHECK_PRES</t>
  </si>
  <si>
    <t>CHECK_COM1</t>
  </si>
  <si>
    <t>CHECK_COM2</t>
  </si>
  <si>
    <t>CHECK_COM3</t>
  </si>
  <si>
    <t>CHECK_COM4</t>
  </si>
  <si>
    <t>CHECK_COM5</t>
  </si>
  <si>
    <t>CHECK_RESP</t>
  </si>
  <si>
    <t>CHECK_INFO5</t>
  </si>
  <si>
    <t>CHECK_INFO6</t>
  </si>
  <si>
    <t>CHECK_INFO7</t>
  </si>
  <si>
    <t>CHECK_INFO8</t>
  </si>
  <si>
    <t>ID_NUM</t>
  </si>
  <si>
    <t>REFE_COGN</t>
  </si>
  <si>
    <t>REFE_NOME</t>
  </si>
  <si>
    <t>REFE_EMAIL</t>
  </si>
  <si>
    <t>REFE_TEL</t>
  </si>
  <si>
    <t>REFE_FAX</t>
  </si>
  <si>
    <t>INFO_39</t>
  </si>
  <si>
    <t>INFO_40</t>
  </si>
  <si>
    <t>INFO_41</t>
  </si>
  <si>
    <t>INFO_42</t>
  </si>
  <si>
    <t>INFO_43</t>
  </si>
  <si>
    <t>INFO_44</t>
  </si>
  <si>
    <t>INFO_45</t>
  </si>
  <si>
    <t>INFO_46</t>
  </si>
  <si>
    <t>INFO_47</t>
  </si>
  <si>
    <t>INFO_48</t>
  </si>
  <si>
    <t>INFO_49</t>
  </si>
  <si>
    <t>INFO_50</t>
  </si>
  <si>
    <t>INFO_51</t>
  </si>
  <si>
    <t>INFO_52</t>
  </si>
  <si>
    <t>INFO_53</t>
  </si>
  <si>
    <t>INFO_54</t>
  </si>
  <si>
    <t>INFO_55</t>
  </si>
  <si>
    <t>INFO_56</t>
  </si>
  <si>
    <t>INFO_57</t>
  </si>
  <si>
    <t>INFO_58</t>
  </si>
  <si>
    <t>INFO_59</t>
  </si>
  <si>
    <t>INFO_60</t>
  </si>
  <si>
    <t>INFO_61</t>
  </si>
  <si>
    <t>INFO_62</t>
  </si>
  <si>
    <t>INFO_63</t>
  </si>
  <si>
    <t>INFO_64</t>
  </si>
  <si>
    <t>INFO_65</t>
  </si>
  <si>
    <t>INFO_66</t>
  </si>
  <si>
    <t>INFO_67</t>
  </si>
  <si>
    <t>80018230153</t>
  </si>
  <si>
    <t>0223902488</t>
  </si>
  <si>
    <t>0223902713</t>
  </si>
  <si>
    <t>segreteria.risorseumane@istitutotumori.mi.it</t>
  </si>
  <si>
    <t>VIA VENEZIAN</t>
  </si>
  <si>
    <t>1</t>
  </si>
  <si>
    <t>20133</t>
  </si>
  <si>
    <t>MILANO</t>
  </si>
  <si>
    <t>XX</t>
  </si>
  <si>
    <t>www.istitutotumori.mi.it</t>
  </si>
  <si>
    <t>DI FRANCESCANTONIO</t>
  </si>
  <si>
    <t>ALBERTO</t>
  </si>
  <si>
    <t>alberto.difrancescantonio@tesoro.it</t>
  </si>
  <si>
    <t>D'ALBA</t>
  </si>
  <si>
    <t>VITA FRANCESCA</t>
  </si>
  <si>
    <t>vfrancesca1970@gmail.com</t>
  </si>
  <si>
    <t>SCIARRONE</t>
  </si>
  <si>
    <t>SANTO</t>
  </si>
  <si>
    <t>tino.sciarrone@hotmail.it</t>
  </si>
  <si>
    <t>SANSONE</t>
  </si>
  <si>
    <t>SILVIA</t>
  </si>
  <si>
    <t>0223903160</t>
  </si>
  <si>
    <t>N U M E R O      D I     D I P E N D E N T I</t>
  </si>
  <si>
    <t>qualifica / posiz.economica/profilo</t>
  </si>
  <si>
    <t>Cod.</t>
  </si>
  <si>
    <t>A tempo pieno</t>
  </si>
  <si>
    <t>In part-time
fino al 50%</t>
  </si>
  <si>
    <t>In part-time
oltre il 50%</t>
  </si>
  <si>
    <t>(sono evidenziate le qualifiche valorizzate per l'anno)</t>
  </si>
  <si>
    <t>Uomini</t>
  </si>
  <si>
    <t>Donne</t>
  </si>
  <si>
    <t>CATEGORIA</t>
  </si>
  <si>
    <t>Direttore generale</t>
  </si>
  <si>
    <t>0D0097</t>
  </si>
  <si>
    <t>AP</t>
  </si>
  <si>
    <t>DIRETTORI GENERALI</t>
  </si>
  <si>
    <t>Direttore sanitario</t>
  </si>
  <si>
    <t>0D0482</t>
  </si>
  <si>
    <t>Direttore amministrativo</t>
  </si>
  <si>
    <t>0D0163</t>
  </si>
  <si>
    <t>Direttore dei servizi sociali</t>
  </si>
  <si>
    <t>0D0484</t>
  </si>
  <si>
    <t>Dir. Medico con inc. Struttura complessa (rapp. Esclusivo)</t>
  </si>
  <si>
    <t>SD0E33</t>
  </si>
  <si>
    <t>ME</t>
  </si>
  <si>
    <t>MEDICI</t>
  </si>
  <si>
    <t>Dir. Medico con inc. di struttura complessa (rapp. Non escl.</t>
  </si>
  <si>
    <t>SD0N33</t>
  </si>
  <si>
    <t>Dir. Medico con incarico di struttura semplice (rapp. Esclus</t>
  </si>
  <si>
    <t>SD0E34</t>
  </si>
  <si>
    <t>Dir. Medico con incarico struttura semplice (rapp. Non escl.</t>
  </si>
  <si>
    <t>SD0N34</t>
  </si>
  <si>
    <t>Dirigenti medici con altri incar. Prof.li (rapp. Esclusivo)</t>
  </si>
  <si>
    <t>SD0035</t>
  </si>
  <si>
    <t>Dirigenti medici con altri incar. Prof.li (rapp. Non escl.)</t>
  </si>
  <si>
    <t>SD0036</t>
  </si>
  <si>
    <t>Dir. Medici a t.  Determinato(art. 15-septies d.lgs. 502/92)</t>
  </si>
  <si>
    <t>SD0597</t>
  </si>
  <si>
    <t>Veterinari con inc. di struttura complessa (rapp.esclusivo)</t>
  </si>
  <si>
    <t>SD0E74</t>
  </si>
  <si>
    <t>VETERINARI</t>
  </si>
  <si>
    <t>Veterinari con inc. di struttura complessa (rapp. Non escl.)</t>
  </si>
  <si>
    <t>SD0N74</t>
  </si>
  <si>
    <t>Veterinari con inc. di struttura semplice (rapp. Esclusivo)</t>
  </si>
  <si>
    <t>SD0E73</t>
  </si>
  <si>
    <t>Veterinari con inc. di struttura semplice (rapp. Non escl.)</t>
  </si>
  <si>
    <t>SD0N73</t>
  </si>
  <si>
    <t>Veterinari con altri incar. Prof.li (rapp. Esclusivo)</t>
  </si>
  <si>
    <t>SD0A73</t>
  </si>
  <si>
    <t>Veterinari con altri incar. Prof.li (rapp. Non escl.)</t>
  </si>
  <si>
    <t>SD0072</t>
  </si>
  <si>
    <t>Veterinari a t. determinato (art. 15-septies d.lgs. 502/92)</t>
  </si>
  <si>
    <t>SD0598</t>
  </si>
  <si>
    <t>Odontoiatri con inc. di struttura complessa (rapp. Escl.)</t>
  </si>
  <si>
    <t>SD0E49</t>
  </si>
  <si>
    <t>ODONTOIATRI</t>
  </si>
  <si>
    <t>Odontoiatri con inc. di struttura complessa (rapp. Non escl.</t>
  </si>
  <si>
    <t>SD0N49</t>
  </si>
  <si>
    <t>Odontoiatri con inc. di struttura semplice (rapp. Esclusivo)</t>
  </si>
  <si>
    <t>SD0E48</t>
  </si>
  <si>
    <t>Odontoiatri con inc. di struttura semplice (rapp. Non escl.)</t>
  </si>
  <si>
    <t>SD0N48</t>
  </si>
  <si>
    <t>Odontoiatri con altri incar. Prof.li (rapp. Esclusivo)</t>
  </si>
  <si>
    <t>SD0A48</t>
  </si>
  <si>
    <t>Odontoiatri con altri incar. Prof.li (rapp. Non escl.)</t>
  </si>
  <si>
    <t>SD0047</t>
  </si>
  <si>
    <t>Odontoiatri a t. determinato (art. 15-septies d.lgs. 502/92)</t>
  </si>
  <si>
    <t>SD0599</t>
  </si>
  <si>
    <t>Farmacisti con inc. di struttura complessa (rapp. Esclusivo)</t>
  </si>
  <si>
    <t>SD0E39</t>
  </si>
  <si>
    <t>NM</t>
  </si>
  <si>
    <t>DIRIG. SANITARI NON MEDICI</t>
  </si>
  <si>
    <t>Farmacisti con inc. di struttura complessa (rapp. Non escl.)</t>
  </si>
  <si>
    <t>SD0N39</t>
  </si>
  <si>
    <t>Farmacisti con inc. di struttura semplice (rapp. Esclusivo)</t>
  </si>
  <si>
    <t>SD0E38</t>
  </si>
  <si>
    <t>Farmacisti con inc. di struttura semplice (rapp. Non escl.)</t>
  </si>
  <si>
    <t>SD0N38</t>
  </si>
  <si>
    <t>Farmacisti con altri incar. Prof.li (rapp. Esclusivo)</t>
  </si>
  <si>
    <t>SD0A38</t>
  </si>
  <si>
    <t>Farmacisti con altri incar. Prof.li (rapp. Non escl.)</t>
  </si>
  <si>
    <t>SD0037</t>
  </si>
  <si>
    <t>Farmacisti a t. determinato (art. 15-septies d.lgs. 502/92)</t>
  </si>
  <si>
    <t>SD0600</t>
  </si>
  <si>
    <t>Biologi con inc. di struttura complessa (rapp. Esclusivo)</t>
  </si>
  <si>
    <t>SD0E13</t>
  </si>
  <si>
    <t>Biologi con inc. di struttura complessa (rapp. Non escl.)</t>
  </si>
  <si>
    <t>SD0N13</t>
  </si>
  <si>
    <t>Biologi con inc. di struttura semplice (rapp. Esclusivo)</t>
  </si>
  <si>
    <t>SD0E12</t>
  </si>
  <si>
    <t>Biologi con inc. di struttura semplice (rapp. Non escl.)</t>
  </si>
  <si>
    <t>SD0N12</t>
  </si>
  <si>
    <t>Biologi con altri incar. Prof.li (rapp. Esclusivo)</t>
  </si>
  <si>
    <t>SD0A12</t>
  </si>
  <si>
    <t>Biologi con altri incar. Prof.li (rapp. Non escl.)</t>
  </si>
  <si>
    <t>SD0011</t>
  </si>
  <si>
    <t>Biologi a t. determinato (art. 15-septies d.lgs. 502/92)</t>
  </si>
  <si>
    <t>SD0601</t>
  </si>
  <si>
    <t>Chimici con inc. di struttura complessa (rapp. Esclusivo)</t>
  </si>
  <si>
    <t>SD0E16</t>
  </si>
  <si>
    <t>Chimici con inc. di struttura complessa (rapp.non escl.)</t>
  </si>
  <si>
    <t>SD0N16</t>
  </si>
  <si>
    <t>Chimici con inc. di struttura semplice (rapp. Esclusivo)</t>
  </si>
  <si>
    <t>SD0E15</t>
  </si>
  <si>
    <t>Chimici con inc. di struttura semplice (rapp. Non escl.)</t>
  </si>
  <si>
    <t>SD0N15</t>
  </si>
  <si>
    <t>Chimici con altri incar. Prof.li (rapp. Esclusivo)</t>
  </si>
  <si>
    <t>SD0A15</t>
  </si>
  <si>
    <t>Chimici con altri incar. Prof.li (rapp. Non escl.)</t>
  </si>
  <si>
    <t>SD0014</t>
  </si>
  <si>
    <t>Chimici a t. determinato (art. 15-septies d.lgs. 502/92)</t>
  </si>
  <si>
    <t>SD0602</t>
  </si>
  <si>
    <t>Fisici con inc. di struttura complessa (rapp. Esclusivo)</t>
  </si>
  <si>
    <t>SD0E42</t>
  </si>
  <si>
    <t>Fisici con inc. di struttura complessa (rapp. Non escl.)</t>
  </si>
  <si>
    <t>SD0N42</t>
  </si>
  <si>
    <t>Fisici con inc. di struttura semplice (rapp. Esclusivo)</t>
  </si>
  <si>
    <t>SD0E41</t>
  </si>
  <si>
    <t>Fisici con inc. di struttura semplice (rapp. Non escl.)</t>
  </si>
  <si>
    <t>SD0N41</t>
  </si>
  <si>
    <t>Fisici con altri incar. Prof.li (rapp. Esclusivo)</t>
  </si>
  <si>
    <t>SD0A41</t>
  </si>
  <si>
    <t>Fisici con altri incar. Prof.li (rapp. Non escl.)</t>
  </si>
  <si>
    <t>SD0040</t>
  </si>
  <si>
    <t>Fisici a t. determinato (art. 15-septies d.lgs. 502/92)</t>
  </si>
  <si>
    <t>SD0603</t>
  </si>
  <si>
    <t>Psicologi con inc. di struttura complessa (rapp. Esclusivo)</t>
  </si>
  <si>
    <t>SD0E66</t>
  </si>
  <si>
    <t>Psicologi con inc. di struttura complessa (rapp. Non escl.)</t>
  </si>
  <si>
    <t>SD0N66</t>
  </si>
  <si>
    <t>Psicologi con inc. di struttura semplice (rapp. Esclusivo)</t>
  </si>
  <si>
    <t>SD0E65</t>
  </si>
  <si>
    <t>Psicologi con inc. di struttura semplice (rapp. Non escl.)</t>
  </si>
  <si>
    <t>SD0N65</t>
  </si>
  <si>
    <t>Psicologi con altri incar. Prof.li (rapp. Esclusivo)</t>
  </si>
  <si>
    <t>SD0A65</t>
  </si>
  <si>
    <t>Psicologi con altri incar. Prof.li (rapp. Non escl.)</t>
  </si>
  <si>
    <t>SD0064</t>
  </si>
  <si>
    <t>Psicologi a t. determinato (art. 15-septies d.lgs. 502/92)</t>
  </si>
  <si>
    <t>SD0604</t>
  </si>
  <si>
    <t>Dirigente prof. Sanit. Inferm/ostetrica (inc. Strut. Compl.)</t>
  </si>
  <si>
    <t>SD0CO1</t>
  </si>
  <si>
    <t>DIRIGENTI PROFESSIONI SANITARIE</t>
  </si>
  <si>
    <t>Dirigente prof. Sanit. Inferm/ostetrica (inc. Strut. Sempl.)</t>
  </si>
  <si>
    <t>SD0SE1</t>
  </si>
  <si>
    <t>Dirigente prof. Sanit. Inferm/ostetrica (altri inc. Prof.li)</t>
  </si>
  <si>
    <t>SD0AI1</t>
  </si>
  <si>
    <t>Dir. Prof.san.inferm/ostet t.det.art.15-septies dlgs 502/92</t>
  </si>
  <si>
    <t>SD048B</t>
  </si>
  <si>
    <t>Dirigente prof. Sanit. Riabilitative (inc. Strut. Compl.)</t>
  </si>
  <si>
    <t>SD0CO2</t>
  </si>
  <si>
    <t>Dirigente prof. Sanit. Riabilitative (inc. Strut. Sempl.)</t>
  </si>
  <si>
    <t>SD0SE2</t>
  </si>
  <si>
    <t>Dirigente prof. Sanit. Riabilitative (altri inc. Prof.li)</t>
  </si>
  <si>
    <t>SD0AI2</t>
  </si>
  <si>
    <t>Dir. Prof. San. Riabilitat. T.det.art.15-septies dlgs 502/92</t>
  </si>
  <si>
    <t>SD048C</t>
  </si>
  <si>
    <t>Dirigente prof. Tecnico sanitarie (inc. Strut. Compl.)</t>
  </si>
  <si>
    <t>SD0CO3</t>
  </si>
  <si>
    <t>Dirigente prof. Tecnico sanitarie (inc. Strut. Sempl.)</t>
  </si>
  <si>
    <t>SD0SE3</t>
  </si>
  <si>
    <t>Dirigente prof. Tecnico sanitarie (altri inc. Prof.li)</t>
  </si>
  <si>
    <t>SD0AI3</t>
  </si>
  <si>
    <t>Dir. Prof.tecnico sanitarie t.det.art.15-septies dlgs 502/92</t>
  </si>
  <si>
    <t>SD048D</t>
  </si>
  <si>
    <t>Dirigente prof.tecniche della prevenzione (inc.strut.compl.)</t>
  </si>
  <si>
    <t>SD0CO4</t>
  </si>
  <si>
    <t>Dirigente prof.tecniche della prevenzione (inc.strut.sempl.)</t>
  </si>
  <si>
    <t>SD0SE4</t>
  </si>
  <si>
    <t>Dirigente prof.tecniche della prevenzione(altri inc.prof.li)</t>
  </si>
  <si>
    <t>SD0AI4</t>
  </si>
  <si>
    <t>Dir. Prof.tecniche prevenz. T.det.art.15-septies dlgs 502/92</t>
  </si>
  <si>
    <t>SD048E</t>
  </si>
  <si>
    <t>Coll.re prof.le sanitario - pers. Infer. Senior - ds</t>
  </si>
  <si>
    <t>S18863</t>
  </si>
  <si>
    <t>ND</t>
  </si>
  <si>
    <t>PROFILI RUOLO SANITARIO - PERSONALE INFERMIERISTICO</t>
  </si>
  <si>
    <t>Coll.re prof.le sanitario - pers. Infer. - D</t>
  </si>
  <si>
    <t>S16020</t>
  </si>
  <si>
    <t>Oper.re prof.le sanitario pers. Inferm. - C</t>
  </si>
  <si>
    <t>S14056</t>
  </si>
  <si>
    <t>Oper.re prof.le di ii cat.pers. Inferm.  Senior-C</t>
  </si>
  <si>
    <t>S14S52</t>
  </si>
  <si>
    <t>Oper.re prof.le di ii cat.pers. Inferm. Bs</t>
  </si>
  <si>
    <t>S13052</t>
  </si>
  <si>
    <t>Coll.re prof.le sanitario - pers. Tec. Senior - DS</t>
  </si>
  <si>
    <t>S18864</t>
  </si>
  <si>
    <t>PROFILI RUOLO SANITARIO - PERSONALE TECNICO SANITARIO</t>
  </si>
  <si>
    <t>Coll.re prof.le sanitario - pers. Tec.- D</t>
  </si>
  <si>
    <t>S16021</t>
  </si>
  <si>
    <t>Oper.re prof.le sanitario - pers. Tec.- C</t>
  </si>
  <si>
    <t>S14054</t>
  </si>
  <si>
    <t>Coll.re prof.le sanitario - tecn. Della prev. Senior - DS</t>
  </si>
  <si>
    <t>S18865</t>
  </si>
  <si>
    <t>PROFILI RUOLO SANITARIO - PERSONALE VIGILANZA E ISPEZIONE</t>
  </si>
  <si>
    <t>Coll.re prof.le sanitario - tecn. Della prev. - D</t>
  </si>
  <si>
    <t>S16022</t>
  </si>
  <si>
    <t>Oper.re prof.le sanitario - tecn. Della prev. - C</t>
  </si>
  <si>
    <t>S14055</t>
  </si>
  <si>
    <t>Coll.re prof.le sanitario - pers. Della riabil. Senior - DS</t>
  </si>
  <si>
    <t>S18866</t>
  </si>
  <si>
    <t>PROFILI RUOLO SANITARIO - PERSONALE FUNZIONI RIABILITATIVE</t>
  </si>
  <si>
    <t>Coll.re prof.le sanitario - pers. Della riabil. - D</t>
  </si>
  <si>
    <t>S16019</t>
  </si>
  <si>
    <t>Oper.re prof.le di ii cat. Con funz. Di riabil. Senior - C</t>
  </si>
  <si>
    <t>S14S51</t>
  </si>
  <si>
    <t>Oper.re prof.le sanitario - pers. Della riabil. - C</t>
  </si>
  <si>
    <t>S14053</t>
  </si>
  <si>
    <t>Oper.re prof.le di II cat. Con funz. Di riabil. - BS</t>
  </si>
  <si>
    <t>S13051</t>
  </si>
  <si>
    <t>Profilo atipico ruolo sanitario</t>
  </si>
  <si>
    <t>S00062</t>
  </si>
  <si>
    <t>Avvocato dirig. Con incarico di struttura complessa</t>
  </si>
  <si>
    <t>PD0010</t>
  </si>
  <si>
    <t>DIR. RUOLO PROFESSIONALE</t>
  </si>
  <si>
    <t>Avvocato dirig. Con incarico di struttura semplice</t>
  </si>
  <si>
    <t>PD0S09</t>
  </si>
  <si>
    <t>Avvocato dirig. Con altri incar.prof.li</t>
  </si>
  <si>
    <t>PD0A09</t>
  </si>
  <si>
    <t>Avvocato dir. A t. Determinato(art. 15-septies dlgs. 502/92)</t>
  </si>
  <si>
    <t>PD0605</t>
  </si>
  <si>
    <t>Ingegnere dirig. Con incarico di struttura complessa</t>
  </si>
  <si>
    <t>PD0046</t>
  </si>
  <si>
    <t>Ingegnere dirig. Con incarico di struttura semplice</t>
  </si>
  <si>
    <t>PD0S45</t>
  </si>
  <si>
    <t>Ingegnere dirig. Con altri incar.prof.li</t>
  </si>
  <si>
    <t>PD0A45</t>
  </si>
  <si>
    <t>Ingegnere dir. A t. Determinato(art.15-septies dlgs. 502/92)</t>
  </si>
  <si>
    <t>PD0606</t>
  </si>
  <si>
    <t>Architetti dirig. Con incarico di struttura complessa</t>
  </si>
  <si>
    <t>PD0004</t>
  </si>
  <si>
    <t>Architetti dirig. Con incarico di struttura semplice</t>
  </si>
  <si>
    <t>PD0S03</t>
  </si>
  <si>
    <t>Architetti dirig. Con altri incar.prof.li</t>
  </si>
  <si>
    <t>PD0A03</t>
  </si>
  <si>
    <t>Architetti dir. A t.determinato(art. 15-septies dlgs.502/92)</t>
  </si>
  <si>
    <t>PD0607</t>
  </si>
  <si>
    <t>Geologi dirig. Con incarico di struttura complessa</t>
  </si>
  <si>
    <t>PD0044</t>
  </si>
  <si>
    <t>Geologi dirig. Con incarico di struttura semplice</t>
  </si>
  <si>
    <t>PD0S43</t>
  </si>
  <si>
    <t>Geologi dirig. Con altri incar.prof.li</t>
  </si>
  <si>
    <t>PD0A43</t>
  </si>
  <si>
    <t>Geologi  dir. A t. Determinato(art. 15-septies dlgs. 502/92)</t>
  </si>
  <si>
    <t>PD0608</t>
  </si>
  <si>
    <t>Assistente religioso - D</t>
  </si>
  <si>
    <t>P16006</t>
  </si>
  <si>
    <t>PROFILI RUOLO PROFESSIONALE</t>
  </si>
  <si>
    <t>Specialista della comunicazione istituzionale - D</t>
  </si>
  <si>
    <t>PSP871</t>
  </si>
  <si>
    <t>Specialista nei rapporti con i media, giornalista pubblico - D</t>
  </si>
  <si>
    <t>PSP872</t>
  </si>
  <si>
    <t>Profilo atipico ruolo professionale</t>
  </si>
  <si>
    <t>P00062</t>
  </si>
  <si>
    <t>Analisti dirig. Con incarico di struttura complessa</t>
  </si>
  <si>
    <t>TD0002</t>
  </si>
  <si>
    <t>DIR. RUOLO TECNICO</t>
  </si>
  <si>
    <t>Analisti dirig. Con incarico di struttura semplice</t>
  </si>
  <si>
    <t>TD0S01</t>
  </si>
  <si>
    <t>Analisti dirig. Con altri incar.prof.li</t>
  </si>
  <si>
    <t>TD0A01</t>
  </si>
  <si>
    <t>Analisti dir. A t. Determinato(art. 15-septies dlgs. 502/92)</t>
  </si>
  <si>
    <t>TD0609</t>
  </si>
  <si>
    <t>Statistico dirig. Con incarico di struttura complessa</t>
  </si>
  <si>
    <t>TD0071</t>
  </si>
  <si>
    <t>Statistico dirig. Con incarico di struttura semplice</t>
  </si>
  <si>
    <t>TD0S70</t>
  </si>
  <si>
    <t>Statistico dirig. Con altri incar.prof.li</t>
  </si>
  <si>
    <t>TD0A70</t>
  </si>
  <si>
    <t>Statistico dir. A t.determinato(art. 15-septies dlgs.502/92)</t>
  </si>
  <si>
    <t>TD0610</t>
  </si>
  <si>
    <t>Sociologo dirig. Con incarico di struttura complessa</t>
  </si>
  <si>
    <t>TD0068</t>
  </si>
  <si>
    <t>Sociologo dirig. Con incarico di struttura semplice</t>
  </si>
  <si>
    <t>TD0S67</t>
  </si>
  <si>
    <t>Sociologo dirig. Con altri incar.prof.li</t>
  </si>
  <si>
    <t>TD0A67</t>
  </si>
  <si>
    <t>Sociologo dir. A t. Determinato(art.15-septies dlgs. 502/92)</t>
  </si>
  <si>
    <t>TD0611</t>
  </si>
  <si>
    <t>Collab.re prof.le assistente sociale senior - DS</t>
  </si>
  <si>
    <t>T18867</t>
  </si>
  <si>
    <t>PROFILI RUOLO TECNICO</t>
  </si>
  <si>
    <t>Collab.re prof.le assistente sociale - D</t>
  </si>
  <si>
    <t>T16024</t>
  </si>
  <si>
    <t>Collab.re tec. - prof.le senior - DS</t>
  </si>
  <si>
    <t>T18868</t>
  </si>
  <si>
    <t>Collab.re tec. - prof.le - D</t>
  </si>
  <si>
    <t>T16026</t>
  </si>
  <si>
    <t>Oper.re prof.le assistente soc. - C</t>
  </si>
  <si>
    <t>T14050</t>
  </si>
  <si>
    <t>Assistente tecnico - C</t>
  </si>
  <si>
    <t>T14007</t>
  </si>
  <si>
    <t>Program.re - C</t>
  </si>
  <si>
    <t>T14063</t>
  </si>
  <si>
    <t>Operatore tecnico special.to senior - C</t>
  </si>
  <si>
    <t>T14S59</t>
  </si>
  <si>
    <t>Operatore tecnico special.to - BS</t>
  </si>
  <si>
    <t>T13059</t>
  </si>
  <si>
    <t>Operatore socio sanitario - BS</t>
  </si>
  <si>
    <t>T13660</t>
  </si>
  <si>
    <t>Operatore tecnico - B</t>
  </si>
  <si>
    <t>T12057</t>
  </si>
  <si>
    <t>Operatore tecnico addetto all'assistenza - B</t>
  </si>
  <si>
    <t>T12058</t>
  </si>
  <si>
    <t>Ausiliario specializzato - A</t>
  </si>
  <si>
    <t>T11008</t>
  </si>
  <si>
    <t>Profilo atipico ruolo tecnico</t>
  </si>
  <si>
    <t>T00062</t>
  </si>
  <si>
    <t>Dirigente amm.vo con incarico di struttura complessa</t>
  </si>
  <si>
    <t>AD0032</t>
  </si>
  <si>
    <t>DIR. RUOLO AMMINISTRATIVO</t>
  </si>
  <si>
    <t>Dirigente amm.vo con incarico di struttura semplice</t>
  </si>
  <si>
    <t>AD0S31</t>
  </si>
  <si>
    <t>Dirigente amm.vo con altri incar.prof.li</t>
  </si>
  <si>
    <t>AD0A31</t>
  </si>
  <si>
    <t>Dirig. Amm.vo a t. determinato (art. 15-septies dlgs.502/92)</t>
  </si>
  <si>
    <t>AD0612</t>
  </si>
  <si>
    <t>Collaboratore amministrativo prof.le senior - DS</t>
  </si>
  <si>
    <t>A18869</t>
  </si>
  <si>
    <t>PROFILI RUOLO AMMINISTRATIVO</t>
  </si>
  <si>
    <t>Collaboratore amministrativo prof.le - D</t>
  </si>
  <si>
    <t>A16028</t>
  </si>
  <si>
    <t>Assistente amministrativo - C</t>
  </si>
  <si>
    <t>A14005</t>
  </si>
  <si>
    <t>Coadiutore amm.vo senior - BS</t>
  </si>
  <si>
    <t>A13870</t>
  </si>
  <si>
    <t>Coadiutore amm.vo - B</t>
  </si>
  <si>
    <t>A12017</t>
  </si>
  <si>
    <t>Commesso - A</t>
  </si>
  <si>
    <t>A11030</t>
  </si>
  <si>
    <t>Profilo atipico ruolo amministrativo</t>
  </si>
  <si>
    <t>A00062</t>
  </si>
  <si>
    <t>Ricercatore sanitario - DS</t>
  </si>
  <si>
    <t>N18694</t>
  </si>
  <si>
    <t>PROFILO RUOLO RICERCA SANITARIA</t>
  </si>
  <si>
    <t>Collaboratore prof.le  di ricerca sanitaria - D</t>
  </si>
  <si>
    <t>N16695</t>
  </si>
  <si>
    <t>CONTRATTISTI (a)</t>
  </si>
  <si>
    <t>000061</t>
  </si>
  <si>
    <t>PERSONALE CONTRATTISTA</t>
  </si>
  <si>
    <t>Dir. Ambientale con incarico di struttura complessa</t>
  </si>
  <si>
    <t>TD0C02</t>
  </si>
  <si>
    <t>Dir. Ambientale con incarico di struttura semplice</t>
  </si>
  <si>
    <t>TD0S02</t>
  </si>
  <si>
    <t>Dir. Ambientale con altri incar.prof.li</t>
  </si>
  <si>
    <t>TD0A02</t>
  </si>
  <si>
    <t>Dir. Ambientale a t. determinato (art.15-septies dlgs 502/92)</t>
  </si>
  <si>
    <t>TD0810</t>
  </si>
  <si>
    <t>TOTALE</t>
  </si>
  <si>
    <t>(a) personale a tempo indeterminato al quale viene applicato un contratto di lavoro di tipo privatistico (es.: tipografico, chimico, edile,  metalmeccanico, portierato, ecc.) e personale ex medico condotto di cui all'art. 36, comma 3, del CCNL 10.2.2004</t>
  </si>
  <si>
    <t xml:space="preserve">(**) dato pari alla somma del personale a tempo pieno + in part-time fino al 50% + in part-time oltre il 50% </t>
  </si>
  <si>
    <t xml:space="preserve">(1) qualifica unica di dirigente delle professioni sanitarie infermieristiche, tecniche, della riabilitazione, della prevenzione e della professione ostetrica di cui agli artt. 8 e 9 del CCNL 17.10.2008 </t>
  </si>
  <si>
    <t>(2) profili previsti dall'art.18 del CCNL 19 aprile 2004</t>
  </si>
  <si>
    <t>INFO1_A</t>
  </si>
  <si>
    <t>INFO1_B</t>
  </si>
  <si>
    <t>INFO1_C</t>
  </si>
  <si>
    <t>INFO2</t>
  </si>
  <si>
    <t>INFO3_A</t>
  </si>
  <si>
    <t>INFO3_B</t>
  </si>
  <si>
    <t>INFO3_C</t>
  </si>
  <si>
    <t>INFO3_D</t>
  </si>
  <si>
    <t>INFO4_A</t>
  </si>
  <si>
    <t>INFO4_B</t>
  </si>
  <si>
    <t>INFO4_C</t>
  </si>
  <si>
    <t>INFO4_D</t>
  </si>
  <si>
    <t>CHECK_INFO1</t>
  </si>
  <si>
    <t>CHECK_INFO2</t>
  </si>
  <si>
    <t>CHECK_INFO3</t>
  </si>
  <si>
    <t>CHECK_INFO4</t>
  </si>
  <si>
    <t>Info1_a</t>
  </si>
  <si>
    <t>Info1_b</t>
  </si>
  <si>
    <t>Info1_c</t>
  </si>
  <si>
    <t>Info2</t>
  </si>
  <si>
    <t>Info3_a</t>
  </si>
  <si>
    <t>Info3_b</t>
  </si>
  <si>
    <t>Info3_c</t>
  </si>
  <si>
    <t>Info3_d</t>
  </si>
  <si>
    <t>Info4_a</t>
  </si>
  <si>
    <t>Info4_b</t>
  </si>
  <si>
    <t>Info4_c</t>
  </si>
  <si>
    <t>Info4_d</t>
  </si>
  <si>
    <t>check_info1</t>
  </si>
  <si>
    <t>check_info2</t>
  </si>
  <si>
    <t>check_info3</t>
  </si>
  <si>
    <t>check_info4</t>
  </si>
  <si>
    <t>check_info5</t>
  </si>
  <si>
    <t>qualifica</t>
  </si>
  <si>
    <t>cod_qual</t>
  </si>
  <si>
    <t>UOMINI_AP</t>
  </si>
  <si>
    <t>DONNE_AP</t>
  </si>
  <si>
    <t>Uomini_tp</t>
  </si>
  <si>
    <t>Donne_tp</t>
  </si>
  <si>
    <t>Uomini_under50</t>
  </si>
  <si>
    <t>Donne_under50</t>
  </si>
  <si>
    <t>Uomini_over50</t>
  </si>
  <si>
    <t>Donne_over50</t>
  </si>
  <si>
    <t>Uomini_ac</t>
  </si>
  <si>
    <t>Donne_ac</t>
  </si>
  <si>
    <t>Dir. Medici a t.  determinato(art. 15-septies d.lgs. 502/92)</t>
  </si>
  <si>
    <t>Coll.re prof.le sanitario - pers. Infer. - d</t>
  </si>
  <si>
    <t>Oper.re prof.le sanitario pers. Inferm. - c</t>
  </si>
  <si>
    <t>Oper.re prof.le di II cat.pers. Inferm.  Senior-c</t>
  </si>
  <si>
    <t>Oper.re prof.le di II cat.pers. Inferm. Bs</t>
  </si>
  <si>
    <t>Coll.re prof.le sanitario - pers. Tec. Senior - ds</t>
  </si>
  <si>
    <t>Coll.re prof.le sanitario - pers. Tec.- d</t>
  </si>
  <si>
    <t>Oper.re prof.le sanitario - pers. Tec.- c</t>
  </si>
  <si>
    <t>Coll.re prof.le sanitario - tecn. della prev. Senior - ds</t>
  </si>
  <si>
    <t>Coll.re prof.le sanitario - tecn. della prev. - d</t>
  </si>
  <si>
    <t>Oper.re prof.le sanitario - tecn. della prev. - c</t>
  </si>
  <si>
    <t>Coll.re prof.le sanitario - pers. della riabil. Senior - ds</t>
  </si>
  <si>
    <t>Coll.re prof.le sanitario - pers. della riabil. - d</t>
  </si>
  <si>
    <t>Oper.re prof.le di II cat. con funz. di riabil. Senior - c</t>
  </si>
  <si>
    <t>Oper.re prof.le sanitario - pers. della riabil. - c</t>
  </si>
  <si>
    <t>Oper.re prof.le di II cat. con funz. di riabil. - bs</t>
  </si>
  <si>
    <t>Avvocato dirig. con incarico di struttura complessa</t>
  </si>
  <si>
    <t>Avvocato dirig. con incarico di struttura semplice</t>
  </si>
  <si>
    <t>Avvocato dirig. con altri incar.prof.li</t>
  </si>
  <si>
    <t>Avvocato dir. A t. determinato(art. 15-septies dlgs. 502/92)</t>
  </si>
  <si>
    <t>Ingegnere dirig. con incarico di struttura complessa</t>
  </si>
  <si>
    <t>Ingegnere dirig. con incarico di struttura semplice</t>
  </si>
  <si>
    <t>Ingegnere dirig. con altri incar.prof.li</t>
  </si>
  <si>
    <t>Ingegnere dir. a t. determinato(art.15-septies dlgs. 502/92)</t>
  </si>
  <si>
    <t>Architetti dirig. con incarico di struttura complessa</t>
  </si>
  <si>
    <t>Architetti dirig. con incarico di struttura semplice</t>
  </si>
  <si>
    <t>Architetti dirig. con altri incar.prof.li</t>
  </si>
  <si>
    <t>Architetti dir. a t.determinato(art. 15-septies dlgs.502/92)</t>
  </si>
  <si>
    <t>Geologi dirig. con incarico di struttura complessa</t>
  </si>
  <si>
    <t>Geologi dirig. con incarico di struttura semplice</t>
  </si>
  <si>
    <t>Geologi dirig. con altri incar.prof.li</t>
  </si>
  <si>
    <t>Geologi  dir. a t. Determinato(art. 15-septies dlgs. 502/92)</t>
  </si>
  <si>
    <t>Assistente religioso - d</t>
  </si>
  <si>
    <t>Specialista della comunicazione istituzionale - d</t>
  </si>
  <si>
    <t>Specialista nei rapporti con i media, giornalista pubblico - d</t>
  </si>
  <si>
    <t>Analisti dirig. con incarico di struttura complessa</t>
  </si>
  <si>
    <t>Analisti dirig. con incarico di struttura semplice</t>
  </si>
  <si>
    <t>Analisti dirig. con altri incar.prof.li</t>
  </si>
  <si>
    <t>Analisti dir. a t. Determinato(art. 15-septies dlgs. 502/92)</t>
  </si>
  <si>
    <t>Statistico dirig. con incarico di struttura complessa</t>
  </si>
  <si>
    <t>Statistico dirig. con incarico di struttura semplice</t>
  </si>
  <si>
    <t>Statistico dirig. con altri incar.prof.li</t>
  </si>
  <si>
    <t>Statistico dir. a t.determinato(art. 15-septies dlgs.502/92)</t>
  </si>
  <si>
    <t>Sociologo dirig. con incarico di struttura complessa</t>
  </si>
  <si>
    <t>Sociologo dirig. con incarico di struttura semplice</t>
  </si>
  <si>
    <t>Sociologo dirig. con altri incar.prof.li</t>
  </si>
  <si>
    <t>Sociologo dir. a t. determinato(art.15-septies dlgs. 502/92)</t>
  </si>
  <si>
    <t>Collab.re prof.le assistente sociale senior - ds</t>
  </si>
  <si>
    <t>Collab.re prof.le assistente sociale - d</t>
  </si>
  <si>
    <t>Collab.re tec. - prof.le senior - ds</t>
  </si>
  <si>
    <t>Collab.re tec. - prof.le - d</t>
  </si>
  <si>
    <t>Oper.re prof.le assistente soc. - c</t>
  </si>
  <si>
    <t>Assistente tecnico - c</t>
  </si>
  <si>
    <t>Program.re - c</t>
  </si>
  <si>
    <t>Operatore tecnico special.to senior - c</t>
  </si>
  <si>
    <t>Operatore tecnico special.to - bs</t>
  </si>
  <si>
    <t>Operatore socio sanitario - bs</t>
  </si>
  <si>
    <t>Operatore tecnico - b</t>
  </si>
  <si>
    <t>Operatore tecnico addetto all assistenza - b</t>
  </si>
  <si>
    <t>Ausiliario specializzato - a</t>
  </si>
  <si>
    <t>Collaboratore amministrativo prof.le senior - ds</t>
  </si>
  <si>
    <t>Collaboratore amministrativo prof.le - d</t>
  </si>
  <si>
    <t>Assistente amministrativo - c</t>
  </si>
  <si>
    <t>Coadiutore amm.vo senior - bs</t>
  </si>
  <si>
    <t>Coadiutore amm.vo - b</t>
  </si>
  <si>
    <t>Commesso - a</t>
  </si>
  <si>
    <t>Ricercatore sanitario - ds</t>
  </si>
  <si>
    <t>Collaboratore prof.le  di ricerca sanitaria - da</t>
  </si>
  <si>
    <t>TIPO</t>
  </si>
  <si>
    <t>TAB.1A - PERSONALE  DELL'AZIENDA SANITARIA PER  FIGURA PROFESSIONALE</t>
  </si>
  <si>
    <t>FIGURA PROFESSIONALE(*)</t>
  </si>
  <si>
    <t>CODICE</t>
  </si>
  <si>
    <t>STRUTTURA</t>
  </si>
  <si>
    <t>TEMPO INDETERMINATO</t>
  </si>
  <si>
    <t>TEMPO DETERMINATO</t>
  </si>
  <si>
    <t xml:space="preserve">COM. DA </t>
  </si>
  <si>
    <t xml:space="preserve">COM. AD </t>
  </si>
  <si>
    <t>PERSONALE</t>
  </si>
  <si>
    <t>TEMPO PIENO</t>
  </si>
  <si>
    <t>TEMPO PARZ.</t>
  </si>
  <si>
    <t>ALTRI ENTI</t>
  </si>
  <si>
    <t>PROFESSIONI SANITARIE INFERMIERISTICHE</t>
  </si>
  <si>
    <t>COLLABORATORE PROFESSIONALE SANITARIO</t>
  </si>
  <si>
    <t>Infermiere</t>
  </si>
  <si>
    <t>S07INA</t>
  </si>
  <si>
    <t/>
  </si>
  <si>
    <t>Ostetrica</t>
  </si>
  <si>
    <t>S07INC</t>
  </si>
  <si>
    <t>Infermiere pediatrico</t>
  </si>
  <si>
    <t>S07IND</t>
  </si>
  <si>
    <t>OPERATORE PROFESSIONALE SANITARIO</t>
  </si>
  <si>
    <t>S06INA</t>
  </si>
  <si>
    <t>S06INC</t>
  </si>
  <si>
    <t>S06IND</t>
  </si>
  <si>
    <t xml:space="preserve">OPERATORE PROFESSIONALE 2^ CAT. </t>
  </si>
  <si>
    <t xml:space="preserve">Infermiere generico  </t>
  </si>
  <si>
    <t>S05INA</t>
  </si>
  <si>
    <t xml:space="preserve">Infermiere psichiatrico 1 anno scuola  </t>
  </si>
  <si>
    <t>S05INB</t>
  </si>
  <si>
    <t xml:space="preserve">Puericultrice </t>
  </si>
  <si>
    <t>S05INC</t>
  </si>
  <si>
    <t>PROFESSIONI TECNICO SANITARIE E DELLA PREVENZIONE</t>
  </si>
  <si>
    <t>Dietista</t>
  </si>
  <si>
    <t>S07INE</t>
  </si>
  <si>
    <t>Igienista dentale</t>
  </si>
  <si>
    <t>S07TSE</t>
  </si>
  <si>
    <t>Tecnico audioprotesista</t>
  </si>
  <si>
    <t>S07RIE</t>
  </si>
  <si>
    <t>Tecnico audiometrista</t>
  </si>
  <si>
    <t>S07RIF</t>
  </si>
  <si>
    <t xml:space="preserve">Assistente sanitario </t>
  </si>
  <si>
    <t>S07INB</t>
  </si>
  <si>
    <t>Tecnico della prevenzione nell'ambiente e nei luoghi di lavoro</t>
  </si>
  <si>
    <t>S07TSH</t>
  </si>
  <si>
    <t xml:space="preserve">Tecnico di neurofisiopatologia  </t>
  </si>
  <si>
    <t>S07TSA</t>
  </si>
  <si>
    <t>Tecnico sanitario di laboratorio biomedico</t>
  </si>
  <si>
    <t>S07TSB</t>
  </si>
  <si>
    <t xml:space="preserve">Tecnico sanitario di radiologia medica </t>
  </si>
  <si>
    <t>S07TSC</t>
  </si>
  <si>
    <t xml:space="preserve">Tecnico di fisiopatologia cardiocircol. e profusione cardiovasc. </t>
  </si>
  <si>
    <t>S07TSD</t>
  </si>
  <si>
    <t>Ottico</t>
  </si>
  <si>
    <t>S07TSF</t>
  </si>
  <si>
    <t>Odontotecnico</t>
  </si>
  <si>
    <t>S07TSG</t>
  </si>
  <si>
    <t>Tecnico ortopedico</t>
  </si>
  <si>
    <t>S07RIG</t>
  </si>
  <si>
    <t>S06INE</t>
  </si>
  <si>
    <t>S06TSE</t>
  </si>
  <si>
    <t>S06RIE</t>
  </si>
  <si>
    <t>S06RIF</t>
  </si>
  <si>
    <t>S06INB</t>
  </si>
  <si>
    <t>S06TSH</t>
  </si>
  <si>
    <t>S06TSA</t>
  </si>
  <si>
    <t>S06TSB</t>
  </si>
  <si>
    <t>S06TSC</t>
  </si>
  <si>
    <t>S06TSD</t>
  </si>
  <si>
    <t>S06TSF</t>
  </si>
  <si>
    <t>S06TSG</t>
  </si>
  <si>
    <t>S06RIG</t>
  </si>
  <si>
    <t>PROFESSIONI SANITARIE RIABILITATIVE</t>
  </si>
  <si>
    <t>Fisioterapista</t>
  </si>
  <si>
    <t>S07RIA</t>
  </si>
  <si>
    <t>Logopedista</t>
  </si>
  <si>
    <t>S07RIB</t>
  </si>
  <si>
    <t xml:space="preserve">Ortottista - assistente di oftalmologia </t>
  </si>
  <si>
    <t>S07RIC</t>
  </si>
  <si>
    <t>Massaggiatore non vedente</t>
  </si>
  <si>
    <t>S07RID</t>
  </si>
  <si>
    <t>Podologo</t>
  </si>
  <si>
    <t>S07INF</t>
  </si>
  <si>
    <t>Educatore professionale</t>
  </si>
  <si>
    <t>S07RIH</t>
  </si>
  <si>
    <t>Terapista della neuro e psicomotricità dell’età evolutiva</t>
  </si>
  <si>
    <t>S07RII</t>
  </si>
  <si>
    <t xml:space="preserve">Tecnico dell’educazione e riabilit. psichiatrica e psicosociale  </t>
  </si>
  <si>
    <t>S07RIJ</t>
  </si>
  <si>
    <t xml:space="preserve">Terapista occupazionale  </t>
  </si>
  <si>
    <t>S07RIK</t>
  </si>
  <si>
    <t>S06RIA</t>
  </si>
  <si>
    <t>S06RIB</t>
  </si>
  <si>
    <t>S06RIC</t>
  </si>
  <si>
    <t>S06RID</t>
  </si>
  <si>
    <t>S06INF</t>
  </si>
  <si>
    <t>S06RIH</t>
  </si>
  <si>
    <t>S06RII</t>
  </si>
  <si>
    <t>S06RIJ</t>
  </si>
  <si>
    <t>S06RIK</t>
  </si>
  <si>
    <t>Tecnico della riabilitazione psichiatrica</t>
  </si>
  <si>
    <t>S06RIL</t>
  </si>
  <si>
    <t>Massaggiatore/massofisioterapista</t>
  </si>
  <si>
    <t>S05RIN</t>
  </si>
  <si>
    <t>(*) il personale con qualifica di collaboratore professionale sanitario esperto “ds” delle quattro aree professionali (infermieri, tecnici sanitari e della prevenzione, personale riabilitazione) va considerato insieme al personale con profilo di collaboratore professionale sanitario di categoria “d”</t>
  </si>
  <si>
    <t>2</t>
  </si>
  <si>
    <t>3</t>
  </si>
  <si>
    <t>4</t>
  </si>
  <si>
    <t>5</t>
  </si>
  <si>
    <t>6</t>
  </si>
  <si>
    <t>7</t>
  </si>
  <si>
    <t>8</t>
  </si>
  <si>
    <t>9</t>
  </si>
  <si>
    <t>FIGURA_PROF</t>
  </si>
  <si>
    <t>COD_fp</t>
  </si>
  <si>
    <t>Struttura</t>
  </si>
  <si>
    <t>T_ind_PIENO_U</t>
  </si>
  <si>
    <t>T_ind_PIENO_D</t>
  </si>
  <si>
    <t>T_ind_PARZ_U</t>
  </si>
  <si>
    <t>T_ind_PARZ_D</t>
  </si>
  <si>
    <t>T_det_PIENO_U</t>
  </si>
  <si>
    <t>T_det_PIENO_D</t>
  </si>
  <si>
    <t>T_det_PARZ_U</t>
  </si>
  <si>
    <t>T_det_PARZ_D</t>
  </si>
  <si>
    <t>DA_ALTRI_ENTI_U</t>
  </si>
  <si>
    <t>DA_ALTRI_ENTI_D</t>
  </si>
  <si>
    <t>AD_ALTRI_ENTI_U</t>
  </si>
  <si>
    <t>AD_ALTRI_ENTI_D</t>
  </si>
  <si>
    <t>PERSONALE_AC_U</t>
  </si>
  <si>
    <t>PERSONALE_AC_D</t>
  </si>
  <si>
    <t>S07INA-1</t>
  </si>
  <si>
    <t>S07INC-1</t>
  </si>
  <si>
    <t>S07IND-1</t>
  </si>
  <si>
    <t>S06INA-1</t>
  </si>
  <si>
    <t>S06INC-1</t>
  </si>
  <si>
    <t>S06IND-1</t>
  </si>
  <si>
    <t>Infermiere generico</t>
  </si>
  <si>
    <t>S05INA-1</t>
  </si>
  <si>
    <t>Infermiere psichiatrico 1 anno scuola</t>
  </si>
  <si>
    <t>S05INB-1</t>
  </si>
  <si>
    <t>Puericultrice</t>
  </si>
  <si>
    <t>S05INC-1</t>
  </si>
  <si>
    <t>S07INE-1</t>
  </si>
  <si>
    <t>S07TSE-1</t>
  </si>
  <si>
    <t>S07RIE-1</t>
  </si>
  <si>
    <t>S07RIF-1</t>
  </si>
  <si>
    <t>Assistente sanitario</t>
  </si>
  <si>
    <t>S07INB-1</t>
  </si>
  <si>
    <t>S07TSH-1</t>
  </si>
  <si>
    <t>Tecnico di neurofisiopatologia</t>
  </si>
  <si>
    <t>S07TSA-1</t>
  </si>
  <si>
    <t>S07TSB-1</t>
  </si>
  <si>
    <t>Tecnico sanitario di radiologia medica</t>
  </si>
  <si>
    <t>S07TSC-1</t>
  </si>
  <si>
    <t>Tecnico di fisiopatologia cardiocircol. e profusione cardiovasc.</t>
  </si>
  <si>
    <t>S07TSD-1</t>
  </si>
  <si>
    <t>S07TSF-1</t>
  </si>
  <si>
    <t>S07TSG-1</t>
  </si>
  <si>
    <t>S07RIG-1</t>
  </si>
  <si>
    <t>S06INE-1</t>
  </si>
  <si>
    <t>S06TSE-1</t>
  </si>
  <si>
    <t>S06RIE-1</t>
  </si>
  <si>
    <t>S06RIF-1</t>
  </si>
  <si>
    <t>S06INB-1</t>
  </si>
  <si>
    <t>S06TSH-1</t>
  </si>
  <si>
    <t>S06TSA-1</t>
  </si>
  <si>
    <t>S06TSB-1</t>
  </si>
  <si>
    <t>S06TSC-1</t>
  </si>
  <si>
    <t>S06TSD-1</t>
  </si>
  <si>
    <t>S06TSF-1</t>
  </si>
  <si>
    <t>S06TSG-1</t>
  </si>
  <si>
    <t>S06RIG-1</t>
  </si>
  <si>
    <t>S07RIA-1</t>
  </si>
  <si>
    <t>S07RIB-1</t>
  </si>
  <si>
    <t>Ortottista - assistente di oftalmologia</t>
  </si>
  <si>
    <t>S07RIC-1</t>
  </si>
  <si>
    <t>S07RID-1</t>
  </si>
  <si>
    <t>S07INF-1</t>
  </si>
  <si>
    <t>S07RIH-1</t>
  </si>
  <si>
    <t>S07RII-1</t>
  </si>
  <si>
    <t>Tecnico dell’educazione e riabilit. psichiatrica e psicosociale</t>
  </si>
  <si>
    <t>S07RIJ-1</t>
  </si>
  <si>
    <t>Terapista occupazionale</t>
  </si>
  <si>
    <t>S07RIK-1</t>
  </si>
  <si>
    <t>S06RIA-1</t>
  </si>
  <si>
    <t>S06RIB-1</t>
  </si>
  <si>
    <t>S06RIC-1</t>
  </si>
  <si>
    <t>S06RID-1</t>
  </si>
  <si>
    <t>S06INF-1</t>
  </si>
  <si>
    <t>S06RIH-1</t>
  </si>
  <si>
    <t>S06RII-1</t>
  </si>
  <si>
    <t>S06RIJ-1</t>
  </si>
  <si>
    <t>S06RIK-1</t>
  </si>
  <si>
    <t>S06RIL-1</t>
  </si>
  <si>
    <t>S05RIN-1</t>
  </si>
  <si>
    <t>S07INA-2</t>
  </si>
  <si>
    <t>S07INC-2</t>
  </si>
  <si>
    <t>S07IND-2</t>
  </si>
  <si>
    <t>S06INA-2</t>
  </si>
  <si>
    <t>S06INC-2</t>
  </si>
  <si>
    <t>S06IND-2</t>
  </si>
  <si>
    <t>S05INA-2</t>
  </si>
  <si>
    <t>S05INB-2</t>
  </si>
  <si>
    <t>S05INC-2</t>
  </si>
  <si>
    <t>S07INE-2</t>
  </si>
  <si>
    <t>S07TSE-2</t>
  </si>
  <si>
    <t>S07RIE-2</t>
  </si>
  <si>
    <t>S07RIF-2</t>
  </si>
  <si>
    <t>S07INB-2</t>
  </si>
  <si>
    <t>S07TSH-2</t>
  </si>
  <si>
    <t>S07TSA-2</t>
  </si>
  <si>
    <t>S07TSB-2</t>
  </si>
  <si>
    <t>S07TSC-2</t>
  </si>
  <si>
    <t>S07TSD-2</t>
  </si>
  <si>
    <t>S07TSF-2</t>
  </si>
  <si>
    <t>S07TSG-2</t>
  </si>
  <si>
    <t>S07RIG-2</t>
  </si>
  <si>
    <t>S06INE-2</t>
  </si>
  <si>
    <t>S06TSE-2</t>
  </si>
  <si>
    <t>S06RIE-2</t>
  </si>
  <si>
    <t>S06RIF-2</t>
  </si>
  <si>
    <t>S06INB-2</t>
  </si>
  <si>
    <t>S06TSH-2</t>
  </si>
  <si>
    <t>S06TSA-2</t>
  </si>
  <si>
    <t>S06TSB-2</t>
  </si>
  <si>
    <t>S06TSC-2</t>
  </si>
  <si>
    <t>S06TSD-2</t>
  </si>
  <si>
    <t>S06TSF-2</t>
  </si>
  <si>
    <t>S06TSG-2</t>
  </si>
  <si>
    <t>S06RIG-2</t>
  </si>
  <si>
    <t>S07RIA-2</t>
  </si>
  <si>
    <t>S07RIB-2</t>
  </si>
  <si>
    <t>S07RIC-2</t>
  </si>
  <si>
    <t>S07RID-2</t>
  </si>
  <si>
    <t>S07INF-2</t>
  </si>
  <si>
    <t>S07RIH-2</t>
  </si>
  <si>
    <t>S07RII-2</t>
  </si>
  <si>
    <t>S07RIJ-2</t>
  </si>
  <si>
    <t>S07RIK-2</t>
  </si>
  <si>
    <t>S06RIA-2</t>
  </si>
  <si>
    <t>S06RIB-2</t>
  </si>
  <si>
    <t>S06RIC-2</t>
  </si>
  <si>
    <t>S06RID-2</t>
  </si>
  <si>
    <t>S06INF-2</t>
  </si>
  <si>
    <t>S06RIH-2</t>
  </si>
  <si>
    <t>S06RII-2</t>
  </si>
  <si>
    <t>S06RIJ-2</t>
  </si>
  <si>
    <t>S06RIK-2</t>
  </si>
  <si>
    <t>S06RIL-2</t>
  </si>
  <si>
    <t>S05RIN-2</t>
  </si>
  <si>
    <t>S07INA-3</t>
  </si>
  <si>
    <t>S07INC-3</t>
  </si>
  <si>
    <t>S07IND-3</t>
  </si>
  <si>
    <t>S06INA-3</t>
  </si>
  <si>
    <t>S06INC-3</t>
  </si>
  <si>
    <t>S06IND-3</t>
  </si>
  <si>
    <t>S05INA-3</t>
  </si>
  <si>
    <t>S05INB-3</t>
  </si>
  <si>
    <t>S05INC-3</t>
  </si>
  <si>
    <t>S07INE-3</t>
  </si>
  <si>
    <t>S07TSE-3</t>
  </si>
  <si>
    <t>S07RIE-3</t>
  </si>
  <si>
    <t>S07RIF-3</t>
  </si>
  <si>
    <t>S07INB-3</t>
  </si>
  <si>
    <t>S07TSH-3</t>
  </si>
  <si>
    <t>S07TSA-3</t>
  </si>
  <si>
    <t>S07TSB-3</t>
  </si>
  <si>
    <t>S07TSC-3</t>
  </si>
  <si>
    <t>S07TSD-3</t>
  </si>
  <si>
    <t>S07TSF-3</t>
  </si>
  <si>
    <t>S07TSG-3</t>
  </si>
  <si>
    <t>S07RIG-3</t>
  </si>
  <si>
    <t>S06INE-3</t>
  </si>
  <si>
    <t>S06TSE-3</t>
  </si>
  <si>
    <t>S06RIE-3</t>
  </si>
  <si>
    <t>S06RIF-3</t>
  </si>
  <si>
    <t>S06INB-3</t>
  </si>
  <si>
    <t>S06TSH-3</t>
  </si>
  <si>
    <t>S06TSA-3</t>
  </si>
  <si>
    <t>S06TSB-3</t>
  </si>
  <si>
    <t>S06TSC-3</t>
  </si>
  <si>
    <t>S06TSD-3</t>
  </si>
  <si>
    <t>S06TSF-3</t>
  </si>
  <si>
    <t>S06TSG-3</t>
  </si>
  <si>
    <t>S06RIG-3</t>
  </si>
  <si>
    <t>S07RIA-3</t>
  </si>
  <si>
    <t>S07RIB-3</t>
  </si>
  <si>
    <t>S07RIC-3</t>
  </si>
  <si>
    <t>S07RID-3</t>
  </si>
  <si>
    <t>S07INF-3</t>
  </si>
  <si>
    <t>S07RIH-3</t>
  </si>
  <si>
    <t>S07RII-3</t>
  </si>
  <si>
    <t>S07RIJ-3</t>
  </si>
  <si>
    <t>S07RIK-3</t>
  </si>
  <si>
    <t>S06RIA-3</t>
  </si>
  <si>
    <t>S06RIB-3</t>
  </si>
  <si>
    <t>S06RIC-3</t>
  </si>
  <si>
    <t>S06RID-3</t>
  </si>
  <si>
    <t>S06INF-3</t>
  </si>
  <si>
    <t>S06RIH-3</t>
  </si>
  <si>
    <t>S06RII-3</t>
  </si>
  <si>
    <t>S06RIJ-3</t>
  </si>
  <si>
    <t>S06RIK-3</t>
  </si>
  <si>
    <t>S06RIL-3</t>
  </si>
  <si>
    <t>S05RIN-3</t>
  </si>
  <si>
    <t>S07INA-4</t>
  </si>
  <si>
    <t>S07INC-4</t>
  </si>
  <si>
    <t>S07IND-4</t>
  </si>
  <si>
    <t>S06INA-4</t>
  </si>
  <si>
    <t>S06INC-4</t>
  </si>
  <si>
    <t>S06IND-4</t>
  </si>
  <si>
    <t>S05INA-4</t>
  </si>
  <si>
    <t>S05INB-4</t>
  </si>
  <si>
    <t>S05INC-4</t>
  </si>
  <si>
    <t>S07INE-4</t>
  </si>
  <si>
    <t>S07TSE-4</t>
  </si>
  <si>
    <t>S07RIE-4</t>
  </si>
  <si>
    <t>S07RIF-4</t>
  </si>
  <si>
    <t>S07INB-4</t>
  </si>
  <si>
    <t>S07TSH-4</t>
  </si>
  <si>
    <t>S07TSA-4</t>
  </si>
  <si>
    <t>S07TSB-4</t>
  </si>
  <si>
    <t>S07TSC-4</t>
  </si>
  <si>
    <t>S07TSD-4</t>
  </si>
  <si>
    <t>S07TSF-4</t>
  </si>
  <si>
    <t>S07TSG-4</t>
  </si>
  <si>
    <t>S07RIG-4</t>
  </si>
  <si>
    <t>S06INE-4</t>
  </si>
  <si>
    <t>S06TSE-4</t>
  </si>
  <si>
    <t>S06RIE-4</t>
  </si>
  <si>
    <t>S06RIF-4</t>
  </si>
  <si>
    <t>S06INB-4</t>
  </si>
  <si>
    <t>S06TSH-4</t>
  </si>
  <si>
    <t>S06TSA-4</t>
  </si>
  <si>
    <t>S06TSB-4</t>
  </si>
  <si>
    <t>S06TSC-4</t>
  </si>
  <si>
    <t>S06TSD-4</t>
  </si>
  <si>
    <t>S06TSF-4</t>
  </si>
  <si>
    <t>S06TSG-4</t>
  </si>
  <si>
    <t>S06RIG-4</t>
  </si>
  <si>
    <t>S07RIA-4</t>
  </si>
  <si>
    <t>S07RIB-4</t>
  </si>
  <si>
    <t>S07RIC-4</t>
  </si>
  <si>
    <t>S07RID-4</t>
  </si>
  <si>
    <t>S07INF-4</t>
  </si>
  <si>
    <t>S07RIH-4</t>
  </si>
  <si>
    <t>S07RII-4</t>
  </si>
  <si>
    <t>S07RIJ-4</t>
  </si>
  <si>
    <t>S07RIK-4</t>
  </si>
  <si>
    <t>S06RIA-4</t>
  </si>
  <si>
    <t>S06RIB-4</t>
  </si>
  <si>
    <t>S06RIC-4</t>
  </si>
  <si>
    <t>S06RID-4</t>
  </si>
  <si>
    <t>S06INF-4</t>
  </si>
  <si>
    <t>S06RIH-4</t>
  </si>
  <si>
    <t>S06RII-4</t>
  </si>
  <si>
    <t>S06RIJ-4</t>
  </si>
  <si>
    <t>S06RIK-4</t>
  </si>
  <si>
    <t>S06RIL-4</t>
  </si>
  <si>
    <t>S05RIN-4</t>
  </si>
  <si>
    <t>S07INA-5</t>
  </si>
  <si>
    <t>S07INC-5</t>
  </si>
  <si>
    <t>S07IND-5</t>
  </si>
  <si>
    <t>S06INA-5</t>
  </si>
  <si>
    <t>S06INC-5</t>
  </si>
  <si>
    <t>S06IND-5</t>
  </si>
  <si>
    <t>S05INA-5</t>
  </si>
  <si>
    <t>S05INB-5</t>
  </si>
  <si>
    <t>S05INC-5</t>
  </si>
  <si>
    <t>S07INE-5</t>
  </si>
  <si>
    <t>S07TSE-5</t>
  </si>
  <si>
    <t>S07RIE-5</t>
  </si>
  <si>
    <t>S07RIF-5</t>
  </si>
  <si>
    <t>S07INB-5</t>
  </si>
  <si>
    <t>S07TSH-5</t>
  </si>
  <si>
    <t>S07TSA-5</t>
  </si>
  <si>
    <t>S07TSB-5</t>
  </si>
  <si>
    <t>S07TSC-5</t>
  </si>
  <si>
    <t>S07TSD-5</t>
  </si>
  <si>
    <t>S07TSF-5</t>
  </si>
  <si>
    <t>S07TSG-5</t>
  </si>
  <si>
    <t>S07RIG-5</t>
  </si>
  <si>
    <t>S06INE-5</t>
  </si>
  <si>
    <t>S06TSE-5</t>
  </si>
  <si>
    <t>S06RIE-5</t>
  </si>
  <si>
    <t>S06RIF-5</t>
  </si>
  <si>
    <t>S06INB-5</t>
  </si>
  <si>
    <t>S06TSH-5</t>
  </si>
  <si>
    <t>S06TSA-5</t>
  </si>
  <si>
    <t>S06TSB-5</t>
  </si>
  <si>
    <t>S06TSC-5</t>
  </si>
  <si>
    <t>S06TSD-5</t>
  </si>
  <si>
    <t>S06TSF-5</t>
  </si>
  <si>
    <t>S06TSG-5</t>
  </si>
  <si>
    <t>S06RIG-5</t>
  </si>
  <si>
    <t>S07RIA-5</t>
  </si>
  <si>
    <t>S07RIB-5</t>
  </si>
  <si>
    <t>S07RIC-5</t>
  </si>
  <si>
    <t>S07RID-5</t>
  </si>
  <si>
    <t>S07INF-5</t>
  </si>
  <si>
    <t>S07RIH-5</t>
  </si>
  <si>
    <t>S07RII-5</t>
  </si>
  <si>
    <t>S07RIJ-5</t>
  </si>
  <si>
    <t>S07RIK-5</t>
  </si>
  <si>
    <t>S06RIA-5</t>
  </si>
  <si>
    <t>S06RIB-5</t>
  </si>
  <si>
    <t>S06RIC-5</t>
  </si>
  <si>
    <t>S06RID-5</t>
  </si>
  <si>
    <t>S06INF-5</t>
  </si>
  <si>
    <t>S06RIH-5</t>
  </si>
  <si>
    <t>S06RII-5</t>
  </si>
  <si>
    <t>S06RIJ-5</t>
  </si>
  <si>
    <t>S06RIK-5</t>
  </si>
  <si>
    <t>S06RIL-5</t>
  </si>
  <si>
    <t>S05RIN-5</t>
  </si>
  <si>
    <t>S07INA-6</t>
  </si>
  <si>
    <t>S07INC-6</t>
  </si>
  <si>
    <t>S07IND-6</t>
  </si>
  <si>
    <t>S06INA-6</t>
  </si>
  <si>
    <t>S06INC-6</t>
  </si>
  <si>
    <t>S06IND-6</t>
  </si>
  <si>
    <t>S05INA-6</t>
  </si>
  <si>
    <t>S05INB-6</t>
  </si>
  <si>
    <t>S05INC-6</t>
  </si>
  <si>
    <t>S07INE-6</t>
  </si>
  <si>
    <t>S07TSE-6</t>
  </si>
  <si>
    <t>S07RIE-6</t>
  </si>
  <si>
    <t>S07RIF-6</t>
  </si>
  <si>
    <t>S07INB-6</t>
  </si>
  <si>
    <t>S07TSH-6</t>
  </si>
  <si>
    <t>S07TSA-6</t>
  </si>
  <si>
    <t>S07TSB-6</t>
  </si>
  <si>
    <t>S07TSC-6</t>
  </si>
  <si>
    <t>S07TSD-6</t>
  </si>
  <si>
    <t>S07TSF-6</t>
  </si>
  <si>
    <t>S07TSG-6</t>
  </si>
  <si>
    <t>S07RIG-6</t>
  </si>
  <si>
    <t>S06INE-6</t>
  </si>
  <si>
    <t>S06TSE-6</t>
  </si>
  <si>
    <t>S06RIE-6</t>
  </si>
  <si>
    <t>S06RIF-6</t>
  </si>
  <si>
    <t>S06INB-6</t>
  </si>
  <si>
    <t>S06TSH-6</t>
  </si>
  <si>
    <t>S06TSA-6</t>
  </si>
  <si>
    <t>S06TSB-6</t>
  </si>
  <si>
    <t>S06TSC-6</t>
  </si>
  <si>
    <t>S06TSD-6</t>
  </si>
  <si>
    <t>S06TSF-6</t>
  </si>
  <si>
    <t>S06TSG-6</t>
  </si>
  <si>
    <t>S06RIG-6</t>
  </si>
  <si>
    <t>S07RIA-6</t>
  </si>
  <si>
    <t>S07RIB-6</t>
  </si>
  <si>
    <t>S07RIC-6</t>
  </si>
  <si>
    <t>S07RID-6</t>
  </si>
  <si>
    <t>S07INF-6</t>
  </si>
  <si>
    <t>S07RIH-6</t>
  </si>
  <si>
    <t>S07RII-6</t>
  </si>
  <si>
    <t>S07RIJ-6</t>
  </si>
  <si>
    <t>S07RIK-6</t>
  </si>
  <si>
    <t>S06RIA-6</t>
  </si>
  <si>
    <t>S06RIB-6</t>
  </si>
  <si>
    <t>S06RIC-6</t>
  </si>
  <si>
    <t>S06RID-6</t>
  </si>
  <si>
    <t>S06INF-6</t>
  </si>
  <si>
    <t>S06RIH-6</t>
  </si>
  <si>
    <t>S06RII-6</t>
  </si>
  <si>
    <t>S06RIJ-6</t>
  </si>
  <si>
    <t>S06RIK-6</t>
  </si>
  <si>
    <t>S06RIL-6</t>
  </si>
  <si>
    <t>S05RIN-6</t>
  </si>
  <si>
    <t>S07INA-7</t>
  </si>
  <si>
    <t>S07INC-7</t>
  </si>
  <si>
    <t>S07IND-7</t>
  </si>
  <si>
    <t>S06INA-7</t>
  </si>
  <si>
    <t>S06INC-7</t>
  </si>
  <si>
    <t>S06IND-7</t>
  </si>
  <si>
    <t>S05INA-7</t>
  </si>
  <si>
    <t>S05INB-7</t>
  </si>
  <si>
    <t>S05INC-7</t>
  </si>
  <si>
    <t>S07INE-7</t>
  </si>
  <si>
    <t>S07TSE-7</t>
  </si>
  <si>
    <t>S07RIE-7</t>
  </si>
  <si>
    <t>S07RIF-7</t>
  </si>
  <si>
    <t>S07INB-7</t>
  </si>
  <si>
    <t>S07TSH-7</t>
  </si>
  <si>
    <t>S07TSA-7</t>
  </si>
  <si>
    <t>S07TSB-7</t>
  </si>
  <si>
    <t>S07TSC-7</t>
  </si>
  <si>
    <t>S07TSD-7</t>
  </si>
  <si>
    <t>S07TSF-7</t>
  </si>
  <si>
    <t>S07TSG-7</t>
  </si>
  <si>
    <t>S07RIG-7</t>
  </si>
  <si>
    <t>S06INE-7</t>
  </si>
  <si>
    <t>S06TSE-7</t>
  </si>
  <si>
    <t>S06RIE-7</t>
  </si>
  <si>
    <t>S06RIF-7</t>
  </si>
  <si>
    <t>S06INB-7</t>
  </si>
  <si>
    <t>S06TSH-7</t>
  </si>
  <si>
    <t>S06TSA-7</t>
  </si>
  <si>
    <t>S06TSB-7</t>
  </si>
  <si>
    <t>S06TSC-7</t>
  </si>
  <si>
    <t>S06TSD-7</t>
  </si>
  <si>
    <t>S06TSF-7</t>
  </si>
  <si>
    <t>S06TSG-7</t>
  </si>
  <si>
    <t>S06RIG-7</t>
  </si>
  <si>
    <t>S07RIA-7</t>
  </si>
  <si>
    <t>S07RIB-7</t>
  </si>
  <si>
    <t>S07RIC-7</t>
  </si>
  <si>
    <t>S07RID-7</t>
  </si>
  <si>
    <t>S07INF-7</t>
  </si>
  <si>
    <t>S07RIH-7</t>
  </si>
  <si>
    <t>S07RII-7</t>
  </si>
  <si>
    <t>S07RIJ-7</t>
  </si>
  <si>
    <t>S07RIK-7</t>
  </si>
  <si>
    <t>S06RIA-7</t>
  </si>
  <si>
    <t>S06RIB-7</t>
  </si>
  <si>
    <t>S06RIC-7</t>
  </si>
  <si>
    <t>S06RID-7</t>
  </si>
  <si>
    <t>S06INF-7</t>
  </si>
  <si>
    <t>S06RIH-7</t>
  </si>
  <si>
    <t>S06RII-7</t>
  </si>
  <si>
    <t>S06RIJ-7</t>
  </si>
  <si>
    <t>S06RIK-7</t>
  </si>
  <si>
    <t>S06RIL-7</t>
  </si>
  <si>
    <t>S05RIN-7</t>
  </si>
  <si>
    <t>S07INA-8</t>
  </si>
  <si>
    <t>S07INC-8</t>
  </si>
  <si>
    <t>S07IND-8</t>
  </si>
  <si>
    <t>S06INA-8</t>
  </si>
  <si>
    <t>S06INC-8</t>
  </si>
  <si>
    <t>S06IND-8</t>
  </si>
  <si>
    <t>S05INA-8</t>
  </si>
  <si>
    <t>S05INB-8</t>
  </si>
  <si>
    <t>S05INC-8</t>
  </si>
  <si>
    <t>S07INE-8</t>
  </si>
  <si>
    <t>S07TSE-8</t>
  </si>
  <si>
    <t>S07RIE-8</t>
  </si>
  <si>
    <t>S07RIF-8</t>
  </si>
  <si>
    <t>S07INB-8</t>
  </si>
  <si>
    <t>S07TSH-8</t>
  </si>
  <si>
    <t>S07TSA-8</t>
  </si>
  <si>
    <t>S07TSB-8</t>
  </si>
  <si>
    <t>S07TSC-8</t>
  </si>
  <si>
    <t>S07TSD-8</t>
  </si>
  <si>
    <t>S07TSF-8</t>
  </si>
  <si>
    <t>S07TSG-8</t>
  </si>
  <si>
    <t>S07RIG-8</t>
  </si>
  <si>
    <t>S06INE-8</t>
  </si>
  <si>
    <t>S06TSE-8</t>
  </si>
  <si>
    <t>S06RIE-8</t>
  </si>
  <si>
    <t>S06RIF-8</t>
  </si>
  <si>
    <t>S06INB-8</t>
  </si>
  <si>
    <t>S06TSH-8</t>
  </si>
  <si>
    <t>S06TSA-8</t>
  </si>
  <si>
    <t>S06TSB-8</t>
  </si>
  <si>
    <t>S06TSC-8</t>
  </si>
  <si>
    <t>S06TSD-8</t>
  </si>
  <si>
    <t>S06TSF-8</t>
  </si>
  <si>
    <t>S06TSG-8</t>
  </si>
  <si>
    <t>S06RIG-8</t>
  </si>
  <si>
    <t>S07RIA-8</t>
  </si>
  <si>
    <t>S07RIB-8</t>
  </si>
  <si>
    <t>S07RIC-8</t>
  </si>
  <si>
    <t>S07RID-8</t>
  </si>
  <si>
    <t>S07INF-8</t>
  </si>
  <si>
    <t>S07RIH-8</t>
  </si>
  <si>
    <t>S07RII-8</t>
  </si>
  <si>
    <t>S07RIJ-8</t>
  </si>
  <si>
    <t>S07RIK-8</t>
  </si>
  <si>
    <t>S06RIA-8</t>
  </si>
  <si>
    <t>S06RIB-8</t>
  </si>
  <si>
    <t>S06RIC-8</t>
  </si>
  <si>
    <t>S06RID-8</t>
  </si>
  <si>
    <t>S06INF-8</t>
  </si>
  <si>
    <t>S06RIH-8</t>
  </si>
  <si>
    <t>S06RII-8</t>
  </si>
  <si>
    <t>S06RIJ-8</t>
  </si>
  <si>
    <t>S06RIK-8</t>
  </si>
  <si>
    <t>S06RIL-8</t>
  </si>
  <si>
    <t>S05RIN-8</t>
  </si>
  <si>
    <t>S07INA-9</t>
  </si>
  <si>
    <t>S07INC-9</t>
  </si>
  <si>
    <t>S07IND-9</t>
  </si>
  <si>
    <t>S06INA-9</t>
  </si>
  <si>
    <t>S06INC-9</t>
  </si>
  <si>
    <t>S06IND-9</t>
  </si>
  <si>
    <t>S05INA-9</t>
  </si>
  <si>
    <t>S05INB-9</t>
  </si>
  <si>
    <t>S05INC-9</t>
  </si>
  <si>
    <t>S07INE-9</t>
  </si>
  <si>
    <t>S07TSE-9</t>
  </si>
  <si>
    <t>S07RIE-9</t>
  </si>
  <si>
    <t>S07RIF-9</t>
  </si>
  <si>
    <t>S07INB-9</t>
  </si>
  <si>
    <t>S07TSH-9</t>
  </si>
  <si>
    <t>S07TSA-9</t>
  </si>
  <si>
    <t>S07TSB-9</t>
  </si>
  <si>
    <t>S07TSC-9</t>
  </si>
  <si>
    <t>S07TSD-9</t>
  </si>
  <si>
    <t>S07TSF-9</t>
  </si>
  <si>
    <t>S07TSG-9</t>
  </si>
  <si>
    <t>S07RIG-9</t>
  </si>
  <si>
    <t>S06INE-9</t>
  </si>
  <si>
    <t>S06TSE-9</t>
  </si>
  <si>
    <t>S06RIE-9</t>
  </si>
  <si>
    <t>S06RIF-9</t>
  </si>
  <si>
    <t>S06INB-9</t>
  </si>
  <si>
    <t>S06TSH-9</t>
  </si>
  <si>
    <t>S06TSA-9</t>
  </si>
  <si>
    <t>S06TSB-9</t>
  </si>
  <si>
    <t>S06TSC-9</t>
  </si>
  <si>
    <t>S06TSD-9</t>
  </si>
  <si>
    <t>S06TSF-9</t>
  </si>
  <si>
    <t>S06TSG-9</t>
  </si>
  <si>
    <t>S06RIG-9</t>
  </si>
  <si>
    <t>S07RIA-9</t>
  </si>
  <si>
    <t>S07RIB-9</t>
  </si>
  <si>
    <t>S07RIC-9</t>
  </si>
  <si>
    <t>S07RID-9</t>
  </si>
  <si>
    <t>S07INF-9</t>
  </si>
  <si>
    <t>S07RIH-9</t>
  </si>
  <si>
    <t>S07RII-9</t>
  </si>
  <si>
    <t>S07RIJ-9</t>
  </si>
  <si>
    <t>S07RIK-9</t>
  </si>
  <si>
    <t>S06RIA-9</t>
  </si>
  <si>
    <t>S06RIB-9</t>
  </si>
  <si>
    <t>S06RIC-9</t>
  </si>
  <si>
    <t>S06RID-9</t>
  </si>
  <si>
    <t>S06INF-9</t>
  </si>
  <si>
    <t>S06RIH-9</t>
  </si>
  <si>
    <t>S06RII-9</t>
  </si>
  <si>
    <t>S06RIJ-9</t>
  </si>
  <si>
    <t>S06RIK-9</t>
  </si>
  <si>
    <t>S06RIL-9</t>
  </si>
  <si>
    <t>S05RIN-9</t>
  </si>
  <si>
    <t>TAB.1B - PERSONALE UNIVERSITARIO DELL'AZIENDA SANITARIA PER TIPOLOGIA DI PERSONALE</t>
  </si>
  <si>
    <t>TIPOLOGIA</t>
  </si>
  <si>
    <t>T. PIENO</t>
  </si>
  <si>
    <t>T. PARZ.</t>
  </si>
  <si>
    <t>RUOLO SANITARIO(*)</t>
  </si>
  <si>
    <t>MEDICO</t>
  </si>
  <si>
    <t>S00MD0</t>
  </si>
  <si>
    <t>VETERINARIO</t>
  </si>
  <si>
    <t>S00VE0</t>
  </si>
  <si>
    <t>ODONTOIATRA</t>
  </si>
  <si>
    <t>S00OD0</t>
  </si>
  <si>
    <t>FARMACISTA</t>
  </si>
  <si>
    <t>S00FM0</t>
  </si>
  <si>
    <t>BIOLOGO</t>
  </si>
  <si>
    <t>S00BI0</t>
  </si>
  <si>
    <t>CHIMICO</t>
  </si>
  <si>
    <t>S00CH0</t>
  </si>
  <si>
    <t>FISICO</t>
  </si>
  <si>
    <t>S00FI0</t>
  </si>
  <si>
    <t>PSICOLOGO</t>
  </si>
  <si>
    <t>S00PS0</t>
  </si>
  <si>
    <t>DIRIGENTE DELLE PROFESSIONI SANITARIE</t>
  </si>
  <si>
    <t>S00DP0</t>
  </si>
  <si>
    <t>PERS.INFERMIERISTICO</t>
  </si>
  <si>
    <t>S00I10</t>
  </si>
  <si>
    <t>PERS.TECNICO SANITARIO</t>
  </si>
  <si>
    <t>S00T10</t>
  </si>
  <si>
    <t>PERS. DI VIGILANZA ED ISPEZIONE</t>
  </si>
  <si>
    <t>S00V10</t>
  </si>
  <si>
    <t>PERS. DELLA RIABILITAZIONE</t>
  </si>
  <si>
    <t>S00R10</t>
  </si>
  <si>
    <t>TIPOLOGIA ATIPICA DEL RUOLO SANITARIO</t>
  </si>
  <si>
    <t>S99AT0</t>
  </si>
  <si>
    <t>RUOLO PROFESSIONALE</t>
  </si>
  <si>
    <t>AVVOCATO /PROCURATORE LEGALE</t>
  </si>
  <si>
    <t>P00AV0</t>
  </si>
  <si>
    <t xml:space="preserve">INGEGNERE </t>
  </si>
  <si>
    <t>P00IG0</t>
  </si>
  <si>
    <t>ARCHITETTO</t>
  </si>
  <si>
    <t>P00AH0</t>
  </si>
  <si>
    <t>GEOLOGO</t>
  </si>
  <si>
    <t>P00GE0</t>
  </si>
  <si>
    <t>ASSISTENTE RELIGIOSO</t>
  </si>
  <si>
    <t>P00AR0</t>
  </si>
  <si>
    <t>TIPOLOGIA ATIPICA RUOLO PROFESSIONALE</t>
  </si>
  <si>
    <t>R99AT0</t>
  </si>
  <si>
    <t>RUOLO TECNICO</t>
  </si>
  <si>
    <t>ANALISTA</t>
  </si>
  <si>
    <t>T00AN0</t>
  </si>
  <si>
    <t>STATISTICO</t>
  </si>
  <si>
    <t>T00ST0</t>
  </si>
  <si>
    <t>SOCIOLOGO</t>
  </si>
  <si>
    <t>T00SO0</t>
  </si>
  <si>
    <t>ASSISTENTE SOCIALE</t>
  </si>
  <si>
    <t>T00AS0</t>
  </si>
  <si>
    <t>COLLABORATORE TECNICO - PROFESSIONALE</t>
  </si>
  <si>
    <t>T00CT0</t>
  </si>
  <si>
    <t>ASSISTENTE TECNICO</t>
  </si>
  <si>
    <t>T00AT0</t>
  </si>
  <si>
    <t>PROGRAMMATORE</t>
  </si>
  <si>
    <t>T00PS0</t>
  </si>
  <si>
    <t>OPERATORE TECNICO</t>
  </si>
  <si>
    <t>T00OT0</t>
  </si>
  <si>
    <t>OPERATORE TECNICO ADDETTO ALL' ASSISTENZA</t>
  </si>
  <si>
    <t>T00OA0</t>
  </si>
  <si>
    <t>AUSILIARIO SPECIALIZZATO</t>
  </si>
  <si>
    <t>T00AU0</t>
  </si>
  <si>
    <t>TIPOLOGIA ATIPICA RUOLO TECNICO</t>
  </si>
  <si>
    <t>T99AT0</t>
  </si>
  <si>
    <t>RUOLO AMMINISTRATIVO</t>
  </si>
  <si>
    <t>DIRIGENTE AMMINISTRATIVO</t>
  </si>
  <si>
    <t>A00DA0</t>
  </si>
  <si>
    <t>COLLABORATORE AMMINISTRATIVO - PROFESSIONALE</t>
  </si>
  <si>
    <t>A00CO0</t>
  </si>
  <si>
    <t>ASSISTENTE AMMINISTRATIVO</t>
  </si>
  <si>
    <t>A00AA0</t>
  </si>
  <si>
    <t>COADIUTORE AMMINISTRATIVO</t>
  </si>
  <si>
    <t>A00CA0</t>
  </si>
  <si>
    <t>COMMESSO</t>
  </si>
  <si>
    <t>A00CM0</t>
  </si>
  <si>
    <t>TIPOLOGIA ATIPICA  RUOLO AMMINISTRATIVO</t>
  </si>
  <si>
    <t>A99AT0</t>
  </si>
  <si>
    <t>RESTANTE PERSONALE</t>
  </si>
  <si>
    <t>ALTRO PERSONALE</t>
  </si>
  <si>
    <t>R99RP0</t>
  </si>
  <si>
    <t>(*) il personale con qualifica di collaboratore professionale sanitario esperto “ds”, cod. S00DO0 nelle precedenti rilevazioni, delle quattro aree professionali (infermieri, tecnici sanitari, personale prevenzione e riabilitazione) va considerato insieme al personale infermieristico S00I10, tecnico sanitario S00T10, vigilanza ed ispezione S00V10, riabilitazione S00R10</t>
  </si>
  <si>
    <t>tipologia</t>
  </si>
  <si>
    <t>COD_tpl</t>
  </si>
  <si>
    <t>PERSONALE_ac_U</t>
  </si>
  <si>
    <t>PERSONALE_ac_D</t>
  </si>
  <si>
    <t>S00MD0-1</t>
  </si>
  <si>
    <t>S00VE0-1</t>
  </si>
  <si>
    <t>S00OD0-1</t>
  </si>
  <si>
    <t>S00FM0-1</t>
  </si>
  <si>
    <t>S00BI0-1</t>
  </si>
  <si>
    <t>S00CH0-1</t>
  </si>
  <si>
    <t>S00FI0-1</t>
  </si>
  <si>
    <t>S00PS0-1</t>
  </si>
  <si>
    <t>S00DP0-1</t>
  </si>
  <si>
    <t>S00I10-1</t>
  </si>
  <si>
    <t>S00T10-1</t>
  </si>
  <si>
    <t>S00V10-1</t>
  </si>
  <si>
    <t>S00R10-1</t>
  </si>
  <si>
    <t>S99AT0-1</t>
  </si>
  <si>
    <t>P00AV0-1</t>
  </si>
  <si>
    <t>INGEGNERE</t>
  </si>
  <si>
    <t>P00IG0-1</t>
  </si>
  <si>
    <t>P00AH0-1</t>
  </si>
  <si>
    <t>P00GE0-1</t>
  </si>
  <si>
    <t>P00AR0-1</t>
  </si>
  <si>
    <t>R99AT0-1</t>
  </si>
  <si>
    <t>T00AN0-1</t>
  </si>
  <si>
    <t>T00ST0-1</t>
  </si>
  <si>
    <t>T00SO0-1</t>
  </si>
  <si>
    <t>T00AS0-1</t>
  </si>
  <si>
    <t>T00CT0-1</t>
  </si>
  <si>
    <t>T00AT0-1</t>
  </si>
  <si>
    <t>T00PS0-1</t>
  </si>
  <si>
    <t>T00OT0-1</t>
  </si>
  <si>
    <t>T00OA0-1</t>
  </si>
  <si>
    <t>T00AU0-1</t>
  </si>
  <si>
    <t>T99AT0-1</t>
  </si>
  <si>
    <t>A00DA0-1</t>
  </si>
  <si>
    <t>A00CO0-1</t>
  </si>
  <si>
    <t>A00AA0-1</t>
  </si>
  <si>
    <t>A00CA0-1</t>
  </si>
  <si>
    <t>A00CM0-1</t>
  </si>
  <si>
    <t>A99AT0-1</t>
  </si>
  <si>
    <t>R99RP0-1</t>
  </si>
  <si>
    <t>S00MD0-2</t>
  </si>
  <si>
    <t>S00VE0-2</t>
  </si>
  <si>
    <t>S00OD0-2</t>
  </si>
  <si>
    <t>S00FM0-2</t>
  </si>
  <si>
    <t>S00BI0-2</t>
  </si>
  <si>
    <t>S00CH0-2</t>
  </si>
  <si>
    <t>S00FI0-2</t>
  </si>
  <si>
    <t>S00PS0-2</t>
  </si>
  <si>
    <t>S00DP0-2</t>
  </si>
  <si>
    <t>S00I10-2</t>
  </si>
  <si>
    <t>S00T10-2</t>
  </si>
  <si>
    <t>S00V10-2</t>
  </si>
  <si>
    <t>S00R10-2</t>
  </si>
  <si>
    <t>S99AT0-2</t>
  </si>
  <si>
    <t>P00AV0-2</t>
  </si>
  <si>
    <t>P00IG0-2</t>
  </si>
  <si>
    <t>P00AH0-2</t>
  </si>
  <si>
    <t>P00GE0-2</t>
  </si>
  <si>
    <t>P00AR0-2</t>
  </si>
  <si>
    <t>R99AT0-2</t>
  </si>
  <si>
    <t>T00AN0-2</t>
  </si>
  <si>
    <t>T00ST0-2</t>
  </si>
  <si>
    <t>T00SO0-2</t>
  </si>
  <si>
    <t>T00AS0-2</t>
  </si>
  <si>
    <t>T00CT0-2</t>
  </si>
  <si>
    <t>T00AT0-2</t>
  </si>
  <si>
    <t>T00PS0-2</t>
  </si>
  <si>
    <t>T00OT0-2</t>
  </si>
  <si>
    <t>T00OA0-2</t>
  </si>
  <si>
    <t>T00AU0-2</t>
  </si>
  <si>
    <t>T99AT0-2</t>
  </si>
  <si>
    <t>A00DA0-2</t>
  </si>
  <si>
    <t>A00CO0-2</t>
  </si>
  <si>
    <t>A00AA0-2</t>
  </si>
  <si>
    <t>A00CA0-2</t>
  </si>
  <si>
    <t>A00CM0-2</t>
  </si>
  <si>
    <t>A99AT0-2</t>
  </si>
  <si>
    <t>R99RP0-2</t>
  </si>
  <si>
    <t>S00MD0-3</t>
  </si>
  <si>
    <t>S00VE0-3</t>
  </si>
  <si>
    <t>S00OD0-3</t>
  </si>
  <si>
    <t>S00FM0-3</t>
  </si>
  <si>
    <t>S00BI0-3</t>
  </si>
  <si>
    <t>S00CH0-3</t>
  </si>
  <si>
    <t>S00FI0-3</t>
  </si>
  <si>
    <t>S00PS0-3</t>
  </si>
  <si>
    <t>S00DP0-3</t>
  </si>
  <si>
    <t>S00I10-3</t>
  </si>
  <si>
    <t>S00T10-3</t>
  </si>
  <si>
    <t>S00V10-3</t>
  </si>
  <si>
    <t>S00R10-3</t>
  </si>
  <si>
    <t>S99AT0-3</t>
  </si>
  <si>
    <t>P00AV0-3</t>
  </si>
  <si>
    <t>P00IG0-3</t>
  </si>
  <si>
    <t>P00AH0-3</t>
  </si>
  <si>
    <t>P00GE0-3</t>
  </si>
  <si>
    <t>P00AR0-3</t>
  </si>
  <si>
    <t>R99AT0-3</t>
  </si>
  <si>
    <t>T00AN0-3</t>
  </si>
  <si>
    <t>T00ST0-3</t>
  </si>
  <si>
    <t>T00SO0-3</t>
  </si>
  <si>
    <t>T00AS0-3</t>
  </si>
  <si>
    <t>T00CT0-3</t>
  </si>
  <si>
    <t>T00AT0-3</t>
  </si>
  <si>
    <t>T00PS0-3</t>
  </si>
  <si>
    <t>T00OT0-3</t>
  </si>
  <si>
    <t>T00OA0-3</t>
  </si>
  <si>
    <t>T00AU0-3</t>
  </si>
  <si>
    <t>T99AT0-3</t>
  </si>
  <si>
    <t>A00DA0-3</t>
  </si>
  <si>
    <t>A00CO0-3</t>
  </si>
  <si>
    <t>A00AA0-3</t>
  </si>
  <si>
    <t>A00CA0-3</t>
  </si>
  <si>
    <t>A00CM0-3</t>
  </si>
  <si>
    <t>A99AT0-3</t>
  </si>
  <si>
    <t>R99RP0-3</t>
  </si>
  <si>
    <t>S00MD0-4</t>
  </si>
  <si>
    <t>S00VE0-4</t>
  </si>
  <si>
    <t>S00OD0-4</t>
  </si>
  <si>
    <t>S00FM0-4</t>
  </si>
  <si>
    <t>S00BI0-4</t>
  </si>
  <si>
    <t>S00CH0-4</t>
  </si>
  <si>
    <t>S00FI0-4</t>
  </si>
  <si>
    <t>S00PS0-4</t>
  </si>
  <si>
    <t>S00DP0-4</t>
  </si>
  <si>
    <t>S00I10-4</t>
  </si>
  <si>
    <t>S00T10-4</t>
  </si>
  <si>
    <t>S00V10-4</t>
  </si>
  <si>
    <t>S00R10-4</t>
  </si>
  <si>
    <t>S99AT0-4</t>
  </si>
  <si>
    <t>P00AV0-4</t>
  </si>
  <si>
    <t>P00IG0-4</t>
  </si>
  <si>
    <t>P00AH0-4</t>
  </si>
  <si>
    <t>P00GE0-4</t>
  </si>
  <si>
    <t>P00AR0-4</t>
  </si>
  <si>
    <t>R99AT0-4</t>
  </si>
  <si>
    <t>T00AN0-4</t>
  </si>
  <si>
    <t>T00ST0-4</t>
  </si>
  <si>
    <t>T00SO0-4</t>
  </si>
  <si>
    <t>T00AS0-4</t>
  </si>
  <si>
    <t>T00CT0-4</t>
  </si>
  <si>
    <t>T00AT0-4</t>
  </si>
  <si>
    <t>T00PS0-4</t>
  </si>
  <si>
    <t>T00OT0-4</t>
  </si>
  <si>
    <t>T00OA0-4</t>
  </si>
  <si>
    <t>T00AU0-4</t>
  </si>
  <si>
    <t>T99AT0-4</t>
  </si>
  <si>
    <t>A00DA0-4</t>
  </si>
  <si>
    <t>A00CO0-4</t>
  </si>
  <si>
    <t>A00AA0-4</t>
  </si>
  <si>
    <t>A00CA0-4</t>
  </si>
  <si>
    <t>A00CM0-4</t>
  </si>
  <si>
    <t>A99AT0-4</t>
  </si>
  <si>
    <t>R99RP0-4</t>
  </si>
  <si>
    <t>S00MD0-5</t>
  </si>
  <si>
    <t>S00VE0-5</t>
  </si>
  <si>
    <t>S00OD0-5</t>
  </si>
  <si>
    <t>S00FM0-5</t>
  </si>
  <si>
    <t>S00BI0-5</t>
  </si>
  <si>
    <t>S00CH0-5</t>
  </si>
  <si>
    <t>S00FI0-5</t>
  </si>
  <si>
    <t>S00PS0-5</t>
  </si>
  <si>
    <t>S00DP0-5</t>
  </si>
  <si>
    <t>S00I10-5</t>
  </si>
  <si>
    <t>S00T10-5</t>
  </si>
  <si>
    <t>S00V10-5</t>
  </si>
  <si>
    <t>S00R10-5</t>
  </si>
  <si>
    <t>S99AT0-5</t>
  </si>
  <si>
    <t>P00AV0-5</t>
  </si>
  <si>
    <t>P00IG0-5</t>
  </si>
  <si>
    <t>P00AH0-5</t>
  </si>
  <si>
    <t>P00GE0-5</t>
  </si>
  <si>
    <t>P00AR0-5</t>
  </si>
  <si>
    <t>R99AT0-5</t>
  </si>
  <si>
    <t>T00AN0-5</t>
  </si>
  <si>
    <t>T00ST0-5</t>
  </si>
  <si>
    <t>T00SO0-5</t>
  </si>
  <si>
    <t>T00AS0-5</t>
  </si>
  <si>
    <t>T00CT0-5</t>
  </si>
  <si>
    <t>T00AT0-5</t>
  </si>
  <si>
    <t>T00PS0-5</t>
  </si>
  <si>
    <t>T00OT0-5</t>
  </si>
  <si>
    <t>T00OA0-5</t>
  </si>
  <si>
    <t>T00AU0-5</t>
  </si>
  <si>
    <t>T99AT0-5</t>
  </si>
  <si>
    <t>A00DA0-5</t>
  </si>
  <si>
    <t>A00CO0-5</t>
  </si>
  <si>
    <t>A00AA0-5</t>
  </si>
  <si>
    <t>A00CA0-5</t>
  </si>
  <si>
    <t>A00CM0-5</t>
  </si>
  <si>
    <t>A99AT0-5</t>
  </si>
  <si>
    <t>R99RP0-5</t>
  </si>
  <si>
    <t>S00MD0-6</t>
  </si>
  <si>
    <t>S00VE0-6</t>
  </si>
  <si>
    <t>S00OD0-6</t>
  </si>
  <si>
    <t>S00FM0-6</t>
  </si>
  <si>
    <t>S00BI0-6</t>
  </si>
  <si>
    <t>S00CH0-6</t>
  </si>
  <si>
    <t>S00FI0-6</t>
  </si>
  <si>
    <t>S00PS0-6</t>
  </si>
  <si>
    <t>S00DP0-6</t>
  </si>
  <si>
    <t>S00I10-6</t>
  </si>
  <si>
    <t>S00T10-6</t>
  </si>
  <si>
    <t>S00V10-6</t>
  </si>
  <si>
    <t>S00R10-6</t>
  </si>
  <si>
    <t>S99AT0-6</t>
  </si>
  <si>
    <t>P00AV0-6</t>
  </si>
  <si>
    <t>P00IG0-6</t>
  </si>
  <si>
    <t>P00AH0-6</t>
  </si>
  <si>
    <t>P00GE0-6</t>
  </si>
  <si>
    <t>P00AR0-6</t>
  </si>
  <si>
    <t>R99AT0-6</t>
  </si>
  <si>
    <t>T00AN0-6</t>
  </si>
  <si>
    <t>T00ST0-6</t>
  </si>
  <si>
    <t>T00SO0-6</t>
  </si>
  <si>
    <t>T00AS0-6</t>
  </si>
  <si>
    <t>T00CT0-6</t>
  </si>
  <si>
    <t>T00AT0-6</t>
  </si>
  <si>
    <t>T00PS0-6</t>
  </si>
  <si>
    <t>T00OT0-6</t>
  </si>
  <si>
    <t>T00OA0-6</t>
  </si>
  <si>
    <t>T00AU0-6</t>
  </si>
  <si>
    <t>T99AT0-6</t>
  </si>
  <si>
    <t>A00DA0-6</t>
  </si>
  <si>
    <t>A00CO0-6</t>
  </si>
  <si>
    <t>A00AA0-6</t>
  </si>
  <si>
    <t>A00CA0-6</t>
  </si>
  <si>
    <t>A00CM0-6</t>
  </si>
  <si>
    <t>A99AT0-6</t>
  </si>
  <si>
    <t>R99RP0-6</t>
  </si>
  <si>
    <t>S00MD0-7</t>
  </si>
  <si>
    <t>S00VE0-7</t>
  </si>
  <si>
    <t>S00OD0-7</t>
  </si>
  <si>
    <t>S00FM0-7</t>
  </si>
  <si>
    <t>S00BI0-7</t>
  </si>
  <si>
    <t>S00CH0-7</t>
  </si>
  <si>
    <t>S00FI0-7</t>
  </si>
  <si>
    <t>S00PS0-7</t>
  </si>
  <si>
    <t>S00DP0-7</t>
  </si>
  <si>
    <t>S00I10-7</t>
  </si>
  <si>
    <t>S00T10-7</t>
  </si>
  <si>
    <t>S00V10-7</t>
  </si>
  <si>
    <t>S00R10-7</t>
  </si>
  <si>
    <t>S99AT0-7</t>
  </si>
  <si>
    <t>P00AV0-7</t>
  </si>
  <si>
    <t>P00IG0-7</t>
  </si>
  <si>
    <t>P00AH0-7</t>
  </si>
  <si>
    <t>P00GE0-7</t>
  </si>
  <si>
    <t>P00AR0-7</t>
  </si>
  <si>
    <t>R99AT0-7</t>
  </si>
  <si>
    <t>T00AN0-7</t>
  </si>
  <si>
    <t>T00ST0-7</t>
  </si>
  <si>
    <t>T00SO0-7</t>
  </si>
  <si>
    <t>T00AS0-7</t>
  </si>
  <si>
    <t>T00CT0-7</t>
  </si>
  <si>
    <t>T00AT0-7</t>
  </si>
  <si>
    <t>T00PS0-7</t>
  </si>
  <si>
    <t>T00OT0-7</t>
  </si>
  <si>
    <t>T00OA0-7</t>
  </si>
  <si>
    <t>T00AU0-7</t>
  </si>
  <si>
    <t>T99AT0-7</t>
  </si>
  <si>
    <t>A00DA0-7</t>
  </si>
  <si>
    <t>A00CO0-7</t>
  </si>
  <si>
    <t>A00AA0-7</t>
  </si>
  <si>
    <t>A00CA0-7</t>
  </si>
  <si>
    <t>A00CM0-7</t>
  </si>
  <si>
    <t>A99AT0-7</t>
  </si>
  <si>
    <t>R99RP0-7</t>
  </si>
  <si>
    <t>S00MD0-8</t>
  </si>
  <si>
    <t>S00VE0-8</t>
  </si>
  <si>
    <t>S00OD0-8</t>
  </si>
  <si>
    <t>S00FM0-8</t>
  </si>
  <si>
    <t>S00BI0-8</t>
  </si>
  <si>
    <t>S00CH0-8</t>
  </si>
  <si>
    <t>S00FI0-8</t>
  </si>
  <si>
    <t>S00PS0-8</t>
  </si>
  <si>
    <t>S00DP0-8</t>
  </si>
  <si>
    <t>S00I10-8</t>
  </si>
  <si>
    <t>S00T10-8</t>
  </si>
  <si>
    <t>S00V10-8</t>
  </si>
  <si>
    <t>S00R10-8</t>
  </si>
  <si>
    <t>S99AT0-8</t>
  </si>
  <si>
    <t>P00AV0-8</t>
  </si>
  <si>
    <t>P00IG0-8</t>
  </si>
  <si>
    <t>P00AH0-8</t>
  </si>
  <si>
    <t>P00GE0-8</t>
  </si>
  <si>
    <t>P00AR0-8</t>
  </si>
  <si>
    <t>R99AT0-8</t>
  </si>
  <si>
    <t>T00AN0-8</t>
  </si>
  <si>
    <t>T00ST0-8</t>
  </si>
  <si>
    <t>T00SO0-8</t>
  </si>
  <si>
    <t>T00AS0-8</t>
  </si>
  <si>
    <t>T00CT0-8</t>
  </si>
  <si>
    <t>T00AT0-8</t>
  </si>
  <si>
    <t>T00PS0-8</t>
  </si>
  <si>
    <t>T00OT0-8</t>
  </si>
  <si>
    <t>T00OA0-8</t>
  </si>
  <si>
    <t>T00AU0-8</t>
  </si>
  <si>
    <t>T99AT0-8</t>
  </si>
  <si>
    <t>A00DA0-8</t>
  </si>
  <si>
    <t>A00CO0-8</t>
  </si>
  <si>
    <t>A00AA0-8</t>
  </si>
  <si>
    <t>A00CA0-8</t>
  </si>
  <si>
    <t>A00CM0-8</t>
  </si>
  <si>
    <t>A99AT0-8</t>
  </si>
  <si>
    <t>R99RP0-8</t>
  </si>
  <si>
    <t>S00MD0-9</t>
  </si>
  <si>
    <t>S00VE0-9</t>
  </si>
  <si>
    <t>S00OD0-9</t>
  </si>
  <si>
    <t>S00FM0-9</t>
  </si>
  <si>
    <t>S00BI0-9</t>
  </si>
  <si>
    <t>S00CH0-9</t>
  </si>
  <si>
    <t>S00FI0-9</t>
  </si>
  <si>
    <t>S00PS0-9</t>
  </si>
  <si>
    <t>S00DP0-9</t>
  </si>
  <si>
    <t>S00I10-9</t>
  </si>
  <si>
    <t>S00T10-9</t>
  </si>
  <si>
    <t>S00V10-9</t>
  </si>
  <si>
    <t>S00R10-9</t>
  </si>
  <si>
    <t>S99AT0-9</t>
  </si>
  <si>
    <t>P00AV0-9</t>
  </si>
  <si>
    <t>P00IG0-9</t>
  </si>
  <si>
    <t>P00AH0-9</t>
  </si>
  <si>
    <t>P00GE0-9</t>
  </si>
  <si>
    <t>P00AR0-9</t>
  </si>
  <si>
    <t>R99AT0-9</t>
  </si>
  <si>
    <t>T00AN0-9</t>
  </si>
  <si>
    <t>T00ST0-9</t>
  </si>
  <si>
    <t>T00SO0-9</t>
  </si>
  <si>
    <t>T00AS0-9</t>
  </si>
  <si>
    <t>T00CT0-9</t>
  </si>
  <si>
    <t>T00AT0-9</t>
  </si>
  <si>
    <t>T00PS0-9</t>
  </si>
  <si>
    <t>T00OT0-9</t>
  </si>
  <si>
    <t>T00OA0-9</t>
  </si>
  <si>
    <t>T00AU0-9</t>
  </si>
  <si>
    <t>T99AT0-9</t>
  </si>
  <si>
    <t>A00DA0-9</t>
  </si>
  <si>
    <t>A00CO0-9</t>
  </si>
  <si>
    <t>A00AA0-9</t>
  </si>
  <si>
    <t>A00CA0-9</t>
  </si>
  <si>
    <t>A00CM0-9</t>
  </si>
  <si>
    <t>A99AT0-9</t>
  </si>
  <si>
    <t>R99RP0-9</t>
  </si>
  <si>
    <t xml:space="preserve">   STRUTTURA RILEVATA</t>
  </si>
  <si>
    <t xml:space="preserve"> STRUTTURA DI RICOVERO           USL/AZ.OSP.                              ANNO</t>
  </si>
  <si>
    <t>TAB.1C - PERSONALE DELLE STRUTTURE DI RICOVERO PUBBLICHE PER TIPOLOGIA DI PERSONALE</t>
  </si>
  <si>
    <t>COM. AD</t>
  </si>
  <si>
    <t>SPECIALISTA DELLA COMUNICAZIONE ISTITUZIONALE</t>
  </si>
  <si>
    <t>SPECIALISTA NEI RAPPORTI CON I MEDIA, GIORNALISTA PUBBLICO</t>
  </si>
  <si>
    <t>(*) il personale con qualifica di collaboratore professionale sanitario senior “ds” delle quattro aree professionali (infermieri, tecnici sanitari, personale prevenzione e riabilitazione) va considerato insieme al personale infermieristico S00I10, tecnico sanitario S00T10, vigilanza ed ispezione S00V10, riabilitazione S00R10; il personale con qualifica di dirigente prof. sanit. delle quattro aree professionali (infermieri, tecnici sanitari, personale prevenzione e riabilitazione) va considerato nel personale del dirigente delle professioni sanitarie S00DP0</t>
  </si>
  <si>
    <t>Tipologia</t>
  </si>
  <si>
    <t>PSP871-1</t>
  </si>
  <si>
    <t>PSP872-1</t>
  </si>
  <si>
    <t>PSP871-2</t>
  </si>
  <si>
    <t>PSP872-2</t>
  </si>
  <si>
    <t>PSP871-3</t>
  </si>
  <si>
    <t>PSP872-3</t>
  </si>
  <si>
    <t>PSP871-4</t>
  </si>
  <si>
    <t>PSP872-4</t>
  </si>
  <si>
    <t>PSP871-5</t>
  </si>
  <si>
    <t>PSP872-5</t>
  </si>
  <si>
    <t>PSP871-6</t>
  </si>
  <si>
    <t>PSP872-6</t>
  </si>
  <si>
    <t>PSP871-7</t>
  </si>
  <si>
    <t>PSP872-7</t>
  </si>
  <si>
    <t>PSP871-8</t>
  </si>
  <si>
    <t>PSP872-8</t>
  </si>
  <si>
    <t>PSP871-9</t>
  </si>
  <si>
    <t>PSP872-9</t>
  </si>
  <si>
    <t>TAB.1D - PERSONALE DIPENDENTE E CONVENZIONATO DEL DIPARTIMENTO DI SALUTE MENTALE PER PROFILO PROFESSIONALE</t>
  </si>
  <si>
    <t>Profilo professionale</t>
  </si>
  <si>
    <t>Numero dipendenti (*)</t>
  </si>
  <si>
    <t>Numero convenzionati (**)</t>
  </si>
  <si>
    <t xml:space="preserve">tempo pieno
</t>
  </si>
  <si>
    <t>part time 
fino al 50%</t>
  </si>
  <si>
    <t>part time
oltre il 50%</t>
  </si>
  <si>
    <t>Medico</t>
  </si>
  <si>
    <t>SSMP01</t>
  </si>
  <si>
    <t>di cui Psichiatri</t>
  </si>
  <si>
    <t>SMS046</t>
  </si>
  <si>
    <t>Psicologo</t>
  </si>
  <si>
    <t>SSMP02</t>
  </si>
  <si>
    <t>Personale infermieristico</t>
  </si>
  <si>
    <t>SSMP03</t>
  </si>
  <si>
    <t xml:space="preserve">Tecnico della riabilitazione psichiatrica </t>
  </si>
  <si>
    <t>SSMP05</t>
  </si>
  <si>
    <t>OTA/O.S.S.</t>
  </si>
  <si>
    <t>TSMP01</t>
  </si>
  <si>
    <t>Assistente sociale</t>
  </si>
  <si>
    <t>TSMP02</t>
  </si>
  <si>
    <t>Sociologo</t>
  </si>
  <si>
    <t>TSMP03</t>
  </si>
  <si>
    <t>Personale Amministrativo</t>
  </si>
  <si>
    <t>ASMP01</t>
  </si>
  <si>
    <t>Altro</t>
  </si>
  <si>
    <t>0SMP01</t>
  </si>
  <si>
    <t>Profilo_Prof</t>
  </si>
  <si>
    <t>Cod_Prof</t>
  </si>
  <si>
    <t>Num_Dip_tp_u</t>
  </si>
  <si>
    <t>Num_Dip_tp_d</t>
  </si>
  <si>
    <t>Num_Dip_pt50_u</t>
  </si>
  <si>
    <t>Num_Dip_pt50_d</t>
  </si>
  <si>
    <t>Num_Dip_pt99_u</t>
  </si>
  <si>
    <t>Num_Dip_pt99_d</t>
  </si>
  <si>
    <t>Num_Conv_u</t>
  </si>
  <si>
    <t>Num_Conv_d</t>
  </si>
  <si>
    <t>TAB. 1E - PERSONALE NON DIRIGENTE A TEMPO INDETERMINATO IN SERVIZIO AL 31 DICEMBRE DISTRIBUITO PER FASCE RETRIBUTIVE</t>
  </si>
  <si>
    <t>cod.</t>
  </si>
  <si>
    <t>N U M E R O   DI   D I P E N D E N T I</t>
  </si>
  <si>
    <t>con trattamento economico iniziale</t>
  </si>
  <si>
    <t>I  FASCIA</t>
  </si>
  <si>
    <t>II FASCIA</t>
  </si>
  <si>
    <t>III  FASCIA</t>
  </si>
  <si>
    <t>IV  FASCIA</t>
  </si>
  <si>
    <t>V  FASCIA</t>
  </si>
  <si>
    <t>VI  FASCIA</t>
  </si>
  <si>
    <t>Qual_Eco_Prf</t>
  </si>
  <si>
    <t>Cod_Q_E_P</t>
  </si>
  <si>
    <t>Num_U_Ini_Eco</t>
  </si>
  <si>
    <t>Num_D_Ini_Eco</t>
  </si>
  <si>
    <t>Num_U_Fascia1</t>
  </si>
  <si>
    <t>Num_D_Fascia1</t>
  </si>
  <si>
    <t>Num_U_Fascia2</t>
  </si>
  <si>
    <t>Num_D_Fascia2</t>
  </si>
  <si>
    <t>Num_U_Fascia3</t>
  </si>
  <si>
    <t>Num_D_Fascia3</t>
  </si>
  <si>
    <t>Num_U_Fascia4</t>
  </si>
  <si>
    <t>Num_D_Fascia4</t>
  </si>
  <si>
    <t>Num_U_Fascia5</t>
  </si>
  <si>
    <t>Num_D_Fascia5</t>
  </si>
  <si>
    <t>Num_U_Fascia6</t>
  </si>
  <si>
    <t>Num_D_Fascia6</t>
  </si>
  <si>
    <t>Tot_U_AC</t>
  </si>
  <si>
    <t>Tot_D_AC</t>
  </si>
  <si>
    <t xml:space="preserve">TAB. 1F - DIRIGENTI MEDICI DISTINTI PER SPECIALITA' </t>
  </si>
  <si>
    <t>(titolo di specializzazione in base al quale si esercita la professione nel Servizio di appartenenza)</t>
  </si>
  <si>
    <t>SPECIALIZZAZIONI</t>
  </si>
  <si>
    <t>15 septies
(D.Lgs 502/92)</t>
  </si>
  <si>
    <t>Medici Universitari</t>
  </si>
  <si>
    <t>Specialisti Ambulaturiali Convenzionati (*)</t>
  </si>
  <si>
    <t>TOTALE PERSONALE</t>
  </si>
  <si>
    <t xml:space="preserve">Uomini 
(a) </t>
  </si>
  <si>
    <t xml:space="preserve">Donne 
(b) </t>
  </si>
  <si>
    <t xml:space="preserve">Uomini
(c) </t>
  </si>
  <si>
    <t xml:space="preserve">Donne
(d) </t>
  </si>
  <si>
    <t xml:space="preserve">Uomini
(e) </t>
  </si>
  <si>
    <t xml:space="preserve">Donne
(f) </t>
  </si>
  <si>
    <t>Uomini
(a+c+e)</t>
  </si>
  <si>
    <t>Donne
(b+d+f)</t>
  </si>
  <si>
    <t>allergologia ed immunologia clinica</t>
  </si>
  <si>
    <t>SMS001</t>
  </si>
  <si>
    <t>anatomia patologica</t>
  </si>
  <si>
    <t>SMS002</t>
  </si>
  <si>
    <t>anestesia, rianimazione, terapia intensiva e del dolore</t>
  </si>
  <si>
    <t>SMS003</t>
  </si>
  <si>
    <t>audiologia e foniatria</t>
  </si>
  <si>
    <t>SMS004</t>
  </si>
  <si>
    <t>cardiochirurgia</t>
  </si>
  <si>
    <t>SMS006</t>
  </si>
  <si>
    <t>malattie dell'apparato cardiovascolare</t>
  </si>
  <si>
    <t>SMS007</t>
  </si>
  <si>
    <t>chirurgia generale</t>
  </si>
  <si>
    <t>SMS009</t>
  </si>
  <si>
    <t>chirurgia maxillo-facciale</t>
  </si>
  <si>
    <t>SMS010</t>
  </si>
  <si>
    <t>chirurgia pediatrica</t>
  </si>
  <si>
    <t>SMS011</t>
  </si>
  <si>
    <t>chirurgia plastica, ricostruttiva ed estetica</t>
  </si>
  <si>
    <t>SMS012</t>
  </si>
  <si>
    <t>chirurgia toracica</t>
  </si>
  <si>
    <t>SMS013</t>
  </si>
  <si>
    <t>chirurgia vascolare</t>
  </si>
  <si>
    <t>SMS014</t>
  </si>
  <si>
    <t>dermatologia e venereologia</t>
  </si>
  <si>
    <t>SMS015</t>
  </si>
  <si>
    <t>ematologia</t>
  </si>
  <si>
    <t>SMS016</t>
  </si>
  <si>
    <t>endocrinologia e malattie del metabolismo</t>
  </si>
  <si>
    <t>SMS017</t>
  </si>
  <si>
    <t>farmacologia e tossicologia clinica</t>
  </si>
  <si>
    <t>SMS060</t>
  </si>
  <si>
    <t>gastroenterologia</t>
  </si>
  <si>
    <t>SMS019</t>
  </si>
  <si>
    <t>genetica medica</t>
  </si>
  <si>
    <t>SMS020</t>
  </si>
  <si>
    <t>geriatria</t>
  </si>
  <si>
    <t>SMS021</t>
  </si>
  <si>
    <t>ginecologia e ostetricia</t>
  </si>
  <si>
    <t>SMS022</t>
  </si>
  <si>
    <t>igiene e medicina preventiva</t>
  </si>
  <si>
    <t>SMS023</t>
  </si>
  <si>
    <t>malattie dell'apparato respiratorio</t>
  </si>
  <si>
    <t>SMS024</t>
  </si>
  <si>
    <t>malattie infettive e tropicali</t>
  </si>
  <si>
    <t>SMS061</t>
  </si>
  <si>
    <t>medicina del lavoro</t>
  </si>
  <si>
    <t>SMS026</t>
  </si>
  <si>
    <t>medicina dello sport e dell'esercizio fisico</t>
  </si>
  <si>
    <t>SMS027</t>
  </si>
  <si>
    <t>medicina di comunità e delle cure primarie</t>
  </si>
  <si>
    <t>SMS028</t>
  </si>
  <si>
    <t>medicina fisica e riabilitativa</t>
  </si>
  <si>
    <t>SMS029</t>
  </si>
  <si>
    <t>medicina interna</t>
  </si>
  <si>
    <t>SMS030</t>
  </si>
  <si>
    <t>medicina legale</t>
  </si>
  <si>
    <t>SMS031</t>
  </si>
  <si>
    <t>medicina nucleare</t>
  </si>
  <si>
    <t>SMS032</t>
  </si>
  <si>
    <t>microbiologia e virologia</t>
  </si>
  <si>
    <t>SMS034</t>
  </si>
  <si>
    <t>nefrologia</t>
  </si>
  <si>
    <t>SMS035</t>
  </si>
  <si>
    <t>neurochirurgia</t>
  </si>
  <si>
    <t>SMS036</t>
  </si>
  <si>
    <t>neurologia</t>
  </si>
  <si>
    <t>SMS038</t>
  </si>
  <si>
    <t>neuropsichiatria infantile</t>
  </si>
  <si>
    <t>SMS039</t>
  </si>
  <si>
    <t>oftalmologia</t>
  </si>
  <si>
    <t>SMS040</t>
  </si>
  <si>
    <t>oncologia medica</t>
  </si>
  <si>
    <t>SMS041</t>
  </si>
  <si>
    <t>ortopedia e traumatologia</t>
  </si>
  <si>
    <t>SMS042</t>
  </si>
  <si>
    <t>otorinolaringoiatria</t>
  </si>
  <si>
    <t>SMS043</t>
  </si>
  <si>
    <t>patologia clinica e biochimica clinica</t>
  </si>
  <si>
    <t>SMS059</t>
  </si>
  <si>
    <t>pediatria</t>
  </si>
  <si>
    <t>SMS045</t>
  </si>
  <si>
    <t>psichiatria</t>
  </si>
  <si>
    <t>radiodiagnostica</t>
  </si>
  <si>
    <t>SMS048</t>
  </si>
  <si>
    <t>radioterapia</t>
  </si>
  <si>
    <t>SMS049</t>
  </si>
  <si>
    <t>reumatologia</t>
  </si>
  <si>
    <t>SMS050</t>
  </si>
  <si>
    <t>scienza dell'alimentazione</t>
  </si>
  <si>
    <t>SMS051</t>
  </si>
  <si>
    <t xml:space="preserve">urologia </t>
  </si>
  <si>
    <t>SMS053</t>
  </si>
  <si>
    <t>medicina d'emergenza-urgenza</t>
  </si>
  <si>
    <t>SMS056</t>
  </si>
  <si>
    <t>medicina termale</t>
  </si>
  <si>
    <t>SMS057</t>
  </si>
  <si>
    <t>statistica sanitaria e biometria</t>
  </si>
  <si>
    <t>SMS058</t>
  </si>
  <si>
    <t>Altre specializzazioni</t>
  </si>
  <si>
    <t>SMS054</t>
  </si>
  <si>
    <t>Senza specializzazione</t>
  </si>
  <si>
    <t>SMS055</t>
  </si>
  <si>
    <t>(*) non concorrono al Totale Personale</t>
  </si>
  <si>
    <t>DIRIGENTI MEDICI IN LIBERA PROFESSIONE INTRAMURARIA</t>
  </si>
  <si>
    <t>Libera professione intramuraria</t>
  </si>
  <si>
    <t>INT001</t>
  </si>
  <si>
    <t>Libera professione intramuraria allargata</t>
  </si>
  <si>
    <t>INT002</t>
  </si>
  <si>
    <t>U O M I N I</t>
  </si>
  <si>
    <t>D O N N E</t>
  </si>
  <si>
    <t>TOTALE PERSONALE
(Tab 1F)</t>
  </si>
  <si>
    <t xml:space="preserve">Coerenza </t>
  </si>
  <si>
    <t>a</t>
  </si>
  <si>
    <t>b</t>
  </si>
  <si>
    <t>(a=b)</t>
  </si>
  <si>
    <t>c</t>
  </si>
  <si>
    <t>d</t>
  </si>
  <si>
    <t>(c=d)</t>
  </si>
  <si>
    <t>15 septies  (D.Lgs 502/92)</t>
  </si>
  <si>
    <t>Specializzazioni</t>
  </si>
  <si>
    <t>Cod_Spec</t>
  </si>
  <si>
    <t>Tempo_Ind_U</t>
  </si>
  <si>
    <t>Tempo_Ind_D</t>
  </si>
  <si>
    <t>Septies15_U</t>
  </si>
  <si>
    <t>Septies15_D</t>
  </si>
  <si>
    <t>Universitari_U</t>
  </si>
  <si>
    <t>Universitari_D</t>
  </si>
  <si>
    <t>Spec_Amb_Conv_U</t>
  </si>
  <si>
    <t>Spec_Amb_Conv_D</t>
  </si>
  <si>
    <t>Tot_Pers_U</t>
  </si>
  <si>
    <t>Tot_Pers_D</t>
  </si>
  <si>
    <t>SMS001-1</t>
  </si>
  <si>
    <t>SMS002-1</t>
  </si>
  <si>
    <t>SMS003-1</t>
  </si>
  <si>
    <t>SMS004-1</t>
  </si>
  <si>
    <t>SMS006-1</t>
  </si>
  <si>
    <t>SMS007-1</t>
  </si>
  <si>
    <t>SMS009-1</t>
  </si>
  <si>
    <t>SMS010-1</t>
  </si>
  <si>
    <t>SMS011-1</t>
  </si>
  <si>
    <t>SMS012-1</t>
  </si>
  <si>
    <t>SMS013-1</t>
  </si>
  <si>
    <t>SMS014-1</t>
  </si>
  <si>
    <t>SMS015-1</t>
  </si>
  <si>
    <t>SMS016-1</t>
  </si>
  <si>
    <t>SMS017-1</t>
  </si>
  <si>
    <t>SMS060-1</t>
  </si>
  <si>
    <t>SMS019-1</t>
  </si>
  <si>
    <t>SMS020-1</t>
  </si>
  <si>
    <t>SMS021-1</t>
  </si>
  <si>
    <t>SMS022-1</t>
  </si>
  <si>
    <t>SMS023-1</t>
  </si>
  <si>
    <t>SMS024-1</t>
  </si>
  <si>
    <t>SMS061-1</t>
  </si>
  <si>
    <t>SMS026-1</t>
  </si>
  <si>
    <t>SMS027-1</t>
  </si>
  <si>
    <t>SMS028-1</t>
  </si>
  <si>
    <t>SMS029-1</t>
  </si>
  <si>
    <t>SMS030-1</t>
  </si>
  <si>
    <t>SMS031-1</t>
  </si>
  <si>
    <t>SMS032-1</t>
  </si>
  <si>
    <t>SMS034-1</t>
  </si>
  <si>
    <t>SMS035-1</t>
  </si>
  <si>
    <t>SMS036-1</t>
  </si>
  <si>
    <t>SMS038-1</t>
  </si>
  <si>
    <t>SMS039-1</t>
  </si>
  <si>
    <t>SMS040-1</t>
  </si>
  <si>
    <t>SMS041-1</t>
  </si>
  <si>
    <t>SMS042-1</t>
  </si>
  <si>
    <t>SMS043-1</t>
  </si>
  <si>
    <t>SMS059-1</t>
  </si>
  <si>
    <t>SMS045-1</t>
  </si>
  <si>
    <t>SMS046-1</t>
  </si>
  <si>
    <t>SMS048-1</t>
  </si>
  <si>
    <t>SMS049-1</t>
  </si>
  <si>
    <t>SMS050-1</t>
  </si>
  <si>
    <t>SMS051-1</t>
  </si>
  <si>
    <t>SMS053-1</t>
  </si>
  <si>
    <t>SMS056-1</t>
  </si>
  <si>
    <t>SMS057-1</t>
  </si>
  <si>
    <t>SMS058-1</t>
  </si>
  <si>
    <t>SMS054-1</t>
  </si>
  <si>
    <t>SMS055-1</t>
  </si>
  <si>
    <t>INT001-1</t>
  </si>
  <si>
    <t>Libera professione intramuraria allarg</t>
  </si>
  <si>
    <t>INT002-1</t>
  </si>
  <si>
    <t>SMS001-2</t>
  </si>
  <si>
    <t>SMS002-2</t>
  </si>
  <si>
    <t>SMS003-2</t>
  </si>
  <si>
    <t>SMS004-2</t>
  </si>
  <si>
    <t>SMS006-2</t>
  </si>
  <si>
    <t>SMS007-2</t>
  </si>
  <si>
    <t>SMS009-2</t>
  </si>
  <si>
    <t>SMS010-2</t>
  </si>
  <si>
    <t>SMS011-2</t>
  </si>
  <si>
    <t>SMS012-2</t>
  </si>
  <si>
    <t>SMS013-2</t>
  </si>
  <si>
    <t>SMS014-2</t>
  </si>
  <si>
    <t>SMS015-2</t>
  </si>
  <si>
    <t>SMS016-2</t>
  </si>
  <si>
    <t>SMS017-2</t>
  </si>
  <si>
    <t>SMS060-2</t>
  </si>
  <si>
    <t>SMS019-2</t>
  </si>
  <si>
    <t>SMS020-2</t>
  </si>
  <si>
    <t>SMS021-2</t>
  </si>
  <si>
    <t>SMS022-2</t>
  </si>
  <si>
    <t>SMS023-2</t>
  </si>
  <si>
    <t>SMS024-2</t>
  </si>
  <si>
    <t>SMS061-2</t>
  </si>
  <si>
    <t>SMS026-2</t>
  </si>
  <si>
    <t>SMS027-2</t>
  </si>
  <si>
    <t>SMS028-2</t>
  </si>
  <si>
    <t>SMS029-2</t>
  </si>
  <si>
    <t>SMS030-2</t>
  </si>
  <si>
    <t>SMS031-2</t>
  </si>
  <si>
    <t>SMS032-2</t>
  </si>
  <si>
    <t>SMS034-2</t>
  </si>
  <si>
    <t>SMS035-2</t>
  </si>
  <si>
    <t>SMS036-2</t>
  </si>
  <si>
    <t>SMS038-2</t>
  </si>
  <si>
    <t>SMS039-2</t>
  </si>
  <si>
    <t>SMS040-2</t>
  </si>
  <si>
    <t>SMS041-2</t>
  </si>
  <si>
    <t>SMS042-2</t>
  </si>
  <si>
    <t>SMS043-2</t>
  </si>
  <si>
    <t>SMS059-2</t>
  </si>
  <si>
    <t>SMS045-2</t>
  </si>
  <si>
    <t>SMS046-2</t>
  </si>
  <si>
    <t>SMS048-2</t>
  </si>
  <si>
    <t>SMS049-2</t>
  </si>
  <si>
    <t>SMS050-2</t>
  </si>
  <si>
    <t>SMS051-2</t>
  </si>
  <si>
    <t>SMS053-2</t>
  </si>
  <si>
    <t>SMS056-2</t>
  </si>
  <si>
    <t>SMS057-2</t>
  </si>
  <si>
    <t>SMS058-2</t>
  </si>
  <si>
    <t>SMS054-2</t>
  </si>
  <si>
    <t>SMS055-2</t>
  </si>
  <si>
    <t>INT001-2</t>
  </si>
  <si>
    <t>INT002-2</t>
  </si>
  <si>
    <t>SMS001-3</t>
  </si>
  <si>
    <t>SMS002-3</t>
  </si>
  <si>
    <t>SMS003-3</t>
  </si>
  <si>
    <t>SMS004-3</t>
  </si>
  <si>
    <t>SMS006-3</t>
  </si>
  <si>
    <t>SMS007-3</t>
  </si>
  <si>
    <t>SMS009-3</t>
  </si>
  <si>
    <t>SMS010-3</t>
  </si>
  <si>
    <t>SMS011-3</t>
  </si>
  <si>
    <t>SMS012-3</t>
  </si>
  <si>
    <t>SMS013-3</t>
  </si>
  <si>
    <t>SMS014-3</t>
  </si>
  <si>
    <t>SMS015-3</t>
  </si>
  <si>
    <t>SMS016-3</t>
  </si>
  <si>
    <t>SMS017-3</t>
  </si>
  <si>
    <t>SMS060-3</t>
  </si>
  <si>
    <t>SMS019-3</t>
  </si>
  <si>
    <t>SMS020-3</t>
  </si>
  <si>
    <t>SMS021-3</t>
  </si>
  <si>
    <t>SMS022-3</t>
  </si>
  <si>
    <t>SMS023-3</t>
  </si>
  <si>
    <t>SMS024-3</t>
  </si>
  <si>
    <t>SMS061-3</t>
  </si>
  <si>
    <t>SMS026-3</t>
  </si>
  <si>
    <t>SMS027-3</t>
  </si>
  <si>
    <t>SMS028-3</t>
  </si>
  <si>
    <t>SMS029-3</t>
  </si>
  <si>
    <t>SMS030-3</t>
  </si>
  <si>
    <t>SMS031-3</t>
  </si>
  <si>
    <t>SMS032-3</t>
  </si>
  <si>
    <t>SMS034-3</t>
  </si>
  <si>
    <t>SMS035-3</t>
  </si>
  <si>
    <t>SMS036-3</t>
  </si>
  <si>
    <t>SMS038-3</t>
  </si>
  <si>
    <t>SMS039-3</t>
  </si>
  <si>
    <t>SMS040-3</t>
  </si>
  <si>
    <t>SMS041-3</t>
  </si>
  <si>
    <t>SMS042-3</t>
  </si>
  <si>
    <t>SMS043-3</t>
  </si>
  <si>
    <t>SMS059-3</t>
  </si>
  <si>
    <t>SMS045-3</t>
  </si>
  <si>
    <t>SMS046-3</t>
  </si>
  <si>
    <t>SMS048-3</t>
  </si>
  <si>
    <t>SMS049-3</t>
  </si>
  <si>
    <t>SMS050-3</t>
  </si>
  <si>
    <t>SMS051-3</t>
  </si>
  <si>
    <t>SMS053-3</t>
  </si>
  <si>
    <t>SMS056-3</t>
  </si>
  <si>
    <t>SMS057-3</t>
  </si>
  <si>
    <t>SMS058-3</t>
  </si>
  <si>
    <t>SMS054-3</t>
  </si>
  <si>
    <t>SMS055-3</t>
  </si>
  <si>
    <t>INT001-3</t>
  </si>
  <si>
    <t>INT002-3</t>
  </si>
  <si>
    <t>SMS001-4</t>
  </si>
  <si>
    <t>SMS002-4</t>
  </si>
  <si>
    <t>SMS003-4</t>
  </si>
  <si>
    <t>SMS004-4</t>
  </si>
  <si>
    <t>SMS006-4</t>
  </si>
  <si>
    <t>SMS007-4</t>
  </si>
  <si>
    <t>SMS009-4</t>
  </si>
  <si>
    <t>SMS010-4</t>
  </si>
  <si>
    <t>SMS011-4</t>
  </si>
  <si>
    <t>SMS012-4</t>
  </si>
  <si>
    <t>SMS013-4</t>
  </si>
  <si>
    <t>SMS014-4</t>
  </si>
  <si>
    <t>SMS015-4</t>
  </si>
  <si>
    <t>SMS016-4</t>
  </si>
  <si>
    <t>SMS017-4</t>
  </si>
  <si>
    <t>SMS060-4</t>
  </si>
  <si>
    <t>SMS019-4</t>
  </si>
  <si>
    <t>SMS020-4</t>
  </si>
  <si>
    <t>SMS021-4</t>
  </si>
  <si>
    <t>SMS022-4</t>
  </si>
  <si>
    <t>SMS023-4</t>
  </si>
  <si>
    <t>SMS024-4</t>
  </si>
  <si>
    <t>SMS061-4</t>
  </si>
  <si>
    <t>SMS026-4</t>
  </si>
  <si>
    <t>SMS027-4</t>
  </si>
  <si>
    <t>SMS028-4</t>
  </si>
  <si>
    <t>SMS029-4</t>
  </si>
  <si>
    <t>SMS030-4</t>
  </si>
  <si>
    <t>SMS031-4</t>
  </si>
  <si>
    <t>SMS032-4</t>
  </si>
  <si>
    <t>SMS034-4</t>
  </si>
  <si>
    <t>SMS035-4</t>
  </si>
  <si>
    <t>SMS036-4</t>
  </si>
  <si>
    <t>SMS038-4</t>
  </si>
  <si>
    <t>SMS039-4</t>
  </si>
  <si>
    <t>SMS040-4</t>
  </si>
  <si>
    <t>SMS041-4</t>
  </si>
  <si>
    <t>SMS042-4</t>
  </si>
  <si>
    <t>SMS043-4</t>
  </si>
  <si>
    <t>SMS059-4</t>
  </si>
  <si>
    <t>SMS045-4</t>
  </si>
  <si>
    <t>SMS046-4</t>
  </si>
  <si>
    <t>SMS048-4</t>
  </si>
  <si>
    <t>SMS049-4</t>
  </si>
  <si>
    <t>SMS050-4</t>
  </si>
  <si>
    <t>SMS051-4</t>
  </si>
  <si>
    <t>SMS053-4</t>
  </si>
  <si>
    <t>SMS056-4</t>
  </si>
  <si>
    <t>SMS057-4</t>
  </si>
  <si>
    <t>SMS058-4</t>
  </si>
  <si>
    <t>SMS054-4</t>
  </si>
  <si>
    <t>SMS055-4</t>
  </si>
  <si>
    <t>INT001-4</t>
  </si>
  <si>
    <t>INT002-4</t>
  </si>
  <si>
    <t>SMS001-5</t>
  </si>
  <si>
    <t>SMS002-5</t>
  </si>
  <si>
    <t>SMS003-5</t>
  </si>
  <si>
    <t>SMS004-5</t>
  </si>
  <si>
    <t>SMS006-5</t>
  </si>
  <si>
    <t>SMS007-5</t>
  </si>
  <si>
    <t>SMS009-5</t>
  </si>
  <si>
    <t>SMS010-5</t>
  </si>
  <si>
    <t>SMS011-5</t>
  </si>
  <si>
    <t>SMS012-5</t>
  </si>
  <si>
    <t>SMS013-5</t>
  </si>
  <si>
    <t>SMS014-5</t>
  </si>
  <si>
    <t>SMS015-5</t>
  </si>
  <si>
    <t>SMS016-5</t>
  </si>
  <si>
    <t>SMS017-5</t>
  </si>
  <si>
    <t>SMS060-5</t>
  </si>
  <si>
    <t>SMS019-5</t>
  </si>
  <si>
    <t>SMS020-5</t>
  </si>
  <si>
    <t>SMS021-5</t>
  </si>
  <si>
    <t>SMS022-5</t>
  </si>
  <si>
    <t>SMS023-5</t>
  </si>
  <si>
    <t>SMS024-5</t>
  </si>
  <si>
    <t>SMS061-5</t>
  </si>
  <si>
    <t>SMS026-5</t>
  </si>
  <si>
    <t>SMS027-5</t>
  </si>
  <si>
    <t>SMS028-5</t>
  </si>
  <si>
    <t>SMS029-5</t>
  </si>
  <si>
    <t>SMS030-5</t>
  </si>
  <si>
    <t>SMS031-5</t>
  </si>
  <si>
    <t>SMS032-5</t>
  </si>
  <si>
    <t>SMS034-5</t>
  </si>
  <si>
    <t>SMS035-5</t>
  </si>
  <si>
    <t>SMS036-5</t>
  </si>
  <si>
    <t>SMS038-5</t>
  </si>
  <si>
    <t>SMS039-5</t>
  </si>
  <si>
    <t>SMS040-5</t>
  </si>
  <si>
    <t>SMS041-5</t>
  </si>
  <si>
    <t>SMS042-5</t>
  </si>
  <si>
    <t>SMS043-5</t>
  </si>
  <si>
    <t>SMS059-5</t>
  </si>
  <si>
    <t>SMS045-5</t>
  </si>
  <si>
    <t>SMS046-5</t>
  </si>
  <si>
    <t>SMS048-5</t>
  </si>
  <si>
    <t>SMS049-5</t>
  </si>
  <si>
    <t>SMS050-5</t>
  </si>
  <si>
    <t>SMS051-5</t>
  </si>
  <si>
    <t>SMS053-5</t>
  </si>
  <si>
    <t>SMS056-5</t>
  </si>
  <si>
    <t>SMS057-5</t>
  </si>
  <si>
    <t>SMS058-5</t>
  </si>
  <si>
    <t>SMS054-5</t>
  </si>
  <si>
    <t>SMS055-5</t>
  </si>
  <si>
    <t>INT001-5</t>
  </si>
  <si>
    <t>INT002-5</t>
  </si>
  <si>
    <t>SMS001-6</t>
  </si>
  <si>
    <t>SMS002-6</t>
  </si>
  <si>
    <t>SMS003-6</t>
  </si>
  <si>
    <t>SMS004-6</t>
  </si>
  <si>
    <t>SMS006-6</t>
  </si>
  <si>
    <t>SMS007-6</t>
  </si>
  <si>
    <t>SMS009-6</t>
  </si>
  <si>
    <t>SMS010-6</t>
  </si>
  <si>
    <t>SMS011-6</t>
  </si>
  <si>
    <t>SMS012-6</t>
  </si>
  <si>
    <t>SMS013-6</t>
  </si>
  <si>
    <t>SMS014-6</t>
  </si>
  <si>
    <t>SMS015-6</t>
  </si>
  <si>
    <t>SMS016-6</t>
  </si>
  <si>
    <t>SMS017-6</t>
  </si>
  <si>
    <t>SMS060-6</t>
  </si>
  <si>
    <t>SMS019-6</t>
  </si>
  <si>
    <t>SMS020-6</t>
  </si>
  <si>
    <t>SMS021-6</t>
  </si>
  <si>
    <t>SMS022-6</t>
  </si>
  <si>
    <t>SMS023-6</t>
  </si>
  <si>
    <t>SMS024-6</t>
  </si>
  <si>
    <t>SMS061-6</t>
  </si>
  <si>
    <t>SMS026-6</t>
  </si>
  <si>
    <t>SMS027-6</t>
  </si>
  <si>
    <t>SMS028-6</t>
  </si>
  <si>
    <t>SMS029-6</t>
  </si>
  <si>
    <t>SMS030-6</t>
  </si>
  <si>
    <t>SMS031-6</t>
  </si>
  <si>
    <t>SMS032-6</t>
  </si>
  <si>
    <t>SMS034-6</t>
  </si>
  <si>
    <t>SMS035-6</t>
  </si>
  <si>
    <t>SMS036-6</t>
  </si>
  <si>
    <t>SMS038-6</t>
  </si>
  <si>
    <t>SMS039-6</t>
  </si>
  <si>
    <t>SMS040-6</t>
  </si>
  <si>
    <t>SMS041-6</t>
  </si>
  <si>
    <t>SMS042-6</t>
  </si>
  <si>
    <t>SMS043-6</t>
  </si>
  <si>
    <t>SMS059-6</t>
  </si>
  <si>
    <t>SMS045-6</t>
  </si>
  <si>
    <t>SMS046-6</t>
  </si>
  <si>
    <t>SMS048-6</t>
  </si>
  <si>
    <t>SMS049-6</t>
  </si>
  <si>
    <t>SMS050-6</t>
  </si>
  <si>
    <t>SMS051-6</t>
  </si>
  <si>
    <t>SMS053-6</t>
  </si>
  <si>
    <t>SMS056-6</t>
  </si>
  <si>
    <t>SMS057-6</t>
  </si>
  <si>
    <t>SMS058-6</t>
  </si>
  <si>
    <t>SMS054-6</t>
  </si>
  <si>
    <t>SMS055-6</t>
  </si>
  <si>
    <t>INT001-6</t>
  </si>
  <si>
    <t>INT002-6</t>
  </si>
  <si>
    <t>SMS001-7</t>
  </si>
  <si>
    <t>SMS002-7</t>
  </si>
  <si>
    <t>SMS003-7</t>
  </si>
  <si>
    <t>SMS004-7</t>
  </si>
  <si>
    <t>SMS006-7</t>
  </si>
  <si>
    <t>SMS007-7</t>
  </si>
  <si>
    <t>SMS009-7</t>
  </si>
  <si>
    <t>SMS010-7</t>
  </si>
  <si>
    <t>SMS011-7</t>
  </si>
  <si>
    <t>SMS012-7</t>
  </si>
  <si>
    <t>SMS013-7</t>
  </si>
  <si>
    <t>SMS014-7</t>
  </si>
  <si>
    <t>SMS015-7</t>
  </si>
  <si>
    <t>SMS016-7</t>
  </si>
  <si>
    <t>SMS017-7</t>
  </si>
  <si>
    <t>SMS060-7</t>
  </si>
  <si>
    <t>SMS019-7</t>
  </si>
  <si>
    <t>SMS020-7</t>
  </si>
  <si>
    <t>SMS021-7</t>
  </si>
  <si>
    <t>SMS022-7</t>
  </si>
  <si>
    <t>SMS023-7</t>
  </si>
  <si>
    <t>SMS024-7</t>
  </si>
  <si>
    <t>SMS061-7</t>
  </si>
  <si>
    <t>SMS026-7</t>
  </si>
  <si>
    <t>SMS027-7</t>
  </si>
  <si>
    <t>SMS028-7</t>
  </si>
  <si>
    <t>SMS029-7</t>
  </si>
  <si>
    <t>SMS030-7</t>
  </si>
  <si>
    <t>SMS031-7</t>
  </si>
  <si>
    <t>SMS032-7</t>
  </si>
  <si>
    <t>SMS034-7</t>
  </si>
  <si>
    <t>SMS035-7</t>
  </si>
  <si>
    <t>SMS036-7</t>
  </si>
  <si>
    <t>SMS038-7</t>
  </si>
  <si>
    <t>SMS039-7</t>
  </si>
  <si>
    <t>SMS040-7</t>
  </si>
  <si>
    <t>SMS041-7</t>
  </si>
  <si>
    <t>SMS042-7</t>
  </si>
  <si>
    <t>SMS043-7</t>
  </si>
  <si>
    <t>SMS059-7</t>
  </si>
  <si>
    <t>SMS045-7</t>
  </si>
  <si>
    <t>SMS046-7</t>
  </si>
  <si>
    <t>SMS048-7</t>
  </si>
  <si>
    <t>SMS049-7</t>
  </si>
  <si>
    <t>SMS050-7</t>
  </si>
  <si>
    <t>SMS051-7</t>
  </si>
  <si>
    <t>SMS053-7</t>
  </si>
  <si>
    <t>SMS056-7</t>
  </si>
  <si>
    <t>SMS057-7</t>
  </si>
  <si>
    <t>SMS058-7</t>
  </si>
  <si>
    <t>SMS054-7</t>
  </si>
  <si>
    <t>SMS055-7</t>
  </si>
  <si>
    <t>INT001-7</t>
  </si>
  <si>
    <t>INT002-7</t>
  </si>
  <si>
    <t>SMS001-8</t>
  </si>
  <si>
    <t>SMS002-8</t>
  </si>
  <si>
    <t>SMS003-8</t>
  </si>
  <si>
    <t>SMS004-8</t>
  </si>
  <si>
    <t>SMS006-8</t>
  </si>
  <si>
    <t>SMS007-8</t>
  </si>
  <si>
    <t>SMS009-8</t>
  </si>
  <si>
    <t>SMS010-8</t>
  </si>
  <si>
    <t>SMS011-8</t>
  </si>
  <si>
    <t>SMS012-8</t>
  </si>
  <si>
    <t>SMS013-8</t>
  </si>
  <si>
    <t>SMS014-8</t>
  </si>
  <si>
    <t>SMS015-8</t>
  </si>
  <si>
    <t>SMS016-8</t>
  </si>
  <si>
    <t>SMS017-8</t>
  </si>
  <si>
    <t>SMS060-8</t>
  </si>
  <si>
    <t>SMS019-8</t>
  </si>
  <si>
    <t>SMS020-8</t>
  </si>
  <si>
    <t>SMS021-8</t>
  </si>
  <si>
    <t>SMS022-8</t>
  </si>
  <si>
    <t>SMS023-8</t>
  </si>
  <si>
    <t>SMS024-8</t>
  </si>
  <si>
    <t>SMS061-8</t>
  </si>
  <si>
    <t>SMS026-8</t>
  </si>
  <si>
    <t>SMS027-8</t>
  </si>
  <si>
    <t>SMS028-8</t>
  </si>
  <si>
    <t>SMS029-8</t>
  </si>
  <si>
    <t>SMS030-8</t>
  </si>
  <si>
    <t>SMS031-8</t>
  </si>
  <si>
    <t>SMS032-8</t>
  </si>
  <si>
    <t>SMS034-8</t>
  </si>
  <si>
    <t>SMS035-8</t>
  </si>
  <si>
    <t>SMS036-8</t>
  </si>
  <si>
    <t>SMS038-8</t>
  </si>
  <si>
    <t>SMS039-8</t>
  </si>
  <si>
    <t>SMS040-8</t>
  </si>
  <si>
    <t>SMS041-8</t>
  </si>
  <si>
    <t>SMS042-8</t>
  </si>
  <si>
    <t>SMS043-8</t>
  </si>
  <si>
    <t>SMS059-8</t>
  </si>
  <si>
    <t>SMS045-8</t>
  </si>
  <si>
    <t>SMS046-8</t>
  </si>
  <si>
    <t>SMS048-8</t>
  </si>
  <si>
    <t>SMS049-8</t>
  </si>
  <si>
    <t>SMS050-8</t>
  </si>
  <si>
    <t>SMS051-8</t>
  </si>
  <si>
    <t>SMS053-8</t>
  </si>
  <si>
    <t>SMS056-8</t>
  </si>
  <si>
    <t>SMS057-8</t>
  </si>
  <si>
    <t>SMS058-8</t>
  </si>
  <si>
    <t>SMS054-8</t>
  </si>
  <si>
    <t>SMS055-8</t>
  </si>
  <si>
    <t>INT001-8</t>
  </si>
  <si>
    <t>INT002-8</t>
  </si>
  <si>
    <t>SMS001-9</t>
  </si>
  <si>
    <t>SMS002-9</t>
  </si>
  <si>
    <t>SMS003-9</t>
  </si>
  <si>
    <t>SMS004-9</t>
  </si>
  <si>
    <t>SMS006-9</t>
  </si>
  <si>
    <t>SMS007-9</t>
  </si>
  <si>
    <t>SMS009-9</t>
  </si>
  <si>
    <t>SMS010-9</t>
  </si>
  <si>
    <t>SMS011-9</t>
  </si>
  <si>
    <t>SMS012-9</t>
  </si>
  <si>
    <t>SMS013-9</t>
  </si>
  <si>
    <t>SMS014-9</t>
  </si>
  <si>
    <t>SMS015-9</t>
  </si>
  <si>
    <t>SMS016-9</t>
  </si>
  <si>
    <t>SMS017-9</t>
  </si>
  <si>
    <t>SMS060-9</t>
  </si>
  <si>
    <t>SMS019-9</t>
  </si>
  <si>
    <t>SMS020-9</t>
  </si>
  <si>
    <t>SMS021-9</t>
  </si>
  <si>
    <t>SMS022-9</t>
  </si>
  <si>
    <t>SMS023-9</t>
  </si>
  <si>
    <t>SMS024-9</t>
  </si>
  <si>
    <t>SMS061-9</t>
  </si>
  <si>
    <t>SMS026-9</t>
  </si>
  <si>
    <t>SMS027-9</t>
  </si>
  <si>
    <t>SMS028-9</t>
  </si>
  <si>
    <t>SMS029-9</t>
  </si>
  <si>
    <t>SMS030-9</t>
  </si>
  <si>
    <t>SMS031-9</t>
  </si>
  <si>
    <t>SMS032-9</t>
  </si>
  <si>
    <t>SMS034-9</t>
  </si>
  <si>
    <t>SMS035-9</t>
  </si>
  <si>
    <t>SMS036-9</t>
  </si>
  <si>
    <t>SMS038-9</t>
  </si>
  <si>
    <t>SMS039-9</t>
  </si>
  <si>
    <t>SMS040-9</t>
  </si>
  <si>
    <t>SMS041-9</t>
  </si>
  <si>
    <t>SMS042-9</t>
  </si>
  <si>
    <t>SMS043-9</t>
  </si>
  <si>
    <t>SMS059-9</t>
  </si>
  <si>
    <t>SMS045-9</t>
  </si>
  <si>
    <t>SMS046-9</t>
  </si>
  <si>
    <t>SMS048-9</t>
  </si>
  <si>
    <t>SMS049-9</t>
  </si>
  <si>
    <t>SMS050-9</t>
  </si>
  <si>
    <t>SMS051-9</t>
  </si>
  <si>
    <t>SMS053-9</t>
  </si>
  <si>
    <t>SMS056-9</t>
  </si>
  <si>
    <t>SMS057-9</t>
  </si>
  <si>
    <t>SMS058-9</t>
  </si>
  <si>
    <t>SMS054-9</t>
  </si>
  <si>
    <t>SMS055-9</t>
  </si>
  <si>
    <t>INT001-9</t>
  </si>
  <si>
    <t>INT002-9</t>
  </si>
  <si>
    <t>Tabella 1G - Incarichi gestionali, professionali, di organizzazione e funzione di coordinamento</t>
  </si>
  <si>
    <t>Figura professionale</t>
  </si>
  <si>
    <t>Incarichi / Funzioni</t>
  </si>
  <si>
    <t>Posizione</t>
  </si>
  <si>
    <t>AZIENDA</t>
  </si>
  <si>
    <t>STRUTTURA 1</t>
  </si>
  <si>
    <t>STRUTTURA 2</t>
  </si>
  <si>
    <t>STRUTTURA 3</t>
  </si>
  <si>
    <t>STRUTTURA 4</t>
  </si>
  <si>
    <t>STRUTTURA 5</t>
  </si>
  <si>
    <t>STRUTTURA 6</t>
  </si>
  <si>
    <t>STRUTTURA 7</t>
  </si>
  <si>
    <t>STRUTTURA 8</t>
  </si>
  <si>
    <t>STRUTTURA 9</t>
  </si>
  <si>
    <t>STRUTTURA 10</t>
  </si>
  <si>
    <t>STRUTTURA 11</t>
  </si>
  <si>
    <t>STRUTTURA 12</t>
  </si>
  <si>
    <t>STRUTTURA 13</t>
  </si>
  <si>
    <t>STRUTTURA 14</t>
  </si>
  <si>
    <t>STRUTTURA 15</t>
  </si>
  <si>
    <t>STRUTTURA 16</t>
  </si>
  <si>
    <t>STRUTTURA 17</t>
  </si>
  <si>
    <t>STRUTTURA 18</t>
  </si>
  <si>
    <t>STRUTTURA 19</t>
  </si>
  <si>
    <t>STRUTTURA 20</t>
  </si>
  <si>
    <t>STRUTTURA 21</t>
  </si>
  <si>
    <t>STRUTTURA 22</t>
  </si>
  <si>
    <t>MEDICI, ODONTOIATRI, VETERINARI</t>
  </si>
  <si>
    <t>DIPARTIMENTI</t>
  </si>
  <si>
    <t>Previsti</t>
  </si>
  <si>
    <t>Assegnati a personale a tempo indeterminato</t>
  </si>
  <si>
    <t>Assegnati a personale art. 15 septies</t>
  </si>
  <si>
    <t>STRUTTURE COMPLESSE (art.18, comma 1, I), lett. a)</t>
  </si>
  <si>
    <t>Previste</t>
  </si>
  <si>
    <t>Assegnate a personale a tempo indeterminato</t>
  </si>
  <si>
    <t>Assegnate a personale art. 15 septies</t>
  </si>
  <si>
    <t>STRUTTURE SEMPLICI A VALENZA DIPARTIMENTALE (art.18, comma 1, I), lett. b)</t>
  </si>
  <si>
    <t>STRUTTURE SEMPLICI (art.18, comma 1, I), lett. c)</t>
  </si>
  <si>
    <t>ALTISSIMA PROFESSIONALITA' A VALENZA DIPARTIM. (art.18, comma 1, II), lett. a1)</t>
  </si>
  <si>
    <t>ALTISSIMA PROFESSIONALITA' (art.18, comma 1, II), lett. a2)</t>
  </si>
  <si>
    <t>ALTA SPECIALIZZAZIONE (art.18, comma 1, II), lett. b)</t>
  </si>
  <si>
    <t>CONSULENZA, STUDIO E RICERCA, ISPETT., VERIF. e CONTR.(art.18, c.1, II), lett.c)</t>
  </si>
  <si>
    <t>PROFESSIONALE DI BASE (art.18, comma 1, II), lett. d)</t>
  </si>
  <si>
    <t>BIOLOGI, CHIMICI, FARMACISTI, FISICI, PSICOLOGI</t>
  </si>
  <si>
    <t>DIRIGENTI  PROFESSIONALI, TECNICI, AMMINISTRATIVI</t>
  </si>
  <si>
    <t>STRUTTURE COMPLESSE</t>
  </si>
  <si>
    <t>STRUTTURE SEMPLICI A VALENZA DIPARTIMENTALE</t>
  </si>
  <si>
    <t>STRUTTURE SEMPLICI</t>
  </si>
  <si>
    <t>ALTRI INCARICHI</t>
  </si>
  <si>
    <t>PERSONALE NON DIRIGENTE</t>
  </si>
  <si>
    <t>INCARICO DI ORGANIZZAZIONE - RUOLO SANITARIO</t>
  </si>
  <si>
    <t xml:space="preserve">Assegnati </t>
  </si>
  <si>
    <t xml:space="preserve">Con funzione di Coordinamento </t>
  </si>
  <si>
    <t>Incarichi di posizione organizzativa precedentemente attribuiti, ancora attivi</t>
  </si>
  <si>
    <t>INCARICO DI ORGANIZZAZIONE - PROFILI DI COLLAB. PROFESS. DI ASSISTENTE SOCIALE</t>
  </si>
  <si>
    <t>INCARICO DI ORGANIZZAZIONE - RUOLO TECNICO</t>
  </si>
  <si>
    <t>INCARICO DI ORGANIZZAZIONE - RUOLO PROFESSIONALE</t>
  </si>
  <si>
    <t>INCARICO DI ORGANIZZAZIONE - RUOLO AMMINISTRATIVO</t>
  </si>
  <si>
    <t>INCARICO PROFESSIONALE - RUOLO SANITARIO</t>
  </si>
  <si>
    <t>INCARICO PROFESSIONALE - PROFILI DI COLLABORATORE PROFESSIONALE DI ASSISTENTE SOCIALE</t>
  </si>
  <si>
    <t>INCARICO PROFESSIONALE - RUOLO TECNICO</t>
  </si>
  <si>
    <t>INCARICO PROFESSIONALE - RUOLO PROFESSIONALE</t>
  </si>
  <si>
    <t>INCARICO PROFESSIONALE - RUOLO AMMINISTRATIVO</t>
  </si>
  <si>
    <t>ID_RECORD</t>
  </si>
  <si>
    <t>GRP1</t>
  </si>
  <si>
    <t>GRP2</t>
  </si>
  <si>
    <t>GRP3</t>
  </si>
  <si>
    <t>IMP_AZ</t>
  </si>
  <si>
    <t>IMP_STR1</t>
  </si>
  <si>
    <t>IMP_STR2</t>
  </si>
  <si>
    <t>IMP_STR3</t>
  </si>
  <si>
    <t>IMP_STR4</t>
  </si>
  <si>
    <t>IMP_STR5</t>
  </si>
  <si>
    <t>IMP_STR6</t>
  </si>
  <si>
    <t>IMP_STR7</t>
  </si>
  <si>
    <t>IMP_STR8</t>
  </si>
  <si>
    <t>IMP_STR9</t>
  </si>
  <si>
    <t>IMP_STR10</t>
  </si>
  <si>
    <t>IMP_STR11</t>
  </si>
  <si>
    <t>IMP_STR12</t>
  </si>
  <si>
    <t>IMP_STR13</t>
  </si>
  <si>
    <t>IMP_STR14</t>
  </si>
  <si>
    <t>IMP_STR15</t>
  </si>
  <si>
    <t>IMP_STR16</t>
  </si>
  <si>
    <t>IMP_STR17</t>
  </si>
  <si>
    <t>IMP_STR18</t>
  </si>
  <si>
    <t>IMP_STR19</t>
  </si>
  <si>
    <t>IMP_STR20</t>
  </si>
  <si>
    <t>IMP_STR21</t>
  </si>
  <si>
    <t>IMP_STR22</t>
  </si>
  <si>
    <t>1.1.1</t>
  </si>
  <si>
    <t>1.1.2</t>
  </si>
  <si>
    <t>1.1.3</t>
  </si>
  <si>
    <t>1.2.4</t>
  </si>
  <si>
    <t>1.2.5</t>
  </si>
  <si>
    <t>1.2.6</t>
  </si>
  <si>
    <t>1.3.7</t>
  </si>
  <si>
    <t>1.3.8</t>
  </si>
  <si>
    <t>1.3.9</t>
  </si>
  <si>
    <t>1.4.10</t>
  </si>
  <si>
    <t>1.4.11</t>
  </si>
  <si>
    <t>1.4.12</t>
  </si>
  <si>
    <t>1.5.13</t>
  </si>
  <si>
    <t>1.5.14</t>
  </si>
  <si>
    <t>1.5.15</t>
  </si>
  <si>
    <t>1.6.16</t>
  </si>
  <si>
    <t>1.6.17</t>
  </si>
  <si>
    <t>1.6.18</t>
  </si>
  <si>
    <t>1.7.19</t>
  </si>
  <si>
    <t>1.7.20</t>
  </si>
  <si>
    <t>1.8.21</t>
  </si>
  <si>
    <t>1.8.22</t>
  </si>
  <si>
    <t>1.9.23</t>
  </si>
  <si>
    <t>1.9.24</t>
  </si>
  <si>
    <t>2.10.25</t>
  </si>
  <si>
    <t>2.10.26</t>
  </si>
  <si>
    <t>2.10.27</t>
  </si>
  <si>
    <t>2.11.28</t>
  </si>
  <si>
    <t>2.11.29</t>
  </si>
  <si>
    <t>2.11.30</t>
  </si>
  <si>
    <t>2.12.31</t>
  </si>
  <si>
    <t>2.12.32</t>
  </si>
  <si>
    <t>2.12.33</t>
  </si>
  <si>
    <t>2.13.34</t>
  </si>
  <si>
    <t>2.13.35</t>
  </si>
  <si>
    <t>2.13.36</t>
  </si>
  <si>
    <t>2.14.37</t>
  </si>
  <si>
    <t>2.14.38</t>
  </si>
  <si>
    <t>2.14.39</t>
  </si>
  <si>
    <t>2.15.40</t>
  </si>
  <si>
    <t>2.15.41</t>
  </si>
  <si>
    <t>2.15.42</t>
  </si>
  <si>
    <t>2.16.43</t>
  </si>
  <si>
    <t>2.16.44</t>
  </si>
  <si>
    <t>2.17.45</t>
  </si>
  <si>
    <t>2.17.46</t>
  </si>
  <si>
    <t>2.18.47</t>
  </si>
  <si>
    <t>2.18.48</t>
  </si>
  <si>
    <t>3.19.49</t>
  </si>
  <si>
    <t>3.19.50</t>
  </si>
  <si>
    <t>3.19.51</t>
  </si>
  <si>
    <t>3.20.52</t>
  </si>
  <si>
    <t>3.20.53</t>
  </si>
  <si>
    <t>3.20.54</t>
  </si>
  <si>
    <t>3.21.55</t>
  </si>
  <si>
    <t>3.21.56</t>
  </si>
  <si>
    <t>3.21.57</t>
  </si>
  <si>
    <t>3.22.58</t>
  </si>
  <si>
    <t>3.22.59</t>
  </si>
  <si>
    <t>3.22.60</t>
  </si>
  <si>
    <t>3.23.61</t>
  </si>
  <si>
    <t>3.23.62</t>
  </si>
  <si>
    <t>3.23.63</t>
  </si>
  <si>
    <t>3.24.64</t>
  </si>
  <si>
    <t>3.24.65</t>
  </si>
  <si>
    <t>3.24.66</t>
  </si>
  <si>
    <t>3.25.67</t>
  </si>
  <si>
    <t>3.25.68</t>
  </si>
  <si>
    <t>3.26.69</t>
  </si>
  <si>
    <t>3.26.70</t>
  </si>
  <si>
    <t>3.27.71</t>
  </si>
  <si>
    <t>3.27.72</t>
  </si>
  <si>
    <t>4.28.73</t>
  </si>
  <si>
    <t>4.28.74</t>
  </si>
  <si>
    <t>4.28.75</t>
  </si>
  <si>
    <t>4.29.76</t>
  </si>
  <si>
    <t>4.29.77</t>
  </si>
  <si>
    <t>4.29.78</t>
  </si>
  <si>
    <t>4.30.79</t>
  </si>
  <si>
    <t>4.30.80</t>
  </si>
  <si>
    <t>4.30.81</t>
  </si>
  <si>
    <t>4.31.82</t>
  </si>
  <si>
    <t>4.31.83</t>
  </si>
  <si>
    <t>4.31.84</t>
  </si>
  <si>
    <t>4.32.85</t>
  </si>
  <si>
    <t>4.32.86</t>
  </si>
  <si>
    <t>4.32.87</t>
  </si>
  <si>
    <t>5.33.88</t>
  </si>
  <si>
    <t>5.33.89</t>
  </si>
  <si>
    <t>5.33.90</t>
  </si>
  <si>
    <t>5.33.91</t>
  </si>
  <si>
    <t>5.34.92</t>
  </si>
  <si>
    <t>5.34.93</t>
  </si>
  <si>
    <t>5.34.94</t>
  </si>
  <si>
    <t>5.34.95</t>
  </si>
  <si>
    <t>5.35.96</t>
  </si>
  <si>
    <t>5.35.97</t>
  </si>
  <si>
    <t>5.35.98</t>
  </si>
  <si>
    <t>5.36.99</t>
  </si>
  <si>
    <t>5.36.100</t>
  </si>
  <si>
    <t>5.36.101</t>
  </si>
  <si>
    <t>5.37.102</t>
  </si>
  <si>
    <t>5.37.103</t>
  </si>
  <si>
    <t>5.37.104</t>
  </si>
  <si>
    <t>5.38.105</t>
  </si>
  <si>
    <t>5.38.106</t>
  </si>
  <si>
    <t>5.39.107</t>
  </si>
  <si>
    <t>5.39.108</t>
  </si>
  <si>
    <t>5.40.109</t>
  </si>
  <si>
    <t>5.40.110</t>
  </si>
  <si>
    <t>5.41.111</t>
  </si>
  <si>
    <t>5.41.112</t>
  </si>
  <si>
    <t>5.42.113</t>
  </si>
  <si>
    <t>5.42.114</t>
  </si>
  <si>
    <t>STRUTT_1</t>
  </si>
  <si>
    <t>STRUTT_2</t>
  </si>
  <si>
    <t>STRUTT_3</t>
  </si>
  <si>
    <t>STRUTT_4</t>
  </si>
  <si>
    <t>STRUTT_5</t>
  </si>
  <si>
    <t>STRUTT_6</t>
  </si>
  <si>
    <t>STRUTT_7</t>
  </si>
  <si>
    <t>STRUTT_8</t>
  </si>
  <si>
    <t>STRUTT_9</t>
  </si>
  <si>
    <t>STRUTT_10</t>
  </si>
  <si>
    <t>STRUTT_11</t>
  </si>
  <si>
    <t>STRUTT_12</t>
  </si>
  <si>
    <t>STRUTT_13</t>
  </si>
  <si>
    <t>STRUTT_14</t>
  </si>
  <si>
    <t>STRUTT_15</t>
  </si>
  <si>
    <t>STRUTT_16</t>
  </si>
  <si>
    <t>STRUTT_17</t>
  </si>
  <si>
    <t>STRUTT_18</t>
  </si>
  <si>
    <t>STRUTT_19</t>
  </si>
  <si>
    <t>STRUTT_20</t>
  </si>
  <si>
    <t>STRUTT_21</t>
  </si>
  <si>
    <t>STRUTT_22</t>
  </si>
  <si>
    <t>STRUTTURA_1C</t>
  </si>
  <si>
    <t>030922</t>
  </si>
  <si>
    <t>TAB.1SD - PERSONALE DIPENDENTE E NON DIPENDENTE DEL SERVIZIO DIPENDENZE PER PROFILO PROFESSIONALE</t>
  </si>
  <si>
    <t>SERT</t>
  </si>
  <si>
    <t>Dipendenti (*)</t>
  </si>
  <si>
    <t>Altre forme di rapporto professionale (**)</t>
  </si>
  <si>
    <t>N U M E R O   D I   D I P E N D E N T I</t>
  </si>
  <si>
    <t>A tempo determinato (*)</t>
  </si>
  <si>
    <t>Formazione lavoro (*)</t>
  </si>
  <si>
    <t>Contratti di somministrazione
(ex Interinale) (*)</t>
  </si>
  <si>
    <t>LSU/LPU/ASU(*)</t>
  </si>
  <si>
    <t>Telelavoro/Smart working (**)  Personale indicato in T1</t>
  </si>
  <si>
    <t>Personale soggetto a turnazione (**) Personale indicato in T1</t>
  </si>
  <si>
    <t>Personale soggetto a reperibilità (**) Personale indicato in T1</t>
  </si>
  <si>
    <t>medici (***)</t>
  </si>
  <si>
    <t>MD</t>
  </si>
  <si>
    <t>veterinari  (***)</t>
  </si>
  <si>
    <t>MV</t>
  </si>
  <si>
    <t>odontoiatri  (***)</t>
  </si>
  <si>
    <t>MO</t>
  </si>
  <si>
    <t>dirigenti sanitari non medici (***)</t>
  </si>
  <si>
    <t>DS</t>
  </si>
  <si>
    <t>dirigenti professioni sanitarie (***)</t>
  </si>
  <si>
    <t>PS</t>
  </si>
  <si>
    <t>profili ruolo sanitario - personale infermieristico</t>
  </si>
  <si>
    <t>SI</t>
  </si>
  <si>
    <t>profili ruolo sanitario - personale funzioni riabilitative</t>
  </si>
  <si>
    <t>SF</t>
  </si>
  <si>
    <t>profili ruolo sanitario - personale tecnico sanitario</t>
  </si>
  <si>
    <t>ST</t>
  </si>
  <si>
    <t>profili ruolo sanitario - personale vigilanza e ispezione</t>
  </si>
  <si>
    <t>SV</t>
  </si>
  <si>
    <t>dirigenti ruolo professionale (***)</t>
  </si>
  <si>
    <t>DP</t>
  </si>
  <si>
    <t>profili ruolo professionale</t>
  </si>
  <si>
    <t>LP</t>
  </si>
  <si>
    <t>dirigenti ruolo tecnico (***)</t>
  </si>
  <si>
    <t>DT</t>
  </si>
  <si>
    <t>profili ruolo tecnico</t>
  </si>
  <si>
    <t>LT</t>
  </si>
  <si>
    <t>dirigenti ruolo amministrativo (***)</t>
  </si>
  <si>
    <t>DA</t>
  </si>
  <si>
    <t>profili ruolo amministrativo</t>
  </si>
  <si>
    <t>LA</t>
  </si>
  <si>
    <t>personale contrattista</t>
  </si>
  <si>
    <t>PC</t>
  </si>
  <si>
    <t>(*)   dati su base annua</t>
  </si>
  <si>
    <t>(**)  presenti al 31 dicembre anno corrente</t>
  </si>
  <si>
    <t>(***) Per i contratti di cui all'art. 15-septies del d.lgs n. 502/92 e successive modificazioni, non vanno indicate unità nella colonna "a tempo determinato" in quanto sono previste specifiche qualifiche nella tabella 1.</t>
  </si>
  <si>
    <t>Categoria</t>
  </si>
  <si>
    <t>Cod_Cat</t>
  </si>
  <si>
    <t>Tmp_Det_U</t>
  </si>
  <si>
    <t>Tmp_Det_D</t>
  </si>
  <si>
    <t>Form_Lav_U</t>
  </si>
  <si>
    <t>Form_Lav_D</t>
  </si>
  <si>
    <t>Cntr_Somm_U</t>
  </si>
  <si>
    <t>Cntr_Somm_D</t>
  </si>
  <si>
    <t>lsu_U</t>
  </si>
  <si>
    <t>lsu_D</t>
  </si>
  <si>
    <t>Tel_Lav_U</t>
  </si>
  <si>
    <t>Tel_Lav_D</t>
  </si>
  <si>
    <t>Turni_U</t>
  </si>
  <si>
    <t>Turni_D</t>
  </si>
  <si>
    <t>Reperib_U</t>
  </si>
  <si>
    <t>Reperib_D</t>
  </si>
  <si>
    <t>Anzianità di servizio maturata al 31/12, anche in modo non continuativo, nell'attuale o in altre amministrazioni</t>
  </si>
  <si>
    <t>Fino a 1 anno</t>
  </si>
  <si>
    <t>Da 1 a 2 anni</t>
  </si>
  <si>
    <t>Da 2 a 3 anni</t>
  </si>
  <si>
    <t>Oltre i 3 anni</t>
  </si>
  <si>
    <t>Uomo / Donna</t>
  </si>
  <si>
    <t>U</t>
  </si>
  <si>
    <t>D</t>
  </si>
  <si>
    <t>Personale con contratti di collaborazione coordinata e continuativa</t>
  </si>
  <si>
    <t>Tempo determinato</t>
  </si>
  <si>
    <t>TOTALE Tempo determinato</t>
  </si>
  <si>
    <t>Descrizione</t>
  </si>
  <si>
    <t>C_Fino_1_aa_U</t>
  </si>
  <si>
    <t>C_Fino_1_aa_D</t>
  </si>
  <si>
    <t>C_Da_1_a_2_aa_U</t>
  </si>
  <si>
    <t>C_Da_1_a_2_aa_D</t>
  </si>
  <si>
    <t>C_Da_2_a_3_aa_U</t>
  </si>
  <si>
    <t>C_Da_2_a_3_aa_D</t>
  </si>
  <si>
    <t>C_Oltre_3_aa_U</t>
  </si>
  <si>
    <t>C_Oltre_3_aa_D</t>
  </si>
  <si>
    <t>Fino_1_aa_U</t>
  </si>
  <si>
    <t>Fino_1_aa_D</t>
  </si>
  <si>
    <t>Da_1_a_2_aa_U</t>
  </si>
  <si>
    <t>Da_1_a_2_aa_D</t>
  </si>
  <si>
    <t>Da_2_a_3_aa_U</t>
  </si>
  <si>
    <t>Da_2_a_3_aa_D</t>
  </si>
  <si>
    <t>Oltre_3_aa_U</t>
  </si>
  <si>
    <t>Oltre_3_aa_D</t>
  </si>
  <si>
    <t>PA_U_Com_Dis</t>
  </si>
  <si>
    <t>PA_D_Com_Dis</t>
  </si>
  <si>
    <t>PA_U_Fuori_R</t>
  </si>
  <si>
    <t>PA_D_Fuori_R</t>
  </si>
  <si>
    <t>PA_U_Conv</t>
  </si>
  <si>
    <t>PA_D_Conv</t>
  </si>
  <si>
    <t>PA_U_Asp</t>
  </si>
  <si>
    <t>PA_D_Asp</t>
  </si>
  <si>
    <t>PE_U_Com_Dis</t>
  </si>
  <si>
    <t>PE_D_Com_Dis</t>
  </si>
  <si>
    <t>PE_U_Fuori_R</t>
  </si>
  <si>
    <t>PE_D_Fuori_R</t>
  </si>
  <si>
    <t>PE_U_Conv</t>
  </si>
  <si>
    <t>PE_D_Conv</t>
  </si>
  <si>
    <t>PERSONALE DELL'AMMINISTRAZIONE (* )</t>
  </si>
  <si>
    <t>PERSONALE ESTERNO ( ** )</t>
  </si>
  <si>
    <t>qualifica/posizione economica/profilo</t>
  </si>
  <si>
    <t xml:space="preserve">COMANDATI / DISTACCATI </t>
  </si>
  <si>
    <t>FUORI RUOLO</t>
  </si>
  <si>
    <t>CONVENZIONI</t>
  </si>
  <si>
    <t>PERSONALE IN ASPETTATIVA</t>
  </si>
  <si>
    <t>(sono evidenziate quelle valorizzate nella T1)</t>
  </si>
  <si>
    <t>(a) personale a tempo indeterminato al quale viene applicato un contratto di lavoro di tipo privatistico (es.: tipografico,chimico,edile, metalmeccanico, portierato, ecc.) e personale ex medico condotto di cui all'art. 36, comma 3, del CCNL 10.2.2004</t>
  </si>
  <si>
    <t>(b) applicazione dell'art. 15-septies del d.lgs n. 502/92 e successive modificazioni</t>
  </si>
  <si>
    <t>(*) Personale dell'Amministrazione comandato e fuori ruolo presso altre Amministrazioni</t>
  </si>
  <si>
    <t>(**) Personale comandato e fuori ruolo proveniente da altre Amministrazioni</t>
  </si>
  <si>
    <t>(1) qualifica unica di dirigente delle professioni sanitarie infermieristiche, tecniche, della riabilitazione, della prevenzione e della professione ostetrica di cui agli artt. 41 e 42 del CCNL 10.2.2004 e all'art. 24, comma 20, del CCNL 3/11/2005</t>
  </si>
  <si>
    <t>ENTRATI in: qualifica/posizione economica/profilo</t>
  </si>
  <si>
    <t xml:space="preserve">USCITI da: 
qualifica/posizione economica/profilo
</t>
  </si>
  <si>
    <t xml:space="preserve">Codice
</t>
  </si>
  <si>
    <t xml:space="preserve">TOTALE
USCITI
</t>
  </si>
  <si>
    <t>TOTALE ENTRATI</t>
  </si>
  <si>
    <t>Usciti</t>
  </si>
  <si>
    <t>Cod_Uscita</t>
  </si>
  <si>
    <t>_D0097</t>
  </si>
  <si>
    <t>_D0482</t>
  </si>
  <si>
    <t>_D0163</t>
  </si>
  <si>
    <t>_D0484</t>
  </si>
  <si>
    <t>_00061</t>
  </si>
  <si>
    <t>Collocamento a riposo per limiti di età</t>
  </si>
  <si>
    <t>Dimissioni (con diritto a pensione)</t>
  </si>
  <si>
    <t>Passaggi per esternalizzazioni (*)</t>
  </si>
  <si>
    <t>Passaggi ad altra Amministrazione dello stesso comparto (*)</t>
  </si>
  <si>
    <t>Passaggi ad altra Amministrazione di altro comparto (*)</t>
  </si>
  <si>
    <t>Risoluz. rapporto di lavoro</t>
  </si>
  <si>
    <t>Licenziamenti disposti dall’ente</t>
  </si>
  <si>
    <t>Vincitori altro concorso pubblico</t>
  </si>
  <si>
    <t>Altre cause</t>
  </si>
  <si>
    <t>C01</t>
  </si>
  <si>
    <t>C03</t>
  </si>
  <si>
    <t>C17</t>
  </si>
  <si>
    <t>C18</t>
  </si>
  <si>
    <t>C19</t>
  </si>
  <si>
    <t>C21</t>
  </si>
  <si>
    <t>C25</t>
  </si>
  <si>
    <t>C27</t>
  </si>
  <si>
    <t>C99</t>
  </si>
  <si>
    <t>(*) Escluso il personale comandato e quello fuori ruolo</t>
  </si>
  <si>
    <t>Lim_Eta_U</t>
  </si>
  <si>
    <t>Lim_Eta_D</t>
  </si>
  <si>
    <t>Dim_U</t>
  </si>
  <si>
    <t>Dim_D</t>
  </si>
  <si>
    <t>Esterno_U</t>
  </si>
  <si>
    <t>Esterno_D</t>
  </si>
  <si>
    <t>PaA_Sc_U</t>
  </si>
  <si>
    <t>PaA_Sc_D</t>
  </si>
  <si>
    <t>PaA_Ac_U</t>
  </si>
  <si>
    <t>PaA_Ac_D</t>
  </si>
  <si>
    <t>RisR_U</t>
  </si>
  <si>
    <t>RisR_D</t>
  </si>
  <si>
    <t>Licenz_U</t>
  </si>
  <si>
    <t>Licenz_D</t>
  </si>
  <si>
    <t>Vincitori_cp_U</t>
  </si>
  <si>
    <t>Vincitori_CP_D</t>
  </si>
  <si>
    <t>Altre_Cause_U</t>
  </si>
  <si>
    <t>Altre_Cause_D</t>
  </si>
  <si>
    <t>Tot_U</t>
  </si>
  <si>
    <t>Tot_D</t>
  </si>
  <si>
    <t xml:space="preserve">N U M E R O   D I   D I P E N D E N T I </t>
  </si>
  <si>
    <t>qualifica/posiz. economica/profilo</t>
  </si>
  <si>
    <t>Nomina da concorso</t>
  </si>
  <si>
    <t>Personale stabilizzato da LSU/LPU</t>
  </si>
  <si>
    <t xml:space="preserve">Assunzione per chiamata diretta (L. 68/99 - categorie protette) </t>
  </si>
  <si>
    <t xml:space="preserve">Assunzione per chiamata numerica (L. 68/99 - categorie protette) </t>
  </si>
  <si>
    <t>Passaggi da altra Amministrazione dello stesso comparto (*)</t>
  </si>
  <si>
    <t>Passaggi da altra Amministrazione di altro comparto (*)</t>
  </si>
  <si>
    <t>Personale assunto con procedure Art. 35, c.3-Bis, DLGS 156/01</t>
  </si>
  <si>
    <t>Personale assunto con procedure art. 20 D.Lgs.75/2017</t>
  </si>
  <si>
    <t>A23</t>
  </si>
  <si>
    <t>A24</t>
  </si>
  <si>
    <t>A27</t>
  </si>
  <si>
    <t>A28</t>
  </si>
  <si>
    <t>A29</t>
  </si>
  <si>
    <t>A30</t>
  </si>
  <si>
    <t>A31</t>
  </si>
  <si>
    <t>A35</t>
  </si>
  <si>
    <t>A41</t>
  </si>
  <si>
    <t xml:space="preserve">(*) Escluso il personale comandato e quello fuori ruolo </t>
  </si>
  <si>
    <t>Conc_U</t>
  </si>
  <si>
    <t>Conc_D</t>
  </si>
  <si>
    <t>P_Stab_Lsu_U</t>
  </si>
  <si>
    <t>P_Stab_Lsu_D</t>
  </si>
  <si>
    <t>Ass_Chiam_D_U</t>
  </si>
  <si>
    <t>Ass_Chiam_D_D</t>
  </si>
  <si>
    <t>Ass_Chiam_N_U</t>
  </si>
  <si>
    <t>Ass_Chiam_N_D</t>
  </si>
  <si>
    <t>Ass_Proc35_U</t>
  </si>
  <si>
    <t>Ass_Proc35_D</t>
  </si>
  <si>
    <t>Ass_Proc20_U</t>
  </si>
  <si>
    <t>Ass_Proc20_D</t>
  </si>
  <si>
    <t>Tra_0_e_5_aa_U</t>
  </si>
  <si>
    <t>Tra_0_e_5_aa_D</t>
  </si>
  <si>
    <t>Tra_6_e_10_aa_U</t>
  </si>
  <si>
    <t>Tra_6_e_10_aa_D</t>
  </si>
  <si>
    <t>Tra_11_e_15_aa_U</t>
  </si>
  <si>
    <t>Tra_11_e_15_aa_D</t>
  </si>
  <si>
    <t>Tra_16_e_20_aa_U</t>
  </si>
  <si>
    <t>Tra_16_e_20_aa_D</t>
  </si>
  <si>
    <t>Tra_21_e_25_aa_U</t>
  </si>
  <si>
    <t>Tra_21_e_25_aa_D</t>
  </si>
  <si>
    <t>Tra_26_e_30_aa_U</t>
  </si>
  <si>
    <t>Tra_26_e_30_aa_D</t>
  </si>
  <si>
    <t>Tra_31_e_35_aa_U</t>
  </si>
  <si>
    <t>Tra_31_e_35_aa_D</t>
  </si>
  <si>
    <t>Tra_36_e_40_aa_U</t>
  </si>
  <si>
    <t>Tra_36_e_40_aa_D</t>
  </si>
  <si>
    <t>Tra_41_e_43_aa_U</t>
  </si>
  <si>
    <t>Tra_41_e_43_aa_D</t>
  </si>
  <si>
    <t>Da_44_aa_U</t>
  </si>
  <si>
    <t>Da_44_aa_D</t>
  </si>
  <si>
    <t>Fino_a_19_aa_U</t>
  </si>
  <si>
    <t>Fino_a_19_aa_D</t>
  </si>
  <si>
    <t>Tra_20_e_24_aa_U</t>
  </si>
  <si>
    <t>Tra_20_e_24_aa_D</t>
  </si>
  <si>
    <t>Tra_25_e_29_aa_U</t>
  </si>
  <si>
    <t>Tra_25_e_29_aa_D</t>
  </si>
  <si>
    <t>Tra_30_e_34_aa_U</t>
  </si>
  <si>
    <t>Tra_30_e_34_aa_D</t>
  </si>
  <si>
    <t>Tra_35_e_39_aa_U</t>
  </si>
  <si>
    <t>Tra_35_e_39_aa_D</t>
  </si>
  <si>
    <t>Tra_40_e_44_aa_U</t>
  </si>
  <si>
    <t>Tra_40_e_44_aa_D</t>
  </si>
  <si>
    <t>Tra_45_e_49_aa_U</t>
  </si>
  <si>
    <t>Tra_45_e_49_aa_D</t>
  </si>
  <si>
    <t>Tra_50_e_54_aa_U</t>
  </si>
  <si>
    <t>Tra_50_e_54_aa_D</t>
  </si>
  <si>
    <t>Tra_55_e_59_aa_U</t>
  </si>
  <si>
    <t>Tra_55_e_59_aa_D</t>
  </si>
  <si>
    <t>Tra_60_e_64_aa_U</t>
  </si>
  <si>
    <t>Tra_60_e_64_aa_D</t>
  </si>
  <si>
    <t>Tra_65_e_67_aa_U</t>
  </si>
  <si>
    <t>Tra_65_e_67_aa_D</t>
  </si>
  <si>
    <t>Da_68_e_oltre_U</t>
  </si>
  <si>
    <t>Da_68_e_oltre_D</t>
  </si>
  <si>
    <t>Sc_Obbl_U</t>
  </si>
  <si>
    <t>Sc_Obbl_D</t>
  </si>
  <si>
    <t>Lic_Med_Sup_U</t>
  </si>
  <si>
    <t>Lic_Med_Sup_D</t>
  </si>
  <si>
    <t>Lau_Breve_U</t>
  </si>
  <si>
    <t>Lau_Breve_D</t>
  </si>
  <si>
    <t>Laurea_U</t>
  </si>
  <si>
    <t>Laurea_D</t>
  </si>
  <si>
    <t>Spec_Post_Lau_U</t>
  </si>
  <si>
    <t>Spec_Post_Lau_D</t>
  </si>
  <si>
    <t>Tit_Post_Lau_U</t>
  </si>
  <si>
    <t>Tit_Post_Lau_D</t>
  </si>
  <si>
    <t>Qualifica/Posiz.economica/Profilo</t>
  </si>
  <si>
    <t>tra 0 e 5 anni</t>
  </si>
  <si>
    <t>tra 6 e 10 anni</t>
  </si>
  <si>
    <t xml:space="preserve"> tra 11 e 15 anni</t>
  </si>
  <si>
    <t>tra 16 e 20 anni</t>
  </si>
  <si>
    <t>tra 21 e 25 anni</t>
  </si>
  <si>
    <t>tra 26 e 30 anni</t>
  </si>
  <si>
    <t>tra 31 e 35 anni</t>
  </si>
  <si>
    <t>tra 36 e 40 anni</t>
  </si>
  <si>
    <t>tra 41 e 43 anni</t>
  </si>
  <si>
    <t>44 e oltre</t>
  </si>
  <si>
    <t xml:space="preserve">N U M E R O   D I   D I P E N D E N T I  </t>
  </si>
  <si>
    <t>qualifica/posiz.economica/profilo</t>
  </si>
  <si>
    <t>fino a 19 anni</t>
  </si>
  <si>
    <t>tra 20 e 24 anni</t>
  </si>
  <si>
    <t>tra 25 e 29 anni</t>
  </si>
  <si>
    <t xml:space="preserve"> tra 30 e 34 anni</t>
  </si>
  <si>
    <t>tra 35 e 39 anni</t>
  </si>
  <si>
    <t>tra 40 e 44 anni</t>
  </si>
  <si>
    <t>tra 45 e 49 anni</t>
  </si>
  <si>
    <t>tra 50 e 54 anni</t>
  </si>
  <si>
    <t>tra 55 e 59 anni</t>
  </si>
  <si>
    <t>tra 60 e 64 anni</t>
  </si>
  <si>
    <t>tra 65 e 67 anni</t>
  </si>
  <si>
    <t>Da 68 e oltre</t>
  </si>
  <si>
    <t>FINO ALLA SCUOLA DELL'OBBLIGO</t>
  </si>
  <si>
    <t>LIC. MEDIA SUPERIORE</t>
  </si>
  <si>
    <t>LAUREA BREVE</t>
  </si>
  <si>
    <t>LAUREA</t>
  </si>
  <si>
    <t>SPECIALIZZAZIONE
POST LAUREA/ DOTTORATO DI RICERCA</t>
  </si>
  <si>
    <t>ALTRI TITOLI
POST LAUREA</t>
  </si>
  <si>
    <t>ATTENZIONE: non compilare in caso in cui l'ente non è tenuto all'invio</t>
  </si>
  <si>
    <t>ESTERO</t>
  </si>
  <si>
    <t>ABRUZZO</t>
  </si>
  <si>
    <t>BASILICATA</t>
  </si>
  <si>
    <t>CALABRIA</t>
  </si>
  <si>
    <t>CAMPANIA</t>
  </si>
  <si>
    <t>EMILIA ROMAGNA</t>
  </si>
  <si>
    <t>FRIULI VENEZIA GIULIA</t>
  </si>
  <si>
    <t>LAZIO</t>
  </si>
  <si>
    <t>LIGURIA</t>
  </si>
  <si>
    <t>LOMBARDIA</t>
  </si>
  <si>
    <t>MARCHE</t>
  </si>
  <si>
    <t>MOLISE</t>
  </si>
  <si>
    <t>PIEMONTE</t>
  </si>
  <si>
    <t>PUGLIA</t>
  </si>
  <si>
    <t>SARDEGNA</t>
  </si>
  <si>
    <t>SICILIA</t>
  </si>
  <si>
    <t>TOSCANA</t>
  </si>
  <si>
    <t>UMBRIA</t>
  </si>
  <si>
    <t>VALLE D'AOSTA</t>
  </si>
  <si>
    <t>VENETO</t>
  </si>
  <si>
    <t>PROVINCIA AUTONOMA TRENTO</t>
  </si>
  <si>
    <t>PROVINCIA AUTONOMA BOLZANO</t>
  </si>
  <si>
    <t>TOTALE del personale da distribuire</t>
  </si>
  <si>
    <t>Estero_U</t>
  </si>
  <si>
    <t>Estero_D</t>
  </si>
  <si>
    <t>Abruzzo_U</t>
  </si>
  <si>
    <t>Abruzzo_D</t>
  </si>
  <si>
    <t>Basilicata_U</t>
  </si>
  <si>
    <t>Basilicata_D</t>
  </si>
  <si>
    <t>Calabria_U</t>
  </si>
  <si>
    <t>Calabria_D</t>
  </si>
  <si>
    <t>Campania_U</t>
  </si>
  <si>
    <t>Campania_D</t>
  </si>
  <si>
    <t>Emilia_U</t>
  </si>
  <si>
    <t>Emilia_D</t>
  </si>
  <si>
    <t>Friuli_U</t>
  </si>
  <si>
    <t>Friuli_D</t>
  </si>
  <si>
    <t>Lazio_U</t>
  </si>
  <si>
    <t>Lazio_D</t>
  </si>
  <si>
    <t>Liguria_U</t>
  </si>
  <si>
    <t>Liguria_D</t>
  </si>
  <si>
    <t>Lombardia_U</t>
  </si>
  <si>
    <t>Lombardia_D</t>
  </si>
  <si>
    <t>Marche_U</t>
  </si>
  <si>
    <t>Marche_D</t>
  </si>
  <si>
    <t>Molise_U</t>
  </si>
  <si>
    <t>Molise_D</t>
  </si>
  <si>
    <t>Piemonte_U</t>
  </si>
  <si>
    <t>Piemonte_D</t>
  </si>
  <si>
    <t>Puglia_U</t>
  </si>
  <si>
    <t>Puglia_D</t>
  </si>
  <si>
    <t>Sardegna_U</t>
  </si>
  <si>
    <t>Sardegna_D</t>
  </si>
  <si>
    <t>Sicilia_U</t>
  </si>
  <si>
    <t>Sicilia_D</t>
  </si>
  <si>
    <t>Toscana_U</t>
  </si>
  <si>
    <t>Toscana_D</t>
  </si>
  <si>
    <t>Umbria_U</t>
  </si>
  <si>
    <t>Umbria_D</t>
  </si>
  <si>
    <t>Aosta_U</t>
  </si>
  <si>
    <t>Aosta_D</t>
  </si>
  <si>
    <t>Veneto_U</t>
  </si>
  <si>
    <t>Veneto_D</t>
  </si>
  <si>
    <t>Trento_U</t>
  </si>
  <si>
    <t>Trento_D</t>
  </si>
  <si>
    <t>Bolzano_U</t>
  </si>
  <si>
    <t>Bolzano_D</t>
  </si>
  <si>
    <t>N U M E R O   G I O R N I   D I   A S S E N Z A</t>
  </si>
  <si>
    <t>FERIE</t>
  </si>
  <si>
    <t>ASSENZE PER MALATTIA RETRIBUITE</t>
  </si>
  <si>
    <t>CONGEDI RETRIBUITI AI SENSI DELL'ART.42,C.5, DLGS 151/2001</t>
  </si>
  <si>
    <t>LEGGE 104/92</t>
  </si>
  <si>
    <t>ASS.RETRIB.: MATERNITA', CONGEDO PARENT, MALATTIA FIGLIO</t>
  </si>
  <si>
    <t>ALTRI PERMESSI ED ASSENZE RETRIBUITE</t>
  </si>
  <si>
    <t>CONGEDI PARENTALI 
COVID-19</t>
  </si>
  <si>
    <t>SCIOPERI</t>
  </si>
  <si>
    <t>ALTRE ASSENZE NON RETRIBUITE</t>
  </si>
  <si>
    <t>FORMAZIONE</t>
  </si>
  <si>
    <t>F00</t>
  </si>
  <si>
    <t>M04</t>
  </si>
  <si>
    <t>O10</t>
  </si>
  <si>
    <t>PR4</t>
  </si>
  <si>
    <t>PR5</t>
  </si>
  <si>
    <t>PR6</t>
  </si>
  <si>
    <t>PR7</t>
  </si>
  <si>
    <t>SC1</t>
  </si>
  <si>
    <t>SS2</t>
  </si>
  <si>
    <t>Z01</t>
  </si>
  <si>
    <t>N. gg</t>
  </si>
  <si>
    <t>F00_U</t>
  </si>
  <si>
    <t>F00_D</t>
  </si>
  <si>
    <t>M04_U</t>
  </si>
  <si>
    <t>M04_D</t>
  </si>
  <si>
    <t>O10_U</t>
  </si>
  <si>
    <t>O10_D</t>
  </si>
  <si>
    <t>PR4_U</t>
  </si>
  <si>
    <t>PR4_D</t>
  </si>
  <si>
    <t>PR5_U</t>
  </si>
  <si>
    <t>PR5_D</t>
  </si>
  <si>
    <t>PR6_U</t>
  </si>
  <si>
    <t>PR6_D</t>
  </si>
  <si>
    <t>PR7_U</t>
  </si>
  <si>
    <t>PR7_D</t>
  </si>
  <si>
    <t>SC1_U</t>
  </si>
  <si>
    <t>SC1_D</t>
  </si>
  <si>
    <t>SS2_U</t>
  </si>
  <si>
    <t>SS2_D</t>
  </si>
  <si>
    <t>Z01_U</t>
  </si>
  <si>
    <t>Z01_D</t>
  </si>
  <si>
    <t>V O C I   D I   S P E S A</t>
  </si>
  <si>
    <t>NUMERO DI MENSILITA' (**)</t>
  </si>
  <si>
    <t>STIPENDIO</t>
  </si>
  <si>
    <t>R.I.A.</t>
  </si>
  <si>
    <t>PROGRESSIONE PER CLASSI E SCATTI/FASCE RETRIBUTIVE</t>
  </si>
  <si>
    <t>TREDICESIMA MENSILITA'</t>
  </si>
  <si>
    <t>ARRETRATI PER ANNI PRECEDENTI</t>
  </si>
  <si>
    <t>RECUPERI PER RITARDI ASSENZE ECC.</t>
  </si>
  <si>
    <t xml:space="preserve">Numero
Inc.
</t>
  </si>
  <si>
    <t>Incongruenza
17
Controllare RIA e Progressione per scatti</t>
  </si>
  <si>
    <t>M000</t>
  </si>
  <si>
    <t>A015</t>
  </si>
  <si>
    <t>A031</t>
  </si>
  <si>
    <t>A032</t>
  </si>
  <si>
    <t>A035</t>
  </si>
  <si>
    <t>A045</t>
  </si>
  <si>
    <t>A070</t>
  </si>
  <si>
    <t>RIA</t>
  </si>
  <si>
    <t>Progressioni</t>
  </si>
  <si>
    <t>NO</t>
  </si>
  <si>
    <t>(*) gli importi vanno indicati in EURO, senza cifre decimali (cfr. circolare: "istruzioni generali e specifiche di comparto")</t>
  </si>
  <si>
    <t>(**) il numero delle mensilità va espresso con 2 cifre decimali (cfr. circolare: "istruzioni generali e specifiche di comparto ")</t>
  </si>
  <si>
    <t>(1) qualifica unica di dirigente delle professioni sanitarie infermieristiche, tecniche, della riabilitazione, della prevenzione e della professione ostetrica di cui agli artt. 41 e 42 del CCNL 10.2.2004  e all'art. 24, comma 20, del CCNL 3/11/2005</t>
  </si>
  <si>
    <t>Num_Mens</t>
  </si>
  <si>
    <t>Ria</t>
  </si>
  <si>
    <t>Tredicesima</t>
  </si>
  <si>
    <t>Arretrati_Ac</t>
  </si>
  <si>
    <t>Arretrati_Ap</t>
  </si>
  <si>
    <t>Recuperi</t>
  </si>
  <si>
    <t>Totale</t>
  </si>
  <si>
    <t>INDENNITA' DI VACANZA CONTRATTUALE</t>
  </si>
  <si>
    <t>INDENNITA' DI DIREZIONE STRUTTURA COMPLESSA</t>
  </si>
  <si>
    <t>INDENNITA' DI ESCLUSIVITA'</t>
  </si>
  <si>
    <t>RETRIBUZIONE DI POSIZIONE</t>
  </si>
  <si>
    <t>RETRIBUZIONE DI POSIZIONE
(quota variabile)</t>
  </si>
  <si>
    <t>RETRIBUZIONE DI RISULTATO</t>
  </si>
  <si>
    <t>INDENNITA' DI SPECIFICITA' MEDICA-VETERINARIA</t>
  </si>
  <si>
    <t>INDENNITA' PROFESSIONALE SPECIFICA</t>
  </si>
  <si>
    <t>MAGGIORAZIONE RETRIB. DI POSIZIONE DIRETTORE DIPARTIMENTO</t>
  </si>
  <si>
    <t>ASSEGNO AD PERSONAM</t>
  </si>
  <si>
    <t>INDENNITÀ ART. 42, COMMA 5-TER, D.LGS. 151/2001</t>
  </si>
  <si>
    <t>INDENNITA' DE MARIA</t>
  </si>
  <si>
    <t>ALTRI COMPENSI ACCESSORI PERSONALE UNIVERSITARIO</t>
  </si>
  <si>
    <t>ALTRI COMPENSI PER PARTICOLARI CONDIZIONI DI LAVORO</t>
  </si>
  <si>
    <t>PRONTA DISPONIBILITA'</t>
  </si>
  <si>
    <t xml:space="preserve">COMPENSI PRODUTTIVITA' </t>
  </si>
  <si>
    <t>INCENTIVI PER FUNZIONI TECNICHE</t>
  </si>
  <si>
    <t>ONORARI AVVOCATI</t>
  </si>
  <si>
    <t xml:space="preserve">ELEMENTO PEREQUATIVO </t>
  </si>
  <si>
    <t>INDENNITA' D'INCARICO</t>
  </si>
  <si>
    <t>INDENNITA' DI COORDINAMENTO</t>
  </si>
  <si>
    <t xml:space="preserve">COMPENSO PER TURNI DI GUARDIA NOTTURNI DIRIGENTI </t>
  </si>
  <si>
    <t>COMPETENZE PERSONALE COMANDATO/DISTACCATO PRESSO L'AMM.NE</t>
  </si>
  <si>
    <t>ARRETRATI ANNI PRECEDENTI</t>
  </si>
  <si>
    <t>ALTRE SPESE ACCESSORIE ED INDENNITA' VARIE</t>
  </si>
  <si>
    <t>STRAORDINARIO</t>
  </si>
  <si>
    <t xml:space="preserve">TOTALE </t>
  </si>
  <si>
    <t>I422</t>
  </si>
  <si>
    <t>I202</t>
  </si>
  <si>
    <t>I204</t>
  </si>
  <si>
    <t>I207</t>
  </si>
  <si>
    <t>I507</t>
  </si>
  <si>
    <t>I212</t>
  </si>
  <si>
    <t>I216</t>
  </si>
  <si>
    <t>I533</t>
  </si>
  <si>
    <t>I227</t>
  </si>
  <si>
    <t>I418</t>
  </si>
  <si>
    <t>I424</t>
  </si>
  <si>
    <t>I421</t>
  </si>
  <si>
    <t>S203</t>
  </si>
  <si>
    <t>S212</t>
  </si>
  <si>
    <t>S204</t>
  </si>
  <si>
    <t>S630</t>
  </si>
  <si>
    <t>S720</t>
  </si>
  <si>
    <t>S750</t>
  </si>
  <si>
    <t>S770</t>
  </si>
  <si>
    <t>S772</t>
  </si>
  <si>
    <t>S806</t>
  </si>
  <si>
    <t>S820</t>
  </si>
  <si>
    <t>S761</t>
  </si>
  <si>
    <t>S998</t>
  </si>
  <si>
    <t>S999</t>
  </si>
  <si>
    <t>T101</t>
  </si>
  <si>
    <t>DESCRIZIONE</t>
  </si>
  <si>
    <t>Codice</t>
  </si>
  <si>
    <t>Importo</t>
  </si>
  <si>
    <t>ASSEGNI PER IL NUCLEO FAMILIARE</t>
  </si>
  <si>
    <t>L005</t>
  </si>
  <si>
    <t>GESTIONE MENSE</t>
  </si>
  <si>
    <t>L010</t>
  </si>
  <si>
    <t>EROGAZIONE BUONI PASTO</t>
  </si>
  <si>
    <t>L011</t>
  </si>
  <si>
    <t>FORMAZIONE DEL PERSONALE</t>
  </si>
  <si>
    <t>L020</t>
  </si>
  <si>
    <t>BENESSERE DEL PERSONALE</t>
  </si>
  <si>
    <t>L090</t>
  </si>
  <si>
    <t>EQUO INDENNIZZO AL PERSONALE</t>
  </si>
  <si>
    <t>L100</t>
  </si>
  <si>
    <t>SOMME CORRISPOSTE ALL'AGENZIA DI SOMMINISTRAZIONE (INTERINALI)</t>
  </si>
  <si>
    <t>L105</t>
  </si>
  <si>
    <t>COPERTURE ASSICURATIVE</t>
  </si>
  <si>
    <t>L107</t>
  </si>
  <si>
    <t>CONTRATTI DI COLLABORAZIONE COORDINATA E CONTINUATIVA</t>
  </si>
  <si>
    <t>L108</t>
  </si>
  <si>
    <t>INCARICHI LIBERO PROFESSIONALI/STUDIO/RICERCA/CONSULENZA</t>
  </si>
  <si>
    <t>L109</t>
  </si>
  <si>
    <t>ALTRE SPESE</t>
  </si>
  <si>
    <t>L110</t>
  </si>
  <si>
    <t>CONTRATTI PER RESA SERVIZI/ADEMPIMENTI OBBLIGATORI PER LEGGE</t>
  </si>
  <si>
    <t>L115</t>
  </si>
  <si>
    <t>RETRIBUZIONI DEL PERSONALE A TEMPO DETERMINATO</t>
  </si>
  <si>
    <t>P015</t>
  </si>
  <si>
    <t>RETRIBUZIONI DEL PERSONALE CON CONTRATTO DI FORMAZIONE E LAVORO</t>
  </si>
  <si>
    <t>P016</t>
  </si>
  <si>
    <t>INDENNITA' DI MISSIONE E TRASFERIMENTO</t>
  </si>
  <si>
    <t>P030</t>
  </si>
  <si>
    <t>CONTRIBUTI A CARICO DELL'AMM.NE PER FONDI PREV. COMPLEMENTARE</t>
  </si>
  <si>
    <t>P035</t>
  </si>
  <si>
    <t>CONTRIBUTI A CARICO DELL'AMMINISTRAZIONE SU COMPETENZE FISSE ED ACCESSORIE</t>
  </si>
  <si>
    <t>P055</t>
  </si>
  <si>
    <t>QUOTE ANNUE DI ACCANTONAMENTO DEL TFR O ALTRA INDENNITA' DI FINE SERVIZIO</t>
  </si>
  <si>
    <t>P058</t>
  </si>
  <si>
    <t>IRAP</t>
  </si>
  <si>
    <t>P061</t>
  </si>
  <si>
    <t>ONERI PER I CONTRATTI DI SOMMINISTRAZIONE (INTERINALI)</t>
  </si>
  <si>
    <t>P062</t>
  </si>
  <si>
    <t>COMPENSI PER IL PERSONALE ADDETTO AI  LAVORI SOCIALMENTE UTILI</t>
  </si>
  <si>
    <t>P065</t>
  </si>
  <si>
    <t>SOMME RIMBORSATE ALLE AMMINISTRAZIONI PER SPESE DI PERSONALE</t>
  </si>
  <si>
    <t>P071</t>
  </si>
  <si>
    <t>SOMME RIMBORSATE ALLE UNIVERSITÀ PER INDENNITÀ DE MARIA</t>
  </si>
  <si>
    <t>P072</t>
  </si>
  <si>
    <t>ALTRE SOMME RIMBORSATE ALLE AMMINISTRAZIONI</t>
  </si>
  <si>
    <t>P074</t>
  </si>
  <si>
    <t>RIMBORSI RICEVUTI DALLE AMM. PER IL PERSONALE (A RIDUZIONE)</t>
  </si>
  <si>
    <t>P090</t>
  </si>
  <si>
    <t>ACCANTONAMENTI PER RINNOVI CONTRATTUALI</t>
  </si>
  <si>
    <t>P091</t>
  </si>
  <si>
    <t>COMPENSI AGGIUNTIVI PER LA DIRIGENZA MEDICA E VETERINARIA</t>
  </si>
  <si>
    <t>P092</t>
  </si>
  <si>
    <t>COMPENSI AGGIUNTIVI PER LA DIRIGENZA DEL RUOLO SANITARIO</t>
  </si>
  <si>
    <t>P093</t>
  </si>
  <si>
    <t>COMP.AGGIUNTIVI PERS.INFERM.CO E TECN.SAN.DI RADIOL.MED.</t>
  </si>
  <si>
    <t>P094</t>
  </si>
  <si>
    <t>SOMME RICEVUTE DA U.E. E/O PRIVATI (-)</t>
  </si>
  <si>
    <t>P098</t>
  </si>
  <si>
    <t>ALTRI RIMBORSI RICEVUTI DALLE AMMINISTRAZIONI (-)</t>
  </si>
  <si>
    <t>P099</t>
  </si>
  <si>
    <t>note</t>
  </si>
  <si>
    <t>id_num</t>
  </si>
  <si>
    <t>flag_nota</t>
  </si>
  <si>
    <t>IRAP_COMM</t>
  </si>
  <si>
    <t xml:space="preserve">GESTIONE MENSE </t>
  </si>
  <si>
    <t>SOMME CORRISPOSTE AD AGENZIA DI SOMMINISTRAZIONE(INTERINALI)</t>
  </si>
  <si>
    <t>RETRIBUZIONI PERSONALE  A TEMPO DETERMINATO</t>
  </si>
  <si>
    <t>RETRIBUZIONI PERSONALE CON CONTRATTO DI FORMAZIONE E LAVORO</t>
  </si>
  <si>
    <t>CONTRIBUTI A CARICO DELL'AMM.NE SU COMP. FISSE E ACCESSORIE</t>
  </si>
  <si>
    <t>Si</t>
  </si>
  <si>
    <t>QUOTE ANNUE ACCANTONAMENTO TFR O ALTRA IND. FINE SERVIZIO</t>
  </si>
  <si>
    <t>No</t>
  </si>
  <si>
    <t>IRAP
Commerciale</t>
  </si>
  <si>
    <t>ONERI PER I CONTRATTI DI SOMMINISTRAZIONE(INTERINALI)</t>
  </si>
  <si>
    <t>COMPENSI PER PERSONALE LSU/LPU</t>
  </si>
  <si>
    <t>SOMME RIMBORSATE PER PERSONALE COMAND./FUORI RUOLO/IN CONV.</t>
  </si>
  <si>
    <t xml:space="preserve">ALTRE SOMME RIMBORSATE ALLE AMMINISTRAZIONI </t>
  </si>
  <si>
    <t>RIMBORSI RICEVUTI PER PERS. COMAND./FUORI RUOLO/IN CONV. (-)</t>
  </si>
  <si>
    <t>NOTE: Elenco Istituzioni ed importi dei rimborsi effettuati (**)</t>
  </si>
  <si>
    <t>NOTE: Elenco Istituzioni ed importi dei rimborsi ricevuti (***)</t>
  </si>
  <si>
    <t>(*)  gli importi vanno indicati in EURO, senza cifre decimali (cfr. circolare: "istruzioni generali e specifiche di comparto")</t>
  </si>
  <si>
    <t>(**) campo riservato all'inserimento delle informazioni di dettaglio (nome Istituzione ed importo) riguardanti i rimborsi effettuati e/o ricevuti (P071, P072, P074). Eventuali note su altre voci di spesa dovranno essere immesse nel campo "note e chiarimenti" della SI_1</t>
  </si>
  <si>
    <t>(***) campo riservato all'inserimento delle informazioni di dettaglio (nome Istituzione ed importo) riguardanti i rimborsi ricevuti (P090, P098, P099). Eventuali note su altre voci di spesa dovranno essere immesse nel campo "note e chiarimenti" della SI_1</t>
  </si>
  <si>
    <t>P071 - SOMME RIMBORSATE PER PERSONALE COMAND./FUORI RUOLO/IN CONV.                                                                                                                          TOTALE</t>
  </si>
  <si>
    <t>Indicare la denominazione  dell'ente destinatario del rimborso</t>
  </si>
  <si>
    <t>indicare l'importo rimborsato</t>
  </si>
  <si>
    <t>P074 - ALTRE SOMME RIMBORSATE ALLE AMMINISTRAZIONI                                                                                                                                                            TOTALE</t>
  </si>
  <si>
    <t>P098 - SOMME RICEVUTE DA U.E. E/O PRIVATI (-)                                                                                                                                                                                  TOTALE</t>
  </si>
  <si>
    <t>Indicare la denominazione  dell'ente erogante</t>
  </si>
  <si>
    <t>indicare l'importo ricevuto</t>
  </si>
  <si>
    <t>P090 - RIMBORSI RICEVUTI PER PERS. COMAND./FUORI RUOLO/IN CONV. (-)                                                                                                                                      TOTALE</t>
  </si>
  <si>
    <t>P099 - ALTRI RIMBORSI RICEVUTI DALLE AMMINISTRAZIONI (-)                                                                                                                                                       TOTALE</t>
  </si>
  <si>
    <t>DR</t>
  </si>
  <si>
    <t>INC9</t>
  </si>
  <si>
    <t>SQ9</t>
  </si>
  <si>
    <t>SQ5</t>
  </si>
  <si>
    <t>Costituzione fondi per il trattamento accessorio (*)</t>
  </si>
  <si>
    <t>Destinazione fondi per il trattamento accessorio (*)</t>
  </si>
  <si>
    <t>SQUADRATURA 9</t>
  </si>
  <si>
    <t>IMPORTI</t>
  </si>
  <si>
    <t>Fondo per la retribuzione degli incarichi</t>
  </si>
  <si>
    <t>Risorse / Costituzione del fondo</t>
  </si>
  <si>
    <t>Impeghi / Importi erogati</t>
  </si>
  <si>
    <t>Risorse fisse aventi carattere di certezza e stabilità</t>
  </si>
  <si>
    <t>Destinazioni erogate per prestazioni rese nell'anno di riferimento</t>
  </si>
  <si>
    <t>Fondo</t>
  </si>
  <si>
    <t>Natura</t>
  </si>
  <si>
    <t>Voce</t>
  </si>
  <si>
    <t>Dato</t>
  </si>
  <si>
    <t>Art 94 c 2 Ccnl 16-18 - Unico importo 2020</t>
  </si>
  <si>
    <t>F10J</t>
  </si>
  <si>
    <t>Art 94 c 7 L A Ccnl 16-18 - Retribuzione di posizione</t>
  </si>
  <si>
    <t>U04V</t>
  </si>
  <si>
    <t>Art 94 c 3 L A Ccnl 16-18 - Increm 248,30 euro da 31.12.2018</t>
  </si>
  <si>
    <t>F12R</t>
  </si>
  <si>
    <t>Art 94 c 7 L B Ccnl 16-18 - Ind incarico struttura complessa</t>
  </si>
  <si>
    <t>U04W</t>
  </si>
  <si>
    <t>Art 94 c 3 L B Ccnl 16-18 - RIA e ass pers cess anno prec.te</t>
  </si>
  <si>
    <t>F12S</t>
  </si>
  <si>
    <t>Art 94 c 7 L C Ccnl 16-18 - Ind specific medico-veterinaria</t>
  </si>
  <si>
    <t>U04X</t>
  </si>
  <si>
    <t>Art 94 c 3 L C Ccnl 16-18 - Incr. rid. stabile dot. org</t>
  </si>
  <si>
    <t>F12T</t>
  </si>
  <si>
    <t>Art 94 c 7 L D Ccnl 16-18 - Spec tratt specifiche disp legge</t>
  </si>
  <si>
    <t>U04Y</t>
  </si>
  <si>
    <t>INCONGRUENZA 9</t>
  </si>
  <si>
    <t>Art 94 c 3 L D Ccnl 16-18 - Incr dotaz org (mod rami az.li)</t>
  </si>
  <si>
    <t>F12U</t>
  </si>
  <si>
    <t>Art 94 c 7 L E Ccnl 16-18 - Specifico trattamento economico</t>
  </si>
  <si>
    <t>U04Z</t>
  </si>
  <si>
    <t>Art 94 c 3 L D Ccnl 16-18 - Incr dotaz org (nuove ass.ni)</t>
  </si>
  <si>
    <t>F14R</t>
  </si>
  <si>
    <t>Art 94 c 7 L F Ccnl 16-18 - Assegni personali carico fondo</t>
  </si>
  <si>
    <t>U05B</t>
  </si>
  <si>
    <t>Art 94 c 3 L D Ccnl 16-18 - Nuove ass art 11 c 1 DL 35/19</t>
  </si>
  <si>
    <t>F12V</t>
  </si>
  <si>
    <t>Altri istituti non compresi fra i precedenti</t>
  </si>
  <si>
    <t>U998</t>
  </si>
  <si>
    <t>Art 94 c 3 L E Ccnl 16-18 - Da f.do  risultato (**)</t>
  </si>
  <si>
    <t>F12W</t>
  </si>
  <si>
    <t>Totale Destinazioni erogate per prestazioni rese nell'anno di riferimento</t>
  </si>
  <si>
    <t>Altre risorse fisse con carattere di certezza e stabilità</t>
  </si>
  <si>
    <t>F998</t>
  </si>
  <si>
    <t>Totale Risorse fisse</t>
  </si>
  <si>
    <t>Risorse variabili</t>
  </si>
  <si>
    <t>Art 94 c 4 L A Ccnl 16-18 - Att nuovi serv a parità di pers</t>
  </si>
  <si>
    <t>F12X</t>
  </si>
  <si>
    <t>Art 95 c 7 L A Ccnl 16-18 - Retribuzione di risultato</t>
  </si>
  <si>
    <t>U05C</t>
  </si>
  <si>
    <t>Art 94 c 4 L B Ccnl 16-18 - Val serv art1 c435bis L 205/2017</t>
  </si>
  <si>
    <t>F12Y</t>
  </si>
  <si>
    <t>Art 95 c 7 L B Ccnl 16-18 - Spec tratt specifiche disp legge</t>
  </si>
  <si>
    <t>U05D</t>
  </si>
  <si>
    <t>Art 94 c 4 L B Ccnl 16-18 - Altre spec disposizioni di legge</t>
  </si>
  <si>
    <t>F12Z</t>
  </si>
  <si>
    <t>Art 95 c 7 L C Ccnl 16-18 - Welfare integrativo</t>
  </si>
  <si>
    <t>U05E</t>
  </si>
  <si>
    <t>Altre risorse variabili</t>
  </si>
  <si>
    <t>F995</t>
  </si>
  <si>
    <t>Art 95 c 7 L D Ccnl 16-18 - Indennità per sostituzioni</t>
  </si>
  <si>
    <t>U05F</t>
  </si>
  <si>
    <t>Totale Risorse variabili</t>
  </si>
  <si>
    <t>Decurtazioni</t>
  </si>
  <si>
    <t>Art 1 c 456 L 147/2013 - Decurtazione permanente</t>
  </si>
  <si>
    <t>F27I</t>
  </si>
  <si>
    <t>Art 23 c 2 Dlgs 75/2017 - Dec. fondo rispetto limite 2016</t>
  </si>
  <si>
    <t>F00P</t>
  </si>
  <si>
    <t>Art 40 c 3-q DLgs 165/2001 - Dec. anno per piani di recup.</t>
  </si>
  <si>
    <t>F01S</t>
  </si>
  <si>
    <t>Altre decurtazioni</t>
  </si>
  <si>
    <t>F01P</t>
  </si>
  <si>
    <t>Art 96 c 5 L A Ccnl 16-18 - Compensi art. 97 Ccnl</t>
  </si>
  <si>
    <t>U05G</t>
  </si>
  <si>
    <t>Totale Decurtazioni</t>
  </si>
  <si>
    <t>Art 96 c 5 L A Ccnl 16-18 - Compensi art. 98 Ccnl</t>
  </si>
  <si>
    <t>U05H</t>
  </si>
  <si>
    <t>Totale Fondo incarichi</t>
  </si>
  <si>
    <t>Art 96 c 5 L A Ccnl 16-18 - Compensi art. 99 Ccnl</t>
  </si>
  <si>
    <t>U05J</t>
  </si>
  <si>
    <t>Fondo per la retribuzione di risultato</t>
  </si>
  <si>
    <t>Art 96 c 5 L B Ccnl 16-18 - Attività didattica</t>
  </si>
  <si>
    <t>U05K</t>
  </si>
  <si>
    <t>Art 96 c 5 L C Ccnl 16-18 - Spec tratt specifiche disp legge</t>
  </si>
  <si>
    <t>U05L</t>
  </si>
  <si>
    <t>Art 95 c 2 Ccnl 16-18 - Unico importo 2020</t>
  </si>
  <si>
    <t>F13J</t>
  </si>
  <si>
    <t>Art 95 c 3 L A Ccnl 16-18 - Increm 162,50 euro da 31.12.2018</t>
  </si>
  <si>
    <t>F13K</t>
  </si>
  <si>
    <t>Art 95 c 3 L B Ccnl 16-18 - Incr. rid. stabile dot. org</t>
  </si>
  <si>
    <t>F13L</t>
  </si>
  <si>
    <t>Art 95 c 3 L C Ccnl 16-18 - Incr dotaz org (mod rami az.li)</t>
  </si>
  <si>
    <t>F13M</t>
  </si>
  <si>
    <t>Trattamenti accessori emergenza COVID-19 (***)</t>
  </si>
  <si>
    <t>Art 95 c 3 L C Ccnl 16-18 - Incr dotaz org (nuove ass.ni)</t>
  </si>
  <si>
    <t>F14S</t>
  </si>
  <si>
    <t>Art 95 c 3 L C Ccnl 16-18 - Nuove ass art 11 c 1 DL 35/19</t>
  </si>
  <si>
    <t>F13N</t>
  </si>
  <si>
    <t>Utilizzi tratt accessorio emergenza da COVID-19</t>
  </si>
  <si>
    <t>U05M</t>
  </si>
  <si>
    <t>###</t>
  </si>
  <si>
    <t>Totale destinazioni accessorio emergenza COVID-19</t>
  </si>
  <si>
    <t>Art 95 c 4 L A Ccnl 16-18 - Ratei RIA ass pers cess anno pr</t>
  </si>
  <si>
    <t>F13O</t>
  </si>
  <si>
    <t>Art 95 c 4 L B Ccnl 16-18 - Att nuovi serv a parità di pers</t>
  </si>
  <si>
    <t>F13P</t>
  </si>
  <si>
    <t>Art 95 c 4 L C Ccnl 16-18 - 1% ms 1997 progr conc regionali</t>
  </si>
  <si>
    <t>F13Q</t>
  </si>
  <si>
    <t>Art 95 c 4 L D Ccnl 16-18 - Art 43 L 449/1997 cto terzi</t>
  </si>
  <si>
    <t>F13R</t>
  </si>
  <si>
    <t>Art 95 c 4 L E Ccnl 16-18 - Art16 cc4-6 DL98/11 - Risp razne</t>
  </si>
  <si>
    <t>F13S</t>
  </si>
  <si>
    <t>Art 95 c 4 L F Ccnl16-18 - Val serv art1 c435bis L 205/2017</t>
  </si>
  <si>
    <t>F13T</t>
  </si>
  <si>
    <t>Art 95 c 4 L F Ccnl16-18 - Altre spec disposiz di legge</t>
  </si>
  <si>
    <t>F13U</t>
  </si>
  <si>
    <t>Somme non utilizzate fondo anno precedente</t>
  </si>
  <si>
    <t>F999</t>
  </si>
  <si>
    <t>Art 95 c 7 L E Ccnl 16-18 - Dec a favore fondo cond lavoro</t>
  </si>
  <si>
    <t>F13V</t>
  </si>
  <si>
    <t>Art 95 c 9 Ccnl 16-18 - Dec a favore fondo incarichi (**)</t>
  </si>
  <si>
    <t>F13W</t>
  </si>
  <si>
    <t>Art 23 c 2 Dlgs 75/2017 - Dec fondo rispetto limite 2016</t>
  </si>
  <si>
    <t>Art 40 c 3-q DLgs 165/2001 - Dec anno per piani di recupero</t>
  </si>
  <si>
    <t>Totale Fondo risultato</t>
  </si>
  <si>
    <t>Fondo per la retribuzione delle condizioni di lavoro</t>
  </si>
  <si>
    <t>Art 96 c 2 Ccnl 16-18 - Unico importo 2020</t>
  </si>
  <si>
    <t>F13X</t>
  </si>
  <si>
    <t>Art 96 c 3 L A Ccnl 16-18 - Increm 325,00 euro da 31.12.2018</t>
  </si>
  <si>
    <t>F13Y</t>
  </si>
  <si>
    <t>Art 96 c 3 L B Ccnl 16-18 - Incr. rid. stabile dot. org</t>
  </si>
  <si>
    <t>F13Z</t>
  </si>
  <si>
    <t>Art 96 c 3 L C Ccnl 16-18 - Incr dotaz org (mod rami az.li)</t>
  </si>
  <si>
    <t>F14J</t>
  </si>
  <si>
    <t>Art 96 c 3 L C Ccnl 16-18 -- Incr dotaz org (nuove ass.ni)</t>
  </si>
  <si>
    <t>F14T</t>
  </si>
  <si>
    <t>Art 96 c 3 L C Ccnl 16-18 - Nuove ass art 11 c 1 DL 35/19</t>
  </si>
  <si>
    <t>F14K</t>
  </si>
  <si>
    <t>Art 96 c 3 L D Ccnl 16-18 - Val serv art1 c435 L 205/2017</t>
  </si>
  <si>
    <t>F14L</t>
  </si>
  <si>
    <t>Art 96 c 4 L A Ccnl 16-18 - Att nuovi serv a parità di pers</t>
  </si>
  <si>
    <t>F14M</t>
  </si>
  <si>
    <t>Art 96 c 4 L B Ccnl16-18 - Val serv art1 c435bis L 205/2017</t>
  </si>
  <si>
    <t>F14N</t>
  </si>
  <si>
    <t>Art 96 c 4 L B Ccnl16-18 - Altre spec disposiz di legge</t>
  </si>
  <si>
    <t>F14O</t>
  </si>
  <si>
    <t>Art 96 c 4 L C Ccnl16-18 - Risorse da fondo risultato (**)</t>
  </si>
  <si>
    <t>F14P</t>
  </si>
  <si>
    <t>Altre risorse fondo risultato / parte variabile</t>
  </si>
  <si>
    <t>F987</t>
  </si>
  <si>
    <t>Totale Fondo condizioni di lavoro</t>
  </si>
  <si>
    <t>Ris tratt accessorio emergenza da COVID-19</t>
  </si>
  <si>
    <t>F14Q</t>
  </si>
  <si>
    <t>Totale Risorse accessorio emergenza COVID-19</t>
  </si>
  <si>
    <t>TOTALE RISORSE CERTIFICATE</t>
  </si>
  <si>
    <t>TOTALE IMPIEGHI EROGATI</t>
  </si>
  <si>
    <t>(*) Tutti gli importi vanno indicati in euro e al netto degli oneri sociali (contributi ed IRAP) a carico del datore di lavoro</t>
  </si>
  <si>
    <t>(**) La cessione di risorse da un fondo all'altro va contabilizzata nel Conto Annuale come decurtazione delle risorse di tale fondo e non come uno dei possibili utilizzi. Ciò in quanto tale atto va sottoposto alla verifica dell'organo di controllo</t>
  </si>
  <si>
    <t xml:space="preserve">   laddove gli utilizzi del fondo sono rilevati come poste effettivamente pagate ai dipendenti, verificabili nelle scritture contabili degli enti (cedolini degli stipendi).</t>
  </si>
  <si>
    <t>(***) Finanziamenti (anche regionali ex art. 1 DL 34/20 e s.m.i.) e impieghi di retribuzione accessoria, anche in relazione ad assunzioni, oggetto di rendicontazione separata secondo le indicazioni dell'articolo 18 del D.L. n. 18/2020.</t>
  </si>
  <si>
    <t xml:space="preserve">FONDO PER LA RETRIBUZIONE DEGLI INCARICHI – F998 – ALTRE RISORSE FISSE CON CARATTERE DI CERTEZZA E STABILITÀ </t>
  </si>
  <si>
    <t>FONDO PER LA RETRIBUZIONE DEGLI INCARICHI – U998 – ALTRI ISTITUTI NON COMPRESI FRA I PRECEDENTI</t>
  </si>
  <si>
    <t>FONDO PER LA RETRIBUZIONE DI RISULTATO – F998 – ALTRE RISORSE FISSE CON CARATTERE DI CERTEZZA E STABILITÀ</t>
  </si>
  <si>
    <t>FONDO PER LA RETRIBUZIONE DI RISULTATO – U998 – ALTRI ISTITUTI NON COMPRESI FRA I PRECEDENTI</t>
  </si>
  <si>
    <t>R.A.R.</t>
  </si>
  <si>
    <t>FONDO PER LA RETRIBUZIONE DELLE CONDIZIONI DI LAVORO – F998 – ALTRE RISORSE FISSE CON CARATTERE DI CERTEZZA E STABILITÀ</t>
  </si>
  <si>
    <t>FONDO PER LA RETRIBUZIONE DELLE CONDIZIONI DI LAVORO – U998 – ALTRI ISTITUTI NON COMPRESI FRA I PRECEDENTI</t>
  </si>
  <si>
    <t>FONDO PER LA RETRIBUZIONE DEGLI INCARICHI – F995 – ALTRE RISORSE VARIABILI</t>
  </si>
  <si>
    <t xml:space="preserve">FONDO PER LA RETRIBUZIONE DI RISULTATO – F995 – ALTRE RISORSE VARIABILI </t>
  </si>
  <si>
    <t>FONDO PER LA RETRIBUZIONE DI RISULTATO – F999 – SOMME NON UTILIZZATE FONDO ANNO PRECEDENTE</t>
  </si>
  <si>
    <t>FONDO PER LA RETRIBUZIONE DELLE CONDIZIONI DI LAVORO – F987 – ALTRE RISORSE FONDO RISULTATO / PARTE VARIABILE</t>
  </si>
  <si>
    <t>Fondo specificità medica, retrib. posizione, equiparazione</t>
  </si>
  <si>
    <t>F01P - ALTRE DECURTAZIONI DEL FONDO</t>
  </si>
  <si>
    <t>Fondo trattamento accessorio condizioni di lavoro</t>
  </si>
  <si>
    <t>Fondo retrib. risultato e qualità prestazione individuale</t>
  </si>
  <si>
    <t>Fondo retrib. posizione, equiparazione, specifico tratt.</t>
  </si>
  <si>
    <t>Destinazioni effettivamente erogate a valere sul fondo dell'anno di riferimento</t>
  </si>
  <si>
    <t>Importo consolidato al 31.12.07 (art. 8 c. 1 Ccnl 08-09)</t>
  </si>
  <si>
    <t>F09A</t>
  </si>
  <si>
    <t>Retribuzione di posizione unificata</t>
  </si>
  <si>
    <t>U265</t>
  </si>
  <si>
    <t>Incrementi Ccnl 08-09 (art. 8 c. 2)</t>
  </si>
  <si>
    <t>F73G</t>
  </si>
  <si>
    <t>Retribuzione di posizione parte variabile aziendale</t>
  </si>
  <si>
    <t>U45A</t>
  </si>
  <si>
    <t>Incr. rid. stabile dot. org (art50 c2 L.a-c3 L.a Ccnl 98-01)</t>
  </si>
  <si>
    <t>F965</t>
  </si>
  <si>
    <t>Sostituzioni (art. 18 Ccnl 98-01)</t>
  </si>
  <si>
    <t>U58A</t>
  </si>
  <si>
    <t>Da f.do  cond lav raz.stab.servizi(art50 c2 L c Ccnl 98-01)</t>
  </si>
  <si>
    <t>F948</t>
  </si>
  <si>
    <t>Specifico trattamento economico</t>
  </si>
  <si>
    <t>U267</t>
  </si>
  <si>
    <t>Assegni e mat. ec. pers cess (art50 c2 Ld, c3 Lb Ccnl 98-01)</t>
  </si>
  <si>
    <t>F967</t>
  </si>
  <si>
    <t>Indennità di incarico di direzione di struttura complessa</t>
  </si>
  <si>
    <t>U268</t>
  </si>
  <si>
    <t>Ria personale cessato (art 50 c 2 L e, c 3 L d Ccnl 98-01)</t>
  </si>
  <si>
    <t>F968</t>
  </si>
  <si>
    <t>Altri istituti fondo posizione</t>
  </si>
  <si>
    <t>U269</t>
  </si>
  <si>
    <t>Incr dot org - mod rami az.li (art 53 - posiz - Ccnl 98-01)</t>
  </si>
  <si>
    <t>F14U</t>
  </si>
  <si>
    <t>Totale Destinazioni effettivamente erogate a valere sul fondo anno corrente</t>
  </si>
  <si>
    <t>Incr dot org - nuove ass.ni (art 53 - posiz - Ccnl 98-01)</t>
  </si>
  <si>
    <t>F14V</t>
  </si>
  <si>
    <t>Totale Fondo posizione</t>
  </si>
  <si>
    <t>Finanz. Reg.le per nuove assunzioni (art. 11, c. 1 DL 35/19)</t>
  </si>
  <si>
    <t>F10O</t>
  </si>
  <si>
    <t>Altre risorse fondo posizione / parte fissa</t>
  </si>
  <si>
    <t>F996</t>
  </si>
  <si>
    <t>Straordinario</t>
  </si>
  <si>
    <t>U273</t>
  </si>
  <si>
    <t>Indennità condizioni di lavoro</t>
  </si>
  <si>
    <t>U274</t>
  </si>
  <si>
    <t>Totale Destinazioni effettivamente erogate  a valere sul fondo anno corrente</t>
  </si>
  <si>
    <t>Retribuzione di risultato</t>
  </si>
  <si>
    <t>U449</t>
  </si>
  <si>
    <t>Retribuzione per specifiche disposizioni di legge</t>
  </si>
  <si>
    <t>U280</t>
  </si>
  <si>
    <t>Liquid. sentenze favorevoli all'ente (art.52 c.8 Ccnl 98-01)</t>
  </si>
  <si>
    <t>U27I</t>
  </si>
  <si>
    <t>Compenso per qualità prestazione individuale</t>
  </si>
  <si>
    <t>U582</t>
  </si>
  <si>
    <t>Importo consolidato al 31.12.07 (art. 9 c. 1 Ccnl 08-09)</t>
  </si>
  <si>
    <t>F01A</t>
  </si>
  <si>
    <t>Altri istituti fondo risultato</t>
  </si>
  <si>
    <t>U281</t>
  </si>
  <si>
    <t>Incr. Ccnl 06-09 (art. 26 c. 2, alinea 2 - netto alinea 1)</t>
  </si>
  <si>
    <t>F02I</t>
  </si>
  <si>
    <t>Incr dot org - mod rami az.li (art. 53 -cond lav- Ccnl 98-01)</t>
  </si>
  <si>
    <t>F14W</t>
  </si>
  <si>
    <t>Incr dot org - nuove ass.ni (art. 53 -cond lav- Ccnl 98-01)</t>
  </si>
  <si>
    <t>F14X</t>
  </si>
  <si>
    <t>Trattamenti accessori emergenza COVID-19 (**)</t>
  </si>
  <si>
    <t>Risorse regionali non consolidate</t>
  </si>
  <si>
    <t>F01I</t>
  </si>
  <si>
    <t>Altre risorse fondo condizioni lavoro / parte fissa</t>
  </si>
  <si>
    <t>F991</t>
  </si>
  <si>
    <t>A f.do posiz decurt per raz.stab.serv.(art51 c4 Ccnl 98-01)</t>
  </si>
  <si>
    <t>F955</t>
  </si>
  <si>
    <t>Importo consolidato al 31.12.07 (art. 10 c. 1 Ccnl 08-09)</t>
  </si>
  <si>
    <t>F70G</t>
  </si>
  <si>
    <t>Incr. Ccnl 06-09 (art. 27 c. 2, alinea 2 - netto alinea 1)</t>
  </si>
  <si>
    <t>F05I</t>
  </si>
  <si>
    <t>Incrementi Ccnl 08-09 (art. 10 c. 2)</t>
  </si>
  <si>
    <t>F74G</t>
  </si>
  <si>
    <t>Incr dot org - mod rami az.li (art53 -risultato- Ccnl 98-01)</t>
  </si>
  <si>
    <t>F14Y</t>
  </si>
  <si>
    <t>Incr dot org - nuove ass.ni (art53 -risultato- Ccnl 98-01)</t>
  </si>
  <si>
    <t>F14Z</t>
  </si>
  <si>
    <t>Altre risorse fondo risultato / parte fissa</t>
  </si>
  <si>
    <t>F989</t>
  </si>
  <si>
    <t>Art 43 L 449/1997 - Entr. conto terzi o utenza o sponsor.</t>
  </si>
  <si>
    <t>F50H</t>
  </si>
  <si>
    <t>Economie di gestione (art. 52 c. 4 L. b Ccnl 98-01)</t>
  </si>
  <si>
    <t>F962</t>
  </si>
  <si>
    <t>Spec. disp. di legge (art. 52 c. 5 L. a Ccnl 98-01)</t>
  </si>
  <si>
    <t>F960</t>
  </si>
  <si>
    <t>Programmi concordati (art. 52 c. 5 L. b Ccnl 98-01)</t>
  </si>
  <si>
    <t>F961</t>
  </si>
  <si>
    <t>Art 9 c 3 L 114/14 - Comp Avvocati carico controparti</t>
  </si>
  <si>
    <t>F10M</t>
  </si>
  <si>
    <t>Art 9 c 6 L 114/14 - Comp Avvocati spese compensate</t>
  </si>
  <si>
    <t>F10N</t>
  </si>
  <si>
    <t>Art 16 cc 4-5-6 DL 98/11 - Risp. piani razionalizzazione</t>
  </si>
  <si>
    <t>F96H</t>
  </si>
  <si>
    <t xml:space="preserve">F996 - ALTRE RISORSE FONDO POSIZIONE / PARTE FISSA - </t>
  </si>
  <si>
    <t>U269 - ALTRI ISTITUTI FONDO POSIZIONE</t>
  </si>
  <si>
    <t>Adeguamento al CCNL dicembre 2020 (art. 90 comma 3 lett. A) – dirigenza PTA</t>
  </si>
  <si>
    <t>U281 - ALTRI ISTITUTI FONDO RISULTATO</t>
  </si>
  <si>
    <t>F991 - ALTRE RISORSE FONDO CONDIZIONI LAVORO / PARTE FISSA -</t>
  </si>
  <si>
    <t xml:space="preserve">F989 - ALTRE RISORSE FONDO RISULTATO / PARTE FISSA - </t>
  </si>
  <si>
    <t>F987 - ALTRE RISORSE FONDO RISULTATO / PARTE VARIABILE</t>
  </si>
  <si>
    <t>F999 - SOMME NON UTILIZZATE FONDO ANNO PRECEDENTE</t>
  </si>
  <si>
    <t>Fondo condizioni di lavoro e incarichi</t>
  </si>
  <si>
    <t>Art 80 c 2 Ccnl 16-18 - Unico importo consolidato 2017</t>
  </si>
  <si>
    <t>F01X</t>
  </si>
  <si>
    <t>Art 80 c 6 1° P Ccnl 16-18 - Incarichi pos. e coord.</t>
  </si>
  <si>
    <t>U00Z</t>
  </si>
  <si>
    <t>Art 80 c3 L A Ccnl 16-18 - Increm 91,00 euro dal 31.12.2018</t>
  </si>
  <si>
    <t>F12L</t>
  </si>
  <si>
    <t>Art 80 c 6 L D Ccnl 16-18 - Val com ex ind q prof e prof sp</t>
  </si>
  <si>
    <t>U01C</t>
  </si>
  <si>
    <t>Art 80 c3 L B Ccnl 16-18 - Incr per rid stab pianta organica</t>
  </si>
  <si>
    <t>F01Y</t>
  </si>
  <si>
    <t>Art 80 c 6 L A Ccnl 16-18 - Compensi lavoro straordinario</t>
  </si>
  <si>
    <t>U01D</t>
  </si>
  <si>
    <t>Art 80 c 3 L B Ccnl 16-18 - Incr dotaz org (mod rami az.li)</t>
  </si>
  <si>
    <t>F02K</t>
  </si>
  <si>
    <t>Art 80 c 6 L B Ccnl 16-18 - Indennità profess. specifica</t>
  </si>
  <si>
    <t>U01E</t>
  </si>
  <si>
    <t>Art 80 c 3 L B Ccnl 16-18 - Incr dotaz org (nuove ass.ni)</t>
  </si>
  <si>
    <t>F02L</t>
  </si>
  <si>
    <t>Art 80 c 6 L B Ccnl 16-18 - Indennità condizioni di lavoro</t>
  </si>
  <si>
    <t>U01F</t>
  </si>
  <si>
    <t>Art 80 c 6 L C Ccnl 16-18 - Ind. incarichi funz.li</t>
  </si>
  <si>
    <t>U01G</t>
  </si>
  <si>
    <t>Art 80 c 3 L C Ccnl 16-18 - RIA e ass. ad pers. cessato</t>
  </si>
  <si>
    <t>F02M</t>
  </si>
  <si>
    <t>Art 80 c 6 L C Ccnl 16-18 - Ind. incarichi coord. ad esaur.</t>
  </si>
  <si>
    <t>U01H</t>
  </si>
  <si>
    <t>Art 80 c 4 Ccnl 16-18 - Ris. da fondo premialità e fasce</t>
  </si>
  <si>
    <t>F02N</t>
  </si>
  <si>
    <t>Art 81 c 6 1° P Ccnl 16-18 - Diff.li progr. econ. Storiche</t>
  </si>
  <si>
    <t>U01J</t>
  </si>
  <si>
    <t>Art 81 c 6 L A Ccnl 16-18 - Performance organizzativa</t>
  </si>
  <si>
    <t>U01K</t>
  </si>
  <si>
    <t>Art 81 c 6 L B Ccnl 16-18 - Performance individuale</t>
  </si>
  <si>
    <t>U01L</t>
  </si>
  <si>
    <t>Art 81 c 6 L C Ccnl 16-18 - Diff.li progr econ anno di rif.</t>
  </si>
  <si>
    <t>U01M</t>
  </si>
  <si>
    <t>Art 80 c 3 L B Ccnl16-18 - Dec dotaz org (cess rami az.li)</t>
  </si>
  <si>
    <t>F02O</t>
  </si>
  <si>
    <t>Art 81 c 6 L E Ccnl 16-18 - Welfare integrativo</t>
  </si>
  <si>
    <t>U01N</t>
  </si>
  <si>
    <t>Art 80 c3 L B Ccnl16-18 - Dec a fdo prem fasce per raz serv.</t>
  </si>
  <si>
    <t>F02Q</t>
  </si>
  <si>
    <t>Art 113 DLgs 50/2016 - Incentivi funzioni tecniche</t>
  </si>
  <si>
    <t>U22I</t>
  </si>
  <si>
    <t>Art 92 cc 5-6 DLgs 163/2006 - Incentivi prog.ne ad es.to</t>
  </si>
  <si>
    <t>U23I</t>
  </si>
  <si>
    <t>Art 9 L 114/14 Art 21 c 1 R.D. 1611/33 - Comp. Avvocati</t>
  </si>
  <si>
    <t>U00N</t>
  </si>
  <si>
    <t>Artt 10 c 4 e 12 Dpcm 27.3.2000 - Imp incent rid liste att</t>
  </si>
  <si>
    <t>U01O</t>
  </si>
  <si>
    <t>Totale Fondo condizioni di lavoro e incarichi</t>
  </si>
  <si>
    <t>Art 81 c 6 L F Ccnl 16-18 - Altre spec. disp. di legge</t>
  </si>
  <si>
    <t>U01P</t>
  </si>
  <si>
    <t>Fondo premialità e fasce</t>
  </si>
  <si>
    <t>Art 81 c 2 Ccnl 16-18 - Unico importo consolidato 2017</t>
  </si>
  <si>
    <t>F02S</t>
  </si>
  <si>
    <t>Art 81 c 3 L A Ccnl 16-18 - Ridet per increm stip Ccnl</t>
  </si>
  <si>
    <t>F01Z</t>
  </si>
  <si>
    <t>Trattamento accessorio ruolo Ricerca IRCCS/IZS</t>
  </si>
  <si>
    <t>Art 81 c 3 L B Ccnl 16-18 - Incr. rid stab. pianta organica</t>
  </si>
  <si>
    <t>F02T</t>
  </si>
  <si>
    <t>Art 81 c 3 L B Ccnl 16-18 - Incr dotaz org (mod rami az.li)</t>
  </si>
  <si>
    <t>F02R</t>
  </si>
  <si>
    <t>Art 12 Ccnl 16-18 - Fasce superiori attivate anno corrente</t>
  </si>
  <si>
    <t>U04D</t>
  </si>
  <si>
    <t>Art 81 c 3 L B Ccnl 16-18 - Incr dotaz org (nuove assunz.)</t>
  </si>
  <si>
    <t>F03M</t>
  </si>
  <si>
    <t>Art 13 Ccnl 16-18 - Performance individuale</t>
  </si>
  <si>
    <t>U04E</t>
  </si>
  <si>
    <t>Art 13 Ccnl 16-18 - Performance collettiva</t>
  </si>
  <si>
    <t>U04F</t>
  </si>
  <si>
    <t>Art 81 c 3 L B Ccnl 16-18 - Incr da cond lav per raz servizi</t>
  </si>
  <si>
    <t>F02V</t>
  </si>
  <si>
    <t>Art 14 Ccnl 16-18 - Comp. lav. straord. collab. di ricerca</t>
  </si>
  <si>
    <t>U04G</t>
  </si>
  <si>
    <t>Totale trattamento accessorio Ricerca IRCCS/IZS</t>
  </si>
  <si>
    <t>Art 81 c 4 L A Ccnl 16-18 - Ris agg reg (1,6% m.s. 1997)</t>
  </si>
  <si>
    <t>F02W</t>
  </si>
  <si>
    <t>Art 113 DLgs 50/2016 - Quote incentivi funzioni tecniche</t>
  </si>
  <si>
    <t>F00N</t>
  </si>
  <si>
    <t>Art 92 cc 5-6  DLgs 163/06 - Quote prog.ne ad esaurimento</t>
  </si>
  <si>
    <t>F00Q</t>
  </si>
  <si>
    <t>Artt 10 c 4 e 12 Dpcm 27.3.2000 - Ris incent rid liste att</t>
  </si>
  <si>
    <t>F02X</t>
  </si>
  <si>
    <t>Art 81 c 4 L D Ccnl 16-18 - Altre spec. disp. di legge (**)</t>
  </si>
  <si>
    <t>F02Y</t>
  </si>
  <si>
    <t>Art 81 c 4 L E Ccnl 16-18 - RIA cess anno prec mens residue</t>
  </si>
  <si>
    <t>F03J</t>
  </si>
  <si>
    <t>Art 81 c 3 L B Ccnl 16-18 - Dec dotaz org (cess rami az.li)</t>
  </si>
  <si>
    <t>F03K</t>
  </si>
  <si>
    <t>Art 81 c6 L D Ccnl 16-18 - Ris al fondo cond lav e incarichi</t>
  </si>
  <si>
    <t>F03L</t>
  </si>
  <si>
    <t>Totale Fondo premialità e fasce</t>
  </si>
  <si>
    <t>Art 12 c 2 Ccnl 16-18 - Finanz. passaggi di fascia</t>
  </si>
  <si>
    <t>F10U</t>
  </si>
  <si>
    <t>Art 1 c 429 L 205/17 - Progetti vincitori bandi pubblici</t>
  </si>
  <si>
    <t>F10R</t>
  </si>
  <si>
    <t>Art 1 c 430 L 205/17 - 5% del 30% c 424 (risorse ricerca)</t>
  </si>
  <si>
    <t>F10T</t>
  </si>
  <si>
    <t>(**) Escluse le poste identificate in voci specifiche separate.</t>
  </si>
  <si>
    <t>F998-FONDO CONDIZIONI DI LAVORO E INCARICHI /Altre risorse fisse con carattere di certezza e stabilità</t>
  </si>
  <si>
    <t>U998 - FONDO CONDIZIONI DI LAVORO E INCARICHI - Altri istituti non compresi fra i precedenti</t>
  </si>
  <si>
    <t>F995 - FONDO CONDIZIONI DI LAVORO E INCARICHI / Altre risorse variabili</t>
  </si>
  <si>
    <t>U998 - FONDO PREMIALITA' E FASCE -  Altri istituti non compresi fra i precedenti</t>
  </si>
  <si>
    <t>F998 - FONDO PREMIALITA' E FASCE / Altre risorse fisse con carattere di certezza e stabilità</t>
  </si>
  <si>
    <t>F995 - FONDO PREMIALITA' E FASCE / Altre risorse variabili</t>
  </si>
  <si>
    <t>SCHEDA UNIFICATA EX ART. 40 BIS, COMMA 3 DEL D.LGS. N.165/2001:</t>
  </si>
  <si>
    <t>SQUADRATURA 5</t>
  </si>
  <si>
    <t>"SPECIFICHE INFORMAZIONI SULLA CONTRATTAZIONE INTEGRATIVA"</t>
  </si>
  <si>
    <t>INCONGRUENZA 16</t>
  </si>
  <si>
    <t>COMPARTO SERVIZIO SANITARIO NAZIONALE - ANNO 2020</t>
  </si>
  <si>
    <t>MACROCATEGORIA: DIRIGENTI SANITARI</t>
  </si>
  <si>
    <t>Contatore</t>
  </si>
  <si>
    <t>GEN</t>
  </si>
  <si>
    <t>FONDO RELATIVO ALL'ANNO DI RILEVAZIONE / TEMPISTICA DELLA C.I.</t>
  </si>
  <si>
    <t>Cod_sez</t>
  </si>
  <si>
    <t>Cod_dom</t>
  </si>
  <si>
    <t>Tipo_dom</t>
  </si>
  <si>
    <t>GEN353</t>
  </si>
  <si>
    <t>DATE</t>
  </si>
  <si>
    <t>In caso di certificazione disgiunta: data di certificazione della sola costituzione del fondo/i specificamente riferita all'anno di rilevazione (art. 40-bis, c.1 del Dlgs 165/2001)</t>
  </si>
  <si>
    <t>GEN354</t>
  </si>
  <si>
    <t>In caso di certificazione disgiunta: data di certificazione del solo contratto integrativo economico specificamente riferito al fondo/i dell'anno di rilevazione, sulla base di certificazione costituzione fondo effettuata in precedenza (art. 40-bis, c.1 del Dlgs 165/2001)</t>
  </si>
  <si>
    <t>GEN355</t>
  </si>
  <si>
    <t>In caso di certificazione congiunta: data di certificazione tanto della costituzione del fondo che del contratto integrativo economico specificamente riferito al fondo/i dell'anno di rilevazione (art. 40-bis, c.1 del Dlgs 165/2001)</t>
  </si>
  <si>
    <t>GEN195</t>
  </si>
  <si>
    <t>INT</t>
  </si>
  <si>
    <t>Annualità di ritardo nella certificazione del fondo/i contrattazione integrativa alla compilazione/rettifica della presente scheda (0=almeno costituzione fondo/i anno rilevazione certif.; 1=almeno costituzione fondo/i anno precedente certif. ecc.)</t>
  </si>
  <si>
    <t>LEG</t>
  </si>
  <si>
    <t>RISPETTO DI SPECIFICI LIMITI DI LEGGE</t>
  </si>
  <si>
    <t>LEG428</t>
  </si>
  <si>
    <t>Importo del limite 2016 riferito alla presente macrocategoria (euro)</t>
  </si>
  <si>
    <t>LEG425</t>
  </si>
  <si>
    <t>di cui variazione del limite in aumento rispetto al 2016 (in aumento o in diminuzione rispetto all'anno precedente) ex art. 11, comma 1 del DL n. 35/2019 (c.d. Decreto Calabria, in euro)</t>
  </si>
  <si>
    <t>LEG398</t>
  </si>
  <si>
    <t>Totale risorse della tabella 15 della presente macro-categoria non rilevanti ai fini della verifica del limite art. 23 c. 2 Dlgs 75/2017 (euro)</t>
  </si>
  <si>
    <t>LEG290</t>
  </si>
  <si>
    <t>(eventuale) Importo della decurtazione operata complessivamente sui fondi per la contrattazione integrativa dell'anno corrente a seguito della rideterminazione delle strutture ai sensi dell'art. 9-quinquies del DL 78/2015 (euro)</t>
  </si>
  <si>
    <t>ORG</t>
  </si>
  <si>
    <t>ORGANIZZAZIONE E INCARICHI</t>
  </si>
  <si>
    <t>ORG411</t>
  </si>
  <si>
    <t>Numero di incarichi di struttura complessa effettivamente coperti al 31.12 dell'anno di rilevazione (art. 18, comma 1, sezione i), lettera a) del Ccnl 2016-18)</t>
  </si>
  <si>
    <t>ORG166</t>
  </si>
  <si>
    <t>Valore medio su base annua della retribuzione di posizione - parte variabile aziendale - incarichi di struttura complessa (euro)</t>
  </si>
  <si>
    <t>ORG412</t>
  </si>
  <si>
    <t>Numero di incarichi di struttura semplice a valenza dipartimentale o distrettuale effettivamente coperti al 31.12 dell'anno di rilevazione (art. 18, comma 1, sezione i), lettera b) del Ccnl 2016-18)</t>
  </si>
  <si>
    <t>ORG413</t>
  </si>
  <si>
    <t>Valore medio su base annua della retribuzione di posizione - parte variabile aziendale - incarichi di struttura semplice a valenza dipartimentale o distrettuale (art. 18, comma 1, sezione i), lettera b) del Ccnl 2016-18, euro)</t>
  </si>
  <si>
    <t>ORG414</t>
  </si>
  <si>
    <t>Numero di incarichi di struttura semplice quale articolazione interna di struttura complessa effettivamente coperti al 31.12 dell'anno di rilevazione (art. 18, comma 1, sezione i), lettera c) del Ccnl 2016-18)</t>
  </si>
  <si>
    <t>ORG415</t>
  </si>
  <si>
    <t>Valore medio su base annua della retribuzione di posizione - parte variabile aziendale - incarichi di struttura semplice articolazioni di struttura complessa (art. 18, comma 1, sezione i), lettera c) del Ccnl 2016-18, euro)</t>
  </si>
  <si>
    <t>ORG416</t>
  </si>
  <si>
    <t>Numero di incarichi di altissima professionalità a valenza dipartimentale effettivamente coperti al 31.12 dell'anno di rilevazione (art. 18, comma 1, sezione ii), lettera a1) del Ccnl 2016-18)</t>
  </si>
  <si>
    <t>ORG417</t>
  </si>
  <si>
    <t>Valore medio su base annua della retribuzione di posizione - parte variabile aziendale - incarichi di altissima professionalità a valenza dipartimentale (art. 18, comma 1, sezione ii), lettera a1) del Ccnl 2016-18, euro)</t>
  </si>
  <si>
    <t>ORG418</t>
  </si>
  <si>
    <t>Numero di incarichi di altissima professionalità articolazioni di struttura complessa effettivamente coperti al 31.12 dell'anno di rilevazione (art. 18, comma 1, sezione ii), lettera a2) del Ccnl 2016-18)</t>
  </si>
  <si>
    <t>ORG419</t>
  </si>
  <si>
    <t>Valore medio su base annua della retribuzione di posizione - parte variabile aziendale - incarichi di altissima professionalità articolazioni di struttura complessa (art. 18, comma 1, sezione ii), lettera a2) del Ccnl 2016-18, euro)</t>
  </si>
  <si>
    <t>ORG420</t>
  </si>
  <si>
    <t>Numero di incarichi professionali di alta specializzazione effettivamente coperti al 31.12 dell'anno di rilevazione (art. 18, comma 1, sezione ii), lettera b) del Ccnl 2016-18)</t>
  </si>
  <si>
    <t>ORG421</t>
  </si>
  <si>
    <t>Valore medio su base annua della retribuzione di posizione - parte variabile aziendale - incarichi di alta specializzazione (art. 18, comma 1, sezione ii), lettera b) del Ccnl 2016-18, euro)</t>
  </si>
  <si>
    <t>ORG422</t>
  </si>
  <si>
    <t>Numero di incarichi professionali, di consulenza, di studio e di ricerca, ispettivo, di verifica e di controllo coperti al 31.12 dell'anno di rilevazione (art. 18, comma 1, sezione ii), lettera c) del Ccnl 2016-18)</t>
  </si>
  <si>
    <t>ORG423</t>
  </si>
  <si>
    <t>Valore medio su base annua della retribuzione di posizione - parte variabile aziendale - incarichi professionali, di consulenza, ecc.  (art. 18, comma 1, sezione ii), lettera c) del Ccnl 2016-18, euro)</t>
  </si>
  <si>
    <t>ORG424</t>
  </si>
  <si>
    <t>Numero di incarichi professionali di base coperti al 31.12 dell'anno di rilevazione (art. 18, comma 1, sezione ii), lettera d) del Ccnl 2016-18)</t>
  </si>
  <si>
    <t>ORG430</t>
  </si>
  <si>
    <t>Valore medio su base annua della retribuzione di posizione - parte variabile aziendale - incarichi professionali di base (art. 18, comma 1, sezione ii), lettera d) del Ccnl 2016-18, euro)</t>
  </si>
  <si>
    <t>ORG271</t>
  </si>
  <si>
    <t>Numero di posizioni dirigenziali effettivamente coperte alla data del 31.12 dell'anno di rilevazione con incarico ad interim</t>
  </si>
  <si>
    <t>ORG272</t>
  </si>
  <si>
    <t>Valore medio su base annua della retribuzione per gli incarichi dirigenziali ad interim (risultato in euro)</t>
  </si>
  <si>
    <t>PRD</t>
  </si>
  <si>
    <t>PERFORMANCE / RISULTATO</t>
  </si>
  <si>
    <t>PRD137</t>
  </si>
  <si>
    <t>Importo totale della retribuzione di risultato erogata a valere sul fondo dell'anno di rilevazione (euro)</t>
  </si>
  <si>
    <t>PRD115</t>
  </si>
  <si>
    <t>Importo totale della retribuzione di risultato non erogata a seguito della valutazione non piena con riferimento al fondo dell'anno di rilevazione (euro)</t>
  </si>
  <si>
    <t>PRD159</t>
  </si>
  <si>
    <t>FLAG</t>
  </si>
  <si>
    <t>Le retribuzioni di risultato sono correlate alla valutazione della prestazione dei dirigenti (S/N)?</t>
  </si>
  <si>
    <t>PRD273</t>
  </si>
  <si>
    <t>Sono utilizzati indicatori di risultato attinenti all'Ufficio o all'Ente nel suo complesso per la valutazione della retribuzione di risultato (S/N)?</t>
  </si>
  <si>
    <t>PRD274</t>
  </si>
  <si>
    <t>Sono utilizzati giudizi del nucleo di valutazione o di altro analogo organismo per la valutazione della retribuzione di risultato (S/N)?</t>
  </si>
  <si>
    <t>PRD275</t>
  </si>
  <si>
    <t>Sono utilizzati ai fini della valutazione dei dirigenti meccanismi di confronto con le performance di altri enti (benchmarking) (S/N)?</t>
  </si>
  <si>
    <t>INF</t>
  </si>
  <si>
    <t>INFORMAZIONI / CHIARIMENTI</t>
  </si>
  <si>
    <t>INF209</t>
  </si>
  <si>
    <t>Informazioni/chiarimenti da parte dell'Organo di controllo (max 1.500 caratteri)</t>
  </si>
  <si>
    <t>INF127</t>
  </si>
  <si>
    <t>Informazioni/chiarimenti da parte dell'Amministrazione (max 1.500 caratteri)</t>
  </si>
  <si>
    <t>INC16</t>
  </si>
  <si>
    <t>X</t>
  </si>
  <si>
    <t>XXXXXXXXXXXXXXXXXXXXXXXXXXXXXXXXXXXXXXXXXXXXXXXXXXXXXXXXX</t>
  </si>
  <si>
    <t xml:space="preserve">     </t>
  </si>
  <si>
    <t>MACROCATEGORIA: DIRIGENTI PROFESSIONALI, TECNICI E AMMINISTRATIVI</t>
  </si>
  <si>
    <t>Totale voci della tabella 15 della presente macro-categoria non rilevanti ai fini della verifica del limite art 23 c 2 Dlgs 75/2017 (euro)</t>
  </si>
  <si>
    <t>ORG138</t>
  </si>
  <si>
    <t>Numero di incarichi di struttura complessa effettivamente coperti al 31.12 dell'anno di rilevazione</t>
  </si>
  <si>
    <t>ORG132</t>
  </si>
  <si>
    <t>Numero di incarichi di struttura semplice effettivamente coperti al 31.12 dell'anno di rilevazione</t>
  </si>
  <si>
    <t>ORG143</t>
  </si>
  <si>
    <t>Valore medio su base annua della retribuzione di posizione - parte variabile aziendale - incarichi di struttura semplice (euro)</t>
  </si>
  <si>
    <t>ORG202</t>
  </si>
  <si>
    <t>Numero degli incarichi di cui all'art. 27, c. 1, lett. c) e d) del Ccnl 8.6.2000 effettivamente coperti al 31.12 dell'anno di rilevazione</t>
  </si>
  <si>
    <t>ORG130</t>
  </si>
  <si>
    <t>Valore medio su base annua della retribuzione di posizione - parte variabile aziendale - per incarichi di cui all'art. 27, c. 1, lett. c) e d) del Ccnl 8.6.2000 (euro)</t>
  </si>
  <si>
    <t>MACROCATEGORIA: PERSONALE NON DIRIGENTE</t>
  </si>
  <si>
    <t>LEG362</t>
  </si>
  <si>
    <t>Importo del limite di cui all'art. 9, comma 28 del decreto legge n. 78/2010 riferito all'anno corrente (euro)</t>
  </si>
  <si>
    <t>LEG364</t>
  </si>
  <si>
    <t>Importo del limite di cui all'art. 9, comma 28 del decreto legge n. 78/2010 utilizzato ai fini delle assunzioni effettuate nell'anno corrente ai sensi dell'art. 20, comma 3 del Dlgs 75/2017 (stipendio, accessorio e O.R. a carico dell'amministrazione)</t>
  </si>
  <si>
    <t>ORG375</t>
  </si>
  <si>
    <t>Numero totale degli incarichi funzionali ai sensi degli artt. 14, 16 e 17 del Ccnl 22.5.2018 previsti nell’ordinamento</t>
  </si>
  <si>
    <t>ORG376</t>
  </si>
  <si>
    <t>Numero di incarichi funzionali effettivamente coperti alla data del 31.12 dell'anno di rilevazione con valore dell'indennità più elevato</t>
  </si>
  <si>
    <t>ORG377</t>
  </si>
  <si>
    <t>Numero di incarichi funzionali effettivamente coperti alla data del 31.12 dell'anno di rilevazione con valore dell'indennità meno elevato</t>
  </si>
  <si>
    <t>ORG378</t>
  </si>
  <si>
    <t>Numero di incarichi funzionali effettivamente coperti alla data del 31.12 dell'anno di rilevazione con valore dell'indennità intermedio</t>
  </si>
  <si>
    <t>ORG379</t>
  </si>
  <si>
    <t>Valore unitario su base annua dell'indennità per incarico funzionale più elevato (euro)</t>
  </si>
  <si>
    <t>ORG380</t>
  </si>
  <si>
    <t>Valore unitario su base annua dell'indennità per incarico funzionale meno elevato (euro)</t>
  </si>
  <si>
    <t>ORG381</t>
  </si>
  <si>
    <t>Valore unitario su base annua dell'indennità per incarico funzionale previsto con valore intermedio (valore medio in euro)</t>
  </si>
  <si>
    <t>PEO</t>
  </si>
  <si>
    <t>PROGRESSIONI ECONOMICHE ORIZZONTALI A VALERE SUL FONDO DELL'ANNO DI RILEVAZIONE</t>
  </si>
  <si>
    <t>PEO176</t>
  </si>
  <si>
    <t>E' stata verificata la sussistenza del requisito di cui all'art. 3, c. 1 del Ccnl 10.4.2008 secondo la disciplina di cui all'art. 35 del Ccnl 7.4.1999 (S/N)?</t>
  </si>
  <si>
    <t>PEO111</t>
  </si>
  <si>
    <t>Numero dei dipendenti che hanno concorso alle procedure per le PEO a valere sul fondo dell'anno di rilevazione</t>
  </si>
  <si>
    <t>PEO188</t>
  </si>
  <si>
    <t>Numero totale delle PEO effettuate a valere sul fondo dell'anno di rilevazione</t>
  </si>
  <si>
    <t>PEO119</t>
  </si>
  <si>
    <t>Le PEO riferite all'anno di rilevazione sono riferite ad un numero limitato di dipendenti (cioè non superiori al 50% degli aventi diritto) ed operate con carattere di selettività secondo quanto previsto dall’art. 23 c. 2 del DLgs 150/2009 (S/N)?</t>
  </si>
  <si>
    <t>PEO266</t>
  </si>
  <si>
    <t>Le PEO riferite all'anno di rilevazione hanno rispettato il principio di non retrodatazione oltre il 1 gennaio dell'anno di conclusione del procedimento (S/N)?</t>
  </si>
  <si>
    <t>PEO133</t>
  </si>
  <si>
    <t>Importo delle risorse destinate alle PEO contrattate e certificate a valere sul fondo dell'anno di rilevazione (euro)</t>
  </si>
  <si>
    <t>PRD382</t>
  </si>
  <si>
    <t>L'ente ha rispettato l'indicazione di cui all'art. 84 del Ccnl 22.5.2018 di destinare almeno il 30% delle risorse variabili del fondo dell'anno di rilevazione a performance Individuale (S/N)?</t>
  </si>
  <si>
    <t>PRD368</t>
  </si>
  <si>
    <t>Importo totale della performance individuale erogata a valere sul fondo dell'anno di rilevazione (euro)</t>
  </si>
  <si>
    <t>PRD369</t>
  </si>
  <si>
    <t>Importo totale della performance organizzativa erogata a valere sul fondo dell'anno di rilevazione (euro)</t>
  </si>
  <si>
    <t>PRD370</t>
  </si>
  <si>
    <t>Importo totale della performance (individuale e organizzativa) non erogata a seguito della valutazione non piena con riferimento al fondo dell'anno di rilevazione (euro)</t>
  </si>
  <si>
    <t>VOCI DI SPESA RILEVATE</t>
  </si>
  <si>
    <t>IMPORTO SICO</t>
  </si>
  <si>
    <t>IMPORTO BILANCIO (*)</t>
  </si>
  <si>
    <t>TABELLA 12</t>
  </si>
  <si>
    <t>A999</t>
  </si>
  <si>
    <t>TABELLA 13</t>
  </si>
  <si>
    <t>ASSEGNI NUCLEO FAMILIARE</t>
  </si>
  <si>
    <t>SOMME CORRISPOSTE AD AGENZIA DI SOMMINISTRAZIONE (INTERINALI)</t>
  </si>
  <si>
    <t>CONTRATTI PER RESA SERVIZI /ADEMPIMENTI OBBLIGATORI PER LEGGE</t>
  </si>
  <si>
    <t xml:space="preserve">RETRIBUZIONI PERSONALE A TEMPO DETERMINATO </t>
  </si>
  <si>
    <t xml:space="preserve">CONTRIBUTI A CARICO DELL'AMM.NE PER FONDI PREV. COMPLEMENTARE </t>
  </si>
  <si>
    <t xml:space="preserve">CONTRIBUTI A CARICO DELL'AMMINISTRAZIONE SU COMPETENZE FISSE ED ACCESSORIE </t>
  </si>
  <si>
    <t>QUOTE ANNUE DI ACCANTONAMENTO  TFR O ALTRA INDENNITA'  FINE SERVIZIO</t>
  </si>
  <si>
    <t xml:space="preserve">IRAP </t>
  </si>
  <si>
    <t>COMPENSI PER PERSONALE ADDETTO A LAVORI SOCIALMENTE UTILI</t>
  </si>
  <si>
    <t>SOMME RIMBORSATE ALLE AMMINISTRAZIONI PER SPESE DI PERSONALE (sommatoria dei diversi rimborsi presenti in tabella 14)</t>
  </si>
  <si>
    <t>P998</t>
  </si>
  <si>
    <t>TOTALE GENERALE</t>
  </si>
  <si>
    <t>RIMBORSI RICEVUTI  DALLE AMMINISTRAZIONI PER SPESE DI PERSONALE  (a riduzione) (sommatoria dei diversi rimborsi presenti in tabella 14)</t>
  </si>
  <si>
    <t>P999</t>
  </si>
  <si>
    <t>TOTALE GENERALE AL NETTO DEI RIMBORSI</t>
  </si>
  <si>
    <t>COD</t>
  </si>
  <si>
    <t>IMP_SICO</t>
  </si>
  <si>
    <t>IMP_BILANCIO</t>
  </si>
  <si>
    <t>Tavola di controllo dei Valori Medi</t>
  </si>
  <si>
    <t>valori medi assenze</t>
  </si>
  <si>
    <t>valori medi annui pro-capite per voci retributive a carattere "stipendiale" (**)</t>
  </si>
  <si>
    <t>valori medi annui pro-capite per indennità e compensi accessori (**)</t>
  </si>
  <si>
    <t>Qualifica</t>
  </si>
  <si>
    <t>Codici qualifiche</t>
  </si>
  <si>
    <t>unità per il calcolo delle assenze (*)</t>
  </si>
  <si>
    <t>mensilità medie 
(mensilità/12)</t>
  </si>
  <si>
    <t>ASSENZE RETRIBUITE</t>
  </si>
  <si>
    <t>ASSENZE NON RETRIBUITE</t>
  </si>
  <si>
    <t>STIPENDIO 
più I.I.S</t>
  </si>
  <si>
    <t>TOTALE VOCI STIPENDIALI
TABELLA 12
(esclusi arr. anni prec. e recuperi)</t>
  </si>
  <si>
    <t>INDENNITA' FISSE (1)</t>
  </si>
  <si>
    <t>ALTRE ACCESSORIE</t>
  </si>
  <si>
    <t>TOTALE INDENNITA' FISSE ED ACCESSORIE
TABELLA 13
(esclusi arretrati anni precedenti)</t>
  </si>
  <si>
    <t>(1)  è compresa l'INDENNITA' DI ESCLUSIVITA' che viene, invece, esclusa nel calcolo della "retribuzione media pro-capite"</t>
  </si>
  <si>
    <t>(**) Valore medio annuo pro-capite calcolato dividendo la spesa per le unità di riferimento (mensilità della T12 / 12)</t>
  </si>
  <si>
    <t>Qualifiche</t>
  </si>
  <si>
    <t>Tot Cessati (Tab 5)</t>
  </si>
  <si>
    <t>Tot Assunti (Tab 6)</t>
  </si>
  <si>
    <t>Tot Usciti (Tab 4)</t>
  </si>
  <si>
    <t>Tot Entrati (Tab 4)</t>
  </si>
  <si>
    <t>e</t>
  </si>
  <si>
    <t>f=(a-b+c-d+e)</t>
  </si>
  <si>
    <t>g</t>
  </si>
  <si>
    <t>f=g</t>
  </si>
  <si>
    <t>Presenti per classi di anzianità di servizio (Tab 7)</t>
  </si>
  <si>
    <t>Presenti per classi di età (Tab 8)</t>
  </si>
  <si>
    <t>Presenti per titolo di studio (Tab 9)</t>
  </si>
  <si>
    <t>a=b=c=d</t>
  </si>
  <si>
    <t>f</t>
  </si>
  <si>
    <t>h</t>
  </si>
  <si>
    <t>(e=f=g=h)</t>
  </si>
  <si>
    <t>ATTENZIONE: Per gli Enti che non sono tenuti all’invio della Tabella 10, la Tavola va considerata con riferimento al diagnostico della colonna “Coerenza T1 con personale T3 OUT”</t>
  </si>
  <si>
    <t>(*) Solo per le tipologie tenute all'invio della TABELLA 10</t>
  </si>
  <si>
    <t>Comandati esterni (IN)  
(Tab 3)</t>
  </si>
  <si>
    <t>Fuori ruolo esterni (IN) 
(Tab 3)</t>
  </si>
  <si>
    <t>Convenzioni esterni (IN) 
(Tab 3)</t>
  </si>
  <si>
    <t>Comandati interni (OUT) 
(Tab 3)</t>
  </si>
  <si>
    <t>Fuori ruolo interni (OUT) 
(Tab 3)</t>
  </si>
  <si>
    <t>Convenzioni interni (OUT) 
(Tab 3)</t>
  </si>
  <si>
    <t xml:space="preserve">Personale in aspettativa (OUT) (Tab 3) </t>
  </si>
  <si>
    <t>Totale personale distribuito per Regioni  (calcolato)</t>
  </si>
  <si>
    <t>Totale personale distribuito per Regioni (Tab 10)</t>
  </si>
  <si>
    <t>Coerenza T1 con personale T3 OUT</t>
  </si>
  <si>
    <t>Coerenza Distribuzione Territoriale</t>
  </si>
  <si>
    <t>i</t>
  </si>
  <si>
    <t>j=(a+b+c+d-e-f-g-i)</t>
  </si>
  <si>
    <t>k</t>
  </si>
  <si>
    <t>a&gt;=(e+f+g+i)</t>
  </si>
  <si>
    <t>j=k</t>
  </si>
  <si>
    <t>l</t>
  </si>
  <si>
    <t>m</t>
  </si>
  <si>
    <t>n</t>
  </si>
  <si>
    <t>o</t>
  </si>
  <si>
    <t>p</t>
  </si>
  <si>
    <t>q</t>
  </si>
  <si>
    <t>r</t>
  </si>
  <si>
    <t>t</t>
  </si>
  <si>
    <t>u=(l+m+n+o-p-q-r-t)</t>
  </si>
  <si>
    <t>v</t>
  </si>
  <si>
    <t>l&gt;=(p+q+r+t)</t>
  </si>
  <si>
    <t>u=v</t>
  </si>
  <si>
    <t>Tavola di controllo degli usciti dalla qualifica di Tabella 4 (Squadratura 4)</t>
  </si>
  <si>
    <t>Cessati (Tab 5)</t>
  </si>
  <si>
    <t xml:space="preserve"> Assunti (Tab 6)</t>
  </si>
  <si>
    <t>Entrati (Tab 4)</t>
  </si>
  <si>
    <t xml:space="preserve">Consistenza nella qualifica </t>
  </si>
  <si>
    <t>Usciti (Tab 4)</t>
  </si>
  <si>
    <t>Coerenza</t>
  </si>
  <si>
    <t>e=(a-b+c+d)</t>
  </si>
  <si>
    <t>f&lt;=e</t>
  </si>
  <si>
    <t>Tavola di controllo del rispetto del limite 2016 di cui all'art. 23, comma 2 del decreto legislativo n. 75/2017</t>
  </si>
  <si>
    <t>SQUADRATURA 6</t>
  </si>
  <si>
    <t>Dirigenti sanitari</t>
  </si>
  <si>
    <t>Dirigenti non sanitari</t>
  </si>
  <si>
    <t>Personale
non
dirigente</t>
  </si>
  <si>
    <t>Amministrazione nel suo complesso</t>
  </si>
  <si>
    <t>a.</t>
  </si>
  <si>
    <t>Totale risorse tabella 15</t>
  </si>
  <si>
    <t>b.</t>
  </si>
  <si>
    <t>Totale voci non rilevanti ai fini della verifica del limite 2016 (*)</t>
  </si>
  <si>
    <t>c.</t>
  </si>
  <si>
    <t>Totale risorse soggette alla verifica del limite (a-b)</t>
  </si>
  <si>
    <t>d.</t>
  </si>
  <si>
    <t>Limite 2016 di cui all'articolo 23, comma 2 del DLgs 75/2017 (**)</t>
  </si>
  <si>
    <t>e.</t>
  </si>
  <si>
    <t>(*) Voce LEG398 della scheda SICI della corrispondente macro-categoria.</t>
  </si>
  <si>
    <t>(**) Voce LEG428 della scheda SICI della corrispondente macro-categoria.</t>
  </si>
  <si>
    <t>Codici</t>
  </si>
  <si>
    <t xml:space="preserve"> Incongruenza 1</t>
  </si>
  <si>
    <t>Tavola di compresenza tra valori di organico di personale con rapporto di lavoro flessibile di Scheda Informativa 1 e relativa spesa di Tabella 14</t>
  </si>
  <si>
    <t>Tipologia lavoro flessibile (SI_1)</t>
  </si>
  <si>
    <t>Unità annue 
(SI_1)</t>
  </si>
  <si>
    <t>Spesa (Tab 14)</t>
  </si>
  <si>
    <t>Compresenza</t>
  </si>
  <si>
    <t>Valore Medio Unitario:
b / a</t>
  </si>
  <si>
    <t>Contratti di collaborazione coordinata e continuativa</t>
  </si>
  <si>
    <t>Incarichi libero professionale, studio, ricerca e consulenza</t>
  </si>
  <si>
    <t>Contratti per resa servizi/adempimenti obbligatori per legge</t>
  </si>
  <si>
    <t xml:space="preserve"> Incongruenza 11</t>
  </si>
  <si>
    <t>Tavola di compresenza tra valori di organico di personale con rapporto di lavoro flessibile di Tabella 2 e relativa spesa di Tabella 14</t>
  </si>
  <si>
    <t>Tipologia lavoro flessibile (Tab 2, SI_1)</t>
  </si>
  <si>
    <t>Unità annue 
(Tab 2, SI_1)</t>
  </si>
  <si>
    <t>Valore Medio Unitario:          b / a</t>
  </si>
  <si>
    <t>A tempo determinato</t>
  </si>
  <si>
    <t>Formazione lavoro</t>
  </si>
  <si>
    <t>Interinale</t>
  </si>
  <si>
    <t>L.S.U.</t>
  </si>
  <si>
    <t>Voce di spesa (Tab 14)</t>
  </si>
  <si>
    <t>codice (Tab 14)</t>
  </si>
  <si>
    <t>Compresenza 
e/o 
controllo incidenza %</t>
  </si>
  <si>
    <t>Incidenza % 
L105 / P062</t>
  </si>
  <si>
    <t xml:space="preserve">Controllo incidenza % L105 / P062  =&gt;  </t>
  </si>
  <si>
    <t>Tavola di congruenza tra spesa media annua per stipendio (Tabella 12) e importi stipendiali contrattuali</t>
  </si>
  <si>
    <t>Mensilità (Tab 12)</t>
  </si>
  <si>
    <t>Spesa per stipendio (Tab 12)</t>
  </si>
  <si>
    <t>Spesa media annua per stipendio (per 12 mensilità)</t>
  </si>
  <si>
    <t>Importi stipendiali contrattuali annui (per 12 mensilità)</t>
  </si>
  <si>
    <t>Scostamento in valore assoluto</t>
  </si>
  <si>
    <t>Scostamento percentuale</t>
  </si>
  <si>
    <t>Congruenza (max scostamento consentito +/- 2%)</t>
  </si>
  <si>
    <t>c=(b/a*12)</t>
  </si>
  <si>
    <t>e=(c-d)</t>
  </si>
  <si>
    <t>f=(e/d*100)</t>
  </si>
  <si>
    <t>v. a. di f&lt;=2%</t>
  </si>
  <si>
    <t xml:space="preserve"> Incongruenza 3</t>
  </si>
  <si>
    <t>Tavola di coerenza tra valori dichiarati in SI_1 come appartenenti a categorie protette, titolari di permessi per legge n. 104/92, titolari di permessi ai sensi dell'art. 42, comma 5 d.lgs. 151/2001, con il personale indicato in  Tab. 1</t>
  </si>
  <si>
    <t>Domande SI_1</t>
  </si>
  <si>
    <t>Unità annue
dichiarate in SI_1</t>
  </si>
  <si>
    <t>Totale presenti al
31-12 dichiarati in T1</t>
  </si>
  <si>
    <t>Controllo</t>
  </si>
  <si>
    <t xml:space="preserve"> Incongruenza 12</t>
  </si>
  <si>
    <t xml:space="preserve">Tavola di compresenza tra valori dichiarati nella SI_1 come titolari di permessi per legge n. 104/92 e titolari di permessi ai sensi dell'art. 42, comma 5 d.lgs. 151/2001, con le giornate di assenza indicate in Tab. 11 </t>
  </si>
  <si>
    <t>Assenze dichiarate</t>
  </si>
  <si>
    <t xml:space="preserve">Compresenza </t>
  </si>
  <si>
    <t xml:space="preserve"> Incongruenza 13</t>
  </si>
  <si>
    <t>Tavola di compresenza tra le somme trattenute per malattia indicate nella SI_1 e i giorni di assenza per malattia retribuita indicati nella Tab. 11</t>
  </si>
  <si>
    <t>Somme
dichiarate in SI_1</t>
  </si>
  <si>
    <t>Tavola di controllo dei valori di spesa di Tabella 14: incidenza % di ciascun valore sul totale delle spese di Tabella 12+Tabella 13</t>
  </si>
  <si>
    <t>TOTALE TABELLA 12 + TABELLA 13:</t>
  </si>
  <si>
    <t xml:space="preserve">Voci di spesa </t>
  </si>
  <si>
    <t>Codici spesa</t>
  </si>
  <si>
    <t>Importi comunicati (Tab 14)</t>
  </si>
  <si>
    <t>Incidenza percentuale: Importi comunicati Tab 14 / (Tabella 12 + Tabella 13)</t>
  </si>
  <si>
    <t>Controlli di coerenza</t>
  </si>
  <si>
    <t>TABELLE 12 -13 ASSENTI</t>
  </si>
  <si>
    <t>COMPENSI AGGIUNTIVI PER PERSONALE INFERMIERISTICO ED I TECNICI SANITARI DI RADIOLOGIA MEDICA</t>
  </si>
  <si>
    <t xml:space="preserve">Voci_spesa </t>
  </si>
  <si>
    <t>Codici_spesa</t>
  </si>
  <si>
    <t>Importi</t>
  </si>
  <si>
    <t>Incidenza</t>
  </si>
  <si>
    <t>coerenza</t>
  </si>
  <si>
    <t>Tavola di congruenza tra Presenti al 31-12 del totale  uomini e donne o Totale uomini e donne Tabella 5 e mensilità della Tabella T12</t>
  </si>
  <si>
    <t>Totale uomini e donne (Tab T5)</t>
  </si>
  <si>
    <t>Totale usciti (Tab T4)</t>
  </si>
  <si>
    <t>Mensilità (Tab T12)</t>
  </si>
  <si>
    <t>Congruenza (se a&gt;0 o b&gt;0 o c&gt;0 e d&gt;0 )</t>
  </si>
  <si>
    <t>Tavola di compresenza tra importi comunicati in tab.13 e mensilità (tab.12) o personale esterno (tab.3)</t>
  </si>
  <si>
    <t>Totale della Tabella T13</t>
  </si>
  <si>
    <t>Totale (Uomini + donne della sezione "Personale Esterno" COMANDATI / DISTACCATI + FUORI RUOLO)+Mensilità medie da T12(mensilità /12)</t>
  </si>
  <si>
    <t>Congruenza          ( a&gt;0 e b&gt;0)</t>
  </si>
  <si>
    <t>Tavola di congruenza tra i giorni di assenza di Tabella 11 e i valori di Organico di Tabella 1, 3, 4, 5; coerenza dei gg di assenza pro-capite con il numero MAX dei gg lavorativi annui</t>
  </si>
  <si>
    <t>Totale della Tabella T11</t>
  </si>
  <si>
    <t>Totale della Tabella T1</t>
  </si>
  <si>
    <t>Totale della Tabella T3 (personale esterno)</t>
  </si>
  <si>
    <t>Totale Usciti della Tabella T4</t>
  </si>
  <si>
    <t>Totale Entrati della Tabella T4</t>
  </si>
  <si>
    <t>Totale della Tabella T5</t>
  </si>
  <si>
    <t>Incongruenza 7</t>
  </si>
  <si>
    <t>Incongruenza           [se a&gt;0 e (b=0 e c=0 e d=0 e e=0 e f=0)]</t>
  </si>
  <si>
    <t>Incongruenza         [se a=0 e (b&gt;0 o c&gt;0 o d&gt;0 o e&gt;0 o f&gt;0)]</t>
  </si>
  <si>
    <t>assenze in T11, ma nessuna unità in T1</t>
  </si>
  <si>
    <t>sono presenti unità in T1 o personale esterno in T3, ma non assenze in T11</t>
  </si>
  <si>
    <t>Tavola di controllo dei valori di spesa per arretrati a.p. e altre accessorie di T13: incidenza % di ciascun valore sul totale delle spese di Tabella 13</t>
  </si>
  <si>
    <t>Incidenza percentuale arretrati a.p.</t>
  </si>
  <si>
    <t>Congruenza (max incidenza consentita 20%)</t>
  </si>
  <si>
    <t>Incidenza percentuale altre accessorie</t>
  </si>
  <si>
    <t>Incongruenza 8</t>
  </si>
  <si>
    <t>c=(b/a)</t>
  </si>
  <si>
    <t>c&lt;=20%</t>
  </si>
  <si>
    <t>f=(e/a)</t>
  </si>
  <si>
    <t>f&lt;=20%</t>
  </si>
  <si>
    <t xml:space="preserve">Tavola di congruenza tra il personale a Tempo Determinato comunicato in T2 con la ripartizione dello stesso personale comunicato in T2A
</t>
  </si>
  <si>
    <t>Cod</t>
  </si>
  <si>
    <t>Totale T2</t>
  </si>
  <si>
    <t>Totale T2A</t>
  </si>
  <si>
    <t>Confronto T2/T2A</t>
  </si>
  <si>
    <t>U+D</t>
  </si>
  <si>
    <t>a con d</t>
  </si>
  <si>
    <t>b con e</t>
  </si>
  <si>
    <t>xx</t>
  </si>
  <si>
    <t>xxxxxxxxxx</t>
  </si>
  <si>
    <t xml:space="preserve">Tavola di congruenza tra i giorni totali pro-capite di assenza (escluse assenze per formazione e quelle non retribuite) calcolati dai valori indicati nella Tabella 11, con il numero MAX dei gg lavorativi annui
</t>
  </si>
  <si>
    <t>Totale della Tabella T11 esclusa formazione e altre ass. non retribuite</t>
  </si>
  <si>
    <t>Mensilità/12</t>
  </si>
  <si>
    <t>Incongruenza 14</t>
  </si>
  <si>
    <t>Incongruenza
[(a-gg formazione)&gt;(mens.T12/12*260)]</t>
  </si>
  <si>
    <t>T12 non compilata o assenze comunicate &gt; gg lavorabili (</t>
  </si>
  <si>
    <t>Tavola di congruenza delle  voci non soggette alla verifica del limite 2016 di cui all'articolo 23,</t>
  </si>
  <si>
    <t>comma 2, del decreto legislativo n. 75/2017 (schede SICI e tabelle 15)</t>
  </si>
  <si>
    <t>Dirigenti professionali, 
tecnici e amministrativi</t>
  </si>
  <si>
    <t>INCONGRUENZA 15</t>
  </si>
  <si>
    <t>Totale non soggetto a verifica scheda SICI (LEG398)</t>
  </si>
  <si>
    <t>Totale non soggetto a verifica Tabella 15 (voci sotto elencate)</t>
  </si>
  <si>
    <t>RISORSE FISSE AVENTI CARATTERE DI CERTEZZA E STABILTA'</t>
  </si>
  <si>
    <t>IRCCS/IZS Art 12 c 2 Ccnl 16-18 - Finanz. passaggi di fascia</t>
  </si>
  <si>
    <t>RISORSE VARIABILI</t>
  </si>
  <si>
    <t>IRCCS/IZS Art 1 c 429 L 205/17 - Progetti vincitori bandi pubblici</t>
  </si>
  <si>
    <t>IRCCS/IZS Art 1 c 430 L 205/17 - 5% del 30% c 424 (ricercatori estero)</t>
  </si>
  <si>
    <t>DECURTAZIONI</t>
  </si>
  <si>
    <t>Differenza (a - b)</t>
  </si>
  <si>
    <t>SERT_COD</t>
  </si>
  <si>
    <t>COMUNE_DESC</t>
  </si>
  <si>
    <t>ABBADIA CERRETO</t>
  </si>
  <si>
    <t>ABBADIA LARIANA</t>
  </si>
  <si>
    <t>ABBIATEGRASSO</t>
  </si>
  <si>
    <t>ACQUAFREDDA</t>
  </si>
  <si>
    <t>ACQUANEGRA CREMONESE</t>
  </si>
  <si>
    <t>ACQUANEGRA SUL CHIESE</t>
  </si>
  <si>
    <t>ADRARA SAN MARTINO</t>
  </si>
  <si>
    <t>ADRARA SAN ROCCO</t>
  </si>
  <si>
    <t>ADRO</t>
  </si>
  <si>
    <t>AGNADELLO</t>
  </si>
  <si>
    <t>AGNOSINE</t>
  </si>
  <si>
    <t>AGRA</t>
  </si>
  <si>
    <t>AGRATE BRIANZA</t>
  </si>
  <si>
    <t>AICURZIO</t>
  </si>
  <si>
    <t>AIRUNO</t>
  </si>
  <si>
    <t>ALAGNA</t>
  </si>
  <si>
    <t>ALBAIRATE</t>
  </si>
  <si>
    <t>ALBANO SANT'ALESSANDRO</t>
  </si>
  <si>
    <t>ALBAREDO ARNABOLDI</t>
  </si>
  <si>
    <t>ALBAREDO PER SAN MARCO</t>
  </si>
  <si>
    <t>ALBAVILLA</t>
  </si>
  <si>
    <t>ALBESE CON CASSANO</t>
  </si>
  <si>
    <t>ALBIATE</t>
  </si>
  <si>
    <t>ALBINO</t>
  </si>
  <si>
    <t>ALBIOLO</t>
  </si>
  <si>
    <t>ALBIZZATE</t>
  </si>
  <si>
    <t>ALBONESE</t>
  </si>
  <si>
    <t>ALBOSAGGIA</t>
  </si>
  <si>
    <t>ALBUZZANO</t>
  </si>
  <si>
    <t>ALFIANELLO</t>
  </si>
  <si>
    <t>ALGUA</t>
  </si>
  <si>
    <t>ALME'</t>
  </si>
  <si>
    <t>ALMENNO SAN BARTOLOMEO</t>
  </si>
  <si>
    <t>ALMENNO SAN SALVATORE</t>
  </si>
  <si>
    <t>ALSERIO</t>
  </si>
  <si>
    <t>ALZANO LOMBARDO</t>
  </si>
  <si>
    <t>ALZATE BRIANZA</t>
  </si>
  <si>
    <t>AMBIVERE</t>
  </si>
  <si>
    <t>ANDALO VALTELLINO</t>
  </si>
  <si>
    <t>ANFO</t>
  </si>
  <si>
    <t>ANGERA</t>
  </si>
  <si>
    <t>ANGOLO TERME</t>
  </si>
  <si>
    <t>ANNICCO</t>
  </si>
  <si>
    <t>ANNONE DI BRIANZA</t>
  </si>
  <si>
    <t>ANTEGNATE</t>
  </si>
  <si>
    <t>ANZANO DEL PARCO</t>
  </si>
  <si>
    <t>APPIANO GENTILE</t>
  </si>
  <si>
    <t>APRICA</t>
  </si>
  <si>
    <t>ARCENE</t>
  </si>
  <si>
    <t>ARCISATE</t>
  </si>
  <si>
    <t>ARCONATE</t>
  </si>
  <si>
    <t>ARCORE</t>
  </si>
  <si>
    <t>ARDENNO</t>
  </si>
  <si>
    <t>ARDESIO</t>
  </si>
  <si>
    <t>ARENA PO</t>
  </si>
  <si>
    <t>ARESE</t>
  </si>
  <si>
    <t>ARGEGNO</t>
  </si>
  <si>
    <t>ARLUNO</t>
  </si>
  <si>
    <t>AROSIO</t>
  </si>
  <si>
    <t>ARSAGO SEPRIO</t>
  </si>
  <si>
    <t>ARTOGNE</t>
  </si>
  <si>
    <t>ARZAGO D'ADDA</t>
  </si>
  <si>
    <t>ASOLA</t>
  </si>
  <si>
    <t>ASSAGO</t>
  </si>
  <si>
    <t>ASSO</t>
  </si>
  <si>
    <t>AVERARA</t>
  </si>
  <si>
    <t>AVIATICO</t>
  </si>
  <si>
    <t>AVIGNO</t>
  </si>
  <si>
    <t>AZZANELLO</t>
  </si>
  <si>
    <t>AZZANO MELLA</t>
  </si>
  <si>
    <t>AZZANO SAN PAOLO</t>
  </si>
  <si>
    <t>AZZATE</t>
  </si>
  <si>
    <t>AZZIO</t>
  </si>
  <si>
    <t>AZZONE</t>
  </si>
  <si>
    <t>BADIA PAVESE</t>
  </si>
  <si>
    <t>BAGNARIA</t>
  </si>
  <si>
    <t>BAGNATICA</t>
  </si>
  <si>
    <t>BAGNOLO CREMASCO</t>
  </si>
  <si>
    <t>BAGNOLO MELLA</t>
  </si>
  <si>
    <t>BAGNOLO SAN VITO</t>
  </si>
  <si>
    <t>BAGOLINO</t>
  </si>
  <si>
    <t>BALLABIO</t>
  </si>
  <si>
    <t>BARANZATE</t>
  </si>
  <si>
    <t>BARASSO</t>
  </si>
  <si>
    <t>BARBARIGA</t>
  </si>
  <si>
    <t>BARBATA</t>
  </si>
  <si>
    <t>BARBIANELLO</t>
  </si>
  <si>
    <t>BARDELLO</t>
  </si>
  <si>
    <t>BAREGGIO</t>
  </si>
  <si>
    <t>BARGHE</t>
  </si>
  <si>
    <t>BARIANO</t>
  </si>
  <si>
    <t>BARLASSINA</t>
  </si>
  <si>
    <t>BARNI</t>
  </si>
  <si>
    <t>BARZAGO</t>
  </si>
  <si>
    <t>BARZANA</t>
  </si>
  <si>
    <t>BARZANO'</t>
  </si>
  <si>
    <t>BARZIO</t>
  </si>
  <si>
    <t>BASCAPE'</t>
  </si>
  <si>
    <t>BASIANO</t>
  </si>
  <si>
    <t>BASIGLIO</t>
  </si>
  <si>
    <t>BASSANO BRESCIANO</t>
  </si>
  <si>
    <t>BASTIDA DE'DOSSI</t>
  </si>
  <si>
    <t>BASTIDA PANCARANA</t>
  </si>
  <si>
    <t>BATTUDA</t>
  </si>
  <si>
    <t>BEDERO VALCUVIA</t>
  </si>
  <si>
    <t>BEDIZZOLE</t>
  </si>
  <si>
    <t>BEDULITA</t>
  </si>
  <si>
    <t>BELGIOIOSO</t>
  </si>
  <si>
    <t>BELLAGIO</t>
  </si>
  <si>
    <t>BELLANO</t>
  </si>
  <si>
    <t>BELLINZAGO LOMBARDO</t>
  </si>
  <si>
    <t>BELLUSCO</t>
  </si>
  <si>
    <t>BEMA</t>
  </si>
  <si>
    <t>BENE LARIO</t>
  </si>
  <si>
    <t>BERBENNO</t>
  </si>
  <si>
    <t>BERBENNO DI VALTELLINA</t>
  </si>
  <si>
    <t>BEREGAZZO CON FIGLIARO</t>
  </si>
  <si>
    <t>BEREGUARDO</t>
  </si>
  <si>
    <t>BERGAMO</t>
  </si>
  <si>
    <t>BERLINGO</t>
  </si>
  <si>
    <t>BERNAREGGIO</t>
  </si>
  <si>
    <t>BERNATE TICINO</t>
  </si>
  <si>
    <t>BERTONICO</t>
  </si>
  <si>
    <t>BERZO DEMO</t>
  </si>
  <si>
    <t>BERZO INFERIORE</t>
  </si>
  <si>
    <t>BERZO SAN FERMO</t>
  </si>
  <si>
    <t>BESANA IN BRIANZA</t>
  </si>
  <si>
    <t>BESANO</t>
  </si>
  <si>
    <t>BESATE</t>
  </si>
  <si>
    <t>BESNATE</t>
  </si>
  <si>
    <t>BESOZZO</t>
  </si>
  <si>
    <t>BIANDRONNO</t>
  </si>
  <si>
    <t>BIANZANO</t>
  </si>
  <si>
    <t>BIANZONE</t>
  </si>
  <si>
    <t>BIASSONO</t>
  </si>
  <si>
    <t>BIENNO</t>
  </si>
  <si>
    <t>BIGARELLO</t>
  </si>
  <si>
    <t>BINAGO</t>
  </si>
  <si>
    <t>BINASCO</t>
  </si>
  <si>
    <t>BIONE</t>
  </si>
  <si>
    <t>BISUSCHIO</t>
  </si>
  <si>
    <t>BIZZARONE</t>
  </si>
  <si>
    <t>BLELLO</t>
  </si>
  <si>
    <t>BLESSAGNO</t>
  </si>
  <si>
    <t>BLEVIO</t>
  </si>
  <si>
    <t>BODIO LOMNAGO</t>
  </si>
  <si>
    <t>BOFFALORA D'ADDA</t>
  </si>
  <si>
    <t>BOFFALORA SOPRA TICINO</t>
  </si>
  <si>
    <t>BOLGARE</t>
  </si>
  <si>
    <t>BOLLATE</t>
  </si>
  <si>
    <t>BOLTIERE</t>
  </si>
  <si>
    <t>BONATE SOPRA</t>
  </si>
  <si>
    <t>BONATE SOTTO</t>
  </si>
  <si>
    <t>BONEMERSE</t>
  </si>
  <si>
    <t>BORDOLANO</t>
  </si>
  <si>
    <t>BORGARELLO</t>
  </si>
  <si>
    <t>BORGHETTO LODIGIANO</t>
  </si>
  <si>
    <t>BORGO DI TERZO</t>
  </si>
  <si>
    <t>BORGO PRIOLO</t>
  </si>
  <si>
    <t>BORGO SAN GIACOMO</t>
  </si>
  <si>
    <t>BORGO SAN GIOVANNI</t>
  </si>
  <si>
    <t>BORGO SAN SIRO</t>
  </si>
  <si>
    <t>BORGOFORTE</t>
  </si>
  <si>
    <t>BORGOFRANCO SUL PO</t>
  </si>
  <si>
    <t>BORGORATTO MORMOROLO</t>
  </si>
  <si>
    <t>BORGOSATOLLO</t>
  </si>
  <si>
    <t>BORMIO</t>
  </si>
  <si>
    <t>BORNASCO</t>
  </si>
  <si>
    <t>BORNO</t>
  </si>
  <si>
    <t>BOSISIO PARINI</t>
  </si>
  <si>
    <t>BOSNASCO</t>
  </si>
  <si>
    <t>BOSSICO</t>
  </si>
  <si>
    <t>BOTTANUCO</t>
  </si>
  <si>
    <t>BOTTICINO</t>
  </si>
  <si>
    <t>BOVEGNO</t>
  </si>
  <si>
    <t>BOVEZZO</t>
  </si>
  <si>
    <t>BOVISIO-MASCIAGO</t>
  </si>
  <si>
    <t>BOZZOLO</t>
  </si>
  <si>
    <t>BRACCA</t>
  </si>
  <si>
    <t>BRALLO DI PREGOLA</t>
  </si>
  <si>
    <t>BRANDICO</t>
  </si>
  <si>
    <t>BRANZI</t>
  </si>
  <si>
    <t>BRAONE</t>
  </si>
  <si>
    <t>BREBBIA</t>
  </si>
  <si>
    <t>BREGANO</t>
  </si>
  <si>
    <t>BREGNANO</t>
  </si>
  <si>
    <t>BREMBATE DI SOPRA</t>
  </si>
  <si>
    <t>BREMBATE SOTTO</t>
  </si>
  <si>
    <t>BREMBILLA</t>
  </si>
  <si>
    <t>BREMBIO</t>
  </si>
  <si>
    <t>BREME</t>
  </si>
  <si>
    <t>BRENNA</t>
  </si>
  <si>
    <t>BRENO</t>
  </si>
  <si>
    <t>BRENTA</t>
  </si>
  <si>
    <t>BRESCIA</t>
  </si>
  <si>
    <t>BRESSANA</t>
  </si>
  <si>
    <t>BRESSANA BOTTARONE</t>
  </si>
  <si>
    <t>BRESSO</t>
  </si>
  <si>
    <t>BREZZO DI BEDERO</t>
  </si>
  <si>
    <t>BRIENNO</t>
  </si>
  <si>
    <t>BRIGNANO GERA D'ADDA</t>
  </si>
  <si>
    <t>BRINZIO</t>
  </si>
  <si>
    <t>BRIONE</t>
  </si>
  <si>
    <t>BRIOSCO</t>
  </si>
  <si>
    <t>BRISSAGO-VALTRAVAGLIA</t>
  </si>
  <si>
    <t>BRIVIO</t>
  </si>
  <si>
    <t>BRONI</t>
  </si>
  <si>
    <t>BRUGHERIO</t>
  </si>
  <si>
    <t>BRUMANO</t>
  </si>
  <si>
    <t>BRUNATE</t>
  </si>
  <si>
    <t>BRUNELLO</t>
  </si>
  <si>
    <t>BRUSAPORTO</t>
  </si>
  <si>
    <t>BRUSIMPIANO</t>
  </si>
  <si>
    <t>BUBBIANO</t>
  </si>
  <si>
    <t>BUCCINASCO</t>
  </si>
  <si>
    <t>BUGLIO IN MONTE</t>
  </si>
  <si>
    <t>BUGUGGIATE</t>
  </si>
  <si>
    <t>BULCIAGO</t>
  </si>
  <si>
    <t>BULGAROGRASSO</t>
  </si>
  <si>
    <t>BURAGO DI MOLGORA</t>
  </si>
  <si>
    <t>BUSCATE</t>
  </si>
  <si>
    <t>BUSNAGO</t>
  </si>
  <si>
    <t>BUSSERO</t>
  </si>
  <si>
    <t>BUSTO ARSIZIO</t>
  </si>
  <si>
    <t>BUSTO GAROLFO</t>
  </si>
  <si>
    <t>CA' D'ANDREA</t>
  </si>
  <si>
    <t>CABIATE</t>
  </si>
  <si>
    <t>CADEGLIANO-VICONAGO</t>
  </si>
  <si>
    <t>CADORAGO</t>
  </si>
  <si>
    <t>CADREZZATE</t>
  </si>
  <si>
    <t>CAGLIO</t>
  </si>
  <si>
    <t>CAGNO</t>
  </si>
  <si>
    <t>CAINO</t>
  </si>
  <si>
    <t>CAIOLO</t>
  </si>
  <si>
    <t>CAIRATE</t>
  </si>
  <si>
    <t>CALCINATE</t>
  </si>
  <si>
    <t>CALCINATO</t>
  </si>
  <si>
    <t>CALCIO</t>
  </si>
  <si>
    <t>CALCO</t>
  </si>
  <si>
    <t>CALOLZIOCORTE</t>
  </si>
  <si>
    <t>CALUSCO D'ADDA</t>
  </si>
  <si>
    <t>CALVAGESE DELLA RIVIERA</t>
  </si>
  <si>
    <t>CALVATONE</t>
  </si>
  <si>
    <t>CALVENZANO</t>
  </si>
  <si>
    <t>CALVIGNANO</t>
  </si>
  <si>
    <t>CALVIGNASCO</t>
  </si>
  <si>
    <t>CALVISANO</t>
  </si>
  <si>
    <t>CAMAIRAGO</t>
  </si>
  <si>
    <t>CAMBIAGO</t>
  </si>
  <si>
    <t>CAMERATA CORNELLO</t>
  </si>
  <si>
    <t>CAMISANO</t>
  </si>
  <si>
    <t>CAMPAGNOLA CREMASCA</t>
  </si>
  <si>
    <t>CAMPARADA</t>
  </si>
  <si>
    <t>CAMPIONE (FRAZ.DI TREMOSINE)</t>
  </si>
  <si>
    <t>CAMPIONE D'ITALIA</t>
  </si>
  <si>
    <t>CAMPODOLCINO</t>
  </si>
  <si>
    <t>CAMPOSPINOSO</t>
  </si>
  <si>
    <t>CANDIA LOMELLINA</t>
  </si>
  <si>
    <t>CANEGRATE</t>
  </si>
  <si>
    <t>CANEVINO</t>
  </si>
  <si>
    <t>CANNETO PAVESE</t>
  </si>
  <si>
    <t>CANNETO SULL'OGLIO</t>
  </si>
  <si>
    <t>CANONICA D'ADDA</t>
  </si>
  <si>
    <t>CANTELLO</t>
  </si>
  <si>
    <t>CANTU'</t>
  </si>
  <si>
    <t>CANZO</t>
  </si>
  <si>
    <t>CAPERGNANICA</t>
  </si>
  <si>
    <t>CAPIAGO INTIMIANO</t>
  </si>
  <si>
    <t>CAPIZZONE</t>
  </si>
  <si>
    <t>CAPO DI PONTE</t>
  </si>
  <si>
    <t>CAPONAGO</t>
  </si>
  <si>
    <t>CAPOVALLE</t>
  </si>
  <si>
    <t>CAPPELLA CANTONE</t>
  </si>
  <si>
    <t>CAPPELLA DE'PICENARDI</t>
  </si>
  <si>
    <t>CAPRALBA</t>
  </si>
  <si>
    <t>CAPRIANO DEL COLLE</t>
  </si>
  <si>
    <t>CAPRIATE SAN GERVASIO</t>
  </si>
  <si>
    <t>CAPRINO BERGAMASCO</t>
  </si>
  <si>
    <t>CAPRIOLO</t>
  </si>
  <si>
    <t>CARATE BRIANZA</t>
  </si>
  <si>
    <t>CARATE URIO</t>
  </si>
  <si>
    <t>CARAVAGGIO</t>
  </si>
  <si>
    <t>CARAVATE</t>
  </si>
  <si>
    <t>CARBONARA AL TICINO</t>
  </si>
  <si>
    <t>CARBONARA DI PO</t>
  </si>
  <si>
    <t>CARBONATE</t>
  </si>
  <si>
    <t>CARDANO AL CAMPO</t>
  </si>
  <si>
    <t>CARENNO</t>
  </si>
  <si>
    <t>CARIMATE</t>
  </si>
  <si>
    <t>CARLAZZO</t>
  </si>
  <si>
    <t>CARNAGO</t>
  </si>
  <si>
    <t>CARNATE</t>
  </si>
  <si>
    <t>CAROBBIO DEGLI ANGELI</t>
  </si>
  <si>
    <t>CARONA</t>
  </si>
  <si>
    <t>CARONNO PERTUSELLA</t>
  </si>
  <si>
    <t>CARONNO VARESINO</t>
  </si>
  <si>
    <t>CARPENEDOLO</t>
  </si>
  <si>
    <t>CARPIANO</t>
  </si>
  <si>
    <t>CARUGATE</t>
  </si>
  <si>
    <t>CARUGO</t>
  </si>
  <si>
    <t>CARVICO</t>
  </si>
  <si>
    <t>CASALBUTTANO ED UNITI</t>
  </si>
  <si>
    <t>CASALE CREMASCO-VIDOLASCO</t>
  </si>
  <si>
    <t>CASALE LITTA</t>
  </si>
  <si>
    <t>CASALETTO CEREDANO</t>
  </si>
  <si>
    <t>CASALETTO DI SOPRA</t>
  </si>
  <si>
    <t>CASALETTO LODIGIANO</t>
  </si>
  <si>
    <t>CASALETTO VAPRIO</t>
  </si>
  <si>
    <t>CASALMAGGIORE</t>
  </si>
  <si>
    <t>CASALMAIOCCO</t>
  </si>
  <si>
    <t>CASALMORANO</t>
  </si>
  <si>
    <t>CASALMORO</t>
  </si>
  <si>
    <t>CASALOLDO</t>
  </si>
  <si>
    <t>CASALPUSTERLENGO</t>
  </si>
  <si>
    <t>CASALROMANO</t>
  </si>
  <si>
    <t>CASALZUIGNO</t>
  </si>
  <si>
    <t>CASANOVA LONATI</t>
  </si>
  <si>
    <t>CASARGO</t>
  </si>
  <si>
    <t>CASARILE</t>
  </si>
  <si>
    <t>CASASCO D'INTELVI</t>
  </si>
  <si>
    <t>CASATENOVO</t>
  </si>
  <si>
    <t>CASATISMA</t>
  </si>
  <si>
    <t>CASAZZA</t>
  </si>
  <si>
    <t>CASCIAGO</t>
  </si>
  <si>
    <t>CASEI GEROLA</t>
  </si>
  <si>
    <t>CASELLE LANDI</t>
  </si>
  <si>
    <t>CASELLE LURANI</t>
  </si>
  <si>
    <t>CASIRATE D'ADDA</t>
  </si>
  <si>
    <t>CASLINO D'ERBA</t>
  </si>
  <si>
    <t>CASNATE CON BERNATE</t>
  </si>
  <si>
    <t>CASNIGO</t>
  </si>
  <si>
    <t>CASORATE PRIMO</t>
  </si>
  <si>
    <t>CASORATE SEMPIONE</t>
  </si>
  <si>
    <t>CASOREZZO</t>
  </si>
  <si>
    <t>CASPOGGIO</t>
  </si>
  <si>
    <t>CASSAGO BRIANZA</t>
  </si>
  <si>
    <t>CASSANO D'ADDA</t>
  </si>
  <si>
    <t>CASSANO MAGNAGO</t>
  </si>
  <si>
    <t>CASSANO VALCUVIA</t>
  </si>
  <si>
    <t>CASSIGLIO</t>
  </si>
  <si>
    <t>CASSINA DE'PECCHI</t>
  </si>
  <si>
    <t>CASSINA RIZZARDI</t>
  </si>
  <si>
    <t>CASSINA VALSASSINA</t>
  </si>
  <si>
    <t>CASSINETTA DI LUGAGNANO</t>
  </si>
  <si>
    <t>CASSOLNOVO</t>
  </si>
  <si>
    <t>CASTANA</t>
  </si>
  <si>
    <t>CASTANO PRIMO</t>
  </si>
  <si>
    <t>CASTEGGIO</t>
  </si>
  <si>
    <t>CASTEGNATO</t>
  </si>
  <si>
    <t>CASTEL D'ARIO</t>
  </si>
  <si>
    <t>CASTEL GABBIANO</t>
  </si>
  <si>
    <t>CASTEL GOFFREDO</t>
  </si>
  <si>
    <t>CASTEL MELLA</t>
  </si>
  <si>
    <t>CASTEL ROZZONE</t>
  </si>
  <si>
    <t>CASTELBELFORTE</t>
  </si>
  <si>
    <t>CASTELCOVATI</t>
  </si>
  <si>
    <t>CASTELDIDONE</t>
  </si>
  <si>
    <t>CASTELLANZA</t>
  </si>
  <si>
    <t>CASTELLEONE</t>
  </si>
  <si>
    <t>CASTELLETTO DI BRANDUZZO</t>
  </si>
  <si>
    <t>CASTELLI CALEPIO</t>
  </si>
  <si>
    <t>CASTELLO CABIAGLIO</t>
  </si>
  <si>
    <t>CASTELLO D'AGOGNA</t>
  </si>
  <si>
    <t>CASTELLO DELL'ACQUA</t>
  </si>
  <si>
    <t>CASTELLO DI BRIANZA</t>
  </si>
  <si>
    <t>CASTELLUCCHIO</t>
  </si>
  <si>
    <t>CASTELMARTE</t>
  </si>
  <si>
    <t>CASTELNOVETTO</t>
  </si>
  <si>
    <t>CASTELNUOVO BOCCA D'ADDA</t>
  </si>
  <si>
    <t>CASTELNUOVO BOZZENTE</t>
  </si>
  <si>
    <t>CASTELSEPRIO</t>
  </si>
  <si>
    <t>CASTELVECCANA</t>
  </si>
  <si>
    <t>CASTELVENZAGO (FRAZ.DI LONATO)</t>
  </si>
  <si>
    <t>CASTELVERDE</t>
  </si>
  <si>
    <t>CASTELVISCONTI</t>
  </si>
  <si>
    <t>CASTENEDOLO</t>
  </si>
  <si>
    <t>CASTIGLIONE D'ADDA</t>
  </si>
  <si>
    <t>CASTIGLIONE D'INTELVI</t>
  </si>
  <si>
    <t>CASTIGLIONE DELLE STIVIERE</t>
  </si>
  <si>
    <t>CASTIGLIONE OLONA</t>
  </si>
  <si>
    <t>CASTIONE ANDEVENNO</t>
  </si>
  <si>
    <t>CASTIONE DELLA PRESOLANA</t>
  </si>
  <si>
    <t>CASTIRAGA VIDARDO</t>
  </si>
  <si>
    <t>CASTO</t>
  </si>
  <si>
    <t>CASTREZZATO</t>
  </si>
  <si>
    <t>CASTRO</t>
  </si>
  <si>
    <t>CASTRONNO</t>
  </si>
  <si>
    <t>CAVA MANARA</t>
  </si>
  <si>
    <t>CAVACURTA</t>
  </si>
  <si>
    <t>CAVALLASCA</t>
  </si>
  <si>
    <t>CAVARGNA</t>
  </si>
  <si>
    <t>CAVARIA CON PREMEZZO</t>
  </si>
  <si>
    <t>CAVENAGO D'ADDA</t>
  </si>
  <si>
    <t>CAVENAGO DI BRIANZA</t>
  </si>
  <si>
    <t>CAVERNAGO</t>
  </si>
  <si>
    <t>CAVRIANA</t>
  </si>
  <si>
    <t>CAZZAGO BRABBIA</t>
  </si>
  <si>
    <t>CAZZAGO SAN MARTINO</t>
  </si>
  <si>
    <t>CAZZANO SANT'ANDREA</t>
  </si>
  <si>
    <t>CECIMA</t>
  </si>
  <si>
    <t>CEDEGOLO</t>
  </si>
  <si>
    <t>CEDRASCO</t>
  </si>
  <si>
    <t>CELLA DATI</t>
  </si>
  <si>
    <t>CELLATICA</t>
  </si>
  <si>
    <t>CENATE SOPRA</t>
  </si>
  <si>
    <t>CENATE SOTTO</t>
  </si>
  <si>
    <t>CENE</t>
  </si>
  <si>
    <t>CENTENARO (FRAZ.DI LONATO)</t>
  </si>
  <si>
    <t>CERANO D'INTELVI</t>
  </si>
  <si>
    <t>CERANOVA</t>
  </si>
  <si>
    <t>CERCINO</t>
  </si>
  <si>
    <t>CERESARA</t>
  </si>
  <si>
    <t>CERETE</t>
  </si>
  <si>
    <t>CERETTO LOMELLINA</t>
  </si>
  <si>
    <t>CERGNAGO</t>
  </si>
  <si>
    <t>CERIANO LAGHETTO</t>
  </si>
  <si>
    <t>CERMENATE</t>
  </si>
  <si>
    <t>CERNOBBIO</t>
  </si>
  <si>
    <t>CERNUSCO LOMBARDONE</t>
  </si>
  <si>
    <t>CERNUSCO SUL NAVIGLIO</t>
  </si>
  <si>
    <t>CERRO AL LAMBRO</t>
  </si>
  <si>
    <t>CERRO MAGGIORE</t>
  </si>
  <si>
    <t>CERTOSA DI PAVIA</t>
  </si>
  <si>
    <t>CERVENO</t>
  </si>
  <si>
    <t>CERVESINA</t>
  </si>
  <si>
    <t>CERVIGNANO D'ADDA</t>
  </si>
  <si>
    <t>CESANA BRIANZA</t>
  </si>
  <si>
    <t>CESANO BOSCONE</t>
  </si>
  <si>
    <t>CESANO MADERNO</t>
  </si>
  <si>
    <t>CESATE</t>
  </si>
  <si>
    <t>CETO</t>
  </si>
  <si>
    <t>CEVO</t>
  </si>
  <si>
    <t>CEVO (FRAZ.DI CIVO)</t>
  </si>
  <si>
    <t>CHIARI</t>
  </si>
  <si>
    <t>CHIAVENNA</t>
  </si>
  <si>
    <t>CHIESA IN VALMALENCO</t>
  </si>
  <si>
    <t>CHIEVE</t>
  </si>
  <si>
    <t>CHIGNOLO D'ISOLA</t>
  </si>
  <si>
    <t>CHIGNOLO PO</t>
  </si>
  <si>
    <t>CHIUDUNO</t>
  </si>
  <si>
    <t>CHIURO</t>
  </si>
  <si>
    <t>CICOGNOLO</t>
  </si>
  <si>
    <t>CIGOGNOLA</t>
  </si>
  <si>
    <t>CIGOLE</t>
  </si>
  <si>
    <t>CILAVEGNA</t>
  </si>
  <si>
    <t>CIMBERGO</t>
  </si>
  <si>
    <t>CINGIA DE'BOTTI</t>
  </si>
  <si>
    <t>CINISELLO BALSAMO</t>
  </si>
  <si>
    <t>CINO</t>
  </si>
  <si>
    <t>CIRIMIDO</t>
  </si>
  <si>
    <t>CISANO BERGAMASCO</t>
  </si>
  <si>
    <t>CISERANO</t>
  </si>
  <si>
    <t>CISLAGO</t>
  </si>
  <si>
    <t>CISLIANO</t>
  </si>
  <si>
    <t>CITTIGLIO</t>
  </si>
  <si>
    <t>CIVATE</t>
  </si>
  <si>
    <t>CIVENNA</t>
  </si>
  <si>
    <t>CIVIDATE AL PIANO</t>
  </si>
  <si>
    <t>CIVIDATE CAMUNO</t>
  </si>
  <si>
    <t>CIVO</t>
  </si>
  <si>
    <t>CLAINO CON OSTENO</t>
  </si>
  <si>
    <t>CLIVIO</t>
  </si>
  <si>
    <t>CLUSONE</t>
  </si>
  <si>
    <t>COAREZZA (FRAZ.DI SOMMA LOMBARDO)</t>
  </si>
  <si>
    <t>COCCAGLIO</t>
  </si>
  <si>
    <t>COCQUIO-TREVISAGO</t>
  </si>
  <si>
    <t>CODEVILLA</t>
  </si>
  <si>
    <t>CODOGNO</t>
  </si>
  <si>
    <t>COGLIATE</t>
  </si>
  <si>
    <t>COLERE</t>
  </si>
  <si>
    <t>COLICO</t>
  </si>
  <si>
    <t>COLLE BRIANZA</t>
  </si>
  <si>
    <t>COLLEBEATO</t>
  </si>
  <si>
    <t>COLLIO</t>
  </si>
  <si>
    <t>COLNAGO</t>
  </si>
  <si>
    <t>COLOGNE</t>
  </si>
  <si>
    <t>COLOGNO AL SERIO</t>
  </si>
  <si>
    <t>COLOGNO MONZESE</t>
  </si>
  <si>
    <t>COLONNO</t>
  </si>
  <si>
    <t>COLORINA</t>
  </si>
  <si>
    <t>COLTURANO</t>
  </si>
  <si>
    <t>COLZATE</t>
  </si>
  <si>
    <t>COMABBIO</t>
  </si>
  <si>
    <t>COMAZZO</t>
  </si>
  <si>
    <t>COMERIO</t>
  </si>
  <si>
    <t>COMEZZANO-CIZZAGO</t>
  </si>
  <si>
    <t>COMMESSAGGIO</t>
  </si>
  <si>
    <t>COMO</t>
  </si>
  <si>
    <t>COMUN NUOVO</t>
  </si>
  <si>
    <t>CONCESIO</t>
  </si>
  <si>
    <t>CONCOREZZO</t>
  </si>
  <si>
    <t>CONFIENZA</t>
  </si>
  <si>
    <t>CONSIGLIO DI RUMO</t>
  </si>
  <si>
    <t>COPIANO</t>
  </si>
  <si>
    <t>CORANA</t>
  </si>
  <si>
    <t>CORBETTA</t>
  </si>
  <si>
    <t>CORMANO</t>
  </si>
  <si>
    <t>CORNA IMAGNA</t>
  </si>
  <si>
    <t>CORNALBA</t>
  </si>
  <si>
    <t>CORNALE</t>
  </si>
  <si>
    <t>CORNAREDO</t>
  </si>
  <si>
    <t>CORNATE D'ADDA</t>
  </si>
  <si>
    <t>CORNEGLIANO LAUDENSE</t>
  </si>
  <si>
    <t>CORNO GIOVINE</t>
  </si>
  <si>
    <t>CORNOVECCHIO</t>
  </si>
  <si>
    <t>CORREZZANA</t>
  </si>
  <si>
    <t>CORRIDO</t>
  </si>
  <si>
    <t>CORSICO</t>
  </si>
  <si>
    <t>CORTE DE'CORTESI CON CIGNONE</t>
  </si>
  <si>
    <t>CORTE DE'FRATI</t>
  </si>
  <si>
    <t>CORTE FRANCA</t>
  </si>
  <si>
    <t>CORTE PALASIO</t>
  </si>
  <si>
    <t>CORTENO GOLGI</t>
  </si>
  <si>
    <t>CORTENOVA</t>
  </si>
  <si>
    <t>CORTENUOVA</t>
  </si>
  <si>
    <t>CORTEOLONA</t>
  </si>
  <si>
    <t>CORVINO SAN QUIRICO</t>
  </si>
  <si>
    <t>CORZANO</t>
  </si>
  <si>
    <t>COSIO VALTELLINO</t>
  </si>
  <si>
    <t>COSTA DE'NOBILI</t>
  </si>
  <si>
    <t>COSTA DI MEZZATE</t>
  </si>
  <si>
    <t>COSTA DI SERINA</t>
  </si>
  <si>
    <t>COSTA MASNAGA</t>
  </si>
  <si>
    <t>COSTA VALLE IMAGNA</t>
  </si>
  <si>
    <t>COSTA VOLPINO</t>
  </si>
  <si>
    <t>COVO</t>
  </si>
  <si>
    <t>COZZO</t>
  </si>
  <si>
    <t>CRANDOLA VALSASSINA</t>
  </si>
  <si>
    <t>CREDARO</t>
  </si>
  <si>
    <t>CREDERA RUBBIANO</t>
  </si>
  <si>
    <t>CREMA</t>
  </si>
  <si>
    <t>CREMELLA</t>
  </si>
  <si>
    <t>CREMENAGA</t>
  </si>
  <si>
    <t>CREMENO</t>
  </si>
  <si>
    <t>CREMIA</t>
  </si>
  <si>
    <t>CREMONA</t>
  </si>
  <si>
    <t>CREMOSANO</t>
  </si>
  <si>
    <t>CRESPIATICA</t>
  </si>
  <si>
    <t>CROSIO DELLA VALLE</t>
  </si>
  <si>
    <t>CROTTA D'ADDA</t>
  </si>
  <si>
    <t>CUASSO AL MONTE</t>
  </si>
  <si>
    <t>CUCCIAGO</t>
  </si>
  <si>
    <t>CUGGIONO</t>
  </si>
  <si>
    <t>CUGLIATE-FABIASCO</t>
  </si>
  <si>
    <t>CUMIGNANO SUL NAVIGLIO</t>
  </si>
  <si>
    <t>CUNARDO</t>
  </si>
  <si>
    <t>CURA CARPIGNANO</t>
  </si>
  <si>
    <t>CURIGLIA CON MONTEVIASCO</t>
  </si>
  <si>
    <t>CURNO</t>
  </si>
  <si>
    <t>CURTATONE</t>
  </si>
  <si>
    <t>CUSAGO</t>
  </si>
  <si>
    <t>CUSANO MILANINO</t>
  </si>
  <si>
    <t>CUSINO</t>
  </si>
  <si>
    <t>CUSIO</t>
  </si>
  <si>
    <t>CUVEGLIO</t>
  </si>
  <si>
    <t>CUVIO</t>
  </si>
  <si>
    <t>DAIRAGO</t>
  </si>
  <si>
    <t>DALMINE</t>
  </si>
  <si>
    <t>DARFO BOARIO TERME</t>
  </si>
  <si>
    <t>DAVERIO</t>
  </si>
  <si>
    <t>DAZIO</t>
  </si>
  <si>
    <t>DELEBIO</t>
  </si>
  <si>
    <t>DELLO</t>
  </si>
  <si>
    <t>DEROVERE</t>
  </si>
  <si>
    <t>DERVIO</t>
  </si>
  <si>
    <t>DESENZANO DEL GARDA</t>
  </si>
  <si>
    <t>DESIO</t>
  </si>
  <si>
    <t>DIZZASCO</t>
  </si>
  <si>
    <t>DOLZAGO</t>
  </si>
  <si>
    <t>DOMASO</t>
  </si>
  <si>
    <t>DONGO</t>
  </si>
  <si>
    <t>DORIO</t>
  </si>
  <si>
    <t>DORNO</t>
  </si>
  <si>
    <t>DOSOLO</t>
  </si>
  <si>
    <t>DOSSENA</t>
  </si>
  <si>
    <t>DOSSO DEL LIRO</t>
  </si>
  <si>
    <t>DOVERA</t>
  </si>
  <si>
    <t>DRESANO</t>
  </si>
  <si>
    <t>DREZZO</t>
  </si>
  <si>
    <t>DRIZZONA</t>
  </si>
  <si>
    <t>DUBINO</t>
  </si>
  <si>
    <t>DUEMIGLIA</t>
  </si>
  <si>
    <t>DUMENZA</t>
  </si>
  <si>
    <t>DUNO</t>
  </si>
  <si>
    <t>EDOLO</t>
  </si>
  <si>
    <t>ELLO</t>
  </si>
  <si>
    <t>ENDINE GAIANO</t>
  </si>
  <si>
    <t>ENTRATICO</t>
  </si>
  <si>
    <t>ERBA</t>
  </si>
  <si>
    <t>ERBUSCO</t>
  </si>
  <si>
    <t>ERVE</t>
  </si>
  <si>
    <t>ESINE</t>
  </si>
  <si>
    <t>ESINO LARIO</t>
  </si>
  <si>
    <t>EUPILIO</t>
  </si>
  <si>
    <t>FAEDO VALTELLINO</t>
  </si>
  <si>
    <t>FAGGETO LARIO</t>
  </si>
  <si>
    <t>FAGNANO OLONA</t>
  </si>
  <si>
    <t>FALOPPIO</t>
  </si>
  <si>
    <t>FARA GERA D'ADDA</t>
  </si>
  <si>
    <t>FARA OLIVANA CON SOLA</t>
  </si>
  <si>
    <t>FELONICA</t>
  </si>
  <si>
    <t>FENEGRO'</t>
  </si>
  <si>
    <t>FERNO</t>
  </si>
  <si>
    <t>FERRERA DI VARESE</t>
  </si>
  <si>
    <t>FERRERA ERBOGNONE</t>
  </si>
  <si>
    <t>FIESCO</t>
  </si>
  <si>
    <t>FIESSE</t>
  </si>
  <si>
    <t>FIGINO SERENZA</t>
  </si>
  <si>
    <t>FILAGO</t>
  </si>
  <si>
    <t>FILIGHERA</t>
  </si>
  <si>
    <t>FINO DEL MONTE</t>
  </si>
  <si>
    <t>FINO MORNASCO</t>
  </si>
  <si>
    <t>FIORANO AL SERIO</t>
  </si>
  <si>
    <t>FLERO</t>
  </si>
  <si>
    <t>FOMBIO</t>
  </si>
  <si>
    <t>FONTANELLA</t>
  </si>
  <si>
    <t>FONTENO</t>
  </si>
  <si>
    <t>FOPPOLO</t>
  </si>
  <si>
    <t>FORCOLA</t>
  </si>
  <si>
    <t>FORESTO SPARSO</t>
  </si>
  <si>
    <t>FORMIGARA</t>
  </si>
  <si>
    <t>FORNOVO SAN GIOVANNI</t>
  </si>
  <si>
    <t>FORTUNAGO</t>
  </si>
  <si>
    <t>FRASCAROLO</t>
  </si>
  <si>
    <t>FUIPIANO VALLE IMAGNA</t>
  </si>
  <si>
    <t>FUSINE</t>
  </si>
  <si>
    <t>GABBIONETA-BINANUOVA</t>
  </si>
  <si>
    <t>GADESCO-PIEVE DELMONA</t>
  </si>
  <si>
    <t>GAGGIANO</t>
  </si>
  <si>
    <t>GALBIATE</t>
  </si>
  <si>
    <t>GALGAGNANO</t>
  </si>
  <si>
    <t>GALLARATE</t>
  </si>
  <si>
    <t>GALLIATE LOMBARDO</t>
  </si>
  <si>
    <t>GALLIAVOLA</t>
  </si>
  <si>
    <t>GAMBARA</t>
  </si>
  <si>
    <t>GAMBARANA</t>
  </si>
  <si>
    <t>GAMBOLO'</t>
  </si>
  <si>
    <t>GANDELLINO</t>
  </si>
  <si>
    <t>GANDINO</t>
  </si>
  <si>
    <t>GANDOSSO</t>
  </si>
  <si>
    <t>GARBAGNATE MILANESE</t>
  </si>
  <si>
    <t>GARBAGNATE MONASTERO</t>
  </si>
  <si>
    <t>GARBATOLA</t>
  </si>
  <si>
    <t>GARDONE RIVIERA</t>
  </si>
  <si>
    <t>GARDONE VAL TROMPIA</t>
  </si>
  <si>
    <t>GARGNANO</t>
  </si>
  <si>
    <t>GARLASCO</t>
  </si>
  <si>
    <t>GARLATE</t>
  </si>
  <si>
    <t>GARZENO</t>
  </si>
  <si>
    <t>GAVARDO</t>
  </si>
  <si>
    <t>GAVERINA TERME</t>
  </si>
  <si>
    <t>GAVIRATE</t>
  </si>
  <si>
    <t>GAZOLDO DEGLI IPPOLITI</t>
  </si>
  <si>
    <t>GAZZADA SCHIANNO</t>
  </si>
  <si>
    <t>GAZZANIGA</t>
  </si>
  <si>
    <t>GAZZUOLO</t>
  </si>
  <si>
    <t>GEMONIO</t>
  </si>
  <si>
    <t>GENIVOLTA</t>
  </si>
  <si>
    <t>GENZONE</t>
  </si>
  <si>
    <t>GERA LARIO</t>
  </si>
  <si>
    <t>GERENZAGO</t>
  </si>
  <si>
    <t>GERENZANO</t>
  </si>
  <si>
    <t>GERMASINO</t>
  </si>
  <si>
    <t>GERMIGNAGA</t>
  </si>
  <si>
    <t>GEROLA ALTA</t>
  </si>
  <si>
    <t>GEROSA</t>
  </si>
  <si>
    <t>GERRE DE'CAPRIOLI</t>
  </si>
  <si>
    <t>GESSATE</t>
  </si>
  <si>
    <t>GHEDI</t>
  </si>
  <si>
    <t>GHISALBA</t>
  </si>
  <si>
    <t>GIANICO</t>
  </si>
  <si>
    <t>GIRONICO</t>
  </si>
  <si>
    <t>GIUSSAGO</t>
  </si>
  <si>
    <t>GIUSSANO</t>
  </si>
  <si>
    <t>GODIASCO</t>
  </si>
  <si>
    <t>GOITO</t>
  </si>
  <si>
    <t>GOLASECCA</t>
  </si>
  <si>
    <t>GOLFERENZO</t>
  </si>
  <si>
    <t>GOMBITO</t>
  </si>
  <si>
    <t>GONZAGA</t>
  </si>
  <si>
    <t>GORDONA</t>
  </si>
  <si>
    <t>GORGONZOLA</t>
  </si>
  <si>
    <t>GORLA MAGGIORE</t>
  </si>
  <si>
    <t>GORLA MINORE</t>
  </si>
  <si>
    <t>GORLA PRECOTTO</t>
  </si>
  <si>
    <t>GORLAGO</t>
  </si>
  <si>
    <t>GORLE</t>
  </si>
  <si>
    <t>GORNATE-OLONA</t>
  </si>
  <si>
    <t>GORNO</t>
  </si>
  <si>
    <t>GOTTOLENGO</t>
  </si>
  <si>
    <t>GRAFFIGNANA</t>
  </si>
  <si>
    <t>GRANDATE</t>
  </si>
  <si>
    <t>GRANDOLA ED UNITI</t>
  </si>
  <si>
    <t>GRANTOLA</t>
  </si>
  <si>
    <t>GRASSOBBIO</t>
  </si>
  <si>
    <t>GRAVEDONA</t>
  </si>
  <si>
    <t>GRAVELLONA LOMELLINA</t>
  </si>
  <si>
    <t>GREZZAGO</t>
  </si>
  <si>
    <t>GREZZE (FRAZ.DI DESENZANO GARDA)</t>
  </si>
  <si>
    <t>GRIANTE</t>
  </si>
  <si>
    <t>GROMO</t>
  </si>
  <si>
    <t>GRONE</t>
  </si>
  <si>
    <t>GRONTARDO</t>
  </si>
  <si>
    <t>GROPELLO CAIROLI</t>
  </si>
  <si>
    <t>GROSIO</t>
  </si>
  <si>
    <t>GROSOTTO</t>
  </si>
  <si>
    <t>GRUMELLO CREMONESE ED UNITI</t>
  </si>
  <si>
    <t>GRUMELLO DEL MONTE</t>
  </si>
  <si>
    <t>GUANZATE</t>
  </si>
  <si>
    <t>GUARDAMIGLIO</t>
  </si>
  <si>
    <t>GUDO VISCONTI</t>
  </si>
  <si>
    <t>GUIDIZZOLO</t>
  </si>
  <si>
    <t>GUSSAGO</t>
  </si>
  <si>
    <t>GUSSOLA</t>
  </si>
  <si>
    <t>IDRO</t>
  </si>
  <si>
    <t>IMBERSAGO</t>
  </si>
  <si>
    <t>INARZO</t>
  </si>
  <si>
    <t>INCUDINE</t>
  </si>
  <si>
    <t>INDUNO OLONA</t>
  </si>
  <si>
    <t>INTROBIO</t>
  </si>
  <si>
    <t>INTROZZO</t>
  </si>
  <si>
    <t>INVERIGO</t>
  </si>
  <si>
    <t>INVERNO E MONTELEONE</t>
  </si>
  <si>
    <t>INVERUNO</t>
  </si>
  <si>
    <t>INZAGO</t>
  </si>
  <si>
    <t>IRMA</t>
  </si>
  <si>
    <t>ISEO</t>
  </si>
  <si>
    <t>ISOLA DI FONDRA</t>
  </si>
  <si>
    <t>ISOLA DOVARESE</t>
  </si>
  <si>
    <t>ISORELLA</t>
  </si>
  <si>
    <t>ISPRA</t>
  </si>
  <si>
    <t>ISSO</t>
  </si>
  <si>
    <t>IZANO</t>
  </si>
  <si>
    <t>JERAGO CON ORAGO</t>
  </si>
  <si>
    <t>LACCHIARELLA</t>
  </si>
  <si>
    <t>LAGLIO</t>
  </si>
  <si>
    <t>LAINATE</t>
  </si>
  <si>
    <t>LAINO</t>
  </si>
  <si>
    <t>LALLIO</t>
  </si>
  <si>
    <t>LAMBRUGO</t>
  </si>
  <si>
    <t>LANDRIANO</t>
  </si>
  <si>
    <t>LANGOSCO</t>
  </si>
  <si>
    <t>LANZADA</t>
  </si>
  <si>
    <t>LANZO D'INTELVI</t>
  </si>
  <si>
    <t>LARDIRAGO</t>
  </si>
  <si>
    <t>LASNIGO</t>
  </si>
  <si>
    <t>LAVENA PONTE TRESA</t>
  </si>
  <si>
    <t>LAVENO-MOMBELLO</t>
  </si>
  <si>
    <t>LAVENONE</t>
  </si>
  <si>
    <t>LAZZATE</t>
  </si>
  <si>
    <t>LECCO</t>
  </si>
  <si>
    <t>LEFFE</t>
  </si>
  <si>
    <t>LEGGIUNO</t>
  </si>
  <si>
    <t>LEGNANO</t>
  </si>
  <si>
    <t>LENNA</t>
  </si>
  <si>
    <t>LENNO</t>
  </si>
  <si>
    <t>LENO</t>
  </si>
  <si>
    <t>LENTATE SUL SEVESO</t>
  </si>
  <si>
    <t>LESMO</t>
  </si>
  <si>
    <t>LEVATE</t>
  </si>
  <si>
    <t>LEZZENO</t>
  </si>
  <si>
    <t>LIERNA</t>
  </si>
  <si>
    <t>LIMBIATE</t>
  </si>
  <si>
    <t>LIMIDO COMASCO</t>
  </si>
  <si>
    <t>LIMONE SUL GARDA</t>
  </si>
  <si>
    <t>LINAROLO</t>
  </si>
  <si>
    <t>LIPOMO</t>
  </si>
  <si>
    <t>LIRIO</t>
  </si>
  <si>
    <t>LISCATE</t>
  </si>
  <si>
    <t>LISSONE</t>
  </si>
  <si>
    <t>LIVIGNO</t>
  </si>
  <si>
    <t>LIVO</t>
  </si>
  <si>
    <t>LIVRAGA</t>
  </si>
  <si>
    <t>LOCATE DI TRIULZI</t>
  </si>
  <si>
    <t>LOCATE VARESINO</t>
  </si>
  <si>
    <t>LOCATELLO</t>
  </si>
  <si>
    <t>LODI</t>
  </si>
  <si>
    <t>LODI VECCHIO</t>
  </si>
  <si>
    <t>LODRINO</t>
  </si>
  <si>
    <t>LOGRATO</t>
  </si>
  <si>
    <t>LOMAGNA</t>
  </si>
  <si>
    <t>LOMAZZO</t>
  </si>
  <si>
    <t>LOMELLO</t>
  </si>
  <si>
    <t>LONATE CEPPINO</t>
  </si>
  <si>
    <t>LONATE POZZOLO</t>
  </si>
  <si>
    <t>LONATO</t>
  </si>
  <si>
    <t>LONGHENA</t>
  </si>
  <si>
    <t>LONGONE AL SEGRINO</t>
  </si>
  <si>
    <t>LOSINE</t>
  </si>
  <si>
    <t>LOVERE</t>
  </si>
  <si>
    <t>LOVERO</t>
  </si>
  <si>
    <t>LOZIO</t>
  </si>
  <si>
    <t>LOZZA</t>
  </si>
  <si>
    <t>LUCERNATE</t>
  </si>
  <si>
    <t>LUINO</t>
  </si>
  <si>
    <t>LUISAGO</t>
  </si>
  <si>
    <t>LUMEZZANE</t>
  </si>
  <si>
    <t>LUNGAVILLA</t>
  </si>
  <si>
    <t>LURAGO D'ERBA</t>
  </si>
  <si>
    <t>LURAGO MARINONE</t>
  </si>
  <si>
    <t>LURANO</t>
  </si>
  <si>
    <t>LURATE CACCIVIO</t>
  </si>
  <si>
    <t>LUVINATE</t>
  </si>
  <si>
    <t>LUZZANA</t>
  </si>
  <si>
    <t>MACCAGNO</t>
  </si>
  <si>
    <t>MACCASTORNA</t>
  </si>
  <si>
    <t>MACHERIO</t>
  </si>
  <si>
    <t>MACLODIO</t>
  </si>
  <si>
    <t>MADESIMO</t>
  </si>
  <si>
    <t>MADIGNANO</t>
  </si>
  <si>
    <t>MADONE</t>
  </si>
  <si>
    <t>MADONNA DELLA SCOPERTA (FR.LONATO)</t>
  </si>
  <si>
    <t>MAGASA</t>
  </si>
  <si>
    <t>MAGENTA</t>
  </si>
  <si>
    <t>MAGHERNO</t>
  </si>
  <si>
    <t>MAGNACAVALLO</t>
  </si>
  <si>
    <t>MAGNAGO</t>
  </si>
  <si>
    <t>MAGREGLIO</t>
  </si>
  <si>
    <t>MAIRAGO</t>
  </si>
  <si>
    <t>MAIRANO</t>
  </si>
  <si>
    <t>MALAGNINO</t>
  </si>
  <si>
    <t>MALEGNO</t>
  </si>
  <si>
    <t>MALEO</t>
  </si>
  <si>
    <t>MALGESSO</t>
  </si>
  <si>
    <t>MALGRATE</t>
  </si>
  <si>
    <t>MALNATE</t>
  </si>
  <si>
    <t>MALONNO</t>
  </si>
  <si>
    <t>MANDELLO DEL LARIO</t>
  </si>
  <si>
    <t>MANERBA DEL GARDA</t>
  </si>
  <si>
    <t>MANERBIO</t>
  </si>
  <si>
    <t>MANTELLO</t>
  </si>
  <si>
    <t>MANTOVA</t>
  </si>
  <si>
    <t>MAPELLO</t>
  </si>
  <si>
    <t>MARCALLO CON CASONE</t>
  </si>
  <si>
    <t>MARCARIA</t>
  </si>
  <si>
    <t>MARCHENO</t>
  </si>
  <si>
    <t>MARCHIROLO</t>
  </si>
  <si>
    <t>MARCIGNAGO</t>
  </si>
  <si>
    <t>MARGNO</t>
  </si>
  <si>
    <t>MARIANA MANTOVANA</t>
  </si>
  <si>
    <t>MARIANO COMENSE</t>
  </si>
  <si>
    <t>MARMENTINO</t>
  </si>
  <si>
    <t>MARMIROLO</t>
  </si>
  <si>
    <t>MARNATE</t>
  </si>
  <si>
    <t>MARONE</t>
  </si>
  <si>
    <t>MARTIGNANA DI PO</t>
  </si>
  <si>
    <t>MARTINENGO</t>
  </si>
  <si>
    <t>MARUDO</t>
  </si>
  <si>
    <t>MARZANO</t>
  </si>
  <si>
    <t>MARZIO</t>
  </si>
  <si>
    <t>MASATE</t>
  </si>
  <si>
    <t>MASCIAGO PRIMO</t>
  </si>
  <si>
    <t>MASLIANICO</t>
  </si>
  <si>
    <t>MASSALENGO</t>
  </si>
  <si>
    <t>MAZZANO</t>
  </si>
  <si>
    <t>MAZZO DI VALTELLINA</t>
  </si>
  <si>
    <t>MEDA</t>
  </si>
  <si>
    <t>MEDE</t>
  </si>
  <si>
    <t>MEDIGLIA</t>
  </si>
  <si>
    <t>MEDOLAGO</t>
  </si>
  <si>
    <t>MEDOLE</t>
  </si>
  <si>
    <t>MELEGNANO</t>
  </si>
  <si>
    <t>MELETI</t>
  </si>
  <si>
    <t>MELLO</t>
  </si>
  <si>
    <t>MELZO</t>
  </si>
  <si>
    <t>MENAGGIO</t>
  </si>
  <si>
    <t>MENAROLA</t>
  </si>
  <si>
    <t>MENCONICO</t>
  </si>
  <si>
    <t>MERATE</t>
  </si>
  <si>
    <t>MERCALLO</t>
  </si>
  <si>
    <t>MERLINO</t>
  </si>
  <si>
    <t>MERONE</t>
  </si>
  <si>
    <t>MESE</t>
  </si>
  <si>
    <t>MESENZANA</t>
  </si>
  <si>
    <t>MESERO</t>
  </si>
  <si>
    <t>MEZZAGO</t>
  </si>
  <si>
    <t>MEZZANA BIGLI</t>
  </si>
  <si>
    <t>MEZZANA RABATTONE</t>
  </si>
  <si>
    <t>MEZZANINO</t>
  </si>
  <si>
    <t>MEZZEGRA</t>
  </si>
  <si>
    <t>MEZZOLDO</t>
  </si>
  <si>
    <t>MILZANO</t>
  </si>
  <si>
    <t>MIRADOLO TERME</t>
  </si>
  <si>
    <t>MISANO DI GERA D'ADDA</t>
  </si>
  <si>
    <t>MISINTO</t>
  </si>
  <si>
    <t>MISSAGLIA</t>
  </si>
  <si>
    <t>MOGGIO</t>
  </si>
  <si>
    <t>MOGLIA</t>
  </si>
  <si>
    <t>MOIO DE'CALVI</t>
  </si>
  <si>
    <t>MOLTENO</t>
  </si>
  <si>
    <t>MOLTRASIO</t>
  </si>
  <si>
    <t>MONASTEROLO DEL CASTELLO</t>
  </si>
  <si>
    <t>MONGUZZO</t>
  </si>
  <si>
    <t>MONIGA DEL GARDA</t>
  </si>
  <si>
    <t>MONNO</t>
  </si>
  <si>
    <t>MONTAGNA IN VALTELLINA</t>
  </si>
  <si>
    <t>MONTALTO PAVESE</t>
  </si>
  <si>
    <t>MONTANASO LOMBARDO</t>
  </si>
  <si>
    <t>MONTANO LUCINO</t>
  </si>
  <si>
    <t>MONTE CREMASCO</t>
  </si>
  <si>
    <t>MONTE ISOLA</t>
  </si>
  <si>
    <t>MONTE MARENZO</t>
  </si>
  <si>
    <t>MONTEBELLO DELLA BATTAGLIA</t>
  </si>
  <si>
    <t>MONTECALVO VERSIGGIA</t>
  </si>
  <si>
    <t>MONTEGRINO VALTRAVAGLIA</t>
  </si>
  <si>
    <t>MONTELLO</t>
  </si>
  <si>
    <t>MONTEMEZZO</t>
  </si>
  <si>
    <t>MONTESCANO</t>
  </si>
  <si>
    <t>MONTESEGALE</t>
  </si>
  <si>
    <t>MONTEVECCHIA</t>
  </si>
  <si>
    <t>MONTICELLI BRUSATI</t>
  </si>
  <si>
    <t>MONTICELLI PAVESE</t>
  </si>
  <si>
    <t>MONTICELLO BRIANZA</t>
  </si>
  <si>
    <t>MONTICHIARI</t>
  </si>
  <si>
    <t>MONTIRONE</t>
  </si>
  <si>
    <t>MONTODINE</t>
  </si>
  <si>
    <t>MONTONALE ALTO (FR.DESENZANO GARDA)</t>
  </si>
  <si>
    <t>MONTONALE BASSO(FR.DESENZANO GARDA)</t>
  </si>
  <si>
    <t>MONTORFANO</t>
  </si>
  <si>
    <t>MONTU' BECCARIA</t>
  </si>
  <si>
    <t>MONVALLE</t>
  </si>
  <si>
    <t>MONZA</t>
  </si>
  <si>
    <t>MONZAMBANO</t>
  </si>
  <si>
    <t>MORAZZONE</t>
  </si>
  <si>
    <t>MORBEGNO</t>
  </si>
  <si>
    <t>MORENGO</t>
  </si>
  <si>
    <t>MORIMONDO</t>
  </si>
  <si>
    <t>MORNAGO</t>
  </si>
  <si>
    <t>MORNICO AL SERIO</t>
  </si>
  <si>
    <t>MORNICO LOSANA</t>
  </si>
  <si>
    <t>MORTARA</t>
  </si>
  <si>
    <t>MORTERONE</t>
  </si>
  <si>
    <t>MOSCAZZANO</t>
  </si>
  <si>
    <t>MOTTA BALUFFI</t>
  </si>
  <si>
    <t>MOTTA VISCONTI</t>
  </si>
  <si>
    <t>MOTTEGGIANA</t>
  </si>
  <si>
    <t>MOZZANICA</t>
  </si>
  <si>
    <t>MOZZATE</t>
  </si>
  <si>
    <t>MOZZO</t>
  </si>
  <si>
    <t>MUGGIO'</t>
  </si>
  <si>
    <t>MULAZZANO</t>
  </si>
  <si>
    <t>MURA</t>
  </si>
  <si>
    <t>MUSCOLINE</t>
  </si>
  <si>
    <t>MUSSO</t>
  </si>
  <si>
    <t>NAVE</t>
  </si>
  <si>
    <t>NEMBRO</t>
  </si>
  <si>
    <t>NERVIANO</t>
  </si>
  <si>
    <t>NESSO</t>
  </si>
  <si>
    <t>NIARDO</t>
  </si>
  <si>
    <t>NIBIONNO</t>
  </si>
  <si>
    <t>NICORVO</t>
  </si>
  <si>
    <t>NOSATE</t>
  </si>
  <si>
    <t>NOVA MILANESE</t>
  </si>
  <si>
    <t>NOVATE MEZZOLA</t>
  </si>
  <si>
    <t>NOVATE MILANESE</t>
  </si>
  <si>
    <t>NOVEDRATE</t>
  </si>
  <si>
    <t>NOVIGLIO</t>
  </si>
  <si>
    <t>NUVOLENTO</t>
  </si>
  <si>
    <t>NUVOLERA</t>
  </si>
  <si>
    <t>ODOLO</t>
  </si>
  <si>
    <t>OFFANENGO</t>
  </si>
  <si>
    <t>OFFLAGA</t>
  </si>
  <si>
    <t>OGGIONA CON SANTO STEFANO</t>
  </si>
  <si>
    <t>OGGIONO</t>
  </si>
  <si>
    <t>OLEVANO DI LOMELLINA</t>
  </si>
  <si>
    <t>OLGIATE COMASCO</t>
  </si>
  <si>
    <t>OLGIATE MOLGORA</t>
  </si>
  <si>
    <t>OLGIATE OLONA</t>
  </si>
  <si>
    <t>OLGINATE</t>
  </si>
  <si>
    <t>OLIVA GESSI</t>
  </si>
  <si>
    <t>OLIVETO LARIO</t>
  </si>
  <si>
    <t>OLMENETA</t>
  </si>
  <si>
    <t>OLMO AL BREMBO</t>
  </si>
  <si>
    <t>OLTRE IL COLLE</t>
  </si>
  <si>
    <t>OLTRESSENDA ALTA</t>
  </si>
  <si>
    <t>OLTRONA DI SAN MAMETTE</t>
  </si>
  <si>
    <t>OME</t>
  </si>
  <si>
    <t>ONETA</t>
  </si>
  <si>
    <t>ONO SAN PIETRO</t>
  </si>
  <si>
    <t>ONORE</t>
  </si>
  <si>
    <t>OPERA</t>
  </si>
  <si>
    <t>ORIGGIO</t>
  </si>
  <si>
    <t>ORINO</t>
  </si>
  <si>
    <t>ORIO AL SERIO</t>
  </si>
  <si>
    <t>ORIO LITTA</t>
  </si>
  <si>
    <t>ORNAGO</t>
  </si>
  <si>
    <t>ORNICA</t>
  </si>
  <si>
    <t>ORSENIGO</t>
  </si>
  <si>
    <t>ORZINUOVI</t>
  </si>
  <si>
    <t>ORZIVECCHI</t>
  </si>
  <si>
    <t>OSIO SOPRA</t>
  </si>
  <si>
    <t>OSIO SOTTO</t>
  </si>
  <si>
    <t>OSMATE</t>
  </si>
  <si>
    <t>OSNAGO</t>
  </si>
  <si>
    <t>OSPEDALETTO LODIGIANO</t>
  </si>
  <si>
    <t>OSPITALETTO</t>
  </si>
  <si>
    <t>OSSAGO LODIGIANO</t>
  </si>
  <si>
    <t>OSSIMO</t>
  </si>
  <si>
    <t>OSSONA</t>
  </si>
  <si>
    <t>OSSUCCIO</t>
  </si>
  <si>
    <t>OSTIANO</t>
  </si>
  <si>
    <t>OSTIGLIA</t>
  </si>
  <si>
    <t>OTTOBIANO</t>
  </si>
  <si>
    <t>OZZERO</t>
  </si>
  <si>
    <t>PADENGHE SUL GARDA</t>
  </si>
  <si>
    <t>PADERNO D'ADDA</t>
  </si>
  <si>
    <t>PADERNO DUGNANO</t>
  </si>
  <si>
    <t>PADERNO FRANCIACORTA</t>
  </si>
  <si>
    <t>PADERNO PONCHIELLI</t>
  </si>
  <si>
    <t>PAGAZZANO</t>
  </si>
  <si>
    <t>PAGNONA</t>
  </si>
  <si>
    <t>PAISCO LOVENO</t>
  </si>
  <si>
    <t>PAITONE</t>
  </si>
  <si>
    <t>PALADINA</t>
  </si>
  <si>
    <t>PALAZZAGO</t>
  </si>
  <si>
    <t>PALAZZO PIGNANO</t>
  </si>
  <si>
    <t>PALAZZOLO SULL'OGLIO</t>
  </si>
  <si>
    <t>PALESTRO</t>
  </si>
  <si>
    <t>PALOSCO</t>
  </si>
  <si>
    <t>PANCARANA</t>
  </si>
  <si>
    <t>PANDINO</t>
  </si>
  <si>
    <t>PANTIGLIATE</t>
  </si>
  <si>
    <t>PARABIAGO</t>
  </si>
  <si>
    <t>PARATICO</t>
  </si>
  <si>
    <t>PARE'</t>
  </si>
  <si>
    <t>PARLASCO</t>
  </si>
  <si>
    <t>PARONA</t>
  </si>
  <si>
    <t>PARRE</t>
  </si>
  <si>
    <t>PARZANICA</t>
  </si>
  <si>
    <t>PASPARDO</t>
  </si>
  <si>
    <t>PASSIRANO</t>
  </si>
  <si>
    <t>PASTURO</t>
  </si>
  <si>
    <t>PAULLO</t>
  </si>
  <si>
    <t>PAVIA</t>
  </si>
  <si>
    <t>PAVONE DEL MELLA</t>
  </si>
  <si>
    <t>PEDESINA</t>
  </si>
  <si>
    <t>PEDRENGO</t>
  </si>
  <si>
    <t>PEGLIO</t>
  </si>
  <si>
    <t>PEGOGNAGA</t>
  </si>
  <si>
    <t>PEIA</t>
  </si>
  <si>
    <t>PELLIO INTELVI</t>
  </si>
  <si>
    <t>PEREGO</t>
  </si>
  <si>
    <t>PERLEDO</t>
  </si>
  <si>
    <t>PERO</t>
  </si>
  <si>
    <t>PERSICO DOSIMO</t>
  </si>
  <si>
    <t>PERTICA ALTA</t>
  </si>
  <si>
    <t>PERTICA BASSA</t>
  </si>
  <si>
    <t>PESCAROLO ED UNITI</t>
  </si>
  <si>
    <t>PESCATE</t>
  </si>
  <si>
    <t>PESCHIERA BORROMEO</t>
  </si>
  <si>
    <t>PESSANO CON BORNAGO</t>
  </si>
  <si>
    <t>PESSINA CREMONESE</t>
  </si>
  <si>
    <t>PEZZAZE</t>
  </si>
  <si>
    <t>PEZZORO (FRAZ.DI TAVERNOLE MELLA)</t>
  </si>
  <si>
    <t>PIADENA</t>
  </si>
  <si>
    <t>PIAN CAMUNO</t>
  </si>
  <si>
    <t>PIANCOGNO</t>
  </si>
  <si>
    <t>PIANELLO DEL LARIO</t>
  </si>
  <si>
    <t>PIANENGO</t>
  </si>
  <si>
    <t>PIANICO</t>
  </si>
  <si>
    <t>PIANTEDO</t>
  </si>
  <si>
    <t>PIARIO</t>
  </si>
  <si>
    <t>PIATEDA</t>
  </si>
  <si>
    <t>PIAZZA BREMBANA</t>
  </si>
  <si>
    <t>PIAZZATORRE</t>
  </si>
  <si>
    <t>PIAZZOLO</t>
  </si>
  <si>
    <t>PIERANICA</t>
  </si>
  <si>
    <t>PIETRA DE'GIORGI</t>
  </si>
  <si>
    <t>PIEVE ALBIGNOLA</t>
  </si>
  <si>
    <t>PIEVE D'OLMI</t>
  </si>
  <si>
    <t>PIEVE DEL CAIRO</t>
  </si>
  <si>
    <t>PIEVE DI CORIANO</t>
  </si>
  <si>
    <t>PIEVE EMANUELE</t>
  </si>
  <si>
    <t>PIEVE FISSIRAGA</t>
  </si>
  <si>
    <t>PIEVE PORTO MORONE</t>
  </si>
  <si>
    <t>PIEVE SAN GIACOMO</t>
  </si>
  <si>
    <t>PIGRA</t>
  </si>
  <si>
    <t>PINAROLO PO</t>
  </si>
  <si>
    <t>PINO SULLA SPONDA DEL LAGO MAGGIORE</t>
  </si>
  <si>
    <t>PIOLTELLO</t>
  </si>
  <si>
    <t>PISOGNE</t>
  </si>
  <si>
    <t>PIUBEGA</t>
  </si>
  <si>
    <t>PIURO</t>
  </si>
  <si>
    <t>PIZZALE</t>
  </si>
  <si>
    <t>PIZZIGHETTONE</t>
  </si>
  <si>
    <t>PLESIO</t>
  </si>
  <si>
    <t>POGGIO RUSCO</t>
  </si>
  <si>
    <t>POGGIRIDENTI</t>
  </si>
  <si>
    <t>POGLIANO MILANESE</t>
  </si>
  <si>
    <t>POGNANA LARIO</t>
  </si>
  <si>
    <t>POGNANO</t>
  </si>
  <si>
    <t>POLAVENO</t>
  </si>
  <si>
    <t>POLPENAZZE DEL GARDA</t>
  </si>
  <si>
    <t>POMPIANO</t>
  </si>
  <si>
    <t>POMPONESCO</t>
  </si>
  <si>
    <t>PONCARALE</t>
  </si>
  <si>
    <t>PONNA</t>
  </si>
  <si>
    <t>PONTE DI LEGNO</t>
  </si>
  <si>
    <t>PONTE IN VALTELLINA</t>
  </si>
  <si>
    <t>PONTE LAMBRO</t>
  </si>
  <si>
    <t>PONTE NIZZA</t>
  </si>
  <si>
    <t>PONTE NOSSA</t>
  </si>
  <si>
    <t>PONTE SAN PIETRO</t>
  </si>
  <si>
    <t>PONTERANICA</t>
  </si>
  <si>
    <t>PONTEVICO</t>
  </si>
  <si>
    <t>PONTI SUL MINCIO</t>
  </si>
  <si>
    <t>PONTIDA</t>
  </si>
  <si>
    <t>PONTIROLO NUOVO</t>
  </si>
  <si>
    <t>PONTOGLIO</t>
  </si>
  <si>
    <t>PORLEZZA</t>
  </si>
  <si>
    <t>PORTALBERA</t>
  </si>
  <si>
    <t>PORTO CERESIO</t>
  </si>
  <si>
    <t>PORTO MANTOVANO</t>
  </si>
  <si>
    <t>PORTO VALTRAVAGLIA</t>
  </si>
  <si>
    <t>POSTALESIO</t>
  </si>
  <si>
    <t>POZZAGLIO ED UNITI</t>
  </si>
  <si>
    <t>POZZO D'ADDA</t>
  </si>
  <si>
    <t>POZZOLENGO</t>
  </si>
  <si>
    <t>POZZUOLO MARTESANA</t>
  </si>
  <si>
    <t>PRADALUNGA</t>
  </si>
  <si>
    <t>PRALBOINO</t>
  </si>
  <si>
    <t>PRATA CAMPORTACCIO</t>
  </si>
  <si>
    <t>PREDORE</t>
  </si>
  <si>
    <t>PREGNANA MILANESE</t>
  </si>
  <si>
    <t>PREMANA</t>
  </si>
  <si>
    <t>PREMENUGO</t>
  </si>
  <si>
    <t>PREMOLO</t>
  </si>
  <si>
    <t>PRESEGLIE</t>
  </si>
  <si>
    <t>PRESEZZO</t>
  </si>
  <si>
    <t>PRESTINE</t>
  </si>
  <si>
    <t>PREVALLE</t>
  </si>
  <si>
    <t>PRIMALUNA</t>
  </si>
  <si>
    <t>PROSERPIO</t>
  </si>
  <si>
    <t>PROVAGLIO D'ISEO</t>
  </si>
  <si>
    <t>PROVAGLIO VAL SABBIA</t>
  </si>
  <si>
    <t>PUEGNAGO SUL GARDA</t>
  </si>
  <si>
    <t>PUMENENGO</t>
  </si>
  <si>
    <t>PUSIANO</t>
  </si>
  <si>
    <t>QUINGENTOLE</t>
  </si>
  <si>
    <t>QUINTANO</t>
  </si>
  <si>
    <t>QUINZANO D'OGLIO</t>
  </si>
  <si>
    <t>QUISTELLO</t>
  </si>
  <si>
    <t>RAMPONIO VERNA</t>
  </si>
  <si>
    <t>RANCIO VALCUVIA</t>
  </si>
  <si>
    <t>RANCO</t>
  </si>
  <si>
    <t>RANICA</t>
  </si>
  <si>
    <t>RANZANICO</t>
  </si>
  <si>
    <t>RASURA</t>
  </si>
  <si>
    <t>REA</t>
  </si>
  <si>
    <t>REDAVALLE</t>
  </si>
  <si>
    <t>REDONDESCO</t>
  </si>
  <si>
    <t>REMEDELLO</t>
  </si>
  <si>
    <t>RENATE</t>
  </si>
  <si>
    <t>RESCALDA</t>
  </si>
  <si>
    <t>RESCALDINA</t>
  </si>
  <si>
    <t>RETORBIDO</t>
  </si>
  <si>
    <t>REVERE</t>
  </si>
  <si>
    <t>REZZAGO</t>
  </si>
  <si>
    <t>REZZATO</t>
  </si>
  <si>
    <t>RHO</t>
  </si>
  <si>
    <t>RICENGO</t>
  </si>
  <si>
    <t>RIPALTA ARPINA</t>
  </si>
  <si>
    <t>RIPALTA CREMASCA</t>
  </si>
  <si>
    <t>RIPALTA GUERINA</t>
  </si>
  <si>
    <t>RIVA DI SOLTO</t>
  </si>
  <si>
    <t>RIVANAZZANO</t>
  </si>
  <si>
    <t>RIVAROLO DEL RE ED UNITI</t>
  </si>
  <si>
    <t>RIVAROLO MANTOVANO</t>
  </si>
  <si>
    <t>RIVOLTA D'ADDA</t>
  </si>
  <si>
    <t>ROBBIATE</t>
  </si>
  <si>
    <t>ROBBIO</t>
  </si>
  <si>
    <t>ROBECCHETTO CON INDUNO</t>
  </si>
  <si>
    <t>ROBECCO D'OGLIO</t>
  </si>
  <si>
    <t>ROBECCO PAVESE</t>
  </si>
  <si>
    <t>ROBECCO SUL NAVIGLIO</t>
  </si>
  <si>
    <t>ROCCA DE'GIORGI</t>
  </si>
  <si>
    <t>ROCCA SUSELLA</t>
  </si>
  <si>
    <t>ROCCAFRANCA</t>
  </si>
  <si>
    <t>RODANO</t>
  </si>
  <si>
    <t>RODENGO-SAIANO</t>
  </si>
  <si>
    <t>RODERO</t>
  </si>
  <si>
    <t>RODIGO</t>
  </si>
  <si>
    <t>ROE' VOLCIANO</t>
  </si>
  <si>
    <t>ROGENO</t>
  </si>
  <si>
    <t>ROGNANO</t>
  </si>
  <si>
    <t>ROGNO</t>
  </si>
  <si>
    <t>ROGOLO</t>
  </si>
  <si>
    <t>ROMAGNESE</t>
  </si>
  <si>
    <t>ROMANENGO</t>
  </si>
  <si>
    <t>ROMANO DI LOMBARDIA</t>
  </si>
  <si>
    <t>RONAGO</t>
  </si>
  <si>
    <t>RONCADELLE</t>
  </si>
  <si>
    <t>RONCARO</t>
  </si>
  <si>
    <t>RONCELLO</t>
  </si>
  <si>
    <t>RONCO BRIANTINO</t>
  </si>
  <si>
    <t>RONCOBELLO</t>
  </si>
  <si>
    <t>RONCOFERRARO</t>
  </si>
  <si>
    <t>RONCOLA</t>
  </si>
  <si>
    <t>ROSASCO</t>
  </si>
  <si>
    <t>ROSATE</t>
  </si>
  <si>
    <t>ROTA D'IMAGNA</t>
  </si>
  <si>
    <t>ROVAGNATE</t>
  </si>
  <si>
    <t>ROVATO</t>
  </si>
  <si>
    <t>ROVELLASCA</t>
  </si>
  <si>
    <t>ROVELLO PORRO</t>
  </si>
  <si>
    <t>ROVERBELLA</t>
  </si>
  <si>
    <t>ROVESCALA</t>
  </si>
  <si>
    <t>ROVETTA</t>
  </si>
  <si>
    <t>ROZZANO</t>
  </si>
  <si>
    <t>RUDIANO</t>
  </si>
  <si>
    <t>RUINO</t>
  </si>
  <si>
    <t>S.PIETRO (FRAZ.DI DESENZANO GARDA)</t>
  </si>
  <si>
    <t>S.PROSPERO (FRAZ.DI SUZZARA)</t>
  </si>
  <si>
    <t>SABBIO CHIESE</t>
  </si>
  <si>
    <t>SABBIONETA</t>
  </si>
  <si>
    <t>SAILETTO (FRAZ.DI MOTTEGGIANA)</t>
  </si>
  <si>
    <t>SALA COMACINA</t>
  </si>
  <si>
    <t>SALE MARASINO</t>
  </si>
  <si>
    <t>SALERANO SUL LAMBRO</t>
  </si>
  <si>
    <t>SALO'</t>
  </si>
  <si>
    <t>SALTRIO</t>
  </si>
  <si>
    <t>SALVIROLA</t>
  </si>
  <si>
    <t>SAMARATE</t>
  </si>
  <si>
    <t>SAMOLACO</t>
  </si>
  <si>
    <t>SAN BARTOLOMEO VAL CAVARGNA</t>
  </si>
  <si>
    <t>SAN BASSANO</t>
  </si>
  <si>
    <t>SAN BENEDETTO PO</t>
  </si>
  <si>
    <t>SAN CIPRIANO PO</t>
  </si>
  <si>
    <t>SAN COLOMBANO AL LAMBRO</t>
  </si>
  <si>
    <t>SAN DAMIANO AL COLLE</t>
  </si>
  <si>
    <t>SAN DANIELE PO</t>
  </si>
  <si>
    <t>SAN DONATO MILANESE</t>
  </si>
  <si>
    <t>SAN FEDELE INTELVI</t>
  </si>
  <si>
    <t>SAN FELICE DEL BENACO</t>
  </si>
  <si>
    <t>SAN FERMO DELLA BATTAGLIA</t>
  </si>
  <si>
    <t>SAN FIORANO</t>
  </si>
  <si>
    <t>SAN GENESIO ED UNITI</t>
  </si>
  <si>
    <t>SAN GERVASIO BRESCIANO</t>
  </si>
  <si>
    <t>SAN GIACOMO DELLE SEGNATE</t>
  </si>
  <si>
    <t>SAN GIACOMO FILIPPO</t>
  </si>
  <si>
    <t>SAN GIORGIO DI LOMELLINA</t>
  </si>
  <si>
    <t>SAN GIORGIO DI MANTOVA</t>
  </si>
  <si>
    <t>SAN GIORGIO SU LEGNANO</t>
  </si>
  <si>
    <t>SAN GIOVANNI BIANCO</t>
  </si>
  <si>
    <t>SAN GIOVANNI DEL DOSSO</t>
  </si>
  <si>
    <t>SAN GIOVANNI IN CROCE</t>
  </si>
  <si>
    <t>SAN GIULIANO MILANESE</t>
  </si>
  <si>
    <t>SAN MARTINO DALL'ARGINE</t>
  </si>
  <si>
    <t>SAN MARTINO DEL LAGO</t>
  </si>
  <si>
    <t>SAN MARTINO IN STRADA</t>
  </si>
  <si>
    <t>SAN MARTINO SICCOMARIO</t>
  </si>
  <si>
    <t>SAN NAZZARO VAL CAVARGNA</t>
  </si>
  <si>
    <t>SAN PAOLO</t>
  </si>
  <si>
    <t>SAN PAOLO D'ARGON</t>
  </si>
  <si>
    <t>SAN PELLEGRINO TERME</t>
  </si>
  <si>
    <t>SAN ROCCO AL PORTO</t>
  </si>
  <si>
    <t>SAN SIRO</t>
  </si>
  <si>
    <t>SAN VITTORE OLONA</t>
  </si>
  <si>
    <t>SAN ZENO NAVIGLIO</t>
  </si>
  <si>
    <t>SAN ZENONE AL LAMBRO</t>
  </si>
  <si>
    <t>SAN ZENONE AL PO</t>
  </si>
  <si>
    <t>SANGIANO</t>
  </si>
  <si>
    <t>SANNAZZARO DE'BURGONDI</t>
  </si>
  <si>
    <t>SANT'ABBONDIO</t>
  </si>
  <si>
    <t>SANT'ALESSIO CON VIALONE</t>
  </si>
  <si>
    <t>SANT'ANGELO LODIGIANO</t>
  </si>
  <si>
    <t>SANT'ANGELO LOMELLINA</t>
  </si>
  <si>
    <t>SANT'OMOBONO IMAGNA</t>
  </si>
  <si>
    <t>SANTA BRIGIDA</t>
  </si>
  <si>
    <t>SANTA CRISTINA E BISSONE</t>
  </si>
  <si>
    <t>SANTA GIULETTA</t>
  </si>
  <si>
    <t>SANTA MARGHERITA DI STAFFORA</t>
  </si>
  <si>
    <t>SANTA MARIA DELLA VERSA</t>
  </si>
  <si>
    <t>SANTA MARIA HOE'</t>
  </si>
  <si>
    <t>SANTA MARIA REZZONICO</t>
  </si>
  <si>
    <t>SANTO STEFANO LODIGIANO</t>
  </si>
  <si>
    <t>SANTO STEFANO TICINO</t>
  </si>
  <si>
    <t>SAREZZO</t>
  </si>
  <si>
    <t>SARNICO</t>
  </si>
  <si>
    <t>SARONNO</t>
  </si>
  <si>
    <t>SARTIRANA LOMELLINA</t>
  </si>
  <si>
    <t>SAVIORE DELL'ADAMELLO</t>
  </si>
  <si>
    <t>SCALDASOLE</t>
  </si>
  <si>
    <t>SCANDOLARA RAVARA</t>
  </si>
  <si>
    <t>SCANDOLARA RIPA D'OGLIO</t>
  </si>
  <si>
    <t>SCANZOROSCIATE</t>
  </si>
  <si>
    <t>SCHIGNANO</t>
  </si>
  <si>
    <t>SCHILPARIO</t>
  </si>
  <si>
    <t>SCHIVENOGLIA</t>
  </si>
  <si>
    <t>SECUGNAGO</t>
  </si>
  <si>
    <t>SEDRIANO</t>
  </si>
  <si>
    <t>SEDRINA</t>
  </si>
  <si>
    <t>SEGRATE</t>
  </si>
  <si>
    <t>SELLERO</t>
  </si>
  <si>
    <t>SELVINO</t>
  </si>
  <si>
    <t>SEMIANA</t>
  </si>
  <si>
    <t>SENAGO</t>
  </si>
  <si>
    <t>SENIGA</t>
  </si>
  <si>
    <t>SENNA COMASCO</t>
  </si>
  <si>
    <t>SENNA LODIGIANA</t>
  </si>
  <si>
    <t>SEREGNO</t>
  </si>
  <si>
    <t>SERGNANO</t>
  </si>
  <si>
    <t>SERIATE</t>
  </si>
  <si>
    <t>SERINA</t>
  </si>
  <si>
    <t>SERLE</t>
  </si>
  <si>
    <t>SERMIDE</t>
  </si>
  <si>
    <t>SERNIO</t>
  </si>
  <si>
    <t>SERRAVALLE A PO</t>
  </si>
  <si>
    <t>SESTO CALENDE</t>
  </si>
  <si>
    <t>SESTO ED UNITI</t>
  </si>
  <si>
    <t>SESTO SAN GIOVANNI</t>
  </si>
  <si>
    <t>SETTALA</t>
  </si>
  <si>
    <t>SETTIMO MILANESE</t>
  </si>
  <si>
    <t>SEVESO</t>
  </si>
  <si>
    <t>SILVANO PIETRA</t>
  </si>
  <si>
    <t>SIRMIONE</t>
  </si>
  <si>
    <t>SIRONE</t>
  </si>
  <si>
    <t>SIRTORI</t>
  </si>
  <si>
    <t>SIZIANO</t>
  </si>
  <si>
    <t>SOIANO DEL LAGO</t>
  </si>
  <si>
    <t>SOLARO</t>
  </si>
  <si>
    <t>SOLAROLO RAINERIO</t>
  </si>
  <si>
    <t>SOLBIATE</t>
  </si>
  <si>
    <t>SOLBIATE ARNO</t>
  </si>
  <si>
    <t>SOLBIATE OLONA</t>
  </si>
  <si>
    <t>SOLFERINO</t>
  </si>
  <si>
    <t>SOLTO COLLINA</t>
  </si>
  <si>
    <t>SOLZA</t>
  </si>
  <si>
    <t>SOMAGLIA</t>
  </si>
  <si>
    <t>SOMMA LOMBARDO</t>
  </si>
  <si>
    <t>SOMMO</t>
  </si>
  <si>
    <t>SONCINO</t>
  </si>
  <si>
    <t>SONDALO</t>
  </si>
  <si>
    <t>SONDRIO</t>
  </si>
  <si>
    <t>SONGAVAZZO</t>
  </si>
  <si>
    <t>SONICO</t>
  </si>
  <si>
    <t>SORDIO</t>
  </si>
  <si>
    <t>SORESINA</t>
  </si>
  <si>
    <t>SORICO</t>
  </si>
  <si>
    <t>SORISOLE</t>
  </si>
  <si>
    <t>SORMANO</t>
  </si>
  <si>
    <t>SOSPIRO</t>
  </si>
  <si>
    <t>SOTTO IL MONTE GIOVANNI XXIII</t>
  </si>
  <si>
    <t>SOVERE</t>
  </si>
  <si>
    <t>SOVICO</t>
  </si>
  <si>
    <t>SPESSA</t>
  </si>
  <si>
    <t>SPINADESCO</t>
  </si>
  <si>
    <t>SPINEDA</t>
  </si>
  <si>
    <t>SPINO D'ADDA</t>
  </si>
  <si>
    <t>SPINONE AL LAGO</t>
  </si>
  <si>
    <t>SPIRANO</t>
  </si>
  <si>
    <t>SPRIANA</t>
  </si>
  <si>
    <t>STAGNO LOMBARDO</t>
  </si>
  <si>
    <t>STAZZONA</t>
  </si>
  <si>
    <t>STEZZANO</t>
  </si>
  <si>
    <t>STRADELLA</t>
  </si>
  <si>
    <t>STROZZA</t>
  </si>
  <si>
    <t>SUARDI</t>
  </si>
  <si>
    <t>SUEGLIO</t>
  </si>
  <si>
    <t>SUELLO</t>
  </si>
  <si>
    <t>SUISIO</t>
  </si>
  <si>
    <t>SULBIATE</t>
  </si>
  <si>
    <t>SULZANO</t>
  </si>
  <si>
    <t>SUMIRAGO</t>
  </si>
  <si>
    <t>SUSTINENTE</t>
  </si>
  <si>
    <t>SUZZARA</t>
  </si>
  <si>
    <t>TACENO</t>
  </si>
  <si>
    <t>TAINO</t>
  </si>
  <si>
    <t>TALAMONA</t>
  </si>
  <si>
    <t>TALEGGIO</t>
  </si>
  <si>
    <t>TARTANO</t>
  </si>
  <si>
    <t>TAVAZZANO CON VILLAVESCO</t>
  </si>
  <si>
    <t>TAVERNERIO</t>
  </si>
  <si>
    <t>TAVERNOLA BERGAMASCA</t>
  </si>
  <si>
    <t>TAVERNOLE SUL MELLA</t>
  </si>
  <si>
    <t>TEGLIO</t>
  </si>
  <si>
    <t>TELGATE</t>
  </si>
  <si>
    <t>TEMU'</t>
  </si>
  <si>
    <t>TERNATE</t>
  </si>
  <si>
    <t>TERNO D'ISOLA</t>
  </si>
  <si>
    <t>TERRANOVA DEI PASSERINI</t>
  </si>
  <si>
    <t>TICENGO</t>
  </si>
  <si>
    <t>TIGNALE</t>
  </si>
  <si>
    <t>TIRANO</t>
  </si>
  <si>
    <t>TORBOLE CASAGLIA</t>
  </si>
  <si>
    <t>TORLINO VIMERCATI</t>
  </si>
  <si>
    <t>TORNATA</t>
  </si>
  <si>
    <t>TORNO</t>
  </si>
  <si>
    <t>TORRAZZA COSTE</t>
  </si>
  <si>
    <t>TORRE BERETTI E CASTELLARO</t>
  </si>
  <si>
    <t>TORRE BOLDONE</t>
  </si>
  <si>
    <t>TORRE D'ARESE</t>
  </si>
  <si>
    <t>TORRE D'ISOLA</t>
  </si>
  <si>
    <t>TORRE DE'BUSI</t>
  </si>
  <si>
    <t>TORRE DE'NEGRI</t>
  </si>
  <si>
    <t>TORRE DE'PICENARDI</t>
  </si>
  <si>
    <t>TORRE DE'ROVERI</t>
  </si>
  <si>
    <t>TORRE DI SANTA MARIA</t>
  </si>
  <si>
    <t>TORRE PALLAVICINA</t>
  </si>
  <si>
    <t>TORREVECCHIA PIA</t>
  </si>
  <si>
    <t>TORRICELLA DEL PIZZO</t>
  </si>
  <si>
    <t>TORRICELLA VERZATE</t>
  </si>
  <si>
    <t>TOSCOLANO-MADERNO</t>
  </si>
  <si>
    <t>TOVO DI SANT'AGATA</t>
  </si>
  <si>
    <t>TRADATE</t>
  </si>
  <si>
    <t>TRAONA</t>
  </si>
  <si>
    <t>TRAVACO' SICCOMARIO</t>
  </si>
  <si>
    <t>TRAVAGLIATO</t>
  </si>
  <si>
    <t>TRAVEDONA-MONATE</t>
  </si>
  <si>
    <t>TREMENICO</t>
  </si>
  <si>
    <t>TREMEZZO</t>
  </si>
  <si>
    <t>TREMOSINE</t>
  </si>
  <si>
    <t>TRENZANO</t>
  </si>
  <si>
    <t>TRESCORE BALNEARIO</t>
  </si>
  <si>
    <t>TRESCORE CREMASCO</t>
  </si>
  <si>
    <t>TRESIVIO</t>
  </si>
  <si>
    <t>TREVIGLIO</t>
  </si>
  <si>
    <t>TREVIOLO</t>
  </si>
  <si>
    <t>TREVISO BRESCIANO</t>
  </si>
  <si>
    <t>TREZZANO ROSA</t>
  </si>
  <si>
    <t>TREZZANO SUL NAVIGLIO</t>
  </si>
  <si>
    <t>TREZZO SULL'ADDA</t>
  </si>
  <si>
    <t>TREZZONE</t>
  </si>
  <si>
    <t>TRIBIANO</t>
  </si>
  <si>
    <t>TRIGOLO</t>
  </si>
  <si>
    <t>TRIUGGIO</t>
  </si>
  <si>
    <t>TRIVOLZIO</t>
  </si>
  <si>
    <t>TROMELLO</t>
  </si>
  <si>
    <t>TRONZANO LAGO MAGGIORE</t>
  </si>
  <si>
    <t>TROVO</t>
  </si>
  <si>
    <t>TRUCCAZZANO</t>
  </si>
  <si>
    <t>TURANO LODIGIANO</t>
  </si>
  <si>
    <t>TURATE</t>
  </si>
  <si>
    <t>TURBIGO</t>
  </si>
  <si>
    <t>UBIALE CLANEZZO</t>
  </si>
  <si>
    <t>UBOLDO</t>
  </si>
  <si>
    <t>UGGIATE-TREVANO</t>
  </si>
  <si>
    <t>URAGO D'OGLIO</t>
  </si>
  <si>
    <t>URGNANO</t>
  </si>
  <si>
    <t>USMATE VELATE</t>
  </si>
  <si>
    <t>VACCAROLO (FRAZ.DI DESENZANO GARDA)</t>
  </si>
  <si>
    <t>VAIANO CREMASCO</t>
  </si>
  <si>
    <t>VAILATE</t>
  </si>
  <si>
    <t>VAL DI NIZZA</t>
  </si>
  <si>
    <t>VAL MASINO</t>
  </si>
  <si>
    <t>VAL REZZO</t>
  </si>
  <si>
    <t>VALBONDIONE</t>
  </si>
  <si>
    <t>VALBREMBO</t>
  </si>
  <si>
    <t>VALBRONA</t>
  </si>
  <si>
    <t>VALDIDENTRO</t>
  </si>
  <si>
    <t>VALDISOTTO</t>
  </si>
  <si>
    <t>VALEGGIO</t>
  </si>
  <si>
    <t>VALERA FRATTA</t>
  </si>
  <si>
    <t>VALFURVA</t>
  </si>
  <si>
    <t>VALGANNA</t>
  </si>
  <si>
    <t>VALGOGLIO</t>
  </si>
  <si>
    <t>VALGREGHENTINO</t>
  </si>
  <si>
    <t>VALLE LOMELLINA</t>
  </si>
  <si>
    <t>VALLE SALIMBENE</t>
  </si>
  <si>
    <t>VALLEVE</t>
  </si>
  <si>
    <t>VALLIO TERME</t>
  </si>
  <si>
    <t>VALMADRERA</t>
  </si>
  <si>
    <t>VALMOREA</t>
  </si>
  <si>
    <t>VALNEGRA</t>
  </si>
  <si>
    <t>VALSECCA</t>
  </si>
  <si>
    <t>VALSOLDA</t>
  </si>
  <si>
    <t>VALTORTA</t>
  </si>
  <si>
    <t>VALVERDE</t>
  </si>
  <si>
    <t>VALVESTINO</t>
  </si>
  <si>
    <t>VANZAGHELLO</t>
  </si>
  <si>
    <t>VANZAGO</t>
  </si>
  <si>
    <t>VAPRIO D'ADDA</t>
  </si>
  <si>
    <t>VARANO BORGHI</t>
  </si>
  <si>
    <t>VAREDO</t>
  </si>
  <si>
    <t>VARENNA</t>
  </si>
  <si>
    <t>VARESE</t>
  </si>
  <si>
    <t>VARZI</t>
  </si>
  <si>
    <t>VEDANO AL LAMBRO</t>
  </si>
  <si>
    <t>VEDANO OLONA</t>
  </si>
  <si>
    <t>VEDDASCA</t>
  </si>
  <si>
    <t>VEDESETA</t>
  </si>
  <si>
    <t>VEDUGGIO CON COLZANO</t>
  </si>
  <si>
    <t>VELESO</t>
  </si>
  <si>
    <t>VELEZZO LOMELLINA</t>
  </si>
  <si>
    <t>VELLEZZO BELLINI</t>
  </si>
  <si>
    <t>VENDROGNO</t>
  </si>
  <si>
    <t>VENEGONO INFERIORE</t>
  </si>
  <si>
    <t>VENEGONO SUPERIORE</t>
  </si>
  <si>
    <t>VENIANO</t>
  </si>
  <si>
    <t>VERANO BRIANZA</t>
  </si>
  <si>
    <t>VERCANA</t>
  </si>
  <si>
    <t>VERCEIA</t>
  </si>
  <si>
    <t>VERCURAGO</t>
  </si>
  <si>
    <t>VERDELLINO</t>
  </si>
  <si>
    <t>VERDELLO</t>
  </si>
  <si>
    <t>VERDERIO INFERIORE</t>
  </si>
  <si>
    <t>VERDERIO SUPERIORE</t>
  </si>
  <si>
    <t>VERGIATE</t>
  </si>
  <si>
    <t>VERMEZZO</t>
  </si>
  <si>
    <t>VERNATE</t>
  </si>
  <si>
    <t>VEROLANUOVA</t>
  </si>
  <si>
    <t>VEROLAVECCHIA</t>
  </si>
  <si>
    <t>VERRETTO</t>
  </si>
  <si>
    <t>VERRUA PO</t>
  </si>
  <si>
    <t>VERTEMATE CON MINOPRIO</t>
  </si>
  <si>
    <t>VERTOVA</t>
  </si>
  <si>
    <t>VERVIO</t>
  </si>
  <si>
    <t>VESCOVATO</t>
  </si>
  <si>
    <t>VESTONE</t>
  </si>
  <si>
    <t>VESTRENO</t>
  </si>
  <si>
    <t>VEZZA D'OGLIO</t>
  </si>
  <si>
    <t>VIADANA</t>
  </si>
  <si>
    <t>VIADANICA</t>
  </si>
  <si>
    <t>VIDIGULFO</t>
  </si>
  <si>
    <t>VIGANO SAN MARTINO</t>
  </si>
  <si>
    <t>VIGANO'</t>
  </si>
  <si>
    <t>VIGEVANO</t>
  </si>
  <si>
    <t>VIGGIU'</t>
  </si>
  <si>
    <t>VIGNATE</t>
  </si>
  <si>
    <t>VIGOLO</t>
  </si>
  <si>
    <t>VILLA BISCOSSI</t>
  </si>
  <si>
    <t>VILLA CARCINA</t>
  </si>
  <si>
    <t>VILLA CORTESE</t>
  </si>
  <si>
    <t>VILLA D'ADDA</t>
  </si>
  <si>
    <t>VILLA D'ALME'</t>
  </si>
  <si>
    <t>VILLA D'OGNA</t>
  </si>
  <si>
    <t>VILLA DI CHIAVENNA</t>
  </si>
  <si>
    <t>VILLA DI SERIO</t>
  </si>
  <si>
    <t>VILLA DI TIRANO</t>
  </si>
  <si>
    <t>VILLA GUARDIA</t>
  </si>
  <si>
    <t>VILLA POMA</t>
  </si>
  <si>
    <t>VILLACHIARA</t>
  </si>
  <si>
    <t>VILLANOVA D'ARDENGHI</t>
  </si>
  <si>
    <t>VILLANOVA DEL SILLARO</t>
  </si>
  <si>
    <t>VILLANTERIO</t>
  </si>
  <si>
    <t>VILLANUOVA SUL CLISI</t>
  </si>
  <si>
    <t>VILLASANTA</t>
  </si>
  <si>
    <t>VILLIMPENTA</t>
  </si>
  <si>
    <t>VILLONGO</t>
  </si>
  <si>
    <t>VILMINORE DI SCALVE</t>
  </si>
  <si>
    <t>VIMERCATE</t>
  </si>
  <si>
    <t>VIMODRONE</t>
  </si>
  <si>
    <t>VIONE</t>
  </si>
  <si>
    <t>VIRGILIO</t>
  </si>
  <si>
    <t>VISANO</t>
  </si>
  <si>
    <t>VISTARINO</t>
  </si>
  <si>
    <t>VITTUONE</t>
  </si>
  <si>
    <t>VIZZOLA TICINO</t>
  </si>
  <si>
    <t>VIZZOLO PREDABISSI</t>
  </si>
  <si>
    <t>VOBARNO</t>
  </si>
  <si>
    <t>VOGHERA</t>
  </si>
  <si>
    <t>VOLONGO</t>
  </si>
  <si>
    <t>VOLPARA</t>
  </si>
  <si>
    <t>VOLTA MANTOVANA</t>
  </si>
  <si>
    <t>VOLTIDO</t>
  </si>
  <si>
    <t>ZANDOBBIO</t>
  </si>
  <si>
    <t>ZANICA</t>
  </si>
  <si>
    <t>ZAVATTARELLO</t>
  </si>
  <si>
    <t>ZECCONE</t>
  </si>
  <si>
    <t>ZELBIO</t>
  </si>
  <si>
    <t>ZELO BUON PERSICO</t>
  </si>
  <si>
    <t>ZELO SURRIGONE</t>
  </si>
  <si>
    <t>ZEME</t>
  </si>
  <si>
    <t>ZENEVREDO</t>
  </si>
  <si>
    <t>ZERBO</t>
  </si>
  <si>
    <t>ZERBOLO'</t>
  </si>
  <si>
    <t>ZIBIDO SAN GIACOMO</t>
  </si>
  <si>
    <t>ZINASCO</t>
  </si>
  <si>
    <t>ZOGNO</t>
  </si>
  <si>
    <t>ZONE</t>
  </si>
  <si>
    <t>VERSIONE</t>
  </si>
  <si>
    <t>DATA_PUBBLICAZIONE</t>
  </si>
  <si>
    <t>Terza Versione</t>
  </si>
  <si>
    <t>A.O.U. POLICLINICO G. RODOLICO-SAN MARCO</t>
  </si>
  <si>
    <t>AGENZIA di CONTROLLO SISTEMA SOCIOSANITARIO LOMBARDO</t>
  </si>
  <si>
    <t>ASP GOLGI-REDAELLI</t>
  </si>
  <si>
    <t>ATS DELL'INSUBRIA - 322</t>
  </si>
  <si>
    <t>AUSL DI LATINA</t>
  </si>
  <si>
    <t>GIUNTA REGIONE LOMBARDIA</t>
  </si>
  <si>
    <t>UNIVERSITA' DEGLI STUDI DI MILANO</t>
  </si>
  <si>
    <t>FINANZIAMENTI DA ENTI E SOGGETTI  PRIVATI/U.E. PER FORMAZIONE</t>
  </si>
  <si>
    <t>FINANZIAMENTI DA UE PER BORSE DI STUDIO</t>
  </si>
  <si>
    <t>FINANZIAMENTI DA  PRIVATI PER BORSE DI STUDIO</t>
  </si>
  <si>
    <t xml:space="preserve">Regione Lombardia </t>
  </si>
  <si>
    <t>ATS Citta Metropolitana di Milano</t>
  </si>
  <si>
    <t>ASST SANTI PAOLO E CARLO - 702</t>
  </si>
  <si>
    <t xml:space="preserve">TOTALE P072: UNIVERSITA’ DI MILANO € 709.698;
TOTALE P071:
Regione Lombardia euro 41.416
ATS Citta Metropolitana di Milano euro 20.076
ASST SANTI PAOLO E CARLO - 702 euro 2.314
</t>
  </si>
  <si>
    <t>Totale P098 € 3.629.308
FINANZIAMENTI DA  PRIVATI / U.E. PER FORMAZIONE euro 82.799 ; FINANZIAMENTI DA U.E. PER PERSONALE T.DETERMINATO, COCOCO, BORSE STUDIO € 213.594; FINANZIAMENTI DA ENTI/SOGGETTI PRIVATI PER PERSONALE T.DETERMINATO, COCOCO, BORSE STUDIO € 3.332.915;
Totale P090 € 217.765
A.O.U. POLICLINICO G. RODOLICO-SAN MARCO euro 5.847
AGENZIA di CONTROLLO SISTEMA SOCIOSANITARIO LOMBARDO euro 53.398
ASP GOLGI-REDAELLI euro 55.241
ATS DELL'INSUBRIA  euro 26.979
AUSL DI LATINA euro 36.185
GIUNTA REGIONE LOMBARDIA euro 5.487
UNIVERSITA' DEGLI STUDI DI MILANO euro 34.628</t>
  </si>
  <si>
    <t>Residui fondo retribuzione incarichi confluiti a consuntivo nel F.do Risultato</t>
  </si>
  <si>
    <t>Residui Fondo Risultato distribuiti</t>
  </si>
  <si>
    <t>Residui fondo condizioni di lavoro confluiti a consuntivo nel F.do Risultato</t>
  </si>
  <si>
    <t>S</t>
  </si>
  <si>
    <t>comprensivo del personale dipendente a tempo indeterminato e determinato, personale Ricerca Sanitaria, dei compensi e del risultato dei direttori - escluso Indennità mancato preavviso (€ 198.853) e Ferie non godute (€ 23.565) inserite in Tab14 L110</t>
  </si>
  <si>
    <t xml:space="preserve">L'importo di bilancio, comprende anche i COCOCO finanziati da UE e PRIVATI (totale finanziati da UE € 82.313, Finanziati da Privati € 669.669),  il cui numero dei COCOCO finanziati da UE e PRIVATI sono inseriti nella Scheda SI_1 p.to 32 </t>
  </si>
  <si>
    <t>L'importo di bilancio è comprensivo degli incarichi finanziati da UE € 73.137, da PRIVATI € 4.493.158 comprensivi di oneri e irap. Il numero degli incarichi finanziati da UE e PRIVATI sono inseriti nella Scheda SI_1 p.to 32</t>
  </si>
  <si>
    <t>è ricompreso nel dato raccordo t12+t13+Assegni familiari</t>
  </si>
  <si>
    <t>il dato di bilancio è ricompreso nel dato raccordo t12+t13+Assegni familiari, gli oneri sono inseriti  negli ONERI e l'irap nell'IRAP</t>
  </si>
  <si>
    <t xml:space="preserve">il dato di bilancio è comprensivo dei rimborsi ricevuti dalle amministrazioni per personale a tempo determinato, COCOCO, collaborazioni e incarichi professionali e borse di studio finanziati da UE e PRIVATI </t>
  </si>
  <si>
    <t>Gli importi inseriti in Tabella 13 colonna S772 si riferiscono alle indennità di funzione/pos. org. , in attesa di attuare il nuovo sistema degli incarichi funzionali.</t>
  </si>
  <si>
    <t>CAVOTO</t>
  </si>
  <si>
    <t>ROSSELLA</t>
  </si>
  <si>
    <t>rossella.cavoto@istitutoumori.mi.it</t>
  </si>
  <si>
    <t>0223903165</t>
  </si>
  <si>
    <t>il dato di bilancio è comprensivo degli oneri riferiti a tutto il  personale dipendente a tempo indeterminato e determinato compreso Personale della Ricerca Sanitaria, oneri comp.aggiuntivi inferm. L.Sirchia, oneri su compensi e risultato direttori, oneri dei finanziamenti da UE e PRIVATI il cui numero è inserito nella Scheda SI_1 al p. to 32)</t>
  </si>
  <si>
    <t>L'importo di bilancio pari a 4.740.725  è ricompreso nel dato raccordo t12+t13+Assegni familiari - è comprensivo del personale della Ricerca Sanitaria, dei tempi determinati finanziati da UE (€ 25.995) e finanziati da Privati (€ 894.103), il cui numero è inserito nella scheda SI_1 p.to 32, è comprensivo inoltre dell'ANF (€  9158) , e della L. Sirchia (€ 1620)</t>
  </si>
  <si>
    <t>il dato di bilancio è comprensivo dell'IRAP riferita a tutto il  personale dipendente a tempo indeterminato e determinato, compreso personale della Ricerca Sanitaria, IRAP comp.aggiuntivi inferm. L.Sirchia  e IRAP su compensi e risultato direttori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</si>
</sst>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1" formatCode="_-* #,##0_-;\-* #,##0_-;_-* &quot;-&quot;_-;_-@_-"/>
    <numFmt numFmtId="43" formatCode="_-* #,##0.00_-;\-* #,##0.00_-;_-* &quot;-&quot;??_-;_-@_-"/>
    <numFmt numFmtId="164" formatCode="General_)"/>
    <numFmt numFmtId="165" formatCode=";;;"/>
    <numFmt numFmtId="166" formatCode="[$€]\ #,##0;[Red]\-[$€]\ #,##0"/>
    <numFmt numFmtId="167" formatCode="_-&quot;L.&quot;\ * #,##0_-;\-&quot;L.&quot;\ * #,##0_-;_-&quot;L.&quot;\ * &quot;-&quot;_-;_-@_-"/>
    <numFmt numFmtId="168" formatCode="#,###"/>
    <numFmt numFmtId="169" formatCode="#,##0;\-#,##0;&quot; &quot;"/>
    <numFmt numFmtId="170" formatCode="_-* #,##0_-;\-* #,##0_-;_-* &quot;-&quot;??_-;_-@_-"/>
    <numFmt numFmtId="171" formatCode="#,###.00;\-#,###.00;;"/>
    <numFmt numFmtId="172" formatCode="#,##0.00;\-#,##0.00;&quot; &quot;"/>
    <numFmt numFmtId="173" formatCode="0.0000"/>
    <numFmt numFmtId="174" formatCode="#,##0;\-\ #,##0;\-"/>
  </numFmts>
  <fonts count="157" x14ac:knownFonts="1">
    <font>
      <sz val="10"/>
      <name val="MS Sans Serif"/>
    </font>
    <font>
      <sz val="11"/>
      <color theme="1"/>
      <name val="Calibri"/>
      <family val="2"/>
      <scheme val="minor"/>
    </font>
    <font>
      <sz val="10"/>
      <name val="MS Sans Serif"/>
      <family val="2"/>
    </font>
    <font>
      <sz val="10"/>
      <name val="Courier"/>
      <family val="3"/>
    </font>
    <font>
      <sz val="10"/>
      <name val="Arial"/>
      <family val="2"/>
    </font>
    <font>
      <sz val="15"/>
      <name val="Times New Roman"/>
      <family val="1"/>
    </font>
    <font>
      <sz val="15"/>
      <name val="Arial"/>
      <family val="2"/>
    </font>
    <font>
      <b/>
      <sz val="15"/>
      <name val="Arial"/>
      <family val="2"/>
    </font>
    <font>
      <sz val="8"/>
      <name val="Helv"/>
    </font>
    <font>
      <b/>
      <sz val="11"/>
      <color indexed="8"/>
      <name val="Arial"/>
      <family val="2"/>
    </font>
    <font>
      <sz val="12"/>
      <name val="Courier"/>
      <family val="3"/>
    </font>
    <font>
      <sz val="8"/>
      <name val="Arial"/>
      <family val="2"/>
    </font>
    <font>
      <b/>
      <sz val="9"/>
      <color indexed="10"/>
      <name val="Courier"/>
      <family val="3"/>
    </font>
    <font>
      <sz val="8"/>
      <name val="Times New Roman"/>
      <family val="1"/>
    </font>
    <font>
      <b/>
      <sz val="8"/>
      <name val="Arial"/>
      <family val="2"/>
    </font>
    <font>
      <b/>
      <i/>
      <sz val="9"/>
      <color indexed="48"/>
      <name val="Courier"/>
      <family val="3"/>
    </font>
    <font>
      <sz val="7.5"/>
      <name val="Arial"/>
      <family val="2"/>
    </font>
    <font>
      <sz val="14"/>
      <name val="Arial"/>
      <family val="2"/>
    </font>
    <font>
      <sz val="12"/>
      <name val="Arial"/>
      <family val="2"/>
    </font>
    <font>
      <b/>
      <sz val="11"/>
      <name val="Arial"/>
      <family val="2"/>
    </font>
    <font>
      <sz val="11"/>
      <name val="Arial"/>
      <family val="2"/>
    </font>
    <font>
      <b/>
      <sz val="10"/>
      <name val="Arial"/>
      <family val="2"/>
    </font>
    <font>
      <sz val="8"/>
      <name val="Courier"/>
      <family val="3"/>
    </font>
    <font>
      <u/>
      <sz val="6.4"/>
      <color indexed="12"/>
      <name val="Helv"/>
    </font>
    <font>
      <u/>
      <sz val="6.5"/>
      <color indexed="12"/>
      <name val="Arial"/>
      <family val="2"/>
    </font>
    <font>
      <u/>
      <sz val="6.4"/>
      <color indexed="12"/>
      <name val="Arial"/>
      <family val="2"/>
    </font>
    <font>
      <sz val="10"/>
      <color indexed="10"/>
      <name val="Arial"/>
      <family val="2"/>
    </font>
    <font>
      <b/>
      <sz val="10"/>
      <color indexed="10"/>
      <name val="Arial"/>
      <family val="2"/>
    </font>
    <font>
      <b/>
      <sz val="8"/>
      <color indexed="10"/>
      <name val="Helv"/>
    </font>
    <font>
      <b/>
      <sz val="10"/>
      <color indexed="8"/>
      <name val="Arial"/>
      <family val="2"/>
    </font>
    <font>
      <sz val="8"/>
      <color indexed="9"/>
      <name val="Helv"/>
    </font>
    <font>
      <sz val="12"/>
      <name val="Times New Roman"/>
      <family val="1"/>
    </font>
    <font>
      <sz val="10"/>
      <name val="MS Sans Serif"/>
      <family val="2"/>
    </font>
    <font>
      <sz val="8"/>
      <color indexed="8"/>
      <name val="Trebuchet MS"/>
      <family val="2"/>
    </font>
    <font>
      <b/>
      <sz val="14"/>
      <color indexed="10"/>
      <name val="Arial"/>
      <family val="2"/>
    </font>
    <font>
      <b/>
      <sz val="16"/>
      <name val="Arial"/>
      <family val="2"/>
    </font>
    <font>
      <b/>
      <sz val="8"/>
      <color indexed="10"/>
      <name val="Courier"/>
      <family val="3"/>
    </font>
    <font>
      <sz val="11"/>
      <name val="Courier"/>
      <family val="3"/>
    </font>
    <font>
      <b/>
      <sz val="8"/>
      <color indexed="10"/>
      <name val="Arial"/>
      <family val="2"/>
    </font>
    <font>
      <b/>
      <sz val="18"/>
      <color indexed="8"/>
      <name val="Arial"/>
      <family val="2"/>
    </font>
    <font>
      <b/>
      <sz val="9"/>
      <name val="Arial"/>
      <family val="2"/>
    </font>
    <font>
      <b/>
      <sz val="18"/>
      <name val="Times New Roman"/>
      <family val="1"/>
    </font>
    <font>
      <sz val="15"/>
      <color indexed="9"/>
      <name val="Arial"/>
      <family val="2"/>
    </font>
    <font>
      <sz val="9"/>
      <name val="Arial"/>
      <family val="2"/>
    </font>
    <font>
      <b/>
      <i/>
      <sz val="8"/>
      <name val="Arial"/>
      <family val="2"/>
    </font>
    <font>
      <sz val="6"/>
      <name val="MS Serif"/>
      <family val="1"/>
    </font>
    <font>
      <i/>
      <sz val="8"/>
      <name val="Arial"/>
      <family val="2"/>
    </font>
    <font>
      <b/>
      <sz val="12"/>
      <name val="Arial"/>
      <family val="2"/>
    </font>
    <font>
      <b/>
      <sz val="12"/>
      <color indexed="10"/>
      <name val="Arial"/>
      <family val="2"/>
    </font>
    <font>
      <b/>
      <sz val="8"/>
      <color indexed="8"/>
      <name val="Arial"/>
      <family val="2"/>
    </font>
    <font>
      <b/>
      <sz val="6"/>
      <color indexed="8"/>
      <name val="Arial"/>
      <family val="2"/>
    </font>
    <font>
      <sz val="6"/>
      <color indexed="8"/>
      <name val="Arial"/>
      <family val="2"/>
    </font>
    <font>
      <b/>
      <sz val="7"/>
      <color indexed="8"/>
      <name val="Arial"/>
      <family val="2"/>
    </font>
    <font>
      <sz val="7"/>
      <color indexed="8"/>
      <name val="Arial"/>
      <family val="2"/>
    </font>
    <font>
      <sz val="8"/>
      <color indexed="8"/>
      <name val="Arial"/>
      <family val="2"/>
    </font>
    <font>
      <sz val="7"/>
      <color indexed="9"/>
      <name val="Arial"/>
      <family val="2"/>
    </font>
    <font>
      <sz val="7"/>
      <name val="Arial"/>
      <family val="2"/>
    </font>
    <font>
      <b/>
      <sz val="9"/>
      <color indexed="8"/>
      <name val="Arial"/>
      <family val="2"/>
    </font>
    <font>
      <sz val="8"/>
      <name val="MS Serif"/>
      <family val="1"/>
    </font>
    <font>
      <sz val="8"/>
      <color indexed="8"/>
      <name val="MS Serif"/>
      <family val="1"/>
    </font>
    <font>
      <sz val="8"/>
      <color indexed="10"/>
      <name val="Arial"/>
      <family val="2"/>
    </font>
    <font>
      <i/>
      <sz val="9"/>
      <name val="Arial"/>
      <family val="2"/>
    </font>
    <font>
      <b/>
      <i/>
      <sz val="13"/>
      <color indexed="8"/>
      <name val="Arial"/>
      <family val="2"/>
    </font>
    <font>
      <b/>
      <sz val="12"/>
      <color indexed="8"/>
      <name val="Arial"/>
      <family val="2"/>
    </font>
    <font>
      <b/>
      <sz val="13"/>
      <color indexed="10"/>
      <name val="Arial"/>
      <family val="2"/>
    </font>
    <font>
      <b/>
      <i/>
      <sz val="9"/>
      <name val="Arial"/>
      <family val="2"/>
    </font>
    <font>
      <b/>
      <sz val="7"/>
      <name val="Arial"/>
      <family val="2"/>
    </font>
    <font>
      <b/>
      <sz val="7"/>
      <color indexed="13"/>
      <name val="Arial"/>
      <family val="2"/>
    </font>
    <font>
      <b/>
      <sz val="6"/>
      <name val="Arial"/>
      <family val="2"/>
    </font>
    <font>
      <sz val="7"/>
      <name val="MS Serif"/>
      <family val="1"/>
    </font>
    <font>
      <b/>
      <sz val="6"/>
      <name val="MS Serif"/>
      <family val="1"/>
    </font>
    <font>
      <b/>
      <sz val="7"/>
      <name val="MS Serif"/>
      <family val="1"/>
    </font>
    <font>
      <b/>
      <sz val="8"/>
      <name val="Helv"/>
    </font>
    <font>
      <b/>
      <i/>
      <sz val="12"/>
      <name val="Arial"/>
      <family val="2"/>
    </font>
    <font>
      <sz val="7"/>
      <color indexed="30"/>
      <name val="Arial"/>
      <family val="2"/>
    </font>
    <font>
      <sz val="8"/>
      <color indexed="30"/>
      <name val="Arial"/>
      <family val="2"/>
    </font>
    <font>
      <i/>
      <sz val="8"/>
      <name val="Helv"/>
    </font>
    <font>
      <b/>
      <sz val="10"/>
      <name val="Times New Roman"/>
      <family val="1"/>
    </font>
    <font>
      <b/>
      <i/>
      <sz val="11"/>
      <name val="Arial"/>
      <family val="2"/>
    </font>
    <font>
      <b/>
      <i/>
      <sz val="12"/>
      <name val="Helv"/>
    </font>
    <font>
      <b/>
      <sz val="8"/>
      <color indexed="9"/>
      <name val="Helv"/>
    </font>
    <font>
      <u/>
      <sz val="8"/>
      <name val="Helv"/>
    </font>
    <font>
      <u/>
      <sz val="10"/>
      <color indexed="12"/>
      <name val="Arial"/>
      <family val="2"/>
    </font>
    <font>
      <b/>
      <sz val="10"/>
      <color indexed="10"/>
      <name val="Helv"/>
    </font>
    <font>
      <sz val="7"/>
      <name val="Helv"/>
    </font>
    <font>
      <sz val="8"/>
      <color indexed="10"/>
      <name val="Helv"/>
    </font>
    <font>
      <sz val="8"/>
      <color indexed="10"/>
      <name val="Arial"/>
      <family val="2"/>
    </font>
    <font>
      <i/>
      <sz val="10"/>
      <name val="MS Serif"/>
      <family val="1"/>
    </font>
    <font>
      <u/>
      <sz val="12"/>
      <name val="Arial"/>
      <family val="2"/>
    </font>
    <font>
      <u/>
      <sz val="13"/>
      <name val="Arial"/>
      <family val="2"/>
    </font>
    <font>
      <u/>
      <sz val="11"/>
      <name val="Arial"/>
      <family val="2"/>
    </font>
    <font>
      <b/>
      <sz val="10"/>
      <name val="Courier"/>
      <family val="3"/>
    </font>
    <font>
      <i/>
      <sz val="10"/>
      <name val="Arial"/>
      <family val="2"/>
    </font>
    <font>
      <i/>
      <sz val="8.1999999999999993"/>
      <name val="Arial"/>
      <family val="2"/>
    </font>
    <font>
      <b/>
      <sz val="14"/>
      <name val="Times New Roman"/>
      <family val="1"/>
    </font>
    <font>
      <b/>
      <sz val="18"/>
      <name val="Arial"/>
      <family val="2"/>
    </font>
    <font>
      <b/>
      <sz val="14"/>
      <name val="Arial"/>
      <family val="2"/>
    </font>
    <font>
      <sz val="11"/>
      <color indexed="10"/>
      <name val="Arial"/>
      <family val="2"/>
    </font>
    <font>
      <b/>
      <sz val="9"/>
      <name val="Verdana"/>
      <family val="2"/>
    </font>
    <font>
      <b/>
      <sz val="8"/>
      <name val="Verdana"/>
      <family val="2"/>
    </font>
    <font>
      <sz val="8"/>
      <name val="Verdana"/>
      <family val="2"/>
    </font>
    <font>
      <b/>
      <sz val="10"/>
      <name val="Verdana"/>
      <family val="2"/>
    </font>
    <font>
      <sz val="10"/>
      <name val="MS Sans Serif"/>
      <family val="2"/>
    </font>
    <font>
      <sz val="11"/>
      <color theme="1"/>
      <name val="Calibri"/>
      <family val="2"/>
      <scheme val="minor"/>
    </font>
    <font>
      <sz val="12"/>
      <color theme="1"/>
      <name val="Times New Roman"/>
      <family val="2"/>
    </font>
    <font>
      <b/>
      <sz val="10"/>
      <color theme="0"/>
      <name val="Arial"/>
      <family val="2"/>
    </font>
    <font>
      <sz val="10"/>
      <color theme="0" tint="-0.249977111117893"/>
      <name val="Arial"/>
      <family val="2"/>
    </font>
    <font>
      <sz val="10"/>
      <color rgb="FFFF0000"/>
      <name val="Courier"/>
      <family val="3"/>
    </font>
    <font>
      <b/>
      <sz val="12"/>
      <color theme="0"/>
      <name val="Arial"/>
      <family val="2"/>
    </font>
    <font>
      <sz val="10"/>
      <color theme="0"/>
      <name val="Arial"/>
      <family val="2"/>
    </font>
    <font>
      <sz val="10"/>
      <color rgb="FFFF0000"/>
      <name val="Arial"/>
      <family val="2"/>
    </font>
    <font>
      <b/>
      <sz val="10"/>
      <color rgb="FFFF0000"/>
      <name val="Arial"/>
      <family val="2"/>
    </font>
    <font>
      <b/>
      <sz val="8"/>
      <color theme="1"/>
      <name val="Helv"/>
    </font>
    <font>
      <sz val="8"/>
      <color theme="0"/>
      <name val="Arial"/>
      <family val="2"/>
    </font>
    <font>
      <b/>
      <sz val="8"/>
      <color theme="1"/>
      <name val="Arial"/>
      <family val="2"/>
    </font>
    <font>
      <sz val="18"/>
      <color theme="1"/>
      <name val="Arial"/>
      <family val="2"/>
    </font>
    <font>
      <sz val="16"/>
      <color theme="1"/>
      <name val="Arial"/>
      <family val="2"/>
    </font>
    <font>
      <sz val="11"/>
      <color theme="1"/>
      <name val="Arial"/>
      <family val="2"/>
    </font>
    <font>
      <sz val="12"/>
      <color theme="1"/>
      <name val="Arial"/>
      <family val="2"/>
    </font>
    <font>
      <sz val="10"/>
      <color theme="1"/>
      <name val="Arial"/>
      <family val="2"/>
    </font>
    <font>
      <sz val="9"/>
      <color theme="1"/>
      <name val="Arial"/>
      <family val="2"/>
    </font>
    <font>
      <sz val="8"/>
      <color theme="1"/>
      <name val="Arial"/>
      <family val="2"/>
    </font>
    <font>
      <b/>
      <sz val="12"/>
      <color rgb="FFFF0000"/>
      <name val="Arial"/>
      <family val="2"/>
    </font>
    <font>
      <b/>
      <sz val="12"/>
      <color theme="1"/>
      <name val="Arial"/>
      <family val="2"/>
    </font>
    <font>
      <sz val="10"/>
      <color rgb="FF0000CC"/>
      <name val="Arial"/>
      <family val="2"/>
    </font>
    <font>
      <b/>
      <sz val="10"/>
      <color theme="1"/>
      <name val="Courier"/>
      <family val="3"/>
    </font>
    <font>
      <b/>
      <sz val="9"/>
      <color theme="1"/>
      <name val="Arial"/>
      <family val="2"/>
    </font>
    <font>
      <b/>
      <sz val="10"/>
      <color rgb="FFFF0000"/>
      <name val="Courier"/>
      <family val="3"/>
    </font>
    <font>
      <i/>
      <sz val="10"/>
      <color theme="1"/>
      <name val="Arial"/>
      <family val="2"/>
    </font>
    <font>
      <sz val="10"/>
      <color theme="1"/>
      <name val="Courier"/>
      <family val="3"/>
    </font>
    <font>
      <sz val="12"/>
      <color rgb="FFFF0000"/>
      <name val="Arial"/>
      <family val="2"/>
    </font>
    <font>
      <sz val="9"/>
      <color rgb="FFFF0000"/>
      <name val="Arial"/>
      <family val="2"/>
    </font>
    <font>
      <sz val="8"/>
      <color rgb="FFFF0000"/>
      <name val="Arial"/>
      <family val="2"/>
    </font>
    <font>
      <i/>
      <sz val="8"/>
      <color theme="1"/>
      <name val="Arial"/>
      <family val="2"/>
    </font>
    <font>
      <sz val="10"/>
      <color rgb="FF0070C0"/>
      <name val="Arial"/>
      <family val="2"/>
    </font>
    <font>
      <b/>
      <sz val="8"/>
      <color rgb="FFFF0000"/>
      <name val="Helv"/>
    </font>
    <font>
      <sz val="10"/>
      <color theme="0"/>
      <name val="Courier"/>
      <family val="3"/>
    </font>
    <font>
      <b/>
      <sz val="9"/>
      <color rgb="FFFF0000"/>
      <name val="Arial"/>
      <family val="2"/>
    </font>
    <font>
      <b/>
      <sz val="9"/>
      <color theme="0"/>
      <name val="Courier"/>
      <family val="3"/>
    </font>
    <font>
      <sz val="8"/>
      <color theme="0"/>
      <name val="Helv"/>
    </font>
    <font>
      <b/>
      <sz val="6"/>
      <color rgb="FF000000"/>
      <name val="Arial"/>
      <family val="2"/>
    </font>
    <font>
      <b/>
      <sz val="8"/>
      <color rgb="FFFF0000"/>
      <name val="Arial"/>
      <family val="2"/>
    </font>
    <font>
      <b/>
      <sz val="8"/>
      <color rgb="FF000000"/>
      <name val="Arial"/>
      <family val="2"/>
    </font>
    <font>
      <b/>
      <sz val="10"/>
      <color rgb="FF000000"/>
      <name val="Arial"/>
      <family val="2"/>
    </font>
    <font>
      <sz val="8"/>
      <color rgb="FF0000CC"/>
      <name val="Arial"/>
      <family val="2"/>
    </font>
    <font>
      <b/>
      <i/>
      <sz val="12"/>
      <color rgb="FF000000"/>
      <name val="Arial"/>
      <family val="2"/>
    </font>
    <font>
      <sz val="8"/>
      <color rgb="FF000000"/>
      <name val="Arial"/>
      <family val="2"/>
    </font>
    <font>
      <sz val="8"/>
      <color theme="2" tint="-0.499984740745262"/>
      <name val="Arial"/>
      <family val="2"/>
    </font>
    <font>
      <b/>
      <sz val="11"/>
      <color theme="0"/>
      <name val="Arial"/>
      <family val="2"/>
    </font>
    <font>
      <sz val="12"/>
      <color theme="0"/>
      <name val="Courier"/>
      <family val="3"/>
    </font>
    <font>
      <b/>
      <sz val="9"/>
      <color rgb="FF000000"/>
      <name val="Verdana"/>
      <family val="2"/>
    </font>
    <font>
      <b/>
      <sz val="11"/>
      <color rgb="FF000000"/>
      <name val="Calibri"/>
      <family val="2"/>
    </font>
    <font>
      <b/>
      <i/>
      <sz val="12"/>
      <color theme="1"/>
      <name val="Arial"/>
      <family val="2"/>
    </font>
    <font>
      <b/>
      <sz val="12"/>
      <color rgb="FF000000"/>
      <name val="Arial"/>
      <family val="2"/>
    </font>
    <font>
      <sz val="12"/>
      <color theme="1"/>
      <name val="Calibri"/>
      <family val="2"/>
    </font>
    <font>
      <sz val="12"/>
      <name val="Calibri"/>
      <family val="2"/>
    </font>
    <font>
      <sz val="10"/>
      <name val="Calibri"/>
      <family val="2"/>
    </font>
  </fonts>
  <fills count="29">
    <fill>
      <patternFill patternType="none"/>
    </fill>
    <fill>
      <patternFill patternType="gray125"/>
    </fill>
    <fill>
      <patternFill patternType="solid">
        <fgColor indexed="9"/>
      </patternFill>
    </fill>
    <fill>
      <patternFill patternType="solid">
        <fgColor indexed="43"/>
        <bgColor indexed="64"/>
      </patternFill>
    </fill>
    <fill>
      <patternFill patternType="solid">
        <fgColor indexed="9"/>
        <bgColor indexed="64"/>
      </patternFill>
    </fill>
    <fill>
      <patternFill patternType="solid">
        <fgColor indexed="22"/>
        <bgColor indexed="64"/>
      </patternFill>
    </fill>
    <fill>
      <patternFill patternType="solid">
        <fgColor indexed="55"/>
        <bgColor indexed="64"/>
      </patternFill>
    </fill>
    <fill>
      <patternFill patternType="solid">
        <fgColor indexed="27"/>
        <bgColor indexed="64"/>
      </patternFill>
    </fill>
    <fill>
      <patternFill patternType="gray0625">
        <fgColor indexed="26"/>
        <bgColor indexed="26"/>
      </patternFill>
    </fill>
    <fill>
      <patternFill patternType="gray0625"/>
    </fill>
    <fill>
      <patternFill patternType="solid">
        <fgColor indexed="26"/>
        <bgColor indexed="64"/>
      </patternFill>
    </fill>
    <fill>
      <patternFill patternType="solid">
        <fgColor indexed="8"/>
        <bgColor indexed="64"/>
      </patternFill>
    </fill>
    <fill>
      <patternFill patternType="solid">
        <fgColor rgb="FFFFFFFF"/>
        <bgColor rgb="FFFFFFFF"/>
      </patternFill>
    </fill>
    <fill>
      <patternFill patternType="solid">
        <fgColor theme="0" tint="-0.249977111117893"/>
        <bgColor indexed="64"/>
      </patternFill>
    </fill>
    <fill>
      <patternFill patternType="solid">
        <fgColor theme="9" tint="0.59999389629810485"/>
        <bgColor indexed="64"/>
      </patternFill>
    </fill>
    <fill>
      <patternFill patternType="solid">
        <fgColor rgb="FFFFFFFF"/>
        <bgColor rgb="FF000000"/>
      </patternFill>
    </fill>
    <fill>
      <patternFill patternType="solid">
        <fgColor theme="0" tint="-0.14999847407452621"/>
        <bgColor indexed="64"/>
      </patternFill>
    </fill>
    <fill>
      <patternFill patternType="solid">
        <fgColor theme="0"/>
        <bgColor indexed="64"/>
      </patternFill>
    </fill>
    <fill>
      <patternFill patternType="solid">
        <fgColor rgb="FFFFFF99"/>
        <bgColor indexed="64"/>
      </patternFill>
    </fill>
    <fill>
      <patternFill patternType="solid">
        <fgColor rgb="FFFFFF00"/>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D9D9D9"/>
        <bgColor rgb="FF000000"/>
      </patternFill>
    </fill>
    <fill>
      <patternFill patternType="solid">
        <fgColor rgb="FFBFBFBF"/>
        <bgColor rgb="FF000000"/>
      </patternFill>
    </fill>
    <fill>
      <patternFill patternType="solid">
        <fgColor rgb="FFB7DEE8"/>
        <bgColor rgb="FF000000"/>
      </patternFill>
    </fill>
    <fill>
      <patternFill patternType="solid">
        <fgColor rgb="FF31869B"/>
        <bgColor rgb="FF000000"/>
      </patternFill>
    </fill>
    <fill>
      <patternFill patternType="solid">
        <fgColor rgb="FFDCDCDC"/>
        <bgColor rgb="FF000000"/>
      </patternFill>
    </fill>
  </fills>
  <borders count="25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double">
        <color indexed="64"/>
      </bottom>
      <diagonal/>
    </border>
    <border>
      <left style="thin">
        <color indexed="64"/>
      </left>
      <right/>
      <top style="medium">
        <color indexed="64"/>
      </top>
      <bottom style="double">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right style="medium">
        <color indexed="64"/>
      </right>
      <top/>
      <bottom style="thin">
        <color indexed="64"/>
      </bottom>
      <diagonal/>
    </border>
    <border>
      <left style="double">
        <color indexed="64"/>
      </left>
      <right/>
      <top/>
      <bottom style="double">
        <color indexed="64"/>
      </bottom>
      <diagonal/>
    </border>
    <border>
      <left/>
      <right style="double">
        <color indexed="64"/>
      </right>
      <top/>
      <bottom style="double">
        <color indexed="64"/>
      </bottom>
      <diagonal/>
    </border>
    <border>
      <left/>
      <right style="medium">
        <color indexed="64"/>
      </right>
      <top/>
      <bottom style="double">
        <color indexed="64"/>
      </bottom>
      <diagonal/>
    </border>
    <border>
      <left style="medium">
        <color indexed="64"/>
      </left>
      <right style="thin">
        <color indexed="64"/>
      </right>
      <top style="thin">
        <color indexed="64"/>
      </top>
      <bottom style="thin">
        <color indexed="64"/>
      </bottom>
      <diagonal/>
    </border>
    <border>
      <left style="double">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medium">
        <color indexed="8"/>
      </left>
      <right/>
      <top style="medium">
        <color indexed="8"/>
      </top>
      <bottom/>
      <diagonal/>
    </border>
    <border>
      <left style="medium">
        <color indexed="64"/>
      </left>
      <right style="medium">
        <color indexed="64"/>
      </right>
      <top style="medium">
        <color indexed="8"/>
      </top>
      <bottom/>
      <diagonal/>
    </border>
    <border>
      <left/>
      <right/>
      <top style="medium">
        <color indexed="8"/>
      </top>
      <bottom/>
      <diagonal/>
    </border>
    <border>
      <left style="medium">
        <color indexed="8"/>
      </left>
      <right/>
      <top/>
      <bottom/>
      <diagonal/>
    </border>
    <border>
      <left style="medium">
        <color indexed="64"/>
      </left>
      <right style="medium">
        <color indexed="64"/>
      </right>
      <top/>
      <bottom/>
      <diagonal/>
    </border>
    <border>
      <left style="medium">
        <color indexed="64"/>
      </left>
      <right/>
      <top/>
      <bottom/>
      <diagonal/>
    </border>
    <border>
      <left style="medium">
        <color indexed="64"/>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bottom style="medium">
        <color indexed="8"/>
      </bottom>
      <diagonal/>
    </border>
    <border>
      <left style="medium">
        <color indexed="8"/>
      </left>
      <right style="medium">
        <color indexed="64"/>
      </right>
      <top/>
      <bottom style="medium">
        <color indexed="8"/>
      </bottom>
      <diagonal/>
    </border>
    <border>
      <left style="medium">
        <color indexed="64"/>
      </left>
      <right style="medium">
        <color indexed="8"/>
      </right>
      <top/>
      <bottom style="medium">
        <color indexed="8"/>
      </bottom>
      <diagonal/>
    </border>
    <border>
      <left/>
      <right/>
      <top/>
      <bottom style="medium">
        <color indexed="8"/>
      </bottom>
      <diagonal/>
    </border>
    <border>
      <left style="medium">
        <color indexed="8"/>
      </left>
      <right style="medium">
        <color indexed="8"/>
      </right>
      <top style="medium">
        <color indexed="8"/>
      </top>
      <bottom style="thin">
        <color indexed="8"/>
      </bottom>
      <diagonal/>
    </border>
    <border>
      <left/>
      <right style="medium">
        <color indexed="8"/>
      </right>
      <top style="thin">
        <color indexed="8"/>
      </top>
      <bottom style="thin">
        <color indexed="8"/>
      </bottom>
      <diagonal/>
    </border>
    <border>
      <left/>
      <right/>
      <top/>
      <bottom style="thin">
        <color indexed="8"/>
      </bottom>
      <diagonal/>
    </border>
    <border>
      <left style="medium">
        <color indexed="8"/>
      </left>
      <right style="medium">
        <color indexed="8"/>
      </right>
      <top style="thin">
        <color indexed="8"/>
      </top>
      <bottom style="thin">
        <color indexed="8"/>
      </bottom>
      <diagonal/>
    </border>
    <border>
      <left/>
      <right/>
      <top style="thin">
        <color indexed="8"/>
      </top>
      <bottom style="thin">
        <color indexed="8"/>
      </bottom>
      <diagonal/>
    </border>
    <border>
      <left style="medium">
        <color indexed="8"/>
      </left>
      <right style="medium">
        <color indexed="8"/>
      </right>
      <top/>
      <bottom style="medium">
        <color indexed="8"/>
      </bottom>
      <diagonal/>
    </border>
    <border>
      <left/>
      <right style="medium">
        <color indexed="8"/>
      </right>
      <top style="thin">
        <color indexed="8"/>
      </top>
      <bottom style="medium">
        <color indexed="8"/>
      </bottom>
      <diagonal/>
    </border>
    <border>
      <left/>
      <right/>
      <top style="thin">
        <color indexed="8"/>
      </top>
      <bottom style="medium">
        <color indexed="8"/>
      </bottom>
      <diagonal/>
    </border>
    <border>
      <left/>
      <right style="medium">
        <color indexed="8"/>
      </right>
      <top style="medium">
        <color indexed="8"/>
      </top>
      <bottom style="thin">
        <color indexed="8"/>
      </bottom>
      <diagonal/>
    </border>
    <border>
      <left/>
      <right/>
      <top style="medium">
        <color indexed="8"/>
      </top>
      <bottom style="thin">
        <color indexed="8"/>
      </bottom>
      <diagonal/>
    </border>
    <border>
      <left/>
      <right style="medium">
        <color indexed="8"/>
      </right>
      <top/>
      <bottom style="thin">
        <color indexed="8"/>
      </bottom>
      <diagonal/>
    </border>
    <border>
      <left style="medium">
        <color indexed="8"/>
      </left>
      <right style="medium">
        <color indexed="8"/>
      </right>
      <top/>
      <bottom style="thin">
        <color indexed="8"/>
      </bottom>
      <diagonal/>
    </border>
    <border>
      <left style="medium">
        <color indexed="8"/>
      </left>
      <right style="medium">
        <color indexed="8"/>
      </right>
      <top style="thin">
        <color indexed="8"/>
      </top>
      <bottom style="medium">
        <color indexed="8"/>
      </bottom>
      <diagonal/>
    </border>
    <border>
      <left/>
      <right style="medium">
        <color indexed="8"/>
      </right>
      <top style="thin">
        <color indexed="8"/>
      </top>
      <bottom/>
      <diagonal/>
    </border>
    <border>
      <left/>
      <right/>
      <top style="thin">
        <color indexed="8"/>
      </top>
      <bottom/>
      <diagonal/>
    </border>
    <border>
      <left style="medium">
        <color indexed="8"/>
      </left>
      <right style="medium">
        <color indexed="8"/>
      </right>
      <top style="thin">
        <color indexed="8"/>
      </top>
      <bottom style="thin">
        <color indexed="64"/>
      </bottom>
      <diagonal/>
    </border>
    <border>
      <left/>
      <right style="medium">
        <color indexed="8"/>
      </right>
      <top style="thin">
        <color indexed="8"/>
      </top>
      <bottom style="thin">
        <color indexed="64"/>
      </bottom>
      <diagonal/>
    </border>
    <border>
      <left/>
      <right/>
      <top style="thin">
        <color indexed="8"/>
      </top>
      <bottom style="thin">
        <color indexed="64"/>
      </bottom>
      <diagonal/>
    </border>
    <border>
      <left style="medium">
        <color indexed="8"/>
      </left>
      <right style="medium">
        <color indexed="8"/>
      </right>
      <top/>
      <bottom style="medium">
        <color indexed="64"/>
      </bottom>
      <diagonal/>
    </border>
    <border>
      <left/>
      <right style="medium">
        <color indexed="8"/>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8"/>
      </top>
      <bottom style="medium">
        <color indexed="64"/>
      </bottom>
      <diagonal/>
    </border>
    <border>
      <left style="medium">
        <color indexed="64"/>
      </left>
      <right/>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double">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8"/>
      </bottom>
      <diagonal/>
    </border>
    <border>
      <left style="medium">
        <color indexed="8"/>
      </left>
      <right/>
      <top style="medium">
        <color indexed="64"/>
      </top>
      <bottom style="medium">
        <color indexed="8"/>
      </bottom>
      <diagonal/>
    </border>
    <border>
      <left/>
      <right style="medium">
        <color indexed="8"/>
      </right>
      <top style="medium">
        <color indexed="64"/>
      </top>
      <bottom style="medium">
        <color indexed="8"/>
      </bottom>
      <diagonal/>
    </border>
    <border>
      <left style="medium">
        <color indexed="8"/>
      </left>
      <right/>
      <top style="medium">
        <color indexed="64"/>
      </top>
      <bottom/>
      <diagonal/>
    </border>
    <border>
      <left style="medium">
        <color indexed="64"/>
      </left>
      <right style="thin">
        <color indexed="8"/>
      </right>
      <top style="medium">
        <color indexed="8"/>
      </top>
      <bottom style="medium">
        <color indexed="64"/>
      </bottom>
      <diagonal/>
    </border>
    <border>
      <left/>
      <right/>
      <top style="medium">
        <color indexed="8"/>
      </top>
      <bottom style="medium">
        <color indexed="64"/>
      </bottom>
      <diagonal/>
    </border>
    <border>
      <left style="medium">
        <color indexed="8"/>
      </left>
      <right style="thin">
        <color indexed="8"/>
      </right>
      <top style="medium">
        <color indexed="8"/>
      </top>
      <bottom style="medium">
        <color indexed="64"/>
      </bottom>
      <diagonal/>
    </border>
    <border>
      <left/>
      <right/>
      <top style="double">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right style="thin">
        <color indexed="64"/>
      </right>
      <top style="double">
        <color indexed="64"/>
      </top>
      <bottom style="thin">
        <color indexed="64"/>
      </bottom>
      <diagonal/>
    </border>
    <border>
      <left/>
      <right style="double">
        <color indexed="64"/>
      </right>
      <top/>
      <bottom style="thin">
        <color indexed="64"/>
      </bottom>
      <diagonal/>
    </border>
    <border>
      <left style="double">
        <color indexed="64"/>
      </left>
      <right style="thin">
        <color indexed="64"/>
      </right>
      <top/>
      <bottom/>
      <diagonal/>
    </border>
    <border>
      <left style="double">
        <color indexed="64"/>
      </left>
      <right style="thin">
        <color indexed="64"/>
      </right>
      <top style="double">
        <color indexed="64"/>
      </top>
      <bottom/>
      <diagonal/>
    </border>
    <border>
      <left style="medium">
        <color indexed="8"/>
      </left>
      <right style="medium">
        <color indexed="8"/>
      </right>
      <top style="medium">
        <color indexed="64"/>
      </top>
      <bottom/>
      <diagonal/>
    </border>
    <border>
      <left/>
      <right/>
      <top style="medium">
        <color indexed="64"/>
      </top>
      <bottom/>
      <diagonal/>
    </border>
    <border>
      <left style="medium">
        <color indexed="8"/>
      </left>
      <right style="medium">
        <color indexed="64"/>
      </right>
      <top style="medium">
        <color indexed="64"/>
      </top>
      <bottom/>
      <diagonal/>
    </border>
    <border>
      <left style="thin">
        <color indexed="8"/>
      </left>
      <right style="medium">
        <color indexed="64"/>
      </right>
      <top style="medium">
        <color indexed="8"/>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8"/>
      </top>
      <bottom/>
      <diagonal/>
    </border>
    <border>
      <left/>
      <right/>
      <top style="medium">
        <color indexed="64"/>
      </top>
      <bottom style="medium">
        <color indexed="8"/>
      </bottom>
      <diagonal/>
    </border>
    <border>
      <left style="thin">
        <color indexed="8"/>
      </left>
      <right style="medium">
        <color indexed="64"/>
      </right>
      <top style="medium">
        <color indexed="64"/>
      </top>
      <bottom style="medium">
        <color indexed="64"/>
      </bottom>
      <diagonal/>
    </border>
    <border>
      <left style="medium">
        <color indexed="8"/>
      </left>
      <right style="medium">
        <color indexed="8"/>
      </right>
      <top style="medium">
        <color indexed="8"/>
      </top>
      <bottom/>
      <diagonal/>
    </border>
    <border>
      <left style="medium">
        <color indexed="64"/>
      </left>
      <right style="medium">
        <color indexed="8"/>
      </right>
      <top style="medium">
        <color indexed="8"/>
      </top>
      <bottom style="thin">
        <color indexed="64"/>
      </bottom>
      <diagonal/>
    </border>
    <border>
      <left style="medium">
        <color indexed="64"/>
      </left>
      <right style="thin">
        <color indexed="8"/>
      </right>
      <top style="medium">
        <color indexed="64"/>
      </top>
      <bottom style="thin">
        <color indexed="8"/>
      </bottom>
      <diagonal/>
    </border>
    <border>
      <left/>
      <right style="medium">
        <color indexed="64"/>
      </right>
      <top style="medium">
        <color indexed="64"/>
      </top>
      <bottom style="thin">
        <color indexed="8"/>
      </bottom>
      <diagonal/>
    </border>
    <border>
      <left style="medium">
        <color indexed="64"/>
      </left>
      <right style="thin">
        <color indexed="8"/>
      </right>
      <top style="thin">
        <color indexed="8"/>
      </top>
      <bottom style="thin">
        <color indexed="8"/>
      </bottom>
      <diagonal/>
    </border>
    <border>
      <left/>
      <right style="medium">
        <color indexed="64"/>
      </right>
      <top style="thin">
        <color indexed="8"/>
      </top>
      <bottom style="thin">
        <color indexed="8"/>
      </bottom>
      <diagonal/>
    </border>
    <border>
      <left style="medium">
        <color indexed="64"/>
      </left>
      <right style="thin">
        <color indexed="8"/>
      </right>
      <top style="thin">
        <color indexed="8"/>
      </top>
      <bottom style="medium">
        <color indexed="64"/>
      </bottom>
      <diagonal/>
    </border>
    <border>
      <left/>
      <right style="medium">
        <color indexed="64"/>
      </right>
      <top style="thin">
        <color indexed="8"/>
      </top>
      <bottom style="medium">
        <color indexed="64"/>
      </bottom>
      <diagonal/>
    </border>
    <border>
      <left style="medium">
        <color indexed="8"/>
      </left>
      <right/>
      <top style="thin">
        <color indexed="8"/>
      </top>
      <bottom/>
      <diagonal/>
    </border>
    <border>
      <left style="medium">
        <color indexed="8"/>
      </left>
      <right style="medium">
        <color indexed="8"/>
      </right>
      <top style="medium">
        <color indexed="8"/>
      </top>
      <bottom style="medium">
        <color indexed="8"/>
      </bottom>
      <diagonal/>
    </border>
    <border>
      <left style="medium">
        <color indexed="8"/>
      </left>
      <right/>
      <top style="medium">
        <color indexed="8"/>
      </top>
      <bottom style="medium">
        <color indexed="64"/>
      </bottom>
      <diagonal/>
    </border>
    <border>
      <left style="medium">
        <color indexed="64"/>
      </left>
      <right style="thin">
        <color indexed="8"/>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thin">
        <color indexed="8"/>
      </right>
      <top style="medium">
        <color indexed="8"/>
      </top>
      <bottom style="medium">
        <color indexed="64"/>
      </bottom>
      <diagonal/>
    </border>
    <border>
      <left/>
      <right/>
      <top style="medium">
        <color indexed="8"/>
      </top>
      <bottom style="medium">
        <color indexed="8"/>
      </bottom>
      <diagonal/>
    </border>
    <border>
      <left style="medium">
        <color indexed="8"/>
      </left>
      <right/>
      <top style="medium">
        <color indexed="8"/>
      </top>
      <bottom style="medium">
        <color indexed="8"/>
      </bottom>
      <diagonal/>
    </border>
    <border>
      <left style="medium">
        <color indexed="64"/>
      </left>
      <right style="thin">
        <color indexed="8"/>
      </right>
      <top style="medium">
        <color indexed="64"/>
      </top>
      <bottom style="medium">
        <color indexed="64"/>
      </bottom>
      <diagonal/>
    </border>
    <border>
      <left style="thin">
        <color indexed="8"/>
      </left>
      <right style="medium">
        <color indexed="8"/>
      </right>
      <top style="medium">
        <color indexed="64"/>
      </top>
      <bottom style="medium">
        <color indexed="64"/>
      </bottom>
      <diagonal/>
    </border>
    <border>
      <left style="medium">
        <color indexed="8"/>
      </left>
      <right style="thin">
        <color indexed="8"/>
      </right>
      <top style="medium">
        <color indexed="64"/>
      </top>
      <bottom style="medium">
        <color indexed="64"/>
      </bottom>
      <diagonal/>
    </border>
    <border>
      <left style="medium">
        <color indexed="8"/>
      </left>
      <right style="thin">
        <color indexed="8"/>
      </right>
      <top style="medium">
        <color indexed="64"/>
      </top>
      <bottom style="thin">
        <color indexed="8"/>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diagonal/>
    </border>
    <border>
      <left/>
      <right style="medium">
        <color indexed="64"/>
      </right>
      <top style="thin">
        <color indexed="8"/>
      </top>
      <bottom/>
      <diagonal/>
    </border>
    <border>
      <left style="medium">
        <color indexed="8"/>
      </left>
      <right/>
      <top style="thin">
        <color indexed="8"/>
      </top>
      <bottom style="medium">
        <color indexed="8"/>
      </bottom>
      <diagonal/>
    </border>
    <border>
      <left style="medium">
        <color indexed="64"/>
      </left>
      <right/>
      <top style="medium">
        <color indexed="8"/>
      </top>
      <bottom style="thin">
        <color indexed="64"/>
      </bottom>
      <diagonal/>
    </border>
    <border>
      <left/>
      <right style="medium">
        <color indexed="64"/>
      </right>
      <top style="medium">
        <color indexed="8"/>
      </top>
      <bottom style="medium">
        <color indexed="64"/>
      </bottom>
      <diagonal/>
    </border>
    <border>
      <left/>
      <right style="medium">
        <color indexed="64"/>
      </right>
      <top style="medium">
        <color indexed="64"/>
      </top>
      <bottom style="medium">
        <color indexed="8"/>
      </bottom>
      <diagonal/>
    </border>
    <border>
      <left/>
      <right style="thin">
        <color indexed="8"/>
      </right>
      <top style="medium">
        <color indexed="64"/>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top style="double">
        <color indexed="64"/>
      </top>
      <bottom style="medium">
        <color indexed="64"/>
      </bottom>
      <diagonal/>
    </border>
    <border>
      <left style="thin">
        <color indexed="64"/>
      </left>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n">
        <color indexed="64"/>
      </left>
      <right/>
      <top/>
      <bottom style="medium">
        <color indexed="64"/>
      </bottom>
      <diagonal/>
    </border>
    <border>
      <left/>
      <right style="thin">
        <color indexed="64"/>
      </right>
      <top style="double">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double">
        <color indexed="64"/>
      </bottom>
      <diagonal/>
    </border>
    <border>
      <left style="thin">
        <color indexed="64"/>
      </left>
      <right/>
      <top/>
      <bottom/>
      <diagonal/>
    </border>
    <border>
      <left style="double">
        <color indexed="64"/>
      </left>
      <right/>
      <top style="double">
        <color indexed="64"/>
      </top>
      <bottom/>
      <diagonal/>
    </border>
    <border>
      <left/>
      <right style="double">
        <color indexed="64"/>
      </right>
      <top style="double">
        <color indexed="64"/>
      </top>
      <bottom/>
      <diagonal/>
    </border>
    <border>
      <left/>
      <right style="medium">
        <color indexed="64"/>
      </right>
      <top style="double">
        <color indexed="64"/>
      </top>
      <bottom/>
      <diagonal/>
    </border>
    <border>
      <left style="medium">
        <color indexed="64"/>
      </left>
      <right style="thin">
        <color indexed="64"/>
      </right>
      <top/>
      <bottom style="double">
        <color indexed="64"/>
      </bottom>
      <diagonal/>
    </border>
    <border>
      <left style="thin">
        <color indexed="64"/>
      </left>
      <right/>
      <top/>
      <bottom style="double">
        <color indexed="64"/>
      </bottom>
      <diagonal/>
    </border>
    <border>
      <left style="double">
        <color indexed="64"/>
      </left>
      <right style="thin">
        <color indexed="64"/>
      </right>
      <top style="double">
        <color indexed="64"/>
      </top>
      <bottom style="medium">
        <color indexed="64"/>
      </bottom>
      <diagonal/>
    </border>
    <border>
      <left/>
      <right style="double">
        <color indexed="64"/>
      </right>
      <top style="double">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double">
        <color indexed="64"/>
      </top>
      <bottom/>
      <diagonal/>
    </border>
    <border>
      <left style="double">
        <color indexed="64"/>
      </left>
      <right/>
      <top/>
      <bottom/>
      <diagonal/>
    </border>
    <border>
      <left style="medium">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right style="thin">
        <color indexed="64"/>
      </right>
      <top style="medium">
        <color indexed="64"/>
      </top>
      <bottom style="thin">
        <color indexed="64"/>
      </bottom>
      <diagonal/>
    </border>
    <border>
      <left style="thin">
        <color indexed="64"/>
      </left>
      <right style="double">
        <color indexed="64"/>
      </right>
      <top/>
      <bottom/>
      <diagonal/>
    </border>
    <border>
      <left style="double">
        <color indexed="64"/>
      </left>
      <right style="medium">
        <color indexed="64"/>
      </right>
      <top/>
      <bottom/>
      <diagonal/>
    </border>
    <border>
      <left style="thin">
        <color indexed="64"/>
      </left>
      <right style="double">
        <color indexed="64"/>
      </right>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double">
        <color indexed="64"/>
      </left>
      <right style="medium">
        <color indexed="64"/>
      </right>
      <top/>
      <bottom style="double">
        <color indexed="64"/>
      </bottom>
      <diagonal/>
    </border>
    <border>
      <left style="double">
        <color indexed="64"/>
      </left>
      <right style="medium">
        <color indexed="64"/>
      </right>
      <top/>
      <bottom style="thin">
        <color indexed="64"/>
      </bottom>
      <diagonal/>
    </border>
    <border>
      <left style="double">
        <color indexed="64"/>
      </left>
      <right style="medium">
        <color indexed="64"/>
      </right>
      <top/>
      <bottom style="medium">
        <color indexed="64"/>
      </bottom>
      <diagonal/>
    </border>
    <border>
      <left/>
      <right/>
      <top style="medium">
        <color indexed="64"/>
      </top>
      <bottom style="double">
        <color indexed="64"/>
      </bottom>
      <diagonal/>
    </border>
    <border>
      <left style="thin">
        <color indexed="64"/>
      </left>
      <right style="double">
        <color indexed="64"/>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medium">
        <color indexed="64"/>
      </left>
      <right/>
      <top/>
      <bottom style="double">
        <color indexed="64"/>
      </bottom>
      <diagonal/>
    </border>
    <border>
      <left/>
      <right/>
      <top style="double">
        <color indexed="64"/>
      </top>
      <bottom/>
      <diagonal/>
    </border>
    <border>
      <left style="double">
        <color indexed="64"/>
      </left>
      <right/>
      <top/>
      <bottom style="medium">
        <color indexed="64"/>
      </bottom>
      <diagonal/>
    </border>
    <border>
      <left/>
      <right style="double">
        <color indexed="64"/>
      </right>
      <top/>
      <bottom style="thick">
        <color indexed="64"/>
      </bottom>
      <diagonal/>
    </border>
    <border>
      <left/>
      <right style="double">
        <color indexed="64"/>
      </right>
      <top/>
      <bottom style="medium">
        <color indexed="64"/>
      </bottom>
      <diagonal/>
    </border>
    <border>
      <left/>
      <right/>
      <top/>
      <bottom style="double">
        <color indexed="64"/>
      </bottom>
      <diagonal/>
    </border>
    <border>
      <left/>
      <right style="medium">
        <color indexed="64"/>
      </right>
      <top style="double">
        <color indexed="64"/>
      </top>
      <bottom style="thin">
        <color indexed="64"/>
      </bottom>
      <diagonal/>
    </border>
    <border>
      <left/>
      <right/>
      <top style="double">
        <color indexed="64"/>
      </top>
      <bottom style="medium">
        <color indexed="64"/>
      </bottom>
      <diagonal/>
    </border>
    <border>
      <left style="double">
        <color indexed="64"/>
      </left>
      <right style="double">
        <color indexed="64"/>
      </right>
      <top style="medium">
        <color indexed="64"/>
      </top>
      <bottom/>
      <diagonal/>
    </border>
    <border>
      <left/>
      <right style="double">
        <color indexed="64"/>
      </right>
      <top style="medium">
        <color indexed="64"/>
      </top>
      <bottom/>
      <diagonal/>
    </border>
    <border>
      <left/>
      <right style="double">
        <color indexed="64"/>
      </right>
      <top/>
      <bottom/>
      <diagonal/>
    </border>
    <border>
      <left style="double">
        <color indexed="64"/>
      </left>
      <right style="double">
        <color indexed="64"/>
      </right>
      <top style="double">
        <color indexed="64"/>
      </top>
      <bottom/>
      <diagonal/>
    </border>
    <border>
      <left style="double">
        <color indexed="64"/>
      </left>
      <right style="medium">
        <color indexed="64"/>
      </right>
      <top style="double">
        <color indexed="64"/>
      </top>
      <bottom/>
      <diagonal/>
    </border>
    <border>
      <left style="thin">
        <color indexed="64"/>
      </left>
      <right style="medium">
        <color indexed="64"/>
      </right>
      <top style="double">
        <color indexed="64"/>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right/>
      <top style="thin">
        <color indexed="64"/>
      </top>
      <bottom/>
      <diagonal/>
    </border>
    <border>
      <left style="double">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medium">
        <color indexed="64"/>
      </right>
      <top style="double">
        <color indexed="64"/>
      </top>
      <bottom/>
      <diagonal/>
    </border>
    <border>
      <left style="thin">
        <color indexed="64"/>
      </left>
      <right style="double">
        <color indexed="64"/>
      </right>
      <top style="double">
        <color indexed="64"/>
      </top>
      <bottom/>
      <diagonal/>
    </border>
    <border>
      <left/>
      <right style="thin">
        <color indexed="64"/>
      </right>
      <top style="double">
        <color indexed="64"/>
      </top>
      <bottom/>
      <diagonal/>
    </border>
    <border>
      <left style="double">
        <color indexed="64"/>
      </left>
      <right/>
      <top style="double">
        <color indexed="64"/>
      </top>
      <bottom style="medium">
        <color indexed="64"/>
      </bottom>
      <diagonal/>
    </border>
    <border>
      <left style="double">
        <color indexed="64"/>
      </left>
      <right style="medium">
        <color indexed="64"/>
      </right>
      <top style="double">
        <color indexed="64"/>
      </top>
      <bottom style="medium">
        <color indexed="64"/>
      </bottom>
      <diagonal/>
    </border>
    <border>
      <left style="double">
        <color indexed="64"/>
      </left>
      <right style="double">
        <color indexed="64"/>
      </right>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diagonal/>
    </border>
    <border>
      <left/>
      <right style="medium">
        <color indexed="8"/>
      </right>
      <top style="medium">
        <color indexed="8"/>
      </top>
      <bottom/>
      <diagonal/>
    </border>
    <border>
      <left style="thin">
        <color indexed="8"/>
      </left>
      <right/>
      <top style="medium">
        <color indexed="8"/>
      </top>
      <bottom/>
      <diagonal/>
    </border>
    <border>
      <left style="thin">
        <color indexed="8"/>
      </left>
      <right/>
      <top/>
      <bottom style="thin">
        <color indexed="8"/>
      </bottom>
      <diagonal/>
    </border>
    <border>
      <left style="thin">
        <color indexed="8"/>
      </left>
      <right/>
      <top style="medium">
        <color indexed="8"/>
      </top>
      <bottom style="thin">
        <color indexed="8"/>
      </bottom>
      <diagonal/>
    </border>
    <border>
      <left style="thin">
        <color indexed="8"/>
      </left>
      <right/>
      <top/>
      <bottom/>
      <diagonal/>
    </border>
    <border>
      <left style="medium">
        <color indexed="64"/>
      </left>
      <right style="medium">
        <color indexed="64"/>
      </right>
      <top/>
      <bottom style="medium">
        <color indexed="64"/>
      </bottom>
      <diagonal/>
    </border>
    <border>
      <left style="thin">
        <color indexed="8"/>
      </left>
      <right style="thin">
        <color indexed="8"/>
      </right>
      <top style="medium">
        <color indexed="8"/>
      </top>
      <bottom style="thin">
        <color indexed="8"/>
      </bottom>
      <diagonal/>
    </border>
    <border>
      <left style="medium">
        <color indexed="64"/>
      </left>
      <right style="medium">
        <color indexed="64"/>
      </right>
      <top style="thin">
        <color indexed="64"/>
      </top>
      <bottom style="double">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double">
        <color indexed="64"/>
      </top>
      <bottom/>
      <diagonal/>
    </border>
    <border>
      <left style="thin">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style="medium">
        <color indexed="64"/>
      </left>
      <right style="double">
        <color indexed="64"/>
      </right>
      <top style="double">
        <color indexed="64"/>
      </top>
      <bottom/>
      <diagonal/>
    </border>
    <border>
      <left/>
      <right style="medium">
        <color indexed="64"/>
      </right>
      <top style="double">
        <color indexed="64"/>
      </top>
      <bottom style="medium">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style="thin">
        <color indexed="64"/>
      </right>
      <top style="double">
        <color indexed="64"/>
      </top>
      <bottom/>
      <diagonal/>
    </border>
    <border>
      <left style="thin">
        <color indexed="64"/>
      </left>
      <right/>
      <top style="double">
        <color indexed="64"/>
      </top>
      <bottom/>
      <diagonal/>
    </border>
    <border>
      <left style="medium">
        <color indexed="64"/>
      </left>
      <right style="thin">
        <color indexed="8"/>
      </right>
      <top style="thin">
        <color indexed="8"/>
      </top>
      <bottom/>
      <diagonal/>
    </border>
    <border>
      <left/>
      <right style="medium">
        <color indexed="64"/>
      </right>
      <top style="thin">
        <color indexed="64"/>
      </top>
      <bottom style="thin">
        <color indexed="64"/>
      </bottom>
      <diagonal/>
    </border>
    <border>
      <left style="double">
        <color indexed="64"/>
      </left>
      <right style="double">
        <color indexed="64"/>
      </right>
      <top/>
      <bottom style="thin">
        <color indexed="64"/>
      </bottom>
      <diagonal/>
    </border>
    <border>
      <left style="thin">
        <color indexed="64"/>
      </left>
      <right/>
      <top style="thin">
        <color indexed="64"/>
      </top>
      <bottom/>
      <diagonal/>
    </border>
    <border>
      <left style="medium">
        <color indexed="8"/>
      </left>
      <right/>
      <top/>
      <bottom style="medium">
        <color indexed="64"/>
      </bottom>
      <diagonal/>
    </border>
    <border>
      <left/>
      <right style="medium">
        <color indexed="8"/>
      </right>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double">
        <color indexed="64"/>
      </left>
      <right/>
      <top style="thin">
        <color indexed="64"/>
      </top>
      <bottom style="thin">
        <color indexed="64"/>
      </bottom>
      <diagonal/>
    </border>
    <border>
      <left style="double">
        <color indexed="64"/>
      </left>
      <right/>
      <top style="medium">
        <color indexed="64"/>
      </top>
      <bottom/>
      <diagonal/>
    </border>
    <border>
      <left style="thin">
        <color indexed="64"/>
      </left>
      <right/>
      <top style="medium">
        <color indexed="64"/>
      </top>
      <bottom style="medium">
        <color indexed="64"/>
      </bottom>
      <diagonal/>
    </border>
    <border>
      <left style="thin">
        <color indexed="8"/>
      </left>
      <right style="medium">
        <color indexed="8"/>
      </right>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medium">
        <color indexed="8"/>
      </right>
      <top style="thin">
        <color indexed="8"/>
      </top>
      <bottom/>
      <diagonal/>
    </border>
  </borders>
  <cellStyleXfs count="50">
    <xf numFmtId="0" fontId="0" fillId="0" borderId="0"/>
    <xf numFmtId="0" fontId="23" fillId="0" borderId="0" applyNumberFormat="0" applyFill="0" applyBorder="0" applyAlignment="0" applyProtection="0">
      <alignment vertical="top"/>
      <protection locked="0"/>
    </xf>
    <xf numFmtId="166" fontId="8" fillId="0" borderId="0" applyFont="0" applyFill="0" applyBorder="0" applyAlignment="0" applyProtection="0"/>
    <xf numFmtId="43" fontId="2" fillId="0" borderId="0" applyFont="0" applyFill="0" applyBorder="0" applyAlignment="0" applyProtection="0"/>
    <xf numFmtId="41" fontId="31"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2" fillId="0" borderId="0" applyFont="0" applyFill="0" applyBorder="0" applyAlignment="0" applyProtection="0"/>
    <xf numFmtId="40" fontId="2" fillId="0" borderId="0" applyFont="0" applyFill="0" applyBorder="0" applyAlignment="0" applyProtection="0"/>
    <xf numFmtId="40"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8" fillId="0" borderId="0"/>
    <xf numFmtId="0" fontId="103" fillId="0" borderId="0"/>
    <xf numFmtId="0" fontId="8" fillId="0" borderId="0"/>
    <xf numFmtId="0" fontId="8" fillId="0" borderId="0"/>
    <xf numFmtId="0" fontId="4" fillId="0" borderId="0"/>
    <xf numFmtId="0" fontId="2" fillId="0" borderId="0"/>
    <xf numFmtId="0" fontId="8" fillId="0" borderId="0"/>
    <xf numFmtId="0" fontId="104" fillId="0" borderId="0"/>
    <xf numFmtId="0" fontId="102" fillId="0" borderId="0"/>
    <xf numFmtId="0" fontId="103" fillId="0" borderId="0"/>
    <xf numFmtId="0" fontId="104" fillId="0" borderId="0"/>
    <xf numFmtId="0" fontId="18" fillId="12" borderId="0"/>
    <xf numFmtId="0" fontId="18" fillId="2" borderId="0"/>
    <xf numFmtId="0" fontId="32" fillId="0" borderId="0"/>
    <xf numFmtId="0" fontId="8" fillId="0" borderId="0"/>
    <xf numFmtId="0" fontId="8" fillId="0" borderId="0"/>
    <xf numFmtId="0" fontId="8" fillId="0" borderId="0"/>
    <xf numFmtId="0" fontId="33" fillId="0" borderId="0"/>
    <xf numFmtId="164"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7" fontId="31" fillId="0" borderId="0" applyFont="0" applyFill="0" applyBorder="0" applyAlignment="0" applyProtection="0"/>
    <xf numFmtId="0" fontId="1" fillId="0" borderId="0"/>
    <xf numFmtId="43" fontId="1" fillId="0" borderId="0" applyFont="0" applyFill="0" applyBorder="0" applyAlignment="0" applyProtection="0"/>
  </cellStyleXfs>
  <cellXfs count="3010">
    <xf numFmtId="0" fontId="0" fillId="0" borderId="0" xfId="0"/>
    <xf numFmtId="0" fontId="0" fillId="0" borderId="0" xfId="0" quotePrefix="1" applyNumberFormat="1"/>
    <xf numFmtId="165" fontId="3" fillId="0" borderId="0" xfId="30" applyNumberFormat="1" applyFont="1" applyAlignment="1" applyProtection="1">
      <alignment vertical="center"/>
    </xf>
    <xf numFmtId="164" fontId="4" fillId="0" borderId="0" xfId="30" applyFont="1" applyAlignment="1" applyProtection="1">
      <alignment vertical="center"/>
    </xf>
    <xf numFmtId="164" fontId="3" fillId="0" borderId="0" xfId="30" applyAlignment="1">
      <alignment vertical="center"/>
    </xf>
    <xf numFmtId="165" fontId="5" fillId="0" borderId="0" xfId="30" applyNumberFormat="1" applyFont="1" applyAlignment="1" applyProtection="1">
      <alignment vertical="center"/>
    </xf>
    <xf numFmtId="164" fontId="6" fillId="0" borderId="0" xfId="30" applyFont="1" applyAlignment="1" applyProtection="1">
      <alignment vertical="center"/>
    </xf>
    <xf numFmtId="164" fontId="5" fillId="0" borderId="0" xfId="30" applyFont="1" applyAlignment="1">
      <alignment vertical="center"/>
    </xf>
    <xf numFmtId="0" fontId="6" fillId="0" borderId="0" xfId="30" applyNumberFormat="1" applyFont="1" applyAlignment="1" applyProtection="1">
      <alignment vertical="center"/>
    </xf>
    <xf numFmtId="164" fontId="7" fillId="0" borderId="0" xfId="30" applyFont="1" applyFill="1" applyBorder="1" applyAlignment="1" applyProtection="1">
      <alignment horizontal="right" vertical="center"/>
    </xf>
    <xf numFmtId="164" fontId="6" fillId="0" borderId="0" xfId="30" applyFont="1" applyAlignment="1" applyProtection="1">
      <alignment vertical="center"/>
      <protection locked="0"/>
    </xf>
    <xf numFmtId="164" fontId="3" fillId="0" borderId="0" xfId="30" applyAlignment="1" applyProtection="1">
      <alignment vertical="center"/>
    </xf>
    <xf numFmtId="164" fontId="4" fillId="0" borderId="0" xfId="30" applyFont="1" applyFill="1" applyBorder="1" applyAlignment="1" applyProtection="1">
      <alignment vertical="center"/>
    </xf>
    <xf numFmtId="164" fontId="7" fillId="0" borderId="0" xfId="30" applyFont="1" applyFill="1" applyBorder="1" applyAlignment="1" applyProtection="1">
      <alignment horizontal="right" vertical="top"/>
    </xf>
    <xf numFmtId="164" fontId="4" fillId="0" borderId="0" xfId="30" applyFont="1" applyAlignment="1" applyProtection="1">
      <alignment vertical="top"/>
      <protection locked="0"/>
    </xf>
    <xf numFmtId="164" fontId="3" fillId="0" borderId="0" xfId="30" applyFill="1" applyAlignment="1">
      <alignment vertical="center"/>
    </xf>
    <xf numFmtId="164" fontId="10" fillId="0" borderId="0" xfId="30" applyFont="1" applyAlignment="1" applyProtection="1">
      <alignment vertical="center"/>
    </xf>
    <xf numFmtId="0" fontId="11" fillId="0" borderId="0" xfId="26" applyFont="1" applyAlignment="1" applyProtection="1">
      <alignment vertical="center"/>
    </xf>
    <xf numFmtId="164" fontId="4" fillId="0" borderId="0" xfId="30" applyFont="1" applyAlignment="1" applyProtection="1">
      <alignment horizontal="left" vertical="center"/>
    </xf>
    <xf numFmtId="164" fontId="12" fillId="0" borderId="0" xfId="30" applyFont="1" applyAlignment="1">
      <alignment horizontal="center" vertical="center" wrapText="1"/>
    </xf>
    <xf numFmtId="49" fontId="4" fillId="3" borderId="1" xfId="30" applyNumberFormat="1" applyFont="1" applyFill="1" applyBorder="1" applyAlignment="1" applyProtection="1">
      <alignment horizontal="left" vertical="center"/>
      <protection locked="0" hidden="1"/>
    </xf>
    <xf numFmtId="49" fontId="4" fillId="0" borderId="0" xfId="26" applyNumberFormat="1" applyFont="1" applyFill="1" applyBorder="1" applyAlignment="1" applyProtection="1">
      <alignment vertical="center"/>
      <protection locked="0"/>
    </xf>
    <xf numFmtId="164" fontId="3" fillId="0" borderId="0" xfId="30" applyFill="1" applyBorder="1" applyAlignment="1">
      <alignment vertical="center"/>
    </xf>
    <xf numFmtId="0" fontId="12" fillId="0" borderId="0" xfId="30" applyNumberFormat="1" applyFont="1" applyBorder="1" applyAlignment="1">
      <alignment horizontal="center" vertical="center" wrapText="1"/>
    </xf>
    <xf numFmtId="164" fontId="11" fillId="0" borderId="0" xfId="30" applyFont="1" applyAlignment="1" applyProtection="1">
      <alignment horizontal="left" vertical="top"/>
    </xf>
    <xf numFmtId="164" fontId="11" fillId="0" borderId="0" xfId="30" applyFont="1" applyAlignment="1" applyProtection="1">
      <alignment vertical="top"/>
    </xf>
    <xf numFmtId="164" fontId="13" fillId="0" borderId="0" xfId="30" applyFont="1" applyAlignment="1" applyProtection="1">
      <alignment vertical="top"/>
    </xf>
    <xf numFmtId="164" fontId="13" fillId="0" borderId="0" xfId="30" applyFont="1" applyAlignment="1">
      <alignment vertical="top"/>
    </xf>
    <xf numFmtId="164" fontId="4" fillId="0" borderId="0" xfId="30" applyFont="1" applyAlignment="1" applyProtection="1">
      <alignment vertical="top"/>
    </xf>
    <xf numFmtId="164" fontId="4" fillId="0" borderId="0" xfId="30" applyFont="1" applyAlignment="1">
      <alignment vertical="top"/>
    </xf>
    <xf numFmtId="164" fontId="3" fillId="0" borderId="0" xfId="30" applyFont="1" applyAlignment="1">
      <alignment vertical="center"/>
    </xf>
    <xf numFmtId="164" fontId="14" fillId="0" borderId="0" xfId="30" applyFont="1" applyAlignment="1" applyProtection="1">
      <alignment vertical="center"/>
    </xf>
    <xf numFmtId="164" fontId="13" fillId="0" borderId="0" xfId="30" applyFont="1" applyAlignment="1" applyProtection="1">
      <alignment vertical="center"/>
    </xf>
    <xf numFmtId="164" fontId="11" fillId="0" borderId="0" xfId="30" applyFont="1" applyAlignment="1" applyProtection="1">
      <alignment vertical="center"/>
    </xf>
    <xf numFmtId="0" fontId="8" fillId="0" borderId="0" xfId="14" applyProtection="1"/>
    <xf numFmtId="164" fontId="13" fillId="0" borderId="0" xfId="30" applyFont="1" applyAlignment="1">
      <alignment vertical="center"/>
    </xf>
    <xf numFmtId="164" fontId="16" fillId="0" borderId="0" xfId="30" applyFont="1" applyAlignment="1" applyProtection="1">
      <alignment horizontal="left" vertical="center" wrapText="1"/>
    </xf>
    <xf numFmtId="0" fontId="12" fillId="0" borderId="0" xfId="30" applyNumberFormat="1" applyFont="1" applyAlignment="1">
      <alignment horizontal="center" vertical="center" wrapText="1"/>
    </xf>
    <xf numFmtId="164" fontId="4" fillId="0" borderId="0" xfId="30" applyFont="1" applyFill="1" applyAlignment="1" applyProtection="1">
      <alignment vertical="center"/>
    </xf>
    <xf numFmtId="0" fontId="17" fillId="0" borderId="0" xfId="26" applyFont="1" applyFill="1" applyBorder="1" applyAlignment="1" applyProtection="1">
      <alignment horizontal="left" vertical="center"/>
    </xf>
    <xf numFmtId="0" fontId="11" fillId="0" borderId="0" xfId="26" applyFont="1" applyFill="1" applyAlignment="1" applyProtection="1">
      <alignment vertical="center"/>
    </xf>
    <xf numFmtId="0" fontId="18" fillId="0" borderId="0" xfId="26" applyFont="1" applyFill="1" applyBorder="1" applyAlignment="1" applyProtection="1">
      <alignment horizontal="center" vertical="center"/>
    </xf>
    <xf numFmtId="164" fontId="19" fillId="0" borderId="0" xfId="33" applyNumberFormat="1" applyFont="1" applyAlignment="1" applyProtection="1">
      <alignment vertical="center"/>
    </xf>
    <xf numFmtId="164" fontId="20" fillId="0" borderId="0" xfId="33" applyNumberFormat="1" applyFont="1" applyAlignment="1" applyProtection="1">
      <alignment vertical="center"/>
    </xf>
    <xf numFmtId="164" fontId="4" fillId="0" borderId="0" xfId="33" applyNumberFormat="1" applyFont="1" applyAlignment="1" applyProtection="1">
      <alignment vertical="center"/>
    </xf>
    <xf numFmtId="0" fontId="21" fillId="0" borderId="0" xfId="14" applyFont="1" applyAlignment="1" applyProtection="1">
      <alignment horizontal="center" vertical="top"/>
    </xf>
    <xf numFmtId="164" fontId="3" fillId="0" borderId="0" xfId="33" applyNumberFormat="1" applyFont="1" applyAlignment="1">
      <alignment vertical="center"/>
    </xf>
    <xf numFmtId="164" fontId="4" fillId="0" borderId="0" xfId="33" applyNumberFormat="1" applyFont="1" applyBorder="1" applyAlignment="1" applyProtection="1">
      <alignment vertical="center"/>
    </xf>
    <xf numFmtId="164" fontId="21" fillId="0" borderId="0" xfId="30" applyFont="1" applyAlignment="1" applyProtection="1">
      <alignment vertical="center"/>
    </xf>
    <xf numFmtId="164" fontId="11" fillId="0" borderId="2" xfId="30" applyFont="1" applyBorder="1" applyAlignment="1" applyProtection="1">
      <alignment vertical="center"/>
    </xf>
    <xf numFmtId="164" fontId="22" fillId="0" borderId="0" xfId="30" applyFont="1" applyAlignment="1" applyProtection="1">
      <alignment vertical="center"/>
    </xf>
    <xf numFmtId="164" fontId="11" fillId="0" borderId="0" xfId="30" applyFont="1" applyAlignment="1" applyProtection="1">
      <alignment horizontal="left" vertical="center"/>
    </xf>
    <xf numFmtId="164" fontId="22" fillId="0" borderId="0" xfId="30" applyFont="1" applyAlignment="1">
      <alignment vertical="center"/>
    </xf>
    <xf numFmtId="49" fontId="24" fillId="3" borderId="3" xfId="1" applyNumberFormat="1" applyFont="1" applyFill="1" applyBorder="1" applyAlignment="1" applyProtection="1">
      <alignment horizontal="left" vertical="center"/>
      <protection locked="0" hidden="1"/>
    </xf>
    <xf numFmtId="49" fontId="4" fillId="3" borderId="1" xfId="14" applyNumberFormat="1" applyFont="1" applyFill="1" applyBorder="1" applyAlignment="1" applyProtection="1">
      <alignment horizontal="left"/>
      <protection locked="0" hidden="1"/>
    </xf>
    <xf numFmtId="49" fontId="4" fillId="0" borderId="1" xfId="30" applyNumberFormat="1" applyFont="1" applyBorder="1" applyAlignment="1" applyProtection="1">
      <alignment horizontal="left" vertical="center"/>
      <protection locked="0" hidden="1"/>
    </xf>
    <xf numFmtId="49" fontId="4" fillId="0" borderId="1" xfId="14" applyNumberFormat="1" applyFont="1" applyBorder="1" applyAlignment="1" applyProtection="1">
      <alignment horizontal="left"/>
      <protection locked="0" hidden="1"/>
    </xf>
    <xf numFmtId="164" fontId="4" fillId="0" borderId="0" xfId="30" applyFont="1" applyBorder="1" applyAlignment="1" applyProtection="1">
      <alignment vertical="center"/>
    </xf>
    <xf numFmtId="0" fontId="4" fillId="0" borderId="0" xfId="33" applyProtection="1"/>
    <xf numFmtId="164" fontId="20" fillId="0" borderId="0" xfId="30" applyFont="1" applyAlignment="1" applyProtection="1">
      <alignment horizontal="left" vertical="center"/>
    </xf>
    <xf numFmtId="165" fontId="3" fillId="0" borderId="0" xfId="30" applyNumberFormat="1" applyAlignment="1" applyProtection="1">
      <alignment vertical="center"/>
      <protection locked="0"/>
    </xf>
    <xf numFmtId="0" fontId="21" fillId="0" borderId="0" xfId="14" applyFont="1" applyFill="1" applyAlignment="1" applyProtection="1">
      <alignment horizontal="center" vertical="top"/>
    </xf>
    <xf numFmtId="0" fontId="3" fillId="0" borderId="0" xfId="30" applyNumberFormat="1" applyAlignment="1" applyProtection="1">
      <alignment vertical="center"/>
      <protection locked="0"/>
    </xf>
    <xf numFmtId="0" fontId="3" fillId="0" borderId="0" xfId="30" applyNumberFormat="1" applyAlignment="1">
      <alignment vertical="center"/>
    </xf>
    <xf numFmtId="0" fontId="8" fillId="0" borderId="0" xfId="14" applyFill="1" applyAlignment="1" applyProtection="1">
      <alignment vertical="top"/>
    </xf>
    <xf numFmtId="164" fontId="21" fillId="0" borderId="1" xfId="30" applyFont="1" applyFill="1" applyBorder="1" applyAlignment="1" applyProtection="1">
      <alignment horizontal="center" vertical="center"/>
    </xf>
    <xf numFmtId="1" fontId="4" fillId="3" borderId="1" xfId="30" applyNumberFormat="1" applyFont="1" applyFill="1" applyBorder="1" applyAlignment="1" applyProtection="1">
      <alignment vertical="center"/>
      <protection locked="0" hidden="1"/>
    </xf>
    <xf numFmtId="0" fontId="8" fillId="0" borderId="0" xfId="28" applyAlignment="1" applyProtection="1">
      <alignment vertical="center"/>
    </xf>
    <xf numFmtId="164" fontId="4" fillId="0" borderId="0" xfId="30" applyFont="1" applyAlignment="1" applyProtection="1">
      <alignment horizontal="right" vertical="center"/>
    </xf>
    <xf numFmtId="164" fontId="4" fillId="0" borderId="0" xfId="30" applyFont="1" applyFill="1" applyBorder="1" applyAlignment="1" applyProtection="1">
      <alignment horizontal="right" vertical="center"/>
    </xf>
    <xf numFmtId="164" fontId="4" fillId="0" borderId="0" xfId="30" applyFont="1" applyFill="1" applyAlignment="1" applyProtection="1">
      <alignment horizontal="left" vertical="center"/>
    </xf>
    <xf numFmtId="164" fontId="26" fillId="0" borderId="0" xfId="30" applyFont="1" applyFill="1" applyAlignment="1" applyProtection="1">
      <alignment horizontal="left" vertical="center"/>
    </xf>
    <xf numFmtId="164" fontId="26" fillId="0" borderId="0" xfId="30" applyFont="1" applyAlignment="1" applyProtection="1">
      <alignment horizontal="right" vertical="center"/>
    </xf>
    <xf numFmtId="164" fontId="26" fillId="0" borderId="0" xfId="30" applyFont="1" applyFill="1" applyBorder="1" applyAlignment="1" applyProtection="1">
      <alignment horizontal="right" vertical="center"/>
    </xf>
    <xf numFmtId="164" fontId="26" fillId="0" borderId="0" xfId="30" applyFont="1" applyFill="1" applyBorder="1" applyAlignment="1" applyProtection="1">
      <alignment vertical="center"/>
    </xf>
    <xf numFmtId="164" fontId="20" fillId="0" borderId="0" xfId="30" applyFont="1" applyAlignment="1" applyProtection="1">
      <alignment horizontal="left" vertical="center" wrapText="1"/>
    </xf>
    <xf numFmtId="164" fontId="20" fillId="0" borderId="0" xfId="30" applyFont="1" applyBorder="1" applyAlignment="1" applyProtection="1">
      <alignment horizontal="left" vertical="center" wrapText="1"/>
    </xf>
    <xf numFmtId="164" fontId="10" fillId="4" borderId="0" xfId="30" applyFont="1" applyFill="1" applyAlignment="1" applyProtection="1">
      <alignment vertical="center"/>
    </xf>
    <xf numFmtId="164" fontId="19" fillId="4" borderId="0" xfId="30" applyFont="1" applyFill="1" applyBorder="1" applyAlignment="1" applyProtection="1">
      <alignment horizontal="left" vertical="center"/>
    </xf>
    <xf numFmtId="164" fontId="4" fillId="4" borderId="0" xfId="30" applyFont="1" applyFill="1" applyBorder="1" applyAlignment="1" applyProtection="1">
      <alignment horizontal="left" vertical="center"/>
    </xf>
    <xf numFmtId="164" fontId="4" fillId="4" borderId="0" xfId="30" applyFont="1" applyFill="1" applyBorder="1" applyAlignment="1" applyProtection="1">
      <alignment vertical="center"/>
    </xf>
    <xf numFmtId="164" fontId="3" fillId="4" borderId="0" xfId="30" applyFill="1" applyBorder="1" applyAlignment="1" applyProtection="1">
      <alignment vertical="center"/>
    </xf>
    <xf numFmtId="164" fontId="3" fillId="0" borderId="0" xfId="30" applyBorder="1" applyAlignment="1" applyProtection="1">
      <alignment vertical="center"/>
      <protection locked="0"/>
    </xf>
    <xf numFmtId="164" fontId="3" fillId="0" borderId="0" xfId="30" applyAlignment="1" applyProtection="1">
      <alignment vertical="center"/>
      <protection locked="0"/>
    </xf>
    <xf numFmtId="164" fontId="20" fillId="4" borderId="0" xfId="30" applyFont="1" applyFill="1" applyBorder="1" applyAlignment="1" applyProtection="1">
      <alignment vertical="center"/>
    </xf>
    <xf numFmtId="1" fontId="20" fillId="3" borderId="1" xfId="30" applyNumberFormat="1" applyFont="1" applyFill="1" applyBorder="1" applyAlignment="1" applyProtection="1">
      <alignment vertical="center"/>
      <protection locked="0"/>
    </xf>
    <xf numFmtId="0" fontId="28" fillId="4" borderId="0" xfId="14" applyFont="1" applyFill="1" applyBorder="1" applyAlignment="1">
      <alignment horizontal="center" vertical="center" wrapText="1"/>
    </xf>
    <xf numFmtId="164" fontId="20" fillId="0" borderId="0" xfId="30" applyFont="1" applyFill="1" applyBorder="1" applyAlignment="1" applyProtection="1">
      <alignment vertical="center"/>
      <protection locked="0"/>
    </xf>
    <xf numFmtId="1" fontId="4" fillId="5" borderId="1" xfId="30" applyNumberFormat="1" applyFont="1" applyFill="1" applyBorder="1" applyAlignment="1" applyProtection="1">
      <alignment vertical="center"/>
    </xf>
    <xf numFmtId="1" fontId="4" fillId="3" borderId="1" xfId="30" applyNumberFormat="1" applyFont="1" applyFill="1" applyBorder="1" applyAlignment="1" applyProtection="1">
      <alignment vertical="center"/>
      <protection locked="0"/>
    </xf>
    <xf numFmtId="165" fontId="4" fillId="0" borderId="0" xfId="30" applyNumberFormat="1" applyFont="1" applyAlignment="1" applyProtection="1">
      <alignment vertical="center"/>
      <protection locked="0"/>
    </xf>
    <xf numFmtId="0" fontId="30" fillId="0" borderId="0" xfId="14" applyFont="1"/>
    <xf numFmtId="0" fontId="8" fillId="0" borderId="0" xfId="14" applyFont="1"/>
    <xf numFmtId="164" fontId="3" fillId="4" borderId="0" xfId="30" applyFont="1" applyFill="1" applyAlignment="1" applyProtection="1">
      <alignment vertical="center"/>
    </xf>
    <xf numFmtId="164" fontId="4" fillId="4" borderId="0" xfId="30" applyFont="1" applyFill="1" applyAlignment="1" applyProtection="1">
      <alignment vertical="center"/>
    </xf>
    <xf numFmtId="164" fontId="7" fillId="4" borderId="0" xfId="30" applyFont="1" applyFill="1" applyAlignment="1" applyProtection="1">
      <alignment horizontal="right"/>
    </xf>
    <xf numFmtId="164" fontId="3" fillId="4" borderId="0" xfId="30" applyFill="1" applyAlignment="1" applyProtection="1">
      <alignment vertical="center"/>
    </xf>
    <xf numFmtId="164" fontId="3" fillId="4" borderId="4" xfId="30" applyFont="1" applyFill="1" applyBorder="1" applyAlignment="1" applyProtection="1">
      <alignment vertical="center"/>
    </xf>
    <xf numFmtId="164" fontId="4" fillId="4" borderId="4" xfId="30" applyFont="1" applyFill="1" applyBorder="1" applyAlignment="1" applyProtection="1">
      <alignment vertical="center"/>
    </xf>
    <xf numFmtId="164" fontId="35" fillId="4" borderId="4" xfId="30" applyFont="1" applyFill="1" applyBorder="1" applyAlignment="1" applyProtection="1">
      <alignment vertical="center"/>
    </xf>
    <xf numFmtId="165" fontId="3" fillId="4" borderId="5" xfId="30" applyNumberFormat="1" applyFont="1" applyFill="1" applyBorder="1" applyAlignment="1" applyProtection="1">
      <alignment vertical="center"/>
    </xf>
    <xf numFmtId="0" fontId="8" fillId="4" borderId="0" xfId="14" applyFill="1" applyProtection="1"/>
    <xf numFmtId="164" fontId="3" fillId="4" borderId="6" xfId="30" applyFill="1" applyBorder="1" applyAlignment="1" applyProtection="1">
      <alignment vertical="center"/>
    </xf>
    <xf numFmtId="164" fontId="20" fillId="4" borderId="0" xfId="30" applyFont="1" applyFill="1" applyAlignment="1" applyProtection="1">
      <alignment vertical="center"/>
    </xf>
    <xf numFmtId="164" fontId="20" fillId="4" borderId="0" xfId="30" applyFont="1" applyFill="1" applyAlignment="1" applyProtection="1">
      <alignment horizontal="left" vertical="center"/>
    </xf>
    <xf numFmtId="164" fontId="19" fillId="5" borderId="1" xfId="30" applyFont="1" applyFill="1" applyBorder="1" applyAlignment="1" applyProtection="1">
      <alignment horizontal="center" vertical="center"/>
    </xf>
    <xf numFmtId="164" fontId="19" fillId="4" borderId="0" xfId="30" applyFont="1" applyFill="1" applyAlignment="1" applyProtection="1">
      <alignment horizontal="left" vertical="center"/>
    </xf>
    <xf numFmtId="164" fontId="4" fillId="4" borderId="0" xfId="30" applyFont="1" applyFill="1" applyAlignment="1" applyProtection="1">
      <alignment horizontal="left" vertical="center"/>
    </xf>
    <xf numFmtId="1" fontId="20" fillId="3" borderId="1" xfId="30" applyNumberFormat="1" applyFont="1" applyFill="1" applyBorder="1" applyAlignment="1" applyProtection="1">
      <alignment vertical="center"/>
      <protection locked="0" hidden="1"/>
    </xf>
    <xf numFmtId="1" fontId="3" fillId="0" borderId="0" xfId="30" applyNumberFormat="1" applyAlignment="1" applyProtection="1">
      <alignment vertical="center"/>
    </xf>
    <xf numFmtId="0" fontId="19" fillId="4" borderId="0" xfId="14" applyFont="1" applyFill="1" applyProtection="1"/>
    <xf numFmtId="164" fontId="19" fillId="4" borderId="0" xfId="30" applyFont="1" applyFill="1" applyAlignment="1" applyProtection="1">
      <alignment vertical="center"/>
    </xf>
    <xf numFmtId="164" fontId="37" fillId="4" borderId="0" xfId="30" applyFont="1" applyFill="1" applyAlignment="1" applyProtection="1">
      <alignment vertical="center"/>
    </xf>
    <xf numFmtId="164" fontId="20" fillId="4" borderId="0" xfId="30" applyFont="1" applyFill="1" applyBorder="1" applyAlignment="1" applyProtection="1">
      <alignment horizontal="left" vertical="center"/>
    </xf>
    <xf numFmtId="0" fontId="37" fillId="4" borderId="0" xfId="33" applyFont="1" applyFill="1" applyAlignment="1" applyProtection="1">
      <alignment vertical="center"/>
    </xf>
    <xf numFmtId="0" fontId="20" fillId="4" borderId="0" xfId="33" applyFont="1" applyFill="1" applyAlignment="1" applyProtection="1">
      <alignment vertical="center"/>
    </xf>
    <xf numFmtId="1" fontId="20" fillId="3" borderId="1" xfId="33" applyNumberFormat="1" applyFont="1" applyFill="1" applyBorder="1" applyAlignment="1" applyProtection="1">
      <alignment vertical="center"/>
      <protection locked="0" hidden="1"/>
    </xf>
    <xf numFmtId="164" fontId="20" fillId="4" borderId="6" xfId="30" applyFont="1" applyFill="1" applyBorder="1" applyAlignment="1" applyProtection="1">
      <alignment vertical="center"/>
    </xf>
    <xf numFmtId="0" fontId="20" fillId="4" borderId="6" xfId="33" applyFont="1" applyFill="1" applyBorder="1" applyAlignment="1" applyProtection="1">
      <alignment vertical="center"/>
    </xf>
    <xf numFmtId="0" fontId="4" fillId="0" borderId="0" xfId="33" applyAlignment="1" applyProtection="1">
      <alignment vertical="center"/>
    </xf>
    <xf numFmtId="0" fontId="4" fillId="4" borderId="0" xfId="33" applyFill="1" applyAlignment="1" applyProtection="1">
      <alignment vertical="center"/>
    </xf>
    <xf numFmtId="164" fontId="37" fillId="4" borderId="2" xfId="30" applyFont="1" applyFill="1" applyBorder="1" applyAlignment="1" applyProtection="1">
      <alignment vertical="center"/>
    </xf>
    <xf numFmtId="164" fontId="20" fillId="4" borderId="2" xfId="30" applyFont="1" applyFill="1" applyBorder="1" applyAlignment="1" applyProtection="1">
      <alignment vertical="center"/>
    </xf>
    <xf numFmtId="164" fontId="20" fillId="4" borderId="7" xfId="30" applyFont="1" applyFill="1" applyBorder="1" applyAlignment="1" applyProtection="1">
      <alignment vertical="center"/>
    </xf>
    <xf numFmtId="0" fontId="39" fillId="5" borderId="2" xfId="29" applyFont="1" applyFill="1" applyBorder="1" applyAlignment="1" applyProtection="1">
      <alignment vertical="top"/>
    </xf>
    <xf numFmtId="0" fontId="8" fillId="0" borderId="0" xfId="14" applyAlignment="1" applyProtection="1"/>
    <xf numFmtId="0" fontId="41" fillId="0" borderId="0" xfId="14" applyFont="1" applyBorder="1" applyAlignment="1" applyProtection="1">
      <alignment horizontal="left" vertical="top" wrapText="1"/>
    </xf>
    <xf numFmtId="164" fontId="7" fillId="0" borderId="0" xfId="30" applyFont="1" applyFill="1" applyBorder="1" applyAlignment="1" applyProtection="1">
      <alignment horizontal="right"/>
    </xf>
    <xf numFmtId="0" fontId="11" fillId="0" borderId="0" xfId="14" applyFont="1"/>
    <xf numFmtId="0" fontId="43" fillId="0" borderId="0" xfId="14" applyFont="1" applyProtection="1"/>
    <xf numFmtId="0" fontId="11" fillId="0" borderId="0" xfId="14" applyFont="1" applyAlignment="1" applyProtection="1">
      <alignment horizontal="center"/>
    </xf>
    <xf numFmtId="0" fontId="11" fillId="0" borderId="0" xfId="14" applyFont="1" applyProtection="1"/>
    <xf numFmtId="0" fontId="40" fillId="0" borderId="0" xfId="14" applyFont="1" applyAlignment="1" applyProtection="1">
      <alignment vertical="center"/>
    </xf>
    <xf numFmtId="0" fontId="11" fillId="0" borderId="8" xfId="14" applyFont="1" applyFill="1" applyBorder="1" applyAlignment="1">
      <alignment horizontal="centerContinuous"/>
    </xf>
    <xf numFmtId="0" fontId="11" fillId="0" borderId="9" xfId="14" applyFont="1" applyFill="1" applyBorder="1" applyAlignment="1">
      <alignment horizontal="center"/>
    </xf>
    <xf numFmtId="0" fontId="14" fillId="0" borderId="10" xfId="14" applyFont="1" applyFill="1" applyBorder="1" applyAlignment="1" applyProtection="1">
      <alignment horizontal="centerContinuous" vertical="center" wrapText="1"/>
    </xf>
    <xf numFmtId="0" fontId="14" fillId="0" borderId="11" xfId="14" applyFont="1" applyFill="1" applyBorder="1" applyAlignment="1">
      <alignment horizontal="centerContinuous" vertical="center"/>
    </xf>
    <xf numFmtId="0" fontId="14" fillId="0" borderId="10" xfId="14" applyFont="1" applyFill="1" applyBorder="1" applyAlignment="1" applyProtection="1">
      <alignment horizontal="centerContinuous" vertical="center"/>
    </xf>
    <xf numFmtId="0" fontId="14" fillId="0" borderId="12" xfId="14" applyFont="1" applyFill="1" applyBorder="1" applyAlignment="1">
      <alignment horizontal="centerContinuous" vertical="center"/>
    </xf>
    <xf numFmtId="0" fontId="45" fillId="0" borderId="13" xfId="14" applyFont="1" applyFill="1" applyBorder="1" applyAlignment="1" applyProtection="1">
      <alignment horizontal="center"/>
    </xf>
    <xf numFmtId="0" fontId="45" fillId="0" borderId="14" xfId="14" applyFont="1" applyFill="1" applyBorder="1" applyAlignment="1" applyProtection="1">
      <alignment horizontal="center"/>
    </xf>
    <xf numFmtId="0" fontId="45" fillId="0" borderId="15" xfId="14" applyFont="1" applyFill="1" applyBorder="1" applyAlignment="1" applyProtection="1">
      <alignment horizontal="center"/>
    </xf>
    <xf numFmtId="0" fontId="11" fillId="0" borderId="16" xfId="14" applyFont="1" applyFill="1" applyBorder="1" applyAlignment="1" applyProtection="1">
      <alignment horizontal="left"/>
    </xf>
    <xf numFmtId="3" fontId="11" fillId="4" borderId="17" xfId="14" applyNumberFormat="1" applyFont="1" applyFill="1" applyBorder="1" applyAlignment="1"/>
    <xf numFmtId="3" fontId="11" fillId="4" borderId="18" xfId="14" applyNumberFormat="1" applyFont="1" applyFill="1" applyBorder="1" applyAlignment="1"/>
    <xf numFmtId="0" fontId="11" fillId="0" borderId="19" xfId="14" applyFont="1" applyFill="1" applyBorder="1" applyAlignment="1" applyProtection="1">
      <alignment horizontal="left"/>
    </xf>
    <xf numFmtId="0" fontId="14" fillId="0" borderId="20" xfId="14" applyFont="1" applyFill="1" applyBorder="1" applyAlignment="1" applyProtection="1">
      <alignment horizontal="right" vertical="center"/>
    </xf>
    <xf numFmtId="0" fontId="11" fillId="0" borderId="21" xfId="14" applyFont="1" applyFill="1" applyBorder="1" applyAlignment="1" applyProtection="1">
      <alignment horizontal="center"/>
    </xf>
    <xf numFmtId="0" fontId="14" fillId="0" borderId="0" xfId="14" applyFont="1"/>
    <xf numFmtId="0" fontId="11" fillId="0" borderId="0" xfId="14" applyFont="1" applyAlignment="1">
      <alignment horizontal="center"/>
    </xf>
    <xf numFmtId="0" fontId="47" fillId="2" borderId="0" xfId="24" applyNumberFormat="1" applyFont="1" applyProtection="1"/>
    <xf numFmtId="0" fontId="47" fillId="2" borderId="0" xfId="24" applyNumberFormat="1" applyFont="1" applyAlignment="1" applyProtection="1">
      <alignment horizontal="center"/>
    </xf>
    <xf numFmtId="49" fontId="47" fillId="2" borderId="0" xfId="24" applyNumberFormat="1" applyFont="1" applyAlignment="1" applyProtection="1">
      <alignment horizontal="center"/>
    </xf>
    <xf numFmtId="0" fontId="48" fillId="2" borderId="0" xfId="24" applyNumberFormat="1" applyFont="1"/>
    <xf numFmtId="0" fontId="47" fillId="2" borderId="0" xfId="24" applyNumberFormat="1" applyFont="1"/>
    <xf numFmtId="0" fontId="18" fillId="2" borderId="0" xfId="24" applyNumberFormat="1" applyProtection="1"/>
    <xf numFmtId="0" fontId="29" fillId="2" borderId="0" xfId="24" applyNumberFormat="1" applyFont="1" applyAlignment="1" applyProtection="1">
      <alignment horizontal="center"/>
    </xf>
    <xf numFmtId="49" fontId="29" fillId="2" borderId="0" xfId="24" applyNumberFormat="1" applyFont="1" applyAlignment="1" applyProtection="1">
      <alignment horizontal="center"/>
    </xf>
    <xf numFmtId="0" fontId="18" fillId="2" borderId="0" xfId="24" applyNumberFormat="1"/>
    <xf numFmtId="0" fontId="29" fillId="2" borderId="0" xfId="24" applyNumberFormat="1" applyFont="1" applyProtection="1"/>
    <xf numFmtId="0" fontId="49" fillId="2" borderId="22" xfId="24" applyNumberFormat="1" applyFont="1" applyBorder="1" applyAlignment="1" applyProtection="1">
      <alignment horizontal="center"/>
    </xf>
    <xf numFmtId="0" fontId="50" fillId="2" borderId="23" xfId="24" applyNumberFormat="1" applyFont="1" applyBorder="1" applyAlignment="1" applyProtection="1">
      <alignment horizontal="center"/>
    </xf>
    <xf numFmtId="49" fontId="50" fillId="2" borderId="24" xfId="24" applyNumberFormat="1" applyFont="1" applyBorder="1" applyAlignment="1" applyProtection="1">
      <alignment horizontal="center"/>
    </xf>
    <xf numFmtId="0" fontId="38" fillId="2" borderId="0" xfId="24" applyNumberFormat="1" applyFont="1"/>
    <xf numFmtId="0" fontId="11" fillId="2" borderId="0" xfId="24" applyNumberFormat="1" applyFont="1"/>
    <xf numFmtId="0" fontId="52" fillId="2" borderId="25" xfId="24" applyNumberFormat="1" applyFont="1" applyFill="1" applyBorder="1" applyAlignment="1" applyProtection="1">
      <alignment horizontal="center"/>
    </xf>
    <xf numFmtId="0" fontId="52" fillId="2" borderId="26" xfId="24" applyNumberFormat="1" applyFont="1" applyFill="1" applyBorder="1" applyAlignment="1" applyProtection="1">
      <alignment horizontal="center" vertical="center"/>
    </xf>
    <xf numFmtId="49" fontId="52" fillId="2" borderId="27" xfId="24" applyNumberFormat="1" applyFont="1" applyFill="1" applyBorder="1" applyAlignment="1" applyProtection="1">
      <alignment horizontal="center" vertical="center"/>
    </xf>
    <xf numFmtId="0" fontId="50" fillId="2" borderId="28" xfId="24" applyNumberFormat="1" applyFont="1" applyBorder="1" applyAlignment="1" applyProtection="1">
      <alignment horizontal="centerContinuous" vertical="center"/>
    </xf>
    <xf numFmtId="0" fontId="50" fillId="2" borderId="29" xfId="24" applyNumberFormat="1" applyFont="1" applyBorder="1" applyAlignment="1" applyProtection="1">
      <alignment horizontal="centerContinuous" vertical="center"/>
    </xf>
    <xf numFmtId="0" fontId="50" fillId="2" borderId="30" xfId="24" applyNumberFormat="1" applyFont="1" applyBorder="1" applyAlignment="1" applyProtection="1">
      <alignment horizontal="centerContinuous" vertical="center"/>
    </xf>
    <xf numFmtId="0" fontId="52" fillId="2" borderId="31" xfId="24" applyNumberFormat="1" applyFont="1" applyFill="1" applyBorder="1" applyAlignment="1" applyProtection="1">
      <alignment horizontal="center"/>
    </xf>
    <xf numFmtId="0" fontId="52" fillId="2" borderId="32" xfId="24" applyNumberFormat="1" applyFont="1" applyFill="1" applyBorder="1" applyAlignment="1" applyProtection="1">
      <alignment horizontal="center" vertical="center"/>
    </xf>
    <xf numFmtId="49" fontId="52" fillId="2" borderId="33" xfId="24" applyNumberFormat="1" applyFont="1" applyFill="1" applyBorder="1" applyAlignment="1" applyProtection="1">
      <alignment horizontal="center" vertical="center"/>
    </xf>
    <xf numFmtId="49" fontId="52" fillId="2" borderId="0" xfId="24" applyNumberFormat="1" applyFont="1" applyBorder="1" applyAlignment="1" applyProtection="1">
      <alignment horizontal="center" vertical="center"/>
    </xf>
    <xf numFmtId="0" fontId="52" fillId="2" borderId="0" xfId="24" applyNumberFormat="1" applyFont="1" applyBorder="1" applyAlignment="1" applyProtection="1">
      <alignment horizontal="center" vertical="center"/>
    </xf>
    <xf numFmtId="0" fontId="53" fillId="2" borderId="34" xfId="24" applyNumberFormat="1" applyFont="1" applyBorder="1" applyAlignment="1" applyProtection="1">
      <alignment vertical="center"/>
    </xf>
    <xf numFmtId="0" fontId="53" fillId="2" borderId="35" xfId="24" applyNumberFormat="1" applyFont="1" applyBorder="1" applyAlignment="1" applyProtection="1">
      <alignment horizontal="center" vertical="center"/>
    </xf>
    <xf numFmtId="49" fontId="53" fillId="2" borderId="36" xfId="24" applyNumberFormat="1" applyFont="1" applyBorder="1" applyAlignment="1" applyProtection="1">
      <alignment horizontal="center" vertical="center"/>
    </xf>
    <xf numFmtId="0" fontId="53" fillId="2" borderId="37" xfId="24" applyNumberFormat="1" applyFont="1" applyBorder="1" applyAlignment="1" applyProtection="1">
      <alignment vertical="center"/>
    </xf>
    <xf numFmtId="49" fontId="53" fillId="2" borderId="38" xfId="24" applyNumberFormat="1" applyFont="1" applyBorder="1" applyAlignment="1" applyProtection="1">
      <alignment horizontal="center" vertical="center"/>
    </xf>
    <xf numFmtId="0" fontId="53" fillId="2" borderId="39" xfId="24" applyNumberFormat="1" applyFont="1" applyBorder="1" applyAlignment="1" applyProtection="1">
      <alignment vertical="center"/>
    </xf>
    <xf numFmtId="0" fontId="53" fillId="2" borderId="40" xfId="24" applyNumberFormat="1" applyFont="1" applyBorder="1" applyAlignment="1" applyProtection="1">
      <alignment horizontal="center" vertical="center"/>
    </xf>
    <xf numFmtId="49" fontId="53" fillId="2" borderId="41" xfId="24" applyNumberFormat="1" applyFont="1" applyBorder="1" applyAlignment="1" applyProtection="1">
      <alignment horizontal="center" vertical="center"/>
    </xf>
    <xf numFmtId="0" fontId="11" fillId="2" borderId="0" xfId="24" applyNumberFormat="1" applyFont="1" applyAlignment="1">
      <alignment vertical="center"/>
    </xf>
    <xf numFmtId="0" fontId="53" fillId="2" borderId="42" xfId="24" applyNumberFormat="1" applyFont="1" applyBorder="1" applyAlignment="1" applyProtection="1">
      <alignment horizontal="center" vertical="center"/>
    </xf>
    <xf numFmtId="49" fontId="53" fillId="2" borderId="43" xfId="24" applyNumberFormat="1" applyFont="1" applyBorder="1" applyAlignment="1" applyProtection="1">
      <alignment horizontal="center" vertical="center"/>
    </xf>
    <xf numFmtId="49" fontId="53" fillId="2" borderId="0" xfId="24" applyNumberFormat="1" applyFont="1" applyBorder="1" applyAlignment="1" applyProtection="1">
      <alignment horizontal="center" vertical="center"/>
    </xf>
    <xf numFmtId="0" fontId="53" fillId="2" borderId="44" xfId="24" applyNumberFormat="1" applyFont="1" applyBorder="1" applyAlignment="1" applyProtection="1">
      <alignment horizontal="center" vertical="center"/>
    </xf>
    <xf numFmtId="0" fontId="11" fillId="2" borderId="0" xfId="24" applyNumberFormat="1" applyFont="1" applyBorder="1"/>
    <xf numFmtId="0" fontId="53" fillId="2" borderId="45" xfId="24" applyNumberFormat="1" applyFont="1" applyBorder="1" applyAlignment="1" applyProtection="1">
      <alignment vertical="center"/>
    </xf>
    <xf numFmtId="0" fontId="53" fillId="2" borderId="46" xfId="24" applyNumberFormat="1" applyFont="1" applyBorder="1" applyAlignment="1" applyProtection="1">
      <alignment vertical="center"/>
    </xf>
    <xf numFmtId="0" fontId="53" fillId="2" borderId="47" xfId="24" applyNumberFormat="1" applyFont="1" applyBorder="1" applyAlignment="1" applyProtection="1">
      <alignment horizontal="center" vertical="center"/>
    </xf>
    <xf numFmtId="49" fontId="53" fillId="2" borderId="48" xfId="24" applyNumberFormat="1" applyFont="1" applyBorder="1" applyAlignment="1" applyProtection="1">
      <alignment horizontal="center" vertical="center"/>
    </xf>
    <xf numFmtId="0" fontId="53" fillId="2" borderId="49" xfId="24" applyNumberFormat="1" applyFont="1" applyBorder="1" applyAlignment="1" applyProtection="1">
      <alignment vertical="center"/>
    </xf>
    <xf numFmtId="0" fontId="53" fillId="2" borderId="50" xfId="24" applyNumberFormat="1" applyFont="1" applyBorder="1" applyAlignment="1" applyProtection="1">
      <alignment horizontal="center" vertical="center"/>
    </xf>
    <xf numFmtId="49" fontId="53" fillId="2" borderId="51" xfId="24" applyNumberFormat="1" applyFont="1" applyBorder="1" applyAlignment="1" applyProtection="1">
      <alignment horizontal="center" vertical="center"/>
    </xf>
    <xf numFmtId="0" fontId="53" fillId="2" borderId="52" xfId="24" applyNumberFormat="1" applyFont="1" applyBorder="1" applyAlignment="1" applyProtection="1">
      <alignment vertical="center"/>
    </xf>
    <xf numFmtId="0" fontId="53" fillId="2" borderId="53" xfId="24" applyNumberFormat="1" applyFont="1" applyBorder="1" applyAlignment="1" applyProtection="1">
      <alignment horizontal="center" vertical="center"/>
    </xf>
    <xf numFmtId="49" fontId="53" fillId="2" borderId="24" xfId="24" applyNumberFormat="1" applyFont="1" applyBorder="1" applyAlignment="1" applyProtection="1">
      <alignment horizontal="center" vertical="center"/>
    </xf>
    <xf numFmtId="0" fontId="49" fillId="2" borderId="54" xfId="24" applyNumberFormat="1" applyFont="1" applyBorder="1" applyAlignment="1" applyProtection="1">
      <alignment horizontal="center" vertical="center"/>
    </xf>
    <xf numFmtId="0" fontId="49" fillId="2" borderId="55" xfId="24" applyNumberFormat="1" applyFont="1" applyBorder="1" applyAlignment="1" applyProtection="1">
      <alignment horizontal="center" vertical="center"/>
    </xf>
    <xf numFmtId="49" fontId="49" fillId="2" borderId="56" xfId="24" applyNumberFormat="1" applyFont="1" applyBorder="1" applyAlignment="1" applyProtection="1">
      <alignment horizontal="center" vertical="center"/>
    </xf>
    <xf numFmtId="0" fontId="18" fillId="2" borderId="0" xfId="24" applyNumberFormat="1" applyFont="1"/>
    <xf numFmtId="0" fontId="18" fillId="2" borderId="0" xfId="24" applyNumberFormat="1" applyAlignment="1">
      <alignment horizontal="center"/>
    </xf>
    <xf numFmtId="49" fontId="18" fillId="2" borderId="0" xfId="24" applyNumberFormat="1" applyAlignment="1">
      <alignment horizontal="center"/>
    </xf>
    <xf numFmtId="0" fontId="53" fillId="3" borderId="34" xfId="24" applyNumberFormat="1" applyFont="1" applyFill="1" applyBorder="1" applyAlignment="1" applyProtection="1">
      <alignment vertical="center"/>
    </xf>
    <xf numFmtId="0" fontId="53" fillId="3" borderId="35" xfId="24" applyNumberFormat="1" applyFont="1" applyFill="1" applyBorder="1" applyAlignment="1" applyProtection="1">
      <alignment horizontal="center" vertical="center"/>
    </xf>
    <xf numFmtId="49" fontId="53" fillId="3" borderId="36" xfId="24" applyNumberFormat="1" applyFont="1" applyFill="1" applyBorder="1" applyAlignment="1" applyProtection="1">
      <alignment horizontal="center" vertical="center"/>
    </xf>
    <xf numFmtId="0" fontId="53" fillId="3" borderId="37" xfId="24" applyNumberFormat="1" applyFont="1" applyFill="1" applyBorder="1" applyAlignment="1" applyProtection="1">
      <alignment vertical="center"/>
    </xf>
    <xf numFmtId="49" fontId="53" fillId="3" borderId="38" xfId="24" applyNumberFormat="1" applyFont="1" applyFill="1" applyBorder="1" applyAlignment="1" applyProtection="1">
      <alignment horizontal="center" vertical="center"/>
    </xf>
    <xf numFmtId="0" fontId="53" fillId="3" borderId="39" xfId="24" applyNumberFormat="1" applyFont="1" applyFill="1" applyBorder="1" applyAlignment="1" applyProtection="1">
      <alignment vertical="center"/>
    </xf>
    <xf numFmtId="0" fontId="53" fillId="3" borderId="40" xfId="24" applyNumberFormat="1" applyFont="1" applyFill="1" applyBorder="1" applyAlignment="1" applyProtection="1">
      <alignment horizontal="center" vertical="center"/>
    </xf>
    <xf numFmtId="49" fontId="53" fillId="3" borderId="41" xfId="24" applyNumberFormat="1" applyFont="1" applyFill="1" applyBorder="1" applyAlignment="1" applyProtection="1">
      <alignment horizontal="center" vertical="center"/>
    </xf>
    <xf numFmtId="0" fontId="53" fillId="3" borderId="42" xfId="24" applyNumberFormat="1" applyFont="1" applyFill="1" applyBorder="1" applyAlignment="1" applyProtection="1">
      <alignment horizontal="center" vertical="center"/>
    </xf>
    <xf numFmtId="49" fontId="53" fillId="3" borderId="43" xfId="24" applyNumberFormat="1" applyFont="1" applyFill="1" applyBorder="1" applyAlignment="1" applyProtection="1">
      <alignment horizontal="center" vertical="center"/>
    </xf>
    <xf numFmtId="49" fontId="53" fillId="3" borderId="0" xfId="24" applyNumberFormat="1" applyFont="1" applyFill="1" applyBorder="1" applyAlignment="1" applyProtection="1">
      <alignment horizontal="center" vertical="center"/>
    </xf>
    <xf numFmtId="49" fontId="53" fillId="3" borderId="24" xfId="24" applyNumberFormat="1" applyFont="1" applyFill="1" applyBorder="1" applyAlignment="1" applyProtection="1">
      <alignment horizontal="center" vertical="center"/>
    </xf>
    <xf numFmtId="0" fontId="53" fillId="3" borderId="44" xfId="24" applyNumberFormat="1" applyFont="1" applyFill="1" applyBorder="1" applyAlignment="1" applyProtection="1">
      <alignment horizontal="center" vertical="center"/>
    </xf>
    <xf numFmtId="0" fontId="53" fillId="3" borderId="45" xfId="24" applyNumberFormat="1" applyFont="1" applyFill="1" applyBorder="1" applyAlignment="1" applyProtection="1">
      <alignment vertical="center"/>
    </xf>
    <xf numFmtId="0" fontId="53" fillId="3" borderId="46" xfId="24" applyNumberFormat="1" applyFont="1" applyFill="1" applyBorder="1" applyAlignment="1" applyProtection="1">
      <alignment vertical="center"/>
    </xf>
    <xf numFmtId="0" fontId="53" fillId="3" borderId="47" xfId="24" applyNumberFormat="1" applyFont="1" applyFill="1" applyBorder="1" applyAlignment="1" applyProtection="1">
      <alignment horizontal="center" vertical="center"/>
    </xf>
    <xf numFmtId="49" fontId="53" fillId="3" borderId="48" xfId="24" applyNumberFormat="1" applyFont="1" applyFill="1" applyBorder="1" applyAlignment="1" applyProtection="1">
      <alignment horizontal="center" vertical="center"/>
    </xf>
    <xf numFmtId="0" fontId="53" fillId="3" borderId="49" xfId="24" applyNumberFormat="1" applyFont="1" applyFill="1" applyBorder="1" applyAlignment="1" applyProtection="1">
      <alignment vertical="center"/>
    </xf>
    <xf numFmtId="0" fontId="53" fillId="3" borderId="50" xfId="24" applyNumberFormat="1" applyFont="1" applyFill="1" applyBorder="1" applyAlignment="1" applyProtection="1">
      <alignment horizontal="center" vertical="center"/>
    </xf>
    <xf numFmtId="49" fontId="53" fillId="3" borderId="51" xfId="24" applyNumberFormat="1" applyFont="1" applyFill="1" applyBorder="1" applyAlignment="1" applyProtection="1">
      <alignment horizontal="center" vertical="center"/>
    </xf>
    <xf numFmtId="0" fontId="53" fillId="3" borderId="52" xfId="24" applyNumberFormat="1" applyFont="1" applyFill="1" applyBorder="1" applyAlignment="1" applyProtection="1">
      <alignment vertical="center"/>
    </xf>
    <xf numFmtId="0" fontId="53" fillId="3" borderId="53" xfId="24" applyNumberFormat="1" applyFont="1" applyFill="1" applyBorder="1" applyAlignment="1" applyProtection="1">
      <alignment horizontal="center" vertical="center"/>
    </xf>
    <xf numFmtId="0" fontId="49" fillId="3" borderId="54" xfId="24" applyNumberFormat="1" applyFont="1" applyFill="1" applyBorder="1" applyAlignment="1" applyProtection="1">
      <alignment horizontal="center" vertical="center"/>
    </xf>
    <xf numFmtId="0" fontId="49" fillId="3" borderId="55" xfId="24" applyNumberFormat="1" applyFont="1" applyFill="1" applyBorder="1" applyAlignment="1" applyProtection="1">
      <alignment horizontal="center" vertical="center"/>
    </xf>
    <xf numFmtId="49" fontId="49" fillId="3" borderId="56" xfId="24" applyNumberFormat="1" applyFont="1" applyFill="1" applyBorder="1" applyAlignment="1" applyProtection="1">
      <alignment horizontal="center" vertical="center"/>
    </xf>
    <xf numFmtId="0" fontId="53" fillId="4" borderId="34" xfId="24" applyNumberFormat="1" applyFont="1" applyFill="1" applyBorder="1" applyAlignment="1" applyProtection="1">
      <alignment vertical="center"/>
    </xf>
    <xf numFmtId="0" fontId="53" fillId="4" borderId="35" xfId="24" applyNumberFormat="1" applyFont="1" applyFill="1" applyBorder="1" applyAlignment="1" applyProtection="1">
      <alignment horizontal="center" vertical="center"/>
    </xf>
    <xf numFmtId="49" fontId="53" fillId="4" borderId="36" xfId="24" applyNumberFormat="1" applyFont="1" applyFill="1" applyBorder="1" applyAlignment="1" applyProtection="1">
      <alignment horizontal="center" vertical="center"/>
    </xf>
    <xf numFmtId="0" fontId="53" fillId="4" borderId="37" xfId="24" applyNumberFormat="1" applyFont="1" applyFill="1" applyBorder="1" applyAlignment="1" applyProtection="1">
      <alignment vertical="center"/>
    </xf>
    <xf numFmtId="49" fontId="53" fillId="4" borderId="38" xfId="24" applyNumberFormat="1" applyFont="1" applyFill="1" applyBorder="1" applyAlignment="1" applyProtection="1">
      <alignment horizontal="center" vertical="center"/>
    </xf>
    <xf numFmtId="0" fontId="53" fillId="4" borderId="39" xfId="24" applyNumberFormat="1" applyFont="1" applyFill="1" applyBorder="1" applyAlignment="1" applyProtection="1">
      <alignment vertical="center"/>
    </xf>
    <xf numFmtId="0" fontId="53" fillId="4" borderId="40" xfId="24" applyNumberFormat="1" applyFont="1" applyFill="1" applyBorder="1" applyAlignment="1" applyProtection="1">
      <alignment horizontal="center" vertical="center"/>
    </xf>
    <xf numFmtId="49" fontId="53" fillId="4" borderId="41" xfId="24" applyNumberFormat="1" applyFont="1" applyFill="1" applyBorder="1" applyAlignment="1" applyProtection="1">
      <alignment horizontal="center" vertical="center"/>
    </xf>
    <xf numFmtId="0" fontId="53" fillId="4" borderId="42" xfId="24" applyNumberFormat="1" applyFont="1" applyFill="1" applyBorder="1" applyAlignment="1" applyProtection="1">
      <alignment horizontal="center" vertical="center"/>
    </xf>
    <xf numFmtId="49" fontId="53" fillId="4" borderId="43" xfId="24" applyNumberFormat="1" applyFont="1" applyFill="1" applyBorder="1" applyAlignment="1" applyProtection="1">
      <alignment horizontal="center" vertical="center"/>
    </xf>
    <xf numFmtId="49" fontId="53" fillId="4" borderId="0" xfId="24" applyNumberFormat="1" applyFont="1" applyFill="1" applyBorder="1" applyAlignment="1" applyProtection="1">
      <alignment horizontal="center" vertical="center"/>
    </xf>
    <xf numFmtId="49" fontId="53" fillId="4" borderId="24" xfId="24" applyNumberFormat="1" applyFont="1" applyFill="1" applyBorder="1" applyAlignment="1" applyProtection="1">
      <alignment horizontal="center" vertical="center"/>
    </xf>
    <xf numFmtId="0" fontId="53" fillId="4" borderId="44" xfId="24" applyNumberFormat="1" applyFont="1" applyFill="1" applyBorder="1" applyAlignment="1" applyProtection="1">
      <alignment horizontal="center" vertical="center"/>
    </xf>
    <xf numFmtId="0" fontId="53" fillId="4" borderId="45" xfId="24" applyNumberFormat="1" applyFont="1" applyFill="1" applyBorder="1" applyAlignment="1" applyProtection="1">
      <alignment vertical="center"/>
    </xf>
    <xf numFmtId="0" fontId="53" fillId="4" borderId="46" xfId="24" applyNumberFormat="1" applyFont="1" applyFill="1" applyBorder="1" applyAlignment="1" applyProtection="1">
      <alignment vertical="center"/>
    </xf>
    <xf numFmtId="0" fontId="53" fillId="4" borderId="47" xfId="24" applyNumberFormat="1" applyFont="1" applyFill="1" applyBorder="1" applyAlignment="1" applyProtection="1">
      <alignment horizontal="center" vertical="center"/>
    </xf>
    <xf numFmtId="49" fontId="53" fillId="4" borderId="48" xfId="24" applyNumberFormat="1" applyFont="1" applyFill="1" applyBorder="1" applyAlignment="1" applyProtection="1">
      <alignment horizontal="center" vertical="center"/>
    </xf>
    <xf numFmtId="0" fontId="53" fillId="4" borderId="49" xfId="24" applyNumberFormat="1" applyFont="1" applyFill="1" applyBorder="1" applyAlignment="1" applyProtection="1">
      <alignment vertical="center"/>
    </xf>
    <xf numFmtId="0" fontId="53" fillId="4" borderId="50" xfId="24" applyNumberFormat="1" applyFont="1" applyFill="1" applyBorder="1" applyAlignment="1" applyProtection="1">
      <alignment horizontal="center" vertical="center"/>
    </xf>
    <xf numFmtId="49" fontId="53" fillId="4" borderId="51" xfId="24" applyNumberFormat="1" applyFont="1" applyFill="1" applyBorder="1" applyAlignment="1" applyProtection="1">
      <alignment horizontal="center" vertical="center"/>
    </xf>
    <xf numFmtId="0" fontId="53" fillId="4" borderId="52" xfId="24" applyNumberFormat="1" applyFont="1" applyFill="1" applyBorder="1" applyAlignment="1" applyProtection="1">
      <alignment vertical="center"/>
    </xf>
    <xf numFmtId="0" fontId="53" fillId="4" borderId="53" xfId="24" applyNumberFormat="1" applyFont="1" applyFill="1" applyBorder="1" applyAlignment="1" applyProtection="1">
      <alignment horizontal="center" vertical="center"/>
    </xf>
    <xf numFmtId="0" fontId="49" fillId="4" borderId="54" xfId="24" applyNumberFormat="1" applyFont="1" applyFill="1" applyBorder="1" applyAlignment="1" applyProtection="1">
      <alignment horizontal="center" vertical="center"/>
    </xf>
    <xf numFmtId="0" fontId="49" fillId="4" borderId="55" xfId="24" applyNumberFormat="1" applyFont="1" applyFill="1" applyBorder="1" applyAlignment="1" applyProtection="1">
      <alignment horizontal="center" vertical="center"/>
    </xf>
    <xf numFmtId="49" fontId="49" fillId="4" borderId="56" xfId="24" applyNumberFormat="1" applyFont="1" applyFill="1" applyBorder="1" applyAlignment="1" applyProtection="1">
      <alignment horizontal="center" vertical="center"/>
    </xf>
    <xf numFmtId="0" fontId="38" fillId="3" borderId="0" xfId="24" applyNumberFormat="1" applyFont="1" applyFill="1"/>
    <xf numFmtId="0" fontId="11" fillId="3" borderId="0" xfId="24" applyNumberFormat="1" applyFont="1" applyFill="1"/>
    <xf numFmtId="0" fontId="48" fillId="3" borderId="0" xfId="24" applyNumberFormat="1" applyFont="1" applyFill="1"/>
    <xf numFmtId="0" fontId="18" fillId="3" borderId="0" xfId="24" applyNumberFormat="1" applyFill="1"/>
    <xf numFmtId="0" fontId="11" fillId="3" borderId="0" xfId="24" applyNumberFormat="1" applyFont="1" applyFill="1" applyAlignment="1">
      <alignment vertical="center"/>
    </xf>
    <xf numFmtId="0" fontId="11" fillId="3" borderId="0" xfId="24" applyNumberFormat="1" applyFont="1" applyFill="1" applyBorder="1"/>
    <xf numFmtId="0" fontId="38" fillId="4" borderId="0" xfId="24" applyNumberFormat="1" applyFont="1" applyFill="1"/>
    <xf numFmtId="0" fontId="11" fillId="4" borderId="0" xfId="24" applyNumberFormat="1" applyFont="1" applyFill="1" applyAlignment="1">
      <alignment vertical="center"/>
    </xf>
    <xf numFmtId="0" fontId="11" fillId="4" borderId="0" xfId="24" applyNumberFormat="1" applyFont="1" applyFill="1"/>
    <xf numFmtId="0" fontId="48" fillId="4" borderId="0" xfId="24" applyNumberFormat="1" applyFont="1" applyFill="1"/>
    <xf numFmtId="0" fontId="18" fillId="4" borderId="0" xfId="24" applyNumberFormat="1" applyFill="1"/>
    <xf numFmtId="0" fontId="11" fillId="4" borderId="0" xfId="24" applyNumberFormat="1" applyFont="1" applyFill="1" applyBorder="1"/>
    <xf numFmtId="0" fontId="19" fillId="0" borderId="0" xfId="14" applyFont="1" applyAlignment="1">
      <alignment horizontal="center"/>
    </xf>
    <xf numFmtId="0" fontId="19" fillId="0" borderId="0" xfId="14" applyFont="1"/>
    <xf numFmtId="0" fontId="8" fillId="0" borderId="0" xfId="14"/>
    <xf numFmtId="165" fontId="8" fillId="4" borderId="0" xfId="14" applyNumberFormat="1" applyFill="1"/>
    <xf numFmtId="0" fontId="8" fillId="4" borderId="0" xfId="14" applyFill="1"/>
    <xf numFmtId="0" fontId="8" fillId="4" borderId="0" xfId="14" applyFill="1" applyBorder="1" applyAlignment="1"/>
    <xf numFmtId="0" fontId="47" fillId="4" borderId="0" xfId="14" applyFont="1" applyFill="1" applyBorder="1" applyAlignment="1">
      <alignment horizontal="right"/>
    </xf>
    <xf numFmtId="0" fontId="47" fillId="4" borderId="0" xfId="14" applyFont="1" applyFill="1" applyBorder="1" applyAlignment="1" applyProtection="1">
      <protection locked="0"/>
    </xf>
    <xf numFmtId="0" fontId="62" fillId="4" borderId="0" xfId="14" applyFont="1" applyFill="1" applyBorder="1" applyAlignment="1">
      <alignment horizontal="center"/>
    </xf>
    <xf numFmtId="0" fontId="63" fillId="4" borderId="0" xfId="14" applyFont="1" applyFill="1" applyBorder="1" applyAlignment="1">
      <alignment horizontal="right"/>
    </xf>
    <xf numFmtId="1" fontId="47" fillId="4" borderId="0" xfId="14" applyNumberFormat="1" applyFont="1" applyFill="1" applyBorder="1" applyAlignment="1" applyProtection="1">
      <protection locked="0"/>
    </xf>
    <xf numFmtId="1" fontId="8" fillId="4" borderId="0" xfId="14" applyNumberFormat="1" applyFill="1" applyBorder="1" applyAlignment="1" applyProtection="1"/>
    <xf numFmtId="0" fontId="64" fillId="4" borderId="0" xfId="14" applyFont="1" applyFill="1" applyBorder="1" applyAlignment="1">
      <alignment horizontal="center"/>
    </xf>
    <xf numFmtId="0" fontId="65" fillId="4" borderId="0" xfId="14" applyFont="1" applyFill="1"/>
    <xf numFmtId="0" fontId="40" fillId="4" borderId="57" xfId="14" applyFont="1" applyFill="1" applyBorder="1" applyAlignment="1">
      <alignment horizontal="center" wrapText="1"/>
    </xf>
    <xf numFmtId="0" fontId="40" fillId="4" borderId="1" xfId="14" applyFont="1" applyFill="1" applyBorder="1" applyAlignment="1">
      <alignment horizontal="center" wrapText="1"/>
    </xf>
    <xf numFmtId="0" fontId="40" fillId="4" borderId="1" xfId="14" applyFont="1" applyFill="1" applyBorder="1" applyAlignment="1">
      <alignment horizontal="center"/>
    </xf>
    <xf numFmtId="0" fontId="40" fillId="4" borderId="58" xfId="14" applyFont="1" applyFill="1" applyBorder="1" applyAlignment="1">
      <alignment horizontal="center"/>
    </xf>
    <xf numFmtId="0" fontId="40" fillId="4" borderId="59" xfId="14" applyFont="1" applyFill="1" applyBorder="1" applyAlignment="1"/>
    <xf numFmtId="0" fontId="40" fillId="4" borderId="3" xfId="14" applyFont="1" applyFill="1" applyBorder="1" applyAlignment="1"/>
    <xf numFmtId="3" fontId="43" fillId="4" borderId="1" xfId="14" applyNumberFormat="1" applyFont="1" applyFill="1" applyBorder="1" applyAlignment="1" applyProtection="1">
      <alignment wrapText="1"/>
      <protection locked="0" hidden="1"/>
    </xf>
    <xf numFmtId="3" fontId="43" fillId="4" borderId="1" xfId="14" applyNumberFormat="1" applyFont="1" applyFill="1" applyBorder="1" applyProtection="1">
      <protection locked="0" hidden="1"/>
    </xf>
    <xf numFmtId="3" fontId="43" fillId="4" borderId="58" xfId="14" applyNumberFormat="1" applyFont="1" applyFill="1" applyBorder="1" applyProtection="1">
      <protection locked="0" hidden="1"/>
    </xf>
    <xf numFmtId="3" fontId="43" fillId="4" borderId="57" xfId="14" applyNumberFormat="1" applyFont="1" applyFill="1" applyBorder="1" applyProtection="1">
      <protection locked="0"/>
    </xf>
    <xf numFmtId="3" fontId="43" fillId="4" borderId="1" xfId="14" applyNumberFormat="1" applyFont="1" applyFill="1" applyBorder="1" applyProtection="1">
      <protection locked="0"/>
    </xf>
    <xf numFmtId="3" fontId="43" fillId="4" borderId="58" xfId="14" applyNumberFormat="1" applyFont="1" applyFill="1" applyBorder="1" applyProtection="1">
      <protection locked="0"/>
    </xf>
    <xf numFmtId="0" fontId="43" fillId="4" borderId="59" xfId="14" applyFont="1" applyFill="1" applyBorder="1" applyAlignment="1">
      <alignment horizontal="left"/>
    </xf>
    <xf numFmtId="3" fontId="43" fillId="4" borderId="57" xfId="14" applyNumberFormat="1" applyFont="1" applyFill="1" applyBorder="1" applyAlignment="1" applyProtection="1">
      <alignment horizontal="right"/>
      <protection locked="0" hidden="1"/>
    </xf>
    <xf numFmtId="0" fontId="43" fillId="4" borderId="60" xfId="14" applyFont="1" applyFill="1" applyBorder="1" applyAlignment="1">
      <alignment horizontal="left"/>
    </xf>
    <xf numFmtId="3" fontId="43" fillId="4" borderId="61" xfId="14" applyNumberFormat="1" applyFont="1" applyFill="1" applyBorder="1" applyAlignment="1" applyProtection="1">
      <alignment horizontal="right"/>
      <protection locked="0" hidden="1"/>
    </xf>
    <xf numFmtId="3" fontId="43" fillId="4" borderId="62" xfId="14" applyNumberFormat="1" applyFont="1" applyFill="1" applyBorder="1" applyProtection="1">
      <protection locked="0" hidden="1"/>
    </xf>
    <xf numFmtId="3" fontId="43" fillId="4" borderId="63" xfId="14" applyNumberFormat="1" applyFont="1" applyFill="1" applyBorder="1" applyProtection="1">
      <protection locked="0" hidden="1"/>
    </xf>
    <xf numFmtId="3" fontId="43" fillId="4" borderId="61" xfId="14" applyNumberFormat="1" applyFont="1" applyFill="1" applyBorder="1" applyProtection="1">
      <protection locked="0"/>
    </xf>
    <xf numFmtId="3" fontId="43" fillId="4" borderId="62" xfId="14" applyNumberFormat="1" applyFont="1" applyFill="1" applyBorder="1" applyProtection="1">
      <protection locked="0"/>
    </xf>
    <xf numFmtId="3" fontId="43" fillId="4" borderId="63" xfId="14" applyNumberFormat="1" applyFont="1" applyFill="1" applyBorder="1" applyProtection="1">
      <protection locked="0"/>
    </xf>
    <xf numFmtId="0" fontId="40" fillId="4" borderId="64" xfId="14" applyFont="1" applyFill="1" applyBorder="1" applyAlignment="1">
      <alignment horizontal="right"/>
    </xf>
    <xf numFmtId="168" fontId="43" fillId="4" borderId="65" xfId="14" applyNumberFormat="1" applyFont="1" applyFill="1" applyBorder="1" applyAlignment="1">
      <alignment horizontal="right"/>
    </xf>
    <xf numFmtId="168" fontId="43" fillId="4" borderId="66" xfId="14" applyNumberFormat="1" applyFont="1" applyFill="1" applyBorder="1" applyAlignment="1">
      <alignment horizontal="right"/>
    </xf>
    <xf numFmtId="168" fontId="43" fillId="4" borderId="67" xfId="14" applyNumberFormat="1" applyFont="1" applyFill="1" applyBorder="1" applyAlignment="1">
      <alignment horizontal="right"/>
    </xf>
    <xf numFmtId="0" fontId="27" fillId="4" borderId="0" xfId="14" applyFont="1" applyFill="1"/>
    <xf numFmtId="0" fontId="11" fillId="0" borderId="0" xfId="14" applyFont="1" applyBorder="1"/>
    <xf numFmtId="0" fontId="47" fillId="0" borderId="0" xfId="14" applyFont="1" applyAlignment="1">
      <alignment horizontal="right" vertical="top"/>
    </xf>
    <xf numFmtId="0" fontId="4" fillId="0" borderId="0" xfId="14" applyFont="1"/>
    <xf numFmtId="3" fontId="11" fillId="0" borderId="68" xfId="14" applyNumberFormat="1" applyFont="1" applyBorder="1" applyAlignment="1" applyProtection="1">
      <alignment horizontal="center"/>
      <protection locked="0" hidden="1"/>
    </xf>
    <xf numFmtId="0" fontId="11" fillId="0" borderId="69" xfId="14" applyFont="1" applyFill="1" applyBorder="1" applyAlignment="1" applyProtection="1">
      <alignment horizontal="justify" wrapText="1"/>
    </xf>
    <xf numFmtId="0" fontId="46" fillId="0" borderId="1" xfId="14" applyFont="1" applyFill="1" applyBorder="1" applyAlignment="1" applyProtection="1">
      <alignment horizontal="center"/>
    </xf>
    <xf numFmtId="0" fontId="11" fillId="0" borderId="1" xfId="14" applyFont="1" applyFill="1" applyBorder="1" applyAlignment="1" applyProtection="1">
      <alignment horizontal="left"/>
    </xf>
    <xf numFmtId="0" fontId="40" fillId="0" borderId="0" xfId="14" applyFont="1" applyBorder="1" applyAlignment="1">
      <alignment horizontal="left" vertical="center" wrapText="1"/>
    </xf>
    <xf numFmtId="0" fontId="40" fillId="0" borderId="0" xfId="14" applyFont="1" applyBorder="1" applyAlignment="1">
      <alignment vertical="center" wrapText="1"/>
    </xf>
    <xf numFmtId="0" fontId="14" fillId="0" borderId="1" xfId="14" applyFont="1" applyFill="1" applyBorder="1" applyAlignment="1" applyProtection="1">
      <alignment horizontal="center" vertical="center"/>
    </xf>
    <xf numFmtId="0" fontId="14" fillId="0" borderId="1" xfId="14" applyFont="1" applyBorder="1" applyAlignment="1">
      <alignment horizontal="center" vertical="center" wrapText="1"/>
    </xf>
    <xf numFmtId="0" fontId="11" fillId="0" borderId="1" xfId="14" applyFont="1" applyBorder="1" applyAlignment="1">
      <alignment horizontal="center" vertical="center" wrapText="1"/>
    </xf>
    <xf numFmtId="0" fontId="14" fillId="0" borderId="1" xfId="14" applyFont="1" applyFill="1" applyBorder="1" applyAlignment="1" applyProtection="1">
      <alignment horizontal="center" vertical="center" wrapText="1"/>
    </xf>
    <xf numFmtId="0" fontId="56" fillId="0" borderId="1" xfId="14" applyFont="1" applyFill="1" applyBorder="1" applyAlignment="1" applyProtection="1">
      <alignment horizontal="center" vertical="center" wrapText="1"/>
    </xf>
    <xf numFmtId="0" fontId="66" fillId="0" borderId="1" xfId="14" applyFont="1" applyFill="1" applyBorder="1" applyAlignment="1" applyProtection="1">
      <alignment horizontal="center" vertical="center" wrapText="1"/>
    </xf>
    <xf numFmtId="0" fontId="74" fillId="0" borderId="1" xfId="14" applyFont="1" applyFill="1" applyBorder="1" applyAlignment="1" applyProtection="1">
      <alignment horizontal="center" vertical="center" wrapText="1"/>
    </xf>
    <xf numFmtId="0" fontId="8" fillId="0" borderId="0" xfId="14" applyAlignment="1">
      <alignment horizontal="center"/>
    </xf>
    <xf numFmtId="0" fontId="11" fillId="0" borderId="1" xfId="14" applyFont="1" applyFill="1" applyBorder="1" applyAlignment="1" applyProtection="1">
      <alignment horizontal="center"/>
    </xf>
    <xf numFmtId="172" fontId="11" fillId="0" borderId="1" xfId="14" applyNumberFormat="1" applyFont="1" applyFill="1" applyBorder="1" applyAlignment="1" applyProtection="1">
      <alignment horizontal="center"/>
    </xf>
    <xf numFmtId="172" fontId="11" fillId="0" borderId="1" xfId="6" applyNumberFormat="1" applyFont="1" applyBorder="1" applyAlignment="1"/>
    <xf numFmtId="169" fontId="11" fillId="0" borderId="1" xfId="14" applyNumberFormat="1" applyFont="1" applyBorder="1" applyAlignment="1"/>
    <xf numFmtId="169" fontId="14" fillId="0" borderId="1" xfId="14" applyNumberFormat="1" applyFont="1" applyBorder="1" applyAlignment="1"/>
    <xf numFmtId="169" fontId="75" fillId="0" borderId="1" xfId="14" applyNumberFormat="1" applyFont="1" applyBorder="1" applyAlignment="1"/>
    <xf numFmtId="0" fontId="41" fillId="0" borderId="0" xfId="14" applyFont="1" applyBorder="1" applyAlignment="1" applyProtection="1">
      <alignment vertical="top" wrapText="1"/>
    </xf>
    <xf numFmtId="0" fontId="14" fillId="0" borderId="1" xfId="14" applyFont="1" applyBorder="1" applyAlignment="1">
      <alignment horizontal="center"/>
    </xf>
    <xf numFmtId="0" fontId="14" fillId="0" borderId="1" xfId="14" applyFont="1" applyBorder="1" applyAlignment="1">
      <alignment horizontal="center" wrapText="1"/>
    </xf>
    <xf numFmtId="0" fontId="14" fillId="0" borderId="7" xfId="14" applyFont="1" applyBorder="1" applyAlignment="1">
      <alignment horizontal="center"/>
    </xf>
    <xf numFmtId="0" fontId="44" fillId="0" borderId="66" xfId="14" applyFont="1" applyBorder="1" applyAlignment="1">
      <alignment horizontal="center" wrapText="1"/>
    </xf>
    <xf numFmtId="3" fontId="11" fillId="4" borderId="1" xfId="14" applyNumberFormat="1" applyFont="1" applyFill="1" applyBorder="1" applyAlignment="1"/>
    <xf numFmtId="3" fontId="11" fillId="0" borderId="1" xfId="14" applyNumberFormat="1" applyFont="1" applyFill="1" applyBorder="1" applyAlignment="1"/>
    <xf numFmtId="0" fontId="11" fillId="0" borderId="1" xfId="14" applyFont="1" applyFill="1" applyBorder="1" applyAlignment="1">
      <alignment horizontal="center"/>
    </xf>
    <xf numFmtId="3" fontId="11" fillId="0" borderId="0" xfId="14" applyNumberFormat="1" applyFont="1"/>
    <xf numFmtId="0" fontId="14" fillId="0" borderId="19" xfId="14" applyFont="1" applyFill="1" applyBorder="1" applyAlignment="1" applyProtection="1">
      <alignment horizontal="left"/>
    </xf>
    <xf numFmtId="0" fontId="14" fillId="0" borderId="64" xfId="14" applyFont="1" applyFill="1" applyBorder="1" applyAlignment="1" applyProtection="1">
      <alignment horizontal="center"/>
    </xf>
    <xf numFmtId="3" fontId="14" fillId="0" borderId="1" xfId="14" applyNumberFormat="1" applyFont="1" applyFill="1" applyBorder="1" applyAlignment="1"/>
    <xf numFmtId="0" fontId="14" fillId="0" borderId="1" xfId="14" applyFont="1" applyFill="1" applyBorder="1" applyAlignment="1">
      <alignment horizontal="center"/>
    </xf>
    <xf numFmtId="3" fontId="11" fillId="0" borderId="0" xfId="14" applyNumberFormat="1" applyFont="1" applyAlignment="1">
      <alignment horizontal="center"/>
    </xf>
    <xf numFmtId="0" fontId="21" fillId="0" borderId="1" xfId="14" applyFont="1" applyBorder="1" applyAlignment="1">
      <alignment horizontal="center" wrapText="1"/>
    </xf>
    <xf numFmtId="0" fontId="14" fillId="0" borderId="66" xfId="14" applyFont="1" applyBorder="1" applyAlignment="1">
      <alignment horizontal="center" vertical="center" wrapText="1"/>
    </xf>
    <xf numFmtId="0" fontId="11" fillId="0" borderId="1" xfId="14" applyFont="1" applyBorder="1"/>
    <xf numFmtId="0" fontId="44" fillId="0" borderId="1" xfId="14" applyFont="1" applyBorder="1" applyAlignment="1">
      <alignment horizontal="center"/>
    </xf>
    <xf numFmtId="0" fontId="44" fillId="0" borderId="1" xfId="14" applyFont="1" applyBorder="1" applyAlignment="1">
      <alignment horizontal="center" wrapText="1"/>
    </xf>
    <xf numFmtId="0" fontId="14" fillId="0" borderId="1" xfId="14" applyFont="1" applyFill="1" applyBorder="1" applyAlignment="1" applyProtection="1">
      <alignment horizontal="left"/>
    </xf>
    <xf numFmtId="0" fontId="61" fillId="0" borderId="0" xfId="14" applyFont="1"/>
    <xf numFmtId="0" fontId="11" fillId="0" borderId="1" xfId="14" applyFont="1" applyBorder="1" applyAlignment="1">
      <alignment horizontal="center"/>
    </xf>
    <xf numFmtId="0" fontId="11" fillId="0" borderId="0" xfId="14" applyFont="1" applyAlignment="1">
      <alignment horizontal="center" vertical="center" wrapText="1"/>
    </xf>
    <xf numFmtId="0" fontId="46" fillId="0" borderId="1" xfId="14" applyFont="1" applyBorder="1"/>
    <xf numFmtId="0" fontId="46" fillId="0" borderId="0" xfId="14" applyFont="1"/>
    <xf numFmtId="0" fontId="11" fillId="0" borderId="3" xfId="14" applyFont="1" applyFill="1" applyBorder="1" applyAlignment="1">
      <alignment horizontal="center"/>
    </xf>
    <xf numFmtId="3" fontId="14" fillId="4" borderId="1" xfId="14" applyNumberFormat="1" applyFont="1" applyFill="1" applyBorder="1" applyAlignment="1"/>
    <xf numFmtId="0" fontId="14" fillId="0" borderId="3" xfId="14" applyFont="1" applyFill="1" applyBorder="1" applyAlignment="1">
      <alignment horizontal="center"/>
    </xf>
    <xf numFmtId="0" fontId="14" fillId="0" borderId="3" xfId="14" applyFont="1" applyBorder="1" applyAlignment="1">
      <alignment horizontal="center" vertical="center" wrapText="1"/>
    </xf>
    <xf numFmtId="0" fontId="44" fillId="0" borderId="1" xfId="14" applyFont="1" applyBorder="1" applyAlignment="1">
      <alignment horizontal="center" vertical="center" wrapText="1"/>
    </xf>
    <xf numFmtId="0" fontId="14" fillId="0" borderId="16" xfId="14" applyFont="1" applyFill="1" applyBorder="1" applyAlignment="1" applyProtection="1">
      <alignment horizontal="left"/>
    </xf>
    <xf numFmtId="0" fontId="44" fillId="0" borderId="70" xfId="14" applyFont="1" applyBorder="1" applyAlignment="1">
      <alignment horizontal="center" vertical="center" wrapText="1"/>
    </xf>
    <xf numFmtId="0" fontId="44" fillId="0" borderId="71" xfId="14" applyFont="1" applyBorder="1" applyAlignment="1">
      <alignment horizontal="center" vertical="center" wrapText="1"/>
    </xf>
    <xf numFmtId="0" fontId="44" fillId="0" borderId="72" xfId="14" applyFont="1" applyBorder="1" applyAlignment="1">
      <alignment horizontal="center" vertical="center" wrapText="1"/>
    </xf>
    <xf numFmtId="0" fontId="44" fillId="0" borderId="73" xfId="14" applyFont="1" applyBorder="1" applyAlignment="1">
      <alignment horizontal="center" vertical="center" wrapText="1"/>
    </xf>
    <xf numFmtId="0" fontId="46" fillId="0" borderId="0" xfId="14" applyFont="1" applyAlignment="1">
      <alignment horizontal="center" vertical="center" wrapText="1"/>
    </xf>
    <xf numFmtId="3" fontId="11" fillId="4" borderId="66" xfId="14" applyNumberFormat="1" applyFont="1" applyFill="1" applyBorder="1" applyAlignment="1">
      <alignment horizontal="center"/>
    </xf>
    <xf numFmtId="3" fontId="14" fillId="0" borderId="74" xfId="14" applyNumberFormat="1" applyFont="1" applyBorder="1" applyAlignment="1">
      <alignment horizontal="center"/>
    </xf>
    <xf numFmtId="3" fontId="11" fillId="4" borderId="1" xfId="14" applyNumberFormat="1" applyFont="1" applyFill="1" applyBorder="1" applyAlignment="1">
      <alignment horizontal="center"/>
    </xf>
    <xf numFmtId="0" fontId="14" fillId="0" borderId="59" xfId="14" applyFont="1" applyFill="1" applyBorder="1" applyAlignment="1" applyProtection="1">
      <alignment horizontal="center"/>
    </xf>
    <xf numFmtId="3" fontId="14" fillId="0" borderId="75" xfId="14" applyNumberFormat="1" applyFont="1" applyBorder="1" applyAlignment="1">
      <alignment horizontal="center"/>
    </xf>
    <xf numFmtId="0" fontId="11" fillId="0" borderId="76" xfId="14" applyFont="1" applyFill="1" applyBorder="1" applyAlignment="1" applyProtection="1">
      <alignment horizontal="left"/>
    </xf>
    <xf numFmtId="0" fontId="14" fillId="0" borderId="60" xfId="14" applyFont="1" applyFill="1" applyBorder="1" applyAlignment="1" applyProtection="1">
      <alignment horizontal="center"/>
    </xf>
    <xf numFmtId="3" fontId="14" fillId="0" borderId="77" xfId="14" applyNumberFormat="1" applyFont="1" applyBorder="1" applyAlignment="1">
      <alignment horizontal="center"/>
    </xf>
    <xf numFmtId="0" fontId="56" fillId="0" borderId="16" xfId="14" applyFont="1" applyBorder="1"/>
    <xf numFmtId="3" fontId="11" fillId="0" borderId="1" xfId="14" applyNumberFormat="1" applyFont="1" applyBorder="1" applyAlignment="1">
      <alignment horizontal="center"/>
    </xf>
    <xf numFmtId="0" fontId="14" fillId="0" borderId="78" xfId="14" applyFont="1" applyBorder="1" applyAlignment="1">
      <alignment horizontal="center" wrapText="1"/>
    </xf>
    <xf numFmtId="0" fontId="56" fillId="0" borderId="79" xfId="14" applyFont="1" applyBorder="1"/>
    <xf numFmtId="0" fontId="11" fillId="0" borderId="80" xfId="14" applyFont="1" applyBorder="1" applyAlignment="1">
      <alignment horizontal="center"/>
    </xf>
    <xf numFmtId="3" fontId="11" fillId="0" borderId="80" xfId="14" applyNumberFormat="1" applyFont="1" applyBorder="1" applyAlignment="1">
      <alignment horizontal="center"/>
    </xf>
    <xf numFmtId="0" fontId="14" fillId="0" borderId="81" xfId="14" applyFont="1" applyBorder="1" applyAlignment="1">
      <alignment horizontal="center" wrapText="1"/>
    </xf>
    <xf numFmtId="0" fontId="14" fillId="0" borderId="82" xfId="14" applyFont="1" applyBorder="1" applyAlignment="1">
      <alignment horizontal="center" wrapText="1"/>
    </xf>
    <xf numFmtId="0" fontId="44" fillId="0" borderId="1" xfId="14" applyFont="1" applyFill="1" applyBorder="1" applyAlignment="1" applyProtection="1">
      <alignment horizontal="center" vertical="center"/>
    </xf>
    <xf numFmtId="0" fontId="44" fillId="0" borderId="1" xfId="14" applyFont="1" applyFill="1" applyBorder="1" applyAlignment="1" applyProtection="1">
      <alignment horizontal="center" vertical="center" wrapText="1"/>
    </xf>
    <xf numFmtId="0" fontId="76" fillId="0" borderId="0" xfId="14" applyFont="1" applyAlignment="1">
      <alignment horizontal="center"/>
    </xf>
    <xf numFmtId="0" fontId="76" fillId="0" borderId="0" xfId="14" applyFont="1"/>
    <xf numFmtId="40" fontId="11" fillId="0" borderId="1" xfId="5" applyFont="1" applyBorder="1" applyAlignment="1"/>
    <xf numFmtId="38" fontId="11" fillId="0" borderId="1" xfId="5" applyNumberFormat="1" applyFont="1" applyBorder="1" applyAlignment="1"/>
    <xf numFmtId="4" fontId="11" fillId="0" borderId="1" xfId="14" applyNumberFormat="1" applyFont="1" applyBorder="1" applyAlignment="1"/>
    <xf numFmtId="4" fontId="77" fillId="0" borderId="1" xfId="14" applyNumberFormat="1" applyFont="1" applyBorder="1" applyAlignment="1">
      <alignment horizontal="center"/>
    </xf>
    <xf numFmtId="10" fontId="11" fillId="0" borderId="1" xfId="42" applyNumberFormat="1" applyFont="1" applyBorder="1" applyAlignment="1"/>
    <xf numFmtId="0" fontId="19" fillId="0" borderId="0" xfId="14" applyFont="1" applyAlignment="1">
      <alignment horizontal="left"/>
    </xf>
    <xf numFmtId="0" fontId="78" fillId="0" borderId="83" xfId="14" applyFont="1" applyBorder="1" applyAlignment="1">
      <alignment horizontal="right" vertical="center" wrapText="1"/>
    </xf>
    <xf numFmtId="0" fontId="14" fillId="0" borderId="84" xfId="14" applyFont="1" applyBorder="1" applyAlignment="1">
      <alignment horizontal="center" vertical="center" wrapText="1"/>
    </xf>
    <xf numFmtId="0" fontId="14" fillId="0" borderId="85" xfId="14" applyFont="1" applyBorder="1" applyAlignment="1">
      <alignment horizontal="center" vertical="center" wrapText="1"/>
    </xf>
    <xf numFmtId="0" fontId="14" fillId="0" borderId="86" xfId="14" applyFont="1" applyBorder="1" applyAlignment="1">
      <alignment horizontal="center" vertical="center" wrapText="1"/>
    </xf>
    <xf numFmtId="0" fontId="11" fillId="0" borderId="19" xfId="14" applyFont="1" applyFill="1" applyBorder="1" applyAlignment="1" applyProtection="1">
      <alignment horizontal="justify"/>
    </xf>
    <xf numFmtId="0" fontId="11" fillId="0" borderId="66" xfId="14" applyFont="1" applyFill="1" applyBorder="1" applyAlignment="1" applyProtection="1">
      <alignment horizontal="center"/>
    </xf>
    <xf numFmtId="38" fontId="11" fillId="0" borderId="66" xfId="5" applyNumberFormat="1" applyFont="1" applyBorder="1"/>
    <xf numFmtId="10" fontId="8" fillId="0" borderId="18" xfId="42" applyNumberFormat="1" applyFont="1" applyBorder="1" applyAlignment="1">
      <alignment horizontal="center"/>
    </xf>
    <xf numFmtId="38" fontId="11" fillId="0" borderId="1" xfId="5" applyNumberFormat="1" applyFont="1" applyBorder="1"/>
    <xf numFmtId="10" fontId="8" fillId="0" borderId="78" xfId="42" applyNumberFormat="1" applyFont="1" applyBorder="1" applyAlignment="1">
      <alignment horizontal="center"/>
    </xf>
    <xf numFmtId="10" fontId="8" fillId="0" borderId="81" xfId="42" applyNumberFormat="1" applyFont="1" applyBorder="1" applyAlignment="1">
      <alignment horizontal="center"/>
    </xf>
    <xf numFmtId="10" fontId="72" fillId="0" borderId="59" xfId="42" applyNumberFormat="1" applyFont="1" applyBorder="1" applyAlignment="1">
      <alignment horizontal="center" wrapText="1"/>
    </xf>
    <xf numFmtId="0" fontId="11" fillId="0" borderId="87" xfId="14" applyFont="1" applyBorder="1" applyAlignment="1">
      <alignment horizontal="center" vertical="center" wrapText="1"/>
    </xf>
    <xf numFmtId="2" fontId="14" fillId="0" borderId="54" xfId="14" applyNumberFormat="1" applyFont="1" applyBorder="1" applyAlignment="1">
      <alignment horizontal="center" vertical="center" wrapText="1"/>
    </xf>
    <xf numFmtId="173" fontId="14" fillId="0" borderId="88" xfId="14" applyNumberFormat="1" applyFont="1" applyBorder="1" applyAlignment="1">
      <alignment horizontal="center" vertical="center" wrapText="1"/>
    </xf>
    <xf numFmtId="38" fontId="11" fillId="0" borderId="59" xfId="5" applyNumberFormat="1" applyFont="1" applyBorder="1"/>
    <xf numFmtId="10" fontId="8" fillId="0" borderId="59" xfId="42" applyNumberFormat="1" applyFont="1" applyBorder="1" applyAlignment="1">
      <alignment horizontal="center"/>
    </xf>
    <xf numFmtId="10" fontId="8" fillId="0" borderId="64" xfId="42" applyNumberFormat="1" applyFont="1" applyBorder="1" applyAlignment="1">
      <alignment horizontal="center"/>
    </xf>
    <xf numFmtId="10" fontId="8" fillId="0" borderId="82" xfId="42" applyNumberFormat="1" applyFont="1" applyBorder="1" applyAlignment="1">
      <alignment horizontal="center"/>
    </xf>
    <xf numFmtId="0" fontId="80" fillId="0" borderId="0" xfId="14" applyFont="1"/>
    <xf numFmtId="0" fontId="11" fillId="0" borderId="62" xfId="14" applyFont="1" applyFill="1" applyBorder="1" applyAlignment="1" applyProtection="1">
      <alignment horizontal="center"/>
    </xf>
    <xf numFmtId="38" fontId="11" fillId="0" borderId="62" xfId="5" applyNumberFormat="1" applyFont="1" applyBorder="1"/>
    <xf numFmtId="165" fontId="8" fillId="0" borderId="0" xfId="14" applyNumberFormat="1" applyFont="1"/>
    <xf numFmtId="1" fontId="11" fillId="0" borderId="0" xfId="14" applyNumberFormat="1" applyFont="1"/>
    <xf numFmtId="1" fontId="14" fillId="0" borderId="1" xfId="14" applyNumberFormat="1" applyFont="1" applyFill="1" applyBorder="1" applyAlignment="1" applyProtection="1">
      <alignment horizontal="center" vertical="center" wrapText="1"/>
    </xf>
    <xf numFmtId="3" fontId="14" fillId="0" borderId="1" xfId="14" applyNumberFormat="1" applyFont="1" applyFill="1" applyBorder="1" applyAlignment="1" applyProtection="1">
      <alignment horizontal="center" vertical="center" wrapText="1"/>
    </xf>
    <xf numFmtId="1" fontId="44" fillId="0" borderId="1" xfId="14" applyNumberFormat="1" applyFont="1" applyFill="1" applyBorder="1" applyAlignment="1" applyProtection="1">
      <alignment horizontal="center" vertical="center" wrapText="1"/>
    </xf>
    <xf numFmtId="3" fontId="44" fillId="0" borderId="1" xfId="14" applyNumberFormat="1" applyFont="1" applyFill="1" applyBorder="1" applyAlignment="1" applyProtection="1">
      <alignment horizontal="center" vertical="center" wrapText="1"/>
    </xf>
    <xf numFmtId="3" fontId="11" fillId="0" borderId="1" xfId="5" applyNumberFormat="1" applyFont="1" applyBorder="1" applyAlignment="1"/>
    <xf numFmtId="3" fontId="11" fillId="0" borderId="1" xfId="14" applyNumberFormat="1" applyFont="1" applyBorder="1" applyAlignment="1"/>
    <xf numFmtId="1" fontId="11" fillId="0" borderId="0" xfId="14" applyNumberFormat="1" applyFont="1" applyAlignment="1">
      <alignment horizontal="center"/>
    </xf>
    <xf numFmtId="0" fontId="46" fillId="0" borderId="1" xfId="14" applyFont="1" applyFill="1" applyBorder="1" applyAlignment="1" applyProtection="1">
      <alignment horizontal="center" vertical="center" wrapText="1"/>
    </xf>
    <xf numFmtId="0" fontId="76" fillId="0" borderId="1" xfId="14" applyFont="1" applyBorder="1"/>
    <xf numFmtId="0" fontId="28" fillId="0" borderId="1" xfId="14" applyFont="1" applyBorder="1"/>
    <xf numFmtId="0" fontId="32" fillId="0" borderId="0" xfId="25"/>
    <xf numFmtId="0" fontId="32" fillId="0" borderId="0" xfId="25" quotePrefix="1" applyNumberFormat="1"/>
    <xf numFmtId="0" fontId="72" fillId="0" borderId="0" xfId="14" quotePrefix="1" applyNumberFormat="1" applyFont="1"/>
    <xf numFmtId="0" fontId="14" fillId="0" borderId="0" xfId="14" applyNumberFormat="1" applyFont="1" applyFill="1" applyBorder="1" applyAlignment="1" applyProtection="1">
      <alignment horizontal="center" vertical="center"/>
    </xf>
    <xf numFmtId="0" fontId="8" fillId="0" borderId="0" xfId="14" applyNumberFormat="1"/>
    <xf numFmtId="1" fontId="8" fillId="0" borderId="0" xfId="14" applyNumberFormat="1"/>
    <xf numFmtId="0" fontId="14" fillId="0" borderId="0" xfId="27" applyFont="1" applyFill="1" applyBorder="1" applyAlignment="1" applyProtection="1">
      <alignment horizontal="center" vertical="center"/>
    </xf>
    <xf numFmtId="49" fontId="8" fillId="0" borderId="0" xfId="14" applyNumberFormat="1"/>
    <xf numFmtId="2" fontId="8" fillId="0" borderId="0" xfId="14" applyNumberFormat="1"/>
    <xf numFmtId="0" fontId="14" fillId="0" borderId="0" xfId="34" applyFont="1" applyFill="1" applyBorder="1" applyAlignment="1" applyProtection="1">
      <alignment horizontal="center" vertical="center"/>
    </xf>
    <xf numFmtId="38" fontId="8" fillId="0" borderId="0" xfId="14" applyNumberFormat="1"/>
    <xf numFmtId="10" fontId="8" fillId="0" borderId="0" xfId="14" applyNumberFormat="1"/>
    <xf numFmtId="0" fontId="32" fillId="0" borderId="0" xfId="0" applyFont="1"/>
    <xf numFmtId="0" fontId="32" fillId="0" borderId="0" xfId="0" quotePrefix="1" applyNumberFormat="1" applyFont="1"/>
    <xf numFmtId="0" fontId="2" fillId="0" borderId="0" xfId="0" quotePrefix="1" applyNumberFormat="1" applyFont="1"/>
    <xf numFmtId="0" fontId="0" fillId="0" borderId="0" xfId="0" applyNumberFormat="1" applyFont="1"/>
    <xf numFmtId="14" fontId="0" fillId="0" borderId="0" xfId="0" applyNumberFormat="1"/>
    <xf numFmtId="0" fontId="18" fillId="2" borderId="0" xfId="24" applyNumberFormat="1" applyBorder="1" applyProtection="1"/>
    <xf numFmtId="0" fontId="50" fillId="2" borderId="89" xfId="24" applyNumberFormat="1" applyFont="1" applyBorder="1" applyAlignment="1" applyProtection="1">
      <alignment horizontal="centerContinuous" vertical="center"/>
    </xf>
    <xf numFmtId="0" fontId="50" fillId="2" borderId="90" xfId="24" applyNumberFormat="1" applyFont="1" applyBorder="1" applyAlignment="1" applyProtection="1">
      <alignment horizontal="centerContinuous" vertical="center"/>
    </xf>
    <xf numFmtId="0" fontId="51" fillId="2" borderId="91" xfId="24" applyNumberFormat="1" applyFont="1" applyBorder="1" applyAlignment="1" applyProtection="1">
      <alignment horizontal="centerContinuous"/>
    </xf>
    <xf numFmtId="0" fontId="51" fillId="2" borderId="91" xfId="24" applyNumberFormat="1" applyFont="1" applyBorder="1" applyAlignment="1" applyProtection="1">
      <alignment horizontal="centerContinuous" vertical="center"/>
    </xf>
    <xf numFmtId="0" fontId="50" fillId="2" borderId="92" xfId="24" applyNumberFormat="1" applyFont="1" applyBorder="1" applyAlignment="1" applyProtection="1">
      <alignment horizontal="centerContinuous" vertical="center" wrapText="1"/>
    </xf>
    <xf numFmtId="0" fontId="18" fillId="2" borderId="27" xfId="24" applyNumberFormat="1" applyBorder="1" applyProtection="1"/>
    <xf numFmtId="0" fontId="53" fillId="0" borderId="93" xfId="24" applyNumberFormat="1" applyFont="1" applyFill="1" applyBorder="1" applyAlignment="1" applyProtection="1">
      <alignment horizontal="center" vertical="center"/>
    </xf>
    <xf numFmtId="0" fontId="53" fillId="0" borderId="94" xfId="24" applyNumberFormat="1" applyFont="1" applyFill="1" applyBorder="1" applyAlignment="1" applyProtection="1">
      <alignment horizontal="center" vertical="center"/>
    </xf>
    <xf numFmtId="0" fontId="53" fillId="0" borderId="95" xfId="24" applyNumberFormat="1" applyFont="1" applyFill="1" applyBorder="1" applyAlignment="1" applyProtection="1">
      <alignment horizontal="center" vertical="center"/>
    </xf>
    <xf numFmtId="3" fontId="11" fillId="0" borderId="2" xfId="37" applyNumberFormat="1" applyFont="1" applyFill="1" applyBorder="1" applyProtection="1">
      <protection locked="0" hidden="1"/>
    </xf>
    <xf numFmtId="3" fontId="11" fillId="0" borderId="68" xfId="37" applyNumberFormat="1" applyFont="1" applyFill="1" applyBorder="1" applyProtection="1">
      <protection locked="0" hidden="1"/>
    </xf>
    <xf numFmtId="3" fontId="11" fillId="0" borderId="65" xfId="37" applyNumberFormat="1" applyFont="1" applyFill="1" applyBorder="1" applyProtection="1">
      <protection locked="0" hidden="1"/>
    </xf>
    <xf numFmtId="0" fontId="11" fillId="0" borderId="65" xfId="37" applyNumberFormat="1" applyFont="1" applyFill="1" applyBorder="1" applyProtection="1">
      <protection locked="0" hidden="1"/>
    </xf>
    <xf numFmtId="0" fontId="11" fillId="0" borderId="67" xfId="37" applyNumberFormat="1" applyFont="1" applyFill="1" applyBorder="1" applyProtection="1">
      <protection locked="0" hidden="1"/>
    </xf>
    <xf numFmtId="3" fontId="11" fillId="0" borderId="68" xfId="38" applyNumberFormat="1" applyFont="1" applyFill="1" applyBorder="1" applyProtection="1">
      <protection locked="0" hidden="1"/>
    </xf>
    <xf numFmtId="3" fontId="11" fillId="0" borderId="96" xfId="39" applyNumberFormat="1" applyFont="1" applyFill="1" applyBorder="1" applyAlignment="1" applyProtection="1">
      <protection locked="0" hidden="1"/>
    </xf>
    <xf numFmtId="3" fontId="11" fillId="0" borderId="97" xfId="39" applyNumberFormat="1" applyFont="1" applyFill="1" applyBorder="1" applyAlignment="1" applyProtection="1">
      <protection locked="0" hidden="1"/>
    </xf>
    <xf numFmtId="3" fontId="11" fillId="0" borderId="68" xfId="39" applyNumberFormat="1" applyFont="1" applyFill="1" applyBorder="1" applyAlignment="1" applyProtection="1">
      <protection locked="0" hidden="1"/>
    </xf>
    <xf numFmtId="3" fontId="11" fillId="0" borderId="57" xfId="39" applyNumberFormat="1" applyFont="1" applyFill="1" applyBorder="1" applyAlignment="1" applyProtection="1">
      <protection locked="0" hidden="1"/>
    </xf>
    <xf numFmtId="3" fontId="11" fillId="0" borderId="11" xfId="39" applyNumberFormat="1" applyFont="1" applyFill="1" applyBorder="1" applyAlignment="1" applyProtection="1">
      <protection locked="0" hidden="1"/>
    </xf>
    <xf numFmtId="3" fontId="11" fillId="0" borderId="98" xfId="39" applyNumberFormat="1" applyFont="1" applyFill="1" applyBorder="1" applyAlignment="1" applyProtection="1">
      <protection locked="0" hidden="1"/>
    </xf>
    <xf numFmtId="3" fontId="11" fillId="0" borderId="65" xfId="14" applyNumberFormat="1" applyFont="1" applyBorder="1" applyAlignment="1" applyProtection="1">
      <alignment horizontal="center"/>
      <protection locked="0" hidden="1"/>
    </xf>
    <xf numFmtId="3" fontId="11" fillId="0" borderId="57" xfId="14" applyNumberFormat="1" applyFont="1" applyBorder="1" applyAlignment="1" applyProtection="1">
      <alignment horizontal="center"/>
      <protection locked="0" hidden="1"/>
    </xf>
    <xf numFmtId="3" fontId="11" fillId="0" borderId="99" xfId="14" applyNumberFormat="1" applyFont="1" applyBorder="1" applyAlignment="1" applyProtection="1">
      <alignment horizontal="center"/>
      <protection locked="0" hidden="1"/>
    </xf>
    <xf numFmtId="3" fontId="11" fillId="0" borderId="3" xfId="14" applyNumberFormat="1" applyFont="1" applyBorder="1" applyAlignment="1" applyProtection="1">
      <alignment horizontal="center"/>
      <protection locked="0" hidden="1"/>
    </xf>
    <xf numFmtId="3" fontId="11" fillId="0" borderId="7" xfId="14" applyNumberFormat="1" applyFont="1" applyBorder="1" applyAlignment="1" applyProtection="1">
      <alignment horizontal="center"/>
      <protection locked="0" hidden="1"/>
    </xf>
    <xf numFmtId="3" fontId="11" fillId="0" borderId="11" xfId="14" applyNumberFormat="1" applyFont="1" applyBorder="1" applyAlignment="1" applyProtection="1">
      <alignment horizontal="center"/>
      <protection locked="0" hidden="1"/>
    </xf>
    <xf numFmtId="3" fontId="11" fillId="0" borderId="98" xfId="14" applyNumberFormat="1" applyFont="1" applyBorder="1" applyAlignment="1" applyProtection="1">
      <alignment horizontal="center"/>
      <protection locked="0" hidden="1"/>
    </xf>
    <xf numFmtId="3" fontId="11" fillId="0" borderId="100" xfId="14" applyNumberFormat="1" applyFont="1" applyBorder="1" applyAlignment="1" applyProtection="1">
      <alignment horizontal="center"/>
      <protection locked="0" hidden="1"/>
    </xf>
    <xf numFmtId="3" fontId="11" fillId="4" borderId="68" xfId="14" applyNumberFormat="1" applyFont="1" applyFill="1" applyBorder="1" applyAlignment="1" applyProtection="1">
      <protection hidden="1"/>
    </xf>
    <xf numFmtId="3" fontId="11" fillId="4" borderId="65" xfId="14" applyNumberFormat="1" applyFont="1" applyFill="1" applyBorder="1" applyAlignment="1" applyProtection="1">
      <protection locked="0" hidden="1"/>
    </xf>
    <xf numFmtId="3" fontId="11" fillId="4" borderId="2" xfId="14" applyNumberFormat="1" applyFont="1" applyFill="1" applyBorder="1" applyAlignment="1" applyProtection="1">
      <protection locked="0" hidden="1"/>
    </xf>
    <xf numFmtId="0" fontId="47" fillId="2" borderId="0" xfId="24" applyNumberFormat="1" applyFont="1" applyProtection="1">
      <protection hidden="1"/>
    </xf>
    <xf numFmtId="0" fontId="18" fillId="2" borderId="0" xfId="24" applyNumberFormat="1" applyProtection="1">
      <protection hidden="1"/>
    </xf>
    <xf numFmtId="0" fontId="50" fillId="2" borderId="103" xfId="24" applyNumberFormat="1" applyFont="1" applyBorder="1" applyAlignment="1" applyProtection="1">
      <alignment horizontal="centerContinuous" vertical="center"/>
      <protection hidden="1"/>
    </xf>
    <xf numFmtId="14" fontId="50" fillId="2" borderId="39" xfId="24" applyNumberFormat="1" applyFont="1" applyBorder="1" applyAlignment="1" applyProtection="1">
      <alignment horizontal="centerContinuous" vertical="center"/>
      <protection hidden="1"/>
    </xf>
    <xf numFmtId="0" fontId="53" fillId="0" borderId="95" xfId="24" applyNumberFormat="1" applyFont="1" applyFill="1" applyBorder="1" applyAlignment="1" applyProtection="1">
      <alignment horizontal="center" vertical="center"/>
      <protection hidden="1"/>
    </xf>
    <xf numFmtId="0" fontId="49" fillId="2" borderId="104" xfId="24" applyNumberFormat="1" applyFont="1" applyBorder="1" applyAlignment="1" applyProtection="1">
      <alignment horizontal="center"/>
      <protection hidden="1"/>
    </xf>
    <xf numFmtId="0" fontId="18" fillId="2" borderId="0" xfId="24" applyNumberFormat="1" applyBorder="1" applyProtection="1">
      <protection hidden="1"/>
    </xf>
    <xf numFmtId="3" fontId="11" fillId="2" borderId="0" xfId="24" applyNumberFormat="1" applyFont="1" applyBorder="1" applyProtection="1">
      <protection locked="0" hidden="1"/>
    </xf>
    <xf numFmtId="3" fontId="11" fillId="3" borderId="0" xfId="24" applyNumberFormat="1" applyFont="1" applyFill="1" applyBorder="1" applyProtection="1">
      <protection locked="0" hidden="1"/>
    </xf>
    <xf numFmtId="0" fontId="18" fillId="2" borderId="0" xfId="24" applyNumberFormat="1" applyFont="1" applyProtection="1">
      <protection hidden="1"/>
    </xf>
    <xf numFmtId="0" fontId="18" fillId="4" borderId="0" xfId="24" applyNumberFormat="1" applyFont="1" applyFill="1" applyProtection="1">
      <protection hidden="1"/>
    </xf>
    <xf numFmtId="0" fontId="50" fillId="2" borderId="105" xfId="24" applyNumberFormat="1" applyFont="1" applyBorder="1" applyAlignment="1" applyProtection="1">
      <alignment horizontal="centerContinuous" vertical="center"/>
      <protection hidden="1"/>
    </xf>
    <xf numFmtId="14" fontId="50" fillId="2" borderId="31" xfId="24" applyNumberFormat="1" applyFont="1" applyBorder="1" applyAlignment="1" applyProtection="1">
      <alignment horizontal="centerContinuous" vertical="center"/>
      <protection hidden="1"/>
    </xf>
    <xf numFmtId="0" fontId="53" fillId="0" borderId="106" xfId="24" applyNumberFormat="1" applyFont="1" applyFill="1" applyBorder="1" applyAlignment="1" applyProtection="1">
      <alignment horizontal="center" vertical="center"/>
      <protection hidden="1"/>
    </xf>
    <xf numFmtId="0" fontId="49" fillId="2" borderId="107" xfId="24" applyNumberFormat="1" applyFont="1" applyBorder="1" applyAlignment="1" applyProtection="1">
      <alignment horizontal="center"/>
      <protection hidden="1"/>
    </xf>
    <xf numFmtId="0" fontId="18" fillId="2" borderId="108" xfId="24" applyNumberFormat="1" applyBorder="1" applyProtection="1">
      <protection hidden="1"/>
    </xf>
    <xf numFmtId="3" fontId="11" fillId="2" borderId="70" xfId="24" applyNumberFormat="1" applyFont="1" applyBorder="1" applyProtection="1">
      <protection hidden="1"/>
    </xf>
    <xf numFmtId="3" fontId="11" fillId="2" borderId="72" xfId="24" applyNumberFormat="1" applyFont="1" applyBorder="1" applyProtection="1">
      <protection hidden="1"/>
    </xf>
    <xf numFmtId="3" fontId="11" fillId="2" borderId="16" xfId="24" applyNumberFormat="1" applyFont="1" applyBorder="1" applyProtection="1">
      <protection hidden="1"/>
    </xf>
    <xf numFmtId="3" fontId="11" fillId="2" borderId="78" xfId="24" applyNumberFormat="1" applyFont="1" applyBorder="1" applyProtection="1">
      <protection hidden="1"/>
    </xf>
    <xf numFmtId="3" fontId="11" fillId="2" borderId="76" xfId="24" applyNumberFormat="1" applyFont="1" applyBorder="1" applyProtection="1">
      <protection hidden="1"/>
    </xf>
    <xf numFmtId="3" fontId="11" fillId="2" borderId="82" xfId="24" applyNumberFormat="1" applyFont="1" applyBorder="1" applyProtection="1">
      <protection hidden="1"/>
    </xf>
    <xf numFmtId="3" fontId="11" fillId="2" borderId="0" xfId="24" applyNumberFormat="1" applyFont="1" applyBorder="1" applyProtection="1">
      <protection hidden="1"/>
    </xf>
    <xf numFmtId="3" fontId="11" fillId="2" borderId="108" xfId="24" applyNumberFormat="1" applyFont="1" applyBorder="1" applyProtection="1">
      <protection hidden="1"/>
    </xf>
    <xf numFmtId="3" fontId="11" fillId="0" borderId="0" xfId="24" applyNumberFormat="1" applyFont="1" applyFill="1" applyBorder="1" applyProtection="1">
      <protection hidden="1"/>
    </xf>
    <xf numFmtId="3" fontId="11" fillId="0" borderId="108" xfId="24" applyNumberFormat="1" applyFont="1" applyFill="1" applyBorder="1" applyProtection="1">
      <protection hidden="1"/>
    </xf>
    <xf numFmtId="3" fontId="11" fillId="3" borderId="70" xfId="24" applyNumberFormat="1" applyFont="1" applyFill="1" applyBorder="1" applyProtection="1">
      <protection hidden="1"/>
    </xf>
    <xf numFmtId="3" fontId="11" fillId="3" borderId="72" xfId="24" applyNumberFormat="1" applyFont="1" applyFill="1" applyBorder="1" applyProtection="1">
      <protection hidden="1"/>
    </xf>
    <xf numFmtId="3" fontId="11" fillId="3" borderId="16" xfId="24" applyNumberFormat="1" applyFont="1" applyFill="1" applyBorder="1" applyProtection="1">
      <protection hidden="1"/>
    </xf>
    <xf numFmtId="3" fontId="11" fillId="3" borderId="78" xfId="24" applyNumberFormat="1" applyFont="1" applyFill="1" applyBorder="1" applyProtection="1">
      <protection hidden="1"/>
    </xf>
    <xf numFmtId="3" fontId="11" fillId="3" borderId="76" xfId="24" applyNumberFormat="1" applyFont="1" applyFill="1" applyBorder="1" applyProtection="1">
      <protection hidden="1"/>
    </xf>
    <xf numFmtId="3" fontId="11" fillId="3" borderId="82" xfId="24" applyNumberFormat="1" applyFont="1" applyFill="1" applyBorder="1" applyProtection="1">
      <protection hidden="1"/>
    </xf>
    <xf numFmtId="3" fontId="11" fillId="3" borderId="0" xfId="24" applyNumberFormat="1" applyFont="1" applyFill="1" applyBorder="1" applyProtection="1">
      <protection hidden="1"/>
    </xf>
    <xf numFmtId="3" fontId="11" fillId="3" borderId="108" xfId="24" applyNumberFormat="1" applyFont="1" applyFill="1" applyBorder="1" applyProtection="1">
      <protection hidden="1"/>
    </xf>
    <xf numFmtId="0" fontId="47" fillId="2" borderId="0" xfId="24" applyNumberFormat="1" applyFont="1" applyAlignment="1" applyProtection="1">
      <alignment horizontal="center"/>
      <protection hidden="1"/>
    </xf>
    <xf numFmtId="0" fontId="29" fillId="2" borderId="0" xfId="24" applyNumberFormat="1" applyFont="1" applyAlignment="1" applyProtection="1">
      <alignment horizontal="center"/>
      <protection hidden="1"/>
    </xf>
    <xf numFmtId="0" fontId="29" fillId="2" borderId="0" xfId="24" applyNumberFormat="1" applyFont="1" applyAlignment="1" applyProtection="1">
      <alignment horizontal="left"/>
      <protection hidden="1"/>
    </xf>
    <xf numFmtId="0" fontId="29" fillId="2" borderId="0" xfId="24" applyNumberFormat="1" applyFont="1" applyAlignment="1" applyProtection="1">
      <alignment horizontal="right"/>
      <protection hidden="1"/>
    </xf>
    <xf numFmtId="0" fontId="29" fillId="2" borderId="22" xfId="24" applyNumberFormat="1" applyFont="1" applyBorder="1" applyAlignment="1" applyProtection="1">
      <alignment horizontal="center"/>
      <protection hidden="1"/>
    </xf>
    <xf numFmtId="0" fontId="50" fillId="2" borderId="109" xfId="24" applyNumberFormat="1" applyFont="1" applyBorder="1" applyAlignment="1" applyProtection="1">
      <alignment horizontal="center"/>
      <protection hidden="1"/>
    </xf>
    <xf numFmtId="0" fontId="50" fillId="2" borderId="24" xfId="24" applyNumberFormat="1" applyFont="1" applyBorder="1" applyAlignment="1" applyProtection="1">
      <alignment horizontal="center"/>
      <protection hidden="1"/>
    </xf>
    <xf numFmtId="0" fontId="50" fillId="2" borderId="89" xfId="24" applyNumberFormat="1" applyFont="1" applyBorder="1" applyAlignment="1" applyProtection="1">
      <alignment horizontal="centerContinuous" vertical="center"/>
      <protection hidden="1"/>
    </xf>
    <xf numFmtId="0" fontId="50" fillId="2" borderId="90" xfId="24" applyNumberFormat="1" applyFont="1" applyBorder="1" applyAlignment="1" applyProtection="1">
      <alignment horizontal="centerContinuous" vertical="center"/>
      <protection hidden="1"/>
    </xf>
    <xf numFmtId="0" fontId="50" fillId="2" borderId="110" xfId="24" applyNumberFormat="1" applyFont="1" applyBorder="1" applyAlignment="1" applyProtection="1">
      <alignment horizontal="centerContinuous"/>
      <protection hidden="1"/>
    </xf>
    <xf numFmtId="0" fontId="51" fillId="2" borderId="91" xfId="24" applyNumberFormat="1" applyFont="1" applyBorder="1" applyAlignment="1" applyProtection="1">
      <alignment horizontal="centerContinuous" vertical="center"/>
      <protection hidden="1"/>
    </xf>
    <xf numFmtId="0" fontId="50" fillId="2" borderId="25" xfId="24" applyNumberFormat="1" applyFont="1" applyBorder="1" applyAlignment="1" applyProtection="1">
      <alignment horizontal="center"/>
      <protection hidden="1"/>
    </xf>
    <xf numFmtId="0" fontId="50" fillId="2" borderId="27" xfId="24" applyNumberFormat="1" applyFont="1" applyBorder="1" applyAlignment="1" applyProtection="1">
      <alignment horizontal="center" vertical="center"/>
      <protection hidden="1"/>
    </xf>
    <xf numFmtId="0" fontId="50" fillId="2" borderId="0" xfId="24" applyNumberFormat="1" applyFont="1" applyBorder="1" applyAlignment="1" applyProtection="1">
      <alignment horizontal="center" vertical="center"/>
      <protection hidden="1"/>
    </xf>
    <xf numFmtId="0" fontId="50" fillId="2" borderId="32" xfId="24" applyNumberFormat="1" applyFont="1" applyBorder="1" applyAlignment="1" applyProtection="1">
      <alignment horizontal="center" vertical="center"/>
      <protection hidden="1"/>
    </xf>
    <xf numFmtId="0" fontId="53" fillId="0" borderId="93" xfId="24" applyNumberFormat="1" applyFont="1" applyFill="1" applyBorder="1" applyAlignment="1" applyProtection="1">
      <alignment horizontal="center" vertical="center"/>
      <protection hidden="1"/>
    </xf>
    <xf numFmtId="0" fontId="53" fillId="0" borderId="94" xfId="24" applyNumberFormat="1" applyFont="1" applyFill="1" applyBorder="1" applyAlignment="1" applyProtection="1">
      <alignment horizontal="center" vertical="center"/>
      <protection hidden="1"/>
    </xf>
    <xf numFmtId="0" fontId="53" fillId="0" borderId="111" xfId="24" applyNumberFormat="1" applyFont="1" applyFill="1" applyBorder="1" applyAlignment="1" applyProtection="1">
      <alignment horizontal="center" vertical="center"/>
      <protection hidden="1"/>
    </xf>
    <xf numFmtId="0" fontId="49" fillId="0" borderId="112" xfId="24" applyNumberFormat="1" applyFont="1" applyFill="1" applyBorder="1" applyAlignment="1" applyProtection="1">
      <alignment horizontal="center" vertical="center"/>
      <protection hidden="1"/>
    </xf>
    <xf numFmtId="0" fontId="49" fillId="2" borderId="24" xfId="24" applyNumberFormat="1" applyFont="1" applyFill="1" applyBorder="1" applyAlignment="1" applyProtection="1">
      <alignment horizontal="center" vertical="center"/>
      <protection hidden="1"/>
    </xf>
    <xf numFmtId="0" fontId="49" fillId="2" borderId="59" xfId="24" applyNumberFormat="1" applyFont="1" applyFill="1" applyBorder="1" applyAlignment="1" applyProtection="1">
      <alignment horizontal="center" vertical="center"/>
      <protection hidden="1"/>
    </xf>
    <xf numFmtId="0" fontId="50" fillId="2" borderId="27" xfId="24" applyNumberFormat="1" applyFont="1" applyBorder="1" applyAlignment="1" applyProtection="1">
      <alignment horizontal="center"/>
      <protection hidden="1"/>
    </xf>
    <xf numFmtId="0" fontId="50" fillId="2" borderId="0" xfId="24" applyNumberFormat="1" applyFont="1" applyBorder="1" applyAlignment="1" applyProtection="1">
      <alignment horizontal="center"/>
      <protection hidden="1"/>
    </xf>
    <xf numFmtId="0" fontId="50" fillId="2" borderId="108" xfId="24" applyNumberFormat="1" applyFont="1" applyBorder="1" applyAlignment="1" applyProtection="1">
      <alignment horizontal="center"/>
      <protection hidden="1"/>
    </xf>
    <xf numFmtId="0" fontId="54" fillId="2" borderId="113" xfId="24" applyNumberFormat="1" applyFont="1" applyBorder="1" applyAlignment="1" applyProtection="1">
      <alignment vertical="center"/>
      <protection hidden="1"/>
    </xf>
    <xf numFmtId="0" fontId="54" fillId="2" borderId="43" xfId="24" applyNumberFormat="1" applyFont="1" applyBorder="1" applyAlignment="1" applyProtection="1">
      <alignment horizontal="center" vertical="center"/>
      <protection hidden="1"/>
    </xf>
    <xf numFmtId="0" fontId="54" fillId="2" borderId="59" xfId="24" applyNumberFormat="1" applyFont="1" applyBorder="1" applyAlignment="1" applyProtection="1">
      <alignment horizontal="center" vertical="center"/>
      <protection hidden="1"/>
    </xf>
    <xf numFmtId="3" fontId="11" fillId="2" borderId="114" xfId="24" applyNumberFormat="1" applyFont="1" applyBorder="1" applyProtection="1">
      <protection hidden="1"/>
    </xf>
    <xf numFmtId="3" fontId="11" fillId="2" borderId="115" xfId="24" applyNumberFormat="1" applyFont="1" applyBorder="1" applyProtection="1">
      <protection hidden="1"/>
    </xf>
    <xf numFmtId="0" fontId="11" fillId="2" borderId="0" xfId="24" applyNumberFormat="1" applyFont="1" applyProtection="1">
      <protection hidden="1"/>
    </xf>
    <xf numFmtId="0" fontId="54" fillId="2" borderId="37" xfId="24" applyNumberFormat="1" applyFont="1" applyBorder="1" applyAlignment="1" applyProtection="1">
      <alignment vertical="center"/>
      <protection hidden="1"/>
    </xf>
    <xf numFmtId="0" fontId="54" fillId="2" borderId="35" xfId="24" applyNumberFormat="1" applyFont="1" applyBorder="1" applyAlignment="1" applyProtection="1">
      <alignment horizontal="center" vertical="center"/>
      <protection hidden="1"/>
    </xf>
    <xf numFmtId="0" fontId="54" fillId="2" borderId="36" xfId="24" applyNumberFormat="1" applyFont="1" applyBorder="1" applyAlignment="1" applyProtection="1">
      <alignment horizontal="center" vertical="center"/>
      <protection hidden="1"/>
    </xf>
    <xf numFmtId="3" fontId="11" fillId="2" borderId="116" xfId="24" applyNumberFormat="1" applyFont="1" applyBorder="1" applyProtection="1">
      <protection hidden="1"/>
    </xf>
    <xf numFmtId="3" fontId="11" fillId="2" borderId="117" xfId="24" applyNumberFormat="1" applyFont="1" applyBorder="1" applyProtection="1">
      <protection hidden="1"/>
    </xf>
    <xf numFmtId="0" fontId="54" fillId="2" borderId="38" xfId="24" applyNumberFormat="1" applyFont="1" applyBorder="1" applyAlignment="1" applyProtection="1">
      <alignment horizontal="center" vertical="center"/>
      <protection hidden="1"/>
    </xf>
    <xf numFmtId="0" fontId="54" fillId="2" borderId="48" xfId="24" applyNumberFormat="1" applyFont="1" applyBorder="1" applyAlignment="1" applyProtection="1">
      <alignment horizontal="center" vertical="center"/>
      <protection hidden="1"/>
    </xf>
    <xf numFmtId="3" fontId="11" fillId="2" borderId="118" xfId="24" applyNumberFormat="1" applyFont="1" applyBorder="1" applyProtection="1">
      <protection hidden="1"/>
    </xf>
    <xf numFmtId="3" fontId="11" fillId="2" borderId="119" xfId="24" applyNumberFormat="1" applyFont="1" applyBorder="1" applyProtection="1">
      <protection hidden="1"/>
    </xf>
    <xf numFmtId="0" fontId="49" fillId="2" borderId="34" xfId="24" applyNumberFormat="1" applyFont="1" applyFill="1" applyBorder="1" applyAlignment="1" applyProtection="1">
      <alignment horizontal="center" vertical="center"/>
      <protection hidden="1"/>
    </xf>
    <xf numFmtId="0" fontId="54" fillId="2" borderId="24" xfId="24" applyNumberFormat="1" applyFont="1" applyFill="1" applyBorder="1" applyAlignment="1" applyProtection="1">
      <alignment horizontal="center" vertical="center"/>
      <protection hidden="1"/>
    </xf>
    <xf numFmtId="0" fontId="54" fillId="2" borderId="59" xfId="24" applyNumberFormat="1" applyFont="1" applyFill="1" applyBorder="1" applyAlignment="1" applyProtection="1">
      <alignment horizontal="center" vertical="center"/>
      <protection hidden="1"/>
    </xf>
    <xf numFmtId="0" fontId="11" fillId="2" borderId="0" xfId="24" applyNumberFormat="1" applyFont="1" applyBorder="1" applyProtection="1">
      <protection hidden="1"/>
    </xf>
    <xf numFmtId="0" fontId="11" fillId="2" borderId="108" xfId="24" applyNumberFormat="1" applyFont="1" applyBorder="1" applyProtection="1">
      <protection hidden="1"/>
    </xf>
    <xf numFmtId="0" fontId="54" fillId="2" borderId="47" xfId="24" applyNumberFormat="1" applyFont="1" applyBorder="1" applyAlignment="1" applyProtection="1">
      <alignment horizontal="center" vertical="center"/>
      <protection hidden="1"/>
    </xf>
    <xf numFmtId="0" fontId="49" fillId="0" borderId="34" xfId="24" applyNumberFormat="1" applyFont="1" applyFill="1" applyBorder="1" applyAlignment="1" applyProtection="1">
      <alignment horizontal="center" vertical="center"/>
      <protection hidden="1"/>
    </xf>
    <xf numFmtId="0" fontId="54" fillId="0" borderId="24" xfId="24" applyNumberFormat="1" applyFont="1" applyFill="1" applyBorder="1" applyAlignment="1" applyProtection="1">
      <alignment horizontal="center" vertical="center"/>
      <protection hidden="1"/>
    </xf>
    <xf numFmtId="0" fontId="54" fillId="0" borderId="0" xfId="24" applyNumberFormat="1" applyFont="1" applyFill="1" applyBorder="1" applyAlignment="1" applyProtection="1">
      <alignment horizontal="center" vertical="center"/>
      <protection hidden="1"/>
    </xf>
    <xf numFmtId="0" fontId="54" fillId="2" borderId="42" xfId="24" applyNumberFormat="1" applyFont="1" applyBorder="1" applyAlignment="1" applyProtection="1">
      <alignment horizontal="center" vertical="center"/>
      <protection hidden="1"/>
    </xf>
    <xf numFmtId="0" fontId="54" fillId="2" borderId="46" xfId="24" applyNumberFormat="1" applyFont="1" applyBorder="1" applyAlignment="1" applyProtection="1">
      <alignment vertical="center"/>
      <protection hidden="1"/>
    </xf>
    <xf numFmtId="0" fontId="54" fillId="2" borderId="40" xfId="24" applyNumberFormat="1" applyFont="1" applyBorder="1" applyAlignment="1" applyProtection="1">
      <alignment horizontal="center" vertical="center"/>
      <protection hidden="1"/>
    </xf>
    <xf numFmtId="0" fontId="54" fillId="2" borderId="41" xfId="24" applyNumberFormat="1" applyFont="1" applyBorder="1" applyAlignment="1" applyProtection="1">
      <alignment horizontal="center" vertical="center"/>
      <protection hidden="1"/>
    </xf>
    <xf numFmtId="0" fontId="49" fillId="0" borderId="45" xfId="24" applyNumberFormat="1" applyFont="1" applyFill="1" applyBorder="1" applyAlignment="1" applyProtection="1">
      <alignment horizontal="center" vertical="center"/>
      <protection hidden="1"/>
    </xf>
    <xf numFmtId="0" fontId="54" fillId="2" borderId="46" xfId="24" applyNumberFormat="1" applyFont="1" applyBorder="1" applyAlignment="1" applyProtection="1">
      <alignment horizontal="center" vertical="center"/>
      <protection hidden="1"/>
    </xf>
    <xf numFmtId="0" fontId="54" fillId="2" borderId="120" xfId="24" applyNumberFormat="1" applyFont="1" applyBorder="1" applyAlignment="1" applyProtection="1">
      <alignment horizontal="center" vertical="center"/>
      <protection hidden="1"/>
    </xf>
    <xf numFmtId="0" fontId="54" fillId="0" borderId="59" xfId="24" applyNumberFormat="1" applyFont="1" applyFill="1" applyBorder="1" applyAlignment="1" applyProtection="1">
      <alignment horizontal="center" vertical="center"/>
      <protection hidden="1"/>
    </xf>
    <xf numFmtId="0" fontId="49" fillId="0" borderId="121" xfId="24" applyNumberFormat="1" applyFont="1" applyFill="1" applyBorder="1" applyAlignment="1" applyProtection="1">
      <alignment horizontal="center" vertical="center"/>
      <protection hidden="1"/>
    </xf>
    <xf numFmtId="0" fontId="49" fillId="0" borderId="122" xfId="24" applyNumberFormat="1" applyFont="1" applyFill="1" applyBorder="1" applyAlignment="1" applyProtection="1">
      <alignment horizontal="center" vertical="center"/>
      <protection hidden="1"/>
    </xf>
    <xf numFmtId="0" fontId="49" fillId="0" borderId="59" xfId="24" applyNumberFormat="1" applyFont="1" applyFill="1" applyBorder="1" applyAlignment="1" applyProtection="1">
      <alignment horizontal="center" vertical="center"/>
      <protection hidden="1"/>
    </xf>
    <xf numFmtId="0" fontId="11" fillId="2" borderId="123" xfId="24" applyNumberFormat="1" applyFont="1" applyBorder="1" applyProtection="1">
      <protection hidden="1"/>
    </xf>
    <xf numFmtId="0" fontId="11" fillId="2" borderId="124" xfId="24" applyNumberFormat="1" applyFont="1" applyBorder="1" applyProtection="1">
      <protection hidden="1"/>
    </xf>
    <xf numFmtId="0" fontId="18" fillId="2" borderId="0" xfId="24" applyNumberFormat="1" applyAlignment="1" applyProtection="1">
      <alignment horizontal="center"/>
      <protection hidden="1"/>
    </xf>
    <xf numFmtId="0" fontId="49" fillId="3" borderId="112" xfId="24" applyNumberFormat="1" applyFont="1" applyFill="1" applyBorder="1" applyAlignment="1" applyProtection="1">
      <alignment horizontal="center" vertical="center"/>
      <protection hidden="1"/>
    </xf>
    <xf numFmtId="0" fontId="49" fillId="3" borderId="24" xfId="24" applyNumberFormat="1" applyFont="1" applyFill="1" applyBorder="1" applyAlignment="1" applyProtection="1">
      <alignment horizontal="center" vertical="center"/>
      <protection hidden="1"/>
    </xf>
    <xf numFmtId="0" fontId="49" fillId="3" borderId="1" xfId="24" applyNumberFormat="1" applyFont="1" applyFill="1" applyBorder="1" applyAlignment="1" applyProtection="1">
      <alignment horizontal="center" vertical="center"/>
      <protection hidden="1"/>
    </xf>
    <xf numFmtId="0" fontId="50" fillId="3" borderId="125" xfId="24" applyNumberFormat="1" applyFont="1" applyFill="1" applyBorder="1" applyAlignment="1" applyProtection="1">
      <alignment horizontal="center"/>
      <protection hidden="1"/>
    </xf>
    <xf numFmtId="0" fontId="50" fillId="3" borderId="94" xfId="24" applyNumberFormat="1" applyFont="1" applyFill="1" applyBorder="1" applyAlignment="1" applyProtection="1">
      <alignment horizontal="center"/>
      <protection hidden="1"/>
    </xf>
    <xf numFmtId="0" fontId="50" fillId="3" borderId="126" xfId="24" applyNumberFormat="1" applyFont="1" applyFill="1" applyBorder="1" applyAlignment="1" applyProtection="1">
      <alignment horizontal="center"/>
      <protection hidden="1"/>
    </xf>
    <xf numFmtId="0" fontId="50" fillId="3" borderId="87" xfId="24" applyNumberFormat="1" applyFont="1" applyFill="1" applyBorder="1" applyAlignment="1" applyProtection="1">
      <alignment horizontal="center"/>
      <protection hidden="1"/>
    </xf>
    <xf numFmtId="0" fontId="54" fillId="3" borderId="113" xfId="24" applyNumberFormat="1" applyFont="1" applyFill="1" applyBorder="1" applyAlignment="1" applyProtection="1">
      <alignment vertical="center"/>
      <protection hidden="1"/>
    </xf>
    <xf numFmtId="0" fontId="54" fillId="3" borderId="43" xfId="24" applyNumberFormat="1" applyFont="1" applyFill="1" applyBorder="1" applyAlignment="1" applyProtection="1">
      <alignment horizontal="center" vertical="center"/>
      <protection hidden="1"/>
    </xf>
    <xf numFmtId="0" fontId="54" fillId="3" borderId="1" xfId="24" applyNumberFormat="1" applyFont="1" applyFill="1" applyBorder="1" applyAlignment="1" applyProtection="1">
      <alignment horizontal="center" vertical="center"/>
      <protection hidden="1"/>
    </xf>
    <xf numFmtId="3" fontId="11" fillId="3" borderId="114" xfId="24" applyNumberFormat="1" applyFont="1" applyFill="1" applyBorder="1" applyProtection="1">
      <protection hidden="1"/>
    </xf>
    <xf numFmtId="3" fontId="11" fillId="3" borderId="115" xfId="24" applyNumberFormat="1" applyFont="1" applyFill="1" applyBorder="1" applyProtection="1">
      <protection hidden="1"/>
    </xf>
    <xf numFmtId="0" fontId="54" fillId="3" borderId="37" xfId="24" applyNumberFormat="1" applyFont="1" applyFill="1" applyBorder="1" applyAlignment="1" applyProtection="1">
      <alignment vertical="center"/>
      <protection hidden="1"/>
    </xf>
    <xf numFmtId="0" fontId="54" fillId="3" borderId="35" xfId="24" applyNumberFormat="1" applyFont="1" applyFill="1" applyBorder="1" applyAlignment="1" applyProtection="1">
      <alignment horizontal="center" vertical="center"/>
      <protection hidden="1"/>
    </xf>
    <xf numFmtId="0" fontId="54" fillId="3" borderId="36" xfId="24" applyNumberFormat="1" applyFont="1" applyFill="1" applyBorder="1" applyAlignment="1" applyProtection="1">
      <alignment horizontal="center" vertical="center"/>
      <protection hidden="1"/>
    </xf>
    <xf numFmtId="3" fontId="11" fillId="3" borderId="116" xfId="24" applyNumberFormat="1" applyFont="1" applyFill="1" applyBorder="1" applyProtection="1">
      <protection hidden="1"/>
    </xf>
    <xf numFmtId="3" fontId="11" fillId="3" borderId="117" xfId="24" applyNumberFormat="1" applyFont="1" applyFill="1" applyBorder="1" applyProtection="1">
      <protection hidden="1"/>
    </xf>
    <xf numFmtId="0" fontId="54" fillId="3" borderId="38" xfId="24" applyNumberFormat="1" applyFont="1" applyFill="1" applyBorder="1" applyAlignment="1" applyProtection="1">
      <alignment horizontal="center" vertical="center"/>
      <protection hidden="1"/>
    </xf>
    <xf numFmtId="0" fontId="54" fillId="3" borderId="48" xfId="24" applyNumberFormat="1" applyFont="1" applyFill="1" applyBorder="1" applyAlignment="1" applyProtection="1">
      <alignment horizontal="center" vertical="center"/>
      <protection hidden="1"/>
    </xf>
    <xf numFmtId="3" fontId="11" fillId="3" borderId="118" xfId="24" applyNumberFormat="1" applyFont="1" applyFill="1" applyBorder="1" applyProtection="1">
      <protection hidden="1"/>
    </xf>
    <xf numFmtId="3" fontId="11" fillId="3" borderId="119" xfId="24" applyNumberFormat="1" applyFont="1" applyFill="1" applyBorder="1" applyProtection="1">
      <protection hidden="1"/>
    </xf>
    <xf numFmtId="0" fontId="49" fillId="3" borderId="34" xfId="24" applyNumberFormat="1" applyFont="1" applyFill="1" applyBorder="1" applyAlignment="1" applyProtection="1">
      <alignment horizontal="center" vertical="center"/>
      <protection hidden="1"/>
    </xf>
    <xf numFmtId="0" fontId="54" fillId="3" borderId="24" xfId="24" applyNumberFormat="1" applyFont="1" applyFill="1" applyBorder="1" applyAlignment="1" applyProtection="1">
      <alignment horizontal="center" vertical="center"/>
      <protection hidden="1"/>
    </xf>
    <xf numFmtId="0" fontId="11" fillId="3" borderId="0" xfId="24" applyNumberFormat="1" applyFont="1" applyFill="1" applyBorder="1" applyProtection="1">
      <protection hidden="1"/>
    </xf>
    <xf numFmtId="0" fontId="11" fillId="3" borderId="108" xfId="24" applyNumberFormat="1" applyFont="1" applyFill="1" applyBorder="1" applyProtection="1">
      <protection hidden="1"/>
    </xf>
    <xf numFmtId="0" fontId="54" fillId="3" borderId="47" xfId="24" applyNumberFormat="1" applyFont="1" applyFill="1" applyBorder="1" applyAlignment="1" applyProtection="1">
      <alignment horizontal="center" vertical="center"/>
      <protection hidden="1"/>
    </xf>
    <xf numFmtId="0" fontId="54" fillId="3" borderId="0" xfId="24" applyNumberFormat="1" applyFont="1" applyFill="1" applyBorder="1" applyAlignment="1" applyProtection="1">
      <alignment horizontal="center" vertical="center"/>
      <protection hidden="1"/>
    </xf>
    <xf numFmtId="0" fontId="54" fillId="3" borderId="42" xfId="24" applyNumberFormat="1" applyFont="1" applyFill="1" applyBorder="1" applyAlignment="1" applyProtection="1">
      <alignment horizontal="center" vertical="center"/>
      <protection hidden="1"/>
    </xf>
    <xf numFmtId="0" fontId="54" fillId="3" borderId="46" xfId="24" applyNumberFormat="1" applyFont="1" applyFill="1" applyBorder="1" applyAlignment="1" applyProtection="1">
      <alignment vertical="center"/>
      <protection hidden="1"/>
    </xf>
    <xf numFmtId="0" fontId="54" fillId="3" borderId="40" xfId="24" applyNumberFormat="1" applyFont="1" applyFill="1" applyBorder="1" applyAlignment="1" applyProtection="1">
      <alignment horizontal="center" vertical="center"/>
      <protection hidden="1"/>
    </xf>
    <xf numFmtId="0" fontId="54" fillId="3" borderId="41" xfId="24" applyNumberFormat="1" applyFont="1" applyFill="1" applyBorder="1" applyAlignment="1" applyProtection="1">
      <alignment horizontal="center" vertical="center"/>
      <protection hidden="1"/>
    </xf>
    <xf numFmtId="0" fontId="49" fillId="3" borderId="45" xfId="24" applyNumberFormat="1" applyFont="1" applyFill="1" applyBorder="1" applyAlignment="1" applyProtection="1">
      <alignment horizontal="center" vertical="center"/>
      <protection hidden="1"/>
    </xf>
    <xf numFmtId="0" fontId="54" fillId="3" borderId="46" xfId="24" applyNumberFormat="1" applyFont="1" applyFill="1" applyBorder="1" applyAlignment="1" applyProtection="1">
      <alignment horizontal="center" vertical="center"/>
      <protection hidden="1"/>
    </xf>
    <xf numFmtId="0" fontId="54" fillId="3" borderId="120" xfId="24" applyNumberFormat="1" applyFont="1" applyFill="1" applyBorder="1" applyAlignment="1" applyProtection="1">
      <alignment horizontal="center" vertical="center"/>
      <protection hidden="1"/>
    </xf>
    <xf numFmtId="0" fontId="49" fillId="3" borderId="121" xfId="24" applyNumberFormat="1" applyFont="1" applyFill="1" applyBorder="1" applyAlignment="1" applyProtection="1">
      <alignment horizontal="center" vertical="center"/>
      <protection hidden="1"/>
    </xf>
    <xf numFmtId="0" fontId="49" fillId="3" borderId="122" xfId="24" applyNumberFormat="1" applyFont="1" applyFill="1" applyBorder="1" applyAlignment="1" applyProtection="1">
      <alignment horizontal="center" vertical="center"/>
      <protection hidden="1"/>
    </xf>
    <xf numFmtId="0" fontId="11" fillId="3" borderId="123" xfId="24" applyNumberFormat="1" applyFont="1" applyFill="1" applyBorder="1" applyProtection="1">
      <protection hidden="1"/>
    </xf>
    <xf numFmtId="0" fontId="11" fillId="3" borderId="124" xfId="24" applyNumberFormat="1" applyFont="1" applyFill="1" applyBorder="1" applyProtection="1">
      <protection hidden="1"/>
    </xf>
    <xf numFmtId="0" fontId="18" fillId="3" borderId="0" xfId="24" applyNumberFormat="1" applyFont="1" applyFill="1" applyProtection="1">
      <protection hidden="1"/>
    </xf>
    <xf numFmtId="0" fontId="49" fillId="2" borderId="1" xfId="24" applyNumberFormat="1" applyFont="1" applyFill="1" applyBorder="1" applyAlignment="1" applyProtection="1">
      <alignment horizontal="center" vertical="center"/>
      <protection hidden="1"/>
    </xf>
    <xf numFmtId="0" fontId="50" fillId="2" borderId="125" xfId="24" applyNumberFormat="1" applyFont="1" applyBorder="1" applyAlignment="1" applyProtection="1">
      <alignment horizontal="center"/>
      <protection hidden="1"/>
    </xf>
    <xf numFmtId="0" fontId="50" fillId="2" borderId="94" xfId="24" applyNumberFormat="1" applyFont="1" applyBorder="1" applyAlignment="1" applyProtection="1">
      <alignment horizontal="center"/>
      <protection hidden="1"/>
    </xf>
    <xf numFmtId="0" fontId="50" fillId="2" borderId="126" xfId="24" applyNumberFormat="1" applyFont="1" applyBorder="1" applyAlignment="1" applyProtection="1">
      <alignment horizontal="center"/>
      <protection hidden="1"/>
    </xf>
    <xf numFmtId="0" fontId="50" fillId="2" borderId="87" xfId="24" applyNumberFormat="1" applyFont="1" applyBorder="1" applyAlignment="1" applyProtection="1">
      <alignment horizontal="center"/>
      <protection hidden="1"/>
    </xf>
    <xf numFmtId="0" fontId="54" fillId="2" borderId="1" xfId="24" applyNumberFormat="1" applyFont="1" applyBorder="1" applyAlignment="1" applyProtection="1">
      <alignment horizontal="center" vertical="center"/>
      <protection hidden="1"/>
    </xf>
    <xf numFmtId="0" fontId="54" fillId="2" borderId="1" xfId="24" applyNumberFormat="1" applyFont="1" applyFill="1" applyBorder="1" applyAlignment="1" applyProtection="1">
      <alignment horizontal="center" vertical="center"/>
      <protection hidden="1"/>
    </xf>
    <xf numFmtId="0" fontId="54" fillId="0" borderId="1" xfId="24" applyNumberFormat="1" applyFont="1" applyFill="1" applyBorder="1" applyAlignment="1" applyProtection="1">
      <alignment horizontal="center" vertical="center"/>
      <protection hidden="1"/>
    </xf>
    <xf numFmtId="0" fontId="49" fillId="0" borderId="1" xfId="24" applyNumberFormat="1" applyFont="1" applyFill="1" applyBorder="1" applyAlignment="1" applyProtection="1">
      <alignment horizontal="center" vertical="center"/>
      <protection hidden="1"/>
    </xf>
    <xf numFmtId="0" fontId="18" fillId="4" borderId="0" xfId="24" applyNumberFormat="1" applyFill="1" applyProtection="1">
      <protection hidden="1"/>
    </xf>
    <xf numFmtId="0" fontId="18" fillId="4" borderId="0" xfId="24" applyNumberFormat="1" applyFill="1" applyAlignment="1" applyProtection="1">
      <alignment horizontal="center"/>
      <protection hidden="1"/>
    </xf>
    <xf numFmtId="3" fontId="11" fillId="2" borderId="114" xfId="24" applyNumberFormat="1" applyFont="1" applyBorder="1" applyProtection="1">
      <protection locked="0" hidden="1"/>
    </xf>
    <xf numFmtId="3" fontId="11" fillId="2" borderId="115" xfId="24" applyNumberFormat="1" applyFont="1" applyBorder="1" applyProtection="1">
      <protection locked="0" hidden="1"/>
    </xf>
    <xf numFmtId="3" fontId="11" fillId="2" borderId="116" xfId="24" applyNumberFormat="1" applyFont="1" applyBorder="1" applyProtection="1">
      <protection locked="0" hidden="1"/>
    </xf>
    <xf numFmtId="3" fontId="11" fillId="2" borderId="117" xfId="24" applyNumberFormat="1" applyFont="1" applyBorder="1" applyProtection="1">
      <protection locked="0" hidden="1"/>
    </xf>
    <xf numFmtId="3" fontId="11" fillId="2" borderId="118" xfId="24" applyNumberFormat="1" applyFont="1" applyBorder="1" applyProtection="1">
      <protection locked="0" hidden="1"/>
    </xf>
    <xf numFmtId="3" fontId="11" fillId="2" borderId="119" xfId="24" applyNumberFormat="1" applyFont="1" applyBorder="1" applyProtection="1">
      <protection locked="0" hidden="1"/>
    </xf>
    <xf numFmtId="3" fontId="11" fillId="2" borderId="27" xfId="24" applyNumberFormat="1" applyFont="1" applyBorder="1" applyProtection="1">
      <protection locked="0" hidden="1"/>
    </xf>
    <xf numFmtId="3" fontId="11" fillId="3" borderId="114" xfId="24" applyNumberFormat="1" applyFont="1" applyFill="1" applyBorder="1" applyProtection="1">
      <protection locked="0" hidden="1"/>
    </xf>
    <xf numFmtId="3" fontId="11" fillId="3" borderId="115" xfId="24" applyNumberFormat="1" applyFont="1" applyFill="1" applyBorder="1" applyProtection="1">
      <protection locked="0" hidden="1"/>
    </xf>
    <xf numFmtId="3" fontId="11" fillId="3" borderId="116" xfId="24" applyNumberFormat="1" applyFont="1" applyFill="1" applyBorder="1" applyProtection="1">
      <protection locked="0" hidden="1"/>
    </xf>
    <xf numFmtId="3" fontId="11" fillId="3" borderId="117" xfId="24" applyNumberFormat="1" applyFont="1" applyFill="1" applyBorder="1" applyProtection="1">
      <protection locked="0" hidden="1"/>
    </xf>
    <xf numFmtId="3" fontId="11" fillId="3" borderId="118" xfId="24" applyNumberFormat="1" applyFont="1" applyFill="1" applyBorder="1" applyProtection="1">
      <protection locked="0" hidden="1"/>
    </xf>
    <xf numFmtId="3" fontId="11" fillId="3" borderId="119" xfId="24" applyNumberFormat="1" applyFont="1" applyFill="1" applyBorder="1" applyProtection="1">
      <protection locked="0" hidden="1"/>
    </xf>
    <xf numFmtId="3" fontId="11" fillId="3" borderId="27" xfId="24" applyNumberFormat="1" applyFont="1" applyFill="1" applyBorder="1" applyProtection="1">
      <protection locked="0" hidden="1"/>
    </xf>
    <xf numFmtId="0" fontId="55" fillId="0" borderId="0" xfId="24" applyNumberFormat="1" applyFont="1" applyFill="1" applyBorder="1" applyAlignment="1" applyProtection="1">
      <alignment vertical="top"/>
      <protection hidden="1"/>
    </xf>
    <xf numFmtId="0" fontId="18" fillId="2" borderId="0" xfId="24" applyFont="1" applyProtection="1">
      <protection hidden="1"/>
    </xf>
    <xf numFmtId="0" fontId="56" fillId="2" borderId="0" xfId="24" applyNumberFormat="1" applyFont="1" applyBorder="1" applyAlignment="1" applyProtection="1">
      <protection hidden="1"/>
    </xf>
    <xf numFmtId="0" fontId="14" fillId="2" borderId="0" xfId="24" applyFont="1" applyBorder="1" applyProtection="1">
      <protection hidden="1"/>
    </xf>
    <xf numFmtId="0" fontId="29" fillId="2" borderId="0" xfId="24" applyNumberFormat="1" applyFont="1" applyBorder="1" applyAlignment="1" applyProtection="1">
      <alignment horizontal="left"/>
      <protection hidden="1"/>
    </xf>
    <xf numFmtId="0" fontId="50" fillId="2" borderId="1" xfId="24" applyNumberFormat="1" applyFont="1" applyBorder="1" applyAlignment="1" applyProtection="1">
      <alignment horizontal="center"/>
      <protection hidden="1"/>
    </xf>
    <xf numFmtId="0" fontId="50" fillId="2" borderId="127" xfId="24" applyNumberFormat="1" applyFont="1" applyBorder="1" applyAlignment="1" applyProtection="1">
      <alignment horizontal="centerContinuous" vertical="center"/>
      <protection hidden="1"/>
    </xf>
    <xf numFmtId="0" fontId="50" fillId="2" borderId="128" xfId="24" applyNumberFormat="1" applyFont="1" applyBorder="1" applyAlignment="1" applyProtection="1">
      <alignment horizontal="centerContinuous" vertical="center"/>
      <protection hidden="1"/>
    </xf>
    <xf numFmtId="0" fontId="50" fillId="2" borderId="127" xfId="24" applyNumberFormat="1" applyFont="1" applyBorder="1" applyAlignment="1" applyProtection="1">
      <alignment horizontal="centerContinuous"/>
      <protection hidden="1"/>
    </xf>
    <xf numFmtId="0" fontId="51" fillId="2" borderId="29" xfId="24" applyNumberFormat="1" applyFont="1" applyBorder="1" applyAlignment="1" applyProtection="1">
      <alignment horizontal="centerContinuous" vertical="center"/>
      <protection hidden="1"/>
    </xf>
    <xf numFmtId="0" fontId="50" fillId="2" borderId="22" xfId="24" applyNumberFormat="1" applyFont="1" applyBorder="1" applyAlignment="1" applyProtection="1">
      <alignment horizontal="centerContinuous" vertical="center" wrapText="1"/>
      <protection hidden="1"/>
    </xf>
    <xf numFmtId="0" fontId="50" fillId="2" borderId="112" xfId="24" applyNumberFormat="1" applyFont="1" applyBorder="1" applyAlignment="1" applyProtection="1">
      <alignment horizontal="centerContinuous" vertical="center"/>
      <protection hidden="1"/>
    </xf>
    <xf numFmtId="0" fontId="50" fillId="2" borderId="1" xfId="24" applyNumberFormat="1" applyFont="1" applyBorder="1" applyAlignment="1" applyProtection="1">
      <alignment horizontal="center" vertical="center"/>
      <protection hidden="1"/>
    </xf>
    <xf numFmtId="0" fontId="50" fillId="2" borderId="56" xfId="24" applyNumberFormat="1" applyFont="1" applyBorder="1" applyAlignment="1" applyProtection="1">
      <alignment horizontal="center" vertical="center"/>
      <protection hidden="1"/>
    </xf>
    <xf numFmtId="0" fontId="51" fillId="0" borderId="129" xfId="24" applyNumberFormat="1" applyFont="1" applyFill="1" applyBorder="1" applyAlignment="1" applyProtection="1">
      <alignment horizontal="center" vertical="center"/>
      <protection hidden="1"/>
    </xf>
    <xf numFmtId="0" fontId="51" fillId="0" borderId="130" xfId="24" applyNumberFormat="1" applyFont="1" applyFill="1" applyBorder="1" applyAlignment="1" applyProtection="1">
      <alignment horizontal="center" vertical="center"/>
      <protection hidden="1"/>
    </xf>
    <xf numFmtId="0" fontId="51" fillId="0" borderId="131" xfId="24" applyNumberFormat="1" applyFont="1" applyFill="1" applyBorder="1" applyAlignment="1" applyProtection="1">
      <alignment horizontal="center" vertical="center"/>
      <protection hidden="1"/>
    </xf>
    <xf numFmtId="0" fontId="51" fillId="0" borderId="111" xfId="24" applyNumberFormat="1" applyFont="1" applyFill="1" applyBorder="1" applyAlignment="1" applyProtection="1">
      <alignment horizontal="center" vertical="center"/>
      <protection hidden="1"/>
    </xf>
    <xf numFmtId="0" fontId="49" fillId="2" borderId="90" xfId="24" applyNumberFormat="1" applyFont="1" applyFill="1" applyBorder="1" applyAlignment="1" applyProtection="1">
      <alignment horizontal="center" vertical="center"/>
      <protection hidden="1"/>
    </xf>
    <xf numFmtId="0" fontId="11" fillId="2" borderId="114" xfId="24" applyNumberFormat="1" applyFont="1" applyBorder="1" applyAlignment="1" applyProtection="1">
      <alignment vertical="center"/>
      <protection hidden="1"/>
    </xf>
    <xf numFmtId="0" fontId="11" fillId="2" borderId="115" xfId="24" applyNumberFormat="1" applyFont="1" applyBorder="1" applyAlignment="1" applyProtection="1">
      <alignment vertical="center"/>
      <protection hidden="1"/>
    </xf>
    <xf numFmtId="0" fontId="11" fillId="2" borderId="132" xfId="24" applyNumberFormat="1" applyFont="1" applyBorder="1" applyAlignment="1" applyProtection="1">
      <alignment vertical="center"/>
      <protection hidden="1"/>
    </xf>
    <xf numFmtId="0" fontId="38" fillId="2" borderId="0" xfId="24" applyNumberFormat="1" applyFont="1" applyProtection="1">
      <protection hidden="1"/>
    </xf>
    <xf numFmtId="0" fontId="11" fillId="2" borderId="116" xfId="24" applyNumberFormat="1" applyFont="1" applyBorder="1" applyAlignment="1" applyProtection="1">
      <alignment vertical="center"/>
      <protection hidden="1"/>
    </xf>
    <xf numFmtId="0" fontId="11" fillId="2" borderId="117" xfId="24" applyNumberFormat="1" applyFont="1" applyBorder="1" applyAlignment="1" applyProtection="1">
      <alignment vertical="center"/>
      <protection hidden="1"/>
    </xf>
    <xf numFmtId="0" fontId="11" fillId="2" borderId="133" xfId="24" applyNumberFormat="1" applyFont="1" applyBorder="1" applyAlignment="1" applyProtection="1">
      <alignment vertical="center"/>
      <protection hidden="1"/>
    </xf>
    <xf numFmtId="0" fontId="11" fillId="2" borderId="118" xfId="24" applyNumberFormat="1" applyFont="1" applyBorder="1" applyAlignment="1" applyProtection="1">
      <alignment vertical="center"/>
      <protection hidden="1"/>
    </xf>
    <xf numFmtId="0" fontId="11" fillId="2" borderId="119" xfId="24" applyNumberFormat="1" applyFont="1" applyBorder="1" applyAlignment="1" applyProtection="1">
      <alignment vertical="center"/>
      <protection hidden="1"/>
    </xf>
    <xf numFmtId="0" fontId="11" fillId="2" borderId="134" xfId="24" applyNumberFormat="1" applyFont="1" applyBorder="1" applyAlignment="1" applyProtection="1">
      <alignment vertical="center"/>
      <protection hidden="1"/>
    </xf>
    <xf numFmtId="0" fontId="11" fillId="2" borderId="135" xfId="24" applyNumberFormat="1" applyFont="1" applyBorder="1" applyAlignment="1" applyProtection="1">
      <alignment vertical="center"/>
      <protection hidden="1"/>
    </xf>
    <xf numFmtId="0" fontId="54" fillId="2" borderId="128" xfId="24" applyNumberFormat="1" applyFont="1" applyFill="1" applyBorder="1" applyAlignment="1" applyProtection="1">
      <alignment horizontal="center" vertical="center"/>
      <protection hidden="1"/>
    </xf>
    <xf numFmtId="0" fontId="49" fillId="2" borderId="125" xfId="24" applyNumberFormat="1" applyFont="1" applyFill="1" applyBorder="1" applyAlignment="1" applyProtection="1">
      <alignment horizontal="center" vertical="center"/>
      <protection hidden="1"/>
    </xf>
    <xf numFmtId="0" fontId="49" fillId="2" borderId="87" xfId="24" applyNumberFormat="1" applyFont="1" applyFill="1" applyBorder="1" applyAlignment="1" applyProtection="1">
      <alignment horizontal="center" vertical="center"/>
      <protection hidden="1"/>
    </xf>
    <xf numFmtId="0" fontId="54" fillId="0" borderId="128" xfId="24" applyNumberFormat="1" applyFont="1" applyFill="1" applyBorder="1" applyAlignment="1" applyProtection="1">
      <alignment horizontal="center" vertical="center"/>
      <protection hidden="1"/>
    </xf>
    <xf numFmtId="0" fontId="49" fillId="0" borderId="0" xfId="24" applyNumberFormat="1" applyFont="1" applyFill="1" applyBorder="1" applyAlignment="1" applyProtection="1">
      <alignment horizontal="center" vertical="center"/>
      <protection hidden="1"/>
    </xf>
    <xf numFmtId="0" fontId="49" fillId="0" borderId="108" xfId="24" applyNumberFormat="1" applyFont="1" applyFill="1" applyBorder="1" applyAlignment="1" applyProtection="1">
      <alignment horizontal="center" vertical="center"/>
      <protection hidden="1"/>
    </xf>
    <xf numFmtId="0" fontId="54" fillId="2" borderId="136" xfId="24" applyNumberFormat="1" applyFont="1" applyBorder="1" applyAlignment="1" applyProtection="1">
      <alignment horizontal="center" vertical="center"/>
      <protection hidden="1"/>
    </xf>
    <xf numFmtId="0" fontId="54" fillId="2" borderId="137" xfId="24" applyNumberFormat="1" applyFont="1" applyBorder="1" applyAlignment="1" applyProtection="1">
      <alignment horizontal="center" vertical="center"/>
      <protection hidden="1"/>
    </xf>
    <xf numFmtId="0" fontId="49" fillId="0" borderId="30" xfId="24" applyNumberFormat="1" applyFont="1" applyFill="1" applyBorder="1" applyAlignment="1" applyProtection="1">
      <alignment horizontal="center" vertical="center"/>
      <protection hidden="1"/>
    </xf>
    <xf numFmtId="0" fontId="11" fillId="2" borderId="93" xfId="24" applyNumberFormat="1" applyFont="1" applyBorder="1" applyProtection="1">
      <protection hidden="1"/>
    </xf>
    <xf numFmtId="0" fontId="11" fillId="2" borderId="106" xfId="24" applyNumberFormat="1" applyFont="1" applyBorder="1" applyProtection="1">
      <protection hidden="1"/>
    </xf>
    <xf numFmtId="0" fontId="11" fillId="2" borderId="138" xfId="24" applyNumberFormat="1" applyFont="1" applyBorder="1" applyProtection="1">
      <protection hidden="1"/>
    </xf>
    <xf numFmtId="0" fontId="49" fillId="3" borderId="90" xfId="24" applyNumberFormat="1" applyFont="1" applyFill="1" applyBorder="1" applyAlignment="1" applyProtection="1">
      <alignment horizontal="center" vertical="center"/>
      <protection hidden="1"/>
    </xf>
    <xf numFmtId="0" fontId="50" fillId="3" borderId="127" xfId="24" applyNumberFormat="1" applyFont="1" applyFill="1" applyBorder="1" applyAlignment="1" applyProtection="1">
      <alignment horizontal="center"/>
      <protection hidden="1"/>
    </xf>
    <xf numFmtId="0" fontId="50" fillId="3" borderId="110" xfId="24" applyNumberFormat="1" applyFont="1" applyFill="1" applyBorder="1" applyAlignment="1" applyProtection="1">
      <alignment horizontal="center"/>
      <protection hidden="1"/>
    </xf>
    <xf numFmtId="0" fontId="50" fillId="3" borderId="139" xfId="24" applyNumberFormat="1" applyFont="1" applyFill="1" applyBorder="1" applyAlignment="1" applyProtection="1">
      <alignment horizontal="center"/>
      <protection hidden="1"/>
    </xf>
    <xf numFmtId="0" fontId="11" fillId="3" borderId="114" xfId="24" applyNumberFormat="1" applyFont="1" applyFill="1" applyBorder="1" applyAlignment="1" applyProtection="1">
      <alignment vertical="center"/>
      <protection hidden="1"/>
    </xf>
    <xf numFmtId="0" fontId="11" fillId="3" borderId="115" xfId="24" applyNumberFormat="1" applyFont="1" applyFill="1" applyBorder="1" applyAlignment="1" applyProtection="1">
      <alignment vertical="center"/>
      <protection hidden="1"/>
    </xf>
    <xf numFmtId="0" fontId="11" fillId="3" borderId="132" xfId="24" applyNumberFormat="1" applyFont="1" applyFill="1" applyBorder="1" applyAlignment="1" applyProtection="1">
      <alignment vertical="center"/>
      <protection hidden="1"/>
    </xf>
    <xf numFmtId="0" fontId="11" fillId="3" borderId="116" xfId="24" applyNumberFormat="1" applyFont="1" applyFill="1" applyBorder="1" applyAlignment="1" applyProtection="1">
      <alignment vertical="center"/>
      <protection hidden="1"/>
    </xf>
    <xf numFmtId="0" fontId="11" fillId="3" borderId="117" xfId="24" applyNumberFormat="1" applyFont="1" applyFill="1" applyBorder="1" applyAlignment="1" applyProtection="1">
      <alignment vertical="center"/>
      <protection hidden="1"/>
    </xf>
    <xf numFmtId="0" fontId="11" fillId="3" borderId="133" xfId="24" applyNumberFormat="1" applyFont="1" applyFill="1" applyBorder="1" applyAlignment="1" applyProtection="1">
      <alignment vertical="center"/>
      <protection hidden="1"/>
    </xf>
    <xf numFmtId="0" fontId="11" fillId="3" borderId="118" xfId="24" applyNumberFormat="1" applyFont="1" applyFill="1" applyBorder="1" applyAlignment="1" applyProtection="1">
      <alignment vertical="center"/>
      <protection hidden="1"/>
    </xf>
    <xf numFmtId="0" fontId="11" fillId="3" borderId="119" xfId="24" applyNumberFormat="1" applyFont="1" applyFill="1" applyBorder="1" applyAlignment="1" applyProtection="1">
      <alignment vertical="center"/>
      <protection hidden="1"/>
    </xf>
    <xf numFmtId="0" fontId="11" fillId="3" borderId="134" xfId="24" applyNumberFormat="1" applyFont="1" applyFill="1" applyBorder="1" applyAlignment="1" applyProtection="1">
      <alignment vertical="center"/>
      <protection hidden="1"/>
    </xf>
    <xf numFmtId="0" fontId="11" fillId="3" borderId="135" xfId="24" applyNumberFormat="1" applyFont="1" applyFill="1" applyBorder="1" applyAlignment="1" applyProtection="1">
      <alignment vertical="center"/>
      <protection hidden="1"/>
    </xf>
    <xf numFmtId="0" fontId="54" fillId="3" borderId="128" xfId="24" applyNumberFormat="1" applyFont="1" applyFill="1" applyBorder="1" applyAlignment="1" applyProtection="1">
      <alignment horizontal="center" vertical="center"/>
      <protection hidden="1"/>
    </xf>
    <xf numFmtId="0" fontId="49" fillId="3" borderId="125" xfId="24" applyNumberFormat="1" applyFont="1" applyFill="1" applyBorder="1" applyAlignment="1" applyProtection="1">
      <alignment horizontal="center" vertical="center"/>
      <protection hidden="1"/>
    </xf>
    <xf numFmtId="0" fontId="49" fillId="3" borderId="87" xfId="24" applyNumberFormat="1" applyFont="1" applyFill="1" applyBorder="1" applyAlignment="1" applyProtection="1">
      <alignment horizontal="center" vertical="center"/>
      <protection hidden="1"/>
    </xf>
    <xf numFmtId="0" fontId="49" fillId="3" borderId="0" xfId="24" applyNumberFormat="1" applyFont="1" applyFill="1" applyBorder="1" applyAlignment="1" applyProtection="1">
      <alignment horizontal="center" vertical="center"/>
      <protection hidden="1"/>
    </xf>
    <xf numFmtId="0" fontId="49" fillId="3" borderId="108" xfId="24" applyNumberFormat="1" applyFont="1" applyFill="1" applyBorder="1" applyAlignment="1" applyProtection="1">
      <alignment horizontal="center" vertical="center"/>
      <protection hidden="1"/>
    </xf>
    <xf numFmtId="0" fontId="54" fillId="3" borderId="136" xfId="24" applyNumberFormat="1" applyFont="1" applyFill="1" applyBorder="1" applyAlignment="1" applyProtection="1">
      <alignment horizontal="center" vertical="center"/>
      <protection hidden="1"/>
    </xf>
    <xf numFmtId="0" fontId="54" fillId="3" borderId="137" xfId="24" applyNumberFormat="1" applyFont="1" applyFill="1" applyBorder="1" applyAlignment="1" applyProtection="1">
      <alignment horizontal="center" vertical="center"/>
      <protection hidden="1"/>
    </xf>
    <xf numFmtId="0" fontId="49" fillId="3" borderId="30" xfId="24" applyNumberFormat="1" applyFont="1" applyFill="1" applyBorder="1" applyAlignment="1" applyProtection="1">
      <alignment horizontal="center" vertical="center"/>
      <protection hidden="1"/>
    </xf>
    <xf numFmtId="0" fontId="11" fillId="3" borderId="93" xfId="24" applyNumberFormat="1" applyFont="1" applyFill="1" applyBorder="1" applyProtection="1">
      <protection hidden="1"/>
    </xf>
    <xf numFmtId="0" fontId="11" fillId="3" borderId="106" xfId="24" applyNumberFormat="1" applyFont="1" applyFill="1" applyBorder="1" applyProtection="1">
      <protection hidden="1"/>
    </xf>
    <xf numFmtId="0" fontId="11" fillId="3" borderId="138" xfId="24" applyNumberFormat="1" applyFont="1" applyFill="1" applyBorder="1" applyProtection="1">
      <protection hidden="1"/>
    </xf>
    <xf numFmtId="0" fontId="50" fillId="2" borderId="127" xfId="24" applyNumberFormat="1" applyFont="1" applyBorder="1" applyAlignment="1" applyProtection="1">
      <alignment horizontal="center"/>
      <protection hidden="1"/>
    </xf>
    <xf numFmtId="0" fontId="50" fillId="2" borderId="110" xfId="24" applyNumberFormat="1" applyFont="1" applyBorder="1" applyAlignment="1" applyProtection="1">
      <alignment horizontal="center"/>
      <protection hidden="1"/>
    </xf>
    <xf numFmtId="0" fontId="50" fillId="2" borderId="139" xfId="24" applyNumberFormat="1" applyFont="1" applyBorder="1" applyAlignment="1" applyProtection="1">
      <alignment horizontal="center"/>
      <protection hidden="1"/>
    </xf>
    <xf numFmtId="0" fontId="49" fillId="4" borderId="112" xfId="24" applyNumberFormat="1" applyFont="1" applyFill="1" applyBorder="1" applyAlignment="1" applyProtection="1">
      <alignment horizontal="center" vertical="center"/>
      <protection hidden="1"/>
    </xf>
    <xf numFmtId="0" fontId="49" fillId="4" borderId="90" xfId="24" applyNumberFormat="1" applyFont="1" applyFill="1" applyBorder="1" applyAlignment="1" applyProtection="1">
      <alignment horizontal="center" vertical="center"/>
      <protection hidden="1"/>
    </xf>
    <xf numFmtId="0" fontId="49" fillId="4" borderId="1" xfId="24" applyNumberFormat="1" applyFont="1" applyFill="1" applyBorder="1" applyAlignment="1" applyProtection="1">
      <alignment horizontal="center" vertical="center"/>
      <protection hidden="1"/>
    </xf>
    <xf numFmtId="0" fontId="50" fillId="4" borderId="125" xfId="24" applyNumberFormat="1" applyFont="1" applyFill="1" applyBorder="1" applyAlignment="1" applyProtection="1">
      <alignment horizontal="center"/>
      <protection hidden="1"/>
    </xf>
    <xf numFmtId="0" fontId="50" fillId="4" borderId="127" xfId="24" applyNumberFormat="1" applyFont="1" applyFill="1" applyBorder="1" applyAlignment="1" applyProtection="1">
      <alignment horizontal="center"/>
      <protection hidden="1"/>
    </xf>
    <xf numFmtId="0" fontId="50" fillId="4" borderId="94" xfId="24" applyNumberFormat="1" applyFont="1" applyFill="1" applyBorder="1" applyAlignment="1" applyProtection="1">
      <alignment horizontal="center"/>
      <protection hidden="1"/>
    </xf>
    <xf numFmtId="0" fontId="50" fillId="4" borderId="110" xfId="24" applyNumberFormat="1" applyFont="1" applyFill="1" applyBorder="1" applyAlignment="1" applyProtection="1">
      <alignment horizontal="center"/>
      <protection hidden="1"/>
    </xf>
    <xf numFmtId="0" fontId="50" fillId="4" borderId="139" xfId="24" applyNumberFormat="1" applyFont="1" applyFill="1" applyBorder="1" applyAlignment="1" applyProtection="1">
      <alignment horizontal="center"/>
      <protection hidden="1"/>
    </xf>
    <xf numFmtId="0" fontId="54" fillId="4" borderId="113" xfId="24" applyNumberFormat="1" applyFont="1" applyFill="1" applyBorder="1" applyAlignment="1" applyProtection="1">
      <alignment vertical="center"/>
      <protection hidden="1"/>
    </xf>
    <xf numFmtId="0" fontId="54" fillId="4" borderId="43" xfId="24" applyNumberFormat="1" applyFont="1" applyFill="1" applyBorder="1" applyAlignment="1" applyProtection="1">
      <alignment horizontal="center" vertical="center"/>
      <protection hidden="1"/>
    </xf>
    <xf numFmtId="0" fontId="54" fillId="4" borderId="1" xfId="24" applyNumberFormat="1" applyFont="1" applyFill="1" applyBorder="1" applyAlignment="1" applyProtection="1">
      <alignment horizontal="center" vertical="center"/>
      <protection hidden="1"/>
    </xf>
    <xf numFmtId="0" fontId="54" fillId="4" borderId="37" xfId="24" applyNumberFormat="1" applyFont="1" applyFill="1" applyBorder="1" applyAlignment="1" applyProtection="1">
      <alignment vertical="center"/>
      <protection hidden="1"/>
    </xf>
    <xf numFmtId="0" fontId="54" fillId="4" borderId="38" xfId="24" applyNumberFormat="1" applyFont="1" applyFill="1" applyBorder="1" applyAlignment="1" applyProtection="1">
      <alignment horizontal="center" vertical="center"/>
      <protection hidden="1"/>
    </xf>
    <xf numFmtId="0" fontId="54" fillId="4" borderId="48" xfId="24" applyNumberFormat="1" applyFont="1" applyFill="1" applyBorder="1" applyAlignment="1" applyProtection="1">
      <alignment horizontal="center" vertical="center"/>
      <protection hidden="1"/>
    </xf>
    <xf numFmtId="0" fontId="49" fillId="4" borderId="34" xfId="24" applyNumberFormat="1" applyFont="1" applyFill="1" applyBorder="1" applyAlignment="1" applyProtection="1">
      <alignment horizontal="center" vertical="center"/>
      <protection hidden="1"/>
    </xf>
    <xf numFmtId="0" fontId="54" fillId="4" borderId="128" xfId="24" applyNumberFormat="1" applyFont="1" applyFill="1" applyBorder="1" applyAlignment="1" applyProtection="1">
      <alignment horizontal="center" vertical="center"/>
      <protection hidden="1"/>
    </xf>
    <xf numFmtId="0" fontId="54" fillId="4" borderId="46" xfId="24" applyNumberFormat="1" applyFont="1" applyFill="1" applyBorder="1" applyAlignment="1" applyProtection="1">
      <alignment vertical="center"/>
      <protection hidden="1"/>
    </xf>
    <xf numFmtId="0" fontId="54" fillId="4" borderId="41" xfId="24" applyNumberFormat="1" applyFont="1" applyFill="1" applyBorder="1" applyAlignment="1" applyProtection="1">
      <alignment horizontal="center" vertical="center"/>
      <protection hidden="1"/>
    </xf>
    <xf numFmtId="0" fontId="49" fillId="4" borderId="45" xfId="24" applyNumberFormat="1" applyFont="1" applyFill="1" applyBorder="1" applyAlignment="1" applyProtection="1">
      <alignment horizontal="center" vertical="center"/>
      <protection hidden="1"/>
    </xf>
    <xf numFmtId="0" fontId="54" fillId="4" borderId="136" xfId="24" applyNumberFormat="1" applyFont="1" applyFill="1" applyBorder="1" applyAlignment="1" applyProtection="1">
      <alignment horizontal="center" vertical="center"/>
      <protection hidden="1"/>
    </xf>
    <xf numFmtId="0" fontId="54" fillId="4" borderId="137" xfId="24" applyNumberFormat="1" applyFont="1" applyFill="1" applyBorder="1" applyAlignment="1" applyProtection="1">
      <alignment horizontal="center" vertical="center"/>
      <protection hidden="1"/>
    </xf>
    <xf numFmtId="0" fontId="49" fillId="4" borderId="121" xfId="24" applyNumberFormat="1" applyFont="1" applyFill="1" applyBorder="1" applyAlignment="1" applyProtection="1">
      <alignment horizontal="center" vertical="center"/>
      <protection hidden="1"/>
    </xf>
    <xf numFmtId="0" fontId="49" fillId="4" borderId="30" xfId="24" applyNumberFormat="1" applyFont="1" applyFill="1" applyBorder="1" applyAlignment="1" applyProtection="1">
      <alignment horizontal="center" vertical="center"/>
      <protection hidden="1"/>
    </xf>
    <xf numFmtId="0" fontId="11" fillId="2" borderId="114" xfId="24" applyNumberFormat="1" applyFont="1" applyBorder="1" applyAlignment="1" applyProtection="1">
      <alignment vertical="center"/>
      <protection locked="0" hidden="1"/>
    </xf>
    <xf numFmtId="0" fontId="11" fillId="2" borderId="115" xfId="24" applyNumberFormat="1" applyFont="1" applyBorder="1" applyAlignment="1" applyProtection="1">
      <alignment vertical="center"/>
      <protection locked="0" hidden="1"/>
    </xf>
    <xf numFmtId="0" fontId="11" fillId="2" borderId="140" xfId="24" applyNumberFormat="1" applyFont="1" applyBorder="1" applyAlignment="1" applyProtection="1">
      <alignment vertical="center"/>
      <protection locked="0" hidden="1"/>
    </xf>
    <xf numFmtId="0" fontId="11" fillId="2" borderId="116" xfId="24" applyNumberFormat="1" applyFont="1" applyBorder="1" applyAlignment="1" applyProtection="1">
      <alignment vertical="center"/>
      <protection locked="0" hidden="1"/>
    </xf>
    <xf numFmtId="0" fontId="11" fillId="2" borderId="117" xfId="24" applyNumberFormat="1" applyFont="1" applyBorder="1" applyAlignment="1" applyProtection="1">
      <alignment vertical="center"/>
      <protection locked="0" hidden="1"/>
    </xf>
    <xf numFmtId="0" fontId="11" fillId="2" borderId="141" xfId="24" applyNumberFormat="1" applyFont="1" applyBorder="1" applyAlignment="1" applyProtection="1">
      <alignment vertical="center"/>
      <protection locked="0" hidden="1"/>
    </xf>
    <xf numFmtId="0" fontId="11" fillId="2" borderId="118" xfId="24" applyNumberFormat="1" applyFont="1" applyBorder="1" applyAlignment="1" applyProtection="1">
      <alignment vertical="center"/>
      <protection locked="0" hidden="1"/>
    </xf>
    <xf numFmtId="0" fontId="11" fillId="2" borderId="119" xfId="24" applyNumberFormat="1" applyFont="1" applyBorder="1" applyAlignment="1" applyProtection="1">
      <alignment vertical="center"/>
      <protection locked="0" hidden="1"/>
    </xf>
    <xf numFmtId="0" fontId="11" fillId="2" borderId="142" xfId="24" applyNumberFormat="1" applyFont="1" applyBorder="1" applyAlignment="1" applyProtection="1">
      <alignment vertical="center"/>
      <protection locked="0" hidden="1"/>
    </xf>
    <xf numFmtId="0" fontId="11" fillId="2" borderId="143" xfId="24" applyNumberFormat="1" applyFont="1" applyBorder="1" applyAlignment="1" applyProtection="1">
      <alignment vertical="center"/>
      <protection locked="0" hidden="1"/>
    </xf>
    <xf numFmtId="0" fontId="11" fillId="2" borderId="125" xfId="24" applyNumberFormat="1" applyFont="1" applyBorder="1" applyAlignment="1" applyProtection="1">
      <alignment vertical="center"/>
      <protection locked="0" hidden="1"/>
    </xf>
    <xf numFmtId="0" fontId="11" fillId="2" borderId="27" xfId="24" applyNumberFormat="1" applyFont="1" applyBorder="1" applyAlignment="1" applyProtection="1">
      <alignment vertical="center"/>
      <protection locked="0" hidden="1"/>
    </xf>
    <xf numFmtId="0" fontId="11" fillId="2" borderId="0" xfId="24" applyNumberFormat="1" applyFont="1" applyBorder="1" applyAlignment="1" applyProtection="1">
      <alignment vertical="center"/>
      <protection locked="0" hidden="1"/>
    </xf>
    <xf numFmtId="0" fontId="11" fillId="3" borderId="114" xfId="24" applyNumberFormat="1" applyFont="1" applyFill="1" applyBorder="1" applyAlignment="1" applyProtection="1">
      <alignment vertical="center"/>
      <protection locked="0" hidden="1"/>
    </xf>
    <xf numFmtId="0" fontId="11" fillId="3" borderId="115" xfId="24" applyNumberFormat="1" applyFont="1" applyFill="1" applyBorder="1" applyAlignment="1" applyProtection="1">
      <alignment vertical="center"/>
      <protection locked="0" hidden="1"/>
    </xf>
    <xf numFmtId="0" fontId="11" fillId="3" borderId="140" xfId="24" applyNumberFormat="1" applyFont="1" applyFill="1" applyBorder="1" applyAlignment="1" applyProtection="1">
      <alignment vertical="center"/>
      <protection locked="0" hidden="1"/>
    </xf>
    <xf numFmtId="0" fontId="11" fillId="3" borderId="116" xfId="24" applyNumberFormat="1" applyFont="1" applyFill="1" applyBorder="1" applyAlignment="1" applyProtection="1">
      <alignment vertical="center"/>
      <protection locked="0" hidden="1"/>
    </xf>
    <xf numFmtId="0" fontId="11" fillId="3" borderId="117" xfId="24" applyNumberFormat="1" applyFont="1" applyFill="1" applyBorder="1" applyAlignment="1" applyProtection="1">
      <alignment vertical="center"/>
      <protection locked="0" hidden="1"/>
    </xf>
    <xf numFmtId="0" fontId="11" fillId="3" borderId="141" xfId="24" applyNumberFormat="1" applyFont="1" applyFill="1" applyBorder="1" applyAlignment="1" applyProtection="1">
      <alignment vertical="center"/>
      <protection locked="0" hidden="1"/>
    </xf>
    <xf numFmtId="0" fontId="11" fillId="3" borderId="118" xfId="24" applyNumberFormat="1" applyFont="1" applyFill="1" applyBorder="1" applyAlignment="1" applyProtection="1">
      <alignment vertical="center"/>
      <protection locked="0" hidden="1"/>
    </xf>
    <xf numFmtId="0" fontId="11" fillId="3" borderId="119" xfId="24" applyNumberFormat="1" applyFont="1" applyFill="1" applyBorder="1" applyAlignment="1" applyProtection="1">
      <alignment vertical="center"/>
      <protection locked="0" hidden="1"/>
    </xf>
    <xf numFmtId="0" fontId="11" fillId="3" borderId="142" xfId="24" applyNumberFormat="1" applyFont="1" applyFill="1" applyBorder="1" applyAlignment="1" applyProtection="1">
      <alignment vertical="center"/>
      <protection locked="0" hidden="1"/>
    </xf>
    <xf numFmtId="0" fontId="11" fillId="3" borderId="143" xfId="24" applyNumberFormat="1" applyFont="1" applyFill="1" applyBorder="1" applyAlignment="1" applyProtection="1">
      <alignment vertical="center"/>
      <protection locked="0" hidden="1"/>
    </xf>
    <xf numFmtId="0" fontId="11" fillId="3" borderId="125" xfId="24" applyNumberFormat="1" applyFont="1" applyFill="1" applyBorder="1" applyAlignment="1" applyProtection="1">
      <alignment vertical="center"/>
      <protection locked="0" hidden="1"/>
    </xf>
    <xf numFmtId="0" fontId="11" fillId="3" borderId="27" xfId="24" applyNumberFormat="1" applyFont="1" applyFill="1" applyBorder="1" applyAlignment="1" applyProtection="1">
      <alignment vertical="center"/>
      <protection locked="0" hidden="1"/>
    </xf>
    <xf numFmtId="0" fontId="11" fillId="3" borderId="0" xfId="24" applyNumberFormat="1" applyFont="1" applyFill="1" applyBorder="1" applyAlignment="1" applyProtection="1">
      <alignment vertical="center"/>
      <protection locked="0" hidden="1"/>
    </xf>
    <xf numFmtId="0" fontId="47" fillId="0" borderId="0" xfId="24" applyNumberFormat="1" applyFont="1" applyFill="1" applyAlignment="1" applyProtection="1">
      <alignment vertical="center"/>
      <protection hidden="1"/>
    </xf>
    <xf numFmtId="0" fontId="18" fillId="0" borderId="0" xfId="24" applyNumberFormat="1" applyFill="1" applyAlignment="1" applyProtection="1">
      <alignment vertical="center"/>
      <protection hidden="1"/>
    </xf>
    <xf numFmtId="0" fontId="29" fillId="0" borderId="0" xfId="24" applyNumberFormat="1" applyFont="1" applyFill="1" applyAlignment="1" applyProtection="1">
      <alignment vertical="center"/>
      <protection hidden="1"/>
    </xf>
    <xf numFmtId="0" fontId="11" fillId="0" borderId="0" xfId="34" applyFont="1" applyFill="1" applyAlignment="1" applyProtection="1">
      <alignment vertical="center"/>
      <protection hidden="1"/>
    </xf>
    <xf numFmtId="0" fontId="11" fillId="0" borderId="0" xfId="14" applyFont="1" applyFill="1" applyBorder="1" applyAlignment="1" applyProtection="1">
      <alignment vertical="center"/>
      <protection hidden="1"/>
    </xf>
    <xf numFmtId="0" fontId="11" fillId="0" borderId="0" xfId="34" applyFont="1" applyFill="1" applyBorder="1" applyAlignment="1" applyProtection="1">
      <alignment vertical="center"/>
      <protection hidden="1"/>
    </xf>
    <xf numFmtId="0" fontId="46" fillId="0" borderId="69" xfId="14" applyFont="1" applyFill="1" applyBorder="1" applyAlignment="1" applyProtection="1">
      <alignment horizontal="center" vertical="center" wrapText="1"/>
      <protection hidden="1"/>
    </xf>
    <xf numFmtId="0" fontId="46" fillId="0" borderId="82" xfId="14" applyFont="1" applyFill="1" applyBorder="1" applyAlignment="1" applyProtection="1">
      <alignment horizontal="center" vertical="center" wrapText="1"/>
      <protection hidden="1"/>
    </xf>
    <xf numFmtId="0" fontId="46" fillId="0" borderId="144" xfId="14" applyFont="1" applyFill="1" applyBorder="1" applyAlignment="1" applyProtection="1">
      <alignment horizontal="center" vertical="center" wrapText="1"/>
      <protection hidden="1"/>
    </xf>
    <xf numFmtId="0" fontId="46" fillId="0" borderId="76" xfId="14" applyFont="1" applyFill="1" applyBorder="1" applyAlignment="1" applyProtection="1">
      <alignment horizontal="center" vertical="center" wrapText="1"/>
      <protection hidden="1"/>
    </xf>
    <xf numFmtId="0" fontId="46" fillId="0" borderId="145" xfId="14" applyFont="1" applyFill="1" applyBorder="1" applyAlignment="1" applyProtection="1">
      <alignment horizontal="center" vertical="center" wrapText="1"/>
      <protection hidden="1"/>
    </xf>
    <xf numFmtId="0" fontId="11" fillId="0" borderId="19" xfId="14" applyFont="1" applyFill="1" applyBorder="1" applyAlignment="1" applyProtection="1">
      <alignment horizontal="left" vertical="center"/>
      <protection hidden="1"/>
    </xf>
    <xf numFmtId="0" fontId="46" fillId="0" borderId="18" xfId="14" applyFont="1" applyFill="1" applyBorder="1" applyAlignment="1" applyProtection="1">
      <alignment horizontal="center" vertical="center"/>
      <protection hidden="1"/>
    </xf>
    <xf numFmtId="0" fontId="11" fillId="0" borderId="0" xfId="14" applyFont="1" applyFill="1" applyAlignment="1" applyProtection="1">
      <alignment vertical="center"/>
      <protection hidden="1"/>
    </xf>
    <xf numFmtId="0" fontId="11" fillId="0" borderId="16" xfId="14" applyFont="1" applyFill="1" applyBorder="1" applyAlignment="1" applyProtection="1">
      <alignment horizontal="left" vertical="center"/>
      <protection hidden="1"/>
    </xf>
    <xf numFmtId="0" fontId="46" fillId="0" borderId="78" xfId="14" applyFont="1" applyFill="1" applyBorder="1" applyAlignment="1" applyProtection="1">
      <alignment horizontal="center" vertical="center"/>
      <protection hidden="1"/>
    </xf>
    <xf numFmtId="0" fontId="11" fillId="0" borderId="79" xfId="14" applyFont="1" applyFill="1" applyBorder="1" applyAlignment="1" applyProtection="1">
      <alignment horizontal="left" vertical="center"/>
      <protection hidden="1"/>
    </xf>
    <xf numFmtId="0" fontId="46" fillId="0" borderId="81" xfId="14" applyFont="1" applyFill="1" applyBorder="1" applyAlignment="1" applyProtection="1">
      <alignment horizontal="center" vertical="center"/>
      <protection hidden="1"/>
    </xf>
    <xf numFmtId="0" fontId="14" fillId="0" borderId="84" xfId="14" applyFont="1" applyFill="1" applyBorder="1" applyAlignment="1" applyProtection="1">
      <alignment horizontal="right" vertical="center"/>
      <protection hidden="1"/>
    </xf>
    <xf numFmtId="0" fontId="11" fillId="0" borderId="86" xfId="14" applyFont="1" applyFill="1" applyBorder="1" applyAlignment="1" applyProtection="1">
      <alignment horizontal="center" vertical="center"/>
      <protection hidden="1"/>
    </xf>
    <xf numFmtId="169" fontId="14" fillId="0" borderId="143" xfId="14" applyNumberFormat="1" applyFont="1" applyFill="1" applyBorder="1" applyAlignment="1" applyProtection="1">
      <alignment vertical="center"/>
      <protection hidden="1"/>
    </xf>
    <xf numFmtId="0" fontId="14" fillId="0" borderId="0" xfId="14" applyFont="1" applyFill="1" applyBorder="1" applyAlignment="1" applyProtection="1">
      <alignment horizontal="right" vertical="center"/>
      <protection hidden="1"/>
    </xf>
    <xf numFmtId="0" fontId="11" fillId="0" borderId="0" xfId="14" applyFont="1" applyFill="1" applyBorder="1" applyAlignment="1" applyProtection="1">
      <alignment horizontal="center" vertical="center"/>
      <protection hidden="1"/>
    </xf>
    <xf numFmtId="0" fontId="14" fillId="0" borderId="0" xfId="14" applyFont="1" applyFill="1" applyAlignment="1" applyProtection="1">
      <alignment vertical="center"/>
      <protection hidden="1"/>
    </xf>
    <xf numFmtId="0" fontId="43" fillId="0" borderId="0" xfId="14" applyFont="1" applyFill="1" applyAlignment="1" applyProtection="1">
      <alignment horizontal="justify" vertical="center" wrapText="1"/>
      <protection hidden="1"/>
    </xf>
    <xf numFmtId="0" fontId="11" fillId="0" borderId="0" xfId="34" applyFont="1" applyFill="1" applyAlignment="1" applyProtection="1">
      <alignment horizontal="center" vertical="center"/>
      <protection hidden="1"/>
    </xf>
    <xf numFmtId="0" fontId="14" fillId="0" borderId="0" xfId="34" applyFont="1" applyFill="1" applyAlignment="1" applyProtection="1">
      <alignment vertical="center"/>
      <protection hidden="1"/>
    </xf>
    <xf numFmtId="3" fontId="11" fillId="0" borderId="146" xfId="14" applyNumberFormat="1" applyFont="1" applyFill="1" applyBorder="1" applyAlignment="1" applyProtection="1">
      <alignment vertical="center"/>
      <protection locked="0" hidden="1"/>
    </xf>
    <xf numFmtId="3" fontId="11" fillId="0" borderId="73" xfId="14" applyNumberFormat="1" applyFont="1" applyFill="1" applyBorder="1" applyAlignment="1" applyProtection="1">
      <alignment vertical="center"/>
      <protection locked="0" hidden="1"/>
    </xf>
    <xf numFmtId="3" fontId="11" fillId="0" borderId="75" xfId="14" applyNumberFormat="1" applyFont="1" applyFill="1" applyBorder="1" applyAlignment="1" applyProtection="1">
      <alignment vertical="center"/>
      <protection locked="0" hidden="1"/>
    </xf>
    <xf numFmtId="3" fontId="11" fillId="0" borderId="77" xfId="14" applyNumberFormat="1" applyFont="1" applyFill="1" applyBorder="1" applyAlignment="1" applyProtection="1">
      <alignment vertical="center"/>
      <protection locked="0" hidden="1"/>
    </xf>
    <xf numFmtId="0" fontId="57" fillId="2" borderId="0" xfId="24" applyNumberFormat="1" applyFont="1" applyBorder="1" applyAlignment="1" applyProtection="1">
      <alignment horizontal="left"/>
      <protection hidden="1"/>
    </xf>
    <xf numFmtId="0" fontId="4" fillId="0" borderId="0" xfId="34" applyProtection="1">
      <protection hidden="1"/>
    </xf>
    <xf numFmtId="0" fontId="4" fillId="0" borderId="0" xfId="34" applyAlignment="1" applyProtection="1">
      <alignment vertical="center"/>
      <protection hidden="1"/>
    </xf>
    <xf numFmtId="0" fontId="58" fillId="0" borderId="64" xfId="27" applyFont="1" applyFill="1" applyBorder="1" applyAlignment="1" applyProtection="1">
      <alignment horizontal="center"/>
      <protection hidden="1"/>
    </xf>
    <xf numFmtId="0" fontId="58" fillId="0" borderId="1" xfId="34" applyFont="1" applyFill="1" applyBorder="1" applyAlignment="1" applyProtection="1">
      <alignment horizontal="center"/>
      <protection hidden="1"/>
    </xf>
    <xf numFmtId="0" fontId="58" fillId="0" borderId="78" xfId="34" applyFont="1" applyFill="1" applyBorder="1" applyAlignment="1" applyProtection="1">
      <alignment horizontal="center"/>
      <protection hidden="1"/>
    </xf>
    <xf numFmtId="0" fontId="56" fillId="0" borderId="0" xfId="34" applyFont="1" applyAlignment="1" applyProtection="1">
      <alignment horizontal="center"/>
      <protection hidden="1"/>
    </xf>
    <xf numFmtId="0" fontId="11" fillId="0" borderId="146" xfId="27" applyFont="1" applyFill="1" applyBorder="1" applyAlignment="1" applyProtection="1">
      <alignment horizontal="left"/>
      <protection hidden="1"/>
    </xf>
    <xf numFmtId="0" fontId="46" fillId="0" borderId="64" xfId="27" applyFont="1" applyFill="1" applyBorder="1" applyAlignment="1" applyProtection="1">
      <alignment horizontal="center"/>
      <protection hidden="1"/>
    </xf>
    <xf numFmtId="169" fontId="14" fillId="0" borderId="59" xfId="11" applyNumberFormat="1" applyFont="1" applyBorder="1" applyProtection="1">
      <protection hidden="1"/>
    </xf>
    <xf numFmtId="169" fontId="14" fillId="0" borderId="78" xfId="11" applyNumberFormat="1" applyFont="1" applyBorder="1" applyProtection="1">
      <protection hidden="1"/>
    </xf>
    <xf numFmtId="170" fontId="11" fillId="6" borderId="64" xfId="11" applyNumberFormat="1" applyFont="1" applyFill="1" applyBorder="1" applyAlignment="1" applyProtection="1">
      <alignment horizontal="center"/>
      <protection hidden="1"/>
    </xf>
    <xf numFmtId="0" fontId="4" fillId="0" borderId="0" xfId="34" applyFill="1" applyProtection="1">
      <protection hidden="1"/>
    </xf>
    <xf numFmtId="0" fontId="14" fillId="0" borderId="147" xfId="27" applyFont="1" applyFill="1" applyBorder="1" applyAlignment="1" applyProtection="1">
      <alignment horizontal="left"/>
      <protection hidden="1"/>
    </xf>
    <xf numFmtId="0" fontId="44" fillId="0" borderId="148" xfId="27" applyFont="1" applyFill="1" applyBorder="1" applyAlignment="1" applyProtection="1">
      <alignment horizontal="center"/>
      <protection hidden="1"/>
    </xf>
    <xf numFmtId="169" fontId="14" fillId="0" borderId="148" xfId="11" applyNumberFormat="1" applyFont="1" applyFill="1" applyBorder="1" applyAlignment="1" applyProtection="1">
      <alignment horizontal="center"/>
      <protection hidden="1"/>
    </xf>
    <xf numFmtId="169" fontId="14" fillId="0" borderId="149" xfId="11" applyNumberFormat="1" applyFont="1" applyFill="1" applyBorder="1" applyAlignment="1" applyProtection="1">
      <alignment horizontal="center"/>
      <protection hidden="1"/>
    </xf>
    <xf numFmtId="0" fontId="21" fillId="0" borderId="0" xfId="34" applyFont="1" applyFill="1" applyProtection="1">
      <protection hidden="1"/>
    </xf>
    <xf numFmtId="0" fontId="14" fillId="0" borderId="0" xfId="27" applyFont="1" applyBorder="1" applyAlignment="1" applyProtection="1">
      <alignment horizontal="right" vertical="center"/>
      <protection hidden="1"/>
    </xf>
    <xf numFmtId="0" fontId="11" fillId="0" borderId="0" xfId="27" applyFont="1" applyBorder="1" applyAlignment="1" applyProtection="1">
      <alignment horizontal="center"/>
      <protection hidden="1"/>
    </xf>
    <xf numFmtId="170" fontId="11" fillId="0" borderId="64" xfId="11" applyNumberFormat="1" applyFont="1" applyFill="1" applyBorder="1" applyAlignment="1" applyProtection="1">
      <alignment horizontal="center"/>
      <protection locked="0" hidden="1"/>
    </xf>
    <xf numFmtId="0" fontId="47" fillId="0" borderId="0" xfId="32" applyFont="1" applyAlignment="1" applyProtection="1">
      <alignment vertical="top"/>
      <protection hidden="1"/>
    </xf>
    <xf numFmtId="0" fontId="47" fillId="0" borderId="0" xfId="32" applyFont="1" applyAlignment="1" applyProtection="1">
      <alignment horizontal="center" vertical="top"/>
      <protection hidden="1"/>
    </xf>
    <xf numFmtId="0" fontId="47" fillId="0" borderId="0" xfId="32" applyNumberFormat="1" applyFont="1" applyAlignment="1" applyProtection="1">
      <alignment horizontal="center" vertical="top"/>
      <protection hidden="1"/>
    </xf>
    <xf numFmtId="0" fontId="4" fillId="0" borderId="0" xfId="32" applyNumberFormat="1" applyProtection="1">
      <protection hidden="1"/>
    </xf>
    <xf numFmtId="0" fontId="4" fillId="0" borderId="0" xfId="32" applyProtection="1">
      <protection hidden="1"/>
    </xf>
    <xf numFmtId="0" fontId="40" fillId="0" borderId="150" xfId="32" applyNumberFormat="1" applyFont="1" applyBorder="1" applyAlignment="1" applyProtection="1">
      <alignment horizontal="center" vertical="center"/>
      <protection hidden="1"/>
    </xf>
    <xf numFmtId="0" fontId="40" fillId="0" borderId="146" xfId="32" applyFont="1" applyBorder="1" applyAlignment="1" applyProtection="1">
      <alignment horizontal="center" vertical="center"/>
      <protection hidden="1"/>
    </xf>
    <xf numFmtId="0" fontId="40" fillId="0" borderId="146" xfId="32" applyNumberFormat="1" applyFont="1" applyBorder="1" applyAlignment="1" applyProtection="1">
      <alignment horizontal="center" vertical="center"/>
      <protection hidden="1"/>
    </xf>
    <xf numFmtId="0" fontId="58" fillId="0" borderId="151" xfId="24" applyNumberFormat="1" applyFont="1" applyFill="1" applyBorder="1" applyAlignment="1" applyProtection="1">
      <alignment horizontal="centerContinuous" vertical="center" wrapText="1"/>
      <protection hidden="1"/>
    </xf>
    <xf numFmtId="0" fontId="58" fillId="0" borderId="152" xfId="24" applyNumberFormat="1" applyFont="1" applyFill="1" applyBorder="1" applyAlignment="1" applyProtection="1">
      <alignment horizontal="center" vertical="center" wrapText="1"/>
      <protection hidden="1"/>
    </xf>
    <xf numFmtId="0" fontId="58" fillId="0" borderId="20" xfId="24" applyNumberFormat="1" applyFont="1" applyFill="1" applyBorder="1" applyAlignment="1" applyProtection="1">
      <alignment horizontal="centerContinuous" vertical="center" wrapText="1"/>
      <protection hidden="1"/>
    </xf>
    <xf numFmtId="0" fontId="58" fillId="0" borderId="153" xfId="24" applyNumberFormat="1" applyFont="1" applyFill="1" applyBorder="1" applyAlignment="1" applyProtection="1">
      <alignment horizontal="center" vertical="center" wrapText="1"/>
      <protection hidden="1"/>
    </xf>
    <xf numFmtId="0" fontId="58" fillId="0" borderId="5" xfId="24" applyNumberFormat="1" applyFont="1" applyFill="1" applyBorder="1" applyAlignment="1" applyProtection="1">
      <alignment horizontal="centerContinuous" vertical="center" wrapText="1"/>
      <protection hidden="1"/>
    </xf>
    <xf numFmtId="0" fontId="4" fillId="0" borderId="0" xfId="32" applyFont="1" applyProtection="1">
      <protection hidden="1"/>
    </xf>
    <xf numFmtId="0" fontId="11" fillId="0" borderId="146" xfId="32" applyFont="1" applyFill="1" applyBorder="1" applyAlignment="1" applyProtection="1">
      <protection hidden="1"/>
    </xf>
    <xf numFmtId="0" fontId="11" fillId="0" borderId="146" xfId="32" applyFont="1" applyFill="1" applyBorder="1" applyAlignment="1" applyProtection="1">
      <alignment horizontal="center"/>
      <protection hidden="1"/>
    </xf>
    <xf numFmtId="0" fontId="11" fillId="0" borderId="146" xfId="32" applyNumberFormat="1" applyFont="1" applyFill="1" applyBorder="1" applyAlignment="1" applyProtection="1">
      <alignment horizontal="center"/>
      <protection hidden="1"/>
    </xf>
    <xf numFmtId="0" fontId="11" fillId="0" borderId="7" xfId="32" applyNumberFormat="1" applyFont="1" applyFill="1" applyBorder="1" applyProtection="1">
      <protection hidden="1"/>
    </xf>
    <xf numFmtId="0" fontId="4" fillId="0" borderId="0" xfId="32" applyFill="1" applyProtection="1">
      <protection hidden="1"/>
    </xf>
    <xf numFmtId="0" fontId="11" fillId="0" borderId="154" xfId="32" applyFont="1" applyFill="1" applyBorder="1" applyAlignment="1" applyProtection="1">
      <protection hidden="1"/>
    </xf>
    <xf numFmtId="0" fontId="11" fillId="0" borderId="154" xfId="32" applyFont="1" applyFill="1" applyBorder="1" applyAlignment="1" applyProtection="1">
      <alignment horizontal="center"/>
      <protection hidden="1"/>
    </xf>
    <xf numFmtId="0" fontId="11" fillId="0" borderId="3" xfId="32" applyNumberFormat="1" applyFont="1" applyFill="1" applyBorder="1" applyProtection="1">
      <protection hidden="1"/>
    </xf>
    <xf numFmtId="0" fontId="11" fillId="0" borderId="27" xfId="32" applyFont="1" applyFill="1" applyBorder="1" applyAlignment="1" applyProtection="1">
      <protection hidden="1"/>
    </xf>
    <xf numFmtId="0" fontId="11" fillId="0" borderId="27" xfId="32" applyFont="1" applyFill="1" applyBorder="1" applyAlignment="1" applyProtection="1">
      <alignment horizontal="center"/>
      <protection hidden="1"/>
    </xf>
    <xf numFmtId="0" fontId="11" fillId="0" borderId="27" xfId="32" applyNumberFormat="1" applyFont="1" applyFill="1" applyBorder="1" applyAlignment="1" applyProtection="1">
      <alignment horizontal="center"/>
      <protection hidden="1"/>
    </xf>
    <xf numFmtId="0" fontId="11" fillId="0" borderId="155" xfId="32" applyFont="1" applyFill="1" applyBorder="1" applyAlignment="1" applyProtection="1">
      <protection hidden="1"/>
    </xf>
    <xf numFmtId="0" fontId="11" fillId="0" borderId="155" xfId="32" applyFont="1" applyFill="1" applyBorder="1" applyAlignment="1" applyProtection="1">
      <alignment horizontal="center"/>
      <protection hidden="1"/>
    </xf>
    <xf numFmtId="1" fontId="4" fillId="6" borderId="75" xfId="30" applyNumberFormat="1" applyFont="1" applyFill="1" applyBorder="1" applyAlignment="1" applyProtection="1">
      <alignment vertical="center"/>
      <protection hidden="1"/>
    </xf>
    <xf numFmtId="0" fontId="4" fillId="6" borderId="146" xfId="30" applyNumberFormat="1" applyFont="1" applyFill="1" applyBorder="1" applyAlignment="1" applyProtection="1">
      <alignment vertical="center"/>
      <protection hidden="1"/>
    </xf>
    <xf numFmtId="0" fontId="4" fillId="6" borderId="3" xfId="30" applyNumberFormat="1" applyFont="1" applyFill="1" applyBorder="1" applyAlignment="1" applyProtection="1">
      <alignment vertical="center"/>
      <protection hidden="1"/>
    </xf>
    <xf numFmtId="0" fontId="4" fillId="6" borderId="78" xfId="30" applyNumberFormat="1" applyFont="1" applyFill="1" applyBorder="1" applyAlignment="1" applyProtection="1">
      <alignment vertical="center"/>
      <protection hidden="1"/>
    </xf>
    <xf numFmtId="0" fontId="21" fillId="0" borderId="147" xfId="32" applyFont="1" applyFill="1" applyBorder="1" applyAlignment="1" applyProtection="1">
      <alignment horizontal="left"/>
      <protection hidden="1"/>
    </xf>
    <xf numFmtId="0" fontId="21" fillId="0" borderId="147" xfId="32" applyFont="1" applyFill="1" applyBorder="1" applyAlignment="1" applyProtection="1">
      <alignment horizontal="center"/>
      <protection hidden="1"/>
    </xf>
    <xf numFmtId="0" fontId="21" fillId="0" borderId="147" xfId="32" applyNumberFormat="1" applyFont="1" applyFill="1" applyBorder="1" applyAlignment="1" applyProtection="1">
      <alignment horizontal="center"/>
      <protection hidden="1"/>
    </xf>
    <xf numFmtId="0" fontId="14" fillId="0" borderId="20" xfId="32" applyNumberFormat="1" applyFont="1" applyFill="1" applyBorder="1" applyAlignment="1" applyProtection="1">
      <alignment horizontal="right" wrapText="1"/>
      <protection hidden="1"/>
    </xf>
    <xf numFmtId="0" fontId="14" fillId="0" borderId="156" xfId="32" applyNumberFormat="1" applyFont="1" applyFill="1" applyBorder="1" applyAlignment="1" applyProtection="1">
      <alignment horizontal="right" wrapText="1"/>
      <protection hidden="1"/>
    </xf>
    <xf numFmtId="0" fontId="14" fillId="0" borderId="153" xfId="32" applyNumberFormat="1" applyFont="1" applyFill="1" applyBorder="1" applyAlignment="1" applyProtection="1">
      <alignment horizontal="right" wrapText="1"/>
      <protection hidden="1"/>
    </xf>
    <xf numFmtId="0" fontId="14" fillId="0" borderId="157" xfId="32" applyNumberFormat="1" applyFont="1" applyFill="1" applyBorder="1" applyAlignment="1" applyProtection="1">
      <alignment horizontal="right" wrapText="1"/>
      <protection hidden="1"/>
    </xf>
    <xf numFmtId="0" fontId="14" fillId="0" borderId="149" xfId="32" applyNumberFormat="1" applyFont="1" applyFill="1" applyBorder="1" applyAlignment="1" applyProtection="1">
      <alignment horizontal="right" wrapText="1"/>
      <protection hidden="1"/>
    </xf>
    <xf numFmtId="0" fontId="21" fillId="0" borderId="0" xfId="32" applyFont="1" applyFill="1" applyBorder="1" applyAlignment="1" applyProtection="1">
      <alignment horizontal="center"/>
      <protection hidden="1"/>
    </xf>
    <xf numFmtId="0" fontId="21" fillId="0" borderId="0" xfId="32" applyNumberFormat="1" applyFont="1" applyFill="1" applyBorder="1" applyAlignment="1" applyProtection="1">
      <alignment horizontal="center"/>
      <protection hidden="1"/>
    </xf>
    <xf numFmtId="0" fontId="14" fillId="0" borderId="0" xfId="32" applyNumberFormat="1" applyFont="1" applyFill="1" applyBorder="1" applyAlignment="1" applyProtection="1">
      <alignment horizontal="center" wrapText="1"/>
      <protection hidden="1"/>
    </xf>
    <xf numFmtId="0" fontId="21" fillId="7" borderId="146" xfId="32" applyFont="1" applyFill="1" applyBorder="1" applyAlignment="1" applyProtection="1">
      <alignment horizontal="left"/>
      <protection hidden="1"/>
    </xf>
    <xf numFmtId="0" fontId="59" fillId="7" borderId="0" xfId="24" applyNumberFormat="1" applyFont="1" applyFill="1" applyBorder="1" applyAlignment="1" applyProtection="1">
      <alignment horizontal="centerContinuous" vertical="center" wrapText="1"/>
      <protection hidden="1"/>
    </xf>
    <xf numFmtId="0" fontId="59" fillId="7" borderId="143" xfId="24" applyNumberFormat="1" applyFont="1" applyFill="1" applyBorder="1" applyAlignment="1" applyProtection="1">
      <alignment horizontal="centerContinuous" vertical="center" wrapText="1"/>
      <protection hidden="1"/>
    </xf>
    <xf numFmtId="0" fontId="59" fillId="7" borderId="86" xfId="24" applyNumberFormat="1" applyFont="1" applyFill="1" applyBorder="1" applyAlignment="1" applyProtection="1">
      <alignment horizontal="center" vertical="center" wrapText="1"/>
      <protection hidden="1"/>
    </xf>
    <xf numFmtId="0" fontId="11" fillId="7" borderId="154" xfId="32" applyFont="1" applyFill="1" applyBorder="1" applyAlignment="1" applyProtection="1">
      <protection hidden="1"/>
    </xf>
    <xf numFmtId="0" fontId="11" fillId="7" borderId="154" xfId="32" applyFont="1" applyFill="1" applyBorder="1" applyAlignment="1" applyProtection="1">
      <alignment horizontal="center"/>
      <protection hidden="1"/>
    </xf>
    <xf numFmtId="0" fontId="11" fillId="7" borderId="154" xfId="32" applyNumberFormat="1" applyFont="1" applyFill="1" applyBorder="1" applyAlignment="1" applyProtection="1">
      <alignment horizontal="center"/>
      <protection hidden="1"/>
    </xf>
    <xf numFmtId="0" fontId="11" fillId="7" borderId="69" xfId="32" applyFont="1" applyFill="1" applyBorder="1" applyAlignment="1" applyProtection="1">
      <protection hidden="1"/>
    </xf>
    <xf numFmtId="0" fontId="11" fillId="7" borderId="69" xfId="32" applyFont="1" applyFill="1" applyBorder="1" applyAlignment="1" applyProtection="1">
      <alignment horizontal="center"/>
      <protection hidden="1"/>
    </xf>
    <xf numFmtId="0" fontId="11" fillId="7" borderId="56" xfId="32" applyNumberFormat="1" applyFont="1" applyFill="1" applyBorder="1" applyAlignment="1" applyProtection="1">
      <alignment horizontal="center"/>
      <protection hidden="1"/>
    </xf>
    <xf numFmtId="0" fontId="19" fillId="0" borderId="0" xfId="14" applyFont="1" applyProtection="1">
      <protection hidden="1"/>
    </xf>
    <xf numFmtId="0" fontId="19" fillId="0" borderId="0" xfId="14" applyFont="1" applyAlignment="1" applyProtection="1">
      <alignment horizontal="center"/>
      <protection hidden="1"/>
    </xf>
    <xf numFmtId="0" fontId="19" fillId="0" borderId="0" xfId="14" applyNumberFormat="1" applyFont="1" applyAlignment="1" applyProtection="1">
      <alignment horizontal="center"/>
      <protection hidden="1"/>
    </xf>
    <xf numFmtId="0" fontId="19" fillId="0" borderId="104" xfId="14" applyNumberFormat="1" applyFont="1" applyBorder="1" applyAlignment="1" applyProtection="1">
      <alignment horizontal="center"/>
      <protection hidden="1"/>
    </xf>
    <xf numFmtId="0" fontId="19" fillId="0" borderId="0" xfId="14" applyNumberFormat="1" applyFont="1" applyBorder="1" applyAlignment="1" applyProtection="1">
      <alignment horizontal="center"/>
      <protection hidden="1"/>
    </xf>
    <xf numFmtId="0" fontId="14" fillId="0" borderId="3" xfId="14" applyNumberFormat="1" applyFont="1" applyBorder="1" applyAlignment="1" applyProtection="1">
      <alignment horizontal="center" vertical="center" wrapText="1"/>
      <protection hidden="1"/>
    </xf>
    <xf numFmtId="0" fontId="14" fillId="0" borderId="1" xfId="14" applyNumberFormat="1" applyFont="1" applyBorder="1" applyAlignment="1" applyProtection="1">
      <alignment horizontal="center" vertical="center" wrapText="1"/>
      <protection hidden="1"/>
    </xf>
    <xf numFmtId="0" fontId="14" fillId="0" borderId="78" xfId="14" applyNumberFormat="1" applyFont="1" applyBorder="1" applyAlignment="1" applyProtection="1">
      <alignment horizontal="center" vertical="center" wrapText="1"/>
      <protection hidden="1"/>
    </xf>
    <xf numFmtId="0" fontId="14" fillId="0" borderId="16" xfId="14" applyNumberFormat="1" applyFont="1" applyBorder="1" applyAlignment="1" applyProtection="1">
      <alignment horizontal="center" vertical="center" wrapText="1"/>
      <protection hidden="1"/>
    </xf>
    <xf numFmtId="0" fontId="19" fillId="0" borderId="2" xfId="14" applyNumberFormat="1" applyFont="1" applyBorder="1" applyAlignment="1" applyProtection="1">
      <alignment horizontal="center"/>
      <protection hidden="1"/>
    </xf>
    <xf numFmtId="0" fontId="44" fillId="0" borderId="3" xfId="14" applyNumberFormat="1" applyFont="1" applyBorder="1" applyAlignment="1" applyProtection="1">
      <alignment horizontal="center"/>
      <protection hidden="1"/>
    </xf>
    <xf numFmtId="0" fontId="44" fillId="0" borderId="1" xfId="14" applyNumberFormat="1" applyFont="1" applyBorder="1" applyAlignment="1" applyProtection="1">
      <alignment horizontal="center"/>
      <protection hidden="1"/>
    </xf>
    <xf numFmtId="0" fontId="44" fillId="0" borderId="78" xfId="14" applyNumberFormat="1" applyFont="1" applyBorder="1" applyAlignment="1" applyProtection="1">
      <alignment horizontal="center" wrapText="1"/>
      <protection hidden="1"/>
    </xf>
    <xf numFmtId="0" fontId="44" fillId="0" borderId="16" xfId="14" applyNumberFormat="1" applyFont="1" applyBorder="1" applyAlignment="1" applyProtection="1">
      <alignment horizontal="center"/>
      <protection hidden="1"/>
    </xf>
    <xf numFmtId="0" fontId="49" fillId="2" borderId="97" xfId="24" applyNumberFormat="1" applyFont="1" applyBorder="1" applyAlignment="1" applyProtection="1">
      <alignment horizontal="left" vertical="center" wrapText="1"/>
      <protection hidden="1"/>
    </xf>
    <xf numFmtId="3" fontId="11" fillId="0" borderId="3" xfId="14" applyNumberFormat="1" applyFont="1" applyFill="1" applyBorder="1" applyAlignment="1" applyProtection="1">
      <protection hidden="1"/>
    </xf>
    <xf numFmtId="0" fontId="11" fillId="0" borderId="1" xfId="14" applyNumberFormat="1" applyFont="1" applyFill="1" applyBorder="1" applyAlignment="1" applyProtection="1">
      <protection hidden="1"/>
    </xf>
    <xf numFmtId="0" fontId="11" fillId="0" borderId="78" xfId="14" applyNumberFormat="1" applyFont="1" applyFill="1" applyBorder="1" applyAlignment="1" applyProtection="1">
      <alignment horizontal="center"/>
      <protection hidden="1"/>
    </xf>
    <xf numFmtId="3" fontId="11" fillId="0" borderId="16" xfId="14" applyNumberFormat="1" applyFont="1" applyFill="1" applyBorder="1" applyAlignment="1" applyProtection="1">
      <protection hidden="1"/>
    </xf>
    <xf numFmtId="0" fontId="49" fillId="2" borderId="158" xfId="24" applyNumberFormat="1" applyFont="1" applyBorder="1" applyAlignment="1" applyProtection="1">
      <alignment horizontal="left" vertical="center" wrapText="1"/>
      <protection hidden="1"/>
    </xf>
    <xf numFmtId="3" fontId="11" fillId="0" borderId="144" xfId="14" applyNumberFormat="1" applyFont="1" applyFill="1" applyBorder="1" applyAlignment="1" applyProtection="1">
      <protection hidden="1"/>
    </xf>
    <xf numFmtId="0" fontId="11" fillId="0" borderId="62" xfId="14" applyNumberFormat="1" applyFont="1" applyFill="1" applyBorder="1" applyAlignment="1" applyProtection="1">
      <protection hidden="1"/>
    </xf>
    <xf numFmtId="0" fontId="11" fillId="0" borderId="82" xfId="14" applyNumberFormat="1" applyFont="1" applyFill="1" applyBorder="1" applyAlignment="1" applyProtection="1">
      <alignment horizontal="center"/>
      <protection hidden="1"/>
    </xf>
    <xf numFmtId="3" fontId="11" fillId="0" borderId="76" xfId="14" applyNumberFormat="1" applyFont="1" applyFill="1" applyBorder="1" applyAlignment="1" applyProtection="1">
      <protection hidden="1"/>
    </xf>
    <xf numFmtId="0" fontId="4" fillId="0" borderId="0" xfId="32" applyAlignment="1" applyProtection="1">
      <alignment horizontal="center"/>
      <protection hidden="1"/>
    </xf>
    <xf numFmtId="0" fontId="4" fillId="0" borderId="0" xfId="32" applyNumberFormat="1" applyAlignment="1" applyProtection="1">
      <alignment horizontal="center"/>
      <protection hidden="1"/>
    </xf>
    <xf numFmtId="0" fontId="11" fillId="3" borderId="154" xfId="32" applyFont="1" applyFill="1" applyBorder="1" applyAlignment="1" applyProtection="1">
      <protection hidden="1"/>
    </xf>
    <xf numFmtId="0" fontId="11" fillId="3" borderId="154" xfId="32" applyFont="1" applyFill="1" applyBorder="1" applyAlignment="1" applyProtection="1">
      <alignment horizontal="center"/>
      <protection hidden="1"/>
    </xf>
    <xf numFmtId="0" fontId="11" fillId="3" borderId="154" xfId="32" applyNumberFormat="1" applyFont="1" applyFill="1" applyBorder="1" applyAlignment="1" applyProtection="1">
      <alignment horizontal="center"/>
      <protection hidden="1"/>
    </xf>
    <xf numFmtId="0" fontId="11" fillId="3" borderId="146" xfId="32" applyNumberFormat="1" applyFont="1" applyFill="1" applyBorder="1" applyAlignment="1" applyProtection="1">
      <alignment horizontal="center"/>
      <protection hidden="1"/>
    </xf>
    <xf numFmtId="0" fontId="11" fillId="3" borderId="27" xfId="32" applyFont="1" applyFill="1" applyBorder="1" applyAlignment="1" applyProtection="1">
      <protection hidden="1"/>
    </xf>
    <xf numFmtId="0" fontId="11" fillId="3" borderId="27" xfId="32" applyFont="1" applyFill="1" applyBorder="1" applyAlignment="1" applyProtection="1">
      <alignment horizontal="center"/>
      <protection hidden="1"/>
    </xf>
    <xf numFmtId="0" fontId="11" fillId="3" borderId="27" xfId="32" applyNumberFormat="1" applyFont="1" applyFill="1" applyBorder="1" applyAlignment="1" applyProtection="1">
      <alignment horizontal="center"/>
      <protection hidden="1"/>
    </xf>
    <xf numFmtId="0" fontId="11" fillId="3" borderId="155" xfId="32" applyFont="1" applyFill="1" applyBorder="1" applyAlignment="1" applyProtection="1">
      <protection hidden="1"/>
    </xf>
    <xf numFmtId="0" fontId="11" fillId="3" borderId="155" xfId="32" applyFont="1" applyFill="1" applyBorder="1" applyAlignment="1" applyProtection="1">
      <alignment horizontal="center"/>
      <protection hidden="1"/>
    </xf>
    <xf numFmtId="0" fontId="11" fillId="3" borderId="146" xfId="32" applyFont="1" applyFill="1" applyBorder="1" applyAlignment="1" applyProtection="1">
      <protection hidden="1"/>
    </xf>
    <xf numFmtId="0" fontId="11" fillId="3" borderId="146" xfId="32" applyFont="1" applyFill="1" applyBorder="1" applyAlignment="1" applyProtection="1">
      <alignment horizontal="center"/>
      <protection hidden="1"/>
    </xf>
    <xf numFmtId="0" fontId="21" fillId="3" borderId="147" xfId="32" applyFont="1" applyFill="1" applyBorder="1" applyAlignment="1" applyProtection="1">
      <alignment horizontal="left"/>
      <protection hidden="1"/>
    </xf>
    <xf numFmtId="0" fontId="21" fillId="3" borderId="147" xfId="32" applyFont="1" applyFill="1" applyBorder="1" applyAlignment="1" applyProtection="1">
      <alignment horizontal="center"/>
      <protection hidden="1"/>
    </xf>
    <xf numFmtId="0" fontId="21" fillId="3" borderId="147" xfId="32" applyNumberFormat="1" applyFont="1" applyFill="1" applyBorder="1" applyAlignment="1" applyProtection="1">
      <alignment horizontal="center"/>
      <protection hidden="1"/>
    </xf>
    <xf numFmtId="0" fontId="14" fillId="3" borderId="20" xfId="32" applyNumberFormat="1" applyFont="1" applyFill="1" applyBorder="1" applyAlignment="1" applyProtection="1">
      <alignment horizontal="right" wrapText="1"/>
      <protection hidden="1"/>
    </xf>
    <xf numFmtId="0" fontId="14" fillId="3" borderId="156" xfId="32" applyNumberFormat="1" applyFont="1" applyFill="1" applyBorder="1" applyAlignment="1" applyProtection="1">
      <alignment horizontal="right" wrapText="1"/>
      <protection hidden="1"/>
    </xf>
    <xf numFmtId="0" fontId="14" fillId="3" borderId="153" xfId="32" applyNumberFormat="1" applyFont="1" applyFill="1" applyBorder="1" applyAlignment="1" applyProtection="1">
      <alignment horizontal="right" wrapText="1"/>
      <protection hidden="1"/>
    </xf>
    <xf numFmtId="0" fontId="21" fillId="4" borderId="0" xfId="32" applyFont="1" applyFill="1" applyBorder="1" applyAlignment="1" applyProtection="1">
      <alignment horizontal="center"/>
      <protection hidden="1"/>
    </xf>
    <xf numFmtId="0" fontId="21" fillId="4" borderId="0" xfId="32" applyNumberFormat="1" applyFont="1" applyFill="1" applyBorder="1" applyAlignment="1" applyProtection="1">
      <alignment horizontal="center"/>
      <protection hidden="1"/>
    </xf>
    <xf numFmtId="0" fontId="14" fillId="4" borderId="0" xfId="32" applyNumberFormat="1" applyFont="1" applyFill="1" applyBorder="1" applyAlignment="1" applyProtection="1">
      <alignment horizontal="center" wrapText="1"/>
      <protection hidden="1"/>
    </xf>
    <xf numFmtId="0" fontId="11" fillId="0" borderId="154" xfId="32" applyNumberFormat="1" applyFont="1" applyFill="1" applyBorder="1" applyAlignment="1" applyProtection="1">
      <alignment horizontal="center"/>
      <protection hidden="1"/>
    </xf>
    <xf numFmtId="0" fontId="11" fillId="0" borderId="70" xfId="32" applyNumberFormat="1" applyFont="1" applyFill="1" applyBorder="1" applyProtection="1">
      <protection locked="0" hidden="1"/>
    </xf>
    <xf numFmtId="0" fontId="11" fillId="0" borderId="159" xfId="32" applyNumberFormat="1" applyFont="1" applyFill="1" applyBorder="1" applyProtection="1">
      <protection locked="0" hidden="1"/>
    </xf>
    <xf numFmtId="0" fontId="11" fillId="0" borderId="19" xfId="32" applyNumberFormat="1" applyFont="1" applyFill="1" applyBorder="1" applyProtection="1">
      <protection locked="0" hidden="1"/>
    </xf>
    <xf numFmtId="0" fontId="11" fillId="0" borderId="18" xfId="32" applyNumberFormat="1" applyFont="1" applyFill="1" applyBorder="1" applyProtection="1">
      <protection locked="0" hidden="1"/>
    </xf>
    <xf numFmtId="0" fontId="11" fillId="0" borderId="16" xfId="32" applyNumberFormat="1" applyFont="1" applyFill="1" applyBorder="1" applyProtection="1">
      <protection locked="0" hidden="1"/>
    </xf>
    <xf numFmtId="0" fontId="11" fillId="0" borderId="59" xfId="32" applyNumberFormat="1" applyFont="1" applyFill="1" applyBorder="1" applyProtection="1">
      <protection locked="0" hidden="1"/>
    </xf>
    <xf numFmtId="0" fontId="11" fillId="0" borderId="78" xfId="32" applyNumberFormat="1" applyFont="1" applyFill="1" applyBorder="1" applyProtection="1">
      <protection locked="0" hidden="1"/>
    </xf>
    <xf numFmtId="0" fontId="11" fillId="6" borderId="16" xfId="32" applyNumberFormat="1" applyFont="1" applyFill="1" applyBorder="1" applyProtection="1">
      <protection locked="0" hidden="1"/>
    </xf>
    <xf numFmtId="0" fontId="11" fillId="6" borderId="59" xfId="32" applyNumberFormat="1" applyFont="1" applyFill="1" applyBorder="1" applyProtection="1">
      <protection locked="0" hidden="1"/>
    </xf>
    <xf numFmtId="0" fontId="11" fillId="6" borderId="78" xfId="32" applyNumberFormat="1" applyFont="1" applyFill="1" applyBorder="1" applyProtection="1">
      <protection locked="0" hidden="1"/>
    </xf>
    <xf numFmtId="0" fontId="11" fillId="0" borderId="160" xfId="32" applyNumberFormat="1" applyFont="1" applyFill="1" applyBorder="1" applyProtection="1">
      <protection locked="0" hidden="1"/>
    </xf>
    <xf numFmtId="0" fontId="11" fillId="0" borderId="161" xfId="32" applyNumberFormat="1" applyFont="1" applyFill="1" applyBorder="1" applyProtection="1">
      <protection locked="0" hidden="1"/>
    </xf>
    <xf numFmtId="0" fontId="11" fillId="0" borderId="162" xfId="32" applyNumberFormat="1" applyFont="1" applyFill="1" applyBorder="1" applyProtection="1">
      <protection locked="0" hidden="1"/>
    </xf>
    <xf numFmtId="0" fontId="11" fillId="7" borderId="70" xfId="32" applyNumberFormat="1" applyFont="1" applyFill="1" applyBorder="1" applyProtection="1">
      <protection locked="0" hidden="1"/>
    </xf>
    <xf numFmtId="0" fontId="11" fillId="7" borderId="72" xfId="32" applyNumberFormat="1" applyFont="1" applyFill="1" applyBorder="1" applyProtection="1">
      <protection locked="0" hidden="1"/>
    </xf>
    <xf numFmtId="0" fontId="11" fillId="7" borderId="76" xfId="32" applyNumberFormat="1" applyFont="1" applyFill="1" applyBorder="1" applyProtection="1">
      <protection locked="0" hidden="1"/>
    </xf>
    <xf numFmtId="0" fontId="11" fillId="7" borderId="82" xfId="32" applyNumberFormat="1" applyFont="1" applyFill="1" applyBorder="1" applyProtection="1">
      <protection locked="0" hidden="1"/>
    </xf>
    <xf numFmtId="0" fontId="11" fillId="3" borderId="70" xfId="32" applyNumberFormat="1" applyFont="1" applyFill="1" applyBorder="1" applyProtection="1">
      <protection locked="0" hidden="1"/>
    </xf>
    <xf numFmtId="0" fontId="11" fillId="3" borderId="159" xfId="32" applyNumberFormat="1" applyFont="1" applyFill="1" applyBorder="1" applyProtection="1">
      <protection locked="0" hidden="1"/>
    </xf>
    <xf numFmtId="0" fontId="11" fillId="3" borderId="72" xfId="32" applyNumberFormat="1" applyFont="1" applyFill="1" applyBorder="1" applyProtection="1">
      <protection locked="0" hidden="1"/>
    </xf>
    <xf numFmtId="0" fontId="11" fillId="3" borderId="16" xfId="32" applyNumberFormat="1" applyFont="1" applyFill="1" applyBorder="1" applyProtection="1">
      <protection locked="0" hidden="1"/>
    </xf>
    <xf numFmtId="0" fontId="11" fillId="3" borderId="59" xfId="32" applyNumberFormat="1" applyFont="1" applyFill="1" applyBorder="1" applyProtection="1">
      <protection locked="0" hidden="1"/>
    </xf>
    <xf numFmtId="0" fontId="11" fillId="3" borderId="78" xfId="32" applyNumberFormat="1" applyFont="1" applyFill="1" applyBorder="1" applyProtection="1">
      <protection locked="0" hidden="1"/>
    </xf>
    <xf numFmtId="0" fontId="11" fillId="3" borderId="160" xfId="32" applyNumberFormat="1" applyFont="1" applyFill="1" applyBorder="1" applyProtection="1">
      <protection locked="0" hidden="1"/>
    </xf>
    <xf numFmtId="0" fontId="11" fillId="3" borderId="161" xfId="32" applyNumberFormat="1" applyFont="1" applyFill="1" applyBorder="1" applyProtection="1">
      <protection locked="0" hidden="1"/>
    </xf>
    <xf numFmtId="0" fontId="11" fillId="3" borderId="162" xfId="32" applyNumberFormat="1" applyFont="1" applyFill="1" applyBorder="1" applyProtection="1">
      <protection locked="0" hidden="1"/>
    </xf>
    <xf numFmtId="0" fontId="41" fillId="0" borderId="0" xfId="14" applyFont="1" applyBorder="1" applyAlignment="1" applyProtection="1">
      <alignment horizontal="left" vertical="top"/>
      <protection hidden="1"/>
    </xf>
    <xf numFmtId="0" fontId="8" fillId="0" borderId="0" xfId="14" applyAlignment="1" applyProtection="1">
      <protection hidden="1"/>
    </xf>
    <xf numFmtId="164" fontId="47" fillId="0" borderId="0" xfId="30" applyFont="1" applyFill="1" applyBorder="1" applyAlignment="1" applyProtection="1">
      <alignment horizontal="right"/>
      <protection hidden="1"/>
    </xf>
    <xf numFmtId="164" fontId="18" fillId="0" borderId="0" xfId="30" applyFont="1" applyAlignment="1" applyProtection="1">
      <alignment horizontal="left"/>
      <protection hidden="1"/>
    </xf>
    <xf numFmtId="0" fontId="11" fillId="0" borderId="0" xfId="14" applyFont="1" applyProtection="1">
      <protection hidden="1"/>
    </xf>
    <xf numFmtId="0" fontId="8" fillId="0" borderId="0" xfId="14" applyProtection="1">
      <protection hidden="1"/>
    </xf>
    <xf numFmtId="0" fontId="8" fillId="0" borderId="4" xfId="14" applyBorder="1" applyAlignment="1" applyProtection="1">
      <protection hidden="1"/>
    </xf>
    <xf numFmtId="164" fontId="47" fillId="0" borderId="0" xfId="30" applyFont="1" applyFill="1" applyBorder="1" applyAlignment="1" applyProtection="1">
      <alignment horizontal="right" vertical="top"/>
      <protection hidden="1"/>
    </xf>
    <xf numFmtId="164" fontId="18" fillId="0" borderId="0" xfId="30" applyFont="1" applyAlignment="1" applyProtection="1">
      <alignment horizontal="left" vertical="top"/>
      <protection hidden="1"/>
    </xf>
    <xf numFmtId="0" fontId="11" fillId="0" borderId="150" xfId="14" applyFont="1" applyFill="1" applyBorder="1" applyAlignment="1" applyProtection="1">
      <alignment horizontal="centerContinuous"/>
      <protection hidden="1"/>
    </xf>
    <xf numFmtId="0" fontId="11" fillId="0" borderId="163" xfId="14" applyFont="1" applyFill="1" applyBorder="1" applyAlignment="1" applyProtection="1">
      <alignment horizontal="center"/>
      <protection hidden="1"/>
    </xf>
    <xf numFmtId="0" fontId="47" fillId="0" borderId="164" xfId="14" applyFont="1" applyFill="1" applyBorder="1" applyAlignment="1" applyProtection="1">
      <alignment horizontal="centerContinuous" vertical="center"/>
      <protection hidden="1"/>
    </xf>
    <xf numFmtId="0" fontId="11" fillId="0" borderId="164" xfId="14" applyFont="1" applyFill="1" applyBorder="1" applyAlignment="1" applyProtection="1">
      <alignment horizontal="centerContinuous" vertical="center"/>
      <protection hidden="1"/>
    </xf>
    <xf numFmtId="0" fontId="11" fillId="0" borderId="165" xfId="14" applyFont="1" applyFill="1" applyBorder="1" applyAlignment="1" applyProtection="1">
      <alignment horizontal="centerContinuous" vertical="center"/>
      <protection hidden="1"/>
    </xf>
    <xf numFmtId="0" fontId="40" fillId="0" borderId="27" xfId="14" applyFont="1" applyFill="1" applyBorder="1" applyAlignment="1" applyProtection="1">
      <alignment horizontal="center" vertical="center"/>
      <protection hidden="1"/>
    </xf>
    <xf numFmtId="0" fontId="14" fillId="0" borderId="166" xfId="14" applyFont="1" applyFill="1" applyBorder="1" applyAlignment="1" applyProtection="1">
      <alignment horizontal="center" vertical="center" wrapText="1"/>
      <protection hidden="1"/>
    </xf>
    <xf numFmtId="0" fontId="14" fillId="0" borderId="167" xfId="14" applyFont="1" applyFill="1" applyBorder="1" applyAlignment="1" applyProtection="1">
      <alignment horizontal="centerContinuous" vertical="center" wrapText="1"/>
      <protection hidden="1"/>
    </xf>
    <xf numFmtId="0" fontId="14" fillId="0" borderId="168" xfId="14" applyFont="1" applyFill="1" applyBorder="1" applyAlignment="1" applyProtection="1">
      <alignment horizontal="centerContinuous" vertical="center"/>
      <protection hidden="1"/>
    </xf>
    <xf numFmtId="0" fontId="14" fillId="0" borderId="169" xfId="14" applyFont="1" applyFill="1" applyBorder="1" applyAlignment="1" applyProtection="1">
      <alignment horizontal="centerContinuous" vertical="center"/>
      <protection hidden="1"/>
    </xf>
    <xf numFmtId="0" fontId="11" fillId="0" borderId="170" xfId="14" applyFont="1" applyFill="1" applyBorder="1" applyAlignment="1" applyProtection="1">
      <alignment horizontal="centerContinuous"/>
      <protection hidden="1"/>
    </xf>
    <xf numFmtId="0" fontId="46" fillId="0" borderId="171" xfId="14" applyFont="1" applyFill="1" applyBorder="1" applyAlignment="1" applyProtection="1">
      <alignment horizontal="center"/>
      <protection hidden="1"/>
    </xf>
    <xf numFmtId="0" fontId="58" fillId="0" borderId="13" xfId="14" applyFont="1" applyFill="1" applyBorder="1" applyAlignment="1" applyProtection="1">
      <alignment horizontal="center"/>
      <protection hidden="1"/>
    </xf>
    <xf numFmtId="0" fontId="58" fillId="0" borderId="14" xfId="14" applyFont="1" applyFill="1" applyBorder="1" applyAlignment="1" applyProtection="1">
      <alignment horizontal="center"/>
      <protection hidden="1"/>
    </xf>
    <xf numFmtId="0" fontId="58" fillId="0" borderId="15" xfId="14" applyFont="1" applyFill="1" applyBorder="1" applyAlignment="1" applyProtection="1">
      <alignment horizontal="center"/>
      <protection hidden="1"/>
    </xf>
    <xf numFmtId="0" fontId="4" fillId="0" borderId="16" xfId="14" applyFont="1" applyBorder="1" applyProtection="1">
      <protection hidden="1"/>
    </xf>
    <xf numFmtId="0" fontId="46" fillId="0" borderId="2" xfId="14" applyFont="1" applyFill="1" applyBorder="1" applyAlignment="1" applyProtection="1">
      <alignment horizontal="center"/>
      <protection hidden="1"/>
    </xf>
    <xf numFmtId="0" fontId="46" fillId="0" borderId="64" xfId="14" applyFont="1" applyFill="1" applyBorder="1" applyAlignment="1" applyProtection="1">
      <alignment horizontal="center"/>
      <protection hidden="1"/>
    </xf>
    <xf numFmtId="0" fontId="4" fillId="0" borderId="19" xfId="14" applyFont="1" applyFill="1" applyBorder="1" applyAlignment="1" applyProtection="1">
      <alignment horizontal="left"/>
      <protection hidden="1"/>
    </xf>
    <xf numFmtId="0" fontId="14" fillId="0" borderId="56" xfId="14" applyFont="1" applyFill="1" applyBorder="1" applyAlignment="1" applyProtection="1">
      <alignment horizontal="right" vertical="center"/>
      <protection hidden="1"/>
    </xf>
    <xf numFmtId="0" fontId="11" fillId="0" borderId="21" xfId="14" applyFont="1" applyFill="1" applyBorder="1" applyAlignment="1" applyProtection="1">
      <alignment horizontal="center"/>
      <protection hidden="1"/>
    </xf>
    <xf numFmtId="171" fontId="11" fillId="0" borderId="172" xfId="5" applyNumberFormat="1" applyFont="1" applyFill="1" applyBorder="1" applyAlignment="1" applyProtection="1">
      <protection hidden="1"/>
    </xf>
    <xf numFmtId="171" fontId="11" fillId="0" borderId="173" xfId="5" applyNumberFormat="1" applyFont="1" applyFill="1" applyBorder="1" applyAlignment="1" applyProtection="1">
      <protection hidden="1"/>
    </xf>
    <xf numFmtId="0" fontId="14" fillId="0" borderId="0" xfId="14" applyFont="1" applyBorder="1" applyAlignment="1" applyProtection="1">
      <alignment horizontal="right" vertical="center"/>
      <protection hidden="1"/>
    </xf>
    <xf numFmtId="0" fontId="11" fillId="0" borderId="0" xfId="14" applyFont="1" applyBorder="1" applyAlignment="1" applyProtection="1">
      <alignment horizontal="center"/>
      <protection hidden="1"/>
    </xf>
    <xf numFmtId="0" fontId="11" fillId="0" borderId="0" xfId="14" applyFont="1" applyFill="1" applyBorder="1" applyProtection="1">
      <protection hidden="1"/>
    </xf>
    <xf numFmtId="0" fontId="11" fillId="0" borderId="0" xfId="14" applyFont="1" applyFill="1" applyProtection="1">
      <protection hidden="1"/>
    </xf>
    <xf numFmtId="0" fontId="43" fillId="0" borderId="0" xfId="14" applyFont="1" applyProtection="1">
      <protection hidden="1"/>
    </xf>
    <xf numFmtId="0" fontId="43" fillId="0" borderId="0" xfId="14" applyFont="1" applyAlignment="1" applyProtection="1">
      <alignment horizontal="center"/>
      <protection hidden="1"/>
    </xf>
    <xf numFmtId="0" fontId="11" fillId="0" borderId="0" xfId="14" applyFont="1" applyAlignment="1" applyProtection="1">
      <alignment horizontal="center"/>
      <protection hidden="1"/>
    </xf>
    <xf numFmtId="0" fontId="41" fillId="0" borderId="0" xfId="14" applyFont="1" applyBorder="1" applyAlignment="1" applyProtection="1">
      <alignment horizontal="left" vertical="top" wrapText="1"/>
      <protection hidden="1"/>
    </xf>
    <xf numFmtId="0" fontId="11" fillId="0" borderId="0" xfId="14" applyFont="1" applyBorder="1" applyProtection="1">
      <protection hidden="1"/>
    </xf>
    <xf numFmtId="0" fontId="47" fillId="0" borderId="0" xfId="14" applyFont="1" applyAlignment="1" applyProtection="1">
      <alignment horizontal="right" vertical="top"/>
      <protection hidden="1"/>
    </xf>
    <xf numFmtId="0" fontId="40" fillId="0" borderId="4" xfId="14" applyFont="1" applyBorder="1" applyAlignment="1" applyProtection="1">
      <alignment horizontal="left" vertical="center" wrapText="1"/>
      <protection hidden="1"/>
    </xf>
    <xf numFmtId="0" fontId="11" fillId="0" borderId="150" xfId="35" applyFont="1" applyFill="1" applyBorder="1" applyAlignment="1" applyProtection="1">
      <alignment horizontal="centerContinuous"/>
      <protection hidden="1"/>
    </xf>
    <xf numFmtId="0" fontId="11" fillId="0" borderId="163" xfId="35" applyFont="1" applyFill="1" applyBorder="1" applyAlignment="1" applyProtection="1">
      <alignment horizontal="center"/>
      <protection hidden="1"/>
    </xf>
    <xf numFmtId="0" fontId="14" fillId="4" borderId="174" xfId="35" applyFont="1" applyFill="1" applyBorder="1" applyAlignment="1" applyProtection="1">
      <alignment horizontal="centerContinuous" vertical="center"/>
      <protection hidden="1"/>
    </xf>
    <xf numFmtId="0" fontId="11" fillId="4" borderId="164" xfId="35" applyFont="1" applyFill="1" applyBorder="1" applyAlignment="1" applyProtection="1">
      <alignment horizontal="centerContinuous" vertical="center"/>
      <protection hidden="1"/>
    </xf>
    <xf numFmtId="0" fontId="11" fillId="4" borderId="175" xfId="35" applyFont="1" applyFill="1" applyBorder="1" applyAlignment="1" applyProtection="1">
      <alignment horizontal="centerContinuous" vertical="center"/>
      <protection hidden="1"/>
    </xf>
    <xf numFmtId="0" fontId="14" fillId="4" borderId="174" xfId="36" applyFont="1" applyFill="1" applyBorder="1" applyAlignment="1" applyProtection="1">
      <alignment horizontal="centerContinuous" vertical="center"/>
      <protection hidden="1"/>
    </xf>
    <xf numFmtId="0" fontId="11" fillId="4" borderId="164" xfId="36" applyFont="1" applyFill="1" applyBorder="1" applyAlignment="1" applyProtection="1">
      <alignment horizontal="centerContinuous" vertical="center"/>
      <protection hidden="1"/>
    </xf>
    <xf numFmtId="0" fontId="11" fillId="4" borderId="175" xfId="36" applyFont="1" applyFill="1" applyBorder="1" applyAlignment="1" applyProtection="1">
      <alignment horizontal="centerContinuous" vertical="center"/>
      <protection hidden="1"/>
    </xf>
    <xf numFmtId="0" fontId="11" fillId="0" borderId="0" xfId="35" applyFont="1" applyProtection="1">
      <protection hidden="1"/>
    </xf>
    <xf numFmtId="0" fontId="44" fillId="0" borderId="151" xfId="35" applyFont="1" applyFill="1" applyBorder="1" applyAlignment="1" applyProtection="1">
      <alignment horizontal="center" vertical="center"/>
      <protection hidden="1"/>
    </xf>
    <xf numFmtId="0" fontId="44" fillId="0" borderId="166" xfId="35" applyFont="1" applyFill="1" applyBorder="1" applyAlignment="1" applyProtection="1">
      <alignment horizontal="center" vertical="center"/>
      <protection hidden="1"/>
    </xf>
    <xf numFmtId="0" fontId="66" fillId="4" borderId="176" xfId="35" applyFont="1" applyFill="1" applyBorder="1" applyAlignment="1" applyProtection="1">
      <alignment horizontal="centerContinuous" vertical="center" wrapText="1"/>
      <protection hidden="1"/>
    </xf>
    <xf numFmtId="0" fontId="66" fillId="4" borderId="169" xfId="35" applyFont="1" applyFill="1" applyBorder="1" applyAlignment="1" applyProtection="1">
      <alignment horizontal="centerContinuous" vertical="center"/>
      <protection hidden="1"/>
    </xf>
    <xf numFmtId="0" fontId="66" fillId="4" borderId="167" xfId="35" applyFont="1" applyFill="1" applyBorder="1" applyAlignment="1" applyProtection="1">
      <alignment horizontal="centerContinuous" vertical="center"/>
      <protection hidden="1"/>
    </xf>
    <xf numFmtId="0" fontId="67" fillId="4" borderId="169" xfId="35" applyFont="1" applyFill="1" applyBorder="1" applyAlignment="1" applyProtection="1">
      <alignment horizontal="centerContinuous" vertical="center"/>
      <protection hidden="1"/>
    </xf>
    <xf numFmtId="0" fontId="66" fillId="4" borderId="169" xfId="36" applyFont="1" applyFill="1" applyBorder="1" applyAlignment="1" applyProtection="1">
      <alignment horizontal="centerContinuous" vertical="center"/>
      <protection hidden="1"/>
    </xf>
    <xf numFmtId="0" fontId="66" fillId="4" borderId="167" xfId="36" applyFont="1" applyFill="1" applyBorder="1" applyAlignment="1" applyProtection="1">
      <alignment horizontal="centerContinuous" vertical="center"/>
      <protection hidden="1"/>
    </xf>
    <xf numFmtId="0" fontId="11" fillId="0" borderId="27" xfId="35" applyFont="1" applyFill="1" applyBorder="1" applyAlignment="1" applyProtection="1">
      <alignment horizontal="centerContinuous"/>
      <protection hidden="1"/>
    </xf>
    <xf numFmtId="0" fontId="46" fillId="0" borderId="166" xfId="35" applyFont="1" applyFill="1" applyBorder="1" applyAlignment="1" applyProtection="1">
      <alignment horizontal="center"/>
      <protection hidden="1"/>
    </xf>
    <xf numFmtId="0" fontId="45" fillId="4" borderId="27" xfId="35" applyFont="1" applyFill="1" applyBorder="1" applyAlignment="1" applyProtection="1">
      <alignment horizontal="center"/>
      <protection hidden="1"/>
    </xf>
    <xf numFmtId="0" fontId="45" fillId="4" borderId="108" xfId="35" applyFont="1" applyFill="1" applyBorder="1" applyAlignment="1" applyProtection="1">
      <alignment horizontal="center"/>
      <protection hidden="1"/>
    </xf>
    <xf numFmtId="0" fontId="45" fillId="4" borderId="177" xfId="35" applyFont="1" applyFill="1" applyBorder="1" applyAlignment="1" applyProtection="1">
      <alignment horizontal="center"/>
      <protection hidden="1"/>
    </xf>
    <xf numFmtId="0" fontId="45" fillId="4" borderId="27" xfId="36" applyFont="1" applyFill="1" applyBorder="1" applyAlignment="1" applyProtection="1">
      <alignment horizontal="center"/>
      <protection hidden="1"/>
    </xf>
    <xf numFmtId="0" fontId="45" fillId="4" borderId="108" xfId="36" applyFont="1" applyFill="1" applyBorder="1" applyAlignment="1" applyProtection="1">
      <alignment horizontal="center"/>
      <protection hidden="1"/>
    </xf>
    <xf numFmtId="0" fontId="45" fillId="4" borderId="177" xfId="36" applyFont="1" applyFill="1" applyBorder="1" applyAlignment="1" applyProtection="1">
      <alignment horizontal="center"/>
      <protection hidden="1"/>
    </xf>
    <xf numFmtId="0" fontId="11" fillId="0" borderId="19" xfId="14" applyFont="1" applyFill="1" applyBorder="1" applyAlignment="1" applyProtection="1">
      <alignment horizontal="left"/>
      <protection hidden="1"/>
    </xf>
    <xf numFmtId="0" fontId="14" fillId="0" borderId="147" xfId="35" applyFont="1" applyFill="1" applyBorder="1" applyAlignment="1" applyProtection="1">
      <alignment horizontal="right" vertical="center"/>
      <protection hidden="1"/>
    </xf>
    <xf numFmtId="0" fontId="60" fillId="0" borderId="148" xfId="35" applyFont="1" applyFill="1" applyBorder="1" applyAlignment="1" applyProtection="1">
      <alignment horizontal="center"/>
      <protection hidden="1"/>
    </xf>
    <xf numFmtId="168" fontId="11" fillId="0" borderId="178" xfId="35" applyNumberFormat="1" applyFont="1" applyFill="1" applyBorder="1" applyProtection="1">
      <protection hidden="1"/>
    </xf>
    <xf numFmtId="168" fontId="11" fillId="0" borderId="179" xfId="35" applyNumberFormat="1" applyFont="1" applyFill="1" applyBorder="1" applyProtection="1">
      <protection hidden="1"/>
    </xf>
    <xf numFmtId="168" fontId="11" fillId="0" borderId="172" xfId="35" applyNumberFormat="1" applyFont="1" applyFill="1" applyBorder="1" applyProtection="1">
      <protection hidden="1"/>
    </xf>
    <xf numFmtId="168" fontId="11" fillId="0" borderId="149" xfId="35" applyNumberFormat="1" applyFont="1" applyFill="1" applyBorder="1" applyProtection="1">
      <protection hidden="1"/>
    </xf>
    <xf numFmtId="0" fontId="60" fillId="0" borderId="0" xfId="14" applyFont="1" applyAlignment="1" applyProtection="1">
      <alignment horizontal="center"/>
      <protection hidden="1"/>
    </xf>
    <xf numFmtId="0" fontId="11" fillId="0" borderId="0" xfId="35" applyFont="1" applyAlignment="1" applyProtection="1">
      <alignment horizontal="center"/>
      <protection hidden="1"/>
    </xf>
    <xf numFmtId="0" fontId="11" fillId="0" borderId="0" xfId="36" applyFont="1" applyProtection="1">
      <protection hidden="1"/>
    </xf>
    <xf numFmtId="3" fontId="11" fillId="0" borderId="70" xfId="35" applyNumberFormat="1" applyFont="1" applyFill="1" applyBorder="1" applyProtection="1">
      <protection locked="0" hidden="1"/>
    </xf>
    <xf numFmtId="3" fontId="11" fillId="0" borderId="180" xfId="35" applyNumberFormat="1" applyFont="1" applyFill="1" applyBorder="1" applyProtection="1">
      <protection locked="0" hidden="1"/>
    </xf>
    <xf numFmtId="3" fontId="11" fillId="0" borderId="175" xfId="35" applyNumberFormat="1" applyFont="1" applyFill="1" applyBorder="1" applyProtection="1">
      <protection locked="0" hidden="1"/>
    </xf>
    <xf numFmtId="0" fontId="47" fillId="0" borderId="0" xfId="14" applyFont="1" applyBorder="1" applyAlignment="1" applyProtection="1">
      <alignment horizontal="left" vertical="top"/>
      <protection hidden="1"/>
    </xf>
    <xf numFmtId="0" fontId="11" fillId="0" borderId="83" xfId="14" applyFont="1" applyFill="1" applyBorder="1" applyAlignment="1" applyProtection="1">
      <alignment horizontal="centerContinuous"/>
      <protection hidden="1"/>
    </xf>
    <xf numFmtId="0" fontId="11" fillId="0" borderId="107" xfId="14" applyFont="1" applyFill="1" applyBorder="1" applyAlignment="1" applyProtection="1">
      <alignment horizontal="center" vertical="center"/>
      <protection hidden="1"/>
    </xf>
    <xf numFmtId="0" fontId="21" fillId="0" borderId="151" xfId="14" applyFont="1" applyFill="1" applyBorder="1" applyAlignment="1" applyProtection="1">
      <alignment horizontal="centerContinuous" vertical="center" wrapText="1"/>
      <protection hidden="1"/>
    </xf>
    <xf numFmtId="0" fontId="21" fillId="0" borderId="181" xfId="14" applyFont="1" applyFill="1" applyBorder="1" applyAlignment="1" applyProtection="1">
      <alignment horizontal="centerContinuous" vertical="center" wrapText="1"/>
      <protection hidden="1"/>
    </xf>
    <xf numFmtId="0" fontId="21" fillId="0" borderId="182" xfId="14" applyFont="1" applyFill="1" applyBorder="1" applyAlignment="1" applyProtection="1">
      <alignment horizontal="center" vertical="center"/>
      <protection hidden="1"/>
    </xf>
    <xf numFmtId="0" fontId="4" fillId="0" borderId="0" xfId="14" applyFont="1" applyProtection="1">
      <protection hidden="1"/>
    </xf>
    <xf numFmtId="0" fontId="21" fillId="0" borderId="170" xfId="14" applyFont="1" applyFill="1" applyBorder="1" applyAlignment="1" applyProtection="1">
      <alignment horizontal="left" vertical="center" wrapText="1"/>
      <protection hidden="1"/>
    </xf>
    <xf numFmtId="0" fontId="14" fillId="0" borderId="183" xfId="14" applyFont="1" applyFill="1" applyBorder="1" applyAlignment="1" applyProtection="1">
      <alignment horizontal="center" vertical="center" wrapText="1"/>
      <protection hidden="1"/>
    </xf>
    <xf numFmtId="0" fontId="56" fillId="0" borderId="184" xfId="14" applyFont="1" applyFill="1" applyBorder="1" applyAlignment="1" applyProtection="1">
      <alignment horizontal="center" textRotation="255" wrapText="1"/>
      <protection hidden="1"/>
    </xf>
    <xf numFmtId="0" fontId="56" fillId="0" borderId="185" xfId="14" applyFont="1" applyFill="1" applyBorder="1" applyAlignment="1" applyProtection="1">
      <alignment horizontal="center" textRotation="255" wrapText="1"/>
      <protection hidden="1"/>
    </xf>
    <xf numFmtId="0" fontId="56" fillId="0" borderId="185" xfId="14" quotePrefix="1" applyFont="1" applyFill="1" applyBorder="1" applyAlignment="1" applyProtection="1">
      <alignment horizontal="center" textRotation="255" wrapText="1"/>
      <protection hidden="1"/>
    </xf>
    <xf numFmtId="0" fontId="14" fillId="0" borderId="186" xfId="14" applyFont="1" applyFill="1" applyBorder="1" applyAlignment="1" applyProtection="1">
      <alignment horizontal="center" wrapText="1"/>
      <protection hidden="1"/>
    </xf>
    <xf numFmtId="0" fontId="11" fillId="0" borderId="67" xfId="14" applyFont="1" applyFill="1" applyBorder="1" applyAlignment="1" applyProtection="1">
      <alignment horizontal="center"/>
      <protection hidden="1"/>
    </xf>
    <xf numFmtId="168" fontId="11" fillId="4" borderId="187" xfId="14" applyNumberFormat="1" applyFont="1" applyFill="1" applyBorder="1" applyAlignment="1" applyProtection="1">
      <protection hidden="1"/>
    </xf>
    <xf numFmtId="0" fontId="11" fillId="0" borderId="16" xfId="14" applyFont="1" applyFill="1" applyBorder="1" applyAlignment="1" applyProtection="1">
      <alignment horizontal="left"/>
      <protection hidden="1"/>
    </xf>
    <xf numFmtId="0" fontId="11" fillId="0" borderId="58" xfId="14" applyFont="1" applyFill="1" applyBorder="1" applyAlignment="1" applyProtection="1">
      <alignment horizontal="center"/>
      <protection hidden="1"/>
    </xf>
    <xf numFmtId="0" fontId="14" fillId="0" borderId="20" xfId="14" applyFont="1" applyFill="1" applyBorder="1" applyAlignment="1" applyProtection="1">
      <alignment horizontal="right"/>
      <protection hidden="1"/>
    </xf>
    <xf numFmtId="0" fontId="11" fillId="0" borderId="21" xfId="14" applyFont="1" applyFill="1" applyBorder="1" applyAlignment="1" applyProtection="1">
      <alignment horizontal="center" vertical="center"/>
      <protection hidden="1"/>
    </xf>
    <xf numFmtId="168" fontId="11" fillId="4" borderId="188" xfId="14" applyNumberFormat="1" applyFont="1" applyFill="1" applyBorder="1" applyAlignment="1" applyProtection="1">
      <alignment vertical="center"/>
      <protection hidden="1"/>
    </xf>
    <xf numFmtId="0" fontId="11" fillId="0" borderId="0" xfId="14" applyFont="1" applyAlignment="1" applyProtection="1">
      <alignment vertical="center"/>
      <protection hidden="1"/>
    </xf>
    <xf numFmtId="0" fontId="11" fillId="0" borderId="0" xfId="14" applyFont="1" applyAlignment="1" applyProtection="1">
      <alignment textRotation="255"/>
      <protection hidden="1"/>
    </xf>
    <xf numFmtId="3" fontId="11" fillId="0" borderId="7" xfId="14" applyNumberFormat="1" applyFont="1" applyBorder="1" applyAlignment="1" applyProtection="1">
      <protection locked="0" hidden="1"/>
    </xf>
    <xf numFmtId="0" fontId="11" fillId="0" borderId="0" xfId="14" applyFont="1" applyBorder="1" applyAlignment="1" applyProtection="1">
      <alignment horizontal="left"/>
      <protection hidden="1"/>
    </xf>
    <xf numFmtId="0" fontId="14" fillId="0" borderId="189" xfId="35" applyFont="1" applyFill="1" applyBorder="1" applyAlignment="1" applyProtection="1">
      <alignment horizontal="centerContinuous" vertical="center"/>
      <protection hidden="1"/>
    </xf>
    <xf numFmtId="0" fontId="11" fillId="0" borderId="164" xfId="35" applyFont="1" applyFill="1" applyBorder="1" applyAlignment="1" applyProtection="1">
      <alignment horizontal="centerContinuous" vertical="center"/>
      <protection hidden="1"/>
    </xf>
    <xf numFmtId="0" fontId="11" fillId="0" borderId="175" xfId="35" applyFont="1" applyFill="1" applyBorder="1" applyAlignment="1" applyProtection="1">
      <alignment horizontal="centerContinuous" vertical="center"/>
      <protection hidden="1"/>
    </xf>
    <xf numFmtId="0" fontId="14" fillId="0" borderId="166" xfId="35" applyFont="1" applyFill="1" applyBorder="1" applyAlignment="1" applyProtection="1">
      <alignment horizontal="center" vertical="center"/>
      <protection hidden="1"/>
    </xf>
    <xf numFmtId="0" fontId="44" fillId="0" borderId="27" xfId="35" applyFont="1" applyFill="1" applyBorder="1" applyAlignment="1" applyProtection="1">
      <alignment horizontal="center" vertical="center"/>
      <protection hidden="1"/>
    </xf>
    <xf numFmtId="0" fontId="11" fillId="0" borderId="171" xfId="35" applyFont="1" applyFill="1" applyBorder="1" applyAlignment="1" applyProtection="1">
      <alignment horizontal="center"/>
      <protection hidden="1"/>
    </xf>
    <xf numFmtId="0" fontId="45" fillId="0" borderId="184" xfId="35" applyFont="1" applyFill="1" applyBorder="1" applyAlignment="1" applyProtection="1">
      <alignment horizontal="center"/>
      <protection hidden="1"/>
    </xf>
    <xf numFmtId="0" fontId="45" fillId="0" borderId="190" xfId="35" applyFont="1" applyFill="1" applyBorder="1" applyAlignment="1" applyProtection="1">
      <alignment horizontal="center"/>
      <protection hidden="1"/>
    </xf>
    <xf numFmtId="0" fontId="45" fillId="0" borderId="162" xfId="35" applyFont="1" applyFill="1" applyBorder="1" applyAlignment="1" applyProtection="1">
      <alignment horizontal="center"/>
      <protection hidden="1"/>
    </xf>
    <xf numFmtId="0" fontId="11" fillId="0" borderId="191" xfId="14" applyFont="1" applyFill="1" applyBorder="1" applyAlignment="1" applyProtection="1">
      <alignment horizontal="left"/>
      <protection hidden="1"/>
    </xf>
    <xf numFmtId="0" fontId="11" fillId="0" borderId="192" xfId="14" applyFont="1" applyFill="1" applyBorder="1" applyAlignment="1" applyProtection="1">
      <alignment horizontal="center"/>
      <protection hidden="1"/>
    </xf>
    <xf numFmtId="0" fontId="14" fillId="0" borderId="178" xfId="35" applyFont="1" applyBorder="1" applyAlignment="1" applyProtection="1">
      <alignment horizontal="right"/>
      <protection hidden="1"/>
    </xf>
    <xf numFmtId="0" fontId="11" fillId="0" borderId="148" xfId="35" applyFont="1" applyFill="1" applyBorder="1" applyAlignment="1" applyProtection="1">
      <alignment horizontal="center"/>
      <protection hidden="1"/>
    </xf>
    <xf numFmtId="3" fontId="11" fillId="0" borderId="68" xfId="35" applyNumberFormat="1" applyFont="1" applyFill="1" applyBorder="1" applyProtection="1">
      <protection locked="0" hidden="1"/>
    </xf>
    <xf numFmtId="0" fontId="47" fillId="0" borderId="0" xfId="14" applyFont="1" applyBorder="1" applyAlignment="1" applyProtection="1">
      <alignment horizontal="left" wrapText="1"/>
      <protection hidden="1"/>
    </xf>
    <xf numFmtId="0" fontId="47" fillId="0" borderId="0" xfId="36" applyFont="1" applyBorder="1" applyAlignment="1" applyProtection="1">
      <alignment horizontal="left" vertical="top"/>
      <protection hidden="1"/>
    </xf>
    <xf numFmtId="0" fontId="11" fillId="0" borderId="0" xfId="36" applyFont="1" applyBorder="1" applyAlignment="1" applyProtection="1">
      <alignment horizontal="center"/>
      <protection hidden="1"/>
    </xf>
    <xf numFmtId="0" fontId="11" fillId="0" borderId="0" xfId="36" applyFont="1" applyBorder="1" applyProtection="1">
      <protection hidden="1"/>
    </xf>
    <xf numFmtId="0" fontId="11" fillId="0" borderId="0" xfId="36" applyFont="1" applyBorder="1" applyAlignment="1" applyProtection="1">
      <alignment horizontal="left"/>
      <protection hidden="1"/>
    </xf>
    <xf numFmtId="0" fontId="47" fillId="0" borderId="4" xfId="14" applyFont="1" applyBorder="1" applyAlignment="1" applyProtection="1">
      <alignment horizontal="left" vertical="top" wrapText="1"/>
      <protection hidden="1"/>
    </xf>
    <xf numFmtId="0" fontId="11" fillId="0" borderId="150" xfId="36" applyFont="1" applyFill="1" applyBorder="1" applyAlignment="1" applyProtection="1">
      <alignment horizontal="centerContinuous"/>
      <protection hidden="1"/>
    </xf>
    <xf numFmtId="0" fontId="11" fillId="0" borderId="163" xfId="36" applyFont="1" applyFill="1" applyBorder="1" applyAlignment="1" applyProtection="1">
      <alignment horizontal="center"/>
      <protection hidden="1"/>
    </xf>
    <xf numFmtId="0" fontId="14" fillId="0" borderId="164" xfId="36" applyFont="1" applyFill="1" applyBorder="1" applyAlignment="1" applyProtection="1">
      <alignment horizontal="centerContinuous" vertical="center"/>
      <protection hidden="1"/>
    </xf>
    <xf numFmtId="0" fontId="11" fillId="0" borderId="164" xfId="36" applyFont="1" applyFill="1" applyBorder="1" applyAlignment="1" applyProtection="1">
      <alignment horizontal="centerContinuous" vertical="center"/>
      <protection hidden="1"/>
    </xf>
    <xf numFmtId="0" fontId="11" fillId="0" borderId="175" xfId="36" applyFont="1" applyFill="1" applyBorder="1" applyAlignment="1" applyProtection="1">
      <alignment horizontal="centerContinuous" vertical="center"/>
      <protection hidden="1"/>
    </xf>
    <xf numFmtId="0" fontId="44" fillId="0" borderId="151" xfId="36" applyFont="1" applyFill="1" applyBorder="1" applyAlignment="1" applyProtection="1">
      <alignment horizontal="center" vertical="center"/>
      <protection hidden="1"/>
    </xf>
    <xf numFmtId="0" fontId="14" fillId="0" borderId="166" xfId="36" applyFont="1" applyFill="1" applyBorder="1" applyAlignment="1" applyProtection="1">
      <alignment horizontal="center" vertical="center"/>
      <protection hidden="1"/>
    </xf>
    <xf numFmtId="0" fontId="11" fillId="0" borderId="193" xfId="36" applyFont="1" applyFill="1" applyBorder="1" applyAlignment="1" applyProtection="1">
      <alignment horizontal="centerContinuous"/>
      <protection hidden="1"/>
    </xf>
    <xf numFmtId="0" fontId="11" fillId="0" borderId="171" xfId="36" applyFont="1" applyFill="1" applyBorder="1" applyAlignment="1" applyProtection="1">
      <alignment horizontal="center"/>
      <protection hidden="1"/>
    </xf>
    <xf numFmtId="0" fontId="45" fillId="0" borderId="184" xfId="36" applyFont="1" applyFill="1" applyBorder="1" applyAlignment="1" applyProtection="1">
      <alignment horizontal="center"/>
      <protection hidden="1"/>
    </xf>
    <xf numFmtId="0" fontId="45" fillId="0" borderId="190" xfId="36" applyFont="1" applyFill="1" applyBorder="1" applyAlignment="1" applyProtection="1">
      <alignment horizontal="center"/>
      <protection hidden="1"/>
    </xf>
    <xf numFmtId="0" fontId="45" fillId="0" borderId="162" xfId="36" applyFont="1" applyFill="1" applyBorder="1" applyAlignment="1" applyProtection="1">
      <alignment horizontal="center"/>
      <protection hidden="1"/>
    </xf>
    <xf numFmtId="0" fontId="14" fillId="0" borderId="147" xfId="36" applyFont="1" applyFill="1" applyBorder="1" applyAlignment="1" applyProtection="1">
      <alignment horizontal="right" vertical="center"/>
      <protection hidden="1"/>
    </xf>
    <xf numFmtId="0" fontId="11" fillId="0" borderId="148" xfId="36" applyFont="1" applyFill="1" applyBorder="1" applyAlignment="1" applyProtection="1">
      <alignment horizontal="center"/>
      <protection hidden="1"/>
    </xf>
    <xf numFmtId="168" fontId="11" fillId="4" borderId="172" xfId="36" applyNumberFormat="1" applyFont="1" applyFill="1" applyBorder="1" applyAlignment="1" applyProtection="1">
      <protection hidden="1"/>
    </xf>
    <xf numFmtId="168" fontId="11" fillId="4" borderId="179" xfId="36" applyNumberFormat="1" applyFont="1" applyFill="1" applyBorder="1" applyAlignment="1" applyProtection="1">
      <protection hidden="1"/>
    </xf>
    <xf numFmtId="0" fontId="11" fillId="0" borderId="0" xfId="36" applyFont="1" applyAlignment="1" applyProtection="1">
      <alignment horizontal="center"/>
      <protection hidden="1"/>
    </xf>
    <xf numFmtId="0" fontId="11" fillId="0" borderId="0" xfId="14" applyFont="1" applyBorder="1" applyAlignment="1" applyProtection="1">
      <alignment wrapText="1"/>
      <protection hidden="1"/>
    </xf>
    <xf numFmtId="0" fontId="11" fillId="0" borderId="0" xfId="14" applyFont="1" applyAlignment="1" applyProtection="1">
      <alignment wrapText="1"/>
      <protection hidden="1"/>
    </xf>
    <xf numFmtId="0" fontId="41" fillId="0" borderId="0" xfId="14" applyNumberFormat="1" applyFont="1" applyBorder="1" applyAlignment="1" applyProtection="1">
      <alignment horizontal="left" vertical="top" wrapText="1"/>
      <protection hidden="1"/>
    </xf>
    <xf numFmtId="0" fontId="11" fillId="0" borderId="0" xfId="14" applyNumberFormat="1" applyFont="1" applyProtection="1">
      <protection hidden="1"/>
    </xf>
    <xf numFmtId="0" fontId="47" fillId="0" borderId="0" xfId="14" applyNumberFormat="1" applyFont="1" applyAlignment="1" applyProtection="1">
      <alignment horizontal="right" vertical="top"/>
      <protection hidden="1"/>
    </xf>
    <xf numFmtId="0" fontId="43" fillId="0" borderId="0" xfId="37" applyFont="1" applyProtection="1">
      <protection hidden="1"/>
    </xf>
    <xf numFmtId="0" fontId="11" fillId="0" borderId="0" xfId="37" applyFont="1" applyAlignment="1" applyProtection="1">
      <alignment horizontal="center"/>
      <protection hidden="1"/>
    </xf>
    <xf numFmtId="0" fontId="11" fillId="0" borderId="0" xfId="37" applyFont="1" applyProtection="1">
      <protection hidden="1"/>
    </xf>
    <xf numFmtId="0" fontId="11" fillId="0" borderId="150" xfId="37" applyFont="1" applyFill="1" applyBorder="1" applyAlignment="1" applyProtection="1">
      <alignment horizontal="centerContinuous"/>
      <protection hidden="1"/>
    </xf>
    <xf numFmtId="0" fontId="11" fillId="0" borderId="163" xfId="37" applyFont="1" applyFill="1" applyBorder="1" applyAlignment="1" applyProtection="1">
      <alignment horizontal="center"/>
      <protection hidden="1"/>
    </xf>
    <xf numFmtId="0" fontId="14" fillId="0" borderId="164" xfId="37" applyFont="1" applyFill="1" applyBorder="1" applyAlignment="1" applyProtection="1">
      <alignment horizontal="centerContinuous" vertical="center"/>
      <protection hidden="1"/>
    </xf>
    <xf numFmtId="0" fontId="11" fillId="0" borderId="164" xfId="37" applyFont="1" applyFill="1" applyBorder="1" applyAlignment="1" applyProtection="1">
      <alignment horizontal="centerContinuous" vertical="center"/>
      <protection hidden="1"/>
    </xf>
    <xf numFmtId="0" fontId="11" fillId="0" borderId="104" xfId="37" applyFont="1" applyFill="1" applyBorder="1" applyAlignment="1" applyProtection="1">
      <alignment horizontal="centerContinuous" vertical="center"/>
      <protection hidden="1"/>
    </xf>
    <xf numFmtId="0" fontId="11" fillId="0" borderId="107" xfId="37" applyFont="1" applyFill="1" applyBorder="1" applyAlignment="1" applyProtection="1">
      <alignment horizontal="centerContinuous" vertical="center"/>
      <protection hidden="1"/>
    </xf>
    <xf numFmtId="0" fontId="11" fillId="0" borderId="104" xfId="37" applyNumberFormat="1" applyFont="1" applyFill="1" applyBorder="1" applyAlignment="1" applyProtection="1">
      <alignment horizontal="centerContinuous" vertical="center"/>
      <protection hidden="1"/>
    </xf>
    <xf numFmtId="0" fontId="11" fillId="0" borderId="107" xfId="37" applyNumberFormat="1" applyFont="1" applyFill="1" applyBorder="1" applyAlignment="1" applyProtection="1">
      <alignment horizontal="centerContinuous" vertical="center"/>
      <protection hidden="1"/>
    </xf>
    <xf numFmtId="0" fontId="44" fillId="0" borderId="151" xfId="37" applyFont="1" applyFill="1" applyBorder="1" applyAlignment="1" applyProtection="1">
      <alignment horizontal="center" vertical="center"/>
      <protection hidden="1"/>
    </xf>
    <xf numFmtId="0" fontId="14" fillId="0" borderId="166" xfId="37" applyFont="1" applyFill="1" applyBorder="1" applyAlignment="1" applyProtection="1">
      <alignment horizontal="center" vertical="center"/>
      <protection hidden="1"/>
    </xf>
    <xf numFmtId="0" fontId="11" fillId="0" borderId="171" xfId="37" applyFont="1" applyFill="1" applyBorder="1" applyAlignment="1" applyProtection="1">
      <alignment horizontal="center"/>
      <protection hidden="1"/>
    </xf>
    <xf numFmtId="0" fontId="45" fillId="0" borderId="13" xfId="37" applyFont="1" applyFill="1" applyBorder="1" applyAlignment="1" applyProtection="1">
      <alignment horizontal="center"/>
      <protection hidden="1"/>
    </xf>
    <xf numFmtId="0" fontId="45" fillId="0" borderId="14" xfId="37" applyFont="1" applyFill="1" applyBorder="1" applyAlignment="1" applyProtection="1">
      <alignment horizontal="center"/>
      <protection hidden="1"/>
    </xf>
    <xf numFmtId="0" fontId="11" fillId="4" borderId="7" xfId="37" applyNumberFormat="1" applyFont="1" applyFill="1" applyBorder="1" applyProtection="1">
      <protection hidden="1"/>
    </xf>
    <xf numFmtId="0" fontId="11" fillId="4" borderId="18" xfId="37" applyNumberFormat="1" applyFont="1" applyFill="1" applyBorder="1" applyProtection="1">
      <protection hidden="1"/>
    </xf>
    <xf numFmtId="0" fontId="14" fillId="0" borderId="147" xfId="37" applyFont="1" applyFill="1" applyBorder="1" applyAlignment="1" applyProtection="1">
      <alignment horizontal="right" vertical="center"/>
      <protection hidden="1"/>
    </xf>
    <xf numFmtId="0" fontId="11" fillId="0" borderId="148" xfId="37" applyFont="1" applyFill="1" applyBorder="1" applyAlignment="1" applyProtection="1">
      <alignment horizontal="center"/>
      <protection hidden="1"/>
    </xf>
    <xf numFmtId="168" fontId="11" fillId="4" borderId="172" xfId="37" applyNumberFormat="1" applyFont="1" applyFill="1" applyBorder="1" applyProtection="1">
      <protection hidden="1"/>
    </xf>
    <xf numFmtId="168" fontId="11" fillId="4" borderId="179" xfId="37" applyNumberFormat="1" applyFont="1" applyFill="1" applyBorder="1" applyProtection="1">
      <protection hidden="1"/>
    </xf>
    <xf numFmtId="168" fontId="11" fillId="4" borderId="156" xfId="37" applyNumberFormat="1" applyFont="1" applyFill="1" applyBorder="1" applyProtection="1">
      <protection hidden="1"/>
    </xf>
    <xf numFmtId="0" fontId="11" fillId="4" borderId="149" xfId="37" applyNumberFormat="1" applyFont="1" applyFill="1" applyBorder="1" applyProtection="1">
      <protection hidden="1"/>
    </xf>
    <xf numFmtId="0" fontId="11" fillId="0" borderId="0" xfId="38" applyFont="1" applyProtection="1">
      <protection hidden="1"/>
    </xf>
    <xf numFmtId="0" fontId="11" fillId="0" borderId="0" xfId="37" applyNumberFormat="1" applyFont="1" applyProtection="1">
      <protection hidden="1"/>
    </xf>
    <xf numFmtId="0" fontId="43" fillId="0" borderId="0" xfId="38" applyFont="1" applyProtection="1">
      <protection hidden="1"/>
    </xf>
    <xf numFmtId="0" fontId="11" fillId="0" borderId="0" xfId="38" applyFont="1" applyAlignment="1" applyProtection="1">
      <alignment horizontal="center"/>
      <protection hidden="1"/>
    </xf>
    <xf numFmtId="0" fontId="11" fillId="0" borderId="150" xfId="38" applyFont="1" applyFill="1" applyBorder="1" applyAlignment="1" applyProtection="1">
      <alignment horizontal="centerContinuous"/>
      <protection hidden="1"/>
    </xf>
    <xf numFmtId="0" fontId="11" fillId="0" borderId="163" xfId="38" applyFont="1" applyFill="1" applyBorder="1" applyAlignment="1" applyProtection="1">
      <alignment horizontal="center"/>
      <protection hidden="1"/>
    </xf>
    <xf numFmtId="0" fontId="14" fillId="0" borderId="164" xfId="38" applyFont="1" applyFill="1" applyBorder="1" applyAlignment="1" applyProtection="1">
      <alignment horizontal="centerContinuous" vertical="center"/>
      <protection hidden="1"/>
    </xf>
    <xf numFmtId="0" fontId="11" fillId="0" borderId="164" xfId="38" applyFont="1" applyFill="1" applyBorder="1" applyAlignment="1" applyProtection="1">
      <alignment horizontal="centerContinuous" vertical="center"/>
      <protection hidden="1"/>
    </xf>
    <xf numFmtId="0" fontId="11" fillId="0" borderId="164" xfId="38" applyNumberFormat="1" applyFont="1" applyFill="1" applyBorder="1" applyAlignment="1" applyProtection="1">
      <alignment horizontal="centerContinuous" vertical="center"/>
      <protection hidden="1"/>
    </xf>
    <xf numFmtId="0" fontId="11" fillId="0" borderId="175" xfId="38" applyNumberFormat="1" applyFont="1" applyFill="1" applyBorder="1" applyAlignment="1" applyProtection="1">
      <alignment horizontal="centerContinuous" vertical="center"/>
      <protection hidden="1"/>
    </xf>
    <xf numFmtId="0" fontId="11" fillId="0" borderId="175" xfId="38" applyFont="1" applyFill="1" applyBorder="1" applyAlignment="1" applyProtection="1">
      <alignment horizontal="centerContinuous" vertical="center"/>
      <protection hidden="1"/>
    </xf>
    <xf numFmtId="0" fontId="44" fillId="0" borderId="151" xfId="38" applyFont="1" applyFill="1" applyBorder="1" applyAlignment="1" applyProtection="1">
      <alignment horizontal="center" vertical="center"/>
      <protection hidden="1"/>
    </xf>
    <xf numFmtId="0" fontId="14" fillId="0" borderId="166" xfId="38" applyFont="1" applyFill="1" applyBorder="1" applyAlignment="1" applyProtection="1">
      <alignment horizontal="center" vertical="center"/>
      <protection hidden="1"/>
    </xf>
    <xf numFmtId="0" fontId="14" fillId="0" borderId="194" xfId="38" applyFont="1" applyFill="1" applyBorder="1" applyAlignment="1" applyProtection="1">
      <alignment vertical="center"/>
      <protection hidden="1"/>
    </xf>
    <xf numFmtId="0" fontId="14" fillId="0" borderId="194" xfId="38" applyFont="1" applyFill="1" applyBorder="1" applyAlignment="1" applyProtection="1">
      <alignment horizontal="center" vertical="center"/>
      <protection hidden="1"/>
    </xf>
    <xf numFmtId="0" fontId="11" fillId="0" borderId="171" xfId="38" applyFont="1" applyFill="1" applyBorder="1" applyAlignment="1" applyProtection="1">
      <alignment horizontal="center"/>
      <protection hidden="1"/>
    </xf>
    <xf numFmtId="0" fontId="45" fillId="0" borderId="13" xfId="38" applyFont="1" applyFill="1" applyBorder="1" applyAlignment="1" applyProtection="1">
      <alignment horizontal="center"/>
      <protection hidden="1"/>
    </xf>
    <xf numFmtId="0" fontId="45" fillId="0" borderId="14" xfId="38" applyFont="1" applyFill="1" applyBorder="1" applyAlignment="1" applyProtection="1">
      <alignment horizontal="center"/>
      <protection hidden="1"/>
    </xf>
    <xf numFmtId="0" fontId="45" fillId="0" borderId="195" xfId="38" applyNumberFormat="1" applyFont="1" applyFill="1" applyBorder="1" applyAlignment="1" applyProtection="1">
      <alignment horizontal="center"/>
      <protection hidden="1"/>
    </xf>
    <xf numFmtId="0" fontId="45" fillId="0" borderId="196" xfId="38" applyNumberFormat="1" applyFont="1" applyFill="1" applyBorder="1" applyAlignment="1" applyProtection="1">
      <alignment horizontal="center"/>
      <protection hidden="1"/>
    </xf>
    <xf numFmtId="0" fontId="45" fillId="0" borderId="195" xfId="38" applyFont="1" applyFill="1" applyBorder="1" applyAlignment="1" applyProtection="1">
      <alignment horizontal="center"/>
      <protection hidden="1"/>
    </xf>
    <xf numFmtId="0" fontId="45" fillId="0" borderId="197" xfId="38" applyNumberFormat="1" applyFont="1" applyFill="1" applyBorder="1" applyAlignment="1" applyProtection="1">
      <alignment horizontal="center"/>
      <protection hidden="1"/>
    </xf>
    <xf numFmtId="0" fontId="45" fillId="0" borderId="198" xfId="38" applyFont="1" applyFill="1" applyBorder="1" applyAlignment="1" applyProtection="1">
      <alignment horizontal="center"/>
      <protection hidden="1"/>
    </xf>
    <xf numFmtId="0" fontId="45" fillId="0" borderId="15" xfId="38" applyFont="1" applyFill="1" applyBorder="1" applyAlignment="1" applyProtection="1">
      <alignment horizontal="center"/>
      <protection hidden="1"/>
    </xf>
    <xf numFmtId="168" fontId="11" fillId="4" borderId="99" xfId="38" applyNumberFormat="1" applyFont="1" applyFill="1" applyBorder="1" applyProtection="1">
      <protection hidden="1"/>
    </xf>
    <xf numFmtId="168" fontId="11" fillId="4" borderId="199" xfId="38" applyNumberFormat="1" applyFont="1" applyFill="1" applyBorder="1" applyProtection="1">
      <protection hidden="1"/>
    </xf>
    <xf numFmtId="0" fontId="14" fillId="0" borderId="147" xfId="38" applyFont="1" applyFill="1" applyBorder="1" applyAlignment="1" applyProtection="1">
      <alignment horizontal="right" vertical="center"/>
      <protection hidden="1"/>
    </xf>
    <xf numFmtId="0" fontId="11" fillId="0" borderId="148" xfId="38" applyFont="1" applyFill="1" applyBorder="1" applyAlignment="1" applyProtection="1">
      <alignment horizontal="center"/>
      <protection hidden="1"/>
    </xf>
    <xf numFmtId="168" fontId="11" fillId="4" borderId="172" xfId="38" applyNumberFormat="1" applyFont="1" applyFill="1" applyBorder="1" applyProtection="1">
      <protection hidden="1"/>
    </xf>
    <xf numFmtId="168" fontId="11" fillId="4" borderId="157" xfId="38" applyNumberFormat="1" applyFont="1" applyFill="1" applyBorder="1" applyProtection="1">
      <protection hidden="1"/>
    </xf>
    <xf numFmtId="168" fontId="11" fillId="4" borderId="200" xfId="38" applyNumberFormat="1" applyFont="1" applyFill="1" applyBorder="1" applyProtection="1">
      <protection hidden="1"/>
    </xf>
    <xf numFmtId="168" fontId="11" fillId="4" borderId="173" xfId="38" applyNumberFormat="1" applyFont="1" applyFill="1" applyBorder="1" applyProtection="1">
      <protection hidden="1"/>
    </xf>
    <xf numFmtId="168" fontId="11" fillId="4" borderId="197" xfId="38" applyNumberFormat="1" applyFont="1" applyFill="1" applyBorder="1" applyProtection="1">
      <protection hidden="1"/>
    </xf>
    <xf numFmtId="0" fontId="14" fillId="0" borderId="0" xfId="38" applyFont="1" applyFill="1" applyBorder="1" applyAlignment="1" applyProtection="1">
      <alignment horizontal="right" vertical="center"/>
      <protection hidden="1"/>
    </xf>
    <xf numFmtId="0" fontId="11" fillId="0" borderId="0" xfId="38" applyFont="1" applyFill="1" applyBorder="1" applyAlignment="1" applyProtection="1">
      <alignment horizontal="center"/>
      <protection hidden="1"/>
    </xf>
    <xf numFmtId="0" fontId="11" fillId="4" borderId="0" xfId="38" applyFont="1" applyFill="1" applyBorder="1" applyProtection="1">
      <protection hidden="1"/>
    </xf>
    <xf numFmtId="0" fontId="11" fillId="4" borderId="0" xfId="38" applyNumberFormat="1" applyFont="1" applyFill="1" applyBorder="1" applyProtection="1">
      <protection hidden="1"/>
    </xf>
    <xf numFmtId="0" fontId="11" fillId="0" borderId="0" xfId="38" applyNumberFormat="1" applyFont="1" applyProtection="1">
      <protection hidden="1"/>
    </xf>
    <xf numFmtId="0" fontId="11" fillId="0" borderId="0" xfId="14" applyFont="1" applyBorder="1" applyAlignment="1" applyProtection="1">
      <protection hidden="1"/>
    </xf>
    <xf numFmtId="0" fontId="4" fillId="0" borderId="0" xfId="39" applyProtection="1">
      <protection hidden="1"/>
    </xf>
    <xf numFmtId="0" fontId="44" fillId="0" borderId="150" xfId="39" applyFont="1" applyFill="1" applyBorder="1" applyAlignment="1" applyProtection="1">
      <alignment horizontal="centerContinuous"/>
      <protection hidden="1"/>
    </xf>
    <xf numFmtId="0" fontId="14" fillId="0" borderId="163" xfId="39" applyFont="1" applyFill="1" applyBorder="1" applyAlignment="1" applyProtection="1">
      <alignment horizontal="center"/>
      <protection hidden="1"/>
    </xf>
    <xf numFmtId="0" fontId="68" fillId="0" borderId="201" xfId="39" applyFont="1" applyFill="1" applyBorder="1" applyAlignment="1" applyProtection="1">
      <alignment horizontal="centerContinuous" vertical="center" wrapText="1"/>
      <protection hidden="1"/>
    </xf>
    <xf numFmtId="0" fontId="11" fillId="0" borderId="202" xfId="39" applyFont="1" applyFill="1" applyBorder="1" applyAlignment="1" applyProtection="1">
      <alignment horizontal="centerContinuous" vertical="center" wrapText="1"/>
      <protection hidden="1"/>
    </xf>
    <xf numFmtId="0" fontId="14" fillId="0" borderId="183" xfId="39" applyFont="1" applyFill="1" applyBorder="1" applyAlignment="1" applyProtection="1">
      <alignment horizontal="center" vertical="center"/>
      <protection hidden="1"/>
    </xf>
    <xf numFmtId="0" fontId="69" fillId="0" borderId="177" xfId="39" applyFont="1" applyFill="1" applyBorder="1" applyAlignment="1" applyProtection="1">
      <alignment horizontal="centerContinuous" vertical="center" wrapText="1"/>
      <protection hidden="1"/>
    </xf>
    <xf numFmtId="0" fontId="69" fillId="0" borderId="0" xfId="39" applyFont="1" applyFill="1" applyBorder="1" applyAlignment="1" applyProtection="1">
      <alignment horizontal="centerContinuous" vertical="center" wrapText="1"/>
      <protection hidden="1"/>
    </xf>
    <xf numFmtId="0" fontId="69" fillId="0" borderId="203" xfId="39" applyFont="1" applyFill="1" applyBorder="1" applyAlignment="1" applyProtection="1">
      <alignment horizontal="center" vertical="center" wrapText="1"/>
      <protection hidden="1"/>
    </xf>
    <xf numFmtId="0" fontId="69" fillId="0" borderId="203" xfId="39" applyFont="1" applyFill="1" applyBorder="1" applyAlignment="1" applyProtection="1">
      <alignment horizontal="centerContinuous" vertical="center" wrapText="1"/>
      <protection hidden="1"/>
    </xf>
    <xf numFmtId="168" fontId="11" fillId="4" borderId="68" xfId="39" applyNumberFormat="1" applyFont="1" applyFill="1" applyBorder="1" applyAlignment="1" applyProtection="1">
      <protection hidden="1"/>
    </xf>
    <xf numFmtId="168" fontId="11" fillId="4" borderId="192" xfId="39" applyNumberFormat="1" applyFont="1" applyFill="1" applyBorder="1" applyAlignment="1" applyProtection="1">
      <protection hidden="1"/>
    </xf>
    <xf numFmtId="168" fontId="11" fillId="4" borderId="57" xfId="39" applyNumberFormat="1" applyFont="1" applyFill="1" applyBorder="1" applyAlignment="1" applyProtection="1">
      <protection hidden="1"/>
    </xf>
    <xf numFmtId="168" fontId="11" fillId="4" borderId="58" xfId="39" applyNumberFormat="1" applyFont="1" applyFill="1" applyBorder="1" applyAlignment="1" applyProtection="1">
      <protection hidden="1"/>
    </xf>
    <xf numFmtId="0" fontId="14" fillId="0" borderId="147" xfId="39" applyFont="1" applyFill="1" applyBorder="1" applyAlignment="1" applyProtection="1">
      <alignment horizontal="right" vertical="center"/>
      <protection hidden="1"/>
    </xf>
    <xf numFmtId="0" fontId="11" fillId="0" borderId="148" xfId="39" applyFont="1" applyFill="1" applyBorder="1" applyAlignment="1" applyProtection="1">
      <alignment horizontal="center"/>
      <protection hidden="1"/>
    </xf>
    <xf numFmtId="168" fontId="11" fillId="4" borderId="172" xfId="39" applyNumberFormat="1" applyFont="1" applyFill="1" applyBorder="1" applyAlignment="1" applyProtection="1">
      <protection hidden="1"/>
    </xf>
    <xf numFmtId="168" fontId="11" fillId="4" borderId="179" xfId="39" applyNumberFormat="1" applyFont="1" applyFill="1" applyBorder="1" applyAlignment="1" applyProtection="1">
      <protection hidden="1"/>
    </xf>
    <xf numFmtId="168" fontId="11" fillId="4" borderId="173" xfId="39" applyNumberFormat="1" applyFont="1" applyFill="1" applyBorder="1" applyAlignment="1" applyProtection="1">
      <protection hidden="1"/>
    </xf>
    <xf numFmtId="0" fontId="11" fillId="0" borderId="0" xfId="14" applyFont="1" applyAlignment="1" applyProtection="1">
      <protection hidden="1"/>
    </xf>
    <xf numFmtId="0" fontId="14" fillId="0" borderId="104" xfId="14" applyFont="1" applyFill="1" applyBorder="1" applyAlignment="1" applyProtection="1">
      <alignment horizontal="centerContinuous" vertical="center"/>
      <protection hidden="1"/>
    </xf>
    <xf numFmtId="0" fontId="14" fillId="0" borderId="8" xfId="14" applyFont="1" applyFill="1" applyBorder="1" applyAlignment="1" applyProtection="1">
      <alignment horizontal="center" vertical="center"/>
      <protection hidden="1"/>
    </xf>
    <xf numFmtId="0" fontId="44" fillId="0" borderId="27" xfId="14" applyFont="1" applyFill="1" applyBorder="1" applyAlignment="1" applyProtection="1">
      <alignment horizontal="center" vertical="center"/>
      <protection hidden="1"/>
    </xf>
    <xf numFmtId="0" fontId="14" fillId="0" borderId="203" xfId="14" applyFont="1" applyFill="1" applyBorder="1" applyAlignment="1" applyProtection="1">
      <alignment horizontal="centerContinuous" vertical="center" wrapText="1"/>
      <protection hidden="1"/>
    </xf>
    <xf numFmtId="0" fontId="14" fillId="0" borderId="204" xfId="14" applyFont="1" applyFill="1" applyBorder="1" applyAlignment="1" applyProtection="1">
      <alignment horizontal="centerContinuous" vertical="center" wrapText="1"/>
      <protection hidden="1"/>
    </xf>
    <xf numFmtId="0" fontId="14" fillId="0" borderId="168" xfId="14" applyFont="1" applyFill="1" applyBorder="1" applyAlignment="1" applyProtection="1">
      <alignment horizontal="centerContinuous" vertical="center" wrapText="1"/>
      <protection hidden="1"/>
    </xf>
    <xf numFmtId="0" fontId="14" fillId="0" borderId="169" xfId="14" applyFont="1" applyFill="1" applyBorder="1" applyAlignment="1" applyProtection="1">
      <alignment horizontal="centerContinuous" vertical="center" wrapText="1"/>
      <protection hidden="1"/>
    </xf>
    <xf numFmtId="0" fontId="14" fillId="0" borderId="205" xfId="14" applyFont="1" applyFill="1" applyBorder="1" applyAlignment="1" applyProtection="1">
      <alignment horizontal="centerContinuous" vertical="center" wrapText="1"/>
      <protection hidden="1"/>
    </xf>
    <xf numFmtId="0" fontId="45" fillId="0" borderId="14" xfId="14" applyFont="1" applyFill="1" applyBorder="1" applyProtection="1">
      <protection hidden="1"/>
    </xf>
    <xf numFmtId="0" fontId="45" fillId="0" borderId="13" xfId="14" applyFont="1" applyFill="1" applyBorder="1" applyAlignment="1" applyProtection="1">
      <alignment horizontal="center"/>
      <protection hidden="1"/>
    </xf>
    <xf numFmtId="0" fontId="45" fillId="0" borderId="14" xfId="14" applyFont="1" applyFill="1" applyBorder="1" applyAlignment="1" applyProtection="1">
      <alignment horizontal="center"/>
      <protection hidden="1"/>
    </xf>
    <xf numFmtId="0" fontId="45" fillId="0" borderId="15" xfId="14" applyFont="1" applyFill="1" applyBorder="1" applyAlignment="1" applyProtection="1">
      <alignment horizontal="center"/>
      <protection hidden="1"/>
    </xf>
    <xf numFmtId="0" fontId="45" fillId="0" borderId="198" xfId="14" applyFont="1" applyFill="1" applyBorder="1" applyAlignment="1" applyProtection="1">
      <alignment horizontal="center"/>
      <protection hidden="1"/>
    </xf>
    <xf numFmtId="0" fontId="45" fillId="0" borderId="0" xfId="14" applyFont="1" applyProtection="1">
      <protection hidden="1"/>
    </xf>
    <xf numFmtId="168" fontId="11" fillId="4" borderId="68" xfId="14" applyNumberFormat="1" applyFont="1" applyFill="1" applyBorder="1" applyProtection="1">
      <protection hidden="1"/>
    </xf>
    <xf numFmtId="168" fontId="11" fillId="4" borderId="206" xfId="14" applyNumberFormat="1" applyFont="1" applyFill="1" applyBorder="1" applyProtection="1">
      <protection hidden="1"/>
    </xf>
    <xf numFmtId="168" fontId="11" fillId="4" borderId="65" xfId="14" applyNumberFormat="1" applyFont="1" applyFill="1" applyBorder="1" applyProtection="1">
      <protection hidden="1"/>
    </xf>
    <xf numFmtId="168" fontId="11" fillId="4" borderId="18" xfId="14" applyNumberFormat="1" applyFont="1" applyFill="1" applyBorder="1" applyProtection="1">
      <protection hidden="1"/>
    </xf>
    <xf numFmtId="0" fontId="14" fillId="0" borderId="173" xfId="14" applyFont="1" applyFill="1" applyBorder="1" applyAlignment="1" applyProtection="1">
      <alignment horizontal="right" vertical="center"/>
      <protection hidden="1"/>
    </xf>
    <xf numFmtId="168" fontId="11" fillId="0" borderId="172" xfId="14" applyNumberFormat="1" applyFont="1" applyFill="1" applyBorder="1" applyProtection="1">
      <protection hidden="1"/>
    </xf>
    <xf numFmtId="168" fontId="11" fillId="0" borderId="173" xfId="14" applyNumberFormat="1" applyFont="1" applyFill="1" applyBorder="1" applyProtection="1">
      <protection hidden="1"/>
    </xf>
    <xf numFmtId="168" fontId="11" fillId="0" borderId="149" xfId="14" applyNumberFormat="1" applyFont="1" applyFill="1" applyBorder="1" applyProtection="1">
      <protection hidden="1"/>
    </xf>
    <xf numFmtId="0" fontId="11" fillId="0" borderId="0" xfId="40" applyFont="1" applyProtection="1">
      <protection hidden="1"/>
    </xf>
    <xf numFmtId="0" fontId="47" fillId="0" borderId="0" xfId="40" applyFont="1" applyBorder="1" applyAlignment="1" applyProtection="1">
      <alignment horizontal="left" vertical="top"/>
      <protection hidden="1"/>
    </xf>
    <xf numFmtId="0" fontId="11" fillId="0" borderId="0" xfId="40" applyFont="1" applyBorder="1" applyAlignment="1" applyProtection="1">
      <alignment horizontal="center"/>
      <protection hidden="1"/>
    </xf>
    <xf numFmtId="0" fontId="11" fillId="0" borderId="0" xfId="40" applyFont="1" applyBorder="1" applyProtection="1">
      <protection hidden="1"/>
    </xf>
    <xf numFmtId="0" fontId="11" fillId="0" borderId="0" xfId="40" applyNumberFormat="1" applyFont="1" applyBorder="1" applyProtection="1">
      <protection hidden="1"/>
    </xf>
    <xf numFmtId="0" fontId="47" fillId="0" borderId="83" xfId="40" applyFont="1" applyBorder="1" applyAlignment="1" applyProtection="1">
      <alignment horizontal="left" vertical="top"/>
      <protection hidden="1"/>
    </xf>
    <xf numFmtId="0" fontId="11" fillId="0" borderId="163" xfId="40" applyFont="1" applyBorder="1" applyAlignment="1" applyProtection="1">
      <alignment horizontal="center"/>
      <protection hidden="1"/>
    </xf>
    <xf numFmtId="0" fontId="14" fillId="0" borderId="189" xfId="40" applyFont="1" applyBorder="1" applyAlignment="1" applyProtection="1">
      <alignment horizontal="centerContinuous" vertical="center"/>
      <protection hidden="1"/>
    </xf>
    <xf numFmtId="0" fontId="14" fillId="0" borderId="189" xfId="40" applyNumberFormat="1" applyFont="1" applyBorder="1" applyAlignment="1" applyProtection="1">
      <alignment horizontal="centerContinuous" vertical="center"/>
      <protection hidden="1"/>
    </xf>
    <xf numFmtId="0" fontId="14" fillId="0" borderId="165" xfId="40" applyFont="1" applyBorder="1" applyAlignment="1" applyProtection="1">
      <alignment horizontal="centerContinuous" vertical="center"/>
      <protection hidden="1"/>
    </xf>
    <xf numFmtId="0" fontId="44" fillId="0" borderId="27" xfId="40" applyFont="1" applyFill="1" applyBorder="1" applyAlignment="1" applyProtection="1">
      <alignment horizontal="center" vertical="center"/>
      <protection hidden="1"/>
    </xf>
    <xf numFmtId="0" fontId="14" fillId="0" borderId="166" xfId="40" applyFont="1" applyFill="1" applyBorder="1" applyAlignment="1" applyProtection="1">
      <alignment horizontal="center" vertical="center"/>
      <protection hidden="1"/>
    </xf>
    <xf numFmtId="0" fontId="69" fillId="0" borderId="207" xfId="40" applyFont="1" applyFill="1" applyBorder="1" applyAlignment="1" applyProtection="1">
      <alignment horizontal="centerContinuous" vertical="center"/>
      <protection hidden="1"/>
    </xf>
    <xf numFmtId="0" fontId="69" fillId="0" borderId="208" xfId="40" applyFont="1" applyFill="1" applyBorder="1" applyAlignment="1" applyProtection="1">
      <alignment horizontal="centerContinuous" vertical="center"/>
      <protection hidden="1"/>
    </xf>
    <xf numFmtId="0" fontId="69" fillId="0" borderId="207" xfId="40" applyFont="1" applyFill="1" applyBorder="1" applyAlignment="1" applyProtection="1">
      <alignment horizontal="center" vertical="top"/>
      <protection hidden="1"/>
    </xf>
    <xf numFmtId="0" fontId="69" fillId="0" borderId="209" xfId="40" applyFont="1" applyFill="1" applyBorder="1" applyAlignment="1" applyProtection="1">
      <alignment horizontal="centerContinuous" vertical="center"/>
      <protection hidden="1"/>
    </xf>
    <xf numFmtId="0" fontId="69" fillId="0" borderId="207" xfId="40" applyNumberFormat="1" applyFont="1" applyFill="1" applyBorder="1" applyAlignment="1" applyProtection="1">
      <alignment horizontal="center" vertical="top"/>
      <protection hidden="1"/>
    </xf>
    <xf numFmtId="0" fontId="69" fillId="0" borderId="209" xfId="40" applyNumberFormat="1" applyFont="1" applyFill="1" applyBorder="1" applyAlignment="1" applyProtection="1">
      <alignment horizontal="centerContinuous" vertical="center"/>
      <protection hidden="1"/>
    </xf>
    <xf numFmtId="0" fontId="69" fillId="0" borderId="81" xfId="40" applyFont="1" applyFill="1" applyBorder="1" applyAlignment="1" applyProtection="1">
      <alignment horizontal="centerContinuous" vertical="center"/>
      <protection hidden="1"/>
    </xf>
    <xf numFmtId="0" fontId="45" fillId="0" borderId="183" xfId="40" applyFont="1" applyFill="1" applyBorder="1" applyAlignment="1" applyProtection="1">
      <alignment horizontal="center"/>
      <protection hidden="1"/>
    </xf>
    <xf numFmtId="0" fontId="45" fillId="0" borderId="210" xfId="40" applyFont="1" applyFill="1" applyBorder="1" applyAlignment="1" applyProtection="1">
      <alignment horizontal="center"/>
      <protection hidden="1"/>
    </xf>
    <xf numFmtId="0" fontId="45" fillId="0" borderId="210" xfId="40" applyNumberFormat="1" applyFont="1" applyFill="1" applyBorder="1" applyAlignment="1" applyProtection="1">
      <alignment horizontal="center"/>
      <protection hidden="1"/>
    </xf>
    <xf numFmtId="0" fontId="45" fillId="0" borderId="183" xfId="40" applyNumberFormat="1" applyFont="1" applyFill="1" applyBorder="1" applyAlignment="1" applyProtection="1">
      <alignment horizontal="center"/>
      <protection hidden="1"/>
    </xf>
    <xf numFmtId="0" fontId="45" fillId="0" borderId="211" xfId="40" applyFont="1" applyFill="1" applyBorder="1" applyAlignment="1" applyProtection="1">
      <alignment horizontal="center"/>
      <protection hidden="1"/>
    </xf>
    <xf numFmtId="0" fontId="45" fillId="0" borderId="0" xfId="40" applyFont="1" applyProtection="1">
      <protection hidden="1"/>
    </xf>
    <xf numFmtId="168" fontId="11" fillId="4" borderId="102" xfId="40" applyNumberFormat="1" applyFont="1" applyFill="1" applyBorder="1" applyProtection="1">
      <protection hidden="1"/>
    </xf>
    <xf numFmtId="168" fontId="11" fillId="4" borderId="212" xfId="40" applyNumberFormat="1" applyFont="1" applyFill="1" applyBorder="1" applyProtection="1">
      <protection hidden="1"/>
    </xf>
    <xf numFmtId="0" fontId="14" fillId="0" borderId="176" xfId="40" applyFont="1" applyFill="1" applyBorder="1" applyAlignment="1" applyProtection="1">
      <alignment horizontal="right" vertical="center"/>
      <protection hidden="1"/>
    </xf>
    <xf numFmtId="0" fontId="11" fillId="0" borderId="213" xfId="40" applyFont="1" applyFill="1" applyBorder="1" applyAlignment="1" applyProtection="1">
      <alignment horizontal="center"/>
      <protection hidden="1"/>
    </xf>
    <xf numFmtId="168" fontId="11" fillId="4" borderId="172" xfId="40" applyNumberFormat="1" applyFont="1" applyFill="1" applyBorder="1" applyProtection="1">
      <protection hidden="1"/>
    </xf>
    <xf numFmtId="168" fontId="11" fillId="4" borderId="214" xfId="40" applyNumberFormat="1" applyFont="1" applyFill="1" applyBorder="1" applyProtection="1">
      <protection hidden="1"/>
    </xf>
    <xf numFmtId="0" fontId="11" fillId="0" borderId="0" xfId="40" applyFont="1" applyAlignment="1" applyProtection="1">
      <alignment horizontal="center"/>
      <protection hidden="1"/>
    </xf>
    <xf numFmtId="0" fontId="11" fillId="0" borderId="0" xfId="40" applyNumberFormat="1" applyFont="1" applyProtection="1">
      <protection hidden="1"/>
    </xf>
    <xf numFmtId="0" fontId="14" fillId="0" borderId="164" xfId="14" applyFont="1" applyFill="1" applyBorder="1" applyAlignment="1" applyProtection="1">
      <alignment horizontal="centerContinuous" vertical="center"/>
      <protection hidden="1"/>
    </xf>
    <xf numFmtId="0" fontId="11" fillId="0" borderId="175" xfId="14" applyFont="1" applyFill="1" applyBorder="1" applyAlignment="1" applyProtection="1">
      <alignment horizontal="centerContinuous" vertical="center"/>
      <protection hidden="1"/>
    </xf>
    <xf numFmtId="0" fontId="14" fillId="0" borderId="166" xfId="14" applyFont="1" applyFill="1" applyBorder="1" applyAlignment="1" applyProtection="1">
      <alignment horizontal="center" vertical="center"/>
      <protection hidden="1"/>
    </xf>
    <xf numFmtId="0" fontId="11" fillId="0" borderId="167" xfId="14" applyFont="1" applyFill="1" applyBorder="1" applyAlignment="1" applyProtection="1">
      <alignment horizontal="centerContinuous" vertical="center" wrapText="1"/>
      <protection hidden="1"/>
    </xf>
    <xf numFmtId="0" fontId="11" fillId="0" borderId="205" xfId="14" applyFont="1" applyFill="1" applyBorder="1" applyAlignment="1" applyProtection="1">
      <alignment horizontal="centerContinuous" vertical="center" wrapText="1"/>
      <protection hidden="1"/>
    </xf>
    <xf numFmtId="0" fontId="45" fillId="0" borderId="171" xfId="14" applyFont="1" applyFill="1" applyBorder="1" applyAlignment="1" applyProtection="1">
      <alignment horizontal="center"/>
      <protection hidden="1"/>
    </xf>
    <xf numFmtId="0" fontId="70" fillId="0" borderId="13" xfId="14" applyFont="1" applyFill="1" applyBorder="1" applyAlignment="1" applyProtection="1">
      <alignment horizontal="center"/>
      <protection hidden="1"/>
    </xf>
    <xf numFmtId="0" fontId="70" fillId="0" borderId="186" xfId="14" applyFont="1" applyFill="1" applyBorder="1" applyAlignment="1" applyProtection="1">
      <alignment horizontal="center"/>
      <protection hidden="1"/>
    </xf>
    <xf numFmtId="168" fontId="11" fillId="4" borderId="187" xfId="14" applyNumberFormat="1" applyFont="1" applyFill="1" applyBorder="1" applyProtection="1">
      <protection hidden="1"/>
    </xf>
    <xf numFmtId="0" fontId="14" fillId="0" borderId="147" xfId="14" applyFont="1" applyFill="1" applyBorder="1" applyAlignment="1" applyProtection="1">
      <alignment horizontal="right" vertical="center"/>
      <protection hidden="1"/>
    </xf>
    <xf numFmtId="0" fontId="11" fillId="0" borderId="148" xfId="14" applyFont="1" applyFill="1" applyBorder="1" applyAlignment="1" applyProtection="1">
      <alignment horizontal="center"/>
      <protection hidden="1"/>
    </xf>
    <xf numFmtId="171" fontId="11" fillId="4" borderId="215" xfId="14" applyNumberFormat="1" applyFont="1" applyFill="1" applyBorder="1" applyProtection="1">
      <protection hidden="1"/>
    </xf>
    <xf numFmtId="168" fontId="11" fillId="4" borderId="215" xfId="14" applyNumberFormat="1" applyFont="1" applyFill="1" applyBorder="1" applyProtection="1">
      <protection hidden="1"/>
    </xf>
    <xf numFmtId="168" fontId="11" fillId="4" borderId="216" xfId="14" applyNumberFormat="1" applyFont="1" applyFill="1" applyBorder="1" applyProtection="1">
      <protection hidden="1"/>
    </xf>
    <xf numFmtId="0" fontId="21" fillId="0" borderId="0" xfId="14" applyFont="1" applyProtection="1">
      <protection hidden="1"/>
    </xf>
    <xf numFmtId="0" fontId="47" fillId="0" borderId="0" xfId="14" applyFont="1" applyAlignment="1" applyProtection="1">
      <alignment vertical="top"/>
      <protection hidden="1"/>
    </xf>
    <xf numFmtId="0" fontId="14" fillId="0" borderId="189" xfId="14" applyFont="1" applyFill="1" applyBorder="1" applyAlignment="1" applyProtection="1">
      <alignment horizontal="centerContinuous" vertical="center"/>
      <protection hidden="1"/>
    </xf>
    <xf numFmtId="0" fontId="21" fillId="0" borderId="189" xfId="14" applyFont="1" applyFill="1" applyBorder="1" applyAlignment="1" applyProtection="1">
      <alignment horizontal="centerContinuous" vertical="center"/>
      <protection hidden="1"/>
    </xf>
    <xf numFmtId="0" fontId="11" fillId="0" borderId="189" xfId="14" applyFont="1" applyFill="1" applyBorder="1" applyAlignment="1" applyProtection="1">
      <alignment horizontal="centerContinuous" vertical="center"/>
      <protection hidden="1"/>
    </xf>
    <xf numFmtId="0" fontId="44" fillId="0" borderId="27" xfId="14" applyFont="1" applyFill="1" applyBorder="1" applyAlignment="1" applyProtection="1">
      <alignment horizontal="centerContinuous"/>
      <protection hidden="1"/>
    </xf>
    <xf numFmtId="0" fontId="14" fillId="0" borderId="181" xfId="14" applyFont="1" applyFill="1" applyBorder="1" applyAlignment="1" applyProtection="1">
      <alignment horizontal="center"/>
      <protection hidden="1"/>
    </xf>
    <xf numFmtId="0" fontId="70" fillId="0" borderId="204" xfId="14" applyFont="1" applyFill="1" applyBorder="1" applyAlignment="1" applyProtection="1">
      <alignment horizontal="center" vertical="center" wrapText="1"/>
      <protection hidden="1"/>
    </xf>
    <xf numFmtId="0" fontId="14" fillId="0" borderId="108" xfId="14" applyFont="1" applyFill="1" applyBorder="1" applyAlignment="1" applyProtection="1">
      <alignment horizontal="centerContinuous" vertical="center" wrapText="1"/>
      <protection hidden="1"/>
    </xf>
    <xf numFmtId="0" fontId="14" fillId="0" borderId="171" xfId="14" applyFont="1" applyFill="1" applyBorder="1" applyAlignment="1" applyProtection="1">
      <alignment horizontal="center" vertical="center"/>
      <protection hidden="1"/>
    </xf>
    <xf numFmtId="0" fontId="71" fillId="0" borderId="13" xfId="14" applyFont="1" applyFill="1" applyBorder="1" applyAlignment="1" applyProtection="1">
      <alignment horizontal="center" wrapText="1"/>
      <protection hidden="1"/>
    </xf>
    <xf numFmtId="0" fontId="71" fillId="0" borderId="217" xfId="14" applyFont="1" applyFill="1" applyBorder="1" applyAlignment="1" applyProtection="1">
      <alignment horizontal="center" wrapText="1"/>
      <protection hidden="1"/>
    </xf>
    <xf numFmtId="0" fontId="11" fillId="0" borderId="15" xfId="14" applyFont="1" applyFill="1" applyBorder="1" applyAlignment="1" applyProtection="1">
      <alignment horizontal="centerContinuous" vertical="center"/>
      <protection hidden="1"/>
    </xf>
    <xf numFmtId="168" fontId="11" fillId="4" borderId="12" xfId="14" applyNumberFormat="1" applyFont="1" applyFill="1" applyBorder="1" applyProtection="1">
      <protection hidden="1"/>
    </xf>
    <xf numFmtId="0" fontId="14" fillId="0" borderId="178" xfId="14" applyFont="1" applyFill="1" applyBorder="1" applyAlignment="1" applyProtection="1">
      <alignment horizontal="right"/>
      <protection hidden="1"/>
    </xf>
    <xf numFmtId="168" fontId="11" fillId="4" borderId="172" xfId="14" applyNumberFormat="1" applyFont="1" applyFill="1" applyBorder="1" applyProtection="1">
      <protection hidden="1"/>
    </xf>
    <xf numFmtId="0" fontId="14" fillId="0" borderId="218" xfId="14" applyFont="1" applyFill="1" applyBorder="1" applyAlignment="1" applyProtection="1">
      <alignment horizontal="center" vertical="center"/>
      <protection hidden="1"/>
    </xf>
    <xf numFmtId="0" fontId="14" fillId="0" borderId="219" xfId="14" applyFont="1" applyFill="1" applyBorder="1" applyAlignment="1" applyProtection="1">
      <alignment horizontal="centerContinuous" vertical="center" wrapText="1"/>
      <protection hidden="1"/>
    </xf>
    <xf numFmtId="0" fontId="11" fillId="0" borderId="146" xfId="14" applyFont="1" applyFill="1" applyBorder="1" applyAlignment="1" applyProtection="1">
      <alignment horizontal="justify"/>
      <protection hidden="1"/>
    </xf>
    <xf numFmtId="0" fontId="4" fillId="0" borderId="220" xfId="14" applyFont="1" applyFill="1" applyBorder="1" applyAlignment="1" applyProtection="1">
      <alignment horizontal="center"/>
      <protection hidden="1"/>
    </xf>
    <xf numFmtId="0" fontId="56" fillId="0" borderId="0" xfId="14" applyFont="1" applyProtection="1">
      <protection hidden="1"/>
    </xf>
    <xf numFmtId="0" fontId="11" fillId="0" borderId="146" xfId="14" applyFont="1" applyFill="1" applyBorder="1" applyAlignment="1" applyProtection="1">
      <alignment horizontal="left"/>
      <protection hidden="1"/>
    </xf>
    <xf numFmtId="0" fontId="4" fillId="0" borderId="80" xfId="14" applyFont="1" applyFill="1" applyBorder="1" applyAlignment="1" applyProtection="1">
      <alignment horizontal="center"/>
      <protection hidden="1"/>
    </xf>
    <xf numFmtId="0" fontId="4" fillId="0" borderId="1" xfId="14" applyFont="1" applyFill="1" applyBorder="1" applyAlignment="1" applyProtection="1">
      <alignment horizontal="center"/>
      <protection hidden="1"/>
    </xf>
    <xf numFmtId="0" fontId="4" fillId="0" borderId="221" xfId="14" applyFont="1" applyFill="1" applyBorder="1" applyAlignment="1" applyProtection="1">
      <alignment horizontal="center"/>
      <protection hidden="1"/>
    </xf>
    <xf numFmtId="0" fontId="11" fillId="0" borderId="146" xfId="14" applyFont="1" applyFill="1" applyBorder="1" applyAlignment="1" applyProtection="1">
      <alignment horizontal="justify" wrapText="1"/>
      <protection hidden="1"/>
    </xf>
    <xf numFmtId="0" fontId="11" fillId="0" borderId="154" xfId="14" applyFont="1" applyFill="1" applyBorder="1" applyAlignment="1" applyProtection="1">
      <alignment horizontal="justify" wrapText="1"/>
      <protection hidden="1"/>
    </xf>
    <xf numFmtId="0" fontId="11" fillId="0" borderId="154" xfId="14" applyFont="1" applyFill="1" applyBorder="1" applyAlignment="1" applyProtection="1">
      <alignment wrapText="1"/>
      <protection hidden="1"/>
    </xf>
    <xf numFmtId="0" fontId="4" fillId="0" borderId="66" xfId="14" applyFont="1" applyFill="1" applyBorder="1" applyAlignment="1" applyProtection="1">
      <alignment horizontal="center"/>
      <protection hidden="1"/>
    </xf>
    <xf numFmtId="0" fontId="11" fillId="0" borderId="146" xfId="14" applyFont="1" applyFill="1" applyBorder="1" applyAlignment="1" applyProtection="1">
      <alignment wrapText="1"/>
      <protection hidden="1"/>
    </xf>
    <xf numFmtId="0" fontId="11" fillId="0" borderId="154" xfId="14" applyFont="1" applyFill="1" applyBorder="1" applyAlignment="1" applyProtection="1">
      <alignment horizontal="justify"/>
      <protection hidden="1"/>
    </xf>
    <xf numFmtId="0" fontId="8" fillId="0" borderId="0" xfId="14" applyFont="1" applyProtection="1">
      <protection hidden="1"/>
    </xf>
    <xf numFmtId="0" fontId="11" fillId="0" borderId="16" xfId="14" applyFont="1" applyFill="1" applyBorder="1" applyAlignment="1" applyProtection="1">
      <alignment horizontal="justify" wrapText="1"/>
      <protection hidden="1"/>
    </xf>
    <xf numFmtId="0" fontId="11" fillId="0" borderId="69" xfId="14" applyFont="1" applyFill="1" applyBorder="1" applyAlignment="1" applyProtection="1">
      <alignment horizontal="justify" wrapText="1"/>
      <protection hidden="1"/>
    </xf>
    <xf numFmtId="0" fontId="4" fillId="0" borderId="62" xfId="14" applyFont="1" applyFill="1" applyBorder="1" applyAlignment="1" applyProtection="1">
      <alignment horizontal="center"/>
      <protection hidden="1"/>
    </xf>
    <xf numFmtId="0" fontId="46" fillId="0" borderId="0" xfId="14" applyFont="1" applyFill="1" applyBorder="1" applyAlignment="1" applyProtection="1">
      <alignment horizontal="center"/>
      <protection hidden="1"/>
    </xf>
    <xf numFmtId="0" fontId="44" fillId="0" borderId="151" xfId="14" applyFont="1" applyFill="1" applyBorder="1" applyAlignment="1" applyProtection="1">
      <alignment horizontal="center" vertical="center"/>
      <protection hidden="1"/>
    </xf>
    <xf numFmtId="0" fontId="44" fillId="0" borderId="152" xfId="14" applyFont="1" applyFill="1" applyBorder="1" applyAlignment="1" applyProtection="1">
      <alignment horizontal="center" vertical="center"/>
      <protection hidden="1"/>
    </xf>
    <xf numFmtId="0" fontId="40" fillId="4" borderId="3" xfId="14" applyFont="1" applyFill="1" applyBorder="1" applyAlignment="1">
      <alignment horizontal="center" wrapText="1"/>
    </xf>
    <xf numFmtId="0" fontId="40" fillId="4" borderId="59" xfId="14" applyFont="1" applyFill="1" applyBorder="1" applyAlignment="1">
      <alignment horizontal="center" wrapText="1"/>
    </xf>
    <xf numFmtId="0" fontId="44" fillId="0" borderId="27" xfId="14" applyFont="1" applyFill="1" applyBorder="1" applyAlignment="1" applyProtection="1">
      <alignment horizontal="center" vertical="center"/>
    </xf>
    <xf numFmtId="0" fontId="44" fillId="0" borderId="203" xfId="14" applyFont="1" applyFill="1" applyBorder="1" applyAlignment="1" applyProtection="1">
      <alignment horizontal="center" vertical="center"/>
    </xf>
    <xf numFmtId="0" fontId="45" fillId="0" borderId="177" xfId="14" applyFont="1" applyFill="1" applyBorder="1" applyAlignment="1" applyProtection="1">
      <alignment horizontal="center"/>
    </xf>
    <xf numFmtId="0" fontId="45" fillId="0" borderId="0" xfId="14" applyFont="1" applyFill="1" applyBorder="1" applyAlignment="1" applyProtection="1">
      <alignment horizontal="center"/>
    </xf>
    <xf numFmtId="0" fontId="45" fillId="0" borderId="108" xfId="14" applyFont="1" applyFill="1" applyBorder="1" applyAlignment="1" applyProtection="1">
      <alignment horizontal="center"/>
    </xf>
    <xf numFmtId="0" fontId="53" fillId="2" borderId="112" xfId="24" applyNumberFormat="1" applyFont="1" applyBorder="1" applyAlignment="1" applyProtection="1">
      <alignment horizontal="center" vertical="center"/>
    </xf>
    <xf numFmtId="0" fontId="49" fillId="0" borderId="222" xfId="24" applyNumberFormat="1" applyFont="1" applyFill="1" applyBorder="1" applyAlignment="1" applyProtection="1">
      <alignment horizontal="center" vertical="center"/>
      <protection hidden="1"/>
    </xf>
    <xf numFmtId="0" fontId="49" fillId="2" borderId="0" xfId="24" applyNumberFormat="1" applyFont="1" applyFill="1" applyBorder="1" applyAlignment="1" applyProtection="1">
      <alignment horizontal="center" vertical="center"/>
      <protection hidden="1"/>
    </xf>
    <xf numFmtId="0" fontId="46" fillId="0" borderId="27" xfId="14" applyFont="1" applyFill="1" applyBorder="1" applyAlignment="1" applyProtection="1">
      <alignment horizontal="center" vertical="center" wrapText="1"/>
      <protection hidden="1"/>
    </xf>
    <xf numFmtId="0" fontId="46" fillId="0" borderId="0" xfId="14" applyFont="1" applyFill="1" applyBorder="1" applyAlignment="1" applyProtection="1">
      <alignment horizontal="center" vertical="center" wrapText="1"/>
      <protection hidden="1"/>
    </xf>
    <xf numFmtId="0" fontId="46" fillId="0" borderId="108" xfId="14" applyFont="1" applyFill="1" applyBorder="1" applyAlignment="1" applyProtection="1">
      <alignment horizontal="center" vertical="center" wrapText="1"/>
      <protection hidden="1"/>
    </xf>
    <xf numFmtId="0" fontId="44" fillId="0" borderId="146" xfId="27" applyFont="1" applyFill="1" applyBorder="1" applyAlignment="1" applyProtection="1">
      <alignment horizontal="center" vertical="center"/>
      <protection hidden="1"/>
    </xf>
    <xf numFmtId="0" fontId="44" fillId="0" borderId="64" xfId="27" applyFont="1" applyFill="1" applyBorder="1" applyAlignment="1" applyProtection="1">
      <alignment horizontal="center" vertical="center"/>
      <protection hidden="1"/>
    </xf>
    <xf numFmtId="0" fontId="58" fillId="0" borderId="64" xfId="34" applyFont="1" applyFill="1" applyBorder="1" applyAlignment="1" applyProtection="1">
      <alignment horizontal="center"/>
      <protection hidden="1"/>
    </xf>
    <xf numFmtId="0" fontId="58" fillId="0" borderId="166" xfId="24" applyNumberFormat="1" applyFont="1" applyFill="1" applyBorder="1" applyAlignment="1" applyProtection="1">
      <alignment horizontal="center" vertical="center" wrapText="1"/>
      <protection hidden="1"/>
    </xf>
    <xf numFmtId="0" fontId="58" fillId="0" borderId="6" xfId="24" applyNumberFormat="1" applyFont="1" applyFill="1" applyBorder="1" applyAlignment="1" applyProtection="1">
      <alignment horizontal="centerContinuous" vertical="center" wrapText="1"/>
      <protection hidden="1"/>
    </xf>
    <xf numFmtId="0" fontId="11" fillId="0" borderId="151" xfId="14" applyFont="1" applyFill="1" applyBorder="1" applyAlignment="1" applyProtection="1">
      <alignment horizontal="centerContinuous"/>
      <protection hidden="1"/>
    </xf>
    <xf numFmtId="0" fontId="58" fillId="0" borderId="177" xfId="14" applyFont="1" applyFill="1" applyBorder="1" applyAlignment="1" applyProtection="1">
      <alignment horizontal="center"/>
      <protection hidden="1"/>
    </xf>
    <xf numFmtId="0" fontId="58" fillId="0" borderId="0" xfId="14" applyFont="1" applyFill="1" applyBorder="1" applyAlignment="1" applyProtection="1">
      <alignment horizontal="center"/>
      <protection hidden="1"/>
    </xf>
    <xf numFmtId="0" fontId="58" fillId="0" borderId="108" xfId="14" applyFont="1" applyFill="1" applyBorder="1" applyAlignment="1" applyProtection="1">
      <alignment horizontal="center"/>
      <protection hidden="1"/>
    </xf>
    <xf numFmtId="0" fontId="40" fillId="4" borderId="97" xfId="14" applyFont="1" applyFill="1" applyBorder="1" applyAlignment="1">
      <alignment horizontal="center" wrapText="1"/>
    </xf>
    <xf numFmtId="0" fontId="45" fillId="4" borderId="0" xfId="35" applyFont="1" applyFill="1" applyBorder="1" applyAlignment="1" applyProtection="1">
      <alignment horizontal="center"/>
      <protection hidden="1"/>
    </xf>
    <xf numFmtId="0" fontId="45" fillId="4" borderId="0" xfId="36" applyFont="1" applyFill="1" applyBorder="1" applyAlignment="1" applyProtection="1">
      <alignment horizontal="center"/>
      <protection hidden="1"/>
    </xf>
    <xf numFmtId="0" fontId="21" fillId="0" borderId="151" xfId="14" applyFont="1" applyFill="1" applyBorder="1" applyAlignment="1" applyProtection="1">
      <alignment horizontal="left" vertical="center" wrapText="1"/>
      <protection hidden="1"/>
    </xf>
    <xf numFmtId="0" fontId="14" fillId="0" borderId="181" xfId="14" applyFont="1" applyFill="1" applyBorder="1" applyAlignment="1" applyProtection="1">
      <alignment horizontal="center" vertical="center" wrapText="1"/>
      <protection hidden="1"/>
    </xf>
    <xf numFmtId="0" fontId="56" fillId="0" borderId="6" xfId="14" applyFont="1" applyFill="1" applyBorder="1" applyAlignment="1" applyProtection="1">
      <alignment horizontal="center" textRotation="255" wrapText="1"/>
      <protection hidden="1"/>
    </xf>
    <xf numFmtId="0" fontId="11" fillId="0" borderId="166" xfId="35" applyFont="1" applyFill="1" applyBorder="1" applyAlignment="1" applyProtection="1">
      <alignment horizontal="center"/>
      <protection hidden="1"/>
    </xf>
    <xf numFmtId="0" fontId="45" fillId="0" borderId="101" xfId="35" applyFont="1" applyFill="1" applyBorder="1" applyAlignment="1" applyProtection="1">
      <alignment horizontal="center"/>
      <protection hidden="1"/>
    </xf>
    <xf numFmtId="0" fontId="45" fillId="0" borderId="0" xfId="35" applyFont="1" applyFill="1" applyBorder="1" applyAlignment="1" applyProtection="1">
      <alignment horizontal="center"/>
      <protection hidden="1"/>
    </xf>
    <xf numFmtId="0" fontId="45" fillId="0" borderId="152" xfId="35" applyFont="1" applyFill="1" applyBorder="1" applyAlignment="1" applyProtection="1">
      <alignment horizontal="center"/>
      <protection hidden="1"/>
    </xf>
    <xf numFmtId="0" fontId="11" fillId="0" borderId="27" xfId="36" applyFont="1" applyFill="1" applyBorder="1" applyAlignment="1" applyProtection="1">
      <alignment horizontal="centerContinuous"/>
      <protection hidden="1"/>
    </xf>
    <xf numFmtId="0" fontId="11" fillId="0" borderId="166" xfId="36" applyFont="1" applyFill="1" applyBorder="1" applyAlignment="1" applyProtection="1">
      <alignment horizontal="center"/>
      <protection hidden="1"/>
    </xf>
    <xf numFmtId="0" fontId="45" fillId="0" borderId="101" xfId="36" applyFont="1" applyFill="1" applyBorder="1" applyAlignment="1" applyProtection="1">
      <alignment horizontal="center"/>
      <protection hidden="1"/>
    </xf>
    <xf numFmtId="0" fontId="45" fillId="0" borderId="0" xfId="36" applyFont="1" applyFill="1" applyBorder="1" applyAlignment="1" applyProtection="1">
      <alignment horizontal="center"/>
      <protection hidden="1"/>
    </xf>
    <xf numFmtId="0" fontId="11" fillId="0" borderId="27" xfId="37" applyFont="1" applyFill="1" applyBorder="1" applyAlignment="1" applyProtection="1">
      <alignment horizontal="centerContinuous"/>
      <protection hidden="1"/>
    </xf>
    <xf numFmtId="0" fontId="11" fillId="0" borderId="166" xfId="37" applyFont="1" applyFill="1" applyBorder="1" applyAlignment="1" applyProtection="1">
      <alignment horizontal="center"/>
      <protection hidden="1"/>
    </xf>
    <xf numFmtId="0" fontId="45" fillId="0" borderId="177" xfId="37" applyFont="1" applyFill="1" applyBorder="1" applyAlignment="1" applyProtection="1">
      <alignment horizontal="center"/>
      <protection hidden="1"/>
    </xf>
    <xf numFmtId="0" fontId="45" fillId="0" borderId="0" xfId="37" applyFont="1" applyFill="1" applyBorder="1" applyAlignment="1" applyProtection="1">
      <alignment horizontal="center"/>
      <protection hidden="1"/>
    </xf>
    <xf numFmtId="0" fontId="11" fillId="0" borderId="27" xfId="38" applyFont="1" applyFill="1" applyBorder="1" applyAlignment="1" applyProtection="1">
      <alignment horizontal="centerContinuous"/>
      <protection hidden="1"/>
    </xf>
    <xf numFmtId="0" fontId="11" fillId="0" borderId="166" xfId="38" applyFont="1" applyFill="1" applyBorder="1" applyAlignment="1" applyProtection="1">
      <alignment horizontal="center"/>
      <protection hidden="1"/>
    </xf>
    <xf numFmtId="0" fontId="45" fillId="0" borderId="177" xfId="38" applyFont="1" applyFill="1" applyBorder="1" applyAlignment="1" applyProtection="1">
      <alignment horizontal="center"/>
      <protection hidden="1"/>
    </xf>
    <xf numFmtId="0" fontId="45" fillId="0" borderId="0" xfId="38" applyFont="1" applyFill="1" applyBorder="1" applyAlignment="1" applyProtection="1">
      <alignment horizontal="center"/>
      <protection hidden="1"/>
    </xf>
    <xf numFmtId="0" fontId="14" fillId="0" borderId="27" xfId="39" applyFont="1" applyFill="1" applyBorder="1" applyAlignment="1" applyProtection="1">
      <alignment horizontal="center" vertical="center"/>
      <protection hidden="1"/>
    </xf>
    <xf numFmtId="0" fontId="14" fillId="0" borderId="181" xfId="39" applyFont="1" applyFill="1" applyBorder="1" applyAlignment="1" applyProtection="1">
      <alignment horizontal="center" vertical="center"/>
      <protection hidden="1"/>
    </xf>
    <xf numFmtId="0" fontId="69" fillId="0" borderId="0" xfId="39" applyFont="1" applyFill="1" applyBorder="1" applyAlignment="1" applyProtection="1">
      <alignment horizontal="center" vertical="center" wrapText="1"/>
      <protection hidden="1"/>
    </xf>
    <xf numFmtId="0" fontId="45" fillId="0" borderId="27" xfId="14" applyFont="1" applyFill="1" applyBorder="1" applyAlignment="1" applyProtection="1">
      <alignment horizontal="centerContinuous"/>
      <protection hidden="1"/>
    </xf>
    <xf numFmtId="0" fontId="45" fillId="0" borderId="203" xfId="14" applyFont="1" applyFill="1" applyBorder="1" applyProtection="1">
      <protection hidden="1"/>
    </xf>
    <xf numFmtId="0" fontId="45" fillId="0" borderId="177" xfId="14" applyFont="1" applyFill="1" applyBorder="1" applyAlignment="1" applyProtection="1">
      <alignment horizontal="center"/>
      <protection hidden="1"/>
    </xf>
    <xf numFmtId="0" fontId="45" fillId="0" borderId="0" xfId="14" applyFont="1" applyFill="1" applyBorder="1" applyAlignment="1" applyProtection="1">
      <alignment horizontal="center"/>
      <protection hidden="1"/>
    </xf>
    <xf numFmtId="0" fontId="45" fillId="0" borderId="27" xfId="40" applyFont="1" applyFill="1" applyBorder="1" applyAlignment="1" applyProtection="1">
      <alignment horizontal="centerContinuous"/>
      <protection hidden="1"/>
    </xf>
    <xf numFmtId="0" fontId="45" fillId="0" borderId="181" xfId="40" applyFont="1" applyFill="1" applyBorder="1" applyAlignment="1" applyProtection="1">
      <alignment horizontal="center"/>
      <protection hidden="1"/>
    </xf>
    <xf numFmtId="0" fontId="45" fillId="0" borderId="101" xfId="40" applyFont="1" applyFill="1" applyBorder="1" applyAlignment="1" applyProtection="1">
      <alignment horizontal="center"/>
      <protection hidden="1"/>
    </xf>
    <xf numFmtId="0" fontId="45" fillId="0" borderId="0" xfId="40" applyFont="1" applyFill="1" applyBorder="1" applyAlignment="1" applyProtection="1">
      <alignment horizontal="center"/>
      <protection hidden="1"/>
    </xf>
    <xf numFmtId="0" fontId="45" fillId="0" borderId="151" xfId="14" applyFont="1" applyFill="1" applyBorder="1" applyAlignment="1" applyProtection="1">
      <alignment horizontal="centerContinuous"/>
      <protection hidden="1"/>
    </xf>
    <xf numFmtId="0" fontId="45" fillId="0" borderId="166" xfId="14" applyFont="1" applyFill="1" applyBorder="1" applyAlignment="1" applyProtection="1">
      <alignment horizontal="center"/>
      <protection hidden="1"/>
    </xf>
    <xf numFmtId="0" fontId="70" fillId="0" borderId="177" xfId="14" applyFont="1" applyFill="1" applyBorder="1" applyAlignment="1" applyProtection="1">
      <alignment horizontal="center"/>
      <protection hidden="1"/>
    </xf>
    <xf numFmtId="0" fontId="70" fillId="0" borderId="182" xfId="14" applyFont="1" applyFill="1" applyBorder="1" applyAlignment="1" applyProtection="1">
      <alignment horizontal="center"/>
      <protection hidden="1"/>
    </xf>
    <xf numFmtId="0" fontId="71" fillId="0" borderId="177" xfId="14" applyFont="1" applyFill="1" applyBorder="1" applyAlignment="1" applyProtection="1">
      <alignment horizontal="center" wrapText="1"/>
      <protection hidden="1"/>
    </xf>
    <xf numFmtId="0" fontId="14" fillId="0" borderId="27" xfId="14" applyFont="1" applyFill="1" applyBorder="1" applyAlignment="1" applyProtection="1">
      <alignment horizontal="center" vertical="center"/>
      <protection hidden="1"/>
    </xf>
    <xf numFmtId="0" fontId="14" fillId="0" borderId="221" xfId="14" applyFont="1" applyFill="1" applyBorder="1" applyAlignment="1" applyProtection="1">
      <alignment horizontal="center" vertical="center"/>
      <protection hidden="1"/>
    </xf>
    <xf numFmtId="0" fontId="49" fillId="3" borderId="104" xfId="24" applyNumberFormat="1" applyFont="1" applyFill="1" applyBorder="1" applyAlignment="1" applyProtection="1">
      <alignment horizontal="center"/>
      <protection hidden="1"/>
    </xf>
    <xf numFmtId="0" fontId="49" fillId="3" borderId="107" xfId="24" applyNumberFormat="1" applyFont="1" applyFill="1" applyBorder="1" applyAlignment="1" applyProtection="1">
      <alignment horizontal="center"/>
      <protection hidden="1"/>
    </xf>
    <xf numFmtId="0" fontId="18" fillId="3" borderId="0" xfId="24" applyNumberFormat="1" applyFill="1" applyBorder="1" applyProtection="1">
      <protection hidden="1"/>
    </xf>
    <xf numFmtId="0" fontId="18" fillId="3" borderId="108" xfId="24" applyNumberFormat="1" applyFill="1" applyBorder="1" applyProtection="1">
      <protection hidden="1"/>
    </xf>
    <xf numFmtId="49" fontId="11" fillId="5" borderId="223" xfId="24" applyNumberFormat="1" applyFont="1" applyFill="1" applyBorder="1" applyProtection="1">
      <protection hidden="1"/>
    </xf>
    <xf numFmtId="49" fontId="11" fillId="5" borderId="54" xfId="24" applyNumberFormat="1" applyFont="1" applyFill="1" applyBorder="1" applyProtection="1">
      <protection hidden="1"/>
    </xf>
    <xf numFmtId="49" fontId="11" fillId="5" borderId="224" xfId="24" applyNumberFormat="1" applyFont="1" applyFill="1" applyBorder="1" applyProtection="1">
      <protection hidden="1"/>
    </xf>
    <xf numFmtId="49" fontId="11" fillId="5" borderId="225" xfId="24" applyNumberFormat="1" applyFont="1" applyFill="1" applyBorder="1" applyProtection="1">
      <protection hidden="1"/>
    </xf>
    <xf numFmtId="49" fontId="11" fillId="2" borderId="54" xfId="24" applyNumberFormat="1" applyFont="1" applyBorder="1" applyProtection="1">
      <protection hidden="1"/>
    </xf>
    <xf numFmtId="49" fontId="11" fillId="5" borderId="226" xfId="24" applyNumberFormat="1" applyFont="1" applyFill="1" applyBorder="1" applyProtection="1">
      <protection hidden="1"/>
    </xf>
    <xf numFmtId="49" fontId="11" fillId="3" borderId="225" xfId="24" applyNumberFormat="1" applyFont="1" applyFill="1" applyBorder="1" applyProtection="1">
      <protection locked="0" hidden="1"/>
    </xf>
    <xf numFmtId="49" fontId="11" fillId="6" borderId="225" xfId="24" applyNumberFormat="1" applyFont="1" applyFill="1" applyBorder="1" applyProtection="1">
      <protection hidden="1"/>
    </xf>
    <xf numFmtId="49" fontId="11" fillId="6" borderId="223" xfId="24" applyNumberFormat="1" applyFont="1" applyFill="1" applyBorder="1" applyProtection="1">
      <protection hidden="1"/>
    </xf>
    <xf numFmtId="49" fontId="11" fillId="3" borderId="54" xfId="24" applyNumberFormat="1" applyFont="1" applyFill="1" applyBorder="1" applyProtection="1">
      <protection hidden="1"/>
    </xf>
    <xf numFmtId="49" fontId="11" fillId="6" borderId="224" xfId="24" applyNumberFormat="1" applyFont="1" applyFill="1" applyBorder="1" applyProtection="1">
      <protection hidden="1"/>
    </xf>
    <xf numFmtId="49" fontId="11" fillId="3" borderId="225" xfId="24" applyNumberFormat="1" applyFont="1" applyFill="1" applyBorder="1" applyProtection="1">
      <protection hidden="1"/>
    </xf>
    <xf numFmtId="49" fontId="11" fillId="3" borderId="88" xfId="24" applyNumberFormat="1" applyFont="1" applyFill="1" applyBorder="1" applyProtection="1">
      <protection hidden="1"/>
    </xf>
    <xf numFmtId="49" fontId="11" fillId="3" borderId="227" xfId="24" applyNumberFormat="1" applyFont="1" applyFill="1" applyBorder="1" applyProtection="1">
      <protection hidden="1"/>
    </xf>
    <xf numFmtId="49" fontId="11" fillId="3" borderId="228" xfId="24" applyNumberFormat="1" applyFont="1" applyFill="1" applyBorder="1" applyProtection="1">
      <protection locked="0" hidden="1"/>
    </xf>
    <xf numFmtId="49" fontId="47" fillId="2" borderId="0" xfId="24" applyNumberFormat="1" applyFont="1" applyAlignment="1" applyProtection="1">
      <alignment horizontal="center"/>
      <protection hidden="1"/>
    </xf>
    <xf numFmtId="49" fontId="29" fillId="2" borderId="0" xfId="24" applyNumberFormat="1" applyFont="1" applyAlignment="1" applyProtection="1">
      <alignment horizontal="center"/>
      <protection hidden="1"/>
    </xf>
    <xf numFmtId="49" fontId="50" fillId="2" borderId="88" xfId="24" applyNumberFormat="1" applyFont="1" applyBorder="1" applyAlignment="1" applyProtection="1">
      <alignment horizontal="center"/>
      <protection hidden="1"/>
    </xf>
    <xf numFmtId="49" fontId="50" fillId="2" borderId="26" xfId="24" applyNumberFormat="1" applyFont="1" applyBorder="1" applyAlignment="1" applyProtection="1">
      <alignment horizontal="center" vertical="center"/>
      <protection hidden="1"/>
    </xf>
    <xf numFmtId="49" fontId="49" fillId="2" borderId="88" xfId="24" applyNumberFormat="1" applyFont="1" applyFill="1" applyBorder="1" applyAlignment="1" applyProtection="1">
      <alignment horizontal="center" vertical="center"/>
      <protection hidden="1"/>
    </xf>
    <xf numFmtId="49" fontId="54" fillId="2" borderId="73" xfId="24" applyNumberFormat="1" applyFont="1" applyBorder="1" applyAlignment="1" applyProtection="1">
      <alignment horizontal="center" vertical="center"/>
      <protection locked="0" hidden="1"/>
    </xf>
    <xf numFmtId="49" fontId="54" fillId="5" borderId="75" xfId="24" applyNumberFormat="1" applyFont="1" applyFill="1" applyBorder="1" applyAlignment="1" applyProtection="1">
      <alignment horizontal="center" vertical="center"/>
      <protection hidden="1"/>
    </xf>
    <xf numFmtId="49" fontId="54" fillId="5" borderId="77" xfId="24" applyNumberFormat="1" applyFont="1" applyFill="1" applyBorder="1" applyAlignment="1" applyProtection="1">
      <alignment horizontal="center" vertical="center"/>
      <protection hidden="1"/>
    </xf>
    <xf numFmtId="49" fontId="18" fillId="2" borderId="0" xfId="24" applyNumberFormat="1" applyAlignment="1" applyProtection="1">
      <alignment horizontal="center"/>
      <protection hidden="1"/>
    </xf>
    <xf numFmtId="49" fontId="49" fillId="3" borderId="1" xfId="24" applyNumberFormat="1" applyFont="1" applyFill="1" applyBorder="1" applyAlignment="1" applyProtection="1">
      <alignment horizontal="center" vertical="center"/>
      <protection hidden="1"/>
    </xf>
    <xf numFmtId="49" fontId="54" fillId="3" borderId="1" xfId="24" applyNumberFormat="1" applyFont="1" applyFill="1" applyBorder="1" applyAlignment="1" applyProtection="1">
      <alignment horizontal="center" vertical="center"/>
      <protection locked="0" hidden="1"/>
    </xf>
    <xf numFmtId="49" fontId="54" fillId="5" borderId="1" xfId="24" applyNumberFormat="1" applyFont="1" applyFill="1" applyBorder="1" applyAlignment="1" applyProtection="1">
      <alignment horizontal="center" vertical="center"/>
      <protection hidden="1"/>
    </xf>
    <xf numFmtId="49" fontId="49" fillId="2" borderId="1" xfId="24" applyNumberFormat="1" applyFont="1" applyFill="1" applyBorder="1" applyAlignment="1" applyProtection="1">
      <alignment horizontal="center" vertical="center"/>
      <protection hidden="1"/>
    </xf>
    <xf numFmtId="49" fontId="54" fillId="2" borderId="1" xfId="24" applyNumberFormat="1" applyFont="1" applyBorder="1" applyAlignment="1" applyProtection="1">
      <alignment horizontal="center" vertical="center"/>
      <protection locked="0" hidden="1"/>
    </xf>
    <xf numFmtId="49" fontId="18" fillId="4" borderId="0" xfId="24" applyNumberFormat="1" applyFill="1" applyAlignment="1" applyProtection="1">
      <alignment horizontal="center"/>
      <protection hidden="1"/>
    </xf>
    <xf numFmtId="49" fontId="50" fillId="2" borderId="1" xfId="24" applyNumberFormat="1" applyFont="1" applyBorder="1" applyAlignment="1" applyProtection="1">
      <alignment horizontal="center"/>
      <protection hidden="1"/>
    </xf>
    <xf numFmtId="49" fontId="50" fillId="2" borderId="1" xfId="24" applyNumberFormat="1" applyFont="1" applyBorder="1" applyAlignment="1" applyProtection="1">
      <alignment horizontal="center" vertical="center"/>
      <protection hidden="1"/>
    </xf>
    <xf numFmtId="49" fontId="50" fillId="2" borderId="59" xfId="24" applyNumberFormat="1" applyFont="1" applyBorder="1" applyAlignment="1" applyProtection="1">
      <alignment horizontal="center" vertical="center"/>
      <protection hidden="1"/>
    </xf>
    <xf numFmtId="49" fontId="49" fillId="2" borderId="59" xfId="24" applyNumberFormat="1" applyFont="1" applyFill="1" applyBorder="1" applyAlignment="1" applyProtection="1">
      <alignment horizontal="center" vertical="center"/>
      <protection hidden="1"/>
    </xf>
    <xf numFmtId="49" fontId="54" fillId="2" borderId="59" xfId="24" applyNumberFormat="1" applyFont="1" applyBorder="1" applyAlignment="1" applyProtection="1">
      <alignment horizontal="center" vertical="center"/>
      <protection locked="0" hidden="1"/>
    </xf>
    <xf numFmtId="49" fontId="54" fillId="5" borderId="59" xfId="24" applyNumberFormat="1" applyFont="1" applyFill="1" applyBorder="1" applyAlignment="1" applyProtection="1">
      <alignment horizontal="center" vertical="center"/>
      <protection hidden="1"/>
    </xf>
    <xf numFmtId="49" fontId="49" fillId="4" borderId="1" xfId="24" applyNumberFormat="1" applyFont="1" applyFill="1" applyBorder="1" applyAlignment="1" applyProtection="1">
      <alignment horizontal="center" vertical="center"/>
      <protection hidden="1"/>
    </xf>
    <xf numFmtId="49" fontId="54" fillId="4" borderId="1" xfId="24" applyNumberFormat="1" applyFont="1" applyFill="1" applyBorder="1" applyAlignment="1" applyProtection="1">
      <alignment horizontal="center" vertical="center"/>
      <protection locked="0" hidden="1"/>
    </xf>
    <xf numFmtId="49" fontId="47" fillId="0" borderId="0" xfId="32" applyNumberFormat="1" applyFont="1" applyAlignment="1" applyProtection="1">
      <alignment horizontal="center" vertical="top"/>
      <protection hidden="1"/>
    </xf>
    <xf numFmtId="49" fontId="14" fillId="0" borderId="150" xfId="32" applyNumberFormat="1" applyFont="1" applyBorder="1" applyAlignment="1" applyProtection="1">
      <alignment horizontal="center" vertical="center"/>
      <protection hidden="1"/>
    </xf>
    <xf numFmtId="49" fontId="40" fillId="0" borderId="146" xfId="32" applyNumberFormat="1" applyFont="1" applyBorder="1" applyAlignment="1" applyProtection="1">
      <alignment horizontal="center" vertical="center"/>
      <protection hidden="1"/>
    </xf>
    <xf numFmtId="49" fontId="11" fillId="0" borderId="146" xfId="32" applyNumberFormat="1" applyFont="1" applyFill="1" applyBorder="1" applyAlignment="1" applyProtection="1">
      <alignment horizontal="center"/>
      <protection locked="0" hidden="1"/>
    </xf>
    <xf numFmtId="49" fontId="11" fillId="5" borderId="146" xfId="32" applyNumberFormat="1" applyFont="1" applyFill="1" applyBorder="1" applyAlignment="1" applyProtection="1">
      <alignment horizontal="center"/>
      <protection hidden="1"/>
    </xf>
    <xf numFmtId="49" fontId="11" fillId="6" borderId="146" xfId="32" applyNumberFormat="1" applyFont="1" applyFill="1" applyBorder="1" applyAlignment="1" applyProtection="1">
      <alignment horizontal="center"/>
      <protection hidden="1"/>
    </xf>
    <xf numFmtId="49" fontId="11" fillId="5" borderId="229" xfId="32" applyNumberFormat="1" applyFont="1" applyFill="1" applyBorder="1" applyAlignment="1" applyProtection="1">
      <alignment horizontal="center"/>
      <protection hidden="1"/>
    </xf>
    <xf numFmtId="49" fontId="21" fillId="0" borderId="0" xfId="32" applyNumberFormat="1" applyFont="1" applyFill="1" applyBorder="1" applyAlignment="1" applyProtection="1">
      <alignment horizontal="center"/>
      <protection hidden="1"/>
    </xf>
    <xf numFmtId="49" fontId="59" fillId="7" borderId="0" xfId="24" applyNumberFormat="1" applyFont="1" applyFill="1" applyBorder="1" applyAlignment="1" applyProtection="1">
      <alignment horizontal="centerContinuous" vertical="center" wrapText="1"/>
      <protection hidden="1"/>
    </xf>
    <xf numFmtId="49" fontId="11" fillId="5" borderId="75" xfId="32" applyNumberFormat="1" applyFont="1" applyFill="1" applyBorder="1" applyAlignment="1" applyProtection="1">
      <alignment horizontal="center"/>
      <protection hidden="1"/>
    </xf>
    <xf numFmtId="49" fontId="11" fillId="5" borderId="227" xfId="32" applyNumberFormat="1" applyFont="1" applyFill="1" applyBorder="1" applyAlignment="1" applyProtection="1">
      <alignment horizontal="center"/>
      <protection hidden="1"/>
    </xf>
    <xf numFmtId="49" fontId="19" fillId="0" borderId="0" xfId="14" applyNumberFormat="1" applyFont="1" applyAlignment="1" applyProtection="1">
      <alignment horizontal="center"/>
      <protection hidden="1"/>
    </xf>
    <xf numFmtId="49" fontId="19" fillId="0" borderId="104" xfId="14" applyNumberFormat="1" applyFont="1" applyBorder="1" applyAlignment="1" applyProtection="1">
      <alignment horizontal="center"/>
      <protection hidden="1"/>
    </xf>
    <xf numFmtId="49" fontId="19" fillId="0" borderId="0" xfId="14" applyNumberFormat="1" applyFont="1" applyBorder="1" applyAlignment="1" applyProtection="1">
      <alignment horizontal="center"/>
      <protection hidden="1"/>
    </xf>
    <xf numFmtId="49" fontId="19" fillId="0" borderId="2" xfId="14" applyNumberFormat="1" applyFont="1" applyBorder="1" applyAlignment="1" applyProtection="1">
      <alignment horizontal="center"/>
      <protection hidden="1"/>
    </xf>
    <xf numFmtId="49" fontId="49" fillId="2" borderId="97" xfId="24" applyNumberFormat="1" applyFont="1" applyBorder="1" applyAlignment="1" applyProtection="1">
      <alignment horizontal="left" vertical="center" wrapText="1"/>
      <protection hidden="1"/>
    </xf>
    <xf numFmtId="49" fontId="49" fillId="2" borderId="158" xfId="24" applyNumberFormat="1" applyFont="1" applyBorder="1" applyAlignment="1" applyProtection="1">
      <alignment horizontal="left" vertical="center" wrapText="1"/>
      <protection hidden="1"/>
    </xf>
    <xf numFmtId="49" fontId="4" fillId="0" borderId="0" xfId="32" applyNumberFormat="1" applyAlignment="1" applyProtection="1">
      <alignment horizontal="center"/>
      <protection hidden="1"/>
    </xf>
    <xf numFmtId="49" fontId="11" fillId="3" borderId="154" xfId="32" applyNumberFormat="1" applyFont="1" applyFill="1" applyBorder="1" applyAlignment="1" applyProtection="1">
      <alignment horizontal="center"/>
      <protection locked="0" hidden="1"/>
    </xf>
    <xf numFmtId="49" fontId="21" fillId="5" borderId="147" xfId="32" applyNumberFormat="1" applyFont="1" applyFill="1" applyBorder="1" applyAlignment="1" applyProtection="1">
      <alignment horizontal="center"/>
      <protection hidden="1"/>
    </xf>
    <xf numFmtId="49" fontId="21" fillId="4" borderId="0" xfId="32" applyNumberFormat="1" applyFont="1" applyFill="1" applyBorder="1" applyAlignment="1" applyProtection="1">
      <alignment horizontal="center"/>
      <protection hidden="1"/>
    </xf>
    <xf numFmtId="49" fontId="11" fillId="0" borderId="154" xfId="32" applyNumberFormat="1" applyFont="1" applyFill="1" applyBorder="1" applyAlignment="1" applyProtection="1">
      <alignment horizontal="center"/>
      <protection locked="0" hidden="1"/>
    </xf>
    <xf numFmtId="3" fontId="11" fillId="2" borderId="70" xfId="24" applyNumberFormat="1" applyFont="1" applyBorder="1" applyProtection="1">
      <protection locked="0" hidden="1"/>
    </xf>
    <xf numFmtId="3" fontId="11" fillId="2" borderId="72" xfId="24" applyNumberFormat="1" applyFont="1" applyBorder="1" applyProtection="1">
      <protection locked="0" hidden="1"/>
    </xf>
    <xf numFmtId="3" fontId="11" fillId="2" borderId="16" xfId="24" applyNumberFormat="1" applyFont="1" applyBorder="1" applyProtection="1">
      <protection locked="0" hidden="1"/>
    </xf>
    <xf numFmtId="3" fontId="11" fillId="2" borderId="78" xfId="24" applyNumberFormat="1" applyFont="1" applyBorder="1" applyProtection="1">
      <protection locked="0" hidden="1"/>
    </xf>
    <xf numFmtId="3" fontId="11" fillId="2" borderId="76" xfId="24" applyNumberFormat="1" applyFont="1" applyBorder="1" applyProtection="1">
      <protection locked="0" hidden="1"/>
    </xf>
    <xf numFmtId="3" fontId="11" fillId="2" borderId="82" xfId="24" applyNumberFormat="1" applyFont="1" applyBorder="1" applyProtection="1">
      <protection locked="0" hidden="1"/>
    </xf>
    <xf numFmtId="3" fontId="11" fillId="3" borderId="70" xfId="24" applyNumberFormat="1" applyFont="1" applyFill="1" applyBorder="1" applyProtection="1">
      <protection locked="0" hidden="1"/>
    </xf>
    <xf numFmtId="3" fontId="11" fillId="3" borderId="72" xfId="24" applyNumberFormat="1" applyFont="1" applyFill="1" applyBorder="1" applyProtection="1">
      <protection locked="0" hidden="1"/>
    </xf>
    <xf numFmtId="3" fontId="11" fillId="3" borderId="16" xfId="24" applyNumberFormat="1" applyFont="1" applyFill="1" applyBorder="1" applyProtection="1">
      <protection locked="0" hidden="1"/>
    </xf>
    <xf numFmtId="3" fontId="11" fillId="3" borderId="78" xfId="24" applyNumberFormat="1" applyFont="1" applyFill="1" applyBorder="1" applyProtection="1">
      <protection locked="0" hidden="1"/>
    </xf>
    <xf numFmtId="3" fontId="11" fillId="3" borderId="76" xfId="24" applyNumberFormat="1" applyFont="1" applyFill="1" applyBorder="1" applyProtection="1">
      <protection locked="0" hidden="1"/>
    </xf>
    <xf numFmtId="3" fontId="11" fillId="3" borderId="82" xfId="24" applyNumberFormat="1" applyFont="1" applyFill="1" applyBorder="1" applyProtection="1">
      <protection locked="0" hidden="1"/>
    </xf>
    <xf numFmtId="0" fontId="2" fillId="0" borderId="0" xfId="17" quotePrefix="1" applyNumberFormat="1"/>
    <xf numFmtId="0" fontId="2" fillId="0" borderId="0" xfId="17"/>
    <xf numFmtId="0" fontId="0" fillId="0" borderId="0" xfId="0" applyNumberFormat="1"/>
    <xf numFmtId="0" fontId="8" fillId="0" borderId="0" xfId="14" applyNumberFormat="1" applyProtection="1"/>
    <xf numFmtId="1" fontId="8" fillId="0" borderId="0" xfId="14" applyNumberFormat="1" applyProtection="1"/>
    <xf numFmtId="0" fontId="81" fillId="0" borderId="0" xfId="14" applyFont="1" applyAlignment="1" applyProtection="1"/>
    <xf numFmtId="0" fontId="20" fillId="6" borderId="86" xfId="14" applyNumberFormat="1" applyFont="1" applyFill="1" applyBorder="1" applyAlignment="1" applyProtection="1">
      <alignment horizontal="center" vertical="center"/>
    </xf>
    <xf numFmtId="3" fontId="19" fillId="0" borderId="85" xfId="14" applyNumberFormat="1" applyFont="1" applyFill="1" applyBorder="1" applyAlignment="1" applyProtection="1">
      <alignment vertical="center"/>
    </xf>
    <xf numFmtId="0" fontId="19" fillId="0" borderId="84" xfId="14" applyFont="1" applyFill="1" applyBorder="1" applyAlignment="1" applyProtection="1">
      <alignment horizontal="center" vertical="center" wrapText="1"/>
    </xf>
    <xf numFmtId="0" fontId="8" fillId="0" borderId="0" xfId="14" applyFont="1" applyProtection="1"/>
    <xf numFmtId="0" fontId="56" fillId="0" borderId="0" xfId="14" applyFont="1" applyAlignment="1" applyProtection="1"/>
    <xf numFmtId="3" fontId="4" fillId="0" borderId="1" xfId="14" applyNumberFormat="1" applyFont="1" applyFill="1" applyBorder="1" applyAlignment="1" applyProtection="1">
      <alignment vertical="center"/>
    </xf>
    <xf numFmtId="0" fontId="11" fillId="0" borderId="1" xfId="14" applyFont="1" applyFill="1" applyBorder="1" applyAlignment="1" applyProtection="1">
      <alignment horizontal="justify" vertical="center" wrapText="1"/>
    </xf>
    <xf numFmtId="0" fontId="8" fillId="0" borderId="72" xfId="14" applyNumberFormat="1" applyBorder="1" applyProtection="1"/>
    <xf numFmtId="0" fontId="8" fillId="0" borderId="71" xfId="14" applyBorder="1" applyProtection="1"/>
    <xf numFmtId="0" fontId="20" fillId="6" borderId="86" xfId="14" applyNumberFormat="1" applyFont="1" applyFill="1" applyBorder="1" applyAlignment="1" applyProtection="1">
      <alignment horizontal="center" vertical="center" wrapText="1"/>
    </xf>
    <xf numFmtId="0" fontId="11" fillId="0" borderId="16" xfId="14" applyFont="1" applyFill="1" applyBorder="1" applyAlignment="1" applyProtection="1">
      <alignment horizontal="justify" wrapText="1"/>
    </xf>
    <xf numFmtId="0" fontId="11" fillId="0" borderId="79" xfId="14" applyFont="1" applyFill="1" applyBorder="1" applyAlignment="1" applyProtection="1">
      <alignment horizontal="justify"/>
    </xf>
    <xf numFmtId="0" fontId="11" fillId="0" borderId="16" xfId="14" applyFont="1" applyFill="1" applyBorder="1" applyAlignment="1" applyProtection="1">
      <alignment horizontal="justify"/>
    </xf>
    <xf numFmtId="0" fontId="11" fillId="0" borderId="0" xfId="14" applyFont="1" applyAlignment="1" applyProtection="1"/>
    <xf numFmtId="0" fontId="56" fillId="0" borderId="0" xfId="14" applyFont="1" applyProtection="1"/>
    <xf numFmtId="3" fontId="4" fillId="0" borderId="1" xfId="14" applyNumberFormat="1" applyFont="1" applyFill="1" applyBorder="1" applyAlignment="1" applyProtection="1">
      <alignment horizontal="right" vertical="center"/>
    </xf>
    <xf numFmtId="4" fontId="11" fillId="0" borderId="16" xfId="14" applyNumberFormat="1" applyFont="1" applyFill="1" applyBorder="1" applyAlignment="1" applyProtection="1">
      <alignment horizontal="justify"/>
    </xf>
    <xf numFmtId="3" fontId="4" fillId="0" borderId="66" xfId="14" applyNumberFormat="1" applyFont="1" applyFill="1" applyBorder="1" applyAlignment="1" applyProtection="1">
      <alignment vertical="center"/>
    </xf>
    <xf numFmtId="0" fontId="11" fillId="0" borderId="19" xfId="14" applyFont="1" applyFill="1" applyBorder="1" applyAlignment="1" applyProtection="1">
      <alignment horizontal="justify" wrapText="1"/>
    </xf>
    <xf numFmtId="0" fontId="14" fillId="6" borderId="86" xfId="14" applyFont="1" applyFill="1" applyBorder="1" applyAlignment="1" applyProtection="1">
      <alignment horizontal="center" vertical="center" wrapText="1"/>
    </xf>
    <xf numFmtId="0" fontId="14" fillId="6" borderId="85" xfId="14" applyFont="1" applyFill="1" applyBorder="1" applyAlignment="1" applyProtection="1">
      <alignment horizontal="center" vertical="center" wrapText="1"/>
    </xf>
    <xf numFmtId="0" fontId="14" fillId="6" borderId="84" xfId="14" applyFont="1" applyFill="1" applyBorder="1" applyAlignment="1" applyProtection="1">
      <alignment horizontal="center" vertical="center"/>
    </xf>
    <xf numFmtId="0" fontId="11" fillId="0" borderId="0" xfId="14" applyFont="1" applyBorder="1" applyProtection="1"/>
    <xf numFmtId="0" fontId="11" fillId="0" borderId="0" xfId="14" applyFont="1" applyBorder="1" applyAlignment="1" applyProtection="1">
      <alignment horizontal="left"/>
    </xf>
    <xf numFmtId="0" fontId="19" fillId="0" borderId="0" xfId="14" applyFont="1" applyAlignment="1">
      <alignment wrapText="1"/>
    </xf>
    <xf numFmtId="0" fontId="44" fillId="0" borderId="83" xfId="14" applyFont="1" applyBorder="1" applyAlignment="1">
      <alignment horizontal="center" vertical="center" wrapText="1"/>
    </xf>
    <xf numFmtId="0" fontId="44" fillId="0" borderId="230" xfId="14" applyFont="1" applyBorder="1" applyAlignment="1">
      <alignment horizontal="center" vertical="center" wrapText="1"/>
    </xf>
    <xf numFmtId="0" fontId="44" fillId="0" borderId="231" xfId="14" applyFont="1" applyBorder="1" applyAlignment="1">
      <alignment horizontal="center" vertical="center" wrapText="1"/>
    </xf>
    <xf numFmtId="0" fontId="4" fillId="0" borderId="70" xfId="14" applyFont="1" applyFill="1" applyBorder="1" applyAlignment="1" applyProtection="1">
      <alignment horizontal="left" vertical="center" wrapText="1"/>
    </xf>
    <xf numFmtId="3" fontId="11" fillId="4" borderId="71" xfId="14" applyNumberFormat="1" applyFont="1" applyFill="1" applyBorder="1" applyAlignment="1">
      <alignment horizontal="center" vertical="center"/>
    </xf>
    <xf numFmtId="0" fontId="4" fillId="0" borderId="16" xfId="14" applyFont="1" applyFill="1" applyBorder="1" applyAlignment="1" applyProtection="1">
      <alignment horizontal="left" vertical="center" wrapText="1"/>
    </xf>
    <xf numFmtId="3" fontId="11" fillId="4" borderId="1" xfId="14" applyNumberFormat="1" applyFont="1" applyFill="1" applyBorder="1" applyAlignment="1">
      <alignment horizontal="center" vertical="center"/>
    </xf>
    <xf numFmtId="0" fontId="4" fillId="0" borderId="76" xfId="14" applyFont="1" applyFill="1" applyBorder="1" applyAlignment="1" applyProtection="1">
      <alignment horizontal="left" vertical="center" wrapText="1"/>
    </xf>
    <xf numFmtId="3" fontId="11" fillId="4" borderId="62" xfId="14" applyNumberFormat="1" applyFont="1" applyFill="1" applyBorder="1" applyAlignment="1">
      <alignment horizontal="center" vertical="center"/>
    </xf>
    <xf numFmtId="0" fontId="44" fillId="0" borderId="84" xfId="14" applyFont="1" applyBorder="1" applyAlignment="1">
      <alignment horizontal="center" vertical="center" wrapText="1"/>
    </xf>
    <xf numFmtId="0" fontId="44" fillId="0" borderId="85" xfId="14" applyFont="1" applyBorder="1" applyAlignment="1">
      <alignment horizontal="center" vertical="center" wrapText="1"/>
    </xf>
    <xf numFmtId="0" fontId="44" fillId="0" borderId="86" xfId="14" applyFont="1" applyBorder="1" applyAlignment="1">
      <alignment horizontal="center" vertical="center" wrapText="1"/>
    </xf>
    <xf numFmtId="3" fontId="11" fillId="4" borderId="66" xfId="14" applyNumberFormat="1" applyFont="1" applyFill="1" applyBorder="1" applyAlignment="1">
      <alignment horizontal="center" vertical="center"/>
    </xf>
    <xf numFmtId="3" fontId="11" fillId="0" borderId="66" xfId="14" applyNumberFormat="1" applyFont="1" applyBorder="1" applyAlignment="1">
      <alignment horizontal="center" vertical="center"/>
    </xf>
    <xf numFmtId="3" fontId="11" fillId="0" borderId="62" xfId="14" applyNumberFormat="1" applyFont="1" applyBorder="1" applyAlignment="1">
      <alignment horizontal="center" vertical="center"/>
    </xf>
    <xf numFmtId="49" fontId="4" fillId="0" borderId="97" xfId="30" applyNumberFormat="1" applyFont="1" applyBorder="1" applyAlignment="1" applyProtection="1">
      <alignment horizontal="left" vertical="center"/>
      <protection locked="0" hidden="1"/>
    </xf>
    <xf numFmtId="49" fontId="25" fillId="0" borderId="97" xfId="1" applyNumberFormat="1" applyFont="1" applyBorder="1" applyAlignment="1" applyProtection="1">
      <alignment horizontal="left" vertical="center"/>
      <protection locked="0" hidden="1"/>
    </xf>
    <xf numFmtId="49" fontId="4" fillId="0" borderId="97" xfId="14" applyNumberFormat="1" applyFont="1" applyBorder="1" applyAlignment="1" applyProtection="1">
      <alignment horizontal="left"/>
      <protection locked="0" hidden="1"/>
    </xf>
    <xf numFmtId="49" fontId="4" fillId="0" borderId="97" xfId="30" applyNumberFormat="1" applyFont="1" applyFill="1" applyBorder="1" applyAlignment="1" applyProtection="1">
      <alignment horizontal="left" vertical="center"/>
      <protection locked="0"/>
    </xf>
    <xf numFmtId="49" fontId="23" fillId="0" borderId="97" xfId="1" applyNumberFormat="1" applyFill="1" applyBorder="1" applyAlignment="1" applyProtection="1">
      <alignment horizontal="left" vertical="center"/>
      <protection locked="0"/>
    </xf>
    <xf numFmtId="49" fontId="4" fillId="0" borderId="97" xfId="0" applyNumberFormat="1" applyFont="1" applyFill="1" applyBorder="1" applyAlignment="1" applyProtection="1">
      <alignment horizontal="left"/>
      <protection locked="0"/>
    </xf>
    <xf numFmtId="0" fontId="9" fillId="4" borderId="2" xfId="14" applyFont="1" applyFill="1" applyBorder="1" applyAlignment="1">
      <alignment horizontal="center" vertical="center" readingOrder="1"/>
    </xf>
    <xf numFmtId="0" fontId="9" fillId="4" borderId="209" xfId="14" applyFont="1" applyFill="1" applyBorder="1" applyAlignment="1">
      <alignment horizontal="center" vertical="center" readingOrder="1"/>
    </xf>
    <xf numFmtId="0" fontId="11" fillId="0" borderId="0" xfId="14" applyFont="1" applyFill="1" applyBorder="1" applyAlignment="1" applyProtection="1">
      <alignment horizontal="center"/>
    </xf>
    <xf numFmtId="0" fontId="2" fillId="0" borderId="0" xfId="0" applyFont="1"/>
    <xf numFmtId="0" fontId="2" fillId="0" borderId="0" xfId="17" quotePrefix="1"/>
    <xf numFmtId="0" fontId="4" fillId="0" borderId="1" xfId="30" applyNumberFormat="1" applyFont="1" applyFill="1" applyBorder="1" applyAlignment="1" applyProtection="1">
      <alignment vertical="center"/>
      <protection locked="0" hidden="1"/>
    </xf>
    <xf numFmtId="0" fontId="4" fillId="0" borderId="3" xfId="30" applyNumberFormat="1" applyFont="1" applyFill="1" applyBorder="1" applyAlignment="1" applyProtection="1">
      <alignment vertical="center"/>
      <protection locked="0" hidden="1"/>
    </xf>
    <xf numFmtId="49" fontId="4" fillId="0" borderId="1" xfId="30" applyNumberFormat="1" applyFont="1" applyFill="1" applyBorder="1" applyAlignment="1" applyProtection="1">
      <alignment horizontal="left" vertical="center"/>
      <protection locked="0" hidden="1"/>
    </xf>
    <xf numFmtId="49" fontId="4" fillId="0" borderId="3" xfId="30" applyNumberFormat="1" applyFont="1" applyFill="1" applyBorder="1" applyAlignment="1" applyProtection="1">
      <alignment horizontal="left" vertical="center"/>
      <protection locked="0" hidden="1"/>
    </xf>
    <xf numFmtId="49" fontId="82" fillId="0" borderId="3" xfId="1" applyNumberFormat="1" applyFont="1" applyBorder="1" applyAlignment="1" applyProtection="1">
      <alignment horizontal="left" vertical="center"/>
      <protection locked="0" hidden="1"/>
    </xf>
    <xf numFmtId="0" fontId="2" fillId="0" borderId="0" xfId="17" applyNumberFormat="1"/>
    <xf numFmtId="164" fontId="20" fillId="0" borderId="6" xfId="30" applyFont="1" applyBorder="1" applyAlignment="1" applyProtection="1">
      <alignment vertical="center" wrapText="1"/>
    </xf>
    <xf numFmtId="164" fontId="20" fillId="0" borderId="6" xfId="30" applyFont="1" applyFill="1" applyBorder="1" applyAlignment="1" applyProtection="1">
      <alignment vertical="center" wrapText="1"/>
    </xf>
    <xf numFmtId="0" fontId="83" fillId="0" borderId="0" xfId="14" applyFont="1" applyProtection="1"/>
    <xf numFmtId="0" fontId="11" fillId="0" borderId="68" xfId="36" applyFont="1" applyFill="1" applyBorder="1" applyAlignment="1" applyProtection="1">
      <protection locked="0" hidden="1"/>
    </xf>
    <xf numFmtId="0" fontId="84" fillId="0" borderId="0" xfId="0" applyFont="1" applyAlignment="1">
      <alignment wrapText="1"/>
    </xf>
    <xf numFmtId="0" fontId="0" fillId="0" borderId="0" xfId="0" applyFont="1"/>
    <xf numFmtId="0" fontId="19" fillId="0" borderId="0" xfId="0" applyFont="1"/>
    <xf numFmtId="0" fontId="11" fillId="0" borderId="3" xfId="14" applyFont="1" applyBorder="1" applyAlignment="1">
      <alignment horizontal="center"/>
    </xf>
    <xf numFmtId="3" fontId="11" fillId="0" borderId="3" xfId="14" applyNumberFormat="1" applyFont="1" applyFill="1" applyBorder="1" applyAlignment="1"/>
    <xf numFmtId="0" fontId="11" fillId="0" borderId="3" xfId="14" applyFont="1" applyBorder="1"/>
    <xf numFmtId="3" fontId="14" fillId="0" borderId="3" xfId="14" applyNumberFormat="1" applyFont="1" applyFill="1" applyBorder="1" applyAlignment="1"/>
    <xf numFmtId="0" fontId="11" fillId="5" borderId="8" xfId="0" applyFont="1" applyFill="1" applyBorder="1"/>
    <xf numFmtId="0" fontId="11" fillId="5" borderId="165" xfId="0" applyFont="1" applyFill="1" applyBorder="1"/>
    <xf numFmtId="0" fontId="14" fillId="5" borderId="232" xfId="0" applyFont="1" applyFill="1" applyBorder="1" applyAlignment="1">
      <alignment horizontal="centerContinuous" vertical="center" wrapText="1"/>
    </xf>
    <xf numFmtId="0" fontId="14" fillId="5" borderId="205" xfId="0" applyFont="1" applyFill="1" applyBorder="1" applyAlignment="1" applyProtection="1">
      <alignment horizontal="centerContinuous" vertical="center" wrapText="1"/>
    </xf>
    <xf numFmtId="0" fontId="45" fillId="5" borderId="27" xfId="0" applyFont="1" applyFill="1" applyBorder="1" applyAlignment="1" applyProtection="1">
      <alignment horizontal="center"/>
    </xf>
    <xf numFmtId="0" fontId="45" fillId="5" borderId="108" xfId="0" applyFont="1" applyFill="1" applyBorder="1" applyAlignment="1" applyProtection="1">
      <alignment horizontal="center"/>
    </xf>
    <xf numFmtId="168" fontId="11" fillId="5" borderId="83" xfId="0" applyNumberFormat="1" applyFont="1" applyFill="1" applyBorder="1"/>
    <xf numFmtId="168" fontId="11" fillId="5" borderId="231" xfId="0" applyNumberFormat="1" applyFont="1" applyFill="1" applyBorder="1"/>
    <xf numFmtId="0" fontId="86" fillId="0" borderId="0" xfId="14" applyFont="1" applyAlignment="1" applyProtection="1">
      <alignment horizontal="center" vertical="center"/>
      <protection hidden="1"/>
    </xf>
    <xf numFmtId="0" fontId="45" fillId="0" borderId="233" xfId="35" applyFont="1" applyFill="1" applyBorder="1" applyAlignment="1" applyProtection="1">
      <alignment horizontal="center"/>
      <protection hidden="1"/>
    </xf>
    <xf numFmtId="0" fontId="45" fillId="0" borderId="234" xfId="36" applyFont="1" applyFill="1" applyBorder="1" applyAlignment="1" applyProtection="1">
      <alignment horizontal="center"/>
      <protection hidden="1"/>
    </xf>
    <xf numFmtId="168" fontId="11" fillId="0" borderId="18" xfId="36" applyNumberFormat="1" applyFont="1" applyFill="1" applyBorder="1" applyAlignment="1" applyProtection="1">
      <protection hidden="1"/>
    </xf>
    <xf numFmtId="0" fontId="45" fillId="0" borderId="235" xfId="36" applyFont="1" applyFill="1" applyBorder="1" applyAlignment="1" applyProtection="1">
      <alignment horizontal="center"/>
      <protection hidden="1"/>
    </xf>
    <xf numFmtId="0" fontId="71" fillId="0" borderId="205" xfId="14" applyFont="1" applyFill="1" applyBorder="1" applyAlignment="1" applyProtection="1">
      <alignment horizontal="center" wrapText="1"/>
      <protection hidden="1"/>
    </xf>
    <xf numFmtId="0" fontId="11" fillId="0" borderId="0" xfId="14" applyFont="1" applyProtection="1">
      <protection locked="0" hidden="1"/>
    </xf>
    <xf numFmtId="0" fontId="85" fillId="0" borderId="0" xfId="0" applyFont="1" applyAlignment="1" applyProtection="1">
      <alignment horizontal="left"/>
      <protection locked="0" hidden="1"/>
    </xf>
    <xf numFmtId="0" fontId="44" fillId="0" borderId="236" xfId="14" applyFont="1" applyFill="1" applyBorder="1" applyAlignment="1" applyProtection="1">
      <alignment horizontal="center" vertical="center"/>
    </xf>
    <xf numFmtId="164" fontId="105" fillId="0" borderId="1" xfId="30" applyFont="1" applyFill="1" applyBorder="1" applyAlignment="1" applyProtection="1">
      <alignment horizontal="center" vertical="center"/>
    </xf>
    <xf numFmtId="1" fontId="106" fillId="13" borderId="1" xfId="30" applyNumberFormat="1" applyFont="1" applyFill="1" applyBorder="1" applyAlignment="1" applyProtection="1">
      <alignment vertical="center"/>
      <protection hidden="1"/>
    </xf>
    <xf numFmtId="164" fontId="107" fillId="0" borderId="0" xfId="30" applyFont="1" applyAlignment="1">
      <alignment vertical="center"/>
    </xf>
    <xf numFmtId="0" fontId="14" fillId="14" borderId="193" xfId="35" applyFont="1" applyFill="1" applyBorder="1" applyAlignment="1">
      <alignment horizontal="center"/>
    </xf>
    <xf numFmtId="0" fontId="14" fillId="14" borderId="6" xfId="35" applyFont="1" applyFill="1" applyBorder="1" applyAlignment="1">
      <alignment horizontal="center"/>
    </xf>
    <xf numFmtId="0" fontId="14" fillId="14" borderId="0" xfId="35" applyFont="1" applyFill="1" applyBorder="1" applyAlignment="1">
      <alignment horizontal="center"/>
    </xf>
    <xf numFmtId="0" fontId="11" fillId="0" borderId="27" xfId="0" applyFont="1" applyFill="1" applyBorder="1" applyAlignment="1" applyProtection="1">
      <alignment horizontal="justify"/>
    </xf>
    <xf numFmtId="0" fontId="19" fillId="0" borderId="70" xfId="0" applyFont="1" applyFill="1" applyBorder="1" applyAlignment="1" applyProtection="1">
      <alignment horizontal="center" vertical="center"/>
      <protection hidden="1"/>
    </xf>
    <xf numFmtId="0" fontId="0" fillId="0" borderId="0" xfId="0" applyProtection="1">
      <protection hidden="1"/>
    </xf>
    <xf numFmtId="0" fontId="4" fillId="0" borderId="16" xfId="0" applyFont="1" applyFill="1" applyBorder="1" applyAlignment="1" applyProtection="1">
      <alignment horizontal="centerContinuous"/>
      <protection hidden="1"/>
    </xf>
    <xf numFmtId="0" fontId="87" fillId="0" borderId="70" xfId="0" applyFont="1" applyFill="1" applyBorder="1" applyAlignment="1" applyProtection="1">
      <alignment horizontal="center"/>
      <protection hidden="1"/>
    </xf>
    <xf numFmtId="0" fontId="87" fillId="0" borderId="71" xfId="0" applyFont="1" applyFill="1" applyBorder="1" applyAlignment="1" applyProtection="1">
      <alignment horizontal="center"/>
      <protection hidden="1"/>
    </xf>
    <xf numFmtId="0" fontId="87" fillId="0" borderId="72" xfId="0" applyFont="1" applyFill="1" applyBorder="1" applyAlignment="1" applyProtection="1">
      <alignment horizontal="center"/>
      <protection hidden="1"/>
    </xf>
    <xf numFmtId="0" fontId="44" fillId="0" borderId="16" xfId="0" applyFont="1" applyFill="1" applyBorder="1" applyAlignment="1" applyProtection="1">
      <alignment horizontal="center" vertical="center"/>
      <protection hidden="1"/>
    </xf>
    <xf numFmtId="1" fontId="46" fillId="0" borderId="16" xfId="0" applyNumberFormat="1" applyFont="1" applyFill="1" applyBorder="1" applyAlignment="1" applyProtection="1">
      <alignment horizontal="center" vertical="center" wrapText="1"/>
      <protection hidden="1"/>
    </xf>
    <xf numFmtId="0" fontId="46" fillId="0" borderId="1" xfId="0" applyFont="1" applyFill="1" applyBorder="1" applyAlignment="1" applyProtection="1">
      <alignment horizontal="center" vertical="center" wrapText="1"/>
      <protection hidden="1"/>
    </xf>
    <xf numFmtId="0" fontId="46" fillId="0" borderId="78" xfId="0" applyFont="1" applyFill="1" applyBorder="1" applyAlignment="1" applyProtection="1">
      <alignment horizontal="center" vertical="center" wrapText="1"/>
      <protection hidden="1"/>
    </xf>
    <xf numFmtId="0" fontId="46" fillId="0" borderId="16" xfId="0" applyFont="1" applyFill="1" applyBorder="1" applyAlignment="1" applyProtection="1">
      <alignment horizontal="center" vertical="center" wrapText="1"/>
      <protection hidden="1"/>
    </xf>
    <xf numFmtId="1" fontId="46" fillId="0" borderId="1" xfId="0" applyNumberFormat="1" applyFont="1" applyFill="1" applyBorder="1" applyAlignment="1" applyProtection="1">
      <alignment horizontal="center" vertical="center" wrapText="1"/>
      <protection hidden="1"/>
    </xf>
    <xf numFmtId="1" fontId="46" fillId="0" borderId="78" xfId="0" applyNumberFormat="1" applyFont="1" applyFill="1" applyBorder="1" applyAlignment="1" applyProtection="1">
      <alignment horizontal="center" vertical="center" wrapText="1"/>
      <protection hidden="1"/>
    </xf>
    <xf numFmtId="49" fontId="46" fillId="0" borderId="16" xfId="0" applyNumberFormat="1" applyFont="1" applyFill="1" applyBorder="1" applyAlignment="1" applyProtection="1">
      <alignment horizontal="center" vertical="center" wrapText="1"/>
      <protection hidden="1"/>
    </xf>
    <xf numFmtId="49" fontId="46" fillId="0" borderId="78" xfId="0" applyNumberFormat="1" applyFont="1" applyFill="1" applyBorder="1" applyAlignment="1" applyProtection="1">
      <alignment horizontal="center" vertical="center" wrapText="1"/>
      <protection hidden="1"/>
    </xf>
    <xf numFmtId="4" fontId="4" fillId="15" borderId="16" xfId="0" applyNumberFormat="1" applyFont="1" applyFill="1" applyBorder="1" applyProtection="1">
      <protection hidden="1"/>
    </xf>
    <xf numFmtId="4" fontId="4" fillId="15" borderId="1" xfId="0" applyNumberFormat="1" applyFont="1" applyFill="1" applyBorder="1" applyProtection="1">
      <protection hidden="1"/>
    </xf>
    <xf numFmtId="4" fontId="4" fillId="15" borderId="78" xfId="0" applyNumberFormat="1" applyFont="1" applyFill="1" applyBorder="1" applyProtection="1">
      <protection hidden="1"/>
    </xf>
    <xf numFmtId="3" fontId="4" fillId="15" borderId="16" xfId="0" applyNumberFormat="1" applyFont="1" applyFill="1" applyBorder="1" applyProtection="1">
      <protection hidden="1"/>
    </xf>
    <xf numFmtId="3" fontId="4" fillId="15" borderId="1" xfId="0" applyNumberFormat="1" applyFont="1" applyFill="1" applyBorder="1" applyProtection="1">
      <protection hidden="1"/>
    </xf>
    <xf numFmtId="3" fontId="4" fillId="15" borderId="78" xfId="0" applyNumberFormat="1" applyFont="1" applyFill="1" applyBorder="1" applyProtection="1">
      <protection hidden="1"/>
    </xf>
    <xf numFmtId="0" fontId="4" fillId="0" borderId="16" xfId="0" applyFont="1" applyFill="1" applyBorder="1" applyAlignment="1" applyProtection="1">
      <alignment horizontal="center"/>
      <protection hidden="1"/>
    </xf>
    <xf numFmtId="0" fontId="4" fillId="0" borderId="78" xfId="0" applyFont="1" applyFill="1" applyBorder="1" applyAlignment="1" applyProtection="1">
      <alignment horizontal="center"/>
      <protection hidden="1"/>
    </xf>
    <xf numFmtId="0" fontId="21" fillId="0" borderId="84" xfId="0" applyFont="1" applyFill="1" applyBorder="1" applyAlignment="1" applyProtection="1">
      <alignment horizontal="right" vertical="center"/>
      <protection hidden="1"/>
    </xf>
    <xf numFmtId="4" fontId="4" fillId="0" borderId="84" xfId="3" applyNumberFormat="1" applyFont="1" applyFill="1" applyBorder="1" applyAlignment="1" applyProtection="1">
      <protection hidden="1"/>
    </xf>
    <xf numFmtId="4" fontId="4" fillId="0" borderId="85" xfId="3" applyNumberFormat="1" applyFont="1" applyFill="1" applyBorder="1" applyAlignment="1" applyProtection="1">
      <protection hidden="1"/>
    </xf>
    <xf numFmtId="4" fontId="4" fillId="0" borderId="86" xfId="3" applyNumberFormat="1" applyFont="1" applyFill="1" applyBorder="1" applyAlignment="1" applyProtection="1">
      <protection hidden="1"/>
    </xf>
    <xf numFmtId="38" fontId="4" fillId="0" borderId="84" xfId="3" applyNumberFormat="1" applyFont="1" applyFill="1" applyBorder="1" applyAlignment="1" applyProtection="1">
      <protection hidden="1"/>
    </xf>
    <xf numFmtId="0" fontId="4" fillId="0" borderId="84" xfId="0" applyFont="1" applyFill="1" applyBorder="1" applyAlignment="1" applyProtection="1">
      <alignment horizontal="center"/>
      <protection hidden="1"/>
    </xf>
    <xf numFmtId="0" fontId="4" fillId="0" borderId="86" xfId="0" applyFont="1" applyFill="1" applyBorder="1" applyAlignment="1" applyProtection="1">
      <alignment horizontal="center"/>
      <protection hidden="1"/>
    </xf>
    <xf numFmtId="49" fontId="0" fillId="0" borderId="0" xfId="0" applyNumberFormat="1" applyAlignment="1" applyProtection="1">
      <alignment horizontal="center" vertical="center"/>
      <protection hidden="1"/>
    </xf>
    <xf numFmtId="0" fontId="0" fillId="0" borderId="0" xfId="0" applyNumberFormat="1" applyProtection="1">
      <protection hidden="1"/>
    </xf>
    <xf numFmtId="0" fontId="108" fillId="2" borderId="0" xfId="24" applyNumberFormat="1" applyFont="1" applyProtection="1">
      <protection hidden="1"/>
    </xf>
    <xf numFmtId="0" fontId="108" fillId="2" borderId="0" xfId="24" applyFont="1" applyProtection="1">
      <protection hidden="1"/>
    </xf>
    <xf numFmtId="0" fontId="109" fillId="0" borderId="0" xfId="32" applyNumberFormat="1" applyFont="1" applyProtection="1">
      <protection hidden="1"/>
    </xf>
    <xf numFmtId="169" fontId="11" fillId="0" borderId="172" xfId="5" applyNumberFormat="1" applyFont="1" applyFill="1" applyBorder="1" applyAlignment="1" applyProtection="1">
      <protection hidden="1"/>
    </xf>
    <xf numFmtId="169" fontId="11" fillId="0" borderId="173" xfId="5" applyNumberFormat="1" applyFont="1" applyFill="1" applyBorder="1" applyAlignment="1" applyProtection="1">
      <protection hidden="1"/>
    </xf>
    <xf numFmtId="169" fontId="11" fillId="0" borderId="237" xfId="5" applyNumberFormat="1" applyFont="1" applyFill="1" applyBorder="1" applyAlignment="1" applyProtection="1">
      <protection hidden="1"/>
    </xf>
    <xf numFmtId="0" fontId="2" fillId="0" borderId="0" xfId="0" applyNumberFormat="1" applyFont="1"/>
    <xf numFmtId="0" fontId="0" fillId="0" borderId="0" xfId="0" quotePrefix="1" applyNumberFormat="1" applyFont="1"/>
    <xf numFmtId="164" fontId="107" fillId="0" borderId="0" xfId="30" applyFont="1" applyAlignment="1" applyProtection="1">
      <alignment vertical="center"/>
      <protection hidden="1"/>
    </xf>
    <xf numFmtId="0" fontId="39" fillId="5" borderId="209" xfId="29" applyFont="1" applyFill="1" applyBorder="1" applyAlignment="1" applyProtection="1">
      <alignment horizontal="centerContinuous" readingOrder="1"/>
    </xf>
    <xf numFmtId="164" fontId="4" fillId="5" borderId="209" xfId="31" applyNumberFormat="1" applyFont="1" applyFill="1" applyBorder="1" applyAlignment="1" applyProtection="1">
      <alignment horizontal="centerContinuous" vertical="center" readingOrder="1"/>
    </xf>
    <xf numFmtId="164" fontId="4" fillId="5" borderId="238" xfId="31" applyNumberFormat="1" applyFont="1" applyFill="1" applyBorder="1" applyAlignment="1" applyProtection="1">
      <alignment horizontal="centerContinuous" vertical="center" readingOrder="1"/>
    </xf>
    <xf numFmtId="0" fontId="39" fillId="5" borderId="0" xfId="29" applyFont="1" applyFill="1" applyBorder="1" applyAlignment="1" applyProtection="1">
      <alignment horizontal="centerContinuous" readingOrder="1"/>
    </xf>
    <xf numFmtId="0" fontId="39" fillId="5" borderId="0" xfId="29" applyFont="1" applyFill="1" applyBorder="1" applyAlignment="1" applyProtection="1">
      <alignment horizontal="centerContinuous"/>
    </xf>
    <xf numFmtId="164" fontId="4" fillId="5" borderId="0" xfId="31" applyNumberFormat="1" applyFont="1" applyFill="1" applyBorder="1" applyAlignment="1" applyProtection="1">
      <alignment horizontal="centerContinuous" vertical="center"/>
    </xf>
    <xf numFmtId="164" fontId="4" fillId="5" borderId="6" xfId="31" applyNumberFormat="1" applyFont="1" applyFill="1" applyBorder="1" applyAlignment="1" applyProtection="1">
      <alignment horizontal="centerContinuous" vertical="center"/>
    </xf>
    <xf numFmtId="164" fontId="3" fillId="5" borderId="64" xfId="31" applyNumberFormat="1" applyFont="1" applyFill="1" applyBorder="1" applyAlignment="1" applyProtection="1">
      <alignment horizontal="right" vertical="top"/>
    </xf>
    <xf numFmtId="164" fontId="4" fillId="5" borderId="2" xfId="31" applyNumberFormat="1" applyFont="1" applyFill="1" applyBorder="1" applyAlignment="1" applyProtection="1">
      <alignment vertical="top"/>
    </xf>
    <xf numFmtId="164" fontId="4" fillId="5" borderId="7" xfId="31" applyNumberFormat="1" applyFont="1" applyFill="1" applyBorder="1" applyAlignment="1" applyProtection="1">
      <alignment vertical="top"/>
    </xf>
    <xf numFmtId="164" fontId="7" fillId="8" borderId="1" xfId="31" applyNumberFormat="1" applyFont="1" applyFill="1" applyBorder="1" applyAlignment="1" applyProtection="1">
      <alignment horizontal="center" vertical="center"/>
    </xf>
    <xf numFmtId="0" fontId="88" fillId="16" borderId="0" xfId="14" applyFont="1" applyFill="1" applyAlignment="1" applyProtection="1">
      <alignment horizontal="center" vertical="center"/>
    </xf>
    <xf numFmtId="0" fontId="89" fillId="16" borderId="0" xfId="14" applyFont="1" applyFill="1" applyAlignment="1" applyProtection="1">
      <alignment horizontal="center" vertical="center"/>
    </xf>
    <xf numFmtId="0" fontId="90" fillId="16" borderId="0" xfId="14" applyFont="1" applyFill="1" applyAlignment="1" applyProtection="1">
      <alignment horizontal="center" vertical="center"/>
    </xf>
    <xf numFmtId="0" fontId="11" fillId="17" borderId="0" xfId="14" applyFont="1" applyFill="1" applyAlignment="1">
      <alignment horizontal="center"/>
    </xf>
    <xf numFmtId="0" fontId="46" fillId="0" borderId="19" xfId="14" applyFont="1" applyFill="1" applyBorder="1" applyAlignment="1" applyProtection="1">
      <alignment horizontal="center" vertical="center"/>
      <protection hidden="1"/>
    </xf>
    <xf numFmtId="0" fontId="11" fillId="3" borderId="229" xfId="32" applyNumberFormat="1" applyFont="1" applyFill="1" applyBorder="1" applyProtection="1">
      <protection locked="0" hidden="1"/>
    </xf>
    <xf numFmtId="0" fontId="14" fillId="3" borderId="227" xfId="32" applyNumberFormat="1" applyFont="1" applyFill="1" applyBorder="1" applyAlignment="1" applyProtection="1">
      <alignment horizontal="right" wrapText="1"/>
      <protection hidden="1"/>
    </xf>
    <xf numFmtId="0" fontId="11" fillId="17" borderId="70" xfId="32" applyNumberFormat="1" applyFont="1" applyFill="1" applyBorder="1" applyProtection="1">
      <protection locked="0" hidden="1"/>
    </xf>
    <xf numFmtId="0" fontId="11" fillId="17" borderId="72" xfId="32" applyNumberFormat="1" applyFont="1" applyFill="1" applyBorder="1" applyProtection="1">
      <protection locked="0" hidden="1"/>
    </xf>
    <xf numFmtId="0" fontId="11" fillId="17" borderId="16" xfId="32" applyNumberFormat="1" applyFont="1" applyFill="1" applyBorder="1" applyProtection="1">
      <protection locked="0" hidden="1"/>
    </xf>
    <xf numFmtId="0" fontId="11" fillId="17" borderId="78" xfId="32" applyNumberFormat="1" applyFont="1" applyFill="1" applyBorder="1" applyProtection="1">
      <protection locked="0" hidden="1"/>
    </xf>
    <xf numFmtId="0" fontId="11" fillId="17" borderId="229" xfId="32" applyNumberFormat="1" applyFont="1" applyFill="1" applyBorder="1" applyProtection="1">
      <protection locked="0" hidden="1"/>
    </xf>
    <xf numFmtId="0" fontId="11" fillId="17" borderId="162" xfId="32" applyNumberFormat="1" applyFont="1" applyFill="1" applyBorder="1" applyProtection="1">
      <protection locked="0" hidden="1"/>
    </xf>
    <xf numFmtId="0" fontId="14" fillId="17" borderId="227" xfId="32" applyNumberFormat="1" applyFont="1" applyFill="1" applyBorder="1" applyAlignment="1" applyProtection="1">
      <alignment horizontal="right" wrapText="1"/>
      <protection hidden="1"/>
    </xf>
    <xf numFmtId="0" fontId="14" fillId="17" borderId="153" xfId="32" applyNumberFormat="1" applyFont="1" applyFill="1" applyBorder="1" applyAlignment="1" applyProtection="1">
      <alignment horizontal="right" wrapText="1"/>
      <protection hidden="1"/>
    </xf>
    <xf numFmtId="0" fontId="11" fillId="17" borderId="19" xfId="32" applyNumberFormat="1" applyFont="1" applyFill="1" applyBorder="1" applyProtection="1">
      <protection locked="0" hidden="1"/>
    </xf>
    <xf numFmtId="0" fontId="11" fillId="17" borderId="18" xfId="32" applyNumberFormat="1" applyFont="1" applyFill="1" applyBorder="1" applyProtection="1">
      <protection locked="0" hidden="1"/>
    </xf>
    <xf numFmtId="0" fontId="11" fillId="18" borderId="16" xfId="32" applyNumberFormat="1" applyFont="1" applyFill="1" applyBorder="1" applyProtection="1">
      <protection locked="0" hidden="1"/>
    </xf>
    <xf numFmtId="0" fontId="11" fillId="18" borderId="70" xfId="32" applyNumberFormat="1" applyFont="1" applyFill="1" applyBorder="1" applyProtection="1">
      <protection locked="0" hidden="1"/>
    </xf>
    <xf numFmtId="0" fontId="11" fillId="18" borderId="72" xfId="32" applyNumberFormat="1" applyFont="1" applyFill="1" applyBorder="1" applyProtection="1">
      <protection locked="0" hidden="1"/>
    </xf>
    <xf numFmtId="0" fontId="11" fillId="18" borderId="78" xfId="32" applyNumberFormat="1" applyFont="1" applyFill="1" applyBorder="1" applyProtection="1">
      <protection locked="0" hidden="1"/>
    </xf>
    <xf numFmtId="0" fontId="11" fillId="18" borderId="19" xfId="32" applyNumberFormat="1" applyFont="1" applyFill="1" applyBorder="1" applyProtection="1">
      <protection locked="0" hidden="1"/>
    </xf>
    <xf numFmtId="0" fontId="11" fillId="18" borderId="18" xfId="32" applyNumberFormat="1" applyFont="1" applyFill="1" applyBorder="1" applyProtection="1">
      <protection locked="0" hidden="1"/>
    </xf>
    <xf numFmtId="0" fontId="11" fillId="18" borderId="229" xfId="32" applyNumberFormat="1" applyFont="1" applyFill="1" applyBorder="1" applyProtection="1">
      <protection locked="0" hidden="1"/>
    </xf>
    <xf numFmtId="0" fontId="11" fillId="18" borderId="162" xfId="32" applyNumberFormat="1" applyFont="1" applyFill="1" applyBorder="1" applyProtection="1">
      <protection locked="0" hidden="1"/>
    </xf>
    <xf numFmtId="0" fontId="14" fillId="18" borderId="227" xfId="32" applyNumberFormat="1" applyFont="1" applyFill="1" applyBorder="1" applyAlignment="1" applyProtection="1">
      <alignment horizontal="right" wrapText="1"/>
      <protection hidden="1"/>
    </xf>
    <xf numFmtId="0" fontId="14" fillId="18" borderId="153" xfId="32" applyNumberFormat="1" applyFont="1" applyFill="1" applyBorder="1" applyAlignment="1" applyProtection="1">
      <alignment horizontal="right" wrapText="1"/>
      <protection hidden="1"/>
    </xf>
    <xf numFmtId="0" fontId="11" fillId="0" borderId="72" xfId="32" applyNumberFormat="1" applyFont="1" applyFill="1" applyBorder="1" applyProtection="1">
      <protection locked="0" hidden="1"/>
    </xf>
    <xf numFmtId="0" fontId="11" fillId="0" borderId="229" xfId="32" applyNumberFormat="1" applyFont="1" applyFill="1" applyBorder="1" applyProtection="1">
      <protection locked="0" hidden="1"/>
    </xf>
    <xf numFmtId="0" fontId="14" fillId="0" borderId="227" xfId="32" applyNumberFormat="1" applyFont="1" applyFill="1" applyBorder="1" applyAlignment="1" applyProtection="1">
      <alignment horizontal="right" wrapText="1"/>
      <protection hidden="1"/>
    </xf>
    <xf numFmtId="0" fontId="21" fillId="18" borderId="146" xfId="32" applyFont="1" applyFill="1" applyBorder="1" applyAlignment="1" applyProtection="1">
      <alignment horizontal="left"/>
      <protection hidden="1"/>
    </xf>
    <xf numFmtId="0" fontId="59" fillId="18" borderId="0" xfId="24" applyNumberFormat="1" applyFont="1" applyFill="1" applyBorder="1" applyAlignment="1" applyProtection="1">
      <alignment horizontal="centerContinuous" vertical="center" wrapText="1"/>
      <protection hidden="1"/>
    </xf>
    <xf numFmtId="49" fontId="59" fillId="18" borderId="0" xfId="24" applyNumberFormat="1" applyFont="1" applyFill="1" applyBorder="1" applyAlignment="1" applyProtection="1">
      <alignment horizontal="centerContinuous" vertical="center" wrapText="1"/>
      <protection hidden="1"/>
    </xf>
    <xf numFmtId="0" fontId="59" fillId="18" borderId="143" xfId="24" applyNumberFormat="1" applyFont="1" applyFill="1" applyBorder="1" applyAlignment="1" applyProtection="1">
      <alignment horizontal="centerContinuous" vertical="center" wrapText="1"/>
      <protection hidden="1"/>
    </xf>
    <xf numFmtId="0" fontId="59" fillId="18" borderId="86" xfId="24" applyNumberFormat="1" applyFont="1" applyFill="1" applyBorder="1" applyAlignment="1" applyProtection="1">
      <alignment horizontal="center" vertical="center" wrapText="1"/>
      <protection hidden="1"/>
    </xf>
    <xf numFmtId="0" fontId="11" fillId="18" borderId="154" xfId="32" applyFont="1" applyFill="1" applyBorder="1" applyAlignment="1" applyProtection="1">
      <protection hidden="1"/>
    </xf>
    <xf numFmtId="0" fontId="11" fillId="18" borderId="154" xfId="32" applyFont="1" applyFill="1" applyBorder="1" applyAlignment="1" applyProtection="1">
      <alignment horizontal="center"/>
      <protection hidden="1"/>
    </xf>
    <xf numFmtId="0" fontId="11" fillId="18" borderId="154" xfId="32" applyNumberFormat="1" applyFont="1" applyFill="1" applyBorder="1" applyAlignment="1" applyProtection="1">
      <alignment horizontal="center"/>
      <protection hidden="1"/>
    </xf>
    <xf numFmtId="49" fontId="11" fillId="18" borderId="75" xfId="32" applyNumberFormat="1" applyFont="1" applyFill="1" applyBorder="1" applyAlignment="1" applyProtection="1">
      <alignment horizontal="center"/>
      <protection hidden="1"/>
    </xf>
    <xf numFmtId="0" fontId="11" fillId="18" borderId="69" xfId="32" applyFont="1" applyFill="1" applyBorder="1" applyAlignment="1" applyProtection="1">
      <protection hidden="1"/>
    </xf>
    <xf numFmtId="0" fontId="11" fillId="18" borderId="69" xfId="32" applyFont="1" applyFill="1" applyBorder="1" applyAlignment="1" applyProtection="1">
      <alignment horizontal="center"/>
      <protection hidden="1"/>
    </xf>
    <xf numFmtId="0" fontId="11" fillId="18" borderId="56" xfId="32" applyNumberFormat="1" applyFont="1" applyFill="1" applyBorder="1" applyAlignment="1" applyProtection="1">
      <alignment horizontal="center"/>
      <protection hidden="1"/>
    </xf>
    <xf numFmtId="49" fontId="11" fillId="18" borderId="227" xfId="32" applyNumberFormat="1" applyFont="1" applyFill="1" applyBorder="1" applyAlignment="1" applyProtection="1">
      <alignment horizontal="center"/>
      <protection hidden="1"/>
    </xf>
    <xf numFmtId="0" fontId="11" fillId="18" borderId="76" xfId="32" applyNumberFormat="1" applyFont="1" applyFill="1" applyBorder="1" applyProtection="1">
      <protection locked="0" hidden="1"/>
    </xf>
    <xf numFmtId="0" fontId="11" fillId="18" borderId="82" xfId="32" applyNumberFormat="1" applyFont="1" applyFill="1" applyBorder="1" applyProtection="1">
      <protection locked="0" hidden="1"/>
    </xf>
    <xf numFmtId="0" fontId="21" fillId="0" borderId="0" xfId="0" applyFont="1"/>
    <xf numFmtId="0" fontId="11" fillId="0" borderId="189" xfId="0" applyFont="1" applyFill="1" applyBorder="1" applyAlignment="1">
      <alignment horizontal="centerContinuous" vertical="center"/>
    </xf>
    <xf numFmtId="0" fontId="70" fillId="0" borderId="204" xfId="0" applyFont="1" applyFill="1" applyBorder="1" applyAlignment="1" applyProtection="1">
      <alignment horizontal="center" vertical="center" wrapText="1"/>
    </xf>
    <xf numFmtId="0" fontId="71" fillId="0" borderId="217" xfId="0" applyFont="1" applyFill="1" applyBorder="1" applyAlignment="1">
      <alignment horizontal="center" wrapText="1"/>
    </xf>
    <xf numFmtId="0" fontId="11" fillId="0" borderId="0" xfId="0" applyFont="1"/>
    <xf numFmtId="0" fontId="11" fillId="0" borderId="0" xfId="37" applyFont="1" applyProtection="1"/>
    <xf numFmtId="164" fontId="3" fillId="5" borderId="2" xfId="31" applyNumberFormat="1" applyFont="1" applyFill="1" applyBorder="1" applyAlignment="1" applyProtection="1">
      <alignment horizontal="right" vertical="top"/>
    </xf>
    <xf numFmtId="0" fontId="88" fillId="16" borderId="0" xfId="14" applyFont="1" applyFill="1" applyAlignment="1" applyProtection="1">
      <alignment horizontal="centerContinuous" vertical="center"/>
    </xf>
    <xf numFmtId="0" fontId="49" fillId="5" borderId="209" xfId="29" applyFont="1" applyFill="1" applyBorder="1" applyAlignment="1" applyProtection="1">
      <alignment horizontal="centerContinuous" readingOrder="1"/>
    </xf>
    <xf numFmtId="0" fontId="49" fillId="5" borderId="0" xfId="29" applyFont="1" applyFill="1" applyBorder="1" applyAlignment="1" applyProtection="1">
      <alignment horizontal="centerContinuous" readingOrder="1"/>
    </xf>
    <xf numFmtId="164" fontId="22" fillId="5" borderId="2" xfId="31" applyNumberFormat="1" applyFont="1" applyFill="1" applyBorder="1" applyAlignment="1" applyProtection="1">
      <alignment horizontal="right" vertical="top"/>
    </xf>
    <xf numFmtId="3" fontId="0" fillId="0" borderId="0" xfId="0" applyNumberFormat="1"/>
    <xf numFmtId="0" fontId="11" fillId="0" borderId="0" xfId="14" applyFont="1" applyAlignment="1" applyProtection="1">
      <alignment horizontal="left" wrapText="1"/>
      <protection hidden="1"/>
    </xf>
    <xf numFmtId="0" fontId="11" fillId="3" borderId="70" xfId="32" applyNumberFormat="1" applyFont="1" applyFill="1" applyBorder="1" applyProtection="1">
      <protection hidden="1"/>
    </xf>
    <xf numFmtId="0" fontId="11" fillId="3" borderId="72" xfId="32" applyNumberFormat="1" applyFont="1" applyFill="1" applyBorder="1" applyProtection="1">
      <protection hidden="1"/>
    </xf>
    <xf numFmtId="0" fontId="11" fillId="3" borderId="16" xfId="32" applyNumberFormat="1" applyFont="1" applyFill="1" applyBorder="1" applyProtection="1">
      <protection hidden="1"/>
    </xf>
    <xf numFmtId="0" fontId="11" fillId="3" borderId="78" xfId="32" applyNumberFormat="1" applyFont="1" applyFill="1" applyBorder="1" applyProtection="1">
      <protection hidden="1"/>
    </xf>
    <xf numFmtId="0" fontId="11" fillId="3" borderId="229" xfId="32" applyNumberFormat="1" applyFont="1" applyFill="1" applyBorder="1" applyProtection="1">
      <protection hidden="1"/>
    </xf>
    <xf numFmtId="0" fontId="11" fillId="3" borderId="162" xfId="32" applyNumberFormat="1" applyFont="1" applyFill="1" applyBorder="1" applyProtection="1">
      <protection hidden="1"/>
    </xf>
    <xf numFmtId="0" fontId="11" fillId="17" borderId="70" xfId="32" applyNumberFormat="1" applyFont="1" applyFill="1" applyBorder="1" applyProtection="1">
      <protection hidden="1"/>
    </xf>
    <xf numFmtId="0" fontId="11" fillId="17" borderId="72" xfId="32" applyNumberFormat="1" applyFont="1" applyFill="1" applyBorder="1" applyProtection="1">
      <protection hidden="1"/>
    </xf>
    <xf numFmtId="0" fontId="11" fillId="17" borderId="16" xfId="32" applyNumberFormat="1" applyFont="1" applyFill="1" applyBorder="1" applyProtection="1">
      <protection hidden="1"/>
    </xf>
    <xf numFmtId="0" fontId="11" fillId="17" borderId="78" xfId="32" applyNumberFormat="1" applyFont="1" applyFill="1" applyBorder="1" applyProtection="1">
      <protection hidden="1"/>
    </xf>
    <xf numFmtId="0" fontId="11" fillId="17" borderId="229" xfId="32" applyNumberFormat="1" applyFont="1" applyFill="1" applyBorder="1" applyProtection="1">
      <protection hidden="1"/>
    </xf>
    <xf numFmtId="0" fontId="11" fillId="17" borderId="162" xfId="32" applyNumberFormat="1" applyFont="1" applyFill="1" applyBorder="1" applyProtection="1">
      <protection hidden="1"/>
    </xf>
    <xf numFmtId="0" fontId="11" fillId="18" borderId="70" xfId="32" applyNumberFormat="1" applyFont="1" applyFill="1" applyBorder="1" applyProtection="1">
      <protection hidden="1"/>
    </xf>
    <xf numFmtId="0" fontId="11" fillId="18" borderId="72" xfId="32" applyNumberFormat="1" applyFont="1" applyFill="1" applyBorder="1" applyProtection="1">
      <protection hidden="1"/>
    </xf>
    <xf numFmtId="0" fontId="11" fillId="18" borderId="16" xfId="32" applyNumberFormat="1" applyFont="1" applyFill="1" applyBorder="1" applyProtection="1">
      <protection hidden="1"/>
    </xf>
    <xf numFmtId="0" fontId="11" fillId="18" borderId="78" xfId="32" applyNumberFormat="1" applyFont="1" applyFill="1" applyBorder="1" applyProtection="1">
      <protection hidden="1"/>
    </xf>
    <xf numFmtId="0" fontId="11" fillId="18" borderId="229" xfId="32" applyNumberFormat="1" applyFont="1" applyFill="1" applyBorder="1" applyProtection="1">
      <protection hidden="1"/>
    </xf>
    <xf numFmtId="0" fontId="11" fillId="18" borderId="162" xfId="32" applyNumberFormat="1" applyFont="1" applyFill="1" applyBorder="1" applyProtection="1">
      <protection hidden="1"/>
    </xf>
    <xf numFmtId="0" fontId="11" fillId="0" borderId="70" xfId="32" applyNumberFormat="1" applyFont="1" applyFill="1" applyBorder="1" applyProtection="1">
      <protection hidden="1"/>
    </xf>
    <xf numFmtId="0" fontId="11" fillId="0" borderId="72" xfId="32" applyNumberFormat="1" applyFont="1" applyFill="1" applyBorder="1" applyProtection="1">
      <protection hidden="1"/>
    </xf>
    <xf numFmtId="0" fontId="11" fillId="0" borderId="16" xfId="32" applyNumberFormat="1" applyFont="1" applyFill="1" applyBorder="1" applyProtection="1">
      <protection hidden="1"/>
    </xf>
    <xf numFmtId="0" fontId="11" fillId="0" borderId="78" xfId="32" applyNumberFormat="1" applyFont="1" applyFill="1" applyBorder="1" applyProtection="1">
      <protection hidden="1"/>
    </xf>
    <xf numFmtId="0" fontId="11" fillId="0" borderId="229" xfId="32" applyNumberFormat="1" applyFont="1" applyFill="1" applyBorder="1" applyProtection="1">
      <protection hidden="1"/>
    </xf>
    <xf numFmtId="0" fontId="11" fillId="0" borderId="162" xfId="32" applyNumberFormat="1" applyFont="1" applyFill="1" applyBorder="1" applyProtection="1">
      <protection hidden="1"/>
    </xf>
    <xf numFmtId="2" fontId="11" fillId="0" borderId="0" xfId="14" applyNumberFormat="1" applyFont="1" applyProtection="1">
      <protection hidden="1"/>
    </xf>
    <xf numFmtId="164" fontId="110" fillId="0" borderId="0" xfId="30" applyFont="1" applyAlignment="1" applyProtection="1">
      <alignment vertical="center"/>
    </xf>
    <xf numFmtId="0" fontId="11" fillId="0" borderId="0" xfId="34" applyFont="1" applyFill="1" applyAlignment="1">
      <alignment vertical="center"/>
    </xf>
    <xf numFmtId="0" fontId="14" fillId="0" borderId="0" xfId="34" applyFont="1" applyFill="1" applyAlignment="1">
      <alignment vertical="center"/>
    </xf>
    <xf numFmtId="0" fontId="11" fillId="0" borderId="0" xfId="34" applyFont="1" applyFill="1" applyAlignment="1">
      <alignment horizontal="center" vertical="center"/>
    </xf>
    <xf numFmtId="0" fontId="11" fillId="0" borderId="0" xfId="12" applyFont="1" applyFill="1" applyAlignment="1">
      <alignment vertical="center"/>
    </xf>
    <xf numFmtId="0" fontId="14" fillId="0" borderId="0" xfId="12" applyFont="1" applyFill="1" applyAlignment="1">
      <alignment vertical="center"/>
    </xf>
    <xf numFmtId="0" fontId="11" fillId="0" borderId="0" xfId="12" applyFont="1" applyFill="1" applyBorder="1" applyAlignment="1" applyProtection="1">
      <alignment horizontal="center" vertical="center"/>
    </xf>
    <xf numFmtId="0" fontId="14" fillId="0" borderId="0" xfId="12" applyFont="1" applyFill="1" applyBorder="1" applyAlignment="1" applyProtection="1">
      <alignment horizontal="right" vertical="center"/>
    </xf>
    <xf numFmtId="169" fontId="14" fillId="0" borderId="86" xfId="12" applyNumberFormat="1" applyFont="1" applyFill="1" applyBorder="1" applyAlignment="1">
      <alignment vertical="center"/>
    </xf>
    <xf numFmtId="169" fontId="14" fillId="0" borderId="239" xfId="12" applyNumberFormat="1" applyFont="1" applyFill="1" applyBorder="1" applyAlignment="1">
      <alignment vertical="center"/>
    </xf>
    <xf numFmtId="0" fontId="11" fillId="0" borderId="86" xfId="12" applyFont="1" applyFill="1" applyBorder="1" applyAlignment="1" applyProtection="1">
      <alignment horizontal="center" vertical="center"/>
    </xf>
    <xf numFmtId="0" fontId="14" fillId="0" borderId="84" xfId="12" applyFont="1" applyFill="1" applyBorder="1" applyAlignment="1" applyProtection="1">
      <alignment horizontal="right" vertical="center"/>
    </xf>
    <xf numFmtId="3" fontId="11" fillId="0" borderId="74" xfId="12" applyNumberFormat="1" applyFont="1" applyFill="1" applyBorder="1" applyAlignment="1" applyProtection="1">
      <alignment vertical="center"/>
      <protection locked="0"/>
    </xf>
    <xf numFmtId="3" fontId="11" fillId="0" borderId="12" xfId="12" applyNumberFormat="1" applyFont="1" applyFill="1" applyBorder="1" applyAlignment="1" applyProtection="1">
      <alignment vertical="center"/>
      <protection locked="0"/>
    </xf>
    <xf numFmtId="3" fontId="11" fillId="0" borderId="7" xfId="12" applyNumberFormat="1" applyFont="1" applyFill="1" applyBorder="1" applyAlignment="1" applyProtection="1">
      <alignment vertical="center"/>
      <protection locked="0"/>
    </xf>
    <xf numFmtId="3" fontId="11" fillId="0" borderId="18" xfId="12" applyNumberFormat="1" applyFont="1" applyFill="1" applyBorder="1" applyAlignment="1" applyProtection="1">
      <alignment vertical="center"/>
      <protection locked="0"/>
    </xf>
    <xf numFmtId="3" fontId="11" fillId="0" borderId="146" xfId="12" applyNumberFormat="1" applyFont="1" applyFill="1" applyBorder="1" applyAlignment="1" applyProtection="1">
      <alignment vertical="center"/>
      <protection locked="0"/>
    </xf>
    <xf numFmtId="0" fontId="46" fillId="0" borderId="81" xfId="12" applyFont="1" applyFill="1" applyBorder="1" applyAlignment="1">
      <alignment horizontal="center" vertical="center"/>
    </xf>
    <xf numFmtId="0" fontId="11" fillId="0" borderId="79" xfId="12" applyFont="1" applyFill="1" applyBorder="1" applyAlignment="1" applyProtection="1">
      <alignment horizontal="left" vertical="center"/>
    </xf>
    <xf numFmtId="3" fontId="11" fillId="0" borderId="3" xfId="12" applyNumberFormat="1" applyFont="1" applyFill="1" applyBorder="1" applyAlignment="1" applyProtection="1">
      <alignment vertical="center"/>
      <protection locked="0"/>
    </xf>
    <xf numFmtId="3" fontId="11" fillId="0" borderId="78" xfId="12" applyNumberFormat="1" applyFont="1" applyFill="1" applyBorder="1" applyAlignment="1" applyProtection="1">
      <alignment vertical="center"/>
      <protection locked="0"/>
    </xf>
    <xf numFmtId="0" fontId="46" fillId="0" borderId="78" xfId="12" applyFont="1" applyFill="1" applyBorder="1" applyAlignment="1">
      <alignment horizontal="center" vertical="center"/>
    </xf>
    <xf numFmtId="0" fontId="11" fillId="0" borderId="16" xfId="12" applyFont="1" applyFill="1" applyBorder="1" applyAlignment="1" applyProtection="1">
      <alignment horizontal="left" vertical="center"/>
    </xf>
    <xf numFmtId="3" fontId="44" fillId="0" borderId="74" xfId="12" applyNumberFormat="1" applyFont="1" applyFill="1" applyBorder="1" applyAlignment="1" applyProtection="1">
      <alignment vertical="center"/>
      <protection locked="0"/>
    </xf>
    <xf numFmtId="3" fontId="44" fillId="0" borderId="12" xfId="12" applyNumberFormat="1" applyFont="1" applyFill="1" applyBorder="1" applyAlignment="1" applyProtection="1">
      <alignment vertical="center"/>
      <protection locked="0"/>
    </xf>
    <xf numFmtId="3" fontId="44" fillId="0" borderId="7" xfId="12" applyNumberFormat="1" applyFont="1" applyFill="1" applyBorder="1" applyAlignment="1" applyProtection="1">
      <alignment vertical="center"/>
      <protection locked="0"/>
    </xf>
    <xf numFmtId="3" fontId="44" fillId="0" borderId="18" xfId="12" applyNumberFormat="1" applyFont="1" applyFill="1" applyBorder="1" applyAlignment="1" applyProtection="1">
      <alignment vertical="center"/>
      <protection locked="0"/>
    </xf>
    <xf numFmtId="0" fontId="46" fillId="0" borderId="18" xfId="12" applyFont="1" applyFill="1" applyBorder="1" applyAlignment="1">
      <alignment horizontal="center" vertical="center"/>
    </xf>
    <xf numFmtId="0" fontId="46" fillId="0" borderId="19" xfId="12" applyFont="1" applyFill="1" applyBorder="1" applyAlignment="1" applyProtection="1">
      <alignment horizontal="center" vertical="center"/>
    </xf>
    <xf numFmtId="3" fontId="11" fillId="0" borderId="180" xfId="12" applyNumberFormat="1" applyFont="1" applyFill="1" applyBorder="1" applyAlignment="1" applyProtection="1">
      <alignment vertical="center"/>
      <protection locked="0"/>
    </xf>
    <xf numFmtId="3" fontId="11" fillId="0" borderId="72" xfId="12" applyNumberFormat="1" applyFont="1" applyFill="1" applyBorder="1" applyAlignment="1" applyProtection="1">
      <alignment vertical="center"/>
      <protection locked="0"/>
    </xf>
    <xf numFmtId="0" fontId="11" fillId="0" borderId="19" xfId="12" applyFont="1" applyFill="1" applyBorder="1" applyAlignment="1" applyProtection="1">
      <alignment horizontal="left" vertical="center"/>
    </xf>
    <xf numFmtId="0" fontId="11" fillId="0" borderId="0" xfId="34" applyFont="1" applyFill="1" applyBorder="1" applyAlignment="1">
      <alignment vertical="center"/>
    </xf>
    <xf numFmtId="0" fontId="11" fillId="0" borderId="0" xfId="12" applyFont="1" applyFill="1" applyBorder="1" applyAlignment="1">
      <alignment vertical="center"/>
    </xf>
    <xf numFmtId="0" fontId="46" fillId="0" borderId="77" xfId="12" applyFont="1" applyFill="1" applyBorder="1" applyAlignment="1" applyProtection="1">
      <alignment horizontal="center" vertical="center" wrapText="1"/>
    </xf>
    <xf numFmtId="0" fontId="46" fillId="0" borderId="76" xfId="12" applyFont="1" applyFill="1" applyBorder="1" applyAlignment="1" applyProtection="1">
      <alignment horizontal="center" vertical="center" wrapText="1"/>
    </xf>
    <xf numFmtId="0" fontId="46" fillId="0" borderId="144" xfId="12" applyFont="1" applyFill="1" applyBorder="1" applyAlignment="1" applyProtection="1">
      <alignment horizontal="center" vertical="center" wrapText="1"/>
    </xf>
    <xf numFmtId="0" fontId="46" fillId="0" borderId="82" xfId="12" applyFont="1" applyFill="1" applyBorder="1" applyAlignment="1" applyProtection="1">
      <alignment horizontal="center" vertical="center" wrapText="1"/>
    </xf>
    <xf numFmtId="0" fontId="46" fillId="0" borderId="69" xfId="12" applyFont="1" applyFill="1" applyBorder="1" applyAlignment="1" applyProtection="1">
      <alignment horizontal="center" vertical="center" wrapText="1"/>
    </xf>
    <xf numFmtId="0" fontId="18" fillId="0" borderId="0" xfId="24" applyNumberFormat="1" applyFill="1" applyAlignment="1">
      <alignment vertical="center"/>
    </xf>
    <xf numFmtId="0" fontId="47" fillId="0" borderId="0" xfId="24" applyNumberFormat="1" applyFont="1" applyFill="1" applyAlignment="1">
      <alignment vertical="center"/>
    </xf>
    <xf numFmtId="0" fontId="29" fillId="0" borderId="0" xfId="24" applyNumberFormat="1" applyFont="1" applyFill="1" applyAlignment="1">
      <alignment vertical="center"/>
    </xf>
    <xf numFmtId="3" fontId="11" fillId="0" borderId="72" xfId="35" applyNumberFormat="1" applyFont="1" applyFill="1" applyBorder="1" applyProtection="1">
      <protection locked="0" hidden="1"/>
    </xf>
    <xf numFmtId="0" fontId="46" fillId="0" borderId="0" xfId="14" applyFont="1" applyFill="1" applyBorder="1" applyAlignment="1" applyProtection="1">
      <alignment horizontal="center"/>
    </xf>
    <xf numFmtId="0" fontId="46" fillId="0" borderId="59" xfId="14" applyFont="1" applyFill="1" applyBorder="1" applyAlignment="1" applyProtection="1">
      <alignment horizontal="center"/>
    </xf>
    <xf numFmtId="0" fontId="73" fillId="0" borderId="0" xfId="14" applyFont="1" applyFill="1" applyBorder="1" applyAlignment="1" applyProtection="1">
      <alignment horizontal="center" vertical="center" wrapText="1"/>
    </xf>
    <xf numFmtId="168" fontId="14" fillId="0" borderId="86" xfId="14" applyNumberFormat="1" applyFont="1" applyFill="1" applyBorder="1" applyAlignment="1" applyProtection="1">
      <alignment vertical="center"/>
    </xf>
    <xf numFmtId="0" fontId="14" fillId="0" borderId="239" xfId="14" applyFont="1" applyFill="1" applyBorder="1" applyAlignment="1" applyProtection="1">
      <alignment horizontal="center"/>
    </xf>
    <xf numFmtId="0" fontId="92" fillId="0" borderId="124" xfId="14" applyFont="1" applyFill="1" applyBorder="1" applyAlignment="1" applyProtection="1">
      <alignment horizontal="center"/>
    </xf>
    <xf numFmtId="0" fontId="92" fillId="0" borderId="4" xfId="14" applyFont="1" applyFill="1" applyBorder="1" applyAlignment="1" applyProtection="1">
      <alignment horizontal="center"/>
    </xf>
    <xf numFmtId="0" fontId="92" fillId="0" borderId="56" xfId="14" applyFont="1" applyFill="1" applyBorder="1" applyAlignment="1" applyProtection="1">
      <alignment horizontal="center"/>
    </xf>
    <xf numFmtId="0" fontId="21" fillId="0" borderId="125" xfId="14" applyFont="1" applyFill="1" applyBorder="1" applyAlignment="1" applyProtection="1"/>
    <xf numFmtId="0" fontId="92" fillId="0" borderId="108" xfId="14" applyFont="1" applyFill="1" applyBorder="1" applyAlignment="1" applyProtection="1">
      <alignment horizontal="center"/>
    </xf>
    <xf numFmtId="0" fontId="92" fillId="0" borderId="0" xfId="14" applyFont="1" applyFill="1" applyBorder="1" applyAlignment="1" applyProtection="1">
      <alignment horizontal="center"/>
    </xf>
    <xf numFmtId="0" fontId="92" fillId="0" borderId="27" xfId="14" applyFont="1" applyFill="1" applyBorder="1" applyAlignment="1" applyProtection="1">
      <alignment horizontal="center"/>
    </xf>
    <xf numFmtId="0" fontId="21" fillId="0" borderId="144" xfId="14" applyFont="1" applyFill="1" applyBorder="1" applyAlignment="1" applyProtection="1"/>
    <xf numFmtId="168" fontId="14" fillId="0" borderId="108" xfId="14" applyNumberFormat="1" applyFont="1" applyFill="1" applyBorder="1" applyAlignment="1" applyProtection="1">
      <alignment vertical="top"/>
    </xf>
    <xf numFmtId="0" fontId="21" fillId="0" borderId="0" xfId="14" applyFont="1" applyFill="1" applyBorder="1" applyAlignment="1" applyProtection="1">
      <alignment vertical="top"/>
    </xf>
    <xf numFmtId="0" fontId="92" fillId="0" borderId="27" xfId="14" applyFont="1" applyFill="1" applyBorder="1" applyAlignment="1" applyProtection="1">
      <alignment horizontal="right" vertical="top"/>
    </xf>
    <xf numFmtId="0" fontId="21" fillId="0" borderId="12" xfId="14" applyFont="1" applyFill="1" applyBorder="1" applyAlignment="1" applyProtection="1">
      <alignment horizontal="left"/>
    </xf>
    <xf numFmtId="0" fontId="21" fillId="0" borderId="2" xfId="14" applyFont="1" applyFill="1" applyBorder="1" applyAlignment="1" applyProtection="1">
      <alignment horizontal="left"/>
    </xf>
    <xf numFmtId="0" fontId="46" fillId="0" borderId="146" xfId="14" applyFont="1" applyFill="1" applyBorder="1" applyAlignment="1" applyProtection="1">
      <alignment horizontal="left" wrapText="1"/>
    </xf>
    <xf numFmtId="0" fontId="21" fillId="0" borderId="175" xfId="14" applyFont="1" applyFill="1" applyBorder="1" applyAlignment="1" applyProtection="1"/>
    <xf numFmtId="0" fontId="21" fillId="0" borderId="164" xfId="14" applyFont="1" applyFill="1" applyBorder="1" applyAlignment="1" applyProtection="1"/>
    <xf numFmtId="0" fontId="21" fillId="0" borderId="107" xfId="14" applyFont="1" applyFill="1" applyBorder="1" applyAlignment="1" applyProtection="1"/>
    <xf numFmtId="0" fontId="21" fillId="0" borderId="104" xfId="14" applyFont="1" applyFill="1" applyBorder="1" applyAlignment="1" applyProtection="1"/>
    <xf numFmtId="0" fontId="47" fillId="0" borderId="150" xfId="14" applyFont="1" applyFill="1" applyBorder="1" applyAlignment="1" applyProtection="1">
      <alignment wrapText="1"/>
    </xf>
    <xf numFmtId="0" fontId="21" fillId="0" borderId="239" xfId="14" applyFont="1" applyFill="1" applyBorder="1" applyAlignment="1" applyProtection="1"/>
    <xf numFmtId="0" fontId="73" fillId="0" borderId="0" xfId="14" applyFont="1" applyFill="1" applyBorder="1" applyAlignment="1" applyProtection="1">
      <alignment vertical="center" wrapText="1"/>
    </xf>
    <xf numFmtId="0" fontId="73" fillId="0" borderId="27" xfId="14" applyFont="1" applyFill="1" applyBorder="1" applyAlignment="1" applyProtection="1">
      <alignment vertical="center" wrapText="1"/>
    </xf>
    <xf numFmtId="0" fontId="93" fillId="0" borderId="146" xfId="14" applyFont="1" applyFill="1" applyBorder="1" applyAlignment="1" applyProtection="1">
      <alignment horizontal="left" vertical="top"/>
    </xf>
    <xf numFmtId="0" fontId="73" fillId="0" borderId="54" xfId="14" applyFont="1" applyFill="1" applyBorder="1" applyAlignment="1" applyProtection="1">
      <alignment horizontal="center" vertical="center" wrapText="1"/>
    </xf>
    <xf numFmtId="168" fontId="14" fillId="0" borderId="78" xfId="14" applyNumberFormat="1" applyFont="1" applyFill="1" applyBorder="1" applyAlignment="1" applyProtection="1">
      <alignment vertical="center"/>
    </xf>
    <xf numFmtId="0" fontId="111" fillId="0" borderId="0" xfId="19" applyFont="1" applyAlignment="1" applyProtection="1">
      <alignment horizontal="center" vertical="center"/>
      <protection hidden="1"/>
    </xf>
    <xf numFmtId="0" fontId="111" fillId="0" borderId="0" xfId="19" applyFont="1" applyAlignment="1" applyProtection="1">
      <alignment horizontal="centerContinuous" vertical="center"/>
      <protection hidden="1"/>
    </xf>
    <xf numFmtId="0" fontId="21" fillId="0" borderId="145" xfId="14" applyFont="1" applyFill="1" applyBorder="1" applyAlignment="1" applyProtection="1"/>
    <xf numFmtId="0" fontId="21" fillId="0" borderId="209" xfId="14" applyFont="1" applyFill="1" applyBorder="1" applyAlignment="1" applyProtection="1"/>
    <xf numFmtId="0" fontId="47" fillId="0" borderId="145" xfId="14" applyFont="1" applyFill="1" applyBorder="1" applyAlignment="1" applyProtection="1"/>
    <xf numFmtId="0" fontId="47" fillId="0" borderId="209" xfId="14" applyFont="1" applyFill="1" applyBorder="1" applyAlignment="1" applyProtection="1"/>
    <xf numFmtId="0" fontId="47" fillId="0" borderId="155" xfId="14" applyFont="1" applyFill="1" applyBorder="1" applyAlignment="1" applyProtection="1"/>
    <xf numFmtId="0" fontId="11" fillId="0" borderId="78" xfId="14" applyFont="1" applyFill="1" applyBorder="1" applyAlignment="1" applyProtection="1">
      <alignment horizontal="centerContinuous"/>
    </xf>
    <xf numFmtId="0" fontId="11" fillId="0" borderId="16" xfId="14" applyFont="1" applyFill="1" applyBorder="1" applyAlignment="1" applyProtection="1">
      <alignment horizontal="centerContinuous"/>
    </xf>
    <xf numFmtId="0" fontId="11" fillId="0" borderId="1" xfId="14" applyFont="1" applyFill="1" applyBorder="1" applyAlignment="1" applyProtection="1">
      <alignment horizontal="centerContinuous"/>
    </xf>
    <xf numFmtId="0" fontId="73" fillId="0" borderId="54" xfId="14" applyFont="1" applyFill="1" applyBorder="1" applyAlignment="1" applyProtection="1">
      <alignment horizontal="center" vertical="center"/>
    </xf>
    <xf numFmtId="0" fontId="11" fillId="0" borderId="175" xfId="14" applyFont="1" applyFill="1" applyBorder="1" applyAlignment="1" applyProtection="1">
      <alignment horizontal="centerContinuous" vertical="center"/>
    </xf>
    <xf numFmtId="0" fontId="21" fillId="0" borderId="70" xfId="14" applyFont="1" applyFill="1" applyBorder="1" applyAlignment="1" applyProtection="1">
      <alignment horizontal="centerContinuous" vertical="center" wrapText="1"/>
    </xf>
    <xf numFmtId="0" fontId="40" fillId="0" borderId="4" xfId="14" applyFont="1" applyBorder="1" applyAlignment="1" applyProtection="1">
      <alignment vertical="center" wrapText="1"/>
    </xf>
    <xf numFmtId="165" fontId="11" fillId="0" borderId="0" xfId="14" applyNumberFormat="1" applyFont="1" applyBorder="1" applyAlignment="1" applyProtection="1">
      <alignment horizontal="center" vertical="center"/>
    </xf>
    <xf numFmtId="0" fontId="47" fillId="0" borderId="0" xfId="14" applyFont="1" applyAlignment="1" applyProtection="1">
      <alignment horizontal="right" vertical="top"/>
    </xf>
    <xf numFmtId="168" fontId="14" fillId="0" borderId="153" xfId="14" applyNumberFormat="1" applyFont="1" applyFill="1" applyBorder="1" applyAlignment="1" applyProtection="1">
      <alignment vertical="center"/>
    </xf>
    <xf numFmtId="0" fontId="21" fillId="0" borderId="5" xfId="14" applyFont="1" applyFill="1" applyBorder="1" applyAlignment="1" applyProtection="1"/>
    <xf numFmtId="168" fontId="14" fillId="0" borderId="108" xfId="14" applyNumberFormat="1" applyFont="1" applyFill="1" applyBorder="1" applyAlignment="1" applyProtection="1">
      <alignment vertical="center"/>
    </xf>
    <xf numFmtId="0" fontId="21" fillId="0" borderId="0" xfId="14" applyFont="1" applyFill="1" applyBorder="1" applyAlignment="1" applyProtection="1"/>
    <xf numFmtId="0" fontId="92" fillId="0" borderId="27" xfId="14" applyFont="1" applyFill="1" applyBorder="1" applyAlignment="1" applyProtection="1">
      <alignment horizontal="right"/>
    </xf>
    <xf numFmtId="0" fontId="92" fillId="0" borderId="0" xfId="14" applyFont="1" applyFill="1" applyBorder="1" applyAlignment="1" applyProtection="1">
      <alignment horizontal="right"/>
    </xf>
    <xf numFmtId="0" fontId="21" fillId="0" borderId="144" xfId="14" applyFont="1" applyFill="1" applyBorder="1" applyAlignment="1" applyProtection="1">
      <alignment vertical="top"/>
    </xf>
    <xf numFmtId="0" fontId="11" fillId="0" borderId="144" xfId="14" applyFont="1" applyFill="1" applyBorder="1" applyAlignment="1" applyProtection="1"/>
    <xf numFmtId="0" fontId="47" fillId="0" borderId="150" xfId="14" applyFont="1" applyFill="1" applyBorder="1" applyAlignment="1" applyProtection="1"/>
    <xf numFmtId="0" fontId="11" fillId="0" borderId="164" xfId="14" applyFont="1" applyFill="1" applyBorder="1" applyAlignment="1" applyProtection="1">
      <alignment horizontal="centerContinuous"/>
    </xf>
    <xf numFmtId="165" fontId="11" fillId="0" borderId="0" xfId="14" applyNumberFormat="1" applyFont="1" applyBorder="1" applyProtection="1"/>
    <xf numFmtId="0" fontId="11" fillId="0" borderId="16" xfId="14" applyFont="1" applyFill="1" applyBorder="1" applyAlignment="1" applyProtection="1">
      <alignment horizontal="left" vertical="center"/>
    </xf>
    <xf numFmtId="0" fontId="11" fillId="0" borderId="16" xfId="14" applyFont="1" applyFill="1" applyBorder="1" applyAlignment="1" applyProtection="1">
      <alignment horizontal="left" wrapText="1"/>
    </xf>
    <xf numFmtId="0" fontId="11" fillId="0" borderId="0" xfId="14" applyFont="1" applyFill="1" applyBorder="1" applyAlignment="1" applyProtection="1">
      <alignment horizontal="center" vertical="center"/>
    </xf>
    <xf numFmtId="0" fontId="46" fillId="0" borderId="1" xfId="14" applyFont="1" applyFill="1" applyBorder="1" applyAlignment="1" applyProtection="1">
      <alignment horizontal="center" vertical="center"/>
    </xf>
    <xf numFmtId="0" fontId="112" fillId="19" borderId="0" xfId="14" applyFont="1" applyFill="1" applyProtection="1">
      <protection hidden="1"/>
    </xf>
    <xf numFmtId="3" fontId="44" fillId="0" borderId="2" xfId="12" applyNumberFormat="1" applyFont="1" applyFill="1" applyBorder="1" applyAlignment="1" applyProtection="1">
      <alignment vertical="center"/>
      <protection locked="0"/>
    </xf>
    <xf numFmtId="49" fontId="54" fillId="17" borderId="0" xfId="24" applyNumberFormat="1" applyFont="1" applyFill="1" applyBorder="1" applyAlignment="1" applyProtection="1">
      <alignment horizontal="center" vertical="center"/>
      <protection hidden="1"/>
    </xf>
    <xf numFmtId="0" fontId="11" fillId="17" borderId="0" xfId="34" applyFont="1" applyFill="1" applyBorder="1" applyAlignment="1">
      <alignment horizontal="center" vertical="center"/>
    </xf>
    <xf numFmtId="49" fontId="18" fillId="17" borderId="0" xfId="24" applyNumberFormat="1" applyFill="1" applyBorder="1" applyAlignment="1" applyProtection="1">
      <alignment horizontal="center"/>
      <protection hidden="1"/>
    </xf>
    <xf numFmtId="49" fontId="49" fillId="17" borderId="0" xfId="24" applyNumberFormat="1" applyFont="1" applyFill="1" applyBorder="1" applyAlignment="1" applyProtection="1">
      <alignment horizontal="center" vertical="center"/>
      <protection hidden="1"/>
    </xf>
    <xf numFmtId="49" fontId="54" fillId="17" borderId="0" xfId="24" applyNumberFormat="1" applyFont="1" applyFill="1" applyBorder="1" applyAlignment="1" applyProtection="1">
      <alignment horizontal="center" vertical="center"/>
      <protection locked="0" hidden="1"/>
    </xf>
    <xf numFmtId="49" fontId="54" fillId="17" borderId="73" xfId="24" applyNumberFormat="1" applyFont="1" applyFill="1" applyBorder="1" applyAlignment="1" applyProtection="1">
      <alignment horizontal="center" vertical="center"/>
      <protection hidden="1"/>
    </xf>
    <xf numFmtId="49" fontId="54" fillId="5" borderId="240" xfId="24" applyNumberFormat="1" applyFont="1" applyFill="1" applyBorder="1" applyAlignment="1" applyProtection="1">
      <alignment horizontal="center" vertical="center"/>
      <protection hidden="1"/>
    </xf>
    <xf numFmtId="3" fontId="11" fillId="0" borderId="2" xfId="12" applyNumberFormat="1" applyFont="1" applyFill="1" applyBorder="1" applyAlignment="1" applyProtection="1">
      <alignment vertical="center"/>
      <protection locked="0"/>
    </xf>
    <xf numFmtId="0" fontId="43" fillId="0" borderId="4" xfId="12" applyFont="1" applyFill="1" applyBorder="1" applyAlignment="1">
      <alignment horizontal="justify" vertical="center" wrapText="1"/>
    </xf>
    <xf numFmtId="49" fontId="54" fillId="17" borderId="4" xfId="24" applyNumberFormat="1" applyFont="1" applyFill="1" applyBorder="1" applyAlignment="1" applyProtection="1">
      <alignment horizontal="center" vertical="center"/>
      <protection hidden="1"/>
    </xf>
    <xf numFmtId="0" fontId="14" fillId="0" borderId="0" xfId="12" applyFont="1" applyFill="1" applyBorder="1" applyAlignment="1">
      <alignment vertical="center"/>
    </xf>
    <xf numFmtId="0" fontId="14" fillId="0" borderId="104" xfId="12" applyFont="1" applyFill="1" applyBorder="1" applyAlignment="1">
      <alignment vertical="center"/>
    </xf>
    <xf numFmtId="3" fontId="11" fillId="14" borderId="146" xfId="12" applyNumberFormat="1" applyFont="1" applyFill="1" applyBorder="1" applyAlignment="1" applyProtection="1">
      <alignment vertical="center"/>
      <protection locked="0"/>
    </xf>
    <xf numFmtId="3" fontId="11" fillId="14" borderId="18" xfId="12" applyNumberFormat="1" applyFont="1" applyFill="1" applyBorder="1" applyAlignment="1" applyProtection="1">
      <alignment vertical="center"/>
      <protection locked="0"/>
    </xf>
    <xf numFmtId="3" fontId="11" fillId="14" borderId="7" xfId="12" applyNumberFormat="1" applyFont="1" applyFill="1" applyBorder="1" applyAlignment="1" applyProtection="1">
      <alignment vertical="center"/>
      <protection locked="0"/>
    </xf>
    <xf numFmtId="3" fontId="11" fillId="14" borderId="12" xfId="12" applyNumberFormat="1" applyFont="1" applyFill="1" applyBorder="1" applyAlignment="1" applyProtection="1">
      <alignment vertical="center"/>
      <protection locked="0"/>
    </xf>
    <xf numFmtId="3" fontId="11" fillId="14" borderId="74" xfId="12" applyNumberFormat="1" applyFont="1" applyFill="1" applyBorder="1" applyAlignment="1" applyProtection="1">
      <alignment vertical="center"/>
      <protection locked="0"/>
    </xf>
    <xf numFmtId="3" fontId="44" fillId="14" borderId="2" xfId="12" applyNumberFormat="1" applyFont="1" applyFill="1" applyBorder="1" applyAlignment="1" applyProtection="1">
      <alignment vertical="center"/>
      <protection locked="0"/>
    </xf>
    <xf numFmtId="3" fontId="44" fillId="14" borderId="18" xfId="12" applyNumberFormat="1" applyFont="1" applyFill="1" applyBorder="1" applyAlignment="1" applyProtection="1">
      <alignment vertical="center"/>
      <protection locked="0"/>
    </xf>
    <xf numFmtId="3" fontId="44" fillId="14" borderId="7" xfId="12" applyNumberFormat="1" applyFont="1" applyFill="1" applyBorder="1" applyAlignment="1" applyProtection="1">
      <alignment vertical="center"/>
      <protection locked="0"/>
    </xf>
    <xf numFmtId="3" fontId="44" fillId="14" borderId="12" xfId="12" applyNumberFormat="1" applyFont="1" applyFill="1" applyBorder="1" applyAlignment="1" applyProtection="1">
      <alignment vertical="center"/>
      <protection locked="0"/>
    </xf>
    <xf numFmtId="3" fontId="44" fillId="14" borderId="74" xfId="12" applyNumberFormat="1" applyFont="1" applyFill="1" applyBorder="1" applyAlignment="1" applyProtection="1">
      <alignment vertical="center"/>
      <protection locked="0"/>
    </xf>
    <xf numFmtId="3" fontId="11" fillId="14" borderId="2" xfId="12" applyNumberFormat="1" applyFont="1" applyFill="1" applyBorder="1" applyAlignment="1" applyProtection="1">
      <alignment vertical="center"/>
      <protection locked="0"/>
    </xf>
    <xf numFmtId="3" fontId="11" fillId="14" borderId="78" xfId="12" applyNumberFormat="1" applyFont="1" applyFill="1" applyBorder="1" applyAlignment="1" applyProtection="1">
      <alignment vertical="center"/>
      <protection locked="0"/>
    </xf>
    <xf numFmtId="3" fontId="11" fillId="14" borderId="3" xfId="12" applyNumberFormat="1" applyFont="1" applyFill="1" applyBorder="1" applyAlignment="1" applyProtection="1">
      <alignment vertical="center"/>
      <protection locked="0"/>
    </xf>
    <xf numFmtId="3" fontId="11" fillId="14" borderId="16" xfId="12" applyNumberFormat="1" applyFont="1" applyFill="1" applyBorder="1" applyAlignment="1" applyProtection="1">
      <alignment vertical="center"/>
      <protection locked="0"/>
    </xf>
    <xf numFmtId="0" fontId="11" fillId="14" borderId="19" xfId="12" applyFont="1" applyFill="1" applyBorder="1" applyAlignment="1" applyProtection="1">
      <alignment horizontal="left" vertical="center"/>
    </xf>
    <xf numFmtId="0" fontId="46" fillId="14" borderId="18" xfId="12" applyFont="1" applyFill="1" applyBorder="1" applyAlignment="1">
      <alignment horizontal="center" vertical="center"/>
    </xf>
    <xf numFmtId="0" fontId="46" fillId="14" borderId="19" xfId="12" applyFont="1" applyFill="1" applyBorder="1" applyAlignment="1" applyProtection="1">
      <alignment horizontal="center" vertical="center"/>
    </xf>
    <xf numFmtId="0" fontId="46" fillId="14" borderId="78" xfId="12" applyFont="1" applyFill="1" applyBorder="1" applyAlignment="1">
      <alignment horizontal="center" vertical="center"/>
    </xf>
    <xf numFmtId="0" fontId="11" fillId="14" borderId="16" xfId="12" applyFont="1" applyFill="1" applyBorder="1" applyAlignment="1" applyProtection="1">
      <alignment horizontal="left" vertical="center"/>
    </xf>
    <xf numFmtId="0" fontId="11" fillId="14" borderId="79" xfId="12" applyFont="1" applyFill="1" applyBorder="1" applyAlignment="1" applyProtection="1">
      <alignment horizontal="left" vertical="center"/>
    </xf>
    <xf numFmtId="0" fontId="46" fillId="14" borderId="81" xfId="12" applyFont="1" applyFill="1" applyBorder="1" applyAlignment="1">
      <alignment horizontal="center" vertical="center"/>
    </xf>
    <xf numFmtId="0" fontId="14" fillId="14" borderId="143" xfId="12" applyFont="1" applyFill="1" applyBorder="1" applyAlignment="1" applyProtection="1">
      <alignment horizontal="right" vertical="center"/>
    </xf>
    <xf numFmtId="0" fontId="11" fillId="14" borderId="54" xfId="12" applyFont="1" applyFill="1" applyBorder="1" applyAlignment="1" applyProtection="1">
      <alignment horizontal="center" vertical="center"/>
    </xf>
    <xf numFmtId="49" fontId="54" fillId="14" borderId="54" xfId="24" applyNumberFormat="1" applyFont="1" applyFill="1" applyBorder="1" applyAlignment="1" applyProtection="1">
      <alignment horizontal="center" vertical="center"/>
      <protection hidden="1"/>
    </xf>
    <xf numFmtId="169" fontId="14" fillId="14" borderId="84" xfId="12" applyNumberFormat="1" applyFont="1" applyFill="1" applyBorder="1" applyAlignment="1">
      <alignment vertical="center"/>
    </xf>
    <xf numFmtId="169" fontId="14" fillId="14" borderId="87" xfId="12" applyNumberFormat="1" applyFont="1" applyFill="1" applyBorder="1" applyAlignment="1">
      <alignment vertical="center"/>
    </xf>
    <xf numFmtId="169" fontId="14" fillId="14" borderId="239" xfId="12" applyNumberFormat="1" applyFont="1" applyFill="1" applyBorder="1" applyAlignment="1">
      <alignment vertical="center"/>
    </xf>
    <xf numFmtId="169" fontId="14" fillId="14" borderId="86" xfId="12" applyNumberFormat="1" applyFont="1" applyFill="1" applyBorder="1" applyAlignment="1">
      <alignment vertical="center"/>
    </xf>
    <xf numFmtId="0" fontId="11" fillId="17" borderId="19" xfId="12" applyFont="1" applyFill="1" applyBorder="1" applyAlignment="1" applyProtection="1">
      <alignment horizontal="left" vertical="center"/>
    </xf>
    <xf numFmtId="0" fontId="46" fillId="17" borderId="18" xfId="12" applyFont="1" applyFill="1" applyBorder="1" applyAlignment="1">
      <alignment horizontal="center" vertical="center"/>
    </xf>
    <xf numFmtId="0" fontId="46" fillId="17" borderId="19" xfId="12" applyFont="1" applyFill="1" applyBorder="1" applyAlignment="1" applyProtection="1">
      <alignment horizontal="center" vertical="center"/>
    </xf>
    <xf numFmtId="0" fontId="46" fillId="17" borderId="78" xfId="12" applyFont="1" applyFill="1" applyBorder="1" applyAlignment="1">
      <alignment horizontal="center" vertical="center"/>
    </xf>
    <xf numFmtId="0" fontId="11" fillId="17" borderId="16" xfId="12" applyFont="1" applyFill="1" applyBorder="1" applyAlignment="1" applyProtection="1">
      <alignment horizontal="left" vertical="center"/>
    </xf>
    <xf numFmtId="0" fontId="11" fillId="17" borderId="79" xfId="12" applyFont="1" applyFill="1" applyBorder="1" applyAlignment="1" applyProtection="1">
      <alignment horizontal="left" vertical="center"/>
    </xf>
    <xf numFmtId="0" fontId="46" fillId="17" borderId="81" xfId="12" applyFont="1" applyFill="1" applyBorder="1" applyAlignment="1">
      <alignment horizontal="center" vertical="center"/>
    </xf>
    <xf numFmtId="0" fontId="14" fillId="17" borderId="143" xfId="12" applyFont="1" applyFill="1" applyBorder="1" applyAlignment="1" applyProtection="1">
      <alignment horizontal="right" vertical="center"/>
    </xf>
    <xf numFmtId="0" fontId="11" fillId="17" borderId="54" xfId="12" applyFont="1" applyFill="1" applyBorder="1" applyAlignment="1" applyProtection="1">
      <alignment horizontal="center" vertical="center"/>
    </xf>
    <xf numFmtId="3" fontId="11" fillId="17" borderId="146" xfId="12" applyNumberFormat="1" applyFont="1" applyFill="1" applyBorder="1" applyAlignment="1" applyProtection="1">
      <alignment vertical="center"/>
      <protection locked="0"/>
    </xf>
    <xf numFmtId="3" fontId="11" fillId="17" borderId="18" xfId="12" applyNumberFormat="1" applyFont="1" applyFill="1" applyBorder="1" applyAlignment="1" applyProtection="1">
      <alignment vertical="center"/>
      <protection locked="0"/>
    </xf>
    <xf numFmtId="3" fontId="11" fillId="17" borderId="7" xfId="12" applyNumberFormat="1" applyFont="1" applyFill="1" applyBorder="1" applyAlignment="1" applyProtection="1">
      <alignment vertical="center"/>
      <protection locked="0"/>
    </xf>
    <xf numFmtId="3" fontId="11" fillId="17" borderId="12" xfId="12" applyNumberFormat="1" applyFont="1" applyFill="1" applyBorder="1" applyAlignment="1" applyProtection="1">
      <alignment vertical="center"/>
      <protection locked="0"/>
    </xf>
    <xf numFmtId="3" fontId="11" fillId="17" borderId="74" xfId="12" applyNumberFormat="1" applyFont="1" applyFill="1" applyBorder="1" applyAlignment="1" applyProtection="1">
      <alignment vertical="center"/>
      <protection locked="0"/>
    </xf>
    <xf numFmtId="3" fontId="44" fillId="17" borderId="2" xfId="12" applyNumberFormat="1" applyFont="1" applyFill="1" applyBorder="1" applyAlignment="1" applyProtection="1">
      <alignment vertical="center"/>
      <protection locked="0"/>
    </xf>
    <xf numFmtId="3" fontId="44" fillId="17" borderId="18" xfId="12" applyNumberFormat="1" applyFont="1" applyFill="1" applyBorder="1" applyAlignment="1" applyProtection="1">
      <alignment vertical="center"/>
      <protection locked="0"/>
    </xf>
    <xf numFmtId="3" fontId="44" fillId="17" borderId="7" xfId="12" applyNumberFormat="1" applyFont="1" applyFill="1" applyBorder="1" applyAlignment="1" applyProtection="1">
      <alignment vertical="center"/>
      <protection locked="0"/>
    </xf>
    <xf numFmtId="3" fontId="44" fillId="17" borderId="12" xfId="12" applyNumberFormat="1" applyFont="1" applyFill="1" applyBorder="1" applyAlignment="1" applyProtection="1">
      <alignment vertical="center"/>
      <protection locked="0"/>
    </xf>
    <xf numFmtId="3" fontId="44" fillId="17" borderId="74" xfId="12" applyNumberFormat="1" applyFont="1" applyFill="1" applyBorder="1" applyAlignment="1" applyProtection="1">
      <alignment vertical="center"/>
      <protection locked="0"/>
    </xf>
    <xf numFmtId="3" fontId="11" fillId="17" borderId="2" xfId="12" applyNumberFormat="1" applyFont="1" applyFill="1" applyBorder="1" applyAlignment="1" applyProtection="1">
      <alignment vertical="center"/>
      <protection locked="0"/>
    </xf>
    <xf numFmtId="3" fontId="11" fillId="17" borderId="78" xfId="12" applyNumberFormat="1" applyFont="1" applyFill="1" applyBorder="1" applyAlignment="1" applyProtection="1">
      <alignment vertical="center"/>
      <protection locked="0"/>
    </xf>
    <xf numFmtId="3" fontId="11" fillId="17" borderId="3" xfId="12" applyNumberFormat="1" applyFont="1" applyFill="1" applyBorder="1" applyAlignment="1" applyProtection="1">
      <alignment vertical="center"/>
      <protection locked="0"/>
    </xf>
    <xf numFmtId="3" fontId="11" fillId="17" borderId="16" xfId="12" applyNumberFormat="1" applyFont="1" applyFill="1" applyBorder="1" applyAlignment="1" applyProtection="1">
      <alignment vertical="center"/>
      <protection locked="0"/>
    </xf>
    <xf numFmtId="169" fontId="14" fillId="17" borderId="84" xfId="12" applyNumberFormat="1" applyFont="1" applyFill="1" applyBorder="1" applyAlignment="1">
      <alignment vertical="center"/>
    </xf>
    <xf numFmtId="169" fontId="14" fillId="17" borderId="87" xfId="12" applyNumberFormat="1" applyFont="1" applyFill="1" applyBorder="1" applyAlignment="1">
      <alignment vertical="center"/>
    </xf>
    <xf numFmtId="169" fontId="14" fillId="17" borderId="239" xfId="12" applyNumberFormat="1" applyFont="1" applyFill="1" applyBorder="1" applyAlignment="1">
      <alignment vertical="center"/>
    </xf>
    <xf numFmtId="169" fontId="14" fillId="17" borderId="86" xfId="12" applyNumberFormat="1" applyFont="1" applyFill="1" applyBorder="1" applyAlignment="1">
      <alignment vertical="center"/>
    </xf>
    <xf numFmtId="49" fontId="54" fillId="17" borderId="54" xfId="24" applyNumberFormat="1" applyFont="1" applyFill="1" applyBorder="1" applyAlignment="1" applyProtection="1">
      <alignment horizontal="center" vertical="center"/>
      <protection hidden="1"/>
    </xf>
    <xf numFmtId="0" fontId="11" fillId="0" borderId="4" xfId="34" applyFont="1" applyFill="1" applyBorder="1" applyAlignment="1">
      <alignment vertical="center"/>
    </xf>
    <xf numFmtId="0" fontId="11" fillId="0" borderId="4" xfId="34" applyFont="1" applyFill="1" applyBorder="1" applyAlignment="1">
      <alignment horizontal="center" vertical="center"/>
    </xf>
    <xf numFmtId="0" fontId="14" fillId="0" borderId="4" xfId="34" applyFont="1" applyFill="1" applyBorder="1" applyAlignment="1">
      <alignment vertical="center"/>
    </xf>
    <xf numFmtId="0" fontId="11" fillId="17" borderId="70" xfId="12" applyFont="1" applyFill="1" applyBorder="1" applyAlignment="1" applyProtection="1">
      <alignment horizontal="left" vertical="center"/>
    </xf>
    <xf numFmtId="0" fontId="46" fillId="17" borderId="72" xfId="12" applyFont="1" applyFill="1" applyBorder="1" applyAlignment="1">
      <alignment horizontal="center" vertical="center"/>
    </xf>
    <xf numFmtId="3" fontId="11" fillId="17" borderId="174" xfId="12" applyNumberFormat="1" applyFont="1" applyFill="1" applyBorder="1" applyAlignment="1" applyProtection="1">
      <alignment vertical="center"/>
      <protection locked="0"/>
    </xf>
    <xf numFmtId="3" fontId="11" fillId="17" borderId="72" xfId="12" applyNumberFormat="1" applyFont="1" applyFill="1" applyBorder="1" applyAlignment="1" applyProtection="1">
      <alignment vertical="center"/>
      <protection locked="0"/>
    </xf>
    <xf numFmtId="3" fontId="11" fillId="17" borderId="180" xfId="12" applyNumberFormat="1" applyFont="1" applyFill="1" applyBorder="1" applyAlignment="1" applyProtection="1">
      <alignment vertical="center"/>
      <protection locked="0"/>
    </xf>
    <xf numFmtId="3" fontId="11" fillId="17" borderId="175" xfId="12" applyNumberFormat="1" applyFont="1" applyFill="1" applyBorder="1" applyAlignment="1" applyProtection="1">
      <alignment vertical="center"/>
      <protection locked="0"/>
    </xf>
    <xf numFmtId="3" fontId="11" fillId="17" borderId="73" xfId="12" applyNumberFormat="1" applyFont="1" applyFill="1" applyBorder="1" applyAlignment="1" applyProtection="1">
      <alignment vertical="center"/>
      <protection locked="0"/>
    </xf>
    <xf numFmtId="0" fontId="14" fillId="0" borderId="27" xfId="12" applyFont="1" applyFill="1" applyBorder="1" applyAlignment="1" applyProtection="1">
      <alignment horizontal="right" vertical="center"/>
    </xf>
    <xf numFmtId="0" fontId="14" fillId="0" borderId="108" xfId="12" applyFont="1" applyFill="1" applyBorder="1" applyAlignment="1">
      <alignment vertical="center"/>
    </xf>
    <xf numFmtId="0" fontId="11" fillId="0" borderId="56" xfId="34" applyFont="1" applyFill="1" applyBorder="1" applyAlignment="1">
      <alignment vertical="center"/>
    </xf>
    <xf numFmtId="0" fontId="14" fillId="0" borderId="124" xfId="34" applyFont="1" applyFill="1" applyBorder="1" applyAlignment="1">
      <alignment vertical="center"/>
    </xf>
    <xf numFmtId="0" fontId="54" fillId="5" borderId="75" xfId="24" applyNumberFormat="1" applyFont="1" applyFill="1" applyBorder="1" applyAlignment="1" applyProtection="1">
      <alignment horizontal="center" vertical="center"/>
      <protection hidden="1"/>
    </xf>
    <xf numFmtId="0" fontId="94" fillId="17" borderId="0" xfId="14" quotePrefix="1" applyFont="1" applyFill="1" applyBorder="1" applyAlignment="1" applyProtection="1">
      <alignment vertical="top"/>
    </xf>
    <xf numFmtId="0" fontId="0" fillId="17" borderId="0" xfId="0" applyFill="1"/>
    <xf numFmtId="0" fontId="14" fillId="0" borderId="70" xfId="14" applyFont="1" applyFill="1" applyBorder="1" applyAlignment="1" applyProtection="1">
      <alignment horizontal="left"/>
    </xf>
    <xf numFmtId="0" fontId="14" fillId="0" borderId="72" xfId="14" applyFont="1" applyFill="1" applyBorder="1" applyAlignment="1" applyProtection="1">
      <alignment horizontal="center"/>
    </xf>
    <xf numFmtId="0" fontId="14" fillId="0" borderId="18" xfId="14" applyFont="1" applyFill="1" applyBorder="1" applyAlignment="1" applyProtection="1">
      <alignment horizontal="center"/>
    </xf>
    <xf numFmtId="3" fontId="8" fillId="16" borderId="78" xfId="14" applyNumberFormat="1" applyFont="1" applyFill="1" applyBorder="1" applyAlignment="1" applyProtection="1">
      <alignment horizontal="center"/>
    </xf>
    <xf numFmtId="0" fontId="11" fillId="0" borderId="16" xfId="14" applyFont="1" applyFill="1" applyBorder="1" applyAlignment="1" applyProtection="1">
      <alignment horizontal="left"/>
      <protection locked="0"/>
    </xf>
    <xf numFmtId="0" fontId="46" fillId="0" borderId="78" xfId="14" applyFont="1" applyFill="1" applyBorder="1" applyAlignment="1" applyProtection="1">
      <alignment horizontal="center"/>
      <protection locked="0"/>
    </xf>
    <xf numFmtId="0" fontId="11" fillId="0" borderId="1" xfId="14" applyFont="1" applyFill="1" applyBorder="1" applyAlignment="1" applyProtection="1">
      <alignment horizontal="left"/>
      <protection locked="0"/>
    </xf>
    <xf numFmtId="0" fontId="11" fillId="0" borderId="76" xfId="14" applyFont="1" applyFill="1" applyBorder="1" applyAlignment="1" applyProtection="1">
      <alignment horizontal="left"/>
      <protection locked="0"/>
    </xf>
    <xf numFmtId="0" fontId="46" fillId="0" borderId="82" xfId="14" applyFont="1" applyFill="1" applyBorder="1" applyAlignment="1" applyProtection="1">
      <alignment horizontal="center"/>
      <protection locked="0"/>
    </xf>
    <xf numFmtId="0" fontId="44" fillId="0" borderId="107" xfId="12" applyFont="1" applyFill="1" applyBorder="1" applyAlignment="1" applyProtection="1">
      <alignment horizontal="center" vertical="center"/>
    </xf>
    <xf numFmtId="0" fontId="44" fillId="0" borderId="108" xfId="12" applyFont="1" applyFill="1" applyBorder="1" applyAlignment="1" applyProtection="1">
      <alignment horizontal="center" vertical="center"/>
    </xf>
    <xf numFmtId="0" fontId="44" fillId="0" borderId="124" xfId="12" applyFont="1" applyFill="1" applyBorder="1" applyAlignment="1" applyProtection="1">
      <alignment horizontal="center" vertical="center"/>
    </xf>
    <xf numFmtId="0" fontId="11" fillId="0" borderId="107" xfId="12" applyFont="1" applyFill="1" applyBorder="1" applyAlignment="1" applyProtection="1">
      <alignment horizontal="center" vertical="center"/>
    </xf>
    <xf numFmtId="0" fontId="46" fillId="14" borderId="108" xfId="12" applyFont="1" applyFill="1" applyBorder="1" applyAlignment="1">
      <alignment horizontal="center" vertical="center"/>
    </xf>
    <xf numFmtId="0" fontId="46" fillId="17" borderId="108" xfId="12" applyFont="1" applyFill="1" applyBorder="1" applyAlignment="1">
      <alignment horizontal="center" vertical="center"/>
    </xf>
    <xf numFmtId="0" fontId="11" fillId="0" borderId="108" xfId="12" applyFont="1" applyFill="1" applyBorder="1" applyAlignment="1">
      <alignment horizontal="center" vertical="center"/>
    </xf>
    <xf numFmtId="0" fontId="46" fillId="17" borderId="88" xfId="12" applyFont="1" applyFill="1" applyBorder="1" applyAlignment="1">
      <alignment horizontal="center" vertical="center"/>
    </xf>
    <xf numFmtId="0" fontId="46" fillId="17" borderId="227" xfId="12" applyFont="1" applyFill="1" applyBorder="1" applyAlignment="1">
      <alignment horizontal="center" vertical="center"/>
    </xf>
    <xf numFmtId="0" fontId="46" fillId="17" borderId="26" xfId="12" applyFont="1" applyFill="1" applyBorder="1" applyAlignment="1">
      <alignment horizontal="center" vertical="center"/>
    </xf>
    <xf numFmtId="3" fontId="4" fillId="0" borderId="66" xfId="14" applyNumberFormat="1" applyFont="1" applyFill="1" applyBorder="1" applyProtection="1">
      <protection locked="0"/>
    </xf>
    <xf numFmtId="0" fontId="4" fillId="0" borderId="12" xfId="14" applyNumberFormat="1" applyFont="1" applyFill="1" applyBorder="1" applyProtection="1">
      <protection locked="0"/>
    </xf>
    <xf numFmtId="3" fontId="4" fillId="0" borderId="62" xfId="14" applyNumberFormat="1" applyFont="1" applyFill="1" applyBorder="1" applyProtection="1">
      <protection locked="0"/>
    </xf>
    <xf numFmtId="0" fontId="113" fillId="0" borderId="0" xfId="14" applyFont="1" applyProtection="1">
      <protection hidden="1"/>
    </xf>
    <xf numFmtId="3" fontId="4" fillId="16" borderId="66" xfId="14" applyNumberFormat="1" applyFont="1" applyFill="1" applyBorder="1" applyProtection="1"/>
    <xf numFmtId="0" fontId="49" fillId="17" borderId="88" xfId="24" applyNumberFormat="1" applyFont="1" applyFill="1" applyBorder="1" applyAlignment="1" applyProtection="1">
      <alignment horizontal="center" vertical="center"/>
      <protection locked="0"/>
    </xf>
    <xf numFmtId="0" fontId="49" fillId="14" borderId="26" xfId="24" applyNumberFormat="1" applyFont="1" applyFill="1" applyBorder="1" applyAlignment="1" applyProtection="1">
      <alignment horizontal="center" vertical="center"/>
      <protection locked="0"/>
    </xf>
    <xf numFmtId="0" fontId="49" fillId="17" borderId="26" xfId="24" applyNumberFormat="1" applyFont="1" applyFill="1" applyBorder="1" applyAlignment="1" applyProtection="1">
      <alignment horizontal="center" vertical="center"/>
      <protection locked="0"/>
    </xf>
    <xf numFmtId="49" fontId="11" fillId="4" borderId="223" xfId="24" applyNumberFormat="1" applyFont="1" applyFill="1" applyBorder="1" applyProtection="1">
      <protection locked="0" hidden="1"/>
    </xf>
    <xf numFmtId="0" fontId="11" fillId="5" borderId="223" xfId="24" applyNumberFormat="1" applyFont="1" applyFill="1" applyBorder="1" applyProtection="1">
      <protection hidden="1"/>
    </xf>
    <xf numFmtId="0" fontId="44" fillId="0" borderId="151" xfId="12" applyFont="1" applyFill="1" applyBorder="1" applyAlignment="1" applyProtection="1">
      <alignment horizontal="center" vertical="center"/>
    </xf>
    <xf numFmtId="0" fontId="44" fillId="0" borderId="152" xfId="12" applyFont="1" applyFill="1" applyBorder="1" applyAlignment="1" applyProtection="1">
      <alignment horizontal="center" vertical="center"/>
    </xf>
    <xf numFmtId="0" fontId="54" fillId="5" borderId="59" xfId="24" applyNumberFormat="1" applyFont="1" applyFill="1" applyBorder="1" applyAlignment="1" applyProtection="1">
      <alignment horizontal="center" vertical="center"/>
      <protection hidden="1"/>
    </xf>
    <xf numFmtId="0" fontId="46" fillId="0" borderId="27" xfId="12" applyFont="1" applyFill="1" applyBorder="1" applyAlignment="1" applyProtection="1">
      <alignment horizontal="center" vertical="center" wrapText="1"/>
    </xf>
    <xf numFmtId="0" fontId="46" fillId="0" borderId="152" xfId="12" applyFont="1" applyFill="1" applyBorder="1" applyAlignment="1" applyProtection="1">
      <alignment horizontal="center" vertical="center" wrapText="1"/>
    </xf>
    <xf numFmtId="0" fontId="46" fillId="0" borderId="6" xfId="12" applyFont="1" applyFill="1" applyBorder="1" applyAlignment="1" applyProtection="1">
      <alignment horizontal="center" vertical="center" wrapText="1"/>
    </xf>
    <xf numFmtId="0" fontId="46" fillId="0" borderId="0" xfId="12" applyFont="1" applyFill="1" applyBorder="1" applyAlignment="1" applyProtection="1">
      <alignment horizontal="center" vertical="center" wrapText="1"/>
    </xf>
    <xf numFmtId="0" fontId="46" fillId="0" borderId="26" xfId="12" applyFont="1" applyFill="1" applyBorder="1" applyAlignment="1" applyProtection="1">
      <alignment horizontal="center" vertical="center" wrapText="1"/>
    </xf>
    <xf numFmtId="0" fontId="4" fillId="16" borderId="12" xfId="14" quotePrefix="1" applyNumberFormat="1" applyFont="1" applyFill="1" applyBorder="1" applyAlignment="1" applyProtection="1">
      <alignment horizontal="center" vertical="center"/>
    </xf>
    <xf numFmtId="3" fontId="4" fillId="16" borderId="1" xfId="14" applyNumberFormat="1" applyFont="1" applyFill="1" applyBorder="1" applyAlignment="1" applyProtection="1">
      <alignment vertical="center"/>
    </xf>
    <xf numFmtId="0" fontId="114" fillId="0" borderId="27" xfId="13" applyFont="1" applyFill="1" applyBorder="1" applyProtection="1"/>
    <xf numFmtId="0" fontId="11" fillId="0" borderId="83" xfId="14" applyFont="1" applyFill="1" applyBorder="1" applyAlignment="1" applyProtection="1">
      <alignment horizontal="centerContinuous"/>
    </xf>
    <xf numFmtId="0" fontId="11" fillId="0" borderId="231" xfId="14" applyFont="1" applyFill="1" applyBorder="1" applyAlignment="1" applyProtection="1">
      <alignment horizontal="centerContinuous"/>
    </xf>
    <xf numFmtId="0" fontId="114" fillId="0" borderId="16" xfId="13" applyFont="1" applyFill="1" applyBorder="1" applyProtection="1"/>
    <xf numFmtId="0" fontId="11" fillId="0" borderId="78" xfId="14" applyFont="1" applyFill="1" applyBorder="1" applyAlignment="1" applyProtection="1">
      <alignment horizontal="center"/>
      <protection locked="0"/>
    </xf>
    <xf numFmtId="0" fontId="11" fillId="0" borderId="82" xfId="14" applyFont="1" applyFill="1" applyBorder="1" applyAlignment="1" applyProtection="1">
      <alignment horizontal="center"/>
      <protection locked="0"/>
    </xf>
    <xf numFmtId="0" fontId="60" fillId="0" borderId="0" xfId="0" applyFont="1" applyAlignment="1" applyProtection="1">
      <alignment horizontal="left"/>
      <protection locked="0" hidden="1"/>
    </xf>
    <xf numFmtId="0" fontId="14" fillId="18" borderId="8" xfId="0" applyFont="1" applyFill="1" applyBorder="1" applyAlignment="1" applyProtection="1">
      <alignment horizontal="left" vertical="center"/>
    </xf>
    <xf numFmtId="0" fontId="0" fillId="0" borderId="0" xfId="0" applyAlignment="1">
      <alignment vertical="center"/>
    </xf>
    <xf numFmtId="0" fontId="0" fillId="16" borderId="0" xfId="0" applyFill="1" applyAlignment="1">
      <alignment vertical="center"/>
    </xf>
    <xf numFmtId="0" fontId="72" fillId="16" borderId="0" xfId="0" applyFont="1" applyFill="1" applyAlignment="1">
      <alignment horizontal="center" vertical="center" wrapText="1"/>
    </xf>
    <xf numFmtId="0" fontId="0" fillId="0" borderId="1" xfId="0" applyBorder="1" applyAlignment="1" applyProtection="1">
      <alignment vertical="center"/>
      <protection locked="0"/>
    </xf>
    <xf numFmtId="0" fontId="0" fillId="0" borderId="1" xfId="0" applyBorder="1" applyProtection="1">
      <protection locked="0"/>
    </xf>
    <xf numFmtId="0" fontId="0" fillId="0" borderId="80" xfId="0" applyBorder="1" applyProtection="1">
      <protection locked="0"/>
    </xf>
    <xf numFmtId="0" fontId="0" fillId="0" borderId="0" xfId="0" applyFill="1" applyAlignment="1">
      <alignment vertical="center"/>
    </xf>
    <xf numFmtId="0" fontId="14" fillId="20" borderId="8" xfId="0" applyFont="1" applyFill="1" applyBorder="1" applyAlignment="1" applyProtection="1">
      <alignment horizontal="left" vertical="center"/>
    </xf>
    <xf numFmtId="0" fontId="14" fillId="21" borderId="8" xfId="0" applyFont="1" applyFill="1" applyBorder="1" applyAlignment="1" applyProtection="1">
      <alignment horizontal="left" vertical="center"/>
    </xf>
    <xf numFmtId="0" fontId="14" fillId="22" borderId="8" xfId="0" applyFont="1" applyFill="1" applyBorder="1" applyAlignment="1" applyProtection="1">
      <alignment horizontal="left" vertical="center"/>
    </xf>
    <xf numFmtId="49" fontId="4" fillId="3" borderId="59" xfId="30" applyNumberFormat="1" applyFont="1" applyFill="1" applyBorder="1" applyAlignment="1" applyProtection="1">
      <alignment horizontal="left" vertical="center"/>
    </xf>
    <xf numFmtId="49" fontId="4" fillId="3" borderId="1" xfId="30" applyNumberFormat="1" applyFont="1" applyFill="1" applyBorder="1" applyAlignment="1" applyProtection="1">
      <alignment horizontal="left" vertical="center"/>
    </xf>
    <xf numFmtId="49" fontId="4" fillId="3" borderId="66" xfId="26" applyNumberFormat="1" applyFont="1" applyFill="1" applyBorder="1" applyAlignment="1" applyProtection="1">
      <alignment horizontal="left" vertical="center"/>
    </xf>
    <xf numFmtId="49" fontId="4" fillId="3" borderId="59" xfId="14" applyNumberFormat="1" applyFont="1" applyFill="1" applyBorder="1" applyAlignment="1" applyProtection="1">
      <alignment horizontal="left" vertical="center"/>
    </xf>
    <xf numFmtId="49" fontId="4" fillId="3" borderId="1" xfId="26" applyNumberFormat="1" applyFont="1" applyFill="1" applyBorder="1" applyAlignment="1" applyProtection="1">
      <alignment vertical="center"/>
    </xf>
    <xf numFmtId="0" fontId="46" fillId="0" borderId="192" xfId="0" applyFont="1" applyFill="1" applyBorder="1" applyAlignment="1" applyProtection="1">
      <alignment horizontal="center"/>
    </xf>
    <xf numFmtId="0" fontId="46" fillId="0" borderId="67" xfId="0" applyFont="1" applyFill="1" applyBorder="1" applyAlignment="1" applyProtection="1">
      <alignment horizontal="center"/>
    </xf>
    <xf numFmtId="0" fontId="46" fillId="0" borderId="67" xfId="0" quotePrefix="1" applyFont="1" applyFill="1" applyBorder="1" applyAlignment="1" applyProtection="1">
      <alignment horizontal="center"/>
    </xf>
    <xf numFmtId="0" fontId="46" fillId="0" borderId="64" xfId="0" applyFont="1" applyFill="1" applyBorder="1" applyAlignment="1" applyProtection="1">
      <alignment horizontal="center"/>
    </xf>
    <xf numFmtId="0" fontId="46" fillId="0" borderId="64" xfId="0" quotePrefix="1" applyFont="1" applyFill="1" applyBorder="1" applyAlignment="1" applyProtection="1">
      <alignment horizontal="center"/>
    </xf>
    <xf numFmtId="0" fontId="11" fillId="0" borderId="0" xfId="14" applyFont="1" applyAlignment="1" applyProtection="1">
      <alignment wrapText="1"/>
    </xf>
    <xf numFmtId="168" fontId="11" fillId="17" borderId="172" xfId="14" applyNumberFormat="1" applyFont="1" applyFill="1" applyBorder="1" applyAlignment="1" applyProtection="1">
      <alignment vertical="center"/>
      <protection hidden="1"/>
    </xf>
    <xf numFmtId="164" fontId="20" fillId="0" borderId="0" xfId="30" applyFont="1" applyFill="1" applyAlignment="1" applyProtection="1">
      <alignment horizontal="left" vertical="center" wrapText="1"/>
    </xf>
    <xf numFmtId="164" fontId="20" fillId="0" borderId="0" xfId="30" applyFont="1" applyFill="1" applyBorder="1" applyAlignment="1" applyProtection="1">
      <alignment horizontal="left" vertical="center" wrapText="1"/>
    </xf>
    <xf numFmtId="0" fontId="41" fillId="0" borderId="0" xfId="0" applyFont="1" applyBorder="1" applyAlignment="1" applyProtection="1">
      <alignment horizontal="left" vertical="top" wrapText="1"/>
    </xf>
    <xf numFmtId="0" fontId="11" fillId="0" borderId="164" xfId="36" applyFont="1" applyFill="1" applyBorder="1" applyAlignment="1">
      <alignment horizontal="centerContinuous" vertical="center"/>
    </xf>
    <xf numFmtId="0" fontId="45" fillId="0" borderId="184" xfId="36" applyFont="1" applyFill="1" applyBorder="1" applyAlignment="1" applyProtection="1">
      <alignment horizontal="center"/>
    </xf>
    <xf numFmtId="0" fontId="45" fillId="0" borderId="190" xfId="36" applyFont="1" applyFill="1" applyBorder="1" applyAlignment="1" applyProtection="1">
      <alignment horizontal="center"/>
    </xf>
    <xf numFmtId="0" fontId="11" fillId="0" borderId="0" xfId="36" applyFont="1"/>
    <xf numFmtId="0" fontId="11" fillId="0" borderId="0" xfId="0" applyFont="1" applyBorder="1" applyAlignment="1" applyProtection="1">
      <alignment horizontal="left" wrapText="1"/>
    </xf>
    <xf numFmtId="0" fontId="11" fillId="0" borderId="0" xfId="0" applyFont="1" applyAlignment="1" applyProtection="1">
      <alignment horizontal="left" wrapText="1"/>
    </xf>
    <xf numFmtId="168" fontId="11" fillId="17" borderId="0" xfId="36" applyNumberFormat="1" applyFont="1" applyFill="1" applyBorder="1" applyAlignment="1"/>
    <xf numFmtId="168" fontId="11" fillId="0" borderId="7" xfId="36" applyNumberFormat="1" applyFont="1" applyFill="1" applyBorder="1" applyAlignment="1" applyProtection="1">
      <protection hidden="1"/>
    </xf>
    <xf numFmtId="3" fontId="11" fillId="0" borderId="194" xfId="36" applyNumberFormat="1" applyFont="1" applyFill="1" applyBorder="1" applyAlignment="1" applyProtection="1">
      <protection locked="0"/>
    </xf>
    <xf numFmtId="3" fontId="11" fillId="0" borderId="213" xfId="36" applyNumberFormat="1" applyFont="1" applyFill="1" applyBorder="1" applyAlignment="1" applyProtection="1">
      <protection locked="0"/>
    </xf>
    <xf numFmtId="0" fontId="95" fillId="0" borderId="0" xfId="14" applyFont="1" applyBorder="1" applyAlignment="1" applyProtection="1">
      <alignment vertical="top"/>
    </xf>
    <xf numFmtId="0" fontId="95" fillId="0" borderId="0" xfId="14" applyFont="1" applyBorder="1" applyAlignment="1" applyProtection="1">
      <alignment horizontal="left" vertical="top" wrapText="1"/>
    </xf>
    <xf numFmtId="0" fontId="46" fillId="0" borderId="0" xfId="14" applyFont="1" applyProtection="1"/>
    <xf numFmtId="0" fontId="11" fillId="0" borderId="175" xfId="14" applyFont="1" applyBorder="1" applyAlignment="1" applyProtection="1">
      <alignment horizontal="centerContinuous" vertical="center"/>
    </xf>
    <xf numFmtId="0" fontId="11" fillId="9" borderId="88" xfId="14" applyFont="1" applyFill="1" applyBorder="1" applyProtection="1"/>
    <xf numFmtId="0" fontId="11" fillId="0" borderId="164" xfId="14" applyFont="1" applyBorder="1" applyAlignment="1" applyProtection="1">
      <alignment horizontal="centerContinuous" vertical="center"/>
    </xf>
    <xf numFmtId="0" fontId="96" fillId="0" borderId="0" xfId="14" applyFont="1" applyBorder="1" applyAlignment="1" applyProtection="1">
      <alignment vertical="center"/>
    </xf>
    <xf numFmtId="0" fontId="96" fillId="0" borderId="0" xfId="14" applyFont="1" applyBorder="1" applyAlignment="1" applyProtection="1">
      <alignment vertical="center" wrapText="1"/>
    </xf>
    <xf numFmtId="0" fontId="56" fillId="9" borderId="26" xfId="14" applyFont="1" applyFill="1" applyBorder="1" applyAlignment="1" applyProtection="1">
      <alignment horizontal="center" vertical="center" wrapText="1"/>
    </xf>
    <xf numFmtId="0" fontId="11" fillId="0" borderId="59" xfId="14" applyFont="1" applyFill="1" applyBorder="1" applyAlignment="1" applyProtection="1">
      <alignment horizontal="center"/>
    </xf>
    <xf numFmtId="0" fontId="34" fillId="0" borderId="0" xfId="14" applyFont="1" applyBorder="1" applyAlignment="1" applyProtection="1">
      <alignment vertical="center" wrapText="1"/>
    </xf>
    <xf numFmtId="0" fontId="18" fillId="0" borderId="0" xfId="14" applyFont="1" applyFill="1" applyBorder="1" applyAlignment="1" applyProtection="1">
      <alignment horizontal="centerContinuous" vertical="center"/>
    </xf>
    <xf numFmtId="0" fontId="11" fillId="0" borderId="0" xfId="14" applyFont="1" applyAlignment="1" applyProtection="1">
      <alignment horizontal="centerContinuous" vertical="center"/>
    </xf>
    <xf numFmtId="3" fontId="11" fillId="0" borderId="78" xfId="14" applyNumberFormat="1" applyFont="1" applyFill="1" applyBorder="1" applyAlignment="1" applyProtection="1">
      <protection locked="0"/>
    </xf>
    <xf numFmtId="3" fontId="11" fillId="0" borderId="0" xfId="14" applyNumberFormat="1" applyFont="1" applyAlignment="1" applyProtection="1">
      <alignment horizontal="center" vertical="center"/>
    </xf>
    <xf numFmtId="0" fontId="11" fillId="0" borderId="0" xfId="19" applyFont="1" applyFill="1" applyBorder="1" applyAlignment="1" applyProtection="1">
      <alignment horizontal="center" vertical="center"/>
    </xf>
    <xf numFmtId="0" fontId="11" fillId="0" borderId="0" xfId="14" applyFont="1" applyAlignment="1" applyProtection="1">
      <alignment horizontal="center" vertical="center"/>
    </xf>
    <xf numFmtId="0" fontId="46" fillId="0" borderId="69" xfId="14" applyFont="1" applyFill="1" applyBorder="1" applyAlignment="1" applyProtection="1">
      <alignment horizontal="right" vertical="center"/>
    </xf>
    <xf numFmtId="168" fontId="46" fillId="0" borderId="82" xfId="14" applyNumberFormat="1" applyFont="1" applyFill="1" applyBorder="1" applyAlignment="1" applyProtection="1">
      <alignment vertical="center"/>
    </xf>
    <xf numFmtId="0" fontId="11" fillId="0" borderId="0" xfId="14" applyFont="1" applyBorder="1" applyAlignment="1" applyProtection="1">
      <alignment horizontal="center" vertical="center"/>
    </xf>
    <xf numFmtId="0" fontId="46" fillId="0" borderId="69" xfId="14" applyFont="1" applyFill="1" applyBorder="1" applyAlignment="1" applyProtection="1">
      <alignment horizontal="right"/>
    </xf>
    <xf numFmtId="0" fontId="14" fillId="0" borderId="143" xfId="14" applyFont="1" applyFill="1" applyBorder="1" applyAlignment="1" applyProtection="1">
      <alignment horizontal="right"/>
    </xf>
    <xf numFmtId="0" fontId="11" fillId="0" borderId="0" xfId="14" applyFont="1" applyBorder="1" applyAlignment="1" applyProtection="1">
      <alignment horizontal="center"/>
    </xf>
    <xf numFmtId="0" fontId="96" fillId="0" borderId="27" xfId="14" applyFont="1" applyBorder="1" applyAlignment="1" applyProtection="1">
      <alignment vertical="center" wrapText="1"/>
    </xf>
    <xf numFmtId="0" fontId="56" fillId="9" borderId="27" xfId="14" applyFont="1" applyFill="1" applyBorder="1" applyAlignment="1" applyProtection="1">
      <alignment horizontal="center" vertical="center" wrapText="1"/>
    </xf>
    <xf numFmtId="0" fontId="46" fillId="0" borderId="174" xfId="14" applyFont="1" applyFill="1" applyBorder="1" applyAlignment="1" applyProtection="1">
      <alignment wrapText="1"/>
    </xf>
    <xf numFmtId="0" fontId="18" fillId="0" borderId="0" xfId="14" applyFont="1" applyFill="1" applyBorder="1" applyAlignment="1" applyProtection="1">
      <alignment horizontal="center" vertical="center"/>
    </xf>
    <xf numFmtId="0" fontId="21" fillId="0" borderId="56" xfId="14" applyFont="1" applyFill="1" applyBorder="1" applyAlignment="1" applyProtection="1">
      <alignment horizontal="center" vertical="center"/>
    </xf>
    <xf numFmtId="168" fontId="21" fillId="0" borderId="86" xfId="14" applyNumberFormat="1" applyFont="1" applyFill="1" applyBorder="1" applyAlignment="1" applyProtection="1">
      <alignment vertical="center"/>
    </xf>
    <xf numFmtId="0" fontId="21" fillId="0" borderId="143" xfId="14" applyFont="1" applyFill="1" applyBorder="1" applyAlignment="1" applyProtection="1">
      <alignment horizontal="center" vertical="center"/>
    </xf>
    <xf numFmtId="168" fontId="21" fillId="0" borderId="87" xfId="14" applyNumberFormat="1" applyFont="1" applyFill="1" applyBorder="1" applyAlignment="1" applyProtection="1">
      <alignment vertical="center"/>
    </xf>
    <xf numFmtId="0" fontId="46" fillId="0" borderId="0" xfId="14" applyFont="1" applyAlignment="1" applyProtection="1">
      <alignment horizontal="center"/>
    </xf>
    <xf numFmtId="0" fontId="11" fillId="0" borderId="0" xfId="14" applyFont="1" applyAlignment="1" applyProtection="1">
      <alignment vertical="center"/>
    </xf>
    <xf numFmtId="0" fontId="4" fillId="0" borderId="144" xfId="14" applyFont="1" applyFill="1" applyBorder="1" applyAlignment="1" applyProtection="1">
      <alignment horizontal="right"/>
    </xf>
    <xf numFmtId="0" fontId="11" fillId="0" borderId="69" xfId="14" applyFont="1" applyFill="1" applyBorder="1" applyAlignment="1" applyProtection="1">
      <alignment horizontal="right"/>
    </xf>
    <xf numFmtId="0" fontId="11" fillId="0" borderId="56" xfId="14" applyFont="1" applyBorder="1" applyProtection="1"/>
    <xf numFmtId="0" fontId="11" fillId="0" borderId="4" xfId="14" applyFont="1" applyBorder="1" applyProtection="1"/>
    <xf numFmtId="0" fontId="11" fillId="0" borderId="124" xfId="14" applyFont="1" applyBorder="1" applyProtection="1"/>
    <xf numFmtId="0" fontId="14" fillId="0" borderId="239" xfId="14" applyFont="1" applyFill="1" applyBorder="1" applyAlignment="1" applyProtection="1">
      <alignment horizontal="right"/>
    </xf>
    <xf numFmtId="0" fontId="11" fillId="0" borderId="104" xfId="14" applyFont="1" applyBorder="1" applyProtection="1"/>
    <xf numFmtId="0" fontId="96" fillId="0" borderId="0" xfId="14" applyFont="1" applyBorder="1" applyAlignment="1">
      <alignment vertical="center" wrapText="1"/>
    </xf>
    <xf numFmtId="0" fontId="14" fillId="0" borderId="144" xfId="14" applyFont="1" applyFill="1" applyBorder="1" applyAlignment="1" applyProtection="1"/>
    <xf numFmtId="0" fontId="46" fillId="0" borderId="174" xfId="14" applyFont="1" applyFill="1" applyBorder="1" applyAlignment="1" applyProtection="1"/>
    <xf numFmtId="0" fontId="14" fillId="0" borderId="27" xfId="14" applyFont="1" applyFill="1" applyBorder="1" applyAlignment="1" applyProtection="1">
      <alignment horizontal="right"/>
    </xf>
    <xf numFmtId="0" fontId="21" fillId="0" borderId="174" xfId="14" applyFont="1" applyFill="1" applyBorder="1" applyAlignment="1" applyProtection="1"/>
    <xf numFmtId="0" fontId="21" fillId="0" borderId="239" xfId="14" applyFont="1" applyFill="1" applyBorder="1" applyAlignment="1" applyProtection="1">
      <alignment horizontal="center"/>
    </xf>
    <xf numFmtId="0" fontId="21" fillId="0" borderId="239" xfId="14" applyFont="1" applyFill="1" applyBorder="1" applyAlignment="1" applyProtection="1">
      <alignment horizontal="right"/>
    </xf>
    <xf numFmtId="164" fontId="3" fillId="0" borderId="0" xfId="31" applyNumberFormat="1" applyAlignment="1" applyProtection="1">
      <alignment vertical="center"/>
    </xf>
    <xf numFmtId="165" fontId="3" fillId="0" borderId="0" xfId="31" applyNumberFormat="1" applyFont="1" applyAlignment="1" applyProtection="1">
      <alignment horizontal="center" vertical="center" wrapText="1"/>
    </xf>
    <xf numFmtId="164" fontId="3" fillId="0" borderId="0" xfId="31" applyNumberFormat="1" applyAlignment="1" applyProtection="1">
      <alignment vertical="top"/>
    </xf>
    <xf numFmtId="164" fontId="3" fillId="0" borderId="0" xfId="31" applyNumberFormat="1" applyFont="1" applyAlignment="1" applyProtection="1">
      <alignment horizontal="right" vertical="center"/>
    </xf>
    <xf numFmtId="164" fontId="4" fillId="0" borderId="0" xfId="31" applyNumberFormat="1" applyFont="1" applyAlignment="1" applyProtection="1">
      <alignment vertical="center"/>
    </xf>
    <xf numFmtId="164" fontId="35" fillId="0" borderId="0" xfId="31" applyNumberFormat="1" applyFont="1" applyAlignment="1" applyProtection="1">
      <alignment horizontal="centerContinuous" vertical="center"/>
    </xf>
    <xf numFmtId="164" fontId="6" fillId="0" borderId="0" xfId="31" applyNumberFormat="1" applyFont="1" applyAlignment="1" applyProtection="1">
      <alignment horizontal="centerContinuous" vertical="center"/>
    </xf>
    <xf numFmtId="164" fontId="5" fillId="0" borderId="0" xfId="31" applyNumberFormat="1" applyFont="1" applyAlignment="1" applyProtection="1">
      <alignment horizontal="centerContinuous" vertical="center"/>
    </xf>
    <xf numFmtId="164" fontId="5" fillId="0" borderId="0" xfId="31" applyNumberFormat="1" applyFont="1" applyAlignment="1" applyProtection="1">
      <alignment vertical="center"/>
    </xf>
    <xf numFmtId="164" fontId="5" fillId="0" borderId="0" xfId="31" applyNumberFormat="1" applyFont="1" applyAlignment="1" applyProtection="1">
      <alignment horizontal="right" vertical="center"/>
    </xf>
    <xf numFmtId="164" fontId="6" fillId="0" borderId="0" xfId="31" applyNumberFormat="1" applyFont="1" applyAlignment="1" applyProtection="1">
      <alignment vertical="center"/>
    </xf>
    <xf numFmtId="164" fontId="7" fillId="0" borderId="0" xfId="31" applyNumberFormat="1" applyFont="1" applyFill="1" applyBorder="1" applyAlignment="1" applyProtection="1">
      <alignment horizontal="center" vertical="center" wrapText="1"/>
    </xf>
    <xf numFmtId="164" fontId="10" fillId="0" borderId="0" xfId="31" applyNumberFormat="1" applyFont="1" applyBorder="1" applyAlignment="1" applyProtection="1">
      <alignment horizontal="right" vertical="center"/>
    </xf>
    <xf numFmtId="164" fontId="7" fillId="0" borderId="0" xfId="31" applyNumberFormat="1" applyFont="1" applyFill="1" applyBorder="1" applyAlignment="1" applyProtection="1">
      <alignment horizontal="left" vertical="center"/>
    </xf>
    <xf numFmtId="164" fontId="5" fillId="0" borderId="0" xfId="31" applyNumberFormat="1" applyFont="1" applyAlignment="1" applyProtection="1">
      <alignment horizontal="center" vertical="center"/>
    </xf>
    <xf numFmtId="0" fontId="115" fillId="0" borderId="0" xfId="19" applyFont="1" applyFill="1" applyAlignment="1">
      <alignment horizontal="center" vertical="center"/>
    </xf>
    <xf numFmtId="0" fontId="116" fillId="0" borderId="0" xfId="19" applyFont="1" applyFill="1" applyAlignment="1">
      <alignment horizontal="center" vertical="center"/>
    </xf>
    <xf numFmtId="0" fontId="117" fillId="0" borderId="0" xfId="19" applyFont="1" applyFill="1" applyAlignment="1">
      <alignment horizontal="center" vertical="center"/>
    </xf>
    <xf numFmtId="0" fontId="118" fillId="0" borderId="0" xfId="19" applyFont="1" applyAlignment="1">
      <alignment wrapText="1"/>
    </xf>
    <xf numFmtId="0" fontId="118" fillId="0" borderId="0" xfId="19" applyFont="1"/>
    <xf numFmtId="0" fontId="118" fillId="0" borderId="0" xfId="19" applyFont="1" applyAlignment="1">
      <alignment vertical="center" wrapText="1"/>
    </xf>
    <xf numFmtId="0" fontId="118" fillId="0" borderId="0" xfId="19" applyFont="1" applyAlignment="1">
      <alignment vertical="center"/>
    </xf>
    <xf numFmtId="0" fontId="119" fillId="0" borderId="0" xfId="19" applyFont="1" applyAlignment="1">
      <alignment vertical="center" wrapText="1"/>
    </xf>
    <xf numFmtId="0" fontId="117" fillId="0" borderId="0" xfId="19" applyFont="1" applyAlignment="1">
      <alignment vertical="center"/>
    </xf>
    <xf numFmtId="0" fontId="120" fillId="0" borderId="0" xfId="19" applyFont="1" applyAlignment="1">
      <alignment horizontal="center" vertical="center"/>
    </xf>
    <xf numFmtId="0" fontId="121" fillId="0" borderId="0" xfId="19" applyFont="1" applyAlignment="1">
      <alignment horizontal="center" vertical="center"/>
    </xf>
    <xf numFmtId="0" fontId="117" fillId="0" borderId="1" xfId="19" applyFont="1" applyBorder="1" applyAlignment="1" applyProtection="1">
      <alignment horizontal="center" vertical="center" wrapText="1"/>
      <protection locked="0"/>
    </xf>
    <xf numFmtId="0" fontId="122" fillId="0" borderId="0" xfId="19" applyFont="1" applyAlignment="1" applyProtection="1">
      <alignment vertical="center" wrapText="1"/>
    </xf>
    <xf numFmtId="0" fontId="118" fillId="0" borderId="0" xfId="19" applyFont="1" applyAlignment="1" applyProtection="1">
      <alignment horizontal="center" vertical="center"/>
      <protection hidden="1"/>
    </xf>
    <xf numFmtId="0" fontId="118" fillId="0" borderId="0" xfId="19" applyFont="1" applyFill="1" applyAlignment="1" applyProtection="1">
      <alignment horizontal="center" vertical="center"/>
      <protection hidden="1"/>
    </xf>
    <xf numFmtId="0" fontId="123" fillId="0" borderId="0" xfId="19" applyFont="1" applyAlignment="1">
      <alignment vertical="center" wrapText="1"/>
    </xf>
    <xf numFmtId="0" fontId="43" fillId="0" borderId="0" xfId="16" applyFont="1" applyAlignment="1">
      <alignment horizontal="center" vertical="center"/>
    </xf>
    <xf numFmtId="0" fontId="11" fillId="0" borderId="0" xfId="16" applyFont="1" applyAlignment="1">
      <alignment horizontal="center" vertical="center"/>
    </xf>
    <xf numFmtId="0" fontId="18" fillId="0" borderId="0" xfId="16" applyFont="1" applyAlignment="1">
      <alignment vertical="center" wrapText="1"/>
    </xf>
    <xf numFmtId="14" fontId="117" fillId="0" borderId="1" xfId="14" applyNumberFormat="1" applyFont="1" applyBorder="1" applyAlignment="1" applyProtection="1">
      <alignment horizontal="center" vertical="center" wrapText="1"/>
      <protection locked="0"/>
    </xf>
    <xf numFmtId="0" fontId="122" fillId="0" borderId="0" xfId="22" applyFont="1" applyAlignment="1" applyProtection="1">
      <alignment vertical="center" wrapText="1"/>
    </xf>
    <xf numFmtId="0" fontId="118" fillId="0" borderId="0" xfId="19" applyNumberFormat="1" applyFont="1" applyFill="1" applyAlignment="1" applyProtection="1">
      <alignment horizontal="center" vertical="center"/>
      <protection hidden="1"/>
    </xf>
    <xf numFmtId="0" fontId="4" fillId="0" borderId="0" xfId="16" applyFont="1" applyAlignment="1">
      <alignment vertical="center" wrapText="1"/>
    </xf>
    <xf numFmtId="0" fontId="123" fillId="0" borderId="0" xfId="22" applyFont="1" applyAlignment="1">
      <alignment vertical="center" wrapText="1"/>
    </xf>
    <xf numFmtId="0" fontId="43" fillId="0" borderId="0" xfId="19" applyFont="1" applyAlignment="1">
      <alignment horizontal="center" vertical="center"/>
    </xf>
    <xf numFmtId="0" fontId="11" fillId="0" borderId="0" xfId="19" applyFont="1" applyAlignment="1">
      <alignment horizontal="center" vertical="center"/>
    </xf>
    <xf numFmtId="0" fontId="118" fillId="0" borderId="0" xfId="16" applyFont="1" applyAlignment="1">
      <alignment vertical="center"/>
    </xf>
    <xf numFmtId="0" fontId="120" fillId="0" borderId="0" xfId="16" applyFont="1" applyAlignment="1">
      <alignment horizontal="center" vertical="center"/>
    </xf>
    <xf numFmtId="0" fontId="121" fillId="0" borderId="0" xfId="16" applyFont="1" applyAlignment="1">
      <alignment horizontal="center" vertical="center" wrapText="1"/>
    </xf>
    <xf numFmtId="0" fontId="124" fillId="0" borderId="0" xfId="16" applyFont="1" applyAlignment="1">
      <alignment vertical="center" wrapText="1"/>
    </xf>
    <xf numFmtId="0" fontId="119" fillId="0" borderId="0" xfId="16" applyFont="1" applyAlignment="1">
      <alignment vertical="center" wrapText="1"/>
    </xf>
    <xf numFmtId="0" fontId="117" fillId="0" borderId="0" xfId="16" applyFont="1" applyAlignment="1">
      <alignment horizontal="center" vertical="center"/>
    </xf>
    <xf numFmtId="0" fontId="125" fillId="0" borderId="0" xfId="19" applyFont="1" applyAlignment="1">
      <alignment vertical="center" wrapText="1"/>
    </xf>
    <xf numFmtId="3" fontId="117" fillId="0" borderId="1" xfId="19" applyNumberFormat="1" applyFont="1" applyBorder="1" applyAlignment="1" applyProtection="1">
      <alignment horizontal="center" vertical="center" wrapText="1"/>
      <protection locked="0"/>
    </xf>
    <xf numFmtId="0" fontId="119" fillId="0" borderId="0" xfId="19" applyFont="1" applyAlignment="1">
      <alignment horizontal="center" vertical="center" wrapText="1"/>
    </xf>
    <xf numFmtId="0" fontId="121" fillId="0" borderId="0" xfId="19" applyFont="1" applyAlignment="1">
      <alignment horizontal="center" vertical="center" wrapText="1"/>
    </xf>
    <xf numFmtId="0" fontId="123" fillId="0" borderId="0" xfId="19" applyFont="1" applyAlignment="1">
      <alignment vertical="center"/>
    </xf>
    <xf numFmtId="0" fontId="18" fillId="0" borderId="0" xfId="19" applyFont="1" applyAlignment="1">
      <alignment vertical="center" wrapText="1"/>
    </xf>
    <xf numFmtId="0" fontId="4" fillId="0" borderId="0" xfId="19" applyFont="1" applyAlignment="1">
      <alignment vertical="center" wrapText="1"/>
    </xf>
    <xf numFmtId="0" fontId="118" fillId="0" borderId="0" xfId="16" applyFont="1" applyFill="1" applyAlignment="1">
      <alignment vertical="center"/>
    </xf>
    <xf numFmtId="3" fontId="117" fillId="0" borderId="1" xfId="16" applyNumberFormat="1" applyFont="1" applyFill="1" applyBorder="1" applyAlignment="1" applyProtection="1">
      <alignment horizontal="center" vertical="center" wrapText="1"/>
      <protection locked="0"/>
    </xf>
    <xf numFmtId="0" fontId="4" fillId="0" borderId="0" xfId="19" applyFont="1" applyAlignment="1">
      <alignment horizontal="center" vertical="center" wrapText="1"/>
    </xf>
    <xf numFmtId="0" fontId="110" fillId="0" borderId="0" xfId="19" applyFont="1" applyAlignment="1">
      <alignment vertical="center" wrapText="1"/>
    </xf>
    <xf numFmtId="0" fontId="18" fillId="0" borderId="0" xfId="19" applyFont="1" applyAlignment="1">
      <alignment vertical="center"/>
    </xf>
    <xf numFmtId="0" fontId="20" fillId="0" borderId="0" xfId="19" applyFont="1" applyAlignment="1">
      <alignment vertical="center"/>
    </xf>
    <xf numFmtId="0" fontId="47" fillId="0" borderId="0" xfId="19" applyFont="1" applyAlignment="1">
      <alignment vertical="center" wrapText="1"/>
    </xf>
    <xf numFmtId="0" fontId="126" fillId="0" borderId="0" xfId="19" applyFont="1" applyAlignment="1">
      <alignment horizontal="center" vertical="center"/>
    </xf>
    <xf numFmtId="0" fontId="119" fillId="0" borderId="0" xfId="19" applyFont="1" applyBorder="1" applyAlignment="1">
      <alignment vertical="center"/>
    </xf>
    <xf numFmtId="0" fontId="127" fillId="0" borderId="0" xfId="14" applyFont="1" applyAlignment="1">
      <alignment vertical="center" wrapText="1"/>
    </xf>
    <xf numFmtId="0" fontId="128" fillId="0" borderId="0" xfId="19" applyFont="1" applyAlignment="1">
      <alignment vertical="top"/>
    </xf>
    <xf numFmtId="0" fontId="119" fillId="0" borderId="0" xfId="19" applyFont="1" applyAlignment="1">
      <alignment wrapText="1"/>
    </xf>
    <xf numFmtId="0" fontId="117" fillId="0" borderId="0" xfId="19" applyFont="1" applyAlignment="1">
      <alignment wrapText="1"/>
    </xf>
    <xf numFmtId="0" fontId="119" fillId="0" borderId="0" xfId="19" applyFont="1" applyBorder="1" applyAlignment="1"/>
    <xf numFmtId="0" fontId="118" fillId="0" borderId="0" xfId="14" applyFont="1" applyAlignment="1">
      <alignment horizontal="center" vertical="center"/>
    </xf>
    <xf numFmtId="0" fontId="128" fillId="0" borderId="0" xfId="19" applyFont="1"/>
    <xf numFmtId="0" fontId="117" fillId="0" borderId="0" xfId="19" applyFont="1"/>
    <xf numFmtId="164" fontId="22" fillId="0" borderId="0" xfId="31" applyNumberFormat="1" applyFont="1" applyAlignment="1" applyProtection="1">
      <alignment horizontal="right" vertical="center"/>
    </xf>
    <xf numFmtId="164" fontId="14" fillId="0" borderId="0" xfId="31" applyNumberFormat="1" applyFont="1" applyAlignment="1" applyProtection="1">
      <alignment horizontal="centerContinuous" vertical="center"/>
    </xf>
    <xf numFmtId="164" fontId="22" fillId="0" borderId="0" xfId="31" applyNumberFormat="1" applyFont="1" applyAlignment="1" applyProtection="1">
      <alignment vertical="center"/>
    </xf>
    <xf numFmtId="164" fontId="35" fillId="0" borderId="0" xfId="31" applyNumberFormat="1" applyFont="1" applyAlignment="1" applyProtection="1">
      <alignment horizontal="left" vertical="center"/>
    </xf>
    <xf numFmtId="164" fontId="13" fillId="0" borderId="0" xfId="31" applyNumberFormat="1" applyFont="1" applyAlignment="1" applyProtection="1">
      <alignment horizontal="right" vertical="center"/>
    </xf>
    <xf numFmtId="164" fontId="22" fillId="0" borderId="0" xfId="31" applyNumberFormat="1" applyFont="1" applyBorder="1" applyAlignment="1" applyProtection="1">
      <alignment horizontal="right" vertical="center"/>
    </xf>
    <xf numFmtId="0" fontId="121" fillId="0" borderId="0" xfId="19" applyFont="1" applyFill="1" applyAlignment="1">
      <alignment horizontal="center" vertical="center"/>
    </xf>
    <xf numFmtId="0" fontId="129" fillId="0" borderId="0" xfId="19" applyFont="1" applyAlignment="1">
      <alignment wrapText="1"/>
    </xf>
    <xf numFmtId="0" fontId="129" fillId="0" borderId="0" xfId="19" applyFont="1" applyAlignment="1">
      <alignment vertical="center" wrapText="1"/>
    </xf>
    <xf numFmtId="0" fontId="121" fillId="0" borderId="0" xfId="19" applyFont="1" applyAlignment="1">
      <alignment vertical="center" wrapText="1"/>
    </xf>
    <xf numFmtId="0" fontId="130" fillId="0" borderId="0" xfId="16" applyFont="1" applyFill="1" applyAlignment="1" applyProtection="1">
      <alignment vertical="center" wrapText="1"/>
    </xf>
    <xf numFmtId="0" fontId="118" fillId="0" borderId="0" xfId="16" applyFont="1" applyFill="1" applyAlignment="1" applyProtection="1">
      <alignment horizontal="center" vertical="center"/>
      <protection hidden="1"/>
    </xf>
    <xf numFmtId="0" fontId="11" fillId="0" borderId="0" xfId="19" applyFont="1" applyAlignment="1">
      <alignment horizontal="center" vertical="center" wrapText="1"/>
    </xf>
    <xf numFmtId="0" fontId="131" fillId="0" borderId="0" xfId="19" applyFont="1" applyAlignment="1">
      <alignment horizontal="center" vertical="center"/>
    </xf>
    <xf numFmtId="0" fontId="132" fillId="0" borderId="0" xfId="19" applyFont="1" applyAlignment="1">
      <alignment horizontal="center" vertical="center"/>
    </xf>
    <xf numFmtId="0" fontId="91" fillId="0" borderId="0" xfId="19" applyFont="1" applyAlignment="1">
      <alignment vertical="center" wrapText="1"/>
    </xf>
    <xf numFmtId="0" fontId="3" fillId="0" borderId="0" xfId="19" applyFont="1" applyAlignment="1">
      <alignment vertical="center" wrapText="1"/>
    </xf>
    <xf numFmtId="0" fontId="114" fillId="0" borderId="0" xfId="19" applyFont="1" applyAlignment="1">
      <alignment horizontal="center" vertical="center"/>
    </xf>
    <xf numFmtId="0" fontId="121" fillId="0" borderId="0" xfId="19" applyFont="1" applyBorder="1" applyAlignment="1">
      <alignment vertical="center"/>
    </xf>
    <xf numFmtId="0" fontId="133" fillId="0" borderId="0" xfId="19" applyFont="1" applyAlignment="1">
      <alignment vertical="top"/>
    </xf>
    <xf numFmtId="0" fontId="121" fillId="0" borderId="0" xfId="19" applyFont="1" applyBorder="1" applyAlignment="1"/>
    <xf numFmtId="0" fontId="133" fillId="0" borderId="0" xfId="19" applyFont="1"/>
    <xf numFmtId="165" fontId="3" fillId="0" borderId="0" xfId="31" applyNumberFormat="1" applyFont="1" applyAlignment="1" applyProtection="1">
      <alignment vertical="center" wrapText="1"/>
    </xf>
    <xf numFmtId="0" fontId="104" fillId="0" borderId="0" xfId="19" applyBorder="1" applyAlignment="1">
      <alignment horizontal="center" vertical="center" wrapText="1"/>
    </xf>
    <xf numFmtId="14" fontId="117" fillId="0" borderId="0" xfId="14" applyNumberFormat="1" applyFont="1" applyBorder="1" applyAlignment="1" applyProtection="1">
      <alignment horizontal="center" vertical="center" wrapText="1"/>
    </xf>
    <xf numFmtId="0" fontId="18" fillId="0" borderId="0" xfId="16" applyFont="1" applyAlignment="1">
      <alignment vertical="center"/>
    </xf>
    <xf numFmtId="3" fontId="20" fillId="0" borderId="1" xfId="16" applyNumberFormat="1" applyFont="1" applyFill="1" applyBorder="1" applyAlignment="1" applyProtection="1">
      <alignment horizontal="center" vertical="center" wrapText="1"/>
      <protection locked="0"/>
    </xf>
    <xf numFmtId="0" fontId="122" fillId="0" borderId="0" xfId="16" applyFont="1" applyAlignment="1" applyProtection="1">
      <alignment vertical="center" wrapText="1"/>
    </xf>
    <xf numFmtId="0" fontId="118" fillId="0" borderId="0" xfId="16" applyFont="1" applyAlignment="1" applyProtection="1">
      <alignment horizontal="center" vertical="center"/>
      <protection hidden="1"/>
    </xf>
    <xf numFmtId="0" fontId="20" fillId="0" borderId="0" xfId="16" applyFont="1" applyAlignment="1">
      <alignment horizontal="center" vertical="center"/>
    </xf>
    <xf numFmtId="0" fontId="123" fillId="0" borderId="0" xfId="16" applyFont="1" applyAlignment="1">
      <alignment vertical="center" wrapText="1"/>
    </xf>
    <xf numFmtId="0" fontId="43" fillId="0" borderId="0" xfId="19" applyFont="1" applyFill="1" applyAlignment="1">
      <alignment horizontal="center" vertical="center"/>
    </xf>
    <xf numFmtId="1" fontId="4" fillId="5" borderId="66" xfId="30" applyNumberFormat="1" applyFont="1" applyFill="1" applyBorder="1" applyAlignment="1" applyProtection="1">
      <alignment vertical="center"/>
    </xf>
    <xf numFmtId="1" fontId="4" fillId="17" borderId="0" xfId="30" applyNumberFormat="1" applyFont="1" applyFill="1" applyBorder="1" applyAlignment="1" applyProtection="1">
      <alignment vertical="center"/>
      <protection locked="0" hidden="1"/>
    </xf>
    <xf numFmtId="164" fontId="20" fillId="0" borderId="0" xfId="30" applyFont="1" applyAlignment="1" applyProtection="1">
      <alignment vertical="center"/>
    </xf>
    <xf numFmtId="164" fontId="97" fillId="0" borderId="0" xfId="30" applyFont="1" applyFill="1" applyAlignment="1" applyProtection="1">
      <alignment horizontal="left" vertical="center"/>
    </xf>
    <xf numFmtId="164" fontId="97" fillId="0" borderId="0" xfId="30" applyFont="1" applyAlignment="1" applyProtection="1">
      <alignment horizontal="right" vertical="center"/>
    </xf>
    <xf numFmtId="164" fontId="97" fillId="0" borderId="0" xfId="30" applyFont="1" applyFill="1" applyBorder="1" applyAlignment="1" applyProtection="1">
      <alignment horizontal="right" vertical="center"/>
    </xf>
    <xf numFmtId="164" fontId="97" fillId="0" borderId="0" xfId="30" applyFont="1" applyFill="1" applyBorder="1" applyAlignment="1" applyProtection="1">
      <alignment vertical="center"/>
    </xf>
    <xf numFmtId="0" fontId="134" fillId="0" borderId="0" xfId="0" applyFont="1" applyBorder="1" applyAlignment="1">
      <alignment vertical="center" wrapText="1"/>
    </xf>
    <xf numFmtId="0" fontId="12" fillId="0" borderId="0" xfId="30" applyNumberFormat="1" applyFont="1" applyAlignment="1" applyProtection="1">
      <alignment horizontal="center" vertical="center" wrapText="1"/>
    </xf>
    <xf numFmtId="1" fontId="4" fillId="17" borderId="0" xfId="30" applyNumberFormat="1" applyFont="1" applyFill="1" applyBorder="1" applyAlignment="1" applyProtection="1">
      <alignment vertical="center"/>
      <protection locked="0"/>
    </xf>
    <xf numFmtId="0" fontId="47" fillId="0" borderId="0" xfId="14" applyFont="1" applyAlignment="1">
      <alignment wrapText="1"/>
    </xf>
    <xf numFmtId="0" fontId="44" fillId="0" borderId="88" xfId="14" applyFont="1" applyBorder="1" applyAlignment="1">
      <alignment horizontal="center" vertical="center" wrapText="1"/>
    </xf>
    <xf numFmtId="40" fontId="11" fillId="4" borderId="1" xfId="9" applyFont="1" applyFill="1" applyBorder="1" applyAlignment="1">
      <alignment horizontal="center"/>
    </xf>
    <xf numFmtId="40" fontId="11" fillId="4" borderId="62" xfId="9" applyFont="1" applyFill="1" applyBorder="1" applyAlignment="1">
      <alignment horizontal="center"/>
    </xf>
    <xf numFmtId="0" fontId="96" fillId="0" borderId="0" xfId="14" applyFont="1"/>
    <xf numFmtId="40" fontId="11" fillId="4" borderId="66" xfId="9" applyFont="1" applyFill="1" applyBorder="1" applyAlignment="1">
      <alignment horizontal="center"/>
    </xf>
    <xf numFmtId="0" fontId="11" fillId="0" borderId="27" xfId="14" applyFont="1" applyBorder="1"/>
    <xf numFmtId="0" fontId="11" fillId="0" borderId="108" xfId="14" applyFont="1" applyBorder="1"/>
    <xf numFmtId="0" fontId="47" fillId="0" borderId="4" xfId="14" applyFont="1" applyBorder="1" applyAlignment="1">
      <alignment vertical="top"/>
    </xf>
    <xf numFmtId="0" fontId="11" fillId="0" borderId="4" xfId="14" applyFont="1" applyBorder="1" applyAlignment="1"/>
    <xf numFmtId="0" fontId="14" fillId="0" borderId="72" xfId="14" applyFont="1" applyFill="1" applyBorder="1" applyAlignment="1" applyProtection="1">
      <alignment horizontal="center" vertical="center" wrapText="1"/>
    </xf>
    <xf numFmtId="0" fontId="14" fillId="0" borderId="78" xfId="14" applyFont="1" applyFill="1" applyBorder="1" applyAlignment="1" applyProtection="1">
      <alignment horizontal="center" vertical="center" wrapText="1"/>
    </xf>
    <xf numFmtId="0" fontId="14" fillId="0" borderId="82" xfId="14" applyFont="1" applyFill="1" applyBorder="1" applyAlignment="1" applyProtection="1">
      <alignment horizontal="center" vertical="center" wrapText="1"/>
    </xf>
    <xf numFmtId="0" fontId="47" fillId="0" borderId="4" xfId="14" applyFont="1" applyBorder="1" applyAlignment="1">
      <alignment vertical="top" wrapText="1"/>
    </xf>
    <xf numFmtId="0" fontId="14" fillId="0" borderId="18" xfId="14" applyFont="1" applyBorder="1" applyAlignment="1">
      <alignment horizontal="center" vertical="center" wrapText="1"/>
    </xf>
    <xf numFmtId="0" fontId="14" fillId="0" borderId="82" xfId="14" applyFont="1" applyBorder="1" applyAlignment="1">
      <alignment horizontal="center" vertical="center" wrapText="1"/>
    </xf>
    <xf numFmtId="0" fontId="47" fillId="0" borderId="4" xfId="14" applyFont="1" applyBorder="1" applyAlignment="1"/>
    <xf numFmtId="38" fontId="11" fillId="0" borderId="1" xfId="9" applyNumberFormat="1" applyFont="1" applyBorder="1" applyAlignment="1"/>
    <xf numFmtId="2" fontId="11" fillId="0" borderId="1" xfId="9" applyNumberFormat="1" applyFont="1" applyBorder="1" applyAlignment="1"/>
    <xf numFmtId="0" fontId="135" fillId="0" borderId="1" xfId="14" applyFont="1" applyBorder="1"/>
    <xf numFmtId="0" fontId="8" fillId="0" borderId="1" xfId="14" applyBorder="1"/>
    <xf numFmtId="164" fontId="136" fillId="0" borderId="0" xfId="30" applyFont="1" applyAlignment="1" applyProtection="1">
      <alignment vertical="center"/>
    </xf>
    <xf numFmtId="0" fontId="14" fillId="17" borderId="0" xfId="14" applyFont="1" applyFill="1" applyBorder="1" applyAlignment="1" applyProtection="1">
      <alignment horizontal="left"/>
    </xf>
    <xf numFmtId="0" fontId="14" fillId="17" borderId="0" xfId="14" applyFont="1" applyFill="1" applyBorder="1" applyAlignment="1" applyProtection="1">
      <alignment horizontal="center"/>
    </xf>
    <xf numFmtId="0" fontId="114" fillId="17" borderId="0" xfId="13" applyFont="1" applyFill="1" applyBorder="1" applyProtection="1"/>
    <xf numFmtId="0" fontId="11" fillId="17" borderId="0" xfId="14" applyFont="1" applyFill="1" applyBorder="1" applyAlignment="1" applyProtection="1">
      <alignment horizontal="left"/>
      <protection locked="0"/>
    </xf>
    <xf numFmtId="0" fontId="46" fillId="17" borderId="0" xfId="14" applyFont="1" applyFill="1" applyBorder="1" applyAlignment="1" applyProtection="1">
      <alignment horizontal="center"/>
      <protection locked="0"/>
    </xf>
    <xf numFmtId="0" fontId="54" fillId="5" borderId="74" xfId="24" applyNumberFormat="1" applyFont="1" applyFill="1" applyBorder="1" applyAlignment="1" applyProtection="1">
      <alignment horizontal="center" vertical="center"/>
      <protection hidden="1"/>
    </xf>
    <xf numFmtId="0" fontId="11" fillId="14" borderId="76" xfId="12" applyFont="1" applyFill="1" applyBorder="1" applyAlignment="1" applyProtection="1">
      <alignment horizontal="left" vertical="center"/>
    </xf>
    <xf numFmtId="0" fontId="46" fillId="14" borderId="82" xfId="12" applyFont="1" applyFill="1" applyBorder="1" applyAlignment="1">
      <alignment horizontal="center" vertical="center"/>
    </xf>
    <xf numFmtId="0" fontId="46" fillId="14" borderId="241" xfId="12" applyFont="1" applyFill="1" applyBorder="1" applyAlignment="1">
      <alignment horizontal="center" vertical="center"/>
    </xf>
    <xf numFmtId="0" fontId="49" fillId="14" borderId="77" xfId="24" applyNumberFormat="1" applyFont="1" applyFill="1" applyBorder="1" applyAlignment="1" applyProtection="1">
      <alignment horizontal="center" vertical="center"/>
      <protection locked="0"/>
    </xf>
    <xf numFmtId="3" fontId="11" fillId="14" borderId="69" xfId="12" applyNumberFormat="1" applyFont="1" applyFill="1" applyBorder="1" applyAlignment="1" applyProtection="1">
      <alignment vertical="center"/>
      <protection locked="0"/>
    </xf>
    <xf numFmtId="3" fontId="11" fillId="14" borderId="82" xfId="12" applyNumberFormat="1" applyFont="1" applyFill="1" applyBorder="1" applyAlignment="1" applyProtection="1">
      <alignment vertical="center"/>
      <protection locked="0"/>
    </xf>
    <xf numFmtId="3" fontId="11" fillId="14" borderId="144" xfId="12" applyNumberFormat="1" applyFont="1" applyFill="1" applyBorder="1" applyAlignment="1" applyProtection="1">
      <alignment vertical="center"/>
      <protection locked="0"/>
    </xf>
    <xf numFmtId="3" fontId="11" fillId="14" borderId="241" xfId="12" applyNumberFormat="1" applyFont="1" applyFill="1" applyBorder="1" applyAlignment="1" applyProtection="1">
      <alignment vertical="center"/>
      <protection locked="0"/>
    </xf>
    <xf numFmtId="3" fontId="11" fillId="14" borderId="77" xfId="12" applyNumberFormat="1" applyFont="1" applyFill="1" applyBorder="1" applyAlignment="1" applyProtection="1">
      <alignment vertical="center"/>
      <protection locked="0"/>
    </xf>
    <xf numFmtId="0" fontId="43" fillId="0" borderId="16" xfId="0" applyFont="1" applyFill="1" applyBorder="1" applyAlignment="1" applyProtection="1">
      <alignment horizontal="left"/>
    </xf>
    <xf numFmtId="0" fontId="43" fillId="0" borderId="19" xfId="0" applyFont="1" applyFill="1" applyBorder="1" applyAlignment="1" applyProtection="1">
      <alignment horizontal="left"/>
    </xf>
    <xf numFmtId="0" fontId="46" fillId="0" borderId="58" xfId="0" applyFont="1" applyFill="1" applyBorder="1" applyAlignment="1" applyProtection="1">
      <alignment horizontal="center"/>
    </xf>
    <xf numFmtId="0" fontId="0" fillId="0" borderId="0" xfId="0" quotePrefix="1"/>
    <xf numFmtId="0" fontId="56" fillId="0" borderId="161" xfId="14" applyFont="1" applyFill="1" applyBorder="1" applyAlignment="1" applyProtection="1">
      <alignment horizontal="center" textRotation="255" wrapText="1"/>
      <protection hidden="1"/>
    </xf>
    <xf numFmtId="0" fontId="11" fillId="0" borderId="1" xfId="14" applyFont="1" applyFill="1" applyBorder="1" applyAlignment="1" applyProtection="1">
      <alignment horizontal="left"/>
      <protection hidden="1"/>
    </xf>
    <xf numFmtId="0" fontId="11" fillId="0" borderId="242" xfId="14" applyFont="1" applyFill="1" applyBorder="1" applyAlignment="1" applyProtection="1">
      <alignment horizontal="left"/>
      <protection hidden="1"/>
    </xf>
    <xf numFmtId="0" fontId="11" fillId="0" borderId="243" xfId="14" applyFont="1" applyFill="1" applyBorder="1" applyAlignment="1" applyProtection="1">
      <alignment horizontal="center"/>
      <protection hidden="1"/>
    </xf>
    <xf numFmtId="0" fontId="11" fillId="0" borderId="59" xfId="14" applyFont="1" applyFill="1" applyBorder="1" applyAlignment="1" applyProtection="1">
      <alignment horizontal="center"/>
      <protection hidden="1"/>
    </xf>
    <xf numFmtId="3" fontId="11" fillId="4" borderId="192" xfId="14" applyNumberFormat="1" applyFont="1" applyFill="1" applyBorder="1" applyAlignment="1" applyProtection="1">
      <protection hidden="1"/>
    </xf>
    <xf numFmtId="3" fontId="11" fillId="4" borderId="57" xfId="14" applyNumberFormat="1" applyFont="1" applyFill="1" applyBorder="1" applyAlignment="1" applyProtection="1">
      <protection hidden="1"/>
    </xf>
    <xf numFmtId="3" fontId="11" fillId="4" borderId="58" xfId="14" applyNumberFormat="1" applyFont="1" applyFill="1" applyBorder="1" applyAlignment="1" applyProtection="1">
      <protection hidden="1"/>
    </xf>
    <xf numFmtId="3" fontId="11" fillId="4" borderId="184" xfId="14" applyNumberFormat="1" applyFont="1" applyFill="1" applyBorder="1" applyAlignment="1" applyProtection="1">
      <protection hidden="1"/>
    </xf>
    <xf numFmtId="3" fontId="11" fillId="4" borderId="190" xfId="14" applyNumberFormat="1" applyFont="1" applyFill="1" applyBorder="1" applyAlignment="1" applyProtection="1">
      <protection hidden="1"/>
    </xf>
    <xf numFmtId="3" fontId="11" fillId="4" borderId="172" xfId="14" applyNumberFormat="1" applyFont="1" applyFill="1" applyBorder="1" applyAlignment="1" applyProtection="1">
      <protection hidden="1"/>
    </xf>
    <xf numFmtId="3" fontId="11" fillId="4" borderId="179" xfId="14" applyNumberFormat="1" applyFont="1" applyFill="1" applyBorder="1" applyAlignment="1" applyProtection="1">
      <protection hidden="1"/>
    </xf>
    <xf numFmtId="3" fontId="11" fillId="4" borderId="149" xfId="14" applyNumberFormat="1" applyFont="1" applyFill="1" applyBorder="1" applyAlignment="1" applyProtection="1">
      <protection hidden="1"/>
    </xf>
    <xf numFmtId="3" fontId="11" fillId="0" borderId="192" xfId="35" applyNumberFormat="1" applyFont="1" applyFill="1" applyBorder="1" applyProtection="1">
      <protection locked="0" hidden="1"/>
    </xf>
    <xf numFmtId="0" fontId="11" fillId="0" borderId="192" xfId="36" applyFont="1" applyFill="1" applyBorder="1" applyAlignment="1" applyProtection="1">
      <protection locked="0" hidden="1"/>
    </xf>
    <xf numFmtId="0" fontId="11" fillId="0" borderId="57" xfId="36" applyFont="1" applyFill="1" applyBorder="1" applyAlignment="1" applyProtection="1">
      <protection locked="0" hidden="1"/>
    </xf>
    <xf numFmtId="0" fontId="11" fillId="0" borderId="58" xfId="36" applyFont="1" applyFill="1" applyBorder="1" applyAlignment="1" applyProtection="1">
      <protection locked="0" hidden="1"/>
    </xf>
    <xf numFmtId="168" fontId="11" fillId="4" borderId="149" xfId="36" applyNumberFormat="1" applyFont="1" applyFill="1" applyBorder="1" applyAlignment="1" applyProtection="1">
      <protection hidden="1"/>
    </xf>
    <xf numFmtId="3" fontId="11" fillId="0" borderId="192" xfId="37" applyNumberFormat="1" applyFont="1" applyFill="1" applyBorder="1" applyProtection="1">
      <protection locked="0" hidden="1"/>
    </xf>
    <xf numFmtId="3" fontId="11" fillId="0" borderId="57" xfId="37" applyNumberFormat="1" applyFont="1" applyFill="1" applyBorder="1" applyProtection="1">
      <protection locked="0" hidden="1"/>
    </xf>
    <xf numFmtId="3" fontId="11" fillId="0" borderId="58" xfId="37" applyNumberFormat="1" applyFont="1" applyFill="1" applyBorder="1" applyProtection="1">
      <protection locked="0" hidden="1"/>
    </xf>
    <xf numFmtId="0" fontId="14" fillId="0" borderId="167" xfId="37" applyNumberFormat="1" applyFont="1" applyFill="1" applyBorder="1" applyAlignment="1" applyProtection="1">
      <alignment horizontal="centerContinuous" vertical="center"/>
      <protection hidden="1"/>
    </xf>
    <xf numFmtId="0" fontId="14" fillId="0" borderId="169" xfId="37" applyNumberFormat="1" applyFont="1" applyFill="1" applyBorder="1" applyAlignment="1" applyProtection="1">
      <alignment horizontal="centerContinuous" vertical="center"/>
      <protection hidden="1"/>
    </xf>
    <xf numFmtId="0" fontId="45" fillId="0" borderId="13" xfId="37" applyNumberFormat="1" applyFont="1" applyFill="1" applyBorder="1" applyAlignment="1" applyProtection="1">
      <alignment horizontal="center"/>
      <protection hidden="1"/>
    </xf>
    <xf numFmtId="0" fontId="45" fillId="0" borderId="15" xfId="37" applyNumberFormat="1" applyFont="1" applyFill="1" applyBorder="1" applyAlignment="1" applyProtection="1">
      <alignment horizontal="center"/>
      <protection hidden="1"/>
    </xf>
    <xf numFmtId="0" fontId="11" fillId="4" borderId="172" xfId="37" applyNumberFormat="1" applyFont="1" applyFill="1" applyBorder="1" applyProtection="1">
      <protection hidden="1"/>
    </xf>
    <xf numFmtId="168" fontId="11" fillId="4" borderId="4" xfId="37" applyNumberFormat="1" applyFont="1" applyFill="1" applyBorder="1" applyProtection="1">
      <protection hidden="1"/>
    </xf>
    <xf numFmtId="3" fontId="11" fillId="0" borderId="192" xfId="38" applyNumberFormat="1" applyFont="1" applyFill="1" applyBorder="1" applyProtection="1">
      <protection locked="0" hidden="1"/>
    </xf>
    <xf numFmtId="3" fontId="11" fillId="0" borderId="57" xfId="38" applyNumberFormat="1" applyFont="1" applyFill="1" applyBorder="1" applyProtection="1">
      <protection locked="0" hidden="1"/>
    </xf>
    <xf numFmtId="3" fontId="11" fillId="0" borderId="58" xfId="38" applyNumberFormat="1" applyFont="1" applyFill="1" applyBorder="1" applyProtection="1">
      <protection locked="0" hidden="1"/>
    </xf>
    <xf numFmtId="0" fontId="11" fillId="2" borderId="244" xfId="24" applyNumberFormat="1" applyFont="1" applyBorder="1" applyAlignment="1" applyProtection="1">
      <alignment vertical="center"/>
      <protection locked="0" hidden="1"/>
    </xf>
    <xf numFmtId="0" fontId="11" fillId="2" borderId="135" xfId="24" applyNumberFormat="1" applyFont="1" applyBorder="1" applyAlignment="1" applyProtection="1">
      <alignment vertical="center"/>
      <protection locked="0" hidden="1"/>
    </xf>
    <xf numFmtId="0" fontId="11" fillId="2" borderId="244" xfId="24" applyNumberFormat="1" applyFont="1" applyBorder="1" applyAlignment="1" applyProtection="1">
      <alignment vertical="center"/>
      <protection hidden="1"/>
    </xf>
    <xf numFmtId="0" fontId="11" fillId="3" borderId="244" xfId="24" applyNumberFormat="1" applyFont="1" applyFill="1" applyBorder="1" applyAlignment="1" applyProtection="1">
      <alignment vertical="center"/>
      <protection locked="0" hidden="1"/>
    </xf>
    <xf numFmtId="0" fontId="11" fillId="3" borderId="135" xfId="24" applyNumberFormat="1" applyFont="1" applyFill="1" applyBorder="1" applyAlignment="1" applyProtection="1">
      <alignment vertical="center"/>
      <protection locked="0" hidden="1"/>
    </xf>
    <xf numFmtId="0" fontId="11" fillId="3" borderId="244" xfId="24" applyNumberFormat="1" applyFont="1" applyFill="1" applyBorder="1" applyAlignment="1" applyProtection="1">
      <alignment vertical="center"/>
      <protection hidden="1"/>
    </xf>
    <xf numFmtId="0" fontId="132" fillId="17" borderId="0" xfId="0" applyFont="1" applyFill="1" applyBorder="1" applyAlignment="1">
      <alignment horizontal="center" wrapText="1"/>
    </xf>
    <xf numFmtId="0" fontId="137" fillId="0" borderId="2" xfId="0" applyFont="1" applyBorder="1" applyAlignment="1">
      <alignment horizontal="center"/>
    </xf>
    <xf numFmtId="0" fontId="11" fillId="23" borderId="88" xfId="0" applyFont="1" applyFill="1" applyBorder="1"/>
    <xf numFmtId="0" fontId="14" fillId="0" borderId="9" xfId="14" applyFont="1" applyFill="1" applyBorder="1" applyAlignment="1" applyProtection="1">
      <alignment horizontal="center" vertical="center"/>
      <protection hidden="1"/>
    </xf>
    <xf numFmtId="0" fontId="14" fillId="0" borderId="0" xfId="14" applyFont="1" applyFill="1" applyBorder="1" applyAlignment="1" applyProtection="1">
      <alignment horizontal="center" vertical="center"/>
      <protection hidden="1"/>
    </xf>
    <xf numFmtId="0" fontId="4" fillId="0" borderId="2" xfId="14" applyFont="1" applyFill="1" applyBorder="1" applyAlignment="1" applyProtection="1">
      <alignment horizontal="center"/>
      <protection hidden="1"/>
    </xf>
    <xf numFmtId="0" fontId="4" fillId="0" borderId="0" xfId="14" applyFont="1" applyFill="1" applyBorder="1" applyAlignment="1" applyProtection="1">
      <alignment horizontal="center"/>
      <protection hidden="1"/>
    </xf>
    <xf numFmtId="0" fontId="4" fillId="0" borderId="60" xfId="14" applyFont="1" applyFill="1" applyBorder="1" applyAlignment="1" applyProtection="1">
      <alignment horizontal="center"/>
      <protection hidden="1"/>
    </xf>
    <xf numFmtId="0" fontId="11" fillId="0" borderId="16" xfId="14" applyFont="1" applyBorder="1" applyAlignment="1">
      <alignment horizontal="left"/>
    </xf>
    <xf numFmtId="0" fontId="11" fillId="0" borderId="59" xfId="14" applyFont="1" applyBorder="1" applyAlignment="1">
      <alignment horizontal="center"/>
    </xf>
    <xf numFmtId="3" fontId="11" fillId="0" borderId="78" xfId="14" applyNumberFormat="1" applyFont="1" applyBorder="1" applyProtection="1">
      <protection locked="0"/>
    </xf>
    <xf numFmtId="3" fontId="11" fillId="0" borderId="81" xfId="14" applyNumberFormat="1" applyFont="1" applyFill="1" applyBorder="1" applyAlignment="1" applyProtection="1">
      <protection locked="0"/>
    </xf>
    <xf numFmtId="0" fontId="47" fillId="0" borderId="27" xfId="14" applyFont="1" applyFill="1" applyBorder="1" applyAlignment="1" applyProtection="1"/>
    <xf numFmtId="0" fontId="46" fillId="0" borderId="69" xfId="14" applyFont="1" applyFill="1" applyBorder="1" applyAlignment="1" applyProtection="1">
      <alignment horizontal="left" vertical="center"/>
    </xf>
    <xf numFmtId="0" fontId="93" fillId="0" borderId="146" xfId="14" applyFont="1" applyFill="1" applyBorder="1" applyAlignment="1" applyProtection="1">
      <alignment horizontal="left"/>
    </xf>
    <xf numFmtId="165" fontId="110" fillId="0" borderId="0" xfId="30" applyNumberFormat="1" applyFont="1" applyAlignment="1" applyProtection="1">
      <alignment vertical="center"/>
      <protection locked="0"/>
    </xf>
    <xf numFmtId="0" fontId="11" fillId="0" borderId="16" xfId="14" applyFont="1" applyBorder="1" applyAlignment="1">
      <alignment horizontal="centerContinuous"/>
    </xf>
    <xf numFmtId="0" fontId="11" fillId="0" borderId="1" xfId="14" applyFont="1" applyBorder="1" applyAlignment="1">
      <alignment horizontal="centerContinuous"/>
    </xf>
    <xf numFmtId="0" fontId="4" fillId="17" borderId="0" xfId="16" applyFill="1"/>
    <xf numFmtId="0" fontId="14" fillId="0" borderId="70" xfId="14" applyFont="1" applyBorder="1" applyAlignment="1">
      <alignment horizontal="left"/>
    </xf>
    <xf numFmtId="0" fontId="14" fillId="0" borderId="72" xfId="14" applyFont="1" applyBorder="1" applyAlignment="1">
      <alignment horizontal="center"/>
    </xf>
    <xf numFmtId="0" fontId="11" fillId="0" borderId="16" xfId="14" applyFont="1" applyBorder="1" applyAlignment="1" applyProtection="1">
      <alignment horizontal="left"/>
      <protection locked="0"/>
    </xf>
    <xf numFmtId="0" fontId="46" fillId="0" borderId="78" xfId="14" applyFont="1" applyBorder="1" applyAlignment="1" applyProtection="1">
      <alignment horizontal="center"/>
      <protection locked="0"/>
    </xf>
    <xf numFmtId="0" fontId="11" fillId="0" borderId="1" xfId="14" applyFont="1" applyBorder="1" applyAlignment="1" applyProtection="1">
      <alignment horizontal="left"/>
      <protection locked="0"/>
    </xf>
    <xf numFmtId="0" fontId="14" fillId="0" borderId="19" xfId="14" applyFont="1" applyBorder="1" applyAlignment="1">
      <alignment horizontal="left"/>
    </xf>
    <xf numFmtId="0" fontId="14" fillId="0" borderId="18" xfId="14" applyFont="1" applyBorder="1" applyAlignment="1">
      <alignment horizontal="center"/>
    </xf>
    <xf numFmtId="0" fontId="14" fillId="0" borderId="16" xfId="14" applyFont="1" applyBorder="1" applyAlignment="1">
      <alignment horizontal="left"/>
    </xf>
    <xf numFmtId="0" fontId="11" fillId="0" borderId="76" xfId="14" applyFont="1" applyBorder="1" applyAlignment="1" applyProtection="1">
      <alignment horizontal="left"/>
      <protection locked="0"/>
    </xf>
    <xf numFmtId="0" fontId="46" fillId="0" borderId="82" xfId="14" applyFont="1" applyBorder="1" applyAlignment="1" applyProtection="1">
      <alignment horizontal="center"/>
      <protection locked="0"/>
    </xf>
    <xf numFmtId="0" fontId="11" fillId="0" borderId="70" xfId="14" applyFont="1" applyBorder="1" applyAlignment="1">
      <alignment horizontal="centerContinuous"/>
    </xf>
    <xf numFmtId="0" fontId="11" fillId="0" borderId="72" xfId="14" applyFont="1" applyBorder="1" applyAlignment="1">
      <alignment horizontal="centerContinuous"/>
    </xf>
    <xf numFmtId="0" fontId="114" fillId="0" borderId="27" xfId="13" applyFont="1" applyBorder="1"/>
    <xf numFmtId="0" fontId="11" fillId="0" borderId="245" xfId="14" applyFont="1" applyBorder="1" applyAlignment="1" applyProtection="1">
      <alignment horizontal="center"/>
      <protection locked="0"/>
    </xf>
    <xf numFmtId="0" fontId="11" fillId="0" borderId="241" xfId="14" applyFont="1" applyBorder="1" applyAlignment="1" applyProtection="1">
      <alignment horizontal="center"/>
      <protection locked="0"/>
    </xf>
    <xf numFmtId="164" fontId="109" fillId="0" borderId="0" xfId="30" applyFont="1" applyAlignment="1" applyProtection="1">
      <alignment vertical="center"/>
    </xf>
    <xf numFmtId="165" fontId="109" fillId="0" borderId="0" xfId="30" applyNumberFormat="1" applyFont="1" applyAlignment="1" applyProtection="1">
      <alignment vertical="center"/>
      <protection locked="0"/>
    </xf>
    <xf numFmtId="164" fontId="136" fillId="0" borderId="0" xfId="30" applyFont="1" applyAlignment="1">
      <alignment vertical="center"/>
    </xf>
    <xf numFmtId="164" fontId="109" fillId="17" borderId="0" xfId="30" applyFont="1" applyFill="1" applyAlignment="1" applyProtection="1">
      <alignment vertical="center"/>
      <protection hidden="1"/>
    </xf>
    <xf numFmtId="164" fontId="136" fillId="0" borderId="0" xfId="30" applyFont="1" applyAlignment="1" applyProtection="1">
      <alignment vertical="center"/>
      <protection hidden="1"/>
    </xf>
    <xf numFmtId="0" fontId="138" fillId="0" borderId="0" xfId="30" applyNumberFormat="1" applyFont="1" applyAlignment="1" applyProtection="1">
      <alignment horizontal="center" vertical="center" wrapText="1"/>
      <protection hidden="1"/>
    </xf>
    <xf numFmtId="164" fontId="109" fillId="17" borderId="0" xfId="30" applyFont="1" applyFill="1" applyBorder="1" applyAlignment="1" applyProtection="1">
      <alignment vertical="center"/>
      <protection hidden="1"/>
    </xf>
    <xf numFmtId="0" fontId="139" fillId="17" borderId="0" xfId="14" applyFont="1" applyFill="1" applyProtection="1">
      <protection hidden="1"/>
    </xf>
    <xf numFmtId="0" fontId="11" fillId="0" borderId="1" xfId="14" applyFont="1" applyBorder="1" applyProtection="1">
      <protection hidden="1"/>
    </xf>
    <xf numFmtId="3" fontId="11" fillId="0" borderId="68" xfId="35" applyNumberFormat="1" applyFont="1" applyFill="1" applyBorder="1" applyProtection="1">
      <protection hidden="1"/>
    </xf>
    <xf numFmtId="3" fontId="11" fillId="0" borderId="192" xfId="35" applyNumberFormat="1" applyFont="1" applyFill="1" applyBorder="1" applyProtection="1">
      <protection hidden="1"/>
    </xf>
    <xf numFmtId="3" fontId="11" fillId="0" borderId="102" xfId="40" applyNumberFormat="1" applyFont="1" applyFill="1" applyBorder="1" applyProtection="1">
      <protection locked="0" hidden="1"/>
    </xf>
    <xf numFmtId="3" fontId="11" fillId="0" borderId="214" xfId="40" applyNumberFormat="1" applyFont="1" applyFill="1" applyBorder="1" applyProtection="1">
      <protection locked="0" hidden="1"/>
    </xf>
    <xf numFmtId="0" fontId="11" fillId="0" borderId="214" xfId="40" applyNumberFormat="1" applyFont="1" applyFill="1" applyBorder="1" applyProtection="1">
      <protection locked="0" hidden="1"/>
    </xf>
    <xf numFmtId="3" fontId="11" fillId="0" borderId="57" xfId="40" applyNumberFormat="1" applyFont="1" applyFill="1" applyBorder="1" applyProtection="1">
      <protection locked="0" hidden="1"/>
    </xf>
    <xf numFmtId="3" fontId="11" fillId="0" borderId="3" xfId="40" applyNumberFormat="1" applyFont="1" applyFill="1" applyBorder="1" applyProtection="1">
      <protection locked="0" hidden="1"/>
    </xf>
    <xf numFmtId="0" fontId="11" fillId="0" borderId="3" xfId="40" applyNumberFormat="1" applyFont="1" applyFill="1" applyBorder="1" applyProtection="1">
      <protection locked="0" hidden="1"/>
    </xf>
    <xf numFmtId="4" fontId="11" fillId="0" borderId="17" xfId="14" applyNumberFormat="1" applyFont="1" applyFill="1" applyBorder="1" applyProtection="1">
      <protection locked="0" hidden="1"/>
    </xf>
    <xf numFmtId="3" fontId="11" fillId="0" borderId="17" xfId="14" applyNumberFormat="1" applyFont="1" applyFill="1" applyBorder="1" applyProtection="1">
      <protection locked="0" hidden="1"/>
    </xf>
    <xf numFmtId="3" fontId="11" fillId="0" borderId="65" xfId="14" applyNumberFormat="1" applyFont="1" applyFill="1" applyBorder="1" applyProtection="1">
      <protection locked="0" hidden="1"/>
    </xf>
    <xf numFmtId="3" fontId="11" fillId="0" borderId="246" xfId="14" applyNumberFormat="1" applyFont="1" applyFill="1" applyBorder="1" applyProtection="1">
      <protection locked="0" hidden="1"/>
    </xf>
    <xf numFmtId="3" fontId="4" fillId="0" borderId="12" xfId="14" applyNumberFormat="1" applyFont="1" applyFill="1" applyBorder="1" applyProtection="1">
      <protection locked="0" hidden="1"/>
    </xf>
    <xf numFmtId="3" fontId="4" fillId="16" borderId="12" xfId="0" applyNumberFormat="1" applyFont="1" applyFill="1" applyBorder="1" applyProtection="1">
      <protection hidden="1"/>
    </xf>
    <xf numFmtId="3" fontId="4" fillId="0" borderId="82" xfId="14" applyNumberFormat="1" applyFont="1" applyFill="1" applyBorder="1" applyProtection="1">
      <protection locked="0" hidden="1"/>
    </xf>
    <xf numFmtId="0" fontId="14" fillId="18" borderId="218" xfId="0" applyFont="1" applyFill="1" applyBorder="1" applyAlignment="1" applyProtection="1">
      <alignment horizontal="center" vertical="center" wrapText="1"/>
      <protection hidden="1"/>
    </xf>
    <xf numFmtId="0" fontId="14" fillId="20" borderId="218" xfId="0" applyFont="1" applyFill="1" applyBorder="1" applyAlignment="1" applyProtection="1">
      <alignment horizontal="center" vertical="center" wrapText="1"/>
      <protection hidden="1"/>
    </xf>
    <xf numFmtId="0" fontId="14" fillId="21" borderId="218" xfId="0" applyFont="1" applyFill="1" applyBorder="1" applyAlignment="1" applyProtection="1">
      <alignment horizontal="center" vertical="center" wrapText="1"/>
      <protection hidden="1"/>
    </xf>
    <xf numFmtId="0" fontId="14" fillId="22" borderId="218" xfId="0" applyFont="1" applyFill="1" applyBorder="1" applyAlignment="1" applyProtection="1">
      <alignment horizontal="center" vertical="center" wrapText="1"/>
      <protection hidden="1"/>
    </xf>
    <xf numFmtId="0" fontId="14" fillId="0" borderId="72" xfId="14" applyFont="1" applyBorder="1" applyAlignment="1" applyProtection="1">
      <alignment horizontal="center"/>
      <protection hidden="1"/>
    </xf>
    <xf numFmtId="0" fontId="14" fillId="0" borderId="18" xfId="14" applyFont="1" applyBorder="1" applyAlignment="1" applyProtection="1">
      <alignment horizontal="center"/>
      <protection hidden="1"/>
    </xf>
    <xf numFmtId="0" fontId="14" fillId="0" borderId="78" xfId="14" applyFont="1" applyBorder="1" applyAlignment="1" applyProtection="1">
      <alignment horizontal="center"/>
      <protection hidden="1"/>
    </xf>
    <xf numFmtId="0" fontId="14" fillId="0" borderId="72" xfId="14" applyFont="1" applyFill="1" applyBorder="1" applyAlignment="1" applyProtection="1">
      <alignment horizontal="center"/>
      <protection hidden="1"/>
    </xf>
    <xf numFmtId="0" fontId="14" fillId="0" borderId="78" xfId="14" applyFont="1" applyFill="1" applyBorder="1" applyAlignment="1" applyProtection="1">
      <alignment horizontal="center"/>
      <protection hidden="1"/>
    </xf>
    <xf numFmtId="0" fontId="14" fillId="0" borderId="18" xfId="14" applyFont="1" applyFill="1" applyBorder="1" applyAlignment="1" applyProtection="1">
      <alignment horizontal="center"/>
      <protection hidden="1"/>
    </xf>
    <xf numFmtId="49" fontId="0" fillId="0" borderId="1" xfId="0" applyNumberFormat="1" applyBorder="1" applyAlignment="1" applyProtection="1">
      <alignment vertical="center"/>
      <protection locked="0"/>
    </xf>
    <xf numFmtId="49" fontId="0" fillId="0" borderId="1" xfId="0" applyNumberFormat="1" applyBorder="1" applyProtection="1">
      <protection locked="0"/>
    </xf>
    <xf numFmtId="3" fontId="11" fillId="2" borderId="27" xfId="24" applyNumberFormat="1" applyFont="1" applyBorder="1" applyProtection="1">
      <protection hidden="1"/>
    </xf>
    <xf numFmtId="3" fontId="11" fillId="2" borderId="155" xfId="24" applyNumberFormat="1" applyFont="1" applyBorder="1" applyProtection="1">
      <protection hidden="1"/>
    </xf>
    <xf numFmtId="3" fontId="11" fillId="2" borderId="154" xfId="24" applyNumberFormat="1" applyFont="1" applyBorder="1" applyProtection="1">
      <protection hidden="1"/>
    </xf>
    <xf numFmtId="3" fontId="11" fillId="2" borderId="146" xfId="24" applyNumberFormat="1" applyFont="1" applyBorder="1" applyProtection="1">
      <protection hidden="1"/>
    </xf>
    <xf numFmtId="0" fontId="49" fillId="2" borderId="150" xfId="24" applyNumberFormat="1" applyFont="1" applyBorder="1" applyAlignment="1" applyProtection="1">
      <alignment horizontal="center"/>
      <protection hidden="1"/>
    </xf>
    <xf numFmtId="0" fontId="18" fillId="2" borderId="27" xfId="24" applyNumberFormat="1" applyBorder="1" applyProtection="1">
      <protection hidden="1"/>
    </xf>
    <xf numFmtId="3" fontId="11" fillId="3" borderId="27" xfId="24" applyNumberFormat="1" applyFont="1" applyFill="1" applyBorder="1" applyProtection="1">
      <protection hidden="1"/>
    </xf>
    <xf numFmtId="3" fontId="11" fillId="3" borderId="155" xfId="24" applyNumberFormat="1" applyFont="1" applyFill="1" applyBorder="1" applyProtection="1">
      <protection hidden="1"/>
    </xf>
    <xf numFmtId="3" fontId="11" fillId="3" borderId="154" xfId="24" applyNumberFormat="1" applyFont="1" applyFill="1" applyBorder="1" applyProtection="1">
      <protection hidden="1"/>
    </xf>
    <xf numFmtId="3" fontId="11" fillId="3" borderId="146" xfId="24" applyNumberFormat="1" applyFont="1" applyFill="1" applyBorder="1" applyProtection="1">
      <protection hidden="1"/>
    </xf>
    <xf numFmtId="0" fontId="49" fillId="3" borderId="150" xfId="24" applyNumberFormat="1" applyFont="1" applyFill="1" applyBorder="1" applyAlignment="1" applyProtection="1">
      <alignment horizontal="center"/>
      <protection hidden="1"/>
    </xf>
    <xf numFmtId="0" fontId="18" fillId="3" borderId="27" xfId="24" applyNumberFormat="1" applyFill="1" applyBorder="1" applyProtection="1">
      <protection hidden="1"/>
    </xf>
    <xf numFmtId="3" fontId="11" fillId="0" borderId="1" xfId="0" applyNumberFormat="1" applyFont="1" applyFill="1" applyBorder="1" applyAlignment="1"/>
    <xf numFmtId="3" fontId="11" fillId="0" borderId="1" xfId="0" quotePrefix="1" applyNumberFormat="1" applyFont="1" applyFill="1" applyBorder="1" applyAlignment="1"/>
    <xf numFmtId="164" fontId="10" fillId="0" borderId="0" xfId="30" applyFont="1" applyFill="1" applyAlignment="1" applyProtection="1">
      <alignment vertical="center"/>
    </xf>
    <xf numFmtId="164" fontId="20" fillId="0" borderId="0" xfId="30" applyFont="1" applyFill="1" applyAlignment="1" applyProtection="1">
      <alignment vertical="center"/>
    </xf>
    <xf numFmtId="164" fontId="97" fillId="0" borderId="0" xfId="30" applyFont="1" applyFill="1" applyAlignment="1" applyProtection="1">
      <alignment horizontal="right" vertical="center"/>
    </xf>
    <xf numFmtId="0" fontId="12" fillId="0" borderId="0" xfId="30" applyNumberFormat="1" applyFont="1" applyFill="1" applyAlignment="1">
      <alignment horizontal="center" vertical="center" wrapText="1"/>
    </xf>
    <xf numFmtId="1" fontId="4" fillId="13" borderId="1" xfId="30" applyNumberFormat="1" applyFont="1" applyFill="1" applyBorder="1" applyAlignment="1" applyProtection="1">
      <alignment vertical="center"/>
      <protection hidden="1"/>
    </xf>
    <xf numFmtId="0" fontId="46" fillId="0" borderId="64" xfId="0" applyFont="1" applyFill="1" applyBorder="1" applyAlignment="1" applyProtection="1">
      <alignment horizontal="center" wrapText="1"/>
    </xf>
    <xf numFmtId="0" fontId="11" fillId="0" borderId="0" xfId="32" applyNumberFormat="1" applyFont="1" applyFill="1" applyBorder="1" applyAlignment="1" applyProtection="1">
      <alignment horizontal="left" wrapText="1"/>
      <protection hidden="1"/>
    </xf>
    <xf numFmtId="3" fontId="11" fillId="13" borderId="184" xfId="14" applyNumberFormat="1" applyFont="1" applyFill="1" applyBorder="1" applyAlignment="1" applyProtection="1">
      <protection hidden="1"/>
    </xf>
    <xf numFmtId="3" fontId="11" fillId="13" borderId="190" xfId="14" applyNumberFormat="1" applyFont="1" applyFill="1" applyBorder="1" applyAlignment="1" applyProtection="1">
      <protection hidden="1"/>
    </xf>
    <xf numFmtId="3" fontId="11" fillId="13" borderId="70" xfId="35" applyNumberFormat="1" applyFont="1" applyFill="1" applyBorder="1" applyProtection="1">
      <protection hidden="1"/>
    </xf>
    <xf numFmtId="3" fontId="11" fillId="13" borderId="180" xfId="35" applyNumberFormat="1" applyFont="1" applyFill="1" applyBorder="1" applyProtection="1">
      <protection hidden="1"/>
    </xf>
    <xf numFmtId="3" fontId="11" fillId="13" borderId="72" xfId="35" applyNumberFormat="1" applyFont="1" applyFill="1" applyBorder="1" applyProtection="1">
      <protection hidden="1"/>
    </xf>
    <xf numFmtId="3" fontId="11" fillId="13" borderId="175" xfId="35" applyNumberFormat="1" applyFont="1" applyFill="1" applyBorder="1" applyProtection="1">
      <protection hidden="1"/>
    </xf>
    <xf numFmtId="3" fontId="11" fillId="13" borderId="7" xfId="14" applyNumberFormat="1" applyFont="1" applyFill="1" applyBorder="1" applyAlignment="1" applyProtection="1">
      <protection hidden="1"/>
    </xf>
    <xf numFmtId="3" fontId="11" fillId="13" borderId="68" xfId="35" applyNumberFormat="1" applyFont="1" applyFill="1" applyBorder="1" applyProtection="1">
      <protection hidden="1"/>
    </xf>
    <xf numFmtId="3" fontId="11" fillId="13" borderId="192" xfId="35" applyNumberFormat="1" applyFont="1" applyFill="1" applyBorder="1" applyProtection="1">
      <protection hidden="1"/>
    </xf>
    <xf numFmtId="0" fontId="11" fillId="13" borderId="57" xfId="36" applyFont="1" applyFill="1" applyBorder="1" applyAlignment="1" applyProtection="1">
      <protection hidden="1"/>
    </xf>
    <xf numFmtId="0" fontId="11" fillId="13" borderId="58" xfId="36" applyFont="1" applyFill="1" applyBorder="1" applyAlignment="1" applyProtection="1">
      <protection hidden="1"/>
    </xf>
    <xf numFmtId="3" fontId="11" fillId="13" borderId="57" xfId="37" applyNumberFormat="1" applyFont="1" applyFill="1" applyBorder="1" applyProtection="1">
      <protection hidden="1"/>
    </xf>
    <xf numFmtId="3" fontId="11" fillId="13" borderId="58" xfId="37" applyNumberFormat="1" applyFont="1" applyFill="1" applyBorder="1" applyProtection="1">
      <protection hidden="1"/>
    </xf>
    <xf numFmtId="3" fontId="11" fillId="13" borderId="65" xfId="37" applyNumberFormat="1" applyFont="1" applyFill="1" applyBorder="1" applyProtection="1">
      <protection hidden="1"/>
    </xf>
    <xf numFmtId="3" fontId="11" fillId="13" borderId="2" xfId="37" applyNumberFormat="1" applyFont="1" applyFill="1" applyBorder="1" applyProtection="1">
      <protection hidden="1"/>
    </xf>
    <xf numFmtId="0" fontId="11" fillId="13" borderId="65" xfId="37" applyNumberFormat="1" applyFont="1" applyFill="1" applyBorder="1" applyProtection="1">
      <protection hidden="1"/>
    </xf>
    <xf numFmtId="0" fontId="11" fillId="13" borderId="67" xfId="37" applyNumberFormat="1" applyFont="1" applyFill="1" applyBorder="1" applyProtection="1">
      <protection hidden="1"/>
    </xf>
    <xf numFmtId="3" fontId="11" fillId="13" borderId="57" xfId="38" applyNumberFormat="1" applyFont="1" applyFill="1" applyBorder="1" applyProtection="1">
      <protection hidden="1"/>
    </xf>
    <xf numFmtId="3" fontId="11" fillId="13" borderId="58" xfId="38" applyNumberFormat="1" applyFont="1" applyFill="1" applyBorder="1" applyProtection="1">
      <protection hidden="1"/>
    </xf>
    <xf numFmtId="3" fontId="11" fillId="13" borderId="57" xfId="39" applyNumberFormat="1" applyFont="1" applyFill="1" applyBorder="1" applyAlignment="1" applyProtection="1">
      <protection hidden="1"/>
    </xf>
    <xf numFmtId="3" fontId="11" fillId="13" borderId="97" xfId="39" applyNumberFormat="1" applyFont="1" applyFill="1" applyBorder="1" applyAlignment="1" applyProtection="1">
      <protection hidden="1"/>
    </xf>
    <xf numFmtId="3" fontId="11" fillId="13" borderId="98" xfId="39" applyNumberFormat="1" applyFont="1" applyFill="1" applyBorder="1" applyAlignment="1" applyProtection="1">
      <protection hidden="1"/>
    </xf>
    <xf numFmtId="3" fontId="11" fillId="13" borderId="65" xfId="14" applyNumberFormat="1" applyFont="1" applyFill="1" applyBorder="1" applyAlignment="1" applyProtection="1">
      <alignment horizontal="center"/>
      <protection hidden="1"/>
    </xf>
    <xf numFmtId="3" fontId="11" fillId="13" borderId="7" xfId="14" applyNumberFormat="1" applyFont="1" applyFill="1" applyBorder="1" applyAlignment="1" applyProtection="1">
      <alignment horizontal="center"/>
      <protection hidden="1"/>
    </xf>
    <xf numFmtId="3" fontId="11" fillId="13" borderId="100" xfId="14" applyNumberFormat="1" applyFont="1" applyFill="1" applyBorder="1" applyAlignment="1" applyProtection="1">
      <alignment horizontal="center"/>
      <protection hidden="1"/>
    </xf>
    <xf numFmtId="4" fontId="11" fillId="13" borderId="17" xfId="14" applyNumberFormat="1" applyFont="1" applyFill="1" applyBorder="1" applyProtection="1">
      <protection hidden="1"/>
    </xf>
    <xf numFmtId="3" fontId="11" fillId="13" borderId="17" xfId="14" applyNumberFormat="1" applyFont="1" applyFill="1" applyBorder="1" applyProtection="1">
      <protection hidden="1"/>
    </xf>
    <xf numFmtId="3" fontId="11" fillId="13" borderId="65" xfId="14" applyNumberFormat="1" applyFont="1" applyFill="1" applyBorder="1" applyProtection="1">
      <protection hidden="1"/>
    </xf>
    <xf numFmtId="3" fontId="11" fillId="13" borderId="246" xfId="14" applyNumberFormat="1" applyFont="1" applyFill="1" applyBorder="1" applyProtection="1">
      <protection hidden="1"/>
    </xf>
    <xf numFmtId="0" fontId="69" fillId="0" borderId="207" xfId="40" applyFont="1" applyFill="1" applyBorder="1" applyAlignment="1" applyProtection="1">
      <alignment horizontal="centerContinuous" vertical="center"/>
    </xf>
    <xf numFmtId="0" fontId="69" fillId="0" borderId="208" xfId="40" applyFont="1" applyFill="1" applyBorder="1" applyAlignment="1" applyProtection="1">
      <alignment horizontal="center" vertical="center"/>
    </xf>
    <xf numFmtId="0" fontId="45" fillId="0" borderId="210" xfId="40" applyFont="1" applyFill="1" applyBorder="1" applyAlignment="1" applyProtection="1">
      <alignment horizontal="center"/>
    </xf>
    <xf numFmtId="0" fontId="45" fillId="0" borderId="183" xfId="40" applyFont="1" applyFill="1" applyBorder="1" applyAlignment="1" applyProtection="1">
      <alignment horizontal="center"/>
    </xf>
    <xf numFmtId="3" fontId="11" fillId="13" borderId="57" xfId="40" applyNumberFormat="1" applyFont="1" applyFill="1" applyBorder="1" applyProtection="1">
      <protection hidden="1"/>
    </xf>
    <xf numFmtId="3" fontId="11" fillId="13" borderId="3" xfId="40" applyNumberFormat="1" applyFont="1" applyFill="1" applyBorder="1" applyProtection="1">
      <protection hidden="1"/>
    </xf>
    <xf numFmtId="0" fontId="11" fillId="13" borderId="3" xfId="40" applyNumberFormat="1" applyFont="1" applyFill="1" applyBorder="1" applyProtection="1">
      <protection hidden="1"/>
    </xf>
    <xf numFmtId="3" fontId="11" fillId="13" borderId="214" xfId="40" applyNumberFormat="1" applyFont="1" applyFill="1" applyBorder="1" applyProtection="1">
      <protection hidden="1"/>
    </xf>
    <xf numFmtId="3" fontId="11" fillId="13" borderId="102" xfId="40" applyNumberFormat="1" applyFont="1" applyFill="1" applyBorder="1" applyProtection="1">
      <protection hidden="1"/>
    </xf>
    <xf numFmtId="1" fontId="0" fillId="0" borderId="0" xfId="0" applyNumberFormat="1"/>
    <xf numFmtId="0" fontId="47" fillId="12" borderId="0" xfId="23" applyNumberFormat="1" applyFont="1" applyFill="1" applyBorder="1" applyProtection="1"/>
    <xf numFmtId="0" fontId="122" fillId="12" borderId="0" xfId="23" applyNumberFormat="1" applyFont="1" applyFill="1" applyBorder="1"/>
    <xf numFmtId="0" fontId="47" fillId="12" borderId="0" xfId="23" applyNumberFormat="1" applyFont="1" applyFill="1" applyBorder="1"/>
    <xf numFmtId="0" fontId="8" fillId="0" borderId="0" xfId="0" applyFont="1" applyFill="1" applyBorder="1"/>
    <xf numFmtId="0" fontId="18" fillId="12" borderId="0" xfId="23" applyNumberFormat="1" applyFont="1" applyFill="1" applyBorder="1" applyProtection="1"/>
    <xf numFmtId="0" fontId="18" fillId="12" borderId="0" xfId="23" applyNumberFormat="1" applyFont="1" applyFill="1" applyBorder="1"/>
    <xf numFmtId="0" fontId="140" fillId="24" borderId="83" xfId="23" applyNumberFormat="1" applyFont="1" applyFill="1" applyBorder="1" applyAlignment="1" applyProtection="1">
      <alignment horizontal="centerContinuous" vertical="center"/>
    </xf>
    <xf numFmtId="0" fontId="140" fillId="24" borderId="230" xfId="23" applyNumberFormat="1" applyFont="1" applyFill="1" applyBorder="1" applyAlignment="1" applyProtection="1">
      <alignment horizontal="centerContinuous" vertical="center"/>
    </xf>
    <xf numFmtId="0" fontId="141" fillId="12" borderId="0" xfId="23" applyNumberFormat="1" applyFont="1" applyFill="1" applyBorder="1"/>
    <xf numFmtId="0" fontId="11" fillId="12" borderId="0" xfId="23" applyNumberFormat="1" applyFont="1" applyFill="1" applyBorder="1"/>
    <xf numFmtId="1" fontId="72" fillId="25" borderId="16" xfId="0" applyNumberFormat="1" applyFont="1" applyFill="1" applyBorder="1" applyAlignment="1">
      <alignment horizontal="center" vertical="center"/>
    </xf>
    <xf numFmtId="1" fontId="72" fillId="0" borderId="1" xfId="0" applyNumberFormat="1" applyFont="1" applyFill="1" applyBorder="1" applyAlignment="1" applyProtection="1">
      <alignment horizontal="center" vertical="center"/>
      <protection locked="0"/>
    </xf>
    <xf numFmtId="3" fontId="8" fillId="0" borderId="71" xfId="0" applyNumberFormat="1" applyFont="1" applyFill="1" applyBorder="1" applyProtection="1">
      <protection locked="0"/>
    </xf>
    <xf numFmtId="3" fontId="8" fillId="0" borderId="72" xfId="0" applyNumberFormat="1" applyFont="1" applyFill="1" applyBorder="1"/>
    <xf numFmtId="3" fontId="8" fillId="0" borderId="1" xfId="0" applyNumberFormat="1" applyFont="1" applyFill="1" applyBorder="1" applyProtection="1">
      <protection locked="0"/>
    </xf>
    <xf numFmtId="3" fontId="8" fillId="0" borderId="78" xfId="0" applyNumberFormat="1" applyFont="1" applyFill="1" applyBorder="1"/>
    <xf numFmtId="0" fontId="11" fillId="12" borderId="0" xfId="23" applyNumberFormat="1" applyFont="1" applyFill="1" applyBorder="1" applyAlignment="1">
      <alignment vertical="center"/>
    </xf>
    <xf numFmtId="3" fontId="8" fillId="0" borderId="62" xfId="0" applyNumberFormat="1" applyFont="1" applyFill="1" applyBorder="1" applyProtection="1">
      <protection locked="0"/>
    </xf>
    <xf numFmtId="3" fontId="8" fillId="0" borderId="82" xfId="0" applyNumberFormat="1" applyFont="1" applyFill="1" applyBorder="1"/>
    <xf numFmtId="0" fontId="142" fillId="12" borderId="0" xfId="23" applyNumberFormat="1" applyFont="1" applyFill="1" applyBorder="1" applyAlignment="1" applyProtection="1">
      <alignment horizontal="center" vertical="center"/>
    </xf>
    <xf numFmtId="0" fontId="142" fillId="12" borderId="54" xfId="23" applyNumberFormat="1" applyFont="1" applyFill="1" applyBorder="1" applyAlignment="1" applyProtection="1">
      <alignment horizontal="center" vertical="center"/>
    </xf>
    <xf numFmtId="168" fontId="11" fillId="12" borderId="84" xfId="23" applyNumberFormat="1" applyFont="1" applyFill="1" applyBorder="1" applyAlignment="1" applyProtection="1">
      <alignment vertical="center"/>
    </xf>
    <xf numFmtId="168" fontId="11" fillId="12" borderId="239" xfId="23" applyNumberFormat="1" applyFont="1" applyFill="1" applyBorder="1" applyAlignment="1" applyProtection="1">
      <alignment vertical="center"/>
    </xf>
    <xf numFmtId="168" fontId="11" fillId="12" borderId="87" xfId="23" applyNumberFormat="1" applyFont="1" applyFill="1" applyBorder="1" applyAlignment="1" applyProtection="1">
      <alignment vertical="center"/>
    </xf>
    <xf numFmtId="0" fontId="46" fillId="12" borderId="0" xfId="23" applyNumberFormat="1" applyFont="1" applyFill="1" applyBorder="1" applyAlignment="1">
      <alignment horizontal="left" wrapText="1"/>
    </xf>
    <xf numFmtId="0" fontId="143" fillId="0" borderId="0" xfId="23" applyNumberFormat="1" applyFont="1" applyFill="1" applyBorder="1" applyProtection="1"/>
    <xf numFmtId="0" fontId="18" fillId="0" borderId="0" xfId="23" applyNumberFormat="1" applyFont="1" applyFill="1" applyBorder="1" applyProtection="1"/>
    <xf numFmtId="0" fontId="100" fillId="0" borderId="159" xfId="0" applyFont="1" applyFill="1" applyBorder="1" applyAlignment="1">
      <alignment horizontal="left" vertical="center" wrapText="1"/>
    </xf>
    <xf numFmtId="0" fontId="100" fillId="0" borderId="59" xfId="0" applyFont="1" applyFill="1" applyBorder="1" applyAlignment="1">
      <alignment horizontal="left" vertical="center" wrapText="1"/>
    </xf>
    <xf numFmtId="0" fontId="140" fillId="0" borderId="174" xfId="23" applyNumberFormat="1" applyFont="1" applyFill="1" applyBorder="1" applyAlignment="1" applyProtection="1">
      <alignment vertical="center"/>
    </xf>
    <xf numFmtId="0" fontId="140" fillId="0" borderId="180" xfId="23" applyNumberFormat="1" applyFont="1" applyFill="1" applyBorder="1" applyAlignment="1" applyProtection="1">
      <alignment vertical="center"/>
    </xf>
    <xf numFmtId="0" fontId="140" fillId="0" borderId="230" xfId="23" applyNumberFormat="1" applyFont="1" applyFill="1" applyBorder="1" applyAlignment="1" applyProtection="1">
      <alignment horizontal="centerContinuous" vertical="center"/>
    </xf>
    <xf numFmtId="3" fontId="8" fillId="0" borderId="0" xfId="0" applyNumberFormat="1" applyFont="1" applyFill="1" applyBorder="1" applyProtection="1">
      <protection locked="0"/>
    </xf>
    <xf numFmtId="168" fontId="11" fillId="0" borderId="239" xfId="23" applyNumberFormat="1" applyFont="1" applyFill="1" applyBorder="1" applyAlignment="1" applyProtection="1">
      <alignment vertical="center"/>
    </xf>
    <xf numFmtId="0" fontId="18" fillId="0" borderId="0" xfId="23" applyNumberFormat="1" applyFont="1" applyFill="1" applyBorder="1"/>
    <xf numFmtId="0" fontId="122" fillId="0" borderId="0" xfId="23" applyNumberFormat="1" applyFont="1" applyFill="1" applyBorder="1"/>
    <xf numFmtId="0" fontId="100" fillId="0" borderId="60" xfId="0" applyFont="1" applyFill="1" applyBorder="1" applyAlignment="1">
      <alignment horizontal="left" vertical="center" wrapText="1"/>
    </xf>
    <xf numFmtId="3" fontId="8" fillId="0" borderId="70" xfId="0" applyNumberFormat="1" applyFont="1" applyFill="1" applyBorder="1" applyProtection="1">
      <protection locked="0" hidden="1"/>
    </xf>
    <xf numFmtId="0" fontId="40" fillId="0" borderId="0" xfId="14" applyFont="1" applyBorder="1" applyAlignment="1" applyProtection="1">
      <alignment vertical="center" wrapText="1"/>
    </xf>
    <xf numFmtId="0" fontId="17" fillId="0" borderId="0" xfId="14" applyFont="1" applyAlignment="1" applyProtection="1">
      <alignment horizontal="left" vertical="center" wrapText="1"/>
    </xf>
    <xf numFmtId="0" fontId="46" fillId="0" borderId="0" xfId="14" applyFont="1" applyAlignment="1" applyProtection="1">
      <alignment horizontal="left" vertical="center"/>
    </xf>
    <xf numFmtId="0" fontId="11" fillId="0" borderId="0" xfId="14" applyFont="1" applyAlignment="1" applyProtection="1">
      <alignment horizontal="left" vertical="center"/>
    </xf>
    <xf numFmtId="0" fontId="92" fillId="0" borderId="146" xfId="14" applyFont="1" applyFill="1" applyBorder="1" applyAlignment="1" applyProtection="1">
      <alignment horizontal="left" vertical="top" wrapText="1"/>
    </xf>
    <xf numFmtId="0" fontId="92" fillId="0" borderId="146" xfId="14" applyFont="1" applyFill="1" applyBorder="1" applyAlignment="1" applyProtection="1">
      <alignment horizontal="left" vertical="top"/>
    </xf>
    <xf numFmtId="0" fontId="61" fillId="0" borderId="69" xfId="14" applyFont="1" applyFill="1" applyBorder="1" applyAlignment="1" applyProtection="1">
      <alignment horizontal="left"/>
    </xf>
    <xf numFmtId="0" fontId="61" fillId="0" borderId="144" xfId="14" applyFont="1" applyFill="1" applyBorder="1" applyAlignment="1" applyProtection="1">
      <alignment horizontal="center"/>
    </xf>
    <xf numFmtId="168" fontId="61" fillId="0" borderId="82" xfId="14" applyNumberFormat="1" applyFont="1" applyFill="1" applyBorder="1" applyAlignment="1" applyProtection="1"/>
    <xf numFmtId="0" fontId="21" fillId="0" borderId="143" xfId="14" applyFont="1" applyFill="1" applyBorder="1" applyAlignment="1" applyProtection="1">
      <alignment horizontal="right"/>
    </xf>
    <xf numFmtId="168" fontId="21" fillId="0" borderId="78" xfId="14" applyNumberFormat="1" applyFont="1" applyFill="1" applyBorder="1" applyAlignment="1" applyProtection="1">
      <alignment vertical="center"/>
    </xf>
    <xf numFmtId="0" fontId="61" fillId="0" borderId="69" xfId="14" applyFont="1" applyFill="1" applyBorder="1" applyAlignment="1" applyProtection="1">
      <alignment horizontal="right"/>
    </xf>
    <xf numFmtId="0" fontId="61" fillId="0" borderId="144" xfId="14" applyFont="1" applyFill="1" applyBorder="1" applyAlignment="1" applyProtection="1"/>
    <xf numFmtId="0" fontId="92" fillId="0" borderId="146" xfId="14" applyFont="1" applyFill="1" applyBorder="1" applyAlignment="1" applyProtection="1">
      <alignment horizontal="left" wrapText="1"/>
    </xf>
    <xf numFmtId="0" fontId="92" fillId="0" borderId="174" xfId="14" applyFont="1" applyFill="1" applyBorder="1" applyAlignment="1" applyProtection="1">
      <alignment wrapText="1"/>
    </xf>
    <xf numFmtId="0" fontId="11" fillId="0" borderId="0" xfId="14" applyFont="1" applyFill="1" applyProtection="1"/>
    <xf numFmtId="0" fontId="11" fillId="0" borderId="16" xfId="18" applyFont="1" applyFill="1" applyBorder="1" applyAlignment="1" applyProtection="1">
      <alignment horizontal="left"/>
    </xf>
    <xf numFmtId="0" fontId="11" fillId="0" borderId="1" xfId="18" applyFont="1" applyFill="1" applyBorder="1" applyAlignment="1" applyProtection="1">
      <alignment horizontal="center"/>
    </xf>
    <xf numFmtId="0" fontId="11" fillId="0" borderId="1" xfId="16" applyFont="1" applyFill="1" applyBorder="1" applyAlignment="1" applyProtection="1">
      <alignment horizontal="center"/>
    </xf>
    <xf numFmtId="0" fontId="11" fillId="19" borderId="0" xfId="14" applyFont="1" applyFill="1" applyBorder="1" applyProtection="1"/>
    <xf numFmtId="0" fontId="11" fillId="19" borderId="0" xfId="14" applyFont="1" applyFill="1" applyProtection="1"/>
    <xf numFmtId="0" fontId="144" fillId="0" borderId="0" xfId="14" applyFont="1" applyFill="1" applyBorder="1" applyAlignment="1" applyProtection="1">
      <alignment horizontal="center"/>
    </xf>
    <xf numFmtId="0" fontId="43" fillId="0" borderId="0" xfId="16" applyFont="1" applyFill="1" applyAlignment="1">
      <alignment horizontal="center" vertical="center"/>
    </xf>
    <xf numFmtId="0" fontId="11" fillId="0" borderId="0" xfId="16" applyFont="1" applyFill="1" applyAlignment="1">
      <alignment horizontal="center" vertical="center"/>
    </xf>
    <xf numFmtId="0" fontId="18" fillId="0" borderId="0" xfId="16" applyFont="1" applyFill="1" applyAlignment="1">
      <alignment vertical="center" wrapText="1"/>
    </xf>
    <xf numFmtId="0" fontId="120" fillId="0" borderId="0" xfId="19" applyFont="1" applyFill="1" applyAlignment="1">
      <alignment horizontal="center" vertical="center"/>
    </xf>
    <xf numFmtId="0" fontId="4" fillId="0" borderId="0" xfId="19" applyFont="1" applyFill="1" applyAlignment="1">
      <alignment vertical="center" wrapText="1"/>
    </xf>
    <xf numFmtId="0" fontId="119" fillId="0" borderId="0" xfId="19" applyFont="1" applyFill="1" applyAlignment="1">
      <alignment vertical="center" wrapText="1"/>
    </xf>
    <xf numFmtId="0" fontId="117" fillId="0" borderId="0" xfId="19" applyFont="1" applyFill="1" applyAlignment="1">
      <alignment vertical="center"/>
    </xf>
    <xf numFmtId="0" fontId="18" fillId="0" borderId="0" xfId="16" applyFont="1" applyFill="1" applyAlignment="1">
      <alignment vertical="center"/>
    </xf>
    <xf numFmtId="0" fontId="11" fillId="0" borderId="0" xfId="19" applyFont="1" applyFill="1" applyAlignment="1">
      <alignment horizontal="center" vertical="center"/>
    </xf>
    <xf numFmtId="0" fontId="18" fillId="0" borderId="0" xfId="19" applyFont="1" applyFill="1" applyAlignment="1">
      <alignment vertical="center" wrapText="1"/>
    </xf>
    <xf numFmtId="0" fontId="118" fillId="0" borderId="0" xfId="19" applyFont="1" applyFill="1" applyAlignment="1">
      <alignment vertical="center"/>
    </xf>
    <xf numFmtId="3" fontId="117" fillId="0" borderId="1" xfId="19" applyNumberFormat="1" applyFont="1" applyFill="1" applyBorder="1" applyAlignment="1" applyProtection="1">
      <alignment horizontal="center" vertical="center" wrapText="1"/>
      <protection locked="0"/>
    </xf>
    <xf numFmtId="0" fontId="4" fillId="0" borderId="0" xfId="19" applyFont="1" applyFill="1" applyAlignment="1">
      <alignment horizontal="center" vertical="center" wrapText="1"/>
    </xf>
    <xf numFmtId="0" fontId="118" fillId="0" borderId="0" xfId="19" applyFont="1" applyFill="1" applyAlignment="1">
      <alignment vertical="center" wrapText="1"/>
    </xf>
    <xf numFmtId="3" fontId="117" fillId="0" borderId="0" xfId="19" applyNumberFormat="1" applyFont="1" applyFill="1" applyBorder="1" applyAlignment="1" applyProtection="1">
      <alignment horizontal="center" vertical="center" wrapText="1"/>
      <protection locked="0"/>
    </xf>
    <xf numFmtId="0" fontId="4" fillId="0" borderId="0" xfId="16" applyFont="1" applyFill="1" applyAlignment="1">
      <alignment vertical="center" wrapText="1"/>
    </xf>
    <xf numFmtId="0" fontId="20" fillId="0" borderId="0" xfId="16" applyFont="1" applyFill="1" applyAlignment="1">
      <alignment horizontal="center" vertical="center"/>
    </xf>
    <xf numFmtId="0" fontId="95" fillId="0" borderId="0" xfId="0" applyFont="1" applyFill="1" applyBorder="1" applyAlignment="1" applyProtection="1">
      <alignment horizontal="left" vertical="top"/>
    </xf>
    <xf numFmtId="0" fontId="11" fillId="0" borderId="0" xfId="0" applyFont="1" applyFill="1" applyBorder="1"/>
    <xf numFmtId="0" fontId="19" fillId="0" borderId="0" xfId="0" applyFont="1" applyFill="1" applyBorder="1"/>
    <xf numFmtId="0" fontId="11" fillId="0" borderId="0" xfId="0" applyFont="1" applyFill="1" applyBorder="1" applyAlignment="1">
      <alignment horizontal="center"/>
    </xf>
    <xf numFmtId="164" fontId="145" fillId="0" borderId="143" xfId="31" applyNumberFormat="1" applyFont="1" applyFill="1" applyBorder="1" applyAlignment="1" applyProtection="1">
      <alignment horizontal="centerContinuous" vertical="center" wrapText="1"/>
    </xf>
    <xf numFmtId="0" fontId="146" fillId="0" borderId="87" xfId="0" applyFont="1" applyFill="1" applyBorder="1" applyAlignment="1">
      <alignment horizontal="centerContinuous" wrapText="1"/>
    </xf>
    <xf numFmtId="0" fontId="14" fillId="0" borderId="143" xfId="0" applyFont="1" applyFill="1" applyBorder="1" applyAlignment="1">
      <alignment horizontal="centerContinuous" vertical="center"/>
    </xf>
    <xf numFmtId="0" fontId="14" fillId="0" borderId="125" xfId="0" applyFont="1" applyFill="1" applyBorder="1" applyAlignment="1">
      <alignment horizontal="centerContinuous" vertical="center" wrapText="1"/>
    </xf>
    <xf numFmtId="0" fontId="14" fillId="0" borderId="54" xfId="0" applyFont="1" applyFill="1" applyBorder="1" applyAlignment="1">
      <alignment horizontal="center" vertical="center" wrapText="1"/>
    </xf>
    <xf numFmtId="0" fontId="142" fillId="0" borderId="54" xfId="0" applyFont="1" applyFill="1" applyBorder="1" applyAlignment="1">
      <alignment horizontal="center" vertical="center" wrapText="1"/>
    </xf>
    <xf numFmtId="0" fontId="11" fillId="0" borderId="64" xfId="0" applyFont="1" applyFill="1" applyBorder="1" applyAlignment="1" applyProtection="1">
      <alignment horizontal="left" vertical="center"/>
    </xf>
    <xf numFmtId="0" fontId="11" fillId="0" borderId="7" xfId="0" applyFont="1" applyFill="1" applyBorder="1" applyAlignment="1" applyProtection="1">
      <alignment horizontal="left" vertical="center"/>
    </xf>
    <xf numFmtId="0" fontId="11" fillId="0" borderId="0" xfId="0" applyFont="1" applyFill="1" applyBorder="1" applyAlignment="1">
      <alignment vertical="center"/>
    </xf>
    <xf numFmtId="0" fontId="11" fillId="0" borderId="59" xfId="0" applyFont="1" applyFill="1" applyBorder="1" applyAlignment="1" applyProtection="1">
      <alignment horizontal="left" vertical="center"/>
    </xf>
    <xf numFmtId="0" fontId="11" fillId="0" borderId="3" xfId="0" applyFont="1" applyFill="1" applyBorder="1" applyAlignment="1" applyProtection="1">
      <alignment horizontal="left" vertical="center"/>
    </xf>
    <xf numFmtId="0" fontId="14" fillId="0" borderId="59" xfId="0" applyFont="1" applyFill="1" applyBorder="1" applyAlignment="1" applyProtection="1">
      <alignment horizontal="left" vertical="center"/>
    </xf>
    <xf numFmtId="0" fontId="14" fillId="0" borderId="2" xfId="0" applyFont="1" applyFill="1" applyBorder="1" applyAlignment="1" applyProtection="1">
      <alignment horizontal="left" vertical="center"/>
    </xf>
    <xf numFmtId="0" fontId="14" fillId="0" borderId="0" xfId="0" applyFont="1" applyFill="1" applyBorder="1" applyAlignment="1">
      <alignment vertical="center"/>
    </xf>
    <xf numFmtId="0" fontId="11" fillId="0" borderId="2" xfId="0" applyFont="1" applyFill="1" applyBorder="1" applyAlignment="1" applyProtection="1">
      <alignment horizontal="left" vertical="center"/>
    </xf>
    <xf numFmtId="0" fontId="11" fillId="0" borderId="97" xfId="0" applyFont="1" applyFill="1" applyBorder="1" applyAlignment="1" applyProtection="1">
      <alignment horizontal="left" vertical="center"/>
    </xf>
    <xf numFmtId="3" fontId="11" fillId="13" borderId="2" xfId="14" applyNumberFormat="1" applyFont="1" applyFill="1" applyBorder="1" applyAlignment="1" applyProtection="1">
      <protection hidden="1"/>
    </xf>
    <xf numFmtId="3" fontId="11" fillId="13" borderId="65" xfId="14" applyNumberFormat="1" applyFont="1" applyFill="1" applyBorder="1" applyAlignment="1" applyProtection="1">
      <protection hidden="1"/>
    </xf>
    <xf numFmtId="3" fontId="11" fillId="13" borderId="17" xfId="14" applyNumberFormat="1" applyFont="1" applyFill="1" applyBorder="1" applyAlignment="1" applyProtection="1">
      <protection hidden="1"/>
    </xf>
    <xf numFmtId="3" fontId="11" fillId="13" borderId="18" xfId="14" applyNumberFormat="1" applyFont="1" applyFill="1" applyBorder="1" applyAlignment="1" applyProtection="1">
      <protection hidden="1"/>
    </xf>
    <xf numFmtId="0" fontId="61" fillId="0" borderId="69" xfId="14" applyFont="1" applyFill="1" applyBorder="1" applyAlignment="1" applyProtection="1"/>
    <xf numFmtId="168" fontId="61" fillId="0" borderId="82" xfId="14" applyNumberFormat="1" applyFont="1" applyFill="1" applyBorder="1" applyAlignment="1" applyProtection="1">
      <alignment vertical="center"/>
    </xf>
    <xf numFmtId="3" fontId="11" fillId="13" borderId="78" xfId="14" applyNumberFormat="1" applyFont="1" applyFill="1" applyBorder="1" applyAlignment="1" applyProtection="1"/>
    <xf numFmtId="0" fontId="121" fillId="13" borderId="16" xfId="14" applyFont="1" applyFill="1" applyBorder="1" applyAlignment="1" applyProtection="1">
      <alignment horizontal="left"/>
    </xf>
    <xf numFmtId="0" fontId="46" fillId="13" borderId="78" xfId="14" applyFont="1" applyFill="1" applyBorder="1" applyAlignment="1" applyProtection="1">
      <alignment horizontal="center"/>
    </xf>
    <xf numFmtId="0" fontId="11" fillId="13" borderId="16" xfId="14" applyFont="1" applyFill="1" applyBorder="1" applyAlignment="1" applyProtection="1">
      <alignment horizontal="left"/>
    </xf>
    <xf numFmtId="0" fontId="11" fillId="0" borderId="79" xfId="14" applyFont="1" applyBorder="1" applyAlignment="1" applyProtection="1">
      <alignment horizontal="left"/>
      <protection locked="0"/>
    </xf>
    <xf numFmtId="0" fontId="121" fillId="13" borderId="19" xfId="14" applyFont="1" applyFill="1" applyBorder="1" applyAlignment="1" applyProtection="1">
      <alignment horizontal="left"/>
    </xf>
    <xf numFmtId="0" fontId="11" fillId="0" borderId="0" xfId="0" applyFont="1" applyFill="1"/>
    <xf numFmtId="0" fontId="11" fillId="0" borderId="0" xfId="0" applyFont="1" applyFill="1" applyAlignment="1">
      <alignment horizontal="center"/>
    </xf>
    <xf numFmtId="0" fontId="11" fillId="0" borderId="0" xfId="0" applyFont="1" applyFill="1" applyAlignment="1">
      <alignment vertical="center"/>
    </xf>
    <xf numFmtId="0" fontId="14" fillId="0" borderId="0" xfId="0" applyFont="1" applyFill="1" applyAlignment="1">
      <alignment vertical="center"/>
    </xf>
    <xf numFmtId="0" fontId="8" fillId="0" borderId="6" xfId="0" applyFont="1" applyFill="1" applyBorder="1" applyAlignment="1">
      <alignment horizontal="center" vertical="center" wrapText="1"/>
    </xf>
    <xf numFmtId="0" fontId="8" fillId="0" borderId="166" xfId="0" applyFont="1" applyFill="1" applyBorder="1" applyAlignment="1">
      <alignment horizontal="center" vertical="center" wrapText="1"/>
    </xf>
    <xf numFmtId="1" fontId="72" fillId="0" borderId="66" xfId="0" applyNumberFormat="1" applyFont="1" applyFill="1" applyBorder="1" applyAlignment="1" applyProtection="1">
      <alignment horizontal="center" vertical="center"/>
      <protection locked="0"/>
    </xf>
    <xf numFmtId="0" fontId="8" fillId="0" borderId="152" xfId="0" applyFont="1" applyFill="1" applyBorder="1" applyAlignment="1">
      <alignment horizontal="center" vertical="center"/>
    </xf>
    <xf numFmtId="0" fontId="46" fillId="13" borderId="78" xfId="14" applyFont="1" applyFill="1" applyBorder="1" applyAlignment="1">
      <alignment horizontal="center"/>
    </xf>
    <xf numFmtId="0" fontId="147" fillId="13" borderId="1" xfId="13" applyFont="1" applyFill="1" applyBorder="1"/>
    <xf numFmtId="0" fontId="14" fillId="0" borderId="81" xfId="14" applyFont="1" applyBorder="1" applyAlignment="1" applyProtection="1">
      <alignment horizontal="center"/>
      <protection hidden="1"/>
    </xf>
    <xf numFmtId="0" fontId="147" fillId="13" borderId="59" xfId="13" applyFont="1" applyFill="1" applyBorder="1"/>
    <xf numFmtId="0" fontId="46" fillId="13" borderId="1" xfId="14" applyFont="1" applyFill="1" applyBorder="1" applyAlignment="1">
      <alignment horizontal="center"/>
    </xf>
    <xf numFmtId="0" fontId="11" fillId="13" borderId="1" xfId="14" applyFont="1" applyFill="1" applyBorder="1" applyAlignment="1" applyProtection="1">
      <alignment horizontal="left"/>
    </xf>
    <xf numFmtId="0" fontId="46" fillId="13" borderId="1" xfId="14" applyFont="1" applyFill="1" applyBorder="1" applyAlignment="1" applyProtection="1">
      <alignment horizontal="center"/>
    </xf>
    <xf numFmtId="0" fontId="11" fillId="13" borderId="3" xfId="14" applyFont="1" applyFill="1" applyBorder="1" applyAlignment="1" applyProtection="1">
      <alignment horizontal="center"/>
    </xf>
    <xf numFmtId="0" fontId="147" fillId="13" borderId="27" xfId="13" applyFont="1" applyFill="1" applyBorder="1"/>
    <xf numFmtId="0" fontId="11" fillId="0" borderId="16" xfId="14" applyFont="1" applyBorder="1" applyAlignment="1" applyProtection="1">
      <alignment horizontal="left"/>
    </xf>
    <xf numFmtId="0" fontId="11" fillId="13" borderId="245" xfId="14" applyFont="1" applyFill="1" applyBorder="1" applyAlignment="1" applyProtection="1">
      <alignment horizontal="center"/>
    </xf>
    <xf numFmtId="0" fontId="121" fillId="13" borderId="27" xfId="13" applyFont="1" applyFill="1" applyBorder="1" applyProtection="1"/>
    <xf numFmtId="0" fontId="121" fillId="13" borderId="27" xfId="13" applyFont="1" applyFill="1" applyBorder="1"/>
    <xf numFmtId="0" fontId="11" fillId="13" borderId="78" xfId="14" applyFont="1" applyFill="1" applyBorder="1" applyAlignment="1" applyProtection="1">
      <alignment horizontal="center"/>
    </xf>
    <xf numFmtId="0" fontId="132" fillId="13" borderId="16" xfId="14" applyFont="1" applyFill="1" applyBorder="1" applyAlignment="1" applyProtection="1">
      <alignment horizontal="left"/>
    </xf>
    <xf numFmtId="0" fontId="11" fillId="0" borderId="0" xfId="14" applyFont="1" applyFill="1" applyBorder="1" applyProtection="1"/>
    <xf numFmtId="1" fontId="72" fillId="0" borderId="1" xfId="0" applyNumberFormat="1" applyFont="1" applyFill="1" applyBorder="1" applyAlignment="1" applyProtection="1">
      <alignment horizontal="center" vertical="center"/>
      <protection locked="0" hidden="1"/>
    </xf>
    <xf numFmtId="0" fontId="18" fillId="12" borderId="0" xfId="23" applyNumberFormat="1" applyFont="1" applyFill="1" applyBorder="1" applyAlignment="1" applyProtection="1">
      <alignment wrapText="1"/>
      <protection hidden="1"/>
    </xf>
    <xf numFmtId="49" fontId="46" fillId="0" borderId="66" xfId="0" applyNumberFormat="1" applyFont="1" applyFill="1" applyBorder="1" applyAlignment="1" applyProtection="1">
      <alignment horizontal="center" vertical="center"/>
      <protection hidden="1"/>
    </xf>
    <xf numFmtId="49" fontId="11" fillId="0" borderId="66" xfId="0" applyNumberFormat="1" applyFont="1" applyFill="1" applyBorder="1" applyAlignment="1" applyProtection="1">
      <alignment horizontal="center" vertical="center"/>
      <protection hidden="1"/>
    </xf>
    <xf numFmtId="49" fontId="46" fillId="0" borderId="1" xfId="0" applyNumberFormat="1" applyFont="1" applyFill="1" applyBorder="1" applyAlignment="1" applyProtection="1">
      <alignment horizontal="center" vertical="center"/>
      <protection hidden="1"/>
    </xf>
    <xf numFmtId="49" fontId="11" fillId="0" borderId="1" xfId="0" applyNumberFormat="1" applyFont="1" applyFill="1" applyBorder="1" applyAlignment="1" applyProtection="1">
      <alignment horizontal="center" vertical="center"/>
      <protection hidden="1"/>
    </xf>
    <xf numFmtId="49" fontId="44" fillId="0" borderId="64" xfId="0" applyNumberFormat="1" applyFont="1" applyFill="1" applyBorder="1" applyAlignment="1" applyProtection="1">
      <alignment horizontal="center" vertical="center"/>
      <protection hidden="1"/>
    </xf>
    <xf numFmtId="49" fontId="46" fillId="0" borderId="64" xfId="0" applyNumberFormat="1" applyFont="1" applyFill="1" applyBorder="1" applyAlignment="1" applyProtection="1">
      <alignment horizontal="center" vertical="center"/>
      <protection hidden="1"/>
    </xf>
    <xf numFmtId="49" fontId="44" fillId="0" borderId="1" xfId="0" applyNumberFormat="1" applyFont="1" applyFill="1" applyBorder="1" applyAlignment="1" applyProtection="1">
      <alignment horizontal="center" vertical="center" wrapText="1"/>
      <protection hidden="1"/>
    </xf>
    <xf numFmtId="49" fontId="113" fillId="0" borderId="0" xfId="0" applyNumberFormat="1" applyFont="1" applyFill="1" applyBorder="1" applyAlignment="1" applyProtection="1">
      <alignment horizontal="center"/>
      <protection hidden="1"/>
    </xf>
    <xf numFmtId="49" fontId="95" fillId="0" borderId="0" xfId="0" applyNumberFormat="1" applyFont="1" applyFill="1" applyBorder="1" applyAlignment="1" applyProtection="1">
      <alignment horizontal="left" vertical="top"/>
      <protection hidden="1"/>
    </xf>
    <xf numFmtId="49" fontId="19" fillId="0" borderId="0" xfId="0" applyNumberFormat="1" applyFont="1" applyFill="1" applyBorder="1" applyAlignment="1" applyProtection="1">
      <protection hidden="1"/>
    </xf>
    <xf numFmtId="49" fontId="19" fillId="0" borderId="0" xfId="0" applyNumberFormat="1" applyFont="1" applyFill="1" applyBorder="1" applyProtection="1">
      <protection hidden="1"/>
    </xf>
    <xf numFmtId="49" fontId="11" fillId="0" borderId="0" xfId="0" applyNumberFormat="1" applyFont="1" applyFill="1" applyAlignment="1" applyProtection="1">
      <alignment horizontal="center"/>
      <protection hidden="1"/>
    </xf>
    <xf numFmtId="49" fontId="11" fillId="0" borderId="0" xfId="0" applyNumberFormat="1" applyFont="1" applyFill="1" applyProtection="1">
      <protection hidden="1"/>
    </xf>
    <xf numFmtId="49" fontId="19" fillId="0" borderId="0" xfId="0" applyNumberFormat="1" applyFont="1" applyFill="1" applyBorder="1" applyAlignment="1" applyProtection="1">
      <alignment vertical="top"/>
      <protection hidden="1"/>
    </xf>
    <xf numFmtId="49" fontId="14" fillId="0" borderId="143" xfId="0" applyNumberFormat="1" applyFont="1" applyFill="1" applyBorder="1" applyAlignment="1" applyProtection="1">
      <alignment horizontal="centerContinuous" vertical="center"/>
      <protection hidden="1"/>
    </xf>
    <xf numFmtId="49" fontId="14" fillId="0" borderId="239" xfId="0" applyNumberFormat="1" applyFont="1" applyFill="1" applyBorder="1" applyAlignment="1" applyProtection="1">
      <alignment horizontal="centerContinuous" vertical="center" wrapText="1"/>
      <protection hidden="1"/>
    </xf>
    <xf numFmtId="49" fontId="14" fillId="0" borderId="87" xfId="0" applyNumberFormat="1" applyFont="1" applyFill="1" applyBorder="1" applyAlignment="1" applyProtection="1">
      <alignment horizontal="centerContinuous" vertical="center" wrapText="1"/>
      <protection hidden="1"/>
    </xf>
    <xf numFmtId="49" fontId="14" fillId="0" borderId="54" xfId="0" applyNumberFormat="1" applyFont="1" applyFill="1" applyBorder="1" applyAlignment="1" applyProtection="1">
      <alignment horizontal="center" vertical="center" wrapText="1"/>
      <protection hidden="1"/>
    </xf>
    <xf numFmtId="49" fontId="47" fillId="0" borderId="143" xfId="0" applyNumberFormat="1" applyFont="1" applyFill="1" applyBorder="1" applyAlignment="1" applyProtection="1">
      <alignment horizontal="centerContinuous" vertical="center"/>
      <protection hidden="1"/>
    </xf>
    <xf numFmtId="49" fontId="14" fillId="0" borderId="125" xfId="0" applyNumberFormat="1" applyFont="1" applyFill="1" applyBorder="1" applyAlignment="1" applyProtection="1">
      <alignment horizontal="centerContinuous" vertical="center" wrapText="1"/>
      <protection hidden="1"/>
    </xf>
    <xf numFmtId="49" fontId="47" fillId="0" borderId="87" xfId="0" applyNumberFormat="1" applyFont="1" applyFill="1" applyBorder="1" applyAlignment="1" applyProtection="1">
      <alignment horizontal="centerContinuous" vertical="center" wrapText="1"/>
      <protection hidden="1"/>
    </xf>
    <xf numFmtId="49" fontId="6" fillId="4" borderId="6" xfId="30" applyNumberFormat="1" applyFont="1" applyFill="1" applyBorder="1" applyAlignment="1" applyProtection="1">
      <alignment horizontal="left"/>
      <protection hidden="1"/>
    </xf>
    <xf numFmtId="3" fontId="117" fillId="0" borderId="0" xfId="16" applyNumberFormat="1" applyFont="1" applyFill="1" applyBorder="1" applyAlignment="1" applyProtection="1">
      <alignment horizontal="center" vertical="center" wrapText="1"/>
    </xf>
    <xf numFmtId="3" fontId="117" fillId="0" borderId="1" xfId="19" applyNumberFormat="1" applyFont="1" applyFill="1" applyBorder="1" applyAlignment="1" applyProtection="1">
      <alignment horizontal="center" vertical="center" wrapText="1"/>
      <protection hidden="1"/>
    </xf>
    <xf numFmtId="3" fontId="117" fillId="17" borderId="1" xfId="17" applyNumberFormat="1" applyFont="1" applyFill="1" applyBorder="1" applyAlignment="1" applyProtection="1">
      <alignment horizontal="center" vertical="center" wrapText="1"/>
      <protection hidden="1"/>
    </xf>
    <xf numFmtId="0" fontId="14" fillId="0" borderId="16" xfId="14" applyFont="1" applyBorder="1" applyAlignment="1">
      <alignment horizontal="left" wrapText="1"/>
    </xf>
    <xf numFmtId="164" fontId="42" fillId="0" borderId="0" xfId="30" applyFont="1" applyFill="1" applyBorder="1" applyAlignment="1" applyProtection="1">
      <alignment horizontal="left"/>
      <protection hidden="1"/>
    </xf>
    <xf numFmtId="0" fontId="52" fillId="2" borderId="121" xfId="24" applyNumberFormat="1" applyFont="1" applyFill="1" applyBorder="1" applyAlignment="1" applyProtection="1">
      <alignment horizontal="center" vertical="center"/>
      <protection hidden="1"/>
    </xf>
    <xf numFmtId="0" fontId="52" fillId="2" borderId="24" xfId="24" applyNumberFormat="1" applyFont="1" applyFill="1" applyBorder="1" applyAlignment="1" applyProtection="1">
      <alignment horizontal="center" vertical="center"/>
      <protection hidden="1"/>
    </xf>
    <xf numFmtId="49" fontId="52" fillId="2" borderId="24" xfId="24" applyNumberFormat="1" applyFont="1" applyFill="1" applyBorder="1" applyAlignment="1" applyProtection="1">
      <alignment horizontal="center" vertical="center"/>
      <protection hidden="1"/>
    </xf>
    <xf numFmtId="0" fontId="53" fillId="2" borderId="121" xfId="24" applyNumberFormat="1" applyFont="1" applyBorder="1" applyAlignment="1" applyProtection="1">
      <alignment horizontal="center" vertical="center"/>
      <protection hidden="1"/>
    </xf>
    <xf numFmtId="0" fontId="52" fillId="2" borderId="4" xfId="24" applyNumberFormat="1" applyFont="1" applyBorder="1" applyAlignment="1" applyProtection="1">
      <alignment horizontal="center" vertical="center"/>
      <protection hidden="1"/>
    </xf>
    <xf numFmtId="49" fontId="52" fillId="2" borderId="0" xfId="24" applyNumberFormat="1" applyFont="1" applyBorder="1" applyAlignment="1" applyProtection="1">
      <alignment horizontal="center" vertical="center"/>
      <protection hidden="1"/>
    </xf>
    <xf numFmtId="0" fontId="48" fillId="2" borderId="0" xfId="24" applyNumberFormat="1" applyFont="1" applyProtection="1">
      <protection hidden="1"/>
    </xf>
    <xf numFmtId="0" fontId="53" fillId="2" borderId="38" xfId="24" applyNumberFormat="1" applyFont="1" applyBorder="1" applyAlignment="1" applyProtection="1">
      <alignment horizontal="center"/>
      <protection hidden="1"/>
    </xf>
    <xf numFmtId="49" fontId="53" fillId="2" borderId="38" xfId="24" applyNumberFormat="1" applyFont="1" applyBorder="1" applyAlignment="1" applyProtection="1">
      <alignment horizontal="center"/>
      <protection hidden="1"/>
    </xf>
    <xf numFmtId="0" fontId="53" fillId="2" borderId="34" xfId="24" applyNumberFormat="1" applyFont="1" applyFill="1" applyBorder="1" applyAlignment="1" applyProtection="1">
      <alignment horizontal="center" vertical="center"/>
      <protection hidden="1"/>
    </xf>
    <xf numFmtId="0" fontId="53" fillId="2" borderId="0" xfId="24" applyNumberFormat="1" applyFont="1" applyFill="1" applyBorder="1" applyAlignment="1" applyProtection="1">
      <alignment horizontal="center" vertical="center"/>
      <protection hidden="1"/>
    </xf>
    <xf numFmtId="49" fontId="53" fillId="2" borderId="0" xfId="24" applyNumberFormat="1" applyFont="1" applyFill="1" applyBorder="1" applyAlignment="1" applyProtection="1">
      <alignment horizontal="center" vertical="center"/>
      <protection hidden="1"/>
    </xf>
    <xf numFmtId="0" fontId="52" fillId="2" borderId="121" xfId="24" applyNumberFormat="1" applyFont="1" applyFill="1" applyBorder="1" applyAlignment="1" applyProtection="1">
      <alignment horizontal="left" vertical="center"/>
      <protection hidden="1"/>
    </xf>
    <xf numFmtId="0" fontId="53" fillId="2" borderId="24" xfId="24" applyNumberFormat="1" applyFont="1" applyFill="1" applyBorder="1" applyAlignment="1" applyProtection="1">
      <alignment horizontal="center" vertical="center"/>
      <protection hidden="1"/>
    </xf>
    <xf numFmtId="49" fontId="53" fillId="2" borderId="24" xfId="24" applyNumberFormat="1" applyFont="1" applyFill="1" applyBorder="1" applyAlignment="1" applyProtection="1">
      <alignment horizontal="center" vertical="center"/>
      <protection hidden="1"/>
    </xf>
    <xf numFmtId="49" fontId="11" fillId="2" borderId="88" xfId="24" applyNumberFormat="1" applyFont="1" applyBorder="1" applyProtection="1">
      <protection hidden="1"/>
    </xf>
    <xf numFmtId="3" fontId="11" fillId="2" borderId="209" xfId="24" applyNumberFormat="1" applyFont="1" applyBorder="1" applyProtection="1">
      <protection hidden="1"/>
    </xf>
    <xf numFmtId="0" fontId="53" fillId="2" borderId="0" xfId="24" applyNumberFormat="1" applyFont="1" applyBorder="1" applyAlignment="1" applyProtection="1">
      <alignment horizontal="center" vertical="center"/>
      <protection hidden="1"/>
    </xf>
    <xf numFmtId="49" fontId="53" fillId="2" borderId="0" xfId="24" applyNumberFormat="1" applyFont="1" applyBorder="1" applyAlignment="1" applyProtection="1">
      <alignment horizontal="center" vertical="center"/>
      <protection hidden="1"/>
    </xf>
    <xf numFmtId="49" fontId="11" fillId="2" borderId="227" xfId="24" applyNumberFormat="1" applyFont="1" applyBorder="1" applyProtection="1">
      <protection hidden="1"/>
    </xf>
    <xf numFmtId="0" fontId="53" fillId="2" borderId="36" xfId="24" applyNumberFormat="1" applyFont="1" applyBorder="1" applyAlignment="1" applyProtection="1">
      <alignment horizontal="center" vertical="center"/>
      <protection hidden="1"/>
    </xf>
    <xf numFmtId="49" fontId="53" fillId="2" borderId="36" xfId="24" applyNumberFormat="1" applyFont="1" applyBorder="1" applyAlignment="1" applyProtection="1">
      <alignment horizontal="center" vertical="center"/>
      <protection hidden="1"/>
    </xf>
    <xf numFmtId="0" fontId="52" fillId="2" borderId="45" xfId="24" applyNumberFormat="1" applyFont="1" applyFill="1" applyBorder="1" applyAlignment="1" applyProtection="1">
      <alignment horizontal="center" vertical="center"/>
      <protection hidden="1"/>
    </xf>
    <xf numFmtId="0" fontId="53" fillId="2" borderId="45" xfId="24" applyNumberFormat="1" applyFont="1" applyFill="1" applyBorder="1" applyAlignment="1" applyProtection="1">
      <alignment horizontal="center" vertical="center"/>
      <protection hidden="1"/>
    </xf>
    <xf numFmtId="0" fontId="52" fillId="3" borderId="121" xfId="24" applyNumberFormat="1" applyFont="1" applyFill="1" applyBorder="1" applyAlignment="1" applyProtection="1">
      <alignment horizontal="center" vertical="center"/>
      <protection hidden="1"/>
    </xf>
    <xf numFmtId="0" fontId="52" fillId="3" borderId="24" xfId="24" applyNumberFormat="1" applyFont="1" applyFill="1" applyBorder="1" applyAlignment="1" applyProtection="1">
      <alignment horizontal="center" vertical="center"/>
      <protection hidden="1"/>
    </xf>
    <xf numFmtId="49" fontId="52" fillId="3" borderId="24" xfId="24" applyNumberFormat="1" applyFont="1" applyFill="1" applyBorder="1" applyAlignment="1" applyProtection="1">
      <alignment horizontal="center" vertical="center"/>
      <protection hidden="1"/>
    </xf>
    <xf numFmtId="0" fontId="38" fillId="3" borderId="0" xfId="24" applyNumberFormat="1" applyFont="1" applyFill="1" applyProtection="1">
      <protection hidden="1"/>
    </xf>
    <xf numFmtId="0" fontId="11" fillId="3" borderId="0" xfId="24" applyNumberFormat="1" applyFont="1" applyFill="1" applyProtection="1">
      <protection hidden="1"/>
    </xf>
    <xf numFmtId="0" fontId="53" fillId="3" borderId="121" xfId="24" applyNumberFormat="1" applyFont="1" applyFill="1" applyBorder="1" applyAlignment="1" applyProtection="1">
      <alignment horizontal="center" vertical="center"/>
      <protection hidden="1"/>
    </xf>
    <xf numFmtId="0" fontId="52" fillId="3" borderId="4" xfId="24" applyNumberFormat="1" applyFont="1" applyFill="1" applyBorder="1" applyAlignment="1" applyProtection="1">
      <alignment horizontal="center" vertical="center"/>
      <protection hidden="1"/>
    </xf>
    <xf numFmtId="49" fontId="52" fillId="3" borderId="0" xfId="24" applyNumberFormat="1" applyFont="1" applyFill="1" applyBorder="1" applyAlignment="1" applyProtection="1">
      <alignment horizontal="center" vertical="center"/>
      <protection hidden="1"/>
    </xf>
    <xf numFmtId="0" fontId="48" fillId="3" borderId="0" xfId="24" applyNumberFormat="1" applyFont="1" applyFill="1" applyProtection="1">
      <protection hidden="1"/>
    </xf>
    <xf numFmtId="0" fontId="18" fillId="3" borderId="0" xfId="24" applyNumberFormat="1" applyFill="1" applyProtection="1">
      <protection hidden="1"/>
    </xf>
    <xf numFmtId="0" fontId="53" fillId="3" borderId="38" xfId="24" applyNumberFormat="1" applyFont="1" applyFill="1" applyBorder="1" applyAlignment="1" applyProtection="1">
      <alignment horizontal="center"/>
      <protection hidden="1"/>
    </xf>
    <xf numFmtId="49" fontId="53" fillId="3" borderId="38" xfId="24" applyNumberFormat="1" applyFont="1" applyFill="1" applyBorder="1" applyAlignment="1" applyProtection="1">
      <alignment horizontal="center"/>
      <protection hidden="1"/>
    </xf>
    <xf numFmtId="3" fontId="11" fillId="3" borderId="2" xfId="24" applyNumberFormat="1" applyFont="1" applyFill="1" applyBorder="1" applyProtection="1">
      <protection hidden="1"/>
    </xf>
    <xf numFmtId="0" fontId="53" fillId="3" borderId="34" xfId="24" applyNumberFormat="1" applyFont="1" applyFill="1" applyBorder="1" applyAlignment="1" applyProtection="1">
      <alignment horizontal="center" vertical="center"/>
      <protection hidden="1"/>
    </xf>
    <xf numFmtId="0" fontId="53" fillId="3" borderId="0" xfId="24" applyNumberFormat="1" applyFont="1" applyFill="1" applyBorder="1" applyAlignment="1" applyProtection="1">
      <alignment horizontal="center" vertical="center"/>
      <protection hidden="1"/>
    </xf>
    <xf numFmtId="49" fontId="53" fillId="3" borderId="0" xfId="24" applyNumberFormat="1" applyFont="1" applyFill="1" applyBorder="1" applyAlignment="1" applyProtection="1">
      <alignment horizontal="center" vertical="center"/>
      <protection hidden="1"/>
    </xf>
    <xf numFmtId="0" fontId="11" fillId="2" borderId="0" xfId="24" applyNumberFormat="1" applyFont="1" applyAlignment="1" applyProtection="1">
      <alignment vertical="center"/>
      <protection hidden="1"/>
    </xf>
    <xf numFmtId="0" fontId="52" fillId="3" borderId="121" xfId="24" applyNumberFormat="1" applyFont="1" applyFill="1" applyBorder="1" applyAlignment="1" applyProtection="1">
      <alignment horizontal="left" vertical="center"/>
      <protection hidden="1"/>
    </xf>
    <xf numFmtId="0" fontId="53" fillId="3" borderId="24" xfId="24" applyNumberFormat="1" applyFont="1" applyFill="1" applyBorder="1" applyAlignment="1" applyProtection="1">
      <alignment horizontal="center" vertical="center"/>
      <protection hidden="1"/>
    </xf>
    <xf numFmtId="49" fontId="53" fillId="3" borderId="24" xfId="24" applyNumberFormat="1" applyFont="1" applyFill="1" applyBorder="1" applyAlignment="1" applyProtection="1">
      <alignment horizontal="center" vertical="center"/>
      <protection hidden="1"/>
    </xf>
    <xf numFmtId="3" fontId="11" fillId="3" borderId="209" xfId="24" applyNumberFormat="1" applyFont="1" applyFill="1" applyBorder="1" applyProtection="1">
      <protection hidden="1"/>
    </xf>
    <xf numFmtId="0" fontId="53" fillId="3" borderId="36" xfId="24" applyNumberFormat="1" applyFont="1" applyFill="1" applyBorder="1" applyAlignment="1" applyProtection="1">
      <alignment horizontal="center" vertical="center"/>
      <protection hidden="1"/>
    </xf>
    <xf numFmtId="49" fontId="53" fillId="3" borderId="36" xfId="24" applyNumberFormat="1" applyFont="1" applyFill="1" applyBorder="1" applyAlignment="1" applyProtection="1">
      <alignment horizontal="center" vertical="center"/>
      <protection hidden="1"/>
    </xf>
    <xf numFmtId="0" fontId="52" fillId="3" borderId="45" xfId="24" applyNumberFormat="1" applyFont="1" applyFill="1" applyBorder="1" applyAlignment="1" applyProtection="1">
      <alignment horizontal="center" vertical="center"/>
      <protection hidden="1"/>
    </xf>
    <xf numFmtId="0" fontId="53" fillId="3" borderId="45" xfId="24" applyNumberFormat="1" applyFont="1" applyFill="1" applyBorder="1" applyAlignment="1" applyProtection="1">
      <alignment horizontal="center" vertical="center"/>
      <protection hidden="1"/>
    </xf>
    <xf numFmtId="0" fontId="53" fillId="4" borderId="121" xfId="24" applyNumberFormat="1" applyFont="1" applyFill="1" applyBorder="1" applyAlignment="1" applyProtection="1">
      <alignment horizontal="center" vertical="center"/>
      <protection hidden="1"/>
    </xf>
    <xf numFmtId="0" fontId="53" fillId="4" borderId="38" xfId="24" applyNumberFormat="1" applyFont="1" applyFill="1" applyBorder="1" applyAlignment="1" applyProtection="1">
      <alignment horizontal="center"/>
      <protection hidden="1"/>
    </xf>
    <xf numFmtId="49" fontId="53" fillId="4" borderId="38" xfId="24" applyNumberFormat="1" applyFont="1" applyFill="1" applyBorder="1" applyAlignment="1" applyProtection="1">
      <alignment horizontal="center"/>
      <protection hidden="1"/>
    </xf>
    <xf numFmtId="0" fontId="53" fillId="4" borderId="34" xfId="24" applyNumberFormat="1" applyFont="1" applyFill="1" applyBorder="1" applyAlignment="1" applyProtection="1">
      <alignment horizontal="center" vertical="center"/>
      <protection hidden="1"/>
    </xf>
    <xf numFmtId="0" fontId="53" fillId="4" borderId="0" xfId="24" applyNumberFormat="1" applyFont="1" applyFill="1" applyBorder="1" applyAlignment="1" applyProtection="1">
      <alignment horizontal="center" vertical="center"/>
      <protection hidden="1"/>
    </xf>
    <xf numFmtId="49" fontId="53" fillId="4" borderId="0" xfId="24" applyNumberFormat="1" applyFont="1" applyFill="1" applyBorder="1" applyAlignment="1" applyProtection="1">
      <alignment horizontal="center" vertical="center"/>
      <protection hidden="1"/>
    </xf>
    <xf numFmtId="0" fontId="52" fillId="4" borderId="121" xfId="24" applyNumberFormat="1" applyFont="1" applyFill="1" applyBorder="1" applyAlignment="1" applyProtection="1">
      <alignment horizontal="left" vertical="center"/>
      <protection hidden="1"/>
    </xf>
    <xf numFmtId="0" fontId="53" fillId="4" borderId="24" xfId="24" applyNumberFormat="1" applyFont="1" applyFill="1" applyBorder="1" applyAlignment="1" applyProtection="1">
      <alignment horizontal="center" vertical="center"/>
      <protection hidden="1"/>
    </xf>
    <xf numFmtId="49" fontId="53" fillId="4" borderId="24" xfId="24" applyNumberFormat="1" applyFont="1" applyFill="1" applyBorder="1" applyAlignment="1" applyProtection="1">
      <alignment horizontal="center" vertical="center"/>
      <protection hidden="1"/>
    </xf>
    <xf numFmtId="0" fontId="53" fillId="4" borderId="36" xfId="24" applyNumberFormat="1" applyFont="1" applyFill="1" applyBorder="1" applyAlignment="1" applyProtection="1">
      <alignment horizontal="center" vertical="center"/>
      <protection hidden="1"/>
    </xf>
    <xf numFmtId="49" fontId="53" fillId="4" borderId="36" xfId="24" applyNumberFormat="1" applyFont="1" applyFill="1" applyBorder="1" applyAlignment="1" applyProtection="1">
      <alignment horizontal="center" vertical="center"/>
      <protection hidden="1"/>
    </xf>
    <xf numFmtId="0" fontId="52" fillId="4" borderId="45" xfId="24" applyNumberFormat="1" applyFont="1" applyFill="1" applyBorder="1" applyAlignment="1" applyProtection="1">
      <alignment horizontal="center" vertical="center"/>
      <protection hidden="1"/>
    </xf>
    <xf numFmtId="0" fontId="53" fillId="4" borderId="45" xfId="24" applyNumberFormat="1" applyFont="1" applyFill="1" applyBorder="1" applyAlignment="1" applyProtection="1">
      <alignment horizontal="center" vertical="center"/>
      <protection hidden="1"/>
    </xf>
    <xf numFmtId="0" fontId="11" fillId="3" borderId="0" xfId="24" applyNumberFormat="1" applyFont="1" applyFill="1" applyAlignment="1" applyProtection="1">
      <alignment vertical="center"/>
      <protection hidden="1"/>
    </xf>
    <xf numFmtId="0" fontId="38" fillId="4" borderId="0" xfId="24" applyNumberFormat="1" applyFont="1" applyFill="1" applyProtection="1">
      <protection hidden="1"/>
    </xf>
    <xf numFmtId="0" fontId="11" fillId="4" borderId="0" xfId="24" applyNumberFormat="1" applyFont="1" applyFill="1" applyProtection="1">
      <protection hidden="1"/>
    </xf>
    <xf numFmtId="0" fontId="11" fillId="4" borderId="0" xfId="24" applyNumberFormat="1" applyFont="1" applyFill="1" applyAlignment="1" applyProtection="1">
      <alignment vertical="center"/>
      <protection hidden="1"/>
    </xf>
    <xf numFmtId="168" fontId="8" fillId="4" borderId="0" xfId="14" applyNumberFormat="1" applyFill="1" applyProtection="1">
      <protection hidden="1"/>
    </xf>
    <xf numFmtId="164" fontId="148" fillId="0" borderId="0" xfId="30" applyFont="1" applyAlignment="1" applyProtection="1">
      <alignment vertical="center"/>
      <protection hidden="1"/>
    </xf>
    <xf numFmtId="165" fontId="109" fillId="0" borderId="0" xfId="30" applyNumberFormat="1" applyFont="1" applyAlignment="1" applyProtection="1">
      <alignment vertical="center"/>
      <protection hidden="1"/>
    </xf>
    <xf numFmtId="164" fontId="109" fillId="0" borderId="0" xfId="30" applyFont="1" applyAlignment="1" applyProtection="1">
      <alignment vertical="center"/>
      <protection hidden="1"/>
    </xf>
    <xf numFmtId="164" fontId="149" fillId="0" borderId="0" xfId="30" applyFont="1" applyAlignment="1" applyProtection="1">
      <alignment vertical="center"/>
      <protection hidden="1"/>
    </xf>
    <xf numFmtId="0" fontId="11" fillId="0" borderId="97" xfId="0" applyNumberFormat="1" applyFont="1" applyFill="1" applyBorder="1" applyAlignment="1" applyProtection="1">
      <alignment horizontal="left" vertical="center"/>
      <protection hidden="1"/>
    </xf>
    <xf numFmtId="0" fontId="11" fillId="0" borderId="0" xfId="0" applyFont="1" applyFill="1" applyProtection="1">
      <protection hidden="1"/>
    </xf>
    <xf numFmtId="0" fontId="14" fillId="0" borderId="64" xfId="0" applyFont="1" applyFill="1" applyBorder="1" applyAlignment="1" applyProtection="1">
      <alignment horizontal="left" vertical="center"/>
      <protection hidden="1"/>
    </xf>
    <xf numFmtId="0" fontId="14" fillId="0" borderId="7" xfId="0" applyFont="1" applyFill="1" applyBorder="1" applyAlignment="1" applyProtection="1">
      <alignment horizontal="left" vertical="center"/>
      <protection hidden="1"/>
    </xf>
    <xf numFmtId="174" fontId="40" fillId="0" borderId="66" xfId="0" applyNumberFormat="1" applyFont="1" applyFill="1" applyBorder="1" applyAlignment="1" applyProtection="1">
      <alignment horizontal="center" vertical="center"/>
      <protection hidden="1"/>
    </xf>
    <xf numFmtId="0" fontId="14" fillId="0" borderId="59" xfId="0" applyFont="1" applyBorder="1" applyAlignment="1" applyProtection="1">
      <alignment vertical="center"/>
      <protection hidden="1"/>
    </xf>
    <xf numFmtId="0" fontId="14" fillId="0" borderId="3" xfId="0" applyFont="1" applyFill="1" applyBorder="1" applyAlignment="1" applyProtection="1">
      <alignment horizontal="left" vertical="center"/>
      <protection hidden="1"/>
    </xf>
    <xf numFmtId="0" fontId="14" fillId="0" borderId="1" xfId="0" applyFont="1" applyFill="1" applyBorder="1" applyAlignment="1" applyProtection="1">
      <alignment horizontal="left" vertical="center"/>
      <protection hidden="1"/>
    </xf>
    <xf numFmtId="174" fontId="40" fillId="0" borderId="1" xfId="0" applyNumberFormat="1" applyFont="1" applyFill="1" applyBorder="1" applyAlignment="1" applyProtection="1">
      <alignment horizontal="center" vertical="center"/>
      <protection hidden="1"/>
    </xf>
    <xf numFmtId="0" fontId="14" fillId="0" borderId="59" xfId="0" applyFont="1" applyFill="1" applyBorder="1" applyAlignment="1" applyProtection="1">
      <alignment horizontal="left" vertical="center"/>
      <protection hidden="1"/>
    </xf>
    <xf numFmtId="0" fontId="46" fillId="0" borderId="97" xfId="0" applyFont="1" applyFill="1" applyBorder="1" applyAlignment="1" applyProtection="1">
      <alignment horizontal="left" vertical="center"/>
      <protection hidden="1"/>
    </xf>
    <xf numFmtId="0" fontId="14" fillId="0" borderId="97" xfId="0" applyFont="1" applyFill="1" applyBorder="1" applyAlignment="1" applyProtection="1">
      <alignment horizontal="left" vertical="center"/>
      <protection hidden="1"/>
    </xf>
    <xf numFmtId="174" fontId="43" fillId="0" borderId="97" xfId="0" applyNumberFormat="1" applyFont="1" applyFill="1" applyBorder="1" applyAlignment="1" applyProtection="1">
      <alignment horizontal="center" vertical="center"/>
      <protection hidden="1"/>
    </xf>
    <xf numFmtId="174" fontId="43" fillId="0" borderId="3" xfId="0" applyNumberFormat="1" applyFont="1" applyFill="1" applyBorder="1" applyAlignment="1" applyProtection="1">
      <alignment horizontal="center" vertical="center"/>
      <protection hidden="1"/>
    </xf>
    <xf numFmtId="0" fontId="11" fillId="0" borderId="59" xfId="0" applyFont="1" applyFill="1" applyBorder="1" applyAlignment="1" applyProtection="1">
      <alignment horizontal="left" vertical="center"/>
      <protection hidden="1"/>
    </xf>
    <xf numFmtId="0" fontId="11" fillId="0" borderId="3" xfId="0" applyFont="1" applyFill="1" applyBorder="1" applyAlignment="1" applyProtection="1">
      <alignment horizontal="left" vertical="center"/>
      <protection hidden="1"/>
    </xf>
    <xf numFmtId="174" fontId="61" fillId="23" borderId="247" xfId="0" applyNumberFormat="1" applyFont="1" applyFill="1" applyBorder="1" applyAlignment="1" applyProtection="1">
      <alignment horizontal="center" vertical="center"/>
      <protection hidden="1"/>
    </xf>
    <xf numFmtId="174" fontId="61" fillId="23" borderId="238" xfId="0" applyNumberFormat="1" applyFont="1" applyFill="1" applyBorder="1" applyAlignment="1" applyProtection="1">
      <alignment horizontal="center" vertical="center"/>
      <protection hidden="1"/>
    </xf>
    <xf numFmtId="174" fontId="61" fillId="0" borderId="1" xfId="0" applyNumberFormat="1" applyFont="1" applyFill="1" applyBorder="1" applyAlignment="1" applyProtection="1">
      <alignment horizontal="center" vertical="center"/>
      <protection hidden="1"/>
    </xf>
    <xf numFmtId="174" fontId="61" fillId="23" borderId="64" xfId="0" applyNumberFormat="1" applyFont="1" applyFill="1" applyBorder="1" applyAlignment="1" applyProtection="1">
      <alignment horizontal="center" vertical="center"/>
      <protection hidden="1"/>
    </xf>
    <xf numFmtId="174" fontId="61" fillId="23" borderId="6" xfId="0" applyNumberFormat="1" applyFont="1" applyFill="1" applyBorder="1" applyAlignment="1" applyProtection="1">
      <alignment horizontal="center" vertical="center"/>
      <protection hidden="1"/>
    </xf>
    <xf numFmtId="0" fontId="11" fillId="0" borderId="97" xfId="0" applyFont="1" applyFill="1" applyBorder="1" applyAlignment="1" applyProtection="1">
      <alignment horizontal="left" vertical="center"/>
      <protection hidden="1"/>
    </xf>
    <xf numFmtId="174" fontId="61" fillId="23" borderId="166" xfId="0" applyNumberFormat="1" applyFont="1" applyFill="1" applyBorder="1" applyAlignment="1" applyProtection="1">
      <alignment horizontal="center" vertical="center"/>
      <protection hidden="1"/>
    </xf>
    <xf numFmtId="174" fontId="61" fillId="23" borderId="7" xfId="0" applyNumberFormat="1" applyFont="1" applyFill="1" applyBorder="1" applyAlignment="1" applyProtection="1">
      <alignment horizontal="center" vertical="center"/>
      <protection hidden="1"/>
    </xf>
    <xf numFmtId="174" fontId="61" fillId="23" borderId="59" xfId="0" applyNumberFormat="1" applyFont="1" applyFill="1" applyBorder="1" applyAlignment="1" applyProtection="1">
      <alignment horizontal="center" vertical="center"/>
      <protection hidden="1"/>
    </xf>
    <xf numFmtId="174" fontId="43" fillId="17" borderId="97" xfId="0" applyNumberFormat="1" applyFont="1" applyFill="1" applyBorder="1" applyAlignment="1" applyProtection="1">
      <alignment horizontal="center" vertical="center"/>
      <protection hidden="1"/>
    </xf>
    <xf numFmtId="174" fontId="43" fillId="17" borderId="3" xfId="0" applyNumberFormat="1" applyFont="1" applyFill="1" applyBorder="1" applyAlignment="1" applyProtection="1">
      <alignment horizontal="center" vertical="center"/>
      <protection hidden="1"/>
    </xf>
    <xf numFmtId="174" fontId="61" fillId="23" borderId="3" xfId="0" applyNumberFormat="1" applyFont="1" applyFill="1" applyBorder="1" applyAlignment="1" applyProtection="1">
      <alignment horizontal="center" vertical="center"/>
      <protection hidden="1"/>
    </xf>
    <xf numFmtId="174" fontId="61" fillId="23" borderId="80" xfId="0" applyNumberFormat="1" applyFont="1" applyFill="1" applyBorder="1" applyAlignment="1" applyProtection="1">
      <alignment horizontal="center" vertical="center"/>
      <protection hidden="1"/>
    </xf>
    <xf numFmtId="174" fontId="61" fillId="23" borderId="221" xfId="0" applyNumberFormat="1" applyFont="1" applyFill="1" applyBorder="1" applyAlignment="1" applyProtection="1">
      <alignment horizontal="center" vertical="center"/>
      <protection hidden="1"/>
    </xf>
    <xf numFmtId="0" fontId="14" fillId="0" borderId="97" xfId="0" applyFont="1" applyBorder="1" applyAlignment="1" applyProtection="1">
      <alignment vertical="center"/>
      <protection hidden="1"/>
    </xf>
    <xf numFmtId="0" fontId="14" fillId="0" borderId="2" xfId="0" applyFont="1" applyFill="1" applyBorder="1" applyAlignment="1" applyProtection="1">
      <alignment horizontal="left" vertical="center"/>
      <protection hidden="1"/>
    </xf>
    <xf numFmtId="164" fontId="105" fillId="17" borderId="0" xfId="30" applyFont="1" applyFill="1" applyAlignment="1" applyProtection="1">
      <alignment vertical="center"/>
      <protection hidden="1"/>
    </xf>
    <xf numFmtId="164" fontId="109" fillId="17" borderId="0" xfId="30" applyFont="1" applyFill="1" applyAlignment="1" applyProtection="1">
      <alignment vertical="center"/>
    </xf>
    <xf numFmtId="0" fontId="139" fillId="17" borderId="0" xfId="14" applyFont="1" applyFill="1"/>
    <xf numFmtId="164" fontId="109" fillId="17" borderId="0" xfId="30" applyFont="1" applyFill="1" applyAlignment="1" applyProtection="1">
      <alignment vertical="center"/>
      <protection locked="0"/>
    </xf>
    <xf numFmtId="0" fontId="14" fillId="0" borderId="16" xfId="14" applyFont="1" applyFill="1" applyBorder="1" applyAlignment="1">
      <alignment horizontal="left" wrapText="1"/>
    </xf>
    <xf numFmtId="0" fontId="11" fillId="0" borderId="16" xfId="14" applyFont="1" applyBorder="1" applyAlignment="1" applyProtection="1">
      <alignment horizontal="left"/>
      <protection hidden="1"/>
    </xf>
    <xf numFmtId="4" fontId="77" fillId="0" borderId="1" xfId="0" applyNumberFormat="1" applyFont="1" applyBorder="1" applyAlignment="1">
      <alignment horizontal="center"/>
    </xf>
    <xf numFmtId="0" fontId="0" fillId="0" borderId="98" xfId="0" applyFill="1" applyBorder="1"/>
    <xf numFmtId="4" fontId="11" fillId="0" borderId="17" xfId="0" applyNumberFormat="1" applyFont="1" applyFill="1" applyBorder="1" applyProtection="1">
      <protection locked="0" hidden="1"/>
    </xf>
    <xf numFmtId="3" fontId="11" fillId="0" borderId="17" xfId="0" applyNumberFormat="1" applyFont="1" applyFill="1" applyBorder="1" applyProtection="1">
      <protection locked="0" hidden="1"/>
    </xf>
    <xf numFmtId="3" fontId="11" fillId="0" borderId="187" xfId="0" applyNumberFormat="1" applyFont="1" applyFill="1" applyBorder="1" applyProtection="1">
      <protection locked="0" hidden="1"/>
    </xf>
    <xf numFmtId="49" fontId="2" fillId="0" borderId="1" xfId="0" applyNumberFormat="1" applyFont="1" applyBorder="1" applyAlignment="1" applyProtection="1">
      <alignment vertical="center"/>
      <protection locked="0"/>
    </xf>
    <xf numFmtId="170" fontId="11" fillId="0" borderId="1" xfId="11" applyNumberFormat="1" applyFont="1" applyBorder="1" applyProtection="1">
      <protection locked="0" hidden="1"/>
    </xf>
    <xf numFmtId="170" fontId="11" fillId="0" borderId="59" xfId="11" applyNumberFormat="1" applyFont="1" applyBorder="1" applyProtection="1">
      <protection locked="0" hidden="1"/>
    </xf>
    <xf numFmtId="170" fontId="11" fillId="0" borderId="1" xfId="11" applyNumberFormat="1" applyFont="1" applyFill="1" applyBorder="1" applyProtection="1">
      <protection locked="0" hidden="1"/>
    </xf>
    <xf numFmtId="170" fontId="11" fillId="0" borderId="59" xfId="11" applyNumberFormat="1" applyFont="1" applyFill="1" applyBorder="1" applyProtection="1">
      <protection locked="0" hidden="1"/>
    </xf>
    <xf numFmtId="170" fontId="11" fillId="0" borderId="80" xfId="11" applyNumberFormat="1" applyFont="1" applyFill="1" applyBorder="1" applyProtection="1">
      <protection locked="0" hidden="1"/>
    </xf>
    <xf numFmtId="0" fontId="11" fillId="0" borderId="16" xfId="32" applyFont="1" applyFill="1" applyBorder="1" applyProtection="1">
      <protection locked="0"/>
    </xf>
    <xf numFmtId="0" fontId="11" fillId="0" borderId="255" xfId="32" applyFont="1" applyFill="1" applyBorder="1" applyProtection="1">
      <protection locked="0"/>
    </xf>
    <xf numFmtId="0" fontId="11" fillId="0" borderId="256" xfId="32" applyFont="1" applyFill="1" applyBorder="1" applyProtection="1">
      <protection locked="0"/>
    </xf>
    <xf numFmtId="0" fontId="11" fillId="0" borderId="257" xfId="32" applyFont="1" applyFill="1" applyBorder="1" applyProtection="1">
      <protection locked="0"/>
    </xf>
    <xf numFmtId="0" fontId="11" fillId="0" borderId="78" xfId="32" applyFont="1" applyFill="1" applyBorder="1" applyProtection="1">
      <protection locked="0"/>
    </xf>
    <xf numFmtId="2" fontId="11" fillId="0" borderId="68" xfId="7" applyNumberFormat="1" applyFont="1" applyFill="1" applyBorder="1" applyAlignment="1" applyProtection="1">
      <protection locked="0" hidden="1"/>
    </xf>
    <xf numFmtId="2" fontId="11" fillId="0" borderId="0" xfId="7" applyNumberFormat="1" applyFont="1" applyFill="1" applyBorder="1" applyAlignment="1" applyProtection="1">
      <protection locked="0" hidden="1"/>
    </xf>
    <xf numFmtId="2" fontId="11" fillId="0" borderId="102" xfId="7" applyNumberFormat="1" applyFont="1" applyFill="1" applyBorder="1" applyAlignment="1" applyProtection="1">
      <protection locked="0" hidden="1"/>
    </xf>
    <xf numFmtId="1" fontId="11" fillId="0" borderId="102" xfId="7" applyNumberFormat="1" applyFont="1" applyFill="1" applyBorder="1" applyAlignment="1" applyProtection="1">
      <protection locked="0" hidden="1"/>
    </xf>
    <xf numFmtId="1" fontId="11" fillId="0" borderId="0" xfId="7" applyNumberFormat="1" applyFont="1" applyFill="1" applyBorder="1" applyAlignment="1" applyProtection="1">
      <protection locked="0" hidden="1"/>
    </xf>
    <xf numFmtId="1" fontId="11" fillId="0" borderId="206" xfId="7" applyNumberFormat="1" applyFont="1" applyFill="1" applyBorder="1" applyAlignment="1" applyProtection="1">
      <protection locked="0" hidden="1"/>
    </xf>
    <xf numFmtId="2" fontId="11" fillId="0" borderId="57" xfId="7" applyNumberFormat="1" applyFont="1" applyFill="1" applyBorder="1" applyAlignment="1" applyProtection="1">
      <protection locked="0" hidden="1"/>
    </xf>
    <xf numFmtId="2" fontId="11" fillId="0" borderId="98" xfId="7" applyNumberFormat="1" applyFont="1" applyFill="1" applyBorder="1" applyAlignment="1" applyProtection="1">
      <protection locked="0" hidden="1"/>
    </xf>
    <xf numFmtId="1" fontId="11" fillId="0" borderId="57" xfId="7" applyNumberFormat="1" applyFont="1" applyFill="1" applyBorder="1" applyAlignment="1" applyProtection="1">
      <protection locked="0" hidden="1"/>
    </xf>
    <xf numFmtId="1" fontId="11" fillId="0" borderId="98" xfId="7" applyNumberFormat="1" applyFont="1" applyFill="1" applyBorder="1" applyAlignment="1" applyProtection="1">
      <protection locked="0" hidden="1"/>
    </xf>
    <xf numFmtId="1" fontId="11" fillId="0" borderId="78" xfId="7" applyNumberFormat="1" applyFont="1" applyFill="1" applyBorder="1" applyAlignment="1" applyProtection="1">
      <protection locked="0" hidden="1"/>
    </xf>
    <xf numFmtId="2" fontId="11" fillId="0" borderId="101" xfId="7" applyNumberFormat="1" applyFont="1" applyFill="1" applyBorder="1" applyAlignment="1" applyProtection="1">
      <protection locked="0" hidden="1"/>
    </xf>
    <xf numFmtId="1" fontId="11" fillId="0" borderId="101" xfId="7" applyNumberFormat="1" applyFont="1" applyFill="1" applyBorder="1" applyAlignment="1" applyProtection="1">
      <protection locked="0" hidden="1"/>
    </xf>
    <xf numFmtId="1" fontId="11" fillId="0" borderId="12" xfId="7" applyNumberFormat="1" applyFont="1" applyFill="1" applyBorder="1" applyAlignment="1" applyProtection="1">
      <protection locked="0" hidden="1"/>
    </xf>
    <xf numFmtId="3" fontId="11" fillId="0" borderId="57" xfId="40" applyNumberFormat="1" applyFont="1" applyFill="1" applyBorder="1" applyProtection="1">
      <protection locked="0"/>
    </xf>
    <xf numFmtId="3" fontId="11" fillId="0" borderId="58" xfId="40" applyNumberFormat="1" applyFont="1" applyFill="1" applyBorder="1" applyProtection="1">
      <protection locked="0"/>
    </xf>
    <xf numFmtId="0" fontId="154" fillId="0" borderId="1" xfId="0" applyFont="1" applyBorder="1" applyAlignment="1" applyProtection="1">
      <alignment vertical="center" wrapText="1"/>
      <protection locked="0"/>
    </xf>
    <xf numFmtId="0" fontId="0" fillId="0" borderId="0" xfId="0" applyProtection="1">
      <protection locked="0"/>
    </xf>
    <xf numFmtId="0" fontId="155" fillId="0" borderId="1" xfId="0" applyFont="1" applyBorder="1" applyAlignment="1" applyProtection="1">
      <alignment vertical="center" wrapText="1"/>
      <protection locked="0"/>
    </xf>
    <xf numFmtId="170" fontId="156" fillId="0" borderId="1" xfId="3" applyNumberFormat="1" applyFont="1" applyBorder="1" applyAlignment="1" applyProtection="1">
      <alignment horizontal="center" vertical="center"/>
      <protection locked="0"/>
    </xf>
    <xf numFmtId="164" fontId="20" fillId="0" borderId="0" xfId="30" applyFont="1" applyFill="1" applyAlignment="1" applyProtection="1">
      <alignment horizontal="left" vertical="center" wrapText="1"/>
    </xf>
    <xf numFmtId="164" fontId="20" fillId="0" borderId="6" xfId="30" applyFont="1" applyFill="1" applyBorder="1" applyAlignment="1" applyProtection="1">
      <alignment horizontal="left" vertical="center" wrapText="1"/>
    </xf>
    <xf numFmtId="164" fontId="7" fillId="0" borderId="0" xfId="30" applyFont="1" applyFill="1" applyBorder="1" applyAlignment="1" applyProtection="1">
      <alignment horizontal="left" vertical="center"/>
    </xf>
    <xf numFmtId="0" fontId="9" fillId="5" borderId="59" xfId="14" applyFont="1" applyFill="1" applyBorder="1" applyAlignment="1">
      <alignment horizontal="center" vertical="center" readingOrder="1"/>
    </xf>
    <xf numFmtId="0" fontId="9" fillId="5" borderId="97" xfId="14" applyFont="1" applyFill="1" applyBorder="1" applyAlignment="1">
      <alignment horizontal="center" vertical="center" readingOrder="1"/>
    </xf>
    <xf numFmtId="0" fontId="9" fillId="5" borderId="3" xfId="14" applyFont="1" applyFill="1" applyBorder="1" applyAlignment="1">
      <alignment horizontal="center" vertical="center" readingOrder="1"/>
    </xf>
    <xf numFmtId="0" fontId="4" fillId="10" borderId="59" xfId="26" applyNumberFormat="1" applyFont="1" applyFill="1" applyBorder="1" applyAlignment="1" applyProtection="1">
      <alignment horizontal="left" vertical="center"/>
    </xf>
    <xf numFmtId="0" fontId="4" fillId="10" borderId="97" xfId="26" applyNumberFormat="1" applyFont="1" applyFill="1" applyBorder="1" applyAlignment="1" applyProtection="1">
      <alignment horizontal="left" vertical="center"/>
    </xf>
    <xf numFmtId="0" fontId="4" fillId="10" borderId="3" xfId="26" applyNumberFormat="1" applyFont="1" applyFill="1" applyBorder="1" applyAlignment="1" applyProtection="1">
      <alignment horizontal="left" vertical="center"/>
    </xf>
    <xf numFmtId="0" fontId="4" fillId="3" borderId="59" xfId="26" applyNumberFormat="1" applyFont="1" applyFill="1" applyBorder="1" applyAlignment="1" applyProtection="1">
      <alignment horizontal="left" vertical="center"/>
    </xf>
    <xf numFmtId="0" fontId="4" fillId="3" borderId="97" xfId="26" applyNumberFormat="1" applyFont="1" applyFill="1" applyBorder="1" applyAlignment="1" applyProtection="1">
      <alignment horizontal="left" vertical="center"/>
    </xf>
    <xf numFmtId="0" fontId="4" fillId="3" borderId="3" xfId="26" applyNumberFormat="1" applyFont="1" applyFill="1" applyBorder="1" applyAlignment="1" applyProtection="1">
      <alignment horizontal="left" vertical="center"/>
    </xf>
    <xf numFmtId="49" fontId="4" fillId="4" borderId="59" xfId="30" applyNumberFormat="1" applyFont="1" applyFill="1" applyBorder="1" applyAlignment="1" applyProtection="1">
      <alignment vertical="center"/>
    </xf>
    <xf numFmtId="49" fontId="8" fillId="4" borderId="97" xfId="14" applyNumberFormat="1" applyFill="1" applyBorder="1" applyAlignment="1" applyProtection="1">
      <alignment vertical="center"/>
    </xf>
    <xf numFmtId="49" fontId="8" fillId="4" borderId="3" xfId="14" applyNumberFormat="1" applyFill="1" applyBorder="1" applyAlignment="1" applyProtection="1">
      <alignment vertical="center"/>
    </xf>
    <xf numFmtId="164" fontId="15" fillId="0" borderId="0" xfId="30" applyFont="1" applyAlignment="1" applyProtection="1">
      <alignment horizontal="center" vertical="center" wrapText="1"/>
    </xf>
    <xf numFmtId="164" fontId="15" fillId="0" borderId="2" xfId="30" applyFont="1" applyBorder="1" applyAlignment="1" applyProtection="1">
      <alignment horizontal="center" vertical="center" wrapText="1"/>
    </xf>
    <xf numFmtId="49" fontId="4" fillId="4" borderId="59" xfId="26" applyNumberFormat="1" applyFont="1" applyFill="1" applyBorder="1" applyAlignment="1" applyProtection="1">
      <alignment horizontal="left" vertical="center"/>
      <protection locked="0" hidden="1"/>
    </xf>
    <xf numFmtId="49" fontId="4" fillId="4" borderId="97" xfId="26" applyNumberFormat="1" applyFont="1" applyFill="1" applyBorder="1" applyAlignment="1" applyProtection="1">
      <alignment horizontal="left" vertical="center"/>
      <protection locked="0" hidden="1"/>
    </xf>
    <xf numFmtId="49" fontId="4" fillId="4" borderId="3" xfId="26" applyNumberFormat="1" applyFont="1" applyFill="1" applyBorder="1" applyAlignment="1" applyProtection="1">
      <alignment horizontal="left" vertical="center"/>
      <protection locked="0" hidden="1"/>
    </xf>
    <xf numFmtId="49" fontId="4" fillId="0" borderId="59" xfId="14" applyNumberFormat="1" applyFont="1" applyBorder="1" applyAlignment="1" applyProtection="1">
      <alignment horizontal="left" vertical="center"/>
      <protection locked="0" hidden="1"/>
    </xf>
    <xf numFmtId="0" fontId="8" fillId="0" borderId="3" xfId="14" applyBorder="1" applyAlignment="1" applyProtection="1">
      <alignment horizontal="left" vertical="center"/>
      <protection locked="0" hidden="1"/>
    </xf>
    <xf numFmtId="49" fontId="4" fillId="0" borderId="3" xfId="14" applyNumberFormat="1" applyFont="1" applyBorder="1" applyAlignment="1" applyProtection="1">
      <alignment horizontal="left" vertical="center"/>
      <protection locked="0" hidden="1"/>
    </xf>
    <xf numFmtId="49" fontId="4" fillId="3" borderId="59" xfId="30" applyNumberFormat="1" applyFont="1" applyFill="1" applyBorder="1" applyAlignment="1" applyProtection="1">
      <alignment horizontal="left" vertical="center"/>
      <protection locked="0" hidden="1"/>
    </xf>
    <xf numFmtId="49" fontId="4" fillId="3" borderId="3" xfId="30" applyNumberFormat="1" applyFont="1" applyFill="1" applyBorder="1" applyAlignment="1" applyProtection="1">
      <alignment horizontal="left" vertical="center"/>
      <protection locked="0" hidden="1"/>
    </xf>
    <xf numFmtId="49" fontId="4" fillId="0" borderId="59" xfId="30" applyNumberFormat="1" applyFont="1" applyBorder="1" applyAlignment="1" applyProtection="1">
      <alignment horizontal="left" vertical="center"/>
      <protection locked="0" hidden="1"/>
    </xf>
    <xf numFmtId="49" fontId="4" fillId="0" borderId="3" xfId="30" applyNumberFormat="1" applyFont="1" applyBorder="1" applyAlignment="1" applyProtection="1">
      <alignment horizontal="left" vertical="center"/>
      <protection locked="0" hidden="1"/>
    </xf>
    <xf numFmtId="164" fontId="20" fillId="0" borderId="0" xfId="30" applyFont="1" applyFill="1" applyBorder="1" applyAlignment="1" applyProtection="1">
      <alignment horizontal="left" vertical="center" wrapText="1"/>
    </xf>
    <xf numFmtId="0" fontId="4" fillId="0" borderId="59" xfId="30" applyNumberFormat="1" applyFont="1" applyFill="1" applyBorder="1" applyAlignment="1" applyProtection="1">
      <alignment horizontal="left" vertical="center"/>
      <protection locked="0" hidden="1"/>
    </xf>
    <xf numFmtId="0" fontId="4" fillId="0" borderId="3" xfId="30" applyNumberFormat="1" applyFont="1" applyFill="1" applyBorder="1" applyAlignment="1" applyProtection="1">
      <alignment horizontal="left" vertical="center"/>
      <protection locked="0" hidden="1"/>
    </xf>
    <xf numFmtId="164" fontId="20" fillId="0" borderId="0" xfId="30" applyFont="1" applyFill="1" applyAlignment="1" applyProtection="1">
      <alignment horizontal="left" vertical="center"/>
    </xf>
    <xf numFmtId="164" fontId="20" fillId="0" borderId="6" xfId="30" applyFont="1" applyFill="1" applyBorder="1" applyAlignment="1" applyProtection="1">
      <alignment horizontal="left" vertical="center"/>
    </xf>
    <xf numFmtId="164" fontId="20" fillId="0" borderId="0" xfId="30" applyFont="1" applyAlignment="1" applyProtection="1">
      <alignment horizontal="left" vertical="center" wrapText="1"/>
    </xf>
    <xf numFmtId="164" fontId="20" fillId="0" borderId="6" xfId="30" applyFont="1" applyBorder="1" applyAlignment="1" applyProtection="1">
      <alignment horizontal="left" vertical="center" wrapText="1"/>
    </xf>
    <xf numFmtId="164" fontId="27" fillId="4" borderId="166" xfId="30" applyFont="1" applyFill="1" applyBorder="1" applyAlignment="1" applyProtection="1">
      <alignment horizontal="center" vertical="center" wrapText="1"/>
    </xf>
    <xf numFmtId="0" fontId="8" fillId="0" borderId="166" xfId="14" applyBorder="1" applyAlignment="1">
      <alignment vertical="center" wrapText="1"/>
    </xf>
    <xf numFmtId="164" fontId="19" fillId="0" borderId="0" xfId="30" applyFont="1" applyAlignment="1" applyProtection="1">
      <alignment horizontal="left" vertical="center" wrapText="1"/>
    </xf>
    <xf numFmtId="164" fontId="19" fillId="0" borderId="6" xfId="30" applyFont="1" applyBorder="1" applyAlignment="1" applyProtection="1">
      <alignment horizontal="left" vertical="center" wrapText="1"/>
    </xf>
    <xf numFmtId="164" fontId="21" fillId="0" borderId="209" xfId="30" applyFont="1" applyBorder="1" applyAlignment="1" applyProtection="1">
      <alignment horizontal="left" wrapText="1"/>
    </xf>
    <xf numFmtId="164" fontId="21" fillId="0" borderId="0" xfId="30" applyFont="1" applyBorder="1" applyAlignment="1" applyProtection="1">
      <alignment horizontal="left" wrapText="1"/>
    </xf>
    <xf numFmtId="164" fontId="20" fillId="0" borderId="0" xfId="30" quotePrefix="1" applyFont="1" applyFill="1" applyAlignment="1" applyProtection="1">
      <alignment horizontal="left" vertical="center" wrapText="1"/>
    </xf>
    <xf numFmtId="0" fontId="29" fillId="5" borderId="59" xfId="14" applyFont="1" applyFill="1" applyBorder="1" applyAlignment="1">
      <alignment horizontal="center" vertical="center" wrapText="1" readingOrder="1"/>
    </xf>
    <xf numFmtId="0" fontId="29" fillId="5" borderId="97" xfId="14" applyFont="1" applyFill="1" applyBorder="1" applyAlignment="1">
      <alignment horizontal="center" vertical="center" wrapText="1" readingOrder="1"/>
    </xf>
    <xf numFmtId="0" fontId="29" fillId="5" borderId="3" xfId="14" applyFont="1" applyFill="1" applyBorder="1" applyAlignment="1">
      <alignment horizontal="center" vertical="center" wrapText="1" readingOrder="1"/>
    </xf>
    <xf numFmtId="49" fontId="4" fillId="0" borderId="247" xfId="26" applyNumberFormat="1" applyFont="1" applyFill="1" applyBorder="1" applyAlignment="1" applyProtection="1">
      <alignment horizontal="left" vertical="center" wrapText="1"/>
      <protection locked="0" hidden="1"/>
    </xf>
    <xf numFmtId="49" fontId="4" fillId="0" borderId="209" xfId="26" applyNumberFormat="1" applyFont="1" applyFill="1" applyBorder="1" applyAlignment="1" applyProtection="1">
      <alignment horizontal="left" vertical="center" wrapText="1"/>
      <protection locked="0" hidden="1"/>
    </xf>
    <xf numFmtId="49" fontId="4" fillId="0" borderId="238" xfId="26" applyNumberFormat="1" applyFont="1" applyFill="1" applyBorder="1" applyAlignment="1" applyProtection="1">
      <alignment horizontal="left" vertical="center" wrapText="1"/>
      <protection locked="0" hidden="1"/>
    </xf>
    <xf numFmtId="49" fontId="4" fillId="0" borderId="166" xfId="26" applyNumberFormat="1" applyFont="1" applyFill="1" applyBorder="1" applyAlignment="1" applyProtection="1">
      <alignment horizontal="left" vertical="center" wrapText="1"/>
      <protection locked="0" hidden="1"/>
    </xf>
    <xf numFmtId="49" fontId="4" fillId="0" borderId="0" xfId="26" applyNumberFormat="1" applyFont="1" applyFill="1" applyBorder="1" applyAlignment="1" applyProtection="1">
      <alignment horizontal="left" vertical="center" wrapText="1"/>
      <protection locked="0" hidden="1"/>
    </xf>
    <xf numFmtId="49" fontId="4" fillId="0" borderId="6" xfId="26" applyNumberFormat="1" applyFont="1" applyFill="1" applyBorder="1" applyAlignment="1" applyProtection="1">
      <alignment horizontal="left" vertical="center" wrapText="1"/>
      <protection locked="0" hidden="1"/>
    </xf>
    <xf numFmtId="49" fontId="4" fillId="0" borderId="64" xfId="26" applyNumberFormat="1" applyFont="1" applyFill="1" applyBorder="1" applyAlignment="1" applyProtection="1">
      <alignment horizontal="left" vertical="center" wrapText="1"/>
      <protection locked="0" hidden="1"/>
    </xf>
    <xf numFmtId="49" fontId="4" fillId="0" borderId="2" xfId="26" applyNumberFormat="1" applyFont="1" applyFill="1" applyBorder="1" applyAlignment="1" applyProtection="1">
      <alignment horizontal="left" vertical="center" wrapText="1"/>
      <protection locked="0" hidden="1"/>
    </xf>
    <xf numFmtId="49" fontId="4" fillId="0" borderId="7" xfId="26" applyNumberFormat="1" applyFont="1" applyFill="1" applyBorder="1" applyAlignment="1" applyProtection="1">
      <alignment horizontal="left" vertical="center" wrapText="1"/>
      <protection locked="0" hidden="1"/>
    </xf>
    <xf numFmtId="0" fontId="0" fillId="0" borderId="0" xfId="0"/>
    <xf numFmtId="0" fontId="0" fillId="0" borderId="6" xfId="0" applyBorder="1"/>
    <xf numFmtId="164" fontId="38" fillId="4" borderId="221" xfId="30" applyFont="1" applyFill="1" applyBorder="1" applyAlignment="1" applyProtection="1">
      <alignment horizontal="center" vertical="center" wrapText="1"/>
    </xf>
    <xf numFmtId="164" fontId="34" fillId="4" borderId="0" xfId="30" applyFont="1" applyFill="1" applyAlignment="1" applyProtection="1">
      <alignment horizontal="left" vertical="center" wrapText="1"/>
    </xf>
    <xf numFmtId="164" fontId="36" fillId="4" borderId="221" xfId="30" applyFont="1" applyFill="1" applyBorder="1" applyAlignment="1" applyProtection="1">
      <alignment horizontal="center" vertical="center" wrapText="1"/>
    </xf>
    <xf numFmtId="164" fontId="36" fillId="4" borderId="6" xfId="30" applyFont="1" applyFill="1" applyBorder="1" applyAlignment="1" applyProtection="1">
      <alignment horizontal="center" vertical="top" wrapText="1"/>
    </xf>
    <xf numFmtId="0" fontId="8" fillId="0" borderId="6" xfId="14" applyBorder="1" applyAlignment="1">
      <alignment horizontal="center" vertical="top" wrapText="1"/>
    </xf>
    <xf numFmtId="164" fontId="19" fillId="4" borderId="0" xfId="30" applyFont="1" applyFill="1" applyAlignment="1" applyProtection="1">
      <alignment vertical="center" wrapText="1"/>
    </xf>
    <xf numFmtId="0" fontId="8" fillId="0" borderId="0" xfId="14" applyAlignment="1">
      <alignment vertical="center" wrapText="1"/>
    </xf>
    <xf numFmtId="0" fontId="41" fillId="0" borderId="0" xfId="14" applyFont="1" applyBorder="1" applyAlignment="1" applyProtection="1">
      <alignment horizontal="left" vertical="top" wrapText="1"/>
    </xf>
    <xf numFmtId="0" fontId="11" fillId="0" borderId="143" xfId="14" applyFont="1" applyBorder="1"/>
    <xf numFmtId="0" fontId="11" fillId="0" borderId="125" xfId="14" applyFont="1" applyBorder="1"/>
    <xf numFmtId="0" fontId="11" fillId="0" borderId="87" xfId="14" applyFont="1" applyBorder="1"/>
    <xf numFmtId="0" fontId="21" fillId="0" borderId="189" xfId="14" applyFont="1" applyFill="1" applyBorder="1" applyAlignment="1" applyProtection="1">
      <alignment horizontal="center" vertical="center"/>
    </xf>
    <xf numFmtId="0" fontId="21" fillId="0" borderId="198" xfId="14" applyFont="1" applyFill="1" applyBorder="1" applyAlignment="1" applyProtection="1">
      <alignment horizontal="center" vertical="center"/>
    </xf>
    <xf numFmtId="0" fontId="21" fillId="0" borderId="15" xfId="14" applyFont="1" applyFill="1" applyBorder="1" applyAlignment="1" applyProtection="1">
      <alignment horizontal="center" vertical="center"/>
    </xf>
    <xf numFmtId="0" fontId="44" fillId="0" borderId="204" xfId="14" applyFont="1" applyFill="1" applyBorder="1" applyAlignment="1" applyProtection="1">
      <alignment horizontal="center" vertical="center"/>
    </xf>
    <xf numFmtId="0" fontId="44" fillId="0" borderId="217" xfId="14" applyFont="1" applyFill="1" applyBorder="1" applyAlignment="1" applyProtection="1">
      <alignment horizontal="center" vertical="center"/>
    </xf>
    <xf numFmtId="0" fontId="46" fillId="4" borderId="0" xfId="24" applyNumberFormat="1" applyFont="1" applyFill="1" applyAlignment="1">
      <alignment horizontal="left" wrapText="1"/>
    </xf>
    <xf numFmtId="0" fontId="27" fillId="2" borderId="0" xfId="24" applyNumberFormat="1" applyFont="1" applyAlignment="1" applyProtection="1">
      <alignment horizontal="center" vertical="center" wrapText="1"/>
    </xf>
    <xf numFmtId="0" fontId="50" fillId="2" borderId="128" xfId="24" applyNumberFormat="1" applyFont="1" applyBorder="1" applyAlignment="1" applyProtection="1">
      <alignment horizontal="center" vertical="center"/>
    </xf>
    <xf numFmtId="0" fontId="50" fillId="2" borderId="29" xfId="24" applyNumberFormat="1" applyFont="1" applyBorder="1" applyAlignment="1" applyProtection="1">
      <alignment horizontal="center" vertical="center"/>
    </xf>
    <xf numFmtId="0" fontId="46" fillId="2" borderId="0" xfId="24" applyNumberFormat="1" applyFont="1" applyAlignment="1">
      <alignment horizontal="left" wrapText="1"/>
    </xf>
    <xf numFmtId="0" fontId="46" fillId="0" borderId="0" xfId="14" applyFont="1" applyAlignment="1" applyProtection="1">
      <alignment horizontal="left" wrapText="1"/>
      <protection hidden="1"/>
    </xf>
    <xf numFmtId="0" fontId="46" fillId="3" borderId="0" xfId="14" applyFont="1" applyFill="1" applyAlignment="1" applyProtection="1">
      <alignment horizontal="left" wrapText="1"/>
      <protection hidden="1"/>
    </xf>
    <xf numFmtId="0" fontId="50" fillId="2" borderId="92" xfId="24" applyNumberFormat="1" applyFont="1" applyBorder="1" applyAlignment="1" applyProtection="1">
      <alignment horizontal="center" vertical="center"/>
      <protection hidden="1"/>
    </xf>
    <xf numFmtId="0" fontId="50" fillId="2" borderId="107" xfId="24" applyNumberFormat="1" applyFont="1" applyBorder="1" applyAlignment="1" applyProtection="1">
      <alignment horizontal="center" vertical="center"/>
      <protection hidden="1"/>
    </xf>
    <xf numFmtId="0" fontId="50" fillId="2" borderId="28" xfId="24" applyNumberFormat="1" applyFont="1" applyBorder="1" applyAlignment="1" applyProtection="1">
      <alignment horizontal="center" vertical="center"/>
      <protection hidden="1"/>
    </xf>
    <xf numFmtId="0" fontId="50" fillId="2" borderId="29" xfId="24" applyNumberFormat="1" applyFont="1" applyBorder="1" applyAlignment="1" applyProtection="1">
      <alignment horizontal="center" vertical="center"/>
      <protection hidden="1"/>
    </xf>
    <xf numFmtId="0" fontId="50" fillId="2" borderId="128" xfId="24" applyNumberFormat="1" applyFont="1" applyBorder="1" applyAlignment="1" applyProtection="1">
      <alignment horizontal="center" vertical="center"/>
      <protection hidden="1"/>
    </xf>
    <xf numFmtId="0" fontId="50" fillId="2" borderId="248" xfId="24" applyNumberFormat="1" applyFont="1" applyBorder="1" applyAlignment="1" applyProtection="1">
      <alignment horizontal="center" vertical="center"/>
      <protection hidden="1"/>
    </xf>
    <xf numFmtId="0" fontId="50" fillId="2" borderId="124" xfId="24" applyNumberFormat="1" applyFont="1" applyBorder="1" applyAlignment="1" applyProtection="1">
      <alignment horizontal="center" vertical="center"/>
      <protection hidden="1"/>
    </xf>
    <xf numFmtId="0" fontId="55" fillId="11" borderId="27" xfId="24" applyFont="1" applyFill="1" applyBorder="1" applyAlignment="1" applyProtection="1">
      <alignment horizontal="center" vertical="top"/>
      <protection hidden="1"/>
    </xf>
    <xf numFmtId="0" fontId="55" fillId="11" borderId="0" xfId="24" applyFont="1" applyFill="1" applyBorder="1" applyAlignment="1" applyProtection="1">
      <alignment horizontal="center" vertical="top"/>
      <protection hidden="1"/>
    </xf>
    <xf numFmtId="0" fontId="27" fillId="2" borderId="0" xfId="24" applyNumberFormat="1" applyFont="1" applyAlignment="1" applyProtection="1">
      <alignment horizontal="center" vertical="center" wrapText="1"/>
      <protection hidden="1"/>
    </xf>
    <xf numFmtId="0" fontId="56" fillId="2" borderId="27" xfId="24" applyFont="1" applyBorder="1" applyAlignment="1" applyProtection="1">
      <alignment horizontal="left"/>
      <protection hidden="1"/>
    </xf>
    <xf numFmtId="0" fontId="56" fillId="2" borderId="0" xfId="24" applyFont="1" applyBorder="1" applyAlignment="1" applyProtection="1">
      <alignment horizontal="left"/>
      <protection hidden="1"/>
    </xf>
    <xf numFmtId="0" fontId="56" fillId="2" borderId="108" xfId="24" applyFont="1" applyBorder="1" applyAlignment="1" applyProtection="1">
      <alignment horizontal="left"/>
      <protection hidden="1"/>
    </xf>
    <xf numFmtId="0" fontId="56" fillId="2" borderId="56" xfId="24" applyFont="1" applyBorder="1" applyAlignment="1" applyProtection="1">
      <alignment horizontal="left"/>
      <protection hidden="1"/>
    </xf>
    <xf numFmtId="0" fontId="56" fillId="2" borderId="4" xfId="24" applyFont="1" applyBorder="1" applyAlignment="1" applyProtection="1">
      <alignment horizontal="left"/>
      <protection hidden="1"/>
    </xf>
    <xf numFmtId="0" fontId="56" fillId="2" borderId="124" xfId="24" applyFont="1" applyBorder="1" applyAlignment="1" applyProtection="1">
      <alignment horizontal="left"/>
      <protection hidden="1"/>
    </xf>
    <xf numFmtId="0" fontId="50" fillId="2" borderId="24" xfId="24" applyNumberFormat="1" applyFont="1" applyBorder="1" applyAlignment="1" applyProtection="1">
      <alignment horizontal="center" vertical="center"/>
      <protection hidden="1"/>
    </xf>
    <xf numFmtId="0" fontId="50" fillId="2" borderId="222" xfId="24" applyNumberFormat="1" applyFont="1" applyBorder="1" applyAlignment="1" applyProtection="1">
      <alignment horizontal="center" vertical="center"/>
      <protection hidden="1"/>
    </xf>
    <xf numFmtId="0" fontId="50" fillId="2" borderId="22" xfId="24" applyNumberFormat="1" applyFont="1" applyBorder="1" applyAlignment="1" applyProtection="1">
      <alignment horizontal="center" vertical="center"/>
      <protection hidden="1"/>
    </xf>
    <xf numFmtId="0" fontId="50" fillId="2" borderId="25" xfId="24" applyNumberFormat="1" applyFont="1" applyBorder="1" applyAlignment="1" applyProtection="1">
      <alignment horizontal="center" vertical="top"/>
      <protection hidden="1"/>
    </xf>
    <xf numFmtId="0" fontId="50" fillId="2" borderId="249" xfId="24" applyNumberFormat="1" applyFont="1" applyBorder="1" applyAlignment="1" applyProtection="1">
      <alignment horizontal="center" vertical="top"/>
      <protection hidden="1"/>
    </xf>
    <xf numFmtId="0" fontId="50" fillId="2" borderId="25" xfId="24" applyNumberFormat="1" applyFont="1" applyBorder="1" applyAlignment="1" applyProtection="1">
      <alignment horizontal="center" vertical="center"/>
      <protection hidden="1"/>
    </xf>
    <xf numFmtId="0" fontId="50" fillId="2" borderId="249" xfId="24" applyNumberFormat="1" applyFont="1" applyBorder="1" applyAlignment="1" applyProtection="1">
      <alignment horizontal="center" vertical="center"/>
      <protection hidden="1"/>
    </xf>
    <xf numFmtId="0" fontId="46" fillId="4" borderId="24" xfId="14" applyFont="1" applyFill="1" applyBorder="1" applyAlignment="1" applyProtection="1">
      <alignment horizontal="left" wrapText="1"/>
      <protection hidden="1"/>
    </xf>
    <xf numFmtId="0" fontId="46" fillId="3" borderId="24" xfId="14" applyFont="1" applyFill="1" applyBorder="1" applyAlignment="1" applyProtection="1">
      <alignment horizontal="left" wrapText="1"/>
      <protection hidden="1"/>
    </xf>
    <xf numFmtId="0" fontId="46" fillId="0" borderId="24" xfId="14" applyFont="1" applyBorder="1" applyAlignment="1" applyProtection="1">
      <alignment horizontal="left" wrapText="1"/>
      <protection hidden="1"/>
    </xf>
    <xf numFmtId="0" fontId="46" fillId="0" borderId="0" xfId="14" applyFont="1" applyBorder="1" applyAlignment="1" applyProtection="1">
      <alignment horizontal="left" wrapText="1"/>
      <protection hidden="1"/>
    </xf>
    <xf numFmtId="0" fontId="122" fillId="0" borderId="0" xfId="24" applyNumberFormat="1" applyFont="1" applyFill="1" applyAlignment="1">
      <alignment horizontal="center" vertical="center" wrapText="1"/>
    </xf>
    <xf numFmtId="0" fontId="40" fillId="0" borderId="0" xfId="14" applyFont="1" applyFill="1" applyAlignment="1" applyProtection="1">
      <alignment horizontal="justify" vertical="center" wrapText="1"/>
      <protection hidden="1"/>
    </xf>
    <xf numFmtId="0" fontId="29" fillId="0" borderId="4" xfId="24" applyNumberFormat="1" applyFont="1" applyFill="1" applyBorder="1" applyAlignment="1" applyProtection="1">
      <alignment horizontal="left" wrapText="1"/>
      <protection hidden="1"/>
    </xf>
    <xf numFmtId="0" fontId="44" fillId="0" borderId="83" xfId="14" applyFont="1" applyFill="1" applyBorder="1" applyAlignment="1" applyProtection="1">
      <alignment horizontal="center" vertical="center"/>
      <protection hidden="1"/>
    </xf>
    <xf numFmtId="0" fontId="44" fillId="0" borderId="151" xfId="14" applyFont="1" applyFill="1" applyBorder="1" applyAlignment="1" applyProtection="1">
      <alignment horizontal="center" vertical="center"/>
      <protection hidden="1"/>
    </xf>
    <xf numFmtId="0" fontId="44" fillId="0" borderId="20" xfId="14" applyFont="1" applyFill="1" applyBorder="1" applyAlignment="1" applyProtection="1">
      <alignment horizontal="center" vertical="center"/>
      <protection hidden="1"/>
    </xf>
    <xf numFmtId="0" fontId="44" fillId="0" borderId="231" xfId="14" applyFont="1" applyFill="1" applyBorder="1" applyAlignment="1" applyProtection="1">
      <alignment horizontal="center" vertical="center"/>
      <protection hidden="1"/>
    </xf>
    <xf numFmtId="0" fontId="44" fillId="0" borderId="152" xfId="14" applyFont="1" applyFill="1" applyBorder="1" applyAlignment="1" applyProtection="1">
      <alignment horizontal="center" vertical="center"/>
      <protection hidden="1"/>
    </xf>
    <xf numFmtId="0" fontId="44" fillId="0" borderId="153" xfId="14" applyFont="1" applyFill="1" applyBorder="1" applyAlignment="1" applyProtection="1">
      <alignment horizontal="center" vertical="center"/>
      <protection hidden="1"/>
    </xf>
    <xf numFmtId="0" fontId="44" fillId="0" borderId="143" xfId="14" applyFont="1" applyFill="1" applyBorder="1" applyAlignment="1" applyProtection="1">
      <alignment horizontal="center" vertical="center" wrapText="1"/>
      <protection hidden="1"/>
    </xf>
    <xf numFmtId="0" fontId="44" fillId="0" borderId="125" xfId="14" applyFont="1" applyFill="1" applyBorder="1" applyAlignment="1" applyProtection="1">
      <alignment horizontal="center" vertical="center" wrapText="1"/>
      <protection hidden="1"/>
    </xf>
    <xf numFmtId="0" fontId="44" fillId="0" borderId="87" xfId="14" applyFont="1" applyFill="1" applyBorder="1" applyAlignment="1" applyProtection="1">
      <alignment horizontal="center" vertical="center" wrapText="1"/>
      <protection hidden="1"/>
    </xf>
    <xf numFmtId="0" fontId="44" fillId="0" borderId="150" xfId="14" applyFont="1" applyFill="1" applyBorder="1" applyAlignment="1" applyProtection="1">
      <alignment horizontal="center" vertical="center" wrapText="1"/>
      <protection hidden="1"/>
    </xf>
    <xf numFmtId="0" fontId="44" fillId="0" borderId="107" xfId="14" applyFont="1" applyFill="1" applyBorder="1" applyAlignment="1" applyProtection="1">
      <alignment horizontal="center" vertical="center" wrapText="1"/>
      <protection hidden="1"/>
    </xf>
    <xf numFmtId="0" fontId="44" fillId="0" borderId="27" xfId="14" applyFont="1" applyFill="1" applyBorder="1" applyAlignment="1" applyProtection="1">
      <alignment horizontal="center" vertical="center" wrapText="1"/>
      <protection hidden="1"/>
    </xf>
    <xf numFmtId="0" fontId="44" fillId="0" borderId="108" xfId="14" applyFont="1" applyFill="1" applyBorder="1" applyAlignment="1" applyProtection="1">
      <alignment horizontal="center" vertical="center" wrapText="1"/>
      <protection hidden="1"/>
    </xf>
    <xf numFmtId="0" fontId="44" fillId="0" borderId="174" xfId="14" applyFont="1" applyFill="1" applyBorder="1" applyAlignment="1" applyProtection="1">
      <alignment horizontal="center" vertical="center" wrapText="1"/>
      <protection hidden="1"/>
    </xf>
    <xf numFmtId="0" fontId="44" fillId="0" borderId="175" xfId="14" applyFont="1" applyFill="1" applyBorder="1" applyAlignment="1" applyProtection="1">
      <alignment horizontal="center" vertical="center" wrapText="1"/>
      <protection hidden="1"/>
    </xf>
    <xf numFmtId="0" fontId="44" fillId="0" borderId="0" xfId="14" applyFont="1" applyFill="1" applyBorder="1" applyAlignment="1" applyProtection="1">
      <alignment horizontal="center" vertical="center" wrapText="1"/>
      <protection hidden="1"/>
    </xf>
    <xf numFmtId="0" fontId="44" fillId="0" borderId="59" xfId="34" applyFont="1" applyBorder="1" applyAlignment="1" applyProtection="1">
      <alignment horizontal="center" vertical="center" wrapText="1"/>
      <protection hidden="1"/>
    </xf>
    <xf numFmtId="0" fontId="44" fillId="0" borderId="245" xfId="34" applyFont="1" applyBorder="1" applyAlignment="1" applyProtection="1">
      <alignment horizontal="center" vertical="center"/>
      <protection hidden="1"/>
    </xf>
    <xf numFmtId="0" fontId="44" fillId="0" borderId="83" xfId="27" applyFont="1" applyFill="1" applyBorder="1" applyAlignment="1" applyProtection="1">
      <alignment horizontal="center" vertical="center"/>
      <protection hidden="1"/>
    </xf>
    <xf numFmtId="0" fontId="44" fillId="0" borderId="151" xfId="27" applyFont="1" applyFill="1" applyBorder="1" applyAlignment="1" applyProtection="1">
      <alignment horizontal="center" vertical="center"/>
      <protection hidden="1"/>
    </xf>
    <xf numFmtId="0" fontId="44" fillId="0" borderId="19" xfId="27" applyFont="1" applyFill="1" applyBorder="1" applyAlignment="1" applyProtection="1">
      <alignment horizontal="center" vertical="center"/>
      <protection hidden="1"/>
    </xf>
    <xf numFmtId="0" fontId="44" fillId="0" borderId="230" xfId="27" applyFont="1" applyFill="1" applyBorder="1" applyAlignment="1" applyProtection="1">
      <alignment horizontal="center" vertical="center"/>
      <protection hidden="1"/>
    </xf>
    <xf numFmtId="0" fontId="44" fillId="0" borderId="221" xfId="27" applyFont="1" applyFill="1" applyBorder="1" applyAlignment="1" applyProtection="1">
      <alignment horizontal="center" vertical="center"/>
      <protection hidden="1"/>
    </xf>
    <xf numFmtId="0" fontId="44" fillId="0" borderId="66" xfId="27" applyFont="1" applyFill="1" applyBorder="1" applyAlignment="1" applyProtection="1">
      <alignment horizontal="center" vertical="center"/>
      <protection hidden="1"/>
    </xf>
    <xf numFmtId="0" fontId="21" fillId="0" borderId="159" xfId="34" applyFont="1" applyBorder="1" applyAlignment="1" applyProtection="1">
      <alignment horizontal="center"/>
      <protection hidden="1"/>
    </xf>
    <xf numFmtId="0" fontId="21" fillId="0" borderId="164" xfId="34" applyFont="1" applyBorder="1" applyAlignment="1" applyProtection="1">
      <alignment horizontal="center"/>
      <protection hidden="1"/>
    </xf>
    <xf numFmtId="0" fontId="21" fillId="0" borderId="175" xfId="34" applyFont="1" applyBorder="1" applyAlignment="1" applyProtection="1">
      <alignment horizontal="center"/>
      <protection hidden="1"/>
    </xf>
    <xf numFmtId="0" fontId="44" fillId="0" borderId="3" xfId="34" applyFont="1" applyBorder="1" applyAlignment="1" applyProtection="1">
      <alignment horizontal="center" vertical="center" wrapText="1"/>
      <protection hidden="1"/>
    </xf>
    <xf numFmtId="0" fontId="44" fillId="0" borderId="59" xfId="34" applyFont="1" applyBorder="1" applyAlignment="1" applyProtection="1">
      <alignment horizontal="center" vertical="center"/>
      <protection hidden="1"/>
    </xf>
    <xf numFmtId="0" fontId="44" fillId="0" borderId="3" xfId="34" applyFont="1" applyBorder="1" applyAlignment="1" applyProtection="1">
      <alignment horizontal="center" vertical="center"/>
      <protection hidden="1"/>
    </xf>
    <xf numFmtId="0" fontId="40" fillId="18" borderId="150" xfId="32" applyFont="1" applyFill="1" applyBorder="1" applyAlignment="1" applyProtection="1">
      <alignment horizontal="center" vertical="center"/>
      <protection hidden="1"/>
    </xf>
    <xf numFmtId="0" fontId="40" fillId="18" borderId="104" xfId="32" applyFont="1" applyFill="1" applyBorder="1" applyAlignment="1" applyProtection="1">
      <alignment horizontal="center" vertical="center"/>
      <protection hidden="1"/>
    </xf>
    <xf numFmtId="0" fontId="40" fillId="18" borderId="107" xfId="32" applyFont="1" applyFill="1" applyBorder="1" applyAlignment="1" applyProtection="1">
      <alignment horizontal="center" vertical="center"/>
      <protection hidden="1"/>
    </xf>
    <xf numFmtId="0" fontId="40" fillId="7" borderId="150" xfId="32" applyFont="1" applyFill="1" applyBorder="1" applyAlignment="1" applyProtection="1">
      <alignment horizontal="center" vertical="center"/>
      <protection hidden="1"/>
    </xf>
    <xf numFmtId="0" fontId="40" fillId="7" borderId="104" xfId="32" applyFont="1" applyFill="1" applyBorder="1" applyAlignment="1" applyProtection="1">
      <alignment horizontal="center" vertical="center"/>
      <protection hidden="1"/>
    </xf>
    <xf numFmtId="0" fontId="40" fillId="7" borderId="107" xfId="32" applyFont="1" applyFill="1" applyBorder="1" applyAlignment="1" applyProtection="1">
      <alignment horizontal="center" vertical="center"/>
      <protection hidden="1"/>
    </xf>
    <xf numFmtId="0" fontId="49" fillId="2" borderId="69" xfId="24" applyNumberFormat="1" applyFont="1" applyBorder="1" applyAlignment="1" applyProtection="1">
      <alignment horizontal="left" vertical="center" wrapText="1"/>
      <protection hidden="1"/>
    </xf>
    <xf numFmtId="0" fontId="49" fillId="2" borderId="241" xfId="24" applyNumberFormat="1" applyFont="1" applyBorder="1" applyAlignment="1" applyProtection="1">
      <alignment horizontal="left" vertical="center" wrapText="1"/>
      <protection hidden="1"/>
    </xf>
    <xf numFmtId="0" fontId="49" fillId="2" borderId="164" xfId="24" applyNumberFormat="1" applyFont="1" applyBorder="1" applyAlignment="1" applyProtection="1">
      <alignment horizontal="center" vertical="center" wrapText="1"/>
      <protection hidden="1"/>
    </xf>
    <xf numFmtId="0" fontId="49" fillId="2" borderId="175" xfId="24" applyNumberFormat="1" applyFont="1" applyBorder="1" applyAlignment="1" applyProtection="1">
      <alignment horizontal="center" vertical="center" wrapText="1"/>
      <protection hidden="1"/>
    </xf>
    <xf numFmtId="0" fontId="21" fillId="0" borderId="0" xfId="32" applyFont="1" applyFill="1" applyBorder="1" applyAlignment="1" applyProtection="1">
      <alignment horizontal="left"/>
      <protection hidden="1"/>
    </xf>
    <xf numFmtId="0" fontId="61" fillId="0" borderId="0" xfId="32" applyFont="1" applyFill="1" applyBorder="1" applyAlignment="1" applyProtection="1">
      <protection hidden="1"/>
    </xf>
    <xf numFmtId="0" fontId="40" fillId="0" borderId="150" xfId="32" applyFont="1" applyBorder="1" applyAlignment="1" applyProtection="1">
      <alignment horizontal="center" vertical="center"/>
      <protection hidden="1"/>
    </xf>
    <xf numFmtId="0" fontId="40" fillId="0" borderId="146" xfId="32" applyFont="1" applyBorder="1" applyAlignment="1" applyProtection="1">
      <alignment horizontal="center" vertical="center"/>
      <protection hidden="1"/>
    </xf>
    <xf numFmtId="0" fontId="49" fillId="2" borderId="174" xfId="24" applyNumberFormat="1" applyFont="1" applyBorder="1" applyAlignment="1" applyProtection="1">
      <alignment horizontal="center" vertical="center" wrapText="1"/>
      <protection hidden="1"/>
    </xf>
    <xf numFmtId="0" fontId="49" fillId="2" borderId="174" xfId="24" applyNumberFormat="1" applyFont="1" applyBorder="1" applyAlignment="1" applyProtection="1">
      <alignment horizontal="center" vertical="center" wrapText="1"/>
    </xf>
    <xf numFmtId="0" fontId="49" fillId="2" borderId="175" xfId="24" applyNumberFormat="1" applyFont="1" applyBorder="1" applyAlignment="1" applyProtection="1">
      <alignment horizontal="center" vertical="center" wrapText="1"/>
    </xf>
    <xf numFmtId="0" fontId="19" fillId="0" borderId="150" xfId="14" applyFont="1" applyBorder="1" applyAlignment="1" applyProtection="1">
      <alignment horizontal="center"/>
      <protection hidden="1"/>
    </xf>
    <xf numFmtId="0" fontId="19" fillId="0" borderId="107" xfId="14" applyFont="1" applyBorder="1" applyAlignment="1" applyProtection="1">
      <alignment horizontal="center"/>
      <protection hidden="1"/>
    </xf>
    <xf numFmtId="0" fontId="19" fillId="0" borderId="27" xfId="14" applyFont="1" applyBorder="1" applyAlignment="1" applyProtection="1">
      <alignment horizontal="center"/>
      <protection hidden="1"/>
    </xf>
    <xf numFmtId="0" fontId="19" fillId="0" borderId="108" xfId="14" applyFont="1" applyBorder="1" applyAlignment="1" applyProtection="1">
      <alignment horizontal="center"/>
      <protection hidden="1"/>
    </xf>
    <xf numFmtId="0" fontId="19" fillId="0" borderId="146" xfId="14" applyFont="1" applyBorder="1" applyAlignment="1" applyProtection="1">
      <alignment horizontal="center"/>
      <protection hidden="1"/>
    </xf>
    <xf numFmtId="0" fontId="19" fillId="0" borderId="12" xfId="14" applyFont="1" applyBorder="1" applyAlignment="1" applyProtection="1">
      <alignment horizontal="center"/>
      <protection hidden="1"/>
    </xf>
    <xf numFmtId="0" fontId="21" fillId="0" borderId="180" xfId="14" applyNumberFormat="1" applyFont="1" applyBorder="1" applyAlignment="1" applyProtection="1">
      <alignment horizontal="center" wrapText="1"/>
      <protection hidden="1"/>
    </xf>
    <xf numFmtId="0" fontId="21" fillId="0" borderId="71" xfId="14" applyNumberFormat="1" applyFont="1" applyBorder="1" applyAlignment="1" applyProtection="1">
      <alignment horizontal="center" wrapText="1"/>
      <protection hidden="1"/>
    </xf>
    <xf numFmtId="0" fontId="21" fillId="0" borderId="72" xfId="14" applyNumberFormat="1" applyFont="1" applyBorder="1" applyAlignment="1" applyProtection="1">
      <alignment horizontal="center" wrapText="1"/>
      <protection hidden="1"/>
    </xf>
    <xf numFmtId="0" fontId="21" fillId="0" borderId="70" xfId="14" applyFont="1" applyBorder="1" applyAlignment="1" applyProtection="1">
      <alignment horizontal="center" wrapText="1"/>
      <protection hidden="1"/>
    </xf>
    <xf numFmtId="0" fontId="21" fillId="0" borderId="180" xfId="14" applyFont="1" applyBorder="1" applyAlignment="1" applyProtection="1">
      <alignment horizontal="center" wrapText="1"/>
      <protection hidden="1"/>
    </xf>
    <xf numFmtId="0" fontId="21" fillId="0" borderId="71" xfId="14" applyFont="1" applyBorder="1" applyAlignment="1" applyProtection="1">
      <alignment horizontal="center" wrapText="1"/>
      <protection hidden="1"/>
    </xf>
    <xf numFmtId="0" fontId="21" fillId="0" borderId="72" xfId="14" applyFont="1" applyBorder="1" applyAlignment="1" applyProtection="1">
      <alignment horizontal="center" wrapText="1"/>
      <protection hidden="1"/>
    </xf>
    <xf numFmtId="0" fontId="49" fillId="2" borderId="154" xfId="24" applyNumberFormat="1" applyFont="1" applyBorder="1" applyAlignment="1" applyProtection="1">
      <alignment horizontal="left" vertical="center" wrapText="1"/>
      <protection hidden="1"/>
    </xf>
    <xf numFmtId="0" fontId="49" fillId="2" borderId="245" xfId="24" applyNumberFormat="1" applyFont="1" applyBorder="1" applyAlignment="1" applyProtection="1">
      <alignment horizontal="left" vertical="center" wrapText="1"/>
      <protection hidden="1"/>
    </xf>
    <xf numFmtId="0" fontId="99" fillId="26" borderId="238" xfId="0" applyFont="1" applyFill="1" applyBorder="1" applyAlignment="1">
      <alignment horizontal="left" vertical="center" wrapText="1"/>
    </xf>
    <xf numFmtId="0" fontId="99" fillId="26" borderId="5" xfId="0" applyFont="1" applyFill="1" applyBorder="1" applyAlignment="1">
      <alignment horizontal="left" vertical="center" wrapText="1"/>
    </xf>
    <xf numFmtId="0" fontId="46" fillId="12" borderId="0" xfId="23" applyNumberFormat="1" applyFont="1" applyFill="1" applyBorder="1" applyAlignment="1">
      <alignment horizontal="left" wrapText="1"/>
    </xf>
    <xf numFmtId="0" fontId="8" fillId="0" borderId="0" xfId="14" applyFont="1" applyFill="1" applyBorder="1" applyAlignment="1">
      <alignment horizontal="left" wrapText="1"/>
    </xf>
    <xf numFmtId="0" fontId="47" fillId="12" borderId="0" xfId="23" applyNumberFormat="1" applyFont="1" applyFill="1" applyBorder="1" applyAlignment="1" applyProtection="1">
      <alignment horizontal="center" wrapText="1"/>
    </xf>
    <xf numFmtId="0" fontId="101" fillId="27" borderId="150" xfId="0" applyFont="1" applyFill="1" applyBorder="1" applyAlignment="1">
      <alignment horizontal="center" vertical="center" wrapText="1"/>
    </xf>
    <xf numFmtId="0" fontId="101" fillId="27" borderId="27" xfId="0" applyFont="1" applyFill="1" applyBorder="1" applyAlignment="1">
      <alignment horizontal="center" vertical="center" wrapText="1"/>
    </xf>
    <xf numFmtId="0" fontId="101" fillId="27" borderId="56" xfId="0" applyFont="1" applyFill="1" applyBorder="1" applyAlignment="1">
      <alignment horizontal="center" vertical="center" wrapText="1"/>
    </xf>
    <xf numFmtId="0" fontId="99" fillId="26" borderId="250" xfId="0" applyFont="1" applyFill="1" applyBorder="1" applyAlignment="1">
      <alignment horizontal="left" vertical="center" wrapText="1"/>
    </xf>
    <xf numFmtId="0" fontId="99" fillId="26" borderId="6" xfId="0" applyFont="1" applyFill="1" applyBorder="1" applyAlignment="1">
      <alignment horizontal="left" vertical="center" wrapText="1"/>
    </xf>
    <xf numFmtId="0" fontId="99" fillId="26" borderId="7" xfId="0" applyFont="1" applyFill="1" applyBorder="1" applyAlignment="1">
      <alignment horizontal="left" vertical="center" wrapText="1"/>
    </xf>
    <xf numFmtId="0" fontId="99" fillId="26" borderId="230" xfId="0" applyFont="1" applyFill="1" applyBorder="1" applyAlignment="1">
      <alignment horizontal="left" vertical="center" wrapText="1"/>
    </xf>
    <xf numFmtId="0" fontId="99" fillId="26" borderId="221" xfId="0" applyFont="1" applyFill="1" applyBorder="1" applyAlignment="1">
      <alignment horizontal="left" vertical="center" wrapText="1"/>
    </xf>
    <xf numFmtId="0" fontId="99" fillId="26" borderId="66" xfId="0" applyFont="1" applyFill="1" applyBorder="1" applyAlignment="1">
      <alignment horizontal="left" vertical="center" wrapText="1"/>
    </xf>
    <xf numFmtId="0" fontId="99" fillId="26" borderId="80" xfId="0" applyFont="1" applyFill="1" applyBorder="1" applyAlignment="1">
      <alignment horizontal="left" vertical="center" wrapText="1"/>
    </xf>
    <xf numFmtId="0" fontId="99" fillId="26" borderId="251" xfId="0" applyFont="1" applyFill="1" applyBorder="1" applyAlignment="1">
      <alignment horizontal="left" vertical="center" wrapText="1"/>
    </xf>
    <xf numFmtId="0" fontId="101" fillId="27" borderId="83" xfId="0" applyFont="1" applyFill="1" applyBorder="1" applyAlignment="1">
      <alignment horizontal="center" vertical="center" wrapText="1"/>
    </xf>
    <xf numFmtId="0" fontId="101" fillId="27" borderId="151" xfId="0" applyFont="1" applyFill="1" applyBorder="1" applyAlignment="1">
      <alignment horizontal="center" vertical="center" wrapText="1"/>
    </xf>
    <xf numFmtId="0" fontId="101" fillId="27" borderId="20" xfId="0" applyFont="1" applyFill="1" applyBorder="1" applyAlignment="1">
      <alignment horizontal="center" vertical="center" wrapText="1"/>
    </xf>
    <xf numFmtId="0" fontId="98" fillId="28" borderId="238"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150" fillId="28" borderId="80" xfId="0" applyFont="1" applyFill="1" applyBorder="1" applyAlignment="1">
      <alignment horizontal="center" vertical="center" wrapText="1"/>
    </xf>
    <xf numFmtId="0" fontId="8" fillId="0" borderId="251" xfId="0" applyFont="1" applyFill="1" applyBorder="1" applyAlignment="1">
      <alignment horizontal="center" vertical="center" wrapText="1"/>
    </xf>
    <xf numFmtId="0" fontId="150" fillId="28" borderId="81" xfId="0" applyFont="1" applyFill="1" applyBorder="1" applyAlignment="1">
      <alignment horizontal="center" vertical="center" wrapText="1"/>
    </xf>
    <xf numFmtId="0" fontId="8" fillId="0" borderId="153" xfId="0" applyFont="1" applyFill="1" applyBorder="1" applyAlignment="1">
      <alignment horizontal="center" vertical="center" wrapText="1"/>
    </xf>
    <xf numFmtId="0" fontId="140" fillId="12" borderId="231" xfId="23" applyNumberFormat="1" applyFont="1" applyFill="1" applyBorder="1" applyAlignment="1" applyProtection="1">
      <alignment horizontal="center" vertical="center"/>
    </xf>
    <xf numFmtId="0" fontId="8" fillId="0" borderId="153" xfId="0" applyFont="1" applyFill="1" applyBorder="1" applyAlignment="1">
      <alignment horizontal="center" vertical="center"/>
    </xf>
    <xf numFmtId="0" fontId="151" fillId="27" borderId="83" xfId="0" applyFont="1" applyFill="1" applyBorder="1" applyAlignment="1">
      <alignment horizontal="center" vertical="center" wrapText="1"/>
    </xf>
    <xf numFmtId="0" fontId="151" fillId="27" borderId="151" xfId="0" applyFont="1" applyFill="1" applyBorder="1" applyAlignment="1">
      <alignment horizontal="center" vertical="center" wrapText="1"/>
    </xf>
    <xf numFmtId="0" fontId="151" fillId="27" borderId="20" xfId="0" applyFont="1" applyFill="1" applyBorder="1" applyAlignment="1">
      <alignment horizontal="center" vertical="center" wrapText="1"/>
    </xf>
    <xf numFmtId="0" fontId="40" fillId="0" borderId="0" xfId="12" applyFont="1" applyFill="1" applyBorder="1" applyAlignment="1">
      <alignment horizontal="justify" vertical="center" wrapText="1"/>
    </xf>
    <xf numFmtId="0" fontId="40" fillId="0" borderId="0" xfId="12" applyFont="1" applyFill="1" applyAlignment="1">
      <alignment horizontal="justify" vertical="center" wrapText="1"/>
    </xf>
    <xf numFmtId="0" fontId="40" fillId="0" borderId="27" xfId="12" applyFont="1" applyFill="1" applyBorder="1" applyAlignment="1">
      <alignment horizontal="justify" vertical="center" wrapText="1"/>
    </xf>
    <xf numFmtId="0" fontId="40" fillId="0" borderId="108" xfId="12" applyFont="1" applyFill="1" applyBorder="1" applyAlignment="1">
      <alignment horizontal="justify" vertical="center" wrapText="1"/>
    </xf>
    <xf numFmtId="0" fontId="40" fillId="0" borderId="104" xfId="12" applyFont="1" applyFill="1" applyBorder="1" applyAlignment="1">
      <alignment horizontal="justify" vertical="center" wrapText="1"/>
    </xf>
    <xf numFmtId="0" fontId="29" fillId="0" borderId="4" xfId="24" applyNumberFormat="1" applyFont="1" applyFill="1" applyBorder="1" applyAlignment="1">
      <alignment horizontal="left" wrapText="1"/>
    </xf>
    <xf numFmtId="0" fontId="44" fillId="0" borderId="83" xfId="12" applyFont="1" applyFill="1" applyBorder="1" applyAlignment="1" applyProtection="1">
      <alignment horizontal="center" vertical="center"/>
    </xf>
    <xf numFmtId="0" fontId="44" fillId="0" borderId="151" xfId="12" applyFont="1" applyFill="1" applyBorder="1" applyAlignment="1" applyProtection="1">
      <alignment horizontal="center" vertical="center"/>
    </xf>
    <xf numFmtId="0" fontId="44" fillId="0" borderId="20" xfId="12" applyFont="1" applyFill="1" applyBorder="1" applyAlignment="1" applyProtection="1">
      <alignment horizontal="center" vertical="center"/>
    </xf>
    <xf numFmtId="0" fontId="44" fillId="0" borderId="231" xfId="12" applyFont="1" applyFill="1" applyBorder="1" applyAlignment="1" applyProtection="1">
      <alignment horizontal="center" vertical="center"/>
    </xf>
    <xf numFmtId="0" fontId="44" fillId="0" borderId="152" xfId="12" applyFont="1" applyFill="1" applyBorder="1" applyAlignment="1" applyProtection="1">
      <alignment horizontal="center" vertical="center"/>
    </xf>
    <xf numFmtId="0" fontId="44" fillId="0" borderId="153" xfId="12" applyFont="1" applyFill="1" applyBorder="1" applyAlignment="1" applyProtection="1">
      <alignment horizontal="center" vertical="center"/>
    </xf>
    <xf numFmtId="0" fontId="44" fillId="0" borderId="143" xfId="12" applyFont="1" applyFill="1" applyBorder="1" applyAlignment="1" applyProtection="1">
      <alignment horizontal="center" vertical="center" wrapText="1"/>
    </xf>
    <xf numFmtId="0" fontId="44" fillId="0" borderId="125" xfId="12" applyFont="1" applyFill="1" applyBorder="1" applyAlignment="1" applyProtection="1">
      <alignment horizontal="center" vertical="center" wrapText="1"/>
    </xf>
    <xf numFmtId="0" fontId="44" fillId="0" borderId="87" xfId="12" applyFont="1" applyFill="1" applyBorder="1" applyAlignment="1" applyProtection="1">
      <alignment horizontal="center" vertical="center" wrapText="1"/>
    </xf>
    <xf numFmtId="0" fontId="44" fillId="0" borderId="150" xfId="12" applyFont="1" applyFill="1" applyBorder="1" applyAlignment="1" applyProtection="1">
      <alignment horizontal="center" vertical="center" wrapText="1"/>
    </xf>
    <xf numFmtId="0" fontId="44" fillId="0" borderId="107" xfId="12" applyFont="1" applyFill="1" applyBorder="1" applyAlignment="1" applyProtection="1">
      <alignment horizontal="center" vertical="center" wrapText="1"/>
    </xf>
    <xf numFmtId="0" fontId="44" fillId="0" borderId="27" xfId="12" applyFont="1" applyFill="1" applyBorder="1" applyAlignment="1" applyProtection="1">
      <alignment horizontal="center" vertical="center" wrapText="1"/>
    </xf>
    <xf numFmtId="0" fontId="44" fillId="0" borderId="108" xfId="12" applyFont="1" applyFill="1" applyBorder="1" applyAlignment="1" applyProtection="1">
      <alignment horizontal="center" vertical="center" wrapText="1"/>
    </xf>
    <xf numFmtId="0" fontId="44" fillId="0" borderId="174" xfId="12" applyFont="1" applyFill="1" applyBorder="1" applyAlignment="1" applyProtection="1">
      <alignment horizontal="center" vertical="center" wrapText="1"/>
    </xf>
    <xf numFmtId="0" fontId="44" fillId="0" borderId="175" xfId="12" applyFont="1" applyFill="1" applyBorder="1" applyAlignment="1" applyProtection="1">
      <alignment horizontal="center" vertical="center" wrapText="1"/>
    </xf>
    <xf numFmtId="49" fontId="50" fillId="2" borderId="88" xfId="24" applyNumberFormat="1" applyFont="1" applyBorder="1" applyAlignment="1" applyProtection="1">
      <alignment horizontal="center" vertical="center"/>
      <protection hidden="1"/>
    </xf>
    <xf numFmtId="49" fontId="50" fillId="2" borderId="26" xfId="24" applyNumberFormat="1" applyFont="1" applyBorder="1" applyAlignment="1" applyProtection="1">
      <alignment horizontal="center" vertical="center"/>
      <protection hidden="1"/>
    </xf>
    <xf numFmtId="49" fontId="50" fillId="2" borderId="227" xfId="24" applyNumberFormat="1" applyFont="1" applyBorder="1" applyAlignment="1" applyProtection="1">
      <alignment horizontal="center" vertical="center"/>
      <protection hidden="1"/>
    </xf>
    <xf numFmtId="0" fontId="44" fillId="0" borderId="0" xfId="12" applyFont="1" applyFill="1" applyBorder="1" applyAlignment="1" applyProtection="1">
      <alignment horizontal="center" vertical="center" wrapText="1"/>
    </xf>
    <xf numFmtId="0" fontId="43" fillId="0" borderId="0" xfId="14" applyFont="1" applyAlignment="1" applyProtection="1">
      <alignment horizontal="left" wrapText="1"/>
      <protection hidden="1"/>
    </xf>
    <xf numFmtId="0" fontId="40" fillId="4" borderId="1" xfId="14" applyFont="1" applyFill="1" applyBorder="1" applyAlignment="1">
      <alignment horizontal="center" wrapText="1"/>
    </xf>
    <xf numFmtId="0" fontId="40" fillId="4" borderId="59" xfId="14" applyFont="1" applyFill="1" applyBorder="1" applyAlignment="1">
      <alignment horizontal="center" wrapText="1"/>
    </xf>
    <xf numFmtId="0" fontId="43" fillId="4" borderId="1" xfId="14" applyFont="1" applyFill="1" applyBorder="1" applyAlignment="1">
      <alignment horizontal="center" wrapText="1"/>
    </xf>
    <xf numFmtId="0" fontId="43" fillId="4" borderId="58" xfId="14" applyFont="1" applyFill="1" applyBorder="1" applyAlignment="1">
      <alignment horizontal="center" wrapText="1"/>
    </xf>
    <xf numFmtId="0" fontId="40" fillId="4" borderId="80" xfId="14" applyFont="1" applyFill="1" applyBorder="1" applyAlignment="1">
      <alignment horizontal="center" vertical="center" wrapText="1"/>
    </xf>
    <xf numFmtId="0" fontId="40" fillId="4" borderId="221" xfId="14" applyFont="1" applyFill="1" applyBorder="1" applyAlignment="1">
      <alignment horizontal="center" vertical="center" wrapText="1"/>
    </xf>
    <xf numFmtId="0" fontId="40" fillId="4" borderId="66" xfId="14" applyFont="1" applyFill="1" applyBorder="1" applyAlignment="1">
      <alignment horizontal="center" vertical="center" wrapText="1"/>
    </xf>
    <xf numFmtId="0" fontId="41" fillId="4" borderId="0" xfId="14" applyFont="1" applyFill="1" applyBorder="1" applyAlignment="1">
      <alignment horizontal="left" vertical="center"/>
    </xf>
    <xf numFmtId="0" fontId="40" fillId="4" borderId="1" xfId="14" applyFont="1" applyFill="1" applyBorder="1" applyAlignment="1">
      <alignment horizontal="center" vertical="center" wrapText="1"/>
    </xf>
    <xf numFmtId="0" fontId="40" fillId="4" borderId="59" xfId="14" applyFont="1" applyFill="1" applyBorder="1" applyAlignment="1">
      <alignment horizontal="center" vertical="center" wrapText="1"/>
    </xf>
    <xf numFmtId="0" fontId="40" fillId="4" borderId="68" xfId="14" applyFont="1" applyFill="1" applyBorder="1" applyAlignment="1">
      <alignment horizontal="center" vertical="center" wrapText="1"/>
    </xf>
    <xf numFmtId="0" fontId="40" fillId="4" borderId="220" xfId="14" applyFont="1" applyFill="1" applyBorder="1" applyAlignment="1">
      <alignment horizontal="center" vertical="center" wrapText="1"/>
    </xf>
    <xf numFmtId="0" fontId="40" fillId="4" borderId="192" xfId="14" applyFont="1" applyFill="1" applyBorder="1" applyAlignment="1">
      <alignment horizontal="center" vertical="center" wrapText="1"/>
    </xf>
    <xf numFmtId="0" fontId="40" fillId="4" borderId="57" xfId="14" applyFont="1" applyFill="1" applyBorder="1" applyAlignment="1">
      <alignment horizontal="center" vertical="center" wrapText="1"/>
    </xf>
    <xf numFmtId="0" fontId="40" fillId="4" borderId="58" xfId="14" applyFont="1" applyFill="1" applyBorder="1" applyAlignment="1">
      <alignment horizontal="center" vertical="center" wrapText="1"/>
    </xf>
    <xf numFmtId="0" fontId="40" fillId="4" borderId="57" xfId="14" applyFont="1" applyFill="1" applyBorder="1" applyAlignment="1">
      <alignment horizontal="center" wrapText="1"/>
    </xf>
    <xf numFmtId="0" fontId="40" fillId="4" borderId="58" xfId="14" applyFont="1" applyFill="1" applyBorder="1" applyAlignment="1">
      <alignment horizontal="center" wrapText="1"/>
    </xf>
    <xf numFmtId="0" fontId="40" fillId="4" borderId="3" xfId="14" applyFont="1" applyFill="1" applyBorder="1" applyAlignment="1">
      <alignment horizontal="center" wrapText="1"/>
    </xf>
    <xf numFmtId="0" fontId="41" fillId="0" borderId="0" xfId="14" applyFont="1" applyBorder="1" applyAlignment="1" applyProtection="1">
      <alignment horizontal="left" vertical="top" wrapText="1"/>
      <protection hidden="1"/>
    </xf>
    <xf numFmtId="0" fontId="40" fillId="0" borderId="4" xfId="14" applyFont="1" applyBorder="1" applyAlignment="1" applyProtection="1">
      <alignment horizontal="left" vertical="center" wrapText="1"/>
      <protection hidden="1"/>
    </xf>
    <xf numFmtId="0" fontId="11" fillId="0" borderId="0" xfId="14" applyFont="1" applyAlignment="1" applyProtection="1">
      <alignment horizontal="left" wrapText="1"/>
      <protection hidden="1"/>
    </xf>
    <xf numFmtId="0" fontId="11" fillId="0" borderId="0" xfId="14" applyFont="1" applyBorder="1" applyAlignment="1" applyProtection="1">
      <alignment horizontal="left" wrapText="1"/>
      <protection hidden="1"/>
    </xf>
    <xf numFmtId="0" fontId="21" fillId="0" borderId="189" xfId="14" applyFont="1" applyFill="1" applyBorder="1" applyAlignment="1" applyProtection="1">
      <alignment horizontal="center" vertical="center"/>
      <protection hidden="1"/>
    </xf>
    <xf numFmtId="0" fontId="21" fillId="0" borderId="10" xfId="14" applyFont="1" applyFill="1" applyBorder="1" applyAlignment="1" applyProtection="1">
      <alignment horizontal="center" vertical="center" wrapText="1"/>
      <protection hidden="1"/>
    </xf>
    <xf numFmtId="0" fontId="21" fillId="0" borderId="96" xfId="14" applyFont="1" applyFill="1" applyBorder="1" applyAlignment="1" applyProtection="1">
      <alignment horizontal="center" vertical="center" wrapText="1"/>
      <protection hidden="1"/>
    </xf>
    <xf numFmtId="0" fontId="21" fillId="0" borderId="11" xfId="14" applyFont="1" applyFill="1" applyBorder="1" applyAlignment="1" applyProtection="1">
      <alignment horizontal="center" vertical="center" wrapText="1"/>
      <protection hidden="1"/>
    </xf>
    <xf numFmtId="0" fontId="66" fillId="0" borderId="10" xfId="35" applyFont="1" applyFill="1" applyBorder="1" applyAlignment="1" applyProtection="1">
      <alignment horizontal="center" vertical="center" wrapText="1"/>
      <protection hidden="1"/>
    </xf>
    <xf numFmtId="0" fontId="66" fillId="0" borderId="11" xfId="35" applyFont="1" applyFill="1" applyBorder="1" applyAlignment="1" applyProtection="1">
      <alignment horizontal="center" vertical="center" wrapText="1"/>
      <protection hidden="1"/>
    </xf>
    <xf numFmtId="0" fontId="66" fillId="0" borderId="252" xfId="35" applyFont="1" applyFill="1" applyBorder="1" applyAlignment="1" applyProtection="1">
      <alignment horizontal="center" vertical="center" wrapText="1"/>
      <protection hidden="1"/>
    </xf>
    <xf numFmtId="0" fontId="66" fillId="0" borderId="98" xfId="35" applyFont="1" applyFill="1" applyBorder="1" applyAlignment="1" applyProtection="1">
      <alignment horizontal="center" vertical="center" wrapText="1"/>
      <protection hidden="1"/>
    </xf>
    <xf numFmtId="0" fontId="66" fillId="0" borderId="199" xfId="35" applyFont="1" applyFill="1" applyBorder="1" applyAlignment="1" applyProtection="1">
      <alignment horizontal="center" vertical="center" wrapText="1"/>
      <protection hidden="1"/>
    </xf>
    <xf numFmtId="0" fontId="66" fillId="0" borderId="245" xfId="35" applyFont="1" applyFill="1" applyBorder="1" applyAlignment="1" applyProtection="1">
      <alignment horizontal="center" vertical="center" wrapText="1"/>
      <protection hidden="1"/>
    </xf>
    <xf numFmtId="0" fontId="66" fillId="0" borderId="10" xfId="35" quotePrefix="1" applyFont="1" applyFill="1" applyBorder="1" applyAlignment="1" applyProtection="1">
      <alignment horizontal="center" vertical="center" wrapText="1"/>
      <protection hidden="1"/>
    </xf>
    <xf numFmtId="0" fontId="66" fillId="0" borderId="167" xfId="36" applyFont="1" applyFill="1" applyBorder="1" applyAlignment="1" applyProtection="1">
      <alignment horizontal="center" vertical="center" wrapText="1"/>
      <protection hidden="1"/>
    </xf>
    <xf numFmtId="0" fontId="8" fillId="0" borderId="168" xfId="14" applyBorder="1" applyAlignment="1" applyProtection="1">
      <alignment horizontal="center" vertical="center" wrapText="1"/>
      <protection hidden="1"/>
    </xf>
    <xf numFmtId="0" fontId="66" fillId="0" borderId="10" xfId="36" applyFont="1" applyFill="1" applyBorder="1" applyAlignment="1" applyProtection="1">
      <alignment horizontal="center" vertical="center" wrapText="1"/>
      <protection hidden="1"/>
    </xf>
    <xf numFmtId="0" fontId="66" fillId="0" borderId="11" xfId="36" applyFont="1" applyFill="1" applyBorder="1" applyAlignment="1" applyProtection="1">
      <alignment horizontal="center" vertical="center" wrapText="1"/>
      <protection hidden="1"/>
    </xf>
    <xf numFmtId="0" fontId="66" fillId="0" borderId="252" xfId="36" applyFont="1" applyFill="1" applyBorder="1" applyAlignment="1" applyProtection="1">
      <alignment horizontal="center" vertical="center" wrapText="1"/>
      <protection hidden="1"/>
    </xf>
    <xf numFmtId="0" fontId="66" fillId="0" borderId="98" xfId="36" applyFont="1" applyFill="1" applyBorder="1" applyAlignment="1" applyProtection="1">
      <alignment horizontal="center" vertical="center" wrapText="1"/>
      <protection hidden="1"/>
    </xf>
    <xf numFmtId="0" fontId="47" fillId="0" borderId="0" xfId="14" applyFont="1" applyBorder="1" applyAlignment="1" applyProtection="1">
      <alignment horizontal="left" wrapText="1"/>
      <protection hidden="1"/>
    </xf>
    <xf numFmtId="0" fontId="47" fillId="0" borderId="4" xfId="14" applyFont="1" applyBorder="1" applyAlignment="1" applyProtection="1">
      <alignment horizontal="left" vertical="top" wrapText="1"/>
      <protection hidden="1"/>
    </xf>
    <xf numFmtId="0" fontId="8" fillId="0" borderId="168" xfId="14" applyBorder="1" applyAlignment="1" applyProtection="1">
      <alignment horizontal="center" vertical="center"/>
      <protection hidden="1"/>
    </xf>
    <xf numFmtId="0" fontId="66" fillId="0" borderId="252" xfId="36" applyFont="1" applyFill="1" applyBorder="1" applyAlignment="1" applyProtection="1">
      <alignment horizontal="center" vertical="center" wrapText="1"/>
    </xf>
    <xf numFmtId="0" fontId="66" fillId="0" borderId="98" xfId="36" applyFont="1" applyFill="1" applyBorder="1" applyAlignment="1" applyProtection="1">
      <alignment horizontal="center" vertical="center" wrapText="1"/>
    </xf>
    <xf numFmtId="0" fontId="8" fillId="0" borderId="11" xfId="14" applyBorder="1" applyAlignment="1" applyProtection="1">
      <alignment horizontal="center" vertical="center" wrapText="1"/>
      <protection hidden="1"/>
    </xf>
    <xf numFmtId="0" fontId="66" fillId="0" borderId="167" xfId="36" applyFont="1" applyFill="1" applyBorder="1" applyAlignment="1" applyProtection="1">
      <alignment horizontal="center" vertical="center"/>
      <protection hidden="1"/>
    </xf>
    <xf numFmtId="0" fontId="8" fillId="0" borderId="169" xfId="14" applyBorder="1" applyAlignment="1" applyProtection="1">
      <alignment horizontal="center" vertical="center"/>
      <protection hidden="1"/>
    </xf>
    <xf numFmtId="0" fontId="66" fillId="0" borderId="10" xfId="36" applyFont="1" applyFill="1" applyBorder="1" applyAlignment="1" applyProtection="1">
      <alignment horizontal="center" vertical="center" wrapText="1"/>
    </xf>
    <xf numFmtId="0" fontId="0" fillId="0" borderId="11" xfId="0" applyBorder="1" applyAlignment="1">
      <alignment horizontal="center" vertical="center" wrapText="1"/>
    </xf>
    <xf numFmtId="0" fontId="66" fillId="0" borderId="252" xfId="36" applyFont="1" applyFill="1" applyBorder="1" applyAlignment="1" applyProtection="1">
      <alignment horizontal="center" vertical="center"/>
      <protection hidden="1"/>
    </xf>
    <xf numFmtId="0" fontId="66" fillId="0" borderId="245" xfId="36" applyFont="1" applyFill="1" applyBorder="1" applyAlignment="1" applyProtection="1">
      <alignment horizontal="center" vertical="center"/>
      <protection hidden="1"/>
    </xf>
    <xf numFmtId="0" fontId="14" fillId="0" borderId="167" xfId="37" applyFont="1" applyFill="1" applyBorder="1" applyAlignment="1" applyProtection="1">
      <alignment horizontal="center" vertical="center"/>
      <protection hidden="1"/>
    </xf>
    <xf numFmtId="0" fontId="14" fillId="0" borderId="168" xfId="37" applyFont="1" applyFill="1" applyBorder="1" applyAlignment="1" applyProtection="1">
      <alignment horizontal="center" vertical="center"/>
      <protection hidden="1"/>
    </xf>
    <xf numFmtId="0" fontId="11" fillId="0" borderId="0" xfId="14" applyNumberFormat="1" applyFont="1" applyBorder="1" applyAlignment="1" applyProtection="1">
      <alignment horizontal="left" wrapText="1"/>
      <protection hidden="1"/>
    </xf>
    <xf numFmtId="0" fontId="11" fillId="0" borderId="0" xfId="14" applyNumberFormat="1" applyFont="1" applyAlignment="1" applyProtection="1">
      <alignment horizontal="left" wrapText="1"/>
      <protection hidden="1"/>
    </xf>
    <xf numFmtId="0" fontId="14" fillId="0" borderId="167" xfId="38" applyFont="1" applyFill="1" applyBorder="1" applyAlignment="1" applyProtection="1">
      <alignment horizontal="center" vertical="center"/>
      <protection hidden="1"/>
    </xf>
    <xf numFmtId="0" fontId="14" fillId="0" borderId="168" xfId="38" applyFont="1" applyFill="1" applyBorder="1" applyAlignment="1" applyProtection="1">
      <alignment horizontal="center" vertical="center"/>
      <protection hidden="1"/>
    </xf>
    <xf numFmtId="0" fontId="14" fillId="0" borderId="167" xfId="38" applyNumberFormat="1" applyFont="1" applyFill="1" applyBorder="1" applyAlignment="1" applyProtection="1">
      <alignment horizontal="center" vertical="center"/>
      <protection hidden="1"/>
    </xf>
    <xf numFmtId="0" fontId="14" fillId="0" borderId="168" xfId="38" applyNumberFormat="1" applyFont="1" applyFill="1" applyBorder="1" applyAlignment="1" applyProtection="1">
      <alignment horizontal="center" vertical="center"/>
      <protection hidden="1"/>
    </xf>
    <xf numFmtId="0" fontId="14" fillId="0" borderId="194" xfId="38" applyFont="1" applyFill="1" applyBorder="1" applyAlignment="1" applyProtection="1">
      <alignment horizontal="center" vertical="center"/>
      <protection hidden="1"/>
    </xf>
    <xf numFmtId="0" fontId="14" fillId="0" borderId="169" xfId="38" applyFont="1" applyFill="1" applyBorder="1" applyAlignment="1" applyProtection="1">
      <alignment horizontal="center" vertical="center"/>
      <protection hidden="1"/>
    </xf>
    <xf numFmtId="164" fontId="18" fillId="0" borderId="0" xfId="30" applyFont="1" applyAlignment="1" applyProtection="1">
      <alignment horizontal="left"/>
      <protection hidden="1"/>
    </xf>
    <xf numFmtId="0" fontId="8" fillId="0" borderId="0" xfId="14" applyAlignment="1" applyProtection="1">
      <alignment horizontal="left"/>
      <protection hidden="1"/>
    </xf>
    <xf numFmtId="164" fontId="18" fillId="0" borderId="4" xfId="30" applyFont="1" applyBorder="1" applyAlignment="1" applyProtection="1">
      <alignment horizontal="left" vertical="top"/>
      <protection hidden="1"/>
    </xf>
    <xf numFmtId="0" fontId="8" fillId="0" borderId="4" xfId="14" applyBorder="1" applyAlignment="1" applyProtection="1">
      <protection hidden="1"/>
    </xf>
    <xf numFmtId="0" fontId="40" fillId="0" borderId="4" xfId="14" applyNumberFormat="1" applyFont="1" applyBorder="1" applyAlignment="1" applyProtection="1">
      <alignment horizontal="left" vertical="center" wrapText="1"/>
      <protection hidden="1"/>
    </xf>
    <xf numFmtId="0" fontId="68" fillId="0" borderId="253" xfId="39" applyFont="1" applyFill="1" applyBorder="1" applyAlignment="1" applyProtection="1">
      <alignment horizontal="center" vertical="center" wrapText="1"/>
      <protection hidden="1"/>
    </xf>
    <xf numFmtId="0" fontId="68" fillId="0" borderId="202" xfId="39" applyFont="1" applyFill="1" applyBorder="1" applyAlignment="1" applyProtection="1">
      <alignment horizontal="center" vertical="center" wrapText="1"/>
      <protection hidden="1"/>
    </xf>
    <xf numFmtId="0" fontId="48" fillId="0" borderId="0" xfId="14" applyFont="1" applyAlignment="1" applyProtection="1">
      <alignment horizontal="center" wrapText="1"/>
      <protection hidden="1"/>
    </xf>
    <xf numFmtId="0" fontId="48" fillId="0" borderId="4" xfId="14" applyFont="1" applyBorder="1" applyAlignment="1" applyProtection="1">
      <alignment horizontal="center" wrapText="1"/>
      <protection hidden="1"/>
    </xf>
    <xf numFmtId="0" fontId="8" fillId="0" borderId="4" xfId="14" applyBorder="1" applyAlignment="1" applyProtection="1">
      <alignment horizontal="left"/>
      <protection hidden="1"/>
    </xf>
    <xf numFmtId="0" fontId="14" fillId="0" borderId="189" xfId="14" applyFont="1" applyFill="1" applyBorder="1" applyAlignment="1" applyProtection="1">
      <alignment horizontal="center" vertical="center"/>
      <protection hidden="1"/>
    </xf>
    <xf numFmtId="0" fontId="14" fillId="0" borderId="165" xfId="14" applyFont="1" applyFill="1" applyBorder="1" applyAlignment="1" applyProtection="1">
      <alignment horizontal="center" vertical="center"/>
      <protection hidden="1"/>
    </xf>
    <xf numFmtId="0" fontId="14" fillId="0" borderId="8" xfId="14" applyFont="1" applyFill="1" applyBorder="1" applyAlignment="1" applyProtection="1">
      <alignment horizontal="center" vertical="center"/>
      <protection hidden="1"/>
    </xf>
    <xf numFmtId="0" fontId="14" fillId="0" borderId="167" xfId="14" applyFont="1" applyFill="1" applyBorder="1" applyAlignment="1" applyProtection="1">
      <alignment horizontal="center" vertical="center" wrapText="1"/>
      <protection hidden="1"/>
    </xf>
    <xf numFmtId="0" fontId="11" fillId="0" borderId="104" xfId="14" applyFont="1" applyBorder="1" applyAlignment="1" applyProtection="1">
      <alignment horizontal="left" wrapText="1"/>
      <protection hidden="1"/>
    </xf>
    <xf numFmtId="0" fontId="68" fillId="0" borderId="252" xfId="40" applyFont="1" applyFill="1" applyBorder="1" applyAlignment="1" applyProtection="1">
      <alignment horizontal="center" vertical="center" wrapText="1"/>
      <protection hidden="1"/>
    </xf>
    <xf numFmtId="0" fontId="68" fillId="0" borderId="98" xfId="40" applyFont="1" applyFill="1" applyBorder="1" applyAlignment="1" applyProtection="1">
      <alignment horizontal="center" vertical="center" wrapText="1"/>
      <protection hidden="1"/>
    </xf>
    <xf numFmtId="0" fontId="68" fillId="0" borderId="10" xfId="40" applyFont="1" applyFill="1" applyBorder="1" applyAlignment="1" applyProtection="1">
      <alignment horizontal="center" vertical="center" wrapText="1"/>
      <protection hidden="1"/>
    </xf>
    <xf numFmtId="0" fontId="68" fillId="0" borderId="11" xfId="40" applyFont="1" applyFill="1" applyBorder="1" applyAlignment="1" applyProtection="1">
      <alignment horizontal="center" vertical="center" wrapText="1"/>
      <protection hidden="1"/>
    </xf>
    <xf numFmtId="0" fontId="68" fillId="0" borderId="10" xfId="40" applyFont="1" applyBorder="1" applyAlignment="1" applyProtection="1">
      <alignment horizontal="center" vertical="center" wrapText="1"/>
      <protection hidden="1"/>
    </xf>
    <xf numFmtId="0" fontId="68" fillId="0" borderId="11" xfId="40" applyFont="1" applyBorder="1" applyAlignment="1" applyProtection="1">
      <alignment horizontal="center" vertical="center" wrapText="1"/>
      <protection hidden="1"/>
    </xf>
    <xf numFmtId="0" fontId="68" fillId="0" borderId="199" xfId="40" applyFont="1" applyFill="1" applyBorder="1" applyAlignment="1" applyProtection="1">
      <alignment horizontal="center" vertical="center" wrapText="1"/>
      <protection hidden="1"/>
    </xf>
    <xf numFmtId="0" fontId="68" fillId="0" borderId="10" xfId="40" applyFont="1" applyFill="1" applyBorder="1" applyAlignment="1" applyProtection="1">
      <alignment horizontal="center" vertical="center" wrapText="1"/>
    </xf>
    <xf numFmtId="0" fontId="0" fillId="0" borderId="11" xfId="0" applyFill="1" applyBorder="1" applyAlignment="1">
      <alignment horizontal="center" vertical="center" wrapText="1"/>
    </xf>
    <xf numFmtId="0" fontId="68" fillId="0" borderId="252" xfId="40" applyFont="1" applyFill="1" applyBorder="1" applyAlignment="1" applyProtection="1">
      <alignment horizontal="center" vertical="center" wrapText="1"/>
      <protection locked="0"/>
    </xf>
    <xf numFmtId="0" fontId="0" fillId="0" borderId="98" xfId="0" applyFill="1" applyBorder="1"/>
    <xf numFmtId="0" fontId="8" fillId="0" borderId="98" xfId="14" applyBorder="1" applyProtection="1">
      <protection hidden="1"/>
    </xf>
    <xf numFmtId="0" fontId="68" fillId="0" borderId="245" xfId="40" applyFont="1" applyFill="1" applyBorder="1" applyAlignment="1" applyProtection="1">
      <alignment horizontal="center" vertical="center" wrapText="1"/>
      <protection hidden="1"/>
    </xf>
    <xf numFmtId="0" fontId="14" fillId="23" borderId="26" xfId="0" applyFont="1" applyFill="1" applyBorder="1" applyAlignment="1">
      <alignment horizontal="center" vertical="top" wrapText="1"/>
    </xf>
    <xf numFmtId="0" fontId="14" fillId="23" borderId="227" xfId="0" applyFont="1" applyFill="1" applyBorder="1" applyAlignment="1">
      <alignment horizontal="center" vertical="top" wrapText="1"/>
    </xf>
    <xf numFmtId="0" fontId="72" fillId="0" borderId="174" xfId="14" applyFont="1" applyFill="1" applyBorder="1" applyAlignment="1" applyProtection="1">
      <alignment horizontal="center"/>
      <protection hidden="1"/>
    </xf>
    <xf numFmtId="0" fontId="72" fillId="0" borderId="164" xfId="14" applyFont="1" applyFill="1" applyBorder="1" applyAlignment="1" applyProtection="1">
      <alignment horizontal="center"/>
      <protection hidden="1"/>
    </xf>
    <xf numFmtId="0" fontId="72" fillId="0" borderId="175" xfId="14" applyFont="1" applyFill="1" applyBorder="1" applyAlignment="1" applyProtection="1">
      <alignment horizontal="center"/>
      <protection hidden="1"/>
    </xf>
    <xf numFmtId="0" fontId="8" fillId="0" borderId="69" xfId="14" applyNumberFormat="1" applyBorder="1" applyAlignment="1" applyProtection="1">
      <alignment vertical="top" wrapText="1"/>
      <protection locked="0" hidden="1"/>
    </xf>
    <xf numFmtId="0" fontId="8" fillId="0" borderId="158" xfId="14" applyNumberFormat="1" applyBorder="1" applyAlignment="1" applyProtection="1">
      <alignment vertical="top" wrapText="1"/>
      <protection locked="0" hidden="1"/>
    </xf>
    <xf numFmtId="0" fontId="8" fillId="0" borderId="241" xfId="14" applyNumberFormat="1" applyBorder="1" applyAlignment="1" applyProtection="1">
      <alignment vertical="top" wrapText="1"/>
      <protection locked="0" hidden="1"/>
    </xf>
    <xf numFmtId="0" fontId="11" fillId="0" borderId="0" xfId="0" applyFont="1" applyAlignment="1" applyProtection="1">
      <alignment horizontal="left" wrapText="1"/>
      <protection hidden="1"/>
    </xf>
    <xf numFmtId="0" fontId="27" fillId="0" borderId="4" xfId="14" applyFont="1" applyBorder="1" applyAlignment="1" applyProtection="1">
      <alignment horizontal="center" vertical="center" wrapText="1"/>
      <protection hidden="1"/>
    </xf>
    <xf numFmtId="0" fontId="11" fillId="0" borderId="4" xfId="14" applyFont="1" applyFill="1" applyBorder="1" applyAlignment="1" applyProtection="1">
      <alignment horizontal="center" wrapText="1"/>
      <protection hidden="1"/>
    </xf>
    <xf numFmtId="0" fontId="11" fillId="0" borderId="125" xfId="14" applyFont="1" applyBorder="1" applyAlignment="1" applyProtection="1">
      <alignment horizontal="center"/>
      <protection hidden="1"/>
    </xf>
    <xf numFmtId="0" fontId="47" fillId="0" borderId="88" xfId="14" applyFont="1" applyBorder="1" applyAlignment="1" applyProtection="1">
      <alignment horizontal="center" vertical="center" wrapText="1"/>
    </xf>
    <xf numFmtId="0" fontId="47" fillId="0" borderId="26" xfId="14" applyFont="1" applyBorder="1" applyAlignment="1" applyProtection="1">
      <alignment horizontal="center" vertical="center" wrapText="1"/>
    </xf>
    <xf numFmtId="0" fontId="47" fillId="0" borderId="227" xfId="14" applyFont="1" applyBorder="1" applyAlignment="1" applyProtection="1">
      <alignment horizontal="center" vertical="center" wrapText="1"/>
    </xf>
    <xf numFmtId="0" fontId="4" fillId="0" borderId="26" xfId="16" applyFont="1" applyBorder="1" applyAlignment="1">
      <alignment wrapText="1"/>
    </xf>
    <xf numFmtId="0" fontId="4" fillId="0" borderId="227" xfId="16" applyFont="1" applyBorder="1" applyAlignment="1">
      <alignment wrapText="1"/>
    </xf>
    <xf numFmtId="0" fontId="118" fillId="0" borderId="26" xfId="19" applyFont="1" applyBorder="1" applyAlignment="1">
      <alignment wrapText="1"/>
    </xf>
    <xf numFmtId="0" fontId="118" fillId="0" borderId="227" xfId="19" applyFont="1" applyBorder="1" applyAlignment="1">
      <alignment wrapText="1"/>
    </xf>
    <xf numFmtId="0" fontId="104" fillId="0" borderId="227" xfId="19" applyBorder="1" applyAlignment="1">
      <alignment horizontal="center" vertical="center" wrapText="1"/>
    </xf>
    <xf numFmtId="164" fontId="73" fillId="0" borderId="88" xfId="31" applyNumberFormat="1" applyFont="1" applyBorder="1" applyAlignment="1" applyProtection="1">
      <alignment horizontal="center" vertical="center" wrapText="1"/>
    </xf>
    <xf numFmtId="0" fontId="152" fillId="0" borderId="227" xfId="19" applyFont="1" applyBorder="1" applyAlignment="1">
      <alignment horizontal="center" vertical="center" wrapText="1"/>
    </xf>
    <xf numFmtId="164" fontId="47" fillId="0" borderId="88" xfId="31" applyNumberFormat="1" applyFont="1" applyBorder="1" applyAlignment="1" applyProtection="1">
      <alignment horizontal="center" vertical="center" wrapText="1"/>
    </xf>
    <xf numFmtId="0" fontId="104" fillId="0" borderId="26" xfId="19" applyBorder="1" applyAlignment="1">
      <alignment horizontal="center" vertical="center" wrapText="1"/>
    </xf>
    <xf numFmtId="0" fontId="118" fillId="0" borderId="59" xfId="19" applyFont="1" applyBorder="1" applyAlignment="1" applyProtection="1">
      <alignment horizontal="center" vertical="center" wrapText="1"/>
      <protection locked="0"/>
    </xf>
    <xf numFmtId="0" fontId="118" fillId="0" borderId="97" xfId="19" applyFont="1" applyBorder="1" applyAlignment="1" applyProtection="1">
      <alignment horizontal="center" vertical="center" wrapText="1"/>
      <protection locked="0"/>
    </xf>
    <xf numFmtId="0" fontId="118" fillId="0" borderId="3" xfId="19" applyFont="1" applyBorder="1" applyAlignment="1" applyProtection="1">
      <alignment horizontal="center" vertical="center" wrapText="1"/>
      <protection locked="0"/>
    </xf>
    <xf numFmtId="164" fontId="47" fillId="0" borderId="26" xfId="31" applyNumberFormat="1" applyFont="1" applyBorder="1" applyAlignment="1" applyProtection="1">
      <alignment horizontal="center" vertical="center" wrapText="1"/>
    </xf>
    <xf numFmtId="164" fontId="47" fillId="0" borderId="227" xfId="31" applyNumberFormat="1" applyFont="1" applyBorder="1" applyAlignment="1" applyProtection="1">
      <alignment horizontal="center" vertical="center" wrapText="1"/>
    </xf>
    <xf numFmtId="0" fontId="8" fillId="0" borderId="0" xfId="14" applyAlignment="1" applyProtection="1"/>
    <xf numFmtId="3" fontId="4" fillId="0" borderId="230" xfId="14" applyNumberFormat="1" applyFont="1" applyFill="1" applyBorder="1" applyAlignment="1" applyProtection="1">
      <protection locked="0"/>
    </xf>
    <xf numFmtId="3" fontId="4" fillId="0" borderId="221" xfId="14" applyNumberFormat="1" applyFont="1" applyFill="1" applyBorder="1" applyAlignment="1" applyProtection="1">
      <protection locked="0"/>
    </xf>
    <xf numFmtId="3" fontId="4" fillId="0" borderId="66" xfId="14" applyNumberFormat="1" applyFont="1" applyFill="1" applyBorder="1" applyAlignment="1" applyProtection="1">
      <protection locked="0"/>
    </xf>
    <xf numFmtId="0" fontId="4" fillId="0" borderId="231" xfId="0" applyNumberFormat="1" applyFont="1" applyFill="1" applyBorder="1" applyAlignment="1" applyProtection="1">
      <alignment wrapText="1"/>
      <protection locked="0"/>
    </xf>
    <xf numFmtId="0" fontId="4" fillId="0" borderId="152" xfId="0" applyNumberFormat="1" applyFont="1" applyFill="1" applyBorder="1" applyAlignment="1" applyProtection="1">
      <alignment wrapText="1"/>
      <protection locked="0"/>
    </xf>
    <xf numFmtId="0" fontId="21" fillId="0" borderId="59" xfId="14" applyFont="1" applyBorder="1" applyAlignment="1">
      <alignment horizontal="center"/>
    </xf>
    <xf numFmtId="0" fontId="21" fillId="0" borderId="97" xfId="14" applyFont="1" applyBorder="1" applyAlignment="1">
      <alignment horizontal="center"/>
    </xf>
    <xf numFmtId="0" fontId="21" fillId="0" borderId="3" xfId="14" applyFont="1" applyBorder="1" applyAlignment="1">
      <alignment horizontal="center"/>
    </xf>
    <xf numFmtId="0" fontId="40" fillId="0" borderId="0" xfId="14" applyFont="1" applyBorder="1" applyAlignment="1">
      <alignment horizontal="left" vertical="center" wrapText="1"/>
    </xf>
    <xf numFmtId="0" fontId="21" fillId="0" borderId="59" xfId="14" applyFont="1" applyBorder="1" applyAlignment="1">
      <alignment horizontal="center" wrapText="1"/>
    </xf>
    <xf numFmtId="0" fontId="21" fillId="0" borderId="97" xfId="14" applyFont="1" applyBorder="1" applyAlignment="1">
      <alignment horizontal="center" wrapText="1"/>
    </xf>
    <xf numFmtId="0" fontId="21" fillId="0" borderId="3" xfId="14" applyFont="1" applyBorder="1" applyAlignment="1">
      <alignment horizontal="center" wrapText="1"/>
    </xf>
    <xf numFmtId="0" fontId="48" fillId="0" borderId="0" xfId="0" applyFont="1" applyAlignment="1">
      <alignment horizontal="center" vertical="center" wrapText="1"/>
    </xf>
    <xf numFmtId="174" fontId="153" fillId="0" borderId="143" xfId="0" applyNumberFormat="1" applyFont="1" applyFill="1" applyBorder="1" applyAlignment="1" applyProtection="1">
      <alignment horizontal="center" vertical="center" wrapText="1"/>
      <protection hidden="1"/>
    </xf>
    <xf numFmtId="174" fontId="153" fillId="0" borderId="125" xfId="0" applyNumberFormat="1" applyFont="1" applyFill="1" applyBorder="1" applyAlignment="1" applyProtection="1">
      <alignment horizontal="center" vertical="center" wrapText="1"/>
      <protection hidden="1"/>
    </xf>
    <xf numFmtId="174" fontId="153" fillId="0" borderId="87" xfId="0" applyNumberFormat="1" applyFont="1" applyFill="1" applyBorder="1" applyAlignment="1" applyProtection="1">
      <alignment horizontal="center" vertical="center" wrapText="1"/>
      <protection hidden="1"/>
    </xf>
    <xf numFmtId="0" fontId="19" fillId="0" borderId="143" xfId="14" applyFont="1" applyBorder="1" applyAlignment="1">
      <alignment horizontal="left" wrapText="1"/>
    </xf>
    <xf numFmtId="0" fontId="19" fillId="0" borderId="125" xfId="14" applyFont="1" applyBorder="1" applyAlignment="1">
      <alignment horizontal="left" wrapText="1"/>
    </xf>
    <xf numFmtId="0" fontId="19" fillId="0" borderId="87" xfId="14" applyFont="1" applyBorder="1" applyAlignment="1">
      <alignment horizontal="left" wrapText="1"/>
    </xf>
    <xf numFmtId="10" fontId="11" fillId="0" borderId="240" xfId="41" applyNumberFormat="1" applyFont="1" applyBorder="1" applyAlignment="1">
      <alignment horizontal="center" vertical="center" wrapText="1"/>
    </xf>
    <xf numFmtId="10" fontId="11" fillId="0" borderId="26" xfId="41" applyNumberFormat="1" applyFont="1" applyBorder="1" applyAlignment="1">
      <alignment horizontal="center" vertical="center" wrapText="1"/>
    </xf>
    <xf numFmtId="10" fontId="11" fillId="0" borderId="227" xfId="41" applyNumberFormat="1" applyFont="1" applyBorder="1" applyAlignment="1">
      <alignment horizontal="center" vertical="center" wrapText="1"/>
    </xf>
    <xf numFmtId="0" fontId="44" fillId="0" borderId="69" xfId="14" applyFont="1" applyBorder="1" applyAlignment="1">
      <alignment horizontal="right"/>
    </xf>
    <xf numFmtId="0" fontId="44" fillId="0" borderId="158" xfId="14" applyFont="1" applyBorder="1" applyAlignment="1">
      <alignment horizontal="right"/>
    </xf>
    <xf numFmtId="0" fontId="44" fillId="0" borderId="144" xfId="14" applyFont="1" applyBorder="1" applyAlignment="1">
      <alignment horizontal="right"/>
    </xf>
    <xf numFmtId="0" fontId="19" fillId="0" borderId="143" xfId="14" applyFont="1" applyBorder="1" applyAlignment="1">
      <alignment horizontal="left" vertical="top" wrapText="1"/>
    </xf>
    <xf numFmtId="0" fontId="19" fillId="0" borderId="125" xfId="14" applyFont="1" applyBorder="1" applyAlignment="1">
      <alignment horizontal="left" vertical="top" wrapText="1"/>
    </xf>
    <xf numFmtId="0" fontId="19" fillId="0" borderId="87" xfId="14" applyFont="1" applyBorder="1" applyAlignment="1">
      <alignment horizontal="left" vertical="top" wrapText="1"/>
    </xf>
    <xf numFmtId="0" fontId="11" fillId="0" borderId="27" xfId="14" applyFont="1" applyFill="1" applyBorder="1" applyAlignment="1">
      <alignment horizontal="center" vertical="center"/>
    </xf>
    <xf numFmtId="0" fontId="11" fillId="0" borderId="0" xfId="14" applyFont="1" applyFill="1" applyBorder="1" applyAlignment="1">
      <alignment horizontal="center" vertical="center"/>
    </xf>
    <xf numFmtId="0" fontId="11" fillId="0" borderId="108" xfId="14" applyFont="1" applyFill="1" applyBorder="1" applyAlignment="1">
      <alignment horizontal="center" vertical="center"/>
    </xf>
    <xf numFmtId="0" fontId="11" fillId="0" borderId="104" xfId="14" applyFont="1" applyBorder="1" applyAlignment="1">
      <alignment horizontal="center" vertical="center" wrapText="1"/>
    </xf>
    <xf numFmtId="0" fontId="11" fillId="0" borderId="107" xfId="14" applyFont="1" applyBorder="1" applyAlignment="1">
      <alignment horizontal="center" vertical="center" wrapText="1"/>
    </xf>
    <xf numFmtId="0" fontId="11" fillId="0" borderId="84" xfId="14" applyFont="1" applyFill="1" applyBorder="1" applyAlignment="1">
      <alignment horizontal="center" vertical="center"/>
    </xf>
    <xf numFmtId="0" fontId="11" fillId="0" borderId="85" xfId="14" applyFont="1" applyFill="1" applyBorder="1" applyAlignment="1">
      <alignment horizontal="center" vertical="center"/>
    </xf>
    <xf numFmtId="0" fontId="11" fillId="0" borderId="86" xfId="14" applyFont="1" applyFill="1" applyBorder="1" applyAlignment="1">
      <alignment horizontal="center" vertical="center"/>
    </xf>
    <xf numFmtId="0" fontId="8" fillId="0" borderId="27" xfId="14" applyBorder="1" applyAlignment="1">
      <alignment horizontal="center" vertical="center"/>
    </xf>
    <xf numFmtId="0" fontId="8" fillId="0" borderId="0" xfId="14" applyBorder="1" applyAlignment="1">
      <alignment horizontal="center" vertical="center"/>
    </xf>
    <xf numFmtId="0" fontId="8" fillId="0" borderId="108" xfId="14" applyBorder="1" applyAlignment="1">
      <alignment horizontal="center" vertical="center"/>
    </xf>
    <xf numFmtId="0" fontId="8" fillId="0" borderId="56" xfId="14" applyBorder="1" applyAlignment="1">
      <alignment horizontal="center" vertical="center"/>
    </xf>
    <xf numFmtId="0" fontId="8" fillId="0" borderId="4" xfId="14" applyBorder="1" applyAlignment="1">
      <alignment horizontal="center" vertical="center"/>
    </xf>
    <xf numFmtId="0" fontId="8" fillId="0" borderId="124" xfId="14" applyBorder="1" applyAlignment="1">
      <alignment horizontal="center" vertical="center"/>
    </xf>
    <xf numFmtId="0" fontId="11" fillId="0" borderId="143" xfId="14" applyFont="1" applyFill="1" applyBorder="1" applyAlignment="1">
      <alignment horizontal="center" vertical="center"/>
    </xf>
    <xf numFmtId="0" fontId="8" fillId="0" borderId="125" xfId="14" applyFont="1" applyBorder="1" applyAlignment="1">
      <alignment horizontal="center" vertical="center"/>
    </xf>
    <xf numFmtId="0" fontId="8" fillId="0" borderId="87" xfId="14" applyFont="1" applyBorder="1" applyAlignment="1">
      <alignment horizontal="center" vertical="center"/>
    </xf>
    <xf numFmtId="0" fontId="11" fillId="0" borderId="143" xfId="14" applyFont="1" applyBorder="1" applyAlignment="1">
      <alignment horizontal="center" vertical="center" wrapText="1"/>
    </xf>
    <xf numFmtId="0" fontId="11" fillId="0" borderId="150" xfId="14" applyFont="1" applyFill="1" applyBorder="1" applyAlignment="1">
      <alignment horizontal="center" vertical="center"/>
    </xf>
    <xf numFmtId="0" fontId="8" fillId="0" borderId="104" xfId="14" applyFont="1" applyBorder="1" applyAlignment="1">
      <alignment horizontal="center" vertical="center"/>
    </xf>
    <xf numFmtId="0" fontId="8" fillId="0" borderId="107" xfId="14" applyFont="1" applyBorder="1" applyAlignment="1">
      <alignment horizontal="center" vertical="center"/>
    </xf>
    <xf numFmtId="0" fontId="8" fillId="0" borderId="27" xfId="14" applyFont="1" applyBorder="1" applyAlignment="1">
      <alignment horizontal="center" vertical="center"/>
    </xf>
    <xf numFmtId="0" fontId="8" fillId="0" borderId="0" xfId="14" applyFont="1" applyAlignment="1">
      <alignment horizontal="center" vertical="center"/>
    </xf>
    <xf numFmtId="0" fontId="8" fillId="0" borderId="108" xfId="14" applyFont="1" applyBorder="1" applyAlignment="1">
      <alignment horizontal="center" vertical="center"/>
    </xf>
    <xf numFmtId="0" fontId="8" fillId="0" borderId="56" xfId="14" applyFont="1" applyBorder="1" applyAlignment="1">
      <alignment horizontal="center" vertical="center"/>
    </xf>
    <xf numFmtId="0" fontId="8" fillId="0" borderId="4" xfId="14" applyFont="1" applyBorder="1" applyAlignment="1">
      <alignment horizontal="center" vertical="center"/>
    </xf>
    <xf numFmtId="0" fontId="8" fillId="0" borderId="124" xfId="14" applyFont="1" applyBorder="1" applyAlignment="1">
      <alignment horizontal="center" vertical="center"/>
    </xf>
    <xf numFmtId="0" fontId="11" fillId="0" borderId="125" xfId="14" applyFont="1" applyBorder="1" applyAlignment="1">
      <alignment horizontal="center" vertical="center" wrapText="1"/>
    </xf>
    <xf numFmtId="0" fontId="11" fillId="0" borderId="87" xfId="14" applyFont="1" applyBorder="1" applyAlignment="1">
      <alignment horizontal="center" vertical="center" wrapText="1"/>
    </xf>
    <xf numFmtId="3" fontId="79" fillId="0" borderId="254" xfId="14" applyNumberFormat="1" applyFont="1" applyBorder="1" applyAlignment="1">
      <alignment horizontal="center"/>
    </xf>
    <xf numFmtId="0" fontId="8" fillId="0" borderId="125" xfId="14" applyFont="1" applyBorder="1"/>
    <xf numFmtId="0" fontId="8" fillId="0" borderId="87" xfId="14" applyFont="1" applyBorder="1"/>
    <xf numFmtId="0" fontId="44" fillId="0" borderId="143" xfId="14" applyFont="1" applyFill="1" applyBorder="1" applyAlignment="1">
      <alignment horizontal="center" vertical="center" wrapText="1"/>
    </xf>
    <xf numFmtId="0" fontId="44" fillId="0" borderId="125" xfId="14" applyFont="1" applyFill="1" applyBorder="1" applyAlignment="1">
      <alignment horizontal="center" vertical="center" wrapText="1"/>
    </xf>
    <xf numFmtId="0" fontId="44" fillId="0" borderId="87" xfId="14" applyFont="1" applyFill="1" applyBorder="1" applyAlignment="1">
      <alignment horizontal="center" vertical="center" wrapText="1"/>
    </xf>
    <xf numFmtId="0" fontId="11" fillId="0" borderId="104" xfId="14" applyFont="1" applyFill="1" applyBorder="1" applyAlignment="1">
      <alignment horizontal="center" vertical="center"/>
    </xf>
    <xf numFmtId="0" fontId="11" fillId="0" borderId="107" xfId="14" applyFont="1" applyFill="1" applyBorder="1" applyAlignment="1">
      <alignment horizontal="center" vertical="center"/>
    </xf>
    <xf numFmtId="0" fontId="11" fillId="0" borderId="56" xfId="14" applyFont="1" applyFill="1" applyBorder="1" applyAlignment="1">
      <alignment horizontal="center" vertical="center"/>
    </xf>
    <xf numFmtId="0" fontId="11" fillId="0" borderId="4" xfId="14" applyFont="1" applyFill="1" applyBorder="1" applyAlignment="1">
      <alignment horizontal="center" vertical="center"/>
    </xf>
    <xf numFmtId="0" fontId="11" fillId="0" borderId="124" xfId="14" applyFont="1" applyFill="1" applyBorder="1" applyAlignment="1">
      <alignment horizontal="center" vertical="center"/>
    </xf>
    <xf numFmtId="0" fontId="41" fillId="0" borderId="0" xfId="0" applyFont="1" applyBorder="1" applyAlignment="1" applyProtection="1">
      <alignment horizontal="center" vertical="top" wrapText="1"/>
      <protection hidden="1"/>
    </xf>
    <xf numFmtId="0" fontId="20" fillId="0" borderId="0" xfId="0" applyFont="1" applyAlignment="1" applyProtection="1">
      <alignment horizontal="left" wrapText="1"/>
      <protection hidden="1"/>
    </xf>
    <xf numFmtId="0" fontId="19" fillId="15" borderId="150" xfId="0" applyFont="1" applyFill="1" applyBorder="1" applyAlignment="1" applyProtection="1">
      <alignment horizontal="center" vertical="center" wrapText="1"/>
      <protection hidden="1"/>
    </xf>
    <xf numFmtId="0" fontId="19" fillId="15" borderId="104" xfId="0" applyFont="1" applyFill="1" applyBorder="1" applyAlignment="1" applyProtection="1">
      <alignment horizontal="center" vertical="center" wrapText="1"/>
      <protection hidden="1"/>
    </xf>
    <xf numFmtId="0" fontId="19" fillId="15" borderId="107" xfId="0" applyFont="1" applyFill="1" applyBorder="1" applyAlignment="1" applyProtection="1">
      <alignment horizontal="center" vertical="center" wrapText="1"/>
      <protection hidden="1"/>
    </xf>
    <xf numFmtId="0" fontId="19" fillId="15" borderId="83" xfId="0" applyFont="1" applyFill="1" applyBorder="1" applyAlignment="1" applyProtection="1">
      <alignment horizontal="center" vertical="center" wrapText="1"/>
      <protection hidden="1"/>
    </xf>
    <xf numFmtId="0" fontId="19" fillId="15" borderId="230" xfId="0" applyFont="1" applyFill="1" applyBorder="1" applyAlignment="1" applyProtection="1">
      <alignment horizontal="center" vertical="center" wrapText="1"/>
      <protection hidden="1"/>
    </xf>
    <xf numFmtId="0" fontId="19" fillId="15" borderId="231" xfId="0" applyFont="1" applyFill="1" applyBorder="1" applyAlignment="1" applyProtection="1">
      <alignment horizontal="center" vertical="center" wrapText="1"/>
      <protection hidden="1"/>
    </xf>
    <xf numFmtId="0" fontId="19" fillId="0" borderId="2" xfId="14" applyFont="1" applyBorder="1" applyAlignment="1">
      <alignment horizontal="center" wrapText="1"/>
    </xf>
  </cellXfs>
  <cellStyles count="50">
    <cellStyle name="Collegamento ipertestuale 2" xfId="1"/>
    <cellStyle name="Euro" xfId="2"/>
    <cellStyle name="Migliaia" xfId="3" builtinId="3"/>
    <cellStyle name="Migliaia (0)_3tabella15" xfId="4"/>
    <cellStyle name="Migliaia 2" xfId="5"/>
    <cellStyle name="Migliaia 2 2" xfId="6"/>
    <cellStyle name="Migliaia 2 2 2" xfId="7"/>
    <cellStyle name="Migliaia 2 3" xfId="8"/>
    <cellStyle name="Migliaia 3" xfId="9"/>
    <cellStyle name="Migliaia 4" xfId="10"/>
    <cellStyle name="Migliaia 5" xfId="49"/>
    <cellStyle name="Migliaia_Sanità 2005 nuove tabelle e qualifiche" xfId="11"/>
    <cellStyle name="Normal 2" xfId="12"/>
    <cellStyle name="Normal 3" xfId="13"/>
    <cellStyle name="Normale" xfId="0" builtinId="0"/>
    <cellStyle name="Normale 2" xfId="14"/>
    <cellStyle name="Normale 2 2 2" xfId="15"/>
    <cellStyle name="Normale 3" xfId="16"/>
    <cellStyle name="Normale 4" xfId="17"/>
    <cellStyle name="Normale 4 2" xfId="18"/>
    <cellStyle name="Normale 4 3" xfId="19"/>
    <cellStyle name="Normale 5" xfId="20"/>
    <cellStyle name="Normale 6" xfId="21"/>
    <cellStyle name="Normale 7" xfId="48"/>
    <cellStyle name="Normale 8" xfId="22"/>
    <cellStyle name="Normale_6-kit2001sanita(integrazione) (1)" xfId="23"/>
    <cellStyle name="Normale_6-kit2001sanita(integrazione) (1) 2" xfId="24"/>
    <cellStyle name="Normale_comuni_desc" xfId="25"/>
    <cellStyle name="Normale_ENTI LOCALI  2000" xfId="26"/>
    <cellStyle name="Normale_Foglio1" xfId="27"/>
    <cellStyle name="Normale_MINISTERI" xfId="28"/>
    <cellStyle name="Normale_modello si2 raln_MODIFICATO_ALESSIO" xfId="29"/>
    <cellStyle name="Normale_PRINFEL98" xfId="30"/>
    <cellStyle name="Normale_PRINFEL98_modello si2 raln_MODIFICATO_ALESSIO 2" xfId="31"/>
    <cellStyle name="Normale_Proposta_tabella_Special" xfId="32"/>
    <cellStyle name="Normale_Prospetto informativo 2001" xfId="33"/>
    <cellStyle name="Normale_Sanità 2005 nuove tabelle e qualifiche" xfId="34"/>
    <cellStyle name="Normale_tabella 4" xfId="35"/>
    <cellStyle name="Normale_tabella 5" xfId="36"/>
    <cellStyle name="Normale_tabella 6" xfId="37"/>
    <cellStyle name="Normale_tabella 7" xfId="38"/>
    <cellStyle name="Normale_tabella 8" xfId="39"/>
    <cellStyle name="Normale_tabella 9" xfId="40"/>
    <cellStyle name="Percentuale" xfId="41" builtinId="5"/>
    <cellStyle name="Percentuale 2" xfId="42"/>
    <cellStyle name="Percentuale 2 2" xfId="43"/>
    <cellStyle name="Percentuale 2 2 2" xfId="44"/>
    <cellStyle name="Percentuale 2 3" xfId="45"/>
    <cellStyle name="Percentuale 3" xfId="46"/>
    <cellStyle name="Valuta (0)_3tabella15" xfId="47"/>
  </cellStyles>
  <dxfs count="174">
    <dxf>
      <font>
        <color rgb="FFFF0000"/>
      </font>
    </dxf>
    <dxf>
      <font>
        <color rgb="FFFF0000"/>
      </font>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theme" Target="theme/theme1.xml"/><Relationship Id="rId10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1.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4450880647580251E-2"/>
          <c:y val="0.23437678815298579"/>
          <c:w val="0.97206257156055398"/>
          <c:h val="0.25000190736318484"/>
        </c:manualLayout>
      </c:layout>
      <c:barChart>
        <c:barDir val="col"/>
        <c:grouping val="clustered"/>
        <c:varyColors val="0"/>
        <c:ser>
          <c:idx val="0"/>
          <c:order val="0"/>
          <c:spPr>
            <a:solidFill>
              <a:srgbClr val="000000"/>
            </a:solidFill>
            <a:ln w="12700">
              <a:solidFill>
                <a:srgbClr val="000000"/>
              </a:solidFill>
              <a:prstDash val="solid"/>
            </a:ln>
          </c:spPr>
          <c:invertIfNegative val="0"/>
          <c:cat>
            <c:strRef>
              <c:f>SI_1!$B$224:$B$249</c:f>
              <c:strCache>
                <c:ptCount val="26"/>
                <c:pt idx="0">
                  <c:v>T1</c:v>
                </c:pt>
                <c:pt idx="1">
                  <c:v>T1A</c:v>
                </c:pt>
                <c:pt idx="2">
                  <c:v>T1B</c:v>
                </c:pt>
                <c:pt idx="3">
                  <c:v>T1C</c:v>
                </c:pt>
                <c:pt idx="4">
                  <c:v>T1D</c:v>
                </c:pt>
                <c:pt idx="5">
                  <c:v>T1E</c:v>
                </c:pt>
                <c:pt idx="6">
                  <c:v>T1F</c:v>
                </c:pt>
                <c:pt idx="7">
                  <c:v>T1G</c:v>
                </c:pt>
                <c:pt idx="8">
                  <c:v>T1SD</c:v>
                </c:pt>
                <c:pt idx="9">
                  <c:v>T2</c:v>
                </c:pt>
                <c:pt idx="10">
                  <c:v>T2A</c:v>
                </c:pt>
                <c:pt idx="11">
                  <c:v>T3</c:v>
                </c:pt>
                <c:pt idx="12">
                  <c:v>T4</c:v>
                </c:pt>
                <c:pt idx="13">
                  <c:v>T5</c:v>
                </c:pt>
                <c:pt idx="14">
                  <c:v>T6</c:v>
                </c:pt>
                <c:pt idx="15">
                  <c:v>T7</c:v>
                </c:pt>
                <c:pt idx="16">
                  <c:v>T8</c:v>
                </c:pt>
                <c:pt idx="17">
                  <c:v>T9</c:v>
                </c:pt>
                <c:pt idx="18">
                  <c:v>T10</c:v>
                </c:pt>
                <c:pt idx="19">
                  <c:v>T11</c:v>
                </c:pt>
                <c:pt idx="20">
                  <c:v>T12</c:v>
                </c:pt>
                <c:pt idx="21">
                  <c:v>T13</c:v>
                </c:pt>
                <c:pt idx="22">
                  <c:v>T14</c:v>
                </c:pt>
                <c:pt idx="23">
                  <c:v>T15</c:v>
                </c:pt>
                <c:pt idx="24">
                  <c:v>SICI</c:v>
                </c:pt>
                <c:pt idx="25">
                  <c:v>TRC</c:v>
                </c:pt>
              </c:strCache>
            </c:strRef>
          </c:cat>
          <c:val>
            <c:numRef>
              <c:f>SI_1!$C$224:$C$249</c:f>
              <c:numCache>
                <c:formatCode>General_)</c:formatCode>
                <c:ptCount val="26"/>
                <c:pt idx="0">
                  <c:v>1</c:v>
                </c:pt>
                <c:pt idx="1">
                  <c:v>1</c:v>
                </c:pt>
                <c:pt idx="2">
                  <c:v>1</c:v>
                </c:pt>
                <c:pt idx="3">
                  <c:v>0</c:v>
                </c:pt>
                <c:pt idx="4">
                  <c:v>0</c:v>
                </c:pt>
                <c:pt idx="5">
                  <c:v>1</c:v>
                </c:pt>
                <c:pt idx="6">
                  <c:v>1</c:v>
                </c:pt>
                <c:pt idx="7">
                  <c:v>0</c:v>
                </c:pt>
                <c:pt idx="8">
                  <c:v>0</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numCache>
            </c:numRef>
          </c:val>
          <c:extLst>
            <c:ext xmlns:c16="http://schemas.microsoft.com/office/drawing/2014/chart" uri="{C3380CC4-5D6E-409C-BE32-E72D297353CC}">
              <c16:uniqueId val="{00000000-6CFB-4D47-877A-72B09728AC22}"/>
            </c:ext>
          </c:extLst>
        </c:ser>
        <c:dLbls>
          <c:showLegendKey val="0"/>
          <c:showVal val="0"/>
          <c:showCatName val="0"/>
          <c:showSerName val="0"/>
          <c:showPercent val="0"/>
          <c:showBubbleSize val="0"/>
        </c:dLbls>
        <c:gapWidth val="150"/>
        <c:axId val="146569472"/>
        <c:axId val="146870272"/>
      </c:barChart>
      <c:catAx>
        <c:axId val="146569472"/>
        <c:scaling>
          <c:orientation val="minMax"/>
        </c:scaling>
        <c:delete val="0"/>
        <c:axPos val="b"/>
        <c:numFmt formatCode="General" sourceLinked="1"/>
        <c:majorTickMark val="out"/>
        <c:minorTickMark val="none"/>
        <c:tickLblPos val="nextTo"/>
        <c:spPr>
          <a:ln w="9525">
            <a:noFill/>
          </a:ln>
        </c:spPr>
        <c:txPr>
          <a:bodyPr rot="0" vert="horz"/>
          <a:lstStyle/>
          <a:p>
            <a:pPr>
              <a:defRPr sz="800" b="1" i="0" u="none" strike="noStrike" baseline="0">
                <a:solidFill>
                  <a:srgbClr val="000000"/>
                </a:solidFill>
                <a:latin typeface="Arial"/>
                <a:ea typeface="Arial"/>
                <a:cs typeface="Arial"/>
              </a:defRPr>
            </a:pPr>
            <a:endParaRPr lang="it-IT"/>
          </a:p>
        </c:txPr>
        <c:crossAx val="146870272"/>
        <c:crossesAt val="0"/>
        <c:auto val="1"/>
        <c:lblAlgn val="ctr"/>
        <c:lblOffset val="100"/>
        <c:tickLblSkip val="1"/>
        <c:tickMarkSkip val="1"/>
        <c:noMultiLvlLbl val="0"/>
      </c:catAx>
      <c:valAx>
        <c:axId val="146870272"/>
        <c:scaling>
          <c:orientation val="minMax"/>
          <c:max val="1"/>
        </c:scaling>
        <c:delete val="1"/>
        <c:axPos val="l"/>
        <c:numFmt formatCode="General_)" sourceLinked="1"/>
        <c:majorTickMark val="out"/>
        <c:minorTickMark val="none"/>
        <c:tickLblPos val="none"/>
        <c:crossAx val="146569472"/>
        <c:crosses val="autoZero"/>
        <c:crossBetween val="between"/>
        <c:majorUnit val="1"/>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0455" r="0.75000000000000455"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060884838258E-3"/>
          <c:y val="0.24418572632297789"/>
          <c:w val="0.96817743490839525"/>
          <c:h val="0.37209302325581634"/>
        </c:manualLayout>
      </c:layout>
      <c:barChart>
        <c:barDir val="col"/>
        <c:grouping val="clustered"/>
        <c:varyColors val="0"/>
        <c:ser>
          <c:idx val="0"/>
          <c:order val="0"/>
          <c:spPr>
            <a:solidFill>
              <a:srgbClr val="FF0000"/>
            </a:solidFill>
            <a:ln w="12700">
              <a:solidFill>
                <a:srgbClr val="000000"/>
              </a:solidFill>
              <a:prstDash val="solid"/>
            </a:ln>
          </c:spPr>
          <c:invertIfNegative val="0"/>
          <c:cat>
            <c:strRef>
              <c:f>SI_1!$E$224:$E$248</c:f>
              <c:strCache>
                <c:ptCount val="25"/>
                <c:pt idx="0">
                  <c:v>SQ 1</c:v>
                </c:pt>
                <c:pt idx="1">
                  <c:v>SQ 2</c:v>
                </c:pt>
                <c:pt idx="2">
                  <c:v>SQ 3</c:v>
                </c:pt>
                <c:pt idx="3">
                  <c:v>SQ4</c:v>
                </c:pt>
                <c:pt idx="4">
                  <c:v>SQ 5</c:v>
                </c:pt>
                <c:pt idx="5">
                  <c:v>SQ 6</c:v>
                </c:pt>
                <c:pt idx="6">
                  <c:v>SQ 8</c:v>
                </c:pt>
                <c:pt idx="7">
                  <c:v>SQ 9</c:v>
                </c:pt>
                <c:pt idx="8">
                  <c:v>IN 1</c:v>
                </c:pt>
                <c:pt idx="9">
                  <c:v>IN 2</c:v>
                </c:pt>
                <c:pt idx="10">
                  <c:v>IN 3</c:v>
                </c:pt>
                <c:pt idx="11">
                  <c:v>IN 4</c:v>
                </c:pt>
                <c:pt idx="12">
                  <c:v>IN 5</c:v>
                </c:pt>
                <c:pt idx="13">
                  <c:v>IN 6</c:v>
                </c:pt>
                <c:pt idx="14">
                  <c:v>IN 7</c:v>
                </c:pt>
                <c:pt idx="15">
                  <c:v>IN 8</c:v>
                </c:pt>
                <c:pt idx="16">
                  <c:v>IN 9 </c:v>
                </c:pt>
                <c:pt idx="17">
                  <c:v>IN 10</c:v>
                </c:pt>
                <c:pt idx="18">
                  <c:v>IN 11</c:v>
                </c:pt>
                <c:pt idx="19">
                  <c:v>IN 12</c:v>
                </c:pt>
                <c:pt idx="20">
                  <c:v>IN 13</c:v>
                </c:pt>
                <c:pt idx="21">
                  <c:v>IN 14</c:v>
                </c:pt>
                <c:pt idx="22">
                  <c:v>IN 15</c:v>
                </c:pt>
                <c:pt idx="23">
                  <c:v>IN 16</c:v>
                </c:pt>
                <c:pt idx="24">
                  <c:v>IN 17</c:v>
                </c:pt>
              </c:strCache>
            </c:strRef>
          </c:cat>
          <c:val>
            <c:numRef>
              <c:f>SI_1!$F$224:$F$248</c:f>
              <c:numCache>
                <c:formatCode>General_)</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pt idx="21">
                  <c:v>0</c:v>
                </c:pt>
                <c:pt idx="22">
                  <c:v>1</c:v>
                </c:pt>
                <c:pt idx="23">
                  <c:v>0</c:v>
                </c:pt>
                <c:pt idx="24">
                  <c:v>0</c:v>
                </c:pt>
              </c:numCache>
            </c:numRef>
          </c:val>
          <c:extLst>
            <c:ext xmlns:c16="http://schemas.microsoft.com/office/drawing/2014/chart" uri="{C3380CC4-5D6E-409C-BE32-E72D297353CC}">
              <c16:uniqueId val="{00000000-E2E9-4CAB-809C-16D58DE18292}"/>
            </c:ext>
          </c:extLst>
        </c:ser>
        <c:dLbls>
          <c:showLegendKey val="0"/>
          <c:showVal val="0"/>
          <c:showCatName val="0"/>
          <c:showSerName val="0"/>
          <c:showPercent val="0"/>
          <c:showBubbleSize val="0"/>
        </c:dLbls>
        <c:gapWidth val="150"/>
        <c:axId val="146897536"/>
        <c:axId val="146903424"/>
      </c:barChart>
      <c:catAx>
        <c:axId val="146897536"/>
        <c:scaling>
          <c:orientation val="minMax"/>
        </c:scaling>
        <c:delete val="0"/>
        <c:axPos val="b"/>
        <c:numFmt formatCode="General" sourceLinked="1"/>
        <c:majorTickMark val="out"/>
        <c:minorTickMark val="none"/>
        <c:tickLblPos val="nextTo"/>
        <c:spPr>
          <a:ln w="9525">
            <a:noFill/>
          </a:ln>
        </c:spPr>
        <c:txPr>
          <a:bodyPr rot="0" vert="horz"/>
          <a:lstStyle/>
          <a:p>
            <a:pPr>
              <a:defRPr sz="600" b="1" i="0" u="none" strike="noStrike" baseline="0">
                <a:solidFill>
                  <a:srgbClr val="000000"/>
                </a:solidFill>
                <a:latin typeface="Arial"/>
                <a:ea typeface="Arial"/>
                <a:cs typeface="Arial"/>
              </a:defRPr>
            </a:pPr>
            <a:endParaRPr lang="it-IT"/>
          </a:p>
        </c:txPr>
        <c:crossAx val="146903424"/>
        <c:crosses val="autoZero"/>
        <c:auto val="1"/>
        <c:lblAlgn val="ctr"/>
        <c:lblOffset val="100"/>
        <c:tickLblSkip val="1"/>
        <c:tickMarkSkip val="1"/>
        <c:noMultiLvlLbl val="0"/>
      </c:catAx>
      <c:valAx>
        <c:axId val="146903424"/>
        <c:scaling>
          <c:orientation val="minMax"/>
        </c:scaling>
        <c:delete val="1"/>
        <c:axPos val="l"/>
        <c:numFmt formatCode="General_)" sourceLinked="1"/>
        <c:majorTickMark val="out"/>
        <c:minorTickMark val="none"/>
        <c:tickLblPos val="none"/>
        <c:crossAx val="146897536"/>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it-IT"/>
    </a:p>
  </c:txPr>
  <c:printSettings>
    <c:headerFooter alignWithMargins="0"/>
    <c:pageMargins b="1" l="0.75000000000000455" r="0.75000000000000455" t="1" header="0.5" footer="0.5"/>
    <c:pageSetup paperSize="9" orientation="landscape" horizontalDpi="0" verticalDpi="0"/>
  </c:printSettings>
</c:chartSpace>
</file>

<file path=xl/ctrlProps/ctrlProp1.xml><?xml version="1.0" encoding="utf-8"?>
<formControlPr xmlns="http://schemas.microsoft.com/office/spreadsheetml/2009/9/main" objectType="Drop" dropStyle="combo" dx="15" fmlaLink="$G$23" fmlaRange="$G$20:$G$22" noThreeD="1" sel="2" val="0"/>
</file>

<file path=xl/ctrlProps/ctrlProp2.xml><?xml version="1.0" encoding="utf-8"?>
<formControlPr xmlns="http://schemas.microsoft.com/office/spreadsheetml/2009/9/main" objectType="Drop" dropStyle="combo" dx="15" fmlaLink="$G$23" fmlaRange="$G$21:$G$22" noThreeD="1" sel="2" val="0"/>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0.xml.rels><?xml version="1.0" encoding="UTF-8" standalone="yes"?>
<Relationships xmlns="http://schemas.openxmlformats.org/package/2006/relationships"><Relationship Id="rId1" Type="http://schemas.openxmlformats.org/officeDocument/2006/relationships/image" Target="../media/image1.emf"/></Relationships>
</file>

<file path=xl/drawings/_rels/drawing2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3.xml.rels><?xml version="1.0" encoding="UTF-8" standalone="yes"?>
<Relationships xmlns="http://schemas.openxmlformats.org/package/2006/relationships"><Relationship Id="rId1" Type="http://schemas.openxmlformats.org/officeDocument/2006/relationships/image" Target="../media/image1.emf"/></Relationships>
</file>

<file path=xl/drawings/_rels/drawing24.xml.rels><?xml version="1.0" encoding="UTF-8" standalone="yes"?>
<Relationships xmlns="http://schemas.openxmlformats.org/package/2006/relationships"><Relationship Id="rId1" Type="http://schemas.openxmlformats.org/officeDocument/2006/relationships/image" Target="../media/image1.emf"/></Relationships>
</file>

<file path=xl/drawings/_rels/drawing25.xml.rels><?xml version="1.0" encoding="UTF-8" standalone="yes"?>
<Relationships xmlns="http://schemas.openxmlformats.org/package/2006/relationships"><Relationship Id="rId1" Type="http://schemas.openxmlformats.org/officeDocument/2006/relationships/image" Target="../media/image1.emf"/></Relationships>
</file>

<file path=xl/drawings/_rels/drawing26.xml.rels><?xml version="1.0" encoding="UTF-8" standalone="yes"?>
<Relationships xmlns="http://schemas.openxmlformats.org/package/2006/relationships"><Relationship Id="rId1" Type="http://schemas.openxmlformats.org/officeDocument/2006/relationships/image" Target="../media/image1.emf"/></Relationships>
</file>

<file path=xl/drawings/_rels/drawing27.xml.rels><?xml version="1.0" encoding="UTF-8" standalone="yes"?>
<Relationships xmlns="http://schemas.openxmlformats.org/package/2006/relationships"><Relationship Id="rId1" Type="http://schemas.openxmlformats.org/officeDocument/2006/relationships/image" Target="../media/image1.emf"/></Relationships>
</file>

<file path=xl/drawings/_rels/drawing28.xml.rels><?xml version="1.0" encoding="UTF-8" standalone="yes"?>
<Relationships xmlns="http://schemas.openxmlformats.org/package/2006/relationships"><Relationship Id="rId1" Type="http://schemas.openxmlformats.org/officeDocument/2006/relationships/image" Target="../media/image1.emf"/></Relationships>
</file>

<file path=xl/drawings/_rels/drawing29.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30.xml.rels><?xml version="1.0" encoding="UTF-8" standalone="yes"?>
<Relationships xmlns="http://schemas.openxmlformats.org/package/2006/relationships"><Relationship Id="rId1" Type="http://schemas.openxmlformats.org/officeDocument/2006/relationships/image" Target="../media/image1.emf"/></Relationships>
</file>

<file path=xl/drawings/_rels/drawing31.xml.rels><?xml version="1.0" encoding="UTF-8" standalone="yes"?>
<Relationships xmlns="http://schemas.openxmlformats.org/package/2006/relationships"><Relationship Id="rId1" Type="http://schemas.openxmlformats.org/officeDocument/2006/relationships/image" Target="../media/image1.emf"/></Relationships>
</file>

<file path=xl/drawings/_rels/drawing3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3.xml.rels><?xml version="1.0" encoding="UTF-8" standalone="yes"?>
<Relationships xmlns="http://schemas.openxmlformats.org/package/2006/relationships"><Relationship Id="rId1" Type="http://schemas.openxmlformats.org/officeDocument/2006/relationships/image" Target="../media/image1.emf"/></Relationships>
</file>

<file path=xl/drawings/_rels/drawing34.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2.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102</xdr:row>
      <xdr:rowOff>0</xdr:rowOff>
    </xdr:from>
    <xdr:to>
      <xdr:col>4</xdr:col>
      <xdr:colOff>104775</xdr:colOff>
      <xdr:row>102</xdr:row>
      <xdr:rowOff>190500</xdr:rowOff>
    </xdr:to>
    <xdr:sp macro="" textlink="">
      <xdr:nvSpPr>
        <xdr:cNvPr id="6898304" name="Text Box 7"/>
        <xdr:cNvSpPr txBox="1">
          <a:spLocks noChangeArrowheads="1"/>
        </xdr:cNvSpPr>
      </xdr:nvSpPr>
      <xdr:spPr bwMode="auto">
        <a:xfrm>
          <a:off x="4800600" y="14058900"/>
          <a:ext cx="104775" cy="190500"/>
        </a:xfrm>
        <a:prstGeom prst="rect">
          <a:avLst/>
        </a:prstGeom>
        <a:noFill/>
        <a:ln w="9525">
          <a:noFill/>
          <a:miter lim="800000"/>
          <a:headEnd/>
          <a:tailEnd/>
        </a:ln>
      </xdr:spPr>
    </xdr:sp>
    <xdr:clientData/>
  </xdr:twoCellAnchor>
  <xdr:twoCellAnchor>
    <xdr:from>
      <xdr:col>3</xdr:col>
      <xdr:colOff>609600</xdr:colOff>
      <xdr:row>31</xdr:row>
      <xdr:rowOff>0</xdr:rowOff>
    </xdr:from>
    <xdr:to>
      <xdr:col>3</xdr:col>
      <xdr:colOff>609600</xdr:colOff>
      <xdr:row>31</xdr:row>
      <xdr:rowOff>0</xdr:rowOff>
    </xdr:to>
    <xdr:sp macro="" textlink="">
      <xdr:nvSpPr>
        <xdr:cNvPr id="6898305" name="Line 8"/>
        <xdr:cNvSpPr>
          <a:spLocks noChangeShapeType="1"/>
        </xdr:cNvSpPr>
      </xdr:nvSpPr>
      <xdr:spPr bwMode="auto">
        <a:xfrm>
          <a:off x="4238625" y="8848725"/>
          <a:ext cx="0" cy="0"/>
        </a:xfrm>
        <a:prstGeom prst="line">
          <a:avLst/>
        </a:prstGeom>
        <a:noFill/>
        <a:ln w="9525">
          <a:solidFill>
            <a:srgbClr val="000000"/>
          </a:solidFill>
          <a:round/>
          <a:headEnd/>
          <a:tailEnd/>
        </a:ln>
      </xdr:spPr>
    </xdr:sp>
    <xdr:clientData/>
  </xdr:twoCellAnchor>
  <xdr:twoCellAnchor>
    <xdr:from>
      <xdr:col>5</xdr:col>
      <xdr:colOff>685800</xdr:colOff>
      <xdr:row>31</xdr:row>
      <xdr:rowOff>0</xdr:rowOff>
    </xdr:from>
    <xdr:to>
      <xdr:col>5</xdr:col>
      <xdr:colOff>685800</xdr:colOff>
      <xdr:row>31</xdr:row>
      <xdr:rowOff>0</xdr:rowOff>
    </xdr:to>
    <xdr:sp macro="" textlink="">
      <xdr:nvSpPr>
        <xdr:cNvPr id="6898306" name="Line 9"/>
        <xdr:cNvSpPr>
          <a:spLocks noChangeShapeType="1"/>
        </xdr:cNvSpPr>
      </xdr:nvSpPr>
      <xdr:spPr bwMode="auto">
        <a:xfrm>
          <a:off x="8524875" y="8848725"/>
          <a:ext cx="0" cy="0"/>
        </a:xfrm>
        <a:prstGeom prst="line">
          <a:avLst/>
        </a:prstGeom>
        <a:noFill/>
        <a:ln w="9525">
          <a:solidFill>
            <a:srgbClr val="000000"/>
          </a:solidFill>
          <a:round/>
          <a:headEnd/>
          <a:tailEnd/>
        </a:ln>
      </xdr:spPr>
    </xdr:sp>
    <xdr:clientData/>
  </xdr:twoCellAnchor>
  <xdr:twoCellAnchor editAs="oneCell">
    <xdr:from>
      <xdr:col>4</xdr:col>
      <xdr:colOff>0</xdr:colOff>
      <xdr:row>216</xdr:row>
      <xdr:rowOff>0</xdr:rowOff>
    </xdr:from>
    <xdr:to>
      <xdr:col>4</xdr:col>
      <xdr:colOff>104775</xdr:colOff>
      <xdr:row>217</xdr:row>
      <xdr:rowOff>133350</xdr:rowOff>
    </xdr:to>
    <xdr:sp macro="" textlink="">
      <xdr:nvSpPr>
        <xdr:cNvPr id="6898307" name="Text Box 7"/>
        <xdr:cNvSpPr txBox="1">
          <a:spLocks noChangeArrowheads="1"/>
        </xdr:cNvSpPr>
      </xdr:nvSpPr>
      <xdr:spPr bwMode="auto">
        <a:xfrm>
          <a:off x="4800600" y="31661100"/>
          <a:ext cx="104775" cy="676275"/>
        </a:xfrm>
        <a:prstGeom prst="rect">
          <a:avLst/>
        </a:prstGeom>
        <a:noFill/>
        <a:ln w="9525">
          <a:noFill/>
          <a:miter lim="800000"/>
          <a:headEnd/>
          <a:tailEnd/>
        </a:ln>
      </xdr:spPr>
    </xdr:sp>
    <xdr:clientData/>
  </xdr:twoCellAnchor>
  <xdr:twoCellAnchor>
    <xdr:from>
      <xdr:col>3</xdr:col>
      <xdr:colOff>609600</xdr:colOff>
      <xdr:row>31</xdr:row>
      <xdr:rowOff>0</xdr:rowOff>
    </xdr:from>
    <xdr:to>
      <xdr:col>3</xdr:col>
      <xdr:colOff>609600</xdr:colOff>
      <xdr:row>31</xdr:row>
      <xdr:rowOff>0</xdr:rowOff>
    </xdr:to>
    <xdr:sp macro="" textlink="">
      <xdr:nvSpPr>
        <xdr:cNvPr id="6898308" name="Line 8"/>
        <xdr:cNvSpPr>
          <a:spLocks noChangeShapeType="1"/>
        </xdr:cNvSpPr>
      </xdr:nvSpPr>
      <xdr:spPr bwMode="auto">
        <a:xfrm>
          <a:off x="4238625" y="8848725"/>
          <a:ext cx="0" cy="0"/>
        </a:xfrm>
        <a:prstGeom prst="line">
          <a:avLst/>
        </a:prstGeom>
        <a:noFill/>
        <a:ln w="9525">
          <a:solidFill>
            <a:srgbClr val="000000"/>
          </a:solidFill>
          <a:round/>
          <a:headEnd/>
          <a:tailEnd/>
        </a:ln>
      </xdr:spPr>
    </xdr:sp>
    <xdr:clientData/>
  </xdr:twoCellAnchor>
  <xdr:twoCellAnchor>
    <xdr:from>
      <xdr:col>5</xdr:col>
      <xdr:colOff>685800</xdr:colOff>
      <xdr:row>31</xdr:row>
      <xdr:rowOff>0</xdr:rowOff>
    </xdr:from>
    <xdr:to>
      <xdr:col>5</xdr:col>
      <xdr:colOff>685800</xdr:colOff>
      <xdr:row>31</xdr:row>
      <xdr:rowOff>0</xdr:rowOff>
    </xdr:to>
    <xdr:sp macro="" textlink="">
      <xdr:nvSpPr>
        <xdr:cNvPr id="6898309" name="Line 9"/>
        <xdr:cNvSpPr>
          <a:spLocks noChangeShapeType="1"/>
        </xdr:cNvSpPr>
      </xdr:nvSpPr>
      <xdr:spPr bwMode="auto">
        <a:xfrm>
          <a:off x="8524875" y="8848725"/>
          <a:ext cx="0" cy="0"/>
        </a:xfrm>
        <a:prstGeom prst="line">
          <a:avLst/>
        </a:prstGeom>
        <a:noFill/>
        <a:ln w="9525">
          <a:solidFill>
            <a:srgbClr val="000000"/>
          </a:solidFill>
          <a:round/>
          <a:headEnd/>
          <a:tailEnd/>
        </a:ln>
      </xdr:spPr>
    </xdr:sp>
    <xdr:clientData/>
  </xdr:twoCellAnchor>
  <xdr:twoCellAnchor editAs="oneCell">
    <xdr:from>
      <xdr:col>1</xdr:col>
      <xdr:colOff>19050</xdr:colOff>
      <xdr:row>3</xdr:row>
      <xdr:rowOff>47625</xdr:rowOff>
    </xdr:from>
    <xdr:to>
      <xdr:col>2</xdr:col>
      <xdr:colOff>1628775</xdr:colOff>
      <xdr:row>3</xdr:row>
      <xdr:rowOff>790575</xdr:rowOff>
    </xdr:to>
    <xdr:pic>
      <xdr:nvPicPr>
        <xdr:cNvPr id="6898310" name="Picture 65"/>
        <xdr:cNvPicPr>
          <a:picLocks noChangeAspect="1" noChangeArrowheads="1"/>
        </xdr:cNvPicPr>
      </xdr:nvPicPr>
      <xdr:blipFill>
        <a:blip xmlns:r="http://schemas.openxmlformats.org/officeDocument/2006/relationships" r:embed="rId1" cstate="print"/>
        <a:srcRect/>
        <a:stretch>
          <a:fillRect/>
        </a:stretch>
      </xdr:blipFill>
      <xdr:spPr bwMode="auto">
        <a:xfrm>
          <a:off x="400050" y="1000125"/>
          <a:ext cx="3086100" cy="742950"/>
        </a:xfrm>
        <a:prstGeom prst="rect">
          <a:avLst/>
        </a:prstGeom>
        <a:noFill/>
        <a:ln w="9525">
          <a:noFill/>
          <a:miter lim="800000"/>
          <a:headEnd/>
          <a:tailEnd/>
        </a:ln>
      </xdr:spPr>
    </xdr:pic>
    <xdr:clientData/>
  </xdr:twoCellAnchor>
  <xdr:twoCellAnchor>
    <xdr:from>
      <xdr:col>1</xdr:col>
      <xdr:colOff>36194</xdr:colOff>
      <xdr:row>0</xdr:row>
      <xdr:rowOff>38101</xdr:rowOff>
    </xdr:from>
    <xdr:to>
      <xdr:col>6</xdr:col>
      <xdr:colOff>1267723</xdr:colOff>
      <xdr:row>1</xdr:row>
      <xdr:rowOff>48901</xdr:rowOff>
    </xdr:to>
    <xdr:sp macro="" textlink="">
      <xdr:nvSpPr>
        <xdr:cNvPr id="11" name="Testo 1"/>
        <xdr:cNvSpPr>
          <a:spLocks noChangeArrowheads="1"/>
        </xdr:cNvSpPr>
      </xdr:nvSpPr>
      <xdr:spPr bwMode="auto">
        <a:xfrm>
          <a:off x="409574" y="38101"/>
          <a:ext cx="9781200" cy="468000"/>
        </a:xfrm>
        <a:prstGeom prst="roundRect">
          <a:avLst>
            <a:gd name="adj" fmla="val 16667"/>
          </a:avLst>
        </a:prstGeom>
        <a:solidFill>
          <a:srgbClr val="C0C0C0"/>
        </a:solidFill>
        <a:ln w="9525">
          <a:solidFill>
            <a:srgbClr val="000000"/>
          </a:solidFill>
          <a:round/>
          <a:headEnd/>
          <a:tailEnd/>
        </a:ln>
        <a:effectLst>
          <a:outerShdw dist="35921" dir="2700000" algn="ctr" rotWithShape="0">
            <a:srgbClr val="000000"/>
          </a:outerShdw>
        </a:effectLst>
      </xdr:spPr>
      <xdr:txBody>
        <a:bodyPr vertOverflow="clip" wrap="square" lIns="45720" tIns="36576" rIns="45720" bIns="36576" anchor="ctr" upright="1"/>
        <a:lstStyle/>
        <a:p>
          <a:pPr algn="ctr" rtl="0">
            <a:defRPr sz="1000"/>
          </a:pPr>
          <a:r>
            <a:rPr lang="it-IT" sz="1800" b="1" i="0" strike="noStrike">
              <a:solidFill>
                <a:srgbClr val="000000"/>
              </a:solidFill>
              <a:latin typeface="Arial"/>
              <a:cs typeface="Arial"/>
            </a:rPr>
            <a:t>Scheda Informativa 1: INFORMAZIONI  DI CARATTERE GENERALE</a:t>
          </a:r>
        </a:p>
      </xdr:txBody>
    </xdr:sp>
    <xdr:clientData/>
  </xdr:twoCellAnchor>
  <xdr:twoCellAnchor>
    <xdr:from>
      <xdr:col>0</xdr:col>
      <xdr:colOff>361950</xdr:colOff>
      <xdr:row>216</xdr:row>
      <xdr:rowOff>114300</xdr:rowOff>
    </xdr:from>
    <xdr:to>
      <xdr:col>6</xdr:col>
      <xdr:colOff>723900</xdr:colOff>
      <xdr:row>217</xdr:row>
      <xdr:rowOff>76200</xdr:rowOff>
    </xdr:to>
    <xdr:graphicFrame macro="">
      <xdr:nvGraphicFramePr>
        <xdr:cNvPr id="6898312" name="Chart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361950</xdr:colOff>
      <xdr:row>218</xdr:row>
      <xdr:rowOff>133350</xdr:rowOff>
    </xdr:from>
    <xdr:to>
      <xdr:col>6</xdr:col>
      <xdr:colOff>752475</xdr:colOff>
      <xdr:row>219</xdr:row>
      <xdr:rowOff>590550</xdr:rowOff>
    </xdr:to>
    <xdr:graphicFrame macro="">
      <xdr:nvGraphicFramePr>
        <xdr:cNvPr id="6898313" name="Chart 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1466850</xdr:colOff>
      <xdr:row>1</xdr:row>
      <xdr:rowOff>752475</xdr:rowOff>
    </xdr:to>
    <xdr:pic>
      <xdr:nvPicPr>
        <xdr:cNvPr id="633703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238125"/>
          <a:ext cx="2800350" cy="752475"/>
        </a:xfrm>
        <a:prstGeom prst="rect">
          <a:avLst/>
        </a:prstGeom>
        <a:noFill/>
        <a:ln w="9525">
          <a:noFill/>
          <a:miter lim="800000"/>
          <a:headEnd/>
          <a:tailEnd/>
        </a:ln>
      </xdr:spPr>
    </xdr:pic>
    <xdr:clientData/>
  </xdr:twoCellAnchor>
  <xdr:twoCellAnchor>
    <xdr:from>
      <xdr:col>3</xdr:col>
      <xdr:colOff>0</xdr:colOff>
      <xdr:row>1</xdr:row>
      <xdr:rowOff>144780</xdr:rowOff>
    </xdr:from>
    <xdr:to>
      <xdr:col>15</xdr:col>
      <xdr:colOff>620892</xdr:colOff>
      <xdr:row>1</xdr:row>
      <xdr:rowOff>609600</xdr:rowOff>
    </xdr:to>
    <xdr:sp macro="" textlink="">
      <xdr:nvSpPr>
        <xdr:cNvPr id="5" name="CasellaDiTesto 4"/>
        <xdr:cNvSpPr txBox="1"/>
      </xdr:nvSpPr>
      <xdr:spPr>
        <a:xfrm>
          <a:off x="4617720" y="342900"/>
          <a:ext cx="7086480" cy="4648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a:solidFill>
                <a:srgbClr val="FF0000"/>
              </a:solidFill>
              <a:latin typeface="Arial" pitchFamily="34" charset="0"/>
              <a:cs typeface="Arial" pitchFamily="34" charset="0"/>
            </a:rPr>
            <a:t>Per informazioni relative a questa tabella, contattare l'assistenza NSIS al numero 800178178 </a:t>
          </a:r>
        </a:p>
        <a:p>
          <a:pPr algn="ctr"/>
          <a:r>
            <a:rPr lang="it-IT" sz="1100" b="1">
              <a:solidFill>
                <a:srgbClr val="FF0000"/>
              </a:solidFill>
              <a:latin typeface="Arial" pitchFamily="34" charset="0"/>
              <a:cs typeface="Arial" pitchFamily="34" charset="0"/>
            </a:rPr>
            <a:t>o all'indirizzo servicedesk.salute@smi-cons.it</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2324100</xdr:colOff>
      <xdr:row>2</xdr:row>
      <xdr:rowOff>0</xdr:rowOff>
    </xdr:from>
    <xdr:to>
      <xdr:col>0</xdr:col>
      <xdr:colOff>2124075</xdr:colOff>
      <xdr:row>2</xdr:row>
      <xdr:rowOff>0</xdr:rowOff>
    </xdr:to>
    <xdr:sp macro="" textlink="">
      <xdr:nvSpPr>
        <xdr:cNvPr id="7060096" name="Line 1"/>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7060097" name="Line 2"/>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7060098" name="Line 3"/>
        <xdr:cNvSpPr>
          <a:spLocks noChangeShapeType="1"/>
        </xdr:cNvSpPr>
      </xdr:nvSpPr>
      <xdr:spPr bwMode="auto">
        <a:xfrm>
          <a:off x="200025" y="11811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7060099" name="Line 4"/>
        <xdr:cNvSpPr>
          <a:spLocks noChangeShapeType="1"/>
        </xdr:cNvSpPr>
      </xdr:nvSpPr>
      <xdr:spPr bwMode="auto">
        <a:xfrm>
          <a:off x="352425" y="11811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7060100" name="Line 5"/>
        <xdr:cNvSpPr>
          <a:spLocks noChangeShapeType="1"/>
        </xdr:cNvSpPr>
      </xdr:nvSpPr>
      <xdr:spPr bwMode="auto">
        <a:xfrm>
          <a:off x="2105025" y="11811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7060101" name="Line 6"/>
        <xdr:cNvSpPr>
          <a:spLocks noChangeShapeType="1"/>
        </xdr:cNvSpPr>
      </xdr:nvSpPr>
      <xdr:spPr bwMode="auto">
        <a:xfrm>
          <a:off x="1228725" y="11811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7060102" name="Line 7"/>
        <xdr:cNvSpPr>
          <a:spLocks noChangeShapeType="1"/>
        </xdr:cNvSpPr>
      </xdr:nvSpPr>
      <xdr:spPr bwMode="auto">
        <a:xfrm>
          <a:off x="1066800" y="11811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7060103" name="Line 8"/>
        <xdr:cNvSpPr>
          <a:spLocks noChangeShapeType="1"/>
        </xdr:cNvSpPr>
      </xdr:nvSpPr>
      <xdr:spPr bwMode="auto">
        <a:xfrm>
          <a:off x="1885950"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7060104" name="Line 9"/>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7060105" name="Line 10"/>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7060106" name="Line 11"/>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7060107" name="Line 12"/>
        <xdr:cNvSpPr>
          <a:spLocks noChangeShapeType="1"/>
        </xdr:cNvSpPr>
      </xdr:nvSpPr>
      <xdr:spPr bwMode="auto">
        <a:xfrm>
          <a:off x="200025" y="11811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7060108" name="Line 13"/>
        <xdr:cNvSpPr>
          <a:spLocks noChangeShapeType="1"/>
        </xdr:cNvSpPr>
      </xdr:nvSpPr>
      <xdr:spPr bwMode="auto">
        <a:xfrm>
          <a:off x="352425" y="11811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7060109" name="Line 14"/>
        <xdr:cNvSpPr>
          <a:spLocks noChangeShapeType="1"/>
        </xdr:cNvSpPr>
      </xdr:nvSpPr>
      <xdr:spPr bwMode="auto">
        <a:xfrm>
          <a:off x="2105025" y="11811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7060110" name="Line 15"/>
        <xdr:cNvSpPr>
          <a:spLocks noChangeShapeType="1"/>
        </xdr:cNvSpPr>
      </xdr:nvSpPr>
      <xdr:spPr bwMode="auto">
        <a:xfrm>
          <a:off x="1228725" y="11811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7060111" name="Line 16"/>
        <xdr:cNvSpPr>
          <a:spLocks noChangeShapeType="1"/>
        </xdr:cNvSpPr>
      </xdr:nvSpPr>
      <xdr:spPr bwMode="auto">
        <a:xfrm>
          <a:off x="1066800" y="11811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7060112" name="Line 17"/>
        <xdr:cNvSpPr>
          <a:spLocks noChangeShapeType="1"/>
        </xdr:cNvSpPr>
      </xdr:nvSpPr>
      <xdr:spPr bwMode="auto">
        <a:xfrm>
          <a:off x="1885950"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7060113" name="Line 18"/>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7060114" name="Line 19"/>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7060115" name="Line 20"/>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7060116" name="Line 21"/>
        <xdr:cNvSpPr>
          <a:spLocks noChangeShapeType="1"/>
        </xdr:cNvSpPr>
      </xdr:nvSpPr>
      <xdr:spPr bwMode="auto">
        <a:xfrm>
          <a:off x="200025" y="11811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7060117" name="Line 22"/>
        <xdr:cNvSpPr>
          <a:spLocks noChangeShapeType="1"/>
        </xdr:cNvSpPr>
      </xdr:nvSpPr>
      <xdr:spPr bwMode="auto">
        <a:xfrm>
          <a:off x="352425" y="11811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7060118" name="Line 23"/>
        <xdr:cNvSpPr>
          <a:spLocks noChangeShapeType="1"/>
        </xdr:cNvSpPr>
      </xdr:nvSpPr>
      <xdr:spPr bwMode="auto">
        <a:xfrm>
          <a:off x="2105025" y="11811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7060119" name="Line 24"/>
        <xdr:cNvSpPr>
          <a:spLocks noChangeShapeType="1"/>
        </xdr:cNvSpPr>
      </xdr:nvSpPr>
      <xdr:spPr bwMode="auto">
        <a:xfrm>
          <a:off x="1228725" y="11811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7060120" name="Line 25"/>
        <xdr:cNvSpPr>
          <a:spLocks noChangeShapeType="1"/>
        </xdr:cNvSpPr>
      </xdr:nvSpPr>
      <xdr:spPr bwMode="auto">
        <a:xfrm>
          <a:off x="1066800" y="11811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7060121" name="Line 26"/>
        <xdr:cNvSpPr>
          <a:spLocks noChangeShapeType="1"/>
        </xdr:cNvSpPr>
      </xdr:nvSpPr>
      <xdr:spPr bwMode="auto">
        <a:xfrm>
          <a:off x="1885950"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7060122" name="Line 27"/>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7060123" name="Line 29"/>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7060124" name="Line 30"/>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7060125" name="Line 31"/>
        <xdr:cNvSpPr>
          <a:spLocks noChangeShapeType="1"/>
        </xdr:cNvSpPr>
      </xdr:nvSpPr>
      <xdr:spPr bwMode="auto">
        <a:xfrm>
          <a:off x="200025" y="11811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7060126" name="Line 32"/>
        <xdr:cNvSpPr>
          <a:spLocks noChangeShapeType="1"/>
        </xdr:cNvSpPr>
      </xdr:nvSpPr>
      <xdr:spPr bwMode="auto">
        <a:xfrm>
          <a:off x="352425" y="11811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7060127" name="Line 33"/>
        <xdr:cNvSpPr>
          <a:spLocks noChangeShapeType="1"/>
        </xdr:cNvSpPr>
      </xdr:nvSpPr>
      <xdr:spPr bwMode="auto">
        <a:xfrm>
          <a:off x="2105025" y="11811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7060128" name="Line 34"/>
        <xdr:cNvSpPr>
          <a:spLocks noChangeShapeType="1"/>
        </xdr:cNvSpPr>
      </xdr:nvSpPr>
      <xdr:spPr bwMode="auto">
        <a:xfrm>
          <a:off x="1228725" y="11811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7060129" name="Line 35"/>
        <xdr:cNvSpPr>
          <a:spLocks noChangeShapeType="1"/>
        </xdr:cNvSpPr>
      </xdr:nvSpPr>
      <xdr:spPr bwMode="auto">
        <a:xfrm>
          <a:off x="1066800" y="11811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7060130" name="Line 36"/>
        <xdr:cNvSpPr>
          <a:spLocks noChangeShapeType="1"/>
        </xdr:cNvSpPr>
      </xdr:nvSpPr>
      <xdr:spPr bwMode="auto">
        <a:xfrm>
          <a:off x="1885950"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7060131" name="Line 37"/>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7060132" name="Line 39"/>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7060133" name="Line 40"/>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7060134" name="Line 41"/>
        <xdr:cNvSpPr>
          <a:spLocks noChangeShapeType="1"/>
        </xdr:cNvSpPr>
      </xdr:nvSpPr>
      <xdr:spPr bwMode="auto">
        <a:xfrm>
          <a:off x="200025" y="11811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7060135" name="Line 42"/>
        <xdr:cNvSpPr>
          <a:spLocks noChangeShapeType="1"/>
        </xdr:cNvSpPr>
      </xdr:nvSpPr>
      <xdr:spPr bwMode="auto">
        <a:xfrm>
          <a:off x="352425" y="11811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7060136" name="Line 43"/>
        <xdr:cNvSpPr>
          <a:spLocks noChangeShapeType="1"/>
        </xdr:cNvSpPr>
      </xdr:nvSpPr>
      <xdr:spPr bwMode="auto">
        <a:xfrm>
          <a:off x="2105025" y="11811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7060137" name="Line 44"/>
        <xdr:cNvSpPr>
          <a:spLocks noChangeShapeType="1"/>
        </xdr:cNvSpPr>
      </xdr:nvSpPr>
      <xdr:spPr bwMode="auto">
        <a:xfrm>
          <a:off x="1228725" y="11811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7060138" name="Line 45"/>
        <xdr:cNvSpPr>
          <a:spLocks noChangeShapeType="1"/>
        </xdr:cNvSpPr>
      </xdr:nvSpPr>
      <xdr:spPr bwMode="auto">
        <a:xfrm>
          <a:off x="1066800" y="11811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7060139" name="Line 46"/>
        <xdr:cNvSpPr>
          <a:spLocks noChangeShapeType="1"/>
        </xdr:cNvSpPr>
      </xdr:nvSpPr>
      <xdr:spPr bwMode="auto">
        <a:xfrm>
          <a:off x="1885950"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7060140" name="Line 47"/>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7060141" name="Line 48"/>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7060142" name="Line 49"/>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7060143" name="Line 50"/>
        <xdr:cNvSpPr>
          <a:spLocks noChangeShapeType="1"/>
        </xdr:cNvSpPr>
      </xdr:nvSpPr>
      <xdr:spPr bwMode="auto">
        <a:xfrm>
          <a:off x="200025" y="11811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7060144" name="Line 51"/>
        <xdr:cNvSpPr>
          <a:spLocks noChangeShapeType="1"/>
        </xdr:cNvSpPr>
      </xdr:nvSpPr>
      <xdr:spPr bwMode="auto">
        <a:xfrm>
          <a:off x="352425" y="11811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7060145" name="Line 52"/>
        <xdr:cNvSpPr>
          <a:spLocks noChangeShapeType="1"/>
        </xdr:cNvSpPr>
      </xdr:nvSpPr>
      <xdr:spPr bwMode="auto">
        <a:xfrm>
          <a:off x="2105025" y="11811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7060146" name="Line 53"/>
        <xdr:cNvSpPr>
          <a:spLocks noChangeShapeType="1"/>
        </xdr:cNvSpPr>
      </xdr:nvSpPr>
      <xdr:spPr bwMode="auto">
        <a:xfrm>
          <a:off x="1228725" y="11811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7060147" name="Line 54"/>
        <xdr:cNvSpPr>
          <a:spLocks noChangeShapeType="1"/>
        </xdr:cNvSpPr>
      </xdr:nvSpPr>
      <xdr:spPr bwMode="auto">
        <a:xfrm>
          <a:off x="1066800" y="11811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7060148" name="Line 55"/>
        <xdr:cNvSpPr>
          <a:spLocks noChangeShapeType="1"/>
        </xdr:cNvSpPr>
      </xdr:nvSpPr>
      <xdr:spPr bwMode="auto">
        <a:xfrm>
          <a:off x="1885950"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7060149" name="Line 56"/>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7060150" name="Line 57"/>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7060151" name="Line 58"/>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7060152" name="Line 59"/>
        <xdr:cNvSpPr>
          <a:spLocks noChangeShapeType="1"/>
        </xdr:cNvSpPr>
      </xdr:nvSpPr>
      <xdr:spPr bwMode="auto">
        <a:xfrm>
          <a:off x="200025" y="11811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7060153" name="Line 60"/>
        <xdr:cNvSpPr>
          <a:spLocks noChangeShapeType="1"/>
        </xdr:cNvSpPr>
      </xdr:nvSpPr>
      <xdr:spPr bwMode="auto">
        <a:xfrm>
          <a:off x="352425" y="11811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7060154" name="Line 61"/>
        <xdr:cNvSpPr>
          <a:spLocks noChangeShapeType="1"/>
        </xdr:cNvSpPr>
      </xdr:nvSpPr>
      <xdr:spPr bwMode="auto">
        <a:xfrm>
          <a:off x="2105025" y="11811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7060155" name="Line 62"/>
        <xdr:cNvSpPr>
          <a:spLocks noChangeShapeType="1"/>
        </xdr:cNvSpPr>
      </xdr:nvSpPr>
      <xdr:spPr bwMode="auto">
        <a:xfrm>
          <a:off x="1228725" y="11811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7060156" name="Line 63"/>
        <xdr:cNvSpPr>
          <a:spLocks noChangeShapeType="1"/>
        </xdr:cNvSpPr>
      </xdr:nvSpPr>
      <xdr:spPr bwMode="auto">
        <a:xfrm>
          <a:off x="1066800" y="11811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7060157" name="Line 64"/>
        <xdr:cNvSpPr>
          <a:spLocks noChangeShapeType="1"/>
        </xdr:cNvSpPr>
      </xdr:nvSpPr>
      <xdr:spPr bwMode="auto">
        <a:xfrm>
          <a:off x="1885950"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7060158" name="Line 65"/>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7060159" name="Line 67"/>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7060160" name="Line 68"/>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7060161" name="Line 69"/>
        <xdr:cNvSpPr>
          <a:spLocks noChangeShapeType="1"/>
        </xdr:cNvSpPr>
      </xdr:nvSpPr>
      <xdr:spPr bwMode="auto">
        <a:xfrm>
          <a:off x="200025" y="11811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7060162" name="Line 70"/>
        <xdr:cNvSpPr>
          <a:spLocks noChangeShapeType="1"/>
        </xdr:cNvSpPr>
      </xdr:nvSpPr>
      <xdr:spPr bwMode="auto">
        <a:xfrm>
          <a:off x="352425" y="11811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7060163" name="Line 71"/>
        <xdr:cNvSpPr>
          <a:spLocks noChangeShapeType="1"/>
        </xdr:cNvSpPr>
      </xdr:nvSpPr>
      <xdr:spPr bwMode="auto">
        <a:xfrm>
          <a:off x="2105025" y="11811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7060164" name="Line 72"/>
        <xdr:cNvSpPr>
          <a:spLocks noChangeShapeType="1"/>
        </xdr:cNvSpPr>
      </xdr:nvSpPr>
      <xdr:spPr bwMode="auto">
        <a:xfrm>
          <a:off x="1228725" y="11811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7060165" name="Line 73"/>
        <xdr:cNvSpPr>
          <a:spLocks noChangeShapeType="1"/>
        </xdr:cNvSpPr>
      </xdr:nvSpPr>
      <xdr:spPr bwMode="auto">
        <a:xfrm>
          <a:off x="1066800" y="11811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7060166" name="Line 74"/>
        <xdr:cNvSpPr>
          <a:spLocks noChangeShapeType="1"/>
        </xdr:cNvSpPr>
      </xdr:nvSpPr>
      <xdr:spPr bwMode="auto">
        <a:xfrm>
          <a:off x="1885950"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7060167" name="Line 75"/>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0</xdr:colOff>
      <xdr:row>2</xdr:row>
      <xdr:rowOff>53340</xdr:rowOff>
    </xdr:from>
    <xdr:to>
      <xdr:col>11</xdr:col>
      <xdr:colOff>975474</xdr:colOff>
      <xdr:row>2</xdr:row>
      <xdr:rowOff>483936</xdr:rowOff>
    </xdr:to>
    <xdr:sp macro="" textlink="">
      <xdr:nvSpPr>
        <xdr:cNvPr id="74" name="CasellaDiTesto 77"/>
        <xdr:cNvSpPr txBox="1"/>
      </xdr:nvSpPr>
      <xdr:spPr>
        <a:xfrm>
          <a:off x="0" y="320040"/>
          <a:ext cx="6096127" cy="7817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a:solidFill>
                <a:srgbClr val="FF0000"/>
              </a:solidFill>
              <a:latin typeface="Arial" pitchFamily="34" charset="0"/>
              <a:cs typeface="Arial" pitchFamily="34" charset="0"/>
            </a:rPr>
            <a:t>Per informazioni relative a questa tabella, contattare l'assistenza NSIS al numero 800178178 </a:t>
          </a:r>
        </a:p>
        <a:p>
          <a:pPr algn="ctr"/>
          <a:r>
            <a:rPr lang="it-IT" sz="1100" b="1">
              <a:solidFill>
                <a:srgbClr val="FF0000"/>
              </a:solidFill>
              <a:latin typeface="Arial" pitchFamily="34" charset="0"/>
              <a:cs typeface="Arial" pitchFamily="34" charset="0"/>
            </a:rPr>
            <a:t>o all'indirizzo servicedesk@almavivaitalia.it</a:t>
          </a:r>
        </a:p>
      </xdr:txBody>
    </xdr:sp>
    <xdr:clientData/>
  </xdr:twoCellAnchor>
  <xdr:twoCellAnchor editAs="oneCell">
    <xdr:from>
      <xdr:col>0</xdr:col>
      <xdr:colOff>95250</xdr:colOff>
      <xdr:row>1</xdr:row>
      <xdr:rowOff>95250</xdr:rowOff>
    </xdr:from>
    <xdr:to>
      <xdr:col>3</xdr:col>
      <xdr:colOff>828675</xdr:colOff>
      <xdr:row>1</xdr:row>
      <xdr:rowOff>790575</xdr:rowOff>
    </xdr:to>
    <xdr:pic>
      <xdr:nvPicPr>
        <xdr:cNvPr id="7060169" name="Immagine 78"/>
        <xdr:cNvPicPr>
          <a:picLocks noChangeAspect="1" noChangeArrowheads="1"/>
        </xdr:cNvPicPr>
      </xdr:nvPicPr>
      <xdr:blipFill>
        <a:blip xmlns:r="http://schemas.openxmlformats.org/officeDocument/2006/relationships" r:embed="rId1" cstate="print"/>
        <a:srcRect/>
        <a:stretch>
          <a:fillRect/>
        </a:stretch>
      </xdr:blipFill>
      <xdr:spPr bwMode="auto">
        <a:xfrm>
          <a:off x="95250" y="304800"/>
          <a:ext cx="3552825" cy="695325"/>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38100</xdr:rowOff>
    </xdr:from>
    <xdr:to>
      <xdr:col>4</xdr:col>
      <xdr:colOff>491504</xdr:colOff>
      <xdr:row>1</xdr:row>
      <xdr:rowOff>295275</xdr:rowOff>
    </xdr:to>
    <xdr:sp macro="" textlink="">
      <xdr:nvSpPr>
        <xdr:cNvPr id="2" name="Testo 9"/>
        <xdr:cNvSpPr txBox="1">
          <a:spLocks noChangeArrowheads="1"/>
        </xdr:cNvSpPr>
      </xdr:nvSpPr>
      <xdr:spPr bwMode="auto">
        <a:xfrm>
          <a:off x="0" y="171450"/>
          <a:ext cx="2628900" cy="9525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2 </a:t>
          </a:r>
          <a:r>
            <a:rPr lang="it-IT" sz="800" b="0" i="0" strike="noStrike">
              <a:solidFill>
                <a:srgbClr val="000000"/>
              </a:solidFill>
              <a:latin typeface="Arial"/>
              <a:cs typeface="Arial"/>
            </a:rPr>
            <a:t> - </a:t>
          </a:r>
          <a:r>
            <a:rPr lang="it-IT" sz="1000" b="0" i="0" strike="noStrike">
              <a:solidFill>
                <a:srgbClr val="000000"/>
              </a:solidFill>
              <a:latin typeface="Arial"/>
              <a:cs typeface="Arial"/>
            </a:rPr>
            <a:t>Personale con rapporto di lavoro "flessibile" </a:t>
          </a:r>
        </a:p>
      </xdr:txBody>
    </xdr:sp>
    <xdr:clientData/>
  </xdr:twoCellAnchor>
  <xdr:twoCellAnchor editAs="oneCell">
    <xdr:from>
      <xdr:col>0</xdr:col>
      <xdr:colOff>28575</xdr:colOff>
      <xdr:row>0</xdr:row>
      <xdr:rowOff>323850</xdr:rowOff>
    </xdr:from>
    <xdr:to>
      <xdr:col>1</xdr:col>
      <xdr:colOff>38100</xdr:colOff>
      <xdr:row>0</xdr:row>
      <xdr:rowOff>1066800</xdr:rowOff>
    </xdr:to>
    <xdr:pic>
      <xdr:nvPicPr>
        <xdr:cNvPr id="6910081" name="Picture 6"/>
        <xdr:cNvPicPr>
          <a:picLocks noChangeAspect="1" noChangeArrowheads="1"/>
        </xdr:cNvPicPr>
      </xdr:nvPicPr>
      <xdr:blipFill>
        <a:blip xmlns:r="http://schemas.openxmlformats.org/officeDocument/2006/relationships" r:embed="rId1" cstate="print"/>
        <a:srcRect/>
        <a:stretch>
          <a:fillRect/>
        </a:stretch>
      </xdr:blipFill>
      <xdr:spPr bwMode="auto">
        <a:xfrm>
          <a:off x="28575" y="323850"/>
          <a:ext cx="3086100" cy="742950"/>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9526</xdr:colOff>
      <xdr:row>2</xdr:row>
      <xdr:rowOff>161925</xdr:rowOff>
    </xdr:from>
    <xdr:to>
      <xdr:col>7</xdr:col>
      <xdr:colOff>1</xdr:colOff>
      <xdr:row>3</xdr:row>
      <xdr:rowOff>125803</xdr:rowOff>
    </xdr:to>
    <xdr:sp macro="" textlink="">
      <xdr:nvSpPr>
        <xdr:cNvPr id="2" name="Testo 9"/>
        <xdr:cNvSpPr txBox="1">
          <a:spLocks noChangeArrowheads="1"/>
        </xdr:cNvSpPr>
      </xdr:nvSpPr>
      <xdr:spPr bwMode="auto">
        <a:xfrm>
          <a:off x="361951" y="1219200"/>
          <a:ext cx="630555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2A</a:t>
          </a:r>
          <a:r>
            <a:rPr lang="it-IT" sz="800" b="0" i="0" strike="noStrike">
              <a:solidFill>
                <a:srgbClr val="000000"/>
              </a:solidFill>
              <a:latin typeface="Arial"/>
              <a:cs typeface="Arial"/>
            </a:rPr>
            <a:t> - </a:t>
          </a:r>
          <a:r>
            <a:rPr lang="it-IT" sz="1000" b="0" i="0" strike="noStrike">
              <a:solidFill>
                <a:srgbClr val="000000"/>
              </a:solidFill>
              <a:latin typeface="Arial"/>
              <a:cs typeface="Arial"/>
            </a:rPr>
            <a:t>Distribuzione del personale a tempo determinato e co.co.co. per anzianità di rapporto </a:t>
          </a:r>
        </a:p>
      </xdr:txBody>
    </xdr:sp>
    <xdr:clientData/>
  </xdr:twoCellAnchor>
  <xdr:twoCellAnchor editAs="oneCell">
    <xdr:from>
      <xdr:col>1</xdr:col>
      <xdr:colOff>0</xdr:colOff>
      <xdr:row>1</xdr:row>
      <xdr:rowOff>0</xdr:rowOff>
    </xdr:from>
    <xdr:to>
      <xdr:col>2</xdr:col>
      <xdr:colOff>2324100</xdr:colOff>
      <xdr:row>1</xdr:row>
      <xdr:rowOff>742950</xdr:rowOff>
    </xdr:to>
    <xdr:pic>
      <xdr:nvPicPr>
        <xdr:cNvPr id="6911105" name="Picture 10"/>
        <xdr:cNvPicPr>
          <a:picLocks noChangeAspect="1" noChangeArrowheads="1"/>
        </xdr:cNvPicPr>
      </xdr:nvPicPr>
      <xdr:blipFill>
        <a:blip xmlns:r="http://schemas.openxmlformats.org/officeDocument/2006/relationships" r:embed="rId1" cstate="print"/>
        <a:srcRect/>
        <a:stretch>
          <a:fillRect/>
        </a:stretch>
      </xdr:blipFill>
      <xdr:spPr bwMode="auto">
        <a:xfrm>
          <a:off x="352425" y="295275"/>
          <a:ext cx="3086100" cy="742950"/>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1</xdr:row>
      <xdr:rowOff>38100</xdr:rowOff>
    </xdr:from>
    <xdr:to>
      <xdr:col>7</xdr:col>
      <xdr:colOff>1905</xdr:colOff>
      <xdr:row>1</xdr:row>
      <xdr:rowOff>295275</xdr:rowOff>
    </xdr:to>
    <xdr:sp macro="" textlink="">
      <xdr:nvSpPr>
        <xdr:cNvPr id="2" name="Testo 13"/>
        <xdr:cNvSpPr txBox="1">
          <a:spLocks noChangeArrowheads="1"/>
        </xdr:cNvSpPr>
      </xdr:nvSpPr>
      <xdr:spPr bwMode="auto">
        <a:xfrm>
          <a:off x="9525" y="1143000"/>
          <a:ext cx="419100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3</a:t>
          </a:r>
          <a:r>
            <a:rPr lang="it-IT" sz="800" b="1" i="0" strike="noStrike">
              <a:solidFill>
                <a:srgbClr val="000000"/>
              </a:solidFill>
              <a:latin typeface="Arial"/>
              <a:cs typeface="Arial"/>
            </a:rPr>
            <a:t> </a:t>
          </a:r>
          <a:r>
            <a:rPr lang="it-IT" sz="800" b="0" i="0" strike="noStrike">
              <a:solidFill>
                <a:srgbClr val="000000"/>
              </a:solidFill>
              <a:latin typeface="Arial"/>
              <a:cs typeface="Arial"/>
            </a:rPr>
            <a:t>- </a:t>
          </a:r>
          <a:r>
            <a:rPr lang="it-IT" sz="1000" b="0" i="0" strike="noStrike">
              <a:solidFill>
                <a:srgbClr val="000000"/>
              </a:solidFill>
              <a:latin typeface="Arial"/>
              <a:cs typeface="Arial"/>
            </a:rPr>
            <a:t>Personale in posizione di comando/distacco e fuori ruolo al 31 dicembre</a:t>
          </a:r>
        </a:p>
      </xdr:txBody>
    </xdr:sp>
    <xdr:clientData/>
  </xdr:twoCellAnchor>
  <xdr:twoCellAnchor editAs="oneCell">
    <xdr:from>
      <xdr:col>0</xdr:col>
      <xdr:colOff>28575</xdr:colOff>
      <xdr:row>0</xdr:row>
      <xdr:rowOff>323850</xdr:rowOff>
    </xdr:from>
    <xdr:to>
      <xdr:col>1</xdr:col>
      <xdr:colOff>95250</xdr:colOff>
      <xdr:row>0</xdr:row>
      <xdr:rowOff>1066800</xdr:rowOff>
    </xdr:to>
    <xdr:pic>
      <xdr:nvPicPr>
        <xdr:cNvPr id="6912129" name="Picture 6"/>
        <xdr:cNvPicPr>
          <a:picLocks noChangeAspect="1" noChangeArrowheads="1"/>
        </xdr:cNvPicPr>
      </xdr:nvPicPr>
      <xdr:blipFill>
        <a:blip xmlns:r="http://schemas.openxmlformats.org/officeDocument/2006/relationships" r:embed="rId1" cstate="print"/>
        <a:srcRect/>
        <a:stretch>
          <a:fillRect/>
        </a:stretch>
      </xdr:blipFill>
      <xdr:spPr bwMode="auto">
        <a:xfrm>
          <a:off x="28575" y="323850"/>
          <a:ext cx="3086100" cy="74295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9525</xdr:colOff>
      <xdr:row>1</xdr:row>
      <xdr:rowOff>38100</xdr:rowOff>
    </xdr:from>
    <xdr:to>
      <xdr:col>25</xdr:col>
      <xdr:colOff>47625</xdr:colOff>
      <xdr:row>1</xdr:row>
      <xdr:rowOff>295275</xdr:rowOff>
    </xdr:to>
    <xdr:sp macro="" textlink="">
      <xdr:nvSpPr>
        <xdr:cNvPr id="2" name="Testo 9"/>
        <xdr:cNvSpPr txBox="1">
          <a:spLocks noChangeArrowheads="1"/>
        </xdr:cNvSpPr>
      </xdr:nvSpPr>
      <xdr:spPr bwMode="auto">
        <a:xfrm>
          <a:off x="9525" y="1143000"/>
          <a:ext cx="836295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4 </a:t>
          </a:r>
          <a:r>
            <a:rPr lang="it-IT" sz="1000" b="1" i="0" strike="noStrike">
              <a:solidFill>
                <a:srgbClr val="000000"/>
              </a:solidFill>
              <a:latin typeface="Arial"/>
              <a:cs typeface="Arial"/>
            </a:rPr>
            <a:t>- </a:t>
          </a:r>
          <a:r>
            <a:rPr lang="it-IT" sz="1000" b="0" i="0" strike="noStrike">
              <a:solidFill>
                <a:srgbClr val="000000"/>
              </a:solidFill>
              <a:latin typeface="Arial"/>
              <a:cs typeface="Arial"/>
            </a:rPr>
            <a:t>Passaggi di qualifica / posizione economica / profilo del personale a tempo indeterminato e dirigente nel corso dell'anno</a:t>
          </a:r>
        </a:p>
      </xdr:txBody>
    </xdr:sp>
    <xdr:clientData/>
  </xdr:twoCellAnchor>
  <xdr:twoCellAnchor editAs="oneCell">
    <xdr:from>
      <xdr:col>0</xdr:col>
      <xdr:colOff>28575</xdr:colOff>
      <xdr:row>0</xdr:row>
      <xdr:rowOff>323850</xdr:rowOff>
    </xdr:from>
    <xdr:to>
      <xdr:col>1</xdr:col>
      <xdr:colOff>133350</xdr:colOff>
      <xdr:row>0</xdr:row>
      <xdr:rowOff>1066800</xdr:rowOff>
    </xdr:to>
    <xdr:pic>
      <xdr:nvPicPr>
        <xdr:cNvPr id="6913153" name="Picture 6"/>
        <xdr:cNvPicPr>
          <a:picLocks noChangeAspect="1" noChangeArrowheads="1"/>
        </xdr:cNvPicPr>
      </xdr:nvPicPr>
      <xdr:blipFill>
        <a:blip xmlns:r="http://schemas.openxmlformats.org/officeDocument/2006/relationships" r:embed="rId1" cstate="print"/>
        <a:srcRect/>
        <a:stretch>
          <a:fillRect/>
        </a:stretch>
      </xdr:blipFill>
      <xdr:spPr bwMode="auto">
        <a:xfrm>
          <a:off x="28575" y="323850"/>
          <a:ext cx="3086100" cy="74295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28575</xdr:rowOff>
    </xdr:from>
    <xdr:to>
      <xdr:col>6</xdr:col>
      <xdr:colOff>514350</xdr:colOff>
      <xdr:row>1</xdr:row>
      <xdr:rowOff>285750</xdr:rowOff>
    </xdr:to>
    <xdr:sp macro="" textlink="">
      <xdr:nvSpPr>
        <xdr:cNvPr id="2" name="Testo 13"/>
        <xdr:cNvSpPr txBox="1">
          <a:spLocks noChangeArrowheads="1"/>
        </xdr:cNvSpPr>
      </xdr:nvSpPr>
      <xdr:spPr bwMode="auto">
        <a:xfrm>
          <a:off x="0" y="1133475"/>
          <a:ext cx="600075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5</a:t>
          </a:r>
          <a:r>
            <a:rPr lang="it-IT" sz="800" b="1" i="0" strike="noStrike">
              <a:solidFill>
                <a:srgbClr val="000000"/>
              </a:solidFill>
              <a:latin typeface="Arial"/>
              <a:cs typeface="Arial"/>
            </a:rPr>
            <a:t> </a:t>
          </a:r>
          <a:r>
            <a:rPr lang="it-IT" sz="800" b="0" i="0" strike="noStrike">
              <a:solidFill>
                <a:srgbClr val="000000"/>
              </a:solidFill>
              <a:latin typeface="Arial"/>
              <a:cs typeface="Arial"/>
            </a:rPr>
            <a:t>- </a:t>
          </a:r>
          <a:r>
            <a:rPr lang="it-IT" sz="900" b="0" i="0" strike="noStrike">
              <a:solidFill>
                <a:srgbClr val="000000"/>
              </a:solidFill>
              <a:latin typeface="Arial"/>
              <a:cs typeface="Arial"/>
            </a:rPr>
            <a:t>Personale a tempo indeterminato  e personale dirigente cessato dal servizio nel corso dell'anno</a:t>
          </a:r>
        </a:p>
      </xdr:txBody>
    </xdr:sp>
    <xdr:clientData/>
  </xdr:twoCellAnchor>
  <xdr:twoCellAnchor editAs="oneCell">
    <xdr:from>
      <xdr:col>0</xdr:col>
      <xdr:colOff>28575</xdr:colOff>
      <xdr:row>0</xdr:row>
      <xdr:rowOff>323850</xdr:rowOff>
    </xdr:from>
    <xdr:to>
      <xdr:col>1</xdr:col>
      <xdr:colOff>142875</xdr:colOff>
      <xdr:row>0</xdr:row>
      <xdr:rowOff>1066800</xdr:rowOff>
    </xdr:to>
    <xdr:pic>
      <xdr:nvPicPr>
        <xdr:cNvPr id="6914177" name="Picture 6"/>
        <xdr:cNvPicPr>
          <a:picLocks noChangeAspect="1" noChangeArrowheads="1"/>
        </xdr:cNvPicPr>
      </xdr:nvPicPr>
      <xdr:blipFill>
        <a:blip xmlns:r="http://schemas.openxmlformats.org/officeDocument/2006/relationships" r:embed="rId1" cstate="print"/>
        <a:srcRect/>
        <a:stretch>
          <a:fillRect/>
        </a:stretch>
      </xdr:blipFill>
      <xdr:spPr bwMode="auto">
        <a:xfrm>
          <a:off x="28575" y="323850"/>
          <a:ext cx="3086100" cy="742950"/>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xdr:row>
      <xdr:rowOff>28575</xdr:rowOff>
    </xdr:from>
    <xdr:to>
      <xdr:col>8</xdr:col>
      <xdr:colOff>445771</xdr:colOff>
      <xdr:row>1</xdr:row>
      <xdr:rowOff>285750</xdr:rowOff>
    </xdr:to>
    <xdr:sp macro="" textlink="">
      <xdr:nvSpPr>
        <xdr:cNvPr id="2" name="Testo 13"/>
        <xdr:cNvSpPr txBox="1">
          <a:spLocks noChangeArrowheads="1"/>
        </xdr:cNvSpPr>
      </xdr:nvSpPr>
      <xdr:spPr bwMode="auto">
        <a:xfrm>
          <a:off x="0" y="1133475"/>
          <a:ext cx="664845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6 </a:t>
          </a:r>
          <a:r>
            <a:rPr lang="it-IT" sz="800" b="0" i="0" strike="noStrike">
              <a:solidFill>
                <a:srgbClr val="000000"/>
              </a:solidFill>
              <a:latin typeface="Arial"/>
              <a:cs typeface="Arial"/>
            </a:rPr>
            <a:t>-</a:t>
          </a:r>
          <a:r>
            <a:rPr lang="it-IT" sz="900" b="0" i="0" strike="noStrike">
              <a:solidFill>
                <a:srgbClr val="000000"/>
              </a:solidFill>
              <a:latin typeface="Arial"/>
              <a:cs typeface="Arial"/>
            </a:rPr>
            <a:t> Personale a tempo indeterminato e personale dirigente assunto in servizio nel corso dell'anno</a:t>
          </a:r>
        </a:p>
      </xdr:txBody>
    </xdr:sp>
    <xdr:clientData/>
  </xdr:twoCellAnchor>
  <xdr:twoCellAnchor editAs="oneCell">
    <xdr:from>
      <xdr:col>0</xdr:col>
      <xdr:colOff>28575</xdr:colOff>
      <xdr:row>0</xdr:row>
      <xdr:rowOff>323850</xdr:rowOff>
    </xdr:from>
    <xdr:to>
      <xdr:col>1</xdr:col>
      <xdr:colOff>161925</xdr:colOff>
      <xdr:row>0</xdr:row>
      <xdr:rowOff>1066800</xdr:rowOff>
    </xdr:to>
    <xdr:pic>
      <xdr:nvPicPr>
        <xdr:cNvPr id="6915201" name="Picture 7"/>
        <xdr:cNvPicPr>
          <a:picLocks noChangeAspect="1" noChangeArrowheads="1"/>
        </xdr:cNvPicPr>
      </xdr:nvPicPr>
      <xdr:blipFill>
        <a:blip xmlns:r="http://schemas.openxmlformats.org/officeDocument/2006/relationships" r:embed="rId1" cstate="print"/>
        <a:srcRect/>
        <a:stretch>
          <a:fillRect/>
        </a:stretch>
      </xdr:blipFill>
      <xdr:spPr bwMode="auto">
        <a:xfrm>
          <a:off x="28575" y="323850"/>
          <a:ext cx="3086100" cy="742950"/>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47625</xdr:rowOff>
    </xdr:from>
    <xdr:to>
      <xdr:col>11</xdr:col>
      <xdr:colOff>255270</xdr:colOff>
      <xdr:row>1</xdr:row>
      <xdr:rowOff>295275</xdr:rowOff>
    </xdr:to>
    <xdr:sp macro="" textlink="">
      <xdr:nvSpPr>
        <xdr:cNvPr id="2" name="Testo 13"/>
        <xdr:cNvSpPr txBox="1">
          <a:spLocks noChangeArrowheads="1"/>
        </xdr:cNvSpPr>
      </xdr:nvSpPr>
      <xdr:spPr bwMode="auto">
        <a:xfrm>
          <a:off x="0" y="1152525"/>
          <a:ext cx="8096250" cy="24765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7</a:t>
          </a:r>
          <a:r>
            <a:rPr lang="it-IT" sz="800" b="1" i="0" strike="noStrike">
              <a:solidFill>
                <a:srgbClr val="000000"/>
              </a:solidFill>
              <a:latin typeface="Arial"/>
              <a:cs typeface="Arial"/>
            </a:rPr>
            <a:t> </a:t>
          </a:r>
          <a:r>
            <a:rPr lang="it-IT" sz="800" b="0" i="0" strike="noStrike">
              <a:solidFill>
                <a:srgbClr val="000000"/>
              </a:solidFill>
              <a:latin typeface="Arial"/>
              <a:cs typeface="Arial"/>
            </a:rPr>
            <a:t>- </a:t>
          </a:r>
          <a:r>
            <a:rPr lang="it-IT" sz="900" b="0" i="0" strike="noStrike">
              <a:solidFill>
                <a:srgbClr val="000000"/>
              </a:solidFill>
              <a:latin typeface="Arial"/>
              <a:cs typeface="Arial"/>
            </a:rPr>
            <a:t>Personale a tempo indeterminato e personale dirigente distribuito per classi di anzianità di servizio al 31 dicembre </a:t>
          </a:r>
        </a:p>
      </xdr:txBody>
    </xdr:sp>
    <xdr:clientData/>
  </xdr:twoCellAnchor>
  <xdr:twoCellAnchor editAs="oneCell">
    <xdr:from>
      <xdr:col>0</xdr:col>
      <xdr:colOff>28575</xdr:colOff>
      <xdr:row>0</xdr:row>
      <xdr:rowOff>323850</xdr:rowOff>
    </xdr:from>
    <xdr:to>
      <xdr:col>1</xdr:col>
      <xdr:colOff>161925</xdr:colOff>
      <xdr:row>0</xdr:row>
      <xdr:rowOff>1066800</xdr:rowOff>
    </xdr:to>
    <xdr:pic>
      <xdr:nvPicPr>
        <xdr:cNvPr id="6916225"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28575" y="323850"/>
          <a:ext cx="3086100" cy="742950"/>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28575</xdr:rowOff>
    </xdr:from>
    <xdr:to>
      <xdr:col>12</xdr:col>
      <xdr:colOff>28575</xdr:colOff>
      <xdr:row>1</xdr:row>
      <xdr:rowOff>266700</xdr:rowOff>
    </xdr:to>
    <xdr:sp macro="" textlink="">
      <xdr:nvSpPr>
        <xdr:cNvPr id="2" name="Testo 13"/>
        <xdr:cNvSpPr txBox="1">
          <a:spLocks noChangeArrowheads="1"/>
        </xdr:cNvSpPr>
      </xdr:nvSpPr>
      <xdr:spPr bwMode="auto">
        <a:xfrm>
          <a:off x="0" y="1123950"/>
          <a:ext cx="7629525" cy="23812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8</a:t>
          </a:r>
          <a:r>
            <a:rPr lang="it-IT" sz="800" b="1" i="0" strike="noStrike">
              <a:solidFill>
                <a:srgbClr val="000000"/>
              </a:solidFill>
              <a:latin typeface="Arial"/>
              <a:cs typeface="Arial"/>
            </a:rPr>
            <a:t> </a:t>
          </a:r>
          <a:r>
            <a:rPr lang="it-IT" sz="800" b="0" i="0" strike="noStrike">
              <a:solidFill>
                <a:srgbClr val="000000"/>
              </a:solidFill>
              <a:latin typeface="Arial"/>
              <a:cs typeface="Arial"/>
            </a:rPr>
            <a:t>- </a:t>
          </a:r>
          <a:r>
            <a:rPr lang="it-IT" sz="900" b="0" i="0" strike="noStrike">
              <a:solidFill>
                <a:srgbClr val="000000"/>
              </a:solidFill>
              <a:latin typeface="Arial"/>
              <a:cs typeface="Arial"/>
            </a:rPr>
            <a:t>Personale a tempo indeterminato e personale dirigente distribuito per classi di età al 31 dicembre </a:t>
          </a:r>
        </a:p>
      </xdr:txBody>
    </xdr:sp>
    <xdr:clientData/>
  </xdr:twoCellAnchor>
  <xdr:twoCellAnchor editAs="oneCell">
    <xdr:from>
      <xdr:col>0</xdr:col>
      <xdr:colOff>28575</xdr:colOff>
      <xdr:row>0</xdr:row>
      <xdr:rowOff>333375</xdr:rowOff>
    </xdr:from>
    <xdr:to>
      <xdr:col>1</xdr:col>
      <xdr:colOff>200025</xdr:colOff>
      <xdr:row>0</xdr:row>
      <xdr:rowOff>1066800</xdr:rowOff>
    </xdr:to>
    <xdr:pic>
      <xdr:nvPicPr>
        <xdr:cNvPr id="6917249" name="Picture 31"/>
        <xdr:cNvPicPr>
          <a:picLocks noChangeAspect="1" noChangeArrowheads="1"/>
        </xdr:cNvPicPr>
      </xdr:nvPicPr>
      <xdr:blipFill>
        <a:blip xmlns:r="http://schemas.openxmlformats.org/officeDocument/2006/relationships" r:embed="rId1" cstate="print"/>
        <a:srcRect/>
        <a:stretch>
          <a:fillRect/>
        </a:stretch>
      </xdr:blipFill>
      <xdr:spPr bwMode="auto">
        <a:xfrm>
          <a:off x="28575" y="333375"/>
          <a:ext cx="3086100" cy="7334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0</xdr:row>
      <xdr:rowOff>97156</xdr:rowOff>
    </xdr:from>
    <xdr:to>
      <xdr:col>5</xdr:col>
      <xdr:colOff>1021065</xdr:colOff>
      <xdr:row>0</xdr:row>
      <xdr:rowOff>485775</xdr:rowOff>
    </xdr:to>
    <xdr:sp macro="" textlink="">
      <xdr:nvSpPr>
        <xdr:cNvPr id="2" name="Testo 1"/>
        <xdr:cNvSpPr>
          <a:spLocks noChangeArrowheads="1"/>
        </xdr:cNvSpPr>
      </xdr:nvSpPr>
      <xdr:spPr bwMode="auto">
        <a:xfrm>
          <a:off x="400050" y="104776"/>
          <a:ext cx="6524625" cy="380999"/>
        </a:xfrm>
        <a:prstGeom prst="roundRect">
          <a:avLst>
            <a:gd name="adj" fmla="val 16667"/>
          </a:avLst>
        </a:prstGeom>
        <a:solidFill>
          <a:srgbClr val="C0C0C0"/>
        </a:solidFill>
        <a:ln w="9525">
          <a:solidFill>
            <a:srgbClr val="000000"/>
          </a:solidFill>
          <a:round/>
          <a:headEnd/>
          <a:tailEnd/>
        </a:ln>
        <a:effectLst>
          <a:outerShdw dist="35921" dir="2700000" algn="ctr" rotWithShape="0">
            <a:srgbClr val="000000"/>
          </a:outerShdw>
        </a:effectLst>
      </xdr:spPr>
      <xdr:txBody>
        <a:bodyPr vertOverflow="clip" wrap="square" lIns="45720" tIns="36576" rIns="45720" bIns="36576" anchor="ctr" upright="1"/>
        <a:lstStyle/>
        <a:p>
          <a:pPr algn="ctr" rtl="0">
            <a:defRPr sz="1000"/>
          </a:pPr>
          <a:r>
            <a:rPr lang="it-IT" sz="1400" b="1" i="0" strike="noStrike">
              <a:solidFill>
                <a:srgbClr val="000000"/>
              </a:solidFill>
              <a:latin typeface="Arial"/>
              <a:cs typeface="Arial"/>
            </a:rPr>
            <a:t>SCHEDA INFORMATIVA 1 : APPENDICE GESTIONE DATI CO.CO.CO.</a:t>
          </a:r>
        </a:p>
        <a:p>
          <a:pPr algn="ctr" rtl="0">
            <a:defRPr sz="1000"/>
          </a:pPr>
          <a:endParaRPr lang="it-IT" sz="1400" b="1" i="0" strike="noStrike">
            <a:solidFill>
              <a:srgbClr val="000000"/>
            </a:solidFill>
            <a:latin typeface="Arial"/>
            <a:cs typeface="Arial"/>
          </a:endParaRPr>
        </a:p>
        <a:p>
          <a:pPr algn="ctr" rtl="0">
            <a:defRPr sz="1000"/>
          </a:pPr>
          <a:endParaRPr lang="it-IT" sz="1800" b="1" i="0" strike="noStrike">
            <a:solidFill>
              <a:srgbClr val="000000"/>
            </a:solidFill>
            <a:latin typeface="Arial"/>
            <a:cs typeface="Arial"/>
          </a:endParaRPr>
        </a:p>
      </xdr:txBody>
    </xdr:sp>
    <xdr:clientData/>
  </xdr:twoCellAnchor>
  <xdr:twoCellAnchor>
    <xdr:from>
      <xdr:col>5</xdr:col>
      <xdr:colOff>1362075</xdr:colOff>
      <xdr:row>3</xdr:row>
      <xdr:rowOff>0</xdr:rowOff>
    </xdr:from>
    <xdr:to>
      <xdr:col>5</xdr:col>
      <xdr:colOff>1323975</xdr:colOff>
      <xdr:row>3</xdr:row>
      <xdr:rowOff>0</xdr:rowOff>
    </xdr:to>
    <xdr:sp macro="" textlink="" fLocksText="0">
      <xdr:nvSpPr>
        <xdr:cNvPr id="6900993" name="Text Box 2"/>
        <xdr:cNvSpPr txBox="1">
          <a:spLocks noChangeArrowheads="1"/>
        </xdr:cNvSpPr>
      </xdr:nvSpPr>
      <xdr:spPr bwMode="auto">
        <a:xfrm>
          <a:off x="7229475" y="2105025"/>
          <a:ext cx="0" cy="0"/>
        </a:xfrm>
        <a:prstGeom prst="rect">
          <a:avLst/>
        </a:prstGeom>
        <a:solidFill>
          <a:srgbClr val="FFFFCC"/>
        </a:solidFill>
        <a:ln w="9525">
          <a:solidFill>
            <a:srgbClr val="000000"/>
          </a:solidFill>
          <a:miter lim="800000"/>
          <a:headEnd/>
          <a:tailEnd/>
        </a:ln>
      </xdr:spPr>
    </xdr:sp>
    <xdr:clientData fLocksWithSheet="0"/>
  </xdr:twoCellAnchor>
  <xdr:twoCellAnchor>
    <xdr:from>
      <xdr:col>5</xdr:col>
      <xdr:colOff>1362075</xdr:colOff>
      <xdr:row>3</xdr:row>
      <xdr:rowOff>0</xdr:rowOff>
    </xdr:from>
    <xdr:to>
      <xdr:col>5</xdr:col>
      <xdr:colOff>1323975</xdr:colOff>
      <xdr:row>3</xdr:row>
      <xdr:rowOff>0</xdr:rowOff>
    </xdr:to>
    <xdr:sp macro="" textlink="" fLocksText="0">
      <xdr:nvSpPr>
        <xdr:cNvPr id="6900994" name="Text Box 3"/>
        <xdr:cNvSpPr txBox="1">
          <a:spLocks noChangeArrowheads="1"/>
        </xdr:cNvSpPr>
      </xdr:nvSpPr>
      <xdr:spPr bwMode="auto">
        <a:xfrm>
          <a:off x="7229475" y="2105025"/>
          <a:ext cx="0" cy="0"/>
        </a:xfrm>
        <a:prstGeom prst="rect">
          <a:avLst/>
        </a:prstGeom>
        <a:solidFill>
          <a:srgbClr val="FFFFCC"/>
        </a:solidFill>
        <a:ln w="9525">
          <a:solidFill>
            <a:srgbClr val="000000"/>
          </a:solidFill>
          <a:miter lim="800000"/>
          <a:headEnd/>
          <a:tailEnd/>
        </a:ln>
      </xdr:spPr>
    </xdr:sp>
    <xdr:clientData fLocksWithSheet="0"/>
  </xdr:twoCellAnchor>
  <xdr:twoCellAnchor editAs="oneCell">
    <xdr:from>
      <xdr:col>2</xdr:col>
      <xdr:colOff>104775</xdr:colOff>
      <xdr:row>0</xdr:row>
      <xdr:rowOff>857250</xdr:rowOff>
    </xdr:from>
    <xdr:to>
      <xdr:col>3</xdr:col>
      <xdr:colOff>2219325</xdr:colOff>
      <xdr:row>0</xdr:row>
      <xdr:rowOff>1419225</xdr:rowOff>
    </xdr:to>
    <xdr:pic>
      <xdr:nvPicPr>
        <xdr:cNvPr id="6900995" name="Picture 10"/>
        <xdr:cNvPicPr>
          <a:picLocks noChangeAspect="1" noChangeArrowheads="1"/>
        </xdr:cNvPicPr>
      </xdr:nvPicPr>
      <xdr:blipFill>
        <a:blip xmlns:r="http://schemas.openxmlformats.org/officeDocument/2006/relationships" r:embed="rId1" cstate="print"/>
        <a:srcRect/>
        <a:stretch>
          <a:fillRect/>
        </a:stretch>
      </xdr:blipFill>
      <xdr:spPr bwMode="auto">
        <a:xfrm>
          <a:off x="1771650" y="857250"/>
          <a:ext cx="2428875" cy="561975"/>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2</xdr:row>
      <xdr:rowOff>38100</xdr:rowOff>
    </xdr:from>
    <xdr:to>
      <xdr:col>7</xdr:col>
      <xdr:colOff>733425</xdr:colOff>
      <xdr:row>2</xdr:row>
      <xdr:rowOff>295275</xdr:rowOff>
    </xdr:to>
    <xdr:sp macro="" textlink="">
      <xdr:nvSpPr>
        <xdr:cNvPr id="2" name="Testo 2"/>
        <xdr:cNvSpPr txBox="1">
          <a:spLocks noChangeArrowheads="1"/>
        </xdr:cNvSpPr>
      </xdr:nvSpPr>
      <xdr:spPr bwMode="auto">
        <a:xfrm>
          <a:off x="0" y="1209675"/>
          <a:ext cx="729615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9 - </a:t>
          </a:r>
          <a:r>
            <a:rPr lang="it-IT" sz="900" b="0" i="0" strike="noStrike">
              <a:solidFill>
                <a:srgbClr val="000000"/>
              </a:solidFill>
              <a:latin typeface="Arial"/>
              <a:cs typeface="Arial"/>
            </a:rPr>
            <a:t>Personale dipendente a tempo indeterminato e personale dirigente distribuito per titolo di studio posseduto al 31 dicembre</a:t>
          </a:r>
        </a:p>
      </xdr:txBody>
    </xdr:sp>
    <xdr:clientData/>
  </xdr:twoCellAnchor>
  <xdr:twoCellAnchor editAs="oneCell">
    <xdr:from>
      <xdr:col>0</xdr:col>
      <xdr:colOff>28575</xdr:colOff>
      <xdr:row>0</xdr:row>
      <xdr:rowOff>323850</xdr:rowOff>
    </xdr:from>
    <xdr:to>
      <xdr:col>1</xdr:col>
      <xdr:colOff>104775</xdr:colOff>
      <xdr:row>0</xdr:row>
      <xdr:rowOff>1066800</xdr:rowOff>
    </xdr:to>
    <xdr:pic>
      <xdr:nvPicPr>
        <xdr:cNvPr id="6918273"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28575" y="323850"/>
          <a:ext cx="3086100" cy="742950"/>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xdr:from>
      <xdr:col>2</xdr:col>
      <xdr:colOff>0</xdr:colOff>
      <xdr:row>1</xdr:row>
      <xdr:rowOff>38100</xdr:rowOff>
    </xdr:from>
    <xdr:to>
      <xdr:col>14</xdr:col>
      <xdr:colOff>0</xdr:colOff>
      <xdr:row>1</xdr:row>
      <xdr:rowOff>295275</xdr:rowOff>
    </xdr:to>
    <xdr:sp macro="" textlink="">
      <xdr:nvSpPr>
        <xdr:cNvPr id="2" name="Testo 9"/>
        <xdr:cNvSpPr txBox="1">
          <a:spLocks noChangeArrowheads="1"/>
        </xdr:cNvSpPr>
      </xdr:nvSpPr>
      <xdr:spPr bwMode="auto">
        <a:xfrm>
          <a:off x="3457575" y="1143000"/>
          <a:ext cx="502920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27432" anchor="ctr" upright="1"/>
        <a:lstStyle/>
        <a:p>
          <a:pPr algn="l" rtl="0">
            <a:defRPr sz="1000"/>
          </a:pPr>
          <a:r>
            <a:rPr lang="it-IT" sz="1200" b="1" i="0" strike="noStrike">
              <a:solidFill>
                <a:srgbClr val="000000"/>
              </a:solidFill>
              <a:latin typeface="Arial"/>
              <a:cs typeface="Arial"/>
            </a:rPr>
            <a:t>Tabella 10</a:t>
          </a:r>
          <a:r>
            <a:rPr lang="it-IT" sz="900" b="1" i="0" strike="noStrike">
              <a:solidFill>
                <a:srgbClr val="000000"/>
              </a:solidFill>
              <a:latin typeface="Arial"/>
              <a:cs typeface="Arial"/>
            </a:rPr>
            <a:t> </a:t>
          </a:r>
          <a:r>
            <a:rPr lang="it-IT" sz="900" b="0" i="0" strike="noStrike">
              <a:solidFill>
                <a:srgbClr val="000000"/>
              </a:solidFill>
              <a:latin typeface="Arial"/>
              <a:cs typeface="Arial"/>
            </a:rPr>
            <a:t>Personale  in servizio al 31 dicembre  distribuito per Regioni e all'estero.</a:t>
          </a:r>
        </a:p>
      </xdr:txBody>
    </xdr:sp>
    <xdr:clientData/>
  </xdr:twoCellAnchor>
  <xdr:twoCellAnchor>
    <xdr:from>
      <xdr:col>26</xdr:col>
      <xdr:colOff>0</xdr:colOff>
      <xdr:row>1</xdr:row>
      <xdr:rowOff>38100</xdr:rowOff>
    </xdr:from>
    <xdr:to>
      <xdr:col>37</xdr:col>
      <xdr:colOff>28575</xdr:colOff>
      <xdr:row>1</xdr:row>
      <xdr:rowOff>295275</xdr:rowOff>
    </xdr:to>
    <xdr:sp macro="" textlink="">
      <xdr:nvSpPr>
        <xdr:cNvPr id="3" name="Testo 9"/>
        <xdr:cNvSpPr txBox="1">
          <a:spLocks noChangeArrowheads="1"/>
        </xdr:cNvSpPr>
      </xdr:nvSpPr>
      <xdr:spPr bwMode="auto">
        <a:xfrm>
          <a:off x="13515975" y="1143000"/>
          <a:ext cx="5057775"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27432" anchor="ctr" upright="1"/>
        <a:lstStyle/>
        <a:p>
          <a:pPr algn="l" rtl="0">
            <a:defRPr sz="1000"/>
          </a:pPr>
          <a:r>
            <a:rPr lang="it-IT" sz="1200" b="1" i="0" strike="noStrike">
              <a:solidFill>
                <a:srgbClr val="000000"/>
              </a:solidFill>
              <a:latin typeface="Arial"/>
              <a:cs typeface="Arial"/>
            </a:rPr>
            <a:t>Tabella 10</a:t>
          </a:r>
          <a:r>
            <a:rPr lang="it-IT" sz="900" b="1" i="0" strike="noStrike">
              <a:solidFill>
                <a:srgbClr val="000000"/>
              </a:solidFill>
              <a:latin typeface="Arial"/>
              <a:cs typeface="Arial"/>
            </a:rPr>
            <a:t> </a:t>
          </a:r>
          <a:r>
            <a:rPr lang="it-IT" sz="900" b="0" i="0" strike="noStrike">
              <a:solidFill>
                <a:srgbClr val="000000"/>
              </a:solidFill>
              <a:latin typeface="Arial"/>
              <a:cs typeface="Arial"/>
            </a:rPr>
            <a:t>Personale  in servizio al 31 dicembre  distribuito per Regioni e all'estero.</a:t>
          </a:r>
        </a:p>
      </xdr:txBody>
    </xdr:sp>
    <xdr:clientData/>
  </xdr:twoCellAnchor>
  <xdr:twoCellAnchor editAs="oneCell">
    <xdr:from>
      <xdr:col>2</xdr:col>
      <xdr:colOff>28575</xdr:colOff>
      <xdr:row>0</xdr:row>
      <xdr:rowOff>323850</xdr:rowOff>
    </xdr:from>
    <xdr:to>
      <xdr:col>9</xdr:col>
      <xdr:colOff>180975</xdr:colOff>
      <xdr:row>0</xdr:row>
      <xdr:rowOff>1066800</xdr:rowOff>
    </xdr:to>
    <xdr:pic>
      <xdr:nvPicPr>
        <xdr:cNvPr id="6919426" name="Picture 8"/>
        <xdr:cNvPicPr>
          <a:picLocks noChangeAspect="1" noChangeArrowheads="1"/>
        </xdr:cNvPicPr>
      </xdr:nvPicPr>
      <xdr:blipFill>
        <a:blip xmlns:r="http://schemas.openxmlformats.org/officeDocument/2006/relationships" r:embed="rId1" cstate="print"/>
        <a:srcRect/>
        <a:stretch>
          <a:fillRect/>
        </a:stretch>
      </xdr:blipFill>
      <xdr:spPr bwMode="auto">
        <a:xfrm>
          <a:off x="3486150" y="323850"/>
          <a:ext cx="3086100" cy="742950"/>
        </a:xfrm>
        <a:prstGeom prst="rect">
          <a:avLst/>
        </a:prstGeom>
        <a:noFill/>
        <a:ln w="9525">
          <a:noFill/>
          <a:miter lim="800000"/>
          <a:headEnd/>
          <a:tailEnd/>
        </a:ln>
      </xdr:spPr>
    </xdr:pic>
    <xdr:clientData/>
  </xdr:twoCellAnchor>
  <xdr:twoCellAnchor editAs="oneCell">
    <xdr:from>
      <xdr:col>26</xdr:col>
      <xdr:colOff>28575</xdr:colOff>
      <xdr:row>0</xdr:row>
      <xdr:rowOff>323850</xdr:rowOff>
    </xdr:from>
    <xdr:to>
      <xdr:col>32</xdr:col>
      <xdr:colOff>371475</xdr:colOff>
      <xdr:row>0</xdr:row>
      <xdr:rowOff>1066800</xdr:rowOff>
    </xdr:to>
    <xdr:pic>
      <xdr:nvPicPr>
        <xdr:cNvPr id="6919427"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3544550" y="323850"/>
          <a:ext cx="3086100" cy="742950"/>
        </a:xfrm>
        <a:prstGeom prst="rect">
          <a:avLst/>
        </a:prstGeom>
        <a:noFill/>
        <a:ln w="9525">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28575</xdr:rowOff>
    </xdr:from>
    <xdr:to>
      <xdr:col>6</xdr:col>
      <xdr:colOff>0</xdr:colOff>
      <xdr:row>1</xdr:row>
      <xdr:rowOff>285750</xdr:rowOff>
    </xdr:to>
    <xdr:sp macro="" textlink="">
      <xdr:nvSpPr>
        <xdr:cNvPr id="2" name="Testo 3"/>
        <xdr:cNvSpPr txBox="1">
          <a:spLocks noChangeArrowheads="1"/>
        </xdr:cNvSpPr>
      </xdr:nvSpPr>
      <xdr:spPr bwMode="auto">
        <a:xfrm>
          <a:off x="0" y="1133475"/>
          <a:ext cx="5705475"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11</a:t>
          </a:r>
          <a:r>
            <a:rPr lang="it-IT" sz="900" b="1" i="0" strike="noStrike">
              <a:solidFill>
                <a:srgbClr val="000000"/>
              </a:solidFill>
              <a:latin typeface="Arial"/>
              <a:cs typeface="Arial"/>
            </a:rPr>
            <a:t> </a:t>
          </a:r>
          <a:r>
            <a:rPr lang="it-IT" sz="900" b="0" i="0" strike="noStrike">
              <a:solidFill>
                <a:srgbClr val="000000"/>
              </a:solidFill>
              <a:latin typeface="Arial"/>
              <a:cs typeface="Arial"/>
            </a:rPr>
            <a:t>- Numero giorni di assenza del personale in servizio nel corso dell'anno</a:t>
          </a:r>
        </a:p>
      </xdr:txBody>
    </xdr:sp>
    <xdr:clientData/>
  </xdr:twoCellAnchor>
  <xdr:twoCellAnchor editAs="oneCell">
    <xdr:from>
      <xdr:col>0</xdr:col>
      <xdr:colOff>28575</xdr:colOff>
      <xdr:row>0</xdr:row>
      <xdr:rowOff>323850</xdr:rowOff>
    </xdr:from>
    <xdr:to>
      <xdr:col>1</xdr:col>
      <xdr:colOff>104775</xdr:colOff>
      <xdr:row>0</xdr:row>
      <xdr:rowOff>1066800</xdr:rowOff>
    </xdr:to>
    <xdr:pic>
      <xdr:nvPicPr>
        <xdr:cNvPr id="6920321"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28575" y="323850"/>
          <a:ext cx="3086100" cy="742950"/>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xdr:row>
      <xdr:rowOff>38100</xdr:rowOff>
    </xdr:from>
    <xdr:to>
      <xdr:col>5</xdr:col>
      <xdr:colOff>83825</xdr:colOff>
      <xdr:row>1</xdr:row>
      <xdr:rowOff>276225</xdr:rowOff>
    </xdr:to>
    <xdr:sp macro="" textlink="">
      <xdr:nvSpPr>
        <xdr:cNvPr id="2" name="Testo 3"/>
        <xdr:cNvSpPr txBox="1">
          <a:spLocks noChangeArrowheads="1"/>
        </xdr:cNvSpPr>
      </xdr:nvSpPr>
      <xdr:spPr bwMode="auto">
        <a:xfrm>
          <a:off x="0" y="1143000"/>
          <a:ext cx="6924675" cy="23812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12 </a:t>
          </a:r>
          <a:r>
            <a:rPr lang="it-IT" sz="1200" b="0" i="0" strike="noStrike">
              <a:solidFill>
                <a:srgbClr val="000000"/>
              </a:solidFill>
              <a:latin typeface="Arial"/>
              <a:cs typeface="Arial"/>
            </a:rPr>
            <a:t>-</a:t>
          </a:r>
          <a:r>
            <a:rPr lang="it-IT" sz="1200" b="1" i="0" strike="noStrike">
              <a:solidFill>
                <a:srgbClr val="000000"/>
              </a:solidFill>
              <a:latin typeface="Arial"/>
              <a:cs typeface="Arial"/>
            </a:rPr>
            <a:t> </a:t>
          </a:r>
          <a:r>
            <a:rPr lang="it-IT" sz="800" b="0" i="0" strike="noStrike">
              <a:solidFill>
                <a:srgbClr val="000000"/>
              </a:solidFill>
              <a:latin typeface="Arial"/>
              <a:cs typeface="Arial"/>
            </a:rPr>
            <a:t> </a:t>
          </a:r>
          <a:r>
            <a:rPr lang="it-IT" sz="1000" b="0" i="0" strike="noStrike">
              <a:solidFill>
                <a:srgbClr val="000000"/>
              </a:solidFill>
              <a:latin typeface="Arial"/>
              <a:cs typeface="Arial"/>
            </a:rPr>
            <a:t>oneri annui  per voci retributive a carattere "stipendiale" corrisposte al personale  in servizio (*)</a:t>
          </a:r>
        </a:p>
      </xdr:txBody>
    </xdr:sp>
    <xdr:clientData/>
  </xdr:twoCellAnchor>
  <xdr:twoCellAnchor editAs="oneCell">
    <xdr:from>
      <xdr:col>0</xdr:col>
      <xdr:colOff>28575</xdr:colOff>
      <xdr:row>0</xdr:row>
      <xdr:rowOff>323850</xdr:rowOff>
    </xdr:from>
    <xdr:to>
      <xdr:col>1</xdr:col>
      <xdr:colOff>152400</xdr:colOff>
      <xdr:row>0</xdr:row>
      <xdr:rowOff>1066800</xdr:rowOff>
    </xdr:to>
    <xdr:pic>
      <xdr:nvPicPr>
        <xdr:cNvPr id="6921345"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28575" y="323850"/>
          <a:ext cx="3086100" cy="742950"/>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57150</xdr:rowOff>
    </xdr:from>
    <xdr:to>
      <xdr:col>7</xdr:col>
      <xdr:colOff>596262</xdr:colOff>
      <xdr:row>1</xdr:row>
      <xdr:rowOff>285750</xdr:rowOff>
    </xdr:to>
    <xdr:sp macro="" textlink="">
      <xdr:nvSpPr>
        <xdr:cNvPr id="2" name="Testo 3"/>
        <xdr:cNvSpPr txBox="1">
          <a:spLocks noChangeArrowheads="1"/>
        </xdr:cNvSpPr>
      </xdr:nvSpPr>
      <xdr:spPr bwMode="auto">
        <a:xfrm>
          <a:off x="0" y="1152525"/>
          <a:ext cx="7143750" cy="22860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13 </a:t>
          </a:r>
          <a:r>
            <a:rPr lang="it-IT" sz="1200" b="0" i="0" strike="noStrike">
              <a:solidFill>
                <a:srgbClr val="000000"/>
              </a:solidFill>
              <a:latin typeface="Arial"/>
              <a:cs typeface="Arial"/>
            </a:rPr>
            <a:t>- </a:t>
          </a:r>
          <a:r>
            <a:rPr lang="it-IT" sz="1000" b="0" i="0" strike="noStrike">
              <a:solidFill>
                <a:srgbClr val="000000"/>
              </a:solidFill>
              <a:latin typeface="Arial"/>
              <a:cs typeface="Arial"/>
            </a:rPr>
            <a:t>oneri annui per indennità e compensi accessori corrisposti  al personale  in servizio (*)</a:t>
          </a:r>
        </a:p>
      </xdr:txBody>
    </xdr:sp>
    <xdr:clientData/>
  </xdr:twoCellAnchor>
  <xdr:twoCellAnchor>
    <xdr:from>
      <xdr:col>0</xdr:col>
      <xdr:colOff>0</xdr:colOff>
      <xdr:row>1</xdr:row>
      <xdr:rowOff>57150</xdr:rowOff>
    </xdr:from>
    <xdr:to>
      <xdr:col>8</xdr:col>
      <xdr:colOff>596276</xdr:colOff>
      <xdr:row>1</xdr:row>
      <xdr:rowOff>285750</xdr:rowOff>
    </xdr:to>
    <xdr:sp macro="" textlink="">
      <xdr:nvSpPr>
        <xdr:cNvPr id="3" name="Testo 3"/>
        <xdr:cNvSpPr txBox="1">
          <a:spLocks noChangeArrowheads="1"/>
        </xdr:cNvSpPr>
      </xdr:nvSpPr>
      <xdr:spPr bwMode="auto">
        <a:xfrm>
          <a:off x="0" y="1152525"/>
          <a:ext cx="12220571" cy="22860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13 </a:t>
          </a:r>
          <a:r>
            <a:rPr lang="it-IT" sz="1200" b="0" i="0" strike="noStrike">
              <a:solidFill>
                <a:srgbClr val="000000"/>
              </a:solidFill>
              <a:latin typeface="Arial"/>
              <a:cs typeface="Arial"/>
            </a:rPr>
            <a:t>- </a:t>
          </a:r>
          <a:r>
            <a:rPr lang="it-IT" sz="1000" b="0" i="0" strike="noStrike">
              <a:solidFill>
                <a:srgbClr val="000000"/>
              </a:solidFill>
              <a:latin typeface="Arial"/>
              <a:cs typeface="Arial"/>
            </a:rPr>
            <a:t>oneri annui per indennità e compensi accessori corrisposti  al personale  in servizio (*)</a:t>
          </a:r>
        </a:p>
      </xdr:txBody>
    </xdr:sp>
    <xdr:clientData/>
  </xdr:twoCellAnchor>
  <xdr:twoCellAnchor editAs="oneCell">
    <xdr:from>
      <xdr:col>0</xdr:col>
      <xdr:colOff>28575</xdr:colOff>
      <xdr:row>0</xdr:row>
      <xdr:rowOff>323850</xdr:rowOff>
    </xdr:from>
    <xdr:to>
      <xdr:col>1</xdr:col>
      <xdr:colOff>190500</xdr:colOff>
      <xdr:row>0</xdr:row>
      <xdr:rowOff>1066800</xdr:rowOff>
    </xdr:to>
    <xdr:pic>
      <xdr:nvPicPr>
        <xdr:cNvPr id="6922434"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28575" y="323850"/>
          <a:ext cx="3086100" cy="742950"/>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xdr:row>
      <xdr:rowOff>38100</xdr:rowOff>
    </xdr:from>
    <xdr:to>
      <xdr:col>0</xdr:col>
      <xdr:colOff>4663178</xdr:colOff>
      <xdr:row>1</xdr:row>
      <xdr:rowOff>266700</xdr:rowOff>
    </xdr:to>
    <xdr:sp macro="" textlink="">
      <xdr:nvSpPr>
        <xdr:cNvPr id="2" name="Testo 4"/>
        <xdr:cNvSpPr txBox="1">
          <a:spLocks noChangeArrowheads="1"/>
        </xdr:cNvSpPr>
      </xdr:nvSpPr>
      <xdr:spPr bwMode="auto">
        <a:xfrm>
          <a:off x="0" y="1143000"/>
          <a:ext cx="4667250" cy="22860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14</a:t>
          </a:r>
          <a:r>
            <a:rPr lang="it-IT" sz="800" b="0" i="0" strike="noStrike">
              <a:solidFill>
                <a:srgbClr val="000000"/>
              </a:solidFill>
              <a:latin typeface="Arial"/>
              <a:cs typeface="Arial"/>
            </a:rPr>
            <a:t> -  </a:t>
          </a:r>
          <a:r>
            <a:rPr lang="it-IT" sz="1000" b="0" i="0" strike="noStrike">
              <a:solidFill>
                <a:srgbClr val="000000"/>
              </a:solidFill>
              <a:latin typeface="Arial"/>
              <a:cs typeface="Arial"/>
            </a:rPr>
            <a:t>Altri oneri che concorrono a formare il costo del lavoro  (*)</a:t>
          </a:r>
        </a:p>
      </xdr:txBody>
    </xdr:sp>
    <xdr:clientData/>
  </xdr:twoCellAnchor>
  <xdr:twoCellAnchor editAs="oneCell">
    <xdr:from>
      <xdr:col>0</xdr:col>
      <xdr:colOff>28575</xdr:colOff>
      <xdr:row>0</xdr:row>
      <xdr:rowOff>323850</xdr:rowOff>
    </xdr:from>
    <xdr:to>
      <xdr:col>0</xdr:col>
      <xdr:colOff>3114675</xdr:colOff>
      <xdr:row>0</xdr:row>
      <xdr:rowOff>1057275</xdr:rowOff>
    </xdr:to>
    <xdr:pic>
      <xdr:nvPicPr>
        <xdr:cNvPr id="6923393"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28575" y="323850"/>
          <a:ext cx="3086100" cy="7334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4</xdr:col>
          <xdr:colOff>27214</xdr:colOff>
          <xdr:row>22</xdr:row>
          <xdr:rowOff>16329</xdr:rowOff>
        </xdr:from>
        <xdr:to>
          <xdr:col>4</xdr:col>
          <xdr:colOff>310243</xdr:colOff>
          <xdr:row>22</xdr:row>
          <xdr:rowOff>108857</xdr:rowOff>
        </xdr:to>
        <xdr:sp macro="" textlink="">
          <xdr:nvSpPr>
            <xdr:cNvPr id="4561921" name="Drop Down 1" descr="No" hidden="1">
              <a:extLst>
                <a:ext uri="{63B3BB69-23CF-44E3-9099-C40C66FF867C}">
                  <a14:compatExt spid="_x0000_s4561921"/>
                </a:ext>
              </a:extLst>
            </xdr:cNvPr>
            <xdr:cNvSpPr/>
          </xdr:nvSpPr>
          <xdr:spPr bwMode="auto">
            <a:xfrm>
              <a:off x="0" y="0"/>
              <a:ext cx="0" cy="0"/>
            </a:xfrm>
            <a:prstGeom prst="rect">
              <a:avLst/>
            </a:prstGeom>
            <a:noFill/>
            <a:ln>
              <a:noFill/>
            </a:ln>
            <a:effectLst/>
            <a:extLst>
              <a:ext uri="{91240B29-F687-4F45-9708-019B960494DF}">
                <a14:hiddenLine w="9525">
                  <a:no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27214</xdr:colOff>
          <xdr:row>22</xdr:row>
          <xdr:rowOff>16329</xdr:rowOff>
        </xdr:from>
        <xdr:to>
          <xdr:col>4</xdr:col>
          <xdr:colOff>310243</xdr:colOff>
          <xdr:row>22</xdr:row>
          <xdr:rowOff>108857</xdr:rowOff>
        </xdr:to>
        <xdr:sp macro="" textlink="">
          <xdr:nvSpPr>
            <xdr:cNvPr id="4561922" name="Drop Down 2" descr="No" hidden="1">
              <a:extLst>
                <a:ext uri="{63B3BB69-23CF-44E3-9099-C40C66FF867C}">
                  <a14:compatExt spid="_x0000_s4561922"/>
                </a:ext>
              </a:extLst>
            </xdr:cNvPr>
            <xdr:cNvSpPr/>
          </xdr:nvSpPr>
          <xdr:spPr bwMode="auto">
            <a:xfrm>
              <a:off x="0" y="0"/>
              <a:ext cx="0" cy="0"/>
            </a:xfrm>
            <a:prstGeom prst="rect">
              <a:avLst/>
            </a:prstGeom>
            <a:noFill/>
            <a:ln>
              <a:noFill/>
            </a:ln>
            <a:effectLst/>
            <a:extLst>
              <a:ext uri="{91240B29-F687-4F45-9708-019B960494DF}">
                <a14:hiddenLine w="9525">
                  <a:noFill/>
                  <a:miter lim="800000"/>
                  <a:headEnd/>
                  <a:tailEnd/>
                </a14:hiddenLine>
              </a:ext>
              <a:ext uri="{53640926-AAD7-44D8-BBD7-CCE9431645EC}">
                <a14:shadowObscured val="1"/>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editAs="oneCell">
    <xdr:from>
      <xdr:col>0</xdr:col>
      <xdr:colOff>9525</xdr:colOff>
      <xdr:row>0</xdr:row>
      <xdr:rowOff>333375</xdr:rowOff>
    </xdr:from>
    <xdr:to>
      <xdr:col>0</xdr:col>
      <xdr:colOff>3028950</xdr:colOff>
      <xdr:row>0</xdr:row>
      <xdr:rowOff>1066800</xdr:rowOff>
    </xdr:to>
    <xdr:pic>
      <xdr:nvPicPr>
        <xdr:cNvPr id="6979801" name="Picture 23"/>
        <xdr:cNvPicPr>
          <a:picLocks noChangeAspect="1" noChangeArrowheads="1"/>
        </xdr:cNvPicPr>
      </xdr:nvPicPr>
      <xdr:blipFill>
        <a:blip xmlns:r="http://schemas.openxmlformats.org/officeDocument/2006/relationships" r:embed="rId1" cstate="print"/>
        <a:srcRect/>
        <a:stretch>
          <a:fillRect/>
        </a:stretch>
      </xdr:blipFill>
      <xdr:spPr bwMode="auto">
        <a:xfrm>
          <a:off x="9525" y="333375"/>
          <a:ext cx="3019425" cy="733425"/>
        </a:xfrm>
        <a:prstGeom prst="rect">
          <a:avLst/>
        </a:prstGeom>
        <a:noFill/>
        <a:ln w="9525">
          <a:noFill/>
          <a:miter lim="800000"/>
          <a:headEnd/>
          <a:tailEnd/>
        </a:ln>
      </xdr:spPr>
    </xdr:pic>
    <xdr:clientData/>
  </xdr:twoCellAnchor>
  <xdr:twoCellAnchor editAs="oneCell">
    <xdr:from>
      <xdr:col>0</xdr:col>
      <xdr:colOff>9525</xdr:colOff>
      <xdr:row>0</xdr:row>
      <xdr:rowOff>333375</xdr:rowOff>
    </xdr:from>
    <xdr:to>
      <xdr:col>0</xdr:col>
      <xdr:colOff>3028950</xdr:colOff>
      <xdr:row>0</xdr:row>
      <xdr:rowOff>1066800</xdr:rowOff>
    </xdr:to>
    <xdr:pic>
      <xdr:nvPicPr>
        <xdr:cNvPr id="6979802" name="Picture 23"/>
        <xdr:cNvPicPr>
          <a:picLocks noChangeAspect="1" noChangeArrowheads="1"/>
        </xdr:cNvPicPr>
      </xdr:nvPicPr>
      <xdr:blipFill>
        <a:blip xmlns:r="http://schemas.openxmlformats.org/officeDocument/2006/relationships" r:embed="rId1" cstate="print"/>
        <a:srcRect/>
        <a:stretch>
          <a:fillRect/>
        </a:stretch>
      </xdr:blipFill>
      <xdr:spPr bwMode="auto">
        <a:xfrm>
          <a:off x="9525" y="333375"/>
          <a:ext cx="3019425" cy="733425"/>
        </a:xfrm>
        <a:prstGeom prst="rect">
          <a:avLst/>
        </a:prstGeom>
        <a:noFill/>
        <a:ln w="9525">
          <a:noFill/>
          <a:miter lim="800000"/>
          <a:headEnd/>
          <a:tailEnd/>
        </a:ln>
      </xdr:spPr>
    </xdr:pic>
    <xdr:clientData/>
  </xdr:twoCellAnchor>
  <xdr:twoCellAnchor editAs="oneCell">
    <xdr:from>
      <xdr:col>0</xdr:col>
      <xdr:colOff>9525</xdr:colOff>
      <xdr:row>0</xdr:row>
      <xdr:rowOff>333375</xdr:rowOff>
    </xdr:from>
    <xdr:to>
      <xdr:col>0</xdr:col>
      <xdr:colOff>3028950</xdr:colOff>
      <xdr:row>0</xdr:row>
      <xdr:rowOff>1066800</xdr:rowOff>
    </xdr:to>
    <xdr:pic>
      <xdr:nvPicPr>
        <xdr:cNvPr id="6979803" name="Picture 23"/>
        <xdr:cNvPicPr>
          <a:picLocks noChangeAspect="1" noChangeArrowheads="1"/>
        </xdr:cNvPicPr>
      </xdr:nvPicPr>
      <xdr:blipFill>
        <a:blip xmlns:r="http://schemas.openxmlformats.org/officeDocument/2006/relationships" r:embed="rId1" cstate="print"/>
        <a:srcRect/>
        <a:stretch>
          <a:fillRect/>
        </a:stretch>
      </xdr:blipFill>
      <xdr:spPr bwMode="auto">
        <a:xfrm>
          <a:off x="9525" y="333375"/>
          <a:ext cx="3019425" cy="733425"/>
        </a:xfrm>
        <a:prstGeom prst="rect">
          <a:avLst/>
        </a:prstGeom>
        <a:noFill/>
        <a:ln w="9525">
          <a:noFill/>
          <a:miter lim="800000"/>
          <a:headEnd/>
          <a:tailEnd/>
        </a:ln>
      </xdr:spPr>
    </xdr:pic>
    <xdr:clientData/>
  </xdr:twoCellAnchor>
  <xdr:twoCellAnchor editAs="oneCell">
    <xdr:from>
      <xdr:col>0</xdr:col>
      <xdr:colOff>9525</xdr:colOff>
      <xdr:row>0</xdr:row>
      <xdr:rowOff>333375</xdr:rowOff>
    </xdr:from>
    <xdr:to>
      <xdr:col>0</xdr:col>
      <xdr:colOff>3028950</xdr:colOff>
      <xdr:row>0</xdr:row>
      <xdr:rowOff>1066800</xdr:rowOff>
    </xdr:to>
    <xdr:pic>
      <xdr:nvPicPr>
        <xdr:cNvPr id="6979804" name="Picture 23"/>
        <xdr:cNvPicPr>
          <a:picLocks noChangeAspect="1" noChangeArrowheads="1"/>
        </xdr:cNvPicPr>
      </xdr:nvPicPr>
      <xdr:blipFill>
        <a:blip xmlns:r="http://schemas.openxmlformats.org/officeDocument/2006/relationships" r:embed="rId1" cstate="print"/>
        <a:srcRect/>
        <a:stretch>
          <a:fillRect/>
        </a:stretch>
      </xdr:blipFill>
      <xdr:spPr bwMode="auto">
        <a:xfrm>
          <a:off x="9525" y="333375"/>
          <a:ext cx="3019425" cy="733425"/>
        </a:xfrm>
        <a:prstGeom prst="rect">
          <a:avLst/>
        </a:prstGeom>
        <a:noFill/>
        <a:ln w="9525">
          <a:noFill/>
          <a:miter lim="800000"/>
          <a:headEnd/>
          <a:tailEnd/>
        </a:ln>
      </xdr:spPr>
    </xdr:pic>
    <xdr:clientData/>
  </xdr:twoCellAnchor>
  <xdr:oneCellAnchor>
    <xdr:from>
      <xdr:col>0</xdr:col>
      <xdr:colOff>0</xdr:colOff>
      <xdr:row>2</xdr:row>
      <xdr:rowOff>0</xdr:rowOff>
    </xdr:from>
    <xdr:ext cx="8612940" cy="492599"/>
    <xdr:sp macro="" textlink="">
      <xdr:nvSpPr>
        <xdr:cNvPr id="6" name="Testo 3"/>
        <xdr:cNvSpPr txBox="1">
          <a:spLocks noChangeArrowheads="1"/>
        </xdr:cNvSpPr>
      </xdr:nvSpPr>
      <xdr:spPr bwMode="auto">
        <a:xfrm>
          <a:off x="0" y="1318260"/>
          <a:ext cx="8700332" cy="492599"/>
        </a:xfrm>
        <a:prstGeom prst="rect">
          <a:avLst/>
        </a:prstGeom>
        <a:solidFill>
          <a:schemeClr val="bg1">
            <a:lumMod val="85000"/>
          </a:schemeClr>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ctr" anchorCtr="0" upright="1">
          <a:noAutofit/>
        </a:bodyPr>
        <a:lstStyle/>
        <a:p>
          <a:pPr algn="l" rtl="0">
            <a:defRPr sz="1000"/>
          </a:pPr>
          <a:r>
            <a:rPr lang="it-IT" sz="1600" b="1" i="0" strike="noStrike">
              <a:solidFill>
                <a:srgbClr val="000000"/>
              </a:solidFill>
              <a:latin typeface="Arial" panose="020B0604020202020204" pitchFamily="34" charset="0"/>
              <a:cs typeface="Arial" panose="020B0604020202020204" pitchFamily="34" charset="0"/>
            </a:rPr>
            <a:t>Tabella 15 - </a:t>
          </a:r>
          <a:r>
            <a:rPr lang="it-IT" sz="1600" b="0" i="0">
              <a:latin typeface="Arial" pitchFamily="34" charset="0"/>
              <a:ea typeface="+mn-ea"/>
              <a:cs typeface="Arial" pitchFamily="34" charset="0"/>
            </a:rPr>
            <a:t>Fondi</a:t>
          </a:r>
          <a:r>
            <a:rPr lang="it-IT" sz="1600" b="0" i="0" baseline="0">
              <a:latin typeface="Arial" pitchFamily="34" charset="0"/>
              <a:ea typeface="+mn-ea"/>
              <a:cs typeface="Arial" pitchFamily="34" charset="0"/>
            </a:rPr>
            <a:t> per il trattamento accessorio	</a:t>
          </a:r>
          <a:r>
            <a:rPr lang="it-IT" sz="1600" b="1" i="0" strike="noStrike">
              <a:solidFill>
                <a:srgbClr val="000000"/>
              </a:solidFill>
              <a:latin typeface="Arial" panose="020B0604020202020204" pitchFamily="34" charset="0"/>
              <a:cs typeface="Arial" panose="020B0604020202020204" pitchFamily="34" charset="0"/>
            </a:rPr>
            <a:t>Macrocategoria: </a:t>
          </a:r>
          <a:r>
            <a:rPr lang="it-IT" sz="1600" b="1" i="0">
              <a:solidFill>
                <a:sysClr val="windowText" lastClr="000000"/>
              </a:solidFill>
              <a:latin typeface="Arial" pitchFamily="34" charset="0"/>
              <a:ea typeface="+mn-ea"/>
              <a:cs typeface="Arial" pitchFamily="34" charset="0"/>
            </a:rPr>
            <a:t>DIRIGENTI SANITARI</a:t>
          </a:r>
          <a:endParaRPr lang="it-IT" sz="1600" b="1" i="0" strike="noStrike">
            <a:solidFill>
              <a:sysClr val="windowText" lastClr="000000"/>
            </a:solidFill>
            <a:latin typeface="Arial" panose="020B0604020202020204" pitchFamily="34" charset="0"/>
            <a:cs typeface="Arial" panose="020B0604020202020204" pitchFamily="34" charset="0"/>
          </a:endParaRPr>
        </a:p>
      </xdr:txBody>
    </xdr:sp>
    <xdr:clientData/>
  </xdr:oneCellAnchor>
</xdr:wsDr>
</file>

<file path=xl/drawings/drawing27.xml><?xml version="1.0" encoding="utf-8"?>
<xdr:wsDr xmlns:xdr="http://schemas.openxmlformats.org/drawingml/2006/spreadsheetDrawing" xmlns:a="http://schemas.openxmlformats.org/drawingml/2006/main">
  <xdr:twoCellAnchor editAs="oneCell">
    <xdr:from>
      <xdr:col>0</xdr:col>
      <xdr:colOff>28575</xdr:colOff>
      <xdr:row>1</xdr:row>
      <xdr:rowOff>47625</xdr:rowOff>
    </xdr:from>
    <xdr:to>
      <xdr:col>0</xdr:col>
      <xdr:colOff>2695575</xdr:colOff>
      <xdr:row>4</xdr:row>
      <xdr:rowOff>152400</xdr:rowOff>
    </xdr:to>
    <xdr:pic>
      <xdr:nvPicPr>
        <xdr:cNvPr id="6924416" name="Picture 23"/>
        <xdr:cNvPicPr>
          <a:picLocks noChangeAspect="1" noChangeArrowheads="1"/>
        </xdr:cNvPicPr>
      </xdr:nvPicPr>
      <xdr:blipFill>
        <a:blip xmlns:r="http://schemas.openxmlformats.org/officeDocument/2006/relationships" r:embed="rId1" cstate="print"/>
        <a:srcRect/>
        <a:stretch>
          <a:fillRect/>
        </a:stretch>
      </xdr:blipFill>
      <xdr:spPr bwMode="auto">
        <a:xfrm>
          <a:off x="28575" y="285750"/>
          <a:ext cx="2667000" cy="590550"/>
        </a:xfrm>
        <a:prstGeom prst="rect">
          <a:avLst/>
        </a:prstGeom>
        <a:noFill/>
        <a:ln w="9525">
          <a:noFill/>
          <a:miter lim="800000"/>
          <a:headEnd/>
          <a:tailEnd/>
        </a:ln>
      </xdr:spPr>
    </xdr:pic>
    <xdr:clientData/>
  </xdr:twoCellAnchor>
  <xdr:twoCellAnchor>
    <xdr:from>
      <xdr:col>0</xdr:col>
      <xdr:colOff>55245</xdr:colOff>
      <xdr:row>5</xdr:row>
      <xdr:rowOff>28575</xdr:rowOff>
    </xdr:from>
    <xdr:to>
      <xdr:col>1</xdr:col>
      <xdr:colOff>662906</xdr:colOff>
      <xdr:row>7</xdr:row>
      <xdr:rowOff>114300</xdr:rowOff>
    </xdr:to>
    <xdr:sp macro="" textlink="">
      <xdr:nvSpPr>
        <xdr:cNvPr id="3" name="Testo 3"/>
        <xdr:cNvSpPr txBox="1">
          <a:spLocks noChangeArrowheads="1"/>
        </xdr:cNvSpPr>
      </xdr:nvSpPr>
      <xdr:spPr bwMode="auto">
        <a:xfrm>
          <a:off x="47625" y="914400"/>
          <a:ext cx="4752976" cy="4095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rtl="0"/>
          <a:r>
            <a:rPr lang="it-IT" sz="1100" b="1" i="0">
              <a:effectLst/>
              <a:latin typeface="+mn-lt"/>
              <a:ea typeface="+mn-ea"/>
              <a:cs typeface="+mn-cs"/>
            </a:rPr>
            <a:t>TABELLA 15 DETTAGLIO - </a:t>
          </a:r>
          <a:r>
            <a:rPr lang="it-IT" sz="1100" b="0" i="0">
              <a:effectLst/>
              <a:latin typeface="+mn-lt"/>
              <a:ea typeface="+mn-ea"/>
              <a:cs typeface="+mn-cs"/>
            </a:rPr>
            <a:t>FONDI PER LA CONTRATTAZIONE INTEGRATIVA</a:t>
          </a:r>
          <a:br>
            <a:rPr lang="it-IT" sz="1100" b="0" i="0">
              <a:effectLst/>
              <a:latin typeface="+mn-lt"/>
              <a:ea typeface="+mn-ea"/>
              <a:cs typeface="+mn-cs"/>
            </a:rPr>
          </a:br>
          <a:r>
            <a:rPr lang="it-IT" sz="1100" b="1" i="0">
              <a:effectLst/>
              <a:latin typeface="+mn-lt"/>
              <a:ea typeface="+mn-ea"/>
              <a:cs typeface="+mn-cs"/>
            </a:rPr>
            <a:t>MACROCATEGORIA:     DIRIGENTI SANITARI</a:t>
          </a:r>
          <a:endParaRPr lang="it-IT" sz="900">
            <a:effectLst/>
          </a:endParaRP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9525</xdr:colOff>
      <xdr:row>0</xdr:row>
      <xdr:rowOff>333375</xdr:rowOff>
    </xdr:from>
    <xdr:to>
      <xdr:col>0</xdr:col>
      <xdr:colOff>3028950</xdr:colOff>
      <xdr:row>0</xdr:row>
      <xdr:rowOff>1066800</xdr:rowOff>
    </xdr:to>
    <xdr:pic>
      <xdr:nvPicPr>
        <xdr:cNvPr id="6925696" name="Picture 23"/>
        <xdr:cNvPicPr>
          <a:picLocks noChangeAspect="1" noChangeArrowheads="1"/>
        </xdr:cNvPicPr>
      </xdr:nvPicPr>
      <xdr:blipFill>
        <a:blip xmlns:r="http://schemas.openxmlformats.org/officeDocument/2006/relationships" r:embed="rId1" cstate="print"/>
        <a:srcRect/>
        <a:stretch>
          <a:fillRect/>
        </a:stretch>
      </xdr:blipFill>
      <xdr:spPr bwMode="auto">
        <a:xfrm>
          <a:off x="9525" y="333375"/>
          <a:ext cx="3019425" cy="733425"/>
        </a:xfrm>
        <a:prstGeom prst="rect">
          <a:avLst/>
        </a:prstGeom>
        <a:noFill/>
        <a:ln w="9525">
          <a:noFill/>
          <a:miter lim="800000"/>
          <a:headEnd/>
          <a:tailEnd/>
        </a:ln>
      </xdr:spPr>
    </xdr:pic>
    <xdr:clientData/>
  </xdr:twoCellAnchor>
  <xdr:twoCellAnchor editAs="oneCell">
    <xdr:from>
      <xdr:col>0</xdr:col>
      <xdr:colOff>9525</xdr:colOff>
      <xdr:row>0</xdr:row>
      <xdr:rowOff>333375</xdr:rowOff>
    </xdr:from>
    <xdr:to>
      <xdr:col>0</xdr:col>
      <xdr:colOff>3028950</xdr:colOff>
      <xdr:row>0</xdr:row>
      <xdr:rowOff>1066800</xdr:rowOff>
    </xdr:to>
    <xdr:pic>
      <xdr:nvPicPr>
        <xdr:cNvPr id="6925697" name="Picture 23"/>
        <xdr:cNvPicPr>
          <a:picLocks noChangeAspect="1" noChangeArrowheads="1"/>
        </xdr:cNvPicPr>
      </xdr:nvPicPr>
      <xdr:blipFill>
        <a:blip xmlns:r="http://schemas.openxmlformats.org/officeDocument/2006/relationships" r:embed="rId1" cstate="print"/>
        <a:srcRect/>
        <a:stretch>
          <a:fillRect/>
        </a:stretch>
      </xdr:blipFill>
      <xdr:spPr bwMode="auto">
        <a:xfrm>
          <a:off x="9525" y="333375"/>
          <a:ext cx="3019425" cy="733425"/>
        </a:xfrm>
        <a:prstGeom prst="rect">
          <a:avLst/>
        </a:prstGeom>
        <a:noFill/>
        <a:ln w="9525">
          <a:noFill/>
          <a:miter lim="800000"/>
          <a:headEnd/>
          <a:tailEnd/>
        </a:ln>
      </xdr:spPr>
    </xdr:pic>
    <xdr:clientData/>
  </xdr:twoCellAnchor>
  <xdr:twoCellAnchor editAs="oneCell">
    <xdr:from>
      <xdr:col>0</xdr:col>
      <xdr:colOff>9525</xdr:colOff>
      <xdr:row>0</xdr:row>
      <xdr:rowOff>333375</xdr:rowOff>
    </xdr:from>
    <xdr:to>
      <xdr:col>0</xdr:col>
      <xdr:colOff>3028950</xdr:colOff>
      <xdr:row>0</xdr:row>
      <xdr:rowOff>1066800</xdr:rowOff>
    </xdr:to>
    <xdr:pic>
      <xdr:nvPicPr>
        <xdr:cNvPr id="6925698" name="Picture 23"/>
        <xdr:cNvPicPr>
          <a:picLocks noChangeAspect="1" noChangeArrowheads="1"/>
        </xdr:cNvPicPr>
      </xdr:nvPicPr>
      <xdr:blipFill>
        <a:blip xmlns:r="http://schemas.openxmlformats.org/officeDocument/2006/relationships" r:embed="rId1" cstate="print"/>
        <a:srcRect/>
        <a:stretch>
          <a:fillRect/>
        </a:stretch>
      </xdr:blipFill>
      <xdr:spPr bwMode="auto">
        <a:xfrm>
          <a:off x="9525" y="333375"/>
          <a:ext cx="3019425" cy="733425"/>
        </a:xfrm>
        <a:prstGeom prst="rect">
          <a:avLst/>
        </a:prstGeom>
        <a:noFill/>
        <a:ln w="9525">
          <a:noFill/>
          <a:miter lim="800000"/>
          <a:headEnd/>
          <a:tailEnd/>
        </a:ln>
      </xdr:spPr>
    </xdr:pic>
    <xdr:clientData/>
  </xdr:twoCellAnchor>
  <xdr:twoCellAnchor editAs="oneCell">
    <xdr:from>
      <xdr:col>0</xdr:col>
      <xdr:colOff>9525</xdr:colOff>
      <xdr:row>0</xdr:row>
      <xdr:rowOff>333375</xdr:rowOff>
    </xdr:from>
    <xdr:to>
      <xdr:col>0</xdr:col>
      <xdr:colOff>3028950</xdr:colOff>
      <xdr:row>0</xdr:row>
      <xdr:rowOff>1066800</xdr:rowOff>
    </xdr:to>
    <xdr:pic>
      <xdr:nvPicPr>
        <xdr:cNvPr id="6925699" name="Picture 23"/>
        <xdr:cNvPicPr>
          <a:picLocks noChangeAspect="1" noChangeArrowheads="1"/>
        </xdr:cNvPicPr>
      </xdr:nvPicPr>
      <xdr:blipFill>
        <a:blip xmlns:r="http://schemas.openxmlformats.org/officeDocument/2006/relationships" r:embed="rId1" cstate="print"/>
        <a:srcRect/>
        <a:stretch>
          <a:fillRect/>
        </a:stretch>
      </xdr:blipFill>
      <xdr:spPr bwMode="auto">
        <a:xfrm>
          <a:off x="9525" y="333375"/>
          <a:ext cx="3019425" cy="733425"/>
        </a:xfrm>
        <a:prstGeom prst="rect">
          <a:avLst/>
        </a:prstGeom>
        <a:noFill/>
        <a:ln w="9525">
          <a:noFill/>
          <a:miter lim="800000"/>
          <a:headEnd/>
          <a:tailEnd/>
        </a:ln>
      </xdr:spPr>
    </xdr:pic>
    <xdr:clientData/>
  </xdr:twoCellAnchor>
  <xdr:twoCellAnchor editAs="oneCell">
    <xdr:from>
      <xdr:col>0</xdr:col>
      <xdr:colOff>9525</xdr:colOff>
      <xdr:row>0</xdr:row>
      <xdr:rowOff>333375</xdr:rowOff>
    </xdr:from>
    <xdr:to>
      <xdr:col>0</xdr:col>
      <xdr:colOff>3028950</xdr:colOff>
      <xdr:row>0</xdr:row>
      <xdr:rowOff>1066800</xdr:rowOff>
    </xdr:to>
    <xdr:pic>
      <xdr:nvPicPr>
        <xdr:cNvPr id="6925700" name="Picture 23"/>
        <xdr:cNvPicPr>
          <a:picLocks noChangeAspect="1" noChangeArrowheads="1"/>
        </xdr:cNvPicPr>
      </xdr:nvPicPr>
      <xdr:blipFill>
        <a:blip xmlns:r="http://schemas.openxmlformats.org/officeDocument/2006/relationships" r:embed="rId1" cstate="print"/>
        <a:srcRect/>
        <a:stretch>
          <a:fillRect/>
        </a:stretch>
      </xdr:blipFill>
      <xdr:spPr bwMode="auto">
        <a:xfrm>
          <a:off x="9525" y="333375"/>
          <a:ext cx="3019425" cy="733425"/>
        </a:xfrm>
        <a:prstGeom prst="rect">
          <a:avLst/>
        </a:prstGeom>
        <a:noFill/>
        <a:ln w="9525">
          <a:noFill/>
          <a:miter lim="800000"/>
          <a:headEnd/>
          <a:tailEnd/>
        </a:ln>
      </xdr:spPr>
    </xdr:pic>
    <xdr:clientData/>
  </xdr:twoCellAnchor>
  <xdr:oneCellAnchor>
    <xdr:from>
      <xdr:col>0</xdr:col>
      <xdr:colOff>44903</xdr:colOff>
      <xdr:row>1</xdr:row>
      <xdr:rowOff>163285</xdr:rowOff>
    </xdr:from>
    <xdr:ext cx="9458556" cy="522592"/>
    <xdr:sp macro="" textlink="">
      <xdr:nvSpPr>
        <xdr:cNvPr id="8" name="Testo 3"/>
        <xdr:cNvSpPr txBox="1">
          <a:spLocks noChangeArrowheads="1"/>
        </xdr:cNvSpPr>
      </xdr:nvSpPr>
      <xdr:spPr bwMode="auto">
        <a:xfrm>
          <a:off x="54428" y="1273628"/>
          <a:ext cx="9545776" cy="522592"/>
        </a:xfrm>
        <a:prstGeom prst="rect">
          <a:avLst/>
        </a:prstGeom>
        <a:solidFill>
          <a:schemeClr val="bg1">
            <a:lumMod val="85000"/>
          </a:schemeClr>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ctr" anchorCtr="0" upright="1">
          <a:noAutofit/>
        </a:bodyPr>
        <a:lstStyle/>
        <a:p>
          <a:pPr algn="l" rtl="0">
            <a:defRPr sz="1000"/>
          </a:pPr>
          <a:r>
            <a:rPr lang="it-IT" sz="1600" b="1" i="0" strike="noStrike">
              <a:solidFill>
                <a:srgbClr val="000000"/>
              </a:solidFill>
              <a:latin typeface="Arial" panose="020B0604020202020204" pitchFamily="34" charset="0"/>
              <a:cs typeface="Arial" panose="020B0604020202020204" pitchFamily="34" charset="0"/>
            </a:rPr>
            <a:t>Tabella 15 - </a:t>
          </a:r>
          <a:r>
            <a:rPr lang="it-IT" sz="1600" b="0" i="0">
              <a:latin typeface="Arial" pitchFamily="34" charset="0"/>
              <a:ea typeface="+mn-ea"/>
              <a:cs typeface="Arial" pitchFamily="34" charset="0"/>
            </a:rPr>
            <a:t>Fondi</a:t>
          </a:r>
          <a:r>
            <a:rPr lang="it-IT" sz="1600" b="0" i="0" baseline="0">
              <a:latin typeface="Arial" pitchFamily="34" charset="0"/>
              <a:ea typeface="+mn-ea"/>
              <a:cs typeface="Arial" pitchFamily="34" charset="0"/>
            </a:rPr>
            <a:t> per il trattamento accessorio</a:t>
          </a:r>
        </a:p>
        <a:p>
          <a:pPr algn="l" rtl="0">
            <a:defRPr sz="1000"/>
          </a:pPr>
          <a:r>
            <a:rPr lang="it-IT" sz="1600" b="0" i="0" baseline="0">
              <a:latin typeface="Arial" pitchFamily="34" charset="0"/>
              <a:ea typeface="+mn-ea"/>
              <a:cs typeface="Arial" pitchFamily="34" charset="0"/>
            </a:rPr>
            <a:t>	    </a:t>
          </a:r>
          <a:r>
            <a:rPr lang="it-IT" sz="1600" b="1" i="0" strike="noStrike">
              <a:solidFill>
                <a:srgbClr val="000000"/>
              </a:solidFill>
              <a:latin typeface="Arial" panose="020B0604020202020204" pitchFamily="34" charset="0"/>
              <a:cs typeface="Arial" panose="020B0604020202020204" pitchFamily="34" charset="0"/>
            </a:rPr>
            <a:t>Macrocategoria: </a:t>
          </a:r>
          <a:r>
            <a:rPr lang="it-IT" sz="1600" b="1" i="0">
              <a:solidFill>
                <a:sysClr val="windowText" lastClr="000000"/>
              </a:solidFill>
              <a:latin typeface="Arial" pitchFamily="34" charset="0"/>
              <a:ea typeface="+mn-ea"/>
              <a:cs typeface="Arial" pitchFamily="34" charset="0"/>
            </a:rPr>
            <a:t>DIRIGENTI PROFESSIONALI, TECNICI E AMMINISTRATIVI</a:t>
          </a:r>
        </a:p>
      </xdr:txBody>
    </xdr:sp>
    <xdr:clientData/>
  </xdr:oneCellAnchor>
</xdr:wsDr>
</file>

<file path=xl/drawings/drawing29.xml><?xml version="1.0" encoding="utf-8"?>
<xdr:wsDr xmlns:xdr="http://schemas.openxmlformats.org/drawingml/2006/spreadsheetDrawing" xmlns:a="http://schemas.openxmlformats.org/drawingml/2006/main">
  <xdr:twoCellAnchor editAs="oneCell">
    <xdr:from>
      <xdr:col>0</xdr:col>
      <xdr:colOff>28575</xdr:colOff>
      <xdr:row>1</xdr:row>
      <xdr:rowOff>47625</xdr:rowOff>
    </xdr:from>
    <xdr:to>
      <xdr:col>0</xdr:col>
      <xdr:colOff>2695575</xdr:colOff>
      <xdr:row>4</xdr:row>
      <xdr:rowOff>152400</xdr:rowOff>
    </xdr:to>
    <xdr:pic>
      <xdr:nvPicPr>
        <xdr:cNvPr id="6926464" name="Picture 23"/>
        <xdr:cNvPicPr>
          <a:picLocks noChangeAspect="1" noChangeArrowheads="1"/>
        </xdr:cNvPicPr>
      </xdr:nvPicPr>
      <xdr:blipFill>
        <a:blip xmlns:r="http://schemas.openxmlformats.org/officeDocument/2006/relationships" r:embed="rId1" cstate="print"/>
        <a:srcRect/>
        <a:stretch>
          <a:fillRect/>
        </a:stretch>
      </xdr:blipFill>
      <xdr:spPr bwMode="auto">
        <a:xfrm>
          <a:off x="28575" y="285750"/>
          <a:ext cx="2667000" cy="590550"/>
        </a:xfrm>
        <a:prstGeom prst="rect">
          <a:avLst/>
        </a:prstGeom>
        <a:noFill/>
        <a:ln w="9525">
          <a:noFill/>
          <a:miter lim="800000"/>
          <a:headEnd/>
          <a:tailEnd/>
        </a:ln>
      </xdr:spPr>
    </xdr:pic>
    <xdr:clientData/>
  </xdr:twoCellAnchor>
  <xdr:twoCellAnchor>
    <xdr:from>
      <xdr:col>0</xdr:col>
      <xdr:colOff>28577</xdr:colOff>
      <xdr:row>5</xdr:row>
      <xdr:rowOff>28575</xdr:rowOff>
    </xdr:from>
    <xdr:to>
      <xdr:col>1</xdr:col>
      <xdr:colOff>662912</xdr:colOff>
      <xdr:row>7</xdr:row>
      <xdr:rowOff>104775</xdr:rowOff>
    </xdr:to>
    <xdr:sp macro="" textlink="">
      <xdr:nvSpPr>
        <xdr:cNvPr id="3" name="Testo 3"/>
        <xdr:cNvSpPr txBox="1">
          <a:spLocks noChangeArrowheads="1"/>
        </xdr:cNvSpPr>
      </xdr:nvSpPr>
      <xdr:spPr bwMode="auto">
        <a:xfrm>
          <a:off x="28577" y="914400"/>
          <a:ext cx="4772024" cy="40005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rtl="0"/>
          <a:r>
            <a:rPr lang="it-IT" sz="1100" b="1" i="0">
              <a:effectLst/>
              <a:latin typeface="+mn-lt"/>
              <a:ea typeface="+mn-ea"/>
              <a:cs typeface="+mn-cs"/>
            </a:rPr>
            <a:t>TABELLA 15 DETTAGLIO - </a:t>
          </a:r>
          <a:r>
            <a:rPr lang="it-IT" sz="1100" b="0" i="0">
              <a:effectLst/>
              <a:latin typeface="+mn-lt"/>
              <a:ea typeface="+mn-ea"/>
              <a:cs typeface="+mn-cs"/>
            </a:rPr>
            <a:t>FONDI PER LA CONTRATTAZIONE INTEGRATIVA</a:t>
          </a:r>
          <a:endParaRPr lang="it-IT" sz="900">
            <a:effectLst/>
          </a:endParaRPr>
        </a:p>
        <a:p>
          <a:pPr rtl="0" eaLnBrk="1" fontAlgn="auto" latinLnBrk="0" hangingPunct="1"/>
          <a:r>
            <a:rPr lang="it-IT" sz="1100" b="1" i="0">
              <a:effectLst/>
              <a:latin typeface="+mn-lt"/>
              <a:ea typeface="+mn-ea"/>
              <a:cs typeface="+mn-cs"/>
            </a:rPr>
            <a:t>MACROCATEGORIA:     DIRIGENTI PROFESSIONALI,</a:t>
          </a:r>
          <a:r>
            <a:rPr lang="it-IT" sz="1100" b="1" i="0" baseline="0">
              <a:effectLst/>
              <a:latin typeface="+mn-lt"/>
              <a:ea typeface="+mn-ea"/>
              <a:cs typeface="+mn-cs"/>
            </a:rPr>
            <a:t> TECNICI E AMMINISTRATIVI</a:t>
          </a:r>
          <a:endParaRPr lang="it-IT" sz="900">
            <a:effectLst/>
          </a:endParaRPr>
        </a:p>
        <a:p>
          <a:pPr algn="l" rtl="0">
            <a:defRPr sz="1000"/>
          </a:pPr>
          <a:endParaRPr lang="it-IT" sz="1000" b="1" i="0" strike="noStrike">
            <a:solidFill>
              <a:srgbClr val="000000"/>
            </a:solidFill>
            <a:latin typeface="Arial"/>
            <a:cs typeface="Aria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24764</xdr:colOff>
      <xdr:row>1</xdr:row>
      <xdr:rowOff>10161</xdr:rowOff>
    </xdr:from>
    <xdr:to>
      <xdr:col>5</xdr:col>
      <xdr:colOff>112407</xdr:colOff>
      <xdr:row>1</xdr:row>
      <xdr:rowOff>274320</xdr:rowOff>
    </xdr:to>
    <xdr:sp macro="" textlink="">
      <xdr:nvSpPr>
        <xdr:cNvPr id="2" name="Testo 9"/>
        <xdr:cNvSpPr txBox="1">
          <a:spLocks noChangeArrowheads="1"/>
        </xdr:cNvSpPr>
      </xdr:nvSpPr>
      <xdr:spPr bwMode="auto">
        <a:xfrm>
          <a:off x="24764" y="1115061"/>
          <a:ext cx="6223636" cy="264159"/>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u="none" strike="noStrike" baseline="0">
              <a:solidFill>
                <a:srgbClr val="000000"/>
              </a:solidFill>
              <a:latin typeface="Arial"/>
              <a:cs typeface="Arial"/>
            </a:rPr>
            <a:t>Tabella 1 </a:t>
          </a:r>
          <a:r>
            <a:rPr lang="it-IT" sz="1200" b="0" i="0" u="none" strike="noStrike" baseline="0">
              <a:solidFill>
                <a:srgbClr val="000000"/>
              </a:solidFill>
              <a:latin typeface="Arial"/>
              <a:cs typeface="Arial"/>
            </a:rPr>
            <a:t>- </a:t>
          </a:r>
          <a:r>
            <a:rPr lang="it-IT" sz="1000" b="0" i="0" u="none" strike="noStrike" baseline="0">
              <a:solidFill>
                <a:srgbClr val="000000"/>
              </a:solidFill>
              <a:latin typeface="Arial"/>
              <a:cs typeface="Arial"/>
            </a:rPr>
            <a:t>Personale dipendente a tempo indeterminato e personale dirigente in servizio al 31dicembre</a:t>
          </a:r>
        </a:p>
      </xdr:txBody>
    </xdr:sp>
    <xdr:clientData/>
  </xdr:twoCellAnchor>
  <xdr:twoCellAnchor editAs="oneCell">
    <xdr:from>
      <xdr:col>0</xdr:col>
      <xdr:colOff>28575</xdr:colOff>
      <xdr:row>0</xdr:row>
      <xdr:rowOff>323850</xdr:rowOff>
    </xdr:from>
    <xdr:to>
      <xdr:col>1</xdr:col>
      <xdr:colOff>95250</xdr:colOff>
      <xdr:row>0</xdr:row>
      <xdr:rowOff>1066800</xdr:rowOff>
    </xdr:to>
    <xdr:pic>
      <xdr:nvPicPr>
        <xdr:cNvPr id="6901889" name="Picture 14"/>
        <xdr:cNvPicPr>
          <a:picLocks noChangeAspect="1" noChangeArrowheads="1"/>
        </xdr:cNvPicPr>
      </xdr:nvPicPr>
      <xdr:blipFill>
        <a:blip xmlns:r="http://schemas.openxmlformats.org/officeDocument/2006/relationships" r:embed="rId1" cstate="print"/>
        <a:srcRect/>
        <a:stretch>
          <a:fillRect/>
        </a:stretch>
      </xdr:blipFill>
      <xdr:spPr bwMode="auto">
        <a:xfrm>
          <a:off x="28575" y="323850"/>
          <a:ext cx="3086100" cy="742950"/>
        </a:xfrm>
        <a:prstGeom prst="rect">
          <a:avLst/>
        </a:prstGeom>
        <a:noFill/>
        <a:ln w="9525">
          <a:noFill/>
          <a:miter lim="800000"/>
          <a:headEnd/>
          <a:tailEnd/>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9525</xdr:colOff>
      <xdr:row>0</xdr:row>
      <xdr:rowOff>333375</xdr:rowOff>
    </xdr:from>
    <xdr:to>
      <xdr:col>0</xdr:col>
      <xdr:colOff>3028950</xdr:colOff>
      <xdr:row>0</xdr:row>
      <xdr:rowOff>1066800</xdr:rowOff>
    </xdr:to>
    <xdr:pic>
      <xdr:nvPicPr>
        <xdr:cNvPr id="6927616" name="Picture 23"/>
        <xdr:cNvPicPr>
          <a:picLocks noChangeAspect="1" noChangeArrowheads="1"/>
        </xdr:cNvPicPr>
      </xdr:nvPicPr>
      <xdr:blipFill>
        <a:blip xmlns:r="http://schemas.openxmlformats.org/officeDocument/2006/relationships" r:embed="rId1" cstate="print"/>
        <a:srcRect/>
        <a:stretch>
          <a:fillRect/>
        </a:stretch>
      </xdr:blipFill>
      <xdr:spPr bwMode="auto">
        <a:xfrm>
          <a:off x="9525" y="333375"/>
          <a:ext cx="3019425" cy="733425"/>
        </a:xfrm>
        <a:prstGeom prst="rect">
          <a:avLst/>
        </a:prstGeom>
        <a:noFill/>
        <a:ln w="9525">
          <a:noFill/>
          <a:miter lim="800000"/>
          <a:headEnd/>
          <a:tailEnd/>
        </a:ln>
      </xdr:spPr>
    </xdr:pic>
    <xdr:clientData/>
  </xdr:twoCellAnchor>
  <xdr:twoCellAnchor editAs="oneCell">
    <xdr:from>
      <xdr:col>0</xdr:col>
      <xdr:colOff>9525</xdr:colOff>
      <xdr:row>0</xdr:row>
      <xdr:rowOff>333375</xdr:rowOff>
    </xdr:from>
    <xdr:to>
      <xdr:col>0</xdr:col>
      <xdr:colOff>3028950</xdr:colOff>
      <xdr:row>0</xdr:row>
      <xdr:rowOff>1066800</xdr:rowOff>
    </xdr:to>
    <xdr:pic>
      <xdr:nvPicPr>
        <xdr:cNvPr id="6927617" name="Picture 23"/>
        <xdr:cNvPicPr>
          <a:picLocks noChangeAspect="1" noChangeArrowheads="1"/>
        </xdr:cNvPicPr>
      </xdr:nvPicPr>
      <xdr:blipFill>
        <a:blip xmlns:r="http://schemas.openxmlformats.org/officeDocument/2006/relationships" r:embed="rId1" cstate="print"/>
        <a:srcRect/>
        <a:stretch>
          <a:fillRect/>
        </a:stretch>
      </xdr:blipFill>
      <xdr:spPr bwMode="auto">
        <a:xfrm>
          <a:off x="9525" y="333375"/>
          <a:ext cx="3019425" cy="733425"/>
        </a:xfrm>
        <a:prstGeom prst="rect">
          <a:avLst/>
        </a:prstGeom>
        <a:noFill/>
        <a:ln w="9525">
          <a:noFill/>
          <a:miter lim="800000"/>
          <a:headEnd/>
          <a:tailEnd/>
        </a:ln>
      </xdr:spPr>
    </xdr:pic>
    <xdr:clientData/>
  </xdr:twoCellAnchor>
  <xdr:twoCellAnchor editAs="oneCell">
    <xdr:from>
      <xdr:col>0</xdr:col>
      <xdr:colOff>9525</xdr:colOff>
      <xdr:row>0</xdr:row>
      <xdr:rowOff>333375</xdr:rowOff>
    </xdr:from>
    <xdr:to>
      <xdr:col>0</xdr:col>
      <xdr:colOff>3028950</xdr:colOff>
      <xdr:row>0</xdr:row>
      <xdr:rowOff>1066800</xdr:rowOff>
    </xdr:to>
    <xdr:pic>
      <xdr:nvPicPr>
        <xdr:cNvPr id="6927618" name="Picture 23"/>
        <xdr:cNvPicPr>
          <a:picLocks noChangeAspect="1" noChangeArrowheads="1"/>
        </xdr:cNvPicPr>
      </xdr:nvPicPr>
      <xdr:blipFill>
        <a:blip xmlns:r="http://schemas.openxmlformats.org/officeDocument/2006/relationships" r:embed="rId1" cstate="print"/>
        <a:srcRect/>
        <a:stretch>
          <a:fillRect/>
        </a:stretch>
      </xdr:blipFill>
      <xdr:spPr bwMode="auto">
        <a:xfrm>
          <a:off x="9525" y="333375"/>
          <a:ext cx="3019425" cy="733425"/>
        </a:xfrm>
        <a:prstGeom prst="rect">
          <a:avLst/>
        </a:prstGeom>
        <a:noFill/>
        <a:ln w="9525">
          <a:noFill/>
          <a:miter lim="800000"/>
          <a:headEnd/>
          <a:tailEnd/>
        </a:ln>
      </xdr:spPr>
    </xdr:pic>
    <xdr:clientData/>
  </xdr:twoCellAnchor>
  <xdr:oneCellAnchor>
    <xdr:from>
      <xdr:col>0</xdr:col>
      <xdr:colOff>76200</xdr:colOff>
      <xdr:row>1</xdr:row>
      <xdr:rowOff>85725</xdr:rowOff>
    </xdr:from>
    <xdr:ext cx="9154686" cy="492599"/>
    <xdr:sp macro="" textlink="">
      <xdr:nvSpPr>
        <xdr:cNvPr id="6" name="Testo 3"/>
        <xdr:cNvSpPr txBox="1">
          <a:spLocks noChangeArrowheads="1"/>
        </xdr:cNvSpPr>
      </xdr:nvSpPr>
      <xdr:spPr bwMode="auto">
        <a:xfrm>
          <a:off x="76200" y="1190625"/>
          <a:ext cx="9241966" cy="492599"/>
        </a:xfrm>
        <a:prstGeom prst="rect">
          <a:avLst/>
        </a:prstGeom>
        <a:solidFill>
          <a:schemeClr val="bg1">
            <a:lumMod val="85000"/>
          </a:schemeClr>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ctr" anchorCtr="0" upright="1">
          <a:noAutofit/>
        </a:bodyPr>
        <a:lstStyle/>
        <a:p>
          <a:pPr algn="l" rtl="0">
            <a:defRPr sz="1000"/>
          </a:pPr>
          <a:r>
            <a:rPr lang="it-IT" sz="1600" b="1" i="0" strike="noStrike">
              <a:solidFill>
                <a:srgbClr val="000000"/>
              </a:solidFill>
              <a:latin typeface="Arial" panose="020B0604020202020204" pitchFamily="34" charset="0"/>
              <a:cs typeface="Arial" panose="020B0604020202020204" pitchFamily="34" charset="0"/>
            </a:rPr>
            <a:t>Tabella 15 - </a:t>
          </a:r>
          <a:r>
            <a:rPr lang="it-IT" sz="1600" b="0" i="0">
              <a:latin typeface="Arial" pitchFamily="34" charset="0"/>
              <a:ea typeface="+mn-ea"/>
              <a:cs typeface="Arial" pitchFamily="34" charset="0"/>
            </a:rPr>
            <a:t>Fondi</a:t>
          </a:r>
          <a:r>
            <a:rPr lang="it-IT" sz="1600" b="0" i="0" baseline="0">
              <a:latin typeface="Arial" pitchFamily="34" charset="0"/>
              <a:ea typeface="+mn-ea"/>
              <a:cs typeface="Arial" pitchFamily="34" charset="0"/>
            </a:rPr>
            <a:t> per il trattamento accessorio	</a:t>
          </a:r>
          <a:r>
            <a:rPr lang="it-IT" sz="1600" b="1" i="0" strike="noStrike">
              <a:solidFill>
                <a:srgbClr val="000000"/>
              </a:solidFill>
              <a:latin typeface="Arial" panose="020B0604020202020204" pitchFamily="34" charset="0"/>
              <a:cs typeface="Arial" panose="020B0604020202020204" pitchFamily="34" charset="0"/>
            </a:rPr>
            <a:t>Macrocategoria: </a:t>
          </a:r>
          <a:r>
            <a:rPr lang="it-IT" sz="1600" b="1" i="0">
              <a:solidFill>
                <a:sysClr val="windowText" lastClr="000000"/>
              </a:solidFill>
              <a:latin typeface="Arial" pitchFamily="34" charset="0"/>
              <a:ea typeface="+mn-ea"/>
              <a:cs typeface="Arial" pitchFamily="34" charset="0"/>
            </a:rPr>
            <a:t>PERSONALE NON DIRIGENTE</a:t>
          </a:r>
          <a:endParaRPr lang="it-IT" sz="1600" b="1" i="0" strike="noStrike">
            <a:solidFill>
              <a:sysClr val="windowText" lastClr="000000"/>
            </a:solidFill>
            <a:latin typeface="Arial" panose="020B0604020202020204" pitchFamily="34" charset="0"/>
            <a:cs typeface="Arial" panose="020B0604020202020204" pitchFamily="34" charset="0"/>
          </a:endParaRPr>
        </a:p>
      </xdr:txBody>
    </xdr:sp>
    <xdr:clientData/>
  </xdr:oneCellAnchor>
</xdr:wsDr>
</file>

<file path=xl/drawings/drawing31.xml><?xml version="1.0" encoding="utf-8"?>
<xdr:wsDr xmlns:xdr="http://schemas.openxmlformats.org/drawingml/2006/spreadsheetDrawing" xmlns:a="http://schemas.openxmlformats.org/drawingml/2006/main">
  <xdr:twoCellAnchor editAs="oneCell">
    <xdr:from>
      <xdr:col>0</xdr:col>
      <xdr:colOff>28575</xdr:colOff>
      <xdr:row>1</xdr:row>
      <xdr:rowOff>47625</xdr:rowOff>
    </xdr:from>
    <xdr:to>
      <xdr:col>0</xdr:col>
      <xdr:colOff>2695575</xdr:colOff>
      <xdr:row>4</xdr:row>
      <xdr:rowOff>152400</xdr:rowOff>
    </xdr:to>
    <xdr:pic>
      <xdr:nvPicPr>
        <xdr:cNvPr id="6928512" name="Picture 23"/>
        <xdr:cNvPicPr>
          <a:picLocks noChangeAspect="1" noChangeArrowheads="1"/>
        </xdr:cNvPicPr>
      </xdr:nvPicPr>
      <xdr:blipFill>
        <a:blip xmlns:r="http://schemas.openxmlformats.org/officeDocument/2006/relationships" r:embed="rId1" cstate="print"/>
        <a:srcRect/>
        <a:stretch>
          <a:fillRect/>
        </a:stretch>
      </xdr:blipFill>
      <xdr:spPr bwMode="auto">
        <a:xfrm>
          <a:off x="28575" y="285750"/>
          <a:ext cx="2667000" cy="590550"/>
        </a:xfrm>
        <a:prstGeom prst="rect">
          <a:avLst/>
        </a:prstGeom>
        <a:noFill/>
        <a:ln w="9525">
          <a:noFill/>
          <a:miter lim="800000"/>
          <a:headEnd/>
          <a:tailEnd/>
        </a:ln>
      </xdr:spPr>
    </xdr:pic>
    <xdr:clientData/>
  </xdr:twoCellAnchor>
  <xdr:twoCellAnchor>
    <xdr:from>
      <xdr:col>0</xdr:col>
      <xdr:colOff>28577</xdr:colOff>
      <xdr:row>5</xdr:row>
      <xdr:rowOff>28575</xdr:rowOff>
    </xdr:from>
    <xdr:to>
      <xdr:col>1</xdr:col>
      <xdr:colOff>653408</xdr:colOff>
      <xdr:row>7</xdr:row>
      <xdr:rowOff>142875</xdr:rowOff>
    </xdr:to>
    <xdr:sp macro="" textlink="">
      <xdr:nvSpPr>
        <xdr:cNvPr id="3" name="Testo 3"/>
        <xdr:cNvSpPr txBox="1">
          <a:spLocks noChangeArrowheads="1"/>
        </xdr:cNvSpPr>
      </xdr:nvSpPr>
      <xdr:spPr bwMode="auto">
        <a:xfrm>
          <a:off x="28577" y="914400"/>
          <a:ext cx="4772024" cy="43815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rtl="0"/>
          <a:r>
            <a:rPr lang="it-IT" sz="900" b="1" i="0" strike="noStrike">
              <a:solidFill>
                <a:srgbClr val="000000"/>
              </a:solidFill>
              <a:latin typeface="Arial"/>
              <a:cs typeface="Arial"/>
            </a:rPr>
            <a:t>TABELLA 15 DETTAGLI</a:t>
          </a:r>
          <a:r>
            <a:rPr lang="it-IT" sz="900" b="1" i="0" strike="noStrike" baseline="0">
              <a:solidFill>
                <a:srgbClr val="000000"/>
              </a:solidFill>
              <a:latin typeface="Arial"/>
              <a:cs typeface="Arial"/>
            </a:rPr>
            <a:t>O </a:t>
          </a:r>
          <a:r>
            <a:rPr lang="it-IT" sz="900" b="1" i="0" strike="noStrike">
              <a:solidFill>
                <a:srgbClr val="000000"/>
              </a:solidFill>
              <a:latin typeface="Arial" pitchFamily="34" charset="0"/>
              <a:cs typeface="Arial" pitchFamily="34" charset="0"/>
            </a:rPr>
            <a:t>- </a:t>
          </a:r>
          <a:r>
            <a:rPr lang="it-IT" sz="1100" b="0" i="0">
              <a:effectLst/>
              <a:latin typeface="+mn-lt"/>
              <a:ea typeface="+mn-ea"/>
              <a:cs typeface="+mn-cs"/>
            </a:rPr>
            <a:t>FONDI PER LA CONTRATTAZIONE INTEGRATIVA</a:t>
          </a:r>
          <a:endParaRPr lang="it-IT" sz="1000">
            <a:effectLst/>
          </a:endParaRPr>
        </a:p>
        <a:p>
          <a:pPr rtl="0" eaLnBrk="1" fontAlgn="auto" latinLnBrk="0" hangingPunct="1"/>
          <a:r>
            <a:rPr lang="it-IT" sz="1100" b="1" i="0">
              <a:effectLst/>
              <a:latin typeface="+mn-lt"/>
              <a:ea typeface="+mn-ea"/>
              <a:cs typeface="+mn-cs"/>
            </a:rPr>
            <a:t>MACROCATEGORIA:     PERSONALE NON DIRIGENTE</a:t>
          </a:r>
          <a:endParaRPr lang="it-IT" sz="1000">
            <a:effectLst/>
          </a:endParaRPr>
        </a:p>
        <a:p>
          <a:pPr algn="l" rtl="0">
            <a:defRPr sz="1000"/>
          </a:pPr>
          <a:endParaRPr lang="it-IT" sz="1000" b="1" i="0" strike="noStrike">
            <a:solidFill>
              <a:srgbClr val="000000"/>
            </a:solidFill>
            <a:latin typeface="Arial"/>
            <a:cs typeface="Arial"/>
          </a:endParaRPr>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2</xdr:col>
      <xdr:colOff>3105150</xdr:colOff>
      <xdr:row>5</xdr:row>
      <xdr:rowOff>133350</xdr:rowOff>
    </xdr:from>
    <xdr:to>
      <xdr:col>2</xdr:col>
      <xdr:colOff>6210300</xdr:colOff>
      <xdr:row>6</xdr:row>
      <xdr:rowOff>609600</xdr:rowOff>
    </xdr:to>
    <xdr:pic>
      <xdr:nvPicPr>
        <xdr:cNvPr id="4927279" name="Picture 10"/>
        <xdr:cNvPicPr>
          <a:picLocks noChangeAspect="1" noChangeArrowheads="1"/>
        </xdr:cNvPicPr>
      </xdr:nvPicPr>
      <xdr:blipFill>
        <a:blip xmlns:r="http://schemas.openxmlformats.org/officeDocument/2006/relationships" r:embed="rId1" cstate="print"/>
        <a:srcRect/>
        <a:stretch>
          <a:fillRect/>
        </a:stretch>
      </xdr:blipFill>
      <xdr:spPr bwMode="auto">
        <a:xfrm>
          <a:off x="4133850" y="2076450"/>
          <a:ext cx="3105150" cy="733425"/>
        </a:xfrm>
        <a:prstGeom prst="rect">
          <a:avLst/>
        </a:prstGeom>
        <a:noFill/>
        <a:ln w="9525">
          <a:noFill/>
          <a:miter lim="800000"/>
          <a:headEnd/>
          <a:tailEnd/>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2</xdr:col>
      <xdr:colOff>3105150</xdr:colOff>
      <xdr:row>5</xdr:row>
      <xdr:rowOff>133350</xdr:rowOff>
    </xdr:from>
    <xdr:to>
      <xdr:col>2</xdr:col>
      <xdr:colOff>6210300</xdr:colOff>
      <xdr:row>6</xdr:row>
      <xdr:rowOff>609600</xdr:rowOff>
    </xdr:to>
    <xdr:pic>
      <xdr:nvPicPr>
        <xdr:cNvPr id="4928303" name="Picture 10"/>
        <xdr:cNvPicPr>
          <a:picLocks noChangeAspect="1" noChangeArrowheads="1"/>
        </xdr:cNvPicPr>
      </xdr:nvPicPr>
      <xdr:blipFill>
        <a:blip xmlns:r="http://schemas.openxmlformats.org/officeDocument/2006/relationships" r:embed="rId1" cstate="print"/>
        <a:srcRect/>
        <a:stretch>
          <a:fillRect/>
        </a:stretch>
      </xdr:blipFill>
      <xdr:spPr bwMode="auto">
        <a:xfrm>
          <a:off x="4133850" y="2076450"/>
          <a:ext cx="3105150" cy="733425"/>
        </a:xfrm>
        <a:prstGeom prst="rect">
          <a:avLst/>
        </a:prstGeom>
        <a:noFill/>
        <a:ln w="9525">
          <a:noFill/>
          <a:miter lim="800000"/>
          <a:headEnd/>
          <a:tailEnd/>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2</xdr:col>
      <xdr:colOff>3105150</xdr:colOff>
      <xdr:row>5</xdr:row>
      <xdr:rowOff>133350</xdr:rowOff>
    </xdr:from>
    <xdr:to>
      <xdr:col>2</xdr:col>
      <xdr:colOff>6210300</xdr:colOff>
      <xdr:row>6</xdr:row>
      <xdr:rowOff>609600</xdr:rowOff>
    </xdr:to>
    <xdr:pic>
      <xdr:nvPicPr>
        <xdr:cNvPr id="4929327" name="Picture 10"/>
        <xdr:cNvPicPr>
          <a:picLocks noChangeAspect="1" noChangeArrowheads="1"/>
        </xdr:cNvPicPr>
      </xdr:nvPicPr>
      <xdr:blipFill>
        <a:blip xmlns:r="http://schemas.openxmlformats.org/officeDocument/2006/relationships" r:embed="rId1" cstate="print"/>
        <a:srcRect/>
        <a:stretch>
          <a:fillRect/>
        </a:stretch>
      </xdr:blipFill>
      <xdr:spPr bwMode="auto">
        <a:xfrm>
          <a:off x="4133850" y="2076450"/>
          <a:ext cx="3105150" cy="733425"/>
        </a:xfrm>
        <a:prstGeom prst="rect">
          <a:avLst/>
        </a:prstGeom>
        <a:noFill/>
        <a:ln w="9525">
          <a:noFill/>
          <a:miter lim="800000"/>
          <a:headEnd/>
          <a:tailEnd/>
        </a:ln>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1</xdr:row>
      <xdr:rowOff>38100</xdr:rowOff>
    </xdr:from>
    <xdr:to>
      <xdr:col>0</xdr:col>
      <xdr:colOff>4662462</xdr:colOff>
      <xdr:row>1</xdr:row>
      <xdr:rowOff>266700</xdr:rowOff>
    </xdr:to>
    <xdr:sp macro="" textlink="">
      <xdr:nvSpPr>
        <xdr:cNvPr id="2" name="Testo 4"/>
        <xdr:cNvSpPr txBox="1">
          <a:spLocks noChangeArrowheads="1"/>
        </xdr:cNvSpPr>
      </xdr:nvSpPr>
      <xdr:spPr bwMode="auto">
        <a:xfrm>
          <a:off x="0" y="171450"/>
          <a:ext cx="524853" cy="9525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RICONCILIAZIONE</a:t>
          </a:r>
          <a:endParaRPr lang="it-IT" sz="1000" b="0" i="0" strike="noStrike">
            <a:solidFill>
              <a:srgbClr val="000000"/>
            </a:solidFill>
            <a:latin typeface="Arial"/>
            <a:cs typeface="Arial"/>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0</xdr:colOff>
      <xdr:row>0</xdr:row>
      <xdr:rowOff>0</xdr:rowOff>
    </xdr:from>
    <xdr:to>
      <xdr:col>10</xdr:col>
      <xdr:colOff>0</xdr:colOff>
      <xdr:row>0</xdr:row>
      <xdr:rowOff>0</xdr:rowOff>
    </xdr:to>
    <xdr:sp macro="" textlink="">
      <xdr:nvSpPr>
        <xdr:cNvPr id="2" name="Testo 4"/>
        <xdr:cNvSpPr txBox="1">
          <a:spLocks noChangeArrowheads="1"/>
        </xdr:cNvSpPr>
      </xdr:nvSpPr>
      <xdr:spPr bwMode="auto">
        <a:xfrm>
          <a:off x="9734550"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xdr:txBody>
    </xdr:sp>
    <xdr:clientData/>
  </xdr:twoCellAnchor>
  <xdr:twoCellAnchor>
    <xdr:from>
      <xdr:col>10</xdr:col>
      <xdr:colOff>0</xdr:colOff>
      <xdr:row>0</xdr:row>
      <xdr:rowOff>0</xdr:rowOff>
    </xdr:from>
    <xdr:to>
      <xdr:col>10</xdr:col>
      <xdr:colOff>0</xdr:colOff>
      <xdr:row>0</xdr:row>
      <xdr:rowOff>0</xdr:rowOff>
    </xdr:to>
    <xdr:sp macro="" textlink="">
      <xdr:nvSpPr>
        <xdr:cNvPr id="3" name="Testo 2"/>
        <xdr:cNvSpPr>
          <a:spLocks noChangeArrowheads="1"/>
        </xdr:cNvSpPr>
      </xdr:nvSpPr>
      <xdr:spPr bwMode="auto">
        <a:xfrm>
          <a:off x="9734550"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15</xdr:col>
      <xdr:colOff>0</xdr:colOff>
      <xdr:row>0</xdr:row>
      <xdr:rowOff>0</xdr:rowOff>
    </xdr:from>
    <xdr:to>
      <xdr:col>15</xdr:col>
      <xdr:colOff>0</xdr:colOff>
      <xdr:row>0</xdr:row>
      <xdr:rowOff>0</xdr:rowOff>
    </xdr:to>
    <xdr:sp macro="" textlink="">
      <xdr:nvSpPr>
        <xdr:cNvPr id="2" name="Testo 4"/>
        <xdr:cNvSpPr txBox="1">
          <a:spLocks noChangeArrowheads="1"/>
        </xdr:cNvSpPr>
      </xdr:nvSpPr>
      <xdr:spPr bwMode="auto">
        <a:xfrm>
          <a:off x="12296775"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xdr:txBody>
    </xdr:sp>
    <xdr:clientData/>
  </xdr:twoCellAnchor>
  <xdr:twoCellAnchor>
    <xdr:from>
      <xdr:col>15</xdr:col>
      <xdr:colOff>0</xdr:colOff>
      <xdr:row>0</xdr:row>
      <xdr:rowOff>0</xdr:rowOff>
    </xdr:from>
    <xdr:to>
      <xdr:col>15</xdr:col>
      <xdr:colOff>0</xdr:colOff>
      <xdr:row>0</xdr:row>
      <xdr:rowOff>0</xdr:rowOff>
    </xdr:to>
    <xdr:sp macro="" textlink="">
      <xdr:nvSpPr>
        <xdr:cNvPr id="3" name="Testo 2"/>
        <xdr:cNvSpPr>
          <a:spLocks noChangeArrowheads="1"/>
        </xdr:cNvSpPr>
      </xdr:nvSpPr>
      <xdr:spPr bwMode="auto">
        <a:xfrm>
          <a:off x="12296775"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7</xdr:col>
      <xdr:colOff>0</xdr:colOff>
      <xdr:row>0</xdr:row>
      <xdr:rowOff>0</xdr:rowOff>
    </xdr:from>
    <xdr:to>
      <xdr:col>7</xdr:col>
      <xdr:colOff>0</xdr:colOff>
      <xdr:row>0</xdr:row>
      <xdr:rowOff>0</xdr:rowOff>
    </xdr:to>
    <xdr:sp macro="" textlink="">
      <xdr:nvSpPr>
        <xdr:cNvPr id="2" name="Testo 4"/>
        <xdr:cNvSpPr txBox="1">
          <a:spLocks noChangeArrowheads="1"/>
        </xdr:cNvSpPr>
      </xdr:nvSpPr>
      <xdr:spPr bwMode="auto">
        <a:xfrm>
          <a:off x="8134350"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 name="Testo 2"/>
        <xdr:cNvSpPr>
          <a:spLocks noChangeArrowheads="1"/>
        </xdr:cNvSpPr>
      </xdr:nvSpPr>
      <xdr:spPr bwMode="auto">
        <a:xfrm>
          <a:off x="8134350"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7</xdr:col>
      <xdr:colOff>0</xdr:colOff>
      <xdr:row>0</xdr:row>
      <xdr:rowOff>0</xdr:rowOff>
    </xdr:from>
    <xdr:to>
      <xdr:col>7</xdr:col>
      <xdr:colOff>0</xdr:colOff>
      <xdr:row>0</xdr:row>
      <xdr:rowOff>0</xdr:rowOff>
    </xdr:to>
    <xdr:sp macro="" textlink="">
      <xdr:nvSpPr>
        <xdr:cNvPr id="2" name="Testo 4"/>
        <xdr:cNvSpPr txBox="1">
          <a:spLocks noChangeArrowheads="1"/>
        </xdr:cNvSpPr>
      </xdr:nvSpPr>
      <xdr:spPr bwMode="auto">
        <a:xfrm>
          <a:off x="8353425"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 name="Testo 2"/>
        <xdr:cNvSpPr>
          <a:spLocks noChangeArrowheads="1"/>
        </xdr:cNvSpPr>
      </xdr:nvSpPr>
      <xdr:spPr bwMode="auto">
        <a:xfrm>
          <a:off x="8353425"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2324100</xdr:colOff>
      <xdr:row>2</xdr:row>
      <xdr:rowOff>0</xdr:rowOff>
    </xdr:from>
    <xdr:to>
      <xdr:col>0</xdr:col>
      <xdr:colOff>2324100</xdr:colOff>
      <xdr:row>2</xdr:row>
      <xdr:rowOff>0</xdr:rowOff>
    </xdr:to>
    <xdr:sp macro="" textlink="">
      <xdr:nvSpPr>
        <xdr:cNvPr id="6903555" name="Line 1"/>
        <xdr:cNvSpPr>
          <a:spLocks noChangeShapeType="1"/>
        </xdr:cNvSpPr>
      </xdr:nvSpPr>
      <xdr:spPr bwMode="auto">
        <a:xfrm>
          <a:off x="2324100" y="11049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2324100</xdr:colOff>
      <xdr:row>2</xdr:row>
      <xdr:rowOff>0</xdr:rowOff>
    </xdr:to>
    <xdr:sp macro="" textlink="">
      <xdr:nvSpPr>
        <xdr:cNvPr id="6903556" name="Line 2"/>
        <xdr:cNvSpPr>
          <a:spLocks noChangeShapeType="1"/>
        </xdr:cNvSpPr>
      </xdr:nvSpPr>
      <xdr:spPr bwMode="auto">
        <a:xfrm>
          <a:off x="2324100" y="11049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6903557" name="Line 3"/>
        <xdr:cNvSpPr>
          <a:spLocks noChangeShapeType="1"/>
        </xdr:cNvSpPr>
      </xdr:nvSpPr>
      <xdr:spPr bwMode="auto">
        <a:xfrm>
          <a:off x="200025" y="11049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6903558" name="Line 4"/>
        <xdr:cNvSpPr>
          <a:spLocks noChangeShapeType="1"/>
        </xdr:cNvSpPr>
      </xdr:nvSpPr>
      <xdr:spPr bwMode="auto">
        <a:xfrm>
          <a:off x="352425" y="11049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6903559" name="Line 5"/>
        <xdr:cNvSpPr>
          <a:spLocks noChangeShapeType="1"/>
        </xdr:cNvSpPr>
      </xdr:nvSpPr>
      <xdr:spPr bwMode="auto">
        <a:xfrm>
          <a:off x="2105025" y="11049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6903560" name="Line 6"/>
        <xdr:cNvSpPr>
          <a:spLocks noChangeShapeType="1"/>
        </xdr:cNvSpPr>
      </xdr:nvSpPr>
      <xdr:spPr bwMode="auto">
        <a:xfrm>
          <a:off x="1228725" y="11049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6903561" name="Line 7"/>
        <xdr:cNvSpPr>
          <a:spLocks noChangeShapeType="1"/>
        </xdr:cNvSpPr>
      </xdr:nvSpPr>
      <xdr:spPr bwMode="auto">
        <a:xfrm>
          <a:off x="1066800" y="11049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6903562" name="Line 8"/>
        <xdr:cNvSpPr>
          <a:spLocks noChangeShapeType="1"/>
        </xdr:cNvSpPr>
      </xdr:nvSpPr>
      <xdr:spPr bwMode="auto">
        <a:xfrm>
          <a:off x="1885950" y="11049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2324100</xdr:colOff>
      <xdr:row>2</xdr:row>
      <xdr:rowOff>0</xdr:rowOff>
    </xdr:to>
    <xdr:sp macro="" textlink="">
      <xdr:nvSpPr>
        <xdr:cNvPr id="6903563" name="Line 9"/>
        <xdr:cNvSpPr>
          <a:spLocks noChangeShapeType="1"/>
        </xdr:cNvSpPr>
      </xdr:nvSpPr>
      <xdr:spPr bwMode="auto">
        <a:xfrm>
          <a:off x="2324100" y="1104900"/>
          <a:ext cx="0" cy="0"/>
        </a:xfrm>
        <a:prstGeom prst="line">
          <a:avLst/>
        </a:prstGeom>
        <a:noFill/>
        <a:ln w="9525">
          <a:solidFill>
            <a:srgbClr val="000000"/>
          </a:solidFill>
          <a:round/>
          <a:headEnd/>
          <a:tailEnd/>
        </a:ln>
      </xdr:spPr>
    </xdr:sp>
    <xdr:clientData/>
  </xdr:twoCellAnchor>
  <xdr:twoCellAnchor editAs="oneCell">
    <xdr:from>
      <xdr:col>0</xdr:col>
      <xdr:colOff>28575</xdr:colOff>
      <xdr:row>1</xdr:row>
      <xdr:rowOff>47625</xdr:rowOff>
    </xdr:from>
    <xdr:to>
      <xdr:col>0</xdr:col>
      <xdr:colOff>3114675</xdr:colOff>
      <xdr:row>1</xdr:row>
      <xdr:rowOff>781050</xdr:rowOff>
    </xdr:to>
    <xdr:pic>
      <xdr:nvPicPr>
        <xdr:cNvPr id="6903564" name="Picture 10"/>
        <xdr:cNvPicPr>
          <a:picLocks noChangeAspect="1" noChangeArrowheads="1"/>
        </xdr:cNvPicPr>
      </xdr:nvPicPr>
      <xdr:blipFill>
        <a:blip xmlns:r="http://schemas.openxmlformats.org/officeDocument/2006/relationships" r:embed="rId1" cstate="print"/>
        <a:srcRect/>
        <a:stretch>
          <a:fillRect/>
        </a:stretch>
      </xdr:blipFill>
      <xdr:spPr bwMode="auto">
        <a:xfrm>
          <a:off x="28575" y="257175"/>
          <a:ext cx="3086100" cy="733425"/>
        </a:xfrm>
        <a:prstGeom prst="rect">
          <a:avLst/>
        </a:prstGeom>
        <a:noFill/>
        <a:ln w="9525">
          <a:noFill/>
          <a:miter lim="800000"/>
          <a:headEnd/>
          <a:tailEnd/>
        </a:ln>
      </xdr:spPr>
    </xdr:pic>
    <xdr:clientData/>
  </xdr:twoCellAnchor>
  <xdr:twoCellAnchor>
    <xdr:from>
      <xdr:col>0</xdr:col>
      <xdr:colOff>11430</xdr:colOff>
      <xdr:row>2</xdr:row>
      <xdr:rowOff>1905</xdr:rowOff>
    </xdr:from>
    <xdr:to>
      <xdr:col>18</xdr:col>
      <xdr:colOff>4451</xdr:colOff>
      <xdr:row>2</xdr:row>
      <xdr:rowOff>447742</xdr:rowOff>
    </xdr:to>
    <xdr:sp macro="" textlink="">
      <xdr:nvSpPr>
        <xdr:cNvPr id="12" name="CasellaDiTesto 11"/>
        <xdr:cNvSpPr txBox="1"/>
      </xdr:nvSpPr>
      <xdr:spPr>
        <a:xfrm>
          <a:off x="19050" y="1114425"/>
          <a:ext cx="13611225"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a:solidFill>
                <a:srgbClr val="FF0000"/>
              </a:solidFill>
              <a:latin typeface="Arial" pitchFamily="34" charset="0"/>
              <a:cs typeface="Arial" pitchFamily="34" charset="0"/>
            </a:rPr>
            <a:t>Per informazioni relative a questa tabella, contattare l'assistenza NSIS al numero 800178178 </a:t>
          </a:r>
        </a:p>
        <a:p>
          <a:pPr algn="ctr"/>
          <a:r>
            <a:rPr lang="it-IT" sz="1100" b="1">
              <a:solidFill>
                <a:srgbClr val="FF0000"/>
              </a:solidFill>
              <a:latin typeface="Arial" pitchFamily="34" charset="0"/>
              <a:cs typeface="Arial" pitchFamily="34" charset="0"/>
            </a:rPr>
            <a:t>o all'indirizzo servicedesk@almavivaitalia.it</a:t>
          </a:r>
        </a:p>
      </xdr:txBody>
    </xdr:sp>
    <xdr:clientData/>
  </xdr:twoCellAnchor>
  <xdr:twoCellAnchor>
    <xdr:from>
      <xdr:col>0</xdr:col>
      <xdr:colOff>3289935</xdr:colOff>
      <xdr:row>1</xdr:row>
      <xdr:rowOff>428625</xdr:rowOff>
    </xdr:from>
    <xdr:to>
      <xdr:col>13</xdr:col>
      <xdr:colOff>26713</xdr:colOff>
      <xdr:row>1</xdr:row>
      <xdr:rowOff>874462</xdr:rowOff>
    </xdr:to>
    <xdr:sp macro="" textlink="">
      <xdr:nvSpPr>
        <xdr:cNvPr id="13" name="CasellaDiTesto 12"/>
        <xdr:cNvSpPr txBox="1"/>
      </xdr:nvSpPr>
      <xdr:spPr>
        <a:xfrm flipH="1">
          <a:off x="3286125" y="638175"/>
          <a:ext cx="7296150"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baseline="0" smtClean="0">
              <a:solidFill>
                <a:srgbClr val="00B050"/>
              </a:solidFill>
              <a:latin typeface="+mn-lt"/>
              <a:ea typeface="+mn-ea"/>
              <a:cs typeface="+mn-cs"/>
            </a:rPr>
            <a:t>Si richiede la compilazione di una tabella per ciascun presidio afferente l’ente. Inoltre è necessario compilare un’ulteriore tabella con le informazioni strettamente legate all’ente stesso (codificato come “030”+cod.ente)</a:t>
          </a:r>
          <a:endParaRPr lang="it-IT" sz="1100" b="1">
            <a:solidFill>
              <a:srgbClr val="00B050"/>
            </a:solidFill>
            <a:latin typeface="Arial" pitchFamily="34" charset="0"/>
            <a:cs typeface="Arial" pitchFamily="34" charset="0"/>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2" name="Testo 4"/>
        <xdr:cNvSpPr txBox="1">
          <a:spLocks noChangeArrowheads="1"/>
        </xdr:cNvSpPr>
      </xdr:nvSpPr>
      <xdr:spPr bwMode="auto">
        <a:xfrm>
          <a:off x="6637020"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a:p>
          <a:pPr algn="ctr" rtl="0">
            <a:defRPr sz="1000"/>
          </a:pPr>
          <a:endParaRPr lang="it-IT" sz="1000" b="1" i="0" strike="noStrike">
            <a:solidFill>
              <a:srgbClr val="000000"/>
            </a:solidFill>
            <a:latin typeface="Arial"/>
            <a:cs typeface="Arial"/>
          </a:endParaRPr>
        </a:p>
      </xdr:txBody>
    </xdr:sp>
    <xdr:clientData/>
  </xdr:twoCellAnchor>
  <xdr:twoCellAnchor>
    <xdr:from>
      <xdr:col>4</xdr:col>
      <xdr:colOff>0</xdr:colOff>
      <xdr:row>0</xdr:row>
      <xdr:rowOff>0</xdr:rowOff>
    </xdr:from>
    <xdr:to>
      <xdr:col>4</xdr:col>
      <xdr:colOff>0</xdr:colOff>
      <xdr:row>0</xdr:row>
      <xdr:rowOff>0</xdr:rowOff>
    </xdr:to>
    <xdr:sp macro="" textlink="">
      <xdr:nvSpPr>
        <xdr:cNvPr id="3" name="Testo 2"/>
        <xdr:cNvSpPr>
          <a:spLocks noChangeArrowheads="1"/>
        </xdr:cNvSpPr>
      </xdr:nvSpPr>
      <xdr:spPr bwMode="auto">
        <a:xfrm>
          <a:off x="6637020"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2" name="Testo 4"/>
        <xdr:cNvSpPr txBox="1">
          <a:spLocks noChangeArrowheads="1"/>
        </xdr:cNvSpPr>
      </xdr:nvSpPr>
      <xdr:spPr bwMode="auto">
        <a:xfrm>
          <a:off x="7757160"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a:p>
          <a:pPr algn="ctr" rtl="0">
            <a:defRPr sz="1000"/>
          </a:pPr>
          <a:endParaRPr lang="it-IT" sz="1000" b="1" i="0" strike="noStrike">
            <a:solidFill>
              <a:srgbClr val="000000"/>
            </a:solidFill>
            <a:latin typeface="Arial"/>
            <a:cs typeface="Arial"/>
          </a:endParaRPr>
        </a:p>
      </xdr:txBody>
    </xdr:sp>
    <xdr:clientData/>
  </xdr:twoCellAnchor>
  <xdr:twoCellAnchor>
    <xdr:from>
      <xdr:col>4</xdr:col>
      <xdr:colOff>0</xdr:colOff>
      <xdr:row>0</xdr:row>
      <xdr:rowOff>0</xdr:rowOff>
    </xdr:from>
    <xdr:to>
      <xdr:col>4</xdr:col>
      <xdr:colOff>0</xdr:colOff>
      <xdr:row>0</xdr:row>
      <xdr:rowOff>0</xdr:rowOff>
    </xdr:to>
    <xdr:sp macro="" textlink="">
      <xdr:nvSpPr>
        <xdr:cNvPr id="3" name="Testo 2"/>
        <xdr:cNvSpPr>
          <a:spLocks noChangeArrowheads="1"/>
        </xdr:cNvSpPr>
      </xdr:nvSpPr>
      <xdr:spPr bwMode="auto">
        <a:xfrm>
          <a:off x="7757160"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2324100</xdr:colOff>
      <xdr:row>2</xdr:row>
      <xdr:rowOff>0</xdr:rowOff>
    </xdr:from>
    <xdr:to>
      <xdr:col>0</xdr:col>
      <xdr:colOff>2324100</xdr:colOff>
      <xdr:row>2</xdr:row>
      <xdr:rowOff>0</xdr:rowOff>
    </xdr:to>
    <xdr:sp macro="" textlink="">
      <xdr:nvSpPr>
        <xdr:cNvPr id="6904576" name="Line 1"/>
        <xdr:cNvSpPr>
          <a:spLocks noChangeShapeType="1"/>
        </xdr:cNvSpPr>
      </xdr:nvSpPr>
      <xdr:spPr bwMode="auto">
        <a:xfrm>
          <a:off x="2324100" y="11049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2324100</xdr:colOff>
      <xdr:row>2</xdr:row>
      <xdr:rowOff>0</xdr:rowOff>
    </xdr:to>
    <xdr:sp macro="" textlink="">
      <xdr:nvSpPr>
        <xdr:cNvPr id="6904577" name="Line 2"/>
        <xdr:cNvSpPr>
          <a:spLocks noChangeShapeType="1"/>
        </xdr:cNvSpPr>
      </xdr:nvSpPr>
      <xdr:spPr bwMode="auto">
        <a:xfrm>
          <a:off x="2324100" y="11049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6904578" name="Line 3"/>
        <xdr:cNvSpPr>
          <a:spLocks noChangeShapeType="1"/>
        </xdr:cNvSpPr>
      </xdr:nvSpPr>
      <xdr:spPr bwMode="auto">
        <a:xfrm>
          <a:off x="200025" y="11049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6904579" name="Line 4"/>
        <xdr:cNvSpPr>
          <a:spLocks noChangeShapeType="1"/>
        </xdr:cNvSpPr>
      </xdr:nvSpPr>
      <xdr:spPr bwMode="auto">
        <a:xfrm>
          <a:off x="352425" y="11049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6904580" name="Line 5"/>
        <xdr:cNvSpPr>
          <a:spLocks noChangeShapeType="1"/>
        </xdr:cNvSpPr>
      </xdr:nvSpPr>
      <xdr:spPr bwMode="auto">
        <a:xfrm>
          <a:off x="2105025" y="11049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6904581" name="Line 6"/>
        <xdr:cNvSpPr>
          <a:spLocks noChangeShapeType="1"/>
        </xdr:cNvSpPr>
      </xdr:nvSpPr>
      <xdr:spPr bwMode="auto">
        <a:xfrm>
          <a:off x="1228725" y="11049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6904582" name="Line 7"/>
        <xdr:cNvSpPr>
          <a:spLocks noChangeShapeType="1"/>
        </xdr:cNvSpPr>
      </xdr:nvSpPr>
      <xdr:spPr bwMode="auto">
        <a:xfrm>
          <a:off x="1066800" y="11049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6904583" name="Line 8"/>
        <xdr:cNvSpPr>
          <a:spLocks noChangeShapeType="1"/>
        </xdr:cNvSpPr>
      </xdr:nvSpPr>
      <xdr:spPr bwMode="auto">
        <a:xfrm>
          <a:off x="1885950" y="11049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2324100</xdr:colOff>
      <xdr:row>2</xdr:row>
      <xdr:rowOff>0</xdr:rowOff>
    </xdr:to>
    <xdr:sp macro="" textlink="">
      <xdr:nvSpPr>
        <xdr:cNvPr id="6904584" name="Line 9"/>
        <xdr:cNvSpPr>
          <a:spLocks noChangeShapeType="1"/>
        </xdr:cNvSpPr>
      </xdr:nvSpPr>
      <xdr:spPr bwMode="auto">
        <a:xfrm>
          <a:off x="2324100" y="1104900"/>
          <a:ext cx="0" cy="0"/>
        </a:xfrm>
        <a:prstGeom prst="line">
          <a:avLst/>
        </a:prstGeom>
        <a:noFill/>
        <a:ln w="9525">
          <a:solidFill>
            <a:srgbClr val="000000"/>
          </a:solidFill>
          <a:round/>
          <a:headEnd/>
          <a:tailEnd/>
        </a:ln>
      </xdr:spPr>
    </xdr:sp>
    <xdr:clientData/>
  </xdr:twoCellAnchor>
  <xdr:twoCellAnchor editAs="oneCell">
    <xdr:from>
      <xdr:col>0</xdr:col>
      <xdr:colOff>28575</xdr:colOff>
      <xdr:row>1</xdr:row>
      <xdr:rowOff>47625</xdr:rowOff>
    </xdr:from>
    <xdr:to>
      <xdr:col>0</xdr:col>
      <xdr:colOff>2724150</xdr:colOff>
      <xdr:row>1</xdr:row>
      <xdr:rowOff>695325</xdr:rowOff>
    </xdr:to>
    <xdr:pic>
      <xdr:nvPicPr>
        <xdr:cNvPr id="6904585" name="Picture 10"/>
        <xdr:cNvPicPr>
          <a:picLocks noChangeAspect="1" noChangeArrowheads="1"/>
        </xdr:cNvPicPr>
      </xdr:nvPicPr>
      <xdr:blipFill>
        <a:blip xmlns:r="http://schemas.openxmlformats.org/officeDocument/2006/relationships" r:embed="rId1" cstate="print"/>
        <a:srcRect/>
        <a:stretch>
          <a:fillRect/>
        </a:stretch>
      </xdr:blipFill>
      <xdr:spPr bwMode="auto">
        <a:xfrm>
          <a:off x="28575" y="257175"/>
          <a:ext cx="2695575" cy="647700"/>
        </a:xfrm>
        <a:prstGeom prst="rect">
          <a:avLst/>
        </a:prstGeom>
        <a:noFill/>
        <a:ln w="9525">
          <a:noFill/>
          <a:miter lim="800000"/>
          <a:headEnd/>
          <a:tailEnd/>
        </a:ln>
      </xdr:spPr>
    </xdr:pic>
    <xdr:clientData/>
  </xdr:twoCellAnchor>
  <xdr:twoCellAnchor>
    <xdr:from>
      <xdr:col>0</xdr:col>
      <xdr:colOff>1</xdr:colOff>
      <xdr:row>2</xdr:row>
      <xdr:rowOff>0</xdr:rowOff>
    </xdr:from>
    <xdr:to>
      <xdr:col>13</xdr:col>
      <xdr:colOff>661029</xdr:colOff>
      <xdr:row>2</xdr:row>
      <xdr:rowOff>430596</xdr:rowOff>
    </xdr:to>
    <xdr:sp macro="" textlink="">
      <xdr:nvSpPr>
        <xdr:cNvPr id="12" name="CasellaDiTesto 11"/>
        <xdr:cNvSpPr txBox="1"/>
      </xdr:nvSpPr>
      <xdr:spPr>
        <a:xfrm>
          <a:off x="1" y="1104900"/>
          <a:ext cx="10810875"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a:solidFill>
                <a:srgbClr val="FF0000"/>
              </a:solidFill>
              <a:latin typeface="Arial" pitchFamily="34" charset="0"/>
              <a:cs typeface="Arial" pitchFamily="34" charset="0"/>
            </a:rPr>
            <a:t>Per informazioni relative a questa tabella, contattare l'assistenza NSIS al numero 800178178 </a:t>
          </a:r>
        </a:p>
        <a:p>
          <a:pPr algn="ctr"/>
          <a:r>
            <a:rPr lang="it-IT" sz="1100" b="1">
              <a:solidFill>
                <a:srgbClr val="FF0000"/>
              </a:solidFill>
              <a:latin typeface="Arial" pitchFamily="34" charset="0"/>
              <a:cs typeface="Arial" pitchFamily="34" charset="0"/>
            </a:rPr>
            <a:t>o all'indirizzo servicedesk@almavivaitalia.it</a:t>
          </a:r>
        </a:p>
      </xdr:txBody>
    </xdr:sp>
    <xdr:clientData/>
  </xdr:twoCellAnchor>
  <xdr:twoCellAnchor>
    <xdr:from>
      <xdr:col>1</xdr:col>
      <xdr:colOff>114300</xdr:colOff>
      <xdr:row>1</xdr:row>
      <xdr:rowOff>457200</xdr:rowOff>
    </xdr:from>
    <xdr:to>
      <xdr:col>13</xdr:col>
      <xdr:colOff>76200</xdr:colOff>
      <xdr:row>2</xdr:row>
      <xdr:rowOff>0</xdr:rowOff>
    </xdr:to>
    <xdr:sp macro="" textlink="">
      <xdr:nvSpPr>
        <xdr:cNvPr id="14" name="CasellaDiTesto 13"/>
        <xdr:cNvSpPr txBox="1"/>
      </xdr:nvSpPr>
      <xdr:spPr>
        <a:xfrm flipH="1">
          <a:off x="2933700" y="666750"/>
          <a:ext cx="7296150"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baseline="0" smtClean="0">
              <a:solidFill>
                <a:srgbClr val="00B050"/>
              </a:solidFill>
              <a:latin typeface="+mn-lt"/>
              <a:ea typeface="+mn-ea"/>
              <a:cs typeface="+mn-cs"/>
            </a:rPr>
            <a:t>Si richiede la compilazione di una tabella per ciascun presidio afferente l’ente. Inoltre è necessario compilare un’ulteriore tabella con le informazioni strettamente legate all’ente stesso (codificato come “030”+cod.ente)</a:t>
          </a:r>
          <a:endParaRPr lang="it-IT" sz="1100" b="1">
            <a:solidFill>
              <a:srgbClr val="00B050"/>
            </a:solidFill>
            <a:latin typeface="Arial" pitchFamily="34" charset="0"/>
            <a:cs typeface="Arial"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200025</xdr:colOff>
      <xdr:row>1</xdr:row>
      <xdr:rowOff>0</xdr:rowOff>
    </xdr:from>
    <xdr:to>
      <xdr:col>0</xdr:col>
      <xdr:colOff>200025</xdr:colOff>
      <xdr:row>1</xdr:row>
      <xdr:rowOff>0</xdr:rowOff>
    </xdr:to>
    <xdr:sp macro="" textlink="">
      <xdr:nvSpPr>
        <xdr:cNvPr id="7016193" name="Line 1"/>
        <xdr:cNvSpPr>
          <a:spLocks noChangeShapeType="1"/>
        </xdr:cNvSpPr>
      </xdr:nvSpPr>
      <xdr:spPr bwMode="auto">
        <a:xfrm>
          <a:off x="200025" y="209550"/>
          <a:ext cx="0" cy="0"/>
        </a:xfrm>
        <a:prstGeom prst="line">
          <a:avLst/>
        </a:prstGeom>
        <a:noFill/>
        <a:ln w="9525">
          <a:solidFill>
            <a:srgbClr val="000000"/>
          </a:solidFill>
          <a:round/>
          <a:headEnd/>
          <a:tailEnd/>
        </a:ln>
      </xdr:spPr>
    </xdr:sp>
    <xdr:clientData/>
  </xdr:twoCellAnchor>
  <xdr:twoCellAnchor>
    <xdr:from>
      <xdr:col>0</xdr:col>
      <xdr:colOff>314325</xdr:colOff>
      <xdr:row>1</xdr:row>
      <xdr:rowOff>0</xdr:rowOff>
    </xdr:from>
    <xdr:to>
      <xdr:col>0</xdr:col>
      <xdr:colOff>314325</xdr:colOff>
      <xdr:row>1</xdr:row>
      <xdr:rowOff>0</xdr:rowOff>
    </xdr:to>
    <xdr:sp macro="" textlink="">
      <xdr:nvSpPr>
        <xdr:cNvPr id="7016194" name="Line 2"/>
        <xdr:cNvSpPr>
          <a:spLocks noChangeShapeType="1"/>
        </xdr:cNvSpPr>
      </xdr:nvSpPr>
      <xdr:spPr bwMode="auto">
        <a:xfrm>
          <a:off x="314325" y="209550"/>
          <a:ext cx="0" cy="0"/>
        </a:xfrm>
        <a:prstGeom prst="line">
          <a:avLst/>
        </a:prstGeom>
        <a:noFill/>
        <a:ln w="9525">
          <a:solidFill>
            <a:srgbClr val="000000"/>
          </a:solidFill>
          <a:round/>
          <a:headEnd/>
          <a:tailEnd/>
        </a:ln>
      </xdr:spPr>
    </xdr:sp>
    <xdr:clientData/>
  </xdr:twoCellAnchor>
  <xdr:twoCellAnchor>
    <xdr:from>
      <xdr:col>0</xdr:col>
      <xdr:colOff>314325</xdr:colOff>
      <xdr:row>1</xdr:row>
      <xdr:rowOff>0</xdr:rowOff>
    </xdr:from>
    <xdr:to>
      <xdr:col>0</xdr:col>
      <xdr:colOff>314325</xdr:colOff>
      <xdr:row>1</xdr:row>
      <xdr:rowOff>0</xdr:rowOff>
    </xdr:to>
    <xdr:sp macro="" textlink="">
      <xdr:nvSpPr>
        <xdr:cNvPr id="7016195" name="Line 3"/>
        <xdr:cNvSpPr>
          <a:spLocks noChangeShapeType="1"/>
        </xdr:cNvSpPr>
      </xdr:nvSpPr>
      <xdr:spPr bwMode="auto">
        <a:xfrm>
          <a:off x="314325" y="209550"/>
          <a:ext cx="0" cy="0"/>
        </a:xfrm>
        <a:prstGeom prst="line">
          <a:avLst/>
        </a:prstGeom>
        <a:noFill/>
        <a:ln w="9525">
          <a:solidFill>
            <a:srgbClr val="000000"/>
          </a:solidFill>
          <a:round/>
          <a:headEnd/>
          <a:tailEnd/>
        </a:ln>
      </xdr:spPr>
    </xdr:sp>
    <xdr:clientData/>
  </xdr:twoCellAnchor>
  <xdr:twoCellAnchor>
    <xdr:from>
      <xdr:col>0</xdr:col>
      <xdr:colOff>314325</xdr:colOff>
      <xdr:row>1</xdr:row>
      <xdr:rowOff>0</xdr:rowOff>
    </xdr:from>
    <xdr:to>
      <xdr:col>0</xdr:col>
      <xdr:colOff>314325</xdr:colOff>
      <xdr:row>1</xdr:row>
      <xdr:rowOff>0</xdr:rowOff>
    </xdr:to>
    <xdr:sp macro="" textlink="">
      <xdr:nvSpPr>
        <xdr:cNvPr id="7016196" name="Line 4"/>
        <xdr:cNvSpPr>
          <a:spLocks noChangeShapeType="1"/>
        </xdr:cNvSpPr>
      </xdr:nvSpPr>
      <xdr:spPr bwMode="auto">
        <a:xfrm>
          <a:off x="314325" y="209550"/>
          <a:ext cx="0" cy="0"/>
        </a:xfrm>
        <a:prstGeom prst="line">
          <a:avLst/>
        </a:prstGeom>
        <a:noFill/>
        <a:ln w="9525">
          <a:solidFill>
            <a:srgbClr val="000000"/>
          </a:solidFill>
          <a:round/>
          <a:headEnd/>
          <a:tailEnd/>
        </a:ln>
      </xdr:spPr>
    </xdr:sp>
    <xdr:clientData/>
  </xdr:twoCellAnchor>
  <xdr:twoCellAnchor>
    <xdr:from>
      <xdr:col>0</xdr:col>
      <xdr:colOff>314325</xdr:colOff>
      <xdr:row>1</xdr:row>
      <xdr:rowOff>0</xdr:rowOff>
    </xdr:from>
    <xdr:to>
      <xdr:col>0</xdr:col>
      <xdr:colOff>314325</xdr:colOff>
      <xdr:row>1</xdr:row>
      <xdr:rowOff>0</xdr:rowOff>
    </xdr:to>
    <xdr:sp macro="" textlink="">
      <xdr:nvSpPr>
        <xdr:cNvPr id="7016197" name="Line 5"/>
        <xdr:cNvSpPr>
          <a:spLocks noChangeShapeType="1"/>
        </xdr:cNvSpPr>
      </xdr:nvSpPr>
      <xdr:spPr bwMode="auto">
        <a:xfrm>
          <a:off x="314325" y="209550"/>
          <a:ext cx="0" cy="0"/>
        </a:xfrm>
        <a:prstGeom prst="line">
          <a:avLst/>
        </a:prstGeom>
        <a:noFill/>
        <a:ln w="9525">
          <a:solidFill>
            <a:srgbClr val="000000"/>
          </a:solidFill>
          <a:round/>
          <a:headEnd/>
          <a:tailEnd/>
        </a:ln>
      </xdr:spPr>
    </xdr:sp>
    <xdr:clientData/>
  </xdr:twoCellAnchor>
  <xdr:twoCellAnchor>
    <xdr:from>
      <xdr:col>0</xdr:col>
      <xdr:colOff>1905000</xdr:colOff>
      <xdr:row>1</xdr:row>
      <xdr:rowOff>0</xdr:rowOff>
    </xdr:from>
    <xdr:to>
      <xdr:col>0</xdr:col>
      <xdr:colOff>1905000</xdr:colOff>
      <xdr:row>1</xdr:row>
      <xdr:rowOff>0</xdr:rowOff>
    </xdr:to>
    <xdr:sp macro="" textlink="">
      <xdr:nvSpPr>
        <xdr:cNvPr id="7016198" name="Line 6"/>
        <xdr:cNvSpPr>
          <a:spLocks noChangeShapeType="1"/>
        </xdr:cNvSpPr>
      </xdr:nvSpPr>
      <xdr:spPr bwMode="auto">
        <a:xfrm>
          <a:off x="1905000" y="209550"/>
          <a:ext cx="0" cy="0"/>
        </a:xfrm>
        <a:prstGeom prst="line">
          <a:avLst/>
        </a:prstGeom>
        <a:noFill/>
        <a:ln w="9525">
          <a:solidFill>
            <a:srgbClr val="000000"/>
          </a:solidFill>
          <a:round/>
          <a:headEnd/>
          <a:tailEnd/>
        </a:ln>
      </xdr:spPr>
    </xdr:sp>
    <xdr:clientData/>
  </xdr:twoCellAnchor>
  <xdr:twoCellAnchor>
    <xdr:from>
      <xdr:col>0</xdr:col>
      <xdr:colOff>2105025</xdr:colOff>
      <xdr:row>1</xdr:row>
      <xdr:rowOff>0</xdr:rowOff>
    </xdr:from>
    <xdr:to>
      <xdr:col>0</xdr:col>
      <xdr:colOff>2105025</xdr:colOff>
      <xdr:row>1</xdr:row>
      <xdr:rowOff>0</xdr:rowOff>
    </xdr:to>
    <xdr:sp macro="" textlink="">
      <xdr:nvSpPr>
        <xdr:cNvPr id="7016199" name="Line 7"/>
        <xdr:cNvSpPr>
          <a:spLocks noChangeShapeType="1"/>
        </xdr:cNvSpPr>
      </xdr:nvSpPr>
      <xdr:spPr bwMode="auto">
        <a:xfrm>
          <a:off x="2105025" y="209550"/>
          <a:ext cx="0" cy="0"/>
        </a:xfrm>
        <a:prstGeom prst="line">
          <a:avLst/>
        </a:prstGeom>
        <a:noFill/>
        <a:ln w="9525">
          <a:solidFill>
            <a:srgbClr val="000000"/>
          </a:solidFill>
          <a:round/>
          <a:headEnd/>
          <a:tailEnd/>
        </a:ln>
      </xdr:spPr>
    </xdr:sp>
    <xdr:clientData/>
  </xdr:twoCellAnchor>
  <xdr:twoCellAnchor>
    <xdr:from>
      <xdr:col>0</xdr:col>
      <xdr:colOff>2324100</xdr:colOff>
      <xdr:row>1</xdr:row>
      <xdr:rowOff>0</xdr:rowOff>
    </xdr:from>
    <xdr:to>
      <xdr:col>0</xdr:col>
      <xdr:colOff>2324100</xdr:colOff>
      <xdr:row>1</xdr:row>
      <xdr:rowOff>0</xdr:rowOff>
    </xdr:to>
    <xdr:sp macro="" textlink="">
      <xdr:nvSpPr>
        <xdr:cNvPr id="7016200" name="Line 8"/>
        <xdr:cNvSpPr>
          <a:spLocks noChangeShapeType="1"/>
        </xdr:cNvSpPr>
      </xdr:nvSpPr>
      <xdr:spPr bwMode="auto">
        <a:xfrm>
          <a:off x="2324100" y="209550"/>
          <a:ext cx="0" cy="0"/>
        </a:xfrm>
        <a:prstGeom prst="line">
          <a:avLst/>
        </a:prstGeom>
        <a:noFill/>
        <a:ln w="9525">
          <a:solidFill>
            <a:srgbClr val="000000"/>
          </a:solidFill>
          <a:round/>
          <a:headEnd/>
          <a:tailEnd/>
        </a:ln>
      </xdr:spPr>
    </xdr:sp>
    <xdr:clientData/>
  </xdr:twoCellAnchor>
  <xdr:twoCellAnchor>
    <xdr:from>
      <xdr:col>0</xdr:col>
      <xdr:colOff>2324100</xdr:colOff>
      <xdr:row>1</xdr:row>
      <xdr:rowOff>0</xdr:rowOff>
    </xdr:from>
    <xdr:to>
      <xdr:col>0</xdr:col>
      <xdr:colOff>2324100</xdr:colOff>
      <xdr:row>1</xdr:row>
      <xdr:rowOff>0</xdr:rowOff>
    </xdr:to>
    <xdr:sp macro="" textlink="">
      <xdr:nvSpPr>
        <xdr:cNvPr id="7016201" name="Line 9"/>
        <xdr:cNvSpPr>
          <a:spLocks noChangeShapeType="1"/>
        </xdr:cNvSpPr>
      </xdr:nvSpPr>
      <xdr:spPr bwMode="auto">
        <a:xfrm>
          <a:off x="2324100" y="209550"/>
          <a:ext cx="0" cy="0"/>
        </a:xfrm>
        <a:prstGeom prst="line">
          <a:avLst/>
        </a:prstGeom>
        <a:noFill/>
        <a:ln w="9525">
          <a:solidFill>
            <a:srgbClr val="000000"/>
          </a:solidFill>
          <a:round/>
          <a:headEnd/>
          <a:tailEnd/>
        </a:ln>
      </xdr:spPr>
    </xdr:sp>
    <xdr:clientData/>
  </xdr:twoCellAnchor>
  <xdr:twoCellAnchor>
    <xdr:from>
      <xdr:col>0</xdr:col>
      <xdr:colOff>2324100</xdr:colOff>
      <xdr:row>1</xdr:row>
      <xdr:rowOff>0</xdr:rowOff>
    </xdr:from>
    <xdr:to>
      <xdr:col>0</xdr:col>
      <xdr:colOff>2324100</xdr:colOff>
      <xdr:row>1</xdr:row>
      <xdr:rowOff>0</xdr:rowOff>
    </xdr:to>
    <xdr:sp macro="" textlink="">
      <xdr:nvSpPr>
        <xdr:cNvPr id="7016202" name="Line 10"/>
        <xdr:cNvSpPr>
          <a:spLocks noChangeShapeType="1"/>
        </xdr:cNvSpPr>
      </xdr:nvSpPr>
      <xdr:spPr bwMode="auto">
        <a:xfrm>
          <a:off x="2324100" y="209550"/>
          <a:ext cx="0" cy="0"/>
        </a:xfrm>
        <a:prstGeom prst="line">
          <a:avLst/>
        </a:prstGeom>
        <a:noFill/>
        <a:ln w="9525">
          <a:solidFill>
            <a:srgbClr val="000000"/>
          </a:solidFill>
          <a:round/>
          <a:headEnd/>
          <a:tailEnd/>
        </a:ln>
      </xdr:spPr>
    </xdr:sp>
    <xdr:clientData/>
  </xdr:twoCellAnchor>
  <xdr:twoCellAnchor>
    <xdr:from>
      <xdr:col>0</xdr:col>
      <xdr:colOff>2324100</xdr:colOff>
      <xdr:row>1</xdr:row>
      <xdr:rowOff>0</xdr:rowOff>
    </xdr:from>
    <xdr:to>
      <xdr:col>0</xdr:col>
      <xdr:colOff>2324100</xdr:colOff>
      <xdr:row>1</xdr:row>
      <xdr:rowOff>0</xdr:rowOff>
    </xdr:to>
    <xdr:sp macro="" textlink="">
      <xdr:nvSpPr>
        <xdr:cNvPr id="7016203" name="Line 11"/>
        <xdr:cNvSpPr>
          <a:spLocks noChangeShapeType="1"/>
        </xdr:cNvSpPr>
      </xdr:nvSpPr>
      <xdr:spPr bwMode="auto">
        <a:xfrm>
          <a:off x="2324100" y="209550"/>
          <a:ext cx="0" cy="0"/>
        </a:xfrm>
        <a:prstGeom prst="line">
          <a:avLst/>
        </a:prstGeom>
        <a:noFill/>
        <a:ln w="9525">
          <a:solidFill>
            <a:srgbClr val="000000"/>
          </a:solidFill>
          <a:round/>
          <a:headEnd/>
          <a:tailEnd/>
        </a:ln>
      </xdr:spPr>
    </xdr:sp>
    <xdr:clientData/>
  </xdr:twoCellAnchor>
  <xdr:twoCellAnchor>
    <xdr:from>
      <xdr:col>0</xdr:col>
      <xdr:colOff>2324100</xdr:colOff>
      <xdr:row>1</xdr:row>
      <xdr:rowOff>0</xdr:rowOff>
    </xdr:from>
    <xdr:to>
      <xdr:col>0</xdr:col>
      <xdr:colOff>2324100</xdr:colOff>
      <xdr:row>1</xdr:row>
      <xdr:rowOff>0</xdr:rowOff>
    </xdr:to>
    <xdr:sp macro="" textlink="">
      <xdr:nvSpPr>
        <xdr:cNvPr id="7016204" name="Line 12"/>
        <xdr:cNvSpPr>
          <a:spLocks noChangeShapeType="1"/>
        </xdr:cNvSpPr>
      </xdr:nvSpPr>
      <xdr:spPr bwMode="auto">
        <a:xfrm>
          <a:off x="2324100" y="209550"/>
          <a:ext cx="0" cy="0"/>
        </a:xfrm>
        <a:prstGeom prst="line">
          <a:avLst/>
        </a:prstGeom>
        <a:noFill/>
        <a:ln w="9525">
          <a:solidFill>
            <a:srgbClr val="000000"/>
          </a:solidFill>
          <a:round/>
          <a:headEnd/>
          <a:tailEnd/>
        </a:ln>
      </xdr:spPr>
    </xdr:sp>
    <xdr:clientData/>
  </xdr:twoCellAnchor>
  <xdr:twoCellAnchor>
    <xdr:from>
      <xdr:col>0</xdr:col>
      <xdr:colOff>2324100</xdr:colOff>
      <xdr:row>1</xdr:row>
      <xdr:rowOff>0</xdr:rowOff>
    </xdr:from>
    <xdr:to>
      <xdr:col>0</xdr:col>
      <xdr:colOff>2324100</xdr:colOff>
      <xdr:row>1</xdr:row>
      <xdr:rowOff>0</xdr:rowOff>
    </xdr:to>
    <xdr:sp macro="" textlink="">
      <xdr:nvSpPr>
        <xdr:cNvPr id="7016205" name="Line 13"/>
        <xdr:cNvSpPr>
          <a:spLocks noChangeShapeType="1"/>
        </xdr:cNvSpPr>
      </xdr:nvSpPr>
      <xdr:spPr bwMode="auto">
        <a:xfrm>
          <a:off x="2324100" y="209550"/>
          <a:ext cx="0" cy="0"/>
        </a:xfrm>
        <a:prstGeom prst="line">
          <a:avLst/>
        </a:prstGeom>
        <a:noFill/>
        <a:ln w="9525">
          <a:solidFill>
            <a:srgbClr val="000000"/>
          </a:solidFill>
          <a:round/>
          <a:headEnd/>
          <a:tailEnd/>
        </a:ln>
      </xdr:spPr>
    </xdr:sp>
    <xdr:clientData/>
  </xdr:twoCellAnchor>
  <xdr:twoCellAnchor>
    <xdr:from>
      <xdr:col>0</xdr:col>
      <xdr:colOff>1</xdr:colOff>
      <xdr:row>6</xdr:row>
      <xdr:rowOff>0</xdr:rowOff>
    </xdr:from>
    <xdr:to>
      <xdr:col>17</xdr:col>
      <xdr:colOff>539112</xdr:colOff>
      <xdr:row>6</xdr:row>
      <xdr:rowOff>430596</xdr:rowOff>
    </xdr:to>
    <xdr:sp macro="" textlink="">
      <xdr:nvSpPr>
        <xdr:cNvPr id="15" name="CasellaDiTesto 14"/>
        <xdr:cNvSpPr txBox="1"/>
      </xdr:nvSpPr>
      <xdr:spPr>
        <a:xfrm>
          <a:off x="1" y="1076325"/>
          <a:ext cx="12325350"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a:solidFill>
                <a:srgbClr val="FF0000"/>
              </a:solidFill>
              <a:latin typeface="Arial" pitchFamily="34" charset="0"/>
              <a:cs typeface="Arial" pitchFamily="34" charset="0"/>
            </a:rPr>
            <a:t>Per informazioni relative a questa tabella, contattare l'assistenza NSIS al numero 800178178 </a:t>
          </a:r>
        </a:p>
        <a:p>
          <a:pPr algn="ctr"/>
          <a:r>
            <a:rPr lang="it-IT" sz="1100" b="1">
              <a:solidFill>
                <a:srgbClr val="FF0000"/>
              </a:solidFill>
              <a:latin typeface="Arial" pitchFamily="34" charset="0"/>
              <a:cs typeface="Arial" pitchFamily="34" charset="0"/>
            </a:rPr>
            <a:t>o all'indirizzo servicedesk@almavivaitalia.it</a:t>
          </a:r>
        </a:p>
      </xdr:txBody>
    </xdr:sp>
    <xdr:clientData/>
  </xdr:twoCellAnchor>
  <xdr:twoCellAnchor>
    <xdr:from>
      <xdr:col>0</xdr:col>
      <xdr:colOff>57150</xdr:colOff>
      <xdr:row>2</xdr:row>
      <xdr:rowOff>142875</xdr:rowOff>
    </xdr:from>
    <xdr:to>
      <xdr:col>0</xdr:col>
      <xdr:colOff>514350</xdr:colOff>
      <xdr:row>3</xdr:row>
      <xdr:rowOff>142875</xdr:rowOff>
    </xdr:to>
    <xdr:sp macro="" textlink="">
      <xdr:nvSpPr>
        <xdr:cNvPr id="7016207" name="Rectangle 14"/>
        <xdr:cNvSpPr>
          <a:spLocks noChangeArrowheads="1"/>
        </xdr:cNvSpPr>
      </xdr:nvSpPr>
      <xdr:spPr bwMode="auto">
        <a:xfrm>
          <a:off x="57150" y="542925"/>
          <a:ext cx="457200" cy="190500"/>
        </a:xfrm>
        <a:prstGeom prst="rect">
          <a:avLst/>
        </a:prstGeom>
        <a:noFill/>
        <a:ln w="9525">
          <a:solidFill>
            <a:srgbClr val="000000"/>
          </a:solidFill>
          <a:miter lim="800000"/>
          <a:headEnd/>
          <a:tailEnd/>
        </a:ln>
      </xdr:spPr>
    </xdr:sp>
    <xdr:clientData/>
  </xdr:twoCellAnchor>
  <xdr:twoCellAnchor>
    <xdr:from>
      <xdr:col>0</xdr:col>
      <xdr:colOff>1504950</xdr:colOff>
      <xdr:row>2</xdr:row>
      <xdr:rowOff>152400</xdr:rowOff>
    </xdr:from>
    <xdr:to>
      <xdr:col>0</xdr:col>
      <xdr:colOff>1990725</xdr:colOff>
      <xdr:row>3</xdr:row>
      <xdr:rowOff>152400</xdr:rowOff>
    </xdr:to>
    <xdr:sp macro="" textlink="">
      <xdr:nvSpPr>
        <xdr:cNvPr id="7016208" name="Rectangle 15"/>
        <xdr:cNvSpPr>
          <a:spLocks noChangeArrowheads="1"/>
        </xdr:cNvSpPr>
      </xdr:nvSpPr>
      <xdr:spPr bwMode="auto">
        <a:xfrm>
          <a:off x="1504950" y="552450"/>
          <a:ext cx="485775" cy="190500"/>
        </a:xfrm>
        <a:prstGeom prst="rect">
          <a:avLst/>
        </a:prstGeom>
        <a:noFill/>
        <a:ln w="9525">
          <a:solidFill>
            <a:srgbClr val="000000"/>
          </a:solidFill>
          <a:miter lim="800000"/>
          <a:headEnd/>
          <a:tailEnd/>
        </a:ln>
      </xdr:spPr>
    </xdr:sp>
    <xdr:clientData/>
  </xdr:twoCellAnchor>
  <xdr:twoCellAnchor>
    <xdr:from>
      <xdr:col>0</xdr:col>
      <xdr:colOff>2533650</xdr:colOff>
      <xdr:row>2</xdr:row>
      <xdr:rowOff>161925</xdr:rowOff>
    </xdr:from>
    <xdr:to>
      <xdr:col>4</xdr:col>
      <xdr:colOff>285750</xdr:colOff>
      <xdr:row>3</xdr:row>
      <xdr:rowOff>161925</xdr:rowOff>
    </xdr:to>
    <xdr:sp macro="" textlink="">
      <xdr:nvSpPr>
        <xdr:cNvPr id="7016209" name="Rectangle 16"/>
        <xdr:cNvSpPr>
          <a:spLocks noChangeArrowheads="1"/>
        </xdr:cNvSpPr>
      </xdr:nvSpPr>
      <xdr:spPr bwMode="auto">
        <a:xfrm>
          <a:off x="2533650" y="561975"/>
          <a:ext cx="2362200" cy="190500"/>
        </a:xfrm>
        <a:prstGeom prst="rect">
          <a:avLst/>
        </a:prstGeom>
        <a:noFill/>
        <a:ln w="9525">
          <a:solidFill>
            <a:srgbClr val="000000"/>
          </a:solidFill>
          <a:miter lim="800000"/>
          <a:headEnd/>
          <a:tailEnd/>
        </a:ln>
      </xdr:spPr>
    </xdr:sp>
    <xdr:clientData/>
  </xdr:twoCellAnchor>
  <xdr:twoCellAnchor>
    <xdr:from>
      <xdr:col>0</xdr:col>
      <xdr:colOff>200025</xdr:colOff>
      <xdr:row>3</xdr:row>
      <xdr:rowOff>85725</xdr:rowOff>
    </xdr:from>
    <xdr:to>
      <xdr:col>0</xdr:col>
      <xdr:colOff>200025</xdr:colOff>
      <xdr:row>3</xdr:row>
      <xdr:rowOff>142875</xdr:rowOff>
    </xdr:to>
    <xdr:sp macro="" textlink="">
      <xdr:nvSpPr>
        <xdr:cNvPr id="7016210" name="Line 17"/>
        <xdr:cNvSpPr>
          <a:spLocks noChangeShapeType="1"/>
        </xdr:cNvSpPr>
      </xdr:nvSpPr>
      <xdr:spPr bwMode="auto">
        <a:xfrm>
          <a:off x="200025" y="676275"/>
          <a:ext cx="0" cy="57150"/>
        </a:xfrm>
        <a:prstGeom prst="line">
          <a:avLst/>
        </a:prstGeom>
        <a:noFill/>
        <a:ln w="9525">
          <a:solidFill>
            <a:srgbClr val="000000"/>
          </a:solidFill>
          <a:round/>
          <a:headEnd/>
          <a:tailEnd/>
        </a:ln>
      </xdr:spPr>
    </xdr:sp>
    <xdr:clientData/>
  </xdr:twoCellAnchor>
  <xdr:twoCellAnchor>
    <xdr:from>
      <xdr:col>0</xdr:col>
      <xdr:colOff>352425</xdr:colOff>
      <xdr:row>3</xdr:row>
      <xdr:rowOff>85725</xdr:rowOff>
    </xdr:from>
    <xdr:to>
      <xdr:col>0</xdr:col>
      <xdr:colOff>352425</xdr:colOff>
      <xdr:row>3</xdr:row>
      <xdr:rowOff>142875</xdr:rowOff>
    </xdr:to>
    <xdr:sp macro="" textlink="">
      <xdr:nvSpPr>
        <xdr:cNvPr id="7016211" name="Line 18"/>
        <xdr:cNvSpPr>
          <a:spLocks noChangeShapeType="1"/>
        </xdr:cNvSpPr>
      </xdr:nvSpPr>
      <xdr:spPr bwMode="auto">
        <a:xfrm>
          <a:off x="352425" y="676275"/>
          <a:ext cx="0" cy="57150"/>
        </a:xfrm>
        <a:prstGeom prst="line">
          <a:avLst/>
        </a:prstGeom>
        <a:noFill/>
        <a:ln w="9525">
          <a:solidFill>
            <a:srgbClr val="000000"/>
          </a:solidFill>
          <a:round/>
          <a:headEnd/>
          <a:tailEnd/>
        </a:ln>
      </xdr:spPr>
    </xdr:sp>
    <xdr:clientData/>
  </xdr:twoCellAnchor>
  <xdr:twoCellAnchor>
    <xdr:from>
      <xdr:col>1</xdr:col>
      <xdr:colOff>361950</xdr:colOff>
      <xdr:row>3</xdr:row>
      <xdr:rowOff>104775</xdr:rowOff>
    </xdr:from>
    <xdr:to>
      <xdr:col>1</xdr:col>
      <xdr:colOff>361950</xdr:colOff>
      <xdr:row>3</xdr:row>
      <xdr:rowOff>161925</xdr:rowOff>
    </xdr:to>
    <xdr:sp macro="" textlink="">
      <xdr:nvSpPr>
        <xdr:cNvPr id="7016212" name="Line 19"/>
        <xdr:cNvSpPr>
          <a:spLocks noChangeShapeType="1"/>
        </xdr:cNvSpPr>
      </xdr:nvSpPr>
      <xdr:spPr bwMode="auto">
        <a:xfrm>
          <a:off x="3600450" y="695325"/>
          <a:ext cx="0" cy="57150"/>
        </a:xfrm>
        <a:prstGeom prst="line">
          <a:avLst/>
        </a:prstGeom>
        <a:noFill/>
        <a:ln w="9525">
          <a:solidFill>
            <a:srgbClr val="000000"/>
          </a:solidFill>
          <a:round/>
          <a:headEnd/>
          <a:tailEnd/>
        </a:ln>
      </xdr:spPr>
    </xdr:sp>
    <xdr:clientData/>
  </xdr:twoCellAnchor>
  <xdr:twoCellAnchor>
    <xdr:from>
      <xdr:col>0</xdr:col>
      <xdr:colOff>1828800</xdr:colOff>
      <xdr:row>3</xdr:row>
      <xdr:rowOff>85725</xdr:rowOff>
    </xdr:from>
    <xdr:to>
      <xdr:col>0</xdr:col>
      <xdr:colOff>1828800</xdr:colOff>
      <xdr:row>3</xdr:row>
      <xdr:rowOff>142875</xdr:rowOff>
    </xdr:to>
    <xdr:sp macro="" textlink="">
      <xdr:nvSpPr>
        <xdr:cNvPr id="7016213" name="Line 20"/>
        <xdr:cNvSpPr>
          <a:spLocks noChangeShapeType="1"/>
        </xdr:cNvSpPr>
      </xdr:nvSpPr>
      <xdr:spPr bwMode="auto">
        <a:xfrm>
          <a:off x="1828800" y="676275"/>
          <a:ext cx="0" cy="57150"/>
        </a:xfrm>
        <a:prstGeom prst="line">
          <a:avLst/>
        </a:prstGeom>
        <a:noFill/>
        <a:ln w="9525">
          <a:solidFill>
            <a:srgbClr val="000000"/>
          </a:solidFill>
          <a:round/>
          <a:headEnd/>
          <a:tailEnd/>
        </a:ln>
      </xdr:spPr>
    </xdr:sp>
    <xdr:clientData/>
  </xdr:twoCellAnchor>
  <xdr:twoCellAnchor>
    <xdr:from>
      <xdr:col>0</xdr:col>
      <xdr:colOff>1657350</xdr:colOff>
      <xdr:row>3</xdr:row>
      <xdr:rowOff>85725</xdr:rowOff>
    </xdr:from>
    <xdr:to>
      <xdr:col>0</xdr:col>
      <xdr:colOff>1657350</xdr:colOff>
      <xdr:row>3</xdr:row>
      <xdr:rowOff>142875</xdr:rowOff>
    </xdr:to>
    <xdr:sp macro="" textlink="">
      <xdr:nvSpPr>
        <xdr:cNvPr id="7016214" name="Line 21"/>
        <xdr:cNvSpPr>
          <a:spLocks noChangeShapeType="1"/>
        </xdr:cNvSpPr>
      </xdr:nvSpPr>
      <xdr:spPr bwMode="auto">
        <a:xfrm>
          <a:off x="1657350" y="676275"/>
          <a:ext cx="0" cy="57150"/>
        </a:xfrm>
        <a:prstGeom prst="line">
          <a:avLst/>
        </a:prstGeom>
        <a:noFill/>
        <a:ln w="9525">
          <a:solidFill>
            <a:srgbClr val="000000"/>
          </a:solidFill>
          <a:round/>
          <a:headEnd/>
          <a:tailEnd/>
        </a:ln>
      </xdr:spPr>
    </xdr:sp>
    <xdr:clientData/>
  </xdr:twoCellAnchor>
  <xdr:twoCellAnchor>
    <xdr:from>
      <xdr:col>1</xdr:col>
      <xdr:colOff>123825</xdr:colOff>
      <xdr:row>3</xdr:row>
      <xdr:rowOff>104775</xdr:rowOff>
    </xdr:from>
    <xdr:to>
      <xdr:col>1</xdr:col>
      <xdr:colOff>123825</xdr:colOff>
      <xdr:row>3</xdr:row>
      <xdr:rowOff>161925</xdr:rowOff>
    </xdr:to>
    <xdr:sp macro="" textlink="">
      <xdr:nvSpPr>
        <xdr:cNvPr id="7016215" name="Line 22"/>
        <xdr:cNvSpPr>
          <a:spLocks noChangeShapeType="1"/>
        </xdr:cNvSpPr>
      </xdr:nvSpPr>
      <xdr:spPr bwMode="auto">
        <a:xfrm>
          <a:off x="3362325" y="695325"/>
          <a:ext cx="0" cy="57150"/>
        </a:xfrm>
        <a:prstGeom prst="line">
          <a:avLst/>
        </a:prstGeom>
        <a:noFill/>
        <a:ln w="9525">
          <a:solidFill>
            <a:srgbClr val="000000"/>
          </a:solidFill>
          <a:round/>
          <a:headEnd/>
          <a:tailEnd/>
        </a:ln>
      </xdr:spPr>
    </xdr:sp>
    <xdr:clientData/>
  </xdr:twoCellAnchor>
  <xdr:twoCellAnchor>
    <xdr:from>
      <xdr:col>4</xdr:col>
      <xdr:colOff>85725</xdr:colOff>
      <xdr:row>3</xdr:row>
      <xdr:rowOff>95250</xdr:rowOff>
    </xdr:from>
    <xdr:to>
      <xdr:col>4</xdr:col>
      <xdr:colOff>85725</xdr:colOff>
      <xdr:row>3</xdr:row>
      <xdr:rowOff>152400</xdr:rowOff>
    </xdr:to>
    <xdr:sp macro="" textlink="">
      <xdr:nvSpPr>
        <xdr:cNvPr id="7016216" name="Line 23"/>
        <xdr:cNvSpPr>
          <a:spLocks noChangeShapeType="1"/>
        </xdr:cNvSpPr>
      </xdr:nvSpPr>
      <xdr:spPr bwMode="auto">
        <a:xfrm>
          <a:off x="4695825" y="685800"/>
          <a:ext cx="0" cy="57150"/>
        </a:xfrm>
        <a:prstGeom prst="line">
          <a:avLst/>
        </a:prstGeom>
        <a:noFill/>
        <a:ln w="9525">
          <a:solidFill>
            <a:srgbClr val="000000"/>
          </a:solidFill>
          <a:round/>
          <a:headEnd/>
          <a:tailEnd/>
        </a:ln>
      </xdr:spPr>
    </xdr:sp>
    <xdr:clientData/>
  </xdr:twoCellAnchor>
  <xdr:twoCellAnchor>
    <xdr:from>
      <xdr:col>0</xdr:col>
      <xdr:colOff>647700</xdr:colOff>
      <xdr:row>2</xdr:row>
      <xdr:rowOff>142875</xdr:rowOff>
    </xdr:from>
    <xdr:to>
      <xdr:col>0</xdr:col>
      <xdr:colOff>1133475</xdr:colOff>
      <xdr:row>3</xdr:row>
      <xdr:rowOff>142875</xdr:rowOff>
    </xdr:to>
    <xdr:sp macro="" textlink="">
      <xdr:nvSpPr>
        <xdr:cNvPr id="7016217" name="Rectangle 24"/>
        <xdr:cNvSpPr>
          <a:spLocks noChangeArrowheads="1"/>
        </xdr:cNvSpPr>
      </xdr:nvSpPr>
      <xdr:spPr bwMode="auto">
        <a:xfrm>
          <a:off x="647700" y="542925"/>
          <a:ext cx="485775" cy="190500"/>
        </a:xfrm>
        <a:prstGeom prst="rect">
          <a:avLst/>
        </a:prstGeom>
        <a:noFill/>
        <a:ln w="9525">
          <a:solidFill>
            <a:srgbClr val="000000"/>
          </a:solidFill>
          <a:miter lim="800000"/>
          <a:headEnd/>
          <a:tailEnd/>
        </a:ln>
      </xdr:spPr>
    </xdr:sp>
    <xdr:clientData/>
  </xdr:twoCellAnchor>
  <xdr:twoCellAnchor>
    <xdr:from>
      <xdr:col>0</xdr:col>
      <xdr:colOff>800100</xdr:colOff>
      <xdr:row>3</xdr:row>
      <xdr:rowOff>76200</xdr:rowOff>
    </xdr:from>
    <xdr:to>
      <xdr:col>0</xdr:col>
      <xdr:colOff>800100</xdr:colOff>
      <xdr:row>3</xdr:row>
      <xdr:rowOff>133350</xdr:rowOff>
    </xdr:to>
    <xdr:sp macro="" textlink="">
      <xdr:nvSpPr>
        <xdr:cNvPr id="7016218" name="Line 25"/>
        <xdr:cNvSpPr>
          <a:spLocks noChangeShapeType="1"/>
        </xdr:cNvSpPr>
      </xdr:nvSpPr>
      <xdr:spPr bwMode="auto">
        <a:xfrm>
          <a:off x="800100" y="666750"/>
          <a:ext cx="0" cy="57150"/>
        </a:xfrm>
        <a:prstGeom prst="line">
          <a:avLst/>
        </a:prstGeom>
        <a:noFill/>
        <a:ln w="9525">
          <a:solidFill>
            <a:srgbClr val="000000"/>
          </a:solidFill>
          <a:round/>
          <a:headEnd/>
          <a:tailEnd/>
        </a:ln>
      </xdr:spPr>
    </xdr:sp>
    <xdr:clientData/>
  </xdr:twoCellAnchor>
  <xdr:twoCellAnchor>
    <xdr:from>
      <xdr:col>0</xdr:col>
      <xdr:colOff>971550</xdr:colOff>
      <xdr:row>3</xdr:row>
      <xdr:rowOff>85725</xdr:rowOff>
    </xdr:from>
    <xdr:to>
      <xdr:col>0</xdr:col>
      <xdr:colOff>971550</xdr:colOff>
      <xdr:row>3</xdr:row>
      <xdr:rowOff>142875</xdr:rowOff>
    </xdr:to>
    <xdr:sp macro="" textlink="">
      <xdr:nvSpPr>
        <xdr:cNvPr id="7016219" name="Line 26"/>
        <xdr:cNvSpPr>
          <a:spLocks noChangeShapeType="1"/>
        </xdr:cNvSpPr>
      </xdr:nvSpPr>
      <xdr:spPr bwMode="auto">
        <a:xfrm>
          <a:off x="971550" y="676275"/>
          <a:ext cx="0" cy="57150"/>
        </a:xfrm>
        <a:prstGeom prst="line">
          <a:avLst/>
        </a:prstGeom>
        <a:noFill/>
        <a:ln w="9525">
          <a:solidFill>
            <a:srgbClr val="000000"/>
          </a:solidFill>
          <a:round/>
          <a:headEnd/>
          <a:tailEnd/>
        </a:ln>
      </xdr:spPr>
    </xdr:sp>
    <xdr:clientData/>
  </xdr:twoCellAnchor>
  <xdr:twoCellAnchor>
    <xdr:from>
      <xdr:col>5</xdr:col>
      <xdr:colOff>114299</xdr:colOff>
      <xdr:row>3</xdr:row>
      <xdr:rowOff>180975</xdr:rowOff>
    </xdr:from>
    <xdr:to>
      <xdr:col>15</xdr:col>
      <xdr:colOff>169546</xdr:colOff>
      <xdr:row>5</xdr:row>
      <xdr:rowOff>19376</xdr:rowOff>
    </xdr:to>
    <xdr:sp macro="" textlink="">
      <xdr:nvSpPr>
        <xdr:cNvPr id="29" name="CasellaDiTesto 28"/>
        <xdr:cNvSpPr txBox="1"/>
      </xdr:nvSpPr>
      <xdr:spPr>
        <a:xfrm flipH="1">
          <a:off x="4800599" y="771525"/>
          <a:ext cx="5953125"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a:solidFill>
                <a:srgbClr val="00B050"/>
              </a:solidFill>
              <a:latin typeface="Arial" pitchFamily="34" charset="0"/>
              <a:cs typeface="Arial" pitchFamily="34" charset="0"/>
            </a:rPr>
            <a:t>Si richiede la compilazione di una tabella per ciascun presidio afferente l’ente.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2324100</xdr:colOff>
      <xdr:row>2</xdr:row>
      <xdr:rowOff>0</xdr:rowOff>
    </xdr:from>
    <xdr:to>
      <xdr:col>0</xdr:col>
      <xdr:colOff>2124075</xdr:colOff>
      <xdr:row>2</xdr:row>
      <xdr:rowOff>0</xdr:rowOff>
    </xdr:to>
    <xdr:sp macro="" textlink="">
      <xdr:nvSpPr>
        <xdr:cNvPr id="7055168" name="Line 1"/>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7055169" name="Line 2"/>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7055170" name="Line 3"/>
        <xdr:cNvSpPr>
          <a:spLocks noChangeShapeType="1"/>
        </xdr:cNvSpPr>
      </xdr:nvSpPr>
      <xdr:spPr bwMode="auto">
        <a:xfrm>
          <a:off x="200025" y="11811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7055171" name="Line 4"/>
        <xdr:cNvSpPr>
          <a:spLocks noChangeShapeType="1"/>
        </xdr:cNvSpPr>
      </xdr:nvSpPr>
      <xdr:spPr bwMode="auto">
        <a:xfrm>
          <a:off x="352425" y="11811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7055172" name="Line 5"/>
        <xdr:cNvSpPr>
          <a:spLocks noChangeShapeType="1"/>
        </xdr:cNvSpPr>
      </xdr:nvSpPr>
      <xdr:spPr bwMode="auto">
        <a:xfrm>
          <a:off x="2105025" y="11811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7055173" name="Line 6"/>
        <xdr:cNvSpPr>
          <a:spLocks noChangeShapeType="1"/>
        </xdr:cNvSpPr>
      </xdr:nvSpPr>
      <xdr:spPr bwMode="auto">
        <a:xfrm>
          <a:off x="1228725" y="11811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7055174" name="Line 7"/>
        <xdr:cNvSpPr>
          <a:spLocks noChangeShapeType="1"/>
        </xdr:cNvSpPr>
      </xdr:nvSpPr>
      <xdr:spPr bwMode="auto">
        <a:xfrm>
          <a:off x="1066800" y="11811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7055175" name="Line 8"/>
        <xdr:cNvSpPr>
          <a:spLocks noChangeShapeType="1"/>
        </xdr:cNvSpPr>
      </xdr:nvSpPr>
      <xdr:spPr bwMode="auto">
        <a:xfrm>
          <a:off x="1885950"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7055176" name="Line 9"/>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7055177" name="Line 10"/>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7055178" name="Line 11"/>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7055179" name="Line 12"/>
        <xdr:cNvSpPr>
          <a:spLocks noChangeShapeType="1"/>
        </xdr:cNvSpPr>
      </xdr:nvSpPr>
      <xdr:spPr bwMode="auto">
        <a:xfrm>
          <a:off x="200025" y="11811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7055180" name="Line 13"/>
        <xdr:cNvSpPr>
          <a:spLocks noChangeShapeType="1"/>
        </xdr:cNvSpPr>
      </xdr:nvSpPr>
      <xdr:spPr bwMode="auto">
        <a:xfrm>
          <a:off x="352425" y="11811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7055181" name="Line 14"/>
        <xdr:cNvSpPr>
          <a:spLocks noChangeShapeType="1"/>
        </xdr:cNvSpPr>
      </xdr:nvSpPr>
      <xdr:spPr bwMode="auto">
        <a:xfrm>
          <a:off x="2105025" y="11811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7055182" name="Line 15"/>
        <xdr:cNvSpPr>
          <a:spLocks noChangeShapeType="1"/>
        </xdr:cNvSpPr>
      </xdr:nvSpPr>
      <xdr:spPr bwMode="auto">
        <a:xfrm>
          <a:off x="1228725" y="11811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7055183" name="Line 16"/>
        <xdr:cNvSpPr>
          <a:spLocks noChangeShapeType="1"/>
        </xdr:cNvSpPr>
      </xdr:nvSpPr>
      <xdr:spPr bwMode="auto">
        <a:xfrm>
          <a:off x="1066800" y="11811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7055184" name="Line 17"/>
        <xdr:cNvSpPr>
          <a:spLocks noChangeShapeType="1"/>
        </xdr:cNvSpPr>
      </xdr:nvSpPr>
      <xdr:spPr bwMode="auto">
        <a:xfrm>
          <a:off x="1885950"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7055185" name="Line 18"/>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7055186" name="Line 19"/>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7055187" name="Line 20"/>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7055188" name="Line 21"/>
        <xdr:cNvSpPr>
          <a:spLocks noChangeShapeType="1"/>
        </xdr:cNvSpPr>
      </xdr:nvSpPr>
      <xdr:spPr bwMode="auto">
        <a:xfrm>
          <a:off x="200025" y="11811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7055189" name="Line 22"/>
        <xdr:cNvSpPr>
          <a:spLocks noChangeShapeType="1"/>
        </xdr:cNvSpPr>
      </xdr:nvSpPr>
      <xdr:spPr bwMode="auto">
        <a:xfrm>
          <a:off x="352425" y="11811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7055190" name="Line 23"/>
        <xdr:cNvSpPr>
          <a:spLocks noChangeShapeType="1"/>
        </xdr:cNvSpPr>
      </xdr:nvSpPr>
      <xdr:spPr bwMode="auto">
        <a:xfrm>
          <a:off x="2105025" y="11811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7055191" name="Line 24"/>
        <xdr:cNvSpPr>
          <a:spLocks noChangeShapeType="1"/>
        </xdr:cNvSpPr>
      </xdr:nvSpPr>
      <xdr:spPr bwMode="auto">
        <a:xfrm>
          <a:off x="1228725" y="11811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7055192" name="Line 25"/>
        <xdr:cNvSpPr>
          <a:spLocks noChangeShapeType="1"/>
        </xdr:cNvSpPr>
      </xdr:nvSpPr>
      <xdr:spPr bwMode="auto">
        <a:xfrm>
          <a:off x="1066800" y="11811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7055193" name="Line 26"/>
        <xdr:cNvSpPr>
          <a:spLocks noChangeShapeType="1"/>
        </xdr:cNvSpPr>
      </xdr:nvSpPr>
      <xdr:spPr bwMode="auto">
        <a:xfrm>
          <a:off x="1885950"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7055194" name="Line 27"/>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editAs="oneCell">
    <xdr:from>
      <xdr:col>0</xdr:col>
      <xdr:colOff>28575</xdr:colOff>
      <xdr:row>1</xdr:row>
      <xdr:rowOff>95250</xdr:rowOff>
    </xdr:from>
    <xdr:to>
      <xdr:col>3</xdr:col>
      <xdr:colOff>285750</xdr:colOff>
      <xdr:row>1</xdr:row>
      <xdr:rowOff>857250</xdr:rowOff>
    </xdr:to>
    <xdr:pic>
      <xdr:nvPicPr>
        <xdr:cNvPr id="7055195" name="Picture 28"/>
        <xdr:cNvPicPr>
          <a:picLocks noChangeAspect="1" noChangeArrowheads="1"/>
        </xdr:cNvPicPr>
      </xdr:nvPicPr>
      <xdr:blipFill>
        <a:blip xmlns:r="http://schemas.openxmlformats.org/officeDocument/2006/relationships" r:embed="rId1" cstate="print"/>
        <a:srcRect/>
        <a:stretch>
          <a:fillRect/>
        </a:stretch>
      </xdr:blipFill>
      <xdr:spPr bwMode="auto">
        <a:xfrm>
          <a:off x="28575" y="304800"/>
          <a:ext cx="3886200" cy="762000"/>
        </a:xfrm>
        <a:prstGeom prst="rect">
          <a:avLst/>
        </a:prstGeom>
        <a:noFill/>
        <a:ln w="9525">
          <a:noFill/>
          <a:miter lim="800000"/>
          <a:headEnd/>
          <a:tailEnd/>
        </a:ln>
      </xdr:spPr>
    </xdr:pic>
    <xdr:clientData/>
  </xdr:twoCellAnchor>
  <xdr:twoCellAnchor>
    <xdr:from>
      <xdr:col>0</xdr:col>
      <xdr:colOff>2324100</xdr:colOff>
      <xdr:row>2</xdr:row>
      <xdr:rowOff>0</xdr:rowOff>
    </xdr:from>
    <xdr:to>
      <xdr:col>0</xdr:col>
      <xdr:colOff>2124075</xdr:colOff>
      <xdr:row>2</xdr:row>
      <xdr:rowOff>0</xdr:rowOff>
    </xdr:to>
    <xdr:sp macro="" textlink="">
      <xdr:nvSpPr>
        <xdr:cNvPr id="7055196" name="Line 29"/>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7055197" name="Line 30"/>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7055198" name="Line 31"/>
        <xdr:cNvSpPr>
          <a:spLocks noChangeShapeType="1"/>
        </xdr:cNvSpPr>
      </xdr:nvSpPr>
      <xdr:spPr bwMode="auto">
        <a:xfrm>
          <a:off x="200025" y="11811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7055199" name="Line 32"/>
        <xdr:cNvSpPr>
          <a:spLocks noChangeShapeType="1"/>
        </xdr:cNvSpPr>
      </xdr:nvSpPr>
      <xdr:spPr bwMode="auto">
        <a:xfrm>
          <a:off x="352425" y="11811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7055200" name="Line 33"/>
        <xdr:cNvSpPr>
          <a:spLocks noChangeShapeType="1"/>
        </xdr:cNvSpPr>
      </xdr:nvSpPr>
      <xdr:spPr bwMode="auto">
        <a:xfrm>
          <a:off x="2105025" y="11811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7055201" name="Line 34"/>
        <xdr:cNvSpPr>
          <a:spLocks noChangeShapeType="1"/>
        </xdr:cNvSpPr>
      </xdr:nvSpPr>
      <xdr:spPr bwMode="auto">
        <a:xfrm>
          <a:off x="1228725" y="11811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7055202" name="Line 35"/>
        <xdr:cNvSpPr>
          <a:spLocks noChangeShapeType="1"/>
        </xdr:cNvSpPr>
      </xdr:nvSpPr>
      <xdr:spPr bwMode="auto">
        <a:xfrm>
          <a:off x="1066800" y="11811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7055203" name="Line 36"/>
        <xdr:cNvSpPr>
          <a:spLocks noChangeShapeType="1"/>
        </xdr:cNvSpPr>
      </xdr:nvSpPr>
      <xdr:spPr bwMode="auto">
        <a:xfrm>
          <a:off x="1885950"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7055204" name="Line 37"/>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editAs="oneCell">
    <xdr:from>
      <xdr:col>0</xdr:col>
      <xdr:colOff>28575</xdr:colOff>
      <xdr:row>1</xdr:row>
      <xdr:rowOff>95250</xdr:rowOff>
    </xdr:from>
    <xdr:to>
      <xdr:col>3</xdr:col>
      <xdr:colOff>285750</xdr:colOff>
      <xdr:row>1</xdr:row>
      <xdr:rowOff>857250</xdr:rowOff>
    </xdr:to>
    <xdr:pic>
      <xdr:nvPicPr>
        <xdr:cNvPr id="7055205" name="Picture 38"/>
        <xdr:cNvPicPr>
          <a:picLocks noChangeAspect="1" noChangeArrowheads="1"/>
        </xdr:cNvPicPr>
      </xdr:nvPicPr>
      <xdr:blipFill>
        <a:blip xmlns:r="http://schemas.openxmlformats.org/officeDocument/2006/relationships" r:embed="rId1" cstate="print"/>
        <a:srcRect/>
        <a:stretch>
          <a:fillRect/>
        </a:stretch>
      </xdr:blipFill>
      <xdr:spPr bwMode="auto">
        <a:xfrm>
          <a:off x="28575" y="304800"/>
          <a:ext cx="3886200" cy="762000"/>
        </a:xfrm>
        <a:prstGeom prst="rect">
          <a:avLst/>
        </a:prstGeom>
        <a:noFill/>
        <a:ln w="9525">
          <a:noFill/>
          <a:miter lim="800000"/>
          <a:headEnd/>
          <a:tailEnd/>
        </a:ln>
      </xdr:spPr>
    </xdr:pic>
    <xdr:clientData/>
  </xdr:twoCellAnchor>
  <xdr:twoCellAnchor>
    <xdr:from>
      <xdr:col>0</xdr:col>
      <xdr:colOff>2324100</xdr:colOff>
      <xdr:row>2</xdr:row>
      <xdr:rowOff>0</xdr:rowOff>
    </xdr:from>
    <xdr:to>
      <xdr:col>0</xdr:col>
      <xdr:colOff>2124075</xdr:colOff>
      <xdr:row>2</xdr:row>
      <xdr:rowOff>0</xdr:rowOff>
    </xdr:to>
    <xdr:sp macro="" textlink="">
      <xdr:nvSpPr>
        <xdr:cNvPr id="7055206" name="Line 39"/>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7055207" name="Line 40"/>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7055208" name="Line 41"/>
        <xdr:cNvSpPr>
          <a:spLocks noChangeShapeType="1"/>
        </xdr:cNvSpPr>
      </xdr:nvSpPr>
      <xdr:spPr bwMode="auto">
        <a:xfrm>
          <a:off x="200025" y="11811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7055209" name="Line 42"/>
        <xdr:cNvSpPr>
          <a:spLocks noChangeShapeType="1"/>
        </xdr:cNvSpPr>
      </xdr:nvSpPr>
      <xdr:spPr bwMode="auto">
        <a:xfrm>
          <a:off x="352425" y="11811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7055210" name="Line 43"/>
        <xdr:cNvSpPr>
          <a:spLocks noChangeShapeType="1"/>
        </xdr:cNvSpPr>
      </xdr:nvSpPr>
      <xdr:spPr bwMode="auto">
        <a:xfrm>
          <a:off x="2105025" y="11811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7055211" name="Line 44"/>
        <xdr:cNvSpPr>
          <a:spLocks noChangeShapeType="1"/>
        </xdr:cNvSpPr>
      </xdr:nvSpPr>
      <xdr:spPr bwMode="auto">
        <a:xfrm>
          <a:off x="1228725" y="11811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7055212" name="Line 45"/>
        <xdr:cNvSpPr>
          <a:spLocks noChangeShapeType="1"/>
        </xdr:cNvSpPr>
      </xdr:nvSpPr>
      <xdr:spPr bwMode="auto">
        <a:xfrm>
          <a:off x="1066800" y="11811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7055213" name="Line 46"/>
        <xdr:cNvSpPr>
          <a:spLocks noChangeShapeType="1"/>
        </xdr:cNvSpPr>
      </xdr:nvSpPr>
      <xdr:spPr bwMode="auto">
        <a:xfrm>
          <a:off x="1885950"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7055214" name="Line 47"/>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7055215" name="Line 48"/>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7055216" name="Line 49"/>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7055217" name="Line 50"/>
        <xdr:cNvSpPr>
          <a:spLocks noChangeShapeType="1"/>
        </xdr:cNvSpPr>
      </xdr:nvSpPr>
      <xdr:spPr bwMode="auto">
        <a:xfrm>
          <a:off x="200025" y="11811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7055218" name="Line 51"/>
        <xdr:cNvSpPr>
          <a:spLocks noChangeShapeType="1"/>
        </xdr:cNvSpPr>
      </xdr:nvSpPr>
      <xdr:spPr bwMode="auto">
        <a:xfrm>
          <a:off x="352425" y="11811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7055219" name="Line 52"/>
        <xdr:cNvSpPr>
          <a:spLocks noChangeShapeType="1"/>
        </xdr:cNvSpPr>
      </xdr:nvSpPr>
      <xdr:spPr bwMode="auto">
        <a:xfrm>
          <a:off x="2105025" y="11811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7055220" name="Line 53"/>
        <xdr:cNvSpPr>
          <a:spLocks noChangeShapeType="1"/>
        </xdr:cNvSpPr>
      </xdr:nvSpPr>
      <xdr:spPr bwMode="auto">
        <a:xfrm>
          <a:off x="1228725" y="11811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7055221" name="Line 54"/>
        <xdr:cNvSpPr>
          <a:spLocks noChangeShapeType="1"/>
        </xdr:cNvSpPr>
      </xdr:nvSpPr>
      <xdr:spPr bwMode="auto">
        <a:xfrm>
          <a:off x="1066800" y="11811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7055222" name="Line 55"/>
        <xdr:cNvSpPr>
          <a:spLocks noChangeShapeType="1"/>
        </xdr:cNvSpPr>
      </xdr:nvSpPr>
      <xdr:spPr bwMode="auto">
        <a:xfrm>
          <a:off x="1885950"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7055223" name="Line 56"/>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7055224" name="Line 57"/>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7055225" name="Line 58"/>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7055226" name="Line 59"/>
        <xdr:cNvSpPr>
          <a:spLocks noChangeShapeType="1"/>
        </xdr:cNvSpPr>
      </xdr:nvSpPr>
      <xdr:spPr bwMode="auto">
        <a:xfrm>
          <a:off x="200025" y="11811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7055227" name="Line 60"/>
        <xdr:cNvSpPr>
          <a:spLocks noChangeShapeType="1"/>
        </xdr:cNvSpPr>
      </xdr:nvSpPr>
      <xdr:spPr bwMode="auto">
        <a:xfrm>
          <a:off x="352425" y="11811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7055228" name="Line 61"/>
        <xdr:cNvSpPr>
          <a:spLocks noChangeShapeType="1"/>
        </xdr:cNvSpPr>
      </xdr:nvSpPr>
      <xdr:spPr bwMode="auto">
        <a:xfrm>
          <a:off x="2105025" y="11811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7055229" name="Line 62"/>
        <xdr:cNvSpPr>
          <a:spLocks noChangeShapeType="1"/>
        </xdr:cNvSpPr>
      </xdr:nvSpPr>
      <xdr:spPr bwMode="auto">
        <a:xfrm>
          <a:off x="1228725" y="11811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7055230" name="Line 63"/>
        <xdr:cNvSpPr>
          <a:spLocks noChangeShapeType="1"/>
        </xdr:cNvSpPr>
      </xdr:nvSpPr>
      <xdr:spPr bwMode="auto">
        <a:xfrm>
          <a:off x="1066800" y="11811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7055231" name="Line 64"/>
        <xdr:cNvSpPr>
          <a:spLocks noChangeShapeType="1"/>
        </xdr:cNvSpPr>
      </xdr:nvSpPr>
      <xdr:spPr bwMode="auto">
        <a:xfrm>
          <a:off x="1885950"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7055232" name="Line 65"/>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editAs="oneCell">
    <xdr:from>
      <xdr:col>0</xdr:col>
      <xdr:colOff>28575</xdr:colOff>
      <xdr:row>1</xdr:row>
      <xdr:rowOff>95250</xdr:rowOff>
    </xdr:from>
    <xdr:to>
      <xdr:col>3</xdr:col>
      <xdr:colOff>285750</xdr:colOff>
      <xdr:row>1</xdr:row>
      <xdr:rowOff>857250</xdr:rowOff>
    </xdr:to>
    <xdr:pic>
      <xdr:nvPicPr>
        <xdr:cNvPr id="7055233" name="Picture 66"/>
        <xdr:cNvPicPr>
          <a:picLocks noChangeAspect="1" noChangeArrowheads="1"/>
        </xdr:cNvPicPr>
      </xdr:nvPicPr>
      <xdr:blipFill>
        <a:blip xmlns:r="http://schemas.openxmlformats.org/officeDocument/2006/relationships" r:embed="rId1" cstate="print"/>
        <a:srcRect/>
        <a:stretch>
          <a:fillRect/>
        </a:stretch>
      </xdr:blipFill>
      <xdr:spPr bwMode="auto">
        <a:xfrm>
          <a:off x="28575" y="304800"/>
          <a:ext cx="3886200" cy="762000"/>
        </a:xfrm>
        <a:prstGeom prst="rect">
          <a:avLst/>
        </a:prstGeom>
        <a:noFill/>
        <a:ln w="9525">
          <a:noFill/>
          <a:miter lim="800000"/>
          <a:headEnd/>
          <a:tailEnd/>
        </a:ln>
      </xdr:spPr>
    </xdr:pic>
    <xdr:clientData/>
  </xdr:twoCellAnchor>
  <xdr:twoCellAnchor>
    <xdr:from>
      <xdr:col>0</xdr:col>
      <xdr:colOff>2324100</xdr:colOff>
      <xdr:row>2</xdr:row>
      <xdr:rowOff>0</xdr:rowOff>
    </xdr:from>
    <xdr:to>
      <xdr:col>0</xdr:col>
      <xdr:colOff>2124075</xdr:colOff>
      <xdr:row>2</xdr:row>
      <xdr:rowOff>0</xdr:rowOff>
    </xdr:to>
    <xdr:sp macro="" textlink="">
      <xdr:nvSpPr>
        <xdr:cNvPr id="7055234" name="Line 67"/>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7055235" name="Line 68"/>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7055236" name="Line 69"/>
        <xdr:cNvSpPr>
          <a:spLocks noChangeShapeType="1"/>
        </xdr:cNvSpPr>
      </xdr:nvSpPr>
      <xdr:spPr bwMode="auto">
        <a:xfrm>
          <a:off x="200025" y="11811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7055237" name="Line 70"/>
        <xdr:cNvSpPr>
          <a:spLocks noChangeShapeType="1"/>
        </xdr:cNvSpPr>
      </xdr:nvSpPr>
      <xdr:spPr bwMode="auto">
        <a:xfrm>
          <a:off x="352425" y="11811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7055238" name="Line 71"/>
        <xdr:cNvSpPr>
          <a:spLocks noChangeShapeType="1"/>
        </xdr:cNvSpPr>
      </xdr:nvSpPr>
      <xdr:spPr bwMode="auto">
        <a:xfrm>
          <a:off x="2105025" y="11811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7055239" name="Line 72"/>
        <xdr:cNvSpPr>
          <a:spLocks noChangeShapeType="1"/>
        </xdr:cNvSpPr>
      </xdr:nvSpPr>
      <xdr:spPr bwMode="auto">
        <a:xfrm>
          <a:off x="1228725" y="11811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7055240" name="Line 73"/>
        <xdr:cNvSpPr>
          <a:spLocks noChangeShapeType="1"/>
        </xdr:cNvSpPr>
      </xdr:nvSpPr>
      <xdr:spPr bwMode="auto">
        <a:xfrm>
          <a:off x="1066800" y="11811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7055241" name="Line 74"/>
        <xdr:cNvSpPr>
          <a:spLocks noChangeShapeType="1"/>
        </xdr:cNvSpPr>
      </xdr:nvSpPr>
      <xdr:spPr bwMode="auto">
        <a:xfrm>
          <a:off x="1885950"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7055242" name="Line 75"/>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editAs="oneCell">
    <xdr:from>
      <xdr:col>0</xdr:col>
      <xdr:colOff>28575</xdr:colOff>
      <xdr:row>1</xdr:row>
      <xdr:rowOff>95250</xdr:rowOff>
    </xdr:from>
    <xdr:to>
      <xdr:col>3</xdr:col>
      <xdr:colOff>285750</xdr:colOff>
      <xdr:row>1</xdr:row>
      <xdr:rowOff>857250</xdr:rowOff>
    </xdr:to>
    <xdr:pic>
      <xdr:nvPicPr>
        <xdr:cNvPr id="7055243" name="Picture 76"/>
        <xdr:cNvPicPr>
          <a:picLocks noChangeAspect="1" noChangeArrowheads="1"/>
        </xdr:cNvPicPr>
      </xdr:nvPicPr>
      <xdr:blipFill>
        <a:blip xmlns:r="http://schemas.openxmlformats.org/officeDocument/2006/relationships" r:embed="rId1" cstate="print"/>
        <a:srcRect/>
        <a:stretch>
          <a:fillRect/>
        </a:stretch>
      </xdr:blipFill>
      <xdr:spPr bwMode="auto">
        <a:xfrm>
          <a:off x="28575" y="304800"/>
          <a:ext cx="3886200" cy="762000"/>
        </a:xfrm>
        <a:prstGeom prst="rect">
          <a:avLst/>
        </a:prstGeom>
        <a:noFill/>
        <a:ln w="9525">
          <a:noFill/>
          <a:miter lim="800000"/>
          <a:headEnd/>
          <a:tailEnd/>
        </a:ln>
      </xdr:spPr>
    </xdr:pic>
    <xdr:clientData/>
  </xdr:twoCellAnchor>
  <xdr:twoCellAnchor>
    <xdr:from>
      <xdr:col>0</xdr:col>
      <xdr:colOff>0</xdr:colOff>
      <xdr:row>2</xdr:row>
      <xdr:rowOff>0</xdr:rowOff>
    </xdr:from>
    <xdr:to>
      <xdr:col>9</xdr:col>
      <xdr:colOff>965817</xdr:colOff>
      <xdr:row>2</xdr:row>
      <xdr:rowOff>430596</xdr:rowOff>
    </xdr:to>
    <xdr:sp macro="" textlink="">
      <xdr:nvSpPr>
        <xdr:cNvPr id="78" name="CasellaDiTesto 77"/>
        <xdr:cNvSpPr txBox="1"/>
      </xdr:nvSpPr>
      <xdr:spPr>
        <a:xfrm>
          <a:off x="0" y="1181100"/>
          <a:ext cx="10544175"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a:solidFill>
                <a:srgbClr val="FF0000"/>
              </a:solidFill>
              <a:latin typeface="Arial" pitchFamily="34" charset="0"/>
              <a:cs typeface="Arial" pitchFamily="34" charset="0"/>
            </a:rPr>
            <a:t>Per informazioni relative a questa tabella, contattare l'assistenza NSIS al numero 800178178 </a:t>
          </a:r>
        </a:p>
        <a:p>
          <a:pPr algn="ctr"/>
          <a:r>
            <a:rPr lang="it-IT" sz="1100" b="1">
              <a:solidFill>
                <a:srgbClr val="FF0000"/>
              </a:solidFill>
              <a:latin typeface="Arial" pitchFamily="34" charset="0"/>
              <a:cs typeface="Arial" pitchFamily="34" charset="0"/>
            </a:rPr>
            <a:t>o all'indirizzo servicedesk@almavivaitalia.it</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1</xdr:row>
      <xdr:rowOff>47625</xdr:rowOff>
    </xdr:from>
    <xdr:to>
      <xdr:col>2</xdr:col>
      <xdr:colOff>38100</xdr:colOff>
      <xdr:row>1</xdr:row>
      <xdr:rowOff>790575</xdr:rowOff>
    </xdr:to>
    <xdr:pic>
      <xdr:nvPicPr>
        <xdr:cNvPr id="6906944"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8575" y="247650"/>
          <a:ext cx="3086100" cy="74295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19050</xdr:colOff>
      <xdr:row>1</xdr:row>
      <xdr:rowOff>38100</xdr:rowOff>
    </xdr:from>
    <xdr:to>
      <xdr:col>1</xdr:col>
      <xdr:colOff>200025</xdr:colOff>
      <xdr:row>1</xdr:row>
      <xdr:rowOff>657225</xdr:rowOff>
    </xdr:to>
    <xdr:pic>
      <xdr:nvPicPr>
        <xdr:cNvPr id="6908096"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9050" y="247650"/>
          <a:ext cx="2581275" cy="619125"/>
        </a:xfrm>
        <a:prstGeom prst="rect">
          <a:avLst/>
        </a:prstGeom>
        <a:noFill/>
        <a:ln w="9525">
          <a:noFill/>
          <a:miter lim="800000"/>
          <a:headEnd/>
          <a:tailEnd/>
        </a:ln>
      </xdr:spPr>
    </xdr:pic>
    <xdr:clientData/>
  </xdr:twoCellAnchor>
  <xdr:twoCellAnchor>
    <xdr:from>
      <xdr:col>0</xdr:col>
      <xdr:colOff>0</xdr:colOff>
      <xdr:row>2</xdr:row>
      <xdr:rowOff>0</xdr:rowOff>
    </xdr:from>
    <xdr:to>
      <xdr:col>11</xdr:col>
      <xdr:colOff>842007</xdr:colOff>
      <xdr:row>2</xdr:row>
      <xdr:rowOff>440165</xdr:rowOff>
    </xdr:to>
    <xdr:sp macro="" textlink="">
      <xdr:nvSpPr>
        <xdr:cNvPr id="3" name="CasellaDiTesto 2"/>
        <xdr:cNvSpPr txBox="1"/>
      </xdr:nvSpPr>
      <xdr:spPr>
        <a:xfrm>
          <a:off x="0" y="266700"/>
          <a:ext cx="6096000" cy="1333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a:solidFill>
                <a:srgbClr val="FF0000"/>
              </a:solidFill>
              <a:latin typeface="Arial" pitchFamily="34" charset="0"/>
              <a:cs typeface="Arial" pitchFamily="34" charset="0"/>
            </a:rPr>
            <a:t>Per informazioni relative a questa tabella, contattare l'assistenza NSIS al numero 800178178 </a:t>
          </a:r>
        </a:p>
        <a:p>
          <a:pPr algn="ctr"/>
          <a:r>
            <a:rPr lang="it-IT" sz="1100" b="1">
              <a:solidFill>
                <a:srgbClr val="FF0000"/>
              </a:solidFill>
              <a:latin typeface="Arial" pitchFamily="34" charset="0"/>
              <a:cs typeface="Arial" pitchFamily="34" charset="0"/>
            </a:rPr>
            <a:t>o all'indirizzo servicedesk@almavivaitalia.it</a:t>
          </a:r>
        </a:p>
      </xdr:txBody>
    </xdr:sp>
    <xdr:clientData/>
  </xdr:twoCellAnchor>
  <xdr:twoCellAnchor>
    <xdr:from>
      <xdr:col>1</xdr:col>
      <xdr:colOff>546735</xdr:colOff>
      <xdr:row>1</xdr:row>
      <xdr:rowOff>428625</xdr:rowOff>
    </xdr:from>
    <xdr:to>
      <xdr:col>12</xdr:col>
      <xdr:colOff>85730</xdr:colOff>
      <xdr:row>1</xdr:row>
      <xdr:rowOff>866775</xdr:rowOff>
    </xdr:to>
    <xdr:sp macro="" textlink="">
      <xdr:nvSpPr>
        <xdr:cNvPr id="4" name="CasellaDiTesto 3"/>
        <xdr:cNvSpPr txBox="1"/>
      </xdr:nvSpPr>
      <xdr:spPr>
        <a:xfrm flipH="1">
          <a:off x="2819400" y="638175"/>
          <a:ext cx="7296150"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baseline="0" smtClean="0">
              <a:solidFill>
                <a:srgbClr val="00B050"/>
              </a:solidFill>
              <a:latin typeface="+mn-lt"/>
              <a:ea typeface="+mn-ea"/>
              <a:cs typeface="+mn-cs"/>
            </a:rPr>
            <a:t>Si richiede la compilazione di una tabella per ciascun presidio afferente l’ente. Inoltre è necessario compilare un’ulteriore tabella con le informazioni strettamente legate all’ente stesso (codificato come “030”+cod.ente)</a:t>
          </a:r>
          <a:endParaRPr lang="it-IT" sz="1100" b="1">
            <a:solidFill>
              <a:srgbClr val="00B050"/>
            </a:solidFill>
            <a:latin typeface="Arial" pitchFamily="34" charset="0"/>
            <a:cs typeface="Arial"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ALAZZ~1/AppData/Local/Temp/7zOAD28.tmp/FCA_324_20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_1"/>
      <sheetName val="IN_SI_1"/>
      <sheetName val="out_SI_1"/>
      <sheetName val="COCOCO"/>
      <sheetName val="IN_COCOCO"/>
      <sheetName val="out_COCOCO"/>
      <sheetName val="t1"/>
      <sheetName val="IN_T1"/>
      <sheetName val="IN_T1_NOTE"/>
      <sheetName val="1A"/>
      <sheetName val="IN_1A"/>
      <sheetName val="1B"/>
      <sheetName val="IN_1B"/>
      <sheetName val="1C"/>
      <sheetName val="IN_1C"/>
      <sheetName val="1D"/>
      <sheetName val="IN_1D"/>
      <sheetName val="1E"/>
      <sheetName val="IN_1E"/>
      <sheetName val="1F"/>
      <sheetName val="IN_1F"/>
      <sheetName val="1G"/>
      <sheetName val="IN_1G"/>
      <sheetName val="IN_1G_HEAD"/>
      <sheetName val="1SD"/>
      <sheetName val="t2"/>
      <sheetName val="IN_T2"/>
      <sheetName val="t2A"/>
      <sheetName val="IN_T2A"/>
      <sheetName val="t3"/>
      <sheetName val="IN_T3"/>
      <sheetName val="t4"/>
      <sheetName val="IN_T4"/>
      <sheetName val="t5"/>
      <sheetName val="IN_T5"/>
      <sheetName val="t6"/>
      <sheetName val="IN_T6"/>
      <sheetName val="t7"/>
      <sheetName val="IN_T7"/>
      <sheetName val="t8"/>
      <sheetName val="IN_T8"/>
      <sheetName val="t9"/>
      <sheetName val="IN_T9"/>
      <sheetName val="t10"/>
      <sheetName val="IN_T10"/>
      <sheetName val="t11"/>
      <sheetName val="IN_T11"/>
      <sheetName val="t12"/>
      <sheetName val="IN_T12"/>
      <sheetName val="t13"/>
      <sheetName val="IN_T13"/>
      <sheetName val="IN_T14"/>
      <sheetName val="IN_T14_NOTE"/>
      <sheetName val="IN_T14_IRAP"/>
      <sheetName val="IN_T15_1"/>
      <sheetName val="IN_T15_2"/>
      <sheetName val="IN_T15_3"/>
      <sheetName val="IN_SICI_LEG144"/>
      <sheetName val="t14"/>
      <sheetName val="t15(1)"/>
      <sheetName val="t15(1)_Dett"/>
      <sheetName val="t15(2)"/>
      <sheetName val="t15(2)_Dett"/>
      <sheetName val="t15(3)"/>
      <sheetName val="t15(3)_Dett"/>
      <sheetName val="SICI(1)"/>
      <sheetName val="SICI(1)_OUT"/>
      <sheetName val="SICI(2)"/>
      <sheetName val="SICI(2)_OUT"/>
      <sheetName val="SICI(3)"/>
      <sheetName val="SICI(3)_OUT"/>
      <sheetName val="Tabella Riconciliazione"/>
      <sheetName val="IN_RICONC"/>
      <sheetName val="Valori Medi"/>
      <sheetName val="Squadratura 1"/>
      <sheetName val="Squadratura 2"/>
      <sheetName val="Squadratura 3"/>
      <sheetName val="Squadratura 4"/>
      <sheetName val="Squadratura 8"/>
      <sheetName val="Incongruenza 1"/>
      <sheetName val="Incongruenza 2"/>
      <sheetName val="Incongruenza 3"/>
      <sheetName val="Incongruenza 4 e controlli t14"/>
      <sheetName val="out_Incongruenza_4"/>
      <sheetName val="Incongruenza 5"/>
      <sheetName val="Incongruenza 6"/>
      <sheetName val="Incongruenza 7"/>
      <sheetName val="Incongruenza 8"/>
      <sheetName val="out_incongruenza_9"/>
      <sheetName val="Incongruenza 10"/>
      <sheetName val="COM"/>
      <sheetName val="VERSIONE"/>
      <sheetName val="STRUTTURE"/>
      <sheetName val="SE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ow r="2">
          <cell r="A2" t="str">
            <v>ABBADIA CERRETO</v>
          </cell>
        </row>
        <row r="3">
          <cell r="A3" t="str">
            <v>ABBADIA LARIANA</v>
          </cell>
        </row>
        <row r="4">
          <cell r="A4" t="str">
            <v>ABBIATEGRASSO</v>
          </cell>
        </row>
        <row r="5">
          <cell r="A5" t="str">
            <v>ACQUAFREDDA</v>
          </cell>
        </row>
        <row r="6">
          <cell r="A6" t="str">
            <v>ACQUANEGRA CREMONESE</v>
          </cell>
        </row>
        <row r="7">
          <cell r="A7" t="str">
            <v>ACQUANEGRA SUL CHIESE</v>
          </cell>
        </row>
        <row r="8">
          <cell r="A8" t="str">
            <v>ADRARA SAN MARTINO</v>
          </cell>
        </row>
        <row r="9">
          <cell r="A9" t="str">
            <v>ADRARA SAN ROCCO</v>
          </cell>
        </row>
        <row r="10">
          <cell r="A10" t="str">
            <v>ADRO</v>
          </cell>
        </row>
        <row r="11">
          <cell r="A11" t="str">
            <v>AGNADELLO</v>
          </cell>
        </row>
        <row r="12">
          <cell r="A12" t="str">
            <v>AGNOSINE</v>
          </cell>
        </row>
        <row r="13">
          <cell r="A13" t="str">
            <v>AGRA</v>
          </cell>
        </row>
        <row r="14">
          <cell r="A14" t="str">
            <v>AGRATE BRIANZA</v>
          </cell>
        </row>
        <row r="15">
          <cell r="A15" t="str">
            <v>AICURZIO</v>
          </cell>
        </row>
        <row r="16">
          <cell r="A16" t="str">
            <v>AIRUNO</v>
          </cell>
        </row>
        <row r="17">
          <cell r="A17" t="str">
            <v>ALAGNA</v>
          </cell>
        </row>
        <row r="18">
          <cell r="A18" t="str">
            <v>ALBAIRATE</v>
          </cell>
        </row>
        <row r="19">
          <cell r="A19" t="str">
            <v>ALBANO SANT'ALESSANDRO</v>
          </cell>
        </row>
        <row r="20">
          <cell r="A20" t="str">
            <v>ALBAREDO ARNABOLDI</v>
          </cell>
        </row>
        <row r="21">
          <cell r="A21" t="str">
            <v>ALBAREDO PER SAN MARCO</v>
          </cell>
        </row>
        <row r="22">
          <cell r="A22" t="str">
            <v>ALBAVILLA</v>
          </cell>
        </row>
        <row r="23">
          <cell r="A23" t="str">
            <v>ALBESE CON CASSANO</v>
          </cell>
        </row>
        <row r="24">
          <cell r="A24" t="str">
            <v>ALBIATE</v>
          </cell>
        </row>
        <row r="25">
          <cell r="A25" t="str">
            <v>ALBINO</v>
          </cell>
        </row>
        <row r="26">
          <cell r="A26" t="str">
            <v>ALBIOLO</v>
          </cell>
        </row>
        <row r="27">
          <cell r="A27" t="str">
            <v>ALBIZZATE</v>
          </cell>
        </row>
        <row r="28">
          <cell r="A28" t="str">
            <v>ALBONESE</v>
          </cell>
        </row>
        <row r="29">
          <cell r="A29" t="str">
            <v>ALBOSAGGIA</v>
          </cell>
        </row>
        <row r="30">
          <cell r="A30" t="str">
            <v>ALBUZZANO</v>
          </cell>
        </row>
        <row r="31">
          <cell r="A31" t="str">
            <v>ALFIANELLO</v>
          </cell>
        </row>
        <row r="32">
          <cell r="A32" t="str">
            <v>ALGUA</v>
          </cell>
        </row>
        <row r="33">
          <cell r="A33" t="str">
            <v>ALME'</v>
          </cell>
        </row>
        <row r="34">
          <cell r="A34" t="str">
            <v>ALMENNO SAN BARTOLOMEO</v>
          </cell>
        </row>
        <row r="35">
          <cell r="A35" t="str">
            <v>ALMENNO SAN SALVATORE</v>
          </cell>
        </row>
        <row r="36">
          <cell r="A36" t="str">
            <v>ALSERIO</v>
          </cell>
        </row>
        <row r="37">
          <cell r="A37" t="str">
            <v>ALZANO LOMBARDO</v>
          </cell>
        </row>
        <row r="38">
          <cell r="A38" t="str">
            <v>ALZATE BRIANZA</v>
          </cell>
        </row>
        <row r="39">
          <cell r="A39" t="str">
            <v>AMBIVERE</v>
          </cell>
        </row>
        <row r="40">
          <cell r="A40" t="str">
            <v>ANDALO VALTELLINO</v>
          </cell>
        </row>
        <row r="41">
          <cell r="A41" t="str">
            <v>ANFO</v>
          </cell>
        </row>
        <row r="42">
          <cell r="A42" t="str">
            <v>ANGERA</v>
          </cell>
        </row>
        <row r="43">
          <cell r="A43" t="str">
            <v>ANGOLO TERME</v>
          </cell>
        </row>
        <row r="44">
          <cell r="A44" t="str">
            <v>ANNICCO</v>
          </cell>
        </row>
        <row r="45">
          <cell r="A45" t="str">
            <v>ANNONE DI BRIANZA</v>
          </cell>
        </row>
        <row r="46">
          <cell r="A46" t="str">
            <v>ANTEGNATE</v>
          </cell>
        </row>
        <row r="47">
          <cell r="A47" t="str">
            <v>ANZANO DEL PARCO</v>
          </cell>
        </row>
        <row r="48">
          <cell r="A48" t="str">
            <v>APPIANO GENTILE</v>
          </cell>
        </row>
        <row r="49">
          <cell r="A49" t="str">
            <v>APRICA</v>
          </cell>
        </row>
        <row r="50">
          <cell r="A50" t="str">
            <v>ARCENE</v>
          </cell>
        </row>
        <row r="51">
          <cell r="A51" t="str">
            <v>ARCISATE</v>
          </cell>
        </row>
        <row r="52">
          <cell r="A52" t="str">
            <v>ARCONATE</v>
          </cell>
        </row>
        <row r="53">
          <cell r="A53" t="str">
            <v>ARCORE</v>
          </cell>
        </row>
        <row r="54">
          <cell r="A54" t="str">
            <v>ARDENNO</v>
          </cell>
        </row>
        <row r="55">
          <cell r="A55" t="str">
            <v>ARDESIO</v>
          </cell>
        </row>
        <row r="56">
          <cell r="A56" t="str">
            <v>ARENA PO</v>
          </cell>
        </row>
        <row r="57">
          <cell r="A57" t="str">
            <v>ARESE</v>
          </cell>
        </row>
        <row r="58">
          <cell r="A58" t="str">
            <v>ARGEGNO</v>
          </cell>
        </row>
        <row r="59">
          <cell r="A59" t="str">
            <v>ARLUNO</v>
          </cell>
        </row>
        <row r="60">
          <cell r="A60" t="str">
            <v>AROSIO</v>
          </cell>
        </row>
        <row r="61">
          <cell r="A61" t="str">
            <v>ARSAGO SEPRIO</v>
          </cell>
        </row>
        <row r="62">
          <cell r="A62" t="str">
            <v>ARTOGNE</v>
          </cell>
        </row>
        <row r="63">
          <cell r="A63" t="str">
            <v>ARZAGO D'ADDA</v>
          </cell>
        </row>
        <row r="64">
          <cell r="A64" t="str">
            <v>ASOLA</v>
          </cell>
        </row>
        <row r="65">
          <cell r="A65" t="str">
            <v>ASSAGO</v>
          </cell>
        </row>
        <row r="66">
          <cell r="A66" t="str">
            <v>ASSO</v>
          </cell>
        </row>
        <row r="67">
          <cell r="A67" t="str">
            <v>AVERARA</v>
          </cell>
        </row>
        <row r="68">
          <cell r="A68" t="str">
            <v>AVIATICO</v>
          </cell>
        </row>
        <row r="69">
          <cell r="A69" t="str">
            <v>AVIGNO</v>
          </cell>
        </row>
        <row r="70">
          <cell r="A70" t="str">
            <v>AZZANELLO</v>
          </cell>
        </row>
        <row r="71">
          <cell r="A71" t="str">
            <v>AZZANO MELLA</v>
          </cell>
        </row>
        <row r="72">
          <cell r="A72" t="str">
            <v>AZZANO SAN PAOLO</v>
          </cell>
        </row>
        <row r="73">
          <cell r="A73" t="str">
            <v>AZZATE</v>
          </cell>
        </row>
        <row r="74">
          <cell r="A74" t="str">
            <v>AZZIO</v>
          </cell>
        </row>
        <row r="75">
          <cell r="A75" t="str">
            <v>AZZONE</v>
          </cell>
        </row>
        <row r="76">
          <cell r="A76" t="str">
            <v>BADIA PAVESE</v>
          </cell>
        </row>
        <row r="77">
          <cell r="A77" t="str">
            <v>BAGNARIA</v>
          </cell>
        </row>
        <row r="78">
          <cell r="A78" t="str">
            <v>BAGNATICA</v>
          </cell>
        </row>
        <row r="79">
          <cell r="A79" t="str">
            <v>BAGNOLO CREMASCO</v>
          </cell>
        </row>
        <row r="80">
          <cell r="A80" t="str">
            <v>BAGNOLO MELLA</v>
          </cell>
        </row>
        <row r="81">
          <cell r="A81" t="str">
            <v>BAGNOLO SAN VITO</v>
          </cell>
        </row>
        <row r="82">
          <cell r="A82" t="str">
            <v>BAGOLINO</v>
          </cell>
        </row>
        <row r="83">
          <cell r="A83" t="str">
            <v>BALLABIO</v>
          </cell>
        </row>
        <row r="84">
          <cell r="A84" t="str">
            <v>BARANZATE</v>
          </cell>
        </row>
        <row r="85">
          <cell r="A85" t="str">
            <v>BARANZATE</v>
          </cell>
        </row>
        <row r="86">
          <cell r="A86" t="str">
            <v>BARASSO</v>
          </cell>
        </row>
        <row r="87">
          <cell r="A87" t="str">
            <v>BARBARIGA</v>
          </cell>
        </row>
        <row r="88">
          <cell r="A88" t="str">
            <v>BARBATA</v>
          </cell>
        </row>
        <row r="89">
          <cell r="A89" t="str">
            <v>BARBIANELLO</v>
          </cell>
        </row>
        <row r="90">
          <cell r="A90" t="str">
            <v>BARDELLO</v>
          </cell>
        </row>
        <row r="91">
          <cell r="A91" t="str">
            <v>BAREGGIO</v>
          </cell>
        </row>
        <row r="92">
          <cell r="A92" t="str">
            <v>BARGHE</v>
          </cell>
        </row>
        <row r="93">
          <cell r="A93" t="str">
            <v>BARIANO</v>
          </cell>
        </row>
        <row r="94">
          <cell r="A94" t="str">
            <v>BARLASSINA</v>
          </cell>
        </row>
        <row r="95">
          <cell r="A95" t="str">
            <v>BARNI</v>
          </cell>
        </row>
        <row r="96">
          <cell r="A96" t="str">
            <v>BARZAGO</v>
          </cell>
        </row>
        <row r="97">
          <cell r="A97" t="str">
            <v>BARZANA</v>
          </cell>
        </row>
        <row r="98">
          <cell r="A98" t="str">
            <v>BARZANO'</v>
          </cell>
        </row>
        <row r="99">
          <cell r="A99" t="str">
            <v>BARZIO</v>
          </cell>
        </row>
        <row r="100">
          <cell r="A100" t="str">
            <v>BASCAPE'</v>
          </cell>
        </row>
        <row r="101">
          <cell r="A101" t="str">
            <v>BASIANO</v>
          </cell>
        </row>
        <row r="102">
          <cell r="A102" t="str">
            <v>BASIGLIO</v>
          </cell>
        </row>
        <row r="103">
          <cell r="A103" t="str">
            <v>BASSANO BRESCIANO</v>
          </cell>
        </row>
        <row r="104">
          <cell r="A104" t="str">
            <v>BASTIDA DE'DOSSI</v>
          </cell>
        </row>
        <row r="105">
          <cell r="A105" t="str">
            <v>BASTIDA PANCARANA</v>
          </cell>
        </row>
        <row r="106">
          <cell r="A106" t="str">
            <v>BATTUDA</v>
          </cell>
        </row>
        <row r="107">
          <cell r="A107" t="str">
            <v>BEDERO VALCUVIA</v>
          </cell>
        </row>
        <row r="108">
          <cell r="A108" t="str">
            <v>BEDIZZOLE</v>
          </cell>
        </row>
        <row r="109">
          <cell r="A109" t="str">
            <v>BEDULITA</v>
          </cell>
        </row>
        <row r="110">
          <cell r="A110" t="str">
            <v>BELGIOIOSO</v>
          </cell>
        </row>
        <row r="111">
          <cell r="A111" t="str">
            <v>BELLAGIO</v>
          </cell>
        </row>
        <row r="112">
          <cell r="A112" t="str">
            <v>BELLANO</v>
          </cell>
        </row>
        <row r="113">
          <cell r="A113" t="str">
            <v>BELLINZAGO LOMBARDO</v>
          </cell>
        </row>
        <row r="114">
          <cell r="A114" t="str">
            <v>BELLUSCO</v>
          </cell>
        </row>
        <row r="115">
          <cell r="A115" t="str">
            <v>BEMA</v>
          </cell>
        </row>
        <row r="116">
          <cell r="A116" t="str">
            <v>BENE LARIO</v>
          </cell>
        </row>
        <row r="117">
          <cell r="A117" t="str">
            <v>BERBENNO</v>
          </cell>
        </row>
        <row r="118">
          <cell r="A118" t="str">
            <v>BERBENNO DI VALTELLINA</v>
          </cell>
        </row>
        <row r="119">
          <cell r="A119" t="str">
            <v>BEREGAZZO CON FIGLIARO</v>
          </cell>
        </row>
        <row r="120">
          <cell r="A120" t="str">
            <v>BEREGUARDO</v>
          </cell>
        </row>
        <row r="121">
          <cell r="A121" t="str">
            <v>BERGAMO</v>
          </cell>
        </row>
        <row r="122">
          <cell r="A122" t="str">
            <v>BERLINGO</v>
          </cell>
        </row>
        <row r="123">
          <cell r="A123" t="str">
            <v>BERNAREGGIO</v>
          </cell>
        </row>
        <row r="124">
          <cell r="A124" t="str">
            <v>BERNATE TICINO</v>
          </cell>
        </row>
        <row r="125">
          <cell r="A125" t="str">
            <v>BERTONICO</v>
          </cell>
        </row>
        <row r="126">
          <cell r="A126" t="str">
            <v>BERZO DEMO</v>
          </cell>
        </row>
        <row r="127">
          <cell r="A127" t="str">
            <v>BERZO INFERIORE</v>
          </cell>
        </row>
        <row r="128">
          <cell r="A128" t="str">
            <v>BERZO SAN FERMO</v>
          </cell>
        </row>
        <row r="129">
          <cell r="A129" t="str">
            <v>BESANA IN BRIANZA</v>
          </cell>
        </row>
        <row r="130">
          <cell r="A130" t="str">
            <v>BESANO</v>
          </cell>
        </row>
        <row r="131">
          <cell r="A131" t="str">
            <v>BESATE</v>
          </cell>
        </row>
        <row r="132">
          <cell r="A132" t="str">
            <v>BESNATE</v>
          </cell>
        </row>
        <row r="133">
          <cell r="A133" t="str">
            <v>BESOZZO</v>
          </cell>
        </row>
        <row r="134">
          <cell r="A134" t="str">
            <v>BIANDRONNO</v>
          </cell>
        </row>
        <row r="135">
          <cell r="A135" t="str">
            <v>BIANZANO</v>
          </cell>
        </row>
        <row r="136">
          <cell r="A136" t="str">
            <v>BIANZONE</v>
          </cell>
        </row>
        <row r="137">
          <cell r="A137" t="str">
            <v>BIASSONO</v>
          </cell>
        </row>
        <row r="138">
          <cell r="A138" t="str">
            <v>BIENNO</v>
          </cell>
        </row>
        <row r="139">
          <cell r="A139" t="str">
            <v>BIGARELLO</v>
          </cell>
        </row>
        <row r="140">
          <cell r="A140" t="str">
            <v>BINAGO</v>
          </cell>
        </row>
        <row r="141">
          <cell r="A141" t="str">
            <v>BINASCO</v>
          </cell>
        </row>
        <row r="142">
          <cell r="A142" t="str">
            <v>BIONE</v>
          </cell>
        </row>
        <row r="143">
          <cell r="A143" t="str">
            <v>BISUSCHIO</v>
          </cell>
        </row>
        <row r="144">
          <cell r="A144" t="str">
            <v>BIZZARONE</v>
          </cell>
        </row>
        <row r="145">
          <cell r="A145" t="str">
            <v>BLELLO</v>
          </cell>
        </row>
        <row r="146">
          <cell r="A146" t="str">
            <v>BLESSAGNO</v>
          </cell>
        </row>
        <row r="147">
          <cell r="A147" t="str">
            <v>BLEVIO</v>
          </cell>
        </row>
        <row r="148">
          <cell r="A148" t="str">
            <v>BODIO LOMNAGO</v>
          </cell>
        </row>
        <row r="149">
          <cell r="A149" t="str">
            <v>BOFFALORA D'ADDA</v>
          </cell>
        </row>
        <row r="150">
          <cell r="A150" t="str">
            <v>BOFFALORA SOPRA TICINO</v>
          </cell>
        </row>
        <row r="151">
          <cell r="A151" t="str">
            <v>BOLGARE</v>
          </cell>
        </row>
        <row r="152">
          <cell r="A152" t="str">
            <v>BOLLATE</v>
          </cell>
        </row>
        <row r="153">
          <cell r="A153" t="str">
            <v>BOLTIERE</v>
          </cell>
        </row>
        <row r="154">
          <cell r="A154" t="str">
            <v>BONATE SOPRA</v>
          </cell>
        </row>
        <row r="155">
          <cell r="A155" t="str">
            <v>BONATE SOTTO</v>
          </cell>
        </row>
        <row r="156">
          <cell r="A156" t="str">
            <v>BONEMERSE</v>
          </cell>
        </row>
        <row r="157">
          <cell r="A157" t="str">
            <v>BORDOLANO</v>
          </cell>
        </row>
        <row r="158">
          <cell r="A158" t="str">
            <v>BORGARELLO</v>
          </cell>
        </row>
        <row r="159">
          <cell r="A159" t="str">
            <v>BORGHETTO LODIGIANO</v>
          </cell>
        </row>
        <row r="160">
          <cell r="A160" t="str">
            <v>BORGO DI TERZO</v>
          </cell>
        </row>
        <row r="161">
          <cell r="A161" t="str">
            <v>BORGO PRIOLO</v>
          </cell>
        </row>
        <row r="162">
          <cell r="A162" t="str">
            <v>BORGO SAN GIACOMO</v>
          </cell>
        </row>
        <row r="163">
          <cell r="A163" t="str">
            <v>BORGO SAN GIOVANNI</v>
          </cell>
        </row>
        <row r="164">
          <cell r="A164" t="str">
            <v>BORGO SAN SIRO</v>
          </cell>
        </row>
        <row r="165">
          <cell r="A165" t="str">
            <v>BORGOFORTE</v>
          </cell>
        </row>
        <row r="166">
          <cell r="A166" t="str">
            <v>BORGOFRANCO SUL PO</v>
          </cell>
        </row>
        <row r="167">
          <cell r="A167" t="str">
            <v>BORGORATTO MORMOROLO</v>
          </cell>
        </row>
        <row r="168">
          <cell r="A168" t="str">
            <v>BORGOSATOLLO</v>
          </cell>
        </row>
        <row r="169">
          <cell r="A169" t="str">
            <v>BORMIO</v>
          </cell>
        </row>
        <row r="170">
          <cell r="A170" t="str">
            <v>BORNASCO</v>
          </cell>
        </row>
        <row r="171">
          <cell r="A171" t="str">
            <v>BORNO</v>
          </cell>
        </row>
        <row r="172">
          <cell r="A172" t="str">
            <v>BOSISIO PARINI</v>
          </cell>
        </row>
        <row r="173">
          <cell r="A173" t="str">
            <v>BOSNASCO</v>
          </cell>
        </row>
        <row r="174">
          <cell r="A174" t="str">
            <v>BOSSICO</v>
          </cell>
        </row>
        <row r="175">
          <cell r="A175" t="str">
            <v>BOTTANUCO</v>
          </cell>
        </row>
        <row r="176">
          <cell r="A176" t="str">
            <v>BOTTICINO</v>
          </cell>
        </row>
        <row r="177">
          <cell r="A177" t="str">
            <v>BOVEGNO</v>
          </cell>
        </row>
        <row r="178">
          <cell r="A178" t="str">
            <v>BOVEZZO</v>
          </cell>
        </row>
        <row r="179">
          <cell r="A179" t="str">
            <v>BOVISIO-MASCIAGO</v>
          </cell>
        </row>
        <row r="180">
          <cell r="A180" t="str">
            <v>BOZZOLO</v>
          </cell>
        </row>
        <row r="181">
          <cell r="A181" t="str">
            <v>BRACCA</v>
          </cell>
        </row>
        <row r="182">
          <cell r="A182" t="str">
            <v>BRALLO DI PREGOLA</v>
          </cell>
        </row>
        <row r="183">
          <cell r="A183" t="str">
            <v>BRANDICO</v>
          </cell>
        </row>
        <row r="184">
          <cell r="A184" t="str">
            <v>BRANZI</v>
          </cell>
        </row>
        <row r="185">
          <cell r="A185" t="str">
            <v>BRAONE</v>
          </cell>
        </row>
        <row r="186">
          <cell r="A186" t="str">
            <v>BREBBIA</v>
          </cell>
        </row>
        <row r="187">
          <cell r="A187" t="str">
            <v>BREGANO</v>
          </cell>
        </row>
        <row r="188">
          <cell r="A188" t="str">
            <v>BREGNANO</v>
          </cell>
        </row>
        <row r="189">
          <cell r="A189" t="str">
            <v>BREMBATE DI SOPRA</v>
          </cell>
        </row>
        <row r="190">
          <cell r="A190" t="str">
            <v>BREMBATE SOTTO</v>
          </cell>
        </row>
        <row r="191">
          <cell r="A191" t="str">
            <v>BREMBILLA</v>
          </cell>
        </row>
        <row r="192">
          <cell r="A192" t="str">
            <v>BREMBIO</v>
          </cell>
        </row>
        <row r="193">
          <cell r="A193" t="str">
            <v>BREME</v>
          </cell>
        </row>
        <row r="194">
          <cell r="A194" t="str">
            <v>BRENNA</v>
          </cell>
        </row>
        <row r="195">
          <cell r="A195" t="str">
            <v>BRENO</v>
          </cell>
        </row>
        <row r="196">
          <cell r="A196" t="str">
            <v>BRENTA</v>
          </cell>
        </row>
        <row r="197">
          <cell r="A197" t="str">
            <v>BRESCIA</v>
          </cell>
        </row>
        <row r="198">
          <cell r="A198" t="str">
            <v>BRESSANA</v>
          </cell>
        </row>
        <row r="199">
          <cell r="A199" t="str">
            <v>BRESSANA BOTTARONE</v>
          </cell>
        </row>
        <row r="200">
          <cell r="A200" t="str">
            <v>BRESSO</v>
          </cell>
        </row>
        <row r="201">
          <cell r="A201" t="str">
            <v>BREZZO DI BEDERO</v>
          </cell>
        </row>
        <row r="202">
          <cell r="A202" t="str">
            <v>BRIENNO</v>
          </cell>
        </row>
        <row r="203">
          <cell r="A203" t="str">
            <v>BRIGNANO GERA D'ADDA</v>
          </cell>
        </row>
        <row r="204">
          <cell r="A204" t="str">
            <v>BRINZIO</v>
          </cell>
        </row>
        <row r="205">
          <cell r="A205" t="str">
            <v>BRIONE</v>
          </cell>
        </row>
        <row r="206">
          <cell r="A206" t="str">
            <v>BRIOSCO</v>
          </cell>
        </row>
        <row r="207">
          <cell r="A207" t="str">
            <v>BRISSAGO-VALTRAVAGLIA</v>
          </cell>
        </row>
        <row r="208">
          <cell r="A208" t="str">
            <v>BRIVIO</v>
          </cell>
        </row>
        <row r="209">
          <cell r="A209" t="str">
            <v>BRONI</v>
          </cell>
        </row>
        <row r="210">
          <cell r="A210" t="str">
            <v>BRUGHERIO</v>
          </cell>
        </row>
        <row r="211">
          <cell r="A211" t="str">
            <v>BRUMANO</v>
          </cell>
        </row>
        <row r="212">
          <cell r="A212" t="str">
            <v>BRUNATE</v>
          </cell>
        </row>
        <row r="213">
          <cell r="A213" t="str">
            <v>BRUNELLO</v>
          </cell>
        </row>
        <row r="214">
          <cell r="A214" t="str">
            <v>BRUSAPORTO</v>
          </cell>
        </row>
        <row r="215">
          <cell r="A215" t="str">
            <v>BRUSIMPIANO</v>
          </cell>
        </row>
        <row r="216">
          <cell r="A216" t="str">
            <v>BUBBIANO</v>
          </cell>
        </row>
        <row r="217">
          <cell r="A217" t="str">
            <v>BUCCINASCO</v>
          </cell>
        </row>
        <row r="218">
          <cell r="A218" t="str">
            <v>BUGLIO IN MONTE</v>
          </cell>
        </row>
        <row r="219">
          <cell r="A219" t="str">
            <v>BUGUGGIATE</v>
          </cell>
        </row>
        <row r="220">
          <cell r="A220" t="str">
            <v>BULCIAGO</v>
          </cell>
        </row>
        <row r="221">
          <cell r="A221" t="str">
            <v>BULGAROGRASSO</v>
          </cell>
        </row>
        <row r="222">
          <cell r="A222" t="str">
            <v>BURAGO DI MOLGORA</v>
          </cell>
        </row>
        <row r="223">
          <cell r="A223" t="str">
            <v>BUSCATE</v>
          </cell>
        </row>
        <row r="224">
          <cell r="A224" t="str">
            <v>BUSNAGO</v>
          </cell>
        </row>
        <row r="225">
          <cell r="A225" t="str">
            <v>BUSSERO</v>
          </cell>
        </row>
        <row r="226">
          <cell r="A226" t="str">
            <v>BUSTO ARSIZIO</v>
          </cell>
        </row>
        <row r="227">
          <cell r="A227" t="str">
            <v>BUSTO GAROLFO</v>
          </cell>
        </row>
        <row r="228">
          <cell r="A228" t="str">
            <v>CA' D'ANDREA</v>
          </cell>
        </row>
        <row r="229">
          <cell r="A229" t="str">
            <v>CABIATE</v>
          </cell>
        </row>
        <row r="230">
          <cell r="A230" t="str">
            <v>CADEGLIANO-VICONAGO</v>
          </cell>
        </row>
        <row r="231">
          <cell r="A231" t="str">
            <v>CADORAGO</v>
          </cell>
        </row>
        <row r="232">
          <cell r="A232" t="str">
            <v>CADREZZATE</v>
          </cell>
        </row>
        <row r="233">
          <cell r="A233" t="str">
            <v>CAGLIO</v>
          </cell>
        </row>
        <row r="234">
          <cell r="A234" t="str">
            <v>CAGNO</v>
          </cell>
        </row>
        <row r="235">
          <cell r="A235" t="str">
            <v>CAINO</v>
          </cell>
        </row>
        <row r="236">
          <cell r="A236" t="str">
            <v>CAIOLO</v>
          </cell>
        </row>
        <row r="237">
          <cell r="A237" t="str">
            <v>CAIRATE</v>
          </cell>
        </row>
        <row r="238">
          <cell r="A238" t="str">
            <v>CALCINATE</v>
          </cell>
        </row>
        <row r="239">
          <cell r="A239" t="str">
            <v>CALCINATO</v>
          </cell>
        </row>
        <row r="240">
          <cell r="A240" t="str">
            <v>CALCIO</v>
          </cell>
        </row>
        <row r="241">
          <cell r="A241" t="str">
            <v>CALCO</v>
          </cell>
        </row>
        <row r="242">
          <cell r="A242" t="str">
            <v>CALOLZIOCORTE</v>
          </cell>
        </row>
        <row r="243">
          <cell r="A243" t="str">
            <v>CALOLZIOCORTE</v>
          </cell>
        </row>
        <row r="244">
          <cell r="A244" t="str">
            <v>CALUSCO D'ADDA</v>
          </cell>
        </row>
        <row r="245">
          <cell r="A245" t="str">
            <v>CALVAGESE DELLA RIVIERA</v>
          </cell>
        </row>
        <row r="246">
          <cell r="A246" t="str">
            <v>CALVATONE</v>
          </cell>
        </row>
        <row r="247">
          <cell r="A247" t="str">
            <v>CALVENZANO</v>
          </cell>
        </row>
        <row r="248">
          <cell r="A248" t="str">
            <v>CALVIGNANO</v>
          </cell>
        </row>
        <row r="249">
          <cell r="A249" t="str">
            <v>CALVIGNASCO</v>
          </cell>
        </row>
        <row r="250">
          <cell r="A250" t="str">
            <v>CALVISANO</v>
          </cell>
        </row>
        <row r="251">
          <cell r="A251" t="str">
            <v>CAMAIRAGO</v>
          </cell>
        </row>
        <row r="252">
          <cell r="A252" t="str">
            <v>CAMBIAGO</v>
          </cell>
        </row>
        <row r="253">
          <cell r="A253" t="str">
            <v>CAMERATA CORNELLO</v>
          </cell>
        </row>
        <row r="254">
          <cell r="A254" t="str">
            <v>CAMISANO</v>
          </cell>
        </row>
        <row r="255">
          <cell r="A255" t="str">
            <v>CAMPAGNOLA CREMASCA</v>
          </cell>
        </row>
        <row r="256">
          <cell r="A256" t="str">
            <v>CAMPARADA</v>
          </cell>
        </row>
        <row r="257">
          <cell r="A257" t="str">
            <v>CAMPIONE (FRAZ.DI TREMOSINE)</v>
          </cell>
        </row>
        <row r="258">
          <cell r="A258" t="str">
            <v>CAMPIONE D'ITALIA</v>
          </cell>
        </row>
        <row r="259">
          <cell r="A259" t="str">
            <v>CAMPODOLCINO</v>
          </cell>
        </row>
        <row r="260">
          <cell r="A260" t="str">
            <v>CAMPOSPINOSO</v>
          </cell>
        </row>
        <row r="261">
          <cell r="A261" t="str">
            <v>CANDIA LOMELLINA</v>
          </cell>
        </row>
        <row r="262">
          <cell r="A262" t="str">
            <v>CANEGRATE</v>
          </cell>
        </row>
        <row r="263">
          <cell r="A263" t="str">
            <v>CANEVINO</v>
          </cell>
        </row>
        <row r="264">
          <cell r="A264" t="str">
            <v>CANNETO PAVESE</v>
          </cell>
        </row>
        <row r="265">
          <cell r="A265" t="str">
            <v>CANNETO SULL'OGLIO</v>
          </cell>
        </row>
        <row r="266">
          <cell r="A266" t="str">
            <v>CANONICA D'ADDA</v>
          </cell>
        </row>
        <row r="267">
          <cell r="A267" t="str">
            <v>CANTELLO</v>
          </cell>
        </row>
        <row r="268">
          <cell r="A268" t="str">
            <v>CANTU'</v>
          </cell>
        </row>
        <row r="269">
          <cell r="A269" t="str">
            <v>CANZO</v>
          </cell>
        </row>
        <row r="270">
          <cell r="A270" t="str">
            <v>CAPERGNANICA</v>
          </cell>
        </row>
        <row r="271">
          <cell r="A271" t="str">
            <v>CAPIAGO INTIMIANO</v>
          </cell>
        </row>
        <row r="272">
          <cell r="A272" t="str">
            <v>CAPIZZONE</v>
          </cell>
        </row>
        <row r="273">
          <cell r="A273" t="str">
            <v>CAPO DI PONTE</v>
          </cell>
        </row>
        <row r="274">
          <cell r="A274" t="str">
            <v>CAPONAGO</v>
          </cell>
        </row>
        <row r="275">
          <cell r="A275" t="str">
            <v>CAPOVALLE</v>
          </cell>
        </row>
        <row r="276">
          <cell r="A276" t="str">
            <v>CAPPELLA CANTONE</v>
          </cell>
        </row>
        <row r="277">
          <cell r="A277" t="str">
            <v>CAPPELLA DE'PICENARDI</v>
          </cell>
        </row>
        <row r="278">
          <cell r="A278" t="str">
            <v>CAPRALBA</v>
          </cell>
        </row>
        <row r="279">
          <cell r="A279" t="str">
            <v>CAPRIANO DEL COLLE</v>
          </cell>
        </row>
        <row r="280">
          <cell r="A280" t="str">
            <v>CAPRIATE SAN GERVASIO</v>
          </cell>
        </row>
        <row r="281">
          <cell r="A281" t="str">
            <v>CAPRINO BERGAMASCO</v>
          </cell>
        </row>
        <row r="282">
          <cell r="A282" t="str">
            <v>CAPRIOLO</v>
          </cell>
        </row>
        <row r="283">
          <cell r="A283" t="str">
            <v>CARATE BRIANZA</v>
          </cell>
        </row>
        <row r="284">
          <cell r="A284" t="str">
            <v>CARATE URIO</v>
          </cell>
        </row>
        <row r="285">
          <cell r="A285" t="str">
            <v>CARAVAGGIO</v>
          </cell>
        </row>
        <row r="286">
          <cell r="A286" t="str">
            <v>CARAVATE</v>
          </cell>
        </row>
        <row r="287">
          <cell r="A287" t="str">
            <v>CARBONARA AL TICINO</v>
          </cell>
        </row>
        <row r="288">
          <cell r="A288" t="str">
            <v>CARBONARA DI PO</v>
          </cell>
        </row>
        <row r="289">
          <cell r="A289" t="str">
            <v>CARBONATE</v>
          </cell>
        </row>
        <row r="290">
          <cell r="A290" t="str">
            <v>CARDANO AL CAMPO</v>
          </cell>
        </row>
        <row r="291">
          <cell r="A291" t="str">
            <v>CARENNO</v>
          </cell>
        </row>
        <row r="292">
          <cell r="A292" t="str">
            <v>CARIMATE</v>
          </cell>
        </row>
        <row r="293">
          <cell r="A293" t="str">
            <v>CARLAZZO</v>
          </cell>
        </row>
        <row r="294">
          <cell r="A294" t="str">
            <v>CARNAGO</v>
          </cell>
        </row>
        <row r="295">
          <cell r="A295" t="str">
            <v>CARNATE</v>
          </cell>
        </row>
        <row r="296">
          <cell r="A296" t="str">
            <v>CAROBBIO DEGLI ANGELI</v>
          </cell>
        </row>
        <row r="297">
          <cell r="A297" t="str">
            <v>CARONA</v>
          </cell>
        </row>
        <row r="298">
          <cell r="A298" t="str">
            <v>CARONNO PERTUSELLA</v>
          </cell>
        </row>
        <row r="299">
          <cell r="A299" t="str">
            <v>CARONNO VARESINO</v>
          </cell>
        </row>
        <row r="300">
          <cell r="A300" t="str">
            <v>CARPENEDOLO</v>
          </cell>
        </row>
        <row r="301">
          <cell r="A301" t="str">
            <v>CARPIANO</v>
          </cell>
        </row>
        <row r="302">
          <cell r="A302" t="str">
            <v>CARUGATE</v>
          </cell>
        </row>
        <row r="303">
          <cell r="A303" t="str">
            <v>CARUGO</v>
          </cell>
        </row>
        <row r="304">
          <cell r="A304" t="str">
            <v>CARVICO</v>
          </cell>
        </row>
        <row r="305">
          <cell r="A305" t="str">
            <v>CASALBUTTANO ED UNITI</v>
          </cell>
        </row>
        <row r="306">
          <cell r="A306" t="str">
            <v>CASALE CREMASCO-VIDOLASCO</v>
          </cell>
        </row>
        <row r="307">
          <cell r="A307" t="str">
            <v>CASALE LITTA</v>
          </cell>
        </row>
        <row r="308">
          <cell r="A308" t="str">
            <v>CASALETTO CEREDANO</v>
          </cell>
        </row>
        <row r="309">
          <cell r="A309" t="str">
            <v>CASALETTO DI SOPRA</v>
          </cell>
        </row>
        <row r="310">
          <cell r="A310" t="str">
            <v>CASALETTO LODIGIANO</v>
          </cell>
        </row>
        <row r="311">
          <cell r="A311" t="str">
            <v>CASALETTO VAPRIO</v>
          </cell>
        </row>
        <row r="312">
          <cell r="A312" t="str">
            <v>CASALMAGGIORE</v>
          </cell>
        </row>
        <row r="313">
          <cell r="A313" t="str">
            <v>CASALMAIOCCO</v>
          </cell>
        </row>
        <row r="314">
          <cell r="A314" t="str">
            <v>CASALMORANO</v>
          </cell>
        </row>
        <row r="315">
          <cell r="A315" t="str">
            <v>CASALMORO</v>
          </cell>
        </row>
        <row r="316">
          <cell r="A316" t="str">
            <v>CASALOLDO</v>
          </cell>
        </row>
        <row r="317">
          <cell r="A317" t="str">
            <v>CASALPUSTERLENGO</v>
          </cell>
        </row>
        <row r="318">
          <cell r="A318" t="str">
            <v>CASALROMANO</v>
          </cell>
        </row>
        <row r="319">
          <cell r="A319" t="str">
            <v>CASALZUIGNO</v>
          </cell>
        </row>
        <row r="320">
          <cell r="A320" t="str">
            <v>CASANOVA LONATI</v>
          </cell>
        </row>
        <row r="321">
          <cell r="A321" t="str">
            <v>CASARGO</v>
          </cell>
        </row>
        <row r="322">
          <cell r="A322" t="str">
            <v>CASARILE</v>
          </cell>
        </row>
        <row r="323">
          <cell r="A323" t="str">
            <v>CASASCO D'INTELVI</v>
          </cell>
        </row>
        <row r="324">
          <cell r="A324" t="str">
            <v>CASATENOVO</v>
          </cell>
        </row>
        <row r="325">
          <cell r="A325" t="str">
            <v>CASATISMA</v>
          </cell>
        </row>
        <row r="326">
          <cell r="A326" t="str">
            <v>CASAZZA</v>
          </cell>
        </row>
        <row r="327">
          <cell r="A327" t="str">
            <v>CASCIAGO</v>
          </cell>
        </row>
        <row r="328">
          <cell r="A328" t="str">
            <v>CASEI GEROLA</v>
          </cell>
        </row>
        <row r="329">
          <cell r="A329" t="str">
            <v>CASELLE LANDI</v>
          </cell>
        </row>
        <row r="330">
          <cell r="A330" t="str">
            <v>CASELLE LURANI</v>
          </cell>
        </row>
        <row r="331">
          <cell r="A331" t="str">
            <v>CASIRATE D'ADDA</v>
          </cell>
        </row>
        <row r="332">
          <cell r="A332" t="str">
            <v>CASLINO D'ERBA</v>
          </cell>
        </row>
        <row r="333">
          <cell r="A333" t="str">
            <v>CASNATE CON BERNATE</v>
          </cell>
        </row>
        <row r="334">
          <cell r="A334" t="str">
            <v>CASNIGO</v>
          </cell>
        </row>
        <row r="335">
          <cell r="A335" t="str">
            <v>CASORATE PRIMO</v>
          </cell>
        </row>
        <row r="336">
          <cell r="A336" t="str">
            <v>CASORATE SEMPIONE</v>
          </cell>
        </row>
        <row r="337">
          <cell r="A337" t="str">
            <v>CASOREZZO</v>
          </cell>
        </row>
        <row r="338">
          <cell r="A338" t="str">
            <v>CASPOGGIO</v>
          </cell>
        </row>
        <row r="339">
          <cell r="A339" t="str">
            <v>CASSAGO BRIANZA</v>
          </cell>
        </row>
        <row r="340">
          <cell r="A340" t="str">
            <v>CASSANO D'ADDA</v>
          </cell>
        </row>
        <row r="341">
          <cell r="A341" t="str">
            <v>CASSANO MAGNAGO</v>
          </cell>
        </row>
        <row r="342">
          <cell r="A342" t="str">
            <v>CASSANO VALCUVIA</v>
          </cell>
        </row>
        <row r="343">
          <cell r="A343" t="str">
            <v>CASSIGLIO</v>
          </cell>
        </row>
        <row r="344">
          <cell r="A344" t="str">
            <v>CASSINA DE'PECCHI</v>
          </cell>
        </row>
        <row r="345">
          <cell r="A345" t="str">
            <v>CASSINA RIZZARDI</v>
          </cell>
        </row>
        <row r="346">
          <cell r="A346" t="str">
            <v>CASSINA VALSASSINA</v>
          </cell>
        </row>
        <row r="347">
          <cell r="A347" t="str">
            <v>CASSINETTA DI LUGAGNANO</v>
          </cell>
        </row>
        <row r="348">
          <cell r="A348" t="str">
            <v>CASSOLNOVO</v>
          </cell>
        </row>
        <row r="349">
          <cell r="A349" t="str">
            <v>CASTANA</v>
          </cell>
        </row>
        <row r="350">
          <cell r="A350" t="str">
            <v>CASTANO PRIMO</v>
          </cell>
        </row>
        <row r="351">
          <cell r="A351" t="str">
            <v>CASTEGGIO</v>
          </cell>
        </row>
        <row r="352">
          <cell r="A352" t="str">
            <v>CASTEGNATO</v>
          </cell>
        </row>
        <row r="353">
          <cell r="A353" t="str">
            <v>CASTEL D'ARIO</v>
          </cell>
        </row>
        <row r="354">
          <cell r="A354" t="str">
            <v>CASTEL GABBIANO</v>
          </cell>
        </row>
        <row r="355">
          <cell r="A355" t="str">
            <v>CASTEL GOFFREDO</v>
          </cell>
        </row>
        <row r="356">
          <cell r="A356" t="str">
            <v>CASTEL MELLA</v>
          </cell>
        </row>
        <row r="357">
          <cell r="A357" t="str">
            <v>CASTEL ROZZONE</v>
          </cell>
        </row>
        <row r="358">
          <cell r="A358" t="str">
            <v>CASTELBELFORTE</v>
          </cell>
        </row>
        <row r="359">
          <cell r="A359" t="str">
            <v>CASTELCOVATI</v>
          </cell>
        </row>
        <row r="360">
          <cell r="A360" t="str">
            <v>CASTELDIDONE</v>
          </cell>
        </row>
        <row r="361">
          <cell r="A361" t="str">
            <v>CASTELLANZA</v>
          </cell>
        </row>
        <row r="362">
          <cell r="A362" t="str">
            <v>CASTELLEONE</v>
          </cell>
        </row>
        <row r="363">
          <cell r="A363" t="str">
            <v>CASTELLETTO DI BRANDUZZO</v>
          </cell>
        </row>
        <row r="364">
          <cell r="A364" t="str">
            <v>CASTELLI CALEPIO</v>
          </cell>
        </row>
        <row r="365">
          <cell r="A365" t="str">
            <v>CASTELLO CABIAGLIO</v>
          </cell>
        </row>
        <row r="366">
          <cell r="A366" t="str">
            <v>CASTELLO D'AGOGNA</v>
          </cell>
        </row>
        <row r="367">
          <cell r="A367" t="str">
            <v>CASTELLO DELL'ACQUA</v>
          </cell>
        </row>
        <row r="368">
          <cell r="A368" t="str">
            <v>CASTELLO DI BRIANZA</v>
          </cell>
        </row>
        <row r="369">
          <cell r="A369" t="str">
            <v>CASTELLUCCHIO</v>
          </cell>
        </row>
        <row r="370">
          <cell r="A370" t="str">
            <v>CASTELMARTE</v>
          </cell>
        </row>
        <row r="371">
          <cell r="A371" t="str">
            <v>CASTELNOVETTO</v>
          </cell>
        </row>
        <row r="372">
          <cell r="A372" t="str">
            <v>CASTELNUOVO BOCCA D'ADDA</v>
          </cell>
        </row>
        <row r="373">
          <cell r="A373" t="str">
            <v>CASTELNUOVO BOZZENTE</v>
          </cell>
        </row>
        <row r="374">
          <cell r="A374" t="str">
            <v>CASTELSEPRIO</v>
          </cell>
        </row>
        <row r="375">
          <cell r="A375" t="str">
            <v>CASTELVECCANA</v>
          </cell>
        </row>
        <row r="376">
          <cell r="A376" t="str">
            <v>CASTELVENZAGO (FRAZ.DI LONATO)</v>
          </cell>
        </row>
        <row r="377">
          <cell r="A377" t="str">
            <v>CASTELVERDE</v>
          </cell>
        </row>
        <row r="378">
          <cell r="A378" t="str">
            <v>CASTELVISCONTI</v>
          </cell>
        </row>
        <row r="379">
          <cell r="A379" t="str">
            <v>CASTENEDOLO</v>
          </cell>
        </row>
        <row r="380">
          <cell r="A380" t="str">
            <v>CASTIGLIONE D'ADDA</v>
          </cell>
        </row>
        <row r="381">
          <cell r="A381" t="str">
            <v>CASTIGLIONE D'INTELVI</v>
          </cell>
        </row>
        <row r="382">
          <cell r="A382" t="str">
            <v>CASTIGLIONE DELLE STIVIERE</v>
          </cell>
        </row>
        <row r="383">
          <cell r="A383" t="str">
            <v>CASTIGLIONE OLONA</v>
          </cell>
        </row>
        <row r="384">
          <cell r="A384" t="str">
            <v>CASTIONE ANDEVENNO</v>
          </cell>
        </row>
        <row r="385">
          <cell r="A385" t="str">
            <v>CASTIONE DELLA PRESOLANA</v>
          </cell>
        </row>
        <row r="386">
          <cell r="A386" t="str">
            <v>CASTIRAGA VIDARDO</v>
          </cell>
        </row>
        <row r="387">
          <cell r="A387" t="str">
            <v>CASTO</v>
          </cell>
        </row>
        <row r="388">
          <cell r="A388" t="str">
            <v>CASTREZZATO</v>
          </cell>
        </row>
        <row r="389">
          <cell r="A389" t="str">
            <v>CASTRO</v>
          </cell>
        </row>
        <row r="390">
          <cell r="A390" t="str">
            <v>CASTRONNO</v>
          </cell>
        </row>
        <row r="391">
          <cell r="A391" t="str">
            <v>CAVA MANARA</v>
          </cell>
        </row>
        <row r="392">
          <cell r="A392" t="str">
            <v>CAVACURTA</v>
          </cell>
        </row>
        <row r="393">
          <cell r="A393" t="str">
            <v>CAVALLASCA</v>
          </cell>
        </row>
        <row r="394">
          <cell r="A394" t="str">
            <v>CAVARGNA</v>
          </cell>
        </row>
        <row r="395">
          <cell r="A395" t="str">
            <v>CAVARIA CON PREMEZZO</v>
          </cell>
        </row>
        <row r="396">
          <cell r="A396" t="str">
            <v>CAVENAGO D'ADDA</v>
          </cell>
        </row>
        <row r="397">
          <cell r="A397" t="str">
            <v>CAVENAGO DI BRIANZA</v>
          </cell>
        </row>
        <row r="398">
          <cell r="A398" t="str">
            <v>CAVERNAGO</v>
          </cell>
        </row>
        <row r="399">
          <cell r="A399" t="str">
            <v>CAVRIANA</v>
          </cell>
        </row>
        <row r="400">
          <cell r="A400" t="str">
            <v>CAZZAGO BRABBIA</v>
          </cell>
        </row>
        <row r="401">
          <cell r="A401" t="str">
            <v>CAZZAGO SAN MARTINO</v>
          </cell>
        </row>
        <row r="402">
          <cell r="A402" t="str">
            <v>CAZZANO SANT'ANDREA</v>
          </cell>
        </row>
        <row r="403">
          <cell r="A403" t="str">
            <v>CECIMA</v>
          </cell>
        </row>
        <row r="404">
          <cell r="A404" t="str">
            <v>CEDEGOLO</v>
          </cell>
        </row>
        <row r="405">
          <cell r="A405" t="str">
            <v>CEDRASCO</v>
          </cell>
        </row>
        <row r="406">
          <cell r="A406" t="str">
            <v>CELLA DATI</v>
          </cell>
        </row>
        <row r="407">
          <cell r="A407" t="str">
            <v>CELLATICA</v>
          </cell>
        </row>
        <row r="408">
          <cell r="A408" t="str">
            <v>CENATE SOPRA</v>
          </cell>
        </row>
        <row r="409">
          <cell r="A409" t="str">
            <v>CENATE SOTTO</v>
          </cell>
        </row>
        <row r="410">
          <cell r="A410" t="str">
            <v>CENE</v>
          </cell>
        </row>
        <row r="411">
          <cell r="A411" t="str">
            <v>CENTENARO (FRAZ.DI LONATO)</v>
          </cell>
        </row>
        <row r="412">
          <cell r="A412" t="str">
            <v>CERANO D'INTELVI</v>
          </cell>
        </row>
        <row r="413">
          <cell r="A413" t="str">
            <v>CERANOVA</v>
          </cell>
        </row>
        <row r="414">
          <cell r="A414" t="str">
            <v>CERCINO</v>
          </cell>
        </row>
        <row r="415">
          <cell r="A415" t="str">
            <v>CERESARA</v>
          </cell>
        </row>
        <row r="416">
          <cell r="A416" t="str">
            <v>CERETE</v>
          </cell>
        </row>
        <row r="417">
          <cell r="A417" t="str">
            <v>CERETTO LOMELLINA</v>
          </cell>
        </row>
        <row r="418">
          <cell r="A418" t="str">
            <v>CERGNAGO</v>
          </cell>
        </row>
        <row r="419">
          <cell r="A419" t="str">
            <v>CERIANO LAGHETTO</v>
          </cell>
        </row>
        <row r="420">
          <cell r="A420" t="str">
            <v>CERMENATE</v>
          </cell>
        </row>
        <row r="421">
          <cell r="A421" t="str">
            <v>CERNOBBIO</v>
          </cell>
        </row>
        <row r="422">
          <cell r="A422" t="str">
            <v>CERNUSCO LOMBARDONE</v>
          </cell>
        </row>
        <row r="423">
          <cell r="A423" t="str">
            <v>CERNUSCO SUL NAVIGLIO</v>
          </cell>
        </row>
        <row r="424">
          <cell r="A424" t="str">
            <v>CERRO AL LAMBRO</v>
          </cell>
        </row>
        <row r="425">
          <cell r="A425" t="str">
            <v>CERRO MAGGIORE</v>
          </cell>
        </row>
        <row r="426">
          <cell r="A426" t="str">
            <v>CERTOSA DI PAVIA</v>
          </cell>
        </row>
        <row r="427">
          <cell r="A427" t="str">
            <v>CERVENO</v>
          </cell>
        </row>
        <row r="428">
          <cell r="A428" t="str">
            <v>CERVESINA</v>
          </cell>
        </row>
        <row r="429">
          <cell r="A429" t="str">
            <v>CERVIGNANO D'ADDA</v>
          </cell>
        </row>
        <row r="430">
          <cell r="A430" t="str">
            <v>CESANA BRIANZA</v>
          </cell>
        </row>
        <row r="431">
          <cell r="A431" t="str">
            <v>CESANO BOSCONE</v>
          </cell>
        </row>
        <row r="432">
          <cell r="A432" t="str">
            <v>CESANO MADERNO</v>
          </cell>
        </row>
        <row r="433">
          <cell r="A433" t="str">
            <v>CESATE</v>
          </cell>
        </row>
        <row r="434">
          <cell r="A434" t="str">
            <v>CETO</v>
          </cell>
        </row>
        <row r="435">
          <cell r="A435" t="str">
            <v>CEVO</v>
          </cell>
        </row>
        <row r="436">
          <cell r="A436" t="str">
            <v>CEVO (FRAZ.DI CIVO)</v>
          </cell>
        </row>
        <row r="437">
          <cell r="A437" t="str">
            <v>CHIARI</v>
          </cell>
        </row>
        <row r="438">
          <cell r="A438" t="str">
            <v>CHIAVENNA</v>
          </cell>
        </row>
        <row r="439">
          <cell r="A439" t="str">
            <v>CHIESA IN VALMALENCO</v>
          </cell>
        </row>
        <row r="440">
          <cell r="A440" t="str">
            <v>CHIEVE</v>
          </cell>
        </row>
        <row r="441">
          <cell r="A441" t="str">
            <v>CHIGNOLO D'ISOLA</v>
          </cell>
        </row>
        <row r="442">
          <cell r="A442" t="str">
            <v>CHIGNOLO PO</v>
          </cell>
        </row>
        <row r="443">
          <cell r="A443" t="str">
            <v>CHIUDUNO</v>
          </cell>
        </row>
        <row r="444">
          <cell r="A444" t="str">
            <v>CHIURO</v>
          </cell>
        </row>
        <row r="445">
          <cell r="A445" t="str">
            <v>CICOGNOLO</v>
          </cell>
        </row>
        <row r="446">
          <cell r="A446" t="str">
            <v>CIGOGNOLA</v>
          </cell>
        </row>
        <row r="447">
          <cell r="A447" t="str">
            <v>CIGOLE</v>
          </cell>
        </row>
        <row r="448">
          <cell r="A448" t="str">
            <v>CILAVEGNA</v>
          </cell>
        </row>
        <row r="449">
          <cell r="A449" t="str">
            <v>CIMBERGO</v>
          </cell>
        </row>
        <row r="450">
          <cell r="A450" t="str">
            <v>CINGIA DE'BOTTI</v>
          </cell>
        </row>
        <row r="451">
          <cell r="A451" t="str">
            <v>CINISELLO BALSAMO</v>
          </cell>
        </row>
        <row r="452">
          <cell r="A452" t="str">
            <v>CINO</v>
          </cell>
        </row>
        <row r="453">
          <cell r="A453" t="str">
            <v>CIRIMIDO</v>
          </cell>
        </row>
        <row r="454">
          <cell r="A454" t="str">
            <v>CISANO BERGAMASCO</v>
          </cell>
        </row>
        <row r="455">
          <cell r="A455" t="str">
            <v>CISERANO</v>
          </cell>
        </row>
        <row r="456">
          <cell r="A456" t="str">
            <v>CISLAGO</v>
          </cell>
        </row>
        <row r="457">
          <cell r="A457" t="str">
            <v>CISLIANO</v>
          </cell>
        </row>
        <row r="458">
          <cell r="A458" t="str">
            <v>CITTIGLIO</v>
          </cell>
        </row>
        <row r="459">
          <cell r="A459" t="str">
            <v>CIVATE</v>
          </cell>
        </row>
        <row r="460">
          <cell r="A460" t="str">
            <v>CIVENNA</v>
          </cell>
        </row>
        <row r="461">
          <cell r="A461" t="str">
            <v>CIVIDATE AL PIANO</v>
          </cell>
        </row>
        <row r="462">
          <cell r="A462" t="str">
            <v>CIVIDATE CAMUNO</v>
          </cell>
        </row>
        <row r="463">
          <cell r="A463" t="str">
            <v>CIVO</v>
          </cell>
        </row>
        <row r="464">
          <cell r="A464" t="str">
            <v>CLAINO CON OSTENO</v>
          </cell>
        </row>
        <row r="465">
          <cell r="A465" t="str">
            <v>CLIVIO</v>
          </cell>
        </row>
        <row r="466">
          <cell r="A466" t="str">
            <v>CLUSONE</v>
          </cell>
        </row>
        <row r="467">
          <cell r="A467" t="str">
            <v>COAREZZA (FRAZ.DI SOMMA LOMBARDO)</v>
          </cell>
        </row>
        <row r="468">
          <cell r="A468" t="str">
            <v>COCCAGLIO</v>
          </cell>
        </row>
        <row r="469">
          <cell r="A469" t="str">
            <v>COCQUIO-TREVISAGO</v>
          </cell>
        </row>
        <row r="470">
          <cell r="A470" t="str">
            <v>CODEVILLA</v>
          </cell>
        </row>
        <row r="471">
          <cell r="A471" t="str">
            <v>CODOGNO</v>
          </cell>
        </row>
        <row r="472">
          <cell r="A472" t="str">
            <v>COGLIATE</v>
          </cell>
        </row>
        <row r="473">
          <cell r="A473" t="str">
            <v>COLERE</v>
          </cell>
        </row>
        <row r="474">
          <cell r="A474" t="str">
            <v>COLICO</v>
          </cell>
        </row>
        <row r="475">
          <cell r="A475" t="str">
            <v>COLLE BRIANZA</v>
          </cell>
        </row>
        <row r="476">
          <cell r="A476" t="str">
            <v>COLLEBEATO</v>
          </cell>
        </row>
        <row r="477">
          <cell r="A477" t="str">
            <v>COLLIO</v>
          </cell>
        </row>
        <row r="478">
          <cell r="A478" t="str">
            <v>COLNAGO</v>
          </cell>
        </row>
        <row r="479">
          <cell r="A479" t="str">
            <v>COLOGNE</v>
          </cell>
        </row>
        <row r="480">
          <cell r="A480" t="str">
            <v>COLOGNO AL SERIO</v>
          </cell>
        </row>
        <row r="481">
          <cell r="A481" t="str">
            <v>COLOGNO MONZESE</v>
          </cell>
        </row>
        <row r="482">
          <cell r="A482" t="str">
            <v>COLONNO</v>
          </cell>
        </row>
        <row r="483">
          <cell r="A483" t="str">
            <v>COLORINA</v>
          </cell>
        </row>
        <row r="484">
          <cell r="A484" t="str">
            <v>COLTURANO</v>
          </cell>
        </row>
        <row r="485">
          <cell r="A485" t="str">
            <v>COLZATE</v>
          </cell>
        </row>
        <row r="486">
          <cell r="A486" t="str">
            <v>COMABBIO</v>
          </cell>
        </row>
        <row r="487">
          <cell r="A487" t="str">
            <v>COMAZZO</v>
          </cell>
        </row>
        <row r="488">
          <cell r="A488" t="str">
            <v>COMERIO</v>
          </cell>
        </row>
        <row r="489">
          <cell r="A489" t="str">
            <v>COMEZZANO-CIZZAGO</v>
          </cell>
        </row>
        <row r="490">
          <cell r="A490" t="str">
            <v>COMMESSAGGIO</v>
          </cell>
        </row>
        <row r="491">
          <cell r="A491" t="str">
            <v>COMO</v>
          </cell>
        </row>
        <row r="492">
          <cell r="A492" t="str">
            <v>COMUN NUOVO</v>
          </cell>
        </row>
        <row r="493">
          <cell r="A493" t="str">
            <v>CONCESIO</v>
          </cell>
        </row>
        <row r="494">
          <cell r="A494" t="str">
            <v>CONCOREZZO</v>
          </cell>
        </row>
        <row r="495">
          <cell r="A495" t="str">
            <v>CONFIENZA</v>
          </cell>
        </row>
        <row r="496">
          <cell r="A496" t="str">
            <v>CONSIGLIO DI RUMO</v>
          </cell>
        </row>
        <row r="497">
          <cell r="A497" t="str">
            <v>COPIANO</v>
          </cell>
        </row>
        <row r="498">
          <cell r="A498" t="str">
            <v>CORANA</v>
          </cell>
        </row>
        <row r="499">
          <cell r="A499" t="str">
            <v>CORBETTA</v>
          </cell>
        </row>
        <row r="500">
          <cell r="A500" t="str">
            <v>CORMANO</v>
          </cell>
        </row>
        <row r="501">
          <cell r="A501" t="str">
            <v>CORNA IMAGNA</v>
          </cell>
        </row>
        <row r="502">
          <cell r="A502" t="str">
            <v>CORNALBA</v>
          </cell>
        </row>
        <row r="503">
          <cell r="A503" t="str">
            <v>CORNALE</v>
          </cell>
        </row>
        <row r="504">
          <cell r="A504" t="str">
            <v>CORNAREDO</v>
          </cell>
        </row>
        <row r="505">
          <cell r="A505" t="str">
            <v>CORNATE D'ADDA</v>
          </cell>
        </row>
        <row r="506">
          <cell r="A506" t="str">
            <v>CORNEGLIANO LAUDENSE</v>
          </cell>
        </row>
        <row r="507">
          <cell r="A507" t="str">
            <v>CORNO GIOVINE</v>
          </cell>
        </row>
        <row r="508">
          <cell r="A508" t="str">
            <v>CORNOVECCHIO</v>
          </cell>
        </row>
        <row r="509">
          <cell r="A509" t="str">
            <v>CORREZZANA</v>
          </cell>
        </row>
        <row r="510">
          <cell r="A510" t="str">
            <v>CORRIDO</v>
          </cell>
        </row>
        <row r="511">
          <cell r="A511" t="str">
            <v>CORSICO</v>
          </cell>
        </row>
        <row r="512">
          <cell r="A512" t="str">
            <v>CORTE DE'CORTESI CON CIGNONE</v>
          </cell>
        </row>
        <row r="513">
          <cell r="A513" t="str">
            <v>CORTE DE'FRATI</v>
          </cell>
        </row>
        <row r="514">
          <cell r="A514" t="str">
            <v>CORTE FRANCA</v>
          </cell>
        </row>
        <row r="515">
          <cell r="A515" t="str">
            <v>CORTE PALASIO</v>
          </cell>
        </row>
        <row r="516">
          <cell r="A516" t="str">
            <v>CORTENO GOLGI</v>
          </cell>
        </row>
        <row r="517">
          <cell r="A517" t="str">
            <v>CORTENOVA</v>
          </cell>
        </row>
        <row r="518">
          <cell r="A518" t="str">
            <v>CORTENUOVA</v>
          </cell>
        </row>
        <row r="519">
          <cell r="A519" t="str">
            <v>CORTEOLONA</v>
          </cell>
        </row>
        <row r="520">
          <cell r="A520" t="str">
            <v>CORVINO SAN QUIRICO</v>
          </cell>
        </row>
        <row r="521">
          <cell r="A521" t="str">
            <v>CORZANO</v>
          </cell>
        </row>
        <row r="522">
          <cell r="A522" t="str">
            <v>COSIO VALTELLINO</v>
          </cell>
        </row>
        <row r="523">
          <cell r="A523" t="str">
            <v>COSTA DE'NOBILI</v>
          </cell>
        </row>
        <row r="524">
          <cell r="A524" t="str">
            <v>COSTA DI MEZZATE</v>
          </cell>
        </row>
        <row r="525">
          <cell r="A525" t="str">
            <v>COSTA DI SERINA</v>
          </cell>
        </row>
        <row r="526">
          <cell r="A526" t="str">
            <v>COSTA MASNAGA</v>
          </cell>
        </row>
        <row r="527">
          <cell r="A527" t="str">
            <v>COSTA VALLE IMAGNA</v>
          </cell>
        </row>
        <row r="528">
          <cell r="A528" t="str">
            <v>COSTA VOLPINO</v>
          </cell>
        </row>
        <row r="529">
          <cell r="A529" t="str">
            <v>COVO</v>
          </cell>
        </row>
        <row r="530">
          <cell r="A530" t="str">
            <v>COZZO</v>
          </cell>
        </row>
        <row r="531">
          <cell r="A531" t="str">
            <v>CRANDOLA VALSASSINA</v>
          </cell>
        </row>
        <row r="532">
          <cell r="A532" t="str">
            <v>CREDARO</v>
          </cell>
        </row>
        <row r="533">
          <cell r="A533" t="str">
            <v>CREDERA RUBBIANO</v>
          </cell>
        </row>
        <row r="534">
          <cell r="A534" t="str">
            <v>CREMA</v>
          </cell>
        </row>
        <row r="535">
          <cell r="A535" t="str">
            <v>CREMELLA</v>
          </cell>
        </row>
        <row r="536">
          <cell r="A536" t="str">
            <v>CREMENAGA</v>
          </cell>
        </row>
        <row r="537">
          <cell r="A537" t="str">
            <v>CREMENO</v>
          </cell>
        </row>
        <row r="538">
          <cell r="A538" t="str">
            <v>CREMIA</v>
          </cell>
        </row>
        <row r="539">
          <cell r="A539" t="str">
            <v>CREMONA</v>
          </cell>
        </row>
        <row r="540">
          <cell r="A540" t="str">
            <v>CREMOSANO</v>
          </cell>
        </row>
        <row r="541">
          <cell r="A541" t="str">
            <v>CRESPIATICA</v>
          </cell>
        </row>
        <row r="542">
          <cell r="A542" t="str">
            <v>CROSIO DELLA VALLE</v>
          </cell>
        </row>
        <row r="543">
          <cell r="A543" t="str">
            <v>CROTTA D'ADDA</v>
          </cell>
        </row>
        <row r="544">
          <cell r="A544" t="str">
            <v>CUASSO AL MONTE</v>
          </cell>
        </row>
        <row r="545">
          <cell r="A545" t="str">
            <v>CUCCIAGO</v>
          </cell>
        </row>
        <row r="546">
          <cell r="A546" t="str">
            <v>CUGGIONO</v>
          </cell>
        </row>
        <row r="547">
          <cell r="A547" t="str">
            <v>CUGLIATE-FABIASCO</v>
          </cell>
        </row>
        <row r="548">
          <cell r="A548" t="str">
            <v>CUMIGNANO SUL NAVIGLIO</v>
          </cell>
        </row>
        <row r="549">
          <cell r="A549" t="str">
            <v>CUNARDO</v>
          </cell>
        </row>
        <row r="550">
          <cell r="A550" t="str">
            <v>CURA CARPIGNANO</v>
          </cell>
        </row>
        <row r="551">
          <cell r="A551" t="str">
            <v>CURIGLIA CON MONTEVIASCO</v>
          </cell>
        </row>
        <row r="552">
          <cell r="A552" t="str">
            <v>CURNO</v>
          </cell>
        </row>
        <row r="553">
          <cell r="A553" t="str">
            <v>CURTATONE</v>
          </cell>
        </row>
        <row r="554">
          <cell r="A554" t="str">
            <v>CUSAGO</v>
          </cell>
        </row>
        <row r="555">
          <cell r="A555" t="str">
            <v>CUSANO MILANINO</v>
          </cell>
        </row>
        <row r="556">
          <cell r="A556" t="str">
            <v>CUSINO</v>
          </cell>
        </row>
        <row r="557">
          <cell r="A557" t="str">
            <v>CUSIO</v>
          </cell>
        </row>
        <row r="558">
          <cell r="A558" t="str">
            <v>CUVEGLIO</v>
          </cell>
        </row>
        <row r="559">
          <cell r="A559" t="str">
            <v>CUVIO</v>
          </cell>
        </row>
        <row r="560">
          <cell r="A560" t="str">
            <v>DAIRAGO</v>
          </cell>
        </row>
        <row r="561">
          <cell r="A561" t="str">
            <v>DALMINE</v>
          </cell>
        </row>
        <row r="562">
          <cell r="A562" t="str">
            <v>DARFO BOARIO TERME</v>
          </cell>
        </row>
        <row r="563">
          <cell r="A563" t="str">
            <v>DAVERIO</v>
          </cell>
        </row>
        <row r="564">
          <cell r="A564" t="str">
            <v>DAZIO</v>
          </cell>
        </row>
        <row r="565">
          <cell r="A565" t="str">
            <v>DELEBIO</v>
          </cell>
        </row>
        <row r="566">
          <cell r="A566" t="str">
            <v>DELLO</v>
          </cell>
        </row>
        <row r="567">
          <cell r="A567" t="str">
            <v>DEROVERE</v>
          </cell>
        </row>
        <row r="568">
          <cell r="A568" t="str">
            <v>DERVIO</v>
          </cell>
        </row>
        <row r="569">
          <cell r="A569" t="str">
            <v>DESENZANO DEL GARDA</v>
          </cell>
        </row>
        <row r="570">
          <cell r="A570" t="str">
            <v>DESIO</v>
          </cell>
        </row>
        <row r="571">
          <cell r="A571" t="str">
            <v>DIZZASCO</v>
          </cell>
        </row>
        <row r="572">
          <cell r="A572" t="str">
            <v>DOLZAGO</v>
          </cell>
        </row>
        <row r="573">
          <cell r="A573" t="str">
            <v>DOMASO</v>
          </cell>
        </row>
        <row r="574">
          <cell r="A574" t="str">
            <v>DONGO</v>
          </cell>
        </row>
        <row r="575">
          <cell r="A575" t="str">
            <v>DORIO</v>
          </cell>
        </row>
        <row r="576">
          <cell r="A576" t="str">
            <v>DORNO</v>
          </cell>
        </row>
        <row r="577">
          <cell r="A577" t="str">
            <v>DOSOLO</v>
          </cell>
        </row>
        <row r="578">
          <cell r="A578" t="str">
            <v>DOSSENA</v>
          </cell>
        </row>
        <row r="579">
          <cell r="A579" t="str">
            <v>DOSSO DEL LIRO</v>
          </cell>
        </row>
        <row r="580">
          <cell r="A580" t="str">
            <v>DOVERA</v>
          </cell>
        </row>
        <row r="581">
          <cell r="A581" t="str">
            <v>DRESANO</v>
          </cell>
        </row>
        <row r="582">
          <cell r="A582" t="str">
            <v>DREZZO</v>
          </cell>
        </row>
        <row r="583">
          <cell r="A583" t="str">
            <v>DRIZZONA</v>
          </cell>
        </row>
        <row r="584">
          <cell r="A584" t="str">
            <v>DUBINO</v>
          </cell>
        </row>
        <row r="585">
          <cell r="A585" t="str">
            <v>DUEMIGLIA</v>
          </cell>
        </row>
        <row r="586">
          <cell r="A586" t="str">
            <v>DUMENZA</v>
          </cell>
        </row>
        <row r="587">
          <cell r="A587" t="str">
            <v>DUNO</v>
          </cell>
        </row>
        <row r="588">
          <cell r="A588" t="str">
            <v>EDOLO</v>
          </cell>
        </row>
        <row r="589">
          <cell r="A589" t="str">
            <v>ELLO</v>
          </cell>
        </row>
        <row r="590">
          <cell r="A590" t="str">
            <v>ENDINE GAIANO</v>
          </cell>
        </row>
        <row r="591">
          <cell r="A591" t="str">
            <v>ENTRATICO</v>
          </cell>
        </row>
        <row r="592">
          <cell r="A592" t="str">
            <v>ERBA</v>
          </cell>
        </row>
        <row r="593">
          <cell r="A593" t="str">
            <v>ERBUSCO</v>
          </cell>
        </row>
        <row r="594">
          <cell r="A594" t="str">
            <v>ERVE</v>
          </cell>
        </row>
        <row r="595">
          <cell r="A595" t="str">
            <v>ESINE</v>
          </cell>
        </row>
        <row r="596">
          <cell r="A596" t="str">
            <v>ESINO LARIO</v>
          </cell>
        </row>
        <row r="597">
          <cell r="A597" t="str">
            <v>EUPILIO</v>
          </cell>
        </row>
        <row r="598">
          <cell r="A598" t="str">
            <v>FAEDO VALTELLINO</v>
          </cell>
        </row>
        <row r="599">
          <cell r="A599" t="str">
            <v>FAGGETO LARIO</v>
          </cell>
        </row>
        <row r="600">
          <cell r="A600" t="str">
            <v>FAGNANO OLONA</v>
          </cell>
        </row>
        <row r="601">
          <cell r="A601" t="str">
            <v>FALOPPIO</v>
          </cell>
        </row>
        <row r="602">
          <cell r="A602" t="str">
            <v>FARA GERA D'ADDA</v>
          </cell>
        </row>
        <row r="603">
          <cell r="A603" t="str">
            <v>FARA OLIVANA CON SOLA</v>
          </cell>
        </row>
        <row r="604">
          <cell r="A604" t="str">
            <v>FELONICA</v>
          </cell>
        </row>
        <row r="605">
          <cell r="A605" t="str">
            <v>FENEGRO'</v>
          </cell>
        </row>
        <row r="606">
          <cell r="A606" t="str">
            <v>FERNO</v>
          </cell>
        </row>
        <row r="607">
          <cell r="A607" t="str">
            <v>FERRERA DI VARESE</v>
          </cell>
        </row>
        <row r="608">
          <cell r="A608" t="str">
            <v>FERRERA ERBOGNONE</v>
          </cell>
        </row>
        <row r="609">
          <cell r="A609" t="str">
            <v>FIESCO</v>
          </cell>
        </row>
        <row r="610">
          <cell r="A610" t="str">
            <v>FIESSE</v>
          </cell>
        </row>
        <row r="611">
          <cell r="A611" t="str">
            <v>FIGINO SERENZA</v>
          </cell>
        </row>
        <row r="612">
          <cell r="A612" t="str">
            <v>FILAGO</v>
          </cell>
        </row>
        <row r="613">
          <cell r="A613" t="str">
            <v>FILIGHERA</v>
          </cell>
        </row>
        <row r="614">
          <cell r="A614" t="str">
            <v>FINO DEL MONTE</v>
          </cell>
        </row>
        <row r="615">
          <cell r="A615" t="str">
            <v>FINO MORNASCO</v>
          </cell>
        </row>
        <row r="616">
          <cell r="A616" t="str">
            <v>FIORANO AL SERIO</v>
          </cell>
        </row>
        <row r="617">
          <cell r="A617" t="str">
            <v>FLERO</v>
          </cell>
        </row>
        <row r="618">
          <cell r="A618" t="str">
            <v>FOMBIO</v>
          </cell>
        </row>
        <row r="619">
          <cell r="A619" t="str">
            <v>FONTANELLA</v>
          </cell>
        </row>
        <row r="620">
          <cell r="A620" t="str">
            <v>FONTENO</v>
          </cell>
        </row>
        <row r="621">
          <cell r="A621" t="str">
            <v>FOPPOLO</v>
          </cell>
        </row>
        <row r="622">
          <cell r="A622" t="str">
            <v>FORCOLA</v>
          </cell>
        </row>
        <row r="623">
          <cell r="A623" t="str">
            <v>FORESTO SPARSO</v>
          </cell>
        </row>
        <row r="624">
          <cell r="A624" t="str">
            <v>FORMIGARA</v>
          </cell>
        </row>
        <row r="625">
          <cell r="A625" t="str">
            <v>FORNOVO SAN GIOVANNI</v>
          </cell>
        </row>
        <row r="626">
          <cell r="A626" t="str">
            <v>FORTUNAGO</v>
          </cell>
        </row>
        <row r="627">
          <cell r="A627" t="str">
            <v>FRASCAROLO</v>
          </cell>
        </row>
        <row r="628">
          <cell r="A628" t="str">
            <v>FUIPIANO VALLE IMAGNA</v>
          </cell>
        </row>
        <row r="629">
          <cell r="A629" t="str">
            <v>FUSINE</v>
          </cell>
        </row>
        <row r="630">
          <cell r="A630" t="str">
            <v>GABBIONETA-BINANUOVA</v>
          </cell>
        </row>
        <row r="631">
          <cell r="A631" t="str">
            <v>GADESCO-PIEVE DELMONA</v>
          </cell>
        </row>
        <row r="632">
          <cell r="A632" t="str">
            <v>GAGGIANO</v>
          </cell>
        </row>
        <row r="633">
          <cell r="A633" t="str">
            <v>GALBIATE</v>
          </cell>
        </row>
        <row r="634">
          <cell r="A634" t="str">
            <v>GALGAGNANO</v>
          </cell>
        </row>
        <row r="635">
          <cell r="A635" t="str">
            <v>GALLARATE</v>
          </cell>
        </row>
        <row r="636">
          <cell r="A636" t="str">
            <v>GALLIATE LOMBARDO</v>
          </cell>
        </row>
        <row r="637">
          <cell r="A637" t="str">
            <v>GALLIAVOLA</v>
          </cell>
        </row>
        <row r="638">
          <cell r="A638" t="str">
            <v>GAMBARA</v>
          </cell>
        </row>
        <row r="639">
          <cell r="A639" t="str">
            <v>GAMBARANA</v>
          </cell>
        </row>
        <row r="640">
          <cell r="A640" t="str">
            <v>GAMBOLO'</v>
          </cell>
        </row>
        <row r="641">
          <cell r="A641" t="str">
            <v>GANDELLINO</v>
          </cell>
        </row>
        <row r="642">
          <cell r="A642" t="str">
            <v>GANDINO</v>
          </cell>
        </row>
        <row r="643">
          <cell r="A643" t="str">
            <v>GANDOSSO</v>
          </cell>
        </row>
        <row r="644">
          <cell r="A644" t="str">
            <v>GARBAGNATE MILANESE</v>
          </cell>
        </row>
        <row r="645">
          <cell r="A645" t="str">
            <v>GARBAGNATE MONASTERO</v>
          </cell>
        </row>
        <row r="646">
          <cell r="A646" t="str">
            <v>GARBATOLA</v>
          </cell>
        </row>
        <row r="647">
          <cell r="A647" t="str">
            <v>GARDONE RIVIERA</v>
          </cell>
        </row>
        <row r="648">
          <cell r="A648" t="str">
            <v>GARDONE VAL TROMPIA</v>
          </cell>
        </row>
        <row r="649">
          <cell r="A649" t="str">
            <v>GARGNANO</v>
          </cell>
        </row>
        <row r="650">
          <cell r="A650" t="str">
            <v>GARLASCO</v>
          </cell>
        </row>
        <row r="651">
          <cell r="A651" t="str">
            <v>GARLATE</v>
          </cell>
        </row>
        <row r="652">
          <cell r="A652" t="str">
            <v>GARZENO</v>
          </cell>
        </row>
        <row r="653">
          <cell r="A653" t="str">
            <v>GAVARDO</v>
          </cell>
        </row>
        <row r="654">
          <cell r="A654" t="str">
            <v>GAVERINA TERME</v>
          </cell>
        </row>
        <row r="655">
          <cell r="A655" t="str">
            <v>GAVIRATE</v>
          </cell>
        </row>
        <row r="656">
          <cell r="A656" t="str">
            <v>GAZOLDO DEGLI IPPOLITI</v>
          </cell>
        </row>
        <row r="657">
          <cell r="A657" t="str">
            <v>GAZZADA SCHIANNO</v>
          </cell>
        </row>
        <row r="658">
          <cell r="A658" t="str">
            <v>GAZZANIGA</v>
          </cell>
        </row>
        <row r="659">
          <cell r="A659" t="str">
            <v>GAZZUOLO</v>
          </cell>
        </row>
        <row r="660">
          <cell r="A660" t="str">
            <v>GEMONIO</v>
          </cell>
        </row>
        <row r="661">
          <cell r="A661" t="str">
            <v>GENIVOLTA</v>
          </cell>
        </row>
        <row r="662">
          <cell r="A662" t="str">
            <v>GENZONE</v>
          </cell>
        </row>
        <row r="663">
          <cell r="A663" t="str">
            <v>GERA LARIO</v>
          </cell>
        </row>
        <row r="664">
          <cell r="A664" t="str">
            <v>GERENZAGO</v>
          </cell>
        </row>
        <row r="665">
          <cell r="A665" t="str">
            <v>GERENZANO</v>
          </cell>
        </row>
        <row r="666">
          <cell r="A666" t="str">
            <v>GERMASINO</v>
          </cell>
        </row>
        <row r="667">
          <cell r="A667" t="str">
            <v>GERMIGNAGA</v>
          </cell>
        </row>
        <row r="668">
          <cell r="A668" t="str">
            <v>GEROLA ALTA</v>
          </cell>
        </row>
        <row r="669">
          <cell r="A669" t="str">
            <v>GEROSA</v>
          </cell>
        </row>
        <row r="670">
          <cell r="A670" t="str">
            <v>GERRE DE'CAPRIOLI</v>
          </cell>
        </row>
        <row r="671">
          <cell r="A671" t="str">
            <v>GESSATE</v>
          </cell>
        </row>
        <row r="672">
          <cell r="A672" t="str">
            <v>GHEDI</v>
          </cell>
        </row>
        <row r="673">
          <cell r="A673" t="str">
            <v>GHISALBA</v>
          </cell>
        </row>
        <row r="674">
          <cell r="A674" t="str">
            <v>GIANICO</v>
          </cell>
        </row>
        <row r="675">
          <cell r="A675" t="str">
            <v>GIRONICO</v>
          </cell>
        </row>
        <row r="676">
          <cell r="A676" t="str">
            <v>GIUSSAGO</v>
          </cell>
        </row>
        <row r="677">
          <cell r="A677" t="str">
            <v>GIUSSANO</v>
          </cell>
        </row>
        <row r="678">
          <cell r="A678" t="str">
            <v>GODIASCO</v>
          </cell>
        </row>
        <row r="679">
          <cell r="A679" t="str">
            <v>GOITO</v>
          </cell>
        </row>
        <row r="680">
          <cell r="A680" t="str">
            <v>GOLASECCA</v>
          </cell>
        </row>
        <row r="681">
          <cell r="A681" t="str">
            <v>GOLFERENZO</v>
          </cell>
        </row>
        <row r="682">
          <cell r="A682" t="str">
            <v>GOMBITO</v>
          </cell>
        </row>
        <row r="683">
          <cell r="A683" t="str">
            <v>GONZAGA</v>
          </cell>
        </row>
        <row r="684">
          <cell r="A684" t="str">
            <v>GORDONA</v>
          </cell>
        </row>
        <row r="685">
          <cell r="A685" t="str">
            <v>GORGONZOLA</v>
          </cell>
        </row>
        <row r="686">
          <cell r="A686" t="str">
            <v>GORLA MAGGIORE</v>
          </cell>
        </row>
        <row r="687">
          <cell r="A687" t="str">
            <v>GORLA MINORE</v>
          </cell>
        </row>
        <row r="688">
          <cell r="A688" t="str">
            <v>GORLA PRECOTTO</v>
          </cell>
        </row>
        <row r="689">
          <cell r="A689" t="str">
            <v>GORLAGO</v>
          </cell>
        </row>
        <row r="690">
          <cell r="A690" t="str">
            <v>GORLE</v>
          </cell>
        </row>
        <row r="691">
          <cell r="A691" t="str">
            <v>GORNATE-OLONA</v>
          </cell>
        </row>
        <row r="692">
          <cell r="A692" t="str">
            <v>GORNO</v>
          </cell>
        </row>
        <row r="693">
          <cell r="A693" t="str">
            <v>GOTTOLENGO</v>
          </cell>
        </row>
        <row r="694">
          <cell r="A694" t="str">
            <v>GRAFFIGNANA</v>
          </cell>
        </row>
        <row r="695">
          <cell r="A695" t="str">
            <v>GRANDATE</v>
          </cell>
        </row>
        <row r="696">
          <cell r="A696" t="str">
            <v>GRANDOLA ED UNITI</v>
          </cell>
        </row>
        <row r="697">
          <cell r="A697" t="str">
            <v>GRANTOLA</v>
          </cell>
        </row>
        <row r="698">
          <cell r="A698" t="str">
            <v>GRASSOBBIO</v>
          </cell>
        </row>
        <row r="699">
          <cell r="A699" t="str">
            <v>GRAVEDONA</v>
          </cell>
        </row>
        <row r="700">
          <cell r="A700" t="str">
            <v>GRAVELLONA LOMELLINA</v>
          </cell>
        </row>
        <row r="701">
          <cell r="A701" t="str">
            <v>GREZZAGO</v>
          </cell>
        </row>
        <row r="702">
          <cell r="A702" t="str">
            <v>GREZZE (FRAZ.DI DESENZANO GARDA)</v>
          </cell>
        </row>
        <row r="703">
          <cell r="A703" t="str">
            <v>GRIANTE</v>
          </cell>
        </row>
        <row r="704">
          <cell r="A704" t="str">
            <v>GROMO</v>
          </cell>
        </row>
        <row r="705">
          <cell r="A705" t="str">
            <v>GRONE</v>
          </cell>
        </row>
        <row r="706">
          <cell r="A706" t="str">
            <v>GRONTARDO</v>
          </cell>
        </row>
        <row r="707">
          <cell r="A707" t="str">
            <v>GROPELLO CAIROLI</v>
          </cell>
        </row>
        <row r="708">
          <cell r="A708" t="str">
            <v>GROSIO</v>
          </cell>
        </row>
        <row r="709">
          <cell r="A709" t="str">
            <v>GROSOTTO</v>
          </cell>
        </row>
        <row r="710">
          <cell r="A710" t="str">
            <v>GRUMELLO CREMONESE ED UNITI</v>
          </cell>
        </row>
        <row r="711">
          <cell r="A711" t="str">
            <v>GRUMELLO DEL MONTE</v>
          </cell>
        </row>
        <row r="712">
          <cell r="A712" t="str">
            <v>GUANZATE</v>
          </cell>
        </row>
        <row r="713">
          <cell r="A713" t="str">
            <v>GUARDAMIGLIO</v>
          </cell>
        </row>
        <row r="714">
          <cell r="A714" t="str">
            <v>GUDO VISCONTI</v>
          </cell>
        </row>
        <row r="715">
          <cell r="A715" t="str">
            <v>GUIDIZZOLO</v>
          </cell>
        </row>
        <row r="716">
          <cell r="A716" t="str">
            <v>GUSSAGO</v>
          </cell>
        </row>
        <row r="717">
          <cell r="A717" t="str">
            <v>GUSSOLA</v>
          </cell>
        </row>
        <row r="718">
          <cell r="A718" t="str">
            <v>IDRO</v>
          </cell>
        </row>
        <row r="719">
          <cell r="A719" t="str">
            <v>IMBERSAGO</v>
          </cell>
        </row>
        <row r="720">
          <cell r="A720" t="str">
            <v>INARZO</v>
          </cell>
        </row>
        <row r="721">
          <cell r="A721" t="str">
            <v>INCUDINE</v>
          </cell>
        </row>
        <row r="722">
          <cell r="A722" t="str">
            <v>INDUNO OLONA</v>
          </cell>
        </row>
        <row r="723">
          <cell r="A723" t="str">
            <v>INTROBIO</v>
          </cell>
        </row>
        <row r="724">
          <cell r="A724" t="str">
            <v>INTROZZO</v>
          </cell>
        </row>
        <row r="725">
          <cell r="A725" t="str">
            <v>INVERIGO</v>
          </cell>
        </row>
        <row r="726">
          <cell r="A726" t="str">
            <v>INVERNO E MONTELEONE</v>
          </cell>
        </row>
        <row r="727">
          <cell r="A727" t="str">
            <v>INVERUNO</v>
          </cell>
        </row>
        <row r="728">
          <cell r="A728" t="str">
            <v>INZAGO</v>
          </cell>
        </row>
        <row r="729">
          <cell r="A729" t="str">
            <v>IRMA</v>
          </cell>
        </row>
        <row r="730">
          <cell r="A730" t="str">
            <v>ISEO</v>
          </cell>
        </row>
        <row r="731">
          <cell r="A731" t="str">
            <v>ISOLA DI FONDRA</v>
          </cell>
        </row>
        <row r="732">
          <cell r="A732" t="str">
            <v>ISOLA DOVARESE</v>
          </cell>
        </row>
        <row r="733">
          <cell r="A733" t="str">
            <v>ISORELLA</v>
          </cell>
        </row>
        <row r="734">
          <cell r="A734" t="str">
            <v>ISPRA</v>
          </cell>
        </row>
        <row r="735">
          <cell r="A735" t="str">
            <v>ISSO</v>
          </cell>
        </row>
        <row r="736">
          <cell r="A736" t="str">
            <v>IZANO</v>
          </cell>
        </row>
        <row r="737">
          <cell r="A737" t="str">
            <v>JERAGO CON ORAGO</v>
          </cell>
        </row>
        <row r="738">
          <cell r="A738" t="str">
            <v>LACCHIARELLA</v>
          </cell>
        </row>
        <row r="739">
          <cell r="A739" t="str">
            <v>LAGLIO</v>
          </cell>
        </row>
        <row r="740">
          <cell r="A740" t="str">
            <v>LAINATE</v>
          </cell>
        </row>
        <row r="741">
          <cell r="A741" t="str">
            <v>LAINO</v>
          </cell>
        </row>
        <row r="742">
          <cell r="A742" t="str">
            <v>LALLIO</v>
          </cell>
        </row>
        <row r="743">
          <cell r="A743" t="str">
            <v>LAMBRUGO</v>
          </cell>
        </row>
        <row r="744">
          <cell r="A744" t="str">
            <v>LANDRIANO</v>
          </cell>
        </row>
        <row r="745">
          <cell r="A745" t="str">
            <v>LANGOSCO</v>
          </cell>
        </row>
        <row r="746">
          <cell r="A746" t="str">
            <v>LANZADA</v>
          </cell>
        </row>
        <row r="747">
          <cell r="A747" t="str">
            <v>LANZO D'INTELVI</v>
          </cell>
        </row>
        <row r="748">
          <cell r="A748" t="str">
            <v>LARDIRAGO</v>
          </cell>
        </row>
        <row r="749">
          <cell r="A749" t="str">
            <v>LASNIGO</v>
          </cell>
        </row>
        <row r="750">
          <cell r="A750" t="str">
            <v>LAVENA PONTE TRESA</v>
          </cell>
        </row>
        <row r="751">
          <cell r="A751" t="str">
            <v>LAVENO-MOMBELLO</v>
          </cell>
        </row>
        <row r="752">
          <cell r="A752" t="str">
            <v>LAVENONE</v>
          </cell>
        </row>
        <row r="753">
          <cell r="A753" t="str">
            <v>LAZZATE</v>
          </cell>
        </row>
        <row r="754">
          <cell r="A754" t="str">
            <v>LECCO</v>
          </cell>
        </row>
        <row r="755">
          <cell r="A755" t="str">
            <v>LEFFE</v>
          </cell>
        </row>
        <row r="756">
          <cell r="A756" t="str">
            <v>LEGGIUNO</v>
          </cell>
        </row>
        <row r="757">
          <cell r="A757" t="str">
            <v>LEGNANO</v>
          </cell>
        </row>
        <row r="758">
          <cell r="A758" t="str">
            <v>LENNA</v>
          </cell>
        </row>
        <row r="759">
          <cell r="A759" t="str">
            <v>LENNO</v>
          </cell>
        </row>
        <row r="760">
          <cell r="A760" t="str">
            <v>LENO</v>
          </cell>
        </row>
        <row r="761">
          <cell r="A761" t="str">
            <v>LENTATE SUL SEVESO</v>
          </cell>
        </row>
        <row r="762">
          <cell r="A762" t="str">
            <v>LESMO</v>
          </cell>
        </row>
        <row r="763">
          <cell r="A763" t="str">
            <v>LEVATE</v>
          </cell>
        </row>
        <row r="764">
          <cell r="A764" t="str">
            <v>LEZZENO</v>
          </cell>
        </row>
        <row r="765">
          <cell r="A765" t="str">
            <v>LIERNA</v>
          </cell>
        </row>
        <row r="766">
          <cell r="A766" t="str">
            <v>LIMBIATE</v>
          </cell>
        </row>
        <row r="767">
          <cell r="A767" t="str">
            <v>LIMIDO COMASCO</v>
          </cell>
        </row>
        <row r="768">
          <cell r="A768" t="str">
            <v>LIMONE SUL GARDA</v>
          </cell>
        </row>
        <row r="769">
          <cell r="A769" t="str">
            <v>LINAROLO</v>
          </cell>
        </row>
        <row r="770">
          <cell r="A770" t="str">
            <v>LIPOMO</v>
          </cell>
        </row>
        <row r="771">
          <cell r="A771" t="str">
            <v>LIRIO</v>
          </cell>
        </row>
        <row r="772">
          <cell r="A772" t="str">
            <v>LISCATE</v>
          </cell>
        </row>
        <row r="773">
          <cell r="A773" t="str">
            <v>LISSONE</v>
          </cell>
        </row>
        <row r="774">
          <cell r="A774" t="str">
            <v>LIVIGNO</v>
          </cell>
        </row>
        <row r="775">
          <cell r="A775" t="str">
            <v>LIVO</v>
          </cell>
        </row>
        <row r="776">
          <cell r="A776" t="str">
            <v>LIVRAGA</v>
          </cell>
        </row>
        <row r="777">
          <cell r="A777" t="str">
            <v>LOCATE DI TRIULZI</v>
          </cell>
        </row>
        <row r="778">
          <cell r="A778" t="str">
            <v>LOCATE VARESINO</v>
          </cell>
        </row>
        <row r="779">
          <cell r="A779" t="str">
            <v>LOCATELLO</v>
          </cell>
        </row>
        <row r="780">
          <cell r="A780" t="str">
            <v>LODI</v>
          </cell>
        </row>
        <row r="781">
          <cell r="A781" t="str">
            <v>LODI VECCHIO</v>
          </cell>
        </row>
        <row r="782">
          <cell r="A782" t="str">
            <v>LODRINO</v>
          </cell>
        </row>
        <row r="783">
          <cell r="A783" t="str">
            <v>LOGRATO</v>
          </cell>
        </row>
        <row r="784">
          <cell r="A784" t="str">
            <v>LOMAGNA</v>
          </cell>
        </row>
        <row r="785">
          <cell r="A785" t="str">
            <v>LOMAZZO</v>
          </cell>
        </row>
        <row r="786">
          <cell r="A786" t="str">
            <v>LOMELLO</v>
          </cell>
        </row>
        <row r="787">
          <cell r="A787" t="str">
            <v>LONATE CEPPINO</v>
          </cell>
        </row>
        <row r="788">
          <cell r="A788" t="str">
            <v>LONATE POZZOLO</v>
          </cell>
        </row>
        <row r="789">
          <cell r="A789" t="str">
            <v>LONATO</v>
          </cell>
        </row>
        <row r="790">
          <cell r="A790" t="str">
            <v>LONGHENA</v>
          </cell>
        </row>
        <row r="791">
          <cell r="A791" t="str">
            <v>LONGONE AL SEGRINO</v>
          </cell>
        </row>
        <row r="792">
          <cell r="A792" t="str">
            <v>LOSINE</v>
          </cell>
        </row>
        <row r="793">
          <cell r="A793" t="str">
            <v>LOVERE</v>
          </cell>
        </row>
        <row r="794">
          <cell r="A794" t="str">
            <v>LOVERO</v>
          </cell>
        </row>
        <row r="795">
          <cell r="A795" t="str">
            <v>LOZIO</v>
          </cell>
        </row>
        <row r="796">
          <cell r="A796" t="str">
            <v>LOZZA</v>
          </cell>
        </row>
        <row r="797">
          <cell r="A797" t="str">
            <v>LUCERNATE</v>
          </cell>
        </row>
        <row r="798">
          <cell r="A798" t="str">
            <v>LUINO</v>
          </cell>
        </row>
        <row r="799">
          <cell r="A799" t="str">
            <v>LUISAGO</v>
          </cell>
        </row>
        <row r="800">
          <cell r="A800" t="str">
            <v>LUMEZZANE</v>
          </cell>
        </row>
        <row r="801">
          <cell r="A801" t="str">
            <v>LUNGAVILLA</v>
          </cell>
        </row>
        <row r="802">
          <cell r="A802" t="str">
            <v>LURAGO D'ERBA</v>
          </cell>
        </row>
        <row r="803">
          <cell r="A803" t="str">
            <v>LURAGO MARINONE</v>
          </cell>
        </row>
        <row r="804">
          <cell r="A804" t="str">
            <v>LURANO</v>
          </cell>
        </row>
        <row r="805">
          <cell r="A805" t="str">
            <v>LURATE CACCIVIO</v>
          </cell>
        </row>
        <row r="806">
          <cell r="A806" t="str">
            <v>LUVINATE</v>
          </cell>
        </row>
        <row r="807">
          <cell r="A807" t="str">
            <v>LUZZANA</v>
          </cell>
        </row>
        <row r="808">
          <cell r="A808" t="str">
            <v>MACCAGNO</v>
          </cell>
        </row>
        <row r="809">
          <cell r="A809" t="str">
            <v>MACCASTORNA</v>
          </cell>
        </row>
        <row r="810">
          <cell r="A810" t="str">
            <v>MACHERIO</v>
          </cell>
        </row>
        <row r="811">
          <cell r="A811" t="str">
            <v>MACLODIO</v>
          </cell>
        </row>
        <row r="812">
          <cell r="A812" t="str">
            <v>MADESIMO</v>
          </cell>
        </row>
        <row r="813">
          <cell r="A813" t="str">
            <v>MADIGNANO</v>
          </cell>
        </row>
        <row r="814">
          <cell r="A814" t="str">
            <v>MADONE</v>
          </cell>
        </row>
        <row r="815">
          <cell r="A815" t="str">
            <v>MADONNA DELLA SCOPERTA (FR.LONATO)</v>
          </cell>
        </row>
        <row r="816">
          <cell r="A816" t="str">
            <v>MAGASA</v>
          </cell>
        </row>
        <row r="817">
          <cell r="A817" t="str">
            <v>MAGENTA</v>
          </cell>
        </row>
        <row r="818">
          <cell r="A818" t="str">
            <v>MAGHERNO</v>
          </cell>
        </row>
        <row r="819">
          <cell r="A819" t="str">
            <v>MAGNACAVALLO</v>
          </cell>
        </row>
        <row r="820">
          <cell r="A820" t="str">
            <v>MAGNAGO</v>
          </cell>
        </row>
        <row r="821">
          <cell r="A821" t="str">
            <v>MAGREGLIO</v>
          </cell>
        </row>
        <row r="822">
          <cell r="A822" t="str">
            <v>MAIRAGO</v>
          </cell>
        </row>
        <row r="823">
          <cell r="A823" t="str">
            <v>MAIRANO</v>
          </cell>
        </row>
        <row r="824">
          <cell r="A824" t="str">
            <v>MALAGNINO</v>
          </cell>
        </row>
        <row r="825">
          <cell r="A825" t="str">
            <v>MALEGNO</v>
          </cell>
        </row>
        <row r="826">
          <cell r="A826" t="str">
            <v>MALEO</v>
          </cell>
        </row>
        <row r="827">
          <cell r="A827" t="str">
            <v>MALGESSO</v>
          </cell>
        </row>
        <row r="828">
          <cell r="A828" t="str">
            <v>MALGRATE</v>
          </cell>
        </row>
        <row r="829">
          <cell r="A829" t="str">
            <v>MALNATE</v>
          </cell>
        </row>
        <row r="830">
          <cell r="A830" t="str">
            <v>MALONNO</v>
          </cell>
        </row>
        <row r="831">
          <cell r="A831" t="str">
            <v>MANDELLO DEL LARIO</v>
          </cell>
        </row>
        <row r="832">
          <cell r="A832" t="str">
            <v>MANERBA DEL GARDA</v>
          </cell>
        </row>
        <row r="833">
          <cell r="A833" t="str">
            <v>MANERBIO</v>
          </cell>
        </row>
        <row r="834">
          <cell r="A834" t="str">
            <v>MANTELLO</v>
          </cell>
        </row>
        <row r="835">
          <cell r="A835" t="str">
            <v>MANTOVA</v>
          </cell>
        </row>
        <row r="836">
          <cell r="A836" t="str">
            <v>MAPELLO</v>
          </cell>
        </row>
        <row r="837">
          <cell r="A837" t="str">
            <v>MARCALLO CON CASONE</v>
          </cell>
        </row>
        <row r="838">
          <cell r="A838" t="str">
            <v>MARCARIA</v>
          </cell>
        </row>
        <row r="839">
          <cell r="A839" t="str">
            <v>MARCHENO</v>
          </cell>
        </row>
        <row r="840">
          <cell r="A840" t="str">
            <v>MARCHIROLO</v>
          </cell>
        </row>
        <row r="841">
          <cell r="A841" t="str">
            <v>MARCIGNAGO</v>
          </cell>
        </row>
        <row r="842">
          <cell r="A842" t="str">
            <v>MARGNO</v>
          </cell>
        </row>
        <row r="843">
          <cell r="A843" t="str">
            <v>MARIANA MANTOVANA</v>
          </cell>
        </row>
        <row r="844">
          <cell r="A844" t="str">
            <v>MARIANO COMENSE</v>
          </cell>
        </row>
        <row r="845">
          <cell r="A845" t="str">
            <v>MARMENTINO</v>
          </cell>
        </row>
        <row r="846">
          <cell r="A846" t="str">
            <v>MARMIROLO</v>
          </cell>
        </row>
        <row r="847">
          <cell r="A847" t="str">
            <v>MARNATE</v>
          </cell>
        </row>
        <row r="848">
          <cell r="A848" t="str">
            <v>MARONE</v>
          </cell>
        </row>
        <row r="849">
          <cell r="A849" t="str">
            <v>MARTIGNANA DI PO</v>
          </cell>
        </row>
        <row r="850">
          <cell r="A850" t="str">
            <v>MARTINENGO</v>
          </cell>
        </row>
        <row r="851">
          <cell r="A851" t="str">
            <v>MARUDO</v>
          </cell>
        </row>
        <row r="852">
          <cell r="A852" t="str">
            <v>MARZANO</v>
          </cell>
        </row>
        <row r="853">
          <cell r="A853" t="str">
            <v>MARZIO</v>
          </cell>
        </row>
        <row r="854">
          <cell r="A854" t="str">
            <v>MASATE</v>
          </cell>
        </row>
        <row r="855">
          <cell r="A855" t="str">
            <v>MASCIAGO PRIMO</v>
          </cell>
        </row>
        <row r="856">
          <cell r="A856" t="str">
            <v>MASLIANICO</v>
          </cell>
        </row>
        <row r="857">
          <cell r="A857" t="str">
            <v>MASSALENGO</v>
          </cell>
        </row>
        <row r="858">
          <cell r="A858" t="str">
            <v>MAZZANO</v>
          </cell>
        </row>
        <row r="859">
          <cell r="A859" t="str">
            <v>MAZZO DI VALTELLINA</v>
          </cell>
        </row>
        <row r="860">
          <cell r="A860" t="str">
            <v>MEDA</v>
          </cell>
        </row>
        <row r="861">
          <cell r="A861" t="str">
            <v>MEDE</v>
          </cell>
        </row>
        <row r="862">
          <cell r="A862" t="str">
            <v>MEDIGLIA</v>
          </cell>
        </row>
        <row r="863">
          <cell r="A863" t="str">
            <v>MEDOLAGO</v>
          </cell>
        </row>
        <row r="864">
          <cell r="A864" t="str">
            <v>MEDOLE</v>
          </cell>
        </row>
        <row r="865">
          <cell r="A865" t="str">
            <v>MELEGNANO</v>
          </cell>
        </row>
        <row r="866">
          <cell r="A866" t="str">
            <v>MELETI</v>
          </cell>
        </row>
        <row r="867">
          <cell r="A867" t="str">
            <v>MELLO</v>
          </cell>
        </row>
        <row r="868">
          <cell r="A868" t="str">
            <v>MELZO</v>
          </cell>
        </row>
        <row r="869">
          <cell r="A869" t="str">
            <v>MENAGGIO</v>
          </cell>
        </row>
        <row r="870">
          <cell r="A870" t="str">
            <v>MENAROLA</v>
          </cell>
        </row>
        <row r="871">
          <cell r="A871" t="str">
            <v>MENCONICO</v>
          </cell>
        </row>
        <row r="872">
          <cell r="A872" t="str">
            <v>MERATE</v>
          </cell>
        </row>
        <row r="873">
          <cell r="A873" t="str">
            <v>MERCALLO</v>
          </cell>
        </row>
        <row r="874">
          <cell r="A874" t="str">
            <v>MERLINO</v>
          </cell>
        </row>
        <row r="875">
          <cell r="A875" t="str">
            <v>MERONE</v>
          </cell>
        </row>
        <row r="876">
          <cell r="A876" t="str">
            <v>MESE</v>
          </cell>
        </row>
        <row r="877">
          <cell r="A877" t="str">
            <v>MESENZANA</v>
          </cell>
        </row>
        <row r="878">
          <cell r="A878" t="str">
            <v>MESERO</v>
          </cell>
        </row>
        <row r="879">
          <cell r="A879" t="str">
            <v>MEZZAGO</v>
          </cell>
        </row>
        <row r="880">
          <cell r="A880" t="str">
            <v>MEZZANA BIGLI</v>
          </cell>
        </row>
        <row r="881">
          <cell r="A881" t="str">
            <v>MEZZANA RABATTONE</v>
          </cell>
        </row>
        <row r="882">
          <cell r="A882" t="str">
            <v>MEZZANINO</v>
          </cell>
        </row>
        <row r="883">
          <cell r="A883" t="str">
            <v>MEZZEGRA</v>
          </cell>
        </row>
        <row r="884">
          <cell r="A884" t="str">
            <v>MEZZOLDO</v>
          </cell>
        </row>
        <row r="885">
          <cell r="A885" t="str">
            <v>MILANO</v>
          </cell>
        </row>
        <row r="886">
          <cell r="A886" t="str">
            <v>MILZANO</v>
          </cell>
        </row>
        <row r="887">
          <cell r="A887" t="str">
            <v>MIRADOLO TERME</v>
          </cell>
        </row>
        <row r="888">
          <cell r="A888" t="str">
            <v>MISANO DI GERA D'ADDA</v>
          </cell>
        </row>
        <row r="889">
          <cell r="A889" t="str">
            <v>MISINTO</v>
          </cell>
        </row>
        <row r="890">
          <cell r="A890" t="str">
            <v>MISSAGLIA</v>
          </cell>
        </row>
        <row r="891">
          <cell r="A891" t="str">
            <v>MOGGIO</v>
          </cell>
        </row>
        <row r="892">
          <cell r="A892" t="str">
            <v>MOGLIA</v>
          </cell>
        </row>
        <row r="893">
          <cell r="A893" t="str">
            <v>MOIO DE'CALVI</v>
          </cell>
        </row>
        <row r="894">
          <cell r="A894" t="str">
            <v>MOLTENO</v>
          </cell>
        </row>
        <row r="895">
          <cell r="A895" t="str">
            <v>MOLTRASIO</v>
          </cell>
        </row>
        <row r="896">
          <cell r="A896" t="str">
            <v>MONASTEROLO DEL CASTELLO</v>
          </cell>
        </row>
        <row r="897">
          <cell r="A897" t="str">
            <v>MONGUZZO</v>
          </cell>
        </row>
        <row r="898">
          <cell r="A898" t="str">
            <v>MONIGA DEL GARDA</v>
          </cell>
        </row>
        <row r="899">
          <cell r="A899" t="str">
            <v>MONNO</v>
          </cell>
        </row>
        <row r="900">
          <cell r="A900" t="str">
            <v>MONTAGNA IN VALTELLINA</v>
          </cell>
        </row>
        <row r="901">
          <cell r="A901" t="str">
            <v>MONTALTO PAVESE</v>
          </cell>
        </row>
        <row r="902">
          <cell r="A902" t="str">
            <v>MONTANASO LOMBARDO</v>
          </cell>
        </row>
        <row r="903">
          <cell r="A903" t="str">
            <v>MONTANO LUCINO</v>
          </cell>
        </row>
        <row r="904">
          <cell r="A904" t="str">
            <v>MONTE CREMASCO</v>
          </cell>
        </row>
        <row r="905">
          <cell r="A905" t="str">
            <v>MONTE ISOLA</v>
          </cell>
        </row>
        <row r="906">
          <cell r="A906" t="str">
            <v>MONTE MARENZO</v>
          </cell>
        </row>
        <row r="907">
          <cell r="A907" t="str">
            <v>MONTEBELLO DELLA BATTAGLIA</v>
          </cell>
        </row>
        <row r="908">
          <cell r="A908" t="str">
            <v>MONTECALVO VERSIGGIA</v>
          </cell>
        </row>
        <row r="909">
          <cell r="A909" t="str">
            <v>MONTEGRINO VALTRAVAGLIA</v>
          </cell>
        </row>
        <row r="910">
          <cell r="A910" t="str">
            <v>MONTELLO</v>
          </cell>
        </row>
        <row r="911">
          <cell r="A911" t="str">
            <v>MONTEMEZZO</v>
          </cell>
        </row>
        <row r="912">
          <cell r="A912" t="str">
            <v>MONTESCANO</v>
          </cell>
        </row>
        <row r="913">
          <cell r="A913" t="str">
            <v>MONTESEGALE</v>
          </cell>
        </row>
        <row r="914">
          <cell r="A914" t="str">
            <v>MONTEVECCHIA</v>
          </cell>
        </row>
        <row r="915">
          <cell r="A915" t="str">
            <v>MONTICELLI BRUSATI</v>
          </cell>
        </row>
        <row r="916">
          <cell r="A916" t="str">
            <v>MONTICELLI PAVESE</v>
          </cell>
        </row>
        <row r="917">
          <cell r="A917" t="str">
            <v>MONTICELLO BRIANZA</v>
          </cell>
        </row>
        <row r="918">
          <cell r="A918" t="str">
            <v>MONTICHIARI</v>
          </cell>
        </row>
        <row r="919">
          <cell r="A919" t="str">
            <v>MONTIRONE</v>
          </cell>
        </row>
        <row r="920">
          <cell r="A920" t="str">
            <v>MONTODINE</v>
          </cell>
        </row>
        <row r="921">
          <cell r="A921" t="str">
            <v>MONTONALE ALTO (FR.DESENZANO GARDA)</v>
          </cell>
        </row>
        <row r="922">
          <cell r="A922" t="str">
            <v>MONTONALE BASSO(FR.DESENZANO GARDA)</v>
          </cell>
        </row>
        <row r="923">
          <cell r="A923" t="str">
            <v>MONTORFANO</v>
          </cell>
        </row>
        <row r="924">
          <cell r="A924" t="str">
            <v>MONTU' BECCARIA</v>
          </cell>
        </row>
        <row r="925">
          <cell r="A925" t="str">
            <v>MONVALLE</v>
          </cell>
        </row>
        <row r="926">
          <cell r="A926" t="str">
            <v>MONZA</v>
          </cell>
        </row>
        <row r="927">
          <cell r="A927" t="str">
            <v>MONZAMBANO</v>
          </cell>
        </row>
        <row r="928">
          <cell r="A928" t="str">
            <v>MORAZZONE</v>
          </cell>
        </row>
        <row r="929">
          <cell r="A929" t="str">
            <v>MORBEGNO</v>
          </cell>
        </row>
        <row r="930">
          <cell r="A930" t="str">
            <v>MORENGO</v>
          </cell>
        </row>
        <row r="931">
          <cell r="A931" t="str">
            <v>MORIMONDO</v>
          </cell>
        </row>
        <row r="932">
          <cell r="A932" t="str">
            <v>MORNAGO</v>
          </cell>
        </row>
        <row r="933">
          <cell r="A933" t="str">
            <v>MORNICO AL SERIO</v>
          </cell>
        </row>
        <row r="934">
          <cell r="A934" t="str">
            <v>MORNICO LOSANA</v>
          </cell>
        </row>
        <row r="935">
          <cell r="A935" t="str">
            <v>MORTARA</v>
          </cell>
        </row>
        <row r="936">
          <cell r="A936" t="str">
            <v>MORTERONE</v>
          </cell>
        </row>
        <row r="937">
          <cell r="A937" t="str">
            <v>MOSCAZZANO</v>
          </cell>
        </row>
        <row r="938">
          <cell r="A938" t="str">
            <v>MOTTA BALUFFI</v>
          </cell>
        </row>
        <row r="939">
          <cell r="A939" t="str">
            <v>MOTTA VISCONTI</v>
          </cell>
        </row>
        <row r="940">
          <cell r="A940" t="str">
            <v>MOTTEGGIANA</v>
          </cell>
        </row>
        <row r="941">
          <cell r="A941" t="str">
            <v>MOZZANICA</v>
          </cell>
        </row>
        <row r="942">
          <cell r="A942" t="str">
            <v>MOZZATE</v>
          </cell>
        </row>
        <row r="943">
          <cell r="A943" t="str">
            <v>MOZZO</v>
          </cell>
        </row>
        <row r="944">
          <cell r="A944" t="str">
            <v>MUGGIO'</v>
          </cell>
        </row>
        <row r="945">
          <cell r="A945" t="str">
            <v>MULAZZANO</v>
          </cell>
        </row>
        <row r="946">
          <cell r="A946" t="str">
            <v>MURA</v>
          </cell>
        </row>
        <row r="947">
          <cell r="A947" t="str">
            <v>MUSCOLINE</v>
          </cell>
        </row>
        <row r="948">
          <cell r="A948" t="str">
            <v>MUSSO</v>
          </cell>
        </row>
        <row r="949">
          <cell r="A949" t="str">
            <v>NAVE</v>
          </cell>
        </row>
        <row r="950">
          <cell r="A950" t="str">
            <v>NEMBRO</v>
          </cell>
        </row>
        <row r="951">
          <cell r="A951" t="str">
            <v>NERVIANO</v>
          </cell>
        </row>
        <row r="952">
          <cell r="A952" t="str">
            <v>NESSO</v>
          </cell>
        </row>
        <row r="953">
          <cell r="A953" t="str">
            <v>NIARDO</v>
          </cell>
        </row>
        <row r="954">
          <cell r="A954" t="str">
            <v>NIBIONNO</v>
          </cell>
        </row>
        <row r="955">
          <cell r="A955" t="str">
            <v>NICORVO</v>
          </cell>
        </row>
        <row r="956">
          <cell r="A956" t="str">
            <v>NOSATE</v>
          </cell>
        </row>
        <row r="957">
          <cell r="A957" t="str">
            <v>NOVA MILANESE</v>
          </cell>
        </row>
        <row r="958">
          <cell r="A958" t="str">
            <v>NOVATE MEZZOLA</v>
          </cell>
        </row>
        <row r="959">
          <cell r="A959" t="str">
            <v>NOVATE MILANESE</v>
          </cell>
        </row>
        <row r="960">
          <cell r="A960" t="str">
            <v>NOVEDRATE</v>
          </cell>
        </row>
        <row r="961">
          <cell r="A961" t="str">
            <v>NOVIGLIO</v>
          </cell>
        </row>
        <row r="962">
          <cell r="A962" t="str">
            <v>NUVOLENTO</v>
          </cell>
        </row>
        <row r="963">
          <cell r="A963" t="str">
            <v>NUVOLERA</v>
          </cell>
        </row>
        <row r="964">
          <cell r="A964" t="str">
            <v>ODOLO</v>
          </cell>
        </row>
        <row r="965">
          <cell r="A965" t="str">
            <v>OFFANENGO</v>
          </cell>
        </row>
        <row r="966">
          <cell r="A966" t="str">
            <v>OFFLAGA</v>
          </cell>
        </row>
        <row r="967">
          <cell r="A967" t="str">
            <v>OGGIONA CON SANTO STEFANO</v>
          </cell>
        </row>
        <row r="968">
          <cell r="A968" t="str">
            <v>OGGIONO</v>
          </cell>
        </row>
        <row r="969">
          <cell r="A969" t="str">
            <v>OLEVANO DI LOMELLINA</v>
          </cell>
        </row>
        <row r="970">
          <cell r="A970" t="str">
            <v>OLGIATE COMASCO</v>
          </cell>
        </row>
        <row r="971">
          <cell r="A971" t="str">
            <v>OLGIATE MOLGORA</v>
          </cell>
        </row>
        <row r="972">
          <cell r="A972" t="str">
            <v>OLGIATE OLONA</v>
          </cell>
        </row>
        <row r="973">
          <cell r="A973" t="str">
            <v>OLGINATE</v>
          </cell>
        </row>
        <row r="974">
          <cell r="A974" t="str">
            <v>OLIVA GESSI</v>
          </cell>
        </row>
        <row r="975">
          <cell r="A975" t="str">
            <v>OLIVETO LARIO</v>
          </cell>
        </row>
        <row r="976">
          <cell r="A976" t="str">
            <v>OLMENETA</v>
          </cell>
        </row>
        <row r="977">
          <cell r="A977" t="str">
            <v>OLMO AL BREMBO</v>
          </cell>
        </row>
        <row r="978">
          <cell r="A978" t="str">
            <v>OLTRE IL COLLE</v>
          </cell>
        </row>
        <row r="979">
          <cell r="A979" t="str">
            <v>OLTRESSENDA ALTA</v>
          </cell>
        </row>
        <row r="980">
          <cell r="A980" t="str">
            <v>OLTRONA DI SAN MAMETTE</v>
          </cell>
        </row>
        <row r="981">
          <cell r="A981" t="str">
            <v>OME</v>
          </cell>
        </row>
        <row r="982">
          <cell r="A982" t="str">
            <v>ONETA</v>
          </cell>
        </row>
        <row r="983">
          <cell r="A983" t="str">
            <v>ONO SAN PIETRO</v>
          </cell>
        </row>
        <row r="984">
          <cell r="A984" t="str">
            <v>ONORE</v>
          </cell>
        </row>
        <row r="985">
          <cell r="A985" t="str">
            <v>OPERA</v>
          </cell>
        </row>
        <row r="986">
          <cell r="A986" t="str">
            <v>ORIGGIO</v>
          </cell>
        </row>
        <row r="987">
          <cell r="A987" t="str">
            <v>ORINO</v>
          </cell>
        </row>
        <row r="988">
          <cell r="A988" t="str">
            <v>ORIO AL SERIO</v>
          </cell>
        </row>
        <row r="989">
          <cell r="A989" t="str">
            <v>ORIO LITTA</v>
          </cell>
        </row>
        <row r="990">
          <cell r="A990" t="str">
            <v>ORNAGO</v>
          </cell>
        </row>
        <row r="991">
          <cell r="A991" t="str">
            <v>ORNICA</v>
          </cell>
        </row>
        <row r="992">
          <cell r="A992" t="str">
            <v>ORSENIGO</v>
          </cell>
        </row>
        <row r="993">
          <cell r="A993" t="str">
            <v>ORZINUOVI</v>
          </cell>
        </row>
        <row r="994">
          <cell r="A994" t="str">
            <v>ORZIVECCHI</v>
          </cell>
        </row>
        <row r="995">
          <cell r="A995" t="str">
            <v>OSIO SOPRA</v>
          </cell>
        </row>
        <row r="996">
          <cell r="A996" t="str">
            <v>OSIO SOTTO</v>
          </cell>
        </row>
        <row r="997">
          <cell r="A997" t="str">
            <v>OSMATE</v>
          </cell>
        </row>
        <row r="998">
          <cell r="A998" t="str">
            <v>OSNAGO</v>
          </cell>
        </row>
        <row r="999">
          <cell r="A999" t="str">
            <v>OSPEDALETTO LODIGIANO</v>
          </cell>
        </row>
        <row r="1000">
          <cell r="A1000" t="str">
            <v>OSPITALETTO</v>
          </cell>
        </row>
        <row r="1001">
          <cell r="A1001" t="str">
            <v>OSSAGO LODIGIANO</v>
          </cell>
        </row>
        <row r="1002">
          <cell r="A1002" t="str">
            <v>OSSIMO</v>
          </cell>
        </row>
        <row r="1003">
          <cell r="A1003" t="str">
            <v>OSSONA</v>
          </cell>
        </row>
        <row r="1004">
          <cell r="A1004" t="str">
            <v>OSSUCCIO</v>
          </cell>
        </row>
        <row r="1005">
          <cell r="A1005" t="str">
            <v>OSTIANO</v>
          </cell>
        </row>
        <row r="1006">
          <cell r="A1006" t="str">
            <v>OSTIGLIA</v>
          </cell>
        </row>
        <row r="1007">
          <cell r="A1007" t="str">
            <v>OTTOBIANO</v>
          </cell>
        </row>
        <row r="1008">
          <cell r="A1008" t="str">
            <v>OZZERO</v>
          </cell>
        </row>
        <row r="1009">
          <cell r="A1009" t="str">
            <v>PADENGHE SUL GARDA</v>
          </cell>
        </row>
        <row r="1010">
          <cell r="A1010" t="str">
            <v>PADERNO D'ADDA</v>
          </cell>
        </row>
        <row r="1011">
          <cell r="A1011" t="str">
            <v>PADERNO DUGNANO</v>
          </cell>
        </row>
        <row r="1012">
          <cell r="A1012" t="str">
            <v>PADERNO FRANCIACORTA</v>
          </cell>
        </row>
        <row r="1013">
          <cell r="A1013" t="str">
            <v>PADERNO PONCHIELLI</v>
          </cell>
        </row>
        <row r="1014">
          <cell r="A1014" t="str">
            <v>PAGAZZANO</v>
          </cell>
        </row>
        <row r="1015">
          <cell r="A1015" t="str">
            <v>PAGNONA</v>
          </cell>
        </row>
        <row r="1016">
          <cell r="A1016" t="str">
            <v>PAISCO LOVENO</v>
          </cell>
        </row>
        <row r="1017">
          <cell r="A1017" t="str">
            <v>PAITONE</v>
          </cell>
        </row>
        <row r="1018">
          <cell r="A1018" t="str">
            <v>PALADINA</v>
          </cell>
        </row>
        <row r="1019">
          <cell r="A1019" t="str">
            <v>PALAZZAGO</v>
          </cell>
        </row>
        <row r="1020">
          <cell r="A1020" t="str">
            <v>PALAZZO PIGNANO</v>
          </cell>
        </row>
        <row r="1021">
          <cell r="A1021" t="str">
            <v>PALAZZOLO SULL'OGLIO</v>
          </cell>
        </row>
        <row r="1022">
          <cell r="A1022" t="str">
            <v>PALESTRO</v>
          </cell>
        </row>
        <row r="1023">
          <cell r="A1023" t="str">
            <v>PALOSCO</v>
          </cell>
        </row>
        <row r="1024">
          <cell r="A1024" t="str">
            <v>PANCARANA</v>
          </cell>
        </row>
        <row r="1025">
          <cell r="A1025" t="str">
            <v>PANDINO</v>
          </cell>
        </row>
        <row r="1026">
          <cell r="A1026" t="str">
            <v>PANTIGLIATE</v>
          </cell>
        </row>
        <row r="1027">
          <cell r="A1027" t="str">
            <v>PARABIAGO</v>
          </cell>
        </row>
        <row r="1028">
          <cell r="A1028" t="str">
            <v>PARATICO</v>
          </cell>
        </row>
        <row r="1029">
          <cell r="A1029" t="str">
            <v>PARE'</v>
          </cell>
        </row>
        <row r="1030">
          <cell r="A1030" t="str">
            <v>PARLASCO</v>
          </cell>
        </row>
        <row r="1031">
          <cell r="A1031" t="str">
            <v>PARONA</v>
          </cell>
        </row>
        <row r="1032">
          <cell r="A1032" t="str">
            <v>PARRE</v>
          </cell>
        </row>
        <row r="1033">
          <cell r="A1033" t="str">
            <v>PARZANICA</v>
          </cell>
        </row>
        <row r="1034">
          <cell r="A1034" t="str">
            <v>PASPARDO</v>
          </cell>
        </row>
        <row r="1035">
          <cell r="A1035" t="str">
            <v>PASSIRANO</v>
          </cell>
        </row>
        <row r="1036">
          <cell r="A1036" t="str">
            <v>PASTURO</v>
          </cell>
        </row>
        <row r="1037">
          <cell r="A1037" t="str">
            <v>PAULLO</v>
          </cell>
        </row>
        <row r="1038">
          <cell r="A1038" t="str">
            <v>PAVIA</v>
          </cell>
        </row>
        <row r="1039">
          <cell r="A1039" t="str">
            <v>PAVONE DEL MELLA</v>
          </cell>
        </row>
        <row r="1040">
          <cell r="A1040" t="str">
            <v>PEDESINA</v>
          </cell>
        </row>
        <row r="1041">
          <cell r="A1041" t="str">
            <v>PEDRENGO</v>
          </cell>
        </row>
        <row r="1042">
          <cell r="A1042" t="str">
            <v>PEGLIO</v>
          </cell>
        </row>
        <row r="1043">
          <cell r="A1043" t="str">
            <v>PEGOGNAGA</v>
          </cell>
        </row>
        <row r="1044">
          <cell r="A1044" t="str">
            <v>PEIA</v>
          </cell>
        </row>
        <row r="1045">
          <cell r="A1045" t="str">
            <v>PELLIO INTELVI</v>
          </cell>
        </row>
        <row r="1046">
          <cell r="A1046" t="str">
            <v>PEREGO</v>
          </cell>
        </row>
        <row r="1047">
          <cell r="A1047" t="str">
            <v>PERLEDO</v>
          </cell>
        </row>
        <row r="1048">
          <cell r="A1048" t="str">
            <v>PERO</v>
          </cell>
        </row>
        <row r="1049">
          <cell r="A1049" t="str">
            <v>PERSICO DOSIMO</v>
          </cell>
        </row>
        <row r="1050">
          <cell r="A1050" t="str">
            <v>PERTICA ALTA</v>
          </cell>
        </row>
        <row r="1051">
          <cell r="A1051" t="str">
            <v>PERTICA BASSA</v>
          </cell>
        </row>
        <row r="1052">
          <cell r="A1052" t="str">
            <v>PESCAROLO ED UNITI</v>
          </cell>
        </row>
        <row r="1053">
          <cell r="A1053" t="str">
            <v>PESCATE</v>
          </cell>
        </row>
        <row r="1054">
          <cell r="A1054" t="str">
            <v>PESCHIERA BORROMEO</v>
          </cell>
        </row>
        <row r="1055">
          <cell r="A1055" t="str">
            <v>PESSANO CON BORNAGO</v>
          </cell>
        </row>
        <row r="1056">
          <cell r="A1056" t="str">
            <v>PESSINA CREMONESE</v>
          </cell>
        </row>
        <row r="1057">
          <cell r="A1057" t="str">
            <v>PEZZAZE</v>
          </cell>
        </row>
        <row r="1058">
          <cell r="A1058" t="str">
            <v>PEZZORO (FRAZ.DI TAVERNOLE MELLA)</v>
          </cell>
        </row>
        <row r="1059">
          <cell r="A1059" t="str">
            <v>PIADENA</v>
          </cell>
        </row>
        <row r="1060">
          <cell r="A1060" t="str">
            <v>PIAN CAMUNO</v>
          </cell>
        </row>
        <row r="1061">
          <cell r="A1061" t="str">
            <v>PIANCOGNO</v>
          </cell>
        </row>
        <row r="1062">
          <cell r="A1062" t="str">
            <v>PIANELLO DEL LARIO</v>
          </cell>
        </row>
        <row r="1063">
          <cell r="A1063" t="str">
            <v>PIANENGO</v>
          </cell>
        </row>
        <row r="1064">
          <cell r="A1064" t="str">
            <v>PIANICO</v>
          </cell>
        </row>
        <row r="1065">
          <cell r="A1065" t="str">
            <v>PIANTEDO</v>
          </cell>
        </row>
        <row r="1066">
          <cell r="A1066" t="str">
            <v>PIARIO</v>
          </cell>
        </row>
        <row r="1067">
          <cell r="A1067" t="str">
            <v>PIATEDA</v>
          </cell>
        </row>
        <row r="1068">
          <cell r="A1068" t="str">
            <v>PIAZZA BREMBANA</v>
          </cell>
        </row>
        <row r="1069">
          <cell r="A1069" t="str">
            <v>PIAZZATORRE</v>
          </cell>
        </row>
        <row r="1070">
          <cell r="A1070" t="str">
            <v>PIAZZOLO</v>
          </cell>
        </row>
        <row r="1071">
          <cell r="A1071" t="str">
            <v>PIERANICA</v>
          </cell>
        </row>
        <row r="1072">
          <cell r="A1072" t="str">
            <v>PIETRA DE'GIORGI</v>
          </cell>
        </row>
        <row r="1073">
          <cell r="A1073" t="str">
            <v>PIEVE ALBIGNOLA</v>
          </cell>
        </row>
        <row r="1074">
          <cell r="A1074" t="str">
            <v>PIEVE D'OLMI</v>
          </cell>
        </row>
        <row r="1075">
          <cell r="A1075" t="str">
            <v>PIEVE DEL CAIRO</v>
          </cell>
        </row>
        <row r="1076">
          <cell r="A1076" t="str">
            <v>PIEVE DI CORIANO</v>
          </cell>
        </row>
        <row r="1077">
          <cell r="A1077" t="str">
            <v>PIEVE EMANUELE</v>
          </cell>
        </row>
        <row r="1078">
          <cell r="A1078" t="str">
            <v>PIEVE FISSIRAGA</v>
          </cell>
        </row>
        <row r="1079">
          <cell r="A1079" t="str">
            <v>PIEVE PORTO MORONE</v>
          </cell>
        </row>
        <row r="1080">
          <cell r="A1080" t="str">
            <v>PIEVE SAN GIACOMO</v>
          </cell>
        </row>
        <row r="1081">
          <cell r="A1081" t="str">
            <v>PIGRA</v>
          </cell>
        </row>
        <row r="1082">
          <cell r="A1082" t="str">
            <v>PINAROLO PO</v>
          </cell>
        </row>
        <row r="1083">
          <cell r="A1083" t="str">
            <v>PINO SULLA SPONDA DEL LAGO MAGGIORE</v>
          </cell>
        </row>
        <row r="1084">
          <cell r="A1084" t="str">
            <v>PIOLTELLO</v>
          </cell>
        </row>
        <row r="1085">
          <cell r="A1085" t="str">
            <v>PISOGNE</v>
          </cell>
        </row>
        <row r="1086">
          <cell r="A1086" t="str">
            <v>PIUBEGA</v>
          </cell>
        </row>
        <row r="1087">
          <cell r="A1087" t="str">
            <v>PIURO</v>
          </cell>
        </row>
        <row r="1088">
          <cell r="A1088" t="str">
            <v>PIZZALE</v>
          </cell>
        </row>
        <row r="1089">
          <cell r="A1089" t="str">
            <v>PIZZIGHETTONE</v>
          </cell>
        </row>
        <row r="1090">
          <cell r="A1090" t="str">
            <v>PLESIO</v>
          </cell>
        </row>
        <row r="1091">
          <cell r="A1091" t="str">
            <v>POGGIO RUSCO</v>
          </cell>
        </row>
        <row r="1092">
          <cell r="A1092" t="str">
            <v>POGGIRIDENTI</v>
          </cell>
        </row>
        <row r="1093">
          <cell r="A1093" t="str">
            <v>POGLIANO MILANESE</v>
          </cell>
        </row>
        <row r="1094">
          <cell r="A1094" t="str">
            <v>POGNANA LARIO</v>
          </cell>
        </row>
        <row r="1095">
          <cell r="A1095" t="str">
            <v>POGNANO</v>
          </cell>
        </row>
        <row r="1096">
          <cell r="A1096" t="str">
            <v>POLAVENO</v>
          </cell>
        </row>
        <row r="1097">
          <cell r="A1097" t="str">
            <v>POLPENAZZE DEL GARDA</v>
          </cell>
        </row>
        <row r="1098">
          <cell r="A1098" t="str">
            <v>POMPIANO</v>
          </cell>
        </row>
        <row r="1099">
          <cell r="A1099" t="str">
            <v>POMPONESCO</v>
          </cell>
        </row>
        <row r="1100">
          <cell r="A1100" t="str">
            <v>PONCARALE</v>
          </cell>
        </row>
        <row r="1101">
          <cell r="A1101" t="str">
            <v>PONNA</v>
          </cell>
        </row>
        <row r="1102">
          <cell r="A1102" t="str">
            <v>PONTE DI LEGNO</v>
          </cell>
        </row>
        <row r="1103">
          <cell r="A1103" t="str">
            <v>PONTE IN VALTELLINA</v>
          </cell>
        </row>
        <row r="1104">
          <cell r="A1104" t="str">
            <v>PONTE LAMBRO</v>
          </cell>
        </row>
        <row r="1105">
          <cell r="A1105" t="str">
            <v>PONTE NIZZA</v>
          </cell>
        </row>
        <row r="1106">
          <cell r="A1106" t="str">
            <v>PONTE NOSSA</v>
          </cell>
        </row>
        <row r="1107">
          <cell r="A1107" t="str">
            <v>PONTE SAN PIETRO</v>
          </cell>
        </row>
        <row r="1108">
          <cell r="A1108" t="str">
            <v>PONTERANICA</v>
          </cell>
        </row>
        <row r="1109">
          <cell r="A1109" t="str">
            <v>PONTEVICO</v>
          </cell>
        </row>
        <row r="1110">
          <cell r="A1110" t="str">
            <v>PONTI SUL MINCIO</v>
          </cell>
        </row>
        <row r="1111">
          <cell r="A1111" t="str">
            <v>PONTIDA</v>
          </cell>
        </row>
        <row r="1112">
          <cell r="A1112" t="str">
            <v>PONTIROLO NUOVO</v>
          </cell>
        </row>
        <row r="1113">
          <cell r="A1113" t="str">
            <v>PONTOGLIO</v>
          </cell>
        </row>
        <row r="1114">
          <cell r="A1114" t="str">
            <v>PORLEZZA</v>
          </cell>
        </row>
        <row r="1115">
          <cell r="A1115" t="str">
            <v>PORTALBERA</v>
          </cell>
        </row>
        <row r="1116">
          <cell r="A1116" t="str">
            <v>PORTO CERESIO</v>
          </cell>
        </row>
        <row r="1117">
          <cell r="A1117" t="str">
            <v>PORTO MANTOVANO</v>
          </cell>
        </row>
        <row r="1118">
          <cell r="A1118" t="str">
            <v>PORTO VALTRAVAGLIA</v>
          </cell>
        </row>
        <row r="1119">
          <cell r="A1119" t="str">
            <v>POSTALESIO</v>
          </cell>
        </row>
        <row r="1120">
          <cell r="A1120" t="str">
            <v>POZZAGLIO ED UNITI</v>
          </cell>
        </row>
        <row r="1121">
          <cell r="A1121" t="str">
            <v>POZZO D'ADDA</v>
          </cell>
        </row>
        <row r="1122">
          <cell r="A1122" t="str">
            <v>POZZOLENGO</v>
          </cell>
        </row>
        <row r="1123">
          <cell r="A1123" t="str">
            <v>POZZUOLO MARTESANA</v>
          </cell>
        </row>
        <row r="1124">
          <cell r="A1124" t="str">
            <v>PRADALUNGA</v>
          </cell>
        </row>
        <row r="1125">
          <cell r="A1125" t="str">
            <v>PRALBOINO</v>
          </cell>
        </row>
        <row r="1126">
          <cell r="A1126" t="str">
            <v>PRATA CAMPORTACCIO</v>
          </cell>
        </row>
        <row r="1127">
          <cell r="A1127" t="str">
            <v>PREDORE</v>
          </cell>
        </row>
        <row r="1128">
          <cell r="A1128" t="str">
            <v>PREGNANA MILANESE</v>
          </cell>
        </row>
        <row r="1129">
          <cell r="A1129" t="str">
            <v>PREMANA</v>
          </cell>
        </row>
        <row r="1130">
          <cell r="A1130" t="str">
            <v>PREMENUGO</v>
          </cell>
        </row>
        <row r="1131">
          <cell r="A1131" t="str">
            <v>PREMOLO</v>
          </cell>
        </row>
        <row r="1132">
          <cell r="A1132" t="str">
            <v>PRESEGLIE</v>
          </cell>
        </row>
        <row r="1133">
          <cell r="A1133" t="str">
            <v>PRESEZZO</v>
          </cell>
        </row>
        <row r="1134">
          <cell r="A1134" t="str">
            <v>PRESTINE</v>
          </cell>
        </row>
        <row r="1135">
          <cell r="A1135" t="str">
            <v>PREVALLE</v>
          </cell>
        </row>
        <row r="1136">
          <cell r="A1136" t="str">
            <v>PRIMALUNA</v>
          </cell>
        </row>
        <row r="1137">
          <cell r="A1137" t="str">
            <v>PROSERPIO</v>
          </cell>
        </row>
        <row r="1138">
          <cell r="A1138" t="str">
            <v>PROVAGLIO D'ISEO</v>
          </cell>
        </row>
        <row r="1139">
          <cell r="A1139" t="str">
            <v>PROVAGLIO VAL SABBIA</v>
          </cell>
        </row>
        <row r="1140">
          <cell r="A1140" t="str">
            <v>PUEGNAGO SUL GARDA</v>
          </cell>
        </row>
        <row r="1141">
          <cell r="A1141" t="str">
            <v>PUMENENGO</v>
          </cell>
        </row>
        <row r="1142">
          <cell r="A1142" t="str">
            <v>PUSIANO</v>
          </cell>
        </row>
        <row r="1143">
          <cell r="A1143" t="str">
            <v>QUINGENTOLE</v>
          </cell>
        </row>
        <row r="1144">
          <cell r="A1144" t="str">
            <v>QUINTANO</v>
          </cell>
        </row>
        <row r="1145">
          <cell r="A1145" t="str">
            <v>QUINZANO D'OGLIO</v>
          </cell>
        </row>
        <row r="1146">
          <cell r="A1146" t="str">
            <v>QUISTELLO</v>
          </cell>
        </row>
        <row r="1147">
          <cell r="A1147" t="str">
            <v>RAMPONIO VERNA</v>
          </cell>
        </row>
        <row r="1148">
          <cell r="A1148" t="str">
            <v>RANCIO VALCUVIA</v>
          </cell>
        </row>
        <row r="1149">
          <cell r="A1149" t="str">
            <v>RANCO</v>
          </cell>
        </row>
        <row r="1150">
          <cell r="A1150" t="str">
            <v>RANICA</v>
          </cell>
        </row>
        <row r="1151">
          <cell r="A1151" t="str">
            <v>RANZANICO</v>
          </cell>
        </row>
        <row r="1152">
          <cell r="A1152" t="str">
            <v>RASURA</v>
          </cell>
        </row>
        <row r="1153">
          <cell r="A1153" t="str">
            <v>REA</v>
          </cell>
        </row>
        <row r="1154">
          <cell r="A1154" t="str">
            <v>REDAVALLE</v>
          </cell>
        </row>
        <row r="1155">
          <cell r="A1155" t="str">
            <v>REDONDESCO</v>
          </cell>
        </row>
        <row r="1156">
          <cell r="A1156" t="str">
            <v>REMEDELLO</v>
          </cell>
        </row>
        <row r="1157">
          <cell r="A1157" t="str">
            <v>RENATE</v>
          </cell>
        </row>
        <row r="1158">
          <cell r="A1158" t="str">
            <v>RESCALDA</v>
          </cell>
        </row>
        <row r="1159">
          <cell r="A1159" t="str">
            <v>RESCALDINA</v>
          </cell>
        </row>
        <row r="1160">
          <cell r="A1160" t="str">
            <v>RETORBIDO</v>
          </cell>
        </row>
        <row r="1161">
          <cell r="A1161" t="str">
            <v>REVERE</v>
          </cell>
        </row>
        <row r="1162">
          <cell r="A1162" t="str">
            <v>REZZAGO</v>
          </cell>
        </row>
        <row r="1163">
          <cell r="A1163" t="str">
            <v>REZZATO</v>
          </cell>
        </row>
        <row r="1164">
          <cell r="A1164" t="str">
            <v>RHO</v>
          </cell>
        </row>
        <row r="1165">
          <cell r="A1165" t="str">
            <v>RICENGO</v>
          </cell>
        </row>
        <row r="1166">
          <cell r="A1166" t="str">
            <v>RIPALTA ARPINA</v>
          </cell>
        </row>
        <row r="1167">
          <cell r="A1167" t="str">
            <v>RIPALTA CREMASCA</v>
          </cell>
        </row>
        <row r="1168">
          <cell r="A1168" t="str">
            <v>RIPALTA GUERINA</v>
          </cell>
        </row>
        <row r="1169">
          <cell r="A1169" t="str">
            <v>RIVA DI SOLTO</v>
          </cell>
        </row>
        <row r="1170">
          <cell r="A1170" t="str">
            <v>RIVANAZZANO</v>
          </cell>
        </row>
        <row r="1171">
          <cell r="A1171" t="str">
            <v>RIVAROLO DEL RE ED UNITI</v>
          </cell>
        </row>
        <row r="1172">
          <cell r="A1172" t="str">
            <v>RIVAROLO MANTOVANO</v>
          </cell>
        </row>
        <row r="1173">
          <cell r="A1173" t="str">
            <v>RIVOLTA D'ADDA</v>
          </cell>
        </row>
        <row r="1174">
          <cell r="A1174" t="str">
            <v>ROBBIATE</v>
          </cell>
        </row>
        <row r="1175">
          <cell r="A1175" t="str">
            <v>ROBBIO</v>
          </cell>
        </row>
        <row r="1176">
          <cell r="A1176" t="str">
            <v>ROBECCHETTO CON INDUNO</v>
          </cell>
        </row>
        <row r="1177">
          <cell r="A1177" t="str">
            <v>ROBECCO D'OGLIO</v>
          </cell>
        </row>
        <row r="1178">
          <cell r="A1178" t="str">
            <v>ROBECCO PAVESE</v>
          </cell>
        </row>
        <row r="1179">
          <cell r="A1179" t="str">
            <v>ROBECCO SUL NAVIGLIO</v>
          </cell>
        </row>
        <row r="1180">
          <cell r="A1180" t="str">
            <v>ROCCA DE'GIORGI</v>
          </cell>
        </row>
        <row r="1181">
          <cell r="A1181" t="str">
            <v>ROCCA SUSELLA</v>
          </cell>
        </row>
        <row r="1182">
          <cell r="A1182" t="str">
            <v>ROCCAFRANCA</v>
          </cell>
        </row>
        <row r="1183">
          <cell r="A1183" t="str">
            <v>RODANO</v>
          </cell>
        </row>
        <row r="1184">
          <cell r="A1184" t="str">
            <v>RODENGO-SAIANO</v>
          </cell>
        </row>
        <row r="1185">
          <cell r="A1185" t="str">
            <v>RODERO</v>
          </cell>
        </row>
        <row r="1186">
          <cell r="A1186" t="str">
            <v>RODIGO</v>
          </cell>
        </row>
        <row r="1187">
          <cell r="A1187" t="str">
            <v>ROE' VOLCIANO</v>
          </cell>
        </row>
        <row r="1188">
          <cell r="A1188" t="str">
            <v>ROGENO</v>
          </cell>
        </row>
        <row r="1189">
          <cell r="A1189" t="str">
            <v>ROGNANO</v>
          </cell>
        </row>
        <row r="1190">
          <cell r="A1190" t="str">
            <v>ROGNO</v>
          </cell>
        </row>
        <row r="1191">
          <cell r="A1191" t="str">
            <v>ROGOLO</v>
          </cell>
        </row>
        <row r="1192">
          <cell r="A1192" t="str">
            <v>ROMAGNESE</v>
          </cell>
        </row>
        <row r="1193">
          <cell r="A1193" t="str">
            <v>ROMANENGO</v>
          </cell>
        </row>
        <row r="1194">
          <cell r="A1194" t="str">
            <v>ROMANO DI LOMBARDIA</v>
          </cell>
        </row>
        <row r="1195">
          <cell r="A1195" t="str">
            <v>RONAGO</v>
          </cell>
        </row>
        <row r="1196">
          <cell r="A1196" t="str">
            <v>RONCADELLE</v>
          </cell>
        </row>
        <row r="1197">
          <cell r="A1197" t="str">
            <v>RONCARO</v>
          </cell>
        </row>
        <row r="1198">
          <cell r="A1198" t="str">
            <v>RONCELLO</v>
          </cell>
        </row>
        <row r="1199">
          <cell r="A1199" t="str">
            <v>RONCO BRIANTINO</v>
          </cell>
        </row>
        <row r="1200">
          <cell r="A1200" t="str">
            <v>RONCOBELLO</v>
          </cell>
        </row>
        <row r="1201">
          <cell r="A1201" t="str">
            <v>RONCOFERRARO</v>
          </cell>
        </row>
        <row r="1202">
          <cell r="A1202" t="str">
            <v>RONCOLA</v>
          </cell>
        </row>
        <row r="1203">
          <cell r="A1203" t="str">
            <v>ROSASCO</v>
          </cell>
        </row>
        <row r="1204">
          <cell r="A1204" t="str">
            <v>ROSATE</v>
          </cell>
        </row>
        <row r="1205">
          <cell r="A1205" t="str">
            <v>ROTA D'IMAGNA</v>
          </cell>
        </row>
        <row r="1206">
          <cell r="A1206" t="str">
            <v>ROVAGNATE</v>
          </cell>
        </row>
        <row r="1207">
          <cell r="A1207" t="str">
            <v>ROVATO</v>
          </cell>
        </row>
        <row r="1208">
          <cell r="A1208" t="str">
            <v>ROVELLASCA</v>
          </cell>
        </row>
        <row r="1209">
          <cell r="A1209" t="str">
            <v>ROVELLO PORRO</v>
          </cell>
        </row>
        <row r="1210">
          <cell r="A1210" t="str">
            <v>ROVERBELLA</v>
          </cell>
        </row>
        <row r="1211">
          <cell r="A1211" t="str">
            <v>ROVESCALA</v>
          </cell>
        </row>
        <row r="1212">
          <cell r="A1212" t="str">
            <v>ROVETTA</v>
          </cell>
        </row>
        <row r="1213">
          <cell r="A1213" t="str">
            <v>ROZZANO</v>
          </cell>
        </row>
        <row r="1214">
          <cell r="A1214" t="str">
            <v>RUDIANO</v>
          </cell>
        </row>
        <row r="1215">
          <cell r="A1215" t="str">
            <v>RUINO</v>
          </cell>
        </row>
        <row r="1216">
          <cell r="A1216" t="str">
            <v>S.PIETRO (FRAZ.DI DESENZANO GARDA)</v>
          </cell>
        </row>
        <row r="1217">
          <cell r="A1217" t="str">
            <v>S.PROSPERO (FRAZ.DI SUZZARA)</v>
          </cell>
        </row>
        <row r="1218">
          <cell r="A1218" t="str">
            <v>SABBIO CHIESE</v>
          </cell>
        </row>
        <row r="1219">
          <cell r="A1219" t="str">
            <v>SABBIONETA</v>
          </cell>
        </row>
        <row r="1220">
          <cell r="A1220" t="str">
            <v>SAILETTO (FRAZ.DI MOTTEGGIANA)</v>
          </cell>
        </row>
        <row r="1221">
          <cell r="A1221" t="str">
            <v>SALA COMACINA</v>
          </cell>
        </row>
        <row r="1222">
          <cell r="A1222" t="str">
            <v>SALE MARASINO</v>
          </cell>
        </row>
        <row r="1223">
          <cell r="A1223" t="str">
            <v>SALERANO SUL LAMBRO</v>
          </cell>
        </row>
        <row r="1224">
          <cell r="A1224" t="str">
            <v>SALO'</v>
          </cell>
        </row>
        <row r="1225">
          <cell r="A1225" t="str">
            <v>SALTRIO</v>
          </cell>
        </row>
        <row r="1226">
          <cell r="A1226" t="str">
            <v>SALVIROLA</v>
          </cell>
        </row>
        <row r="1227">
          <cell r="A1227" t="str">
            <v>SAMARATE</v>
          </cell>
        </row>
        <row r="1228">
          <cell r="A1228" t="str">
            <v>SAMOLACO</v>
          </cell>
        </row>
        <row r="1229">
          <cell r="A1229" t="str">
            <v>SAN BARTOLOMEO VAL CAVARGNA</v>
          </cell>
        </row>
        <row r="1230">
          <cell r="A1230" t="str">
            <v>SAN BASSANO</v>
          </cell>
        </row>
        <row r="1231">
          <cell r="A1231" t="str">
            <v>SAN BENEDETTO PO</v>
          </cell>
        </row>
        <row r="1232">
          <cell r="A1232" t="str">
            <v>SAN CIPRIANO PO</v>
          </cell>
        </row>
        <row r="1233">
          <cell r="A1233" t="str">
            <v>SAN COLOMBANO AL LAMBRO</v>
          </cell>
        </row>
        <row r="1234">
          <cell r="A1234" t="str">
            <v>SAN DAMIANO AL COLLE</v>
          </cell>
        </row>
        <row r="1235">
          <cell r="A1235" t="str">
            <v>SAN DANIELE PO</v>
          </cell>
        </row>
        <row r="1236">
          <cell r="A1236" t="str">
            <v>SAN DONATO MILANESE</v>
          </cell>
        </row>
        <row r="1237">
          <cell r="A1237" t="str">
            <v>SAN FEDELE INTELVI</v>
          </cell>
        </row>
        <row r="1238">
          <cell r="A1238" t="str">
            <v>SAN FELICE DEL BENACO</v>
          </cell>
        </row>
        <row r="1239">
          <cell r="A1239" t="str">
            <v>SAN FERMO DELLA BATTAGLIA</v>
          </cell>
        </row>
        <row r="1240">
          <cell r="A1240" t="str">
            <v>SAN FIORANO</v>
          </cell>
        </row>
        <row r="1241">
          <cell r="A1241" t="str">
            <v>SAN GENESIO ED UNITI</v>
          </cell>
        </row>
        <row r="1242">
          <cell r="A1242" t="str">
            <v>SAN GERVASIO BRESCIANO</v>
          </cell>
        </row>
        <row r="1243">
          <cell r="A1243" t="str">
            <v>SAN GIACOMO DELLE SEGNATE</v>
          </cell>
        </row>
        <row r="1244">
          <cell r="A1244" t="str">
            <v>SAN GIACOMO FILIPPO</v>
          </cell>
        </row>
        <row r="1245">
          <cell r="A1245" t="str">
            <v>SAN GIORGIO DI LOMELLINA</v>
          </cell>
        </row>
        <row r="1246">
          <cell r="A1246" t="str">
            <v>SAN GIORGIO DI MANTOVA</v>
          </cell>
        </row>
        <row r="1247">
          <cell r="A1247" t="str">
            <v>SAN GIORGIO SU LEGNANO</v>
          </cell>
        </row>
        <row r="1248">
          <cell r="A1248" t="str">
            <v>SAN GIOVANNI BIANCO</v>
          </cell>
        </row>
        <row r="1249">
          <cell r="A1249" t="str">
            <v>SAN GIOVANNI DEL DOSSO</v>
          </cell>
        </row>
        <row r="1250">
          <cell r="A1250" t="str">
            <v>SAN GIOVANNI IN CROCE</v>
          </cell>
        </row>
        <row r="1251">
          <cell r="A1251" t="str">
            <v>SAN GIULIANO MILANESE</v>
          </cell>
        </row>
        <row r="1252">
          <cell r="A1252" t="str">
            <v>SAN MARTINO DALL'ARGINE</v>
          </cell>
        </row>
        <row r="1253">
          <cell r="A1253" t="str">
            <v>SAN MARTINO DEL LAGO</v>
          </cell>
        </row>
        <row r="1254">
          <cell r="A1254" t="str">
            <v>SAN MARTINO IN STRADA</v>
          </cell>
        </row>
        <row r="1255">
          <cell r="A1255" t="str">
            <v>SAN MARTINO SICCOMARIO</v>
          </cell>
        </row>
        <row r="1256">
          <cell r="A1256" t="str">
            <v>SAN NAZZARO VAL CAVARGNA</v>
          </cell>
        </row>
        <row r="1257">
          <cell r="A1257" t="str">
            <v>SAN PAOLO</v>
          </cell>
        </row>
        <row r="1258">
          <cell r="A1258" t="str">
            <v>SAN PAOLO D'ARGON</v>
          </cell>
        </row>
        <row r="1259">
          <cell r="A1259" t="str">
            <v>SAN PELLEGRINO TERME</v>
          </cell>
        </row>
        <row r="1260">
          <cell r="A1260" t="str">
            <v>SAN ROCCO AL PORTO</v>
          </cell>
        </row>
        <row r="1261">
          <cell r="A1261" t="str">
            <v>SAN SIRO</v>
          </cell>
        </row>
        <row r="1262">
          <cell r="A1262" t="str">
            <v>SAN VITTORE OLONA</v>
          </cell>
        </row>
        <row r="1263">
          <cell r="A1263" t="str">
            <v>SAN ZENO NAVIGLIO</v>
          </cell>
        </row>
        <row r="1264">
          <cell r="A1264" t="str">
            <v>SAN ZENONE AL LAMBRO</v>
          </cell>
        </row>
        <row r="1265">
          <cell r="A1265" t="str">
            <v>SAN ZENONE AL PO</v>
          </cell>
        </row>
        <row r="1266">
          <cell r="A1266" t="str">
            <v>SANGIANO</v>
          </cell>
        </row>
        <row r="1267">
          <cell r="A1267" t="str">
            <v>SANNAZZARO DE'BURGONDI</v>
          </cell>
        </row>
        <row r="1268">
          <cell r="A1268" t="str">
            <v>SANT'ABBONDIO</v>
          </cell>
        </row>
        <row r="1269">
          <cell r="A1269" t="str">
            <v>SANT'ALESSIO CON VIALONE</v>
          </cell>
        </row>
        <row r="1270">
          <cell r="A1270" t="str">
            <v>SANT'ANGELO LODIGIANO</v>
          </cell>
        </row>
        <row r="1271">
          <cell r="A1271" t="str">
            <v>SANT'ANGELO LOMELLINA</v>
          </cell>
        </row>
        <row r="1272">
          <cell r="A1272" t="str">
            <v>SANT'OMOBONO IMAGNA</v>
          </cell>
        </row>
        <row r="1273">
          <cell r="A1273" t="str">
            <v>SANTA BRIGIDA</v>
          </cell>
        </row>
        <row r="1274">
          <cell r="A1274" t="str">
            <v>SANTA CRISTINA E BISSONE</v>
          </cell>
        </row>
        <row r="1275">
          <cell r="A1275" t="str">
            <v>SANTA GIULETTA</v>
          </cell>
        </row>
        <row r="1276">
          <cell r="A1276" t="str">
            <v>SANTA MARGHERITA DI STAFFORA</v>
          </cell>
        </row>
        <row r="1277">
          <cell r="A1277" t="str">
            <v>SANTA MARIA DELLA VERSA</v>
          </cell>
        </row>
        <row r="1278">
          <cell r="A1278" t="str">
            <v>SANTA MARIA HOE'</v>
          </cell>
        </row>
        <row r="1279">
          <cell r="A1279" t="str">
            <v>SANTA MARIA REZZONICO</v>
          </cell>
        </row>
        <row r="1280">
          <cell r="A1280" t="str">
            <v>SANTO STEFANO LODIGIANO</v>
          </cell>
        </row>
        <row r="1281">
          <cell r="A1281" t="str">
            <v>SANTO STEFANO TICINO</v>
          </cell>
        </row>
        <row r="1282">
          <cell r="A1282" t="str">
            <v>SAREZZO</v>
          </cell>
        </row>
        <row r="1283">
          <cell r="A1283" t="str">
            <v>SARNICO</v>
          </cell>
        </row>
        <row r="1284">
          <cell r="A1284" t="str">
            <v>SARONNO</v>
          </cell>
        </row>
        <row r="1285">
          <cell r="A1285" t="str">
            <v>SARTIRANA LOMELLINA</v>
          </cell>
        </row>
        <row r="1286">
          <cell r="A1286" t="str">
            <v>SAVIORE DELL'ADAMELLO</v>
          </cell>
        </row>
        <row r="1287">
          <cell r="A1287" t="str">
            <v>SCALDASOLE</v>
          </cell>
        </row>
        <row r="1288">
          <cell r="A1288" t="str">
            <v>SCANDOLARA RAVARA</v>
          </cell>
        </row>
        <row r="1289">
          <cell r="A1289" t="str">
            <v>SCANDOLARA RIPA D'OGLIO</v>
          </cell>
        </row>
        <row r="1290">
          <cell r="A1290" t="str">
            <v>SCANZOROSCIATE</v>
          </cell>
        </row>
        <row r="1291">
          <cell r="A1291" t="str">
            <v>SCHIGNANO</v>
          </cell>
        </row>
        <row r="1292">
          <cell r="A1292" t="str">
            <v>SCHILPARIO</v>
          </cell>
        </row>
        <row r="1293">
          <cell r="A1293" t="str">
            <v>SCHIVENOGLIA</v>
          </cell>
        </row>
        <row r="1294">
          <cell r="A1294" t="str">
            <v>SECUGNAGO</v>
          </cell>
        </row>
        <row r="1295">
          <cell r="A1295" t="str">
            <v>SEDRIANO</v>
          </cell>
        </row>
        <row r="1296">
          <cell r="A1296" t="str">
            <v>SEDRINA</v>
          </cell>
        </row>
        <row r="1297">
          <cell r="A1297" t="str">
            <v>SEGRATE</v>
          </cell>
        </row>
        <row r="1298">
          <cell r="A1298" t="str">
            <v>SELLERO</v>
          </cell>
        </row>
        <row r="1299">
          <cell r="A1299" t="str">
            <v>SELVINO</v>
          </cell>
        </row>
        <row r="1300">
          <cell r="A1300" t="str">
            <v>SEMIANA</v>
          </cell>
        </row>
        <row r="1301">
          <cell r="A1301" t="str">
            <v>SENAGO</v>
          </cell>
        </row>
        <row r="1302">
          <cell r="A1302" t="str">
            <v>SENIGA</v>
          </cell>
        </row>
        <row r="1303">
          <cell r="A1303" t="str">
            <v>SENNA COMASCO</v>
          </cell>
        </row>
        <row r="1304">
          <cell r="A1304" t="str">
            <v>SENNA LODIGIANA</v>
          </cell>
        </row>
        <row r="1305">
          <cell r="A1305" t="str">
            <v>SEREGNO</v>
          </cell>
        </row>
        <row r="1306">
          <cell r="A1306" t="str">
            <v>SERGNANO</v>
          </cell>
        </row>
        <row r="1307">
          <cell r="A1307" t="str">
            <v>SERIATE</v>
          </cell>
        </row>
        <row r="1308">
          <cell r="A1308" t="str">
            <v>SERINA</v>
          </cell>
        </row>
        <row r="1309">
          <cell r="A1309" t="str">
            <v>SERLE</v>
          </cell>
        </row>
        <row r="1310">
          <cell r="A1310" t="str">
            <v>SERMIDE</v>
          </cell>
        </row>
        <row r="1311">
          <cell r="A1311" t="str">
            <v>SERNIO</v>
          </cell>
        </row>
        <row r="1312">
          <cell r="A1312" t="str">
            <v>SERRAVALLE A PO</v>
          </cell>
        </row>
        <row r="1313">
          <cell r="A1313" t="str">
            <v>SESTO CALENDE</v>
          </cell>
        </row>
        <row r="1314">
          <cell r="A1314" t="str">
            <v>SESTO ED UNITI</v>
          </cell>
        </row>
        <row r="1315">
          <cell r="A1315" t="str">
            <v>SESTO SAN GIOVANNI</v>
          </cell>
        </row>
        <row r="1316">
          <cell r="A1316" t="str">
            <v>SETTALA</v>
          </cell>
        </row>
        <row r="1317">
          <cell r="A1317" t="str">
            <v>SETTIMO MILANESE</v>
          </cell>
        </row>
        <row r="1318">
          <cell r="A1318" t="str">
            <v>SEVESO</v>
          </cell>
        </row>
        <row r="1319">
          <cell r="A1319" t="str">
            <v>SILVANO PIETRA</v>
          </cell>
        </row>
        <row r="1320">
          <cell r="A1320" t="str">
            <v>SIRMIONE</v>
          </cell>
        </row>
        <row r="1321">
          <cell r="A1321" t="str">
            <v>SIRONE</v>
          </cell>
        </row>
        <row r="1322">
          <cell r="A1322" t="str">
            <v>SIRTORI</v>
          </cell>
        </row>
        <row r="1323">
          <cell r="A1323" t="str">
            <v>SIZIANO</v>
          </cell>
        </row>
        <row r="1324">
          <cell r="A1324" t="str">
            <v>SOIANO DEL LAGO</v>
          </cell>
        </row>
        <row r="1325">
          <cell r="A1325" t="str">
            <v>SOLARO</v>
          </cell>
        </row>
        <row r="1326">
          <cell r="A1326" t="str">
            <v>SOLAROLO RAINERIO</v>
          </cell>
        </row>
        <row r="1327">
          <cell r="A1327" t="str">
            <v>SOLBIATE</v>
          </cell>
        </row>
        <row r="1328">
          <cell r="A1328" t="str">
            <v>SOLBIATE ARNO</v>
          </cell>
        </row>
        <row r="1329">
          <cell r="A1329" t="str">
            <v>SOLBIATE OLONA</v>
          </cell>
        </row>
        <row r="1330">
          <cell r="A1330" t="str">
            <v>SOLFERINO</v>
          </cell>
        </row>
        <row r="1331">
          <cell r="A1331" t="str">
            <v>SOLTO COLLINA</v>
          </cell>
        </row>
        <row r="1332">
          <cell r="A1332" t="str">
            <v>SOLZA</v>
          </cell>
        </row>
        <row r="1333">
          <cell r="A1333" t="str">
            <v>SOMAGLIA</v>
          </cell>
        </row>
        <row r="1334">
          <cell r="A1334" t="str">
            <v>SOMMA LOMBARDO</v>
          </cell>
        </row>
        <row r="1335">
          <cell r="A1335" t="str">
            <v>SOMMO</v>
          </cell>
        </row>
        <row r="1336">
          <cell r="A1336" t="str">
            <v>SONCINO</v>
          </cell>
        </row>
        <row r="1337">
          <cell r="A1337" t="str">
            <v>SONDALO</v>
          </cell>
        </row>
        <row r="1338">
          <cell r="A1338" t="str">
            <v>SONDRIO</v>
          </cell>
        </row>
        <row r="1339">
          <cell r="A1339" t="str">
            <v>SONGAVAZZO</v>
          </cell>
        </row>
        <row r="1340">
          <cell r="A1340" t="str">
            <v>SONICO</v>
          </cell>
        </row>
        <row r="1341">
          <cell r="A1341" t="str">
            <v>SORDIO</v>
          </cell>
        </row>
        <row r="1342">
          <cell r="A1342" t="str">
            <v>SORESINA</v>
          </cell>
        </row>
        <row r="1343">
          <cell r="A1343" t="str">
            <v>SORICO</v>
          </cell>
        </row>
        <row r="1344">
          <cell r="A1344" t="str">
            <v>SORISOLE</v>
          </cell>
        </row>
        <row r="1345">
          <cell r="A1345" t="str">
            <v>SORMANO</v>
          </cell>
        </row>
        <row r="1346">
          <cell r="A1346" t="str">
            <v>SOSPIRO</v>
          </cell>
        </row>
        <row r="1347">
          <cell r="A1347" t="str">
            <v>SOTTO IL MONTE GIOVANNI XXIII</v>
          </cell>
        </row>
        <row r="1348">
          <cell r="A1348" t="str">
            <v>SOVERE</v>
          </cell>
        </row>
        <row r="1349">
          <cell r="A1349" t="str">
            <v>SOVICO</v>
          </cell>
        </row>
        <row r="1350">
          <cell r="A1350" t="str">
            <v>SPESSA</v>
          </cell>
        </row>
        <row r="1351">
          <cell r="A1351" t="str">
            <v>SPINADESCO</v>
          </cell>
        </row>
        <row r="1352">
          <cell r="A1352" t="str">
            <v>SPINEDA</v>
          </cell>
        </row>
        <row r="1353">
          <cell r="A1353" t="str">
            <v>SPINO D'ADDA</v>
          </cell>
        </row>
        <row r="1354">
          <cell r="A1354" t="str">
            <v>SPINONE AL LAGO</v>
          </cell>
        </row>
        <row r="1355">
          <cell r="A1355" t="str">
            <v>SPIRANO</v>
          </cell>
        </row>
        <row r="1356">
          <cell r="A1356" t="str">
            <v>SPRIANA</v>
          </cell>
        </row>
        <row r="1357">
          <cell r="A1357" t="str">
            <v>STAGNO LOMBARDO</v>
          </cell>
        </row>
        <row r="1358">
          <cell r="A1358" t="str">
            <v>STAZZONA</v>
          </cell>
        </row>
        <row r="1359">
          <cell r="A1359" t="str">
            <v>STEZZANO</v>
          </cell>
        </row>
        <row r="1360">
          <cell r="A1360" t="str">
            <v>STRADELLA</v>
          </cell>
        </row>
        <row r="1361">
          <cell r="A1361" t="str">
            <v>STROZZA</v>
          </cell>
        </row>
        <row r="1362">
          <cell r="A1362" t="str">
            <v>SUARDI</v>
          </cell>
        </row>
        <row r="1363">
          <cell r="A1363" t="str">
            <v>SUEGLIO</v>
          </cell>
        </row>
        <row r="1364">
          <cell r="A1364" t="str">
            <v>SUELLO</v>
          </cell>
        </row>
        <row r="1365">
          <cell r="A1365" t="str">
            <v>SUISIO</v>
          </cell>
        </row>
        <row r="1366">
          <cell r="A1366" t="str">
            <v>SULBIATE</v>
          </cell>
        </row>
        <row r="1367">
          <cell r="A1367" t="str">
            <v>SULZANO</v>
          </cell>
        </row>
        <row r="1368">
          <cell r="A1368" t="str">
            <v>SUMIRAGO</v>
          </cell>
        </row>
        <row r="1369">
          <cell r="A1369" t="str">
            <v>SUSTINENTE</v>
          </cell>
        </row>
        <row r="1370">
          <cell r="A1370" t="str">
            <v>SUZZARA</v>
          </cell>
        </row>
        <row r="1371">
          <cell r="A1371" t="str">
            <v>TACENO</v>
          </cell>
        </row>
        <row r="1372">
          <cell r="A1372" t="str">
            <v>TAINO</v>
          </cell>
        </row>
        <row r="1373">
          <cell r="A1373" t="str">
            <v>TALAMONA</v>
          </cell>
        </row>
        <row r="1374">
          <cell r="A1374" t="str">
            <v>TALEGGIO</v>
          </cell>
        </row>
        <row r="1375">
          <cell r="A1375" t="str">
            <v>TARTANO</v>
          </cell>
        </row>
        <row r="1376">
          <cell r="A1376" t="str">
            <v>TAVAZZANO CON VILLAVESCO</v>
          </cell>
        </row>
        <row r="1377">
          <cell r="A1377" t="str">
            <v>TAVERNERIO</v>
          </cell>
        </row>
        <row r="1378">
          <cell r="A1378" t="str">
            <v>TAVERNOLA BERGAMASCA</v>
          </cell>
        </row>
        <row r="1379">
          <cell r="A1379" t="str">
            <v>TAVERNOLE SUL MELLA</v>
          </cell>
        </row>
        <row r="1380">
          <cell r="A1380" t="str">
            <v>TEGLIO</v>
          </cell>
        </row>
        <row r="1381">
          <cell r="A1381" t="str">
            <v>TELGATE</v>
          </cell>
        </row>
        <row r="1382">
          <cell r="A1382" t="str">
            <v>TEMU'</v>
          </cell>
        </row>
        <row r="1383">
          <cell r="A1383" t="str">
            <v>TERNATE</v>
          </cell>
        </row>
        <row r="1384">
          <cell r="A1384" t="str">
            <v>TERNO D'ISOLA</v>
          </cell>
        </row>
        <row r="1385">
          <cell r="A1385" t="str">
            <v>TERRANOVA DEI PASSERINI</v>
          </cell>
        </row>
        <row r="1386">
          <cell r="A1386" t="str">
            <v>TICENGO</v>
          </cell>
        </row>
        <row r="1387">
          <cell r="A1387" t="str">
            <v>TIGNALE</v>
          </cell>
        </row>
        <row r="1388">
          <cell r="A1388" t="str">
            <v>TIRANO</v>
          </cell>
        </row>
        <row r="1389">
          <cell r="A1389" t="str">
            <v>TORBOLE CASAGLIA</v>
          </cell>
        </row>
        <row r="1390">
          <cell r="A1390" t="str">
            <v>TORLINO VIMERCATI</v>
          </cell>
        </row>
        <row r="1391">
          <cell r="A1391" t="str">
            <v>TORNATA</v>
          </cell>
        </row>
        <row r="1392">
          <cell r="A1392" t="str">
            <v>TORNO</v>
          </cell>
        </row>
        <row r="1393">
          <cell r="A1393" t="str">
            <v>TORRAZZA COSTE</v>
          </cell>
        </row>
        <row r="1394">
          <cell r="A1394" t="str">
            <v>TORRE BERETTI E CASTELLARO</v>
          </cell>
        </row>
        <row r="1395">
          <cell r="A1395" t="str">
            <v>TORRE BOLDONE</v>
          </cell>
        </row>
        <row r="1396">
          <cell r="A1396" t="str">
            <v>TORRE D'ARESE</v>
          </cell>
        </row>
        <row r="1397">
          <cell r="A1397" t="str">
            <v>TORRE D'ISOLA</v>
          </cell>
        </row>
        <row r="1398">
          <cell r="A1398" t="str">
            <v>TORRE DE'BUSI</v>
          </cell>
        </row>
        <row r="1399">
          <cell r="A1399" t="str">
            <v>TORRE DE'NEGRI</v>
          </cell>
        </row>
        <row r="1400">
          <cell r="A1400" t="str">
            <v>TORRE DE'PICENARDI</v>
          </cell>
        </row>
        <row r="1401">
          <cell r="A1401" t="str">
            <v>TORRE DE'ROVERI</v>
          </cell>
        </row>
        <row r="1402">
          <cell r="A1402" t="str">
            <v>TORRE DI SANTA MARIA</v>
          </cell>
        </row>
        <row r="1403">
          <cell r="A1403" t="str">
            <v>TORRE PALLAVICINA</v>
          </cell>
        </row>
        <row r="1404">
          <cell r="A1404" t="str">
            <v>TORREVECCHIA PIA</v>
          </cell>
        </row>
        <row r="1405">
          <cell r="A1405" t="str">
            <v>TORRICELLA DEL PIZZO</v>
          </cell>
        </row>
        <row r="1406">
          <cell r="A1406" t="str">
            <v>TORRICELLA VERZATE</v>
          </cell>
        </row>
        <row r="1407">
          <cell r="A1407" t="str">
            <v>TOSCOLANO-MADERNO</v>
          </cell>
        </row>
        <row r="1408">
          <cell r="A1408" t="str">
            <v>TOVO DI SANT'AGATA</v>
          </cell>
        </row>
        <row r="1409">
          <cell r="A1409" t="str">
            <v>TRADATE</v>
          </cell>
        </row>
        <row r="1410">
          <cell r="A1410" t="str">
            <v>TRAONA</v>
          </cell>
        </row>
        <row r="1411">
          <cell r="A1411" t="str">
            <v>TRAVACO' SICCOMARIO</v>
          </cell>
        </row>
        <row r="1412">
          <cell r="A1412" t="str">
            <v>TRAVAGLIATO</v>
          </cell>
        </row>
        <row r="1413">
          <cell r="A1413" t="str">
            <v>TRAVEDONA-MONATE</v>
          </cell>
        </row>
        <row r="1414">
          <cell r="A1414" t="str">
            <v>TREMENICO</v>
          </cell>
        </row>
        <row r="1415">
          <cell r="A1415" t="str">
            <v>TREMEZZO</v>
          </cell>
        </row>
        <row r="1416">
          <cell r="A1416" t="str">
            <v>TREMOSINE</v>
          </cell>
        </row>
        <row r="1417">
          <cell r="A1417" t="str">
            <v>TRENZANO</v>
          </cell>
        </row>
        <row r="1418">
          <cell r="A1418" t="str">
            <v>TRESCORE BALNEARIO</v>
          </cell>
        </row>
        <row r="1419">
          <cell r="A1419" t="str">
            <v>TRESCORE CREMASCO</v>
          </cell>
        </row>
        <row r="1420">
          <cell r="A1420" t="str">
            <v>TRESIVIO</v>
          </cell>
        </row>
        <row r="1421">
          <cell r="A1421" t="str">
            <v>TREVIGLIO</v>
          </cell>
        </row>
        <row r="1422">
          <cell r="A1422" t="str">
            <v>TREVIOLO</v>
          </cell>
        </row>
        <row r="1423">
          <cell r="A1423" t="str">
            <v>TREVISO BRESCIANO</v>
          </cell>
        </row>
        <row r="1424">
          <cell r="A1424" t="str">
            <v>TREZZANO ROSA</v>
          </cell>
        </row>
        <row r="1425">
          <cell r="A1425" t="str">
            <v>TREZZANO SUL NAVIGLIO</v>
          </cell>
        </row>
        <row r="1426">
          <cell r="A1426" t="str">
            <v>TREZZO SULL'ADDA</v>
          </cell>
        </row>
        <row r="1427">
          <cell r="A1427" t="str">
            <v>TREZZONE</v>
          </cell>
        </row>
        <row r="1428">
          <cell r="A1428" t="str">
            <v>TRIBIANO</v>
          </cell>
        </row>
        <row r="1429">
          <cell r="A1429" t="str">
            <v>TRIGOLO</v>
          </cell>
        </row>
        <row r="1430">
          <cell r="A1430" t="str">
            <v>TRIUGGIO</v>
          </cell>
        </row>
        <row r="1431">
          <cell r="A1431" t="str">
            <v>TRIVOLZIO</v>
          </cell>
        </row>
        <row r="1432">
          <cell r="A1432" t="str">
            <v>TROMELLO</v>
          </cell>
        </row>
        <row r="1433">
          <cell r="A1433" t="str">
            <v>TRONZANO LAGO MAGGIORE</v>
          </cell>
        </row>
        <row r="1434">
          <cell r="A1434" t="str">
            <v>TROVO</v>
          </cell>
        </row>
        <row r="1435">
          <cell r="A1435" t="str">
            <v>TRUCCAZZANO</v>
          </cell>
        </row>
        <row r="1436">
          <cell r="A1436" t="str">
            <v>TURANO LODIGIANO</v>
          </cell>
        </row>
        <row r="1437">
          <cell r="A1437" t="str">
            <v>TURATE</v>
          </cell>
        </row>
        <row r="1438">
          <cell r="A1438" t="str">
            <v>TURBIGO</v>
          </cell>
        </row>
        <row r="1439">
          <cell r="A1439" t="str">
            <v>UBIALE CLANEZZO</v>
          </cell>
        </row>
        <row r="1440">
          <cell r="A1440" t="str">
            <v>UBOLDO</v>
          </cell>
        </row>
        <row r="1441">
          <cell r="A1441" t="str">
            <v>UGGIATE-TREVANO</v>
          </cell>
        </row>
        <row r="1442">
          <cell r="A1442" t="str">
            <v>URAGO D'OGLIO</v>
          </cell>
        </row>
        <row r="1443">
          <cell r="A1443" t="str">
            <v>URGNANO</v>
          </cell>
        </row>
        <row r="1444">
          <cell r="A1444" t="str">
            <v>USMATE VELATE</v>
          </cell>
        </row>
        <row r="1445">
          <cell r="A1445" t="str">
            <v>VACCAROLO (FRAZ.DI DESENZANO GARDA)</v>
          </cell>
        </row>
        <row r="1446">
          <cell r="A1446" t="str">
            <v>VAIANO CREMASCO</v>
          </cell>
        </row>
        <row r="1447">
          <cell r="A1447" t="str">
            <v>VAILATE</v>
          </cell>
        </row>
        <row r="1448">
          <cell r="A1448" t="str">
            <v>VAL DI NIZZA</v>
          </cell>
        </row>
        <row r="1449">
          <cell r="A1449" t="str">
            <v>VAL MASINO</v>
          </cell>
        </row>
        <row r="1450">
          <cell r="A1450" t="str">
            <v>VAL REZZO</v>
          </cell>
        </row>
        <row r="1451">
          <cell r="A1451" t="str">
            <v>VALBONDIONE</v>
          </cell>
        </row>
        <row r="1452">
          <cell r="A1452" t="str">
            <v>VALBREMBO</v>
          </cell>
        </row>
        <row r="1453">
          <cell r="A1453" t="str">
            <v>VALBRONA</v>
          </cell>
        </row>
        <row r="1454">
          <cell r="A1454" t="str">
            <v>VALDIDENTRO</v>
          </cell>
        </row>
        <row r="1455">
          <cell r="A1455" t="str">
            <v>VALDISOTTO</v>
          </cell>
        </row>
        <row r="1456">
          <cell r="A1456" t="str">
            <v>VALEGGIO</v>
          </cell>
        </row>
        <row r="1457">
          <cell r="A1457" t="str">
            <v>VALERA FRATTA</v>
          </cell>
        </row>
        <row r="1458">
          <cell r="A1458" t="str">
            <v>VALFURVA</v>
          </cell>
        </row>
        <row r="1459">
          <cell r="A1459" t="str">
            <v>VALGANNA</v>
          </cell>
        </row>
        <row r="1460">
          <cell r="A1460" t="str">
            <v>VALGOGLIO</v>
          </cell>
        </row>
        <row r="1461">
          <cell r="A1461" t="str">
            <v>VALGREGHENTINO</v>
          </cell>
        </row>
        <row r="1462">
          <cell r="A1462" t="str">
            <v>VALLE LOMELLINA</v>
          </cell>
        </row>
        <row r="1463">
          <cell r="A1463" t="str">
            <v>VALLE SALIMBENE</v>
          </cell>
        </row>
        <row r="1464">
          <cell r="A1464" t="str">
            <v>VALLEVE</v>
          </cell>
        </row>
        <row r="1465">
          <cell r="A1465" t="str">
            <v>VALLIO TERME</v>
          </cell>
        </row>
        <row r="1466">
          <cell r="A1466" t="str">
            <v>VALMADRERA</v>
          </cell>
        </row>
        <row r="1467">
          <cell r="A1467" t="str">
            <v>VALMOREA</v>
          </cell>
        </row>
        <row r="1468">
          <cell r="A1468" t="str">
            <v>VALNEGRA</v>
          </cell>
        </row>
        <row r="1469">
          <cell r="A1469" t="str">
            <v>VALSECCA</v>
          </cell>
        </row>
        <row r="1470">
          <cell r="A1470" t="str">
            <v>VALSOLDA</v>
          </cell>
        </row>
        <row r="1471">
          <cell r="A1471" t="str">
            <v>VALTORTA</v>
          </cell>
        </row>
        <row r="1472">
          <cell r="A1472" t="str">
            <v>VALVERDE</v>
          </cell>
        </row>
        <row r="1473">
          <cell r="A1473" t="str">
            <v>VALVESTINO</v>
          </cell>
        </row>
        <row r="1474">
          <cell r="A1474" t="str">
            <v>VANZAGHELLO</v>
          </cell>
        </row>
        <row r="1475">
          <cell r="A1475" t="str">
            <v>VANZAGO</v>
          </cell>
        </row>
        <row r="1476">
          <cell r="A1476" t="str">
            <v>VAPRIO D'ADDA</v>
          </cell>
        </row>
        <row r="1477">
          <cell r="A1477" t="str">
            <v>VARANO BORGHI</v>
          </cell>
        </row>
        <row r="1478">
          <cell r="A1478" t="str">
            <v>VAREDO</v>
          </cell>
        </row>
        <row r="1479">
          <cell r="A1479" t="str">
            <v>VARENNA</v>
          </cell>
        </row>
        <row r="1480">
          <cell r="A1480" t="str">
            <v>VARESE</v>
          </cell>
        </row>
        <row r="1481">
          <cell r="A1481" t="str">
            <v>VARZI</v>
          </cell>
        </row>
        <row r="1482">
          <cell r="A1482" t="str">
            <v>VEDANO AL LAMBRO</v>
          </cell>
        </row>
        <row r="1483">
          <cell r="A1483" t="str">
            <v>VEDANO OLONA</v>
          </cell>
        </row>
        <row r="1484">
          <cell r="A1484" t="str">
            <v>VEDDASCA</v>
          </cell>
        </row>
        <row r="1485">
          <cell r="A1485" t="str">
            <v>VEDESETA</v>
          </cell>
        </row>
        <row r="1486">
          <cell r="A1486" t="str">
            <v>VEDUGGIO CON COLZANO</v>
          </cell>
        </row>
        <row r="1487">
          <cell r="A1487" t="str">
            <v>VELESO</v>
          </cell>
        </row>
        <row r="1488">
          <cell r="A1488" t="str">
            <v>VELEZZO LOMELLINA</v>
          </cell>
        </row>
        <row r="1489">
          <cell r="A1489" t="str">
            <v>VELLEZZO BELLINI</v>
          </cell>
        </row>
        <row r="1490">
          <cell r="A1490" t="str">
            <v>VENDROGNO</v>
          </cell>
        </row>
        <row r="1491">
          <cell r="A1491" t="str">
            <v>VENEGONO INFERIORE</v>
          </cell>
        </row>
        <row r="1492">
          <cell r="A1492" t="str">
            <v>VENEGONO SUPERIORE</v>
          </cell>
        </row>
        <row r="1493">
          <cell r="A1493" t="str">
            <v>VENIANO</v>
          </cell>
        </row>
        <row r="1494">
          <cell r="A1494" t="str">
            <v>VERANO BRIANZA</v>
          </cell>
        </row>
        <row r="1495">
          <cell r="A1495" t="str">
            <v>VERCANA</v>
          </cell>
        </row>
        <row r="1496">
          <cell r="A1496" t="str">
            <v>VERCEIA</v>
          </cell>
        </row>
        <row r="1497">
          <cell r="A1497" t="str">
            <v>VERCURAGO</v>
          </cell>
        </row>
        <row r="1498">
          <cell r="A1498" t="str">
            <v>VERDELLINO</v>
          </cell>
        </row>
        <row r="1499">
          <cell r="A1499" t="str">
            <v>VERDELLO</v>
          </cell>
        </row>
        <row r="1500">
          <cell r="A1500" t="str">
            <v>VERDERIO INFERIORE</v>
          </cell>
        </row>
        <row r="1501">
          <cell r="A1501" t="str">
            <v>VERDERIO SUPERIORE</v>
          </cell>
        </row>
        <row r="1502">
          <cell r="A1502" t="str">
            <v>VERGIATE</v>
          </cell>
        </row>
        <row r="1503">
          <cell r="A1503" t="str">
            <v>VERMEZZO</v>
          </cell>
        </row>
        <row r="1504">
          <cell r="A1504" t="str">
            <v>VERNATE</v>
          </cell>
        </row>
        <row r="1505">
          <cell r="A1505" t="str">
            <v>VEROLANUOVA</v>
          </cell>
        </row>
        <row r="1506">
          <cell r="A1506" t="str">
            <v>VEROLAVECCHIA</v>
          </cell>
        </row>
        <row r="1507">
          <cell r="A1507" t="str">
            <v>VERRETTO</v>
          </cell>
        </row>
        <row r="1508">
          <cell r="A1508" t="str">
            <v>VERRUA PO</v>
          </cell>
        </row>
        <row r="1509">
          <cell r="A1509" t="str">
            <v>VERTEMATE CON MINOPRIO</v>
          </cell>
        </row>
        <row r="1510">
          <cell r="A1510" t="str">
            <v>VERTOVA</v>
          </cell>
        </row>
        <row r="1511">
          <cell r="A1511" t="str">
            <v>VERVIO</v>
          </cell>
        </row>
        <row r="1512">
          <cell r="A1512" t="str">
            <v>VESCOVATO</v>
          </cell>
        </row>
        <row r="1513">
          <cell r="A1513" t="str">
            <v>VESTONE</v>
          </cell>
        </row>
        <row r="1514">
          <cell r="A1514" t="str">
            <v>VESTRENO</v>
          </cell>
        </row>
        <row r="1515">
          <cell r="A1515" t="str">
            <v>VEZZA D'OGLIO</v>
          </cell>
        </row>
        <row r="1516">
          <cell r="A1516" t="str">
            <v>VIADANA</v>
          </cell>
        </row>
        <row r="1517">
          <cell r="A1517" t="str">
            <v>VIADANICA</v>
          </cell>
        </row>
        <row r="1518">
          <cell r="A1518" t="str">
            <v>VIDIGULFO</v>
          </cell>
        </row>
        <row r="1519">
          <cell r="A1519" t="str">
            <v>VIGANO SAN MARTINO</v>
          </cell>
        </row>
        <row r="1520">
          <cell r="A1520" t="str">
            <v>VIGANO'</v>
          </cell>
        </row>
        <row r="1521">
          <cell r="A1521" t="str">
            <v>VIGEVANO</v>
          </cell>
        </row>
        <row r="1522">
          <cell r="A1522" t="str">
            <v>VIGGIU'</v>
          </cell>
        </row>
        <row r="1523">
          <cell r="A1523" t="str">
            <v>VIGNATE</v>
          </cell>
        </row>
        <row r="1524">
          <cell r="A1524" t="str">
            <v>VIGOLO</v>
          </cell>
        </row>
        <row r="1525">
          <cell r="A1525" t="str">
            <v>VILLA BISCOSSI</v>
          </cell>
        </row>
        <row r="1526">
          <cell r="A1526" t="str">
            <v>VILLA CARCINA</v>
          </cell>
        </row>
        <row r="1527">
          <cell r="A1527" t="str">
            <v>VILLA CORTESE</v>
          </cell>
        </row>
        <row r="1528">
          <cell r="A1528" t="str">
            <v>VILLA D'ADDA</v>
          </cell>
        </row>
        <row r="1529">
          <cell r="A1529" t="str">
            <v>VILLA D'ALME'</v>
          </cell>
        </row>
        <row r="1530">
          <cell r="A1530" t="str">
            <v>VILLA D'OGNA</v>
          </cell>
        </row>
        <row r="1531">
          <cell r="A1531" t="str">
            <v>VILLA DI CHIAVENNA</v>
          </cell>
        </row>
        <row r="1532">
          <cell r="A1532" t="str">
            <v>VILLA DI SERIO</v>
          </cell>
        </row>
        <row r="1533">
          <cell r="A1533" t="str">
            <v>VILLA DI TIRANO</v>
          </cell>
        </row>
        <row r="1534">
          <cell r="A1534" t="str">
            <v>VILLA GUARDIA</v>
          </cell>
        </row>
        <row r="1535">
          <cell r="A1535" t="str">
            <v>VILLA POMA</v>
          </cell>
        </row>
        <row r="1536">
          <cell r="A1536" t="str">
            <v>VILLACHIARA</v>
          </cell>
        </row>
        <row r="1537">
          <cell r="A1537" t="str">
            <v>VILLANOVA D'ARDENGHI</v>
          </cell>
        </row>
        <row r="1538">
          <cell r="A1538" t="str">
            <v>VILLANOVA DEL SILLARO</v>
          </cell>
        </row>
        <row r="1539">
          <cell r="A1539" t="str">
            <v>VILLANTERIO</v>
          </cell>
        </row>
        <row r="1540">
          <cell r="A1540" t="str">
            <v>VILLANUOVA SUL CLISI</v>
          </cell>
        </row>
        <row r="1541">
          <cell r="A1541" t="str">
            <v>VILLASANTA</v>
          </cell>
        </row>
        <row r="1542">
          <cell r="A1542" t="str">
            <v>VILLIMPENTA</v>
          </cell>
        </row>
        <row r="1543">
          <cell r="A1543" t="str">
            <v>VILLONGO</v>
          </cell>
        </row>
        <row r="1544">
          <cell r="A1544" t="str">
            <v>VILMINORE DI SCALVE</v>
          </cell>
        </row>
        <row r="1545">
          <cell r="A1545" t="str">
            <v>VIMERCATE</v>
          </cell>
        </row>
        <row r="1546">
          <cell r="A1546" t="str">
            <v>VIMODRONE</v>
          </cell>
        </row>
        <row r="1547">
          <cell r="A1547" t="str">
            <v>VIONE</v>
          </cell>
        </row>
        <row r="1548">
          <cell r="A1548" t="str">
            <v>VIRGILIO</v>
          </cell>
        </row>
        <row r="1549">
          <cell r="A1549" t="str">
            <v>VISANO</v>
          </cell>
        </row>
        <row r="1550">
          <cell r="A1550" t="str">
            <v>VISTARINO</v>
          </cell>
        </row>
        <row r="1551">
          <cell r="A1551" t="str">
            <v>VITTUONE</v>
          </cell>
        </row>
        <row r="1552">
          <cell r="A1552" t="str">
            <v>VIZZOLA TICINO</v>
          </cell>
        </row>
        <row r="1553">
          <cell r="A1553" t="str">
            <v>VIZZOLO PREDABISSI</v>
          </cell>
        </row>
        <row r="1554">
          <cell r="A1554" t="str">
            <v>VOBARNO</v>
          </cell>
        </row>
        <row r="1555">
          <cell r="A1555" t="str">
            <v>VOGHERA</v>
          </cell>
        </row>
        <row r="1556">
          <cell r="A1556" t="str">
            <v>VOLONGO</v>
          </cell>
        </row>
        <row r="1557">
          <cell r="A1557" t="str">
            <v>VOLPARA</v>
          </cell>
        </row>
        <row r="1558">
          <cell r="A1558" t="str">
            <v>VOLTA MANTOVANA</v>
          </cell>
        </row>
        <row r="1559">
          <cell r="A1559" t="str">
            <v>VOLTIDO</v>
          </cell>
        </row>
        <row r="1560">
          <cell r="A1560" t="str">
            <v>ZANDOBBIO</v>
          </cell>
        </row>
        <row r="1561">
          <cell r="A1561" t="str">
            <v>ZANICA</v>
          </cell>
        </row>
        <row r="1562">
          <cell r="A1562" t="str">
            <v>ZAVATTARELLO</v>
          </cell>
        </row>
        <row r="1563">
          <cell r="A1563" t="str">
            <v>ZECCONE</v>
          </cell>
        </row>
        <row r="1564">
          <cell r="A1564" t="str">
            <v>ZELBIO</v>
          </cell>
        </row>
        <row r="1565">
          <cell r="A1565" t="str">
            <v>ZELO BUON PERSICO</v>
          </cell>
        </row>
        <row r="1566">
          <cell r="A1566" t="str">
            <v>ZELO SURRIGONE</v>
          </cell>
        </row>
        <row r="1567">
          <cell r="A1567" t="str">
            <v>ZEME</v>
          </cell>
        </row>
        <row r="1568">
          <cell r="A1568" t="str">
            <v>ZENEVREDO</v>
          </cell>
        </row>
        <row r="1569">
          <cell r="A1569" t="str">
            <v>ZERBO</v>
          </cell>
        </row>
        <row r="1570">
          <cell r="A1570" t="str">
            <v>ZERBOLO'</v>
          </cell>
        </row>
        <row r="1571">
          <cell r="A1571" t="str">
            <v>ZIBIDO SAN GIACOMO</v>
          </cell>
        </row>
        <row r="1572">
          <cell r="A1572" t="str">
            <v>ZINASCO</v>
          </cell>
        </row>
        <row r="1573">
          <cell r="A1573" t="str">
            <v>ZOGNO</v>
          </cell>
        </row>
        <row r="1574">
          <cell r="A1574" t="str">
            <v>ZONE</v>
          </cell>
        </row>
      </sheetData>
      <sheetData sheetId="91" refreshError="1"/>
      <sheetData sheetId="92" refreshError="1"/>
      <sheetData sheetId="93"/>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5.xml"/><Relationship Id="rId1" Type="http://schemas.openxmlformats.org/officeDocument/2006/relationships/printerSettings" Target="../printerSettings/printerSettings25.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7"/>
  <dimension ref="A1:O280"/>
  <sheetViews>
    <sheetView showGridLines="0" tabSelected="1" topLeftCell="A179" zoomScale="79" zoomScaleNormal="79" workbookViewId="0">
      <selection activeCell="G187" sqref="G187"/>
    </sheetView>
  </sheetViews>
  <sheetFormatPr defaultColWidth="11" defaultRowHeight="12.45" x14ac:dyDescent="0.35"/>
  <cols>
    <col min="1" max="1" width="5.69140625" style="11" customWidth="1"/>
    <col min="2" max="2" width="22.15234375" style="3" customWidth="1"/>
    <col min="3" max="3" width="26.53515625" style="3" customWidth="1"/>
    <col min="4" max="4" width="17.53515625" style="3" customWidth="1"/>
    <col min="5" max="5" width="45.53515625" style="3" customWidth="1"/>
    <col min="6" max="6" width="24.84375" style="3" customWidth="1"/>
    <col min="7" max="7" width="26" style="3" customWidth="1"/>
    <col min="8" max="10" width="4.69140625" style="4" customWidth="1"/>
    <col min="11" max="11" width="35.53515625" style="4" customWidth="1"/>
    <col min="12" max="16384" width="11" style="4"/>
  </cols>
  <sheetData>
    <row r="1" spans="1:11" ht="35.25" customHeight="1" x14ac:dyDescent="0.35">
      <c r="A1" s="2" t="s">
        <v>0</v>
      </c>
    </row>
    <row r="2" spans="1:11" s="7" customFormat="1" ht="12.75" customHeight="1" x14ac:dyDescent="0.35">
      <c r="A2" s="5" t="s">
        <v>1</v>
      </c>
      <c r="B2" s="6"/>
      <c r="C2" s="2590"/>
      <c r="D2" s="2590"/>
      <c r="E2" s="2590"/>
      <c r="F2" s="2590"/>
      <c r="G2" s="6"/>
    </row>
    <row r="3" spans="1:11" s="7" customFormat="1" ht="27" customHeight="1" x14ac:dyDescent="0.35">
      <c r="A3" s="5"/>
      <c r="B3" s="8"/>
      <c r="C3" s="2590" t="str">
        <f>'t1'!A1</f>
        <v>SERVIZIO SANITARIO NAZIONALE - anno 2020</v>
      </c>
      <c r="D3" s="2590"/>
      <c r="E3" s="2590"/>
      <c r="F3" s="9"/>
      <c r="G3" s="10"/>
    </row>
    <row r="4" spans="1:11" ht="66" customHeight="1" x14ac:dyDescent="0.35">
      <c r="C4" s="12"/>
      <c r="D4" s="12"/>
      <c r="E4" s="12"/>
      <c r="F4" s="13"/>
      <c r="G4" s="14"/>
      <c r="H4" s="15"/>
    </row>
    <row r="5" spans="1:11" x14ac:dyDescent="0.35">
      <c r="E5" s="11"/>
      <c r="H5" s="15"/>
    </row>
    <row r="6" spans="1:11" ht="18" customHeight="1" x14ac:dyDescent="0.35">
      <c r="B6" s="2591" t="s">
        <v>2</v>
      </c>
      <c r="C6" s="2592"/>
      <c r="D6" s="2592"/>
      <c r="E6" s="2592"/>
      <c r="F6" s="2592"/>
      <c r="G6" s="2593"/>
    </row>
    <row r="7" spans="1:11" ht="6" customHeight="1" x14ac:dyDescent="0.35"/>
    <row r="8" spans="1:11" ht="19.5" customHeight="1" x14ac:dyDescent="0.35">
      <c r="A8" s="16"/>
      <c r="B8" s="3" t="s">
        <v>3</v>
      </c>
      <c r="D8" s="17"/>
      <c r="E8" s="2594" t="str">
        <f>CONCATENATE(IN_SI_1!A2)</f>
        <v/>
      </c>
      <c r="F8" s="2595"/>
      <c r="G8" s="2596"/>
    </row>
    <row r="9" spans="1:11" ht="29.15" customHeight="1" x14ac:dyDescent="0.35">
      <c r="A9" s="16" t="s">
        <v>4</v>
      </c>
      <c r="B9" s="18" t="s">
        <v>5</v>
      </c>
      <c r="C9" s="18"/>
      <c r="D9" s="17"/>
      <c r="E9" s="2597" t="str">
        <f>CONCATENATE(IN_SI_1!B2)</f>
        <v>80018230153</v>
      </c>
      <c r="F9" s="2598"/>
      <c r="G9" s="2599"/>
      <c r="K9" s="19" t="str">
        <f>IF(LEN(E9)=0,"E' NECESSARIO INSERIRE IL CODICE FISCALE DELL'ENTE","")</f>
        <v/>
      </c>
    </row>
    <row r="10" spans="1:11" ht="29.15" customHeight="1" x14ac:dyDescent="0.35">
      <c r="A10" s="16" t="s">
        <v>4</v>
      </c>
      <c r="B10" s="18" t="s">
        <v>6</v>
      </c>
      <c r="C10" s="18"/>
      <c r="D10" s="17"/>
      <c r="E10" s="2597" t="str">
        <f>CONCATENATE(IN_SI_1!C2)</f>
        <v>0223902488</v>
      </c>
      <c r="F10" s="2598"/>
      <c r="G10" s="2599"/>
      <c r="K10" s="19" t="str">
        <f>IF(LEN(E10)=0,"E' NECESSARIO INSERIRE IL TELEFONO DELL'ENTE","")</f>
        <v/>
      </c>
    </row>
    <row r="11" spans="1:11" ht="29.15" customHeight="1" x14ac:dyDescent="0.35">
      <c r="A11" s="16" t="s">
        <v>4</v>
      </c>
      <c r="B11" s="18" t="s">
        <v>7</v>
      </c>
      <c r="C11" s="18"/>
      <c r="D11" s="17"/>
      <c r="E11" s="2597" t="str">
        <f>CONCATENATE(IN_SI_1!D2)</f>
        <v>0223902713</v>
      </c>
      <c r="F11" s="2598"/>
      <c r="G11" s="2599"/>
      <c r="K11" s="19" t="str">
        <f>IF(LEN(E11)=0,"E' NECESSARIO INSERIRE 
IL FAX DELL'ENTE","")</f>
        <v/>
      </c>
    </row>
    <row r="12" spans="1:11" ht="29.15" customHeight="1" x14ac:dyDescent="0.35">
      <c r="A12" s="16" t="s">
        <v>4</v>
      </c>
      <c r="B12" s="18" t="s">
        <v>8</v>
      </c>
      <c r="C12" s="18"/>
      <c r="D12" s="17"/>
      <c r="E12" s="2597" t="str">
        <f>CONCATENATE(IN_SI_1!E2)</f>
        <v>segreteria.risorseumane@istitutotumori.mi.it</v>
      </c>
      <c r="F12" s="2598"/>
      <c r="G12" s="2599"/>
      <c r="K12" s="19" t="str">
        <f>IF(LEN(E12)=0,"E' NECESSARIO INSERIRE 
L'E-MAIL DELL'ENTE","")</f>
        <v/>
      </c>
    </row>
    <row r="13" spans="1:11" ht="28.5" customHeight="1" x14ac:dyDescent="0.35">
      <c r="A13" s="16" t="s">
        <v>4</v>
      </c>
      <c r="B13" s="18" t="s">
        <v>9</v>
      </c>
      <c r="C13" s="1889" t="str">
        <f>CONCATENATE(IN_SI_1!F2)</f>
        <v>VIA VENEZIAN</v>
      </c>
      <c r="D13" s="1890" t="str">
        <f>CONCATENATE(IN_SI_1!G2)</f>
        <v>1</v>
      </c>
      <c r="E13" s="1891" t="str">
        <f>CONCATENATE(IN_SI_1!H2)</f>
        <v>20133</v>
      </c>
      <c r="F13" s="1892" t="str">
        <f>CONCATENATE(IN_SI_1!I2)</f>
        <v>MILANO</v>
      </c>
      <c r="G13" s="1893" t="str">
        <f>CONCATENATE(IN_SI_1!J2)</f>
        <v>XX</v>
      </c>
      <c r="H13" s="21"/>
      <c r="I13" s="21"/>
      <c r="J13" s="22"/>
      <c r="K13" s="23" t="str">
        <f>IF(AND(LEN(C13)&gt;0,LEN(D13)&gt;0,LEN(E13)&gt;0,LEN(F13)&gt;0,LEN(G13)&gt;0),"","E' NECESSARIO COMPILARE TUTTI I DATI DELL'INDIRIZZO")</f>
        <v/>
      </c>
    </row>
    <row r="14" spans="1:11" s="27" customFormat="1" ht="20.25" customHeight="1" x14ac:dyDescent="0.35">
      <c r="A14" s="16"/>
      <c r="B14" s="24"/>
      <c r="C14" s="25" t="s">
        <v>10</v>
      </c>
      <c r="D14" s="26" t="s">
        <v>11</v>
      </c>
      <c r="E14" s="25" t="s">
        <v>12</v>
      </c>
      <c r="F14" s="25" t="s">
        <v>13</v>
      </c>
      <c r="G14" s="25"/>
    </row>
    <row r="15" spans="1:11" s="29" customFormat="1" ht="29.15" customHeight="1" x14ac:dyDescent="0.35">
      <c r="A15" s="3"/>
      <c r="B15" s="18" t="s">
        <v>14</v>
      </c>
      <c r="C15" s="28"/>
      <c r="D15" s="2600" t="str">
        <f>CONCATENATE(IN_SI_1!K2)</f>
        <v>www.istitutotumori.mi.it</v>
      </c>
      <c r="E15" s="2601"/>
      <c r="F15" s="2601"/>
      <c r="G15" s="2602"/>
    </row>
    <row r="16" spans="1:11" ht="18" customHeight="1" x14ac:dyDescent="0.35">
      <c r="A16" s="16"/>
      <c r="B16" s="2591" t="s">
        <v>15</v>
      </c>
      <c r="C16" s="2592"/>
      <c r="D16" s="2592"/>
      <c r="E16" s="2592"/>
      <c r="F16" s="2592"/>
      <c r="G16" s="2593"/>
      <c r="K16" s="30"/>
    </row>
    <row r="17" spans="1:11" s="35" customFormat="1" ht="13.3" x14ac:dyDescent="0.35">
      <c r="A17" s="16"/>
      <c r="B17" s="31" t="s">
        <v>16</v>
      </c>
      <c r="C17" s="32"/>
      <c r="D17" s="33"/>
      <c r="E17" s="33"/>
      <c r="F17" s="34"/>
      <c r="G17" s="2603"/>
    </row>
    <row r="18" spans="1:11" s="35" customFormat="1" ht="13.3" x14ac:dyDescent="0.35">
      <c r="A18" s="16" t="s">
        <v>4</v>
      </c>
      <c r="B18" s="33" t="s">
        <v>17</v>
      </c>
      <c r="C18" s="33"/>
      <c r="D18" s="33" t="s">
        <v>18</v>
      </c>
      <c r="E18" s="33"/>
      <c r="F18" s="36" t="s">
        <v>19</v>
      </c>
      <c r="G18" s="2604"/>
    </row>
    <row r="19" spans="1:11" ht="29.15" customHeight="1" x14ac:dyDescent="0.35">
      <c r="A19" s="16"/>
      <c r="B19" s="2605" t="str">
        <f>CONCATENATE(IN_SI_1!L2)</f>
        <v>DI FRANCESCANTONIO</v>
      </c>
      <c r="C19" s="2606"/>
      <c r="D19" s="2605" t="str">
        <f>CONCATENATE(IN_SI_1!M2)</f>
        <v>ALBERTO</v>
      </c>
      <c r="E19" s="2606"/>
      <c r="F19" s="2605" t="str">
        <f>CONCATENATE(IN_SI_1!N2)</f>
        <v>alberto.difrancescantonio@tesoro.it</v>
      </c>
      <c r="G19" s="2607"/>
      <c r="K19" s="37" t="str">
        <f>IF(OR(AND(LEN(B19)&gt;0,LEN(D19)&gt;0,LEN(F19)&gt;0), AND(LEN(B19)=0,LEN(D19)=0,LEN(F19)=0)), "","E' NECESSARIO COMPILARE TUTTI I CAMPI")</f>
        <v/>
      </c>
    </row>
    <row r="20" spans="1:11" s="35" customFormat="1" ht="13.3" x14ac:dyDescent="0.35">
      <c r="A20" s="16"/>
      <c r="B20" s="31" t="s">
        <v>20</v>
      </c>
      <c r="C20" s="32"/>
      <c r="D20" s="33"/>
      <c r="E20" s="33"/>
      <c r="F20" s="34"/>
      <c r="G20" s="2603"/>
    </row>
    <row r="21" spans="1:11" s="35" customFormat="1" ht="15" customHeight="1" x14ac:dyDescent="0.35">
      <c r="A21" s="16"/>
      <c r="B21" s="33" t="s">
        <v>17</v>
      </c>
      <c r="C21" s="33"/>
      <c r="D21" s="33" t="s">
        <v>18</v>
      </c>
      <c r="E21" s="33"/>
      <c r="F21" s="36" t="s">
        <v>19</v>
      </c>
      <c r="G21" s="2604"/>
    </row>
    <row r="22" spans="1:11" ht="23.25" customHeight="1" x14ac:dyDescent="0.35">
      <c r="A22" s="16"/>
      <c r="B22" s="2608" t="str">
        <f>CONCATENATE(IN_SI_1!O2)</f>
        <v>D'ALBA</v>
      </c>
      <c r="C22" s="2609"/>
      <c r="D22" s="2608" t="str">
        <f>CONCATENATE(IN_SI_1!P2)</f>
        <v>VITA FRANCESCA</v>
      </c>
      <c r="E22" s="2610"/>
      <c r="F22" s="2608" t="str">
        <f>CONCATENATE(IN_SI_1!Q2)</f>
        <v>vfrancesca1970@gmail.com</v>
      </c>
      <c r="G22" s="2610"/>
      <c r="K22" s="37" t="str">
        <f>IF(OR(AND(LEN(B22)&gt;0,LEN(D22)&gt;0,LEN(F22)&gt;0), AND(LEN(B22)=0,LEN(D22)=0,LEN(F22)=0)), "","E' NECESSARIO COMPILARE TUTTI I CAMPI")</f>
        <v/>
      </c>
    </row>
    <row r="23" spans="1:11" ht="23.25" customHeight="1" x14ac:dyDescent="0.35">
      <c r="A23" s="16"/>
      <c r="B23" s="2608" t="str">
        <f>CONCATENATE(IN_SI_1!R2)</f>
        <v>SCIARRONE</v>
      </c>
      <c r="C23" s="2610"/>
      <c r="D23" s="2608" t="str">
        <f>CONCATENATE(IN_SI_1!S2)</f>
        <v>SANTO</v>
      </c>
      <c r="E23" s="2610"/>
      <c r="F23" s="2608" t="str">
        <f>CONCATENATE(IN_SI_1!T2)</f>
        <v>tino.sciarrone@hotmail.it</v>
      </c>
      <c r="G23" s="2610"/>
      <c r="K23" s="37" t="str">
        <f>IF(OR(AND(LEN(B23)&gt;0,LEN(D23)&gt;0,LEN(F23)&gt;0), AND(LEN(B23)=0,LEN(D23)=0,LEN(F23)=0)), "","E' NECESSARIO COMPILARE TUTTI I CAMPI")</f>
        <v/>
      </c>
    </row>
    <row r="24" spans="1:11" ht="23.25" customHeight="1" x14ac:dyDescent="0.35">
      <c r="A24" s="16"/>
      <c r="B24" s="2608" t="str">
        <f>CONCATENATE(IN_SI_1!U2)</f>
        <v/>
      </c>
      <c r="C24" s="2610"/>
      <c r="D24" s="2608" t="str">
        <f>CONCATENATE(IN_SI_1!V2)</f>
        <v/>
      </c>
      <c r="E24" s="2610"/>
      <c r="F24" s="2608" t="str">
        <f>CONCATENATE(IN_SI_1!W2)</f>
        <v/>
      </c>
      <c r="G24" s="2610"/>
      <c r="K24" s="37" t="str">
        <f>IF(OR(AND(LEN(B24)&gt;0,LEN(D24)&gt;0,LEN(F24)&gt;0), AND(LEN(B24)=0,LEN(D24)=0,LEN(F24)=0)), "","E' NECESSARIO COMPILARE TUTTI I CAMPI")</f>
        <v/>
      </c>
    </row>
    <row r="25" spans="1:11" ht="23.25" customHeight="1" x14ac:dyDescent="0.35">
      <c r="A25" s="16"/>
      <c r="B25" s="2608" t="str">
        <f>CONCATENATE(IN_SI_1!X2)</f>
        <v/>
      </c>
      <c r="C25" s="2610"/>
      <c r="D25" s="2608" t="str">
        <f>CONCATENATE(IN_SI_1!Y2)</f>
        <v/>
      </c>
      <c r="E25" s="2610"/>
      <c r="F25" s="2608" t="str">
        <f>CONCATENATE(IN_SI_1!Z2)</f>
        <v/>
      </c>
      <c r="G25" s="2610"/>
      <c r="K25" s="37" t="str">
        <f>IF(OR(AND(LEN(B25)&gt;0,LEN(D25)&gt;0,LEN(F25)&gt;0), AND(LEN(B25)=0,LEN(D25)=0,LEN(F25)=0)), "","E' NECESSARIO COMPILARE TUTTI I CAMPI")</f>
        <v/>
      </c>
    </row>
    <row r="26" spans="1:11" ht="23.25" customHeight="1" x14ac:dyDescent="0.35">
      <c r="A26" s="16"/>
      <c r="B26" s="2608" t="str">
        <f>CONCATENATE(IN_SI_1!AA2)</f>
        <v/>
      </c>
      <c r="C26" s="2610"/>
      <c r="D26" s="2608" t="str">
        <f>CONCATENATE(IN_SI_1!AB2)</f>
        <v/>
      </c>
      <c r="E26" s="2610"/>
      <c r="F26" s="2608" t="str">
        <f>CONCATENATE(IN_SI_1!AC2)</f>
        <v/>
      </c>
      <c r="G26" s="2610"/>
      <c r="K26" s="37" t="str">
        <f>IF(OR(AND(LEN(B26)&gt;0,LEN(D26)&gt;0,LEN(F26)&gt;0), AND(LEN(B26)=0,LEN(D26)=0,LEN(F26)=0)), "","E' NECESSARIO COMPILARE TUTTI I CAMPI")</f>
        <v/>
      </c>
    </row>
    <row r="27" spans="1:11" s="15" customFormat="1" ht="12.75" customHeight="1" x14ac:dyDescent="0.35">
      <c r="A27" s="16"/>
      <c r="B27" s="38"/>
      <c r="C27" s="39"/>
      <c r="D27" s="39"/>
      <c r="E27" s="40"/>
      <c r="F27" s="41"/>
      <c r="G27" s="41"/>
    </row>
    <row r="28" spans="1:11" ht="18" customHeight="1" x14ac:dyDescent="0.35">
      <c r="A28" s="16"/>
      <c r="B28" s="42" t="s">
        <v>21</v>
      </c>
      <c r="C28" s="43"/>
      <c r="D28" s="43"/>
      <c r="E28" s="44"/>
      <c r="F28" s="45"/>
      <c r="G28" s="45"/>
      <c r="H28" s="46"/>
    </row>
    <row r="29" spans="1:11" ht="13.5" customHeight="1" x14ac:dyDescent="0.35">
      <c r="A29" s="16"/>
      <c r="B29" s="43"/>
      <c r="C29" s="43"/>
      <c r="D29" s="43"/>
      <c r="E29" s="44"/>
      <c r="F29" s="47"/>
      <c r="G29" s="47"/>
      <c r="H29" s="46"/>
    </row>
    <row r="30" spans="1:11" ht="23.25" customHeight="1" x14ac:dyDescent="0.35">
      <c r="A30" s="16"/>
      <c r="B30" s="2591" t="s">
        <v>22</v>
      </c>
      <c r="C30" s="2592"/>
      <c r="D30" s="2592"/>
      <c r="E30" s="2592"/>
      <c r="F30" s="2592"/>
      <c r="G30" s="2593"/>
      <c r="H30" s="46"/>
    </row>
    <row r="31" spans="1:11" ht="18" customHeight="1" x14ac:dyDescent="0.35">
      <c r="A31" s="16"/>
      <c r="B31" s="48"/>
      <c r="E31" s="11"/>
    </row>
    <row r="32" spans="1:11" s="52" customFormat="1" ht="15.75" customHeight="1" x14ac:dyDescent="0.35">
      <c r="A32" s="16"/>
      <c r="B32" s="49" t="s">
        <v>17</v>
      </c>
      <c r="C32" s="49"/>
      <c r="D32" s="49" t="s">
        <v>18</v>
      </c>
      <c r="E32" s="49" t="s">
        <v>19</v>
      </c>
      <c r="F32" s="50" t="s">
        <v>6</v>
      </c>
      <c r="G32" s="51" t="s">
        <v>23</v>
      </c>
    </row>
    <row r="33" spans="1:11" ht="29.15" customHeight="1" x14ac:dyDescent="0.3">
      <c r="A33" s="16" t="s">
        <v>4</v>
      </c>
      <c r="B33" s="2611" t="str">
        <f>CONCATENATE(IN_SI_1!AD2)</f>
        <v>SANSONE</v>
      </c>
      <c r="C33" s="2612"/>
      <c r="D33" s="20" t="str">
        <f>CONCATENATE(IN_SI_1!AE2)</f>
        <v>SILVIA</v>
      </c>
      <c r="E33" s="53" t="str">
        <f>CONCATENATE(IN_SI_1!AF2)</f>
        <v>segreteria.risorseumane@istitutotumori.mi.it</v>
      </c>
      <c r="F33" s="54" t="str">
        <f>CONCATENATE(IN_SI_1!AG2)</f>
        <v>0223903160</v>
      </c>
      <c r="G33" s="54" t="str">
        <f>CONCATENATE(IN_SI_1!AH2)</f>
        <v>0223902713</v>
      </c>
      <c r="K33" s="37" t="str">
        <f>IF(AND(LEN(B33)&gt;0,LEN(D33)&gt;0,LEN(E33)&gt;0,LEN(F33)&gt;0,LEN(G33)&gt;0),"","E' NECESSARIO COMPILARE TUTTI I DATI DEL RESPONSABILE")</f>
        <v/>
      </c>
    </row>
    <row r="34" spans="1:11" ht="20.25" hidden="1" customHeight="1" x14ac:dyDescent="0.3">
      <c r="A34" s="16"/>
      <c r="B34" s="2613" t="str">
        <f>CONCATENATE(IN_SI_1!AI2)</f>
        <v/>
      </c>
      <c r="C34" s="2614"/>
      <c r="D34" s="55" t="str">
        <f>CONCATENATE(IN_SI_1!AJ2)</f>
        <v/>
      </c>
      <c r="E34" s="1469" t="str">
        <f>CONCATENATE(IN_SI_1!AK2)</f>
        <v/>
      </c>
      <c r="F34" s="56" t="str">
        <f>CONCATENATE(IN_SI_1!AL2)</f>
        <v/>
      </c>
      <c r="G34" s="56" t="str">
        <f>CONCATENATE(IN_SI_1!AM2)</f>
        <v/>
      </c>
    </row>
    <row r="35" spans="1:11" ht="20.25" customHeight="1" x14ac:dyDescent="0.3">
      <c r="A35" s="16"/>
      <c r="B35" s="1454"/>
      <c r="C35" s="1454"/>
      <c r="D35" s="1454"/>
      <c r="E35" s="1455"/>
      <c r="F35" s="1456"/>
      <c r="G35" s="1456"/>
    </row>
    <row r="36" spans="1:11" ht="14.15" x14ac:dyDescent="0.35">
      <c r="A36" s="16"/>
      <c r="B36" s="2591" t="s">
        <v>24</v>
      </c>
      <c r="C36" s="2592"/>
      <c r="D36" s="2592"/>
      <c r="E36" s="2592"/>
      <c r="F36" s="2592"/>
      <c r="G36" s="2593"/>
    </row>
    <row r="37" spans="1:11" ht="8.25" customHeight="1" x14ac:dyDescent="0.35">
      <c r="A37" s="16"/>
      <c r="B37" s="1461"/>
      <c r="C37" s="1461"/>
      <c r="D37" s="1461"/>
      <c r="E37" s="1461"/>
      <c r="F37" s="1461"/>
      <c r="G37" s="1461"/>
    </row>
    <row r="38" spans="1:11" ht="12.75" customHeight="1" x14ac:dyDescent="0.35">
      <c r="A38" s="16"/>
      <c r="B38" s="49" t="s">
        <v>17</v>
      </c>
      <c r="C38" s="1460"/>
      <c r="D38" s="49" t="s">
        <v>18</v>
      </c>
      <c r="E38" s="49" t="s">
        <v>19</v>
      </c>
      <c r="F38" s="50" t="s">
        <v>6</v>
      </c>
      <c r="G38" s="51" t="s">
        <v>23</v>
      </c>
    </row>
    <row r="39" spans="1:11" ht="23.25" customHeight="1" x14ac:dyDescent="0.35">
      <c r="A39" s="16"/>
      <c r="B39" s="2616" t="s">
        <v>5715</v>
      </c>
      <c r="C39" s="2617"/>
      <c r="D39" s="1465" t="s">
        <v>5716</v>
      </c>
      <c r="E39" s="1466" t="s">
        <v>5717</v>
      </c>
      <c r="F39" s="1467" t="s">
        <v>5718</v>
      </c>
      <c r="G39" s="1468" t="s">
        <v>257</v>
      </c>
    </row>
    <row r="40" spans="1:11" ht="13.3" x14ac:dyDescent="0.3">
      <c r="A40" s="16"/>
      <c r="B40" s="1457"/>
      <c r="C40" s="1457"/>
      <c r="D40" s="1457"/>
      <c r="E40" s="1458"/>
      <c r="F40" s="1459"/>
      <c r="G40" s="1459"/>
    </row>
    <row r="41" spans="1:11" ht="18" customHeight="1" x14ac:dyDescent="0.35">
      <c r="A41" s="16"/>
      <c r="B41" s="2591" t="s">
        <v>25</v>
      </c>
      <c r="C41" s="2592"/>
      <c r="D41" s="2592"/>
      <c r="E41" s="2592"/>
      <c r="F41" s="2592"/>
      <c r="G41" s="2593"/>
    </row>
    <row r="42" spans="1:11" ht="9" customHeight="1" x14ac:dyDescent="0.3">
      <c r="A42" s="16"/>
      <c r="B42" s="18"/>
      <c r="C42" s="18"/>
      <c r="D42" s="57"/>
      <c r="E42" s="57"/>
      <c r="F42" s="58"/>
      <c r="G42" s="58"/>
    </row>
    <row r="43" spans="1:11" ht="14.15" hidden="1" x14ac:dyDescent="0.35">
      <c r="A43" s="16"/>
      <c r="B43" s="59"/>
      <c r="C43" s="18"/>
      <c r="F43" s="34"/>
      <c r="G43" s="34"/>
      <c r="H43" s="60" t="b">
        <v>1</v>
      </c>
      <c r="I43" s="60" t="b">
        <v>0</v>
      </c>
    </row>
    <row r="44" spans="1:11" ht="29.25" hidden="1" customHeight="1" x14ac:dyDescent="0.35">
      <c r="A44" s="16">
        <v>1</v>
      </c>
      <c r="B44" s="2615" t="s">
        <v>26</v>
      </c>
      <c r="C44" s="2615"/>
      <c r="D44" s="2615"/>
      <c r="E44" s="2615"/>
      <c r="F44" s="61"/>
      <c r="G44" s="61"/>
      <c r="H44" s="62"/>
      <c r="I44" s="62"/>
      <c r="J44" s="63"/>
      <c r="K44" s="37"/>
    </row>
    <row r="45" spans="1:11" ht="8.25" hidden="1" customHeight="1" x14ac:dyDescent="0.35">
      <c r="B45" s="59"/>
      <c r="C45" s="18"/>
      <c r="F45" s="64"/>
      <c r="G45" s="64"/>
      <c r="H45" s="60" t="b">
        <v>0</v>
      </c>
      <c r="I45" s="60" t="b">
        <v>0</v>
      </c>
    </row>
    <row r="46" spans="1:11" ht="9" hidden="1" customHeight="1" x14ac:dyDescent="0.35">
      <c r="A46" s="16">
        <v>2</v>
      </c>
      <c r="B46" s="2615" t="s">
        <v>26</v>
      </c>
      <c r="C46" s="2615"/>
      <c r="D46" s="2615"/>
      <c r="E46" s="2615"/>
      <c r="F46" s="61"/>
      <c r="G46" s="61"/>
      <c r="H46" s="62"/>
      <c r="I46" s="62"/>
      <c r="J46" s="63"/>
      <c r="K46" s="37"/>
    </row>
    <row r="47" spans="1:11" ht="8.25" hidden="1" customHeight="1" x14ac:dyDescent="0.35">
      <c r="A47" s="16"/>
      <c r="B47" s="59"/>
      <c r="C47" s="18"/>
      <c r="F47" s="61"/>
      <c r="G47" s="61"/>
      <c r="H47" s="60" t="b">
        <v>0</v>
      </c>
      <c r="I47" s="60" t="b">
        <v>0</v>
      </c>
    </row>
    <row r="48" spans="1:11" ht="29.25" hidden="1" customHeight="1" x14ac:dyDescent="0.35">
      <c r="A48" s="16">
        <v>3</v>
      </c>
      <c r="B48" s="2615" t="s">
        <v>26</v>
      </c>
      <c r="C48" s="2615"/>
      <c r="D48" s="2615"/>
      <c r="E48" s="2615"/>
      <c r="F48" s="61"/>
      <c r="G48" s="61"/>
      <c r="H48" s="62"/>
      <c r="I48" s="62"/>
      <c r="J48" s="63"/>
      <c r="K48" s="37"/>
    </row>
    <row r="49" spans="1:11" ht="8.25" hidden="1" customHeight="1" x14ac:dyDescent="0.35">
      <c r="A49" s="16"/>
      <c r="B49" s="59"/>
      <c r="C49" s="18"/>
      <c r="F49" s="61"/>
      <c r="G49" s="61"/>
      <c r="H49" s="60" t="b">
        <v>0</v>
      </c>
      <c r="I49" s="60" t="b">
        <v>0</v>
      </c>
    </row>
    <row r="50" spans="1:11" ht="29.25" hidden="1" customHeight="1" x14ac:dyDescent="0.35">
      <c r="A50" s="16">
        <v>4</v>
      </c>
      <c r="B50" s="2588" t="s">
        <v>26</v>
      </c>
      <c r="C50" s="2588"/>
      <c r="D50" s="2588"/>
      <c r="E50" s="2588"/>
      <c r="F50" s="61"/>
      <c r="G50" s="61"/>
      <c r="H50" s="62">
        <f>IF(H49=TRUE,1,0)</f>
        <v>0</v>
      </c>
      <c r="I50" s="62">
        <f>IF(I49=TRUE,1,0)</f>
        <v>0</v>
      </c>
      <c r="J50" s="63">
        <f>SUM(H50,I50)</f>
        <v>0</v>
      </c>
      <c r="K50" s="37"/>
    </row>
    <row r="51" spans="1:11" ht="9.75" hidden="1" customHeight="1" x14ac:dyDescent="0.35">
      <c r="A51" s="16"/>
      <c r="H51" s="62"/>
      <c r="I51" s="62"/>
    </row>
    <row r="52" spans="1:11" ht="15" hidden="1" customHeight="1" x14ac:dyDescent="0.3">
      <c r="A52" s="16"/>
      <c r="B52" s="11"/>
      <c r="C52" s="11"/>
      <c r="F52" s="58"/>
      <c r="G52" s="65"/>
    </row>
    <row r="53" spans="1:11" ht="24.75" hidden="1" customHeight="1" x14ac:dyDescent="0.35">
      <c r="A53" s="16">
        <v>5</v>
      </c>
      <c r="B53" s="2588" t="s">
        <v>26</v>
      </c>
      <c r="C53" s="2588"/>
      <c r="D53" s="2588"/>
      <c r="E53" s="2588"/>
      <c r="F53" s="2589"/>
      <c r="G53" s="88"/>
      <c r="K53" s="37"/>
    </row>
    <row r="54" spans="1:11" ht="4.5" customHeight="1" x14ac:dyDescent="0.35">
      <c r="A54" s="16"/>
      <c r="B54" s="59"/>
      <c r="C54" s="18"/>
      <c r="D54" s="67"/>
      <c r="E54" s="67"/>
      <c r="F54" s="67"/>
      <c r="G54" s="67"/>
    </row>
    <row r="55" spans="1:11" ht="13.3" x14ac:dyDescent="0.35">
      <c r="A55" s="16"/>
      <c r="B55" s="11"/>
      <c r="C55" s="11"/>
      <c r="D55" s="68"/>
      <c r="E55" s="69"/>
      <c r="F55" s="12"/>
      <c r="G55" s="65" t="s">
        <v>27</v>
      </c>
    </row>
    <row r="56" spans="1:11" ht="24" customHeight="1" x14ac:dyDescent="0.35">
      <c r="A56" s="16" t="s">
        <v>28</v>
      </c>
      <c r="B56" s="2618" t="s">
        <v>29</v>
      </c>
      <c r="C56" s="2618"/>
      <c r="D56" s="2618"/>
      <c r="E56" s="2618"/>
      <c r="F56" s="2619"/>
      <c r="G56" s="66">
        <v>3</v>
      </c>
      <c r="K56" s="37" t="str">
        <f>IF(G56="","INSERIRE CAMPO OBBLIGATORIO",IF(G56=" ","INSERIRE NUMERO VALIDO",IF(AND(G56&gt;0,G56&lt;999999999999,COCOCO!$I$24=0),"COMPILARE LA SI_COCOCO","")))</f>
        <v/>
      </c>
    </row>
    <row r="57" spans="1:11" ht="4.5" customHeight="1" x14ac:dyDescent="0.35">
      <c r="A57" s="16"/>
      <c r="B57" s="59"/>
      <c r="C57" s="70"/>
      <c r="D57" s="68"/>
      <c r="E57" s="69"/>
      <c r="F57" s="12"/>
      <c r="G57" s="12"/>
    </row>
    <row r="58" spans="1:11" ht="13.3" x14ac:dyDescent="0.35">
      <c r="A58" s="16"/>
      <c r="B58" s="11"/>
      <c r="C58" s="71"/>
      <c r="D58" s="72"/>
      <c r="E58" s="73"/>
      <c r="F58" s="74"/>
      <c r="G58" s="65" t="s">
        <v>27</v>
      </c>
    </row>
    <row r="59" spans="1:11" ht="24" customHeight="1" x14ac:dyDescent="0.35">
      <c r="A59" s="16" t="s">
        <v>30</v>
      </c>
      <c r="B59" s="2618" t="s">
        <v>31</v>
      </c>
      <c r="C59" s="2618"/>
      <c r="D59" s="2618"/>
      <c r="E59" s="2618"/>
      <c r="F59" s="2619"/>
      <c r="G59" s="66">
        <v>32</v>
      </c>
      <c r="K59" s="37" t="str">
        <f>IF(G59="","INSERIRE CAMPO OBBLIGATORIO",IF(G59=" ","INSERIRE NUMERO VALIDO",""))</f>
        <v/>
      </c>
    </row>
    <row r="60" spans="1:11" ht="4.5" customHeight="1" x14ac:dyDescent="0.35">
      <c r="A60" s="16"/>
      <c r="B60" s="59"/>
      <c r="C60" s="70"/>
      <c r="D60" s="68"/>
      <c r="E60" s="69"/>
      <c r="F60" s="12"/>
      <c r="G60" s="12" t="s">
        <v>32</v>
      </c>
    </row>
    <row r="61" spans="1:11" ht="13.3" x14ac:dyDescent="0.35">
      <c r="A61" s="16"/>
      <c r="B61" s="11"/>
      <c r="C61" s="71"/>
      <c r="D61" s="72"/>
      <c r="E61" s="73"/>
      <c r="F61" s="74"/>
      <c r="G61" s="65" t="s">
        <v>27</v>
      </c>
    </row>
    <row r="62" spans="1:11" ht="24" customHeight="1" x14ac:dyDescent="0.35">
      <c r="A62" s="16" t="s">
        <v>33</v>
      </c>
      <c r="B62" s="2620" t="s">
        <v>34</v>
      </c>
      <c r="C62" s="2620"/>
      <c r="D62" s="2620"/>
      <c r="E62" s="2620"/>
      <c r="F62" s="2621"/>
      <c r="G62" s="66">
        <v>4</v>
      </c>
      <c r="K62" s="37" t="str">
        <f>IF(G62="","INSERIRE CAMPO OBBLIGATORIO",IF(G62=" ","INSERIRE NUMERO VALIDO",""))</f>
        <v/>
      </c>
    </row>
    <row r="63" spans="1:11" ht="6.75" customHeight="1" x14ac:dyDescent="0.35">
      <c r="A63" s="16"/>
      <c r="B63" s="75"/>
      <c r="C63" s="75"/>
      <c r="D63" s="75"/>
      <c r="E63" s="75"/>
      <c r="F63" s="76"/>
      <c r="G63" s="76"/>
      <c r="K63" s="37"/>
    </row>
    <row r="64" spans="1:11" s="11" customFormat="1" ht="15" hidden="1" customHeight="1" x14ac:dyDescent="0.35">
      <c r="A64" s="77"/>
      <c r="B64" s="78"/>
      <c r="C64" s="79"/>
      <c r="D64" s="80"/>
      <c r="E64" s="80"/>
      <c r="F64" s="57"/>
      <c r="G64" s="80"/>
      <c r="H64" s="81"/>
      <c r="I64" s="82"/>
      <c r="J64" s="83"/>
    </row>
    <row r="65" spans="1:11" s="11" customFormat="1" ht="12.75" hidden="1" customHeight="1" x14ac:dyDescent="0.35">
      <c r="A65" s="77"/>
      <c r="B65" s="80"/>
      <c r="C65" s="80">
        <v>14</v>
      </c>
      <c r="D65" s="84"/>
      <c r="E65" s="80"/>
      <c r="F65" s="85">
        <v>0</v>
      </c>
      <c r="G65" s="2622" t="str">
        <f>IF(SUM(F65:F79)&lt;&gt;SI_1!G62,"LA SOMMA DEI VALORI DEVE ESSERE UGUALE AL VALORE COMUNICATO ALLA DOMANDA 8  ( "&amp; SI_1!G62 &amp; ")","")</f>
        <v>LA SOMMA DEI VALORI DEVE ESSERE UGUALE AL VALORE COMUNICATO ALLA DOMANDA 8  ( 4)</v>
      </c>
      <c r="H65" s="86"/>
      <c r="I65" s="87"/>
      <c r="J65" s="83"/>
    </row>
    <row r="66" spans="1:11" s="11" customFormat="1" ht="12.75" hidden="1" customHeight="1" x14ac:dyDescent="0.35">
      <c r="A66" s="77"/>
      <c r="B66" s="80"/>
      <c r="C66" s="80">
        <v>15</v>
      </c>
      <c r="D66" s="84"/>
      <c r="E66" s="80"/>
      <c r="F66" s="85">
        <v>0</v>
      </c>
      <c r="G66" s="2623"/>
      <c r="H66" s="86"/>
      <c r="I66" s="87"/>
      <c r="J66" s="83"/>
    </row>
    <row r="67" spans="1:11" s="11" customFormat="1" ht="12.75" hidden="1" customHeight="1" x14ac:dyDescent="0.35">
      <c r="A67" s="77"/>
      <c r="B67" s="80"/>
      <c r="C67" s="80">
        <v>16</v>
      </c>
      <c r="D67" s="84"/>
      <c r="E67" s="80"/>
      <c r="F67" s="85">
        <v>0</v>
      </c>
      <c r="G67" s="2623"/>
      <c r="H67" s="86"/>
      <c r="I67" s="87"/>
      <c r="J67" s="83"/>
    </row>
    <row r="68" spans="1:11" s="11" customFormat="1" ht="12.75" hidden="1" customHeight="1" x14ac:dyDescent="0.35">
      <c r="A68" s="77"/>
      <c r="B68" s="80"/>
      <c r="C68" s="80">
        <v>17</v>
      </c>
      <c r="D68" s="84"/>
      <c r="E68" s="80"/>
      <c r="F68" s="85">
        <v>0</v>
      </c>
      <c r="G68" s="2623"/>
      <c r="H68" s="86"/>
      <c r="I68" s="87"/>
      <c r="J68" s="83"/>
    </row>
    <row r="69" spans="1:11" s="11" customFormat="1" ht="12.75" hidden="1" customHeight="1" x14ac:dyDescent="0.35">
      <c r="A69" s="77"/>
      <c r="B69" s="80"/>
      <c r="C69" s="80">
        <v>18</v>
      </c>
      <c r="D69" s="84"/>
      <c r="E69" s="80"/>
      <c r="F69" s="85">
        <v>0</v>
      </c>
      <c r="G69" s="2623"/>
      <c r="H69" s="86"/>
      <c r="I69" s="87"/>
      <c r="J69" s="83"/>
    </row>
    <row r="70" spans="1:11" ht="12.75" hidden="1" customHeight="1" x14ac:dyDescent="0.35">
      <c r="A70" s="16"/>
      <c r="B70" s="11"/>
      <c r="C70" s="80">
        <v>19</v>
      </c>
      <c r="D70" s="84"/>
      <c r="E70" s="73"/>
      <c r="F70" s="85">
        <v>0</v>
      </c>
      <c r="G70" s="2623"/>
      <c r="I70" s="87"/>
    </row>
    <row r="71" spans="1:11" ht="12.75" hidden="1" customHeight="1" x14ac:dyDescent="0.35">
      <c r="A71" s="16"/>
      <c r="B71" s="11"/>
      <c r="C71" s="80">
        <v>20</v>
      </c>
      <c r="D71" s="84"/>
      <c r="E71" s="73"/>
      <c r="F71" s="85">
        <v>0</v>
      </c>
      <c r="G71" s="2623"/>
      <c r="I71" s="87"/>
    </row>
    <row r="72" spans="1:11" ht="12.75" hidden="1" customHeight="1" x14ac:dyDescent="0.35">
      <c r="A72" s="16"/>
      <c r="B72" s="11"/>
      <c r="C72" s="80">
        <v>21</v>
      </c>
      <c r="D72" s="84"/>
      <c r="E72" s="73"/>
      <c r="F72" s="85">
        <v>0</v>
      </c>
      <c r="G72" s="2623"/>
      <c r="I72" s="87"/>
    </row>
    <row r="73" spans="1:11" ht="12.75" hidden="1" customHeight="1" x14ac:dyDescent="0.35">
      <c r="A73" s="16"/>
      <c r="B73" s="11"/>
      <c r="C73" s="80">
        <v>22</v>
      </c>
      <c r="D73" s="84"/>
      <c r="E73" s="73"/>
      <c r="F73" s="85">
        <v>0</v>
      </c>
      <c r="G73" s="2623"/>
      <c r="I73" s="87"/>
    </row>
    <row r="74" spans="1:11" ht="12.75" hidden="1" customHeight="1" x14ac:dyDescent="0.35">
      <c r="A74" s="16"/>
      <c r="B74" s="11"/>
      <c r="C74" s="80">
        <v>23</v>
      </c>
      <c r="D74" s="84"/>
      <c r="E74" s="73"/>
      <c r="F74" s="85">
        <v>0</v>
      </c>
      <c r="G74" s="2623"/>
      <c r="I74" s="87"/>
    </row>
    <row r="75" spans="1:11" ht="12.75" hidden="1" customHeight="1" x14ac:dyDescent="0.35">
      <c r="A75" s="16"/>
      <c r="B75" s="11"/>
      <c r="C75" s="80">
        <v>24</v>
      </c>
      <c r="D75" s="84"/>
      <c r="E75" s="73"/>
      <c r="F75" s="85">
        <v>0</v>
      </c>
      <c r="G75" s="2623"/>
      <c r="I75" s="87"/>
    </row>
    <row r="76" spans="1:11" ht="12.75" hidden="1" customHeight="1" x14ac:dyDescent="0.35">
      <c r="A76" s="16"/>
      <c r="B76" s="11"/>
      <c r="C76" s="80">
        <v>25</v>
      </c>
      <c r="D76" s="84"/>
      <c r="E76" s="73"/>
      <c r="F76" s="85">
        <v>0</v>
      </c>
      <c r="G76" s="2623"/>
      <c r="I76" s="87"/>
    </row>
    <row r="77" spans="1:11" ht="12.75" hidden="1" customHeight="1" x14ac:dyDescent="0.35">
      <c r="A77" s="16"/>
      <c r="B77" s="11"/>
      <c r="C77" s="80">
        <v>26</v>
      </c>
      <c r="D77" s="84"/>
      <c r="E77" s="73"/>
      <c r="F77" s="85">
        <v>0</v>
      </c>
      <c r="G77" s="2623"/>
      <c r="I77" s="87"/>
    </row>
    <row r="78" spans="1:11" ht="12.75" hidden="1" customHeight="1" x14ac:dyDescent="0.35">
      <c r="A78" s="16"/>
      <c r="B78" s="11"/>
      <c r="C78" s="80">
        <v>27</v>
      </c>
      <c r="D78" s="84"/>
      <c r="E78" s="73"/>
      <c r="F78" s="85">
        <v>0</v>
      </c>
      <c r="G78" s="2623"/>
      <c r="I78" s="87"/>
    </row>
    <row r="79" spans="1:11" ht="12.75" hidden="1" customHeight="1" x14ac:dyDescent="0.35">
      <c r="A79" s="16"/>
      <c r="B79" s="75"/>
      <c r="C79" s="80">
        <v>28</v>
      </c>
      <c r="D79" s="84"/>
      <c r="E79" s="75"/>
      <c r="F79" s="85">
        <v>0</v>
      </c>
      <c r="G79" s="2623"/>
      <c r="I79" s="87"/>
      <c r="K79" s="37"/>
    </row>
    <row r="80" spans="1:11" ht="5.25" customHeight="1" x14ac:dyDescent="0.35">
      <c r="A80" s="16"/>
      <c r="B80" s="59"/>
      <c r="C80" s="70"/>
      <c r="D80" s="68"/>
      <c r="E80" s="69"/>
      <c r="F80" s="12"/>
      <c r="G80" s="12"/>
    </row>
    <row r="81" spans="1:11" ht="15" customHeight="1" x14ac:dyDescent="0.35">
      <c r="A81" s="2624"/>
      <c r="B81" s="2624"/>
      <c r="C81" s="2624"/>
      <c r="D81" s="2624"/>
      <c r="E81" s="2624"/>
      <c r="F81" s="2625"/>
      <c r="G81" s="65" t="s">
        <v>35</v>
      </c>
    </row>
    <row r="82" spans="1:11" ht="24" customHeight="1" x14ac:dyDescent="0.35">
      <c r="A82" s="16">
        <v>9</v>
      </c>
      <c r="B82" s="2620" t="s">
        <v>36</v>
      </c>
      <c r="C82" s="2620"/>
      <c r="D82" s="2620"/>
      <c r="E82" s="2620"/>
      <c r="F82" s="1471"/>
      <c r="G82" s="66">
        <v>19731</v>
      </c>
      <c r="K82" s="37"/>
    </row>
    <row r="83" spans="1:11" ht="4.5" customHeight="1" x14ac:dyDescent="0.35">
      <c r="A83" s="16"/>
      <c r="B83" s="59"/>
      <c r="C83" s="18"/>
      <c r="D83" s="67"/>
      <c r="E83" s="67"/>
      <c r="F83" s="67"/>
      <c r="G83" s="67"/>
    </row>
    <row r="84" spans="1:11" ht="13.3" hidden="1" x14ac:dyDescent="0.35">
      <c r="A84" s="16"/>
      <c r="B84" s="11"/>
      <c r="C84" s="11"/>
      <c r="D84" s="68"/>
      <c r="E84" s="69"/>
      <c r="F84" s="12"/>
      <c r="G84" s="65"/>
    </row>
    <row r="85" spans="1:11" ht="24" hidden="1" customHeight="1" x14ac:dyDescent="0.35">
      <c r="A85" s="16">
        <v>10</v>
      </c>
      <c r="B85" s="2588" t="s">
        <v>26</v>
      </c>
      <c r="C85" s="2588"/>
      <c r="D85" s="2588"/>
      <c r="E85" s="2588"/>
      <c r="F85" s="2589"/>
      <c r="G85" s="88"/>
      <c r="K85" s="37"/>
    </row>
    <row r="86" spans="1:11" ht="4.5" hidden="1" customHeight="1" x14ac:dyDescent="0.35">
      <c r="A86" s="16"/>
      <c r="B86" s="59"/>
      <c r="C86" s="70"/>
      <c r="D86" s="68"/>
      <c r="E86" s="69"/>
      <c r="F86" s="12"/>
      <c r="G86" s="12"/>
    </row>
    <row r="87" spans="1:11" ht="13.3" hidden="1" x14ac:dyDescent="0.35">
      <c r="A87" s="16"/>
      <c r="B87" s="11"/>
      <c r="C87" s="71"/>
      <c r="D87" s="72"/>
      <c r="E87" s="73"/>
      <c r="F87" s="74"/>
      <c r="G87" s="65"/>
    </row>
    <row r="88" spans="1:11" ht="27" hidden="1" customHeight="1" x14ac:dyDescent="0.35">
      <c r="A88" s="16">
        <v>11</v>
      </c>
      <c r="B88" s="2620" t="s">
        <v>26</v>
      </c>
      <c r="C88" s="2620"/>
      <c r="D88" s="2620"/>
      <c r="E88" s="2620"/>
      <c r="F88" s="2621"/>
      <c r="G88" s="88"/>
      <c r="K88" s="37"/>
    </row>
    <row r="89" spans="1:11" ht="4.5" hidden="1" customHeight="1" x14ac:dyDescent="0.35">
      <c r="A89" s="16"/>
      <c r="B89" s="59"/>
      <c r="C89" s="70"/>
      <c r="D89" s="68"/>
      <c r="E89" s="69"/>
      <c r="F89" s="12"/>
      <c r="G89" s="12"/>
    </row>
    <row r="90" spans="1:11" ht="15" hidden="1" customHeight="1" x14ac:dyDescent="0.35">
      <c r="A90" s="2624"/>
      <c r="B90" s="2624"/>
      <c r="C90" s="2624"/>
      <c r="D90" s="2624"/>
      <c r="E90" s="2624"/>
      <c r="F90" s="2625"/>
      <c r="G90" s="1499" t="s">
        <v>37</v>
      </c>
    </row>
    <row r="91" spans="1:11" ht="27" hidden="1" customHeight="1" x14ac:dyDescent="0.35">
      <c r="A91" s="16">
        <v>12</v>
      </c>
      <c r="B91" s="2588" t="s">
        <v>26</v>
      </c>
      <c r="C91" s="2588"/>
      <c r="D91" s="2588"/>
      <c r="E91" s="2588"/>
      <c r="F91" s="2589"/>
      <c r="G91" s="1500">
        <f>IN_SI_1!AU2</f>
        <v>0</v>
      </c>
      <c r="K91" s="37"/>
    </row>
    <row r="92" spans="1:11" ht="4.5" hidden="1" customHeight="1" x14ac:dyDescent="0.35">
      <c r="A92" s="16"/>
      <c r="B92" s="75"/>
      <c r="C92" s="75"/>
      <c r="D92" s="75"/>
      <c r="E92" s="75"/>
      <c r="F92" s="76"/>
      <c r="G92" s="76"/>
      <c r="K92" s="37"/>
    </row>
    <row r="93" spans="1:11" ht="13.3" hidden="1" x14ac:dyDescent="0.35">
      <c r="A93" s="16"/>
      <c r="B93" s="11"/>
      <c r="C93" s="71"/>
      <c r="D93" s="72"/>
      <c r="E93" s="73"/>
      <c r="F93" s="74"/>
      <c r="G93" s="65"/>
    </row>
    <row r="94" spans="1:11" ht="27" hidden="1" customHeight="1" x14ac:dyDescent="0.35">
      <c r="A94" s="16">
        <v>13</v>
      </c>
      <c r="B94" s="2588" t="s">
        <v>26</v>
      </c>
      <c r="C94" s="2588"/>
      <c r="D94" s="2588"/>
      <c r="E94" s="2588"/>
      <c r="F94" s="2589"/>
      <c r="G94" s="88"/>
      <c r="K94" s="37"/>
    </row>
    <row r="95" spans="1:11" ht="4.5" hidden="1" customHeight="1" x14ac:dyDescent="0.35">
      <c r="A95" s="16"/>
      <c r="B95" s="59"/>
      <c r="C95" s="70"/>
      <c r="D95" s="68"/>
      <c r="E95" s="69"/>
      <c r="F95" s="12"/>
      <c r="G95" s="12"/>
    </row>
    <row r="96" spans="1:11" ht="15" hidden="1" customHeight="1" x14ac:dyDescent="0.35">
      <c r="A96" s="2624"/>
      <c r="B96" s="2624"/>
      <c r="C96" s="2624"/>
      <c r="D96" s="2624"/>
      <c r="E96" s="2624"/>
      <c r="F96" s="2625"/>
      <c r="G96" s="65"/>
    </row>
    <row r="97" spans="1:11" ht="27" hidden="1" customHeight="1" x14ac:dyDescent="0.35">
      <c r="A97" s="16">
        <v>30</v>
      </c>
      <c r="B97" s="2588" t="s">
        <v>26</v>
      </c>
      <c r="C97" s="2588"/>
      <c r="D97" s="2588"/>
      <c r="E97" s="2588"/>
      <c r="F97" s="1472"/>
      <c r="G97" s="2239"/>
      <c r="K97" s="37"/>
    </row>
    <row r="98" spans="1:11" ht="4.5" hidden="1" customHeight="1" x14ac:dyDescent="0.35">
      <c r="A98" s="16"/>
      <c r="B98" s="59"/>
      <c r="C98" s="70"/>
      <c r="D98" s="68"/>
      <c r="E98" s="69"/>
      <c r="F98" s="12"/>
      <c r="G98" s="12"/>
    </row>
    <row r="99" spans="1:11" ht="15" customHeight="1" x14ac:dyDescent="0.35">
      <c r="A99" s="2624"/>
      <c r="B99" s="2624"/>
      <c r="C99" s="2624"/>
      <c r="D99" s="2624"/>
      <c r="E99" s="2624"/>
      <c r="F99" s="2625"/>
      <c r="G99" s="65" t="s">
        <v>37</v>
      </c>
    </row>
    <row r="100" spans="1:11" ht="24" customHeight="1" x14ac:dyDescent="0.35">
      <c r="A100" s="16">
        <v>31</v>
      </c>
      <c r="B100" s="2588" t="s">
        <v>38</v>
      </c>
      <c r="C100" s="2588"/>
      <c r="D100" s="2588"/>
      <c r="E100" s="2588"/>
      <c r="F100" s="1472"/>
      <c r="G100" s="66">
        <f>IN_SI_1!AX2</f>
        <v>0</v>
      </c>
      <c r="K100" s="37"/>
    </row>
    <row r="101" spans="1:11" ht="4.5" customHeight="1" x14ac:dyDescent="0.35">
      <c r="A101" s="16"/>
      <c r="B101" s="75"/>
      <c r="C101" s="75"/>
      <c r="D101" s="75"/>
      <c r="E101" s="75"/>
      <c r="F101" s="76"/>
      <c r="G101" s="76"/>
      <c r="K101" s="37"/>
    </row>
    <row r="102" spans="1:11" ht="13.3" x14ac:dyDescent="0.35">
      <c r="A102" s="16"/>
      <c r="B102" s="11"/>
      <c r="C102" s="71"/>
      <c r="D102" s="72"/>
      <c r="E102" s="73"/>
      <c r="F102" s="74"/>
      <c r="G102" s="65" t="s">
        <v>37</v>
      </c>
    </row>
    <row r="103" spans="1:11" ht="24" customHeight="1" x14ac:dyDescent="0.35">
      <c r="A103" s="16">
        <v>32</v>
      </c>
      <c r="B103" s="2588" t="s">
        <v>39</v>
      </c>
      <c r="C103" s="2588"/>
      <c r="D103" s="2588"/>
      <c r="E103" s="2588"/>
      <c r="F103" s="1472"/>
      <c r="G103" s="66">
        <v>330</v>
      </c>
      <c r="K103" s="37"/>
    </row>
    <row r="104" spans="1:11" ht="5.25" customHeight="1" x14ac:dyDescent="0.35">
      <c r="A104" s="16"/>
      <c r="B104" s="75"/>
      <c r="C104" s="75"/>
      <c r="D104" s="75"/>
      <c r="E104" s="75"/>
      <c r="F104" s="76"/>
      <c r="G104" s="12"/>
      <c r="K104" s="37"/>
    </row>
    <row r="105" spans="1:11" ht="13.3" x14ac:dyDescent="0.35">
      <c r="A105" s="16"/>
      <c r="B105" s="11"/>
      <c r="C105" s="71"/>
      <c r="D105" s="72"/>
      <c r="E105" s="73"/>
      <c r="F105" s="74"/>
      <c r="G105" s="65" t="s">
        <v>37</v>
      </c>
    </row>
    <row r="106" spans="1:11" ht="24" customHeight="1" x14ac:dyDescent="0.35">
      <c r="A106" s="16">
        <v>33</v>
      </c>
      <c r="B106" s="2588" t="s">
        <v>40</v>
      </c>
      <c r="C106" s="2588"/>
      <c r="D106" s="2588"/>
      <c r="E106" s="2588"/>
      <c r="F106" s="2589"/>
      <c r="G106" s="66">
        <v>175</v>
      </c>
      <c r="K106" s="37"/>
    </row>
    <row r="107" spans="1:11" ht="4.5" customHeight="1" x14ac:dyDescent="0.35">
      <c r="A107" s="16"/>
      <c r="B107" s="75"/>
      <c r="C107" s="75"/>
      <c r="D107" s="75"/>
      <c r="E107" s="75"/>
      <c r="F107" s="76"/>
      <c r="G107" s="76"/>
      <c r="K107" s="37"/>
    </row>
    <row r="108" spans="1:11" ht="13.3" x14ac:dyDescent="0.35">
      <c r="A108" s="16"/>
      <c r="B108" s="11"/>
      <c r="C108" s="71"/>
      <c r="D108" s="72"/>
      <c r="E108" s="73"/>
      <c r="F108" s="74"/>
      <c r="G108" s="65" t="s">
        <v>37</v>
      </c>
    </row>
    <row r="109" spans="1:11" ht="24" customHeight="1" x14ac:dyDescent="0.35">
      <c r="A109" s="16">
        <v>34</v>
      </c>
      <c r="B109" s="2588" t="s">
        <v>41</v>
      </c>
      <c r="C109" s="2641"/>
      <c r="D109" s="2641"/>
      <c r="E109" s="2641"/>
      <c r="F109" s="2642"/>
      <c r="G109" s="66">
        <v>28</v>
      </c>
      <c r="K109" s="37"/>
    </row>
    <row r="110" spans="1:11" ht="4.5" customHeight="1" x14ac:dyDescent="0.35">
      <c r="A110" s="16"/>
      <c r="B110" s="75"/>
      <c r="C110" s="75"/>
      <c r="D110" s="75"/>
      <c r="E110" s="75"/>
      <c r="F110" s="76"/>
      <c r="G110" s="12"/>
      <c r="K110" s="37"/>
    </row>
    <row r="111" spans="1:11" ht="15" hidden="1" customHeight="1" x14ac:dyDescent="0.35">
      <c r="G111" s="65"/>
    </row>
    <row r="112" spans="1:11" ht="24" hidden="1" customHeight="1" x14ac:dyDescent="0.35">
      <c r="A112" s="16">
        <v>35</v>
      </c>
      <c r="B112" s="2588" t="s">
        <v>26</v>
      </c>
      <c r="C112" s="2588"/>
      <c r="D112" s="2588"/>
      <c r="E112" s="2588"/>
      <c r="F112" s="2589"/>
      <c r="G112" s="88"/>
      <c r="K112" s="37"/>
    </row>
    <row r="113" spans="1:11" ht="4.5" customHeight="1" x14ac:dyDescent="0.35"/>
    <row r="114" spans="1:11" ht="15" customHeight="1" x14ac:dyDescent="0.35">
      <c r="G114" s="65" t="s">
        <v>37</v>
      </c>
    </row>
    <row r="115" spans="1:11" ht="24" customHeight="1" x14ac:dyDescent="0.35">
      <c r="A115" s="16">
        <v>36</v>
      </c>
      <c r="B115" s="2628" t="s">
        <v>42</v>
      </c>
      <c r="C115" s="2588"/>
      <c r="D115" s="2588"/>
      <c r="E115" s="2588"/>
      <c r="F115" s="2589"/>
      <c r="G115" s="89">
        <v>0</v>
      </c>
      <c r="K115" s="37"/>
    </row>
    <row r="116" spans="1:11" ht="4.5" customHeight="1" x14ac:dyDescent="0.35"/>
    <row r="117" spans="1:11" ht="15" customHeight="1" x14ac:dyDescent="0.35">
      <c r="G117" s="65" t="s">
        <v>35</v>
      </c>
    </row>
    <row r="118" spans="1:11" ht="24" customHeight="1" x14ac:dyDescent="0.35">
      <c r="A118" s="16">
        <v>37</v>
      </c>
      <c r="B118" s="2628" t="s">
        <v>43</v>
      </c>
      <c r="C118" s="2588"/>
      <c r="D118" s="2588"/>
      <c r="E118" s="2588"/>
      <c r="F118" s="2589"/>
      <c r="G118" s="89">
        <v>0</v>
      </c>
      <c r="K118" s="37"/>
    </row>
    <row r="119" spans="1:11" ht="4.5" customHeight="1" x14ac:dyDescent="0.35"/>
    <row r="120" spans="1:11" ht="15" customHeight="1" x14ac:dyDescent="0.35">
      <c r="G120" s="65" t="s">
        <v>37</v>
      </c>
    </row>
    <row r="121" spans="1:11" ht="24" customHeight="1" x14ac:dyDescent="0.35">
      <c r="A121" s="16">
        <v>38</v>
      </c>
      <c r="B121" s="2628" t="s">
        <v>44</v>
      </c>
      <c r="C121" s="2588"/>
      <c r="D121" s="2588"/>
      <c r="E121" s="2588"/>
      <c r="F121" s="2589"/>
      <c r="G121" s="89">
        <v>2</v>
      </c>
    </row>
    <row r="122" spans="1:11" ht="4.5" customHeight="1" x14ac:dyDescent="0.35"/>
    <row r="123" spans="1:11" ht="15" customHeight="1" x14ac:dyDescent="0.35">
      <c r="G123" s="65" t="s">
        <v>35</v>
      </c>
    </row>
    <row r="124" spans="1:11" ht="24" customHeight="1" x14ac:dyDescent="0.35">
      <c r="A124" s="16">
        <v>39</v>
      </c>
      <c r="B124" s="2628" t="s">
        <v>45</v>
      </c>
      <c r="C124" s="2588"/>
      <c r="D124" s="2588"/>
      <c r="E124" s="2588"/>
      <c r="F124" s="2589"/>
      <c r="G124" s="89">
        <v>37170</v>
      </c>
    </row>
    <row r="125" spans="1:11" ht="4.5" customHeight="1" x14ac:dyDescent="0.35"/>
    <row r="126" spans="1:11" ht="12.75" hidden="1" customHeight="1" x14ac:dyDescent="0.35">
      <c r="G126" s="65"/>
    </row>
    <row r="127" spans="1:11" ht="24" hidden="1" customHeight="1" x14ac:dyDescent="0.35">
      <c r="A127" s="16">
        <v>40</v>
      </c>
      <c r="B127" s="2588" t="s">
        <v>26</v>
      </c>
      <c r="C127" s="2641"/>
      <c r="D127" s="2641"/>
      <c r="E127" s="2641"/>
      <c r="F127" s="2642"/>
      <c r="G127" s="88"/>
    </row>
    <row r="128" spans="1:11" ht="4.5" customHeight="1" x14ac:dyDescent="0.35"/>
    <row r="129" spans="1:7" ht="12.75" customHeight="1" x14ac:dyDescent="0.35">
      <c r="G129" s="65" t="s">
        <v>37</v>
      </c>
    </row>
    <row r="130" spans="1:7" ht="24" customHeight="1" x14ac:dyDescent="0.35">
      <c r="A130" s="16">
        <v>41</v>
      </c>
      <c r="B130" s="2588" t="s">
        <v>46</v>
      </c>
      <c r="C130" s="2588"/>
      <c r="D130" s="2588"/>
      <c r="E130" s="2588"/>
      <c r="F130" s="2589"/>
      <c r="G130" s="66">
        <v>14</v>
      </c>
    </row>
    <row r="131" spans="1:7" ht="4.5" customHeight="1" x14ac:dyDescent="0.35"/>
    <row r="132" spans="1:7" ht="12.75" hidden="1" customHeight="1" x14ac:dyDescent="0.35">
      <c r="G132" s="65"/>
    </row>
    <row r="133" spans="1:7" ht="24" hidden="1" customHeight="1" x14ac:dyDescent="0.35">
      <c r="A133" s="16">
        <v>42</v>
      </c>
      <c r="B133" s="2588" t="s">
        <v>26</v>
      </c>
      <c r="C133" s="2588"/>
      <c r="D133" s="2588"/>
      <c r="E133" s="2588"/>
      <c r="F133" s="2589"/>
      <c r="G133" s="88"/>
    </row>
    <row r="134" spans="1:7" ht="4.5" customHeight="1" x14ac:dyDescent="0.35"/>
    <row r="135" spans="1:7" ht="12.75" customHeight="1" x14ac:dyDescent="0.35">
      <c r="G135" s="65" t="s">
        <v>37</v>
      </c>
    </row>
    <row r="136" spans="1:7" ht="24" customHeight="1" x14ac:dyDescent="0.35">
      <c r="A136" s="16">
        <v>43</v>
      </c>
      <c r="B136" s="2588" t="s">
        <v>47</v>
      </c>
      <c r="C136" s="2588"/>
      <c r="D136" s="2588"/>
      <c r="E136" s="2588"/>
      <c r="F136" s="2589"/>
      <c r="G136" s="66">
        <v>5</v>
      </c>
    </row>
    <row r="137" spans="1:7" ht="4.5" customHeight="1" x14ac:dyDescent="0.35"/>
    <row r="138" spans="1:7" ht="12.75" customHeight="1" x14ac:dyDescent="0.35">
      <c r="G138" s="65" t="s">
        <v>37</v>
      </c>
    </row>
    <row r="139" spans="1:7" ht="24" customHeight="1" x14ac:dyDescent="0.35">
      <c r="A139" s="16">
        <v>44</v>
      </c>
      <c r="B139" s="2588" t="s">
        <v>48</v>
      </c>
      <c r="C139" s="2588"/>
      <c r="D139" s="2588"/>
      <c r="E139" s="2588"/>
      <c r="F139" s="2589"/>
      <c r="G139" s="66">
        <v>2</v>
      </c>
    </row>
    <row r="140" spans="1:7" ht="4.5" customHeight="1" x14ac:dyDescent="0.35"/>
    <row r="141" spans="1:7" ht="12.75" customHeight="1" x14ac:dyDescent="0.35">
      <c r="G141" s="65" t="s">
        <v>37</v>
      </c>
    </row>
    <row r="142" spans="1:7" ht="24" customHeight="1" x14ac:dyDescent="0.35">
      <c r="A142" s="16">
        <v>45</v>
      </c>
      <c r="B142" s="2588" t="s">
        <v>49</v>
      </c>
      <c r="C142" s="2588"/>
      <c r="D142" s="2588"/>
      <c r="E142" s="2588"/>
      <c r="F142" s="2589"/>
      <c r="G142" s="66">
        <v>138</v>
      </c>
    </row>
    <row r="143" spans="1:7" ht="4.5" customHeight="1" x14ac:dyDescent="0.35"/>
    <row r="144" spans="1:7" ht="12.75" customHeight="1" x14ac:dyDescent="0.35">
      <c r="G144" s="65" t="s">
        <v>37</v>
      </c>
    </row>
    <row r="145" spans="1:7" ht="24" customHeight="1" x14ac:dyDescent="0.35">
      <c r="A145" s="16">
        <v>46</v>
      </c>
      <c r="B145" s="2588" t="s">
        <v>50</v>
      </c>
      <c r="C145" s="2588"/>
      <c r="D145" s="2588"/>
      <c r="E145" s="2588"/>
      <c r="F145" s="2589"/>
      <c r="G145" s="66">
        <v>17</v>
      </c>
    </row>
    <row r="146" spans="1:7" ht="4.5" customHeight="1" x14ac:dyDescent="0.35"/>
    <row r="147" spans="1:7" ht="12.75" customHeight="1" x14ac:dyDescent="0.35">
      <c r="G147" s="65" t="s">
        <v>37</v>
      </c>
    </row>
    <row r="148" spans="1:7" ht="24" customHeight="1" x14ac:dyDescent="0.35">
      <c r="A148" s="16">
        <v>47</v>
      </c>
      <c r="B148" s="2588" t="s">
        <v>51</v>
      </c>
      <c r="C148" s="2588"/>
      <c r="D148" s="2588"/>
      <c r="E148" s="2588"/>
      <c r="F148" s="2589"/>
      <c r="G148" s="66">
        <v>4</v>
      </c>
    </row>
    <row r="149" spans="1:7" ht="4.5" customHeight="1" x14ac:dyDescent="0.35"/>
    <row r="150" spans="1:7" ht="12.75" customHeight="1" x14ac:dyDescent="0.35">
      <c r="G150" s="65" t="s">
        <v>37</v>
      </c>
    </row>
    <row r="151" spans="1:7" ht="24" customHeight="1" x14ac:dyDescent="0.35">
      <c r="A151" s="16">
        <v>48</v>
      </c>
      <c r="B151" s="2588" t="s">
        <v>52</v>
      </c>
      <c r="C151" s="2588"/>
      <c r="D151" s="2588"/>
      <c r="E151" s="2588"/>
      <c r="F151" s="2589"/>
      <c r="G151" s="66">
        <v>11</v>
      </c>
    </row>
    <row r="152" spans="1:7" ht="29.25" hidden="1" customHeight="1" x14ac:dyDescent="0.35">
      <c r="A152" s="16"/>
      <c r="B152" s="1901"/>
      <c r="C152" s="1901"/>
      <c r="D152" s="1901"/>
      <c r="E152" s="1901"/>
      <c r="F152" s="1902"/>
      <c r="G152" s="2065"/>
    </row>
    <row r="153" spans="1:7" ht="29.25" hidden="1" customHeight="1" x14ac:dyDescent="0.35">
      <c r="A153" s="16"/>
      <c r="B153" s="1901"/>
      <c r="C153" s="1901"/>
      <c r="D153" s="1901"/>
      <c r="E153" s="1901"/>
      <c r="F153" s="1902"/>
      <c r="G153" s="65"/>
    </row>
    <row r="154" spans="1:7" ht="29.25" hidden="1" customHeight="1" x14ac:dyDescent="0.35">
      <c r="A154" s="16">
        <v>49</v>
      </c>
      <c r="B154" s="2588" t="s">
        <v>26</v>
      </c>
      <c r="C154" s="2588"/>
      <c r="D154" s="2588"/>
      <c r="E154" s="2588"/>
      <c r="F154" s="2589"/>
      <c r="G154" s="2064"/>
    </row>
    <row r="155" spans="1:7" ht="29.25" hidden="1" customHeight="1" x14ac:dyDescent="0.35">
      <c r="A155" s="16"/>
      <c r="B155" s="1901"/>
      <c r="C155" s="1901"/>
      <c r="D155" s="1901"/>
      <c r="E155" s="1901"/>
      <c r="F155" s="1902"/>
      <c r="G155" s="4"/>
    </row>
    <row r="156" spans="1:7" ht="29.25" hidden="1" customHeight="1" x14ac:dyDescent="0.35">
      <c r="A156" s="16"/>
      <c r="B156" s="1901"/>
      <c r="C156" s="1901"/>
      <c r="D156" s="1901"/>
      <c r="E156" s="1901"/>
      <c r="F156" s="1902"/>
      <c r="G156" s="65"/>
    </row>
    <row r="157" spans="1:7" ht="29.25" hidden="1" customHeight="1" x14ac:dyDescent="0.35">
      <c r="A157" s="16">
        <v>50</v>
      </c>
      <c r="B157" s="2588" t="s">
        <v>26</v>
      </c>
      <c r="C157" s="2588"/>
      <c r="D157" s="2588"/>
      <c r="E157" s="2588"/>
      <c r="F157" s="2589"/>
      <c r="G157" s="2064"/>
    </row>
    <row r="158" spans="1:7" ht="19.95" hidden="1" customHeight="1" x14ac:dyDescent="0.35">
      <c r="A158" s="16"/>
      <c r="B158" s="1901"/>
      <c r="C158" s="1901"/>
      <c r="D158" s="1901"/>
      <c r="E158" s="1901"/>
      <c r="F158" s="1902"/>
      <c r="G158" s="4"/>
    </row>
    <row r="159" spans="1:7" ht="19.95" hidden="1" customHeight="1" x14ac:dyDescent="0.35">
      <c r="A159" s="16"/>
      <c r="B159" s="1901"/>
      <c r="C159" s="1901"/>
      <c r="D159" s="1901"/>
      <c r="E159" s="1901"/>
      <c r="F159" s="1902"/>
      <c r="G159" s="65"/>
    </row>
    <row r="160" spans="1:7" ht="19.95" hidden="1" customHeight="1" x14ac:dyDescent="0.35">
      <c r="A160" s="16">
        <v>51</v>
      </c>
      <c r="B160" s="2588" t="s">
        <v>26</v>
      </c>
      <c r="C160" s="2588"/>
      <c r="D160" s="2588"/>
      <c r="E160" s="2588"/>
      <c r="F160" s="2589"/>
      <c r="G160" s="2064"/>
    </row>
    <row r="161" spans="1:11" ht="4.5" customHeight="1" x14ac:dyDescent="0.35">
      <c r="A161" s="16"/>
      <c r="B161" s="1901"/>
      <c r="C161" s="1901"/>
      <c r="D161" s="1901"/>
      <c r="E161" s="1901"/>
      <c r="F161" s="1902"/>
      <c r="G161" s="4"/>
    </row>
    <row r="162" spans="1:11" ht="15" customHeight="1" x14ac:dyDescent="0.35">
      <c r="A162" s="16"/>
      <c r="B162" s="2066"/>
      <c r="C162" s="2067"/>
      <c r="D162" s="2068"/>
      <c r="E162" s="2069"/>
      <c r="F162" s="2070"/>
      <c r="G162" s="65" t="s">
        <v>35</v>
      </c>
      <c r="K162" s="2071"/>
    </row>
    <row r="163" spans="1:11" ht="24" customHeight="1" x14ac:dyDescent="0.35">
      <c r="A163" s="16">
        <v>52</v>
      </c>
      <c r="B163" s="2588" t="s">
        <v>53</v>
      </c>
      <c r="C163" s="2588"/>
      <c r="D163" s="2588"/>
      <c r="E163" s="2588"/>
      <c r="F163" s="2589"/>
      <c r="G163" s="66">
        <v>0</v>
      </c>
      <c r="K163" s="23"/>
    </row>
    <row r="164" spans="1:11" s="11" customFormat="1" ht="4.5" customHeight="1" x14ac:dyDescent="0.35">
      <c r="A164" s="16"/>
      <c r="B164" s="75"/>
      <c r="C164" s="75"/>
      <c r="D164" s="75"/>
      <c r="E164" s="75"/>
      <c r="F164" s="76"/>
      <c r="G164" s="12"/>
      <c r="K164" s="2072"/>
    </row>
    <row r="165" spans="1:11" s="11" customFormat="1" ht="15" customHeight="1" x14ac:dyDescent="0.35">
      <c r="A165" s="16"/>
      <c r="B165" s="75"/>
      <c r="C165" s="75"/>
      <c r="D165" s="75"/>
      <c r="E165" s="75"/>
      <c r="F165" s="76"/>
      <c r="G165" s="65" t="s">
        <v>35</v>
      </c>
      <c r="K165" s="2072"/>
    </row>
    <row r="166" spans="1:11" s="11" customFormat="1" ht="24" customHeight="1" x14ac:dyDescent="0.35">
      <c r="A166" s="16">
        <v>53</v>
      </c>
      <c r="B166" s="2588" t="s">
        <v>54</v>
      </c>
      <c r="C166" s="2588"/>
      <c r="D166" s="2588"/>
      <c r="E166" s="2588"/>
      <c r="F166" s="2589"/>
      <c r="G166" s="66">
        <v>0</v>
      </c>
      <c r="K166" s="2072"/>
    </row>
    <row r="167" spans="1:11" s="11" customFormat="1" ht="4.5" customHeight="1" x14ac:dyDescent="0.35">
      <c r="A167" s="16"/>
      <c r="B167" s="75"/>
      <c r="C167" s="75"/>
      <c r="D167" s="75"/>
      <c r="E167" s="75"/>
      <c r="F167" s="76"/>
      <c r="G167" s="12"/>
      <c r="K167" s="2072"/>
    </row>
    <row r="168" spans="1:11" s="11" customFormat="1" ht="15" customHeight="1" x14ac:dyDescent="0.35">
      <c r="A168" s="16"/>
      <c r="B168" s="75"/>
      <c r="C168" s="75"/>
      <c r="D168" s="75"/>
      <c r="E168" s="75"/>
      <c r="F168" s="76"/>
      <c r="G168" s="65" t="s">
        <v>35</v>
      </c>
      <c r="K168" s="2072"/>
    </row>
    <row r="169" spans="1:11" s="11" customFormat="1" ht="24" customHeight="1" x14ac:dyDescent="0.35">
      <c r="A169" s="16">
        <v>54</v>
      </c>
      <c r="B169" s="2588" t="s">
        <v>55</v>
      </c>
      <c r="C169" s="2588"/>
      <c r="D169" s="2588"/>
      <c r="E169" s="2588"/>
      <c r="F169" s="2589"/>
      <c r="G169" s="66">
        <v>0</v>
      </c>
      <c r="K169" s="2072"/>
    </row>
    <row r="170" spans="1:11" s="11" customFormat="1" ht="4.5" customHeight="1" x14ac:dyDescent="0.35">
      <c r="A170" s="16"/>
      <c r="B170" s="1901"/>
      <c r="C170" s="1901"/>
      <c r="D170" s="1901"/>
      <c r="E170" s="1901"/>
      <c r="F170" s="1902"/>
      <c r="G170" s="2073"/>
      <c r="K170" s="2072"/>
    </row>
    <row r="171" spans="1:11" ht="12.75" customHeight="1" x14ac:dyDescent="0.35">
      <c r="A171" s="16"/>
      <c r="B171" s="2066"/>
      <c r="C171" s="2067"/>
      <c r="D171" s="2068"/>
      <c r="E171" s="2069"/>
      <c r="F171" s="2070"/>
      <c r="G171" s="65" t="s">
        <v>37</v>
      </c>
    </row>
    <row r="172" spans="1:11" ht="24" customHeight="1" x14ac:dyDescent="0.35">
      <c r="A172" s="16">
        <v>55</v>
      </c>
      <c r="B172" s="2588" t="s">
        <v>56</v>
      </c>
      <c r="C172" s="2588"/>
      <c r="D172" s="2588"/>
      <c r="E172" s="2588"/>
      <c r="F172" s="2589"/>
      <c r="G172" s="66">
        <v>3</v>
      </c>
    </row>
    <row r="173" spans="1:11" ht="4.5" customHeight="1" x14ac:dyDescent="0.35">
      <c r="A173" s="2235"/>
      <c r="B173" s="1901"/>
      <c r="C173" s="1901"/>
      <c r="D173" s="1901"/>
      <c r="E173" s="1901"/>
      <c r="F173" s="1902"/>
      <c r="G173" s="1902"/>
    </row>
    <row r="174" spans="1:11" ht="12.75" customHeight="1" x14ac:dyDescent="0.35">
      <c r="A174" s="16"/>
      <c r="B174" s="2066"/>
      <c r="C174" s="2067"/>
      <c r="D174" s="2068"/>
      <c r="E174" s="2069"/>
      <c r="F174" s="2070"/>
      <c r="G174" s="65" t="s">
        <v>57</v>
      </c>
    </row>
    <row r="175" spans="1:11" ht="24" customHeight="1" x14ac:dyDescent="0.35">
      <c r="A175" s="16">
        <v>56</v>
      </c>
      <c r="B175" s="2588" t="s">
        <v>58</v>
      </c>
      <c r="C175" s="2588"/>
      <c r="D175" s="2588"/>
      <c r="E175" s="2588"/>
      <c r="F175" s="2589"/>
      <c r="G175" s="66">
        <v>95</v>
      </c>
      <c r="K175" s="83"/>
    </row>
    <row r="176" spans="1:11" ht="4.5" customHeight="1" x14ac:dyDescent="0.35">
      <c r="A176" s="2235"/>
      <c r="B176" s="1901"/>
      <c r="C176" s="1901"/>
      <c r="D176" s="1901"/>
      <c r="E176" s="1901"/>
      <c r="F176" s="1902"/>
      <c r="G176" s="1902"/>
    </row>
    <row r="177" spans="1:12" ht="12.75" customHeight="1" x14ac:dyDescent="0.35">
      <c r="A177" s="16"/>
      <c r="B177" s="2066"/>
      <c r="C177" s="2067"/>
      <c r="D177" s="2068"/>
      <c r="E177" s="2069"/>
      <c r="F177" s="2070"/>
      <c r="G177" s="65" t="s">
        <v>59</v>
      </c>
    </row>
    <row r="178" spans="1:12" ht="24" customHeight="1" x14ac:dyDescent="0.35">
      <c r="A178" s="16">
        <v>57</v>
      </c>
      <c r="B178" s="2588" t="s">
        <v>60</v>
      </c>
      <c r="C178" s="2588"/>
      <c r="D178" s="2588"/>
      <c r="E178" s="2588"/>
      <c r="F178" s="2589"/>
      <c r="G178" s="66">
        <f>IN_SI_1!CU2</f>
        <v>0</v>
      </c>
    </row>
    <row r="179" spans="1:12" ht="4.5" customHeight="1" x14ac:dyDescent="0.35">
      <c r="A179" s="2235"/>
      <c r="B179" s="1901"/>
      <c r="C179" s="1901"/>
      <c r="D179" s="1901"/>
      <c r="E179" s="1901"/>
      <c r="F179" s="1902"/>
      <c r="G179" s="1902"/>
    </row>
    <row r="180" spans="1:12" ht="12.75" customHeight="1" x14ac:dyDescent="0.35">
      <c r="A180" s="16"/>
      <c r="B180" s="2066"/>
      <c r="C180" s="2067"/>
      <c r="D180" s="2068"/>
      <c r="E180" s="2069"/>
      <c r="F180" s="2070"/>
      <c r="G180" s="65" t="s">
        <v>35</v>
      </c>
    </row>
    <row r="181" spans="1:12" ht="24" customHeight="1" x14ac:dyDescent="0.35">
      <c r="A181" s="16">
        <v>58</v>
      </c>
      <c r="B181" s="2588" t="s">
        <v>61</v>
      </c>
      <c r="C181" s="2588"/>
      <c r="D181" s="2588"/>
      <c r="E181" s="2588"/>
      <c r="F181" s="2589"/>
      <c r="G181" s="66">
        <f>IN_SI_1!CV2</f>
        <v>0</v>
      </c>
    </row>
    <row r="182" spans="1:12" ht="4.5" customHeight="1" x14ac:dyDescent="0.35">
      <c r="A182" s="2235"/>
      <c r="B182" s="1901"/>
      <c r="C182" s="1901"/>
      <c r="D182" s="1901"/>
      <c r="E182" s="1901"/>
      <c r="F182" s="1902"/>
      <c r="G182" s="1902"/>
    </row>
    <row r="183" spans="1:12" ht="12.75" customHeight="1" x14ac:dyDescent="0.35">
      <c r="A183" s="16"/>
      <c r="B183" s="2066"/>
      <c r="C183" s="2067"/>
      <c r="D183" s="2068"/>
      <c r="E183" s="2069"/>
      <c r="F183" s="2070"/>
      <c r="G183" s="65" t="s">
        <v>37</v>
      </c>
      <c r="H183" s="1501"/>
      <c r="I183" s="1501"/>
      <c r="J183" s="1501"/>
      <c r="K183" s="1501"/>
      <c r="L183" s="1501"/>
    </row>
    <row r="184" spans="1:12" ht="24" customHeight="1" x14ac:dyDescent="0.35">
      <c r="A184" s="16">
        <v>59</v>
      </c>
      <c r="B184" s="2588" t="s">
        <v>62</v>
      </c>
      <c r="C184" s="2588"/>
      <c r="D184" s="2588"/>
      <c r="E184" s="2588"/>
      <c r="F184" s="2589"/>
      <c r="G184" s="66">
        <v>7</v>
      </c>
      <c r="H184" s="1501"/>
      <c r="I184" s="1501"/>
      <c r="J184" s="1501"/>
      <c r="K184" s="1501"/>
      <c r="L184" s="1501"/>
    </row>
    <row r="185" spans="1:12" s="2187" customFormat="1" ht="4.5" customHeight="1" x14ac:dyDescent="0.35">
      <c r="A185" s="2235"/>
      <c r="B185" s="2236"/>
      <c r="C185" s="2067"/>
      <c r="D185" s="2237"/>
      <c r="E185" s="2069"/>
      <c r="F185" s="2070"/>
      <c r="G185" s="2238"/>
    </row>
    <row r="186" spans="1:12" s="2187" customFormat="1" ht="12.75" customHeight="1" x14ac:dyDescent="0.35">
      <c r="A186" s="16"/>
      <c r="B186" s="2066"/>
      <c r="C186" s="2067"/>
      <c r="D186" s="2068"/>
      <c r="E186" s="2069"/>
      <c r="F186" s="2070"/>
      <c r="G186" s="65" t="s">
        <v>35</v>
      </c>
    </row>
    <row r="187" spans="1:12" s="2187" customFormat="1" ht="24" customHeight="1" x14ac:dyDescent="0.35">
      <c r="A187" s="16">
        <v>60</v>
      </c>
      <c r="B187" s="2588" t="s">
        <v>63</v>
      </c>
      <c r="C187" s="2588"/>
      <c r="D187" s="2588"/>
      <c r="E187" s="2588"/>
      <c r="F187" s="2589"/>
      <c r="G187" s="66">
        <v>85593</v>
      </c>
      <c r="H187" s="2189"/>
      <c r="I187" s="2189"/>
      <c r="J187" s="2189"/>
      <c r="K187" s="2190" t="str">
        <f>IF(LEN(B212)&gt;500,"IL NUMERO MASSIMO DI CARATTERI CONSENTITO E' 500","")</f>
        <v/>
      </c>
    </row>
    <row r="188" spans="1:12" s="2187" customFormat="1" ht="4.5" customHeight="1" x14ac:dyDescent="0.35">
      <c r="A188" s="2235"/>
      <c r="B188" s="2236"/>
      <c r="C188" s="2067"/>
      <c r="D188" s="2237"/>
      <c r="E188" s="2069"/>
      <c r="F188" s="2070"/>
      <c r="G188" s="2238"/>
      <c r="H188" s="2189"/>
      <c r="I188" s="2189"/>
      <c r="J188" s="2189"/>
      <c r="K188" s="2189"/>
    </row>
    <row r="189" spans="1:12" s="2187" customFormat="1" ht="12.75" customHeight="1" x14ac:dyDescent="0.35">
      <c r="A189" s="16"/>
      <c r="B189" s="2066"/>
      <c r="C189" s="2067"/>
      <c r="D189" s="2068"/>
      <c r="E189" s="2069"/>
      <c r="F189" s="2070"/>
      <c r="G189" s="65" t="s">
        <v>59</v>
      </c>
      <c r="H189" s="2189"/>
      <c r="I189" s="2189"/>
      <c r="J189" s="2189"/>
      <c r="K189" s="2189"/>
    </row>
    <row r="190" spans="1:12" s="2187" customFormat="1" ht="24" customHeight="1" x14ac:dyDescent="0.35">
      <c r="A190" s="16">
        <v>61</v>
      </c>
      <c r="B190" s="2588" t="s">
        <v>64</v>
      </c>
      <c r="C190" s="2588"/>
      <c r="D190" s="2588"/>
      <c r="E190" s="2588"/>
      <c r="F190" s="2589"/>
      <c r="G190" s="66">
        <f>IN_SI_1!CY2</f>
        <v>0</v>
      </c>
      <c r="H190" s="2189"/>
      <c r="I190" s="2189"/>
      <c r="J190" s="2189"/>
      <c r="K190" s="2189"/>
    </row>
    <row r="191" spans="1:12" s="2187" customFormat="1" ht="4.5" customHeight="1" x14ac:dyDescent="0.35">
      <c r="A191" s="2235"/>
      <c r="B191" s="1901"/>
      <c r="C191" s="1901"/>
      <c r="D191" s="1901"/>
      <c r="E191" s="1901"/>
      <c r="F191" s="1902"/>
      <c r="G191" s="1902"/>
      <c r="H191" s="2189"/>
      <c r="I191" s="2189"/>
      <c r="J191" s="2189"/>
      <c r="K191" s="2189"/>
    </row>
    <row r="192" spans="1:12" s="2187" customFormat="1" ht="12.75" customHeight="1" x14ac:dyDescent="0.35">
      <c r="A192" s="16"/>
      <c r="B192" s="2066"/>
      <c r="C192" s="2067"/>
      <c r="D192" s="2068"/>
      <c r="E192" s="2069"/>
      <c r="F192" s="2070"/>
      <c r="G192" s="65" t="s">
        <v>35</v>
      </c>
      <c r="H192" s="2189"/>
      <c r="I192" s="2189"/>
      <c r="J192" s="2189"/>
      <c r="K192" s="2189"/>
    </row>
    <row r="193" spans="1:11" s="2187" customFormat="1" ht="24" customHeight="1" x14ac:dyDescent="0.35">
      <c r="A193" s="16">
        <v>62</v>
      </c>
      <c r="B193" s="2588" t="s">
        <v>65</v>
      </c>
      <c r="C193" s="2588"/>
      <c r="D193" s="2588"/>
      <c r="E193" s="2588"/>
      <c r="F193" s="2589"/>
      <c r="G193" s="66">
        <f>IN_SI_1!CZ2</f>
        <v>0</v>
      </c>
      <c r="H193" s="2189"/>
      <c r="I193" s="2189"/>
      <c r="J193" s="2189"/>
      <c r="K193" s="2189"/>
    </row>
    <row r="194" spans="1:11" s="2187" customFormat="1" ht="4.5" customHeight="1" x14ac:dyDescent="0.35">
      <c r="A194" s="2235"/>
      <c r="B194" s="1901"/>
      <c r="C194" s="1901"/>
      <c r="D194" s="1901"/>
      <c r="E194" s="1901"/>
      <c r="F194" s="1902"/>
      <c r="G194" s="1902"/>
      <c r="H194" s="2189"/>
      <c r="I194" s="2189"/>
      <c r="J194" s="2189"/>
      <c r="K194" s="2189"/>
    </row>
    <row r="195" spans="1:11" s="2187" customFormat="1" ht="12.75" customHeight="1" x14ac:dyDescent="0.35">
      <c r="A195" s="16"/>
      <c r="B195" s="2066"/>
      <c r="C195" s="2067"/>
      <c r="D195" s="2068"/>
      <c r="E195" s="2069"/>
      <c r="F195" s="2070"/>
      <c r="G195" s="65" t="s">
        <v>59</v>
      </c>
      <c r="H195" s="2189"/>
      <c r="I195" s="2189"/>
      <c r="J195" s="2189"/>
      <c r="K195" s="2189"/>
    </row>
    <row r="196" spans="1:11" s="2187" customFormat="1" ht="24" customHeight="1" x14ac:dyDescent="0.35">
      <c r="A196" s="16">
        <v>63</v>
      </c>
      <c r="B196" s="2588" t="s">
        <v>66</v>
      </c>
      <c r="C196" s="2588"/>
      <c r="D196" s="2588"/>
      <c r="E196" s="2588"/>
      <c r="F196" s="2589"/>
      <c r="G196" s="66">
        <f>IN_SI_1!DA2</f>
        <v>0</v>
      </c>
      <c r="H196" s="2189"/>
      <c r="I196" s="2189"/>
      <c r="J196" s="2189"/>
      <c r="K196" s="2189"/>
    </row>
    <row r="197" spans="1:11" s="2187" customFormat="1" ht="4.5" customHeight="1" x14ac:dyDescent="0.35">
      <c r="A197" s="2235"/>
      <c r="B197" s="1901"/>
      <c r="C197" s="1901"/>
      <c r="D197" s="1901"/>
      <c r="E197" s="1901"/>
      <c r="F197" s="1902"/>
      <c r="G197" s="1902"/>
      <c r="H197" s="2189"/>
      <c r="I197" s="2189"/>
      <c r="J197" s="2189"/>
      <c r="K197" s="2189"/>
    </row>
    <row r="198" spans="1:11" s="2187" customFormat="1" ht="12.75" customHeight="1" x14ac:dyDescent="0.35">
      <c r="A198" s="16"/>
      <c r="B198" s="2066"/>
      <c r="C198" s="2067"/>
      <c r="D198" s="2068"/>
      <c r="E198" s="2069"/>
      <c r="F198" s="2070"/>
      <c r="G198" s="65" t="s">
        <v>35</v>
      </c>
      <c r="H198" s="2189"/>
      <c r="I198" s="2189"/>
      <c r="J198" s="2189"/>
      <c r="K198" s="2189"/>
    </row>
    <row r="199" spans="1:11" s="2187" customFormat="1" ht="24" customHeight="1" x14ac:dyDescent="0.35">
      <c r="A199" s="16">
        <v>64</v>
      </c>
      <c r="B199" s="2588" t="s">
        <v>67</v>
      </c>
      <c r="C199" s="2588"/>
      <c r="D199" s="2588"/>
      <c r="E199" s="2588"/>
      <c r="F199" s="2589"/>
      <c r="G199" s="66">
        <f>IN_SI_1!DB2</f>
        <v>0</v>
      </c>
      <c r="H199" s="2189"/>
      <c r="I199" s="2189"/>
      <c r="J199" s="2189"/>
      <c r="K199" s="2189"/>
    </row>
    <row r="200" spans="1:11" s="2187" customFormat="1" ht="4.5" customHeight="1" x14ac:dyDescent="0.35">
      <c r="A200" s="2235"/>
      <c r="B200" s="1901"/>
      <c r="C200" s="1901"/>
      <c r="D200" s="1901"/>
      <c r="E200" s="1901"/>
      <c r="F200" s="1902"/>
      <c r="G200" s="1902"/>
      <c r="H200" s="2189"/>
      <c r="I200" s="2189"/>
      <c r="J200" s="2189"/>
      <c r="K200" s="2189"/>
    </row>
    <row r="201" spans="1:11" s="2187" customFormat="1" ht="12.75" customHeight="1" x14ac:dyDescent="0.35">
      <c r="A201" s="16"/>
      <c r="B201" s="2066"/>
      <c r="C201" s="2067"/>
      <c r="D201" s="2068"/>
      <c r="E201" s="2069"/>
      <c r="F201" s="2070"/>
      <c r="G201" s="65" t="s">
        <v>35</v>
      </c>
      <c r="H201" s="2189"/>
      <c r="I201" s="2189"/>
      <c r="J201" s="2189"/>
      <c r="K201" s="2189"/>
    </row>
    <row r="202" spans="1:11" s="2187" customFormat="1" ht="24" customHeight="1" x14ac:dyDescent="0.35">
      <c r="A202" s="16">
        <v>65</v>
      </c>
      <c r="B202" s="2588" t="s">
        <v>68</v>
      </c>
      <c r="C202" s="2588"/>
      <c r="D202" s="2588"/>
      <c r="E202" s="2588"/>
      <c r="F202" s="2589"/>
      <c r="G202" s="66">
        <f>IN_SI_1!DC2</f>
        <v>0</v>
      </c>
      <c r="H202" s="2189"/>
      <c r="I202" s="2189"/>
      <c r="J202" s="2189"/>
      <c r="K202" s="2189"/>
    </row>
    <row r="203" spans="1:11" s="2187" customFormat="1" ht="4.5" customHeight="1" x14ac:dyDescent="0.35">
      <c r="A203" s="2235"/>
      <c r="B203" s="1901"/>
      <c r="C203" s="1901"/>
      <c r="D203" s="1901"/>
      <c r="E203" s="1901"/>
      <c r="F203" s="1902"/>
      <c r="G203" s="1902"/>
      <c r="H203" s="2189"/>
      <c r="I203" s="2189"/>
      <c r="J203" s="2189"/>
      <c r="K203" s="2189"/>
    </row>
    <row r="204" spans="1:11" s="2187" customFormat="1" ht="12.75" customHeight="1" x14ac:dyDescent="0.35">
      <c r="A204" s="16"/>
      <c r="B204" s="2066"/>
      <c r="C204" s="2067"/>
      <c r="D204" s="2068"/>
      <c r="E204" s="2069"/>
      <c r="F204" s="2070"/>
      <c r="G204" s="65" t="s">
        <v>37</v>
      </c>
      <c r="H204" s="2189"/>
      <c r="I204" s="2189"/>
      <c r="J204" s="2189"/>
      <c r="K204" s="2189"/>
    </row>
    <row r="205" spans="1:11" s="2187" customFormat="1" ht="24" customHeight="1" x14ac:dyDescent="0.35">
      <c r="A205" s="16">
        <v>66</v>
      </c>
      <c r="B205" s="2588" t="s">
        <v>69</v>
      </c>
      <c r="C205" s="2588"/>
      <c r="D205" s="2588"/>
      <c r="E205" s="2588"/>
      <c r="F205" s="2589"/>
      <c r="G205" s="66">
        <v>0</v>
      </c>
      <c r="H205" s="2189"/>
      <c r="I205" s="2189"/>
      <c r="J205" s="2189"/>
      <c r="K205" s="2189"/>
    </row>
    <row r="206" spans="1:11" s="2187" customFormat="1" ht="4.5" customHeight="1" x14ac:dyDescent="0.35">
      <c r="A206" s="2235"/>
      <c r="B206" s="1901"/>
      <c r="C206" s="1901"/>
      <c r="D206" s="1901"/>
      <c r="E206" s="1901"/>
      <c r="F206" s="1902"/>
      <c r="G206" s="1902"/>
      <c r="H206" s="2189"/>
      <c r="I206" s="2189"/>
      <c r="J206" s="2189"/>
      <c r="K206" s="2189"/>
    </row>
    <row r="207" spans="1:11" s="2187" customFormat="1" ht="12.75" customHeight="1" x14ac:dyDescent="0.35">
      <c r="A207" s="16"/>
      <c r="B207" s="2066"/>
      <c r="C207" s="2067"/>
      <c r="D207" s="2068"/>
      <c r="E207" s="2069"/>
      <c r="F207" s="2070"/>
      <c r="G207" s="65" t="s">
        <v>35</v>
      </c>
      <c r="H207" s="2189"/>
      <c r="I207" s="2189"/>
      <c r="J207" s="2189"/>
      <c r="K207" s="2189"/>
    </row>
    <row r="208" spans="1:11" s="2187" customFormat="1" ht="24" customHeight="1" x14ac:dyDescent="0.35">
      <c r="A208" s="16">
        <v>67</v>
      </c>
      <c r="B208" s="2588" t="s">
        <v>70</v>
      </c>
      <c r="C208" s="2588"/>
      <c r="D208" s="2588"/>
      <c r="E208" s="2588"/>
      <c r="F208" s="2589"/>
      <c r="G208" s="66">
        <v>0</v>
      </c>
      <c r="H208" s="2189"/>
      <c r="I208" s="2189"/>
      <c r="J208" s="2189"/>
      <c r="K208" s="2189"/>
    </row>
    <row r="209" spans="1:15" s="2187" customFormat="1" ht="14.15" x14ac:dyDescent="0.35">
      <c r="A209" s="16"/>
      <c r="B209" s="1901"/>
      <c r="C209" s="1901"/>
      <c r="D209" s="1901"/>
      <c r="E209" s="1901"/>
      <c r="F209" s="1902"/>
      <c r="G209" s="4"/>
      <c r="H209" s="2189"/>
      <c r="I209" s="2189"/>
      <c r="J209" s="2189"/>
      <c r="K209" s="2189"/>
    </row>
    <row r="210" spans="1:15" s="2187" customFormat="1" ht="31.2" customHeight="1" x14ac:dyDescent="0.35">
      <c r="A210" s="11"/>
      <c r="B210" s="2629" t="s">
        <v>71</v>
      </c>
      <c r="C210" s="2630"/>
      <c r="D210" s="2630"/>
      <c r="E210" s="2630"/>
      <c r="F210" s="2630"/>
      <c r="G210" s="2631"/>
      <c r="H210" s="2189"/>
      <c r="I210" s="2189"/>
      <c r="J210" s="2189"/>
      <c r="K210" s="2189"/>
    </row>
    <row r="211" spans="1:15" s="2187" customFormat="1" ht="10.75" x14ac:dyDescent="0.35">
      <c r="A211" s="11"/>
      <c r="B211" s="2632" t="s">
        <v>5714</v>
      </c>
      <c r="C211" s="2633"/>
      <c r="D211" s="2633"/>
      <c r="E211" s="2633"/>
      <c r="F211" s="2633"/>
      <c r="G211" s="2634"/>
      <c r="H211" s="2189"/>
      <c r="I211" s="2189"/>
      <c r="J211" s="2189"/>
      <c r="K211" s="2189"/>
    </row>
    <row r="212" spans="1:15" s="2187" customFormat="1" ht="10.75" x14ac:dyDescent="0.35">
      <c r="A212" s="11"/>
      <c r="B212" s="2635"/>
      <c r="C212" s="2636"/>
      <c r="D212" s="2636"/>
      <c r="E212" s="2636"/>
      <c r="F212" s="2636"/>
      <c r="G212" s="2637"/>
      <c r="H212" s="2189"/>
      <c r="I212" s="2189"/>
      <c r="J212" s="2189"/>
      <c r="K212" s="2189"/>
    </row>
    <row r="213" spans="1:15" ht="10.75" x14ac:dyDescent="0.35">
      <c r="B213" s="2635"/>
      <c r="C213" s="2636"/>
      <c r="D213" s="2636"/>
      <c r="E213" s="2636"/>
      <c r="F213" s="2636"/>
      <c r="G213" s="2637"/>
      <c r="H213" s="1546"/>
      <c r="I213" s="1546"/>
      <c r="J213" s="1546"/>
      <c r="K213" s="1546"/>
      <c r="L213" s="1501"/>
      <c r="M213" s="1501"/>
      <c r="N213" s="1501"/>
      <c r="O213" s="1501"/>
    </row>
    <row r="214" spans="1:15" ht="10.75" x14ac:dyDescent="0.35">
      <c r="B214" s="2635"/>
      <c r="C214" s="2636"/>
      <c r="D214" s="2636"/>
      <c r="E214" s="2636"/>
      <c r="F214" s="2636"/>
      <c r="G214" s="2637"/>
      <c r="H214" s="1546"/>
      <c r="I214" s="1546"/>
      <c r="J214" s="1546"/>
      <c r="K214" s="1546"/>
      <c r="L214" s="1501"/>
      <c r="M214" s="1501"/>
      <c r="N214" s="1501"/>
      <c r="O214" s="1501"/>
    </row>
    <row r="215" spans="1:15" ht="10.75" x14ac:dyDescent="0.35">
      <c r="B215" s="2638"/>
      <c r="C215" s="2639"/>
      <c r="D215" s="2639"/>
      <c r="E215" s="2639"/>
      <c r="F215" s="2639"/>
      <c r="G215" s="2640"/>
      <c r="H215" s="1501"/>
      <c r="I215" s="1501"/>
      <c r="J215" s="1501"/>
      <c r="K215" s="1501"/>
      <c r="L215" s="1501"/>
      <c r="M215" s="1501"/>
      <c r="N215" s="1501"/>
      <c r="O215" s="1501"/>
    </row>
    <row r="216" spans="1:15" ht="25.95" customHeight="1" x14ac:dyDescent="0.3">
      <c r="B216" s="2626" t="s">
        <v>72</v>
      </c>
      <c r="C216" s="2626"/>
      <c r="D216" s="2626"/>
      <c r="E216" s="2626"/>
      <c r="F216" s="2626"/>
      <c r="G216" s="2626"/>
      <c r="H216" s="1501"/>
      <c r="I216" s="1501"/>
      <c r="J216" s="1501"/>
      <c r="K216" s="1501"/>
      <c r="L216" s="1501"/>
      <c r="M216" s="1501"/>
      <c r="N216" s="1501"/>
      <c r="O216" s="1501"/>
    </row>
    <row r="217" spans="1:15" ht="43.2" customHeight="1" x14ac:dyDescent="0.35">
      <c r="C217" s="90"/>
      <c r="H217" s="1501"/>
      <c r="I217" s="1501"/>
      <c r="J217" s="1501"/>
      <c r="K217" s="1501"/>
      <c r="L217" s="1501"/>
      <c r="M217" s="1501"/>
      <c r="N217" s="1501"/>
      <c r="O217" s="1501"/>
    </row>
    <row r="218" spans="1:15" ht="38.5" customHeight="1" x14ac:dyDescent="0.3">
      <c r="B218" s="2627" t="s">
        <v>73</v>
      </c>
      <c r="C218" s="2627"/>
      <c r="D218" s="2627"/>
      <c r="E218" s="2627"/>
      <c r="F218" s="2627"/>
      <c r="G218" s="2627"/>
      <c r="H218" s="1501"/>
      <c r="I218" s="1501"/>
      <c r="J218" s="1501"/>
      <c r="K218" s="1501"/>
      <c r="L218" s="1501"/>
      <c r="M218" s="1501"/>
      <c r="N218" s="1501"/>
      <c r="O218" s="1501"/>
    </row>
    <row r="219" spans="1:15" x14ac:dyDescent="0.35">
      <c r="B219" s="1641"/>
      <c r="C219" s="2166"/>
      <c r="D219" s="1641"/>
      <c r="E219" s="1641"/>
      <c r="F219" s="1641"/>
      <c r="G219" s="1641"/>
      <c r="H219" s="1501"/>
      <c r="I219" s="1501"/>
      <c r="J219" s="1501"/>
      <c r="K219" s="1501"/>
      <c r="L219" s="1501"/>
      <c r="M219" s="1501"/>
      <c r="N219" s="1501"/>
      <c r="O219" s="1501"/>
    </row>
    <row r="220" spans="1:15" ht="31.95" customHeight="1" x14ac:dyDescent="0.35">
      <c r="B220" s="1641"/>
      <c r="C220" s="2166"/>
      <c r="D220" s="1641"/>
      <c r="E220" s="1641"/>
      <c r="F220" s="1641"/>
      <c r="G220" s="1641"/>
      <c r="H220" s="1501"/>
      <c r="I220" s="1501"/>
      <c r="J220" s="1501"/>
      <c r="K220" s="1501"/>
      <c r="L220" s="1501"/>
    </row>
    <row r="221" spans="1:15" ht="23.5" customHeight="1" x14ac:dyDescent="0.35">
      <c r="A221" s="2095"/>
      <c r="B221" s="3" t="s">
        <v>74</v>
      </c>
      <c r="C221" s="2186"/>
      <c r="D221" s="2185"/>
      <c r="E221" s="2185"/>
      <c r="F221" s="2185"/>
      <c r="G221" s="2185"/>
      <c r="H221" s="1501"/>
      <c r="I221" s="1501"/>
      <c r="J221" s="1501"/>
      <c r="K221" s="1501"/>
      <c r="L221" s="1501"/>
    </row>
    <row r="222" spans="1:15" ht="14.15" x14ac:dyDescent="0.35">
      <c r="A222" s="2189"/>
      <c r="B222" s="2510" t="s">
        <v>74</v>
      </c>
      <c r="C222" s="2511"/>
      <c r="D222" s="2512"/>
      <c r="E222" s="2512"/>
      <c r="F222" s="2512"/>
      <c r="G222" s="2185"/>
      <c r="H222" s="1501"/>
      <c r="I222" s="1501"/>
      <c r="J222" s="1501"/>
      <c r="K222" s="1501"/>
      <c r="L222" s="1501"/>
    </row>
    <row r="223" spans="1:15" ht="13.3" x14ac:dyDescent="0.35">
      <c r="A223" s="2513"/>
      <c r="B223" s="2188" t="s">
        <v>75</v>
      </c>
      <c r="C223" s="2188">
        <f>IF(COCOCO!$I$24&gt;0,1,0)</f>
        <v>1</v>
      </c>
      <c r="D223" s="2188"/>
      <c r="E223" s="2188"/>
      <c r="F223" s="2188"/>
      <c r="G223" s="2188"/>
      <c r="H223" s="1501"/>
      <c r="I223" s="1501"/>
      <c r="J223" s="1501"/>
      <c r="K223" s="1501"/>
      <c r="L223" s="1501"/>
    </row>
    <row r="224" spans="1:15" ht="13.3" x14ac:dyDescent="0.35">
      <c r="A224" s="2513"/>
      <c r="B224" s="2188" t="s">
        <v>76</v>
      </c>
      <c r="C224" s="2188">
        <f>IF(('t1'!$K$164+'t1'!$L$164)&gt;0,1,0)</f>
        <v>1</v>
      </c>
      <c r="D224" s="2188"/>
      <c r="E224" s="2188" t="s">
        <v>77</v>
      </c>
      <c r="F224" s="2188">
        <f>IF(COUNTIF('Squadratura 1'!J6:J162,"ERRORE")=0, 0,1)</f>
        <v>0</v>
      </c>
      <c r="G224" s="2188"/>
      <c r="H224" s="1501"/>
      <c r="I224" s="1501"/>
      <c r="J224" s="1501"/>
      <c r="K224" s="1501"/>
      <c r="L224" s="1501"/>
    </row>
    <row r="225" spans="1:12" ht="13.3" x14ac:dyDescent="0.35">
      <c r="A225" s="2513"/>
      <c r="B225" s="2188" t="s">
        <v>78</v>
      </c>
      <c r="C225" s="2188">
        <f>IF(SUM('1A'!E74:P74)&gt;0,1,0)</f>
        <v>1</v>
      </c>
      <c r="D225" s="2188"/>
      <c r="E225" s="2191" t="s">
        <v>79</v>
      </c>
      <c r="F225" s="2191">
        <f>IF(OR('Squadratura 2'!G164="ERRORE",'Squadratura 2'!L164="ERRORE"),1,0)</f>
        <v>0</v>
      </c>
      <c r="G225" s="2188"/>
      <c r="H225" s="1501"/>
      <c r="I225" s="1501"/>
      <c r="J225" s="1501"/>
      <c r="K225" s="1501"/>
      <c r="L225" s="1501"/>
    </row>
    <row r="226" spans="1:12" ht="13.3" x14ac:dyDescent="0.35">
      <c r="A226" s="2513"/>
      <c r="B226" s="2191" t="s">
        <v>80</v>
      </c>
      <c r="C226" s="2191">
        <f>IF((SUM('1B'!E51:L51))&gt;0,1,0)</f>
        <v>1</v>
      </c>
      <c r="D226" s="2191"/>
      <c r="E226" s="2188" t="s">
        <v>81</v>
      </c>
      <c r="F226" s="2188">
        <f>IF(OR('Squadratura 3'!M165="ERRORE",'Squadratura 3'!N165="ERRORE",'Squadratura 3'!Y165="ERRORE",'Squadratura 3'!Z165="ERRORE"),1,0)</f>
        <v>0</v>
      </c>
      <c r="G226" s="2191"/>
      <c r="H226" s="1501"/>
      <c r="I226" s="1501"/>
      <c r="J226" s="1501"/>
      <c r="K226" s="1501"/>
      <c r="L226" s="1501"/>
    </row>
    <row r="227" spans="1:12" x14ac:dyDescent="0.35">
      <c r="A227" s="2189"/>
      <c r="B227" s="2188" t="s">
        <v>82</v>
      </c>
      <c r="C227" s="2188">
        <f>IF((SUM('1C'!E56:P56))&gt;0,1,0)</f>
        <v>0</v>
      </c>
      <c r="D227" s="2188"/>
      <c r="E227" s="2188" t="s">
        <v>83</v>
      </c>
      <c r="F227" s="2188">
        <f>IF(COUNTIF('Squadratura 4'!I6:I162,"ERRORE")=0,0,1)</f>
        <v>0</v>
      </c>
      <c r="G227" s="2188"/>
      <c r="H227" s="1501"/>
      <c r="I227" s="1501"/>
      <c r="J227" s="1501"/>
      <c r="K227" s="1501"/>
      <c r="L227" s="1501"/>
    </row>
    <row r="228" spans="1:12" x14ac:dyDescent="0.35">
      <c r="A228" s="2189"/>
      <c r="B228" s="2188" t="s">
        <v>84</v>
      </c>
      <c r="C228" s="2188">
        <f>IF((SUM('1D'!C19:J19))&gt;0,1,0)</f>
        <v>0</v>
      </c>
      <c r="D228" s="2188"/>
      <c r="E228" s="2188" t="s">
        <v>85</v>
      </c>
      <c r="F228" s="2512">
        <f>IF(AND('SICI(1)'!$F$2="OK",'SICI(2)'!$F$2="OK",'SICI(3)'!$F$2="OK"),0,1)</f>
        <v>0</v>
      </c>
      <c r="G228" s="2188"/>
      <c r="H228" s="1501"/>
      <c r="I228" s="1501"/>
      <c r="J228" s="1501"/>
      <c r="K228" s="1501"/>
      <c r="L228" s="1501"/>
    </row>
    <row r="229" spans="1:12" x14ac:dyDescent="0.35">
      <c r="A229" s="2189"/>
      <c r="B229" s="2188" t="s">
        <v>86</v>
      </c>
      <c r="C229" s="2188">
        <f>IF(('1E'!$Q$52+'1E'!$R$52)&gt;0,1,0)</f>
        <v>1</v>
      </c>
      <c r="D229" s="2188"/>
      <c r="E229" s="2188" t="s">
        <v>87</v>
      </c>
      <c r="F229" s="2512">
        <f>IF('Squadratura 6'!$C$4="OK",0,1)</f>
        <v>0</v>
      </c>
      <c r="G229" s="2188"/>
      <c r="H229" s="1501"/>
      <c r="I229" s="1501"/>
      <c r="J229" s="1501"/>
      <c r="K229" s="1501"/>
      <c r="L229" s="1501"/>
    </row>
    <row r="230" spans="1:12" x14ac:dyDescent="0.35">
      <c r="A230" s="2189"/>
      <c r="B230" s="2188" t="s">
        <v>88</v>
      </c>
      <c r="C230" s="2188">
        <f>IF((SUM('1F'!E61:L61))&gt;0,1,0)</f>
        <v>1</v>
      </c>
      <c r="D230" s="2188"/>
      <c r="E230" s="2188" t="s">
        <v>89</v>
      </c>
      <c r="F230" s="2188">
        <f>IF(OR('Squadratura 8'!E51="ERRORE",'Squadratura 8'!H51="ERRORE"),1,0)</f>
        <v>0</v>
      </c>
      <c r="G230" s="2188"/>
      <c r="H230" s="1501"/>
      <c r="I230" s="1501"/>
      <c r="J230" s="1501"/>
      <c r="K230" s="1501"/>
      <c r="L230" s="1501"/>
    </row>
    <row r="231" spans="1:12" x14ac:dyDescent="0.35">
      <c r="A231" s="2189"/>
      <c r="B231" s="2188" t="s">
        <v>90</v>
      </c>
      <c r="C231" s="2188">
        <f>IF((SUM('1G'!AA121))&gt;0,1,0)</f>
        <v>0</v>
      </c>
      <c r="D231" s="2188"/>
      <c r="E231" s="2188" t="s">
        <v>91</v>
      </c>
      <c r="F231" s="2512">
        <f>IF(OR('t15(1)'!H6&lt;&gt;"OK",'t15(2)'!H4&lt;&gt;"OK",'t15(3)'!H4&lt;&gt;"OK"),1,0)</f>
        <v>0</v>
      </c>
      <c r="G231" s="2188"/>
      <c r="H231" s="1501"/>
      <c r="I231" s="1501"/>
      <c r="J231" s="1501"/>
      <c r="K231" s="1501"/>
      <c r="L231" s="1501"/>
    </row>
    <row r="232" spans="1:12" x14ac:dyDescent="0.35">
      <c r="A232" s="2189"/>
      <c r="B232" s="2188" t="s">
        <v>92</v>
      </c>
      <c r="C232" s="2188">
        <f>IF((SUM('1SD'!E18:L18))&gt;0,1,0)</f>
        <v>0</v>
      </c>
      <c r="D232" s="2188"/>
      <c r="E232" s="2188" t="s">
        <v>93</v>
      </c>
      <c r="F232" s="2188">
        <f>IF(COUNTIF('Incongruenze 1 e 11'!D5:D7,"OK")=3,0,1)</f>
        <v>0</v>
      </c>
      <c r="G232" s="2546"/>
      <c r="H232" s="1501"/>
      <c r="I232" s="1501"/>
      <c r="J232" s="1501"/>
      <c r="K232" s="1501"/>
      <c r="L232" s="1501"/>
    </row>
    <row r="233" spans="1:12" x14ac:dyDescent="0.35">
      <c r="A233" s="2189"/>
      <c r="B233" s="2188" t="s">
        <v>94</v>
      </c>
      <c r="C233" s="2188">
        <f>IF((SUM('t2'!C23:P23))&gt;0,1,0)</f>
        <v>1</v>
      </c>
      <c r="D233" s="2188"/>
      <c r="E233" s="2188" t="s">
        <v>95</v>
      </c>
      <c r="F233" s="2188">
        <f>IF(COUNTIF('Incongruenza 2'!I6:I162,"ERRORE")=0,0,1)</f>
        <v>0</v>
      </c>
      <c r="G233" s="2188"/>
      <c r="H233" s="1501"/>
      <c r="I233" s="1501"/>
      <c r="J233" s="1501"/>
      <c r="K233" s="1501"/>
      <c r="L233" s="1501"/>
    </row>
    <row r="234" spans="1:12" x14ac:dyDescent="0.35">
      <c r="A234" s="2189"/>
      <c r="B234" s="2188" t="s">
        <v>96</v>
      </c>
      <c r="C234" s="2188">
        <f>IF(t2A!$T$29&gt;0,1,0)</f>
        <v>1</v>
      </c>
      <c r="D234" s="2188"/>
      <c r="E234" s="2188" t="s">
        <v>97</v>
      </c>
      <c r="F234" s="2188">
        <f>IF(COUNTIF('Incongruenze 3 12 e 13'!D5:D7,"OK")=3,0,1)</f>
        <v>0</v>
      </c>
      <c r="G234" s="2188"/>
      <c r="H234" s="1501"/>
      <c r="I234" s="1501"/>
      <c r="J234" s="1501"/>
      <c r="K234" s="1501"/>
      <c r="L234" s="1501"/>
    </row>
    <row r="235" spans="1:12" x14ac:dyDescent="0.35">
      <c r="A235" s="2189"/>
      <c r="B235" s="2188" t="s">
        <v>98</v>
      </c>
      <c r="C235" s="2188">
        <f>IF((SUM('t3'!C164:P164))&gt;0,1,0)</f>
        <v>1</v>
      </c>
      <c r="D235" s="2188"/>
      <c r="E235" s="2188" t="s">
        <v>99</v>
      </c>
      <c r="F235" s="2188">
        <f>IF('t14'!G23=1,0,IF(OR(AND('Incongruenza 4 e controlli t14'!F21=" ",'Incongruenza 4 e controlli t14'!F23=" "),AND('Incongruenza 4 e controlli t14'!F21="OK",'Incongruenza 4 e controlli t14'!F23="OK")),0,1))</f>
        <v>0</v>
      </c>
      <c r="G235" s="2188"/>
      <c r="H235" s="1501"/>
      <c r="I235" s="1501"/>
      <c r="J235" s="1501"/>
      <c r="K235" s="1501"/>
      <c r="L235" s="1501"/>
    </row>
    <row r="236" spans="1:12" x14ac:dyDescent="0.35">
      <c r="A236" s="2189"/>
      <c r="B236" s="2188" t="s">
        <v>100</v>
      </c>
      <c r="C236" s="2188">
        <f>IF(('t4'!$FD$164)&gt;0,1,0)</f>
        <v>1</v>
      </c>
      <c r="D236" s="2188"/>
      <c r="E236" s="2188" t="s">
        <v>101</v>
      </c>
      <c r="F236" s="2188">
        <f>IF(COUNTIF('Incongruenza 5'!G6:G162,"ERRORE")=0,0,1)</f>
        <v>0</v>
      </c>
      <c r="G236" s="2188"/>
      <c r="H236" s="1501"/>
      <c r="I236" s="1501"/>
      <c r="J236" s="1501"/>
      <c r="K236" s="1501"/>
      <c r="L236" s="1501"/>
    </row>
    <row r="237" spans="1:12" x14ac:dyDescent="0.35">
      <c r="A237" s="2189"/>
      <c r="B237" s="2188" t="s">
        <v>102</v>
      </c>
      <c r="C237" s="2188">
        <f>IF(('t5'!$U$165+'t5'!$V$165)&gt;0,1,0)</f>
        <v>1</v>
      </c>
      <c r="D237" s="2188"/>
      <c r="E237" s="2188" t="s">
        <v>103</v>
      </c>
      <c r="F237" s="2188">
        <f>IF(COUNTIF('Incongruenza 6'!E6:E162,"ERRORE")=0,0,1)</f>
        <v>0</v>
      </c>
      <c r="G237" s="2188"/>
      <c r="H237" s="1501"/>
      <c r="I237" s="1501"/>
      <c r="J237" s="1501"/>
      <c r="K237" s="1501"/>
      <c r="L237" s="1501"/>
    </row>
    <row r="238" spans="1:12" x14ac:dyDescent="0.35">
      <c r="A238" s="2189"/>
      <c r="B238" s="2188" t="s">
        <v>104</v>
      </c>
      <c r="C238" s="2188">
        <f>IF(('t6'!$U$165+'t6'!$V$165)&gt;0,1,0)</f>
        <v>1</v>
      </c>
      <c r="D238" s="2188"/>
      <c r="E238" s="2188" t="s">
        <v>105</v>
      </c>
      <c r="F238" s="2188">
        <f>IF(COUNTIF('Incongruenza 7'!I6:I162,"ERRORE")=0,0,1)</f>
        <v>0</v>
      </c>
      <c r="G238" s="2192"/>
      <c r="H238" s="1501"/>
      <c r="I238" s="1501"/>
      <c r="J238" s="1501"/>
      <c r="K238" s="1501"/>
      <c r="L238" s="1501"/>
    </row>
    <row r="239" spans="1:12" x14ac:dyDescent="0.35">
      <c r="A239" s="2189"/>
      <c r="B239" s="2188" t="s">
        <v>106</v>
      </c>
      <c r="C239" s="2188">
        <f>IF(('t7'!$W$164+'t7'!$X$164)&gt;0,1,0)</f>
        <v>1</v>
      </c>
      <c r="D239" s="2188"/>
      <c r="E239" s="2188" t="s">
        <v>107</v>
      </c>
      <c r="F239" s="2188">
        <f>IF(COUNTIF('Incongruenza 8'!J6:J162,"ERRORE")=0,0,1)</f>
        <v>0</v>
      </c>
      <c r="G239" s="2188"/>
      <c r="H239" s="1501"/>
      <c r="I239" s="1501"/>
      <c r="J239" s="1501"/>
      <c r="K239" s="1501"/>
      <c r="L239" s="1501"/>
    </row>
    <row r="240" spans="1:12" x14ac:dyDescent="0.35">
      <c r="A240" s="2189"/>
      <c r="B240" s="2188" t="s">
        <v>108</v>
      </c>
      <c r="C240" s="2188">
        <f>IF(('t8'!$AA$164+'t8'!$AB$164)&gt;0,1,0)</f>
        <v>1</v>
      </c>
      <c r="D240" s="2188"/>
      <c r="E240" s="2188" t="s">
        <v>109</v>
      </c>
      <c r="F240" s="2188">
        <f>IF(OR('t15(1)'!H13&lt;&gt;"OK",'t15(2)'!H11&lt;&gt;"OK",'t15(3)'!H11&lt;&gt;"OK"),1,0)</f>
        <v>0</v>
      </c>
      <c r="G240" s="2188"/>
      <c r="H240" s="1501"/>
      <c r="I240" s="1501"/>
      <c r="J240" s="1501"/>
      <c r="K240" s="1501"/>
      <c r="L240" s="1501"/>
    </row>
    <row r="241" spans="1:12" x14ac:dyDescent="0.35">
      <c r="A241" s="2189"/>
      <c r="B241" s="2188" t="s">
        <v>110</v>
      </c>
      <c r="C241" s="2188">
        <f>IF(('t9'!$O$164+'t9'!$P$164)&gt;0,1,0)</f>
        <v>1</v>
      </c>
      <c r="D241" s="2188"/>
      <c r="E241" s="2188" t="s">
        <v>111</v>
      </c>
      <c r="F241" s="2188">
        <f>IF(COUNTIF('Incongruenza 10'!K23:L23,"OK")=2,0,1)</f>
        <v>1</v>
      </c>
      <c r="G241" s="2188"/>
      <c r="H241" s="1501"/>
      <c r="I241" s="1501"/>
      <c r="J241" s="1501"/>
      <c r="K241" s="1501"/>
      <c r="L241" s="1501"/>
    </row>
    <row r="242" spans="1:12" x14ac:dyDescent="0.35">
      <c r="A242" s="2189"/>
      <c r="B242" s="2188" t="s">
        <v>112</v>
      </c>
      <c r="C242" s="2188">
        <f>IF(('t10'!$AU$164+'t10'!$AV$164)&gt;0,1,0)</f>
        <v>1</v>
      </c>
      <c r="D242" s="2188"/>
      <c r="E242" s="2188" t="s">
        <v>113</v>
      </c>
      <c r="F242" s="2188">
        <f>IF(COUNTIF('Incongruenze 1 e 11'!D13:D21,"OK")=7,0,1)</f>
        <v>0</v>
      </c>
      <c r="G242" s="2188"/>
    </row>
    <row r="243" spans="1:12" x14ac:dyDescent="0.35">
      <c r="A243" s="2189"/>
      <c r="B243" s="2188" t="s">
        <v>114</v>
      </c>
      <c r="C243" s="2188">
        <f>IF(('t11'!$W$166+'t11'!$X$166)&gt;0,1,0)</f>
        <v>1</v>
      </c>
      <c r="D243" s="2188"/>
      <c r="E243" s="2188" t="s">
        <v>115</v>
      </c>
      <c r="F243" s="2188">
        <f>IF(COUNTIF('Incongruenze 3 12 e 13'!D13:D14,"OK")=2,0,1)</f>
        <v>0</v>
      </c>
      <c r="G243" s="2546"/>
    </row>
    <row r="244" spans="1:12" x14ac:dyDescent="0.35">
      <c r="A244" s="2189"/>
      <c r="B244" s="2188" t="s">
        <v>116</v>
      </c>
      <c r="C244" s="2188">
        <f>IF(('t12'!$I$164+'t12'!$C$164)&gt;0,1,0)</f>
        <v>1</v>
      </c>
      <c r="D244" s="2188"/>
      <c r="E244" s="2188" t="s">
        <v>117</v>
      </c>
      <c r="F244" s="2188">
        <f>IF(COUNTIF('Incongruenze 3 12 e 13'!D20,"OK")=1,0,1)</f>
        <v>0</v>
      </c>
      <c r="G244" s="2546"/>
    </row>
    <row r="245" spans="1:12" x14ac:dyDescent="0.35">
      <c r="A245" s="2189"/>
      <c r="B245" s="2188" t="s">
        <v>118</v>
      </c>
      <c r="C245" s="2188">
        <f>IF(('t13'!$AC$164)&gt;0,1,0)</f>
        <v>1</v>
      </c>
      <c r="D245" s="2188"/>
      <c r="E245" s="2188" t="s">
        <v>119</v>
      </c>
      <c r="F245" s="2188">
        <f>IF(COUNTIF('Incongruenza 14'!G6:G162,"ERRORE")=0,0,1)</f>
        <v>0</v>
      </c>
      <c r="G245" s="2188"/>
    </row>
    <row r="246" spans="1:12" x14ac:dyDescent="0.35">
      <c r="A246" s="2189"/>
      <c r="B246" s="2188" t="s">
        <v>120</v>
      </c>
      <c r="C246" s="2188">
        <f>IF(('Incongruenza 4 e controlli t14'!$C$36)&gt;0,1,0)</f>
        <v>1</v>
      </c>
      <c r="D246" s="2188"/>
      <c r="E246" s="2188" t="s">
        <v>121</v>
      </c>
      <c r="F246" s="2188">
        <f>IF(AND('Incongruenza 15'!$E$5="OK",'Incongruenza 15'!$F$5="OK",'Incongruenza 15'!$G$5="OK"),0,1)</f>
        <v>1</v>
      </c>
      <c r="G246" s="2188"/>
    </row>
    <row r="247" spans="1:12" x14ac:dyDescent="0.35">
      <c r="A247" s="2189"/>
      <c r="B247" s="2188" t="s">
        <v>122</v>
      </c>
      <c r="C247" s="2188">
        <f>IF(('t15(1)'!C92+'t15(1)'!G92+'t15(2)'!C76+'t15(2)'!G68+'t15(3)'!C78+'t15(3)'!G73)&gt;0,1,0)</f>
        <v>1</v>
      </c>
      <c r="D247" s="2188"/>
      <c r="E247" s="2188" t="s">
        <v>123</v>
      </c>
      <c r="F247" s="2188">
        <f>IF(OR('SICI(1)'!F6&lt;&gt;"OK",'SICI(2)'!F6&lt;&gt;"ok",'SICI(3)'!F6&lt;&gt;"ok"),1,0)</f>
        <v>0</v>
      </c>
      <c r="G247" s="2188"/>
    </row>
    <row r="248" spans="1:12" x14ac:dyDescent="0.35">
      <c r="A248" s="2189"/>
      <c r="B248" s="2188" t="s">
        <v>124</v>
      </c>
      <c r="C248" s="2188">
        <f>IF(('SICI(1)'!$N$9+'SICI(2)'!$N$9+'SICI(3)'!$N$9)&gt;0,1,0)</f>
        <v>1</v>
      </c>
      <c r="D248" s="2188"/>
      <c r="E248" s="2188" t="s">
        <v>125</v>
      </c>
      <c r="F248" s="2188">
        <f>IF(('t12'!$M$5)&gt;0,1,0)</f>
        <v>0</v>
      </c>
      <c r="G248" s="2188"/>
    </row>
    <row r="249" spans="1:12" x14ac:dyDescent="0.35">
      <c r="A249" s="2189"/>
      <c r="B249" s="2188" t="s">
        <v>126</v>
      </c>
      <c r="C249" s="2188">
        <f>IF(('Tabella Riconciliazione'!$F$36)&gt;0,1,0)</f>
        <v>1</v>
      </c>
      <c r="D249" s="2188"/>
      <c r="E249" s="2188"/>
      <c r="F249" s="2188"/>
      <c r="G249" s="2547"/>
    </row>
    <row r="250" spans="1:12" x14ac:dyDescent="0.35">
      <c r="A250" s="2189"/>
      <c r="B250" s="2192"/>
      <c r="C250" s="2192"/>
      <c r="D250" s="2188"/>
      <c r="E250" s="2188"/>
      <c r="F250" s="2188"/>
      <c r="G250" s="2547"/>
    </row>
    <row r="251" spans="1:12" x14ac:dyDescent="0.35">
      <c r="A251" s="2095"/>
      <c r="B251" s="2192"/>
      <c r="C251" s="2192"/>
      <c r="D251" s="2188"/>
      <c r="E251" s="2188"/>
      <c r="F251" s="2188"/>
      <c r="G251" s="2547"/>
    </row>
    <row r="252" spans="1:12" x14ac:dyDescent="0.35">
      <c r="A252" s="2095"/>
      <c r="B252" s="2192"/>
      <c r="C252" s="2192"/>
      <c r="D252" s="2188"/>
      <c r="E252" s="2547"/>
      <c r="F252" s="2547"/>
      <c r="G252" s="2547"/>
    </row>
    <row r="253" spans="1:12" x14ac:dyDescent="0.35">
      <c r="A253" s="2095"/>
      <c r="B253" s="2192"/>
      <c r="C253" s="2192"/>
      <c r="D253" s="2547"/>
      <c r="E253" s="2547"/>
      <c r="F253" s="2185"/>
      <c r="G253" s="2547"/>
    </row>
    <row r="254" spans="1:12" x14ac:dyDescent="0.35">
      <c r="A254" s="2095"/>
      <c r="B254" s="2548"/>
      <c r="C254" s="2548"/>
      <c r="D254" s="2547"/>
      <c r="E254" s="2547"/>
      <c r="F254" s="2185"/>
      <c r="G254" s="2185"/>
    </row>
    <row r="255" spans="1:12" x14ac:dyDescent="0.35">
      <c r="A255" s="2095"/>
      <c r="B255" s="2548"/>
      <c r="C255" s="2548"/>
      <c r="D255" s="2547"/>
      <c r="E255" s="2185"/>
      <c r="F255" s="2185"/>
      <c r="G255" s="2185"/>
    </row>
    <row r="256" spans="1:12" x14ac:dyDescent="0.35">
      <c r="A256" s="2095"/>
      <c r="B256" s="2548"/>
      <c r="C256" s="2548"/>
      <c r="D256" s="2547"/>
      <c r="E256" s="2185"/>
      <c r="F256" s="2185"/>
      <c r="G256" s="2185"/>
    </row>
    <row r="257" spans="1:7" x14ac:dyDescent="0.35">
      <c r="A257" s="2095"/>
      <c r="B257" s="2548"/>
      <c r="C257" s="2548"/>
      <c r="D257" s="2547"/>
      <c r="E257" s="2185"/>
      <c r="F257" s="2185"/>
      <c r="G257" s="2185"/>
    </row>
    <row r="258" spans="1:7" x14ac:dyDescent="0.35">
      <c r="A258" s="2095"/>
      <c r="B258" s="2547"/>
      <c r="C258" s="2549"/>
      <c r="D258" s="2185"/>
      <c r="E258" s="2185"/>
      <c r="F258" s="2185"/>
      <c r="G258" s="2185"/>
    </row>
    <row r="259" spans="1:7" x14ac:dyDescent="0.35">
      <c r="A259" s="2095"/>
      <c r="B259" s="2185"/>
      <c r="C259" s="2185"/>
      <c r="D259" s="2185"/>
      <c r="E259" s="2185"/>
      <c r="F259" s="2185"/>
      <c r="G259" s="2185"/>
    </row>
    <row r="260" spans="1:7" x14ac:dyDescent="0.35">
      <c r="A260" s="2095"/>
      <c r="B260" s="2185"/>
      <c r="C260" s="2185"/>
      <c r="D260" s="2185"/>
      <c r="E260" s="2185"/>
      <c r="F260" s="2185"/>
      <c r="G260" s="2185"/>
    </row>
    <row r="261" spans="1:7" x14ac:dyDescent="0.35">
      <c r="A261" s="2095"/>
      <c r="B261" s="2185"/>
      <c r="C261" s="2185"/>
      <c r="D261" s="2185"/>
      <c r="E261" s="2185"/>
      <c r="F261" s="2185"/>
      <c r="G261" s="2185"/>
    </row>
    <row r="262" spans="1:7" x14ac:dyDescent="0.35">
      <c r="A262" s="2095"/>
      <c r="B262" s="2185"/>
      <c r="C262" s="2185"/>
      <c r="D262" s="2185"/>
      <c r="E262" s="2185"/>
      <c r="F262" s="2185"/>
      <c r="G262" s="2185"/>
    </row>
    <row r="263" spans="1:7" x14ac:dyDescent="0.35">
      <c r="A263" s="2095"/>
      <c r="B263" s="2185"/>
      <c r="C263" s="2185"/>
      <c r="D263" s="2185"/>
      <c r="E263" s="2185"/>
      <c r="F263" s="2185"/>
      <c r="G263" s="2185"/>
    </row>
    <row r="264" spans="1:7" x14ac:dyDescent="0.35">
      <c r="A264" s="2095"/>
      <c r="B264" s="2185"/>
      <c r="C264" s="2185"/>
      <c r="D264" s="2185"/>
      <c r="E264" s="2185"/>
      <c r="F264" s="2185"/>
      <c r="G264" s="2185"/>
    </row>
    <row r="265" spans="1:7" x14ac:dyDescent="0.35">
      <c r="A265" s="2095"/>
      <c r="B265" s="2185"/>
      <c r="C265" s="2185"/>
      <c r="D265" s="2185"/>
      <c r="E265" s="2185"/>
      <c r="F265" s="2185"/>
      <c r="G265" s="2185"/>
    </row>
    <row r="266" spans="1:7" x14ac:dyDescent="0.35">
      <c r="A266" s="2095"/>
      <c r="B266" s="2185"/>
      <c r="C266" s="2185"/>
      <c r="D266" s="2185"/>
      <c r="E266" s="2185"/>
      <c r="F266" s="2185"/>
      <c r="G266" s="2185"/>
    </row>
    <row r="267" spans="1:7" x14ac:dyDescent="0.35">
      <c r="A267" s="2095"/>
      <c r="B267" s="2185"/>
      <c r="C267" s="2185"/>
      <c r="D267" s="2185"/>
      <c r="E267" s="2185"/>
      <c r="F267" s="2185"/>
      <c r="G267" s="2185"/>
    </row>
    <row r="268" spans="1:7" x14ac:dyDescent="0.35">
      <c r="A268" s="2095"/>
      <c r="B268" s="2185"/>
      <c r="C268" s="2185"/>
      <c r="D268" s="2185"/>
      <c r="E268" s="2185"/>
      <c r="F268" s="2185"/>
      <c r="G268" s="2185"/>
    </row>
    <row r="269" spans="1:7" x14ac:dyDescent="0.35">
      <c r="A269" s="2095"/>
      <c r="B269" s="2185"/>
      <c r="C269" s="2185"/>
      <c r="D269" s="2185"/>
      <c r="E269" s="2185"/>
      <c r="F269" s="2185"/>
      <c r="G269" s="2185"/>
    </row>
    <row r="270" spans="1:7" x14ac:dyDescent="0.35">
      <c r="A270" s="2095"/>
      <c r="B270" s="2185"/>
      <c r="C270" s="2185"/>
      <c r="D270" s="2185"/>
      <c r="E270" s="2185"/>
      <c r="F270" s="2185"/>
      <c r="G270" s="2185"/>
    </row>
    <row r="271" spans="1:7" x14ac:dyDescent="0.35">
      <c r="A271" s="2095"/>
      <c r="B271" s="2185"/>
      <c r="C271" s="2185"/>
      <c r="D271" s="2185"/>
      <c r="E271" s="2185"/>
      <c r="F271" s="2185"/>
      <c r="G271" s="2185"/>
    </row>
    <row r="272" spans="1:7" x14ac:dyDescent="0.35">
      <c r="A272" s="2095"/>
      <c r="B272" s="2185"/>
      <c r="C272" s="2185"/>
      <c r="D272" s="2185"/>
      <c r="E272" s="2185"/>
      <c r="F272" s="2185"/>
      <c r="G272" s="2185"/>
    </row>
    <row r="273" spans="1:7" x14ac:dyDescent="0.35">
      <c r="A273" s="2095"/>
      <c r="B273" s="2185"/>
      <c r="C273" s="2185"/>
      <c r="D273" s="2185"/>
      <c r="E273" s="2185"/>
      <c r="F273" s="2185"/>
      <c r="G273" s="2185"/>
    </row>
    <row r="274" spans="1:7" x14ac:dyDescent="0.35">
      <c r="A274" s="2095"/>
      <c r="B274" s="2185"/>
      <c r="C274" s="2185"/>
      <c r="D274" s="2185"/>
      <c r="E274" s="2185"/>
      <c r="F274" s="2185"/>
      <c r="G274" s="2185"/>
    </row>
    <row r="275" spans="1:7" x14ac:dyDescent="0.35">
      <c r="A275" s="2095"/>
      <c r="B275" s="2185"/>
      <c r="C275" s="2185"/>
      <c r="D275" s="2185"/>
      <c r="E275" s="2185"/>
      <c r="F275" s="2185"/>
      <c r="G275" s="2185"/>
    </row>
    <row r="276" spans="1:7" x14ac:dyDescent="0.35">
      <c r="A276" s="2095"/>
      <c r="B276" s="2185"/>
      <c r="C276" s="2185"/>
      <c r="D276" s="2185"/>
      <c r="E276" s="2185"/>
      <c r="F276" s="2185"/>
      <c r="G276" s="2185"/>
    </row>
    <row r="277" spans="1:7" x14ac:dyDescent="0.35">
      <c r="A277" s="2095"/>
      <c r="B277" s="2185"/>
      <c r="C277" s="2185"/>
      <c r="D277" s="2185"/>
      <c r="E277" s="2185"/>
      <c r="F277" s="2185"/>
      <c r="G277" s="2185"/>
    </row>
    <row r="278" spans="1:7" x14ac:dyDescent="0.35">
      <c r="B278" s="1641"/>
      <c r="C278" s="1641"/>
      <c r="D278" s="1641"/>
      <c r="E278" s="1641"/>
      <c r="F278" s="1641"/>
      <c r="G278" s="1641"/>
    </row>
    <row r="279" spans="1:7" x14ac:dyDescent="0.35">
      <c r="B279" s="1641"/>
      <c r="C279" s="1641"/>
      <c r="D279" s="1641"/>
      <c r="E279" s="1641"/>
      <c r="F279" s="1641"/>
      <c r="G279" s="1641"/>
    </row>
    <row r="280" spans="1:7" x14ac:dyDescent="0.35">
      <c r="E280" s="1641"/>
      <c r="F280" s="1641"/>
    </row>
  </sheetData>
  <sheetProtection password="8611" sheet="1" selectLockedCells="1"/>
  <mergeCells count="96">
    <mergeCell ref="B178:F178"/>
    <mergeCell ref="B181:F181"/>
    <mergeCell ref="B184:F184"/>
    <mergeCell ref="B187:F187"/>
    <mergeCell ref="B208:F208"/>
    <mergeCell ref="B190:F190"/>
    <mergeCell ref="B193:F193"/>
    <mergeCell ref="B196:F196"/>
    <mergeCell ref="B199:F199"/>
    <mergeCell ref="B202:F202"/>
    <mergeCell ref="B205:F205"/>
    <mergeCell ref="B109:F109"/>
    <mergeCell ref="B85:F85"/>
    <mergeCell ref="B88:F88"/>
    <mergeCell ref="A90:F90"/>
    <mergeCell ref="B142:F142"/>
    <mergeCell ref="A96:F96"/>
    <mergeCell ref="B91:F91"/>
    <mergeCell ref="B94:F94"/>
    <mergeCell ref="B139:F139"/>
    <mergeCell ref="B216:G216"/>
    <mergeCell ref="B218:G218"/>
    <mergeCell ref="B112:F112"/>
    <mergeCell ref="B115:F115"/>
    <mergeCell ref="B118:F118"/>
    <mergeCell ref="B121:F121"/>
    <mergeCell ref="B210:G210"/>
    <mergeCell ref="B211:G215"/>
    <mergeCell ref="B133:F133"/>
    <mergeCell ref="B136:F136"/>
    <mergeCell ref="B124:F124"/>
    <mergeCell ref="B127:F127"/>
    <mergeCell ref="B130:F130"/>
    <mergeCell ref="B145:F145"/>
    <mergeCell ref="B172:F172"/>
    <mergeCell ref="B175:F175"/>
    <mergeCell ref="B59:F59"/>
    <mergeCell ref="B62:F62"/>
    <mergeCell ref="G65:G79"/>
    <mergeCell ref="A81:F81"/>
    <mergeCell ref="B106:F106"/>
    <mergeCell ref="B82:E82"/>
    <mergeCell ref="B97:E97"/>
    <mergeCell ref="B100:E100"/>
    <mergeCell ref="B103:E103"/>
    <mergeCell ref="A99:F99"/>
    <mergeCell ref="B46:E46"/>
    <mergeCell ref="B48:E48"/>
    <mergeCell ref="B50:E50"/>
    <mergeCell ref="B53:F53"/>
    <mergeCell ref="B56:F56"/>
    <mergeCell ref="B30:G30"/>
    <mergeCell ref="B33:C33"/>
    <mergeCell ref="B34:C34"/>
    <mergeCell ref="B41:G41"/>
    <mergeCell ref="B44:E44"/>
    <mergeCell ref="B36:G36"/>
    <mergeCell ref="B39:C39"/>
    <mergeCell ref="B25:C25"/>
    <mergeCell ref="D25:E25"/>
    <mergeCell ref="F25:G25"/>
    <mergeCell ref="B26:C26"/>
    <mergeCell ref="D26:E26"/>
    <mergeCell ref="F26:G26"/>
    <mergeCell ref="B23:C23"/>
    <mergeCell ref="D23:E23"/>
    <mergeCell ref="F23:G23"/>
    <mergeCell ref="B24:C24"/>
    <mergeCell ref="D24:E24"/>
    <mergeCell ref="F24:G24"/>
    <mergeCell ref="F19:G19"/>
    <mergeCell ref="G20:G21"/>
    <mergeCell ref="B22:C22"/>
    <mergeCell ref="D22:E22"/>
    <mergeCell ref="F22:G22"/>
    <mergeCell ref="B169:F169"/>
    <mergeCell ref="B148:F148"/>
    <mergeCell ref="B151:F151"/>
    <mergeCell ref="C2:F2"/>
    <mergeCell ref="C3:E3"/>
    <mergeCell ref="B6:G6"/>
    <mergeCell ref="E8:G8"/>
    <mergeCell ref="E9:G9"/>
    <mergeCell ref="E10:G10"/>
    <mergeCell ref="E11:G11"/>
    <mergeCell ref="E12:G12"/>
    <mergeCell ref="D15:G15"/>
    <mergeCell ref="B16:G16"/>
    <mergeCell ref="G17:G18"/>
    <mergeCell ref="B19:C19"/>
    <mergeCell ref="D19:E19"/>
    <mergeCell ref="B154:F154"/>
    <mergeCell ref="B157:F157"/>
    <mergeCell ref="B160:F160"/>
    <mergeCell ref="B163:F163"/>
    <mergeCell ref="B166:F166"/>
  </mergeCells>
  <dataValidations count="3">
    <dataValidation type="list" allowBlank="1" showInputMessage="1" showErrorMessage="1" sqref="F13">
      <formula1>COMUNE_DESC</formula1>
    </dataValidation>
    <dataValidation type="whole" allowBlank="1" showInputMessage="1" showErrorMessage="1" errorTitle="ATTENZIONE" error="INSERIRE SOLO VALORI NUMERICI INTERI" sqref="G53 G88 G142 G139 G136 G133 G130 G127 G124 G121 G118 G115 G112 G62 G85 G56 G91 G82 F65:F79 G97 G59 G103 G100 G94 G109 G106 G145 G148 G151:G152 G154 G157 G160 G166 G163 G169:G170 G202 G172 G205 G184 G175 G181 G178 G187 G190 G193 G199 G208 G196">
      <formula1>0</formula1>
      <formula2>999999999999</formula2>
    </dataValidation>
    <dataValidation type="textLength" allowBlank="1" showInputMessage="1" showErrorMessage="1" errorTitle="ATTENZIONE ! ! !" error="E' stato superato il limite di 1500 caratteri" sqref="B211:G215">
      <formula1>0</formula1>
      <formula2>1500</formula2>
    </dataValidation>
  </dataValidations>
  <printOptions horizontalCentered="1"/>
  <pageMargins left="0.78740157480314965" right="0.59055118110236227" top="0.27559055118110237" bottom="0.19685039370078741" header="0.15748031496062992" footer="0.15748031496062992"/>
  <pageSetup paperSize="9" scale="53" fitToHeight="2" orientation="portrait" r:id="rId1"/>
  <headerFooter alignWithMargins="0"/>
  <rowBreaks count="1" manualBreakCount="1">
    <brk id="82" max="6" man="1"/>
  </row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43">
    <pageSetUpPr fitToPage="1"/>
  </sheetPr>
  <dimension ref="A1:FK628"/>
  <sheetViews>
    <sheetView showGridLines="0" zoomScaleNormal="100" workbookViewId="0">
      <pane xSplit="2" ySplit="6" topLeftCell="D60" activePane="bottomRight" state="frozen"/>
      <selection activeCell="K155" sqref="K155"/>
      <selection pane="topRight" activeCell="K155" sqref="K155"/>
      <selection pane="bottomLeft" activeCell="K155" sqref="K155"/>
      <selection pane="bottomRight" activeCell="E52" sqref="E52:P60"/>
    </sheetView>
  </sheetViews>
  <sheetFormatPr defaultColWidth="9.15234375" defaultRowHeight="15.45" x14ac:dyDescent="0.4"/>
  <cols>
    <col min="1" max="1" width="56.3828125" style="158" customWidth="1"/>
    <col min="2" max="2" width="5.84375" style="204" bestFit="1" customWidth="1"/>
    <col min="3" max="3" width="1.53515625" style="205" hidden="1" customWidth="1"/>
    <col min="4" max="4" width="11.3828125" style="205" customWidth="1"/>
    <col min="5" max="5" width="9.69140625" style="158" customWidth="1"/>
    <col min="6" max="16" width="9.3046875" style="158" customWidth="1"/>
    <col min="17" max="18" width="9.3046875" style="478" customWidth="1"/>
    <col min="19" max="19" width="9.15234375" style="153"/>
    <col min="20" max="16384" width="9.15234375" style="158"/>
  </cols>
  <sheetData>
    <row r="1" spans="1:19" s="154" customFormat="1" ht="16.5" customHeight="1" x14ac:dyDescent="0.4">
      <c r="A1" s="150" t="str">
        <f>'t1'!A1</f>
        <v>SERVIZIO SANITARIO NAZIONALE - anno 2020</v>
      </c>
      <c r="B1" s="151"/>
      <c r="C1" s="152"/>
      <c r="D1" s="152"/>
      <c r="E1" s="1538" t="str">
        <f>IF(STRUTTURE!A2=0,"",STRUTTURE!A2)</f>
        <v/>
      </c>
      <c r="F1" s="1538" t="str">
        <f>IF(STRUTTURE!A3=0,"",STRUTTURE!A3)</f>
        <v>030922</v>
      </c>
      <c r="G1" s="1538" t="str">
        <f>IF(STRUTTURE!A4=0,"",STRUTTURE!A4)</f>
        <v/>
      </c>
      <c r="H1" s="1538" t="str">
        <f>IF(STRUTTURE!A5=0,"",STRUTTURE!A5)</f>
        <v/>
      </c>
      <c r="I1" s="1538" t="str">
        <f>IF(STRUTTURE!A6=0,"",STRUTTURE!A6)</f>
        <v/>
      </c>
      <c r="J1" s="1538" t="str">
        <f>IF(STRUTTURE!A7=0,"",STRUTTURE!A7)</f>
        <v/>
      </c>
      <c r="K1" s="1538" t="str">
        <f>IF(STRUTTURE!A8=0,"",STRUTTURE!A8)</f>
        <v/>
      </c>
      <c r="L1" s="1538" t="str">
        <f>IF(STRUTTURE!A9=0,"",STRUTTURE!A9)</f>
        <v/>
      </c>
      <c r="M1" s="1538" t="str">
        <f>IF(STRUTTURE!A10=0,"",STRUTTURE!A10)</f>
        <v/>
      </c>
      <c r="N1" s="1538" t="str">
        <f>IF(STRUTTURE!A11=0,"",STRUTTURE!A11)</f>
        <v/>
      </c>
      <c r="O1" s="1538" t="str">
        <f>IF(STRUTTURE!A12=0,"",STRUTTURE!A12)</f>
        <v/>
      </c>
      <c r="P1" s="1538" t="str">
        <f>IF(STRUTTURE!A13=0,"",STRUTTURE!A13)</f>
        <v/>
      </c>
      <c r="Q1" s="477"/>
      <c r="R1" s="477"/>
      <c r="S1" s="153"/>
    </row>
    <row r="2" spans="1:19" ht="70.5" customHeight="1" x14ac:dyDescent="0.4">
      <c r="A2" s="155"/>
      <c r="B2" s="156"/>
      <c r="C2" s="157"/>
      <c r="D2" s="157"/>
      <c r="E2" s="155"/>
      <c r="F2" s="155"/>
      <c r="G2" s="155"/>
      <c r="H2" s="2660" t="str">
        <f>IF(COUNTIF(S10:S74,"ERRORE")=0,"","ATTENZIONE!   Il numero delle unità di personale 'comandato ad altri Enti', per ciascuna figura professionale, non può essere superiore al 'Personale al 31/12' ")</f>
        <v/>
      </c>
      <c r="I2" s="2660"/>
      <c r="J2" s="2660"/>
      <c r="K2" s="2660"/>
      <c r="L2" s="2660"/>
      <c r="M2" s="2660"/>
      <c r="N2" s="2660"/>
      <c r="O2" s="2660"/>
      <c r="P2" s="2660"/>
      <c r="Q2" s="2660"/>
      <c r="R2" s="2660"/>
    </row>
    <row r="3" spans="1:19" ht="51" customHeight="1" thickBot="1" x14ac:dyDescent="0.45">
      <c r="A3" s="159" t="s">
        <v>742</v>
      </c>
      <c r="B3" s="156"/>
      <c r="C3" s="157"/>
      <c r="D3" s="157"/>
      <c r="E3" s="155"/>
      <c r="F3" s="155"/>
      <c r="G3" s="155"/>
      <c r="H3" s="155"/>
      <c r="I3" s="155"/>
      <c r="J3" s="155"/>
      <c r="K3" s="155"/>
      <c r="L3" s="155"/>
      <c r="M3" s="155"/>
      <c r="N3" s="155"/>
      <c r="O3" s="155"/>
      <c r="P3" s="155"/>
    </row>
    <row r="4" spans="1:19" s="164" customFormat="1" ht="10.75" thickBot="1" x14ac:dyDescent="0.3">
      <c r="A4" s="160" t="s">
        <v>743</v>
      </c>
      <c r="B4" s="161" t="s">
        <v>744</v>
      </c>
      <c r="C4" s="162"/>
      <c r="D4" s="162" t="s">
        <v>745</v>
      </c>
      <c r="E4" s="445" t="s">
        <v>746</v>
      </c>
      <c r="F4" s="446"/>
      <c r="G4" s="447"/>
      <c r="H4" s="447"/>
      <c r="I4" s="446" t="s">
        <v>747</v>
      </c>
      <c r="J4" s="446"/>
      <c r="K4" s="448"/>
      <c r="L4" s="448"/>
      <c r="M4" s="449" t="s">
        <v>748</v>
      </c>
      <c r="N4" s="449"/>
      <c r="O4" s="449" t="s">
        <v>749</v>
      </c>
      <c r="P4" s="449"/>
      <c r="Q4" s="479" t="s">
        <v>750</v>
      </c>
      <c r="R4" s="488"/>
      <c r="S4" s="163"/>
    </row>
    <row r="5" spans="1:19" s="164" customFormat="1" ht="10.75" thickBot="1" x14ac:dyDescent="0.3">
      <c r="A5" s="165"/>
      <c r="B5" s="166"/>
      <c r="C5" s="167"/>
      <c r="D5" s="167"/>
      <c r="E5" s="168" t="s">
        <v>751</v>
      </c>
      <c r="F5" s="169"/>
      <c r="G5" s="2661" t="s">
        <v>752</v>
      </c>
      <c r="H5" s="2662"/>
      <c r="I5" s="168" t="s">
        <v>751</v>
      </c>
      <c r="J5" s="169"/>
      <c r="K5" s="2661" t="s">
        <v>752</v>
      </c>
      <c r="L5" s="2662"/>
      <c r="M5" s="170" t="s">
        <v>753</v>
      </c>
      <c r="N5" s="170"/>
      <c r="O5" s="170" t="s">
        <v>753</v>
      </c>
      <c r="P5" s="170"/>
      <c r="Q5" s="480" t="str">
        <f>"31/12/"&amp;'t1'!L1</f>
        <v>31/12/2020</v>
      </c>
      <c r="R5" s="489"/>
      <c r="S5" s="163"/>
    </row>
    <row r="6" spans="1:19" s="164" customFormat="1" ht="10.75" thickBot="1" x14ac:dyDescent="0.3">
      <c r="A6" s="171"/>
      <c r="B6" s="172"/>
      <c r="C6" s="173"/>
      <c r="D6" s="173"/>
      <c r="E6" s="451" t="s">
        <v>284</v>
      </c>
      <c r="F6" s="452" t="s">
        <v>285</v>
      </c>
      <c r="G6" s="453" t="s">
        <v>284</v>
      </c>
      <c r="H6" s="452" t="s">
        <v>285</v>
      </c>
      <c r="I6" s="453" t="s">
        <v>284</v>
      </c>
      <c r="J6" s="452" t="s">
        <v>285</v>
      </c>
      <c r="K6" s="453" t="s">
        <v>284</v>
      </c>
      <c r="L6" s="452" t="s">
        <v>285</v>
      </c>
      <c r="M6" s="453" t="s">
        <v>284</v>
      </c>
      <c r="N6" s="452" t="s">
        <v>285</v>
      </c>
      <c r="O6" s="453" t="s">
        <v>284</v>
      </c>
      <c r="P6" s="452" t="s">
        <v>285</v>
      </c>
      <c r="Q6" s="481" t="s">
        <v>284</v>
      </c>
      <c r="R6" s="490" t="s">
        <v>285</v>
      </c>
      <c r="S6" s="163"/>
    </row>
    <row r="7" spans="1:19" s="540" customFormat="1" ht="10.75" thickBot="1" x14ac:dyDescent="0.3">
      <c r="A7" s="2443" t="s">
        <v>754</v>
      </c>
      <c r="B7" s="2444"/>
      <c r="C7" s="2445"/>
      <c r="D7" s="2445"/>
      <c r="E7" s="2225" t="s">
        <v>32</v>
      </c>
      <c r="F7" s="482" t="s">
        <v>32</v>
      </c>
      <c r="G7" s="482" t="s">
        <v>32</v>
      </c>
      <c r="H7" s="482" t="s">
        <v>32</v>
      </c>
      <c r="I7" s="482" t="s">
        <v>32</v>
      </c>
      <c r="J7" s="482" t="s">
        <v>32</v>
      </c>
      <c r="K7" s="482" t="s">
        <v>32</v>
      </c>
      <c r="L7" s="482" t="s">
        <v>32</v>
      </c>
      <c r="M7" s="482" t="s">
        <v>32</v>
      </c>
      <c r="N7" s="482" t="s">
        <v>32</v>
      </c>
      <c r="O7" s="482" t="s">
        <v>32</v>
      </c>
      <c r="P7" s="482" t="s">
        <v>32</v>
      </c>
      <c r="Q7" s="482" t="s">
        <v>32</v>
      </c>
      <c r="R7" s="491" t="s">
        <v>32</v>
      </c>
      <c r="S7" s="659"/>
    </row>
    <row r="8" spans="1:19" s="478" customFormat="1" ht="10" customHeight="1" thickBot="1" x14ac:dyDescent="0.45">
      <c r="A8" s="2446" t="s">
        <v>755</v>
      </c>
      <c r="B8" s="2447"/>
      <c r="C8" s="2448"/>
      <c r="D8" s="2448"/>
      <c r="E8" s="2226"/>
      <c r="F8" s="483"/>
      <c r="G8" s="483"/>
      <c r="H8" s="483"/>
      <c r="I8" s="483"/>
      <c r="J8" s="483"/>
      <c r="K8" s="483"/>
      <c r="L8" s="483"/>
      <c r="M8" s="483"/>
      <c r="N8" s="483"/>
      <c r="O8" s="483"/>
      <c r="P8" s="483"/>
      <c r="Q8" s="483"/>
      <c r="R8" s="492"/>
      <c r="S8" s="2449"/>
    </row>
    <row r="9" spans="1:19" ht="10" hidden="1" customHeight="1" thickBot="1" x14ac:dyDescent="0.45">
      <c r="A9" s="1277"/>
      <c r="B9" s="175"/>
      <c r="C9" s="174"/>
      <c r="D9" s="174"/>
      <c r="E9" s="450">
        <v>0</v>
      </c>
      <c r="F9" s="444">
        <v>0</v>
      </c>
      <c r="G9" s="444">
        <v>0</v>
      </c>
      <c r="H9" s="444">
        <v>0</v>
      </c>
      <c r="I9" s="444">
        <v>0</v>
      </c>
      <c r="J9" s="444">
        <v>0</v>
      </c>
      <c r="K9" s="444">
        <v>0</v>
      </c>
      <c r="L9" s="444">
        <v>0</v>
      </c>
      <c r="M9" s="444">
        <v>0</v>
      </c>
      <c r="N9" s="444">
        <v>0</v>
      </c>
      <c r="O9" s="444">
        <v>0</v>
      </c>
      <c r="P9" s="444">
        <v>0</v>
      </c>
      <c r="Q9" s="483">
        <v>0</v>
      </c>
      <c r="R9" s="492">
        <v>0</v>
      </c>
    </row>
    <row r="10" spans="1:19" s="164" customFormat="1" ht="12" customHeight="1" thickBot="1" x14ac:dyDescent="0.3">
      <c r="A10" s="176" t="s">
        <v>756</v>
      </c>
      <c r="B10" s="177" t="s">
        <v>757</v>
      </c>
      <c r="C10" s="178" t="s">
        <v>260</v>
      </c>
      <c r="D10" s="1859" t="s">
        <v>2762</v>
      </c>
      <c r="E10" s="1396">
        <v>110</v>
      </c>
      <c r="F10" s="1397">
        <v>291</v>
      </c>
      <c r="G10" s="1396">
        <v>1</v>
      </c>
      <c r="H10" s="1397">
        <v>37</v>
      </c>
      <c r="I10" s="1396">
        <v>6</v>
      </c>
      <c r="J10" s="1397">
        <v>5</v>
      </c>
      <c r="K10" s="1396">
        <v>0</v>
      </c>
      <c r="L10" s="1397">
        <v>0</v>
      </c>
      <c r="M10" s="1396">
        <v>0</v>
      </c>
      <c r="N10" s="1397">
        <v>0</v>
      </c>
      <c r="O10" s="1396">
        <v>0</v>
      </c>
      <c r="P10" s="1397">
        <v>2</v>
      </c>
      <c r="Q10" s="493">
        <f>E10+G10</f>
        <v>111</v>
      </c>
      <c r="R10" s="494">
        <f>F10+H10</f>
        <v>328</v>
      </c>
      <c r="S10" s="163" t="str">
        <f>IF(O10&gt;Q10,"ERRORE",IF(P10&gt;R10,"ERRORE",""))</f>
        <v/>
      </c>
    </row>
    <row r="11" spans="1:19" s="164" customFormat="1" ht="12" customHeight="1" thickBot="1" x14ac:dyDescent="0.3">
      <c r="A11" s="179" t="s">
        <v>759</v>
      </c>
      <c r="B11" s="177" t="s">
        <v>760</v>
      </c>
      <c r="C11" s="180" t="s">
        <v>260</v>
      </c>
      <c r="D11" s="1336" t="str">
        <f>CONCATENATE(D$10)</f>
        <v>030922</v>
      </c>
      <c r="E11" s="1398">
        <v>0</v>
      </c>
      <c r="F11" s="1399">
        <v>0</v>
      </c>
      <c r="G11" s="1398">
        <v>0</v>
      </c>
      <c r="H11" s="1399">
        <v>0</v>
      </c>
      <c r="I11" s="1398">
        <v>0</v>
      </c>
      <c r="J11" s="1399">
        <v>0</v>
      </c>
      <c r="K11" s="1398">
        <v>0</v>
      </c>
      <c r="L11" s="1399">
        <v>0</v>
      </c>
      <c r="M11" s="1398">
        <v>0</v>
      </c>
      <c r="N11" s="1399">
        <v>0</v>
      </c>
      <c r="O11" s="1398">
        <v>0</v>
      </c>
      <c r="P11" s="1399">
        <v>0</v>
      </c>
      <c r="Q11" s="495">
        <f t="shared" ref="Q11:R73" si="0">E11+G11</f>
        <v>0</v>
      </c>
      <c r="R11" s="496">
        <f>F11+H11</f>
        <v>0</v>
      </c>
      <c r="S11" s="163" t="str">
        <f>IF(O11&gt;Q11,"ERRORE",IF(P11&gt;R11,"ERRORE",""))</f>
        <v/>
      </c>
    </row>
    <row r="12" spans="1:19" s="184" customFormat="1" ht="12" customHeight="1" thickBot="1" x14ac:dyDescent="0.3">
      <c r="A12" s="181" t="s">
        <v>761</v>
      </c>
      <c r="B12" s="182" t="s">
        <v>762</v>
      </c>
      <c r="C12" s="183" t="s">
        <v>260</v>
      </c>
      <c r="D12" s="1337" t="str">
        <f>CONCATENATE(D$10)</f>
        <v>030922</v>
      </c>
      <c r="E12" s="1400">
        <v>0</v>
      </c>
      <c r="F12" s="1401">
        <v>9</v>
      </c>
      <c r="G12" s="1400">
        <v>0</v>
      </c>
      <c r="H12" s="1401">
        <v>3</v>
      </c>
      <c r="I12" s="1400">
        <v>0</v>
      </c>
      <c r="J12" s="1401">
        <v>0</v>
      </c>
      <c r="K12" s="1400">
        <v>0</v>
      </c>
      <c r="L12" s="1401">
        <v>0</v>
      </c>
      <c r="M12" s="1400">
        <v>0</v>
      </c>
      <c r="N12" s="1401">
        <v>0</v>
      </c>
      <c r="O12" s="1400">
        <v>0</v>
      </c>
      <c r="P12" s="1401">
        <v>0</v>
      </c>
      <c r="Q12" s="497">
        <f t="shared" si="0"/>
        <v>0</v>
      </c>
      <c r="R12" s="498">
        <f t="shared" si="0"/>
        <v>12</v>
      </c>
      <c r="S12" s="163" t="str">
        <f>IF(O12&gt;Q12,"ERRORE",IF(P12&gt;R12,"ERRORE",""))</f>
        <v/>
      </c>
    </row>
    <row r="13" spans="1:19" s="540" customFormat="1" ht="10.75" thickBot="1" x14ac:dyDescent="0.3">
      <c r="A13" s="2446" t="s">
        <v>763</v>
      </c>
      <c r="B13" s="2450"/>
      <c r="C13" s="2451"/>
      <c r="D13" s="1340"/>
      <c r="E13" s="2224"/>
      <c r="F13" s="499"/>
      <c r="G13" s="499"/>
      <c r="H13" s="499"/>
      <c r="I13" s="499"/>
      <c r="J13" s="499"/>
      <c r="K13" s="499"/>
      <c r="L13" s="499"/>
      <c r="M13" s="499"/>
      <c r="N13" s="499"/>
      <c r="O13" s="499"/>
      <c r="P13" s="499"/>
      <c r="Q13" s="499"/>
      <c r="R13" s="500"/>
      <c r="S13" s="659"/>
    </row>
    <row r="14" spans="1:19" s="184" customFormat="1" ht="12" customHeight="1" thickBot="1" x14ac:dyDescent="0.3">
      <c r="A14" s="176" t="s">
        <v>756</v>
      </c>
      <c r="B14" s="185" t="s">
        <v>764</v>
      </c>
      <c r="C14" s="186" t="s">
        <v>260</v>
      </c>
      <c r="D14" s="1338" t="str">
        <f>CONCATENATE(D$10)</f>
        <v>030922</v>
      </c>
      <c r="E14" s="1396">
        <v>1</v>
      </c>
      <c r="F14" s="1397">
        <v>0</v>
      </c>
      <c r="G14" s="1396">
        <v>0</v>
      </c>
      <c r="H14" s="1397">
        <v>0</v>
      </c>
      <c r="I14" s="1396">
        <v>0</v>
      </c>
      <c r="J14" s="1397">
        <v>0</v>
      </c>
      <c r="K14" s="1396">
        <v>0</v>
      </c>
      <c r="L14" s="1397">
        <v>0</v>
      </c>
      <c r="M14" s="1396">
        <v>0</v>
      </c>
      <c r="N14" s="1397">
        <v>0</v>
      </c>
      <c r="O14" s="1396">
        <v>0</v>
      </c>
      <c r="P14" s="1397">
        <v>0</v>
      </c>
      <c r="Q14" s="493">
        <f t="shared" si="0"/>
        <v>1</v>
      </c>
      <c r="R14" s="494">
        <f t="shared" si="0"/>
        <v>0</v>
      </c>
      <c r="S14" s="163" t="str">
        <f>IF(O14&gt;Q14,"ERRORE",IF(P14&gt;R14,"ERRORE",""))</f>
        <v/>
      </c>
    </row>
    <row r="15" spans="1:19" s="184" customFormat="1" ht="12" customHeight="1" thickBot="1" x14ac:dyDescent="0.3">
      <c r="A15" s="179" t="s">
        <v>759</v>
      </c>
      <c r="B15" s="177" t="s">
        <v>765</v>
      </c>
      <c r="C15" s="180" t="s">
        <v>260</v>
      </c>
      <c r="D15" s="1339" t="str">
        <f>CONCATENATE(D$10)</f>
        <v>030922</v>
      </c>
      <c r="E15" s="1398">
        <v>0</v>
      </c>
      <c r="F15" s="1399">
        <v>0</v>
      </c>
      <c r="G15" s="1398">
        <v>0</v>
      </c>
      <c r="H15" s="1399">
        <v>0</v>
      </c>
      <c r="I15" s="1398">
        <v>0</v>
      </c>
      <c r="J15" s="1399">
        <v>0</v>
      </c>
      <c r="K15" s="1398">
        <v>0</v>
      </c>
      <c r="L15" s="1399">
        <v>0</v>
      </c>
      <c r="M15" s="1398">
        <v>0</v>
      </c>
      <c r="N15" s="1399">
        <v>0</v>
      </c>
      <c r="O15" s="1398">
        <v>0</v>
      </c>
      <c r="P15" s="1399">
        <v>0</v>
      </c>
      <c r="Q15" s="495">
        <f t="shared" si="0"/>
        <v>0</v>
      </c>
      <c r="R15" s="496">
        <f t="shared" si="0"/>
        <v>0</v>
      </c>
      <c r="S15" s="163" t="str">
        <f>IF(O15&gt;Q15,"ERRORE",IF(P15&gt;R15,"ERRORE",""))</f>
        <v/>
      </c>
    </row>
    <row r="16" spans="1:19" s="184" customFormat="1" ht="12" customHeight="1" thickBot="1" x14ac:dyDescent="0.3">
      <c r="A16" s="181" t="s">
        <v>761</v>
      </c>
      <c r="B16" s="182" t="s">
        <v>766</v>
      </c>
      <c r="C16" s="183" t="s">
        <v>260</v>
      </c>
      <c r="D16" s="1336" t="str">
        <f>CONCATENATE(D$10)</f>
        <v>030922</v>
      </c>
      <c r="E16" s="1400">
        <v>0</v>
      </c>
      <c r="F16" s="1401">
        <v>0</v>
      </c>
      <c r="G16" s="1400">
        <v>0</v>
      </c>
      <c r="H16" s="1401">
        <v>0</v>
      </c>
      <c r="I16" s="1400">
        <v>0</v>
      </c>
      <c r="J16" s="1401">
        <v>0</v>
      </c>
      <c r="K16" s="1400">
        <v>0</v>
      </c>
      <c r="L16" s="1401">
        <v>0</v>
      </c>
      <c r="M16" s="1400">
        <v>0</v>
      </c>
      <c r="N16" s="1401">
        <v>0</v>
      </c>
      <c r="O16" s="1400">
        <v>0</v>
      </c>
      <c r="P16" s="1401">
        <v>0</v>
      </c>
      <c r="Q16" s="497">
        <f t="shared" si="0"/>
        <v>0</v>
      </c>
      <c r="R16" s="498">
        <f t="shared" si="0"/>
        <v>0</v>
      </c>
      <c r="S16" s="163" t="str">
        <f>IF(O16&gt;Q16,"ERRORE",IF(P16&gt;R16,"ERRORE",""))</f>
        <v/>
      </c>
    </row>
    <row r="17" spans="1:19" s="540" customFormat="1" ht="10.75" thickBot="1" x14ac:dyDescent="0.3">
      <c r="A17" s="2452" t="s">
        <v>767</v>
      </c>
      <c r="B17" s="2453"/>
      <c r="C17" s="2454"/>
      <c r="D17" s="1340"/>
      <c r="E17" s="2223"/>
      <c r="F17" s="499"/>
      <c r="G17" s="499"/>
      <c r="H17" s="499"/>
      <c r="I17" s="499"/>
      <c r="J17" s="499"/>
      <c r="K17" s="499"/>
      <c r="L17" s="499"/>
      <c r="M17" s="499"/>
      <c r="N17" s="499"/>
      <c r="O17" s="499"/>
      <c r="P17" s="499"/>
      <c r="Q17" s="499"/>
      <c r="R17" s="500"/>
      <c r="S17" s="659"/>
    </row>
    <row r="18" spans="1:19" s="184" customFormat="1" ht="12" customHeight="1" thickBot="1" x14ac:dyDescent="0.3">
      <c r="A18" s="176" t="s">
        <v>768</v>
      </c>
      <c r="B18" s="185" t="s">
        <v>769</v>
      </c>
      <c r="C18" s="186" t="s">
        <v>260</v>
      </c>
      <c r="D18" s="1338" t="str">
        <f>CONCATENATE(D$10)</f>
        <v>030922</v>
      </c>
      <c r="E18" s="1396">
        <f>IF(ISERROR(VLOOKUP(CONCATENATE($B18,"-",$C18),IN_1A!$B$2:$AA$3000,3,FALSE))=TRUE,"",VLOOKUP(CONCATENATE($B18,"-",$C18),IN_1A!$B$2:$AA$3000,3,FALSE))</f>
        <v>0</v>
      </c>
      <c r="F18" s="1397">
        <f>IF(ISERROR(VLOOKUP(CONCATENATE($B18,"-",$C18),IN_1A!$B$2:$AA$3000,4,FALSE))=TRUE,"",VLOOKUP(CONCATENATE($B18,"-",$C18),IN_1A!$B$2:$AA$3000,4,FALSE))</f>
        <v>0</v>
      </c>
      <c r="G18" s="1396">
        <f>IF(ISERROR(VLOOKUP(CONCATENATE($B18,"-",$C18),IN_1A!$B$2:$AA$3000,5,FALSE))=TRUE,"",VLOOKUP(CONCATENATE($B18,"-",$C18),IN_1A!$B$2:$AA$3000,5,FALSE))</f>
        <v>0</v>
      </c>
      <c r="H18" s="1397">
        <f>IF(ISERROR(VLOOKUP(CONCATENATE($B18,"-",$C18),IN_1A!$B$2:$AA$3000,6,FALSE))=TRUE,"",VLOOKUP(CONCATENATE($B18,"-",$C18),IN_1A!$B$2:$AA$3000,6,FALSE))</f>
        <v>0</v>
      </c>
      <c r="I18" s="1396">
        <f>IF(ISERROR(VLOOKUP(CONCATENATE($B18,"-",$C18),IN_1A!$B$2:$AA$3000,7,FALSE))=TRUE,"",VLOOKUP(CONCATENATE($B18,"-",$C18),IN_1A!$B$2:$AA$3000,7,FALSE))</f>
        <v>0</v>
      </c>
      <c r="J18" s="1397">
        <f>IF(ISERROR(VLOOKUP(CONCATENATE($B18,"-",$C18),IN_1A!$B$2:$AA$3000,8,FALSE))=TRUE,"",VLOOKUP(CONCATENATE($B18,"-",$C18),IN_1A!$B$2:$AA$3000,8,FALSE))</f>
        <v>0</v>
      </c>
      <c r="K18" s="1396">
        <f>IF(ISERROR(VLOOKUP(CONCATENATE($B18,"-",$C18),IN_1A!$B$2:$AA$3000,9,FALSE))=TRUE,"",VLOOKUP(CONCATENATE($B18,"-",$C18),IN_1A!$B$2:$AA$3000,9,FALSE))</f>
        <v>0</v>
      </c>
      <c r="L18" s="1397">
        <f>IF(ISERROR(VLOOKUP(CONCATENATE($B18,"-",$C18),IN_1A!$B$2:$AA$3000,10,FALSE))=TRUE,"",VLOOKUP(CONCATENATE($B18,"-",$C18),IN_1A!$B$2:$AA$3000,10,FALSE))</f>
        <v>0</v>
      </c>
      <c r="M18" s="1396">
        <f>IF(ISERROR(VLOOKUP(CONCATENATE($B18,"-",$C18),IN_1A!$B$2:$AA$3000,11,FALSE))=TRUE,"",VLOOKUP(CONCATENATE($B18,"-",$C18),IN_1A!$B$2:$AA$3000,11,FALSE))</f>
        <v>0</v>
      </c>
      <c r="N18" s="1397">
        <f>IF(ISERROR(VLOOKUP(CONCATENATE($B18,"-",$C18),IN_1A!$B$2:$AA$3000,12,FALSE))=TRUE,"",VLOOKUP(CONCATENATE($B18,"-",$C18),IN_1A!$B$2:$AA$3000,12,FALSE))</f>
        <v>0</v>
      </c>
      <c r="O18" s="1396">
        <f>IF(ISERROR(VLOOKUP(CONCATENATE($B18,"-",$C18),IN_1A!$B$2:$AA$3000,13,FALSE))=TRUE,"",VLOOKUP(CONCATENATE($B18,"-",$C18),IN_1A!$B$2:$AA$3000,13,FALSE))</f>
        <v>0</v>
      </c>
      <c r="P18" s="1397">
        <f>IF(ISERROR(VLOOKUP(CONCATENATE($B18,"-",$C18),IN_1A!$B$2:$AA$3000,14,FALSE))=TRUE,"",VLOOKUP(CONCATENATE($B18,"-",$C18),IN_1A!$B$2:$AA$3000,14,FALSE))</f>
        <v>0</v>
      </c>
      <c r="Q18" s="493">
        <f t="shared" si="0"/>
        <v>0</v>
      </c>
      <c r="R18" s="494">
        <f t="shared" si="0"/>
        <v>0</v>
      </c>
      <c r="S18" s="163" t="str">
        <f>IF(O18&gt;Q18,"ERRORE",IF(P18&gt;R18,"ERRORE",""))</f>
        <v/>
      </c>
    </row>
    <row r="19" spans="1:19" s="184" customFormat="1" ht="12" customHeight="1" thickBot="1" x14ac:dyDescent="0.3">
      <c r="A19" s="179" t="s">
        <v>770</v>
      </c>
      <c r="B19" s="177" t="s">
        <v>771</v>
      </c>
      <c r="C19" s="180" t="s">
        <v>260</v>
      </c>
      <c r="D19" s="1339" t="str">
        <f>CONCATENATE(D$10)</f>
        <v>030922</v>
      </c>
      <c r="E19" s="1398">
        <f>IF(ISERROR(VLOOKUP(CONCATENATE($B19,"-",$C19),IN_1A!$B$2:$AA$3000,3,FALSE))=TRUE,"",VLOOKUP(CONCATENATE($B19,"-",$C19),IN_1A!$B$2:$AA$3000,3,FALSE))</f>
        <v>0</v>
      </c>
      <c r="F19" s="1399">
        <f>IF(ISERROR(VLOOKUP(CONCATENATE($B19,"-",$C19),IN_1A!$B$2:$AA$3000,4,FALSE))=TRUE,"",VLOOKUP(CONCATENATE($B19,"-",$C19),IN_1A!$B$2:$AA$3000,4,FALSE))</f>
        <v>0</v>
      </c>
      <c r="G19" s="1398">
        <f>IF(ISERROR(VLOOKUP(CONCATENATE($B19,"-",$C19),IN_1A!$B$2:$AA$3000,5,FALSE))=TRUE,"",VLOOKUP(CONCATENATE($B19,"-",$C19),IN_1A!$B$2:$AA$3000,5,FALSE))</f>
        <v>0</v>
      </c>
      <c r="H19" s="1399">
        <f>IF(ISERROR(VLOOKUP(CONCATENATE($B19,"-",$C19),IN_1A!$B$2:$AA$3000,6,FALSE))=TRUE,"",VLOOKUP(CONCATENATE($B19,"-",$C19),IN_1A!$B$2:$AA$3000,6,FALSE))</f>
        <v>0</v>
      </c>
      <c r="I19" s="1398">
        <f>IF(ISERROR(VLOOKUP(CONCATENATE($B19,"-",$C19),IN_1A!$B$2:$AA$3000,7,FALSE))=TRUE,"",VLOOKUP(CONCATENATE($B19,"-",$C19),IN_1A!$B$2:$AA$3000,7,FALSE))</f>
        <v>0</v>
      </c>
      <c r="J19" s="1399">
        <f>IF(ISERROR(VLOOKUP(CONCATENATE($B19,"-",$C19),IN_1A!$B$2:$AA$3000,8,FALSE))=TRUE,"",VLOOKUP(CONCATENATE($B19,"-",$C19),IN_1A!$B$2:$AA$3000,8,FALSE))</f>
        <v>0</v>
      </c>
      <c r="K19" s="1398">
        <f>IF(ISERROR(VLOOKUP(CONCATENATE($B19,"-",$C19),IN_1A!$B$2:$AA$3000,9,FALSE))=TRUE,"",VLOOKUP(CONCATENATE($B19,"-",$C19),IN_1A!$B$2:$AA$3000,9,FALSE))</f>
        <v>0</v>
      </c>
      <c r="L19" s="1399">
        <f>IF(ISERROR(VLOOKUP(CONCATENATE($B19,"-",$C19),IN_1A!$B$2:$AA$3000,10,FALSE))=TRUE,"",VLOOKUP(CONCATENATE($B19,"-",$C19),IN_1A!$B$2:$AA$3000,10,FALSE))</f>
        <v>0</v>
      </c>
      <c r="M19" s="1398">
        <f>IF(ISERROR(VLOOKUP(CONCATENATE($B19,"-",$C19),IN_1A!$B$2:$AA$3000,11,FALSE))=TRUE,"",VLOOKUP(CONCATENATE($B19,"-",$C19),IN_1A!$B$2:$AA$3000,11,FALSE))</f>
        <v>0</v>
      </c>
      <c r="N19" s="1399">
        <f>IF(ISERROR(VLOOKUP(CONCATENATE($B19,"-",$C19),IN_1A!$B$2:$AA$3000,12,FALSE))=TRUE,"",VLOOKUP(CONCATENATE($B19,"-",$C19),IN_1A!$B$2:$AA$3000,12,FALSE))</f>
        <v>0</v>
      </c>
      <c r="O19" s="1398">
        <f>IF(ISERROR(VLOOKUP(CONCATENATE($B19,"-",$C19),IN_1A!$B$2:$AA$3000,13,FALSE))=TRUE,"",VLOOKUP(CONCATENATE($B19,"-",$C19),IN_1A!$B$2:$AA$3000,13,FALSE))</f>
        <v>0</v>
      </c>
      <c r="P19" s="1399">
        <f>IF(ISERROR(VLOOKUP(CONCATENATE($B19,"-",$C19),IN_1A!$B$2:$AA$3000,14,FALSE))=TRUE,"",VLOOKUP(CONCATENATE($B19,"-",$C19),IN_1A!$B$2:$AA$3000,14,FALSE))</f>
        <v>0</v>
      </c>
      <c r="Q19" s="495">
        <f t="shared" si="0"/>
        <v>0</v>
      </c>
      <c r="R19" s="496">
        <f t="shared" si="0"/>
        <v>0</v>
      </c>
      <c r="S19" s="163" t="str">
        <f>IF(O19&gt;Q19,"ERRORE",IF(P19&gt;R19,"ERRORE",""))</f>
        <v/>
      </c>
    </row>
    <row r="20" spans="1:19" s="184" customFormat="1" ht="12" customHeight="1" thickBot="1" x14ac:dyDescent="0.3">
      <c r="A20" s="179" t="s">
        <v>772</v>
      </c>
      <c r="B20" s="177" t="s">
        <v>773</v>
      </c>
      <c r="C20" s="180" t="s">
        <v>260</v>
      </c>
      <c r="D20" s="1336" t="str">
        <f>CONCATENATE(D$10)</f>
        <v>030922</v>
      </c>
      <c r="E20" s="1400">
        <f>IF(ISERROR(VLOOKUP(CONCATENATE($B20,"-",$C20),IN_1A!$B$2:$AA$3000,3,FALSE))=TRUE,"",VLOOKUP(CONCATENATE($B20,"-",$C20),IN_1A!$B$2:$AA$3000,3,FALSE))</f>
        <v>0</v>
      </c>
      <c r="F20" s="1401">
        <f>IF(ISERROR(VLOOKUP(CONCATENATE($B20,"-",$C20),IN_1A!$B$2:$AA$3000,4,FALSE))=TRUE,"",VLOOKUP(CONCATENATE($B20,"-",$C20),IN_1A!$B$2:$AA$3000,4,FALSE))</f>
        <v>0</v>
      </c>
      <c r="G20" s="1400">
        <f>IF(ISERROR(VLOOKUP(CONCATENATE($B20,"-",$C20),IN_1A!$B$2:$AA$3000,5,FALSE))=TRUE,"",VLOOKUP(CONCATENATE($B20,"-",$C20),IN_1A!$B$2:$AA$3000,5,FALSE))</f>
        <v>0</v>
      </c>
      <c r="H20" s="1401">
        <f>IF(ISERROR(VLOOKUP(CONCATENATE($B20,"-",$C20),IN_1A!$B$2:$AA$3000,6,FALSE))=TRUE,"",VLOOKUP(CONCATENATE($B20,"-",$C20),IN_1A!$B$2:$AA$3000,6,FALSE))</f>
        <v>0</v>
      </c>
      <c r="I20" s="1400">
        <f>IF(ISERROR(VLOOKUP(CONCATENATE($B20,"-",$C20),IN_1A!$B$2:$AA$3000,7,FALSE))=TRUE,"",VLOOKUP(CONCATENATE($B20,"-",$C20),IN_1A!$B$2:$AA$3000,7,FALSE))</f>
        <v>0</v>
      </c>
      <c r="J20" s="1401">
        <f>IF(ISERROR(VLOOKUP(CONCATENATE($B20,"-",$C20),IN_1A!$B$2:$AA$3000,8,FALSE))=TRUE,"",VLOOKUP(CONCATENATE($B20,"-",$C20),IN_1A!$B$2:$AA$3000,8,FALSE))</f>
        <v>0</v>
      </c>
      <c r="K20" s="1400">
        <f>IF(ISERROR(VLOOKUP(CONCATENATE($B20,"-",$C20),IN_1A!$B$2:$AA$3000,9,FALSE))=TRUE,"",VLOOKUP(CONCATENATE($B20,"-",$C20),IN_1A!$B$2:$AA$3000,9,FALSE))</f>
        <v>0</v>
      </c>
      <c r="L20" s="1401">
        <f>IF(ISERROR(VLOOKUP(CONCATENATE($B20,"-",$C20),IN_1A!$B$2:$AA$3000,10,FALSE))=TRUE,"",VLOOKUP(CONCATENATE($B20,"-",$C20),IN_1A!$B$2:$AA$3000,10,FALSE))</f>
        <v>0</v>
      </c>
      <c r="M20" s="1400">
        <f>IF(ISERROR(VLOOKUP(CONCATENATE($B20,"-",$C20),IN_1A!$B$2:$AA$3000,11,FALSE))=TRUE,"",VLOOKUP(CONCATENATE($B20,"-",$C20),IN_1A!$B$2:$AA$3000,11,FALSE))</f>
        <v>0</v>
      </c>
      <c r="N20" s="1401">
        <f>IF(ISERROR(VLOOKUP(CONCATENATE($B20,"-",$C20),IN_1A!$B$2:$AA$3000,12,FALSE))=TRUE,"",VLOOKUP(CONCATENATE($B20,"-",$C20),IN_1A!$B$2:$AA$3000,12,FALSE))</f>
        <v>0</v>
      </c>
      <c r="O20" s="1400">
        <f>IF(ISERROR(VLOOKUP(CONCATENATE($B20,"-",$C20),IN_1A!$B$2:$AA$3000,13,FALSE))=TRUE,"",VLOOKUP(CONCATENATE($B20,"-",$C20),IN_1A!$B$2:$AA$3000,13,FALSE))</f>
        <v>0</v>
      </c>
      <c r="P20" s="1401">
        <f>IF(ISERROR(VLOOKUP(CONCATENATE($B20,"-",$C20),IN_1A!$B$2:$AA$3000,14,FALSE))=TRUE,"",VLOOKUP(CONCATENATE($B20,"-",$C20),IN_1A!$B$2:$AA$3000,14,FALSE))</f>
        <v>0</v>
      </c>
      <c r="Q20" s="497">
        <f t="shared" si="0"/>
        <v>0</v>
      </c>
      <c r="R20" s="498">
        <f t="shared" si="0"/>
        <v>0</v>
      </c>
      <c r="S20" s="163" t="str">
        <f>IF(O20&gt;Q20,"ERRORE",IF(P20&gt;R20,"ERRORE",""))</f>
        <v/>
      </c>
    </row>
    <row r="21" spans="1:19" s="540" customFormat="1" ht="10.75" thickBot="1" x14ac:dyDescent="0.3">
      <c r="A21" s="2455" t="s">
        <v>774</v>
      </c>
      <c r="B21" s="2456"/>
      <c r="C21" s="2457"/>
      <c r="D21" s="2458"/>
      <c r="E21" s="2459"/>
      <c r="F21" s="499"/>
      <c r="G21" s="499"/>
      <c r="H21" s="499"/>
      <c r="I21" s="499"/>
      <c r="J21" s="499"/>
      <c r="K21" s="499"/>
      <c r="L21" s="499"/>
      <c r="M21" s="499"/>
      <c r="N21" s="499"/>
      <c r="O21" s="499"/>
      <c r="P21" s="499"/>
      <c r="Q21" s="499"/>
      <c r="R21" s="500"/>
      <c r="S21" s="659"/>
    </row>
    <row r="22" spans="1:19" s="540" customFormat="1" ht="10.75" thickBot="1" x14ac:dyDescent="0.3">
      <c r="A22" s="2446" t="s">
        <v>755</v>
      </c>
      <c r="B22" s="2460"/>
      <c r="C22" s="2461"/>
      <c r="D22" s="2462"/>
      <c r="E22" s="499"/>
      <c r="F22" s="499"/>
      <c r="G22" s="499"/>
      <c r="H22" s="499"/>
      <c r="I22" s="499"/>
      <c r="J22" s="499"/>
      <c r="K22" s="499"/>
      <c r="L22" s="499"/>
      <c r="M22" s="499"/>
      <c r="N22" s="499"/>
      <c r="O22" s="499"/>
      <c r="P22" s="499"/>
      <c r="Q22" s="499"/>
      <c r="R22" s="500"/>
      <c r="S22" s="659"/>
    </row>
    <row r="23" spans="1:19" s="184" customFormat="1" ht="12" customHeight="1" thickBot="1" x14ac:dyDescent="0.3">
      <c r="A23" s="179" t="s">
        <v>775</v>
      </c>
      <c r="B23" s="185" t="s">
        <v>776</v>
      </c>
      <c r="C23" s="186" t="s">
        <v>260</v>
      </c>
      <c r="D23" s="1338" t="str">
        <f t="shared" ref="D23:D35" si="1">CONCATENATE(D$10)</f>
        <v>030922</v>
      </c>
      <c r="E23" s="1396">
        <v>0</v>
      </c>
      <c r="F23" s="1397">
        <v>2</v>
      </c>
      <c r="G23" s="1396">
        <v>0</v>
      </c>
      <c r="H23" s="1397">
        <v>0</v>
      </c>
      <c r="I23" s="1396">
        <v>0</v>
      </c>
      <c r="J23" s="1397">
        <v>1</v>
      </c>
      <c r="K23" s="1396">
        <v>0</v>
      </c>
      <c r="L23" s="1397">
        <v>0</v>
      </c>
      <c r="M23" s="1396">
        <v>0</v>
      </c>
      <c r="N23" s="1397">
        <v>0</v>
      </c>
      <c r="O23" s="1396">
        <v>0</v>
      </c>
      <c r="P23" s="1397">
        <v>0</v>
      </c>
      <c r="Q23" s="493">
        <f t="shared" si="0"/>
        <v>0</v>
      </c>
      <c r="R23" s="494">
        <f t="shared" si="0"/>
        <v>2</v>
      </c>
      <c r="S23" s="163" t="str">
        <f t="shared" ref="S23:S35" si="2">IF(O23&gt;Q23,"ERRORE",IF(P23&gt;R23,"ERRORE",""))</f>
        <v/>
      </c>
    </row>
    <row r="24" spans="1:19" s="189" customFormat="1" ht="12" customHeight="1" thickBot="1" x14ac:dyDescent="0.3">
      <c r="A24" s="179" t="s">
        <v>777</v>
      </c>
      <c r="B24" s="188" t="s">
        <v>778</v>
      </c>
      <c r="C24" s="178" t="s">
        <v>260</v>
      </c>
      <c r="D24" s="1339" t="str">
        <f t="shared" si="1"/>
        <v>030922</v>
      </c>
      <c r="E24" s="1398">
        <v>0</v>
      </c>
      <c r="F24" s="1399">
        <v>0</v>
      </c>
      <c r="G24" s="1398">
        <v>0</v>
      </c>
      <c r="H24" s="1399">
        <v>0</v>
      </c>
      <c r="I24" s="1398">
        <v>0</v>
      </c>
      <c r="J24" s="1399">
        <v>0</v>
      </c>
      <c r="K24" s="1398">
        <v>0</v>
      </c>
      <c r="L24" s="1399">
        <v>0</v>
      </c>
      <c r="M24" s="1398">
        <v>0</v>
      </c>
      <c r="N24" s="1399">
        <v>0</v>
      </c>
      <c r="O24" s="1398">
        <v>0</v>
      </c>
      <c r="P24" s="1399">
        <v>0</v>
      </c>
      <c r="Q24" s="495">
        <f t="shared" si="0"/>
        <v>0</v>
      </c>
      <c r="R24" s="496">
        <f t="shared" si="0"/>
        <v>0</v>
      </c>
      <c r="S24" s="163" t="str">
        <f t="shared" si="2"/>
        <v/>
      </c>
    </row>
    <row r="25" spans="1:19" s="184" customFormat="1" ht="12" customHeight="1" thickBot="1" x14ac:dyDescent="0.3">
      <c r="A25" s="179" t="s">
        <v>779</v>
      </c>
      <c r="B25" s="188" t="s">
        <v>780</v>
      </c>
      <c r="C25" s="178" t="s">
        <v>260</v>
      </c>
      <c r="D25" s="1339" t="str">
        <f t="shared" si="1"/>
        <v>030922</v>
      </c>
      <c r="E25" s="1398">
        <v>0</v>
      </c>
      <c r="F25" s="1399">
        <v>0</v>
      </c>
      <c r="G25" s="1398">
        <v>0</v>
      </c>
      <c r="H25" s="1399">
        <v>0</v>
      </c>
      <c r="I25" s="1398">
        <v>0</v>
      </c>
      <c r="J25" s="1399">
        <v>0</v>
      </c>
      <c r="K25" s="1398">
        <v>0</v>
      </c>
      <c r="L25" s="1399">
        <v>0</v>
      </c>
      <c r="M25" s="1398">
        <v>0</v>
      </c>
      <c r="N25" s="1399">
        <v>0</v>
      </c>
      <c r="O25" s="1398">
        <v>0</v>
      </c>
      <c r="P25" s="1399">
        <v>0</v>
      </c>
      <c r="Q25" s="495">
        <f t="shared" si="0"/>
        <v>0</v>
      </c>
      <c r="R25" s="496">
        <f t="shared" si="0"/>
        <v>0</v>
      </c>
      <c r="S25" s="163" t="str">
        <f t="shared" si="2"/>
        <v/>
      </c>
    </row>
    <row r="26" spans="1:19" s="184" customFormat="1" ht="12" customHeight="1" thickBot="1" x14ac:dyDescent="0.3">
      <c r="A26" s="179" t="s">
        <v>781</v>
      </c>
      <c r="B26" s="188" t="s">
        <v>782</v>
      </c>
      <c r="C26" s="178" t="s">
        <v>260</v>
      </c>
      <c r="D26" s="1339" t="str">
        <f t="shared" si="1"/>
        <v>030922</v>
      </c>
      <c r="E26" s="1398">
        <v>0</v>
      </c>
      <c r="F26" s="1399">
        <v>0</v>
      </c>
      <c r="G26" s="1398">
        <v>0</v>
      </c>
      <c r="H26" s="1399">
        <v>0</v>
      </c>
      <c r="I26" s="1398">
        <v>0</v>
      </c>
      <c r="J26" s="1399">
        <v>0</v>
      </c>
      <c r="K26" s="1398">
        <v>0</v>
      </c>
      <c r="L26" s="1399">
        <v>0</v>
      </c>
      <c r="M26" s="1398">
        <v>0</v>
      </c>
      <c r="N26" s="1399">
        <v>0</v>
      </c>
      <c r="O26" s="1398">
        <v>0</v>
      </c>
      <c r="P26" s="1399">
        <v>0</v>
      </c>
      <c r="Q26" s="495">
        <f t="shared" si="0"/>
        <v>0</v>
      </c>
      <c r="R26" s="496">
        <f t="shared" si="0"/>
        <v>0</v>
      </c>
      <c r="S26" s="163" t="str">
        <f t="shared" si="2"/>
        <v/>
      </c>
    </row>
    <row r="27" spans="1:19" s="184" customFormat="1" ht="12" customHeight="1" thickBot="1" x14ac:dyDescent="0.3">
      <c r="A27" s="179" t="s">
        <v>783</v>
      </c>
      <c r="B27" s="188" t="s">
        <v>784</v>
      </c>
      <c r="C27" s="178" t="s">
        <v>260</v>
      </c>
      <c r="D27" s="1339" t="str">
        <f t="shared" si="1"/>
        <v>030922</v>
      </c>
      <c r="E27" s="1398">
        <v>1</v>
      </c>
      <c r="F27" s="1399">
        <v>1</v>
      </c>
      <c r="G27" s="1398">
        <v>0</v>
      </c>
      <c r="H27" s="1399">
        <v>0</v>
      </c>
      <c r="I27" s="1398">
        <v>0</v>
      </c>
      <c r="J27" s="1399">
        <v>0</v>
      </c>
      <c r="K27" s="1398">
        <v>0</v>
      </c>
      <c r="L27" s="1399">
        <v>0</v>
      </c>
      <c r="M27" s="1398">
        <v>0</v>
      </c>
      <c r="N27" s="1399">
        <v>0</v>
      </c>
      <c r="O27" s="1398">
        <v>0</v>
      </c>
      <c r="P27" s="1399">
        <v>0</v>
      </c>
      <c r="Q27" s="495">
        <f t="shared" si="0"/>
        <v>1</v>
      </c>
      <c r="R27" s="496">
        <f t="shared" si="0"/>
        <v>1</v>
      </c>
      <c r="S27" s="163" t="str">
        <f t="shared" si="2"/>
        <v/>
      </c>
    </row>
    <row r="28" spans="1:19" s="184" customFormat="1" ht="12" customHeight="1" thickBot="1" x14ac:dyDescent="0.3">
      <c r="A28" s="179" t="s">
        <v>785</v>
      </c>
      <c r="B28" s="188" t="s">
        <v>786</v>
      </c>
      <c r="C28" s="178" t="s">
        <v>260</v>
      </c>
      <c r="D28" s="1339" t="str">
        <f t="shared" si="1"/>
        <v>030922</v>
      </c>
      <c r="E28" s="1398">
        <v>0</v>
      </c>
      <c r="F28" s="1399">
        <v>0</v>
      </c>
      <c r="G28" s="1398">
        <v>0</v>
      </c>
      <c r="H28" s="1399">
        <v>0</v>
      </c>
      <c r="I28" s="1398">
        <v>0</v>
      </c>
      <c r="J28" s="1399">
        <v>0</v>
      </c>
      <c r="K28" s="1398">
        <v>0</v>
      </c>
      <c r="L28" s="1399">
        <v>0</v>
      </c>
      <c r="M28" s="1398">
        <v>0</v>
      </c>
      <c r="N28" s="1399">
        <v>0</v>
      </c>
      <c r="O28" s="1398">
        <v>0</v>
      </c>
      <c r="P28" s="1399">
        <v>0</v>
      </c>
      <c r="Q28" s="495">
        <f t="shared" si="0"/>
        <v>0</v>
      </c>
      <c r="R28" s="496">
        <f t="shared" si="0"/>
        <v>0</v>
      </c>
      <c r="S28" s="163" t="str">
        <f t="shared" si="2"/>
        <v/>
      </c>
    </row>
    <row r="29" spans="1:19" s="184" customFormat="1" ht="12" customHeight="1" thickBot="1" x14ac:dyDescent="0.3">
      <c r="A29" s="190" t="s">
        <v>787</v>
      </c>
      <c r="B29" s="188" t="s">
        <v>788</v>
      </c>
      <c r="C29" s="178" t="s">
        <v>260</v>
      </c>
      <c r="D29" s="1339" t="str">
        <f t="shared" si="1"/>
        <v>030922</v>
      </c>
      <c r="E29" s="1398">
        <v>0</v>
      </c>
      <c r="F29" s="1399">
        <v>0</v>
      </c>
      <c r="G29" s="1398">
        <v>0</v>
      </c>
      <c r="H29" s="1399">
        <v>0</v>
      </c>
      <c r="I29" s="1398">
        <v>0</v>
      </c>
      <c r="J29" s="1399">
        <v>0</v>
      </c>
      <c r="K29" s="1398">
        <v>0</v>
      </c>
      <c r="L29" s="1399">
        <v>0</v>
      </c>
      <c r="M29" s="1398">
        <v>0</v>
      </c>
      <c r="N29" s="1399">
        <v>0</v>
      </c>
      <c r="O29" s="1398">
        <v>0</v>
      </c>
      <c r="P29" s="1399">
        <v>0</v>
      </c>
      <c r="Q29" s="495">
        <f t="shared" si="0"/>
        <v>0</v>
      </c>
      <c r="R29" s="496">
        <f t="shared" si="0"/>
        <v>0</v>
      </c>
      <c r="S29" s="163" t="str">
        <f t="shared" si="2"/>
        <v/>
      </c>
    </row>
    <row r="30" spans="1:19" s="184" customFormat="1" ht="12" customHeight="1" thickBot="1" x14ac:dyDescent="0.3">
      <c r="A30" s="179" t="s">
        <v>789</v>
      </c>
      <c r="B30" s="177" t="s">
        <v>790</v>
      </c>
      <c r="C30" s="180" t="s">
        <v>260</v>
      </c>
      <c r="D30" s="1339" t="str">
        <f t="shared" si="1"/>
        <v>030922</v>
      </c>
      <c r="E30" s="1398">
        <v>16</v>
      </c>
      <c r="F30" s="1399">
        <v>65</v>
      </c>
      <c r="G30" s="1398">
        <v>0</v>
      </c>
      <c r="H30" s="1399">
        <v>19</v>
      </c>
      <c r="I30" s="1398">
        <v>1</v>
      </c>
      <c r="J30" s="1399">
        <v>9</v>
      </c>
      <c r="K30" s="1398">
        <v>0</v>
      </c>
      <c r="L30" s="1399">
        <v>0</v>
      </c>
      <c r="M30" s="1398">
        <v>0</v>
      </c>
      <c r="N30" s="1399">
        <v>0</v>
      </c>
      <c r="O30" s="1398">
        <v>0</v>
      </c>
      <c r="P30" s="1399">
        <v>0</v>
      </c>
      <c r="Q30" s="495">
        <f t="shared" si="0"/>
        <v>16</v>
      </c>
      <c r="R30" s="496">
        <f t="shared" si="0"/>
        <v>84</v>
      </c>
      <c r="S30" s="163" t="str">
        <f t="shared" si="2"/>
        <v/>
      </c>
    </row>
    <row r="31" spans="1:19" s="184" customFormat="1" ht="12" customHeight="1" thickBot="1" x14ac:dyDescent="0.3">
      <c r="A31" s="179" t="s">
        <v>791</v>
      </c>
      <c r="B31" s="177" t="s">
        <v>792</v>
      </c>
      <c r="C31" s="180" t="s">
        <v>260</v>
      </c>
      <c r="D31" s="1339" t="str">
        <f t="shared" si="1"/>
        <v>030922</v>
      </c>
      <c r="E31" s="1398">
        <v>29</v>
      </c>
      <c r="F31" s="1399">
        <v>33</v>
      </c>
      <c r="G31" s="1398">
        <v>1</v>
      </c>
      <c r="H31" s="1399">
        <v>4</v>
      </c>
      <c r="I31" s="1398">
        <v>1</v>
      </c>
      <c r="J31" s="1399">
        <v>0</v>
      </c>
      <c r="K31" s="1398">
        <v>0</v>
      </c>
      <c r="L31" s="1399">
        <v>0</v>
      </c>
      <c r="M31" s="1398">
        <v>0</v>
      </c>
      <c r="N31" s="1399">
        <v>0</v>
      </c>
      <c r="O31" s="1398">
        <v>0</v>
      </c>
      <c r="P31" s="1399">
        <v>0</v>
      </c>
      <c r="Q31" s="495">
        <f t="shared" si="0"/>
        <v>30</v>
      </c>
      <c r="R31" s="496">
        <f t="shared" si="0"/>
        <v>37</v>
      </c>
      <c r="S31" s="163" t="str">
        <f t="shared" si="2"/>
        <v/>
      </c>
    </row>
    <row r="32" spans="1:19" s="184" customFormat="1" ht="12" customHeight="1" thickBot="1" x14ac:dyDescent="0.3">
      <c r="A32" s="179" t="s">
        <v>793</v>
      </c>
      <c r="B32" s="177" t="s">
        <v>794</v>
      </c>
      <c r="C32" s="180" t="s">
        <v>260</v>
      </c>
      <c r="D32" s="1339" t="str">
        <f t="shared" si="1"/>
        <v>030922</v>
      </c>
      <c r="E32" s="1398">
        <v>0</v>
      </c>
      <c r="F32" s="1399">
        <v>0</v>
      </c>
      <c r="G32" s="1398">
        <v>0</v>
      </c>
      <c r="H32" s="1399">
        <v>0</v>
      </c>
      <c r="I32" s="1398">
        <v>0</v>
      </c>
      <c r="J32" s="1399">
        <v>0</v>
      </c>
      <c r="K32" s="1398">
        <v>0</v>
      </c>
      <c r="L32" s="1399">
        <v>0</v>
      </c>
      <c r="M32" s="1398">
        <v>0</v>
      </c>
      <c r="N32" s="1399">
        <v>0</v>
      </c>
      <c r="O32" s="1398">
        <v>0</v>
      </c>
      <c r="P32" s="1399">
        <v>0</v>
      </c>
      <c r="Q32" s="495">
        <f t="shared" si="0"/>
        <v>0</v>
      </c>
      <c r="R32" s="496">
        <f t="shared" si="0"/>
        <v>0</v>
      </c>
      <c r="S32" s="163" t="str">
        <f t="shared" si="2"/>
        <v/>
      </c>
    </row>
    <row r="33" spans="1:19" s="184" customFormat="1" ht="12" customHeight="1" thickBot="1" x14ac:dyDescent="0.3">
      <c r="A33" s="179" t="s">
        <v>795</v>
      </c>
      <c r="B33" s="177" t="s">
        <v>796</v>
      </c>
      <c r="C33" s="180" t="s">
        <v>260</v>
      </c>
      <c r="D33" s="1339" t="str">
        <f t="shared" si="1"/>
        <v>030922</v>
      </c>
      <c r="E33" s="1398">
        <v>0</v>
      </c>
      <c r="F33" s="1399">
        <v>0</v>
      </c>
      <c r="G33" s="1398">
        <v>0</v>
      </c>
      <c r="H33" s="1399">
        <v>0</v>
      </c>
      <c r="I33" s="1398">
        <v>0</v>
      </c>
      <c r="J33" s="1399">
        <v>0</v>
      </c>
      <c r="K33" s="1398">
        <v>0</v>
      </c>
      <c r="L33" s="1399">
        <v>0</v>
      </c>
      <c r="M33" s="1398">
        <v>0</v>
      </c>
      <c r="N33" s="1399">
        <v>0</v>
      </c>
      <c r="O33" s="1398">
        <v>0</v>
      </c>
      <c r="P33" s="1399">
        <v>0</v>
      </c>
      <c r="Q33" s="495">
        <f t="shared" si="0"/>
        <v>0</v>
      </c>
      <c r="R33" s="496">
        <f t="shared" si="0"/>
        <v>0</v>
      </c>
      <c r="S33" s="163" t="str">
        <f t="shared" si="2"/>
        <v/>
      </c>
    </row>
    <row r="34" spans="1:19" s="184" customFormat="1" ht="12" customHeight="1" thickBot="1" x14ac:dyDescent="0.3">
      <c r="A34" s="179" t="s">
        <v>797</v>
      </c>
      <c r="B34" s="177" t="s">
        <v>798</v>
      </c>
      <c r="C34" s="180" t="s">
        <v>260</v>
      </c>
      <c r="D34" s="1339" t="str">
        <f t="shared" si="1"/>
        <v>030922</v>
      </c>
      <c r="E34" s="1398">
        <v>0</v>
      </c>
      <c r="F34" s="1399">
        <v>0</v>
      </c>
      <c r="G34" s="1398">
        <v>0</v>
      </c>
      <c r="H34" s="1399">
        <v>0</v>
      </c>
      <c r="I34" s="1398">
        <v>0</v>
      </c>
      <c r="J34" s="1399">
        <v>0</v>
      </c>
      <c r="K34" s="1398">
        <v>0</v>
      </c>
      <c r="L34" s="1399">
        <v>0</v>
      </c>
      <c r="M34" s="1398">
        <v>0</v>
      </c>
      <c r="N34" s="1399">
        <v>0</v>
      </c>
      <c r="O34" s="1398">
        <v>0</v>
      </c>
      <c r="P34" s="1399">
        <v>0</v>
      </c>
      <c r="Q34" s="495">
        <f t="shared" si="0"/>
        <v>0</v>
      </c>
      <c r="R34" s="496">
        <f t="shared" si="0"/>
        <v>0</v>
      </c>
      <c r="S34" s="163" t="str">
        <f t="shared" si="2"/>
        <v/>
      </c>
    </row>
    <row r="35" spans="1:19" s="184" customFormat="1" ht="12" customHeight="1" thickBot="1" x14ac:dyDescent="0.3">
      <c r="A35" s="191" t="s">
        <v>799</v>
      </c>
      <c r="B35" s="182" t="s">
        <v>800</v>
      </c>
      <c r="C35" s="183" t="s">
        <v>260</v>
      </c>
      <c r="D35" s="1336" t="str">
        <f t="shared" si="1"/>
        <v>030922</v>
      </c>
      <c r="E35" s="1400">
        <v>0</v>
      </c>
      <c r="F35" s="1401">
        <v>0</v>
      </c>
      <c r="G35" s="1400">
        <v>0</v>
      </c>
      <c r="H35" s="1401">
        <v>0</v>
      </c>
      <c r="I35" s="1400">
        <v>0</v>
      </c>
      <c r="J35" s="1401">
        <v>0</v>
      </c>
      <c r="K35" s="1400">
        <v>0</v>
      </c>
      <c r="L35" s="1401">
        <v>0</v>
      </c>
      <c r="M35" s="1400">
        <v>0</v>
      </c>
      <c r="N35" s="1401">
        <v>0</v>
      </c>
      <c r="O35" s="1400">
        <v>0</v>
      </c>
      <c r="P35" s="1401">
        <v>0</v>
      </c>
      <c r="Q35" s="497">
        <f t="shared" si="0"/>
        <v>0</v>
      </c>
      <c r="R35" s="498">
        <f t="shared" si="0"/>
        <v>0</v>
      </c>
      <c r="S35" s="163" t="str">
        <f t="shared" si="2"/>
        <v/>
      </c>
    </row>
    <row r="36" spans="1:19" s="540" customFormat="1" ht="10.75" thickBot="1" x14ac:dyDescent="0.3">
      <c r="A36" s="2446" t="s">
        <v>763</v>
      </c>
      <c r="B36" s="2463"/>
      <c r="C36" s="2464"/>
      <c r="D36" s="1340"/>
      <c r="E36" s="2221"/>
      <c r="F36" s="501"/>
      <c r="G36" s="501"/>
      <c r="H36" s="501"/>
      <c r="I36" s="501"/>
      <c r="J36" s="501"/>
      <c r="K36" s="501"/>
      <c r="L36" s="501"/>
      <c r="M36" s="501"/>
      <c r="N36" s="501"/>
      <c r="O36" s="501"/>
      <c r="P36" s="501"/>
      <c r="Q36" s="501"/>
      <c r="R36" s="502"/>
      <c r="S36" s="659"/>
    </row>
    <row r="37" spans="1:19" s="184" customFormat="1" ht="12" customHeight="1" thickBot="1" x14ac:dyDescent="0.3">
      <c r="A37" s="179" t="s">
        <v>775</v>
      </c>
      <c r="B37" s="185" t="s">
        <v>801</v>
      </c>
      <c r="C37" s="186" t="s">
        <v>260</v>
      </c>
      <c r="D37" s="1338" t="str">
        <f t="shared" ref="D37:D49" si="3">CONCATENATE(D$10)</f>
        <v>030922</v>
      </c>
      <c r="E37" s="1396">
        <f>IF(ISERROR(VLOOKUP(CONCATENATE($B37,"-",$C37),IN_1A!$B$2:$AA$3000,3,FALSE))=TRUE,"",VLOOKUP(CONCATENATE($B37,"-",$C37),IN_1A!$B$2:$AA$3000,3,FALSE))</f>
        <v>0</v>
      </c>
      <c r="F37" s="1397">
        <f>IF(ISERROR(VLOOKUP(CONCATENATE($B37,"-",$C37),IN_1A!$B$2:$AA$3000,4,FALSE))=TRUE,"",VLOOKUP(CONCATENATE($B37,"-",$C37),IN_1A!$B$2:$AA$3000,4,FALSE))</f>
        <v>0</v>
      </c>
      <c r="G37" s="1396">
        <f>IF(ISERROR(VLOOKUP(CONCATENATE($B37,"-",$C37),IN_1A!$B$2:$AA$3000,5,FALSE))=TRUE,"",VLOOKUP(CONCATENATE($B37,"-",$C37),IN_1A!$B$2:$AA$3000,5,FALSE))</f>
        <v>0</v>
      </c>
      <c r="H37" s="1397">
        <f>IF(ISERROR(VLOOKUP(CONCATENATE($B37,"-",$C37),IN_1A!$B$2:$AA$3000,6,FALSE))=TRUE,"",VLOOKUP(CONCATENATE($B37,"-",$C37),IN_1A!$B$2:$AA$3000,6,FALSE))</f>
        <v>0</v>
      </c>
      <c r="I37" s="1396">
        <f>IF(ISERROR(VLOOKUP(CONCATENATE($B37,"-",$C37),IN_1A!$B$2:$AA$3000,7,FALSE))=TRUE,"",VLOOKUP(CONCATENATE($B37,"-",$C37),IN_1A!$B$2:$AA$3000,7,FALSE))</f>
        <v>0</v>
      </c>
      <c r="J37" s="1397">
        <f>IF(ISERROR(VLOOKUP(CONCATENATE($B37,"-",$C37),IN_1A!$B$2:$AA$3000,8,FALSE))=TRUE,"",VLOOKUP(CONCATENATE($B37,"-",$C37),IN_1A!$B$2:$AA$3000,8,FALSE))</f>
        <v>0</v>
      </c>
      <c r="K37" s="1396">
        <f>IF(ISERROR(VLOOKUP(CONCATENATE($B37,"-",$C37),IN_1A!$B$2:$AA$3000,9,FALSE))=TRUE,"",VLOOKUP(CONCATENATE($B37,"-",$C37),IN_1A!$B$2:$AA$3000,9,FALSE))</f>
        <v>0</v>
      </c>
      <c r="L37" s="1397">
        <f>IF(ISERROR(VLOOKUP(CONCATENATE($B37,"-",$C37),IN_1A!$B$2:$AA$3000,10,FALSE))=TRUE,"",VLOOKUP(CONCATENATE($B37,"-",$C37),IN_1A!$B$2:$AA$3000,10,FALSE))</f>
        <v>0</v>
      </c>
      <c r="M37" s="1396">
        <f>IF(ISERROR(VLOOKUP(CONCATENATE($B37,"-",$C37),IN_1A!$B$2:$AA$3000,11,FALSE))=TRUE,"",VLOOKUP(CONCATENATE($B37,"-",$C37),IN_1A!$B$2:$AA$3000,11,FALSE))</f>
        <v>0</v>
      </c>
      <c r="N37" s="1397">
        <f>IF(ISERROR(VLOOKUP(CONCATENATE($B37,"-",$C37),IN_1A!$B$2:$AA$3000,12,FALSE))=TRUE,"",VLOOKUP(CONCATENATE($B37,"-",$C37),IN_1A!$B$2:$AA$3000,12,FALSE))</f>
        <v>0</v>
      </c>
      <c r="O37" s="1396">
        <f>IF(ISERROR(VLOOKUP(CONCATENATE($B37,"-",$C37),IN_1A!$B$2:$AA$3000,13,FALSE))=TRUE,"",VLOOKUP(CONCATENATE($B37,"-",$C37),IN_1A!$B$2:$AA$3000,13,FALSE))</f>
        <v>0</v>
      </c>
      <c r="P37" s="1397">
        <f>IF(ISERROR(VLOOKUP(CONCATENATE($B37,"-",$C37),IN_1A!$B$2:$AA$3000,14,FALSE))=TRUE,"",VLOOKUP(CONCATENATE($B37,"-",$C37),IN_1A!$B$2:$AA$3000,14,FALSE))</f>
        <v>0</v>
      </c>
      <c r="Q37" s="493">
        <f t="shared" si="0"/>
        <v>0</v>
      </c>
      <c r="R37" s="494">
        <f t="shared" si="0"/>
        <v>0</v>
      </c>
      <c r="S37" s="163" t="str">
        <f t="shared" ref="S37:S49" si="4">IF(O37&gt;Q37,"ERRORE",IF(P37&gt;R37,"ERRORE",""))</f>
        <v/>
      </c>
    </row>
    <row r="38" spans="1:19" s="184" customFormat="1" ht="12" customHeight="1" thickBot="1" x14ac:dyDescent="0.3">
      <c r="A38" s="179" t="s">
        <v>777</v>
      </c>
      <c r="B38" s="188" t="s">
        <v>802</v>
      </c>
      <c r="C38" s="178" t="s">
        <v>260</v>
      </c>
      <c r="D38" s="1339" t="str">
        <f t="shared" si="3"/>
        <v>030922</v>
      </c>
      <c r="E38" s="1398">
        <f>IF(ISERROR(VLOOKUP(CONCATENATE($B38,"-",$C38),IN_1A!$B$2:$AA$3000,3,FALSE))=TRUE,"",VLOOKUP(CONCATENATE($B38,"-",$C38),IN_1A!$B$2:$AA$3000,3,FALSE))</f>
        <v>0</v>
      </c>
      <c r="F38" s="1399">
        <f>IF(ISERROR(VLOOKUP(CONCATENATE($B38,"-",$C38),IN_1A!$B$2:$AA$3000,4,FALSE))=TRUE,"",VLOOKUP(CONCATENATE($B38,"-",$C38),IN_1A!$B$2:$AA$3000,4,FALSE))</f>
        <v>0</v>
      </c>
      <c r="G38" s="1398">
        <f>IF(ISERROR(VLOOKUP(CONCATENATE($B38,"-",$C38),IN_1A!$B$2:$AA$3000,5,FALSE))=TRUE,"",VLOOKUP(CONCATENATE($B38,"-",$C38),IN_1A!$B$2:$AA$3000,5,FALSE))</f>
        <v>0</v>
      </c>
      <c r="H38" s="1399">
        <f>IF(ISERROR(VLOOKUP(CONCATENATE($B38,"-",$C38),IN_1A!$B$2:$AA$3000,6,FALSE))=TRUE,"",VLOOKUP(CONCATENATE($B38,"-",$C38),IN_1A!$B$2:$AA$3000,6,FALSE))</f>
        <v>0</v>
      </c>
      <c r="I38" s="1398">
        <f>IF(ISERROR(VLOOKUP(CONCATENATE($B38,"-",$C38),IN_1A!$B$2:$AA$3000,7,FALSE))=TRUE,"",VLOOKUP(CONCATENATE($B38,"-",$C38),IN_1A!$B$2:$AA$3000,7,FALSE))</f>
        <v>0</v>
      </c>
      <c r="J38" s="1399">
        <f>IF(ISERROR(VLOOKUP(CONCATENATE($B38,"-",$C38),IN_1A!$B$2:$AA$3000,8,FALSE))=TRUE,"",VLOOKUP(CONCATENATE($B38,"-",$C38),IN_1A!$B$2:$AA$3000,8,FALSE))</f>
        <v>0</v>
      </c>
      <c r="K38" s="1398">
        <f>IF(ISERROR(VLOOKUP(CONCATENATE($B38,"-",$C38),IN_1A!$B$2:$AA$3000,9,FALSE))=TRUE,"",VLOOKUP(CONCATENATE($B38,"-",$C38),IN_1A!$B$2:$AA$3000,9,FALSE))</f>
        <v>0</v>
      </c>
      <c r="L38" s="1399">
        <f>IF(ISERROR(VLOOKUP(CONCATENATE($B38,"-",$C38),IN_1A!$B$2:$AA$3000,10,FALSE))=TRUE,"",VLOOKUP(CONCATENATE($B38,"-",$C38),IN_1A!$B$2:$AA$3000,10,FALSE))</f>
        <v>0</v>
      </c>
      <c r="M38" s="1398">
        <f>IF(ISERROR(VLOOKUP(CONCATENATE($B38,"-",$C38),IN_1A!$B$2:$AA$3000,11,FALSE))=TRUE,"",VLOOKUP(CONCATENATE($B38,"-",$C38),IN_1A!$B$2:$AA$3000,11,FALSE))</f>
        <v>0</v>
      </c>
      <c r="N38" s="1399">
        <f>IF(ISERROR(VLOOKUP(CONCATENATE($B38,"-",$C38),IN_1A!$B$2:$AA$3000,12,FALSE))=TRUE,"",VLOOKUP(CONCATENATE($B38,"-",$C38),IN_1A!$B$2:$AA$3000,12,FALSE))</f>
        <v>0</v>
      </c>
      <c r="O38" s="1398">
        <f>IF(ISERROR(VLOOKUP(CONCATENATE($B38,"-",$C38),IN_1A!$B$2:$AA$3000,13,FALSE))=TRUE,"",VLOOKUP(CONCATENATE($B38,"-",$C38),IN_1A!$B$2:$AA$3000,13,FALSE))</f>
        <v>0</v>
      </c>
      <c r="P38" s="1399">
        <f>IF(ISERROR(VLOOKUP(CONCATENATE($B38,"-",$C38),IN_1A!$B$2:$AA$3000,14,FALSE))=TRUE,"",VLOOKUP(CONCATENATE($B38,"-",$C38),IN_1A!$B$2:$AA$3000,14,FALSE))</f>
        <v>0</v>
      </c>
      <c r="Q38" s="495">
        <f t="shared" si="0"/>
        <v>0</v>
      </c>
      <c r="R38" s="496">
        <f t="shared" si="0"/>
        <v>0</v>
      </c>
      <c r="S38" s="163" t="str">
        <f t="shared" si="4"/>
        <v/>
      </c>
    </row>
    <row r="39" spans="1:19" s="184" customFormat="1" ht="12" customHeight="1" thickBot="1" x14ac:dyDescent="0.3">
      <c r="A39" s="179" t="s">
        <v>779</v>
      </c>
      <c r="B39" s="188" t="s">
        <v>803</v>
      </c>
      <c r="C39" s="178" t="s">
        <v>260</v>
      </c>
      <c r="D39" s="1339" t="str">
        <f t="shared" si="3"/>
        <v>030922</v>
      </c>
      <c r="E39" s="1398">
        <f>IF(ISERROR(VLOOKUP(CONCATENATE($B39,"-",$C39),IN_1A!$B$2:$AA$3000,3,FALSE))=TRUE,"",VLOOKUP(CONCATENATE($B39,"-",$C39),IN_1A!$B$2:$AA$3000,3,FALSE))</f>
        <v>0</v>
      </c>
      <c r="F39" s="1399">
        <f>IF(ISERROR(VLOOKUP(CONCATENATE($B39,"-",$C39),IN_1A!$B$2:$AA$3000,4,FALSE))=TRUE,"",VLOOKUP(CONCATENATE($B39,"-",$C39),IN_1A!$B$2:$AA$3000,4,FALSE))</f>
        <v>0</v>
      </c>
      <c r="G39" s="1398">
        <f>IF(ISERROR(VLOOKUP(CONCATENATE($B39,"-",$C39),IN_1A!$B$2:$AA$3000,5,FALSE))=TRUE,"",VLOOKUP(CONCATENATE($B39,"-",$C39),IN_1A!$B$2:$AA$3000,5,FALSE))</f>
        <v>0</v>
      </c>
      <c r="H39" s="1399">
        <f>IF(ISERROR(VLOOKUP(CONCATENATE($B39,"-",$C39),IN_1A!$B$2:$AA$3000,6,FALSE))=TRUE,"",VLOOKUP(CONCATENATE($B39,"-",$C39),IN_1A!$B$2:$AA$3000,6,FALSE))</f>
        <v>0</v>
      </c>
      <c r="I39" s="1398">
        <f>IF(ISERROR(VLOOKUP(CONCATENATE($B39,"-",$C39),IN_1A!$B$2:$AA$3000,7,FALSE))=TRUE,"",VLOOKUP(CONCATENATE($B39,"-",$C39),IN_1A!$B$2:$AA$3000,7,FALSE))</f>
        <v>0</v>
      </c>
      <c r="J39" s="1399">
        <f>IF(ISERROR(VLOOKUP(CONCATENATE($B39,"-",$C39),IN_1A!$B$2:$AA$3000,8,FALSE))=TRUE,"",VLOOKUP(CONCATENATE($B39,"-",$C39),IN_1A!$B$2:$AA$3000,8,FALSE))</f>
        <v>0</v>
      </c>
      <c r="K39" s="1398">
        <f>IF(ISERROR(VLOOKUP(CONCATENATE($B39,"-",$C39),IN_1A!$B$2:$AA$3000,9,FALSE))=TRUE,"",VLOOKUP(CONCATENATE($B39,"-",$C39),IN_1A!$B$2:$AA$3000,9,FALSE))</f>
        <v>0</v>
      </c>
      <c r="L39" s="1399">
        <f>IF(ISERROR(VLOOKUP(CONCATENATE($B39,"-",$C39),IN_1A!$B$2:$AA$3000,10,FALSE))=TRUE,"",VLOOKUP(CONCATENATE($B39,"-",$C39),IN_1A!$B$2:$AA$3000,10,FALSE))</f>
        <v>0</v>
      </c>
      <c r="M39" s="1398">
        <f>IF(ISERROR(VLOOKUP(CONCATENATE($B39,"-",$C39),IN_1A!$B$2:$AA$3000,11,FALSE))=TRUE,"",VLOOKUP(CONCATENATE($B39,"-",$C39),IN_1A!$B$2:$AA$3000,11,FALSE))</f>
        <v>0</v>
      </c>
      <c r="N39" s="1399">
        <f>IF(ISERROR(VLOOKUP(CONCATENATE($B39,"-",$C39),IN_1A!$B$2:$AA$3000,12,FALSE))=TRUE,"",VLOOKUP(CONCATENATE($B39,"-",$C39),IN_1A!$B$2:$AA$3000,12,FALSE))</f>
        <v>0</v>
      </c>
      <c r="O39" s="1398">
        <f>IF(ISERROR(VLOOKUP(CONCATENATE($B39,"-",$C39),IN_1A!$B$2:$AA$3000,13,FALSE))=TRUE,"",VLOOKUP(CONCATENATE($B39,"-",$C39),IN_1A!$B$2:$AA$3000,13,FALSE))</f>
        <v>0</v>
      </c>
      <c r="P39" s="1399">
        <f>IF(ISERROR(VLOOKUP(CONCATENATE($B39,"-",$C39),IN_1A!$B$2:$AA$3000,14,FALSE))=TRUE,"",VLOOKUP(CONCATENATE($B39,"-",$C39),IN_1A!$B$2:$AA$3000,14,FALSE))</f>
        <v>0</v>
      </c>
      <c r="Q39" s="495">
        <f t="shared" si="0"/>
        <v>0</v>
      </c>
      <c r="R39" s="496">
        <f t="shared" si="0"/>
        <v>0</v>
      </c>
      <c r="S39" s="163" t="str">
        <f t="shared" si="4"/>
        <v/>
      </c>
    </row>
    <row r="40" spans="1:19" s="184" customFormat="1" ht="12" customHeight="1" thickBot="1" x14ac:dyDescent="0.3">
      <c r="A40" s="179" t="s">
        <v>781</v>
      </c>
      <c r="B40" s="188" t="s">
        <v>804</v>
      </c>
      <c r="C40" s="178" t="s">
        <v>260</v>
      </c>
      <c r="D40" s="1339" t="str">
        <f t="shared" si="3"/>
        <v>030922</v>
      </c>
      <c r="E40" s="1398">
        <f>IF(ISERROR(VLOOKUP(CONCATENATE($B40,"-",$C40),IN_1A!$B$2:$AA$3000,3,FALSE))=TRUE,"",VLOOKUP(CONCATENATE($B40,"-",$C40),IN_1A!$B$2:$AA$3000,3,FALSE))</f>
        <v>0</v>
      </c>
      <c r="F40" s="1399">
        <f>IF(ISERROR(VLOOKUP(CONCATENATE($B40,"-",$C40),IN_1A!$B$2:$AA$3000,4,FALSE))=TRUE,"",VLOOKUP(CONCATENATE($B40,"-",$C40),IN_1A!$B$2:$AA$3000,4,FALSE))</f>
        <v>0</v>
      </c>
      <c r="G40" s="1398">
        <f>IF(ISERROR(VLOOKUP(CONCATENATE($B40,"-",$C40),IN_1A!$B$2:$AA$3000,5,FALSE))=TRUE,"",VLOOKUP(CONCATENATE($B40,"-",$C40),IN_1A!$B$2:$AA$3000,5,FALSE))</f>
        <v>0</v>
      </c>
      <c r="H40" s="1399">
        <f>IF(ISERROR(VLOOKUP(CONCATENATE($B40,"-",$C40),IN_1A!$B$2:$AA$3000,6,FALSE))=TRUE,"",VLOOKUP(CONCATENATE($B40,"-",$C40),IN_1A!$B$2:$AA$3000,6,FALSE))</f>
        <v>0</v>
      </c>
      <c r="I40" s="1398">
        <f>IF(ISERROR(VLOOKUP(CONCATENATE($B40,"-",$C40),IN_1A!$B$2:$AA$3000,7,FALSE))=TRUE,"",VLOOKUP(CONCATENATE($B40,"-",$C40),IN_1A!$B$2:$AA$3000,7,FALSE))</f>
        <v>0</v>
      </c>
      <c r="J40" s="1399">
        <f>IF(ISERROR(VLOOKUP(CONCATENATE($B40,"-",$C40),IN_1A!$B$2:$AA$3000,8,FALSE))=TRUE,"",VLOOKUP(CONCATENATE($B40,"-",$C40),IN_1A!$B$2:$AA$3000,8,FALSE))</f>
        <v>0</v>
      </c>
      <c r="K40" s="1398">
        <f>IF(ISERROR(VLOOKUP(CONCATENATE($B40,"-",$C40),IN_1A!$B$2:$AA$3000,9,FALSE))=TRUE,"",VLOOKUP(CONCATENATE($B40,"-",$C40),IN_1A!$B$2:$AA$3000,9,FALSE))</f>
        <v>0</v>
      </c>
      <c r="L40" s="1399">
        <f>IF(ISERROR(VLOOKUP(CONCATENATE($B40,"-",$C40),IN_1A!$B$2:$AA$3000,10,FALSE))=TRUE,"",VLOOKUP(CONCATENATE($B40,"-",$C40),IN_1A!$B$2:$AA$3000,10,FALSE))</f>
        <v>0</v>
      </c>
      <c r="M40" s="1398">
        <f>IF(ISERROR(VLOOKUP(CONCATENATE($B40,"-",$C40),IN_1A!$B$2:$AA$3000,11,FALSE))=TRUE,"",VLOOKUP(CONCATENATE($B40,"-",$C40),IN_1A!$B$2:$AA$3000,11,FALSE))</f>
        <v>0</v>
      </c>
      <c r="N40" s="1399">
        <f>IF(ISERROR(VLOOKUP(CONCATENATE($B40,"-",$C40),IN_1A!$B$2:$AA$3000,12,FALSE))=TRUE,"",VLOOKUP(CONCATENATE($B40,"-",$C40),IN_1A!$B$2:$AA$3000,12,FALSE))</f>
        <v>0</v>
      </c>
      <c r="O40" s="1398">
        <f>IF(ISERROR(VLOOKUP(CONCATENATE($B40,"-",$C40),IN_1A!$B$2:$AA$3000,13,FALSE))=TRUE,"",VLOOKUP(CONCATENATE($B40,"-",$C40),IN_1A!$B$2:$AA$3000,13,FALSE))</f>
        <v>0</v>
      </c>
      <c r="P40" s="1399">
        <f>IF(ISERROR(VLOOKUP(CONCATENATE($B40,"-",$C40),IN_1A!$B$2:$AA$3000,14,FALSE))=TRUE,"",VLOOKUP(CONCATENATE($B40,"-",$C40),IN_1A!$B$2:$AA$3000,14,FALSE))</f>
        <v>0</v>
      </c>
      <c r="Q40" s="495">
        <f t="shared" si="0"/>
        <v>0</v>
      </c>
      <c r="R40" s="496">
        <f t="shared" si="0"/>
        <v>0</v>
      </c>
      <c r="S40" s="163" t="str">
        <f t="shared" si="4"/>
        <v/>
      </c>
    </row>
    <row r="41" spans="1:19" s="184" customFormat="1" ht="12" customHeight="1" thickBot="1" x14ac:dyDescent="0.3">
      <c r="A41" s="179" t="s">
        <v>783</v>
      </c>
      <c r="B41" s="188" t="s">
        <v>805</v>
      </c>
      <c r="C41" s="178" t="s">
        <v>260</v>
      </c>
      <c r="D41" s="1339" t="str">
        <f t="shared" si="3"/>
        <v>030922</v>
      </c>
      <c r="E41" s="1398">
        <f>IF(ISERROR(VLOOKUP(CONCATENATE($B41,"-",$C41),IN_1A!$B$2:$AA$3000,3,FALSE))=TRUE,"",VLOOKUP(CONCATENATE($B41,"-",$C41),IN_1A!$B$2:$AA$3000,3,FALSE))</f>
        <v>0</v>
      </c>
      <c r="F41" s="1399">
        <f>IF(ISERROR(VLOOKUP(CONCATENATE($B41,"-",$C41),IN_1A!$B$2:$AA$3000,4,FALSE))=TRUE,"",VLOOKUP(CONCATENATE($B41,"-",$C41),IN_1A!$B$2:$AA$3000,4,FALSE))</f>
        <v>0</v>
      </c>
      <c r="G41" s="1398">
        <f>IF(ISERROR(VLOOKUP(CONCATENATE($B41,"-",$C41),IN_1A!$B$2:$AA$3000,5,FALSE))=TRUE,"",VLOOKUP(CONCATENATE($B41,"-",$C41),IN_1A!$B$2:$AA$3000,5,FALSE))</f>
        <v>0</v>
      </c>
      <c r="H41" s="1399">
        <f>IF(ISERROR(VLOOKUP(CONCATENATE($B41,"-",$C41),IN_1A!$B$2:$AA$3000,6,FALSE))=TRUE,"",VLOOKUP(CONCATENATE($B41,"-",$C41),IN_1A!$B$2:$AA$3000,6,FALSE))</f>
        <v>0</v>
      </c>
      <c r="I41" s="1398">
        <f>IF(ISERROR(VLOOKUP(CONCATENATE($B41,"-",$C41),IN_1A!$B$2:$AA$3000,7,FALSE))=TRUE,"",VLOOKUP(CONCATENATE($B41,"-",$C41),IN_1A!$B$2:$AA$3000,7,FALSE))</f>
        <v>0</v>
      </c>
      <c r="J41" s="1399">
        <f>IF(ISERROR(VLOOKUP(CONCATENATE($B41,"-",$C41),IN_1A!$B$2:$AA$3000,8,FALSE))=TRUE,"",VLOOKUP(CONCATENATE($B41,"-",$C41),IN_1A!$B$2:$AA$3000,8,FALSE))</f>
        <v>0</v>
      </c>
      <c r="K41" s="1398">
        <f>IF(ISERROR(VLOOKUP(CONCATENATE($B41,"-",$C41),IN_1A!$B$2:$AA$3000,9,FALSE))=TRUE,"",VLOOKUP(CONCATENATE($B41,"-",$C41),IN_1A!$B$2:$AA$3000,9,FALSE))</f>
        <v>0</v>
      </c>
      <c r="L41" s="1399">
        <f>IF(ISERROR(VLOOKUP(CONCATENATE($B41,"-",$C41),IN_1A!$B$2:$AA$3000,10,FALSE))=TRUE,"",VLOOKUP(CONCATENATE($B41,"-",$C41),IN_1A!$B$2:$AA$3000,10,FALSE))</f>
        <v>0</v>
      </c>
      <c r="M41" s="1398">
        <f>IF(ISERROR(VLOOKUP(CONCATENATE($B41,"-",$C41),IN_1A!$B$2:$AA$3000,11,FALSE))=TRUE,"",VLOOKUP(CONCATENATE($B41,"-",$C41),IN_1A!$B$2:$AA$3000,11,FALSE))</f>
        <v>0</v>
      </c>
      <c r="N41" s="1399">
        <f>IF(ISERROR(VLOOKUP(CONCATENATE($B41,"-",$C41),IN_1A!$B$2:$AA$3000,12,FALSE))=TRUE,"",VLOOKUP(CONCATENATE($B41,"-",$C41),IN_1A!$B$2:$AA$3000,12,FALSE))</f>
        <v>0</v>
      </c>
      <c r="O41" s="1398">
        <f>IF(ISERROR(VLOOKUP(CONCATENATE($B41,"-",$C41),IN_1A!$B$2:$AA$3000,13,FALSE))=TRUE,"",VLOOKUP(CONCATENATE($B41,"-",$C41),IN_1A!$B$2:$AA$3000,13,FALSE))</f>
        <v>0</v>
      </c>
      <c r="P41" s="1399">
        <f>IF(ISERROR(VLOOKUP(CONCATENATE($B41,"-",$C41),IN_1A!$B$2:$AA$3000,14,FALSE))=TRUE,"",VLOOKUP(CONCATENATE($B41,"-",$C41),IN_1A!$B$2:$AA$3000,14,FALSE))</f>
        <v>0</v>
      </c>
      <c r="Q41" s="495">
        <f t="shared" si="0"/>
        <v>0</v>
      </c>
      <c r="R41" s="496">
        <f t="shared" si="0"/>
        <v>0</v>
      </c>
      <c r="S41" s="163" t="str">
        <f t="shared" si="4"/>
        <v/>
      </c>
    </row>
    <row r="42" spans="1:19" s="184" customFormat="1" ht="12" customHeight="1" thickBot="1" x14ac:dyDescent="0.3">
      <c r="A42" s="179" t="s">
        <v>785</v>
      </c>
      <c r="B42" s="188" t="s">
        <v>806</v>
      </c>
      <c r="C42" s="178" t="s">
        <v>260</v>
      </c>
      <c r="D42" s="1339" t="str">
        <f t="shared" si="3"/>
        <v>030922</v>
      </c>
      <c r="E42" s="1398">
        <f>IF(ISERROR(VLOOKUP(CONCATENATE($B42,"-",$C42),IN_1A!$B$2:$AA$3000,3,FALSE))=TRUE,"",VLOOKUP(CONCATENATE($B42,"-",$C42),IN_1A!$B$2:$AA$3000,3,FALSE))</f>
        <v>0</v>
      </c>
      <c r="F42" s="1399">
        <f>IF(ISERROR(VLOOKUP(CONCATENATE($B42,"-",$C42),IN_1A!$B$2:$AA$3000,4,FALSE))=TRUE,"",VLOOKUP(CONCATENATE($B42,"-",$C42),IN_1A!$B$2:$AA$3000,4,FALSE))</f>
        <v>0</v>
      </c>
      <c r="G42" s="1398">
        <f>IF(ISERROR(VLOOKUP(CONCATENATE($B42,"-",$C42),IN_1A!$B$2:$AA$3000,5,FALSE))=TRUE,"",VLOOKUP(CONCATENATE($B42,"-",$C42),IN_1A!$B$2:$AA$3000,5,FALSE))</f>
        <v>0</v>
      </c>
      <c r="H42" s="1399">
        <f>IF(ISERROR(VLOOKUP(CONCATENATE($B42,"-",$C42),IN_1A!$B$2:$AA$3000,6,FALSE))=TRUE,"",VLOOKUP(CONCATENATE($B42,"-",$C42),IN_1A!$B$2:$AA$3000,6,FALSE))</f>
        <v>0</v>
      </c>
      <c r="I42" s="1398">
        <f>IF(ISERROR(VLOOKUP(CONCATENATE($B42,"-",$C42),IN_1A!$B$2:$AA$3000,7,FALSE))=TRUE,"",VLOOKUP(CONCATENATE($B42,"-",$C42),IN_1A!$B$2:$AA$3000,7,FALSE))</f>
        <v>0</v>
      </c>
      <c r="J42" s="1399">
        <f>IF(ISERROR(VLOOKUP(CONCATENATE($B42,"-",$C42),IN_1A!$B$2:$AA$3000,8,FALSE))=TRUE,"",VLOOKUP(CONCATENATE($B42,"-",$C42),IN_1A!$B$2:$AA$3000,8,FALSE))</f>
        <v>0</v>
      </c>
      <c r="K42" s="1398">
        <f>IF(ISERROR(VLOOKUP(CONCATENATE($B42,"-",$C42),IN_1A!$B$2:$AA$3000,9,FALSE))=TRUE,"",VLOOKUP(CONCATENATE($B42,"-",$C42),IN_1A!$B$2:$AA$3000,9,FALSE))</f>
        <v>0</v>
      </c>
      <c r="L42" s="1399">
        <f>IF(ISERROR(VLOOKUP(CONCATENATE($B42,"-",$C42),IN_1A!$B$2:$AA$3000,10,FALSE))=TRUE,"",VLOOKUP(CONCATENATE($B42,"-",$C42),IN_1A!$B$2:$AA$3000,10,FALSE))</f>
        <v>0</v>
      </c>
      <c r="M42" s="1398">
        <f>IF(ISERROR(VLOOKUP(CONCATENATE($B42,"-",$C42),IN_1A!$B$2:$AA$3000,11,FALSE))=TRUE,"",VLOOKUP(CONCATENATE($B42,"-",$C42),IN_1A!$B$2:$AA$3000,11,FALSE))</f>
        <v>0</v>
      </c>
      <c r="N42" s="1399">
        <f>IF(ISERROR(VLOOKUP(CONCATENATE($B42,"-",$C42),IN_1A!$B$2:$AA$3000,12,FALSE))=TRUE,"",VLOOKUP(CONCATENATE($B42,"-",$C42),IN_1A!$B$2:$AA$3000,12,FALSE))</f>
        <v>0</v>
      </c>
      <c r="O42" s="1398">
        <f>IF(ISERROR(VLOOKUP(CONCATENATE($B42,"-",$C42),IN_1A!$B$2:$AA$3000,13,FALSE))=TRUE,"",VLOOKUP(CONCATENATE($B42,"-",$C42),IN_1A!$B$2:$AA$3000,13,FALSE))</f>
        <v>0</v>
      </c>
      <c r="P42" s="1399">
        <f>IF(ISERROR(VLOOKUP(CONCATENATE($B42,"-",$C42),IN_1A!$B$2:$AA$3000,14,FALSE))=TRUE,"",VLOOKUP(CONCATENATE($B42,"-",$C42),IN_1A!$B$2:$AA$3000,14,FALSE))</f>
        <v>0</v>
      </c>
      <c r="Q42" s="495">
        <f t="shared" si="0"/>
        <v>0</v>
      </c>
      <c r="R42" s="496">
        <f t="shared" si="0"/>
        <v>0</v>
      </c>
      <c r="S42" s="163" t="str">
        <f t="shared" si="4"/>
        <v/>
      </c>
    </row>
    <row r="43" spans="1:19" s="164" customFormat="1" ht="10.75" thickBot="1" x14ac:dyDescent="0.3">
      <c r="A43" s="179" t="s">
        <v>787</v>
      </c>
      <c r="B43" s="177" t="s">
        <v>807</v>
      </c>
      <c r="C43" s="180" t="s">
        <v>260</v>
      </c>
      <c r="D43" s="1339" t="str">
        <f t="shared" si="3"/>
        <v>030922</v>
      </c>
      <c r="E43" s="1398">
        <f>IF(ISERROR(VLOOKUP(CONCATENATE($B43,"-",$C43),IN_1A!$B$2:$AA$3000,3,FALSE))=TRUE,"",VLOOKUP(CONCATENATE($B43,"-",$C43),IN_1A!$B$2:$AA$3000,3,FALSE))</f>
        <v>0</v>
      </c>
      <c r="F43" s="1399">
        <f>IF(ISERROR(VLOOKUP(CONCATENATE($B43,"-",$C43),IN_1A!$B$2:$AA$3000,4,FALSE))=TRUE,"",VLOOKUP(CONCATENATE($B43,"-",$C43),IN_1A!$B$2:$AA$3000,4,FALSE))</f>
        <v>0</v>
      </c>
      <c r="G43" s="1398">
        <f>IF(ISERROR(VLOOKUP(CONCATENATE($B43,"-",$C43),IN_1A!$B$2:$AA$3000,5,FALSE))=TRUE,"",VLOOKUP(CONCATENATE($B43,"-",$C43),IN_1A!$B$2:$AA$3000,5,FALSE))</f>
        <v>0</v>
      </c>
      <c r="H43" s="1399">
        <f>IF(ISERROR(VLOOKUP(CONCATENATE($B43,"-",$C43),IN_1A!$B$2:$AA$3000,6,FALSE))=TRUE,"",VLOOKUP(CONCATENATE($B43,"-",$C43),IN_1A!$B$2:$AA$3000,6,FALSE))</f>
        <v>0</v>
      </c>
      <c r="I43" s="1398">
        <f>IF(ISERROR(VLOOKUP(CONCATENATE($B43,"-",$C43),IN_1A!$B$2:$AA$3000,7,FALSE))=TRUE,"",VLOOKUP(CONCATENATE($B43,"-",$C43),IN_1A!$B$2:$AA$3000,7,FALSE))</f>
        <v>0</v>
      </c>
      <c r="J43" s="1399">
        <f>IF(ISERROR(VLOOKUP(CONCATENATE($B43,"-",$C43),IN_1A!$B$2:$AA$3000,8,FALSE))=TRUE,"",VLOOKUP(CONCATENATE($B43,"-",$C43),IN_1A!$B$2:$AA$3000,8,FALSE))</f>
        <v>0</v>
      </c>
      <c r="K43" s="1398">
        <f>IF(ISERROR(VLOOKUP(CONCATENATE($B43,"-",$C43),IN_1A!$B$2:$AA$3000,9,FALSE))=TRUE,"",VLOOKUP(CONCATENATE($B43,"-",$C43),IN_1A!$B$2:$AA$3000,9,FALSE))</f>
        <v>0</v>
      </c>
      <c r="L43" s="1399">
        <f>IF(ISERROR(VLOOKUP(CONCATENATE($B43,"-",$C43),IN_1A!$B$2:$AA$3000,10,FALSE))=TRUE,"",VLOOKUP(CONCATENATE($B43,"-",$C43),IN_1A!$B$2:$AA$3000,10,FALSE))</f>
        <v>0</v>
      </c>
      <c r="M43" s="1398">
        <f>IF(ISERROR(VLOOKUP(CONCATENATE($B43,"-",$C43),IN_1A!$B$2:$AA$3000,11,FALSE))=TRUE,"",VLOOKUP(CONCATENATE($B43,"-",$C43),IN_1A!$B$2:$AA$3000,11,FALSE))</f>
        <v>0</v>
      </c>
      <c r="N43" s="1399">
        <f>IF(ISERROR(VLOOKUP(CONCATENATE($B43,"-",$C43),IN_1A!$B$2:$AA$3000,12,FALSE))=TRUE,"",VLOOKUP(CONCATENATE($B43,"-",$C43),IN_1A!$B$2:$AA$3000,12,FALSE))</f>
        <v>0</v>
      </c>
      <c r="O43" s="1398">
        <f>IF(ISERROR(VLOOKUP(CONCATENATE($B43,"-",$C43),IN_1A!$B$2:$AA$3000,13,FALSE))=TRUE,"",VLOOKUP(CONCATENATE($B43,"-",$C43),IN_1A!$B$2:$AA$3000,13,FALSE))</f>
        <v>0</v>
      </c>
      <c r="P43" s="1399">
        <f>IF(ISERROR(VLOOKUP(CONCATENATE($B43,"-",$C43),IN_1A!$B$2:$AA$3000,14,FALSE))=TRUE,"",VLOOKUP(CONCATENATE($B43,"-",$C43),IN_1A!$B$2:$AA$3000,14,FALSE))</f>
        <v>0</v>
      </c>
      <c r="Q43" s="495">
        <f t="shared" si="0"/>
        <v>0</v>
      </c>
      <c r="R43" s="496">
        <f t="shared" si="0"/>
        <v>0</v>
      </c>
      <c r="S43" s="163" t="str">
        <f t="shared" si="4"/>
        <v/>
      </c>
    </row>
    <row r="44" spans="1:19" s="184" customFormat="1" ht="12" customHeight="1" thickBot="1" x14ac:dyDescent="0.3">
      <c r="A44" s="179" t="s">
        <v>789</v>
      </c>
      <c r="B44" s="177" t="s">
        <v>808</v>
      </c>
      <c r="C44" s="180" t="s">
        <v>260</v>
      </c>
      <c r="D44" s="1339" t="str">
        <f t="shared" si="3"/>
        <v>030922</v>
      </c>
      <c r="E44" s="1398">
        <f>IF(ISERROR(VLOOKUP(CONCATENATE($B44,"-",$C44),IN_1A!$B$2:$AA$3000,3,FALSE))=TRUE,"",VLOOKUP(CONCATENATE($B44,"-",$C44),IN_1A!$B$2:$AA$3000,3,FALSE))</f>
        <v>0</v>
      </c>
      <c r="F44" s="1399">
        <f>IF(ISERROR(VLOOKUP(CONCATENATE($B44,"-",$C44),IN_1A!$B$2:$AA$3000,4,FALSE))=TRUE,"",VLOOKUP(CONCATENATE($B44,"-",$C44),IN_1A!$B$2:$AA$3000,4,FALSE))</f>
        <v>0</v>
      </c>
      <c r="G44" s="1398">
        <f>IF(ISERROR(VLOOKUP(CONCATENATE($B44,"-",$C44),IN_1A!$B$2:$AA$3000,5,FALSE))=TRUE,"",VLOOKUP(CONCATENATE($B44,"-",$C44),IN_1A!$B$2:$AA$3000,5,FALSE))</f>
        <v>0</v>
      </c>
      <c r="H44" s="1399">
        <f>IF(ISERROR(VLOOKUP(CONCATENATE($B44,"-",$C44),IN_1A!$B$2:$AA$3000,6,FALSE))=TRUE,"",VLOOKUP(CONCATENATE($B44,"-",$C44),IN_1A!$B$2:$AA$3000,6,FALSE))</f>
        <v>0</v>
      </c>
      <c r="I44" s="1398">
        <f>IF(ISERROR(VLOOKUP(CONCATENATE($B44,"-",$C44),IN_1A!$B$2:$AA$3000,7,FALSE))=TRUE,"",VLOOKUP(CONCATENATE($B44,"-",$C44),IN_1A!$B$2:$AA$3000,7,FALSE))</f>
        <v>0</v>
      </c>
      <c r="J44" s="1399">
        <f>IF(ISERROR(VLOOKUP(CONCATENATE($B44,"-",$C44),IN_1A!$B$2:$AA$3000,8,FALSE))=TRUE,"",VLOOKUP(CONCATENATE($B44,"-",$C44),IN_1A!$B$2:$AA$3000,8,FALSE))</f>
        <v>0</v>
      </c>
      <c r="K44" s="1398">
        <f>IF(ISERROR(VLOOKUP(CONCATENATE($B44,"-",$C44),IN_1A!$B$2:$AA$3000,9,FALSE))=TRUE,"",VLOOKUP(CONCATENATE($B44,"-",$C44),IN_1A!$B$2:$AA$3000,9,FALSE))</f>
        <v>0</v>
      </c>
      <c r="L44" s="1399">
        <f>IF(ISERROR(VLOOKUP(CONCATENATE($B44,"-",$C44),IN_1A!$B$2:$AA$3000,10,FALSE))=TRUE,"",VLOOKUP(CONCATENATE($B44,"-",$C44),IN_1A!$B$2:$AA$3000,10,FALSE))</f>
        <v>0</v>
      </c>
      <c r="M44" s="1398">
        <f>IF(ISERROR(VLOOKUP(CONCATENATE($B44,"-",$C44),IN_1A!$B$2:$AA$3000,11,FALSE))=TRUE,"",VLOOKUP(CONCATENATE($B44,"-",$C44),IN_1A!$B$2:$AA$3000,11,FALSE))</f>
        <v>0</v>
      </c>
      <c r="N44" s="1399">
        <f>IF(ISERROR(VLOOKUP(CONCATENATE($B44,"-",$C44),IN_1A!$B$2:$AA$3000,12,FALSE))=TRUE,"",VLOOKUP(CONCATENATE($B44,"-",$C44),IN_1A!$B$2:$AA$3000,12,FALSE))</f>
        <v>0</v>
      </c>
      <c r="O44" s="1398">
        <f>IF(ISERROR(VLOOKUP(CONCATENATE($B44,"-",$C44),IN_1A!$B$2:$AA$3000,13,FALSE))=TRUE,"",VLOOKUP(CONCATENATE($B44,"-",$C44),IN_1A!$B$2:$AA$3000,13,FALSE))</f>
        <v>0</v>
      </c>
      <c r="P44" s="1399">
        <f>IF(ISERROR(VLOOKUP(CONCATENATE($B44,"-",$C44),IN_1A!$B$2:$AA$3000,14,FALSE))=TRUE,"",VLOOKUP(CONCATENATE($B44,"-",$C44),IN_1A!$B$2:$AA$3000,14,FALSE))</f>
        <v>0</v>
      </c>
      <c r="Q44" s="495">
        <f t="shared" si="0"/>
        <v>0</v>
      </c>
      <c r="R44" s="496">
        <f t="shared" si="0"/>
        <v>0</v>
      </c>
      <c r="S44" s="163" t="str">
        <f t="shared" si="4"/>
        <v/>
      </c>
    </row>
    <row r="45" spans="1:19" s="184" customFormat="1" ht="12" customHeight="1" thickBot="1" x14ac:dyDescent="0.3">
      <c r="A45" s="179" t="s">
        <v>791</v>
      </c>
      <c r="B45" s="177" t="s">
        <v>809</v>
      </c>
      <c r="C45" s="180" t="s">
        <v>260</v>
      </c>
      <c r="D45" s="1339" t="str">
        <f t="shared" si="3"/>
        <v>030922</v>
      </c>
      <c r="E45" s="1398">
        <f>IF(ISERROR(VLOOKUP(CONCATENATE($B45,"-",$C45),IN_1A!$B$2:$AA$3000,3,FALSE))=TRUE,"",VLOOKUP(CONCATENATE($B45,"-",$C45),IN_1A!$B$2:$AA$3000,3,FALSE))</f>
        <v>0</v>
      </c>
      <c r="F45" s="1399">
        <f>IF(ISERROR(VLOOKUP(CONCATENATE($B45,"-",$C45),IN_1A!$B$2:$AA$3000,4,FALSE))=TRUE,"",VLOOKUP(CONCATENATE($B45,"-",$C45),IN_1A!$B$2:$AA$3000,4,FALSE))</f>
        <v>0</v>
      </c>
      <c r="G45" s="1398">
        <f>IF(ISERROR(VLOOKUP(CONCATENATE($B45,"-",$C45),IN_1A!$B$2:$AA$3000,5,FALSE))=TRUE,"",VLOOKUP(CONCATENATE($B45,"-",$C45),IN_1A!$B$2:$AA$3000,5,FALSE))</f>
        <v>0</v>
      </c>
      <c r="H45" s="1399">
        <f>IF(ISERROR(VLOOKUP(CONCATENATE($B45,"-",$C45),IN_1A!$B$2:$AA$3000,6,FALSE))=TRUE,"",VLOOKUP(CONCATENATE($B45,"-",$C45),IN_1A!$B$2:$AA$3000,6,FALSE))</f>
        <v>0</v>
      </c>
      <c r="I45" s="1398">
        <f>IF(ISERROR(VLOOKUP(CONCATENATE($B45,"-",$C45),IN_1A!$B$2:$AA$3000,7,FALSE))=TRUE,"",VLOOKUP(CONCATENATE($B45,"-",$C45),IN_1A!$B$2:$AA$3000,7,FALSE))</f>
        <v>0</v>
      </c>
      <c r="J45" s="1399">
        <f>IF(ISERROR(VLOOKUP(CONCATENATE($B45,"-",$C45),IN_1A!$B$2:$AA$3000,8,FALSE))=TRUE,"",VLOOKUP(CONCATENATE($B45,"-",$C45),IN_1A!$B$2:$AA$3000,8,FALSE))</f>
        <v>0</v>
      </c>
      <c r="K45" s="1398">
        <f>IF(ISERROR(VLOOKUP(CONCATENATE($B45,"-",$C45),IN_1A!$B$2:$AA$3000,9,FALSE))=TRUE,"",VLOOKUP(CONCATENATE($B45,"-",$C45),IN_1A!$B$2:$AA$3000,9,FALSE))</f>
        <v>0</v>
      </c>
      <c r="L45" s="1399">
        <f>IF(ISERROR(VLOOKUP(CONCATENATE($B45,"-",$C45),IN_1A!$B$2:$AA$3000,10,FALSE))=TRUE,"",VLOOKUP(CONCATENATE($B45,"-",$C45),IN_1A!$B$2:$AA$3000,10,FALSE))</f>
        <v>0</v>
      </c>
      <c r="M45" s="1398">
        <f>IF(ISERROR(VLOOKUP(CONCATENATE($B45,"-",$C45),IN_1A!$B$2:$AA$3000,11,FALSE))=TRUE,"",VLOOKUP(CONCATENATE($B45,"-",$C45),IN_1A!$B$2:$AA$3000,11,FALSE))</f>
        <v>0</v>
      </c>
      <c r="N45" s="1399">
        <f>IF(ISERROR(VLOOKUP(CONCATENATE($B45,"-",$C45),IN_1A!$B$2:$AA$3000,12,FALSE))=TRUE,"",VLOOKUP(CONCATENATE($B45,"-",$C45),IN_1A!$B$2:$AA$3000,12,FALSE))</f>
        <v>0</v>
      </c>
      <c r="O45" s="1398">
        <f>IF(ISERROR(VLOOKUP(CONCATENATE($B45,"-",$C45),IN_1A!$B$2:$AA$3000,13,FALSE))=TRUE,"",VLOOKUP(CONCATENATE($B45,"-",$C45),IN_1A!$B$2:$AA$3000,13,FALSE))</f>
        <v>0</v>
      </c>
      <c r="P45" s="1399">
        <f>IF(ISERROR(VLOOKUP(CONCATENATE($B45,"-",$C45),IN_1A!$B$2:$AA$3000,14,FALSE))=TRUE,"",VLOOKUP(CONCATENATE($B45,"-",$C45),IN_1A!$B$2:$AA$3000,14,FALSE))</f>
        <v>0</v>
      </c>
      <c r="Q45" s="495">
        <f t="shared" si="0"/>
        <v>0</v>
      </c>
      <c r="R45" s="496">
        <f t="shared" si="0"/>
        <v>0</v>
      </c>
      <c r="S45" s="163" t="str">
        <f t="shared" si="4"/>
        <v/>
      </c>
    </row>
    <row r="46" spans="1:19" s="184" customFormat="1" ht="12" customHeight="1" thickBot="1" x14ac:dyDescent="0.3">
      <c r="A46" s="179" t="s">
        <v>793</v>
      </c>
      <c r="B46" s="177" t="s">
        <v>810</v>
      </c>
      <c r="C46" s="180" t="s">
        <v>260</v>
      </c>
      <c r="D46" s="1339" t="str">
        <f t="shared" si="3"/>
        <v>030922</v>
      </c>
      <c r="E46" s="1398">
        <f>IF(ISERROR(VLOOKUP(CONCATENATE($B46,"-",$C46),IN_1A!$B$2:$AA$3000,3,FALSE))=TRUE,"",VLOOKUP(CONCATENATE($B46,"-",$C46),IN_1A!$B$2:$AA$3000,3,FALSE))</f>
        <v>0</v>
      </c>
      <c r="F46" s="1399">
        <f>IF(ISERROR(VLOOKUP(CONCATENATE($B46,"-",$C46),IN_1A!$B$2:$AA$3000,4,FALSE))=TRUE,"",VLOOKUP(CONCATENATE($B46,"-",$C46),IN_1A!$B$2:$AA$3000,4,FALSE))</f>
        <v>0</v>
      </c>
      <c r="G46" s="1398">
        <f>IF(ISERROR(VLOOKUP(CONCATENATE($B46,"-",$C46),IN_1A!$B$2:$AA$3000,5,FALSE))=TRUE,"",VLOOKUP(CONCATENATE($B46,"-",$C46),IN_1A!$B$2:$AA$3000,5,FALSE))</f>
        <v>0</v>
      </c>
      <c r="H46" s="1399">
        <f>IF(ISERROR(VLOOKUP(CONCATENATE($B46,"-",$C46),IN_1A!$B$2:$AA$3000,6,FALSE))=TRUE,"",VLOOKUP(CONCATENATE($B46,"-",$C46),IN_1A!$B$2:$AA$3000,6,FALSE))</f>
        <v>0</v>
      </c>
      <c r="I46" s="1398">
        <f>IF(ISERROR(VLOOKUP(CONCATENATE($B46,"-",$C46),IN_1A!$B$2:$AA$3000,7,FALSE))=TRUE,"",VLOOKUP(CONCATENATE($B46,"-",$C46),IN_1A!$B$2:$AA$3000,7,FALSE))</f>
        <v>0</v>
      </c>
      <c r="J46" s="1399">
        <f>IF(ISERROR(VLOOKUP(CONCATENATE($B46,"-",$C46),IN_1A!$B$2:$AA$3000,8,FALSE))=TRUE,"",VLOOKUP(CONCATENATE($B46,"-",$C46),IN_1A!$B$2:$AA$3000,8,FALSE))</f>
        <v>0</v>
      </c>
      <c r="K46" s="1398">
        <f>IF(ISERROR(VLOOKUP(CONCATENATE($B46,"-",$C46),IN_1A!$B$2:$AA$3000,9,FALSE))=TRUE,"",VLOOKUP(CONCATENATE($B46,"-",$C46),IN_1A!$B$2:$AA$3000,9,FALSE))</f>
        <v>0</v>
      </c>
      <c r="L46" s="1399">
        <f>IF(ISERROR(VLOOKUP(CONCATENATE($B46,"-",$C46),IN_1A!$B$2:$AA$3000,10,FALSE))=TRUE,"",VLOOKUP(CONCATENATE($B46,"-",$C46),IN_1A!$B$2:$AA$3000,10,FALSE))</f>
        <v>0</v>
      </c>
      <c r="M46" s="1398">
        <f>IF(ISERROR(VLOOKUP(CONCATENATE($B46,"-",$C46),IN_1A!$B$2:$AA$3000,11,FALSE))=TRUE,"",VLOOKUP(CONCATENATE($B46,"-",$C46),IN_1A!$B$2:$AA$3000,11,FALSE))</f>
        <v>0</v>
      </c>
      <c r="N46" s="1399">
        <f>IF(ISERROR(VLOOKUP(CONCATENATE($B46,"-",$C46),IN_1A!$B$2:$AA$3000,12,FALSE))=TRUE,"",VLOOKUP(CONCATENATE($B46,"-",$C46),IN_1A!$B$2:$AA$3000,12,FALSE))</f>
        <v>0</v>
      </c>
      <c r="O46" s="1398">
        <f>IF(ISERROR(VLOOKUP(CONCATENATE($B46,"-",$C46),IN_1A!$B$2:$AA$3000,13,FALSE))=TRUE,"",VLOOKUP(CONCATENATE($B46,"-",$C46),IN_1A!$B$2:$AA$3000,13,FALSE))</f>
        <v>0</v>
      </c>
      <c r="P46" s="1399">
        <f>IF(ISERROR(VLOOKUP(CONCATENATE($B46,"-",$C46),IN_1A!$B$2:$AA$3000,14,FALSE))=TRUE,"",VLOOKUP(CONCATENATE($B46,"-",$C46),IN_1A!$B$2:$AA$3000,14,FALSE))</f>
        <v>0</v>
      </c>
      <c r="Q46" s="495">
        <f t="shared" si="0"/>
        <v>0</v>
      </c>
      <c r="R46" s="496">
        <f t="shared" si="0"/>
        <v>0</v>
      </c>
      <c r="S46" s="163" t="str">
        <f t="shared" si="4"/>
        <v/>
      </c>
    </row>
    <row r="47" spans="1:19" s="184" customFormat="1" ht="12" customHeight="1" thickBot="1" x14ac:dyDescent="0.3">
      <c r="A47" s="179" t="s">
        <v>795</v>
      </c>
      <c r="B47" s="177" t="s">
        <v>811</v>
      </c>
      <c r="C47" s="180" t="s">
        <v>260</v>
      </c>
      <c r="D47" s="1339" t="str">
        <f t="shared" si="3"/>
        <v>030922</v>
      </c>
      <c r="E47" s="1398">
        <f>IF(ISERROR(VLOOKUP(CONCATENATE($B47,"-",$C47),IN_1A!$B$2:$AA$3000,3,FALSE))=TRUE,"",VLOOKUP(CONCATENATE($B47,"-",$C47),IN_1A!$B$2:$AA$3000,3,FALSE))</f>
        <v>0</v>
      </c>
      <c r="F47" s="1399">
        <f>IF(ISERROR(VLOOKUP(CONCATENATE($B47,"-",$C47),IN_1A!$B$2:$AA$3000,4,FALSE))=TRUE,"",VLOOKUP(CONCATENATE($B47,"-",$C47),IN_1A!$B$2:$AA$3000,4,FALSE))</f>
        <v>0</v>
      </c>
      <c r="G47" s="1398">
        <f>IF(ISERROR(VLOOKUP(CONCATENATE($B47,"-",$C47),IN_1A!$B$2:$AA$3000,5,FALSE))=TRUE,"",VLOOKUP(CONCATENATE($B47,"-",$C47),IN_1A!$B$2:$AA$3000,5,FALSE))</f>
        <v>0</v>
      </c>
      <c r="H47" s="1399">
        <f>IF(ISERROR(VLOOKUP(CONCATENATE($B47,"-",$C47),IN_1A!$B$2:$AA$3000,6,FALSE))=TRUE,"",VLOOKUP(CONCATENATE($B47,"-",$C47),IN_1A!$B$2:$AA$3000,6,FALSE))</f>
        <v>0</v>
      </c>
      <c r="I47" s="1398">
        <f>IF(ISERROR(VLOOKUP(CONCATENATE($B47,"-",$C47),IN_1A!$B$2:$AA$3000,7,FALSE))=TRUE,"",VLOOKUP(CONCATENATE($B47,"-",$C47),IN_1A!$B$2:$AA$3000,7,FALSE))</f>
        <v>0</v>
      </c>
      <c r="J47" s="1399">
        <f>IF(ISERROR(VLOOKUP(CONCATENATE($B47,"-",$C47),IN_1A!$B$2:$AA$3000,8,FALSE))=TRUE,"",VLOOKUP(CONCATENATE($B47,"-",$C47),IN_1A!$B$2:$AA$3000,8,FALSE))</f>
        <v>0</v>
      </c>
      <c r="K47" s="1398">
        <f>IF(ISERROR(VLOOKUP(CONCATENATE($B47,"-",$C47),IN_1A!$B$2:$AA$3000,9,FALSE))=TRUE,"",VLOOKUP(CONCATENATE($B47,"-",$C47),IN_1A!$B$2:$AA$3000,9,FALSE))</f>
        <v>0</v>
      </c>
      <c r="L47" s="1399">
        <f>IF(ISERROR(VLOOKUP(CONCATENATE($B47,"-",$C47),IN_1A!$B$2:$AA$3000,10,FALSE))=TRUE,"",VLOOKUP(CONCATENATE($B47,"-",$C47),IN_1A!$B$2:$AA$3000,10,FALSE))</f>
        <v>0</v>
      </c>
      <c r="M47" s="1398">
        <f>IF(ISERROR(VLOOKUP(CONCATENATE($B47,"-",$C47),IN_1A!$B$2:$AA$3000,11,FALSE))=TRUE,"",VLOOKUP(CONCATENATE($B47,"-",$C47),IN_1A!$B$2:$AA$3000,11,FALSE))</f>
        <v>0</v>
      </c>
      <c r="N47" s="1399">
        <f>IF(ISERROR(VLOOKUP(CONCATENATE($B47,"-",$C47),IN_1A!$B$2:$AA$3000,12,FALSE))=TRUE,"",VLOOKUP(CONCATENATE($B47,"-",$C47),IN_1A!$B$2:$AA$3000,12,FALSE))</f>
        <v>0</v>
      </c>
      <c r="O47" s="1398">
        <f>IF(ISERROR(VLOOKUP(CONCATENATE($B47,"-",$C47),IN_1A!$B$2:$AA$3000,13,FALSE))=TRUE,"",VLOOKUP(CONCATENATE($B47,"-",$C47),IN_1A!$B$2:$AA$3000,13,FALSE))</f>
        <v>0</v>
      </c>
      <c r="P47" s="1399">
        <f>IF(ISERROR(VLOOKUP(CONCATENATE($B47,"-",$C47),IN_1A!$B$2:$AA$3000,14,FALSE))=TRUE,"",VLOOKUP(CONCATENATE($B47,"-",$C47),IN_1A!$B$2:$AA$3000,14,FALSE))</f>
        <v>0</v>
      </c>
      <c r="Q47" s="495">
        <f t="shared" si="0"/>
        <v>0</v>
      </c>
      <c r="R47" s="496">
        <f t="shared" si="0"/>
        <v>0</v>
      </c>
      <c r="S47" s="163" t="str">
        <f t="shared" si="4"/>
        <v/>
      </c>
    </row>
    <row r="48" spans="1:19" s="184" customFormat="1" ht="12" customHeight="1" thickBot="1" x14ac:dyDescent="0.3">
      <c r="A48" s="179" t="s">
        <v>797</v>
      </c>
      <c r="B48" s="177" t="s">
        <v>812</v>
      </c>
      <c r="C48" s="180" t="s">
        <v>260</v>
      </c>
      <c r="D48" s="1339" t="str">
        <f t="shared" si="3"/>
        <v>030922</v>
      </c>
      <c r="E48" s="1398">
        <f>IF(ISERROR(VLOOKUP(CONCATENATE($B48,"-",$C48),IN_1A!$B$2:$AA$3000,3,FALSE))=TRUE,"",VLOOKUP(CONCATENATE($B48,"-",$C48),IN_1A!$B$2:$AA$3000,3,FALSE))</f>
        <v>0</v>
      </c>
      <c r="F48" s="1399">
        <f>IF(ISERROR(VLOOKUP(CONCATENATE($B48,"-",$C48),IN_1A!$B$2:$AA$3000,4,FALSE))=TRUE,"",VLOOKUP(CONCATENATE($B48,"-",$C48),IN_1A!$B$2:$AA$3000,4,FALSE))</f>
        <v>0</v>
      </c>
      <c r="G48" s="1398">
        <f>IF(ISERROR(VLOOKUP(CONCATENATE($B48,"-",$C48),IN_1A!$B$2:$AA$3000,5,FALSE))=TRUE,"",VLOOKUP(CONCATENATE($B48,"-",$C48),IN_1A!$B$2:$AA$3000,5,FALSE))</f>
        <v>0</v>
      </c>
      <c r="H48" s="1399">
        <f>IF(ISERROR(VLOOKUP(CONCATENATE($B48,"-",$C48),IN_1A!$B$2:$AA$3000,6,FALSE))=TRUE,"",VLOOKUP(CONCATENATE($B48,"-",$C48),IN_1A!$B$2:$AA$3000,6,FALSE))</f>
        <v>0</v>
      </c>
      <c r="I48" s="1398">
        <f>IF(ISERROR(VLOOKUP(CONCATENATE($B48,"-",$C48),IN_1A!$B$2:$AA$3000,7,FALSE))=TRUE,"",VLOOKUP(CONCATENATE($B48,"-",$C48),IN_1A!$B$2:$AA$3000,7,FALSE))</f>
        <v>0</v>
      </c>
      <c r="J48" s="1399">
        <f>IF(ISERROR(VLOOKUP(CONCATENATE($B48,"-",$C48),IN_1A!$B$2:$AA$3000,8,FALSE))=TRUE,"",VLOOKUP(CONCATENATE($B48,"-",$C48),IN_1A!$B$2:$AA$3000,8,FALSE))</f>
        <v>0</v>
      </c>
      <c r="K48" s="1398">
        <f>IF(ISERROR(VLOOKUP(CONCATENATE($B48,"-",$C48),IN_1A!$B$2:$AA$3000,9,FALSE))=TRUE,"",VLOOKUP(CONCATENATE($B48,"-",$C48),IN_1A!$B$2:$AA$3000,9,FALSE))</f>
        <v>0</v>
      </c>
      <c r="L48" s="1399">
        <f>IF(ISERROR(VLOOKUP(CONCATENATE($B48,"-",$C48),IN_1A!$B$2:$AA$3000,10,FALSE))=TRUE,"",VLOOKUP(CONCATENATE($B48,"-",$C48),IN_1A!$B$2:$AA$3000,10,FALSE))</f>
        <v>0</v>
      </c>
      <c r="M48" s="1398">
        <f>IF(ISERROR(VLOOKUP(CONCATENATE($B48,"-",$C48),IN_1A!$B$2:$AA$3000,11,FALSE))=TRUE,"",VLOOKUP(CONCATENATE($B48,"-",$C48),IN_1A!$B$2:$AA$3000,11,FALSE))</f>
        <v>0</v>
      </c>
      <c r="N48" s="1399">
        <f>IF(ISERROR(VLOOKUP(CONCATENATE($B48,"-",$C48),IN_1A!$B$2:$AA$3000,12,FALSE))=TRUE,"",VLOOKUP(CONCATENATE($B48,"-",$C48),IN_1A!$B$2:$AA$3000,12,FALSE))</f>
        <v>0</v>
      </c>
      <c r="O48" s="1398">
        <f>IF(ISERROR(VLOOKUP(CONCATENATE($B48,"-",$C48),IN_1A!$B$2:$AA$3000,13,FALSE))=TRUE,"",VLOOKUP(CONCATENATE($B48,"-",$C48),IN_1A!$B$2:$AA$3000,13,FALSE))</f>
        <v>0</v>
      </c>
      <c r="P48" s="1399">
        <f>IF(ISERROR(VLOOKUP(CONCATENATE($B48,"-",$C48),IN_1A!$B$2:$AA$3000,14,FALSE))=TRUE,"",VLOOKUP(CONCATENATE($B48,"-",$C48),IN_1A!$B$2:$AA$3000,14,FALSE))</f>
        <v>0</v>
      </c>
      <c r="Q48" s="495">
        <f t="shared" si="0"/>
        <v>0</v>
      </c>
      <c r="R48" s="496">
        <f t="shared" si="0"/>
        <v>0</v>
      </c>
      <c r="S48" s="163" t="str">
        <f t="shared" si="4"/>
        <v/>
      </c>
    </row>
    <row r="49" spans="1:19" s="184" customFormat="1" ht="12" customHeight="1" thickBot="1" x14ac:dyDescent="0.3">
      <c r="A49" s="181" t="s">
        <v>799</v>
      </c>
      <c r="B49" s="182" t="s">
        <v>813</v>
      </c>
      <c r="C49" s="183" t="s">
        <v>260</v>
      </c>
      <c r="D49" s="1336" t="str">
        <f t="shared" si="3"/>
        <v>030922</v>
      </c>
      <c r="E49" s="1400">
        <f>IF(ISERROR(VLOOKUP(CONCATENATE($B49,"-",$C49),IN_1A!$B$2:$AA$3000,3,FALSE))=TRUE,"",VLOOKUP(CONCATENATE($B49,"-",$C49),IN_1A!$B$2:$AA$3000,3,FALSE))</f>
        <v>0</v>
      </c>
      <c r="F49" s="1401">
        <f>IF(ISERROR(VLOOKUP(CONCATENATE($B49,"-",$C49),IN_1A!$B$2:$AA$3000,4,FALSE))=TRUE,"",VLOOKUP(CONCATENATE($B49,"-",$C49),IN_1A!$B$2:$AA$3000,4,FALSE))</f>
        <v>0</v>
      </c>
      <c r="G49" s="1400">
        <f>IF(ISERROR(VLOOKUP(CONCATENATE($B49,"-",$C49),IN_1A!$B$2:$AA$3000,5,FALSE))=TRUE,"",VLOOKUP(CONCATENATE($B49,"-",$C49),IN_1A!$B$2:$AA$3000,5,FALSE))</f>
        <v>0</v>
      </c>
      <c r="H49" s="1401">
        <f>IF(ISERROR(VLOOKUP(CONCATENATE($B49,"-",$C49),IN_1A!$B$2:$AA$3000,6,FALSE))=TRUE,"",VLOOKUP(CONCATENATE($B49,"-",$C49),IN_1A!$B$2:$AA$3000,6,FALSE))</f>
        <v>0</v>
      </c>
      <c r="I49" s="1400">
        <f>IF(ISERROR(VLOOKUP(CONCATENATE($B49,"-",$C49),IN_1A!$B$2:$AA$3000,7,FALSE))=TRUE,"",VLOOKUP(CONCATENATE($B49,"-",$C49),IN_1A!$B$2:$AA$3000,7,FALSE))</f>
        <v>0</v>
      </c>
      <c r="J49" s="1401">
        <f>IF(ISERROR(VLOOKUP(CONCATENATE($B49,"-",$C49),IN_1A!$B$2:$AA$3000,8,FALSE))=TRUE,"",VLOOKUP(CONCATENATE($B49,"-",$C49),IN_1A!$B$2:$AA$3000,8,FALSE))</f>
        <v>0</v>
      </c>
      <c r="K49" s="1400">
        <f>IF(ISERROR(VLOOKUP(CONCATENATE($B49,"-",$C49),IN_1A!$B$2:$AA$3000,9,FALSE))=TRUE,"",VLOOKUP(CONCATENATE($B49,"-",$C49),IN_1A!$B$2:$AA$3000,9,FALSE))</f>
        <v>0</v>
      </c>
      <c r="L49" s="1401">
        <f>IF(ISERROR(VLOOKUP(CONCATENATE($B49,"-",$C49),IN_1A!$B$2:$AA$3000,10,FALSE))=TRUE,"",VLOOKUP(CONCATENATE($B49,"-",$C49),IN_1A!$B$2:$AA$3000,10,FALSE))</f>
        <v>0</v>
      </c>
      <c r="M49" s="1400">
        <f>IF(ISERROR(VLOOKUP(CONCATENATE($B49,"-",$C49),IN_1A!$B$2:$AA$3000,11,FALSE))=TRUE,"",VLOOKUP(CONCATENATE($B49,"-",$C49),IN_1A!$B$2:$AA$3000,11,FALSE))</f>
        <v>0</v>
      </c>
      <c r="N49" s="1401">
        <f>IF(ISERROR(VLOOKUP(CONCATENATE($B49,"-",$C49),IN_1A!$B$2:$AA$3000,12,FALSE))=TRUE,"",VLOOKUP(CONCATENATE($B49,"-",$C49),IN_1A!$B$2:$AA$3000,12,FALSE))</f>
        <v>0</v>
      </c>
      <c r="O49" s="1400">
        <f>IF(ISERROR(VLOOKUP(CONCATENATE($B49,"-",$C49),IN_1A!$B$2:$AA$3000,13,FALSE))=TRUE,"",VLOOKUP(CONCATENATE($B49,"-",$C49),IN_1A!$B$2:$AA$3000,13,FALSE))</f>
        <v>0</v>
      </c>
      <c r="P49" s="1401">
        <f>IF(ISERROR(VLOOKUP(CONCATENATE($B49,"-",$C49),IN_1A!$B$2:$AA$3000,14,FALSE))=TRUE,"",VLOOKUP(CONCATENATE($B49,"-",$C49),IN_1A!$B$2:$AA$3000,14,FALSE))</f>
        <v>0</v>
      </c>
      <c r="Q49" s="497">
        <f t="shared" si="0"/>
        <v>0</v>
      </c>
      <c r="R49" s="498">
        <f t="shared" si="0"/>
        <v>0</v>
      </c>
      <c r="S49" s="163" t="str">
        <f t="shared" si="4"/>
        <v/>
      </c>
    </row>
    <row r="50" spans="1:19" s="540" customFormat="1" ht="10.75" thickBot="1" x14ac:dyDescent="0.3">
      <c r="A50" s="2465" t="s">
        <v>814</v>
      </c>
      <c r="B50" s="2453"/>
      <c r="C50" s="2454"/>
      <c r="D50" s="2458"/>
      <c r="E50" s="499"/>
      <c r="F50" s="499"/>
      <c r="G50" s="499"/>
      <c r="H50" s="499"/>
      <c r="I50" s="499"/>
      <c r="J50" s="499"/>
      <c r="K50" s="499"/>
      <c r="L50" s="499"/>
      <c r="M50" s="499"/>
      <c r="N50" s="499"/>
      <c r="O50" s="499"/>
      <c r="P50" s="499"/>
      <c r="Q50" s="499"/>
      <c r="R50" s="500"/>
      <c r="S50" s="659"/>
    </row>
    <row r="51" spans="1:19" s="540" customFormat="1" ht="10.75" thickBot="1" x14ac:dyDescent="0.3">
      <c r="A51" s="2446" t="s">
        <v>755</v>
      </c>
      <c r="B51" s="2460"/>
      <c r="C51" s="2461"/>
      <c r="D51" s="2462"/>
      <c r="E51" s="499"/>
      <c r="F51" s="499"/>
      <c r="G51" s="499"/>
      <c r="H51" s="499"/>
      <c r="I51" s="499"/>
      <c r="J51" s="499"/>
      <c r="K51" s="499"/>
      <c r="L51" s="499"/>
      <c r="M51" s="499"/>
      <c r="N51" s="499"/>
      <c r="O51" s="499"/>
      <c r="P51" s="499"/>
      <c r="Q51" s="499"/>
      <c r="R51" s="500"/>
      <c r="S51" s="659"/>
    </row>
    <row r="52" spans="1:19" s="184" customFormat="1" ht="12" customHeight="1" thickBot="1" x14ac:dyDescent="0.3">
      <c r="A52" s="176" t="s">
        <v>815</v>
      </c>
      <c r="B52" s="185" t="s">
        <v>816</v>
      </c>
      <c r="C52" s="186" t="s">
        <v>260</v>
      </c>
      <c r="D52" s="1338" t="str">
        <f t="shared" ref="D52:D60" si="5">CONCATENATE(D$10)</f>
        <v>030922</v>
      </c>
      <c r="E52" s="1396">
        <v>1</v>
      </c>
      <c r="F52" s="1397">
        <v>9</v>
      </c>
      <c r="G52" s="1396">
        <v>0</v>
      </c>
      <c r="H52" s="1397">
        <v>5</v>
      </c>
      <c r="I52" s="1396">
        <v>1</v>
      </c>
      <c r="J52" s="1397">
        <v>1</v>
      </c>
      <c r="K52" s="1396">
        <v>0</v>
      </c>
      <c r="L52" s="1397">
        <v>0</v>
      </c>
      <c r="M52" s="1396">
        <v>0</v>
      </c>
      <c r="N52" s="1397">
        <v>0</v>
      </c>
      <c r="O52" s="1396">
        <v>0</v>
      </c>
      <c r="P52" s="1397">
        <v>0</v>
      </c>
      <c r="Q52" s="493">
        <f t="shared" si="0"/>
        <v>1</v>
      </c>
      <c r="R52" s="494">
        <f t="shared" si="0"/>
        <v>14</v>
      </c>
      <c r="S52" s="163" t="str">
        <f t="shared" ref="S52:S60" si="6">IF(O52&gt;Q52,"ERRORE",IF(P52&gt;R52,"ERRORE",""))</f>
        <v/>
      </c>
    </row>
    <row r="53" spans="1:19" s="184" customFormat="1" ht="12" customHeight="1" thickBot="1" x14ac:dyDescent="0.3">
      <c r="A53" s="179" t="s">
        <v>817</v>
      </c>
      <c r="B53" s="177" t="s">
        <v>818</v>
      </c>
      <c r="C53" s="180" t="s">
        <v>260</v>
      </c>
      <c r="D53" s="1339" t="str">
        <f t="shared" si="5"/>
        <v>030922</v>
      </c>
      <c r="E53" s="1398">
        <v>0</v>
      </c>
      <c r="F53" s="1399">
        <v>0</v>
      </c>
      <c r="G53" s="1398">
        <v>0</v>
      </c>
      <c r="H53" s="1399">
        <v>0</v>
      </c>
      <c r="I53" s="1398">
        <v>0</v>
      </c>
      <c r="J53" s="1399">
        <v>0</v>
      </c>
      <c r="K53" s="1398">
        <v>0</v>
      </c>
      <c r="L53" s="1399">
        <v>0</v>
      </c>
      <c r="M53" s="1398">
        <v>0</v>
      </c>
      <c r="N53" s="1399">
        <v>0</v>
      </c>
      <c r="O53" s="1398">
        <v>0</v>
      </c>
      <c r="P53" s="1399">
        <v>0</v>
      </c>
      <c r="Q53" s="495">
        <f t="shared" si="0"/>
        <v>0</v>
      </c>
      <c r="R53" s="496">
        <f t="shared" si="0"/>
        <v>0</v>
      </c>
      <c r="S53" s="163" t="str">
        <f t="shared" si="6"/>
        <v/>
      </c>
    </row>
    <row r="54" spans="1:19" s="184" customFormat="1" ht="12" customHeight="1" thickBot="1" x14ac:dyDescent="0.3">
      <c r="A54" s="179" t="s">
        <v>819</v>
      </c>
      <c r="B54" s="177" t="s">
        <v>820</v>
      </c>
      <c r="C54" s="180" t="s">
        <v>260</v>
      </c>
      <c r="D54" s="1339" t="str">
        <f t="shared" si="5"/>
        <v>030922</v>
      </c>
      <c r="E54" s="1398">
        <v>0</v>
      </c>
      <c r="F54" s="1399">
        <v>1</v>
      </c>
      <c r="G54" s="1398">
        <v>0</v>
      </c>
      <c r="H54" s="1399">
        <v>0</v>
      </c>
      <c r="I54" s="1398">
        <v>0</v>
      </c>
      <c r="J54" s="1399">
        <v>0</v>
      </c>
      <c r="K54" s="1398">
        <v>0</v>
      </c>
      <c r="L54" s="1399">
        <v>0</v>
      </c>
      <c r="M54" s="1398">
        <v>0</v>
      </c>
      <c r="N54" s="1399">
        <v>0</v>
      </c>
      <c r="O54" s="1398">
        <v>0</v>
      </c>
      <c r="P54" s="1399">
        <v>0</v>
      </c>
      <c r="Q54" s="495">
        <f t="shared" si="0"/>
        <v>0</v>
      </c>
      <c r="R54" s="496">
        <f t="shared" si="0"/>
        <v>1</v>
      </c>
      <c r="S54" s="163" t="str">
        <f t="shared" si="6"/>
        <v/>
      </c>
    </row>
    <row r="55" spans="1:19" s="184" customFormat="1" ht="12" customHeight="1" thickBot="1" x14ac:dyDescent="0.3">
      <c r="A55" s="179" t="s">
        <v>821</v>
      </c>
      <c r="B55" s="177" t="s">
        <v>822</v>
      </c>
      <c r="C55" s="180" t="s">
        <v>260</v>
      </c>
      <c r="D55" s="1339" t="str">
        <f t="shared" si="5"/>
        <v>030922</v>
      </c>
      <c r="E55" s="1398">
        <v>0</v>
      </c>
      <c r="F55" s="1399">
        <v>0</v>
      </c>
      <c r="G55" s="1398">
        <v>0</v>
      </c>
      <c r="H55" s="1399">
        <v>0</v>
      </c>
      <c r="I55" s="1398">
        <v>0</v>
      </c>
      <c r="J55" s="1399">
        <v>0</v>
      </c>
      <c r="K55" s="1398">
        <v>0</v>
      </c>
      <c r="L55" s="1399">
        <v>0</v>
      </c>
      <c r="M55" s="1398">
        <v>0</v>
      </c>
      <c r="N55" s="1399">
        <v>0</v>
      </c>
      <c r="O55" s="1398">
        <v>0</v>
      </c>
      <c r="P55" s="1399">
        <v>0</v>
      </c>
      <c r="Q55" s="495">
        <f t="shared" si="0"/>
        <v>0</v>
      </c>
      <c r="R55" s="496">
        <f t="shared" si="0"/>
        <v>0</v>
      </c>
      <c r="S55" s="163" t="str">
        <f t="shared" si="6"/>
        <v/>
      </c>
    </row>
    <row r="56" spans="1:19" s="184" customFormat="1" ht="12" customHeight="1" thickBot="1" x14ac:dyDescent="0.3">
      <c r="A56" s="179" t="s">
        <v>823</v>
      </c>
      <c r="B56" s="188" t="s">
        <v>824</v>
      </c>
      <c r="C56" s="178" t="s">
        <v>260</v>
      </c>
      <c r="D56" s="1339" t="str">
        <f t="shared" si="5"/>
        <v>030922</v>
      </c>
      <c r="E56" s="1398">
        <v>0</v>
      </c>
      <c r="F56" s="1399">
        <v>0</v>
      </c>
      <c r="G56" s="1398">
        <v>0</v>
      </c>
      <c r="H56" s="1399">
        <v>0</v>
      </c>
      <c r="I56" s="1398">
        <v>0</v>
      </c>
      <c r="J56" s="1399">
        <v>0</v>
      </c>
      <c r="K56" s="1398">
        <v>0</v>
      </c>
      <c r="L56" s="1399">
        <v>0</v>
      </c>
      <c r="M56" s="1398">
        <v>0</v>
      </c>
      <c r="N56" s="1399">
        <v>0</v>
      </c>
      <c r="O56" s="1398">
        <v>0</v>
      </c>
      <c r="P56" s="1399">
        <v>0</v>
      </c>
      <c r="Q56" s="495">
        <f t="shared" si="0"/>
        <v>0</v>
      </c>
      <c r="R56" s="496">
        <f t="shared" si="0"/>
        <v>0</v>
      </c>
      <c r="S56" s="163" t="str">
        <f t="shared" si="6"/>
        <v/>
      </c>
    </row>
    <row r="57" spans="1:19" s="184" customFormat="1" ht="12" customHeight="1" thickBot="1" x14ac:dyDescent="0.3">
      <c r="A57" s="179" t="s">
        <v>825</v>
      </c>
      <c r="B57" s="177" t="s">
        <v>826</v>
      </c>
      <c r="C57" s="180" t="s">
        <v>260</v>
      </c>
      <c r="D57" s="1339" t="str">
        <f t="shared" si="5"/>
        <v>030922</v>
      </c>
      <c r="E57" s="1398">
        <v>0</v>
      </c>
      <c r="F57" s="1399">
        <v>0</v>
      </c>
      <c r="G57" s="1398">
        <v>0</v>
      </c>
      <c r="H57" s="1399">
        <v>0</v>
      </c>
      <c r="I57" s="1398">
        <v>0</v>
      </c>
      <c r="J57" s="1399">
        <v>0</v>
      </c>
      <c r="K57" s="1398">
        <v>0</v>
      </c>
      <c r="L57" s="1399">
        <v>0</v>
      </c>
      <c r="M57" s="1398">
        <v>0</v>
      </c>
      <c r="N57" s="1399">
        <v>0</v>
      </c>
      <c r="O57" s="1398">
        <v>0</v>
      </c>
      <c r="P57" s="1399">
        <v>0</v>
      </c>
      <c r="Q57" s="495">
        <f t="shared" si="0"/>
        <v>0</v>
      </c>
      <c r="R57" s="496">
        <f t="shared" si="0"/>
        <v>0</v>
      </c>
      <c r="S57" s="163" t="str">
        <f t="shared" si="6"/>
        <v/>
      </c>
    </row>
    <row r="58" spans="1:19" s="184" customFormat="1" ht="12" customHeight="1" thickBot="1" x14ac:dyDescent="0.3">
      <c r="A58" s="179" t="s">
        <v>827</v>
      </c>
      <c r="B58" s="192" t="s">
        <v>828</v>
      </c>
      <c r="C58" s="193" t="s">
        <v>260</v>
      </c>
      <c r="D58" s="1339" t="str">
        <f t="shared" si="5"/>
        <v>030922</v>
      </c>
      <c r="E58" s="1398">
        <v>0</v>
      </c>
      <c r="F58" s="1399">
        <v>0</v>
      </c>
      <c r="G58" s="1398">
        <v>0</v>
      </c>
      <c r="H58" s="1399">
        <v>0</v>
      </c>
      <c r="I58" s="1398">
        <v>0</v>
      </c>
      <c r="J58" s="1399">
        <v>0</v>
      </c>
      <c r="K58" s="1398">
        <v>0</v>
      </c>
      <c r="L58" s="1399">
        <v>0</v>
      </c>
      <c r="M58" s="1398">
        <v>0</v>
      </c>
      <c r="N58" s="1399">
        <v>0</v>
      </c>
      <c r="O58" s="1398">
        <v>0</v>
      </c>
      <c r="P58" s="1399">
        <v>0</v>
      </c>
      <c r="Q58" s="495">
        <f t="shared" si="0"/>
        <v>0</v>
      </c>
      <c r="R58" s="496">
        <f t="shared" si="0"/>
        <v>0</v>
      </c>
      <c r="S58" s="163" t="str">
        <f t="shared" si="6"/>
        <v/>
      </c>
    </row>
    <row r="59" spans="1:19" s="184" customFormat="1" ht="12" customHeight="1" thickBot="1" x14ac:dyDescent="0.3">
      <c r="A59" s="179" t="s">
        <v>829</v>
      </c>
      <c r="B59" s="192" t="s">
        <v>830</v>
      </c>
      <c r="C59" s="193" t="s">
        <v>260</v>
      </c>
      <c r="D59" s="1339" t="str">
        <f t="shared" si="5"/>
        <v>030922</v>
      </c>
      <c r="E59" s="1398">
        <v>0</v>
      </c>
      <c r="F59" s="1399">
        <v>0</v>
      </c>
      <c r="G59" s="1398">
        <v>0</v>
      </c>
      <c r="H59" s="1399">
        <v>0</v>
      </c>
      <c r="I59" s="1398">
        <v>0</v>
      </c>
      <c r="J59" s="1399">
        <v>0</v>
      </c>
      <c r="K59" s="1398">
        <v>0</v>
      </c>
      <c r="L59" s="1399">
        <v>0</v>
      </c>
      <c r="M59" s="1398">
        <v>0</v>
      </c>
      <c r="N59" s="1399">
        <v>0</v>
      </c>
      <c r="O59" s="1398">
        <v>0</v>
      </c>
      <c r="P59" s="1399">
        <v>0</v>
      </c>
      <c r="Q59" s="495">
        <f t="shared" si="0"/>
        <v>0</v>
      </c>
      <c r="R59" s="496">
        <f t="shared" si="0"/>
        <v>0</v>
      </c>
      <c r="S59" s="163" t="str">
        <f t="shared" si="6"/>
        <v/>
      </c>
    </row>
    <row r="60" spans="1:19" s="184" customFormat="1" ht="12" customHeight="1" thickBot="1" x14ac:dyDescent="0.3">
      <c r="A60" s="181" t="s">
        <v>831</v>
      </c>
      <c r="B60" s="182" t="s">
        <v>832</v>
      </c>
      <c r="C60" s="183" t="s">
        <v>260</v>
      </c>
      <c r="D60" s="1336" t="str">
        <f t="shared" si="5"/>
        <v>030922</v>
      </c>
      <c r="E60" s="1400">
        <v>0</v>
      </c>
      <c r="F60" s="1401">
        <v>0</v>
      </c>
      <c r="G60" s="1400">
        <v>0</v>
      </c>
      <c r="H60" s="1401">
        <v>0</v>
      </c>
      <c r="I60" s="1400">
        <v>0</v>
      </c>
      <c r="J60" s="1401">
        <v>0</v>
      </c>
      <c r="K60" s="1400">
        <v>0</v>
      </c>
      <c r="L60" s="1401">
        <v>0</v>
      </c>
      <c r="M60" s="1400">
        <v>0</v>
      </c>
      <c r="N60" s="1401">
        <v>0</v>
      </c>
      <c r="O60" s="1400">
        <v>0</v>
      </c>
      <c r="P60" s="1401">
        <v>0</v>
      </c>
      <c r="Q60" s="497">
        <f t="shared" si="0"/>
        <v>0</v>
      </c>
      <c r="R60" s="498">
        <f t="shared" si="0"/>
        <v>0</v>
      </c>
      <c r="S60" s="163" t="str">
        <f t="shared" si="6"/>
        <v/>
      </c>
    </row>
    <row r="61" spans="1:19" s="540" customFormat="1" ht="10.75" thickBot="1" x14ac:dyDescent="0.3">
      <c r="A61" s="2446" t="s">
        <v>763</v>
      </c>
      <c r="B61" s="2463"/>
      <c r="C61" s="2464"/>
      <c r="D61" s="1340"/>
      <c r="E61" s="2221"/>
      <c r="F61" s="499"/>
      <c r="G61" s="499"/>
      <c r="H61" s="499"/>
      <c r="I61" s="499"/>
      <c r="J61" s="499"/>
      <c r="K61" s="499"/>
      <c r="L61" s="499"/>
      <c r="M61" s="499"/>
      <c r="N61" s="499"/>
      <c r="O61" s="499"/>
      <c r="P61" s="499"/>
      <c r="Q61" s="499"/>
      <c r="R61" s="500"/>
      <c r="S61" s="659"/>
    </row>
    <row r="62" spans="1:19" s="184" customFormat="1" ht="12" customHeight="1" thickBot="1" x14ac:dyDescent="0.3">
      <c r="A62" s="176" t="s">
        <v>815</v>
      </c>
      <c r="B62" s="185" t="s">
        <v>833</v>
      </c>
      <c r="C62" s="186" t="s">
        <v>260</v>
      </c>
      <c r="D62" s="1338" t="str">
        <f t="shared" ref="D62:D71" si="7">CONCATENATE(D$10)</f>
        <v>030922</v>
      </c>
      <c r="E62" s="1396">
        <f>IF(ISERROR(VLOOKUP(CONCATENATE($B62,"-",$C62),IN_1A!$B$2:$AA$3000,3,FALSE))=TRUE,"",VLOOKUP(CONCATENATE($B62,"-",$C62),IN_1A!$B$2:$AA$3000,3,FALSE))</f>
        <v>0</v>
      </c>
      <c r="F62" s="1397">
        <f>IF(ISERROR(VLOOKUP(CONCATENATE($B62,"-",$C62),IN_1A!$B$2:$AA$3000,4,FALSE))=TRUE,"",VLOOKUP(CONCATENATE($B62,"-",$C62),IN_1A!$B$2:$AA$3000,4,FALSE))</f>
        <v>0</v>
      </c>
      <c r="G62" s="1396">
        <f>IF(ISERROR(VLOOKUP(CONCATENATE($B62,"-",$C62),IN_1A!$B$2:$AA$3000,5,FALSE))=TRUE,"",VLOOKUP(CONCATENATE($B62,"-",$C62),IN_1A!$B$2:$AA$3000,5,FALSE))</f>
        <v>0</v>
      </c>
      <c r="H62" s="1397">
        <f>IF(ISERROR(VLOOKUP(CONCATENATE($B62,"-",$C62),IN_1A!$B$2:$AA$3000,6,FALSE))=TRUE,"",VLOOKUP(CONCATENATE($B62,"-",$C62),IN_1A!$B$2:$AA$3000,6,FALSE))</f>
        <v>0</v>
      </c>
      <c r="I62" s="1396">
        <f>IF(ISERROR(VLOOKUP(CONCATENATE($B62,"-",$C62),IN_1A!$B$2:$AA$3000,7,FALSE))=TRUE,"",VLOOKUP(CONCATENATE($B62,"-",$C62),IN_1A!$B$2:$AA$3000,7,FALSE))</f>
        <v>0</v>
      </c>
      <c r="J62" s="1397">
        <f>IF(ISERROR(VLOOKUP(CONCATENATE($B62,"-",$C62),IN_1A!$B$2:$AA$3000,8,FALSE))=TRUE,"",VLOOKUP(CONCATENATE($B62,"-",$C62),IN_1A!$B$2:$AA$3000,8,FALSE))</f>
        <v>0</v>
      </c>
      <c r="K62" s="1396">
        <f>IF(ISERROR(VLOOKUP(CONCATENATE($B62,"-",$C62),IN_1A!$B$2:$AA$3000,9,FALSE))=TRUE,"",VLOOKUP(CONCATENATE($B62,"-",$C62),IN_1A!$B$2:$AA$3000,9,FALSE))</f>
        <v>0</v>
      </c>
      <c r="L62" s="1397">
        <f>IF(ISERROR(VLOOKUP(CONCATENATE($B62,"-",$C62),IN_1A!$B$2:$AA$3000,10,FALSE))=TRUE,"",VLOOKUP(CONCATENATE($B62,"-",$C62),IN_1A!$B$2:$AA$3000,10,FALSE))</f>
        <v>0</v>
      </c>
      <c r="M62" s="1396">
        <f>IF(ISERROR(VLOOKUP(CONCATENATE($B62,"-",$C62),IN_1A!$B$2:$AA$3000,11,FALSE))=TRUE,"",VLOOKUP(CONCATENATE($B62,"-",$C62),IN_1A!$B$2:$AA$3000,11,FALSE))</f>
        <v>0</v>
      </c>
      <c r="N62" s="1397">
        <f>IF(ISERROR(VLOOKUP(CONCATENATE($B62,"-",$C62),IN_1A!$B$2:$AA$3000,12,FALSE))=TRUE,"",VLOOKUP(CONCATENATE($B62,"-",$C62),IN_1A!$B$2:$AA$3000,12,FALSE))</f>
        <v>0</v>
      </c>
      <c r="O62" s="1396">
        <f>IF(ISERROR(VLOOKUP(CONCATENATE($B62,"-",$C62),IN_1A!$B$2:$AA$3000,13,FALSE))=TRUE,"",VLOOKUP(CONCATENATE($B62,"-",$C62),IN_1A!$B$2:$AA$3000,13,FALSE))</f>
        <v>0</v>
      </c>
      <c r="P62" s="1397">
        <f>IF(ISERROR(VLOOKUP(CONCATENATE($B62,"-",$C62),IN_1A!$B$2:$AA$3000,14,FALSE))=TRUE,"",VLOOKUP(CONCATENATE($B62,"-",$C62),IN_1A!$B$2:$AA$3000,14,FALSE))</f>
        <v>0</v>
      </c>
      <c r="Q62" s="493">
        <f t="shared" si="0"/>
        <v>0</v>
      </c>
      <c r="R62" s="494">
        <f t="shared" si="0"/>
        <v>0</v>
      </c>
      <c r="S62" s="163" t="str">
        <f t="shared" ref="S62:S71" si="8">IF(O62&gt;Q62,"ERRORE",IF(P62&gt;R62,"ERRORE",""))</f>
        <v/>
      </c>
    </row>
    <row r="63" spans="1:19" s="184" customFormat="1" ht="12" customHeight="1" thickBot="1" x14ac:dyDescent="0.3">
      <c r="A63" s="179" t="s">
        <v>817</v>
      </c>
      <c r="B63" s="177" t="s">
        <v>834</v>
      </c>
      <c r="C63" s="180" t="s">
        <v>260</v>
      </c>
      <c r="D63" s="1339" t="str">
        <f t="shared" si="7"/>
        <v>030922</v>
      </c>
      <c r="E63" s="1398">
        <f>IF(ISERROR(VLOOKUP(CONCATENATE($B63,"-",$C63),IN_1A!$B$2:$AA$3000,3,FALSE))=TRUE,"",VLOOKUP(CONCATENATE($B63,"-",$C63),IN_1A!$B$2:$AA$3000,3,FALSE))</f>
        <v>0</v>
      </c>
      <c r="F63" s="1399">
        <f>IF(ISERROR(VLOOKUP(CONCATENATE($B63,"-",$C63),IN_1A!$B$2:$AA$3000,4,FALSE))=TRUE,"",VLOOKUP(CONCATENATE($B63,"-",$C63),IN_1A!$B$2:$AA$3000,4,FALSE))</f>
        <v>0</v>
      </c>
      <c r="G63" s="1398">
        <f>IF(ISERROR(VLOOKUP(CONCATENATE($B63,"-",$C63),IN_1A!$B$2:$AA$3000,5,FALSE))=TRUE,"",VLOOKUP(CONCATENATE($B63,"-",$C63),IN_1A!$B$2:$AA$3000,5,FALSE))</f>
        <v>0</v>
      </c>
      <c r="H63" s="1399">
        <f>IF(ISERROR(VLOOKUP(CONCATENATE($B63,"-",$C63),IN_1A!$B$2:$AA$3000,6,FALSE))=TRUE,"",VLOOKUP(CONCATENATE($B63,"-",$C63),IN_1A!$B$2:$AA$3000,6,FALSE))</f>
        <v>0</v>
      </c>
      <c r="I63" s="1398">
        <f>IF(ISERROR(VLOOKUP(CONCATENATE($B63,"-",$C63),IN_1A!$B$2:$AA$3000,7,FALSE))=TRUE,"",VLOOKUP(CONCATENATE($B63,"-",$C63),IN_1A!$B$2:$AA$3000,7,FALSE))</f>
        <v>0</v>
      </c>
      <c r="J63" s="1399">
        <f>IF(ISERROR(VLOOKUP(CONCATENATE($B63,"-",$C63),IN_1A!$B$2:$AA$3000,8,FALSE))=TRUE,"",VLOOKUP(CONCATENATE($B63,"-",$C63),IN_1A!$B$2:$AA$3000,8,FALSE))</f>
        <v>0</v>
      </c>
      <c r="K63" s="1398">
        <f>IF(ISERROR(VLOOKUP(CONCATENATE($B63,"-",$C63),IN_1A!$B$2:$AA$3000,9,FALSE))=TRUE,"",VLOOKUP(CONCATENATE($B63,"-",$C63),IN_1A!$B$2:$AA$3000,9,FALSE))</f>
        <v>0</v>
      </c>
      <c r="L63" s="1399">
        <f>IF(ISERROR(VLOOKUP(CONCATENATE($B63,"-",$C63),IN_1A!$B$2:$AA$3000,10,FALSE))=TRUE,"",VLOOKUP(CONCATENATE($B63,"-",$C63),IN_1A!$B$2:$AA$3000,10,FALSE))</f>
        <v>0</v>
      </c>
      <c r="M63" s="1398">
        <f>IF(ISERROR(VLOOKUP(CONCATENATE($B63,"-",$C63),IN_1A!$B$2:$AA$3000,11,FALSE))=TRUE,"",VLOOKUP(CONCATENATE($B63,"-",$C63),IN_1A!$B$2:$AA$3000,11,FALSE))</f>
        <v>0</v>
      </c>
      <c r="N63" s="1399">
        <f>IF(ISERROR(VLOOKUP(CONCATENATE($B63,"-",$C63),IN_1A!$B$2:$AA$3000,12,FALSE))=TRUE,"",VLOOKUP(CONCATENATE($B63,"-",$C63),IN_1A!$B$2:$AA$3000,12,FALSE))</f>
        <v>0</v>
      </c>
      <c r="O63" s="1398">
        <f>IF(ISERROR(VLOOKUP(CONCATENATE($B63,"-",$C63),IN_1A!$B$2:$AA$3000,13,FALSE))=TRUE,"",VLOOKUP(CONCATENATE($B63,"-",$C63),IN_1A!$B$2:$AA$3000,13,FALSE))</f>
        <v>0</v>
      </c>
      <c r="P63" s="1399">
        <f>IF(ISERROR(VLOOKUP(CONCATENATE($B63,"-",$C63),IN_1A!$B$2:$AA$3000,14,FALSE))=TRUE,"",VLOOKUP(CONCATENATE($B63,"-",$C63),IN_1A!$B$2:$AA$3000,14,FALSE))</f>
        <v>0</v>
      </c>
      <c r="Q63" s="495">
        <f t="shared" si="0"/>
        <v>0</v>
      </c>
      <c r="R63" s="496">
        <f t="shared" si="0"/>
        <v>0</v>
      </c>
      <c r="S63" s="163" t="str">
        <f t="shared" si="8"/>
        <v/>
      </c>
    </row>
    <row r="64" spans="1:19" s="184" customFormat="1" ht="12" customHeight="1" thickBot="1" x14ac:dyDescent="0.3">
      <c r="A64" s="179" t="s">
        <v>819</v>
      </c>
      <c r="B64" s="177" t="s">
        <v>835</v>
      </c>
      <c r="C64" s="180" t="s">
        <v>260</v>
      </c>
      <c r="D64" s="1339" t="str">
        <f t="shared" si="7"/>
        <v>030922</v>
      </c>
      <c r="E64" s="1398">
        <f>IF(ISERROR(VLOOKUP(CONCATENATE($B64,"-",$C64),IN_1A!$B$2:$AA$3000,3,FALSE))=TRUE,"",VLOOKUP(CONCATENATE($B64,"-",$C64),IN_1A!$B$2:$AA$3000,3,FALSE))</f>
        <v>0</v>
      </c>
      <c r="F64" s="1399">
        <f>IF(ISERROR(VLOOKUP(CONCATENATE($B64,"-",$C64),IN_1A!$B$2:$AA$3000,4,FALSE))=TRUE,"",VLOOKUP(CONCATENATE($B64,"-",$C64),IN_1A!$B$2:$AA$3000,4,FALSE))</f>
        <v>0</v>
      </c>
      <c r="G64" s="1398">
        <f>IF(ISERROR(VLOOKUP(CONCATENATE($B64,"-",$C64),IN_1A!$B$2:$AA$3000,5,FALSE))=TRUE,"",VLOOKUP(CONCATENATE($B64,"-",$C64),IN_1A!$B$2:$AA$3000,5,FALSE))</f>
        <v>0</v>
      </c>
      <c r="H64" s="1399">
        <f>IF(ISERROR(VLOOKUP(CONCATENATE($B64,"-",$C64),IN_1A!$B$2:$AA$3000,6,FALSE))=TRUE,"",VLOOKUP(CONCATENATE($B64,"-",$C64),IN_1A!$B$2:$AA$3000,6,FALSE))</f>
        <v>0</v>
      </c>
      <c r="I64" s="1398">
        <f>IF(ISERROR(VLOOKUP(CONCATENATE($B64,"-",$C64),IN_1A!$B$2:$AA$3000,7,FALSE))=TRUE,"",VLOOKUP(CONCATENATE($B64,"-",$C64),IN_1A!$B$2:$AA$3000,7,FALSE))</f>
        <v>0</v>
      </c>
      <c r="J64" s="1399">
        <f>IF(ISERROR(VLOOKUP(CONCATENATE($B64,"-",$C64),IN_1A!$B$2:$AA$3000,8,FALSE))=TRUE,"",VLOOKUP(CONCATENATE($B64,"-",$C64),IN_1A!$B$2:$AA$3000,8,FALSE))</f>
        <v>0</v>
      </c>
      <c r="K64" s="1398">
        <f>IF(ISERROR(VLOOKUP(CONCATENATE($B64,"-",$C64),IN_1A!$B$2:$AA$3000,9,FALSE))=TRUE,"",VLOOKUP(CONCATENATE($B64,"-",$C64),IN_1A!$B$2:$AA$3000,9,FALSE))</f>
        <v>0</v>
      </c>
      <c r="L64" s="1399">
        <f>IF(ISERROR(VLOOKUP(CONCATENATE($B64,"-",$C64),IN_1A!$B$2:$AA$3000,10,FALSE))=TRUE,"",VLOOKUP(CONCATENATE($B64,"-",$C64),IN_1A!$B$2:$AA$3000,10,FALSE))</f>
        <v>0</v>
      </c>
      <c r="M64" s="1398">
        <f>IF(ISERROR(VLOOKUP(CONCATENATE($B64,"-",$C64),IN_1A!$B$2:$AA$3000,11,FALSE))=TRUE,"",VLOOKUP(CONCATENATE($B64,"-",$C64),IN_1A!$B$2:$AA$3000,11,FALSE))</f>
        <v>0</v>
      </c>
      <c r="N64" s="1399">
        <f>IF(ISERROR(VLOOKUP(CONCATENATE($B64,"-",$C64),IN_1A!$B$2:$AA$3000,12,FALSE))=TRUE,"",VLOOKUP(CONCATENATE($B64,"-",$C64),IN_1A!$B$2:$AA$3000,12,FALSE))</f>
        <v>0</v>
      </c>
      <c r="O64" s="1398">
        <f>IF(ISERROR(VLOOKUP(CONCATENATE($B64,"-",$C64),IN_1A!$B$2:$AA$3000,13,FALSE))=TRUE,"",VLOOKUP(CONCATENATE($B64,"-",$C64),IN_1A!$B$2:$AA$3000,13,FALSE))</f>
        <v>0</v>
      </c>
      <c r="P64" s="1399">
        <f>IF(ISERROR(VLOOKUP(CONCATENATE($B64,"-",$C64),IN_1A!$B$2:$AA$3000,14,FALSE))=TRUE,"",VLOOKUP(CONCATENATE($B64,"-",$C64),IN_1A!$B$2:$AA$3000,14,FALSE))</f>
        <v>0</v>
      </c>
      <c r="Q64" s="495">
        <f t="shared" si="0"/>
        <v>0</v>
      </c>
      <c r="R64" s="496">
        <f t="shared" si="0"/>
        <v>0</v>
      </c>
      <c r="S64" s="163" t="str">
        <f t="shared" si="8"/>
        <v/>
      </c>
    </row>
    <row r="65" spans="1:19" s="184" customFormat="1" ht="12" customHeight="1" thickBot="1" x14ac:dyDescent="0.3">
      <c r="A65" s="179" t="s">
        <v>821</v>
      </c>
      <c r="B65" s="177" t="s">
        <v>836</v>
      </c>
      <c r="C65" s="180" t="s">
        <v>260</v>
      </c>
      <c r="D65" s="1339" t="str">
        <f t="shared" si="7"/>
        <v>030922</v>
      </c>
      <c r="E65" s="1398">
        <f>IF(ISERROR(VLOOKUP(CONCATENATE($B65,"-",$C65),IN_1A!$B$2:$AA$3000,3,FALSE))=TRUE,"",VLOOKUP(CONCATENATE($B65,"-",$C65),IN_1A!$B$2:$AA$3000,3,FALSE))</f>
        <v>0</v>
      </c>
      <c r="F65" s="1399">
        <f>IF(ISERROR(VLOOKUP(CONCATENATE($B65,"-",$C65),IN_1A!$B$2:$AA$3000,4,FALSE))=TRUE,"",VLOOKUP(CONCATENATE($B65,"-",$C65),IN_1A!$B$2:$AA$3000,4,FALSE))</f>
        <v>0</v>
      </c>
      <c r="G65" s="1398">
        <f>IF(ISERROR(VLOOKUP(CONCATENATE($B65,"-",$C65),IN_1A!$B$2:$AA$3000,5,FALSE))=TRUE,"",VLOOKUP(CONCATENATE($B65,"-",$C65),IN_1A!$B$2:$AA$3000,5,FALSE))</f>
        <v>0</v>
      </c>
      <c r="H65" s="1399">
        <f>IF(ISERROR(VLOOKUP(CONCATENATE($B65,"-",$C65),IN_1A!$B$2:$AA$3000,6,FALSE))=TRUE,"",VLOOKUP(CONCATENATE($B65,"-",$C65),IN_1A!$B$2:$AA$3000,6,FALSE))</f>
        <v>0</v>
      </c>
      <c r="I65" s="1398">
        <f>IF(ISERROR(VLOOKUP(CONCATENATE($B65,"-",$C65),IN_1A!$B$2:$AA$3000,7,FALSE))=TRUE,"",VLOOKUP(CONCATENATE($B65,"-",$C65),IN_1A!$B$2:$AA$3000,7,FALSE))</f>
        <v>0</v>
      </c>
      <c r="J65" s="1399">
        <f>IF(ISERROR(VLOOKUP(CONCATENATE($B65,"-",$C65),IN_1A!$B$2:$AA$3000,8,FALSE))=TRUE,"",VLOOKUP(CONCATENATE($B65,"-",$C65),IN_1A!$B$2:$AA$3000,8,FALSE))</f>
        <v>0</v>
      </c>
      <c r="K65" s="1398">
        <f>IF(ISERROR(VLOOKUP(CONCATENATE($B65,"-",$C65),IN_1A!$B$2:$AA$3000,9,FALSE))=TRUE,"",VLOOKUP(CONCATENATE($B65,"-",$C65),IN_1A!$B$2:$AA$3000,9,FALSE))</f>
        <v>0</v>
      </c>
      <c r="L65" s="1399">
        <f>IF(ISERROR(VLOOKUP(CONCATENATE($B65,"-",$C65),IN_1A!$B$2:$AA$3000,10,FALSE))=TRUE,"",VLOOKUP(CONCATENATE($B65,"-",$C65),IN_1A!$B$2:$AA$3000,10,FALSE))</f>
        <v>0</v>
      </c>
      <c r="M65" s="1398">
        <f>IF(ISERROR(VLOOKUP(CONCATENATE($B65,"-",$C65),IN_1A!$B$2:$AA$3000,11,FALSE))=TRUE,"",VLOOKUP(CONCATENATE($B65,"-",$C65),IN_1A!$B$2:$AA$3000,11,FALSE))</f>
        <v>0</v>
      </c>
      <c r="N65" s="1399">
        <f>IF(ISERROR(VLOOKUP(CONCATENATE($B65,"-",$C65),IN_1A!$B$2:$AA$3000,12,FALSE))=TRUE,"",VLOOKUP(CONCATENATE($B65,"-",$C65),IN_1A!$B$2:$AA$3000,12,FALSE))</f>
        <v>0</v>
      </c>
      <c r="O65" s="1398">
        <f>IF(ISERROR(VLOOKUP(CONCATENATE($B65,"-",$C65),IN_1A!$B$2:$AA$3000,13,FALSE))=TRUE,"",VLOOKUP(CONCATENATE($B65,"-",$C65),IN_1A!$B$2:$AA$3000,13,FALSE))</f>
        <v>0</v>
      </c>
      <c r="P65" s="1399">
        <f>IF(ISERROR(VLOOKUP(CONCATENATE($B65,"-",$C65),IN_1A!$B$2:$AA$3000,14,FALSE))=TRUE,"",VLOOKUP(CONCATENATE($B65,"-",$C65),IN_1A!$B$2:$AA$3000,14,FALSE))</f>
        <v>0</v>
      </c>
      <c r="Q65" s="495">
        <f t="shared" si="0"/>
        <v>0</v>
      </c>
      <c r="R65" s="496">
        <f t="shared" si="0"/>
        <v>0</v>
      </c>
      <c r="S65" s="163" t="str">
        <f t="shared" si="8"/>
        <v/>
      </c>
    </row>
    <row r="66" spans="1:19" s="184" customFormat="1" ht="12" customHeight="1" thickBot="1" x14ac:dyDescent="0.3">
      <c r="A66" s="179" t="s">
        <v>823</v>
      </c>
      <c r="B66" s="188" t="s">
        <v>837</v>
      </c>
      <c r="C66" s="178" t="s">
        <v>260</v>
      </c>
      <c r="D66" s="1339" t="str">
        <f t="shared" si="7"/>
        <v>030922</v>
      </c>
      <c r="E66" s="1398">
        <f>IF(ISERROR(VLOOKUP(CONCATENATE($B66,"-",$C66),IN_1A!$B$2:$AA$3000,3,FALSE))=TRUE,"",VLOOKUP(CONCATENATE($B66,"-",$C66),IN_1A!$B$2:$AA$3000,3,FALSE))</f>
        <v>0</v>
      </c>
      <c r="F66" s="1399">
        <f>IF(ISERROR(VLOOKUP(CONCATENATE($B66,"-",$C66),IN_1A!$B$2:$AA$3000,4,FALSE))=TRUE,"",VLOOKUP(CONCATENATE($B66,"-",$C66),IN_1A!$B$2:$AA$3000,4,FALSE))</f>
        <v>0</v>
      </c>
      <c r="G66" s="1398">
        <f>IF(ISERROR(VLOOKUP(CONCATENATE($B66,"-",$C66),IN_1A!$B$2:$AA$3000,5,FALSE))=TRUE,"",VLOOKUP(CONCATENATE($B66,"-",$C66),IN_1A!$B$2:$AA$3000,5,FALSE))</f>
        <v>0</v>
      </c>
      <c r="H66" s="1399">
        <f>IF(ISERROR(VLOOKUP(CONCATENATE($B66,"-",$C66),IN_1A!$B$2:$AA$3000,6,FALSE))=TRUE,"",VLOOKUP(CONCATENATE($B66,"-",$C66),IN_1A!$B$2:$AA$3000,6,FALSE))</f>
        <v>0</v>
      </c>
      <c r="I66" s="1398">
        <f>IF(ISERROR(VLOOKUP(CONCATENATE($B66,"-",$C66),IN_1A!$B$2:$AA$3000,7,FALSE))=TRUE,"",VLOOKUP(CONCATENATE($B66,"-",$C66),IN_1A!$B$2:$AA$3000,7,FALSE))</f>
        <v>0</v>
      </c>
      <c r="J66" s="1399">
        <f>IF(ISERROR(VLOOKUP(CONCATENATE($B66,"-",$C66),IN_1A!$B$2:$AA$3000,8,FALSE))=TRUE,"",VLOOKUP(CONCATENATE($B66,"-",$C66),IN_1A!$B$2:$AA$3000,8,FALSE))</f>
        <v>0</v>
      </c>
      <c r="K66" s="1398">
        <f>IF(ISERROR(VLOOKUP(CONCATENATE($B66,"-",$C66),IN_1A!$B$2:$AA$3000,9,FALSE))=TRUE,"",VLOOKUP(CONCATENATE($B66,"-",$C66),IN_1A!$B$2:$AA$3000,9,FALSE))</f>
        <v>0</v>
      </c>
      <c r="L66" s="1399">
        <f>IF(ISERROR(VLOOKUP(CONCATENATE($B66,"-",$C66),IN_1A!$B$2:$AA$3000,10,FALSE))=TRUE,"",VLOOKUP(CONCATENATE($B66,"-",$C66),IN_1A!$B$2:$AA$3000,10,FALSE))</f>
        <v>0</v>
      </c>
      <c r="M66" s="1398">
        <f>IF(ISERROR(VLOOKUP(CONCATENATE($B66,"-",$C66),IN_1A!$B$2:$AA$3000,11,FALSE))=TRUE,"",VLOOKUP(CONCATENATE($B66,"-",$C66),IN_1A!$B$2:$AA$3000,11,FALSE))</f>
        <v>0</v>
      </c>
      <c r="N66" s="1399">
        <f>IF(ISERROR(VLOOKUP(CONCATENATE($B66,"-",$C66),IN_1A!$B$2:$AA$3000,12,FALSE))=TRUE,"",VLOOKUP(CONCATENATE($B66,"-",$C66),IN_1A!$B$2:$AA$3000,12,FALSE))</f>
        <v>0</v>
      </c>
      <c r="O66" s="1398">
        <f>IF(ISERROR(VLOOKUP(CONCATENATE($B66,"-",$C66),IN_1A!$B$2:$AA$3000,13,FALSE))=TRUE,"",VLOOKUP(CONCATENATE($B66,"-",$C66),IN_1A!$B$2:$AA$3000,13,FALSE))</f>
        <v>0</v>
      </c>
      <c r="P66" s="1399">
        <f>IF(ISERROR(VLOOKUP(CONCATENATE($B66,"-",$C66),IN_1A!$B$2:$AA$3000,14,FALSE))=TRUE,"",VLOOKUP(CONCATENATE($B66,"-",$C66),IN_1A!$B$2:$AA$3000,14,FALSE))</f>
        <v>0</v>
      </c>
      <c r="Q66" s="495">
        <f t="shared" si="0"/>
        <v>0</v>
      </c>
      <c r="R66" s="496">
        <f t="shared" si="0"/>
        <v>0</v>
      </c>
      <c r="S66" s="163" t="str">
        <f t="shared" si="8"/>
        <v/>
      </c>
    </row>
    <row r="67" spans="1:19" s="184" customFormat="1" ht="12" customHeight="1" thickBot="1" x14ac:dyDescent="0.3">
      <c r="A67" s="179" t="s">
        <v>825</v>
      </c>
      <c r="B67" s="177" t="s">
        <v>838</v>
      </c>
      <c r="C67" s="180" t="s">
        <v>260</v>
      </c>
      <c r="D67" s="1339" t="str">
        <f t="shared" si="7"/>
        <v>030922</v>
      </c>
      <c r="E67" s="1398">
        <f>IF(ISERROR(VLOOKUP(CONCATENATE($B67,"-",$C67),IN_1A!$B$2:$AA$3000,3,FALSE))=TRUE,"",VLOOKUP(CONCATENATE($B67,"-",$C67),IN_1A!$B$2:$AA$3000,3,FALSE))</f>
        <v>0</v>
      </c>
      <c r="F67" s="1399">
        <f>IF(ISERROR(VLOOKUP(CONCATENATE($B67,"-",$C67),IN_1A!$B$2:$AA$3000,4,FALSE))=TRUE,"",VLOOKUP(CONCATENATE($B67,"-",$C67),IN_1A!$B$2:$AA$3000,4,FALSE))</f>
        <v>0</v>
      </c>
      <c r="G67" s="1398">
        <f>IF(ISERROR(VLOOKUP(CONCATENATE($B67,"-",$C67),IN_1A!$B$2:$AA$3000,5,FALSE))=TRUE,"",VLOOKUP(CONCATENATE($B67,"-",$C67),IN_1A!$B$2:$AA$3000,5,FALSE))</f>
        <v>0</v>
      </c>
      <c r="H67" s="1399">
        <f>IF(ISERROR(VLOOKUP(CONCATENATE($B67,"-",$C67),IN_1A!$B$2:$AA$3000,6,FALSE))=TRUE,"",VLOOKUP(CONCATENATE($B67,"-",$C67),IN_1A!$B$2:$AA$3000,6,FALSE))</f>
        <v>0</v>
      </c>
      <c r="I67" s="1398">
        <f>IF(ISERROR(VLOOKUP(CONCATENATE($B67,"-",$C67),IN_1A!$B$2:$AA$3000,7,FALSE))=TRUE,"",VLOOKUP(CONCATENATE($B67,"-",$C67),IN_1A!$B$2:$AA$3000,7,FALSE))</f>
        <v>0</v>
      </c>
      <c r="J67" s="1399">
        <f>IF(ISERROR(VLOOKUP(CONCATENATE($B67,"-",$C67),IN_1A!$B$2:$AA$3000,8,FALSE))=TRUE,"",VLOOKUP(CONCATENATE($B67,"-",$C67),IN_1A!$B$2:$AA$3000,8,FALSE))</f>
        <v>0</v>
      </c>
      <c r="K67" s="1398">
        <f>IF(ISERROR(VLOOKUP(CONCATENATE($B67,"-",$C67),IN_1A!$B$2:$AA$3000,9,FALSE))=TRUE,"",VLOOKUP(CONCATENATE($B67,"-",$C67),IN_1A!$B$2:$AA$3000,9,FALSE))</f>
        <v>0</v>
      </c>
      <c r="L67" s="1399">
        <f>IF(ISERROR(VLOOKUP(CONCATENATE($B67,"-",$C67),IN_1A!$B$2:$AA$3000,10,FALSE))=TRUE,"",VLOOKUP(CONCATENATE($B67,"-",$C67),IN_1A!$B$2:$AA$3000,10,FALSE))</f>
        <v>0</v>
      </c>
      <c r="M67" s="1398">
        <f>IF(ISERROR(VLOOKUP(CONCATENATE($B67,"-",$C67),IN_1A!$B$2:$AA$3000,11,FALSE))=TRUE,"",VLOOKUP(CONCATENATE($B67,"-",$C67),IN_1A!$B$2:$AA$3000,11,FALSE))</f>
        <v>0</v>
      </c>
      <c r="N67" s="1399">
        <f>IF(ISERROR(VLOOKUP(CONCATENATE($B67,"-",$C67),IN_1A!$B$2:$AA$3000,12,FALSE))=TRUE,"",VLOOKUP(CONCATENATE($B67,"-",$C67),IN_1A!$B$2:$AA$3000,12,FALSE))</f>
        <v>0</v>
      </c>
      <c r="O67" s="1398">
        <f>IF(ISERROR(VLOOKUP(CONCATENATE($B67,"-",$C67),IN_1A!$B$2:$AA$3000,13,FALSE))=TRUE,"",VLOOKUP(CONCATENATE($B67,"-",$C67),IN_1A!$B$2:$AA$3000,13,FALSE))</f>
        <v>0</v>
      </c>
      <c r="P67" s="1399">
        <f>IF(ISERROR(VLOOKUP(CONCATENATE($B67,"-",$C67),IN_1A!$B$2:$AA$3000,14,FALSE))=TRUE,"",VLOOKUP(CONCATENATE($B67,"-",$C67),IN_1A!$B$2:$AA$3000,14,FALSE))</f>
        <v>0</v>
      </c>
      <c r="Q67" s="495">
        <f t="shared" si="0"/>
        <v>0</v>
      </c>
      <c r="R67" s="496">
        <f t="shared" si="0"/>
        <v>0</v>
      </c>
      <c r="S67" s="163" t="str">
        <f t="shared" si="8"/>
        <v/>
      </c>
    </row>
    <row r="68" spans="1:19" s="184" customFormat="1" ht="12" customHeight="1" thickBot="1" x14ac:dyDescent="0.3">
      <c r="A68" s="179" t="s">
        <v>827</v>
      </c>
      <c r="B68" s="192" t="s">
        <v>839</v>
      </c>
      <c r="C68" s="193" t="s">
        <v>260</v>
      </c>
      <c r="D68" s="1339" t="str">
        <f t="shared" si="7"/>
        <v>030922</v>
      </c>
      <c r="E68" s="1398">
        <f>IF(ISERROR(VLOOKUP(CONCATENATE($B68,"-",$C68),IN_1A!$B$2:$AA$3000,3,FALSE))=TRUE,"",VLOOKUP(CONCATENATE($B68,"-",$C68),IN_1A!$B$2:$AA$3000,3,FALSE))</f>
        <v>0</v>
      </c>
      <c r="F68" s="1399">
        <f>IF(ISERROR(VLOOKUP(CONCATENATE($B68,"-",$C68),IN_1A!$B$2:$AA$3000,4,FALSE))=TRUE,"",VLOOKUP(CONCATENATE($B68,"-",$C68),IN_1A!$B$2:$AA$3000,4,FALSE))</f>
        <v>0</v>
      </c>
      <c r="G68" s="1398">
        <f>IF(ISERROR(VLOOKUP(CONCATENATE($B68,"-",$C68),IN_1A!$B$2:$AA$3000,5,FALSE))=TRUE,"",VLOOKUP(CONCATENATE($B68,"-",$C68),IN_1A!$B$2:$AA$3000,5,FALSE))</f>
        <v>0</v>
      </c>
      <c r="H68" s="1399">
        <f>IF(ISERROR(VLOOKUP(CONCATENATE($B68,"-",$C68),IN_1A!$B$2:$AA$3000,6,FALSE))=TRUE,"",VLOOKUP(CONCATENATE($B68,"-",$C68),IN_1A!$B$2:$AA$3000,6,FALSE))</f>
        <v>0</v>
      </c>
      <c r="I68" s="1398">
        <f>IF(ISERROR(VLOOKUP(CONCATENATE($B68,"-",$C68),IN_1A!$B$2:$AA$3000,7,FALSE))=TRUE,"",VLOOKUP(CONCATENATE($B68,"-",$C68),IN_1A!$B$2:$AA$3000,7,FALSE))</f>
        <v>0</v>
      </c>
      <c r="J68" s="1399">
        <f>IF(ISERROR(VLOOKUP(CONCATENATE($B68,"-",$C68),IN_1A!$B$2:$AA$3000,8,FALSE))=TRUE,"",VLOOKUP(CONCATENATE($B68,"-",$C68),IN_1A!$B$2:$AA$3000,8,FALSE))</f>
        <v>0</v>
      </c>
      <c r="K68" s="1398">
        <f>IF(ISERROR(VLOOKUP(CONCATENATE($B68,"-",$C68),IN_1A!$B$2:$AA$3000,9,FALSE))=TRUE,"",VLOOKUP(CONCATENATE($B68,"-",$C68),IN_1A!$B$2:$AA$3000,9,FALSE))</f>
        <v>0</v>
      </c>
      <c r="L68" s="1399">
        <f>IF(ISERROR(VLOOKUP(CONCATENATE($B68,"-",$C68),IN_1A!$B$2:$AA$3000,10,FALSE))=TRUE,"",VLOOKUP(CONCATENATE($B68,"-",$C68),IN_1A!$B$2:$AA$3000,10,FALSE))</f>
        <v>0</v>
      </c>
      <c r="M68" s="1398">
        <f>IF(ISERROR(VLOOKUP(CONCATENATE($B68,"-",$C68),IN_1A!$B$2:$AA$3000,11,FALSE))=TRUE,"",VLOOKUP(CONCATENATE($B68,"-",$C68),IN_1A!$B$2:$AA$3000,11,FALSE))</f>
        <v>0</v>
      </c>
      <c r="N68" s="1399">
        <f>IF(ISERROR(VLOOKUP(CONCATENATE($B68,"-",$C68),IN_1A!$B$2:$AA$3000,12,FALSE))=TRUE,"",VLOOKUP(CONCATENATE($B68,"-",$C68),IN_1A!$B$2:$AA$3000,12,FALSE))</f>
        <v>0</v>
      </c>
      <c r="O68" s="1398">
        <f>IF(ISERROR(VLOOKUP(CONCATENATE($B68,"-",$C68),IN_1A!$B$2:$AA$3000,13,FALSE))=TRUE,"",VLOOKUP(CONCATENATE($B68,"-",$C68),IN_1A!$B$2:$AA$3000,13,FALSE))</f>
        <v>0</v>
      </c>
      <c r="P68" s="1399">
        <f>IF(ISERROR(VLOOKUP(CONCATENATE($B68,"-",$C68),IN_1A!$B$2:$AA$3000,14,FALSE))=TRUE,"",VLOOKUP(CONCATENATE($B68,"-",$C68),IN_1A!$B$2:$AA$3000,14,FALSE))</f>
        <v>0</v>
      </c>
      <c r="Q68" s="495">
        <f t="shared" si="0"/>
        <v>0</v>
      </c>
      <c r="R68" s="496">
        <f t="shared" si="0"/>
        <v>0</v>
      </c>
      <c r="S68" s="163" t="str">
        <f t="shared" si="8"/>
        <v/>
      </c>
    </row>
    <row r="69" spans="1:19" s="184" customFormat="1" ht="12" customHeight="1" thickBot="1" x14ac:dyDescent="0.3">
      <c r="A69" s="179" t="s">
        <v>829</v>
      </c>
      <c r="B69" s="192" t="s">
        <v>840</v>
      </c>
      <c r="C69" s="193" t="s">
        <v>260</v>
      </c>
      <c r="D69" s="1339" t="str">
        <f t="shared" si="7"/>
        <v>030922</v>
      </c>
      <c r="E69" s="1398">
        <f>IF(ISERROR(VLOOKUP(CONCATENATE($B69,"-",$C69),IN_1A!$B$2:$AA$3000,3,FALSE))=TRUE,"",VLOOKUP(CONCATENATE($B69,"-",$C69),IN_1A!$B$2:$AA$3000,3,FALSE))</f>
        <v>0</v>
      </c>
      <c r="F69" s="1399">
        <f>IF(ISERROR(VLOOKUP(CONCATENATE($B69,"-",$C69),IN_1A!$B$2:$AA$3000,4,FALSE))=TRUE,"",VLOOKUP(CONCATENATE($B69,"-",$C69),IN_1A!$B$2:$AA$3000,4,FALSE))</f>
        <v>0</v>
      </c>
      <c r="G69" s="1398">
        <f>IF(ISERROR(VLOOKUP(CONCATENATE($B69,"-",$C69),IN_1A!$B$2:$AA$3000,5,FALSE))=TRUE,"",VLOOKUP(CONCATENATE($B69,"-",$C69),IN_1A!$B$2:$AA$3000,5,FALSE))</f>
        <v>0</v>
      </c>
      <c r="H69" s="1399">
        <f>IF(ISERROR(VLOOKUP(CONCATENATE($B69,"-",$C69),IN_1A!$B$2:$AA$3000,6,FALSE))=TRUE,"",VLOOKUP(CONCATENATE($B69,"-",$C69),IN_1A!$B$2:$AA$3000,6,FALSE))</f>
        <v>0</v>
      </c>
      <c r="I69" s="1398">
        <f>IF(ISERROR(VLOOKUP(CONCATENATE($B69,"-",$C69),IN_1A!$B$2:$AA$3000,7,FALSE))=TRUE,"",VLOOKUP(CONCATENATE($B69,"-",$C69),IN_1A!$B$2:$AA$3000,7,FALSE))</f>
        <v>0</v>
      </c>
      <c r="J69" s="1399">
        <f>IF(ISERROR(VLOOKUP(CONCATENATE($B69,"-",$C69),IN_1A!$B$2:$AA$3000,8,FALSE))=TRUE,"",VLOOKUP(CONCATENATE($B69,"-",$C69),IN_1A!$B$2:$AA$3000,8,FALSE))</f>
        <v>0</v>
      </c>
      <c r="K69" s="1398">
        <f>IF(ISERROR(VLOOKUP(CONCATENATE($B69,"-",$C69),IN_1A!$B$2:$AA$3000,9,FALSE))=TRUE,"",VLOOKUP(CONCATENATE($B69,"-",$C69),IN_1A!$B$2:$AA$3000,9,FALSE))</f>
        <v>0</v>
      </c>
      <c r="L69" s="1399">
        <f>IF(ISERROR(VLOOKUP(CONCATENATE($B69,"-",$C69),IN_1A!$B$2:$AA$3000,10,FALSE))=TRUE,"",VLOOKUP(CONCATENATE($B69,"-",$C69),IN_1A!$B$2:$AA$3000,10,FALSE))</f>
        <v>0</v>
      </c>
      <c r="M69" s="1398">
        <f>IF(ISERROR(VLOOKUP(CONCATENATE($B69,"-",$C69),IN_1A!$B$2:$AA$3000,11,FALSE))=TRUE,"",VLOOKUP(CONCATENATE($B69,"-",$C69),IN_1A!$B$2:$AA$3000,11,FALSE))</f>
        <v>0</v>
      </c>
      <c r="N69" s="1399">
        <f>IF(ISERROR(VLOOKUP(CONCATENATE($B69,"-",$C69),IN_1A!$B$2:$AA$3000,12,FALSE))=TRUE,"",VLOOKUP(CONCATENATE($B69,"-",$C69),IN_1A!$B$2:$AA$3000,12,FALSE))</f>
        <v>0</v>
      </c>
      <c r="O69" s="1398">
        <f>IF(ISERROR(VLOOKUP(CONCATENATE($B69,"-",$C69),IN_1A!$B$2:$AA$3000,13,FALSE))=TRUE,"",VLOOKUP(CONCATENATE($B69,"-",$C69),IN_1A!$B$2:$AA$3000,13,FALSE))</f>
        <v>0</v>
      </c>
      <c r="P69" s="1399">
        <f>IF(ISERROR(VLOOKUP(CONCATENATE($B69,"-",$C69),IN_1A!$B$2:$AA$3000,14,FALSE))=TRUE,"",VLOOKUP(CONCATENATE($B69,"-",$C69),IN_1A!$B$2:$AA$3000,14,FALSE))</f>
        <v>0</v>
      </c>
      <c r="Q69" s="495">
        <f t="shared" si="0"/>
        <v>0</v>
      </c>
      <c r="R69" s="496">
        <f t="shared" si="0"/>
        <v>0</v>
      </c>
      <c r="S69" s="163" t="str">
        <f t="shared" si="8"/>
        <v/>
      </c>
    </row>
    <row r="70" spans="1:19" s="184" customFormat="1" ht="12" customHeight="1" thickBot="1" x14ac:dyDescent="0.3">
      <c r="A70" s="194" t="s">
        <v>831</v>
      </c>
      <c r="B70" s="195" t="s">
        <v>841</v>
      </c>
      <c r="C70" s="196" t="s">
        <v>260</v>
      </c>
      <c r="D70" s="1339" t="str">
        <f t="shared" si="7"/>
        <v>030922</v>
      </c>
      <c r="E70" s="1398">
        <f>IF(ISERROR(VLOOKUP(CONCATENATE($B70,"-",$C70),IN_1A!$B$2:$AA$3000,3,FALSE))=TRUE,"",VLOOKUP(CONCATENATE($B70,"-",$C70),IN_1A!$B$2:$AA$3000,3,FALSE))</f>
        <v>0</v>
      </c>
      <c r="F70" s="1399">
        <f>IF(ISERROR(VLOOKUP(CONCATENATE($B70,"-",$C70),IN_1A!$B$2:$AA$3000,4,FALSE))=TRUE,"",VLOOKUP(CONCATENATE($B70,"-",$C70),IN_1A!$B$2:$AA$3000,4,FALSE))</f>
        <v>0</v>
      </c>
      <c r="G70" s="1398">
        <f>IF(ISERROR(VLOOKUP(CONCATENATE($B70,"-",$C70),IN_1A!$B$2:$AA$3000,5,FALSE))=TRUE,"",VLOOKUP(CONCATENATE($B70,"-",$C70),IN_1A!$B$2:$AA$3000,5,FALSE))</f>
        <v>0</v>
      </c>
      <c r="H70" s="1399">
        <f>IF(ISERROR(VLOOKUP(CONCATENATE($B70,"-",$C70),IN_1A!$B$2:$AA$3000,6,FALSE))=TRUE,"",VLOOKUP(CONCATENATE($B70,"-",$C70),IN_1A!$B$2:$AA$3000,6,FALSE))</f>
        <v>0</v>
      </c>
      <c r="I70" s="1398">
        <f>IF(ISERROR(VLOOKUP(CONCATENATE($B70,"-",$C70),IN_1A!$B$2:$AA$3000,7,FALSE))=TRUE,"",VLOOKUP(CONCATENATE($B70,"-",$C70),IN_1A!$B$2:$AA$3000,7,FALSE))</f>
        <v>0</v>
      </c>
      <c r="J70" s="1399">
        <f>IF(ISERROR(VLOOKUP(CONCATENATE($B70,"-",$C70),IN_1A!$B$2:$AA$3000,8,FALSE))=TRUE,"",VLOOKUP(CONCATENATE($B70,"-",$C70),IN_1A!$B$2:$AA$3000,8,FALSE))</f>
        <v>0</v>
      </c>
      <c r="K70" s="1398">
        <f>IF(ISERROR(VLOOKUP(CONCATENATE($B70,"-",$C70),IN_1A!$B$2:$AA$3000,9,FALSE))=TRUE,"",VLOOKUP(CONCATENATE($B70,"-",$C70),IN_1A!$B$2:$AA$3000,9,FALSE))</f>
        <v>0</v>
      </c>
      <c r="L70" s="1399">
        <f>IF(ISERROR(VLOOKUP(CONCATENATE($B70,"-",$C70),IN_1A!$B$2:$AA$3000,10,FALSE))=TRUE,"",VLOOKUP(CONCATENATE($B70,"-",$C70),IN_1A!$B$2:$AA$3000,10,FALSE))</f>
        <v>0</v>
      </c>
      <c r="M70" s="1398">
        <f>IF(ISERROR(VLOOKUP(CONCATENATE($B70,"-",$C70),IN_1A!$B$2:$AA$3000,11,FALSE))=TRUE,"",VLOOKUP(CONCATENATE($B70,"-",$C70),IN_1A!$B$2:$AA$3000,11,FALSE))</f>
        <v>0</v>
      </c>
      <c r="N70" s="1399">
        <f>IF(ISERROR(VLOOKUP(CONCATENATE($B70,"-",$C70),IN_1A!$B$2:$AA$3000,12,FALSE))=TRUE,"",VLOOKUP(CONCATENATE($B70,"-",$C70),IN_1A!$B$2:$AA$3000,12,FALSE))</f>
        <v>0</v>
      </c>
      <c r="O70" s="1398">
        <f>IF(ISERROR(VLOOKUP(CONCATENATE($B70,"-",$C70),IN_1A!$B$2:$AA$3000,13,FALSE))=TRUE,"",VLOOKUP(CONCATENATE($B70,"-",$C70),IN_1A!$B$2:$AA$3000,13,FALSE))</f>
        <v>0</v>
      </c>
      <c r="P70" s="1399">
        <f>IF(ISERROR(VLOOKUP(CONCATENATE($B70,"-",$C70),IN_1A!$B$2:$AA$3000,14,FALSE))=TRUE,"",VLOOKUP(CONCATENATE($B70,"-",$C70),IN_1A!$B$2:$AA$3000,14,FALSE))</f>
        <v>0</v>
      </c>
      <c r="Q70" s="495">
        <f t="shared" si="0"/>
        <v>0</v>
      </c>
      <c r="R70" s="496">
        <f t="shared" si="0"/>
        <v>0</v>
      </c>
      <c r="S70" s="163" t="str">
        <f t="shared" si="8"/>
        <v/>
      </c>
    </row>
    <row r="71" spans="1:19" s="184" customFormat="1" ht="12" customHeight="1" thickBot="1" x14ac:dyDescent="0.3">
      <c r="A71" s="197" t="s">
        <v>842</v>
      </c>
      <c r="B71" s="198" t="s">
        <v>843</v>
      </c>
      <c r="C71" s="187" t="s">
        <v>260</v>
      </c>
      <c r="D71" s="1336" t="str">
        <f t="shared" si="7"/>
        <v>030922</v>
      </c>
      <c r="E71" s="1400">
        <f>IF(ISERROR(VLOOKUP(CONCATENATE($B71,"-",$C71),IN_1A!$B$2:$AA$3000,3,FALSE))=TRUE,"",VLOOKUP(CONCATENATE($B71,"-",$C71),IN_1A!$B$2:$AA$3000,3,FALSE))</f>
        <v>0</v>
      </c>
      <c r="F71" s="1401">
        <f>IF(ISERROR(VLOOKUP(CONCATENATE($B71,"-",$C71),IN_1A!$B$2:$AA$3000,4,FALSE))=TRUE,"",VLOOKUP(CONCATENATE($B71,"-",$C71),IN_1A!$B$2:$AA$3000,4,FALSE))</f>
        <v>0</v>
      </c>
      <c r="G71" s="1400">
        <f>IF(ISERROR(VLOOKUP(CONCATENATE($B71,"-",$C71),IN_1A!$B$2:$AA$3000,5,FALSE))=TRUE,"",VLOOKUP(CONCATENATE($B71,"-",$C71),IN_1A!$B$2:$AA$3000,5,FALSE))</f>
        <v>0</v>
      </c>
      <c r="H71" s="1401">
        <f>IF(ISERROR(VLOOKUP(CONCATENATE($B71,"-",$C71),IN_1A!$B$2:$AA$3000,6,FALSE))=TRUE,"",VLOOKUP(CONCATENATE($B71,"-",$C71),IN_1A!$B$2:$AA$3000,6,FALSE))</f>
        <v>0</v>
      </c>
      <c r="I71" s="1400">
        <f>IF(ISERROR(VLOOKUP(CONCATENATE($B71,"-",$C71),IN_1A!$B$2:$AA$3000,7,FALSE))=TRUE,"",VLOOKUP(CONCATENATE($B71,"-",$C71),IN_1A!$B$2:$AA$3000,7,FALSE))</f>
        <v>0</v>
      </c>
      <c r="J71" s="1401">
        <f>IF(ISERROR(VLOOKUP(CONCATENATE($B71,"-",$C71),IN_1A!$B$2:$AA$3000,8,FALSE))=TRUE,"",VLOOKUP(CONCATENATE($B71,"-",$C71),IN_1A!$B$2:$AA$3000,8,FALSE))</f>
        <v>0</v>
      </c>
      <c r="K71" s="1400">
        <f>IF(ISERROR(VLOOKUP(CONCATENATE($B71,"-",$C71),IN_1A!$B$2:$AA$3000,9,FALSE))=TRUE,"",VLOOKUP(CONCATENATE($B71,"-",$C71),IN_1A!$B$2:$AA$3000,9,FALSE))</f>
        <v>0</v>
      </c>
      <c r="L71" s="1401">
        <f>IF(ISERROR(VLOOKUP(CONCATENATE($B71,"-",$C71),IN_1A!$B$2:$AA$3000,10,FALSE))=TRUE,"",VLOOKUP(CONCATENATE($B71,"-",$C71),IN_1A!$B$2:$AA$3000,10,FALSE))</f>
        <v>0</v>
      </c>
      <c r="M71" s="1400">
        <f>IF(ISERROR(VLOOKUP(CONCATENATE($B71,"-",$C71),IN_1A!$B$2:$AA$3000,11,FALSE))=TRUE,"",VLOOKUP(CONCATENATE($B71,"-",$C71),IN_1A!$B$2:$AA$3000,11,FALSE))</f>
        <v>0</v>
      </c>
      <c r="N71" s="1401">
        <f>IF(ISERROR(VLOOKUP(CONCATENATE($B71,"-",$C71),IN_1A!$B$2:$AA$3000,12,FALSE))=TRUE,"",VLOOKUP(CONCATENATE($B71,"-",$C71),IN_1A!$B$2:$AA$3000,12,FALSE))</f>
        <v>0</v>
      </c>
      <c r="O71" s="1400">
        <f>IF(ISERROR(VLOOKUP(CONCATENATE($B71,"-",$C71),IN_1A!$B$2:$AA$3000,13,FALSE))=TRUE,"",VLOOKUP(CONCATENATE($B71,"-",$C71),IN_1A!$B$2:$AA$3000,13,FALSE))</f>
        <v>0</v>
      </c>
      <c r="P71" s="1401">
        <f>IF(ISERROR(VLOOKUP(CONCATENATE($B71,"-",$C71),IN_1A!$B$2:$AA$3000,14,FALSE))=TRUE,"",VLOOKUP(CONCATENATE($B71,"-",$C71),IN_1A!$B$2:$AA$3000,14,FALSE))</f>
        <v>0</v>
      </c>
      <c r="Q71" s="497">
        <f t="shared" si="0"/>
        <v>0</v>
      </c>
      <c r="R71" s="498">
        <f t="shared" si="0"/>
        <v>0</v>
      </c>
      <c r="S71" s="163" t="str">
        <f t="shared" si="8"/>
        <v/>
      </c>
    </row>
    <row r="72" spans="1:19" s="540" customFormat="1" ht="10.75" thickBot="1" x14ac:dyDescent="0.3">
      <c r="A72" s="2466" t="s">
        <v>767</v>
      </c>
      <c r="B72" s="2453"/>
      <c r="C72" s="2454"/>
      <c r="D72" s="1340"/>
      <c r="E72" s="2221"/>
      <c r="F72" s="499"/>
      <c r="G72" s="499"/>
      <c r="H72" s="499"/>
      <c r="I72" s="499"/>
      <c r="J72" s="499"/>
      <c r="K72" s="499"/>
      <c r="L72" s="499"/>
      <c r="M72" s="499"/>
      <c r="N72" s="499"/>
      <c r="O72" s="499"/>
      <c r="P72" s="499"/>
      <c r="Q72" s="499"/>
      <c r="R72" s="500"/>
      <c r="S72" s="659"/>
    </row>
    <row r="73" spans="1:19" s="184" customFormat="1" ht="12" customHeight="1" thickBot="1" x14ac:dyDescent="0.3">
      <c r="A73" s="176" t="s">
        <v>844</v>
      </c>
      <c r="B73" s="185" t="s">
        <v>845</v>
      </c>
      <c r="C73" s="199" t="s">
        <v>260</v>
      </c>
      <c r="D73" s="1341" t="str">
        <f>CONCATENATE(D$10)</f>
        <v>030922</v>
      </c>
      <c r="E73" s="1396">
        <f>IF(ISERROR(VLOOKUP(CONCATENATE($B73,"-",$C73),IN_1A!$B$2:$AA$3000,3,FALSE))=TRUE,"",VLOOKUP(CONCATENATE($B73,"-",$C73),IN_1A!$B$2:$AA$3000,3,FALSE))</f>
        <v>0</v>
      </c>
      <c r="F73" s="1396">
        <f>IF(ISERROR(VLOOKUP(CONCATENATE($B73,"-",$C73),IN_1A!$B$2:$AA$3000,4,FALSE))=TRUE,"",VLOOKUP(CONCATENATE($B73,"-",$C73),IN_1A!$B$2:$AA$3000,4,FALSE))</f>
        <v>0</v>
      </c>
      <c r="G73" s="1396">
        <f>IF(ISERROR(VLOOKUP(CONCATENATE($B73,"-",$C73),IN_1A!$B$2:$AA$3000,5,FALSE))=TRUE,"",VLOOKUP(CONCATENATE($B73,"-",$C73),IN_1A!$B$2:$AA$3000,5,FALSE))</f>
        <v>0</v>
      </c>
      <c r="H73" s="1396">
        <f>IF(ISERROR(VLOOKUP(CONCATENATE($B73,"-",$C73),IN_1A!$B$2:$AA$3000,6,FALSE))=TRUE,"",VLOOKUP(CONCATENATE($B73,"-",$C73),IN_1A!$B$2:$AA$3000,6,FALSE))</f>
        <v>0</v>
      </c>
      <c r="I73" s="1396">
        <f>IF(ISERROR(VLOOKUP(CONCATENATE($B73,"-",$C73),IN_1A!$B$2:$AA$3000,7,FALSE))=TRUE,"",VLOOKUP(CONCATENATE($B73,"-",$C73),IN_1A!$B$2:$AA$3000,7,FALSE))</f>
        <v>0</v>
      </c>
      <c r="J73" s="1396">
        <f>IF(ISERROR(VLOOKUP(CONCATENATE($B73,"-",$C73),IN_1A!$B$2:$AA$3000,8,FALSE))=TRUE,"",VLOOKUP(CONCATENATE($B73,"-",$C73),IN_1A!$B$2:$AA$3000,8,FALSE))</f>
        <v>0</v>
      </c>
      <c r="K73" s="1396">
        <f>IF(ISERROR(VLOOKUP(CONCATENATE($B73,"-",$C73),IN_1A!$B$2:$AA$3000,9,FALSE))=TRUE,"",VLOOKUP(CONCATENATE($B73,"-",$C73),IN_1A!$B$2:$AA$3000,9,FALSE))</f>
        <v>0</v>
      </c>
      <c r="L73" s="1396">
        <f>IF(ISERROR(VLOOKUP(CONCATENATE($B73,"-",$C73),IN_1A!$B$2:$AA$3000,10,FALSE))=TRUE,"",VLOOKUP(CONCATENATE($B73,"-",$C73),IN_1A!$B$2:$AA$3000,10,FALSE))</f>
        <v>0</v>
      </c>
      <c r="M73" s="1396">
        <f>IF(ISERROR(VLOOKUP(CONCATENATE($B73,"-",$C73),IN_1A!$B$2:$AA$3000,11,FALSE))=TRUE,"",VLOOKUP(CONCATENATE($B73,"-",$C73),IN_1A!$B$2:$AA$3000,11,FALSE))</f>
        <v>0</v>
      </c>
      <c r="N73" s="1396">
        <f>IF(ISERROR(VLOOKUP(CONCATENATE($B73,"-",$C73),IN_1A!$B$2:$AA$3000,12,FALSE))=TRUE,"",VLOOKUP(CONCATENATE($B73,"-",$C73),IN_1A!$B$2:$AA$3000,12,FALSE))</f>
        <v>0</v>
      </c>
      <c r="O73" s="1396">
        <f>IF(ISERROR(VLOOKUP(CONCATENATE($B73,"-",$C73),IN_1A!$B$2:$AA$3000,13,FALSE))=TRUE,"",VLOOKUP(CONCATENATE($B73,"-",$C73),IN_1A!$B$2:$AA$3000,13,FALSE))</f>
        <v>0</v>
      </c>
      <c r="P73" s="1396">
        <f>IF(ISERROR(VLOOKUP(CONCATENATE($B73,"-",$C73),IN_1A!$B$2:$AA$3000,14,FALSE))=TRUE,"",VLOOKUP(CONCATENATE($B73,"-",$C73),IN_1A!$B$2:$AA$3000,14,FALSE))</f>
        <v>0</v>
      </c>
      <c r="Q73" s="493">
        <f t="shared" si="0"/>
        <v>0</v>
      </c>
      <c r="R73" s="494">
        <f t="shared" si="0"/>
        <v>0</v>
      </c>
      <c r="S73" s="163" t="str">
        <f>IF(O73&gt;Q73,"ERRORE",IF(P73&gt;R73,"ERRORE",""))</f>
        <v/>
      </c>
    </row>
    <row r="74" spans="1:19" s="164" customFormat="1" ht="10.75" thickBot="1" x14ac:dyDescent="0.3">
      <c r="A74" s="200" t="s">
        <v>623</v>
      </c>
      <c r="B74" s="201"/>
      <c r="C74" s="202"/>
      <c r="D74" s="1337" t="str">
        <f>CONCATENATE(D$10)</f>
        <v>030922</v>
      </c>
      <c r="E74" s="497">
        <f>SUM(E10:E73)</f>
        <v>158</v>
      </c>
      <c r="F74" s="498">
        <f t="shared" ref="F74:P74" si="9">SUM(F10:F73)</f>
        <v>411</v>
      </c>
      <c r="G74" s="497">
        <f t="shared" si="9"/>
        <v>2</v>
      </c>
      <c r="H74" s="498">
        <f t="shared" si="9"/>
        <v>68</v>
      </c>
      <c r="I74" s="497">
        <f t="shared" si="9"/>
        <v>9</v>
      </c>
      <c r="J74" s="498">
        <f t="shared" si="9"/>
        <v>16</v>
      </c>
      <c r="K74" s="497">
        <f t="shared" si="9"/>
        <v>0</v>
      </c>
      <c r="L74" s="498">
        <f t="shared" si="9"/>
        <v>0</v>
      </c>
      <c r="M74" s="497">
        <f t="shared" si="9"/>
        <v>0</v>
      </c>
      <c r="N74" s="498">
        <f t="shared" si="9"/>
        <v>0</v>
      </c>
      <c r="O74" s="497">
        <f t="shared" si="9"/>
        <v>0</v>
      </c>
      <c r="P74" s="498">
        <f t="shared" si="9"/>
        <v>2</v>
      </c>
      <c r="Q74" s="497">
        <f>SUM(Q10:Q73)</f>
        <v>160</v>
      </c>
      <c r="R74" s="498">
        <f>SUM(R10:R73)</f>
        <v>479</v>
      </c>
      <c r="S74" s="163" t="str">
        <f>IF(O74&gt;Q74,"ERRORE",IF(P74&gt;R74,"ERRORE",""))</f>
        <v/>
      </c>
    </row>
    <row r="75" spans="1:19" s="203" customFormat="1" ht="30" customHeight="1" x14ac:dyDescent="0.4">
      <c r="A75" s="2663" t="s">
        <v>846</v>
      </c>
      <c r="B75" s="2663"/>
      <c r="C75" s="2663"/>
      <c r="D75" s="2663"/>
      <c r="E75" s="2663"/>
      <c r="F75" s="2663"/>
      <c r="G75" s="2663"/>
      <c r="H75" s="2663"/>
      <c r="I75" s="2663"/>
      <c r="J75" s="2663"/>
      <c r="K75" s="2663"/>
      <c r="L75" s="2663"/>
      <c r="M75" s="2663"/>
      <c r="N75" s="2663"/>
      <c r="O75" s="2663"/>
      <c r="P75" s="2663"/>
      <c r="Q75" s="499"/>
      <c r="R75" s="486"/>
      <c r="S75" s="153"/>
    </row>
    <row r="76" spans="1:19" ht="13.5" customHeight="1" thickBot="1" x14ac:dyDescent="0.45">
      <c r="Q76" s="499"/>
    </row>
    <row r="77" spans="1:19" s="2471" customFormat="1" ht="10.75" thickBot="1" x14ac:dyDescent="0.3">
      <c r="A77" s="2467" t="s">
        <v>754</v>
      </c>
      <c r="B77" s="2468"/>
      <c r="C77" s="2469"/>
      <c r="D77" s="2469"/>
      <c r="E77" s="2231" t="s">
        <v>32</v>
      </c>
      <c r="F77" s="1332" t="s">
        <v>32</v>
      </c>
      <c r="G77" s="1332" t="s">
        <v>32</v>
      </c>
      <c r="H77" s="1332" t="s">
        <v>32</v>
      </c>
      <c r="I77" s="1332" t="s">
        <v>32</v>
      </c>
      <c r="J77" s="1332" t="s">
        <v>32</v>
      </c>
      <c r="K77" s="1332" t="s">
        <v>32</v>
      </c>
      <c r="L77" s="1332" t="s">
        <v>32</v>
      </c>
      <c r="M77" s="1332" t="s">
        <v>32</v>
      </c>
      <c r="N77" s="1332" t="s">
        <v>32</v>
      </c>
      <c r="O77" s="1332" t="s">
        <v>32</v>
      </c>
      <c r="P77" s="1332" t="s">
        <v>32</v>
      </c>
      <c r="Q77" s="1332" t="s">
        <v>32</v>
      </c>
      <c r="R77" s="1333" t="s">
        <v>32</v>
      </c>
      <c r="S77" s="2470"/>
    </row>
    <row r="78" spans="1:19" s="2476" customFormat="1" ht="10" customHeight="1" thickBot="1" x14ac:dyDescent="0.45">
      <c r="A78" s="2472" t="s">
        <v>755</v>
      </c>
      <c r="B78" s="2473"/>
      <c r="C78" s="2474"/>
      <c r="D78" s="2474"/>
      <c r="E78" s="2232"/>
      <c r="F78" s="1334"/>
      <c r="G78" s="1334"/>
      <c r="H78" s="1334"/>
      <c r="I78" s="1334"/>
      <c r="J78" s="1334"/>
      <c r="K78" s="1334"/>
      <c r="L78" s="1334"/>
      <c r="M78" s="1334"/>
      <c r="N78" s="1334"/>
      <c r="O78" s="1334"/>
      <c r="P78" s="1334"/>
      <c r="Q78" s="1334"/>
      <c r="R78" s="1335"/>
      <c r="S78" s="2475"/>
    </row>
    <row r="79" spans="1:19" s="164" customFormat="1" ht="10.75" thickBot="1" x14ac:dyDescent="0.3">
      <c r="A79" s="206" t="s">
        <v>756</v>
      </c>
      <c r="B79" s="207" t="s">
        <v>757</v>
      </c>
      <c r="C79" s="208" t="s">
        <v>847</v>
      </c>
      <c r="D79" s="1342" t="s">
        <v>758</v>
      </c>
      <c r="E79" s="1402">
        <f>IF(ISERROR(VLOOKUP(CONCATENATE($B79,"-",$C79),IN_1A!$B$2:$AA$3000,3,FALSE))=TRUE,"",VLOOKUP(CONCATENATE($B79,"-",$C79),IN_1A!$B$2:$AA$3000,3,FALSE))</f>
        <v>0</v>
      </c>
      <c r="F79" s="1403">
        <f>IF(ISERROR(VLOOKUP(CONCATENATE($B79,"-",$C79),IN_1A!$B$2:$AA$3000,4,FALSE))=TRUE,"",VLOOKUP(CONCATENATE($B79,"-",$C79),IN_1A!$B$2:$AA$3000,4,FALSE))</f>
        <v>0</v>
      </c>
      <c r="G79" s="1402">
        <f>IF(ISERROR(VLOOKUP(CONCATENATE($B79,"-",$C79),IN_1A!$B$2:$AA$3000,5,FALSE))=TRUE,"",VLOOKUP(CONCATENATE($B79,"-",$C79),IN_1A!$B$2:$AA$3000,5,FALSE))</f>
        <v>0</v>
      </c>
      <c r="H79" s="1403">
        <f>IF(ISERROR(VLOOKUP(CONCATENATE($B79,"-",$C79),IN_1A!$B$2:$AA$3000,6,FALSE))=TRUE,"",VLOOKUP(CONCATENATE($B79,"-",$C79),IN_1A!$B$2:$AA$3000,6,FALSE))</f>
        <v>0</v>
      </c>
      <c r="I79" s="1402">
        <f>IF(ISERROR(VLOOKUP(CONCATENATE($B79,"-",$C79),IN_1A!$B$2:$AA$3000,7,FALSE))=TRUE,"",VLOOKUP(CONCATENATE($B79,"-",$C79),IN_1A!$B$2:$AA$3000,7,FALSE))</f>
        <v>0</v>
      </c>
      <c r="J79" s="1403">
        <f>IF(ISERROR(VLOOKUP(CONCATENATE($B79,"-",$C79),IN_1A!$B$2:$AA$3000,8,FALSE))=TRUE,"",VLOOKUP(CONCATENATE($B79,"-",$C79),IN_1A!$B$2:$AA$3000,8,FALSE))</f>
        <v>0</v>
      </c>
      <c r="K79" s="1402">
        <f>IF(ISERROR(VLOOKUP(CONCATENATE($B79,"-",$C79),IN_1A!$B$2:$AA$3000,9,FALSE))=TRUE,"",VLOOKUP(CONCATENATE($B79,"-",$C79),IN_1A!$B$2:$AA$3000,9,FALSE))</f>
        <v>0</v>
      </c>
      <c r="L79" s="1403">
        <f>IF(ISERROR(VLOOKUP(CONCATENATE($B79,"-",$C79),IN_1A!$B$2:$AA$3000,10,FALSE))=TRUE,"",VLOOKUP(CONCATENATE($B79,"-",$C79),IN_1A!$B$2:$AA$3000,10,FALSE))</f>
        <v>0</v>
      </c>
      <c r="M79" s="1402">
        <f>IF(ISERROR(VLOOKUP(CONCATENATE($B79,"-",$C79),IN_1A!$B$2:$AA$3000,11,FALSE))=TRUE,"",VLOOKUP(CONCATENATE($B79,"-",$C79),IN_1A!$B$2:$AA$3000,11,FALSE))</f>
        <v>0</v>
      </c>
      <c r="N79" s="1403">
        <f>IF(ISERROR(VLOOKUP(CONCATENATE($B79,"-",$C79),IN_1A!$B$2:$AA$3000,12,FALSE))=TRUE,"",VLOOKUP(CONCATENATE($B79,"-",$C79),IN_1A!$B$2:$AA$3000,12,FALSE))</f>
        <v>0</v>
      </c>
      <c r="O79" s="1402">
        <f>IF(ISERROR(VLOOKUP(CONCATENATE($B79,"-",$C79),IN_1A!$B$2:$AA$3000,13,FALSE))=TRUE,"",VLOOKUP(CONCATENATE($B79,"-",$C79),IN_1A!$B$2:$AA$3000,13,FALSE))</f>
        <v>0</v>
      </c>
      <c r="P79" s="1403">
        <f>IF(ISERROR(VLOOKUP(CONCATENATE($B79,"-",$C79),IN_1A!$B$2:$AA$3000,14,FALSE))=TRUE,"",VLOOKUP(CONCATENATE($B79,"-",$C79),IN_1A!$B$2:$AA$3000,14,FALSE))</f>
        <v>0</v>
      </c>
      <c r="Q79" s="503">
        <f>E79+G79</f>
        <v>0</v>
      </c>
      <c r="R79" s="504">
        <f>F79+H79</f>
        <v>0</v>
      </c>
      <c r="S79" s="163"/>
    </row>
    <row r="80" spans="1:19" ht="14.25" customHeight="1" thickBot="1" x14ac:dyDescent="0.45">
      <c r="A80" s="209" t="s">
        <v>759</v>
      </c>
      <c r="B80" s="207" t="s">
        <v>760</v>
      </c>
      <c r="C80" s="210" t="s">
        <v>847</v>
      </c>
      <c r="D80" s="1343" t="str">
        <f>CONCATENATE(D$79)</f>
        <v/>
      </c>
      <c r="E80" s="1404">
        <f>IF(ISERROR(VLOOKUP(CONCATENATE($B80,"-",$C80),IN_1A!$B$2:$AA$3000,3,FALSE))=TRUE,"",VLOOKUP(CONCATENATE($B80,"-",$C80),IN_1A!$B$2:$AA$3000,3,FALSE))</f>
        <v>0</v>
      </c>
      <c r="F80" s="1405">
        <f>IF(ISERROR(VLOOKUP(CONCATENATE($B80,"-",$C80),IN_1A!$B$2:$AA$3000,4,FALSE))=TRUE,"",VLOOKUP(CONCATENATE($B80,"-",$C80),IN_1A!$B$2:$AA$3000,4,FALSE))</f>
        <v>0</v>
      </c>
      <c r="G80" s="1404">
        <f>IF(ISERROR(VLOOKUP(CONCATENATE($B80,"-",$C80),IN_1A!$B$2:$AA$3000,5,FALSE))=TRUE,"",VLOOKUP(CONCATENATE($B80,"-",$C80),IN_1A!$B$2:$AA$3000,5,FALSE))</f>
        <v>0</v>
      </c>
      <c r="H80" s="1405">
        <f>IF(ISERROR(VLOOKUP(CONCATENATE($B80,"-",$C80),IN_1A!$B$2:$AA$3000,6,FALSE))=TRUE,"",VLOOKUP(CONCATENATE($B80,"-",$C80),IN_1A!$B$2:$AA$3000,6,FALSE))</f>
        <v>0</v>
      </c>
      <c r="I80" s="1404">
        <f>IF(ISERROR(VLOOKUP(CONCATENATE($B80,"-",$C80),IN_1A!$B$2:$AA$3000,7,FALSE))=TRUE,"",VLOOKUP(CONCATENATE($B80,"-",$C80),IN_1A!$B$2:$AA$3000,7,FALSE))</f>
        <v>0</v>
      </c>
      <c r="J80" s="1405">
        <f>IF(ISERROR(VLOOKUP(CONCATENATE($B80,"-",$C80),IN_1A!$B$2:$AA$3000,8,FALSE))=TRUE,"",VLOOKUP(CONCATENATE($B80,"-",$C80),IN_1A!$B$2:$AA$3000,8,FALSE))</f>
        <v>0</v>
      </c>
      <c r="K80" s="1404">
        <f>IF(ISERROR(VLOOKUP(CONCATENATE($B80,"-",$C80),IN_1A!$B$2:$AA$3000,9,FALSE))=TRUE,"",VLOOKUP(CONCATENATE($B80,"-",$C80),IN_1A!$B$2:$AA$3000,9,FALSE))</f>
        <v>0</v>
      </c>
      <c r="L80" s="1405">
        <f>IF(ISERROR(VLOOKUP(CONCATENATE($B80,"-",$C80),IN_1A!$B$2:$AA$3000,10,FALSE))=TRUE,"",VLOOKUP(CONCATENATE($B80,"-",$C80),IN_1A!$B$2:$AA$3000,10,FALSE))</f>
        <v>0</v>
      </c>
      <c r="M80" s="1404">
        <f>IF(ISERROR(VLOOKUP(CONCATENATE($B80,"-",$C80),IN_1A!$B$2:$AA$3000,11,FALSE))=TRUE,"",VLOOKUP(CONCATENATE($B80,"-",$C80),IN_1A!$B$2:$AA$3000,11,FALSE))</f>
        <v>0</v>
      </c>
      <c r="N80" s="1405">
        <f>IF(ISERROR(VLOOKUP(CONCATENATE($B80,"-",$C80),IN_1A!$B$2:$AA$3000,12,FALSE))=TRUE,"",VLOOKUP(CONCATENATE($B80,"-",$C80),IN_1A!$B$2:$AA$3000,12,FALSE))</f>
        <v>0</v>
      </c>
      <c r="O80" s="1404">
        <f>IF(ISERROR(VLOOKUP(CONCATENATE($B80,"-",$C80),IN_1A!$B$2:$AA$3000,13,FALSE))=TRUE,"",VLOOKUP(CONCATENATE($B80,"-",$C80),IN_1A!$B$2:$AA$3000,13,FALSE))</f>
        <v>0</v>
      </c>
      <c r="P80" s="1405">
        <f>IF(ISERROR(VLOOKUP(CONCATENATE($B80,"-",$C80),IN_1A!$B$2:$AA$3000,14,FALSE))=TRUE,"",VLOOKUP(CONCATENATE($B80,"-",$C80),IN_1A!$B$2:$AA$3000,14,FALSE))</f>
        <v>0</v>
      </c>
      <c r="Q80" s="505">
        <f t="shared" ref="Q80:R142" si="10">E80+G80</f>
        <v>0</v>
      </c>
      <c r="R80" s="506">
        <f t="shared" si="10"/>
        <v>0</v>
      </c>
    </row>
    <row r="81" spans="1:19" s="164" customFormat="1" ht="12.65" customHeight="1" thickBot="1" x14ac:dyDescent="0.3">
      <c r="A81" s="211" t="s">
        <v>761</v>
      </c>
      <c r="B81" s="212" t="s">
        <v>762</v>
      </c>
      <c r="C81" s="213" t="s">
        <v>847</v>
      </c>
      <c r="D81" s="1344" t="str">
        <f>CONCATENATE(D$79)</f>
        <v/>
      </c>
      <c r="E81" s="1406">
        <f>IF(ISERROR(VLOOKUP(CONCATENATE($B81,"-",$C81),IN_1A!$B$2:$AA$3000,3,FALSE))=TRUE,"",VLOOKUP(CONCATENATE($B81,"-",$C81),IN_1A!$B$2:$AA$3000,3,FALSE))</f>
        <v>0</v>
      </c>
      <c r="F81" s="1407">
        <f>IF(ISERROR(VLOOKUP(CONCATENATE($B81,"-",$C81),IN_1A!$B$2:$AA$3000,4,FALSE))=TRUE,"",VLOOKUP(CONCATENATE($B81,"-",$C81),IN_1A!$B$2:$AA$3000,4,FALSE))</f>
        <v>0</v>
      </c>
      <c r="G81" s="1406">
        <f>IF(ISERROR(VLOOKUP(CONCATENATE($B81,"-",$C81),IN_1A!$B$2:$AA$3000,5,FALSE))=TRUE,"",VLOOKUP(CONCATENATE($B81,"-",$C81),IN_1A!$B$2:$AA$3000,5,FALSE))</f>
        <v>0</v>
      </c>
      <c r="H81" s="1407">
        <f>IF(ISERROR(VLOOKUP(CONCATENATE($B81,"-",$C81),IN_1A!$B$2:$AA$3000,6,FALSE))=TRUE,"",VLOOKUP(CONCATENATE($B81,"-",$C81),IN_1A!$B$2:$AA$3000,6,FALSE))</f>
        <v>0</v>
      </c>
      <c r="I81" s="1406">
        <f>IF(ISERROR(VLOOKUP(CONCATENATE($B81,"-",$C81),IN_1A!$B$2:$AA$3000,7,FALSE))=TRUE,"",VLOOKUP(CONCATENATE($B81,"-",$C81),IN_1A!$B$2:$AA$3000,7,FALSE))</f>
        <v>0</v>
      </c>
      <c r="J81" s="1407">
        <f>IF(ISERROR(VLOOKUP(CONCATENATE($B81,"-",$C81),IN_1A!$B$2:$AA$3000,8,FALSE))=TRUE,"",VLOOKUP(CONCATENATE($B81,"-",$C81),IN_1A!$B$2:$AA$3000,8,FALSE))</f>
        <v>0</v>
      </c>
      <c r="K81" s="1406">
        <f>IF(ISERROR(VLOOKUP(CONCATENATE($B81,"-",$C81),IN_1A!$B$2:$AA$3000,9,FALSE))=TRUE,"",VLOOKUP(CONCATENATE($B81,"-",$C81),IN_1A!$B$2:$AA$3000,9,FALSE))</f>
        <v>0</v>
      </c>
      <c r="L81" s="1407">
        <f>IF(ISERROR(VLOOKUP(CONCATENATE($B81,"-",$C81),IN_1A!$B$2:$AA$3000,10,FALSE))=TRUE,"",VLOOKUP(CONCATENATE($B81,"-",$C81),IN_1A!$B$2:$AA$3000,10,FALSE))</f>
        <v>0</v>
      </c>
      <c r="M81" s="1406">
        <f>IF(ISERROR(VLOOKUP(CONCATENATE($B81,"-",$C81),IN_1A!$B$2:$AA$3000,11,FALSE))=TRUE,"",VLOOKUP(CONCATENATE($B81,"-",$C81),IN_1A!$B$2:$AA$3000,11,FALSE))</f>
        <v>0</v>
      </c>
      <c r="N81" s="1407">
        <f>IF(ISERROR(VLOOKUP(CONCATENATE($B81,"-",$C81),IN_1A!$B$2:$AA$3000,12,FALSE))=TRUE,"",VLOOKUP(CONCATENATE($B81,"-",$C81),IN_1A!$B$2:$AA$3000,12,FALSE))</f>
        <v>0</v>
      </c>
      <c r="O81" s="1406">
        <f>IF(ISERROR(VLOOKUP(CONCATENATE($B81,"-",$C81),IN_1A!$B$2:$AA$3000,13,FALSE))=TRUE,"",VLOOKUP(CONCATENATE($B81,"-",$C81),IN_1A!$B$2:$AA$3000,13,FALSE))</f>
        <v>0</v>
      </c>
      <c r="P81" s="1407">
        <f>IF(ISERROR(VLOOKUP(CONCATENATE($B81,"-",$C81),IN_1A!$B$2:$AA$3000,14,FALSE))=TRUE,"",VLOOKUP(CONCATENATE($B81,"-",$C81),IN_1A!$B$2:$AA$3000,14,FALSE))</f>
        <v>0</v>
      </c>
      <c r="Q81" s="507">
        <f t="shared" si="10"/>
        <v>0</v>
      </c>
      <c r="R81" s="508">
        <f t="shared" si="10"/>
        <v>0</v>
      </c>
      <c r="S81" s="163" t="str">
        <f>IF(O81&gt;Q81,"ERRORE",IF(P81&gt;R81,"ERRORE",""))</f>
        <v/>
      </c>
    </row>
    <row r="82" spans="1:19" s="540" customFormat="1" ht="12" customHeight="1" thickBot="1" x14ac:dyDescent="0.3">
      <c r="A82" s="2472" t="s">
        <v>763</v>
      </c>
      <c r="B82" s="2477"/>
      <c r="C82" s="2478"/>
      <c r="D82" s="1345"/>
      <c r="E82" s="2479"/>
      <c r="F82" s="509"/>
      <c r="G82" s="509"/>
      <c r="H82" s="509"/>
      <c r="I82" s="509"/>
      <c r="J82" s="509"/>
      <c r="K82" s="509"/>
      <c r="L82" s="509"/>
      <c r="M82" s="509"/>
      <c r="N82" s="509"/>
      <c r="O82" s="509"/>
      <c r="P82" s="509"/>
      <c r="Q82" s="509"/>
      <c r="R82" s="510"/>
      <c r="S82" s="659" t="str">
        <f>IF(O82&gt;Q82,"ERRORE",IF(P82&gt;R82,"ERRORE",""))</f>
        <v/>
      </c>
    </row>
    <row r="83" spans="1:19" s="184" customFormat="1" ht="12" customHeight="1" thickBot="1" x14ac:dyDescent="0.3">
      <c r="A83" s="206" t="s">
        <v>756</v>
      </c>
      <c r="B83" s="214" t="s">
        <v>764</v>
      </c>
      <c r="C83" s="215" t="s">
        <v>847</v>
      </c>
      <c r="D83" s="1346" t="str">
        <f>CONCATENATE(D$79)</f>
        <v/>
      </c>
      <c r="E83" s="1402">
        <f>IF(ISERROR(VLOOKUP(CONCATENATE($B83,"-",$C83),IN_1A!$B$2:$AA$3000,3,FALSE))=TRUE,"",VLOOKUP(CONCATENATE($B83,"-",$C83),IN_1A!$B$2:$AA$3000,3,FALSE))</f>
        <v>0</v>
      </c>
      <c r="F83" s="1403">
        <f>IF(ISERROR(VLOOKUP(CONCATENATE($B83,"-",$C83),IN_1A!$B$2:$AA$3000,4,FALSE))=TRUE,"",VLOOKUP(CONCATENATE($B83,"-",$C83),IN_1A!$B$2:$AA$3000,4,FALSE))</f>
        <v>0</v>
      </c>
      <c r="G83" s="1402">
        <f>IF(ISERROR(VLOOKUP(CONCATENATE($B83,"-",$C83),IN_1A!$B$2:$AA$3000,5,FALSE))=TRUE,"",VLOOKUP(CONCATENATE($B83,"-",$C83),IN_1A!$B$2:$AA$3000,5,FALSE))</f>
        <v>0</v>
      </c>
      <c r="H83" s="1403">
        <f>IF(ISERROR(VLOOKUP(CONCATENATE($B83,"-",$C83),IN_1A!$B$2:$AA$3000,6,FALSE))=TRUE,"",VLOOKUP(CONCATENATE($B83,"-",$C83),IN_1A!$B$2:$AA$3000,6,FALSE))</f>
        <v>0</v>
      </c>
      <c r="I83" s="1402">
        <f>IF(ISERROR(VLOOKUP(CONCATENATE($B83,"-",$C83),IN_1A!$B$2:$AA$3000,7,FALSE))=TRUE,"",VLOOKUP(CONCATENATE($B83,"-",$C83),IN_1A!$B$2:$AA$3000,7,FALSE))</f>
        <v>0</v>
      </c>
      <c r="J83" s="1403">
        <f>IF(ISERROR(VLOOKUP(CONCATENATE($B83,"-",$C83),IN_1A!$B$2:$AA$3000,8,FALSE))=TRUE,"",VLOOKUP(CONCATENATE($B83,"-",$C83),IN_1A!$B$2:$AA$3000,8,FALSE))</f>
        <v>0</v>
      </c>
      <c r="K83" s="1402">
        <f>IF(ISERROR(VLOOKUP(CONCATENATE($B83,"-",$C83),IN_1A!$B$2:$AA$3000,9,FALSE))=TRUE,"",VLOOKUP(CONCATENATE($B83,"-",$C83),IN_1A!$B$2:$AA$3000,9,FALSE))</f>
        <v>0</v>
      </c>
      <c r="L83" s="1403">
        <f>IF(ISERROR(VLOOKUP(CONCATENATE($B83,"-",$C83),IN_1A!$B$2:$AA$3000,10,FALSE))=TRUE,"",VLOOKUP(CONCATENATE($B83,"-",$C83),IN_1A!$B$2:$AA$3000,10,FALSE))</f>
        <v>0</v>
      </c>
      <c r="M83" s="1402">
        <f>IF(ISERROR(VLOOKUP(CONCATENATE($B83,"-",$C83),IN_1A!$B$2:$AA$3000,11,FALSE))=TRUE,"",VLOOKUP(CONCATENATE($B83,"-",$C83),IN_1A!$B$2:$AA$3000,11,FALSE))</f>
        <v>0</v>
      </c>
      <c r="N83" s="1403">
        <f>IF(ISERROR(VLOOKUP(CONCATENATE($B83,"-",$C83),IN_1A!$B$2:$AA$3000,12,FALSE))=TRUE,"",VLOOKUP(CONCATENATE($B83,"-",$C83),IN_1A!$B$2:$AA$3000,12,FALSE))</f>
        <v>0</v>
      </c>
      <c r="O83" s="1402">
        <f>IF(ISERROR(VLOOKUP(CONCATENATE($B83,"-",$C83),IN_1A!$B$2:$AA$3000,13,FALSE))=TRUE,"",VLOOKUP(CONCATENATE($B83,"-",$C83),IN_1A!$B$2:$AA$3000,13,FALSE))</f>
        <v>0</v>
      </c>
      <c r="P83" s="1403">
        <f>IF(ISERROR(VLOOKUP(CONCATENATE($B83,"-",$C83),IN_1A!$B$2:$AA$3000,14,FALSE))=TRUE,"",VLOOKUP(CONCATENATE($B83,"-",$C83),IN_1A!$B$2:$AA$3000,14,FALSE))</f>
        <v>0</v>
      </c>
      <c r="Q83" s="503">
        <f t="shared" si="10"/>
        <v>0</v>
      </c>
      <c r="R83" s="504">
        <f t="shared" si="10"/>
        <v>0</v>
      </c>
      <c r="S83" s="163" t="str">
        <f>IF(O83&gt;Q83,"ERRORE",IF(P83&gt;R83,"ERRORE",""))</f>
        <v/>
      </c>
    </row>
    <row r="84" spans="1:19" s="164" customFormat="1" ht="10.75" thickBot="1" x14ac:dyDescent="0.3">
      <c r="A84" s="209" t="s">
        <v>759</v>
      </c>
      <c r="B84" s="207" t="s">
        <v>765</v>
      </c>
      <c r="C84" s="210" t="s">
        <v>847</v>
      </c>
      <c r="D84" s="1343" t="str">
        <f>CONCATENATE(D$79)</f>
        <v/>
      </c>
      <c r="E84" s="1404">
        <f>IF(ISERROR(VLOOKUP(CONCATENATE($B84,"-",$C84),IN_1A!$B$2:$AA$3000,3,FALSE))=TRUE,"",VLOOKUP(CONCATENATE($B84,"-",$C84),IN_1A!$B$2:$AA$3000,3,FALSE))</f>
        <v>0</v>
      </c>
      <c r="F84" s="1405">
        <f>IF(ISERROR(VLOOKUP(CONCATENATE($B84,"-",$C84),IN_1A!$B$2:$AA$3000,4,FALSE))=TRUE,"",VLOOKUP(CONCATENATE($B84,"-",$C84),IN_1A!$B$2:$AA$3000,4,FALSE))</f>
        <v>0</v>
      </c>
      <c r="G84" s="1404">
        <f>IF(ISERROR(VLOOKUP(CONCATENATE($B84,"-",$C84),IN_1A!$B$2:$AA$3000,5,FALSE))=TRUE,"",VLOOKUP(CONCATENATE($B84,"-",$C84),IN_1A!$B$2:$AA$3000,5,FALSE))</f>
        <v>0</v>
      </c>
      <c r="H84" s="1405">
        <f>IF(ISERROR(VLOOKUP(CONCATENATE($B84,"-",$C84),IN_1A!$B$2:$AA$3000,6,FALSE))=TRUE,"",VLOOKUP(CONCATENATE($B84,"-",$C84),IN_1A!$B$2:$AA$3000,6,FALSE))</f>
        <v>0</v>
      </c>
      <c r="I84" s="1404">
        <f>IF(ISERROR(VLOOKUP(CONCATENATE($B84,"-",$C84),IN_1A!$B$2:$AA$3000,7,FALSE))=TRUE,"",VLOOKUP(CONCATENATE($B84,"-",$C84),IN_1A!$B$2:$AA$3000,7,FALSE))</f>
        <v>0</v>
      </c>
      <c r="J84" s="1405">
        <f>IF(ISERROR(VLOOKUP(CONCATENATE($B84,"-",$C84),IN_1A!$B$2:$AA$3000,8,FALSE))=TRUE,"",VLOOKUP(CONCATENATE($B84,"-",$C84),IN_1A!$B$2:$AA$3000,8,FALSE))</f>
        <v>0</v>
      </c>
      <c r="K84" s="1404">
        <f>IF(ISERROR(VLOOKUP(CONCATENATE($B84,"-",$C84),IN_1A!$B$2:$AA$3000,9,FALSE))=TRUE,"",VLOOKUP(CONCATENATE($B84,"-",$C84),IN_1A!$B$2:$AA$3000,9,FALSE))</f>
        <v>0</v>
      </c>
      <c r="L84" s="1405">
        <f>IF(ISERROR(VLOOKUP(CONCATENATE($B84,"-",$C84),IN_1A!$B$2:$AA$3000,10,FALSE))=TRUE,"",VLOOKUP(CONCATENATE($B84,"-",$C84),IN_1A!$B$2:$AA$3000,10,FALSE))</f>
        <v>0</v>
      </c>
      <c r="M84" s="1404">
        <f>IF(ISERROR(VLOOKUP(CONCATENATE($B84,"-",$C84),IN_1A!$B$2:$AA$3000,11,FALSE))=TRUE,"",VLOOKUP(CONCATENATE($B84,"-",$C84),IN_1A!$B$2:$AA$3000,11,FALSE))</f>
        <v>0</v>
      </c>
      <c r="N84" s="1405">
        <f>IF(ISERROR(VLOOKUP(CONCATENATE($B84,"-",$C84),IN_1A!$B$2:$AA$3000,12,FALSE))=TRUE,"",VLOOKUP(CONCATENATE($B84,"-",$C84),IN_1A!$B$2:$AA$3000,12,FALSE))</f>
        <v>0</v>
      </c>
      <c r="O84" s="1404">
        <f>IF(ISERROR(VLOOKUP(CONCATENATE($B84,"-",$C84),IN_1A!$B$2:$AA$3000,13,FALSE))=TRUE,"",VLOOKUP(CONCATENATE($B84,"-",$C84),IN_1A!$B$2:$AA$3000,13,FALSE))</f>
        <v>0</v>
      </c>
      <c r="P84" s="1405">
        <f>IF(ISERROR(VLOOKUP(CONCATENATE($B84,"-",$C84),IN_1A!$B$2:$AA$3000,14,FALSE))=TRUE,"",VLOOKUP(CONCATENATE($B84,"-",$C84),IN_1A!$B$2:$AA$3000,14,FALSE))</f>
        <v>0</v>
      </c>
      <c r="Q84" s="505">
        <f t="shared" si="10"/>
        <v>0</v>
      </c>
      <c r="R84" s="506">
        <f t="shared" si="10"/>
        <v>0</v>
      </c>
      <c r="S84" s="163"/>
    </row>
    <row r="85" spans="1:19" s="184" customFormat="1" ht="12" customHeight="1" thickBot="1" x14ac:dyDescent="0.3">
      <c r="A85" s="211" t="s">
        <v>761</v>
      </c>
      <c r="B85" s="212" t="s">
        <v>766</v>
      </c>
      <c r="C85" s="213" t="s">
        <v>847</v>
      </c>
      <c r="D85" s="1343" t="str">
        <f>CONCATENATE(D$79)</f>
        <v/>
      </c>
      <c r="E85" s="1406">
        <f>IF(ISERROR(VLOOKUP(CONCATENATE($B85,"-",$C85),IN_1A!$B$2:$AA$3000,3,FALSE))=TRUE,"",VLOOKUP(CONCATENATE($B85,"-",$C85),IN_1A!$B$2:$AA$3000,3,FALSE))</f>
        <v>0</v>
      </c>
      <c r="F85" s="1407">
        <f>IF(ISERROR(VLOOKUP(CONCATENATE($B85,"-",$C85),IN_1A!$B$2:$AA$3000,4,FALSE))=TRUE,"",VLOOKUP(CONCATENATE($B85,"-",$C85),IN_1A!$B$2:$AA$3000,4,FALSE))</f>
        <v>0</v>
      </c>
      <c r="G85" s="1406">
        <f>IF(ISERROR(VLOOKUP(CONCATENATE($B85,"-",$C85),IN_1A!$B$2:$AA$3000,5,FALSE))=TRUE,"",VLOOKUP(CONCATENATE($B85,"-",$C85),IN_1A!$B$2:$AA$3000,5,FALSE))</f>
        <v>0</v>
      </c>
      <c r="H85" s="1407">
        <f>IF(ISERROR(VLOOKUP(CONCATENATE($B85,"-",$C85),IN_1A!$B$2:$AA$3000,6,FALSE))=TRUE,"",VLOOKUP(CONCATENATE($B85,"-",$C85),IN_1A!$B$2:$AA$3000,6,FALSE))</f>
        <v>0</v>
      </c>
      <c r="I85" s="1406">
        <f>IF(ISERROR(VLOOKUP(CONCATENATE($B85,"-",$C85),IN_1A!$B$2:$AA$3000,7,FALSE))=TRUE,"",VLOOKUP(CONCATENATE($B85,"-",$C85),IN_1A!$B$2:$AA$3000,7,FALSE))</f>
        <v>0</v>
      </c>
      <c r="J85" s="1407">
        <f>IF(ISERROR(VLOOKUP(CONCATENATE($B85,"-",$C85),IN_1A!$B$2:$AA$3000,8,FALSE))=TRUE,"",VLOOKUP(CONCATENATE($B85,"-",$C85),IN_1A!$B$2:$AA$3000,8,FALSE))</f>
        <v>0</v>
      </c>
      <c r="K85" s="1406">
        <f>IF(ISERROR(VLOOKUP(CONCATENATE($B85,"-",$C85),IN_1A!$B$2:$AA$3000,9,FALSE))=TRUE,"",VLOOKUP(CONCATENATE($B85,"-",$C85),IN_1A!$B$2:$AA$3000,9,FALSE))</f>
        <v>0</v>
      </c>
      <c r="L85" s="1407">
        <f>IF(ISERROR(VLOOKUP(CONCATENATE($B85,"-",$C85),IN_1A!$B$2:$AA$3000,10,FALSE))=TRUE,"",VLOOKUP(CONCATENATE($B85,"-",$C85),IN_1A!$B$2:$AA$3000,10,FALSE))</f>
        <v>0</v>
      </c>
      <c r="M85" s="1406">
        <f>IF(ISERROR(VLOOKUP(CONCATENATE($B85,"-",$C85),IN_1A!$B$2:$AA$3000,11,FALSE))=TRUE,"",VLOOKUP(CONCATENATE($B85,"-",$C85),IN_1A!$B$2:$AA$3000,11,FALSE))</f>
        <v>0</v>
      </c>
      <c r="N85" s="1407">
        <f>IF(ISERROR(VLOOKUP(CONCATENATE($B85,"-",$C85),IN_1A!$B$2:$AA$3000,12,FALSE))=TRUE,"",VLOOKUP(CONCATENATE($B85,"-",$C85),IN_1A!$B$2:$AA$3000,12,FALSE))</f>
        <v>0</v>
      </c>
      <c r="O85" s="1406">
        <f>IF(ISERROR(VLOOKUP(CONCATENATE($B85,"-",$C85),IN_1A!$B$2:$AA$3000,13,FALSE))=TRUE,"",VLOOKUP(CONCATENATE($B85,"-",$C85),IN_1A!$B$2:$AA$3000,13,FALSE))</f>
        <v>0</v>
      </c>
      <c r="P85" s="1407">
        <f>IF(ISERROR(VLOOKUP(CONCATENATE($B85,"-",$C85),IN_1A!$B$2:$AA$3000,14,FALSE))=TRUE,"",VLOOKUP(CONCATENATE($B85,"-",$C85),IN_1A!$B$2:$AA$3000,14,FALSE))</f>
        <v>0</v>
      </c>
      <c r="Q85" s="507">
        <f t="shared" si="10"/>
        <v>0</v>
      </c>
      <c r="R85" s="508">
        <f t="shared" si="10"/>
        <v>0</v>
      </c>
      <c r="S85" s="163" t="str">
        <f>IF(O85&gt;Q85,"ERRORE",IF(P85&gt;R85,"ERRORE",""))</f>
        <v/>
      </c>
    </row>
    <row r="86" spans="1:19" s="2483" customFormat="1" ht="12" customHeight="1" thickBot="1" x14ac:dyDescent="0.3">
      <c r="A86" s="2480" t="s">
        <v>767</v>
      </c>
      <c r="B86" s="2481"/>
      <c r="C86" s="2482"/>
      <c r="D86" s="1347"/>
      <c r="E86" s="2229"/>
      <c r="F86" s="509"/>
      <c r="G86" s="509"/>
      <c r="H86" s="509"/>
      <c r="I86" s="509"/>
      <c r="J86" s="509"/>
      <c r="K86" s="509"/>
      <c r="L86" s="509"/>
      <c r="M86" s="509"/>
      <c r="N86" s="509"/>
      <c r="O86" s="509"/>
      <c r="P86" s="509"/>
      <c r="Q86" s="509"/>
      <c r="R86" s="510"/>
      <c r="S86" s="659" t="str">
        <f>IF(O86&gt;Q86,"ERRORE",IF(P86&gt;R86,"ERRORE",""))</f>
        <v/>
      </c>
    </row>
    <row r="87" spans="1:19" s="184" customFormat="1" ht="12" customHeight="1" thickBot="1" x14ac:dyDescent="0.3">
      <c r="A87" s="206" t="s">
        <v>768</v>
      </c>
      <c r="B87" s="214" t="s">
        <v>769</v>
      </c>
      <c r="C87" s="215" t="s">
        <v>847</v>
      </c>
      <c r="D87" s="1343" t="str">
        <f>CONCATENATE(D$79)</f>
        <v/>
      </c>
      <c r="E87" s="1402">
        <f>IF(ISERROR(VLOOKUP(CONCATENATE($B87,"-",$C87),IN_1A!$B$2:$AA$3000,3,FALSE))=TRUE,"",VLOOKUP(CONCATENATE($B87,"-",$C87),IN_1A!$B$2:$AA$3000,3,FALSE))</f>
        <v>0</v>
      </c>
      <c r="F87" s="1403">
        <f>IF(ISERROR(VLOOKUP(CONCATENATE($B87,"-",$C87),IN_1A!$B$2:$AA$3000,4,FALSE))=TRUE,"",VLOOKUP(CONCATENATE($B87,"-",$C87),IN_1A!$B$2:$AA$3000,4,FALSE))</f>
        <v>0</v>
      </c>
      <c r="G87" s="1402">
        <f>IF(ISERROR(VLOOKUP(CONCATENATE($B87,"-",$C87),IN_1A!$B$2:$AA$3000,5,FALSE))=TRUE,"",VLOOKUP(CONCATENATE($B87,"-",$C87),IN_1A!$B$2:$AA$3000,5,FALSE))</f>
        <v>0</v>
      </c>
      <c r="H87" s="1403">
        <f>IF(ISERROR(VLOOKUP(CONCATENATE($B87,"-",$C87),IN_1A!$B$2:$AA$3000,6,FALSE))=TRUE,"",VLOOKUP(CONCATENATE($B87,"-",$C87),IN_1A!$B$2:$AA$3000,6,FALSE))</f>
        <v>0</v>
      </c>
      <c r="I87" s="1402">
        <f>IF(ISERROR(VLOOKUP(CONCATENATE($B87,"-",$C87),IN_1A!$B$2:$AA$3000,7,FALSE))=TRUE,"",VLOOKUP(CONCATENATE($B87,"-",$C87),IN_1A!$B$2:$AA$3000,7,FALSE))</f>
        <v>0</v>
      </c>
      <c r="J87" s="1403">
        <f>IF(ISERROR(VLOOKUP(CONCATENATE($B87,"-",$C87),IN_1A!$B$2:$AA$3000,8,FALSE))=TRUE,"",VLOOKUP(CONCATENATE($B87,"-",$C87),IN_1A!$B$2:$AA$3000,8,FALSE))</f>
        <v>0</v>
      </c>
      <c r="K87" s="1402">
        <f>IF(ISERROR(VLOOKUP(CONCATENATE($B87,"-",$C87),IN_1A!$B$2:$AA$3000,9,FALSE))=TRUE,"",VLOOKUP(CONCATENATE($B87,"-",$C87),IN_1A!$B$2:$AA$3000,9,FALSE))</f>
        <v>0</v>
      </c>
      <c r="L87" s="1403">
        <f>IF(ISERROR(VLOOKUP(CONCATENATE($B87,"-",$C87),IN_1A!$B$2:$AA$3000,10,FALSE))=TRUE,"",VLOOKUP(CONCATENATE($B87,"-",$C87),IN_1A!$B$2:$AA$3000,10,FALSE))</f>
        <v>0</v>
      </c>
      <c r="M87" s="1402">
        <f>IF(ISERROR(VLOOKUP(CONCATENATE($B87,"-",$C87),IN_1A!$B$2:$AA$3000,11,FALSE))=TRUE,"",VLOOKUP(CONCATENATE($B87,"-",$C87),IN_1A!$B$2:$AA$3000,11,FALSE))</f>
        <v>0</v>
      </c>
      <c r="N87" s="1403">
        <f>IF(ISERROR(VLOOKUP(CONCATENATE($B87,"-",$C87),IN_1A!$B$2:$AA$3000,12,FALSE))=TRUE,"",VLOOKUP(CONCATENATE($B87,"-",$C87),IN_1A!$B$2:$AA$3000,12,FALSE))</f>
        <v>0</v>
      </c>
      <c r="O87" s="1402">
        <f>IF(ISERROR(VLOOKUP(CONCATENATE($B87,"-",$C87),IN_1A!$B$2:$AA$3000,13,FALSE))=TRUE,"",VLOOKUP(CONCATENATE($B87,"-",$C87),IN_1A!$B$2:$AA$3000,13,FALSE))</f>
        <v>0</v>
      </c>
      <c r="P87" s="1403">
        <f>IF(ISERROR(VLOOKUP(CONCATENATE($B87,"-",$C87),IN_1A!$B$2:$AA$3000,14,FALSE))=TRUE,"",VLOOKUP(CONCATENATE($B87,"-",$C87),IN_1A!$B$2:$AA$3000,14,FALSE))</f>
        <v>0</v>
      </c>
      <c r="Q87" s="503">
        <f t="shared" si="10"/>
        <v>0</v>
      </c>
      <c r="R87" s="504">
        <f t="shared" si="10"/>
        <v>0</v>
      </c>
      <c r="S87" s="163" t="str">
        <f>IF(O87&gt;Q87,"ERRORE",IF(P87&gt;R87,"ERRORE",""))</f>
        <v/>
      </c>
    </row>
    <row r="88" spans="1:19" s="164" customFormat="1" ht="10.75" thickBot="1" x14ac:dyDescent="0.3">
      <c r="A88" s="209" t="s">
        <v>770</v>
      </c>
      <c r="B88" s="207" t="s">
        <v>771</v>
      </c>
      <c r="C88" s="210" t="s">
        <v>847</v>
      </c>
      <c r="D88" s="1343" t="str">
        <f>CONCATENATE(D$79)</f>
        <v/>
      </c>
      <c r="E88" s="1404">
        <f>IF(ISERROR(VLOOKUP(CONCATENATE($B88,"-",$C88),IN_1A!$B$2:$AA$3000,3,FALSE))=TRUE,"",VLOOKUP(CONCATENATE($B88,"-",$C88),IN_1A!$B$2:$AA$3000,3,FALSE))</f>
        <v>0</v>
      </c>
      <c r="F88" s="1405">
        <f>IF(ISERROR(VLOOKUP(CONCATENATE($B88,"-",$C88),IN_1A!$B$2:$AA$3000,4,FALSE))=TRUE,"",VLOOKUP(CONCATENATE($B88,"-",$C88),IN_1A!$B$2:$AA$3000,4,FALSE))</f>
        <v>0</v>
      </c>
      <c r="G88" s="1404">
        <f>IF(ISERROR(VLOOKUP(CONCATENATE($B88,"-",$C88),IN_1A!$B$2:$AA$3000,5,FALSE))=TRUE,"",VLOOKUP(CONCATENATE($B88,"-",$C88),IN_1A!$B$2:$AA$3000,5,FALSE))</f>
        <v>0</v>
      </c>
      <c r="H88" s="1405">
        <f>IF(ISERROR(VLOOKUP(CONCATENATE($B88,"-",$C88),IN_1A!$B$2:$AA$3000,6,FALSE))=TRUE,"",VLOOKUP(CONCATENATE($B88,"-",$C88),IN_1A!$B$2:$AA$3000,6,FALSE))</f>
        <v>0</v>
      </c>
      <c r="I88" s="1404">
        <f>IF(ISERROR(VLOOKUP(CONCATENATE($B88,"-",$C88),IN_1A!$B$2:$AA$3000,7,FALSE))=TRUE,"",VLOOKUP(CONCATENATE($B88,"-",$C88),IN_1A!$B$2:$AA$3000,7,FALSE))</f>
        <v>0</v>
      </c>
      <c r="J88" s="1405">
        <f>IF(ISERROR(VLOOKUP(CONCATENATE($B88,"-",$C88),IN_1A!$B$2:$AA$3000,8,FALSE))=TRUE,"",VLOOKUP(CONCATENATE($B88,"-",$C88),IN_1A!$B$2:$AA$3000,8,FALSE))</f>
        <v>0</v>
      </c>
      <c r="K88" s="1404">
        <f>IF(ISERROR(VLOOKUP(CONCATENATE($B88,"-",$C88),IN_1A!$B$2:$AA$3000,9,FALSE))=TRUE,"",VLOOKUP(CONCATENATE($B88,"-",$C88),IN_1A!$B$2:$AA$3000,9,FALSE))</f>
        <v>0</v>
      </c>
      <c r="L88" s="1405">
        <f>IF(ISERROR(VLOOKUP(CONCATENATE($B88,"-",$C88),IN_1A!$B$2:$AA$3000,10,FALSE))=TRUE,"",VLOOKUP(CONCATENATE($B88,"-",$C88),IN_1A!$B$2:$AA$3000,10,FALSE))</f>
        <v>0</v>
      </c>
      <c r="M88" s="1404">
        <f>IF(ISERROR(VLOOKUP(CONCATENATE($B88,"-",$C88),IN_1A!$B$2:$AA$3000,11,FALSE))=TRUE,"",VLOOKUP(CONCATENATE($B88,"-",$C88),IN_1A!$B$2:$AA$3000,11,FALSE))</f>
        <v>0</v>
      </c>
      <c r="N88" s="1405">
        <f>IF(ISERROR(VLOOKUP(CONCATENATE($B88,"-",$C88),IN_1A!$B$2:$AA$3000,12,FALSE))=TRUE,"",VLOOKUP(CONCATENATE($B88,"-",$C88),IN_1A!$B$2:$AA$3000,12,FALSE))</f>
        <v>0</v>
      </c>
      <c r="O88" s="1404">
        <f>IF(ISERROR(VLOOKUP(CONCATENATE($B88,"-",$C88),IN_1A!$B$2:$AA$3000,13,FALSE))=TRUE,"",VLOOKUP(CONCATENATE($B88,"-",$C88),IN_1A!$B$2:$AA$3000,13,FALSE))</f>
        <v>0</v>
      </c>
      <c r="P88" s="1405">
        <f>IF(ISERROR(VLOOKUP(CONCATENATE($B88,"-",$C88),IN_1A!$B$2:$AA$3000,14,FALSE))=TRUE,"",VLOOKUP(CONCATENATE($B88,"-",$C88),IN_1A!$B$2:$AA$3000,14,FALSE))</f>
        <v>0</v>
      </c>
      <c r="Q88" s="505">
        <f t="shared" si="10"/>
        <v>0</v>
      </c>
      <c r="R88" s="506">
        <f t="shared" si="10"/>
        <v>0</v>
      </c>
      <c r="S88" s="163"/>
    </row>
    <row r="89" spans="1:19" s="184" customFormat="1" ht="12" customHeight="1" thickBot="1" x14ac:dyDescent="0.3">
      <c r="A89" s="209" t="s">
        <v>772</v>
      </c>
      <c r="B89" s="207" t="s">
        <v>773</v>
      </c>
      <c r="C89" s="210" t="s">
        <v>847</v>
      </c>
      <c r="D89" s="1344" t="str">
        <f>CONCATENATE(D$79)</f>
        <v/>
      </c>
      <c r="E89" s="1406">
        <f>IF(ISERROR(VLOOKUP(CONCATENATE($B89,"-",$C89),IN_1A!$B$2:$AA$3000,3,FALSE))=TRUE,"",VLOOKUP(CONCATENATE($B89,"-",$C89),IN_1A!$B$2:$AA$3000,3,FALSE))</f>
        <v>0</v>
      </c>
      <c r="F89" s="1407">
        <f>IF(ISERROR(VLOOKUP(CONCATENATE($B89,"-",$C89),IN_1A!$B$2:$AA$3000,4,FALSE))=TRUE,"",VLOOKUP(CONCATENATE($B89,"-",$C89),IN_1A!$B$2:$AA$3000,4,FALSE))</f>
        <v>0</v>
      </c>
      <c r="G89" s="1406">
        <f>IF(ISERROR(VLOOKUP(CONCATENATE($B89,"-",$C89),IN_1A!$B$2:$AA$3000,5,FALSE))=TRUE,"",VLOOKUP(CONCATENATE($B89,"-",$C89),IN_1A!$B$2:$AA$3000,5,FALSE))</f>
        <v>0</v>
      </c>
      <c r="H89" s="1407">
        <f>IF(ISERROR(VLOOKUP(CONCATENATE($B89,"-",$C89),IN_1A!$B$2:$AA$3000,6,FALSE))=TRUE,"",VLOOKUP(CONCATENATE($B89,"-",$C89),IN_1A!$B$2:$AA$3000,6,FALSE))</f>
        <v>0</v>
      </c>
      <c r="I89" s="1406">
        <f>IF(ISERROR(VLOOKUP(CONCATENATE($B89,"-",$C89),IN_1A!$B$2:$AA$3000,7,FALSE))=TRUE,"",VLOOKUP(CONCATENATE($B89,"-",$C89),IN_1A!$B$2:$AA$3000,7,FALSE))</f>
        <v>0</v>
      </c>
      <c r="J89" s="1407">
        <f>IF(ISERROR(VLOOKUP(CONCATENATE($B89,"-",$C89),IN_1A!$B$2:$AA$3000,8,FALSE))=TRUE,"",VLOOKUP(CONCATENATE($B89,"-",$C89),IN_1A!$B$2:$AA$3000,8,FALSE))</f>
        <v>0</v>
      </c>
      <c r="K89" s="1406">
        <f>IF(ISERROR(VLOOKUP(CONCATENATE($B89,"-",$C89),IN_1A!$B$2:$AA$3000,9,FALSE))=TRUE,"",VLOOKUP(CONCATENATE($B89,"-",$C89),IN_1A!$B$2:$AA$3000,9,FALSE))</f>
        <v>0</v>
      </c>
      <c r="L89" s="1407">
        <f>IF(ISERROR(VLOOKUP(CONCATENATE($B89,"-",$C89),IN_1A!$B$2:$AA$3000,10,FALSE))=TRUE,"",VLOOKUP(CONCATENATE($B89,"-",$C89),IN_1A!$B$2:$AA$3000,10,FALSE))</f>
        <v>0</v>
      </c>
      <c r="M89" s="1406">
        <f>IF(ISERROR(VLOOKUP(CONCATENATE($B89,"-",$C89),IN_1A!$B$2:$AA$3000,11,FALSE))=TRUE,"",VLOOKUP(CONCATENATE($B89,"-",$C89),IN_1A!$B$2:$AA$3000,11,FALSE))</f>
        <v>0</v>
      </c>
      <c r="N89" s="1407">
        <f>IF(ISERROR(VLOOKUP(CONCATENATE($B89,"-",$C89),IN_1A!$B$2:$AA$3000,12,FALSE))=TRUE,"",VLOOKUP(CONCATENATE($B89,"-",$C89),IN_1A!$B$2:$AA$3000,12,FALSE))</f>
        <v>0</v>
      </c>
      <c r="O89" s="1406">
        <f>IF(ISERROR(VLOOKUP(CONCATENATE($B89,"-",$C89),IN_1A!$B$2:$AA$3000,13,FALSE))=TRUE,"",VLOOKUP(CONCATENATE($B89,"-",$C89),IN_1A!$B$2:$AA$3000,13,FALSE))</f>
        <v>0</v>
      </c>
      <c r="P89" s="1407">
        <f>IF(ISERROR(VLOOKUP(CONCATENATE($B89,"-",$C89),IN_1A!$B$2:$AA$3000,14,FALSE))=TRUE,"",VLOOKUP(CONCATENATE($B89,"-",$C89),IN_1A!$B$2:$AA$3000,14,FALSE))</f>
        <v>0</v>
      </c>
      <c r="Q89" s="507">
        <f t="shared" si="10"/>
        <v>0</v>
      </c>
      <c r="R89" s="508">
        <f t="shared" si="10"/>
        <v>0</v>
      </c>
      <c r="S89" s="163" t="str">
        <f>IF(O89&gt;Q89,"ERRORE",IF(P89&gt;R89,"ERRORE",""))</f>
        <v/>
      </c>
    </row>
    <row r="90" spans="1:19" s="2483" customFormat="1" ht="12" customHeight="1" thickBot="1" x14ac:dyDescent="0.3">
      <c r="A90" s="2484" t="s">
        <v>774</v>
      </c>
      <c r="B90" s="2485"/>
      <c r="C90" s="2486"/>
      <c r="D90" s="1348"/>
      <c r="E90" s="2487"/>
      <c r="F90" s="509"/>
      <c r="G90" s="509"/>
      <c r="H90" s="509"/>
      <c r="I90" s="509"/>
      <c r="J90" s="509"/>
      <c r="K90" s="509"/>
      <c r="L90" s="509"/>
      <c r="M90" s="509"/>
      <c r="N90" s="509"/>
      <c r="O90" s="509"/>
      <c r="P90" s="509"/>
      <c r="Q90" s="509"/>
      <c r="R90" s="510"/>
      <c r="S90" s="659" t="str">
        <f>IF(O90&gt;Q90,"ERRORE",IF(P90&gt;R90,"ERRORE",""))</f>
        <v/>
      </c>
    </row>
    <row r="91" spans="1:19" s="2483" customFormat="1" ht="12" customHeight="1" thickBot="1" x14ac:dyDescent="0.3">
      <c r="A91" s="2472" t="s">
        <v>755</v>
      </c>
      <c r="B91" s="2481"/>
      <c r="C91" s="2482"/>
      <c r="D91" s="1349"/>
      <c r="E91" s="509"/>
      <c r="F91" s="509"/>
      <c r="G91" s="509"/>
      <c r="H91" s="509"/>
      <c r="I91" s="509"/>
      <c r="J91" s="509"/>
      <c r="K91" s="509"/>
      <c r="L91" s="509"/>
      <c r="M91" s="509"/>
      <c r="N91" s="509"/>
      <c r="O91" s="509"/>
      <c r="P91" s="509"/>
      <c r="Q91" s="509"/>
      <c r="R91" s="510"/>
      <c r="S91" s="659" t="str">
        <f>IF(O91&gt;Q91,"ERRORE",IF(P91&gt;R91,"ERRORE",""))</f>
        <v/>
      </c>
    </row>
    <row r="92" spans="1:19" s="164" customFormat="1" ht="10.75" thickBot="1" x14ac:dyDescent="0.3">
      <c r="A92" s="209" t="s">
        <v>775</v>
      </c>
      <c r="B92" s="214" t="s">
        <v>776</v>
      </c>
      <c r="C92" s="215" t="s">
        <v>847</v>
      </c>
      <c r="D92" s="1346" t="str">
        <f t="shared" ref="D92:D118" si="11">CONCATENATE(D$79)</f>
        <v/>
      </c>
      <c r="E92" s="1402">
        <f>IF(ISERROR(VLOOKUP(CONCATENATE($B92,"-",$C92),IN_1A!$B$2:$AA$3000,3,FALSE))=TRUE,"",VLOOKUP(CONCATENATE($B92,"-",$C92),IN_1A!$B$2:$AA$3000,3,FALSE))</f>
        <v>0</v>
      </c>
      <c r="F92" s="1403">
        <f>IF(ISERROR(VLOOKUP(CONCATENATE($B92,"-",$C92),IN_1A!$B$2:$AA$3000,4,FALSE))=TRUE,"",VLOOKUP(CONCATENATE($B92,"-",$C92),IN_1A!$B$2:$AA$3000,4,FALSE))</f>
        <v>0</v>
      </c>
      <c r="G92" s="1402">
        <f>IF(ISERROR(VLOOKUP(CONCATENATE($B92,"-",$C92),IN_1A!$B$2:$AA$3000,5,FALSE))=TRUE,"",VLOOKUP(CONCATENATE($B92,"-",$C92),IN_1A!$B$2:$AA$3000,5,FALSE))</f>
        <v>0</v>
      </c>
      <c r="H92" s="1403">
        <f>IF(ISERROR(VLOOKUP(CONCATENATE($B92,"-",$C92),IN_1A!$B$2:$AA$3000,6,FALSE))=TRUE,"",VLOOKUP(CONCATENATE($B92,"-",$C92),IN_1A!$B$2:$AA$3000,6,FALSE))</f>
        <v>0</v>
      </c>
      <c r="I92" s="1402">
        <f>IF(ISERROR(VLOOKUP(CONCATENATE($B92,"-",$C92),IN_1A!$B$2:$AA$3000,7,FALSE))=TRUE,"",VLOOKUP(CONCATENATE($B92,"-",$C92),IN_1A!$B$2:$AA$3000,7,FALSE))</f>
        <v>0</v>
      </c>
      <c r="J92" s="1403">
        <f>IF(ISERROR(VLOOKUP(CONCATENATE($B92,"-",$C92),IN_1A!$B$2:$AA$3000,8,FALSE))=TRUE,"",VLOOKUP(CONCATENATE($B92,"-",$C92),IN_1A!$B$2:$AA$3000,8,FALSE))</f>
        <v>0</v>
      </c>
      <c r="K92" s="1402">
        <f>IF(ISERROR(VLOOKUP(CONCATENATE($B92,"-",$C92),IN_1A!$B$2:$AA$3000,9,FALSE))=TRUE,"",VLOOKUP(CONCATENATE($B92,"-",$C92),IN_1A!$B$2:$AA$3000,9,FALSE))</f>
        <v>0</v>
      </c>
      <c r="L92" s="1403">
        <f>IF(ISERROR(VLOOKUP(CONCATENATE($B92,"-",$C92),IN_1A!$B$2:$AA$3000,10,FALSE))=TRUE,"",VLOOKUP(CONCATENATE($B92,"-",$C92),IN_1A!$B$2:$AA$3000,10,FALSE))</f>
        <v>0</v>
      </c>
      <c r="M92" s="1402">
        <f>IF(ISERROR(VLOOKUP(CONCATENATE($B92,"-",$C92),IN_1A!$B$2:$AA$3000,11,FALSE))=TRUE,"",VLOOKUP(CONCATENATE($B92,"-",$C92),IN_1A!$B$2:$AA$3000,11,FALSE))</f>
        <v>0</v>
      </c>
      <c r="N92" s="1403">
        <f>IF(ISERROR(VLOOKUP(CONCATENATE($B92,"-",$C92),IN_1A!$B$2:$AA$3000,12,FALSE))=TRUE,"",VLOOKUP(CONCATENATE($B92,"-",$C92),IN_1A!$B$2:$AA$3000,12,FALSE))</f>
        <v>0</v>
      </c>
      <c r="O92" s="1402">
        <f>IF(ISERROR(VLOOKUP(CONCATENATE($B92,"-",$C92),IN_1A!$B$2:$AA$3000,13,FALSE))=TRUE,"",VLOOKUP(CONCATENATE($B92,"-",$C92),IN_1A!$B$2:$AA$3000,13,FALSE))</f>
        <v>0</v>
      </c>
      <c r="P92" s="1403">
        <f>IF(ISERROR(VLOOKUP(CONCATENATE($B92,"-",$C92),IN_1A!$B$2:$AA$3000,14,FALSE))=TRUE,"",VLOOKUP(CONCATENATE($B92,"-",$C92),IN_1A!$B$2:$AA$3000,14,FALSE))</f>
        <v>0</v>
      </c>
      <c r="Q92" s="503">
        <f t="shared" si="10"/>
        <v>0</v>
      </c>
      <c r="R92" s="504">
        <f t="shared" si="10"/>
        <v>0</v>
      </c>
      <c r="S92" s="163"/>
    </row>
    <row r="93" spans="1:19" s="164" customFormat="1" ht="10.75" thickBot="1" x14ac:dyDescent="0.3">
      <c r="A93" s="209" t="s">
        <v>777</v>
      </c>
      <c r="B93" s="218" t="s">
        <v>778</v>
      </c>
      <c r="C93" s="208" t="s">
        <v>847</v>
      </c>
      <c r="D93" s="1343" t="str">
        <f t="shared" si="11"/>
        <v/>
      </c>
      <c r="E93" s="1404">
        <f>IF(ISERROR(VLOOKUP(CONCATENATE($B93,"-",$C93),IN_1A!$B$2:$AA$3000,3,FALSE))=TRUE,"",VLOOKUP(CONCATENATE($B93,"-",$C93),IN_1A!$B$2:$AA$3000,3,FALSE))</f>
        <v>0</v>
      </c>
      <c r="F93" s="1405">
        <f>IF(ISERROR(VLOOKUP(CONCATENATE($B93,"-",$C93),IN_1A!$B$2:$AA$3000,4,FALSE))=TRUE,"",VLOOKUP(CONCATENATE($B93,"-",$C93),IN_1A!$B$2:$AA$3000,4,FALSE))</f>
        <v>0</v>
      </c>
      <c r="G93" s="1404">
        <f>IF(ISERROR(VLOOKUP(CONCATENATE($B93,"-",$C93),IN_1A!$B$2:$AA$3000,5,FALSE))=TRUE,"",VLOOKUP(CONCATENATE($B93,"-",$C93),IN_1A!$B$2:$AA$3000,5,FALSE))</f>
        <v>0</v>
      </c>
      <c r="H93" s="1405">
        <f>IF(ISERROR(VLOOKUP(CONCATENATE($B93,"-",$C93),IN_1A!$B$2:$AA$3000,6,FALSE))=TRUE,"",VLOOKUP(CONCATENATE($B93,"-",$C93),IN_1A!$B$2:$AA$3000,6,FALSE))</f>
        <v>0</v>
      </c>
      <c r="I93" s="1404">
        <f>IF(ISERROR(VLOOKUP(CONCATENATE($B93,"-",$C93),IN_1A!$B$2:$AA$3000,7,FALSE))=TRUE,"",VLOOKUP(CONCATENATE($B93,"-",$C93),IN_1A!$B$2:$AA$3000,7,FALSE))</f>
        <v>0</v>
      </c>
      <c r="J93" s="1405">
        <f>IF(ISERROR(VLOOKUP(CONCATENATE($B93,"-",$C93),IN_1A!$B$2:$AA$3000,8,FALSE))=TRUE,"",VLOOKUP(CONCATENATE($B93,"-",$C93),IN_1A!$B$2:$AA$3000,8,FALSE))</f>
        <v>0</v>
      </c>
      <c r="K93" s="1404">
        <f>IF(ISERROR(VLOOKUP(CONCATENATE($B93,"-",$C93),IN_1A!$B$2:$AA$3000,9,FALSE))=TRUE,"",VLOOKUP(CONCATENATE($B93,"-",$C93),IN_1A!$B$2:$AA$3000,9,FALSE))</f>
        <v>0</v>
      </c>
      <c r="L93" s="1405">
        <f>IF(ISERROR(VLOOKUP(CONCATENATE($B93,"-",$C93),IN_1A!$B$2:$AA$3000,10,FALSE))=TRUE,"",VLOOKUP(CONCATENATE($B93,"-",$C93),IN_1A!$B$2:$AA$3000,10,FALSE))</f>
        <v>0</v>
      </c>
      <c r="M93" s="1404">
        <f>IF(ISERROR(VLOOKUP(CONCATENATE($B93,"-",$C93),IN_1A!$B$2:$AA$3000,11,FALSE))=TRUE,"",VLOOKUP(CONCATENATE($B93,"-",$C93),IN_1A!$B$2:$AA$3000,11,FALSE))</f>
        <v>0</v>
      </c>
      <c r="N93" s="1405">
        <f>IF(ISERROR(VLOOKUP(CONCATENATE($B93,"-",$C93),IN_1A!$B$2:$AA$3000,12,FALSE))=TRUE,"",VLOOKUP(CONCATENATE($B93,"-",$C93),IN_1A!$B$2:$AA$3000,12,FALSE))</f>
        <v>0</v>
      </c>
      <c r="O93" s="1404">
        <f>IF(ISERROR(VLOOKUP(CONCATENATE($B93,"-",$C93),IN_1A!$B$2:$AA$3000,13,FALSE))=TRUE,"",VLOOKUP(CONCATENATE($B93,"-",$C93),IN_1A!$B$2:$AA$3000,13,FALSE))</f>
        <v>0</v>
      </c>
      <c r="P93" s="1405">
        <f>IF(ISERROR(VLOOKUP(CONCATENATE($B93,"-",$C93),IN_1A!$B$2:$AA$3000,14,FALSE))=TRUE,"",VLOOKUP(CONCATENATE($B93,"-",$C93),IN_1A!$B$2:$AA$3000,14,FALSE))</f>
        <v>0</v>
      </c>
      <c r="Q93" s="505">
        <f t="shared" si="10"/>
        <v>0</v>
      </c>
      <c r="R93" s="506">
        <f t="shared" si="10"/>
        <v>0</v>
      </c>
      <c r="S93" s="163"/>
    </row>
    <row r="94" spans="1:19" s="184" customFormat="1" ht="12" customHeight="1" thickBot="1" x14ac:dyDescent="0.3">
      <c r="A94" s="209" t="s">
        <v>779</v>
      </c>
      <c r="B94" s="218" t="s">
        <v>780</v>
      </c>
      <c r="C94" s="208" t="s">
        <v>847</v>
      </c>
      <c r="D94" s="1343" t="str">
        <f t="shared" si="11"/>
        <v/>
      </c>
      <c r="E94" s="1404">
        <f>IF(ISERROR(VLOOKUP(CONCATENATE($B94,"-",$C94),IN_1A!$B$2:$AA$3000,3,FALSE))=TRUE,"",VLOOKUP(CONCATENATE($B94,"-",$C94),IN_1A!$B$2:$AA$3000,3,FALSE))</f>
        <v>0</v>
      </c>
      <c r="F94" s="1405">
        <f>IF(ISERROR(VLOOKUP(CONCATENATE($B94,"-",$C94),IN_1A!$B$2:$AA$3000,4,FALSE))=TRUE,"",VLOOKUP(CONCATENATE($B94,"-",$C94),IN_1A!$B$2:$AA$3000,4,FALSE))</f>
        <v>0</v>
      </c>
      <c r="G94" s="1404">
        <f>IF(ISERROR(VLOOKUP(CONCATENATE($B94,"-",$C94),IN_1A!$B$2:$AA$3000,5,FALSE))=TRUE,"",VLOOKUP(CONCATENATE($B94,"-",$C94),IN_1A!$B$2:$AA$3000,5,FALSE))</f>
        <v>0</v>
      </c>
      <c r="H94" s="1405">
        <f>IF(ISERROR(VLOOKUP(CONCATENATE($B94,"-",$C94),IN_1A!$B$2:$AA$3000,6,FALSE))=TRUE,"",VLOOKUP(CONCATENATE($B94,"-",$C94),IN_1A!$B$2:$AA$3000,6,FALSE))</f>
        <v>0</v>
      </c>
      <c r="I94" s="1404">
        <f>IF(ISERROR(VLOOKUP(CONCATENATE($B94,"-",$C94),IN_1A!$B$2:$AA$3000,7,FALSE))=TRUE,"",VLOOKUP(CONCATENATE($B94,"-",$C94),IN_1A!$B$2:$AA$3000,7,FALSE))</f>
        <v>0</v>
      </c>
      <c r="J94" s="1405">
        <f>IF(ISERROR(VLOOKUP(CONCATENATE($B94,"-",$C94),IN_1A!$B$2:$AA$3000,8,FALSE))=TRUE,"",VLOOKUP(CONCATENATE($B94,"-",$C94),IN_1A!$B$2:$AA$3000,8,FALSE))</f>
        <v>0</v>
      </c>
      <c r="K94" s="1404">
        <f>IF(ISERROR(VLOOKUP(CONCATENATE($B94,"-",$C94),IN_1A!$B$2:$AA$3000,9,FALSE))=TRUE,"",VLOOKUP(CONCATENATE($B94,"-",$C94),IN_1A!$B$2:$AA$3000,9,FALSE))</f>
        <v>0</v>
      </c>
      <c r="L94" s="1405">
        <f>IF(ISERROR(VLOOKUP(CONCATENATE($B94,"-",$C94),IN_1A!$B$2:$AA$3000,10,FALSE))=TRUE,"",VLOOKUP(CONCATENATE($B94,"-",$C94),IN_1A!$B$2:$AA$3000,10,FALSE))</f>
        <v>0</v>
      </c>
      <c r="M94" s="1404">
        <f>IF(ISERROR(VLOOKUP(CONCATENATE($B94,"-",$C94),IN_1A!$B$2:$AA$3000,11,FALSE))=TRUE,"",VLOOKUP(CONCATENATE($B94,"-",$C94),IN_1A!$B$2:$AA$3000,11,FALSE))</f>
        <v>0</v>
      </c>
      <c r="N94" s="1405">
        <f>IF(ISERROR(VLOOKUP(CONCATENATE($B94,"-",$C94),IN_1A!$B$2:$AA$3000,12,FALSE))=TRUE,"",VLOOKUP(CONCATENATE($B94,"-",$C94),IN_1A!$B$2:$AA$3000,12,FALSE))</f>
        <v>0</v>
      </c>
      <c r="O94" s="1404">
        <f>IF(ISERROR(VLOOKUP(CONCATENATE($B94,"-",$C94),IN_1A!$B$2:$AA$3000,13,FALSE))=TRUE,"",VLOOKUP(CONCATENATE($B94,"-",$C94),IN_1A!$B$2:$AA$3000,13,FALSE))</f>
        <v>0</v>
      </c>
      <c r="P94" s="1405">
        <f>IF(ISERROR(VLOOKUP(CONCATENATE($B94,"-",$C94),IN_1A!$B$2:$AA$3000,14,FALSE))=TRUE,"",VLOOKUP(CONCATENATE($B94,"-",$C94),IN_1A!$B$2:$AA$3000,14,FALSE))</f>
        <v>0</v>
      </c>
      <c r="Q94" s="505">
        <f t="shared" si="10"/>
        <v>0</v>
      </c>
      <c r="R94" s="506">
        <f t="shared" si="10"/>
        <v>0</v>
      </c>
      <c r="S94" s="163" t="str">
        <f t="shared" ref="S94:S106" si="12">IF(O94&gt;Q94,"ERRORE",IF(P94&gt;R94,"ERRORE",""))</f>
        <v/>
      </c>
    </row>
    <row r="95" spans="1:19" s="189" customFormat="1" ht="12" customHeight="1" thickBot="1" x14ac:dyDescent="0.3">
      <c r="A95" s="209" t="s">
        <v>781</v>
      </c>
      <c r="B95" s="218" t="s">
        <v>782</v>
      </c>
      <c r="C95" s="208" t="s">
        <v>847</v>
      </c>
      <c r="D95" s="1343" t="str">
        <f t="shared" si="11"/>
        <v/>
      </c>
      <c r="E95" s="1404">
        <f>IF(ISERROR(VLOOKUP(CONCATENATE($B95,"-",$C95),IN_1A!$B$2:$AA$3000,3,FALSE))=TRUE,"",VLOOKUP(CONCATENATE($B95,"-",$C95),IN_1A!$B$2:$AA$3000,3,FALSE))</f>
        <v>0</v>
      </c>
      <c r="F95" s="1405">
        <f>IF(ISERROR(VLOOKUP(CONCATENATE($B95,"-",$C95),IN_1A!$B$2:$AA$3000,4,FALSE))=TRUE,"",VLOOKUP(CONCATENATE($B95,"-",$C95),IN_1A!$B$2:$AA$3000,4,FALSE))</f>
        <v>0</v>
      </c>
      <c r="G95" s="1404">
        <f>IF(ISERROR(VLOOKUP(CONCATENATE($B95,"-",$C95),IN_1A!$B$2:$AA$3000,5,FALSE))=TRUE,"",VLOOKUP(CONCATENATE($B95,"-",$C95),IN_1A!$B$2:$AA$3000,5,FALSE))</f>
        <v>0</v>
      </c>
      <c r="H95" s="1405">
        <f>IF(ISERROR(VLOOKUP(CONCATENATE($B95,"-",$C95),IN_1A!$B$2:$AA$3000,6,FALSE))=TRUE,"",VLOOKUP(CONCATENATE($B95,"-",$C95),IN_1A!$B$2:$AA$3000,6,FALSE))</f>
        <v>0</v>
      </c>
      <c r="I95" s="1404">
        <f>IF(ISERROR(VLOOKUP(CONCATENATE($B95,"-",$C95),IN_1A!$B$2:$AA$3000,7,FALSE))=TRUE,"",VLOOKUP(CONCATENATE($B95,"-",$C95),IN_1A!$B$2:$AA$3000,7,FALSE))</f>
        <v>0</v>
      </c>
      <c r="J95" s="1405">
        <f>IF(ISERROR(VLOOKUP(CONCATENATE($B95,"-",$C95),IN_1A!$B$2:$AA$3000,8,FALSE))=TRUE,"",VLOOKUP(CONCATENATE($B95,"-",$C95),IN_1A!$B$2:$AA$3000,8,FALSE))</f>
        <v>0</v>
      </c>
      <c r="K95" s="1404">
        <f>IF(ISERROR(VLOOKUP(CONCATENATE($B95,"-",$C95),IN_1A!$B$2:$AA$3000,9,FALSE))=TRUE,"",VLOOKUP(CONCATENATE($B95,"-",$C95),IN_1A!$B$2:$AA$3000,9,FALSE))</f>
        <v>0</v>
      </c>
      <c r="L95" s="1405">
        <f>IF(ISERROR(VLOOKUP(CONCATENATE($B95,"-",$C95),IN_1A!$B$2:$AA$3000,10,FALSE))=TRUE,"",VLOOKUP(CONCATENATE($B95,"-",$C95),IN_1A!$B$2:$AA$3000,10,FALSE))</f>
        <v>0</v>
      </c>
      <c r="M95" s="1404">
        <f>IF(ISERROR(VLOOKUP(CONCATENATE($B95,"-",$C95),IN_1A!$B$2:$AA$3000,11,FALSE))=TRUE,"",VLOOKUP(CONCATENATE($B95,"-",$C95),IN_1A!$B$2:$AA$3000,11,FALSE))</f>
        <v>0</v>
      </c>
      <c r="N95" s="1405">
        <f>IF(ISERROR(VLOOKUP(CONCATENATE($B95,"-",$C95),IN_1A!$B$2:$AA$3000,12,FALSE))=TRUE,"",VLOOKUP(CONCATENATE($B95,"-",$C95),IN_1A!$B$2:$AA$3000,12,FALSE))</f>
        <v>0</v>
      </c>
      <c r="O95" s="1404">
        <f>IF(ISERROR(VLOOKUP(CONCATENATE($B95,"-",$C95),IN_1A!$B$2:$AA$3000,13,FALSE))=TRUE,"",VLOOKUP(CONCATENATE($B95,"-",$C95),IN_1A!$B$2:$AA$3000,13,FALSE))</f>
        <v>0</v>
      </c>
      <c r="P95" s="1405">
        <f>IF(ISERROR(VLOOKUP(CONCATENATE($B95,"-",$C95),IN_1A!$B$2:$AA$3000,14,FALSE))=TRUE,"",VLOOKUP(CONCATENATE($B95,"-",$C95),IN_1A!$B$2:$AA$3000,14,FALSE))</f>
        <v>0</v>
      </c>
      <c r="Q95" s="505">
        <f t="shared" si="10"/>
        <v>0</v>
      </c>
      <c r="R95" s="506">
        <f t="shared" si="10"/>
        <v>0</v>
      </c>
      <c r="S95" s="163" t="str">
        <f t="shared" si="12"/>
        <v/>
      </c>
    </row>
    <row r="96" spans="1:19" s="184" customFormat="1" ht="12" customHeight="1" thickBot="1" x14ac:dyDescent="0.3">
      <c r="A96" s="209" t="s">
        <v>783</v>
      </c>
      <c r="B96" s="218" t="s">
        <v>784</v>
      </c>
      <c r="C96" s="208" t="s">
        <v>847</v>
      </c>
      <c r="D96" s="1343" t="str">
        <f t="shared" si="11"/>
        <v/>
      </c>
      <c r="E96" s="1404">
        <f>IF(ISERROR(VLOOKUP(CONCATENATE($B96,"-",$C96),IN_1A!$B$2:$AA$3000,3,FALSE))=TRUE,"",VLOOKUP(CONCATENATE($B96,"-",$C96),IN_1A!$B$2:$AA$3000,3,FALSE))</f>
        <v>0</v>
      </c>
      <c r="F96" s="1405">
        <f>IF(ISERROR(VLOOKUP(CONCATENATE($B96,"-",$C96),IN_1A!$B$2:$AA$3000,4,FALSE))=TRUE,"",VLOOKUP(CONCATENATE($B96,"-",$C96),IN_1A!$B$2:$AA$3000,4,FALSE))</f>
        <v>0</v>
      </c>
      <c r="G96" s="1404">
        <f>IF(ISERROR(VLOOKUP(CONCATENATE($B96,"-",$C96),IN_1A!$B$2:$AA$3000,5,FALSE))=TRUE,"",VLOOKUP(CONCATENATE($B96,"-",$C96),IN_1A!$B$2:$AA$3000,5,FALSE))</f>
        <v>0</v>
      </c>
      <c r="H96" s="1405">
        <f>IF(ISERROR(VLOOKUP(CONCATENATE($B96,"-",$C96),IN_1A!$B$2:$AA$3000,6,FALSE))=TRUE,"",VLOOKUP(CONCATENATE($B96,"-",$C96),IN_1A!$B$2:$AA$3000,6,FALSE))</f>
        <v>0</v>
      </c>
      <c r="I96" s="1404">
        <f>IF(ISERROR(VLOOKUP(CONCATENATE($B96,"-",$C96),IN_1A!$B$2:$AA$3000,7,FALSE))=TRUE,"",VLOOKUP(CONCATENATE($B96,"-",$C96),IN_1A!$B$2:$AA$3000,7,FALSE))</f>
        <v>0</v>
      </c>
      <c r="J96" s="1405">
        <f>IF(ISERROR(VLOOKUP(CONCATENATE($B96,"-",$C96),IN_1A!$B$2:$AA$3000,8,FALSE))=TRUE,"",VLOOKUP(CONCATENATE($B96,"-",$C96),IN_1A!$B$2:$AA$3000,8,FALSE))</f>
        <v>0</v>
      </c>
      <c r="K96" s="1404">
        <f>IF(ISERROR(VLOOKUP(CONCATENATE($B96,"-",$C96),IN_1A!$B$2:$AA$3000,9,FALSE))=TRUE,"",VLOOKUP(CONCATENATE($B96,"-",$C96),IN_1A!$B$2:$AA$3000,9,FALSE))</f>
        <v>0</v>
      </c>
      <c r="L96" s="1405">
        <f>IF(ISERROR(VLOOKUP(CONCATENATE($B96,"-",$C96),IN_1A!$B$2:$AA$3000,10,FALSE))=TRUE,"",VLOOKUP(CONCATENATE($B96,"-",$C96),IN_1A!$B$2:$AA$3000,10,FALSE))</f>
        <v>0</v>
      </c>
      <c r="M96" s="1404">
        <f>IF(ISERROR(VLOOKUP(CONCATENATE($B96,"-",$C96),IN_1A!$B$2:$AA$3000,11,FALSE))=TRUE,"",VLOOKUP(CONCATENATE($B96,"-",$C96),IN_1A!$B$2:$AA$3000,11,FALSE))</f>
        <v>0</v>
      </c>
      <c r="N96" s="1405">
        <f>IF(ISERROR(VLOOKUP(CONCATENATE($B96,"-",$C96),IN_1A!$B$2:$AA$3000,12,FALSE))=TRUE,"",VLOOKUP(CONCATENATE($B96,"-",$C96),IN_1A!$B$2:$AA$3000,12,FALSE))</f>
        <v>0</v>
      </c>
      <c r="O96" s="1404">
        <f>IF(ISERROR(VLOOKUP(CONCATENATE($B96,"-",$C96),IN_1A!$B$2:$AA$3000,13,FALSE))=TRUE,"",VLOOKUP(CONCATENATE($B96,"-",$C96),IN_1A!$B$2:$AA$3000,13,FALSE))</f>
        <v>0</v>
      </c>
      <c r="P96" s="1405">
        <f>IF(ISERROR(VLOOKUP(CONCATENATE($B96,"-",$C96),IN_1A!$B$2:$AA$3000,14,FALSE))=TRUE,"",VLOOKUP(CONCATENATE($B96,"-",$C96),IN_1A!$B$2:$AA$3000,14,FALSE))</f>
        <v>0</v>
      </c>
      <c r="Q96" s="505">
        <f t="shared" si="10"/>
        <v>0</v>
      </c>
      <c r="R96" s="506">
        <f t="shared" si="10"/>
        <v>0</v>
      </c>
      <c r="S96" s="163" t="str">
        <f t="shared" si="12"/>
        <v/>
      </c>
    </row>
    <row r="97" spans="1:19" s="184" customFormat="1" ht="12" customHeight="1" thickBot="1" x14ac:dyDescent="0.3">
      <c r="A97" s="209" t="s">
        <v>785</v>
      </c>
      <c r="B97" s="218" t="s">
        <v>786</v>
      </c>
      <c r="C97" s="208" t="s">
        <v>847</v>
      </c>
      <c r="D97" s="1343" t="str">
        <f t="shared" si="11"/>
        <v/>
      </c>
      <c r="E97" s="1404">
        <f>IF(ISERROR(VLOOKUP(CONCATENATE($B97,"-",$C97),IN_1A!$B$2:$AA$3000,3,FALSE))=TRUE,"",VLOOKUP(CONCATENATE($B97,"-",$C97),IN_1A!$B$2:$AA$3000,3,FALSE))</f>
        <v>0</v>
      </c>
      <c r="F97" s="1405">
        <f>IF(ISERROR(VLOOKUP(CONCATENATE($B97,"-",$C97),IN_1A!$B$2:$AA$3000,4,FALSE))=TRUE,"",VLOOKUP(CONCATENATE($B97,"-",$C97),IN_1A!$B$2:$AA$3000,4,FALSE))</f>
        <v>0</v>
      </c>
      <c r="G97" s="1404">
        <f>IF(ISERROR(VLOOKUP(CONCATENATE($B97,"-",$C97),IN_1A!$B$2:$AA$3000,5,FALSE))=TRUE,"",VLOOKUP(CONCATENATE($B97,"-",$C97),IN_1A!$B$2:$AA$3000,5,FALSE))</f>
        <v>0</v>
      </c>
      <c r="H97" s="1405">
        <f>IF(ISERROR(VLOOKUP(CONCATENATE($B97,"-",$C97),IN_1A!$B$2:$AA$3000,6,FALSE))=TRUE,"",VLOOKUP(CONCATENATE($B97,"-",$C97),IN_1A!$B$2:$AA$3000,6,FALSE))</f>
        <v>0</v>
      </c>
      <c r="I97" s="1404">
        <f>IF(ISERROR(VLOOKUP(CONCATENATE($B97,"-",$C97),IN_1A!$B$2:$AA$3000,7,FALSE))=TRUE,"",VLOOKUP(CONCATENATE($B97,"-",$C97),IN_1A!$B$2:$AA$3000,7,FALSE))</f>
        <v>0</v>
      </c>
      <c r="J97" s="1405">
        <f>IF(ISERROR(VLOOKUP(CONCATENATE($B97,"-",$C97),IN_1A!$B$2:$AA$3000,8,FALSE))=TRUE,"",VLOOKUP(CONCATENATE($B97,"-",$C97),IN_1A!$B$2:$AA$3000,8,FALSE))</f>
        <v>0</v>
      </c>
      <c r="K97" s="1404">
        <f>IF(ISERROR(VLOOKUP(CONCATENATE($B97,"-",$C97),IN_1A!$B$2:$AA$3000,9,FALSE))=TRUE,"",VLOOKUP(CONCATENATE($B97,"-",$C97),IN_1A!$B$2:$AA$3000,9,FALSE))</f>
        <v>0</v>
      </c>
      <c r="L97" s="1405">
        <f>IF(ISERROR(VLOOKUP(CONCATENATE($B97,"-",$C97),IN_1A!$B$2:$AA$3000,10,FALSE))=TRUE,"",VLOOKUP(CONCATENATE($B97,"-",$C97),IN_1A!$B$2:$AA$3000,10,FALSE))</f>
        <v>0</v>
      </c>
      <c r="M97" s="1404">
        <f>IF(ISERROR(VLOOKUP(CONCATENATE($B97,"-",$C97),IN_1A!$B$2:$AA$3000,11,FALSE))=TRUE,"",VLOOKUP(CONCATENATE($B97,"-",$C97),IN_1A!$B$2:$AA$3000,11,FALSE))</f>
        <v>0</v>
      </c>
      <c r="N97" s="1405">
        <f>IF(ISERROR(VLOOKUP(CONCATENATE($B97,"-",$C97),IN_1A!$B$2:$AA$3000,12,FALSE))=TRUE,"",VLOOKUP(CONCATENATE($B97,"-",$C97),IN_1A!$B$2:$AA$3000,12,FALSE))</f>
        <v>0</v>
      </c>
      <c r="O97" s="1404">
        <f>IF(ISERROR(VLOOKUP(CONCATENATE($B97,"-",$C97),IN_1A!$B$2:$AA$3000,13,FALSE))=TRUE,"",VLOOKUP(CONCATENATE($B97,"-",$C97),IN_1A!$B$2:$AA$3000,13,FALSE))</f>
        <v>0</v>
      </c>
      <c r="P97" s="1405">
        <f>IF(ISERROR(VLOOKUP(CONCATENATE($B97,"-",$C97),IN_1A!$B$2:$AA$3000,14,FALSE))=TRUE,"",VLOOKUP(CONCATENATE($B97,"-",$C97),IN_1A!$B$2:$AA$3000,14,FALSE))</f>
        <v>0</v>
      </c>
      <c r="Q97" s="505">
        <f t="shared" si="10"/>
        <v>0</v>
      </c>
      <c r="R97" s="506">
        <f t="shared" si="10"/>
        <v>0</v>
      </c>
      <c r="S97" s="163" t="str">
        <f t="shared" si="12"/>
        <v/>
      </c>
    </row>
    <row r="98" spans="1:19" s="184" customFormat="1" ht="12" customHeight="1" thickBot="1" x14ac:dyDescent="0.3">
      <c r="A98" s="219" t="s">
        <v>787</v>
      </c>
      <c r="B98" s="218" t="s">
        <v>788</v>
      </c>
      <c r="C98" s="208" t="s">
        <v>847</v>
      </c>
      <c r="D98" s="1343" t="str">
        <f t="shared" si="11"/>
        <v/>
      </c>
      <c r="E98" s="1404">
        <f>IF(ISERROR(VLOOKUP(CONCATENATE($B98,"-",$C98),IN_1A!$B$2:$AA$3000,3,FALSE))=TRUE,"",VLOOKUP(CONCATENATE($B98,"-",$C98),IN_1A!$B$2:$AA$3000,3,FALSE))</f>
        <v>0</v>
      </c>
      <c r="F98" s="1405">
        <f>IF(ISERROR(VLOOKUP(CONCATENATE($B98,"-",$C98),IN_1A!$B$2:$AA$3000,4,FALSE))=TRUE,"",VLOOKUP(CONCATENATE($B98,"-",$C98),IN_1A!$B$2:$AA$3000,4,FALSE))</f>
        <v>0</v>
      </c>
      <c r="G98" s="1404">
        <f>IF(ISERROR(VLOOKUP(CONCATENATE($B98,"-",$C98),IN_1A!$B$2:$AA$3000,5,FALSE))=TRUE,"",VLOOKUP(CONCATENATE($B98,"-",$C98),IN_1A!$B$2:$AA$3000,5,FALSE))</f>
        <v>0</v>
      </c>
      <c r="H98" s="1405">
        <f>IF(ISERROR(VLOOKUP(CONCATENATE($B98,"-",$C98),IN_1A!$B$2:$AA$3000,6,FALSE))=TRUE,"",VLOOKUP(CONCATENATE($B98,"-",$C98),IN_1A!$B$2:$AA$3000,6,FALSE))</f>
        <v>0</v>
      </c>
      <c r="I98" s="1404">
        <f>IF(ISERROR(VLOOKUP(CONCATENATE($B98,"-",$C98),IN_1A!$B$2:$AA$3000,7,FALSE))=TRUE,"",VLOOKUP(CONCATENATE($B98,"-",$C98),IN_1A!$B$2:$AA$3000,7,FALSE))</f>
        <v>0</v>
      </c>
      <c r="J98" s="1405">
        <f>IF(ISERROR(VLOOKUP(CONCATENATE($B98,"-",$C98),IN_1A!$B$2:$AA$3000,8,FALSE))=TRUE,"",VLOOKUP(CONCATENATE($B98,"-",$C98),IN_1A!$B$2:$AA$3000,8,FALSE))</f>
        <v>0</v>
      </c>
      <c r="K98" s="1404">
        <f>IF(ISERROR(VLOOKUP(CONCATENATE($B98,"-",$C98),IN_1A!$B$2:$AA$3000,9,FALSE))=TRUE,"",VLOOKUP(CONCATENATE($B98,"-",$C98),IN_1A!$B$2:$AA$3000,9,FALSE))</f>
        <v>0</v>
      </c>
      <c r="L98" s="1405">
        <f>IF(ISERROR(VLOOKUP(CONCATENATE($B98,"-",$C98),IN_1A!$B$2:$AA$3000,10,FALSE))=TRUE,"",VLOOKUP(CONCATENATE($B98,"-",$C98),IN_1A!$B$2:$AA$3000,10,FALSE))</f>
        <v>0</v>
      </c>
      <c r="M98" s="1404">
        <f>IF(ISERROR(VLOOKUP(CONCATENATE($B98,"-",$C98),IN_1A!$B$2:$AA$3000,11,FALSE))=TRUE,"",VLOOKUP(CONCATENATE($B98,"-",$C98),IN_1A!$B$2:$AA$3000,11,FALSE))</f>
        <v>0</v>
      </c>
      <c r="N98" s="1405">
        <f>IF(ISERROR(VLOOKUP(CONCATENATE($B98,"-",$C98),IN_1A!$B$2:$AA$3000,12,FALSE))=TRUE,"",VLOOKUP(CONCATENATE($B98,"-",$C98),IN_1A!$B$2:$AA$3000,12,FALSE))</f>
        <v>0</v>
      </c>
      <c r="O98" s="1404">
        <f>IF(ISERROR(VLOOKUP(CONCATENATE($B98,"-",$C98),IN_1A!$B$2:$AA$3000,13,FALSE))=TRUE,"",VLOOKUP(CONCATENATE($B98,"-",$C98),IN_1A!$B$2:$AA$3000,13,FALSE))</f>
        <v>0</v>
      </c>
      <c r="P98" s="1405">
        <f>IF(ISERROR(VLOOKUP(CONCATENATE($B98,"-",$C98),IN_1A!$B$2:$AA$3000,14,FALSE))=TRUE,"",VLOOKUP(CONCATENATE($B98,"-",$C98),IN_1A!$B$2:$AA$3000,14,FALSE))</f>
        <v>0</v>
      </c>
      <c r="Q98" s="505">
        <f t="shared" si="10"/>
        <v>0</v>
      </c>
      <c r="R98" s="506">
        <f t="shared" si="10"/>
        <v>0</v>
      </c>
      <c r="S98" s="163" t="str">
        <f t="shared" si="12"/>
        <v/>
      </c>
    </row>
    <row r="99" spans="1:19" s="184" customFormat="1" ht="12" customHeight="1" thickBot="1" x14ac:dyDescent="0.3">
      <c r="A99" s="209" t="s">
        <v>789</v>
      </c>
      <c r="B99" s="207" t="s">
        <v>790</v>
      </c>
      <c r="C99" s="210" t="s">
        <v>847</v>
      </c>
      <c r="D99" s="1343" t="str">
        <f t="shared" si="11"/>
        <v/>
      </c>
      <c r="E99" s="1404">
        <f>IF(ISERROR(VLOOKUP(CONCATENATE($B99,"-",$C99),IN_1A!$B$2:$AA$3000,3,FALSE))=TRUE,"",VLOOKUP(CONCATENATE($B99,"-",$C99),IN_1A!$B$2:$AA$3000,3,FALSE))</f>
        <v>0</v>
      </c>
      <c r="F99" s="1405">
        <f>IF(ISERROR(VLOOKUP(CONCATENATE($B99,"-",$C99),IN_1A!$B$2:$AA$3000,4,FALSE))=TRUE,"",VLOOKUP(CONCATENATE($B99,"-",$C99),IN_1A!$B$2:$AA$3000,4,FALSE))</f>
        <v>0</v>
      </c>
      <c r="G99" s="1404">
        <f>IF(ISERROR(VLOOKUP(CONCATENATE($B99,"-",$C99),IN_1A!$B$2:$AA$3000,5,FALSE))=TRUE,"",VLOOKUP(CONCATENATE($B99,"-",$C99),IN_1A!$B$2:$AA$3000,5,FALSE))</f>
        <v>0</v>
      </c>
      <c r="H99" s="1405">
        <f>IF(ISERROR(VLOOKUP(CONCATENATE($B99,"-",$C99),IN_1A!$B$2:$AA$3000,6,FALSE))=TRUE,"",VLOOKUP(CONCATENATE($B99,"-",$C99),IN_1A!$B$2:$AA$3000,6,FALSE))</f>
        <v>0</v>
      </c>
      <c r="I99" s="1404">
        <f>IF(ISERROR(VLOOKUP(CONCATENATE($B99,"-",$C99),IN_1A!$B$2:$AA$3000,7,FALSE))=TRUE,"",VLOOKUP(CONCATENATE($B99,"-",$C99),IN_1A!$B$2:$AA$3000,7,FALSE))</f>
        <v>0</v>
      </c>
      <c r="J99" s="1405">
        <f>IF(ISERROR(VLOOKUP(CONCATENATE($B99,"-",$C99),IN_1A!$B$2:$AA$3000,8,FALSE))=TRUE,"",VLOOKUP(CONCATENATE($B99,"-",$C99),IN_1A!$B$2:$AA$3000,8,FALSE))</f>
        <v>0</v>
      </c>
      <c r="K99" s="1404">
        <f>IF(ISERROR(VLOOKUP(CONCATENATE($B99,"-",$C99),IN_1A!$B$2:$AA$3000,9,FALSE))=TRUE,"",VLOOKUP(CONCATENATE($B99,"-",$C99),IN_1A!$B$2:$AA$3000,9,FALSE))</f>
        <v>0</v>
      </c>
      <c r="L99" s="1405">
        <f>IF(ISERROR(VLOOKUP(CONCATENATE($B99,"-",$C99),IN_1A!$B$2:$AA$3000,10,FALSE))=TRUE,"",VLOOKUP(CONCATENATE($B99,"-",$C99),IN_1A!$B$2:$AA$3000,10,FALSE))</f>
        <v>0</v>
      </c>
      <c r="M99" s="1404">
        <f>IF(ISERROR(VLOOKUP(CONCATENATE($B99,"-",$C99),IN_1A!$B$2:$AA$3000,11,FALSE))=TRUE,"",VLOOKUP(CONCATENATE($B99,"-",$C99),IN_1A!$B$2:$AA$3000,11,FALSE))</f>
        <v>0</v>
      </c>
      <c r="N99" s="1405">
        <f>IF(ISERROR(VLOOKUP(CONCATENATE($B99,"-",$C99),IN_1A!$B$2:$AA$3000,12,FALSE))=TRUE,"",VLOOKUP(CONCATENATE($B99,"-",$C99),IN_1A!$B$2:$AA$3000,12,FALSE))</f>
        <v>0</v>
      </c>
      <c r="O99" s="1404">
        <f>IF(ISERROR(VLOOKUP(CONCATENATE($B99,"-",$C99),IN_1A!$B$2:$AA$3000,13,FALSE))=TRUE,"",VLOOKUP(CONCATENATE($B99,"-",$C99),IN_1A!$B$2:$AA$3000,13,FALSE))</f>
        <v>0</v>
      </c>
      <c r="P99" s="1405">
        <f>IF(ISERROR(VLOOKUP(CONCATENATE($B99,"-",$C99),IN_1A!$B$2:$AA$3000,14,FALSE))=TRUE,"",VLOOKUP(CONCATENATE($B99,"-",$C99),IN_1A!$B$2:$AA$3000,14,FALSE))</f>
        <v>0</v>
      </c>
      <c r="Q99" s="505">
        <f t="shared" si="10"/>
        <v>0</v>
      </c>
      <c r="R99" s="506">
        <f t="shared" si="10"/>
        <v>0</v>
      </c>
      <c r="S99" s="163" t="str">
        <f t="shared" si="12"/>
        <v/>
      </c>
    </row>
    <row r="100" spans="1:19" s="184" customFormat="1" ht="12" customHeight="1" thickBot="1" x14ac:dyDescent="0.3">
      <c r="A100" s="209" t="s">
        <v>791</v>
      </c>
      <c r="B100" s="207" t="s">
        <v>792</v>
      </c>
      <c r="C100" s="210" t="s">
        <v>847</v>
      </c>
      <c r="D100" s="1343" t="str">
        <f t="shared" si="11"/>
        <v/>
      </c>
      <c r="E100" s="1404">
        <f>IF(ISERROR(VLOOKUP(CONCATENATE($B100,"-",$C100),IN_1A!$B$2:$AA$3000,3,FALSE))=TRUE,"",VLOOKUP(CONCATENATE($B100,"-",$C100),IN_1A!$B$2:$AA$3000,3,FALSE))</f>
        <v>0</v>
      </c>
      <c r="F100" s="1405">
        <f>IF(ISERROR(VLOOKUP(CONCATENATE($B100,"-",$C100),IN_1A!$B$2:$AA$3000,4,FALSE))=TRUE,"",VLOOKUP(CONCATENATE($B100,"-",$C100),IN_1A!$B$2:$AA$3000,4,FALSE))</f>
        <v>0</v>
      </c>
      <c r="G100" s="1404">
        <f>IF(ISERROR(VLOOKUP(CONCATENATE($B100,"-",$C100),IN_1A!$B$2:$AA$3000,5,FALSE))=TRUE,"",VLOOKUP(CONCATENATE($B100,"-",$C100),IN_1A!$B$2:$AA$3000,5,FALSE))</f>
        <v>0</v>
      </c>
      <c r="H100" s="1405">
        <f>IF(ISERROR(VLOOKUP(CONCATENATE($B100,"-",$C100),IN_1A!$B$2:$AA$3000,6,FALSE))=TRUE,"",VLOOKUP(CONCATENATE($B100,"-",$C100),IN_1A!$B$2:$AA$3000,6,FALSE))</f>
        <v>0</v>
      </c>
      <c r="I100" s="1404">
        <f>IF(ISERROR(VLOOKUP(CONCATENATE($B100,"-",$C100),IN_1A!$B$2:$AA$3000,7,FALSE))=TRUE,"",VLOOKUP(CONCATENATE($B100,"-",$C100),IN_1A!$B$2:$AA$3000,7,FALSE))</f>
        <v>0</v>
      </c>
      <c r="J100" s="1405">
        <f>IF(ISERROR(VLOOKUP(CONCATENATE($B100,"-",$C100),IN_1A!$B$2:$AA$3000,8,FALSE))=TRUE,"",VLOOKUP(CONCATENATE($B100,"-",$C100),IN_1A!$B$2:$AA$3000,8,FALSE))</f>
        <v>0</v>
      </c>
      <c r="K100" s="1404">
        <f>IF(ISERROR(VLOOKUP(CONCATENATE($B100,"-",$C100),IN_1A!$B$2:$AA$3000,9,FALSE))=TRUE,"",VLOOKUP(CONCATENATE($B100,"-",$C100),IN_1A!$B$2:$AA$3000,9,FALSE))</f>
        <v>0</v>
      </c>
      <c r="L100" s="1405">
        <f>IF(ISERROR(VLOOKUP(CONCATENATE($B100,"-",$C100),IN_1A!$B$2:$AA$3000,10,FALSE))=TRUE,"",VLOOKUP(CONCATENATE($B100,"-",$C100),IN_1A!$B$2:$AA$3000,10,FALSE))</f>
        <v>0</v>
      </c>
      <c r="M100" s="1404">
        <f>IF(ISERROR(VLOOKUP(CONCATENATE($B100,"-",$C100),IN_1A!$B$2:$AA$3000,11,FALSE))=TRUE,"",VLOOKUP(CONCATENATE($B100,"-",$C100),IN_1A!$B$2:$AA$3000,11,FALSE))</f>
        <v>0</v>
      </c>
      <c r="N100" s="1405">
        <f>IF(ISERROR(VLOOKUP(CONCATENATE($B100,"-",$C100),IN_1A!$B$2:$AA$3000,12,FALSE))=TRUE,"",VLOOKUP(CONCATENATE($B100,"-",$C100),IN_1A!$B$2:$AA$3000,12,FALSE))</f>
        <v>0</v>
      </c>
      <c r="O100" s="1404">
        <f>IF(ISERROR(VLOOKUP(CONCATENATE($B100,"-",$C100),IN_1A!$B$2:$AA$3000,13,FALSE))=TRUE,"",VLOOKUP(CONCATENATE($B100,"-",$C100),IN_1A!$B$2:$AA$3000,13,FALSE))</f>
        <v>0</v>
      </c>
      <c r="P100" s="1405">
        <f>IF(ISERROR(VLOOKUP(CONCATENATE($B100,"-",$C100),IN_1A!$B$2:$AA$3000,14,FALSE))=TRUE,"",VLOOKUP(CONCATENATE($B100,"-",$C100),IN_1A!$B$2:$AA$3000,14,FALSE))</f>
        <v>0</v>
      </c>
      <c r="Q100" s="505">
        <f t="shared" si="10"/>
        <v>0</v>
      </c>
      <c r="R100" s="506">
        <f t="shared" si="10"/>
        <v>0</v>
      </c>
      <c r="S100" s="163" t="str">
        <f t="shared" si="12"/>
        <v/>
      </c>
    </row>
    <row r="101" spans="1:19" s="184" customFormat="1" ht="12" customHeight="1" thickBot="1" x14ac:dyDescent="0.3">
      <c r="A101" s="209" t="s">
        <v>793</v>
      </c>
      <c r="B101" s="207" t="s">
        <v>794</v>
      </c>
      <c r="C101" s="210" t="s">
        <v>847</v>
      </c>
      <c r="D101" s="1343" t="str">
        <f t="shared" si="11"/>
        <v/>
      </c>
      <c r="E101" s="1404">
        <f>IF(ISERROR(VLOOKUP(CONCATENATE($B101,"-",$C101),IN_1A!$B$2:$AA$3000,3,FALSE))=TRUE,"",VLOOKUP(CONCATENATE($B101,"-",$C101),IN_1A!$B$2:$AA$3000,3,FALSE))</f>
        <v>0</v>
      </c>
      <c r="F101" s="1405">
        <f>IF(ISERROR(VLOOKUP(CONCATENATE($B101,"-",$C101),IN_1A!$B$2:$AA$3000,4,FALSE))=TRUE,"",VLOOKUP(CONCATENATE($B101,"-",$C101),IN_1A!$B$2:$AA$3000,4,FALSE))</f>
        <v>0</v>
      </c>
      <c r="G101" s="1404">
        <f>IF(ISERROR(VLOOKUP(CONCATENATE($B101,"-",$C101),IN_1A!$B$2:$AA$3000,5,FALSE))=TRUE,"",VLOOKUP(CONCATENATE($B101,"-",$C101),IN_1A!$B$2:$AA$3000,5,FALSE))</f>
        <v>0</v>
      </c>
      <c r="H101" s="1405">
        <f>IF(ISERROR(VLOOKUP(CONCATENATE($B101,"-",$C101),IN_1A!$B$2:$AA$3000,6,FALSE))=TRUE,"",VLOOKUP(CONCATENATE($B101,"-",$C101),IN_1A!$B$2:$AA$3000,6,FALSE))</f>
        <v>0</v>
      </c>
      <c r="I101" s="1404">
        <f>IF(ISERROR(VLOOKUP(CONCATENATE($B101,"-",$C101),IN_1A!$B$2:$AA$3000,7,FALSE))=TRUE,"",VLOOKUP(CONCATENATE($B101,"-",$C101),IN_1A!$B$2:$AA$3000,7,FALSE))</f>
        <v>0</v>
      </c>
      <c r="J101" s="1405">
        <f>IF(ISERROR(VLOOKUP(CONCATENATE($B101,"-",$C101),IN_1A!$B$2:$AA$3000,8,FALSE))=TRUE,"",VLOOKUP(CONCATENATE($B101,"-",$C101),IN_1A!$B$2:$AA$3000,8,FALSE))</f>
        <v>0</v>
      </c>
      <c r="K101" s="1404">
        <f>IF(ISERROR(VLOOKUP(CONCATENATE($B101,"-",$C101),IN_1A!$B$2:$AA$3000,9,FALSE))=TRUE,"",VLOOKUP(CONCATENATE($B101,"-",$C101),IN_1A!$B$2:$AA$3000,9,FALSE))</f>
        <v>0</v>
      </c>
      <c r="L101" s="1405">
        <f>IF(ISERROR(VLOOKUP(CONCATENATE($B101,"-",$C101),IN_1A!$B$2:$AA$3000,10,FALSE))=TRUE,"",VLOOKUP(CONCATENATE($B101,"-",$C101),IN_1A!$B$2:$AA$3000,10,FALSE))</f>
        <v>0</v>
      </c>
      <c r="M101" s="1404">
        <f>IF(ISERROR(VLOOKUP(CONCATENATE($B101,"-",$C101),IN_1A!$B$2:$AA$3000,11,FALSE))=TRUE,"",VLOOKUP(CONCATENATE($B101,"-",$C101),IN_1A!$B$2:$AA$3000,11,FALSE))</f>
        <v>0</v>
      </c>
      <c r="N101" s="1405">
        <f>IF(ISERROR(VLOOKUP(CONCATENATE($B101,"-",$C101),IN_1A!$B$2:$AA$3000,12,FALSE))=TRUE,"",VLOOKUP(CONCATENATE($B101,"-",$C101),IN_1A!$B$2:$AA$3000,12,FALSE))</f>
        <v>0</v>
      </c>
      <c r="O101" s="1404">
        <f>IF(ISERROR(VLOOKUP(CONCATENATE($B101,"-",$C101),IN_1A!$B$2:$AA$3000,13,FALSE))=TRUE,"",VLOOKUP(CONCATENATE($B101,"-",$C101),IN_1A!$B$2:$AA$3000,13,FALSE))</f>
        <v>0</v>
      </c>
      <c r="P101" s="1405">
        <f>IF(ISERROR(VLOOKUP(CONCATENATE($B101,"-",$C101),IN_1A!$B$2:$AA$3000,14,FALSE))=TRUE,"",VLOOKUP(CONCATENATE($B101,"-",$C101),IN_1A!$B$2:$AA$3000,14,FALSE))</f>
        <v>0</v>
      </c>
      <c r="Q101" s="505">
        <f t="shared" si="10"/>
        <v>0</v>
      </c>
      <c r="R101" s="506">
        <f t="shared" si="10"/>
        <v>0</v>
      </c>
      <c r="S101" s="163" t="str">
        <f t="shared" si="12"/>
        <v/>
      </c>
    </row>
    <row r="102" spans="1:19" s="184" customFormat="1" ht="12" customHeight="1" thickBot="1" x14ac:dyDescent="0.3">
      <c r="A102" s="209" t="s">
        <v>795</v>
      </c>
      <c r="B102" s="207" t="s">
        <v>796</v>
      </c>
      <c r="C102" s="210" t="s">
        <v>847</v>
      </c>
      <c r="D102" s="1343" t="str">
        <f t="shared" si="11"/>
        <v/>
      </c>
      <c r="E102" s="1404">
        <f>IF(ISERROR(VLOOKUP(CONCATENATE($B102,"-",$C102),IN_1A!$B$2:$AA$3000,3,FALSE))=TRUE,"",VLOOKUP(CONCATENATE($B102,"-",$C102),IN_1A!$B$2:$AA$3000,3,FALSE))</f>
        <v>0</v>
      </c>
      <c r="F102" s="1405">
        <f>IF(ISERROR(VLOOKUP(CONCATENATE($B102,"-",$C102),IN_1A!$B$2:$AA$3000,4,FALSE))=TRUE,"",VLOOKUP(CONCATENATE($B102,"-",$C102),IN_1A!$B$2:$AA$3000,4,FALSE))</f>
        <v>0</v>
      </c>
      <c r="G102" s="1404">
        <f>IF(ISERROR(VLOOKUP(CONCATENATE($B102,"-",$C102),IN_1A!$B$2:$AA$3000,5,FALSE))=TRUE,"",VLOOKUP(CONCATENATE($B102,"-",$C102),IN_1A!$B$2:$AA$3000,5,FALSE))</f>
        <v>0</v>
      </c>
      <c r="H102" s="1405">
        <f>IF(ISERROR(VLOOKUP(CONCATENATE($B102,"-",$C102),IN_1A!$B$2:$AA$3000,6,FALSE))=TRUE,"",VLOOKUP(CONCATENATE($B102,"-",$C102),IN_1A!$B$2:$AA$3000,6,FALSE))</f>
        <v>0</v>
      </c>
      <c r="I102" s="1404">
        <f>IF(ISERROR(VLOOKUP(CONCATENATE($B102,"-",$C102),IN_1A!$B$2:$AA$3000,7,FALSE))=TRUE,"",VLOOKUP(CONCATENATE($B102,"-",$C102),IN_1A!$B$2:$AA$3000,7,FALSE))</f>
        <v>0</v>
      </c>
      <c r="J102" s="1405">
        <f>IF(ISERROR(VLOOKUP(CONCATENATE($B102,"-",$C102),IN_1A!$B$2:$AA$3000,8,FALSE))=TRUE,"",VLOOKUP(CONCATENATE($B102,"-",$C102),IN_1A!$B$2:$AA$3000,8,FALSE))</f>
        <v>0</v>
      </c>
      <c r="K102" s="1404">
        <f>IF(ISERROR(VLOOKUP(CONCATENATE($B102,"-",$C102),IN_1A!$B$2:$AA$3000,9,FALSE))=TRUE,"",VLOOKUP(CONCATENATE($B102,"-",$C102),IN_1A!$B$2:$AA$3000,9,FALSE))</f>
        <v>0</v>
      </c>
      <c r="L102" s="1405">
        <f>IF(ISERROR(VLOOKUP(CONCATENATE($B102,"-",$C102),IN_1A!$B$2:$AA$3000,10,FALSE))=TRUE,"",VLOOKUP(CONCATENATE($B102,"-",$C102),IN_1A!$B$2:$AA$3000,10,FALSE))</f>
        <v>0</v>
      </c>
      <c r="M102" s="1404">
        <f>IF(ISERROR(VLOOKUP(CONCATENATE($B102,"-",$C102),IN_1A!$B$2:$AA$3000,11,FALSE))=TRUE,"",VLOOKUP(CONCATENATE($B102,"-",$C102),IN_1A!$B$2:$AA$3000,11,FALSE))</f>
        <v>0</v>
      </c>
      <c r="N102" s="1405">
        <f>IF(ISERROR(VLOOKUP(CONCATENATE($B102,"-",$C102),IN_1A!$B$2:$AA$3000,12,FALSE))=TRUE,"",VLOOKUP(CONCATENATE($B102,"-",$C102),IN_1A!$B$2:$AA$3000,12,FALSE))</f>
        <v>0</v>
      </c>
      <c r="O102" s="1404">
        <f>IF(ISERROR(VLOOKUP(CONCATENATE($B102,"-",$C102),IN_1A!$B$2:$AA$3000,13,FALSE))=TRUE,"",VLOOKUP(CONCATENATE($B102,"-",$C102),IN_1A!$B$2:$AA$3000,13,FALSE))</f>
        <v>0</v>
      </c>
      <c r="P102" s="1405">
        <f>IF(ISERROR(VLOOKUP(CONCATENATE($B102,"-",$C102),IN_1A!$B$2:$AA$3000,14,FALSE))=TRUE,"",VLOOKUP(CONCATENATE($B102,"-",$C102),IN_1A!$B$2:$AA$3000,14,FALSE))</f>
        <v>0</v>
      </c>
      <c r="Q102" s="505">
        <f t="shared" si="10"/>
        <v>0</v>
      </c>
      <c r="R102" s="506">
        <f t="shared" si="10"/>
        <v>0</v>
      </c>
      <c r="S102" s="163" t="str">
        <f t="shared" si="12"/>
        <v/>
      </c>
    </row>
    <row r="103" spans="1:19" s="184" customFormat="1" ht="12" customHeight="1" thickBot="1" x14ac:dyDescent="0.3">
      <c r="A103" s="209" t="s">
        <v>797</v>
      </c>
      <c r="B103" s="207" t="s">
        <v>798</v>
      </c>
      <c r="C103" s="210" t="s">
        <v>847</v>
      </c>
      <c r="D103" s="1343" t="str">
        <f t="shared" si="11"/>
        <v/>
      </c>
      <c r="E103" s="1404">
        <f>IF(ISERROR(VLOOKUP(CONCATENATE($B103,"-",$C103),IN_1A!$B$2:$AA$3000,3,FALSE))=TRUE,"",VLOOKUP(CONCATENATE($B103,"-",$C103),IN_1A!$B$2:$AA$3000,3,FALSE))</f>
        <v>0</v>
      </c>
      <c r="F103" s="1405">
        <f>IF(ISERROR(VLOOKUP(CONCATENATE($B103,"-",$C103),IN_1A!$B$2:$AA$3000,4,FALSE))=TRUE,"",VLOOKUP(CONCATENATE($B103,"-",$C103),IN_1A!$B$2:$AA$3000,4,FALSE))</f>
        <v>0</v>
      </c>
      <c r="G103" s="1404">
        <f>IF(ISERROR(VLOOKUP(CONCATENATE($B103,"-",$C103),IN_1A!$B$2:$AA$3000,5,FALSE))=TRUE,"",VLOOKUP(CONCATENATE($B103,"-",$C103),IN_1A!$B$2:$AA$3000,5,FALSE))</f>
        <v>0</v>
      </c>
      <c r="H103" s="1405">
        <f>IF(ISERROR(VLOOKUP(CONCATENATE($B103,"-",$C103),IN_1A!$B$2:$AA$3000,6,FALSE))=TRUE,"",VLOOKUP(CONCATENATE($B103,"-",$C103),IN_1A!$B$2:$AA$3000,6,FALSE))</f>
        <v>0</v>
      </c>
      <c r="I103" s="1404">
        <f>IF(ISERROR(VLOOKUP(CONCATENATE($B103,"-",$C103),IN_1A!$B$2:$AA$3000,7,FALSE))=TRUE,"",VLOOKUP(CONCATENATE($B103,"-",$C103),IN_1A!$B$2:$AA$3000,7,FALSE))</f>
        <v>0</v>
      </c>
      <c r="J103" s="1405">
        <f>IF(ISERROR(VLOOKUP(CONCATENATE($B103,"-",$C103),IN_1A!$B$2:$AA$3000,8,FALSE))=TRUE,"",VLOOKUP(CONCATENATE($B103,"-",$C103),IN_1A!$B$2:$AA$3000,8,FALSE))</f>
        <v>0</v>
      </c>
      <c r="K103" s="1404">
        <f>IF(ISERROR(VLOOKUP(CONCATENATE($B103,"-",$C103),IN_1A!$B$2:$AA$3000,9,FALSE))=TRUE,"",VLOOKUP(CONCATENATE($B103,"-",$C103),IN_1A!$B$2:$AA$3000,9,FALSE))</f>
        <v>0</v>
      </c>
      <c r="L103" s="1405">
        <f>IF(ISERROR(VLOOKUP(CONCATENATE($B103,"-",$C103),IN_1A!$B$2:$AA$3000,10,FALSE))=TRUE,"",VLOOKUP(CONCATENATE($B103,"-",$C103),IN_1A!$B$2:$AA$3000,10,FALSE))</f>
        <v>0</v>
      </c>
      <c r="M103" s="1404">
        <f>IF(ISERROR(VLOOKUP(CONCATENATE($B103,"-",$C103),IN_1A!$B$2:$AA$3000,11,FALSE))=TRUE,"",VLOOKUP(CONCATENATE($B103,"-",$C103),IN_1A!$B$2:$AA$3000,11,FALSE))</f>
        <v>0</v>
      </c>
      <c r="N103" s="1405">
        <f>IF(ISERROR(VLOOKUP(CONCATENATE($B103,"-",$C103),IN_1A!$B$2:$AA$3000,12,FALSE))=TRUE,"",VLOOKUP(CONCATENATE($B103,"-",$C103),IN_1A!$B$2:$AA$3000,12,FALSE))</f>
        <v>0</v>
      </c>
      <c r="O103" s="1404">
        <f>IF(ISERROR(VLOOKUP(CONCATENATE($B103,"-",$C103),IN_1A!$B$2:$AA$3000,13,FALSE))=TRUE,"",VLOOKUP(CONCATENATE($B103,"-",$C103),IN_1A!$B$2:$AA$3000,13,FALSE))</f>
        <v>0</v>
      </c>
      <c r="P103" s="1405">
        <f>IF(ISERROR(VLOOKUP(CONCATENATE($B103,"-",$C103),IN_1A!$B$2:$AA$3000,14,FALSE))=TRUE,"",VLOOKUP(CONCATENATE($B103,"-",$C103),IN_1A!$B$2:$AA$3000,14,FALSE))</f>
        <v>0</v>
      </c>
      <c r="Q103" s="505">
        <f t="shared" si="10"/>
        <v>0</v>
      </c>
      <c r="R103" s="506">
        <f t="shared" si="10"/>
        <v>0</v>
      </c>
      <c r="S103" s="163" t="str">
        <f t="shared" si="12"/>
        <v/>
      </c>
    </row>
    <row r="104" spans="1:19" s="184" customFormat="1" ht="12" customHeight="1" thickBot="1" x14ac:dyDescent="0.3">
      <c r="A104" s="220" t="s">
        <v>799</v>
      </c>
      <c r="B104" s="212" t="s">
        <v>800</v>
      </c>
      <c r="C104" s="213" t="s">
        <v>847</v>
      </c>
      <c r="D104" s="1343" t="str">
        <f t="shared" si="11"/>
        <v/>
      </c>
      <c r="E104" s="1406">
        <f>IF(ISERROR(VLOOKUP(CONCATENATE($B104,"-",$C104),IN_1A!$B$2:$AA$3000,3,FALSE))=TRUE,"",VLOOKUP(CONCATENATE($B104,"-",$C104),IN_1A!$B$2:$AA$3000,3,FALSE))</f>
        <v>0</v>
      </c>
      <c r="F104" s="1407">
        <f>IF(ISERROR(VLOOKUP(CONCATENATE($B104,"-",$C104),IN_1A!$B$2:$AA$3000,4,FALSE))=TRUE,"",VLOOKUP(CONCATENATE($B104,"-",$C104),IN_1A!$B$2:$AA$3000,4,FALSE))</f>
        <v>0</v>
      </c>
      <c r="G104" s="1406">
        <f>IF(ISERROR(VLOOKUP(CONCATENATE($B104,"-",$C104),IN_1A!$B$2:$AA$3000,5,FALSE))=TRUE,"",VLOOKUP(CONCATENATE($B104,"-",$C104),IN_1A!$B$2:$AA$3000,5,FALSE))</f>
        <v>0</v>
      </c>
      <c r="H104" s="1407">
        <f>IF(ISERROR(VLOOKUP(CONCATENATE($B104,"-",$C104),IN_1A!$B$2:$AA$3000,6,FALSE))=TRUE,"",VLOOKUP(CONCATENATE($B104,"-",$C104),IN_1A!$B$2:$AA$3000,6,FALSE))</f>
        <v>0</v>
      </c>
      <c r="I104" s="1406">
        <f>IF(ISERROR(VLOOKUP(CONCATENATE($B104,"-",$C104),IN_1A!$B$2:$AA$3000,7,FALSE))=TRUE,"",VLOOKUP(CONCATENATE($B104,"-",$C104),IN_1A!$B$2:$AA$3000,7,FALSE))</f>
        <v>0</v>
      </c>
      <c r="J104" s="1407">
        <f>IF(ISERROR(VLOOKUP(CONCATENATE($B104,"-",$C104),IN_1A!$B$2:$AA$3000,8,FALSE))=TRUE,"",VLOOKUP(CONCATENATE($B104,"-",$C104),IN_1A!$B$2:$AA$3000,8,FALSE))</f>
        <v>0</v>
      </c>
      <c r="K104" s="1406">
        <f>IF(ISERROR(VLOOKUP(CONCATENATE($B104,"-",$C104),IN_1A!$B$2:$AA$3000,9,FALSE))=TRUE,"",VLOOKUP(CONCATENATE($B104,"-",$C104),IN_1A!$B$2:$AA$3000,9,FALSE))</f>
        <v>0</v>
      </c>
      <c r="L104" s="1407">
        <f>IF(ISERROR(VLOOKUP(CONCATENATE($B104,"-",$C104),IN_1A!$B$2:$AA$3000,10,FALSE))=TRUE,"",VLOOKUP(CONCATENATE($B104,"-",$C104),IN_1A!$B$2:$AA$3000,10,FALSE))</f>
        <v>0</v>
      </c>
      <c r="M104" s="1406">
        <f>IF(ISERROR(VLOOKUP(CONCATENATE($B104,"-",$C104),IN_1A!$B$2:$AA$3000,11,FALSE))=TRUE,"",VLOOKUP(CONCATENATE($B104,"-",$C104),IN_1A!$B$2:$AA$3000,11,FALSE))</f>
        <v>0</v>
      </c>
      <c r="N104" s="1407">
        <f>IF(ISERROR(VLOOKUP(CONCATENATE($B104,"-",$C104),IN_1A!$B$2:$AA$3000,12,FALSE))=TRUE,"",VLOOKUP(CONCATENATE($B104,"-",$C104),IN_1A!$B$2:$AA$3000,12,FALSE))</f>
        <v>0</v>
      </c>
      <c r="O104" s="1406">
        <f>IF(ISERROR(VLOOKUP(CONCATENATE($B104,"-",$C104),IN_1A!$B$2:$AA$3000,13,FALSE))=TRUE,"",VLOOKUP(CONCATENATE($B104,"-",$C104),IN_1A!$B$2:$AA$3000,13,FALSE))</f>
        <v>0</v>
      </c>
      <c r="P104" s="1407">
        <f>IF(ISERROR(VLOOKUP(CONCATENATE($B104,"-",$C104),IN_1A!$B$2:$AA$3000,14,FALSE))=TRUE,"",VLOOKUP(CONCATENATE($B104,"-",$C104),IN_1A!$B$2:$AA$3000,14,FALSE))</f>
        <v>0</v>
      </c>
      <c r="Q104" s="507">
        <f t="shared" si="10"/>
        <v>0</v>
      </c>
      <c r="R104" s="508">
        <f t="shared" si="10"/>
        <v>0</v>
      </c>
      <c r="S104" s="163" t="str">
        <f t="shared" si="12"/>
        <v/>
      </c>
    </row>
    <row r="105" spans="1:19" s="2483" customFormat="1" ht="12" customHeight="1" thickBot="1" x14ac:dyDescent="0.3">
      <c r="A105" s="2472" t="s">
        <v>763</v>
      </c>
      <c r="B105" s="2488"/>
      <c r="C105" s="2489"/>
      <c r="D105" s="1347"/>
      <c r="E105" s="2227"/>
      <c r="F105" s="509"/>
      <c r="G105" s="509"/>
      <c r="H105" s="509"/>
      <c r="I105" s="509"/>
      <c r="J105" s="509"/>
      <c r="K105" s="509"/>
      <c r="L105" s="509"/>
      <c r="M105" s="509"/>
      <c r="N105" s="509"/>
      <c r="O105" s="509"/>
      <c r="P105" s="509"/>
      <c r="Q105" s="509"/>
      <c r="R105" s="510"/>
      <c r="S105" s="659" t="str">
        <f t="shared" si="12"/>
        <v/>
      </c>
    </row>
    <row r="106" spans="1:19" s="184" customFormat="1" ht="12" customHeight="1" thickBot="1" x14ac:dyDescent="0.3">
      <c r="A106" s="209" t="s">
        <v>775</v>
      </c>
      <c r="B106" s="214" t="s">
        <v>801</v>
      </c>
      <c r="C106" s="215" t="s">
        <v>847</v>
      </c>
      <c r="D106" s="1343" t="str">
        <f t="shared" si="11"/>
        <v/>
      </c>
      <c r="E106" s="1402">
        <f>IF(ISERROR(VLOOKUP(CONCATENATE($B106,"-",$C106),IN_1A!$B$2:$AA$3000,3,FALSE))=TRUE,"",VLOOKUP(CONCATENATE($B106,"-",$C106),IN_1A!$B$2:$AA$3000,3,FALSE))</f>
        <v>0</v>
      </c>
      <c r="F106" s="1403">
        <f>IF(ISERROR(VLOOKUP(CONCATENATE($B106,"-",$C106),IN_1A!$B$2:$AA$3000,4,FALSE))=TRUE,"",VLOOKUP(CONCATENATE($B106,"-",$C106),IN_1A!$B$2:$AA$3000,4,FALSE))</f>
        <v>0</v>
      </c>
      <c r="G106" s="1402">
        <f>IF(ISERROR(VLOOKUP(CONCATENATE($B106,"-",$C106),IN_1A!$B$2:$AA$3000,5,FALSE))=TRUE,"",VLOOKUP(CONCATENATE($B106,"-",$C106),IN_1A!$B$2:$AA$3000,5,FALSE))</f>
        <v>0</v>
      </c>
      <c r="H106" s="1403">
        <f>IF(ISERROR(VLOOKUP(CONCATENATE($B106,"-",$C106),IN_1A!$B$2:$AA$3000,6,FALSE))=TRUE,"",VLOOKUP(CONCATENATE($B106,"-",$C106),IN_1A!$B$2:$AA$3000,6,FALSE))</f>
        <v>0</v>
      </c>
      <c r="I106" s="1402">
        <f>IF(ISERROR(VLOOKUP(CONCATENATE($B106,"-",$C106),IN_1A!$B$2:$AA$3000,7,FALSE))=TRUE,"",VLOOKUP(CONCATENATE($B106,"-",$C106),IN_1A!$B$2:$AA$3000,7,FALSE))</f>
        <v>0</v>
      </c>
      <c r="J106" s="1403">
        <f>IF(ISERROR(VLOOKUP(CONCATENATE($B106,"-",$C106),IN_1A!$B$2:$AA$3000,8,FALSE))=TRUE,"",VLOOKUP(CONCATENATE($B106,"-",$C106),IN_1A!$B$2:$AA$3000,8,FALSE))</f>
        <v>0</v>
      </c>
      <c r="K106" s="1402">
        <f>IF(ISERROR(VLOOKUP(CONCATENATE($B106,"-",$C106),IN_1A!$B$2:$AA$3000,9,FALSE))=TRUE,"",VLOOKUP(CONCATENATE($B106,"-",$C106),IN_1A!$B$2:$AA$3000,9,FALSE))</f>
        <v>0</v>
      </c>
      <c r="L106" s="1403">
        <f>IF(ISERROR(VLOOKUP(CONCATENATE($B106,"-",$C106),IN_1A!$B$2:$AA$3000,10,FALSE))=TRUE,"",VLOOKUP(CONCATENATE($B106,"-",$C106),IN_1A!$B$2:$AA$3000,10,FALSE))</f>
        <v>0</v>
      </c>
      <c r="M106" s="1402">
        <f>IF(ISERROR(VLOOKUP(CONCATENATE($B106,"-",$C106),IN_1A!$B$2:$AA$3000,11,FALSE))=TRUE,"",VLOOKUP(CONCATENATE($B106,"-",$C106),IN_1A!$B$2:$AA$3000,11,FALSE))</f>
        <v>0</v>
      </c>
      <c r="N106" s="1403">
        <f>IF(ISERROR(VLOOKUP(CONCATENATE($B106,"-",$C106),IN_1A!$B$2:$AA$3000,12,FALSE))=TRUE,"",VLOOKUP(CONCATENATE($B106,"-",$C106),IN_1A!$B$2:$AA$3000,12,FALSE))</f>
        <v>0</v>
      </c>
      <c r="O106" s="1402">
        <f>IF(ISERROR(VLOOKUP(CONCATENATE($B106,"-",$C106),IN_1A!$B$2:$AA$3000,13,FALSE))=TRUE,"",VLOOKUP(CONCATENATE($B106,"-",$C106),IN_1A!$B$2:$AA$3000,13,FALSE))</f>
        <v>0</v>
      </c>
      <c r="P106" s="1403">
        <f>IF(ISERROR(VLOOKUP(CONCATENATE($B106,"-",$C106),IN_1A!$B$2:$AA$3000,14,FALSE))=TRUE,"",VLOOKUP(CONCATENATE($B106,"-",$C106),IN_1A!$B$2:$AA$3000,14,FALSE))</f>
        <v>0</v>
      </c>
      <c r="Q106" s="503">
        <f t="shared" si="10"/>
        <v>0</v>
      </c>
      <c r="R106" s="504">
        <f t="shared" si="10"/>
        <v>0</v>
      </c>
      <c r="S106" s="163" t="str">
        <f t="shared" si="12"/>
        <v/>
      </c>
    </row>
    <row r="107" spans="1:19" s="164" customFormat="1" ht="10.75" thickBot="1" x14ac:dyDescent="0.3">
      <c r="A107" s="209" t="s">
        <v>777</v>
      </c>
      <c r="B107" s="218" t="s">
        <v>802</v>
      </c>
      <c r="C107" s="208" t="s">
        <v>847</v>
      </c>
      <c r="D107" s="1343" t="str">
        <f t="shared" si="11"/>
        <v/>
      </c>
      <c r="E107" s="1404">
        <f>IF(ISERROR(VLOOKUP(CONCATENATE($B107,"-",$C107),IN_1A!$B$2:$AA$3000,3,FALSE))=TRUE,"",VLOOKUP(CONCATENATE($B107,"-",$C107),IN_1A!$B$2:$AA$3000,3,FALSE))</f>
        <v>0</v>
      </c>
      <c r="F107" s="1405">
        <f>IF(ISERROR(VLOOKUP(CONCATENATE($B107,"-",$C107),IN_1A!$B$2:$AA$3000,4,FALSE))=TRUE,"",VLOOKUP(CONCATENATE($B107,"-",$C107),IN_1A!$B$2:$AA$3000,4,FALSE))</f>
        <v>0</v>
      </c>
      <c r="G107" s="1404">
        <f>IF(ISERROR(VLOOKUP(CONCATENATE($B107,"-",$C107),IN_1A!$B$2:$AA$3000,5,FALSE))=TRUE,"",VLOOKUP(CONCATENATE($B107,"-",$C107),IN_1A!$B$2:$AA$3000,5,FALSE))</f>
        <v>0</v>
      </c>
      <c r="H107" s="1405">
        <f>IF(ISERROR(VLOOKUP(CONCATENATE($B107,"-",$C107),IN_1A!$B$2:$AA$3000,6,FALSE))=TRUE,"",VLOOKUP(CONCATENATE($B107,"-",$C107),IN_1A!$B$2:$AA$3000,6,FALSE))</f>
        <v>0</v>
      </c>
      <c r="I107" s="1404">
        <f>IF(ISERROR(VLOOKUP(CONCATENATE($B107,"-",$C107),IN_1A!$B$2:$AA$3000,7,FALSE))=TRUE,"",VLOOKUP(CONCATENATE($B107,"-",$C107),IN_1A!$B$2:$AA$3000,7,FALSE))</f>
        <v>0</v>
      </c>
      <c r="J107" s="1405">
        <f>IF(ISERROR(VLOOKUP(CONCATENATE($B107,"-",$C107),IN_1A!$B$2:$AA$3000,8,FALSE))=TRUE,"",VLOOKUP(CONCATENATE($B107,"-",$C107),IN_1A!$B$2:$AA$3000,8,FALSE))</f>
        <v>0</v>
      </c>
      <c r="K107" s="1404">
        <f>IF(ISERROR(VLOOKUP(CONCATENATE($B107,"-",$C107),IN_1A!$B$2:$AA$3000,9,FALSE))=TRUE,"",VLOOKUP(CONCATENATE($B107,"-",$C107),IN_1A!$B$2:$AA$3000,9,FALSE))</f>
        <v>0</v>
      </c>
      <c r="L107" s="1405">
        <f>IF(ISERROR(VLOOKUP(CONCATENATE($B107,"-",$C107),IN_1A!$B$2:$AA$3000,10,FALSE))=TRUE,"",VLOOKUP(CONCATENATE($B107,"-",$C107),IN_1A!$B$2:$AA$3000,10,FALSE))</f>
        <v>0</v>
      </c>
      <c r="M107" s="1404">
        <f>IF(ISERROR(VLOOKUP(CONCATENATE($B107,"-",$C107),IN_1A!$B$2:$AA$3000,11,FALSE))=TRUE,"",VLOOKUP(CONCATENATE($B107,"-",$C107),IN_1A!$B$2:$AA$3000,11,FALSE))</f>
        <v>0</v>
      </c>
      <c r="N107" s="1405">
        <f>IF(ISERROR(VLOOKUP(CONCATENATE($B107,"-",$C107),IN_1A!$B$2:$AA$3000,12,FALSE))=TRUE,"",VLOOKUP(CONCATENATE($B107,"-",$C107),IN_1A!$B$2:$AA$3000,12,FALSE))</f>
        <v>0</v>
      </c>
      <c r="O107" s="1404">
        <f>IF(ISERROR(VLOOKUP(CONCATENATE($B107,"-",$C107),IN_1A!$B$2:$AA$3000,13,FALSE))=TRUE,"",VLOOKUP(CONCATENATE($B107,"-",$C107),IN_1A!$B$2:$AA$3000,13,FALSE))</f>
        <v>0</v>
      </c>
      <c r="P107" s="1405">
        <f>IF(ISERROR(VLOOKUP(CONCATENATE($B107,"-",$C107),IN_1A!$B$2:$AA$3000,14,FALSE))=TRUE,"",VLOOKUP(CONCATENATE($B107,"-",$C107),IN_1A!$B$2:$AA$3000,14,FALSE))</f>
        <v>0</v>
      </c>
      <c r="Q107" s="505">
        <f t="shared" si="10"/>
        <v>0</v>
      </c>
      <c r="R107" s="506">
        <f t="shared" si="10"/>
        <v>0</v>
      </c>
      <c r="S107" s="163"/>
    </row>
    <row r="108" spans="1:19" s="184" customFormat="1" ht="12" customHeight="1" thickBot="1" x14ac:dyDescent="0.3">
      <c r="A108" s="209" t="s">
        <v>779</v>
      </c>
      <c r="B108" s="218" t="s">
        <v>803</v>
      </c>
      <c r="C108" s="208" t="s">
        <v>847</v>
      </c>
      <c r="D108" s="1343" t="str">
        <f t="shared" si="11"/>
        <v/>
      </c>
      <c r="E108" s="1404">
        <f>IF(ISERROR(VLOOKUP(CONCATENATE($B108,"-",$C108),IN_1A!$B$2:$AA$3000,3,FALSE))=TRUE,"",VLOOKUP(CONCATENATE($B108,"-",$C108),IN_1A!$B$2:$AA$3000,3,FALSE))</f>
        <v>0</v>
      </c>
      <c r="F108" s="1405">
        <f>IF(ISERROR(VLOOKUP(CONCATENATE($B108,"-",$C108),IN_1A!$B$2:$AA$3000,4,FALSE))=TRUE,"",VLOOKUP(CONCATENATE($B108,"-",$C108),IN_1A!$B$2:$AA$3000,4,FALSE))</f>
        <v>0</v>
      </c>
      <c r="G108" s="1404">
        <f>IF(ISERROR(VLOOKUP(CONCATENATE($B108,"-",$C108),IN_1A!$B$2:$AA$3000,5,FALSE))=TRUE,"",VLOOKUP(CONCATENATE($B108,"-",$C108),IN_1A!$B$2:$AA$3000,5,FALSE))</f>
        <v>0</v>
      </c>
      <c r="H108" s="1405">
        <f>IF(ISERROR(VLOOKUP(CONCATENATE($B108,"-",$C108),IN_1A!$B$2:$AA$3000,6,FALSE))=TRUE,"",VLOOKUP(CONCATENATE($B108,"-",$C108),IN_1A!$B$2:$AA$3000,6,FALSE))</f>
        <v>0</v>
      </c>
      <c r="I108" s="1404">
        <f>IF(ISERROR(VLOOKUP(CONCATENATE($B108,"-",$C108),IN_1A!$B$2:$AA$3000,7,FALSE))=TRUE,"",VLOOKUP(CONCATENATE($B108,"-",$C108),IN_1A!$B$2:$AA$3000,7,FALSE))</f>
        <v>0</v>
      </c>
      <c r="J108" s="1405">
        <f>IF(ISERROR(VLOOKUP(CONCATENATE($B108,"-",$C108),IN_1A!$B$2:$AA$3000,8,FALSE))=TRUE,"",VLOOKUP(CONCATENATE($B108,"-",$C108),IN_1A!$B$2:$AA$3000,8,FALSE))</f>
        <v>0</v>
      </c>
      <c r="K108" s="1404">
        <f>IF(ISERROR(VLOOKUP(CONCATENATE($B108,"-",$C108),IN_1A!$B$2:$AA$3000,9,FALSE))=TRUE,"",VLOOKUP(CONCATENATE($B108,"-",$C108),IN_1A!$B$2:$AA$3000,9,FALSE))</f>
        <v>0</v>
      </c>
      <c r="L108" s="1405">
        <f>IF(ISERROR(VLOOKUP(CONCATENATE($B108,"-",$C108),IN_1A!$B$2:$AA$3000,10,FALSE))=TRUE,"",VLOOKUP(CONCATENATE($B108,"-",$C108),IN_1A!$B$2:$AA$3000,10,FALSE))</f>
        <v>0</v>
      </c>
      <c r="M108" s="1404">
        <f>IF(ISERROR(VLOOKUP(CONCATENATE($B108,"-",$C108),IN_1A!$B$2:$AA$3000,11,FALSE))=TRUE,"",VLOOKUP(CONCATENATE($B108,"-",$C108),IN_1A!$B$2:$AA$3000,11,FALSE))</f>
        <v>0</v>
      </c>
      <c r="N108" s="1405">
        <f>IF(ISERROR(VLOOKUP(CONCATENATE($B108,"-",$C108),IN_1A!$B$2:$AA$3000,12,FALSE))=TRUE,"",VLOOKUP(CONCATENATE($B108,"-",$C108),IN_1A!$B$2:$AA$3000,12,FALSE))</f>
        <v>0</v>
      </c>
      <c r="O108" s="1404">
        <f>IF(ISERROR(VLOOKUP(CONCATENATE($B108,"-",$C108),IN_1A!$B$2:$AA$3000,13,FALSE))=TRUE,"",VLOOKUP(CONCATENATE($B108,"-",$C108),IN_1A!$B$2:$AA$3000,13,FALSE))</f>
        <v>0</v>
      </c>
      <c r="P108" s="1405">
        <f>IF(ISERROR(VLOOKUP(CONCATENATE($B108,"-",$C108),IN_1A!$B$2:$AA$3000,14,FALSE))=TRUE,"",VLOOKUP(CONCATENATE($B108,"-",$C108),IN_1A!$B$2:$AA$3000,14,FALSE))</f>
        <v>0</v>
      </c>
      <c r="Q108" s="505">
        <f t="shared" si="10"/>
        <v>0</v>
      </c>
      <c r="R108" s="506">
        <f t="shared" si="10"/>
        <v>0</v>
      </c>
      <c r="S108" s="163" t="str">
        <f t="shared" ref="S108:S120" si="13">IF(O108&gt;Q108,"ERRORE",IF(P108&gt;R108,"ERRORE",""))</f>
        <v/>
      </c>
    </row>
    <row r="109" spans="1:19" s="184" customFormat="1" ht="12" customHeight="1" thickBot="1" x14ac:dyDescent="0.3">
      <c r="A109" s="209" t="s">
        <v>781</v>
      </c>
      <c r="B109" s="218" t="s">
        <v>804</v>
      </c>
      <c r="C109" s="208" t="s">
        <v>847</v>
      </c>
      <c r="D109" s="1343" t="str">
        <f t="shared" si="11"/>
        <v/>
      </c>
      <c r="E109" s="1404">
        <f>IF(ISERROR(VLOOKUP(CONCATENATE($B109,"-",$C109),IN_1A!$B$2:$AA$3000,3,FALSE))=TRUE,"",VLOOKUP(CONCATENATE($B109,"-",$C109),IN_1A!$B$2:$AA$3000,3,FALSE))</f>
        <v>0</v>
      </c>
      <c r="F109" s="1405">
        <f>IF(ISERROR(VLOOKUP(CONCATENATE($B109,"-",$C109),IN_1A!$B$2:$AA$3000,4,FALSE))=TRUE,"",VLOOKUP(CONCATENATE($B109,"-",$C109),IN_1A!$B$2:$AA$3000,4,FALSE))</f>
        <v>0</v>
      </c>
      <c r="G109" s="1404">
        <f>IF(ISERROR(VLOOKUP(CONCATENATE($B109,"-",$C109),IN_1A!$B$2:$AA$3000,5,FALSE))=TRUE,"",VLOOKUP(CONCATENATE($B109,"-",$C109),IN_1A!$B$2:$AA$3000,5,FALSE))</f>
        <v>0</v>
      </c>
      <c r="H109" s="1405">
        <f>IF(ISERROR(VLOOKUP(CONCATENATE($B109,"-",$C109),IN_1A!$B$2:$AA$3000,6,FALSE))=TRUE,"",VLOOKUP(CONCATENATE($B109,"-",$C109),IN_1A!$B$2:$AA$3000,6,FALSE))</f>
        <v>0</v>
      </c>
      <c r="I109" s="1404">
        <f>IF(ISERROR(VLOOKUP(CONCATENATE($B109,"-",$C109),IN_1A!$B$2:$AA$3000,7,FALSE))=TRUE,"",VLOOKUP(CONCATENATE($B109,"-",$C109),IN_1A!$B$2:$AA$3000,7,FALSE))</f>
        <v>0</v>
      </c>
      <c r="J109" s="1405">
        <f>IF(ISERROR(VLOOKUP(CONCATENATE($B109,"-",$C109),IN_1A!$B$2:$AA$3000,8,FALSE))=TRUE,"",VLOOKUP(CONCATENATE($B109,"-",$C109),IN_1A!$B$2:$AA$3000,8,FALSE))</f>
        <v>0</v>
      </c>
      <c r="K109" s="1404">
        <f>IF(ISERROR(VLOOKUP(CONCATENATE($B109,"-",$C109),IN_1A!$B$2:$AA$3000,9,FALSE))=TRUE,"",VLOOKUP(CONCATENATE($B109,"-",$C109),IN_1A!$B$2:$AA$3000,9,FALSE))</f>
        <v>0</v>
      </c>
      <c r="L109" s="1405">
        <f>IF(ISERROR(VLOOKUP(CONCATENATE($B109,"-",$C109),IN_1A!$B$2:$AA$3000,10,FALSE))=TRUE,"",VLOOKUP(CONCATENATE($B109,"-",$C109),IN_1A!$B$2:$AA$3000,10,FALSE))</f>
        <v>0</v>
      </c>
      <c r="M109" s="1404">
        <f>IF(ISERROR(VLOOKUP(CONCATENATE($B109,"-",$C109),IN_1A!$B$2:$AA$3000,11,FALSE))=TRUE,"",VLOOKUP(CONCATENATE($B109,"-",$C109),IN_1A!$B$2:$AA$3000,11,FALSE))</f>
        <v>0</v>
      </c>
      <c r="N109" s="1405">
        <f>IF(ISERROR(VLOOKUP(CONCATENATE($B109,"-",$C109),IN_1A!$B$2:$AA$3000,12,FALSE))=TRUE,"",VLOOKUP(CONCATENATE($B109,"-",$C109),IN_1A!$B$2:$AA$3000,12,FALSE))</f>
        <v>0</v>
      </c>
      <c r="O109" s="1404">
        <f>IF(ISERROR(VLOOKUP(CONCATENATE($B109,"-",$C109),IN_1A!$B$2:$AA$3000,13,FALSE))=TRUE,"",VLOOKUP(CONCATENATE($B109,"-",$C109),IN_1A!$B$2:$AA$3000,13,FALSE))</f>
        <v>0</v>
      </c>
      <c r="P109" s="1405">
        <f>IF(ISERROR(VLOOKUP(CONCATENATE($B109,"-",$C109),IN_1A!$B$2:$AA$3000,14,FALSE))=TRUE,"",VLOOKUP(CONCATENATE($B109,"-",$C109),IN_1A!$B$2:$AA$3000,14,FALSE))</f>
        <v>0</v>
      </c>
      <c r="Q109" s="505">
        <f t="shared" si="10"/>
        <v>0</v>
      </c>
      <c r="R109" s="506">
        <f t="shared" si="10"/>
        <v>0</v>
      </c>
      <c r="S109" s="163" t="str">
        <f t="shared" si="13"/>
        <v/>
      </c>
    </row>
    <row r="110" spans="1:19" s="184" customFormat="1" ht="12" customHeight="1" thickBot="1" x14ac:dyDescent="0.3">
      <c r="A110" s="209" t="s">
        <v>783</v>
      </c>
      <c r="B110" s="218" t="s">
        <v>805</v>
      </c>
      <c r="C110" s="208" t="s">
        <v>847</v>
      </c>
      <c r="D110" s="1343" t="str">
        <f t="shared" si="11"/>
        <v/>
      </c>
      <c r="E110" s="1404">
        <f>IF(ISERROR(VLOOKUP(CONCATENATE($B110,"-",$C110),IN_1A!$B$2:$AA$3000,3,FALSE))=TRUE,"",VLOOKUP(CONCATENATE($B110,"-",$C110),IN_1A!$B$2:$AA$3000,3,FALSE))</f>
        <v>0</v>
      </c>
      <c r="F110" s="1405">
        <f>IF(ISERROR(VLOOKUP(CONCATENATE($B110,"-",$C110),IN_1A!$B$2:$AA$3000,4,FALSE))=TRUE,"",VLOOKUP(CONCATENATE($B110,"-",$C110),IN_1A!$B$2:$AA$3000,4,FALSE))</f>
        <v>0</v>
      </c>
      <c r="G110" s="1404">
        <f>IF(ISERROR(VLOOKUP(CONCATENATE($B110,"-",$C110),IN_1A!$B$2:$AA$3000,5,FALSE))=TRUE,"",VLOOKUP(CONCATENATE($B110,"-",$C110),IN_1A!$B$2:$AA$3000,5,FALSE))</f>
        <v>0</v>
      </c>
      <c r="H110" s="1405">
        <f>IF(ISERROR(VLOOKUP(CONCATENATE($B110,"-",$C110),IN_1A!$B$2:$AA$3000,6,FALSE))=TRUE,"",VLOOKUP(CONCATENATE($B110,"-",$C110),IN_1A!$B$2:$AA$3000,6,FALSE))</f>
        <v>0</v>
      </c>
      <c r="I110" s="1404">
        <f>IF(ISERROR(VLOOKUP(CONCATENATE($B110,"-",$C110),IN_1A!$B$2:$AA$3000,7,FALSE))=TRUE,"",VLOOKUP(CONCATENATE($B110,"-",$C110),IN_1A!$B$2:$AA$3000,7,FALSE))</f>
        <v>0</v>
      </c>
      <c r="J110" s="1405">
        <f>IF(ISERROR(VLOOKUP(CONCATENATE($B110,"-",$C110),IN_1A!$B$2:$AA$3000,8,FALSE))=TRUE,"",VLOOKUP(CONCATENATE($B110,"-",$C110),IN_1A!$B$2:$AA$3000,8,FALSE))</f>
        <v>0</v>
      </c>
      <c r="K110" s="1404">
        <f>IF(ISERROR(VLOOKUP(CONCATENATE($B110,"-",$C110),IN_1A!$B$2:$AA$3000,9,FALSE))=TRUE,"",VLOOKUP(CONCATENATE($B110,"-",$C110),IN_1A!$B$2:$AA$3000,9,FALSE))</f>
        <v>0</v>
      </c>
      <c r="L110" s="1405">
        <f>IF(ISERROR(VLOOKUP(CONCATENATE($B110,"-",$C110),IN_1A!$B$2:$AA$3000,10,FALSE))=TRUE,"",VLOOKUP(CONCATENATE($B110,"-",$C110),IN_1A!$B$2:$AA$3000,10,FALSE))</f>
        <v>0</v>
      </c>
      <c r="M110" s="1404">
        <f>IF(ISERROR(VLOOKUP(CONCATENATE($B110,"-",$C110),IN_1A!$B$2:$AA$3000,11,FALSE))=TRUE,"",VLOOKUP(CONCATENATE($B110,"-",$C110),IN_1A!$B$2:$AA$3000,11,FALSE))</f>
        <v>0</v>
      </c>
      <c r="N110" s="1405">
        <f>IF(ISERROR(VLOOKUP(CONCATENATE($B110,"-",$C110),IN_1A!$B$2:$AA$3000,12,FALSE))=TRUE,"",VLOOKUP(CONCATENATE($B110,"-",$C110),IN_1A!$B$2:$AA$3000,12,FALSE))</f>
        <v>0</v>
      </c>
      <c r="O110" s="1404">
        <f>IF(ISERROR(VLOOKUP(CONCATENATE($B110,"-",$C110),IN_1A!$B$2:$AA$3000,13,FALSE))=TRUE,"",VLOOKUP(CONCATENATE($B110,"-",$C110),IN_1A!$B$2:$AA$3000,13,FALSE))</f>
        <v>0</v>
      </c>
      <c r="P110" s="1405">
        <f>IF(ISERROR(VLOOKUP(CONCATENATE($B110,"-",$C110),IN_1A!$B$2:$AA$3000,14,FALSE))=TRUE,"",VLOOKUP(CONCATENATE($B110,"-",$C110),IN_1A!$B$2:$AA$3000,14,FALSE))</f>
        <v>0</v>
      </c>
      <c r="Q110" s="505">
        <f t="shared" si="10"/>
        <v>0</v>
      </c>
      <c r="R110" s="506">
        <f t="shared" si="10"/>
        <v>0</v>
      </c>
      <c r="S110" s="163" t="str">
        <f t="shared" si="13"/>
        <v/>
      </c>
    </row>
    <row r="111" spans="1:19" s="184" customFormat="1" ht="12" customHeight="1" thickBot="1" x14ac:dyDescent="0.3">
      <c r="A111" s="209" t="s">
        <v>785</v>
      </c>
      <c r="B111" s="218" t="s">
        <v>806</v>
      </c>
      <c r="C111" s="208" t="s">
        <v>847</v>
      </c>
      <c r="D111" s="1343" t="str">
        <f t="shared" si="11"/>
        <v/>
      </c>
      <c r="E111" s="1404">
        <f>IF(ISERROR(VLOOKUP(CONCATENATE($B111,"-",$C111),IN_1A!$B$2:$AA$3000,3,FALSE))=TRUE,"",VLOOKUP(CONCATENATE($B111,"-",$C111),IN_1A!$B$2:$AA$3000,3,FALSE))</f>
        <v>0</v>
      </c>
      <c r="F111" s="1405">
        <f>IF(ISERROR(VLOOKUP(CONCATENATE($B111,"-",$C111),IN_1A!$B$2:$AA$3000,4,FALSE))=TRUE,"",VLOOKUP(CONCATENATE($B111,"-",$C111),IN_1A!$B$2:$AA$3000,4,FALSE))</f>
        <v>0</v>
      </c>
      <c r="G111" s="1404">
        <f>IF(ISERROR(VLOOKUP(CONCATENATE($B111,"-",$C111),IN_1A!$B$2:$AA$3000,5,FALSE))=TRUE,"",VLOOKUP(CONCATENATE($B111,"-",$C111),IN_1A!$B$2:$AA$3000,5,FALSE))</f>
        <v>0</v>
      </c>
      <c r="H111" s="1405">
        <f>IF(ISERROR(VLOOKUP(CONCATENATE($B111,"-",$C111),IN_1A!$B$2:$AA$3000,6,FALSE))=TRUE,"",VLOOKUP(CONCATENATE($B111,"-",$C111),IN_1A!$B$2:$AA$3000,6,FALSE))</f>
        <v>0</v>
      </c>
      <c r="I111" s="1404">
        <f>IF(ISERROR(VLOOKUP(CONCATENATE($B111,"-",$C111),IN_1A!$B$2:$AA$3000,7,FALSE))=TRUE,"",VLOOKUP(CONCATENATE($B111,"-",$C111),IN_1A!$B$2:$AA$3000,7,FALSE))</f>
        <v>0</v>
      </c>
      <c r="J111" s="1405">
        <f>IF(ISERROR(VLOOKUP(CONCATENATE($B111,"-",$C111),IN_1A!$B$2:$AA$3000,8,FALSE))=TRUE,"",VLOOKUP(CONCATENATE($B111,"-",$C111),IN_1A!$B$2:$AA$3000,8,FALSE))</f>
        <v>0</v>
      </c>
      <c r="K111" s="1404">
        <f>IF(ISERROR(VLOOKUP(CONCATENATE($B111,"-",$C111),IN_1A!$B$2:$AA$3000,9,FALSE))=TRUE,"",VLOOKUP(CONCATENATE($B111,"-",$C111),IN_1A!$B$2:$AA$3000,9,FALSE))</f>
        <v>0</v>
      </c>
      <c r="L111" s="1405">
        <f>IF(ISERROR(VLOOKUP(CONCATENATE($B111,"-",$C111),IN_1A!$B$2:$AA$3000,10,FALSE))=TRUE,"",VLOOKUP(CONCATENATE($B111,"-",$C111),IN_1A!$B$2:$AA$3000,10,FALSE))</f>
        <v>0</v>
      </c>
      <c r="M111" s="1404">
        <f>IF(ISERROR(VLOOKUP(CONCATENATE($B111,"-",$C111),IN_1A!$B$2:$AA$3000,11,FALSE))=TRUE,"",VLOOKUP(CONCATENATE($B111,"-",$C111),IN_1A!$B$2:$AA$3000,11,FALSE))</f>
        <v>0</v>
      </c>
      <c r="N111" s="1405">
        <f>IF(ISERROR(VLOOKUP(CONCATENATE($B111,"-",$C111),IN_1A!$B$2:$AA$3000,12,FALSE))=TRUE,"",VLOOKUP(CONCATENATE($B111,"-",$C111),IN_1A!$B$2:$AA$3000,12,FALSE))</f>
        <v>0</v>
      </c>
      <c r="O111" s="1404">
        <f>IF(ISERROR(VLOOKUP(CONCATENATE($B111,"-",$C111),IN_1A!$B$2:$AA$3000,13,FALSE))=TRUE,"",VLOOKUP(CONCATENATE($B111,"-",$C111),IN_1A!$B$2:$AA$3000,13,FALSE))</f>
        <v>0</v>
      </c>
      <c r="P111" s="1405">
        <f>IF(ISERROR(VLOOKUP(CONCATENATE($B111,"-",$C111),IN_1A!$B$2:$AA$3000,14,FALSE))=TRUE,"",VLOOKUP(CONCATENATE($B111,"-",$C111),IN_1A!$B$2:$AA$3000,14,FALSE))</f>
        <v>0</v>
      </c>
      <c r="Q111" s="505">
        <f t="shared" si="10"/>
        <v>0</v>
      </c>
      <c r="R111" s="506">
        <f t="shared" si="10"/>
        <v>0</v>
      </c>
      <c r="S111" s="163" t="str">
        <f t="shared" si="13"/>
        <v/>
      </c>
    </row>
    <row r="112" spans="1:19" s="184" customFormat="1" ht="12" customHeight="1" thickBot="1" x14ac:dyDescent="0.3">
      <c r="A112" s="209" t="s">
        <v>787</v>
      </c>
      <c r="B112" s="207" t="s">
        <v>807</v>
      </c>
      <c r="C112" s="210" t="s">
        <v>847</v>
      </c>
      <c r="D112" s="1343" t="str">
        <f t="shared" si="11"/>
        <v/>
      </c>
      <c r="E112" s="1404">
        <f>IF(ISERROR(VLOOKUP(CONCATENATE($B112,"-",$C112),IN_1A!$B$2:$AA$3000,3,FALSE))=TRUE,"",VLOOKUP(CONCATENATE($B112,"-",$C112),IN_1A!$B$2:$AA$3000,3,FALSE))</f>
        <v>0</v>
      </c>
      <c r="F112" s="1405">
        <f>IF(ISERROR(VLOOKUP(CONCATENATE($B112,"-",$C112),IN_1A!$B$2:$AA$3000,4,FALSE))=TRUE,"",VLOOKUP(CONCATENATE($B112,"-",$C112),IN_1A!$B$2:$AA$3000,4,FALSE))</f>
        <v>0</v>
      </c>
      <c r="G112" s="1404">
        <f>IF(ISERROR(VLOOKUP(CONCATENATE($B112,"-",$C112),IN_1A!$B$2:$AA$3000,5,FALSE))=TRUE,"",VLOOKUP(CONCATENATE($B112,"-",$C112),IN_1A!$B$2:$AA$3000,5,FALSE))</f>
        <v>0</v>
      </c>
      <c r="H112" s="1405">
        <f>IF(ISERROR(VLOOKUP(CONCATENATE($B112,"-",$C112),IN_1A!$B$2:$AA$3000,6,FALSE))=TRUE,"",VLOOKUP(CONCATENATE($B112,"-",$C112),IN_1A!$B$2:$AA$3000,6,FALSE))</f>
        <v>0</v>
      </c>
      <c r="I112" s="1404">
        <f>IF(ISERROR(VLOOKUP(CONCATENATE($B112,"-",$C112),IN_1A!$B$2:$AA$3000,7,FALSE))=TRUE,"",VLOOKUP(CONCATENATE($B112,"-",$C112),IN_1A!$B$2:$AA$3000,7,FALSE))</f>
        <v>0</v>
      </c>
      <c r="J112" s="1405">
        <f>IF(ISERROR(VLOOKUP(CONCATENATE($B112,"-",$C112),IN_1A!$B$2:$AA$3000,8,FALSE))=TRUE,"",VLOOKUP(CONCATENATE($B112,"-",$C112),IN_1A!$B$2:$AA$3000,8,FALSE))</f>
        <v>0</v>
      </c>
      <c r="K112" s="1404">
        <f>IF(ISERROR(VLOOKUP(CONCATENATE($B112,"-",$C112),IN_1A!$B$2:$AA$3000,9,FALSE))=TRUE,"",VLOOKUP(CONCATENATE($B112,"-",$C112),IN_1A!$B$2:$AA$3000,9,FALSE))</f>
        <v>0</v>
      </c>
      <c r="L112" s="1405">
        <f>IF(ISERROR(VLOOKUP(CONCATENATE($B112,"-",$C112),IN_1A!$B$2:$AA$3000,10,FALSE))=TRUE,"",VLOOKUP(CONCATENATE($B112,"-",$C112),IN_1A!$B$2:$AA$3000,10,FALSE))</f>
        <v>0</v>
      </c>
      <c r="M112" s="1404">
        <f>IF(ISERROR(VLOOKUP(CONCATENATE($B112,"-",$C112),IN_1A!$B$2:$AA$3000,11,FALSE))=TRUE,"",VLOOKUP(CONCATENATE($B112,"-",$C112),IN_1A!$B$2:$AA$3000,11,FALSE))</f>
        <v>0</v>
      </c>
      <c r="N112" s="1405">
        <f>IF(ISERROR(VLOOKUP(CONCATENATE($B112,"-",$C112),IN_1A!$B$2:$AA$3000,12,FALSE))=TRUE,"",VLOOKUP(CONCATENATE($B112,"-",$C112),IN_1A!$B$2:$AA$3000,12,FALSE))</f>
        <v>0</v>
      </c>
      <c r="O112" s="1404">
        <f>IF(ISERROR(VLOOKUP(CONCATENATE($B112,"-",$C112),IN_1A!$B$2:$AA$3000,13,FALSE))=TRUE,"",VLOOKUP(CONCATENATE($B112,"-",$C112),IN_1A!$B$2:$AA$3000,13,FALSE))</f>
        <v>0</v>
      </c>
      <c r="P112" s="1405">
        <f>IF(ISERROR(VLOOKUP(CONCATENATE($B112,"-",$C112),IN_1A!$B$2:$AA$3000,14,FALSE))=TRUE,"",VLOOKUP(CONCATENATE($B112,"-",$C112),IN_1A!$B$2:$AA$3000,14,FALSE))</f>
        <v>0</v>
      </c>
      <c r="Q112" s="505">
        <f t="shared" si="10"/>
        <v>0</v>
      </c>
      <c r="R112" s="506">
        <f t="shared" si="10"/>
        <v>0</v>
      </c>
      <c r="S112" s="163" t="str">
        <f t="shared" si="13"/>
        <v/>
      </c>
    </row>
    <row r="113" spans="1:19" s="184" customFormat="1" ht="12" customHeight="1" thickBot="1" x14ac:dyDescent="0.3">
      <c r="A113" s="209" t="s">
        <v>789</v>
      </c>
      <c r="B113" s="207" t="s">
        <v>808</v>
      </c>
      <c r="C113" s="210" t="s">
        <v>847</v>
      </c>
      <c r="D113" s="1343" t="str">
        <f t="shared" si="11"/>
        <v/>
      </c>
      <c r="E113" s="1404">
        <f>IF(ISERROR(VLOOKUP(CONCATENATE($B113,"-",$C113),IN_1A!$B$2:$AA$3000,3,FALSE))=TRUE,"",VLOOKUP(CONCATENATE($B113,"-",$C113),IN_1A!$B$2:$AA$3000,3,FALSE))</f>
        <v>0</v>
      </c>
      <c r="F113" s="1405">
        <f>IF(ISERROR(VLOOKUP(CONCATENATE($B113,"-",$C113),IN_1A!$B$2:$AA$3000,4,FALSE))=TRUE,"",VLOOKUP(CONCATENATE($B113,"-",$C113),IN_1A!$B$2:$AA$3000,4,FALSE))</f>
        <v>0</v>
      </c>
      <c r="G113" s="1404">
        <f>IF(ISERROR(VLOOKUP(CONCATENATE($B113,"-",$C113),IN_1A!$B$2:$AA$3000,5,FALSE))=TRUE,"",VLOOKUP(CONCATENATE($B113,"-",$C113),IN_1A!$B$2:$AA$3000,5,FALSE))</f>
        <v>0</v>
      </c>
      <c r="H113" s="1405">
        <f>IF(ISERROR(VLOOKUP(CONCATENATE($B113,"-",$C113),IN_1A!$B$2:$AA$3000,6,FALSE))=TRUE,"",VLOOKUP(CONCATENATE($B113,"-",$C113),IN_1A!$B$2:$AA$3000,6,FALSE))</f>
        <v>0</v>
      </c>
      <c r="I113" s="1404">
        <f>IF(ISERROR(VLOOKUP(CONCATENATE($B113,"-",$C113),IN_1A!$B$2:$AA$3000,7,FALSE))=TRUE,"",VLOOKUP(CONCATENATE($B113,"-",$C113),IN_1A!$B$2:$AA$3000,7,FALSE))</f>
        <v>0</v>
      </c>
      <c r="J113" s="1405">
        <f>IF(ISERROR(VLOOKUP(CONCATENATE($B113,"-",$C113),IN_1A!$B$2:$AA$3000,8,FALSE))=TRUE,"",VLOOKUP(CONCATENATE($B113,"-",$C113),IN_1A!$B$2:$AA$3000,8,FALSE))</f>
        <v>0</v>
      </c>
      <c r="K113" s="1404">
        <f>IF(ISERROR(VLOOKUP(CONCATENATE($B113,"-",$C113),IN_1A!$B$2:$AA$3000,9,FALSE))=TRUE,"",VLOOKUP(CONCATENATE($B113,"-",$C113),IN_1A!$B$2:$AA$3000,9,FALSE))</f>
        <v>0</v>
      </c>
      <c r="L113" s="1405">
        <f>IF(ISERROR(VLOOKUP(CONCATENATE($B113,"-",$C113),IN_1A!$B$2:$AA$3000,10,FALSE))=TRUE,"",VLOOKUP(CONCATENATE($B113,"-",$C113),IN_1A!$B$2:$AA$3000,10,FALSE))</f>
        <v>0</v>
      </c>
      <c r="M113" s="1404">
        <f>IF(ISERROR(VLOOKUP(CONCATENATE($B113,"-",$C113),IN_1A!$B$2:$AA$3000,11,FALSE))=TRUE,"",VLOOKUP(CONCATENATE($B113,"-",$C113),IN_1A!$B$2:$AA$3000,11,FALSE))</f>
        <v>0</v>
      </c>
      <c r="N113" s="1405">
        <f>IF(ISERROR(VLOOKUP(CONCATENATE($B113,"-",$C113),IN_1A!$B$2:$AA$3000,12,FALSE))=TRUE,"",VLOOKUP(CONCATENATE($B113,"-",$C113),IN_1A!$B$2:$AA$3000,12,FALSE))</f>
        <v>0</v>
      </c>
      <c r="O113" s="1404">
        <f>IF(ISERROR(VLOOKUP(CONCATENATE($B113,"-",$C113),IN_1A!$B$2:$AA$3000,13,FALSE))=TRUE,"",VLOOKUP(CONCATENATE($B113,"-",$C113),IN_1A!$B$2:$AA$3000,13,FALSE))</f>
        <v>0</v>
      </c>
      <c r="P113" s="1405">
        <f>IF(ISERROR(VLOOKUP(CONCATENATE($B113,"-",$C113),IN_1A!$B$2:$AA$3000,14,FALSE))=TRUE,"",VLOOKUP(CONCATENATE($B113,"-",$C113),IN_1A!$B$2:$AA$3000,14,FALSE))</f>
        <v>0</v>
      </c>
      <c r="Q113" s="505">
        <f t="shared" si="10"/>
        <v>0</v>
      </c>
      <c r="R113" s="506">
        <f t="shared" si="10"/>
        <v>0</v>
      </c>
      <c r="S113" s="163" t="str">
        <f t="shared" si="13"/>
        <v/>
      </c>
    </row>
    <row r="114" spans="1:19" s="164" customFormat="1" ht="10.75" thickBot="1" x14ac:dyDescent="0.3">
      <c r="A114" s="209" t="s">
        <v>791</v>
      </c>
      <c r="B114" s="207" t="s">
        <v>809</v>
      </c>
      <c r="C114" s="210" t="s">
        <v>847</v>
      </c>
      <c r="D114" s="1343" t="str">
        <f t="shared" si="11"/>
        <v/>
      </c>
      <c r="E114" s="1404">
        <f>IF(ISERROR(VLOOKUP(CONCATENATE($B114,"-",$C114),IN_1A!$B$2:$AA$3000,3,FALSE))=TRUE,"",VLOOKUP(CONCATENATE($B114,"-",$C114),IN_1A!$B$2:$AA$3000,3,FALSE))</f>
        <v>0</v>
      </c>
      <c r="F114" s="1405">
        <f>IF(ISERROR(VLOOKUP(CONCATENATE($B114,"-",$C114),IN_1A!$B$2:$AA$3000,4,FALSE))=TRUE,"",VLOOKUP(CONCATENATE($B114,"-",$C114),IN_1A!$B$2:$AA$3000,4,FALSE))</f>
        <v>0</v>
      </c>
      <c r="G114" s="1404">
        <f>IF(ISERROR(VLOOKUP(CONCATENATE($B114,"-",$C114),IN_1A!$B$2:$AA$3000,5,FALSE))=TRUE,"",VLOOKUP(CONCATENATE($B114,"-",$C114),IN_1A!$B$2:$AA$3000,5,FALSE))</f>
        <v>0</v>
      </c>
      <c r="H114" s="1405">
        <f>IF(ISERROR(VLOOKUP(CONCATENATE($B114,"-",$C114),IN_1A!$B$2:$AA$3000,6,FALSE))=TRUE,"",VLOOKUP(CONCATENATE($B114,"-",$C114),IN_1A!$B$2:$AA$3000,6,FALSE))</f>
        <v>0</v>
      </c>
      <c r="I114" s="1404">
        <f>IF(ISERROR(VLOOKUP(CONCATENATE($B114,"-",$C114),IN_1A!$B$2:$AA$3000,7,FALSE))=TRUE,"",VLOOKUP(CONCATENATE($B114,"-",$C114),IN_1A!$B$2:$AA$3000,7,FALSE))</f>
        <v>0</v>
      </c>
      <c r="J114" s="1405">
        <f>IF(ISERROR(VLOOKUP(CONCATENATE($B114,"-",$C114),IN_1A!$B$2:$AA$3000,8,FALSE))=TRUE,"",VLOOKUP(CONCATENATE($B114,"-",$C114),IN_1A!$B$2:$AA$3000,8,FALSE))</f>
        <v>0</v>
      </c>
      <c r="K114" s="1404">
        <f>IF(ISERROR(VLOOKUP(CONCATENATE($B114,"-",$C114),IN_1A!$B$2:$AA$3000,9,FALSE))=TRUE,"",VLOOKUP(CONCATENATE($B114,"-",$C114),IN_1A!$B$2:$AA$3000,9,FALSE))</f>
        <v>0</v>
      </c>
      <c r="L114" s="1405">
        <f>IF(ISERROR(VLOOKUP(CONCATENATE($B114,"-",$C114),IN_1A!$B$2:$AA$3000,10,FALSE))=TRUE,"",VLOOKUP(CONCATENATE($B114,"-",$C114),IN_1A!$B$2:$AA$3000,10,FALSE))</f>
        <v>0</v>
      </c>
      <c r="M114" s="1404">
        <f>IF(ISERROR(VLOOKUP(CONCATENATE($B114,"-",$C114),IN_1A!$B$2:$AA$3000,11,FALSE))=TRUE,"",VLOOKUP(CONCATENATE($B114,"-",$C114),IN_1A!$B$2:$AA$3000,11,FALSE))</f>
        <v>0</v>
      </c>
      <c r="N114" s="1405">
        <f>IF(ISERROR(VLOOKUP(CONCATENATE($B114,"-",$C114),IN_1A!$B$2:$AA$3000,12,FALSE))=TRUE,"",VLOOKUP(CONCATENATE($B114,"-",$C114),IN_1A!$B$2:$AA$3000,12,FALSE))</f>
        <v>0</v>
      </c>
      <c r="O114" s="1404">
        <f>IF(ISERROR(VLOOKUP(CONCATENATE($B114,"-",$C114),IN_1A!$B$2:$AA$3000,13,FALSE))=TRUE,"",VLOOKUP(CONCATENATE($B114,"-",$C114),IN_1A!$B$2:$AA$3000,13,FALSE))</f>
        <v>0</v>
      </c>
      <c r="P114" s="1405">
        <f>IF(ISERROR(VLOOKUP(CONCATENATE($B114,"-",$C114),IN_1A!$B$2:$AA$3000,14,FALSE))=TRUE,"",VLOOKUP(CONCATENATE($B114,"-",$C114),IN_1A!$B$2:$AA$3000,14,FALSE))</f>
        <v>0</v>
      </c>
      <c r="Q114" s="505">
        <f t="shared" si="10"/>
        <v>0</v>
      </c>
      <c r="R114" s="506">
        <f t="shared" si="10"/>
        <v>0</v>
      </c>
      <c r="S114" s="163" t="str">
        <f t="shared" si="13"/>
        <v/>
      </c>
    </row>
    <row r="115" spans="1:19" s="184" customFormat="1" ht="12" customHeight="1" thickBot="1" x14ac:dyDescent="0.3">
      <c r="A115" s="209" t="s">
        <v>793</v>
      </c>
      <c r="B115" s="207" t="s">
        <v>810</v>
      </c>
      <c r="C115" s="210" t="s">
        <v>847</v>
      </c>
      <c r="D115" s="1343" t="str">
        <f t="shared" si="11"/>
        <v/>
      </c>
      <c r="E115" s="1404">
        <f>IF(ISERROR(VLOOKUP(CONCATENATE($B115,"-",$C115),IN_1A!$B$2:$AA$3000,3,FALSE))=TRUE,"",VLOOKUP(CONCATENATE($B115,"-",$C115),IN_1A!$B$2:$AA$3000,3,FALSE))</f>
        <v>0</v>
      </c>
      <c r="F115" s="1405">
        <f>IF(ISERROR(VLOOKUP(CONCATENATE($B115,"-",$C115),IN_1A!$B$2:$AA$3000,4,FALSE))=TRUE,"",VLOOKUP(CONCATENATE($B115,"-",$C115),IN_1A!$B$2:$AA$3000,4,FALSE))</f>
        <v>0</v>
      </c>
      <c r="G115" s="1404">
        <f>IF(ISERROR(VLOOKUP(CONCATENATE($B115,"-",$C115),IN_1A!$B$2:$AA$3000,5,FALSE))=TRUE,"",VLOOKUP(CONCATENATE($B115,"-",$C115),IN_1A!$B$2:$AA$3000,5,FALSE))</f>
        <v>0</v>
      </c>
      <c r="H115" s="1405">
        <f>IF(ISERROR(VLOOKUP(CONCATENATE($B115,"-",$C115),IN_1A!$B$2:$AA$3000,6,FALSE))=TRUE,"",VLOOKUP(CONCATENATE($B115,"-",$C115),IN_1A!$B$2:$AA$3000,6,FALSE))</f>
        <v>0</v>
      </c>
      <c r="I115" s="1404">
        <f>IF(ISERROR(VLOOKUP(CONCATENATE($B115,"-",$C115),IN_1A!$B$2:$AA$3000,7,FALSE))=TRUE,"",VLOOKUP(CONCATENATE($B115,"-",$C115),IN_1A!$B$2:$AA$3000,7,FALSE))</f>
        <v>0</v>
      </c>
      <c r="J115" s="1405">
        <f>IF(ISERROR(VLOOKUP(CONCATENATE($B115,"-",$C115),IN_1A!$B$2:$AA$3000,8,FALSE))=TRUE,"",VLOOKUP(CONCATENATE($B115,"-",$C115),IN_1A!$B$2:$AA$3000,8,FALSE))</f>
        <v>0</v>
      </c>
      <c r="K115" s="1404">
        <f>IF(ISERROR(VLOOKUP(CONCATENATE($B115,"-",$C115),IN_1A!$B$2:$AA$3000,9,FALSE))=TRUE,"",VLOOKUP(CONCATENATE($B115,"-",$C115),IN_1A!$B$2:$AA$3000,9,FALSE))</f>
        <v>0</v>
      </c>
      <c r="L115" s="1405">
        <f>IF(ISERROR(VLOOKUP(CONCATENATE($B115,"-",$C115),IN_1A!$B$2:$AA$3000,10,FALSE))=TRUE,"",VLOOKUP(CONCATENATE($B115,"-",$C115),IN_1A!$B$2:$AA$3000,10,FALSE))</f>
        <v>0</v>
      </c>
      <c r="M115" s="1404">
        <f>IF(ISERROR(VLOOKUP(CONCATENATE($B115,"-",$C115),IN_1A!$B$2:$AA$3000,11,FALSE))=TRUE,"",VLOOKUP(CONCATENATE($B115,"-",$C115),IN_1A!$B$2:$AA$3000,11,FALSE))</f>
        <v>0</v>
      </c>
      <c r="N115" s="1405">
        <f>IF(ISERROR(VLOOKUP(CONCATENATE($B115,"-",$C115),IN_1A!$B$2:$AA$3000,12,FALSE))=TRUE,"",VLOOKUP(CONCATENATE($B115,"-",$C115),IN_1A!$B$2:$AA$3000,12,FALSE))</f>
        <v>0</v>
      </c>
      <c r="O115" s="1404">
        <f>IF(ISERROR(VLOOKUP(CONCATENATE($B115,"-",$C115),IN_1A!$B$2:$AA$3000,13,FALSE))=TRUE,"",VLOOKUP(CONCATENATE($B115,"-",$C115),IN_1A!$B$2:$AA$3000,13,FALSE))</f>
        <v>0</v>
      </c>
      <c r="P115" s="1405">
        <f>IF(ISERROR(VLOOKUP(CONCATENATE($B115,"-",$C115),IN_1A!$B$2:$AA$3000,14,FALSE))=TRUE,"",VLOOKUP(CONCATENATE($B115,"-",$C115),IN_1A!$B$2:$AA$3000,14,FALSE))</f>
        <v>0</v>
      </c>
      <c r="Q115" s="505">
        <f t="shared" si="10"/>
        <v>0</v>
      </c>
      <c r="R115" s="506">
        <f t="shared" si="10"/>
        <v>0</v>
      </c>
      <c r="S115" s="163" t="str">
        <f t="shared" si="13"/>
        <v/>
      </c>
    </row>
    <row r="116" spans="1:19" s="184" customFormat="1" ht="12" customHeight="1" thickBot="1" x14ac:dyDescent="0.3">
      <c r="A116" s="209" t="s">
        <v>795</v>
      </c>
      <c r="B116" s="207" t="s">
        <v>811</v>
      </c>
      <c r="C116" s="210" t="s">
        <v>847</v>
      </c>
      <c r="D116" s="1343" t="str">
        <f t="shared" si="11"/>
        <v/>
      </c>
      <c r="E116" s="1404">
        <f>IF(ISERROR(VLOOKUP(CONCATENATE($B116,"-",$C116),IN_1A!$B$2:$AA$3000,3,FALSE))=TRUE,"",VLOOKUP(CONCATENATE($B116,"-",$C116),IN_1A!$B$2:$AA$3000,3,FALSE))</f>
        <v>0</v>
      </c>
      <c r="F116" s="1405">
        <f>IF(ISERROR(VLOOKUP(CONCATENATE($B116,"-",$C116),IN_1A!$B$2:$AA$3000,4,FALSE))=TRUE,"",VLOOKUP(CONCATENATE($B116,"-",$C116),IN_1A!$B$2:$AA$3000,4,FALSE))</f>
        <v>0</v>
      </c>
      <c r="G116" s="1404">
        <f>IF(ISERROR(VLOOKUP(CONCATENATE($B116,"-",$C116),IN_1A!$B$2:$AA$3000,5,FALSE))=TRUE,"",VLOOKUP(CONCATENATE($B116,"-",$C116),IN_1A!$B$2:$AA$3000,5,FALSE))</f>
        <v>0</v>
      </c>
      <c r="H116" s="1405">
        <f>IF(ISERROR(VLOOKUP(CONCATENATE($B116,"-",$C116),IN_1A!$B$2:$AA$3000,6,FALSE))=TRUE,"",VLOOKUP(CONCATENATE($B116,"-",$C116),IN_1A!$B$2:$AA$3000,6,FALSE))</f>
        <v>0</v>
      </c>
      <c r="I116" s="1404">
        <f>IF(ISERROR(VLOOKUP(CONCATENATE($B116,"-",$C116),IN_1A!$B$2:$AA$3000,7,FALSE))=TRUE,"",VLOOKUP(CONCATENATE($B116,"-",$C116),IN_1A!$B$2:$AA$3000,7,FALSE))</f>
        <v>0</v>
      </c>
      <c r="J116" s="1405">
        <f>IF(ISERROR(VLOOKUP(CONCATENATE($B116,"-",$C116),IN_1A!$B$2:$AA$3000,8,FALSE))=TRUE,"",VLOOKUP(CONCATENATE($B116,"-",$C116),IN_1A!$B$2:$AA$3000,8,FALSE))</f>
        <v>0</v>
      </c>
      <c r="K116" s="1404">
        <f>IF(ISERROR(VLOOKUP(CONCATENATE($B116,"-",$C116),IN_1A!$B$2:$AA$3000,9,FALSE))=TRUE,"",VLOOKUP(CONCATENATE($B116,"-",$C116),IN_1A!$B$2:$AA$3000,9,FALSE))</f>
        <v>0</v>
      </c>
      <c r="L116" s="1405">
        <f>IF(ISERROR(VLOOKUP(CONCATENATE($B116,"-",$C116),IN_1A!$B$2:$AA$3000,10,FALSE))=TRUE,"",VLOOKUP(CONCATENATE($B116,"-",$C116),IN_1A!$B$2:$AA$3000,10,FALSE))</f>
        <v>0</v>
      </c>
      <c r="M116" s="1404">
        <f>IF(ISERROR(VLOOKUP(CONCATENATE($B116,"-",$C116),IN_1A!$B$2:$AA$3000,11,FALSE))=TRUE,"",VLOOKUP(CONCATENATE($B116,"-",$C116),IN_1A!$B$2:$AA$3000,11,FALSE))</f>
        <v>0</v>
      </c>
      <c r="N116" s="1405">
        <f>IF(ISERROR(VLOOKUP(CONCATENATE($B116,"-",$C116),IN_1A!$B$2:$AA$3000,12,FALSE))=TRUE,"",VLOOKUP(CONCATENATE($B116,"-",$C116),IN_1A!$B$2:$AA$3000,12,FALSE))</f>
        <v>0</v>
      </c>
      <c r="O116" s="1404">
        <f>IF(ISERROR(VLOOKUP(CONCATENATE($B116,"-",$C116),IN_1A!$B$2:$AA$3000,13,FALSE))=TRUE,"",VLOOKUP(CONCATENATE($B116,"-",$C116),IN_1A!$B$2:$AA$3000,13,FALSE))</f>
        <v>0</v>
      </c>
      <c r="P116" s="1405">
        <f>IF(ISERROR(VLOOKUP(CONCATENATE($B116,"-",$C116),IN_1A!$B$2:$AA$3000,14,FALSE))=TRUE,"",VLOOKUP(CONCATENATE($B116,"-",$C116),IN_1A!$B$2:$AA$3000,14,FALSE))</f>
        <v>0</v>
      </c>
      <c r="Q116" s="505">
        <f t="shared" si="10"/>
        <v>0</v>
      </c>
      <c r="R116" s="506">
        <f t="shared" si="10"/>
        <v>0</v>
      </c>
      <c r="S116" s="163" t="str">
        <f t="shared" si="13"/>
        <v/>
      </c>
    </row>
    <row r="117" spans="1:19" s="184" customFormat="1" ht="12" customHeight="1" thickBot="1" x14ac:dyDescent="0.3">
      <c r="A117" s="209" t="s">
        <v>797</v>
      </c>
      <c r="B117" s="207" t="s">
        <v>812</v>
      </c>
      <c r="C117" s="210" t="s">
        <v>847</v>
      </c>
      <c r="D117" s="1343" t="str">
        <f t="shared" si="11"/>
        <v/>
      </c>
      <c r="E117" s="1404">
        <f>IF(ISERROR(VLOOKUP(CONCATENATE($B117,"-",$C117),IN_1A!$B$2:$AA$3000,3,FALSE))=TRUE,"",VLOOKUP(CONCATENATE($B117,"-",$C117),IN_1A!$B$2:$AA$3000,3,FALSE))</f>
        <v>0</v>
      </c>
      <c r="F117" s="1405">
        <f>IF(ISERROR(VLOOKUP(CONCATENATE($B117,"-",$C117),IN_1A!$B$2:$AA$3000,4,FALSE))=TRUE,"",VLOOKUP(CONCATENATE($B117,"-",$C117),IN_1A!$B$2:$AA$3000,4,FALSE))</f>
        <v>0</v>
      </c>
      <c r="G117" s="1404">
        <f>IF(ISERROR(VLOOKUP(CONCATENATE($B117,"-",$C117),IN_1A!$B$2:$AA$3000,5,FALSE))=TRUE,"",VLOOKUP(CONCATENATE($B117,"-",$C117),IN_1A!$B$2:$AA$3000,5,FALSE))</f>
        <v>0</v>
      </c>
      <c r="H117" s="1405">
        <f>IF(ISERROR(VLOOKUP(CONCATENATE($B117,"-",$C117),IN_1A!$B$2:$AA$3000,6,FALSE))=TRUE,"",VLOOKUP(CONCATENATE($B117,"-",$C117),IN_1A!$B$2:$AA$3000,6,FALSE))</f>
        <v>0</v>
      </c>
      <c r="I117" s="1404">
        <f>IF(ISERROR(VLOOKUP(CONCATENATE($B117,"-",$C117),IN_1A!$B$2:$AA$3000,7,FALSE))=TRUE,"",VLOOKUP(CONCATENATE($B117,"-",$C117),IN_1A!$B$2:$AA$3000,7,FALSE))</f>
        <v>0</v>
      </c>
      <c r="J117" s="1405">
        <f>IF(ISERROR(VLOOKUP(CONCATENATE($B117,"-",$C117),IN_1A!$B$2:$AA$3000,8,FALSE))=TRUE,"",VLOOKUP(CONCATENATE($B117,"-",$C117),IN_1A!$B$2:$AA$3000,8,FALSE))</f>
        <v>0</v>
      </c>
      <c r="K117" s="1404">
        <f>IF(ISERROR(VLOOKUP(CONCATENATE($B117,"-",$C117),IN_1A!$B$2:$AA$3000,9,FALSE))=TRUE,"",VLOOKUP(CONCATENATE($B117,"-",$C117),IN_1A!$B$2:$AA$3000,9,FALSE))</f>
        <v>0</v>
      </c>
      <c r="L117" s="1405">
        <f>IF(ISERROR(VLOOKUP(CONCATENATE($B117,"-",$C117),IN_1A!$B$2:$AA$3000,10,FALSE))=TRUE,"",VLOOKUP(CONCATENATE($B117,"-",$C117),IN_1A!$B$2:$AA$3000,10,FALSE))</f>
        <v>0</v>
      </c>
      <c r="M117" s="1404">
        <f>IF(ISERROR(VLOOKUP(CONCATENATE($B117,"-",$C117),IN_1A!$B$2:$AA$3000,11,FALSE))=TRUE,"",VLOOKUP(CONCATENATE($B117,"-",$C117),IN_1A!$B$2:$AA$3000,11,FALSE))</f>
        <v>0</v>
      </c>
      <c r="N117" s="1405">
        <f>IF(ISERROR(VLOOKUP(CONCATENATE($B117,"-",$C117),IN_1A!$B$2:$AA$3000,12,FALSE))=TRUE,"",VLOOKUP(CONCATENATE($B117,"-",$C117),IN_1A!$B$2:$AA$3000,12,FALSE))</f>
        <v>0</v>
      </c>
      <c r="O117" s="1404">
        <f>IF(ISERROR(VLOOKUP(CONCATENATE($B117,"-",$C117),IN_1A!$B$2:$AA$3000,13,FALSE))=TRUE,"",VLOOKUP(CONCATENATE($B117,"-",$C117),IN_1A!$B$2:$AA$3000,13,FALSE))</f>
        <v>0</v>
      </c>
      <c r="P117" s="1405">
        <f>IF(ISERROR(VLOOKUP(CONCATENATE($B117,"-",$C117),IN_1A!$B$2:$AA$3000,14,FALSE))=TRUE,"",VLOOKUP(CONCATENATE($B117,"-",$C117),IN_1A!$B$2:$AA$3000,14,FALSE))</f>
        <v>0</v>
      </c>
      <c r="Q117" s="505">
        <f t="shared" si="10"/>
        <v>0</v>
      </c>
      <c r="R117" s="506">
        <f t="shared" si="10"/>
        <v>0</v>
      </c>
      <c r="S117" s="163" t="str">
        <f t="shared" si="13"/>
        <v/>
      </c>
    </row>
    <row r="118" spans="1:19" s="184" customFormat="1" ht="12" customHeight="1" thickBot="1" x14ac:dyDescent="0.3">
      <c r="A118" s="211" t="s">
        <v>799</v>
      </c>
      <c r="B118" s="212" t="s">
        <v>813</v>
      </c>
      <c r="C118" s="213" t="s">
        <v>847</v>
      </c>
      <c r="D118" s="1344" t="str">
        <f t="shared" si="11"/>
        <v/>
      </c>
      <c r="E118" s="1406">
        <f>IF(ISERROR(VLOOKUP(CONCATENATE($B118,"-",$C118),IN_1A!$B$2:$AA$3000,3,FALSE))=TRUE,"",VLOOKUP(CONCATENATE($B118,"-",$C118),IN_1A!$B$2:$AA$3000,3,FALSE))</f>
        <v>0</v>
      </c>
      <c r="F118" s="1407">
        <f>IF(ISERROR(VLOOKUP(CONCATENATE($B118,"-",$C118),IN_1A!$B$2:$AA$3000,4,FALSE))=TRUE,"",VLOOKUP(CONCATENATE($B118,"-",$C118),IN_1A!$B$2:$AA$3000,4,FALSE))</f>
        <v>0</v>
      </c>
      <c r="G118" s="1406">
        <f>IF(ISERROR(VLOOKUP(CONCATENATE($B118,"-",$C118),IN_1A!$B$2:$AA$3000,5,FALSE))=TRUE,"",VLOOKUP(CONCATENATE($B118,"-",$C118),IN_1A!$B$2:$AA$3000,5,FALSE))</f>
        <v>0</v>
      </c>
      <c r="H118" s="1407">
        <f>IF(ISERROR(VLOOKUP(CONCATENATE($B118,"-",$C118),IN_1A!$B$2:$AA$3000,6,FALSE))=TRUE,"",VLOOKUP(CONCATENATE($B118,"-",$C118),IN_1A!$B$2:$AA$3000,6,FALSE))</f>
        <v>0</v>
      </c>
      <c r="I118" s="1406">
        <f>IF(ISERROR(VLOOKUP(CONCATENATE($B118,"-",$C118),IN_1A!$B$2:$AA$3000,7,FALSE))=TRUE,"",VLOOKUP(CONCATENATE($B118,"-",$C118),IN_1A!$B$2:$AA$3000,7,FALSE))</f>
        <v>0</v>
      </c>
      <c r="J118" s="1407">
        <f>IF(ISERROR(VLOOKUP(CONCATENATE($B118,"-",$C118),IN_1A!$B$2:$AA$3000,8,FALSE))=TRUE,"",VLOOKUP(CONCATENATE($B118,"-",$C118),IN_1A!$B$2:$AA$3000,8,FALSE))</f>
        <v>0</v>
      </c>
      <c r="K118" s="1406">
        <f>IF(ISERROR(VLOOKUP(CONCATENATE($B118,"-",$C118),IN_1A!$B$2:$AA$3000,9,FALSE))=TRUE,"",VLOOKUP(CONCATENATE($B118,"-",$C118),IN_1A!$B$2:$AA$3000,9,FALSE))</f>
        <v>0</v>
      </c>
      <c r="L118" s="1407">
        <f>IF(ISERROR(VLOOKUP(CONCATENATE($B118,"-",$C118),IN_1A!$B$2:$AA$3000,10,FALSE))=TRUE,"",VLOOKUP(CONCATENATE($B118,"-",$C118),IN_1A!$B$2:$AA$3000,10,FALSE))</f>
        <v>0</v>
      </c>
      <c r="M118" s="1406">
        <f>IF(ISERROR(VLOOKUP(CONCATENATE($B118,"-",$C118),IN_1A!$B$2:$AA$3000,11,FALSE))=TRUE,"",VLOOKUP(CONCATENATE($B118,"-",$C118),IN_1A!$B$2:$AA$3000,11,FALSE))</f>
        <v>0</v>
      </c>
      <c r="N118" s="1407">
        <f>IF(ISERROR(VLOOKUP(CONCATENATE($B118,"-",$C118),IN_1A!$B$2:$AA$3000,12,FALSE))=TRUE,"",VLOOKUP(CONCATENATE($B118,"-",$C118),IN_1A!$B$2:$AA$3000,12,FALSE))</f>
        <v>0</v>
      </c>
      <c r="O118" s="1406">
        <f>IF(ISERROR(VLOOKUP(CONCATENATE($B118,"-",$C118),IN_1A!$B$2:$AA$3000,13,FALSE))=TRUE,"",VLOOKUP(CONCATENATE($B118,"-",$C118),IN_1A!$B$2:$AA$3000,13,FALSE))</f>
        <v>0</v>
      </c>
      <c r="P118" s="1407">
        <f>IF(ISERROR(VLOOKUP(CONCATENATE($B118,"-",$C118),IN_1A!$B$2:$AA$3000,14,FALSE))=TRUE,"",VLOOKUP(CONCATENATE($B118,"-",$C118),IN_1A!$B$2:$AA$3000,14,FALSE))</f>
        <v>0</v>
      </c>
      <c r="Q118" s="507">
        <f t="shared" si="10"/>
        <v>0</v>
      </c>
      <c r="R118" s="508">
        <f t="shared" si="10"/>
        <v>0</v>
      </c>
      <c r="S118" s="163" t="str">
        <f t="shared" si="13"/>
        <v/>
      </c>
    </row>
    <row r="119" spans="1:19" s="2483" customFormat="1" ht="12" customHeight="1" thickBot="1" x14ac:dyDescent="0.3">
      <c r="A119" s="2490" t="s">
        <v>814</v>
      </c>
      <c r="B119" s="2481"/>
      <c r="C119" s="2482"/>
      <c r="D119" s="1348"/>
      <c r="E119" s="509"/>
      <c r="F119" s="509"/>
      <c r="G119" s="509"/>
      <c r="H119" s="509"/>
      <c r="I119" s="509"/>
      <c r="J119" s="509"/>
      <c r="K119" s="509"/>
      <c r="L119" s="509"/>
      <c r="M119" s="509"/>
      <c r="N119" s="509"/>
      <c r="O119" s="509"/>
      <c r="P119" s="509"/>
      <c r="Q119" s="509"/>
      <c r="R119" s="510"/>
      <c r="S119" s="659" t="str">
        <f t="shared" si="13"/>
        <v/>
      </c>
    </row>
    <row r="120" spans="1:19" s="2483" customFormat="1" ht="12" customHeight="1" thickBot="1" x14ac:dyDescent="0.3">
      <c r="A120" s="2472" t="s">
        <v>755</v>
      </c>
      <c r="B120" s="2481"/>
      <c r="C120" s="2482"/>
      <c r="D120" s="1349"/>
      <c r="E120" s="509"/>
      <c r="F120" s="509"/>
      <c r="G120" s="509"/>
      <c r="H120" s="509"/>
      <c r="I120" s="509"/>
      <c r="J120" s="509"/>
      <c r="K120" s="509"/>
      <c r="L120" s="509"/>
      <c r="M120" s="509"/>
      <c r="N120" s="509"/>
      <c r="O120" s="509"/>
      <c r="P120" s="509"/>
      <c r="Q120" s="509"/>
      <c r="R120" s="510"/>
      <c r="S120" s="659" t="str">
        <f t="shared" si="13"/>
        <v/>
      </c>
    </row>
    <row r="121" spans="1:19" s="164" customFormat="1" ht="10.75" thickBot="1" x14ac:dyDescent="0.3">
      <c r="A121" s="206" t="s">
        <v>815</v>
      </c>
      <c r="B121" s="214" t="s">
        <v>816</v>
      </c>
      <c r="C121" s="215" t="s">
        <v>847</v>
      </c>
      <c r="D121" s="1346" t="str">
        <f t="shared" ref="D121:D129" si="14">CONCATENATE(D$79)</f>
        <v/>
      </c>
      <c r="E121" s="1402">
        <f>IF(ISERROR(VLOOKUP(CONCATENATE($B121,"-",$C121),IN_1A!$B$2:$AA$3000,3,FALSE))=TRUE,"",VLOOKUP(CONCATENATE($B121,"-",$C121),IN_1A!$B$2:$AA$3000,3,FALSE))</f>
        <v>0</v>
      </c>
      <c r="F121" s="1403">
        <f>IF(ISERROR(VLOOKUP(CONCATENATE($B121,"-",$C121),IN_1A!$B$2:$AA$3000,4,FALSE))=TRUE,"",VLOOKUP(CONCATENATE($B121,"-",$C121),IN_1A!$B$2:$AA$3000,4,FALSE))</f>
        <v>0</v>
      </c>
      <c r="G121" s="1402">
        <f>IF(ISERROR(VLOOKUP(CONCATENATE($B121,"-",$C121),IN_1A!$B$2:$AA$3000,5,FALSE))=TRUE,"",VLOOKUP(CONCATENATE($B121,"-",$C121),IN_1A!$B$2:$AA$3000,5,FALSE))</f>
        <v>0</v>
      </c>
      <c r="H121" s="1403">
        <f>IF(ISERROR(VLOOKUP(CONCATENATE($B121,"-",$C121),IN_1A!$B$2:$AA$3000,6,FALSE))=TRUE,"",VLOOKUP(CONCATENATE($B121,"-",$C121),IN_1A!$B$2:$AA$3000,6,FALSE))</f>
        <v>0</v>
      </c>
      <c r="I121" s="1402">
        <f>IF(ISERROR(VLOOKUP(CONCATENATE($B121,"-",$C121),IN_1A!$B$2:$AA$3000,7,FALSE))=TRUE,"",VLOOKUP(CONCATENATE($B121,"-",$C121),IN_1A!$B$2:$AA$3000,7,FALSE))</f>
        <v>0</v>
      </c>
      <c r="J121" s="1403">
        <f>IF(ISERROR(VLOOKUP(CONCATENATE($B121,"-",$C121),IN_1A!$B$2:$AA$3000,8,FALSE))=TRUE,"",VLOOKUP(CONCATENATE($B121,"-",$C121),IN_1A!$B$2:$AA$3000,8,FALSE))</f>
        <v>0</v>
      </c>
      <c r="K121" s="1402">
        <f>IF(ISERROR(VLOOKUP(CONCATENATE($B121,"-",$C121),IN_1A!$B$2:$AA$3000,9,FALSE))=TRUE,"",VLOOKUP(CONCATENATE($B121,"-",$C121),IN_1A!$B$2:$AA$3000,9,FALSE))</f>
        <v>0</v>
      </c>
      <c r="L121" s="1403">
        <f>IF(ISERROR(VLOOKUP(CONCATENATE($B121,"-",$C121),IN_1A!$B$2:$AA$3000,10,FALSE))=TRUE,"",VLOOKUP(CONCATENATE($B121,"-",$C121),IN_1A!$B$2:$AA$3000,10,FALSE))</f>
        <v>0</v>
      </c>
      <c r="M121" s="1402">
        <f>IF(ISERROR(VLOOKUP(CONCATENATE($B121,"-",$C121),IN_1A!$B$2:$AA$3000,11,FALSE))=TRUE,"",VLOOKUP(CONCATENATE($B121,"-",$C121),IN_1A!$B$2:$AA$3000,11,FALSE))</f>
        <v>0</v>
      </c>
      <c r="N121" s="1403">
        <f>IF(ISERROR(VLOOKUP(CONCATENATE($B121,"-",$C121),IN_1A!$B$2:$AA$3000,12,FALSE))=TRUE,"",VLOOKUP(CONCATENATE($B121,"-",$C121),IN_1A!$B$2:$AA$3000,12,FALSE))</f>
        <v>0</v>
      </c>
      <c r="O121" s="1402">
        <f>IF(ISERROR(VLOOKUP(CONCATENATE($B121,"-",$C121),IN_1A!$B$2:$AA$3000,13,FALSE))=TRUE,"",VLOOKUP(CONCATENATE($B121,"-",$C121),IN_1A!$B$2:$AA$3000,13,FALSE))</f>
        <v>0</v>
      </c>
      <c r="P121" s="1403">
        <f>IF(ISERROR(VLOOKUP(CONCATENATE($B121,"-",$C121),IN_1A!$B$2:$AA$3000,14,FALSE))=TRUE,"",VLOOKUP(CONCATENATE($B121,"-",$C121),IN_1A!$B$2:$AA$3000,14,FALSE))</f>
        <v>0</v>
      </c>
      <c r="Q121" s="503">
        <f t="shared" si="10"/>
        <v>0</v>
      </c>
      <c r="R121" s="504">
        <f t="shared" si="10"/>
        <v>0</v>
      </c>
      <c r="S121" s="163"/>
    </row>
    <row r="122" spans="1:19" s="164" customFormat="1" ht="10.75" thickBot="1" x14ac:dyDescent="0.3">
      <c r="A122" s="209" t="s">
        <v>817</v>
      </c>
      <c r="B122" s="207" t="s">
        <v>818</v>
      </c>
      <c r="C122" s="210" t="s">
        <v>847</v>
      </c>
      <c r="D122" s="1343" t="str">
        <f t="shared" si="14"/>
        <v/>
      </c>
      <c r="E122" s="1404">
        <f>IF(ISERROR(VLOOKUP(CONCATENATE($B122,"-",$C122),IN_1A!$B$2:$AA$3000,3,FALSE))=TRUE,"",VLOOKUP(CONCATENATE($B122,"-",$C122),IN_1A!$B$2:$AA$3000,3,FALSE))</f>
        <v>0</v>
      </c>
      <c r="F122" s="1405">
        <f>IF(ISERROR(VLOOKUP(CONCATENATE($B122,"-",$C122),IN_1A!$B$2:$AA$3000,4,FALSE))=TRUE,"",VLOOKUP(CONCATENATE($B122,"-",$C122),IN_1A!$B$2:$AA$3000,4,FALSE))</f>
        <v>0</v>
      </c>
      <c r="G122" s="1404">
        <f>IF(ISERROR(VLOOKUP(CONCATENATE($B122,"-",$C122),IN_1A!$B$2:$AA$3000,5,FALSE))=TRUE,"",VLOOKUP(CONCATENATE($B122,"-",$C122),IN_1A!$B$2:$AA$3000,5,FALSE))</f>
        <v>0</v>
      </c>
      <c r="H122" s="1405">
        <f>IF(ISERROR(VLOOKUP(CONCATENATE($B122,"-",$C122),IN_1A!$B$2:$AA$3000,6,FALSE))=TRUE,"",VLOOKUP(CONCATENATE($B122,"-",$C122),IN_1A!$B$2:$AA$3000,6,FALSE))</f>
        <v>0</v>
      </c>
      <c r="I122" s="1404">
        <f>IF(ISERROR(VLOOKUP(CONCATENATE($B122,"-",$C122),IN_1A!$B$2:$AA$3000,7,FALSE))=TRUE,"",VLOOKUP(CONCATENATE($B122,"-",$C122),IN_1A!$B$2:$AA$3000,7,FALSE))</f>
        <v>0</v>
      </c>
      <c r="J122" s="1405">
        <f>IF(ISERROR(VLOOKUP(CONCATENATE($B122,"-",$C122),IN_1A!$B$2:$AA$3000,8,FALSE))=TRUE,"",VLOOKUP(CONCATENATE($B122,"-",$C122),IN_1A!$B$2:$AA$3000,8,FALSE))</f>
        <v>0</v>
      </c>
      <c r="K122" s="1404">
        <f>IF(ISERROR(VLOOKUP(CONCATENATE($B122,"-",$C122),IN_1A!$B$2:$AA$3000,9,FALSE))=TRUE,"",VLOOKUP(CONCATENATE($B122,"-",$C122),IN_1A!$B$2:$AA$3000,9,FALSE))</f>
        <v>0</v>
      </c>
      <c r="L122" s="1405">
        <f>IF(ISERROR(VLOOKUP(CONCATENATE($B122,"-",$C122),IN_1A!$B$2:$AA$3000,10,FALSE))=TRUE,"",VLOOKUP(CONCATENATE($B122,"-",$C122),IN_1A!$B$2:$AA$3000,10,FALSE))</f>
        <v>0</v>
      </c>
      <c r="M122" s="1404">
        <f>IF(ISERROR(VLOOKUP(CONCATENATE($B122,"-",$C122),IN_1A!$B$2:$AA$3000,11,FALSE))=TRUE,"",VLOOKUP(CONCATENATE($B122,"-",$C122),IN_1A!$B$2:$AA$3000,11,FALSE))</f>
        <v>0</v>
      </c>
      <c r="N122" s="1405">
        <f>IF(ISERROR(VLOOKUP(CONCATENATE($B122,"-",$C122),IN_1A!$B$2:$AA$3000,12,FALSE))=TRUE,"",VLOOKUP(CONCATENATE($B122,"-",$C122),IN_1A!$B$2:$AA$3000,12,FALSE))</f>
        <v>0</v>
      </c>
      <c r="O122" s="1404">
        <f>IF(ISERROR(VLOOKUP(CONCATENATE($B122,"-",$C122),IN_1A!$B$2:$AA$3000,13,FALSE))=TRUE,"",VLOOKUP(CONCATENATE($B122,"-",$C122),IN_1A!$B$2:$AA$3000,13,FALSE))</f>
        <v>0</v>
      </c>
      <c r="P122" s="1405">
        <f>IF(ISERROR(VLOOKUP(CONCATENATE($B122,"-",$C122),IN_1A!$B$2:$AA$3000,14,FALSE))=TRUE,"",VLOOKUP(CONCATENATE($B122,"-",$C122),IN_1A!$B$2:$AA$3000,14,FALSE))</f>
        <v>0</v>
      </c>
      <c r="Q122" s="505">
        <f t="shared" si="10"/>
        <v>0</v>
      </c>
      <c r="R122" s="506">
        <f t="shared" si="10"/>
        <v>0</v>
      </c>
      <c r="S122" s="163"/>
    </row>
    <row r="123" spans="1:19" s="184" customFormat="1" ht="12" customHeight="1" thickBot="1" x14ac:dyDescent="0.3">
      <c r="A123" s="209" t="s">
        <v>819</v>
      </c>
      <c r="B123" s="207" t="s">
        <v>820</v>
      </c>
      <c r="C123" s="210" t="s">
        <v>847</v>
      </c>
      <c r="D123" s="1343" t="str">
        <f t="shared" si="14"/>
        <v/>
      </c>
      <c r="E123" s="1404">
        <f>IF(ISERROR(VLOOKUP(CONCATENATE($B123,"-",$C123),IN_1A!$B$2:$AA$3000,3,FALSE))=TRUE,"",VLOOKUP(CONCATENATE($B123,"-",$C123),IN_1A!$B$2:$AA$3000,3,FALSE))</f>
        <v>0</v>
      </c>
      <c r="F123" s="1405">
        <f>IF(ISERROR(VLOOKUP(CONCATENATE($B123,"-",$C123),IN_1A!$B$2:$AA$3000,4,FALSE))=TRUE,"",VLOOKUP(CONCATENATE($B123,"-",$C123),IN_1A!$B$2:$AA$3000,4,FALSE))</f>
        <v>0</v>
      </c>
      <c r="G123" s="1404">
        <f>IF(ISERROR(VLOOKUP(CONCATENATE($B123,"-",$C123),IN_1A!$B$2:$AA$3000,5,FALSE))=TRUE,"",VLOOKUP(CONCATENATE($B123,"-",$C123),IN_1A!$B$2:$AA$3000,5,FALSE))</f>
        <v>0</v>
      </c>
      <c r="H123" s="1405">
        <f>IF(ISERROR(VLOOKUP(CONCATENATE($B123,"-",$C123),IN_1A!$B$2:$AA$3000,6,FALSE))=TRUE,"",VLOOKUP(CONCATENATE($B123,"-",$C123),IN_1A!$B$2:$AA$3000,6,FALSE))</f>
        <v>0</v>
      </c>
      <c r="I123" s="1404">
        <f>IF(ISERROR(VLOOKUP(CONCATENATE($B123,"-",$C123),IN_1A!$B$2:$AA$3000,7,FALSE))=TRUE,"",VLOOKUP(CONCATENATE($B123,"-",$C123),IN_1A!$B$2:$AA$3000,7,FALSE))</f>
        <v>0</v>
      </c>
      <c r="J123" s="1405">
        <f>IF(ISERROR(VLOOKUP(CONCATENATE($B123,"-",$C123),IN_1A!$B$2:$AA$3000,8,FALSE))=TRUE,"",VLOOKUP(CONCATENATE($B123,"-",$C123),IN_1A!$B$2:$AA$3000,8,FALSE))</f>
        <v>0</v>
      </c>
      <c r="K123" s="1404">
        <f>IF(ISERROR(VLOOKUP(CONCATENATE($B123,"-",$C123),IN_1A!$B$2:$AA$3000,9,FALSE))=TRUE,"",VLOOKUP(CONCATENATE($B123,"-",$C123),IN_1A!$B$2:$AA$3000,9,FALSE))</f>
        <v>0</v>
      </c>
      <c r="L123" s="1405">
        <f>IF(ISERROR(VLOOKUP(CONCATENATE($B123,"-",$C123),IN_1A!$B$2:$AA$3000,10,FALSE))=TRUE,"",VLOOKUP(CONCATENATE($B123,"-",$C123),IN_1A!$B$2:$AA$3000,10,FALSE))</f>
        <v>0</v>
      </c>
      <c r="M123" s="1404">
        <f>IF(ISERROR(VLOOKUP(CONCATENATE($B123,"-",$C123),IN_1A!$B$2:$AA$3000,11,FALSE))=TRUE,"",VLOOKUP(CONCATENATE($B123,"-",$C123),IN_1A!$B$2:$AA$3000,11,FALSE))</f>
        <v>0</v>
      </c>
      <c r="N123" s="1405">
        <f>IF(ISERROR(VLOOKUP(CONCATENATE($B123,"-",$C123),IN_1A!$B$2:$AA$3000,12,FALSE))=TRUE,"",VLOOKUP(CONCATENATE($B123,"-",$C123),IN_1A!$B$2:$AA$3000,12,FALSE))</f>
        <v>0</v>
      </c>
      <c r="O123" s="1404">
        <f>IF(ISERROR(VLOOKUP(CONCATENATE($B123,"-",$C123),IN_1A!$B$2:$AA$3000,13,FALSE))=TRUE,"",VLOOKUP(CONCATENATE($B123,"-",$C123),IN_1A!$B$2:$AA$3000,13,FALSE))</f>
        <v>0</v>
      </c>
      <c r="P123" s="1405">
        <f>IF(ISERROR(VLOOKUP(CONCATENATE($B123,"-",$C123),IN_1A!$B$2:$AA$3000,14,FALSE))=TRUE,"",VLOOKUP(CONCATENATE($B123,"-",$C123),IN_1A!$B$2:$AA$3000,14,FALSE))</f>
        <v>0</v>
      </c>
      <c r="Q123" s="505">
        <f t="shared" si="10"/>
        <v>0</v>
      </c>
      <c r="R123" s="506">
        <f t="shared" si="10"/>
        <v>0</v>
      </c>
      <c r="S123" s="163" t="str">
        <f t="shared" ref="S123:S131" si="15">IF(O123&gt;Q123,"ERRORE",IF(P123&gt;R123,"ERRORE",""))</f>
        <v/>
      </c>
    </row>
    <row r="124" spans="1:19" s="184" customFormat="1" ht="12" customHeight="1" thickBot="1" x14ac:dyDescent="0.3">
      <c r="A124" s="209" t="s">
        <v>821</v>
      </c>
      <c r="B124" s="207" t="s">
        <v>822</v>
      </c>
      <c r="C124" s="210" t="s">
        <v>847</v>
      </c>
      <c r="D124" s="1343" t="str">
        <f t="shared" si="14"/>
        <v/>
      </c>
      <c r="E124" s="1404">
        <f>IF(ISERROR(VLOOKUP(CONCATENATE($B124,"-",$C124),IN_1A!$B$2:$AA$3000,3,FALSE))=TRUE,"",VLOOKUP(CONCATENATE($B124,"-",$C124),IN_1A!$B$2:$AA$3000,3,FALSE))</f>
        <v>0</v>
      </c>
      <c r="F124" s="1405">
        <f>IF(ISERROR(VLOOKUP(CONCATENATE($B124,"-",$C124),IN_1A!$B$2:$AA$3000,4,FALSE))=TRUE,"",VLOOKUP(CONCATENATE($B124,"-",$C124),IN_1A!$B$2:$AA$3000,4,FALSE))</f>
        <v>0</v>
      </c>
      <c r="G124" s="1404">
        <f>IF(ISERROR(VLOOKUP(CONCATENATE($B124,"-",$C124),IN_1A!$B$2:$AA$3000,5,FALSE))=TRUE,"",VLOOKUP(CONCATENATE($B124,"-",$C124),IN_1A!$B$2:$AA$3000,5,FALSE))</f>
        <v>0</v>
      </c>
      <c r="H124" s="1405">
        <f>IF(ISERROR(VLOOKUP(CONCATENATE($B124,"-",$C124),IN_1A!$B$2:$AA$3000,6,FALSE))=TRUE,"",VLOOKUP(CONCATENATE($B124,"-",$C124),IN_1A!$B$2:$AA$3000,6,FALSE))</f>
        <v>0</v>
      </c>
      <c r="I124" s="1404">
        <f>IF(ISERROR(VLOOKUP(CONCATENATE($B124,"-",$C124),IN_1A!$B$2:$AA$3000,7,FALSE))=TRUE,"",VLOOKUP(CONCATENATE($B124,"-",$C124),IN_1A!$B$2:$AA$3000,7,FALSE))</f>
        <v>0</v>
      </c>
      <c r="J124" s="1405">
        <f>IF(ISERROR(VLOOKUP(CONCATENATE($B124,"-",$C124),IN_1A!$B$2:$AA$3000,8,FALSE))=TRUE,"",VLOOKUP(CONCATENATE($B124,"-",$C124),IN_1A!$B$2:$AA$3000,8,FALSE))</f>
        <v>0</v>
      </c>
      <c r="K124" s="1404">
        <f>IF(ISERROR(VLOOKUP(CONCATENATE($B124,"-",$C124),IN_1A!$B$2:$AA$3000,9,FALSE))=TRUE,"",VLOOKUP(CONCATENATE($B124,"-",$C124),IN_1A!$B$2:$AA$3000,9,FALSE))</f>
        <v>0</v>
      </c>
      <c r="L124" s="1405">
        <f>IF(ISERROR(VLOOKUP(CONCATENATE($B124,"-",$C124),IN_1A!$B$2:$AA$3000,10,FALSE))=TRUE,"",VLOOKUP(CONCATENATE($B124,"-",$C124),IN_1A!$B$2:$AA$3000,10,FALSE))</f>
        <v>0</v>
      </c>
      <c r="M124" s="1404">
        <f>IF(ISERROR(VLOOKUP(CONCATENATE($B124,"-",$C124),IN_1A!$B$2:$AA$3000,11,FALSE))=TRUE,"",VLOOKUP(CONCATENATE($B124,"-",$C124),IN_1A!$B$2:$AA$3000,11,FALSE))</f>
        <v>0</v>
      </c>
      <c r="N124" s="1405">
        <f>IF(ISERROR(VLOOKUP(CONCATENATE($B124,"-",$C124),IN_1A!$B$2:$AA$3000,12,FALSE))=TRUE,"",VLOOKUP(CONCATENATE($B124,"-",$C124),IN_1A!$B$2:$AA$3000,12,FALSE))</f>
        <v>0</v>
      </c>
      <c r="O124" s="1404">
        <f>IF(ISERROR(VLOOKUP(CONCATENATE($B124,"-",$C124),IN_1A!$B$2:$AA$3000,13,FALSE))=TRUE,"",VLOOKUP(CONCATENATE($B124,"-",$C124),IN_1A!$B$2:$AA$3000,13,FALSE))</f>
        <v>0</v>
      </c>
      <c r="P124" s="1405">
        <f>IF(ISERROR(VLOOKUP(CONCATENATE($B124,"-",$C124),IN_1A!$B$2:$AA$3000,14,FALSE))=TRUE,"",VLOOKUP(CONCATENATE($B124,"-",$C124),IN_1A!$B$2:$AA$3000,14,FALSE))</f>
        <v>0</v>
      </c>
      <c r="Q124" s="505">
        <f t="shared" si="10"/>
        <v>0</v>
      </c>
      <c r="R124" s="506">
        <f t="shared" si="10"/>
        <v>0</v>
      </c>
      <c r="S124" s="163" t="str">
        <f t="shared" si="15"/>
        <v/>
      </c>
    </row>
    <row r="125" spans="1:19" s="184" customFormat="1" ht="12" customHeight="1" thickBot="1" x14ac:dyDescent="0.3">
      <c r="A125" s="209" t="s">
        <v>823</v>
      </c>
      <c r="B125" s="218" t="s">
        <v>824</v>
      </c>
      <c r="C125" s="208" t="s">
        <v>847</v>
      </c>
      <c r="D125" s="1343" t="str">
        <f t="shared" si="14"/>
        <v/>
      </c>
      <c r="E125" s="1404">
        <f>IF(ISERROR(VLOOKUP(CONCATENATE($B125,"-",$C125),IN_1A!$B$2:$AA$3000,3,FALSE))=TRUE,"",VLOOKUP(CONCATENATE($B125,"-",$C125),IN_1A!$B$2:$AA$3000,3,FALSE))</f>
        <v>0</v>
      </c>
      <c r="F125" s="1405">
        <f>IF(ISERROR(VLOOKUP(CONCATENATE($B125,"-",$C125),IN_1A!$B$2:$AA$3000,4,FALSE))=TRUE,"",VLOOKUP(CONCATENATE($B125,"-",$C125),IN_1A!$B$2:$AA$3000,4,FALSE))</f>
        <v>0</v>
      </c>
      <c r="G125" s="1404">
        <f>IF(ISERROR(VLOOKUP(CONCATENATE($B125,"-",$C125),IN_1A!$B$2:$AA$3000,5,FALSE))=TRUE,"",VLOOKUP(CONCATENATE($B125,"-",$C125),IN_1A!$B$2:$AA$3000,5,FALSE))</f>
        <v>0</v>
      </c>
      <c r="H125" s="1405">
        <f>IF(ISERROR(VLOOKUP(CONCATENATE($B125,"-",$C125),IN_1A!$B$2:$AA$3000,6,FALSE))=TRUE,"",VLOOKUP(CONCATENATE($B125,"-",$C125),IN_1A!$B$2:$AA$3000,6,FALSE))</f>
        <v>0</v>
      </c>
      <c r="I125" s="1404">
        <f>IF(ISERROR(VLOOKUP(CONCATENATE($B125,"-",$C125),IN_1A!$B$2:$AA$3000,7,FALSE))=TRUE,"",VLOOKUP(CONCATENATE($B125,"-",$C125),IN_1A!$B$2:$AA$3000,7,FALSE))</f>
        <v>0</v>
      </c>
      <c r="J125" s="1405">
        <f>IF(ISERROR(VLOOKUP(CONCATENATE($B125,"-",$C125),IN_1A!$B$2:$AA$3000,8,FALSE))=TRUE,"",VLOOKUP(CONCATENATE($B125,"-",$C125),IN_1A!$B$2:$AA$3000,8,FALSE))</f>
        <v>0</v>
      </c>
      <c r="K125" s="1404">
        <f>IF(ISERROR(VLOOKUP(CONCATENATE($B125,"-",$C125),IN_1A!$B$2:$AA$3000,9,FALSE))=TRUE,"",VLOOKUP(CONCATENATE($B125,"-",$C125),IN_1A!$B$2:$AA$3000,9,FALSE))</f>
        <v>0</v>
      </c>
      <c r="L125" s="1405">
        <f>IF(ISERROR(VLOOKUP(CONCATENATE($B125,"-",$C125),IN_1A!$B$2:$AA$3000,10,FALSE))=TRUE,"",VLOOKUP(CONCATENATE($B125,"-",$C125),IN_1A!$B$2:$AA$3000,10,FALSE))</f>
        <v>0</v>
      </c>
      <c r="M125" s="1404">
        <f>IF(ISERROR(VLOOKUP(CONCATENATE($B125,"-",$C125),IN_1A!$B$2:$AA$3000,11,FALSE))=TRUE,"",VLOOKUP(CONCATENATE($B125,"-",$C125),IN_1A!$B$2:$AA$3000,11,FALSE))</f>
        <v>0</v>
      </c>
      <c r="N125" s="1405">
        <f>IF(ISERROR(VLOOKUP(CONCATENATE($B125,"-",$C125),IN_1A!$B$2:$AA$3000,12,FALSE))=TRUE,"",VLOOKUP(CONCATENATE($B125,"-",$C125),IN_1A!$B$2:$AA$3000,12,FALSE))</f>
        <v>0</v>
      </c>
      <c r="O125" s="1404">
        <f>IF(ISERROR(VLOOKUP(CONCATENATE($B125,"-",$C125),IN_1A!$B$2:$AA$3000,13,FALSE))=TRUE,"",VLOOKUP(CONCATENATE($B125,"-",$C125),IN_1A!$B$2:$AA$3000,13,FALSE))</f>
        <v>0</v>
      </c>
      <c r="P125" s="1405">
        <f>IF(ISERROR(VLOOKUP(CONCATENATE($B125,"-",$C125),IN_1A!$B$2:$AA$3000,14,FALSE))=TRUE,"",VLOOKUP(CONCATENATE($B125,"-",$C125),IN_1A!$B$2:$AA$3000,14,FALSE))</f>
        <v>0</v>
      </c>
      <c r="Q125" s="505">
        <f t="shared" si="10"/>
        <v>0</v>
      </c>
      <c r="R125" s="506">
        <f t="shared" si="10"/>
        <v>0</v>
      </c>
      <c r="S125" s="163" t="str">
        <f t="shared" si="15"/>
        <v/>
      </c>
    </row>
    <row r="126" spans="1:19" s="184" customFormat="1" ht="12" customHeight="1" thickBot="1" x14ac:dyDescent="0.3">
      <c r="A126" s="209" t="s">
        <v>825</v>
      </c>
      <c r="B126" s="207" t="s">
        <v>826</v>
      </c>
      <c r="C126" s="210" t="s">
        <v>847</v>
      </c>
      <c r="D126" s="1343" t="str">
        <f t="shared" si="14"/>
        <v/>
      </c>
      <c r="E126" s="1404">
        <f>IF(ISERROR(VLOOKUP(CONCATENATE($B126,"-",$C126),IN_1A!$B$2:$AA$3000,3,FALSE))=TRUE,"",VLOOKUP(CONCATENATE($B126,"-",$C126),IN_1A!$B$2:$AA$3000,3,FALSE))</f>
        <v>0</v>
      </c>
      <c r="F126" s="1405">
        <f>IF(ISERROR(VLOOKUP(CONCATENATE($B126,"-",$C126),IN_1A!$B$2:$AA$3000,4,FALSE))=TRUE,"",VLOOKUP(CONCATENATE($B126,"-",$C126),IN_1A!$B$2:$AA$3000,4,FALSE))</f>
        <v>0</v>
      </c>
      <c r="G126" s="1404">
        <f>IF(ISERROR(VLOOKUP(CONCATENATE($B126,"-",$C126),IN_1A!$B$2:$AA$3000,5,FALSE))=TRUE,"",VLOOKUP(CONCATENATE($B126,"-",$C126),IN_1A!$B$2:$AA$3000,5,FALSE))</f>
        <v>0</v>
      </c>
      <c r="H126" s="1405">
        <f>IF(ISERROR(VLOOKUP(CONCATENATE($B126,"-",$C126),IN_1A!$B$2:$AA$3000,6,FALSE))=TRUE,"",VLOOKUP(CONCATENATE($B126,"-",$C126),IN_1A!$B$2:$AA$3000,6,FALSE))</f>
        <v>0</v>
      </c>
      <c r="I126" s="1404">
        <f>IF(ISERROR(VLOOKUP(CONCATENATE($B126,"-",$C126),IN_1A!$B$2:$AA$3000,7,FALSE))=TRUE,"",VLOOKUP(CONCATENATE($B126,"-",$C126),IN_1A!$B$2:$AA$3000,7,FALSE))</f>
        <v>0</v>
      </c>
      <c r="J126" s="1405">
        <f>IF(ISERROR(VLOOKUP(CONCATENATE($B126,"-",$C126),IN_1A!$B$2:$AA$3000,8,FALSE))=TRUE,"",VLOOKUP(CONCATENATE($B126,"-",$C126),IN_1A!$B$2:$AA$3000,8,FALSE))</f>
        <v>0</v>
      </c>
      <c r="K126" s="1404">
        <f>IF(ISERROR(VLOOKUP(CONCATENATE($B126,"-",$C126),IN_1A!$B$2:$AA$3000,9,FALSE))=TRUE,"",VLOOKUP(CONCATENATE($B126,"-",$C126),IN_1A!$B$2:$AA$3000,9,FALSE))</f>
        <v>0</v>
      </c>
      <c r="L126" s="1405">
        <f>IF(ISERROR(VLOOKUP(CONCATENATE($B126,"-",$C126),IN_1A!$B$2:$AA$3000,10,FALSE))=TRUE,"",VLOOKUP(CONCATENATE($B126,"-",$C126),IN_1A!$B$2:$AA$3000,10,FALSE))</f>
        <v>0</v>
      </c>
      <c r="M126" s="1404">
        <f>IF(ISERROR(VLOOKUP(CONCATENATE($B126,"-",$C126),IN_1A!$B$2:$AA$3000,11,FALSE))=TRUE,"",VLOOKUP(CONCATENATE($B126,"-",$C126),IN_1A!$B$2:$AA$3000,11,FALSE))</f>
        <v>0</v>
      </c>
      <c r="N126" s="1405">
        <f>IF(ISERROR(VLOOKUP(CONCATENATE($B126,"-",$C126),IN_1A!$B$2:$AA$3000,12,FALSE))=TRUE,"",VLOOKUP(CONCATENATE($B126,"-",$C126),IN_1A!$B$2:$AA$3000,12,FALSE))</f>
        <v>0</v>
      </c>
      <c r="O126" s="1404">
        <f>IF(ISERROR(VLOOKUP(CONCATENATE($B126,"-",$C126),IN_1A!$B$2:$AA$3000,13,FALSE))=TRUE,"",VLOOKUP(CONCATENATE($B126,"-",$C126),IN_1A!$B$2:$AA$3000,13,FALSE))</f>
        <v>0</v>
      </c>
      <c r="P126" s="1405">
        <f>IF(ISERROR(VLOOKUP(CONCATENATE($B126,"-",$C126),IN_1A!$B$2:$AA$3000,14,FALSE))=TRUE,"",VLOOKUP(CONCATENATE($B126,"-",$C126),IN_1A!$B$2:$AA$3000,14,FALSE))</f>
        <v>0</v>
      </c>
      <c r="Q126" s="505">
        <f t="shared" si="10"/>
        <v>0</v>
      </c>
      <c r="R126" s="506">
        <f t="shared" si="10"/>
        <v>0</v>
      </c>
      <c r="S126" s="163" t="str">
        <f t="shared" si="15"/>
        <v/>
      </c>
    </row>
    <row r="127" spans="1:19" s="184" customFormat="1" ht="12" customHeight="1" thickBot="1" x14ac:dyDescent="0.3">
      <c r="A127" s="209" t="s">
        <v>827</v>
      </c>
      <c r="B127" s="221" t="s">
        <v>828</v>
      </c>
      <c r="C127" s="222" t="s">
        <v>847</v>
      </c>
      <c r="D127" s="1343" t="str">
        <f t="shared" si="14"/>
        <v/>
      </c>
      <c r="E127" s="1404">
        <f>IF(ISERROR(VLOOKUP(CONCATENATE($B127,"-",$C127),IN_1A!$B$2:$AA$3000,3,FALSE))=TRUE,"",VLOOKUP(CONCATENATE($B127,"-",$C127),IN_1A!$B$2:$AA$3000,3,FALSE))</f>
        <v>0</v>
      </c>
      <c r="F127" s="1405">
        <f>IF(ISERROR(VLOOKUP(CONCATENATE($B127,"-",$C127),IN_1A!$B$2:$AA$3000,4,FALSE))=TRUE,"",VLOOKUP(CONCATENATE($B127,"-",$C127),IN_1A!$B$2:$AA$3000,4,FALSE))</f>
        <v>0</v>
      </c>
      <c r="G127" s="1404">
        <f>IF(ISERROR(VLOOKUP(CONCATENATE($B127,"-",$C127),IN_1A!$B$2:$AA$3000,5,FALSE))=TRUE,"",VLOOKUP(CONCATENATE($B127,"-",$C127),IN_1A!$B$2:$AA$3000,5,FALSE))</f>
        <v>0</v>
      </c>
      <c r="H127" s="1405">
        <f>IF(ISERROR(VLOOKUP(CONCATENATE($B127,"-",$C127),IN_1A!$B$2:$AA$3000,6,FALSE))=TRUE,"",VLOOKUP(CONCATENATE($B127,"-",$C127),IN_1A!$B$2:$AA$3000,6,FALSE))</f>
        <v>0</v>
      </c>
      <c r="I127" s="1404">
        <f>IF(ISERROR(VLOOKUP(CONCATENATE($B127,"-",$C127),IN_1A!$B$2:$AA$3000,7,FALSE))=TRUE,"",VLOOKUP(CONCATENATE($B127,"-",$C127),IN_1A!$B$2:$AA$3000,7,FALSE))</f>
        <v>0</v>
      </c>
      <c r="J127" s="1405">
        <f>IF(ISERROR(VLOOKUP(CONCATENATE($B127,"-",$C127),IN_1A!$B$2:$AA$3000,8,FALSE))=TRUE,"",VLOOKUP(CONCATENATE($B127,"-",$C127),IN_1A!$B$2:$AA$3000,8,FALSE))</f>
        <v>0</v>
      </c>
      <c r="K127" s="1404">
        <f>IF(ISERROR(VLOOKUP(CONCATENATE($B127,"-",$C127),IN_1A!$B$2:$AA$3000,9,FALSE))=TRUE,"",VLOOKUP(CONCATENATE($B127,"-",$C127),IN_1A!$B$2:$AA$3000,9,FALSE))</f>
        <v>0</v>
      </c>
      <c r="L127" s="1405">
        <f>IF(ISERROR(VLOOKUP(CONCATENATE($B127,"-",$C127),IN_1A!$B$2:$AA$3000,10,FALSE))=TRUE,"",VLOOKUP(CONCATENATE($B127,"-",$C127),IN_1A!$B$2:$AA$3000,10,FALSE))</f>
        <v>0</v>
      </c>
      <c r="M127" s="1404">
        <f>IF(ISERROR(VLOOKUP(CONCATENATE($B127,"-",$C127),IN_1A!$B$2:$AA$3000,11,FALSE))=TRUE,"",VLOOKUP(CONCATENATE($B127,"-",$C127),IN_1A!$B$2:$AA$3000,11,FALSE))</f>
        <v>0</v>
      </c>
      <c r="N127" s="1405">
        <f>IF(ISERROR(VLOOKUP(CONCATENATE($B127,"-",$C127),IN_1A!$B$2:$AA$3000,12,FALSE))=TRUE,"",VLOOKUP(CONCATENATE($B127,"-",$C127),IN_1A!$B$2:$AA$3000,12,FALSE))</f>
        <v>0</v>
      </c>
      <c r="O127" s="1404">
        <f>IF(ISERROR(VLOOKUP(CONCATENATE($B127,"-",$C127),IN_1A!$B$2:$AA$3000,13,FALSE))=TRUE,"",VLOOKUP(CONCATENATE($B127,"-",$C127),IN_1A!$B$2:$AA$3000,13,FALSE))</f>
        <v>0</v>
      </c>
      <c r="P127" s="1405">
        <f>IF(ISERROR(VLOOKUP(CONCATENATE($B127,"-",$C127),IN_1A!$B$2:$AA$3000,14,FALSE))=TRUE,"",VLOOKUP(CONCATENATE($B127,"-",$C127),IN_1A!$B$2:$AA$3000,14,FALSE))</f>
        <v>0</v>
      </c>
      <c r="Q127" s="505">
        <f t="shared" si="10"/>
        <v>0</v>
      </c>
      <c r="R127" s="506">
        <f t="shared" si="10"/>
        <v>0</v>
      </c>
      <c r="S127" s="163" t="str">
        <f t="shared" si="15"/>
        <v/>
      </c>
    </row>
    <row r="128" spans="1:19" s="184" customFormat="1" ht="12" customHeight="1" thickBot="1" x14ac:dyDescent="0.3">
      <c r="A128" s="209" t="s">
        <v>829</v>
      </c>
      <c r="B128" s="221" t="s">
        <v>830</v>
      </c>
      <c r="C128" s="222" t="s">
        <v>847</v>
      </c>
      <c r="D128" s="1343" t="str">
        <f t="shared" si="14"/>
        <v/>
      </c>
      <c r="E128" s="1404">
        <f>IF(ISERROR(VLOOKUP(CONCATENATE($B128,"-",$C128),IN_1A!$B$2:$AA$3000,3,FALSE))=TRUE,"",VLOOKUP(CONCATENATE($B128,"-",$C128),IN_1A!$B$2:$AA$3000,3,FALSE))</f>
        <v>0</v>
      </c>
      <c r="F128" s="1405">
        <f>IF(ISERROR(VLOOKUP(CONCATENATE($B128,"-",$C128),IN_1A!$B$2:$AA$3000,4,FALSE))=TRUE,"",VLOOKUP(CONCATENATE($B128,"-",$C128),IN_1A!$B$2:$AA$3000,4,FALSE))</f>
        <v>0</v>
      </c>
      <c r="G128" s="1404">
        <f>IF(ISERROR(VLOOKUP(CONCATENATE($B128,"-",$C128),IN_1A!$B$2:$AA$3000,5,FALSE))=TRUE,"",VLOOKUP(CONCATENATE($B128,"-",$C128),IN_1A!$B$2:$AA$3000,5,FALSE))</f>
        <v>0</v>
      </c>
      <c r="H128" s="1405">
        <f>IF(ISERROR(VLOOKUP(CONCATENATE($B128,"-",$C128),IN_1A!$B$2:$AA$3000,6,FALSE))=TRUE,"",VLOOKUP(CONCATENATE($B128,"-",$C128),IN_1A!$B$2:$AA$3000,6,FALSE))</f>
        <v>0</v>
      </c>
      <c r="I128" s="1404">
        <f>IF(ISERROR(VLOOKUP(CONCATENATE($B128,"-",$C128),IN_1A!$B$2:$AA$3000,7,FALSE))=TRUE,"",VLOOKUP(CONCATENATE($B128,"-",$C128),IN_1A!$B$2:$AA$3000,7,FALSE))</f>
        <v>0</v>
      </c>
      <c r="J128" s="1405">
        <f>IF(ISERROR(VLOOKUP(CONCATENATE($B128,"-",$C128),IN_1A!$B$2:$AA$3000,8,FALSE))=TRUE,"",VLOOKUP(CONCATENATE($B128,"-",$C128),IN_1A!$B$2:$AA$3000,8,FALSE))</f>
        <v>0</v>
      </c>
      <c r="K128" s="1404">
        <f>IF(ISERROR(VLOOKUP(CONCATENATE($B128,"-",$C128),IN_1A!$B$2:$AA$3000,9,FALSE))=TRUE,"",VLOOKUP(CONCATENATE($B128,"-",$C128),IN_1A!$B$2:$AA$3000,9,FALSE))</f>
        <v>0</v>
      </c>
      <c r="L128" s="1405">
        <f>IF(ISERROR(VLOOKUP(CONCATENATE($B128,"-",$C128),IN_1A!$B$2:$AA$3000,10,FALSE))=TRUE,"",VLOOKUP(CONCATENATE($B128,"-",$C128),IN_1A!$B$2:$AA$3000,10,FALSE))</f>
        <v>0</v>
      </c>
      <c r="M128" s="1404">
        <f>IF(ISERROR(VLOOKUP(CONCATENATE($B128,"-",$C128),IN_1A!$B$2:$AA$3000,11,FALSE))=TRUE,"",VLOOKUP(CONCATENATE($B128,"-",$C128),IN_1A!$B$2:$AA$3000,11,FALSE))</f>
        <v>0</v>
      </c>
      <c r="N128" s="1405">
        <f>IF(ISERROR(VLOOKUP(CONCATENATE($B128,"-",$C128),IN_1A!$B$2:$AA$3000,12,FALSE))=TRUE,"",VLOOKUP(CONCATENATE($B128,"-",$C128),IN_1A!$B$2:$AA$3000,12,FALSE))</f>
        <v>0</v>
      </c>
      <c r="O128" s="1404">
        <f>IF(ISERROR(VLOOKUP(CONCATENATE($B128,"-",$C128),IN_1A!$B$2:$AA$3000,13,FALSE))=TRUE,"",VLOOKUP(CONCATENATE($B128,"-",$C128),IN_1A!$B$2:$AA$3000,13,FALSE))</f>
        <v>0</v>
      </c>
      <c r="P128" s="1405">
        <f>IF(ISERROR(VLOOKUP(CONCATENATE($B128,"-",$C128),IN_1A!$B$2:$AA$3000,14,FALSE))=TRUE,"",VLOOKUP(CONCATENATE($B128,"-",$C128),IN_1A!$B$2:$AA$3000,14,FALSE))</f>
        <v>0</v>
      </c>
      <c r="Q128" s="505">
        <f t="shared" si="10"/>
        <v>0</v>
      </c>
      <c r="R128" s="506">
        <f t="shared" si="10"/>
        <v>0</v>
      </c>
      <c r="S128" s="163" t="str">
        <f t="shared" si="15"/>
        <v/>
      </c>
    </row>
    <row r="129" spans="1:19" s="184" customFormat="1" ht="12" customHeight="1" thickBot="1" x14ac:dyDescent="0.3">
      <c r="A129" s="211" t="s">
        <v>831</v>
      </c>
      <c r="B129" s="212" t="s">
        <v>832</v>
      </c>
      <c r="C129" s="213" t="s">
        <v>847</v>
      </c>
      <c r="D129" s="1343" t="str">
        <f t="shared" si="14"/>
        <v/>
      </c>
      <c r="E129" s="1406">
        <f>IF(ISERROR(VLOOKUP(CONCATENATE($B129,"-",$C129),IN_1A!$B$2:$AA$3000,3,FALSE))=TRUE,"",VLOOKUP(CONCATENATE($B129,"-",$C129),IN_1A!$B$2:$AA$3000,3,FALSE))</f>
        <v>0</v>
      </c>
      <c r="F129" s="1407">
        <f>IF(ISERROR(VLOOKUP(CONCATENATE($B129,"-",$C129),IN_1A!$B$2:$AA$3000,4,FALSE))=TRUE,"",VLOOKUP(CONCATENATE($B129,"-",$C129),IN_1A!$B$2:$AA$3000,4,FALSE))</f>
        <v>0</v>
      </c>
      <c r="G129" s="1406">
        <f>IF(ISERROR(VLOOKUP(CONCATENATE($B129,"-",$C129),IN_1A!$B$2:$AA$3000,5,FALSE))=TRUE,"",VLOOKUP(CONCATENATE($B129,"-",$C129),IN_1A!$B$2:$AA$3000,5,FALSE))</f>
        <v>0</v>
      </c>
      <c r="H129" s="1407">
        <f>IF(ISERROR(VLOOKUP(CONCATENATE($B129,"-",$C129),IN_1A!$B$2:$AA$3000,6,FALSE))=TRUE,"",VLOOKUP(CONCATENATE($B129,"-",$C129),IN_1A!$B$2:$AA$3000,6,FALSE))</f>
        <v>0</v>
      </c>
      <c r="I129" s="1406">
        <f>IF(ISERROR(VLOOKUP(CONCATENATE($B129,"-",$C129),IN_1A!$B$2:$AA$3000,7,FALSE))=TRUE,"",VLOOKUP(CONCATENATE($B129,"-",$C129),IN_1A!$B$2:$AA$3000,7,FALSE))</f>
        <v>0</v>
      </c>
      <c r="J129" s="1407">
        <f>IF(ISERROR(VLOOKUP(CONCATENATE($B129,"-",$C129),IN_1A!$B$2:$AA$3000,8,FALSE))=TRUE,"",VLOOKUP(CONCATENATE($B129,"-",$C129),IN_1A!$B$2:$AA$3000,8,FALSE))</f>
        <v>0</v>
      </c>
      <c r="K129" s="1406">
        <f>IF(ISERROR(VLOOKUP(CONCATENATE($B129,"-",$C129),IN_1A!$B$2:$AA$3000,9,FALSE))=TRUE,"",VLOOKUP(CONCATENATE($B129,"-",$C129),IN_1A!$B$2:$AA$3000,9,FALSE))</f>
        <v>0</v>
      </c>
      <c r="L129" s="1407">
        <f>IF(ISERROR(VLOOKUP(CONCATENATE($B129,"-",$C129),IN_1A!$B$2:$AA$3000,10,FALSE))=TRUE,"",VLOOKUP(CONCATENATE($B129,"-",$C129),IN_1A!$B$2:$AA$3000,10,FALSE))</f>
        <v>0</v>
      </c>
      <c r="M129" s="1406">
        <f>IF(ISERROR(VLOOKUP(CONCATENATE($B129,"-",$C129),IN_1A!$B$2:$AA$3000,11,FALSE))=TRUE,"",VLOOKUP(CONCATENATE($B129,"-",$C129),IN_1A!$B$2:$AA$3000,11,FALSE))</f>
        <v>0</v>
      </c>
      <c r="N129" s="1407">
        <f>IF(ISERROR(VLOOKUP(CONCATENATE($B129,"-",$C129),IN_1A!$B$2:$AA$3000,12,FALSE))=TRUE,"",VLOOKUP(CONCATENATE($B129,"-",$C129),IN_1A!$B$2:$AA$3000,12,FALSE))</f>
        <v>0</v>
      </c>
      <c r="O129" s="1406">
        <f>IF(ISERROR(VLOOKUP(CONCATENATE($B129,"-",$C129),IN_1A!$B$2:$AA$3000,13,FALSE))=TRUE,"",VLOOKUP(CONCATENATE($B129,"-",$C129),IN_1A!$B$2:$AA$3000,13,FALSE))</f>
        <v>0</v>
      </c>
      <c r="P129" s="1407">
        <f>IF(ISERROR(VLOOKUP(CONCATENATE($B129,"-",$C129),IN_1A!$B$2:$AA$3000,14,FALSE))=TRUE,"",VLOOKUP(CONCATENATE($B129,"-",$C129),IN_1A!$B$2:$AA$3000,14,FALSE))</f>
        <v>0</v>
      </c>
      <c r="Q129" s="507">
        <f t="shared" si="10"/>
        <v>0</v>
      </c>
      <c r="R129" s="508">
        <f t="shared" si="10"/>
        <v>0</v>
      </c>
      <c r="S129" s="163" t="str">
        <f t="shared" si="15"/>
        <v/>
      </c>
    </row>
    <row r="130" spans="1:19" s="2483" customFormat="1" ht="12" customHeight="1" thickBot="1" x14ac:dyDescent="0.3">
      <c r="A130" s="2472" t="s">
        <v>763</v>
      </c>
      <c r="B130" s="2488"/>
      <c r="C130" s="2489"/>
      <c r="D130" s="1347"/>
      <c r="E130" s="2227"/>
      <c r="F130" s="509"/>
      <c r="G130" s="509"/>
      <c r="H130" s="509"/>
      <c r="I130" s="509"/>
      <c r="J130" s="509"/>
      <c r="K130" s="509"/>
      <c r="L130" s="509"/>
      <c r="M130" s="509"/>
      <c r="N130" s="509"/>
      <c r="O130" s="509"/>
      <c r="P130" s="509"/>
      <c r="Q130" s="509"/>
      <c r="R130" s="510"/>
      <c r="S130" s="659" t="str">
        <f t="shared" si="15"/>
        <v/>
      </c>
    </row>
    <row r="131" spans="1:19" s="184" customFormat="1" ht="12" customHeight="1" thickBot="1" x14ac:dyDescent="0.3">
      <c r="A131" s="206" t="s">
        <v>815</v>
      </c>
      <c r="B131" s="214" t="s">
        <v>833</v>
      </c>
      <c r="C131" s="215" t="s">
        <v>847</v>
      </c>
      <c r="D131" s="1343" t="str">
        <f t="shared" ref="D131:D143" si="16">CONCATENATE(D$79)</f>
        <v/>
      </c>
      <c r="E131" s="1402">
        <f>IF(ISERROR(VLOOKUP(CONCATENATE($B131,"-",$C131),IN_1A!$B$2:$AA$3000,3,FALSE))=TRUE,"",VLOOKUP(CONCATENATE($B131,"-",$C131),IN_1A!$B$2:$AA$3000,3,FALSE))</f>
        <v>0</v>
      </c>
      <c r="F131" s="1403">
        <f>IF(ISERROR(VLOOKUP(CONCATENATE($B131,"-",$C131),IN_1A!$B$2:$AA$3000,4,FALSE))=TRUE,"",VLOOKUP(CONCATENATE($B131,"-",$C131),IN_1A!$B$2:$AA$3000,4,FALSE))</f>
        <v>0</v>
      </c>
      <c r="G131" s="1402">
        <f>IF(ISERROR(VLOOKUP(CONCATENATE($B131,"-",$C131),IN_1A!$B$2:$AA$3000,5,FALSE))=TRUE,"",VLOOKUP(CONCATENATE($B131,"-",$C131),IN_1A!$B$2:$AA$3000,5,FALSE))</f>
        <v>0</v>
      </c>
      <c r="H131" s="1403">
        <f>IF(ISERROR(VLOOKUP(CONCATENATE($B131,"-",$C131),IN_1A!$B$2:$AA$3000,6,FALSE))=TRUE,"",VLOOKUP(CONCATENATE($B131,"-",$C131),IN_1A!$B$2:$AA$3000,6,FALSE))</f>
        <v>0</v>
      </c>
      <c r="I131" s="1402">
        <f>IF(ISERROR(VLOOKUP(CONCATENATE($B131,"-",$C131),IN_1A!$B$2:$AA$3000,7,FALSE))=TRUE,"",VLOOKUP(CONCATENATE($B131,"-",$C131),IN_1A!$B$2:$AA$3000,7,FALSE))</f>
        <v>0</v>
      </c>
      <c r="J131" s="1403">
        <f>IF(ISERROR(VLOOKUP(CONCATENATE($B131,"-",$C131),IN_1A!$B$2:$AA$3000,8,FALSE))=TRUE,"",VLOOKUP(CONCATENATE($B131,"-",$C131),IN_1A!$B$2:$AA$3000,8,FALSE))</f>
        <v>0</v>
      </c>
      <c r="K131" s="1402">
        <f>IF(ISERROR(VLOOKUP(CONCATENATE($B131,"-",$C131),IN_1A!$B$2:$AA$3000,9,FALSE))=TRUE,"",VLOOKUP(CONCATENATE($B131,"-",$C131),IN_1A!$B$2:$AA$3000,9,FALSE))</f>
        <v>0</v>
      </c>
      <c r="L131" s="1403">
        <f>IF(ISERROR(VLOOKUP(CONCATENATE($B131,"-",$C131),IN_1A!$B$2:$AA$3000,10,FALSE))=TRUE,"",VLOOKUP(CONCATENATE($B131,"-",$C131),IN_1A!$B$2:$AA$3000,10,FALSE))</f>
        <v>0</v>
      </c>
      <c r="M131" s="1402">
        <f>IF(ISERROR(VLOOKUP(CONCATENATE($B131,"-",$C131),IN_1A!$B$2:$AA$3000,11,FALSE))=TRUE,"",VLOOKUP(CONCATENATE($B131,"-",$C131),IN_1A!$B$2:$AA$3000,11,FALSE))</f>
        <v>0</v>
      </c>
      <c r="N131" s="1403">
        <f>IF(ISERROR(VLOOKUP(CONCATENATE($B131,"-",$C131),IN_1A!$B$2:$AA$3000,12,FALSE))=TRUE,"",VLOOKUP(CONCATENATE($B131,"-",$C131),IN_1A!$B$2:$AA$3000,12,FALSE))</f>
        <v>0</v>
      </c>
      <c r="O131" s="1402">
        <f>IF(ISERROR(VLOOKUP(CONCATENATE($B131,"-",$C131),IN_1A!$B$2:$AA$3000,13,FALSE))=TRUE,"",VLOOKUP(CONCATENATE($B131,"-",$C131),IN_1A!$B$2:$AA$3000,13,FALSE))</f>
        <v>0</v>
      </c>
      <c r="P131" s="1403">
        <f>IF(ISERROR(VLOOKUP(CONCATENATE($B131,"-",$C131),IN_1A!$B$2:$AA$3000,14,FALSE))=TRUE,"",VLOOKUP(CONCATENATE($B131,"-",$C131),IN_1A!$B$2:$AA$3000,14,FALSE))</f>
        <v>0</v>
      </c>
      <c r="Q131" s="503">
        <f t="shared" si="10"/>
        <v>0</v>
      </c>
      <c r="R131" s="504">
        <f t="shared" si="10"/>
        <v>0</v>
      </c>
      <c r="S131" s="163" t="str">
        <f t="shared" si="15"/>
        <v/>
      </c>
    </row>
    <row r="132" spans="1:19" s="164" customFormat="1" ht="10.75" thickBot="1" x14ac:dyDescent="0.3">
      <c r="A132" s="209" t="s">
        <v>817</v>
      </c>
      <c r="B132" s="207" t="s">
        <v>834</v>
      </c>
      <c r="C132" s="210" t="s">
        <v>847</v>
      </c>
      <c r="D132" s="1343" t="str">
        <f t="shared" si="16"/>
        <v/>
      </c>
      <c r="E132" s="1404">
        <f>IF(ISERROR(VLOOKUP(CONCATENATE($B132,"-",$C132),IN_1A!$B$2:$AA$3000,3,FALSE))=TRUE,"",VLOOKUP(CONCATENATE($B132,"-",$C132),IN_1A!$B$2:$AA$3000,3,FALSE))</f>
        <v>0</v>
      </c>
      <c r="F132" s="1405">
        <f>IF(ISERROR(VLOOKUP(CONCATENATE($B132,"-",$C132),IN_1A!$B$2:$AA$3000,4,FALSE))=TRUE,"",VLOOKUP(CONCATENATE($B132,"-",$C132),IN_1A!$B$2:$AA$3000,4,FALSE))</f>
        <v>0</v>
      </c>
      <c r="G132" s="1404">
        <f>IF(ISERROR(VLOOKUP(CONCATENATE($B132,"-",$C132),IN_1A!$B$2:$AA$3000,5,FALSE))=TRUE,"",VLOOKUP(CONCATENATE($B132,"-",$C132),IN_1A!$B$2:$AA$3000,5,FALSE))</f>
        <v>0</v>
      </c>
      <c r="H132" s="1405">
        <f>IF(ISERROR(VLOOKUP(CONCATENATE($B132,"-",$C132),IN_1A!$B$2:$AA$3000,6,FALSE))=TRUE,"",VLOOKUP(CONCATENATE($B132,"-",$C132),IN_1A!$B$2:$AA$3000,6,FALSE))</f>
        <v>0</v>
      </c>
      <c r="I132" s="1404">
        <f>IF(ISERROR(VLOOKUP(CONCATENATE($B132,"-",$C132),IN_1A!$B$2:$AA$3000,7,FALSE))=TRUE,"",VLOOKUP(CONCATENATE($B132,"-",$C132),IN_1A!$B$2:$AA$3000,7,FALSE))</f>
        <v>0</v>
      </c>
      <c r="J132" s="1405">
        <f>IF(ISERROR(VLOOKUP(CONCATENATE($B132,"-",$C132),IN_1A!$B$2:$AA$3000,8,FALSE))=TRUE,"",VLOOKUP(CONCATENATE($B132,"-",$C132),IN_1A!$B$2:$AA$3000,8,FALSE))</f>
        <v>0</v>
      </c>
      <c r="K132" s="1404">
        <f>IF(ISERROR(VLOOKUP(CONCATENATE($B132,"-",$C132),IN_1A!$B$2:$AA$3000,9,FALSE))=TRUE,"",VLOOKUP(CONCATENATE($B132,"-",$C132),IN_1A!$B$2:$AA$3000,9,FALSE))</f>
        <v>0</v>
      </c>
      <c r="L132" s="1405">
        <f>IF(ISERROR(VLOOKUP(CONCATENATE($B132,"-",$C132),IN_1A!$B$2:$AA$3000,10,FALSE))=TRUE,"",VLOOKUP(CONCATENATE($B132,"-",$C132),IN_1A!$B$2:$AA$3000,10,FALSE))</f>
        <v>0</v>
      </c>
      <c r="M132" s="1404">
        <f>IF(ISERROR(VLOOKUP(CONCATENATE($B132,"-",$C132),IN_1A!$B$2:$AA$3000,11,FALSE))=TRUE,"",VLOOKUP(CONCATENATE($B132,"-",$C132),IN_1A!$B$2:$AA$3000,11,FALSE))</f>
        <v>0</v>
      </c>
      <c r="N132" s="1405">
        <f>IF(ISERROR(VLOOKUP(CONCATENATE($B132,"-",$C132),IN_1A!$B$2:$AA$3000,12,FALSE))=TRUE,"",VLOOKUP(CONCATENATE($B132,"-",$C132),IN_1A!$B$2:$AA$3000,12,FALSE))</f>
        <v>0</v>
      </c>
      <c r="O132" s="1404">
        <f>IF(ISERROR(VLOOKUP(CONCATENATE($B132,"-",$C132),IN_1A!$B$2:$AA$3000,13,FALSE))=TRUE,"",VLOOKUP(CONCATENATE($B132,"-",$C132),IN_1A!$B$2:$AA$3000,13,FALSE))</f>
        <v>0</v>
      </c>
      <c r="P132" s="1405">
        <f>IF(ISERROR(VLOOKUP(CONCATENATE($B132,"-",$C132),IN_1A!$B$2:$AA$3000,14,FALSE))=TRUE,"",VLOOKUP(CONCATENATE($B132,"-",$C132),IN_1A!$B$2:$AA$3000,14,FALSE))</f>
        <v>0</v>
      </c>
      <c r="Q132" s="505">
        <f t="shared" si="10"/>
        <v>0</v>
      </c>
      <c r="R132" s="506">
        <f t="shared" si="10"/>
        <v>0</v>
      </c>
      <c r="S132" s="163"/>
    </row>
    <row r="133" spans="1:19" s="184" customFormat="1" ht="12" customHeight="1" thickBot="1" x14ac:dyDescent="0.3">
      <c r="A133" s="209" t="s">
        <v>819</v>
      </c>
      <c r="B133" s="207" t="s">
        <v>835</v>
      </c>
      <c r="C133" s="210" t="s">
        <v>847</v>
      </c>
      <c r="D133" s="1343" t="str">
        <f t="shared" si="16"/>
        <v/>
      </c>
      <c r="E133" s="1404">
        <f>IF(ISERROR(VLOOKUP(CONCATENATE($B133,"-",$C133),IN_1A!$B$2:$AA$3000,3,FALSE))=TRUE,"",VLOOKUP(CONCATENATE($B133,"-",$C133),IN_1A!$B$2:$AA$3000,3,FALSE))</f>
        <v>0</v>
      </c>
      <c r="F133" s="1405">
        <f>IF(ISERROR(VLOOKUP(CONCATENATE($B133,"-",$C133),IN_1A!$B$2:$AA$3000,4,FALSE))=TRUE,"",VLOOKUP(CONCATENATE($B133,"-",$C133),IN_1A!$B$2:$AA$3000,4,FALSE))</f>
        <v>0</v>
      </c>
      <c r="G133" s="1404">
        <f>IF(ISERROR(VLOOKUP(CONCATENATE($B133,"-",$C133),IN_1A!$B$2:$AA$3000,5,FALSE))=TRUE,"",VLOOKUP(CONCATENATE($B133,"-",$C133),IN_1A!$B$2:$AA$3000,5,FALSE))</f>
        <v>0</v>
      </c>
      <c r="H133" s="1405">
        <f>IF(ISERROR(VLOOKUP(CONCATENATE($B133,"-",$C133),IN_1A!$B$2:$AA$3000,6,FALSE))=TRUE,"",VLOOKUP(CONCATENATE($B133,"-",$C133),IN_1A!$B$2:$AA$3000,6,FALSE))</f>
        <v>0</v>
      </c>
      <c r="I133" s="1404">
        <f>IF(ISERROR(VLOOKUP(CONCATENATE($B133,"-",$C133),IN_1A!$B$2:$AA$3000,7,FALSE))=TRUE,"",VLOOKUP(CONCATENATE($B133,"-",$C133),IN_1A!$B$2:$AA$3000,7,FALSE))</f>
        <v>0</v>
      </c>
      <c r="J133" s="1405">
        <f>IF(ISERROR(VLOOKUP(CONCATENATE($B133,"-",$C133),IN_1A!$B$2:$AA$3000,8,FALSE))=TRUE,"",VLOOKUP(CONCATENATE($B133,"-",$C133),IN_1A!$B$2:$AA$3000,8,FALSE))</f>
        <v>0</v>
      </c>
      <c r="K133" s="1404">
        <f>IF(ISERROR(VLOOKUP(CONCATENATE($B133,"-",$C133),IN_1A!$B$2:$AA$3000,9,FALSE))=TRUE,"",VLOOKUP(CONCATENATE($B133,"-",$C133),IN_1A!$B$2:$AA$3000,9,FALSE))</f>
        <v>0</v>
      </c>
      <c r="L133" s="1405">
        <f>IF(ISERROR(VLOOKUP(CONCATENATE($B133,"-",$C133),IN_1A!$B$2:$AA$3000,10,FALSE))=TRUE,"",VLOOKUP(CONCATENATE($B133,"-",$C133),IN_1A!$B$2:$AA$3000,10,FALSE))</f>
        <v>0</v>
      </c>
      <c r="M133" s="1404">
        <f>IF(ISERROR(VLOOKUP(CONCATENATE($B133,"-",$C133),IN_1A!$B$2:$AA$3000,11,FALSE))=TRUE,"",VLOOKUP(CONCATENATE($B133,"-",$C133),IN_1A!$B$2:$AA$3000,11,FALSE))</f>
        <v>0</v>
      </c>
      <c r="N133" s="1405">
        <f>IF(ISERROR(VLOOKUP(CONCATENATE($B133,"-",$C133),IN_1A!$B$2:$AA$3000,12,FALSE))=TRUE,"",VLOOKUP(CONCATENATE($B133,"-",$C133),IN_1A!$B$2:$AA$3000,12,FALSE))</f>
        <v>0</v>
      </c>
      <c r="O133" s="1404">
        <f>IF(ISERROR(VLOOKUP(CONCATENATE($B133,"-",$C133),IN_1A!$B$2:$AA$3000,13,FALSE))=TRUE,"",VLOOKUP(CONCATENATE($B133,"-",$C133),IN_1A!$B$2:$AA$3000,13,FALSE))</f>
        <v>0</v>
      </c>
      <c r="P133" s="1405">
        <f>IF(ISERROR(VLOOKUP(CONCATENATE($B133,"-",$C133),IN_1A!$B$2:$AA$3000,14,FALSE))=TRUE,"",VLOOKUP(CONCATENATE($B133,"-",$C133),IN_1A!$B$2:$AA$3000,14,FALSE))</f>
        <v>0</v>
      </c>
      <c r="Q133" s="505">
        <f t="shared" si="10"/>
        <v>0</v>
      </c>
      <c r="R133" s="506">
        <f t="shared" si="10"/>
        <v>0</v>
      </c>
      <c r="S133" s="163" t="str">
        <f t="shared" ref="S133:S142" si="17">IF(O133&gt;Q133,"ERRORE",IF(P133&gt;R133,"ERRORE",""))</f>
        <v/>
      </c>
    </row>
    <row r="134" spans="1:19" s="184" customFormat="1" ht="12" customHeight="1" thickBot="1" x14ac:dyDescent="0.3">
      <c r="A134" s="209" t="s">
        <v>821</v>
      </c>
      <c r="B134" s="207" t="s">
        <v>836</v>
      </c>
      <c r="C134" s="210" t="s">
        <v>847</v>
      </c>
      <c r="D134" s="1343" t="str">
        <f t="shared" si="16"/>
        <v/>
      </c>
      <c r="E134" s="1404">
        <f>IF(ISERROR(VLOOKUP(CONCATENATE($B134,"-",$C134),IN_1A!$B$2:$AA$3000,3,FALSE))=TRUE,"",VLOOKUP(CONCATENATE($B134,"-",$C134),IN_1A!$B$2:$AA$3000,3,FALSE))</f>
        <v>0</v>
      </c>
      <c r="F134" s="1405">
        <f>IF(ISERROR(VLOOKUP(CONCATENATE($B134,"-",$C134),IN_1A!$B$2:$AA$3000,4,FALSE))=TRUE,"",VLOOKUP(CONCATENATE($B134,"-",$C134),IN_1A!$B$2:$AA$3000,4,FALSE))</f>
        <v>0</v>
      </c>
      <c r="G134" s="1404">
        <f>IF(ISERROR(VLOOKUP(CONCATENATE($B134,"-",$C134),IN_1A!$B$2:$AA$3000,5,FALSE))=TRUE,"",VLOOKUP(CONCATENATE($B134,"-",$C134),IN_1A!$B$2:$AA$3000,5,FALSE))</f>
        <v>0</v>
      </c>
      <c r="H134" s="1405">
        <f>IF(ISERROR(VLOOKUP(CONCATENATE($B134,"-",$C134),IN_1A!$B$2:$AA$3000,6,FALSE))=TRUE,"",VLOOKUP(CONCATENATE($B134,"-",$C134),IN_1A!$B$2:$AA$3000,6,FALSE))</f>
        <v>0</v>
      </c>
      <c r="I134" s="1404">
        <f>IF(ISERROR(VLOOKUP(CONCATENATE($B134,"-",$C134),IN_1A!$B$2:$AA$3000,7,FALSE))=TRUE,"",VLOOKUP(CONCATENATE($B134,"-",$C134),IN_1A!$B$2:$AA$3000,7,FALSE))</f>
        <v>0</v>
      </c>
      <c r="J134" s="1405">
        <f>IF(ISERROR(VLOOKUP(CONCATENATE($B134,"-",$C134),IN_1A!$B$2:$AA$3000,8,FALSE))=TRUE,"",VLOOKUP(CONCATENATE($B134,"-",$C134),IN_1A!$B$2:$AA$3000,8,FALSE))</f>
        <v>0</v>
      </c>
      <c r="K134" s="1404">
        <f>IF(ISERROR(VLOOKUP(CONCATENATE($B134,"-",$C134),IN_1A!$B$2:$AA$3000,9,FALSE))=TRUE,"",VLOOKUP(CONCATENATE($B134,"-",$C134),IN_1A!$B$2:$AA$3000,9,FALSE))</f>
        <v>0</v>
      </c>
      <c r="L134" s="1405">
        <f>IF(ISERROR(VLOOKUP(CONCATENATE($B134,"-",$C134),IN_1A!$B$2:$AA$3000,10,FALSE))=TRUE,"",VLOOKUP(CONCATENATE($B134,"-",$C134),IN_1A!$B$2:$AA$3000,10,FALSE))</f>
        <v>0</v>
      </c>
      <c r="M134" s="1404">
        <f>IF(ISERROR(VLOOKUP(CONCATENATE($B134,"-",$C134),IN_1A!$B$2:$AA$3000,11,FALSE))=TRUE,"",VLOOKUP(CONCATENATE($B134,"-",$C134),IN_1A!$B$2:$AA$3000,11,FALSE))</f>
        <v>0</v>
      </c>
      <c r="N134" s="1405">
        <f>IF(ISERROR(VLOOKUP(CONCATENATE($B134,"-",$C134),IN_1A!$B$2:$AA$3000,12,FALSE))=TRUE,"",VLOOKUP(CONCATENATE($B134,"-",$C134),IN_1A!$B$2:$AA$3000,12,FALSE))</f>
        <v>0</v>
      </c>
      <c r="O134" s="1404">
        <f>IF(ISERROR(VLOOKUP(CONCATENATE($B134,"-",$C134),IN_1A!$B$2:$AA$3000,13,FALSE))=TRUE,"",VLOOKUP(CONCATENATE($B134,"-",$C134),IN_1A!$B$2:$AA$3000,13,FALSE))</f>
        <v>0</v>
      </c>
      <c r="P134" s="1405">
        <f>IF(ISERROR(VLOOKUP(CONCATENATE($B134,"-",$C134),IN_1A!$B$2:$AA$3000,14,FALSE))=TRUE,"",VLOOKUP(CONCATENATE($B134,"-",$C134),IN_1A!$B$2:$AA$3000,14,FALSE))</f>
        <v>0</v>
      </c>
      <c r="Q134" s="505">
        <f t="shared" si="10"/>
        <v>0</v>
      </c>
      <c r="R134" s="506">
        <f t="shared" si="10"/>
        <v>0</v>
      </c>
      <c r="S134" s="163" t="str">
        <f t="shared" si="17"/>
        <v/>
      </c>
    </row>
    <row r="135" spans="1:19" s="184" customFormat="1" ht="12" customHeight="1" thickBot="1" x14ac:dyDescent="0.3">
      <c r="A135" s="209" t="s">
        <v>823</v>
      </c>
      <c r="B135" s="218" t="s">
        <v>837</v>
      </c>
      <c r="C135" s="208" t="s">
        <v>847</v>
      </c>
      <c r="D135" s="1343" t="str">
        <f t="shared" si="16"/>
        <v/>
      </c>
      <c r="E135" s="1404">
        <f>IF(ISERROR(VLOOKUP(CONCATENATE($B135,"-",$C135),IN_1A!$B$2:$AA$3000,3,FALSE))=TRUE,"",VLOOKUP(CONCATENATE($B135,"-",$C135),IN_1A!$B$2:$AA$3000,3,FALSE))</f>
        <v>0</v>
      </c>
      <c r="F135" s="1405">
        <f>IF(ISERROR(VLOOKUP(CONCATENATE($B135,"-",$C135),IN_1A!$B$2:$AA$3000,4,FALSE))=TRUE,"",VLOOKUP(CONCATENATE($B135,"-",$C135),IN_1A!$B$2:$AA$3000,4,FALSE))</f>
        <v>0</v>
      </c>
      <c r="G135" s="1404">
        <f>IF(ISERROR(VLOOKUP(CONCATENATE($B135,"-",$C135),IN_1A!$B$2:$AA$3000,5,FALSE))=TRUE,"",VLOOKUP(CONCATENATE($B135,"-",$C135),IN_1A!$B$2:$AA$3000,5,FALSE))</f>
        <v>0</v>
      </c>
      <c r="H135" s="1405">
        <f>IF(ISERROR(VLOOKUP(CONCATENATE($B135,"-",$C135),IN_1A!$B$2:$AA$3000,6,FALSE))=TRUE,"",VLOOKUP(CONCATENATE($B135,"-",$C135),IN_1A!$B$2:$AA$3000,6,FALSE))</f>
        <v>0</v>
      </c>
      <c r="I135" s="1404">
        <f>IF(ISERROR(VLOOKUP(CONCATENATE($B135,"-",$C135),IN_1A!$B$2:$AA$3000,7,FALSE))=TRUE,"",VLOOKUP(CONCATENATE($B135,"-",$C135),IN_1A!$B$2:$AA$3000,7,FALSE))</f>
        <v>0</v>
      </c>
      <c r="J135" s="1405">
        <f>IF(ISERROR(VLOOKUP(CONCATENATE($B135,"-",$C135),IN_1A!$B$2:$AA$3000,8,FALSE))=TRUE,"",VLOOKUP(CONCATENATE($B135,"-",$C135),IN_1A!$B$2:$AA$3000,8,FALSE))</f>
        <v>0</v>
      </c>
      <c r="K135" s="1404">
        <f>IF(ISERROR(VLOOKUP(CONCATENATE($B135,"-",$C135),IN_1A!$B$2:$AA$3000,9,FALSE))=TRUE,"",VLOOKUP(CONCATENATE($B135,"-",$C135),IN_1A!$B$2:$AA$3000,9,FALSE))</f>
        <v>0</v>
      </c>
      <c r="L135" s="1405">
        <f>IF(ISERROR(VLOOKUP(CONCATENATE($B135,"-",$C135),IN_1A!$B$2:$AA$3000,10,FALSE))=TRUE,"",VLOOKUP(CONCATENATE($B135,"-",$C135),IN_1A!$B$2:$AA$3000,10,FALSE))</f>
        <v>0</v>
      </c>
      <c r="M135" s="1404">
        <f>IF(ISERROR(VLOOKUP(CONCATENATE($B135,"-",$C135),IN_1A!$B$2:$AA$3000,11,FALSE))=TRUE,"",VLOOKUP(CONCATENATE($B135,"-",$C135),IN_1A!$B$2:$AA$3000,11,FALSE))</f>
        <v>0</v>
      </c>
      <c r="N135" s="1405">
        <f>IF(ISERROR(VLOOKUP(CONCATENATE($B135,"-",$C135),IN_1A!$B$2:$AA$3000,12,FALSE))=TRUE,"",VLOOKUP(CONCATENATE($B135,"-",$C135),IN_1A!$B$2:$AA$3000,12,FALSE))</f>
        <v>0</v>
      </c>
      <c r="O135" s="1404">
        <f>IF(ISERROR(VLOOKUP(CONCATENATE($B135,"-",$C135),IN_1A!$B$2:$AA$3000,13,FALSE))=TRUE,"",VLOOKUP(CONCATENATE($B135,"-",$C135),IN_1A!$B$2:$AA$3000,13,FALSE))</f>
        <v>0</v>
      </c>
      <c r="P135" s="1405">
        <f>IF(ISERROR(VLOOKUP(CONCATENATE($B135,"-",$C135),IN_1A!$B$2:$AA$3000,14,FALSE))=TRUE,"",VLOOKUP(CONCATENATE($B135,"-",$C135),IN_1A!$B$2:$AA$3000,14,FALSE))</f>
        <v>0</v>
      </c>
      <c r="Q135" s="505">
        <f t="shared" si="10"/>
        <v>0</v>
      </c>
      <c r="R135" s="506">
        <f t="shared" si="10"/>
        <v>0</v>
      </c>
      <c r="S135" s="163" t="str">
        <f t="shared" si="17"/>
        <v/>
      </c>
    </row>
    <row r="136" spans="1:19" s="184" customFormat="1" ht="12" customHeight="1" thickBot="1" x14ac:dyDescent="0.3">
      <c r="A136" s="209" t="s">
        <v>825</v>
      </c>
      <c r="B136" s="207" t="s">
        <v>838</v>
      </c>
      <c r="C136" s="210" t="s">
        <v>847</v>
      </c>
      <c r="D136" s="1343" t="str">
        <f t="shared" si="16"/>
        <v/>
      </c>
      <c r="E136" s="1404">
        <f>IF(ISERROR(VLOOKUP(CONCATENATE($B136,"-",$C136),IN_1A!$B$2:$AA$3000,3,FALSE))=TRUE,"",VLOOKUP(CONCATENATE($B136,"-",$C136),IN_1A!$B$2:$AA$3000,3,FALSE))</f>
        <v>0</v>
      </c>
      <c r="F136" s="1405">
        <f>IF(ISERROR(VLOOKUP(CONCATENATE($B136,"-",$C136),IN_1A!$B$2:$AA$3000,4,FALSE))=TRUE,"",VLOOKUP(CONCATENATE($B136,"-",$C136),IN_1A!$B$2:$AA$3000,4,FALSE))</f>
        <v>0</v>
      </c>
      <c r="G136" s="1404">
        <f>IF(ISERROR(VLOOKUP(CONCATENATE($B136,"-",$C136),IN_1A!$B$2:$AA$3000,5,FALSE))=TRUE,"",VLOOKUP(CONCATENATE($B136,"-",$C136),IN_1A!$B$2:$AA$3000,5,FALSE))</f>
        <v>0</v>
      </c>
      <c r="H136" s="1405">
        <f>IF(ISERROR(VLOOKUP(CONCATENATE($B136,"-",$C136),IN_1A!$B$2:$AA$3000,6,FALSE))=TRUE,"",VLOOKUP(CONCATENATE($B136,"-",$C136),IN_1A!$B$2:$AA$3000,6,FALSE))</f>
        <v>0</v>
      </c>
      <c r="I136" s="1404">
        <f>IF(ISERROR(VLOOKUP(CONCATENATE($B136,"-",$C136),IN_1A!$B$2:$AA$3000,7,FALSE))=TRUE,"",VLOOKUP(CONCATENATE($B136,"-",$C136),IN_1A!$B$2:$AA$3000,7,FALSE))</f>
        <v>0</v>
      </c>
      <c r="J136" s="1405">
        <f>IF(ISERROR(VLOOKUP(CONCATENATE($B136,"-",$C136),IN_1A!$B$2:$AA$3000,8,FALSE))=TRUE,"",VLOOKUP(CONCATENATE($B136,"-",$C136),IN_1A!$B$2:$AA$3000,8,FALSE))</f>
        <v>0</v>
      </c>
      <c r="K136" s="1404">
        <f>IF(ISERROR(VLOOKUP(CONCATENATE($B136,"-",$C136),IN_1A!$B$2:$AA$3000,9,FALSE))=TRUE,"",VLOOKUP(CONCATENATE($B136,"-",$C136),IN_1A!$B$2:$AA$3000,9,FALSE))</f>
        <v>0</v>
      </c>
      <c r="L136" s="1405">
        <f>IF(ISERROR(VLOOKUP(CONCATENATE($B136,"-",$C136),IN_1A!$B$2:$AA$3000,10,FALSE))=TRUE,"",VLOOKUP(CONCATENATE($B136,"-",$C136),IN_1A!$B$2:$AA$3000,10,FALSE))</f>
        <v>0</v>
      </c>
      <c r="M136" s="1404">
        <f>IF(ISERROR(VLOOKUP(CONCATENATE($B136,"-",$C136),IN_1A!$B$2:$AA$3000,11,FALSE))=TRUE,"",VLOOKUP(CONCATENATE($B136,"-",$C136),IN_1A!$B$2:$AA$3000,11,FALSE))</f>
        <v>0</v>
      </c>
      <c r="N136" s="1405">
        <f>IF(ISERROR(VLOOKUP(CONCATENATE($B136,"-",$C136),IN_1A!$B$2:$AA$3000,12,FALSE))=TRUE,"",VLOOKUP(CONCATENATE($B136,"-",$C136),IN_1A!$B$2:$AA$3000,12,FALSE))</f>
        <v>0</v>
      </c>
      <c r="O136" s="1404">
        <f>IF(ISERROR(VLOOKUP(CONCATENATE($B136,"-",$C136),IN_1A!$B$2:$AA$3000,13,FALSE))=TRUE,"",VLOOKUP(CONCATENATE($B136,"-",$C136),IN_1A!$B$2:$AA$3000,13,FALSE))</f>
        <v>0</v>
      </c>
      <c r="P136" s="1405">
        <f>IF(ISERROR(VLOOKUP(CONCATENATE($B136,"-",$C136),IN_1A!$B$2:$AA$3000,14,FALSE))=TRUE,"",VLOOKUP(CONCATENATE($B136,"-",$C136),IN_1A!$B$2:$AA$3000,14,FALSE))</f>
        <v>0</v>
      </c>
      <c r="Q136" s="505">
        <f t="shared" si="10"/>
        <v>0</v>
      </c>
      <c r="R136" s="506">
        <f t="shared" si="10"/>
        <v>0</v>
      </c>
      <c r="S136" s="163" t="str">
        <f t="shared" si="17"/>
        <v/>
      </c>
    </row>
    <row r="137" spans="1:19" s="184" customFormat="1" ht="12" customHeight="1" thickBot="1" x14ac:dyDescent="0.3">
      <c r="A137" s="209" t="s">
        <v>827</v>
      </c>
      <c r="B137" s="221" t="s">
        <v>839</v>
      </c>
      <c r="C137" s="222" t="s">
        <v>847</v>
      </c>
      <c r="D137" s="1343" t="str">
        <f t="shared" si="16"/>
        <v/>
      </c>
      <c r="E137" s="1404">
        <f>IF(ISERROR(VLOOKUP(CONCATENATE($B137,"-",$C137),IN_1A!$B$2:$AA$3000,3,FALSE))=TRUE,"",VLOOKUP(CONCATENATE($B137,"-",$C137),IN_1A!$B$2:$AA$3000,3,FALSE))</f>
        <v>0</v>
      </c>
      <c r="F137" s="1405">
        <f>IF(ISERROR(VLOOKUP(CONCATENATE($B137,"-",$C137),IN_1A!$B$2:$AA$3000,4,FALSE))=TRUE,"",VLOOKUP(CONCATENATE($B137,"-",$C137),IN_1A!$B$2:$AA$3000,4,FALSE))</f>
        <v>0</v>
      </c>
      <c r="G137" s="1404">
        <f>IF(ISERROR(VLOOKUP(CONCATENATE($B137,"-",$C137),IN_1A!$B$2:$AA$3000,5,FALSE))=TRUE,"",VLOOKUP(CONCATENATE($B137,"-",$C137),IN_1A!$B$2:$AA$3000,5,FALSE))</f>
        <v>0</v>
      </c>
      <c r="H137" s="1405">
        <f>IF(ISERROR(VLOOKUP(CONCATENATE($B137,"-",$C137),IN_1A!$B$2:$AA$3000,6,FALSE))=TRUE,"",VLOOKUP(CONCATENATE($B137,"-",$C137),IN_1A!$B$2:$AA$3000,6,FALSE))</f>
        <v>0</v>
      </c>
      <c r="I137" s="1404">
        <f>IF(ISERROR(VLOOKUP(CONCATENATE($B137,"-",$C137),IN_1A!$B$2:$AA$3000,7,FALSE))=TRUE,"",VLOOKUP(CONCATENATE($B137,"-",$C137),IN_1A!$B$2:$AA$3000,7,FALSE))</f>
        <v>0</v>
      </c>
      <c r="J137" s="1405">
        <f>IF(ISERROR(VLOOKUP(CONCATENATE($B137,"-",$C137),IN_1A!$B$2:$AA$3000,8,FALSE))=TRUE,"",VLOOKUP(CONCATENATE($B137,"-",$C137),IN_1A!$B$2:$AA$3000,8,FALSE))</f>
        <v>0</v>
      </c>
      <c r="K137" s="1404">
        <f>IF(ISERROR(VLOOKUP(CONCATENATE($B137,"-",$C137),IN_1A!$B$2:$AA$3000,9,FALSE))=TRUE,"",VLOOKUP(CONCATENATE($B137,"-",$C137),IN_1A!$B$2:$AA$3000,9,FALSE))</f>
        <v>0</v>
      </c>
      <c r="L137" s="1405">
        <f>IF(ISERROR(VLOOKUP(CONCATENATE($B137,"-",$C137),IN_1A!$B$2:$AA$3000,10,FALSE))=TRUE,"",VLOOKUP(CONCATENATE($B137,"-",$C137),IN_1A!$B$2:$AA$3000,10,FALSE))</f>
        <v>0</v>
      </c>
      <c r="M137" s="1404">
        <f>IF(ISERROR(VLOOKUP(CONCATENATE($B137,"-",$C137),IN_1A!$B$2:$AA$3000,11,FALSE))=TRUE,"",VLOOKUP(CONCATENATE($B137,"-",$C137),IN_1A!$B$2:$AA$3000,11,FALSE))</f>
        <v>0</v>
      </c>
      <c r="N137" s="1405">
        <f>IF(ISERROR(VLOOKUP(CONCATENATE($B137,"-",$C137),IN_1A!$B$2:$AA$3000,12,FALSE))=TRUE,"",VLOOKUP(CONCATENATE($B137,"-",$C137),IN_1A!$B$2:$AA$3000,12,FALSE))</f>
        <v>0</v>
      </c>
      <c r="O137" s="1404">
        <f>IF(ISERROR(VLOOKUP(CONCATENATE($B137,"-",$C137),IN_1A!$B$2:$AA$3000,13,FALSE))=TRUE,"",VLOOKUP(CONCATENATE($B137,"-",$C137),IN_1A!$B$2:$AA$3000,13,FALSE))</f>
        <v>0</v>
      </c>
      <c r="P137" s="1405">
        <f>IF(ISERROR(VLOOKUP(CONCATENATE($B137,"-",$C137),IN_1A!$B$2:$AA$3000,14,FALSE))=TRUE,"",VLOOKUP(CONCATENATE($B137,"-",$C137),IN_1A!$B$2:$AA$3000,14,FALSE))</f>
        <v>0</v>
      </c>
      <c r="Q137" s="505">
        <f t="shared" si="10"/>
        <v>0</v>
      </c>
      <c r="R137" s="506">
        <f t="shared" si="10"/>
        <v>0</v>
      </c>
      <c r="S137" s="163" t="str">
        <f t="shared" si="17"/>
        <v/>
      </c>
    </row>
    <row r="138" spans="1:19" s="184" customFormat="1" ht="12" customHeight="1" thickBot="1" x14ac:dyDescent="0.3">
      <c r="A138" s="209" t="s">
        <v>829</v>
      </c>
      <c r="B138" s="221" t="s">
        <v>840</v>
      </c>
      <c r="C138" s="222" t="s">
        <v>847</v>
      </c>
      <c r="D138" s="1343" t="str">
        <f t="shared" si="16"/>
        <v/>
      </c>
      <c r="E138" s="1404">
        <f>IF(ISERROR(VLOOKUP(CONCATENATE($B138,"-",$C138),IN_1A!$B$2:$AA$3000,3,FALSE))=TRUE,"",VLOOKUP(CONCATENATE($B138,"-",$C138),IN_1A!$B$2:$AA$3000,3,FALSE))</f>
        <v>0</v>
      </c>
      <c r="F138" s="1405">
        <f>IF(ISERROR(VLOOKUP(CONCATENATE($B138,"-",$C138),IN_1A!$B$2:$AA$3000,4,FALSE))=TRUE,"",VLOOKUP(CONCATENATE($B138,"-",$C138),IN_1A!$B$2:$AA$3000,4,FALSE))</f>
        <v>0</v>
      </c>
      <c r="G138" s="1404">
        <f>IF(ISERROR(VLOOKUP(CONCATENATE($B138,"-",$C138),IN_1A!$B$2:$AA$3000,5,FALSE))=TRUE,"",VLOOKUP(CONCATENATE($B138,"-",$C138),IN_1A!$B$2:$AA$3000,5,FALSE))</f>
        <v>0</v>
      </c>
      <c r="H138" s="1405">
        <f>IF(ISERROR(VLOOKUP(CONCATENATE($B138,"-",$C138),IN_1A!$B$2:$AA$3000,6,FALSE))=TRUE,"",VLOOKUP(CONCATENATE($B138,"-",$C138),IN_1A!$B$2:$AA$3000,6,FALSE))</f>
        <v>0</v>
      </c>
      <c r="I138" s="1404">
        <f>IF(ISERROR(VLOOKUP(CONCATENATE($B138,"-",$C138),IN_1A!$B$2:$AA$3000,7,FALSE))=TRUE,"",VLOOKUP(CONCATENATE($B138,"-",$C138),IN_1A!$B$2:$AA$3000,7,FALSE))</f>
        <v>0</v>
      </c>
      <c r="J138" s="1405">
        <f>IF(ISERROR(VLOOKUP(CONCATENATE($B138,"-",$C138),IN_1A!$B$2:$AA$3000,8,FALSE))=TRUE,"",VLOOKUP(CONCATENATE($B138,"-",$C138),IN_1A!$B$2:$AA$3000,8,FALSE))</f>
        <v>0</v>
      </c>
      <c r="K138" s="1404">
        <f>IF(ISERROR(VLOOKUP(CONCATENATE($B138,"-",$C138),IN_1A!$B$2:$AA$3000,9,FALSE))=TRUE,"",VLOOKUP(CONCATENATE($B138,"-",$C138),IN_1A!$B$2:$AA$3000,9,FALSE))</f>
        <v>0</v>
      </c>
      <c r="L138" s="1405">
        <f>IF(ISERROR(VLOOKUP(CONCATENATE($B138,"-",$C138),IN_1A!$B$2:$AA$3000,10,FALSE))=TRUE,"",VLOOKUP(CONCATENATE($B138,"-",$C138),IN_1A!$B$2:$AA$3000,10,FALSE))</f>
        <v>0</v>
      </c>
      <c r="M138" s="1404">
        <f>IF(ISERROR(VLOOKUP(CONCATENATE($B138,"-",$C138),IN_1A!$B$2:$AA$3000,11,FALSE))=TRUE,"",VLOOKUP(CONCATENATE($B138,"-",$C138),IN_1A!$B$2:$AA$3000,11,FALSE))</f>
        <v>0</v>
      </c>
      <c r="N138" s="1405">
        <f>IF(ISERROR(VLOOKUP(CONCATENATE($B138,"-",$C138),IN_1A!$B$2:$AA$3000,12,FALSE))=TRUE,"",VLOOKUP(CONCATENATE($B138,"-",$C138),IN_1A!$B$2:$AA$3000,12,FALSE))</f>
        <v>0</v>
      </c>
      <c r="O138" s="1404">
        <f>IF(ISERROR(VLOOKUP(CONCATENATE($B138,"-",$C138),IN_1A!$B$2:$AA$3000,13,FALSE))=TRUE,"",VLOOKUP(CONCATENATE($B138,"-",$C138),IN_1A!$B$2:$AA$3000,13,FALSE))</f>
        <v>0</v>
      </c>
      <c r="P138" s="1405">
        <f>IF(ISERROR(VLOOKUP(CONCATENATE($B138,"-",$C138),IN_1A!$B$2:$AA$3000,14,FALSE))=TRUE,"",VLOOKUP(CONCATENATE($B138,"-",$C138),IN_1A!$B$2:$AA$3000,14,FALSE))</f>
        <v>0</v>
      </c>
      <c r="Q138" s="505">
        <f t="shared" si="10"/>
        <v>0</v>
      </c>
      <c r="R138" s="506">
        <f t="shared" si="10"/>
        <v>0</v>
      </c>
      <c r="S138" s="163" t="str">
        <f t="shared" si="17"/>
        <v/>
      </c>
    </row>
    <row r="139" spans="1:19" s="184" customFormat="1" ht="12" customHeight="1" thickBot="1" x14ac:dyDescent="0.3">
      <c r="A139" s="223" t="s">
        <v>831</v>
      </c>
      <c r="B139" s="224" t="s">
        <v>841</v>
      </c>
      <c r="C139" s="225" t="s">
        <v>847</v>
      </c>
      <c r="D139" s="1343" t="str">
        <f t="shared" si="16"/>
        <v/>
      </c>
      <c r="E139" s="1404">
        <f>IF(ISERROR(VLOOKUP(CONCATENATE($B139,"-",$C139),IN_1A!$B$2:$AA$3000,3,FALSE))=TRUE,"",VLOOKUP(CONCATENATE($B139,"-",$C139),IN_1A!$B$2:$AA$3000,3,FALSE))</f>
        <v>0</v>
      </c>
      <c r="F139" s="1405">
        <f>IF(ISERROR(VLOOKUP(CONCATENATE($B139,"-",$C139),IN_1A!$B$2:$AA$3000,4,FALSE))=TRUE,"",VLOOKUP(CONCATENATE($B139,"-",$C139),IN_1A!$B$2:$AA$3000,4,FALSE))</f>
        <v>0</v>
      </c>
      <c r="G139" s="1404">
        <f>IF(ISERROR(VLOOKUP(CONCATENATE($B139,"-",$C139),IN_1A!$B$2:$AA$3000,5,FALSE))=TRUE,"",VLOOKUP(CONCATENATE($B139,"-",$C139),IN_1A!$B$2:$AA$3000,5,FALSE))</f>
        <v>0</v>
      </c>
      <c r="H139" s="1405">
        <f>IF(ISERROR(VLOOKUP(CONCATENATE($B139,"-",$C139),IN_1A!$B$2:$AA$3000,6,FALSE))=TRUE,"",VLOOKUP(CONCATENATE($B139,"-",$C139),IN_1A!$B$2:$AA$3000,6,FALSE))</f>
        <v>0</v>
      </c>
      <c r="I139" s="1404">
        <f>IF(ISERROR(VLOOKUP(CONCATENATE($B139,"-",$C139),IN_1A!$B$2:$AA$3000,7,FALSE))=TRUE,"",VLOOKUP(CONCATENATE($B139,"-",$C139),IN_1A!$B$2:$AA$3000,7,FALSE))</f>
        <v>0</v>
      </c>
      <c r="J139" s="1405">
        <f>IF(ISERROR(VLOOKUP(CONCATENATE($B139,"-",$C139),IN_1A!$B$2:$AA$3000,8,FALSE))=TRUE,"",VLOOKUP(CONCATENATE($B139,"-",$C139),IN_1A!$B$2:$AA$3000,8,FALSE))</f>
        <v>0</v>
      </c>
      <c r="K139" s="1404">
        <f>IF(ISERROR(VLOOKUP(CONCATENATE($B139,"-",$C139),IN_1A!$B$2:$AA$3000,9,FALSE))=TRUE,"",VLOOKUP(CONCATENATE($B139,"-",$C139),IN_1A!$B$2:$AA$3000,9,FALSE))</f>
        <v>0</v>
      </c>
      <c r="L139" s="1405">
        <f>IF(ISERROR(VLOOKUP(CONCATENATE($B139,"-",$C139),IN_1A!$B$2:$AA$3000,10,FALSE))=TRUE,"",VLOOKUP(CONCATENATE($B139,"-",$C139),IN_1A!$B$2:$AA$3000,10,FALSE))</f>
        <v>0</v>
      </c>
      <c r="M139" s="1404">
        <f>IF(ISERROR(VLOOKUP(CONCATENATE($B139,"-",$C139),IN_1A!$B$2:$AA$3000,11,FALSE))=TRUE,"",VLOOKUP(CONCATENATE($B139,"-",$C139),IN_1A!$B$2:$AA$3000,11,FALSE))</f>
        <v>0</v>
      </c>
      <c r="N139" s="1405">
        <f>IF(ISERROR(VLOOKUP(CONCATENATE($B139,"-",$C139),IN_1A!$B$2:$AA$3000,12,FALSE))=TRUE,"",VLOOKUP(CONCATENATE($B139,"-",$C139),IN_1A!$B$2:$AA$3000,12,FALSE))</f>
        <v>0</v>
      </c>
      <c r="O139" s="1404">
        <f>IF(ISERROR(VLOOKUP(CONCATENATE($B139,"-",$C139),IN_1A!$B$2:$AA$3000,13,FALSE))=TRUE,"",VLOOKUP(CONCATENATE($B139,"-",$C139),IN_1A!$B$2:$AA$3000,13,FALSE))</f>
        <v>0</v>
      </c>
      <c r="P139" s="1405">
        <f>IF(ISERROR(VLOOKUP(CONCATENATE($B139,"-",$C139),IN_1A!$B$2:$AA$3000,14,FALSE))=TRUE,"",VLOOKUP(CONCATENATE($B139,"-",$C139),IN_1A!$B$2:$AA$3000,14,FALSE))</f>
        <v>0</v>
      </c>
      <c r="Q139" s="505">
        <f t="shared" si="10"/>
        <v>0</v>
      </c>
      <c r="R139" s="506">
        <f t="shared" si="10"/>
        <v>0</v>
      </c>
      <c r="S139" s="163" t="str">
        <f t="shared" si="17"/>
        <v/>
      </c>
    </row>
    <row r="140" spans="1:19" s="184" customFormat="1" ht="12" customHeight="1" thickBot="1" x14ac:dyDescent="0.3">
      <c r="A140" s="226" t="s">
        <v>842</v>
      </c>
      <c r="B140" s="227" t="s">
        <v>843</v>
      </c>
      <c r="C140" s="216" t="s">
        <v>847</v>
      </c>
      <c r="D140" s="1343" t="str">
        <f t="shared" si="16"/>
        <v/>
      </c>
      <c r="E140" s="1406">
        <f>IF(ISERROR(VLOOKUP(CONCATENATE($B140,"-",$C140),IN_1A!$B$2:$AA$3000,3,FALSE))=TRUE,"",VLOOKUP(CONCATENATE($B140,"-",$C140),IN_1A!$B$2:$AA$3000,3,FALSE))</f>
        <v>0</v>
      </c>
      <c r="F140" s="1407">
        <f>IF(ISERROR(VLOOKUP(CONCATENATE($B140,"-",$C140),IN_1A!$B$2:$AA$3000,4,FALSE))=TRUE,"",VLOOKUP(CONCATENATE($B140,"-",$C140),IN_1A!$B$2:$AA$3000,4,FALSE))</f>
        <v>0</v>
      </c>
      <c r="G140" s="1406">
        <f>IF(ISERROR(VLOOKUP(CONCATENATE($B140,"-",$C140),IN_1A!$B$2:$AA$3000,5,FALSE))=TRUE,"",VLOOKUP(CONCATENATE($B140,"-",$C140),IN_1A!$B$2:$AA$3000,5,FALSE))</f>
        <v>0</v>
      </c>
      <c r="H140" s="1407">
        <f>IF(ISERROR(VLOOKUP(CONCATENATE($B140,"-",$C140),IN_1A!$B$2:$AA$3000,6,FALSE))=TRUE,"",VLOOKUP(CONCATENATE($B140,"-",$C140),IN_1A!$B$2:$AA$3000,6,FALSE))</f>
        <v>0</v>
      </c>
      <c r="I140" s="1406">
        <f>IF(ISERROR(VLOOKUP(CONCATENATE($B140,"-",$C140),IN_1A!$B$2:$AA$3000,7,FALSE))=TRUE,"",VLOOKUP(CONCATENATE($B140,"-",$C140),IN_1A!$B$2:$AA$3000,7,FALSE))</f>
        <v>0</v>
      </c>
      <c r="J140" s="1407">
        <f>IF(ISERROR(VLOOKUP(CONCATENATE($B140,"-",$C140),IN_1A!$B$2:$AA$3000,8,FALSE))=TRUE,"",VLOOKUP(CONCATENATE($B140,"-",$C140),IN_1A!$B$2:$AA$3000,8,FALSE))</f>
        <v>0</v>
      </c>
      <c r="K140" s="1406">
        <f>IF(ISERROR(VLOOKUP(CONCATENATE($B140,"-",$C140),IN_1A!$B$2:$AA$3000,9,FALSE))=TRUE,"",VLOOKUP(CONCATENATE($B140,"-",$C140),IN_1A!$B$2:$AA$3000,9,FALSE))</f>
        <v>0</v>
      </c>
      <c r="L140" s="1407">
        <f>IF(ISERROR(VLOOKUP(CONCATENATE($B140,"-",$C140),IN_1A!$B$2:$AA$3000,10,FALSE))=TRUE,"",VLOOKUP(CONCATENATE($B140,"-",$C140),IN_1A!$B$2:$AA$3000,10,FALSE))</f>
        <v>0</v>
      </c>
      <c r="M140" s="1406">
        <f>IF(ISERROR(VLOOKUP(CONCATENATE($B140,"-",$C140),IN_1A!$B$2:$AA$3000,11,FALSE))=TRUE,"",VLOOKUP(CONCATENATE($B140,"-",$C140),IN_1A!$B$2:$AA$3000,11,FALSE))</f>
        <v>0</v>
      </c>
      <c r="N140" s="1407">
        <f>IF(ISERROR(VLOOKUP(CONCATENATE($B140,"-",$C140),IN_1A!$B$2:$AA$3000,12,FALSE))=TRUE,"",VLOOKUP(CONCATENATE($B140,"-",$C140),IN_1A!$B$2:$AA$3000,12,FALSE))</f>
        <v>0</v>
      </c>
      <c r="O140" s="1406">
        <f>IF(ISERROR(VLOOKUP(CONCATENATE($B140,"-",$C140),IN_1A!$B$2:$AA$3000,13,FALSE))=TRUE,"",VLOOKUP(CONCATENATE($B140,"-",$C140),IN_1A!$B$2:$AA$3000,13,FALSE))</f>
        <v>0</v>
      </c>
      <c r="P140" s="1407">
        <f>IF(ISERROR(VLOOKUP(CONCATENATE($B140,"-",$C140),IN_1A!$B$2:$AA$3000,14,FALSE))=TRUE,"",VLOOKUP(CONCATENATE($B140,"-",$C140),IN_1A!$B$2:$AA$3000,14,FALSE))</f>
        <v>0</v>
      </c>
      <c r="Q140" s="507">
        <f t="shared" si="10"/>
        <v>0</v>
      </c>
      <c r="R140" s="508">
        <f t="shared" si="10"/>
        <v>0</v>
      </c>
      <c r="S140" s="163" t="str">
        <f t="shared" si="17"/>
        <v/>
      </c>
    </row>
    <row r="141" spans="1:19" s="2483" customFormat="1" ht="12" customHeight="1" thickBot="1" x14ac:dyDescent="0.3">
      <c r="A141" s="2491" t="s">
        <v>767</v>
      </c>
      <c r="B141" s="2481"/>
      <c r="C141" s="2482"/>
      <c r="D141" s="1347" t="str">
        <f t="shared" si="16"/>
        <v/>
      </c>
      <c r="E141" s="2227"/>
      <c r="F141" s="509"/>
      <c r="G141" s="509"/>
      <c r="H141" s="509"/>
      <c r="I141" s="509"/>
      <c r="J141" s="509"/>
      <c r="K141" s="509"/>
      <c r="L141" s="509"/>
      <c r="M141" s="509"/>
      <c r="N141" s="509"/>
      <c r="O141" s="509"/>
      <c r="P141" s="509"/>
      <c r="Q141" s="509"/>
      <c r="R141" s="510"/>
      <c r="S141" s="659" t="str">
        <f t="shared" si="17"/>
        <v/>
      </c>
    </row>
    <row r="142" spans="1:19" s="184" customFormat="1" ht="12" customHeight="1" thickBot="1" x14ac:dyDescent="0.3">
      <c r="A142" s="206" t="s">
        <v>844</v>
      </c>
      <c r="B142" s="214" t="s">
        <v>845</v>
      </c>
      <c r="C142" s="217" t="s">
        <v>847</v>
      </c>
      <c r="D142" s="1343" t="str">
        <f t="shared" si="16"/>
        <v/>
      </c>
      <c r="E142" s="1402">
        <f>IF(ISERROR(VLOOKUP(CONCATENATE($B142,"-",$C142),IN_1A!$B$2:$AA$3000,3,FALSE))=TRUE,"",VLOOKUP(CONCATENATE($B142,"-",$C142),IN_1A!$B$2:$AA$3000,3,FALSE))</f>
        <v>0</v>
      </c>
      <c r="F142" s="1403">
        <f>IF(ISERROR(VLOOKUP(CONCATENATE($B142,"-",$C142),IN_1A!$B$2:$AA$3000,4,FALSE))=TRUE,"",VLOOKUP(CONCATENATE($B142,"-",$C142),IN_1A!$B$2:$AA$3000,4,FALSE))</f>
        <v>0</v>
      </c>
      <c r="G142" s="1402">
        <f>IF(ISERROR(VLOOKUP(CONCATENATE($B142,"-",$C142),IN_1A!$B$2:$AA$3000,5,FALSE))=TRUE,"",VLOOKUP(CONCATENATE($B142,"-",$C142),IN_1A!$B$2:$AA$3000,5,FALSE))</f>
        <v>0</v>
      </c>
      <c r="H142" s="1403">
        <f>IF(ISERROR(VLOOKUP(CONCATENATE($B142,"-",$C142),IN_1A!$B$2:$AA$3000,6,FALSE))=TRUE,"",VLOOKUP(CONCATENATE($B142,"-",$C142),IN_1A!$B$2:$AA$3000,6,FALSE))</f>
        <v>0</v>
      </c>
      <c r="I142" s="1402">
        <f>IF(ISERROR(VLOOKUP(CONCATENATE($B142,"-",$C142),IN_1A!$B$2:$AA$3000,7,FALSE))=TRUE,"",VLOOKUP(CONCATENATE($B142,"-",$C142),IN_1A!$B$2:$AA$3000,7,FALSE))</f>
        <v>0</v>
      </c>
      <c r="J142" s="1403">
        <f>IF(ISERROR(VLOOKUP(CONCATENATE($B142,"-",$C142),IN_1A!$B$2:$AA$3000,8,FALSE))=TRUE,"",VLOOKUP(CONCATENATE($B142,"-",$C142),IN_1A!$B$2:$AA$3000,8,FALSE))</f>
        <v>0</v>
      </c>
      <c r="K142" s="1402">
        <f>IF(ISERROR(VLOOKUP(CONCATENATE($B142,"-",$C142),IN_1A!$B$2:$AA$3000,9,FALSE))=TRUE,"",VLOOKUP(CONCATENATE($B142,"-",$C142),IN_1A!$B$2:$AA$3000,9,FALSE))</f>
        <v>0</v>
      </c>
      <c r="L142" s="1403">
        <f>IF(ISERROR(VLOOKUP(CONCATENATE($B142,"-",$C142),IN_1A!$B$2:$AA$3000,10,FALSE))=TRUE,"",VLOOKUP(CONCATENATE($B142,"-",$C142),IN_1A!$B$2:$AA$3000,10,FALSE))</f>
        <v>0</v>
      </c>
      <c r="M142" s="1402">
        <f>IF(ISERROR(VLOOKUP(CONCATENATE($B142,"-",$C142),IN_1A!$B$2:$AA$3000,11,FALSE))=TRUE,"",VLOOKUP(CONCATENATE($B142,"-",$C142),IN_1A!$B$2:$AA$3000,11,FALSE))</f>
        <v>0</v>
      </c>
      <c r="N142" s="1403">
        <f>IF(ISERROR(VLOOKUP(CONCATENATE($B142,"-",$C142),IN_1A!$B$2:$AA$3000,12,FALSE))=TRUE,"",VLOOKUP(CONCATENATE($B142,"-",$C142),IN_1A!$B$2:$AA$3000,12,FALSE))</f>
        <v>0</v>
      </c>
      <c r="O142" s="1402">
        <f>IF(ISERROR(VLOOKUP(CONCATENATE($B142,"-",$C142),IN_1A!$B$2:$AA$3000,13,FALSE))=TRUE,"",VLOOKUP(CONCATENATE($B142,"-",$C142),IN_1A!$B$2:$AA$3000,13,FALSE))</f>
        <v>0</v>
      </c>
      <c r="P142" s="1403">
        <f>IF(ISERROR(VLOOKUP(CONCATENATE($B142,"-",$C142),IN_1A!$B$2:$AA$3000,14,FALSE))=TRUE,"",VLOOKUP(CONCATENATE($B142,"-",$C142),IN_1A!$B$2:$AA$3000,14,FALSE))</f>
        <v>0</v>
      </c>
      <c r="Q142" s="503">
        <f t="shared" si="10"/>
        <v>0</v>
      </c>
      <c r="R142" s="504">
        <f t="shared" si="10"/>
        <v>0</v>
      </c>
      <c r="S142" s="163" t="str">
        <f t="shared" si="17"/>
        <v/>
      </c>
    </row>
    <row r="143" spans="1:19" s="164" customFormat="1" ht="10.75" thickBot="1" x14ac:dyDescent="0.3">
      <c r="A143" s="228" t="s">
        <v>623</v>
      </c>
      <c r="B143" s="229"/>
      <c r="C143" s="230"/>
      <c r="D143" s="1343" t="str">
        <f t="shared" si="16"/>
        <v/>
      </c>
      <c r="E143" s="507">
        <f>SUM(E79:E142)</f>
        <v>0</v>
      </c>
      <c r="F143" s="508">
        <f t="shared" ref="F143:P143" si="18">SUM(F79:F142)</f>
        <v>0</v>
      </c>
      <c r="G143" s="507">
        <f t="shared" si="18"/>
        <v>0</v>
      </c>
      <c r="H143" s="508">
        <f t="shared" si="18"/>
        <v>0</v>
      </c>
      <c r="I143" s="507">
        <f t="shared" si="18"/>
        <v>0</v>
      </c>
      <c r="J143" s="508">
        <f t="shared" si="18"/>
        <v>0</v>
      </c>
      <c r="K143" s="507">
        <f t="shared" si="18"/>
        <v>0</v>
      </c>
      <c r="L143" s="508">
        <f t="shared" si="18"/>
        <v>0</v>
      </c>
      <c r="M143" s="507">
        <f t="shared" si="18"/>
        <v>0</v>
      </c>
      <c r="N143" s="508">
        <f t="shared" si="18"/>
        <v>0</v>
      </c>
      <c r="O143" s="507">
        <f t="shared" si="18"/>
        <v>0</v>
      </c>
      <c r="P143" s="508">
        <f t="shared" si="18"/>
        <v>0</v>
      </c>
      <c r="Q143" s="507">
        <f>SUM(Q79:Q142)</f>
        <v>0</v>
      </c>
      <c r="R143" s="508">
        <f>SUM(R79:R142)</f>
        <v>0</v>
      </c>
      <c r="S143" s="163"/>
    </row>
    <row r="144" spans="1:19" s="184" customFormat="1" ht="12" customHeight="1" x14ac:dyDescent="0.35">
      <c r="A144" s="2663" t="s">
        <v>846</v>
      </c>
      <c r="B144" s="2663"/>
      <c r="C144" s="2663"/>
      <c r="D144" s="2663"/>
      <c r="E144" s="2663"/>
      <c r="F144" s="2663"/>
      <c r="G144" s="2663"/>
      <c r="H144" s="2663"/>
      <c r="I144" s="2663"/>
      <c r="J144" s="2663"/>
      <c r="K144" s="2663"/>
      <c r="L144" s="2663"/>
      <c r="M144" s="2663"/>
      <c r="N144" s="2663"/>
      <c r="O144" s="2663"/>
      <c r="P144" s="2663"/>
      <c r="Q144" s="486"/>
      <c r="R144" s="486"/>
      <c r="S144" s="163" t="str">
        <f>IF(O144&gt;Q144,"ERRORE",IF(P144&gt;R144,"ERRORE",""))</f>
        <v/>
      </c>
    </row>
    <row r="145" spans="1:19" ht="15" customHeight="1" thickBot="1" x14ac:dyDescent="0.45"/>
    <row r="146" spans="1:19" ht="15.9" hidden="1" thickBot="1" x14ac:dyDescent="0.45"/>
    <row r="147" spans="1:19" s="540" customFormat="1" ht="10.75" thickBot="1" x14ac:dyDescent="0.3">
      <c r="A147" s="2443" t="s">
        <v>754</v>
      </c>
      <c r="B147" s="2444"/>
      <c r="C147" s="2445"/>
      <c r="D147" s="2445"/>
      <c r="E147" s="2225" t="s">
        <v>32</v>
      </c>
      <c r="F147" s="482" t="s">
        <v>32</v>
      </c>
      <c r="G147" s="482" t="s">
        <v>32</v>
      </c>
      <c r="H147" s="482" t="s">
        <v>32</v>
      </c>
      <c r="I147" s="482" t="s">
        <v>32</v>
      </c>
      <c r="J147" s="482" t="s">
        <v>32</v>
      </c>
      <c r="K147" s="482" t="s">
        <v>32</v>
      </c>
      <c r="L147" s="482" t="s">
        <v>32</v>
      </c>
      <c r="M147" s="482" t="s">
        <v>32</v>
      </c>
      <c r="N147" s="482" t="s">
        <v>32</v>
      </c>
      <c r="O147" s="482" t="s">
        <v>32</v>
      </c>
      <c r="P147" s="482" t="s">
        <v>32</v>
      </c>
      <c r="Q147" s="482" t="s">
        <v>32</v>
      </c>
      <c r="R147" s="491" t="s">
        <v>32</v>
      </c>
      <c r="S147" s="659"/>
    </row>
    <row r="148" spans="1:19" s="478" customFormat="1" ht="10" customHeight="1" thickBot="1" x14ac:dyDescent="0.45">
      <c r="A148" s="2446" t="s">
        <v>755</v>
      </c>
      <c r="B148" s="2447"/>
      <c r="C148" s="2448"/>
      <c r="D148" s="2448"/>
      <c r="E148" s="2226"/>
      <c r="F148" s="483"/>
      <c r="G148" s="483"/>
      <c r="H148" s="483"/>
      <c r="I148" s="483"/>
      <c r="J148" s="483"/>
      <c r="K148" s="483"/>
      <c r="L148" s="483"/>
      <c r="M148" s="483"/>
      <c r="N148" s="483"/>
      <c r="O148" s="483"/>
      <c r="P148" s="483"/>
      <c r="Q148" s="483"/>
      <c r="R148" s="492"/>
      <c r="S148" s="2449"/>
    </row>
    <row r="149" spans="1:19" s="164" customFormat="1" ht="10.75" thickBot="1" x14ac:dyDescent="0.3">
      <c r="A149" s="231" t="s">
        <v>756</v>
      </c>
      <c r="B149" s="232" t="s">
        <v>757</v>
      </c>
      <c r="C149" s="233" t="s">
        <v>848</v>
      </c>
      <c r="D149" s="1859" t="s">
        <v>758</v>
      </c>
      <c r="E149" s="1396">
        <f>IF(ISERROR(VLOOKUP(CONCATENATE($B149,"-",$C149),IN_1A!$B$2:$AA$3000,3,FALSE))=TRUE,"",VLOOKUP(CONCATENATE($B149,"-",$C149),IN_1A!$B$2:$AA$3000,3,FALSE))</f>
        <v>0</v>
      </c>
      <c r="F149" s="1397">
        <f>IF(ISERROR(VLOOKUP(CONCATENATE($B149,"-",$C149),IN_1A!$B$2:$AA$3000,4,FALSE))=TRUE,"",VLOOKUP(CONCATENATE($B149,"-",$C149),IN_1A!$B$2:$AA$3000,4,FALSE))</f>
        <v>0</v>
      </c>
      <c r="G149" s="1396">
        <f>IF(ISERROR(VLOOKUP(CONCATENATE($B149,"-",$C149),IN_1A!$B$2:$AA$3000,5,FALSE))=TRUE,"",VLOOKUP(CONCATENATE($B149,"-",$C149),IN_1A!$B$2:$AA$3000,5,FALSE))</f>
        <v>0</v>
      </c>
      <c r="H149" s="1397">
        <f>IF(ISERROR(VLOOKUP(CONCATENATE($B149,"-",$C149),IN_1A!$B$2:$AA$3000,6,FALSE))=TRUE,"",VLOOKUP(CONCATENATE($B149,"-",$C149),IN_1A!$B$2:$AA$3000,6,FALSE))</f>
        <v>0</v>
      </c>
      <c r="I149" s="1396">
        <f>IF(ISERROR(VLOOKUP(CONCATENATE($B149,"-",$C149),IN_1A!$B$2:$AA$3000,7,FALSE))=TRUE,"",VLOOKUP(CONCATENATE($B149,"-",$C149),IN_1A!$B$2:$AA$3000,7,FALSE))</f>
        <v>0</v>
      </c>
      <c r="J149" s="1397">
        <f>IF(ISERROR(VLOOKUP(CONCATENATE($B149,"-",$C149),IN_1A!$B$2:$AA$3000,8,FALSE))=TRUE,"",VLOOKUP(CONCATENATE($B149,"-",$C149),IN_1A!$B$2:$AA$3000,8,FALSE))</f>
        <v>0</v>
      </c>
      <c r="K149" s="1396">
        <f>IF(ISERROR(VLOOKUP(CONCATENATE($B149,"-",$C149),IN_1A!$B$2:$AA$3000,9,FALSE))=TRUE,"",VLOOKUP(CONCATENATE($B149,"-",$C149),IN_1A!$B$2:$AA$3000,9,FALSE))</f>
        <v>0</v>
      </c>
      <c r="L149" s="1397">
        <f>IF(ISERROR(VLOOKUP(CONCATENATE($B149,"-",$C149),IN_1A!$B$2:$AA$3000,10,FALSE))=TRUE,"",VLOOKUP(CONCATENATE($B149,"-",$C149),IN_1A!$B$2:$AA$3000,10,FALSE))</f>
        <v>0</v>
      </c>
      <c r="M149" s="1396">
        <f>IF(ISERROR(VLOOKUP(CONCATENATE($B149,"-",$C149),IN_1A!$B$2:$AA$3000,11,FALSE))=TRUE,"",VLOOKUP(CONCATENATE($B149,"-",$C149),IN_1A!$B$2:$AA$3000,11,FALSE))</f>
        <v>0</v>
      </c>
      <c r="N149" s="1397">
        <f>IF(ISERROR(VLOOKUP(CONCATENATE($B149,"-",$C149),IN_1A!$B$2:$AA$3000,12,FALSE))=TRUE,"",VLOOKUP(CONCATENATE($B149,"-",$C149),IN_1A!$B$2:$AA$3000,12,FALSE))</f>
        <v>0</v>
      </c>
      <c r="O149" s="1396">
        <f>IF(ISERROR(VLOOKUP(CONCATENATE($B149,"-",$C149),IN_1A!$B$2:$AA$3000,13,FALSE))=TRUE,"",VLOOKUP(CONCATENATE($B149,"-",$C149),IN_1A!$B$2:$AA$3000,13,FALSE))</f>
        <v>0</v>
      </c>
      <c r="P149" s="1397">
        <f>IF(ISERROR(VLOOKUP(CONCATENATE($B149,"-",$C149),IN_1A!$B$2:$AA$3000,14,FALSE))=TRUE,"",VLOOKUP(CONCATENATE($B149,"-",$C149),IN_1A!$B$2:$AA$3000,14,FALSE))</f>
        <v>0</v>
      </c>
      <c r="Q149" s="493">
        <f>E149+G149</f>
        <v>0</v>
      </c>
      <c r="R149" s="494">
        <f>F149+H149</f>
        <v>0</v>
      </c>
      <c r="S149" s="163"/>
    </row>
    <row r="150" spans="1:19" ht="11.25" customHeight="1" thickBot="1" x14ac:dyDescent="0.45">
      <c r="A150" s="234" t="s">
        <v>759</v>
      </c>
      <c r="B150" s="232" t="s">
        <v>760</v>
      </c>
      <c r="C150" s="235" t="s">
        <v>848</v>
      </c>
      <c r="D150" s="1336" t="str">
        <f>CONCATENATE(D$149)</f>
        <v/>
      </c>
      <c r="E150" s="1398">
        <f>IF(ISERROR(VLOOKUP(CONCATENATE($B150,"-",$C150),IN_1A!$B$2:$AA$3000,3,FALSE))=TRUE,"",VLOOKUP(CONCATENATE($B150,"-",$C150),IN_1A!$B$2:$AA$3000,3,FALSE))</f>
        <v>0</v>
      </c>
      <c r="F150" s="1399">
        <f>IF(ISERROR(VLOOKUP(CONCATENATE($B150,"-",$C150),IN_1A!$B$2:$AA$3000,4,FALSE))=TRUE,"",VLOOKUP(CONCATENATE($B150,"-",$C150),IN_1A!$B$2:$AA$3000,4,FALSE))</f>
        <v>0</v>
      </c>
      <c r="G150" s="1398">
        <f>IF(ISERROR(VLOOKUP(CONCATENATE($B150,"-",$C150),IN_1A!$B$2:$AA$3000,5,FALSE))=TRUE,"",VLOOKUP(CONCATENATE($B150,"-",$C150),IN_1A!$B$2:$AA$3000,5,FALSE))</f>
        <v>0</v>
      </c>
      <c r="H150" s="1399">
        <f>IF(ISERROR(VLOOKUP(CONCATENATE($B150,"-",$C150),IN_1A!$B$2:$AA$3000,6,FALSE))=TRUE,"",VLOOKUP(CONCATENATE($B150,"-",$C150),IN_1A!$B$2:$AA$3000,6,FALSE))</f>
        <v>0</v>
      </c>
      <c r="I150" s="1398">
        <f>IF(ISERROR(VLOOKUP(CONCATENATE($B150,"-",$C150),IN_1A!$B$2:$AA$3000,7,FALSE))=TRUE,"",VLOOKUP(CONCATENATE($B150,"-",$C150),IN_1A!$B$2:$AA$3000,7,FALSE))</f>
        <v>0</v>
      </c>
      <c r="J150" s="1399">
        <f>IF(ISERROR(VLOOKUP(CONCATENATE($B150,"-",$C150),IN_1A!$B$2:$AA$3000,8,FALSE))=TRUE,"",VLOOKUP(CONCATENATE($B150,"-",$C150),IN_1A!$B$2:$AA$3000,8,FALSE))</f>
        <v>0</v>
      </c>
      <c r="K150" s="1398">
        <f>IF(ISERROR(VLOOKUP(CONCATENATE($B150,"-",$C150),IN_1A!$B$2:$AA$3000,9,FALSE))=TRUE,"",VLOOKUP(CONCATENATE($B150,"-",$C150),IN_1A!$B$2:$AA$3000,9,FALSE))</f>
        <v>0</v>
      </c>
      <c r="L150" s="1399">
        <f>IF(ISERROR(VLOOKUP(CONCATENATE($B150,"-",$C150),IN_1A!$B$2:$AA$3000,10,FALSE))=TRUE,"",VLOOKUP(CONCATENATE($B150,"-",$C150),IN_1A!$B$2:$AA$3000,10,FALSE))</f>
        <v>0</v>
      </c>
      <c r="M150" s="1398">
        <f>IF(ISERROR(VLOOKUP(CONCATENATE($B150,"-",$C150),IN_1A!$B$2:$AA$3000,11,FALSE))=TRUE,"",VLOOKUP(CONCATENATE($B150,"-",$C150),IN_1A!$B$2:$AA$3000,11,FALSE))</f>
        <v>0</v>
      </c>
      <c r="N150" s="1399">
        <f>IF(ISERROR(VLOOKUP(CONCATENATE($B150,"-",$C150),IN_1A!$B$2:$AA$3000,12,FALSE))=TRUE,"",VLOOKUP(CONCATENATE($B150,"-",$C150),IN_1A!$B$2:$AA$3000,12,FALSE))</f>
        <v>0</v>
      </c>
      <c r="O150" s="1398">
        <f>IF(ISERROR(VLOOKUP(CONCATENATE($B150,"-",$C150),IN_1A!$B$2:$AA$3000,13,FALSE))=TRUE,"",VLOOKUP(CONCATENATE($B150,"-",$C150),IN_1A!$B$2:$AA$3000,13,FALSE))</f>
        <v>0</v>
      </c>
      <c r="P150" s="1399">
        <f>IF(ISERROR(VLOOKUP(CONCATENATE($B150,"-",$C150),IN_1A!$B$2:$AA$3000,14,FALSE))=TRUE,"",VLOOKUP(CONCATENATE($B150,"-",$C150),IN_1A!$B$2:$AA$3000,14,FALSE))</f>
        <v>0</v>
      </c>
      <c r="Q150" s="495">
        <f t="shared" ref="Q150:R212" si="19">E150+G150</f>
        <v>0</v>
      </c>
      <c r="R150" s="496">
        <f t="shared" si="19"/>
        <v>0</v>
      </c>
    </row>
    <row r="151" spans="1:19" s="164" customFormat="1" ht="12" customHeight="1" thickBot="1" x14ac:dyDescent="0.3">
      <c r="A151" s="236" t="s">
        <v>761</v>
      </c>
      <c r="B151" s="237" t="s">
        <v>762</v>
      </c>
      <c r="C151" s="238" t="s">
        <v>848</v>
      </c>
      <c r="D151" s="1337" t="str">
        <f>CONCATENATE(D$149)</f>
        <v/>
      </c>
      <c r="E151" s="1400">
        <f>IF(ISERROR(VLOOKUP(CONCATENATE($B151,"-",$C151),IN_1A!$B$2:$AA$3000,3,FALSE))=TRUE,"",VLOOKUP(CONCATENATE($B151,"-",$C151),IN_1A!$B$2:$AA$3000,3,FALSE))</f>
        <v>0</v>
      </c>
      <c r="F151" s="1401">
        <f>IF(ISERROR(VLOOKUP(CONCATENATE($B151,"-",$C151),IN_1A!$B$2:$AA$3000,4,FALSE))=TRUE,"",VLOOKUP(CONCATENATE($B151,"-",$C151),IN_1A!$B$2:$AA$3000,4,FALSE))</f>
        <v>0</v>
      </c>
      <c r="G151" s="1400">
        <f>IF(ISERROR(VLOOKUP(CONCATENATE($B151,"-",$C151),IN_1A!$B$2:$AA$3000,5,FALSE))=TRUE,"",VLOOKUP(CONCATENATE($B151,"-",$C151),IN_1A!$B$2:$AA$3000,5,FALSE))</f>
        <v>0</v>
      </c>
      <c r="H151" s="1401">
        <f>IF(ISERROR(VLOOKUP(CONCATENATE($B151,"-",$C151),IN_1A!$B$2:$AA$3000,6,FALSE))=TRUE,"",VLOOKUP(CONCATENATE($B151,"-",$C151),IN_1A!$B$2:$AA$3000,6,FALSE))</f>
        <v>0</v>
      </c>
      <c r="I151" s="1400">
        <f>IF(ISERROR(VLOOKUP(CONCATENATE($B151,"-",$C151),IN_1A!$B$2:$AA$3000,7,FALSE))=TRUE,"",VLOOKUP(CONCATENATE($B151,"-",$C151),IN_1A!$B$2:$AA$3000,7,FALSE))</f>
        <v>0</v>
      </c>
      <c r="J151" s="1401">
        <f>IF(ISERROR(VLOOKUP(CONCATENATE($B151,"-",$C151),IN_1A!$B$2:$AA$3000,8,FALSE))=TRUE,"",VLOOKUP(CONCATENATE($B151,"-",$C151),IN_1A!$B$2:$AA$3000,8,FALSE))</f>
        <v>0</v>
      </c>
      <c r="K151" s="1400">
        <f>IF(ISERROR(VLOOKUP(CONCATENATE($B151,"-",$C151),IN_1A!$B$2:$AA$3000,9,FALSE))=TRUE,"",VLOOKUP(CONCATENATE($B151,"-",$C151),IN_1A!$B$2:$AA$3000,9,FALSE))</f>
        <v>0</v>
      </c>
      <c r="L151" s="1401">
        <f>IF(ISERROR(VLOOKUP(CONCATENATE($B151,"-",$C151),IN_1A!$B$2:$AA$3000,10,FALSE))=TRUE,"",VLOOKUP(CONCATENATE($B151,"-",$C151),IN_1A!$B$2:$AA$3000,10,FALSE))</f>
        <v>0</v>
      </c>
      <c r="M151" s="1400">
        <f>IF(ISERROR(VLOOKUP(CONCATENATE($B151,"-",$C151),IN_1A!$B$2:$AA$3000,11,FALSE))=TRUE,"",VLOOKUP(CONCATENATE($B151,"-",$C151),IN_1A!$B$2:$AA$3000,11,FALSE))</f>
        <v>0</v>
      </c>
      <c r="N151" s="1401">
        <f>IF(ISERROR(VLOOKUP(CONCATENATE($B151,"-",$C151),IN_1A!$B$2:$AA$3000,12,FALSE))=TRUE,"",VLOOKUP(CONCATENATE($B151,"-",$C151),IN_1A!$B$2:$AA$3000,12,FALSE))</f>
        <v>0</v>
      </c>
      <c r="O151" s="1400">
        <f>IF(ISERROR(VLOOKUP(CONCATENATE($B151,"-",$C151),IN_1A!$B$2:$AA$3000,13,FALSE))=TRUE,"",VLOOKUP(CONCATENATE($B151,"-",$C151),IN_1A!$B$2:$AA$3000,13,FALSE))</f>
        <v>0</v>
      </c>
      <c r="P151" s="1401">
        <f>IF(ISERROR(VLOOKUP(CONCATENATE($B151,"-",$C151),IN_1A!$B$2:$AA$3000,14,FALSE))=TRUE,"",VLOOKUP(CONCATENATE($B151,"-",$C151),IN_1A!$B$2:$AA$3000,14,FALSE))</f>
        <v>0</v>
      </c>
      <c r="Q151" s="497">
        <f t="shared" si="19"/>
        <v>0</v>
      </c>
      <c r="R151" s="498">
        <f t="shared" si="19"/>
        <v>0</v>
      </c>
      <c r="S151" s="163" t="str">
        <f>IF(O151&gt;Q151,"ERRORE",IF(P151&gt;R151,"ERRORE",""))</f>
        <v/>
      </c>
    </row>
    <row r="152" spans="1:19" s="540" customFormat="1" ht="12" customHeight="1" thickBot="1" x14ac:dyDescent="0.3">
      <c r="A152" s="2492" t="s">
        <v>763</v>
      </c>
      <c r="B152" s="2493"/>
      <c r="C152" s="2494"/>
      <c r="D152" s="1340"/>
      <c r="E152" s="2224"/>
      <c r="F152" s="499"/>
      <c r="G152" s="499"/>
      <c r="H152" s="499"/>
      <c r="I152" s="499"/>
      <c r="J152" s="499"/>
      <c r="K152" s="499"/>
      <c r="L152" s="499"/>
      <c r="M152" s="499"/>
      <c r="N152" s="499"/>
      <c r="O152" s="499"/>
      <c r="P152" s="499"/>
      <c r="Q152" s="499"/>
      <c r="R152" s="500"/>
      <c r="S152" s="659" t="str">
        <f>IF(O152&gt;Q152,"ERRORE",IF(P152&gt;R152,"ERRORE",""))</f>
        <v/>
      </c>
    </row>
    <row r="153" spans="1:19" s="184" customFormat="1" ht="12" customHeight="1" thickBot="1" x14ac:dyDescent="0.3">
      <c r="A153" s="231" t="s">
        <v>756</v>
      </c>
      <c r="B153" s="239" t="s">
        <v>764</v>
      </c>
      <c r="C153" s="240" t="s">
        <v>848</v>
      </c>
      <c r="D153" s="1338" t="str">
        <f>CONCATENATE(D$149)</f>
        <v/>
      </c>
      <c r="E153" s="1396">
        <f>IF(ISERROR(VLOOKUP(CONCATENATE($B153,"-",$C153),IN_1A!$B$2:$AA$3000,3,FALSE))=TRUE,"",VLOOKUP(CONCATENATE($B153,"-",$C153),IN_1A!$B$2:$AA$3000,3,FALSE))</f>
        <v>0</v>
      </c>
      <c r="F153" s="1397">
        <f>IF(ISERROR(VLOOKUP(CONCATENATE($B153,"-",$C153),IN_1A!$B$2:$AA$3000,4,FALSE))=TRUE,"",VLOOKUP(CONCATENATE($B153,"-",$C153),IN_1A!$B$2:$AA$3000,4,FALSE))</f>
        <v>0</v>
      </c>
      <c r="G153" s="1396">
        <f>IF(ISERROR(VLOOKUP(CONCATENATE($B153,"-",$C153),IN_1A!$B$2:$AA$3000,5,FALSE))=TRUE,"",VLOOKUP(CONCATENATE($B153,"-",$C153),IN_1A!$B$2:$AA$3000,5,FALSE))</f>
        <v>0</v>
      </c>
      <c r="H153" s="1397">
        <f>IF(ISERROR(VLOOKUP(CONCATENATE($B153,"-",$C153),IN_1A!$B$2:$AA$3000,6,FALSE))=TRUE,"",VLOOKUP(CONCATENATE($B153,"-",$C153),IN_1A!$B$2:$AA$3000,6,FALSE))</f>
        <v>0</v>
      </c>
      <c r="I153" s="1396">
        <f>IF(ISERROR(VLOOKUP(CONCATENATE($B153,"-",$C153),IN_1A!$B$2:$AA$3000,7,FALSE))=TRUE,"",VLOOKUP(CONCATENATE($B153,"-",$C153),IN_1A!$B$2:$AA$3000,7,FALSE))</f>
        <v>0</v>
      </c>
      <c r="J153" s="1397">
        <f>IF(ISERROR(VLOOKUP(CONCATENATE($B153,"-",$C153),IN_1A!$B$2:$AA$3000,8,FALSE))=TRUE,"",VLOOKUP(CONCATENATE($B153,"-",$C153),IN_1A!$B$2:$AA$3000,8,FALSE))</f>
        <v>0</v>
      </c>
      <c r="K153" s="1396">
        <f>IF(ISERROR(VLOOKUP(CONCATENATE($B153,"-",$C153),IN_1A!$B$2:$AA$3000,9,FALSE))=TRUE,"",VLOOKUP(CONCATENATE($B153,"-",$C153),IN_1A!$B$2:$AA$3000,9,FALSE))</f>
        <v>0</v>
      </c>
      <c r="L153" s="1397">
        <f>IF(ISERROR(VLOOKUP(CONCATENATE($B153,"-",$C153),IN_1A!$B$2:$AA$3000,10,FALSE))=TRUE,"",VLOOKUP(CONCATENATE($B153,"-",$C153),IN_1A!$B$2:$AA$3000,10,FALSE))</f>
        <v>0</v>
      </c>
      <c r="M153" s="1396">
        <f>IF(ISERROR(VLOOKUP(CONCATENATE($B153,"-",$C153),IN_1A!$B$2:$AA$3000,11,FALSE))=TRUE,"",VLOOKUP(CONCATENATE($B153,"-",$C153),IN_1A!$B$2:$AA$3000,11,FALSE))</f>
        <v>0</v>
      </c>
      <c r="N153" s="1397">
        <f>IF(ISERROR(VLOOKUP(CONCATENATE($B153,"-",$C153),IN_1A!$B$2:$AA$3000,12,FALSE))=TRUE,"",VLOOKUP(CONCATENATE($B153,"-",$C153),IN_1A!$B$2:$AA$3000,12,FALSE))</f>
        <v>0</v>
      </c>
      <c r="O153" s="1396">
        <f>IF(ISERROR(VLOOKUP(CONCATENATE($B153,"-",$C153),IN_1A!$B$2:$AA$3000,13,FALSE))=TRUE,"",VLOOKUP(CONCATENATE($B153,"-",$C153),IN_1A!$B$2:$AA$3000,13,FALSE))</f>
        <v>0</v>
      </c>
      <c r="P153" s="1397">
        <f>IF(ISERROR(VLOOKUP(CONCATENATE($B153,"-",$C153),IN_1A!$B$2:$AA$3000,14,FALSE))=TRUE,"",VLOOKUP(CONCATENATE($B153,"-",$C153),IN_1A!$B$2:$AA$3000,14,FALSE))</f>
        <v>0</v>
      </c>
      <c r="Q153" s="493">
        <f t="shared" si="19"/>
        <v>0</v>
      </c>
      <c r="R153" s="494">
        <f t="shared" si="19"/>
        <v>0</v>
      </c>
      <c r="S153" s="163" t="str">
        <f>IF(O153&gt;Q153,"ERRORE",IF(P153&gt;R153,"ERRORE",""))</f>
        <v/>
      </c>
    </row>
    <row r="154" spans="1:19" s="164" customFormat="1" ht="10.75" thickBot="1" x14ac:dyDescent="0.3">
      <c r="A154" s="234" t="s">
        <v>759</v>
      </c>
      <c r="B154" s="232" t="s">
        <v>765</v>
      </c>
      <c r="C154" s="235" t="s">
        <v>848</v>
      </c>
      <c r="D154" s="1339" t="str">
        <f>CONCATENATE(D$149)</f>
        <v/>
      </c>
      <c r="E154" s="1398">
        <f>IF(ISERROR(VLOOKUP(CONCATENATE($B154,"-",$C154),IN_1A!$B$2:$AA$3000,3,FALSE))=TRUE,"",VLOOKUP(CONCATENATE($B154,"-",$C154),IN_1A!$B$2:$AA$3000,3,FALSE))</f>
        <v>0</v>
      </c>
      <c r="F154" s="1399">
        <f>IF(ISERROR(VLOOKUP(CONCATENATE($B154,"-",$C154),IN_1A!$B$2:$AA$3000,4,FALSE))=TRUE,"",VLOOKUP(CONCATENATE($B154,"-",$C154),IN_1A!$B$2:$AA$3000,4,FALSE))</f>
        <v>0</v>
      </c>
      <c r="G154" s="1398">
        <f>IF(ISERROR(VLOOKUP(CONCATENATE($B154,"-",$C154),IN_1A!$B$2:$AA$3000,5,FALSE))=TRUE,"",VLOOKUP(CONCATENATE($B154,"-",$C154),IN_1A!$B$2:$AA$3000,5,FALSE))</f>
        <v>0</v>
      </c>
      <c r="H154" s="1399">
        <f>IF(ISERROR(VLOOKUP(CONCATENATE($B154,"-",$C154),IN_1A!$B$2:$AA$3000,6,FALSE))=TRUE,"",VLOOKUP(CONCATENATE($B154,"-",$C154),IN_1A!$B$2:$AA$3000,6,FALSE))</f>
        <v>0</v>
      </c>
      <c r="I154" s="1398">
        <f>IF(ISERROR(VLOOKUP(CONCATENATE($B154,"-",$C154),IN_1A!$B$2:$AA$3000,7,FALSE))=TRUE,"",VLOOKUP(CONCATENATE($B154,"-",$C154),IN_1A!$B$2:$AA$3000,7,FALSE))</f>
        <v>0</v>
      </c>
      <c r="J154" s="1399">
        <f>IF(ISERROR(VLOOKUP(CONCATENATE($B154,"-",$C154),IN_1A!$B$2:$AA$3000,8,FALSE))=TRUE,"",VLOOKUP(CONCATENATE($B154,"-",$C154),IN_1A!$B$2:$AA$3000,8,FALSE))</f>
        <v>0</v>
      </c>
      <c r="K154" s="1398">
        <f>IF(ISERROR(VLOOKUP(CONCATENATE($B154,"-",$C154),IN_1A!$B$2:$AA$3000,9,FALSE))=TRUE,"",VLOOKUP(CONCATENATE($B154,"-",$C154),IN_1A!$B$2:$AA$3000,9,FALSE))</f>
        <v>0</v>
      </c>
      <c r="L154" s="1399">
        <f>IF(ISERROR(VLOOKUP(CONCATENATE($B154,"-",$C154),IN_1A!$B$2:$AA$3000,10,FALSE))=TRUE,"",VLOOKUP(CONCATENATE($B154,"-",$C154),IN_1A!$B$2:$AA$3000,10,FALSE))</f>
        <v>0</v>
      </c>
      <c r="M154" s="1398">
        <f>IF(ISERROR(VLOOKUP(CONCATENATE($B154,"-",$C154),IN_1A!$B$2:$AA$3000,11,FALSE))=TRUE,"",VLOOKUP(CONCATENATE($B154,"-",$C154),IN_1A!$B$2:$AA$3000,11,FALSE))</f>
        <v>0</v>
      </c>
      <c r="N154" s="1399">
        <f>IF(ISERROR(VLOOKUP(CONCATENATE($B154,"-",$C154),IN_1A!$B$2:$AA$3000,12,FALSE))=TRUE,"",VLOOKUP(CONCATENATE($B154,"-",$C154),IN_1A!$B$2:$AA$3000,12,FALSE))</f>
        <v>0</v>
      </c>
      <c r="O154" s="1398">
        <f>IF(ISERROR(VLOOKUP(CONCATENATE($B154,"-",$C154),IN_1A!$B$2:$AA$3000,13,FALSE))=TRUE,"",VLOOKUP(CONCATENATE($B154,"-",$C154),IN_1A!$B$2:$AA$3000,13,FALSE))</f>
        <v>0</v>
      </c>
      <c r="P154" s="1399">
        <f>IF(ISERROR(VLOOKUP(CONCATENATE($B154,"-",$C154),IN_1A!$B$2:$AA$3000,14,FALSE))=TRUE,"",VLOOKUP(CONCATENATE($B154,"-",$C154),IN_1A!$B$2:$AA$3000,14,FALSE))</f>
        <v>0</v>
      </c>
      <c r="Q154" s="495">
        <f t="shared" si="19"/>
        <v>0</v>
      </c>
      <c r="R154" s="496">
        <f t="shared" si="19"/>
        <v>0</v>
      </c>
      <c r="S154" s="163"/>
    </row>
    <row r="155" spans="1:19" s="184" customFormat="1" ht="12" customHeight="1" thickBot="1" x14ac:dyDescent="0.3">
      <c r="A155" s="236" t="s">
        <v>761</v>
      </c>
      <c r="B155" s="237" t="s">
        <v>766</v>
      </c>
      <c r="C155" s="238" t="s">
        <v>848</v>
      </c>
      <c r="D155" s="1336" t="str">
        <f>CONCATENATE(D$149)</f>
        <v/>
      </c>
      <c r="E155" s="1400">
        <f>IF(ISERROR(VLOOKUP(CONCATENATE($B155,"-",$C155),IN_1A!$B$2:$AA$3000,3,FALSE))=TRUE,"",VLOOKUP(CONCATENATE($B155,"-",$C155),IN_1A!$B$2:$AA$3000,3,FALSE))</f>
        <v>0</v>
      </c>
      <c r="F155" s="1401">
        <f>IF(ISERROR(VLOOKUP(CONCATENATE($B155,"-",$C155),IN_1A!$B$2:$AA$3000,4,FALSE))=TRUE,"",VLOOKUP(CONCATENATE($B155,"-",$C155),IN_1A!$B$2:$AA$3000,4,FALSE))</f>
        <v>0</v>
      </c>
      <c r="G155" s="1400">
        <f>IF(ISERROR(VLOOKUP(CONCATENATE($B155,"-",$C155),IN_1A!$B$2:$AA$3000,5,FALSE))=TRUE,"",VLOOKUP(CONCATENATE($B155,"-",$C155),IN_1A!$B$2:$AA$3000,5,FALSE))</f>
        <v>0</v>
      </c>
      <c r="H155" s="1401">
        <f>IF(ISERROR(VLOOKUP(CONCATENATE($B155,"-",$C155),IN_1A!$B$2:$AA$3000,6,FALSE))=TRUE,"",VLOOKUP(CONCATENATE($B155,"-",$C155),IN_1A!$B$2:$AA$3000,6,FALSE))</f>
        <v>0</v>
      </c>
      <c r="I155" s="1400">
        <f>IF(ISERROR(VLOOKUP(CONCATENATE($B155,"-",$C155),IN_1A!$B$2:$AA$3000,7,FALSE))=TRUE,"",VLOOKUP(CONCATENATE($B155,"-",$C155),IN_1A!$B$2:$AA$3000,7,FALSE))</f>
        <v>0</v>
      </c>
      <c r="J155" s="1401">
        <f>IF(ISERROR(VLOOKUP(CONCATENATE($B155,"-",$C155),IN_1A!$B$2:$AA$3000,8,FALSE))=TRUE,"",VLOOKUP(CONCATENATE($B155,"-",$C155),IN_1A!$B$2:$AA$3000,8,FALSE))</f>
        <v>0</v>
      </c>
      <c r="K155" s="1400">
        <f>IF(ISERROR(VLOOKUP(CONCATENATE($B155,"-",$C155),IN_1A!$B$2:$AA$3000,9,FALSE))=TRUE,"",VLOOKUP(CONCATENATE($B155,"-",$C155),IN_1A!$B$2:$AA$3000,9,FALSE))</f>
        <v>0</v>
      </c>
      <c r="L155" s="1401">
        <f>IF(ISERROR(VLOOKUP(CONCATENATE($B155,"-",$C155),IN_1A!$B$2:$AA$3000,10,FALSE))=TRUE,"",VLOOKUP(CONCATENATE($B155,"-",$C155),IN_1A!$B$2:$AA$3000,10,FALSE))</f>
        <v>0</v>
      </c>
      <c r="M155" s="1400">
        <f>IF(ISERROR(VLOOKUP(CONCATENATE($B155,"-",$C155),IN_1A!$B$2:$AA$3000,11,FALSE))=TRUE,"",VLOOKUP(CONCATENATE($B155,"-",$C155),IN_1A!$B$2:$AA$3000,11,FALSE))</f>
        <v>0</v>
      </c>
      <c r="N155" s="1401">
        <f>IF(ISERROR(VLOOKUP(CONCATENATE($B155,"-",$C155),IN_1A!$B$2:$AA$3000,12,FALSE))=TRUE,"",VLOOKUP(CONCATENATE($B155,"-",$C155),IN_1A!$B$2:$AA$3000,12,FALSE))</f>
        <v>0</v>
      </c>
      <c r="O155" s="1400">
        <f>IF(ISERROR(VLOOKUP(CONCATENATE($B155,"-",$C155),IN_1A!$B$2:$AA$3000,13,FALSE))=TRUE,"",VLOOKUP(CONCATENATE($B155,"-",$C155),IN_1A!$B$2:$AA$3000,13,FALSE))</f>
        <v>0</v>
      </c>
      <c r="P155" s="1401">
        <f>IF(ISERROR(VLOOKUP(CONCATENATE($B155,"-",$C155),IN_1A!$B$2:$AA$3000,14,FALSE))=TRUE,"",VLOOKUP(CONCATENATE($B155,"-",$C155),IN_1A!$B$2:$AA$3000,14,FALSE))</f>
        <v>0</v>
      </c>
      <c r="Q155" s="497">
        <f t="shared" si="19"/>
        <v>0</v>
      </c>
      <c r="R155" s="498">
        <f t="shared" si="19"/>
        <v>0</v>
      </c>
      <c r="S155" s="163" t="str">
        <f>IF(O155&gt;Q155,"ERRORE",IF(P155&gt;R155,"ERRORE",""))</f>
        <v/>
      </c>
    </row>
    <row r="156" spans="1:19" s="2483" customFormat="1" ht="12" customHeight="1" thickBot="1" x14ac:dyDescent="0.3">
      <c r="A156" s="2495" t="s">
        <v>767</v>
      </c>
      <c r="B156" s="2496"/>
      <c r="C156" s="2497"/>
      <c r="D156" s="1340"/>
      <c r="E156" s="2223"/>
      <c r="F156" s="499"/>
      <c r="G156" s="499"/>
      <c r="H156" s="499"/>
      <c r="I156" s="499"/>
      <c r="J156" s="499"/>
      <c r="K156" s="499"/>
      <c r="L156" s="499"/>
      <c r="M156" s="499"/>
      <c r="N156" s="499"/>
      <c r="O156" s="499"/>
      <c r="P156" s="499"/>
      <c r="Q156" s="499"/>
      <c r="R156" s="500"/>
      <c r="S156" s="659" t="str">
        <f>IF(O156&gt;Q156,"ERRORE",IF(P156&gt;R156,"ERRORE",""))</f>
        <v/>
      </c>
    </row>
    <row r="157" spans="1:19" s="184" customFormat="1" ht="12" customHeight="1" thickBot="1" x14ac:dyDescent="0.3">
      <c r="A157" s="231" t="s">
        <v>768</v>
      </c>
      <c r="B157" s="239" t="s">
        <v>769</v>
      </c>
      <c r="C157" s="240" t="s">
        <v>848</v>
      </c>
      <c r="D157" s="1338" t="str">
        <f>CONCATENATE(D$149)</f>
        <v/>
      </c>
      <c r="E157" s="1396">
        <f>IF(ISERROR(VLOOKUP(CONCATENATE($B157,"-",$C157),IN_1A!$B$2:$AA$3000,3,FALSE))=TRUE,"",VLOOKUP(CONCATENATE($B157,"-",$C157),IN_1A!$B$2:$AA$3000,3,FALSE))</f>
        <v>0</v>
      </c>
      <c r="F157" s="1397">
        <f>IF(ISERROR(VLOOKUP(CONCATENATE($B157,"-",$C157),IN_1A!$B$2:$AA$3000,4,FALSE))=TRUE,"",VLOOKUP(CONCATENATE($B157,"-",$C157),IN_1A!$B$2:$AA$3000,4,FALSE))</f>
        <v>0</v>
      </c>
      <c r="G157" s="1396">
        <f>IF(ISERROR(VLOOKUP(CONCATENATE($B157,"-",$C157),IN_1A!$B$2:$AA$3000,5,FALSE))=TRUE,"",VLOOKUP(CONCATENATE($B157,"-",$C157),IN_1A!$B$2:$AA$3000,5,FALSE))</f>
        <v>0</v>
      </c>
      <c r="H157" s="1397">
        <f>IF(ISERROR(VLOOKUP(CONCATENATE($B157,"-",$C157),IN_1A!$B$2:$AA$3000,6,FALSE))=TRUE,"",VLOOKUP(CONCATENATE($B157,"-",$C157),IN_1A!$B$2:$AA$3000,6,FALSE))</f>
        <v>0</v>
      </c>
      <c r="I157" s="1396">
        <f>IF(ISERROR(VLOOKUP(CONCATENATE($B157,"-",$C157),IN_1A!$B$2:$AA$3000,7,FALSE))=TRUE,"",VLOOKUP(CONCATENATE($B157,"-",$C157),IN_1A!$B$2:$AA$3000,7,FALSE))</f>
        <v>0</v>
      </c>
      <c r="J157" s="1397">
        <f>IF(ISERROR(VLOOKUP(CONCATENATE($B157,"-",$C157),IN_1A!$B$2:$AA$3000,8,FALSE))=TRUE,"",VLOOKUP(CONCATENATE($B157,"-",$C157),IN_1A!$B$2:$AA$3000,8,FALSE))</f>
        <v>0</v>
      </c>
      <c r="K157" s="1396">
        <f>IF(ISERROR(VLOOKUP(CONCATENATE($B157,"-",$C157),IN_1A!$B$2:$AA$3000,9,FALSE))=TRUE,"",VLOOKUP(CONCATENATE($B157,"-",$C157),IN_1A!$B$2:$AA$3000,9,FALSE))</f>
        <v>0</v>
      </c>
      <c r="L157" s="1397">
        <f>IF(ISERROR(VLOOKUP(CONCATENATE($B157,"-",$C157),IN_1A!$B$2:$AA$3000,10,FALSE))=TRUE,"",VLOOKUP(CONCATENATE($B157,"-",$C157),IN_1A!$B$2:$AA$3000,10,FALSE))</f>
        <v>0</v>
      </c>
      <c r="M157" s="1396">
        <f>IF(ISERROR(VLOOKUP(CONCATENATE($B157,"-",$C157),IN_1A!$B$2:$AA$3000,11,FALSE))=TRUE,"",VLOOKUP(CONCATENATE($B157,"-",$C157),IN_1A!$B$2:$AA$3000,11,FALSE))</f>
        <v>0</v>
      </c>
      <c r="N157" s="1397">
        <f>IF(ISERROR(VLOOKUP(CONCATENATE($B157,"-",$C157),IN_1A!$B$2:$AA$3000,12,FALSE))=TRUE,"",VLOOKUP(CONCATENATE($B157,"-",$C157),IN_1A!$B$2:$AA$3000,12,FALSE))</f>
        <v>0</v>
      </c>
      <c r="O157" s="1396">
        <f>IF(ISERROR(VLOOKUP(CONCATENATE($B157,"-",$C157),IN_1A!$B$2:$AA$3000,13,FALSE))=TRUE,"",VLOOKUP(CONCATENATE($B157,"-",$C157),IN_1A!$B$2:$AA$3000,13,FALSE))</f>
        <v>0</v>
      </c>
      <c r="P157" s="1397">
        <f>IF(ISERROR(VLOOKUP(CONCATENATE($B157,"-",$C157),IN_1A!$B$2:$AA$3000,14,FALSE))=TRUE,"",VLOOKUP(CONCATENATE($B157,"-",$C157),IN_1A!$B$2:$AA$3000,14,FALSE))</f>
        <v>0</v>
      </c>
      <c r="Q157" s="493">
        <f t="shared" si="19"/>
        <v>0</v>
      </c>
      <c r="R157" s="494">
        <f t="shared" si="19"/>
        <v>0</v>
      </c>
      <c r="S157" s="163" t="str">
        <f>IF(O157&gt;Q157,"ERRORE",IF(P157&gt;R157,"ERRORE",""))</f>
        <v/>
      </c>
    </row>
    <row r="158" spans="1:19" s="164" customFormat="1" ht="10.75" thickBot="1" x14ac:dyDescent="0.3">
      <c r="A158" s="234" t="s">
        <v>770</v>
      </c>
      <c r="B158" s="232" t="s">
        <v>771</v>
      </c>
      <c r="C158" s="235" t="s">
        <v>848</v>
      </c>
      <c r="D158" s="1339" t="str">
        <f>CONCATENATE(D$149)</f>
        <v/>
      </c>
      <c r="E158" s="1398">
        <f>IF(ISERROR(VLOOKUP(CONCATENATE($B158,"-",$C158),IN_1A!$B$2:$AA$3000,3,FALSE))=TRUE,"",VLOOKUP(CONCATENATE($B158,"-",$C158),IN_1A!$B$2:$AA$3000,3,FALSE))</f>
        <v>0</v>
      </c>
      <c r="F158" s="1399">
        <f>IF(ISERROR(VLOOKUP(CONCATENATE($B158,"-",$C158),IN_1A!$B$2:$AA$3000,4,FALSE))=TRUE,"",VLOOKUP(CONCATENATE($B158,"-",$C158),IN_1A!$B$2:$AA$3000,4,FALSE))</f>
        <v>0</v>
      </c>
      <c r="G158" s="1398">
        <f>IF(ISERROR(VLOOKUP(CONCATENATE($B158,"-",$C158),IN_1A!$B$2:$AA$3000,5,FALSE))=TRUE,"",VLOOKUP(CONCATENATE($B158,"-",$C158),IN_1A!$B$2:$AA$3000,5,FALSE))</f>
        <v>0</v>
      </c>
      <c r="H158" s="1399">
        <f>IF(ISERROR(VLOOKUP(CONCATENATE($B158,"-",$C158),IN_1A!$B$2:$AA$3000,6,FALSE))=TRUE,"",VLOOKUP(CONCATENATE($B158,"-",$C158),IN_1A!$B$2:$AA$3000,6,FALSE))</f>
        <v>0</v>
      </c>
      <c r="I158" s="1398">
        <f>IF(ISERROR(VLOOKUP(CONCATENATE($B158,"-",$C158),IN_1A!$B$2:$AA$3000,7,FALSE))=TRUE,"",VLOOKUP(CONCATENATE($B158,"-",$C158),IN_1A!$B$2:$AA$3000,7,FALSE))</f>
        <v>0</v>
      </c>
      <c r="J158" s="1399">
        <f>IF(ISERROR(VLOOKUP(CONCATENATE($B158,"-",$C158),IN_1A!$B$2:$AA$3000,8,FALSE))=TRUE,"",VLOOKUP(CONCATENATE($B158,"-",$C158),IN_1A!$B$2:$AA$3000,8,FALSE))</f>
        <v>0</v>
      </c>
      <c r="K158" s="1398">
        <f>IF(ISERROR(VLOOKUP(CONCATENATE($B158,"-",$C158),IN_1A!$B$2:$AA$3000,9,FALSE))=TRUE,"",VLOOKUP(CONCATENATE($B158,"-",$C158),IN_1A!$B$2:$AA$3000,9,FALSE))</f>
        <v>0</v>
      </c>
      <c r="L158" s="1399">
        <f>IF(ISERROR(VLOOKUP(CONCATENATE($B158,"-",$C158),IN_1A!$B$2:$AA$3000,10,FALSE))=TRUE,"",VLOOKUP(CONCATENATE($B158,"-",$C158),IN_1A!$B$2:$AA$3000,10,FALSE))</f>
        <v>0</v>
      </c>
      <c r="M158" s="1398">
        <f>IF(ISERROR(VLOOKUP(CONCATENATE($B158,"-",$C158),IN_1A!$B$2:$AA$3000,11,FALSE))=TRUE,"",VLOOKUP(CONCATENATE($B158,"-",$C158),IN_1A!$B$2:$AA$3000,11,FALSE))</f>
        <v>0</v>
      </c>
      <c r="N158" s="1399">
        <f>IF(ISERROR(VLOOKUP(CONCATENATE($B158,"-",$C158),IN_1A!$B$2:$AA$3000,12,FALSE))=TRUE,"",VLOOKUP(CONCATENATE($B158,"-",$C158),IN_1A!$B$2:$AA$3000,12,FALSE))</f>
        <v>0</v>
      </c>
      <c r="O158" s="1398">
        <f>IF(ISERROR(VLOOKUP(CONCATENATE($B158,"-",$C158),IN_1A!$B$2:$AA$3000,13,FALSE))=TRUE,"",VLOOKUP(CONCATENATE($B158,"-",$C158),IN_1A!$B$2:$AA$3000,13,FALSE))</f>
        <v>0</v>
      </c>
      <c r="P158" s="1399">
        <f>IF(ISERROR(VLOOKUP(CONCATENATE($B158,"-",$C158),IN_1A!$B$2:$AA$3000,14,FALSE))=TRUE,"",VLOOKUP(CONCATENATE($B158,"-",$C158),IN_1A!$B$2:$AA$3000,14,FALSE))</f>
        <v>0</v>
      </c>
      <c r="Q158" s="495">
        <f t="shared" si="19"/>
        <v>0</v>
      </c>
      <c r="R158" s="496">
        <f t="shared" si="19"/>
        <v>0</v>
      </c>
      <c r="S158" s="163"/>
    </row>
    <row r="159" spans="1:19" s="184" customFormat="1" ht="12" customHeight="1" thickBot="1" x14ac:dyDescent="0.3">
      <c r="A159" s="234" t="s">
        <v>772</v>
      </c>
      <c r="B159" s="232" t="s">
        <v>773</v>
      </c>
      <c r="C159" s="235" t="s">
        <v>848</v>
      </c>
      <c r="D159" s="1336" t="str">
        <f>CONCATENATE(D$149)</f>
        <v/>
      </c>
      <c r="E159" s="1400">
        <f>IF(ISERROR(VLOOKUP(CONCATENATE($B159,"-",$C159),IN_1A!$B$2:$AA$3000,3,FALSE))=TRUE,"",VLOOKUP(CONCATENATE($B159,"-",$C159),IN_1A!$B$2:$AA$3000,3,FALSE))</f>
        <v>0</v>
      </c>
      <c r="F159" s="1401">
        <f>IF(ISERROR(VLOOKUP(CONCATENATE($B159,"-",$C159),IN_1A!$B$2:$AA$3000,4,FALSE))=TRUE,"",VLOOKUP(CONCATENATE($B159,"-",$C159),IN_1A!$B$2:$AA$3000,4,FALSE))</f>
        <v>0</v>
      </c>
      <c r="G159" s="1400">
        <f>IF(ISERROR(VLOOKUP(CONCATENATE($B159,"-",$C159),IN_1A!$B$2:$AA$3000,5,FALSE))=TRUE,"",VLOOKUP(CONCATENATE($B159,"-",$C159),IN_1A!$B$2:$AA$3000,5,FALSE))</f>
        <v>0</v>
      </c>
      <c r="H159" s="1401">
        <f>IF(ISERROR(VLOOKUP(CONCATENATE($B159,"-",$C159),IN_1A!$B$2:$AA$3000,6,FALSE))=TRUE,"",VLOOKUP(CONCATENATE($B159,"-",$C159),IN_1A!$B$2:$AA$3000,6,FALSE))</f>
        <v>0</v>
      </c>
      <c r="I159" s="1400">
        <f>IF(ISERROR(VLOOKUP(CONCATENATE($B159,"-",$C159),IN_1A!$B$2:$AA$3000,7,FALSE))=TRUE,"",VLOOKUP(CONCATENATE($B159,"-",$C159),IN_1A!$B$2:$AA$3000,7,FALSE))</f>
        <v>0</v>
      </c>
      <c r="J159" s="1401">
        <f>IF(ISERROR(VLOOKUP(CONCATENATE($B159,"-",$C159),IN_1A!$B$2:$AA$3000,8,FALSE))=TRUE,"",VLOOKUP(CONCATENATE($B159,"-",$C159),IN_1A!$B$2:$AA$3000,8,FALSE))</f>
        <v>0</v>
      </c>
      <c r="K159" s="1400">
        <f>IF(ISERROR(VLOOKUP(CONCATENATE($B159,"-",$C159),IN_1A!$B$2:$AA$3000,9,FALSE))=TRUE,"",VLOOKUP(CONCATENATE($B159,"-",$C159),IN_1A!$B$2:$AA$3000,9,FALSE))</f>
        <v>0</v>
      </c>
      <c r="L159" s="1401">
        <f>IF(ISERROR(VLOOKUP(CONCATENATE($B159,"-",$C159),IN_1A!$B$2:$AA$3000,10,FALSE))=TRUE,"",VLOOKUP(CONCATENATE($B159,"-",$C159),IN_1A!$B$2:$AA$3000,10,FALSE))</f>
        <v>0</v>
      </c>
      <c r="M159" s="1400">
        <f>IF(ISERROR(VLOOKUP(CONCATENATE($B159,"-",$C159),IN_1A!$B$2:$AA$3000,11,FALSE))=TRUE,"",VLOOKUP(CONCATENATE($B159,"-",$C159),IN_1A!$B$2:$AA$3000,11,FALSE))</f>
        <v>0</v>
      </c>
      <c r="N159" s="1401">
        <f>IF(ISERROR(VLOOKUP(CONCATENATE($B159,"-",$C159),IN_1A!$B$2:$AA$3000,12,FALSE))=TRUE,"",VLOOKUP(CONCATENATE($B159,"-",$C159),IN_1A!$B$2:$AA$3000,12,FALSE))</f>
        <v>0</v>
      </c>
      <c r="O159" s="1400">
        <f>IF(ISERROR(VLOOKUP(CONCATENATE($B159,"-",$C159),IN_1A!$B$2:$AA$3000,13,FALSE))=TRUE,"",VLOOKUP(CONCATENATE($B159,"-",$C159),IN_1A!$B$2:$AA$3000,13,FALSE))</f>
        <v>0</v>
      </c>
      <c r="P159" s="1401">
        <f>IF(ISERROR(VLOOKUP(CONCATENATE($B159,"-",$C159),IN_1A!$B$2:$AA$3000,14,FALSE))=TRUE,"",VLOOKUP(CONCATENATE($B159,"-",$C159),IN_1A!$B$2:$AA$3000,14,FALSE))</f>
        <v>0</v>
      </c>
      <c r="Q159" s="497">
        <f t="shared" si="19"/>
        <v>0</v>
      </c>
      <c r="R159" s="498">
        <f t="shared" si="19"/>
        <v>0</v>
      </c>
      <c r="S159" s="163" t="str">
        <f>IF(O159&gt;Q159,"ERRORE",IF(P159&gt;R159,"ERRORE",""))</f>
        <v/>
      </c>
    </row>
    <row r="160" spans="1:19" s="2483" customFormat="1" ht="12" customHeight="1" thickBot="1" x14ac:dyDescent="0.3">
      <c r="A160" s="2498" t="s">
        <v>774</v>
      </c>
      <c r="B160" s="2499"/>
      <c r="C160" s="2500"/>
      <c r="D160" s="2458"/>
      <c r="E160" s="2222"/>
      <c r="F160" s="499"/>
      <c r="G160" s="499"/>
      <c r="H160" s="499"/>
      <c r="I160" s="499"/>
      <c r="J160" s="499"/>
      <c r="K160" s="499"/>
      <c r="L160" s="499"/>
      <c r="M160" s="499"/>
      <c r="N160" s="499"/>
      <c r="O160" s="499"/>
      <c r="P160" s="499"/>
      <c r="Q160" s="499"/>
      <c r="R160" s="500"/>
      <c r="S160" s="659" t="str">
        <f>IF(O160&gt;Q160,"ERRORE",IF(P160&gt;R160,"ERRORE",""))</f>
        <v/>
      </c>
    </row>
    <row r="161" spans="1:19" s="2483" customFormat="1" ht="12" customHeight="1" thickBot="1" x14ac:dyDescent="0.3">
      <c r="A161" s="2492" t="s">
        <v>755</v>
      </c>
      <c r="B161" s="2496"/>
      <c r="C161" s="2497"/>
      <c r="D161" s="2462"/>
      <c r="E161" s="2221"/>
      <c r="F161" s="499"/>
      <c r="G161" s="499"/>
      <c r="H161" s="499"/>
      <c r="I161" s="499"/>
      <c r="J161" s="499"/>
      <c r="K161" s="499"/>
      <c r="L161" s="499"/>
      <c r="M161" s="499"/>
      <c r="N161" s="499"/>
      <c r="O161" s="499"/>
      <c r="P161" s="499"/>
      <c r="Q161" s="499"/>
      <c r="R161" s="500"/>
      <c r="S161" s="659" t="str">
        <f>IF(O161&gt;Q161,"ERRORE",IF(P161&gt;R161,"ERRORE",""))</f>
        <v/>
      </c>
    </row>
    <row r="162" spans="1:19" s="164" customFormat="1" ht="10.75" thickBot="1" x14ac:dyDescent="0.3">
      <c r="A162" s="234" t="s">
        <v>775</v>
      </c>
      <c r="B162" s="239" t="s">
        <v>776</v>
      </c>
      <c r="C162" s="240" t="s">
        <v>848</v>
      </c>
      <c r="D162" s="1338" t="str">
        <f t="shared" ref="D162:D174" si="20">CONCATENATE(D$149)</f>
        <v/>
      </c>
      <c r="E162" s="1396">
        <f>IF(ISERROR(VLOOKUP(CONCATENATE($B162,"-",$C162),IN_1A!$B$2:$AA$3000,3,FALSE))=TRUE,"",VLOOKUP(CONCATENATE($B162,"-",$C162),IN_1A!$B$2:$AA$3000,3,FALSE))</f>
        <v>0</v>
      </c>
      <c r="F162" s="1397">
        <f>IF(ISERROR(VLOOKUP(CONCATENATE($B162,"-",$C162),IN_1A!$B$2:$AA$3000,4,FALSE))=TRUE,"",VLOOKUP(CONCATENATE($B162,"-",$C162),IN_1A!$B$2:$AA$3000,4,FALSE))</f>
        <v>0</v>
      </c>
      <c r="G162" s="1396">
        <f>IF(ISERROR(VLOOKUP(CONCATENATE($B162,"-",$C162),IN_1A!$B$2:$AA$3000,5,FALSE))=TRUE,"",VLOOKUP(CONCATENATE($B162,"-",$C162),IN_1A!$B$2:$AA$3000,5,FALSE))</f>
        <v>0</v>
      </c>
      <c r="H162" s="1397">
        <f>IF(ISERROR(VLOOKUP(CONCATENATE($B162,"-",$C162),IN_1A!$B$2:$AA$3000,6,FALSE))=TRUE,"",VLOOKUP(CONCATENATE($B162,"-",$C162),IN_1A!$B$2:$AA$3000,6,FALSE))</f>
        <v>0</v>
      </c>
      <c r="I162" s="1396">
        <f>IF(ISERROR(VLOOKUP(CONCATENATE($B162,"-",$C162),IN_1A!$B$2:$AA$3000,7,FALSE))=TRUE,"",VLOOKUP(CONCATENATE($B162,"-",$C162),IN_1A!$B$2:$AA$3000,7,FALSE))</f>
        <v>0</v>
      </c>
      <c r="J162" s="1397">
        <f>IF(ISERROR(VLOOKUP(CONCATENATE($B162,"-",$C162),IN_1A!$B$2:$AA$3000,8,FALSE))=TRUE,"",VLOOKUP(CONCATENATE($B162,"-",$C162),IN_1A!$B$2:$AA$3000,8,FALSE))</f>
        <v>0</v>
      </c>
      <c r="K162" s="1396">
        <f>IF(ISERROR(VLOOKUP(CONCATENATE($B162,"-",$C162),IN_1A!$B$2:$AA$3000,9,FALSE))=TRUE,"",VLOOKUP(CONCATENATE($B162,"-",$C162),IN_1A!$B$2:$AA$3000,9,FALSE))</f>
        <v>0</v>
      </c>
      <c r="L162" s="1397">
        <f>IF(ISERROR(VLOOKUP(CONCATENATE($B162,"-",$C162),IN_1A!$B$2:$AA$3000,10,FALSE))=TRUE,"",VLOOKUP(CONCATENATE($B162,"-",$C162),IN_1A!$B$2:$AA$3000,10,FALSE))</f>
        <v>0</v>
      </c>
      <c r="M162" s="1396">
        <f>IF(ISERROR(VLOOKUP(CONCATENATE($B162,"-",$C162),IN_1A!$B$2:$AA$3000,11,FALSE))=TRUE,"",VLOOKUP(CONCATENATE($B162,"-",$C162),IN_1A!$B$2:$AA$3000,11,FALSE))</f>
        <v>0</v>
      </c>
      <c r="N162" s="1397">
        <f>IF(ISERROR(VLOOKUP(CONCATENATE($B162,"-",$C162),IN_1A!$B$2:$AA$3000,12,FALSE))=TRUE,"",VLOOKUP(CONCATENATE($B162,"-",$C162),IN_1A!$B$2:$AA$3000,12,FALSE))</f>
        <v>0</v>
      </c>
      <c r="O162" s="1396">
        <f>IF(ISERROR(VLOOKUP(CONCATENATE($B162,"-",$C162),IN_1A!$B$2:$AA$3000,13,FALSE))=TRUE,"",VLOOKUP(CONCATENATE($B162,"-",$C162),IN_1A!$B$2:$AA$3000,13,FALSE))</f>
        <v>0</v>
      </c>
      <c r="P162" s="1397">
        <f>IF(ISERROR(VLOOKUP(CONCATENATE($B162,"-",$C162),IN_1A!$B$2:$AA$3000,14,FALSE))=TRUE,"",VLOOKUP(CONCATENATE($B162,"-",$C162),IN_1A!$B$2:$AA$3000,14,FALSE))</f>
        <v>0</v>
      </c>
      <c r="Q162" s="493">
        <f t="shared" si="19"/>
        <v>0</v>
      </c>
      <c r="R162" s="494">
        <f t="shared" si="19"/>
        <v>0</v>
      </c>
      <c r="S162" s="163"/>
    </row>
    <row r="163" spans="1:19" s="164" customFormat="1" ht="10.75" thickBot="1" x14ac:dyDescent="0.3">
      <c r="A163" s="234" t="s">
        <v>777</v>
      </c>
      <c r="B163" s="243" t="s">
        <v>778</v>
      </c>
      <c r="C163" s="233" t="s">
        <v>848</v>
      </c>
      <c r="D163" s="1339" t="str">
        <f t="shared" si="20"/>
        <v/>
      </c>
      <c r="E163" s="1398">
        <f>IF(ISERROR(VLOOKUP(CONCATENATE($B163,"-",$C163),IN_1A!$B$2:$AA$3000,3,FALSE))=TRUE,"",VLOOKUP(CONCATENATE($B163,"-",$C163),IN_1A!$B$2:$AA$3000,3,FALSE))</f>
        <v>0</v>
      </c>
      <c r="F163" s="1399">
        <f>IF(ISERROR(VLOOKUP(CONCATENATE($B163,"-",$C163),IN_1A!$B$2:$AA$3000,4,FALSE))=TRUE,"",VLOOKUP(CONCATENATE($B163,"-",$C163),IN_1A!$B$2:$AA$3000,4,FALSE))</f>
        <v>0</v>
      </c>
      <c r="G163" s="1398">
        <f>IF(ISERROR(VLOOKUP(CONCATENATE($B163,"-",$C163),IN_1A!$B$2:$AA$3000,5,FALSE))=TRUE,"",VLOOKUP(CONCATENATE($B163,"-",$C163),IN_1A!$B$2:$AA$3000,5,FALSE))</f>
        <v>0</v>
      </c>
      <c r="H163" s="1399">
        <f>IF(ISERROR(VLOOKUP(CONCATENATE($B163,"-",$C163),IN_1A!$B$2:$AA$3000,6,FALSE))=TRUE,"",VLOOKUP(CONCATENATE($B163,"-",$C163),IN_1A!$B$2:$AA$3000,6,FALSE))</f>
        <v>0</v>
      </c>
      <c r="I163" s="1398">
        <f>IF(ISERROR(VLOOKUP(CONCATENATE($B163,"-",$C163),IN_1A!$B$2:$AA$3000,7,FALSE))=TRUE,"",VLOOKUP(CONCATENATE($B163,"-",$C163),IN_1A!$B$2:$AA$3000,7,FALSE))</f>
        <v>0</v>
      </c>
      <c r="J163" s="1399">
        <f>IF(ISERROR(VLOOKUP(CONCATENATE($B163,"-",$C163),IN_1A!$B$2:$AA$3000,8,FALSE))=TRUE,"",VLOOKUP(CONCATENATE($B163,"-",$C163),IN_1A!$B$2:$AA$3000,8,FALSE))</f>
        <v>0</v>
      </c>
      <c r="K163" s="1398">
        <f>IF(ISERROR(VLOOKUP(CONCATENATE($B163,"-",$C163),IN_1A!$B$2:$AA$3000,9,FALSE))=TRUE,"",VLOOKUP(CONCATENATE($B163,"-",$C163),IN_1A!$B$2:$AA$3000,9,FALSE))</f>
        <v>0</v>
      </c>
      <c r="L163" s="1399">
        <f>IF(ISERROR(VLOOKUP(CONCATENATE($B163,"-",$C163),IN_1A!$B$2:$AA$3000,10,FALSE))=TRUE,"",VLOOKUP(CONCATENATE($B163,"-",$C163),IN_1A!$B$2:$AA$3000,10,FALSE))</f>
        <v>0</v>
      </c>
      <c r="M163" s="1398">
        <f>IF(ISERROR(VLOOKUP(CONCATENATE($B163,"-",$C163),IN_1A!$B$2:$AA$3000,11,FALSE))=TRUE,"",VLOOKUP(CONCATENATE($B163,"-",$C163),IN_1A!$B$2:$AA$3000,11,FALSE))</f>
        <v>0</v>
      </c>
      <c r="N163" s="1399">
        <f>IF(ISERROR(VLOOKUP(CONCATENATE($B163,"-",$C163),IN_1A!$B$2:$AA$3000,12,FALSE))=TRUE,"",VLOOKUP(CONCATENATE($B163,"-",$C163),IN_1A!$B$2:$AA$3000,12,FALSE))</f>
        <v>0</v>
      </c>
      <c r="O163" s="1398">
        <f>IF(ISERROR(VLOOKUP(CONCATENATE($B163,"-",$C163),IN_1A!$B$2:$AA$3000,13,FALSE))=TRUE,"",VLOOKUP(CONCATENATE($B163,"-",$C163),IN_1A!$B$2:$AA$3000,13,FALSE))</f>
        <v>0</v>
      </c>
      <c r="P163" s="1399">
        <f>IF(ISERROR(VLOOKUP(CONCATENATE($B163,"-",$C163),IN_1A!$B$2:$AA$3000,14,FALSE))=TRUE,"",VLOOKUP(CONCATENATE($B163,"-",$C163),IN_1A!$B$2:$AA$3000,14,FALSE))</f>
        <v>0</v>
      </c>
      <c r="Q163" s="495">
        <f t="shared" si="19"/>
        <v>0</v>
      </c>
      <c r="R163" s="496">
        <f t="shared" si="19"/>
        <v>0</v>
      </c>
      <c r="S163" s="163"/>
    </row>
    <row r="164" spans="1:19" s="184" customFormat="1" ht="12" customHeight="1" thickBot="1" x14ac:dyDescent="0.3">
      <c r="A164" s="234" t="s">
        <v>779</v>
      </c>
      <c r="B164" s="243" t="s">
        <v>780</v>
      </c>
      <c r="C164" s="233" t="s">
        <v>848</v>
      </c>
      <c r="D164" s="1339" t="str">
        <f t="shared" si="20"/>
        <v/>
      </c>
      <c r="E164" s="1398">
        <f>IF(ISERROR(VLOOKUP(CONCATENATE($B164,"-",$C164),IN_1A!$B$2:$AA$3000,3,FALSE))=TRUE,"",VLOOKUP(CONCATENATE($B164,"-",$C164),IN_1A!$B$2:$AA$3000,3,FALSE))</f>
        <v>0</v>
      </c>
      <c r="F164" s="1399">
        <f>IF(ISERROR(VLOOKUP(CONCATENATE($B164,"-",$C164),IN_1A!$B$2:$AA$3000,4,FALSE))=TRUE,"",VLOOKUP(CONCATENATE($B164,"-",$C164),IN_1A!$B$2:$AA$3000,4,FALSE))</f>
        <v>0</v>
      </c>
      <c r="G164" s="1398">
        <f>IF(ISERROR(VLOOKUP(CONCATENATE($B164,"-",$C164),IN_1A!$B$2:$AA$3000,5,FALSE))=TRUE,"",VLOOKUP(CONCATENATE($B164,"-",$C164),IN_1A!$B$2:$AA$3000,5,FALSE))</f>
        <v>0</v>
      </c>
      <c r="H164" s="1399">
        <f>IF(ISERROR(VLOOKUP(CONCATENATE($B164,"-",$C164),IN_1A!$B$2:$AA$3000,6,FALSE))=TRUE,"",VLOOKUP(CONCATENATE($B164,"-",$C164),IN_1A!$B$2:$AA$3000,6,FALSE))</f>
        <v>0</v>
      </c>
      <c r="I164" s="1398">
        <f>IF(ISERROR(VLOOKUP(CONCATENATE($B164,"-",$C164),IN_1A!$B$2:$AA$3000,7,FALSE))=TRUE,"",VLOOKUP(CONCATENATE($B164,"-",$C164),IN_1A!$B$2:$AA$3000,7,FALSE))</f>
        <v>0</v>
      </c>
      <c r="J164" s="1399">
        <f>IF(ISERROR(VLOOKUP(CONCATENATE($B164,"-",$C164),IN_1A!$B$2:$AA$3000,8,FALSE))=TRUE,"",VLOOKUP(CONCATENATE($B164,"-",$C164),IN_1A!$B$2:$AA$3000,8,FALSE))</f>
        <v>0</v>
      </c>
      <c r="K164" s="1398">
        <f>IF(ISERROR(VLOOKUP(CONCATENATE($B164,"-",$C164),IN_1A!$B$2:$AA$3000,9,FALSE))=TRUE,"",VLOOKUP(CONCATENATE($B164,"-",$C164),IN_1A!$B$2:$AA$3000,9,FALSE))</f>
        <v>0</v>
      </c>
      <c r="L164" s="1399">
        <f>IF(ISERROR(VLOOKUP(CONCATENATE($B164,"-",$C164),IN_1A!$B$2:$AA$3000,10,FALSE))=TRUE,"",VLOOKUP(CONCATENATE($B164,"-",$C164),IN_1A!$B$2:$AA$3000,10,FALSE))</f>
        <v>0</v>
      </c>
      <c r="M164" s="1398">
        <f>IF(ISERROR(VLOOKUP(CONCATENATE($B164,"-",$C164),IN_1A!$B$2:$AA$3000,11,FALSE))=TRUE,"",VLOOKUP(CONCATENATE($B164,"-",$C164),IN_1A!$B$2:$AA$3000,11,FALSE))</f>
        <v>0</v>
      </c>
      <c r="N164" s="1399">
        <f>IF(ISERROR(VLOOKUP(CONCATENATE($B164,"-",$C164),IN_1A!$B$2:$AA$3000,12,FALSE))=TRUE,"",VLOOKUP(CONCATENATE($B164,"-",$C164),IN_1A!$B$2:$AA$3000,12,FALSE))</f>
        <v>0</v>
      </c>
      <c r="O164" s="1398">
        <f>IF(ISERROR(VLOOKUP(CONCATENATE($B164,"-",$C164),IN_1A!$B$2:$AA$3000,13,FALSE))=TRUE,"",VLOOKUP(CONCATENATE($B164,"-",$C164),IN_1A!$B$2:$AA$3000,13,FALSE))</f>
        <v>0</v>
      </c>
      <c r="P164" s="1399">
        <f>IF(ISERROR(VLOOKUP(CONCATENATE($B164,"-",$C164),IN_1A!$B$2:$AA$3000,14,FALSE))=TRUE,"",VLOOKUP(CONCATENATE($B164,"-",$C164),IN_1A!$B$2:$AA$3000,14,FALSE))</f>
        <v>0</v>
      </c>
      <c r="Q164" s="495">
        <f t="shared" si="19"/>
        <v>0</v>
      </c>
      <c r="R164" s="496">
        <f t="shared" si="19"/>
        <v>0</v>
      </c>
      <c r="S164" s="163" t="str">
        <f t="shared" ref="S164:S176" si="21">IF(O164&gt;Q164,"ERRORE",IF(P164&gt;R164,"ERRORE",""))</f>
        <v/>
      </c>
    </row>
    <row r="165" spans="1:19" s="189" customFormat="1" ht="12" customHeight="1" thickBot="1" x14ac:dyDescent="0.3">
      <c r="A165" s="234" t="s">
        <v>781</v>
      </c>
      <c r="B165" s="243" t="s">
        <v>782</v>
      </c>
      <c r="C165" s="233" t="s">
        <v>848</v>
      </c>
      <c r="D165" s="1339" t="str">
        <f t="shared" si="20"/>
        <v/>
      </c>
      <c r="E165" s="1398">
        <f>IF(ISERROR(VLOOKUP(CONCATENATE($B165,"-",$C165),IN_1A!$B$2:$AA$3000,3,FALSE))=TRUE,"",VLOOKUP(CONCATENATE($B165,"-",$C165),IN_1A!$B$2:$AA$3000,3,FALSE))</f>
        <v>0</v>
      </c>
      <c r="F165" s="1399">
        <f>IF(ISERROR(VLOOKUP(CONCATENATE($B165,"-",$C165),IN_1A!$B$2:$AA$3000,4,FALSE))=TRUE,"",VLOOKUP(CONCATENATE($B165,"-",$C165),IN_1A!$B$2:$AA$3000,4,FALSE))</f>
        <v>0</v>
      </c>
      <c r="G165" s="1398">
        <f>IF(ISERROR(VLOOKUP(CONCATENATE($B165,"-",$C165),IN_1A!$B$2:$AA$3000,5,FALSE))=TRUE,"",VLOOKUP(CONCATENATE($B165,"-",$C165),IN_1A!$B$2:$AA$3000,5,FALSE))</f>
        <v>0</v>
      </c>
      <c r="H165" s="1399">
        <f>IF(ISERROR(VLOOKUP(CONCATENATE($B165,"-",$C165),IN_1A!$B$2:$AA$3000,6,FALSE))=TRUE,"",VLOOKUP(CONCATENATE($B165,"-",$C165),IN_1A!$B$2:$AA$3000,6,FALSE))</f>
        <v>0</v>
      </c>
      <c r="I165" s="1398">
        <f>IF(ISERROR(VLOOKUP(CONCATENATE($B165,"-",$C165),IN_1A!$B$2:$AA$3000,7,FALSE))=TRUE,"",VLOOKUP(CONCATENATE($B165,"-",$C165),IN_1A!$B$2:$AA$3000,7,FALSE))</f>
        <v>0</v>
      </c>
      <c r="J165" s="1399">
        <f>IF(ISERROR(VLOOKUP(CONCATENATE($B165,"-",$C165),IN_1A!$B$2:$AA$3000,8,FALSE))=TRUE,"",VLOOKUP(CONCATENATE($B165,"-",$C165),IN_1A!$B$2:$AA$3000,8,FALSE))</f>
        <v>0</v>
      </c>
      <c r="K165" s="1398">
        <f>IF(ISERROR(VLOOKUP(CONCATENATE($B165,"-",$C165),IN_1A!$B$2:$AA$3000,9,FALSE))=TRUE,"",VLOOKUP(CONCATENATE($B165,"-",$C165),IN_1A!$B$2:$AA$3000,9,FALSE))</f>
        <v>0</v>
      </c>
      <c r="L165" s="1399">
        <f>IF(ISERROR(VLOOKUP(CONCATENATE($B165,"-",$C165),IN_1A!$B$2:$AA$3000,10,FALSE))=TRUE,"",VLOOKUP(CONCATENATE($B165,"-",$C165),IN_1A!$B$2:$AA$3000,10,FALSE))</f>
        <v>0</v>
      </c>
      <c r="M165" s="1398">
        <f>IF(ISERROR(VLOOKUP(CONCATENATE($B165,"-",$C165),IN_1A!$B$2:$AA$3000,11,FALSE))=TRUE,"",VLOOKUP(CONCATENATE($B165,"-",$C165),IN_1A!$B$2:$AA$3000,11,FALSE))</f>
        <v>0</v>
      </c>
      <c r="N165" s="1399">
        <f>IF(ISERROR(VLOOKUP(CONCATENATE($B165,"-",$C165),IN_1A!$B$2:$AA$3000,12,FALSE))=TRUE,"",VLOOKUP(CONCATENATE($B165,"-",$C165),IN_1A!$B$2:$AA$3000,12,FALSE))</f>
        <v>0</v>
      </c>
      <c r="O165" s="1398">
        <f>IF(ISERROR(VLOOKUP(CONCATENATE($B165,"-",$C165),IN_1A!$B$2:$AA$3000,13,FALSE))=TRUE,"",VLOOKUP(CONCATENATE($B165,"-",$C165),IN_1A!$B$2:$AA$3000,13,FALSE))</f>
        <v>0</v>
      </c>
      <c r="P165" s="1399">
        <f>IF(ISERROR(VLOOKUP(CONCATENATE($B165,"-",$C165),IN_1A!$B$2:$AA$3000,14,FALSE))=TRUE,"",VLOOKUP(CONCATENATE($B165,"-",$C165),IN_1A!$B$2:$AA$3000,14,FALSE))</f>
        <v>0</v>
      </c>
      <c r="Q165" s="495">
        <f t="shared" si="19"/>
        <v>0</v>
      </c>
      <c r="R165" s="496">
        <f t="shared" si="19"/>
        <v>0</v>
      </c>
      <c r="S165" s="163" t="str">
        <f t="shared" si="21"/>
        <v/>
      </c>
    </row>
    <row r="166" spans="1:19" s="184" customFormat="1" ht="12" customHeight="1" thickBot="1" x14ac:dyDescent="0.3">
      <c r="A166" s="234" t="s">
        <v>783</v>
      </c>
      <c r="B166" s="243" t="s">
        <v>784</v>
      </c>
      <c r="C166" s="233" t="s">
        <v>848</v>
      </c>
      <c r="D166" s="1339" t="str">
        <f t="shared" si="20"/>
        <v/>
      </c>
      <c r="E166" s="1398">
        <f>IF(ISERROR(VLOOKUP(CONCATENATE($B166,"-",$C166),IN_1A!$B$2:$AA$3000,3,FALSE))=TRUE,"",VLOOKUP(CONCATENATE($B166,"-",$C166),IN_1A!$B$2:$AA$3000,3,FALSE))</f>
        <v>0</v>
      </c>
      <c r="F166" s="1399">
        <f>IF(ISERROR(VLOOKUP(CONCATENATE($B166,"-",$C166),IN_1A!$B$2:$AA$3000,4,FALSE))=TRUE,"",VLOOKUP(CONCATENATE($B166,"-",$C166),IN_1A!$B$2:$AA$3000,4,FALSE))</f>
        <v>0</v>
      </c>
      <c r="G166" s="1398">
        <f>IF(ISERROR(VLOOKUP(CONCATENATE($B166,"-",$C166),IN_1A!$B$2:$AA$3000,5,FALSE))=TRUE,"",VLOOKUP(CONCATENATE($B166,"-",$C166),IN_1A!$B$2:$AA$3000,5,FALSE))</f>
        <v>0</v>
      </c>
      <c r="H166" s="1399">
        <f>IF(ISERROR(VLOOKUP(CONCATENATE($B166,"-",$C166),IN_1A!$B$2:$AA$3000,6,FALSE))=TRUE,"",VLOOKUP(CONCATENATE($B166,"-",$C166),IN_1A!$B$2:$AA$3000,6,FALSE))</f>
        <v>0</v>
      </c>
      <c r="I166" s="1398">
        <f>IF(ISERROR(VLOOKUP(CONCATENATE($B166,"-",$C166),IN_1A!$B$2:$AA$3000,7,FALSE))=TRUE,"",VLOOKUP(CONCATENATE($B166,"-",$C166),IN_1A!$B$2:$AA$3000,7,FALSE))</f>
        <v>0</v>
      </c>
      <c r="J166" s="1399">
        <f>IF(ISERROR(VLOOKUP(CONCATENATE($B166,"-",$C166),IN_1A!$B$2:$AA$3000,8,FALSE))=TRUE,"",VLOOKUP(CONCATENATE($B166,"-",$C166),IN_1A!$B$2:$AA$3000,8,FALSE))</f>
        <v>0</v>
      </c>
      <c r="K166" s="1398">
        <f>IF(ISERROR(VLOOKUP(CONCATENATE($B166,"-",$C166),IN_1A!$B$2:$AA$3000,9,FALSE))=TRUE,"",VLOOKUP(CONCATENATE($B166,"-",$C166),IN_1A!$B$2:$AA$3000,9,FALSE))</f>
        <v>0</v>
      </c>
      <c r="L166" s="1399">
        <f>IF(ISERROR(VLOOKUP(CONCATENATE($B166,"-",$C166),IN_1A!$B$2:$AA$3000,10,FALSE))=TRUE,"",VLOOKUP(CONCATENATE($B166,"-",$C166),IN_1A!$B$2:$AA$3000,10,FALSE))</f>
        <v>0</v>
      </c>
      <c r="M166" s="1398">
        <f>IF(ISERROR(VLOOKUP(CONCATENATE($B166,"-",$C166),IN_1A!$B$2:$AA$3000,11,FALSE))=TRUE,"",VLOOKUP(CONCATENATE($B166,"-",$C166),IN_1A!$B$2:$AA$3000,11,FALSE))</f>
        <v>0</v>
      </c>
      <c r="N166" s="1399">
        <f>IF(ISERROR(VLOOKUP(CONCATENATE($B166,"-",$C166),IN_1A!$B$2:$AA$3000,12,FALSE))=TRUE,"",VLOOKUP(CONCATENATE($B166,"-",$C166),IN_1A!$B$2:$AA$3000,12,FALSE))</f>
        <v>0</v>
      </c>
      <c r="O166" s="1398">
        <f>IF(ISERROR(VLOOKUP(CONCATENATE($B166,"-",$C166),IN_1A!$B$2:$AA$3000,13,FALSE))=TRUE,"",VLOOKUP(CONCATENATE($B166,"-",$C166),IN_1A!$B$2:$AA$3000,13,FALSE))</f>
        <v>0</v>
      </c>
      <c r="P166" s="1399">
        <f>IF(ISERROR(VLOOKUP(CONCATENATE($B166,"-",$C166),IN_1A!$B$2:$AA$3000,14,FALSE))=TRUE,"",VLOOKUP(CONCATENATE($B166,"-",$C166),IN_1A!$B$2:$AA$3000,14,FALSE))</f>
        <v>0</v>
      </c>
      <c r="Q166" s="495">
        <f t="shared" si="19"/>
        <v>0</v>
      </c>
      <c r="R166" s="496">
        <f t="shared" si="19"/>
        <v>0</v>
      </c>
      <c r="S166" s="163" t="str">
        <f t="shared" si="21"/>
        <v/>
      </c>
    </row>
    <row r="167" spans="1:19" s="184" customFormat="1" ht="12" customHeight="1" thickBot="1" x14ac:dyDescent="0.3">
      <c r="A167" s="234" t="s">
        <v>785</v>
      </c>
      <c r="B167" s="243" t="s">
        <v>786</v>
      </c>
      <c r="C167" s="233" t="s">
        <v>848</v>
      </c>
      <c r="D167" s="1339" t="str">
        <f t="shared" si="20"/>
        <v/>
      </c>
      <c r="E167" s="1398">
        <f>IF(ISERROR(VLOOKUP(CONCATENATE($B167,"-",$C167),IN_1A!$B$2:$AA$3000,3,FALSE))=TRUE,"",VLOOKUP(CONCATENATE($B167,"-",$C167),IN_1A!$B$2:$AA$3000,3,FALSE))</f>
        <v>0</v>
      </c>
      <c r="F167" s="1399">
        <f>IF(ISERROR(VLOOKUP(CONCATENATE($B167,"-",$C167),IN_1A!$B$2:$AA$3000,4,FALSE))=TRUE,"",VLOOKUP(CONCATENATE($B167,"-",$C167),IN_1A!$B$2:$AA$3000,4,FALSE))</f>
        <v>0</v>
      </c>
      <c r="G167" s="1398">
        <f>IF(ISERROR(VLOOKUP(CONCATENATE($B167,"-",$C167),IN_1A!$B$2:$AA$3000,5,FALSE))=TRUE,"",VLOOKUP(CONCATENATE($B167,"-",$C167),IN_1A!$B$2:$AA$3000,5,FALSE))</f>
        <v>0</v>
      </c>
      <c r="H167" s="1399">
        <f>IF(ISERROR(VLOOKUP(CONCATENATE($B167,"-",$C167),IN_1A!$B$2:$AA$3000,6,FALSE))=TRUE,"",VLOOKUP(CONCATENATE($B167,"-",$C167),IN_1A!$B$2:$AA$3000,6,FALSE))</f>
        <v>0</v>
      </c>
      <c r="I167" s="1398">
        <f>IF(ISERROR(VLOOKUP(CONCATENATE($B167,"-",$C167),IN_1A!$B$2:$AA$3000,7,FALSE))=TRUE,"",VLOOKUP(CONCATENATE($B167,"-",$C167),IN_1A!$B$2:$AA$3000,7,FALSE))</f>
        <v>0</v>
      </c>
      <c r="J167" s="1399">
        <f>IF(ISERROR(VLOOKUP(CONCATENATE($B167,"-",$C167),IN_1A!$B$2:$AA$3000,8,FALSE))=TRUE,"",VLOOKUP(CONCATENATE($B167,"-",$C167),IN_1A!$B$2:$AA$3000,8,FALSE))</f>
        <v>0</v>
      </c>
      <c r="K167" s="1398">
        <f>IF(ISERROR(VLOOKUP(CONCATENATE($B167,"-",$C167),IN_1A!$B$2:$AA$3000,9,FALSE))=TRUE,"",VLOOKUP(CONCATENATE($B167,"-",$C167),IN_1A!$B$2:$AA$3000,9,FALSE))</f>
        <v>0</v>
      </c>
      <c r="L167" s="1399">
        <f>IF(ISERROR(VLOOKUP(CONCATENATE($B167,"-",$C167),IN_1A!$B$2:$AA$3000,10,FALSE))=TRUE,"",VLOOKUP(CONCATENATE($B167,"-",$C167),IN_1A!$B$2:$AA$3000,10,FALSE))</f>
        <v>0</v>
      </c>
      <c r="M167" s="1398">
        <f>IF(ISERROR(VLOOKUP(CONCATENATE($B167,"-",$C167),IN_1A!$B$2:$AA$3000,11,FALSE))=TRUE,"",VLOOKUP(CONCATENATE($B167,"-",$C167),IN_1A!$B$2:$AA$3000,11,FALSE))</f>
        <v>0</v>
      </c>
      <c r="N167" s="1399">
        <f>IF(ISERROR(VLOOKUP(CONCATENATE($B167,"-",$C167),IN_1A!$B$2:$AA$3000,12,FALSE))=TRUE,"",VLOOKUP(CONCATENATE($B167,"-",$C167),IN_1A!$B$2:$AA$3000,12,FALSE))</f>
        <v>0</v>
      </c>
      <c r="O167" s="1398">
        <f>IF(ISERROR(VLOOKUP(CONCATENATE($B167,"-",$C167),IN_1A!$B$2:$AA$3000,13,FALSE))=TRUE,"",VLOOKUP(CONCATENATE($B167,"-",$C167),IN_1A!$B$2:$AA$3000,13,FALSE))</f>
        <v>0</v>
      </c>
      <c r="P167" s="1399">
        <f>IF(ISERROR(VLOOKUP(CONCATENATE($B167,"-",$C167),IN_1A!$B$2:$AA$3000,14,FALSE))=TRUE,"",VLOOKUP(CONCATENATE($B167,"-",$C167),IN_1A!$B$2:$AA$3000,14,FALSE))</f>
        <v>0</v>
      </c>
      <c r="Q167" s="495">
        <f t="shared" si="19"/>
        <v>0</v>
      </c>
      <c r="R167" s="496">
        <f t="shared" si="19"/>
        <v>0</v>
      </c>
      <c r="S167" s="163" t="str">
        <f t="shared" si="21"/>
        <v/>
      </c>
    </row>
    <row r="168" spans="1:19" s="184" customFormat="1" ht="12" customHeight="1" thickBot="1" x14ac:dyDescent="0.3">
      <c r="A168" s="244" t="s">
        <v>787</v>
      </c>
      <c r="B168" s="243" t="s">
        <v>788</v>
      </c>
      <c r="C168" s="233" t="s">
        <v>848</v>
      </c>
      <c r="D168" s="1339" t="str">
        <f t="shared" si="20"/>
        <v/>
      </c>
      <c r="E168" s="1398">
        <f>IF(ISERROR(VLOOKUP(CONCATENATE($B168,"-",$C168),IN_1A!$B$2:$AA$3000,3,FALSE))=TRUE,"",VLOOKUP(CONCATENATE($B168,"-",$C168),IN_1A!$B$2:$AA$3000,3,FALSE))</f>
        <v>0</v>
      </c>
      <c r="F168" s="1399">
        <f>IF(ISERROR(VLOOKUP(CONCATENATE($B168,"-",$C168),IN_1A!$B$2:$AA$3000,4,FALSE))=TRUE,"",VLOOKUP(CONCATENATE($B168,"-",$C168),IN_1A!$B$2:$AA$3000,4,FALSE))</f>
        <v>0</v>
      </c>
      <c r="G168" s="1398">
        <f>IF(ISERROR(VLOOKUP(CONCATENATE($B168,"-",$C168),IN_1A!$B$2:$AA$3000,5,FALSE))=TRUE,"",VLOOKUP(CONCATENATE($B168,"-",$C168),IN_1A!$B$2:$AA$3000,5,FALSE))</f>
        <v>0</v>
      </c>
      <c r="H168" s="1399">
        <f>IF(ISERROR(VLOOKUP(CONCATENATE($B168,"-",$C168),IN_1A!$B$2:$AA$3000,6,FALSE))=TRUE,"",VLOOKUP(CONCATENATE($B168,"-",$C168),IN_1A!$B$2:$AA$3000,6,FALSE))</f>
        <v>0</v>
      </c>
      <c r="I168" s="1398">
        <f>IF(ISERROR(VLOOKUP(CONCATENATE($B168,"-",$C168),IN_1A!$B$2:$AA$3000,7,FALSE))=TRUE,"",VLOOKUP(CONCATENATE($B168,"-",$C168),IN_1A!$B$2:$AA$3000,7,FALSE))</f>
        <v>0</v>
      </c>
      <c r="J168" s="1399">
        <f>IF(ISERROR(VLOOKUP(CONCATENATE($B168,"-",$C168),IN_1A!$B$2:$AA$3000,8,FALSE))=TRUE,"",VLOOKUP(CONCATENATE($B168,"-",$C168),IN_1A!$B$2:$AA$3000,8,FALSE))</f>
        <v>0</v>
      </c>
      <c r="K168" s="1398">
        <f>IF(ISERROR(VLOOKUP(CONCATENATE($B168,"-",$C168),IN_1A!$B$2:$AA$3000,9,FALSE))=TRUE,"",VLOOKUP(CONCATENATE($B168,"-",$C168),IN_1A!$B$2:$AA$3000,9,FALSE))</f>
        <v>0</v>
      </c>
      <c r="L168" s="1399">
        <f>IF(ISERROR(VLOOKUP(CONCATENATE($B168,"-",$C168),IN_1A!$B$2:$AA$3000,10,FALSE))=TRUE,"",VLOOKUP(CONCATENATE($B168,"-",$C168),IN_1A!$B$2:$AA$3000,10,FALSE))</f>
        <v>0</v>
      </c>
      <c r="M168" s="1398">
        <f>IF(ISERROR(VLOOKUP(CONCATENATE($B168,"-",$C168),IN_1A!$B$2:$AA$3000,11,FALSE))=TRUE,"",VLOOKUP(CONCATENATE($B168,"-",$C168),IN_1A!$B$2:$AA$3000,11,FALSE))</f>
        <v>0</v>
      </c>
      <c r="N168" s="1399">
        <f>IF(ISERROR(VLOOKUP(CONCATENATE($B168,"-",$C168),IN_1A!$B$2:$AA$3000,12,FALSE))=TRUE,"",VLOOKUP(CONCATENATE($B168,"-",$C168),IN_1A!$B$2:$AA$3000,12,FALSE))</f>
        <v>0</v>
      </c>
      <c r="O168" s="1398">
        <f>IF(ISERROR(VLOOKUP(CONCATENATE($B168,"-",$C168),IN_1A!$B$2:$AA$3000,13,FALSE))=TRUE,"",VLOOKUP(CONCATENATE($B168,"-",$C168),IN_1A!$B$2:$AA$3000,13,FALSE))</f>
        <v>0</v>
      </c>
      <c r="P168" s="1399">
        <f>IF(ISERROR(VLOOKUP(CONCATENATE($B168,"-",$C168),IN_1A!$B$2:$AA$3000,14,FALSE))=TRUE,"",VLOOKUP(CONCATENATE($B168,"-",$C168),IN_1A!$B$2:$AA$3000,14,FALSE))</f>
        <v>0</v>
      </c>
      <c r="Q168" s="495">
        <f t="shared" si="19"/>
        <v>0</v>
      </c>
      <c r="R168" s="496">
        <f t="shared" si="19"/>
        <v>0</v>
      </c>
      <c r="S168" s="163" t="str">
        <f t="shared" si="21"/>
        <v/>
      </c>
    </row>
    <row r="169" spans="1:19" s="184" customFormat="1" ht="12" customHeight="1" thickBot="1" x14ac:dyDescent="0.3">
      <c r="A169" s="234" t="s">
        <v>789</v>
      </c>
      <c r="B169" s="232" t="s">
        <v>790</v>
      </c>
      <c r="C169" s="235" t="s">
        <v>848</v>
      </c>
      <c r="D169" s="1339" t="str">
        <f t="shared" si="20"/>
        <v/>
      </c>
      <c r="E169" s="1398">
        <f>IF(ISERROR(VLOOKUP(CONCATENATE($B169,"-",$C169),IN_1A!$B$2:$AA$3000,3,FALSE))=TRUE,"",VLOOKUP(CONCATENATE($B169,"-",$C169),IN_1A!$B$2:$AA$3000,3,FALSE))</f>
        <v>0</v>
      </c>
      <c r="F169" s="1399">
        <f>IF(ISERROR(VLOOKUP(CONCATENATE($B169,"-",$C169),IN_1A!$B$2:$AA$3000,4,FALSE))=TRUE,"",VLOOKUP(CONCATENATE($B169,"-",$C169),IN_1A!$B$2:$AA$3000,4,FALSE))</f>
        <v>0</v>
      </c>
      <c r="G169" s="1398">
        <f>IF(ISERROR(VLOOKUP(CONCATENATE($B169,"-",$C169),IN_1A!$B$2:$AA$3000,5,FALSE))=TRUE,"",VLOOKUP(CONCATENATE($B169,"-",$C169),IN_1A!$B$2:$AA$3000,5,FALSE))</f>
        <v>0</v>
      </c>
      <c r="H169" s="1399">
        <f>IF(ISERROR(VLOOKUP(CONCATENATE($B169,"-",$C169),IN_1A!$B$2:$AA$3000,6,FALSE))=TRUE,"",VLOOKUP(CONCATENATE($B169,"-",$C169),IN_1A!$B$2:$AA$3000,6,FALSE))</f>
        <v>0</v>
      </c>
      <c r="I169" s="1398">
        <f>IF(ISERROR(VLOOKUP(CONCATENATE($B169,"-",$C169),IN_1A!$B$2:$AA$3000,7,FALSE))=TRUE,"",VLOOKUP(CONCATENATE($B169,"-",$C169),IN_1A!$B$2:$AA$3000,7,FALSE))</f>
        <v>0</v>
      </c>
      <c r="J169" s="1399">
        <f>IF(ISERROR(VLOOKUP(CONCATENATE($B169,"-",$C169),IN_1A!$B$2:$AA$3000,8,FALSE))=TRUE,"",VLOOKUP(CONCATENATE($B169,"-",$C169),IN_1A!$B$2:$AA$3000,8,FALSE))</f>
        <v>0</v>
      </c>
      <c r="K169" s="1398">
        <f>IF(ISERROR(VLOOKUP(CONCATENATE($B169,"-",$C169),IN_1A!$B$2:$AA$3000,9,FALSE))=TRUE,"",VLOOKUP(CONCATENATE($B169,"-",$C169),IN_1A!$B$2:$AA$3000,9,FALSE))</f>
        <v>0</v>
      </c>
      <c r="L169" s="1399">
        <f>IF(ISERROR(VLOOKUP(CONCATENATE($B169,"-",$C169),IN_1A!$B$2:$AA$3000,10,FALSE))=TRUE,"",VLOOKUP(CONCATENATE($B169,"-",$C169),IN_1A!$B$2:$AA$3000,10,FALSE))</f>
        <v>0</v>
      </c>
      <c r="M169" s="1398">
        <f>IF(ISERROR(VLOOKUP(CONCATENATE($B169,"-",$C169),IN_1A!$B$2:$AA$3000,11,FALSE))=TRUE,"",VLOOKUP(CONCATENATE($B169,"-",$C169),IN_1A!$B$2:$AA$3000,11,FALSE))</f>
        <v>0</v>
      </c>
      <c r="N169" s="1399">
        <f>IF(ISERROR(VLOOKUP(CONCATENATE($B169,"-",$C169),IN_1A!$B$2:$AA$3000,12,FALSE))=TRUE,"",VLOOKUP(CONCATENATE($B169,"-",$C169),IN_1A!$B$2:$AA$3000,12,FALSE))</f>
        <v>0</v>
      </c>
      <c r="O169" s="1398">
        <f>IF(ISERROR(VLOOKUP(CONCATENATE($B169,"-",$C169),IN_1A!$B$2:$AA$3000,13,FALSE))=TRUE,"",VLOOKUP(CONCATENATE($B169,"-",$C169),IN_1A!$B$2:$AA$3000,13,FALSE))</f>
        <v>0</v>
      </c>
      <c r="P169" s="1399">
        <f>IF(ISERROR(VLOOKUP(CONCATENATE($B169,"-",$C169),IN_1A!$B$2:$AA$3000,14,FALSE))=TRUE,"",VLOOKUP(CONCATENATE($B169,"-",$C169),IN_1A!$B$2:$AA$3000,14,FALSE))</f>
        <v>0</v>
      </c>
      <c r="Q169" s="495">
        <f t="shared" si="19"/>
        <v>0</v>
      </c>
      <c r="R169" s="496">
        <f t="shared" si="19"/>
        <v>0</v>
      </c>
      <c r="S169" s="163" t="str">
        <f t="shared" si="21"/>
        <v/>
      </c>
    </row>
    <row r="170" spans="1:19" s="184" customFormat="1" ht="12" customHeight="1" thickBot="1" x14ac:dyDescent="0.3">
      <c r="A170" s="234" t="s">
        <v>791</v>
      </c>
      <c r="B170" s="232" t="s">
        <v>792</v>
      </c>
      <c r="C170" s="235" t="s">
        <v>848</v>
      </c>
      <c r="D170" s="1339" t="str">
        <f t="shared" si="20"/>
        <v/>
      </c>
      <c r="E170" s="1398">
        <f>IF(ISERROR(VLOOKUP(CONCATENATE($B170,"-",$C170),IN_1A!$B$2:$AA$3000,3,FALSE))=TRUE,"",VLOOKUP(CONCATENATE($B170,"-",$C170),IN_1A!$B$2:$AA$3000,3,FALSE))</f>
        <v>0</v>
      </c>
      <c r="F170" s="1399">
        <f>IF(ISERROR(VLOOKUP(CONCATENATE($B170,"-",$C170),IN_1A!$B$2:$AA$3000,4,FALSE))=TRUE,"",VLOOKUP(CONCATENATE($B170,"-",$C170),IN_1A!$B$2:$AA$3000,4,FALSE))</f>
        <v>0</v>
      </c>
      <c r="G170" s="1398">
        <f>IF(ISERROR(VLOOKUP(CONCATENATE($B170,"-",$C170),IN_1A!$B$2:$AA$3000,5,FALSE))=TRUE,"",VLOOKUP(CONCATENATE($B170,"-",$C170),IN_1A!$B$2:$AA$3000,5,FALSE))</f>
        <v>0</v>
      </c>
      <c r="H170" s="1399">
        <f>IF(ISERROR(VLOOKUP(CONCATENATE($B170,"-",$C170),IN_1A!$B$2:$AA$3000,6,FALSE))=TRUE,"",VLOOKUP(CONCATENATE($B170,"-",$C170),IN_1A!$B$2:$AA$3000,6,FALSE))</f>
        <v>0</v>
      </c>
      <c r="I170" s="1398">
        <f>IF(ISERROR(VLOOKUP(CONCATENATE($B170,"-",$C170),IN_1A!$B$2:$AA$3000,7,FALSE))=TRUE,"",VLOOKUP(CONCATENATE($B170,"-",$C170),IN_1A!$B$2:$AA$3000,7,FALSE))</f>
        <v>0</v>
      </c>
      <c r="J170" s="1399">
        <f>IF(ISERROR(VLOOKUP(CONCATENATE($B170,"-",$C170),IN_1A!$B$2:$AA$3000,8,FALSE))=TRUE,"",VLOOKUP(CONCATENATE($B170,"-",$C170),IN_1A!$B$2:$AA$3000,8,FALSE))</f>
        <v>0</v>
      </c>
      <c r="K170" s="1398">
        <f>IF(ISERROR(VLOOKUP(CONCATENATE($B170,"-",$C170),IN_1A!$B$2:$AA$3000,9,FALSE))=TRUE,"",VLOOKUP(CONCATENATE($B170,"-",$C170),IN_1A!$B$2:$AA$3000,9,FALSE))</f>
        <v>0</v>
      </c>
      <c r="L170" s="1399">
        <f>IF(ISERROR(VLOOKUP(CONCATENATE($B170,"-",$C170),IN_1A!$B$2:$AA$3000,10,FALSE))=TRUE,"",VLOOKUP(CONCATENATE($B170,"-",$C170),IN_1A!$B$2:$AA$3000,10,FALSE))</f>
        <v>0</v>
      </c>
      <c r="M170" s="1398">
        <f>IF(ISERROR(VLOOKUP(CONCATENATE($B170,"-",$C170),IN_1A!$B$2:$AA$3000,11,FALSE))=TRUE,"",VLOOKUP(CONCATENATE($B170,"-",$C170),IN_1A!$B$2:$AA$3000,11,FALSE))</f>
        <v>0</v>
      </c>
      <c r="N170" s="1399">
        <f>IF(ISERROR(VLOOKUP(CONCATENATE($B170,"-",$C170),IN_1A!$B$2:$AA$3000,12,FALSE))=TRUE,"",VLOOKUP(CONCATENATE($B170,"-",$C170),IN_1A!$B$2:$AA$3000,12,FALSE))</f>
        <v>0</v>
      </c>
      <c r="O170" s="1398">
        <f>IF(ISERROR(VLOOKUP(CONCATENATE($B170,"-",$C170),IN_1A!$B$2:$AA$3000,13,FALSE))=TRUE,"",VLOOKUP(CONCATENATE($B170,"-",$C170),IN_1A!$B$2:$AA$3000,13,FALSE))</f>
        <v>0</v>
      </c>
      <c r="P170" s="1399">
        <f>IF(ISERROR(VLOOKUP(CONCATENATE($B170,"-",$C170),IN_1A!$B$2:$AA$3000,14,FALSE))=TRUE,"",VLOOKUP(CONCATENATE($B170,"-",$C170),IN_1A!$B$2:$AA$3000,14,FALSE))</f>
        <v>0</v>
      </c>
      <c r="Q170" s="495">
        <f t="shared" si="19"/>
        <v>0</v>
      </c>
      <c r="R170" s="496">
        <f t="shared" si="19"/>
        <v>0</v>
      </c>
      <c r="S170" s="163" t="str">
        <f t="shared" si="21"/>
        <v/>
      </c>
    </row>
    <row r="171" spans="1:19" s="184" customFormat="1" ht="12" customHeight="1" thickBot="1" x14ac:dyDescent="0.3">
      <c r="A171" s="234" t="s">
        <v>793</v>
      </c>
      <c r="B171" s="232" t="s">
        <v>794</v>
      </c>
      <c r="C171" s="235" t="s">
        <v>848</v>
      </c>
      <c r="D171" s="1339" t="str">
        <f t="shared" si="20"/>
        <v/>
      </c>
      <c r="E171" s="1398">
        <f>IF(ISERROR(VLOOKUP(CONCATENATE($B171,"-",$C171),IN_1A!$B$2:$AA$3000,3,FALSE))=TRUE,"",VLOOKUP(CONCATENATE($B171,"-",$C171),IN_1A!$B$2:$AA$3000,3,FALSE))</f>
        <v>0</v>
      </c>
      <c r="F171" s="1399">
        <f>IF(ISERROR(VLOOKUP(CONCATENATE($B171,"-",$C171),IN_1A!$B$2:$AA$3000,4,FALSE))=TRUE,"",VLOOKUP(CONCATENATE($B171,"-",$C171),IN_1A!$B$2:$AA$3000,4,FALSE))</f>
        <v>0</v>
      </c>
      <c r="G171" s="1398">
        <f>IF(ISERROR(VLOOKUP(CONCATENATE($B171,"-",$C171),IN_1A!$B$2:$AA$3000,5,FALSE))=TRUE,"",VLOOKUP(CONCATENATE($B171,"-",$C171),IN_1A!$B$2:$AA$3000,5,FALSE))</f>
        <v>0</v>
      </c>
      <c r="H171" s="1399">
        <f>IF(ISERROR(VLOOKUP(CONCATENATE($B171,"-",$C171),IN_1A!$B$2:$AA$3000,6,FALSE))=TRUE,"",VLOOKUP(CONCATENATE($B171,"-",$C171),IN_1A!$B$2:$AA$3000,6,FALSE))</f>
        <v>0</v>
      </c>
      <c r="I171" s="1398">
        <f>IF(ISERROR(VLOOKUP(CONCATENATE($B171,"-",$C171),IN_1A!$B$2:$AA$3000,7,FALSE))=TRUE,"",VLOOKUP(CONCATENATE($B171,"-",$C171),IN_1A!$B$2:$AA$3000,7,FALSE))</f>
        <v>0</v>
      </c>
      <c r="J171" s="1399">
        <f>IF(ISERROR(VLOOKUP(CONCATENATE($B171,"-",$C171),IN_1A!$B$2:$AA$3000,8,FALSE))=TRUE,"",VLOOKUP(CONCATENATE($B171,"-",$C171),IN_1A!$B$2:$AA$3000,8,FALSE))</f>
        <v>0</v>
      </c>
      <c r="K171" s="1398">
        <f>IF(ISERROR(VLOOKUP(CONCATENATE($B171,"-",$C171),IN_1A!$B$2:$AA$3000,9,FALSE))=TRUE,"",VLOOKUP(CONCATENATE($B171,"-",$C171),IN_1A!$B$2:$AA$3000,9,FALSE))</f>
        <v>0</v>
      </c>
      <c r="L171" s="1399">
        <f>IF(ISERROR(VLOOKUP(CONCATENATE($B171,"-",$C171),IN_1A!$B$2:$AA$3000,10,FALSE))=TRUE,"",VLOOKUP(CONCATENATE($B171,"-",$C171),IN_1A!$B$2:$AA$3000,10,FALSE))</f>
        <v>0</v>
      </c>
      <c r="M171" s="1398">
        <f>IF(ISERROR(VLOOKUP(CONCATENATE($B171,"-",$C171),IN_1A!$B$2:$AA$3000,11,FALSE))=TRUE,"",VLOOKUP(CONCATENATE($B171,"-",$C171),IN_1A!$B$2:$AA$3000,11,FALSE))</f>
        <v>0</v>
      </c>
      <c r="N171" s="1399">
        <f>IF(ISERROR(VLOOKUP(CONCATENATE($B171,"-",$C171),IN_1A!$B$2:$AA$3000,12,FALSE))=TRUE,"",VLOOKUP(CONCATENATE($B171,"-",$C171),IN_1A!$B$2:$AA$3000,12,FALSE))</f>
        <v>0</v>
      </c>
      <c r="O171" s="1398">
        <f>IF(ISERROR(VLOOKUP(CONCATENATE($B171,"-",$C171),IN_1A!$B$2:$AA$3000,13,FALSE))=TRUE,"",VLOOKUP(CONCATENATE($B171,"-",$C171),IN_1A!$B$2:$AA$3000,13,FALSE))</f>
        <v>0</v>
      </c>
      <c r="P171" s="1399">
        <f>IF(ISERROR(VLOOKUP(CONCATENATE($B171,"-",$C171),IN_1A!$B$2:$AA$3000,14,FALSE))=TRUE,"",VLOOKUP(CONCATENATE($B171,"-",$C171),IN_1A!$B$2:$AA$3000,14,FALSE))</f>
        <v>0</v>
      </c>
      <c r="Q171" s="495">
        <f t="shared" si="19"/>
        <v>0</v>
      </c>
      <c r="R171" s="496">
        <f t="shared" si="19"/>
        <v>0</v>
      </c>
      <c r="S171" s="163" t="str">
        <f t="shared" si="21"/>
        <v/>
      </c>
    </row>
    <row r="172" spans="1:19" s="184" customFormat="1" ht="12" customHeight="1" thickBot="1" x14ac:dyDescent="0.3">
      <c r="A172" s="234" t="s">
        <v>795</v>
      </c>
      <c r="B172" s="232" t="s">
        <v>796</v>
      </c>
      <c r="C172" s="235" t="s">
        <v>848</v>
      </c>
      <c r="D172" s="1339" t="str">
        <f t="shared" si="20"/>
        <v/>
      </c>
      <c r="E172" s="1398">
        <f>IF(ISERROR(VLOOKUP(CONCATENATE($B172,"-",$C172),IN_1A!$B$2:$AA$3000,3,FALSE))=TRUE,"",VLOOKUP(CONCATENATE($B172,"-",$C172),IN_1A!$B$2:$AA$3000,3,FALSE))</f>
        <v>0</v>
      </c>
      <c r="F172" s="1399">
        <f>IF(ISERROR(VLOOKUP(CONCATENATE($B172,"-",$C172),IN_1A!$B$2:$AA$3000,4,FALSE))=TRUE,"",VLOOKUP(CONCATENATE($B172,"-",$C172),IN_1A!$B$2:$AA$3000,4,FALSE))</f>
        <v>0</v>
      </c>
      <c r="G172" s="1398">
        <f>IF(ISERROR(VLOOKUP(CONCATENATE($B172,"-",$C172),IN_1A!$B$2:$AA$3000,5,FALSE))=TRUE,"",VLOOKUP(CONCATENATE($B172,"-",$C172),IN_1A!$B$2:$AA$3000,5,FALSE))</f>
        <v>0</v>
      </c>
      <c r="H172" s="1399">
        <f>IF(ISERROR(VLOOKUP(CONCATENATE($B172,"-",$C172),IN_1A!$B$2:$AA$3000,6,FALSE))=TRUE,"",VLOOKUP(CONCATENATE($B172,"-",$C172),IN_1A!$B$2:$AA$3000,6,FALSE))</f>
        <v>0</v>
      </c>
      <c r="I172" s="1398">
        <f>IF(ISERROR(VLOOKUP(CONCATENATE($B172,"-",$C172),IN_1A!$B$2:$AA$3000,7,FALSE))=TRUE,"",VLOOKUP(CONCATENATE($B172,"-",$C172),IN_1A!$B$2:$AA$3000,7,FALSE))</f>
        <v>0</v>
      </c>
      <c r="J172" s="1399">
        <f>IF(ISERROR(VLOOKUP(CONCATENATE($B172,"-",$C172),IN_1A!$B$2:$AA$3000,8,FALSE))=TRUE,"",VLOOKUP(CONCATENATE($B172,"-",$C172),IN_1A!$B$2:$AA$3000,8,FALSE))</f>
        <v>0</v>
      </c>
      <c r="K172" s="1398">
        <f>IF(ISERROR(VLOOKUP(CONCATENATE($B172,"-",$C172),IN_1A!$B$2:$AA$3000,9,FALSE))=TRUE,"",VLOOKUP(CONCATENATE($B172,"-",$C172),IN_1A!$B$2:$AA$3000,9,FALSE))</f>
        <v>0</v>
      </c>
      <c r="L172" s="1399">
        <f>IF(ISERROR(VLOOKUP(CONCATENATE($B172,"-",$C172),IN_1A!$B$2:$AA$3000,10,FALSE))=TRUE,"",VLOOKUP(CONCATENATE($B172,"-",$C172),IN_1A!$B$2:$AA$3000,10,FALSE))</f>
        <v>0</v>
      </c>
      <c r="M172" s="1398">
        <f>IF(ISERROR(VLOOKUP(CONCATENATE($B172,"-",$C172),IN_1A!$B$2:$AA$3000,11,FALSE))=TRUE,"",VLOOKUP(CONCATENATE($B172,"-",$C172),IN_1A!$B$2:$AA$3000,11,FALSE))</f>
        <v>0</v>
      </c>
      <c r="N172" s="1399">
        <f>IF(ISERROR(VLOOKUP(CONCATENATE($B172,"-",$C172),IN_1A!$B$2:$AA$3000,12,FALSE))=TRUE,"",VLOOKUP(CONCATENATE($B172,"-",$C172),IN_1A!$B$2:$AA$3000,12,FALSE))</f>
        <v>0</v>
      </c>
      <c r="O172" s="1398">
        <f>IF(ISERROR(VLOOKUP(CONCATENATE($B172,"-",$C172),IN_1A!$B$2:$AA$3000,13,FALSE))=TRUE,"",VLOOKUP(CONCATENATE($B172,"-",$C172),IN_1A!$B$2:$AA$3000,13,FALSE))</f>
        <v>0</v>
      </c>
      <c r="P172" s="1399">
        <f>IF(ISERROR(VLOOKUP(CONCATENATE($B172,"-",$C172),IN_1A!$B$2:$AA$3000,14,FALSE))=TRUE,"",VLOOKUP(CONCATENATE($B172,"-",$C172),IN_1A!$B$2:$AA$3000,14,FALSE))</f>
        <v>0</v>
      </c>
      <c r="Q172" s="495">
        <f t="shared" si="19"/>
        <v>0</v>
      </c>
      <c r="R172" s="496">
        <f t="shared" si="19"/>
        <v>0</v>
      </c>
      <c r="S172" s="163" t="str">
        <f t="shared" si="21"/>
        <v/>
      </c>
    </row>
    <row r="173" spans="1:19" s="184" customFormat="1" ht="12" customHeight="1" thickBot="1" x14ac:dyDescent="0.3">
      <c r="A173" s="234" t="s">
        <v>797</v>
      </c>
      <c r="B173" s="232" t="s">
        <v>798</v>
      </c>
      <c r="C173" s="235" t="s">
        <v>848</v>
      </c>
      <c r="D173" s="1339" t="str">
        <f t="shared" si="20"/>
        <v/>
      </c>
      <c r="E173" s="1398">
        <f>IF(ISERROR(VLOOKUP(CONCATENATE($B173,"-",$C173),IN_1A!$B$2:$AA$3000,3,FALSE))=TRUE,"",VLOOKUP(CONCATENATE($B173,"-",$C173),IN_1A!$B$2:$AA$3000,3,FALSE))</f>
        <v>0</v>
      </c>
      <c r="F173" s="1399">
        <f>IF(ISERROR(VLOOKUP(CONCATENATE($B173,"-",$C173),IN_1A!$B$2:$AA$3000,4,FALSE))=TRUE,"",VLOOKUP(CONCATENATE($B173,"-",$C173),IN_1A!$B$2:$AA$3000,4,FALSE))</f>
        <v>0</v>
      </c>
      <c r="G173" s="1398">
        <f>IF(ISERROR(VLOOKUP(CONCATENATE($B173,"-",$C173),IN_1A!$B$2:$AA$3000,5,FALSE))=TRUE,"",VLOOKUP(CONCATENATE($B173,"-",$C173),IN_1A!$B$2:$AA$3000,5,FALSE))</f>
        <v>0</v>
      </c>
      <c r="H173" s="1399">
        <f>IF(ISERROR(VLOOKUP(CONCATENATE($B173,"-",$C173),IN_1A!$B$2:$AA$3000,6,FALSE))=TRUE,"",VLOOKUP(CONCATENATE($B173,"-",$C173),IN_1A!$B$2:$AA$3000,6,FALSE))</f>
        <v>0</v>
      </c>
      <c r="I173" s="1398">
        <f>IF(ISERROR(VLOOKUP(CONCATENATE($B173,"-",$C173),IN_1A!$B$2:$AA$3000,7,FALSE))=TRUE,"",VLOOKUP(CONCATENATE($B173,"-",$C173),IN_1A!$B$2:$AA$3000,7,FALSE))</f>
        <v>0</v>
      </c>
      <c r="J173" s="1399">
        <f>IF(ISERROR(VLOOKUP(CONCATENATE($B173,"-",$C173),IN_1A!$B$2:$AA$3000,8,FALSE))=TRUE,"",VLOOKUP(CONCATENATE($B173,"-",$C173),IN_1A!$B$2:$AA$3000,8,FALSE))</f>
        <v>0</v>
      </c>
      <c r="K173" s="1398">
        <f>IF(ISERROR(VLOOKUP(CONCATENATE($B173,"-",$C173),IN_1A!$B$2:$AA$3000,9,FALSE))=TRUE,"",VLOOKUP(CONCATENATE($B173,"-",$C173),IN_1A!$B$2:$AA$3000,9,FALSE))</f>
        <v>0</v>
      </c>
      <c r="L173" s="1399">
        <f>IF(ISERROR(VLOOKUP(CONCATENATE($B173,"-",$C173),IN_1A!$B$2:$AA$3000,10,FALSE))=TRUE,"",VLOOKUP(CONCATENATE($B173,"-",$C173),IN_1A!$B$2:$AA$3000,10,FALSE))</f>
        <v>0</v>
      </c>
      <c r="M173" s="1398">
        <f>IF(ISERROR(VLOOKUP(CONCATENATE($B173,"-",$C173),IN_1A!$B$2:$AA$3000,11,FALSE))=TRUE,"",VLOOKUP(CONCATENATE($B173,"-",$C173),IN_1A!$B$2:$AA$3000,11,FALSE))</f>
        <v>0</v>
      </c>
      <c r="N173" s="1399">
        <f>IF(ISERROR(VLOOKUP(CONCATENATE($B173,"-",$C173),IN_1A!$B$2:$AA$3000,12,FALSE))=TRUE,"",VLOOKUP(CONCATENATE($B173,"-",$C173),IN_1A!$B$2:$AA$3000,12,FALSE))</f>
        <v>0</v>
      </c>
      <c r="O173" s="1398">
        <f>IF(ISERROR(VLOOKUP(CONCATENATE($B173,"-",$C173),IN_1A!$B$2:$AA$3000,13,FALSE))=TRUE,"",VLOOKUP(CONCATENATE($B173,"-",$C173),IN_1A!$B$2:$AA$3000,13,FALSE))</f>
        <v>0</v>
      </c>
      <c r="P173" s="1399">
        <f>IF(ISERROR(VLOOKUP(CONCATENATE($B173,"-",$C173),IN_1A!$B$2:$AA$3000,14,FALSE))=TRUE,"",VLOOKUP(CONCATENATE($B173,"-",$C173),IN_1A!$B$2:$AA$3000,14,FALSE))</f>
        <v>0</v>
      </c>
      <c r="Q173" s="495">
        <f t="shared" si="19"/>
        <v>0</v>
      </c>
      <c r="R173" s="496">
        <f t="shared" si="19"/>
        <v>0</v>
      </c>
      <c r="S173" s="163" t="str">
        <f t="shared" si="21"/>
        <v/>
      </c>
    </row>
    <row r="174" spans="1:19" s="184" customFormat="1" ht="12" customHeight="1" thickBot="1" x14ac:dyDescent="0.3">
      <c r="A174" s="245" t="s">
        <v>799</v>
      </c>
      <c r="B174" s="237" t="s">
        <v>800</v>
      </c>
      <c r="C174" s="238" t="s">
        <v>848</v>
      </c>
      <c r="D174" s="1336" t="str">
        <f t="shared" si="20"/>
        <v/>
      </c>
      <c r="E174" s="1400">
        <f>IF(ISERROR(VLOOKUP(CONCATENATE($B174,"-",$C174),IN_1A!$B$2:$AA$3000,3,FALSE))=TRUE,"",VLOOKUP(CONCATENATE($B174,"-",$C174),IN_1A!$B$2:$AA$3000,3,FALSE))</f>
        <v>0</v>
      </c>
      <c r="F174" s="1401">
        <f>IF(ISERROR(VLOOKUP(CONCATENATE($B174,"-",$C174),IN_1A!$B$2:$AA$3000,4,FALSE))=TRUE,"",VLOOKUP(CONCATENATE($B174,"-",$C174),IN_1A!$B$2:$AA$3000,4,FALSE))</f>
        <v>0</v>
      </c>
      <c r="G174" s="1400">
        <f>IF(ISERROR(VLOOKUP(CONCATENATE($B174,"-",$C174),IN_1A!$B$2:$AA$3000,5,FALSE))=TRUE,"",VLOOKUP(CONCATENATE($B174,"-",$C174),IN_1A!$B$2:$AA$3000,5,FALSE))</f>
        <v>0</v>
      </c>
      <c r="H174" s="1401">
        <f>IF(ISERROR(VLOOKUP(CONCATENATE($B174,"-",$C174),IN_1A!$B$2:$AA$3000,6,FALSE))=TRUE,"",VLOOKUP(CONCATENATE($B174,"-",$C174),IN_1A!$B$2:$AA$3000,6,FALSE))</f>
        <v>0</v>
      </c>
      <c r="I174" s="1400">
        <f>IF(ISERROR(VLOOKUP(CONCATENATE($B174,"-",$C174),IN_1A!$B$2:$AA$3000,7,FALSE))=TRUE,"",VLOOKUP(CONCATENATE($B174,"-",$C174),IN_1A!$B$2:$AA$3000,7,FALSE))</f>
        <v>0</v>
      </c>
      <c r="J174" s="1401">
        <f>IF(ISERROR(VLOOKUP(CONCATENATE($B174,"-",$C174),IN_1A!$B$2:$AA$3000,8,FALSE))=TRUE,"",VLOOKUP(CONCATENATE($B174,"-",$C174),IN_1A!$B$2:$AA$3000,8,FALSE))</f>
        <v>0</v>
      </c>
      <c r="K174" s="1400">
        <f>IF(ISERROR(VLOOKUP(CONCATENATE($B174,"-",$C174),IN_1A!$B$2:$AA$3000,9,FALSE))=TRUE,"",VLOOKUP(CONCATENATE($B174,"-",$C174),IN_1A!$B$2:$AA$3000,9,FALSE))</f>
        <v>0</v>
      </c>
      <c r="L174" s="1401">
        <f>IF(ISERROR(VLOOKUP(CONCATENATE($B174,"-",$C174),IN_1A!$B$2:$AA$3000,10,FALSE))=TRUE,"",VLOOKUP(CONCATENATE($B174,"-",$C174),IN_1A!$B$2:$AA$3000,10,FALSE))</f>
        <v>0</v>
      </c>
      <c r="M174" s="1400">
        <f>IF(ISERROR(VLOOKUP(CONCATENATE($B174,"-",$C174),IN_1A!$B$2:$AA$3000,11,FALSE))=TRUE,"",VLOOKUP(CONCATENATE($B174,"-",$C174),IN_1A!$B$2:$AA$3000,11,FALSE))</f>
        <v>0</v>
      </c>
      <c r="N174" s="1401">
        <f>IF(ISERROR(VLOOKUP(CONCATENATE($B174,"-",$C174),IN_1A!$B$2:$AA$3000,12,FALSE))=TRUE,"",VLOOKUP(CONCATENATE($B174,"-",$C174),IN_1A!$B$2:$AA$3000,12,FALSE))</f>
        <v>0</v>
      </c>
      <c r="O174" s="1400">
        <f>IF(ISERROR(VLOOKUP(CONCATENATE($B174,"-",$C174),IN_1A!$B$2:$AA$3000,13,FALSE))=TRUE,"",VLOOKUP(CONCATENATE($B174,"-",$C174),IN_1A!$B$2:$AA$3000,13,FALSE))</f>
        <v>0</v>
      </c>
      <c r="P174" s="1401">
        <f>IF(ISERROR(VLOOKUP(CONCATENATE($B174,"-",$C174),IN_1A!$B$2:$AA$3000,14,FALSE))=TRUE,"",VLOOKUP(CONCATENATE($B174,"-",$C174),IN_1A!$B$2:$AA$3000,14,FALSE))</f>
        <v>0</v>
      </c>
      <c r="Q174" s="497">
        <f t="shared" si="19"/>
        <v>0</v>
      </c>
      <c r="R174" s="498">
        <f t="shared" si="19"/>
        <v>0</v>
      </c>
      <c r="S174" s="163" t="str">
        <f t="shared" si="21"/>
        <v/>
      </c>
    </row>
    <row r="175" spans="1:19" s="2483" customFormat="1" ht="12" customHeight="1" thickBot="1" x14ac:dyDescent="0.3">
      <c r="A175" s="2492" t="s">
        <v>763</v>
      </c>
      <c r="B175" s="2501"/>
      <c r="C175" s="2502"/>
      <c r="D175" s="1340"/>
      <c r="E175" s="2221"/>
      <c r="F175" s="501"/>
      <c r="G175" s="501"/>
      <c r="H175" s="501"/>
      <c r="I175" s="501"/>
      <c r="J175" s="501"/>
      <c r="K175" s="501"/>
      <c r="L175" s="501"/>
      <c r="M175" s="501"/>
      <c r="N175" s="501"/>
      <c r="O175" s="501"/>
      <c r="P175" s="501"/>
      <c r="Q175" s="501"/>
      <c r="R175" s="502"/>
      <c r="S175" s="659" t="str">
        <f t="shared" si="21"/>
        <v/>
      </c>
    </row>
    <row r="176" spans="1:19" s="184" customFormat="1" ht="12" customHeight="1" thickBot="1" x14ac:dyDescent="0.3">
      <c r="A176" s="234" t="s">
        <v>775</v>
      </c>
      <c r="B176" s="239" t="s">
        <v>801</v>
      </c>
      <c r="C176" s="240" t="s">
        <v>848</v>
      </c>
      <c r="D176" s="1338" t="str">
        <f t="shared" ref="D176:D188" si="22">CONCATENATE(D$149)</f>
        <v/>
      </c>
      <c r="E176" s="1396">
        <f>IF(ISERROR(VLOOKUP(CONCATENATE($B176,"-",$C176),IN_1A!$B$2:$AA$3000,3,FALSE))=TRUE,"",VLOOKUP(CONCATENATE($B176,"-",$C176),IN_1A!$B$2:$AA$3000,3,FALSE))</f>
        <v>0</v>
      </c>
      <c r="F176" s="1397">
        <f>IF(ISERROR(VLOOKUP(CONCATENATE($B176,"-",$C176),IN_1A!$B$2:$AA$3000,4,FALSE))=TRUE,"",VLOOKUP(CONCATENATE($B176,"-",$C176),IN_1A!$B$2:$AA$3000,4,FALSE))</f>
        <v>0</v>
      </c>
      <c r="G176" s="1396">
        <f>IF(ISERROR(VLOOKUP(CONCATENATE($B176,"-",$C176),IN_1A!$B$2:$AA$3000,5,FALSE))=TRUE,"",VLOOKUP(CONCATENATE($B176,"-",$C176),IN_1A!$B$2:$AA$3000,5,FALSE))</f>
        <v>0</v>
      </c>
      <c r="H176" s="1397">
        <f>IF(ISERROR(VLOOKUP(CONCATENATE($B176,"-",$C176),IN_1A!$B$2:$AA$3000,6,FALSE))=TRUE,"",VLOOKUP(CONCATENATE($B176,"-",$C176),IN_1A!$B$2:$AA$3000,6,FALSE))</f>
        <v>0</v>
      </c>
      <c r="I176" s="1396">
        <f>IF(ISERROR(VLOOKUP(CONCATENATE($B176,"-",$C176),IN_1A!$B$2:$AA$3000,7,FALSE))=TRUE,"",VLOOKUP(CONCATENATE($B176,"-",$C176),IN_1A!$B$2:$AA$3000,7,FALSE))</f>
        <v>0</v>
      </c>
      <c r="J176" s="1397">
        <f>IF(ISERROR(VLOOKUP(CONCATENATE($B176,"-",$C176),IN_1A!$B$2:$AA$3000,8,FALSE))=TRUE,"",VLOOKUP(CONCATENATE($B176,"-",$C176),IN_1A!$B$2:$AA$3000,8,FALSE))</f>
        <v>0</v>
      </c>
      <c r="K176" s="1396">
        <f>IF(ISERROR(VLOOKUP(CONCATENATE($B176,"-",$C176),IN_1A!$B$2:$AA$3000,9,FALSE))=TRUE,"",VLOOKUP(CONCATENATE($B176,"-",$C176),IN_1A!$B$2:$AA$3000,9,FALSE))</f>
        <v>0</v>
      </c>
      <c r="L176" s="1397">
        <f>IF(ISERROR(VLOOKUP(CONCATENATE($B176,"-",$C176),IN_1A!$B$2:$AA$3000,10,FALSE))=TRUE,"",VLOOKUP(CONCATENATE($B176,"-",$C176),IN_1A!$B$2:$AA$3000,10,FALSE))</f>
        <v>0</v>
      </c>
      <c r="M176" s="1396">
        <f>IF(ISERROR(VLOOKUP(CONCATENATE($B176,"-",$C176),IN_1A!$B$2:$AA$3000,11,FALSE))=TRUE,"",VLOOKUP(CONCATENATE($B176,"-",$C176),IN_1A!$B$2:$AA$3000,11,FALSE))</f>
        <v>0</v>
      </c>
      <c r="N176" s="1397">
        <f>IF(ISERROR(VLOOKUP(CONCATENATE($B176,"-",$C176),IN_1A!$B$2:$AA$3000,12,FALSE))=TRUE,"",VLOOKUP(CONCATENATE($B176,"-",$C176),IN_1A!$B$2:$AA$3000,12,FALSE))</f>
        <v>0</v>
      </c>
      <c r="O176" s="1396">
        <f>IF(ISERROR(VLOOKUP(CONCATENATE($B176,"-",$C176),IN_1A!$B$2:$AA$3000,13,FALSE))=TRUE,"",VLOOKUP(CONCATENATE($B176,"-",$C176),IN_1A!$B$2:$AA$3000,13,FALSE))</f>
        <v>0</v>
      </c>
      <c r="P176" s="1397">
        <f>IF(ISERROR(VLOOKUP(CONCATENATE($B176,"-",$C176),IN_1A!$B$2:$AA$3000,14,FALSE))=TRUE,"",VLOOKUP(CONCATENATE($B176,"-",$C176),IN_1A!$B$2:$AA$3000,14,FALSE))</f>
        <v>0</v>
      </c>
      <c r="Q176" s="493">
        <f t="shared" si="19"/>
        <v>0</v>
      </c>
      <c r="R176" s="494">
        <f t="shared" si="19"/>
        <v>0</v>
      </c>
      <c r="S176" s="163" t="str">
        <f t="shared" si="21"/>
        <v/>
      </c>
    </row>
    <row r="177" spans="1:19" s="164" customFormat="1" ht="10.75" thickBot="1" x14ac:dyDescent="0.3">
      <c r="A177" s="234" t="s">
        <v>777</v>
      </c>
      <c r="B177" s="243" t="s">
        <v>802</v>
      </c>
      <c r="C177" s="233" t="s">
        <v>848</v>
      </c>
      <c r="D177" s="1339" t="str">
        <f t="shared" si="22"/>
        <v/>
      </c>
      <c r="E177" s="1398">
        <f>IF(ISERROR(VLOOKUP(CONCATENATE($B177,"-",$C177),IN_1A!$B$2:$AA$3000,3,FALSE))=TRUE,"",VLOOKUP(CONCATENATE($B177,"-",$C177),IN_1A!$B$2:$AA$3000,3,FALSE))</f>
        <v>0</v>
      </c>
      <c r="F177" s="1399">
        <f>IF(ISERROR(VLOOKUP(CONCATENATE($B177,"-",$C177),IN_1A!$B$2:$AA$3000,4,FALSE))=TRUE,"",VLOOKUP(CONCATENATE($B177,"-",$C177),IN_1A!$B$2:$AA$3000,4,FALSE))</f>
        <v>0</v>
      </c>
      <c r="G177" s="1398">
        <f>IF(ISERROR(VLOOKUP(CONCATENATE($B177,"-",$C177),IN_1A!$B$2:$AA$3000,5,FALSE))=TRUE,"",VLOOKUP(CONCATENATE($B177,"-",$C177),IN_1A!$B$2:$AA$3000,5,FALSE))</f>
        <v>0</v>
      </c>
      <c r="H177" s="1399">
        <f>IF(ISERROR(VLOOKUP(CONCATENATE($B177,"-",$C177),IN_1A!$B$2:$AA$3000,6,FALSE))=TRUE,"",VLOOKUP(CONCATENATE($B177,"-",$C177),IN_1A!$B$2:$AA$3000,6,FALSE))</f>
        <v>0</v>
      </c>
      <c r="I177" s="1398">
        <f>IF(ISERROR(VLOOKUP(CONCATENATE($B177,"-",$C177),IN_1A!$B$2:$AA$3000,7,FALSE))=TRUE,"",VLOOKUP(CONCATENATE($B177,"-",$C177),IN_1A!$B$2:$AA$3000,7,FALSE))</f>
        <v>0</v>
      </c>
      <c r="J177" s="1399">
        <f>IF(ISERROR(VLOOKUP(CONCATENATE($B177,"-",$C177),IN_1A!$B$2:$AA$3000,8,FALSE))=TRUE,"",VLOOKUP(CONCATENATE($B177,"-",$C177),IN_1A!$B$2:$AA$3000,8,FALSE))</f>
        <v>0</v>
      </c>
      <c r="K177" s="1398">
        <f>IF(ISERROR(VLOOKUP(CONCATENATE($B177,"-",$C177),IN_1A!$B$2:$AA$3000,9,FALSE))=TRUE,"",VLOOKUP(CONCATENATE($B177,"-",$C177),IN_1A!$B$2:$AA$3000,9,FALSE))</f>
        <v>0</v>
      </c>
      <c r="L177" s="1399">
        <f>IF(ISERROR(VLOOKUP(CONCATENATE($B177,"-",$C177),IN_1A!$B$2:$AA$3000,10,FALSE))=TRUE,"",VLOOKUP(CONCATENATE($B177,"-",$C177),IN_1A!$B$2:$AA$3000,10,FALSE))</f>
        <v>0</v>
      </c>
      <c r="M177" s="1398">
        <f>IF(ISERROR(VLOOKUP(CONCATENATE($B177,"-",$C177),IN_1A!$B$2:$AA$3000,11,FALSE))=TRUE,"",VLOOKUP(CONCATENATE($B177,"-",$C177),IN_1A!$B$2:$AA$3000,11,FALSE))</f>
        <v>0</v>
      </c>
      <c r="N177" s="1399">
        <f>IF(ISERROR(VLOOKUP(CONCATENATE($B177,"-",$C177),IN_1A!$B$2:$AA$3000,12,FALSE))=TRUE,"",VLOOKUP(CONCATENATE($B177,"-",$C177),IN_1A!$B$2:$AA$3000,12,FALSE))</f>
        <v>0</v>
      </c>
      <c r="O177" s="1398">
        <f>IF(ISERROR(VLOOKUP(CONCATENATE($B177,"-",$C177),IN_1A!$B$2:$AA$3000,13,FALSE))=TRUE,"",VLOOKUP(CONCATENATE($B177,"-",$C177),IN_1A!$B$2:$AA$3000,13,FALSE))</f>
        <v>0</v>
      </c>
      <c r="P177" s="1399">
        <f>IF(ISERROR(VLOOKUP(CONCATENATE($B177,"-",$C177),IN_1A!$B$2:$AA$3000,14,FALSE))=TRUE,"",VLOOKUP(CONCATENATE($B177,"-",$C177),IN_1A!$B$2:$AA$3000,14,FALSE))</f>
        <v>0</v>
      </c>
      <c r="Q177" s="495">
        <f t="shared" si="19"/>
        <v>0</v>
      </c>
      <c r="R177" s="496">
        <f t="shared" si="19"/>
        <v>0</v>
      </c>
      <c r="S177" s="163"/>
    </row>
    <row r="178" spans="1:19" s="184" customFormat="1" ht="12" customHeight="1" thickBot="1" x14ac:dyDescent="0.3">
      <c r="A178" s="234" t="s">
        <v>779</v>
      </c>
      <c r="B178" s="243" t="s">
        <v>803</v>
      </c>
      <c r="C178" s="233" t="s">
        <v>848</v>
      </c>
      <c r="D178" s="1339" t="str">
        <f t="shared" si="22"/>
        <v/>
      </c>
      <c r="E178" s="1398">
        <f>IF(ISERROR(VLOOKUP(CONCATENATE($B178,"-",$C178),IN_1A!$B$2:$AA$3000,3,FALSE))=TRUE,"",VLOOKUP(CONCATENATE($B178,"-",$C178),IN_1A!$B$2:$AA$3000,3,FALSE))</f>
        <v>0</v>
      </c>
      <c r="F178" s="1399">
        <f>IF(ISERROR(VLOOKUP(CONCATENATE($B178,"-",$C178),IN_1A!$B$2:$AA$3000,4,FALSE))=TRUE,"",VLOOKUP(CONCATENATE($B178,"-",$C178),IN_1A!$B$2:$AA$3000,4,FALSE))</f>
        <v>0</v>
      </c>
      <c r="G178" s="1398">
        <f>IF(ISERROR(VLOOKUP(CONCATENATE($B178,"-",$C178),IN_1A!$B$2:$AA$3000,5,FALSE))=TRUE,"",VLOOKUP(CONCATENATE($B178,"-",$C178),IN_1A!$B$2:$AA$3000,5,FALSE))</f>
        <v>0</v>
      </c>
      <c r="H178" s="1399">
        <f>IF(ISERROR(VLOOKUP(CONCATENATE($B178,"-",$C178),IN_1A!$B$2:$AA$3000,6,FALSE))=TRUE,"",VLOOKUP(CONCATENATE($B178,"-",$C178),IN_1A!$B$2:$AA$3000,6,FALSE))</f>
        <v>0</v>
      </c>
      <c r="I178" s="1398">
        <f>IF(ISERROR(VLOOKUP(CONCATENATE($B178,"-",$C178),IN_1A!$B$2:$AA$3000,7,FALSE))=TRUE,"",VLOOKUP(CONCATENATE($B178,"-",$C178),IN_1A!$B$2:$AA$3000,7,FALSE))</f>
        <v>0</v>
      </c>
      <c r="J178" s="1399">
        <f>IF(ISERROR(VLOOKUP(CONCATENATE($B178,"-",$C178),IN_1A!$B$2:$AA$3000,8,FALSE))=TRUE,"",VLOOKUP(CONCATENATE($B178,"-",$C178),IN_1A!$B$2:$AA$3000,8,FALSE))</f>
        <v>0</v>
      </c>
      <c r="K178" s="1398">
        <f>IF(ISERROR(VLOOKUP(CONCATENATE($B178,"-",$C178),IN_1A!$B$2:$AA$3000,9,FALSE))=TRUE,"",VLOOKUP(CONCATENATE($B178,"-",$C178),IN_1A!$B$2:$AA$3000,9,FALSE))</f>
        <v>0</v>
      </c>
      <c r="L178" s="1399">
        <f>IF(ISERROR(VLOOKUP(CONCATENATE($B178,"-",$C178),IN_1A!$B$2:$AA$3000,10,FALSE))=TRUE,"",VLOOKUP(CONCATENATE($B178,"-",$C178),IN_1A!$B$2:$AA$3000,10,FALSE))</f>
        <v>0</v>
      </c>
      <c r="M178" s="1398">
        <f>IF(ISERROR(VLOOKUP(CONCATENATE($B178,"-",$C178),IN_1A!$B$2:$AA$3000,11,FALSE))=TRUE,"",VLOOKUP(CONCATENATE($B178,"-",$C178),IN_1A!$B$2:$AA$3000,11,FALSE))</f>
        <v>0</v>
      </c>
      <c r="N178" s="1399">
        <f>IF(ISERROR(VLOOKUP(CONCATENATE($B178,"-",$C178),IN_1A!$B$2:$AA$3000,12,FALSE))=TRUE,"",VLOOKUP(CONCATENATE($B178,"-",$C178),IN_1A!$B$2:$AA$3000,12,FALSE))</f>
        <v>0</v>
      </c>
      <c r="O178" s="1398">
        <f>IF(ISERROR(VLOOKUP(CONCATENATE($B178,"-",$C178),IN_1A!$B$2:$AA$3000,13,FALSE))=TRUE,"",VLOOKUP(CONCATENATE($B178,"-",$C178),IN_1A!$B$2:$AA$3000,13,FALSE))</f>
        <v>0</v>
      </c>
      <c r="P178" s="1399">
        <f>IF(ISERROR(VLOOKUP(CONCATENATE($B178,"-",$C178),IN_1A!$B$2:$AA$3000,14,FALSE))=TRUE,"",VLOOKUP(CONCATENATE($B178,"-",$C178),IN_1A!$B$2:$AA$3000,14,FALSE))</f>
        <v>0</v>
      </c>
      <c r="Q178" s="495">
        <f t="shared" si="19"/>
        <v>0</v>
      </c>
      <c r="R178" s="496">
        <f t="shared" si="19"/>
        <v>0</v>
      </c>
      <c r="S178" s="163" t="str">
        <f t="shared" ref="S178:S190" si="23">IF(O178&gt;Q178,"ERRORE",IF(P178&gt;R178,"ERRORE",""))</f>
        <v/>
      </c>
    </row>
    <row r="179" spans="1:19" s="184" customFormat="1" ht="12" customHeight="1" thickBot="1" x14ac:dyDescent="0.3">
      <c r="A179" s="234" t="s">
        <v>781</v>
      </c>
      <c r="B179" s="243" t="s">
        <v>804</v>
      </c>
      <c r="C179" s="233" t="s">
        <v>848</v>
      </c>
      <c r="D179" s="1339" t="str">
        <f t="shared" si="22"/>
        <v/>
      </c>
      <c r="E179" s="1398">
        <f>IF(ISERROR(VLOOKUP(CONCATENATE($B179,"-",$C179),IN_1A!$B$2:$AA$3000,3,FALSE))=TRUE,"",VLOOKUP(CONCATENATE($B179,"-",$C179),IN_1A!$B$2:$AA$3000,3,FALSE))</f>
        <v>0</v>
      </c>
      <c r="F179" s="1399">
        <f>IF(ISERROR(VLOOKUP(CONCATENATE($B179,"-",$C179),IN_1A!$B$2:$AA$3000,4,FALSE))=TRUE,"",VLOOKUP(CONCATENATE($B179,"-",$C179),IN_1A!$B$2:$AA$3000,4,FALSE))</f>
        <v>0</v>
      </c>
      <c r="G179" s="1398">
        <f>IF(ISERROR(VLOOKUP(CONCATENATE($B179,"-",$C179),IN_1A!$B$2:$AA$3000,5,FALSE))=TRUE,"",VLOOKUP(CONCATENATE($B179,"-",$C179),IN_1A!$B$2:$AA$3000,5,FALSE))</f>
        <v>0</v>
      </c>
      <c r="H179" s="1399">
        <f>IF(ISERROR(VLOOKUP(CONCATENATE($B179,"-",$C179),IN_1A!$B$2:$AA$3000,6,FALSE))=TRUE,"",VLOOKUP(CONCATENATE($B179,"-",$C179),IN_1A!$B$2:$AA$3000,6,FALSE))</f>
        <v>0</v>
      </c>
      <c r="I179" s="1398">
        <f>IF(ISERROR(VLOOKUP(CONCATENATE($B179,"-",$C179),IN_1A!$B$2:$AA$3000,7,FALSE))=TRUE,"",VLOOKUP(CONCATENATE($B179,"-",$C179),IN_1A!$B$2:$AA$3000,7,FALSE))</f>
        <v>0</v>
      </c>
      <c r="J179" s="1399">
        <f>IF(ISERROR(VLOOKUP(CONCATENATE($B179,"-",$C179),IN_1A!$B$2:$AA$3000,8,FALSE))=TRUE,"",VLOOKUP(CONCATENATE($B179,"-",$C179),IN_1A!$B$2:$AA$3000,8,FALSE))</f>
        <v>0</v>
      </c>
      <c r="K179" s="1398">
        <f>IF(ISERROR(VLOOKUP(CONCATENATE($B179,"-",$C179),IN_1A!$B$2:$AA$3000,9,FALSE))=TRUE,"",VLOOKUP(CONCATENATE($B179,"-",$C179),IN_1A!$B$2:$AA$3000,9,FALSE))</f>
        <v>0</v>
      </c>
      <c r="L179" s="1399">
        <f>IF(ISERROR(VLOOKUP(CONCATENATE($B179,"-",$C179),IN_1A!$B$2:$AA$3000,10,FALSE))=TRUE,"",VLOOKUP(CONCATENATE($B179,"-",$C179),IN_1A!$B$2:$AA$3000,10,FALSE))</f>
        <v>0</v>
      </c>
      <c r="M179" s="1398">
        <f>IF(ISERROR(VLOOKUP(CONCATENATE($B179,"-",$C179),IN_1A!$B$2:$AA$3000,11,FALSE))=TRUE,"",VLOOKUP(CONCATENATE($B179,"-",$C179),IN_1A!$B$2:$AA$3000,11,FALSE))</f>
        <v>0</v>
      </c>
      <c r="N179" s="1399">
        <f>IF(ISERROR(VLOOKUP(CONCATENATE($B179,"-",$C179),IN_1A!$B$2:$AA$3000,12,FALSE))=TRUE,"",VLOOKUP(CONCATENATE($B179,"-",$C179),IN_1A!$B$2:$AA$3000,12,FALSE))</f>
        <v>0</v>
      </c>
      <c r="O179" s="1398">
        <f>IF(ISERROR(VLOOKUP(CONCATENATE($B179,"-",$C179),IN_1A!$B$2:$AA$3000,13,FALSE))=TRUE,"",VLOOKUP(CONCATENATE($B179,"-",$C179),IN_1A!$B$2:$AA$3000,13,FALSE))</f>
        <v>0</v>
      </c>
      <c r="P179" s="1399">
        <f>IF(ISERROR(VLOOKUP(CONCATENATE($B179,"-",$C179),IN_1A!$B$2:$AA$3000,14,FALSE))=TRUE,"",VLOOKUP(CONCATENATE($B179,"-",$C179),IN_1A!$B$2:$AA$3000,14,FALSE))</f>
        <v>0</v>
      </c>
      <c r="Q179" s="495">
        <f t="shared" si="19"/>
        <v>0</v>
      </c>
      <c r="R179" s="496">
        <f t="shared" si="19"/>
        <v>0</v>
      </c>
      <c r="S179" s="163" t="str">
        <f t="shared" si="23"/>
        <v/>
      </c>
    </row>
    <row r="180" spans="1:19" s="184" customFormat="1" ht="12" customHeight="1" thickBot="1" x14ac:dyDescent="0.3">
      <c r="A180" s="234" t="s">
        <v>783</v>
      </c>
      <c r="B180" s="243" t="s">
        <v>805</v>
      </c>
      <c r="C180" s="233" t="s">
        <v>848</v>
      </c>
      <c r="D180" s="1339" t="str">
        <f t="shared" si="22"/>
        <v/>
      </c>
      <c r="E180" s="1398">
        <f>IF(ISERROR(VLOOKUP(CONCATENATE($B180,"-",$C180),IN_1A!$B$2:$AA$3000,3,FALSE))=TRUE,"",VLOOKUP(CONCATENATE($B180,"-",$C180),IN_1A!$B$2:$AA$3000,3,FALSE))</f>
        <v>0</v>
      </c>
      <c r="F180" s="1399">
        <f>IF(ISERROR(VLOOKUP(CONCATENATE($B180,"-",$C180),IN_1A!$B$2:$AA$3000,4,FALSE))=TRUE,"",VLOOKUP(CONCATENATE($B180,"-",$C180),IN_1A!$B$2:$AA$3000,4,FALSE))</f>
        <v>0</v>
      </c>
      <c r="G180" s="1398">
        <f>IF(ISERROR(VLOOKUP(CONCATENATE($B180,"-",$C180),IN_1A!$B$2:$AA$3000,5,FALSE))=TRUE,"",VLOOKUP(CONCATENATE($B180,"-",$C180),IN_1A!$B$2:$AA$3000,5,FALSE))</f>
        <v>0</v>
      </c>
      <c r="H180" s="1399">
        <f>IF(ISERROR(VLOOKUP(CONCATENATE($B180,"-",$C180),IN_1A!$B$2:$AA$3000,6,FALSE))=TRUE,"",VLOOKUP(CONCATENATE($B180,"-",$C180),IN_1A!$B$2:$AA$3000,6,FALSE))</f>
        <v>0</v>
      </c>
      <c r="I180" s="1398">
        <f>IF(ISERROR(VLOOKUP(CONCATENATE($B180,"-",$C180),IN_1A!$B$2:$AA$3000,7,FALSE))=TRUE,"",VLOOKUP(CONCATENATE($B180,"-",$C180),IN_1A!$B$2:$AA$3000,7,FALSE))</f>
        <v>0</v>
      </c>
      <c r="J180" s="1399">
        <f>IF(ISERROR(VLOOKUP(CONCATENATE($B180,"-",$C180),IN_1A!$B$2:$AA$3000,8,FALSE))=TRUE,"",VLOOKUP(CONCATENATE($B180,"-",$C180),IN_1A!$B$2:$AA$3000,8,FALSE))</f>
        <v>0</v>
      </c>
      <c r="K180" s="1398">
        <f>IF(ISERROR(VLOOKUP(CONCATENATE($B180,"-",$C180),IN_1A!$B$2:$AA$3000,9,FALSE))=TRUE,"",VLOOKUP(CONCATENATE($B180,"-",$C180),IN_1A!$B$2:$AA$3000,9,FALSE))</f>
        <v>0</v>
      </c>
      <c r="L180" s="1399">
        <f>IF(ISERROR(VLOOKUP(CONCATENATE($B180,"-",$C180),IN_1A!$B$2:$AA$3000,10,FALSE))=TRUE,"",VLOOKUP(CONCATENATE($B180,"-",$C180),IN_1A!$B$2:$AA$3000,10,FALSE))</f>
        <v>0</v>
      </c>
      <c r="M180" s="1398">
        <f>IF(ISERROR(VLOOKUP(CONCATENATE($B180,"-",$C180),IN_1A!$B$2:$AA$3000,11,FALSE))=TRUE,"",VLOOKUP(CONCATENATE($B180,"-",$C180),IN_1A!$B$2:$AA$3000,11,FALSE))</f>
        <v>0</v>
      </c>
      <c r="N180" s="1399">
        <f>IF(ISERROR(VLOOKUP(CONCATENATE($B180,"-",$C180),IN_1A!$B$2:$AA$3000,12,FALSE))=TRUE,"",VLOOKUP(CONCATENATE($B180,"-",$C180),IN_1A!$B$2:$AA$3000,12,FALSE))</f>
        <v>0</v>
      </c>
      <c r="O180" s="1398">
        <f>IF(ISERROR(VLOOKUP(CONCATENATE($B180,"-",$C180),IN_1A!$B$2:$AA$3000,13,FALSE))=TRUE,"",VLOOKUP(CONCATENATE($B180,"-",$C180),IN_1A!$B$2:$AA$3000,13,FALSE))</f>
        <v>0</v>
      </c>
      <c r="P180" s="1399">
        <f>IF(ISERROR(VLOOKUP(CONCATENATE($B180,"-",$C180),IN_1A!$B$2:$AA$3000,14,FALSE))=TRUE,"",VLOOKUP(CONCATENATE($B180,"-",$C180),IN_1A!$B$2:$AA$3000,14,FALSE))</f>
        <v>0</v>
      </c>
      <c r="Q180" s="495">
        <f t="shared" si="19"/>
        <v>0</v>
      </c>
      <c r="R180" s="496">
        <f t="shared" si="19"/>
        <v>0</v>
      </c>
      <c r="S180" s="163" t="str">
        <f t="shared" si="23"/>
        <v/>
      </c>
    </row>
    <row r="181" spans="1:19" s="184" customFormat="1" ht="12" customHeight="1" thickBot="1" x14ac:dyDescent="0.3">
      <c r="A181" s="234" t="s">
        <v>785</v>
      </c>
      <c r="B181" s="243" t="s">
        <v>806</v>
      </c>
      <c r="C181" s="233" t="s">
        <v>848</v>
      </c>
      <c r="D181" s="1339" t="str">
        <f t="shared" si="22"/>
        <v/>
      </c>
      <c r="E181" s="1398">
        <f>IF(ISERROR(VLOOKUP(CONCATENATE($B181,"-",$C181),IN_1A!$B$2:$AA$3000,3,FALSE))=TRUE,"",VLOOKUP(CONCATENATE($B181,"-",$C181),IN_1A!$B$2:$AA$3000,3,FALSE))</f>
        <v>0</v>
      </c>
      <c r="F181" s="1399">
        <f>IF(ISERROR(VLOOKUP(CONCATENATE($B181,"-",$C181),IN_1A!$B$2:$AA$3000,4,FALSE))=TRUE,"",VLOOKUP(CONCATENATE($B181,"-",$C181),IN_1A!$B$2:$AA$3000,4,FALSE))</f>
        <v>0</v>
      </c>
      <c r="G181" s="1398">
        <f>IF(ISERROR(VLOOKUP(CONCATENATE($B181,"-",$C181),IN_1A!$B$2:$AA$3000,5,FALSE))=TRUE,"",VLOOKUP(CONCATENATE($B181,"-",$C181),IN_1A!$B$2:$AA$3000,5,FALSE))</f>
        <v>0</v>
      </c>
      <c r="H181" s="1399">
        <f>IF(ISERROR(VLOOKUP(CONCATENATE($B181,"-",$C181),IN_1A!$B$2:$AA$3000,6,FALSE))=TRUE,"",VLOOKUP(CONCATENATE($B181,"-",$C181),IN_1A!$B$2:$AA$3000,6,FALSE))</f>
        <v>0</v>
      </c>
      <c r="I181" s="1398">
        <f>IF(ISERROR(VLOOKUP(CONCATENATE($B181,"-",$C181),IN_1A!$B$2:$AA$3000,7,FALSE))=TRUE,"",VLOOKUP(CONCATENATE($B181,"-",$C181),IN_1A!$B$2:$AA$3000,7,FALSE))</f>
        <v>0</v>
      </c>
      <c r="J181" s="1399">
        <f>IF(ISERROR(VLOOKUP(CONCATENATE($B181,"-",$C181),IN_1A!$B$2:$AA$3000,8,FALSE))=TRUE,"",VLOOKUP(CONCATENATE($B181,"-",$C181),IN_1A!$B$2:$AA$3000,8,FALSE))</f>
        <v>0</v>
      </c>
      <c r="K181" s="1398">
        <f>IF(ISERROR(VLOOKUP(CONCATENATE($B181,"-",$C181),IN_1A!$B$2:$AA$3000,9,FALSE))=TRUE,"",VLOOKUP(CONCATENATE($B181,"-",$C181),IN_1A!$B$2:$AA$3000,9,FALSE))</f>
        <v>0</v>
      </c>
      <c r="L181" s="1399">
        <f>IF(ISERROR(VLOOKUP(CONCATENATE($B181,"-",$C181),IN_1A!$B$2:$AA$3000,10,FALSE))=TRUE,"",VLOOKUP(CONCATENATE($B181,"-",$C181),IN_1A!$B$2:$AA$3000,10,FALSE))</f>
        <v>0</v>
      </c>
      <c r="M181" s="1398">
        <f>IF(ISERROR(VLOOKUP(CONCATENATE($B181,"-",$C181),IN_1A!$B$2:$AA$3000,11,FALSE))=TRUE,"",VLOOKUP(CONCATENATE($B181,"-",$C181),IN_1A!$B$2:$AA$3000,11,FALSE))</f>
        <v>0</v>
      </c>
      <c r="N181" s="1399">
        <f>IF(ISERROR(VLOOKUP(CONCATENATE($B181,"-",$C181),IN_1A!$B$2:$AA$3000,12,FALSE))=TRUE,"",VLOOKUP(CONCATENATE($B181,"-",$C181),IN_1A!$B$2:$AA$3000,12,FALSE))</f>
        <v>0</v>
      </c>
      <c r="O181" s="1398">
        <f>IF(ISERROR(VLOOKUP(CONCATENATE($B181,"-",$C181),IN_1A!$B$2:$AA$3000,13,FALSE))=TRUE,"",VLOOKUP(CONCATENATE($B181,"-",$C181),IN_1A!$B$2:$AA$3000,13,FALSE))</f>
        <v>0</v>
      </c>
      <c r="P181" s="1399">
        <f>IF(ISERROR(VLOOKUP(CONCATENATE($B181,"-",$C181),IN_1A!$B$2:$AA$3000,14,FALSE))=TRUE,"",VLOOKUP(CONCATENATE($B181,"-",$C181),IN_1A!$B$2:$AA$3000,14,FALSE))</f>
        <v>0</v>
      </c>
      <c r="Q181" s="495">
        <f t="shared" si="19"/>
        <v>0</v>
      </c>
      <c r="R181" s="496">
        <f t="shared" si="19"/>
        <v>0</v>
      </c>
      <c r="S181" s="163" t="str">
        <f t="shared" si="23"/>
        <v/>
      </c>
    </row>
    <row r="182" spans="1:19" s="184" customFormat="1" ht="12" customHeight="1" thickBot="1" x14ac:dyDescent="0.3">
      <c r="A182" s="234" t="s">
        <v>787</v>
      </c>
      <c r="B182" s="232" t="s">
        <v>807</v>
      </c>
      <c r="C182" s="235" t="s">
        <v>848</v>
      </c>
      <c r="D182" s="1339" t="str">
        <f t="shared" si="22"/>
        <v/>
      </c>
      <c r="E182" s="1398">
        <f>IF(ISERROR(VLOOKUP(CONCATENATE($B182,"-",$C182),IN_1A!$B$2:$AA$3000,3,FALSE))=TRUE,"",VLOOKUP(CONCATENATE($B182,"-",$C182),IN_1A!$B$2:$AA$3000,3,FALSE))</f>
        <v>0</v>
      </c>
      <c r="F182" s="1399">
        <f>IF(ISERROR(VLOOKUP(CONCATENATE($B182,"-",$C182),IN_1A!$B$2:$AA$3000,4,FALSE))=TRUE,"",VLOOKUP(CONCATENATE($B182,"-",$C182),IN_1A!$B$2:$AA$3000,4,FALSE))</f>
        <v>0</v>
      </c>
      <c r="G182" s="1398">
        <f>IF(ISERROR(VLOOKUP(CONCATENATE($B182,"-",$C182),IN_1A!$B$2:$AA$3000,5,FALSE))=TRUE,"",VLOOKUP(CONCATENATE($B182,"-",$C182),IN_1A!$B$2:$AA$3000,5,FALSE))</f>
        <v>0</v>
      </c>
      <c r="H182" s="1399">
        <f>IF(ISERROR(VLOOKUP(CONCATENATE($B182,"-",$C182),IN_1A!$B$2:$AA$3000,6,FALSE))=TRUE,"",VLOOKUP(CONCATENATE($B182,"-",$C182),IN_1A!$B$2:$AA$3000,6,FALSE))</f>
        <v>0</v>
      </c>
      <c r="I182" s="1398">
        <f>IF(ISERROR(VLOOKUP(CONCATENATE($B182,"-",$C182),IN_1A!$B$2:$AA$3000,7,FALSE))=TRUE,"",VLOOKUP(CONCATENATE($B182,"-",$C182),IN_1A!$B$2:$AA$3000,7,FALSE))</f>
        <v>0</v>
      </c>
      <c r="J182" s="1399">
        <f>IF(ISERROR(VLOOKUP(CONCATENATE($B182,"-",$C182),IN_1A!$B$2:$AA$3000,8,FALSE))=TRUE,"",VLOOKUP(CONCATENATE($B182,"-",$C182),IN_1A!$B$2:$AA$3000,8,FALSE))</f>
        <v>0</v>
      </c>
      <c r="K182" s="1398">
        <f>IF(ISERROR(VLOOKUP(CONCATENATE($B182,"-",$C182),IN_1A!$B$2:$AA$3000,9,FALSE))=TRUE,"",VLOOKUP(CONCATENATE($B182,"-",$C182),IN_1A!$B$2:$AA$3000,9,FALSE))</f>
        <v>0</v>
      </c>
      <c r="L182" s="1399">
        <f>IF(ISERROR(VLOOKUP(CONCATENATE($B182,"-",$C182),IN_1A!$B$2:$AA$3000,10,FALSE))=TRUE,"",VLOOKUP(CONCATENATE($B182,"-",$C182),IN_1A!$B$2:$AA$3000,10,FALSE))</f>
        <v>0</v>
      </c>
      <c r="M182" s="1398">
        <f>IF(ISERROR(VLOOKUP(CONCATENATE($B182,"-",$C182),IN_1A!$B$2:$AA$3000,11,FALSE))=TRUE,"",VLOOKUP(CONCATENATE($B182,"-",$C182),IN_1A!$B$2:$AA$3000,11,FALSE))</f>
        <v>0</v>
      </c>
      <c r="N182" s="1399">
        <f>IF(ISERROR(VLOOKUP(CONCATENATE($B182,"-",$C182),IN_1A!$B$2:$AA$3000,12,FALSE))=TRUE,"",VLOOKUP(CONCATENATE($B182,"-",$C182),IN_1A!$B$2:$AA$3000,12,FALSE))</f>
        <v>0</v>
      </c>
      <c r="O182" s="1398">
        <f>IF(ISERROR(VLOOKUP(CONCATENATE($B182,"-",$C182),IN_1A!$B$2:$AA$3000,13,FALSE))=TRUE,"",VLOOKUP(CONCATENATE($B182,"-",$C182),IN_1A!$B$2:$AA$3000,13,FALSE))</f>
        <v>0</v>
      </c>
      <c r="P182" s="1399">
        <f>IF(ISERROR(VLOOKUP(CONCATENATE($B182,"-",$C182),IN_1A!$B$2:$AA$3000,14,FALSE))=TRUE,"",VLOOKUP(CONCATENATE($B182,"-",$C182),IN_1A!$B$2:$AA$3000,14,FALSE))</f>
        <v>0</v>
      </c>
      <c r="Q182" s="495">
        <f t="shared" si="19"/>
        <v>0</v>
      </c>
      <c r="R182" s="496">
        <f t="shared" si="19"/>
        <v>0</v>
      </c>
      <c r="S182" s="163" t="str">
        <f t="shared" si="23"/>
        <v/>
      </c>
    </row>
    <row r="183" spans="1:19" s="184" customFormat="1" ht="12" customHeight="1" thickBot="1" x14ac:dyDescent="0.3">
      <c r="A183" s="234" t="s">
        <v>789</v>
      </c>
      <c r="B183" s="232" t="s">
        <v>808</v>
      </c>
      <c r="C183" s="235" t="s">
        <v>848</v>
      </c>
      <c r="D183" s="1339" t="str">
        <f t="shared" si="22"/>
        <v/>
      </c>
      <c r="E183" s="1398">
        <f>IF(ISERROR(VLOOKUP(CONCATENATE($B183,"-",$C183),IN_1A!$B$2:$AA$3000,3,FALSE))=TRUE,"",VLOOKUP(CONCATENATE($B183,"-",$C183),IN_1A!$B$2:$AA$3000,3,FALSE))</f>
        <v>0</v>
      </c>
      <c r="F183" s="1399">
        <f>IF(ISERROR(VLOOKUP(CONCATENATE($B183,"-",$C183),IN_1A!$B$2:$AA$3000,4,FALSE))=TRUE,"",VLOOKUP(CONCATENATE($B183,"-",$C183),IN_1A!$B$2:$AA$3000,4,FALSE))</f>
        <v>0</v>
      </c>
      <c r="G183" s="1398">
        <f>IF(ISERROR(VLOOKUP(CONCATENATE($B183,"-",$C183),IN_1A!$B$2:$AA$3000,5,FALSE))=TRUE,"",VLOOKUP(CONCATENATE($B183,"-",$C183),IN_1A!$B$2:$AA$3000,5,FALSE))</f>
        <v>0</v>
      </c>
      <c r="H183" s="1399">
        <f>IF(ISERROR(VLOOKUP(CONCATENATE($B183,"-",$C183),IN_1A!$B$2:$AA$3000,6,FALSE))=TRUE,"",VLOOKUP(CONCATENATE($B183,"-",$C183),IN_1A!$B$2:$AA$3000,6,FALSE))</f>
        <v>0</v>
      </c>
      <c r="I183" s="1398">
        <f>IF(ISERROR(VLOOKUP(CONCATENATE($B183,"-",$C183),IN_1A!$B$2:$AA$3000,7,FALSE))=TRUE,"",VLOOKUP(CONCATENATE($B183,"-",$C183),IN_1A!$B$2:$AA$3000,7,FALSE))</f>
        <v>0</v>
      </c>
      <c r="J183" s="1399">
        <f>IF(ISERROR(VLOOKUP(CONCATENATE($B183,"-",$C183),IN_1A!$B$2:$AA$3000,8,FALSE))=TRUE,"",VLOOKUP(CONCATENATE($B183,"-",$C183),IN_1A!$B$2:$AA$3000,8,FALSE))</f>
        <v>0</v>
      </c>
      <c r="K183" s="1398">
        <f>IF(ISERROR(VLOOKUP(CONCATENATE($B183,"-",$C183),IN_1A!$B$2:$AA$3000,9,FALSE))=TRUE,"",VLOOKUP(CONCATENATE($B183,"-",$C183),IN_1A!$B$2:$AA$3000,9,FALSE))</f>
        <v>0</v>
      </c>
      <c r="L183" s="1399">
        <f>IF(ISERROR(VLOOKUP(CONCATENATE($B183,"-",$C183),IN_1A!$B$2:$AA$3000,10,FALSE))=TRUE,"",VLOOKUP(CONCATENATE($B183,"-",$C183),IN_1A!$B$2:$AA$3000,10,FALSE))</f>
        <v>0</v>
      </c>
      <c r="M183" s="1398">
        <f>IF(ISERROR(VLOOKUP(CONCATENATE($B183,"-",$C183),IN_1A!$B$2:$AA$3000,11,FALSE))=TRUE,"",VLOOKUP(CONCATENATE($B183,"-",$C183),IN_1A!$B$2:$AA$3000,11,FALSE))</f>
        <v>0</v>
      </c>
      <c r="N183" s="1399">
        <f>IF(ISERROR(VLOOKUP(CONCATENATE($B183,"-",$C183),IN_1A!$B$2:$AA$3000,12,FALSE))=TRUE,"",VLOOKUP(CONCATENATE($B183,"-",$C183),IN_1A!$B$2:$AA$3000,12,FALSE))</f>
        <v>0</v>
      </c>
      <c r="O183" s="1398">
        <f>IF(ISERROR(VLOOKUP(CONCATENATE($B183,"-",$C183),IN_1A!$B$2:$AA$3000,13,FALSE))=TRUE,"",VLOOKUP(CONCATENATE($B183,"-",$C183),IN_1A!$B$2:$AA$3000,13,FALSE))</f>
        <v>0</v>
      </c>
      <c r="P183" s="1399">
        <f>IF(ISERROR(VLOOKUP(CONCATENATE($B183,"-",$C183),IN_1A!$B$2:$AA$3000,14,FALSE))=TRUE,"",VLOOKUP(CONCATENATE($B183,"-",$C183),IN_1A!$B$2:$AA$3000,14,FALSE))</f>
        <v>0</v>
      </c>
      <c r="Q183" s="495">
        <f t="shared" si="19"/>
        <v>0</v>
      </c>
      <c r="R183" s="496">
        <f t="shared" si="19"/>
        <v>0</v>
      </c>
      <c r="S183" s="163" t="str">
        <f t="shared" si="23"/>
        <v/>
      </c>
    </row>
    <row r="184" spans="1:19" s="164" customFormat="1" ht="10.75" thickBot="1" x14ac:dyDescent="0.3">
      <c r="A184" s="234" t="s">
        <v>791</v>
      </c>
      <c r="B184" s="232" t="s">
        <v>809</v>
      </c>
      <c r="C184" s="235" t="s">
        <v>848</v>
      </c>
      <c r="D184" s="1339" t="str">
        <f t="shared" si="22"/>
        <v/>
      </c>
      <c r="E184" s="1398">
        <f>IF(ISERROR(VLOOKUP(CONCATENATE($B184,"-",$C184),IN_1A!$B$2:$AA$3000,3,FALSE))=TRUE,"",VLOOKUP(CONCATENATE($B184,"-",$C184),IN_1A!$B$2:$AA$3000,3,FALSE))</f>
        <v>0</v>
      </c>
      <c r="F184" s="1399">
        <f>IF(ISERROR(VLOOKUP(CONCATENATE($B184,"-",$C184),IN_1A!$B$2:$AA$3000,4,FALSE))=TRUE,"",VLOOKUP(CONCATENATE($B184,"-",$C184),IN_1A!$B$2:$AA$3000,4,FALSE))</f>
        <v>0</v>
      </c>
      <c r="G184" s="1398">
        <f>IF(ISERROR(VLOOKUP(CONCATENATE($B184,"-",$C184),IN_1A!$B$2:$AA$3000,5,FALSE))=TRUE,"",VLOOKUP(CONCATENATE($B184,"-",$C184),IN_1A!$B$2:$AA$3000,5,FALSE))</f>
        <v>0</v>
      </c>
      <c r="H184" s="1399">
        <f>IF(ISERROR(VLOOKUP(CONCATENATE($B184,"-",$C184),IN_1A!$B$2:$AA$3000,6,FALSE))=TRUE,"",VLOOKUP(CONCATENATE($B184,"-",$C184),IN_1A!$B$2:$AA$3000,6,FALSE))</f>
        <v>0</v>
      </c>
      <c r="I184" s="1398">
        <f>IF(ISERROR(VLOOKUP(CONCATENATE($B184,"-",$C184),IN_1A!$B$2:$AA$3000,7,FALSE))=TRUE,"",VLOOKUP(CONCATENATE($B184,"-",$C184),IN_1A!$B$2:$AA$3000,7,FALSE))</f>
        <v>0</v>
      </c>
      <c r="J184" s="1399">
        <f>IF(ISERROR(VLOOKUP(CONCATENATE($B184,"-",$C184),IN_1A!$B$2:$AA$3000,8,FALSE))=TRUE,"",VLOOKUP(CONCATENATE($B184,"-",$C184),IN_1A!$B$2:$AA$3000,8,FALSE))</f>
        <v>0</v>
      </c>
      <c r="K184" s="1398">
        <f>IF(ISERROR(VLOOKUP(CONCATENATE($B184,"-",$C184),IN_1A!$B$2:$AA$3000,9,FALSE))=TRUE,"",VLOOKUP(CONCATENATE($B184,"-",$C184),IN_1A!$B$2:$AA$3000,9,FALSE))</f>
        <v>0</v>
      </c>
      <c r="L184" s="1399">
        <f>IF(ISERROR(VLOOKUP(CONCATENATE($B184,"-",$C184),IN_1A!$B$2:$AA$3000,10,FALSE))=TRUE,"",VLOOKUP(CONCATENATE($B184,"-",$C184),IN_1A!$B$2:$AA$3000,10,FALSE))</f>
        <v>0</v>
      </c>
      <c r="M184" s="1398">
        <f>IF(ISERROR(VLOOKUP(CONCATENATE($B184,"-",$C184),IN_1A!$B$2:$AA$3000,11,FALSE))=TRUE,"",VLOOKUP(CONCATENATE($B184,"-",$C184),IN_1A!$B$2:$AA$3000,11,FALSE))</f>
        <v>0</v>
      </c>
      <c r="N184" s="1399">
        <f>IF(ISERROR(VLOOKUP(CONCATENATE($B184,"-",$C184),IN_1A!$B$2:$AA$3000,12,FALSE))=TRUE,"",VLOOKUP(CONCATENATE($B184,"-",$C184),IN_1A!$B$2:$AA$3000,12,FALSE))</f>
        <v>0</v>
      </c>
      <c r="O184" s="1398">
        <f>IF(ISERROR(VLOOKUP(CONCATENATE($B184,"-",$C184),IN_1A!$B$2:$AA$3000,13,FALSE))=TRUE,"",VLOOKUP(CONCATENATE($B184,"-",$C184),IN_1A!$B$2:$AA$3000,13,FALSE))</f>
        <v>0</v>
      </c>
      <c r="P184" s="1399">
        <f>IF(ISERROR(VLOOKUP(CONCATENATE($B184,"-",$C184),IN_1A!$B$2:$AA$3000,14,FALSE))=TRUE,"",VLOOKUP(CONCATENATE($B184,"-",$C184),IN_1A!$B$2:$AA$3000,14,FALSE))</f>
        <v>0</v>
      </c>
      <c r="Q184" s="495">
        <f t="shared" si="19"/>
        <v>0</v>
      </c>
      <c r="R184" s="496">
        <f t="shared" si="19"/>
        <v>0</v>
      </c>
      <c r="S184" s="163" t="str">
        <f t="shared" si="23"/>
        <v/>
      </c>
    </row>
    <row r="185" spans="1:19" s="184" customFormat="1" ht="12" customHeight="1" thickBot="1" x14ac:dyDescent="0.3">
      <c r="A185" s="234" t="s">
        <v>793</v>
      </c>
      <c r="B185" s="232" t="s">
        <v>810</v>
      </c>
      <c r="C185" s="235" t="s">
        <v>848</v>
      </c>
      <c r="D185" s="1339" t="str">
        <f t="shared" si="22"/>
        <v/>
      </c>
      <c r="E185" s="1398">
        <f>IF(ISERROR(VLOOKUP(CONCATENATE($B185,"-",$C185),IN_1A!$B$2:$AA$3000,3,FALSE))=TRUE,"",VLOOKUP(CONCATENATE($B185,"-",$C185),IN_1A!$B$2:$AA$3000,3,FALSE))</f>
        <v>0</v>
      </c>
      <c r="F185" s="1399">
        <f>IF(ISERROR(VLOOKUP(CONCATENATE($B185,"-",$C185),IN_1A!$B$2:$AA$3000,4,FALSE))=TRUE,"",VLOOKUP(CONCATENATE($B185,"-",$C185),IN_1A!$B$2:$AA$3000,4,FALSE))</f>
        <v>0</v>
      </c>
      <c r="G185" s="1398">
        <f>IF(ISERROR(VLOOKUP(CONCATENATE($B185,"-",$C185),IN_1A!$B$2:$AA$3000,5,FALSE))=TRUE,"",VLOOKUP(CONCATENATE($B185,"-",$C185),IN_1A!$B$2:$AA$3000,5,FALSE))</f>
        <v>0</v>
      </c>
      <c r="H185" s="1399">
        <f>IF(ISERROR(VLOOKUP(CONCATENATE($B185,"-",$C185),IN_1A!$B$2:$AA$3000,6,FALSE))=TRUE,"",VLOOKUP(CONCATENATE($B185,"-",$C185),IN_1A!$B$2:$AA$3000,6,FALSE))</f>
        <v>0</v>
      </c>
      <c r="I185" s="1398">
        <f>IF(ISERROR(VLOOKUP(CONCATENATE($B185,"-",$C185),IN_1A!$B$2:$AA$3000,7,FALSE))=TRUE,"",VLOOKUP(CONCATENATE($B185,"-",$C185),IN_1A!$B$2:$AA$3000,7,FALSE))</f>
        <v>0</v>
      </c>
      <c r="J185" s="1399">
        <f>IF(ISERROR(VLOOKUP(CONCATENATE($B185,"-",$C185),IN_1A!$B$2:$AA$3000,8,FALSE))=TRUE,"",VLOOKUP(CONCATENATE($B185,"-",$C185),IN_1A!$B$2:$AA$3000,8,FALSE))</f>
        <v>0</v>
      </c>
      <c r="K185" s="1398">
        <f>IF(ISERROR(VLOOKUP(CONCATENATE($B185,"-",$C185),IN_1A!$B$2:$AA$3000,9,FALSE))=TRUE,"",VLOOKUP(CONCATENATE($B185,"-",$C185),IN_1A!$B$2:$AA$3000,9,FALSE))</f>
        <v>0</v>
      </c>
      <c r="L185" s="1399">
        <f>IF(ISERROR(VLOOKUP(CONCATENATE($B185,"-",$C185),IN_1A!$B$2:$AA$3000,10,FALSE))=TRUE,"",VLOOKUP(CONCATENATE($B185,"-",$C185),IN_1A!$B$2:$AA$3000,10,FALSE))</f>
        <v>0</v>
      </c>
      <c r="M185" s="1398">
        <f>IF(ISERROR(VLOOKUP(CONCATENATE($B185,"-",$C185),IN_1A!$B$2:$AA$3000,11,FALSE))=TRUE,"",VLOOKUP(CONCATENATE($B185,"-",$C185),IN_1A!$B$2:$AA$3000,11,FALSE))</f>
        <v>0</v>
      </c>
      <c r="N185" s="1399">
        <f>IF(ISERROR(VLOOKUP(CONCATENATE($B185,"-",$C185),IN_1A!$B$2:$AA$3000,12,FALSE))=TRUE,"",VLOOKUP(CONCATENATE($B185,"-",$C185),IN_1A!$B$2:$AA$3000,12,FALSE))</f>
        <v>0</v>
      </c>
      <c r="O185" s="1398">
        <f>IF(ISERROR(VLOOKUP(CONCATENATE($B185,"-",$C185),IN_1A!$B$2:$AA$3000,13,FALSE))=TRUE,"",VLOOKUP(CONCATENATE($B185,"-",$C185),IN_1A!$B$2:$AA$3000,13,FALSE))</f>
        <v>0</v>
      </c>
      <c r="P185" s="1399">
        <f>IF(ISERROR(VLOOKUP(CONCATENATE($B185,"-",$C185),IN_1A!$B$2:$AA$3000,14,FALSE))=TRUE,"",VLOOKUP(CONCATENATE($B185,"-",$C185),IN_1A!$B$2:$AA$3000,14,FALSE))</f>
        <v>0</v>
      </c>
      <c r="Q185" s="495">
        <f t="shared" si="19"/>
        <v>0</v>
      </c>
      <c r="R185" s="496">
        <f t="shared" si="19"/>
        <v>0</v>
      </c>
      <c r="S185" s="163" t="str">
        <f t="shared" si="23"/>
        <v/>
      </c>
    </row>
    <row r="186" spans="1:19" s="184" customFormat="1" ht="12" customHeight="1" thickBot="1" x14ac:dyDescent="0.3">
      <c r="A186" s="234" t="s">
        <v>795</v>
      </c>
      <c r="B186" s="232" t="s">
        <v>811</v>
      </c>
      <c r="C186" s="235" t="s">
        <v>848</v>
      </c>
      <c r="D186" s="1339" t="str">
        <f t="shared" si="22"/>
        <v/>
      </c>
      <c r="E186" s="1398">
        <f>IF(ISERROR(VLOOKUP(CONCATENATE($B186,"-",$C186),IN_1A!$B$2:$AA$3000,3,FALSE))=TRUE,"",VLOOKUP(CONCATENATE($B186,"-",$C186),IN_1A!$B$2:$AA$3000,3,FALSE))</f>
        <v>0</v>
      </c>
      <c r="F186" s="1399">
        <f>IF(ISERROR(VLOOKUP(CONCATENATE($B186,"-",$C186),IN_1A!$B$2:$AA$3000,4,FALSE))=TRUE,"",VLOOKUP(CONCATENATE($B186,"-",$C186),IN_1A!$B$2:$AA$3000,4,FALSE))</f>
        <v>0</v>
      </c>
      <c r="G186" s="1398">
        <f>IF(ISERROR(VLOOKUP(CONCATENATE($B186,"-",$C186),IN_1A!$B$2:$AA$3000,5,FALSE))=TRUE,"",VLOOKUP(CONCATENATE($B186,"-",$C186),IN_1A!$B$2:$AA$3000,5,FALSE))</f>
        <v>0</v>
      </c>
      <c r="H186" s="1399">
        <f>IF(ISERROR(VLOOKUP(CONCATENATE($B186,"-",$C186),IN_1A!$B$2:$AA$3000,6,FALSE))=TRUE,"",VLOOKUP(CONCATENATE($B186,"-",$C186),IN_1A!$B$2:$AA$3000,6,FALSE))</f>
        <v>0</v>
      </c>
      <c r="I186" s="1398">
        <f>IF(ISERROR(VLOOKUP(CONCATENATE($B186,"-",$C186),IN_1A!$B$2:$AA$3000,7,FALSE))=TRUE,"",VLOOKUP(CONCATENATE($B186,"-",$C186),IN_1A!$B$2:$AA$3000,7,FALSE))</f>
        <v>0</v>
      </c>
      <c r="J186" s="1399">
        <f>IF(ISERROR(VLOOKUP(CONCATENATE($B186,"-",$C186),IN_1A!$B$2:$AA$3000,8,FALSE))=TRUE,"",VLOOKUP(CONCATENATE($B186,"-",$C186),IN_1A!$B$2:$AA$3000,8,FALSE))</f>
        <v>0</v>
      </c>
      <c r="K186" s="1398">
        <f>IF(ISERROR(VLOOKUP(CONCATENATE($B186,"-",$C186),IN_1A!$B$2:$AA$3000,9,FALSE))=TRUE,"",VLOOKUP(CONCATENATE($B186,"-",$C186),IN_1A!$B$2:$AA$3000,9,FALSE))</f>
        <v>0</v>
      </c>
      <c r="L186" s="1399">
        <f>IF(ISERROR(VLOOKUP(CONCATENATE($B186,"-",$C186),IN_1A!$B$2:$AA$3000,10,FALSE))=TRUE,"",VLOOKUP(CONCATENATE($B186,"-",$C186),IN_1A!$B$2:$AA$3000,10,FALSE))</f>
        <v>0</v>
      </c>
      <c r="M186" s="1398">
        <f>IF(ISERROR(VLOOKUP(CONCATENATE($B186,"-",$C186),IN_1A!$B$2:$AA$3000,11,FALSE))=TRUE,"",VLOOKUP(CONCATENATE($B186,"-",$C186),IN_1A!$B$2:$AA$3000,11,FALSE))</f>
        <v>0</v>
      </c>
      <c r="N186" s="1399">
        <f>IF(ISERROR(VLOOKUP(CONCATENATE($B186,"-",$C186),IN_1A!$B$2:$AA$3000,12,FALSE))=TRUE,"",VLOOKUP(CONCATENATE($B186,"-",$C186),IN_1A!$B$2:$AA$3000,12,FALSE))</f>
        <v>0</v>
      </c>
      <c r="O186" s="1398">
        <f>IF(ISERROR(VLOOKUP(CONCATENATE($B186,"-",$C186),IN_1A!$B$2:$AA$3000,13,FALSE))=TRUE,"",VLOOKUP(CONCATENATE($B186,"-",$C186),IN_1A!$B$2:$AA$3000,13,FALSE))</f>
        <v>0</v>
      </c>
      <c r="P186" s="1399">
        <f>IF(ISERROR(VLOOKUP(CONCATENATE($B186,"-",$C186),IN_1A!$B$2:$AA$3000,14,FALSE))=TRUE,"",VLOOKUP(CONCATENATE($B186,"-",$C186),IN_1A!$B$2:$AA$3000,14,FALSE))</f>
        <v>0</v>
      </c>
      <c r="Q186" s="495">
        <f t="shared" si="19"/>
        <v>0</v>
      </c>
      <c r="R186" s="496">
        <f t="shared" si="19"/>
        <v>0</v>
      </c>
      <c r="S186" s="163" t="str">
        <f t="shared" si="23"/>
        <v/>
      </c>
    </row>
    <row r="187" spans="1:19" s="184" customFormat="1" ht="12" customHeight="1" thickBot="1" x14ac:dyDescent="0.3">
      <c r="A187" s="234" t="s">
        <v>797</v>
      </c>
      <c r="B187" s="232" t="s">
        <v>812</v>
      </c>
      <c r="C187" s="235" t="s">
        <v>848</v>
      </c>
      <c r="D187" s="1339" t="str">
        <f t="shared" si="22"/>
        <v/>
      </c>
      <c r="E187" s="1398">
        <f>IF(ISERROR(VLOOKUP(CONCATENATE($B187,"-",$C187),IN_1A!$B$2:$AA$3000,3,FALSE))=TRUE,"",VLOOKUP(CONCATENATE($B187,"-",$C187),IN_1A!$B$2:$AA$3000,3,FALSE))</f>
        <v>0</v>
      </c>
      <c r="F187" s="1399">
        <f>IF(ISERROR(VLOOKUP(CONCATENATE($B187,"-",$C187),IN_1A!$B$2:$AA$3000,4,FALSE))=TRUE,"",VLOOKUP(CONCATENATE($B187,"-",$C187),IN_1A!$B$2:$AA$3000,4,FALSE))</f>
        <v>0</v>
      </c>
      <c r="G187" s="1398">
        <f>IF(ISERROR(VLOOKUP(CONCATENATE($B187,"-",$C187),IN_1A!$B$2:$AA$3000,5,FALSE))=TRUE,"",VLOOKUP(CONCATENATE($B187,"-",$C187),IN_1A!$B$2:$AA$3000,5,FALSE))</f>
        <v>0</v>
      </c>
      <c r="H187" s="1399">
        <f>IF(ISERROR(VLOOKUP(CONCATENATE($B187,"-",$C187),IN_1A!$B$2:$AA$3000,6,FALSE))=TRUE,"",VLOOKUP(CONCATENATE($B187,"-",$C187),IN_1A!$B$2:$AA$3000,6,FALSE))</f>
        <v>0</v>
      </c>
      <c r="I187" s="1398">
        <f>IF(ISERROR(VLOOKUP(CONCATENATE($B187,"-",$C187),IN_1A!$B$2:$AA$3000,7,FALSE))=TRUE,"",VLOOKUP(CONCATENATE($B187,"-",$C187),IN_1A!$B$2:$AA$3000,7,FALSE))</f>
        <v>0</v>
      </c>
      <c r="J187" s="1399">
        <f>IF(ISERROR(VLOOKUP(CONCATENATE($B187,"-",$C187),IN_1A!$B$2:$AA$3000,8,FALSE))=TRUE,"",VLOOKUP(CONCATENATE($B187,"-",$C187),IN_1A!$B$2:$AA$3000,8,FALSE))</f>
        <v>0</v>
      </c>
      <c r="K187" s="1398">
        <f>IF(ISERROR(VLOOKUP(CONCATENATE($B187,"-",$C187),IN_1A!$B$2:$AA$3000,9,FALSE))=TRUE,"",VLOOKUP(CONCATENATE($B187,"-",$C187),IN_1A!$B$2:$AA$3000,9,FALSE))</f>
        <v>0</v>
      </c>
      <c r="L187" s="1399">
        <f>IF(ISERROR(VLOOKUP(CONCATENATE($B187,"-",$C187),IN_1A!$B$2:$AA$3000,10,FALSE))=TRUE,"",VLOOKUP(CONCATENATE($B187,"-",$C187),IN_1A!$B$2:$AA$3000,10,FALSE))</f>
        <v>0</v>
      </c>
      <c r="M187" s="1398">
        <f>IF(ISERROR(VLOOKUP(CONCATENATE($B187,"-",$C187),IN_1A!$B$2:$AA$3000,11,FALSE))=TRUE,"",VLOOKUP(CONCATENATE($B187,"-",$C187),IN_1A!$B$2:$AA$3000,11,FALSE))</f>
        <v>0</v>
      </c>
      <c r="N187" s="1399">
        <f>IF(ISERROR(VLOOKUP(CONCATENATE($B187,"-",$C187),IN_1A!$B$2:$AA$3000,12,FALSE))=TRUE,"",VLOOKUP(CONCATENATE($B187,"-",$C187),IN_1A!$B$2:$AA$3000,12,FALSE))</f>
        <v>0</v>
      </c>
      <c r="O187" s="1398">
        <f>IF(ISERROR(VLOOKUP(CONCATENATE($B187,"-",$C187),IN_1A!$B$2:$AA$3000,13,FALSE))=TRUE,"",VLOOKUP(CONCATENATE($B187,"-",$C187),IN_1A!$B$2:$AA$3000,13,FALSE))</f>
        <v>0</v>
      </c>
      <c r="P187" s="1399">
        <f>IF(ISERROR(VLOOKUP(CONCATENATE($B187,"-",$C187),IN_1A!$B$2:$AA$3000,14,FALSE))=TRUE,"",VLOOKUP(CONCATENATE($B187,"-",$C187),IN_1A!$B$2:$AA$3000,14,FALSE))</f>
        <v>0</v>
      </c>
      <c r="Q187" s="495">
        <f t="shared" si="19"/>
        <v>0</v>
      </c>
      <c r="R187" s="496">
        <f t="shared" si="19"/>
        <v>0</v>
      </c>
      <c r="S187" s="163" t="str">
        <f t="shared" si="23"/>
        <v/>
      </c>
    </row>
    <row r="188" spans="1:19" s="184" customFormat="1" ht="12" customHeight="1" thickBot="1" x14ac:dyDescent="0.3">
      <c r="A188" s="236" t="s">
        <v>799</v>
      </c>
      <c r="B188" s="237" t="s">
        <v>813</v>
      </c>
      <c r="C188" s="238" t="s">
        <v>848</v>
      </c>
      <c r="D188" s="1336" t="str">
        <f t="shared" si="22"/>
        <v/>
      </c>
      <c r="E188" s="1400">
        <f>IF(ISERROR(VLOOKUP(CONCATENATE($B188,"-",$C188),IN_1A!$B$2:$AA$3000,3,FALSE))=TRUE,"",VLOOKUP(CONCATENATE($B188,"-",$C188),IN_1A!$B$2:$AA$3000,3,FALSE))</f>
        <v>0</v>
      </c>
      <c r="F188" s="1401">
        <f>IF(ISERROR(VLOOKUP(CONCATENATE($B188,"-",$C188),IN_1A!$B$2:$AA$3000,4,FALSE))=TRUE,"",VLOOKUP(CONCATENATE($B188,"-",$C188),IN_1A!$B$2:$AA$3000,4,FALSE))</f>
        <v>0</v>
      </c>
      <c r="G188" s="1400">
        <f>IF(ISERROR(VLOOKUP(CONCATENATE($B188,"-",$C188),IN_1A!$B$2:$AA$3000,5,FALSE))=TRUE,"",VLOOKUP(CONCATENATE($B188,"-",$C188),IN_1A!$B$2:$AA$3000,5,FALSE))</f>
        <v>0</v>
      </c>
      <c r="H188" s="1401">
        <f>IF(ISERROR(VLOOKUP(CONCATENATE($B188,"-",$C188),IN_1A!$B$2:$AA$3000,6,FALSE))=TRUE,"",VLOOKUP(CONCATENATE($B188,"-",$C188),IN_1A!$B$2:$AA$3000,6,FALSE))</f>
        <v>0</v>
      </c>
      <c r="I188" s="1400">
        <f>IF(ISERROR(VLOOKUP(CONCATENATE($B188,"-",$C188),IN_1A!$B$2:$AA$3000,7,FALSE))=TRUE,"",VLOOKUP(CONCATENATE($B188,"-",$C188),IN_1A!$B$2:$AA$3000,7,FALSE))</f>
        <v>0</v>
      </c>
      <c r="J188" s="1401">
        <f>IF(ISERROR(VLOOKUP(CONCATENATE($B188,"-",$C188),IN_1A!$B$2:$AA$3000,8,FALSE))=TRUE,"",VLOOKUP(CONCATENATE($B188,"-",$C188),IN_1A!$B$2:$AA$3000,8,FALSE))</f>
        <v>0</v>
      </c>
      <c r="K188" s="1400">
        <f>IF(ISERROR(VLOOKUP(CONCATENATE($B188,"-",$C188),IN_1A!$B$2:$AA$3000,9,FALSE))=TRUE,"",VLOOKUP(CONCATENATE($B188,"-",$C188),IN_1A!$B$2:$AA$3000,9,FALSE))</f>
        <v>0</v>
      </c>
      <c r="L188" s="1401">
        <f>IF(ISERROR(VLOOKUP(CONCATENATE($B188,"-",$C188),IN_1A!$B$2:$AA$3000,10,FALSE))=TRUE,"",VLOOKUP(CONCATENATE($B188,"-",$C188),IN_1A!$B$2:$AA$3000,10,FALSE))</f>
        <v>0</v>
      </c>
      <c r="M188" s="1400">
        <f>IF(ISERROR(VLOOKUP(CONCATENATE($B188,"-",$C188),IN_1A!$B$2:$AA$3000,11,FALSE))=TRUE,"",VLOOKUP(CONCATENATE($B188,"-",$C188),IN_1A!$B$2:$AA$3000,11,FALSE))</f>
        <v>0</v>
      </c>
      <c r="N188" s="1401">
        <f>IF(ISERROR(VLOOKUP(CONCATENATE($B188,"-",$C188),IN_1A!$B$2:$AA$3000,12,FALSE))=TRUE,"",VLOOKUP(CONCATENATE($B188,"-",$C188),IN_1A!$B$2:$AA$3000,12,FALSE))</f>
        <v>0</v>
      </c>
      <c r="O188" s="1400">
        <f>IF(ISERROR(VLOOKUP(CONCATENATE($B188,"-",$C188),IN_1A!$B$2:$AA$3000,13,FALSE))=TRUE,"",VLOOKUP(CONCATENATE($B188,"-",$C188),IN_1A!$B$2:$AA$3000,13,FALSE))</f>
        <v>0</v>
      </c>
      <c r="P188" s="1401">
        <f>IF(ISERROR(VLOOKUP(CONCATENATE($B188,"-",$C188),IN_1A!$B$2:$AA$3000,14,FALSE))=TRUE,"",VLOOKUP(CONCATENATE($B188,"-",$C188),IN_1A!$B$2:$AA$3000,14,FALSE))</f>
        <v>0</v>
      </c>
      <c r="Q188" s="497">
        <f t="shared" si="19"/>
        <v>0</v>
      </c>
      <c r="R188" s="498">
        <f t="shared" si="19"/>
        <v>0</v>
      </c>
      <c r="S188" s="163" t="str">
        <f t="shared" si="23"/>
        <v/>
      </c>
    </row>
    <row r="189" spans="1:19" s="2483" customFormat="1" ht="12" customHeight="1" thickBot="1" x14ac:dyDescent="0.3">
      <c r="A189" s="2503" t="s">
        <v>814</v>
      </c>
      <c r="B189" s="2496"/>
      <c r="C189" s="2497"/>
      <c r="D189" s="2458"/>
      <c r="E189" s="2221"/>
      <c r="F189" s="499"/>
      <c r="G189" s="499"/>
      <c r="H189" s="499"/>
      <c r="I189" s="499"/>
      <c r="J189" s="499"/>
      <c r="K189" s="499"/>
      <c r="L189" s="499"/>
      <c r="M189" s="499"/>
      <c r="N189" s="499"/>
      <c r="O189" s="499"/>
      <c r="P189" s="499"/>
      <c r="Q189" s="499"/>
      <c r="R189" s="500"/>
      <c r="S189" s="659" t="str">
        <f t="shared" si="23"/>
        <v/>
      </c>
    </row>
    <row r="190" spans="1:19" s="2483" customFormat="1" ht="12" customHeight="1" thickBot="1" x14ac:dyDescent="0.3">
      <c r="A190" s="2492" t="s">
        <v>755</v>
      </c>
      <c r="B190" s="2496"/>
      <c r="C190" s="2497"/>
      <c r="D190" s="2462"/>
      <c r="E190" s="2221"/>
      <c r="F190" s="499"/>
      <c r="G190" s="499"/>
      <c r="H190" s="499"/>
      <c r="I190" s="499"/>
      <c r="J190" s="499"/>
      <c r="K190" s="499"/>
      <c r="L190" s="499"/>
      <c r="M190" s="499"/>
      <c r="N190" s="499"/>
      <c r="O190" s="499"/>
      <c r="P190" s="499"/>
      <c r="Q190" s="499"/>
      <c r="R190" s="500"/>
      <c r="S190" s="659" t="str">
        <f t="shared" si="23"/>
        <v/>
      </c>
    </row>
    <row r="191" spans="1:19" s="164" customFormat="1" ht="10.75" thickBot="1" x14ac:dyDescent="0.3">
      <c r="A191" s="231" t="s">
        <v>815</v>
      </c>
      <c r="B191" s="239" t="s">
        <v>816</v>
      </c>
      <c r="C191" s="240" t="s">
        <v>848</v>
      </c>
      <c r="D191" s="1338" t="str">
        <f t="shared" ref="D191:D199" si="24">CONCATENATE(D$149)</f>
        <v/>
      </c>
      <c r="E191" s="1396">
        <f>IF(ISERROR(VLOOKUP(CONCATENATE($B191,"-",$C191),IN_1A!$B$2:$AA$3000,3,FALSE))=TRUE,"",VLOOKUP(CONCATENATE($B191,"-",$C191),IN_1A!$B$2:$AA$3000,3,FALSE))</f>
        <v>0</v>
      </c>
      <c r="F191" s="1397">
        <f>IF(ISERROR(VLOOKUP(CONCATENATE($B191,"-",$C191),IN_1A!$B$2:$AA$3000,4,FALSE))=TRUE,"",VLOOKUP(CONCATENATE($B191,"-",$C191),IN_1A!$B$2:$AA$3000,4,FALSE))</f>
        <v>0</v>
      </c>
      <c r="G191" s="1396">
        <f>IF(ISERROR(VLOOKUP(CONCATENATE($B191,"-",$C191),IN_1A!$B$2:$AA$3000,5,FALSE))=TRUE,"",VLOOKUP(CONCATENATE($B191,"-",$C191),IN_1A!$B$2:$AA$3000,5,FALSE))</f>
        <v>0</v>
      </c>
      <c r="H191" s="1397">
        <f>IF(ISERROR(VLOOKUP(CONCATENATE($B191,"-",$C191),IN_1A!$B$2:$AA$3000,6,FALSE))=TRUE,"",VLOOKUP(CONCATENATE($B191,"-",$C191),IN_1A!$B$2:$AA$3000,6,FALSE))</f>
        <v>0</v>
      </c>
      <c r="I191" s="1396">
        <f>IF(ISERROR(VLOOKUP(CONCATENATE($B191,"-",$C191),IN_1A!$B$2:$AA$3000,7,FALSE))=TRUE,"",VLOOKUP(CONCATENATE($B191,"-",$C191),IN_1A!$B$2:$AA$3000,7,FALSE))</f>
        <v>0</v>
      </c>
      <c r="J191" s="1397">
        <f>IF(ISERROR(VLOOKUP(CONCATENATE($B191,"-",$C191),IN_1A!$B$2:$AA$3000,8,FALSE))=TRUE,"",VLOOKUP(CONCATENATE($B191,"-",$C191),IN_1A!$B$2:$AA$3000,8,FALSE))</f>
        <v>0</v>
      </c>
      <c r="K191" s="1396">
        <f>IF(ISERROR(VLOOKUP(CONCATENATE($B191,"-",$C191),IN_1A!$B$2:$AA$3000,9,FALSE))=TRUE,"",VLOOKUP(CONCATENATE($B191,"-",$C191),IN_1A!$B$2:$AA$3000,9,FALSE))</f>
        <v>0</v>
      </c>
      <c r="L191" s="1397">
        <f>IF(ISERROR(VLOOKUP(CONCATENATE($B191,"-",$C191),IN_1A!$B$2:$AA$3000,10,FALSE))=TRUE,"",VLOOKUP(CONCATENATE($B191,"-",$C191),IN_1A!$B$2:$AA$3000,10,FALSE))</f>
        <v>0</v>
      </c>
      <c r="M191" s="1396">
        <f>IF(ISERROR(VLOOKUP(CONCATENATE($B191,"-",$C191),IN_1A!$B$2:$AA$3000,11,FALSE))=TRUE,"",VLOOKUP(CONCATENATE($B191,"-",$C191),IN_1A!$B$2:$AA$3000,11,FALSE))</f>
        <v>0</v>
      </c>
      <c r="N191" s="1397">
        <f>IF(ISERROR(VLOOKUP(CONCATENATE($B191,"-",$C191),IN_1A!$B$2:$AA$3000,12,FALSE))=TRUE,"",VLOOKUP(CONCATENATE($B191,"-",$C191),IN_1A!$B$2:$AA$3000,12,FALSE))</f>
        <v>0</v>
      </c>
      <c r="O191" s="1396">
        <f>IF(ISERROR(VLOOKUP(CONCATENATE($B191,"-",$C191),IN_1A!$B$2:$AA$3000,13,FALSE))=TRUE,"",VLOOKUP(CONCATENATE($B191,"-",$C191),IN_1A!$B$2:$AA$3000,13,FALSE))</f>
        <v>0</v>
      </c>
      <c r="P191" s="1397">
        <f>IF(ISERROR(VLOOKUP(CONCATENATE($B191,"-",$C191),IN_1A!$B$2:$AA$3000,14,FALSE))=TRUE,"",VLOOKUP(CONCATENATE($B191,"-",$C191),IN_1A!$B$2:$AA$3000,14,FALSE))</f>
        <v>0</v>
      </c>
      <c r="Q191" s="493">
        <f t="shared" si="19"/>
        <v>0</v>
      </c>
      <c r="R191" s="494">
        <f t="shared" si="19"/>
        <v>0</v>
      </c>
      <c r="S191" s="163"/>
    </row>
    <row r="192" spans="1:19" s="164" customFormat="1" ht="10.75" thickBot="1" x14ac:dyDescent="0.3">
      <c r="A192" s="234" t="s">
        <v>817</v>
      </c>
      <c r="B192" s="232" t="s">
        <v>818</v>
      </c>
      <c r="C192" s="235" t="s">
        <v>848</v>
      </c>
      <c r="D192" s="1339" t="str">
        <f t="shared" si="24"/>
        <v/>
      </c>
      <c r="E192" s="1398">
        <f>IF(ISERROR(VLOOKUP(CONCATENATE($B192,"-",$C192),IN_1A!$B$2:$AA$3000,3,FALSE))=TRUE,"",VLOOKUP(CONCATENATE($B192,"-",$C192),IN_1A!$B$2:$AA$3000,3,FALSE))</f>
        <v>0</v>
      </c>
      <c r="F192" s="1399">
        <f>IF(ISERROR(VLOOKUP(CONCATENATE($B192,"-",$C192),IN_1A!$B$2:$AA$3000,4,FALSE))=TRUE,"",VLOOKUP(CONCATENATE($B192,"-",$C192),IN_1A!$B$2:$AA$3000,4,FALSE))</f>
        <v>0</v>
      </c>
      <c r="G192" s="1398">
        <f>IF(ISERROR(VLOOKUP(CONCATENATE($B192,"-",$C192),IN_1A!$B$2:$AA$3000,5,FALSE))=TRUE,"",VLOOKUP(CONCATENATE($B192,"-",$C192),IN_1A!$B$2:$AA$3000,5,FALSE))</f>
        <v>0</v>
      </c>
      <c r="H192" s="1399">
        <f>IF(ISERROR(VLOOKUP(CONCATENATE($B192,"-",$C192),IN_1A!$B$2:$AA$3000,6,FALSE))=TRUE,"",VLOOKUP(CONCATENATE($B192,"-",$C192),IN_1A!$B$2:$AA$3000,6,FALSE))</f>
        <v>0</v>
      </c>
      <c r="I192" s="1398">
        <f>IF(ISERROR(VLOOKUP(CONCATENATE($B192,"-",$C192),IN_1A!$B$2:$AA$3000,7,FALSE))=TRUE,"",VLOOKUP(CONCATENATE($B192,"-",$C192),IN_1A!$B$2:$AA$3000,7,FALSE))</f>
        <v>0</v>
      </c>
      <c r="J192" s="1399">
        <f>IF(ISERROR(VLOOKUP(CONCATENATE($B192,"-",$C192),IN_1A!$B$2:$AA$3000,8,FALSE))=TRUE,"",VLOOKUP(CONCATENATE($B192,"-",$C192),IN_1A!$B$2:$AA$3000,8,FALSE))</f>
        <v>0</v>
      </c>
      <c r="K192" s="1398">
        <f>IF(ISERROR(VLOOKUP(CONCATENATE($B192,"-",$C192),IN_1A!$B$2:$AA$3000,9,FALSE))=TRUE,"",VLOOKUP(CONCATENATE($B192,"-",$C192),IN_1A!$B$2:$AA$3000,9,FALSE))</f>
        <v>0</v>
      </c>
      <c r="L192" s="1399">
        <f>IF(ISERROR(VLOOKUP(CONCATENATE($B192,"-",$C192),IN_1A!$B$2:$AA$3000,10,FALSE))=TRUE,"",VLOOKUP(CONCATENATE($B192,"-",$C192),IN_1A!$B$2:$AA$3000,10,FALSE))</f>
        <v>0</v>
      </c>
      <c r="M192" s="1398">
        <f>IF(ISERROR(VLOOKUP(CONCATENATE($B192,"-",$C192),IN_1A!$B$2:$AA$3000,11,FALSE))=TRUE,"",VLOOKUP(CONCATENATE($B192,"-",$C192),IN_1A!$B$2:$AA$3000,11,FALSE))</f>
        <v>0</v>
      </c>
      <c r="N192" s="1399">
        <f>IF(ISERROR(VLOOKUP(CONCATENATE($B192,"-",$C192),IN_1A!$B$2:$AA$3000,12,FALSE))=TRUE,"",VLOOKUP(CONCATENATE($B192,"-",$C192),IN_1A!$B$2:$AA$3000,12,FALSE))</f>
        <v>0</v>
      </c>
      <c r="O192" s="1398">
        <f>IF(ISERROR(VLOOKUP(CONCATENATE($B192,"-",$C192),IN_1A!$B$2:$AA$3000,13,FALSE))=TRUE,"",VLOOKUP(CONCATENATE($B192,"-",$C192),IN_1A!$B$2:$AA$3000,13,FALSE))</f>
        <v>0</v>
      </c>
      <c r="P192" s="1399">
        <f>IF(ISERROR(VLOOKUP(CONCATENATE($B192,"-",$C192),IN_1A!$B$2:$AA$3000,14,FALSE))=TRUE,"",VLOOKUP(CONCATENATE($B192,"-",$C192),IN_1A!$B$2:$AA$3000,14,FALSE))</f>
        <v>0</v>
      </c>
      <c r="Q192" s="495">
        <f t="shared" si="19"/>
        <v>0</v>
      </c>
      <c r="R192" s="496">
        <f t="shared" si="19"/>
        <v>0</v>
      </c>
      <c r="S192" s="163"/>
    </row>
    <row r="193" spans="1:19" s="184" customFormat="1" ht="12" customHeight="1" thickBot="1" x14ac:dyDescent="0.3">
      <c r="A193" s="234" t="s">
        <v>819</v>
      </c>
      <c r="B193" s="232" t="s">
        <v>820</v>
      </c>
      <c r="C193" s="235" t="s">
        <v>848</v>
      </c>
      <c r="D193" s="1339" t="str">
        <f t="shared" si="24"/>
        <v/>
      </c>
      <c r="E193" s="1398">
        <f>IF(ISERROR(VLOOKUP(CONCATENATE($B193,"-",$C193),IN_1A!$B$2:$AA$3000,3,FALSE))=TRUE,"",VLOOKUP(CONCATENATE($B193,"-",$C193),IN_1A!$B$2:$AA$3000,3,FALSE))</f>
        <v>0</v>
      </c>
      <c r="F193" s="1399">
        <f>IF(ISERROR(VLOOKUP(CONCATENATE($B193,"-",$C193),IN_1A!$B$2:$AA$3000,4,FALSE))=TRUE,"",VLOOKUP(CONCATENATE($B193,"-",$C193),IN_1A!$B$2:$AA$3000,4,FALSE))</f>
        <v>0</v>
      </c>
      <c r="G193" s="1398">
        <f>IF(ISERROR(VLOOKUP(CONCATENATE($B193,"-",$C193),IN_1A!$B$2:$AA$3000,5,FALSE))=TRUE,"",VLOOKUP(CONCATENATE($B193,"-",$C193),IN_1A!$B$2:$AA$3000,5,FALSE))</f>
        <v>0</v>
      </c>
      <c r="H193" s="1399">
        <f>IF(ISERROR(VLOOKUP(CONCATENATE($B193,"-",$C193),IN_1A!$B$2:$AA$3000,6,FALSE))=TRUE,"",VLOOKUP(CONCATENATE($B193,"-",$C193),IN_1A!$B$2:$AA$3000,6,FALSE))</f>
        <v>0</v>
      </c>
      <c r="I193" s="1398">
        <f>IF(ISERROR(VLOOKUP(CONCATENATE($B193,"-",$C193),IN_1A!$B$2:$AA$3000,7,FALSE))=TRUE,"",VLOOKUP(CONCATENATE($B193,"-",$C193),IN_1A!$B$2:$AA$3000,7,FALSE))</f>
        <v>0</v>
      </c>
      <c r="J193" s="1399">
        <f>IF(ISERROR(VLOOKUP(CONCATENATE($B193,"-",$C193),IN_1A!$B$2:$AA$3000,8,FALSE))=TRUE,"",VLOOKUP(CONCATENATE($B193,"-",$C193),IN_1A!$B$2:$AA$3000,8,FALSE))</f>
        <v>0</v>
      </c>
      <c r="K193" s="1398">
        <f>IF(ISERROR(VLOOKUP(CONCATENATE($B193,"-",$C193),IN_1A!$B$2:$AA$3000,9,FALSE))=TRUE,"",VLOOKUP(CONCATENATE($B193,"-",$C193),IN_1A!$B$2:$AA$3000,9,FALSE))</f>
        <v>0</v>
      </c>
      <c r="L193" s="1399">
        <f>IF(ISERROR(VLOOKUP(CONCATENATE($B193,"-",$C193),IN_1A!$B$2:$AA$3000,10,FALSE))=TRUE,"",VLOOKUP(CONCATENATE($B193,"-",$C193),IN_1A!$B$2:$AA$3000,10,FALSE))</f>
        <v>0</v>
      </c>
      <c r="M193" s="1398">
        <f>IF(ISERROR(VLOOKUP(CONCATENATE($B193,"-",$C193),IN_1A!$B$2:$AA$3000,11,FALSE))=TRUE,"",VLOOKUP(CONCATENATE($B193,"-",$C193),IN_1A!$B$2:$AA$3000,11,FALSE))</f>
        <v>0</v>
      </c>
      <c r="N193" s="1399">
        <f>IF(ISERROR(VLOOKUP(CONCATENATE($B193,"-",$C193),IN_1A!$B$2:$AA$3000,12,FALSE))=TRUE,"",VLOOKUP(CONCATENATE($B193,"-",$C193),IN_1A!$B$2:$AA$3000,12,FALSE))</f>
        <v>0</v>
      </c>
      <c r="O193" s="1398">
        <f>IF(ISERROR(VLOOKUP(CONCATENATE($B193,"-",$C193),IN_1A!$B$2:$AA$3000,13,FALSE))=TRUE,"",VLOOKUP(CONCATENATE($B193,"-",$C193),IN_1A!$B$2:$AA$3000,13,FALSE))</f>
        <v>0</v>
      </c>
      <c r="P193" s="1399">
        <f>IF(ISERROR(VLOOKUP(CONCATENATE($B193,"-",$C193),IN_1A!$B$2:$AA$3000,14,FALSE))=TRUE,"",VLOOKUP(CONCATENATE($B193,"-",$C193),IN_1A!$B$2:$AA$3000,14,FALSE))</f>
        <v>0</v>
      </c>
      <c r="Q193" s="495">
        <f t="shared" si="19"/>
        <v>0</v>
      </c>
      <c r="R193" s="496">
        <f t="shared" si="19"/>
        <v>0</v>
      </c>
      <c r="S193" s="163" t="str">
        <f t="shared" ref="S193:S201" si="25">IF(O193&gt;Q193,"ERRORE",IF(P193&gt;R193,"ERRORE",""))</f>
        <v/>
      </c>
    </row>
    <row r="194" spans="1:19" s="184" customFormat="1" ht="12" customHeight="1" thickBot="1" x14ac:dyDescent="0.3">
      <c r="A194" s="234" t="s">
        <v>821</v>
      </c>
      <c r="B194" s="232" t="s">
        <v>822</v>
      </c>
      <c r="C194" s="235" t="s">
        <v>848</v>
      </c>
      <c r="D194" s="1339" t="str">
        <f t="shared" si="24"/>
        <v/>
      </c>
      <c r="E194" s="1398">
        <f>IF(ISERROR(VLOOKUP(CONCATENATE($B194,"-",$C194),IN_1A!$B$2:$AA$3000,3,FALSE))=TRUE,"",VLOOKUP(CONCATENATE($B194,"-",$C194),IN_1A!$B$2:$AA$3000,3,FALSE))</f>
        <v>0</v>
      </c>
      <c r="F194" s="1399">
        <f>IF(ISERROR(VLOOKUP(CONCATENATE($B194,"-",$C194),IN_1A!$B$2:$AA$3000,4,FALSE))=TRUE,"",VLOOKUP(CONCATENATE($B194,"-",$C194),IN_1A!$B$2:$AA$3000,4,FALSE))</f>
        <v>0</v>
      </c>
      <c r="G194" s="1398">
        <f>IF(ISERROR(VLOOKUP(CONCATENATE($B194,"-",$C194),IN_1A!$B$2:$AA$3000,5,FALSE))=TRUE,"",VLOOKUP(CONCATENATE($B194,"-",$C194),IN_1A!$B$2:$AA$3000,5,FALSE))</f>
        <v>0</v>
      </c>
      <c r="H194" s="1399">
        <f>IF(ISERROR(VLOOKUP(CONCATENATE($B194,"-",$C194),IN_1A!$B$2:$AA$3000,6,FALSE))=TRUE,"",VLOOKUP(CONCATENATE($B194,"-",$C194),IN_1A!$B$2:$AA$3000,6,FALSE))</f>
        <v>0</v>
      </c>
      <c r="I194" s="1398">
        <f>IF(ISERROR(VLOOKUP(CONCATENATE($B194,"-",$C194),IN_1A!$B$2:$AA$3000,7,FALSE))=TRUE,"",VLOOKUP(CONCATENATE($B194,"-",$C194),IN_1A!$B$2:$AA$3000,7,FALSE))</f>
        <v>0</v>
      </c>
      <c r="J194" s="1399">
        <f>IF(ISERROR(VLOOKUP(CONCATENATE($B194,"-",$C194),IN_1A!$B$2:$AA$3000,8,FALSE))=TRUE,"",VLOOKUP(CONCATENATE($B194,"-",$C194),IN_1A!$B$2:$AA$3000,8,FALSE))</f>
        <v>0</v>
      </c>
      <c r="K194" s="1398">
        <f>IF(ISERROR(VLOOKUP(CONCATENATE($B194,"-",$C194),IN_1A!$B$2:$AA$3000,9,FALSE))=TRUE,"",VLOOKUP(CONCATENATE($B194,"-",$C194),IN_1A!$B$2:$AA$3000,9,FALSE))</f>
        <v>0</v>
      </c>
      <c r="L194" s="1399">
        <f>IF(ISERROR(VLOOKUP(CONCATENATE($B194,"-",$C194),IN_1A!$B$2:$AA$3000,10,FALSE))=TRUE,"",VLOOKUP(CONCATENATE($B194,"-",$C194),IN_1A!$B$2:$AA$3000,10,FALSE))</f>
        <v>0</v>
      </c>
      <c r="M194" s="1398">
        <f>IF(ISERROR(VLOOKUP(CONCATENATE($B194,"-",$C194),IN_1A!$B$2:$AA$3000,11,FALSE))=TRUE,"",VLOOKUP(CONCATENATE($B194,"-",$C194),IN_1A!$B$2:$AA$3000,11,FALSE))</f>
        <v>0</v>
      </c>
      <c r="N194" s="1399">
        <f>IF(ISERROR(VLOOKUP(CONCATENATE($B194,"-",$C194),IN_1A!$B$2:$AA$3000,12,FALSE))=TRUE,"",VLOOKUP(CONCATENATE($B194,"-",$C194),IN_1A!$B$2:$AA$3000,12,FALSE))</f>
        <v>0</v>
      </c>
      <c r="O194" s="1398">
        <f>IF(ISERROR(VLOOKUP(CONCATENATE($B194,"-",$C194),IN_1A!$B$2:$AA$3000,13,FALSE))=TRUE,"",VLOOKUP(CONCATENATE($B194,"-",$C194),IN_1A!$B$2:$AA$3000,13,FALSE))</f>
        <v>0</v>
      </c>
      <c r="P194" s="1399">
        <f>IF(ISERROR(VLOOKUP(CONCATENATE($B194,"-",$C194),IN_1A!$B$2:$AA$3000,14,FALSE))=TRUE,"",VLOOKUP(CONCATENATE($B194,"-",$C194),IN_1A!$B$2:$AA$3000,14,FALSE))</f>
        <v>0</v>
      </c>
      <c r="Q194" s="495">
        <f t="shared" si="19"/>
        <v>0</v>
      </c>
      <c r="R194" s="496">
        <f t="shared" si="19"/>
        <v>0</v>
      </c>
      <c r="S194" s="163" t="str">
        <f t="shared" si="25"/>
        <v/>
      </c>
    </row>
    <row r="195" spans="1:19" s="184" customFormat="1" ht="12" customHeight="1" thickBot="1" x14ac:dyDescent="0.3">
      <c r="A195" s="234" t="s">
        <v>823</v>
      </c>
      <c r="B195" s="243" t="s">
        <v>824</v>
      </c>
      <c r="C195" s="233" t="s">
        <v>848</v>
      </c>
      <c r="D195" s="1339" t="str">
        <f t="shared" si="24"/>
        <v/>
      </c>
      <c r="E195" s="1398">
        <f>IF(ISERROR(VLOOKUP(CONCATENATE($B195,"-",$C195),IN_1A!$B$2:$AA$3000,3,FALSE))=TRUE,"",VLOOKUP(CONCATENATE($B195,"-",$C195),IN_1A!$B$2:$AA$3000,3,FALSE))</f>
        <v>0</v>
      </c>
      <c r="F195" s="1399">
        <f>IF(ISERROR(VLOOKUP(CONCATENATE($B195,"-",$C195),IN_1A!$B$2:$AA$3000,4,FALSE))=TRUE,"",VLOOKUP(CONCATENATE($B195,"-",$C195),IN_1A!$B$2:$AA$3000,4,FALSE))</f>
        <v>0</v>
      </c>
      <c r="G195" s="1398">
        <f>IF(ISERROR(VLOOKUP(CONCATENATE($B195,"-",$C195),IN_1A!$B$2:$AA$3000,5,FALSE))=TRUE,"",VLOOKUP(CONCATENATE($B195,"-",$C195),IN_1A!$B$2:$AA$3000,5,FALSE))</f>
        <v>0</v>
      </c>
      <c r="H195" s="1399">
        <f>IF(ISERROR(VLOOKUP(CONCATENATE($B195,"-",$C195),IN_1A!$B$2:$AA$3000,6,FALSE))=TRUE,"",VLOOKUP(CONCATENATE($B195,"-",$C195),IN_1A!$B$2:$AA$3000,6,FALSE))</f>
        <v>0</v>
      </c>
      <c r="I195" s="1398">
        <f>IF(ISERROR(VLOOKUP(CONCATENATE($B195,"-",$C195),IN_1A!$B$2:$AA$3000,7,FALSE))=TRUE,"",VLOOKUP(CONCATENATE($B195,"-",$C195),IN_1A!$B$2:$AA$3000,7,FALSE))</f>
        <v>0</v>
      </c>
      <c r="J195" s="1399">
        <f>IF(ISERROR(VLOOKUP(CONCATENATE($B195,"-",$C195),IN_1A!$B$2:$AA$3000,8,FALSE))=TRUE,"",VLOOKUP(CONCATENATE($B195,"-",$C195),IN_1A!$B$2:$AA$3000,8,FALSE))</f>
        <v>0</v>
      </c>
      <c r="K195" s="1398">
        <f>IF(ISERROR(VLOOKUP(CONCATENATE($B195,"-",$C195),IN_1A!$B$2:$AA$3000,9,FALSE))=TRUE,"",VLOOKUP(CONCATENATE($B195,"-",$C195),IN_1A!$B$2:$AA$3000,9,FALSE))</f>
        <v>0</v>
      </c>
      <c r="L195" s="1399">
        <f>IF(ISERROR(VLOOKUP(CONCATENATE($B195,"-",$C195),IN_1A!$B$2:$AA$3000,10,FALSE))=TRUE,"",VLOOKUP(CONCATENATE($B195,"-",$C195),IN_1A!$B$2:$AA$3000,10,FALSE))</f>
        <v>0</v>
      </c>
      <c r="M195" s="1398">
        <f>IF(ISERROR(VLOOKUP(CONCATENATE($B195,"-",$C195),IN_1A!$B$2:$AA$3000,11,FALSE))=TRUE,"",VLOOKUP(CONCATENATE($B195,"-",$C195),IN_1A!$B$2:$AA$3000,11,FALSE))</f>
        <v>0</v>
      </c>
      <c r="N195" s="1399">
        <f>IF(ISERROR(VLOOKUP(CONCATENATE($B195,"-",$C195),IN_1A!$B$2:$AA$3000,12,FALSE))=TRUE,"",VLOOKUP(CONCATENATE($B195,"-",$C195),IN_1A!$B$2:$AA$3000,12,FALSE))</f>
        <v>0</v>
      </c>
      <c r="O195" s="1398">
        <f>IF(ISERROR(VLOOKUP(CONCATENATE($B195,"-",$C195),IN_1A!$B$2:$AA$3000,13,FALSE))=TRUE,"",VLOOKUP(CONCATENATE($B195,"-",$C195),IN_1A!$B$2:$AA$3000,13,FALSE))</f>
        <v>0</v>
      </c>
      <c r="P195" s="1399">
        <f>IF(ISERROR(VLOOKUP(CONCATENATE($B195,"-",$C195),IN_1A!$B$2:$AA$3000,14,FALSE))=TRUE,"",VLOOKUP(CONCATENATE($B195,"-",$C195),IN_1A!$B$2:$AA$3000,14,FALSE))</f>
        <v>0</v>
      </c>
      <c r="Q195" s="495">
        <f t="shared" si="19"/>
        <v>0</v>
      </c>
      <c r="R195" s="496">
        <f t="shared" si="19"/>
        <v>0</v>
      </c>
      <c r="S195" s="163" t="str">
        <f t="shared" si="25"/>
        <v/>
      </c>
    </row>
    <row r="196" spans="1:19" s="184" customFormat="1" ht="12" customHeight="1" thickBot="1" x14ac:dyDescent="0.3">
      <c r="A196" s="234" t="s">
        <v>825</v>
      </c>
      <c r="B196" s="232" t="s">
        <v>826</v>
      </c>
      <c r="C196" s="235" t="s">
        <v>848</v>
      </c>
      <c r="D196" s="1339" t="str">
        <f t="shared" si="24"/>
        <v/>
      </c>
      <c r="E196" s="1398">
        <f>IF(ISERROR(VLOOKUP(CONCATENATE($B196,"-",$C196),IN_1A!$B$2:$AA$3000,3,FALSE))=TRUE,"",VLOOKUP(CONCATENATE($B196,"-",$C196),IN_1A!$B$2:$AA$3000,3,FALSE))</f>
        <v>0</v>
      </c>
      <c r="F196" s="1399">
        <f>IF(ISERROR(VLOOKUP(CONCATENATE($B196,"-",$C196),IN_1A!$B$2:$AA$3000,4,FALSE))=TRUE,"",VLOOKUP(CONCATENATE($B196,"-",$C196),IN_1A!$B$2:$AA$3000,4,FALSE))</f>
        <v>0</v>
      </c>
      <c r="G196" s="1398">
        <f>IF(ISERROR(VLOOKUP(CONCATENATE($B196,"-",$C196),IN_1A!$B$2:$AA$3000,5,FALSE))=TRUE,"",VLOOKUP(CONCATENATE($B196,"-",$C196),IN_1A!$B$2:$AA$3000,5,FALSE))</f>
        <v>0</v>
      </c>
      <c r="H196" s="1399">
        <f>IF(ISERROR(VLOOKUP(CONCATENATE($B196,"-",$C196),IN_1A!$B$2:$AA$3000,6,FALSE))=TRUE,"",VLOOKUP(CONCATENATE($B196,"-",$C196),IN_1A!$B$2:$AA$3000,6,FALSE))</f>
        <v>0</v>
      </c>
      <c r="I196" s="1398">
        <f>IF(ISERROR(VLOOKUP(CONCATENATE($B196,"-",$C196),IN_1A!$B$2:$AA$3000,7,FALSE))=TRUE,"",VLOOKUP(CONCATENATE($B196,"-",$C196),IN_1A!$B$2:$AA$3000,7,FALSE))</f>
        <v>0</v>
      </c>
      <c r="J196" s="1399">
        <f>IF(ISERROR(VLOOKUP(CONCATENATE($B196,"-",$C196),IN_1A!$B$2:$AA$3000,8,FALSE))=TRUE,"",VLOOKUP(CONCATENATE($B196,"-",$C196),IN_1A!$B$2:$AA$3000,8,FALSE))</f>
        <v>0</v>
      </c>
      <c r="K196" s="1398">
        <f>IF(ISERROR(VLOOKUP(CONCATENATE($B196,"-",$C196),IN_1A!$B$2:$AA$3000,9,FALSE))=TRUE,"",VLOOKUP(CONCATENATE($B196,"-",$C196),IN_1A!$B$2:$AA$3000,9,FALSE))</f>
        <v>0</v>
      </c>
      <c r="L196" s="1399">
        <f>IF(ISERROR(VLOOKUP(CONCATENATE($B196,"-",$C196),IN_1A!$B$2:$AA$3000,10,FALSE))=TRUE,"",VLOOKUP(CONCATENATE($B196,"-",$C196),IN_1A!$B$2:$AA$3000,10,FALSE))</f>
        <v>0</v>
      </c>
      <c r="M196" s="1398">
        <f>IF(ISERROR(VLOOKUP(CONCATENATE($B196,"-",$C196),IN_1A!$B$2:$AA$3000,11,FALSE))=TRUE,"",VLOOKUP(CONCATENATE($B196,"-",$C196),IN_1A!$B$2:$AA$3000,11,FALSE))</f>
        <v>0</v>
      </c>
      <c r="N196" s="1399">
        <f>IF(ISERROR(VLOOKUP(CONCATENATE($B196,"-",$C196),IN_1A!$B$2:$AA$3000,12,FALSE))=TRUE,"",VLOOKUP(CONCATENATE($B196,"-",$C196),IN_1A!$B$2:$AA$3000,12,FALSE))</f>
        <v>0</v>
      </c>
      <c r="O196" s="1398">
        <f>IF(ISERROR(VLOOKUP(CONCATENATE($B196,"-",$C196),IN_1A!$B$2:$AA$3000,13,FALSE))=TRUE,"",VLOOKUP(CONCATENATE($B196,"-",$C196),IN_1A!$B$2:$AA$3000,13,FALSE))</f>
        <v>0</v>
      </c>
      <c r="P196" s="1399">
        <f>IF(ISERROR(VLOOKUP(CONCATENATE($B196,"-",$C196),IN_1A!$B$2:$AA$3000,14,FALSE))=TRUE,"",VLOOKUP(CONCATENATE($B196,"-",$C196),IN_1A!$B$2:$AA$3000,14,FALSE))</f>
        <v>0</v>
      </c>
      <c r="Q196" s="495">
        <f t="shared" si="19"/>
        <v>0</v>
      </c>
      <c r="R196" s="496">
        <f t="shared" si="19"/>
        <v>0</v>
      </c>
      <c r="S196" s="163" t="str">
        <f t="shared" si="25"/>
        <v/>
      </c>
    </row>
    <row r="197" spans="1:19" s="184" customFormat="1" ht="12" customHeight="1" thickBot="1" x14ac:dyDescent="0.3">
      <c r="A197" s="234" t="s">
        <v>827</v>
      </c>
      <c r="B197" s="246" t="s">
        <v>828</v>
      </c>
      <c r="C197" s="247" t="s">
        <v>848</v>
      </c>
      <c r="D197" s="1339" t="str">
        <f t="shared" si="24"/>
        <v/>
      </c>
      <c r="E197" s="1398">
        <f>IF(ISERROR(VLOOKUP(CONCATENATE($B197,"-",$C197),IN_1A!$B$2:$AA$3000,3,FALSE))=TRUE,"",VLOOKUP(CONCATENATE($B197,"-",$C197),IN_1A!$B$2:$AA$3000,3,FALSE))</f>
        <v>0</v>
      </c>
      <c r="F197" s="1399">
        <f>IF(ISERROR(VLOOKUP(CONCATENATE($B197,"-",$C197),IN_1A!$B$2:$AA$3000,4,FALSE))=TRUE,"",VLOOKUP(CONCATENATE($B197,"-",$C197),IN_1A!$B$2:$AA$3000,4,FALSE))</f>
        <v>0</v>
      </c>
      <c r="G197" s="1398">
        <f>IF(ISERROR(VLOOKUP(CONCATENATE($B197,"-",$C197),IN_1A!$B$2:$AA$3000,5,FALSE))=TRUE,"",VLOOKUP(CONCATENATE($B197,"-",$C197),IN_1A!$B$2:$AA$3000,5,FALSE))</f>
        <v>0</v>
      </c>
      <c r="H197" s="1399">
        <f>IF(ISERROR(VLOOKUP(CONCATENATE($B197,"-",$C197),IN_1A!$B$2:$AA$3000,6,FALSE))=TRUE,"",VLOOKUP(CONCATENATE($B197,"-",$C197),IN_1A!$B$2:$AA$3000,6,FALSE))</f>
        <v>0</v>
      </c>
      <c r="I197" s="1398">
        <f>IF(ISERROR(VLOOKUP(CONCATENATE($B197,"-",$C197),IN_1A!$B$2:$AA$3000,7,FALSE))=TRUE,"",VLOOKUP(CONCATENATE($B197,"-",$C197),IN_1A!$B$2:$AA$3000,7,FALSE))</f>
        <v>0</v>
      </c>
      <c r="J197" s="1399">
        <f>IF(ISERROR(VLOOKUP(CONCATENATE($B197,"-",$C197),IN_1A!$B$2:$AA$3000,8,FALSE))=TRUE,"",VLOOKUP(CONCATENATE($B197,"-",$C197),IN_1A!$B$2:$AA$3000,8,FALSE))</f>
        <v>0</v>
      </c>
      <c r="K197" s="1398">
        <f>IF(ISERROR(VLOOKUP(CONCATENATE($B197,"-",$C197),IN_1A!$B$2:$AA$3000,9,FALSE))=TRUE,"",VLOOKUP(CONCATENATE($B197,"-",$C197),IN_1A!$B$2:$AA$3000,9,FALSE))</f>
        <v>0</v>
      </c>
      <c r="L197" s="1399">
        <f>IF(ISERROR(VLOOKUP(CONCATENATE($B197,"-",$C197),IN_1A!$B$2:$AA$3000,10,FALSE))=TRUE,"",VLOOKUP(CONCATENATE($B197,"-",$C197),IN_1A!$B$2:$AA$3000,10,FALSE))</f>
        <v>0</v>
      </c>
      <c r="M197" s="1398">
        <f>IF(ISERROR(VLOOKUP(CONCATENATE($B197,"-",$C197),IN_1A!$B$2:$AA$3000,11,FALSE))=TRUE,"",VLOOKUP(CONCATENATE($B197,"-",$C197),IN_1A!$B$2:$AA$3000,11,FALSE))</f>
        <v>0</v>
      </c>
      <c r="N197" s="1399">
        <f>IF(ISERROR(VLOOKUP(CONCATENATE($B197,"-",$C197),IN_1A!$B$2:$AA$3000,12,FALSE))=TRUE,"",VLOOKUP(CONCATENATE($B197,"-",$C197),IN_1A!$B$2:$AA$3000,12,FALSE))</f>
        <v>0</v>
      </c>
      <c r="O197" s="1398">
        <f>IF(ISERROR(VLOOKUP(CONCATENATE($B197,"-",$C197),IN_1A!$B$2:$AA$3000,13,FALSE))=TRUE,"",VLOOKUP(CONCATENATE($B197,"-",$C197),IN_1A!$B$2:$AA$3000,13,FALSE))</f>
        <v>0</v>
      </c>
      <c r="P197" s="1399">
        <f>IF(ISERROR(VLOOKUP(CONCATENATE($B197,"-",$C197),IN_1A!$B$2:$AA$3000,14,FALSE))=TRUE,"",VLOOKUP(CONCATENATE($B197,"-",$C197),IN_1A!$B$2:$AA$3000,14,FALSE))</f>
        <v>0</v>
      </c>
      <c r="Q197" s="495">
        <f t="shared" si="19"/>
        <v>0</v>
      </c>
      <c r="R197" s="496">
        <f t="shared" si="19"/>
        <v>0</v>
      </c>
      <c r="S197" s="163" t="str">
        <f t="shared" si="25"/>
        <v/>
      </c>
    </row>
    <row r="198" spans="1:19" s="184" customFormat="1" ht="12" customHeight="1" thickBot="1" x14ac:dyDescent="0.3">
      <c r="A198" s="234" t="s">
        <v>829</v>
      </c>
      <c r="B198" s="246" t="s">
        <v>830</v>
      </c>
      <c r="C198" s="247" t="s">
        <v>848</v>
      </c>
      <c r="D198" s="1339" t="str">
        <f t="shared" si="24"/>
        <v/>
      </c>
      <c r="E198" s="1398">
        <f>IF(ISERROR(VLOOKUP(CONCATENATE($B198,"-",$C198),IN_1A!$B$2:$AA$3000,3,FALSE))=TRUE,"",VLOOKUP(CONCATENATE($B198,"-",$C198),IN_1A!$B$2:$AA$3000,3,FALSE))</f>
        <v>0</v>
      </c>
      <c r="F198" s="1399">
        <f>IF(ISERROR(VLOOKUP(CONCATENATE($B198,"-",$C198),IN_1A!$B$2:$AA$3000,4,FALSE))=TRUE,"",VLOOKUP(CONCATENATE($B198,"-",$C198),IN_1A!$B$2:$AA$3000,4,FALSE))</f>
        <v>0</v>
      </c>
      <c r="G198" s="1398">
        <f>IF(ISERROR(VLOOKUP(CONCATENATE($B198,"-",$C198),IN_1A!$B$2:$AA$3000,5,FALSE))=TRUE,"",VLOOKUP(CONCATENATE($B198,"-",$C198),IN_1A!$B$2:$AA$3000,5,FALSE))</f>
        <v>0</v>
      </c>
      <c r="H198" s="1399">
        <f>IF(ISERROR(VLOOKUP(CONCATENATE($B198,"-",$C198),IN_1A!$B$2:$AA$3000,6,FALSE))=TRUE,"",VLOOKUP(CONCATENATE($B198,"-",$C198),IN_1A!$B$2:$AA$3000,6,FALSE))</f>
        <v>0</v>
      </c>
      <c r="I198" s="1398">
        <f>IF(ISERROR(VLOOKUP(CONCATENATE($B198,"-",$C198),IN_1A!$B$2:$AA$3000,7,FALSE))=TRUE,"",VLOOKUP(CONCATENATE($B198,"-",$C198),IN_1A!$B$2:$AA$3000,7,FALSE))</f>
        <v>0</v>
      </c>
      <c r="J198" s="1399">
        <f>IF(ISERROR(VLOOKUP(CONCATENATE($B198,"-",$C198),IN_1A!$B$2:$AA$3000,8,FALSE))=TRUE,"",VLOOKUP(CONCATENATE($B198,"-",$C198),IN_1A!$B$2:$AA$3000,8,FALSE))</f>
        <v>0</v>
      </c>
      <c r="K198" s="1398">
        <f>IF(ISERROR(VLOOKUP(CONCATENATE($B198,"-",$C198),IN_1A!$B$2:$AA$3000,9,FALSE))=TRUE,"",VLOOKUP(CONCATENATE($B198,"-",$C198),IN_1A!$B$2:$AA$3000,9,FALSE))</f>
        <v>0</v>
      </c>
      <c r="L198" s="1399">
        <f>IF(ISERROR(VLOOKUP(CONCATENATE($B198,"-",$C198),IN_1A!$B$2:$AA$3000,10,FALSE))=TRUE,"",VLOOKUP(CONCATENATE($B198,"-",$C198),IN_1A!$B$2:$AA$3000,10,FALSE))</f>
        <v>0</v>
      </c>
      <c r="M198" s="1398">
        <f>IF(ISERROR(VLOOKUP(CONCATENATE($B198,"-",$C198),IN_1A!$B$2:$AA$3000,11,FALSE))=TRUE,"",VLOOKUP(CONCATENATE($B198,"-",$C198),IN_1A!$B$2:$AA$3000,11,FALSE))</f>
        <v>0</v>
      </c>
      <c r="N198" s="1399">
        <f>IF(ISERROR(VLOOKUP(CONCATENATE($B198,"-",$C198),IN_1A!$B$2:$AA$3000,12,FALSE))=TRUE,"",VLOOKUP(CONCATENATE($B198,"-",$C198),IN_1A!$B$2:$AA$3000,12,FALSE))</f>
        <v>0</v>
      </c>
      <c r="O198" s="1398">
        <f>IF(ISERROR(VLOOKUP(CONCATENATE($B198,"-",$C198),IN_1A!$B$2:$AA$3000,13,FALSE))=TRUE,"",VLOOKUP(CONCATENATE($B198,"-",$C198),IN_1A!$B$2:$AA$3000,13,FALSE))</f>
        <v>0</v>
      </c>
      <c r="P198" s="1399">
        <f>IF(ISERROR(VLOOKUP(CONCATENATE($B198,"-",$C198),IN_1A!$B$2:$AA$3000,14,FALSE))=TRUE,"",VLOOKUP(CONCATENATE($B198,"-",$C198),IN_1A!$B$2:$AA$3000,14,FALSE))</f>
        <v>0</v>
      </c>
      <c r="Q198" s="495">
        <f t="shared" si="19"/>
        <v>0</v>
      </c>
      <c r="R198" s="496">
        <f t="shared" si="19"/>
        <v>0</v>
      </c>
      <c r="S198" s="163" t="str">
        <f t="shared" si="25"/>
        <v/>
      </c>
    </row>
    <row r="199" spans="1:19" s="184" customFormat="1" ht="12" customHeight="1" thickBot="1" x14ac:dyDescent="0.3">
      <c r="A199" s="236" t="s">
        <v>831</v>
      </c>
      <c r="B199" s="237" t="s">
        <v>832</v>
      </c>
      <c r="C199" s="238" t="s">
        <v>848</v>
      </c>
      <c r="D199" s="1336" t="str">
        <f t="shared" si="24"/>
        <v/>
      </c>
      <c r="E199" s="1400">
        <f>IF(ISERROR(VLOOKUP(CONCATENATE($B199,"-",$C199),IN_1A!$B$2:$AA$3000,3,FALSE))=TRUE,"",VLOOKUP(CONCATENATE($B199,"-",$C199),IN_1A!$B$2:$AA$3000,3,FALSE))</f>
        <v>0</v>
      </c>
      <c r="F199" s="1401">
        <f>IF(ISERROR(VLOOKUP(CONCATENATE($B199,"-",$C199),IN_1A!$B$2:$AA$3000,4,FALSE))=TRUE,"",VLOOKUP(CONCATENATE($B199,"-",$C199),IN_1A!$B$2:$AA$3000,4,FALSE))</f>
        <v>0</v>
      </c>
      <c r="G199" s="1400">
        <f>IF(ISERROR(VLOOKUP(CONCATENATE($B199,"-",$C199),IN_1A!$B$2:$AA$3000,5,FALSE))=TRUE,"",VLOOKUP(CONCATENATE($B199,"-",$C199),IN_1A!$B$2:$AA$3000,5,FALSE))</f>
        <v>0</v>
      </c>
      <c r="H199" s="1401">
        <f>IF(ISERROR(VLOOKUP(CONCATENATE($B199,"-",$C199),IN_1A!$B$2:$AA$3000,6,FALSE))=TRUE,"",VLOOKUP(CONCATENATE($B199,"-",$C199),IN_1A!$B$2:$AA$3000,6,FALSE))</f>
        <v>0</v>
      </c>
      <c r="I199" s="1400">
        <f>IF(ISERROR(VLOOKUP(CONCATENATE($B199,"-",$C199),IN_1A!$B$2:$AA$3000,7,FALSE))=TRUE,"",VLOOKUP(CONCATENATE($B199,"-",$C199),IN_1A!$B$2:$AA$3000,7,FALSE))</f>
        <v>0</v>
      </c>
      <c r="J199" s="1401">
        <f>IF(ISERROR(VLOOKUP(CONCATENATE($B199,"-",$C199),IN_1A!$B$2:$AA$3000,8,FALSE))=TRUE,"",VLOOKUP(CONCATENATE($B199,"-",$C199),IN_1A!$B$2:$AA$3000,8,FALSE))</f>
        <v>0</v>
      </c>
      <c r="K199" s="1400">
        <f>IF(ISERROR(VLOOKUP(CONCATENATE($B199,"-",$C199),IN_1A!$B$2:$AA$3000,9,FALSE))=TRUE,"",VLOOKUP(CONCATENATE($B199,"-",$C199),IN_1A!$B$2:$AA$3000,9,FALSE))</f>
        <v>0</v>
      </c>
      <c r="L199" s="1401">
        <f>IF(ISERROR(VLOOKUP(CONCATENATE($B199,"-",$C199),IN_1A!$B$2:$AA$3000,10,FALSE))=TRUE,"",VLOOKUP(CONCATENATE($B199,"-",$C199),IN_1A!$B$2:$AA$3000,10,FALSE))</f>
        <v>0</v>
      </c>
      <c r="M199" s="1400">
        <f>IF(ISERROR(VLOOKUP(CONCATENATE($B199,"-",$C199),IN_1A!$B$2:$AA$3000,11,FALSE))=TRUE,"",VLOOKUP(CONCATENATE($B199,"-",$C199),IN_1A!$B$2:$AA$3000,11,FALSE))</f>
        <v>0</v>
      </c>
      <c r="N199" s="1401">
        <f>IF(ISERROR(VLOOKUP(CONCATENATE($B199,"-",$C199),IN_1A!$B$2:$AA$3000,12,FALSE))=TRUE,"",VLOOKUP(CONCATENATE($B199,"-",$C199),IN_1A!$B$2:$AA$3000,12,FALSE))</f>
        <v>0</v>
      </c>
      <c r="O199" s="1400">
        <f>IF(ISERROR(VLOOKUP(CONCATENATE($B199,"-",$C199),IN_1A!$B$2:$AA$3000,13,FALSE))=TRUE,"",VLOOKUP(CONCATENATE($B199,"-",$C199),IN_1A!$B$2:$AA$3000,13,FALSE))</f>
        <v>0</v>
      </c>
      <c r="P199" s="1401">
        <f>IF(ISERROR(VLOOKUP(CONCATENATE($B199,"-",$C199),IN_1A!$B$2:$AA$3000,14,FALSE))=TRUE,"",VLOOKUP(CONCATENATE($B199,"-",$C199),IN_1A!$B$2:$AA$3000,14,FALSE))</f>
        <v>0</v>
      </c>
      <c r="Q199" s="497">
        <f t="shared" si="19"/>
        <v>0</v>
      </c>
      <c r="R199" s="498">
        <f t="shared" si="19"/>
        <v>0</v>
      </c>
      <c r="S199" s="163" t="str">
        <f t="shared" si="25"/>
        <v/>
      </c>
    </row>
    <row r="200" spans="1:19" s="2483" customFormat="1" ht="12" customHeight="1" thickBot="1" x14ac:dyDescent="0.3">
      <c r="A200" s="2492" t="s">
        <v>763</v>
      </c>
      <c r="B200" s="2501"/>
      <c r="C200" s="2502"/>
      <c r="D200" s="1340"/>
      <c r="E200" s="2221"/>
      <c r="F200" s="499"/>
      <c r="G200" s="499"/>
      <c r="H200" s="499"/>
      <c r="I200" s="499"/>
      <c r="J200" s="499"/>
      <c r="K200" s="499"/>
      <c r="L200" s="499"/>
      <c r="M200" s="499"/>
      <c r="N200" s="499"/>
      <c r="O200" s="499"/>
      <c r="P200" s="499"/>
      <c r="Q200" s="499"/>
      <c r="R200" s="500"/>
      <c r="S200" s="659" t="str">
        <f t="shared" si="25"/>
        <v/>
      </c>
    </row>
    <row r="201" spans="1:19" s="184" customFormat="1" ht="12" customHeight="1" thickBot="1" x14ac:dyDescent="0.3">
      <c r="A201" s="231" t="s">
        <v>815</v>
      </c>
      <c r="B201" s="239" t="s">
        <v>833</v>
      </c>
      <c r="C201" s="240" t="s">
        <v>848</v>
      </c>
      <c r="D201" s="1338" t="str">
        <f t="shared" ref="D201:D210" si="26">CONCATENATE(D$149)</f>
        <v/>
      </c>
      <c r="E201" s="1396">
        <f>IF(ISERROR(VLOOKUP(CONCATENATE($B201,"-",$C201),IN_1A!$B$2:$AA$3000,3,FALSE))=TRUE,"",VLOOKUP(CONCATENATE($B201,"-",$C201),IN_1A!$B$2:$AA$3000,3,FALSE))</f>
        <v>0</v>
      </c>
      <c r="F201" s="1397">
        <f>IF(ISERROR(VLOOKUP(CONCATENATE($B201,"-",$C201),IN_1A!$B$2:$AA$3000,4,FALSE))=TRUE,"",VLOOKUP(CONCATENATE($B201,"-",$C201),IN_1A!$B$2:$AA$3000,4,FALSE))</f>
        <v>0</v>
      </c>
      <c r="G201" s="1396">
        <f>IF(ISERROR(VLOOKUP(CONCATENATE($B201,"-",$C201),IN_1A!$B$2:$AA$3000,5,FALSE))=TRUE,"",VLOOKUP(CONCATENATE($B201,"-",$C201),IN_1A!$B$2:$AA$3000,5,FALSE))</f>
        <v>0</v>
      </c>
      <c r="H201" s="1397">
        <f>IF(ISERROR(VLOOKUP(CONCATENATE($B201,"-",$C201),IN_1A!$B$2:$AA$3000,6,FALSE))=TRUE,"",VLOOKUP(CONCATENATE($B201,"-",$C201),IN_1A!$B$2:$AA$3000,6,FALSE))</f>
        <v>0</v>
      </c>
      <c r="I201" s="1396">
        <f>IF(ISERROR(VLOOKUP(CONCATENATE($B201,"-",$C201),IN_1A!$B$2:$AA$3000,7,FALSE))=TRUE,"",VLOOKUP(CONCATENATE($B201,"-",$C201),IN_1A!$B$2:$AA$3000,7,FALSE))</f>
        <v>0</v>
      </c>
      <c r="J201" s="1397">
        <f>IF(ISERROR(VLOOKUP(CONCATENATE($B201,"-",$C201),IN_1A!$B$2:$AA$3000,8,FALSE))=TRUE,"",VLOOKUP(CONCATENATE($B201,"-",$C201),IN_1A!$B$2:$AA$3000,8,FALSE))</f>
        <v>0</v>
      </c>
      <c r="K201" s="1396">
        <f>IF(ISERROR(VLOOKUP(CONCATENATE($B201,"-",$C201),IN_1A!$B$2:$AA$3000,9,FALSE))=TRUE,"",VLOOKUP(CONCATENATE($B201,"-",$C201),IN_1A!$B$2:$AA$3000,9,FALSE))</f>
        <v>0</v>
      </c>
      <c r="L201" s="1397">
        <f>IF(ISERROR(VLOOKUP(CONCATENATE($B201,"-",$C201),IN_1A!$B$2:$AA$3000,10,FALSE))=TRUE,"",VLOOKUP(CONCATENATE($B201,"-",$C201),IN_1A!$B$2:$AA$3000,10,FALSE))</f>
        <v>0</v>
      </c>
      <c r="M201" s="1396">
        <f>IF(ISERROR(VLOOKUP(CONCATENATE($B201,"-",$C201),IN_1A!$B$2:$AA$3000,11,FALSE))=TRUE,"",VLOOKUP(CONCATENATE($B201,"-",$C201),IN_1A!$B$2:$AA$3000,11,FALSE))</f>
        <v>0</v>
      </c>
      <c r="N201" s="1397">
        <f>IF(ISERROR(VLOOKUP(CONCATENATE($B201,"-",$C201),IN_1A!$B$2:$AA$3000,12,FALSE))=TRUE,"",VLOOKUP(CONCATENATE($B201,"-",$C201),IN_1A!$B$2:$AA$3000,12,FALSE))</f>
        <v>0</v>
      </c>
      <c r="O201" s="1396">
        <f>IF(ISERROR(VLOOKUP(CONCATENATE($B201,"-",$C201),IN_1A!$B$2:$AA$3000,13,FALSE))=TRUE,"",VLOOKUP(CONCATENATE($B201,"-",$C201),IN_1A!$B$2:$AA$3000,13,FALSE))</f>
        <v>0</v>
      </c>
      <c r="P201" s="1397">
        <f>IF(ISERROR(VLOOKUP(CONCATENATE($B201,"-",$C201),IN_1A!$B$2:$AA$3000,14,FALSE))=TRUE,"",VLOOKUP(CONCATENATE($B201,"-",$C201),IN_1A!$B$2:$AA$3000,14,FALSE))</f>
        <v>0</v>
      </c>
      <c r="Q201" s="493">
        <f t="shared" si="19"/>
        <v>0</v>
      </c>
      <c r="R201" s="494">
        <f t="shared" si="19"/>
        <v>0</v>
      </c>
      <c r="S201" s="163" t="str">
        <f t="shared" si="25"/>
        <v/>
      </c>
    </row>
    <row r="202" spans="1:19" s="164" customFormat="1" ht="10.75" thickBot="1" x14ac:dyDescent="0.3">
      <c r="A202" s="234" t="s">
        <v>817</v>
      </c>
      <c r="B202" s="232" t="s">
        <v>834</v>
      </c>
      <c r="C202" s="235" t="s">
        <v>848</v>
      </c>
      <c r="D202" s="1339" t="str">
        <f t="shared" si="26"/>
        <v/>
      </c>
      <c r="E202" s="1398">
        <f>IF(ISERROR(VLOOKUP(CONCATENATE($B202,"-",$C202),IN_1A!$B$2:$AA$3000,3,FALSE))=TRUE,"",VLOOKUP(CONCATENATE($B202,"-",$C202),IN_1A!$B$2:$AA$3000,3,FALSE))</f>
        <v>0</v>
      </c>
      <c r="F202" s="1399">
        <f>IF(ISERROR(VLOOKUP(CONCATENATE($B202,"-",$C202),IN_1A!$B$2:$AA$3000,4,FALSE))=TRUE,"",VLOOKUP(CONCATENATE($B202,"-",$C202),IN_1A!$B$2:$AA$3000,4,FALSE))</f>
        <v>0</v>
      </c>
      <c r="G202" s="1398">
        <f>IF(ISERROR(VLOOKUP(CONCATENATE($B202,"-",$C202),IN_1A!$B$2:$AA$3000,5,FALSE))=TRUE,"",VLOOKUP(CONCATENATE($B202,"-",$C202),IN_1A!$B$2:$AA$3000,5,FALSE))</f>
        <v>0</v>
      </c>
      <c r="H202" s="1399">
        <f>IF(ISERROR(VLOOKUP(CONCATENATE($B202,"-",$C202),IN_1A!$B$2:$AA$3000,6,FALSE))=TRUE,"",VLOOKUP(CONCATENATE($B202,"-",$C202),IN_1A!$B$2:$AA$3000,6,FALSE))</f>
        <v>0</v>
      </c>
      <c r="I202" s="1398">
        <f>IF(ISERROR(VLOOKUP(CONCATENATE($B202,"-",$C202),IN_1A!$B$2:$AA$3000,7,FALSE))=TRUE,"",VLOOKUP(CONCATENATE($B202,"-",$C202),IN_1A!$B$2:$AA$3000,7,FALSE))</f>
        <v>0</v>
      </c>
      <c r="J202" s="1399">
        <f>IF(ISERROR(VLOOKUP(CONCATENATE($B202,"-",$C202),IN_1A!$B$2:$AA$3000,8,FALSE))=TRUE,"",VLOOKUP(CONCATENATE($B202,"-",$C202),IN_1A!$B$2:$AA$3000,8,FALSE))</f>
        <v>0</v>
      </c>
      <c r="K202" s="1398">
        <f>IF(ISERROR(VLOOKUP(CONCATENATE($B202,"-",$C202),IN_1A!$B$2:$AA$3000,9,FALSE))=TRUE,"",VLOOKUP(CONCATENATE($B202,"-",$C202),IN_1A!$B$2:$AA$3000,9,FALSE))</f>
        <v>0</v>
      </c>
      <c r="L202" s="1399">
        <f>IF(ISERROR(VLOOKUP(CONCATENATE($B202,"-",$C202),IN_1A!$B$2:$AA$3000,10,FALSE))=TRUE,"",VLOOKUP(CONCATENATE($B202,"-",$C202),IN_1A!$B$2:$AA$3000,10,FALSE))</f>
        <v>0</v>
      </c>
      <c r="M202" s="1398">
        <f>IF(ISERROR(VLOOKUP(CONCATENATE($B202,"-",$C202),IN_1A!$B$2:$AA$3000,11,FALSE))=TRUE,"",VLOOKUP(CONCATENATE($B202,"-",$C202),IN_1A!$B$2:$AA$3000,11,FALSE))</f>
        <v>0</v>
      </c>
      <c r="N202" s="1399">
        <f>IF(ISERROR(VLOOKUP(CONCATENATE($B202,"-",$C202),IN_1A!$B$2:$AA$3000,12,FALSE))=TRUE,"",VLOOKUP(CONCATENATE($B202,"-",$C202),IN_1A!$B$2:$AA$3000,12,FALSE))</f>
        <v>0</v>
      </c>
      <c r="O202" s="1398">
        <f>IF(ISERROR(VLOOKUP(CONCATENATE($B202,"-",$C202),IN_1A!$B$2:$AA$3000,13,FALSE))=TRUE,"",VLOOKUP(CONCATENATE($B202,"-",$C202),IN_1A!$B$2:$AA$3000,13,FALSE))</f>
        <v>0</v>
      </c>
      <c r="P202" s="1399">
        <f>IF(ISERROR(VLOOKUP(CONCATENATE($B202,"-",$C202),IN_1A!$B$2:$AA$3000,14,FALSE))=TRUE,"",VLOOKUP(CONCATENATE($B202,"-",$C202),IN_1A!$B$2:$AA$3000,14,FALSE))</f>
        <v>0</v>
      </c>
      <c r="Q202" s="495">
        <f t="shared" si="19"/>
        <v>0</v>
      </c>
      <c r="R202" s="496">
        <f t="shared" si="19"/>
        <v>0</v>
      </c>
      <c r="S202" s="163"/>
    </row>
    <row r="203" spans="1:19" s="184" customFormat="1" ht="12" customHeight="1" thickBot="1" x14ac:dyDescent="0.3">
      <c r="A203" s="234" t="s">
        <v>819</v>
      </c>
      <c r="B203" s="232" t="s">
        <v>835</v>
      </c>
      <c r="C203" s="235" t="s">
        <v>848</v>
      </c>
      <c r="D203" s="1339" t="str">
        <f t="shared" si="26"/>
        <v/>
      </c>
      <c r="E203" s="1398">
        <f>IF(ISERROR(VLOOKUP(CONCATENATE($B203,"-",$C203),IN_1A!$B$2:$AA$3000,3,FALSE))=TRUE,"",VLOOKUP(CONCATENATE($B203,"-",$C203),IN_1A!$B$2:$AA$3000,3,FALSE))</f>
        <v>0</v>
      </c>
      <c r="F203" s="1399">
        <f>IF(ISERROR(VLOOKUP(CONCATENATE($B203,"-",$C203),IN_1A!$B$2:$AA$3000,4,FALSE))=TRUE,"",VLOOKUP(CONCATENATE($B203,"-",$C203),IN_1A!$B$2:$AA$3000,4,FALSE))</f>
        <v>0</v>
      </c>
      <c r="G203" s="1398">
        <f>IF(ISERROR(VLOOKUP(CONCATENATE($B203,"-",$C203),IN_1A!$B$2:$AA$3000,5,FALSE))=TRUE,"",VLOOKUP(CONCATENATE($B203,"-",$C203),IN_1A!$B$2:$AA$3000,5,FALSE))</f>
        <v>0</v>
      </c>
      <c r="H203" s="1399">
        <f>IF(ISERROR(VLOOKUP(CONCATENATE($B203,"-",$C203),IN_1A!$B$2:$AA$3000,6,FALSE))=TRUE,"",VLOOKUP(CONCATENATE($B203,"-",$C203),IN_1A!$B$2:$AA$3000,6,FALSE))</f>
        <v>0</v>
      </c>
      <c r="I203" s="1398">
        <f>IF(ISERROR(VLOOKUP(CONCATENATE($B203,"-",$C203),IN_1A!$B$2:$AA$3000,7,FALSE))=TRUE,"",VLOOKUP(CONCATENATE($B203,"-",$C203),IN_1A!$B$2:$AA$3000,7,FALSE))</f>
        <v>0</v>
      </c>
      <c r="J203" s="1399">
        <f>IF(ISERROR(VLOOKUP(CONCATENATE($B203,"-",$C203),IN_1A!$B$2:$AA$3000,8,FALSE))=TRUE,"",VLOOKUP(CONCATENATE($B203,"-",$C203),IN_1A!$B$2:$AA$3000,8,FALSE))</f>
        <v>0</v>
      </c>
      <c r="K203" s="1398">
        <f>IF(ISERROR(VLOOKUP(CONCATENATE($B203,"-",$C203),IN_1A!$B$2:$AA$3000,9,FALSE))=TRUE,"",VLOOKUP(CONCATENATE($B203,"-",$C203),IN_1A!$B$2:$AA$3000,9,FALSE))</f>
        <v>0</v>
      </c>
      <c r="L203" s="1399">
        <f>IF(ISERROR(VLOOKUP(CONCATENATE($B203,"-",$C203),IN_1A!$B$2:$AA$3000,10,FALSE))=TRUE,"",VLOOKUP(CONCATENATE($B203,"-",$C203),IN_1A!$B$2:$AA$3000,10,FALSE))</f>
        <v>0</v>
      </c>
      <c r="M203" s="1398">
        <f>IF(ISERROR(VLOOKUP(CONCATENATE($B203,"-",$C203),IN_1A!$B$2:$AA$3000,11,FALSE))=TRUE,"",VLOOKUP(CONCATENATE($B203,"-",$C203),IN_1A!$B$2:$AA$3000,11,FALSE))</f>
        <v>0</v>
      </c>
      <c r="N203" s="1399">
        <f>IF(ISERROR(VLOOKUP(CONCATENATE($B203,"-",$C203),IN_1A!$B$2:$AA$3000,12,FALSE))=TRUE,"",VLOOKUP(CONCATENATE($B203,"-",$C203),IN_1A!$B$2:$AA$3000,12,FALSE))</f>
        <v>0</v>
      </c>
      <c r="O203" s="1398">
        <f>IF(ISERROR(VLOOKUP(CONCATENATE($B203,"-",$C203),IN_1A!$B$2:$AA$3000,13,FALSE))=TRUE,"",VLOOKUP(CONCATENATE($B203,"-",$C203),IN_1A!$B$2:$AA$3000,13,FALSE))</f>
        <v>0</v>
      </c>
      <c r="P203" s="1399">
        <f>IF(ISERROR(VLOOKUP(CONCATENATE($B203,"-",$C203),IN_1A!$B$2:$AA$3000,14,FALSE))=TRUE,"",VLOOKUP(CONCATENATE($B203,"-",$C203),IN_1A!$B$2:$AA$3000,14,FALSE))</f>
        <v>0</v>
      </c>
      <c r="Q203" s="495">
        <f t="shared" si="19"/>
        <v>0</v>
      </c>
      <c r="R203" s="496">
        <f t="shared" si="19"/>
        <v>0</v>
      </c>
      <c r="S203" s="163" t="str">
        <f t="shared" ref="S203:S212" si="27">IF(O203&gt;Q203,"ERRORE",IF(P203&gt;R203,"ERRORE",""))</f>
        <v/>
      </c>
    </row>
    <row r="204" spans="1:19" s="184" customFormat="1" ht="12" customHeight="1" thickBot="1" x14ac:dyDescent="0.3">
      <c r="A204" s="234" t="s">
        <v>821</v>
      </c>
      <c r="B204" s="232" t="s">
        <v>836</v>
      </c>
      <c r="C204" s="235" t="s">
        <v>848</v>
      </c>
      <c r="D204" s="1339" t="str">
        <f t="shared" si="26"/>
        <v/>
      </c>
      <c r="E204" s="1398">
        <f>IF(ISERROR(VLOOKUP(CONCATENATE($B204,"-",$C204),IN_1A!$B$2:$AA$3000,3,FALSE))=TRUE,"",VLOOKUP(CONCATENATE($B204,"-",$C204),IN_1A!$B$2:$AA$3000,3,FALSE))</f>
        <v>0</v>
      </c>
      <c r="F204" s="1399">
        <f>IF(ISERROR(VLOOKUP(CONCATENATE($B204,"-",$C204),IN_1A!$B$2:$AA$3000,4,FALSE))=TRUE,"",VLOOKUP(CONCATENATE($B204,"-",$C204),IN_1A!$B$2:$AA$3000,4,FALSE))</f>
        <v>0</v>
      </c>
      <c r="G204" s="1398">
        <f>IF(ISERROR(VLOOKUP(CONCATENATE($B204,"-",$C204),IN_1A!$B$2:$AA$3000,5,FALSE))=TRUE,"",VLOOKUP(CONCATENATE($B204,"-",$C204),IN_1A!$B$2:$AA$3000,5,FALSE))</f>
        <v>0</v>
      </c>
      <c r="H204" s="1399">
        <f>IF(ISERROR(VLOOKUP(CONCATENATE($B204,"-",$C204),IN_1A!$B$2:$AA$3000,6,FALSE))=TRUE,"",VLOOKUP(CONCATENATE($B204,"-",$C204),IN_1A!$B$2:$AA$3000,6,FALSE))</f>
        <v>0</v>
      </c>
      <c r="I204" s="1398">
        <f>IF(ISERROR(VLOOKUP(CONCATENATE($B204,"-",$C204),IN_1A!$B$2:$AA$3000,7,FALSE))=TRUE,"",VLOOKUP(CONCATENATE($B204,"-",$C204),IN_1A!$B$2:$AA$3000,7,FALSE))</f>
        <v>0</v>
      </c>
      <c r="J204" s="1399">
        <f>IF(ISERROR(VLOOKUP(CONCATENATE($B204,"-",$C204),IN_1A!$B$2:$AA$3000,8,FALSE))=TRUE,"",VLOOKUP(CONCATENATE($B204,"-",$C204),IN_1A!$B$2:$AA$3000,8,FALSE))</f>
        <v>0</v>
      </c>
      <c r="K204" s="1398">
        <f>IF(ISERROR(VLOOKUP(CONCATENATE($B204,"-",$C204),IN_1A!$B$2:$AA$3000,9,FALSE))=TRUE,"",VLOOKUP(CONCATENATE($B204,"-",$C204),IN_1A!$B$2:$AA$3000,9,FALSE))</f>
        <v>0</v>
      </c>
      <c r="L204" s="1399">
        <f>IF(ISERROR(VLOOKUP(CONCATENATE($B204,"-",$C204),IN_1A!$B$2:$AA$3000,10,FALSE))=TRUE,"",VLOOKUP(CONCATENATE($B204,"-",$C204),IN_1A!$B$2:$AA$3000,10,FALSE))</f>
        <v>0</v>
      </c>
      <c r="M204" s="1398">
        <f>IF(ISERROR(VLOOKUP(CONCATENATE($B204,"-",$C204),IN_1A!$B$2:$AA$3000,11,FALSE))=TRUE,"",VLOOKUP(CONCATENATE($B204,"-",$C204),IN_1A!$B$2:$AA$3000,11,FALSE))</f>
        <v>0</v>
      </c>
      <c r="N204" s="1399">
        <f>IF(ISERROR(VLOOKUP(CONCATENATE($B204,"-",$C204),IN_1A!$B$2:$AA$3000,12,FALSE))=TRUE,"",VLOOKUP(CONCATENATE($B204,"-",$C204),IN_1A!$B$2:$AA$3000,12,FALSE))</f>
        <v>0</v>
      </c>
      <c r="O204" s="1398">
        <f>IF(ISERROR(VLOOKUP(CONCATENATE($B204,"-",$C204),IN_1A!$B$2:$AA$3000,13,FALSE))=TRUE,"",VLOOKUP(CONCATENATE($B204,"-",$C204),IN_1A!$B$2:$AA$3000,13,FALSE))</f>
        <v>0</v>
      </c>
      <c r="P204" s="1399">
        <f>IF(ISERROR(VLOOKUP(CONCATENATE($B204,"-",$C204),IN_1A!$B$2:$AA$3000,14,FALSE))=TRUE,"",VLOOKUP(CONCATENATE($B204,"-",$C204),IN_1A!$B$2:$AA$3000,14,FALSE))</f>
        <v>0</v>
      </c>
      <c r="Q204" s="495">
        <f t="shared" si="19"/>
        <v>0</v>
      </c>
      <c r="R204" s="496">
        <f t="shared" si="19"/>
        <v>0</v>
      </c>
      <c r="S204" s="163" t="str">
        <f t="shared" si="27"/>
        <v/>
      </c>
    </row>
    <row r="205" spans="1:19" s="184" customFormat="1" ht="12" customHeight="1" thickBot="1" x14ac:dyDescent="0.3">
      <c r="A205" s="234" t="s">
        <v>823</v>
      </c>
      <c r="B205" s="243" t="s">
        <v>837</v>
      </c>
      <c r="C205" s="233" t="s">
        <v>848</v>
      </c>
      <c r="D205" s="1339" t="str">
        <f t="shared" si="26"/>
        <v/>
      </c>
      <c r="E205" s="1398">
        <f>IF(ISERROR(VLOOKUP(CONCATENATE($B205,"-",$C205),IN_1A!$B$2:$AA$3000,3,FALSE))=TRUE,"",VLOOKUP(CONCATENATE($B205,"-",$C205),IN_1A!$B$2:$AA$3000,3,FALSE))</f>
        <v>0</v>
      </c>
      <c r="F205" s="1399">
        <f>IF(ISERROR(VLOOKUP(CONCATENATE($B205,"-",$C205),IN_1A!$B$2:$AA$3000,4,FALSE))=TRUE,"",VLOOKUP(CONCATENATE($B205,"-",$C205),IN_1A!$B$2:$AA$3000,4,FALSE))</f>
        <v>0</v>
      </c>
      <c r="G205" s="1398">
        <f>IF(ISERROR(VLOOKUP(CONCATENATE($B205,"-",$C205),IN_1A!$B$2:$AA$3000,5,FALSE))=TRUE,"",VLOOKUP(CONCATENATE($B205,"-",$C205),IN_1A!$B$2:$AA$3000,5,FALSE))</f>
        <v>0</v>
      </c>
      <c r="H205" s="1399">
        <f>IF(ISERROR(VLOOKUP(CONCATENATE($B205,"-",$C205),IN_1A!$B$2:$AA$3000,6,FALSE))=TRUE,"",VLOOKUP(CONCATENATE($B205,"-",$C205),IN_1A!$B$2:$AA$3000,6,FALSE))</f>
        <v>0</v>
      </c>
      <c r="I205" s="1398">
        <f>IF(ISERROR(VLOOKUP(CONCATENATE($B205,"-",$C205),IN_1A!$B$2:$AA$3000,7,FALSE))=TRUE,"",VLOOKUP(CONCATENATE($B205,"-",$C205),IN_1A!$B$2:$AA$3000,7,FALSE))</f>
        <v>0</v>
      </c>
      <c r="J205" s="1399">
        <f>IF(ISERROR(VLOOKUP(CONCATENATE($B205,"-",$C205),IN_1A!$B$2:$AA$3000,8,FALSE))=TRUE,"",VLOOKUP(CONCATENATE($B205,"-",$C205),IN_1A!$B$2:$AA$3000,8,FALSE))</f>
        <v>0</v>
      </c>
      <c r="K205" s="1398">
        <f>IF(ISERROR(VLOOKUP(CONCATENATE($B205,"-",$C205),IN_1A!$B$2:$AA$3000,9,FALSE))=TRUE,"",VLOOKUP(CONCATENATE($B205,"-",$C205),IN_1A!$B$2:$AA$3000,9,FALSE))</f>
        <v>0</v>
      </c>
      <c r="L205" s="1399">
        <f>IF(ISERROR(VLOOKUP(CONCATENATE($B205,"-",$C205),IN_1A!$B$2:$AA$3000,10,FALSE))=TRUE,"",VLOOKUP(CONCATENATE($B205,"-",$C205),IN_1A!$B$2:$AA$3000,10,FALSE))</f>
        <v>0</v>
      </c>
      <c r="M205" s="1398">
        <f>IF(ISERROR(VLOOKUP(CONCATENATE($B205,"-",$C205),IN_1A!$B$2:$AA$3000,11,FALSE))=TRUE,"",VLOOKUP(CONCATENATE($B205,"-",$C205),IN_1A!$B$2:$AA$3000,11,FALSE))</f>
        <v>0</v>
      </c>
      <c r="N205" s="1399">
        <f>IF(ISERROR(VLOOKUP(CONCATENATE($B205,"-",$C205),IN_1A!$B$2:$AA$3000,12,FALSE))=TRUE,"",VLOOKUP(CONCATENATE($B205,"-",$C205),IN_1A!$B$2:$AA$3000,12,FALSE))</f>
        <v>0</v>
      </c>
      <c r="O205" s="1398">
        <f>IF(ISERROR(VLOOKUP(CONCATENATE($B205,"-",$C205),IN_1A!$B$2:$AA$3000,13,FALSE))=TRUE,"",VLOOKUP(CONCATENATE($B205,"-",$C205),IN_1A!$B$2:$AA$3000,13,FALSE))</f>
        <v>0</v>
      </c>
      <c r="P205" s="1399">
        <f>IF(ISERROR(VLOOKUP(CONCATENATE($B205,"-",$C205),IN_1A!$B$2:$AA$3000,14,FALSE))=TRUE,"",VLOOKUP(CONCATENATE($B205,"-",$C205),IN_1A!$B$2:$AA$3000,14,FALSE))</f>
        <v>0</v>
      </c>
      <c r="Q205" s="495">
        <f t="shared" si="19"/>
        <v>0</v>
      </c>
      <c r="R205" s="496">
        <f t="shared" si="19"/>
        <v>0</v>
      </c>
      <c r="S205" s="163" t="str">
        <f t="shared" si="27"/>
        <v/>
      </c>
    </row>
    <row r="206" spans="1:19" s="184" customFormat="1" ht="12" customHeight="1" thickBot="1" x14ac:dyDescent="0.3">
      <c r="A206" s="234" t="s">
        <v>825</v>
      </c>
      <c r="B206" s="232" t="s">
        <v>838</v>
      </c>
      <c r="C206" s="235" t="s">
        <v>848</v>
      </c>
      <c r="D206" s="1339" t="str">
        <f t="shared" si="26"/>
        <v/>
      </c>
      <c r="E206" s="1398">
        <f>IF(ISERROR(VLOOKUP(CONCATENATE($B206,"-",$C206),IN_1A!$B$2:$AA$3000,3,FALSE))=TRUE,"",VLOOKUP(CONCATENATE($B206,"-",$C206),IN_1A!$B$2:$AA$3000,3,FALSE))</f>
        <v>0</v>
      </c>
      <c r="F206" s="1399">
        <f>IF(ISERROR(VLOOKUP(CONCATENATE($B206,"-",$C206),IN_1A!$B$2:$AA$3000,4,FALSE))=TRUE,"",VLOOKUP(CONCATENATE($B206,"-",$C206),IN_1A!$B$2:$AA$3000,4,FALSE))</f>
        <v>0</v>
      </c>
      <c r="G206" s="1398">
        <f>IF(ISERROR(VLOOKUP(CONCATENATE($B206,"-",$C206),IN_1A!$B$2:$AA$3000,5,FALSE))=TRUE,"",VLOOKUP(CONCATENATE($B206,"-",$C206),IN_1A!$B$2:$AA$3000,5,FALSE))</f>
        <v>0</v>
      </c>
      <c r="H206" s="1399">
        <f>IF(ISERROR(VLOOKUP(CONCATENATE($B206,"-",$C206),IN_1A!$B$2:$AA$3000,6,FALSE))=TRUE,"",VLOOKUP(CONCATENATE($B206,"-",$C206),IN_1A!$B$2:$AA$3000,6,FALSE))</f>
        <v>0</v>
      </c>
      <c r="I206" s="1398">
        <f>IF(ISERROR(VLOOKUP(CONCATENATE($B206,"-",$C206),IN_1A!$B$2:$AA$3000,7,FALSE))=TRUE,"",VLOOKUP(CONCATENATE($B206,"-",$C206),IN_1A!$B$2:$AA$3000,7,FALSE))</f>
        <v>0</v>
      </c>
      <c r="J206" s="1399">
        <f>IF(ISERROR(VLOOKUP(CONCATENATE($B206,"-",$C206),IN_1A!$B$2:$AA$3000,8,FALSE))=TRUE,"",VLOOKUP(CONCATENATE($B206,"-",$C206),IN_1A!$B$2:$AA$3000,8,FALSE))</f>
        <v>0</v>
      </c>
      <c r="K206" s="1398">
        <f>IF(ISERROR(VLOOKUP(CONCATENATE($B206,"-",$C206),IN_1A!$B$2:$AA$3000,9,FALSE))=TRUE,"",VLOOKUP(CONCATENATE($B206,"-",$C206),IN_1A!$B$2:$AA$3000,9,FALSE))</f>
        <v>0</v>
      </c>
      <c r="L206" s="1399">
        <f>IF(ISERROR(VLOOKUP(CONCATENATE($B206,"-",$C206),IN_1A!$B$2:$AA$3000,10,FALSE))=TRUE,"",VLOOKUP(CONCATENATE($B206,"-",$C206),IN_1A!$B$2:$AA$3000,10,FALSE))</f>
        <v>0</v>
      </c>
      <c r="M206" s="1398">
        <f>IF(ISERROR(VLOOKUP(CONCATENATE($B206,"-",$C206),IN_1A!$B$2:$AA$3000,11,FALSE))=TRUE,"",VLOOKUP(CONCATENATE($B206,"-",$C206),IN_1A!$B$2:$AA$3000,11,FALSE))</f>
        <v>0</v>
      </c>
      <c r="N206" s="1399">
        <f>IF(ISERROR(VLOOKUP(CONCATENATE($B206,"-",$C206),IN_1A!$B$2:$AA$3000,12,FALSE))=TRUE,"",VLOOKUP(CONCATENATE($B206,"-",$C206),IN_1A!$B$2:$AA$3000,12,FALSE))</f>
        <v>0</v>
      </c>
      <c r="O206" s="1398">
        <f>IF(ISERROR(VLOOKUP(CONCATENATE($B206,"-",$C206),IN_1A!$B$2:$AA$3000,13,FALSE))=TRUE,"",VLOOKUP(CONCATENATE($B206,"-",$C206),IN_1A!$B$2:$AA$3000,13,FALSE))</f>
        <v>0</v>
      </c>
      <c r="P206" s="1399">
        <f>IF(ISERROR(VLOOKUP(CONCATENATE($B206,"-",$C206),IN_1A!$B$2:$AA$3000,14,FALSE))=TRUE,"",VLOOKUP(CONCATENATE($B206,"-",$C206),IN_1A!$B$2:$AA$3000,14,FALSE))</f>
        <v>0</v>
      </c>
      <c r="Q206" s="495">
        <f t="shared" si="19"/>
        <v>0</v>
      </c>
      <c r="R206" s="496">
        <f t="shared" si="19"/>
        <v>0</v>
      </c>
      <c r="S206" s="163" t="str">
        <f t="shared" si="27"/>
        <v/>
      </c>
    </row>
    <row r="207" spans="1:19" s="184" customFormat="1" ht="12" customHeight="1" thickBot="1" x14ac:dyDescent="0.3">
      <c r="A207" s="234" t="s">
        <v>827</v>
      </c>
      <c r="B207" s="246" t="s">
        <v>839</v>
      </c>
      <c r="C207" s="247" t="s">
        <v>848</v>
      </c>
      <c r="D207" s="1339" t="str">
        <f t="shared" si="26"/>
        <v/>
      </c>
      <c r="E207" s="1398">
        <f>IF(ISERROR(VLOOKUP(CONCATENATE($B207,"-",$C207),IN_1A!$B$2:$AA$3000,3,FALSE))=TRUE,"",VLOOKUP(CONCATENATE($B207,"-",$C207),IN_1A!$B$2:$AA$3000,3,FALSE))</f>
        <v>0</v>
      </c>
      <c r="F207" s="1399">
        <f>IF(ISERROR(VLOOKUP(CONCATENATE($B207,"-",$C207),IN_1A!$B$2:$AA$3000,4,FALSE))=TRUE,"",VLOOKUP(CONCATENATE($B207,"-",$C207),IN_1A!$B$2:$AA$3000,4,FALSE))</f>
        <v>0</v>
      </c>
      <c r="G207" s="1398">
        <f>IF(ISERROR(VLOOKUP(CONCATENATE($B207,"-",$C207),IN_1A!$B$2:$AA$3000,5,FALSE))=TRUE,"",VLOOKUP(CONCATENATE($B207,"-",$C207),IN_1A!$B$2:$AA$3000,5,FALSE))</f>
        <v>0</v>
      </c>
      <c r="H207" s="1399">
        <f>IF(ISERROR(VLOOKUP(CONCATENATE($B207,"-",$C207),IN_1A!$B$2:$AA$3000,6,FALSE))=TRUE,"",VLOOKUP(CONCATENATE($B207,"-",$C207),IN_1A!$B$2:$AA$3000,6,FALSE))</f>
        <v>0</v>
      </c>
      <c r="I207" s="1398">
        <f>IF(ISERROR(VLOOKUP(CONCATENATE($B207,"-",$C207),IN_1A!$B$2:$AA$3000,7,FALSE))=TRUE,"",VLOOKUP(CONCATENATE($B207,"-",$C207),IN_1A!$B$2:$AA$3000,7,FALSE))</f>
        <v>0</v>
      </c>
      <c r="J207" s="1399">
        <f>IF(ISERROR(VLOOKUP(CONCATENATE($B207,"-",$C207),IN_1A!$B$2:$AA$3000,8,FALSE))=TRUE,"",VLOOKUP(CONCATENATE($B207,"-",$C207),IN_1A!$B$2:$AA$3000,8,FALSE))</f>
        <v>0</v>
      </c>
      <c r="K207" s="1398">
        <f>IF(ISERROR(VLOOKUP(CONCATENATE($B207,"-",$C207),IN_1A!$B$2:$AA$3000,9,FALSE))=TRUE,"",VLOOKUP(CONCATENATE($B207,"-",$C207),IN_1A!$B$2:$AA$3000,9,FALSE))</f>
        <v>0</v>
      </c>
      <c r="L207" s="1399">
        <f>IF(ISERROR(VLOOKUP(CONCATENATE($B207,"-",$C207),IN_1A!$B$2:$AA$3000,10,FALSE))=TRUE,"",VLOOKUP(CONCATENATE($B207,"-",$C207),IN_1A!$B$2:$AA$3000,10,FALSE))</f>
        <v>0</v>
      </c>
      <c r="M207" s="1398">
        <f>IF(ISERROR(VLOOKUP(CONCATENATE($B207,"-",$C207),IN_1A!$B$2:$AA$3000,11,FALSE))=TRUE,"",VLOOKUP(CONCATENATE($B207,"-",$C207),IN_1A!$B$2:$AA$3000,11,FALSE))</f>
        <v>0</v>
      </c>
      <c r="N207" s="1399">
        <f>IF(ISERROR(VLOOKUP(CONCATENATE($B207,"-",$C207),IN_1A!$B$2:$AA$3000,12,FALSE))=TRUE,"",VLOOKUP(CONCATENATE($B207,"-",$C207),IN_1A!$B$2:$AA$3000,12,FALSE))</f>
        <v>0</v>
      </c>
      <c r="O207" s="1398">
        <f>IF(ISERROR(VLOOKUP(CONCATENATE($B207,"-",$C207),IN_1A!$B$2:$AA$3000,13,FALSE))=TRUE,"",VLOOKUP(CONCATENATE($B207,"-",$C207),IN_1A!$B$2:$AA$3000,13,FALSE))</f>
        <v>0</v>
      </c>
      <c r="P207" s="1399">
        <f>IF(ISERROR(VLOOKUP(CONCATENATE($B207,"-",$C207),IN_1A!$B$2:$AA$3000,14,FALSE))=TRUE,"",VLOOKUP(CONCATENATE($B207,"-",$C207),IN_1A!$B$2:$AA$3000,14,FALSE))</f>
        <v>0</v>
      </c>
      <c r="Q207" s="495">
        <f t="shared" si="19"/>
        <v>0</v>
      </c>
      <c r="R207" s="496">
        <f t="shared" si="19"/>
        <v>0</v>
      </c>
      <c r="S207" s="163" t="str">
        <f t="shared" si="27"/>
        <v/>
      </c>
    </row>
    <row r="208" spans="1:19" s="184" customFormat="1" ht="12" customHeight="1" thickBot="1" x14ac:dyDescent="0.3">
      <c r="A208" s="234" t="s">
        <v>829</v>
      </c>
      <c r="B208" s="246" t="s">
        <v>840</v>
      </c>
      <c r="C208" s="247" t="s">
        <v>848</v>
      </c>
      <c r="D208" s="1339" t="str">
        <f t="shared" si="26"/>
        <v/>
      </c>
      <c r="E208" s="1398">
        <f>IF(ISERROR(VLOOKUP(CONCATENATE($B208,"-",$C208),IN_1A!$B$2:$AA$3000,3,FALSE))=TRUE,"",VLOOKUP(CONCATENATE($B208,"-",$C208),IN_1A!$B$2:$AA$3000,3,FALSE))</f>
        <v>0</v>
      </c>
      <c r="F208" s="1399">
        <f>IF(ISERROR(VLOOKUP(CONCATENATE($B208,"-",$C208),IN_1A!$B$2:$AA$3000,4,FALSE))=TRUE,"",VLOOKUP(CONCATENATE($B208,"-",$C208),IN_1A!$B$2:$AA$3000,4,FALSE))</f>
        <v>0</v>
      </c>
      <c r="G208" s="1398">
        <f>IF(ISERROR(VLOOKUP(CONCATENATE($B208,"-",$C208),IN_1A!$B$2:$AA$3000,5,FALSE))=TRUE,"",VLOOKUP(CONCATENATE($B208,"-",$C208),IN_1A!$B$2:$AA$3000,5,FALSE))</f>
        <v>0</v>
      </c>
      <c r="H208" s="1399">
        <f>IF(ISERROR(VLOOKUP(CONCATENATE($B208,"-",$C208),IN_1A!$B$2:$AA$3000,6,FALSE))=TRUE,"",VLOOKUP(CONCATENATE($B208,"-",$C208),IN_1A!$B$2:$AA$3000,6,FALSE))</f>
        <v>0</v>
      </c>
      <c r="I208" s="1398">
        <f>IF(ISERROR(VLOOKUP(CONCATENATE($B208,"-",$C208),IN_1A!$B$2:$AA$3000,7,FALSE))=TRUE,"",VLOOKUP(CONCATENATE($B208,"-",$C208),IN_1A!$B$2:$AA$3000,7,FALSE))</f>
        <v>0</v>
      </c>
      <c r="J208" s="1399">
        <f>IF(ISERROR(VLOOKUP(CONCATENATE($B208,"-",$C208),IN_1A!$B$2:$AA$3000,8,FALSE))=TRUE,"",VLOOKUP(CONCATENATE($B208,"-",$C208),IN_1A!$B$2:$AA$3000,8,FALSE))</f>
        <v>0</v>
      </c>
      <c r="K208" s="1398">
        <f>IF(ISERROR(VLOOKUP(CONCATENATE($B208,"-",$C208),IN_1A!$B$2:$AA$3000,9,FALSE))=TRUE,"",VLOOKUP(CONCATENATE($B208,"-",$C208),IN_1A!$B$2:$AA$3000,9,FALSE))</f>
        <v>0</v>
      </c>
      <c r="L208" s="1399">
        <f>IF(ISERROR(VLOOKUP(CONCATENATE($B208,"-",$C208),IN_1A!$B$2:$AA$3000,10,FALSE))=TRUE,"",VLOOKUP(CONCATENATE($B208,"-",$C208),IN_1A!$B$2:$AA$3000,10,FALSE))</f>
        <v>0</v>
      </c>
      <c r="M208" s="1398">
        <f>IF(ISERROR(VLOOKUP(CONCATENATE($B208,"-",$C208),IN_1A!$B$2:$AA$3000,11,FALSE))=TRUE,"",VLOOKUP(CONCATENATE($B208,"-",$C208),IN_1A!$B$2:$AA$3000,11,FALSE))</f>
        <v>0</v>
      </c>
      <c r="N208" s="1399">
        <f>IF(ISERROR(VLOOKUP(CONCATENATE($B208,"-",$C208),IN_1A!$B$2:$AA$3000,12,FALSE))=TRUE,"",VLOOKUP(CONCATENATE($B208,"-",$C208),IN_1A!$B$2:$AA$3000,12,FALSE))</f>
        <v>0</v>
      </c>
      <c r="O208" s="1398">
        <f>IF(ISERROR(VLOOKUP(CONCATENATE($B208,"-",$C208),IN_1A!$B$2:$AA$3000,13,FALSE))=TRUE,"",VLOOKUP(CONCATENATE($B208,"-",$C208),IN_1A!$B$2:$AA$3000,13,FALSE))</f>
        <v>0</v>
      </c>
      <c r="P208" s="1399">
        <f>IF(ISERROR(VLOOKUP(CONCATENATE($B208,"-",$C208),IN_1A!$B$2:$AA$3000,14,FALSE))=TRUE,"",VLOOKUP(CONCATENATE($B208,"-",$C208),IN_1A!$B$2:$AA$3000,14,FALSE))</f>
        <v>0</v>
      </c>
      <c r="Q208" s="495">
        <f t="shared" si="19"/>
        <v>0</v>
      </c>
      <c r="R208" s="496">
        <f t="shared" si="19"/>
        <v>0</v>
      </c>
      <c r="S208" s="163" t="str">
        <f t="shared" si="27"/>
        <v/>
      </c>
    </row>
    <row r="209" spans="1:19" s="184" customFormat="1" ht="12" customHeight="1" thickBot="1" x14ac:dyDescent="0.3">
      <c r="A209" s="248" t="s">
        <v>831</v>
      </c>
      <c r="B209" s="249" t="s">
        <v>841</v>
      </c>
      <c r="C209" s="250" t="s">
        <v>848</v>
      </c>
      <c r="D209" s="1339" t="str">
        <f t="shared" si="26"/>
        <v/>
      </c>
      <c r="E209" s="1398">
        <f>IF(ISERROR(VLOOKUP(CONCATENATE($B209,"-",$C209),IN_1A!$B$2:$AA$3000,3,FALSE))=TRUE,"",VLOOKUP(CONCATENATE($B209,"-",$C209),IN_1A!$B$2:$AA$3000,3,FALSE))</f>
        <v>0</v>
      </c>
      <c r="F209" s="1399">
        <f>IF(ISERROR(VLOOKUP(CONCATENATE($B209,"-",$C209),IN_1A!$B$2:$AA$3000,4,FALSE))=TRUE,"",VLOOKUP(CONCATENATE($B209,"-",$C209),IN_1A!$B$2:$AA$3000,4,FALSE))</f>
        <v>0</v>
      </c>
      <c r="G209" s="1398">
        <f>IF(ISERROR(VLOOKUP(CONCATENATE($B209,"-",$C209),IN_1A!$B$2:$AA$3000,5,FALSE))=TRUE,"",VLOOKUP(CONCATENATE($B209,"-",$C209),IN_1A!$B$2:$AA$3000,5,FALSE))</f>
        <v>0</v>
      </c>
      <c r="H209" s="1399">
        <f>IF(ISERROR(VLOOKUP(CONCATENATE($B209,"-",$C209),IN_1A!$B$2:$AA$3000,6,FALSE))=TRUE,"",VLOOKUP(CONCATENATE($B209,"-",$C209),IN_1A!$B$2:$AA$3000,6,FALSE))</f>
        <v>0</v>
      </c>
      <c r="I209" s="1398">
        <f>IF(ISERROR(VLOOKUP(CONCATENATE($B209,"-",$C209),IN_1A!$B$2:$AA$3000,7,FALSE))=TRUE,"",VLOOKUP(CONCATENATE($B209,"-",$C209),IN_1A!$B$2:$AA$3000,7,FALSE))</f>
        <v>0</v>
      </c>
      <c r="J209" s="1399">
        <f>IF(ISERROR(VLOOKUP(CONCATENATE($B209,"-",$C209),IN_1A!$B$2:$AA$3000,8,FALSE))=TRUE,"",VLOOKUP(CONCATENATE($B209,"-",$C209),IN_1A!$B$2:$AA$3000,8,FALSE))</f>
        <v>0</v>
      </c>
      <c r="K209" s="1398">
        <f>IF(ISERROR(VLOOKUP(CONCATENATE($B209,"-",$C209),IN_1A!$B$2:$AA$3000,9,FALSE))=TRUE,"",VLOOKUP(CONCATENATE($B209,"-",$C209),IN_1A!$B$2:$AA$3000,9,FALSE))</f>
        <v>0</v>
      </c>
      <c r="L209" s="1399">
        <f>IF(ISERROR(VLOOKUP(CONCATENATE($B209,"-",$C209),IN_1A!$B$2:$AA$3000,10,FALSE))=TRUE,"",VLOOKUP(CONCATENATE($B209,"-",$C209),IN_1A!$B$2:$AA$3000,10,FALSE))</f>
        <v>0</v>
      </c>
      <c r="M209" s="1398">
        <f>IF(ISERROR(VLOOKUP(CONCATENATE($B209,"-",$C209),IN_1A!$B$2:$AA$3000,11,FALSE))=TRUE,"",VLOOKUP(CONCATENATE($B209,"-",$C209),IN_1A!$B$2:$AA$3000,11,FALSE))</f>
        <v>0</v>
      </c>
      <c r="N209" s="1399">
        <f>IF(ISERROR(VLOOKUP(CONCATENATE($B209,"-",$C209),IN_1A!$B$2:$AA$3000,12,FALSE))=TRUE,"",VLOOKUP(CONCATENATE($B209,"-",$C209),IN_1A!$B$2:$AA$3000,12,FALSE))</f>
        <v>0</v>
      </c>
      <c r="O209" s="1398">
        <f>IF(ISERROR(VLOOKUP(CONCATENATE($B209,"-",$C209),IN_1A!$B$2:$AA$3000,13,FALSE))=TRUE,"",VLOOKUP(CONCATENATE($B209,"-",$C209),IN_1A!$B$2:$AA$3000,13,FALSE))</f>
        <v>0</v>
      </c>
      <c r="P209" s="1399">
        <f>IF(ISERROR(VLOOKUP(CONCATENATE($B209,"-",$C209),IN_1A!$B$2:$AA$3000,14,FALSE))=TRUE,"",VLOOKUP(CONCATENATE($B209,"-",$C209),IN_1A!$B$2:$AA$3000,14,FALSE))</f>
        <v>0</v>
      </c>
      <c r="Q209" s="495">
        <f t="shared" si="19"/>
        <v>0</v>
      </c>
      <c r="R209" s="496">
        <f t="shared" si="19"/>
        <v>0</v>
      </c>
      <c r="S209" s="163" t="str">
        <f t="shared" si="27"/>
        <v/>
      </c>
    </row>
    <row r="210" spans="1:19" s="184" customFormat="1" ht="12" customHeight="1" thickBot="1" x14ac:dyDescent="0.3">
      <c r="A210" s="251" t="s">
        <v>842</v>
      </c>
      <c r="B210" s="252" t="s">
        <v>843</v>
      </c>
      <c r="C210" s="241" t="s">
        <v>848</v>
      </c>
      <c r="D210" s="1336" t="str">
        <f t="shared" si="26"/>
        <v/>
      </c>
      <c r="E210" s="1400">
        <f>IF(ISERROR(VLOOKUP(CONCATENATE($B210,"-",$C210),IN_1A!$B$2:$AA$3000,3,FALSE))=TRUE,"",VLOOKUP(CONCATENATE($B210,"-",$C210),IN_1A!$B$2:$AA$3000,3,FALSE))</f>
        <v>0</v>
      </c>
      <c r="F210" s="1401">
        <f>IF(ISERROR(VLOOKUP(CONCATENATE($B210,"-",$C210),IN_1A!$B$2:$AA$3000,4,FALSE))=TRUE,"",VLOOKUP(CONCATENATE($B210,"-",$C210),IN_1A!$B$2:$AA$3000,4,FALSE))</f>
        <v>0</v>
      </c>
      <c r="G210" s="1400">
        <f>IF(ISERROR(VLOOKUP(CONCATENATE($B210,"-",$C210),IN_1A!$B$2:$AA$3000,5,FALSE))=TRUE,"",VLOOKUP(CONCATENATE($B210,"-",$C210),IN_1A!$B$2:$AA$3000,5,FALSE))</f>
        <v>0</v>
      </c>
      <c r="H210" s="1401">
        <f>IF(ISERROR(VLOOKUP(CONCATENATE($B210,"-",$C210),IN_1A!$B$2:$AA$3000,6,FALSE))=TRUE,"",VLOOKUP(CONCATENATE($B210,"-",$C210),IN_1A!$B$2:$AA$3000,6,FALSE))</f>
        <v>0</v>
      </c>
      <c r="I210" s="1400">
        <f>IF(ISERROR(VLOOKUP(CONCATENATE($B210,"-",$C210),IN_1A!$B$2:$AA$3000,7,FALSE))=TRUE,"",VLOOKUP(CONCATENATE($B210,"-",$C210),IN_1A!$B$2:$AA$3000,7,FALSE))</f>
        <v>0</v>
      </c>
      <c r="J210" s="1401">
        <f>IF(ISERROR(VLOOKUP(CONCATENATE($B210,"-",$C210),IN_1A!$B$2:$AA$3000,8,FALSE))=TRUE,"",VLOOKUP(CONCATENATE($B210,"-",$C210),IN_1A!$B$2:$AA$3000,8,FALSE))</f>
        <v>0</v>
      </c>
      <c r="K210" s="1400">
        <f>IF(ISERROR(VLOOKUP(CONCATENATE($B210,"-",$C210),IN_1A!$B$2:$AA$3000,9,FALSE))=TRUE,"",VLOOKUP(CONCATENATE($B210,"-",$C210),IN_1A!$B$2:$AA$3000,9,FALSE))</f>
        <v>0</v>
      </c>
      <c r="L210" s="1401">
        <f>IF(ISERROR(VLOOKUP(CONCATENATE($B210,"-",$C210),IN_1A!$B$2:$AA$3000,10,FALSE))=TRUE,"",VLOOKUP(CONCATENATE($B210,"-",$C210),IN_1A!$B$2:$AA$3000,10,FALSE))</f>
        <v>0</v>
      </c>
      <c r="M210" s="1400">
        <f>IF(ISERROR(VLOOKUP(CONCATENATE($B210,"-",$C210),IN_1A!$B$2:$AA$3000,11,FALSE))=TRUE,"",VLOOKUP(CONCATENATE($B210,"-",$C210),IN_1A!$B$2:$AA$3000,11,FALSE))</f>
        <v>0</v>
      </c>
      <c r="N210" s="1401">
        <f>IF(ISERROR(VLOOKUP(CONCATENATE($B210,"-",$C210),IN_1A!$B$2:$AA$3000,12,FALSE))=TRUE,"",VLOOKUP(CONCATENATE($B210,"-",$C210),IN_1A!$B$2:$AA$3000,12,FALSE))</f>
        <v>0</v>
      </c>
      <c r="O210" s="1400">
        <f>IF(ISERROR(VLOOKUP(CONCATENATE($B210,"-",$C210),IN_1A!$B$2:$AA$3000,13,FALSE))=TRUE,"",VLOOKUP(CONCATENATE($B210,"-",$C210),IN_1A!$B$2:$AA$3000,13,FALSE))</f>
        <v>0</v>
      </c>
      <c r="P210" s="1401">
        <f>IF(ISERROR(VLOOKUP(CONCATENATE($B210,"-",$C210),IN_1A!$B$2:$AA$3000,14,FALSE))=TRUE,"",VLOOKUP(CONCATENATE($B210,"-",$C210),IN_1A!$B$2:$AA$3000,14,FALSE))</f>
        <v>0</v>
      </c>
      <c r="Q210" s="497">
        <f t="shared" si="19"/>
        <v>0</v>
      </c>
      <c r="R210" s="498">
        <f t="shared" si="19"/>
        <v>0</v>
      </c>
      <c r="S210" s="163" t="str">
        <f t="shared" si="27"/>
        <v/>
      </c>
    </row>
    <row r="211" spans="1:19" s="2483" customFormat="1" ht="12" customHeight="1" thickBot="1" x14ac:dyDescent="0.3">
      <c r="A211" s="2504" t="s">
        <v>767</v>
      </c>
      <c r="B211" s="2496"/>
      <c r="C211" s="2497"/>
      <c r="D211" s="1340"/>
      <c r="E211" s="2221"/>
      <c r="F211" s="499"/>
      <c r="G211" s="499"/>
      <c r="H211" s="499"/>
      <c r="I211" s="499"/>
      <c r="J211" s="499"/>
      <c r="K211" s="499"/>
      <c r="L211" s="499"/>
      <c r="M211" s="499"/>
      <c r="N211" s="499"/>
      <c r="O211" s="499"/>
      <c r="P211" s="499"/>
      <c r="Q211" s="499"/>
      <c r="R211" s="500"/>
      <c r="S211" s="659" t="str">
        <f t="shared" si="27"/>
        <v/>
      </c>
    </row>
    <row r="212" spans="1:19" s="184" customFormat="1" ht="12" customHeight="1" thickBot="1" x14ac:dyDescent="0.3">
      <c r="A212" s="231" t="s">
        <v>844</v>
      </c>
      <c r="B212" s="239" t="s">
        <v>845</v>
      </c>
      <c r="C212" s="242" t="s">
        <v>848</v>
      </c>
      <c r="D212" s="1341" t="str">
        <f>CONCATENATE(D$149)</f>
        <v/>
      </c>
      <c r="E212" s="1396">
        <f>IF(ISERROR(VLOOKUP(CONCATENATE($B212,"-",$C212),IN_1A!$B$2:$AA$3000,3,FALSE))=TRUE,"",VLOOKUP(CONCATENATE($B212,"-",$C212),IN_1A!$B$2:$AA$3000,3,FALSE))</f>
        <v>0</v>
      </c>
      <c r="F212" s="1397">
        <f>IF(ISERROR(VLOOKUP(CONCATENATE($B212,"-",$C212),IN_1A!$B$2:$AA$3000,4,FALSE))=TRUE,"",VLOOKUP(CONCATENATE($B212,"-",$C212),IN_1A!$B$2:$AA$3000,4,FALSE))</f>
        <v>0</v>
      </c>
      <c r="G212" s="1396">
        <f>IF(ISERROR(VLOOKUP(CONCATENATE($B212,"-",$C212),IN_1A!$B$2:$AA$3000,5,FALSE))=TRUE,"",VLOOKUP(CONCATENATE($B212,"-",$C212),IN_1A!$B$2:$AA$3000,5,FALSE))</f>
        <v>0</v>
      </c>
      <c r="H212" s="1397">
        <f>IF(ISERROR(VLOOKUP(CONCATENATE($B212,"-",$C212),IN_1A!$B$2:$AA$3000,6,FALSE))=TRUE,"",VLOOKUP(CONCATENATE($B212,"-",$C212),IN_1A!$B$2:$AA$3000,6,FALSE))</f>
        <v>0</v>
      </c>
      <c r="I212" s="1396">
        <f>IF(ISERROR(VLOOKUP(CONCATENATE($B212,"-",$C212),IN_1A!$B$2:$AA$3000,7,FALSE))=TRUE,"",VLOOKUP(CONCATENATE($B212,"-",$C212),IN_1A!$B$2:$AA$3000,7,FALSE))</f>
        <v>0</v>
      </c>
      <c r="J212" s="1397">
        <f>IF(ISERROR(VLOOKUP(CONCATENATE($B212,"-",$C212),IN_1A!$B$2:$AA$3000,8,FALSE))=TRUE,"",VLOOKUP(CONCATENATE($B212,"-",$C212),IN_1A!$B$2:$AA$3000,8,FALSE))</f>
        <v>0</v>
      </c>
      <c r="K212" s="1396">
        <f>IF(ISERROR(VLOOKUP(CONCATENATE($B212,"-",$C212),IN_1A!$B$2:$AA$3000,9,FALSE))=TRUE,"",VLOOKUP(CONCATENATE($B212,"-",$C212),IN_1A!$B$2:$AA$3000,9,FALSE))</f>
        <v>0</v>
      </c>
      <c r="L212" s="1397">
        <f>IF(ISERROR(VLOOKUP(CONCATENATE($B212,"-",$C212),IN_1A!$B$2:$AA$3000,10,FALSE))=TRUE,"",VLOOKUP(CONCATENATE($B212,"-",$C212),IN_1A!$B$2:$AA$3000,10,FALSE))</f>
        <v>0</v>
      </c>
      <c r="M212" s="1396">
        <f>IF(ISERROR(VLOOKUP(CONCATENATE($B212,"-",$C212),IN_1A!$B$2:$AA$3000,11,FALSE))=TRUE,"",VLOOKUP(CONCATENATE($B212,"-",$C212),IN_1A!$B$2:$AA$3000,11,FALSE))</f>
        <v>0</v>
      </c>
      <c r="N212" s="1397">
        <f>IF(ISERROR(VLOOKUP(CONCATENATE($B212,"-",$C212),IN_1A!$B$2:$AA$3000,12,FALSE))=TRUE,"",VLOOKUP(CONCATENATE($B212,"-",$C212),IN_1A!$B$2:$AA$3000,12,FALSE))</f>
        <v>0</v>
      </c>
      <c r="O212" s="1396">
        <f>IF(ISERROR(VLOOKUP(CONCATENATE($B212,"-",$C212),IN_1A!$B$2:$AA$3000,13,FALSE))=TRUE,"",VLOOKUP(CONCATENATE($B212,"-",$C212),IN_1A!$B$2:$AA$3000,13,FALSE))</f>
        <v>0</v>
      </c>
      <c r="P212" s="1397">
        <f>IF(ISERROR(VLOOKUP(CONCATENATE($B212,"-",$C212),IN_1A!$B$2:$AA$3000,14,FALSE))=TRUE,"",VLOOKUP(CONCATENATE($B212,"-",$C212),IN_1A!$B$2:$AA$3000,14,FALSE))</f>
        <v>0</v>
      </c>
      <c r="Q212" s="493">
        <f t="shared" si="19"/>
        <v>0</v>
      </c>
      <c r="R212" s="494">
        <f t="shared" si="19"/>
        <v>0</v>
      </c>
      <c r="S212" s="163" t="str">
        <f t="shared" si="27"/>
        <v/>
      </c>
    </row>
    <row r="213" spans="1:19" s="164" customFormat="1" ht="10.75" thickBot="1" x14ac:dyDescent="0.3">
      <c r="A213" s="253" t="s">
        <v>623</v>
      </c>
      <c r="B213" s="254"/>
      <c r="C213" s="255"/>
      <c r="D213" s="1337" t="str">
        <f>CONCATENATE(D$149)</f>
        <v/>
      </c>
      <c r="E213" s="497">
        <f t="shared" ref="E213:R213" si="28">SUM(E149:E212)</f>
        <v>0</v>
      </c>
      <c r="F213" s="498">
        <f t="shared" si="28"/>
        <v>0</v>
      </c>
      <c r="G213" s="497">
        <f t="shared" si="28"/>
        <v>0</v>
      </c>
      <c r="H213" s="498">
        <f t="shared" si="28"/>
        <v>0</v>
      </c>
      <c r="I213" s="497">
        <f t="shared" si="28"/>
        <v>0</v>
      </c>
      <c r="J213" s="498">
        <f t="shared" si="28"/>
        <v>0</v>
      </c>
      <c r="K213" s="497">
        <f t="shared" si="28"/>
        <v>0</v>
      </c>
      <c r="L213" s="498">
        <f t="shared" si="28"/>
        <v>0</v>
      </c>
      <c r="M213" s="497">
        <f t="shared" si="28"/>
        <v>0</v>
      </c>
      <c r="N213" s="498">
        <f t="shared" si="28"/>
        <v>0</v>
      </c>
      <c r="O213" s="497">
        <f t="shared" si="28"/>
        <v>0</v>
      </c>
      <c r="P213" s="498">
        <f t="shared" si="28"/>
        <v>0</v>
      </c>
      <c r="Q213" s="497">
        <f t="shared" si="28"/>
        <v>0</v>
      </c>
      <c r="R213" s="498">
        <f t="shared" si="28"/>
        <v>0</v>
      </c>
      <c r="S213" s="163"/>
    </row>
    <row r="214" spans="1:19" s="184" customFormat="1" ht="12" customHeight="1" x14ac:dyDescent="0.35">
      <c r="A214" s="2663" t="s">
        <v>846</v>
      </c>
      <c r="B214" s="2663"/>
      <c r="C214" s="2663"/>
      <c r="D214" s="2663"/>
      <c r="E214" s="2663"/>
      <c r="F214" s="2663"/>
      <c r="G214" s="2663"/>
      <c r="H214" s="2663"/>
      <c r="I214" s="2663"/>
      <c r="J214" s="2663"/>
      <c r="K214" s="2663"/>
      <c r="L214" s="2663"/>
      <c r="M214" s="2663"/>
      <c r="N214" s="2663"/>
      <c r="O214" s="2663"/>
      <c r="P214" s="2663"/>
      <c r="Q214" s="486"/>
      <c r="R214" s="486"/>
      <c r="S214" s="163" t="str">
        <f>IF(O214&gt;Q214,"ERRORE",IF(P214&gt;R214,"ERRORE",""))</f>
        <v/>
      </c>
    </row>
    <row r="215" spans="1:19" ht="15.9" thickBot="1" x14ac:dyDescent="0.45"/>
    <row r="216" spans="1:19" s="2471" customFormat="1" ht="10.75" thickBot="1" x14ac:dyDescent="0.3">
      <c r="A216" s="2467" t="s">
        <v>754</v>
      </c>
      <c r="B216" s="2468"/>
      <c r="C216" s="2469"/>
      <c r="D216" s="2469"/>
      <c r="E216" s="2231" t="s">
        <v>32</v>
      </c>
      <c r="F216" s="1332" t="s">
        <v>32</v>
      </c>
      <c r="G216" s="1332" t="s">
        <v>32</v>
      </c>
      <c r="H216" s="1332" t="s">
        <v>32</v>
      </c>
      <c r="I216" s="1332" t="s">
        <v>32</v>
      </c>
      <c r="J216" s="1332" t="s">
        <v>32</v>
      </c>
      <c r="K216" s="1332" t="s">
        <v>32</v>
      </c>
      <c r="L216" s="1332" t="s">
        <v>32</v>
      </c>
      <c r="M216" s="1332" t="s">
        <v>32</v>
      </c>
      <c r="N216" s="1332" t="s">
        <v>32</v>
      </c>
      <c r="O216" s="1332" t="s">
        <v>32</v>
      </c>
      <c r="P216" s="1332" t="s">
        <v>32</v>
      </c>
      <c r="Q216" s="1332" t="s">
        <v>32</v>
      </c>
      <c r="R216" s="1333" t="s">
        <v>32</v>
      </c>
      <c r="S216" s="2470"/>
    </row>
    <row r="217" spans="1:19" s="2476" customFormat="1" ht="10" customHeight="1" thickBot="1" x14ac:dyDescent="0.45">
      <c r="A217" s="2472" t="s">
        <v>755</v>
      </c>
      <c r="B217" s="2473"/>
      <c r="C217" s="2474"/>
      <c r="D217" s="2474"/>
      <c r="E217" s="2232"/>
      <c r="F217" s="1334"/>
      <c r="G217" s="1334"/>
      <c r="H217" s="1334"/>
      <c r="I217" s="1334"/>
      <c r="J217" s="1334"/>
      <c r="K217" s="1334"/>
      <c r="L217" s="1334"/>
      <c r="M217" s="1334"/>
      <c r="N217" s="1334"/>
      <c r="O217" s="1334"/>
      <c r="P217" s="1334"/>
      <c r="Q217" s="1334"/>
      <c r="R217" s="1335"/>
      <c r="S217" s="2475"/>
    </row>
    <row r="218" spans="1:19" s="257" customFormat="1" ht="10.75" thickBot="1" x14ac:dyDescent="0.3">
      <c r="A218" s="206" t="s">
        <v>756</v>
      </c>
      <c r="B218" s="207" t="s">
        <v>757</v>
      </c>
      <c r="C218" s="208" t="s">
        <v>849</v>
      </c>
      <c r="D218" s="1350"/>
      <c r="E218" s="1402">
        <f>IF(ISERROR(VLOOKUP(CONCATENATE($B218,"-",$C218),IN_1A!$B$2:$AA$3000,3,FALSE))=TRUE,"",VLOOKUP(CONCATENATE($B218,"-",$C218),IN_1A!$B$2:$AA$3000,3,FALSE))</f>
        <v>0</v>
      </c>
      <c r="F218" s="1403">
        <f>IF(ISERROR(VLOOKUP(CONCATENATE($B218,"-",$C218),IN_1A!$B$2:$AA$3000,4,FALSE))=TRUE,"",VLOOKUP(CONCATENATE($B218,"-",$C218),IN_1A!$B$2:$AA$3000,4,FALSE))</f>
        <v>0</v>
      </c>
      <c r="G218" s="1402">
        <f>IF(ISERROR(VLOOKUP(CONCATENATE($B218,"-",$C218),IN_1A!$B$2:$AA$3000,5,FALSE))=TRUE,"",VLOOKUP(CONCATENATE($B218,"-",$C218),IN_1A!$B$2:$AA$3000,5,FALSE))</f>
        <v>0</v>
      </c>
      <c r="H218" s="1403">
        <f>IF(ISERROR(VLOOKUP(CONCATENATE($B218,"-",$C218),IN_1A!$B$2:$AA$3000,6,FALSE))=TRUE,"",VLOOKUP(CONCATENATE($B218,"-",$C218),IN_1A!$B$2:$AA$3000,6,FALSE))</f>
        <v>0</v>
      </c>
      <c r="I218" s="1402">
        <f>IF(ISERROR(VLOOKUP(CONCATENATE($B218,"-",$C218),IN_1A!$B$2:$AA$3000,7,FALSE))=TRUE,"",VLOOKUP(CONCATENATE($B218,"-",$C218),IN_1A!$B$2:$AA$3000,7,FALSE))</f>
        <v>0</v>
      </c>
      <c r="J218" s="1403">
        <f>IF(ISERROR(VLOOKUP(CONCATENATE($B218,"-",$C218),IN_1A!$B$2:$AA$3000,8,FALSE))=TRUE,"",VLOOKUP(CONCATENATE($B218,"-",$C218),IN_1A!$B$2:$AA$3000,8,FALSE))</f>
        <v>0</v>
      </c>
      <c r="K218" s="1402">
        <f>IF(ISERROR(VLOOKUP(CONCATENATE($B218,"-",$C218),IN_1A!$B$2:$AA$3000,9,FALSE))=TRUE,"",VLOOKUP(CONCATENATE($B218,"-",$C218),IN_1A!$B$2:$AA$3000,9,FALSE))</f>
        <v>0</v>
      </c>
      <c r="L218" s="1403">
        <f>IF(ISERROR(VLOOKUP(CONCATENATE($B218,"-",$C218),IN_1A!$B$2:$AA$3000,10,FALSE))=TRUE,"",VLOOKUP(CONCATENATE($B218,"-",$C218),IN_1A!$B$2:$AA$3000,10,FALSE))</f>
        <v>0</v>
      </c>
      <c r="M218" s="1402">
        <f>IF(ISERROR(VLOOKUP(CONCATENATE($B218,"-",$C218),IN_1A!$B$2:$AA$3000,11,FALSE))=TRUE,"",VLOOKUP(CONCATENATE($B218,"-",$C218),IN_1A!$B$2:$AA$3000,11,FALSE))</f>
        <v>0</v>
      </c>
      <c r="N218" s="1403">
        <f>IF(ISERROR(VLOOKUP(CONCATENATE($B218,"-",$C218),IN_1A!$B$2:$AA$3000,12,FALSE))=TRUE,"",VLOOKUP(CONCATENATE($B218,"-",$C218),IN_1A!$B$2:$AA$3000,12,FALSE))</f>
        <v>0</v>
      </c>
      <c r="O218" s="1402">
        <f>IF(ISERROR(VLOOKUP(CONCATENATE($B218,"-",$C218),IN_1A!$B$2:$AA$3000,13,FALSE))=TRUE,"",VLOOKUP(CONCATENATE($B218,"-",$C218),IN_1A!$B$2:$AA$3000,13,FALSE))</f>
        <v>0</v>
      </c>
      <c r="P218" s="1403">
        <f>IF(ISERROR(VLOOKUP(CONCATENATE($B218,"-",$C218),IN_1A!$B$2:$AA$3000,14,FALSE))=TRUE,"",VLOOKUP(CONCATENATE($B218,"-",$C218),IN_1A!$B$2:$AA$3000,14,FALSE))</f>
        <v>0</v>
      </c>
      <c r="Q218" s="503">
        <f>E218+G218</f>
        <v>0</v>
      </c>
      <c r="R218" s="504">
        <f>F218+H218</f>
        <v>0</v>
      </c>
      <c r="S218" s="256"/>
    </row>
    <row r="219" spans="1:19" s="259" customFormat="1" ht="13.5" customHeight="1" thickBot="1" x14ac:dyDescent="0.45">
      <c r="A219" s="209" t="s">
        <v>759</v>
      </c>
      <c r="B219" s="207" t="s">
        <v>760</v>
      </c>
      <c r="C219" s="210" t="s">
        <v>849</v>
      </c>
      <c r="D219" s="1343" t="str">
        <f>CONCATENATE(D$218)</f>
        <v/>
      </c>
      <c r="E219" s="1404">
        <f>IF(ISERROR(VLOOKUP(CONCATENATE($B219,"-",$C219),IN_1A!$B$2:$AA$3000,3,FALSE))=TRUE,"",VLOOKUP(CONCATENATE($B219,"-",$C219),IN_1A!$B$2:$AA$3000,3,FALSE))</f>
        <v>0</v>
      </c>
      <c r="F219" s="1405">
        <f>IF(ISERROR(VLOOKUP(CONCATENATE($B219,"-",$C219),IN_1A!$B$2:$AA$3000,4,FALSE))=TRUE,"",VLOOKUP(CONCATENATE($B219,"-",$C219),IN_1A!$B$2:$AA$3000,4,FALSE))</f>
        <v>0</v>
      </c>
      <c r="G219" s="1404">
        <f>IF(ISERROR(VLOOKUP(CONCATENATE($B219,"-",$C219),IN_1A!$B$2:$AA$3000,5,FALSE))=TRUE,"",VLOOKUP(CONCATENATE($B219,"-",$C219),IN_1A!$B$2:$AA$3000,5,FALSE))</f>
        <v>0</v>
      </c>
      <c r="H219" s="1405">
        <f>IF(ISERROR(VLOOKUP(CONCATENATE($B219,"-",$C219),IN_1A!$B$2:$AA$3000,6,FALSE))=TRUE,"",VLOOKUP(CONCATENATE($B219,"-",$C219),IN_1A!$B$2:$AA$3000,6,FALSE))</f>
        <v>0</v>
      </c>
      <c r="I219" s="1404">
        <f>IF(ISERROR(VLOOKUP(CONCATENATE($B219,"-",$C219),IN_1A!$B$2:$AA$3000,7,FALSE))=TRUE,"",VLOOKUP(CONCATENATE($B219,"-",$C219),IN_1A!$B$2:$AA$3000,7,FALSE))</f>
        <v>0</v>
      </c>
      <c r="J219" s="1405">
        <f>IF(ISERROR(VLOOKUP(CONCATENATE($B219,"-",$C219),IN_1A!$B$2:$AA$3000,8,FALSE))=TRUE,"",VLOOKUP(CONCATENATE($B219,"-",$C219),IN_1A!$B$2:$AA$3000,8,FALSE))</f>
        <v>0</v>
      </c>
      <c r="K219" s="1404">
        <f>IF(ISERROR(VLOOKUP(CONCATENATE($B219,"-",$C219),IN_1A!$B$2:$AA$3000,9,FALSE))=TRUE,"",VLOOKUP(CONCATENATE($B219,"-",$C219),IN_1A!$B$2:$AA$3000,9,FALSE))</f>
        <v>0</v>
      </c>
      <c r="L219" s="1405">
        <f>IF(ISERROR(VLOOKUP(CONCATENATE($B219,"-",$C219),IN_1A!$B$2:$AA$3000,10,FALSE))=TRUE,"",VLOOKUP(CONCATENATE($B219,"-",$C219),IN_1A!$B$2:$AA$3000,10,FALSE))</f>
        <v>0</v>
      </c>
      <c r="M219" s="1404">
        <f>IF(ISERROR(VLOOKUP(CONCATENATE($B219,"-",$C219),IN_1A!$B$2:$AA$3000,11,FALSE))=TRUE,"",VLOOKUP(CONCATENATE($B219,"-",$C219),IN_1A!$B$2:$AA$3000,11,FALSE))</f>
        <v>0</v>
      </c>
      <c r="N219" s="1405">
        <f>IF(ISERROR(VLOOKUP(CONCATENATE($B219,"-",$C219),IN_1A!$B$2:$AA$3000,12,FALSE))=TRUE,"",VLOOKUP(CONCATENATE($B219,"-",$C219),IN_1A!$B$2:$AA$3000,12,FALSE))</f>
        <v>0</v>
      </c>
      <c r="O219" s="1404">
        <f>IF(ISERROR(VLOOKUP(CONCATENATE($B219,"-",$C219),IN_1A!$B$2:$AA$3000,13,FALSE))=TRUE,"",VLOOKUP(CONCATENATE($B219,"-",$C219),IN_1A!$B$2:$AA$3000,13,FALSE))</f>
        <v>0</v>
      </c>
      <c r="P219" s="1405">
        <f>IF(ISERROR(VLOOKUP(CONCATENATE($B219,"-",$C219),IN_1A!$B$2:$AA$3000,14,FALSE))=TRUE,"",VLOOKUP(CONCATENATE($B219,"-",$C219),IN_1A!$B$2:$AA$3000,14,FALSE))</f>
        <v>0</v>
      </c>
      <c r="Q219" s="505">
        <f t="shared" ref="Q219:R281" si="29">E219+G219</f>
        <v>0</v>
      </c>
      <c r="R219" s="506">
        <f t="shared" si="29"/>
        <v>0</v>
      </c>
      <c r="S219" s="258"/>
    </row>
    <row r="220" spans="1:19" s="257" customFormat="1" ht="12" customHeight="1" thickBot="1" x14ac:dyDescent="0.3">
      <c r="A220" s="211" t="s">
        <v>761</v>
      </c>
      <c r="B220" s="212" t="s">
        <v>762</v>
      </c>
      <c r="C220" s="213" t="s">
        <v>849</v>
      </c>
      <c r="D220" s="1344" t="str">
        <f>CONCATENATE(D$218)</f>
        <v/>
      </c>
      <c r="E220" s="1406">
        <f>IF(ISERROR(VLOOKUP(CONCATENATE($B220,"-",$C220),IN_1A!$B$2:$AA$3000,3,FALSE))=TRUE,"",VLOOKUP(CONCATENATE($B220,"-",$C220),IN_1A!$B$2:$AA$3000,3,FALSE))</f>
        <v>0</v>
      </c>
      <c r="F220" s="1407">
        <f>IF(ISERROR(VLOOKUP(CONCATENATE($B220,"-",$C220),IN_1A!$B$2:$AA$3000,4,FALSE))=TRUE,"",VLOOKUP(CONCATENATE($B220,"-",$C220),IN_1A!$B$2:$AA$3000,4,FALSE))</f>
        <v>0</v>
      </c>
      <c r="G220" s="1406">
        <f>IF(ISERROR(VLOOKUP(CONCATENATE($B220,"-",$C220),IN_1A!$B$2:$AA$3000,5,FALSE))=TRUE,"",VLOOKUP(CONCATENATE($B220,"-",$C220),IN_1A!$B$2:$AA$3000,5,FALSE))</f>
        <v>0</v>
      </c>
      <c r="H220" s="1407">
        <f>IF(ISERROR(VLOOKUP(CONCATENATE($B220,"-",$C220),IN_1A!$B$2:$AA$3000,6,FALSE))=TRUE,"",VLOOKUP(CONCATENATE($B220,"-",$C220),IN_1A!$B$2:$AA$3000,6,FALSE))</f>
        <v>0</v>
      </c>
      <c r="I220" s="1406">
        <f>IF(ISERROR(VLOOKUP(CONCATENATE($B220,"-",$C220),IN_1A!$B$2:$AA$3000,7,FALSE))=TRUE,"",VLOOKUP(CONCATENATE($B220,"-",$C220),IN_1A!$B$2:$AA$3000,7,FALSE))</f>
        <v>0</v>
      </c>
      <c r="J220" s="1407">
        <f>IF(ISERROR(VLOOKUP(CONCATENATE($B220,"-",$C220),IN_1A!$B$2:$AA$3000,8,FALSE))=TRUE,"",VLOOKUP(CONCATENATE($B220,"-",$C220),IN_1A!$B$2:$AA$3000,8,FALSE))</f>
        <v>0</v>
      </c>
      <c r="K220" s="1406">
        <f>IF(ISERROR(VLOOKUP(CONCATENATE($B220,"-",$C220),IN_1A!$B$2:$AA$3000,9,FALSE))=TRUE,"",VLOOKUP(CONCATENATE($B220,"-",$C220),IN_1A!$B$2:$AA$3000,9,FALSE))</f>
        <v>0</v>
      </c>
      <c r="L220" s="1407">
        <f>IF(ISERROR(VLOOKUP(CONCATENATE($B220,"-",$C220),IN_1A!$B$2:$AA$3000,10,FALSE))=TRUE,"",VLOOKUP(CONCATENATE($B220,"-",$C220),IN_1A!$B$2:$AA$3000,10,FALSE))</f>
        <v>0</v>
      </c>
      <c r="M220" s="1406">
        <f>IF(ISERROR(VLOOKUP(CONCATENATE($B220,"-",$C220),IN_1A!$B$2:$AA$3000,11,FALSE))=TRUE,"",VLOOKUP(CONCATENATE($B220,"-",$C220),IN_1A!$B$2:$AA$3000,11,FALSE))</f>
        <v>0</v>
      </c>
      <c r="N220" s="1407">
        <f>IF(ISERROR(VLOOKUP(CONCATENATE($B220,"-",$C220),IN_1A!$B$2:$AA$3000,12,FALSE))=TRUE,"",VLOOKUP(CONCATENATE($B220,"-",$C220),IN_1A!$B$2:$AA$3000,12,FALSE))</f>
        <v>0</v>
      </c>
      <c r="O220" s="1406">
        <f>IF(ISERROR(VLOOKUP(CONCATENATE($B220,"-",$C220),IN_1A!$B$2:$AA$3000,13,FALSE))=TRUE,"",VLOOKUP(CONCATENATE($B220,"-",$C220),IN_1A!$B$2:$AA$3000,13,FALSE))</f>
        <v>0</v>
      </c>
      <c r="P220" s="1407">
        <f>IF(ISERROR(VLOOKUP(CONCATENATE($B220,"-",$C220),IN_1A!$B$2:$AA$3000,14,FALSE))=TRUE,"",VLOOKUP(CONCATENATE($B220,"-",$C220),IN_1A!$B$2:$AA$3000,14,FALSE))</f>
        <v>0</v>
      </c>
      <c r="Q220" s="507">
        <f t="shared" si="29"/>
        <v>0</v>
      </c>
      <c r="R220" s="508">
        <f t="shared" si="29"/>
        <v>0</v>
      </c>
      <c r="S220" s="256" t="str">
        <f>IF(O220&gt;Q220,"ERRORE",IF(P220&gt;R220,"ERRORE",""))</f>
        <v/>
      </c>
    </row>
    <row r="221" spans="1:19" s="2471" customFormat="1" ht="12" customHeight="1" thickBot="1" x14ac:dyDescent="0.3">
      <c r="A221" s="2472" t="s">
        <v>763</v>
      </c>
      <c r="B221" s="2477"/>
      <c r="C221" s="2478"/>
      <c r="D221" s="1345"/>
      <c r="E221" s="2230"/>
      <c r="F221" s="509"/>
      <c r="G221" s="509"/>
      <c r="H221" s="509"/>
      <c r="I221" s="509"/>
      <c r="J221" s="509"/>
      <c r="K221" s="509"/>
      <c r="L221" s="509"/>
      <c r="M221" s="509"/>
      <c r="N221" s="509"/>
      <c r="O221" s="509"/>
      <c r="P221" s="509"/>
      <c r="Q221" s="509"/>
      <c r="R221" s="510"/>
      <c r="S221" s="2470" t="str">
        <f>IF(O221&gt;Q221,"ERRORE",IF(P221&gt;R221,"ERRORE",""))</f>
        <v/>
      </c>
    </row>
    <row r="222" spans="1:19" s="260" customFormat="1" ht="12" customHeight="1" thickBot="1" x14ac:dyDescent="0.3">
      <c r="A222" s="206" t="s">
        <v>756</v>
      </c>
      <c r="B222" s="214" t="s">
        <v>764</v>
      </c>
      <c r="C222" s="215" t="s">
        <v>849</v>
      </c>
      <c r="D222" s="1346" t="str">
        <f>CONCATENATE(D$218)</f>
        <v/>
      </c>
      <c r="E222" s="1402">
        <f>IF(ISERROR(VLOOKUP(CONCATENATE($B222,"-",$C222),IN_1A!$B$2:$AA$3000,3,FALSE))=TRUE,"",VLOOKUP(CONCATENATE($B222,"-",$C222),IN_1A!$B$2:$AA$3000,3,FALSE))</f>
        <v>0</v>
      </c>
      <c r="F222" s="1403">
        <f>IF(ISERROR(VLOOKUP(CONCATENATE($B222,"-",$C222),IN_1A!$B$2:$AA$3000,4,FALSE))=TRUE,"",VLOOKUP(CONCATENATE($B222,"-",$C222),IN_1A!$B$2:$AA$3000,4,FALSE))</f>
        <v>0</v>
      </c>
      <c r="G222" s="1402">
        <f>IF(ISERROR(VLOOKUP(CONCATENATE($B222,"-",$C222),IN_1A!$B$2:$AA$3000,5,FALSE))=TRUE,"",VLOOKUP(CONCATENATE($B222,"-",$C222),IN_1A!$B$2:$AA$3000,5,FALSE))</f>
        <v>0</v>
      </c>
      <c r="H222" s="1403">
        <f>IF(ISERROR(VLOOKUP(CONCATENATE($B222,"-",$C222),IN_1A!$B$2:$AA$3000,6,FALSE))=TRUE,"",VLOOKUP(CONCATENATE($B222,"-",$C222),IN_1A!$B$2:$AA$3000,6,FALSE))</f>
        <v>0</v>
      </c>
      <c r="I222" s="1402">
        <f>IF(ISERROR(VLOOKUP(CONCATENATE($B222,"-",$C222),IN_1A!$B$2:$AA$3000,7,FALSE))=TRUE,"",VLOOKUP(CONCATENATE($B222,"-",$C222),IN_1A!$B$2:$AA$3000,7,FALSE))</f>
        <v>0</v>
      </c>
      <c r="J222" s="1403">
        <f>IF(ISERROR(VLOOKUP(CONCATENATE($B222,"-",$C222),IN_1A!$B$2:$AA$3000,8,FALSE))=TRUE,"",VLOOKUP(CONCATENATE($B222,"-",$C222),IN_1A!$B$2:$AA$3000,8,FALSE))</f>
        <v>0</v>
      </c>
      <c r="K222" s="1402">
        <f>IF(ISERROR(VLOOKUP(CONCATENATE($B222,"-",$C222),IN_1A!$B$2:$AA$3000,9,FALSE))=TRUE,"",VLOOKUP(CONCATENATE($B222,"-",$C222),IN_1A!$B$2:$AA$3000,9,FALSE))</f>
        <v>0</v>
      </c>
      <c r="L222" s="1403">
        <f>IF(ISERROR(VLOOKUP(CONCATENATE($B222,"-",$C222),IN_1A!$B$2:$AA$3000,10,FALSE))=TRUE,"",VLOOKUP(CONCATENATE($B222,"-",$C222),IN_1A!$B$2:$AA$3000,10,FALSE))</f>
        <v>0</v>
      </c>
      <c r="M222" s="1402">
        <f>IF(ISERROR(VLOOKUP(CONCATENATE($B222,"-",$C222),IN_1A!$B$2:$AA$3000,11,FALSE))=TRUE,"",VLOOKUP(CONCATENATE($B222,"-",$C222),IN_1A!$B$2:$AA$3000,11,FALSE))</f>
        <v>0</v>
      </c>
      <c r="N222" s="1403">
        <f>IF(ISERROR(VLOOKUP(CONCATENATE($B222,"-",$C222),IN_1A!$B$2:$AA$3000,12,FALSE))=TRUE,"",VLOOKUP(CONCATENATE($B222,"-",$C222),IN_1A!$B$2:$AA$3000,12,FALSE))</f>
        <v>0</v>
      </c>
      <c r="O222" s="1402">
        <f>IF(ISERROR(VLOOKUP(CONCATENATE($B222,"-",$C222),IN_1A!$B$2:$AA$3000,13,FALSE))=TRUE,"",VLOOKUP(CONCATENATE($B222,"-",$C222),IN_1A!$B$2:$AA$3000,13,FALSE))</f>
        <v>0</v>
      </c>
      <c r="P222" s="1403">
        <f>IF(ISERROR(VLOOKUP(CONCATENATE($B222,"-",$C222),IN_1A!$B$2:$AA$3000,14,FALSE))=TRUE,"",VLOOKUP(CONCATENATE($B222,"-",$C222),IN_1A!$B$2:$AA$3000,14,FALSE))</f>
        <v>0</v>
      </c>
      <c r="Q222" s="503">
        <f t="shared" si="29"/>
        <v>0</v>
      </c>
      <c r="R222" s="504">
        <f t="shared" si="29"/>
        <v>0</v>
      </c>
      <c r="S222" s="256" t="str">
        <f>IF(O222&gt;Q222,"ERRORE",IF(P222&gt;R222,"ERRORE",""))</f>
        <v/>
      </c>
    </row>
    <row r="223" spans="1:19" s="257" customFormat="1" ht="10.75" thickBot="1" x14ac:dyDescent="0.3">
      <c r="A223" s="209" t="s">
        <v>759</v>
      </c>
      <c r="B223" s="207" t="s">
        <v>765</v>
      </c>
      <c r="C223" s="210" t="s">
        <v>849</v>
      </c>
      <c r="D223" s="1343" t="str">
        <f>CONCATENATE(D$218)</f>
        <v/>
      </c>
      <c r="E223" s="1404">
        <f>IF(ISERROR(VLOOKUP(CONCATENATE($B223,"-",$C223),IN_1A!$B$2:$AA$3000,3,FALSE))=TRUE,"",VLOOKUP(CONCATENATE($B223,"-",$C223),IN_1A!$B$2:$AA$3000,3,FALSE))</f>
        <v>0</v>
      </c>
      <c r="F223" s="1405">
        <f>IF(ISERROR(VLOOKUP(CONCATENATE($B223,"-",$C223),IN_1A!$B$2:$AA$3000,4,FALSE))=TRUE,"",VLOOKUP(CONCATENATE($B223,"-",$C223),IN_1A!$B$2:$AA$3000,4,FALSE))</f>
        <v>0</v>
      </c>
      <c r="G223" s="1404">
        <f>IF(ISERROR(VLOOKUP(CONCATENATE($B223,"-",$C223),IN_1A!$B$2:$AA$3000,5,FALSE))=TRUE,"",VLOOKUP(CONCATENATE($B223,"-",$C223),IN_1A!$B$2:$AA$3000,5,FALSE))</f>
        <v>0</v>
      </c>
      <c r="H223" s="1405">
        <f>IF(ISERROR(VLOOKUP(CONCATENATE($B223,"-",$C223),IN_1A!$B$2:$AA$3000,6,FALSE))=TRUE,"",VLOOKUP(CONCATENATE($B223,"-",$C223),IN_1A!$B$2:$AA$3000,6,FALSE))</f>
        <v>0</v>
      </c>
      <c r="I223" s="1404">
        <f>IF(ISERROR(VLOOKUP(CONCATENATE($B223,"-",$C223),IN_1A!$B$2:$AA$3000,7,FALSE))=TRUE,"",VLOOKUP(CONCATENATE($B223,"-",$C223),IN_1A!$B$2:$AA$3000,7,FALSE))</f>
        <v>0</v>
      </c>
      <c r="J223" s="1405">
        <f>IF(ISERROR(VLOOKUP(CONCATENATE($B223,"-",$C223),IN_1A!$B$2:$AA$3000,8,FALSE))=TRUE,"",VLOOKUP(CONCATENATE($B223,"-",$C223),IN_1A!$B$2:$AA$3000,8,FALSE))</f>
        <v>0</v>
      </c>
      <c r="K223" s="1404">
        <f>IF(ISERROR(VLOOKUP(CONCATENATE($B223,"-",$C223),IN_1A!$B$2:$AA$3000,9,FALSE))=TRUE,"",VLOOKUP(CONCATENATE($B223,"-",$C223),IN_1A!$B$2:$AA$3000,9,FALSE))</f>
        <v>0</v>
      </c>
      <c r="L223" s="1405">
        <f>IF(ISERROR(VLOOKUP(CONCATENATE($B223,"-",$C223),IN_1A!$B$2:$AA$3000,10,FALSE))=TRUE,"",VLOOKUP(CONCATENATE($B223,"-",$C223),IN_1A!$B$2:$AA$3000,10,FALSE))</f>
        <v>0</v>
      </c>
      <c r="M223" s="1404">
        <f>IF(ISERROR(VLOOKUP(CONCATENATE($B223,"-",$C223),IN_1A!$B$2:$AA$3000,11,FALSE))=TRUE,"",VLOOKUP(CONCATENATE($B223,"-",$C223),IN_1A!$B$2:$AA$3000,11,FALSE))</f>
        <v>0</v>
      </c>
      <c r="N223" s="1405">
        <f>IF(ISERROR(VLOOKUP(CONCATENATE($B223,"-",$C223),IN_1A!$B$2:$AA$3000,12,FALSE))=TRUE,"",VLOOKUP(CONCATENATE($B223,"-",$C223),IN_1A!$B$2:$AA$3000,12,FALSE))</f>
        <v>0</v>
      </c>
      <c r="O223" s="1404">
        <f>IF(ISERROR(VLOOKUP(CONCATENATE($B223,"-",$C223),IN_1A!$B$2:$AA$3000,13,FALSE))=TRUE,"",VLOOKUP(CONCATENATE($B223,"-",$C223),IN_1A!$B$2:$AA$3000,13,FALSE))</f>
        <v>0</v>
      </c>
      <c r="P223" s="1405">
        <f>IF(ISERROR(VLOOKUP(CONCATENATE($B223,"-",$C223),IN_1A!$B$2:$AA$3000,14,FALSE))=TRUE,"",VLOOKUP(CONCATENATE($B223,"-",$C223),IN_1A!$B$2:$AA$3000,14,FALSE))</f>
        <v>0</v>
      </c>
      <c r="Q223" s="505">
        <f t="shared" si="29"/>
        <v>0</v>
      </c>
      <c r="R223" s="506">
        <f t="shared" si="29"/>
        <v>0</v>
      </c>
      <c r="S223" s="256"/>
    </row>
    <row r="224" spans="1:19" s="260" customFormat="1" ht="12" customHeight="1" thickBot="1" x14ac:dyDescent="0.3">
      <c r="A224" s="211" t="s">
        <v>761</v>
      </c>
      <c r="B224" s="212" t="s">
        <v>766</v>
      </c>
      <c r="C224" s="213" t="s">
        <v>849</v>
      </c>
      <c r="D224" s="1343" t="str">
        <f>CONCATENATE(D$218)</f>
        <v/>
      </c>
      <c r="E224" s="1406">
        <f>IF(ISERROR(VLOOKUP(CONCATENATE($B224,"-",$C224),IN_1A!$B$2:$AA$3000,3,FALSE))=TRUE,"",VLOOKUP(CONCATENATE($B224,"-",$C224),IN_1A!$B$2:$AA$3000,3,FALSE))</f>
        <v>0</v>
      </c>
      <c r="F224" s="1407">
        <f>IF(ISERROR(VLOOKUP(CONCATENATE($B224,"-",$C224),IN_1A!$B$2:$AA$3000,4,FALSE))=TRUE,"",VLOOKUP(CONCATENATE($B224,"-",$C224),IN_1A!$B$2:$AA$3000,4,FALSE))</f>
        <v>0</v>
      </c>
      <c r="G224" s="1406">
        <f>IF(ISERROR(VLOOKUP(CONCATENATE($B224,"-",$C224),IN_1A!$B$2:$AA$3000,5,FALSE))=TRUE,"",VLOOKUP(CONCATENATE($B224,"-",$C224),IN_1A!$B$2:$AA$3000,5,FALSE))</f>
        <v>0</v>
      </c>
      <c r="H224" s="1407">
        <f>IF(ISERROR(VLOOKUP(CONCATENATE($B224,"-",$C224),IN_1A!$B$2:$AA$3000,6,FALSE))=TRUE,"",VLOOKUP(CONCATENATE($B224,"-",$C224),IN_1A!$B$2:$AA$3000,6,FALSE))</f>
        <v>0</v>
      </c>
      <c r="I224" s="1406">
        <f>IF(ISERROR(VLOOKUP(CONCATENATE($B224,"-",$C224),IN_1A!$B$2:$AA$3000,7,FALSE))=TRUE,"",VLOOKUP(CONCATENATE($B224,"-",$C224),IN_1A!$B$2:$AA$3000,7,FALSE))</f>
        <v>0</v>
      </c>
      <c r="J224" s="1407">
        <f>IF(ISERROR(VLOOKUP(CONCATENATE($B224,"-",$C224),IN_1A!$B$2:$AA$3000,8,FALSE))=TRUE,"",VLOOKUP(CONCATENATE($B224,"-",$C224),IN_1A!$B$2:$AA$3000,8,FALSE))</f>
        <v>0</v>
      </c>
      <c r="K224" s="1406">
        <f>IF(ISERROR(VLOOKUP(CONCATENATE($B224,"-",$C224),IN_1A!$B$2:$AA$3000,9,FALSE))=TRUE,"",VLOOKUP(CONCATENATE($B224,"-",$C224),IN_1A!$B$2:$AA$3000,9,FALSE))</f>
        <v>0</v>
      </c>
      <c r="L224" s="1407">
        <f>IF(ISERROR(VLOOKUP(CONCATENATE($B224,"-",$C224),IN_1A!$B$2:$AA$3000,10,FALSE))=TRUE,"",VLOOKUP(CONCATENATE($B224,"-",$C224),IN_1A!$B$2:$AA$3000,10,FALSE))</f>
        <v>0</v>
      </c>
      <c r="M224" s="1406">
        <f>IF(ISERROR(VLOOKUP(CONCATENATE($B224,"-",$C224),IN_1A!$B$2:$AA$3000,11,FALSE))=TRUE,"",VLOOKUP(CONCATENATE($B224,"-",$C224),IN_1A!$B$2:$AA$3000,11,FALSE))</f>
        <v>0</v>
      </c>
      <c r="N224" s="1407">
        <f>IF(ISERROR(VLOOKUP(CONCATENATE($B224,"-",$C224),IN_1A!$B$2:$AA$3000,12,FALSE))=TRUE,"",VLOOKUP(CONCATENATE($B224,"-",$C224),IN_1A!$B$2:$AA$3000,12,FALSE))</f>
        <v>0</v>
      </c>
      <c r="O224" s="1406">
        <f>IF(ISERROR(VLOOKUP(CONCATENATE($B224,"-",$C224),IN_1A!$B$2:$AA$3000,13,FALSE))=TRUE,"",VLOOKUP(CONCATENATE($B224,"-",$C224),IN_1A!$B$2:$AA$3000,13,FALSE))</f>
        <v>0</v>
      </c>
      <c r="P224" s="1407">
        <f>IF(ISERROR(VLOOKUP(CONCATENATE($B224,"-",$C224),IN_1A!$B$2:$AA$3000,14,FALSE))=TRUE,"",VLOOKUP(CONCATENATE($B224,"-",$C224),IN_1A!$B$2:$AA$3000,14,FALSE))</f>
        <v>0</v>
      </c>
      <c r="Q224" s="507">
        <f t="shared" si="29"/>
        <v>0</v>
      </c>
      <c r="R224" s="508">
        <f t="shared" si="29"/>
        <v>0</v>
      </c>
      <c r="S224" s="256" t="str">
        <f>IF(O224&gt;Q224,"ERRORE",IF(P224&gt;R224,"ERRORE",""))</f>
        <v/>
      </c>
    </row>
    <row r="225" spans="1:19" s="2505" customFormat="1" ht="12" customHeight="1" thickBot="1" x14ac:dyDescent="0.3">
      <c r="A225" s="2480" t="s">
        <v>767</v>
      </c>
      <c r="B225" s="2481"/>
      <c r="C225" s="2482"/>
      <c r="D225" s="1347"/>
      <c r="E225" s="2229"/>
      <c r="F225" s="509"/>
      <c r="G225" s="509"/>
      <c r="H225" s="509"/>
      <c r="I225" s="509"/>
      <c r="J225" s="509"/>
      <c r="K225" s="509"/>
      <c r="L225" s="509"/>
      <c r="M225" s="509"/>
      <c r="N225" s="509"/>
      <c r="O225" s="509"/>
      <c r="P225" s="509"/>
      <c r="Q225" s="509"/>
      <c r="R225" s="510"/>
      <c r="S225" s="2470" t="str">
        <f>IF(O225&gt;Q225,"ERRORE",IF(P225&gt;R225,"ERRORE",""))</f>
        <v/>
      </c>
    </row>
    <row r="226" spans="1:19" s="260" customFormat="1" ht="12" customHeight="1" thickBot="1" x14ac:dyDescent="0.3">
      <c r="A226" s="206" t="s">
        <v>768</v>
      </c>
      <c r="B226" s="214" t="s">
        <v>769</v>
      </c>
      <c r="C226" s="215" t="s">
        <v>849</v>
      </c>
      <c r="D226" s="1343" t="str">
        <f>CONCATENATE(D$218)</f>
        <v/>
      </c>
      <c r="E226" s="1402">
        <f>IF(ISERROR(VLOOKUP(CONCATENATE($B226,"-",$C226),IN_1A!$B$2:$AA$3000,3,FALSE))=TRUE,"",VLOOKUP(CONCATENATE($B226,"-",$C226),IN_1A!$B$2:$AA$3000,3,FALSE))</f>
        <v>0</v>
      </c>
      <c r="F226" s="1403">
        <f>IF(ISERROR(VLOOKUP(CONCATENATE($B226,"-",$C226),IN_1A!$B$2:$AA$3000,4,FALSE))=TRUE,"",VLOOKUP(CONCATENATE($B226,"-",$C226),IN_1A!$B$2:$AA$3000,4,FALSE))</f>
        <v>0</v>
      </c>
      <c r="G226" s="1402">
        <f>IF(ISERROR(VLOOKUP(CONCATENATE($B226,"-",$C226),IN_1A!$B$2:$AA$3000,5,FALSE))=TRUE,"",VLOOKUP(CONCATENATE($B226,"-",$C226),IN_1A!$B$2:$AA$3000,5,FALSE))</f>
        <v>0</v>
      </c>
      <c r="H226" s="1403">
        <f>IF(ISERROR(VLOOKUP(CONCATENATE($B226,"-",$C226),IN_1A!$B$2:$AA$3000,6,FALSE))=TRUE,"",VLOOKUP(CONCATENATE($B226,"-",$C226),IN_1A!$B$2:$AA$3000,6,FALSE))</f>
        <v>0</v>
      </c>
      <c r="I226" s="1402">
        <f>IF(ISERROR(VLOOKUP(CONCATENATE($B226,"-",$C226),IN_1A!$B$2:$AA$3000,7,FALSE))=TRUE,"",VLOOKUP(CONCATENATE($B226,"-",$C226),IN_1A!$B$2:$AA$3000,7,FALSE))</f>
        <v>0</v>
      </c>
      <c r="J226" s="1403">
        <f>IF(ISERROR(VLOOKUP(CONCATENATE($B226,"-",$C226),IN_1A!$B$2:$AA$3000,8,FALSE))=TRUE,"",VLOOKUP(CONCATENATE($B226,"-",$C226),IN_1A!$B$2:$AA$3000,8,FALSE))</f>
        <v>0</v>
      </c>
      <c r="K226" s="1402">
        <f>IF(ISERROR(VLOOKUP(CONCATENATE($B226,"-",$C226),IN_1A!$B$2:$AA$3000,9,FALSE))=TRUE,"",VLOOKUP(CONCATENATE($B226,"-",$C226),IN_1A!$B$2:$AA$3000,9,FALSE))</f>
        <v>0</v>
      </c>
      <c r="L226" s="1403">
        <f>IF(ISERROR(VLOOKUP(CONCATENATE($B226,"-",$C226),IN_1A!$B$2:$AA$3000,10,FALSE))=TRUE,"",VLOOKUP(CONCATENATE($B226,"-",$C226),IN_1A!$B$2:$AA$3000,10,FALSE))</f>
        <v>0</v>
      </c>
      <c r="M226" s="1402">
        <f>IF(ISERROR(VLOOKUP(CONCATENATE($B226,"-",$C226),IN_1A!$B$2:$AA$3000,11,FALSE))=TRUE,"",VLOOKUP(CONCATENATE($B226,"-",$C226),IN_1A!$B$2:$AA$3000,11,FALSE))</f>
        <v>0</v>
      </c>
      <c r="N226" s="1403">
        <f>IF(ISERROR(VLOOKUP(CONCATENATE($B226,"-",$C226),IN_1A!$B$2:$AA$3000,12,FALSE))=TRUE,"",VLOOKUP(CONCATENATE($B226,"-",$C226),IN_1A!$B$2:$AA$3000,12,FALSE))</f>
        <v>0</v>
      </c>
      <c r="O226" s="1402">
        <f>IF(ISERROR(VLOOKUP(CONCATENATE($B226,"-",$C226),IN_1A!$B$2:$AA$3000,13,FALSE))=TRUE,"",VLOOKUP(CONCATENATE($B226,"-",$C226),IN_1A!$B$2:$AA$3000,13,FALSE))</f>
        <v>0</v>
      </c>
      <c r="P226" s="1403">
        <f>IF(ISERROR(VLOOKUP(CONCATENATE($B226,"-",$C226),IN_1A!$B$2:$AA$3000,14,FALSE))=TRUE,"",VLOOKUP(CONCATENATE($B226,"-",$C226),IN_1A!$B$2:$AA$3000,14,FALSE))</f>
        <v>0</v>
      </c>
      <c r="Q226" s="503">
        <f t="shared" si="29"/>
        <v>0</v>
      </c>
      <c r="R226" s="504">
        <f t="shared" si="29"/>
        <v>0</v>
      </c>
      <c r="S226" s="256" t="str">
        <f>IF(O226&gt;Q226,"ERRORE",IF(P226&gt;R226,"ERRORE",""))</f>
        <v/>
      </c>
    </row>
    <row r="227" spans="1:19" s="257" customFormat="1" ht="10.75" thickBot="1" x14ac:dyDescent="0.3">
      <c r="A227" s="209" t="s">
        <v>770</v>
      </c>
      <c r="B227" s="207" t="s">
        <v>771</v>
      </c>
      <c r="C227" s="210" t="s">
        <v>849</v>
      </c>
      <c r="D227" s="1343" t="str">
        <f>CONCATENATE(D$218)</f>
        <v/>
      </c>
      <c r="E227" s="1404">
        <f>IF(ISERROR(VLOOKUP(CONCATENATE($B227,"-",$C227),IN_1A!$B$2:$AA$3000,3,FALSE))=TRUE,"",VLOOKUP(CONCATENATE($B227,"-",$C227),IN_1A!$B$2:$AA$3000,3,FALSE))</f>
        <v>0</v>
      </c>
      <c r="F227" s="1405">
        <f>IF(ISERROR(VLOOKUP(CONCATENATE($B227,"-",$C227),IN_1A!$B$2:$AA$3000,4,FALSE))=TRUE,"",VLOOKUP(CONCATENATE($B227,"-",$C227),IN_1A!$B$2:$AA$3000,4,FALSE))</f>
        <v>0</v>
      </c>
      <c r="G227" s="1404">
        <f>IF(ISERROR(VLOOKUP(CONCATENATE($B227,"-",$C227),IN_1A!$B$2:$AA$3000,5,FALSE))=TRUE,"",VLOOKUP(CONCATENATE($B227,"-",$C227),IN_1A!$B$2:$AA$3000,5,FALSE))</f>
        <v>0</v>
      </c>
      <c r="H227" s="1405">
        <f>IF(ISERROR(VLOOKUP(CONCATENATE($B227,"-",$C227),IN_1A!$B$2:$AA$3000,6,FALSE))=TRUE,"",VLOOKUP(CONCATENATE($B227,"-",$C227),IN_1A!$B$2:$AA$3000,6,FALSE))</f>
        <v>0</v>
      </c>
      <c r="I227" s="1404">
        <f>IF(ISERROR(VLOOKUP(CONCATENATE($B227,"-",$C227),IN_1A!$B$2:$AA$3000,7,FALSE))=TRUE,"",VLOOKUP(CONCATENATE($B227,"-",$C227),IN_1A!$B$2:$AA$3000,7,FALSE))</f>
        <v>0</v>
      </c>
      <c r="J227" s="1405">
        <f>IF(ISERROR(VLOOKUP(CONCATENATE($B227,"-",$C227),IN_1A!$B$2:$AA$3000,8,FALSE))=TRUE,"",VLOOKUP(CONCATENATE($B227,"-",$C227),IN_1A!$B$2:$AA$3000,8,FALSE))</f>
        <v>0</v>
      </c>
      <c r="K227" s="1404">
        <f>IF(ISERROR(VLOOKUP(CONCATENATE($B227,"-",$C227),IN_1A!$B$2:$AA$3000,9,FALSE))=TRUE,"",VLOOKUP(CONCATENATE($B227,"-",$C227),IN_1A!$B$2:$AA$3000,9,FALSE))</f>
        <v>0</v>
      </c>
      <c r="L227" s="1405">
        <f>IF(ISERROR(VLOOKUP(CONCATENATE($B227,"-",$C227),IN_1A!$B$2:$AA$3000,10,FALSE))=TRUE,"",VLOOKUP(CONCATENATE($B227,"-",$C227),IN_1A!$B$2:$AA$3000,10,FALSE))</f>
        <v>0</v>
      </c>
      <c r="M227" s="1404">
        <f>IF(ISERROR(VLOOKUP(CONCATENATE($B227,"-",$C227),IN_1A!$B$2:$AA$3000,11,FALSE))=TRUE,"",VLOOKUP(CONCATENATE($B227,"-",$C227),IN_1A!$B$2:$AA$3000,11,FALSE))</f>
        <v>0</v>
      </c>
      <c r="N227" s="1405">
        <f>IF(ISERROR(VLOOKUP(CONCATENATE($B227,"-",$C227),IN_1A!$B$2:$AA$3000,12,FALSE))=TRUE,"",VLOOKUP(CONCATENATE($B227,"-",$C227),IN_1A!$B$2:$AA$3000,12,FALSE))</f>
        <v>0</v>
      </c>
      <c r="O227" s="1404">
        <f>IF(ISERROR(VLOOKUP(CONCATENATE($B227,"-",$C227),IN_1A!$B$2:$AA$3000,13,FALSE))=TRUE,"",VLOOKUP(CONCATENATE($B227,"-",$C227),IN_1A!$B$2:$AA$3000,13,FALSE))</f>
        <v>0</v>
      </c>
      <c r="P227" s="1405">
        <f>IF(ISERROR(VLOOKUP(CONCATENATE($B227,"-",$C227),IN_1A!$B$2:$AA$3000,14,FALSE))=TRUE,"",VLOOKUP(CONCATENATE($B227,"-",$C227),IN_1A!$B$2:$AA$3000,14,FALSE))</f>
        <v>0</v>
      </c>
      <c r="Q227" s="505">
        <f t="shared" si="29"/>
        <v>0</v>
      </c>
      <c r="R227" s="506">
        <f t="shared" si="29"/>
        <v>0</v>
      </c>
      <c r="S227" s="256"/>
    </row>
    <row r="228" spans="1:19" s="260" customFormat="1" ht="12" customHeight="1" thickBot="1" x14ac:dyDescent="0.3">
      <c r="A228" s="209" t="s">
        <v>772</v>
      </c>
      <c r="B228" s="207" t="s">
        <v>773</v>
      </c>
      <c r="C228" s="210" t="s">
        <v>849</v>
      </c>
      <c r="D228" s="1344" t="str">
        <f>CONCATENATE(D$218)</f>
        <v/>
      </c>
      <c r="E228" s="1406">
        <f>IF(ISERROR(VLOOKUP(CONCATENATE($B228,"-",$C228),IN_1A!$B$2:$AA$3000,3,FALSE))=TRUE,"",VLOOKUP(CONCATENATE($B228,"-",$C228),IN_1A!$B$2:$AA$3000,3,FALSE))</f>
        <v>0</v>
      </c>
      <c r="F228" s="1407">
        <f>IF(ISERROR(VLOOKUP(CONCATENATE($B228,"-",$C228),IN_1A!$B$2:$AA$3000,4,FALSE))=TRUE,"",VLOOKUP(CONCATENATE($B228,"-",$C228),IN_1A!$B$2:$AA$3000,4,FALSE))</f>
        <v>0</v>
      </c>
      <c r="G228" s="1406">
        <f>IF(ISERROR(VLOOKUP(CONCATENATE($B228,"-",$C228),IN_1A!$B$2:$AA$3000,5,FALSE))=TRUE,"",VLOOKUP(CONCATENATE($B228,"-",$C228),IN_1A!$B$2:$AA$3000,5,FALSE))</f>
        <v>0</v>
      </c>
      <c r="H228" s="1407">
        <f>IF(ISERROR(VLOOKUP(CONCATENATE($B228,"-",$C228),IN_1A!$B$2:$AA$3000,6,FALSE))=TRUE,"",VLOOKUP(CONCATENATE($B228,"-",$C228),IN_1A!$B$2:$AA$3000,6,FALSE))</f>
        <v>0</v>
      </c>
      <c r="I228" s="1406">
        <f>IF(ISERROR(VLOOKUP(CONCATENATE($B228,"-",$C228),IN_1A!$B$2:$AA$3000,7,FALSE))=TRUE,"",VLOOKUP(CONCATENATE($B228,"-",$C228),IN_1A!$B$2:$AA$3000,7,FALSE))</f>
        <v>0</v>
      </c>
      <c r="J228" s="1407">
        <f>IF(ISERROR(VLOOKUP(CONCATENATE($B228,"-",$C228),IN_1A!$B$2:$AA$3000,8,FALSE))=TRUE,"",VLOOKUP(CONCATENATE($B228,"-",$C228),IN_1A!$B$2:$AA$3000,8,FALSE))</f>
        <v>0</v>
      </c>
      <c r="K228" s="1406">
        <f>IF(ISERROR(VLOOKUP(CONCATENATE($B228,"-",$C228),IN_1A!$B$2:$AA$3000,9,FALSE))=TRUE,"",VLOOKUP(CONCATENATE($B228,"-",$C228),IN_1A!$B$2:$AA$3000,9,FALSE))</f>
        <v>0</v>
      </c>
      <c r="L228" s="1407">
        <f>IF(ISERROR(VLOOKUP(CONCATENATE($B228,"-",$C228),IN_1A!$B$2:$AA$3000,10,FALSE))=TRUE,"",VLOOKUP(CONCATENATE($B228,"-",$C228),IN_1A!$B$2:$AA$3000,10,FALSE))</f>
        <v>0</v>
      </c>
      <c r="M228" s="1406">
        <f>IF(ISERROR(VLOOKUP(CONCATENATE($B228,"-",$C228),IN_1A!$B$2:$AA$3000,11,FALSE))=TRUE,"",VLOOKUP(CONCATENATE($B228,"-",$C228),IN_1A!$B$2:$AA$3000,11,FALSE))</f>
        <v>0</v>
      </c>
      <c r="N228" s="1407">
        <f>IF(ISERROR(VLOOKUP(CONCATENATE($B228,"-",$C228),IN_1A!$B$2:$AA$3000,12,FALSE))=TRUE,"",VLOOKUP(CONCATENATE($B228,"-",$C228),IN_1A!$B$2:$AA$3000,12,FALSE))</f>
        <v>0</v>
      </c>
      <c r="O228" s="1406">
        <f>IF(ISERROR(VLOOKUP(CONCATENATE($B228,"-",$C228),IN_1A!$B$2:$AA$3000,13,FALSE))=TRUE,"",VLOOKUP(CONCATENATE($B228,"-",$C228),IN_1A!$B$2:$AA$3000,13,FALSE))</f>
        <v>0</v>
      </c>
      <c r="P228" s="1407">
        <f>IF(ISERROR(VLOOKUP(CONCATENATE($B228,"-",$C228),IN_1A!$B$2:$AA$3000,14,FALSE))=TRUE,"",VLOOKUP(CONCATENATE($B228,"-",$C228),IN_1A!$B$2:$AA$3000,14,FALSE))</f>
        <v>0</v>
      </c>
      <c r="Q228" s="507">
        <f t="shared" si="29"/>
        <v>0</v>
      </c>
      <c r="R228" s="508">
        <f t="shared" si="29"/>
        <v>0</v>
      </c>
      <c r="S228" s="256" t="str">
        <f>IF(O228&gt;Q228,"ERRORE",IF(P228&gt;R228,"ERRORE",""))</f>
        <v/>
      </c>
    </row>
    <row r="229" spans="1:19" s="2505" customFormat="1" ht="12" customHeight="1" thickBot="1" x14ac:dyDescent="0.3">
      <c r="A229" s="2484" t="s">
        <v>774</v>
      </c>
      <c r="B229" s="2485"/>
      <c r="C229" s="2486"/>
      <c r="D229" s="1348"/>
      <c r="E229" s="2228"/>
      <c r="F229" s="509"/>
      <c r="G229" s="509"/>
      <c r="H229" s="509"/>
      <c r="I229" s="509"/>
      <c r="J229" s="509"/>
      <c r="K229" s="509"/>
      <c r="L229" s="509"/>
      <c r="M229" s="509"/>
      <c r="N229" s="509"/>
      <c r="O229" s="509"/>
      <c r="P229" s="509"/>
      <c r="Q229" s="509"/>
      <c r="R229" s="510"/>
      <c r="S229" s="2470" t="str">
        <f>IF(O229&gt;Q229,"ERRORE",IF(P229&gt;R229,"ERRORE",""))</f>
        <v/>
      </c>
    </row>
    <row r="230" spans="1:19" s="2505" customFormat="1" ht="12" customHeight="1" thickBot="1" x14ac:dyDescent="0.3">
      <c r="A230" s="2472" t="s">
        <v>755</v>
      </c>
      <c r="B230" s="2481"/>
      <c r="C230" s="2482"/>
      <c r="D230" s="1349"/>
      <c r="E230" s="2227"/>
      <c r="F230" s="509"/>
      <c r="G230" s="509"/>
      <c r="H230" s="509"/>
      <c r="I230" s="509"/>
      <c r="J230" s="509"/>
      <c r="K230" s="509"/>
      <c r="L230" s="509"/>
      <c r="M230" s="509"/>
      <c r="N230" s="509"/>
      <c r="O230" s="509"/>
      <c r="P230" s="509"/>
      <c r="Q230" s="509"/>
      <c r="R230" s="510"/>
      <c r="S230" s="2470" t="str">
        <f>IF(O230&gt;Q230,"ERRORE",IF(P230&gt;R230,"ERRORE",""))</f>
        <v/>
      </c>
    </row>
    <row r="231" spans="1:19" s="257" customFormat="1" ht="10.75" thickBot="1" x14ac:dyDescent="0.3">
      <c r="A231" s="209" t="s">
        <v>775</v>
      </c>
      <c r="B231" s="214" t="s">
        <v>776</v>
      </c>
      <c r="C231" s="215" t="s">
        <v>849</v>
      </c>
      <c r="D231" s="1346" t="str">
        <f t="shared" ref="D231:D243" si="30">CONCATENATE(D$218)</f>
        <v/>
      </c>
      <c r="E231" s="1402">
        <f>IF(ISERROR(VLOOKUP(CONCATENATE($B231,"-",$C231),IN_1A!$B$2:$AA$3000,3,FALSE))=TRUE,"",VLOOKUP(CONCATENATE($B231,"-",$C231),IN_1A!$B$2:$AA$3000,3,FALSE))</f>
        <v>0</v>
      </c>
      <c r="F231" s="1403">
        <f>IF(ISERROR(VLOOKUP(CONCATENATE($B231,"-",$C231),IN_1A!$B$2:$AA$3000,4,FALSE))=TRUE,"",VLOOKUP(CONCATENATE($B231,"-",$C231),IN_1A!$B$2:$AA$3000,4,FALSE))</f>
        <v>0</v>
      </c>
      <c r="G231" s="1402">
        <f>IF(ISERROR(VLOOKUP(CONCATENATE($B231,"-",$C231),IN_1A!$B$2:$AA$3000,5,FALSE))=TRUE,"",VLOOKUP(CONCATENATE($B231,"-",$C231),IN_1A!$B$2:$AA$3000,5,FALSE))</f>
        <v>0</v>
      </c>
      <c r="H231" s="1403">
        <f>IF(ISERROR(VLOOKUP(CONCATENATE($B231,"-",$C231),IN_1A!$B$2:$AA$3000,6,FALSE))=TRUE,"",VLOOKUP(CONCATENATE($B231,"-",$C231),IN_1A!$B$2:$AA$3000,6,FALSE))</f>
        <v>0</v>
      </c>
      <c r="I231" s="1402">
        <f>IF(ISERROR(VLOOKUP(CONCATENATE($B231,"-",$C231),IN_1A!$B$2:$AA$3000,7,FALSE))=TRUE,"",VLOOKUP(CONCATENATE($B231,"-",$C231),IN_1A!$B$2:$AA$3000,7,FALSE))</f>
        <v>0</v>
      </c>
      <c r="J231" s="1403">
        <f>IF(ISERROR(VLOOKUP(CONCATENATE($B231,"-",$C231),IN_1A!$B$2:$AA$3000,8,FALSE))=TRUE,"",VLOOKUP(CONCATENATE($B231,"-",$C231),IN_1A!$B$2:$AA$3000,8,FALSE))</f>
        <v>0</v>
      </c>
      <c r="K231" s="1402">
        <f>IF(ISERROR(VLOOKUP(CONCATENATE($B231,"-",$C231),IN_1A!$B$2:$AA$3000,9,FALSE))=TRUE,"",VLOOKUP(CONCATENATE($B231,"-",$C231),IN_1A!$B$2:$AA$3000,9,FALSE))</f>
        <v>0</v>
      </c>
      <c r="L231" s="1403">
        <f>IF(ISERROR(VLOOKUP(CONCATENATE($B231,"-",$C231),IN_1A!$B$2:$AA$3000,10,FALSE))=TRUE,"",VLOOKUP(CONCATENATE($B231,"-",$C231),IN_1A!$B$2:$AA$3000,10,FALSE))</f>
        <v>0</v>
      </c>
      <c r="M231" s="1402">
        <f>IF(ISERROR(VLOOKUP(CONCATENATE($B231,"-",$C231),IN_1A!$B$2:$AA$3000,11,FALSE))=TRUE,"",VLOOKUP(CONCATENATE($B231,"-",$C231),IN_1A!$B$2:$AA$3000,11,FALSE))</f>
        <v>0</v>
      </c>
      <c r="N231" s="1403">
        <f>IF(ISERROR(VLOOKUP(CONCATENATE($B231,"-",$C231),IN_1A!$B$2:$AA$3000,12,FALSE))=TRUE,"",VLOOKUP(CONCATENATE($B231,"-",$C231),IN_1A!$B$2:$AA$3000,12,FALSE))</f>
        <v>0</v>
      </c>
      <c r="O231" s="1402">
        <f>IF(ISERROR(VLOOKUP(CONCATENATE($B231,"-",$C231),IN_1A!$B$2:$AA$3000,13,FALSE))=TRUE,"",VLOOKUP(CONCATENATE($B231,"-",$C231),IN_1A!$B$2:$AA$3000,13,FALSE))</f>
        <v>0</v>
      </c>
      <c r="P231" s="1403">
        <f>IF(ISERROR(VLOOKUP(CONCATENATE($B231,"-",$C231),IN_1A!$B$2:$AA$3000,14,FALSE))=TRUE,"",VLOOKUP(CONCATENATE($B231,"-",$C231),IN_1A!$B$2:$AA$3000,14,FALSE))</f>
        <v>0</v>
      </c>
      <c r="Q231" s="503">
        <f t="shared" si="29"/>
        <v>0</v>
      </c>
      <c r="R231" s="504">
        <f t="shared" si="29"/>
        <v>0</v>
      </c>
      <c r="S231" s="256"/>
    </row>
    <row r="232" spans="1:19" s="257" customFormat="1" ht="10.75" thickBot="1" x14ac:dyDescent="0.3">
      <c r="A232" s="209" t="s">
        <v>777</v>
      </c>
      <c r="B232" s="218" t="s">
        <v>778</v>
      </c>
      <c r="C232" s="208" t="s">
        <v>849</v>
      </c>
      <c r="D232" s="1343" t="str">
        <f t="shared" si="30"/>
        <v/>
      </c>
      <c r="E232" s="1404">
        <f>IF(ISERROR(VLOOKUP(CONCATENATE($B232,"-",$C232),IN_1A!$B$2:$AA$3000,3,FALSE))=TRUE,"",VLOOKUP(CONCATENATE($B232,"-",$C232),IN_1A!$B$2:$AA$3000,3,FALSE))</f>
        <v>0</v>
      </c>
      <c r="F232" s="1405">
        <f>IF(ISERROR(VLOOKUP(CONCATENATE($B232,"-",$C232),IN_1A!$B$2:$AA$3000,4,FALSE))=TRUE,"",VLOOKUP(CONCATENATE($B232,"-",$C232),IN_1A!$B$2:$AA$3000,4,FALSE))</f>
        <v>0</v>
      </c>
      <c r="G232" s="1404">
        <f>IF(ISERROR(VLOOKUP(CONCATENATE($B232,"-",$C232),IN_1A!$B$2:$AA$3000,5,FALSE))=TRUE,"",VLOOKUP(CONCATENATE($B232,"-",$C232),IN_1A!$B$2:$AA$3000,5,FALSE))</f>
        <v>0</v>
      </c>
      <c r="H232" s="1405">
        <f>IF(ISERROR(VLOOKUP(CONCATENATE($B232,"-",$C232),IN_1A!$B$2:$AA$3000,6,FALSE))=TRUE,"",VLOOKUP(CONCATENATE($B232,"-",$C232),IN_1A!$B$2:$AA$3000,6,FALSE))</f>
        <v>0</v>
      </c>
      <c r="I232" s="1404">
        <f>IF(ISERROR(VLOOKUP(CONCATENATE($B232,"-",$C232),IN_1A!$B$2:$AA$3000,7,FALSE))=TRUE,"",VLOOKUP(CONCATENATE($B232,"-",$C232),IN_1A!$B$2:$AA$3000,7,FALSE))</f>
        <v>0</v>
      </c>
      <c r="J232" s="1405">
        <f>IF(ISERROR(VLOOKUP(CONCATENATE($B232,"-",$C232),IN_1A!$B$2:$AA$3000,8,FALSE))=TRUE,"",VLOOKUP(CONCATENATE($B232,"-",$C232),IN_1A!$B$2:$AA$3000,8,FALSE))</f>
        <v>0</v>
      </c>
      <c r="K232" s="1404">
        <f>IF(ISERROR(VLOOKUP(CONCATENATE($B232,"-",$C232),IN_1A!$B$2:$AA$3000,9,FALSE))=TRUE,"",VLOOKUP(CONCATENATE($B232,"-",$C232),IN_1A!$B$2:$AA$3000,9,FALSE))</f>
        <v>0</v>
      </c>
      <c r="L232" s="1405">
        <f>IF(ISERROR(VLOOKUP(CONCATENATE($B232,"-",$C232),IN_1A!$B$2:$AA$3000,10,FALSE))=TRUE,"",VLOOKUP(CONCATENATE($B232,"-",$C232),IN_1A!$B$2:$AA$3000,10,FALSE))</f>
        <v>0</v>
      </c>
      <c r="M232" s="1404">
        <f>IF(ISERROR(VLOOKUP(CONCATENATE($B232,"-",$C232),IN_1A!$B$2:$AA$3000,11,FALSE))=TRUE,"",VLOOKUP(CONCATENATE($B232,"-",$C232),IN_1A!$B$2:$AA$3000,11,FALSE))</f>
        <v>0</v>
      </c>
      <c r="N232" s="1405">
        <f>IF(ISERROR(VLOOKUP(CONCATENATE($B232,"-",$C232),IN_1A!$B$2:$AA$3000,12,FALSE))=TRUE,"",VLOOKUP(CONCATENATE($B232,"-",$C232),IN_1A!$B$2:$AA$3000,12,FALSE))</f>
        <v>0</v>
      </c>
      <c r="O232" s="1404">
        <f>IF(ISERROR(VLOOKUP(CONCATENATE($B232,"-",$C232),IN_1A!$B$2:$AA$3000,13,FALSE))=TRUE,"",VLOOKUP(CONCATENATE($B232,"-",$C232),IN_1A!$B$2:$AA$3000,13,FALSE))</f>
        <v>0</v>
      </c>
      <c r="P232" s="1405">
        <f>IF(ISERROR(VLOOKUP(CONCATENATE($B232,"-",$C232),IN_1A!$B$2:$AA$3000,14,FALSE))=TRUE,"",VLOOKUP(CONCATENATE($B232,"-",$C232),IN_1A!$B$2:$AA$3000,14,FALSE))</f>
        <v>0</v>
      </c>
      <c r="Q232" s="505">
        <f t="shared" si="29"/>
        <v>0</v>
      </c>
      <c r="R232" s="506">
        <f t="shared" si="29"/>
        <v>0</v>
      </c>
      <c r="S232" s="256"/>
    </row>
    <row r="233" spans="1:19" s="260" customFormat="1" ht="12" customHeight="1" thickBot="1" x14ac:dyDescent="0.3">
      <c r="A233" s="209" t="s">
        <v>779</v>
      </c>
      <c r="B233" s="218" t="s">
        <v>780</v>
      </c>
      <c r="C233" s="208" t="s">
        <v>849</v>
      </c>
      <c r="D233" s="1343" t="str">
        <f t="shared" si="30"/>
        <v/>
      </c>
      <c r="E233" s="1404">
        <f>IF(ISERROR(VLOOKUP(CONCATENATE($B233,"-",$C233),IN_1A!$B$2:$AA$3000,3,FALSE))=TRUE,"",VLOOKUP(CONCATENATE($B233,"-",$C233),IN_1A!$B$2:$AA$3000,3,FALSE))</f>
        <v>0</v>
      </c>
      <c r="F233" s="1405">
        <f>IF(ISERROR(VLOOKUP(CONCATENATE($B233,"-",$C233),IN_1A!$B$2:$AA$3000,4,FALSE))=TRUE,"",VLOOKUP(CONCATENATE($B233,"-",$C233),IN_1A!$B$2:$AA$3000,4,FALSE))</f>
        <v>0</v>
      </c>
      <c r="G233" s="1404">
        <f>IF(ISERROR(VLOOKUP(CONCATENATE($B233,"-",$C233),IN_1A!$B$2:$AA$3000,5,FALSE))=TRUE,"",VLOOKUP(CONCATENATE($B233,"-",$C233),IN_1A!$B$2:$AA$3000,5,FALSE))</f>
        <v>0</v>
      </c>
      <c r="H233" s="1405">
        <f>IF(ISERROR(VLOOKUP(CONCATENATE($B233,"-",$C233),IN_1A!$B$2:$AA$3000,6,FALSE))=TRUE,"",VLOOKUP(CONCATENATE($B233,"-",$C233),IN_1A!$B$2:$AA$3000,6,FALSE))</f>
        <v>0</v>
      </c>
      <c r="I233" s="1404">
        <f>IF(ISERROR(VLOOKUP(CONCATENATE($B233,"-",$C233),IN_1A!$B$2:$AA$3000,7,FALSE))=TRUE,"",VLOOKUP(CONCATENATE($B233,"-",$C233),IN_1A!$B$2:$AA$3000,7,FALSE))</f>
        <v>0</v>
      </c>
      <c r="J233" s="1405">
        <f>IF(ISERROR(VLOOKUP(CONCATENATE($B233,"-",$C233),IN_1A!$B$2:$AA$3000,8,FALSE))=TRUE,"",VLOOKUP(CONCATENATE($B233,"-",$C233),IN_1A!$B$2:$AA$3000,8,FALSE))</f>
        <v>0</v>
      </c>
      <c r="K233" s="1404">
        <f>IF(ISERROR(VLOOKUP(CONCATENATE($B233,"-",$C233),IN_1A!$B$2:$AA$3000,9,FALSE))=TRUE,"",VLOOKUP(CONCATENATE($B233,"-",$C233),IN_1A!$B$2:$AA$3000,9,FALSE))</f>
        <v>0</v>
      </c>
      <c r="L233" s="1405">
        <f>IF(ISERROR(VLOOKUP(CONCATENATE($B233,"-",$C233),IN_1A!$B$2:$AA$3000,10,FALSE))=TRUE,"",VLOOKUP(CONCATENATE($B233,"-",$C233),IN_1A!$B$2:$AA$3000,10,FALSE))</f>
        <v>0</v>
      </c>
      <c r="M233" s="1404">
        <f>IF(ISERROR(VLOOKUP(CONCATENATE($B233,"-",$C233),IN_1A!$B$2:$AA$3000,11,FALSE))=TRUE,"",VLOOKUP(CONCATENATE($B233,"-",$C233),IN_1A!$B$2:$AA$3000,11,FALSE))</f>
        <v>0</v>
      </c>
      <c r="N233" s="1405">
        <f>IF(ISERROR(VLOOKUP(CONCATENATE($B233,"-",$C233),IN_1A!$B$2:$AA$3000,12,FALSE))=TRUE,"",VLOOKUP(CONCATENATE($B233,"-",$C233),IN_1A!$B$2:$AA$3000,12,FALSE))</f>
        <v>0</v>
      </c>
      <c r="O233" s="1404">
        <f>IF(ISERROR(VLOOKUP(CONCATENATE($B233,"-",$C233),IN_1A!$B$2:$AA$3000,13,FALSE))=TRUE,"",VLOOKUP(CONCATENATE($B233,"-",$C233),IN_1A!$B$2:$AA$3000,13,FALSE))</f>
        <v>0</v>
      </c>
      <c r="P233" s="1405">
        <f>IF(ISERROR(VLOOKUP(CONCATENATE($B233,"-",$C233),IN_1A!$B$2:$AA$3000,14,FALSE))=TRUE,"",VLOOKUP(CONCATENATE($B233,"-",$C233),IN_1A!$B$2:$AA$3000,14,FALSE))</f>
        <v>0</v>
      </c>
      <c r="Q233" s="505">
        <f t="shared" si="29"/>
        <v>0</v>
      </c>
      <c r="R233" s="506">
        <f t="shared" si="29"/>
        <v>0</v>
      </c>
      <c r="S233" s="256" t="str">
        <f t="shared" ref="S233:S245" si="31">IF(O233&gt;Q233,"ERRORE",IF(P233&gt;R233,"ERRORE",""))</f>
        <v/>
      </c>
    </row>
    <row r="234" spans="1:19" s="261" customFormat="1" ht="12" customHeight="1" thickBot="1" x14ac:dyDescent="0.3">
      <c r="A234" s="209" t="s">
        <v>781</v>
      </c>
      <c r="B234" s="218" t="s">
        <v>782</v>
      </c>
      <c r="C234" s="208" t="s">
        <v>849</v>
      </c>
      <c r="D234" s="1343" t="str">
        <f t="shared" si="30"/>
        <v/>
      </c>
      <c r="E234" s="1404">
        <f>IF(ISERROR(VLOOKUP(CONCATENATE($B234,"-",$C234),IN_1A!$B$2:$AA$3000,3,FALSE))=TRUE,"",VLOOKUP(CONCATENATE($B234,"-",$C234),IN_1A!$B$2:$AA$3000,3,FALSE))</f>
        <v>0</v>
      </c>
      <c r="F234" s="1405">
        <f>IF(ISERROR(VLOOKUP(CONCATENATE($B234,"-",$C234),IN_1A!$B$2:$AA$3000,4,FALSE))=TRUE,"",VLOOKUP(CONCATENATE($B234,"-",$C234),IN_1A!$B$2:$AA$3000,4,FALSE))</f>
        <v>0</v>
      </c>
      <c r="G234" s="1404">
        <f>IF(ISERROR(VLOOKUP(CONCATENATE($B234,"-",$C234),IN_1A!$B$2:$AA$3000,5,FALSE))=TRUE,"",VLOOKUP(CONCATENATE($B234,"-",$C234),IN_1A!$B$2:$AA$3000,5,FALSE))</f>
        <v>0</v>
      </c>
      <c r="H234" s="1405">
        <f>IF(ISERROR(VLOOKUP(CONCATENATE($B234,"-",$C234),IN_1A!$B$2:$AA$3000,6,FALSE))=TRUE,"",VLOOKUP(CONCATENATE($B234,"-",$C234),IN_1A!$B$2:$AA$3000,6,FALSE))</f>
        <v>0</v>
      </c>
      <c r="I234" s="1404">
        <f>IF(ISERROR(VLOOKUP(CONCATENATE($B234,"-",$C234),IN_1A!$B$2:$AA$3000,7,FALSE))=TRUE,"",VLOOKUP(CONCATENATE($B234,"-",$C234),IN_1A!$B$2:$AA$3000,7,FALSE))</f>
        <v>0</v>
      </c>
      <c r="J234" s="1405">
        <f>IF(ISERROR(VLOOKUP(CONCATENATE($B234,"-",$C234),IN_1A!$B$2:$AA$3000,8,FALSE))=TRUE,"",VLOOKUP(CONCATENATE($B234,"-",$C234),IN_1A!$B$2:$AA$3000,8,FALSE))</f>
        <v>0</v>
      </c>
      <c r="K234" s="1404">
        <f>IF(ISERROR(VLOOKUP(CONCATENATE($B234,"-",$C234),IN_1A!$B$2:$AA$3000,9,FALSE))=TRUE,"",VLOOKUP(CONCATENATE($B234,"-",$C234),IN_1A!$B$2:$AA$3000,9,FALSE))</f>
        <v>0</v>
      </c>
      <c r="L234" s="1405">
        <f>IF(ISERROR(VLOOKUP(CONCATENATE($B234,"-",$C234),IN_1A!$B$2:$AA$3000,10,FALSE))=TRUE,"",VLOOKUP(CONCATENATE($B234,"-",$C234),IN_1A!$B$2:$AA$3000,10,FALSE))</f>
        <v>0</v>
      </c>
      <c r="M234" s="1404">
        <f>IF(ISERROR(VLOOKUP(CONCATENATE($B234,"-",$C234),IN_1A!$B$2:$AA$3000,11,FALSE))=TRUE,"",VLOOKUP(CONCATENATE($B234,"-",$C234),IN_1A!$B$2:$AA$3000,11,FALSE))</f>
        <v>0</v>
      </c>
      <c r="N234" s="1405">
        <f>IF(ISERROR(VLOOKUP(CONCATENATE($B234,"-",$C234),IN_1A!$B$2:$AA$3000,12,FALSE))=TRUE,"",VLOOKUP(CONCATENATE($B234,"-",$C234),IN_1A!$B$2:$AA$3000,12,FALSE))</f>
        <v>0</v>
      </c>
      <c r="O234" s="1404">
        <f>IF(ISERROR(VLOOKUP(CONCATENATE($B234,"-",$C234),IN_1A!$B$2:$AA$3000,13,FALSE))=TRUE,"",VLOOKUP(CONCATENATE($B234,"-",$C234),IN_1A!$B$2:$AA$3000,13,FALSE))</f>
        <v>0</v>
      </c>
      <c r="P234" s="1405">
        <f>IF(ISERROR(VLOOKUP(CONCATENATE($B234,"-",$C234),IN_1A!$B$2:$AA$3000,14,FALSE))=TRUE,"",VLOOKUP(CONCATENATE($B234,"-",$C234),IN_1A!$B$2:$AA$3000,14,FALSE))</f>
        <v>0</v>
      </c>
      <c r="Q234" s="505">
        <f t="shared" si="29"/>
        <v>0</v>
      </c>
      <c r="R234" s="506">
        <f t="shared" si="29"/>
        <v>0</v>
      </c>
      <c r="S234" s="256" t="str">
        <f t="shared" si="31"/>
        <v/>
      </c>
    </row>
    <row r="235" spans="1:19" s="260" customFormat="1" ht="12" customHeight="1" thickBot="1" x14ac:dyDescent="0.3">
      <c r="A235" s="209" t="s">
        <v>783</v>
      </c>
      <c r="B235" s="218" t="s">
        <v>784</v>
      </c>
      <c r="C235" s="208" t="s">
        <v>849</v>
      </c>
      <c r="D235" s="1343" t="str">
        <f t="shared" si="30"/>
        <v/>
      </c>
      <c r="E235" s="1404">
        <f>IF(ISERROR(VLOOKUP(CONCATENATE($B235,"-",$C235),IN_1A!$B$2:$AA$3000,3,FALSE))=TRUE,"",VLOOKUP(CONCATENATE($B235,"-",$C235),IN_1A!$B$2:$AA$3000,3,FALSE))</f>
        <v>0</v>
      </c>
      <c r="F235" s="1405">
        <f>IF(ISERROR(VLOOKUP(CONCATENATE($B235,"-",$C235),IN_1A!$B$2:$AA$3000,4,FALSE))=TRUE,"",VLOOKUP(CONCATENATE($B235,"-",$C235),IN_1A!$B$2:$AA$3000,4,FALSE))</f>
        <v>0</v>
      </c>
      <c r="G235" s="1404">
        <f>IF(ISERROR(VLOOKUP(CONCATENATE($B235,"-",$C235),IN_1A!$B$2:$AA$3000,5,FALSE))=TRUE,"",VLOOKUP(CONCATENATE($B235,"-",$C235),IN_1A!$B$2:$AA$3000,5,FALSE))</f>
        <v>0</v>
      </c>
      <c r="H235" s="1405">
        <f>IF(ISERROR(VLOOKUP(CONCATENATE($B235,"-",$C235),IN_1A!$B$2:$AA$3000,6,FALSE))=TRUE,"",VLOOKUP(CONCATENATE($B235,"-",$C235),IN_1A!$B$2:$AA$3000,6,FALSE))</f>
        <v>0</v>
      </c>
      <c r="I235" s="1404">
        <f>IF(ISERROR(VLOOKUP(CONCATENATE($B235,"-",$C235),IN_1A!$B$2:$AA$3000,7,FALSE))=TRUE,"",VLOOKUP(CONCATENATE($B235,"-",$C235),IN_1A!$B$2:$AA$3000,7,FALSE))</f>
        <v>0</v>
      </c>
      <c r="J235" s="1405">
        <f>IF(ISERROR(VLOOKUP(CONCATENATE($B235,"-",$C235),IN_1A!$B$2:$AA$3000,8,FALSE))=TRUE,"",VLOOKUP(CONCATENATE($B235,"-",$C235),IN_1A!$B$2:$AA$3000,8,FALSE))</f>
        <v>0</v>
      </c>
      <c r="K235" s="1404">
        <f>IF(ISERROR(VLOOKUP(CONCATENATE($B235,"-",$C235),IN_1A!$B$2:$AA$3000,9,FALSE))=TRUE,"",VLOOKUP(CONCATENATE($B235,"-",$C235),IN_1A!$B$2:$AA$3000,9,FALSE))</f>
        <v>0</v>
      </c>
      <c r="L235" s="1405">
        <f>IF(ISERROR(VLOOKUP(CONCATENATE($B235,"-",$C235),IN_1A!$B$2:$AA$3000,10,FALSE))=TRUE,"",VLOOKUP(CONCATENATE($B235,"-",$C235),IN_1A!$B$2:$AA$3000,10,FALSE))</f>
        <v>0</v>
      </c>
      <c r="M235" s="1404">
        <f>IF(ISERROR(VLOOKUP(CONCATENATE($B235,"-",$C235),IN_1A!$B$2:$AA$3000,11,FALSE))=TRUE,"",VLOOKUP(CONCATENATE($B235,"-",$C235),IN_1A!$B$2:$AA$3000,11,FALSE))</f>
        <v>0</v>
      </c>
      <c r="N235" s="1405">
        <f>IF(ISERROR(VLOOKUP(CONCATENATE($B235,"-",$C235),IN_1A!$B$2:$AA$3000,12,FALSE))=TRUE,"",VLOOKUP(CONCATENATE($B235,"-",$C235),IN_1A!$B$2:$AA$3000,12,FALSE))</f>
        <v>0</v>
      </c>
      <c r="O235" s="1404">
        <f>IF(ISERROR(VLOOKUP(CONCATENATE($B235,"-",$C235),IN_1A!$B$2:$AA$3000,13,FALSE))=TRUE,"",VLOOKUP(CONCATENATE($B235,"-",$C235),IN_1A!$B$2:$AA$3000,13,FALSE))</f>
        <v>0</v>
      </c>
      <c r="P235" s="1405">
        <f>IF(ISERROR(VLOOKUP(CONCATENATE($B235,"-",$C235),IN_1A!$B$2:$AA$3000,14,FALSE))=TRUE,"",VLOOKUP(CONCATENATE($B235,"-",$C235),IN_1A!$B$2:$AA$3000,14,FALSE))</f>
        <v>0</v>
      </c>
      <c r="Q235" s="505">
        <f t="shared" si="29"/>
        <v>0</v>
      </c>
      <c r="R235" s="506">
        <f t="shared" si="29"/>
        <v>0</v>
      </c>
      <c r="S235" s="256" t="str">
        <f t="shared" si="31"/>
        <v/>
      </c>
    </row>
    <row r="236" spans="1:19" s="260" customFormat="1" ht="12" customHeight="1" thickBot="1" x14ac:dyDescent="0.3">
      <c r="A236" s="209" t="s">
        <v>785</v>
      </c>
      <c r="B236" s="218" t="s">
        <v>786</v>
      </c>
      <c r="C236" s="208" t="s">
        <v>849</v>
      </c>
      <c r="D236" s="1343" t="str">
        <f t="shared" si="30"/>
        <v/>
      </c>
      <c r="E236" s="1404">
        <f>IF(ISERROR(VLOOKUP(CONCATENATE($B236,"-",$C236),IN_1A!$B$2:$AA$3000,3,FALSE))=TRUE,"",VLOOKUP(CONCATENATE($B236,"-",$C236),IN_1A!$B$2:$AA$3000,3,FALSE))</f>
        <v>0</v>
      </c>
      <c r="F236" s="1405">
        <f>IF(ISERROR(VLOOKUP(CONCATENATE($B236,"-",$C236),IN_1A!$B$2:$AA$3000,4,FALSE))=TRUE,"",VLOOKUP(CONCATENATE($B236,"-",$C236),IN_1A!$B$2:$AA$3000,4,FALSE))</f>
        <v>0</v>
      </c>
      <c r="G236" s="1404">
        <f>IF(ISERROR(VLOOKUP(CONCATENATE($B236,"-",$C236),IN_1A!$B$2:$AA$3000,5,FALSE))=TRUE,"",VLOOKUP(CONCATENATE($B236,"-",$C236),IN_1A!$B$2:$AA$3000,5,FALSE))</f>
        <v>0</v>
      </c>
      <c r="H236" s="1405">
        <f>IF(ISERROR(VLOOKUP(CONCATENATE($B236,"-",$C236),IN_1A!$B$2:$AA$3000,6,FALSE))=TRUE,"",VLOOKUP(CONCATENATE($B236,"-",$C236),IN_1A!$B$2:$AA$3000,6,FALSE))</f>
        <v>0</v>
      </c>
      <c r="I236" s="1404">
        <f>IF(ISERROR(VLOOKUP(CONCATENATE($B236,"-",$C236),IN_1A!$B$2:$AA$3000,7,FALSE))=TRUE,"",VLOOKUP(CONCATENATE($B236,"-",$C236),IN_1A!$B$2:$AA$3000,7,FALSE))</f>
        <v>0</v>
      </c>
      <c r="J236" s="1405">
        <f>IF(ISERROR(VLOOKUP(CONCATENATE($B236,"-",$C236),IN_1A!$B$2:$AA$3000,8,FALSE))=TRUE,"",VLOOKUP(CONCATENATE($B236,"-",$C236),IN_1A!$B$2:$AA$3000,8,FALSE))</f>
        <v>0</v>
      </c>
      <c r="K236" s="1404">
        <f>IF(ISERROR(VLOOKUP(CONCATENATE($B236,"-",$C236),IN_1A!$B$2:$AA$3000,9,FALSE))=TRUE,"",VLOOKUP(CONCATENATE($B236,"-",$C236),IN_1A!$B$2:$AA$3000,9,FALSE))</f>
        <v>0</v>
      </c>
      <c r="L236" s="1405">
        <f>IF(ISERROR(VLOOKUP(CONCATENATE($B236,"-",$C236),IN_1A!$B$2:$AA$3000,10,FALSE))=TRUE,"",VLOOKUP(CONCATENATE($B236,"-",$C236),IN_1A!$B$2:$AA$3000,10,FALSE))</f>
        <v>0</v>
      </c>
      <c r="M236" s="1404">
        <f>IF(ISERROR(VLOOKUP(CONCATENATE($B236,"-",$C236),IN_1A!$B$2:$AA$3000,11,FALSE))=TRUE,"",VLOOKUP(CONCATENATE($B236,"-",$C236),IN_1A!$B$2:$AA$3000,11,FALSE))</f>
        <v>0</v>
      </c>
      <c r="N236" s="1405">
        <f>IF(ISERROR(VLOOKUP(CONCATENATE($B236,"-",$C236),IN_1A!$B$2:$AA$3000,12,FALSE))=TRUE,"",VLOOKUP(CONCATENATE($B236,"-",$C236),IN_1A!$B$2:$AA$3000,12,FALSE))</f>
        <v>0</v>
      </c>
      <c r="O236" s="1404">
        <f>IF(ISERROR(VLOOKUP(CONCATENATE($B236,"-",$C236),IN_1A!$B$2:$AA$3000,13,FALSE))=TRUE,"",VLOOKUP(CONCATENATE($B236,"-",$C236),IN_1A!$B$2:$AA$3000,13,FALSE))</f>
        <v>0</v>
      </c>
      <c r="P236" s="1405">
        <f>IF(ISERROR(VLOOKUP(CONCATENATE($B236,"-",$C236),IN_1A!$B$2:$AA$3000,14,FALSE))=TRUE,"",VLOOKUP(CONCATENATE($B236,"-",$C236),IN_1A!$B$2:$AA$3000,14,FALSE))</f>
        <v>0</v>
      </c>
      <c r="Q236" s="505">
        <f t="shared" si="29"/>
        <v>0</v>
      </c>
      <c r="R236" s="506">
        <f t="shared" si="29"/>
        <v>0</v>
      </c>
      <c r="S236" s="256" t="str">
        <f t="shared" si="31"/>
        <v/>
      </c>
    </row>
    <row r="237" spans="1:19" s="260" customFormat="1" ht="12" customHeight="1" thickBot="1" x14ac:dyDescent="0.3">
      <c r="A237" s="219" t="s">
        <v>787</v>
      </c>
      <c r="B237" s="218" t="s">
        <v>788</v>
      </c>
      <c r="C237" s="208" t="s">
        <v>849</v>
      </c>
      <c r="D237" s="1343" t="str">
        <f t="shared" si="30"/>
        <v/>
      </c>
      <c r="E237" s="1404">
        <f>IF(ISERROR(VLOOKUP(CONCATENATE($B237,"-",$C237),IN_1A!$B$2:$AA$3000,3,FALSE))=TRUE,"",VLOOKUP(CONCATENATE($B237,"-",$C237),IN_1A!$B$2:$AA$3000,3,FALSE))</f>
        <v>0</v>
      </c>
      <c r="F237" s="1405">
        <f>IF(ISERROR(VLOOKUP(CONCATENATE($B237,"-",$C237),IN_1A!$B$2:$AA$3000,4,FALSE))=TRUE,"",VLOOKUP(CONCATENATE($B237,"-",$C237),IN_1A!$B$2:$AA$3000,4,FALSE))</f>
        <v>0</v>
      </c>
      <c r="G237" s="1404">
        <f>IF(ISERROR(VLOOKUP(CONCATENATE($B237,"-",$C237),IN_1A!$B$2:$AA$3000,5,FALSE))=TRUE,"",VLOOKUP(CONCATENATE($B237,"-",$C237),IN_1A!$B$2:$AA$3000,5,FALSE))</f>
        <v>0</v>
      </c>
      <c r="H237" s="1405">
        <f>IF(ISERROR(VLOOKUP(CONCATENATE($B237,"-",$C237),IN_1A!$B$2:$AA$3000,6,FALSE))=TRUE,"",VLOOKUP(CONCATENATE($B237,"-",$C237),IN_1A!$B$2:$AA$3000,6,FALSE))</f>
        <v>0</v>
      </c>
      <c r="I237" s="1404">
        <f>IF(ISERROR(VLOOKUP(CONCATENATE($B237,"-",$C237),IN_1A!$B$2:$AA$3000,7,FALSE))=TRUE,"",VLOOKUP(CONCATENATE($B237,"-",$C237),IN_1A!$B$2:$AA$3000,7,FALSE))</f>
        <v>0</v>
      </c>
      <c r="J237" s="1405">
        <f>IF(ISERROR(VLOOKUP(CONCATENATE($B237,"-",$C237),IN_1A!$B$2:$AA$3000,8,FALSE))=TRUE,"",VLOOKUP(CONCATENATE($B237,"-",$C237),IN_1A!$B$2:$AA$3000,8,FALSE))</f>
        <v>0</v>
      </c>
      <c r="K237" s="1404">
        <f>IF(ISERROR(VLOOKUP(CONCATENATE($B237,"-",$C237),IN_1A!$B$2:$AA$3000,9,FALSE))=TRUE,"",VLOOKUP(CONCATENATE($B237,"-",$C237),IN_1A!$B$2:$AA$3000,9,FALSE))</f>
        <v>0</v>
      </c>
      <c r="L237" s="1405">
        <f>IF(ISERROR(VLOOKUP(CONCATENATE($B237,"-",$C237),IN_1A!$B$2:$AA$3000,10,FALSE))=TRUE,"",VLOOKUP(CONCATENATE($B237,"-",$C237),IN_1A!$B$2:$AA$3000,10,FALSE))</f>
        <v>0</v>
      </c>
      <c r="M237" s="1404">
        <f>IF(ISERROR(VLOOKUP(CONCATENATE($B237,"-",$C237),IN_1A!$B$2:$AA$3000,11,FALSE))=TRUE,"",VLOOKUP(CONCATENATE($B237,"-",$C237),IN_1A!$B$2:$AA$3000,11,FALSE))</f>
        <v>0</v>
      </c>
      <c r="N237" s="1405">
        <f>IF(ISERROR(VLOOKUP(CONCATENATE($B237,"-",$C237),IN_1A!$B$2:$AA$3000,12,FALSE))=TRUE,"",VLOOKUP(CONCATENATE($B237,"-",$C237),IN_1A!$B$2:$AA$3000,12,FALSE))</f>
        <v>0</v>
      </c>
      <c r="O237" s="1404">
        <f>IF(ISERROR(VLOOKUP(CONCATENATE($B237,"-",$C237),IN_1A!$B$2:$AA$3000,13,FALSE))=TRUE,"",VLOOKUP(CONCATENATE($B237,"-",$C237),IN_1A!$B$2:$AA$3000,13,FALSE))</f>
        <v>0</v>
      </c>
      <c r="P237" s="1405">
        <f>IF(ISERROR(VLOOKUP(CONCATENATE($B237,"-",$C237),IN_1A!$B$2:$AA$3000,14,FALSE))=TRUE,"",VLOOKUP(CONCATENATE($B237,"-",$C237),IN_1A!$B$2:$AA$3000,14,FALSE))</f>
        <v>0</v>
      </c>
      <c r="Q237" s="505">
        <f t="shared" si="29"/>
        <v>0</v>
      </c>
      <c r="R237" s="506">
        <f t="shared" si="29"/>
        <v>0</v>
      </c>
      <c r="S237" s="256" t="str">
        <f t="shared" si="31"/>
        <v/>
      </c>
    </row>
    <row r="238" spans="1:19" s="260" customFormat="1" ht="12" customHeight="1" thickBot="1" x14ac:dyDescent="0.3">
      <c r="A238" s="209" t="s">
        <v>789</v>
      </c>
      <c r="B238" s="207" t="s">
        <v>790</v>
      </c>
      <c r="C238" s="210" t="s">
        <v>849</v>
      </c>
      <c r="D238" s="1343" t="str">
        <f t="shared" si="30"/>
        <v/>
      </c>
      <c r="E238" s="1404">
        <f>IF(ISERROR(VLOOKUP(CONCATENATE($B238,"-",$C238),IN_1A!$B$2:$AA$3000,3,FALSE))=TRUE,"",VLOOKUP(CONCATENATE($B238,"-",$C238),IN_1A!$B$2:$AA$3000,3,FALSE))</f>
        <v>0</v>
      </c>
      <c r="F238" s="1405">
        <f>IF(ISERROR(VLOOKUP(CONCATENATE($B238,"-",$C238),IN_1A!$B$2:$AA$3000,4,FALSE))=TRUE,"",VLOOKUP(CONCATENATE($B238,"-",$C238),IN_1A!$B$2:$AA$3000,4,FALSE))</f>
        <v>0</v>
      </c>
      <c r="G238" s="1404">
        <f>IF(ISERROR(VLOOKUP(CONCATENATE($B238,"-",$C238),IN_1A!$B$2:$AA$3000,5,FALSE))=TRUE,"",VLOOKUP(CONCATENATE($B238,"-",$C238),IN_1A!$B$2:$AA$3000,5,FALSE))</f>
        <v>0</v>
      </c>
      <c r="H238" s="1405">
        <f>IF(ISERROR(VLOOKUP(CONCATENATE($B238,"-",$C238),IN_1A!$B$2:$AA$3000,6,FALSE))=TRUE,"",VLOOKUP(CONCATENATE($B238,"-",$C238),IN_1A!$B$2:$AA$3000,6,FALSE))</f>
        <v>0</v>
      </c>
      <c r="I238" s="1404">
        <f>IF(ISERROR(VLOOKUP(CONCATENATE($B238,"-",$C238),IN_1A!$B$2:$AA$3000,7,FALSE))=TRUE,"",VLOOKUP(CONCATENATE($B238,"-",$C238),IN_1A!$B$2:$AA$3000,7,FALSE))</f>
        <v>0</v>
      </c>
      <c r="J238" s="1405">
        <f>IF(ISERROR(VLOOKUP(CONCATENATE($B238,"-",$C238),IN_1A!$B$2:$AA$3000,8,FALSE))=TRUE,"",VLOOKUP(CONCATENATE($B238,"-",$C238),IN_1A!$B$2:$AA$3000,8,FALSE))</f>
        <v>0</v>
      </c>
      <c r="K238" s="1404">
        <f>IF(ISERROR(VLOOKUP(CONCATENATE($B238,"-",$C238),IN_1A!$B$2:$AA$3000,9,FALSE))=TRUE,"",VLOOKUP(CONCATENATE($B238,"-",$C238),IN_1A!$B$2:$AA$3000,9,FALSE))</f>
        <v>0</v>
      </c>
      <c r="L238" s="1405">
        <f>IF(ISERROR(VLOOKUP(CONCATENATE($B238,"-",$C238),IN_1A!$B$2:$AA$3000,10,FALSE))=TRUE,"",VLOOKUP(CONCATENATE($B238,"-",$C238),IN_1A!$B$2:$AA$3000,10,FALSE))</f>
        <v>0</v>
      </c>
      <c r="M238" s="1404">
        <f>IF(ISERROR(VLOOKUP(CONCATENATE($B238,"-",$C238),IN_1A!$B$2:$AA$3000,11,FALSE))=TRUE,"",VLOOKUP(CONCATENATE($B238,"-",$C238),IN_1A!$B$2:$AA$3000,11,FALSE))</f>
        <v>0</v>
      </c>
      <c r="N238" s="1405">
        <f>IF(ISERROR(VLOOKUP(CONCATENATE($B238,"-",$C238),IN_1A!$B$2:$AA$3000,12,FALSE))=TRUE,"",VLOOKUP(CONCATENATE($B238,"-",$C238),IN_1A!$B$2:$AA$3000,12,FALSE))</f>
        <v>0</v>
      </c>
      <c r="O238" s="1404">
        <f>IF(ISERROR(VLOOKUP(CONCATENATE($B238,"-",$C238),IN_1A!$B$2:$AA$3000,13,FALSE))=TRUE,"",VLOOKUP(CONCATENATE($B238,"-",$C238),IN_1A!$B$2:$AA$3000,13,FALSE))</f>
        <v>0</v>
      </c>
      <c r="P238" s="1405">
        <f>IF(ISERROR(VLOOKUP(CONCATENATE($B238,"-",$C238),IN_1A!$B$2:$AA$3000,14,FALSE))=TRUE,"",VLOOKUP(CONCATENATE($B238,"-",$C238),IN_1A!$B$2:$AA$3000,14,FALSE))</f>
        <v>0</v>
      </c>
      <c r="Q238" s="505">
        <f t="shared" si="29"/>
        <v>0</v>
      </c>
      <c r="R238" s="506">
        <f t="shared" si="29"/>
        <v>0</v>
      </c>
      <c r="S238" s="256" t="str">
        <f t="shared" si="31"/>
        <v/>
      </c>
    </row>
    <row r="239" spans="1:19" s="260" customFormat="1" ht="12" customHeight="1" thickBot="1" x14ac:dyDescent="0.3">
      <c r="A239" s="209" t="s">
        <v>791</v>
      </c>
      <c r="B239" s="207" t="s">
        <v>792</v>
      </c>
      <c r="C239" s="210" t="s">
        <v>849</v>
      </c>
      <c r="D239" s="1343" t="str">
        <f t="shared" si="30"/>
        <v/>
      </c>
      <c r="E239" s="1404">
        <f>IF(ISERROR(VLOOKUP(CONCATENATE($B239,"-",$C239),IN_1A!$B$2:$AA$3000,3,FALSE))=TRUE,"",VLOOKUP(CONCATENATE($B239,"-",$C239),IN_1A!$B$2:$AA$3000,3,FALSE))</f>
        <v>0</v>
      </c>
      <c r="F239" s="1405">
        <f>IF(ISERROR(VLOOKUP(CONCATENATE($B239,"-",$C239),IN_1A!$B$2:$AA$3000,4,FALSE))=TRUE,"",VLOOKUP(CONCATENATE($B239,"-",$C239),IN_1A!$B$2:$AA$3000,4,FALSE))</f>
        <v>0</v>
      </c>
      <c r="G239" s="1404">
        <f>IF(ISERROR(VLOOKUP(CONCATENATE($B239,"-",$C239),IN_1A!$B$2:$AA$3000,5,FALSE))=TRUE,"",VLOOKUP(CONCATENATE($B239,"-",$C239),IN_1A!$B$2:$AA$3000,5,FALSE))</f>
        <v>0</v>
      </c>
      <c r="H239" s="1405">
        <f>IF(ISERROR(VLOOKUP(CONCATENATE($B239,"-",$C239),IN_1A!$B$2:$AA$3000,6,FALSE))=TRUE,"",VLOOKUP(CONCATENATE($B239,"-",$C239),IN_1A!$B$2:$AA$3000,6,FALSE))</f>
        <v>0</v>
      </c>
      <c r="I239" s="1404">
        <f>IF(ISERROR(VLOOKUP(CONCATENATE($B239,"-",$C239),IN_1A!$B$2:$AA$3000,7,FALSE))=TRUE,"",VLOOKUP(CONCATENATE($B239,"-",$C239),IN_1A!$B$2:$AA$3000,7,FALSE))</f>
        <v>0</v>
      </c>
      <c r="J239" s="1405">
        <f>IF(ISERROR(VLOOKUP(CONCATENATE($B239,"-",$C239),IN_1A!$B$2:$AA$3000,8,FALSE))=TRUE,"",VLOOKUP(CONCATENATE($B239,"-",$C239),IN_1A!$B$2:$AA$3000,8,FALSE))</f>
        <v>0</v>
      </c>
      <c r="K239" s="1404">
        <f>IF(ISERROR(VLOOKUP(CONCATENATE($B239,"-",$C239),IN_1A!$B$2:$AA$3000,9,FALSE))=TRUE,"",VLOOKUP(CONCATENATE($B239,"-",$C239),IN_1A!$B$2:$AA$3000,9,FALSE))</f>
        <v>0</v>
      </c>
      <c r="L239" s="1405">
        <f>IF(ISERROR(VLOOKUP(CONCATENATE($B239,"-",$C239),IN_1A!$B$2:$AA$3000,10,FALSE))=TRUE,"",VLOOKUP(CONCATENATE($B239,"-",$C239),IN_1A!$B$2:$AA$3000,10,FALSE))</f>
        <v>0</v>
      </c>
      <c r="M239" s="1404">
        <f>IF(ISERROR(VLOOKUP(CONCATENATE($B239,"-",$C239),IN_1A!$B$2:$AA$3000,11,FALSE))=TRUE,"",VLOOKUP(CONCATENATE($B239,"-",$C239),IN_1A!$B$2:$AA$3000,11,FALSE))</f>
        <v>0</v>
      </c>
      <c r="N239" s="1405">
        <f>IF(ISERROR(VLOOKUP(CONCATENATE($B239,"-",$C239),IN_1A!$B$2:$AA$3000,12,FALSE))=TRUE,"",VLOOKUP(CONCATENATE($B239,"-",$C239),IN_1A!$B$2:$AA$3000,12,FALSE))</f>
        <v>0</v>
      </c>
      <c r="O239" s="1404">
        <f>IF(ISERROR(VLOOKUP(CONCATENATE($B239,"-",$C239),IN_1A!$B$2:$AA$3000,13,FALSE))=TRUE,"",VLOOKUP(CONCATENATE($B239,"-",$C239),IN_1A!$B$2:$AA$3000,13,FALSE))</f>
        <v>0</v>
      </c>
      <c r="P239" s="1405">
        <f>IF(ISERROR(VLOOKUP(CONCATENATE($B239,"-",$C239),IN_1A!$B$2:$AA$3000,14,FALSE))=TRUE,"",VLOOKUP(CONCATENATE($B239,"-",$C239),IN_1A!$B$2:$AA$3000,14,FALSE))</f>
        <v>0</v>
      </c>
      <c r="Q239" s="505">
        <f t="shared" si="29"/>
        <v>0</v>
      </c>
      <c r="R239" s="506">
        <f t="shared" si="29"/>
        <v>0</v>
      </c>
      <c r="S239" s="256" t="str">
        <f t="shared" si="31"/>
        <v/>
      </c>
    </row>
    <row r="240" spans="1:19" s="260" customFormat="1" ht="12" customHeight="1" thickBot="1" x14ac:dyDescent="0.3">
      <c r="A240" s="209" t="s">
        <v>793</v>
      </c>
      <c r="B240" s="207" t="s">
        <v>794</v>
      </c>
      <c r="C240" s="210" t="s">
        <v>849</v>
      </c>
      <c r="D240" s="1343" t="str">
        <f t="shared" si="30"/>
        <v/>
      </c>
      <c r="E240" s="1404">
        <f>IF(ISERROR(VLOOKUP(CONCATENATE($B240,"-",$C240),IN_1A!$B$2:$AA$3000,3,FALSE))=TRUE,"",VLOOKUP(CONCATENATE($B240,"-",$C240),IN_1A!$B$2:$AA$3000,3,FALSE))</f>
        <v>0</v>
      </c>
      <c r="F240" s="1405">
        <f>IF(ISERROR(VLOOKUP(CONCATENATE($B240,"-",$C240),IN_1A!$B$2:$AA$3000,4,FALSE))=TRUE,"",VLOOKUP(CONCATENATE($B240,"-",$C240),IN_1A!$B$2:$AA$3000,4,FALSE))</f>
        <v>0</v>
      </c>
      <c r="G240" s="1404">
        <f>IF(ISERROR(VLOOKUP(CONCATENATE($B240,"-",$C240),IN_1A!$B$2:$AA$3000,5,FALSE))=TRUE,"",VLOOKUP(CONCATENATE($B240,"-",$C240),IN_1A!$B$2:$AA$3000,5,FALSE))</f>
        <v>0</v>
      </c>
      <c r="H240" s="1405">
        <f>IF(ISERROR(VLOOKUP(CONCATENATE($B240,"-",$C240),IN_1A!$B$2:$AA$3000,6,FALSE))=TRUE,"",VLOOKUP(CONCATENATE($B240,"-",$C240),IN_1A!$B$2:$AA$3000,6,FALSE))</f>
        <v>0</v>
      </c>
      <c r="I240" s="1404">
        <f>IF(ISERROR(VLOOKUP(CONCATENATE($B240,"-",$C240),IN_1A!$B$2:$AA$3000,7,FALSE))=TRUE,"",VLOOKUP(CONCATENATE($B240,"-",$C240),IN_1A!$B$2:$AA$3000,7,FALSE))</f>
        <v>0</v>
      </c>
      <c r="J240" s="1405">
        <f>IF(ISERROR(VLOOKUP(CONCATENATE($B240,"-",$C240),IN_1A!$B$2:$AA$3000,8,FALSE))=TRUE,"",VLOOKUP(CONCATENATE($B240,"-",$C240),IN_1A!$B$2:$AA$3000,8,FALSE))</f>
        <v>0</v>
      </c>
      <c r="K240" s="1404">
        <f>IF(ISERROR(VLOOKUP(CONCATENATE($B240,"-",$C240),IN_1A!$B$2:$AA$3000,9,FALSE))=TRUE,"",VLOOKUP(CONCATENATE($B240,"-",$C240),IN_1A!$B$2:$AA$3000,9,FALSE))</f>
        <v>0</v>
      </c>
      <c r="L240" s="1405">
        <f>IF(ISERROR(VLOOKUP(CONCATENATE($B240,"-",$C240),IN_1A!$B$2:$AA$3000,10,FALSE))=TRUE,"",VLOOKUP(CONCATENATE($B240,"-",$C240),IN_1A!$B$2:$AA$3000,10,FALSE))</f>
        <v>0</v>
      </c>
      <c r="M240" s="1404">
        <f>IF(ISERROR(VLOOKUP(CONCATENATE($B240,"-",$C240),IN_1A!$B$2:$AA$3000,11,FALSE))=TRUE,"",VLOOKUP(CONCATENATE($B240,"-",$C240),IN_1A!$B$2:$AA$3000,11,FALSE))</f>
        <v>0</v>
      </c>
      <c r="N240" s="1405">
        <f>IF(ISERROR(VLOOKUP(CONCATENATE($B240,"-",$C240),IN_1A!$B$2:$AA$3000,12,FALSE))=TRUE,"",VLOOKUP(CONCATENATE($B240,"-",$C240),IN_1A!$B$2:$AA$3000,12,FALSE))</f>
        <v>0</v>
      </c>
      <c r="O240" s="1404">
        <f>IF(ISERROR(VLOOKUP(CONCATENATE($B240,"-",$C240),IN_1A!$B$2:$AA$3000,13,FALSE))=TRUE,"",VLOOKUP(CONCATENATE($B240,"-",$C240),IN_1A!$B$2:$AA$3000,13,FALSE))</f>
        <v>0</v>
      </c>
      <c r="P240" s="1405">
        <f>IF(ISERROR(VLOOKUP(CONCATENATE($B240,"-",$C240),IN_1A!$B$2:$AA$3000,14,FALSE))=TRUE,"",VLOOKUP(CONCATENATE($B240,"-",$C240),IN_1A!$B$2:$AA$3000,14,FALSE))</f>
        <v>0</v>
      </c>
      <c r="Q240" s="505">
        <f t="shared" si="29"/>
        <v>0</v>
      </c>
      <c r="R240" s="506">
        <f t="shared" si="29"/>
        <v>0</v>
      </c>
      <c r="S240" s="256" t="str">
        <f t="shared" si="31"/>
        <v/>
      </c>
    </row>
    <row r="241" spans="1:19" s="260" customFormat="1" ht="12" customHeight="1" thickBot="1" x14ac:dyDescent="0.3">
      <c r="A241" s="209" t="s">
        <v>795</v>
      </c>
      <c r="B241" s="207" t="s">
        <v>796</v>
      </c>
      <c r="C241" s="210" t="s">
        <v>849</v>
      </c>
      <c r="D241" s="1343" t="str">
        <f t="shared" si="30"/>
        <v/>
      </c>
      <c r="E241" s="1404">
        <f>IF(ISERROR(VLOOKUP(CONCATENATE($B241,"-",$C241),IN_1A!$B$2:$AA$3000,3,FALSE))=TRUE,"",VLOOKUP(CONCATENATE($B241,"-",$C241),IN_1A!$B$2:$AA$3000,3,FALSE))</f>
        <v>0</v>
      </c>
      <c r="F241" s="1405">
        <f>IF(ISERROR(VLOOKUP(CONCATENATE($B241,"-",$C241),IN_1A!$B$2:$AA$3000,4,FALSE))=TRUE,"",VLOOKUP(CONCATENATE($B241,"-",$C241),IN_1A!$B$2:$AA$3000,4,FALSE))</f>
        <v>0</v>
      </c>
      <c r="G241" s="1404">
        <f>IF(ISERROR(VLOOKUP(CONCATENATE($B241,"-",$C241),IN_1A!$B$2:$AA$3000,5,FALSE))=TRUE,"",VLOOKUP(CONCATENATE($B241,"-",$C241),IN_1A!$B$2:$AA$3000,5,FALSE))</f>
        <v>0</v>
      </c>
      <c r="H241" s="1405">
        <f>IF(ISERROR(VLOOKUP(CONCATENATE($B241,"-",$C241),IN_1A!$B$2:$AA$3000,6,FALSE))=TRUE,"",VLOOKUP(CONCATENATE($B241,"-",$C241),IN_1A!$B$2:$AA$3000,6,FALSE))</f>
        <v>0</v>
      </c>
      <c r="I241" s="1404">
        <f>IF(ISERROR(VLOOKUP(CONCATENATE($B241,"-",$C241),IN_1A!$B$2:$AA$3000,7,FALSE))=TRUE,"",VLOOKUP(CONCATENATE($B241,"-",$C241),IN_1A!$B$2:$AA$3000,7,FALSE))</f>
        <v>0</v>
      </c>
      <c r="J241" s="1405">
        <f>IF(ISERROR(VLOOKUP(CONCATENATE($B241,"-",$C241),IN_1A!$B$2:$AA$3000,8,FALSE))=TRUE,"",VLOOKUP(CONCATENATE($B241,"-",$C241),IN_1A!$B$2:$AA$3000,8,FALSE))</f>
        <v>0</v>
      </c>
      <c r="K241" s="1404">
        <f>IF(ISERROR(VLOOKUP(CONCATENATE($B241,"-",$C241),IN_1A!$B$2:$AA$3000,9,FALSE))=TRUE,"",VLOOKUP(CONCATENATE($B241,"-",$C241),IN_1A!$B$2:$AA$3000,9,FALSE))</f>
        <v>0</v>
      </c>
      <c r="L241" s="1405">
        <f>IF(ISERROR(VLOOKUP(CONCATENATE($B241,"-",$C241),IN_1A!$B$2:$AA$3000,10,FALSE))=TRUE,"",VLOOKUP(CONCATENATE($B241,"-",$C241),IN_1A!$B$2:$AA$3000,10,FALSE))</f>
        <v>0</v>
      </c>
      <c r="M241" s="1404">
        <f>IF(ISERROR(VLOOKUP(CONCATENATE($B241,"-",$C241),IN_1A!$B$2:$AA$3000,11,FALSE))=TRUE,"",VLOOKUP(CONCATENATE($B241,"-",$C241),IN_1A!$B$2:$AA$3000,11,FALSE))</f>
        <v>0</v>
      </c>
      <c r="N241" s="1405">
        <f>IF(ISERROR(VLOOKUP(CONCATENATE($B241,"-",$C241),IN_1A!$B$2:$AA$3000,12,FALSE))=TRUE,"",VLOOKUP(CONCATENATE($B241,"-",$C241),IN_1A!$B$2:$AA$3000,12,FALSE))</f>
        <v>0</v>
      </c>
      <c r="O241" s="1404">
        <f>IF(ISERROR(VLOOKUP(CONCATENATE($B241,"-",$C241),IN_1A!$B$2:$AA$3000,13,FALSE))=TRUE,"",VLOOKUP(CONCATENATE($B241,"-",$C241),IN_1A!$B$2:$AA$3000,13,FALSE))</f>
        <v>0</v>
      </c>
      <c r="P241" s="1405">
        <f>IF(ISERROR(VLOOKUP(CONCATENATE($B241,"-",$C241),IN_1A!$B$2:$AA$3000,14,FALSE))=TRUE,"",VLOOKUP(CONCATENATE($B241,"-",$C241),IN_1A!$B$2:$AA$3000,14,FALSE))</f>
        <v>0</v>
      </c>
      <c r="Q241" s="505">
        <f t="shared" si="29"/>
        <v>0</v>
      </c>
      <c r="R241" s="506">
        <f t="shared" si="29"/>
        <v>0</v>
      </c>
      <c r="S241" s="256" t="str">
        <f t="shared" si="31"/>
        <v/>
      </c>
    </row>
    <row r="242" spans="1:19" s="260" customFormat="1" ht="12" customHeight="1" thickBot="1" x14ac:dyDescent="0.3">
      <c r="A242" s="209" t="s">
        <v>797</v>
      </c>
      <c r="B242" s="207" t="s">
        <v>798</v>
      </c>
      <c r="C242" s="210" t="s">
        <v>849</v>
      </c>
      <c r="D242" s="1343" t="str">
        <f t="shared" si="30"/>
        <v/>
      </c>
      <c r="E242" s="1404">
        <f>IF(ISERROR(VLOOKUP(CONCATENATE($B242,"-",$C242),IN_1A!$B$2:$AA$3000,3,FALSE))=TRUE,"",VLOOKUP(CONCATENATE($B242,"-",$C242),IN_1A!$B$2:$AA$3000,3,FALSE))</f>
        <v>0</v>
      </c>
      <c r="F242" s="1405">
        <f>IF(ISERROR(VLOOKUP(CONCATENATE($B242,"-",$C242),IN_1A!$B$2:$AA$3000,4,FALSE))=TRUE,"",VLOOKUP(CONCATENATE($B242,"-",$C242),IN_1A!$B$2:$AA$3000,4,FALSE))</f>
        <v>0</v>
      </c>
      <c r="G242" s="1404">
        <f>IF(ISERROR(VLOOKUP(CONCATENATE($B242,"-",$C242),IN_1A!$B$2:$AA$3000,5,FALSE))=TRUE,"",VLOOKUP(CONCATENATE($B242,"-",$C242),IN_1A!$B$2:$AA$3000,5,FALSE))</f>
        <v>0</v>
      </c>
      <c r="H242" s="1405">
        <f>IF(ISERROR(VLOOKUP(CONCATENATE($B242,"-",$C242),IN_1A!$B$2:$AA$3000,6,FALSE))=TRUE,"",VLOOKUP(CONCATENATE($B242,"-",$C242),IN_1A!$B$2:$AA$3000,6,FALSE))</f>
        <v>0</v>
      </c>
      <c r="I242" s="1404">
        <f>IF(ISERROR(VLOOKUP(CONCATENATE($B242,"-",$C242),IN_1A!$B$2:$AA$3000,7,FALSE))=TRUE,"",VLOOKUP(CONCATENATE($B242,"-",$C242),IN_1A!$B$2:$AA$3000,7,FALSE))</f>
        <v>0</v>
      </c>
      <c r="J242" s="1405">
        <f>IF(ISERROR(VLOOKUP(CONCATENATE($B242,"-",$C242),IN_1A!$B$2:$AA$3000,8,FALSE))=TRUE,"",VLOOKUP(CONCATENATE($B242,"-",$C242),IN_1A!$B$2:$AA$3000,8,FALSE))</f>
        <v>0</v>
      </c>
      <c r="K242" s="1404">
        <f>IF(ISERROR(VLOOKUP(CONCATENATE($B242,"-",$C242),IN_1A!$B$2:$AA$3000,9,FALSE))=TRUE,"",VLOOKUP(CONCATENATE($B242,"-",$C242),IN_1A!$B$2:$AA$3000,9,FALSE))</f>
        <v>0</v>
      </c>
      <c r="L242" s="1405">
        <f>IF(ISERROR(VLOOKUP(CONCATENATE($B242,"-",$C242),IN_1A!$B$2:$AA$3000,10,FALSE))=TRUE,"",VLOOKUP(CONCATENATE($B242,"-",$C242),IN_1A!$B$2:$AA$3000,10,FALSE))</f>
        <v>0</v>
      </c>
      <c r="M242" s="1404">
        <f>IF(ISERROR(VLOOKUP(CONCATENATE($B242,"-",$C242),IN_1A!$B$2:$AA$3000,11,FALSE))=TRUE,"",VLOOKUP(CONCATENATE($B242,"-",$C242),IN_1A!$B$2:$AA$3000,11,FALSE))</f>
        <v>0</v>
      </c>
      <c r="N242" s="1405">
        <f>IF(ISERROR(VLOOKUP(CONCATENATE($B242,"-",$C242),IN_1A!$B$2:$AA$3000,12,FALSE))=TRUE,"",VLOOKUP(CONCATENATE($B242,"-",$C242),IN_1A!$B$2:$AA$3000,12,FALSE))</f>
        <v>0</v>
      </c>
      <c r="O242" s="1404">
        <f>IF(ISERROR(VLOOKUP(CONCATENATE($B242,"-",$C242),IN_1A!$B$2:$AA$3000,13,FALSE))=TRUE,"",VLOOKUP(CONCATENATE($B242,"-",$C242),IN_1A!$B$2:$AA$3000,13,FALSE))</f>
        <v>0</v>
      </c>
      <c r="P242" s="1405">
        <f>IF(ISERROR(VLOOKUP(CONCATENATE($B242,"-",$C242),IN_1A!$B$2:$AA$3000,14,FALSE))=TRUE,"",VLOOKUP(CONCATENATE($B242,"-",$C242),IN_1A!$B$2:$AA$3000,14,FALSE))</f>
        <v>0</v>
      </c>
      <c r="Q242" s="505">
        <f t="shared" si="29"/>
        <v>0</v>
      </c>
      <c r="R242" s="506">
        <f t="shared" si="29"/>
        <v>0</v>
      </c>
      <c r="S242" s="256" t="str">
        <f t="shared" si="31"/>
        <v/>
      </c>
    </row>
    <row r="243" spans="1:19" s="260" customFormat="1" ht="12" customHeight="1" thickBot="1" x14ac:dyDescent="0.3">
      <c r="A243" s="220" t="s">
        <v>799</v>
      </c>
      <c r="B243" s="212" t="s">
        <v>800</v>
      </c>
      <c r="C243" s="213" t="s">
        <v>849</v>
      </c>
      <c r="D243" s="1343" t="str">
        <f t="shared" si="30"/>
        <v/>
      </c>
      <c r="E243" s="1406">
        <f>IF(ISERROR(VLOOKUP(CONCATENATE($B243,"-",$C243),IN_1A!$B$2:$AA$3000,3,FALSE))=TRUE,"",VLOOKUP(CONCATENATE($B243,"-",$C243),IN_1A!$B$2:$AA$3000,3,FALSE))</f>
        <v>0</v>
      </c>
      <c r="F243" s="1407">
        <f>IF(ISERROR(VLOOKUP(CONCATENATE($B243,"-",$C243),IN_1A!$B$2:$AA$3000,4,FALSE))=TRUE,"",VLOOKUP(CONCATENATE($B243,"-",$C243),IN_1A!$B$2:$AA$3000,4,FALSE))</f>
        <v>0</v>
      </c>
      <c r="G243" s="1406">
        <f>IF(ISERROR(VLOOKUP(CONCATENATE($B243,"-",$C243),IN_1A!$B$2:$AA$3000,5,FALSE))=TRUE,"",VLOOKUP(CONCATENATE($B243,"-",$C243),IN_1A!$B$2:$AA$3000,5,FALSE))</f>
        <v>0</v>
      </c>
      <c r="H243" s="1407">
        <f>IF(ISERROR(VLOOKUP(CONCATENATE($B243,"-",$C243),IN_1A!$B$2:$AA$3000,6,FALSE))=TRUE,"",VLOOKUP(CONCATENATE($B243,"-",$C243),IN_1A!$B$2:$AA$3000,6,FALSE))</f>
        <v>0</v>
      </c>
      <c r="I243" s="1406">
        <f>IF(ISERROR(VLOOKUP(CONCATENATE($B243,"-",$C243),IN_1A!$B$2:$AA$3000,7,FALSE))=TRUE,"",VLOOKUP(CONCATENATE($B243,"-",$C243),IN_1A!$B$2:$AA$3000,7,FALSE))</f>
        <v>0</v>
      </c>
      <c r="J243" s="1407">
        <f>IF(ISERROR(VLOOKUP(CONCATENATE($B243,"-",$C243),IN_1A!$B$2:$AA$3000,8,FALSE))=TRUE,"",VLOOKUP(CONCATENATE($B243,"-",$C243),IN_1A!$B$2:$AA$3000,8,FALSE))</f>
        <v>0</v>
      </c>
      <c r="K243" s="1406">
        <f>IF(ISERROR(VLOOKUP(CONCATENATE($B243,"-",$C243),IN_1A!$B$2:$AA$3000,9,FALSE))=TRUE,"",VLOOKUP(CONCATENATE($B243,"-",$C243),IN_1A!$B$2:$AA$3000,9,FALSE))</f>
        <v>0</v>
      </c>
      <c r="L243" s="1407">
        <f>IF(ISERROR(VLOOKUP(CONCATENATE($B243,"-",$C243),IN_1A!$B$2:$AA$3000,10,FALSE))=TRUE,"",VLOOKUP(CONCATENATE($B243,"-",$C243),IN_1A!$B$2:$AA$3000,10,FALSE))</f>
        <v>0</v>
      </c>
      <c r="M243" s="1406">
        <f>IF(ISERROR(VLOOKUP(CONCATENATE($B243,"-",$C243),IN_1A!$B$2:$AA$3000,11,FALSE))=TRUE,"",VLOOKUP(CONCATENATE($B243,"-",$C243),IN_1A!$B$2:$AA$3000,11,FALSE))</f>
        <v>0</v>
      </c>
      <c r="N243" s="1407">
        <f>IF(ISERROR(VLOOKUP(CONCATENATE($B243,"-",$C243),IN_1A!$B$2:$AA$3000,12,FALSE))=TRUE,"",VLOOKUP(CONCATENATE($B243,"-",$C243),IN_1A!$B$2:$AA$3000,12,FALSE))</f>
        <v>0</v>
      </c>
      <c r="O243" s="1406">
        <f>IF(ISERROR(VLOOKUP(CONCATENATE($B243,"-",$C243),IN_1A!$B$2:$AA$3000,13,FALSE))=TRUE,"",VLOOKUP(CONCATENATE($B243,"-",$C243),IN_1A!$B$2:$AA$3000,13,FALSE))</f>
        <v>0</v>
      </c>
      <c r="P243" s="1407">
        <f>IF(ISERROR(VLOOKUP(CONCATENATE($B243,"-",$C243),IN_1A!$B$2:$AA$3000,14,FALSE))=TRUE,"",VLOOKUP(CONCATENATE($B243,"-",$C243),IN_1A!$B$2:$AA$3000,14,FALSE))</f>
        <v>0</v>
      </c>
      <c r="Q243" s="507">
        <f t="shared" si="29"/>
        <v>0</v>
      </c>
      <c r="R243" s="508">
        <f t="shared" si="29"/>
        <v>0</v>
      </c>
      <c r="S243" s="256" t="str">
        <f t="shared" si="31"/>
        <v/>
      </c>
    </row>
    <row r="244" spans="1:19" s="2505" customFormat="1" ht="12" customHeight="1" thickBot="1" x14ac:dyDescent="0.3">
      <c r="A244" s="2472" t="s">
        <v>763</v>
      </c>
      <c r="B244" s="2488"/>
      <c r="C244" s="2489"/>
      <c r="D244" s="1347"/>
      <c r="E244" s="2227"/>
      <c r="F244" s="509"/>
      <c r="G244" s="509"/>
      <c r="H244" s="509"/>
      <c r="I244" s="509"/>
      <c r="J244" s="509"/>
      <c r="K244" s="509"/>
      <c r="L244" s="509"/>
      <c r="M244" s="509"/>
      <c r="N244" s="509"/>
      <c r="O244" s="509"/>
      <c r="P244" s="509"/>
      <c r="Q244" s="509"/>
      <c r="R244" s="510"/>
      <c r="S244" s="2470" t="str">
        <f t="shared" si="31"/>
        <v/>
      </c>
    </row>
    <row r="245" spans="1:19" s="260" customFormat="1" ht="12" customHeight="1" thickBot="1" x14ac:dyDescent="0.3">
      <c r="A245" s="209" t="s">
        <v>775</v>
      </c>
      <c r="B245" s="214" t="s">
        <v>801</v>
      </c>
      <c r="C245" s="215" t="s">
        <v>849</v>
      </c>
      <c r="D245" s="1343" t="str">
        <f t="shared" ref="D245:D257" si="32">CONCATENATE(D$218)</f>
        <v/>
      </c>
      <c r="E245" s="1402">
        <f>IF(ISERROR(VLOOKUP(CONCATENATE($B245,"-",$C245),IN_1A!$B$2:$AA$3000,3,FALSE))=TRUE,"",VLOOKUP(CONCATENATE($B245,"-",$C245),IN_1A!$B$2:$AA$3000,3,FALSE))</f>
        <v>0</v>
      </c>
      <c r="F245" s="1403">
        <f>IF(ISERROR(VLOOKUP(CONCATENATE($B245,"-",$C245),IN_1A!$B$2:$AA$3000,4,FALSE))=TRUE,"",VLOOKUP(CONCATENATE($B245,"-",$C245),IN_1A!$B$2:$AA$3000,4,FALSE))</f>
        <v>0</v>
      </c>
      <c r="G245" s="1402">
        <f>IF(ISERROR(VLOOKUP(CONCATENATE($B245,"-",$C245),IN_1A!$B$2:$AA$3000,5,FALSE))=TRUE,"",VLOOKUP(CONCATENATE($B245,"-",$C245),IN_1A!$B$2:$AA$3000,5,FALSE))</f>
        <v>0</v>
      </c>
      <c r="H245" s="1403">
        <f>IF(ISERROR(VLOOKUP(CONCATENATE($B245,"-",$C245),IN_1A!$B$2:$AA$3000,6,FALSE))=TRUE,"",VLOOKUP(CONCATENATE($B245,"-",$C245),IN_1A!$B$2:$AA$3000,6,FALSE))</f>
        <v>0</v>
      </c>
      <c r="I245" s="1402">
        <f>IF(ISERROR(VLOOKUP(CONCATENATE($B245,"-",$C245),IN_1A!$B$2:$AA$3000,7,FALSE))=TRUE,"",VLOOKUP(CONCATENATE($B245,"-",$C245),IN_1A!$B$2:$AA$3000,7,FALSE))</f>
        <v>0</v>
      </c>
      <c r="J245" s="1403">
        <f>IF(ISERROR(VLOOKUP(CONCATENATE($B245,"-",$C245),IN_1A!$B$2:$AA$3000,8,FALSE))=TRUE,"",VLOOKUP(CONCATENATE($B245,"-",$C245),IN_1A!$B$2:$AA$3000,8,FALSE))</f>
        <v>0</v>
      </c>
      <c r="K245" s="1402">
        <f>IF(ISERROR(VLOOKUP(CONCATENATE($B245,"-",$C245),IN_1A!$B$2:$AA$3000,9,FALSE))=TRUE,"",VLOOKUP(CONCATENATE($B245,"-",$C245),IN_1A!$B$2:$AA$3000,9,FALSE))</f>
        <v>0</v>
      </c>
      <c r="L245" s="1403">
        <f>IF(ISERROR(VLOOKUP(CONCATENATE($B245,"-",$C245),IN_1A!$B$2:$AA$3000,10,FALSE))=TRUE,"",VLOOKUP(CONCATENATE($B245,"-",$C245),IN_1A!$B$2:$AA$3000,10,FALSE))</f>
        <v>0</v>
      </c>
      <c r="M245" s="1402">
        <f>IF(ISERROR(VLOOKUP(CONCATENATE($B245,"-",$C245),IN_1A!$B$2:$AA$3000,11,FALSE))=TRUE,"",VLOOKUP(CONCATENATE($B245,"-",$C245),IN_1A!$B$2:$AA$3000,11,FALSE))</f>
        <v>0</v>
      </c>
      <c r="N245" s="1403">
        <f>IF(ISERROR(VLOOKUP(CONCATENATE($B245,"-",$C245),IN_1A!$B$2:$AA$3000,12,FALSE))=TRUE,"",VLOOKUP(CONCATENATE($B245,"-",$C245),IN_1A!$B$2:$AA$3000,12,FALSE))</f>
        <v>0</v>
      </c>
      <c r="O245" s="1402">
        <f>IF(ISERROR(VLOOKUP(CONCATENATE($B245,"-",$C245),IN_1A!$B$2:$AA$3000,13,FALSE))=TRUE,"",VLOOKUP(CONCATENATE($B245,"-",$C245),IN_1A!$B$2:$AA$3000,13,FALSE))</f>
        <v>0</v>
      </c>
      <c r="P245" s="1403">
        <f>IF(ISERROR(VLOOKUP(CONCATENATE($B245,"-",$C245),IN_1A!$B$2:$AA$3000,14,FALSE))=TRUE,"",VLOOKUP(CONCATENATE($B245,"-",$C245),IN_1A!$B$2:$AA$3000,14,FALSE))</f>
        <v>0</v>
      </c>
      <c r="Q245" s="503">
        <f t="shared" si="29"/>
        <v>0</v>
      </c>
      <c r="R245" s="504">
        <f t="shared" si="29"/>
        <v>0</v>
      </c>
      <c r="S245" s="256" t="str">
        <f t="shared" si="31"/>
        <v/>
      </c>
    </row>
    <row r="246" spans="1:19" s="257" customFormat="1" ht="10.75" thickBot="1" x14ac:dyDescent="0.3">
      <c r="A246" s="209" t="s">
        <v>777</v>
      </c>
      <c r="B246" s="218" t="s">
        <v>802</v>
      </c>
      <c r="C246" s="208" t="s">
        <v>849</v>
      </c>
      <c r="D246" s="1343" t="str">
        <f t="shared" si="32"/>
        <v/>
      </c>
      <c r="E246" s="1404">
        <f>IF(ISERROR(VLOOKUP(CONCATENATE($B246,"-",$C246),IN_1A!$B$2:$AA$3000,3,FALSE))=TRUE,"",VLOOKUP(CONCATENATE($B246,"-",$C246),IN_1A!$B$2:$AA$3000,3,FALSE))</f>
        <v>0</v>
      </c>
      <c r="F246" s="1405">
        <f>IF(ISERROR(VLOOKUP(CONCATENATE($B246,"-",$C246),IN_1A!$B$2:$AA$3000,4,FALSE))=TRUE,"",VLOOKUP(CONCATENATE($B246,"-",$C246),IN_1A!$B$2:$AA$3000,4,FALSE))</f>
        <v>0</v>
      </c>
      <c r="G246" s="1404">
        <f>IF(ISERROR(VLOOKUP(CONCATENATE($B246,"-",$C246),IN_1A!$B$2:$AA$3000,5,FALSE))=TRUE,"",VLOOKUP(CONCATENATE($B246,"-",$C246),IN_1A!$B$2:$AA$3000,5,FALSE))</f>
        <v>0</v>
      </c>
      <c r="H246" s="1405">
        <f>IF(ISERROR(VLOOKUP(CONCATENATE($B246,"-",$C246),IN_1A!$B$2:$AA$3000,6,FALSE))=TRUE,"",VLOOKUP(CONCATENATE($B246,"-",$C246),IN_1A!$B$2:$AA$3000,6,FALSE))</f>
        <v>0</v>
      </c>
      <c r="I246" s="1404">
        <f>IF(ISERROR(VLOOKUP(CONCATENATE($B246,"-",$C246),IN_1A!$B$2:$AA$3000,7,FALSE))=TRUE,"",VLOOKUP(CONCATENATE($B246,"-",$C246),IN_1A!$B$2:$AA$3000,7,FALSE))</f>
        <v>0</v>
      </c>
      <c r="J246" s="1405">
        <f>IF(ISERROR(VLOOKUP(CONCATENATE($B246,"-",$C246),IN_1A!$B$2:$AA$3000,8,FALSE))=TRUE,"",VLOOKUP(CONCATENATE($B246,"-",$C246),IN_1A!$B$2:$AA$3000,8,FALSE))</f>
        <v>0</v>
      </c>
      <c r="K246" s="1404">
        <f>IF(ISERROR(VLOOKUP(CONCATENATE($B246,"-",$C246),IN_1A!$B$2:$AA$3000,9,FALSE))=TRUE,"",VLOOKUP(CONCATENATE($B246,"-",$C246),IN_1A!$B$2:$AA$3000,9,FALSE))</f>
        <v>0</v>
      </c>
      <c r="L246" s="1405">
        <f>IF(ISERROR(VLOOKUP(CONCATENATE($B246,"-",$C246),IN_1A!$B$2:$AA$3000,10,FALSE))=TRUE,"",VLOOKUP(CONCATENATE($B246,"-",$C246),IN_1A!$B$2:$AA$3000,10,FALSE))</f>
        <v>0</v>
      </c>
      <c r="M246" s="1404">
        <f>IF(ISERROR(VLOOKUP(CONCATENATE($B246,"-",$C246),IN_1A!$B$2:$AA$3000,11,FALSE))=TRUE,"",VLOOKUP(CONCATENATE($B246,"-",$C246),IN_1A!$B$2:$AA$3000,11,FALSE))</f>
        <v>0</v>
      </c>
      <c r="N246" s="1405">
        <f>IF(ISERROR(VLOOKUP(CONCATENATE($B246,"-",$C246),IN_1A!$B$2:$AA$3000,12,FALSE))=TRUE,"",VLOOKUP(CONCATENATE($B246,"-",$C246),IN_1A!$B$2:$AA$3000,12,FALSE))</f>
        <v>0</v>
      </c>
      <c r="O246" s="1404">
        <f>IF(ISERROR(VLOOKUP(CONCATENATE($B246,"-",$C246),IN_1A!$B$2:$AA$3000,13,FALSE))=TRUE,"",VLOOKUP(CONCATENATE($B246,"-",$C246),IN_1A!$B$2:$AA$3000,13,FALSE))</f>
        <v>0</v>
      </c>
      <c r="P246" s="1405">
        <f>IF(ISERROR(VLOOKUP(CONCATENATE($B246,"-",$C246),IN_1A!$B$2:$AA$3000,14,FALSE))=TRUE,"",VLOOKUP(CONCATENATE($B246,"-",$C246),IN_1A!$B$2:$AA$3000,14,FALSE))</f>
        <v>0</v>
      </c>
      <c r="Q246" s="505">
        <f t="shared" si="29"/>
        <v>0</v>
      </c>
      <c r="R246" s="506">
        <f t="shared" si="29"/>
        <v>0</v>
      </c>
      <c r="S246" s="256"/>
    </row>
    <row r="247" spans="1:19" s="260" customFormat="1" ht="12" customHeight="1" thickBot="1" x14ac:dyDescent="0.3">
      <c r="A247" s="209" t="s">
        <v>779</v>
      </c>
      <c r="B247" s="218" t="s">
        <v>803</v>
      </c>
      <c r="C247" s="208" t="s">
        <v>849</v>
      </c>
      <c r="D247" s="1343" t="str">
        <f t="shared" si="32"/>
        <v/>
      </c>
      <c r="E247" s="1404">
        <f>IF(ISERROR(VLOOKUP(CONCATENATE($B247,"-",$C247),IN_1A!$B$2:$AA$3000,3,FALSE))=TRUE,"",VLOOKUP(CONCATENATE($B247,"-",$C247),IN_1A!$B$2:$AA$3000,3,FALSE))</f>
        <v>0</v>
      </c>
      <c r="F247" s="1405">
        <f>IF(ISERROR(VLOOKUP(CONCATENATE($B247,"-",$C247),IN_1A!$B$2:$AA$3000,4,FALSE))=TRUE,"",VLOOKUP(CONCATENATE($B247,"-",$C247),IN_1A!$B$2:$AA$3000,4,FALSE))</f>
        <v>0</v>
      </c>
      <c r="G247" s="1404">
        <f>IF(ISERROR(VLOOKUP(CONCATENATE($B247,"-",$C247),IN_1A!$B$2:$AA$3000,5,FALSE))=TRUE,"",VLOOKUP(CONCATENATE($B247,"-",$C247),IN_1A!$B$2:$AA$3000,5,FALSE))</f>
        <v>0</v>
      </c>
      <c r="H247" s="1405">
        <f>IF(ISERROR(VLOOKUP(CONCATENATE($B247,"-",$C247),IN_1A!$B$2:$AA$3000,6,FALSE))=TRUE,"",VLOOKUP(CONCATENATE($B247,"-",$C247),IN_1A!$B$2:$AA$3000,6,FALSE))</f>
        <v>0</v>
      </c>
      <c r="I247" s="1404">
        <f>IF(ISERROR(VLOOKUP(CONCATENATE($B247,"-",$C247),IN_1A!$B$2:$AA$3000,7,FALSE))=TRUE,"",VLOOKUP(CONCATENATE($B247,"-",$C247),IN_1A!$B$2:$AA$3000,7,FALSE))</f>
        <v>0</v>
      </c>
      <c r="J247" s="1405">
        <f>IF(ISERROR(VLOOKUP(CONCATENATE($B247,"-",$C247),IN_1A!$B$2:$AA$3000,8,FALSE))=TRUE,"",VLOOKUP(CONCATENATE($B247,"-",$C247),IN_1A!$B$2:$AA$3000,8,FALSE))</f>
        <v>0</v>
      </c>
      <c r="K247" s="1404">
        <f>IF(ISERROR(VLOOKUP(CONCATENATE($B247,"-",$C247),IN_1A!$B$2:$AA$3000,9,FALSE))=TRUE,"",VLOOKUP(CONCATENATE($B247,"-",$C247),IN_1A!$B$2:$AA$3000,9,FALSE))</f>
        <v>0</v>
      </c>
      <c r="L247" s="1405">
        <f>IF(ISERROR(VLOOKUP(CONCATENATE($B247,"-",$C247),IN_1A!$B$2:$AA$3000,10,FALSE))=TRUE,"",VLOOKUP(CONCATENATE($B247,"-",$C247),IN_1A!$B$2:$AA$3000,10,FALSE))</f>
        <v>0</v>
      </c>
      <c r="M247" s="1404">
        <f>IF(ISERROR(VLOOKUP(CONCATENATE($B247,"-",$C247),IN_1A!$B$2:$AA$3000,11,FALSE))=TRUE,"",VLOOKUP(CONCATENATE($B247,"-",$C247),IN_1A!$B$2:$AA$3000,11,FALSE))</f>
        <v>0</v>
      </c>
      <c r="N247" s="1405">
        <f>IF(ISERROR(VLOOKUP(CONCATENATE($B247,"-",$C247),IN_1A!$B$2:$AA$3000,12,FALSE))=TRUE,"",VLOOKUP(CONCATENATE($B247,"-",$C247),IN_1A!$B$2:$AA$3000,12,FALSE))</f>
        <v>0</v>
      </c>
      <c r="O247" s="1404">
        <f>IF(ISERROR(VLOOKUP(CONCATENATE($B247,"-",$C247),IN_1A!$B$2:$AA$3000,13,FALSE))=TRUE,"",VLOOKUP(CONCATENATE($B247,"-",$C247),IN_1A!$B$2:$AA$3000,13,FALSE))</f>
        <v>0</v>
      </c>
      <c r="P247" s="1405">
        <f>IF(ISERROR(VLOOKUP(CONCATENATE($B247,"-",$C247),IN_1A!$B$2:$AA$3000,14,FALSE))=TRUE,"",VLOOKUP(CONCATENATE($B247,"-",$C247),IN_1A!$B$2:$AA$3000,14,FALSE))</f>
        <v>0</v>
      </c>
      <c r="Q247" s="505">
        <f t="shared" si="29"/>
        <v>0</v>
      </c>
      <c r="R247" s="506">
        <f t="shared" si="29"/>
        <v>0</v>
      </c>
      <c r="S247" s="256" t="str">
        <f t="shared" ref="S247:S259" si="33">IF(O247&gt;Q247,"ERRORE",IF(P247&gt;R247,"ERRORE",""))</f>
        <v/>
      </c>
    </row>
    <row r="248" spans="1:19" s="260" customFormat="1" ht="12" customHeight="1" thickBot="1" x14ac:dyDescent="0.3">
      <c r="A248" s="209" t="s">
        <v>781</v>
      </c>
      <c r="B248" s="218" t="s">
        <v>804</v>
      </c>
      <c r="C248" s="208" t="s">
        <v>849</v>
      </c>
      <c r="D248" s="1343" t="str">
        <f t="shared" si="32"/>
        <v/>
      </c>
      <c r="E248" s="1404">
        <f>IF(ISERROR(VLOOKUP(CONCATENATE($B248,"-",$C248),IN_1A!$B$2:$AA$3000,3,FALSE))=TRUE,"",VLOOKUP(CONCATENATE($B248,"-",$C248),IN_1A!$B$2:$AA$3000,3,FALSE))</f>
        <v>0</v>
      </c>
      <c r="F248" s="1405">
        <f>IF(ISERROR(VLOOKUP(CONCATENATE($B248,"-",$C248),IN_1A!$B$2:$AA$3000,4,FALSE))=TRUE,"",VLOOKUP(CONCATENATE($B248,"-",$C248),IN_1A!$B$2:$AA$3000,4,FALSE))</f>
        <v>0</v>
      </c>
      <c r="G248" s="1404">
        <f>IF(ISERROR(VLOOKUP(CONCATENATE($B248,"-",$C248),IN_1A!$B$2:$AA$3000,5,FALSE))=TRUE,"",VLOOKUP(CONCATENATE($B248,"-",$C248),IN_1A!$B$2:$AA$3000,5,FALSE))</f>
        <v>0</v>
      </c>
      <c r="H248" s="1405">
        <f>IF(ISERROR(VLOOKUP(CONCATENATE($B248,"-",$C248),IN_1A!$B$2:$AA$3000,6,FALSE))=TRUE,"",VLOOKUP(CONCATENATE($B248,"-",$C248),IN_1A!$B$2:$AA$3000,6,FALSE))</f>
        <v>0</v>
      </c>
      <c r="I248" s="1404">
        <f>IF(ISERROR(VLOOKUP(CONCATENATE($B248,"-",$C248),IN_1A!$B$2:$AA$3000,7,FALSE))=TRUE,"",VLOOKUP(CONCATENATE($B248,"-",$C248),IN_1A!$B$2:$AA$3000,7,FALSE))</f>
        <v>0</v>
      </c>
      <c r="J248" s="1405">
        <f>IF(ISERROR(VLOOKUP(CONCATENATE($B248,"-",$C248),IN_1A!$B$2:$AA$3000,8,FALSE))=TRUE,"",VLOOKUP(CONCATENATE($B248,"-",$C248),IN_1A!$B$2:$AA$3000,8,FALSE))</f>
        <v>0</v>
      </c>
      <c r="K248" s="1404">
        <f>IF(ISERROR(VLOOKUP(CONCATENATE($B248,"-",$C248),IN_1A!$B$2:$AA$3000,9,FALSE))=TRUE,"",VLOOKUP(CONCATENATE($B248,"-",$C248),IN_1A!$B$2:$AA$3000,9,FALSE))</f>
        <v>0</v>
      </c>
      <c r="L248" s="1405">
        <f>IF(ISERROR(VLOOKUP(CONCATENATE($B248,"-",$C248),IN_1A!$B$2:$AA$3000,10,FALSE))=TRUE,"",VLOOKUP(CONCATENATE($B248,"-",$C248),IN_1A!$B$2:$AA$3000,10,FALSE))</f>
        <v>0</v>
      </c>
      <c r="M248" s="1404">
        <f>IF(ISERROR(VLOOKUP(CONCATENATE($B248,"-",$C248),IN_1A!$B$2:$AA$3000,11,FALSE))=TRUE,"",VLOOKUP(CONCATENATE($B248,"-",$C248),IN_1A!$B$2:$AA$3000,11,FALSE))</f>
        <v>0</v>
      </c>
      <c r="N248" s="1405">
        <f>IF(ISERROR(VLOOKUP(CONCATENATE($B248,"-",$C248),IN_1A!$B$2:$AA$3000,12,FALSE))=TRUE,"",VLOOKUP(CONCATENATE($B248,"-",$C248),IN_1A!$B$2:$AA$3000,12,FALSE))</f>
        <v>0</v>
      </c>
      <c r="O248" s="1404">
        <f>IF(ISERROR(VLOOKUP(CONCATENATE($B248,"-",$C248),IN_1A!$B$2:$AA$3000,13,FALSE))=TRUE,"",VLOOKUP(CONCATENATE($B248,"-",$C248),IN_1A!$B$2:$AA$3000,13,FALSE))</f>
        <v>0</v>
      </c>
      <c r="P248" s="1405">
        <f>IF(ISERROR(VLOOKUP(CONCATENATE($B248,"-",$C248),IN_1A!$B$2:$AA$3000,14,FALSE))=TRUE,"",VLOOKUP(CONCATENATE($B248,"-",$C248),IN_1A!$B$2:$AA$3000,14,FALSE))</f>
        <v>0</v>
      </c>
      <c r="Q248" s="505">
        <f t="shared" si="29"/>
        <v>0</v>
      </c>
      <c r="R248" s="506">
        <f t="shared" si="29"/>
        <v>0</v>
      </c>
      <c r="S248" s="256" t="str">
        <f t="shared" si="33"/>
        <v/>
      </c>
    </row>
    <row r="249" spans="1:19" s="260" customFormat="1" ht="12" customHeight="1" thickBot="1" x14ac:dyDescent="0.3">
      <c r="A249" s="209" t="s">
        <v>783</v>
      </c>
      <c r="B249" s="218" t="s">
        <v>805</v>
      </c>
      <c r="C249" s="208" t="s">
        <v>849</v>
      </c>
      <c r="D249" s="1343" t="str">
        <f t="shared" si="32"/>
        <v/>
      </c>
      <c r="E249" s="1404">
        <f>IF(ISERROR(VLOOKUP(CONCATENATE($B249,"-",$C249),IN_1A!$B$2:$AA$3000,3,FALSE))=TRUE,"",VLOOKUP(CONCATENATE($B249,"-",$C249),IN_1A!$B$2:$AA$3000,3,FALSE))</f>
        <v>0</v>
      </c>
      <c r="F249" s="1405">
        <f>IF(ISERROR(VLOOKUP(CONCATENATE($B249,"-",$C249),IN_1A!$B$2:$AA$3000,4,FALSE))=TRUE,"",VLOOKUP(CONCATENATE($B249,"-",$C249),IN_1A!$B$2:$AA$3000,4,FALSE))</f>
        <v>0</v>
      </c>
      <c r="G249" s="1404">
        <f>IF(ISERROR(VLOOKUP(CONCATENATE($B249,"-",$C249),IN_1A!$B$2:$AA$3000,5,FALSE))=TRUE,"",VLOOKUP(CONCATENATE($B249,"-",$C249),IN_1A!$B$2:$AA$3000,5,FALSE))</f>
        <v>0</v>
      </c>
      <c r="H249" s="1405">
        <f>IF(ISERROR(VLOOKUP(CONCATENATE($B249,"-",$C249),IN_1A!$B$2:$AA$3000,6,FALSE))=TRUE,"",VLOOKUP(CONCATENATE($B249,"-",$C249),IN_1A!$B$2:$AA$3000,6,FALSE))</f>
        <v>0</v>
      </c>
      <c r="I249" s="1404">
        <f>IF(ISERROR(VLOOKUP(CONCATENATE($B249,"-",$C249),IN_1A!$B$2:$AA$3000,7,FALSE))=TRUE,"",VLOOKUP(CONCATENATE($B249,"-",$C249),IN_1A!$B$2:$AA$3000,7,FALSE))</f>
        <v>0</v>
      </c>
      <c r="J249" s="1405">
        <f>IF(ISERROR(VLOOKUP(CONCATENATE($B249,"-",$C249),IN_1A!$B$2:$AA$3000,8,FALSE))=TRUE,"",VLOOKUP(CONCATENATE($B249,"-",$C249),IN_1A!$B$2:$AA$3000,8,FALSE))</f>
        <v>0</v>
      </c>
      <c r="K249" s="1404">
        <f>IF(ISERROR(VLOOKUP(CONCATENATE($B249,"-",$C249),IN_1A!$B$2:$AA$3000,9,FALSE))=TRUE,"",VLOOKUP(CONCATENATE($B249,"-",$C249),IN_1A!$B$2:$AA$3000,9,FALSE))</f>
        <v>0</v>
      </c>
      <c r="L249" s="1405">
        <f>IF(ISERROR(VLOOKUP(CONCATENATE($B249,"-",$C249),IN_1A!$B$2:$AA$3000,10,FALSE))=TRUE,"",VLOOKUP(CONCATENATE($B249,"-",$C249),IN_1A!$B$2:$AA$3000,10,FALSE))</f>
        <v>0</v>
      </c>
      <c r="M249" s="1404">
        <f>IF(ISERROR(VLOOKUP(CONCATENATE($B249,"-",$C249),IN_1A!$B$2:$AA$3000,11,FALSE))=TRUE,"",VLOOKUP(CONCATENATE($B249,"-",$C249),IN_1A!$B$2:$AA$3000,11,FALSE))</f>
        <v>0</v>
      </c>
      <c r="N249" s="1405">
        <f>IF(ISERROR(VLOOKUP(CONCATENATE($B249,"-",$C249),IN_1A!$B$2:$AA$3000,12,FALSE))=TRUE,"",VLOOKUP(CONCATENATE($B249,"-",$C249),IN_1A!$B$2:$AA$3000,12,FALSE))</f>
        <v>0</v>
      </c>
      <c r="O249" s="1404">
        <f>IF(ISERROR(VLOOKUP(CONCATENATE($B249,"-",$C249),IN_1A!$B$2:$AA$3000,13,FALSE))=TRUE,"",VLOOKUP(CONCATENATE($B249,"-",$C249),IN_1A!$B$2:$AA$3000,13,FALSE))</f>
        <v>0</v>
      </c>
      <c r="P249" s="1405">
        <f>IF(ISERROR(VLOOKUP(CONCATENATE($B249,"-",$C249),IN_1A!$B$2:$AA$3000,14,FALSE))=TRUE,"",VLOOKUP(CONCATENATE($B249,"-",$C249),IN_1A!$B$2:$AA$3000,14,FALSE))</f>
        <v>0</v>
      </c>
      <c r="Q249" s="505">
        <f t="shared" si="29"/>
        <v>0</v>
      </c>
      <c r="R249" s="506">
        <f t="shared" si="29"/>
        <v>0</v>
      </c>
      <c r="S249" s="256" t="str">
        <f t="shared" si="33"/>
        <v/>
      </c>
    </row>
    <row r="250" spans="1:19" s="260" customFormat="1" ht="12" customHeight="1" thickBot="1" x14ac:dyDescent="0.3">
      <c r="A250" s="209" t="s">
        <v>785</v>
      </c>
      <c r="B250" s="218" t="s">
        <v>806</v>
      </c>
      <c r="C250" s="208" t="s">
        <v>849</v>
      </c>
      <c r="D250" s="1343" t="str">
        <f t="shared" si="32"/>
        <v/>
      </c>
      <c r="E250" s="1404">
        <f>IF(ISERROR(VLOOKUP(CONCATENATE($B250,"-",$C250),IN_1A!$B$2:$AA$3000,3,FALSE))=TRUE,"",VLOOKUP(CONCATENATE($B250,"-",$C250),IN_1A!$B$2:$AA$3000,3,FALSE))</f>
        <v>0</v>
      </c>
      <c r="F250" s="1405">
        <f>IF(ISERROR(VLOOKUP(CONCATENATE($B250,"-",$C250),IN_1A!$B$2:$AA$3000,4,FALSE))=TRUE,"",VLOOKUP(CONCATENATE($B250,"-",$C250),IN_1A!$B$2:$AA$3000,4,FALSE))</f>
        <v>0</v>
      </c>
      <c r="G250" s="1404">
        <f>IF(ISERROR(VLOOKUP(CONCATENATE($B250,"-",$C250),IN_1A!$B$2:$AA$3000,5,FALSE))=TRUE,"",VLOOKUP(CONCATENATE($B250,"-",$C250),IN_1A!$B$2:$AA$3000,5,FALSE))</f>
        <v>0</v>
      </c>
      <c r="H250" s="1405">
        <f>IF(ISERROR(VLOOKUP(CONCATENATE($B250,"-",$C250),IN_1A!$B$2:$AA$3000,6,FALSE))=TRUE,"",VLOOKUP(CONCATENATE($B250,"-",$C250),IN_1A!$B$2:$AA$3000,6,FALSE))</f>
        <v>0</v>
      </c>
      <c r="I250" s="1404">
        <f>IF(ISERROR(VLOOKUP(CONCATENATE($B250,"-",$C250),IN_1A!$B$2:$AA$3000,7,FALSE))=TRUE,"",VLOOKUP(CONCATENATE($B250,"-",$C250),IN_1A!$B$2:$AA$3000,7,FALSE))</f>
        <v>0</v>
      </c>
      <c r="J250" s="1405">
        <f>IF(ISERROR(VLOOKUP(CONCATENATE($B250,"-",$C250),IN_1A!$B$2:$AA$3000,8,FALSE))=TRUE,"",VLOOKUP(CONCATENATE($B250,"-",$C250),IN_1A!$B$2:$AA$3000,8,FALSE))</f>
        <v>0</v>
      </c>
      <c r="K250" s="1404">
        <f>IF(ISERROR(VLOOKUP(CONCATENATE($B250,"-",$C250),IN_1A!$B$2:$AA$3000,9,FALSE))=TRUE,"",VLOOKUP(CONCATENATE($B250,"-",$C250),IN_1A!$B$2:$AA$3000,9,FALSE))</f>
        <v>0</v>
      </c>
      <c r="L250" s="1405">
        <f>IF(ISERROR(VLOOKUP(CONCATENATE($B250,"-",$C250),IN_1A!$B$2:$AA$3000,10,FALSE))=TRUE,"",VLOOKUP(CONCATENATE($B250,"-",$C250),IN_1A!$B$2:$AA$3000,10,FALSE))</f>
        <v>0</v>
      </c>
      <c r="M250" s="1404">
        <f>IF(ISERROR(VLOOKUP(CONCATENATE($B250,"-",$C250),IN_1A!$B$2:$AA$3000,11,FALSE))=TRUE,"",VLOOKUP(CONCATENATE($B250,"-",$C250),IN_1A!$B$2:$AA$3000,11,FALSE))</f>
        <v>0</v>
      </c>
      <c r="N250" s="1405">
        <f>IF(ISERROR(VLOOKUP(CONCATENATE($B250,"-",$C250),IN_1A!$B$2:$AA$3000,12,FALSE))=TRUE,"",VLOOKUP(CONCATENATE($B250,"-",$C250),IN_1A!$B$2:$AA$3000,12,FALSE))</f>
        <v>0</v>
      </c>
      <c r="O250" s="1404">
        <f>IF(ISERROR(VLOOKUP(CONCATENATE($B250,"-",$C250),IN_1A!$B$2:$AA$3000,13,FALSE))=TRUE,"",VLOOKUP(CONCATENATE($B250,"-",$C250),IN_1A!$B$2:$AA$3000,13,FALSE))</f>
        <v>0</v>
      </c>
      <c r="P250" s="1405">
        <f>IF(ISERROR(VLOOKUP(CONCATENATE($B250,"-",$C250),IN_1A!$B$2:$AA$3000,14,FALSE))=TRUE,"",VLOOKUP(CONCATENATE($B250,"-",$C250),IN_1A!$B$2:$AA$3000,14,FALSE))</f>
        <v>0</v>
      </c>
      <c r="Q250" s="505">
        <f t="shared" si="29"/>
        <v>0</v>
      </c>
      <c r="R250" s="506">
        <f t="shared" si="29"/>
        <v>0</v>
      </c>
      <c r="S250" s="256" t="str">
        <f t="shared" si="33"/>
        <v/>
      </c>
    </row>
    <row r="251" spans="1:19" s="260" customFormat="1" ht="12" customHeight="1" thickBot="1" x14ac:dyDescent="0.3">
      <c r="A251" s="209" t="s">
        <v>787</v>
      </c>
      <c r="B251" s="207" t="s">
        <v>807</v>
      </c>
      <c r="C251" s="210" t="s">
        <v>849</v>
      </c>
      <c r="D251" s="1343" t="str">
        <f t="shared" si="32"/>
        <v/>
      </c>
      <c r="E251" s="1404">
        <f>IF(ISERROR(VLOOKUP(CONCATENATE($B251,"-",$C251),IN_1A!$B$2:$AA$3000,3,FALSE))=TRUE,"",VLOOKUP(CONCATENATE($B251,"-",$C251),IN_1A!$B$2:$AA$3000,3,FALSE))</f>
        <v>0</v>
      </c>
      <c r="F251" s="1405">
        <f>IF(ISERROR(VLOOKUP(CONCATENATE($B251,"-",$C251),IN_1A!$B$2:$AA$3000,4,FALSE))=TRUE,"",VLOOKUP(CONCATENATE($B251,"-",$C251),IN_1A!$B$2:$AA$3000,4,FALSE))</f>
        <v>0</v>
      </c>
      <c r="G251" s="1404">
        <f>IF(ISERROR(VLOOKUP(CONCATENATE($B251,"-",$C251),IN_1A!$B$2:$AA$3000,5,FALSE))=TRUE,"",VLOOKUP(CONCATENATE($B251,"-",$C251),IN_1A!$B$2:$AA$3000,5,FALSE))</f>
        <v>0</v>
      </c>
      <c r="H251" s="1405">
        <f>IF(ISERROR(VLOOKUP(CONCATENATE($B251,"-",$C251),IN_1A!$B$2:$AA$3000,6,FALSE))=TRUE,"",VLOOKUP(CONCATENATE($B251,"-",$C251),IN_1A!$B$2:$AA$3000,6,FALSE))</f>
        <v>0</v>
      </c>
      <c r="I251" s="1404">
        <f>IF(ISERROR(VLOOKUP(CONCATENATE($B251,"-",$C251),IN_1A!$B$2:$AA$3000,7,FALSE))=TRUE,"",VLOOKUP(CONCATENATE($B251,"-",$C251),IN_1A!$B$2:$AA$3000,7,FALSE))</f>
        <v>0</v>
      </c>
      <c r="J251" s="1405">
        <f>IF(ISERROR(VLOOKUP(CONCATENATE($B251,"-",$C251),IN_1A!$B$2:$AA$3000,8,FALSE))=TRUE,"",VLOOKUP(CONCATENATE($B251,"-",$C251),IN_1A!$B$2:$AA$3000,8,FALSE))</f>
        <v>0</v>
      </c>
      <c r="K251" s="1404">
        <f>IF(ISERROR(VLOOKUP(CONCATENATE($B251,"-",$C251),IN_1A!$B$2:$AA$3000,9,FALSE))=TRUE,"",VLOOKUP(CONCATENATE($B251,"-",$C251),IN_1A!$B$2:$AA$3000,9,FALSE))</f>
        <v>0</v>
      </c>
      <c r="L251" s="1405">
        <f>IF(ISERROR(VLOOKUP(CONCATENATE($B251,"-",$C251),IN_1A!$B$2:$AA$3000,10,FALSE))=TRUE,"",VLOOKUP(CONCATENATE($B251,"-",$C251),IN_1A!$B$2:$AA$3000,10,FALSE))</f>
        <v>0</v>
      </c>
      <c r="M251" s="1404">
        <f>IF(ISERROR(VLOOKUP(CONCATENATE($B251,"-",$C251),IN_1A!$B$2:$AA$3000,11,FALSE))=TRUE,"",VLOOKUP(CONCATENATE($B251,"-",$C251),IN_1A!$B$2:$AA$3000,11,FALSE))</f>
        <v>0</v>
      </c>
      <c r="N251" s="1405">
        <f>IF(ISERROR(VLOOKUP(CONCATENATE($B251,"-",$C251),IN_1A!$B$2:$AA$3000,12,FALSE))=TRUE,"",VLOOKUP(CONCATENATE($B251,"-",$C251),IN_1A!$B$2:$AA$3000,12,FALSE))</f>
        <v>0</v>
      </c>
      <c r="O251" s="1404">
        <f>IF(ISERROR(VLOOKUP(CONCATENATE($B251,"-",$C251),IN_1A!$B$2:$AA$3000,13,FALSE))=TRUE,"",VLOOKUP(CONCATENATE($B251,"-",$C251),IN_1A!$B$2:$AA$3000,13,FALSE))</f>
        <v>0</v>
      </c>
      <c r="P251" s="1405">
        <f>IF(ISERROR(VLOOKUP(CONCATENATE($B251,"-",$C251),IN_1A!$B$2:$AA$3000,14,FALSE))=TRUE,"",VLOOKUP(CONCATENATE($B251,"-",$C251),IN_1A!$B$2:$AA$3000,14,FALSE))</f>
        <v>0</v>
      </c>
      <c r="Q251" s="505">
        <f t="shared" si="29"/>
        <v>0</v>
      </c>
      <c r="R251" s="506">
        <f t="shared" si="29"/>
        <v>0</v>
      </c>
      <c r="S251" s="256" t="str">
        <f t="shared" si="33"/>
        <v/>
      </c>
    </row>
    <row r="252" spans="1:19" s="260" customFormat="1" ht="12" customHeight="1" thickBot="1" x14ac:dyDescent="0.3">
      <c r="A252" s="209" t="s">
        <v>789</v>
      </c>
      <c r="B252" s="207" t="s">
        <v>808</v>
      </c>
      <c r="C252" s="210" t="s">
        <v>849</v>
      </c>
      <c r="D252" s="1343" t="str">
        <f t="shared" si="32"/>
        <v/>
      </c>
      <c r="E252" s="1404">
        <f>IF(ISERROR(VLOOKUP(CONCATENATE($B252,"-",$C252),IN_1A!$B$2:$AA$3000,3,FALSE))=TRUE,"",VLOOKUP(CONCATENATE($B252,"-",$C252),IN_1A!$B$2:$AA$3000,3,FALSE))</f>
        <v>0</v>
      </c>
      <c r="F252" s="1405">
        <f>IF(ISERROR(VLOOKUP(CONCATENATE($B252,"-",$C252),IN_1A!$B$2:$AA$3000,4,FALSE))=TRUE,"",VLOOKUP(CONCATENATE($B252,"-",$C252),IN_1A!$B$2:$AA$3000,4,FALSE))</f>
        <v>0</v>
      </c>
      <c r="G252" s="1404">
        <f>IF(ISERROR(VLOOKUP(CONCATENATE($B252,"-",$C252),IN_1A!$B$2:$AA$3000,5,FALSE))=TRUE,"",VLOOKUP(CONCATENATE($B252,"-",$C252),IN_1A!$B$2:$AA$3000,5,FALSE))</f>
        <v>0</v>
      </c>
      <c r="H252" s="1405">
        <f>IF(ISERROR(VLOOKUP(CONCATENATE($B252,"-",$C252),IN_1A!$B$2:$AA$3000,6,FALSE))=TRUE,"",VLOOKUP(CONCATENATE($B252,"-",$C252),IN_1A!$B$2:$AA$3000,6,FALSE))</f>
        <v>0</v>
      </c>
      <c r="I252" s="1404">
        <f>IF(ISERROR(VLOOKUP(CONCATENATE($B252,"-",$C252),IN_1A!$B$2:$AA$3000,7,FALSE))=TRUE,"",VLOOKUP(CONCATENATE($B252,"-",$C252),IN_1A!$B$2:$AA$3000,7,FALSE))</f>
        <v>0</v>
      </c>
      <c r="J252" s="1405">
        <f>IF(ISERROR(VLOOKUP(CONCATENATE($B252,"-",$C252),IN_1A!$B$2:$AA$3000,8,FALSE))=TRUE,"",VLOOKUP(CONCATENATE($B252,"-",$C252),IN_1A!$B$2:$AA$3000,8,FALSE))</f>
        <v>0</v>
      </c>
      <c r="K252" s="1404">
        <f>IF(ISERROR(VLOOKUP(CONCATENATE($B252,"-",$C252),IN_1A!$B$2:$AA$3000,9,FALSE))=TRUE,"",VLOOKUP(CONCATENATE($B252,"-",$C252),IN_1A!$B$2:$AA$3000,9,FALSE))</f>
        <v>0</v>
      </c>
      <c r="L252" s="1405">
        <f>IF(ISERROR(VLOOKUP(CONCATENATE($B252,"-",$C252),IN_1A!$B$2:$AA$3000,10,FALSE))=TRUE,"",VLOOKUP(CONCATENATE($B252,"-",$C252),IN_1A!$B$2:$AA$3000,10,FALSE))</f>
        <v>0</v>
      </c>
      <c r="M252" s="1404">
        <f>IF(ISERROR(VLOOKUP(CONCATENATE($B252,"-",$C252),IN_1A!$B$2:$AA$3000,11,FALSE))=TRUE,"",VLOOKUP(CONCATENATE($B252,"-",$C252),IN_1A!$B$2:$AA$3000,11,FALSE))</f>
        <v>0</v>
      </c>
      <c r="N252" s="1405">
        <f>IF(ISERROR(VLOOKUP(CONCATENATE($B252,"-",$C252),IN_1A!$B$2:$AA$3000,12,FALSE))=TRUE,"",VLOOKUP(CONCATENATE($B252,"-",$C252),IN_1A!$B$2:$AA$3000,12,FALSE))</f>
        <v>0</v>
      </c>
      <c r="O252" s="1404">
        <f>IF(ISERROR(VLOOKUP(CONCATENATE($B252,"-",$C252),IN_1A!$B$2:$AA$3000,13,FALSE))=TRUE,"",VLOOKUP(CONCATENATE($B252,"-",$C252),IN_1A!$B$2:$AA$3000,13,FALSE))</f>
        <v>0</v>
      </c>
      <c r="P252" s="1405">
        <f>IF(ISERROR(VLOOKUP(CONCATENATE($B252,"-",$C252),IN_1A!$B$2:$AA$3000,14,FALSE))=TRUE,"",VLOOKUP(CONCATENATE($B252,"-",$C252),IN_1A!$B$2:$AA$3000,14,FALSE))</f>
        <v>0</v>
      </c>
      <c r="Q252" s="505">
        <f t="shared" si="29"/>
        <v>0</v>
      </c>
      <c r="R252" s="506">
        <f t="shared" si="29"/>
        <v>0</v>
      </c>
      <c r="S252" s="256" t="str">
        <f t="shared" si="33"/>
        <v/>
      </c>
    </row>
    <row r="253" spans="1:19" s="257" customFormat="1" ht="10.75" thickBot="1" x14ac:dyDescent="0.3">
      <c r="A253" s="209" t="s">
        <v>791</v>
      </c>
      <c r="B253" s="207" t="s">
        <v>809</v>
      </c>
      <c r="C253" s="210" t="s">
        <v>849</v>
      </c>
      <c r="D253" s="1343" t="str">
        <f t="shared" si="32"/>
        <v/>
      </c>
      <c r="E253" s="1404">
        <f>IF(ISERROR(VLOOKUP(CONCATENATE($B253,"-",$C253),IN_1A!$B$2:$AA$3000,3,FALSE))=TRUE,"",VLOOKUP(CONCATENATE($B253,"-",$C253),IN_1A!$B$2:$AA$3000,3,FALSE))</f>
        <v>0</v>
      </c>
      <c r="F253" s="1405">
        <f>IF(ISERROR(VLOOKUP(CONCATENATE($B253,"-",$C253),IN_1A!$B$2:$AA$3000,4,FALSE))=TRUE,"",VLOOKUP(CONCATENATE($B253,"-",$C253),IN_1A!$B$2:$AA$3000,4,FALSE))</f>
        <v>0</v>
      </c>
      <c r="G253" s="1404">
        <f>IF(ISERROR(VLOOKUP(CONCATENATE($B253,"-",$C253),IN_1A!$B$2:$AA$3000,5,FALSE))=TRUE,"",VLOOKUP(CONCATENATE($B253,"-",$C253),IN_1A!$B$2:$AA$3000,5,FALSE))</f>
        <v>0</v>
      </c>
      <c r="H253" s="1405">
        <f>IF(ISERROR(VLOOKUP(CONCATENATE($B253,"-",$C253),IN_1A!$B$2:$AA$3000,6,FALSE))=TRUE,"",VLOOKUP(CONCATENATE($B253,"-",$C253),IN_1A!$B$2:$AA$3000,6,FALSE))</f>
        <v>0</v>
      </c>
      <c r="I253" s="1404">
        <f>IF(ISERROR(VLOOKUP(CONCATENATE($B253,"-",$C253),IN_1A!$B$2:$AA$3000,7,FALSE))=TRUE,"",VLOOKUP(CONCATENATE($B253,"-",$C253),IN_1A!$B$2:$AA$3000,7,FALSE))</f>
        <v>0</v>
      </c>
      <c r="J253" s="1405">
        <f>IF(ISERROR(VLOOKUP(CONCATENATE($B253,"-",$C253),IN_1A!$B$2:$AA$3000,8,FALSE))=TRUE,"",VLOOKUP(CONCATENATE($B253,"-",$C253),IN_1A!$B$2:$AA$3000,8,FALSE))</f>
        <v>0</v>
      </c>
      <c r="K253" s="1404">
        <f>IF(ISERROR(VLOOKUP(CONCATENATE($B253,"-",$C253),IN_1A!$B$2:$AA$3000,9,FALSE))=TRUE,"",VLOOKUP(CONCATENATE($B253,"-",$C253),IN_1A!$B$2:$AA$3000,9,FALSE))</f>
        <v>0</v>
      </c>
      <c r="L253" s="1405">
        <f>IF(ISERROR(VLOOKUP(CONCATENATE($B253,"-",$C253),IN_1A!$B$2:$AA$3000,10,FALSE))=TRUE,"",VLOOKUP(CONCATENATE($B253,"-",$C253),IN_1A!$B$2:$AA$3000,10,FALSE))</f>
        <v>0</v>
      </c>
      <c r="M253" s="1404">
        <f>IF(ISERROR(VLOOKUP(CONCATENATE($B253,"-",$C253),IN_1A!$B$2:$AA$3000,11,FALSE))=TRUE,"",VLOOKUP(CONCATENATE($B253,"-",$C253),IN_1A!$B$2:$AA$3000,11,FALSE))</f>
        <v>0</v>
      </c>
      <c r="N253" s="1405">
        <f>IF(ISERROR(VLOOKUP(CONCATENATE($B253,"-",$C253),IN_1A!$B$2:$AA$3000,12,FALSE))=TRUE,"",VLOOKUP(CONCATENATE($B253,"-",$C253),IN_1A!$B$2:$AA$3000,12,FALSE))</f>
        <v>0</v>
      </c>
      <c r="O253" s="1404">
        <f>IF(ISERROR(VLOOKUP(CONCATENATE($B253,"-",$C253),IN_1A!$B$2:$AA$3000,13,FALSE))=TRUE,"",VLOOKUP(CONCATENATE($B253,"-",$C253),IN_1A!$B$2:$AA$3000,13,FALSE))</f>
        <v>0</v>
      </c>
      <c r="P253" s="1405">
        <f>IF(ISERROR(VLOOKUP(CONCATENATE($B253,"-",$C253),IN_1A!$B$2:$AA$3000,14,FALSE))=TRUE,"",VLOOKUP(CONCATENATE($B253,"-",$C253),IN_1A!$B$2:$AA$3000,14,FALSE))</f>
        <v>0</v>
      </c>
      <c r="Q253" s="505">
        <f t="shared" si="29"/>
        <v>0</v>
      </c>
      <c r="R253" s="506">
        <f t="shared" si="29"/>
        <v>0</v>
      </c>
      <c r="S253" s="256" t="str">
        <f t="shared" si="33"/>
        <v/>
      </c>
    </row>
    <row r="254" spans="1:19" s="260" customFormat="1" ht="12" customHeight="1" thickBot="1" x14ac:dyDescent="0.3">
      <c r="A254" s="209" t="s">
        <v>793</v>
      </c>
      <c r="B254" s="207" t="s">
        <v>810</v>
      </c>
      <c r="C254" s="210" t="s">
        <v>849</v>
      </c>
      <c r="D254" s="1343" t="str">
        <f t="shared" si="32"/>
        <v/>
      </c>
      <c r="E254" s="1404">
        <f>IF(ISERROR(VLOOKUP(CONCATENATE($B254,"-",$C254),IN_1A!$B$2:$AA$3000,3,FALSE))=TRUE,"",VLOOKUP(CONCATENATE($B254,"-",$C254),IN_1A!$B$2:$AA$3000,3,FALSE))</f>
        <v>0</v>
      </c>
      <c r="F254" s="1405">
        <f>IF(ISERROR(VLOOKUP(CONCATENATE($B254,"-",$C254),IN_1A!$B$2:$AA$3000,4,FALSE))=TRUE,"",VLOOKUP(CONCATENATE($B254,"-",$C254),IN_1A!$B$2:$AA$3000,4,FALSE))</f>
        <v>0</v>
      </c>
      <c r="G254" s="1404">
        <f>IF(ISERROR(VLOOKUP(CONCATENATE($B254,"-",$C254),IN_1A!$B$2:$AA$3000,5,FALSE))=TRUE,"",VLOOKUP(CONCATENATE($B254,"-",$C254),IN_1A!$B$2:$AA$3000,5,FALSE))</f>
        <v>0</v>
      </c>
      <c r="H254" s="1405">
        <f>IF(ISERROR(VLOOKUP(CONCATENATE($B254,"-",$C254),IN_1A!$B$2:$AA$3000,6,FALSE))=TRUE,"",VLOOKUP(CONCATENATE($B254,"-",$C254),IN_1A!$B$2:$AA$3000,6,FALSE))</f>
        <v>0</v>
      </c>
      <c r="I254" s="1404">
        <f>IF(ISERROR(VLOOKUP(CONCATENATE($B254,"-",$C254),IN_1A!$B$2:$AA$3000,7,FALSE))=TRUE,"",VLOOKUP(CONCATENATE($B254,"-",$C254),IN_1A!$B$2:$AA$3000,7,FALSE))</f>
        <v>0</v>
      </c>
      <c r="J254" s="1405">
        <f>IF(ISERROR(VLOOKUP(CONCATENATE($B254,"-",$C254),IN_1A!$B$2:$AA$3000,8,FALSE))=TRUE,"",VLOOKUP(CONCATENATE($B254,"-",$C254),IN_1A!$B$2:$AA$3000,8,FALSE))</f>
        <v>0</v>
      </c>
      <c r="K254" s="1404">
        <f>IF(ISERROR(VLOOKUP(CONCATENATE($B254,"-",$C254),IN_1A!$B$2:$AA$3000,9,FALSE))=TRUE,"",VLOOKUP(CONCATENATE($B254,"-",$C254),IN_1A!$B$2:$AA$3000,9,FALSE))</f>
        <v>0</v>
      </c>
      <c r="L254" s="1405">
        <f>IF(ISERROR(VLOOKUP(CONCATENATE($B254,"-",$C254),IN_1A!$B$2:$AA$3000,10,FALSE))=TRUE,"",VLOOKUP(CONCATENATE($B254,"-",$C254),IN_1A!$B$2:$AA$3000,10,FALSE))</f>
        <v>0</v>
      </c>
      <c r="M254" s="1404">
        <f>IF(ISERROR(VLOOKUP(CONCATENATE($B254,"-",$C254),IN_1A!$B$2:$AA$3000,11,FALSE))=TRUE,"",VLOOKUP(CONCATENATE($B254,"-",$C254),IN_1A!$B$2:$AA$3000,11,FALSE))</f>
        <v>0</v>
      </c>
      <c r="N254" s="1405">
        <f>IF(ISERROR(VLOOKUP(CONCATENATE($B254,"-",$C254),IN_1A!$B$2:$AA$3000,12,FALSE))=TRUE,"",VLOOKUP(CONCATENATE($B254,"-",$C254),IN_1A!$B$2:$AA$3000,12,FALSE))</f>
        <v>0</v>
      </c>
      <c r="O254" s="1404">
        <f>IF(ISERROR(VLOOKUP(CONCATENATE($B254,"-",$C254),IN_1A!$B$2:$AA$3000,13,FALSE))=TRUE,"",VLOOKUP(CONCATENATE($B254,"-",$C254),IN_1A!$B$2:$AA$3000,13,FALSE))</f>
        <v>0</v>
      </c>
      <c r="P254" s="1405">
        <f>IF(ISERROR(VLOOKUP(CONCATENATE($B254,"-",$C254),IN_1A!$B$2:$AA$3000,14,FALSE))=TRUE,"",VLOOKUP(CONCATENATE($B254,"-",$C254),IN_1A!$B$2:$AA$3000,14,FALSE))</f>
        <v>0</v>
      </c>
      <c r="Q254" s="505">
        <f t="shared" si="29"/>
        <v>0</v>
      </c>
      <c r="R254" s="506">
        <f t="shared" si="29"/>
        <v>0</v>
      </c>
      <c r="S254" s="256" t="str">
        <f t="shared" si="33"/>
        <v/>
      </c>
    </row>
    <row r="255" spans="1:19" s="260" customFormat="1" ht="12" customHeight="1" thickBot="1" x14ac:dyDescent="0.3">
      <c r="A255" s="209" t="s">
        <v>795</v>
      </c>
      <c r="B255" s="207" t="s">
        <v>811</v>
      </c>
      <c r="C255" s="210" t="s">
        <v>849</v>
      </c>
      <c r="D255" s="1343" t="str">
        <f t="shared" si="32"/>
        <v/>
      </c>
      <c r="E255" s="1404">
        <f>IF(ISERROR(VLOOKUP(CONCATENATE($B255,"-",$C255),IN_1A!$B$2:$AA$3000,3,FALSE))=TRUE,"",VLOOKUP(CONCATENATE($B255,"-",$C255),IN_1A!$B$2:$AA$3000,3,FALSE))</f>
        <v>0</v>
      </c>
      <c r="F255" s="1405">
        <f>IF(ISERROR(VLOOKUP(CONCATENATE($B255,"-",$C255),IN_1A!$B$2:$AA$3000,4,FALSE))=TRUE,"",VLOOKUP(CONCATENATE($B255,"-",$C255),IN_1A!$B$2:$AA$3000,4,FALSE))</f>
        <v>0</v>
      </c>
      <c r="G255" s="1404">
        <f>IF(ISERROR(VLOOKUP(CONCATENATE($B255,"-",$C255),IN_1A!$B$2:$AA$3000,5,FALSE))=TRUE,"",VLOOKUP(CONCATENATE($B255,"-",$C255),IN_1A!$B$2:$AA$3000,5,FALSE))</f>
        <v>0</v>
      </c>
      <c r="H255" s="1405">
        <f>IF(ISERROR(VLOOKUP(CONCATENATE($B255,"-",$C255),IN_1A!$B$2:$AA$3000,6,FALSE))=TRUE,"",VLOOKUP(CONCATENATE($B255,"-",$C255),IN_1A!$B$2:$AA$3000,6,FALSE))</f>
        <v>0</v>
      </c>
      <c r="I255" s="1404">
        <f>IF(ISERROR(VLOOKUP(CONCATENATE($B255,"-",$C255),IN_1A!$B$2:$AA$3000,7,FALSE))=TRUE,"",VLOOKUP(CONCATENATE($B255,"-",$C255),IN_1A!$B$2:$AA$3000,7,FALSE))</f>
        <v>0</v>
      </c>
      <c r="J255" s="1405">
        <f>IF(ISERROR(VLOOKUP(CONCATENATE($B255,"-",$C255),IN_1A!$B$2:$AA$3000,8,FALSE))=TRUE,"",VLOOKUP(CONCATENATE($B255,"-",$C255),IN_1A!$B$2:$AA$3000,8,FALSE))</f>
        <v>0</v>
      </c>
      <c r="K255" s="1404">
        <f>IF(ISERROR(VLOOKUP(CONCATENATE($B255,"-",$C255),IN_1A!$B$2:$AA$3000,9,FALSE))=TRUE,"",VLOOKUP(CONCATENATE($B255,"-",$C255),IN_1A!$B$2:$AA$3000,9,FALSE))</f>
        <v>0</v>
      </c>
      <c r="L255" s="1405">
        <f>IF(ISERROR(VLOOKUP(CONCATENATE($B255,"-",$C255),IN_1A!$B$2:$AA$3000,10,FALSE))=TRUE,"",VLOOKUP(CONCATENATE($B255,"-",$C255),IN_1A!$B$2:$AA$3000,10,FALSE))</f>
        <v>0</v>
      </c>
      <c r="M255" s="1404">
        <f>IF(ISERROR(VLOOKUP(CONCATENATE($B255,"-",$C255),IN_1A!$B$2:$AA$3000,11,FALSE))=TRUE,"",VLOOKUP(CONCATENATE($B255,"-",$C255),IN_1A!$B$2:$AA$3000,11,FALSE))</f>
        <v>0</v>
      </c>
      <c r="N255" s="1405">
        <f>IF(ISERROR(VLOOKUP(CONCATENATE($B255,"-",$C255),IN_1A!$B$2:$AA$3000,12,FALSE))=TRUE,"",VLOOKUP(CONCATENATE($B255,"-",$C255),IN_1A!$B$2:$AA$3000,12,FALSE))</f>
        <v>0</v>
      </c>
      <c r="O255" s="1404">
        <f>IF(ISERROR(VLOOKUP(CONCATENATE($B255,"-",$C255),IN_1A!$B$2:$AA$3000,13,FALSE))=TRUE,"",VLOOKUP(CONCATENATE($B255,"-",$C255),IN_1A!$B$2:$AA$3000,13,FALSE))</f>
        <v>0</v>
      </c>
      <c r="P255" s="1405">
        <f>IF(ISERROR(VLOOKUP(CONCATENATE($B255,"-",$C255),IN_1A!$B$2:$AA$3000,14,FALSE))=TRUE,"",VLOOKUP(CONCATENATE($B255,"-",$C255),IN_1A!$B$2:$AA$3000,14,FALSE))</f>
        <v>0</v>
      </c>
      <c r="Q255" s="505">
        <f t="shared" si="29"/>
        <v>0</v>
      </c>
      <c r="R255" s="506">
        <f t="shared" si="29"/>
        <v>0</v>
      </c>
      <c r="S255" s="256" t="str">
        <f t="shared" si="33"/>
        <v/>
      </c>
    </row>
    <row r="256" spans="1:19" s="260" customFormat="1" ht="12" customHeight="1" thickBot="1" x14ac:dyDescent="0.3">
      <c r="A256" s="209" t="s">
        <v>797</v>
      </c>
      <c r="B256" s="207" t="s">
        <v>812</v>
      </c>
      <c r="C256" s="210" t="s">
        <v>849</v>
      </c>
      <c r="D256" s="1343" t="str">
        <f t="shared" si="32"/>
        <v/>
      </c>
      <c r="E256" s="1404">
        <f>IF(ISERROR(VLOOKUP(CONCATENATE($B256,"-",$C256),IN_1A!$B$2:$AA$3000,3,FALSE))=TRUE,"",VLOOKUP(CONCATENATE($B256,"-",$C256),IN_1A!$B$2:$AA$3000,3,FALSE))</f>
        <v>0</v>
      </c>
      <c r="F256" s="1405">
        <f>IF(ISERROR(VLOOKUP(CONCATENATE($B256,"-",$C256),IN_1A!$B$2:$AA$3000,4,FALSE))=TRUE,"",VLOOKUP(CONCATENATE($B256,"-",$C256),IN_1A!$B$2:$AA$3000,4,FALSE))</f>
        <v>0</v>
      </c>
      <c r="G256" s="1404">
        <f>IF(ISERROR(VLOOKUP(CONCATENATE($B256,"-",$C256),IN_1A!$B$2:$AA$3000,5,FALSE))=TRUE,"",VLOOKUP(CONCATENATE($B256,"-",$C256),IN_1A!$B$2:$AA$3000,5,FALSE))</f>
        <v>0</v>
      </c>
      <c r="H256" s="1405">
        <f>IF(ISERROR(VLOOKUP(CONCATENATE($B256,"-",$C256),IN_1A!$B$2:$AA$3000,6,FALSE))=TRUE,"",VLOOKUP(CONCATENATE($B256,"-",$C256),IN_1A!$B$2:$AA$3000,6,FALSE))</f>
        <v>0</v>
      </c>
      <c r="I256" s="1404">
        <f>IF(ISERROR(VLOOKUP(CONCATENATE($B256,"-",$C256),IN_1A!$B$2:$AA$3000,7,FALSE))=TRUE,"",VLOOKUP(CONCATENATE($B256,"-",$C256),IN_1A!$B$2:$AA$3000,7,FALSE))</f>
        <v>0</v>
      </c>
      <c r="J256" s="1405">
        <f>IF(ISERROR(VLOOKUP(CONCATENATE($B256,"-",$C256),IN_1A!$B$2:$AA$3000,8,FALSE))=TRUE,"",VLOOKUP(CONCATENATE($B256,"-",$C256),IN_1A!$B$2:$AA$3000,8,FALSE))</f>
        <v>0</v>
      </c>
      <c r="K256" s="1404">
        <f>IF(ISERROR(VLOOKUP(CONCATENATE($B256,"-",$C256),IN_1A!$B$2:$AA$3000,9,FALSE))=TRUE,"",VLOOKUP(CONCATENATE($B256,"-",$C256),IN_1A!$B$2:$AA$3000,9,FALSE))</f>
        <v>0</v>
      </c>
      <c r="L256" s="1405">
        <f>IF(ISERROR(VLOOKUP(CONCATENATE($B256,"-",$C256),IN_1A!$B$2:$AA$3000,10,FALSE))=TRUE,"",VLOOKUP(CONCATENATE($B256,"-",$C256),IN_1A!$B$2:$AA$3000,10,FALSE))</f>
        <v>0</v>
      </c>
      <c r="M256" s="1404">
        <f>IF(ISERROR(VLOOKUP(CONCATENATE($B256,"-",$C256),IN_1A!$B$2:$AA$3000,11,FALSE))=TRUE,"",VLOOKUP(CONCATENATE($B256,"-",$C256),IN_1A!$B$2:$AA$3000,11,FALSE))</f>
        <v>0</v>
      </c>
      <c r="N256" s="1405">
        <f>IF(ISERROR(VLOOKUP(CONCATENATE($B256,"-",$C256),IN_1A!$B$2:$AA$3000,12,FALSE))=TRUE,"",VLOOKUP(CONCATENATE($B256,"-",$C256),IN_1A!$B$2:$AA$3000,12,FALSE))</f>
        <v>0</v>
      </c>
      <c r="O256" s="1404">
        <f>IF(ISERROR(VLOOKUP(CONCATENATE($B256,"-",$C256),IN_1A!$B$2:$AA$3000,13,FALSE))=TRUE,"",VLOOKUP(CONCATENATE($B256,"-",$C256),IN_1A!$B$2:$AA$3000,13,FALSE))</f>
        <v>0</v>
      </c>
      <c r="P256" s="1405">
        <f>IF(ISERROR(VLOOKUP(CONCATENATE($B256,"-",$C256),IN_1A!$B$2:$AA$3000,14,FALSE))=TRUE,"",VLOOKUP(CONCATENATE($B256,"-",$C256),IN_1A!$B$2:$AA$3000,14,FALSE))</f>
        <v>0</v>
      </c>
      <c r="Q256" s="505">
        <f t="shared" si="29"/>
        <v>0</v>
      </c>
      <c r="R256" s="506">
        <f t="shared" si="29"/>
        <v>0</v>
      </c>
      <c r="S256" s="256" t="str">
        <f t="shared" si="33"/>
        <v/>
      </c>
    </row>
    <row r="257" spans="1:19" s="260" customFormat="1" ht="12" customHeight="1" thickBot="1" x14ac:dyDescent="0.3">
      <c r="A257" s="211" t="s">
        <v>799</v>
      </c>
      <c r="B257" s="212" t="s">
        <v>813</v>
      </c>
      <c r="C257" s="213" t="s">
        <v>849</v>
      </c>
      <c r="D257" s="1344" t="str">
        <f t="shared" si="32"/>
        <v/>
      </c>
      <c r="E257" s="1406">
        <f>IF(ISERROR(VLOOKUP(CONCATENATE($B257,"-",$C257),IN_1A!$B$2:$AA$3000,3,FALSE))=TRUE,"",VLOOKUP(CONCATENATE($B257,"-",$C257),IN_1A!$B$2:$AA$3000,3,FALSE))</f>
        <v>0</v>
      </c>
      <c r="F257" s="1407">
        <f>IF(ISERROR(VLOOKUP(CONCATENATE($B257,"-",$C257),IN_1A!$B$2:$AA$3000,4,FALSE))=TRUE,"",VLOOKUP(CONCATENATE($B257,"-",$C257),IN_1A!$B$2:$AA$3000,4,FALSE))</f>
        <v>0</v>
      </c>
      <c r="G257" s="1406">
        <f>IF(ISERROR(VLOOKUP(CONCATENATE($B257,"-",$C257),IN_1A!$B$2:$AA$3000,5,FALSE))=TRUE,"",VLOOKUP(CONCATENATE($B257,"-",$C257),IN_1A!$B$2:$AA$3000,5,FALSE))</f>
        <v>0</v>
      </c>
      <c r="H257" s="1407">
        <f>IF(ISERROR(VLOOKUP(CONCATENATE($B257,"-",$C257),IN_1A!$B$2:$AA$3000,6,FALSE))=TRUE,"",VLOOKUP(CONCATENATE($B257,"-",$C257),IN_1A!$B$2:$AA$3000,6,FALSE))</f>
        <v>0</v>
      </c>
      <c r="I257" s="1406">
        <f>IF(ISERROR(VLOOKUP(CONCATENATE($B257,"-",$C257),IN_1A!$B$2:$AA$3000,7,FALSE))=TRUE,"",VLOOKUP(CONCATENATE($B257,"-",$C257),IN_1A!$B$2:$AA$3000,7,FALSE))</f>
        <v>0</v>
      </c>
      <c r="J257" s="1407">
        <f>IF(ISERROR(VLOOKUP(CONCATENATE($B257,"-",$C257),IN_1A!$B$2:$AA$3000,8,FALSE))=TRUE,"",VLOOKUP(CONCATENATE($B257,"-",$C257),IN_1A!$B$2:$AA$3000,8,FALSE))</f>
        <v>0</v>
      </c>
      <c r="K257" s="1406">
        <f>IF(ISERROR(VLOOKUP(CONCATENATE($B257,"-",$C257),IN_1A!$B$2:$AA$3000,9,FALSE))=TRUE,"",VLOOKUP(CONCATENATE($B257,"-",$C257),IN_1A!$B$2:$AA$3000,9,FALSE))</f>
        <v>0</v>
      </c>
      <c r="L257" s="1407">
        <f>IF(ISERROR(VLOOKUP(CONCATENATE($B257,"-",$C257),IN_1A!$B$2:$AA$3000,10,FALSE))=TRUE,"",VLOOKUP(CONCATENATE($B257,"-",$C257),IN_1A!$B$2:$AA$3000,10,FALSE))</f>
        <v>0</v>
      </c>
      <c r="M257" s="1406">
        <f>IF(ISERROR(VLOOKUP(CONCATENATE($B257,"-",$C257),IN_1A!$B$2:$AA$3000,11,FALSE))=TRUE,"",VLOOKUP(CONCATENATE($B257,"-",$C257),IN_1A!$B$2:$AA$3000,11,FALSE))</f>
        <v>0</v>
      </c>
      <c r="N257" s="1407">
        <f>IF(ISERROR(VLOOKUP(CONCATENATE($B257,"-",$C257),IN_1A!$B$2:$AA$3000,12,FALSE))=TRUE,"",VLOOKUP(CONCATENATE($B257,"-",$C257),IN_1A!$B$2:$AA$3000,12,FALSE))</f>
        <v>0</v>
      </c>
      <c r="O257" s="1406">
        <f>IF(ISERROR(VLOOKUP(CONCATENATE($B257,"-",$C257),IN_1A!$B$2:$AA$3000,13,FALSE))=TRUE,"",VLOOKUP(CONCATENATE($B257,"-",$C257),IN_1A!$B$2:$AA$3000,13,FALSE))</f>
        <v>0</v>
      </c>
      <c r="P257" s="1407">
        <f>IF(ISERROR(VLOOKUP(CONCATENATE($B257,"-",$C257),IN_1A!$B$2:$AA$3000,14,FALSE))=TRUE,"",VLOOKUP(CONCATENATE($B257,"-",$C257),IN_1A!$B$2:$AA$3000,14,FALSE))</f>
        <v>0</v>
      </c>
      <c r="Q257" s="507">
        <f t="shared" si="29"/>
        <v>0</v>
      </c>
      <c r="R257" s="508">
        <f t="shared" si="29"/>
        <v>0</v>
      </c>
      <c r="S257" s="256" t="str">
        <f t="shared" si="33"/>
        <v/>
      </c>
    </row>
    <row r="258" spans="1:19" s="2505" customFormat="1" ht="12" customHeight="1" thickBot="1" x14ac:dyDescent="0.3">
      <c r="A258" s="2490" t="s">
        <v>814</v>
      </c>
      <c r="B258" s="2481"/>
      <c r="C258" s="2482"/>
      <c r="D258" s="1348"/>
      <c r="E258" s="2227"/>
      <c r="F258" s="509"/>
      <c r="G258" s="509"/>
      <c r="H258" s="509"/>
      <c r="I258" s="509"/>
      <c r="J258" s="509"/>
      <c r="K258" s="509"/>
      <c r="L258" s="509"/>
      <c r="M258" s="509"/>
      <c r="N258" s="509"/>
      <c r="O258" s="509"/>
      <c r="P258" s="509"/>
      <c r="Q258" s="509"/>
      <c r="R258" s="510"/>
      <c r="S258" s="2470" t="str">
        <f t="shared" si="33"/>
        <v/>
      </c>
    </row>
    <row r="259" spans="1:19" s="2505" customFormat="1" ht="12" customHeight="1" thickBot="1" x14ac:dyDescent="0.3">
      <c r="A259" s="2472" t="s">
        <v>755</v>
      </c>
      <c r="B259" s="2481"/>
      <c r="C259" s="2482"/>
      <c r="D259" s="1349"/>
      <c r="E259" s="2227"/>
      <c r="F259" s="509"/>
      <c r="G259" s="509"/>
      <c r="H259" s="509"/>
      <c r="I259" s="509"/>
      <c r="J259" s="509"/>
      <c r="K259" s="509"/>
      <c r="L259" s="509"/>
      <c r="M259" s="509"/>
      <c r="N259" s="509"/>
      <c r="O259" s="509"/>
      <c r="P259" s="509"/>
      <c r="Q259" s="509"/>
      <c r="R259" s="510"/>
      <c r="S259" s="2470" t="str">
        <f t="shared" si="33"/>
        <v/>
      </c>
    </row>
    <row r="260" spans="1:19" s="257" customFormat="1" ht="10.75" thickBot="1" x14ac:dyDescent="0.3">
      <c r="A260" s="206" t="s">
        <v>815</v>
      </c>
      <c r="B260" s="214" t="s">
        <v>816</v>
      </c>
      <c r="C260" s="215" t="s">
        <v>849</v>
      </c>
      <c r="D260" s="1346" t="str">
        <f t="shared" ref="D260:D268" si="34">CONCATENATE(D$218)</f>
        <v/>
      </c>
      <c r="E260" s="1402">
        <f>IF(ISERROR(VLOOKUP(CONCATENATE($B260,"-",$C260),IN_1A!$B$2:$AA$3000,3,FALSE))=TRUE,"",VLOOKUP(CONCATENATE($B260,"-",$C260),IN_1A!$B$2:$AA$3000,3,FALSE))</f>
        <v>0</v>
      </c>
      <c r="F260" s="1403">
        <f>IF(ISERROR(VLOOKUP(CONCATENATE($B260,"-",$C260),IN_1A!$B$2:$AA$3000,4,FALSE))=TRUE,"",VLOOKUP(CONCATENATE($B260,"-",$C260),IN_1A!$B$2:$AA$3000,4,FALSE))</f>
        <v>0</v>
      </c>
      <c r="G260" s="1402">
        <f>IF(ISERROR(VLOOKUP(CONCATENATE($B260,"-",$C260),IN_1A!$B$2:$AA$3000,5,FALSE))=TRUE,"",VLOOKUP(CONCATENATE($B260,"-",$C260),IN_1A!$B$2:$AA$3000,5,FALSE))</f>
        <v>0</v>
      </c>
      <c r="H260" s="1403">
        <f>IF(ISERROR(VLOOKUP(CONCATENATE($B260,"-",$C260),IN_1A!$B$2:$AA$3000,6,FALSE))=TRUE,"",VLOOKUP(CONCATENATE($B260,"-",$C260),IN_1A!$B$2:$AA$3000,6,FALSE))</f>
        <v>0</v>
      </c>
      <c r="I260" s="1402">
        <f>IF(ISERROR(VLOOKUP(CONCATENATE($B260,"-",$C260),IN_1A!$B$2:$AA$3000,7,FALSE))=TRUE,"",VLOOKUP(CONCATENATE($B260,"-",$C260),IN_1A!$B$2:$AA$3000,7,FALSE))</f>
        <v>0</v>
      </c>
      <c r="J260" s="1403">
        <f>IF(ISERROR(VLOOKUP(CONCATENATE($B260,"-",$C260),IN_1A!$B$2:$AA$3000,8,FALSE))=TRUE,"",VLOOKUP(CONCATENATE($B260,"-",$C260),IN_1A!$B$2:$AA$3000,8,FALSE))</f>
        <v>0</v>
      </c>
      <c r="K260" s="1402">
        <f>IF(ISERROR(VLOOKUP(CONCATENATE($B260,"-",$C260),IN_1A!$B$2:$AA$3000,9,FALSE))=TRUE,"",VLOOKUP(CONCATENATE($B260,"-",$C260),IN_1A!$B$2:$AA$3000,9,FALSE))</f>
        <v>0</v>
      </c>
      <c r="L260" s="1403">
        <f>IF(ISERROR(VLOOKUP(CONCATENATE($B260,"-",$C260),IN_1A!$B$2:$AA$3000,10,FALSE))=TRUE,"",VLOOKUP(CONCATENATE($B260,"-",$C260),IN_1A!$B$2:$AA$3000,10,FALSE))</f>
        <v>0</v>
      </c>
      <c r="M260" s="1402">
        <f>IF(ISERROR(VLOOKUP(CONCATENATE($B260,"-",$C260),IN_1A!$B$2:$AA$3000,11,FALSE))=TRUE,"",VLOOKUP(CONCATENATE($B260,"-",$C260),IN_1A!$B$2:$AA$3000,11,FALSE))</f>
        <v>0</v>
      </c>
      <c r="N260" s="1403">
        <f>IF(ISERROR(VLOOKUP(CONCATENATE($B260,"-",$C260),IN_1A!$B$2:$AA$3000,12,FALSE))=TRUE,"",VLOOKUP(CONCATENATE($B260,"-",$C260),IN_1A!$B$2:$AA$3000,12,FALSE))</f>
        <v>0</v>
      </c>
      <c r="O260" s="1402">
        <f>IF(ISERROR(VLOOKUP(CONCATENATE($B260,"-",$C260),IN_1A!$B$2:$AA$3000,13,FALSE))=TRUE,"",VLOOKUP(CONCATENATE($B260,"-",$C260),IN_1A!$B$2:$AA$3000,13,FALSE))</f>
        <v>0</v>
      </c>
      <c r="P260" s="1403">
        <f>IF(ISERROR(VLOOKUP(CONCATENATE($B260,"-",$C260),IN_1A!$B$2:$AA$3000,14,FALSE))=TRUE,"",VLOOKUP(CONCATENATE($B260,"-",$C260),IN_1A!$B$2:$AA$3000,14,FALSE))</f>
        <v>0</v>
      </c>
      <c r="Q260" s="503">
        <f t="shared" si="29"/>
        <v>0</v>
      </c>
      <c r="R260" s="504">
        <f t="shared" si="29"/>
        <v>0</v>
      </c>
      <c r="S260" s="256"/>
    </row>
    <row r="261" spans="1:19" s="257" customFormat="1" ht="10.75" thickBot="1" x14ac:dyDescent="0.3">
      <c r="A261" s="209" t="s">
        <v>817</v>
      </c>
      <c r="B261" s="207" t="s">
        <v>818</v>
      </c>
      <c r="C261" s="210" t="s">
        <v>849</v>
      </c>
      <c r="D261" s="1343" t="str">
        <f t="shared" si="34"/>
        <v/>
      </c>
      <c r="E261" s="1404">
        <f>IF(ISERROR(VLOOKUP(CONCATENATE($B261,"-",$C261),IN_1A!$B$2:$AA$3000,3,FALSE))=TRUE,"",VLOOKUP(CONCATENATE($B261,"-",$C261),IN_1A!$B$2:$AA$3000,3,FALSE))</f>
        <v>0</v>
      </c>
      <c r="F261" s="1405">
        <f>IF(ISERROR(VLOOKUP(CONCATENATE($B261,"-",$C261),IN_1A!$B$2:$AA$3000,4,FALSE))=TRUE,"",VLOOKUP(CONCATENATE($B261,"-",$C261),IN_1A!$B$2:$AA$3000,4,FALSE))</f>
        <v>0</v>
      </c>
      <c r="G261" s="1404">
        <f>IF(ISERROR(VLOOKUP(CONCATENATE($B261,"-",$C261),IN_1A!$B$2:$AA$3000,5,FALSE))=TRUE,"",VLOOKUP(CONCATENATE($B261,"-",$C261),IN_1A!$B$2:$AA$3000,5,FALSE))</f>
        <v>0</v>
      </c>
      <c r="H261" s="1405">
        <f>IF(ISERROR(VLOOKUP(CONCATENATE($B261,"-",$C261),IN_1A!$B$2:$AA$3000,6,FALSE))=TRUE,"",VLOOKUP(CONCATENATE($B261,"-",$C261),IN_1A!$B$2:$AA$3000,6,FALSE))</f>
        <v>0</v>
      </c>
      <c r="I261" s="1404">
        <f>IF(ISERROR(VLOOKUP(CONCATENATE($B261,"-",$C261),IN_1A!$B$2:$AA$3000,7,FALSE))=TRUE,"",VLOOKUP(CONCATENATE($B261,"-",$C261),IN_1A!$B$2:$AA$3000,7,FALSE))</f>
        <v>0</v>
      </c>
      <c r="J261" s="1405">
        <f>IF(ISERROR(VLOOKUP(CONCATENATE($B261,"-",$C261),IN_1A!$B$2:$AA$3000,8,FALSE))=TRUE,"",VLOOKUP(CONCATENATE($B261,"-",$C261),IN_1A!$B$2:$AA$3000,8,FALSE))</f>
        <v>0</v>
      </c>
      <c r="K261" s="1404">
        <f>IF(ISERROR(VLOOKUP(CONCATENATE($B261,"-",$C261),IN_1A!$B$2:$AA$3000,9,FALSE))=TRUE,"",VLOOKUP(CONCATENATE($B261,"-",$C261),IN_1A!$B$2:$AA$3000,9,FALSE))</f>
        <v>0</v>
      </c>
      <c r="L261" s="1405">
        <f>IF(ISERROR(VLOOKUP(CONCATENATE($B261,"-",$C261),IN_1A!$B$2:$AA$3000,10,FALSE))=TRUE,"",VLOOKUP(CONCATENATE($B261,"-",$C261),IN_1A!$B$2:$AA$3000,10,FALSE))</f>
        <v>0</v>
      </c>
      <c r="M261" s="1404">
        <f>IF(ISERROR(VLOOKUP(CONCATENATE($B261,"-",$C261),IN_1A!$B$2:$AA$3000,11,FALSE))=TRUE,"",VLOOKUP(CONCATENATE($B261,"-",$C261),IN_1A!$B$2:$AA$3000,11,FALSE))</f>
        <v>0</v>
      </c>
      <c r="N261" s="1405">
        <f>IF(ISERROR(VLOOKUP(CONCATENATE($B261,"-",$C261),IN_1A!$B$2:$AA$3000,12,FALSE))=TRUE,"",VLOOKUP(CONCATENATE($B261,"-",$C261),IN_1A!$B$2:$AA$3000,12,FALSE))</f>
        <v>0</v>
      </c>
      <c r="O261" s="1404">
        <f>IF(ISERROR(VLOOKUP(CONCATENATE($B261,"-",$C261),IN_1A!$B$2:$AA$3000,13,FALSE))=TRUE,"",VLOOKUP(CONCATENATE($B261,"-",$C261),IN_1A!$B$2:$AA$3000,13,FALSE))</f>
        <v>0</v>
      </c>
      <c r="P261" s="1405">
        <f>IF(ISERROR(VLOOKUP(CONCATENATE($B261,"-",$C261),IN_1A!$B$2:$AA$3000,14,FALSE))=TRUE,"",VLOOKUP(CONCATENATE($B261,"-",$C261),IN_1A!$B$2:$AA$3000,14,FALSE))</f>
        <v>0</v>
      </c>
      <c r="Q261" s="505">
        <f t="shared" si="29"/>
        <v>0</v>
      </c>
      <c r="R261" s="506">
        <f t="shared" si="29"/>
        <v>0</v>
      </c>
      <c r="S261" s="256"/>
    </row>
    <row r="262" spans="1:19" s="260" customFormat="1" ht="12" customHeight="1" thickBot="1" x14ac:dyDescent="0.3">
      <c r="A262" s="209" t="s">
        <v>819</v>
      </c>
      <c r="B262" s="207" t="s">
        <v>820</v>
      </c>
      <c r="C262" s="210" t="s">
        <v>849</v>
      </c>
      <c r="D262" s="1343" t="str">
        <f t="shared" si="34"/>
        <v/>
      </c>
      <c r="E262" s="1404">
        <f>IF(ISERROR(VLOOKUP(CONCATENATE($B262,"-",$C262),IN_1A!$B$2:$AA$3000,3,FALSE))=TRUE,"",VLOOKUP(CONCATENATE($B262,"-",$C262),IN_1A!$B$2:$AA$3000,3,FALSE))</f>
        <v>0</v>
      </c>
      <c r="F262" s="1405">
        <f>IF(ISERROR(VLOOKUP(CONCATENATE($B262,"-",$C262),IN_1A!$B$2:$AA$3000,4,FALSE))=TRUE,"",VLOOKUP(CONCATENATE($B262,"-",$C262),IN_1A!$B$2:$AA$3000,4,FALSE))</f>
        <v>0</v>
      </c>
      <c r="G262" s="1404">
        <f>IF(ISERROR(VLOOKUP(CONCATENATE($B262,"-",$C262),IN_1A!$B$2:$AA$3000,5,FALSE))=TRUE,"",VLOOKUP(CONCATENATE($B262,"-",$C262),IN_1A!$B$2:$AA$3000,5,FALSE))</f>
        <v>0</v>
      </c>
      <c r="H262" s="1405">
        <f>IF(ISERROR(VLOOKUP(CONCATENATE($B262,"-",$C262),IN_1A!$B$2:$AA$3000,6,FALSE))=TRUE,"",VLOOKUP(CONCATENATE($B262,"-",$C262),IN_1A!$B$2:$AA$3000,6,FALSE))</f>
        <v>0</v>
      </c>
      <c r="I262" s="1404">
        <f>IF(ISERROR(VLOOKUP(CONCATENATE($B262,"-",$C262),IN_1A!$B$2:$AA$3000,7,FALSE))=TRUE,"",VLOOKUP(CONCATENATE($B262,"-",$C262),IN_1A!$B$2:$AA$3000,7,FALSE))</f>
        <v>0</v>
      </c>
      <c r="J262" s="1405">
        <f>IF(ISERROR(VLOOKUP(CONCATENATE($B262,"-",$C262),IN_1A!$B$2:$AA$3000,8,FALSE))=TRUE,"",VLOOKUP(CONCATENATE($B262,"-",$C262),IN_1A!$B$2:$AA$3000,8,FALSE))</f>
        <v>0</v>
      </c>
      <c r="K262" s="1404">
        <f>IF(ISERROR(VLOOKUP(CONCATENATE($B262,"-",$C262),IN_1A!$B$2:$AA$3000,9,FALSE))=TRUE,"",VLOOKUP(CONCATENATE($B262,"-",$C262),IN_1A!$B$2:$AA$3000,9,FALSE))</f>
        <v>0</v>
      </c>
      <c r="L262" s="1405">
        <f>IF(ISERROR(VLOOKUP(CONCATENATE($B262,"-",$C262),IN_1A!$B$2:$AA$3000,10,FALSE))=TRUE,"",VLOOKUP(CONCATENATE($B262,"-",$C262),IN_1A!$B$2:$AA$3000,10,FALSE))</f>
        <v>0</v>
      </c>
      <c r="M262" s="1404">
        <f>IF(ISERROR(VLOOKUP(CONCATENATE($B262,"-",$C262),IN_1A!$B$2:$AA$3000,11,FALSE))=TRUE,"",VLOOKUP(CONCATENATE($B262,"-",$C262),IN_1A!$B$2:$AA$3000,11,FALSE))</f>
        <v>0</v>
      </c>
      <c r="N262" s="1405">
        <f>IF(ISERROR(VLOOKUP(CONCATENATE($B262,"-",$C262),IN_1A!$B$2:$AA$3000,12,FALSE))=TRUE,"",VLOOKUP(CONCATENATE($B262,"-",$C262),IN_1A!$B$2:$AA$3000,12,FALSE))</f>
        <v>0</v>
      </c>
      <c r="O262" s="1404">
        <f>IF(ISERROR(VLOOKUP(CONCATENATE($B262,"-",$C262),IN_1A!$B$2:$AA$3000,13,FALSE))=TRUE,"",VLOOKUP(CONCATENATE($B262,"-",$C262),IN_1A!$B$2:$AA$3000,13,FALSE))</f>
        <v>0</v>
      </c>
      <c r="P262" s="1405">
        <f>IF(ISERROR(VLOOKUP(CONCATENATE($B262,"-",$C262),IN_1A!$B$2:$AA$3000,14,FALSE))=TRUE,"",VLOOKUP(CONCATENATE($B262,"-",$C262),IN_1A!$B$2:$AA$3000,14,FALSE))</f>
        <v>0</v>
      </c>
      <c r="Q262" s="505">
        <f t="shared" si="29"/>
        <v>0</v>
      </c>
      <c r="R262" s="506">
        <f t="shared" si="29"/>
        <v>0</v>
      </c>
      <c r="S262" s="256" t="str">
        <f t="shared" ref="S262:S270" si="35">IF(O262&gt;Q262,"ERRORE",IF(P262&gt;R262,"ERRORE",""))</f>
        <v/>
      </c>
    </row>
    <row r="263" spans="1:19" s="260" customFormat="1" ht="12" customHeight="1" thickBot="1" x14ac:dyDescent="0.3">
      <c r="A263" s="209" t="s">
        <v>821</v>
      </c>
      <c r="B263" s="207" t="s">
        <v>822</v>
      </c>
      <c r="C263" s="210" t="s">
        <v>849</v>
      </c>
      <c r="D263" s="1343" t="str">
        <f t="shared" si="34"/>
        <v/>
      </c>
      <c r="E263" s="1404">
        <f>IF(ISERROR(VLOOKUP(CONCATENATE($B263,"-",$C263),IN_1A!$B$2:$AA$3000,3,FALSE))=TRUE,"",VLOOKUP(CONCATENATE($B263,"-",$C263),IN_1A!$B$2:$AA$3000,3,FALSE))</f>
        <v>0</v>
      </c>
      <c r="F263" s="1405">
        <f>IF(ISERROR(VLOOKUP(CONCATENATE($B263,"-",$C263),IN_1A!$B$2:$AA$3000,4,FALSE))=TRUE,"",VLOOKUP(CONCATENATE($B263,"-",$C263),IN_1A!$B$2:$AA$3000,4,FALSE))</f>
        <v>0</v>
      </c>
      <c r="G263" s="1404">
        <f>IF(ISERROR(VLOOKUP(CONCATENATE($B263,"-",$C263),IN_1A!$B$2:$AA$3000,5,FALSE))=TRUE,"",VLOOKUP(CONCATENATE($B263,"-",$C263),IN_1A!$B$2:$AA$3000,5,FALSE))</f>
        <v>0</v>
      </c>
      <c r="H263" s="1405">
        <f>IF(ISERROR(VLOOKUP(CONCATENATE($B263,"-",$C263),IN_1A!$B$2:$AA$3000,6,FALSE))=TRUE,"",VLOOKUP(CONCATENATE($B263,"-",$C263),IN_1A!$B$2:$AA$3000,6,FALSE))</f>
        <v>0</v>
      </c>
      <c r="I263" s="1404">
        <f>IF(ISERROR(VLOOKUP(CONCATENATE($B263,"-",$C263),IN_1A!$B$2:$AA$3000,7,FALSE))=TRUE,"",VLOOKUP(CONCATENATE($B263,"-",$C263),IN_1A!$B$2:$AA$3000,7,FALSE))</f>
        <v>0</v>
      </c>
      <c r="J263" s="1405">
        <f>IF(ISERROR(VLOOKUP(CONCATENATE($B263,"-",$C263),IN_1A!$B$2:$AA$3000,8,FALSE))=TRUE,"",VLOOKUP(CONCATENATE($B263,"-",$C263),IN_1A!$B$2:$AA$3000,8,FALSE))</f>
        <v>0</v>
      </c>
      <c r="K263" s="1404">
        <f>IF(ISERROR(VLOOKUP(CONCATENATE($B263,"-",$C263),IN_1A!$B$2:$AA$3000,9,FALSE))=TRUE,"",VLOOKUP(CONCATENATE($B263,"-",$C263),IN_1A!$B$2:$AA$3000,9,FALSE))</f>
        <v>0</v>
      </c>
      <c r="L263" s="1405">
        <f>IF(ISERROR(VLOOKUP(CONCATENATE($B263,"-",$C263),IN_1A!$B$2:$AA$3000,10,FALSE))=TRUE,"",VLOOKUP(CONCATENATE($B263,"-",$C263),IN_1A!$B$2:$AA$3000,10,FALSE))</f>
        <v>0</v>
      </c>
      <c r="M263" s="1404">
        <f>IF(ISERROR(VLOOKUP(CONCATENATE($B263,"-",$C263),IN_1A!$B$2:$AA$3000,11,FALSE))=TRUE,"",VLOOKUP(CONCATENATE($B263,"-",$C263),IN_1A!$B$2:$AA$3000,11,FALSE))</f>
        <v>0</v>
      </c>
      <c r="N263" s="1405">
        <f>IF(ISERROR(VLOOKUP(CONCATENATE($B263,"-",$C263),IN_1A!$B$2:$AA$3000,12,FALSE))=TRUE,"",VLOOKUP(CONCATENATE($B263,"-",$C263),IN_1A!$B$2:$AA$3000,12,FALSE))</f>
        <v>0</v>
      </c>
      <c r="O263" s="1404">
        <f>IF(ISERROR(VLOOKUP(CONCATENATE($B263,"-",$C263),IN_1A!$B$2:$AA$3000,13,FALSE))=TRUE,"",VLOOKUP(CONCATENATE($B263,"-",$C263),IN_1A!$B$2:$AA$3000,13,FALSE))</f>
        <v>0</v>
      </c>
      <c r="P263" s="1405">
        <f>IF(ISERROR(VLOOKUP(CONCATENATE($B263,"-",$C263),IN_1A!$B$2:$AA$3000,14,FALSE))=TRUE,"",VLOOKUP(CONCATENATE($B263,"-",$C263),IN_1A!$B$2:$AA$3000,14,FALSE))</f>
        <v>0</v>
      </c>
      <c r="Q263" s="505">
        <f t="shared" si="29"/>
        <v>0</v>
      </c>
      <c r="R263" s="506">
        <f t="shared" si="29"/>
        <v>0</v>
      </c>
      <c r="S263" s="256" t="str">
        <f t="shared" si="35"/>
        <v/>
      </c>
    </row>
    <row r="264" spans="1:19" s="260" customFormat="1" ht="12" customHeight="1" thickBot="1" x14ac:dyDescent="0.3">
      <c r="A264" s="209" t="s">
        <v>823</v>
      </c>
      <c r="B264" s="218" t="s">
        <v>824</v>
      </c>
      <c r="C264" s="208" t="s">
        <v>849</v>
      </c>
      <c r="D264" s="1343" t="str">
        <f t="shared" si="34"/>
        <v/>
      </c>
      <c r="E264" s="1404">
        <f>IF(ISERROR(VLOOKUP(CONCATENATE($B264,"-",$C264),IN_1A!$B$2:$AA$3000,3,FALSE))=TRUE,"",VLOOKUP(CONCATENATE($B264,"-",$C264),IN_1A!$B$2:$AA$3000,3,FALSE))</f>
        <v>0</v>
      </c>
      <c r="F264" s="1405">
        <f>IF(ISERROR(VLOOKUP(CONCATENATE($B264,"-",$C264),IN_1A!$B$2:$AA$3000,4,FALSE))=TRUE,"",VLOOKUP(CONCATENATE($B264,"-",$C264),IN_1A!$B$2:$AA$3000,4,FALSE))</f>
        <v>0</v>
      </c>
      <c r="G264" s="1404">
        <f>IF(ISERROR(VLOOKUP(CONCATENATE($B264,"-",$C264),IN_1A!$B$2:$AA$3000,5,FALSE))=TRUE,"",VLOOKUP(CONCATENATE($B264,"-",$C264),IN_1A!$B$2:$AA$3000,5,FALSE))</f>
        <v>0</v>
      </c>
      <c r="H264" s="1405">
        <f>IF(ISERROR(VLOOKUP(CONCATENATE($B264,"-",$C264),IN_1A!$B$2:$AA$3000,6,FALSE))=TRUE,"",VLOOKUP(CONCATENATE($B264,"-",$C264),IN_1A!$B$2:$AA$3000,6,FALSE))</f>
        <v>0</v>
      </c>
      <c r="I264" s="1404">
        <f>IF(ISERROR(VLOOKUP(CONCATENATE($B264,"-",$C264),IN_1A!$B$2:$AA$3000,7,FALSE))=TRUE,"",VLOOKUP(CONCATENATE($B264,"-",$C264),IN_1A!$B$2:$AA$3000,7,FALSE))</f>
        <v>0</v>
      </c>
      <c r="J264" s="1405">
        <f>IF(ISERROR(VLOOKUP(CONCATENATE($B264,"-",$C264),IN_1A!$B$2:$AA$3000,8,FALSE))=TRUE,"",VLOOKUP(CONCATENATE($B264,"-",$C264),IN_1A!$B$2:$AA$3000,8,FALSE))</f>
        <v>0</v>
      </c>
      <c r="K264" s="1404">
        <f>IF(ISERROR(VLOOKUP(CONCATENATE($B264,"-",$C264),IN_1A!$B$2:$AA$3000,9,FALSE))=TRUE,"",VLOOKUP(CONCATENATE($B264,"-",$C264),IN_1A!$B$2:$AA$3000,9,FALSE))</f>
        <v>0</v>
      </c>
      <c r="L264" s="1405">
        <f>IF(ISERROR(VLOOKUP(CONCATENATE($B264,"-",$C264),IN_1A!$B$2:$AA$3000,10,FALSE))=TRUE,"",VLOOKUP(CONCATENATE($B264,"-",$C264),IN_1A!$B$2:$AA$3000,10,FALSE))</f>
        <v>0</v>
      </c>
      <c r="M264" s="1404">
        <f>IF(ISERROR(VLOOKUP(CONCATENATE($B264,"-",$C264),IN_1A!$B$2:$AA$3000,11,FALSE))=TRUE,"",VLOOKUP(CONCATENATE($B264,"-",$C264),IN_1A!$B$2:$AA$3000,11,FALSE))</f>
        <v>0</v>
      </c>
      <c r="N264" s="1405">
        <f>IF(ISERROR(VLOOKUP(CONCATENATE($B264,"-",$C264),IN_1A!$B$2:$AA$3000,12,FALSE))=TRUE,"",VLOOKUP(CONCATENATE($B264,"-",$C264),IN_1A!$B$2:$AA$3000,12,FALSE))</f>
        <v>0</v>
      </c>
      <c r="O264" s="1404">
        <f>IF(ISERROR(VLOOKUP(CONCATENATE($B264,"-",$C264),IN_1A!$B$2:$AA$3000,13,FALSE))=TRUE,"",VLOOKUP(CONCATENATE($B264,"-",$C264),IN_1A!$B$2:$AA$3000,13,FALSE))</f>
        <v>0</v>
      </c>
      <c r="P264" s="1405">
        <f>IF(ISERROR(VLOOKUP(CONCATENATE($B264,"-",$C264),IN_1A!$B$2:$AA$3000,14,FALSE))=TRUE,"",VLOOKUP(CONCATENATE($B264,"-",$C264),IN_1A!$B$2:$AA$3000,14,FALSE))</f>
        <v>0</v>
      </c>
      <c r="Q264" s="505">
        <f t="shared" si="29"/>
        <v>0</v>
      </c>
      <c r="R264" s="506">
        <f t="shared" si="29"/>
        <v>0</v>
      </c>
      <c r="S264" s="256" t="str">
        <f t="shared" si="35"/>
        <v/>
      </c>
    </row>
    <row r="265" spans="1:19" s="260" customFormat="1" ht="12" customHeight="1" thickBot="1" x14ac:dyDescent="0.3">
      <c r="A265" s="209" t="s">
        <v>825</v>
      </c>
      <c r="B265" s="207" t="s">
        <v>826</v>
      </c>
      <c r="C265" s="210" t="s">
        <v>849</v>
      </c>
      <c r="D265" s="1343" t="str">
        <f t="shared" si="34"/>
        <v/>
      </c>
      <c r="E265" s="1404">
        <f>IF(ISERROR(VLOOKUP(CONCATENATE($B265,"-",$C265),IN_1A!$B$2:$AA$3000,3,FALSE))=TRUE,"",VLOOKUP(CONCATENATE($B265,"-",$C265),IN_1A!$B$2:$AA$3000,3,FALSE))</f>
        <v>0</v>
      </c>
      <c r="F265" s="1405">
        <f>IF(ISERROR(VLOOKUP(CONCATENATE($B265,"-",$C265),IN_1A!$B$2:$AA$3000,4,FALSE))=TRUE,"",VLOOKUP(CONCATENATE($B265,"-",$C265),IN_1A!$B$2:$AA$3000,4,FALSE))</f>
        <v>0</v>
      </c>
      <c r="G265" s="1404">
        <f>IF(ISERROR(VLOOKUP(CONCATENATE($B265,"-",$C265),IN_1A!$B$2:$AA$3000,5,FALSE))=TRUE,"",VLOOKUP(CONCATENATE($B265,"-",$C265),IN_1A!$B$2:$AA$3000,5,FALSE))</f>
        <v>0</v>
      </c>
      <c r="H265" s="1405">
        <f>IF(ISERROR(VLOOKUP(CONCATENATE($B265,"-",$C265),IN_1A!$B$2:$AA$3000,6,FALSE))=TRUE,"",VLOOKUP(CONCATENATE($B265,"-",$C265),IN_1A!$B$2:$AA$3000,6,FALSE))</f>
        <v>0</v>
      </c>
      <c r="I265" s="1404">
        <f>IF(ISERROR(VLOOKUP(CONCATENATE($B265,"-",$C265),IN_1A!$B$2:$AA$3000,7,FALSE))=TRUE,"",VLOOKUP(CONCATENATE($B265,"-",$C265),IN_1A!$B$2:$AA$3000,7,FALSE))</f>
        <v>0</v>
      </c>
      <c r="J265" s="1405">
        <f>IF(ISERROR(VLOOKUP(CONCATENATE($B265,"-",$C265),IN_1A!$B$2:$AA$3000,8,FALSE))=TRUE,"",VLOOKUP(CONCATENATE($B265,"-",$C265),IN_1A!$B$2:$AA$3000,8,FALSE))</f>
        <v>0</v>
      </c>
      <c r="K265" s="1404">
        <f>IF(ISERROR(VLOOKUP(CONCATENATE($B265,"-",$C265),IN_1A!$B$2:$AA$3000,9,FALSE))=TRUE,"",VLOOKUP(CONCATENATE($B265,"-",$C265),IN_1A!$B$2:$AA$3000,9,FALSE))</f>
        <v>0</v>
      </c>
      <c r="L265" s="1405">
        <f>IF(ISERROR(VLOOKUP(CONCATENATE($B265,"-",$C265),IN_1A!$B$2:$AA$3000,10,FALSE))=TRUE,"",VLOOKUP(CONCATENATE($B265,"-",$C265),IN_1A!$B$2:$AA$3000,10,FALSE))</f>
        <v>0</v>
      </c>
      <c r="M265" s="1404">
        <f>IF(ISERROR(VLOOKUP(CONCATENATE($B265,"-",$C265),IN_1A!$B$2:$AA$3000,11,FALSE))=TRUE,"",VLOOKUP(CONCATENATE($B265,"-",$C265),IN_1A!$B$2:$AA$3000,11,FALSE))</f>
        <v>0</v>
      </c>
      <c r="N265" s="1405">
        <f>IF(ISERROR(VLOOKUP(CONCATENATE($B265,"-",$C265),IN_1A!$B$2:$AA$3000,12,FALSE))=TRUE,"",VLOOKUP(CONCATENATE($B265,"-",$C265),IN_1A!$B$2:$AA$3000,12,FALSE))</f>
        <v>0</v>
      </c>
      <c r="O265" s="1404">
        <f>IF(ISERROR(VLOOKUP(CONCATENATE($B265,"-",$C265),IN_1A!$B$2:$AA$3000,13,FALSE))=TRUE,"",VLOOKUP(CONCATENATE($B265,"-",$C265),IN_1A!$B$2:$AA$3000,13,FALSE))</f>
        <v>0</v>
      </c>
      <c r="P265" s="1405">
        <f>IF(ISERROR(VLOOKUP(CONCATENATE($B265,"-",$C265),IN_1A!$B$2:$AA$3000,14,FALSE))=TRUE,"",VLOOKUP(CONCATENATE($B265,"-",$C265),IN_1A!$B$2:$AA$3000,14,FALSE))</f>
        <v>0</v>
      </c>
      <c r="Q265" s="505">
        <f t="shared" si="29"/>
        <v>0</v>
      </c>
      <c r="R265" s="506">
        <f t="shared" si="29"/>
        <v>0</v>
      </c>
      <c r="S265" s="256" t="str">
        <f t="shared" si="35"/>
        <v/>
      </c>
    </row>
    <row r="266" spans="1:19" s="260" customFormat="1" ht="12" customHeight="1" thickBot="1" x14ac:dyDescent="0.3">
      <c r="A266" s="209" t="s">
        <v>827</v>
      </c>
      <c r="B266" s="221" t="s">
        <v>828</v>
      </c>
      <c r="C266" s="222" t="s">
        <v>849</v>
      </c>
      <c r="D266" s="1343" t="str">
        <f t="shared" si="34"/>
        <v/>
      </c>
      <c r="E266" s="1404">
        <f>IF(ISERROR(VLOOKUP(CONCATENATE($B266,"-",$C266),IN_1A!$B$2:$AA$3000,3,FALSE))=TRUE,"",VLOOKUP(CONCATENATE($B266,"-",$C266),IN_1A!$B$2:$AA$3000,3,FALSE))</f>
        <v>0</v>
      </c>
      <c r="F266" s="1405">
        <f>IF(ISERROR(VLOOKUP(CONCATENATE($B266,"-",$C266),IN_1A!$B$2:$AA$3000,4,FALSE))=TRUE,"",VLOOKUP(CONCATENATE($B266,"-",$C266),IN_1A!$B$2:$AA$3000,4,FALSE))</f>
        <v>0</v>
      </c>
      <c r="G266" s="1404">
        <f>IF(ISERROR(VLOOKUP(CONCATENATE($B266,"-",$C266),IN_1A!$B$2:$AA$3000,5,FALSE))=TRUE,"",VLOOKUP(CONCATENATE($B266,"-",$C266),IN_1A!$B$2:$AA$3000,5,FALSE))</f>
        <v>0</v>
      </c>
      <c r="H266" s="1405">
        <f>IF(ISERROR(VLOOKUP(CONCATENATE($B266,"-",$C266),IN_1A!$B$2:$AA$3000,6,FALSE))=TRUE,"",VLOOKUP(CONCATENATE($B266,"-",$C266),IN_1A!$B$2:$AA$3000,6,FALSE))</f>
        <v>0</v>
      </c>
      <c r="I266" s="1404">
        <f>IF(ISERROR(VLOOKUP(CONCATENATE($B266,"-",$C266),IN_1A!$B$2:$AA$3000,7,FALSE))=TRUE,"",VLOOKUP(CONCATENATE($B266,"-",$C266),IN_1A!$B$2:$AA$3000,7,FALSE))</f>
        <v>0</v>
      </c>
      <c r="J266" s="1405">
        <f>IF(ISERROR(VLOOKUP(CONCATENATE($B266,"-",$C266),IN_1A!$B$2:$AA$3000,8,FALSE))=TRUE,"",VLOOKUP(CONCATENATE($B266,"-",$C266),IN_1A!$B$2:$AA$3000,8,FALSE))</f>
        <v>0</v>
      </c>
      <c r="K266" s="1404">
        <f>IF(ISERROR(VLOOKUP(CONCATENATE($B266,"-",$C266),IN_1A!$B$2:$AA$3000,9,FALSE))=TRUE,"",VLOOKUP(CONCATENATE($B266,"-",$C266),IN_1A!$B$2:$AA$3000,9,FALSE))</f>
        <v>0</v>
      </c>
      <c r="L266" s="1405">
        <f>IF(ISERROR(VLOOKUP(CONCATENATE($B266,"-",$C266),IN_1A!$B$2:$AA$3000,10,FALSE))=TRUE,"",VLOOKUP(CONCATENATE($B266,"-",$C266),IN_1A!$B$2:$AA$3000,10,FALSE))</f>
        <v>0</v>
      </c>
      <c r="M266" s="1404">
        <f>IF(ISERROR(VLOOKUP(CONCATENATE($B266,"-",$C266),IN_1A!$B$2:$AA$3000,11,FALSE))=TRUE,"",VLOOKUP(CONCATENATE($B266,"-",$C266),IN_1A!$B$2:$AA$3000,11,FALSE))</f>
        <v>0</v>
      </c>
      <c r="N266" s="1405">
        <f>IF(ISERROR(VLOOKUP(CONCATENATE($B266,"-",$C266),IN_1A!$B$2:$AA$3000,12,FALSE))=TRUE,"",VLOOKUP(CONCATENATE($B266,"-",$C266),IN_1A!$B$2:$AA$3000,12,FALSE))</f>
        <v>0</v>
      </c>
      <c r="O266" s="1404">
        <f>IF(ISERROR(VLOOKUP(CONCATENATE($B266,"-",$C266),IN_1A!$B$2:$AA$3000,13,FALSE))=TRUE,"",VLOOKUP(CONCATENATE($B266,"-",$C266),IN_1A!$B$2:$AA$3000,13,FALSE))</f>
        <v>0</v>
      </c>
      <c r="P266" s="1405">
        <f>IF(ISERROR(VLOOKUP(CONCATENATE($B266,"-",$C266),IN_1A!$B$2:$AA$3000,14,FALSE))=TRUE,"",VLOOKUP(CONCATENATE($B266,"-",$C266),IN_1A!$B$2:$AA$3000,14,FALSE))</f>
        <v>0</v>
      </c>
      <c r="Q266" s="505">
        <f t="shared" si="29"/>
        <v>0</v>
      </c>
      <c r="R266" s="506">
        <f t="shared" si="29"/>
        <v>0</v>
      </c>
      <c r="S266" s="256" t="str">
        <f t="shared" si="35"/>
        <v/>
      </c>
    </row>
    <row r="267" spans="1:19" s="260" customFormat="1" ht="12" customHeight="1" thickBot="1" x14ac:dyDescent="0.3">
      <c r="A267" s="209" t="s">
        <v>829</v>
      </c>
      <c r="B267" s="221" t="s">
        <v>830</v>
      </c>
      <c r="C267" s="222" t="s">
        <v>849</v>
      </c>
      <c r="D267" s="1343" t="str">
        <f t="shared" si="34"/>
        <v/>
      </c>
      <c r="E267" s="1404">
        <f>IF(ISERROR(VLOOKUP(CONCATENATE($B267,"-",$C267),IN_1A!$B$2:$AA$3000,3,FALSE))=TRUE,"",VLOOKUP(CONCATENATE($B267,"-",$C267),IN_1A!$B$2:$AA$3000,3,FALSE))</f>
        <v>0</v>
      </c>
      <c r="F267" s="1405">
        <f>IF(ISERROR(VLOOKUP(CONCATENATE($B267,"-",$C267),IN_1A!$B$2:$AA$3000,4,FALSE))=TRUE,"",VLOOKUP(CONCATENATE($B267,"-",$C267),IN_1A!$B$2:$AA$3000,4,FALSE))</f>
        <v>0</v>
      </c>
      <c r="G267" s="1404">
        <f>IF(ISERROR(VLOOKUP(CONCATENATE($B267,"-",$C267),IN_1A!$B$2:$AA$3000,5,FALSE))=TRUE,"",VLOOKUP(CONCATENATE($B267,"-",$C267),IN_1A!$B$2:$AA$3000,5,FALSE))</f>
        <v>0</v>
      </c>
      <c r="H267" s="1405">
        <f>IF(ISERROR(VLOOKUP(CONCATENATE($B267,"-",$C267),IN_1A!$B$2:$AA$3000,6,FALSE))=TRUE,"",VLOOKUP(CONCATENATE($B267,"-",$C267),IN_1A!$B$2:$AA$3000,6,FALSE))</f>
        <v>0</v>
      </c>
      <c r="I267" s="1404">
        <f>IF(ISERROR(VLOOKUP(CONCATENATE($B267,"-",$C267),IN_1A!$B$2:$AA$3000,7,FALSE))=TRUE,"",VLOOKUP(CONCATENATE($B267,"-",$C267),IN_1A!$B$2:$AA$3000,7,FALSE))</f>
        <v>0</v>
      </c>
      <c r="J267" s="1405">
        <f>IF(ISERROR(VLOOKUP(CONCATENATE($B267,"-",$C267),IN_1A!$B$2:$AA$3000,8,FALSE))=TRUE,"",VLOOKUP(CONCATENATE($B267,"-",$C267),IN_1A!$B$2:$AA$3000,8,FALSE))</f>
        <v>0</v>
      </c>
      <c r="K267" s="1404">
        <f>IF(ISERROR(VLOOKUP(CONCATENATE($B267,"-",$C267),IN_1A!$B$2:$AA$3000,9,FALSE))=TRUE,"",VLOOKUP(CONCATENATE($B267,"-",$C267),IN_1A!$B$2:$AA$3000,9,FALSE))</f>
        <v>0</v>
      </c>
      <c r="L267" s="1405">
        <f>IF(ISERROR(VLOOKUP(CONCATENATE($B267,"-",$C267),IN_1A!$B$2:$AA$3000,10,FALSE))=TRUE,"",VLOOKUP(CONCATENATE($B267,"-",$C267),IN_1A!$B$2:$AA$3000,10,FALSE))</f>
        <v>0</v>
      </c>
      <c r="M267" s="1404">
        <f>IF(ISERROR(VLOOKUP(CONCATENATE($B267,"-",$C267),IN_1A!$B$2:$AA$3000,11,FALSE))=TRUE,"",VLOOKUP(CONCATENATE($B267,"-",$C267),IN_1A!$B$2:$AA$3000,11,FALSE))</f>
        <v>0</v>
      </c>
      <c r="N267" s="1405">
        <f>IF(ISERROR(VLOOKUP(CONCATENATE($B267,"-",$C267),IN_1A!$B$2:$AA$3000,12,FALSE))=TRUE,"",VLOOKUP(CONCATENATE($B267,"-",$C267),IN_1A!$B$2:$AA$3000,12,FALSE))</f>
        <v>0</v>
      </c>
      <c r="O267" s="1404">
        <f>IF(ISERROR(VLOOKUP(CONCATENATE($B267,"-",$C267),IN_1A!$B$2:$AA$3000,13,FALSE))=TRUE,"",VLOOKUP(CONCATENATE($B267,"-",$C267),IN_1A!$B$2:$AA$3000,13,FALSE))</f>
        <v>0</v>
      </c>
      <c r="P267" s="1405">
        <f>IF(ISERROR(VLOOKUP(CONCATENATE($B267,"-",$C267),IN_1A!$B$2:$AA$3000,14,FALSE))=TRUE,"",VLOOKUP(CONCATENATE($B267,"-",$C267),IN_1A!$B$2:$AA$3000,14,FALSE))</f>
        <v>0</v>
      </c>
      <c r="Q267" s="505">
        <f t="shared" si="29"/>
        <v>0</v>
      </c>
      <c r="R267" s="506">
        <f t="shared" si="29"/>
        <v>0</v>
      </c>
      <c r="S267" s="256" t="str">
        <f t="shared" si="35"/>
        <v/>
      </c>
    </row>
    <row r="268" spans="1:19" s="260" customFormat="1" ht="12" customHeight="1" thickBot="1" x14ac:dyDescent="0.3">
      <c r="A268" s="211" t="s">
        <v>831</v>
      </c>
      <c r="B268" s="212" t="s">
        <v>832</v>
      </c>
      <c r="C268" s="213" t="s">
        <v>849</v>
      </c>
      <c r="D268" s="1343" t="str">
        <f t="shared" si="34"/>
        <v/>
      </c>
      <c r="E268" s="1406">
        <f>IF(ISERROR(VLOOKUP(CONCATENATE($B268,"-",$C268),IN_1A!$B$2:$AA$3000,3,FALSE))=TRUE,"",VLOOKUP(CONCATENATE($B268,"-",$C268),IN_1A!$B$2:$AA$3000,3,FALSE))</f>
        <v>0</v>
      </c>
      <c r="F268" s="1407">
        <f>IF(ISERROR(VLOOKUP(CONCATENATE($B268,"-",$C268),IN_1A!$B$2:$AA$3000,4,FALSE))=TRUE,"",VLOOKUP(CONCATENATE($B268,"-",$C268),IN_1A!$B$2:$AA$3000,4,FALSE))</f>
        <v>0</v>
      </c>
      <c r="G268" s="1406">
        <f>IF(ISERROR(VLOOKUP(CONCATENATE($B268,"-",$C268),IN_1A!$B$2:$AA$3000,5,FALSE))=TRUE,"",VLOOKUP(CONCATENATE($B268,"-",$C268),IN_1A!$B$2:$AA$3000,5,FALSE))</f>
        <v>0</v>
      </c>
      <c r="H268" s="1407">
        <f>IF(ISERROR(VLOOKUP(CONCATENATE($B268,"-",$C268),IN_1A!$B$2:$AA$3000,6,FALSE))=TRUE,"",VLOOKUP(CONCATENATE($B268,"-",$C268),IN_1A!$B$2:$AA$3000,6,FALSE))</f>
        <v>0</v>
      </c>
      <c r="I268" s="1406">
        <f>IF(ISERROR(VLOOKUP(CONCATENATE($B268,"-",$C268),IN_1A!$B$2:$AA$3000,7,FALSE))=TRUE,"",VLOOKUP(CONCATENATE($B268,"-",$C268),IN_1A!$B$2:$AA$3000,7,FALSE))</f>
        <v>0</v>
      </c>
      <c r="J268" s="1407">
        <f>IF(ISERROR(VLOOKUP(CONCATENATE($B268,"-",$C268),IN_1A!$B$2:$AA$3000,8,FALSE))=TRUE,"",VLOOKUP(CONCATENATE($B268,"-",$C268),IN_1A!$B$2:$AA$3000,8,FALSE))</f>
        <v>0</v>
      </c>
      <c r="K268" s="1406">
        <f>IF(ISERROR(VLOOKUP(CONCATENATE($B268,"-",$C268),IN_1A!$B$2:$AA$3000,9,FALSE))=TRUE,"",VLOOKUP(CONCATENATE($B268,"-",$C268),IN_1A!$B$2:$AA$3000,9,FALSE))</f>
        <v>0</v>
      </c>
      <c r="L268" s="1407">
        <f>IF(ISERROR(VLOOKUP(CONCATENATE($B268,"-",$C268),IN_1A!$B$2:$AA$3000,10,FALSE))=TRUE,"",VLOOKUP(CONCATENATE($B268,"-",$C268),IN_1A!$B$2:$AA$3000,10,FALSE))</f>
        <v>0</v>
      </c>
      <c r="M268" s="1406">
        <f>IF(ISERROR(VLOOKUP(CONCATENATE($B268,"-",$C268),IN_1A!$B$2:$AA$3000,11,FALSE))=TRUE,"",VLOOKUP(CONCATENATE($B268,"-",$C268),IN_1A!$B$2:$AA$3000,11,FALSE))</f>
        <v>0</v>
      </c>
      <c r="N268" s="1407">
        <f>IF(ISERROR(VLOOKUP(CONCATENATE($B268,"-",$C268),IN_1A!$B$2:$AA$3000,12,FALSE))=TRUE,"",VLOOKUP(CONCATENATE($B268,"-",$C268),IN_1A!$B$2:$AA$3000,12,FALSE))</f>
        <v>0</v>
      </c>
      <c r="O268" s="1406">
        <f>IF(ISERROR(VLOOKUP(CONCATENATE($B268,"-",$C268),IN_1A!$B$2:$AA$3000,13,FALSE))=TRUE,"",VLOOKUP(CONCATENATE($B268,"-",$C268),IN_1A!$B$2:$AA$3000,13,FALSE))</f>
        <v>0</v>
      </c>
      <c r="P268" s="1407">
        <f>IF(ISERROR(VLOOKUP(CONCATENATE($B268,"-",$C268),IN_1A!$B$2:$AA$3000,14,FALSE))=TRUE,"",VLOOKUP(CONCATENATE($B268,"-",$C268),IN_1A!$B$2:$AA$3000,14,FALSE))</f>
        <v>0</v>
      </c>
      <c r="Q268" s="507">
        <f t="shared" si="29"/>
        <v>0</v>
      </c>
      <c r="R268" s="508">
        <f t="shared" si="29"/>
        <v>0</v>
      </c>
      <c r="S268" s="256" t="str">
        <f t="shared" si="35"/>
        <v/>
      </c>
    </row>
    <row r="269" spans="1:19" s="2505" customFormat="1" ht="12" customHeight="1" thickBot="1" x14ac:dyDescent="0.3">
      <c r="A269" s="2472" t="s">
        <v>763</v>
      </c>
      <c r="B269" s="2488"/>
      <c r="C269" s="2489"/>
      <c r="D269" s="1347"/>
      <c r="E269" s="2227"/>
      <c r="F269" s="509"/>
      <c r="G269" s="509"/>
      <c r="H269" s="509"/>
      <c r="I269" s="509"/>
      <c r="J269" s="509"/>
      <c r="K269" s="509"/>
      <c r="L269" s="509"/>
      <c r="M269" s="509"/>
      <c r="N269" s="509"/>
      <c r="O269" s="509"/>
      <c r="P269" s="509"/>
      <c r="Q269" s="509"/>
      <c r="R269" s="510"/>
      <c r="S269" s="2470" t="str">
        <f t="shared" si="35"/>
        <v/>
      </c>
    </row>
    <row r="270" spans="1:19" s="260" customFormat="1" ht="12" customHeight="1" thickBot="1" x14ac:dyDescent="0.3">
      <c r="A270" s="206" t="s">
        <v>815</v>
      </c>
      <c r="B270" s="214" t="s">
        <v>833</v>
      </c>
      <c r="C270" s="215" t="s">
        <v>849</v>
      </c>
      <c r="D270" s="1343" t="str">
        <f t="shared" ref="D270:D279" si="36">CONCATENATE(D$218)</f>
        <v/>
      </c>
      <c r="E270" s="1402">
        <f>IF(ISERROR(VLOOKUP(CONCATENATE($B270,"-",$C270),IN_1A!$B$2:$AA$3000,3,FALSE))=TRUE,"",VLOOKUP(CONCATENATE($B270,"-",$C270),IN_1A!$B$2:$AA$3000,3,FALSE))</f>
        <v>0</v>
      </c>
      <c r="F270" s="1403">
        <f>IF(ISERROR(VLOOKUP(CONCATENATE($B270,"-",$C270),IN_1A!$B$2:$AA$3000,4,FALSE))=TRUE,"",VLOOKUP(CONCATENATE($B270,"-",$C270),IN_1A!$B$2:$AA$3000,4,FALSE))</f>
        <v>0</v>
      </c>
      <c r="G270" s="1402">
        <f>IF(ISERROR(VLOOKUP(CONCATENATE($B270,"-",$C270),IN_1A!$B$2:$AA$3000,5,FALSE))=TRUE,"",VLOOKUP(CONCATENATE($B270,"-",$C270),IN_1A!$B$2:$AA$3000,5,FALSE))</f>
        <v>0</v>
      </c>
      <c r="H270" s="1403">
        <f>IF(ISERROR(VLOOKUP(CONCATENATE($B270,"-",$C270),IN_1A!$B$2:$AA$3000,6,FALSE))=TRUE,"",VLOOKUP(CONCATENATE($B270,"-",$C270),IN_1A!$B$2:$AA$3000,6,FALSE))</f>
        <v>0</v>
      </c>
      <c r="I270" s="1402">
        <f>IF(ISERROR(VLOOKUP(CONCATENATE($B270,"-",$C270),IN_1A!$B$2:$AA$3000,7,FALSE))=TRUE,"",VLOOKUP(CONCATENATE($B270,"-",$C270),IN_1A!$B$2:$AA$3000,7,FALSE))</f>
        <v>0</v>
      </c>
      <c r="J270" s="1403">
        <f>IF(ISERROR(VLOOKUP(CONCATENATE($B270,"-",$C270),IN_1A!$B$2:$AA$3000,8,FALSE))=TRUE,"",VLOOKUP(CONCATENATE($B270,"-",$C270),IN_1A!$B$2:$AA$3000,8,FALSE))</f>
        <v>0</v>
      </c>
      <c r="K270" s="1402">
        <f>IF(ISERROR(VLOOKUP(CONCATENATE($B270,"-",$C270),IN_1A!$B$2:$AA$3000,9,FALSE))=TRUE,"",VLOOKUP(CONCATENATE($B270,"-",$C270),IN_1A!$B$2:$AA$3000,9,FALSE))</f>
        <v>0</v>
      </c>
      <c r="L270" s="1403">
        <f>IF(ISERROR(VLOOKUP(CONCATENATE($B270,"-",$C270),IN_1A!$B$2:$AA$3000,10,FALSE))=TRUE,"",VLOOKUP(CONCATENATE($B270,"-",$C270),IN_1A!$B$2:$AA$3000,10,FALSE))</f>
        <v>0</v>
      </c>
      <c r="M270" s="1402">
        <f>IF(ISERROR(VLOOKUP(CONCATENATE($B270,"-",$C270),IN_1A!$B$2:$AA$3000,11,FALSE))=TRUE,"",VLOOKUP(CONCATENATE($B270,"-",$C270),IN_1A!$B$2:$AA$3000,11,FALSE))</f>
        <v>0</v>
      </c>
      <c r="N270" s="1403">
        <f>IF(ISERROR(VLOOKUP(CONCATENATE($B270,"-",$C270),IN_1A!$B$2:$AA$3000,12,FALSE))=TRUE,"",VLOOKUP(CONCATENATE($B270,"-",$C270),IN_1A!$B$2:$AA$3000,12,FALSE))</f>
        <v>0</v>
      </c>
      <c r="O270" s="1402">
        <f>IF(ISERROR(VLOOKUP(CONCATENATE($B270,"-",$C270),IN_1A!$B$2:$AA$3000,13,FALSE))=TRUE,"",VLOOKUP(CONCATENATE($B270,"-",$C270),IN_1A!$B$2:$AA$3000,13,FALSE))</f>
        <v>0</v>
      </c>
      <c r="P270" s="1403">
        <f>IF(ISERROR(VLOOKUP(CONCATENATE($B270,"-",$C270),IN_1A!$B$2:$AA$3000,14,FALSE))=TRUE,"",VLOOKUP(CONCATENATE($B270,"-",$C270),IN_1A!$B$2:$AA$3000,14,FALSE))</f>
        <v>0</v>
      </c>
      <c r="Q270" s="503">
        <f t="shared" si="29"/>
        <v>0</v>
      </c>
      <c r="R270" s="504">
        <f t="shared" si="29"/>
        <v>0</v>
      </c>
      <c r="S270" s="256" t="str">
        <f t="shared" si="35"/>
        <v/>
      </c>
    </row>
    <row r="271" spans="1:19" s="257" customFormat="1" ht="10.75" thickBot="1" x14ac:dyDescent="0.3">
      <c r="A271" s="209" t="s">
        <v>817</v>
      </c>
      <c r="B271" s="207" t="s">
        <v>834</v>
      </c>
      <c r="C271" s="210" t="s">
        <v>849</v>
      </c>
      <c r="D271" s="1343" t="str">
        <f t="shared" si="36"/>
        <v/>
      </c>
      <c r="E271" s="1404">
        <f>IF(ISERROR(VLOOKUP(CONCATENATE($B271,"-",$C271),IN_1A!$B$2:$AA$3000,3,FALSE))=TRUE,"",VLOOKUP(CONCATENATE($B271,"-",$C271),IN_1A!$B$2:$AA$3000,3,FALSE))</f>
        <v>0</v>
      </c>
      <c r="F271" s="1405">
        <f>IF(ISERROR(VLOOKUP(CONCATENATE($B271,"-",$C271),IN_1A!$B$2:$AA$3000,4,FALSE))=TRUE,"",VLOOKUP(CONCATENATE($B271,"-",$C271),IN_1A!$B$2:$AA$3000,4,FALSE))</f>
        <v>0</v>
      </c>
      <c r="G271" s="1404">
        <f>IF(ISERROR(VLOOKUP(CONCATENATE($B271,"-",$C271),IN_1A!$B$2:$AA$3000,5,FALSE))=TRUE,"",VLOOKUP(CONCATENATE($B271,"-",$C271),IN_1A!$B$2:$AA$3000,5,FALSE))</f>
        <v>0</v>
      </c>
      <c r="H271" s="1405">
        <f>IF(ISERROR(VLOOKUP(CONCATENATE($B271,"-",$C271),IN_1A!$B$2:$AA$3000,6,FALSE))=TRUE,"",VLOOKUP(CONCATENATE($B271,"-",$C271),IN_1A!$B$2:$AA$3000,6,FALSE))</f>
        <v>0</v>
      </c>
      <c r="I271" s="1404">
        <f>IF(ISERROR(VLOOKUP(CONCATENATE($B271,"-",$C271),IN_1A!$B$2:$AA$3000,7,FALSE))=TRUE,"",VLOOKUP(CONCATENATE($B271,"-",$C271),IN_1A!$B$2:$AA$3000,7,FALSE))</f>
        <v>0</v>
      </c>
      <c r="J271" s="1405">
        <f>IF(ISERROR(VLOOKUP(CONCATENATE($B271,"-",$C271),IN_1A!$B$2:$AA$3000,8,FALSE))=TRUE,"",VLOOKUP(CONCATENATE($B271,"-",$C271),IN_1A!$B$2:$AA$3000,8,FALSE))</f>
        <v>0</v>
      </c>
      <c r="K271" s="1404">
        <f>IF(ISERROR(VLOOKUP(CONCATENATE($B271,"-",$C271),IN_1A!$B$2:$AA$3000,9,FALSE))=TRUE,"",VLOOKUP(CONCATENATE($B271,"-",$C271),IN_1A!$B$2:$AA$3000,9,FALSE))</f>
        <v>0</v>
      </c>
      <c r="L271" s="1405">
        <f>IF(ISERROR(VLOOKUP(CONCATENATE($B271,"-",$C271),IN_1A!$B$2:$AA$3000,10,FALSE))=TRUE,"",VLOOKUP(CONCATENATE($B271,"-",$C271),IN_1A!$B$2:$AA$3000,10,FALSE))</f>
        <v>0</v>
      </c>
      <c r="M271" s="1404">
        <f>IF(ISERROR(VLOOKUP(CONCATENATE($B271,"-",$C271),IN_1A!$B$2:$AA$3000,11,FALSE))=TRUE,"",VLOOKUP(CONCATENATE($B271,"-",$C271),IN_1A!$B$2:$AA$3000,11,FALSE))</f>
        <v>0</v>
      </c>
      <c r="N271" s="1405">
        <f>IF(ISERROR(VLOOKUP(CONCATENATE($B271,"-",$C271),IN_1A!$B$2:$AA$3000,12,FALSE))=TRUE,"",VLOOKUP(CONCATENATE($B271,"-",$C271),IN_1A!$B$2:$AA$3000,12,FALSE))</f>
        <v>0</v>
      </c>
      <c r="O271" s="1404">
        <f>IF(ISERROR(VLOOKUP(CONCATENATE($B271,"-",$C271),IN_1A!$B$2:$AA$3000,13,FALSE))=TRUE,"",VLOOKUP(CONCATENATE($B271,"-",$C271),IN_1A!$B$2:$AA$3000,13,FALSE))</f>
        <v>0</v>
      </c>
      <c r="P271" s="1405">
        <f>IF(ISERROR(VLOOKUP(CONCATENATE($B271,"-",$C271),IN_1A!$B$2:$AA$3000,14,FALSE))=TRUE,"",VLOOKUP(CONCATENATE($B271,"-",$C271),IN_1A!$B$2:$AA$3000,14,FALSE))</f>
        <v>0</v>
      </c>
      <c r="Q271" s="505">
        <f t="shared" si="29"/>
        <v>0</v>
      </c>
      <c r="R271" s="506">
        <f t="shared" si="29"/>
        <v>0</v>
      </c>
      <c r="S271" s="256"/>
    </row>
    <row r="272" spans="1:19" s="260" customFormat="1" ht="12" customHeight="1" thickBot="1" x14ac:dyDescent="0.3">
      <c r="A272" s="209" t="s">
        <v>819</v>
      </c>
      <c r="B272" s="207" t="s">
        <v>835</v>
      </c>
      <c r="C272" s="210" t="s">
        <v>849</v>
      </c>
      <c r="D272" s="1343" t="str">
        <f t="shared" si="36"/>
        <v/>
      </c>
      <c r="E272" s="1404">
        <f>IF(ISERROR(VLOOKUP(CONCATENATE($B272,"-",$C272),IN_1A!$B$2:$AA$3000,3,FALSE))=TRUE,"",VLOOKUP(CONCATENATE($B272,"-",$C272),IN_1A!$B$2:$AA$3000,3,FALSE))</f>
        <v>0</v>
      </c>
      <c r="F272" s="1405">
        <f>IF(ISERROR(VLOOKUP(CONCATENATE($B272,"-",$C272),IN_1A!$B$2:$AA$3000,4,FALSE))=TRUE,"",VLOOKUP(CONCATENATE($B272,"-",$C272),IN_1A!$B$2:$AA$3000,4,FALSE))</f>
        <v>0</v>
      </c>
      <c r="G272" s="1404">
        <f>IF(ISERROR(VLOOKUP(CONCATENATE($B272,"-",$C272),IN_1A!$B$2:$AA$3000,5,FALSE))=TRUE,"",VLOOKUP(CONCATENATE($B272,"-",$C272),IN_1A!$B$2:$AA$3000,5,FALSE))</f>
        <v>0</v>
      </c>
      <c r="H272" s="1405">
        <f>IF(ISERROR(VLOOKUP(CONCATENATE($B272,"-",$C272),IN_1A!$B$2:$AA$3000,6,FALSE))=TRUE,"",VLOOKUP(CONCATENATE($B272,"-",$C272),IN_1A!$B$2:$AA$3000,6,FALSE))</f>
        <v>0</v>
      </c>
      <c r="I272" s="1404">
        <f>IF(ISERROR(VLOOKUP(CONCATENATE($B272,"-",$C272),IN_1A!$B$2:$AA$3000,7,FALSE))=TRUE,"",VLOOKUP(CONCATENATE($B272,"-",$C272),IN_1A!$B$2:$AA$3000,7,FALSE))</f>
        <v>0</v>
      </c>
      <c r="J272" s="1405">
        <f>IF(ISERROR(VLOOKUP(CONCATENATE($B272,"-",$C272),IN_1A!$B$2:$AA$3000,8,FALSE))=TRUE,"",VLOOKUP(CONCATENATE($B272,"-",$C272),IN_1A!$B$2:$AA$3000,8,FALSE))</f>
        <v>0</v>
      </c>
      <c r="K272" s="1404">
        <f>IF(ISERROR(VLOOKUP(CONCATENATE($B272,"-",$C272),IN_1A!$B$2:$AA$3000,9,FALSE))=TRUE,"",VLOOKUP(CONCATENATE($B272,"-",$C272),IN_1A!$B$2:$AA$3000,9,FALSE))</f>
        <v>0</v>
      </c>
      <c r="L272" s="1405">
        <f>IF(ISERROR(VLOOKUP(CONCATENATE($B272,"-",$C272),IN_1A!$B$2:$AA$3000,10,FALSE))=TRUE,"",VLOOKUP(CONCATENATE($B272,"-",$C272),IN_1A!$B$2:$AA$3000,10,FALSE))</f>
        <v>0</v>
      </c>
      <c r="M272" s="1404">
        <f>IF(ISERROR(VLOOKUP(CONCATENATE($B272,"-",$C272),IN_1A!$B$2:$AA$3000,11,FALSE))=TRUE,"",VLOOKUP(CONCATENATE($B272,"-",$C272),IN_1A!$B$2:$AA$3000,11,FALSE))</f>
        <v>0</v>
      </c>
      <c r="N272" s="1405">
        <f>IF(ISERROR(VLOOKUP(CONCATENATE($B272,"-",$C272),IN_1A!$B$2:$AA$3000,12,FALSE))=TRUE,"",VLOOKUP(CONCATENATE($B272,"-",$C272),IN_1A!$B$2:$AA$3000,12,FALSE))</f>
        <v>0</v>
      </c>
      <c r="O272" s="1404">
        <f>IF(ISERROR(VLOOKUP(CONCATENATE($B272,"-",$C272),IN_1A!$B$2:$AA$3000,13,FALSE))=TRUE,"",VLOOKUP(CONCATENATE($B272,"-",$C272),IN_1A!$B$2:$AA$3000,13,FALSE))</f>
        <v>0</v>
      </c>
      <c r="P272" s="1405">
        <f>IF(ISERROR(VLOOKUP(CONCATENATE($B272,"-",$C272),IN_1A!$B$2:$AA$3000,14,FALSE))=TRUE,"",VLOOKUP(CONCATENATE($B272,"-",$C272),IN_1A!$B$2:$AA$3000,14,FALSE))</f>
        <v>0</v>
      </c>
      <c r="Q272" s="505">
        <f t="shared" si="29"/>
        <v>0</v>
      </c>
      <c r="R272" s="506">
        <f t="shared" si="29"/>
        <v>0</v>
      </c>
      <c r="S272" s="256" t="str">
        <f t="shared" ref="S272:S281" si="37">IF(O272&gt;Q272,"ERRORE",IF(P272&gt;R272,"ERRORE",""))</f>
        <v/>
      </c>
    </row>
    <row r="273" spans="1:19" s="260" customFormat="1" ht="12" customHeight="1" thickBot="1" x14ac:dyDescent="0.3">
      <c r="A273" s="209" t="s">
        <v>821</v>
      </c>
      <c r="B273" s="207" t="s">
        <v>836</v>
      </c>
      <c r="C273" s="210" t="s">
        <v>849</v>
      </c>
      <c r="D273" s="1343" t="str">
        <f t="shared" si="36"/>
        <v/>
      </c>
      <c r="E273" s="1404">
        <f>IF(ISERROR(VLOOKUP(CONCATENATE($B273,"-",$C273),IN_1A!$B$2:$AA$3000,3,FALSE))=TRUE,"",VLOOKUP(CONCATENATE($B273,"-",$C273),IN_1A!$B$2:$AA$3000,3,FALSE))</f>
        <v>0</v>
      </c>
      <c r="F273" s="1405">
        <f>IF(ISERROR(VLOOKUP(CONCATENATE($B273,"-",$C273),IN_1A!$B$2:$AA$3000,4,FALSE))=TRUE,"",VLOOKUP(CONCATENATE($B273,"-",$C273),IN_1A!$B$2:$AA$3000,4,FALSE))</f>
        <v>0</v>
      </c>
      <c r="G273" s="1404">
        <f>IF(ISERROR(VLOOKUP(CONCATENATE($B273,"-",$C273),IN_1A!$B$2:$AA$3000,5,FALSE))=TRUE,"",VLOOKUP(CONCATENATE($B273,"-",$C273),IN_1A!$B$2:$AA$3000,5,FALSE))</f>
        <v>0</v>
      </c>
      <c r="H273" s="1405">
        <f>IF(ISERROR(VLOOKUP(CONCATENATE($B273,"-",$C273),IN_1A!$B$2:$AA$3000,6,FALSE))=TRUE,"",VLOOKUP(CONCATENATE($B273,"-",$C273),IN_1A!$B$2:$AA$3000,6,FALSE))</f>
        <v>0</v>
      </c>
      <c r="I273" s="1404">
        <f>IF(ISERROR(VLOOKUP(CONCATENATE($B273,"-",$C273),IN_1A!$B$2:$AA$3000,7,FALSE))=TRUE,"",VLOOKUP(CONCATENATE($B273,"-",$C273),IN_1A!$B$2:$AA$3000,7,FALSE))</f>
        <v>0</v>
      </c>
      <c r="J273" s="1405">
        <f>IF(ISERROR(VLOOKUP(CONCATENATE($B273,"-",$C273),IN_1A!$B$2:$AA$3000,8,FALSE))=TRUE,"",VLOOKUP(CONCATENATE($B273,"-",$C273),IN_1A!$B$2:$AA$3000,8,FALSE))</f>
        <v>0</v>
      </c>
      <c r="K273" s="1404">
        <f>IF(ISERROR(VLOOKUP(CONCATENATE($B273,"-",$C273),IN_1A!$B$2:$AA$3000,9,FALSE))=TRUE,"",VLOOKUP(CONCATENATE($B273,"-",$C273),IN_1A!$B$2:$AA$3000,9,FALSE))</f>
        <v>0</v>
      </c>
      <c r="L273" s="1405">
        <f>IF(ISERROR(VLOOKUP(CONCATENATE($B273,"-",$C273),IN_1A!$B$2:$AA$3000,10,FALSE))=TRUE,"",VLOOKUP(CONCATENATE($B273,"-",$C273),IN_1A!$B$2:$AA$3000,10,FALSE))</f>
        <v>0</v>
      </c>
      <c r="M273" s="1404">
        <f>IF(ISERROR(VLOOKUP(CONCATENATE($B273,"-",$C273),IN_1A!$B$2:$AA$3000,11,FALSE))=TRUE,"",VLOOKUP(CONCATENATE($B273,"-",$C273),IN_1A!$B$2:$AA$3000,11,FALSE))</f>
        <v>0</v>
      </c>
      <c r="N273" s="1405">
        <f>IF(ISERROR(VLOOKUP(CONCATENATE($B273,"-",$C273),IN_1A!$B$2:$AA$3000,12,FALSE))=TRUE,"",VLOOKUP(CONCATENATE($B273,"-",$C273),IN_1A!$B$2:$AA$3000,12,FALSE))</f>
        <v>0</v>
      </c>
      <c r="O273" s="1404">
        <f>IF(ISERROR(VLOOKUP(CONCATENATE($B273,"-",$C273),IN_1A!$B$2:$AA$3000,13,FALSE))=TRUE,"",VLOOKUP(CONCATENATE($B273,"-",$C273),IN_1A!$B$2:$AA$3000,13,FALSE))</f>
        <v>0</v>
      </c>
      <c r="P273" s="1405">
        <f>IF(ISERROR(VLOOKUP(CONCATENATE($B273,"-",$C273),IN_1A!$B$2:$AA$3000,14,FALSE))=TRUE,"",VLOOKUP(CONCATENATE($B273,"-",$C273),IN_1A!$B$2:$AA$3000,14,FALSE))</f>
        <v>0</v>
      </c>
      <c r="Q273" s="505">
        <f t="shared" si="29"/>
        <v>0</v>
      </c>
      <c r="R273" s="506">
        <f t="shared" si="29"/>
        <v>0</v>
      </c>
      <c r="S273" s="256" t="str">
        <f t="shared" si="37"/>
        <v/>
      </c>
    </row>
    <row r="274" spans="1:19" s="260" customFormat="1" ht="12" customHeight="1" thickBot="1" x14ac:dyDescent="0.3">
      <c r="A274" s="209" t="s">
        <v>823</v>
      </c>
      <c r="B274" s="218" t="s">
        <v>837</v>
      </c>
      <c r="C274" s="208" t="s">
        <v>849</v>
      </c>
      <c r="D274" s="1343" t="str">
        <f t="shared" si="36"/>
        <v/>
      </c>
      <c r="E274" s="1404">
        <f>IF(ISERROR(VLOOKUP(CONCATENATE($B274,"-",$C274),IN_1A!$B$2:$AA$3000,3,FALSE))=TRUE,"",VLOOKUP(CONCATENATE($B274,"-",$C274),IN_1A!$B$2:$AA$3000,3,FALSE))</f>
        <v>0</v>
      </c>
      <c r="F274" s="1405">
        <f>IF(ISERROR(VLOOKUP(CONCATENATE($B274,"-",$C274),IN_1A!$B$2:$AA$3000,4,FALSE))=TRUE,"",VLOOKUP(CONCATENATE($B274,"-",$C274),IN_1A!$B$2:$AA$3000,4,FALSE))</f>
        <v>0</v>
      </c>
      <c r="G274" s="1404">
        <f>IF(ISERROR(VLOOKUP(CONCATENATE($B274,"-",$C274),IN_1A!$B$2:$AA$3000,5,FALSE))=TRUE,"",VLOOKUP(CONCATENATE($B274,"-",$C274),IN_1A!$B$2:$AA$3000,5,FALSE))</f>
        <v>0</v>
      </c>
      <c r="H274" s="1405">
        <f>IF(ISERROR(VLOOKUP(CONCATENATE($B274,"-",$C274),IN_1A!$B$2:$AA$3000,6,FALSE))=TRUE,"",VLOOKUP(CONCATENATE($B274,"-",$C274),IN_1A!$B$2:$AA$3000,6,FALSE))</f>
        <v>0</v>
      </c>
      <c r="I274" s="1404">
        <f>IF(ISERROR(VLOOKUP(CONCATENATE($B274,"-",$C274),IN_1A!$B$2:$AA$3000,7,FALSE))=TRUE,"",VLOOKUP(CONCATENATE($B274,"-",$C274),IN_1A!$B$2:$AA$3000,7,FALSE))</f>
        <v>0</v>
      </c>
      <c r="J274" s="1405">
        <f>IF(ISERROR(VLOOKUP(CONCATENATE($B274,"-",$C274),IN_1A!$B$2:$AA$3000,8,FALSE))=TRUE,"",VLOOKUP(CONCATENATE($B274,"-",$C274),IN_1A!$B$2:$AA$3000,8,FALSE))</f>
        <v>0</v>
      </c>
      <c r="K274" s="1404">
        <f>IF(ISERROR(VLOOKUP(CONCATENATE($B274,"-",$C274),IN_1A!$B$2:$AA$3000,9,FALSE))=TRUE,"",VLOOKUP(CONCATENATE($B274,"-",$C274),IN_1A!$B$2:$AA$3000,9,FALSE))</f>
        <v>0</v>
      </c>
      <c r="L274" s="1405">
        <f>IF(ISERROR(VLOOKUP(CONCATENATE($B274,"-",$C274),IN_1A!$B$2:$AA$3000,10,FALSE))=TRUE,"",VLOOKUP(CONCATENATE($B274,"-",$C274),IN_1A!$B$2:$AA$3000,10,FALSE))</f>
        <v>0</v>
      </c>
      <c r="M274" s="1404">
        <f>IF(ISERROR(VLOOKUP(CONCATENATE($B274,"-",$C274),IN_1A!$B$2:$AA$3000,11,FALSE))=TRUE,"",VLOOKUP(CONCATENATE($B274,"-",$C274),IN_1A!$B$2:$AA$3000,11,FALSE))</f>
        <v>0</v>
      </c>
      <c r="N274" s="1405">
        <f>IF(ISERROR(VLOOKUP(CONCATENATE($B274,"-",$C274),IN_1A!$B$2:$AA$3000,12,FALSE))=TRUE,"",VLOOKUP(CONCATENATE($B274,"-",$C274),IN_1A!$B$2:$AA$3000,12,FALSE))</f>
        <v>0</v>
      </c>
      <c r="O274" s="1404">
        <f>IF(ISERROR(VLOOKUP(CONCATENATE($B274,"-",$C274),IN_1A!$B$2:$AA$3000,13,FALSE))=TRUE,"",VLOOKUP(CONCATENATE($B274,"-",$C274),IN_1A!$B$2:$AA$3000,13,FALSE))</f>
        <v>0</v>
      </c>
      <c r="P274" s="1405">
        <f>IF(ISERROR(VLOOKUP(CONCATENATE($B274,"-",$C274),IN_1A!$B$2:$AA$3000,14,FALSE))=TRUE,"",VLOOKUP(CONCATENATE($B274,"-",$C274),IN_1A!$B$2:$AA$3000,14,FALSE))</f>
        <v>0</v>
      </c>
      <c r="Q274" s="505">
        <f t="shared" si="29"/>
        <v>0</v>
      </c>
      <c r="R274" s="506">
        <f t="shared" si="29"/>
        <v>0</v>
      </c>
      <c r="S274" s="256" t="str">
        <f t="shared" si="37"/>
        <v/>
      </c>
    </row>
    <row r="275" spans="1:19" s="260" customFormat="1" ht="12" customHeight="1" thickBot="1" x14ac:dyDescent="0.3">
      <c r="A275" s="209" t="s">
        <v>825</v>
      </c>
      <c r="B275" s="207" t="s">
        <v>838</v>
      </c>
      <c r="C275" s="210" t="s">
        <v>849</v>
      </c>
      <c r="D275" s="1343" t="str">
        <f t="shared" si="36"/>
        <v/>
      </c>
      <c r="E275" s="1404">
        <f>IF(ISERROR(VLOOKUP(CONCATENATE($B275,"-",$C275),IN_1A!$B$2:$AA$3000,3,FALSE))=TRUE,"",VLOOKUP(CONCATENATE($B275,"-",$C275),IN_1A!$B$2:$AA$3000,3,FALSE))</f>
        <v>0</v>
      </c>
      <c r="F275" s="1405">
        <f>IF(ISERROR(VLOOKUP(CONCATENATE($B275,"-",$C275),IN_1A!$B$2:$AA$3000,4,FALSE))=TRUE,"",VLOOKUP(CONCATENATE($B275,"-",$C275),IN_1A!$B$2:$AA$3000,4,FALSE))</f>
        <v>0</v>
      </c>
      <c r="G275" s="1404">
        <f>IF(ISERROR(VLOOKUP(CONCATENATE($B275,"-",$C275),IN_1A!$B$2:$AA$3000,5,FALSE))=TRUE,"",VLOOKUP(CONCATENATE($B275,"-",$C275),IN_1A!$B$2:$AA$3000,5,FALSE))</f>
        <v>0</v>
      </c>
      <c r="H275" s="1405">
        <f>IF(ISERROR(VLOOKUP(CONCATENATE($B275,"-",$C275),IN_1A!$B$2:$AA$3000,6,FALSE))=TRUE,"",VLOOKUP(CONCATENATE($B275,"-",$C275),IN_1A!$B$2:$AA$3000,6,FALSE))</f>
        <v>0</v>
      </c>
      <c r="I275" s="1404">
        <f>IF(ISERROR(VLOOKUP(CONCATENATE($B275,"-",$C275),IN_1A!$B$2:$AA$3000,7,FALSE))=TRUE,"",VLOOKUP(CONCATENATE($B275,"-",$C275),IN_1A!$B$2:$AA$3000,7,FALSE))</f>
        <v>0</v>
      </c>
      <c r="J275" s="1405">
        <f>IF(ISERROR(VLOOKUP(CONCATENATE($B275,"-",$C275),IN_1A!$B$2:$AA$3000,8,FALSE))=TRUE,"",VLOOKUP(CONCATENATE($B275,"-",$C275),IN_1A!$B$2:$AA$3000,8,FALSE))</f>
        <v>0</v>
      </c>
      <c r="K275" s="1404">
        <f>IF(ISERROR(VLOOKUP(CONCATENATE($B275,"-",$C275),IN_1A!$B$2:$AA$3000,9,FALSE))=TRUE,"",VLOOKUP(CONCATENATE($B275,"-",$C275),IN_1A!$B$2:$AA$3000,9,FALSE))</f>
        <v>0</v>
      </c>
      <c r="L275" s="1405">
        <f>IF(ISERROR(VLOOKUP(CONCATENATE($B275,"-",$C275),IN_1A!$B$2:$AA$3000,10,FALSE))=TRUE,"",VLOOKUP(CONCATENATE($B275,"-",$C275),IN_1A!$B$2:$AA$3000,10,FALSE))</f>
        <v>0</v>
      </c>
      <c r="M275" s="1404">
        <f>IF(ISERROR(VLOOKUP(CONCATENATE($B275,"-",$C275),IN_1A!$B$2:$AA$3000,11,FALSE))=TRUE,"",VLOOKUP(CONCATENATE($B275,"-",$C275),IN_1A!$B$2:$AA$3000,11,FALSE))</f>
        <v>0</v>
      </c>
      <c r="N275" s="1405">
        <f>IF(ISERROR(VLOOKUP(CONCATENATE($B275,"-",$C275),IN_1A!$B$2:$AA$3000,12,FALSE))=TRUE,"",VLOOKUP(CONCATENATE($B275,"-",$C275),IN_1A!$B$2:$AA$3000,12,FALSE))</f>
        <v>0</v>
      </c>
      <c r="O275" s="1404">
        <f>IF(ISERROR(VLOOKUP(CONCATENATE($B275,"-",$C275),IN_1A!$B$2:$AA$3000,13,FALSE))=TRUE,"",VLOOKUP(CONCATENATE($B275,"-",$C275),IN_1A!$B$2:$AA$3000,13,FALSE))</f>
        <v>0</v>
      </c>
      <c r="P275" s="1405">
        <f>IF(ISERROR(VLOOKUP(CONCATENATE($B275,"-",$C275),IN_1A!$B$2:$AA$3000,14,FALSE))=TRUE,"",VLOOKUP(CONCATENATE($B275,"-",$C275),IN_1A!$B$2:$AA$3000,14,FALSE))</f>
        <v>0</v>
      </c>
      <c r="Q275" s="505">
        <f t="shared" si="29"/>
        <v>0</v>
      </c>
      <c r="R275" s="506">
        <f t="shared" si="29"/>
        <v>0</v>
      </c>
      <c r="S275" s="256" t="str">
        <f t="shared" si="37"/>
        <v/>
      </c>
    </row>
    <row r="276" spans="1:19" s="260" customFormat="1" ht="12" customHeight="1" thickBot="1" x14ac:dyDescent="0.3">
      <c r="A276" s="209" t="s">
        <v>827</v>
      </c>
      <c r="B276" s="221" t="s">
        <v>839</v>
      </c>
      <c r="C276" s="222" t="s">
        <v>849</v>
      </c>
      <c r="D276" s="1343" t="str">
        <f t="shared" si="36"/>
        <v/>
      </c>
      <c r="E276" s="1404">
        <f>IF(ISERROR(VLOOKUP(CONCATENATE($B276,"-",$C276),IN_1A!$B$2:$AA$3000,3,FALSE))=TRUE,"",VLOOKUP(CONCATENATE($B276,"-",$C276),IN_1A!$B$2:$AA$3000,3,FALSE))</f>
        <v>0</v>
      </c>
      <c r="F276" s="1405">
        <f>IF(ISERROR(VLOOKUP(CONCATENATE($B276,"-",$C276),IN_1A!$B$2:$AA$3000,4,FALSE))=TRUE,"",VLOOKUP(CONCATENATE($B276,"-",$C276),IN_1A!$B$2:$AA$3000,4,FALSE))</f>
        <v>0</v>
      </c>
      <c r="G276" s="1404">
        <f>IF(ISERROR(VLOOKUP(CONCATENATE($B276,"-",$C276),IN_1A!$B$2:$AA$3000,5,FALSE))=TRUE,"",VLOOKUP(CONCATENATE($B276,"-",$C276),IN_1A!$B$2:$AA$3000,5,FALSE))</f>
        <v>0</v>
      </c>
      <c r="H276" s="1405">
        <f>IF(ISERROR(VLOOKUP(CONCATENATE($B276,"-",$C276),IN_1A!$B$2:$AA$3000,6,FALSE))=TRUE,"",VLOOKUP(CONCATENATE($B276,"-",$C276),IN_1A!$B$2:$AA$3000,6,FALSE))</f>
        <v>0</v>
      </c>
      <c r="I276" s="1404">
        <f>IF(ISERROR(VLOOKUP(CONCATENATE($B276,"-",$C276),IN_1A!$B$2:$AA$3000,7,FALSE))=TRUE,"",VLOOKUP(CONCATENATE($B276,"-",$C276),IN_1A!$B$2:$AA$3000,7,FALSE))</f>
        <v>0</v>
      </c>
      <c r="J276" s="1405">
        <f>IF(ISERROR(VLOOKUP(CONCATENATE($B276,"-",$C276),IN_1A!$B$2:$AA$3000,8,FALSE))=TRUE,"",VLOOKUP(CONCATENATE($B276,"-",$C276),IN_1A!$B$2:$AA$3000,8,FALSE))</f>
        <v>0</v>
      </c>
      <c r="K276" s="1404">
        <f>IF(ISERROR(VLOOKUP(CONCATENATE($B276,"-",$C276),IN_1A!$B$2:$AA$3000,9,FALSE))=TRUE,"",VLOOKUP(CONCATENATE($B276,"-",$C276),IN_1A!$B$2:$AA$3000,9,FALSE))</f>
        <v>0</v>
      </c>
      <c r="L276" s="1405">
        <f>IF(ISERROR(VLOOKUP(CONCATENATE($B276,"-",$C276),IN_1A!$B$2:$AA$3000,10,FALSE))=TRUE,"",VLOOKUP(CONCATENATE($B276,"-",$C276),IN_1A!$B$2:$AA$3000,10,FALSE))</f>
        <v>0</v>
      </c>
      <c r="M276" s="1404">
        <f>IF(ISERROR(VLOOKUP(CONCATENATE($B276,"-",$C276),IN_1A!$B$2:$AA$3000,11,FALSE))=TRUE,"",VLOOKUP(CONCATENATE($B276,"-",$C276),IN_1A!$B$2:$AA$3000,11,FALSE))</f>
        <v>0</v>
      </c>
      <c r="N276" s="1405">
        <f>IF(ISERROR(VLOOKUP(CONCATENATE($B276,"-",$C276),IN_1A!$B$2:$AA$3000,12,FALSE))=TRUE,"",VLOOKUP(CONCATENATE($B276,"-",$C276),IN_1A!$B$2:$AA$3000,12,FALSE))</f>
        <v>0</v>
      </c>
      <c r="O276" s="1404">
        <f>IF(ISERROR(VLOOKUP(CONCATENATE($B276,"-",$C276),IN_1A!$B$2:$AA$3000,13,FALSE))=TRUE,"",VLOOKUP(CONCATENATE($B276,"-",$C276),IN_1A!$B$2:$AA$3000,13,FALSE))</f>
        <v>0</v>
      </c>
      <c r="P276" s="1405">
        <f>IF(ISERROR(VLOOKUP(CONCATENATE($B276,"-",$C276),IN_1A!$B$2:$AA$3000,14,FALSE))=TRUE,"",VLOOKUP(CONCATENATE($B276,"-",$C276),IN_1A!$B$2:$AA$3000,14,FALSE))</f>
        <v>0</v>
      </c>
      <c r="Q276" s="505">
        <f t="shared" si="29"/>
        <v>0</v>
      </c>
      <c r="R276" s="506">
        <f t="shared" si="29"/>
        <v>0</v>
      </c>
      <c r="S276" s="256" t="str">
        <f t="shared" si="37"/>
        <v/>
      </c>
    </row>
    <row r="277" spans="1:19" s="260" customFormat="1" ht="12" customHeight="1" thickBot="1" x14ac:dyDescent="0.3">
      <c r="A277" s="209" t="s">
        <v>829</v>
      </c>
      <c r="B277" s="221" t="s">
        <v>840</v>
      </c>
      <c r="C277" s="222" t="s">
        <v>849</v>
      </c>
      <c r="D277" s="1343" t="str">
        <f t="shared" si="36"/>
        <v/>
      </c>
      <c r="E277" s="1404">
        <f>IF(ISERROR(VLOOKUP(CONCATENATE($B277,"-",$C277),IN_1A!$B$2:$AA$3000,3,FALSE))=TRUE,"",VLOOKUP(CONCATENATE($B277,"-",$C277),IN_1A!$B$2:$AA$3000,3,FALSE))</f>
        <v>0</v>
      </c>
      <c r="F277" s="1405">
        <f>IF(ISERROR(VLOOKUP(CONCATENATE($B277,"-",$C277),IN_1A!$B$2:$AA$3000,4,FALSE))=TRUE,"",VLOOKUP(CONCATENATE($B277,"-",$C277),IN_1A!$B$2:$AA$3000,4,FALSE))</f>
        <v>0</v>
      </c>
      <c r="G277" s="1404">
        <f>IF(ISERROR(VLOOKUP(CONCATENATE($B277,"-",$C277),IN_1A!$B$2:$AA$3000,5,FALSE))=TRUE,"",VLOOKUP(CONCATENATE($B277,"-",$C277),IN_1A!$B$2:$AA$3000,5,FALSE))</f>
        <v>0</v>
      </c>
      <c r="H277" s="1405">
        <f>IF(ISERROR(VLOOKUP(CONCATENATE($B277,"-",$C277),IN_1A!$B$2:$AA$3000,6,FALSE))=TRUE,"",VLOOKUP(CONCATENATE($B277,"-",$C277),IN_1A!$B$2:$AA$3000,6,FALSE))</f>
        <v>0</v>
      </c>
      <c r="I277" s="1404">
        <f>IF(ISERROR(VLOOKUP(CONCATENATE($B277,"-",$C277),IN_1A!$B$2:$AA$3000,7,FALSE))=TRUE,"",VLOOKUP(CONCATENATE($B277,"-",$C277),IN_1A!$B$2:$AA$3000,7,FALSE))</f>
        <v>0</v>
      </c>
      <c r="J277" s="1405">
        <f>IF(ISERROR(VLOOKUP(CONCATENATE($B277,"-",$C277),IN_1A!$B$2:$AA$3000,8,FALSE))=TRUE,"",VLOOKUP(CONCATENATE($B277,"-",$C277),IN_1A!$B$2:$AA$3000,8,FALSE))</f>
        <v>0</v>
      </c>
      <c r="K277" s="1404">
        <f>IF(ISERROR(VLOOKUP(CONCATENATE($B277,"-",$C277),IN_1A!$B$2:$AA$3000,9,FALSE))=TRUE,"",VLOOKUP(CONCATENATE($B277,"-",$C277),IN_1A!$B$2:$AA$3000,9,FALSE))</f>
        <v>0</v>
      </c>
      <c r="L277" s="1405">
        <f>IF(ISERROR(VLOOKUP(CONCATENATE($B277,"-",$C277),IN_1A!$B$2:$AA$3000,10,FALSE))=TRUE,"",VLOOKUP(CONCATENATE($B277,"-",$C277),IN_1A!$B$2:$AA$3000,10,FALSE))</f>
        <v>0</v>
      </c>
      <c r="M277" s="1404">
        <f>IF(ISERROR(VLOOKUP(CONCATENATE($B277,"-",$C277),IN_1A!$B$2:$AA$3000,11,FALSE))=TRUE,"",VLOOKUP(CONCATENATE($B277,"-",$C277),IN_1A!$B$2:$AA$3000,11,FALSE))</f>
        <v>0</v>
      </c>
      <c r="N277" s="1405">
        <f>IF(ISERROR(VLOOKUP(CONCATENATE($B277,"-",$C277),IN_1A!$B$2:$AA$3000,12,FALSE))=TRUE,"",VLOOKUP(CONCATENATE($B277,"-",$C277),IN_1A!$B$2:$AA$3000,12,FALSE))</f>
        <v>0</v>
      </c>
      <c r="O277" s="1404">
        <f>IF(ISERROR(VLOOKUP(CONCATENATE($B277,"-",$C277),IN_1A!$B$2:$AA$3000,13,FALSE))=TRUE,"",VLOOKUP(CONCATENATE($B277,"-",$C277),IN_1A!$B$2:$AA$3000,13,FALSE))</f>
        <v>0</v>
      </c>
      <c r="P277" s="1405">
        <f>IF(ISERROR(VLOOKUP(CONCATENATE($B277,"-",$C277),IN_1A!$B$2:$AA$3000,14,FALSE))=TRUE,"",VLOOKUP(CONCATENATE($B277,"-",$C277),IN_1A!$B$2:$AA$3000,14,FALSE))</f>
        <v>0</v>
      </c>
      <c r="Q277" s="505">
        <f t="shared" si="29"/>
        <v>0</v>
      </c>
      <c r="R277" s="506">
        <f t="shared" si="29"/>
        <v>0</v>
      </c>
      <c r="S277" s="256" t="str">
        <f t="shared" si="37"/>
        <v/>
      </c>
    </row>
    <row r="278" spans="1:19" s="260" customFormat="1" ht="12" customHeight="1" thickBot="1" x14ac:dyDescent="0.3">
      <c r="A278" s="223" t="s">
        <v>831</v>
      </c>
      <c r="B278" s="224" t="s">
        <v>841</v>
      </c>
      <c r="C278" s="225" t="s">
        <v>849</v>
      </c>
      <c r="D278" s="1343" t="str">
        <f t="shared" si="36"/>
        <v/>
      </c>
      <c r="E278" s="1404">
        <f>IF(ISERROR(VLOOKUP(CONCATENATE($B278,"-",$C278),IN_1A!$B$2:$AA$3000,3,FALSE))=TRUE,"",VLOOKUP(CONCATENATE($B278,"-",$C278),IN_1A!$B$2:$AA$3000,3,FALSE))</f>
        <v>0</v>
      </c>
      <c r="F278" s="1405">
        <f>IF(ISERROR(VLOOKUP(CONCATENATE($B278,"-",$C278),IN_1A!$B$2:$AA$3000,4,FALSE))=TRUE,"",VLOOKUP(CONCATENATE($B278,"-",$C278),IN_1A!$B$2:$AA$3000,4,FALSE))</f>
        <v>0</v>
      </c>
      <c r="G278" s="1404">
        <f>IF(ISERROR(VLOOKUP(CONCATENATE($B278,"-",$C278),IN_1A!$B$2:$AA$3000,5,FALSE))=TRUE,"",VLOOKUP(CONCATENATE($B278,"-",$C278),IN_1A!$B$2:$AA$3000,5,FALSE))</f>
        <v>0</v>
      </c>
      <c r="H278" s="1405">
        <f>IF(ISERROR(VLOOKUP(CONCATENATE($B278,"-",$C278),IN_1A!$B$2:$AA$3000,6,FALSE))=TRUE,"",VLOOKUP(CONCATENATE($B278,"-",$C278),IN_1A!$B$2:$AA$3000,6,FALSE))</f>
        <v>0</v>
      </c>
      <c r="I278" s="1404">
        <f>IF(ISERROR(VLOOKUP(CONCATENATE($B278,"-",$C278),IN_1A!$B$2:$AA$3000,7,FALSE))=TRUE,"",VLOOKUP(CONCATENATE($B278,"-",$C278),IN_1A!$B$2:$AA$3000,7,FALSE))</f>
        <v>0</v>
      </c>
      <c r="J278" s="1405">
        <f>IF(ISERROR(VLOOKUP(CONCATENATE($B278,"-",$C278),IN_1A!$B$2:$AA$3000,8,FALSE))=TRUE,"",VLOOKUP(CONCATENATE($B278,"-",$C278),IN_1A!$B$2:$AA$3000,8,FALSE))</f>
        <v>0</v>
      </c>
      <c r="K278" s="1404">
        <f>IF(ISERROR(VLOOKUP(CONCATENATE($B278,"-",$C278),IN_1A!$B$2:$AA$3000,9,FALSE))=TRUE,"",VLOOKUP(CONCATENATE($B278,"-",$C278),IN_1A!$B$2:$AA$3000,9,FALSE))</f>
        <v>0</v>
      </c>
      <c r="L278" s="1405">
        <f>IF(ISERROR(VLOOKUP(CONCATENATE($B278,"-",$C278),IN_1A!$B$2:$AA$3000,10,FALSE))=TRUE,"",VLOOKUP(CONCATENATE($B278,"-",$C278),IN_1A!$B$2:$AA$3000,10,FALSE))</f>
        <v>0</v>
      </c>
      <c r="M278" s="1404">
        <f>IF(ISERROR(VLOOKUP(CONCATENATE($B278,"-",$C278),IN_1A!$B$2:$AA$3000,11,FALSE))=TRUE,"",VLOOKUP(CONCATENATE($B278,"-",$C278),IN_1A!$B$2:$AA$3000,11,FALSE))</f>
        <v>0</v>
      </c>
      <c r="N278" s="1405">
        <f>IF(ISERROR(VLOOKUP(CONCATENATE($B278,"-",$C278),IN_1A!$B$2:$AA$3000,12,FALSE))=TRUE,"",VLOOKUP(CONCATENATE($B278,"-",$C278),IN_1A!$B$2:$AA$3000,12,FALSE))</f>
        <v>0</v>
      </c>
      <c r="O278" s="1404">
        <f>IF(ISERROR(VLOOKUP(CONCATENATE($B278,"-",$C278),IN_1A!$B$2:$AA$3000,13,FALSE))=TRUE,"",VLOOKUP(CONCATENATE($B278,"-",$C278),IN_1A!$B$2:$AA$3000,13,FALSE))</f>
        <v>0</v>
      </c>
      <c r="P278" s="1405">
        <f>IF(ISERROR(VLOOKUP(CONCATENATE($B278,"-",$C278),IN_1A!$B$2:$AA$3000,14,FALSE))=TRUE,"",VLOOKUP(CONCATENATE($B278,"-",$C278),IN_1A!$B$2:$AA$3000,14,FALSE))</f>
        <v>0</v>
      </c>
      <c r="Q278" s="505">
        <f t="shared" si="29"/>
        <v>0</v>
      </c>
      <c r="R278" s="506">
        <f t="shared" si="29"/>
        <v>0</v>
      </c>
      <c r="S278" s="256" t="str">
        <f t="shared" si="37"/>
        <v/>
      </c>
    </row>
    <row r="279" spans="1:19" s="260" customFormat="1" ht="12" customHeight="1" thickBot="1" x14ac:dyDescent="0.3">
      <c r="A279" s="226" t="s">
        <v>842</v>
      </c>
      <c r="B279" s="227" t="s">
        <v>843</v>
      </c>
      <c r="C279" s="216" t="s">
        <v>849</v>
      </c>
      <c r="D279" s="1343" t="str">
        <f t="shared" si="36"/>
        <v/>
      </c>
      <c r="E279" s="1406">
        <f>IF(ISERROR(VLOOKUP(CONCATENATE($B279,"-",$C279),IN_1A!$B$2:$AA$3000,3,FALSE))=TRUE,"",VLOOKUP(CONCATENATE($B279,"-",$C279),IN_1A!$B$2:$AA$3000,3,FALSE))</f>
        <v>0</v>
      </c>
      <c r="F279" s="1407">
        <f>IF(ISERROR(VLOOKUP(CONCATENATE($B279,"-",$C279),IN_1A!$B$2:$AA$3000,4,FALSE))=TRUE,"",VLOOKUP(CONCATENATE($B279,"-",$C279),IN_1A!$B$2:$AA$3000,4,FALSE))</f>
        <v>0</v>
      </c>
      <c r="G279" s="1406">
        <f>IF(ISERROR(VLOOKUP(CONCATENATE($B279,"-",$C279),IN_1A!$B$2:$AA$3000,5,FALSE))=TRUE,"",VLOOKUP(CONCATENATE($B279,"-",$C279),IN_1A!$B$2:$AA$3000,5,FALSE))</f>
        <v>0</v>
      </c>
      <c r="H279" s="1407">
        <f>IF(ISERROR(VLOOKUP(CONCATENATE($B279,"-",$C279),IN_1A!$B$2:$AA$3000,6,FALSE))=TRUE,"",VLOOKUP(CONCATENATE($B279,"-",$C279),IN_1A!$B$2:$AA$3000,6,FALSE))</f>
        <v>0</v>
      </c>
      <c r="I279" s="1406">
        <f>IF(ISERROR(VLOOKUP(CONCATENATE($B279,"-",$C279),IN_1A!$B$2:$AA$3000,7,FALSE))=TRUE,"",VLOOKUP(CONCATENATE($B279,"-",$C279),IN_1A!$B$2:$AA$3000,7,FALSE))</f>
        <v>0</v>
      </c>
      <c r="J279" s="1407">
        <f>IF(ISERROR(VLOOKUP(CONCATENATE($B279,"-",$C279),IN_1A!$B$2:$AA$3000,8,FALSE))=TRUE,"",VLOOKUP(CONCATENATE($B279,"-",$C279),IN_1A!$B$2:$AA$3000,8,FALSE))</f>
        <v>0</v>
      </c>
      <c r="K279" s="1406">
        <f>IF(ISERROR(VLOOKUP(CONCATENATE($B279,"-",$C279),IN_1A!$B$2:$AA$3000,9,FALSE))=TRUE,"",VLOOKUP(CONCATENATE($B279,"-",$C279),IN_1A!$B$2:$AA$3000,9,FALSE))</f>
        <v>0</v>
      </c>
      <c r="L279" s="1407">
        <f>IF(ISERROR(VLOOKUP(CONCATENATE($B279,"-",$C279),IN_1A!$B$2:$AA$3000,10,FALSE))=TRUE,"",VLOOKUP(CONCATENATE($B279,"-",$C279),IN_1A!$B$2:$AA$3000,10,FALSE))</f>
        <v>0</v>
      </c>
      <c r="M279" s="1406">
        <f>IF(ISERROR(VLOOKUP(CONCATENATE($B279,"-",$C279),IN_1A!$B$2:$AA$3000,11,FALSE))=TRUE,"",VLOOKUP(CONCATENATE($B279,"-",$C279),IN_1A!$B$2:$AA$3000,11,FALSE))</f>
        <v>0</v>
      </c>
      <c r="N279" s="1407">
        <f>IF(ISERROR(VLOOKUP(CONCATENATE($B279,"-",$C279),IN_1A!$B$2:$AA$3000,12,FALSE))=TRUE,"",VLOOKUP(CONCATENATE($B279,"-",$C279),IN_1A!$B$2:$AA$3000,12,FALSE))</f>
        <v>0</v>
      </c>
      <c r="O279" s="1406">
        <f>IF(ISERROR(VLOOKUP(CONCATENATE($B279,"-",$C279),IN_1A!$B$2:$AA$3000,13,FALSE))=TRUE,"",VLOOKUP(CONCATENATE($B279,"-",$C279),IN_1A!$B$2:$AA$3000,13,FALSE))</f>
        <v>0</v>
      </c>
      <c r="P279" s="1407">
        <f>IF(ISERROR(VLOOKUP(CONCATENATE($B279,"-",$C279),IN_1A!$B$2:$AA$3000,14,FALSE))=TRUE,"",VLOOKUP(CONCATENATE($B279,"-",$C279),IN_1A!$B$2:$AA$3000,14,FALSE))</f>
        <v>0</v>
      </c>
      <c r="Q279" s="507">
        <f t="shared" si="29"/>
        <v>0</v>
      </c>
      <c r="R279" s="508">
        <f t="shared" si="29"/>
        <v>0</v>
      </c>
      <c r="S279" s="256" t="str">
        <f t="shared" si="37"/>
        <v/>
      </c>
    </row>
    <row r="280" spans="1:19" s="2505" customFormat="1" ht="12" customHeight="1" thickBot="1" x14ac:dyDescent="0.3">
      <c r="A280" s="2491" t="s">
        <v>767</v>
      </c>
      <c r="B280" s="2481"/>
      <c r="C280" s="2482"/>
      <c r="D280" s="1347"/>
      <c r="E280" s="2227"/>
      <c r="F280" s="509"/>
      <c r="G280" s="509"/>
      <c r="H280" s="509"/>
      <c r="I280" s="509"/>
      <c r="J280" s="509"/>
      <c r="K280" s="509"/>
      <c r="L280" s="509"/>
      <c r="M280" s="509"/>
      <c r="N280" s="509"/>
      <c r="O280" s="509"/>
      <c r="P280" s="509"/>
      <c r="Q280" s="509"/>
      <c r="R280" s="510"/>
      <c r="S280" s="2470" t="str">
        <f t="shared" si="37"/>
        <v/>
      </c>
    </row>
    <row r="281" spans="1:19" s="260" customFormat="1" ht="12" customHeight="1" thickBot="1" x14ac:dyDescent="0.3">
      <c r="A281" s="206" t="s">
        <v>844</v>
      </c>
      <c r="B281" s="214" t="s">
        <v>845</v>
      </c>
      <c r="C281" s="217" t="s">
        <v>849</v>
      </c>
      <c r="D281" s="1343" t="str">
        <f>CONCATENATE(D$218)</f>
        <v/>
      </c>
      <c r="E281" s="1402">
        <f>IF(ISERROR(VLOOKUP(CONCATENATE($B281,"-",$C281),IN_1A!$B$2:$AA$3000,3,FALSE))=TRUE,"",VLOOKUP(CONCATENATE($B281,"-",$C281),IN_1A!$B$2:$AA$3000,3,FALSE))</f>
        <v>0</v>
      </c>
      <c r="F281" s="1403">
        <f>IF(ISERROR(VLOOKUP(CONCATENATE($B281,"-",$C281),IN_1A!$B$2:$AA$3000,4,FALSE))=TRUE,"",VLOOKUP(CONCATENATE($B281,"-",$C281),IN_1A!$B$2:$AA$3000,4,FALSE))</f>
        <v>0</v>
      </c>
      <c r="G281" s="1402">
        <f>IF(ISERROR(VLOOKUP(CONCATENATE($B281,"-",$C281),IN_1A!$B$2:$AA$3000,5,FALSE))=TRUE,"",VLOOKUP(CONCATENATE($B281,"-",$C281),IN_1A!$B$2:$AA$3000,5,FALSE))</f>
        <v>0</v>
      </c>
      <c r="H281" s="1403">
        <f>IF(ISERROR(VLOOKUP(CONCATENATE($B281,"-",$C281),IN_1A!$B$2:$AA$3000,6,FALSE))=TRUE,"",VLOOKUP(CONCATENATE($B281,"-",$C281),IN_1A!$B$2:$AA$3000,6,FALSE))</f>
        <v>0</v>
      </c>
      <c r="I281" s="1402">
        <f>IF(ISERROR(VLOOKUP(CONCATENATE($B281,"-",$C281),IN_1A!$B$2:$AA$3000,7,FALSE))=TRUE,"",VLOOKUP(CONCATENATE($B281,"-",$C281),IN_1A!$B$2:$AA$3000,7,FALSE))</f>
        <v>0</v>
      </c>
      <c r="J281" s="1403">
        <f>IF(ISERROR(VLOOKUP(CONCATENATE($B281,"-",$C281),IN_1A!$B$2:$AA$3000,8,FALSE))=TRUE,"",VLOOKUP(CONCATENATE($B281,"-",$C281),IN_1A!$B$2:$AA$3000,8,FALSE))</f>
        <v>0</v>
      </c>
      <c r="K281" s="1402">
        <f>IF(ISERROR(VLOOKUP(CONCATENATE($B281,"-",$C281),IN_1A!$B$2:$AA$3000,9,FALSE))=TRUE,"",VLOOKUP(CONCATENATE($B281,"-",$C281),IN_1A!$B$2:$AA$3000,9,FALSE))</f>
        <v>0</v>
      </c>
      <c r="L281" s="1403">
        <f>IF(ISERROR(VLOOKUP(CONCATENATE($B281,"-",$C281),IN_1A!$B$2:$AA$3000,10,FALSE))=TRUE,"",VLOOKUP(CONCATENATE($B281,"-",$C281),IN_1A!$B$2:$AA$3000,10,FALSE))</f>
        <v>0</v>
      </c>
      <c r="M281" s="1402">
        <f>IF(ISERROR(VLOOKUP(CONCATENATE($B281,"-",$C281),IN_1A!$B$2:$AA$3000,11,FALSE))=TRUE,"",VLOOKUP(CONCATENATE($B281,"-",$C281),IN_1A!$B$2:$AA$3000,11,FALSE))</f>
        <v>0</v>
      </c>
      <c r="N281" s="1403">
        <f>IF(ISERROR(VLOOKUP(CONCATENATE($B281,"-",$C281),IN_1A!$B$2:$AA$3000,12,FALSE))=TRUE,"",VLOOKUP(CONCATENATE($B281,"-",$C281),IN_1A!$B$2:$AA$3000,12,FALSE))</f>
        <v>0</v>
      </c>
      <c r="O281" s="1402">
        <f>IF(ISERROR(VLOOKUP(CONCATENATE($B281,"-",$C281),IN_1A!$B$2:$AA$3000,13,FALSE))=TRUE,"",VLOOKUP(CONCATENATE($B281,"-",$C281),IN_1A!$B$2:$AA$3000,13,FALSE))</f>
        <v>0</v>
      </c>
      <c r="P281" s="1403">
        <f>IF(ISERROR(VLOOKUP(CONCATENATE($B281,"-",$C281),IN_1A!$B$2:$AA$3000,14,FALSE))=TRUE,"",VLOOKUP(CONCATENATE($B281,"-",$C281),IN_1A!$B$2:$AA$3000,14,FALSE))</f>
        <v>0</v>
      </c>
      <c r="Q281" s="503">
        <f t="shared" si="29"/>
        <v>0</v>
      </c>
      <c r="R281" s="504">
        <f t="shared" si="29"/>
        <v>0</v>
      </c>
      <c r="S281" s="256" t="str">
        <f t="shared" si="37"/>
        <v/>
      </c>
    </row>
    <row r="282" spans="1:19" s="257" customFormat="1" ht="10.75" thickBot="1" x14ac:dyDescent="0.3">
      <c r="A282" s="228" t="s">
        <v>623</v>
      </c>
      <c r="B282" s="229"/>
      <c r="C282" s="230"/>
      <c r="D282" s="1343" t="str">
        <f>CONCATENATE(D$218)</f>
        <v/>
      </c>
      <c r="E282" s="507">
        <f t="shared" ref="E282:R282" si="38">SUM(E218:E281)</f>
        <v>0</v>
      </c>
      <c r="F282" s="508">
        <f t="shared" si="38"/>
        <v>0</v>
      </c>
      <c r="G282" s="507">
        <f t="shared" si="38"/>
        <v>0</v>
      </c>
      <c r="H282" s="508">
        <f t="shared" si="38"/>
        <v>0</v>
      </c>
      <c r="I282" s="507">
        <f t="shared" si="38"/>
        <v>0</v>
      </c>
      <c r="J282" s="508">
        <f t="shared" si="38"/>
        <v>0</v>
      </c>
      <c r="K282" s="507">
        <f t="shared" si="38"/>
        <v>0</v>
      </c>
      <c r="L282" s="508">
        <f t="shared" si="38"/>
        <v>0</v>
      </c>
      <c r="M282" s="507">
        <f t="shared" si="38"/>
        <v>0</v>
      </c>
      <c r="N282" s="508">
        <f t="shared" si="38"/>
        <v>0</v>
      </c>
      <c r="O282" s="507">
        <f t="shared" si="38"/>
        <v>0</v>
      </c>
      <c r="P282" s="508">
        <f t="shared" si="38"/>
        <v>0</v>
      </c>
      <c r="Q282" s="507">
        <f t="shared" si="38"/>
        <v>0</v>
      </c>
      <c r="R282" s="508">
        <f t="shared" si="38"/>
        <v>0</v>
      </c>
      <c r="S282" s="256"/>
    </row>
    <row r="283" spans="1:19" s="263" customFormat="1" ht="12" customHeight="1" x14ac:dyDescent="0.35">
      <c r="A283" s="2659" t="s">
        <v>846</v>
      </c>
      <c r="B283" s="2659"/>
      <c r="C283" s="2659"/>
      <c r="D283" s="2659"/>
      <c r="E283" s="2659"/>
      <c r="F283" s="2659"/>
      <c r="G283" s="2659"/>
      <c r="H283" s="2659"/>
      <c r="I283" s="2659"/>
      <c r="J283" s="2659"/>
      <c r="K283" s="2659"/>
      <c r="L283" s="2659"/>
      <c r="M283" s="2659"/>
      <c r="N283" s="2659"/>
      <c r="O283" s="2659"/>
      <c r="P283" s="2659"/>
      <c r="Q283" s="487"/>
      <c r="R283" s="487"/>
      <c r="S283" s="262" t="str">
        <f>IF(O283&gt;Q283,"ERRORE",IF(P283&gt;R283,"ERRORE",""))</f>
        <v/>
      </c>
    </row>
    <row r="284" spans="1:19" ht="15.9" thickBot="1" x14ac:dyDescent="0.45"/>
    <row r="285" spans="1:19" s="540" customFormat="1" ht="10.75" thickBot="1" x14ac:dyDescent="0.3">
      <c r="A285" s="2443" t="s">
        <v>754</v>
      </c>
      <c r="B285" s="2444"/>
      <c r="C285" s="2445"/>
      <c r="D285" s="2445"/>
      <c r="E285" s="2225" t="s">
        <v>32</v>
      </c>
      <c r="F285" s="482" t="s">
        <v>32</v>
      </c>
      <c r="G285" s="482" t="s">
        <v>32</v>
      </c>
      <c r="H285" s="482" t="s">
        <v>32</v>
      </c>
      <c r="I285" s="482" t="s">
        <v>32</v>
      </c>
      <c r="J285" s="482" t="s">
        <v>32</v>
      </c>
      <c r="K285" s="482" t="s">
        <v>32</v>
      </c>
      <c r="L285" s="482" t="s">
        <v>32</v>
      </c>
      <c r="M285" s="482" t="s">
        <v>32</v>
      </c>
      <c r="N285" s="482" t="s">
        <v>32</v>
      </c>
      <c r="O285" s="482" t="s">
        <v>32</v>
      </c>
      <c r="P285" s="482" t="s">
        <v>32</v>
      </c>
      <c r="Q285" s="482" t="s">
        <v>32</v>
      </c>
      <c r="R285" s="491" t="s">
        <v>32</v>
      </c>
      <c r="S285" s="659"/>
    </row>
    <row r="286" spans="1:19" s="478" customFormat="1" ht="10" customHeight="1" thickBot="1" x14ac:dyDescent="0.45">
      <c r="A286" s="2446" t="s">
        <v>755</v>
      </c>
      <c r="B286" s="2447"/>
      <c r="C286" s="2448"/>
      <c r="D286" s="2448"/>
      <c r="E286" s="2226"/>
      <c r="F286" s="483"/>
      <c r="G286" s="483"/>
      <c r="H286" s="483"/>
      <c r="I286" s="483"/>
      <c r="J286" s="483"/>
      <c r="K286" s="483"/>
      <c r="L286" s="483"/>
      <c r="M286" s="483"/>
      <c r="N286" s="483"/>
      <c r="O286" s="483"/>
      <c r="P286" s="483"/>
      <c r="Q286" s="483"/>
      <c r="R286" s="492"/>
      <c r="S286" s="2449"/>
    </row>
    <row r="287" spans="1:19" s="264" customFormat="1" ht="10.75" thickBot="1" x14ac:dyDescent="0.3">
      <c r="A287" s="231" t="s">
        <v>756</v>
      </c>
      <c r="B287" s="232" t="s">
        <v>757</v>
      </c>
      <c r="C287" s="233" t="s">
        <v>850</v>
      </c>
      <c r="D287" s="1859" t="s">
        <v>758</v>
      </c>
      <c r="E287" s="1396">
        <f>IF(ISERROR(VLOOKUP(CONCATENATE($B287,"-",$C287),IN_1A!$B$2:$AA$3000,3,FALSE))=TRUE,"",VLOOKUP(CONCATENATE($B287,"-",$C287),IN_1A!$B$2:$AA$3000,3,FALSE))</f>
        <v>0</v>
      </c>
      <c r="F287" s="1397">
        <f>IF(ISERROR(VLOOKUP(CONCATENATE($B287,"-",$C287),IN_1A!$B$2:$AA$3000,4,FALSE))=TRUE,"",VLOOKUP(CONCATENATE($B287,"-",$C287),IN_1A!$B$2:$AA$3000,4,FALSE))</f>
        <v>0</v>
      </c>
      <c r="G287" s="1396">
        <f>IF(ISERROR(VLOOKUP(CONCATENATE($B287,"-",$C287),IN_1A!$B$2:$AA$3000,5,FALSE))=TRUE,"",VLOOKUP(CONCATENATE($B287,"-",$C287),IN_1A!$B$2:$AA$3000,5,FALSE))</f>
        <v>0</v>
      </c>
      <c r="H287" s="1397">
        <f>IF(ISERROR(VLOOKUP(CONCATENATE($B287,"-",$C287),IN_1A!$B$2:$AA$3000,6,FALSE))=TRUE,"",VLOOKUP(CONCATENATE($B287,"-",$C287),IN_1A!$B$2:$AA$3000,6,FALSE))</f>
        <v>0</v>
      </c>
      <c r="I287" s="1396">
        <f>IF(ISERROR(VLOOKUP(CONCATENATE($B287,"-",$C287),IN_1A!$B$2:$AA$3000,7,FALSE))=TRUE,"",VLOOKUP(CONCATENATE($B287,"-",$C287),IN_1A!$B$2:$AA$3000,7,FALSE))</f>
        <v>0</v>
      </c>
      <c r="J287" s="1397">
        <f>IF(ISERROR(VLOOKUP(CONCATENATE($B287,"-",$C287),IN_1A!$B$2:$AA$3000,8,FALSE))=TRUE,"",VLOOKUP(CONCATENATE($B287,"-",$C287),IN_1A!$B$2:$AA$3000,8,FALSE))</f>
        <v>0</v>
      </c>
      <c r="K287" s="1396">
        <f>IF(ISERROR(VLOOKUP(CONCATENATE($B287,"-",$C287),IN_1A!$B$2:$AA$3000,9,FALSE))=TRUE,"",VLOOKUP(CONCATENATE($B287,"-",$C287),IN_1A!$B$2:$AA$3000,9,FALSE))</f>
        <v>0</v>
      </c>
      <c r="L287" s="1397">
        <f>IF(ISERROR(VLOOKUP(CONCATENATE($B287,"-",$C287),IN_1A!$B$2:$AA$3000,10,FALSE))=TRUE,"",VLOOKUP(CONCATENATE($B287,"-",$C287),IN_1A!$B$2:$AA$3000,10,FALSE))</f>
        <v>0</v>
      </c>
      <c r="M287" s="1396">
        <f>IF(ISERROR(VLOOKUP(CONCATENATE($B287,"-",$C287),IN_1A!$B$2:$AA$3000,11,FALSE))=TRUE,"",VLOOKUP(CONCATENATE($B287,"-",$C287),IN_1A!$B$2:$AA$3000,11,FALSE))</f>
        <v>0</v>
      </c>
      <c r="N287" s="1397">
        <f>IF(ISERROR(VLOOKUP(CONCATENATE($B287,"-",$C287),IN_1A!$B$2:$AA$3000,12,FALSE))=TRUE,"",VLOOKUP(CONCATENATE($B287,"-",$C287),IN_1A!$B$2:$AA$3000,12,FALSE))</f>
        <v>0</v>
      </c>
      <c r="O287" s="1396">
        <f>IF(ISERROR(VLOOKUP(CONCATENATE($B287,"-",$C287),IN_1A!$B$2:$AA$3000,13,FALSE))=TRUE,"",VLOOKUP(CONCATENATE($B287,"-",$C287),IN_1A!$B$2:$AA$3000,13,FALSE))</f>
        <v>0</v>
      </c>
      <c r="P287" s="1397">
        <f>IF(ISERROR(VLOOKUP(CONCATENATE($B287,"-",$C287),IN_1A!$B$2:$AA$3000,14,FALSE))=TRUE,"",VLOOKUP(CONCATENATE($B287,"-",$C287),IN_1A!$B$2:$AA$3000,14,FALSE))</f>
        <v>0</v>
      </c>
      <c r="Q287" s="493">
        <f>E287+G287</f>
        <v>0</v>
      </c>
      <c r="R287" s="494">
        <f>F287+H287</f>
        <v>0</v>
      </c>
      <c r="S287" s="262"/>
    </row>
    <row r="288" spans="1:19" s="266" customFormat="1" ht="12.75" customHeight="1" thickBot="1" x14ac:dyDescent="0.45">
      <c r="A288" s="234" t="s">
        <v>759</v>
      </c>
      <c r="B288" s="232" t="s">
        <v>760</v>
      </c>
      <c r="C288" s="235" t="s">
        <v>850</v>
      </c>
      <c r="D288" s="1336" t="str">
        <f>CONCATENATE(D$287)</f>
        <v/>
      </c>
      <c r="E288" s="1398">
        <f>IF(ISERROR(VLOOKUP(CONCATENATE($B288,"-",$C288),IN_1A!$B$2:$AA$3000,3,FALSE))=TRUE,"",VLOOKUP(CONCATENATE($B288,"-",$C288),IN_1A!$B$2:$AA$3000,3,FALSE))</f>
        <v>0</v>
      </c>
      <c r="F288" s="1399">
        <f>IF(ISERROR(VLOOKUP(CONCATENATE($B288,"-",$C288),IN_1A!$B$2:$AA$3000,4,FALSE))=TRUE,"",VLOOKUP(CONCATENATE($B288,"-",$C288),IN_1A!$B$2:$AA$3000,4,FALSE))</f>
        <v>0</v>
      </c>
      <c r="G288" s="1398">
        <f>IF(ISERROR(VLOOKUP(CONCATENATE($B288,"-",$C288),IN_1A!$B$2:$AA$3000,5,FALSE))=TRUE,"",VLOOKUP(CONCATENATE($B288,"-",$C288),IN_1A!$B$2:$AA$3000,5,FALSE))</f>
        <v>0</v>
      </c>
      <c r="H288" s="1399">
        <f>IF(ISERROR(VLOOKUP(CONCATENATE($B288,"-",$C288),IN_1A!$B$2:$AA$3000,6,FALSE))=TRUE,"",VLOOKUP(CONCATENATE($B288,"-",$C288),IN_1A!$B$2:$AA$3000,6,FALSE))</f>
        <v>0</v>
      </c>
      <c r="I288" s="1398">
        <f>IF(ISERROR(VLOOKUP(CONCATENATE($B288,"-",$C288),IN_1A!$B$2:$AA$3000,7,FALSE))=TRUE,"",VLOOKUP(CONCATENATE($B288,"-",$C288),IN_1A!$B$2:$AA$3000,7,FALSE))</f>
        <v>0</v>
      </c>
      <c r="J288" s="1399">
        <f>IF(ISERROR(VLOOKUP(CONCATENATE($B288,"-",$C288),IN_1A!$B$2:$AA$3000,8,FALSE))=TRUE,"",VLOOKUP(CONCATENATE($B288,"-",$C288),IN_1A!$B$2:$AA$3000,8,FALSE))</f>
        <v>0</v>
      </c>
      <c r="K288" s="1398">
        <f>IF(ISERROR(VLOOKUP(CONCATENATE($B288,"-",$C288),IN_1A!$B$2:$AA$3000,9,FALSE))=TRUE,"",VLOOKUP(CONCATENATE($B288,"-",$C288),IN_1A!$B$2:$AA$3000,9,FALSE))</f>
        <v>0</v>
      </c>
      <c r="L288" s="1399">
        <f>IF(ISERROR(VLOOKUP(CONCATENATE($B288,"-",$C288),IN_1A!$B$2:$AA$3000,10,FALSE))=TRUE,"",VLOOKUP(CONCATENATE($B288,"-",$C288),IN_1A!$B$2:$AA$3000,10,FALSE))</f>
        <v>0</v>
      </c>
      <c r="M288" s="1398">
        <f>IF(ISERROR(VLOOKUP(CONCATENATE($B288,"-",$C288),IN_1A!$B$2:$AA$3000,11,FALSE))=TRUE,"",VLOOKUP(CONCATENATE($B288,"-",$C288),IN_1A!$B$2:$AA$3000,11,FALSE))</f>
        <v>0</v>
      </c>
      <c r="N288" s="1399">
        <f>IF(ISERROR(VLOOKUP(CONCATENATE($B288,"-",$C288),IN_1A!$B$2:$AA$3000,12,FALSE))=TRUE,"",VLOOKUP(CONCATENATE($B288,"-",$C288),IN_1A!$B$2:$AA$3000,12,FALSE))</f>
        <v>0</v>
      </c>
      <c r="O288" s="1398">
        <f>IF(ISERROR(VLOOKUP(CONCATENATE($B288,"-",$C288),IN_1A!$B$2:$AA$3000,13,FALSE))=TRUE,"",VLOOKUP(CONCATENATE($B288,"-",$C288),IN_1A!$B$2:$AA$3000,13,FALSE))</f>
        <v>0</v>
      </c>
      <c r="P288" s="1399">
        <f>IF(ISERROR(VLOOKUP(CONCATENATE($B288,"-",$C288),IN_1A!$B$2:$AA$3000,14,FALSE))=TRUE,"",VLOOKUP(CONCATENATE($B288,"-",$C288),IN_1A!$B$2:$AA$3000,14,FALSE))</f>
        <v>0</v>
      </c>
      <c r="Q288" s="495">
        <f t="shared" ref="Q288:R350" si="39">E288+G288</f>
        <v>0</v>
      </c>
      <c r="R288" s="496">
        <f t="shared" si="39"/>
        <v>0</v>
      </c>
      <c r="S288" s="265"/>
    </row>
    <row r="289" spans="1:19" s="264" customFormat="1" ht="12" customHeight="1" thickBot="1" x14ac:dyDescent="0.3">
      <c r="A289" s="236" t="s">
        <v>761</v>
      </c>
      <c r="B289" s="237" t="s">
        <v>762</v>
      </c>
      <c r="C289" s="238" t="s">
        <v>850</v>
      </c>
      <c r="D289" s="1337" t="str">
        <f>CONCATENATE(D$287)</f>
        <v/>
      </c>
      <c r="E289" s="1400">
        <f>IF(ISERROR(VLOOKUP(CONCATENATE($B289,"-",$C289),IN_1A!$B$2:$AA$3000,3,FALSE))=TRUE,"",VLOOKUP(CONCATENATE($B289,"-",$C289),IN_1A!$B$2:$AA$3000,3,FALSE))</f>
        <v>0</v>
      </c>
      <c r="F289" s="1401">
        <f>IF(ISERROR(VLOOKUP(CONCATENATE($B289,"-",$C289),IN_1A!$B$2:$AA$3000,4,FALSE))=TRUE,"",VLOOKUP(CONCATENATE($B289,"-",$C289),IN_1A!$B$2:$AA$3000,4,FALSE))</f>
        <v>0</v>
      </c>
      <c r="G289" s="1400">
        <f>IF(ISERROR(VLOOKUP(CONCATENATE($B289,"-",$C289),IN_1A!$B$2:$AA$3000,5,FALSE))=TRUE,"",VLOOKUP(CONCATENATE($B289,"-",$C289),IN_1A!$B$2:$AA$3000,5,FALSE))</f>
        <v>0</v>
      </c>
      <c r="H289" s="1401">
        <f>IF(ISERROR(VLOOKUP(CONCATENATE($B289,"-",$C289),IN_1A!$B$2:$AA$3000,6,FALSE))=TRUE,"",VLOOKUP(CONCATENATE($B289,"-",$C289),IN_1A!$B$2:$AA$3000,6,FALSE))</f>
        <v>0</v>
      </c>
      <c r="I289" s="1400">
        <f>IF(ISERROR(VLOOKUP(CONCATENATE($B289,"-",$C289),IN_1A!$B$2:$AA$3000,7,FALSE))=TRUE,"",VLOOKUP(CONCATENATE($B289,"-",$C289),IN_1A!$B$2:$AA$3000,7,FALSE))</f>
        <v>0</v>
      </c>
      <c r="J289" s="1401">
        <f>IF(ISERROR(VLOOKUP(CONCATENATE($B289,"-",$C289),IN_1A!$B$2:$AA$3000,8,FALSE))=TRUE,"",VLOOKUP(CONCATENATE($B289,"-",$C289),IN_1A!$B$2:$AA$3000,8,FALSE))</f>
        <v>0</v>
      </c>
      <c r="K289" s="1400">
        <f>IF(ISERROR(VLOOKUP(CONCATENATE($B289,"-",$C289),IN_1A!$B$2:$AA$3000,9,FALSE))=TRUE,"",VLOOKUP(CONCATENATE($B289,"-",$C289),IN_1A!$B$2:$AA$3000,9,FALSE))</f>
        <v>0</v>
      </c>
      <c r="L289" s="1401">
        <f>IF(ISERROR(VLOOKUP(CONCATENATE($B289,"-",$C289),IN_1A!$B$2:$AA$3000,10,FALSE))=TRUE,"",VLOOKUP(CONCATENATE($B289,"-",$C289),IN_1A!$B$2:$AA$3000,10,FALSE))</f>
        <v>0</v>
      </c>
      <c r="M289" s="1400">
        <f>IF(ISERROR(VLOOKUP(CONCATENATE($B289,"-",$C289),IN_1A!$B$2:$AA$3000,11,FALSE))=TRUE,"",VLOOKUP(CONCATENATE($B289,"-",$C289),IN_1A!$B$2:$AA$3000,11,FALSE))</f>
        <v>0</v>
      </c>
      <c r="N289" s="1401">
        <f>IF(ISERROR(VLOOKUP(CONCATENATE($B289,"-",$C289),IN_1A!$B$2:$AA$3000,12,FALSE))=TRUE,"",VLOOKUP(CONCATENATE($B289,"-",$C289),IN_1A!$B$2:$AA$3000,12,FALSE))</f>
        <v>0</v>
      </c>
      <c r="O289" s="1400">
        <f>IF(ISERROR(VLOOKUP(CONCATENATE($B289,"-",$C289),IN_1A!$B$2:$AA$3000,13,FALSE))=TRUE,"",VLOOKUP(CONCATENATE($B289,"-",$C289),IN_1A!$B$2:$AA$3000,13,FALSE))</f>
        <v>0</v>
      </c>
      <c r="P289" s="1401">
        <f>IF(ISERROR(VLOOKUP(CONCATENATE($B289,"-",$C289),IN_1A!$B$2:$AA$3000,14,FALSE))=TRUE,"",VLOOKUP(CONCATENATE($B289,"-",$C289),IN_1A!$B$2:$AA$3000,14,FALSE))</f>
        <v>0</v>
      </c>
      <c r="Q289" s="497">
        <f t="shared" si="39"/>
        <v>0</v>
      </c>
      <c r="R289" s="498">
        <f t="shared" si="39"/>
        <v>0</v>
      </c>
      <c r="S289" s="262" t="str">
        <f>IF(O289&gt;Q289,"ERRORE",IF(P289&gt;R289,"ERRORE",""))</f>
        <v/>
      </c>
    </row>
    <row r="290" spans="1:19" s="2507" customFormat="1" ht="12" customHeight="1" thickBot="1" x14ac:dyDescent="0.3">
      <c r="A290" s="2492" t="s">
        <v>763</v>
      </c>
      <c r="B290" s="2493"/>
      <c r="C290" s="2494"/>
      <c r="D290" s="1340"/>
      <c r="E290" s="2224"/>
      <c r="F290" s="499"/>
      <c r="G290" s="499"/>
      <c r="H290" s="499"/>
      <c r="I290" s="499"/>
      <c r="J290" s="499"/>
      <c r="K290" s="499"/>
      <c r="L290" s="499"/>
      <c r="M290" s="499"/>
      <c r="N290" s="499"/>
      <c r="O290" s="499"/>
      <c r="P290" s="499"/>
      <c r="Q290" s="499"/>
      <c r="R290" s="500"/>
      <c r="S290" s="2506" t="str">
        <f>IF(O290&gt;Q290,"ERRORE",IF(P290&gt;R290,"ERRORE",""))</f>
        <v/>
      </c>
    </row>
    <row r="291" spans="1:19" s="263" customFormat="1" ht="12" customHeight="1" thickBot="1" x14ac:dyDescent="0.3">
      <c r="A291" s="231" t="s">
        <v>756</v>
      </c>
      <c r="B291" s="239" t="s">
        <v>764</v>
      </c>
      <c r="C291" s="240" t="s">
        <v>850</v>
      </c>
      <c r="D291" s="1338" t="str">
        <f>CONCATENATE(D$287)</f>
        <v/>
      </c>
      <c r="E291" s="1396">
        <f>IF(ISERROR(VLOOKUP(CONCATENATE($B291,"-",$C291),IN_1A!$B$2:$AA$3000,3,FALSE))=TRUE,"",VLOOKUP(CONCATENATE($B291,"-",$C291),IN_1A!$B$2:$AA$3000,3,FALSE))</f>
        <v>0</v>
      </c>
      <c r="F291" s="1397">
        <f>IF(ISERROR(VLOOKUP(CONCATENATE($B291,"-",$C291),IN_1A!$B$2:$AA$3000,4,FALSE))=TRUE,"",VLOOKUP(CONCATENATE($B291,"-",$C291),IN_1A!$B$2:$AA$3000,4,FALSE))</f>
        <v>0</v>
      </c>
      <c r="G291" s="1396">
        <f>IF(ISERROR(VLOOKUP(CONCATENATE($B291,"-",$C291),IN_1A!$B$2:$AA$3000,5,FALSE))=TRUE,"",VLOOKUP(CONCATENATE($B291,"-",$C291),IN_1A!$B$2:$AA$3000,5,FALSE))</f>
        <v>0</v>
      </c>
      <c r="H291" s="1397">
        <f>IF(ISERROR(VLOOKUP(CONCATENATE($B291,"-",$C291),IN_1A!$B$2:$AA$3000,6,FALSE))=TRUE,"",VLOOKUP(CONCATENATE($B291,"-",$C291),IN_1A!$B$2:$AA$3000,6,FALSE))</f>
        <v>0</v>
      </c>
      <c r="I291" s="1396">
        <f>IF(ISERROR(VLOOKUP(CONCATENATE($B291,"-",$C291),IN_1A!$B$2:$AA$3000,7,FALSE))=TRUE,"",VLOOKUP(CONCATENATE($B291,"-",$C291),IN_1A!$B$2:$AA$3000,7,FALSE))</f>
        <v>0</v>
      </c>
      <c r="J291" s="1397">
        <f>IF(ISERROR(VLOOKUP(CONCATENATE($B291,"-",$C291),IN_1A!$B$2:$AA$3000,8,FALSE))=TRUE,"",VLOOKUP(CONCATENATE($B291,"-",$C291),IN_1A!$B$2:$AA$3000,8,FALSE))</f>
        <v>0</v>
      </c>
      <c r="K291" s="1396">
        <f>IF(ISERROR(VLOOKUP(CONCATENATE($B291,"-",$C291),IN_1A!$B$2:$AA$3000,9,FALSE))=TRUE,"",VLOOKUP(CONCATENATE($B291,"-",$C291),IN_1A!$B$2:$AA$3000,9,FALSE))</f>
        <v>0</v>
      </c>
      <c r="L291" s="1397">
        <f>IF(ISERROR(VLOOKUP(CONCATENATE($B291,"-",$C291),IN_1A!$B$2:$AA$3000,10,FALSE))=TRUE,"",VLOOKUP(CONCATENATE($B291,"-",$C291),IN_1A!$B$2:$AA$3000,10,FALSE))</f>
        <v>0</v>
      </c>
      <c r="M291" s="1396">
        <f>IF(ISERROR(VLOOKUP(CONCATENATE($B291,"-",$C291),IN_1A!$B$2:$AA$3000,11,FALSE))=TRUE,"",VLOOKUP(CONCATENATE($B291,"-",$C291),IN_1A!$B$2:$AA$3000,11,FALSE))</f>
        <v>0</v>
      </c>
      <c r="N291" s="1397">
        <f>IF(ISERROR(VLOOKUP(CONCATENATE($B291,"-",$C291),IN_1A!$B$2:$AA$3000,12,FALSE))=TRUE,"",VLOOKUP(CONCATENATE($B291,"-",$C291),IN_1A!$B$2:$AA$3000,12,FALSE))</f>
        <v>0</v>
      </c>
      <c r="O291" s="1396">
        <f>IF(ISERROR(VLOOKUP(CONCATENATE($B291,"-",$C291),IN_1A!$B$2:$AA$3000,13,FALSE))=TRUE,"",VLOOKUP(CONCATENATE($B291,"-",$C291),IN_1A!$B$2:$AA$3000,13,FALSE))</f>
        <v>0</v>
      </c>
      <c r="P291" s="1397">
        <f>IF(ISERROR(VLOOKUP(CONCATENATE($B291,"-",$C291),IN_1A!$B$2:$AA$3000,14,FALSE))=TRUE,"",VLOOKUP(CONCATENATE($B291,"-",$C291),IN_1A!$B$2:$AA$3000,14,FALSE))</f>
        <v>0</v>
      </c>
      <c r="Q291" s="493">
        <f t="shared" si="39"/>
        <v>0</v>
      </c>
      <c r="R291" s="494">
        <f t="shared" si="39"/>
        <v>0</v>
      </c>
      <c r="S291" s="262" t="str">
        <f>IF(O291&gt;Q291,"ERRORE",IF(P291&gt;R291,"ERRORE",""))</f>
        <v/>
      </c>
    </row>
    <row r="292" spans="1:19" s="264" customFormat="1" ht="10.75" thickBot="1" x14ac:dyDescent="0.3">
      <c r="A292" s="234" t="s">
        <v>759</v>
      </c>
      <c r="B292" s="232" t="s">
        <v>765</v>
      </c>
      <c r="C292" s="235" t="s">
        <v>850</v>
      </c>
      <c r="D292" s="1339" t="str">
        <f>CONCATENATE(D$287)</f>
        <v/>
      </c>
      <c r="E292" s="1398">
        <f>IF(ISERROR(VLOOKUP(CONCATENATE($B292,"-",$C292),IN_1A!$B$2:$AA$3000,3,FALSE))=TRUE,"",VLOOKUP(CONCATENATE($B292,"-",$C292),IN_1A!$B$2:$AA$3000,3,FALSE))</f>
        <v>0</v>
      </c>
      <c r="F292" s="1399">
        <f>IF(ISERROR(VLOOKUP(CONCATENATE($B292,"-",$C292),IN_1A!$B$2:$AA$3000,4,FALSE))=TRUE,"",VLOOKUP(CONCATENATE($B292,"-",$C292),IN_1A!$B$2:$AA$3000,4,FALSE))</f>
        <v>0</v>
      </c>
      <c r="G292" s="1398">
        <f>IF(ISERROR(VLOOKUP(CONCATENATE($B292,"-",$C292),IN_1A!$B$2:$AA$3000,5,FALSE))=TRUE,"",VLOOKUP(CONCATENATE($B292,"-",$C292),IN_1A!$B$2:$AA$3000,5,FALSE))</f>
        <v>0</v>
      </c>
      <c r="H292" s="1399">
        <f>IF(ISERROR(VLOOKUP(CONCATENATE($B292,"-",$C292),IN_1A!$B$2:$AA$3000,6,FALSE))=TRUE,"",VLOOKUP(CONCATENATE($B292,"-",$C292),IN_1A!$B$2:$AA$3000,6,FALSE))</f>
        <v>0</v>
      </c>
      <c r="I292" s="1398">
        <f>IF(ISERROR(VLOOKUP(CONCATENATE($B292,"-",$C292),IN_1A!$B$2:$AA$3000,7,FALSE))=TRUE,"",VLOOKUP(CONCATENATE($B292,"-",$C292),IN_1A!$B$2:$AA$3000,7,FALSE))</f>
        <v>0</v>
      </c>
      <c r="J292" s="1399">
        <f>IF(ISERROR(VLOOKUP(CONCATENATE($B292,"-",$C292),IN_1A!$B$2:$AA$3000,8,FALSE))=TRUE,"",VLOOKUP(CONCATENATE($B292,"-",$C292),IN_1A!$B$2:$AA$3000,8,FALSE))</f>
        <v>0</v>
      </c>
      <c r="K292" s="1398">
        <f>IF(ISERROR(VLOOKUP(CONCATENATE($B292,"-",$C292),IN_1A!$B$2:$AA$3000,9,FALSE))=TRUE,"",VLOOKUP(CONCATENATE($B292,"-",$C292),IN_1A!$B$2:$AA$3000,9,FALSE))</f>
        <v>0</v>
      </c>
      <c r="L292" s="1399">
        <f>IF(ISERROR(VLOOKUP(CONCATENATE($B292,"-",$C292),IN_1A!$B$2:$AA$3000,10,FALSE))=TRUE,"",VLOOKUP(CONCATENATE($B292,"-",$C292),IN_1A!$B$2:$AA$3000,10,FALSE))</f>
        <v>0</v>
      </c>
      <c r="M292" s="1398">
        <f>IF(ISERROR(VLOOKUP(CONCATENATE($B292,"-",$C292),IN_1A!$B$2:$AA$3000,11,FALSE))=TRUE,"",VLOOKUP(CONCATENATE($B292,"-",$C292),IN_1A!$B$2:$AA$3000,11,FALSE))</f>
        <v>0</v>
      </c>
      <c r="N292" s="1399">
        <f>IF(ISERROR(VLOOKUP(CONCATENATE($B292,"-",$C292),IN_1A!$B$2:$AA$3000,12,FALSE))=TRUE,"",VLOOKUP(CONCATENATE($B292,"-",$C292),IN_1A!$B$2:$AA$3000,12,FALSE))</f>
        <v>0</v>
      </c>
      <c r="O292" s="1398">
        <f>IF(ISERROR(VLOOKUP(CONCATENATE($B292,"-",$C292),IN_1A!$B$2:$AA$3000,13,FALSE))=TRUE,"",VLOOKUP(CONCATENATE($B292,"-",$C292),IN_1A!$B$2:$AA$3000,13,FALSE))</f>
        <v>0</v>
      </c>
      <c r="P292" s="1399">
        <f>IF(ISERROR(VLOOKUP(CONCATENATE($B292,"-",$C292),IN_1A!$B$2:$AA$3000,14,FALSE))=TRUE,"",VLOOKUP(CONCATENATE($B292,"-",$C292),IN_1A!$B$2:$AA$3000,14,FALSE))</f>
        <v>0</v>
      </c>
      <c r="Q292" s="495">
        <f t="shared" si="39"/>
        <v>0</v>
      </c>
      <c r="R292" s="496">
        <f t="shared" si="39"/>
        <v>0</v>
      </c>
      <c r="S292" s="262"/>
    </row>
    <row r="293" spans="1:19" s="263" customFormat="1" ht="12" customHeight="1" thickBot="1" x14ac:dyDescent="0.3">
      <c r="A293" s="236" t="s">
        <v>761</v>
      </c>
      <c r="B293" s="237" t="s">
        <v>766</v>
      </c>
      <c r="C293" s="238" t="s">
        <v>850</v>
      </c>
      <c r="D293" s="1336" t="str">
        <f>CONCATENATE(D$287)</f>
        <v/>
      </c>
      <c r="E293" s="1400">
        <f>IF(ISERROR(VLOOKUP(CONCATENATE($B293,"-",$C293),IN_1A!$B$2:$AA$3000,3,FALSE))=TRUE,"",VLOOKUP(CONCATENATE($B293,"-",$C293),IN_1A!$B$2:$AA$3000,3,FALSE))</f>
        <v>0</v>
      </c>
      <c r="F293" s="1401">
        <f>IF(ISERROR(VLOOKUP(CONCATENATE($B293,"-",$C293),IN_1A!$B$2:$AA$3000,4,FALSE))=TRUE,"",VLOOKUP(CONCATENATE($B293,"-",$C293),IN_1A!$B$2:$AA$3000,4,FALSE))</f>
        <v>0</v>
      </c>
      <c r="G293" s="1400">
        <f>IF(ISERROR(VLOOKUP(CONCATENATE($B293,"-",$C293),IN_1A!$B$2:$AA$3000,5,FALSE))=TRUE,"",VLOOKUP(CONCATENATE($B293,"-",$C293),IN_1A!$B$2:$AA$3000,5,FALSE))</f>
        <v>0</v>
      </c>
      <c r="H293" s="1401">
        <f>IF(ISERROR(VLOOKUP(CONCATENATE($B293,"-",$C293),IN_1A!$B$2:$AA$3000,6,FALSE))=TRUE,"",VLOOKUP(CONCATENATE($B293,"-",$C293),IN_1A!$B$2:$AA$3000,6,FALSE))</f>
        <v>0</v>
      </c>
      <c r="I293" s="1400">
        <f>IF(ISERROR(VLOOKUP(CONCATENATE($B293,"-",$C293),IN_1A!$B$2:$AA$3000,7,FALSE))=TRUE,"",VLOOKUP(CONCATENATE($B293,"-",$C293),IN_1A!$B$2:$AA$3000,7,FALSE))</f>
        <v>0</v>
      </c>
      <c r="J293" s="1401">
        <f>IF(ISERROR(VLOOKUP(CONCATENATE($B293,"-",$C293),IN_1A!$B$2:$AA$3000,8,FALSE))=TRUE,"",VLOOKUP(CONCATENATE($B293,"-",$C293),IN_1A!$B$2:$AA$3000,8,FALSE))</f>
        <v>0</v>
      </c>
      <c r="K293" s="1400">
        <f>IF(ISERROR(VLOOKUP(CONCATENATE($B293,"-",$C293),IN_1A!$B$2:$AA$3000,9,FALSE))=TRUE,"",VLOOKUP(CONCATENATE($B293,"-",$C293),IN_1A!$B$2:$AA$3000,9,FALSE))</f>
        <v>0</v>
      </c>
      <c r="L293" s="1401">
        <f>IF(ISERROR(VLOOKUP(CONCATENATE($B293,"-",$C293),IN_1A!$B$2:$AA$3000,10,FALSE))=TRUE,"",VLOOKUP(CONCATENATE($B293,"-",$C293),IN_1A!$B$2:$AA$3000,10,FALSE))</f>
        <v>0</v>
      </c>
      <c r="M293" s="1400">
        <f>IF(ISERROR(VLOOKUP(CONCATENATE($B293,"-",$C293),IN_1A!$B$2:$AA$3000,11,FALSE))=TRUE,"",VLOOKUP(CONCATENATE($B293,"-",$C293),IN_1A!$B$2:$AA$3000,11,FALSE))</f>
        <v>0</v>
      </c>
      <c r="N293" s="1401">
        <f>IF(ISERROR(VLOOKUP(CONCATENATE($B293,"-",$C293),IN_1A!$B$2:$AA$3000,12,FALSE))=TRUE,"",VLOOKUP(CONCATENATE($B293,"-",$C293),IN_1A!$B$2:$AA$3000,12,FALSE))</f>
        <v>0</v>
      </c>
      <c r="O293" s="1400">
        <f>IF(ISERROR(VLOOKUP(CONCATENATE($B293,"-",$C293),IN_1A!$B$2:$AA$3000,13,FALSE))=TRUE,"",VLOOKUP(CONCATENATE($B293,"-",$C293),IN_1A!$B$2:$AA$3000,13,FALSE))</f>
        <v>0</v>
      </c>
      <c r="P293" s="1401">
        <f>IF(ISERROR(VLOOKUP(CONCATENATE($B293,"-",$C293),IN_1A!$B$2:$AA$3000,14,FALSE))=TRUE,"",VLOOKUP(CONCATENATE($B293,"-",$C293),IN_1A!$B$2:$AA$3000,14,FALSE))</f>
        <v>0</v>
      </c>
      <c r="Q293" s="497">
        <f t="shared" si="39"/>
        <v>0</v>
      </c>
      <c r="R293" s="498">
        <f t="shared" si="39"/>
        <v>0</v>
      </c>
      <c r="S293" s="262" t="str">
        <f>IF(O293&gt;Q293,"ERRORE",IF(P293&gt;R293,"ERRORE",""))</f>
        <v/>
      </c>
    </row>
    <row r="294" spans="1:19" s="2508" customFormat="1" ht="12" customHeight="1" thickBot="1" x14ac:dyDescent="0.3">
      <c r="A294" s="2495" t="s">
        <v>767</v>
      </c>
      <c r="B294" s="2496"/>
      <c r="C294" s="2497"/>
      <c r="D294" s="1340"/>
      <c r="E294" s="2223"/>
      <c r="F294" s="499"/>
      <c r="G294" s="499"/>
      <c r="H294" s="499"/>
      <c r="I294" s="499"/>
      <c r="J294" s="499"/>
      <c r="K294" s="499"/>
      <c r="L294" s="499"/>
      <c r="M294" s="499"/>
      <c r="N294" s="499"/>
      <c r="O294" s="499"/>
      <c r="P294" s="499"/>
      <c r="Q294" s="499"/>
      <c r="R294" s="500"/>
      <c r="S294" s="2506" t="str">
        <f>IF(O294&gt;Q294,"ERRORE",IF(P294&gt;R294,"ERRORE",""))</f>
        <v/>
      </c>
    </row>
    <row r="295" spans="1:19" s="263" customFormat="1" ht="12" customHeight="1" thickBot="1" x14ac:dyDescent="0.3">
      <c r="A295" s="231" t="s">
        <v>768</v>
      </c>
      <c r="B295" s="239" t="s">
        <v>769</v>
      </c>
      <c r="C295" s="240" t="s">
        <v>850</v>
      </c>
      <c r="D295" s="1338" t="str">
        <f>CONCATENATE(D$287)</f>
        <v/>
      </c>
      <c r="E295" s="1396">
        <f>IF(ISERROR(VLOOKUP(CONCATENATE($B295,"-",$C295),IN_1A!$B$2:$AA$3000,3,FALSE))=TRUE,"",VLOOKUP(CONCATENATE($B295,"-",$C295),IN_1A!$B$2:$AA$3000,3,FALSE))</f>
        <v>0</v>
      </c>
      <c r="F295" s="1397">
        <f>IF(ISERROR(VLOOKUP(CONCATENATE($B295,"-",$C295),IN_1A!$B$2:$AA$3000,4,FALSE))=TRUE,"",VLOOKUP(CONCATENATE($B295,"-",$C295),IN_1A!$B$2:$AA$3000,4,FALSE))</f>
        <v>0</v>
      </c>
      <c r="G295" s="1396">
        <f>IF(ISERROR(VLOOKUP(CONCATENATE($B295,"-",$C295),IN_1A!$B$2:$AA$3000,5,FALSE))=TRUE,"",VLOOKUP(CONCATENATE($B295,"-",$C295),IN_1A!$B$2:$AA$3000,5,FALSE))</f>
        <v>0</v>
      </c>
      <c r="H295" s="1397">
        <f>IF(ISERROR(VLOOKUP(CONCATENATE($B295,"-",$C295),IN_1A!$B$2:$AA$3000,6,FALSE))=TRUE,"",VLOOKUP(CONCATENATE($B295,"-",$C295),IN_1A!$B$2:$AA$3000,6,FALSE))</f>
        <v>0</v>
      </c>
      <c r="I295" s="1396">
        <f>IF(ISERROR(VLOOKUP(CONCATENATE($B295,"-",$C295),IN_1A!$B$2:$AA$3000,7,FALSE))=TRUE,"",VLOOKUP(CONCATENATE($B295,"-",$C295),IN_1A!$B$2:$AA$3000,7,FALSE))</f>
        <v>0</v>
      </c>
      <c r="J295" s="1397">
        <f>IF(ISERROR(VLOOKUP(CONCATENATE($B295,"-",$C295),IN_1A!$B$2:$AA$3000,8,FALSE))=TRUE,"",VLOOKUP(CONCATENATE($B295,"-",$C295),IN_1A!$B$2:$AA$3000,8,FALSE))</f>
        <v>0</v>
      </c>
      <c r="K295" s="1396">
        <f>IF(ISERROR(VLOOKUP(CONCATENATE($B295,"-",$C295),IN_1A!$B$2:$AA$3000,9,FALSE))=TRUE,"",VLOOKUP(CONCATENATE($B295,"-",$C295),IN_1A!$B$2:$AA$3000,9,FALSE))</f>
        <v>0</v>
      </c>
      <c r="L295" s="1397">
        <f>IF(ISERROR(VLOOKUP(CONCATENATE($B295,"-",$C295),IN_1A!$B$2:$AA$3000,10,FALSE))=TRUE,"",VLOOKUP(CONCATENATE($B295,"-",$C295),IN_1A!$B$2:$AA$3000,10,FALSE))</f>
        <v>0</v>
      </c>
      <c r="M295" s="1396">
        <f>IF(ISERROR(VLOOKUP(CONCATENATE($B295,"-",$C295),IN_1A!$B$2:$AA$3000,11,FALSE))=TRUE,"",VLOOKUP(CONCATENATE($B295,"-",$C295),IN_1A!$B$2:$AA$3000,11,FALSE))</f>
        <v>0</v>
      </c>
      <c r="N295" s="1397">
        <f>IF(ISERROR(VLOOKUP(CONCATENATE($B295,"-",$C295),IN_1A!$B$2:$AA$3000,12,FALSE))=TRUE,"",VLOOKUP(CONCATENATE($B295,"-",$C295),IN_1A!$B$2:$AA$3000,12,FALSE))</f>
        <v>0</v>
      </c>
      <c r="O295" s="1396">
        <f>IF(ISERROR(VLOOKUP(CONCATENATE($B295,"-",$C295),IN_1A!$B$2:$AA$3000,13,FALSE))=TRUE,"",VLOOKUP(CONCATENATE($B295,"-",$C295),IN_1A!$B$2:$AA$3000,13,FALSE))</f>
        <v>0</v>
      </c>
      <c r="P295" s="1397">
        <f>IF(ISERROR(VLOOKUP(CONCATENATE($B295,"-",$C295),IN_1A!$B$2:$AA$3000,14,FALSE))=TRUE,"",VLOOKUP(CONCATENATE($B295,"-",$C295),IN_1A!$B$2:$AA$3000,14,FALSE))</f>
        <v>0</v>
      </c>
      <c r="Q295" s="493">
        <f t="shared" si="39"/>
        <v>0</v>
      </c>
      <c r="R295" s="494">
        <f t="shared" si="39"/>
        <v>0</v>
      </c>
      <c r="S295" s="262" t="str">
        <f>IF(O295&gt;Q295,"ERRORE",IF(P295&gt;R295,"ERRORE",""))</f>
        <v/>
      </c>
    </row>
    <row r="296" spans="1:19" s="264" customFormat="1" ht="10.75" thickBot="1" x14ac:dyDescent="0.3">
      <c r="A296" s="234" t="s">
        <v>770</v>
      </c>
      <c r="B296" s="232" t="s">
        <v>771</v>
      </c>
      <c r="C296" s="235" t="s">
        <v>850</v>
      </c>
      <c r="D296" s="1339" t="str">
        <f>CONCATENATE(D$287)</f>
        <v/>
      </c>
      <c r="E296" s="1398">
        <f>IF(ISERROR(VLOOKUP(CONCATENATE($B296,"-",$C296),IN_1A!$B$2:$AA$3000,3,FALSE))=TRUE,"",VLOOKUP(CONCATENATE($B296,"-",$C296),IN_1A!$B$2:$AA$3000,3,FALSE))</f>
        <v>0</v>
      </c>
      <c r="F296" s="1399">
        <f>IF(ISERROR(VLOOKUP(CONCATENATE($B296,"-",$C296),IN_1A!$B$2:$AA$3000,4,FALSE))=TRUE,"",VLOOKUP(CONCATENATE($B296,"-",$C296),IN_1A!$B$2:$AA$3000,4,FALSE))</f>
        <v>0</v>
      </c>
      <c r="G296" s="1398">
        <f>IF(ISERROR(VLOOKUP(CONCATENATE($B296,"-",$C296),IN_1A!$B$2:$AA$3000,5,FALSE))=TRUE,"",VLOOKUP(CONCATENATE($B296,"-",$C296),IN_1A!$B$2:$AA$3000,5,FALSE))</f>
        <v>0</v>
      </c>
      <c r="H296" s="1399">
        <f>IF(ISERROR(VLOOKUP(CONCATENATE($B296,"-",$C296),IN_1A!$B$2:$AA$3000,6,FALSE))=TRUE,"",VLOOKUP(CONCATENATE($B296,"-",$C296),IN_1A!$B$2:$AA$3000,6,FALSE))</f>
        <v>0</v>
      </c>
      <c r="I296" s="1398">
        <f>IF(ISERROR(VLOOKUP(CONCATENATE($B296,"-",$C296),IN_1A!$B$2:$AA$3000,7,FALSE))=TRUE,"",VLOOKUP(CONCATENATE($B296,"-",$C296),IN_1A!$B$2:$AA$3000,7,FALSE))</f>
        <v>0</v>
      </c>
      <c r="J296" s="1399">
        <f>IF(ISERROR(VLOOKUP(CONCATENATE($B296,"-",$C296),IN_1A!$B$2:$AA$3000,8,FALSE))=TRUE,"",VLOOKUP(CONCATENATE($B296,"-",$C296),IN_1A!$B$2:$AA$3000,8,FALSE))</f>
        <v>0</v>
      </c>
      <c r="K296" s="1398">
        <f>IF(ISERROR(VLOOKUP(CONCATENATE($B296,"-",$C296),IN_1A!$B$2:$AA$3000,9,FALSE))=TRUE,"",VLOOKUP(CONCATENATE($B296,"-",$C296),IN_1A!$B$2:$AA$3000,9,FALSE))</f>
        <v>0</v>
      </c>
      <c r="L296" s="1399">
        <f>IF(ISERROR(VLOOKUP(CONCATENATE($B296,"-",$C296),IN_1A!$B$2:$AA$3000,10,FALSE))=TRUE,"",VLOOKUP(CONCATENATE($B296,"-",$C296),IN_1A!$B$2:$AA$3000,10,FALSE))</f>
        <v>0</v>
      </c>
      <c r="M296" s="1398">
        <f>IF(ISERROR(VLOOKUP(CONCATENATE($B296,"-",$C296),IN_1A!$B$2:$AA$3000,11,FALSE))=TRUE,"",VLOOKUP(CONCATENATE($B296,"-",$C296),IN_1A!$B$2:$AA$3000,11,FALSE))</f>
        <v>0</v>
      </c>
      <c r="N296" s="1399">
        <f>IF(ISERROR(VLOOKUP(CONCATENATE($B296,"-",$C296),IN_1A!$B$2:$AA$3000,12,FALSE))=TRUE,"",VLOOKUP(CONCATENATE($B296,"-",$C296),IN_1A!$B$2:$AA$3000,12,FALSE))</f>
        <v>0</v>
      </c>
      <c r="O296" s="1398">
        <f>IF(ISERROR(VLOOKUP(CONCATENATE($B296,"-",$C296),IN_1A!$B$2:$AA$3000,13,FALSE))=TRUE,"",VLOOKUP(CONCATENATE($B296,"-",$C296),IN_1A!$B$2:$AA$3000,13,FALSE))</f>
        <v>0</v>
      </c>
      <c r="P296" s="1399">
        <f>IF(ISERROR(VLOOKUP(CONCATENATE($B296,"-",$C296),IN_1A!$B$2:$AA$3000,14,FALSE))=TRUE,"",VLOOKUP(CONCATENATE($B296,"-",$C296),IN_1A!$B$2:$AA$3000,14,FALSE))</f>
        <v>0</v>
      </c>
      <c r="Q296" s="495">
        <f t="shared" si="39"/>
        <v>0</v>
      </c>
      <c r="R296" s="496">
        <f t="shared" si="39"/>
        <v>0</v>
      </c>
      <c r="S296" s="262"/>
    </row>
    <row r="297" spans="1:19" s="263" customFormat="1" ht="12" customHeight="1" thickBot="1" x14ac:dyDescent="0.3">
      <c r="A297" s="234" t="s">
        <v>772</v>
      </c>
      <c r="B297" s="232" t="s">
        <v>773</v>
      </c>
      <c r="C297" s="235" t="s">
        <v>850</v>
      </c>
      <c r="D297" s="1336" t="str">
        <f>CONCATENATE(D$287)</f>
        <v/>
      </c>
      <c r="E297" s="1400">
        <f>IF(ISERROR(VLOOKUP(CONCATENATE($B297,"-",$C297),IN_1A!$B$2:$AA$3000,3,FALSE))=TRUE,"",VLOOKUP(CONCATENATE($B297,"-",$C297),IN_1A!$B$2:$AA$3000,3,FALSE))</f>
        <v>0</v>
      </c>
      <c r="F297" s="1401">
        <f>IF(ISERROR(VLOOKUP(CONCATENATE($B297,"-",$C297),IN_1A!$B$2:$AA$3000,4,FALSE))=TRUE,"",VLOOKUP(CONCATENATE($B297,"-",$C297),IN_1A!$B$2:$AA$3000,4,FALSE))</f>
        <v>0</v>
      </c>
      <c r="G297" s="1400">
        <f>IF(ISERROR(VLOOKUP(CONCATENATE($B297,"-",$C297),IN_1A!$B$2:$AA$3000,5,FALSE))=TRUE,"",VLOOKUP(CONCATENATE($B297,"-",$C297),IN_1A!$B$2:$AA$3000,5,FALSE))</f>
        <v>0</v>
      </c>
      <c r="H297" s="1401">
        <f>IF(ISERROR(VLOOKUP(CONCATENATE($B297,"-",$C297),IN_1A!$B$2:$AA$3000,6,FALSE))=TRUE,"",VLOOKUP(CONCATENATE($B297,"-",$C297),IN_1A!$B$2:$AA$3000,6,FALSE))</f>
        <v>0</v>
      </c>
      <c r="I297" s="1400">
        <f>IF(ISERROR(VLOOKUP(CONCATENATE($B297,"-",$C297),IN_1A!$B$2:$AA$3000,7,FALSE))=TRUE,"",VLOOKUP(CONCATENATE($B297,"-",$C297),IN_1A!$B$2:$AA$3000,7,FALSE))</f>
        <v>0</v>
      </c>
      <c r="J297" s="1401">
        <f>IF(ISERROR(VLOOKUP(CONCATENATE($B297,"-",$C297),IN_1A!$B$2:$AA$3000,8,FALSE))=TRUE,"",VLOOKUP(CONCATENATE($B297,"-",$C297),IN_1A!$B$2:$AA$3000,8,FALSE))</f>
        <v>0</v>
      </c>
      <c r="K297" s="1400">
        <f>IF(ISERROR(VLOOKUP(CONCATENATE($B297,"-",$C297),IN_1A!$B$2:$AA$3000,9,FALSE))=TRUE,"",VLOOKUP(CONCATENATE($B297,"-",$C297),IN_1A!$B$2:$AA$3000,9,FALSE))</f>
        <v>0</v>
      </c>
      <c r="L297" s="1401">
        <f>IF(ISERROR(VLOOKUP(CONCATENATE($B297,"-",$C297),IN_1A!$B$2:$AA$3000,10,FALSE))=TRUE,"",VLOOKUP(CONCATENATE($B297,"-",$C297),IN_1A!$B$2:$AA$3000,10,FALSE))</f>
        <v>0</v>
      </c>
      <c r="M297" s="1400">
        <f>IF(ISERROR(VLOOKUP(CONCATENATE($B297,"-",$C297),IN_1A!$B$2:$AA$3000,11,FALSE))=TRUE,"",VLOOKUP(CONCATENATE($B297,"-",$C297),IN_1A!$B$2:$AA$3000,11,FALSE))</f>
        <v>0</v>
      </c>
      <c r="N297" s="1401">
        <f>IF(ISERROR(VLOOKUP(CONCATENATE($B297,"-",$C297),IN_1A!$B$2:$AA$3000,12,FALSE))=TRUE,"",VLOOKUP(CONCATENATE($B297,"-",$C297),IN_1A!$B$2:$AA$3000,12,FALSE))</f>
        <v>0</v>
      </c>
      <c r="O297" s="1400">
        <f>IF(ISERROR(VLOOKUP(CONCATENATE($B297,"-",$C297),IN_1A!$B$2:$AA$3000,13,FALSE))=TRUE,"",VLOOKUP(CONCATENATE($B297,"-",$C297),IN_1A!$B$2:$AA$3000,13,FALSE))</f>
        <v>0</v>
      </c>
      <c r="P297" s="1401">
        <f>IF(ISERROR(VLOOKUP(CONCATENATE($B297,"-",$C297),IN_1A!$B$2:$AA$3000,14,FALSE))=TRUE,"",VLOOKUP(CONCATENATE($B297,"-",$C297),IN_1A!$B$2:$AA$3000,14,FALSE))</f>
        <v>0</v>
      </c>
      <c r="Q297" s="497">
        <f t="shared" si="39"/>
        <v>0</v>
      </c>
      <c r="R297" s="498">
        <f t="shared" si="39"/>
        <v>0</v>
      </c>
      <c r="S297" s="262" t="str">
        <f>IF(O297&gt;Q297,"ERRORE",IF(P297&gt;R297,"ERRORE",""))</f>
        <v/>
      </c>
    </row>
    <row r="298" spans="1:19" s="2508" customFormat="1" ht="12" customHeight="1" thickBot="1" x14ac:dyDescent="0.3">
      <c r="A298" s="2498" t="s">
        <v>774</v>
      </c>
      <c r="B298" s="2499"/>
      <c r="C298" s="2500"/>
      <c r="D298" s="2458"/>
      <c r="E298" s="2222"/>
      <c r="F298" s="499"/>
      <c r="G298" s="499"/>
      <c r="H298" s="499"/>
      <c r="I298" s="499"/>
      <c r="J298" s="499"/>
      <c r="K298" s="499"/>
      <c r="L298" s="499"/>
      <c r="M298" s="499"/>
      <c r="N298" s="499"/>
      <c r="O298" s="499"/>
      <c r="P298" s="499"/>
      <c r="Q298" s="499"/>
      <c r="R298" s="500"/>
      <c r="S298" s="2506" t="str">
        <f>IF(O298&gt;Q298,"ERRORE",IF(P298&gt;R298,"ERRORE",""))</f>
        <v/>
      </c>
    </row>
    <row r="299" spans="1:19" s="2508" customFormat="1" ht="12" customHeight="1" thickBot="1" x14ac:dyDescent="0.3">
      <c r="A299" s="2492" t="s">
        <v>755</v>
      </c>
      <c r="B299" s="2496"/>
      <c r="C299" s="2497"/>
      <c r="D299" s="2462"/>
      <c r="E299" s="2221"/>
      <c r="F299" s="499"/>
      <c r="G299" s="499"/>
      <c r="H299" s="499"/>
      <c r="I299" s="499"/>
      <c r="J299" s="499"/>
      <c r="K299" s="499"/>
      <c r="L299" s="499"/>
      <c r="M299" s="499"/>
      <c r="N299" s="499"/>
      <c r="O299" s="499"/>
      <c r="P299" s="499"/>
      <c r="Q299" s="499"/>
      <c r="R299" s="500"/>
      <c r="S299" s="2506" t="str">
        <f>IF(O299&gt;Q299,"ERRORE",IF(P299&gt;R299,"ERRORE",""))</f>
        <v/>
      </c>
    </row>
    <row r="300" spans="1:19" s="264" customFormat="1" ht="10.75" thickBot="1" x14ac:dyDescent="0.3">
      <c r="A300" s="234" t="s">
        <v>775</v>
      </c>
      <c r="B300" s="239" t="s">
        <v>776</v>
      </c>
      <c r="C300" s="240" t="s">
        <v>850</v>
      </c>
      <c r="D300" s="1338" t="str">
        <f t="shared" ref="D300:D312" si="40">CONCATENATE(D$287)</f>
        <v/>
      </c>
      <c r="E300" s="1396">
        <f>IF(ISERROR(VLOOKUP(CONCATENATE($B300,"-",$C300),IN_1A!$B$2:$AA$3000,3,FALSE))=TRUE,"",VLOOKUP(CONCATENATE($B300,"-",$C300),IN_1A!$B$2:$AA$3000,3,FALSE))</f>
        <v>0</v>
      </c>
      <c r="F300" s="1397">
        <f>IF(ISERROR(VLOOKUP(CONCATENATE($B300,"-",$C300),IN_1A!$B$2:$AA$3000,4,FALSE))=TRUE,"",VLOOKUP(CONCATENATE($B300,"-",$C300),IN_1A!$B$2:$AA$3000,4,FALSE))</f>
        <v>0</v>
      </c>
      <c r="G300" s="1396">
        <f>IF(ISERROR(VLOOKUP(CONCATENATE($B300,"-",$C300),IN_1A!$B$2:$AA$3000,5,FALSE))=TRUE,"",VLOOKUP(CONCATENATE($B300,"-",$C300),IN_1A!$B$2:$AA$3000,5,FALSE))</f>
        <v>0</v>
      </c>
      <c r="H300" s="1397">
        <f>IF(ISERROR(VLOOKUP(CONCATENATE($B300,"-",$C300),IN_1A!$B$2:$AA$3000,6,FALSE))=TRUE,"",VLOOKUP(CONCATENATE($B300,"-",$C300),IN_1A!$B$2:$AA$3000,6,FALSE))</f>
        <v>0</v>
      </c>
      <c r="I300" s="1396">
        <f>IF(ISERROR(VLOOKUP(CONCATENATE($B300,"-",$C300),IN_1A!$B$2:$AA$3000,7,FALSE))=TRUE,"",VLOOKUP(CONCATENATE($B300,"-",$C300),IN_1A!$B$2:$AA$3000,7,FALSE))</f>
        <v>0</v>
      </c>
      <c r="J300" s="1397">
        <f>IF(ISERROR(VLOOKUP(CONCATENATE($B300,"-",$C300),IN_1A!$B$2:$AA$3000,8,FALSE))=TRUE,"",VLOOKUP(CONCATENATE($B300,"-",$C300),IN_1A!$B$2:$AA$3000,8,FALSE))</f>
        <v>0</v>
      </c>
      <c r="K300" s="1396">
        <f>IF(ISERROR(VLOOKUP(CONCATENATE($B300,"-",$C300),IN_1A!$B$2:$AA$3000,9,FALSE))=TRUE,"",VLOOKUP(CONCATENATE($B300,"-",$C300),IN_1A!$B$2:$AA$3000,9,FALSE))</f>
        <v>0</v>
      </c>
      <c r="L300" s="1397">
        <f>IF(ISERROR(VLOOKUP(CONCATENATE($B300,"-",$C300),IN_1A!$B$2:$AA$3000,10,FALSE))=TRUE,"",VLOOKUP(CONCATENATE($B300,"-",$C300),IN_1A!$B$2:$AA$3000,10,FALSE))</f>
        <v>0</v>
      </c>
      <c r="M300" s="1396">
        <f>IF(ISERROR(VLOOKUP(CONCATENATE($B300,"-",$C300),IN_1A!$B$2:$AA$3000,11,FALSE))=TRUE,"",VLOOKUP(CONCATENATE($B300,"-",$C300),IN_1A!$B$2:$AA$3000,11,FALSE))</f>
        <v>0</v>
      </c>
      <c r="N300" s="1397">
        <f>IF(ISERROR(VLOOKUP(CONCATENATE($B300,"-",$C300),IN_1A!$B$2:$AA$3000,12,FALSE))=TRUE,"",VLOOKUP(CONCATENATE($B300,"-",$C300),IN_1A!$B$2:$AA$3000,12,FALSE))</f>
        <v>0</v>
      </c>
      <c r="O300" s="1396">
        <f>IF(ISERROR(VLOOKUP(CONCATENATE($B300,"-",$C300),IN_1A!$B$2:$AA$3000,13,FALSE))=TRUE,"",VLOOKUP(CONCATENATE($B300,"-",$C300),IN_1A!$B$2:$AA$3000,13,FALSE))</f>
        <v>0</v>
      </c>
      <c r="P300" s="1397">
        <f>IF(ISERROR(VLOOKUP(CONCATENATE($B300,"-",$C300),IN_1A!$B$2:$AA$3000,14,FALSE))=TRUE,"",VLOOKUP(CONCATENATE($B300,"-",$C300),IN_1A!$B$2:$AA$3000,14,FALSE))</f>
        <v>0</v>
      </c>
      <c r="Q300" s="493">
        <f t="shared" si="39"/>
        <v>0</v>
      </c>
      <c r="R300" s="494">
        <f t="shared" si="39"/>
        <v>0</v>
      </c>
      <c r="S300" s="262"/>
    </row>
    <row r="301" spans="1:19" s="264" customFormat="1" ht="10.75" thickBot="1" x14ac:dyDescent="0.3">
      <c r="A301" s="234" t="s">
        <v>777</v>
      </c>
      <c r="B301" s="243" t="s">
        <v>778</v>
      </c>
      <c r="C301" s="233" t="s">
        <v>850</v>
      </c>
      <c r="D301" s="1339" t="str">
        <f t="shared" si="40"/>
        <v/>
      </c>
      <c r="E301" s="1398">
        <f>IF(ISERROR(VLOOKUP(CONCATENATE($B301,"-",$C301),IN_1A!$B$2:$AA$3000,3,FALSE))=TRUE,"",VLOOKUP(CONCATENATE($B301,"-",$C301),IN_1A!$B$2:$AA$3000,3,FALSE))</f>
        <v>0</v>
      </c>
      <c r="F301" s="1399">
        <f>IF(ISERROR(VLOOKUP(CONCATENATE($B301,"-",$C301),IN_1A!$B$2:$AA$3000,4,FALSE))=TRUE,"",VLOOKUP(CONCATENATE($B301,"-",$C301),IN_1A!$B$2:$AA$3000,4,FALSE))</f>
        <v>0</v>
      </c>
      <c r="G301" s="1398">
        <f>IF(ISERROR(VLOOKUP(CONCATENATE($B301,"-",$C301),IN_1A!$B$2:$AA$3000,5,FALSE))=TRUE,"",VLOOKUP(CONCATENATE($B301,"-",$C301),IN_1A!$B$2:$AA$3000,5,FALSE))</f>
        <v>0</v>
      </c>
      <c r="H301" s="1399">
        <f>IF(ISERROR(VLOOKUP(CONCATENATE($B301,"-",$C301),IN_1A!$B$2:$AA$3000,6,FALSE))=TRUE,"",VLOOKUP(CONCATENATE($B301,"-",$C301),IN_1A!$B$2:$AA$3000,6,FALSE))</f>
        <v>0</v>
      </c>
      <c r="I301" s="1398">
        <f>IF(ISERROR(VLOOKUP(CONCATENATE($B301,"-",$C301),IN_1A!$B$2:$AA$3000,7,FALSE))=TRUE,"",VLOOKUP(CONCATENATE($B301,"-",$C301),IN_1A!$B$2:$AA$3000,7,FALSE))</f>
        <v>0</v>
      </c>
      <c r="J301" s="1399">
        <f>IF(ISERROR(VLOOKUP(CONCATENATE($B301,"-",$C301),IN_1A!$B$2:$AA$3000,8,FALSE))=TRUE,"",VLOOKUP(CONCATENATE($B301,"-",$C301),IN_1A!$B$2:$AA$3000,8,FALSE))</f>
        <v>0</v>
      </c>
      <c r="K301" s="1398">
        <f>IF(ISERROR(VLOOKUP(CONCATENATE($B301,"-",$C301),IN_1A!$B$2:$AA$3000,9,FALSE))=TRUE,"",VLOOKUP(CONCATENATE($B301,"-",$C301),IN_1A!$B$2:$AA$3000,9,FALSE))</f>
        <v>0</v>
      </c>
      <c r="L301" s="1399">
        <f>IF(ISERROR(VLOOKUP(CONCATENATE($B301,"-",$C301),IN_1A!$B$2:$AA$3000,10,FALSE))=TRUE,"",VLOOKUP(CONCATENATE($B301,"-",$C301),IN_1A!$B$2:$AA$3000,10,FALSE))</f>
        <v>0</v>
      </c>
      <c r="M301" s="1398">
        <f>IF(ISERROR(VLOOKUP(CONCATENATE($B301,"-",$C301),IN_1A!$B$2:$AA$3000,11,FALSE))=TRUE,"",VLOOKUP(CONCATENATE($B301,"-",$C301),IN_1A!$B$2:$AA$3000,11,FALSE))</f>
        <v>0</v>
      </c>
      <c r="N301" s="1399">
        <f>IF(ISERROR(VLOOKUP(CONCATENATE($B301,"-",$C301),IN_1A!$B$2:$AA$3000,12,FALSE))=TRUE,"",VLOOKUP(CONCATENATE($B301,"-",$C301),IN_1A!$B$2:$AA$3000,12,FALSE))</f>
        <v>0</v>
      </c>
      <c r="O301" s="1398">
        <f>IF(ISERROR(VLOOKUP(CONCATENATE($B301,"-",$C301),IN_1A!$B$2:$AA$3000,13,FALSE))=TRUE,"",VLOOKUP(CONCATENATE($B301,"-",$C301),IN_1A!$B$2:$AA$3000,13,FALSE))</f>
        <v>0</v>
      </c>
      <c r="P301" s="1399">
        <f>IF(ISERROR(VLOOKUP(CONCATENATE($B301,"-",$C301),IN_1A!$B$2:$AA$3000,14,FALSE))=TRUE,"",VLOOKUP(CONCATENATE($B301,"-",$C301),IN_1A!$B$2:$AA$3000,14,FALSE))</f>
        <v>0</v>
      </c>
      <c r="Q301" s="495">
        <f t="shared" si="39"/>
        <v>0</v>
      </c>
      <c r="R301" s="496">
        <f t="shared" si="39"/>
        <v>0</v>
      </c>
      <c r="S301" s="262"/>
    </row>
    <row r="302" spans="1:19" s="263" customFormat="1" ht="12" customHeight="1" thickBot="1" x14ac:dyDescent="0.3">
      <c r="A302" s="234" t="s">
        <v>779</v>
      </c>
      <c r="B302" s="243" t="s">
        <v>780</v>
      </c>
      <c r="C302" s="233" t="s">
        <v>850</v>
      </c>
      <c r="D302" s="1339" t="str">
        <f t="shared" si="40"/>
        <v/>
      </c>
      <c r="E302" s="1398">
        <f>IF(ISERROR(VLOOKUP(CONCATENATE($B302,"-",$C302),IN_1A!$B$2:$AA$3000,3,FALSE))=TRUE,"",VLOOKUP(CONCATENATE($B302,"-",$C302),IN_1A!$B$2:$AA$3000,3,FALSE))</f>
        <v>0</v>
      </c>
      <c r="F302" s="1399">
        <f>IF(ISERROR(VLOOKUP(CONCATENATE($B302,"-",$C302),IN_1A!$B$2:$AA$3000,4,FALSE))=TRUE,"",VLOOKUP(CONCATENATE($B302,"-",$C302),IN_1A!$B$2:$AA$3000,4,FALSE))</f>
        <v>0</v>
      </c>
      <c r="G302" s="1398">
        <f>IF(ISERROR(VLOOKUP(CONCATENATE($B302,"-",$C302),IN_1A!$B$2:$AA$3000,5,FALSE))=TRUE,"",VLOOKUP(CONCATENATE($B302,"-",$C302),IN_1A!$B$2:$AA$3000,5,FALSE))</f>
        <v>0</v>
      </c>
      <c r="H302" s="1399">
        <f>IF(ISERROR(VLOOKUP(CONCATENATE($B302,"-",$C302),IN_1A!$B$2:$AA$3000,6,FALSE))=TRUE,"",VLOOKUP(CONCATENATE($B302,"-",$C302),IN_1A!$B$2:$AA$3000,6,FALSE))</f>
        <v>0</v>
      </c>
      <c r="I302" s="1398">
        <f>IF(ISERROR(VLOOKUP(CONCATENATE($B302,"-",$C302),IN_1A!$B$2:$AA$3000,7,FALSE))=TRUE,"",VLOOKUP(CONCATENATE($B302,"-",$C302),IN_1A!$B$2:$AA$3000,7,FALSE))</f>
        <v>0</v>
      </c>
      <c r="J302" s="1399">
        <f>IF(ISERROR(VLOOKUP(CONCATENATE($B302,"-",$C302),IN_1A!$B$2:$AA$3000,8,FALSE))=TRUE,"",VLOOKUP(CONCATENATE($B302,"-",$C302),IN_1A!$B$2:$AA$3000,8,FALSE))</f>
        <v>0</v>
      </c>
      <c r="K302" s="1398">
        <f>IF(ISERROR(VLOOKUP(CONCATENATE($B302,"-",$C302),IN_1A!$B$2:$AA$3000,9,FALSE))=TRUE,"",VLOOKUP(CONCATENATE($B302,"-",$C302),IN_1A!$B$2:$AA$3000,9,FALSE))</f>
        <v>0</v>
      </c>
      <c r="L302" s="1399">
        <f>IF(ISERROR(VLOOKUP(CONCATENATE($B302,"-",$C302),IN_1A!$B$2:$AA$3000,10,FALSE))=TRUE,"",VLOOKUP(CONCATENATE($B302,"-",$C302),IN_1A!$B$2:$AA$3000,10,FALSE))</f>
        <v>0</v>
      </c>
      <c r="M302" s="1398">
        <f>IF(ISERROR(VLOOKUP(CONCATENATE($B302,"-",$C302),IN_1A!$B$2:$AA$3000,11,FALSE))=TRUE,"",VLOOKUP(CONCATENATE($B302,"-",$C302),IN_1A!$B$2:$AA$3000,11,FALSE))</f>
        <v>0</v>
      </c>
      <c r="N302" s="1399">
        <f>IF(ISERROR(VLOOKUP(CONCATENATE($B302,"-",$C302),IN_1A!$B$2:$AA$3000,12,FALSE))=TRUE,"",VLOOKUP(CONCATENATE($B302,"-",$C302),IN_1A!$B$2:$AA$3000,12,FALSE))</f>
        <v>0</v>
      </c>
      <c r="O302" s="1398">
        <f>IF(ISERROR(VLOOKUP(CONCATENATE($B302,"-",$C302),IN_1A!$B$2:$AA$3000,13,FALSE))=TRUE,"",VLOOKUP(CONCATENATE($B302,"-",$C302),IN_1A!$B$2:$AA$3000,13,FALSE))</f>
        <v>0</v>
      </c>
      <c r="P302" s="1399">
        <f>IF(ISERROR(VLOOKUP(CONCATENATE($B302,"-",$C302),IN_1A!$B$2:$AA$3000,14,FALSE))=TRUE,"",VLOOKUP(CONCATENATE($B302,"-",$C302),IN_1A!$B$2:$AA$3000,14,FALSE))</f>
        <v>0</v>
      </c>
      <c r="Q302" s="495">
        <f t="shared" si="39"/>
        <v>0</v>
      </c>
      <c r="R302" s="496">
        <f t="shared" si="39"/>
        <v>0</v>
      </c>
      <c r="S302" s="262" t="str">
        <f t="shared" ref="S302:S314" si="41">IF(O302&gt;Q302,"ERRORE",IF(P302&gt;R302,"ERRORE",""))</f>
        <v/>
      </c>
    </row>
    <row r="303" spans="1:19" s="267" customFormat="1" ht="12" customHeight="1" thickBot="1" x14ac:dyDescent="0.3">
      <c r="A303" s="234" t="s">
        <v>781</v>
      </c>
      <c r="B303" s="243" t="s">
        <v>782</v>
      </c>
      <c r="C303" s="233" t="s">
        <v>850</v>
      </c>
      <c r="D303" s="1339" t="str">
        <f t="shared" si="40"/>
        <v/>
      </c>
      <c r="E303" s="1398">
        <f>IF(ISERROR(VLOOKUP(CONCATENATE($B303,"-",$C303),IN_1A!$B$2:$AA$3000,3,FALSE))=TRUE,"",VLOOKUP(CONCATENATE($B303,"-",$C303),IN_1A!$B$2:$AA$3000,3,FALSE))</f>
        <v>0</v>
      </c>
      <c r="F303" s="1399">
        <f>IF(ISERROR(VLOOKUP(CONCATENATE($B303,"-",$C303),IN_1A!$B$2:$AA$3000,4,FALSE))=TRUE,"",VLOOKUP(CONCATENATE($B303,"-",$C303),IN_1A!$B$2:$AA$3000,4,FALSE))</f>
        <v>0</v>
      </c>
      <c r="G303" s="1398">
        <f>IF(ISERROR(VLOOKUP(CONCATENATE($B303,"-",$C303),IN_1A!$B$2:$AA$3000,5,FALSE))=TRUE,"",VLOOKUP(CONCATENATE($B303,"-",$C303),IN_1A!$B$2:$AA$3000,5,FALSE))</f>
        <v>0</v>
      </c>
      <c r="H303" s="1399">
        <f>IF(ISERROR(VLOOKUP(CONCATENATE($B303,"-",$C303),IN_1A!$B$2:$AA$3000,6,FALSE))=TRUE,"",VLOOKUP(CONCATENATE($B303,"-",$C303),IN_1A!$B$2:$AA$3000,6,FALSE))</f>
        <v>0</v>
      </c>
      <c r="I303" s="1398">
        <f>IF(ISERROR(VLOOKUP(CONCATENATE($B303,"-",$C303),IN_1A!$B$2:$AA$3000,7,FALSE))=TRUE,"",VLOOKUP(CONCATENATE($B303,"-",$C303),IN_1A!$B$2:$AA$3000,7,FALSE))</f>
        <v>0</v>
      </c>
      <c r="J303" s="1399">
        <f>IF(ISERROR(VLOOKUP(CONCATENATE($B303,"-",$C303),IN_1A!$B$2:$AA$3000,8,FALSE))=TRUE,"",VLOOKUP(CONCATENATE($B303,"-",$C303),IN_1A!$B$2:$AA$3000,8,FALSE))</f>
        <v>0</v>
      </c>
      <c r="K303" s="1398">
        <f>IF(ISERROR(VLOOKUP(CONCATENATE($B303,"-",$C303),IN_1A!$B$2:$AA$3000,9,FALSE))=TRUE,"",VLOOKUP(CONCATENATE($B303,"-",$C303),IN_1A!$B$2:$AA$3000,9,FALSE))</f>
        <v>0</v>
      </c>
      <c r="L303" s="1399">
        <f>IF(ISERROR(VLOOKUP(CONCATENATE($B303,"-",$C303),IN_1A!$B$2:$AA$3000,10,FALSE))=TRUE,"",VLOOKUP(CONCATENATE($B303,"-",$C303),IN_1A!$B$2:$AA$3000,10,FALSE))</f>
        <v>0</v>
      </c>
      <c r="M303" s="1398">
        <f>IF(ISERROR(VLOOKUP(CONCATENATE($B303,"-",$C303),IN_1A!$B$2:$AA$3000,11,FALSE))=TRUE,"",VLOOKUP(CONCATENATE($B303,"-",$C303),IN_1A!$B$2:$AA$3000,11,FALSE))</f>
        <v>0</v>
      </c>
      <c r="N303" s="1399">
        <f>IF(ISERROR(VLOOKUP(CONCATENATE($B303,"-",$C303),IN_1A!$B$2:$AA$3000,12,FALSE))=TRUE,"",VLOOKUP(CONCATENATE($B303,"-",$C303),IN_1A!$B$2:$AA$3000,12,FALSE))</f>
        <v>0</v>
      </c>
      <c r="O303" s="1398">
        <f>IF(ISERROR(VLOOKUP(CONCATENATE($B303,"-",$C303),IN_1A!$B$2:$AA$3000,13,FALSE))=TRUE,"",VLOOKUP(CONCATENATE($B303,"-",$C303),IN_1A!$B$2:$AA$3000,13,FALSE))</f>
        <v>0</v>
      </c>
      <c r="P303" s="1399">
        <f>IF(ISERROR(VLOOKUP(CONCATENATE($B303,"-",$C303),IN_1A!$B$2:$AA$3000,14,FALSE))=TRUE,"",VLOOKUP(CONCATENATE($B303,"-",$C303),IN_1A!$B$2:$AA$3000,14,FALSE))</f>
        <v>0</v>
      </c>
      <c r="Q303" s="495">
        <f t="shared" si="39"/>
        <v>0</v>
      </c>
      <c r="R303" s="496">
        <f t="shared" si="39"/>
        <v>0</v>
      </c>
      <c r="S303" s="262" t="str">
        <f t="shared" si="41"/>
        <v/>
      </c>
    </row>
    <row r="304" spans="1:19" s="263" customFormat="1" ht="12" customHeight="1" thickBot="1" x14ac:dyDescent="0.3">
      <c r="A304" s="234" t="s">
        <v>783</v>
      </c>
      <c r="B304" s="243" t="s">
        <v>784</v>
      </c>
      <c r="C304" s="233" t="s">
        <v>850</v>
      </c>
      <c r="D304" s="1339" t="str">
        <f t="shared" si="40"/>
        <v/>
      </c>
      <c r="E304" s="1398">
        <f>IF(ISERROR(VLOOKUP(CONCATENATE($B304,"-",$C304),IN_1A!$B$2:$AA$3000,3,FALSE))=TRUE,"",VLOOKUP(CONCATENATE($B304,"-",$C304),IN_1A!$B$2:$AA$3000,3,FALSE))</f>
        <v>0</v>
      </c>
      <c r="F304" s="1399">
        <f>IF(ISERROR(VLOOKUP(CONCATENATE($B304,"-",$C304),IN_1A!$B$2:$AA$3000,4,FALSE))=TRUE,"",VLOOKUP(CONCATENATE($B304,"-",$C304),IN_1A!$B$2:$AA$3000,4,FALSE))</f>
        <v>0</v>
      </c>
      <c r="G304" s="1398">
        <f>IF(ISERROR(VLOOKUP(CONCATENATE($B304,"-",$C304),IN_1A!$B$2:$AA$3000,5,FALSE))=TRUE,"",VLOOKUP(CONCATENATE($B304,"-",$C304),IN_1A!$B$2:$AA$3000,5,FALSE))</f>
        <v>0</v>
      </c>
      <c r="H304" s="1399">
        <f>IF(ISERROR(VLOOKUP(CONCATENATE($B304,"-",$C304),IN_1A!$B$2:$AA$3000,6,FALSE))=TRUE,"",VLOOKUP(CONCATENATE($B304,"-",$C304),IN_1A!$B$2:$AA$3000,6,FALSE))</f>
        <v>0</v>
      </c>
      <c r="I304" s="1398">
        <f>IF(ISERROR(VLOOKUP(CONCATENATE($B304,"-",$C304),IN_1A!$B$2:$AA$3000,7,FALSE))=TRUE,"",VLOOKUP(CONCATENATE($B304,"-",$C304),IN_1A!$B$2:$AA$3000,7,FALSE))</f>
        <v>0</v>
      </c>
      <c r="J304" s="1399">
        <f>IF(ISERROR(VLOOKUP(CONCATENATE($B304,"-",$C304),IN_1A!$B$2:$AA$3000,8,FALSE))=TRUE,"",VLOOKUP(CONCATENATE($B304,"-",$C304),IN_1A!$B$2:$AA$3000,8,FALSE))</f>
        <v>0</v>
      </c>
      <c r="K304" s="1398">
        <f>IF(ISERROR(VLOOKUP(CONCATENATE($B304,"-",$C304),IN_1A!$B$2:$AA$3000,9,FALSE))=TRUE,"",VLOOKUP(CONCATENATE($B304,"-",$C304),IN_1A!$B$2:$AA$3000,9,FALSE))</f>
        <v>0</v>
      </c>
      <c r="L304" s="1399">
        <f>IF(ISERROR(VLOOKUP(CONCATENATE($B304,"-",$C304),IN_1A!$B$2:$AA$3000,10,FALSE))=TRUE,"",VLOOKUP(CONCATENATE($B304,"-",$C304),IN_1A!$B$2:$AA$3000,10,FALSE))</f>
        <v>0</v>
      </c>
      <c r="M304" s="1398">
        <f>IF(ISERROR(VLOOKUP(CONCATENATE($B304,"-",$C304),IN_1A!$B$2:$AA$3000,11,FALSE))=TRUE,"",VLOOKUP(CONCATENATE($B304,"-",$C304),IN_1A!$B$2:$AA$3000,11,FALSE))</f>
        <v>0</v>
      </c>
      <c r="N304" s="1399">
        <f>IF(ISERROR(VLOOKUP(CONCATENATE($B304,"-",$C304),IN_1A!$B$2:$AA$3000,12,FALSE))=TRUE,"",VLOOKUP(CONCATENATE($B304,"-",$C304),IN_1A!$B$2:$AA$3000,12,FALSE))</f>
        <v>0</v>
      </c>
      <c r="O304" s="1398">
        <f>IF(ISERROR(VLOOKUP(CONCATENATE($B304,"-",$C304),IN_1A!$B$2:$AA$3000,13,FALSE))=TRUE,"",VLOOKUP(CONCATENATE($B304,"-",$C304),IN_1A!$B$2:$AA$3000,13,FALSE))</f>
        <v>0</v>
      </c>
      <c r="P304" s="1399">
        <f>IF(ISERROR(VLOOKUP(CONCATENATE($B304,"-",$C304),IN_1A!$B$2:$AA$3000,14,FALSE))=TRUE,"",VLOOKUP(CONCATENATE($B304,"-",$C304),IN_1A!$B$2:$AA$3000,14,FALSE))</f>
        <v>0</v>
      </c>
      <c r="Q304" s="495">
        <f t="shared" si="39"/>
        <v>0</v>
      </c>
      <c r="R304" s="496">
        <f t="shared" si="39"/>
        <v>0</v>
      </c>
      <c r="S304" s="262" t="str">
        <f t="shared" si="41"/>
        <v/>
      </c>
    </row>
    <row r="305" spans="1:19" s="263" customFormat="1" ht="12" customHeight="1" thickBot="1" x14ac:dyDescent="0.3">
      <c r="A305" s="234" t="s">
        <v>785</v>
      </c>
      <c r="B305" s="243" t="s">
        <v>786</v>
      </c>
      <c r="C305" s="233" t="s">
        <v>850</v>
      </c>
      <c r="D305" s="1339" t="str">
        <f t="shared" si="40"/>
        <v/>
      </c>
      <c r="E305" s="1398">
        <f>IF(ISERROR(VLOOKUP(CONCATENATE($B305,"-",$C305),IN_1A!$B$2:$AA$3000,3,FALSE))=TRUE,"",VLOOKUP(CONCATENATE($B305,"-",$C305),IN_1A!$B$2:$AA$3000,3,FALSE))</f>
        <v>0</v>
      </c>
      <c r="F305" s="1399">
        <f>IF(ISERROR(VLOOKUP(CONCATENATE($B305,"-",$C305),IN_1A!$B$2:$AA$3000,4,FALSE))=TRUE,"",VLOOKUP(CONCATENATE($B305,"-",$C305),IN_1A!$B$2:$AA$3000,4,FALSE))</f>
        <v>0</v>
      </c>
      <c r="G305" s="1398">
        <f>IF(ISERROR(VLOOKUP(CONCATENATE($B305,"-",$C305),IN_1A!$B$2:$AA$3000,5,FALSE))=TRUE,"",VLOOKUP(CONCATENATE($B305,"-",$C305),IN_1A!$B$2:$AA$3000,5,FALSE))</f>
        <v>0</v>
      </c>
      <c r="H305" s="1399">
        <f>IF(ISERROR(VLOOKUP(CONCATENATE($B305,"-",$C305),IN_1A!$B$2:$AA$3000,6,FALSE))=TRUE,"",VLOOKUP(CONCATENATE($B305,"-",$C305),IN_1A!$B$2:$AA$3000,6,FALSE))</f>
        <v>0</v>
      </c>
      <c r="I305" s="1398">
        <f>IF(ISERROR(VLOOKUP(CONCATENATE($B305,"-",$C305),IN_1A!$B$2:$AA$3000,7,FALSE))=TRUE,"",VLOOKUP(CONCATENATE($B305,"-",$C305),IN_1A!$B$2:$AA$3000,7,FALSE))</f>
        <v>0</v>
      </c>
      <c r="J305" s="1399">
        <f>IF(ISERROR(VLOOKUP(CONCATENATE($B305,"-",$C305),IN_1A!$B$2:$AA$3000,8,FALSE))=TRUE,"",VLOOKUP(CONCATENATE($B305,"-",$C305),IN_1A!$B$2:$AA$3000,8,FALSE))</f>
        <v>0</v>
      </c>
      <c r="K305" s="1398">
        <f>IF(ISERROR(VLOOKUP(CONCATENATE($B305,"-",$C305),IN_1A!$B$2:$AA$3000,9,FALSE))=TRUE,"",VLOOKUP(CONCATENATE($B305,"-",$C305),IN_1A!$B$2:$AA$3000,9,FALSE))</f>
        <v>0</v>
      </c>
      <c r="L305" s="1399">
        <f>IF(ISERROR(VLOOKUP(CONCATENATE($B305,"-",$C305),IN_1A!$B$2:$AA$3000,10,FALSE))=TRUE,"",VLOOKUP(CONCATENATE($B305,"-",$C305),IN_1A!$B$2:$AA$3000,10,FALSE))</f>
        <v>0</v>
      </c>
      <c r="M305" s="1398">
        <f>IF(ISERROR(VLOOKUP(CONCATENATE($B305,"-",$C305),IN_1A!$B$2:$AA$3000,11,FALSE))=TRUE,"",VLOOKUP(CONCATENATE($B305,"-",$C305),IN_1A!$B$2:$AA$3000,11,FALSE))</f>
        <v>0</v>
      </c>
      <c r="N305" s="1399">
        <f>IF(ISERROR(VLOOKUP(CONCATENATE($B305,"-",$C305),IN_1A!$B$2:$AA$3000,12,FALSE))=TRUE,"",VLOOKUP(CONCATENATE($B305,"-",$C305),IN_1A!$B$2:$AA$3000,12,FALSE))</f>
        <v>0</v>
      </c>
      <c r="O305" s="1398">
        <f>IF(ISERROR(VLOOKUP(CONCATENATE($B305,"-",$C305),IN_1A!$B$2:$AA$3000,13,FALSE))=TRUE,"",VLOOKUP(CONCATENATE($B305,"-",$C305),IN_1A!$B$2:$AA$3000,13,FALSE))</f>
        <v>0</v>
      </c>
      <c r="P305" s="1399">
        <f>IF(ISERROR(VLOOKUP(CONCATENATE($B305,"-",$C305),IN_1A!$B$2:$AA$3000,14,FALSE))=TRUE,"",VLOOKUP(CONCATENATE($B305,"-",$C305),IN_1A!$B$2:$AA$3000,14,FALSE))</f>
        <v>0</v>
      </c>
      <c r="Q305" s="495">
        <f t="shared" si="39"/>
        <v>0</v>
      </c>
      <c r="R305" s="496">
        <f t="shared" si="39"/>
        <v>0</v>
      </c>
      <c r="S305" s="262" t="str">
        <f t="shared" si="41"/>
        <v/>
      </c>
    </row>
    <row r="306" spans="1:19" s="263" customFormat="1" ht="12" customHeight="1" thickBot="1" x14ac:dyDescent="0.3">
      <c r="A306" s="244" t="s">
        <v>787</v>
      </c>
      <c r="B306" s="243" t="s">
        <v>788</v>
      </c>
      <c r="C306" s="233" t="s">
        <v>850</v>
      </c>
      <c r="D306" s="1339" t="str">
        <f t="shared" si="40"/>
        <v/>
      </c>
      <c r="E306" s="1398">
        <f>IF(ISERROR(VLOOKUP(CONCATENATE($B306,"-",$C306),IN_1A!$B$2:$AA$3000,3,FALSE))=TRUE,"",VLOOKUP(CONCATENATE($B306,"-",$C306),IN_1A!$B$2:$AA$3000,3,FALSE))</f>
        <v>0</v>
      </c>
      <c r="F306" s="1399">
        <f>IF(ISERROR(VLOOKUP(CONCATENATE($B306,"-",$C306),IN_1A!$B$2:$AA$3000,4,FALSE))=TRUE,"",VLOOKUP(CONCATENATE($B306,"-",$C306),IN_1A!$B$2:$AA$3000,4,FALSE))</f>
        <v>0</v>
      </c>
      <c r="G306" s="1398">
        <f>IF(ISERROR(VLOOKUP(CONCATENATE($B306,"-",$C306),IN_1A!$B$2:$AA$3000,5,FALSE))=TRUE,"",VLOOKUP(CONCATENATE($B306,"-",$C306),IN_1A!$B$2:$AA$3000,5,FALSE))</f>
        <v>0</v>
      </c>
      <c r="H306" s="1399">
        <f>IF(ISERROR(VLOOKUP(CONCATENATE($B306,"-",$C306),IN_1A!$B$2:$AA$3000,6,FALSE))=TRUE,"",VLOOKUP(CONCATENATE($B306,"-",$C306),IN_1A!$B$2:$AA$3000,6,FALSE))</f>
        <v>0</v>
      </c>
      <c r="I306" s="1398">
        <f>IF(ISERROR(VLOOKUP(CONCATENATE($B306,"-",$C306),IN_1A!$B$2:$AA$3000,7,FALSE))=TRUE,"",VLOOKUP(CONCATENATE($B306,"-",$C306),IN_1A!$B$2:$AA$3000,7,FALSE))</f>
        <v>0</v>
      </c>
      <c r="J306" s="1399">
        <f>IF(ISERROR(VLOOKUP(CONCATENATE($B306,"-",$C306),IN_1A!$B$2:$AA$3000,8,FALSE))=TRUE,"",VLOOKUP(CONCATENATE($B306,"-",$C306),IN_1A!$B$2:$AA$3000,8,FALSE))</f>
        <v>0</v>
      </c>
      <c r="K306" s="1398">
        <f>IF(ISERROR(VLOOKUP(CONCATENATE($B306,"-",$C306),IN_1A!$B$2:$AA$3000,9,FALSE))=TRUE,"",VLOOKUP(CONCATENATE($B306,"-",$C306),IN_1A!$B$2:$AA$3000,9,FALSE))</f>
        <v>0</v>
      </c>
      <c r="L306" s="1399">
        <f>IF(ISERROR(VLOOKUP(CONCATENATE($B306,"-",$C306),IN_1A!$B$2:$AA$3000,10,FALSE))=TRUE,"",VLOOKUP(CONCATENATE($B306,"-",$C306),IN_1A!$B$2:$AA$3000,10,FALSE))</f>
        <v>0</v>
      </c>
      <c r="M306" s="1398">
        <f>IF(ISERROR(VLOOKUP(CONCATENATE($B306,"-",$C306),IN_1A!$B$2:$AA$3000,11,FALSE))=TRUE,"",VLOOKUP(CONCATENATE($B306,"-",$C306),IN_1A!$B$2:$AA$3000,11,FALSE))</f>
        <v>0</v>
      </c>
      <c r="N306" s="1399">
        <f>IF(ISERROR(VLOOKUP(CONCATENATE($B306,"-",$C306),IN_1A!$B$2:$AA$3000,12,FALSE))=TRUE,"",VLOOKUP(CONCATENATE($B306,"-",$C306),IN_1A!$B$2:$AA$3000,12,FALSE))</f>
        <v>0</v>
      </c>
      <c r="O306" s="1398">
        <f>IF(ISERROR(VLOOKUP(CONCATENATE($B306,"-",$C306),IN_1A!$B$2:$AA$3000,13,FALSE))=TRUE,"",VLOOKUP(CONCATENATE($B306,"-",$C306),IN_1A!$B$2:$AA$3000,13,FALSE))</f>
        <v>0</v>
      </c>
      <c r="P306" s="1399">
        <f>IF(ISERROR(VLOOKUP(CONCATENATE($B306,"-",$C306),IN_1A!$B$2:$AA$3000,14,FALSE))=TRUE,"",VLOOKUP(CONCATENATE($B306,"-",$C306),IN_1A!$B$2:$AA$3000,14,FALSE))</f>
        <v>0</v>
      </c>
      <c r="Q306" s="495">
        <f t="shared" si="39"/>
        <v>0</v>
      </c>
      <c r="R306" s="496">
        <f t="shared" si="39"/>
        <v>0</v>
      </c>
      <c r="S306" s="262" t="str">
        <f t="shared" si="41"/>
        <v/>
      </c>
    </row>
    <row r="307" spans="1:19" s="263" customFormat="1" ht="12" customHeight="1" thickBot="1" x14ac:dyDescent="0.3">
      <c r="A307" s="234" t="s">
        <v>789</v>
      </c>
      <c r="B307" s="232" t="s">
        <v>790</v>
      </c>
      <c r="C307" s="235" t="s">
        <v>850</v>
      </c>
      <c r="D307" s="1339" t="str">
        <f t="shared" si="40"/>
        <v/>
      </c>
      <c r="E307" s="1398">
        <f>IF(ISERROR(VLOOKUP(CONCATENATE($B307,"-",$C307),IN_1A!$B$2:$AA$3000,3,FALSE))=TRUE,"",VLOOKUP(CONCATENATE($B307,"-",$C307),IN_1A!$B$2:$AA$3000,3,FALSE))</f>
        <v>0</v>
      </c>
      <c r="F307" s="1399">
        <f>IF(ISERROR(VLOOKUP(CONCATENATE($B307,"-",$C307),IN_1A!$B$2:$AA$3000,4,FALSE))=TRUE,"",VLOOKUP(CONCATENATE($B307,"-",$C307),IN_1A!$B$2:$AA$3000,4,FALSE))</f>
        <v>0</v>
      </c>
      <c r="G307" s="1398">
        <f>IF(ISERROR(VLOOKUP(CONCATENATE($B307,"-",$C307),IN_1A!$B$2:$AA$3000,5,FALSE))=TRUE,"",VLOOKUP(CONCATENATE($B307,"-",$C307),IN_1A!$B$2:$AA$3000,5,FALSE))</f>
        <v>0</v>
      </c>
      <c r="H307" s="1399">
        <f>IF(ISERROR(VLOOKUP(CONCATENATE($B307,"-",$C307),IN_1A!$B$2:$AA$3000,6,FALSE))=TRUE,"",VLOOKUP(CONCATENATE($B307,"-",$C307),IN_1A!$B$2:$AA$3000,6,FALSE))</f>
        <v>0</v>
      </c>
      <c r="I307" s="1398">
        <f>IF(ISERROR(VLOOKUP(CONCATENATE($B307,"-",$C307),IN_1A!$B$2:$AA$3000,7,FALSE))=TRUE,"",VLOOKUP(CONCATENATE($B307,"-",$C307),IN_1A!$B$2:$AA$3000,7,FALSE))</f>
        <v>0</v>
      </c>
      <c r="J307" s="1399">
        <f>IF(ISERROR(VLOOKUP(CONCATENATE($B307,"-",$C307),IN_1A!$B$2:$AA$3000,8,FALSE))=TRUE,"",VLOOKUP(CONCATENATE($B307,"-",$C307),IN_1A!$B$2:$AA$3000,8,FALSE))</f>
        <v>0</v>
      </c>
      <c r="K307" s="1398">
        <f>IF(ISERROR(VLOOKUP(CONCATENATE($B307,"-",$C307),IN_1A!$B$2:$AA$3000,9,FALSE))=TRUE,"",VLOOKUP(CONCATENATE($B307,"-",$C307),IN_1A!$B$2:$AA$3000,9,FALSE))</f>
        <v>0</v>
      </c>
      <c r="L307" s="1399">
        <f>IF(ISERROR(VLOOKUP(CONCATENATE($B307,"-",$C307),IN_1A!$B$2:$AA$3000,10,FALSE))=TRUE,"",VLOOKUP(CONCATENATE($B307,"-",$C307),IN_1A!$B$2:$AA$3000,10,FALSE))</f>
        <v>0</v>
      </c>
      <c r="M307" s="1398">
        <f>IF(ISERROR(VLOOKUP(CONCATENATE($B307,"-",$C307),IN_1A!$B$2:$AA$3000,11,FALSE))=TRUE,"",VLOOKUP(CONCATENATE($B307,"-",$C307),IN_1A!$B$2:$AA$3000,11,FALSE))</f>
        <v>0</v>
      </c>
      <c r="N307" s="1399">
        <f>IF(ISERROR(VLOOKUP(CONCATENATE($B307,"-",$C307),IN_1A!$B$2:$AA$3000,12,FALSE))=TRUE,"",VLOOKUP(CONCATENATE($B307,"-",$C307),IN_1A!$B$2:$AA$3000,12,FALSE))</f>
        <v>0</v>
      </c>
      <c r="O307" s="1398">
        <f>IF(ISERROR(VLOOKUP(CONCATENATE($B307,"-",$C307),IN_1A!$B$2:$AA$3000,13,FALSE))=TRUE,"",VLOOKUP(CONCATENATE($B307,"-",$C307),IN_1A!$B$2:$AA$3000,13,FALSE))</f>
        <v>0</v>
      </c>
      <c r="P307" s="1399">
        <f>IF(ISERROR(VLOOKUP(CONCATENATE($B307,"-",$C307),IN_1A!$B$2:$AA$3000,14,FALSE))=TRUE,"",VLOOKUP(CONCATENATE($B307,"-",$C307),IN_1A!$B$2:$AA$3000,14,FALSE))</f>
        <v>0</v>
      </c>
      <c r="Q307" s="495">
        <f t="shared" si="39"/>
        <v>0</v>
      </c>
      <c r="R307" s="496">
        <f t="shared" si="39"/>
        <v>0</v>
      </c>
      <c r="S307" s="262" t="str">
        <f t="shared" si="41"/>
        <v/>
      </c>
    </row>
    <row r="308" spans="1:19" s="263" customFormat="1" ht="12" customHeight="1" thickBot="1" x14ac:dyDescent="0.3">
      <c r="A308" s="234" t="s">
        <v>791</v>
      </c>
      <c r="B308" s="232" t="s">
        <v>792</v>
      </c>
      <c r="C308" s="235" t="s">
        <v>850</v>
      </c>
      <c r="D308" s="1339" t="str">
        <f t="shared" si="40"/>
        <v/>
      </c>
      <c r="E308" s="1398">
        <f>IF(ISERROR(VLOOKUP(CONCATENATE($B308,"-",$C308),IN_1A!$B$2:$AA$3000,3,FALSE))=TRUE,"",VLOOKUP(CONCATENATE($B308,"-",$C308),IN_1A!$B$2:$AA$3000,3,FALSE))</f>
        <v>0</v>
      </c>
      <c r="F308" s="1399">
        <f>IF(ISERROR(VLOOKUP(CONCATENATE($B308,"-",$C308),IN_1A!$B$2:$AA$3000,4,FALSE))=TRUE,"",VLOOKUP(CONCATENATE($B308,"-",$C308),IN_1A!$B$2:$AA$3000,4,FALSE))</f>
        <v>0</v>
      </c>
      <c r="G308" s="1398">
        <f>IF(ISERROR(VLOOKUP(CONCATENATE($B308,"-",$C308),IN_1A!$B$2:$AA$3000,5,FALSE))=TRUE,"",VLOOKUP(CONCATENATE($B308,"-",$C308),IN_1A!$B$2:$AA$3000,5,FALSE))</f>
        <v>0</v>
      </c>
      <c r="H308" s="1399">
        <f>IF(ISERROR(VLOOKUP(CONCATENATE($B308,"-",$C308),IN_1A!$B$2:$AA$3000,6,FALSE))=TRUE,"",VLOOKUP(CONCATENATE($B308,"-",$C308),IN_1A!$B$2:$AA$3000,6,FALSE))</f>
        <v>0</v>
      </c>
      <c r="I308" s="1398">
        <f>IF(ISERROR(VLOOKUP(CONCATENATE($B308,"-",$C308),IN_1A!$B$2:$AA$3000,7,FALSE))=TRUE,"",VLOOKUP(CONCATENATE($B308,"-",$C308),IN_1A!$B$2:$AA$3000,7,FALSE))</f>
        <v>0</v>
      </c>
      <c r="J308" s="1399">
        <f>IF(ISERROR(VLOOKUP(CONCATENATE($B308,"-",$C308),IN_1A!$B$2:$AA$3000,8,FALSE))=TRUE,"",VLOOKUP(CONCATENATE($B308,"-",$C308),IN_1A!$B$2:$AA$3000,8,FALSE))</f>
        <v>0</v>
      </c>
      <c r="K308" s="1398">
        <f>IF(ISERROR(VLOOKUP(CONCATENATE($B308,"-",$C308),IN_1A!$B$2:$AA$3000,9,FALSE))=TRUE,"",VLOOKUP(CONCATENATE($B308,"-",$C308),IN_1A!$B$2:$AA$3000,9,FALSE))</f>
        <v>0</v>
      </c>
      <c r="L308" s="1399">
        <f>IF(ISERROR(VLOOKUP(CONCATENATE($B308,"-",$C308),IN_1A!$B$2:$AA$3000,10,FALSE))=TRUE,"",VLOOKUP(CONCATENATE($B308,"-",$C308),IN_1A!$B$2:$AA$3000,10,FALSE))</f>
        <v>0</v>
      </c>
      <c r="M308" s="1398">
        <f>IF(ISERROR(VLOOKUP(CONCATENATE($B308,"-",$C308),IN_1A!$B$2:$AA$3000,11,FALSE))=TRUE,"",VLOOKUP(CONCATENATE($B308,"-",$C308),IN_1A!$B$2:$AA$3000,11,FALSE))</f>
        <v>0</v>
      </c>
      <c r="N308" s="1399">
        <f>IF(ISERROR(VLOOKUP(CONCATENATE($B308,"-",$C308),IN_1A!$B$2:$AA$3000,12,FALSE))=TRUE,"",VLOOKUP(CONCATENATE($B308,"-",$C308),IN_1A!$B$2:$AA$3000,12,FALSE))</f>
        <v>0</v>
      </c>
      <c r="O308" s="1398">
        <f>IF(ISERROR(VLOOKUP(CONCATENATE($B308,"-",$C308),IN_1A!$B$2:$AA$3000,13,FALSE))=TRUE,"",VLOOKUP(CONCATENATE($B308,"-",$C308),IN_1A!$B$2:$AA$3000,13,FALSE))</f>
        <v>0</v>
      </c>
      <c r="P308" s="1399">
        <f>IF(ISERROR(VLOOKUP(CONCATENATE($B308,"-",$C308),IN_1A!$B$2:$AA$3000,14,FALSE))=TRUE,"",VLOOKUP(CONCATENATE($B308,"-",$C308),IN_1A!$B$2:$AA$3000,14,FALSE))</f>
        <v>0</v>
      </c>
      <c r="Q308" s="495">
        <f t="shared" si="39"/>
        <v>0</v>
      </c>
      <c r="R308" s="496">
        <f t="shared" si="39"/>
        <v>0</v>
      </c>
      <c r="S308" s="262" t="str">
        <f t="shared" si="41"/>
        <v/>
      </c>
    </row>
    <row r="309" spans="1:19" s="263" customFormat="1" ht="12" customHeight="1" thickBot="1" x14ac:dyDescent="0.3">
      <c r="A309" s="234" t="s">
        <v>793</v>
      </c>
      <c r="B309" s="232" t="s">
        <v>794</v>
      </c>
      <c r="C309" s="235" t="s">
        <v>850</v>
      </c>
      <c r="D309" s="1339" t="str">
        <f t="shared" si="40"/>
        <v/>
      </c>
      <c r="E309" s="1398">
        <f>IF(ISERROR(VLOOKUP(CONCATENATE($B309,"-",$C309),IN_1A!$B$2:$AA$3000,3,FALSE))=TRUE,"",VLOOKUP(CONCATENATE($B309,"-",$C309),IN_1A!$B$2:$AA$3000,3,FALSE))</f>
        <v>0</v>
      </c>
      <c r="F309" s="1399">
        <f>IF(ISERROR(VLOOKUP(CONCATENATE($B309,"-",$C309),IN_1A!$B$2:$AA$3000,4,FALSE))=TRUE,"",VLOOKUP(CONCATENATE($B309,"-",$C309),IN_1A!$B$2:$AA$3000,4,FALSE))</f>
        <v>0</v>
      </c>
      <c r="G309" s="1398">
        <f>IF(ISERROR(VLOOKUP(CONCATENATE($B309,"-",$C309),IN_1A!$B$2:$AA$3000,5,FALSE))=TRUE,"",VLOOKUP(CONCATENATE($B309,"-",$C309),IN_1A!$B$2:$AA$3000,5,FALSE))</f>
        <v>0</v>
      </c>
      <c r="H309" s="1399">
        <f>IF(ISERROR(VLOOKUP(CONCATENATE($B309,"-",$C309),IN_1A!$B$2:$AA$3000,6,FALSE))=TRUE,"",VLOOKUP(CONCATENATE($B309,"-",$C309),IN_1A!$B$2:$AA$3000,6,FALSE))</f>
        <v>0</v>
      </c>
      <c r="I309" s="1398">
        <f>IF(ISERROR(VLOOKUP(CONCATENATE($B309,"-",$C309),IN_1A!$B$2:$AA$3000,7,FALSE))=TRUE,"",VLOOKUP(CONCATENATE($B309,"-",$C309),IN_1A!$B$2:$AA$3000,7,FALSE))</f>
        <v>0</v>
      </c>
      <c r="J309" s="1399">
        <f>IF(ISERROR(VLOOKUP(CONCATENATE($B309,"-",$C309),IN_1A!$B$2:$AA$3000,8,FALSE))=TRUE,"",VLOOKUP(CONCATENATE($B309,"-",$C309),IN_1A!$B$2:$AA$3000,8,FALSE))</f>
        <v>0</v>
      </c>
      <c r="K309" s="1398">
        <f>IF(ISERROR(VLOOKUP(CONCATENATE($B309,"-",$C309),IN_1A!$B$2:$AA$3000,9,FALSE))=TRUE,"",VLOOKUP(CONCATENATE($B309,"-",$C309),IN_1A!$B$2:$AA$3000,9,FALSE))</f>
        <v>0</v>
      </c>
      <c r="L309" s="1399">
        <f>IF(ISERROR(VLOOKUP(CONCATENATE($B309,"-",$C309),IN_1A!$B$2:$AA$3000,10,FALSE))=TRUE,"",VLOOKUP(CONCATENATE($B309,"-",$C309),IN_1A!$B$2:$AA$3000,10,FALSE))</f>
        <v>0</v>
      </c>
      <c r="M309" s="1398">
        <f>IF(ISERROR(VLOOKUP(CONCATENATE($B309,"-",$C309),IN_1A!$B$2:$AA$3000,11,FALSE))=TRUE,"",VLOOKUP(CONCATENATE($B309,"-",$C309),IN_1A!$B$2:$AA$3000,11,FALSE))</f>
        <v>0</v>
      </c>
      <c r="N309" s="1399">
        <f>IF(ISERROR(VLOOKUP(CONCATENATE($B309,"-",$C309),IN_1A!$B$2:$AA$3000,12,FALSE))=TRUE,"",VLOOKUP(CONCATENATE($B309,"-",$C309),IN_1A!$B$2:$AA$3000,12,FALSE))</f>
        <v>0</v>
      </c>
      <c r="O309" s="1398">
        <f>IF(ISERROR(VLOOKUP(CONCATENATE($B309,"-",$C309),IN_1A!$B$2:$AA$3000,13,FALSE))=TRUE,"",VLOOKUP(CONCATENATE($B309,"-",$C309),IN_1A!$B$2:$AA$3000,13,FALSE))</f>
        <v>0</v>
      </c>
      <c r="P309" s="1399">
        <f>IF(ISERROR(VLOOKUP(CONCATENATE($B309,"-",$C309),IN_1A!$B$2:$AA$3000,14,FALSE))=TRUE,"",VLOOKUP(CONCATENATE($B309,"-",$C309),IN_1A!$B$2:$AA$3000,14,FALSE))</f>
        <v>0</v>
      </c>
      <c r="Q309" s="495">
        <f t="shared" si="39"/>
        <v>0</v>
      </c>
      <c r="R309" s="496">
        <f t="shared" si="39"/>
        <v>0</v>
      </c>
      <c r="S309" s="262" t="str">
        <f t="shared" si="41"/>
        <v/>
      </c>
    </row>
    <row r="310" spans="1:19" s="263" customFormat="1" ht="12" customHeight="1" thickBot="1" x14ac:dyDescent="0.3">
      <c r="A310" s="234" t="s">
        <v>795</v>
      </c>
      <c r="B310" s="232" t="s">
        <v>796</v>
      </c>
      <c r="C310" s="235" t="s">
        <v>850</v>
      </c>
      <c r="D310" s="1339" t="str">
        <f t="shared" si="40"/>
        <v/>
      </c>
      <c r="E310" s="1398">
        <f>IF(ISERROR(VLOOKUP(CONCATENATE($B310,"-",$C310),IN_1A!$B$2:$AA$3000,3,FALSE))=TRUE,"",VLOOKUP(CONCATENATE($B310,"-",$C310),IN_1A!$B$2:$AA$3000,3,FALSE))</f>
        <v>0</v>
      </c>
      <c r="F310" s="1399">
        <f>IF(ISERROR(VLOOKUP(CONCATENATE($B310,"-",$C310),IN_1A!$B$2:$AA$3000,4,FALSE))=TRUE,"",VLOOKUP(CONCATENATE($B310,"-",$C310),IN_1A!$B$2:$AA$3000,4,FALSE))</f>
        <v>0</v>
      </c>
      <c r="G310" s="1398">
        <f>IF(ISERROR(VLOOKUP(CONCATENATE($B310,"-",$C310),IN_1A!$B$2:$AA$3000,5,FALSE))=TRUE,"",VLOOKUP(CONCATENATE($B310,"-",$C310),IN_1A!$B$2:$AA$3000,5,FALSE))</f>
        <v>0</v>
      </c>
      <c r="H310" s="1399">
        <f>IF(ISERROR(VLOOKUP(CONCATENATE($B310,"-",$C310),IN_1A!$B$2:$AA$3000,6,FALSE))=TRUE,"",VLOOKUP(CONCATENATE($B310,"-",$C310),IN_1A!$B$2:$AA$3000,6,FALSE))</f>
        <v>0</v>
      </c>
      <c r="I310" s="1398">
        <f>IF(ISERROR(VLOOKUP(CONCATENATE($B310,"-",$C310),IN_1A!$B$2:$AA$3000,7,FALSE))=TRUE,"",VLOOKUP(CONCATENATE($B310,"-",$C310),IN_1A!$B$2:$AA$3000,7,FALSE))</f>
        <v>0</v>
      </c>
      <c r="J310" s="1399">
        <f>IF(ISERROR(VLOOKUP(CONCATENATE($B310,"-",$C310),IN_1A!$B$2:$AA$3000,8,FALSE))=TRUE,"",VLOOKUP(CONCATENATE($B310,"-",$C310),IN_1A!$B$2:$AA$3000,8,FALSE))</f>
        <v>0</v>
      </c>
      <c r="K310" s="1398">
        <f>IF(ISERROR(VLOOKUP(CONCATENATE($B310,"-",$C310),IN_1A!$B$2:$AA$3000,9,FALSE))=TRUE,"",VLOOKUP(CONCATENATE($B310,"-",$C310),IN_1A!$B$2:$AA$3000,9,FALSE))</f>
        <v>0</v>
      </c>
      <c r="L310" s="1399">
        <f>IF(ISERROR(VLOOKUP(CONCATENATE($B310,"-",$C310),IN_1A!$B$2:$AA$3000,10,FALSE))=TRUE,"",VLOOKUP(CONCATENATE($B310,"-",$C310),IN_1A!$B$2:$AA$3000,10,FALSE))</f>
        <v>0</v>
      </c>
      <c r="M310" s="1398">
        <f>IF(ISERROR(VLOOKUP(CONCATENATE($B310,"-",$C310),IN_1A!$B$2:$AA$3000,11,FALSE))=TRUE,"",VLOOKUP(CONCATENATE($B310,"-",$C310),IN_1A!$B$2:$AA$3000,11,FALSE))</f>
        <v>0</v>
      </c>
      <c r="N310" s="1399">
        <f>IF(ISERROR(VLOOKUP(CONCATENATE($B310,"-",$C310),IN_1A!$B$2:$AA$3000,12,FALSE))=TRUE,"",VLOOKUP(CONCATENATE($B310,"-",$C310),IN_1A!$B$2:$AA$3000,12,FALSE))</f>
        <v>0</v>
      </c>
      <c r="O310" s="1398">
        <f>IF(ISERROR(VLOOKUP(CONCATENATE($B310,"-",$C310),IN_1A!$B$2:$AA$3000,13,FALSE))=TRUE,"",VLOOKUP(CONCATENATE($B310,"-",$C310),IN_1A!$B$2:$AA$3000,13,FALSE))</f>
        <v>0</v>
      </c>
      <c r="P310" s="1399">
        <f>IF(ISERROR(VLOOKUP(CONCATENATE($B310,"-",$C310),IN_1A!$B$2:$AA$3000,14,FALSE))=TRUE,"",VLOOKUP(CONCATENATE($B310,"-",$C310),IN_1A!$B$2:$AA$3000,14,FALSE))</f>
        <v>0</v>
      </c>
      <c r="Q310" s="495">
        <f t="shared" si="39"/>
        <v>0</v>
      </c>
      <c r="R310" s="496">
        <f t="shared" si="39"/>
        <v>0</v>
      </c>
      <c r="S310" s="262" t="str">
        <f t="shared" si="41"/>
        <v/>
      </c>
    </row>
    <row r="311" spans="1:19" s="263" customFormat="1" ht="12" customHeight="1" thickBot="1" x14ac:dyDescent="0.3">
      <c r="A311" s="234" t="s">
        <v>797</v>
      </c>
      <c r="B311" s="232" t="s">
        <v>798</v>
      </c>
      <c r="C311" s="235" t="s">
        <v>850</v>
      </c>
      <c r="D311" s="1339" t="str">
        <f t="shared" si="40"/>
        <v/>
      </c>
      <c r="E311" s="1398">
        <f>IF(ISERROR(VLOOKUP(CONCATENATE($B311,"-",$C311),IN_1A!$B$2:$AA$3000,3,FALSE))=TRUE,"",VLOOKUP(CONCATENATE($B311,"-",$C311),IN_1A!$B$2:$AA$3000,3,FALSE))</f>
        <v>0</v>
      </c>
      <c r="F311" s="1399">
        <f>IF(ISERROR(VLOOKUP(CONCATENATE($B311,"-",$C311),IN_1A!$B$2:$AA$3000,4,FALSE))=TRUE,"",VLOOKUP(CONCATENATE($B311,"-",$C311),IN_1A!$B$2:$AA$3000,4,FALSE))</f>
        <v>0</v>
      </c>
      <c r="G311" s="1398">
        <f>IF(ISERROR(VLOOKUP(CONCATENATE($B311,"-",$C311),IN_1A!$B$2:$AA$3000,5,FALSE))=TRUE,"",VLOOKUP(CONCATENATE($B311,"-",$C311),IN_1A!$B$2:$AA$3000,5,FALSE))</f>
        <v>0</v>
      </c>
      <c r="H311" s="1399">
        <f>IF(ISERROR(VLOOKUP(CONCATENATE($B311,"-",$C311),IN_1A!$B$2:$AA$3000,6,FALSE))=TRUE,"",VLOOKUP(CONCATENATE($B311,"-",$C311),IN_1A!$B$2:$AA$3000,6,FALSE))</f>
        <v>0</v>
      </c>
      <c r="I311" s="1398">
        <f>IF(ISERROR(VLOOKUP(CONCATENATE($B311,"-",$C311),IN_1A!$B$2:$AA$3000,7,FALSE))=TRUE,"",VLOOKUP(CONCATENATE($B311,"-",$C311),IN_1A!$B$2:$AA$3000,7,FALSE))</f>
        <v>0</v>
      </c>
      <c r="J311" s="1399">
        <f>IF(ISERROR(VLOOKUP(CONCATENATE($B311,"-",$C311),IN_1A!$B$2:$AA$3000,8,FALSE))=TRUE,"",VLOOKUP(CONCATENATE($B311,"-",$C311),IN_1A!$B$2:$AA$3000,8,FALSE))</f>
        <v>0</v>
      </c>
      <c r="K311" s="1398">
        <f>IF(ISERROR(VLOOKUP(CONCATENATE($B311,"-",$C311),IN_1A!$B$2:$AA$3000,9,FALSE))=TRUE,"",VLOOKUP(CONCATENATE($B311,"-",$C311),IN_1A!$B$2:$AA$3000,9,FALSE))</f>
        <v>0</v>
      </c>
      <c r="L311" s="1399">
        <f>IF(ISERROR(VLOOKUP(CONCATENATE($B311,"-",$C311),IN_1A!$B$2:$AA$3000,10,FALSE))=TRUE,"",VLOOKUP(CONCATENATE($B311,"-",$C311),IN_1A!$B$2:$AA$3000,10,FALSE))</f>
        <v>0</v>
      </c>
      <c r="M311" s="1398">
        <f>IF(ISERROR(VLOOKUP(CONCATENATE($B311,"-",$C311),IN_1A!$B$2:$AA$3000,11,FALSE))=TRUE,"",VLOOKUP(CONCATENATE($B311,"-",$C311),IN_1A!$B$2:$AA$3000,11,FALSE))</f>
        <v>0</v>
      </c>
      <c r="N311" s="1399">
        <f>IF(ISERROR(VLOOKUP(CONCATENATE($B311,"-",$C311),IN_1A!$B$2:$AA$3000,12,FALSE))=TRUE,"",VLOOKUP(CONCATENATE($B311,"-",$C311),IN_1A!$B$2:$AA$3000,12,FALSE))</f>
        <v>0</v>
      </c>
      <c r="O311" s="1398">
        <f>IF(ISERROR(VLOOKUP(CONCATENATE($B311,"-",$C311),IN_1A!$B$2:$AA$3000,13,FALSE))=TRUE,"",VLOOKUP(CONCATENATE($B311,"-",$C311),IN_1A!$B$2:$AA$3000,13,FALSE))</f>
        <v>0</v>
      </c>
      <c r="P311" s="1399">
        <f>IF(ISERROR(VLOOKUP(CONCATENATE($B311,"-",$C311),IN_1A!$B$2:$AA$3000,14,FALSE))=TRUE,"",VLOOKUP(CONCATENATE($B311,"-",$C311),IN_1A!$B$2:$AA$3000,14,FALSE))</f>
        <v>0</v>
      </c>
      <c r="Q311" s="495">
        <f t="shared" si="39"/>
        <v>0</v>
      </c>
      <c r="R311" s="496">
        <f t="shared" si="39"/>
        <v>0</v>
      </c>
      <c r="S311" s="262" t="str">
        <f t="shared" si="41"/>
        <v/>
      </c>
    </row>
    <row r="312" spans="1:19" s="263" customFormat="1" ht="12" customHeight="1" thickBot="1" x14ac:dyDescent="0.3">
      <c r="A312" s="245" t="s">
        <v>799</v>
      </c>
      <c r="B312" s="237" t="s">
        <v>800</v>
      </c>
      <c r="C312" s="238" t="s">
        <v>850</v>
      </c>
      <c r="D312" s="1336" t="str">
        <f t="shared" si="40"/>
        <v/>
      </c>
      <c r="E312" s="1400">
        <f>IF(ISERROR(VLOOKUP(CONCATENATE($B312,"-",$C312),IN_1A!$B$2:$AA$3000,3,FALSE))=TRUE,"",VLOOKUP(CONCATENATE($B312,"-",$C312),IN_1A!$B$2:$AA$3000,3,FALSE))</f>
        <v>0</v>
      </c>
      <c r="F312" s="1401">
        <f>IF(ISERROR(VLOOKUP(CONCATENATE($B312,"-",$C312),IN_1A!$B$2:$AA$3000,4,FALSE))=TRUE,"",VLOOKUP(CONCATENATE($B312,"-",$C312),IN_1A!$B$2:$AA$3000,4,FALSE))</f>
        <v>0</v>
      </c>
      <c r="G312" s="1400">
        <f>IF(ISERROR(VLOOKUP(CONCATENATE($B312,"-",$C312),IN_1A!$B$2:$AA$3000,5,FALSE))=TRUE,"",VLOOKUP(CONCATENATE($B312,"-",$C312),IN_1A!$B$2:$AA$3000,5,FALSE))</f>
        <v>0</v>
      </c>
      <c r="H312" s="1401">
        <f>IF(ISERROR(VLOOKUP(CONCATENATE($B312,"-",$C312),IN_1A!$B$2:$AA$3000,6,FALSE))=TRUE,"",VLOOKUP(CONCATENATE($B312,"-",$C312),IN_1A!$B$2:$AA$3000,6,FALSE))</f>
        <v>0</v>
      </c>
      <c r="I312" s="1400">
        <f>IF(ISERROR(VLOOKUP(CONCATENATE($B312,"-",$C312),IN_1A!$B$2:$AA$3000,7,FALSE))=TRUE,"",VLOOKUP(CONCATENATE($B312,"-",$C312),IN_1A!$B$2:$AA$3000,7,FALSE))</f>
        <v>0</v>
      </c>
      <c r="J312" s="1401">
        <f>IF(ISERROR(VLOOKUP(CONCATENATE($B312,"-",$C312),IN_1A!$B$2:$AA$3000,8,FALSE))=TRUE,"",VLOOKUP(CONCATENATE($B312,"-",$C312),IN_1A!$B$2:$AA$3000,8,FALSE))</f>
        <v>0</v>
      </c>
      <c r="K312" s="1400">
        <f>IF(ISERROR(VLOOKUP(CONCATENATE($B312,"-",$C312),IN_1A!$B$2:$AA$3000,9,FALSE))=TRUE,"",VLOOKUP(CONCATENATE($B312,"-",$C312),IN_1A!$B$2:$AA$3000,9,FALSE))</f>
        <v>0</v>
      </c>
      <c r="L312" s="1401">
        <f>IF(ISERROR(VLOOKUP(CONCATENATE($B312,"-",$C312),IN_1A!$B$2:$AA$3000,10,FALSE))=TRUE,"",VLOOKUP(CONCATENATE($B312,"-",$C312),IN_1A!$B$2:$AA$3000,10,FALSE))</f>
        <v>0</v>
      </c>
      <c r="M312" s="1400">
        <f>IF(ISERROR(VLOOKUP(CONCATENATE($B312,"-",$C312),IN_1A!$B$2:$AA$3000,11,FALSE))=TRUE,"",VLOOKUP(CONCATENATE($B312,"-",$C312),IN_1A!$B$2:$AA$3000,11,FALSE))</f>
        <v>0</v>
      </c>
      <c r="N312" s="1401">
        <f>IF(ISERROR(VLOOKUP(CONCATENATE($B312,"-",$C312),IN_1A!$B$2:$AA$3000,12,FALSE))=TRUE,"",VLOOKUP(CONCATENATE($B312,"-",$C312),IN_1A!$B$2:$AA$3000,12,FALSE))</f>
        <v>0</v>
      </c>
      <c r="O312" s="1400">
        <f>IF(ISERROR(VLOOKUP(CONCATENATE($B312,"-",$C312),IN_1A!$B$2:$AA$3000,13,FALSE))=TRUE,"",VLOOKUP(CONCATENATE($B312,"-",$C312),IN_1A!$B$2:$AA$3000,13,FALSE))</f>
        <v>0</v>
      </c>
      <c r="P312" s="1401">
        <f>IF(ISERROR(VLOOKUP(CONCATENATE($B312,"-",$C312),IN_1A!$B$2:$AA$3000,14,FALSE))=TRUE,"",VLOOKUP(CONCATENATE($B312,"-",$C312),IN_1A!$B$2:$AA$3000,14,FALSE))</f>
        <v>0</v>
      </c>
      <c r="Q312" s="497">
        <f t="shared" si="39"/>
        <v>0</v>
      </c>
      <c r="R312" s="498">
        <f t="shared" si="39"/>
        <v>0</v>
      </c>
      <c r="S312" s="262" t="str">
        <f t="shared" si="41"/>
        <v/>
      </c>
    </row>
    <row r="313" spans="1:19" s="2508" customFormat="1" ht="12" customHeight="1" thickBot="1" x14ac:dyDescent="0.3">
      <c r="A313" s="2492" t="s">
        <v>763</v>
      </c>
      <c r="B313" s="2501"/>
      <c r="C313" s="2502"/>
      <c r="D313" s="1340"/>
      <c r="E313" s="2221"/>
      <c r="F313" s="501"/>
      <c r="G313" s="501"/>
      <c r="H313" s="501"/>
      <c r="I313" s="501"/>
      <c r="J313" s="501"/>
      <c r="K313" s="501"/>
      <c r="L313" s="501"/>
      <c r="M313" s="501"/>
      <c r="N313" s="501"/>
      <c r="O313" s="501"/>
      <c r="P313" s="501"/>
      <c r="Q313" s="501"/>
      <c r="R313" s="502"/>
      <c r="S313" s="2506" t="str">
        <f t="shared" si="41"/>
        <v/>
      </c>
    </row>
    <row r="314" spans="1:19" s="263" customFormat="1" ht="12" customHeight="1" thickBot="1" x14ac:dyDescent="0.3">
      <c r="A314" s="234" t="s">
        <v>775</v>
      </c>
      <c r="B314" s="239" t="s">
        <v>801</v>
      </c>
      <c r="C314" s="240" t="s">
        <v>850</v>
      </c>
      <c r="D314" s="1338" t="str">
        <f t="shared" ref="D314:D326" si="42">CONCATENATE(D$287)</f>
        <v/>
      </c>
      <c r="E314" s="1396">
        <f>IF(ISERROR(VLOOKUP(CONCATENATE($B314,"-",$C314),IN_1A!$B$2:$AA$3000,3,FALSE))=TRUE,"",VLOOKUP(CONCATENATE($B314,"-",$C314),IN_1A!$B$2:$AA$3000,3,FALSE))</f>
        <v>0</v>
      </c>
      <c r="F314" s="1397">
        <f>IF(ISERROR(VLOOKUP(CONCATENATE($B314,"-",$C314),IN_1A!$B$2:$AA$3000,4,FALSE))=TRUE,"",VLOOKUP(CONCATENATE($B314,"-",$C314),IN_1A!$B$2:$AA$3000,4,FALSE))</f>
        <v>0</v>
      </c>
      <c r="G314" s="1396">
        <f>IF(ISERROR(VLOOKUP(CONCATENATE($B314,"-",$C314),IN_1A!$B$2:$AA$3000,5,FALSE))=TRUE,"",VLOOKUP(CONCATENATE($B314,"-",$C314),IN_1A!$B$2:$AA$3000,5,FALSE))</f>
        <v>0</v>
      </c>
      <c r="H314" s="1397">
        <f>IF(ISERROR(VLOOKUP(CONCATENATE($B314,"-",$C314),IN_1A!$B$2:$AA$3000,6,FALSE))=TRUE,"",VLOOKUP(CONCATENATE($B314,"-",$C314),IN_1A!$B$2:$AA$3000,6,FALSE))</f>
        <v>0</v>
      </c>
      <c r="I314" s="1396">
        <f>IF(ISERROR(VLOOKUP(CONCATENATE($B314,"-",$C314),IN_1A!$B$2:$AA$3000,7,FALSE))=TRUE,"",VLOOKUP(CONCATENATE($B314,"-",$C314),IN_1A!$B$2:$AA$3000,7,FALSE))</f>
        <v>0</v>
      </c>
      <c r="J314" s="1397">
        <f>IF(ISERROR(VLOOKUP(CONCATENATE($B314,"-",$C314),IN_1A!$B$2:$AA$3000,8,FALSE))=TRUE,"",VLOOKUP(CONCATENATE($B314,"-",$C314),IN_1A!$B$2:$AA$3000,8,FALSE))</f>
        <v>0</v>
      </c>
      <c r="K314" s="1396">
        <f>IF(ISERROR(VLOOKUP(CONCATENATE($B314,"-",$C314),IN_1A!$B$2:$AA$3000,9,FALSE))=TRUE,"",VLOOKUP(CONCATENATE($B314,"-",$C314),IN_1A!$B$2:$AA$3000,9,FALSE))</f>
        <v>0</v>
      </c>
      <c r="L314" s="1397">
        <f>IF(ISERROR(VLOOKUP(CONCATENATE($B314,"-",$C314),IN_1A!$B$2:$AA$3000,10,FALSE))=TRUE,"",VLOOKUP(CONCATENATE($B314,"-",$C314),IN_1A!$B$2:$AA$3000,10,FALSE))</f>
        <v>0</v>
      </c>
      <c r="M314" s="1396">
        <f>IF(ISERROR(VLOOKUP(CONCATENATE($B314,"-",$C314),IN_1A!$B$2:$AA$3000,11,FALSE))=TRUE,"",VLOOKUP(CONCATENATE($B314,"-",$C314),IN_1A!$B$2:$AA$3000,11,FALSE))</f>
        <v>0</v>
      </c>
      <c r="N314" s="1397">
        <f>IF(ISERROR(VLOOKUP(CONCATENATE($B314,"-",$C314),IN_1A!$B$2:$AA$3000,12,FALSE))=TRUE,"",VLOOKUP(CONCATENATE($B314,"-",$C314),IN_1A!$B$2:$AA$3000,12,FALSE))</f>
        <v>0</v>
      </c>
      <c r="O314" s="1396">
        <f>IF(ISERROR(VLOOKUP(CONCATENATE($B314,"-",$C314),IN_1A!$B$2:$AA$3000,13,FALSE))=TRUE,"",VLOOKUP(CONCATENATE($B314,"-",$C314),IN_1A!$B$2:$AA$3000,13,FALSE))</f>
        <v>0</v>
      </c>
      <c r="P314" s="1397">
        <f>IF(ISERROR(VLOOKUP(CONCATENATE($B314,"-",$C314),IN_1A!$B$2:$AA$3000,14,FALSE))=TRUE,"",VLOOKUP(CONCATENATE($B314,"-",$C314),IN_1A!$B$2:$AA$3000,14,FALSE))</f>
        <v>0</v>
      </c>
      <c r="Q314" s="493">
        <f t="shared" si="39"/>
        <v>0</v>
      </c>
      <c r="R314" s="494">
        <f t="shared" si="39"/>
        <v>0</v>
      </c>
      <c r="S314" s="262" t="str">
        <f t="shared" si="41"/>
        <v/>
      </c>
    </row>
    <row r="315" spans="1:19" s="264" customFormat="1" ht="10.75" thickBot="1" x14ac:dyDescent="0.3">
      <c r="A315" s="234" t="s">
        <v>777</v>
      </c>
      <c r="B315" s="243" t="s">
        <v>802</v>
      </c>
      <c r="C315" s="233" t="s">
        <v>850</v>
      </c>
      <c r="D315" s="1339" t="str">
        <f t="shared" si="42"/>
        <v/>
      </c>
      <c r="E315" s="1398">
        <f>IF(ISERROR(VLOOKUP(CONCATENATE($B315,"-",$C315),IN_1A!$B$2:$AA$3000,3,FALSE))=TRUE,"",VLOOKUP(CONCATENATE($B315,"-",$C315),IN_1A!$B$2:$AA$3000,3,FALSE))</f>
        <v>0</v>
      </c>
      <c r="F315" s="1399">
        <f>IF(ISERROR(VLOOKUP(CONCATENATE($B315,"-",$C315),IN_1A!$B$2:$AA$3000,4,FALSE))=TRUE,"",VLOOKUP(CONCATENATE($B315,"-",$C315),IN_1A!$B$2:$AA$3000,4,FALSE))</f>
        <v>0</v>
      </c>
      <c r="G315" s="1398">
        <f>IF(ISERROR(VLOOKUP(CONCATENATE($B315,"-",$C315),IN_1A!$B$2:$AA$3000,5,FALSE))=TRUE,"",VLOOKUP(CONCATENATE($B315,"-",$C315),IN_1A!$B$2:$AA$3000,5,FALSE))</f>
        <v>0</v>
      </c>
      <c r="H315" s="1399">
        <f>IF(ISERROR(VLOOKUP(CONCATENATE($B315,"-",$C315),IN_1A!$B$2:$AA$3000,6,FALSE))=TRUE,"",VLOOKUP(CONCATENATE($B315,"-",$C315),IN_1A!$B$2:$AA$3000,6,FALSE))</f>
        <v>0</v>
      </c>
      <c r="I315" s="1398">
        <f>IF(ISERROR(VLOOKUP(CONCATENATE($B315,"-",$C315),IN_1A!$B$2:$AA$3000,7,FALSE))=TRUE,"",VLOOKUP(CONCATENATE($B315,"-",$C315),IN_1A!$B$2:$AA$3000,7,FALSE))</f>
        <v>0</v>
      </c>
      <c r="J315" s="1399">
        <f>IF(ISERROR(VLOOKUP(CONCATENATE($B315,"-",$C315),IN_1A!$B$2:$AA$3000,8,FALSE))=TRUE,"",VLOOKUP(CONCATENATE($B315,"-",$C315),IN_1A!$B$2:$AA$3000,8,FALSE))</f>
        <v>0</v>
      </c>
      <c r="K315" s="1398">
        <f>IF(ISERROR(VLOOKUP(CONCATENATE($B315,"-",$C315),IN_1A!$B$2:$AA$3000,9,FALSE))=TRUE,"",VLOOKUP(CONCATENATE($B315,"-",$C315),IN_1A!$B$2:$AA$3000,9,FALSE))</f>
        <v>0</v>
      </c>
      <c r="L315" s="1399">
        <f>IF(ISERROR(VLOOKUP(CONCATENATE($B315,"-",$C315),IN_1A!$B$2:$AA$3000,10,FALSE))=TRUE,"",VLOOKUP(CONCATENATE($B315,"-",$C315),IN_1A!$B$2:$AA$3000,10,FALSE))</f>
        <v>0</v>
      </c>
      <c r="M315" s="1398">
        <f>IF(ISERROR(VLOOKUP(CONCATENATE($B315,"-",$C315),IN_1A!$B$2:$AA$3000,11,FALSE))=TRUE,"",VLOOKUP(CONCATENATE($B315,"-",$C315),IN_1A!$B$2:$AA$3000,11,FALSE))</f>
        <v>0</v>
      </c>
      <c r="N315" s="1399">
        <f>IF(ISERROR(VLOOKUP(CONCATENATE($B315,"-",$C315),IN_1A!$B$2:$AA$3000,12,FALSE))=TRUE,"",VLOOKUP(CONCATENATE($B315,"-",$C315),IN_1A!$B$2:$AA$3000,12,FALSE))</f>
        <v>0</v>
      </c>
      <c r="O315" s="1398">
        <f>IF(ISERROR(VLOOKUP(CONCATENATE($B315,"-",$C315),IN_1A!$B$2:$AA$3000,13,FALSE))=TRUE,"",VLOOKUP(CONCATENATE($B315,"-",$C315),IN_1A!$B$2:$AA$3000,13,FALSE))</f>
        <v>0</v>
      </c>
      <c r="P315" s="1399">
        <f>IF(ISERROR(VLOOKUP(CONCATENATE($B315,"-",$C315),IN_1A!$B$2:$AA$3000,14,FALSE))=TRUE,"",VLOOKUP(CONCATENATE($B315,"-",$C315),IN_1A!$B$2:$AA$3000,14,FALSE))</f>
        <v>0</v>
      </c>
      <c r="Q315" s="495">
        <f t="shared" si="39"/>
        <v>0</v>
      </c>
      <c r="R315" s="496">
        <f t="shared" si="39"/>
        <v>0</v>
      </c>
      <c r="S315" s="262"/>
    </row>
    <row r="316" spans="1:19" s="263" customFormat="1" ht="12" customHeight="1" thickBot="1" x14ac:dyDescent="0.3">
      <c r="A316" s="234" t="s">
        <v>779</v>
      </c>
      <c r="B316" s="243" t="s">
        <v>803</v>
      </c>
      <c r="C316" s="233" t="s">
        <v>850</v>
      </c>
      <c r="D316" s="1339" t="str">
        <f t="shared" si="42"/>
        <v/>
      </c>
      <c r="E316" s="1398">
        <f>IF(ISERROR(VLOOKUP(CONCATENATE($B316,"-",$C316),IN_1A!$B$2:$AA$3000,3,FALSE))=TRUE,"",VLOOKUP(CONCATENATE($B316,"-",$C316),IN_1A!$B$2:$AA$3000,3,FALSE))</f>
        <v>0</v>
      </c>
      <c r="F316" s="1399">
        <f>IF(ISERROR(VLOOKUP(CONCATENATE($B316,"-",$C316),IN_1A!$B$2:$AA$3000,4,FALSE))=TRUE,"",VLOOKUP(CONCATENATE($B316,"-",$C316),IN_1A!$B$2:$AA$3000,4,FALSE))</f>
        <v>0</v>
      </c>
      <c r="G316" s="1398">
        <f>IF(ISERROR(VLOOKUP(CONCATENATE($B316,"-",$C316),IN_1A!$B$2:$AA$3000,5,FALSE))=TRUE,"",VLOOKUP(CONCATENATE($B316,"-",$C316),IN_1A!$B$2:$AA$3000,5,FALSE))</f>
        <v>0</v>
      </c>
      <c r="H316" s="1399">
        <f>IF(ISERROR(VLOOKUP(CONCATENATE($B316,"-",$C316),IN_1A!$B$2:$AA$3000,6,FALSE))=TRUE,"",VLOOKUP(CONCATENATE($B316,"-",$C316),IN_1A!$B$2:$AA$3000,6,FALSE))</f>
        <v>0</v>
      </c>
      <c r="I316" s="1398">
        <f>IF(ISERROR(VLOOKUP(CONCATENATE($B316,"-",$C316),IN_1A!$B$2:$AA$3000,7,FALSE))=TRUE,"",VLOOKUP(CONCATENATE($B316,"-",$C316),IN_1A!$B$2:$AA$3000,7,FALSE))</f>
        <v>0</v>
      </c>
      <c r="J316" s="1399">
        <f>IF(ISERROR(VLOOKUP(CONCATENATE($B316,"-",$C316),IN_1A!$B$2:$AA$3000,8,FALSE))=TRUE,"",VLOOKUP(CONCATENATE($B316,"-",$C316),IN_1A!$B$2:$AA$3000,8,FALSE))</f>
        <v>0</v>
      </c>
      <c r="K316" s="1398">
        <f>IF(ISERROR(VLOOKUP(CONCATENATE($B316,"-",$C316),IN_1A!$B$2:$AA$3000,9,FALSE))=TRUE,"",VLOOKUP(CONCATENATE($B316,"-",$C316),IN_1A!$B$2:$AA$3000,9,FALSE))</f>
        <v>0</v>
      </c>
      <c r="L316" s="1399">
        <f>IF(ISERROR(VLOOKUP(CONCATENATE($B316,"-",$C316),IN_1A!$B$2:$AA$3000,10,FALSE))=TRUE,"",VLOOKUP(CONCATENATE($B316,"-",$C316),IN_1A!$B$2:$AA$3000,10,FALSE))</f>
        <v>0</v>
      </c>
      <c r="M316" s="1398">
        <f>IF(ISERROR(VLOOKUP(CONCATENATE($B316,"-",$C316),IN_1A!$B$2:$AA$3000,11,FALSE))=TRUE,"",VLOOKUP(CONCATENATE($B316,"-",$C316),IN_1A!$B$2:$AA$3000,11,FALSE))</f>
        <v>0</v>
      </c>
      <c r="N316" s="1399">
        <f>IF(ISERROR(VLOOKUP(CONCATENATE($B316,"-",$C316),IN_1A!$B$2:$AA$3000,12,FALSE))=TRUE,"",VLOOKUP(CONCATENATE($B316,"-",$C316),IN_1A!$B$2:$AA$3000,12,FALSE))</f>
        <v>0</v>
      </c>
      <c r="O316" s="1398">
        <f>IF(ISERROR(VLOOKUP(CONCATENATE($B316,"-",$C316),IN_1A!$B$2:$AA$3000,13,FALSE))=TRUE,"",VLOOKUP(CONCATENATE($B316,"-",$C316),IN_1A!$B$2:$AA$3000,13,FALSE))</f>
        <v>0</v>
      </c>
      <c r="P316" s="1399">
        <f>IF(ISERROR(VLOOKUP(CONCATENATE($B316,"-",$C316),IN_1A!$B$2:$AA$3000,14,FALSE))=TRUE,"",VLOOKUP(CONCATENATE($B316,"-",$C316),IN_1A!$B$2:$AA$3000,14,FALSE))</f>
        <v>0</v>
      </c>
      <c r="Q316" s="495">
        <f t="shared" si="39"/>
        <v>0</v>
      </c>
      <c r="R316" s="496">
        <f t="shared" si="39"/>
        <v>0</v>
      </c>
      <c r="S316" s="262" t="str">
        <f t="shared" ref="S316:S328" si="43">IF(O316&gt;Q316,"ERRORE",IF(P316&gt;R316,"ERRORE",""))</f>
        <v/>
      </c>
    </row>
    <row r="317" spans="1:19" s="263" customFormat="1" ht="12" customHeight="1" thickBot="1" x14ac:dyDescent="0.3">
      <c r="A317" s="234" t="s">
        <v>781</v>
      </c>
      <c r="B317" s="243" t="s">
        <v>804</v>
      </c>
      <c r="C317" s="233" t="s">
        <v>850</v>
      </c>
      <c r="D317" s="1339" t="str">
        <f t="shared" si="42"/>
        <v/>
      </c>
      <c r="E317" s="1398">
        <f>IF(ISERROR(VLOOKUP(CONCATENATE($B317,"-",$C317),IN_1A!$B$2:$AA$3000,3,FALSE))=TRUE,"",VLOOKUP(CONCATENATE($B317,"-",$C317),IN_1A!$B$2:$AA$3000,3,FALSE))</f>
        <v>0</v>
      </c>
      <c r="F317" s="1399">
        <f>IF(ISERROR(VLOOKUP(CONCATENATE($B317,"-",$C317),IN_1A!$B$2:$AA$3000,4,FALSE))=TRUE,"",VLOOKUP(CONCATENATE($B317,"-",$C317),IN_1A!$B$2:$AA$3000,4,FALSE))</f>
        <v>0</v>
      </c>
      <c r="G317" s="1398">
        <f>IF(ISERROR(VLOOKUP(CONCATENATE($B317,"-",$C317),IN_1A!$B$2:$AA$3000,5,FALSE))=TRUE,"",VLOOKUP(CONCATENATE($B317,"-",$C317),IN_1A!$B$2:$AA$3000,5,FALSE))</f>
        <v>0</v>
      </c>
      <c r="H317" s="1399">
        <f>IF(ISERROR(VLOOKUP(CONCATENATE($B317,"-",$C317),IN_1A!$B$2:$AA$3000,6,FALSE))=TRUE,"",VLOOKUP(CONCATENATE($B317,"-",$C317),IN_1A!$B$2:$AA$3000,6,FALSE))</f>
        <v>0</v>
      </c>
      <c r="I317" s="1398">
        <f>IF(ISERROR(VLOOKUP(CONCATENATE($B317,"-",$C317),IN_1A!$B$2:$AA$3000,7,FALSE))=TRUE,"",VLOOKUP(CONCATENATE($B317,"-",$C317),IN_1A!$B$2:$AA$3000,7,FALSE))</f>
        <v>0</v>
      </c>
      <c r="J317" s="1399">
        <f>IF(ISERROR(VLOOKUP(CONCATENATE($B317,"-",$C317),IN_1A!$B$2:$AA$3000,8,FALSE))=TRUE,"",VLOOKUP(CONCATENATE($B317,"-",$C317),IN_1A!$B$2:$AA$3000,8,FALSE))</f>
        <v>0</v>
      </c>
      <c r="K317" s="1398">
        <f>IF(ISERROR(VLOOKUP(CONCATENATE($B317,"-",$C317),IN_1A!$B$2:$AA$3000,9,FALSE))=TRUE,"",VLOOKUP(CONCATENATE($B317,"-",$C317),IN_1A!$B$2:$AA$3000,9,FALSE))</f>
        <v>0</v>
      </c>
      <c r="L317" s="1399">
        <f>IF(ISERROR(VLOOKUP(CONCATENATE($B317,"-",$C317),IN_1A!$B$2:$AA$3000,10,FALSE))=TRUE,"",VLOOKUP(CONCATENATE($B317,"-",$C317),IN_1A!$B$2:$AA$3000,10,FALSE))</f>
        <v>0</v>
      </c>
      <c r="M317" s="1398">
        <f>IF(ISERROR(VLOOKUP(CONCATENATE($B317,"-",$C317),IN_1A!$B$2:$AA$3000,11,FALSE))=TRUE,"",VLOOKUP(CONCATENATE($B317,"-",$C317),IN_1A!$B$2:$AA$3000,11,FALSE))</f>
        <v>0</v>
      </c>
      <c r="N317" s="1399">
        <f>IF(ISERROR(VLOOKUP(CONCATENATE($B317,"-",$C317),IN_1A!$B$2:$AA$3000,12,FALSE))=TRUE,"",VLOOKUP(CONCATENATE($B317,"-",$C317),IN_1A!$B$2:$AA$3000,12,FALSE))</f>
        <v>0</v>
      </c>
      <c r="O317" s="1398">
        <f>IF(ISERROR(VLOOKUP(CONCATENATE($B317,"-",$C317),IN_1A!$B$2:$AA$3000,13,FALSE))=TRUE,"",VLOOKUP(CONCATENATE($B317,"-",$C317),IN_1A!$B$2:$AA$3000,13,FALSE))</f>
        <v>0</v>
      </c>
      <c r="P317" s="1399">
        <f>IF(ISERROR(VLOOKUP(CONCATENATE($B317,"-",$C317),IN_1A!$B$2:$AA$3000,14,FALSE))=TRUE,"",VLOOKUP(CONCATENATE($B317,"-",$C317),IN_1A!$B$2:$AA$3000,14,FALSE))</f>
        <v>0</v>
      </c>
      <c r="Q317" s="495">
        <f t="shared" si="39"/>
        <v>0</v>
      </c>
      <c r="R317" s="496">
        <f t="shared" si="39"/>
        <v>0</v>
      </c>
      <c r="S317" s="262" t="str">
        <f t="shared" si="43"/>
        <v/>
      </c>
    </row>
    <row r="318" spans="1:19" s="263" customFormat="1" ht="12" customHeight="1" thickBot="1" x14ac:dyDescent="0.3">
      <c r="A318" s="234" t="s">
        <v>783</v>
      </c>
      <c r="B318" s="243" t="s">
        <v>805</v>
      </c>
      <c r="C318" s="233" t="s">
        <v>850</v>
      </c>
      <c r="D318" s="1339" t="str">
        <f t="shared" si="42"/>
        <v/>
      </c>
      <c r="E318" s="1398">
        <f>IF(ISERROR(VLOOKUP(CONCATENATE($B318,"-",$C318),IN_1A!$B$2:$AA$3000,3,FALSE))=TRUE,"",VLOOKUP(CONCATENATE($B318,"-",$C318),IN_1A!$B$2:$AA$3000,3,FALSE))</f>
        <v>0</v>
      </c>
      <c r="F318" s="1399">
        <f>IF(ISERROR(VLOOKUP(CONCATENATE($B318,"-",$C318),IN_1A!$B$2:$AA$3000,4,FALSE))=TRUE,"",VLOOKUP(CONCATENATE($B318,"-",$C318),IN_1A!$B$2:$AA$3000,4,FALSE))</f>
        <v>0</v>
      </c>
      <c r="G318" s="1398">
        <f>IF(ISERROR(VLOOKUP(CONCATENATE($B318,"-",$C318),IN_1A!$B$2:$AA$3000,5,FALSE))=TRUE,"",VLOOKUP(CONCATENATE($B318,"-",$C318),IN_1A!$B$2:$AA$3000,5,FALSE))</f>
        <v>0</v>
      </c>
      <c r="H318" s="1399">
        <f>IF(ISERROR(VLOOKUP(CONCATENATE($B318,"-",$C318),IN_1A!$B$2:$AA$3000,6,FALSE))=TRUE,"",VLOOKUP(CONCATENATE($B318,"-",$C318),IN_1A!$B$2:$AA$3000,6,FALSE))</f>
        <v>0</v>
      </c>
      <c r="I318" s="1398">
        <f>IF(ISERROR(VLOOKUP(CONCATENATE($B318,"-",$C318),IN_1A!$B$2:$AA$3000,7,FALSE))=TRUE,"",VLOOKUP(CONCATENATE($B318,"-",$C318),IN_1A!$B$2:$AA$3000,7,FALSE))</f>
        <v>0</v>
      </c>
      <c r="J318" s="1399">
        <f>IF(ISERROR(VLOOKUP(CONCATENATE($B318,"-",$C318),IN_1A!$B$2:$AA$3000,8,FALSE))=TRUE,"",VLOOKUP(CONCATENATE($B318,"-",$C318),IN_1A!$B$2:$AA$3000,8,FALSE))</f>
        <v>0</v>
      </c>
      <c r="K318" s="1398">
        <f>IF(ISERROR(VLOOKUP(CONCATENATE($B318,"-",$C318),IN_1A!$B$2:$AA$3000,9,FALSE))=TRUE,"",VLOOKUP(CONCATENATE($B318,"-",$C318),IN_1A!$B$2:$AA$3000,9,FALSE))</f>
        <v>0</v>
      </c>
      <c r="L318" s="1399">
        <f>IF(ISERROR(VLOOKUP(CONCATENATE($B318,"-",$C318),IN_1A!$B$2:$AA$3000,10,FALSE))=TRUE,"",VLOOKUP(CONCATENATE($B318,"-",$C318),IN_1A!$B$2:$AA$3000,10,FALSE))</f>
        <v>0</v>
      </c>
      <c r="M318" s="1398">
        <f>IF(ISERROR(VLOOKUP(CONCATENATE($B318,"-",$C318),IN_1A!$B$2:$AA$3000,11,FALSE))=TRUE,"",VLOOKUP(CONCATENATE($B318,"-",$C318),IN_1A!$B$2:$AA$3000,11,FALSE))</f>
        <v>0</v>
      </c>
      <c r="N318" s="1399">
        <f>IF(ISERROR(VLOOKUP(CONCATENATE($B318,"-",$C318),IN_1A!$B$2:$AA$3000,12,FALSE))=TRUE,"",VLOOKUP(CONCATENATE($B318,"-",$C318),IN_1A!$B$2:$AA$3000,12,FALSE))</f>
        <v>0</v>
      </c>
      <c r="O318" s="1398">
        <f>IF(ISERROR(VLOOKUP(CONCATENATE($B318,"-",$C318),IN_1A!$B$2:$AA$3000,13,FALSE))=TRUE,"",VLOOKUP(CONCATENATE($B318,"-",$C318),IN_1A!$B$2:$AA$3000,13,FALSE))</f>
        <v>0</v>
      </c>
      <c r="P318" s="1399">
        <f>IF(ISERROR(VLOOKUP(CONCATENATE($B318,"-",$C318),IN_1A!$B$2:$AA$3000,14,FALSE))=TRUE,"",VLOOKUP(CONCATENATE($B318,"-",$C318),IN_1A!$B$2:$AA$3000,14,FALSE))</f>
        <v>0</v>
      </c>
      <c r="Q318" s="495">
        <f t="shared" si="39"/>
        <v>0</v>
      </c>
      <c r="R318" s="496">
        <f t="shared" si="39"/>
        <v>0</v>
      </c>
      <c r="S318" s="262" t="str">
        <f t="shared" si="43"/>
        <v/>
      </c>
    </row>
    <row r="319" spans="1:19" s="263" customFormat="1" ht="12" customHeight="1" thickBot="1" x14ac:dyDescent="0.3">
      <c r="A319" s="234" t="s">
        <v>785</v>
      </c>
      <c r="B319" s="243" t="s">
        <v>806</v>
      </c>
      <c r="C319" s="233" t="s">
        <v>850</v>
      </c>
      <c r="D319" s="1339" t="str">
        <f t="shared" si="42"/>
        <v/>
      </c>
      <c r="E319" s="1398">
        <f>IF(ISERROR(VLOOKUP(CONCATENATE($B319,"-",$C319),IN_1A!$B$2:$AA$3000,3,FALSE))=TRUE,"",VLOOKUP(CONCATENATE($B319,"-",$C319),IN_1A!$B$2:$AA$3000,3,FALSE))</f>
        <v>0</v>
      </c>
      <c r="F319" s="1399">
        <f>IF(ISERROR(VLOOKUP(CONCATENATE($B319,"-",$C319),IN_1A!$B$2:$AA$3000,4,FALSE))=TRUE,"",VLOOKUP(CONCATENATE($B319,"-",$C319),IN_1A!$B$2:$AA$3000,4,FALSE))</f>
        <v>0</v>
      </c>
      <c r="G319" s="1398">
        <f>IF(ISERROR(VLOOKUP(CONCATENATE($B319,"-",$C319),IN_1A!$B$2:$AA$3000,5,FALSE))=TRUE,"",VLOOKUP(CONCATENATE($B319,"-",$C319),IN_1A!$B$2:$AA$3000,5,FALSE))</f>
        <v>0</v>
      </c>
      <c r="H319" s="1399">
        <f>IF(ISERROR(VLOOKUP(CONCATENATE($B319,"-",$C319),IN_1A!$B$2:$AA$3000,6,FALSE))=TRUE,"",VLOOKUP(CONCATENATE($B319,"-",$C319),IN_1A!$B$2:$AA$3000,6,FALSE))</f>
        <v>0</v>
      </c>
      <c r="I319" s="1398">
        <f>IF(ISERROR(VLOOKUP(CONCATENATE($B319,"-",$C319),IN_1A!$B$2:$AA$3000,7,FALSE))=TRUE,"",VLOOKUP(CONCATENATE($B319,"-",$C319),IN_1A!$B$2:$AA$3000,7,FALSE))</f>
        <v>0</v>
      </c>
      <c r="J319" s="1399">
        <f>IF(ISERROR(VLOOKUP(CONCATENATE($B319,"-",$C319),IN_1A!$B$2:$AA$3000,8,FALSE))=TRUE,"",VLOOKUP(CONCATENATE($B319,"-",$C319),IN_1A!$B$2:$AA$3000,8,FALSE))</f>
        <v>0</v>
      </c>
      <c r="K319" s="1398">
        <f>IF(ISERROR(VLOOKUP(CONCATENATE($B319,"-",$C319),IN_1A!$B$2:$AA$3000,9,FALSE))=TRUE,"",VLOOKUP(CONCATENATE($B319,"-",$C319),IN_1A!$B$2:$AA$3000,9,FALSE))</f>
        <v>0</v>
      </c>
      <c r="L319" s="1399">
        <f>IF(ISERROR(VLOOKUP(CONCATENATE($B319,"-",$C319),IN_1A!$B$2:$AA$3000,10,FALSE))=TRUE,"",VLOOKUP(CONCATENATE($B319,"-",$C319),IN_1A!$B$2:$AA$3000,10,FALSE))</f>
        <v>0</v>
      </c>
      <c r="M319" s="1398">
        <f>IF(ISERROR(VLOOKUP(CONCATENATE($B319,"-",$C319),IN_1A!$B$2:$AA$3000,11,FALSE))=TRUE,"",VLOOKUP(CONCATENATE($B319,"-",$C319),IN_1A!$B$2:$AA$3000,11,FALSE))</f>
        <v>0</v>
      </c>
      <c r="N319" s="1399">
        <f>IF(ISERROR(VLOOKUP(CONCATENATE($B319,"-",$C319),IN_1A!$B$2:$AA$3000,12,FALSE))=TRUE,"",VLOOKUP(CONCATENATE($B319,"-",$C319),IN_1A!$B$2:$AA$3000,12,FALSE))</f>
        <v>0</v>
      </c>
      <c r="O319" s="1398">
        <f>IF(ISERROR(VLOOKUP(CONCATENATE($B319,"-",$C319),IN_1A!$B$2:$AA$3000,13,FALSE))=TRUE,"",VLOOKUP(CONCATENATE($B319,"-",$C319),IN_1A!$B$2:$AA$3000,13,FALSE))</f>
        <v>0</v>
      </c>
      <c r="P319" s="1399">
        <f>IF(ISERROR(VLOOKUP(CONCATENATE($B319,"-",$C319),IN_1A!$B$2:$AA$3000,14,FALSE))=TRUE,"",VLOOKUP(CONCATENATE($B319,"-",$C319),IN_1A!$B$2:$AA$3000,14,FALSE))</f>
        <v>0</v>
      </c>
      <c r="Q319" s="495">
        <f t="shared" si="39"/>
        <v>0</v>
      </c>
      <c r="R319" s="496">
        <f t="shared" si="39"/>
        <v>0</v>
      </c>
      <c r="S319" s="262" t="str">
        <f t="shared" si="43"/>
        <v/>
      </c>
    </row>
    <row r="320" spans="1:19" s="263" customFormat="1" ht="12" customHeight="1" thickBot="1" x14ac:dyDescent="0.3">
      <c r="A320" s="234" t="s">
        <v>787</v>
      </c>
      <c r="B320" s="232" t="s">
        <v>807</v>
      </c>
      <c r="C320" s="235" t="s">
        <v>850</v>
      </c>
      <c r="D320" s="1339" t="str">
        <f t="shared" si="42"/>
        <v/>
      </c>
      <c r="E320" s="1398">
        <f>IF(ISERROR(VLOOKUP(CONCATENATE($B320,"-",$C320),IN_1A!$B$2:$AA$3000,3,FALSE))=TRUE,"",VLOOKUP(CONCATENATE($B320,"-",$C320),IN_1A!$B$2:$AA$3000,3,FALSE))</f>
        <v>0</v>
      </c>
      <c r="F320" s="1399">
        <f>IF(ISERROR(VLOOKUP(CONCATENATE($B320,"-",$C320),IN_1A!$B$2:$AA$3000,4,FALSE))=TRUE,"",VLOOKUP(CONCATENATE($B320,"-",$C320),IN_1A!$B$2:$AA$3000,4,FALSE))</f>
        <v>0</v>
      </c>
      <c r="G320" s="1398">
        <f>IF(ISERROR(VLOOKUP(CONCATENATE($B320,"-",$C320),IN_1A!$B$2:$AA$3000,5,FALSE))=TRUE,"",VLOOKUP(CONCATENATE($B320,"-",$C320),IN_1A!$B$2:$AA$3000,5,FALSE))</f>
        <v>0</v>
      </c>
      <c r="H320" s="1399">
        <f>IF(ISERROR(VLOOKUP(CONCATENATE($B320,"-",$C320),IN_1A!$B$2:$AA$3000,6,FALSE))=TRUE,"",VLOOKUP(CONCATENATE($B320,"-",$C320),IN_1A!$B$2:$AA$3000,6,FALSE))</f>
        <v>0</v>
      </c>
      <c r="I320" s="1398">
        <f>IF(ISERROR(VLOOKUP(CONCATENATE($B320,"-",$C320),IN_1A!$B$2:$AA$3000,7,FALSE))=TRUE,"",VLOOKUP(CONCATENATE($B320,"-",$C320),IN_1A!$B$2:$AA$3000,7,FALSE))</f>
        <v>0</v>
      </c>
      <c r="J320" s="1399">
        <f>IF(ISERROR(VLOOKUP(CONCATENATE($B320,"-",$C320),IN_1A!$B$2:$AA$3000,8,FALSE))=TRUE,"",VLOOKUP(CONCATENATE($B320,"-",$C320),IN_1A!$B$2:$AA$3000,8,FALSE))</f>
        <v>0</v>
      </c>
      <c r="K320" s="1398">
        <f>IF(ISERROR(VLOOKUP(CONCATENATE($B320,"-",$C320),IN_1A!$B$2:$AA$3000,9,FALSE))=TRUE,"",VLOOKUP(CONCATENATE($B320,"-",$C320),IN_1A!$B$2:$AA$3000,9,FALSE))</f>
        <v>0</v>
      </c>
      <c r="L320" s="1399">
        <f>IF(ISERROR(VLOOKUP(CONCATENATE($B320,"-",$C320),IN_1A!$B$2:$AA$3000,10,FALSE))=TRUE,"",VLOOKUP(CONCATENATE($B320,"-",$C320),IN_1A!$B$2:$AA$3000,10,FALSE))</f>
        <v>0</v>
      </c>
      <c r="M320" s="1398">
        <f>IF(ISERROR(VLOOKUP(CONCATENATE($B320,"-",$C320),IN_1A!$B$2:$AA$3000,11,FALSE))=TRUE,"",VLOOKUP(CONCATENATE($B320,"-",$C320),IN_1A!$B$2:$AA$3000,11,FALSE))</f>
        <v>0</v>
      </c>
      <c r="N320" s="1399">
        <f>IF(ISERROR(VLOOKUP(CONCATENATE($B320,"-",$C320),IN_1A!$B$2:$AA$3000,12,FALSE))=TRUE,"",VLOOKUP(CONCATENATE($B320,"-",$C320),IN_1A!$B$2:$AA$3000,12,FALSE))</f>
        <v>0</v>
      </c>
      <c r="O320" s="1398">
        <f>IF(ISERROR(VLOOKUP(CONCATENATE($B320,"-",$C320),IN_1A!$B$2:$AA$3000,13,FALSE))=TRUE,"",VLOOKUP(CONCATENATE($B320,"-",$C320),IN_1A!$B$2:$AA$3000,13,FALSE))</f>
        <v>0</v>
      </c>
      <c r="P320" s="1399">
        <f>IF(ISERROR(VLOOKUP(CONCATENATE($B320,"-",$C320),IN_1A!$B$2:$AA$3000,14,FALSE))=TRUE,"",VLOOKUP(CONCATENATE($B320,"-",$C320),IN_1A!$B$2:$AA$3000,14,FALSE))</f>
        <v>0</v>
      </c>
      <c r="Q320" s="495">
        <f t="shared" si="39"/>
        <v>0</v>
      </c>
      <c r="R320" s="496">
        <f t="shared" si="39"/>
        <v>0</v>
      </c>
      <c r="S320" s="262" t="str">
        <f t="shared" si="43"/>
        <v/>
      </c>
    </row>
    <row r="321" spans="1:19" s="263" customFormat="1" ht="12" customHeight="1" thickBot="1" x14ac:dyDescent="0.3">
      <c r="A321" s="234" t="s">
        <v>789</v>
      </c>
      <c r="B321" s="232" t="s">
        <v>808</v>
      </c>
      <c r="C321" s="235" t="s">
        <v>850</v>
      </c>
      <c r="D321" s="1339" t="str">
        <f t="shared" si="42"/>
        <v/>
      </c>
      <c r="E321" s="1398">
        <f>IF(ISERROR(VLOOKUP(CONCATENATE($B321,"-",$C321),IN_1A!$B$2:$AA$3000,3,FALSE))=TRUE,"",VLOOKUP(CONCATENATE($B321,"-",$C321),IN_1A!$B$2:$AA$3000,3,FALSE))</f>
        <v>0</v>
      </c>
      <c r="F321" s="1399">
        <f>IF(ISERROR(VLOOKUP(CONCATENATE($B321,"-",$C321),IN_1A!$B$2:$AA$3000,4,FALSE))=TRUE,"",VLOOKUP(CONCATENATE($B321,"-",$C321),IN_1A!$B$2:$AA$3000,4,FALSE))</f>
        <v>0</v>
      </c>
      <c r="G321" s="1398">
        <f>IF(ISERROR(VLOOKUP(CONCATENATE($B321,"-",$C321),IN_1A!$B$2:$AA$3000,5,FALSE))=TRUE,"",VLOOKUP(CONCATENATE($B321,"-",$C321),IN_1A!$B$2:$AA$3000,5,FALSE))</f>
        <v>0</v>
      </c>
      <c r="H321" s="1399">
        <f>IF(ISERROR(VLOOKUP(CONCATENATE($B321,"-",$C321),IN_1A!$B$2:$AA$3000,6,FALSE))=TRUE,"",VLOOKUP(CONCATENATE($B321,"-",$C321),IN_1A!$B$2:$AA$3000,6,FALSE))</f>
        <v>0</v>
      </c>
      <c r="I321" s="1398">
        <f>IF(ISERROR(VLOOKUP(CONCATENATE($B321,"-",$C321),IN_1A!$B$2:$AA$3000,7,FALSE))=TRUE,"",VLOOKUP(CONCATENATE($B321,"-",$C321),IN_1A!$B$2:$AA$3000,7,FALSE))</f>
        <v>0</v>
      </c>
      <c r="J321" s="1399">
        <f>IF(ISERROR(VLOOKUP(CONCATENATE($B321,"-",$C321),IN_1A!$B$2:$AA$3000,8,FALSE))=TRUE,"",VLOOKUP(CONCATENATE($B321,"-",$C321),IN_1A!$B$2:$AA$3000,8,FALSE))</f>
        <v>0</v>
      </c>
      <c r="K321" s="1398">
        <f>IF(ISERROR(VLOOKUP(CONCATENATE($B321,"-",$C321),IN_1A!$B$2:$AA$3000,9,FALSE))=TRUE,"",VLOOKUP(CONCATENATE($B321,"-",$C321),IN_1A!$B$2:$AA$3000,9,FALSE))</f>
        <v>0</v>
      </c>
      <c r="L321" s="1399">
        <f>IF(ISERROR(VLOOKUP(CONCATENATE($B321,"-",$C321),IN_1A!$B$2:$AA$3000,10,FALSE))=TRUE,"",VLOOKUP(CONCATENATE($B321,"-",$C321),IN_1A!$B$2:$AA$3000,10,FALSE))</f>
        <v>0</v>
      </c>
      <c r="M321" s="1398">
        <f>IF(ISERROR(VLOOKUP(CONCATENATE($B321,"-",$C321),IN_1A!$B$2:$AA$3000,11,FALSE))=TRUE,"",VLOOKUP(CONCATENATE($B321,"-",$C321),IN_1A!$B$2:$AA$3000,11,FALSE))</f>
        <v>0</v>
      </c>
      <c r="N321" s="1399">
        <f>IF(ISERROR(VLOOKUP(CONCATENATE($B321,"-",$C321),IN_1A!$B$2:$AA$3000,12,FALSE))=TRUE,"",VLOOKUP(CONCATENATE($B321,"-",$C321),IN_1A!$B$2:$AA$3000,12,FALSE))</f>
        <v>0</v>
      </c>
      <c r="O321" s="1398">
        <f>IF(ISERROR(VLOOKUP(CONCATENATE($B321,"-",$C321),IN_1A!$B$2:$AA$3000,13,FALSE))=TRUE,"",VLOOKUP(CONCATENATE($B321,"-",$C321),IN_1A!$B$2:$AA$3000,13,FALSE))</f>
        <v>0</v>
      </c>
      <c r="P321" s="1399">
        <f>IF(ISERROR(VLOOKUP(CONCATENATE($B321,"-",$C321),IN_1A!$B$2:$AA$3000,14,FALSE))=TRUE,"",VLOOKUP(CONCATENATE($B321,"-",$C321),IN_1A!$B$2:$AA$3000,14,FALSE))</f>
        <v>0</v>
      </c>
      <c r="Q321" s="495">
        <f t="shared" si="39"/>
        <v>0</v>
      </c>
      <c r="R321" s="496">
        <f t="shared" si="39"/>
        <v>0</v>
      </c>
      <c r="S321" s="262" t="str">
        <f t="shared" si="43"/>
        <v/>
      </c>
    </row>
    <row r="322" spans="1:19" s="264" customFormat="1" ht="10.75" thickBot="1" x14ac:dyDescent="0.3">
      <c r="A322" s="234" t="s">
        <v>791</v>
      </c>
      <c r="B322" s="232" t="s">
        <v>809</v>
      </c>
      <c r="C322" s="235" t="s">
        <v>850</v>
      </c>
      <c r="D322" s="1339" t="str">
        <f t="shared" si="42"/>
        <v/>
      </c>
      <c r="E322" s="1398">
        <f>IF(ISERROR(VLOOKUP(CONCATENATE($B322,"-",$C322),IN_1A!$B$2:$AA$3000,3,FALSE))=TRUE,"",VLOOKUP(CONCATENATE($B322,"-",$C322),IN_1A!$B$2:$AA$3000,3,FALSE))</f>
        <v>0</v>
      </c>
      <c r="F322" s="1399">
        <f>IF(ISERROR(VLOOKUP(CONCATENATE($B322,"-",$C322),IN_1A!$B$2:$AA$3000,4,FALSE))=TRUE,"",VLOOKUP(CONCATENATE($B322,"-",$C322),IN_1A!$B$2:$AA$3000,4,FALSE))</f>
        <v>0</v>
      </c>
      <c r="G322" s="1398">
        <f>IF(ISERROR(VLOOKUP(CONCATENATE($B322,"-",$C322),IN_1A!$B$2:$AA$3000,5,FALSE))=TRUE,"",VLOOKUP(CONCATENATE($B322,"-",$C322),IN_1A!$B$2:$AA$3000,5,FALSE))</f>
        <v>0</v>
      </c>
      <c r="H322" s="1399">
        <f>IF(ISERROR(VLOOKUP(CONCATENATE($B322,"-",$C322),IN_1A!$B$2:$AA$3000,6,FALSE))=TRUE,"",VLOOKUP(CONCATENATE($B322,"-",$C322),IN_1A!$B$2:$AA$3000,6,FALSE))</f>
        <v>0</v>
      </c>
      <c r="I322" s="1398">
        <f>IF(ISERROR(VLOOKUP(CONCATENATE($B322,"-",$C322),IN_1A!$B$2:$AA$3000,7,FALSE))=TRUE,"",VLOOKUP(CONCATENATE($B322,"-",$C322),IN_1A!$B$2:$AA$3000,7,FALSE))</f>
        <v>0</v>
      </c>
      <c r="J322" s="1399">
        <f>IF(ISERROR(VLOOKUP(CONCATENATE($B322,"-",$C322),IN_1A!$B$2:$AA$3000,8,FALSE))=TRUE,"",VLOOKUP(CONCATENATE($B322,"-",$C322),IN_1A!$B$2:$AA$3000,8,FALSE))</f>
        <v>0</v>
      </c>
      <c r="K322" s="1398">
        <f>IF(ISERROR(VLOOKUP(CONCATENATE($B322,"-",$C322),IN_1A!$B$2:$AA$3000,9,FALSE))=TRUE,"",VLOOKUP(CONCATENATE($B322,"-",$C322),IN_1A!$B$2:$AA$3000,9,FALSE))</f>
        <v>0</v>
      </c>
      <c r="L322" s="1399">
        <f>IF(ISERROR(VLOOKUP(CONCATENATE($B322,"-",$C322),IN_1A!$B$2:$AA$3000,10,FALSE))=TRUE,"",VLOOKUP(CONCATENATE($B322,"-",$C322),IN_1A!$B$2:$AA$3000,10,FALSE))</f>
        <v>0</v>
      </c>
      <c r="M322" s="1398">
        <f>IF(ISERROR(VLOOKUP(CONCATENATE($B322,"-",$C322),IN_1A!$B$2:$AA$3000,11,FALSE))=TRUE,"",VLOOKUP(CONCATENATE($B322,"-",$C322),IN_1A!$B$2:$AA$3000,11,FALSE))</f>
        <v>0</v>
      </c>
      <c r="N322" s="1399">
        <f>IF(ISERROR(VLOOKUP(CONCATENATE($B322,"-",$C322),IN_1A!$B$2:$AA$3000,12,FALSE))=TRUE,"",VLOOKUP(CONCATENATE($B322,"-",$C322),IN_1A!$B$2:$AA$3000,12,FALSE))</f>
        <v>0</v>
      </c>
      <c r="O322" s="1398">
        <f>IF(ISERROR(VLOOKUP(CONCATENATE($B322,"-",$C322),IN_1A!$B$2:$AA$3000,13,FALSE))=TRUE,"",VLOOKUP(CONCATENATE($B322,"-",$C322),IN_1A!$B$2:$AA$3000,13,FALSE))</f>
        <v>0</v>
      </c>
      <c r="P322" s="1399">
        <f>IF(ISERROR(VLOOKUP(CONCATENATE($B322,"-",$C322),IN_1A!$B$2:$AA$3000,14,FALSE))=TRUE,"",VLOOKUP(CONCATENATE($B322,"-",$C322),IN_1A!$B$2:$AA$3000,14,FALSE))</f>
        <v>0</v>
      </c>
      <c r="Q322" s="495">
        <f t="shared" si="39"/>
        <v>0</v>
      </c>
      <c r="R322" s="496">
        <f t="shared" si="39"/>
        <v>0</v>
      </c>
      <c r="S322" s="262" t="str">
        <f t="shared" si="43"/>
        <v/>
      </c>
    </row>
    <row r="323" spans="1:19" s="263" customFormat="1" ht="12" customHeight="1" thickBot="1" x14ac:dyDescent="0.3">
      <c r="A323" s="234" t="s">
        <v>793</v>
      </c>
      <c r="B323" s="232" t="s">
        <v>810</v>
      </c>
      <c r="C323" s="235" t="s">
        <v>850</v>
      </c>
      <c r="D323" s="1339" t="str">
        <f t="shared" si="42"/>
        <v/>
      </c>
      <c r="E323" s="1398">
        <f>IF(ISERROR(VLOOKUP(CONCATENATE($B323,"-",$C323),IN_1A!$B$2:$AA$3000,3,FALSE))=TRUE,"",VLOOKUP(CONCATENATE($B323,"-",$C323),IN_1A!$B$2:$AA$3000,3,FALSE))</f>
        <v>0</v>
      </c>
      <c r="F323" s="1399">
        <f>IF(ISERROR(VLOOKUP(CONCATENATE($B323,"-",$C323),IN_1A!$B$2:$AA$3000,4,FALSE))=TRUE,"",VLOOKUP(CONCATENATE($B323,"-",$C323),IN_1A!$B$2:$AA$3000,4,FALSE))</f>
        <v>0</v>
      </c>
      <c r="G323" s="1398">
        <f>IF(ISERROR(VLOOKUP(CONCATENATE($B323,"-",$C323),IN_1A!$B$2:$AA$3000,5,FALSE))=TRUE,"",VLOOKUP(CONCATENATE($B323,"-",$C323),IN_1A!$B$2:$AA$3000,5,FALSE))</f>
        <v>0</v>
      </c>
      <c r="H323" s="1399">
        <f>IF(ISERROR(VLOOKUP(CONCATENATE($B323,"-",$C323),IN_1A!$B$2:$AA$3000,6,FALSE))=TRUE,"",VLOOKUP(CONCATENATE($B323,"-",$C323),IN_1A!$B$2:$AA$3000,6,FALSE))</f>
        <v>0</v>
      </c>
      <c r="I323" s="1398">
        <f>IF(ISERROR(VLOOKUP(CONCATENATE($B323,"-",$C323),IN_1A!$B$2:$AA$3000,7,FALSE))=TRUE,"",VLOOKUP(CONCATENATE($B323,"-",$C323),IN_1A!$B$2:$AA$3000,7,FALSE))</f>
        <v>0</v>
      </c>
      <c r="J323" s="1399">
        <f>IF(ISERROR(VLOOKUP(CONCATENATE($B323,"-",$C323),IN_1A!$B$2:$AA$3000,8,FALSE))=TRUE,"",VLOOKUP(CONCATENATE($B323,"-",$C323),IN_1A!$B$2:$AA$3000,8,FALSE))</f>
        <v>0</v>
      </c>
      <c r="K323" s="1398">
        <f>IF(ISERROR(VLOOKUP(CONCATENATE($B323,"-",$C323),IN_1A!$B$2:$AA$3000,9,FALSE))=TRUE,"",VLOOKUP(CONCATENATE($B323,"-",$C323),IN_1A!$B$2:$AA$3000,9,FALSE))</f>
        <v>0</v>
      </c>
      <c r="L323" s="1399">
        <f>IF(ISERROR(VLOOKUP(CONCATENATE($B323,"-",$C323),IN_1A!$B$2:$AA$3000,10,FALSE))=TRUE,"",VLOOKUP(CONCATENATE($B323,"-",$C323),IN_1A!$B$2:$AA$3000,10,FALSE))</f>
        <v>0</v>
      </c>
      <c r="M323" s="1398">
        <f>IF(ISERROR(VLOOKUP(CONCATENATE($B323,"-",$C323),IN_1A!$B$2:$AA$3000,11,FALSE))=TRUE,"",VLOOKUP(CONCATENATE($B323,"-",$C323),IN_1A!$B$2:$AA$3000,11,FALSE))</f>
        <v>0</v>
      </c>
      <c r="N323" s="1399">
        <f>IF(ISERROR(VLOOKUP(CONCATENATE($B323,"-",$C323),IN_1A!$B$2:$AA$3000,12,FALSE))=TRUE,"",VLOOKUP(CONCATENATE($B323,"-",$C323),IN_1A!$B$2:$AA$3000,12,FALSE))</f>
        <v>0</v>
      </c>
      <c r="O323" s="1398">
        <f>IF(ISERROR(VLOOKUP(CONCATENATE($B323,"-",$C323),IN_1A!$B$2:$AA$3000,13,FALSE))=TRUE,"",VLOOKUP(CONCATENATE($B323,"-",$C323),IN_1A!$B$2:$AA$3000,13,FALSE))</f>
        <v>0</v>
      </c>
      <c r="P323" s="1399">
        <f>IF(ISERROR(VLOOKUP(CONCATENATE($B323,"-",$C323),IN_1A!$B$2:$AA$3000,14,FALSE))=TRUE,"",VLOOKUP(CONCATENATE($B323,"-",$C323),IN_1A!$B$2:$AA$3000,14,FALSE))</f>
        <v>0</v>
      </c>
      <c r="Q323" s="495">
        <f t="shared" si="39"/>
        <v>0</v>
      </c>
      <c r="R323" s="496">
        <f t="shared" si="39"/>
        <v>0</v>
      </c>
      <c r="S323" s="262" t="str">
        <f t="shared" si="43"/>
        <v/>
      </c>
    </row>
    <row r="324" spans="1:19" s="263" customFormat="1" ht="12" customHeight="1" thickBot="1" x14ac:dyDescent="0.3">
      <c r="A324" s="234" t="s">
        <v>795</v>
      </c>
      <c r="B324" s="232" t="s">
        <v>811</v>
      </c>
      <c r="C324" s="235" t="s">
        <v>850</v>
      </c>
      <c r="D324" s="1339" t="str">
        <f t="shared" si="42"/>
        <v/>
      </c>
      <c r="E324" s="1398">
        <f>IF(ISERROR(VLOOKUP(CONCATENATE($B324,"-",$C324),IN_1A!$B$2:$AA$3000,3,FALSE))=TRUE,"",VLOOKUP(CONCATENATE($B324,"-",$C324),IN_1A!$B$2:$AA$3000,3,FALSE))</f>
        <v>0</v>
      </c>
      <c r="F324" s="1399">
        <f>IF(ISERROR(VLOOKUP(CONCATENATE($B324,"-",$C324),IN_1A!$B$2:$AA$3000,4,FALSE))=TRUE,"",VLOOKUP(CONCATENATE($B324,"-",$C324),IN_1A!$B$2:$AA$3000,4,FALSE))</f>
        <v>0</v>
      </c>
      <c r="G324" s="1398">
        <f>IF(ISERROR(VLOOKUP(CONCATENATE($B324,"-",$C324),IN_1A!$B$2:$AA$3000,5,FALSE))=TRUE,"",VLOOKUP(CONCATENATE($B324,"-",$C324),IN_1A!$B$2:$AA$3000,5,FALSE))</f>
        <v>0</v>
      </c>
      <c r="H324" s="1399">
        <f>IF(ISERROR(VLOOKUP(CONCATENATE($B324,"-",$C324),IN_1A!$B$2:$AA$3000,6,FALSE))=TRUE,"",VLOOKUP(CONCATENATE($B324,"-",$C324),IN_1A!$B$2:$AA$3000,6,FALSE))</f>
        <v>0</v>
      </c>
      <c r="I324" s="1398">
        <f>IF(ISERROR(VLOOKUP(CONCATENATE($B324,"-",$C324),IN_1A!$B$2:$AA$3000,7,FALSE))=TRUE,"",VLOOKUP(CONCATENATE($B324,"-",$C324),IN_1A!$B$2:$AA$3000,7,FALSE))</f>
        <v>0</v>
      </c>
      <c r="J324" s="1399">
        <f>IF(ISERROR(VLOOKUP(CONCATENATE($B324,"-",$C324),IN_1A!$B$2:$AA$3000,8,FALSE))=TRUE,"",VLOOKUP(CONCATENATE($B324,"-",$C324),IN_1A!$B$2:$AA$3000,8,FALSE))</f>
        <v>0</v>
      </c>
      <c r="K324" s="1398">
        <f>IF(ISERROR(VLOOKUP(CONCATENATE($B324,"-",$C324),IN_1A!$B$2:$AA$3000,9,FALSE))=TRUE,"",VLOOKUP(CONCATENATE($B324,"-",$C324),IN_1A!$B$2:$AA$3000,9,FALSE))</f>
        <v>0</v>
      </c>
      <c r="L324" s="1399">
        <f>IF(ISERROR(VLOOKUP(CONCATENATE($B324,"-",$C324),IN_1A!$B$2:$AA$3000,10,FALSE))=TRUE,"",VLOOKUP(CONCATENATE($B324,"-",$C324),IN_1A!$B$2:$AA$3000,10,FALSE))</f>
        <v>0</v>
      </c>
      <c r="M324" s="1398">
        <f>IF(ISERROR(VLOOKUP(CONCATENATE($B324,"-",$C324),IN_1A!$B$2:$AA$3000,11,FALSE))=TRUE,"",VLOOKUP(CONCATENATE($B324,"-",$C324),IN_1A!$B$2:$AA$3000,11,FALSE))</f>
        <v>0</v>
      </c>
      <c r="N324" s="1399">
        <f>IF(ISERROR(VLOOKUP(CONCATENATE($B324,"-",$C324),IN_1A!$B$2:$AA$3000,12,FALSE))=TRUE,"",VLOOKUP(CONCATENATE($B324,"-",$C324),IN_1A!$B$2:$AA$3000,12,FALSE))</f>
        <v>0</v>
      </c>
      <c r="O324" s="1398">
        <f>IF(ISERROR(VLOOKUP(CONCATENATE($B324,"-",$C324),IN_1A!$B$2:$AA$3000,13,FALSE))=TRUE,"",VLOOKUP(CONCATENATE($B324,"-",$C324),IN_1A!$B$2:$AA$3000,13,FALSE))</f>
        <v>0</v>
      </c>
      <c r="P324" s="1399">
        <f>IF(ISERROR(VLOOKUP(CONCATENATE($B324,"-",$C324),IN_1A!$B$2:$AA$3000,14,FALSE))=TRUE,"",VLOOKUP(CONCATENATE($B324,"-",$C324),IN_1A!$B$2:$AA$3000,14,FALSE))</f>
        <v>0</v>
      </c>
      <c r="Q324" s="495">
        <f t="shared" si="39"/>
        <v>0</v>
      </c>
      <c r="R324" s="496">
        <f t="shared" si="39"/>
        <v>0</v>
      </c>
      <c r="S324" s="262" t="str">
        <f t="shared" si="43"/>
        <v/>
      </c>
    </row>
    <row r="325" spans="1:19" s="263" customFormat="1" ht="12" customHeight="1" thickBot="1" x14ac:dyDescent="0.3">
      <c r="A325" s="234" t="s">
        <v>797</v>
      </c>
      <c r="B325" s="232" t="s">
        <v>812</v>
      </c>
      <c r="C325" s="235" t="s">
        <v>850</v>
      </c>
      <c r="D325" s="1339" t="str">
        <f t="shared" si="42"/>
        <v/>
      </c>
      <c r="E325" s="1398">
        <f>IF(ISERROR(VLOOKUP(CONCATENATE($B325,"-",$C325),IN_1A!$B$2:$AA$3000,3,FALSE))=TRUE,"",VLOOKUP(CONCATENATE($B325,"-",$C325),IN_1A!$B$2:$AA$3000,3,FALSE))</f>
        <v>0</v>
      </c>
      <c r="F325" s="1399">
        <f>IF(ISERROR(VLOOKUP(CONCATENATE($B325,"-",$C325),IN_1A!$B$2:$AA$3000,4,FALSE))=TRUE,"",VLOOKUP(CONCATENATE($B325,"-",$C325),IN_1A!$B$2:$AA$3000,4,FALSE))</f>
        <v>0</v>
      </c>
      <c r="G325" s="1398">
        <f>IF(ISERROR(VLOOKUP(CONCATENATE($B325,"-",$C325),IN_1A!$B$2:$AA$3000,5,FALSE))=TRUE,"",VLOOKUP(CONCATENATE($B325,"-",$C325),IN_1A!$B$2:$AA$3000,5,FALSE))</f>
        <v>0</v>
      </c>
      <c r="H325" s="1399">
        <f>IF(ISERROR(VLOOKUP(CONCATENATE($B325,"-",$C325),IN_1A!$B$2:$AA$3000,6,FALSE))=TRUE,"",VLOOKUP(CONCATENATE($B325,"-",$C325),IN_1A!$B$2:$AA$3000,6,FALSE))</f>
        <v>0</v>
      </c>
      <c r="I325" s="1398">
        <f>IF(ISERROR(VLOOKUP(CONCATENATE($B325,"-",$C325),IN_1A!$B$2:$AA$3000,7,FALSE))=TRUE,"",VLOOKUP(CONCATENATE($B325,"-",$C325),IN_1A!$B$2:$AA$3000,7,FALSE))</f>
        <v>0</v>
      </c>
      <c r="J325" s="1399">
        <f>IF(ISERROR(VLOOKUP(CONCATENATE($B325,"-",$C325),IN_1A!$B$2:$AA$3000,8,FALSE))=TRUE,"",VLOOKUP(CONCATENATE($B325,"-",$C325),IN_1A!$B$2:$AA$3000,8,FALSE))</f>
        <v>0</v>
      </c>
      <c r="K325" s="1398">
        <f>IF(ISERROR(VLOOKUP(CONCATENATE($B325,"-",$C325),IN_1A!$B$2:$AA$3000,9,FALSE))=TRUE,"",VLOOKUP(CONCATENATE($B325,"-",$C325),IN_1A!$B$2:$AA$3000,9,FALSE))</f>
        <v>0</v>
      </c>
      <c r="L325" s="1399">
        <f>IF(ISERROR(VLOOKUP(CONCATENATE($B325,"-",$C325),IN_1A!$B$2:$AA$3000,10,FALSE))=TRUE,"",VLOOKUP(CONCATENATE($B325,"-",$C325),IN_1A!$B$2:$AA$3000,10,FALSE))</f>
        <v>0</v>
      </c>
      <c r="M325" s="1398">
        <f>IF(ISERROR(VLOOKUP(CONCATENATE($B325,"-",$C325),IN_1A!$B$2:$AA$3000,11,FALSE))=TRUE,"",VLOOKUP(CONCATENATE($B325,"-",$C325),IN_1A!$B$2:$AA$3000,11,FALSE))</f>
        <v>0</v>
      </c>
      <c r="N325" s="1399">
        <f>IF(ISERROR(VLOOKUP(CONCATENATE($B325,"-",$C325),IN_1A!$B$2:$AA$3000,12,FALSE))=TRUE,"",VLOOKUP(CONCATENATE($B325,"-",$C325),IN_1A!$B$2:$AA$3000,12,FALSE))</f>
        <v>0</v>
      </c>
      <c r="O325" s="1398">
        <f>IF(ISERROR(VLOOKUP(CONCATENATE($B325,"-",$C325),IN_1A!$B$2:$AA$3000,13,FALSE))=TRUE,"",VLOOKUP(CONCATENATE($B325,"-",$C325),IN_1A!$B$2:$AA$3000,13,FALSE))</f>
        <v>0</v>
      </c>
      <c r="P325" s="1399">
        <f>IF(ISERROR(VLOOKUP(CONCATENATE($B325,"-",$C325),IN_1A!$B$2:$AA$3000,14,FALSE))=TRUE,"",VLOOKUP(CONCATENATE($B325,"-",$C325),IN_1A!$B$2:$AA$3000,14,FALSE))</f>
        <v>0</v>
      </c>
      <c r="Q325" s="495">
        <f t="shared" si="39"/>
        <v>0</v>
      </c>
      <c r="R325" s="496">
        <f t="shared" si="39"/>
        <v>0</v>
      </c>
      <c r="S325" s="262" t="str">
        <f t="shared" si="43"/>
        <v/>
      </c>
    </row>
    <row r="326" spans="1:19" s="263" customFormat="1" ht="12" customHeight="1" thickBot="1" x14ac:dyDescent="0.3">
      <c r="A326" s="236" t="s">
        <v>799</v>
      </c>
      <c r="B326" s="237" t="s">
        <v>813</v>
      </c>
      <c r="C326" s="238" t="s">
        <v>850</v>
      </c>
      <c r="D326" s="1336" t="str">
        <f t="shared" si="42"/>
        <v/>
      </c>
      <c r="E326" s="1400">
        <f>IF(ISERROR(VLOOKUP(CONCATENATE($B326,"-",$C326),IN_1A!$B$2:$AA$3000,3,FALSE))=TRUE,"",VLOOKUP(CONCATENATE($B326,"-",$C326),IN_1A!$B$2:$AA$3000,3,FALSE))</f>
        <v>0</v>
      </c>
      <c r="F326" s="1401">
        <f>IF(ISERROR(VLOOKUP(CONCATENATE($B326,"-",$C326),IN_1A!$B$2:$AA$3000,4,FALSE))=TRUE,"",VLOOKUP(CONCATENATE($B326,"-",$C326),IN_1A!$B$2:$AA$3000,4,FALSE))</f>
        <v>0</v>
      </c>
      <c r="G326" s="1400">
        <f>IF(ISERROR(VLOOKUP(CONCATENATE($B326,"-",$C326),IN_1A!$B$2:$AA$3000,5,FALSE))=TRUE,"",VLOOKUP(CONCATENATE($B326,"-",$C326),IN_1A!$B$2:$AA$3000,5,FALSE))</f>
        <v>0</v>
      </c>
      <c r="H326" s="1401">
        <f>IF(ISERROR(VLOOKUP(CONCATENATE($B326,"-",$C326),IN_1A!$B$2:$AA$3000,6,FALSE))=TRUE,"",VLOOKUP(CONCATENATE($B326,"-",$C326),IN_1A!$B$2:$AA$3000,6,FALSE))</f>
        <v>0</v>
      </c>
      <c r="I326" s="1400">
        <f>IF(ISERROR(VLOOKUP(CONCATENATE($B326,"-",$C326),IN_1A!$B$2:$AA$3000,7,FALSE))=TRUE,"",VLOOKUP(CONCATENATE($B326,"-",$C326),IN_1A!$B$2:$AA$3000,7,FALSE))</f>
        <v>0</v>
      </c>
      <c r="J326" s="1401">
        <f>IF(ISERROR(VLOOKUP(CONCATENATE($B326,"-",$C326),IN_1A!$B$2:$AA$3000,8,FALSE))=TRUE,"",VLOOKUP(CONCATENATE($B326,"-",$C326),IN_1A!$B$2:$AA$3000,8,FALSE))</f>
        <v>0</v>
      </c>
      <c r="K326" s="1400">
        <f>IF(ISERROR(VLOOKUP(CONCATENATE($B326,"-",$C326),IN_1A!$B$2:$AA$3000,9,FALSE))=TRUE,"",VLOOKUP(CONCATENATE($B326,"-",$C326),IN_1A!$B$2:$AA$3000,9,FALSE))</f>
        <v>0</v>
      </c>
      <c r="L326" s="1401">
        <f>IF(ISERROR(VLOOKUP(CONCATENATE($B326,"-",$C326),IN_1A!$B$2:$AA$3000,10,FALSE))=TRUE,"",VLOOKUP(CONCATENATE($B326,"-",$C326),IN_1A!$B$2:$AA$3000,10,FALSE))</f>
        <v>0</v>
      </c>
      <c r="M326" s="1400">
        <f>IF(ISERROR(VLOOKUP(CONCATENATE($B326,"-",$C326),IN_1A!$B$2:$AA$3000,11,FALSE))=TRUE,"",VLOOKUP(CONCATENATE($B326,"-",$C326),IN_1A!$B$2:$AA$3000,11,FALSE))</f>
        <v>0</v>
      </c>
      <c r="N326" s="1401">
        <f>IF(ISERROR(VLOOKUP(CONCATENATE($B326,"-",$C326),IN_1A!$B$2:$AA$3000,12,FALSE))=TRUE,"",VLOOKUP(CONCATENATE($B326,"-",$C326),IN_1A!$B$2:$AA$3000,12,FALSE))</f>
        <v>0</v>
      </c>
      <c r="O326" s="1400">
        <f>IF(ISERROR(VLOOKUP(CONCATENATE($B326,"-",$C326),IN_1A!$B$2:$AA$3000,13,FALSE))=TRUE,"",VLOOKUP(CONCATENATE($B326,"-",$C326),IN_1A!$B$2:$AA$3000,13,FALSE))</f>
        <v>0</v>
      </c>
      <c r="P326" s="1401">
        <f>IF(ISERROR(VLOOKUP(CONCATENATE($B326,"-",$C326),IN_1A!$B$2:$AA$3000,14,FALSE))=TRUE,"",VLOOKUP(CONCATENATE($B326,"-",$C326),IN_1A!$B$2:$AA$3000,14,FALSE))</f>
        <v>0</v>
      </c>
      <c r="Q326" s="497">
        <f t="shared" si="39"/>
        <v>0</v>
      </c>
      <c r="R326" s="498">
        <f t="shared" si="39"/>
        <v>0</v>
      </c>
      <c r="S326" s="262" t="str">
        <f t="shared" si="43"/>
        <v/>
      </c>
    </row>
    <row r="327" spans="1:19" s="2508" customFormat="1" ht="12" customHeight="1" thickBot="1" x14ac:dyDescent="0.3">
      <c r="A327" s="2503" t="s">
        <v>814</v>
      </c>
      <c r="B327" s="2496"/>
      <c r="C327" s="2497"/>
      <c r="D327" s="2458"/>
      <c r="E327" s="2221"/>
      <c r="F327" s="499"/>
      <c r="G327" s="499"/>
      <c r="H327" s="499"/>
      <c r="I327" s="499"/>
      <c r="J327" s="499"/>
      <c r="K327" s="499"/>
      <c r="L327" s="499"/>
      <c r="M327" s="499"/>
      <c r="N327" s="499"/>
      <c r="O327" s="499"/>
      <c r="P327" s="499"/>
      <c r="Q327" s="499"/>
      <c r="R327" s="500"/>
      <c r="S327" s="2506" t="str">
        <f t="shared" si="43"/>
        <v/>
      </c>
    </row>
    <row r="328" spans="1:19" s="2508" customFormat="1" ht="12" customHeight="1" thickBot="1" x14ac:dyDescent="0.3">
      <c r="A328" s="2492" t="s">
        <v>755</v>
      </c>
      <c r="B328" s="2496"/>
      <c r="C328" s="2497"/>
      <c r="D328" s="2462"/>
      <c r="E328" s="2221"/>
      <c r="F328" s="499"/>
      <c r="G328" s="499"/>
      <c r="H328" s="499"/>
      <c r="I328" s="499"/>
      <c r="J328" s="499"/>
      <c r="K328" s="499"/>
      <c r="L328" s="499"/>
      <c r="M328" s="499"/>
      <c r="N328" s="499"/>
      <c r="O328" s="499"/>
      <c r="P328" s="499"/>
      <c r="Q328" s="499"/>
      <c r="R328" s="500"/>
      <c r="S328" s="2506" t="str">
        <f t="shared" si="43"/>
        <v/>
      </c>
    </row>
    <row r="329" spans="1:19" s="264" customFormat="1" ht="10.75" thickBot="1" x14ac:dyDescent="0.3">
      <c r="A329" s="231" t="s">
        <v>815</v>
      </c>
      <c r="B329" s="239" t="s">
        <v>816</v>
      </c>
      <c r="C329" s="240" t="s">
        <v>850</v>
      </c>
      <c r="D329" s="1338" t="str">
        <f t="shared" ref="D329:D337" si="44">CONCATENATE(D$287)</f>
        <v/>
      </c>
      <c r="E329" s="1396">
        <f>IF(ISERROR(VLOOKUP(CONCATENATE($B329,"-",$C329),IN_1A!$B$2:$AA$3000,3,FALSE))=TRUE,"",VLOOKUP(CONCATENATE($B329,"-",$C329),IN_1A!$B$2:$AA$3000,3,FALSE))</f>
        <v>0</v>
      </c>
      <c r="F329" s="1397">
        <f>IF(ISERROR(VLOOKUP(CONCATENATE($B329,"-",$C329),IN_1A!$B$2:$AA$3000,4,FALSE))=TRUE,"",VLOOKUP(CONCATENATE($B329,"-",$C329),IN_1A!$B$2:$AA$3000,4,FALSE))</f>
        <v>0</v>
      </c>
      <c r="G329" s="1396">
        <f>IF(ISERROR(VLOOKUP(CONCATENATE($B329,"-",$C329),IN_1A!$B$2:$AA$3000,5,FALSE))=TRUE,"",VLOOKUP(CONCATENATE($B329,"-",$C329),IN_1A!$B$2:$AA$3000,5,FALSE))</f>
        <v>0</v>
      </c>
      <c r="H329" s="1397">
        <f>IF(ISERROR(VLOOKUP(CONCATENATE($B329,"-",$C329),IN_1A!$B$2:$AA$3000,6,FALSE))=TRUE,"",VLOOKUP(CONCATENATE($B329,"-",$C329),IN_1A!$B$2:$AA$3000,6,FALSE))</f>
        <v>0</v>
      </c>
      <c r="I329" s="1396">
        <f>IF(ISERROR(VLOOKUP(CONCATENATE($B329,"-",$C329),IN_1A!$B$2:$AA$3000,7,FALSE))=TRUE,"",VLOOKUP(CONCATENATE($B329,"-",$C329),IN_1A!$B$2:$AA$3000,7,FALSE))</f>
        <v>0</v>
      </c>
      <c r="J329" s="1397">
        <f>IF(ISERROR(VLOOKUP(CONCATENATE($B329,"-",$C329),IN_1A!$B$2:$AA$3000,8,FALSE))=TRUE,"",VLOOKUP(CONCATENATE($B329,"-",$C329),IN_1A!$B$2:$AA$3000,8,FALSE))</f>
        <v>0</v>
      </c>
      <c r="K329" s="1396">
        <f>IF(ISERROR(VLOOKUP(CONCATENATE($B329,"-",$C329),IN_1A!$B$2:$AA$3000,9,FALSE))=TRUE,"",VLOOKUP(CONCATENATE($B329,"-",$C329),IN_1A!$B$2:$AA$3000,9,FALSE))</f>
        <v>0</v>
      </c>
      <c r="L329" s="1397">
        <f>IF(ISERROR(VLOOKUP(CONCATENATE($B329,"-",$C329),IN_1A!$B$2:$AA$3000,10,FALSE))=TRUE,"",VLOOKUP(CONCATENATE($B329,"-",$C329),IN_1A!$B$2:$AA$3000,10,FALSE))</f>
        <v>0</v>
      </c>
      <c r="M329" s="1396">
        <f>IF(ISERROR(VLOOKUP(CONCATENATE($B329,"-",$C329),IN_1A!$B$2:$AA$3000,11,FALSE))=TRUE,"",VLOOKUP(CONCATENATE($B329,"-",$C329),IN_1A!$B$2:$AA$3000,11,FALSE))</f>
        <v>0</v>
      </c>
      <c r="N329" s="1397">
        <f>IF(ISERROR(VLOOKUP(CONCATENATE($B329,"-",$C329),IN_1A!$B$2:$AA$3000,12,FALSE))=TRUE,"",VLOOKUP(CONCATENATE($B329,"-",$C329),IN_1A!$B$2:$AA$3000,12,FALSE))</f>
        <v>0</v>
      </c>
      <c r="O329" s="1396">
        <f>IF(ISERROR(VLOOKUP(CONCATENATE($B329,"-",$C329),IN_1A!$B$2:$AA$3000,13,FALSE))=TRUE,"",VLOOKUP(CONCATENATE($B329,"-",$C329),IN_1A!$B$2:$AA$3000,13,FALSE))</f>
        <v>0</v>
      </c>
      <c r="P329" s="1397">
        <f>IF(ISERROR(VLOOKUP(CONCATENATE($B329,"-",$C329),IN_1A!$B$2:$AA$3000,14,FALSE))=TRUE,"",VLOOKUP(CONCATENATE($B329,"-",$C329),IN_1A!$B$2:$AA$3000,14,FALSE))</f>
        <v>0</v>
      </c>
      <c r="Q329" s="493">
        <f t="shared" si="39"/>
        <v>0</v>
      </c>
      <c r="R329" s="494">
        <f t="shared" si="39"/>
        <v>0</v>
      </c>
      <c r="S329" s="262"/>
    </row>
    <row r="330" spans="1:19" s="264" customFormat="1" ht="10.75" thickBot="1" x14ac:dyDescent="0.3">
      <c r="A330" s="234" t="s">
        <v>817</v>
      </c>
      <c r="B330" s="232" t="s">
        <v>818</v>
      </c>
      <c r="C330" s="235" t="s">
        <v>850</v>
      </c>
      <c r="D330" s="1339" t="str">
        <f t="shared" si="44"/>
        <v/>
      </c>
      <c r="E330" s="1398">
        <f>IF(ISERROR(VLOOKUP(CONCATENATE($B330,"-",$C330),IN_1A!$B$2:$AA$3000,3,FALSE))=TRUE,"",VLOOKUP(CONCATENATE($B330,"-",$C330),IN_1A!$B$2:$AA$3000,3,FALSE))</f>
        <v>0</v>
      </c>
      <c r="F330" s="1399">
        <f>IF(ISERROR(VLOOKUP(CONCATENATE($B330,"-",$C330),IN_1A!$B$2:$AA$3000,4,FALSE))=TRUE,"",VLOOKUP(CONCATENATE($B330,"-",$C330),IN_1A!$B$2:$AA$3000,4,FALSE))</f>
        <v>0</v>
      </c>
      <c r="G330" s="1398">
        <f>IF(ISERROR(VLOOKUP(CONCATENATE($B330,"-",$C330),IN_1A!$B$2:$AA$3000,5,FALSE))=TRUE,"",VLOOKUP(CONCATENATE($B330,"-",$C330),IN_1A!$B$2:$AA$3000,5,FALSE))</f>
        <v>0</v>
      </c>
      <c r="H330" s="1399">
        <f>IF(ISERROR(VLOOKUP(CONCATENATE($B330,"-",$C330),IN_1A!$B$2:$AA$3000,6,FALSE))=TRUE,"",VLOOKUP(CONCATENATE($B330,"-",$C330),IN_1A!$B$2:$AA$3000,6,FALSE))</f>
        <v>0</v>
      </c>
      <c r="I330" s="1398">
        <f>IF(ISERROR(VLOOKUP(CONCATENATE($B330,"-",$C330),IN_1A!$B$2:$AA$3000,7,FALSE))=TRUE,"",VLOOKUP(CONCATENATE($B330,"-",$C330),IN_1A!$B$2:$AA$3000,7,FALSE))</f>
        <v>0</v>
      </c>
      <c r="J330" s="1399">
        <f>IF(ISERROR(VLOOKUP(CONCATENATE($B330,"-",$C330),IN_1A!$B$2:$AA$3000,8,FALSE))=TRUE,"",VLOOKUP(CONCATENATE($B330,"-",$C330),IN_1A!$B$2:$AA$3000,8,FALSE))</f>
        <v>0</v>
      </c>
      <c r="K330" s="1398">
        <f>IF(ISERROR(VLOOKUP(CONCATENATE($B330,"-",$C330),IN_1A!$B$2:$AA$3000,9,FALSE))=TRUE,"",VLOOKUP(CONCATENATE($B330,"-",$C330),IN_1A!$B$2:$AA$3000,9,FALSE))</f>
        <v>0</v>
      </c>
      <c r="L330" s="1399">
        <f>IF(ISERROR(VLOOKUP(CONCATENATE($B330,"-",$C330),IN_1A!$B$2:$AA$3000,10,FALSE))=TRUE,"",VLOOKUP(CONCATENATE($B330,"-",$C330),IN_1A!$B$2:$AA$3000,10,FALSE))</f>
        <v>0</v>
      </c>
      <c r="M330" s="1398">
        <f>IF(ISERROR(VLOOKUP(CONCATENATE($B330,"-",$C330),IN_1A!$B$2:$AA$3000,11,FALSE))=TRUE,"",VLOOKUP(CONCATENATE($B330,"-",$C330),IN_1A!$B$2:$AA$3000,11,FALSE))</f>
        <v>0</v>
      </c>
      <c r="N330" s="1399">
        <f>IF(ISERROR(VLOOKUP(CONCATENATE($B330,"-",$C330),IN_1A!$B$2:$AA$3000,12,FALSE))=TRUE,"",VLOOKUP(CONCATENATE($B330,"-",$C330),IN_1A!$B$2:$AA$3000,12,FALSE))</f>
        <v>0</v>
      </c>
      <c r="O330" s="1398">
        <f>IF(ISERROR(VLOOKUP(CONCATENATE($B330,"-",$C330),IN_1A!$B$2:$AA$3000,13,FALSE))=TRUE,"",VLOOKUP(CONCATENATE($B330,"-",$C330),IN_1A!$B$2:$AA$3000,13,FALSE))</f>
        <v>0</v>
      </c>
      <c r="P330" s="1399">
        <f>IF(ISERROR(VLOOKUP(CONCATENATE($B330,"-",$C330),IN_1A!$B$2:$AA$3000,14,FALSE))=TRUE,"",VLOOKUP(CONCATENATE($B330,"-",$C330),IN_1A!$B$2:$AA$3000,14,FALSE))</f>
        <v>0</v>
      </c>
      <c r="Q330" s="495">
        <f t="shared" si="39"/>
        <v>0</v>
      </c>
      <c r="R330" s="496">
        <f t="shared" si="39"/>
        <v>0</v>
      </c>
      <c r="S330" s="262"/>
    </row>
    <row r="331" spans="1:19" s="263" customFormat="1" ht="12" customHeight="1" thickBot="1" x14ac:dyDescent="0.3">
      <c r="A331" s="234" t="s">
        <v>819</v>
      </c>
      <c r="B331" s="232" t="s">
        <v>820</v>
      </c>
      <c r="C331" s="235" t="s">
        <v>850</v>
      </c>
      <c r="D331" s="1339" t="str">
        <f t="shared" si="44"/>
        <v/>
      </c>
      <c r="E331" s="1398">
        <f>IF(ISERROR(VLOOKUP(CONCATENATE($B331,"-",$C331),IN_1A!$B$2:$AA$3000,3,FALSE))=TRUE,"",VLOOKUP(CONCATENATE($B331,"-",$C331),IN_1A!$B$2:$AA$3000,3,FALSE))</f>
        <v>0</v>
      </c>
      <c r="F331" s="1399">
        <f>IF(ISERROR(VLOOKUP(CONCATENATE($B331,"-",$C331),IN_1A!$B$2:$AA$3000,4,FALSE))=TRUE,"",VLOOKUP(CONCATENATE($B331,"-",$C331),IN_1A!$B$2:$AA$3000,4,FALSE))</f>
        <v>0</v>
      </c>
      <c r="G331" s="1398">
        <f>IF(ISERROR(VLOOKUP(CONCATENATE($B331,"-",$C331),IN_1A!$B$2:$AA$3000,5,FALSE))=TRUE,"",VLOOKUP(CONCATENATE($B331,"-",$C331),IN_1A!$B$2:$AA$3000,5,FALSE))</f>
        <v>0</v>
      </c>
      <c r="H331" s="1399">
        <f>IF(ISERROR(VLOOKUP(CONCATENATE($B331,"-",$C331),IN_1A!$B$2:$AA$3000,6,FALSE))=TRUE,"",VLOOKUP(CONCATENATE($B331,"-",$C331),IN_1A!$B$2:$AA$3000,6,FALSE))</f>
        <v>0</v>
      </c>
      <c r="I331" s="1398">
        <f>IF(ISERROR(VLOOKUP(CONCATENATE($B331,"-",$C331),IN_1A!$B$2:$AA$3000,7,FALSE))=TRUE,"",VLOOKUP(CONCATENATE($B331,"-",$C331),IN_1A!$B$2:$AA$3000,7,FALSE))</f>
        <v>0</v>
      </c>
      <c r="J331" s="1399">
        <f>IF(ISERROR(VLOOKUP(CONCATENATE($B331,"-",$C331),IN_1A!$B$2:$AA$3000,8,FALSE))=TRUE,"",VLOOKUP(CONCATENATE($B331,"-",$C331),IN_1A!$B$2:$AA$3000,8,FALSE))</f>
        <v>0</v>
      </c>
      <c r="K331" s="1398">
        <f>IF(ISERROR(VLOOKUP(CONCATENATE($B331,"-",$C331),IN_1A!$B$2:$AA$3000,9,FALSE))=TRUE,"",VLOOKUP(CONCATENATE($B331,"-",$C331),IN_1A!$B$2:$AA$3000,9,FALSE))</f>
        <v>0</v>
      </c>
      <c r="L331" s="1399">
        <f>IF(ISERROR(VLOOKUP(CONCATENATE($B331,"-",$C331),IN_1A!$B$2:$AA$3000,10,FALSE))=TRUE,"",VLOOKUP(CONCATENATE($B331,"-",$C331),IN_1A!$B$2:$AA$3000,10,FALSE))</f>
        <v>0</v>
      </c>
      <c r="M331" s="1398">
        <f>IF(ISERROR(VLOOKUP(CONCATENATE($B331,"-",$C331),IN_1A!$B$2:$AA$3000,11,FALSE))=TRUE,"",VLOOKUP(CONCATENATE($B331,"-",$C331),IN_1A!$B$2:$AA$3000,11,FALSE))</f>
        <v>0</v>
      </c>
      <c r="N331" s="1399">
        <f>IF(ISERROR(VLOOKUP(CONCATENATE($B331,"-",$C331),IN_1A!$B$2:$AA$3000,12,FALSE))=TRUE,"",VLOOKUP(CONCATENATE($B331,"-",$C331),IN_1A!$B$2:$AA$3000,12,FALSE))</f>
        <v>0</v>
      </c>
      <c r="O331" s="1398">
        <f>IF(ISERROR(VLOOKUP(CONCATENATE($B331,"-",$C331),IN_1A!$B$2:$AA$3000,13,FALSE))=TRUE,"",VLOOKUP(CONCATENATE($B331,"-",$C331),IN_1A!$B$2:$AA$3000,13,FALSE))</f>
        <v>0</v>
      </c>
      <c r="P331" s="1399">
        <f>IF(ISERROR(VLOOKUP(CONCATENATE($B331,"-",$C331),IN_1A!$B$2:$AA$3000,14,FALSE))=TRUE,"",VLOOKUP(CONCATENATE($B331,"-",$C331),IN_1A!$B$2:$AA$3000,14,FALSE))</f>
        <v>0</v>
      </c>
      <c r="Q331" s="495">
        <f t="shared" si="39"/>
        <v>0</v>
      </c>
      <c r="R331" s="496">
        <f t="shared" si="39"/>
        <v>0</v>
      </c>
      <c r="S331" s="262" t="str">
        <f t="shared" ref="S331:S339" si="45">IF(O331&gt;Q331,"ERRORE",IF(P331&gt;R331,"ERRORE",""))</f>
        <v/>
      </c>
    </row>
    <row r="332" spans="1:19" s="263" customFormat="1" ht="12" customHeight="1" thickBot="1" x14ac:dyDescent="0.3">
      <c r="A332" s="234" t="s">
        <v>821</v>
      </c>
      <c r="B332" s="232" t="s">
        <v>822</v>
      </c>
      <c r="C332" s="235" t="s">
        <v>850</v>
      </c>
      <c r="D332" s="1339" t="str">
        <f t="shared" si="44"/>
        <v/>
      </c>
      <c r="E332" s="1398">
        <f>IF(ISERROR(VLOOKUP(CONCATENATE($B332,"-",$C332),IN_1A!$B$2:$AA$3000,3,FALSE))=TRUE,"",VLOOKUP(CONCATENATE($B332,"-",$C332),IN_1A!$B$2:$AA$3000,3,FALSE))</f>
        <v>0</v>
      </c>
      <c r="F332" s="1399">
        <f>IF(ISERROR(VLOOKUP(CONCATENATE($B332,"-",$C332),IN_1A!$B$2:$AA$3000,4,FALSE))=TRUE,"",VLOOKUP(CONCATENATE($B332,"-",$C332),IN_1A!$B$2:$AA$3000,4,FALSE))</f>
        <v>0</v>
      </c>
      <c r="G332" s="1398">
        <f>IF(ISERROR(VLOOKUP(CONCATENATE($B332,"-",$C332),IN_1A!$B$2:$AA$3000,5,FALSE))=TRUE,"",VLOOKUP(CONCATENATE($B332,"-",$C332),IN_1A!$B$2:$AA$3000,5,FALSE))</f>
        <v>0</v>
      </c>
      <c r="H332" s="1399">
        <f>IF(ISERROR(VLOOKUP(CONCATENATE($B332,"-",$C332),IN_1A!$B$2:$AA$3000,6,FALSE))=TRUE,"",VLOOKUP(CONCATENATE($B332,"-",$C332),IN_1A!$B$2:$AA$3000,6,FALSE))</f>
        <v>0</v>
      </c>
      <c r="I332" s="1398">
        <f>IF(ISERROR(VLOOKUP(CONCATENATE($B332,"-",$C332),IN_1A!$B$2:$AA$3000,7,FALSE))=TRUE,"",VLOOKUP(CONCATENATE($B332,"-",$C332),IN_1A!$B$2:$AA$3000,7,FALSE))</f>
        <v>0</v>
      </c>
      <c r="J332" s="1399">
        <f>IF(ISERROR(VLOOKUP(CONCATENATE($B332,"-",$C332),IN_1A!$B$2:$AA$3000,8,FALSE))=TRUE,"",VLOOKUP(CONCATENATE($B332,"-",$C332),IN_1A!$B$2:$AA$3000,8,FALSE))</f>
        <v>0</v>
      </c>
      <c r="K332" s="1398">
        <f>IF(ISERROR(VLOOKUP(CONCATENATE($B332,"-",$C332),IN_1A!$B$2:$AA$3000,9,FALSE))=TRUE,"",VLOOKUP(CONCATENATE($B332,"-",$C332),IN_1A!$B$2:$AA$3000,9,FALSE))</f>
        <v>0</v>
      </c>
      <c r="L332" s="1399">
        <f>IF(ISERROR(VLOOKUP(CONCATENATE($B332,"-",$C332),IN_1A!$B$2:$AA$3000,10,FALSE))=TRUE,"",VLOOKUP(CONCATENATE($B332,"-",$C332),IN_1A!$B$2:$AA$3000,10,FALSE))</f>
        <v>0</v>
      </c>
      <c r="M332" s="1398">
        <f>IF(ISERROR(VLOOKUP(CONCATENATE($B332,"-",$C332),IN_1A!$B$2:$AA$3000,11,FALSE))=TRUE,"",VLOOKUP(CONCATENATE($B332,"-",$C332),IN_1A!$B$2:$AA$3000,11,FALSE))</f>
        <v>0</v>
      </c>
      <c r="N332" s="1399">
        <f>IF(ISERROR(VLOOKUP(CONCATENATE($B332,"-",$C332),IN_1A!$B$2:$AA$3000,12,FALSE))=TRUE,"",VLOOKUP(CONCATENATE($B332,"-",$C332),IN_1A!$B$2:$AA$3000,12,FALSE))</f>
        <v>0</v>
      </c>
      <c r="O332" s="1398">
        <f>IF(ISERROR(VLOOKUP(CONCATENATE($B332,"-",$C332),IN_1A!$B$2:$AA$3000,13,FALSE))=TRUE,"",VLOOKUP(CONCATENATE($B332,"-",$C332),IN_1A!$B$2:$AA$3000,13,FALSE))</f>
        <v>0</v>
      </c>
      <c r="P332" s="1399">
        <f>IF(ISERROR(VLOOKUP(CONCATENATE($B332,"-",$C332),IN_1A!$B$2:$AA$3000,14,FALSE))=TRUE,"",VLOOKUP(CONCATENATE($B332,"-",$C332),IN_1A!$B$2:$AA$3000,14,FALSE))</f>
        <v>0</v>
      </c>
      <c r="Q332" s="495">
        <f t="shared" si="39"/>
        <v>0</v>
      </c>
      <c r="R332" s="496">
        <f t="shared" si="39"/>
        <v>0</v>
      </c>
      <c r="S332" s="262" t="str">
        <f t="shared" si="45"/>
        <v/>
      </c>
    </row>
    <row r="333" spans="1:19" s="263" customFormat="1" ht="12" customHeight="1" thickBot="1" x14ac:dyDescent="0.3">
      <c r="A333" s="234" t="s">
        <v>823</v>
      </c>
      <c r="B333" s="243" t="s">
        <v>824</v>
      </c>
      <c r="C333" s="233" t="s">
        <v>850</v>
      </c>
      <c r="D333" s="1339" t="str">
        <f t="shared" si="44"/>
        <v/>
      </c>
      <c r="E333" s="1398">
        <f>IF(ISERROR(VLOOKUP(CONCATENATE($B333,"-",$C333),IN_1A!$B$2:$AA$3000,3,FALSE))=TRUE,"",VLOOKUP(CONCATENATE($B333,"-",$C333),IN_1A!$B$2:$AA$3000,3,FALSE))</f>
        <v>0</v>
      </c>
      <c r="F333" s="1399">
        <f>IF(ISERROR(VLOOKUP(CONCATENATE($B333,"-",$C333),IN_1A!$B$2:$AA$3000,4,FALSE))=TRUE,"",VLOOKUP(CONCATENATE($B333,"-",$C333),IN_1A!$B$2:$AA$3000,4,FALSE))</f>
        <v>0</v>
      </c>
      <c r="G333" s="1398">
        <f>IF(ISERROR(VLOOKUP(CONCATENATE($B333,"-",$C333),IN_1A!$B$2:$AA$3000,5,FALSE))=TRUE,"",VLOOKUP(CONCATENATE($B333,"-",$C333),IN_1A!$B$2:$AA$3000,5,FALSE))</f>
        <v>0</v>
      </c>
      <c r="H333" s="1399">
        <f>IF(ISERROR(VLOOKUP(CONCATENATE($B333,"-",$C333),IN_1A!$B$2:$AA$3000,6,FALSE))=TRUE,"",VLOOKUP(CONCATENATE($B333,"-",$C333),IN_1A!$B$2:$AA$3000,6,FALSE))</f>
        <v>0</v>
      </c>
      <c r="I333" s="1398">
        <f>IF(ISERROR(VLOOKUP(CONCATENATE($B333,"-",$C333),IN_1A!$B$2:$AA$3000,7,FALSE))=TRUE,"",VLOOKUP(CONCATENATE($B333,"-",$C333),IN_1A!$B$2:$AA$3000,7,FALSE))</f>
        <v>0</v>
      </c>
      <c r="J333" s="1399">
        <f>IF(ISERROR(VLOOKUP(CONCATENATE($B333,"-",$C333),IN_1A!$B$2:$AA$3000,8,FALSE))=TRUE,"",VLOOKUP(CONCATENATE($B333,"-",$C333),IN_1A!$B$2:$AA$3000,8,FALSE))</f>
        <v>0</v>
      </c>
      <c r="K333" s="1398">
        <f>IF(ISERROR(VLOOKUP(CONCATENATE($B333,"-",$C333),IN_1A!$B$2:$AA$3000,9,FALSE))=TRUE,"",VLOOKUP(CONCATENATE($B333,"-",$C333),IN_1A!$B$2:$AA$3000,9,FALSE))</f>
        <v>0</v>
      </c>
      <c r="L333" s="1399">
        <f>IF(ISERROR(VLOOKUP(CONCATENATE($B333,"-",$C333),IN_1A!$B$2:$AA$3000,10,FALSE))=TRUE,"",VLOOKUP(CONCATENATE($B333,"-",$C333),IN_1A!$B$2:$AA$3000,10,FALSE))</f>
        <v>0</v>
      </c>
      <c r="M333" s="1398">
        <f>IF(ISERROR(VLOOKUP(CONCATENATE($B333,"-",$C333),IN_1A!$B$2:$AA$3000,11,FALSE))=TRUE,"",VLOOKUP(CONCATENATE($B333,"-",$C333),IN_1A!$B$2:$AA$3000,11,FALSE))</f>
        <v>0</v>
      </c>
      <c r="N333" s="1399">
        <f>IF(ISERROR(VLOOKUP(CONCATENATE($B333,"-",$C333),IN_1A!$B$2:$AA$3000,12,FALSE))=TRUE,"",VLOOKUP(CONCATENATE($B333,"-",$C333),IN_1A!$B$2:$AA$3000,12,FALSE))</f>
        <v>0</v>
      </c>
      <c r="O333" s="1398">
        <f>IF(ISERROR(VLOOKUP(CONCATENATE($B333,"-",$C333),IN_1A!$B$2:$AA$3000,13,FALSE))=TRUE,"",VLOOKUP(CONCATENATE($B333,"-",$C333),IN_1A!$B$2:$AA$3000,13,FALSE))</f>
        <v>0</v>
      </c>
      <c r="P333" s="1399">
        <f>IF(ISERROR(VLOOKUP(CONCATENATE($B333,"-",$C333),IN_1A!$B$2:$AA$3000,14,FALSE))=TRUE,"",VLOOKUP(CONCATENATE($B333,"-",$C333),IN_1A!$B$2:$AA$3000,14,FALSE))</f>
        <v>0</v>
      </c>
      <c r="Q333" s="495">
        <f t="shared" si="39"/>
        <v>0</v>
      </c>
      <c r="R333" s="496">
        <f t="shared" si="39"/>
        <v>0</v>
      </c>
      <c r="S333" s="262" t="str">
        <f t="shared" si="45"/>
        <v/>
      </c>
    </row>
    <row r="334" spans="1:19" s="263" customFormat="1" ht="12" customHeight="1" thickBot="1" x14ac:dyDescent="0.3">
      <c r="A334" s="234" t="s">
        <v>825</v>
      </c>
      <c r="B334" s="232" t="s">
        <v>826</v>
      </c>
      <c r="C334" s="235" t="s">
        <v>850</v>
      </c>
      <c r="D334" s="1339" t="str">
        <f t="shared" si="44"/>
        <v/>
      </c>
      <c r="E334" s="1398">
        <f>IF(ISERROR(VLOOKUP(CONCATENATE($B334,"-",$C334),IN_1A!$B$2:$AA$3000,3,FALSE))=TRUE,"",VLOOKUP(CONCATENATE($B334,"-",$C334),IN_1A!$B$2:$AA$3000,3,FALSE))</f>
        <v>0</v>
      </c>
      <c r="F334" s="1399">
        <f>IF(ISERROR(VLOOKUP(CONCATENATE($B334,"-",$C334),IN_1A!$B$2:$AA$3000,4,FALSE))=TRUE,"",VLOOKUP(CONCATENATE($B334,"-",$C334),IN_1A!$B$2:$AA$3000,4,FALSE))</f>
        <v>0</v>
      </c>
      <c r="G334" s="1398">
        <f>IF(ISERROR(VLOOKUP(CONCATENATE($B334,"-",$C334),IN_1A!$B$2:$AA$3000,5,FALSE))=TRUE,"",VLOOKUP(CONCATENATE($B334,"-",$C334),IN_1A!$B$2:$AA$3000,5,FALSE))</f>
        <v>0</v>
      </c>
      <c r="H334" s="1399">
        <f>IF(ISERROR(VLOOKUP(CONCATENATE($B334,"-",$C334),IN_1A!$B$2:$AA$3000,6,FALSE))=TRUE,"",VLOOKUP(CONCATENATE($B334,"-",$C334),IN_1A!$B$2:$AA$3000,6,FALSE))</f>
        <v>0</v>
      </c>
      <c r="I334" s="1398">
        <f>IF(ISERROR(VLOOKUP(CONCATENATE($B334,"-",$C334),IN_1A!$B$2:$AA$3000,7,FALSE))=TRUE,"",VLOOKUP(CONCATENATE($B334,"-",$C334),IN_1A!$B$2:$AA$3000,7,FALSE))</f>
        <v>0</v>
      </c>
      <c r="J334" s="1399">
        <f>IF(ISERROR(VLOOKUP(CONCATENATE($B334,"-",$C334),IN_1A!$B$2:$AA$3000,8,FALSE))=TRUE,"",VLOOKUP(CONCATENATE($B334,"-",$C334),IN_1A!$B$2:$AA$3000,8,FALSE))</f>
        <v>0</v>
      </c>
      <c r="K334" s="1398">
        <f>IF(ISERROR(VLOOKUP(CONCATENATE($B334,"-",$C334),IN_1A!$B$2:$AA$3000,9,FALSE))=TRUE,"",VLOOKUP(CONCATENATE($B334,"-",$C334),IN_1A!$B$2:$AA$3000,9,FALSE))</f>
        <v>0</v>
      </c>
      <c r="L334" s="1399">
        <f>IF(ISERROR(VLOOKUP(CONCATENATE($B334,"-",$C334),IN_1A!$B$2:$AA$3000,10,FALSE))=TRUE,"",VLOOKUP(CONCATENATE($B334,"-",$C334),IN_1A!$B$2:$AA$3000,10,FALSE))</f>
        <v>0</v>
      </c>
      <c r="M334" s="1398">
        <f>IF(ISERROR(VLOOKUP(CONCATENATE($B334,"-",$C334),IN_1A!$B$2:$AA$3000,11,FALSE))=TRUE,"",VLOOKUP(CONCATENATE($B334,"-",$C334),IN_1A!$B$2:$AA$3000,11,FALSE))</f>
        <v>0</v>
      </c>
      <c r="N334" s="1399">
        <f>IF(ISERROR(VLOOKUP(CONCATENATE($B334,"-",$C334),IN_1A!$B$2:$AA$3000,12,FALSE))=TRUE,"",VLOOKUP(CONCATENATE($B334,"-",$C334),IN_1A!$B$2:$AA$3000,12,FALSE))</f>
        <v>0</v>
      </c>
      <c r="O334" s="1398">
        <f>IF(ISERROR(VLOOKUP(CONCATENATE($B334,"-",$C334),IN_1A!$B$2:$AA$3000,13,FALSE))=TRUE,"",VLOOKUP(CONCATENATE($B334,"-",$C334),IN_1A!$B$2:$AA$3000,13,FALSE))</f>
        <v>0</v>
      </c>
      <c r="P334" s="1399">
        <f>IF(ISERROR(VLOOKUP(CONCATENATE($B334,"-",$C334),IN_1A!$B$2:$AA$3000,14,FALSE))=TRUE,"",VLOOKUP(CONCATENATE($B334,"-",$C334),IN_1A!$B$2:$AA$3000,14,FALSE))</f>
        <v>0</v>
      </c>
      <c r="Q334" s="495">
        <f t="shared" si="39"/>
        <v>0</v>
      </c>
      <c r="R334" s="496">
        <f t="shared" si="39"/>
        <v>0</v>
      </c>
      <c r="S334" s="262" t="str">
        <f t="shared" si="45"/>
        <v/>
      </c>
    </row>
    <row r="335" spans="1:19" s="263" customFormat="1" ht="12" customHeight="1" thickBot="1" x14ac:dyDescent="0.3">
      <c r="A335" s="234" t="s">
        <v>827</v>
      </c>
      <c r="B335" s="246" t="s">
        <v>828</v>
      </c>
      <c r="C335" s="247" t="s">
        <v>850</v>
      </c>
      <c r="D335" s="1339" t="str">
        <f t="shared" si="44"/>
        <v/>
      </c>
      <c r="E335" s="1398">
        <f>IF(ISERROR(VLOOKUP(CONCATENATE($B335,"-",$C335),IN_1A!$B$2:$AA$3000,3,FALSE))=TRUE,"",VLOOKUP(CONCATENATE($B335,"-",$C335),IN_1A!$B$2:$AA$3000,3,FALSE))</f>
        <v>0</v>
      </c>
      <c r="F335" s="1399">
        <f>IF(ISERROR(VLOOKUP(CONCATENATE($B335,"-",$C335),IN_1A!$B$2:$AA$3000,4,FALSE))=TRUE,"",VLOOKUP(CONCATENATE($B335,"-",$C335),IN_1A!$B$2:$AA$3000,4,FALSE))</f>
        <v>0</v>
      </c>
      <c r="G335" s="1398">
        <f>IF(ISERROR(VLOOKUP(CONCATENATE($B335,"-",$C335),IN_1A!$B$2:$AA$3000,5,FALSE))=TRUE,"",VLOOKUP(CONCATENATE($B335,"-",$C335),IN_1A!$B$2:$AA$3000,5,FALSE))</f>
        <v>0</v>
      </c>
      <c r="H335" s="1399">
        <f>IF(ISERROR(VLOOKUP(CONCATENATE($B335,"-",$C335),IN_1A!$B$2:$AA$3000,6,FALSE))=TRUE,"",VLOOKUP(CONCATENATE($B335,"-",$C335),IN_1A!$B$2:$AA$3000,6,FALSE))</f>
        <v>0</v>
      </c>
      <c r="I335" s="1398">
        <f>IF(ISERROR(VLOOKUP(CONCATENATE($B335,"-",$C335),IN_1A!$B$2:$AA$3000,7,FALSE))=TRUE,"",VLOOKUP(CONCATENATE($B335,"-",$C335),IN_1A!$B$2:$AA$3000,7,FALSE))</f>
        <v>0</v>
      </c>
      <c r="J335" s="1399">
        <f>IF(ISERROR(VLOOKUP(CONCATENATE($B335,"-",$C335),IN_1A!$B$2:$AA$3000,8,FALSE))=TRUE,"",VLOOKUP(CONCATENATE($B335,"-",$C335),IN_1A!$B$2:$AA$3000,8,FALSE))</f>
        <v>0</v>
      </c>
      <c r="K335" s="1398">
        <f>IF(ISERROR(VLOOKUP(CONCATENATE($B335,"-",$C335),IN_1A!$B$2:$AA$3000,9,FALSE))=TRUE,"",VLOOKUP(CONCATENATE($B335,"-",$C335),IN_1A!$B$2:$AA$3000,9,FALSE))</f>
        <v>0</v>
      </c>
      <c r="L335" s="1399">
        <f>IF(ISERROR(VLOOKUP(CONCATENATE($B335,"-",$C335),IN_1A!$B$2:$AA$3000,10,FALSE))=TRUE,"",VLOOKUP(CONCATENATE($B335,"-",$C335),IN_1A!$B$2:$AA$3000,10,FALSE))</f>
        <v>0</v>
      </c>
      <c r="M335" s="1398">
        <f>IF(ISERROR(VLOOKUP(CONCATENATE($B335,"-",$C335),IN_1A!$B$2:$AA$3000,11,FALSE))=TRUE,"",VLOOKUP(CONCATENATE($B335,"-",$C335),IN_1A!$B$2:$AA$3000,11,FALSE))</f>
        <v>0</v>
      </c>
      <c r="N335" s="1399">
        <f>IF(ISERROR(VLOOKUP(CONCATENATE($B335,"-",$C335),IN_1A!$B$2:$AA$3000,12,FALSE))=TRUE,"",VLOOKUP(CONCATENATE($B335,"-",$C335),IN_1A!$B$2:$AA$3000,12,FALSE))</f>
        <v>0</v>
      </c>
      <c r="O335" s="1398">
        <f>IF(ISERROR(VLOOKUP(CONCATENATE($B335,"-",$C335),IN_1A!$B$2:$AA$3000,13,FALSE))=TRUE,"",VLOOKUP(CONCATENATE($B335,"-",$C335),IN_1A!$B$2:$AA$3000,13,FALSE))</f>
        <v>0</v>
      </c>
      <c r="P335" s="1399">
        <f>IF(ISERROR(VLOOKUP(CONCATENATE($B335,"-",$C335),IN_1A!$B$2:$AA$3000,14,FALSE))=TRUE,"",VLOOKUP(CONCATENATE($B335,"-",$C335),IN_1A!$B$2:$AA$3000,14,FALSE))</f>
        <v>0</v>
      </c>
      <c r="Q335" s="495">
        <f t="shared" si="39"/>
        <v>0</v>
      </c>
      <c r="R335" s="496">
        <f t="shared" si="39"/>
        <v>0</v>
      </c>
      <c r="S335" s="262" t="str">
        <f t="shared" si="45"/>
        <v/>
      </c>
    </row>
    <row r="336" spans="1:19" s="263" customFormat="1" ht="12" customHeight="1" thickBot="1" x14ac:dyDescent="0.3">
      <c r="A336" s="234" t="s">
        <v>829</v>
      </c>
      <c r="B336" s="246" t="s">
        <v>830</v>
      </c>
      <c r="C336" s="247" t="s">
        <v>850</v>
      </c>
      <c r="D336" s="1339" t="str">
        <f t="shared" si="44"/>
        <v/>
      </c>
      <c r="E336" s="1398">
        <f>IF(ISERROR(VLOOKUP(CONCATENATE($B336,"-",$C336),IN_1A!$B$2:$AA$3000,3,FALSE))=TRUE,"",VLOOKUP(CONCATENATE($B336,"-",$C336),IN_1A!$B$2:$AA$3000,3,FALSE))</f>
        <v>0</v>
      </c>
      <c r="F336" s="1399">
        <f>IF(ISERROR(VLOOKUP(CONCATENATE($B336,"-",$C336),IN_1A!$B$2:$AA$3000,4,FALSE))=TRUE,"",VLOOKUP(CONCATENATE($B336,"-",$C336),IN_1A!$B$2:$AA$3000,4,FALSE))</f>
        <v>0</v>
      </c>
      <c r="G336" s="1398">
        <f>IF(ISERROR(VLOOKUP(CONCATENATE($B336,"-",$C336),IN_1A!$B$2:$AA$3000,5,FALSE))=TRUE,"",VLOOKUP(CONCATENATE($B336,"-",$C336),IN_1A!$B$2:$AA$3000,5,FALSE))</f>
        <v>0</v>
      </c>
      <c r="H336" s="1399">
        <f>IF(ISERROR(VLOOKUP(CONCATENATE($B336,"-",$C336),IN_1A!$B$2:$AA$3000,6,FALSE))=TRUE,"",VLOOKUP(CONCATENATE($B336,"-",$C336),IN_1A!$B$2:$AA$3000,6,FALSE))</f>
        <v>0</v>
      </c>
      <c r="I336" s="1398">
        <f>IF(ISERROR(VLOOKUP(CONCATENATE($B336,"-",$C336),IN_1A!$B$2:$AA$3000,7,FALSE))=TRUE,"",VLOOKUP(CONCATENATE($B336,"-",$C336),IN_1A!$B$2:$AA$3000,7,FALSE))</f>
        <v>0</v>
      </c>
      <c r="J336" s="1399">
        <f>IF(ISERROR(VLOOKUP(CONCATENATE($B336,"-",$C336),IN_1A!$B$2:$AA$3000,8,FALSE))=TRUE,"",VLOOKUP(CONCATENATE($B336,"-",$C336),IN_1A!$B$2:$AA$3000,8,FALSE))</f>
        <v>0</v>
      </c>
      <c r="K336" s="1398">
        <f>IF(ISERROR(VLOOKUP(CONCATENATE($B336,"-",$C336),IN_1A!$B$2:$AA$3000,9,FALSE))=TRUE,"",VLOOKUP(CONCATENATE($B336,"-",$C336),IN_1A!$B$2:$AA$3000,9,FALSE))</f>
        <v>0</v>
      </c>
      <c r="L336" s="1399">
        <f>IF(ISERROR(VLOOKUP(CONCATENATE($B336,"-",$C336),IN_1A!$B$2:$AA$3000,10,FALSE))=TRUE,"",VLOOKUP(CONCATENATE($B336,"-",$C336),IN_1A!$B$2:$AA$3000,10,FALSE))</f>
        <v>0</v>
      </c>
      <c r="M336" s="1398">
        <f>IF(ISERROR(VLOOKUP(CONCATENATE($B336,"-",$C336),IN_1A!$B$2:$AA$3000,11,FALSE))=TRUE,"",VLOOKUP(CONCATENATE($B336,"-",$C336),IN_1A!$B$2:$AA$3000,11,FALSE))</f>
        <v>0</v>
      </c>
      <c r="N336" s="1399">
        <f>IF(ISERROR(VLOOKUP(CONCATENATE($B336,"-",$C336),IN_1A!$B$2:$AA$3000,12,FALSE))=TRUE,"",VLOOKUP(CONCATENATE($B336,"-",$C336),IN_1A!$B$2:$AA$3000,12,FALSE))</f>
        <v>0</v>
      </c>
      <c r="O336" s="1398">
        <f>IF(ISERROR(VLOOKUP(CONCATENATE($B336,"-",$C336),IN_1A!$B$2:$AA$3000,13,FALSE))=TRUE,"",VLOOKUP(CONCATENATE($B336,"-",$C336),IN_1A!$B$2:$AA$3000,13,FALSE))</f>
        <v>0</v>
      </c>
      <c r="P336" s="1399">
        <f>IF(ISERROR(VLOOKUP(CONCATENATE($B336,"-",$C336),IN_1A!$B$2:$AA$3000,14,FALSE))=TRUE,"",VLOOKUP(CONCATENATE($B336,"-",$C336),IN_1A!$B$2:$AA$3000,14,FALSE))</f>
        <v>0</v>
      </c>
      <c r="Q336" s="495">
        <f t="shared" si="39"/>
        <v>0</v>
      </c>
      <c r="R336" s="496">
        <f t="shared" si="39"/>
        <v>0</v>
      </c>
      <c r="S336" s="262" t="str">
        <f t="shared" si="45"/>
        <v/>
      </c>
    </row>
    <row r="337" spans="1:19" s="263" customFormat="1" ht="12" customHeight="1" thickBot="1" x14ac:dyDescent="0.3">
      <c r="A337" s="236" t="s">
        <v>831</v>
      </c>
      <c r="B337" s="237" t="s">
        <v>832</v>
      </c>
      <c r="C337" s="238" t="s">
        <v>850</v>
      </c>
      <c r="D337" s="1336" t="str">
        <f t="shared" si="44"/>
        <v/>
      </c>
      <c r="E337" s="1400">
        <f>IF(ISERROR(VLOOKUP(CONCATENATE($B337,"-",$C337),IN_1A!$B$2:$AA$3000,3,FALSE))=TRUE,"",VLOOKUP(CONCATENATE($B337,"-",$C337),IN_1A!$B$2:$AA$3000,3,FALSE))</f>
        <v>0</v>
      </c>
      <c r="F337" s="1401">
        <f>IF(ISERROR(VLOOKUP(CONCATENATE($B337,"-",$C337),IN_1A!$B$2:$AA$3000,4,FALSE))=TRUE,"",VLOOKUP(CONCATENATE($B337,"-",$C337),IN_1A!$B$2:$AA$3000,4,FALSE))</f>
        <v>0</v>
      </c>
      <c r="G337" s="1400">
        <f>IF(ISERROR(VLOOKUP(CONCATENATE($B337,"-",$C337),IN_1A!$B$2:$AA$3000,5,FALSE))=TRUE,"",VLOOKUP(CONCATENATE($B337,"-",$C337),IN_1A!$B$2:$AA$3000,5,FALSE))</f>
        <v>0</v>
      </c>
      <c r="H337" s="1401">
        <f>IF(ISERROR(VLOOKUP(CONCATENATE($B337,"-",$C337),IN_1A!$B$2:$AA$3000,6,FALSE))=TRUE,"",VLOOKUP(CONCATENATE($B337,"-",$C337),IN_1A!$B$2:$AA$3000,6,FALSE))</f>
        <v>0</v>
      </c>
      <c r="I337" s="1400">
        <f>IF(ISERROR(VLOOKUP(CONCATENATE($B337,"-",$C337),IN_1A!$B$2:$AA$3000,7,FALSE))=TRUE,"",VLOOKUP(CONCATENATE($B337,"-",$C337),IN_1A!$B$2:$AA$3000,7,FALSE))</f>
        <v>0</v>
      </c>
      <c r="J337" s="1401">
        <f>IF(ISERROR(VLOOKUP(CONCATENATE($B337,"-",$C337),IN_1A!$B$2:$AA$3000,8,FALSE))=TRUE,"",VLOOKUP(CONCATENATE($B337,"-",$C337),IN_1A!$B$2:$AA$3000,8,FALSE))</f>
        <v>0</v>
      </c>
      <c r="K337" s="1400">
        <f>IF(ISERROR(VLOOKUP(CONCATENATE($B337,"-",$C337),IN_1A!$B$2:$AA$3000,9,FALSE))=TRUE,"",VLOOKUP(CONCATENATE($B337,"-",$C337),IN_1A!$B$2:$AA$3000,9,FALSE))</f>
        <v>0</v>
      </c>
      <c r="L337" s="1401">
        <f>IF(ISERROR(VLOOKUP(CONCATENATE($B337,"-",$C337),IN_1A!$B$2:$AA$3000,10,FALSE))=TRUE,"",VLOOKUP(CONCATENATE($B337,"-",$C337),IN_1A!$B$2:$AA$3000,10,FALSE))</f>
        <v>0</v>
      </c>
      <c r="M337" s="1400">
        <f>IF(ISERROR(VLOOKUP(CONCATENATE($B337,"-",$C337),IN_1A!$B$2:$AA$3000,11,FALSE))=TRUE,"",VLOOKUP(CONCATENATE($B337,"-",$C337),IN_1A!$B$2:$AA$3000,11,FALSE))</f>
        <v>0</v>
      </c>
      <c r="N337" s="1401">
        <f>IF(ISERROR(VLOOKUP(CONCATENATE($B337,"-",$C337),IN_1A!$B$2:$AA$3000,12,FALSE))=TRUE,"",VLOOKUP(CONCATENATE($B337,"-",$C337),IN_1A!$B$2:$AA$3000,12,FALSE))</f>
        <v>0</v>
      </c>
      <c r="O337" s="1400">
        <f>IF(ISERROR(VLOOKUP(CONCATENATE($B337,"-",$C337),IN_1A!$B$2:$AA$3000,13,FALSE))=TRUE,"",VLOOKUP(CONCATENATE($B337,"-",$C337),IN_1A!$B$2:$AA$3000,13,FALSE))</f>
        <v>0</v>
      </c>
      <c r="P337" s="1401">
        <f>IF(ISERROR(VLOOKUP(CONCATENATE($B337,"-",$C337),IN_1A!$B$2:$AA$3000,14,FALSE))=TRUE,"",VLOOKUP(CONCATENATE($B337,"-",$C337),IN_1A!$B$2:$AA$3000,14,FALSE))</f>
        <v>0</v>
      </c>
      <c r="Q337" s="497">
        <f t="shared" si="39"/>
        <v>0</v>
      </c>
      <c r="R337" s="498">
        <f t="shared" si="39"/>
        <v>0</v>
      </c>
      <c r="S337" s="262" t="str">
        <f t="shared" si="45"/>
        <v/>
      </c>
    </row>
    <row r="338" spans="1:19" s="2508" customFormat="1" ht="12" customHeight="1" thickBot="1" x14ac:dyDescent="0.3">
      <c r="A338" s="2492" t="s">
        <v>763</v>
      </c>
      <c r="B338" s="2501"/>
      <c r="C338" s="2502"/>
      <c r="D338" s="1340"/>
      <c r="E338" s="2221"/>
      <c r="F338" s="499"/>
      <c r="G338" s="499"/>
      <c r="H338" s="499"/>
      <c r="I338" s="499"/>
      <c r="J338" s="499"/>
      <c r="K338" s="499"/>
      <c r="L338" s="499"/>
      <c r="M338" s="499"/>
      <c r="N338" s="499"/>
      <c r="O338" s="499"/>
      <c r="P338" s="499"/>
      <c r="Q338" s="499"/>
      <c r="R338" s="500"/>
      <c r="S338" s="2506" t="str">
        <f t="shared" si="45"/>
        <v/>
      </c>
    </row>
    <row r="339" spans="1:19" s="263" customFormat="1" ht="12" customHeight="1" thickBot="1" x14ac:dyDescent="0.3">
      <c r="A339" s="231" t="s">
        <v>815</v>
      </c>
      <c r="B339" s="239" t="s">
        <v>833</v>
      </c>
      <c r="C339" s="240" t="s">
        <v>850</v>
      </c>
      <c r="D339" s="1338" t="str">
        <f t="shared" ref="D339:D348" si="46">CONCATENATE(D$287)</f>
        <v/>
      </c>
      <c r="E339" s="1396">
        <f>IF(ISERROR(VLOOKUP(CONCATENATE($B339,"-",$C339),IN_1A!$B$2:$AA$3000,3,FALSE))=TRUE,"",VLOOKUP(CONCATENATE($B339,"-",$C339),IN_1A!$B$2:$AA$3000,3,FALSE))</f>
        <v>0</v>
      </c>
      <c r="F339" s="1397">
        <f>IF(ISERROR(VLOOKUP(CONCATENATE($B339,"-",$C339),IN_1A!$B$2:$AA$3000,4,FALSE))=TRUE,"",VLOOKUP(CONCATENATE($B339,"-",$C339),IN_1A!$B$2:$AA$3000,4,FALSE))</f>
        <v>0</v>
      </c>
      <c r="G339" s="1396">
        <f>IF(ISERROR(VLOOKUP(CONCATENATE($B339,"-",$C339),IN_1A!$B$2:$AA$3000,5,FALSE))=TRUE,"",VLOOKUP(CONCATENATE($B339,"-",$C339),IN_1A!$B$2:$AA$3000,5,FALSE))</f>
        <v>0</v>
      </c>
      <c r="H339" s="1397">
        <f>IF(ISERROR(VLOOKUP(CONCATENATE($B339,"-",$C339),IN_1A!$B$2:$AA$3000,6,FALSE))=TRUE,"",VLOOKUP(CONCATENATE($B339,"-",$C339),IN_1A!$B$2:$AA$3000,6,FALSE))</f>
        <v>0</v>
      </c>
      <c r="I339" s="1396">
        <f>IF(ISERROR(VLOOKUP(CONCATENATE($B339,"-",$C339),IN_1A!$B$2:$AA$3000,7,FALSE))=TRUE,"",VLOOKUP(CONCATENATE($B339,"-",$C339),IN_1A!$B$2:$AA$3000,7,FALSE))</f>
        <v>0</v>
      </c>
      <c r="J339" s="1397">
        <f>IF(ISERROR(VLOOKUP(CONCATENATE($B339,"-",$C339),IN_1A!$B$2:$AA$3000,8,FALSE))=TRUE,"",VLOOKUP(CONCATENATE($B339,"-",$C339),IN_1A!$B$2:$AA$3000,8,FALSE))</f>
        <v>0</v>
      </c>
      <c r="K339" s="1396">
        <f>IF(ISERROR(VLOOKUP(CONCATENATE($B339,"-",$C339),IN_1A!$B$2:$AA$3000,9,FALSE))=TRUE,"",VLOOKUP(CONCATENATE($B339,"-",$C339),IN_1A!$B$2:$AA$3000,9,FALSE))</f>
        <v>0</v>
      </c>
      <c r="L339" s="1397">
        <f>IF(ISERROR(VLOOKUP(CONCATENATE($B339,"-",$C339),IN_1A!$B$2:$AA$3000,10,FALSE))=TRUE,"",VLOOKUP(CONCATENATE($B339,"-",$C339),IN_1A!$B$2:$AA$3000,10,FALSE))</f>
        <v>0</v>
      </c>
      <c r="M339" s="1396">
        <f>IF(ISERROR(VLOOKUP(CONCATENATE($B339,"-",$C339),IN_1A!$B$2:$AA$3000,11,FALSE))=TRUE,"",VLOOKUP(CONCATENATE($B339,"-",$C339),IN_1A!$B$2:$AA$3000,11,FALSE))</f>
        <v>0</v>
      </c>
      <c r="N339" s="1397">
        <f>IF(ISERROR(VLOOKUP(CONCATENATE($B339,"-",$C339),IN_1A!$B$2:$AA$3000,12,FALSE))=TRUE,"",VLOOKUP(CONCATENATE($B339,"-",$C339),IN_1A!$B$2:$AA$3000,12,FALSE))</f>
        <v>0</v>
      </c>
      <c r="O339" s="1396">
        <f>IF(ISERROR(VLOOKUP(CONCATENATE($B339,"-",$C339),IN_1A!$B$2:$AA$3000,13,FALSE))=TRUE,"",VLOOKUP(CONCATENATE($B339,"-",$C339),IN_1A!$B$2:$AA$3000,13,FALSE))</f>
        <v>0</v>
      </c>
      <c r="P339" s="1397">
        <f>IF(ISERROR(VLOOKUP(CONCATENATE($B339,"-",$C339),IN_1A!$B$2:$AA$3000,14,FALSE))=TRUE,"",VLOOKUP(CONCATENATE($B339,"-",$C339),IN_1A!$B$2:$AA$3000,14,FALSE))</f>
        <v>0</v>
      </c>
      <c r="Q339" s="493">
        <f t="shared" si="39"/>
        <v>0</v>
      </c>
      <c r="R339" s="494">
        <f t="shared" si="39"/>
        <v>0</v>
      </c>
      <c r="S339" s="262" t="str">
        <f t="shared" si="45"/>
        <v/>
      </c>
    </row>
    <row r="340" spans="1:19" s="264" customFormat="1" ht="10.75" thickBot="1" x14ac:dyDescent="0.3">
      <c r="A340" s="234" t="s">
        <v>817</v>
      </c>
      <c r="B340" s="232" t="s">
        <v>834</v>
      </c>
      <c r="C340" s="235" t="s">
        <v>850</v>
      </c>
      <c r="D340" s="1339" t="str">
        <f t="shared" si="46"/>
        <v/>
      </c>
      <c r="E340" s="1398">
        <f>IF(ISERROR(VLOOKUP(CONCATENATE($B340,"-",$C340),IN_1A!$B$2:$AA$3000,3,FALSE))=TRUE,"",VLOOKUP(CONCATENATE($B340,"-",$C340),IN_1A!$B$2:$AA$3000,3,FALSE))</f>
        <v>0</v>
      </c>
      <c r="F340" s="1399">
        <f>IF(ISERROR(VLOOKUP(CONCATENATE($B340,"-",$C340),IN_1A!$B$2:$AA$3000,4,FALSE))=TRUE,"",VLOOKUP(CONCATENATE($B340,"-",$C340),IN_1A!$B$2:$AA$3000,4,FALSE))</f>
        <v>0</v>
      </c>
      <c r="G340" s="1398">
        <f>IF(ISERROR(VLOOKUP(CONCATENATE($B340,"-",$C340),IN_1A!$B$2:$AA$3000,5,FALSE))=TRUE,"",VLOOKUP(CONCATENATE($B340,"-",$C340),IN_1A!$B$2:$AA$3000,5,FALSE))</f>
        <v>0</v>
      </c>
      <c r="H340" s="1399">
        <f>IF(ISERROR(VLOOKUP(CONCATENATE($B340,"-",$C340),IN_1A!$B$2:$AA$3000,6,FALSE))=TRUE,"",VLOOKUP(CONCATENATE($B340,"-",$C340),IN_1A!$B$2:$AA$3000,6,FALSE))</f>
        <v>0</v>
      </c>
      <c r="I340" s="1398">
        <f>IF(ISERROR(VLOOKUP(CONCATENATE($B340,"-",$C340),IN_1A!$B$2:$AA$3000,7,FALSE))=TRUE,"",VLOOKUP(CONCATENATE($B340,"-",$C340),IN_1A!$B$2:$AA$3000,7,FALSE))</f>
        <v>0</v>
      </c>
      <c r="J340" s="1399">
        <f>IF(ISERROR(VLOOKUP(CONCATENATE($B340,"-",$C340),IN_1A!$B$2:$AA$3000,8,FALSE))=TRUE,"",VLOOKUP(CONCATENATE($B340,"-",$C340),IN_1A!$B$2:$AA$3000,8,FALSE))</f>
        <v>0</v>
      </c>
      <c r="K340" s="1398">
        <f>IF(ISERROR(VLOOKUP(CONCATENATE($B340,"-",$C340),IN_1A!$B$2:$AA$3000,9,FALSE))=TRUE,"",VLOOKUP(CONCATENATE($B340,"-",$C340),IN_1A!$B$2:$AA$3000,9,FALSE))</f>
        <v>0</v>
      </c>
      <c r="L340" s="1399">
        <f>IF(ISERROR(VLOOKUP(CONCATENATE($B340,"-",$C340),IN_1A!$B$2:$AA$3000,10,FALSE))=TRUE,"",VLOOKUP(CONCATENATE($B340,"-",$C340),IN_1A!$B$2:$AA$3000,10,FALSE))</f>
        <v>0</v>
      </c>
      <c r="M340" s="1398">
        <f>IF(ISERROR(VLOOKUP(CONCATENATE($B340,"-",$C340),IN_1A!$B$2:$AA$3000,11,FALSE))=TRUE,"",VLOOKUP(CONCATENATE($B340,"-",$C340),IN_1A!$B$2:$AA$3000,11,FALSE))</f>
        <v>0</v>
      </c>
      <c r="N340" s="1399">
        <f>IF(ISERROR(VLOOKUP(CONCATENATE($B340,"-",$C340),IN_1A!$B$2:$AA$3000,12,FALSE))=TRUE,"",VLOOKUP(CONCATENATE($B340,"-",$C340),IN_1A!$B$2:$AA$3000,12,FALSE))</f>
        <v>0</v>
      </c>
      <c r="O340" s="1398">
        <f>IF(ISERROR(VLOOKUP(CONCATENATE($B340,"-",$C340),IN_1A!$B$2:$AA$3000,13,FALSE))=TRUE,"",VLOOKUP(CONCATENATE($B340,"-",$C340),IN_1A!$B$2:$AA$3000,13,FALSE))</f>
        <v>0</v>
      </c>
      <c r="P340" s="1399">
        <f>IF(ISERROR(VLOOKUP(CONCATENATE($B340,"-",$C340),IN_1A!$B$2:$AA$3000,14,FALSE))=TRUE,"",VLOOKUP(CONCATENATE($B340,"-",$C340),IN_1A!$B$2:$AA$3000,14,FALSE))</f>
        <v>0</v>
      </c>
      <c r="Q340" s="495">
        <f t="shared" si="39"/>
        <v>0</v>
      </c>
      <c r="R340" s="496">
        <f t="shared" si="39"/>
        <v>0</v>
      </c>
      <c r="S340" s="262"/>
    </row>
    <row r="341" spans="1:19" s="263" customFormat="1" ht="12" customHeight="1" thickBot="1" x14ac:dyDescent="0.3">
      <c r="A341" s="234" t="s">
        <v>819</v>
      </c>
      <c r="B341" s="232" t="s">
        <v>835</v>
      </c>
      <c r="C341" s="235" t="s">
        <v>850</v>
      </c>
      <c r="D341" s="1339" t="str">
        <f t="shared" si="46"/>
        <v/>
      </c>
      <c r="E341" s="1398">
        <f>IF(ISERROR(VLOOKUP(CONCATENATE($B341,"-",$C341),IN_1A!$B$2:$AA$3000,3,FALSE))=TRUE,"",VLOOKUP(CONCATENATE($B341,"-",$C341),IN_1A!$B$2:$AA$3000,3,FALSE))</f>
        <v>0</v>
      </c>
      <c r="F341" s="1399">
        <f>IF(ISERROR(VLOOKUP(CONCATENATE($B341,"-",$C341),IN_1A!$B$2:$AA$3000,4,FALSE))=TRUE,"",VLOOKUP(CONCATENATE($B341,"-",$C341),IN_1A!$B$2:$AA$3000,4,FALSE))</f>
        <v>0</v>
      </c>
      <c r="G341" s="1398">
        <f>IF(ISERROR(VLOOKUP(CONCATENATE($B341,"-",$C341),IN_1A!$B$2:$AA$3000,5,FALSE))=TRUE,"",VLOOKUP(CONCATENATE($B341,"-",$C341),IN_1A!$B$2:$AA$3000,5,FALSE))</f>
        <v>0</v>
      </c>
      <c r="H341" s="1399">
        <f>IF(ISERROR(VLOOKUP(CONCATENATE($B341,"-",$C341),IN_1A!$B$2:$AA$3000,6,FALSE))=TRUE,"",VLOOKUP(CONCATENATE($B341,"-",$C341),IN_1A!$B$2:$AA$3000,6,FALSE))</f>
        <v>0</v>
      </c>
      <c r="I341" s="1398">
        <f>IF(ISERROR(VLOOKUP(CONCATENATE($B341,"-",$C341),IN_1A!$B$2:$AA$3000,7,FALSE))=TRUE,"",VLOOKUP(CONCATENATE($B341,"-",$C341),IN_1A!$B$2:$AA$3000,7,FALSE))</f>
        <v>0</v>
      </c>
      <c r="J341" s="1399">
        <f>IF(ISERROR(VLOOKUP(CONCATENATE($B341,"-",$C341),IN_1A!$B$2:$AA$3000,8,FALSE))=TRUE,"",VLOOKUP(CONCATENATE($B341,"-",$C341),IN_1A!$B$2:$AA$3000,8,FALSE))</f>
        <v>0</v>
      </c>
      <c r="K341" s="1398">
        <f>IF(ISERROR(VLOOKUP(CONCATENATE($B341,"-",$C341),IN_1A!$B$2:$AA$3000,9,FALSE))=TRUE,"",VLOOKUP(CONCATENATE($B341,"-",$C341),IN_1A!$B$2:$AA$3000,9,FALSE))</f>
        <v>0</v>
      </c>
      <c r="L341" s="1399">
        <f>IF(ISERROR(VLOOKUP(CONCATENATE($B341,"-",$C341),IN_1A!$B$2:$AA$3000,10,FALSE))=TRUE,"",VLOOKUP(CONCATENATE($B341,"-",$C341),IN_1A!$B$2:$AA$3000,10,FALSE))</f>
        <v>0</v>
      </c>
      <c r="M341" s="1398">
        <f>IF(ISERROR(VLOOKUP(CONCATENATE($B341,"-",$C341),IN_1A!$B$2:$AA$3000,11,FALSE))=TRUE,"",VLOOKUP(CONCATENATE($B341,"-",$C341),IN_1A!$B$2:$AA$3000,11,FALSE))</f>
        <v>0</v>
      </c>
      <c r="N341" s="1399">
        <f>IF(ISERROR(VLOOKUP(CONCATENATE($B341,"-",$C341),IN_1A!$B$2:$AA$3000,12,FALSE))=TRUE,"",VLOOKUP(CONCATENATE($B341,"-",$C341),IN_1A!$B$2:$AA$3000,12,FALSE))</f>
        <v>0</v>
      </c>
      <c r="O341" s="1398">
        <f>IF(ISERROR(VLOOKUP(CONCATENATE($B341,"-",$C341),IN_1A!$B$2:$AA$3000,13,FALSE))=TRUE,"",VLOOKUP(CONCATENATE($B341,"-",$C341),IN_1A!$B$2:$AA$3000,13,FALSE))</f>
        <v>0</v>
      </c>
      <c r="P341" s="1399">
        <f>IF(ISERROR(VLOOKUP(CONCATENATE($B341,"-",$C341),IN_1A!$B$2:$AA$3000,14,FALSE))=TRUE,"",VLOOKUP(CONCATENATE($B341,"-",$C341),IN_1A!$B$2:$AA$3000,14,FALSE))</f>
        <v>0</v>
      </c>
      <c r="Q341" s="495">
        <f t="shared" si="39"/>
        <v>0</v>
      </c>
      <c r="R341" s="496">
        <f t="shared" si="39"/>
        <v>0</v>
      </c>
      <c r="S341" s="262" t="str">
        <f t="shared" ref="S341:S350" si="47">IF(O341&gt;Q341,"ERRORE",IF(P341&gt;R341,"ERRORE",""))</f>
        <v/>
      </c>
    </row>
    <row r="342" spans="1:19" s="263" customFormat="1" ht="12" customHeight="1" thickBot="1" x14ac:dyDescent="0.3">
      <c r="A342" s="234" t="s">
        <v>821</v>
      </c>
      <c r="B342" s="232" t="s">
        <v>836</v>
      </c>
      <c r="C342" s="235" t="s">
        <v>850</v>
      </c>
      <c r="D342" s="1339" t="str">
        <f t="shared" si="46"/>
        <v/>
      </c>
      <c r="E342" s="1398">
        <f>IF(ISERROR(VLOOKUP(CONCATENATE($B342,"-",$C342),IN_1A!$B$2:$AA$3000,3,FALSE))=TRUE,"",VLOOKUP(CONCATENATE($B342,"-",$C342),IN_1A!$B$2:$AA$3000,3,FALSE))</f>
        <v>0</v>
      </c>
      <c r="F342" s="1399">
        <f>IF(ISERROR(VLOOKUP(CONCATENATE($B342,"-",$C342),IN_1A!$B$2:$AA$3000,4,FALSE))=TRUE,"",VLOOKUP(CONCATENATE($B342,"-",$C342),IN_1A!$B$2:$AA$3000,4,FALSE))</f>
        <v>0</v>
      </c>
      <c r="G342" s="1398">
        <f>IF(ISERROR(VLOOKUP(CONCATENATE($B342,"-",$C342),IN_1A!$B$2:$AA$3000,5,FALSE))=TRUE,"",VLOOKUP(CONCATENATE($B342,"-",$C342),IN_1A!$B$2:$AA$3000,5,FALSE))</f>
        <v>0</v>
      </c>
      <c r="H342" s="1399">
        <f>IF(ISERROR(VLOOKUP(CONCATENATE($B342,"-",$C342),IN_1A!$B$2:$AA$3000,6,FALSE))=TRUE,"",VLOOKUP(CONCATENATE($B342,"-",$C342),IN_1A!$B$2:$AA$3000,6,FALSE))</f>
        <v>0</v>
      </c>
      <c r="I342" s="1398">
        <f>IF(ISERROR(VLOOKUP(CONCATENATE($B342,"-",$C342),IN_1A!$B$2:$AA$3000,7,FALSE))=TRUE,"",VLOOKUP(CONCATENATE($B342,"-",$C342),IN_1A!$B$2:$AA$3000,7,FALSE))</f>
        <v>0</v>
      </c>
      <c r="J342" s="1399">
        <f>IF(ISERROR(VLOOKUP(CONCATENATE($B342,"-",$C342),IN_1A!$B$2:$AA$3000,8,FALSE))=TRUE,"",VLOOKUP(CONCATENATE($B342,"-",$C342),IN_1A!$B$2:$AA$3000,8,FALSE))</f>
        <v>0</v>
      </c>
      <c r="K342" s="1398">
        <f>IF(ISERROR(VLOOKUP(CONCATENATE($B342,"-",$C342),IN_1A!$B$2:$AA$3000,9,FALSE))=TRUE,"",VLOOKUP(CONCATENATE($B342,"-",$C342),IN_1A!$B$2:$AA$3000,9,FALSE))</f>
        <v>0</v>
      </c>
      <c r="L342" s="1399">
        <f>IF(ISERROR(VLOOKUP(CONCATENATE($B342,"-",$C342),IN_1A!$B$2:$AA$3000,10,FALSE))=TRUE,"",VLOOKUP(CONCATENATE($B342,"-",$C342),IN_1A!$B$2:$AA$3000,10,FALSE))</f>
        <v>0</v>
      </c>
      <c r="M342" s="1398">
        <f>IF(ISERROR(VLOOKUP(CONCATENATE($B342,"-",$C342),IN_1A!$B$2:$AA$3000,11,FALSE))=TRUE,"",VLOOKUP(CONCATENATE($B342,"-",$C342),IN_1A!$B$2:$AA$3000,11,FALSE))</f>
        <v>0</v>
      </c>
      <c r="N342" s="1399">
        <f>IF(ISERROR(VLOOKUP(CONCATENATE($B342,"-",$C342),IN_1A!$B$2:$AA$3000,12,FALSE))=TRUE,"",VLOOKUP(CONCATENATE($B342,"-",$C342),IN_1A!$B$2:$AA$3000,12,FALSE))</f>
        <v>0</v>
      </c>
      <c r="O342" s="1398">
        <f>IF(ISERROR(VLOOKUP(CONCATENATE($B342,"-",$C342),IN_1A!$B$2:$AA$3000,13,FALSE))=TRUE,"",VLOOKUP(CONCATENATE($B342,"-",$C342),IN_1A!$B$2:$AA$3000,13,FALSE))</f>
        <v>0</v>
      </c>
      <c r="P342" s="1399">
        <f>IF(ISERROR(VLOOKUP(CONCATENATE($B342,"-",$C342),IN_1A!$B$2:$AA$3000,14,FALSE))=TRUE,"",VLOOKUP(CONCATENATE($B342,"-",$C342),IN_1A!$B$2:$AA$3000,14,FALSE))</f>
        <v>0</v>
      </c>
      <c r="Q342" s="495">
        <f t="shared" si="39"/>
        <v>0</v>
      </c>
      <c r="R342" s="496">
        <f t="shared" si="39"/>
        <v>0</v>
      </c>
      <c r="S342" s="262" t="str">
        <f t="shared" si="47"/>
        <v/>
      </c>
    </row>
    <row r="343" spans="1:19" s="263" customFormat="1" ht="12" customHeight="1" thickBot="1" x14ac:dyDescent="0.3">
      <c r="A343" s="234" t="s">
        <v>823</v>
      </c>
      <c r="B343" s="243" t="s">
        <v>837</v>
      </c>
      <c r="C343" s="233" t="s">
        <v>850</v>
      </c>
      <c r="D343" s="1339" t="str">
        <f t="shared" si="46"/>
        <v/>
      </c>
      <c r="E343" s="1398">
        <f>IF(ISERROR(VLOOKUP(CONCATENATE($B343,"-",$C343),IN_1A!$B$2:$AA$3000,3,FALSE))=TRUE,"",VLOOKUP(CONCATENATE($B343,"-",$C343),IN_1A!$B$2:$AA$3000,3,FALSE))</f>
        <v>0</v>
      </c>
      <c r="F343" s="1399">
        <f>IF(ISERROR(VLOOKUP(CONCATENATE($B343,"-",$C343),IN_1A!$B$2:$AA$3000,4,FALSE))=TRUE,"",VLOOKUP(CONCATENATE($B343,"-",$C343),IN_1A!$B$2:$AA$3000,4,FALSE))</f>
        <v>0</v>
      </c>
      <c r="G343" s="1398">
        <f>IF(ISERROR(VLOOKUP(CONCATENATE($B343,"-",$C343),IN_1A!$B$2:$AA$3000,5,FALSE))=TRUE,"",VLOOKUP(CONCATENATE($B343,"-",$C343),IN_1A!$B$2:$AA$3000,5,FALSE))</f>
        <v>0</v>
      </c>
      <c r="H343" s="1399">
        <f>IF(ISERROR(VLOOKUP(CONCATENATE($B343,"-",$C343),IN_1A!$B$2:$AA$3000,6,FALSE))=TRUE,"",VLOOKUP(CONCATENATE($B343,"-",$C343),IN_1A!$B$2:$AA$3000,6,FALSE))</f>
        <v>0</v>
      </c>
      <c r="I343" s="1398">
        <f>IF(ISERROR(VLOOKUP(CONCATENATE($B343,"-",$C343),IN_1A!$B$2:$AA$3000,7,FALSE))=TRUE,"",VLOOKUP(CONCATENATE($B343,"-",$C343),IN_1A!$B$2:$AA$3000,7,FALSE))</f>
        <v>0</v>
      </c>
      <c r="J343" s="1399">
        <f>IF(ISERROR(VLOOKUP(CONCATENATE($B343,"-",$C343),IN_1A!$B$2:$AA$3000,8,FALSE))=TRUE,"",VLOOKUP(CONCATENATE($B343,"-",$C343),IN_1A!$B$2:$AA$3000,8,FALSE))</f>
        <v>0</v>
      </c>
      <c r="K343" s="1398">
        <f>IF(ISERROR(VLOOKUP(CONCATENATE($B343,"-",$C343),IN_1A!$B$2:$AA$3000,9,FALSE))=TRUE,"",VLOOKUP(CONCATENATE($B343,"-",$C343),IN_1A!$B$2:$AA$3000,9,FALSE))</f>
        <v>0</v>
      </c>
      <c r="L343" s="1399">
        <f>IF(ISERROR(VLOOKUP(CONCATENATE($B343,"-",$C343),IN_1A!$B$2:$AA$3000,10,FALSE))=TRUE,"",VLOOKUP(CONCATENATE($B343,"-",$C343),IN_1A!$B$2:$AA$3000,10,FALSE))</f>
        <v>0</v>
      </c>
      <c r="M343" s="1398">
        <f>IF(ISERROR(VLOOKUP(CONCATENATE($B343,"-",$C343),IN_1A!$B$2:$AA$3000,11,FALSE))=TRUE,"",VLOOKUP(CONCATENATE($B343,"-",$C343),IN_1A!$B$2:$AA$3000,11,FALSE))</f>
        <v>0</v>
      </c>
      <c r="N343" s="1399">
        <f>IF(ISERROR(VLOOKUP(CONCATENATE($B343,"-",$C343),IN_1A!$B$2:$AA$3000,12,FALSE))=TRUE,"",VLOOKUP(CONCATENATE($B343,"-",$C343),IN_1A!$B$2:$AA$3000,12,FALSE))</f>
        <v>0</v>
      </c>
      <c r="O343" s="1398">
        <f>IF(ISERROR(VLOOKUP(CONCATENATE($B343,"-",$C343),IN_1A!$B$2:$AA$3000,13,FALSE))=TRUE,"",VLOOKUP(CONCATENATE($B343,"-",$C343),IN_1A!$B$2:$AA$3000,13,FALSE))</f>
        <v>0</v>
      </c>
      <c r="P343" s="1399">
        <f>IF(ISERROR(VLOOKUP(CONCATENATE($B343,"-",$C343),IN_1A!$B$2:$AA$3000,14,FALSE))=TRUE,"",VLOOKUP(CONCATENATE($B343,"-",$C343),IN_1A!$B$2:$AA$3000,14,FALSE))</f>
        <v>0</v>
      </c>
      <c r="Q343" s="495">
        <f t="shared" si="39"/>
        <v>0</v>
      </c>
      <c r="R343" s="496">
        <f t="shared" si="39"/>
        <v>0</v>
      </c>
      <c r="S343" s="262" t="str">
        <f t="shared" si="47"/>
        <v/>
      </c>
    </row>
    <row r="344" spans="1:19" s="263" customFormat="1" ht="12" customHeight="1" thickBot="1" x14ac:dyDescent="0.3">
      <c r="A344" s="234" t="s">
        <v>825</v>
      </c>
      <c r="B344" s="232" t="s">
        <v>838</v>
      </c>
      <c r="C344" s="235" t="s">
        <v>850</v>
      </c>
      <c r="D344" s="1339" t="str">
        <f t="shared" si="46"/>
        <v/>
      </c>
      <c r="E344" s="1398">
        <f>IF(ISERROR(VLOOKUP(CONCATENATE($B344,"-",$C344),IN_1A!$B$2:$AA$3000,3,FALSE))=TRUE,"",VLOOKUP(CONCATENATE($B344,"-",$C344),IN_1A!$B$2:$AA$3000,3,FALSE))</f>
        <v>0</v>
      </c>
      <c r="F344" s="1399">
        <f>IF(ISERROR(VLOOKUP(CONCATENATE($B344,"-",$C344),IN_1A!$B$2:$AA$3000,4,FALSE))=TRUE,"",VLOOKUP(CONCATENATE($B344,"-",$C344),IN_1A!$B$2:$AA$3000,4,FALSE))</f>
        <v>0</v>
      </c>
      <c r="G344" s="1398">
        <f>IF(ISERROR(VLOOKUP(CONCATENATE($B344,"-",$C344),IN_1A!$B$2:$AA$3000,5,FALSE))=TRUE,"",VLOOKUP(CONCATENATE($B344,"-",$C344),IN_1A!$B$2:$AA$3000,5,FALSE))</f>
        <v>0</v>
      </c>
      <c r="H344" s="1399">
        <f>IF(ISERROR(VLOOKUP(CONCATENATE($B344,"-",$C344),IN_1A!$B$2:$AA$3000,6,FALSE))=TRUE,"",VLOOKUP(CONCATENATE($B344,"-",$C344),IN_1A!$B$2:$AA$3000,6,FALSE))</f>
        <v>0</v>
      </c>
      <c r="I344" s="1398">
        <f>IF(ISERROR(VLOOKUP(CONCATENATE($B344,"-",$C344),IN_1A!$B$2:$AA$3000,7,FALSE))=TRUE,"",VLOOKUP(CONCATENATE($B344,"-",$C344),IN_1A!$B$2:$AA$3000,7,FALSE))</f>
        <v>0</v>
      </c>
      <c r="J344" s="1399">
        <f>IF(ISERROR(VLOOKUP(CONCATENATE($B344,"-",$C344),IN_1A!$B$2:$AA$3000,8,FALSE))=TRUE,"",VLOOKUP(CONCATENATE($B344,"-",$C344),IN_1A!$B$2:$AA$3000,8,FALSE))</f>
        <v>0</v>
      </c>
      <c r="K344" s="1398">
        <f>IF(ISERROR(VLOOKUP(CONCATENATE($B344,"-",$C344),IN_1A!$B$2:$AA$3000,9,FALSE))=TRUE,"",VLOOKUP(CONCATENATE($B344,"-",$C344),IN_1A!$B$2:$AA$3000,9,FALSE))</f>
        <v>0</v>
      </c>
      <c r="L344" s="1399">
        <f>IF(ISERROR(VLOOKUP(CONCATENATE($B344,"-",$C344),IN_1A!$B$2:$AA$3000,10,FALSE))=TRUE,"",VLOOKUP(CONCATENATE($B344,"-",$C344),IN_1A!$B$2:$AA$3000,10,FALSE))</f>
        <v>0</v>
      </c>
      <c r="M344" s="1398">
        <f>IF(ISERROR(VLOOKUP(CONCATENATE($B344,"-",$C344),IN_1A!$B$2:$AA$3000,11,FALSE))=TRUE,"",VLOOKUP(CONCATENATE($B344,"-",$C344),IN_1A!$B$2:$AA$3000,11,FALSE))</f>
        <v>0</v>
      </c>
      <c r="N344" s="1399">
        <f>IF(ISERROR(VLOOKUP(CONCATENATE($B344,"-",$C344),IN_1A!$B$2:$AA$3000,12,FALSE))=TRUE,"",VLOOKUP(CONCATENATE($B344,"-",$C344),IN_1A!$B$2:$AA$3000,12,FALSE))</f>
        <v>0</v>
      </c>
      <c r="O344" s="1398">
        <f>IF(ISERROR(VLOOKUP(CONCATENATE($B344,"-",$C344),IN_1A!$B$2:$AA$3000,13,FALSE))=TRUE,"",VLOOKUP(CONCATENATE($B344,"-",$C344),IN_1A!$B$2:$AA$3000,13,FALSE))</f>
        <v>0</v>
      </c>
      <c r="P344" s="1399">
        <f>IF(ISERROR(VLOOKUP(CONCATENATE($B344,"-",$C344),IN_1A!$B$2:$AA$3000,14,FALSE))=TRUE,"",VLOOKUP(CONCATENATE($B344,"-",$C344),IN_1A!$B$2:$AA$3000,14,FALSE))</f>
        <v>0</v>
      </c>
      <c r="Q344" s="495">
        <f t="shared" si="39"/>
        <v>0</v>
      </c>
      <c r="R344" s="496">
        <f t="shared" si="39"/>
        <v>0</v>
      </c>
      <c r="S344" s="262" t="str">
        <f t="shared" si="47"/>
        <v/>
      </c>
    </row>
    <row r="345" spans="1:19" s="263" customFormat="1" ht="12" customHeight="1" thickBot="1" x14ac:dyDescent="0.3">
      <c r="A345" s="234" t="s">
        <v>827</v>
      </c>
      <c r="B345" s="246" t="s">
        <v>839</v>
      </c>
      <c r="C345" s="247" t="s">
        <v>850</v>
      </c>
      <c r="D345" s="1339" t="str">
        <f t="shared" si="46"/>
        <v/>
      </c>
      <c r="E345" s="1398">
        <f>IF(ISERROR(VLOOKUP(CONCATENATE($B345,"-",$C345),IN_1A!$B$2:$AA$3000,3,FALSE))=TRUE,"",VLOOKUP(CONCATENATE($B345,"-",$C345),IN_1A!$B$2:$AA$3000,3,FALSE))</f>
        <v>0</v>
      </c>
      <c r="F345" s="1399">
        <f>IF(ISERROR(VLOOKUP(CONCATENATE($B345,"-",$C345),IN_1A!$B$2:$AA$3000,4,FALSE))=TRUE,"",VLOOKUP(CONCATENATE($B345,"-",$C345),IN_1A!$B$2:$AA$3000,4,FALSE))</f>
        <v>0</v>
      </c>
      <c r="G345" s="1398">
        <f>IF(ISERROR(VLOOKUP(CONCATENATE($B345,"-",$C345),IN_1A!$B$2:$AA$3000,5,FALSE))=TRUE,"",VLOOKUP(CONCATENATE($B345,"-",$C345),IN_1A!$B$2:$AA$3000,5,FALSE))</f>
        <v>0</v>
      </c>
      <c r="H345" s="1399">
        <f>IF(ISERROR(VLOOKUP(CONCATENATE($B345,"-",$C345),IN_1A!$B$2:$AA$3000,6,FALSE))=TRUE,"",VLOOKUP(CONCATENATE($B345,"-",$C345),IN_1A!$B$2:$AA$3000,6,FALSE))</f>
        <v>0</v>
      </c>
      <c r="I345" s="1398">
        <f>IF(ISERROR(VLOOKUP(CONCATENATE($B345,"-",$C345),IN_1A!$B$2:$AA$3000,7,FALSE))=TRUE,"",VLOOKUP(CONCATENATE($B345,"-",$C345),IN_1A!$B$2:$AA$3000,7,FALSE))</f>
        <v>0</v>
      </c>
      <c r="J345" s="1399">
        <f>IF(ISERROR(VLOOKUP(CONCATENATE($B345,"-",$C345),IN_1A!$B$2:$AA$3000,8,FALSE))=TRUE,"",VLOOKUP(CONCATENATE($B345,"-",$C345),IN_1A!$B$2:$AA$3000,8,FALSE))</f>
        <v>0</v>
      </c>
      <c r="K345" s="1398">
        <f>IF(ISERROR(VLOOKUP(CONCATENATE($B345,"-",$C345),IN_1A!$B$2:$AA$3000,9,FALSE))=TRUE,"",VLOOKUP(CONCATENATE($B345,"-",$C345),IN_1A!$B$2:$AA$3000,9,FALSE))</f>
        <v>0</v>
      </c>
      <c r="L345" s="1399">
        <f>IF(ISERROR(VLOOKUP(CONCATENATE($B345,"-",$C345),IN_1A!$B$2:$AA$3000,10,FALSE))=TRUE,"",VLOOKUP(CONCATENATE($B345,"-",$C345),IN_1A!$B$2:$AA$3000,10,FALSE))</f>
        <v>0</v>
      </c>
      <c r="M345" s="1398">
        <f>IF(ISERROR(VLOOKUP(CONCATENATE($B345,"-",$C345),IN_1A!$B$2:$AA$3000,11,FALSE))=TRUE,"",VLOOKUP(CONCATENATE($B345,"-",$C345),IN_1A!$B$2:$AA$3000,11,FALSE))</f>
        <v>0</v>
      </c>
      <c r="N345" s="1399">
        <f>IF(ISERROR(VLOOKUP(CONCATENATE($B345,"-",$C345),IN_1A!$B$2:$AA$3000,12,FALSE))=TRUE,"",VLOOKUP(CONCATENATE($B345,"-",$C345),IN_1A!$B$2:$AA$3000,12,FALSE))</f>
        <v>0</v>
      </c>
      <c r="O345" s="1398">
        <f>IF(ISERROR(VLOOKUP(CONCATENATE($B345,"-",$C345),IN_1A!$B$2:$AA$3000,13,FALSE))=TRUE,"",VLOOKUP(CONCATENATE($B345,"-",$C345),IN_1A!$B$2:$AA$3000,13,FALSE))</f>
        <v>0</v>
      </c>
      <c r="P345" s="1399">
        <f>IF(ISERROR(VLOOKUP(CONCATENATE($B345,"-",$C345),IN_1A!$B$2:$AA$3000,14,FALSE))=TRUE,"",VLOOKUP(CONCATENATE($B345,"-",$C345),IN_1A!$B$2:$AA$3000,14,FALSE))</f>
        <v>0</v>
      </c>
      <c r="Q345" s="495">
        <f t="shared" si="39"/>
        <v>0</v>
      </c>
      <c r="R345" s="496">
        <f t="shared" si="39"/>
        <v>0</v>
      </c>
      <c r="S345" s="262" t="str">
        <f t="shared" si="47"/>
        <v/>
      </c>
    </row>
    <row r="346" spans="1:19" s="263" customFormat="1" ht="12" customHeight="1" thickBot="1" x14ac:dyDescent="0.3">
      <c r="A346" s="234" t="s">
        <v>829</v>
      </c>
      <c r="B346" s="246" t="s">
        <v>840</v>
      </c>
      <c r="C346" s="247" t="s">
        <v>850</v>
      </c>
      <c r="D346" s="1339" t="str">
        <f t="shared" si="46"/>
        <v/>
      </c>
      <c r="E346" s="1398">
        <f>IF(ISERROR(VLOOKUP(CONCATENATE($B346,"-",$C346),IN_1A!$B$2:$AA$3000,3,FALSE))=TRUE,"",VLOOKUP(CONCATENATE($B346,"-",$C346),IN_1A!$B$2:$AA$3000,3,FALSE))</f>
        <v>0</v>
      </c>
      <c r="F346" s="1399">
        <f>IF(ISERROR(VLOOKUP(CONCATENATE($B346,"-",$C346),IN_1A!$B$2:$AA$3000,4,FALSE))=TRUE,"",VLOOKUP(CONCATENATE($B346,"-",$C346),IN_1A!$B$2:$AA$3000,4,FALSE))</f>
        <v>0</v>
      </c>
      <c r="G346" s="1398">
        <f>IF(ISERROR(VLOOKUP(CONCATENATE($B346,"-",$C346),IN_1A!$B$2:$AA$3000,5,FALSE))=TRUE,"",VLOOKUP(CONCATENATE($B346,"-",$C346),IN_1A!$B$2:$AA$3000,5,FALSE))</f>
        <v>0</v>
      </c>
      <c r="H346" s="1399">
        <f>IF(ISERROR(VLOOKUP(CONCATENATE($B346,"-",$C346),IN_1A!$B$2:$AA$3000,6,FALSE))=TRUE,"",VLOOKUP(CONCATENATE($B346,"-",$C346),IN_1A!$B$2:$AA$3000,6,FALSE))</f>
        <v>0</v>
      </c>
      <c r="I346" s="1398">
        <f>IF(ISERROR(VLOOKUP(CONCATENATE($B346,"-",$C346),IN_1A!$B$2:$AA$3000,7,FALSE))=TRUE,"",VLOOKUP(CONCATENATE($B346,"-",$C346),IN_1A!$B$2:$AA$3000,7,FALSE))</f>
        <v>0</v>
      </c>
      <c r="J346" s="1399">
        <f>IF(ISERROR(VLOOKUP(CONCATENATE($B346,"-",$C346),IN_1A!$B$2:$AA$3000,8,FALSE))=TRUE,"",VLOOKUP(CONCATENATE($B346,"-",$C346),IN_1A!$B$2:$AA$3000,8,FALSE))</f>
        <v>0</v>
      </c>
      <c r="K346" s="1398">
        <f>IF(ISERROR(VLOOKUP(CONCATENATE($B346,"-",$C346),IN_1A!$B$2:$AA$3000,9,FALSE))=TRUE,"",VLOOKUP(CONCATENATE($B346,"-",$C346),IN_1A!$B$2:$AA$3000,9,FALSE))</f>
        <v>0</v>
      </c>
      <c r="L346" s="1399">
        <f>IF(ISERROR(VLOOKUP(CONCATENATE($B346,"-",$C346),IN_1A!$B$2:$AA$3000,10,FALSE))=TRUE,"",VLOOKUP(CONCATENATE($B346,"-",$C346),IN_1A!$B$2:$AA$3000,10,FALSE))</f>
        <v>0</v>
      </c>
      <c r="M346" s="1398">
        <f>IF(ISERROR(VLOOKUP(CONCATENATE($B346,"-",$C346),IN_1A!$B$2:$AA$3000,11,FALSE))=TRUE,"",VLOOKUP(CONCATENATE($B346,"-",$C346),IN_1A!$B$2:$AA$3000,11,FALSE))</f>
        <v>0</v>
      </c>
      <c r="N346" s="1399">
        <f>IF(ISERROR(VLOOKUP(CONCATENATE($B346,"-",$C346),IN_1A!$B$2:$AA$3000,12,FALSE))=TRUE,"",VLOOKUP(CONCATENATE($B346,"-",$C346),IN_1A!$B$2:$AA$3000,12,FALSE))</f>
        <v>0</v>
      </c>
      <c r="O346" s="1398">
        <f>IF(ISERROR(VLOOKUP(CONCATENATE($B346,"-",$C346),IN_1A!$B$2:$AA$3000,13,FALSE))=TRUE,"",VLOOKUP(CONCATENATE($B346,"-",$C346),IN_1A!$B$2:$AA$3000,13,FALSE))</f>
        <v>0</v>
      </c>
      <c r="P346" s="1399">
        <f>IF(ISERROR(VLOOKUP(CONCATENATE($B346,"-",$C346),IN_1A!$B$2:$AA$3000,14,FALSE))=TRUE,"",VLOOKUP(CONCATENATE($B346,"-",$C346),IN_1A!$B$2:$AA$3000,14,FALSE))</f>
        <v>0</v>
      </c>
      <c r="Q346" s="495">
        <f t="shared" si="39"/>
        <v>0</v>
      </c>
      <c r="R346" s="496">
        <f t="shared" si="39"/>
        <v>0</v>
      </c>
      <c r="S346" s="262" t="str">
        <f t="shared" si="47"/>
        <v/>
      </c>
    </row>
    <row r="347" spans="1:19" s="263" customFormat="1" ht="12" customHeight="1" thickBot="1" x14ac:dyDescent="0.3">
      <c r="A347" s="248" t="s">
        <v>831</v>
      </c>
      <c r="B347" s="249" t="s">
        <v>841</v>
      </c>
      <c r="C347" s="250" t="s">
        <v>850</v>
      </c>
      <c r="D347" s="1339" t="str">
        <f t="shared" si="46"/>
        <v/>
      </c>
      <c r="E347" s="1398">
        <f>IF(ISERROR(VLOOKUP(CONCATENATE($B347,"-",$C347),IN_1A!$B$2:$AA$3000,3,FALSE))=TRUE,"",VLOOKUP(CONCATENATE($B347,"-",$C347),IN_1A!$B$2:$AA$3000,3,FALSE))</f>
        <v>0</v>
      </c>
      <c r="F347" s="1399">
        <f>IF(ISERROR(VLOOKUP(CONCATENATE($B347,"-",$C347),IN_1A!$B$2:$AA$3000,4,FALSE))=TRUE,"",VLOOKUP(CONCATENATE($B347,"-",$C347),IN_1A!$B$2:$AA$3000,4,FALSE))</f>
        <v>0</v>
      </c>
      <c r="G347" s="1398">
        <f>IF(ISERROR(VLOOKUP(CONCATENATE($B347,"-",$C347),IN_1A!$B$2:$AA$3000,5,FALSE))=TRUE,"",VLOOKUP(CONCATENATE($B347,"-",$C347),IN_1A!$B$2:$AA$3000,5,FALSE))</f>
        <v>0</v>
      </c>
      <c r="H347" s="1399">
        <f>IF(ISERROR(VLOOKUP(CONCATENATE($B347,"-",$C347),IN_1A!$B$2:$AA$3000,6,FALSE))=TRUE,"",VLOOKUP(CONCATENATE($B347,"-",$C347),IN_1A!$B$2:$AA$3000,6,FALSE))</f>
        <v>0</v>
      </c>
      <c r="I347" s="1398">
        <f>IF(ISERROR(VLOOKUP(CONCATENATE($B347,"-",$C347),IN_1A!$B$2:$AA$3000,7,FALSE))=TRUE,"",VLOOKUP(CONCATENATE($B347,"-",$C347),IN_1A!$B$2:$AA$3000,7,FALSE))</f>
        <v>0</v>
      </c>
      <c r="J347" s="1399">
        <f>IF(ISERROR(VLOOKUP(CONCATENATE($B347,"-",$C347),IN_1A!$B$2:$AA$3000,8,FALSE))=TRUE,"",VLOOKUP(CONCATENATE($B347,"-",$C347),IN_1A!$B$2:$AA$3000,8,FALSE))</f>
        <v>0</v>
      </c>
      <c r="K347" s="1398">
        <f>IF(ISERROR(VLOOKUP(CONCATENATE($B347,"-",$C347),IN_1A!$B$2:$AA$3000,9,FALSE))=TRUE,"",VLOOKUP(CONCATENATE($B347,"-",$C347),IN_1A!$B$2:$AA$3000,9,FALSE))</f>
        <v>0</v>
      </c>
      <c r="L347" s="1399">
        <f>IF(ISERROR(VLOOKUP(CONCATENATE($B347,"-",$C347),IN_1A!$B$2:$AA$3000,10,FALSE))=TRUE,"",VLOOKUP(CONCATENATE($B347,"-",$C347),IN_1A!$B$2:$AA$3000,10,FALSE))</f>
        <v>0</v>
      </c>
      <c r="M347" s="1398">
        <f>IF(ISERROR(VLOOKUP(CONCATENATE($B347,"-",$C347),IN_1A!$B$2:$AA$3000,11,FALSE))=TRUE,"",VLOOKUP(CONCATENATE($B347,"-",$C347),IN_1A!$B$2:$AA$3000,11,FALSE))</f>
        <v>0</v>
      </c>
      <c r="N347" s="1399">
        <f>IF(ISERROR(VLOOKUP(CONCATENATE($B347,"-",$C347),IN_1A!$B$2:$AA$3000,12,FALSE))=TRUE,"",VLOOKUP(CONCATENATE($B347,"-",$C347),IN_1A!$B$2:$AA$3000,12,FALSE))</f>
        <v>0</v>
      </c>
      <c r="O347" s="1398">
        <f>IF(ISERROR(VLOOKUP(CONCATENATE($B347,"-",$C347),IN_1A!$B$2:$AA$3000,13,FALSE))=TRUE,"",VLOOKUP(CONCATENATE($B347,"-",$C347),IN_1A!$B$2:$AA$3000,13,FALSE))</f>
        <v>0</v>
      </c>
      <c r="P347" s="1399">
        <f>IF(ISERROR(VLOOKUP(CONCATENATE($B347,"-",$C347),IN_1A!$B$2:$AA$3000,14,FALSE))=TRUE,"",VLOOKUP(CONCATENATE($B347,"-",$C347),IN_1A!$B$2:$AA$3000,14,FALSE))</f>
        <v>0</v>
      </c>
      <c r="Q347" s="495">
        <f t="shared" si="39"/>
        <v>0</v>
      </c>
      <c r="R347" s="496">
        <f t="shared" si="39"/>
        <v>0</v>
      </c>
      <c r="S347" s="262" t="str">
        <f t="shared" si="47"/>
        <v/>
      </c>
    </row>
    <row r="348" spans="1:19" s="263" customFormat="1" ht="12" customHeight="1" thickBot="1" x14ac:dyDescent="0.3">
      <c r="A348" s="251" t="s">
        <v>842</v>
      </c>
      <c r="B348" s="252" t="s">
        <v>843</v>
      </c>
      <c r="C348" s="241" t="s">
        <v>850</v>
      </c>
      <c r="D348" s="1336" t="str">
        <f t="shared" si="46"/>
        <v/>
      </c>
      <c r="E348" s="1400">
        <f>IF(ISERROR(VLOOKUP(CONCATENATE($B348,"-",$C348),IN_1A!$B$2:$AA$3000,3,FALSE))=TRUE,"",VLOOKUP(CONCATENATE($B348,"-",$C348),IN_1A!$B$2:$AA$3000,3,FALSE))</f>
        <v>0</v>
      </c>
      <c r="F348" s="1401">
        <f>IF(ISERROR(VLOOKUP(CONCATENATE($B348,"-",$C348),IN_1A!$B$2:$AA$3000,4,FALSE))=TRUE,"",VLOOKUP(CONCATENATE($B348,"-",$C348),IN_1A!$B$2:$AA$3000,4,FALSE))</f>
        <v>0</v>
      </c>
      <c r="G348" s="1400">
        <f>IF(ISERROR(VLOOKUP(CONCATENATE($B348,"-",$C348),IN_1A!$B$2:$AA$3000,5,FALSE))=TRUE,"",VLOOKUP(CONCATENATE($B348,"-",$C348),IN_1A!$B$2:$AA$3000,5,FALSE))</f>
        <v>0</v>
      </c>
      <c r="H348" s="1401">
        <f>IF(ISERROR(VLOOKUP(CONCATENATE($B348,"-",$C348),IN_1A!$B$2:$AA$3000,6,FALSE))=TRUE,"",VLOOKUP(CONCATENATE($B348,"-",$C348),IN_1A!$B$2:$AA$3000,6,FALSE))</f>
        <v>0</v>
      </c>
      <c r="I348" s="1400">
        <f>IF(ISERROR(VLOOKUP(CONCATENATE($B348,"-",$C348),IN_1A!$B$2:$AA$3000,7,FALSE))=TRUE,"",VLOOKUP(CONCATENATE($B348,"-",$C348),IN_1A!$B$2:$AA$3000,7,FALSE))</f>
        <v>0</v>
      </c>
      <c r="J348" s="1401">
        <f>IF(ISERROR(VLOOKUP(CONCATENATE($B348,"-",$C348),IN_1A!$B$2:$AA$3000,8,FALSE))=TRUE,"",VLOOKUP(CONCATENATE($B348,"-",$C348),IN_1A!$B$2:$AA$3000,8,FALSE))</f>
        <v>0</v>
      </c>
      <c r="K348" s="1400">
        <f>IF(ISERROR(VLOOKUP(CONCATENATE($B348,"-",$C348),IN_1A!$B$2:$AA$3000,9,FALSE))=TRUE,"",VLOOKUP(CONCATENATE($B348,"-",$C348),IN_1A!$B$2:$AA$3000,9,FALSE))</f>
        <v>0</v>
      </c>
      <c r="L348" s="1401">
        <f>IF(ISERROR(VLOOKUP(CONCATENATE($B348,"-",$C348),IN_1A!$B$2:$AA$3000,10,FALSE))=TRUE,"",VLOOKUP(CONCATENATE($B348,"-",$C348),IN_1A!$B$2:$AA$3000,10,FALSE))</f>
        <v>0</v>
      </c>
      <c r="M348" s="1400">
        <f>IF(ISERROR(VLOOKUP(CONCATENATE($B348,"-",$C348),IN_1A!$B$2:$AA$3000,11,FALSE))=TRUE,"",VLOOKUP(CONCATENATE($B348,"-",$C348),IN_1A!$B$2:$AA$3000,11,FALSE))</f>
        <v>0</v>
      </c>
      <c r="N348" s="1401">
        <f>IF(ISERROR(VLOOKUP(CONCATENATE($B348,"-",$C348),IN_1A!$B$2:$AA$3000,12,FALSE))=TRUE,"",VLOOKUP(CONCATENATE($B348,"-",$C348),IN_1A!$B$2:$AA$3000,12,FALSE))</f>
        <v>0</v>
      </c>
      <c r="O348" s="1400">
        <f>IF(ISERROR(VLOOKUP(CONCATENATE($B348,"-",$C348),IN_1A!$B$2:$AA$3000,13,FALSE))=TRUE,"",VLOOKUP(CONCATENATE($B348,"-",$C348),IN_1A!$B$2:$AA$3000,13,FALSE))</f>
        <v>0</v>
      </c>
      <c r="P348" s="1401">
        <f>IF(ISERROR(VLOOKUP(CONCATENATE($B348,"-",$C348),IN_1A!$B$2:$AA$3000,14,FALSE))=TRUE,"",VLOOKUP(CONCATENATE($B348,"-",$C348),IN_1A!$B$2:$AA$3000,14,FALSE))</f>
        <v>0</v>
      </c>
      <c r="Q348" s="497">
        <f t="shared" si="39"/>
        <v>0</v>
      </c>
      <c r="R348" s="498">
        <f t="shared" si="39"/>
        <v>0</v>
      </c>
      <c r="S348" s="262" t="str">
        <f t="shared" si="47"/>
        <v/>
      </c>
    </row>
    <row r="349" spans="1:19" s="2508" customFormat="1" ht="12" customHeight="1" thickBot="1" x14ac:dyDescent="0.3">
      <c r="A349" s="2504" t="s">
        <v>767</v>
      </c>
      <c r="B349" s="2496"/>
      <c r="C349" s="2497"/>
      <c r="D349" s="1340"/>
      <c r="E349" s="2221"/>
      <c r="F349" s="499"/>
      <c r="G349" s="499"/>
      <c r="H349" s="499"/>
      <c r="I349" s="499"/>
      <c r="J349" s="499"/>
      <c r="K349" s="499"/>
      <c r="L349" s="499"/>
      <c r="M349" s="499"/>
      <c r="N349" s="499"/>
      <c r="O349" s="499"/>
      <c r="P349" s="499"/>
      <c r="Q349" s="499"/>
      <c r="R349" s="500"/>
      <c r="S349" s="2506" t="str">
        <f t="shared" si="47"/>
        <v/>
      </c>
    </row>
    <row r="350" spans="1:19" s="263" customFormat="1" ht="12" customHeight="1" thickBot="1" x14ac:dyDescent="0.3">
      <c r="A350" s="231" t="s">
        <v>844</v>
      </c>
      <c r="B350" s="239" t="s">
        <v>845</v>
      </c>
      <c r="C350" s="242" t="s">
        <v>850</v>
      </c>
      <c r="D350" s="1341" t="str">
        <f>CONCATENATE(D$287)</f>
        <v/>
      </c>
      <c r="E350" s="1396">
        <f>IF(ISERROR(VLOOKUP(CONCATENATE($B350,"-",$C350),IN_1A!$B$2:$AA$3000,3,FALSE))=TRUE,"",VLOOKUP(CONCATENATE($B350,"-",$C350),IN_1A!$B$2:$AA$3000,3,FALSE))</f>
        <v>0</v>
      </c>
      <c r="F350" s="1397">
        <f>IF(ISERROR(VLOOKUP(CONCATENATE($B350,"-",$C350),IN_1A!$B$2:$AA$3000,4,FALSE))=TRUE,"",VLOOKUP(CONCATENATE($B350,"-",$C350),IN_1A!$B$2:$AA$3000,4,FALSE))</f>
        <v>0</v>
      </c>
      <c r="G350" s="1396">
        <f>IF(ISERROR(VLOOKUP(CONCATENATE($B350,"-",$C350),IN_1A!$B$2:$AA$3000,5,FALSE))=TRUE,"",VLOOKUP(CONCATENATE($B350,"-",$C350),IN_1A!$B$2:$AA$3000,5,FALSE))</f>
        <v>0</v>
      </c>
      <c r="H350" s="1397">
        <f>IF(ISERROR(VLOOKUP(CONCATENATE($B350,"-",$C350),IN_1A!$B$2:$AA$3000,6,FALSE))=TRUE,"",VLOOKUP(CONCATENATE($B350,"-",$C350),IN_1A!$B$2:$AA$3000,6,FALSE))</f>
        <v>0</v>
      </c>
      <c r="I350" s="1396">
        <f>IF(ISERROR(VLOOKUP(CONCATENATE($B350,"-",$C350),IN_1A!$B$2:$AA$3000,7,FALSE))=TRUE,"",VLOOKUP(CONCATENATE($B350,"-",$C350),IN_1A!$B$2:$AA$3000,7,FALSE))</f>
        <v>0</v>
      </c>
      <c r="J350" s="1397">
        <f>IF(ISERROR(VLOOKUP(CONCATENATE($B350,"-",$C350),IN_1A!$B$2:$AA$3000,8,FALSE))=TRUE,"",VLOOKUP(CONCATENATE($B350,"-",$C350),IN_1A!$B$2:$AA$3000,8,FALSE))</f>
        <v>0</v>
      </c>
      <c r="K350" s="1396">
        <f>IF(ISERROR(VLOOKUP(CONCATENATE($B350,"-",$C350),IN_1A!$B$2:$AA$3000,9,FALSE))=TRUE,"",VLOOKUP(CONCATENATE($B350,"-",$C350),IN_1A!$B$2:$AA$3000,9,FALSE))</f>
        <v>0</v>
      </c>
      <c r="L350" s="1397">
        <f>IF(ISERROR(VLOOKUP(CONCATENATE($B350,"-",$C350),IN_1A!$B$2:$AA$3000,10,FALSE))=TRUE,"",VLOOKUP(CONCATENATE($B350,"-",$C350),IN_1A!$B$2:$AA$3000,10,FALSE))</f>
        <v>0</v>
      </c>
      <c r="M350" s="1396">
        <f>IF(ISERROR(VLOOKUP(CONCATENATE($B350,"-",$C350),IN_1A!$B$2:$AA$3000,11,FALSE))=TRUE,"",VLOOKUP(CONCATENATE($B350,"-",$C350),IN_1A!$B$2:$AA$3000,11,FALSE))</f>
        <v>0</v>
      </c>
      <c r="N350" s="1397">
        <f>IF(ISERROR(VLOOKUP(CONCATENATE($B350,"-",$C350),IN_1A!$B$2:$AA$3000,12,FALSE))=TRUE,"",VLOOKUP(CONCATENATE($B350,"-",$C350),IN_1A!$B$2:$AA$3000,12,FALSE))</f>
        <v>0</v>
      </c>
      <c r="O350" s="1396">
        <f>IF(ISERROR(VLOOKUP(CONCATENATE($B350,"-",$C350),IN_1A!$B$2:$AA$3000,13,FALSE))=TRUE,"",VLOOKUP(CONCATENATE($B350,"-",$C350),IN_1A!$B$2:$AA$3000,13,FALSE))</f>
        <v>0</v>
      </c>
      <c r="P350" s="1397">
        <f>IF(ISERROR(VLOOKUP(CONCATENATE($B350,"-",$C350),IN_1A!$B$2:$AA$3000,14,FALSE))=TRUE,"",VLOOKUP(CONCATENATE($B350,"-",$C350),IN_1A!$B$2:$AA$3000,14,FALSE))</f>
        <v>0</v>
      </c>
      <c r="Q350" s="493">
        <f t="shared" si="39"/>
        <v>0</v>
      </c>
      <c r="R350" s="494">
        <f t="shared" si="39"/>
        <v>0</v>
      </c>
      <c r="S350" s="262" t="str">
        <f t="shared" si="47"/>
        <v/>
      </c>
    </row>
    <row r="351" spans="1:19" s="264" customFormat="1" ht="10.75" thickBot="1" x14ac:dyDescent="0.3">
      <c r="A351" s="253" t="s">
        <v>623</v>
      </c>
      <c r="B351" s="254"/>
      <c r="C351" s="255"/>
      <c r="D351" s="1337" t="str">
        <f>CONCATENATE(D$287)</f>
        <v/>
      </c>
      <c r="E351" s="497">
        <f t="shared" ref="E351:R351" si="48">SUM(E287:E350)</f>
        <v>0</v>
      </c>
      <c r="F351" s="498">
        <f t="shared" si="48"/>
        <v>0</v>
      </c>
      <c r="G351" s="497">
        <f t="shared" si="48"/>
        <v>0</v>
      </c>
      <c r="H351" s="498">
        <f t="shared" si="48"/>
        <v>0</v>
      </c>
      <c r="I351" s="497">
        <f t="shared" si="48"/>
        <v>0</v>
      </c>
      <c r="J351" s="498">
        <f t="shared" si="48"/>
        <v>0</v>
      </c>
      <c r="K351" s="497">
        <f t="shared" si="48"/>
        <v>0</v>
      </c>
      <c r="L351" s="498">
        <f t="shared" si="48"/>
        <v>0</v>
      </c>
      <c r="M351" s="497">
        <f t="shared" si="48"/>
        <v>0</v>
      </c>
      <c r="N351" s="498">
        <f t="shared" si="48"/>
        <v>0</v>
      </c>
      <c r="O351" s="497">
        <f t="shared" si="48"/>
        <v>0</v>
      </c>
      <c r="P351" s="498">
        <f t="shared" si="48"/>
        <v>0</v>
      </c>
      <c r="Q351" s="497">
        <f t="shared" si="48"/>
        <v>0</v>
      </c>
      <c r="R351" s="498">
        <f t="shared" si="48"/>
        <v>0</v>
      </c>
      <c r="S351" s="262"/>
    </row>
    <row r="352" spans="1:19" s="263" customFormat="1" ht="12" customHeight="1" x14ac:dyDescent="0.35">
      <c r="A352" s="2659" t="s">
        <v>846</v>
      </c>
      <c r="B352" s="2659"/>
      <c r="C352" s="2659"/>
      <c r="D352" s="2659"/>
      <c r="E352" s="2659"/>
      <c r="F352" s="2659"/>
      <c r="G352" s="2659"/>
      <c r="H352" s="2659"/>
      <c r="I352" s="2659"/>
      <c r="J352" s="2659"/>
      <c r="K352" s="2659"/>
      <c r="L352" s="2659"/>
      <c r="M352" s="2659"/>
      <c r="N352" s="2659"/>
      <c r="O352" s="2659"/>
      <c r="P352" s="2659"/>
      <c r="Q352" s="487"/>
      <c r="R352" s="487"/>
      <c r="S352" s="262" t="str">
        <f>IF(O352&gt;Q352,"ERRORE",IF(P352&gt;R352,"ERRORE",""))</f>
        <v/>
      </c>
    </row>
    <row r="353" spans="1:19" ht="15.9" thickBot="1" x14ac:dyDescent="0.45"/>
    <row r="354" spans="1:19" s="2471" customFormat="1" ht="10.75" thickBot="1" x14ac:dyDescent="0.3">
      <c r="A354" s="2467" t="s">
        <v>754</v>
      </c>
      <c r="B354" s="2468"/>
      <c r="C354" s="2469"/>
      <c r="D354" s="2469"/>
      <c r="E354" s="2231" t="s">
        <v>32</v>
      </c>
      <c r="F354" s="1332" t="s">
        <v>32</v>
      </c>
      <c r="G354" s="1332" t="s">
        <v>32</v>
      </c>
      <c r="H354" s="1332" t="s">
        <v>32</v>
      </c>
      <c r="I354" s="1332" t="s">
        <v>32</v>
      </c>
      <c r="J354" s="1332" t="s">
        <v>32</v>
      </c>
      <c r="K354" s="1332" t="s">
        <v>32</v>
      </c>
      <c r="L354" s="1332" t="s">
        <v>32</v>
      </c>
      <c r="M354" s="1332" t="s">
        <v>32</v>
      </c>
      <c r="N354" s="1332" t="s">
        <v>32</v>
      </c>
      <c r="O354" s="1332" t="s">
        <v>32</v>
      </c>
      <c r="P354" s="1332" t="s">
        <v>32</v>
      </c>
      <c r="Q354" s="1332" t="s">
        <v>32</v>
      </c>
      <c r="R354" s="1333" t="s">
        <v>32</v>
      </c>
      <c r="S354" s="2470"/>
    </row>
    <row r="355" spans="1:19" s="2476" customFormat="1" ht="10" customHeight="1" thickBot="1" x14ac:dyDescent="0.45">
      <c r="A355" s="2472" t="s">
        <v>755</v>
      </c>
      <c r="B355" s="2473"/>
      <c r="C355" s="2474"/>
      <c r="D355" s="2474"/>
      <c r="E355" s="2232"/>
      <c r="F355" s="1334"/>
      <c r="G355" s="1334"/>
      <c r="H355" s="1334"/>
      <c r="I355" s="1334"/>
      <c r="J355" s="1334"/>
      <c r="K355" s="1334"/>
      <c r="L355" s="1334"/>
      <c r="M355" s="1334"/>
      <c r="N355" s="1334"/>
      <c r="O355" s="1334"/>
      <c r="P355" s="1334"/>
      <c r="Q355" s="1334"/>
      <c r="R355" s="1335"/>
      <c r="S355" s="2475"/>
    </row>
    <row r="356" spans="1:19" s="257" customFormat="1" ht="10.75" thickBot="1" x14ac:dyDescent="0.3">
      <c r="A356" s="206" t="s">
        <v>756</v>
      </c>
      <c r="B356" s="207" t="s">
        <v>757</v>
      </c>
      <c r="C356" s="208" t="s">
        <v>851</v>
      </c>
      <c r="D356" s="1350"/>
      <c r="E356" s="1402">
        <f>IF(ISERROR(VLOOKUP(CONCATENATE($B356,"-",$C356),IN_1A!$B$2:$AA$3000,3,FALSE))=TRUE,"",VLOOKUP(CONCATENATE($B356,"-",$C356),IN_1A!$B$2:$AA$3000,3,FALSE))</f>
        <v>0</v>
      </c>
      <c r="F356" s="1403">
        <f>IF(ISERROR(VLOOKUP(CONCATENATE($B356,"-",$C356),IN_1A!$B$2:$AA$3000,4,FALSE))=TRUE,"",VLOOKUP(CONCATENATE($B356,"-",$C356),IN_1A!$B$2:$AA$3000,4,FALSE))</f>
        <v>0</v>
      </c>
      <c r="G356" s="1402">
        <f>IF(ISERROR(VLOOKUP(CONCATENATE($B356,"-",$C356),IN_1A!$B$2:$AA$3000,5,FALSE))=TRUE,"",VLOOKUP(CONCATENATE($B356,"-",$C356),IN_1A!$B$2:$AA$3000,5,FALSE))</f>
        <v>0</v>
      </c>
      <c r="H356" s="1403">
        <f>IF(ISERROR(VLOOKUP(CONCATENATE($B356,"-",$C356),IN_1A!$B$2:$AA$3000,6,FALSE))=TRUE,"",VLOOKUP(CONCATENATE($B356,"-",$C356),IN_1A!$B$2:$AA$3000,6,FALSE))</f>
        <v>0</v>
      </c>
      <c r="I356" s="1402">
        <f>IF(ISERROR(VLOOKUP(CONCATENATE($B356,"-",$C356),IN_1A!$B$2:$AA$3000,7,FALSE))=TRUE,"",VLOOKUP(CONCATENATE($B356,"-",$C356),IN_1A!$B$2:$AA$3000,7,FALSE))</f>
        <v>0</v>
      </c>
      <c r="J356" s="1403">
        <f>IF(ISERROR(VLOOKUP(CONCATENATE($B356,"-",$C356),IN_1A!$B$2:$AA$3000,8,FALSE))=TRUE,"",VLOOKUP(CONCATENATE($B356,"-",$C356),IN_1A!$B$2:$AA$3000,8,FALSE))</f>
        <v>0</v>
      </c>
      <c r="K356" s="1402">
        <f>IF(ISERROR(VLOOKUP(CONCATENATE($B356,"-",$C356),IN_1A!$B$2:$AA$3000,9,FALSE))=TRUE,"",VLOOKUP(CONCATENATE($B356,"-",$C356),IN_1A!$B$2:$AA$3000,9,FALSE))</f>
        <v>0</v>
      </c>
      <c r="L356" s="1403">
        <f>IF(ISERROR(VLOOKUP(CONCATENATE($B356,"-",$C356),IN_1A!$B$2:$AA$3000,10,FALSE))=TRUE,"",VLOOKUP(CONCATENATE($B356,"-",$C356),IN_1A!$B$2:$AA$3000,10,FALSE))</f>
        <v>0</v>
      </c>
      <c r="M356" s="1402">
        <f>IF(ISERROR(VLOOKUP(CONCATENATE($B356,"-",$C356),IN_1A!$B$2:$AA$3000,11,FALSE))=TRUE,"",VLOOKUP(CONCATENATE($B356,"-",$C356),IN_1A!$B$2:$AA$3000,11,FALSE))</f>
        <v>0</v>
      </c>
      <c r="N356" s="1403">
        <f>IF(ISERROR(VLOOKUP(CONCATENATE($B356,"-",$C356),IN_1A!$B$2:$AA$3000,12,FALSE))=TRUE,"",VLOOKUP(CONCATENATE($B356,"-",$C356),IN_1A!$B$2:$AA$3000,12,FALSE))</f>
        <v>0</v>
      </c>
      <c r="O356" s="1402">
        <f>IF(ISERROR(VLOOKUP(CONCATENATE($B356,"-",$C356),IN_1A!$B$2:$AA$3000,13,FALSE))=TRUE,"",VLOOKUP(CONCATENATE($B356,"-",$C356),IN_1A!$B$2:$AA$3000,13,FALSE))</f>
        <v>0</v>
      </c>
      <c r="P356" s="1403">
        <f>IF(ISERROR(VLOOKUP(CONCATENATE($B356,"-",$C356),IN_1A!$B$2:$AA$3000,14,FALSE))=TRUE,"",VLOOKUP(CONCATENATE($B356,"-",$C356),IN_1A!$B$2:$AA$3000,14,FALSE))</f>
        <v>0</v>
      </c>
      <c r="Q356" s="503">
        <f>E356+G356</f>
        <v>0</v>
      </c>
      <c r="R356" s="504">
        <f>F356+H356</f>
        <v>0</v>
      </c>
      <c r="S356" s="256"/>
    </row>
    <row r="357" spans="1:19" s="259" customFormat="1" ht="11.25" customHeight="1" thickBot="1" x14ac:dyDescent="0.45">
      <c r="A357" s="209" t="s">
        <v>759</v>
      </c>
      <c r="B357" s="207" t="s">
        <v>760</v>
      </c>
      <c r="C357" s="210" t="s">
        <v>851</v>
      </c>
      <c r="D357" s="1343" t="str">
        <f>CONCATENATE(D$356)</f>
        <v/>
      </c>
      <c r="E357" s="1404">
        <f>IF(ISERROR(VLOOKUP(CONCATENATE($B357,"-",$C357),IN_1A!$B$2:$AA$3000,3,FALSE))=TRUE,"",VLOOKUP(CONCATENATE($B357,"-",$C357),IN_1A!$B$2:$AA$3000,3,FALSE))</f>
        <v>0</v>
      </c>
      <c r="F357" s="1405">
        <f>IF(ISERROR(VLOOKUP(CONCATENATE($B357,"-",$C357),IN_1A!$B$2:$AA$3000,4,FALSE))=TRUE,"",VLOOKUP(CONCATENATE($B357,"-",$C357),IN_1A!$B$2:$AA$3000,4,FALSE))</f>
        <v>0</v>
      </c>
      <c r="G357" s="1404">
        <f>IF(ISERROR(VLOOKUP(CONCATENATE($B357,"-",$C357),IN_1A!$B$2:$AA$3000,5,FALSE))=TRUE,"",VLOOKUP(CONCATENATE($B357,"-",$C357),IN_1A!$B$2:$AA$3000,5,FALSE))</f>
        <v>0</v>
      </c>
      <c r="H357" s="1405">
        <f>IF(ISERROR(VLOOKUP(CONCATENATE($B357,"-",$C357),IN_1A!$B$2:$AA$3000,6,FALSE))=TRUE,"",VLOOKUP(CONCATENATE($B357,"-",$C357),IN_1A!$B$2:$AA$3000,6,FALSE))</f>
        <v>0</v>
      </c>
      <c r="I357" s="1404">
        <f>IF(ISERROR(VLOOKUP(CONCATENATE($B357,"-",$C357),IN_1A!$B$2:$AA$3000,7,FALSE))=TRUE,"",VLOOKUP(CONCATENATE($B357,"-",$C357),IN_1A!$B$2:$AA$3000,7,FALSE))</f>
        <v>0</v>
      </c>
      <c r="J357" s="1405">
        <f>IF(ISERROR(VLOOKUP(CONCATENATE($B357,"-",$C357),IN_1A!$B$2:$AA$3000,8,FALSE))=TRUE,"",VLOOKUP(CONCATENATE($B357,"-",$C357),IN_1A!$B$2:$AA$3000,8,FALSE))</f>
        <v>0</v>
      </c>
      <c r="K357" s="1404">
        <f>IF(ISERROR(VLOOKUP(CONCATENATE($B357,"-",$C357),IN_1A!$B$2:$AA$3000,9,FALSE))=TRUE,"",VLOOKUP(CONCATENATE($B357,"-",$C357),IN_1A!$B$2:$AA$3000,9,FALSE))</f>
        <v>0</v>
      </c>
      <c r="L357" s="1405">
        <f>IF(ISERROR(VLOOKUP(CONCATENATE($B357,"-",$C357),IN_1A!$B$2:$AA$3000,10,FALSE))=TRUE,"",VLOOKUP(CONCATENATE($B357,"-",$C357),IN_1A!$B$2:$AA$3000,10,FALSE))</f>
        <v>0</v>
      </c>
      <c r="M357" s="1404">
        <f>IF(ISERROR(VLOOKUP(CONCATENATE($B357,"-",$C357),IN_1A!$B$2:$AA$3000,11,FALSE))=TRUE,"",VLOOKUP(CONCATENATE($B357,"-",$C357),IN_1A!$B$2:$AA$3000,11,FALSE))</f>
        <v>0</v>
      </c>
      <c r="N357" s="1405">
        <f>IF(ISERROR(VLOOKUP(CONCATENATE($B357,"-",$C357),IN_1A!$B$2:$AA$3000,12,FALSE))=TRUE,"",VLOOKUP(CONCATENATE($B357,"-",$C357),IN_1A!$B$2:$AA$3000,12,FALSE))</f>
        <v>0</v>
      </c>
      <c r="O357" s="1404">
        <f>IF(ISERROR(VLOOKUP(CONCATENATE($B357,"-",$C357),IN_1A!$B$2:$AA$3000,13,FALSE))=TRUE,"",VLOOKUP(CONCATENATE($B357,"-",$C357),IN_1A!$B$2:$AA$3000,13,FALSE))</f>
        <v>0</v>
      </c>
      <c r="P357" s="1405">
        <f>IF(ISERROR(VLOOKUP(CONCATENATE($B357,"-",$C357),IN_1A!$B$2:$AA$3000,14,FALSE))=TRUE,"",VLOOKUP(CONCATENATE($B357,"-",$C357),IN_1A!$B$2:$AA$3000,14,FALSE))</f>
        <v>0</v>
      </c>
      <c r="Q357" s="505">
        <f t="shared" ref="Q357:R419" si="49">E357+G357</f>
        <v>0</v>
      </c>
      <c r="R357" s="506">
        <f t="shared" si="49"/>
        <v>0</v>
      </c>
      <c r="S357" s="258"/>
    </row>
    <row r="358" spans="1:19" s="257" customFormat="1" ht="12" customHeight="1" thickBot="1" x14ac:dyDescent="0.3">
      <c r="A358" s="211" t="s">
        <v>761</v>
      </c>
      <c r="B358" s="212" t="s">
        <v>762</v>
      </c>
      <c r="C358" s="213" t="s">
        <v>851</v>
      </c>
      <c r="D358" s="1344" t="str">
        <f>CONCATENATE(D$356)</f>
        <v/>
      </c>
      <c r="E358" s="1406">
        <f>IF(ISERROR(VLOOKUP(CONCATENATE($B358,"-",$C358),IN_1A!$B$2:$AA$3000,3,FALSE))=TRUE,"",VLOOKUP(CONCATENATE($B358,"-",$C358),IN_1A!$B$2:$AA$3000,3,FALSE))</f>
        <v>0</v>
      </c>
      <c r="F358" s="1407">
        <f>IF(ISERROR(VLOOKUP(CONCATENATE($B358,"-",$C358),IN_1A!$B$2:$AA$3000,4,FALSE))=TRUE,"",VLOOKUP(CONCATENATE($B358,"-",$C358),IN_1A!$B$2:$AA$3000,4,FALSE))</f>
        <v>0</v>
      </c>
      <c r="G358" s="1406">
        <f>IF(ISERROR(VLOOKUP(CONCATENATE($B358,"-",$C358),IN_1A!$B$2:$AA$3000,5,FALSE))=TRUE,"",VLOOKUP(CONCATENATE($B358,"-",$C358),IN_1A!$B$2:$AA$3000,5,FALSE))</f>
        <v>0</v>
      </c>
      <c r="H358" s="1407">
        <f>IF(ISERROR(VLOOKUP(CONCATENATE($B358,"-",$C358),IN_1A!$B$2:$AA$3000,6,FALSE))=TRUE,"",VLOOKUP(CONCATENATE($B358,"-",$C358),IN_1A!$B$2:$AA$3000,6,FALSE))</f>
        <v>0</v>
      </c>
      <c r="I358" s="1406">
        <f>IF(ISERROR(VLOOKUP(CONCATENATE($B358,"-",$C358),IN_1A!$B$2:$AA$3000,7,FALSE))=TRUE,"",VLOOKUP(CONCATENATE($B358,"-",$C358),IN_1A!$B$2:$AA$3000,7,FALSE))</f>
        <v>0</v>
      </c>
      <c r="J358" s="1407">
        <f>IF(ISERROR(VLOOKUP(CONCATENATE($B358,"-",$C358),IN_1A!$B$2:$AA$3000,8,FALSE))=TRUE,"",VLOOKUP(CONCATENATE($B358,"-",$C358),IN_1A!$B$2:$AA$3000,8,FALSE))</f>
        <v>0</v>
      </c>
      <c r="K358" s="1406">
        <f>IF(ISERROR(VLOOKUP(CONCATENATE($B358,"-",$C358),IN_1A!$B$2:$AA$3000,9,FALSE))=TRUE,"",VLOOKUP(CONCATENATE($B358,"-",$C358),IN_1A!$B$2:$AA$3000,9,FALSE))</f>
        <v>0</v>
      </c>
      <c r="L358" s="1407">
        <f>IF(ISERROR(VLOOKUP(CONCATENATE($B358,"-",$C358),IN_1A!$B$2:$AA$3000,10,FALSE))=TRUE,"",VLOOKUP(CONCATENATE($B358,"-",$C358),IN_1A!$B$2:$AA$3000,10,FALSE))</f>
        <v>0</v>
      </c>
      <c r="M358" s="1406">
        <f>IF(ISERROR(VLOOKUP(CONCATENATE($B358,"-",$C358),IN_1A!$B$2:$AA$3000,11,FALSE))=TRUE,"",VLOOKUP(CONCATENATE($B358,"-",$C358),IN_1A!$B$2:$AA$3000,11,FALSE))</f>
        <v>0</v>
      </c>
      <c r="N358" s="1407">
        <f>IF(ISERROR(VLOOKUP(CONCATENATE($B358,"-",$C358),IN_1A!$B$2:$AA$3000,12,FALSE))=TRUE,"",VLOOKUP(CONCATENATE($B358,"-",$C358),IN_1A!$B$2:$AA$3000,12,FALSE))</f>
        <v>0</v>
      </c>
      <c r="O358" s="1406">
        <f>IF(ISERROR(VLOOKUP(CONCATENATE($B358,"-",$C358),IN_1A!$B$2:$AA$3000,13,FALSE))=TRUE,"",VLOOKUP(CONCATENATE($B358,"-",$C358),IN_1A!$B$2:$AA$3000,13,FALSE))</f>
        <v>0</v>
      </c>
      <c r="P358" s="1407">
        <f>IF(ISERROR(VLOOKUP(CONCATENATE($B358,"-",$C358),IN_1A!$B$2:$AA$3000,14,FALSE))=TRUE,"",VLOOKUP(CONCATENATE($B358,"-",$C358),IN_1A!$B$2:$AA$3000,14,FALSE))</f>
        <v>0</v>
      </c>
      <c r="Q358" s="507">
        <f t="shared" si="49"/>
        <v>0</v>
      </c>
      <c r="R358" s="508">
        <f t="shared" si="49"/>
        <v>0</v>
      </c>
      <c r="S358" s="256" t="str">
        <f>IF(O358&gt;Q358,"ERRORE",IF(P358&gt;R358,"ERRORE",""))</f>
        <v/>
      </c>
    </row>
    <row r="359" spans="1:19" s="2471" customFormat="1" ht="12" customHeight="1" thickBot="1" x14ac:dyDescent="0.3">
      <c r="A359" s="2472" t="s">
        <v>763</v>
      </c>
      <c r="B359" s="2477"/>
      <c r="C359" s="2478"/>
      <c r="D359" s="1345"/>
      <c r="E359" s="2230"/>
      <c r="F359" s="509"/>
      <c r="G359" s="509"/>
      <c r="H359" s="509"/>
      <c r="I359" s="509"/>
      <c r="J359" s="509"/>
      <c r="K359" s="509"/>
      <c r="L359" s="509"/>
      <c r="M359" s="509"/>
      <c r="N359" s="509"/>
      <c r="O359" s="509"/>
      <c r="P359" s="509"/>
      <c r="Q359" s="509"/>
      <c r="R359" s="510"/>
      <c r="S359" s="2470" t="str">
        <f>IF(O359&gt;Q359,"ERRORE",IF(P359&gt;R359,"ERRORE",""))</f>
        <v/>
      </c>
    </row>
    <row r="360" spans="1:19" s="260" customFormat="1" ht="12" customHeight="1" thickBot="1" x14ac:dyDescent="0.3">
      <c r="A360" s="206" t="s">
        <v>756</v>
      </c>
      <c r="B360" s="214" t="s">
        <v>764</v>
      </c>
      <c r="C360" s="215" t="s">
        <v>851</v>
      </c>
      <c r="D360" s="1346" t="str">
        <f>CONCATENATE(D$356)</f>
        <v/>
      </c>
      <c r="E360" s="1402">
        <f>IF(ISERROR(VLOOKUP(CONCATENATE($B360,"-",$C360),IN_1A!$B$2:$AA$3000,3,FALSE))=TRUE,"",VLOOKUP(CONCATENATE($B360,"-",$C360),IN_1A!$B$2:$AA$3000,3,FALSE))</f>
        <v>0</v>
      </c>
      <c r="F360" s="1403">
        <f>IF(ISERROR(VLOOKUP(CONCATENATE($B360,"-",$C360),IN_1A!$B$2:$AA$3000,4,FALSE))=TRUE,"",VLOOKUP(CONCATENATE($B360,"-",$C360),IN_1A!$B$2:$AA$3000,4,FALSE))</f>
        <v>0</v>
      </c>
      <c r="G360" s="1402">
        <f>IF(ISERROR(VLOOKUP(CONCATENATE($B360,"-",$C360),IN_1A!$B$2:$AA$3000,5,FALSE))=TRUE,"",VLOOKUP(CONCATENATE($B360,"-",$C360),IN_1A!$B$2:$AA$3000,5,FALSE))</f>
        <v>0</v>
      </c>
      <c r="H360" s="1403">
        <f>IF(ISERROR(VLOOKUP(CONCATENATE($B360,"-",$C360),IN_1A!$B$2:$AA$3000,6,FALSE))=TRUE,"",VLOOKUP(CONCATENATE($B360,"-",$C360),IN_1A!$B$2:$AA$3000,6,FALSE))</f>
        <v>0</v>
      </c>
      <c r="I360" s="1402">
        <f>IF(ISERROR(VLOOKUP(CONCATENATE($B360,"-",$C360),IN_1A!$B$2:$AA$3000,7,FALSE))=TRUE,"",VLOOKUP(CONCATENATE($B360,"-",$C360),IN_1A!$B$2:$AA$3000,7,FALSE))</f>
        <v>0</v>
      </c>
      <c r="J360" s="1403">
        <f>IF(ISERROR(VLOOKUP(CONCATENATE($B360,"-",$C360),IN_1A!$B$2:$AA$3000,8,FALSE))=TRUE,"",VLOOKUP(CONCATENATE($B360,"-",$C360),IN_1A!$B$2:$AA$3000,8,FALSE))</f>
        <v>0</v>
      </c>
      <c r="K360" s="1402">
        <f>IF(ISERROR(VLOOKUP(CONCATENATE($B360,"-",$C360),IN_1A!$B$2:$AA$3000,9,FALSE))=TRUE,"",VLOOKUP(CONCATENATE($B360,"-",$C360),IN_1A!$B$2:$AA$3000,9,FALSE))</f>
        <v>0</v>
      </c>
      <c r="L360" s="1403">
        <f>IF(ISERROR(VLOOKUP(CONCATENATE($B360,"-",$C360),IN_1A!$B$2:$AA$3000,10,FALSE))=TRUE,"",VLOOKUP(CONCATENATE($B360,"-",$C360),IN_1A!$B$2:$AA$3000,10,FALSE))</f>
        <v>0</v>
      </c>
      <c r="M360" s="1402">
        <f>IF(ISERROR(VLOOKUP(CONCATENATE($B360,"-",$C360),IN_1A!$B$2:$AA$3000,11,FALSE))=TRUE,"",VLOOKUP(CONCATENATE($B360,"-",$C360),IN_1A!$B$2:$AA$3000,11,FALSE))</f>
        <v>0</v>
      </c>
      <c r="N360" s="1403">
        <f>IF(ISERROR(VLOOKUP(CONCATENATE($B360,"-",$C360),IN_1A!$B$2:$AA$3000,12,FALSE))=TRUE,"",VLOOKUP(CONCATENATE($B360,"-",$C360),IN_1A!$B$2:$AA$3000,12,FALSE))</f>
        <v>0</v>
      </c>
      <c r="O360" s="1402">
        <f>IF(ISERROR(VLOOKUP(CONCATENATE($B360,"-",$C360),IN_1A!$B$2:$AA$3000,13,FALSE))=TRUE,"",VLOOKUP(CONCATENATE($B360,"-",$C360),IN_1A!$B$2:$AA$3000,13,FALSE))</f>
        <v>0</v>
      </c>
      <c r="P360" s="1403">
        <f>IF(ISERROR(VLOOKUP(CONCATENATE($B360,"-",$C360),IN_1A!$B$2:$AA$3000,14,FALSE))=TRUE,"",VLOOKUP(CONCATENATE($B360,"-",$C360),IN_1A!$B$2:$AA$3000,14,FALSE))</f>
        <v>0</v>
      </c>
      <c r="Q360" s="503">
        <f t="shared" si="49"/>
        <v>0</v>
      </c>
      <c r="R360" s="504">
        <f t="shared" si="49"/>
        <v>0</v>
      </c>
      <c r="S360" s="256" t="str">
        <f>IF(O360&gt;Q360,"ERRORE",IF(P360&gt;R360,"ERRORE",""))</f>
        <v/>
      </c>
    </row>
    <row r="361" spans="1:19" s="257" customFormat="1" ht="10.75" thickBot="1" x14ac:dyDescent="0.3">
      <c r="A361" s="209" t="s">
        <v>759</v>
      </c>
      <c r="B361" s="207" t="s">
        <v>765</v>
      </c>
      <c r="C361" s="210" t="s">
        <v>851</v>
      </c>
      <c r="D361" s="1343" t="str">
        <f>CONCATENATE(D$356)</f>
        <v/>
      </c>
      <c r="E361" s="1404">
        <f>IF(ISERROR(VLOOKUP(CONCATENATE($B361,"-",$C361),IN_1A!$B$2:$AA$3000,3,FALSE))=TRUE,"",VLOOKUP(CONCATENATE($B361,"-",$C361),IN_1A!$B$2:$AA$3000,3,FALSE))</f>
        <v>0</v>
      </c>
      <c r="F361" s="1405">
        <f>IF(ISERROR(VLOOKUP(CONCATENATE($B361,"-",$C361),IN_1A!$B$2:$AA$3000,4,FALSE))=TRUE,"",VLOOKUP(CONCATENATE($B361,"-",$C361),IN_1A!$B$2:$AA$3000,4,FALSE))</f>
        <v>0</v>
      </c>
      <c r="G361" s="1404">
        <f>IF(ISERROR(VLOOKUP(CONCATENATE($B361,"-",$C361),IN_1A!$B$2:$AA$3000,5,FALSE))=TRUE,"",VLOOKUP(CONCATENATE($B361,"-",$C361),IN_1A!$B$2:$AA$3000,5,FALSE))</f>
        <v>0</v>
      </c>
      <c r="H361" s="1405">
        <f>IF(ISERROR(VLOOKUP(CONCATENATE($B361,"-",$C361),IN_1A!$B$2:$AA$3000,6,FALSE))=TRUE,"",VLOOKUP(CONCATENATE($B361,"-",$C361),IN_1A!$B$2:$AA$3000,6,FALSE))</f>
        <v>0</v>
      </c>
      <c r="I361" s="1404">
        <f>IF(ISERROR(VLOOKUP(CONCATENATE($B361,"-",$C361),IN_1A!$B$2:$AA$3000,7,FALSE))=TRUE,"",VLOOKUP(CONCATENATE($B361,"-",$C361),IN_1A!$B$2:$AA$3000,7,FALSE))</f>
        <v>0</v>
      </c>
      <c r="J361" s="1405">
        <f>IF(ISERROR(VLOOKUP(CONCATENATE($B361,"-",$C361),IN_1A!$B$2:$AA$3000,8,FALSE))=TRUE,"",VLOOKUP(CONCATENATE($B361,"-",$C361),IN_1A!$B$2:$AA$3000,8,FALSE))</f>
        <v>0</v>
      </c>
      <c r="K361" s="1404">
        <f>IF(ISERROR(VLOOKUP(CONCATENATE($B361,"-",$C361),IN_1A!$B$2:$AA$3000,9,FALSE))=TRUE,"",VLOOKUP(CONCATENATE($B361,"-",$C361),IN_1A!$B$2:$AA$3000,9,FALSE))</f>
        <v>0</v>
      </c>
      <c r="L361" s="1405">
        <f>IF(ISERROR(VLOOKUP(CONCATENATE($B361,"-",$C361),IN_1A!$B$2:$AA$3000,10,FALSE))=TRUE,"",VLOOKUP(CONCATENATE($B361,"-",$C361),IN_1A!$B$2:$AA$3000,10,FALSE))</f>
        <v>0</v>
      </c>
      <c r="M361" s="1404">
        <f>IF(ISERROR(VLOOKUP(CONCATENATE($B361,"-",$C361),IN_1A!$B$2:$AA$3000,11,FALSE))=TRUE,"",VLOOKUP(CONCATENATE($B361,"-",$C361),IN_1A!$B$2:$AA$3000,11,FALSE))</f>
        <v>0</v>
      </c>
      <c r="N361" s="1405">
        <f>IF(ISERROR(VLOOKUP(CONCATENATE($B361,"-",$C361),IN_1A!$B$2:$AA$3000,12,FALSE))=TRUE,"",VLOOKUP(CONCATENATE($B361,"-",$C361),IN_1A!$B$2:$AA$3000,12,FALSE))</f>
        <v>0</v>
      </c>
      <c r="O361" s="1404">
        <f>IF(ISERROR(VLOOKUP(CONCATENATE($B361,"-",$C361),IN_1A!$B$2:$AA$3000,13,FALSE))=TRUE,"",VLOOKUP(CONCATENATE($B361,"-",$C361),IN_1A!$B$2:$AA$3000,13,FALSE))</f>
        <v>0</v>
      </c>
      <c r="P361" s="1405">
        <f>IF(ISERROR(VLOOKUP(CONCATENATE($B361,"-",$C361),IN_1A!$B$2:$AA$3000,14,FALSE))=TRUE,"",VLOOKUP(CONCATENATE($B361,"-",$C361),IN_1A!$B$2:$AA$3000,14,FALSE))</f>
        <v>0</v>
      </c>
      <c r="Q361" s="505">
        <f t="shared" si="49"/>
        <v>0</v>
      </c>
      <c r="R361" s="506">
        <f t="shared" si="49"/>
        <v>0</v>
      </c>
      <c r="S361" s="256"/>
    </row>
    <row r="362" spans="1:19" s="260" customFormat="1" ht="12" customHeight="1" thickBot="1" x14ac:dyDescent="0.3">
      <c r="A362" s="211" t="s">
        <v>761</v>
      </c>
      <c r="B362" s="212" t="s">
        <v>766</v>
      </c>
      <c r="C362" s="213" t="s">
        <v>851</v>
      </c>
      <c r="D362" s="1343" t="str">
        <f>CONCATENATE(D$356)</f>
        <v/>
      </c>
      <c r="E362" s="1406">
        <f>IF(ISERROR(VLOOKUP(CONCATENATE($B362,"-",$C362),IN_1A!$B$2:$AA$3000,3,FALSE))=TRUE,"",VLOOKUP(CONCATENATE($B362,"-",$C362),IN_1A!$B$2:$AA$3000,3,FALSE))</f>
        <v>0</v>
      </c>
      <c r="F362" s="1407">
        <f>IF(ISERROR(VLOOKUP(CONCATENATE($B362,"-",$C362),IN_1A!$B$2:$AA$3000,4,FALSE))=TRUE,"",VLOOKUP(CONCATENATE($B362,"-",$C362),IN_1A!$B$2:$AA$3000,4,FALSE))</f>
        <v>0</v>
      </c>
      <c r="G362" s="1406">
        <f>IF(ISERROR(VLOOKUP(CONCATENATE($B362,"-",$C362),IN_1A!$B$2:$AA$3000,5,FALSE))=TRUE,"",VLOOKUP(CONCATENATE($B362,"-",$C362),IN_1A!$B$2:$AA$3000,5,FALSE))</f>
        <v>0</v>
      </c>
      <c r="H362" s="1407">
        <f>IF(ISERROR(VLOOKUP(CONCATENATE($B362,"-",$C362),IN_1A!$B$2:$AA$3000,6,FALSE))=TRUE,"",VLOOKUP(CONCATENATE($B362,"-",$C362),IN_1A!$B$2:$AA$3000,6,FALSE))</f>
        <v>0</v>
      </c>
      <c r="I362" s="1406">
        <f>IF(ISERROR(VLOOKUP(CONCATENATE($B362,"-",$C362),IN_1A!$B$2:$AA$3000,7,FALSE))=TRUE,"",VLOOKUP(CONCATENATE($B362,"-",$C362),IN_1A!$B$2:$AA$3000,7,FALSE))</f>
        <v>0</v>
      </c>
      <c r="J362" s="1407">
        <f>IF(ISERROR(VLOOKUP(CONCATENATE($B362,"-",$C362),IN_1A!$B$2:$AA$3000,8,FALSE))=TRUE,"",VLOOKUP(CONCATENATE($B362,"-",$C362),IN_1A!$B$2:$AA$3000,8,FALSE))</f>
        <v>0</v>
      </c>
      <c r="K362" s="1406">
        <f>IF(ISERROR(VLOOKUP(CONCATENATE($B362,"-",$C362),IN_1A!$B$2:$AA$3000,9,FALSE))=TRUE,"",VLOOKUP(CONCATENATE($B362,"-",$C362),IN_1A!$B$2:$AA$3000,9,FALSE))</f>
        <v>0</v>
      </c>
      <c r="L362" s="1407">
        <f>IF(ISERROR(VLOOKUP(CONCATENATE($B362,"-",$C362),IN_1A!$B$2:$AA$3000,10,FALSE))=TRUE,"",VLOOKUP(CONCATENATE($B362,"-",$C362),IN_1A!$B$2:$AA$3000,10,FALSE))</f>
        <v>0</v>
      </c>
      <c r="M362" s="1406">
        <f>IF(ISERROR(VLOOKUP(CONCATENATE($B362,"-",$C362),IN_1A!$B$2:$AA$3000,11,FALSE))=TRUE,"",VLOOKUP(CONCATENATE($B362,"-",$C362),IN_1A!$B$2:$AA$3000,11,FALSE))</f>
        <v>0</v>
      </c>
      <c r="N362" s="1407">
        <f>IF(ISERROR(VLOOKUP(CONCATENATE($B362,"-",$C362),IN_1A!$B$2:$AA$3000,12,FALSE))=TRUE,"",VLOOKUP(CONCATENATE($B362,"-",$C362),IN_1A!$B$2:$AA$3000,12,FALSE))</f>
        <v>0</v>
      </c>
      <c r="O362" s="1406">
        <f>IF(ISERROR(VLOOKUP(CONCATENATE($B362,"-",$C362),IN_1A!$B$2:$AA$3000,13,FALSE))=TRUE,"",VLOOKUP(CONCATENATE($B362,"-",$C362),IN_1A!$B$2:$AA$3000,13,FALSE))</f>
        <v>0</v>
      </c>
      <c r="P362" s="1407">
        <f>IF(ISERROR(VLOOKUP(CONCATENATE($B362,"-",$C362),IN_1A!$B$2:$AA$3000,14,FALSE))=TRUE,"",VLOOKUP(CONCATENATE($B362,"-",$C362),IN_1A!$B$2:$AA$3000,14,FALSE))</f>
        <v>0</v>
      </c>
      <c r="Q362" s="507">
        <f t="shared" si="49"/>
        <v>0</v>
      </c>
      <c r="R362" s="508">
        <f t="shared" si="49"/>
        <v>0</v>
      </c>
      <c r="S362" s="256" t="str">
        <f>IF(O362&gt;Q362,"ERRORE",IF(P362&gt;R362,"ERRORE",""))</f>
        <v/>
      </c>
    </row>
    <row r="363" spans="1:19" s="2505" customFormat="1" ht="12" customHeight="1" thickBot="1" x14ac:dyDescent="0.3">
      <c r="A363" s="2480" t="s">
        <v>767</v>
      </c>
      <c r="B363" s="2481"/>
      <c r="C363" s="2482"/>
      <c r="D363" s="1347"/>
      <c r="E363" s="2229"/>
      <c r="F363" s="509"/>
      <c r="G363" s="509"/>
      <c r="H363" s="509"/>
      <c r="I363" s="509"/>
      <c r="J363" s="509"/>
      <c r="K363" s="509"/>
      <c r="L363" s="509"/>
      <c r="M363" s="509"/>
      <c r="N363" s="509"/>
      <c r="O363" s="509"/>
      <c r="P363" s="509"/>
      <c r="Q363" s="509"/>
      <c r="R363" s="510"/>
      <c r="S363" s="2470" t="str">
        <f>IF(O363&gt;Q363,"ERRORE",IF(P363&gt;R363,"ERRORE",""))</f>
        <v/>
      </c>
    </row>
    <row r="364" spans="1:19" s="260" customFormat="1" ht="12" customHeight="1" thickBot="1" x14ac:dyDescent="0.3">
      <c r="A364" s="206" t="s">
        <v>768</v>
      </c>
      <c r="B364" s="214" t="s">
        <v>769</v>
      </c>
      <c r="C364" s="215" t="s">
        <v>851</v>
      </c>
      <c r="D364" s="1343" t="str">
        <f>CONCATENATE(D$356)</f>
        <v/>
      </c>
      <c r="E364" s="1402">
        <f>IF(ISERROR(VLOOKUP(CONCATENATE($B364,"-",$C364),IN_1A!$B$2:$AA$3000,3,FALSE))=TRUE,"",VLOOKUP(CONCATENATE($B364,"-",$C364),IN_1A!$B$2:$AA$3000,3,FALSE))</f>
        <v>0</v>
      </c>
      <c r="F364" s="1403">
        <f>IF(ISERROR(VLOOKUP(CONCATENATE($B364,"-",$C364),IN_1A!$B$2:$AA$3000,4,FALSE))=TRUE,"",VLOOKUP(CONCATENATE($B364,"-",$C364),IN_1A!$B$2:$AA$3000,4,FALSE))</f>
        <v>0</v>
      </c>
      <c r="G364" s="1402">
        <f>IF(ISERROR(VLOOKUP(CONCATENATE($B364,"-",$C364),IN_1A!$B$2:$AA$3000,5,FALSE))=TRUE,"",VLOOKUP(CONCATENATE($B364,"-",$C364),IN_1A!$B$2:$AA$3000,5,FALSE))</f>
        <v>0</v>
      </c>
      <c r="H364" s="1403">
        <f>IF(ISERROR(VLOOKUP(CONCATENATE($B364,"-",$C364),IN_1A!$B$2:$AA$3000,6,FALSE))=TRUE,"",VLOOKUP(CONCATENATE($B364,"-",$C364),IN_1A!$B$2:$AA$3000,6,FALSE))</f>
        <v>0</v>
      </c>
      <c r="I364" s="1402">
        <f>IF(ISERROR(VLOOKUP(CONCATENATE($B364,"-",$C364),IN_1A!$B$2:$AA$3000,7,FALSE))=TRUE,"",VLOOKUP(CONCATENATE($B364,"-",$C364),IN_1A!$B$2:$AA$3000,7,FALSE))</f>
        <v>0</v>
      </c>
      <c r="J364" s="1403">
        <f>IF(ISERROR(VLOOKUP(CONCATENATE($B364,"-",$C364),IN_1A!$B$2:$AA$3000,8,FALSE))=TRUE,"",VLOOKUP(CONCATENATE($B364,"-",$C364),IN_1A!$B$2:$AA$3000,8,FALSE))</f>
        <v>0</v>
      </c>
      <c r="K364" s="1402">
        <f>IF(ISERROR(VLOOKUP(CONCATENATE($B364,"-",$C364),IN_1A!$B$2:$AA$3000,9,FALSE))=TRUE,"",VLOOKUP(CONCATENATE($B364,"-",$C364),IN_1A!$B$2:$AA$3000,9,FALSE))</f>
        <v>0</v>
      </c>
      <c r="L364" s="1403">
        <f>IF(ISERROR(VLOOKUP(CONCATENATE($B364,"-",$C364),IN_1A!$B$2:$AA$3000,10,FALSE))=TRUE,"",VLOOKUP(CONCATENATE($B364,"-",$C364),IN_1A!$B$2:$AA$3000,10,FALSE))</f>
        <v>0</v>
      </c>
      <c r="M364" s="1402">
        <f>IF(ISERROR(VLOOKUP(CONCATENATE($B364,"-",$C364),IN_1A!$B$2:$AA$3000,11,FALSE))=TRUE,"",VLOOKUP(CONCATENATE($B364,"-",$C364),IN_1A!$B$2:$AA$3000,11,FALSE))</f>
        <v>0</v>
      </c>
      <c r="N364" s="1403">
        <f>IF(ISERROR(VLOOKUP(CONCATENATE($B364,"-",$C364),IN_1A!$B$2:$AA$3000,12,FALSE))=TRUE,"",VLOOKUP(CONCATENATE($B364,"-",$C364),IN_1A!$B$2:$AA$3000,12,FALSE))</f>
        <v>0</v>
      </c>
      <c r="O364" s="1402">
        <f>IF(ISERROR(VLOOKUP(CONCATENATE($B364,"-",$C364),IN_1A!$B$2:$AA$3000,13,FALSE))=TRUE,"",VLOOKUP(CONCATENATE($B364,"-",$C364),IN_1A!$B$2:$AA$3000,13,FALSE))</f>
        <v>0</v>
      </c>
      <c r="P364" s="1403">
        <f>IF(ISERROR(VLOOKUP(CONCATENATE($B364,"-",$C364),IN_1A!$B$2:$AA$3000,14,FALSE))=TRUE,"",VLOOKUP(CONCATENATE($B364,"-",$C364),IN_1A!$B$2:$AA$3000,14,FALSE))</f>
        <v>0</v>
      </c>
      <c r="Q364" s="503">
        <f t="shared" si="49"/>
        <v>0</v>
      </c>
      <c r="R364" s="504">
        <f t="shared" si="49"/>
        <v>0</v>
      </c>
      <c r="S364" s="256" t="str">
        <f>IF(O364&gt;Q364,"ERRORE",IF(P364&gt;R364,"ERRORE",""))</f>
        <v/>
      </c>
    </row>
    <row r="365" spans="1:19" s="257" customFormat="1" ht="10.75" thickBot="1" x14ac:dyDescent="0.3">
      <c r="A365" s="209" t="s">
        <v>770</v>
      </c>
      <c r="B365" s="207" t="s">
        <v>771</v>
      </c>
      <c r="C365" s="210" t="s">
        <v>851</v>
      </c>
      <c r="D365" s="1343" t="str">
        <f>CONCATENATE(D$356)</f>
        <v/>
      </c>
      <c r="E365" s="1404">
        <f>IF(ISERROR(VLOOKUP(CONCATENATE($B365,"-",$C365),IN_1A!$B$2:$AA$3000,3,FALSE))=TRUE,"",VLOOKUP(CONCATENATE($B365,"-",$C365),IN_1A!$B$2:$AA$3000,3,FALSE))</f>
        <v>0</v>
      </c>
      <c r="F365" s="1405">
        <f>IF(ISERROR(VLOOKUP(CONCATENATE($B365,"-",$C365),IN_1A!$B$2:$AA$3000,4,FALSE))=TRUE,"",VLOOKUP(CONCATENATE($B365,"-",$C365),IN_1A!$B$2:$AA$3000,4,FALSE))</f>
        <v>0</v>
      </c>
      <c r="G365" s="1404">
        <f>IF(ISERROR(VLOOKUP(CONCATENATE($B365,"-",$C365),IN_1A!$B$2:$AA$3000,5,FALSE))=TRUE,"",VLOOKUP(CONCATENATE($B365,"-",$C365),IN_1A!$B$2:$AA$3000,5,FALSE))</f>
        <v>0</v>
      </c>
      <c r="H365" s="1405">
        <f>IF(ISERROR(VLOOKUP(CONCATENATE($B365,"-",$C365),IN_1A!$B$2:$AA$3000,6,FALSE))=TRUE,"",VLOOKUP(CONCATENATE($B365,"-",$C365),IN_1A!$B$2:$AA$3000,6,FALSE))</f>
        <v>0</v>
      </c>
      <c r="I365" s="1404">
        <f>IF(ISERROR(VLOOKUP(CONCATENATE($B365,"-",$C365),IN_1A!$B$2:$AA$3000,7,FALSE))=TRUE,"",VLOOKUP(CONCATENATE($B365,"-",$C365),IN_1A!$B$2:$AA$3000,7,FALSE))</f>
        <v>0</v>
      </c>
      <c r="J365" s="1405">
        <f>IF(ISERROR(VLOOKUP(CONCATENATE($B365,"-",$C365),IN_1A!$B$2:$AA$3000,8,FALSE))=TRUE,"",VLOOKUP(CONCATENATE($B365,"-",$C365),IN_1A!$B$2:$AA$3000,8,FALSE))</f>
        <v>0</v>
      </c>
      <c r="K365" s="1404">
        <f>IF(ISERROR(VLOOKUP(CONCATENATE($B365,"-",$C365),IN_1A!$B$2:$AA$3000,9,FALSE))=TRUE,"",VLOOKUP(CONCATENATE($B365,"-",$C365),IN_1A!$B$2:$AA$3000,9,FALSE))</f>
        <v>0</v>
      </c>
      <c r="L365" s="1405">
        <f>IF(ISERROR(VLOOKUP(CONCATENATE($B365,"-",$C365),IN_1A!$B$2:$AA$3000,10,FALSE))=TRUE,"",VLOOKUP(CONCATENATE($B365,"-",$C365),IN_1A!$B$2:$AA$3000,10,FALSE))</f>
        <v>0</v>
      </c>
      <c r="M365" s="1404">
        <f>IF(ISERROR(VLOOKUP(CONCATENATE($B365,"-",$C365),IN_1A!$B$2:$AA$3000,11,FALSE))=TRUE,"",VLOOKUP(CONCATENATE($B365,"-",$C365),IN_1A!$B$2:$AA$3000,11,FALSE))</f>
        <v>0</v>
      </c>
      <c r="N365" s="1405">
        <f>IF(ISERROR(VLOOKUP(CONCATENATE($B365,"-",$C365),IN_1A!$B$2:$AA$3000,12,FALSE))=TRUE,"",VLOOKUP(CONCATENATE($B365,"-",$C365),IN_1A!$B$2:$AA$3000,12,FALSE))</f>
        <v>0</v>
      </c>
      <c r="O365" s="1404">
        <f>IF(ISERROR(VLOOKUP(CONCATENATE($B365,"-",$C365),IN_1A!$B$2:$AA$3000,13,FALSE))=TRUE,"",VLOOKUP(CONCATENATE($B365,"-",$C365),IN_1A!$B$2:$AA$3000,13,FALSE))</f>
        <v>0</v>
      </c>
      <c r="P365" s="1405">
        <f>IF(ISERROR(VLOOKUP(CONCATENATE($B365,"-",$C365),IN_1A!$B$2:$AA$3000,14,FALSE))=TRUE,"",VLOOKUP(CONCATENATE($B365,"-",$C365),IN_1A!$B$2:$AA$3000,14,FALSE))</f>
        <v>0</v>
      </c>
      <c r="Q365" s="505">
        <f t="shared" si="49"/>
        <v>0</v>
      </c>
      <c r="R365" s="506">
        <f t="shared" si="49"/>
        <v>0</v>
      </c>
      <c r="S365" s="256"/>
    </row>
    <row r="366" spans="1:19" s="260" customFormat="1" ht="12" customHeight="1" thickBot="1" x14ac:dyDescent="0.3">
      <c r="A366" s="209" t="s">
        <v>772</v>
      </c>
      <c r="B366" s="207" t="s">
        <v>773</v>
      </c>
      <c r="C366" s="210" t="s">
        <v>851</v>
      </c>
      <c r="D366" s="1344" t="str">
        <f>CONCATENATE(D$356)</f>
        <v/>
      </c>
      <c r="E366" s="1406">
        <f>IF(ISERROR(VLOOKUP(CONCATENATE($B366,"-",$C366),IN_1A!$B$2:$AA$3000,3,FALSE))=TRUE,"",VLOOKUP(CONCATENATE($B366,"-",$C366),IN_1A!$B$2:$AA$3000,3,FALSE))</f>
        <v>0</v>
      </c>
      <c r="F366" s="1407">
        <f>IF(ISERROR(VLOOKUP(CONCATENATE($B366,"-",$C366),IN_1A!$B$2:$AA$3000,4,FALSE))=TRUE,"",VLOOKUP(CONCATENATE($B366,"-",$C366),IN_1A!$B$2:$AA$3000,4,FALSE))</f>
        <v>0</v>
      </c>
      <c r="G366" s="1406">
        <f>IF(ISERROR(VLOOKUP(CONCATENATE($B366,"-",$C366),IN_1A!$B$2:$AA$3000,5,FALSE))=TRUE,"",VLOOKUP(CONCATENATE($B366,"-",$C366),IN_1A!$B$2:$AA$3000,5,FALSE))</f>
        <v>0</v>
      </c>
      <c r="H366" s="1407">
        <f>IF(ISERROR(VLOOKUP(CONCATENATE($B366,"-",$C366),IN_1A!$B$2:$AA$3000,6,FALSE))=TRUE,"",VLOOKUP(CONCATENATE($B366,"-",$C366),IN_1A!$B$2:$AA$3000,6,FALSE))</f>
        <v>0</v>
      </c>
      <c r="I366" s="1406">
        <f>IF(ISERROR(VLOOKUP(CONCATENATE($B366,"-",$C366),IN_1A!$B$2:$AA$3000,7,FALSE))=TRUE,"",VLOOKUP(CONCATENATE($B366,"-",$C366),IN_1A!$B$2:$AA$3000,7,FALSE))</f>
        <v>0</v>
      </c>
      <c r="J366" s="1407">
        <f>IF(ISERROR(VLOOKUP(CONCATENATE($B366,"-",$C366),IN_1A!$B$2:$AA$3000,8,FALSE))=TRUE,"",VLOOKUP(CONCATENATE($B366,"-",$C366),IN_1A!$B$2:$AA$3000,8,FALSE))</f>
        <v>0</v>
      </c>
      <c r="K366" s="1406">
        <f>IF(ISERROR(VLOOKUP(CONCATENATE($B366,"-",$C366),IN_1A!$B$2:$AA$3000,9,FALSE))=TRUE,"",VLOOKUP(CONCATENATE($B366,"-",$C366),IN_1A!$B$2:$AA$3000,9,FALSE))</f>
        <v>0</v>
      </c>
      <c r="L366" s="1407">
        <f>IF(ISERROR(VLOOKUP(CONCATENATE($B366,"-",$C366),IN_1A!$B$2:$AA$3000,10,FALSE))=TRUE,"",VLOOKUP(CONCATENATE($B366,"-",$C366),IN_1A!$B$2:$AA$3000,10,FALSE))</f>
        <v>0</v>
      </c>
      <c r="M366" s="1406">
        <f>IF(ISERROR(VLOOKUP(CONCATENATE($B366,"-",$C366),IN_1A!$B$2:$AA$3000,11,FALSE))=TRUE,"",VLOOKUP(CONCATENATE($B366,"-",$C366),IN_1A!$B$2:$AA$3000,11,FALSE))</f>
        <v>0</v>
      </c>
      <c r="N366" s="1407">
        <f>IF(ISERROR(VLOOKUP(CONCATENATE($B366,"-",$C366),IN_1A!$B$2:$AA$3000,12,FALSE))=TRUE,"",VLOOKUP(CONCATENATE($B366,"-",$C366),IN_1A!$B$2:$AA$3000,12,FALSE))</f>
        <v>0</v>
      </c>
      <c r="O366" s="1406">
        <f>IF(ISERROR(VLOOKUP(CONCATENATE($B366,"-",$C366),IN_1A!$B$2:$AA$3000,13,FALSE))=TRUE,"",VLOOKUP(CONCATENATE($B366,"-",$C366),IN_1A!$B$2:$AA$3000,13,FALSE))</f>
        <v>0</v>
      </c>
      <c r="P366" s="1407">
        <f>IF(ISERROR(VLOOKUP(CONCATENATE($B366,"-",$C366),IN_1A!$B$2:$AA$3000,14,FALSE))=TRUE,"",VLOOKUP(CONCATENATE($B366,"-",$C366),IN_1A!$B$2:$AA$3000,14,FALSE))</f>
        <v>0</v>
      </c>
      <c r="Q366" s="507">
        <f t="shared" si="49"/>
        <v>0</v>
      </c>
      <c r="R366" s="508">
        <f t="shared" si="49"/>
        <v>0</v>
      </c>
      <c r="S366" s="256" t="str">
        <f>IF(O366&gt;Q366,"ERRORE",IF(P366&gt;R366,"ERRORE",""))</f>
        <v/>
      </c>
    </row>
    <row r="367" spans="1:19" s="2505" customFormat="1" ht="12" customHeight="1" thickBot="1" x14ac:dyDescent="0.3">
      <c r="A367" s="2484" t="s">
        <v>774</v>
      </c>
      <c r="B367" s="2485"/>
      <c r="C367" s="2486"/>
      <c r="D367" s="1348"/>
      <c r="E367" s="2228"/>
      <c r="F367" s="509"/>
      <c r="G367" s="509"/>
      <c r="H367" s="509"/>
      <c r="I367" s="509"/>
      <c r="J367" s="509"/>
      <c r="K367" s="509"/>
      <c r="L367" s="509"/>
      <c r="M367" s="509"/>
      <c r="N367" s="509"/>
      <c r="O367" s="509"/>
      <c r="P367" s="509"/>
      <c r="Q367" s="509"/>
      <c r="R367" s="510"/>
      <c r="S367" s="2470" t="str">
        <f>IF(O367&gt;Q367,"ERRORE",IF(P367&gt;R367,"ERRORE",""))</f>
        <v/>
      </c>
    </row>
    <row r="368" spans="1:19" s="2505" customFormat="1" ht="12" customHeight="1" thickBot="1" x14ac:dyDescent="0.3">
      <c r="A368" s="2472" t="s">
        <v>755</v>
      </c>
      <c r="B368" s="2481"/>
      <c r="C368" s="2482"/>
      <c r="D368" s="1349"/>
      <c r="E368" s="2227"/>
      <c r="F368" s="509"/>
      <c r="G368" s="509"/>
      <c r="H368" s="509"/>
      <c r="I368" s="509"/>
      <c r="J368" s="509"/>
      <c r="K368" s="509"/>
      <c r="L368" s="509"/>
      <c r="M368" s="509"/>
      <c r="N368" s="509"/>
      <c r="O368" s="509"/>
      <c r="P368" s="509"/>
      <c r="Q368" s="509"/>
      <c r="R368" s="510"/>
      <c r="S368" s="2470" t="str">
        <f>IF(O368&gt;Q368,"ERRORE",IF(P368&gt;R368,"ERRORE",""))</f>
        <v/>
      </c>
    </row>
    <row r="369" spans="1:19" s="257" customFormat="1" ht="10.75" thickBot="1" x14ac:dyDescent="0.3">
      <c r="A369" s="209" t="s">
        <v>775</v>
      </c>
      <c r="B369" s="214" t="s">
        <v>776</v>
      </c>
      <c r="C369" s="215" t="s">
        <v>851</v>
      </c>
      <c r="D369" s="1346" t="str">
        <f t="shared" ref="D369:D381" si="50">CONCATENATE(D$356)</f>
        <v/>
      </c>
      <c r="E369" s="1402">
        <f>IF(ISERROR(VLOOKUP(CONCATENATE($B369,"-",$C369),IN_1A!$B$2:$AA$3000,3,FALSE))=TRUE,"",VLOOKUP(CONCATENATE($B369,"-",$C369),IN_1A!$B$2:$AA$3000,3,FALSE))</f>
        <v>0</v>
      </c>
      <c r="F369" s="1403">
        <f>IF(ISERROR(VLOOKUP(CONCATENATE($B369,"-",$C369),IN_1A!$B$2:$AA$3000,4,FALSE))=TRUE,"",VLOOKUP(CONCATENATE($B369,"-",$C369),IN_1A!$B$2:$AA$3000,4,FALSE))</f>
        <v>0</v>
      </c>
      <c r="G369" s="1402">
        <f>IF(ISERROR(VLOOKUP(CONCATENATE($B369,"-",$C369),IN_1A!$B$2:$AA$3000,5,FALSE))=TRUE,"",VLOOKUP(CONCATENATE($B369,"-",$C369),IN_1A!$B$2:$AA$3000,5,FALSE))</f>
        <v>0</v>
      </c>
      <c r="H369" s="1403">
        <f>IF(ISERROR(VLOOKUP(CONCATENATE($B369,"-",$C369),IN_1A!$B$2:$AA$3000,6,FALSE))=TRUE,"",VLOOKUP(CONCATENATE($B369,"-",$C369),IN_1A!$B$2:$AA$3000,6,FALSE))</f>
        <v>0</v>
      </c>
      <c r="I369" s="1402">
        <f>IF(ISERROR(VLOOKUP(CONCATENATE($B369,"-",$C369),IN_1A!$B$2:$AA$3000,7,FALSE))=TRUE,"",VLOOKUP(CONCATENATE($B369,"-",$C369),IN_1A!$B$2:$AA$3000,7,FALSE))</f>
        <v>0</v>
      </c>
      <c r="J369" s="1403">
        <f>IF(ISERROR(VLOOKUP(CONCATENATE($B369,"-",$C369),IN_1A!$B$2:$AA$3000,8,FALSE))=TRUE,"",VLOOKUP(CONCATENATE($B369,"-",$C369),IN_1A!$B$2:$AA$3000,8,FALSE))</f>
        <v>0</v>
      </c>
      <c r="K369" s="1402">
        <f>IF(ISERROR(VLOOKUP(CONCATENATE($B369,"-",$C369),IN_1A!$B$2:$AA$3000,9,FALSE))=TRUE,"",VLOOKUP(CONCATENATE($B369,"-",$C369),IN_1A!$B$2:$AA$3000,9,FALSE))</f>
        <v>0</v>
      </c>
      <c r="L369" s="1403">
        <f>IF(ISERROR(VLOOKUP(CONCATENATE($B369,"-",$C369),IN_1A!$B$2:$AA$3000,10,FALSE))=TRUE,"",VLOOKUP(CONCATENATE($B369,"-",$C369),IN_1A!$B$2:$AA$3000,10,FALSE))</f>
        <v>0</v>
      </c>
      <c r="M369" s="1402">
        <f>IF(ISERROR(VLOOKUP(CONCATENATE($B369,"-",$C369),IN_1A!$B$2:$AA$3000,11,FALSE))=TRUE,"",VLOOKUP(CONCATENATE($B369,"-",$C369),IN_1A!$B$2:$AA$3000,11,FALSE))</f>
        <v>0</v>
      </c>
      <c r="N369" s="1403">
        <f>IF(ISERROR(VLOOKUP(CONCATENATE($B369,"-",$C369),IN_1A!$B$2:$AA$3000,12,FALSE))=TRUE,"",VLOOKUP(CONCATENATE($B369,"-",$C369),IN_1A!$B$2:$AA$3000,12,FALSE))</f>
        <v>0</v>
      </c>
      <c r="O369" s="1402">
        <f>IF(ISERROR(VLOOKUP(CONCATENATE($B369,"-",$C369),IN_1A!$B$2:$AA$3000,13,FALSE))=TRUE,"",VLOOKUP(CONCATENATE($B369,"-",$C369),IN_1A!$B$2:$AA$3000,13,FALSE))</f>
        <v>0</v>
      </c>
      <c r="P369" s="1403">
        <f>IF(ISERROR(VLOOKUP(CONCATENATE($B369,"-",$C369),IN_1A!$B$2:$AA$3000,14,FALSE))=TRUE,"",VLOOKUP(CONCATENATE($B369,"-",$C369),IN_1A!$B$2:$AA$3000,14,FALSE))</f>
        <v>0</v>
      </c>
      <c r="Q369" s="503">
        <f t="shared" si="49"/>
        <v>0</v>
      </c>
      <c r="R369" s="504">
        <f t="shared" si="49"/>
        <v>0</v>
      </c>
      <c r="S369" s="256"/>
    </row>
    <row r="370" spans="1:19" s="257" customFormat="1" ht="10.75" thickBot="1" x14ac:dyDescent="0.3">
      <c r="A370" s="209" t="s">
        <v>777</v>
      </c>
      <c r="B370" s="218" t="s">
        <v>778</v>
      </c>
      <c r="C370" s="208" t="s">
        <v>851</v>
      </c>
      <c r="D370" s="1343" t="str">
        <f t="shared" si="50"/>
        <v/>
      </c>
      <c r="E370" s="1404">
        <f>IF(ISERROR(VLOOKUP(CONCATENATE($B370,"-",$C370),IN_1A!$B$2:$AA$3000,3,FALSE))=TRUE,"",VLOOKUP(CONCATENATE($B370,"-",$C370),IN_1A!$B$2:$AA$3000,3,FALSE))</f>
        <v>0</v>
      </c>
      <c r="F370" s="1405">
        <f>IF(ISERROR(VLOOKUP(CONCATENATE($B370,"-",$C370),IN_1A!$B$2:$AA$3000,4,FALSE))=TRUE,"",VLOOKUP(CONCATENATE($B370,"-",$C370),IN_1A!$B$2:$AA$3000,4,FALSE))</f>
        <v>0</v>
      </c>
      <c r="G370" s="1404">
        <f>IF(ISERROR(VLOOKUP(CONCATENATE($B370,"-",$C370),IN_1A!$B$2:$AA$3000,5,FALSE))=TRUE,"",VLOOKUP(CONCATENATE($B370,"-",$C370),IN_1A!$B$2:$AA$3000,5,FALSE))</f>
        <v>0</v>
      </c>
      <c r="H370" s="1405">
        <f>IF(ISERROR(VLOOKUP(CONCATENATE($B370,"-",$C370),IN_1A!$B$2:$AA$3000,6,FALSE))=TRUE,"",VLOOKUP(CONCATENATE($B370,"-",$C370),IN_1A!$B$2:$AA$3000,6,FALSE))</f>
        <v>0</v>
      </c>
      <c r="I370" s="1404">
        <f>IF(ISERROR(VLOOKUP(CONCATENATE($B370,"-",$C370),IN_1A!$B$2:$AA$3000,7,FALSE))=TRUE,"",VLOOKUP(CONCATENATE($B370,"-",$C370),IN_1A!$B$2:$AA$3000,7,FALSE))</f>
        <v>0</v>
      </c>
      <c r="J370" s="1405">
        <f>IF(ISERROR(VLOOKUP(CONCATENATE($B370,"-",$C370),IN_1A!$B$2:$AA$3000,8,FALSE))=TRUE,"",VLOOKUP(CONCATENATE($B370,"-",$C370),IN_1A!$B$2:$AA$3000,8,FALSE))</f>
        <v>0</v>
      </c>
      <c r="K370" s="1404">
        <f>IF(ISERROR(VLOOKUP(CONCATENATE($B370,"-",$C370),IN_1A!$B$2:$AA$3000,9,FALSE))=TRUE,"",VLOOKUP(CONCATENATE($B370,"-",$C370),IN_1A!$B$2:$AA$3000,9,FALSE))</f>
        <v>0</v>
      </c>
      <c r="L370" s="1405">
        <f>IF(ISERROR(VLOOKUP(CONCATENATE($B370,"-",$C370),IN_1A!$B$2:$AA$3000,10,FALSE))=TRUE,"",VLOOKUP(CONCATENATE($B370,"-",$C370),IN_1A!$B$2:$AA$3000,10,FALSE))</f>
        <v>0</v>
      </c>
      <c r="M370" s="1404">
        <f>IF(ISERROR(VLOOKUP(CONCATENATE($B370,"-",$C370),IN_1A!$B$2:$AA$3000,11,FALSE))=TRUE,"",VLOOKUP(CONCATENATE($B370,"-",$C370),IN_1A!$B$2:$AA$3000,11,FALSE))</f>
        <v>0</v>
      </c>
      <c r="N370" s="1405">
        <f>IF(ISERROR(VLOOKUP(CONCATENATE($B370,"-",$C370),IN_1A!$B$2:$AA$3000,12,FALSE))=TRUE,"",VLOOKUP(CONCATENATE($B370,"-",$C370),IN_1A!$B$2:$AA$3000,12,FALSE))</f>
        <v>0</v>
      </c>
      <c r="O370" s="1404">
        <f>IF(ISERROR(VLOOKUP(CONCATENATE($B370,"-",$C370),IN_1A!$B$2:$AA$3000,13,FALSE))=TRUE,"",VLOOKUP(CONCATENATE($B370,"-",$C370),IN_1A!$B$2:$AA$3000,13,FALSE))</f>
        <v>0</v>
      </c>
      <c r="P370" s="1405">
        <f>IF(ISERROR(VLOOKUP(CONCATENATE($B370,"-",$C370),IN_1A!$B$2:$AA$3000,14,FALSE))=TRUE,"",VLOOKUP(CONCATENATE($B370,"-",$C370),IN_1A!$B$2:$AA$3000,14,FALSE))</f>
        <v>0</v>
      </c>
      <c r="Q370" s="505">
        <f t="shared" si="49"/>
        <v>0</v>
      </c>
      <c r="R370" s="506">
        <f t="shared" si="49"/>
        <v>0</v>
      </c>
      <c r="S370" s="256"/>
    </row>
    <row r="371" spans="1:19" s="260" customFormat="1" ht="12" customHeight="1" thickBot="1" x14ac:dyDescent="0.3">
      <c r="A371" s="209" t="s">
        <v>779</v>
      </c>
      <c r="B371" s="218" t="s">
        <v>780</v>
      </c>
      <c r="C371" s="208" t="s">
        <v>851</v>
      </c>
      <c r="D371" s="1343" t="str">
        <f t="shared" si="50"/>
        <v/>
      </c>
      <c r="E371" s="1404">
        <f>IF(ISERROR(VLOOKUP(CONCATENATE($B371,"-",$C371),IN_1A!$B$2:$AA$3000,3,FALSE))=TRUE,"",VLOOKUP(CONCATENATE($B371,"-",$C371),IN_1A!$B$2:$AA$3000,3,FALSE))</f>
        <v>0</v>
      </c>
      <c r="F371" s="1405">
        <f>IF(ISERROR(VLOOKUP(CONCATENATE($B371,"-",$C371),IN_1A!$B$2:$AA$3000,4,FALSE))=TRUE,"",VLOOKUP(CONCATENATE($B371,"-",$C371),IN_1A!$B$2:$AA$3000,4,FALSE))</f>
        <v>0</v>
      </c>
      <c r="G371" s="1404">
        <f>IF(ISERROR(VLOOKUP(CONCATENATE($B371,"-",$C371),IN_1A!$B$2:$AA$3000,5,FALSE))=TRUE,"",VLOOKUP(CONCATENATE($B371,"-",$C371),IN_1A!$B$2:$AA$3000,5,FALSE))</f>
        <v>0</v>
      </c>
      <c r="H371" s="1405">
        <f>IF(ISERROR(VLOOKUP(CONCATENATE($B371,"-",$C371),IN_1A!$B$2:$AA$3000,6,FALSE))=TRUE,"",VLOOKUP(CONCATENATE($B371,"-",$C371),IN_1A!$B$2:$AA$3000,6,FALSE))</f>
        <v>0</v>
      </c>
      <c r="I371" s="1404">
        <f>IF(ISERROR(VLOOKUP(CONCATENATE($B371,"-",$C371),IN_1A!$B$2:$AA$3000,7,FALSE))=TRUE,"",VLOOKUP(CONCATENATE($B371,"-",$C371),IN_1A!$B$2:$AA$3000,7,FALSE))</f>
        <v>0</v>
      </c>
      <c r="J371" s="1405">
        <f>IF(ISERROR(VLOOKUP(CONCATENATE($B371,"-",$C371),IN_1A!$B$2:$AA$3000,8,FALSE))=TRUE,"",VLOOKUP(CONCATENATE($B371,"-",$C371),IN_1A!$B$2:$AA$3000,8,FALSE))</f>
        <v>0</v>
      </c>
      <c r="K371" s="1404">
        <f>IF(ISERROR(VLOOKUP(CONCATENATE($B371,"-",$C371),IN_1A!$B$2:$AA$3000,9,FALSE))=TRUE,"",VLOOKUP(CONCATENATE($B371,"-",$C371),IN_1A!$B$2:$AA$3000,9,FALSE))</f>
        <v>0</v>
      </c>
      <c r="L371" s="1405">
        <f>IF(ISERROR(VLOOKUP(CONCATENATE($B371,"-",$C371),IN_1A!$B$2:$AA$3000,10,FALSE))=TRUE,"",VLOOKUP(CONCATENATE($B371,"-",$C371),IN_1A!$B$2:$AA$3000,10,FALSE))</f>
        <v>0</v>
      </c>
      <c r="M371" s="1404">
        <f>IF(ISERROR(VLOOKUP(CONCATENATE($B371,"-",$C371),IN_1A!$B$2:$AA$3000,11,FALSE))=TRUE,"",VLOOKUP(CONCATENATE($B371,"-",$C371),IN_1A!$B$2:$AA$3000,11,FALSE))</f>
        <v>0</v>
      </c>
      <c r="N371" s="1405">
        <f>IF(ISERROR(VLOOKUP(CONCATENATE($B371,"-",$C371),IN_1A!$B$2:$AA$3000,12,FALSE))=TRUE,"",VLOOKUP(CONCATENATE($B371,"-",$C371),IN_1A!$B$2:$AA$3000,12,FALSE))</f>
        <v>0</v>
      </c>
      <c r="O371" s="1404">
        <f>IF(ISERROR(VLOOKUP(CONCATENATE($B371,"-",$C371),IN_1A!$B$2:$AA$3000,13,FALSE))=TRUE,"",VLOOKUP(CONCATENATE($B371,"-",$C371),IN_1A!$B$2:$AA$3000,13,FALSE))</f>
        <v>0</v>
      </c>
      <c r="P371" s="1405">
        <f>IF(ISERROR(VLOOKUP(CONCATENATE($B371,"-",$C371),IN_1A!$B$2:$AA$3000,14,FALSE))=TRUE,"",VLOOKUP(CONCATENATE($B371,"-",$C371),IN_1A!$B$2:$AA$3000,14,FALSE))</f>
        <v>0</v>
      </c>
      <c r="Q371" s="505">
        <f t="shared" si="49"/>
        <v>0</v>
      </c>
      <c r="R371" s="506">
        <f t="shared" si="49"/>
        <v>0</v>
      </c>
      <c r="S371" s="256" t="str">
        <f t="shared" ref="S371:S383" si="51">IF(O371&gt;Q371,"ERRORE",IF(P371&gt;R371,"ERRORE",""))</f>
        <v/>
      </c>
    </row>
    <row r="372" spans="1:19" s="261" customFormat="1" ht="12" customHeight="1" thickBot="1" x14ac:dyDescent="0.3">
      <c r="A372" s="209" t="s">
        <v>781</v>
      </c>
      <c r="B372" s="218" t="s">
        <v>782</v>
      </c>
      <c r="C372" s="208" t="s">
        <v>851</v>
      </c>
      <c r="D372" s="1343" t="str">
        <f t="shared" si="50"/>
        <v/>
      </c>
      <c r="E372" s="1404">
        <f>IF(ISERROR(VLOOKUP(CONCATENATE($B372,"-",$C372),IN_1A!$B$2:$AA$3000,3,FALSE))=TRUE,"",VLOOKUP(CONCATENATE($B372,"-",$C372),IN_1A!$B$2:$AA$3000,3,FALSE))</f>
        <v>0</v>
      </c>
      <c r="F372" s="1405">
        <f>IF(ISERROR(VLOOKUP(CONCATENATE($B372,"-",$C372),IN_1A!$B$2:$AA$3000,4,FALSE))=TRUE,"",VLOOKUP(CONCATENATE($B372,"-",$C372),IN_1A!$B$2:$AA$3000,4,FALSE))</f>
        <v>0</v>
      </c>
      <c r="G372" s="1404">
        <f>IF(ISERROR(VLOOKUP(CONCATENATE($B372,"-",$C372),IN_1A!$B$2:$AA$3000,5,FALSE))=TRUE,"",VLOOKUP(CONCATENATE($B372,"-",$C372),IN_1A!$B$2:$AA$3000,5,FALSE))</f>
        <v>0</v>
      </c>
      <c r="H372" s="1405">
        <f>IF(ISERROR(VLOOKUP(CONCATENATE($B372,"-",$C372),IN_1A!$B$2:$AA$3000,6,FALSE))=TRUE,"",VLOOKUP(CONCATENATE($B372,"-",$C372),IN_1A!$B$2:$AA$3000,6,FALSE))</f>
        <v>0</v>
      </c>
      <c r="I372" s="1404">
        <f>IF(ISERROR(VLOOKUP(CONCATENATE($B372,"-",$C372),IN_1A!$B$2:$AA$3000,7,FALSE))=TRUE,"",VLOOKUP(CONCATENATE($B372,"-",$C372),IN_1A!$B$2:$AA$3000,7,FALSE))</f>
        <v>0</v>
      </c>
      <c r="J372" s="1405">
        <f>IF(ISERROR(VLOOKUP(CONCATENATE($B372,"-",$C372),IN_1A!$B$2:$AA$3000,8,FALSE))=TRUE,"",VLOOKUP(CONCATENATE($B372,"-",$C372),IN_1A!$B$2:$AA$3000,8,FALSE))</f>
        <v>0</v>
      </c>
      <c r="K372" s="1404">
        <f>IF(ISERROR(VLOOKUP(CONCATENATE($B372,"-",$C372),IN_1A!$B$2:$AA$3000,9,FALSE))=TRUE,"",VLOOKUP(CONCATENATE($B372,"-",$C372),IN_1A!$B$2:$AA$3000,9,FALSE))</f>
        <v>0</v>
      </c>
      <c r="L372" s="1405">
        <f>IF(ISERROR(VLOOKUP(CONCATENATE($B372,"-",$C372),IN_1A!$B$2:$AA$3000,10,FALSE))=TRUE,"",VLOOKUP(CONCATENATE($B372,"-",$C372),IN_1A!$B$2:$AA$3000,10,FALSE))</f>
        <v>0</v>
      </c>
      <c r="M372" s="1404">
        <f>IF(ISERROR(VLOOKUP(CONCATENATE($B372,"-",$C372),IN_1A!$B$2:$AA$3000,11,FALSE))=TRUE,"",VLOOKUP(CONCATENATE($B372,"-",$C372),IN_1A!$B$2:$AA$3000,11,FALSE))</f>
        <v>0</v>
      </c>
      <c r="N372" s="1405">
        <f>IF(ISERROR(VLOOKUP(CONCATENATE($B372,"-",$C372),IN_1A!$B$2:$AA$3000,12,FALSE))=TRUE,"",VLOOKUP(CONCATENATE($B372,"-",$C372),IN_1A!$B$2:$AA$3000,12,FALSE))</f>
        <v>0</v>
      </c>
      <c r="O372" s="1404">
        <f>IF(ISERROR(VLOOKUP(CONCATENATE($B372,"-",$C372),IN_1A!$B$2:$AA$3000,13,FALSE))=TRUE,"",VLOOKUP(CONCATENATE($B372,"-",$C372),IN_1A!$B$2:$AA$3000,13,FALSE))</f>
        <v>0</v>
      </c>
      <c r="P372" s="1405">
        <f>IF(ISERROR(VLOOKUP(CONCATENATE($B372,"-",$C372),IN_1A!$B$2:$AA$3000,14,FALSE))=TRUE,"",VLOOKUP(CONCATENATE($B372,"-",$C372),IN_1A!$B$2:$AA$3000,14,FALSE))</f>
        <v>0</v>
      </c>
      <c r="Q372" s="505">
        <f t="shared" si="49"/>
        <v>0</v>
      </c>
      <c r="R372" s="506">
        <f t="shared" si="49"/>
        <v>0</v>
      </c>
      <c r="S372" s="256" t="str">
        <f t="shared" si="51"/>
        <v/>
      </c>
    </row>
    <row r="373" spans="1:19" s="260" customFormat="1" ht="12" customHeight="1" thickBot="1" x14ac:dyDescent="0.3">
      <c r="A373" s="209" t="s">
        <v>783</v>
      </c>
      <c r="B373" s="218" t="s">
        <v>784</v>
      </c>
      <c r="C373" s="208" t="s">
        <v>851</v>
      </c>
      <c r="D373" s="1343" t="str">
        <f t="shared" si="50"/>
        <v/>
      </c>
      <c r="E373" s="1404">
        <f>IF(ISERROR(VLOOKUP(CONCATENATE($B373,"-",$C373),IN_1A!$B$2:$AA$3000,3,FALSE))=TRUE,"",VLOOKUP(CONCATENATE($B373,"-",$C373),IN_1A!$B$2:$AA$3000,3,FALSE))</f>
        <v>0</v>
      </c>
      <c r="F373" s="1405">
        <f>IF(ISERROR(VLOOKUP(CONCATENATE($B373,"-",$C373),IN_1A!$B$2:$AA$3000,4,FALSE))=TRUE,"",VLOOKUP(CONCATENATE($B373,"-",$C373),IN_1A!$B$2:$AA$3000,4,FALSE))</f>
        <v>0</v>
      </c>
      <c r="G373" s="1404">
        <f>IF(ISERROR(VLOOKUP(CONCATENATE($B373,"-",$C373),IN_1A!$B$2:$AA$3000,5,FALSE))=TRUE,"",VLOOKUP(CONCATENATE($B373,"-",$C373),IN_1A!$B$2:$AA$3000,5,FALSE))</f>
        <v>0</v>
      </c>
      <c r="H373" s="1405">
        <f>IF(ISERROR(VLOOKUP(CONCATENATE($B373,"-",$C373),IN_1A!$B$2:$AA$3000,6,FALSE))=TRUE,"",VLOOKUP(CONCATENATE($B373,"-",$C373),IN_1A!$B$2:$AA$3000,6,FALSE))</f>
        <v>0</v>
      </c>
      <c r="I373" s="1404">
        <f>IF(ISERROR(VLOOKUP(CONCATENATE($B373,"-",$C373),IN_1A!$B$2:$AA$3000,7,FALSE))=TRUE,"",VLOOKUP(CONCATENATE($B373,"-",$C373),IN_1A!$B$2:$AA$3000,7,FALSE))</f>
        <v>0</v>
      </c>
      <c r="J373" s="1405">
        <f>IF(ISERROR(VLOOKUP(CONCATENATE($B373,"-",$C373),IN_1A!$B$2:$AA$3000,8,FALSE))=TRUE,"",VLOOKUP(CONCATENATE($B373,"-",$C373),IN_1A!$B$2:$AA$3000,8,FALSE))</f>
        <v>0</v>
      </c>
      <c r="K373" s="1404">
        <f>IF(ISERROR(VLOOKUP(CONCATENATE($B373,"-",$C373),IN_1A!$B$2:$AA$3000,9,FALSE))=TRUE,"",VLOOKUP(CONCATENATE($B373,"-",$C373),IN_1A!$B$2:$AA$3000,9,FALSE))</f>
        <v>0</v>
      </c>
      <c r="L373" s="1405">
        <f>IF(ISERROR(VLOOKUP(CONCATENATE($B373,"-",$C373),IN_1A!$B$2:$AA$3000,10,FALSE))=TRUE,"",VLOOKUP(CONCATENATE($B373,"-",$C373),IN_1A!$B$2:$AA$3000,10,FALSE))</f>
        <v>0</v>
      </c>
      <c r="M373" s="1404">
        <f>IF(ISERROR(VLOOKUP(CONCATENATE($B373,"-",$C373),IN_1A!$B$2:$AA$3000,11,FALSE))=TRUE,"",VLOOKUP(CONCATENATE($B373,"-",$C373),IN_1A!$B$2:$AA$3000,11,FALSE))</f>
        <v>0</v>
      </c>
      <c r="N373" s="1405">
        <f>IF(ISERROR(VLOOKUP(CONCATENATE($B373,"-",$C373),IN_1A!$B$2:$AA$3000,12,FALSE))=TRUE,"",VLOOKUP(CONCATENATE($B373,"-",$C373),IN_1A!$B$2:$AA$3000,12,FALSE))</f>
        <v>0</v>
      </c>
      <c r="O373" s="1404">
        <f>IF(ISERROR(VLOOKUP(CONCATENATE($B373,"-",$C373),IN_1A!$B$2:$AA$3000,13,FALSE))=TRUE,"",VLOOKUP(CONCATENATE($B373,"-",$C373),IN_1A!$B$2:$AA$3000,13,FALSE))</f>
        <v>0</v>
      </c>
      <c r="P373" s="1405">
        <f>IF(ISERROR(VLOOKUP(CONCATENATE($B373,"-",$C373),IN_1A!$B$2:$AA$3000,14,FALSE))=TRUE,"",VLOOKUP(CONCATENATE($B373,"-",$C373),IN_1A!$B$2:$AA$3000,14,FALSE))</f>
        <v>0</v>
      </c>
      <c r="Q373" s="505">
        <f t="shared" si="49"/>
        <v>0</v>
      </c>
      <c r="R373" s="506">
        <f t="shared" si="49"/>
        <v>0</v>
      </c>
      <c r="S373" s="256" t="str">
        <f t="shared" si="51"/>
        <v/>
      </c>
    </row>
    <row r="374" spans="1:19" s="260" customFormat="1" ht="12" customHeight="1" thickBot="1" x14ac:dyDescent="0.3">
      <c r="A374" s="209" t="s">
        <v>785</v>
      </c>
      <c r="B374" s="218" t="s">
        <v>786</v>
      </c>
      <c r="C374" s="208" t="s">
        <v>851</v>
      </c>
      <c r="D374" s="1343" t="str">
        <f t="shared" si="50"/>
        <v/>
      </c>
      <c r="E374" s="1404">
        <f>IF(ISERROR(VLOOKUP(CONCATENATE($B374,"-",$C374),IN_1A!$B$2:$AA$3000,3,FALSE))=TRUE,"",VLOOKUP(CONCATENATE($B374,"-",$C374),IN_1A!$B$2:$AA$3000,3,FALSE))</f>
        <v>0</v>
      </c>
      <c r="F374" s="1405">
        <f>IF(ISERROR(VLOOKUP(CONCATENATE($B374,"-",$C374),IN_1A!$B$2:$AA$3000,4,FALSE))=TRUE,"",VLOOKUP(CONCATENATE($B374,"-",$C374),IN_1A!$B$2:$AA$3000,4,FALSE))</f>
        <v>0</v>
      </c>
      <c r="G374" s="1404">
        <f>IF(ISERROR(VLOOKUP(CONCATENATE($B374,"-",$C374),IN_1A!$B$2:$AA$3000,5,FALSE))=TRUE,"",VLOOKUP(CONCATENATE($B374,"-",$C374),IN_1A!$B$2:$AA$3000,5,FALSE))</f>
        <v>0</v>
      </c>
      <c r="H374" s="1405">
        <f>IF(ISERROR(VLOOKUP(CONCATENATE($B374,"-",$C374),IN_1A!$B$2:$AA$3000,6,FALSE))=TRUE,"",VLOOKUP(CONCATENATE($B374,"-",$C374),IN_1A!$B$2:$AA$3000,6,FALSE))</f>
        <v>0</v>
      </c>
      <c r="I374" s="1404">
        <f>IF(ISERROR(VLOOKUP(CONCATENATE($B374,"-",$C374),IN_1A!$B$2:$AA$3000,7,FALSE))=TRUE,"",VLOOKUP(CONCATENATE($B374,"-",$C374),IN_1A!$B$2:$AA$3000,7,FALSE))</f>
        <v>0</v>
      </c>
      <c r="J374" s="1405">
        <f>IF(ISERROR(VLOOKUP(CONCATENATE($B374,"-",$C374),IN_1A!$B$2:$AA$3000,8,FALSE))=TRUE,"",VLOOKUP(CONCATENATE($B374,"-",$C374),IN_1A!$B$2:$AA$3000,8,FALSE))</f>
        <v>0</v>
      </c>
      <c r="K374" s="1404">
        <f>IF(ISERROR(VLOOKUP(CONCATENATE($B374,"-",$C374),IN_1A!$B$2:$AA$3000,9,FALSE))=TRUE,"",VLOOKUP(CONCATENATE($B374,"-",$C374),IN_1A!$B$2:$AA$3000,9,FALSE))</f>
        <v>0</v>
      </c>
      <c r="L374" s="1405">
        <f>IF(ISERROR(VLOOKUP(CONCATENATE($B374,"-",$C374),IN_1A!$B$2:$AA$3000,10,FALSE))=TRUE,"",VLOOKUP(CONCATENATE($B374,"-",$C374),IN_1A!$B$2:$AA$3000,10,FALSE))</f>
        <v>0</v>
      </c>
      <c r="M374" s="1404">
        <f>IF(ISERROR(VLOOKUP(CONCATENATE($B374,"-",$C374),IN_1A!$B$2:$AA$3000,11,FALSE))=TRUE,"",VLOOKUP(CONCATENATE($B374,"-",$C374),IN_1A!$B$2:$AA$3000,11,FALSE))</f>
        <v>0</v>
      </c>
      <c r="N374" s="1405">
        <f>IF(ISERROR(VLOOKUP(CONCATENATE($B374,"-",$C374),IN_1A!$B$2:$AA$3000,12,FALSE))=TRUE,"",VLOOKUP(CONCATENATE($B374,"-",$C374),IN_1A!$B$2:$AA$3000,12,FALSE))</f>
        <v>0</v>
      </c>
      <c r="O374" s="1404">
        <f>IF(ISERROR(VLOOKUP(CONCATENATE($B374,"-",$C374),IN_1A!$B$2:$AA$3000,13,FALSE))=TRUE,"",VLOOKUP(CONCATENATE($B374,"-",$C374),IN_1A!$B$2:$AA$3000,13,FALSE))</f>
        <v>0</v>
      </c>
      <c r="P374" s="1405">
        <f>IF(ISERROR(VLOOKUP(CONCATENATE($B374,"-",$C374),IN_1A!$B$2:$AA$3000,14,FALSE))=TRUE,"",VLOOKUP(CONCATENATE($B374,"-",$C374),IN_1A!$B$2:$AA$3000,14,FALSE))</f>
        <v>0</v>
      </c>
      <c r="Q374" s="505">
        <f t="shared" si="49"/>
        <v>0</v>
      </c>
      <c r="R374" s="506">
        <f t="shared" si="49"/>
        <v>0</v>
      </c>
      <c r="S374" s="256" t="str">
        <f t="shared" si="51"/>
        <v/>
      </c>
    </row>
    <row r="375" spans="1:19" s="260" customFormat="1" ht="12" customHeight="1" thickBot="1" x14ac:dyDescent="0.3">
      <c r="A375" s="219" t="s">
        <v>787</v>
      </c>
      <c r="B375" s="218" t="s">
        <v>788</v>
      </c>
      <c r="C375" s="208" t="s">
        <v>851</v>
      </c>
      <c r="D375" s="1343" t="str">
        <f t="shared" si="50"/>
        <v/>
      </c>
      <c r="E375" s="1404">
        <f>IF(ISERROR(VLOOKUP(CONCATENATE($B375,"-",$C375),IN_1A!$B$2:$AA$3000,3,FALSE))=TRUE,"",VLOOKUP(CONCATENATE($B375,"-",$C375),IN_1A!$B$2:$AA$3000,3,FALSE))</f>
        <v>0</v>
      </c>
      <c r="F375" s="1405">
        <f>IF(ISERROR(VLOOKUP(CONCATENATE($B375,"-",$C375),IN_1A!$B$2:$AA$3000,4,FALSE))=TRUE,"",VLOOKUP(CONCATENATE($B375,"-",$C375),IN_1A!$B$2:$AA$3000,4,FALSE))</f>
        <v>0</v>
      </c>
      <c r="G375" s="1404">
        <f>IF(ISERROR(VLOOKUP(CONCATENATE($B375,"-",$C375),IN_1A!$B$2:$AA$3000,5,FALSE))=TRUE,"",VLOOKUP(CONCATENATE($B375,"-",$C375),IN_1A!$B$2:$AA$3000,5,FALSE))</f>
        <v>0</v>
      </c>
      <c r="H375" s="1405">
        <f>IF(ISERROR(VLOOKUP(CONCATENATE($B375,"-",$C375),IN_1A!$B$2:$AA$3000,6,FALSE))=TRUE,"",VLOOKUP(CONCATENATE($B375,"-",$C375),IN_1A!$B$2:$AA$3000,6,FALSE))</f>
        <v>0</v>
      </c>
      <c r="I375" s="1404">
        <f>IF(ISERROR(VLOOKUP(CONCATENATE($B375,"-",$C375),IN_1A!$B$2:$AA$3000,7,FALSE))=TRUE,"",VLOOKUP(CONCATENATE($B375,"-",$C375),IN_1A!$B$2:$AA$3000,7,FALSE))</f>
        <v>0</v>
      </c>
      <c r="J375" s="1405">
        <f>IF(ISERROR(VLOOKUP(CONCATENATE($B375,"-",$C375),IN_1A!$B$2:$AA$3000,8,FALSE))=TRUE,"",VLOOKUP(CONCATENATE($B375,"-",$C375),IN_1A!$B$2:$AA$3000,8,FALSE))</f>
        <v>0</v>
      </c>
      <c r="K375" s="1404">
        <f>IF(ISERROR(VLOOKUP(CONCATENATE($B375,"-",$C375),IN_1A!$B$2:$AA$3000,9,FALSE))=TRUE,"",VLOOKUP(CONCATENATE($B375,"-",$C375),IN_1A!$B$2:$AA$3000,9,FALSE))</f>
        <v>0</v>
      </c>
      <c r="L375" s="1405">
        <f>IF(ISERROR(VLOOKUP(CONCATENATE($B375,"-",$C375),IN_1A!$B$2:$AA$3000,10,FALSE))=TRUE,"",VLOOKUP(CONCATENATE($B375,"-",$C375),IN_1A!$B$2:$AA$3000,10,FALSE))</f>
        <v>0</v>
      </c>
      <c r="M375" s="1404">
        <f>IF(ISERROR(VLOOKUP(CONCATENATE($B375,"-",$C375),IN_1A!$B$2:$AA$3000,11,FALSE))=TRUE,"",VLOOKUP(CONCATENATE($B375,"-",$C375),IN_1A!$B$2:$AA$3000,11,FALSE))</f>
        <v>0</v>
      </c>
      <c r="N375" s="1405">
        <f>IF(ISERROR(VLOOKUP(CONCATENATE($B375,"-",$C375),IN_1A!$B$2:$AA$3000,12,FALSE))=TRUE,"",VLOOKUP(CONCATENATE($B375,"-",$C375),IN_1A!$B$2:$AA$3000,12,FALSE))</f>
        <v>0</v>
      </c>
      <c r="O375" s="1404">
        <f>IF(ISERROR(VLOOKUP(CONCATENATE($B375,"-",$C375),IN_1A!$B$2:$AA$3000,13,FALSE))=TRUE,"",VLOOKUP(CONCATENATE($B375,"-",$C375),IN_1A!$B$2:$AA$3000,13,FALSE))</f>
        <v>0</v>
      </c>
      <c r="P375" s="1405">
        <f>IF(ISERROR(VLOOKUP(CONCATENATE($B375,"-",$C375),IN_1A!$B$2:$AA$3000,14,FALSE))=TRUE,"",VLOOKUP(CONCATENATE($B375,"-",$C375),IN_1A!$B$2:$AA$3000,14,FALSE))</f>
        <v>0</v>
      </c>
      <c r="Q375" s="505">
        <f t="shared" si="49"/>
        <v>0</v>
      </c>
      <c r="R375" s="506">
        <f t="shared" si="49"/>
        <v>0</v>
      </c>
      <c r="S375" s="256" t="str">
        <f t="shared" si="51"/>
        <v/>
      </c>
    </row>
    <row r="376" spans="1:19" s="260" customFormat="1" ht="12" customHeight="1" thickBot="1" x14ac:dyDescent="0.3">
      <c r="A376" s="209" t="s">
        <v>789</v>
      </c>
      <c r="B376" s="207" t="s">
        <v>790</v>
      </c>
      <c r="C376" s="210" t="s">
        <v>851</v>
      </c>
      <c r="D376" s="1343" t="str">
        <f t="shared" si="50"/>
        <v/>
      </c>
      <c r="E376" s="1404">
        <f>IF(ISERROR(VLOOKUP(CONCATENATE($B376,"-",$C376),IN_1A!$B$2:$AA$3000,3,FALSE))=TRUE,"",VLOOKUP(CONCATENATE($B376,"-",$C376),IN_1A!$B$2:$AA$3000,3,FALSE))</f>
        <v>0</v>
      </c>
      <c r="F376" s="1405">
        <f>IF(ISERROR(VLOOKUP(CONCATENATE($B376,"-",$C376),IN_1A!$B$2:$AA$3000,4,FALSE))=TRUE,"",VLOOKUP(CONCATENATE($B376,"-",$C376),IN_1A!$B$2:$AA$3000,4,FALSE))</f>
        <v>0</v>
      </c>
      <c r="G376" s="1404">
        <f>IF(ISERROR(VLOOKUP(CONCATENATE($B376,"-",$C376),IN_1A!$B$2:$AA$3000,5,FALSE))=TRUE,"",VLOOKUP(CONCATENATE($B376,"-",$C376),IN_1A!$B$2:$AA$3000,5,FALSE))</f>
        <v>0</v>
      </c>
      <c r="H376" s="1405">
        <f>IF(ISERROR(VLOOKUP(CONCATENATE($B376,"-",$C376),IN_1A!$B$2:$AA$3000,6,FALSE))=TRUE,"",VLOOKUP(CONCATENATE($B376,"-",$C376),IN_1A!$B$2:$AA$3000,6,FALSE))</f>
        <v>0</v>
      </c>
      <c r="I376" s="1404">
        <f>IF(ISERROR(VLOOKUP(CONCATENATE($B376,"-",$C376),IN_1A!$B$2:$AA$3000,7,FALSE))=TRUE,"",VLOOKUP(CONCATENATE($B376,"-",$C376),IN_1A!$B$2:$AA$3000,7,FALSE))</f>
        <v>0</v>
      </c>
      <c r="J376" s="1405">
        <f>IF(ISERROR(VLOOKUP(CONCATENATE($B376,"-",$C376),IN_1A!$B$2:$AA$3000,8,FALSE))=TRUE,"",VLOOKUP(CONCATENATE($B376,"-",$C376),IN_1A!$B$2:$AA$3000,8,FALSE))</f>
        <v>0</v>
      </c>
      <c r="K376" s="1404">
        <f>IF(ISERROR(VLOOKUP(CONCATENATE($B376,"-",$C376),IN_1A!$B$2:$AA$3000,9,FALSE))=TRUE,"",VLOOKUP(CONCATENATE($B376,"-",$C376),IN_1A!$B$2:$AA$3000,9,FALSE))</f>
        <v>0</v>
      </c>
      <c r="L376" s="1405">
        <f>IF(ISERROR(VLOOKUP(CONCATENATE($B376,"-",$C376),IN_1A!$B$2:$AA$3000,10,FALSE))=TRUE,"",VLOOKUP(CONCATENATE($B376,"-",$C376),IN_1A!$B$2:$AA$3000,10,FALSE))</f>
        <v>0</v>
      </c>
      <c r="M376" s="1404">
        <f>IF(ISERROR(VLOOKUP(CONCATENATE($B376,"-",$C376),IN_1A!$B$2:$AA$3000,11,FALSE))=TRUE,"",VLOOKUP(CONCATENATE($B376,"-",$C376),IN_1A!$B$2:$AA$3000,11,FALSE))</f>
        <v>0</v>
      </c>
      <c r="N376" s="1405">
        <f>IF(ISERROR(VLOOKUP(CONCATENATE($B376,"-",$C376),IN_1A!$B$2:$AA$3000,12,FALSE))=TRUE,"",VLOOKUP(CONCATENATE($B376,"-",$C376),IN_1A!$B$2:$AA$3000,12,FALSE))</f>
        <v>0</v>
      </c>
      <c r="O376" s="1404">
        <f>IF(ISERROR(VLOOKUP(CONCATENATE($B376,"-",$C376),IN_1A!$B$2:$AA$3000,13,FALSE))=TRUE,"",VLOOKUP(CONCATENATE($B376,"-",$C376),IN_1A!$B$2:$AA$3000,13,FALSE))</f>
        <v>0</v>
      </c>
      <c r="P376" s="1405">
        <f>IF(ISERROR(VLOOKUP(CONCATENATE($B376,"-",$C376),IN_1A!$B$2:$AA$3000,14,FALSE))=TRUE,"",VLOOKUP(CONCATENATE($B376,"-",$C376),IN_1A!$B$2:$AA$3000,14,FALSE))</f>
        <v>0</v>
      </c>
      <c r="Q376" s="505">
        <f t="shared" si="49"/>
        <v>0</v>
      </c>
      <c r="R376" s="506">
        <f t="shared" si="49"/>
        <v>0</v>
      </c>
      <c r="S376" s="256" t="str">
        <f t="shared" si="51"/>
        <v/>
      </c>
    </row>
    <row r="377" spans="1:19" s="260" customFormat="1" ht="12" customHeight="1" thickBot="1" x14ac:dyDescent="0.3">
      <c r="A377" s="209" t="s">
        <v>791</v>
      </c>
      <c r="B377" s="207" t="s">
        <v>792</v>
      </c>
      <c r="C377" s="210" t="s">
        <v>851</v>
      </c>
      <c r="D377" s="1343" t="str">
        <f t="shared" si="50"/>
        <v/>
      </c>
      <c r="E377" s="1404">
        <f>IF(ISERROR(VLOOKUP(CONCATENATE($B377,"-",$C377),IN_1A!$B$2:$AA$3000,3,FALSE))=TRUE,"",VLOOKUP(CONCATENATE($B377,"-",$C377),IN_1A!$B$2:$AA$3000,3,FALSE))</f>
        <v>0</v>
      </c>
      <c r="F377" s="1405">
        <f>IF(ISERROR(VLOOKUP(CONCATENATE($B377,"-",$C377),IN_1A!$B$2:$AA$3000,4,FALSE))=TRUE,"",VLOOKUP(CONCATENATE($B377,"-",$C377),IN_1A!$B$2:$AA$3000,4,FALSE))</f>
        <v>0</v>
      </c>
      <c r="G377" s="1404">
        <f>IF(ISERROR(VLOOKUP(CONCATENATE($B377,"-",$C377),IN_1A!$B$2:$AA$3000,5,FALSE))=TRUE,"",VLOOKUP(CONCATENATE($B377,"-",$C377),IN_1A!$B$2:$AA$3000,5,FALSE))</f>
        <v>0</v>
      </c>
      <c r="H377" s="1405">
        <f>IF(ISERROR(VLOOKUP(CONCATENATE($B377,"-",$C377),IN_1A!$B$2:$AA$3000,6,FALSE))=TRUE,"",VLOOKUP(CONCATENATE($B377,"-",$C377),IN_1A!$B$2:$AA$3000,6,FALSE))</f>
        <v>0</v>
      </c>
      <c r="I377" s="1404">
        <f>IF(ISERROR(VLOOKUP(CONCATENATE($B377,"-",$C377),IN_1A!$B$2:$AA$3000,7,FALSE))=TRUE,"",VLOOKUP(CONCATENATE($B377,"-",$C377),IN_1A!$B$2:$AA$3000,7,FALSE))</f>
        <v>0</v>
      </c>
      <c r="J377" s="1405">
        <f>IF(ISERROR(VLOOKUP(CONCATENATE($B377,"-",$C377),IN_1A!$B$2:$AA$3000,8,FALSE))=TRUE,"",VLOOKUP(CONCATENATE($B377,"-",$C377),IN_1A!$B$2:$AA$3000,8,FALSE))</f>
        <v>0</v>
      </c>
      <c r="K377" s="1404">
        <f>IF(ISERROR(VLOOKUP(CONCATENATE($B377,"-",$C377),IN_1A!$B$2:$AA$3000,9,FALSE))=TRUE,"",VLOOKUP(CONCATENATE($B377,"-",$C377),IN_1A!$B$2:$AA$3000,9,FALSE))</f>
        <v>0</v>
      </c>
      <c r="L377" s="1405">
        <f>IF(ISERROR(VLOOKUP(CONCATENATE($B377,"-",$C377),IN_1A!$B$2:$AA$3000,10,FALSE))=TRUE,"",VLOOKUP(CONCATENATE($B377,"-",$C377),IN_1A!$B$2:$AA$3000,10,FALSE))</f>
        <v>0</v>
      </c>
      <c r="M377" s="1404">
        <f>IF(ISERROR(VLOOKUP(CONCATENATE($B377,"-",$C377),IN_1A!$B$2:$AA$3000,11,FALSE))=TRUE,"",VLOOKUP(CONCATENATE($B377,"-",$C377),IN_1A!$B$2:$AA$3000,11,FALSE))</f>
        <v>0</v>
      </c>
      <c r="N377" s="1405">
        <f>IF(ISERROR(VLOOKUP(CONCATENATE($B377,"-",$C377),IN_1A!$B$2:$AA$3000,12,FALSE))=TRUE,"",VLOOKUP(CONCATENATE($B377,"-",$C377),IN_1A!$B$2:$AA$3000,12,FALSE))</f>
        <v>0</v>
      </c>
      <c r="O377" s="1404">
        <f>IF(ISERROR(VLOOKUP(CONCATENATE($B377,"-",$C377),IN_1A!$B$2:$AA$3000,13,FALSE))=TRUE,"",VLOOKUP(CONCATENATE($B377,"-",$C377),IN_1A!$B$2:$AA$3000,13,FALSE))</f>
        <v>0</v>
      </c>
      <c r="P377" s="1405">
        <f>IF(ISERROR(VLOOKUP(CONCATENATE($B377,"-",$C377),IN_1A!$B$2:$AA$3000,14,FALSE))=TRUE,"",VLOOKUP(CONCATENATE($B377,"-",$C377),IN_1A!$B$2:$AA$3000,14,FALSE))</f>
        <v>0</v>
      </c>
      <c r="Q377" s="505">
        <f t="shared" si="49"/>
        <v>0</v>
      </c>
      <c r="R377" s="506">
        <f t="shared" si="49"/>
        <v>0</v>
      </c>
      <c r="S377" s="256" t="str">
        <f t="shared" si="51"/>
        <v/>
      </c>
    </row>
    <row r="378" spans="1:19" s="260" customFormat="1" ht="12" customHeight="1" thickBot="1" x14ac:dyDescent="0.3">
      <c r="A378" s="209" t="s">
        <v>793</v>
      </c>
      <c r="B378" s="207" t="s">
        <v>794</v>
      </c>
      <c r="C378" s="210" t="s">
        <v>851</v>
      </c>
      <c r="D378" s="1343" t="str">
        <f t="shared" si="50"/>
        <v/>
      </c>
      <c r="E378" s="1404">
        <f>IF(ISERROR(VLOOKUP(CONCATENATE($B378,"-",$C378),IN_1A!$B$2:$AA$3000,3,FALSE))=TRUE,"",VLOOKUP(CONCATENATE($B378,"-",$C378),IN_1A!$B$2:$AA$3000,3,FALSE))</f>
        <v>0</v>
      </c>
      <c r="F378" s="1405">
        <f>IF(ISERROR(VLOOKUP(CONCATENATE($B378,"-",$C378),IN_1A!$B$2:$AA$3000,4,FALSE))=TRUE,"",VLOOKUP(CONCATENATE($B378,"-",$C378),IN_1A!$B$2:$AA$3000,4,FALSE))</f>
        <v>0</v>
      </c>
      <c r="G378" s="1404">
        <f>IF(ISERROR(VLOOKUP(CONCATENATE($B378,"-",$C378),IN_1A!$B$2:$AA$3000,5,FALSE))=TRUE,"",VLOOKUP(CONCATENATE($B378,"-",$C378),IN_1A!$B$2:$AA$3000,5,FALSE))</f>
        <v>0</v>
      </c>
      <c r="H378" s="1405">
        <f>IF(ISERROR(VLOOKUP(CONCATENATE($B378,"-",$C378),IN_1A!$B$2:$AA$3000,6,FALSE))=TRUE,"",VLOOKUP(CONCATENATE($B378,"-",$C378),IN_1A!$B$2:$AA$3000,6,FALSE))</f>
        <v>0</v>
      </c>
      <c r="I378" s="1404">
        <f>IF(ISERROR(VLOOKUP(CONCATENATE($B378,"-",$C378),IN_1A!$B$2:$AA$3000,7,FALSE))=TRUE,"",VLOOKUP(CONCATENATE($B378,"-",$C378),IN_1A!$B$2:$AA$3000,7,FALSE))</f>
        <v>0</v>
      </c>
      <c r="J378" s="1405">
        <f>IF(ISERROR(VLOOKUP(CONCATENATE($B378,"-",$C378),IN_1A!$B$2:$AA$3000,8,FALSE))=TRUE,"",VLOOKUP(CONCATENATE($B378,"-",$C378),IN_1A!$B$2:$AA$3000,8,FALSE))</f>
        <v>0</v>
      </c>
      <c r="K378" s="1404">
        <f>IF(ISERROR(VLOOKUP(CONCATENATE($B378,"-",$C378),IN_1A!$B$2:$AA$3000,9,FALSE))=TRUE,"",VLOOKUP(CONCATENATE($B378,"-",$C378),IN_1A!$B$2:$AA$3000,9,FALSE))</f>
        <v>0</v>
      </c>
      <c r="L378" s="1405">
        <f>IF(ISERROR(VLOOKUP(CONCATENATE($B378,"-",$C378),IN_1A!$B$2:$AA$3000,10,FALSE))=TRUE,"",VLOOKUP(CONCATENATE($B378,"-",$C378),IN_1A!$B$2:$AA$3000,10,FALSE))</f>
        <v>0</v>
      </c>
      <c r="M378" s="1404">
        <f>IF(ISERROR(VLOOKUP(CONCATENATE($B378,"-",$C378),IN_1A!$B$2:$AA$3000,11,FALSE))=TRUE,"",VLOOKUP(CONCATENATE($B378,"-",$C378),IN_1A!$B$2:$AA$3000,11,FALSE))</f>
        <v>0</v>
      </c>
      <c r="N378" s="1405">
        <f>IF(ISERROR(VLOOKUP(CONCATENATE($B378,"-",$C378),IN_1A!$B$2:$AA$3000,12,FALSE))=TRUE,"",VLOOKUP(CONCATENATE($B378,"-",$C378),IN_1A!$B$2:$AA$3000,12,FALSE))</f>
        <v>0</v>
      </c>
      <c r="O378" s="1404">
        <f>IF(ISERROR(VLOOKUP(CONCATENATE($B378,"-",$C378),IN_1A!$B$2:$AA$3000,13,FALSE))=TRUE,"",VLOOKUP(CONCATENATE($B378,"-",$C378),IN_1A!$B$2:$AA$3000,13,FALSE))</f>
        <v>0</v>
      </c>
      <c r="P378" s="1405">
        <f>IF(ISERROR(VLOOKUP(CONCATENATE($B378,"-",$C378),IN_1A!$B$2:$AA$3000,14,FALSE))=TRUE,"",VLOOKUP(CONCATENATE($B378,"-",$C378),IN_1A!$B$2:$AA$3000,14,FALSE))</f>
        <v>0</v>
      </c>
      <c r="Q378" s="505">
        <f t="shared" si="49"/>
        <v>0</v>
      </c>
      <c r="R378" s="506">
        <f t="shared" si="49"/>
        <v>0</v>
      </c>
      <c r="S378" s="256" t="str">
        <f t="shared" si="51"/>
        <v/>
      </c>
    </row>
    <row r="379" spans="1:19" s="260" customFormat="1" ht="12" customHeight="1" thickBot="1" x14ac:dyDescent="0.3">
      <c r="A379" s="209" t="s">
        <v>795</v>
      </c>
      <c r="B379" s="207" t="s">
        <v>796</v>
      </c>
      <c r="C379" s="210" t="s">
        <v>851</v>
      </c>
      <c r="D379" s="1343" t="str">
        <f t="shared" si="50"/>
        <v/>
      </c>
      <c r="E379" s="1404">
        <f>IF(ISERROR(VLOOKUP(CONCATENATE($B379,"-",$C379),IN_1A!$B$2:$AA$3000,3,FALSE))=TRUE,"",VLOOKUP(CONCATENATE($B379,"-",$C379),IN_1A!$B$2:$AA$3000,3,FALSE))</f>
        <v>0</v>
      </c>
      <c r="F379" s="1405">
        <f>IF(ISERROR(VLOOKUP(CONCATENATE($B379,"-",$C379),IN_1A!$B$2:$AA$3000,4,FALSE))=TRUE,"",VLOOKUP(CONCATENATE($B379,"-",$C379),IN_1A!$B$2:$AA$3000,4,FALSE))</f>
        <v>0</v>
      </c>
      <c r="G379" s="1404">
        <f>IF(ISERROR(VLOOKUP(CONCATENATE($B379,"-",$C379),IN_1A!$B$2:$AA$3000,5,FALSE))=TRUE,"",VLOOKUP(CONCATENATE($B379,"-",$C379),IN_1A!$B$2:$AA$3000,5,FALSE))</f>
        <v>0</v>
      </c>
      <c r="H379" s="1405">
        <f>IF(ISERROR(VLOOKUP(CONCATENATE($B379,"-",$C379),IN_1A!$B$2:$AA$3000,6,FALSE))=TRUE,"",VLOOKUP(CONCATENATE($B379,"-",$C379),IN_1A!$B$2:$AA$3000,6,FALSE))</f>
        <v>0</v>
      </c>
      <c r="I379" s="1404">
        <f>IF(ISERROR(VLOOKUP(CONCATENATE($B379,"-",$C379),IN_1A!$B$2:$AA$3000,7,FALSE))=TRUE,"",VLOOKUP(CONCATENATE($B379,"-",$C379),IN_1A!$B$2:$AA$3000,7,FALSE))</f>
        <v>0</v>
      </c>
      <c r="J379" s="1405">
        <f>IF(ISERROR(VLOOKUP(CONCATENATE($B379,"-",$C379),IN_1A!$B$2:$AA$3000,8,FALSE))=TRUE,"",VLOOKUP(CONCATENATE($B379,"-",$C379),IN_1A!$B$2:$AA$3000,8,FALSE))</f>
        <v>0</v>
      </c>
      <c r="K379" s="1404">
        <f>IF(ISERROR(VLOOKUP(CONCATENATE($B379,"-",$C379),IN_1A!$B$2:$AA$3000,9,FALSE))=TRUE,"",VLOOKUP(CONCATENATE($B379,"-",$C379),IN_1A!$B$2:$AA$3000,9,FALSE))</f>
        <v>0</v>
      </c>
      <c r="L379" s="1405">
        <f>IF(ISERROR(VLOOKUP(CONCATENATE($B379,"-",$C379),IN_1A!$B$2:$AA$3000,10,FALSE))=TRUE,"",VLOOKUP(CONCATENATE($B379,"-",$C379),IN_1A!$B$2:$AA$3000,10,FALSE))</f>
        <v>0</v>
      </c>
      <c r="M379" s="1404">
        <f>IF(ISERROR(VLOOKUP(CONCATENATE($B379,"-",$C379),IN_1A!$B$2:$AA$3000,11,FALSE))=TRUE,"",VLOOKUP(CONCATENATE($B379,"-",$C379),IN_1A!$B$2:$AA$3000,11,FALSE))</f>
        <v>0</v>
      </c>
      <c r="N379" s="1405">
        <f>IF(ISERROR(VLOOKUP(CONCATENATE($B379,"-",$C379),IN_1A!$B$2:$AA$3000,12,FALSE))=TRUE,"",VLOOKUP(CONCATENATE($B379,"-",$C379),IN_1A!$B$2:$AA$3000,12,FALSE))</f>
        <v>0</v>
      </c>
      <c r="O379" s="1404">
        <f>IF(ISERROR(VLOOKUP(CONCATENATE($B379,"-",$C379),IN_1A!$B$2:$AA$3000,13,FALSE))=TRUE,"",VLOOKUP(CONCATENATE($B379,"-",$C379),IN_1A!$B$2:$AA$3000,13,FALSE))</f>
        <v>0</v>
      </c>
      <c r="P379" s="1405">
        <f>IF(ISERROR(VLOOKUP(CONCATENATE($B379,"-",$C379),IN_1A!$B$2:$AA$3000,14,FALSE))=TRUE,"",VLOOKUP(CONCATENATE($B379,"-",$C379),IN_1A!$B$2:$AA$3000,14,FALSE))</f>
        <v>0</v>
      </c>
      <c r="Q379" s="505">
        <f t="shared" si="49"/>
        <v>0</v>
      </c>
      <c r="R379" s="506">
        <f t="shared" si="49"/>
        <v>0</v>
      </c>
      <c r="S379" s="256" t="str">
        <f t="shared" si="51"/>
        <v/>
      </c>
    </row>
    <row r="380" spans="1:19" s="260" customFormat="1" ht="12" customHeight="1" thickBot="1" x14ac:dyDescent="0.3">
      <c r="A380" s="209" t="s">
        <v>797</v>
      </c>
      <c r="B380" s="207" t="s">
        <v>798</v>
      </c>
      <c r="C380" s="210" t="s">
        <v>851</v>
      </c>
      <c r="D380" s="1343" t="str">
        <f t="shared" si="50"/>
        <v/>
      </c>
      <c r="E380" s="1404">
        <f>IF(ISERROR(VLOOKUP(CONCATENATE($B380,"-",$C380),IN_1A!$B$2:$AA$3000,3,FALSE))=TRUE,"",VLOOKUP(CONCATENATE($B380,"-",$C380),IN_1A!$B$2:$AA$3000,3,FALSE))</f>
        <v>0</v>
      </c>
      <c r="F380" s="1405">
        <f>IF(ISERROR(VLOOKUP(CONCATENATE($B380,"-",$C380),IN_1A!$B$2:$AA$3000,4,FALSE))=TRUE,"",VLOOKUP(CONCATENATE($B380,"-",$C380),IN_1A!$B$2:$AA$3000,4,FALSE))</f>
        <v>0</v>
      </c>
      <c r="G380" s="1404">
        <f>IF(ISERROR(VLOOKUP(CONCATENATE($B380,"-",$C380),IN_1A!$B$2:$AA$3000,5,FALSE))=TRUE,"",VLOOKUP(CONCATENATE($B380,"-",$C380),IN_1A!$B$2:$AA$3000,5,FALSE))</f>
        <v>0</v>
      </c>
      <c r="H380" s="1405">
        <f>IF(ISERROR(VLOOKUP(CONCATENATE($B380,"-",$C380),IN_1A!$B$2:$AA$3000,6,FALSE))=TRUE,"",VLOOKUP(CONCATENATE($B380,"-",$C380),IN_1A!$B$2:$AA$3000,6,FALSE))</f>
        <v>0</v>
      </c>
      <c r="I380" s="1404">
        <f>IF(ISERROR(VLOOKUP(CONCATENATE($B380,"-",$C380),IN_1A!$B$2:$AA$3000,7,FALSE))=TRUE,"",VLOOKUP(CONCATENATE($B380,"-",$C380),IN_1A!$B$2:$AA$3000,7,FALSE))</f>
        <v>0</v>
      </c>
      <c r="J380" s="1405">
        <f>IF(ISERROR(VLOOKUP(CONCATENATE($B380,"-",$C380),IN_1A!$B$2:$AA$3000,8,FALSE))=TRUE,"",VLOOKUP(CONCATENATE($B380,"-",$C380),IN_1A!$B$2:$AA$3000,8,FALSE))</f>
        <v>0</v>
      </c>
      <c r="K380" s="1404">
        <f>IF(ISERROR(VLOOKUP(CONCATENATE($B380,"-",$C380),IN_1A!$B$2:$AA$3000,9,FALSE))=TRUE,"",VLOOKUP(CONCATENATE($B380,"-",$C380),IN_1A!$B$2:$AA$3000,9,FALSE))</f>
        <v>0</v>
      </c>
      <c r="L380" s="1405">
        <f>IF(ISERROR(VLOOKUP(CONCATENATE($B380,"-",$C380),IN_1A!$B$2:$AA$3000,10,FALSE))=TRUE,"",VLOOKUP(CONCATENATE($B380,"-",$C380),IN_1A!$B$2:$AA$3000,10,FALSE))</f>
        <v>0</v>
      </c>
      <c r="M380" s="1404">
        <f>IF(ISERROR(VLOOKUP(CONCATENATE($B380,"-",$C380),IN_1A!$B$2:$AA$3000,11,FALSE))=TRUE,"",VLOOKUP(CONCATENATE($B380,"-",$C380),IN_1A!$B$2:$AA$3000,11,FALSE))</f>
        <v>0</v>
      </c>
      <c r="N380" s="1405">
        <f>IF(ISERROR(VLOOKUP(CONCATENATE($B380,"-",$C380),IN_1A!$B$2:$AA$3000,12,FALSE))=TRUE,"",VLOOKUP(CONCATENATE($B380,"-",$C380),IN_1A!$B$2:$AA$3000,12,FALSE))</f>
        <v>0</v>
      </c>
      <c r="O380" s="1404">
        <f>IF(ISERROR(VLOOKUP(CONCATENATE($B380,"-",$C380),IN_1A!$B$2:$AA$3000,13,FALSE))=TRUE,"",VLOOKUP(CONCATENATE($B380,"-",$C380),IN_1A!$B$2:$AA$3000,13,FALSE))</f>
        <v>0</v>
      </c>
      <c r="P380" s="1405">
        <f>IF(ISERROR(VLOOKUP(CONCATENATE($B380,"-",$C380),IN_1A!$B$2:$AA$3000,14,FALSE))=TRUE,"",VLOOKUP(CONCATENATE($B380,"-",$C380),IN_1A!$B$2:$AA$3000,14,FALSE))</f>
        <v>0</v>
      </c>
      <c r="Q380" s="505">
        <f t="shared" si="49"/>
        <v>0</v>
      </c>
      <c r="R380" s="506">
        <f t="shared" si="49"/>
        <v>0</v>
      </c>
      <c r="S380" s="256" t="str">
        <f t="shared" si="51"/>
        <v/>
      </c>
    </row>
    <row r="381" spans="1:19" s="260" customFormat="1" ht="12" customHeight="1" thickBot="1" x14ac:dyDescent="0.3">
      <c r="A381" s="220" t="s">
        <v>799</v>
      </c>
      <c r="B381" s="212" t="s">
        <v>800</v>
      </c>
      <c r="C381" s="213" t="s">
        <v>851</v>
      </c>
      <c r="D381" s="1343" t="str">
        <f t="shared" si="50"/>
        <v/>
      </c>
      <c r="E381" s="1406">
        <f>IF(ISERROR(VLOOKUP(CONCATENATE($B381,"-",$C381),IN_1A!$B$2:$AA$3000,3,FALSE))=TRUE,"",VLOOKUP(CONCATENATE($B381,"-",$C381),IN_1A!$B$2:$AA$3000,3,FALSE))</f>
        <v>0</v>
      </c>
      <c r="F381" s="1407">
        <f>IF(ISERROR(VLOOKUP(CONCATENATE($B381,"-",$C381),IN_1A!$B$2:$AA$3000,4,FALSE))=TRUE,"",VLOOKUP(CONCATENATE($B381,"-",$C381),IN_1A!$B$2:$AA$3000,4,FALSE))</f>
        <v>0</v>
      </c>
      <c r="G381" s="1406">
        <f>IF(ISERROR(VLOOKUP(CONCATENATE($B381,"-",$C381),IN_1A!$B$2:$AA$3000,5,FALSE))=TRUE,"",VLOOKUP(CONCATENATE($B381,"-",$C381),IN_1A!$B$2:$AA$3000,5,FALSE))</f>
        <v>0</v>
      </c>
      <c r="H381" s="1407">
        <f>IF(ISERROR(VLOOKUP(CONCATENATE($B381,"-",$C381),IN_1A!$B$2:$AA$3000,6,FALSE))=TRUE,"",VLOOKUP(CONCATENATE($B381,"-",$C381),IN_1A!$B$2:$AA$3000,6,FALSE))</f>
        <v>0</v>
      </c>
      <c r="I381" s="1406">
        <f>IF(ISERROR(VLOOKUP(CONCATENATE($B381,"-",$C381),IN_1A!$B$2:$AA$3000,7,FALSE))=TRUE,"",VLOOKUP(CONCATENATE($B381,"-",$C381),IN_1A!$B$2:$AA$3000,7,FALSE))</f>
        <v>0</v>
      </c>
      <c r="J381" s="1407">
        <f>IF(ISERROR(VLOOKUP(CONCATENATE($B381,"-",$C381),IN_1A!$B$2:$AA$3000,8,FALSE))=TRUE,"",VLOOKUP(CONCATENATE($B381,"-",$C381),IN_1A!$B$2:$AA$3000,8,FALSE))</f>
        <v>0</v>
      </c>
      <c r="K381" s="1406">
        <f>IF(ISERROR(VLOOKUP(CONCATENATE($B381,"-",$C381),IN_1A!$B$2:$AA$3000,9,FALSE))=TRUE,"",VLOOKUP(CONCATENATE($B381,"-",$C381),IN_1A!$B$2:$AA$3000,9,FALSE))</f>
        <v>0</v>
      </c>
      <c r="L381" s="1407">
        <f>IF(ISERROR(VLOOKUP(CONCATENATE($B381,"-",$C381),IN_1A!$B$2:$AA$3000,10,FALSE))=TRUE,"",VLOOKUP(CONCATENATE($B381,"-",$C381),IN_1A!$B$2:$AA$3000,10,FALSE))</f>
        <v>0</v>
      </c>
      <c r="M381" s="1406">
        <f>IF(ISERROR(VLOOKUP(CONCATENATE($B381,"-",$C381),IN_1A!$B$2:$AA$3000,11,FALSE))=TRUE,"",VLOOKUP(CONCATENATE($B381,"-",$C381),IN_1A!$B$2:$AA$3000,11,FALSE))</f>
        <v>0</v>
      </c>
      <c r="N381" s="1407">
        <f>IF(ISERROR(VLOOKUP(CONCATENATE($B381,"-",$C381),IN_1A!$B$2:$AA$3000,12,FALSE))=TRUE,"",VLOOKUP(CONCATENATE($B381,"-",$C381),IN_1A!$B$2:$AA$3000,12,FALSE))</f>
        <v>0</v>
      </c>
      <c r="O381" s="1406">
        <f>IF(ISERROR(VLOOKUP(CONCATENATE($B381,"-",$C381),IN_1A!$B$2:$AA$3000,13,FALSE))=TRUE,"",VLOOKUP(CONCATENATE($B381,"-",$C381),IN_1A!$B$2:$AA$3000,13,FALSE))</f>
        <v>0</v>
      </c>
      <c r="P381" s="1407">
        <f>IF(ISERROR(VLOOKUP(CONCATENATE($B381,"-",$C381),IN_1A!$B$2:$AA$3000,14,FALSE))=TRUE,"",VLOOKUP(CONCATENATE($B381,"-",$C381),IN_1A!$B$2:$AA$3000,14,FALSE))</f>
        <v>0</v>
      </c>
      <c r="Q381" s="507">
        <f t="shared" si="49"/>
        <v>0</v>
      </c>
      <c r="R381" s="508">
        <f t="shared" si="49"/>
        <v>0</v>
      </c>
      <c r="S381" s="256" t="str">
        <f t="shared" si="51"/>
        <v/>
      </c>
    </row>
    <row r="382" spans="1:19" s="2505" customFormat="1" ht="12" customHeight="1" thickBot="1" x14ac:dyDescent="0.3">
      <c r="A382" s="2472" t="s">
        <v>763</v>
      </c>
      <c r="B382" s="2488"/>
      <c r="C382" s="2489"/>
      <c r="D382" s="1347"/>
      <c r="E382" s="2227"/>
      <c r="F382" s="509"/>
      <c r="G382" s="509"/>
      <c r="H382" s="509"/>
      <c r="I382" s="509"/>
      <c r="J382" s="509"/>
      <c r="K382" s="509"/>
      <c r="L382" s="509"/>
      <c r="M382" s="509"/>
      <c r="N382" s="509"/>
      <c r="O382" s="509"/>
      <c r="P382" s="509"/>
      <c r="Q382" s="509"/>
      <c r="R382" s="510"/>
      <c r="S382" s="2470" t="str">
        <f t="shared" si="51"/>
        <v/>
      </c>
    </row>
    <row r="383" spans="1:19" s="260" customFormat="1" ht="12" customHeight="1" thickBot="1" x14ac:dyDescent="0.3">
      <c r="A383" s="209" t="s">
        <v>775</v>
      </c>
      <c r="B383" s="214" t="s">
        <v>801</v>
      </c>
      <c r="C383" s="215" t="s">
        <v>851</v>
      </c>
      <c r="D383" s="1343" t="str">
        <f t="shared" ref="D383:D395" si="52">CONCATENATE(D$356)</f>
        <v/>
      </c>
      <c r="E383" s="1402">
        <f>IF(ISERROR(VLOOKUP(CONCATENATE($B383,"-",$C383),IN_1A!$B$2:$AA$3000,3,FALSE))=TRUE,"",VLOOKUP(CONCATENATE($B383,"-",$C383),IN_1A!$B$2:$AA$3000,3,FALSE))</f>
        <v>0</v>
      </c>
      <c r="F383" s="1403">
        <f>IF(ISERROR(VLOOKUP(CONCATENATE($B383,"-",$C383),IN_1A!$B$2:$AA$3000,4,FALSE))=TRUE,"",VLOOKUP(CONCATENATE($B383,"-",$C383),IN_1A!$B$2:$AA$3000,4,FALSE))</f>
        <v>0</v>
      </c>
      <c r="G383" s="1402">
        <f>IF(ISERROR(VLOOKUP(CONCATENATE($B383,"-",$C383),IN_1A!$B$2:$AA$3000,5,FALSE))=TRUE,"",VLOOKUP(CONCATENATE($B383,"-",$C383),IN_1A!$B$2:$AA$3000,5,FALSE))</f>
        <v>0</v>
      </c>
      <c r="H383" s="1403">
        <f>IF(ISERROR(VLOOKUP(CONCATENATE($B383,"-",$C383),IN_1A!$B$2:$AA$3000,6,FALSE))=TRUE,"",VLOOKUP(CONCATENATE($B383,"-",$C383),IN_1A!$B$2:$AA$3000,6,FALSE))</f>
        <v>0</v>
      </c>
      <c r="I383" s="1402">
        <f>IF(ISERROR(VLOOKUP(CONCATENATE($B383,"-",$C383),IN_1A!$B$2:$AA$3000,7,FALSE))=TRUE,"",VLOOKUP(CONCATENATE($B383,"-",$C383),IN_1A!$B$2:$AA$3000,7,FALSE))</f>
        <v>0</v>
      </c>
      <c r="J383" s="1403">
        <f>IF(ISERROR(VLOOKUP(CONCATENATE($B383,"-",$C383),IN_1A!$B$2:$AA$3000,8,FALSE))=TRUE,"",VLOOKUP(CONCATENATE($B383,"-",$C383),IN_1A!$B$2:$AA$3000,8,FALSE))</f>
        <v>0</v>
      </c>
      <c r="K383" s="1402">
        <f>IF(ISERROR(VLOOKUP(CONCATENATE($B383,"-",$C383),IN_1A!$B$2:$AA$3000,9,FALSE))=TRUE,"",VLOOKUP(CONCATENATE($B383,"-",$C383),IN_1A!$B$2:$AA$3000,9,FALSE))</f>
        <v>0</v>
      </c>
      <c r="L383" s="1403">
        <f>IF(ISERROR(VLOOKUP(CONCATENATE($B383,"-",$C383),IN_1A!$B$2:$AA$3000,10,FALSE))=TRUE,"",VLOOKUP(CONCATENATE($B383,"-",$C383),IN_1A!$B$2:$AA$3000,10,FALSE))</f>
        <v>0</v>
      </c>
      <c r="M383" s="1402">
        <f>IF(ISERROR(VLOOKUP(CONCATENATE($B383,"-",$C383),IN_1A!$B$2:$AA$3000,11,FALSE))=TRUE,"",VLOOKUP(CONCATENATE($B383,"-",$C383),IN_1A!$B$2:$AA$3000,11,FALSE))</f>
        <v>0</v>
      </c>
      <c r="N383" s="1403">
        <f>IF(ISERROR(VLOOKUP(CONCATENATE($B383,"-",$C383),IN_1A!$B$2:$AA$3000,12,FALSE))=TRUE,"",VLOOKUP(CONCATENATE($B383,"-",$C383),IN_1A!$B$2:$AA$3000,12,FALSE))</f>
        <v>0</v>
      </c>
      <c r="O383" s="1402">
        <f>IF(ISERROR(VLOOKUP(CONCATENATE($B383,"-",$C383),IN_1A!$B$2:$AA$3000,13,FALSE))=TRUE,"",VLOOKUP(CONCATENATE($B383,"-",$C383),IN_1A!$B$2:$AA$3000,13,FALSE))</f>
        <v>0</v>
      </c>
      <c r="P383" s="1403">
        <f>IF(ISERROR(VLOOKUP(CONCATENATE($B383,"-",$C383),IN_1A!$B$2:$AA$3000,14,FALSE))=TRUE,"",VLOOKUP(CONCATENATE($B383,"-",$C383),IN_1A!$B$2:$AA$3000,14,FALSE))</f>
        <v>0</v>
      </c>
      <c r="Q383" s="503">
        <f t="shared" si="49"/>
        <v>0</v>
      </c>
      <c r="R383" s="504">
        <f t="shared" si="49"/>
        <v>0</v>
      </c>
      <c r="S383" s="256" t="str">
        <f t="shared" si="51"/>
        <v/>
      </c>
    </row>
    <row r="384" spans="1:19" s="257" customFormat="1" ht="10.75" thickBot="1" x14ac:dyDescent="0.3">
      <c r="A384" s="209" t="s">
        <v>777</v>
      </c>
      <c r="B384" s="218" t="s">
        <v>802</v>
      </c>
      <c r="C384" s="208" t="s">
        <v>851</v>
      </c>
      <c r="D384" s="1343" t="str">
        <f t="shared" si="52"/>
        <v/>
      </c>
      <c r="E384" s="1404">
        <f>IF(ISERROR(VLOOKUP(CONCATENATE($B384,"-",$C384),IN_1A!$B$2:$AA$3000,3,FALSE))=TRUE,"",VLOOKUP(CONCATENATE($B384,"-",$C384),IN_1A!$B$2:$AA$3000,3,FALSE))</f>
        <v>0</v>
      </c>
      <c r="F384" s="1405">
        <f>IF(ISERROR(VLOOKUP(CONCATENATE($B384,"-",$C384),IN_1A!$B$2:$AA$3000,4,FALSE))=TRUE,"",VLOOKUP(CONCATENATE($B384,"-",$C384),IN_1A!$B$2:$AA$3000,4,FALSE))</f>
        <v>0</v>
      </c>
      <c r="G384" s="1404">
        <f>IF(ISERROR(VLOOKUP(CONCATENATE($B384,"-",$C384),IN_1A!$B$2:$AA$3000,5,FALSE))=TRUE,"",VLOOKUP(CONCATENATE($B384,"-",$C384),IN_1A!$B$2:$AA$3000,5,FALSE))</f>
        <v>0</v>
      </c>
      <c r="H384" s="1405">
        <f>IF(ISERROR(VLOOKUP(CONCATENATE($B384,"-",$C384),IN_1A!$B$2:$AA$3000,6,FALSE))=TRUE,"",VLOOKUP(CONCATENATE($B384,"-",$C384),IN_1A!$B$2:$AA$3000,6,FALSE))</f>
        <v>0</v>
      </c>
      <c r="I384" s="1404">
        <f>IF(ISERROR(VLOOKUP(CONCATENATE($B384,"-",$C384),IN_1A!$B$2:$AA$3000,7,FALSE))=TRUE,"",VLOOKUP(CONCATENATE($B384,"-",$C384),IN_1A!$B$2:$AA$3000,7,FALSE))</f>
        <v>0</v>
      </c>
      <c r="J384" s="1405">
        <f>IF(ISERROR(VLOOKUP(CONCATENATE($B384,"-",$C384),IN_1A!$B$2:$AA$3000,8,FALSE))=TRUE,"",VLOOKUP(CONCATENATE($B384,"-",$C384),IN_1A!$B$2:$AA$3000,8,FALSE))</f>
        <v>0</v>
      </c>
      <c r="K384" s="1404">
        <f>IF(ISERROR(VLOOKUP(CONCATENATE($B384,"-",$C384),IN_1A!$B$2:$AA$3000,9,FALSE))=TRUE,"",VLOOKUP(CONCATENATE($B384,"-",$C384),IN_1A!$B$2:$AA$3000,9,FALSE))</f>
        <v>0</v>
      </c>
      <c r="L384" s="1405">
        <f>IF(ISERROR(VLOOKUP(CONCATENATE($B384,"-",$C384),IN_1A!$B$2:$AA$3000,10,FALSE))=TRUE,"",VLOOKUP(CONCATENATE($B384,"-",$C384),IN_1A!$B$2:$AA$3000,10,FALSE))</f>
        <v>0</v>
      </c>
      <c r="M384" s="1404">
        <f>IF(ISERROR(VLOOKUP(CONCATENATE($B384,"-",$C384),IN_1A!$B$2:$AA$3000,11,FALSE))=TRUE,"",VLOOKUP(CONCATENATE($B384,"-",$C384),IN_1A!$B$2:$AA$3000,11,FALSE))</f>
        <v>0</v>
      </c>
      <c r="N384" s="1405">
        <f>IF(ISERROR(VLOOKUP(CONCATENATE($B384,"-",$C384),IN_1A!$B$2:$AA$3000,12,FALSE))=TRUE,"",VLOOKUP(CONCATENATE($B384,"-",$C384),IN_1A!$B$2:$AA$3000,12,FALSE))</f>
        <v>0</v>
      </c>
      <c r="O384" s="1404">
        <f>IF(ISERROR(VLOOKUP(CONCATENATE($B384,"-",$C384),IN_1A!$B$2:$AA$3000,13,FALSE))=TRUE,"",VLOOKUP(CONCATENATE($B384,"-",$C384),IN_1A!$B$2:$AA$3000,13,FALSE))</f>
        <v>0</v>
      </c>
      <c r="P384" s="1405">
        <f>IF(ISERROR(VLOOKUP(CONCATENATE($B384,"-",$C384),IN_1A!$B$2:$AA$3000,14,FALSE))=TRUE,"",VLOOKUP(CONCATENATE($B384,"-",$C384),IN_1A!$B$2:$AA$3000,14,FALSE))</f>
        <v>0</v>
      </c>
      <c r="Q384" s="505">
        <f t="shared" si="49"/>
        <v>0</v>
      </c>
      <c r="R384" s="506">
        <f t="shared" si="49"/>
        <v>0</v>
      </c>
      <c r="S384" s="256"/>
    </row>
    <row r="385" spans="1:19" s="260" customFormat="1" ht="12" customHeight="1" thickBot="1" x14ac:dyDescent="0.3">
      <c r="A385" s="209" t="s">
        <v>779</v>
      </c>
      <c r="B385" s="218" t="s">
        <v>803</v>
      </c>
      <c r="C385" s="208" t="s">
        <v>851</v>
      </c>
      <c r="D385" s="1343" t="str">
        <f t="shared" si="52"/>
        <v/>
      </c>
      <c r="E385" s="1404">
        <f>IF(ISERROR(VLOOKUP(CONCATENATE($B385,"-",$C385),IN_1A!$B$2:$AA$3000,3,FALSE))=TRUE,"",VLOOKUP(CONCATENATE($B385,"-",$C385),IN_1A!$B$2:$AA$3000,3,FALSE))</f>
        <v>0</v>
      </c>
      <c r="F385" s="1405">
        <f>IF(ISERROR(VLOOKUP(CONCATENATE($B385,"-",$C385),IN_1A!$B$2:$AA$3000,4,FALSE))=TRUE,"",VLOOKUP(CONCATENATE($B385,"-",$C385),IN_1A!$B$2:$AA$3000,4,FALSE))</f>
        <v>0</v>
      </c>
      <c r="G385" s="1404">
        <f>IF(ISERROR(VLOOKUP(CONCATENATE($B385,"-",$C385),IN_1A!$B$2:$AA$3000,5,FALSE))=TRUE,"",VLOOKUP(CONCATENATE($B385,"-",$C385),IN_1A!$B$2:$AA$3000,5,FALSE))</f>
        <v>0</v>
      </c>
      <c r="H385" s="1405">
        <f>IF(ISERROR(VLOOKUP(CONCATENATE($B385,"-",$C385),IN_1A!$B$2:$AA$3000,6,FALSE))=TRUE,"",VLOOKUP(CONCATENATE($B385,"-",$C385),IN_1A!$B$2:$AA$3000,6,FALSE))</f>
        <v>0</v>
      </c>
      <c r="I385" s="1404">
        <f>IF(ISERROR(VLOOKUP(CONCATENATE($B385,"-",$C385),IN_1A!$B$2:$AA$3000,7,FALSE))=TRUE,"",VLOOKUP(CONCATENATE($B385,"-",$C385),IN_1A!$B$2:$AA$3000,7,FALSE))</f>
        <v>0</v>
      </c>
      <c r="J385" s="1405">
        <f>IF(ISERROR(VLOOKUP(CONCATENATE($B385,"-",$C385),IN_1A!$B$2:$AA$3000,8,FALSE))=TRUE,"",VLOOKUP(CONCATENATE($B385,"-",$C385),IN_1A!$B$2:$AA$3000,8,FALSE))</f>
        <v>0</v>
      </c>
      <c r="K385" s="1404">
        <f>IF(ISERROR(VLOOKUP(CONCATENATE($B385,"-",$C385),IN_1A!$B$2:$AA$3000,9,FALSE))=TRUE,"",VLOOKUP(CONCATENATE($B385,"-",$C385),IN_1A!$B$2:$AA$3000,9,FALSE))</f>
        <v>0</v>
      </c>
      <c r="L385" s="1405">
        <f>IF(ISERROR(VLOOKUP(CONCATENATE($B385,"-",$C385),IN_1A!$B$2:$AA$3000,10,FALSE))=TRUE,"",VLOOKUP(CONCATENATE($B385,"-",$C385),IN_1A!$B$2:$AA$3000,10,FALSE))</f>
        <v>0</v>
      </c>
      <c r="M385" s="1404">
        <f>IF(ISERROR(VLOOKUP(CONCATENATE($B385,"-",$C385),IN_1A!$B$2:$AA$3000,11,FALSE))=TRUE,"",VLOOKUP(CONCATENATE($B385,"-",$C385),IN_1A!$B$2:$AA$3000,11,FALSE))</f>
        <v>0</v>
      </c>
      <c r="N385" s="1405">
        <f>IF(ISERROR(VLOOKUP(CONCATENATE($B385,"-",$C385),IN_1A!$B$2:$AA$3000,12,FALSE))=TRUE,"",VLOOKUP(CONCATENATE($B385,"-",$C385),IN_1A!$B$2:$AA$3000,12,FALSE))</f>
        <v>0</v>
      </c>
      <c r="O385" s="1404">
        <f>IF(ISERROR(VLOOKUP(CONCATENATE($B385,"-",$C385),IN_1A!$B$2:$AA$3000,13,FALSE))=TRUE,"",VLOOKUP(CONCATENATE($B385,"-",$C385),IN_1A!$B$2:$AA$3000,13,FALSE))</f>
        <v>0</v>
      </c>
      <c r="P385" s="1405">
        <f>IF(ISERROR(VLOOKUP(CONCATENATE($B385,"-",$C385),IN_1A!$B$2:$AA$3000,14,FALSE))=TRUE,"",VLOOKUP(CONCATENATE($B385,"-",$C385),IN_1A!$B$2:$AA$3000,14,FALSE))</f>
        <v>0</v>
      </c>
      <c r="Q385" s="505">
        <f t="shared" si="49"/>
        <v>0</v>
      </c>
      <c r="R385" s="506">
        <f t="shared" si="49"/>
        <v>0</v>
      </c>
      <c r="S385" s="256" t="str">
        <f t="shared" ref="S385:S397" si="53">IF(O385&gt;Q385,"ERRORE",IF(P385&gt;R385,"ERRORE",""))</f>
        <v/>
      </c>
    </row>
    <row r="386" spans="1:19" s="260" customFormat="1" ht="12" customHeight="1" thickBot="1" x14ac:dyDescent="0.3">
      <c r="A386" s="209" t="s">
        <v>781</v>
      </c>
      <c r="B386" s="218" t="s">
        <v>804</v>
      </c>
      <c r="C386" s="208" t="s">
        <v>851</v>
      </c>
      <c r="D386" s="1343" t="str">
        <f t="shared" si="52"/>
        <v/>
      </c>
      <c r="E386" s="1404">
        <f>IF(ISERROR(VLOOKUP(CONCATENATE($B386,"-",$C386),IN_1A!$B$2:$AA$3000,3,FALSE))=TRUE,"",VLOOKUP(CONCATENATE($B386,"-",$C386),IN_1A!$B$2:$AA$3000,3,FALSE))</f>
        <v>0</v>
      </c>
      <c r="F386" s="1405">
        <f>IF(ISERROR(VLOOKUP(CONCATENATE($B386,"-",$C386),IN_1A!$B$2:$AA$3000,4,FALSE))=TRUE,"",VLOOKUP(CONCATENATE($B386,"-",$C386),IN_1A!$B$2:$AA$3000,4,FALSE))</f>
        <v>0</v>
      </c>
      <c r="G386" s="1404">
        <f>IF(ISERROR(VLOOKUP(CONCATENATE($B386,"-",$C386),IN_1A!$B$2:$AA$3000,5,FALSE))=TRUE,"",VLOOKUP(CONCATENATE($B386,"-",$C386),IN_1A!$B$2:$AA$3000,5,FALSE))</f>
        <v>0</v>
      </c>
      <c r="H386" s="1405">
        <f>IF(ISERROR(VLOOKUP(CONCATENATE($B386,"-",$C386),IN_1A!$B$2:$AA$3000,6,FALSE))=TRUE,"",VLOOKUP(CONCATENATE($B386,"-",$C386),IN_1A!$B$2:$AA$3000,6,FALSE))</f>
        <v>0</v>
      </c>
      <c r="I386" s="1404">
        <f>IF(ISERROR(VLOOKUP(CONCATENATE($B386,"-",$C386),IN_1A!$B$2:$AA$3000,7,FALSE))=TRUE,"",VLOOKUP(CONCATENATE($B386,"-",$C386),IN_1A!$B$2:$AA$3000,7,FALSE))</f>
        <v>0</v>
      </c>
      <c r="J386" s="1405">
        <f>IF(ISERROR(VLOOKUP(CONCATENATE($B386,"-",$C386),IN_1A!$B$2:$AA$3000,8,FALSE))=TRUE,"",VLOOKUP(CONCATENATE($B386,"-",$C386),IN_1A!$B$2:$AA$3000,8,FALSE))</f>
        <v>0</v>
      </c>
      <c r="K386" s="1404">
        <f>IF(ISERROR(VLOOKUP(CONCATENATE($B386,"-",$C386),IN_1A!$B$2:$AA$3000,9,FALSE))=TRUE,"",VLOOKUP(CONCATENATE($B386,"-",$C386),IN_1A!$B$2:$AA$3000,9,FALSE))</f>
        <v>0</v>
      </c>
      <c r="L386" s="1405">
        <f>IF(ISERROR(VLOOKUP(CONCATENATE($B386,"-",$C386),IN_1A!$B$2:$AA$3000,10,FALSE))=TRUE,"",VLOOKUP(CONCATENATE($B386,"-",$C386),IN_1A!$B$2:$AA$3000,10,FALSE))</f>
        <v>0</v>
      </c>
      <c r="M386" s="1404">
        <f>IF(ISERROR(VLOOKUP(CONCATENATE($B386,"-",$C386),IN_1A!$B$2:$AA$3000,11,FALSE))=TRUE,"",VLOOKUP(CONCATENATE($B386,"-",$C386),IN_1A!$B$2:$AA$3000,11,FALSE))</f>
        <v>0</v>
      </c>
      <c r="N386" s="1405">
        <f>IF(ISERROR(VLOOKUP(CONCATENATE($B386,"-",$C386),IN_1A!$B$2:$AA$3000,12,FALSE))=TRUE,"",VLOOKUP(CONCATENATE($B386,"-",$C386),IN_1A!$B$2:$AA$3000,12,FALSE))</f>
        <v>0</v>
      </c>
      <c r="O386" s="1404">
        <f>IF(ISERROR(VLOOKUP(CONCATENATE($B386,"-",$C386),IN_1A!$B$2:$AA$3000,13,FALSE))=TRUE,"",VLOOKUP(CONCATENATE($B386,"-",$C386),IN_1A!$B$2:$AA$3000,13,FALSE))</f>
        <v>0</v>
      </c>
      <c r="P386" s="1405">
        <f>IF(ISERROR(VLOOKUP(CONCATENATE($B386,"-",$C386),IN_1A!$B$2:$AA$3000,14,FALSE))=TRUE,"",VLOOKUP(CONCATENATE($B386,"-",$C386),IN_1A!$B$2:$AA$3000,14,FALSE))</f>
        <v>0</v>
      </c>
      <c r="Q386" s="505">
        <f t="shared" si="49"/>
        <v>0</v>
      </c>
      <c r="R386" s="506">
        <f t="shared" si="49"/>
        <v>0</v>
      </c>
      <c r="S386" s="256" t="str">
        <f t="shared" si="53"/>
        <v/>
      </c>
    </row>
    <row r="387" spans="1:19" s="260" customFormat="1" ht="12" customHeight="1" thickBot="1" x14ac:dyDescent="0.3">
      <c r="A387" s="209" t="s">
        <v>783</v>
      </c>
      <c r="B387" s="218" t="s">
        <v>805</v>
      </c>
      <c r="C387" s="208" t="s">
        <v>851</v>
      </c>
      <c r="D387" s="1343" t="str">
        <f t="shared" si="52"/>
        <v/>
      </c>
      <c r="E387" s="1404">
        <f>IF(ISERROR(VLOOKUP(CONCATENATE($B387,"-",$C387),IN_1A!$B$2:$AA$3000,3,FALSE))=TRUE,"",VLOOKUP(CONCATENATE($B387,"-",$C387),IN_1A!$B$2:$AA$3000,3,FALSE))</f>
        <v>0</v>
      </c>
      <c r="F387" s="1405">
        <f>IF(ISERROR(VLOOKUP(CONCATENATE($B387,"-",$C387),IN_1A!$B$2:$AA$3000,4,FALSE))=TRUE,"",VLOOKUP(CONCATENATE($B387,"-",$C387),IN_1A!$B$2:$AA$3000,4,FALSE))</f>
        <v>0</v>
      </c>
      <c r="G387" s="1404">
        <f>IF(ISERROR(VLOOKUP(CONCATENATE($B387,"-",$C387),IN_1A!$B$2:$AA$3000,5,FALSE))=TRUE,"",VLOOKUP(CONCATENATE($B387,"-",$C387),IN_1A!$B$2:$AA$3000,5,FALSE))</f>
        <v>0</v>
      </c>
      <c r="H387" s="1405">
        <f>IF(ISERROR(VLOOKUP(CONCATENATE($B387,"-",$C387),IN_1A!$B$2:$AA$3000,6,FALSE))=TRUE,"",VLOOKUP(CONCATENATE($B387,"-",$C387),IN_1A!$B$2:$AA$3000,6,FALSE))</f>
        <v>0</v>
      </c>
      <c r="I387" s="1404">
        <f>IF(ISERROR(VLOOKUP(CONCATENATE($B387,"-",$C387),IN_1A!$B$2:$AA$3000,7,FALSE))=TRUE,"",VLOOKUP(CONCATENATE($B387,"-",$C387),IN_1A!$B$2:$AA$3000,7,FALSE))</f>
        <v>0</v>
      </c>
      <c r="J387" s="1405">
        <f>IF(ISERROR(VLOOKUP(CONCATENATE($B387,"-",$C387),IN_1A!$B$2:$AA$3000,8,FALSE))=TRUE,"",VLOOKUP(CONCATENATE($B387,"-",$C387),IN_1A!$B$2:$AA$3000,8,FALSE))</f>
        <v>0</v>
      </c>
      <c r="K387" s="1404">
        <f>IF(ISERROR(VLOOKUP(CONCATENATE($B387,"-",$C387),IN_1A!$B$2:$AA$3000,9,FALSE))=TRUE,"",VLOOKUP(CONCATENATE($B387,"-",$C387),IN_1A!$B$2:$AA$3000,9,FALSE))</f>
        <v>0</v>
      </c>
      <c r="L387" s="1405">
        <f>IF(ISERROR(VLOOKUP(CONCATENATE($B387,"-",$C387),IN_1A!$B$2:$AA$3000,10,FALSE))=TRUE,"",VLOOKUP(CONCATENATE($B387,"-",$C387),IN_1A!$B$2:$AA$3000,10,FALSE))</f>
        <v>0</v>
      </c>
      <c r="M387" s="1404">
        <f>IF(ISERROR(VLOOKUP(CONCATENATE($B387,"-",$C387),IN_1A!$B$2:$AA$3000,11,FALSE))=TRUE,"",VLOOKUP(CONCATENATE($B387,"-",$C387),IN_1A!$B$2:$AA$3000,11,FALSE))</f>
        <v>0</v>
      </c>
      <c r="N387" s="1405">
        <f>IF(ISERROR(VLOOKUP(CONCATENATE($B387,"-",$C387),IN_1A!$B$2:$AA$3000,12,FALSE))=TRUE,"",VLOOKUP(CONCATENATE($B387,"-",$C387),IN_1A!$B$2:$AA$3000,12,FALSE))</f>
        <v>0</v>
      </c>
      <c r="O387" s="1404">
        <f>IF(ISERROR(VLOOKUP(CONCATENATE($B387,"-",$C387),IN_1A!$B$2:$AA$3000,13,FALSE))=TRUE,"",VLOOKUP(CONCATENATE($B387,"-",$C387),IN_1A!$B$2:$AA$3000,13,FALSE))</f>
        <v>0</v>
      </c>
      <c r="P387" s="1405">
        <f>IF(ISERROR(VLOOKUP(CONCATENATE($B387,"-",$C387),IN_1A!$B$2:$AA$3000,14,FALSE))=TRUE,"",VLOOKUP(CONCATENATE($B387,"-",$C387),IN_1A!$B$2:$AA$3000,14,FALSE))</f>
        <v>0</v>
      </c>
      <c r="Q387" s="505">
        <f t="shared" si="49"/>
        <v>0</v>
      </c>
      <c r="R387" s="506">
        <f t="shared" si="49"/>
        <v>0</v>
      </c>
      <c r="S387" s="256" t="str">
        <f t="shared" si="53"/>
        <v/>
      </c>
    </row>
    <row r="388" spans="1:19" s="260" customFormat="1" ht="12" customHeight="1" thickBot="1" x14ac:dyDescent="0.3">
      <c r="A388" s="209" t="s">
        <v>785</v>
      </c>
      <c r="B388" s="218" t="s">
        <v>806</v>
      </c>
      <c r="C388" s="208" t="s">
        <v>851</v>
      </c>
      <c r="D388" s="1343" t="str">
        <f t="shared" si="52"/>
        <v/>
      </c>
      <c r="E388" s="1404">
        <f>IF(ISERROR(VLOOKUP(CONCATENATE($B388,"-",$C388),IN_1A!$B$2:$AA$3000,3,FALSE))=TRUE,"",VLOOKUP(CONCATENATE($B388,"-",$C388),IN_1A!$B$2:$AA$3000,3,FALSE))</f>
        <v>0</v>
      </c>
      <c r="F388" s="1405">
        <f>IF(ISERROR(VLOOKUP(CONCATENATE($B388,"-",$C388),IN_1A!$B$2:$AA$3000,4,FALSE))=TRUE,"",VLOOKUP(CONCATENATE($B388,"-",$C388),IN_1A!$B$2:$AA$3000,4,FALSE))</f>
        <v>0</v>
      </c>
      <c r="G388" s="1404">
        <f>IF(ISERROR(VLOOKUP(CONCATENATE($B388,"-",$C388),IN_1A!$B$2:$AA$3000,5,FALSE))=TRUE,"",VLOOKUP(CONCATENATE($B388,"-",$C388),IN_1A!$B$2:$AA$3000,5,FALSE))</f>
        <v>0</v>
      </c>
      <c r="H388" s="1405">
        <f>IF(ISERROR(VLOOKUP(CONCATENATE($B388,"-",$C388),IN_1A!$B$2:$AA$3000,6,FALSE))=TRUE,"",VLOOKUP(CONCATENATE($B388,"-",$C388),IN_1A!$B$2:$AA$3000,6,FALSE))</f>
        <v>0</v>
      </c>
      <c r="I388" s="1404">
        <f>IF(ISERROR(VLOOKUP(CONCATENATE($B388,"-",$C388),IN_1A!$B$2:$AA$3000,7,FALSE))=TRUE,"",VLOOKUP(CONCATENATE($B388,"-",$C388),IN_1A!$B$2:$AA$3000,7,FALSE))</f>
        <v>0</v>
      </c>
      <c r="J388" s="1405">
        <f>IF(ISERROR(VLOOKUP(CONCATENATE($B388,"-",$C388),IN_1A!$B$2:$AA$3000,8,FALSE))=TRUE,"",VLOOKUP(CONCATENATE($B388,"-",$C388),IN_1A!$B$2:$AA$3000,8,FALSE))</f>
        <v>0</v>
      </c>
      <c r="K388" s="1404">
        <f>IF(ISERROR(VLOOKUP(CONCATENATE($B388,"-",$C388),IN_1A!$B$2:$AA$3000,9,FALSE))=TRUE,"",VLOOKUP(CONCATENATE($B388,"-",$C388),IN_1A!$B$2:$AA$3000,9,FALSE))</f>
        <v>0</v>
      </c>
      <c r="L388" s="1405">
        <f>IF(ISERROR(VLOOKUP(CONCATENATE($B388,"-",$C388),IN_1A!$B$2:$AA$3000,10,FALSE))=TRUE,"",VLOOKUP(CONCATENATE($B388,"-",$C388),IN_1A!$B$2:$AA$3000,10,FALSE))</f>
        <v>0</v>
      </c>
      <c r="M388" s="1404">
        <f>IF(ISERROR(VLOOKUP(CONCATENATE($B388,"-",$C388),IN_1A!$B$2:$AA$3000,11,FALSE))=TRUE,"",VLOOKUP(CONCATENATE($B388,"-",$C388),IN_1A!$B$2:$AA$3000,11,FALSE))</f>
        <v>0</v>
      </c>
      <c r="N388" s="1405">
        <f>IF(ISERROR(VLOOKUP(CONCATENATE($B388,"-",$C388),IN_1A!$B$2:$AA$3000,12,FALSE))=TRUE,"",VLOOKUP(CONCATENATE($B388,"-",$C388),IN_1A!$B$2:$AA$3000,12,FALSE))</f>
        <v>0</v>
      </c>
      <c r="O388" s="1404">
        <f>IF(ISERROR(VLOOKUP(CONCATENATE($B388,"-",$C388),IN_1A!$B$2:$AA$3000,13,FALSE))=TRUE,"",VLOOKUP(CONCATENATE($B388,"-",$C388),IN_1A!$B$2:$AA$3000,13,FALSE))</f>
        <v>0</v>
      </c>
      <c r="P388" s="1405">
        <f>IF(ISERROR(VLOOKUP(CONCATENATE($B388,"-",$C388),IN_1A!$B$2:$AA$3000,14,FALSE))=TRUE,"",VLOOKUP(CONCATENATE($B388,"-",$C388),IN_1A!$B$2:$AA$3000,14,FALSE))</f>
        <v>0</v>
      </c>
      <c r="Q388" s="505">
        <f t="shared" si="49"/>
        <v>0</v>
      </c>
      <c r="R388" s="506">
        <f t="shared" si="49"/>
        <v>0</v>
      </c>
      <c r="S388" s="256" t="str">
        <f t="shared" si="53"/>
        <v/>
      </c>
    </row>
    <row r="389" spans="1:19" s="260" customFormat="1" ht="12" customHeight="1" thickBot="1" x14ac:dyDescent="0.3">
      <c r="A389" s="209" t="s">
        <v>787</v>
      </c>
      <c r="B389" s="207" t="s">
        <v>807</v>
      </c>
      <c r="C389" s="210" t="s">
        <v>851</v>
      </c>
      <c r="D389" s="1343" t="str">
        <f t="shared" si="52"/>
        <v/>
      </c>
      <c r="E389" s="1404">
        <f>IF(ISERROR(VLOOKUP(CONCATENATE($B389,"-",$C389),IN_1A!$B$2:$AA$3000,3,FALSE))=TRUE,"",VLOOKUP(CONCATENATE($B389,"-",$C389),IN_1A!$B$2:$AA$3000,3,FALSE))</f>
        <v>0</v>
      </c>
      <c r="F389" s="1405">
        <f>IF(ISERROR(VLOOKUP(CONCATENATE($B389,"-",$C389),IN_1A!$B$2:$AA$3000,4,FALSE))=TRUE,"",VLOOKUP(CONCATENATE($B389,"-",$C389),IN_1A!$B$2:$AA$3000,4,FALSE))</f>
        <v>0</v>
      </c>
      <c r="G389" s="1404">
        <f>IF(ISERROR(VLOOKUP(CONCATENATE($B389,"-",$C389),IN_1A!$B$2:$AA$3000,5,FALSE))=TRUE,"",VLOOKUP(CONCATENATE($B389,"-",$C389),IN_1A!$B$2:$AA$3000,5,FALSE))</f>
        <v>0</v>
      </c>
      <c r="H389" s="1405">
        <f>IF(ISERROR(VLOOKUP(CONCATENATE($B389,"-",$C389),IN_1A!$B$2:$AA$3000,6,FALSE))=TRUE,"",VLOOKUP(CONCATENATE($B389,"-",$C389),IN_1A!$B$2:$AA$3000,6,FALSE))</f>
        <v>0</v>
      </c>
      <c r="I389" s="1404">
        <f>IF(ISERROR(VLOOKUP(CONCATENATE($B389,"-",$C389),IN_1A!$B$2:$AA$3000,7,FALSE))=TRUE,"",VLOOKUP(CONCATENATE($B389,"-",$C389),IN_1A!$B$2:$AA$3000,7,FALSE))</f>
        <v>0</v>
      </c>
      <c r="J389" s="1405">
        <f>IF(ISERROR(VLOOKUP(CONCATENATE($B389,"-",$C389),IN_1A!$B$2:$AA$3000,8,FALSE))=TRUE,"",VLOOKUP(CONCATENATE($B389,"-",$C389),IN_1A!$B$2:$AA$3000,8,FALSE))</f>
        <v>0</v>
      </c>
      <c r="K389" s="1404">
        <f>IF(ISERROR(VLOOKUP(CONCATENATE($B389,"-",$C389),IN_1A!$B$2:$AA$3000,9,FALSE))=TRUE,"",VLOOKUP(CONCATENATE($B389,"-",$C389),IN_1A!$B$2:$AA$3000,9,FALSE))</f>
        <v>0</v>
      </c>
      <c r="L389" s="1405">
        <f>IF(ISERROR(VLOOKUP(CONCATENATE($B389,"-",$C389),IN_1A!$B$2:$AA$3000,10,FALSE))=TRUE,"",VLOOKUP(CONCATENATE($B389,"-",$C389),IN_1A!$B$2:$AA$3000,10,FALSE))</f>
        <v>0</v>
      </c>
      <c r="M389" s="1404">
        <f>IF(ISERROR(VLOOKUP(CONCATENATE($B389,"-",$C389),IN_1A!$B$2:$AA$3000,11,FALSE))=TRUE,"",VLOOKUP(CONCATENATE($B389,"-",$C389),IN_1A!$B$2:$AA$3000,11,FALSE))</f>
        <v>0</v>
      </c>
      <c r="N389" s="1405">
        <f>IF(ISERROR(VLOOKUP(CONCATENATE($B389,"-",$C389),IN_1A!$B$2:$AA$3000,12,FALSE))=TRUE,"",VLOOKUP(CONCATENATE($B389,"-",$C389),IN_1A!$B$2:$AA$3000,12,FALSE))</f>
        <v>0</v>
      </c>
      <c r="O389" s="1404">
        <f>IF(ISERROR(VLOOKUP(CONCATENATE($B389,"-",$C389),IN_1A!$B$2:$AA$3000,13,FALSE))=TRUE,"",VLOOKUP(CONCATENATE($B389,"-",$C389),IN_1A!$B$2:$AA$3000,13,FALSE))</f>
        <v>0</v>
      </c>
      <c r="P389" s="1405">
        <f>IF(ISERROR(VLOOKUP(CONCATENATE($B389,"-",$C389),IN_1A!$B$2:$AA$3000,14,FALSE))=TRUE,"",VLOOKUP(CONCATENATE($B389,"-",$C389),IN_1A!$B$2:$AA$3000,14,FALSE))</f>
        <v>0</v>
      </c>
      <c r="Q389" s="505">
        <f t="shared" si="49"/>
        <v>0</v>
      </c>
      <c r="R389" s="506">
        <f t="shared" si="49"/>
        <v>0</v>
      </c>
      <c r="S389" s="256" t="str">
        <f t="shared" si="53"/>
        <v/>
      </c>
    </row>
    <row r="390" spans="1:19" s="260" customFormat="1" ht="12" customHeight="1" thickBot="1" x14ac:dyDescent="0.3">
      <c r="A390" s="209" t="s">
        <v>789</v>
      </c>
      <c r="B390" s="207" t="s">
        <v>808</v>
      </c>
      <c r="C390" s="210" t="s">
        <v>851</v>
      </c>
      <c r="D390" s="1343" t="str">
        <f t="shared" si="52"/>
        <v/>
      </c>
      <c r="E390" s="1404">
        <f>IF(ISERROR(VLOOKUP(CONCATENATE($B390,"-",$C390),IN_1A!$B$2:$AA$3000,3,FALSE))=TRUE,"",VLOOKUP(CONCATENATE($B390,"-",$C390),IN_1A!$B$2:$AA$3000,3,FALSE))</f>
        <v>0</v>
      </c>
      <c r="F390" s="1405">
        <f>IF(ISERROR(VLOOKUP(CONCATENATE($B390,"-",$C390),IN_1A!$B$2:$AA$3000,4,FALSE))=TRUE,"",VLOOKUP(CONCATENATE($B390,"-",$C390),IN_1A!$B$2:$AA$3000,4,FALSE))</f>
        <v>0</v>
      </c>
      <c r="G390" s="1404">
        <f>IF(ISERROR(VLOOKUP(CONCATENATE($B390,"-",$C390),IN_1A!$B$2:$AA$3000,5,FALSE))=TRUE,"",VLOOKUP(CONCATENATE($B390,"-",$C390),IN_1A!$B$2:$AA$3000,5,FALSE))</f>
        <v>0</v>
      </c>
      <c r="H390" s="1405">
        <f>IF(ISERROR(VLOOKUP(CONCATENATE($B390,"-",$C390),IN_1A!$B$2:$AA$3000,6,FALSE))=TRUE,"",VLOOKUP(CONCATENATE($B390,"-",$C390),IN_1A!$B$2:$AA$3000,6,FALSE))</f>
        <v>0</v>
      </c>
      <c r="I390" s="1404">
        <f>IF(ISERROR(VLOOKUP(CONCATENATE($B390,"-",$C390),IN_1A!$B$2:$AA$3000,7,FALSE))=TRUE,"",VLOOKUP(CONCATENATE($B390,"-",$C390),IN_1A!$B$2:$AA$3000,7,FALSE))</f>
        <v>0</v>
      </c>
      <c r="J390" s="1405">
        <f>IF(ISERROR(VLOOKUP(CONCATENATE($B390,"-",$C390),IN_1A!$B$2:$AA$3000,8,FALSE))=TRUE,"",VLOOKUP(CONCATENATE($B390,"-",$C390),IN_1A!$B$2:$AA$3000,8,FALSE))</f>
        <v>0</v>
      </c>
      <c r="K390" s="1404">
        <f>IF(ISERROR(VLOOKUP(CONCATENATE($B390,"-",$C390),IN_1A!$B$2:$AA$3000,9,FALSE))=TRUE,"",VLOOKUP(CONCATENATE($B390,"-",$C390),IN_1A!$B$2:$AA$3000,9,FALSE))</f>
        <v>0</v>
      </c>
      <c r="L390" s="1405">
        <f>IF(ISERROR(VLOOKUP(CONCATENATE($B390,"-",$C390),IN_1A!$B$2:$AA$3000,10,FALSE))=TRUE,"",VLOOKUP(CONCATENATE($B390,"-",$C390),IN_1A!$B$2:$AA$3000,10,FALSE))</f>
        <v>0</v>
      </c>
      <c r="M390" s="1404">
        <f>IF(ISERROR(VLOOKUP(CONCATENATE($B390,"-",$C390),IN_1A!$B$2:$AA$3000,11,FALSE))=TRUE,"",VLOOKUP(CONCATENATE($B390,"-",$C390),IN_1A!$B$2:$AA$3000,11,FALSE))</f>
        <v>0</v>
      </c>
      <c r="N390" s="1405">
        <f>IF(ISERROR(VLOOKUP(CONCATENATE($B390,"-",$C390),IN_1A!$B$2:$AA$3000,12,FALSE))=TRUE,"",VLOOKUP(CONCATENATE($B390,"-",$C390),IN_1A!$B$2:$AA$3000,12,FALSE))</f>
        <v>0</v>
      </c>
      <c r="O390" s="1404">
        <f>IF(ISERROR(VLOOKUP(CONCATENATE($B390,"-",$C390),IN_1A!$B$2:$AA$3000,13,FALSE))=TRUE,"",VLOOKUP(CONCATENATE($B390,"-",$C390),IN_1A!$B$2:$AA$3000,13,FALSE))</f>
        <v>0</v>
      </c>
      <c r="P390" s="1405">
        <f>IF(ISERROR(VLOOKUP(CONCATENATE($B390,"-",$C390),IN_1A!$B$2:$AA$3000,14,FALSE))=TRUE,"",VLOOKUP(CONCATENATE($B390,"-",$C390),IN_1A!$B$2:$AA$3000,14,FALSE))</f>
        <v>0</v>
      </c>
      <c r="Q390" s="505">
        <f t="shared" si="49"/>
        <v>0</v>
      </c>
      <c r="R390" s="506">
        <f t="shared" si="49"/>
        <v>0</v>
      </c>
      <c r="S390" s="256" t="str">
        <f t="shared" si="53"/>
        <v/>
      </c>
    </row>
    <row r="391" spans="1:19" s="257" customFormat="1" ht="10.75" thickBot="1" x14ac:dyDescent="0.3">
      <c r="A391" s="209" t="s">
        <v>791</v>
      </c>
      <c r="B391" s="207" t="s">
        <v>809</v>
      </c>
      <c r="C391" s="210" t="s">
        <v>851</v>
      </c>
      <c r="D391" s="1343" t="str">
        <f t="shared" si="52"/>
        <v/>
      </c>
      <c r="E391" s="1404">
        <f>IF(ISERROR(VLOOKUP(CONCATENATE($B391,"-",$C391),IN_1A!$B$2:$AA$3000,3,FALSE))=TRUE,"",VLOOKUP(CONCATENATE($B391,"-",$C391),IN_1A!$B$2:$AA$3000,3,FALSE))</f>
        <v>0</v>
      </c>
      <c r="F391" s="1405">
        <f>IF(ISERROR(VLOOKUP(CONCATENATE($B391,"-",$C391),IN_1A!$B$2:$AA$3000,4,FALSE))=TRUE,"",VLOOKUP(CONCATENATE($B391,"-",$C391),IN_1A!$B$2:$AA$3000,4,FALSE))</f>
        <v>0</v>
      </c>
      <c r="G391" s="1404">
        <f>IF(ISERROR(VLOOKUP(CONCATENATE($B391,"-",$C391),IN_1A!$B$2:$AA$3000,5,FALSE))=TRUE,"",VLOOKUP(CONCATENATE($B391,"-",$C391),IN_1A!$B$2:$AA$3000,5,FALSE))</f>
        <v>0</v>
      </c>
      <c r="H391" s="1405">
        <f>IF(ISERROR(VLOOKUP(CONCATENATE($B391,"-",$C391),IN_1A!$B$2:$AA$3000,6,FALSE))=TRUE,"",VLOOKUP(CONCATENATE($B391,"-",$C391),IN_1A!$B$2:$AA$3000,6,FALSE))</f>
        <v>0</v>
      </c>
      <c r="I391" s="1404">
        <f>IF(ISERROR(VLOOKUP(CONCATENATE($B391,"-",$C391),IN_1A!$B$2:$AA$3000,7,FALSE))=TRUE,"",VLOOKUP(CONCATENATE($B391,"-",$C391),IN_1A!$B$2:$AA$3000,7,FALSE))</f>
        <v>0</v>
      </c>
      <c r="J391" s="1405">
        <f>IF(ISERROR(VLOOKUP(CONCATENATE($B391,"-",$C391),IN_1A!$B$2:$AA$3000,8,FALSE))=TRUE,"",VLOOKUP(CONCATENATE($B391,"-",$C391),IN_1A!$B$2:$AA$3000,8,FALSE))</f>
        <v>0</v>
      </c>
      <c r="K391" s="1404">
        <f>IF(ISERROR(VLOOKUP(CONCATENATE($B391,"-",$C391),IN_1A!$B$2:$AA$3000,9,FALSE))=TRUE,"",VLOOKUP(CONCATENATE($B391,"-",$C391),IN_1A!$B$2:$AA$3000,9,FALSE))</f>
        <v>0</v>
      </c>
      <c r="L391" s="1405">
        <f>IF(ISERROR(VLOOKUP(CONCATENATE($B391,"-",$C391),IN_1A!$B$2:$AA$3000,10,FALSE))=TRUE,"",VLOOKUP(CONCATENATE($B391,"-",$C391),IN_1A!$B$2:$AA$3000,10,FALSE))</f>
        <v>0</v>
      </c>
      <c r="M391" s="1404">
        <f>IF(ISERROR(VLOOKUP(CONCATENATE($B391,"-",$C391),IN_1A!$B$2:$AA$3000,11,FALSE))=TRUE,"",VLOOKUP(CONCATENATE($B391,"-",$C391),IN_1A!$B$2:$AA$3000,11,FALSE))</f>
        <v>0</v>
      </c>
      <c r="N391" s="1405">
        <f>IF(ISERROR(VLOOKUP(CONCATENATE($B391,"-",$C391),IN_1A!$B$2:$AA$3000,12,FALSE))=TRUE,"",VLOOKUP(CONCATENATE($B391,"-",$C391),IN_1A!$B$2:$AA$3000,12,FALSE))</f>
        <v>0</v>
      </c>
      <c r="O391" s="1404">
        <f>IF(ISERROR(VLOOKUP(CONCATENATE($B391,"-",$C391),IN_1A!$B$2:$AA$3000,13,FALSE))=TRUE,"",VLOOKUP(CONCATENATE($B391,"-",$C391),IN_1A!$B$2:$AA$3000,13,FALSE))</f>
        <v>0</v>
      </c>
      <c r="P391" s="1405">
        <f>IF(ISERROR(VLOOKUP(CONCATENATE($B391,"-",$C391),IN_1A!$B$2:$AA$3000,14,FALSE))=TRUE,"",VLOOKUP(CONCATENATE($B391,"-",$C391),IN_1A!$B$2:$AA$3000,14,FALSE))</f>
        <v>0</v>
      </c>
      <c r="Q391" s="505">
        <f t="shared" si="49"/>
        <v>0</v>
      </c>
      <c r="R391" s="506">
        <f t="shared" si="49"/>
        <v>0</v>
      </c>
      <c r="S391" s="256" t="str">
        <f t="shared" si="53"/>
        <v/>
      </c>
    </row>
    <row r="392" spans="1:19" s="260" customFormat="1" ht="12" customHeight="1" thickBot="1" x14ac:dyDescent="0.3">
      <c r="A392" s="209" t="s">
        <v>793</v>
      </c>
      <c r="B392" s="207" t="s">
        <v>810</v>
      </c>
      <c r="C392" s="210" t="s">
        <v>851</v>
      </c>
      <c r="D392" s="1343" t="str">
        <f t="shared" si="52"/>
        <v/>
      </c>
      <c r="E392" s="1404">
        <f>IF(ISERROR(VLOOKUP(CONCATENATE($B392,"-",$C392),IN_1A!$B$2:$AA$3000,3,FALSE))=TRUE,"",VLOOKUP(CONCATENATE($B392,"-",$C392),IN_1A!$B$2:$AA$3000,3,FALSE))</f>
        <v>0</v>
      </c>
      <c r="F392" s="1405">
        <f>IF(ISERROR(VLOOKUP(CONCATENATE($B392,"-",$C392),IN_1A!$B$2:$AA$3000,4,FALSE))=TRUE,"",VLOOKUP(CONCATENATE($B392,"-",$C392),IN_1A!$B$2:$AA$3000,4,FALSE))</f>
        <v>0</v>
      </c>
      <c r="G392" s="1404">
        <f>IF(ISERROR(VLOOKUP(CONCATENATE($B392,"-",$C392),IN_1A!$B$2:$AA$3000,5,FALSE))=TRUE,"",VLOOKUP(CONCATENATE($B392,"-",$C392),IN_1A!$B$2:$AA$3000,5,FALSE))</f>
        <v>0</v>
      </c>
      <c r="H392" s="1405">
        <f>IF(ISERROR(VLOOKUP(CONCATENATE($B392,"-",$C392),IN_1A!$B$2:$AA$3000,6,FALSE))=TRUE,"",VLOOKUP(CONCATENATE($B392,"-",$C392),IN_1A!$B$2:$AA$3000,6,FALSE))</f>
        <v>0</v>
      </c>
      <c r="I392" s="1404">
        <f>IF(ISERROR(VLOOKUP(CONCATENATE($B392,"-",$C392),IN_1A!$B$2:$AA$3000,7,FALSE))=TRUE,"",VLOOKUP(CONCATENATE($B392,"-",$C392),IN_1A!$B$2:$AA$3000,7,FALSE))</f>
        <v>0</v>
      </c>
      <c r="J392" s="1405">
        <f>IF(ISERROR(VLOOKUP(CONCATENATE($B392,"-",$C392),IN_1A!$B$2:$AA$3000,8,FALSE))=TRUE,"",VLOOKUP(CONCATENATE($B392,"-",$C392),IN_1A!$B$2:$AA$3000,8,FALSE))</f>
        <v>0</v>
      </c>
      <c r="K392" s="1404">
        <f>IF(ISERROR(VLOOKUP(CONCATENATE($B392,"-",$C392),IN_1A!$B$2:$AA$3000,9,FALSE))=TRUE,"",VLOOKUP(CONCATENATE($B392,"-",$C392),IN_1A!$B$2:$AA$3000,9,FALSE))</f>
        <v>0</v>
      </c>
      <c r="L392" s="1405">
        <f>IF(ISERROR(VLOOKUP(CONCATENATE($B392,"-",$C392),IN_1A!$B$2:$AA$3000,10,FALSE))=TRUE,"",VLOOKUP(CONCATENATE($B392,"-",$C392),IN_1A!$B$2:$AA$3000,10,FALSE))</f>
        <v>0</v>
      </c>
      <c r="M392" s="1404">
        <f>IF(ISERROR(VLOOKUP(CONCATENATE($B392,"-",$C392),IN_1A!$B$2:$AA$3000,11,FALSE))=TRUE,"",VLOOKUP(CONCATENATE($B392,"-",$C392),IN_1A!$B$2:$AA$3000,11,FALSE))</f>
        <v>0</v>
      </c>
      <c r="N392" s="1405">
        <f>IF(ISERROR(VLOOKUP(CONCATENATE($B392,"-",$C392),IN_1A!$B$2:$AA$3000,12,FALSE))=TRUE,"",VLOOKUP(CONCATENATE($B392,"-",$C392),IN_1A!$B$2:$AA$3000,12,FALSE))</f>
        <v>0</v>
      </c>
      <c r="O392" s="1404">
        <f>IF(ISERROR(VLOOKUP(CONCATENATE($B392,"-",$C392),IN_1A!$B$2:$AA$3000,13,FALSE))=TRUE,"",VLOOKUP(CONCATENATE($B392,"-",$C392),IN_1A!$B$2:$AA$3000,13,FALSE))</f>
        <v>0</v>
      </c>
      <c r="P392" s="1405">
        <f>IF(ISERROR(VLOOKUP(CONCATENATE($B392,"-",$C392),IN_1A!$B$2:$AA$3000,14,FALSE))=TRUE,"",VLOOKUP(CONCATENATE($B392,"-",$C392),IN_1A!$B$2:$AA$3000,14,FALSE))</f>
        <v>0</v>
      </c>
      <c r="Q392" s="505">
        <f t="shared" si="49"/>
        <v>0</v>
      </c>
      <c r="R392" s="506">
        <f t="shared" si="49"/>
        <v>0</v>
      </c>
      <c r="S392" s="256" t="str">
        <f t="shared" si="53"/>
        <v/>
      </c>
    </row>
    <row r="393" spans="1:19" s="260" customFormat="1" ht="12" customHeight="1" thickBot="1" x14ac:dyDescent="0.3">
      <c r="A393" s="209" t="s">
        <v>795</v>
      </c>
      <c r="B393" s="207" t="s">
        <v>811</v>
      </c>
      <c r="C393" s="210" t="s">
        <v>851</v>
      </c>
      <c r="D393" s="1343" t="str">
        <f t="shared" si="52"/>
        <v/>
      </c>
      <c r="E393" s="1404">
        <f>IF(ISERROR(VLOOKUP(CONCATENATE($B393,"-",$C393),IN_1A!$B$2:$AA$3000,3,FALSE))=TRUE,"",VLOOKUP(CONCATENATE($B393,"-",$C393),IN_1A!$B$2:$AA$3000,3,FALSE))</f>
        <v>0</v>
      </c>
      <c r="F393" s="1405">
        <f>IF(ISERROR(VLOOKUP(CONCATENATE($B393,"-",$C393),IN_1A!$B$2:$AA$3000,4,FALSE))=TRUE,"",VLOOKUP(CONCATENATE($B393,"-",$C393),IN_1A!$B$2:$AA$3000,4,FALSE))</f>
        <v>0</v>
      </c>
      <c r="G393" s="1404">
        <f>IF(ISERROR(VLOOKUP(CONCATENATE($B393,"-",$C393),IN_1A!$B$2:$AA$3000,5,FALSE))=TRUE,"",VLOOKUP(CONCATENATE($B393,"-",$C393),IN_1A!$B$2:$AA$3000,5,FALSE))</f>
        <v>0</v>
      </c>
      <c r="H393" s="1405">
        <f>IF(ISERROR(VLOOKUP(CONCATENATE($B393,"-",$C393),IN_1A!$B$2:$AA$3000,6,FALSE))=TRUE,"",VLOOKUP(CONCATENATE($B393,"-",$C393),IN_1A!$B$2:$AA$3000,6,FALSE))</f>
        <v>0</v>
      </c>
      <c r="I393" s="1404">
        <f>IF(ISERROR(VLOOKUP(CONCATENATE($B393,"-",$C393),IN_1A!$B$2:$AA$3000,7,FALSE))=TRUE,"",VLOOKUP(CONCATENATE($B393,"-",$C393),IN_1A!$B$2:$AA$3000,7,FALSE))</f>
        <v>0</v>
      </c>
      <c r="J393" s="1405">
        <f>IF(ISERROR(VLOOKUP(CONCATENATE($B393,"-",$C393),IN_1A!$B$2:$AA$3000,8,FALSE))=TRUE,"",VLOOKUP(CONCATENATE($B393,"-",$C393),IN_1A!$B$2:$AA$3000,8,FALSE))</f>
        <v>0</v>
      </c>
      <c r="K393" s="1404">
        <f>IF(ISERROR(VLOOKUP(CONCATENATE($B393,"-",$C393),IN_1A!$B$2:$AA$3000,9,FALSE))=TRUE,"",VLOOKUP(CONCATENATE($B393,"-",$C393),IN_1A!$B$2:$AA$3000,9,FALSE))</f>
        <v>0</v>
      </c>
      <c r="L393" s="1405">
        <f>IF(ISERROR(VLOOKUP(CONCATENATE($B393,"-",$C393),IN_1A!$B$2:$AA$3000,10,FALSE))=TRUE,"",VLOOKUP(CONCATENATE($B393,"-",$C393),IN_1A!$B$2:$AA$3000,10,FALSE))</f>
        <v>0</v>
      </c>
      <c r="M393" s="1404">
        <f>IF(ISERROR(VLOOKUP(CONCATENATE($B393,"-",$C393),IN_1A!$B$2:$AA$3000,11,FALSE))=TRUE,"",VLOOKUP(CONCATENATE($B393,"-",$C393),IN_1A!$B$2:$AA$3000,11,FALSE))</f>
        <v>0</v>
      </c>
      <c r="N393" s="1405">
        <f>IF(ISERROR(VLOOKUP(CONCATENATE($B393,"-",$C393),IN_1A!$B$2:$AA$3000,12,FALSE))=TRUE,"",VLOOKUP(CONCATENATE($B393,"-",$C393),IN_1A!$B$2:$AA$3000,12,FALSE))</f>
        <v>0</v>
      </c>
      <c r="O393" s="1404">
        <f>IF(ISERROR(VLOOKUP(CONCATENATE($B393,"-",$C393),IN_1A!$B$2:$AA$3000,13,FALSE))=TRUE,"",VLOOKUP(CONCATENATE($B393,"-",$C393),IN_1A!$B$2:$AA$3000,13,FALSE))</f>
        <v>0</v>
      </c>
      <c r="P393" s="1405">
        <f>IF(ISERROR(VLOOKUP(CONCATENATE($B393,"-",$C393),IN_1A!$B$2:$AA$3000,14,FALSE))=TRUE,"",VLOOKUP(CONCATENATE($B393,"-",$C393),IN_1A!$B$2:$AA$3000,14,FALSE))</f>
        <v>0</v>
      </c>
      <c r="Q393" s="505">
        <f t="shared" si="49"/>
        <v>0</v>
      </c>
      <c r="R393" s="506">
        <f t="shared" si="49"/>
        <v>0</v>
      </c>
      <c r="S393" s="256" t="str">
        <f t="shared" si="53"/>
        <v/>
      </c>
    </row>
    <row r="394" spans="1:19" s="260" customFormat="1" ht="12" customHeight="1" thickBot="1" x14ac:dyDescent="0.3">
      <c r="A394" s="209" t="s">
        <v>797</v>
      </c>
      <c r="B394" s="207" t="s">
        <v>812</v>
      </c>
      <c r="C394" s="210" t="s">
        <v>851</v>
      </c>
      <c r="D394" s="1343" t="str">
        <f t="shared" si="52"/>
        <v/>
      </c>
      <c r="E394" s="1404">
        <f>IF(ISERROR(VLOOKUP(CONCATENATE($B394,"-",$C394),IN_1A!$B$2:$AA$3000,3,FALSE))=TRUE,"",VLOOKUP(CONCATENATE($B394,"-",$C394),IN_1A!$B$2:$AA$3000,3,FALSE))</f>
        <v>0</v>
      </c>
      <c r="F394" s="1405">
        <f>IF(ISERROR(VLOOKUP(CONCATENATE($B394,"-",$C394),IN_1A!$B$2:$AA$3000,4,FALSE))=TRUE,"",VLOOKUP(CONCATENATE($B394,"-",$C394),IN_1A!$B$2:$AA$3000,4,FALSE))</f>
        <v>0</v>
      </c>
      <c r="G394" s="1404">
        <f>IF(ISERROR(VLOOKUP(CONCATENATE($B394,"-",$C394),IN_1A!$B$2:$AA$3000,5,FALSE))=TRUE,"",VLOOKUP(CONCATENATE($B394,"-",$C394),IN_1A!$B$2:$AA$3000,5,FALSE))</f>
        <v>0</v>
      </c>
      <c r="H394" s="1405">
        <f>IF(ISERROR(VLOOKUP(CONCATENATE($B394,"-",$C394),IN_1A!$B$2:$AA$3000,6,FALSE))=TRUE,"",VLOOKUP(CONCATENATE($B394,"-",$C394),IN_1A!$B$2:$AA$3000,6,FALSE))</f>
        <v>0</v>
      </c>
      <c r="I394" s="1404">
        <f>IF(ISERROR(VLOOKUP(CONCATENATE($B394,"-",$C394),IN_1A!$B$2:$AA$3000,7,FALSE))=TRUE,"",VLOOKUP(CONCATENATE($B394,"-",$C394),IN_1A!$B$2:$AA$3000,7,FALSE))</f>
        <v>0</v>
      </c>
      <c r="J394" s="1405">
        <f>IF(ISERROR(VLOOKUP(CONCATENATE($B394,"-",$C394),IN_1A!$B$2:$AA$3000,8,FALSE))=TRUE,"",VLOOKUP(CONCATENATE($B394,"-",$C394),IN_1A!$B$2:$AA$3000,8,FALSE))</f>
        <v>0</v>
      </c>
      <c r="K394" s="1404">
        <f>IF(ISERROR(VLOOKUP(CONCATENATE($B394,"-",$C394),IN_1A!$B$2:$AA$3000,9,FALSE))=TRUE,"",VLOOKUP(CONCATENATE($B394,"-",$C394),IN_1A!$B$2:$AA$3000,9,FALSE))</f>
        <v>0</v>
      </c>
      <c r="L394" s="1405">
        <f>IF(ISERROR(VLOOKUP(CONCATENATE($B394,"-",$C394),IN_1A!$B$2:$AA$3000,10,FALSE))=TRUE,"",VLOOKUP(CONCATENATE($B394,"-",$C394),IN_1A!$B$2:$AA$3000,10,FALSE))</f>
        <v>0</v>
      </c>
      <c r="M394" s="1404">
        <f>IF(ISERROR(VLOOKUP(CONCATENATE($B394,"-",$C394),IN_1A!$B$2:$AA$3000,11,FALSE))=TRUE,"",VLOOKUP(CONCATENATE($B394,"-",$C394),IN_1A!$B$2:$AA$3000,11,FALSE))</f>
        <v>0</v>
      </c>
      <c r="N394" s="1405">
        <f>IF(ISERROR(VLOOKUP(CONCATENATE($B394,"-",$C394),IN_1A!$B$2:$AA$3000,12,FALSE))=TRUE,"",VLOOKUP(CONCATENATE($B394,"-",$C394),IN_1A!$B$2:$AA$3000,12,FALSE))</f>
        <v>0</v>
      </c>
      <c r="O394" s="1404">
        <f>IF(ISERROR(VLOOKUP(CONCATENATE($B394,"-",$C394),IN_1A!$B$2:$AA$3000,13,FALSE))=TRUE,"",VLOOKUP(CONCATENATE($B394,"-",$C394),IN_1A!$B$2:$AA$3000,13,FALSE))</f>
        <v>0</v>
      </c>
      <c r="P394" s="1405">
        <f>IF(ISERROR(VLOOKUP(CONCATENATE($B394,"-",$C394),IN_1A!$B$2:$AA$3000,14,FALSE))=TRUE,"",VLOOKUP(CONCATENATE($B394,"-",$C394),IN_1A!$B$2:$AA$3000,14,FALSE))</f>
        <v>0</v>
      </c>
      <c r="Q394" s="505">
        <f t="shared" si="49"/>
        <v>0</v>
      </c>
      <c r="R394" s="506">
        <f t="shared" si="49"/>
        <v>0</v>
      </c>
      <c r="S394" s="256" t="str">
        <f t="shared" si="53"/>
        <v/>
      </c>
    </row>
    <row r="395" spans="1:19" s="260" customFormat="1" ht="12" customHeight="1" thickBot="1" x14ac:dyDescent="0.3">
      <c r="A395" s="211" t="s">
        <v>799</v>
      </c>
      <c r="B395" s="212" t="s">
        <v>813</v>
      </c>
      <c r="C395" s="213" t="s">
        <v>851</v>
      </c>
      <c r="D395" s="1344" t="str">
        <f t="shared" si="52"/>
        <v/>
      </c>
      <c r="E395" s="1406">
        <f>IF(ISERROR(VLOOKUP(CONCATENATE($B395,"-",$C395),IN_1A!$B$2:$AA$3000,3,FALSE))=TRUE,"",VLOOKUP(CONCATENATE($B395,"-",$C395),IN_1A!$B$2:$AA$3000,3,FALSE))</f>
        <v>0</v>
      </c>
      <c r="F395" s="1407">
        <f>IF(ISERROR(VLOOKUP(CONCATENATE($B395,"-",$C395),IN_1A!$B$2:$AA$3000,4,FALSE))=TRUE,"",VLOOKUP(CONCATENATE($B395,"-",$C395),IN_1A!$B$2:$AA$3000,4,FALSE))</f>
        <v>0</v>
      </c>
      <c r="G395" s="1406">
        <f>IF(ISERROR(VLOOKUP(CONCATENATE($B395,"-",$C395),IN_1A!$B$2:$AA$3000,5,FALSE))=TRUE,"",VLOOKUP(CONCATENATE($B395,"-",$C395),IN_1A!$B$2:$AA$3000,5,FALSE))</f>
        <v>0</v>
      </c>
      <c r="H395" s="1407">
        <f>IF(ISERROR(VLOOKUP(CONCATENATE($B395,"-",$C395),IN_1A!$B$2:$AA$3000,6,FALSE))=TRUE,"",VLOOKUP(CONCATENATE($B395,"-",$C395),IN_1A!$B$2:$AA$3000,6,FALSE))</f>
        <v>0</v>
      </c>
      <c r="I395" s="1406">
        <f>IF(ISERROR(VLOOKUP(CONCATENATE($B395,"-",$C395),IN_1A!$B$2:$AA$3000,7,FALSE))=TRUE,"",VLOOKUP(CONCATENATE($B395,"-",$C395),IN_1A!$B$2:$AA$3000,7,FALSE))</f>
        <v>0</v>
      </c>
      <c r="J395" s="1407">
        <f>IF(ISERROR(VLOOKUP(CONCATENATE($B395,"-",$C395),IN_1A!$B$2:$AA$3000,8,FALSE))=TRUE,"",VLOOKUP(CONCATENATE($B395,"-",$C395),IN_1A!$B$2:$AA$3000,8,FALSE))</f>
        <v>0</v>
      </c>
      <c r="K395" s="1406">
        <f>IF(ISERROR(VLOOKUP(CONCATENATE($B395,"-",$C395),IN_1A!$B$2:$AA$3000,9,FALSE))=TRUE,"",VLOOKUP(CONCATENATE($B395,"-",$C395),IN_1A!$B$2:$AA$3000,9,FALSE))</f>
        <v>0</v>
      </c>
      <c r="L395" s="1407">
        <f>IF(ISERROR(VLOOKUP(CONCATENATE($B395,"-",$C395),IN_1A!$B$2:$AA$3000,10,FALSE))=TRUE,"",VLOOKUP(CONCATENATE($B395,"-",$C395),IN_1A!$B$2:$AA$3000,10,FALSE))</f>
        <v>0</v>
      </c>
      <c r="M395" s="1406">
        <f>IF(ISERROR(VLOOKUP(CONCATENATE($B395,"-",$C395),IN_1A!$B$2:$AA$3000,11,FALSE))=TRUE,"",VLOOKUP(CONCATENATE($B395,"-",$C395),IN_1A!$B$2:$AA$3000,11,FALSE))</f>
        <v>0</v>
      </c>
      <c r="N395" s="1407">
        <f>IF(ISERROR(VLOOKUP(CONCATENATE($B395,"-",$C395),IN_1A!$B$2:$AA$3000,12,FALSE))=TRUE,"",VLOOKUP(CONCATENATE($B395,"-",$C395),IN_1A!$B$2:$AA$3000,12,FALSE))</f>
        <v>0</v>
      </c>
      <c r="O395" s="1406">
        <f>IF(ISERROR(VLOOKUP(CONCATENATE($B395,"-",$C395),IN_1A!$B$2:$AA$3000,13,FALSE))=TRUE,"",VLOOKUP(CONCATENATE($B395,"-",$C395),IN_1A!$B$2:$AA$3000,13,FALSE))</f>
        <v>0</v>
      </c>
      <c r="P395" s="1407">
        <f>IF(ISERROR(VLOOKUP(CONCATENATE($B395,"-",$C395),IN_1A!$B$2:$AA$3000,14,FALSE))=TRUE,"",VLOOKUP(CONCATENATE($B395,"-",$C395),IN_1A!$B$2:$AA$3000,14,FALSE))</f>
        <v>0</v>
      </c>
      <c r="Q395" s="507">
        <f t="shared" si="49"/>
        <v>0</v>
      </c>
      <c r="R395" s="508">
        <f t="shared" si="49"/>
        <v>0</v>
      </c>
      <c r="S395" s="256" t="str">
        <f t="shared" si="53"/>
        <v/>
      </c>
    </row>
    <row r="396" spans="1:19" s="2505" customFormat="1" ht="12" customHeight="1" thickBot="1" x14ac:dyDescent="0.3">
      <c r="A396" s="2490" t="s">
        <v>814</v>
      </c>
      <c r="B396" s="2481"/>
      <c r="C396" s="2482"/>
      <c r="D396" s="1348"/>
      <c r="E396" s="2227"/>
      <c r="F396" s="509"/>
      <c r="G396" s="509"/>
      <c r="H396" s="509"/>
      <c r="I396" s="509"/>
      <c r="J396" s="509"/>
      <c r="K396" s="509"/>
      <c r="L396" s="509"/>
      <c r="M396" s="509"/>
      <c r="N396" s="509"/>
      <c r="O396" s="509"/>
      <c r="P396" s="509"/>
      <c r="Q396" s="509"/>
      <c r="R396" s="510"/>
      <c r="S396" s="2470" t="str">
        <f t="shared" si="53"/>
        <v/>
      </c>
    </row>
    <row r="397" spans="1:19" s="2505" customFormat="1" ht="12" customHeight="1" thickBot="1" x14ac:dyDescent="0.3">
      <c r="A397" s="2472" t="s">
        <v>755</v>
      </c>
      <c r="B397" s="2481"/>
      <c r="C397" s="2482"/>
      <c r="D397" s="1349"/>
      <c r="E397" s="2227"/>
      <c r="F397" s="509"/>
      <c r="G397" s="509"/>
      <c r="H397" s="509"/>
      <c r="I397" s="509"/>
      <c r="J397" s="509"/>
      <c r="K397" s="509"/>
      <c r="L397" s="509"/>
      <c r="M397" s="509"/>
      <c r="N397" s="509"/>
      <c r="O397" s="509"/>
      <c r="P397" s="509"/>
      <c r="Q397" s="509"/>
      <c r="R397" s="510"/>
      <c r="S397" s="2470" t="str">
        <f t="shared" si="53"/>
        <v/>
      </c>
    </row>
    <row r="398" spans="1:19" s="257" customFormat="1" ht="10.75" thickBot="1" x14ac:dyDescent="0.3">
      <c r="A398" s="206" t="s">
        <v>815</v>
      </c>
      <c r="B398" s="214" t="s">
        <v>816</v>
      </c>
      <c r="C398" s="215" t="s">
        <v>851</v>
      </c>
      <c r="D398" s="1346" t="str">
        <f t="shared" ref="D398:D406" si="54">CONCATENATE(D$356)</f>
        <v/>
      </c>
      <c r="E398" s="1402">
        <f>IF(ISERROR(VLOOKUP(CONCATENATE($B398,"-",$C398),IN_1A!$B$2:$AA$3000,3,FALSE))=TRUE,"",VLOOKUP(CONCATENATE($B398,"-",$C398),IN_1A!$B$2:$AA$3000,3,FALSE))</f>
        <v>0</v>
      </c>
      <c r="F398" s="1403">
        <f>IF(ISERROR(VLOOKUP(CONCATENATE($B398,"-",$C398),IN_1A!$B$2:$AA$3000,4,FALSE))=TRUE,"",VLOOKUP(CONCATENATE($B398,"-",$C398),IN_1A!$B$2:$AA$3000,4,FALSE))</f>
        <v>0</v>
      </c>
      <c r="G398" s="1402">
        <f>IF(ISERROR(VLOOKUP(CONCATENATE($B398,"-",$C398),IN_1A!$B$2:$AA$3000,5,FALSE))=TRUE,"",VLOOKUP(CONCATENATE($B398,"-",$C398),IN_1A!$B$2:$AA$3000,5,FALSE))</f>
        <v>0</v>
      </c>
      <c r="H398" s="1403">
        <f>IF(ISERROR(VLOOKUP(CONCATENATE($B398,"-",$C398),IN_1A!$B$2:$AA$3000,6,FALSE))=TRUE,"",VLOOKUP(CONCATENATE($B398,"-",$C398),IN_1A!$B$2:$AA$3000,6,FALSE))</f>
        <v>0</v>
      </c>
      <c r="I398" s="1402">
        <f>IF(ISERROR(VLOOKUP(CONCATENATE($B398,"-",$C398),IN_1A!$B$2:$AA$3000,7,FALSE))=TRUE,"",VLOOKUP(CONCATENATE($B398,"-",$C398),IN_1A!$B$2:$AA$3000,7,FALSE))</f>
        <v>0</v>
      </c>
      <c r="J398" s="1403">
        <f>IF(ISERROR(VLOOKUP(CONCATENATE($B398,"-",$C398),IN_1A!$B$2:$AA$3000,8,FALSE))=TRUE,"",VLOOKUP(CONCATENATE($B398,"-",$C398),IN_1A!$B$2:$AA$3000,8,FALSE))</f>
        <v>0</v>
      </c>
      <c r="K398" s="1402">
        <f>IF(ISERROR(VLOOKUP(CONCATENATE($B398,"-",$C398),IN_1A!$B$2:$AA$3000,9,FALSE))=TRUE,"",VLOOKUP(CONCATENATE($B398,"-",$C398),IN_1A!$B$2:$AA$3000,9,FALSE))</f>
        <v>0</v>
      </c>
      <c r="L398" s="1403">
        <f>IF(ISERROR(VLOOKUP(CONCATENATE($B398,"-",$C398),IN_1A!$B$2:$AA$3000,10,FALSE))=TRUE,"",VLOOKUP(CONCATENATE($B398,"-",$C398),IN_1A!$B$2:$AA$3000,10,FALSE))</f>
        <v>0</v>
      </c>
      <c r="M398" s="1402">
        <f>IF(ISERROR(VLOOKUP(CONCATENATE($B398,"-",$C398),IN_1A!$B$2:$AA$3000,11,FALSE))=TRUE,"",VLOOKUP(CONCATENATE($B398,"-",$C398),IN_1A!$B$2:$AA$3000,11,FALSE))</f>
        <v>0</v>
      </c>
      <c r="N398" s="1403">
        <f>IF(ISERROR(VLOOKUP(CONCATENATE($B398,"-",$C398),IN_1A!$B$2:$AA$3000,12,FALSE))=TRUE,"",VLOOKUP(CONCATENATE($B398,"-",$C398),IN_1A!$B$2:$AA$3000,12,FALSE))</f>
        <v>0</v>
      </c>
      <c r="O398" s="1402">
        <f>IF(ISERROR(VLOOKUP(CONCATENATE($B398,"-",$C398),IN_1A!$B$2:$AA$3000,13,FALSE))=TRUE,"",VLOOKUP(CONCATENATE($B398,"-",$C398),IN_1A!$B$2:$AA$3000,13,FALSE))</f>
        <v>0</v>
      </c>
      <c r="P398" s="1403">
        <f>IF(ISERROR(VLOOKUP(CONCATENATE($B398,"-",$C398),IN_1A!$B$2:$AA$3000,14,FALSE))=TRUE,"",VLOOKUP(CONCATENATE($B398,"-",$C398),IN_1A!$B$2:$AA$3000,14,FALSE))</f>
        <v>0</v>
      </c>
      <c r="Q398" s="503">
        <f t="shared" si="49"/>
        <v>0</v>
      </c>
      <c r="R398" s="504">
        <f t="shared" si="49"/>
        <v>0</v>
      </c>
      <c r="S398" s="256"/>
    </row>
    <row r="399" spans="1:19" s="257" customFormat="1" ht="10.75" thickBot="1" x14ac:dyDescent="0.3">
      <c r="A399" s="209" t="s">
        <v>817</v>
      </c>
      <c r="B399" s="207" t="s">
        <v>818</v>
      </c>
      <c r="C399" s="210" t="s">
        <v>851</v>
      </c>
      <c r="D399" s="1343" t="str">
        <f t="shared" si="54"/>
        <v/>
      </c>
      <c r="E399" s="1404">
        <f>IF(ISERROR(VLOOKUP(CONCATENATE($B399,"-",$C399),IN_1A!$B$2:$AA$3000,3,FALSE))=TRUE,"",VLOOKUP(CONCATENATE($B399,"-",$C399),IN_1A!$B$2:$AA$3000,3,FALSE))</f>
        <v>0</v>
      </c>
      <c r="F399" s="1405">
        <f>IF(ISERROR(VLOOKUP(CONCATENATE($B399,"-",$C399),IN_1A!$B$2:$AA$3000,4,FALSE))=TRUE,"",VLOOKUP(CONCATENATE($B399,"-",$C399),IN_1A!$B$2:$AA$3000,4,FALSE))</f>
        <v>0</v>
      </c>
      <c r="G399" s="1404">
        <f>IF(ISERROR(VLOOKUP(CONCATENATE($B399,"-",$C399),IN_1A!$B$2:$AA$3000,5,FALSE))=TRUE,"",VLOOKUP(CONCATENATE($B399,"-",$C399),IN_1A!$B$2:$AA$3000,5,FALSE))</f>
        <v>0</v>
      </c>
      <c r="H399" s="1405">
        <f>IF(ISERROR(VLOOKUP(CONCATENATE($B399,"-",$C399),IN_1A!$B$2:$AA$3000,6,FALSE))=TRUE,"",VLOOKUP(CONCATENATE($B399,"-",$C399),IN_1A!$B$2:$AA$3000,6,FALSE))</f>
        <v>0</v>
      </c>
      <c r="I399" s="1404">
        <f>IF(ISERROR(VLOOKUP(CONCATENATE($B399,"-",$C399),IN_1A!$B$2:$AA$3000,7,FALSE))=TRUE,"",VLOOKUP(CONCATENATE($B399,"-",$C399),IN_1A!$B$2:$AA$3000,7,FALSE))</f>
        <v>0</v>
      </c>
      <c r="J399" s="1405">
        <f>IF(ISERROR(VLOOKUP(CONCATENATE($B399,"-",$C399),IN_1A!$B$2:$AA$3000,8,FALSE))=TRUE,"",VLOOKUP(CONCATENATE($B399,"-",$C399),IN_1A!$B$2:$AA$3000,8,FALSE))</f>
        <v>0</v>
      </c>
      <c r="K399" s="1404">
        <f>IF(ISERROR(VLOOKUP(CONCATENATE($B399,"-",$C399),IN_1A!$B$2:$AA$3000,9,FALSE))=TRUE,"",VLOOKUP(CONCATENATE($B399,"-",$C399),IN_1A!$B$2:$AA$3000,9,FALSE))</f>
        <v>0</v>
      </c>
      <c r="L399" s="1405">
        <f>IF(ISERROR(VLOOKUP(CONCATENATE($B399,"-",$C399),IN_1A!$B$2:$AA$3000,10,FALSE))=TRUE,"",VLOOKUP(CONCATENATE($B399,"-",$C399),IN_1A!$B$2:$AA$3000,10,FALSE))</f>
        <v>0</v>
      </c>
      <c r="M399" s="1404">
        <f>IF(ISERROR(VLOOKUP(CONCATENATE($B399,"-",$C399),IN_1A!$B$2:$AA$3000,11,FALSE))=TRUE,"",VLOOKUP(CONCATENATE($B399,"-",$C399),IN_1A!$B$2:$AA$3000,11,FALSE))</f>
        <v>0</v>
      </c>
      <c r="N399" s="1405">
        <f>IF(ISERROR(VLOOKUP(CONCATENATE($B399,"-",$C399),IN_1A!$B$2:$AA$3000,12,FALSE))=TRUE,"",VLOOKUP(CONCATENATE($B399,"-",$C399),IN_1A!$B$2:$AA$3000,12,FALSE))</f>
        <v>0</v>
      </c>
      <c r="O399" s="1404">
        <f>IF(ISERROR(VLOOKUP(CONCATENATE($B399,"-",$C399),IN_1A!$B$2:$AA$3000,13,FALSE))=TRUE,"",VLOOKUP(CONCATENATE($B399,"-",$C399),IN_1A!$B$2:$AA$3000,13,FALSE))</f>
        <v>0</v>
      </c>
      <c r="P399" s="1405">
        <f>IF(ISERROR(VLOOKUP(CONCATENATE($B399,"-",$C399),IN_1A!$B$2:$AA$3000,14,FALSE))=TRUE,"",VLOOKUP(CONCATENATE($B399,"-",$C399),IN_1A!$B$2:$AA$3000,14,FALSE))</f>
        <v>0</v>
      </c>
      <c r="Q399" s="505">
        <f t="shared" si="49"/>
        <v>0</v>
      </c>
      <c r="R399" s="506">
        <f t="shared" si="49"/>
        <v>0</v>
      </c>
      <c r="S399" s="256"/>
    </row>
    <row r="400" spans="1:19" s="260" customFormat="1" ht="12" customHeight="1" thickBot="1" x14ac:dyDescent="0.3">
      <c r="A400" s="209" t="s">
        <v>819</v>
      </c>
      <c r="B400" s="207" t="s">
        <v>820</v>
      </c>
      <c r="C400" s="210" t="s">
        <v>851</v>
      </c>
      <c r="D400" s="1343" t="str">
        <f t="shared" si="54"/>
        <v/>
      </c>
      <c r="E400" s="1404">
        <f>IF(ISERROR(VLOOKUP(CONCATENATE($B400,"-",$C400),IN_1A!$B$2:$AA$3000,3,FALSE))=TRUE,"",VLOOKUP(CONCATENATE($B400,"-",$C400),IN_1A!$B$2:$AA$3000,3,FALSE))</f>
        <v>0</v>
      </c>
      <c r="F400" s="1405">
        <f>IF(ISERROR(VLOOKUP(CONCATENATE($B400,"-",$C400),IN_1A!$B$2:$AA$3000,4,FALSE))=TRUE,"",VLOOKUP(CONCATENATE($B400,"-",$C400),IN_1A!$B$2:$AA$3000,4,FALSE))</f>
        <v>0</v>
      </c>
      <c r="G400" s="1404">
        <f>IF(ISERROR(VLOOKUP(CONCATENATE($B400,"-",$C400),IN_1A!$B$2:$AA$3000,5,FALSE))=TRUE,"",VLOOKUP(CONCATENATE($B400,"-",$C400),IN_1A!$B$2:$AA$3000,5,FALSE))</f>
        <v>0</v>
      </c>
      <c r="H400" s="1405">
        <f>IF(ISERROR(VLOOKUP(CONCATENATE($B400,"-",$C400),IN_1A!$B$2:$AA$3000,6,FALSE))=TRUE,"",VLOOKUP(CONCATENATE($B400,"-",$C400),IN_1A!$B$2:$AA$3000,6,FALSE))</f>
        <v>0</v>
      </c>
      <c r="I400" s="1404">
        <f>IF(ISERROR(VLOOKUP(CONCATENATE($B400,"-",$C400),IN_1A!$B$2:$AA$3000,7,FALSE))=TRUE,"",VLOOKUP(CONCATENATE($B400,"-",$C400),IN_1A!$B$2:$AA$3000,7,FALSE))</f>
        <v>0</v>
      </c>
      <c r="J400" s="1405">
        <f>IF(ISERROR(VLOOKUP(CONCATENATE($B400,"-",$C400),IN_1A!$B$2:$AA$3000,8,FALSE))=TRUE,"",VLOOKUP(CONCATENATE($B400,"-",$C400),IN_1A!$B$2:$AA$3000,8,FALSE))</f>
        <v>0</v>
      </c>
      <c r="K400" s="1404">
        <f>IF(ISERROR(VLOOKUP(CONCATENATE($B400,"-",$C400),IN_1A!$B$2:$AA$3000,9,FALSE))=TRUE,"",VLOOKUP(CONCATENATE($B400,"-",$C400),IN_1A!$B$2:$AA$3000,9,FALSE))</f>
        <v>0</v>
      </c>
      <c r="L400" s="1405">
        <f>IF(ISERROR(VLOOKUP(CONCATENATE($B400,"-",$C400),IN_1A!$B$2:$AA$3000,10,FALSE))=TRUE,"",VLOOKUP(CONCATENATE($B400,"-",$C400),IN_1A!$B$2:$AA$3000,10,FALSE))</f>
        <v>0</v>
      </c>
      <c r="M400" s="1404">
        <f>IF(ISERROR(VLOOKUP(CONCATENATE($B400,"-",$C400),IN_1A!$B$2:$AA$3000,11,FALSE))=TRUE,"",VLOOKUP(CONCATENATE($B400,"-",$C400),IN_1A!$B$2:$AA$3000,11,FALSE))</f>
        <v>0</v>
      </c>
      <c r="N400" s="1405">
        <f>IF(ISERROR(VLOOKUP(CONCATENATE($B400,"-",$C400),IN_1A!$B$2:$AA$3000,12,FALSE))=TRUE,"",VLOOKUP(CONCATENATE($B400,"-",$C400),IN_1A!$B$2:$AA$3000,12,FALSE))</f>
        <v>0</v>
      </c>
      <c r="O400" s="1404">
        <f>IF(ISERROR(VLOOKUP(CONCATENATE($B400,"-",$C400),IN_1A!$B$2:$AA$3000,13,FALSE))=TRUE,"",VLOOKUP(CONCATENATE($B400,"-",$C400),IN_1A!$B$2:$AA$3000,13,FALSE))</f>
        <v>0</v>
      </c>
      <c r="P400" s="1405">
        <f>IF(ISERROR(VLOOKUP(CONCATENATE($B400,"-",$C400),IN_1A!$B$2:$AA$3000,14,FALSE))=TRUE,"",VLOOKUP(CONCATENATE($B400,"-",$C400),IN_1A!$B$2:$AA$3000,14,FALSE))</f>
        <v>0</v>
      </c>
      <c r="Q400" s="505">
        <f t="shared" si="49"/>
        <v>0</v>
      </c>
      <c r="R400" s="506">
        <f t="shared" si="49"/>
        <v>0</v>
      </c>
      <c r="S400" s="256" t="str">
        <f t="shared" ref="S400:S408" si="55">IF(O400&gt;Q400,"ERRORE",IF(P400&gt;R400,"ERRORE",""))</f>
        <v/>
      </c>
    </row>
    <row r="401" spans="1:19" s="260" customFormat="1" ht="12" customHeight="1" thickBot="1" x14ac:dyDescent="0.3">
      <c r="A401" s="209" t="s">
        <v>821</v>
      </c>
      <c r="B401" s="207" t="s">
        <v>822</v>
      </c>
      <c r="C401" s="210" t="s">
        <v>851</v>
      </c>
      <c r="D401" s="1343" t="str">
        <f t="shared" si="54"/>
        <v/>
      </c>
      <c r="E401" s="1404">
        <f>IF(ISERROR(VLOOKUP(CONCATENATE($B401,"-",$C401),IN_1A!$B$2:$AA$3000,3,FALSE))=TRUE,"",VLOOKUP(CONCATENATE($B401,"-",$C401),IN_1A!$B$2:$AA$3000,3,FALSE))</f>
        <v>0</v>
      </c>
      <c r="F401" s="1405">
        <f>IF(ISERROR(VLOOKUP(CONCATENATE($B401,"-",$C401),IN_1A!$B$2:$AA$3000,4,FALSE))=TRUE,"",VLOOKUP(CONCATENATE($B401,"-",$C401),IN_1A!$B$2:$AA$3000,4,FALSE))</f>
        <v>0</v>
      </c>
      <c r="G401" s="1404">
        <f>IF(ISERROR(VLOOKUP(CONCATENATE($B401,"-",$C401),IN_1A!$B$2:$AA$3000,5,FALSE))=TRUE,"",VLOOKUP(CONCATENATE($B401,"-",$C401),IN_1A!$B$2:$AA$3000,5,FALSE))</f>
        <v>0</v>
      </c>
      <c r="H401" s="1405">
        <f>IF(ISERROR(VLOOKUP(CONCATENATE($B401,"-",$C401),IN_1A!$B$2:$AA$3000,6,FALSE))=TRUE,"",VLOOKUP(CONCATENATE($B401,"-",$C401),IN_1A!$B$2:$AA$3000,6,FALSE))</f>
        <v>0</v>
      </c>
      <c r="I401" s="1404">
        <f>IF(ISERROR(VLOOKUP(CONCATENATE($B401,"-",$C401),IN_1A!$B$2:$AA$3000,7,FALSE))=TRUE,"",VLOOKUP(CONCATENATE($B401,"-",$C401),IN_1A!$B$2:$AA$3000,7,FALSE))</f>
        <v>0</v>
      </c>
      <c r="J401" s="1405">
        <f>IF(ISERROR(VLOOKUP(CONCATENATE($B401,"-",$C401),IN_1A!$B$2:$AA$3000,8,FALSE))=TRUE,"",VLOOKUP(CONCATENATE($B401,"-",$C401),IN_1A!$B$2:$AA$3000,8,FALSE))</f>
        <v>0</v>
      </c>
      <c r="K401" s="1404">
        <f>IF(ISERROR(VLOOKUP(CONCATENATE($B401,"-",$C401),IN_1A!$B$2:$AA$3000,9,FALSE))=TRUE,"",VLOOKUP(CONCATENATE($B401,"-",$C401),IN_1A!$B$2:$AA$3000,9,FALSE))</f>
        <v>0</v>
      </c>
      <c r="L401" s="1405">
        <f>IF(ISERROR(VLOOKUP(CONCATENATE($B401,"-",$C401),IN_1A!$B$2:$AA$3000,10,FALSE))=TRUE,"",VLOOKUP(CONCATENATE($B401,"-",$C401),IN_1A!$B$2:$AA$3000,10,FALSE))</f>
        <v>0</v>
      </c>
      <c r="M401" s="1404">
        <f>IF(ISERROR(VLOOKUP(CONCATENATE($B401,"-",$C401),IN_1A!$B$2:$AA$3000,11,FALSE))=TRUE,"",VLOOKUP(CONCATENATE($B401,"-",$C401),IN_1A!$B$2:$AA$3000,11,FALSE))</f>
        <v>0</v>
      </c>
      <c r="N401" s="1405">
        <f>IF(ISERROR(VLOOKUP(CONCATENATE($B401,"-",$C401),IN_1A!$B$2:$AA$3000,12,FALSE))=TRUE,"",VLOOKUP(CONCATENATE($B401,"-",$C401),IN_1A!$B$2:$AA$3000,12,FALSE))</f>
        <v>0</v>
      </c>
      <c r="O401" s="1404">
        <f>IF(ISERROR(VLOOKUP(CONCATENATE($B401,"-",$C401),IN_1A!$B$2:$AA$3000,13,FALSE))=TRUE,"",VLOOKUP(CONCATENATE($B401,"-",$C401),IN_1A!$B$2:$AA$3000,13,FALSE))</f>
        <v>0</v>
      </c>
      <c r="P401" s="1405">
        <f>IF(ISERROR(VLOOKUP(CONCATENATE($B401,"-",$C401),IN_1A!$B$2:$AA$3000,14,FALSE))=TRUE,"",VLOOKUP(CONCATENATE($B401,"-",$C401),IN_1A!$B$2:$AA$3000,14,FALSE))</f>
        <v>0</v>
      </c>
      <c r="Q401" s="505">
        <f t="shared" si="49"/>
        <v>0</v>
      </c>
      <c r="R401" s="506">
        <f t="shared" si="49"/>
        <v>0</v>
      </c>
      <c r="S401" s="256" t="str">
        <f t="shared" si="55"/>
        <v/>
      </c>
    </row>
    <row r="402" spans="1:19" s="260" customFormat="1" ht="12" customHeight="1" thickBot="1" x14ac:dyDescent="0.3">
      <c r="A402" s="209" t="s">
        <v>823</v>
      </c>
      <c r="B402" s="218" t="s">
        <v>824</v>
      </c>
      <c r="C402" s="208" t="s">
        <v>851</v>
      </c>
      <c r="D402" s="1343" t="str">
        <f t="shared" si="54"/>
        <v/>
      </c>
      <c r="E402" s="1404">
        <f>IF(ISERROR(VLOOKUP(CONCATENATE($B402,"-",$C402),IN_1A!$B$2:$AA$3000,3,FALSE))=TRUE,"",VLOOKUP(CONCATENATE($B402,"-",$C402),IN_1A!$B$2:$AA$3000,3,FALSE))</f>
        <v>0</v>
      </c>
      <c r="F402" s="1405">
        <f>IF(ISERROR(VLOOKUP(CONCATENATE($B402,"-",$C402),IN_1A!$B$2:$AA$3000,4,FALSE))=TRUE,"",VLOOKUP(CONCATENATE($B402,"-",$C402),IN_1A!$B$2:$AA$3000,4,FALSE))</f>
        <v>0</v>
      </c>
      <c r="G402" s="1404">
        <f>IF(ISERROR(VLOOKUP(CONCATENATE($B402,"-",$C402),IN_1A!$B$2:$AA$3000,5,FALSE))=TRUE,"",VLOOKUP(CONCATENATE($B402,"-",$C402),IN_1A!$B$2:$AA$3000,5,FALSE))</f>
        <v>0</v>
      </c>
      <c r="H402" s="1405">
        <f>IF(ISERROR(VLOOKUP(CONCATENATE($B402,"-",$C402),IN_1A!$B$2:$AA$3000,6,FALSE))=TRUE,"",VLOOKUP(CONCATENATE($B402,"-",$C402),IN_1A!$B$2:$AA$3000,6,FALSE))</f>
        <v>0</v>
      </c>
      <c r="I402" s="1404">
        <f>IF(ISERROR(VLOOKUP(CONCATENATE($B402,"-",$C402),IN_1A!$B$2:$AA$3000,7,FALSE))=TRUE,"",VLOOKUP(CONCATENATE($B402,"-",$C402),IN_1A!$B$2:$AA$3000,7,FALSE))</f>
        <v>0</v>
      </c>
      <c r="J402" s="1405">
        <f>IF(ISERROR(VLOOKUP(CONCATENATE($B402,"-",$C402),IN_1A!$B$2:$AA$3000,8,FALSE))=TRUE,"",VLOOKUP(CONCATENATE($B402,"-",$C402),IN_1A!$B$2:$AA$3000,8,FALSE))</f>
        <v>0</v>
      </c>
      <c r="K402" s="1404">
        <f>IF(ISERROR(VLOOKUP(CONCATENATE($B402,"-",$C402),IN_1A!$B$2:$AA$3000,9,FALSE))=TRUE,"",VLOOKUP(CONCATENATE($B402,"-",$C402),IN_1A!$B$2:$AA$3000,9,FALSE))</f>
        <v>0</v>
      </c>
      <c r="L402" s="1405">
        <f>IF(ISERROR(VLOOKUP(CONCATENATE($B402,"-",$C402),IN_1A!$B$2:$AA$3000,10,FALSE))=TRUE,"",VLOOKUP(CONCATENATE($B402,"-",$C402),IN_1A!$B$2:$AA$3000,10,FALSE))</f>
        <v>0</v>
      </c>
      <c r="M402" s="1404">
        <f>IF(ISERROR(VLOOKUP(CONCATENATE($B402,"-",$C402),IN_1A!$B$2:$AA$3000,11,FALSE))=TRUE,"",VLOOKUP(CONCATENATE($B402,"-",$C402),IN_1A!$B$2:$AA$3000,11,FALSE))</f>
        <v>0</v>
      </c>
      <c r="N402" s="1405">
        <f>IF(ISERROR(VLOOKUP(CONCATENATE($B402,"-",$C402),IN_1A!$B$2:$AA$3000,12,FALSE))=TRUE,"",VLOOKUP(CONCATENATE($B402,"-",$C402),IN_1A!$B$2:$AA$3000,12,FALSE))</f>
        <v>0</v>
      </c>
      <c r="O402" s="1404">
        <f>IF(ISERROR(VLOOKUP(CONCATENATE($B402,"-",$C402),IN_1A!$B$2:$AA$3000,13,FALSE))=TRUE,"",VLOOKUP(CONCATENATE($B402,"-",$C402),IN_1A!$B$2:$AA$3000,13,FALSE))</f>
        <v>0</v>
      </c>
      <c r="P402" s="1405">
        <f>IF(ISERROR(VLOOKUP(CONCATENATE($B402,"-",$C402),IN_1A!$B$2:$AA$3000,14,FALSE))=TRUE,"",VLOOKUP(CONCATENATE($B402,"-",$C402),IN_1A!$B$2:$AA$3000,14,FALSE))</f>
        <v>0</v>
      </c>
      <c r="Q402" s="505">
        <f t="shared" si="49"/>
        <v>0</v>
      </c>
      <c r="R402" s="506">
        <f t="shared" si="49"/>
        <v>0</v>
      </c>
      <c r="S402" s="256" t="str">
        <f t="shared" si="55"/>
        <v/>
      </c>
    </row>
    <row r="403" spans="1:19" s="260" customFormat="1" ht="12" customHeight="1" thickBot="1" x14ac:dyDescent="0.3">
      <c r="A403" s="209" t="s">
        <v>825</v>
      </c>
      <c r="B403" s="207" t="s">
        <v>826</v>
      </c>
      <c r="C403" s="210" t="s">
        <v>851</v>
      </c>
      <c r="D403" s="1343" t="str">
        <f t="shared" si="54"/>
        <v/>
      </c>
      <c r="E403" s="1404">
        <f>IF(ISERROR(VLOOKUP(CONCATENATE($B403,"-",$C403),IN_1A!$B$2:$AA$3000,3,FALSE))=TRUE,"",VLOOKUP(CONCATENATE($B403,"-",$C403),IN_1A!$B$2:$AA$3000,3,FALSE))</f>
        <v>0</v>
      </c>
      <c r="F403" s="1405">
        <f>IF(ISERROR(VLOOKUP(CONCATENATE($B403,"-",$C403),IN_1A!$B$2:$AA$3000,4,FALSE))=TRUE,"",VLOOKUP(CONCATENATE($B403,"-",$C403),IN_1A!$B$2:$AA$3000,4,FALSE))</f>
        <v>0</v>
      </c>
      <c r="G403" s="1404">
        <f>IF(ISERROR(VLOOKUP(CONCATENATE($B403,"-",$C403),IN_1A!$B$2:$AA$3000,5,FALSE))=TRUE,"",VLOOKUP(CONCATENATE($B403,"-",$C403),IN_1A!$B$2:$AA$3000,5,FALSE))</f>
        <v>0</v>
      </c>
      <c r="H403" s="1405">
        <f>IF(ISERROR(VLOOKUP(CONCATENATE($B403,"-",$C403),IN_1A!$B$2:$AA$3000,6,FALSE))=TRUE,"",VLOOKUP(CONCATENATE($B403,"-",$C403),IN_1A!$B$2:$AA$3000,6,FALSE))</f>
        <v>0</v>
      </c>
      <c r="I403" s="1404">
        <f>IF(ISERROR(VLOOKUP(CONCATENATE($B403,"-",$C403),IN_1A!$B$2:$AA$3000,7,FALSE))=TRUE,"",VLOOKUP(CONCATENATE($B403,"-",$C403),IN_1A!$B$2:$AA$3000,7,FALSE))</f>
        <v>0</v>
      </c>
      <c r="J403" s="1405">
        <f>IF(ISERROR(VLOOKUP(CONCATENATE($B403,"-",$C403),IN_1A!$B$2:$AA$3000,8,FALSE))=TRUE,"",VLOOKUP(CONCATENATE($B403,"-",$C403),IN_1A!$B$2:$AA$3000,8,FALSE))</f>
        <v>0</v>
      </c>
      <c r="K403" s="1404">
        <f>IF(ISERROR(VLOOKUP(CONCATENATE($B403,"-",$C403),IN_1A!$B$2:$AA$3000,9,FALSE))=TRUE,"",VLOOKUP(CONCATENATE($B403,"-",$C403),IN_1A!$B$2:$AA$3000,9,FALSE))</f>
        <v>0</v>
      </c>
      <c r="L403" s="1405">
        <f>IF(ISERROR(VLOOKUP(CONCATENATE($B403,"-",$C403),IN_1A!$B$2:$AA$3000,10,FALSE))=TRUE,"",VLOOKUP(CONCATENATE($B403,"-",$C403),IN_1A!$B$2:$AA$3000,10,FALSE))</f>
        <v>0</v>
      </c>
      <c r="M403" s="1404">
        <f>IF(ISERROR(VLOOKUP(CONCATENATE($B403,"-",$C403),IN_1A!$B$2:$AA$3000,11,FALSE))=TRUE,"",VLOOKUP(CONCATENATE($B403,"-",$C403),IN_1A!$B$2:$AA$3000,11,FALSE))</f>
        <v>0</v>
      </c>
      <c r="N403" s="1405">
        <f>IF(ISERROR(VLOOKUP(CONCATENATE($B403,"-",$C403),IN_1A!$B$2:$AA$3000,12,FALSE))=TRUE,"",VLOOKUP(CONCATENATE($B403,"-",$C403),IN_1A!$B$2:$AA$3000,12,FALSE))</f>
        <v>0</v>
      </c>
      <c r="O403" s="1404">
        <f>IF(ISERROR(VLOOKUP(CONCATENATE($B403,"-",$C403),IN_1A!$B$2:$AA$3000,13,FALSE))=TRUE,"",VLOOKUP(CONCATENATE($B403,"-",$C403),IN_1A!$B$2:$AA$3000,13,FALSE))</f>
        <v>0</v>
      </c>
      <c r="P403" s="1405">
        <f>IF(ISERROR(VLOOKUP(CONCATENATE($B403,"-",$C403),IN_1A!$B$2:$AA$3000,14,FALSE))=TRUE,"",VLOOKUP(CONCATENATE($B403,"-",$C403),IN_1A!$B$2:$AA$3000,14,FALSE))</f>
        <v>0</v>
      </c>
      <c r="Q403" s="505">
        <f t="shared" si="49"/>
        <v>0</v>
      </c>
      <c r="R403" s="506">
        <f t="shared" si="49"/>
        <v>0</v>
      </c>
      <c r="S403" s="256" t="str">
        <f t="shared" si="55"/>
        <v/>
      </c>
    </row>
    <row r="404" spans="1:19" s="260" customFormat="1" ht="12" customHeight="1" thickBot="1" x14ac:dyDescent="0.3">
      <c r="A404" s="209" t="s">
        <v>827</v>
      </c>
      <c r="B404" s="221" t="s">
        <v>828</v>
      </c>
      <c r="C404" s="222" t="s">
        <v>851</v>
      </c>
      <c r="D404" s="1343" t="str">
        <f t="shared" si="54"/>
        <v/>
      </c>
      <c r="E404" s="1404">
        <f>IF(ISERROR(VLOOKUP(CONCATENATE($B404,"-",$C404),IN_1A!$B$2:$AA$3000,3,FALSE))=TRUE,"",VLOOKUP(CONCATENATE($B404,"-",$C404),IN_1A!$B$2:$AA$3000,3,FALSE))</f>
        <v>0</v>
      </c>
      <c r="F404" s="1405">
        <f>IF(ISERROR(VLOOKUP(CONCATENATE($B404,"-",$C404),IN_1A!$B$2:$AA$3000,4,FALSE))=TRUE,"",VLOOKUP(CONCATENATE($B404,"-",$C404),IN_1A!$B$2:$AA$3000,4,FALSE))</f>
        <v>0</v>
      </c>
      <c r="G404" s="1404">
        <f>IF(ISERROR(VLOOKUP(CONCATENATE($B404,"-",$C404),IN_1A!$B$2:$AA$3000,5,FALSE))=TRUE,"",VLOOKUP(CONCATENATE($B404,"-",$C404),IN_1A!$B$2:$AA$3000,5,FALSE))</f>
        <v>0</v>
      </c>
      <c r="H404" s="1405">
        <f>IF(ISERROR(VLOOKUP(CONCATENATE($B404,"-",$C404),IN_1A!$B$2:$AA$3000,6,FALSE))=TRUE,"",VLOOKUP(CONCATENATE($B404,"-",$C404),IN_1A!$B$2:$AA$3000,6,FALSE))</f>
        <v>0</v>
      </c>
      <c r="I404" s="1404">
        <f>IF(ISERROR(VLOOKUP(CONCATENATE($B404,"-",$C404),IN_1A!$B$2:$AA$3000,7,FALSE))=TRUE,"",VLOOKUP(CONCATENATE($B404,"-",$C404),IN_1A!$B$2:$AA$3000,7,FALSE))</f>
        <v>0</v>
      </c>
      <c r="J404" s="1405">
        <f>IF(ISERROR(VLOOKUP(CONCATENATE($B404,"-",$C404),IN_1A!$B$2:$AA$3000,8,FALSE))=TRUE,"",VLOOKUP(CONCATENATE($B404,"-",$C404),IN_1A!$B$2:$AA$3000,8,FALSE))</f>
        <v>0</v>
      </c>
      <c r="K404" s="1404">
        <f>IF(ISERROR(VLOOKUP(CONCATENATE($B404,"-",$C404),IN_1A!$B$2:$AA$3000,9,FALSE))=TRUE,"",VLOOKUP(CONCATENATE($B404,"-",$C404),IN_1A!$B$2:$AA$3000,9,FALSE))</f>
        <v>0</v>
      </c>
      <c r="L404" s="1405">
        <f>IF(ISERROR(VLOOKUP(CONCATENATE($B404,"-",$C404),IN_1A!$B$2:$AA$3000,10,FALSE))=TRUE,"",VLOOKUP(CONCATENATE($B404,"-",$C404),IN_1A!$B$2:$AA$3000,10,FALSE))</f>
        <v>0</v>
      </c>
      <c r="M404" s="1404">
        <f>IF(ISERROR(VLOOKUP(CONCATENATE($B404,"-",$C404),IN_1A!$B$2:$AA$3000,11,FALSE))=TRUE,"",VLOOKUP(CONCATENATE($B404,"-",$C404),IN_1A!$B$2:$AA$3000,11,FALSE))</f>
        <v>0</v>
      </c>
      <c r="N404" s="1405">
        <f>IF(ISERROR(VLOOKUP(CONCATENATE($B404,"-",$C404),IN_1A!$B$2:$AA$3000,12,FALSE))=TRUE,"",VLOOKUP(CONCATENATE($B404,"-",$C404),IN_1A!$B$2:$AA$3000,12,FALSE))</f>
        <v>0</v>
      </c>
      <c r="O404" s="1404">
        <f>IF(ISERROR(VLOOKUP(CONCATENATE($B404,"-",$C404),IN_1A!$B$2:$AA$3000,13,FALSE))=TRUE,"",VLOOKUP(CONCATENATE($B404,"-",$C404),IN_1A!$B$2:$AA$3000,13,FALSE))</f>
        <v>0</v>
      </c>
      <c r="P404" s="1405">
        <f>IF(ISERROR(VLOOKUP(CONCATENATE($B404,"-",$C404),IN_1A!$B$2:$AA$3000,14,FALSE))=TRUE,"",VLOOKUP(CONCATENATE($B404,"-",$C404),IN_1A!$B$2:$AA$3000,14,FALSE))</f>
        <v>0</v>
      </c>
      <c r="Q404" s="505">
        <f t="shared" si="49"/>
        <v>0</v>
      </c>
      <c r="R404" s="506">
        <f t="shared" si="49"/>
        <v>0</v>
      </c>
      <c r="S404" s="256" t="str">
        <f t="shared" si="55"/>
        <v/>
      </c>
    </row>
    <row r="405" spans="1:19" s="260" customFormat="1" ht="12" customHeight="1" thickBot="1" x14ac:dyDescent="0.3">
      <c r="A405" s="209" t="s">
        <v>829</v>
      </c>
      <c r="B405" s="221" t="s">
        <v>830</v>
      </c>
      <c r="C405" s="222" t="s">
        <v>851</v>
      </c>
      <c r="D405" s="1343" t="str">
        <f t="shared" si="54"/>
        <v/>
      </c>
      <c r="E405" s="1404">
        <f>IF(ISERROR(VLOOKUP(CONCATENATE($B405,"-",$C405),IN_1A!$B$2:$AA$3000,3,FALSE))=TRUE,"",VLOOKUP(CONCATENATE($B405,"-",$C405),IN_1A!$B$2:$AA$3000,3,FALSE))</f>
        <v>0</v>
      </c>
      <c r="F405" s="1405">
        <f>IF(ISERROR(VLOOKUP(CONCATENATE($B405,"-",$C405),IN_1A!$B$2:$AA$3000,4,FALSE))=TRUE,"",VLOOKUP(CONCATENATE($B405,"-",$C405),IN_1A!$B$2:$AA$3000,4,FALSE))</f>
        <v>0</v>
      </c>
      <c r="G405" s="1404">
        <f>IF(ISERROR(VLOOKUP(CONCATENATE($B405,"-",$C405),IN_1A!$B$2:$AA$3000,5,FALSE))=TRUE,"",VLOOKUP(CONCATENATE($B405,"-",$C405),IN_1A!$B$2:$AA$3000,5,FALSE))</f>
        <v>0</v>
      </c>
      <c r="H405" s="1405">
        <f>IF(ISERROR(VLOOKUP(CONCATENATE($B405,"-",$C405),IN_1A!$B$2:$AA$3000,6,FALSE))=TRUE,"",VLOOKUP(CONCATENATE($B405,"-",$C405),IN_1A!$B$2:$AA$3000,6,FALSE))</f>
        <v>0</v>
      </c>
      <c r="I405" s="1404">
        <f>IF(ISERROR(VLOOKUP(CONCATENATE($B405,"-",$C405),IN_1A!$B$2:$AA$3000,7,FALSE))=TRUE,"",VLOOKUP(CONCATENATE($B405,"-",$C405),IN_1A!$B$2:$AA$3000,7,FALSE))</f>
        <v>0</v>
      </c>
      <c r="J405" s="1405">
        <f>IF(ISERROR(VLOOKUP(CONCATENATE($B405,"-",$C405),IN_1A!$B$2:$AA$3000,8,FALSE))=TRUE,"",VLOOKUP(CONCATENATE($B405,"-",$C405),IN_1A!$B$2:$AA$3000,8,FALSE))</f>
        <v>0</v>
      </c>
      <c r="K405" s="1404">
        <f>IF(ISERROR(VLOOKUP(CONCATENATE($B405,"-",$C405),IN_1A!$B$2:$AA$3000,9,FALSE))=TRUE,"",VLOOKUP(CONCATENATE($B405,"-",$C405),IN_1A!$B$2:$AA$3000,9,FALSE))</f>
        <v>0</v>
      </c>
      <c r="L405" s="1405">
        <f>IF(ISERROR(VLOOKUP(CONCATENATE($B405,"-",$C405),IN_1A!$B$2:$AA$3000,10,FALSE))=TRUE,"",VLOOKUP(CONCATENATE($B405,"-",$C405),IN_1A!$B$2:$AA$3000,10,FALSE))</f>
        <v>0</v>
      </c>
      <c r="M405" s="1404">
        <f>IF(ISERROR(VLOOKUP(CONCATENATE($B405,"-",$C405),IN_1A!$B$2:$AA$3000,11,FALSE))=TRUE,"",VLOOKUP(CONCATENATE($B405,"-",$C405),IN_1A!$B$2:$AA$3000,11,FALSE))</f>
        <v>0</v>
      </c>
      <c r="N405" s="1405">
        <f>IF(ISERROR(VLOOKUP(CONCATENATE($B405,"-",$C405),IN_1A!$B$2:$AA$3000,12,FALSE))=TRUE,"",VLOOKUP(CONCATENATE($B405,"-",$C405),IN_1A!$B$2:$AA$3000,12,FALSE))</f>
        <v>0</v>
      </c>
      <c r="O405" s="1404">
        <f>IF(ISERROR(VLOOKUP(CONCATENATE($B405,"-",$C405),IN_1A!$B$2:$AA$3000,13,FALSE))=TRUE,"",VLOOKUP(CONCATENATE($B405,"-",$C405),IN_1A!$B$2:$AA$3000,13,FALSE))</f>
        <v>0</v>
      </c>
      <c r="P405" s="1405">
        <f>IF(ISERROR(VLOOKUP(CONCATENATE($B405,"-",$C405),IN_1A!$B$2:$AA$3000,14,FALSE))=TRUE,"",VLOOKUP(CONCATENATE($B405,"-",$C405),IN_1A!$B$2:$AA$3000,14,FALSE))</f>
        <v>0</v>
      </c>
      <c r="Q405" s="505">
        <f t="shared" si="49"/>
        <v>0</v>
      </c>
      <c r="R405" s="506">
        <f t="shared" si="49"/>
        <v>0</v>
      </c>
      <c r="S405" s="256" t="str">
        <f t="shared" si="55"/>
        <v/>
      </c>
    </row>
    <row r="406" spans="1:19" s="260" customFormat="1" ht="12" customHeight="1" thickBot="1" x14ac:dyDescent="0.3">
      <c r="A406" s="211" t="s">
        <v>831</v>
      </c>
      <c r="B406" s="212" t="s">
        <v>832</v>
      </c>
      <c r="C406" s="213" t="s">
        <v>851</v>
      </c>
      <c r="D406" s="1343" t="str">
        <f t="shared" si="54"/>
        <v/>
      </c>
      <c r="E406" s="1406">
        <f>IF(ISERROR(VLOOKUP(CONCATENATE($B406,"-",$C406),IN_1A!$B$2:$AA$3000,3,FALSE))=TRUE,"",VLOOKUP(CONCATENATE($B406,"-",$C406),IN_1A!$B$2:$AA$3000,3,FALSE))</f>
        <v>0</v>
      </c>
      <c r="F406" s="1407">
        <f>IF(ISERROR(VLOOKUP(CONCATENATE($B406,"-",$C406),IN_1A!$B$2:$AA$3000,4,FALSE))=TRUE,"",VLOOKUP(CONCATENATE($B406,"-",$C406),IN_1A!$B$2:$AA$3000,4,FALSE))</f>
        <v>0</v>
      </c>
      <c r="G406" s="1406">
        <f>IF(ISERROR(VLOOKUP(CONCATENATE($B406,"-",$C406),IN_1A!$B$2:$AA$3000,5,FALSE))=TRUE,"",VLOOKUP(CONCATENATE($B406,"-",$C406),IN_1A!$B$2:$AA$3000,5,FALSE))</f>
        <v>0</v>
      </c>
      <c r="H406" s="1407">
        <f>IF(ISERROR(VLOOKUP(CONCATENATE($B406,"-",$C406),IN_1A!$B$2:$AA$3000,6,FALSE))=TRUE,"",VLOOKUP(CONCATENATE($B406,"-",$C406),IN_1A!$B$2:$AA$3000,6,FALSE))</f>
        <v>0</v>
      </c>
      <c r="I406" s="1406">
        <f>IF(ISERROR(VLOOKUP(CONCATENATE($B406,"-",$C406),IN_1A!$B$2:$AA$3000,7,FALSE))=TRUE,"",VLOOKUP(CONCATENATE($B406,"-",$C406),IN_1A!$B$2:$AA$3000,7,FALSE))</f>
        <v>0</v>
      </c>
      <c r="J406" s="1407">
        <f>IF(ISERROR(VLOOKUP(CONCATENATE($B406,"-",$C406),IN_1A!$B$2:$AA$3000,8,FALSE))=TRUE,"",VLOOKUP(CONCATENATE($B406,"-",$C406),IN_1A!$B$2:$AA$3000,8,FALSE))</f>
        <v>0</v>
      </c>
      <c r="K406" s="1406">
        <f>IF(ISERROR(VLOOKUP(CONCATENATE($B406,"-",$C406),IN_1A!$B$2:$AA$3000,9,FALSE))=TRUE,"",VLOOKUP(CONCATENATE($B406,"-",$C406),IN_1A!$B$2:$AA$3000,9,FALSE))</f>
        <v>0</v>
      </c>
      <c r="L406" s="1407">
        <f>IF(ISERROR(VLOOKUP(CONCATENATE($B406,"-",$C406),IN_1A!$B$2:$AA$3000,10,FALSE))=TRUE,"",VLOOKUP(CONCATENATE($B406,"-",$C406),IN_1A!$B$2:$AA$3000,10,FALSE))</f>
        <v>0</v>
      </c>
      <c r="M406" s="1406">
        <f>IF(ISERROR(VLOOKUP(CONCATENATE($B406,"-",$C406),IN_1A!$B$2:$AA$3000,11,FALSE))=TRUE,"",VLOOKUP(CONCATENATE($B406,"-",$C406),IN_1A!$B$2:$AA$3000,11,FALSE))</f>
        <v>0</v>
      </c>
      <c r="N406" s="1407">
        <f>IF(ISERROR(VLOOKUP(CONCATENATE($B406,"-",$C406),IN_1A!$B$2:$AA$3000,12,FALSE))=TRUE,"",VLOOKUP(CONCATENATE($B406,"-",$C406),IN_1A!$B$2:$AA$3000,12,FALSE))</f>
        <v>0</v>
      </c>
      <c r="O406" s="1406">
        <f>IF(ISERROR(VLOOKUP(CONCATENATE($B406,"-",$C406),IN_1A!$B$2:$AA$3000,13,FALSE))=TRUE,"",VLOOKUP(CONCATENATE($B406,"-",$C406),IN_1A!$B$2:$AA$3000,13,FALSE))</f>
        <v>0</v>
      </c>
      <c r="P406" s="1407">
        <f>IF(ISERROR(VLOOKUP(CONCATENATE($B406,"-",$C406),IN_1A!$B$2:$AA$3000,14,FALSE))=TRUE,"",VLOOKUP(CONCATENATE($B406,"-",$C406),IN_1A!$B$2:$AA$3000,14,FALSE))</f>
        <v>0</v>
      </c>
      <c r="Q406" s="507">
        <f t="shared" si="49"/>
        <v>0</v>
      </c>
      <c r="R406" s="508">
        <f t="shared" si="49"/>
        <v>0</v>
      </c>
      <c r="S406" s="256" t="str">
        <f t="shared" si="55"/>
        <v/>
      </c>
    </row>
    <row r="407" spans="1:19" s="2505" customFormat="1" ht="12" customHeight="1" thickBot="1" x14ac:dyDescent="0.3">
      <c r="A407" s="2472" t="s">
        <v>763</v>
      </c>
      <c r="B407" s="2488"/>
      <c r="C407" s="2489"/>
      <c r="D407" s="1347"/>
      <c r="E407" s="2227"/>
      <c r="F407" s="509"/>
      <c r="G407" s="509"/>
      <c r="H407" s="509"/>
      <c r="I407" s="509"/>
      <c r="J407" s="509"/>
      <c r="K407" s="509"/>
      <c r="L407" s="509"/>
      <c r="M407" s="509"/>
      <c r="N407" s="509"/>
      <c r="O407" s="509"/>
      <c r="P407" s="509"/>
      <c r="Q407" s="509"/>
      <c r="R407" s="510"/>
      <c r="S407" s="2470" t="str">
        <f t="shared" si="55"/>
        <v/>
      </c>
    </row>
    <row r="408" spans="1:19" s="260" customFormat="1" ht="12" customHeight="1" thickBot="1" x14ac:dyDescent="0.3">
      <c r="A408" s="206" t="s">
        <v>815</v>
      </c>
      <c r="B408" s="214" t="s">
        <v>833</v>
      </c>
      <c r="C408" s="215" t="s">
        <v>851</v>
      </c>
      <c r="D408" s="1343" t="str">
        <f t="shared" ref="D408:D417" si="56">CONCATENATE(D$356)</f>
        <v/>
      </c>
      <c r="E408" s="1402">
        <f>IF(ISERROR(VLOOKUP(CONCATENATE($B408,"-",$C408),IN_1A!$B$2:$AA$3000,3,FALSE))=TRUE,"",VLOOKUP(CONCATENATE($B408,"-",$C408),IN_1A!$B$2:$AA$3000,3,FALSE))</f>
        <v>0</v>
      </c>
      <c r="F408" s="1403">
        <f>IF(ISERROR(VLOOKUP(CONCATENATE($B408,"-",$C408),IN_1A!$B$2:$AA$3000,4,FALSE))=TRUE,"",VLOOKUP(CONCATENATE($B408,"-",$C408),IN_1A!$B$2:$AA$3000,4,FALSE))</f>
        <v>0</v>
      </c>
      <c r="G408" s="1402">
        <f>IF(ISERROR(VLOOKUP(CONCATENATE($B408,"-",$C408),IN_1A!$B$2:$AA$3000,5,FALSE))=TRUE,"",VLOOKUP(CONCATENATE($B408,"-",$C408),IN_1A!$B$2:$AA$3000,5,FALSE))</f>
        <v>0</v>
      </c>
      <c r="H408" s="1403">
        <f>IF(ISERROR(VLOOKUP(CONCATENATE($B408,"-",$C408),IN_1A!$B$2:$AA$3000,6,FALSE))=TRUE,"",VLOOKUP(CONCATENATE($B408,"-",$C408),IN_1A!$B$2:$AA$3000,6,FALSE))</f>
        <v>0</v>
      </c>
      <c r="I408" s="1402">
        <f>IF(ISERROR(VLOOKUP(CONCATENATE($B408,"-",$C408),IN_1A!$B$2:$AA$3000,7,FALSE))=TRUE,"",VLOOKUP(CONCATENATE($B408,"-",$C408),IN_1A!$B$2:$AA$3000,7,FALSE))</f>
        <v>0</v>
      </c>
      <c r="J408" s="1403">
        <f>IF(ISERROR(VLOOKUP(CONCATENATE($B408,"-",$C408),IN_1A!$B$2:$AA$3000,8,FALSE))=TRUE,"",VLOOKUP(CONCATENATE($B408,"-",$C408),IN_1A!$B$2:$AA$3000,8,FALSE))</f>
        <v>0</v>
      </c>
      <c r="K408" s="1402">
        <f>IF(ISERROR(VLOOKUP(CONCATENATE($B408,"-",$C408),IN_1A!$B$2:$AA$3000,9,FALSE))=TRUE,"",VLOOKUP(CONCATENATE($B408,"-",$C408),IN_1A!$B$2:$AA$3000,9,FALSE))</f>
        <v>0</v>
      </c>
      <c r="L408" s="1403">
        <f>IF(ISERROR(VLOOKUP(CONCATENATE($B408,"-",$C408),IN_1A!$B$2:$AA$3000,10,FALSE))=TRUE,"",VLOOKUP(CONCATENATE($B408,"-",$C408),IN_1A!$B$2:$AA$3000,10,FALSE))</f>
        <v>0</v>
      </c>
      <c r="M408" s="1402">
        <f>IF(ISERROR(VLOOKUP(CONCATENATE($B408,"-",$C408),IN_1A!$B$2:$AA$3000,11,FALSE))=TRUE,"",VLOOKUP(CONCATENATE($B408,"-",$C408),IN_1A!$B$2:$AA$3000,11,FALSE))</f>
        <v>0</v>
      </c>
      <c r="N408" s="1403">
        <f>IF(ISERROR(VLOOKUP(CONCATENATE($B408,"-",$C408),IN_1A!$B$2:$AA$3000,12,FALSE))=TRUE,"",VLOOKUP(CONCATENATE($B408,"-",$C408),IN_1A!$B$2:$AA$3000,12,FALSE))</f>
        <v>0</v>
      </c>
      <c r="O408" s="1402">
        <f>IF(ISERROR(VLOOKUP(CONCATENATE($B408,"-",$C408),IN_1A!$B$2:$AA$3000,13,FALSE))=TRUE,"",VLOOKUP(CONCATENATE($B408,"-",$C408),IN_1A!$B$2:$AA$3000,13,FALSE))</f>
        <v>0</v>
      </c>
      <c r="P408" s="1403">
        <f>IF(ISERROR(VLOOKUP(CONCATENATE($B408,"-",$C408),IN_1A!$B$2:$AA$3000,14,FALSE))=TRUE,"",VLOOKUP(CONCATENATE($B408,"-",$C408),IN_1A!$B$2:$AA$3000,14,FALSE))</f>
        <v>0</v>
      </c>
      <c r="Q408" s="503">
        <f t="shared" si="49"/>
        <v>0</v>
      </c>
      <c r="R408" s="504">
        <f t="shared" si="49"/>
        <v>0</v>
      </c>
      <c r="S408" s="256" t="str">
        <f t="shared" si="55"/>
        <v/>
      </c>
    </row>
    <row r="409" spans="1:19" s="257" customFormat="1" ht="10.75" thickBot="1" x14ac:dyDescent="0.3">
      <c r="A409" s="209" t="s">
        <v>817</v>
      </c>
      <c r="B409" s="207" t="s">
        <v>834</v>
      </c>
      <c r="C409" s="210" t="s">
        <v>851</v>
      </c>
      <c r="D409" s="1343" t="str">
        <f t="shared" si="56"/>
        <v/>
      </c>
      <c r="E409" s="1404">
        <f>IF(ISERROR(VLOOKUP(CONCATENATE($B409,"-",$C409),IN_1A!$B$2:$AA$3000,3,FALSE))=TRUE,"",VLOOKUP(CONCATENATE($B409,"-",$C409),IN_1A!$B$2:$AA$3000,3,FALSE))</f>
        <v>0</v>
      </c>
      <c r="F409" s="1405">
        <f>IF(ISERROR(VLOOKUP(CONCATENATE($B409,"-",$C409),IN_1A!$B$2:$AA$3000,4,FALSE))=TRUE,"",VLOOKUP(CONCATENATE($B409,"-",$C409),IN_1A!$B$2:$AA$3000,4,FALSE))</f>
        <v>0</v>
      </c>
      <c r="G409" s="1404">
        <f>IF(ISERROR(VLOOKUP(CONCATENATE($B409,"-",$C409),IN_1A!$B$2:$AA$3000,5,FALSE))=TRUE,"",VLOOKUP(CONCATENATE($B409,"-",$C409),IN_1A!$B$2:$AA$3000,5,FALSE))</f>
        <v>0</v>
      </c>
      <c r="H409" s="1405">
        <f>IF(ISERROR(VLOOKUP(CONCATENATE($B409,"-",$C409),IN_1A!$B$2:$AA$3000,6,FALSE))=TRUE,"",VLOOKUP(CONCATENATE($B409,"-",$C409),IN_1A!$B$2:$AA$3000,6,FALSE))</f>
        <v>0</v>
      </c>
      <c r="I409" s="1404">
        <f>IF(ISERROR(VLOOKUP(CONCATENATE($B409,"-",$C409),IN_1A!$B$2:$AA$3000,7,FALSE))=TRUE,"",VLOOKUP(CONCATENATE($B409,"-",$C409),IN_1A!$B$2:$AA$3000,7,FALSE))</f>
        <v>0</v>
      </c>
      <c r="J409" s="1405">
        <f>IF(ISERROR(VLOOKUP(CONCATENATE($B409,"-",$C409),IN_1A!$B$2:$AA$3000,8,FALSE))=TRUE,"",VLOOKUP(CONCATENATE($B409,"-",$C409),IN_1A!$B$2:$AA$3000,8,FALSE))</f>
        <v>0</v>
      </c>
      <c r="K409" s="1404">
        <f>IF(ISERROR(VLOOKUP(CONCATENATE($B409,"-",$C409),IN_1A!$B$2:$AA$3000,9,FALSE))=TRUE,"",VLOOKUP(CONCATENATE($B409,"-",$C409),IN_1A!$B$2:$AA$3000,9,FALSE))</f>
        <v>0</v>
      </c>
      <c r="L409" s="1405">
        <f>IF(ISERROR(VLOOKUP(CONCATENATE($B409,"-",$C409),IN_1A!$B$2:$AA$3000,10,FALSE))=TRUE,"",VLOOKUP(CONCATENATE($B409,"-",$C409),IN_1A!$B$2:$AA$3000,10,FALSE))</f>
        <v>0</v>
      </c>
      <c r="M409" s="1404">
        <f>IF(ISERROR(VLOOKUP(CONCATENATE($B409,"-",$C409),IN_1A!$B$2:$AA$3000,11,FALSE))=TRUE,"",VLOOKUP(CONCATENATE($B409,"-",$C409),IN_1A!$B$2:$AA$3000,11,FALSE))</f>
        <v>0</v>
      </c>
      <c r="N409" s="1405">
        <f>IF(ISERROR(VLOOKUP(CONCATENATE($B409,"-",$C409),IN_1A!$B$2:$AA$3000,12,FALSE))=TRUE,"",VLOOKUP(CONCATENATE($B409,"-",$C409),IN_1A!$B$2:$AA$3000,12,FALSE))</f>
        <v>0</v>
      </c>
      <c r="O409" s="1404">
        <f>IF(ISERROR(VLOOKUP(CONCATENATE($B409,"-",$C409),IN_1A!$B$2:$AA$3000,13,FALSE))=TRUE,"",VLOOKUP(CONCATENATE($B409,"-",$C409),IN_1A!$B$2:$AA$3000,13,FALSE))</f>
        <v>0</v>
      </c>
      <c r="P409" s="1405">
        <f>IF(ISERROR(VLOOKUP(CONCATENATE($B409,"-",$C409),IN_1A!$B$2:$AA$3000,14,FALSE))=TRUE,"",VLOOKUP(CONCATENATE($B409,"-",$C409),IN_1A!$B$2:$AA$3000,14,FALSE))</f>
        <v>0</v>
      </c>
      <c r="Q409" s="505">
        <f t="shared" si="49"/>
        <v>0</v>
      </c>
      <c r="R409" s="506">
        <f t="shared" si="49"/>
        <v>0</v>
      </c>
      <c r="S409" s="256"/>
    </row>
    <row r="410" spans="1:19" s="260" customFormat="1" ht="12" customHeight="1" thickBot="1" x14ac:dyDescent="0.3">
      <c r="A410" s="209" t="s">
        <v>819</v>
      </c>
      <c r="B410" s="207" t="s">
        <v>835</v>
      </c>
      <c r="C410" s="210" t="s">
        <v>851</v>
      </c>
      <c r="D410" s="1343" t="str">
        <f t="shared" si="56"/>
        <v/>
      </c>
      <c r="E410" s="1404">
        <f>IF(ISERROR(VLOOKUP(CONCATENATE($B410,"-",$C410),IN_1A!$B$2:$AA$3000,3,FALSE))=TRUE,"",VLOOKUP(CONCATENATE($B410,"-",$C410),IN_1A!$B$2:$AA$3000,3,FALSE))</f>
        <v>0</v>
      </c>
      <c r="F410" s="1405">
        <f>IF(ISERROR(VLOOKUP(CONCATENATE($B410,"-",$C410),IN_1A!$B$2:$AA$3000,4,FALSE))=TRUE,"",VLOOKUP(CONCATENATE($B410,"-",$C410),IN_1A!$B$2:$AA$3000,4,FALSE))</f>
        <v>0</v>
      </c>
      <c r="G410" s="1404">
        <f>IF(ISERROR(VLOOKUP(CONCATENATE($B410,"-",$C410),IN_1A!$B$2:$AA$3000,5,FALSE))=TRUE,"",VLOOKUP(CONCATENATE($B410,"-",$C410),IN_1A!$B$2:$AA$3000,5,FALSE))</f>
        <v>0</v>
      </c>
      <c r="H410" s="1405">
        <f>IF(ISERROR(VLOOKUP(CONCATENATE($B410,"-",$C410),IN_1A!$B$2:$AA$3000,6,FALSE))=TRUE,"",VLOOKUP(CONCATENATE($B410,"-",$C410),IN_1A!$B$2:$AA$3000,6,FALSE))</f>
        <v>0</v>
      </c>
      <c r="I410" s="1404">
        <f>IF(ISERROR(VLOOKUP(CONCATENATE($B410,"-",$C410),IN_1A!$B$2:$AA$3000,7,FALSE))=TRUE,"",VLOOKUP(CONCATENATE($B410,"-",$C410),IN_1A!$B$2:$AA$3000,7,FALSE))</f>
        <v>0</v>
      </c>
      <c r="J410" s="1405">
        <f>IF(ISERROR(VLOOKUP(CONCATENATE($B410,"-",$C410),IN_1A!$B$2:$AA$3000,8,FALSE))=TRUE,"",VLOOKUP(CONCATENATE($B410,"-",$C410),IN_1A!$B$2:$AA$3000,8,FALSE))</f>
        <v>0</v>
      </c>
      <c r="K410" s="1404">
        <f>IF(ISERROR(VLOOKUP(CONCATENATE($B410,"-",$C410),IN_1A!$B$2:$AA$3000,9,FALSE))=TRUE,"",VLOOKUP(CONCATENATE($B410,"-",$C410),IN_1A!$B$2:$AA$3000,9,FALSE))</f>
        <v>0</v>
      </c>
      <c r="L410" s="1405">
        <f>IF(ISERROR(VLOOKUP(CONCATENATE($B410,"-",$C410),IN_1A!$B$2:$AA$3000,10,FALSE))=TRUE,"",VLOOKUP(CONCATENATE($B410,"-",$C410),IN_1A!$B$2:$AA$3000,10,FALSE))</f>
        <v>0</v>
      </c>
      <c r="M410" s="1404">
        <f>IF(ISERROR(VLOOKUP(CONCATENATE($B410,"-",$C410),IN_1A!$B$2:$AA$3000,11,FALSE))=TRUE,"",VLOOKUP(CONCATENATE($B410,"-",$C410),IN_1A!$B$2:$AA$3000,11,FALSE))</f>
        <v>0</v>
      </c>
      <c r="N410" s="1405">
        <f>IF(ISERROR(VLOOKUP(CONCATENATE($B410,"-",$C410),IN_1A!$B$2:$AA$3000,12,FALSE))=TRUE,"",VLOOKUP(CONCATENATE($B410,"-",$C410),IN_1A!$B$2:$AA$3000,12,FALSE))</f>
        <v>0</v>
      </c>
      <c r="O410" s="1404">
        <f>IF(ISERROR(VLOOKUP(CONCATENATE($B410,"-",$C410),IN_1A!$B$2:$AA$3000,13,FALSE))=TRUE,"",VLOOKUP(CONCATENATE($B410,"-",$C410),IN_1A!$B$2:$AA$3000,13,FALSE))</f>
        <v>0</v>
      </c>
      <c r="P410" s="1405">
        <f>IF(ISERROR(VLOOKUP(CONCATENATE($B410,"-",$C410),IN_1A!$B$2:$AA$3000,14,FALSE))=TRUE,"",VLOOKUP(CONCATENATE($B410,"-",$C410),IN_1A!$B$2:$AA$3000,14,FALSE))</f>
        <v>0</v>
      </c>
      <c r="Q410" s="505">
        <f t="shared" si="49"/>
        <v>0</v>
      </c>
      <c r="R410" s="506">
        <f t="shared" si="49"/>
        <v>0</v>
      </c>
      <c r="S410" s="256" t="str">
        <f t="shared" ref="S410:S419" si="57">IF(O410&gt;Q410,"ERRORE",IF(P410&gt;R410,"ERRORE",""))</f>
        <v/>
      </c>
    </row>
    <row r="411" spans="1:19" s="260" customFormat="1" ht="12" customHeight="1" thickBot="1" x14ac:dyDescent="0.3">
      <c r="A411" s="209" t="s">
        <v>821</v>
      </c>
      <c r="B411" s="207" t="s">
        <v>836</v>
      </c>
      <c r="C411" s="210" t="s">
        <v>851</v>
      </c>
      <c r="D411" s="1343" t="str">
        <f t="shared" si="56"/>
        <v/>
      </c>
      <c r="E411" s="1404">
        <f>IF(ISERROR(VLOOKUP(CONCATENATE($B411,"-",$C411),IN_1A!$B$2:$AA$3000,3,FALSE))=TRUE,"",VLOOKUP(CONCATENATE($B411,"-",$C411),IN_1A!$B$2:$AA$3000,3,FALSE))</f>
        <v>0</v>
      </c>
      <c r="F411" s="1405">
        <f>IF(ISERROR(VLOOKUP(CONCATENATE($B411,"-",$C411),IN_1A!$B$2:$AA$3000,4,FALSE))=TRUE,"",VLOOKUP(CONCATENATE($B411,"-",$C411),IN_1A!$B$2:$AA$3000,4,FALSE))</f>
        <v>0</v>
      </c>
      <c r="G411" s="1404">
        <f>IF(ISERROR(VLOOKUP(CONCATENATE($B411,"-",$C411),IN_1A!$B$2:$AA$3000,5,FALSE))=TRUE,"",VLOOKUP(CONCATENATE($B411,"-",$C411),IN_1A!$B$2:$AA$3000,5,FALSE))</f>
        <v>0</v>
      </c>
      <c r="H411" s="1405">
        <f>IF(ISERROR(VLOOKUP(CONCATENATE($B411,"-",$C411),IN_1A!$B$2:$AA$3000,6,FALSE))=TRUE,"",VLOOKUP(CONCATENATE($B411,"-",$C411),IN_1A!$B$2:$AA$3000,6,FALSE))</f>
        <v>0</v>
      </c>
      <c r="I411" s="1404">
        <f>IF(ISERROR(VLOOKUP(CONCATENATE($B411,"-",$C411),IN_1A!$B$2:$AA$3000,7,FALSE))=TRUE,"",VLOOKUP(CONCATENATE($B411,"-",$C411),IN_1A!$B$2:$AA$3000,7,FALSE))</f>
        <v>0</v>
      </c>
      <c r="J411" s="1405">
        <f>IF(ISERROR(VLOOKUP(CONCATENATE($B411,"-",$C411),IN_1A!$B$2:$AA$3000,8,FALSE))=TRUE,"",VLOOKUP(CONCATENATE($B411,"-",$C411),IN_1A!$B$2:$AA$3000,8,FALSE))</f>
        <v>0</v>
      </c>
      <c r="K411" s="1404">
        <f>IF(ISERROR(VLOOKUP(CONCATENATE($B411,"-",$C411),IN_1A!$B$2:$AA$3000,9,FALSE))=TRUE,"",VLOOKUP(CONCATENATE($B411,"-",$C411),IN_1A!$B$2:$AA$3000,9,FALSE))</f>
        <v>0</v>
      </c>
      <c r="L411" s="1405">
        <f>IF(ISERROR(VLOOKUP(CONCATENATE($B411,"-",$C411),IN_1A!$B$2:$AA$3000,10,FALSE))=TRUE,"",VLOOKUP(CONCATENATE($B411,"-",$C411),IN_1A!$B$2:$AA$3000,10,FALSE))</f>
        <v>0</v>
      </c>
      <c r="M411" s="1404">
        <f>IF(ISERROR(VLOOKUP(CONCATENATE($B411,"-",$C411),IN_1A!$B$2:$AA$3000,11,FALSE))=TRUE,"",VLOOKUP(CONCATENATE($B411,"-",$C411),IN_1A!$B$2:$AA$3000,11,FALSE))</f>
        <v>0</v>
      </c>
      <c r="N411" s="1405">
        <f>IF(ISERROR(VLOOKUP(CONCATENATE($B411,"-",$C411),IN_1A!$B$2:$AA$3000,12,FALSE))=TRUE,"",VLOOKUP(CONCATENATE($B411,"-",$C411),IN_1A!$B$2:$AA$3000,12,FALSE))</f>
        <v>0</v>
      </c>
      <c r="O411" s="1404">
        <f>IF(ISERROR(VLOOKUP(CONCATENATE($B411,"-",$C411),IN_1A!$B$2:$AA$3000,13,FALSE))=TRUE,"",VLOOKUP(CONCATENATE($B411,"-",$C411),IN_1A!$B$2:$AA$3000,13,FALSE))</f>
        <v>0</v>
      </c>
      <c r="P411" s="1405">
        <f>IF(ISERROR(VLOOKUP(CONCATENATE($B411,"-",$C411),IN_1A!$B$2:$AA$3000,14,FALSE))=TRUE,"",VLOOKUP(CONCATENATE($B411,"-",$C411),IN_1A!$B$2:$AA$3000,14,FALSE))</f>
        <v>0</v>
      </c>
      <c r="Q411" s="505">
        <f t="shared" si="49"/>
        <v>0</v>
      </c>
      <c r="R411" s="506">
        <f t="shared" si="49"/>
        <v>0</v>
      </c>
      <c r="S411" s="256" t="str">
        <f t="shared" si="57"/>
        <v/>
      </c>
    </row>
    <row r="412" spans="1:19" s="260" customFormat="1" ht="12" customHeight="1" thickBot="1" x14ac:dyDescent="0.3">
      <c r="A412" s="209" t="s">
        <v>823</v>
      </c>
      <c r="B412" s="218" t="s">
        <v>837</v>
      </c>
      <c r="C412" s="208" t="s">
        <v>851</v>
      </c>
      <c r="D412" s="1343" t="str">
        <f t="shared" si="56"/>
        <v/>
      </c>
      <c r="E412" s="1404">
        <f>IF(ISERROR(VLOOKUP(CONCATENATE($B412,"-",$C412),IN_1A!$B$2:$AA$3000,3,FALSE))=TRUE,"",VLOOKUP(CONCATENATE($B412,"-",$C412),IN_1A!$B$2:$AA$3000,3,FALSE))</f>
        <v>0</v>
      </c>
      <c r="F412" s="1405">
        <f>IF(ISERROR(VLOOKUP(CONCATENATE($B412,"-",$C412),IN_1A!$B$2:$AA$3000,4,FALSE))=TRUE,"",VLOOKUP(CONCATENATE($B412,"-",$C412),IN_1A!$B$2:$AA$3000,4,FALSE))</f>
        <v>0</v>
      </c>
      <c r="G412" s="1404">
        <f>IF(ISERROR(VLOOKUP(CONCATENATE($B412,"-",$C412),IN_1A!$B$2:$AA$3000,5,FALSE))=TRUE,"",VLOOKUP(CONCATENATE($B412,"-",$C412),IN_1A!$B$2:$AA$3000,5,FALSE))</f>
        <v>0</v>
      </c>
      <c r="H412" s="1405">
        <f>IF(ISERROR(VLOOKUP(CONCATENATE($B412,"-",$C412),IN_1A!$B$2:$AA$3000,6,FALSE))=TRUE,"",VLOOKUP(CONCATENATE($B412,"-",$C412),IN_1A!$B$2:$AA$3000,6,FALSE))</f>
        <v>0</v>
      </c>
      <c r="I412" s="1404">
        <f>IF(ISERROR(VLOOKUP(CONCATENATE($B412,"-",$C412),IN_1A!$B$2:$AA$3000,7,FALSE))=TRUE,"",VLOOKUP(CONCATENATE($B412,"-",$C412),IN_1A!$B$2:$AA$3000,7,FALSE))</f>
        <v>0</v>
      </c>
      <c r="J412" s="1405">
        <f>IF(ISERROR(VLOOKUP(CONCATENATE($B412,"-",$C412),IN_1A!$B$2:$AA$3000,8,FALSE))=TRUE,"",VLOOKUP(CONCATENATE($B412,"-",$C412),IN_1A!$B$2:$AA$3000,8,FALSE))</f>
        <v>0</v>
      </c>
      <c r="K412" s="1404">
        <f>IF(ISERROR(VLOOKUP(CONCATENATE($B412,"-",$C412),IN_1A!$B$2:$AA$3000,9,FALSE))=TRUE,"",VLOOKUP(CONCATENATE($B412,"-",$C412),IN_1A!$B$2:$AA$3000,9,FALSE))</f>
        <v>0</v>
      </c>
      <c r="L412" s="1405">
        <f>IF(ISERROR(VLOOKUP(CONCATENATE($B412,"-",$C412),IN_1A!$B$2:$AA$3000,10,FALSE))=TRUE,"",VLOOKUP(CONCATENATE($B412,"-",$C412),IN_1A!$B$2:$AA$3000,10,FALSE))</f>
        <v>0</v>
      </c>
      <c r="M412" s="1404">
        <f>IF(ISERROR(VLOOKUP(CONCATENATE($B412,"-",$C412),IN_1A!$B$2:$AA$3000,11,FALSE))=TRUE,"",VLOOKUP(CONCATENATE($B412,"-",$C412),IN_1A!$B$2:$AA$3000,11,FALSE))</f>
        <v>0</v>
      </c>
      <c r="N412" s="1405">
        <f>IF(ISERROR(VLOOKUP(CONCATENATE($B412,"-",$C412),IN_1A!$B$2:$AA$3000,12,FALSE))=TRUE,"",VLOOKUP(CONCATENATE($B412,"-",$C412),IN_1A!$B$2:$AA$3000,12,FALSE))</f>
        <v>0</v>
      </c>
      <c r="O412" s="1404">
        <f>IF(ISERROR(VLOOKUP(CONCATENATE($B412,"-",$C412),IN_1A!$B$2:$AA$3000,13,FALSE))=TRUE,"",VLOOKUP(CONCATENATE($B412,"-",$C412),IN_1A!$B$2:$AA$3000,13,FALSE))</f>
        <v>0</v>
      </c>
      <c r="P412" s="1405">
        <f>IF(ISERROR(VLOOKUP(CONCATENATE($B412,"-",$C412),IN_1A!$B$2:$AA$3000,14,FALSE))=TRUE,"",VLOOKUP(CONCATENATE($B412,"-",$C412),IN_1A!$B$2:$AA$3000,14,FALSE))</f>
        <v>0</v>
      </c>
      <c r="Q412" s="505">
        <f t="shared" si="49"/>
        <v>0</v>
      </c>
      <c r="R412" s="506">
        <f t="shared" si="49"/>
        <v>0</v>
      </c>
      <c r="S412" s="256" t="str">
        <f t="shared" si="57"/>
        <v/>
      </c>
    </row>
    <row r="413" spans="1:19" s="260" customFormat="1" ht="12" customHeight="1" thickBot="1" x14ac:dyDescent="0.3">
      <c r="A413" s="209" t="s">
        <v>825</v>
      </c>
      <c r="B413" s="207" t="s">
        <v>838</v>
      </c>
      <c r="C413" s="210" t="s">
        <v>851</v>
      </c>
      <c r="D413" s="1343" t="str">
        <f t="shared" si="56"/>
        <v/>
      </c>
      <c r="E413" s="1404">
        <f>IF(ISERROR(VLOOKUP(CONCATENATE($B413,"-",$C413),IN_1A!$B$2:$AA$3000,3,FALSE))=TRUE,"",VLOOKUP(CONCATENATE($B413,"-",$C413),IN_1A!$B$2:$AA$3000,3,FALSE))</f>
        <v>0</v>
      </c>
      <c r="F413" s="1405">
        <f>IF(ISERROR(VLOOKUP(CONCATENATE($B413,"-",$C413),IN_1A!$B$2:$AA$3000,4,FALSE))=TRUE,"",VLOOKUP(CONCATENATE($B413,"-",$C413),IN_1A!$B$2:$AA$3000,4,FALSE))</f>
        <v>0</v>
      </c>
      <c r="G413" s="1404">
        <f>IF(ISERROR(VLOOKUP(CONCATENATE($B413,"-",$C413),IN_1A!$B$2:$AA$3000,5,FALSE))=TRUE,"",VLOOKUP(CONCATENATE($B413,"-",$C413),IN_1A!$B$2:$AA$3000,5,FALSE))</f>
        <v>0</v>
      </c>
      <c r="H413" s="1405">
        <f>IF(ISERROR(VLOOKUP(CONCATENATE($B413,"-",$C413),IN_1A!$B$2:$AA$3000,6,FALSE))=TRUE,"",VLOOKUP(CONCATENATE($B413,"-",$C413),IN_1A!$B$2:$AA$3000,6,FALSE))</f>
        <v>0</v>
      </c>
      <c r="I413" s="1404">
        <f>IF(ISERROR(VLOOKUP(CONCATENATE($B413,"-",$C413),IN_1A!$B$2:$AA$3000,7,FALSE))=TRUE,"",VLOOKUP(CONCATENATE($B413,"-",$C413),IN_1A!$B$2:$AA$3000,7,FALSE))</f>
        <v>0</v>
      </c>
      <c r="J413" s="1405">
        <f>IF(ISERROR(VLOOKUP(CONCATENATE($B413,"-",$C413),IN_1A!$B$2:$AA$3000,8,FALSE))=TRUE,"",VLOOKUP(CONCATENATE($B413,"-",$C413),IN_1A!$B$2:$AA$3000,8,FALSE))</f>
        <v>0</v>
      </c>
      <c r="K413" s="1404">
        <f>IF(ISERROR(VLOOKUP(CONCATENATE($B413,"-",$C413),IN_1A!$B$2:$AA$3000,9,FALSE))=TRUE,"",VLOOKUP(CONCATENATE($B413,"-",$C413),IN_1A!$B$2:$AA$3000,9,FALSE))</f>
        <v>0</v>
      </c>
      <c r="L413" s="1405">
        <f>IF(ISERROR(VLOOKUP(CONCATENATE($B413,"-",$C413),IN_1A!$B$2:$AA$3000,10,FALSE))=TRUE,"",VLOOKUP(CONCATENATE($B413,"-",$C413),IN_1A!$B$2:$AA$3000,10,FALSE))</f>
        <v>0</v>
      </c>
      <c r="M413" s="1404">
        <f>IF(ISERROR(VLOOKUP(CONCATENATE($B413,"-",$C413),IN_1A!$B$2:$AA$3000,11,FALSE))=TRUE,"",VLOOKUP(CONCATENATE($B413,"-",$C413),IN_1A!$B$2:$AA$3000,11,FALSE))</f>
        <v>0</v>
      </c>
      <c r="N413" s="1405">
        <f>IF(ISERROR(VLOOKUP(CONCATENATE($B413,"-",$C413),IN_1A!$B$2:$AA$3000,12,FALSE))=TRUE,"",VLOOKUP(CONCATENATE($B413,"-",$C413),IN_1A!$B$2:$AA$3000,12,FALSE))</f>
        <v>0</v>
      </c>
      <c r="O413" s="1404">
        <f>IF(ISERROR(VLOOKUP(CONCATENATE($B413,"-",$C413),IN_1A!$B$2:$AA$3000,13,FALSE))=TRUE,"",VLOOKUP(CONCATENATE($B413,"-",$C413),IN_1A!$B$2:$AA$3000,13,FALSE))</f>
        <v>0</v>
      </c>
      <c r="P413" s="1405">
        <f>IF(ISERROR(VLOOKUP(CONCATENATE($B413,"-",$C413),IN_1A!$B$2:$AA$3000,14,FALSE))=TRUE,"",VLOOKUP(CONCATENATE($B413,"-",$C413),IN_1A!$B$2:$AA$3000,14,FALSE))</f>
        <v>0</v>
      </c>
      <c r="Q413" s="505">
        <f t="shared" si="49"/>
        <v>0</v>
      </c>
      <c r="R413" s="506">
        <f t="shared" si="49"/>
        <v>0</v>
      </c>
      <c r="S413" s="256" t="str">
        <f t="shared" si="57"/>
        <v/>
      </c>
    </row>
    <row r="414" spans="1:19" s="260" customFormat="1" ht="12" customHeight="1" thickBot="1" x14ac:dyDescent="0.3">
      <c r="A414" s="209" t="s">
        <v>827</v>
      </c>
      <c r="B414" s="221" t="s">
        <v>839</v>
      </c>
      <c r="C414" s="222" t="s">
        <v>851</v>
      </c>
      <c r="D414" s="1343" t="str">
        <f t="shared" si="56"/>
        <v/>
      </c>
      <c r="E414" s="1404">
        <f>IF(ISERROR(VLOOKUP(CONCATENATE($B414,"-",$C414),IN_1A!$B$2:$AA$3000,3,FALSE))=TRUE,"",VLOOKUP(CONCATENATE($B414,"-",$C414),IN_1A!$B$2:$AA$3000,3,FALSE))</f>
        <v>0</v>
      </c>
      <c r="F414" s="1405">
        <f>IF(ISERROR(VLOOKUP(CONCATENATE($B414,"-",$C414),IN_1A!$B$2:$AA$3000,4,FALSE))=TRUE,"",VLOOKUP(CONCATENATE($B414,"-",$C414),IN_1A!$B$2:$AA$3000,4,FALSE))</f>
        <v>0</v>
      </c>
      <c r="G414" s="1404">
        <f>IF(ISERROR(VLOOKUP(CONCATENATE($B414,"-",$C414),IN_1A!$B$2:$AA$3000,5,FALSE))=TRUE,"",VLOOKUP(CONCATENATE($B414,"-",$C414),IN_1A!$B$2:$AA$3000,5,FALSE))</f>
        <v>0</v>
      </c>
      <c r="H414" s="1405">
        <f>IF(ISERROR(VLOOKUP(CONCATENATE($B414,"-",$C414),IN_1A!$B$2:$AA$3000,6,FALSE))=TRUE,"",VLOOKUP(CONCATENATE($B414,"-",$C414),IN_1A!$B$2:$AA$3000,6,FALSE))</f>
        <v>0</v>
      </c>
      <c r="I414" s="1404">
        <f>IF(ISERROR(VLOOKUP(CONCATENATE($B414,"-",$C414),IN_1A!$B$2:$AA$3000,7,FALSE))=TRUE,"",VLOOKUP(CONCATENATE($B414,"-",$C414),IN_1A!$B$2:$AA$3000,7,FALSE))</f>
        <v>0</v>
      </c>
      <c r="J414" s="1405">
        <f>IF(ISERROR(VLOOKUP(CONCATENATE($B414,"-",$C414),IN_1A!$B$2:$AA$3000,8,FALSE))=TRUE,"",VLOOKUP(CONCATENATE($B414,"-",$C414),IN_1A!$B$2:$AA$3000,8,FALSE))</f>
        <v>0</v>
      </c>
      <c r="K414" s="1404">
        <f>IF(ISERROR(VLOOKUP(CONCATENATE($B414,"-",$C414),IN_1A!$B$2:$AA$3000,9,FALSE))=TRUE,"",VLOOKUP(CONCATENATE($B414,"-",$C414),IN_1A!$B$2:$AA$3000,9,FALSE))</f>
        <v>0</v>
      </c>
      <c r="L414" s="1405">
        <f>IF(ISERROR(VLOOKUP(CONCATENATE($B414,"-",$C414),IN_1A!$B$2:$AA$3000,10,FALSE))=TRUE,"",VLOOKUP(CONCATENATE($B414,"-",$C414),IN_1A!$B$2:$AA$3000,10,FALSE))</f>
        <v>0</v>
      </c>
      <c r="M414" s="1404">
        <f>IF(ISERROR(VLOOKUP(CONCATENATE($B414,"-",$C414),IN_1A!$B$2:$AA$3000,11,FALSE))=TRUE,"",VLOOKUP(CONCATENATE($B414,"-",$C414),IN_1A!$B$2:$AA$3000,11,FALSE))</f>
        <v>0</v>
      </c>
      <c r="N414" s="1405">
        <f>IF(ISERROR(VLOOKUP(CONCATENATE($B414,"-",$C414),IN_1A!$B$2:$AA$3000,12,FALSE))=TRUE,"",VLOOKUP(CONCATENATE($B414,"-",$C414),IN_1A!$B$2:$AA$3000,12,FALSE))</f>
        <v>0</v>
      </c>
      <c r="O414" s="1404">
        <f>IF(ISERROR(VLOOKUP(CONCATENATE($B414,"-",$C414),IN_1A!$B$2:$AA$3000,13,FALSE))=TRUE,"",VLOOKUP(CONCATENATE($B414,"-",$C414),IN_1A!$B$2:$AA$3000,13,FALSE))</f>
        <v>0</v>
      </c>
      <c r="P414" s="1405">
        <f>IF(ISERROR(VLOOKUP(CONCATENATE($B414,"-",$C414),IN_1A!$B$2:$AA$3000,14,FALSE))=TRUE,"",VLOOKUP(CONCATENATE($B414,"-",$C414),IN_1A!$B$2:$AA$3000,14,FALSE))</f>
        <v>0</v>
      </c>
      <c r="Q414" s="505">
        <f t="shared" si="49"/>
        <v>0</v>
      </c>
      <c r="R414" s="506">
        <f t="shared" si="49"/>
        <v>0</v>
      </c>
      <c r="S414" s="256" t="str">
        <f t="shared" si="57"/>
        <v/>
      </c>
    </row>
    <row r="415" spans="1:19" s="260" customFormat="1" ht="12" customHeight="1" thickBot="1" x14ac:dyDescent="0.3">
      <c r="A415" s="209" t="s">
        <v>829</v>
      </c>
      <c r="B415" s="221" t="s">
        <v>840</v>
      </c>
      <c r="C415" s="222" t="s">
        <v>851</v>
      </c>
      <c r="D415" s="1343" t="str">
        <f t="shared" si="56"/>
        <v/>
      </c>
      <c r="E415" s="1404">
        <f>IF(ISERROR(VLOOKUP(CONCATENATE($B415,"-",$C415),IN_1A!$B$2:$AA$3000,3,FALSE))=TRUE,"",VLOOKUP(CONCATENATE($B415,"-",$C415),IN_1A!$B$2:$AA$3000,3,FALSE))</f>
        <v>0</v>
      </c>
      <c r="F415" s="1405">
        <f>IF(ISERROR(VLOOKUP(CONCATENATE($B415,"-",$C415),IN_1A!$B$2:$AA$3000,4,FALSE))=TRUE,"",VLOOKUP(CONCATENATE($B415,"-",$C415),IN_1A!$B$2:$AA$3000,4,FALSE))</f>
        <v>0</v>
      </c>
      <c r="G415" s="1404">
        <f>IF(ISERROR(VLOOKUP(CONCATENATE($B415,"-",$C415),IN_1A!$B$2:$AA$3000,5,FALSE))=TRUE,"",VLOOKUP(CONCATENATE($B415,"-",$C415),IN_1A!$B$2:$AA$3000,5,FALSE))</f>
        <v>0</v>
      </c>
      <c r="H415" s="1405">
        <f>IF(ISERROR(VLOOKUP(CONCATENATE($B415,"-",$C415),IN_1A!$B$2:$AA$3000,6,FALSE))=TRUE,"",VLOOKUP(CONCATENATE($B415,"-",$C415),IN_1A!$B$2:$AA$3000,6,FALSE))</f>
        <v>0</v>
      </c>
      <c r="I415" s="1404">
        <f>IF(ISERROR(VLOOKUP(CONCATENATE($B415,"-",$C415),IN_1A!$B$2:$AA$3000,7,FALSE))=TRUE,"",VLOOKUP(CONCATENATE($B415,"-",$C415),IN_1A!$B$2:$AA$3000,7,FALSE))</f>
        <v>0</v>
      </c>
      <c r="J415" s="1405">
        <f>IF(ISERROR(VLOOKUP(CONCATENATE($B415,"-",$C415),IN_1A!$B$2:$AA$3000,8,FALSE))=TRUE,"",VLOOKUP(CONCATENATE($B415,"-",$C415),IN_1A!$B$2:$AA$3000,8,FALSE))</f>
        <v>0</v>
      </c>
      <c r="K415" s="1404">
        <f>IF(ISERROR(VLOOKUP(CONCATENATE($B415,"-",$C415),IN_1A!$B$2:$AA$3000,9,FALSE))=TRUE,"",VLOOKUP(CONCATENATE($B415,"-",$C415),IN_1A!$B$2:$AA$3000,9,FALSE))</f>
        <v>0</v>
      </c>
      <c r="L415" s="1405">
        <f>IF(ISERROR(VLOOKUP(CONCATENATE($B415,"-",$C415),IN_1A!$B$2:$AA$3000,10,FALSE))=TRUE,"",VLOOKUP(CONCATENATE($B415,"-",$C415),IN_1A!$B$2:$AA$3000,10,FALSE))</f>
        <v>0</v>
      </c>
      <c r="M415" s="1404">
        <f>IF(ISERROR(VLOOKUP(CONCATENATE($B415,"-",$C415),IN_1A!$B$2:$AA$3000,11,FALSE))=TRUE,"",VLOOKUP(CONCATENATE($B415,"-",$C415),IN_1A!$B$2:$AA$3000,11,FALSE))</f>
        <v>0</v>
      </c>
      <c r="N415" s="1405">
        <f>IF(ISERROR(VLOOKUP(CONCATENATE($B415,"-",$C415),IN_1A!$B$2:$AA$3000,12,FALSE))=TRUE,"",VLOOKUP(CONCATENATE($B415,"-",$C415),IN_1A!$B$2:$AA$3000,12,FALSE))</f>
        <v>0</v>
      </c>
      <c r="O415" s="1404">
        <f>IF(ISERROR(VLOOKUP(CONCATENATE($B415,"-",$C415),IN_1A!$B$2:$AA$3000,13,FALSE))=TRUE,"",VLOOKUP(CONCATENATE($B415,"-",$C415),IN_1A!$B$2:$AA$3000,13,FALSE))</f>
        <v>0</v>
      </c>
      <c r="P415" s="1405">
        <f>IF(ISERROR(VLOOKUP(CONCATENATE($B415,"-",$C415),IN_1A!$B$2:$AA$3000,14,FALSE))=TRUE,"",VLOOKUP(CONCATENATE($B415,"-",$C415),IN_1A!$B$2:$AA$3000,14,FALSE))</f>
        <v>0</v>
      </c>
      <c r="Q415" s="505">
        <f t="shared" si="49"/>
        <v>0</v>
      </c>
      <c r="R415" s="506">
        <f t="shared" si="49"/>
        <v>0</v>
      </c>
      <c r="S415" s="256" t="str">
        <f t="shared" si="57"/>
        <v/>
      </c>
    </row>
    <row r="416" spans="1:19" s="260" customFormat="1" ht="12" customHeight="1" thickBot="1" x14ac:dyDescent="0.3">
      <c r="A416" s="223" t="s">
        <v>831</v>
      </c>
      <c r="B416" s="224" t="s">
        <v>841</v>
      </c>
      <c r="C416" s="225" t="s">
        <v>851</v>
      </c>
      <c r="D416" s="1343" t="str">
        <f t="shared" si="56"/>
        <v/>
      </c>
      <c r="E416" s="1404">
        <f>IF(ISERROR(VLOOKUP(CONCATENATE($B416,"-",$C416),IN_1A!$B$2:$AA$3000,3,FALSE))=TRUE,"",VLOOKUP(CONCATENATE($B416,"-",$C416),IN_1A!$B$2:$AA$3000,3,FALSE))</f>
        <v>0</v>
      </c>
      <c r="F416" s="1405">
        <f>IF(ISERROR(VLOOKUP(CONCATENATE($B416,"-",$C416),IN_1A!$B$2:$AA$3000,4,FALSE))=TRUE,"",VLOOKUP(CONCATENATE($B416,"-",$C416),IN_1A!$B$2:$AA$3000,4,FALSE))</f>
        <v>0</v>
      </c>
      <c r="G416" s="1404">
        <f>IF(ISERROR(VLOOKUP(CONCATENATE($B416,"-",$C416),IN_1A!$B$2:$AA$3000,5,FALSE))=TRUE,"",VLOOKUP(CONCATENATE($B416,"-",$C416),IN_1A!$B$2:$AA$3000,5,FALSE))</f>
        <v>0</v>
      </c>
      <c r="H416" s="1405">
        <f>IF(ISERROR(VLOOKUP(CONCATENATE($B416,"-",$C416),IN_1A!$B$2:$AA$3000,6,FALSE))=TRUE,"",VLOOKUP(CONCATENATE($B416,"-",$C416),IN_1A!$B$2:$AA$3000,6,FALSE))</f>
        <v>0</v>
      </c>
      <c r="I416" s="1404">
        <f>IF(ISERROR(VLOOKUP(CONCATENATE($B416,"-",$C416),IN_1A!$B$2:$AA$3000,7,FALSE))=TRUE,"",VLOOKUP(CONCATENATE($B416,"-",$C416),IN_1A!$B$2:$AA$3000,7,FALSE))</f>
        <v>0</v>
      </c>
      <c r="J416" s="1405">
        <f>IF(ISERROR(VLOOKUP(CONCATENATE($B416,"-",$C416),IN_1A!$B$2:$AA$3000,8,FALSE))=TRUE,"",VLOOKUP(CONCATENATE($B416,"-",$C416),IN_1A!$B$2:$AA$3000,8,FALSE))</f>
        <v>0</v>
      </c>
      <c r="K416" s="1404">
        <f>IF(ISERROR(VLOOKUP(CONCATENATE($B416,"-",$C416),IN_1A!$B$2:$AA$3000,9,FALSE))=TRUE,"",VLOOKUP(CONCATENATE($B416,"-",$C416),IN_1A!$B$2:$AA$3000,9,FALSE))</f>
        <v>0</v>
      </c>
      <c r="L416" s="1405">
        <f>IF(ISERROR(VLOOKUP(CONCATENATE($B416,"-",$C416),IN_1A!$B$2:$AA$3000,10,FALSE))=TRUE,"",VLOOKUP(CONCATENATE($B416,"-",$C416),IN_1A!$B$2:$AA$3000,10,FALSE))</f>
        <v>0</v>
      </c>
      <c r="M416" s="1404">
        <f>IF(ISERROR(VLOOKUP(CONCATENATE($B416,"-",$C416),IN_1A!$B$2:$AA$3000,11,FALSE))=TRUE,"",VLOOKUP(CONCATENATE($B416,"-",$C416),IN_1A!$B$2:$AA$3000,11,FALSE))</f>
        <v>0</v>
      </c>
      <c r="N416" s="1405">
        <f>IF(ISERROR(VLOOKUP(CONCATENATE($B416,"-",$C416),IN_1A!$B$2:$AA$3000,12,FALSE))=TRUE,"",VLOOKUP(CONCATENATE($B416,"-",$C416),IN_1A!$B$2:$AA$3000,12,FALSE))</f>
        <v>0</v>
      </c>
      <c r="O416" s="1404">
        <f>IF(ISERROR(VLOOKUP(CONCATENATE($B416,"-",$C416),IN_1A!$B$2:$AA$3000,13,FALSE))=TRUE,"",VLOOKUP(CONCATENATE($B416,"-",$C416),IN_1A!$B$2:$AA$3000,13,FALSE))</f>
        <v>0</v>
      </c>
      <c r="P416" s="1405">
        <f>IF(ISERROR(VLOOKUP(CONCATENATE($B416,"-",$C416),IN_1A!$B$2:$AA$3000,14,FALSE))=TRUE,"",VLOOKUP(CONCATENATE($B416,"-",$C416),IN_1A!$B$2:$AA$3000,14,FALSE))</f>
        <v>0</v>
      </c>
      <c r="Q416" s="505">
        <f t="shared" si="49"/>
        <v>0</v>
      </c>
      <c r="R416" s="506">
        <f t="shared" si="49"/>
        <v>0</v>
      </c>
      <c r="S416" s="256" t="str">
        <f t="shared" si="57"/>
        <v/>
      </c>
    </row>
    <row r="417" spans="1:19" s="260" customFormat="1" ht="12" customHeight="1" thickBot="1" x14ac:dyDescent="0.3">
      <c r="A417" s="226" t="s">
        <v>842</v>
      </c>
      <c r="B417" s="227" t="s">
        <v>843</v>
      </c>
      <c r="C417" s="216" t="s">
        <v>851</v>
      </c>
      <c r="D417" s="1343" t="str">
        <f t="shared" si="56"/>
        <v/>
      </c>
      <c r="E417" s="1406">
        <f>IF(ISERROR(VLOOKUP(CONCATENATE($B417,"-",$C417),IN_1A!$B$2:$AA$3000,3,FALSE))=TRUE,"",VLOOKUP(CONCATENATE($B417,"-",$C417),IN_1A!$B$2:$AA$3000,3,FALSE))</f>
        <v>0</v>
      </c>
      <c r="F417" s="1407">
        <f>IF(ISERROR(VLOOKUP(CONCATENATE($B417,"-",$C417),IN_1A!$B$2:$AA$3000,4,FALSE))=TRUE,"",VLOOKUP(CONCATENATE($B417,"-",$C417),IN_1A!$B$2:$AA$3000,4,FALSE))</f>
        <v>0</v>
      </c>
      <c r="G417" s="1406">
        <f>IF(ISERROR(VLOOKUP(CONCATENATE($B417,"-",$C417),IN_1A!$B$2:$AA$3000,5,FALSE))=TRUE,"",VLOOKUP(CONCATENATE($B417,"-",$C417),IN_1A!$B$2:$AA$3000,5,FALSE))</f>
        <v>0</v>
      </c>
      <c r="H417" s="1407">
        <f>IF(ISERROR(VLOOKUP(CONCATENATE($B417,"-",$C417),IN_1A!$B$2:$AA$3000,6,FALSE))=TRUE,"",VLOOKUP(CONCATENATE($B417,"-",$C417),IN_1A!$B$2:$AA$3000,6,FALSE))</f>
        <v>0</v>
      </c>
      <c r="I417" s="1406">
        <f>IF(ISERROR(VLOOKUP(CONCATENATE($B417,"-",$C417),IN_1A!$B$2:$AA$3000,7,FALSE))=TRUE,"",VLOOKUP(CONCATENATE($B417,"-",$C417),IN_1A!$B$2:$AA$3000,7,FALSE))</f>
        <v>0</v>
      </c>
      <c r="J417" s="1407">
        <f>IF(ISERROR(VLOOKUP(CONCATENATE($B417,"-",$C417),IN_1A!$B$2:$AA$3000,8,FALSE))=TRUE,"",VLOOKUP(CONCATENATE($B417,"-",$C417),IN_1A!$B$2:$AA$3000,8,FALSE))</f>
        <v>0</v>
      </c>
      <c r="K417" s="1406">
        <f>IF(ISERROR(VLOOKUP(CONCATENATE($B417,"-",$C417),IN_1A!$B$2:$AA$3000,9,FALSE))=TRUE,"",VLOOKUP(CONCATENATE($B417,"-",$C417),IN_1A!$B$2:$AA$3000,9,FALSE))</f>
        <v>0</v>
      </c>
      <c r="L417" s="1407">
        <f>IF(ISERROR(VLOOKUP(CONCATENATE($B417,"-",$C417),IN_1A!$B$2:$AA$3000,10,FALSE))=TRUE,"",VLOOKUP(CONCATENATE($B417,"-",$C417),IN_1A!$B$2:$AA$3000,10,FALSE))</f>
        <v>0</v>
      </c>
      <c r="M417" s="1406">
        <f>IF(ISERROR(VLOOKUP(CONCATENATE($B417,"-",$C417),IN_1A!$B$2:$AA$3000,11,FALSE))=TRUE,"",VLOOKUP(CONCATENATE($B417,"-",$C417),IN_1A!$B$2:$AA$3000,11,FALSE))</f>
        <v>0</v>
      </c>
      <c r="N417" s="1407">
        <f>IF(ISERROR(VLOOKUP(CONCATENATE($B417,"-",$C417),IN_1A!$B$2:$AA$3000,12,FALSE))=TRUE,"",VLOOKUP(CONCATENATE($B417,"-",$C417),IN_1A!$B$2:$AA$3000,12,FALSE))</f>
        <v>0</v>
      </c>
      <c r="O417" s="1406">
        <f>IF(ISERROR(VLOOKUP(CONCATENATE($B417,"-",$C417),IN_1A!$B$2:$AA$3000,13,FALSE))=TRUE,"",VLOOKUP(CONCATENATE($B417,"-",$C417),IN_1A!$B$2:$AA$3000,13,FALSE))</f>
        <v>0</v>
      </c>
      <c r="P417" s="1407">
        <f>IF(ISERROR(VLOOKUP(CONCATENATE($B417,"-",$C417),IN_1A!$B$2:$AA$3000,14,FALSE))=TRUE,"",VLOOKUP(CONCATENATE($B417,"-",$C417),IN_1A!$B$2:$AA$3000,14,FALSE))</f>
        <v>0</v>
      </c>
      <c r="Q417" s="507">
        <f t="shared" si="49"/>
        <v>0</v>
      </c>
      <c r="R417" s="508">
        <f t="shared" si="49"/>
        <v>0</v>
      </c>
      <c r="S417" s="256" t="str">
        <f t="shared" si="57"/>
        <v/>
      </c>
    </row>
    <row r="418" spans="1:19" s="2505" customFormat="1" ht="12" customHeight="1" thickBot="1" x14ac:dyDescent="0.3">
      <c r="A418" s="2491" t="s">
        <v>767</v>
      </c>
      <c r="B418" s="2481"/>
      <c r="C418" s="2482"/>
      <c r="D418" s="1347"/>
      <c r="E418" s="2227"/>
      <c r="F418" s="509"/>
      <c r="G418" s="509"/>
      <c r="H418" s="509"/>
      <c r="I418" s="509"/>
      <c r="J418" s="509"/>
      <c r="K418" s="509"/>
      <c r="L418" s="509"/>
      <c r="M418" s="509"/>
      <c r="N418" s="509"/>
      <c r="O418" s="509"/>
      <c r="P418" s="509"/>
      <c r="Q418" s="509"/>
      <c r="R418" s="510"/>
      <c r="S418" s="2470" t="str">
        <f t="shared" si="57"/>
        <v/>
      </c>
    </row>
    <row r="419" spans="1:19" s="260" customFormat="1" ht="12" customHeight="1" thickBot="1" x14ac:dyDescent="0.3">
      <c r="A419" s="206" t="s">
        <v>844</v>
      </c>
      <c r="B419" s="214" t="s">
        <v>845</v>
      </c>
      <c r="C419" s="217" t="s">
        <v>851</v>
      </c>
      <c r="D419" s="1343" t="str">
        <f>CONCATENATE(D$356)</f>
        <v/>
      </c>
      <c r="E419" s="1402">
        <f>IF(ISERROR(VLOOKUP(CONCATENATE($B419,"-",$C419),IN_1A!$B$2:$AA$3000,3,FALSE))=TRUE,"",VLOOKUP(CONCATENATE($B419,"-",$C419),IN_1A!$B$2:$AA$3000,3,FALSE))</f>
        <v>0</v>
      </c>
      <c r="F419" s="1403">
        <f>IF(ISERROR(VLOOKUP(CONCATENATE($B419,"-",$C419),IN_1A!$B$2:$AA$3000,4,FALSE))=TRUE,"",VLOOKUP(CONCATENATE($B419,"-",$C419),IN_1A!$B$2:$AA$3000,4,FALSE))</f>
        <v>0</v>
      </c>
      <c r="G419" s="1402">
        <f>IF(ISERROR(VLOOKUP(CONCATENATE($B419,"-",$C419),IN_1A!$B$2:$AA$3000,5,FALSE))=TRUE,"",VLOOKUP(CONCATENATE($B419,"-",$C419),IN_1A!$B$2:$AA$3000,5,FALSE))</f>
        <v>0</v>
      </c>
      <c r="H419" s="1403">
        <f>IF(ISERROR(VLOOKUP(CONCATENATE($B419,"-",$C419),IN_1A!$B$2:$AA$3000,6,FALSE))=TRUE,"",VLOOKUP(CONCATENATE($B419,"-",$C419),IN_1A!$B$2:$AA$3000,6,FALSE))</f>
        <v>0</v>
      </c>
      <c r="I419" s="1402">
        <f>IF(ISERROR(VLOOKUP(CONCATENATE($B419,"-",$C419),IN_1A!$B$2:$AA$3000,7,FALSE))=TRUE,"",VLOOKUP(CONCATENATE($B419,"-",$C419),IN_1A!$B$2:$AA$3000,7,FALSE))</f>
        <v>0</v>
      </c>
      <c r="J419" s="1403">
        <f>IF(ISERROR(VLOOKUP(CONCATENATE($B419,"-",$C419),IN_1A!$B$2:$AA$3000,8,FALSE))=TRUE,"",VLOOKUP(CONCATENATE($B419,"-",$C419),IN_1A!$B$2:$AA$3000,8,FALSE))</f>
        <v>0</v>
      </c>
      <c r="K419" s="1402">
        <f>IF(ISERROR(VLOOKUP(CONCATENATE($B419,"-",$C419),IN_1A!$B$2:$AA$3000,9,FALSE))=TRUE,"",VLOOKUP(CONCATENATE($B419,"-",$C419),IN_1A!$B$2:$AA$3000,9,FALSE))</f>
        <v>0</v>
      </c>
      <c r="L419" s="1403">
        <f>IF(ISERROR(VLOOKUP(CONCATENATE($B419,"-",$C419),IN_1A!$B$2:$AA$3000,10,FALSE))=TRUE,"",VLOOKUP(CONCATENATE($B419,"-",$C419),IN_1A!$B$2:$AA$3000,10,FALSE))</f>
        <v>0</v>
      </c>
      <c r="M419" s="1402">
        <f>IF(ISERROR(VLOOKUP(CONCATENATE($B419,"-",$C419),IN_1A!$B$2:$AA$3000,11,FALSE))=TRUE,"",VLOOKUP(CONCATENATE($B419,"-",$C419),IN_1A!$B$2:$AA$3000,11,FALSE))</f>
        <v>0</v>
      </c>
      <c r="N419" s="1403">
        <f>IF(ISERROR(VLOOKUP(CONCATENATE($B419,"-",$C419),IN_1A!$B$2:$AA$3000,12,FALSE))=TRUE,"",VLOOKUP(CONCATENATE($B419,"-",$C419),IN_1A!$B$2:$AA$3000,12,FALSE))</f>
        <v>0</v>
      </c>
      <c r="O419" s="1402">
        <f>IF(ISERROR(VLOOKUP(CONCATENATE($B419,"-",$C419),IN_1A!$B$2:$AA$3000,13,FALSE))=TRUE,"",VLOOKUP(CONCATENATE($B419,"-",$C419),IN_1A!$B$2:$AA$3000,13,FALSE))</f>
        <v>0</v>
      </c>
      <c r="P419" s="1403">
        <f>IF(ISERROR(VLOOKUP(CONCATENATE($B419,"-",$C419),IN_1A!$B$2:$AA$3000,14,FALSE))=TRUE,"",VLOOKUP(CONCATENATE($B419,"-",$C419),IN_1A!$B$2:$AA$3000,14,FALSE))</f>
        <v>0</v>
      </c>
      <c r="Q419" s="503">
        <f t="shared" si="49"/>
        <v>0</v>
      </c>
      <c r="R419" s="504">
        <f t="shared" si="49"/>
        <v>0</v>
      </c>
      <c r="S419" s="256" t="str">
        <f t="shared" si="57"/>
        <v/>
      </c>
    </row>
    <row r="420" spans="1:19" s="257" customFormat="1" ht="10.75" thickBot="1" x14ac:dyDescent="0.3">
      <c r="A420" s="228" t="s">
        <v>623</v>
      </c>
      <c r="B420" s="229"/>
      <c r="C420" s="230"/>
      <c r="D420" s="1343" t="str">
        <f>CONCATENATE(D$356)</f>
        <v/>
      </c>
      <c r="E420" s="507">
        <f t="shared" ref="E420:R420" si="58">SUM(E356:E419)</f>
        <v>0</v>
      </c>
      <c r="F420" s="508">
        <f t="shared" si="58"/>
        <v>0</v>
      </c>
      <c r="G420" s="507">
        <f t="shared" si="58"/>
        <v>0</v>
      </c>
      <c r="H420" s="508">
        <f t="shared" si="58"/>
        <v>0</v>
      </c>
      <c r="I420" s="507">
        <f t="shared" si="58"/>
        <v>0</v>
      </c>
      <c r="J420" s="508">
        <f t="shared" si="58"/>
        <v>0</v>
      </c>
      <c r="K420" s="507">
        <f t="shared" si="58"/>
        <v>0</v>
      </c>
      <c r="L420" s="508">
        <f t="shared" si="58"/>
        <v>0</v>
      </c>
      <c r="M420" s="507">
        <f t="shared" si="58"/>
        <v>0</v>
      </c>
      <c r="N420" s="508">
        <f t="shared" si="58"/>
        <v>0</v>
      </c>
      <c r="O420" s="507">
        <f t="shared" si="58"/>
        <v>0</v>
      </c>
      <c r="P420" s="508">
        <f t="shared" si="58"/>
        <v>0</v>
      </c>
      <c r="Q420" s="507">
        <f t="shared" si="58"/>
        <v>0</v>
      </c>
      <c r="R420" s="508">
        <f t="shared" si="58"/>
        <v>0</v>
      </c>
      <c r="S420" s="256"/>
    </row>
    <row r="421" spans="1:19" s="263" customFormat="1" ht="12" customHeight="1" x14ac:dyDescent="0.35">
      <c r="A421" s="2659" t="s">
        <v>846</v>
      </c>
      <c r="B421" s="2659"/>
      <c r="C421" s="2659"/>
      <c r="D421" s="2659"/>
      <c r="E421" s="2659"/>
      <c r="F421" s="2659"/>
      <c r="G421" s="2659"/>
      <c r="H421" s="2659"/>
      <c r="I421" s="2659"/>
      <c r="J421" s="2659"/>
      <c r="K421" s="2659"/>
      <c r="L421" s="2659"/>
      <c r="M421" s="2659"/>
      <c r="N421" s="2659"/>
      <c r="O421" s="2659"/>
      <c r="P421" s="2659"/>
      <c r="Q421" s="487"/>
      <c r="R421" s="487"/>
      <c r="S421" s="262" t="str">
        <f>IF(O421&gt;Q421,"ERRORE",IF(P421&gt;R421,"ERRORE",""))</f>
        <v/>
      </c>
    </row>
    <row r="422" spans="1:19" ht="15.9" thickBot="1" x14ac:dyDescent="0.45"/>
    <row r="423" spans="1:19" s="540" customFormat="1" ht="10.75" thickBot="1" x14ac:dyDescent="0.3">
      <c r="A423" s="2443" t="s">
        <v>754</v>
      </c>
      <c r="B423" s="2444"/>
      <c r="C423" s="2445"/>
      <c r="D423" s="2445"/>
      <c r="E423" s="2225" t="s">
        <v>32</v>
      </c>
      <c r="F423" s="482" t="s">
        <v>32</v>
      </c>
      <c r="G423" s="482" t="s">
        <v>32</v>
      </c>
      <c r="H423" s="482" t="s">
        <v>32</v>
      </c>
      <c r="I423" s="482" t="s">
        <v>32</v>
      </c>
      <c r="J423" s="482" t="s">
        <v>32</v>
      </c>
      <c r="K423" s="482" t="s">
        <v>32</v>
      </c>
      <c r="L423" s="482" t="s">
        <v>32</v>
      </c>
      <c r="M423" s="482" t="s">
        <v>32</v>
      </c>
      <c r="N423" s="482" t="s">
        <v>32</v>
      </c>
      <c r="O423" s="482" t="s">
        <v>32</v>
      </c>
      <c r="P423" s="482" t="s">
        <v>32</v>
      </c>
      <c r="Q423" s="482" t="s">
        <v>32</v>
      </c>
      <c r="R423" s="491" t="s">
        <v>32</v>
      </c>
      <c r="S423" s="659"/>
    </row>
    <row r="424" spans="1:19" s="478" customFormat="1" ht="10" customHeight="1" thickBot="1" x14ac:dyDescent="0.45">
      <c r="A424" s="2446" t="s">
        <v>755</v>
      </c>
      <c r="B424" s="2447"/>
      <c r="C424" s="2448"/>
      <c r="D424" s="2448"/>
      <c r="E424" s="2226"/>
      <c r="F424" s="483"/>
      <c r="G424" s="483"/>
      <c r="H424" s="483"/>
      <c r="I424" s="483"/>
      <c r="J424" s="483"/>
      <c r="K424" s="483"/>
      <c r="L424" s="483"/>
      <c r="M424" s="483"/>
      <c r="N424" s="483"/>
      <c r="O424" s="483"/>
      <c r="P424" s="483"/>
      <c r="Q424" s="483"/>
      <c r="R424" s="492"/>
      <c r="S424" s="2449"/>
    </row>
    <row r="425" spans="1:19" s="264" customFormat="1" ht="10.75" thickBot="1" x14ac:dyDescent="0.3">
      <c r="A425" s="231" t="s">
        <v>756</v>
      </c>
      <c r="B425" s="232" t="s">
        <v>757</v>
      </c>
      <c r="C425" s="233" t="s">
        <v>852</v>
      </c>
      <c r="D425" s="1859" t="s">
        <v>758</v>
      </c>
      <c r="E425" s="1396">
        <f>IF(ISERROR(VLOOKUP(CONCATENATE($B425,"-",$C425),IN_1A!$B$2:$AA$3000,3,FALSE))=TRUE,"",VLOOKUP(CONCATENATE($B425,"-",$C425),IN_1A!$B$2:$AA$3000,3,FALSE))</f>
        <v>0</v>
      </c>
      <c r="F425" s="1397">
        <f>IF(ISERROR(VLOOKUP(CONCATENATE($B425,"-",$C425),IN_1A!$B$2:$AA$3000,4,FALSE))=TRUE,"",VLOOKUP(CONCATENATE($B425,"-",$C425),IN_1A!$B$2:$AA$3000,4,FALSE))</f>
        <v>0</v>
      </c>
      <c r="G425" s="1396">
        <f>IF(ISERROR(VLOOKUP(CONCATENATE($B425,"-",$C425),IN_1A!$B$2:$AA$3000,5,FALSE))=TRUE,"",VLOOKUP(CONCATENATE($B425,"-",$C425),IN_1A!$B$2:$AA$3000,5,FALSE))</f>
        <v>0</v>
      </c>
      <c r="H425" s="1397">
        <f>IF(ISERROR(VLOOKUP(CONCATENATE($B425,"-",$C425),IN_1A!$B$2:$AA$3000,6,FALSE))=TRUE,"",VLOOKUP(CONCATENATE($B425,"-",$C425),IN_1A!$B$2:$AA$3000,6,FALSE))</f>
        <v>0</v>
      </c>
      <c r="I425" s="1396">
        <f>IF(ISERROR(VLOOKUP(CONCATENATE($B425,"-",$C425),IN_1A!$B$2:$AA$3000,7,FALSE))=TRUE,"",VLOOKUP(CONCATENATE($B425,"-",$C425),IN_1A!$B$2:$AA$3000,7,FALSE))</f>
        <v>0</v>
      </c>
      <c r="J425" s="1397">
        <f>IF(ISERROR(VLOOKUP(CONCATENATE($B425,"-",$C425),IN_1A!$B$2:$AA$3000,8,FALSE))=TRUE,"",VLOOKUP(CONCATENATE($B425,"-",$C425),IN_1A!$B$2:$AA$3000,8,FALSE))</f>
        <v>0</v>
      </c>
      <c r="K425" s="1396">
        <f>IF(ISERROR(VLOOKUP(CONCATENATE($B425,"-",$C425),IN_1A!$B$2:$AA$3000,9,FALSE))=TRUE,"",VLOOKUP(CONCATENATE($B425,"-",$C425),IN_1A!$B$2:$AA$3000,9,FALSE))</f>
        <v>0</v>
      </c>
      <c r="L425" s="1397">
        <f>IF(ISERROR(VLOOKUP(CONCATENATE($B425,"-",$C425),IN_1A!$B$2:$AA$3000,10,FALSE))=TRUE,"",VLOOKUP(CONCATENATE($B425,"-",$C425),IN_1A!$B$2:$AA$3000,10,FALSE))</f>
        <v>0</v>
      </c>
      <c r="M425" s="1396">
        <f>IF(ISERROR(VLOOKUP(CONCATENATE($B425,"-",$C425),IN_1A!$B$2:$AA$3000,11,FALSE))=TRUE,"",VLOOKUP(CONCATENATE($B425,"-",$C425),IN_1A!$B$2:$AA$3000,11,FALSE))</f>
        <v>0</v>
      </c>
      <c r="N425" s="1397">
        <f>IF(ISERROR(VLOOKUP(CONCATENATE($B425,"-",$C425),IN_1A!$B$2:$AA$3000,12,FALSE))=TRUE,"",VLOOKUP(CONCATENATE($B425,"-",$C425),IN_1A!$B$2:$AA$3000,12,FALSE))</f>
        <v>0</v>
      </c>
      <c r="O425" s="1396">
        <f>IF(ISERROR(VLOOKUP(CONCATENATE($B425,"-",$C425),IN_1A!$B$2:$AA$3000,13,FALSE))=TRUE,"",VLOOKUP(CONCATENATE($B425,"-",$C425),IN_1A!$B$2:$AA$3000,13,FALSE))</f>
        <v>0</v>
      </c>
      <c r="P425" s="1397">
        <f>IF(ISERROR(VLOOKUP(CONCATENATE($B425,"-",$C425),IN_1A!$B$2:$AA$3000,14,FALSE))=TRUE,"",VLOOKUP(CONCATENATE($B425,"-",$C425),IN_1A!$B$2:$AA$3000,14,FALSE))</f>
        <v>0</v>
      </c>
      <c r="Q425" s="493">
        <f>E425+G425</f>
        <v>0</v>
      </c>
      <c r="R425" s="494">
        <f>F425+H425</f>
        <v>0</v>
      </c>
      <c r="S425" s="262"/>
    </row>
    <row r="426" spans="1:19" s="266" customFormat="1" ht="11.25" customHeight="1" thickBot="1" x14ac:dyDescent="0.45">
      <c r="A426" s="234" t="s">
        <v>759</v>
      </c>
      <c r="B426" s="232" t="s">
        <v>760</v>
      </c>
      <c r="C426" s="235" t="s">
        <v>852</v>
      </c>
      <c r="D426" s="1336" t="str">
        <f>CONCATENATE(D$425)</f>
        <v/>
      </c>
      <c r="E426" s="1398">
        <f>IF(ISERROR(VLOOKUP(CONCATENATE($B426,"-",$C426),IN_1A!$B$2:$AA$3000,3,FALSE))=TRUE,"",VLOOKUP(CONCATENATE($B426,"-",$C426),IN_1A!$B$2:$AA$3000,3,FALSE))</f>
        <v>0</v>
      </c>
      <c r="F426" s="1399">
        <f>IF(ISERROR(VLOOKUP(CONCATENATE($B426,"-",$C426),IN_1A!$B$2:$AA$3000,4,FALSE))=TRUE,"",VLOOKUP(CONCATENATE($B426,"-",$C426),IN_1A!$B$2:$AA$3000,4,FALSE))</f>
        <v>0</v>
      </c>
      <c r="G426" s="1398">
        <f>IF(ISERROR(VLOOKUP(CONCATENATE($B426,"-",$C426),IN_1A!$B$2:$AA$3000,5,FALSE))=TRUE,"",VLOOKUP(CONCATENATE($B426,"-",$C426),IN_1A!$B$2:$AA$3000,5,FALSE))</f>
        <v>0</v>
      </c>
      <c r="H426" s="1399">
        <f>IF(ISERROR(VLOOKUP(CONCATENATE($B426,"-",$C426),IN_1A!$B$2:$AA$3000,6,FALSE))=TRUE,"",VLOOKUP(CONCATENATE($B426,"-",$C426),IN_1A!$B$2:$AA$3000,6,FALSE))</f>
        <v>0</v>
      </c>
      <c r="I426" s="1398">
        <f>IF(ISERROR(VLOOKUP(CONCATENATE($B426,"-",$C426),IN_1A!$B$2:$AA$3000,7,FALSE))=TRUE,"",VLOOKUP(CONCATENATE($B426,"-",$C426),IN_1A!$B$2:$AA$3000,7,FALSE))</f>
        <v>0</v>
      </c>
      <c r="J426" s="1399">
        <f>IF(ISERROR(VLOOKUP(CONCATENATE($B426,"-",$C426),IN_1A!$B$2:$AA$3000,8,FALSE))=TRUE,"",VLOOKUP(CONCATENATE($B426,"-",$C426),IN_1A!$B$2:$AA$3000,8,FALSE))</f>
        <v>0</v>
      </c>
      <c r="K426" s="1398">
        <f>IF(ISERROR(VLOOKUP(CONCATENATE($B426,"-",$C426),IN_1A!$B$2:$AA$3000,9,FALSE))=TRUE,"",VLOOKUP(CONCATENATE($B426,"-",$C426),IN_1A!$B$2:$AA$3000,9,FALSE))</f>
        <v>0</v>
      </c>
      <c r="L426" s="1399">
        <f>IF(ISERROR(VLOOKUP(CONCATENATE($B426,"-",$C426),IN_1A!$B$2:$AA$3000,10,FALSE))=TRUE,"",VLOOKUP(CONCATENATE($B426,"-",$C426),IN_1A!$B$2:$AA$3000,10,FALSE))</f>
        <v>0</v>
      </c>
      <c r="M426" s="1398">
        <f>IF(ISERROR(VLOOKUP(CONCATENATE($B426,"-",$C426),IN_1A!$B$2:$AA$3000,11,FALSE))=TRUE,"",VLOOKUP(CONCATENATE($B426,"-",$C426),IN_1A!$B$2:$AA$3000,11,FALSE))</f>
        <v>0</v>
      </c>
      <c r="N426" s="1399">
        <f>IF(ISERROR(VLOOKUP(CONCATENATE($B426,"-",$C426),IN_1A!$B$2:$AA$3000,12,FALSE))=TRUE,"",VLOOKUP(CONCATENATE($B426,"-",$C426),IN_1A!$B$2:$AA$3000,12,FALSE))</f>
        <v>0</v>
      </c>
      <c r="O426" s="1398">
        <f>IF(ISERROR(VLOOKUP(CONCATENATE($B426,"-",$C426),IN_1A!$B$2:$AA$3000,13,FALSE))=TRUE,"",VLOOKUP(CONCATENATE($B426,"-",$C426),IN_1A!$B$2:$AA$3000,13,FALSE))</f>
        <v>0</v>
      </c>
      <c r="P426" s="1399">
        <f>IF(ISERROR(VLOOKUP(CONCATENATE($B426,"-",$C426),IN_1A!$B$2:$AA$3000,14,FALSE))=TRUE,"",VLOOKUP(CONCATENATE($B426,"-",$C426),IN_1A!$B$2:$AA$3000,14,FALSE))</f>
        <v>0</v>
      </c>
      <c r="Q426" s="495">
        <f t="shared" ref="Q426:R488" si="59">E426+G426</f>
        <v>0</v>
      </c>
      <c r="R426" s="496">
        <f t="shared" si="59"/>
        <v>0</v>
      </c>
      <c r="S426" s="265"/>
    </row>
    <row r="427" spans="1:19" s="264" customFormat="1" ht="12" customHeight="1" thickBot="1" x14ac:dyDescent="0.3">
      <c r="A427" s="236" t="s">
        <v>761</v>
      </c>
      <c r="B427" s="237" t="s">
        <v>762</v>
      </c>
      <c r="C427" s="238" t="s">
        <v>852</v>
      </c>
      <c r="D427" s="1337" t="str">
        <f>CONCATENATE(D$425)</f>
        <v/>
      </c>
      <c r="E427" s="1400">
        <f>IF(ISERROR(VLOOKUP(CONCATENATE($B427,"-",$C427),IN_1A!$B$2:$AA$3000,3,FALSE))=TRUE,"",VLOOKUP(CONCATENATE($B427,"-",$C427),IN_1A!$B$2:$AA$3000,3,FALSE))</f>
        <v>0</v>
      </c>
      <c r="F427" s="1401">
        <f>IF(ISERROR(VLOOKUP(CONCATENATE($B427,"-",$C427),IN_1A!$B$2:$AA$3000,4,FALSE))=TRUE,"",VLOOKUP(CONCATENATE($B427,"-",$C427),IN_1A!$B$2:$AA$3000,4,FALSE))</f>
        <v>0</v>
      </c>
      <c r="G427" s="1400">
        <f>IF(ISERROR(VLOOKUP(CONCATENATE($B427,"-",$C427),IN_1A!$B$2:$AA$3000,5,FALSE))=TRUE,"",VLOOKUP(CONCATENATE($B427,"-",$C427),IN_1A!$B$2:$AA$3000,5,FALSE))</f>
        <v>0</v>
      </c>
      <c r="H427" s="1401">
        <f>IF(ISERROR(VLOOKUP(CONCATENATE($B427,"-",$C427),IN_1A!$B$2:$AA$3000,6,FALSE))=TRUE,"",VLOOKUP(CONCATENATE($B427,"-",$C427),IN_1A!$B$2:$AA$3000,6,FALSE))</f>
        <v>0</v>
      </c>
      <c r="I427" s="1400">
        <f>IF(ISERROR(VLOOKUP(CONCATENATE($B427,"-",$C427),IN_1A!$B$2:$AA$3000,7,FALSE))=TRUE,"",VLOOKUP(CONCATENATE($B427,"-",$C427),IN_1A!$B$2:$AA$3000,7,FALSE))</f>
        <v>0</v>
      </c>
      <c r="J427" s="1401">
        <f>IF(ISERROR(VLOOKUP(CONCATENATE($B427,"-",$C427),IN_1A!$B$2:$AA$3000,8,FALSE))=TRUE,"",VLOOKUP(CONCATENATE($B427,"-",$C427),IN_1A!$B$2:$AA$3000,8,FALSE))</f>
        <v>0</v>
      </c>
      <c r="K427" s="1400">
        <f>IF(ISERROR(VLOOKUP(CONCATENATE($B427,"-",$C427),IN_1A!$B$2:$AA$3000,9,FALSE))=TRUE,"",VLOOKUP(CONCATENATE($B427,"-",$C427),IN_1A!$B$2:$AA$3000,9,FALSE))</f>
        <v>0</v>
      </c>
      <c r="L427" s="1401">
        <f>IF(ISERROR(VLOOKUP(CONCATENATE($B427,"-",$C427),IN_1A!$B$2:$AA$3000,10,FALSE))=TRUE,"",VLOOKUP(CONCATENATE($B427,"-",$C427),IN_1A!$B$2:$AA$3000,10,FALSE))</f>
        <v>0</v>
      </c>
      <c r="M427" s="1400">
        <f>IF(ISERROR(VLOOKUP(CONCATENATE($B427,"-",$C427),IN_1A!$B$2:$AA$3000,11,FALSE))=TRUE,"",VLOOKUP(CONCATENATE($B427,"-",$C427),IN_1A!$B$2:$AA$3000,11,FALSE))</f>
        <v>0</v>
      </c>
      <c r="N427" s="1401">
        <f>IF(ISERROR(VLOOKUP(CONCATENATE($B427,"-",$C427),IN_1A!$B$2:$AA$3000,12,FALSE))=TRUE,"",VLOOKUP(CONCATENATE($B427,"-",$C427),IN_1A!$B$2:$AA$3000,12,FALSE))</f>
        <v>0</v>
      </c>
      <c r="O427" s="1400">
        <f>IF(ISERROR(VLOOKUP(CONCATENATE($B427,"-",$C427),IN_1A!$B$2:$AA$3000,13,FALSE))=TRUE,"",VLOOKUP(CONCATENATE($B427,"-",$C427),IN_1A!$B$2:$AA$3000,13,FALSE))</f>
        <v>0</v>
      </c>
      <c r="P427" s="1401">
        <f>IF(ISERROR(VLOOKUP(CONCATENATE($B427,"-",$C427),IN_1A!$B$2:$AA$3000,14,FALSE))=TRUE,"",VLOOKUP(CONCATENATE($B427,"-",$C427),IN_1A!$B$2:$AA$3000,14,FALSE))</f>
        <v>0</v>
      </c>
      <c r="Q427" s="497">
        <f t="shared" si="59"/>
        <v>0</v>
      </c>
      <c r="R427" s="498">
        <f t="shared" si="59"/>
        <v>0</v>
      </c>
      <c r="S427" s="262" t="str">
        <f>IF(O427&gt;Q427,"ERRORE",IF(P427&gt;R427,"ERRORE",""))</f>
        <v/>
      </c>
    </row>
    <row r="428" spans="1:19" s="2507" customFormat="1" ht="12" customHeight="1" thickBot="1" x14ac:dyDescent="0.3">
      <c r="A428" s="2492" t="s">
        <v>763</v>
      </c>
      <c r="B428" s="2493"/>
      <c r="C428" s="2494"/>
      <c r="D428" s="1340"/>
      <c r="E428" s="2224"/>
      <c r="F428" s="499"/>
      <c r="G428" s="499"/>
      <c r="H428" s="499"/>
      <c r="I428" s="499"/>
      <c r="J428" s="499"/>
      <c r="K428" s="499"/>
      <c r="L428" s="499"/>
      <c r="M428" s="499"/>
      <c r="N428" s="499"/>
      <c r="O428" s="499"/>
      <c r="P428" s="499"/>
      <c r="Q428" s="499"/>
      <c r="R428" s="500"/>
      <c r="S428" s="2506" t="str">
        <f>IF(O428&gt;Q428,"ERRORE",IF(P428&gt;R428,"ERRORE",""))</f>
        <v/>
      </c>
    </row>
    <row r="429" spans="1:19" s="263" customFormat="1" ht="12" customHeight="1" thickBot="1" x14ac:dyDescent="0.3">
      <c r="A429" s="231" t="s">
        <v>756</v>
      </c>
      <c r="B429" s="239" t="s">
        <v>764</v>
      </c>
      <c r="C429" s="240" t="s">
        <v>852</v>
      </c>
      <c r="D429" s="1338" t="str">
        <f>CONCATENATE(D$425)</f>
        <v/>
      </c>
      <c r="E429" s="1396">
        <f>IF(ISERROR(VLOOKUP(CONCATENATE($B429,"-",$C429),IN_1A!$B$2:$AA$3000,3,FALSE))=TRUE,"",VLOOKUP(CONCATENATE($B429,"-",$C429),IN_1A!$B$2:$AA$3000,3,FALSE))</f>
        <v>0</v>
      </c>
      <c r="F429" s="1397">
        <f>IF(ISERROR(VLOOKUP(CONCATENATE($B429,"-",$C429),IN_1A!$B$2:$AA$3000,4,FALSE))=TRUE,"",VLOOKUP(CONCATENATE($B429,"-",$C429),IN_1A!$B$2:$AA$3000,4,FALSE))</f>
        <v>0</v>
      </c>
      <c r="G429" s="1396">
        <f>IF(ISERROR(VLOOKUP(CONCATENATE($B429,"-",$C429),IN_1A!$B$2:$AA$3000,5,FALSE))=TRUE,"",VLOOKUP(CONCATENATE($B429,"-",$C429),IN_1A!$B$2:$AA$3000,5,FALSE))</f>
        <v>0</v>
      </c>
      <c r="H429" s="1397">
        <f>IF(ISERROR(VLOOKUP(CONCATENATE($B429,"-",$C429),IN_1A!$B$2:$AA$3000,6,FALSE))=TRUE,"",VLOOKUP(CONCATENATE($B429,"-",$C429),IN_1A!$B$2:$AA$3000,6,FALSE))</f>
        <v>0</v>
      </c>
      <c r="I429" s="1396">
        <f>IF(ISERROR(VLOOKUP(CONCATENATE($B429,"-",$C429),IN_1A!$B$2:$AA$3000,7,FALSE))=TRUE,"",VLOOKUP(CONCATENATE($B429,"-",$C429),IN_1A!$B$2:$AA$3000,7,FALSE))</f>
        <v>0</v>
      </c>
      <c r="J429" s="1397">
        <f>IF(ISERROR(VLOOKUP(CONCATENATE($B429,"-",$C429),IN_1A!$B$2:$AA$3000,8,FALSE))=TRUE,"",VLOOKUP(CONCATENATE($B429,"-",$C429),IN_1A!$B$2:$AA$3000,8,FALSE))</f>
        <v>0</v>
      </c>
      <c r="K429" s="1396">
        <f>IF(ISERROR(VLOOKUP(CONCATENATE($B429,"-",$C429),IN_1A!$B$2:$AA$3000,9,FALSE))=TRUE,"",VLOOKUP(CONCATENATE($B429,"-",$C429),IN_1A!$B$2:$AA$3000,9,FALSE))</f>
        <v>0</v>
      </c>
      <c r="L429" s="1397">
        <f>IF(ISERROR(VLOOKUP(CONCATENATE($B429,"-",$C429),IN_1A!$B$2:$AA$3000,10,FALSE))=TRUE,"",VLOOKUP(CONCATENATE($B429,"-",$C429),IN_1A!$B$2:$AA$3000,10,FALSE))</f>
        <v>0</v>
      </c>
      <c r="M429" s="1396">
        <f>IF(ISERROR(VLOOKUP(CONCATENATE($B429,"-",$C429),IN_1A!$B$2:$AA$3000,11,FALSE))=TRUE,"",VLOOKUP(CONCATENATE($B429,"-",$C429),IN_1A!$B$2:$AA$3000,11,FALSE))</f>
        <v>0</v>
      </c>
      <c r="N429" s="1397">
        <f>IF(ISERROR(VLOOKUP(CONCATENATE($B429,"-",$C429),IN_1A!$B$2:$AA$3000,12,FALSE))=TRUE,"",VLOOKUP(CONCATENATE($B429,"-",$C429),IN_1A!$B$2:$AA$3000,12,FALSE))</f>
        <v>0</v>
      </c>
      <c r="O429" s="1396">
        <f>IF(ISERROR(VLOOKUP(CONCATENATE($B429,"-",$C429),IN_1A!$B$2:$AA$3000,13,FALSE))=TRUE,"",VLOOKUP(CONCATENATE($B429,"-",$C429),IN_1A!$B$2:$AA$3000,13,FALSE))</f>
        <v>0</v>
      </c>
      <c r="P429" s="1397">
        <f>IF(ISERROR(VLOOKUP(CONCATENATE($B429,"-",$C429),IN_1A!$B$2:$AA$3000,14,FALSE))=TRUE,"",VLOOKUP(CONCATENATE($B429,"-",$C429),IN_1A!$B$2:$AA$3000,14,FALSE))</f>
        <v>0</v>
      </c>
      <c r="Q429" s="493">
        <f t="shared" si="59"/>
        <v>0</v>
      </c>
      <c r="R429" s="494">
        <f t="shared" si="59"/>
        <v>0</v>
      </c>
      <c r="S429" s="262" t="str">
        <f>IF(O429&gt;Q429,"ERRORE",IF(P429&gt;R429,"ERRORE",""))</f>
        <v/>
      </c>
    </row>
    <row r="430" spans="1:19" s="264" customFormat="1" ht="10.75" thickBot="1" x14ac:dyDescent="0.3">
      <c r="A430" s="234" t="s">
        <v>759</v>
      </c>
      <c r="B430" s="232" t="s">
        <v>765</v>
      </c>
      <c r="C430" s="235" t="s">
        <v>852</v>
      </c>
      <c r="D430" s="1339" t="str">
        <f>CONCATENATE(D$425)</f>
        <v/>
      </c>
      <c r="E430" s="1398">
        <f>IF(ISERROR(VLOOKUP(CONCATENATE($B430,"-",$C430),IN_1A!$B$2:$AA$3000,3,FALSE))=TRUE,"",VLOOKUP(CONCATENATE($B430,"-",$C430),IN_1A!$B$2:$AA$3000,3,FALSE))</f>
        <v>0</v>
      </c>
      <c r="F430" s="1399">
        <f>IF(ISERROR(VLOOKUP(CONCATENATE($B430,"-",$C430),IN_1A!$B$2:$AA$3000,4,FALSE))=TRUE,"",VLOOKUP(CONCATENATE($B430,"-",$C430),IN_1A!$B$2:$AA$3000,4,FALSE))</f>
        <v>0</v>
      </c>
      <c r="G430" s="1398">
        <f>IF(ISERROR(VLOOKUP(CONCATENATE($B430,"-",$C430),IN_1A!$B$2:$AA$3000,5,FALSE))=TRUE,"",VLOOKUP(CONCATENATE($B430,"-",$C430),IN_1A!$B$2:$AA$3000,5,FALSE))</f>
        <v>0</v>
      </c>
      <c r="H430" s="1399">
        <f>IF(ISERROR(VLOOKUP(CONCATENATE($B430,"-",$C430),IN_1A!$B$2:$AA$3000,6,FALSE))=TRUE,"",VLOOKUP(CONCATENATE($B430,"-",$C430),IN_1A!$B$2:$AA$3000,6,FALSE))</f>
        <v>0</v>
      </c>
      <c r="I430" s="1398">
        <f>IF(ISERROR(VLOOKUP(CONCATENATE($B430,"-",$C430),IN_1A!$B$2:$AA$3000,7,FALSE))=TRUE,"",VLOOKUP(CONCATENATE($B430,"-",$C430),IN_1A!$B$2:$AA$3000,7,FALSE))</f>
        <v>0</v>
      </c>
      <c r="J430" s="1399">
        <f>IF(ISERROR(VLOOKUP(CONCATENATE($B430,"-",$C430),IN_1A!$B$2:$AA$3000,8,FALSE))=TRUE,"",VLOOKUP(CONCATENATE($B430,"-",$C430),IN_1A!$B$2:$AA$3000,8,FALSE))</f>
        <v>0</v>
      </c>
      <c r="K430" s="1398">
        <f>IF(ISERROR(VLOOKUP(CONCATENATE($B430,"-",$C430),IN_1A!$B$2:$AA$3000,9,FALSE))=TRUE,"",VLOOKUP(CONCATENATE($B430,"-",$C430),IN_1A!$B$2:$AA$3000,9,FALSE))</f>
        <v>0</v>
      </c>
      <c r="L430" s="1399">
        <f>IF(ISERROR(VLOOKUP(CONCATENATE($B430,"-",$C430),IN_1A!$B$2:$AA$3000,10,FALSE))=TRUE,"",VLOOKUP(CONCATENATE($B430,"-",$C430),IN_1A!$B$2:$AA$3000,10,FALSE))</f>
        <v>0</v>
      </c>
      <c r="M430" s="1398">
        <f>IF(ISERROR(VLOOKUP(CONCATENATE($B430,"-",$C430),IN_1A!$B$2:$AA$3000,11,FALSE))=TRUE,"",VLOOKUP(CONCATENATE($B430,"-",$C430),IN_1A!$B$2:$AA$3000,11,FALSE))</f>
        <v>0</v>
      </c>
      <c r="N430" s="1399">
        <f>IF(ISERROR(VLOOKUP(CONCATENATE($B430,"-",$C430),IN_1A!$B$2:$AA$3000,12,FALSE))=TRUE,"",VLOOKUP(CONCATENATE($B430,"-",$C430),IN_1A!$B$2:$AA$3000,12,FALSE))</f>
        <v>0</v>
      </c>
      <c r="O430" s="1398">
        <f>IF(ISERROR(VLOOKUP(CONCATENATE($B430,"-",$C430),IN_1A!$B$2:$AA$3000,13,FALSE))=TRUE,"",VLOOKUP(CONCATENATE($B430,"-",$C430),IN_1A!$B$2:$AA$3000,13,FALSE))</f>
        <v>0</v>
      </c>
      <c r="P430" s="1399">
        <f>IF(ISERROR(VLOOKUP(CONCATENATE($B430,"-",$C430),IN_1A!$B$2:$AA$3000,14,FALSE))=TRUE,"",VLOOKUP(CONCATENATE($B430,"-",$C430),IN_1A!$B$2:$AA$3000,14,FALSE))</f>
        <v>0</v>
      </c>
      <c r="Q430" s="495">
        <f t="shared" si="59"/>
        <v>0</v>
      </c>
      <c r="R430" s="496">
        <f t="shared" si="59"/>
        <v>0</v>
      </c>
      <c r="S430" s="262"/>
    </row>
    <row r="431" spans="1:19" s="263" customFormat="1" ht="12" customHeight="1" thickBot="1" x14ac:dyDescent="0.3">
      <c r="A431" s="236" t="s">
        <v>761</v>
      </c>
      <c r="B431" s="237" t="s">
        <v>766</v>
      </c>
      <c r="C431" s="238" t="s">
        <v>852</v>
      </c>
      <c r="D431" s="1336" t="str">
        <f>CONCATENATE(D$425)</f>
        <v/>
      </c>
      <c r="E431" s="1400">
        <f>IF(ISERROR(VLOOKUP(CONCATENATE($B431,"-",$C431),IN_1A!$B$2:$AA$3000,3,FALSE))=TRUE,"",VLOOKUP(CONCATENATE($B431,"-",$C431),IN_1A!$B$2:$AA$3000,3,FALSE))</f>
        <v>0</v>
      </c>
      <c r="F431" s="1401">
        <f>IF(ISERROR(VLOOKUP(CONCATENATE($B431,"-",$C431),IN_1A!$B$2:$AA$3000,4,FALSE))=TRUE,"",VLOOKUP(CONCATENATE($B431,"-",$C431),IN_1A!$B$2:$AA$3000,4,FALSE))</f>
        <v>0</v>
      </c>
      <c r="G431" s="1400">
        <f>IF(ISERROR(VLOOKUP(CONCATENATE($B431,"-",$C431),IN_1A!$B$2:$AA$3000,5,FALSE))=TRUE,"",VLOOKUP(CONCATENATE($B431,"-",$C431),IN_1A!$B$2:$AA$3000,5,FALSE))</f>
        <v>0</v>
      </c>
      <c r="H431" s="1401">
        <f>IF(ISERROR(VLOOKUP(CONCATENATE($B431,"-",$C431),IN_1A!$B$2:$AA$3000,6,FALSE))=TRUE,"",VLOOKUP(CONCATENATE($B431,"-",$C431),IN_1A!$B$2:$AA$3000,6,FALSE))</f>
        <v>0</v>
      </c>
      <c r="I431" s="1400">
        <f>IF(ISERROR(VLOOKUP(CONCATENATE($B431,"-",$C431),IN_1A!$B$2:$AA$3000,7,FALSE))=TRUE,"",VLOOKUP(CONCATENATE($B431,"-",$C431),IN_1A!$B$2:$AA$3000,7,FALSE))</f>
        <v>0</v>
      </c>
      <c r="J431" s="1401">
        <f>IF(ISERROR(VLOOKUP(CONCATENATE($B431,"-",$C431),IN_1A!$B$2:$AA$3000,8,FALSE))=TRUE,"",VLOOKUP(CONCATENATE($B431,"-",$C431),IN_1A!$B$2:$AA$3000,8,FALSE))</f>
        <v>0</v>
      </c>
      <c r="K431" s="1400">
        <f>IF(ISERROR(VLOOKUP(CONCATENATE($B431,"-",$C431),IN_1A!$B$2:$AA$3000,9,FALSE))=TRUE,"",VLOOKUP(CONCATENATE($B431,"-",$C431),IN_1A!$B$2:$AA$3000,9,FALSE))</f>
        <v>0</v>
      </c>
      <c r="L431" s="1401">
        <f>IF(ISERROR(VLOOKUP(CONCATENATE($B431,"-",$C431),IN_1A!$B$2:$AA$3000,10,FALSE))=TRUE,"",VLOOKUP(CONCATENATE($B431,"-",$C431),IN_1A!$B$2:$AA$3000,10,FALSE))</f>
        <v>0</v>
      </c>
      <c r="M431" s="1400">
        <f>IF(ISERROR(VLOOKUP(CONCATENATE($B431,"-",$C431),IN_1A!$B$2:$AA$3000,11,FALSE))=TRUE,"",VLOOKUP(CONCATENATE($B431,"-",$C431),IN_1A!$B$2:$AA$3000,11,FALSE))</f>
        <v>0</v>
      </c>
      <c r="N431" s="1401">
        <f>IF(ISERROR(VLOOKUP(CONCATENATE($B431,"-",$C431),IN_1A!$B$2:$AA$3000,12,FALSE))=TRUE,"",VLOOKUP(CONCATENATE($B431,"-",$C431),IN_1A!$B$2:$AA$3000,12,FALSE))</f>
        <v>0</v>
      </c>
      <c r="O431" s="1400">
        <f>IF(ISERROR(VLOOKUP(CONCATENATE($B431,"-",$C431),IN_1A!$B$2:$AA$3000,13,FALSE))=TRUE,"",VLOOKUP(CONCATENATE($B431,"-",$C431),IN_1A!$B$2:$AA$3000,13,FALSE))</f>
        <v>0</v>
      </c>
      <c r="P431" s="1401">
        <f>IF(ISERROR(VLOOKUP(CONCATENATE($B431,"-",$C431),IN_1A!$B$2:$AA$3000,14,FALSE))=TRUE,"",VLOOKUP(CONCATENATE($B431,"-",$C431),IN_1A!$B$2:$AA$3000,14,FALSE))</f>
        <v>0</v>
      </c>
      <c r="Q431" s="497">
        <f t="shared" si="59"/>
        <v>0</v>
      </c>
      <c r="R431" s="498">
        <f t="shared" si="59"/>
        <v>0</v>
      </c>
      <c r="S431" s="262" t="str">
        <f>IF(O431&gt;Q431,"ERRORE",IF(P431&gt;R431,"ERRORE",""))</f>
        <v/>
      </c>
    </row>
    <row r="432" spans="1:19" s="2508" customFormat="1" ht="12" customHeight="1" thickBot="1" x14ac:dyDescent="0.3">
      <c r="A432" s="2495" t="s">
        <v>767</v>
      </c>
      <c r="B432" s="2496"/>
      <c r="C432" s="2497"/>
      <c r="D432" s="1340"/>
      <c r="E432" s="2223"/>
      <c r="F432" s="499"/>
      <c r="G432" s="499"/>
      <c r="H432" s="499"/>
      <c r="I432" s="499"/>
      <c r="J432" s="499"/>
      <c r="K432" s="499"/>
      <c r="L432" s="499"/>
      <c r="M432" s="499"/>
      <c r="N432" s="499"/>
      <c r="O432" s="499"/>
      <c r="P432" s="499"/>
      <c r="Q432" s="499"/>
      <c r="R432" s="500"/>
      <c r="S432" s="2506" t="str">
        <f>IF(O432&gt;Q432,"ERRORE",IF(P432&gt;R432,"ERRORE",""))</f>
        <v/>
      </c>
    </row>
    <row r="433" spans="1:19" s="263" customFormat="1" ht="12" customHeight="1" thickBot="1" x14ac:dyDescent="0.3">
      <c r="A433" s="231" t="s">
        <v>768</v>
      </c>
      <c r="B433" s="239" t="s">
        <v>769</v>
      </c>
      <c r="C433" s="240" t="s">
        <v>852</v>
      </c>
      <c r="D433" s="1338" t="str">
        <f>CONCATENATE(D$425)</f>
        <v/>
      </c>
      <c r="E433" s="1396">
        <f>IF(ISERROR(VLOOKUP(CONCATENATE($B433,"-",$C433),IN_1A!$B$2:$AA$3000,3,FALSE))=TRUE,"",VLOOKUP(CONCATENATE($B433,"-",$C433),IN_1A!$B$2:$AA$3000,3,FALSE))</f>
        <v>0</v>
      </c>
      <c r="F433" s="1397">
        <f>IF(ISERROR(VLOOKUP(CONCATENATE($B433,"-",$C433),IN_1A!$B$2:$AA$3000,4,FALSE))=TRUE,"",VLOOKUP(CONCATENATE($B433,"-",$C433),IN_1A!$B$2:$AA$3000,4,FALSE))</f>
        <v>0</v>
      </c>
      <c r="G433" s="1396">
        <f>IF(ISERROR(VLOOKUP(CONCATENATE($B433,"-",$C433),IN_1A!$B$2:$AA$3000,5,FALSE))=TRUE,"",VLOOKUP(CONCATENATE($B433,"-",$C433),IN_1A!$B$2:$AA$3000,5,FALSE))</f>
        <v>0</v>
      </c>
      <c r="H433" s="1397">
        <f>IF(ISERROR(VLOOKUP(CONCATENATE($B433,"-",$C433),IN_1A!$B$2:$AA$3000,6,FALSE))=TRUE,"",VLOOKUP(CONCATENATE($B433,"-",$C433),IN_1A!$B$2:$AA$3000,6,FALSE))</f>
        <v>0</v>
      </c>
      <c r="I433" s="1396">
        <f>IF(ISERROR(VLOOKUP(CONCATENATE($B433,"-",$C433),IN_1A!$B$2:$AA$3000,7,FALSE))=TRUE,"",VLOOKUP(CONCATENATE($B433,"-",$C433),IN_1A!$B$2:$AA$3000,7,FALSE))</f>
        <v>0</v>
      </c>
      <c r="J433" s="1397">
        <f>IF(ISERROR(VLOOKUP(CONCATENATE($B433,"-",$C433),IN_1A!$B$2:$AA$3000,8,FALSE))=TRUE,"",VLOOKUP(CONCATENATE($B433,"-",$C433),IN_1A!$B$2:$AA$3000,8,FALSE))</f>
        <v>0</v>
      </c>
      <c r="K433" s="1396">
        <f>IF(ISERROR(VLOOKUP(CONCATENATE($B433,"-",$C433),IN_1A!$B$2:$AA$3000,9,FALSE))=TRUE,"",VLOOKUP(CONCATENATE($B433,"-",$C433),IN_1A!$B$2:$AA$3000,9,FALSE))</f>
        <v>0</v>
      </c>
      <c r="L433" s="1397">
        <f>IF(ISERROR(VLOOKUP(CONCATENATE($B433,"-",$C433),IN_1A!$B$2:$AA$3000,10,FALSE))=TRUE,"",VLOOKUP(CONCATENATE($B433,"-",$C433),IN_1A!$B$2:$AA$3000,10,FALSE))</f>
        <v>0</v>
      </c>
      <c r="M433" s="1396">
        <f>IF(ISERROR(VLOOKUP(CONCATENATE($B433,"-",$C433),IN_1A!$B$2:$AA$3000,11,FALSE))=TRUE,"",VLOOKUP(CONCATENATE($B433,"-",$C433),IN_1A!$B$2:$AA$3000,11,FALSE))</f>
        <v>0</v>
      </c>
      <c r="N433" s="1397">
        <f>IF(ISERROR(VLOOKUP(CONCATENATE($B433,"-",$C433),IN_1A!$B$2:$AA$3000,12,FALSE))=TRUE,"",VLOOKUP(CONCATENATE($B433,"-",$C433),IN_1A!$B$2:$AA$3000,12,FALSE))</f>
        <v>0</v>
      </c>
      <c r="O433" s="1396">
        <f>IF(ISERROR(VLOOKUP(CONCATENATE($B433,"-",$C433),IN_1A!$B$2:$AA$3000,13,FALSE))=TRUE,"",VLOOKUP(CONCATENATE($B433,"-",$C433),IN_1A!$B$2:$AA$3000,13,FALSE))</f>
        <v>0</v>
      </c>
      <c r="P433" s="1397">
        <f>IF(ISERROR(VLOOKUP(CONCATENATE($B433,"-",$C433),IN_1A!$B$2:$AA$3000,14,FALSE))=TRUE,"",VLOOKUP(CONCATENATE($B433,"-",$C433),IN_1A!$B$2:$AA$3000,14,FALSE))</f>
        <v>0</v>
      </c>
      <c r="Q433" s="493">
        <f t="shared" si="59"/>
        <v>0</v>
      </c>
      <c r="R433" s="494">
        <f t="shared" si="59"/>
        <v>0</v>
      </c>
      <c r="S433" s="262" t="str">
        <f>IF(O433&gt;Q433,"ERRORE",IF(P433&gt;R433,"ERRORE",""))</f>
        <v/>
      </c>
    </row>
    <row r="434" spans="1:19" s="264" customFormat="1" ht="10.75" thickBot="1" x14ac:dyDescent="0.3">
      <c r="A434" s="234" t="s">
        <v>770</v>
      </c>
      <c r="B434" s="232" t="s">
        <v>771</v>
      </c>
      <c r="C434" s="235" t="s">
        <v>852</v>
      </c>
      <c r="D434" s="1339" t="str">
        <f>CONCATENATE(D$425)</f>
        <v/>
      </c>
      <c r="E434" s="1398">
        <f>IF(ISERROR(VLOOKUP(CONCATENATE($B434,"-",$C434),IN_1A!$B$2:$AA$3000,3,FALSE))=TRUE,"",VLOOKUP(CONCATENATE($B434,"-",$C434),IN_1A!$B$2:$AA$3000,3,FALSE))</f>
        <v>0</v>
      </c>
      <c r="F434" s="1399">
        <f>IF(ISERROR(VLOOKUP(CONCATENATE($B434,"-",$C434),IN_1A!$B$2:$AA$3000,4,FALSE))=TRUE,"",VLOOKUP(CONCATENATE($B434,"-",$C434),IN_1A!$B$2:$AA$3000,4,FALSE))</f>
        <v>0</v>
      </c>
      <c r="G434" s="1398">
        <f>IF(ISERROR(VLOOKUP(CONCATENATE($B434,"-",$C434),IN_1A!$B$2:$AA$3000,5,FALSE))=TRUE,"",VLOOKUP(CONCATENATE($B434,"-",$C434),IN_1A!$B$2:$AA$3000,5,FALSE))</f>
        <v>0</v>
      </c>
      <c r="H434" s="1399">
        <f>IF(ISERROR(VLOOKUP(CONCATENATE($B434,"-",$C434),IN_1A!$B$2:$AA$3000,6,FALSE))=TRUE,"",VLOOKUP(CONCATENATE($B434,"-",$C434),IN_1A!$B$2:$AA$3000,6,FALSE))</f>
        <v>0</v>
      </c>
      <c r="I434" s="1398">
        <f>IF(ISERROR(VLOOKUP(CONCATENATE($B434,"-",$C434),IN_1A!$B$2:$AA$3000,7,FALSE))=TRUE,"",VLOOKUP(CONCATENATE($B434,"-",$C434),IN_1A!$B$2:$AA$3000,7,FALSE))</f>
        <v>0</v>
      </c>
      <c r="J434" s="1399">
        <f>IF(ISERROR(VLOOKUP(CONCATENATE($B434,"-",$C434),IN_1A!$B$2:$AA$3000,8,FALSE))=TRUE,"",VLOOKUP(CONCATENATE($B434,"-",$C434),IN_1A!$B$2:$AA$3000,8,FALSE))</f>
        <v>0</v>
      </c>
      <c r="K434" s="1398">
        <f>IF(ISERROR(VLOOKUP(CONCATENATE($B434,"-",$C434),IN_1A!$B$2:$AA$3000,9,FALSE))=TRUE,"",VLOOKUP(CONCATENATE($B434,"-",$C434),IN_1A!$B$2:$AA$3000,9,FALSE))</f>
        <v>0</v>
      </c>
      <c r="L434" s="1399">
        <f>IF(ISERROR(VLOOKUP(CONCATENATE($B434,"-",$C434),IN_1A!$B$2:$AA$3000,10,FALSE))=TRUE,"",VLOOKUP(CONCATENATE($B434,"-",$C434),IN_1A!$B$2:$AA$3000,10,FALSE))</f>
        <v>0</v>
      </c>
      <c r="M434" s="1398">
        <f>IF(ISERROR(VLOOKUP(CONCATENATE($B434,"-",$C434),IN_1A!$B$2:$AA$3000,11,FALSE))=TRUE,"",VLOOKUP(CONCATENATE($B434,"-",$C434),IN_1A!$B$2:$AA$3000,11,FALSE))</f>
        <v>0</v>
      </c>
      <c r="N434" s="1399">
        <f>IF(ISERROR(VLOOKUP(CONCATENATE($B434,"-",$C434),IN_1A!$B$2:$AA$3000,12,FALSE))=TRUE,"",VLOOKUP(CONCATENATE($B434,"-",$C434),IN_1A!$B$2:$AA$3000,12,FALSE))</f>
        <v>0</v>
      </c>
      <c r="O434" s="1398">
        <f>IF(ISERROR(VLOOKUP(CONCATENATE($B434,"-",$C434),IN_1A!$B$2:$AA$3000,13,FALSE))=TRUE,"",VLOOKUP(CONCATENATE($B434,"-",$C434),IN_1A!$B$2:$AA$3000,13,FALSE))</f>
        <v>0</v>
      </c>
      <c r="P434" s="1399">
        <f>IF(ISERROR(VLOOKUP(CONCATENATE($B434,"-",$C434),IN_1A!$B$2:$AA$3000,14,FALSE))=TRUE,"",VLOOKUP(CONCATENATE($B434,"-",$C434),IN_1A!$B$2:$AA$3000,14,FALSE))</f>
        <v>0</v>
      </c>
      <c r="Q434" s="495">
        <f t="shared" si="59"/>
        <v>0</v>
      </c>
      <c r="R434" s="496">
        <f t="shared" si="59"/>
        <v>0</v>
      </c>
      <c r="S434" s="262"/>
    </row>
    <row r="435" spans="1:19" s="263" customFormat="1" ht="12" customHeight="1" thickBot="1" x14ac:dyDescent="0.3">
      <c r="A435" s="234" t="s">
        <v>772</v>
      </c>
      <c r="B435" s="232" t="s">
        <v>773</v>
      </c>
      <c r="C435" s="235" t="s">
        <v>852</v>
      </c>
      <c r="D435" s="1336" t="str">
        <f>CONCATENATE(D$425)</f>
        <v/>
      </c>
      <c r="E435" s="1400">
        <f>IF(ISERROR(VLOOKUP(CONCATENATE($B435,"-",$C435),IN_1A!$B$2:$AA$3000,3,FALSE))=TRUE,"",VLOOKUP(CONCATENATE($B435,"-",$C435),IN_1A!$B$2:$AA$3000,3,FALSE))</f>
        <v>0</v>
      </c>
      <c r="F435" s="1401">
        <f>IF(ISERROR(VLOOKUP(CONCATENATE($B435,"-",$C435),IN_1A!$B$2:$AA$3000,4,FALSE))=TRUE,"",VLOOKUP(CONCATENATE($B435,"-",$C435),IN_1A!$B$2:$AA$3000,4,FALSE))</f>
        <v>0</v>
      </c>
      <c r="G435" s="1400">
        <f>IF(ISERROR(VLOOKUP(CONCATENATE($B435,"-",$C435),IN_1A!$B$2:$AA$3000,5,FALSE))=TRUE,"",VLOOKUP(CONCATENATE($B435,"-",$C435),IN_1A!$B$2:$AA$3000,5,FALSE))</f>
        <v>0</v>
      </c>
      <c r="H435" s="1401">
        <f>IF(ISERROR(VLOOKUP(CONCATENATE($B435,"-",$C435),IN_1A!$B$2:$AA$3000,6,FALSE))=TRUE,"",VLOOKUP(CONCATENATE($B435,"-",$C435),IN_1A!$B$2:$AA$3000,6,FALSE))</f>
        <v>0</v>
      </c>
      <c r="I435" s="1400">
        <f>IF(ISERROR(VLOOKUP(CONCATENATE($B435,"-",$C435),IN_1A!$B$2:$AA$3000,7,FALSE))=TRUE,"",VLOOKUP(CONCATENATE($B435,"-",$C435),IN_1A!$B$2:$AA$3000,7,FALSE))</f>
        <v>0</v>
      </c>
      <c r="J435" s="1401">
        <f>IF(ISERROR(VLOOKUP(CONCATENATE($B435,"-",$C435),IN_1A!$B$2:$AA$3000,8,FALSE))=TRUE,"",VLOOKUP(CONCATENATE($B435,"-",$C435),IN_1A!$B$2:$AA$3000,8,FALSE))</f>
        <v>0</v>
      </c>
      <c r="K435" s="1400">
        <f>IF(ISERROR(VLOOKUP(CONCATENATE($B435,"-",$C435),IN_1A!$B$2:$AA$3000,9,FALSE))=TRUE,"",VLOOKUP(CONCATENATE($B435,"-",$C435),IN_1A!$B$2:$AA$3000,9,FALSE))</f>
        <v>0</v>
      </c>
      <c r="L435" s="1401">
        <f>IF(ISERROR(VLOOKUP(CONCATENATE($B435,"-",$C435),IN_1A!$B$2:$AA$3000,10,FALSE))=TRUE,"",VLOOKUP(CONCATENATE($B435,"-",$C435),IN_1A!$B$2:$AA$3000,10,FALSE))</f>
        <v>0</v>
      </c>
      <c r="M435" s="1400">
        <f>IF(ISERROR(VLOOKUP(CONCATENATE($B435,"-",$C435),IN_1A!$B$2:$AA$3000,11,FALSE))=TRUE,"",VLOOKUP(CONCATENATE($B435,"-",$C435),IN_1A!$B$2:$AA$3000,11,FALSE))</f>
        <v>0</v>
      </c>
      <c r="N435" s="1401">
        <f>IF(ISERROR(VLOOKUP(CONCATENATE($B435,"-",$C435),IN_1A!$B$2:$AA$3000,12,FALSE))=TRUE,"",VLOOKUP(CONCATENATE($B435,"-",$C435),IN_1A!$B$2:$AA$3000,12,FALSE))</f>
        <v>0</v>
      </c>
      <c r="O435" s="1400">
        <f>IF(ISERROR(VLOOKUP(CONCATENATE($B435,"-",$C435),IN_1A!$B$2:$AA$3000,13,FALSE))=TRUE,"",VLOOKUP(CONCATENATE($B435,"-",$C435),IN_1A!$B$2:$AA$3000,13,FALSE))</f>
        <v>0</v>
      </c>
      <c r="P435" s="1401">
        <f>IF(ISERROR(VLOOKUP(CONCATENATE($B435,"-",$C435),IN_1A!$B$2:$AA$3000,14,FALSE))=TRUE,"",VLOOKUP(CONCATENATE($B435,"-",$C435),IN_1A!$B$2:$AA$3000,14,FALSE))</f>
        <v>0</v>
      </c>
      <c r="Q435" s="497">
        <f t="shared" si="59"/>
        <v>0</v>
      </c>
      <c r="R435" s="498">
        <f t="shared" si="59"/>
        <v>0</v>
      </c>
      <c r="S435" s="262" t="str">
        <f>IF(O435&gt;Q435,"ERRORE",IF(P435&gt;R435,"ERRORE",""))</f>
        <v/>
      </c>
    </row>
    <row r="436" spans="1:19" s="2508" customFormat="1" ht="12" customHeight="1" thickBot="1" x14ac:dyDescent="0.3">
      <c r="A436" s="2498" t="s">
        <v>774</v>
      </c>
      <c r="B436" s="2499"/>
      <c r="C436" s="2500"/>
      <c r="D436" s="2458"/>
      <c r="E436" s="2222"/>
      <c r="F436" s="499"/>
      <c r="G436" s="499"/>
      <c r="H436" s="499"/>
      <c r="I436" s="499"/>
      <c r="J436" s="499"/>
      <c r="K436" s="499"/>
      <c r="L436" s="499"/>
      <c r="M436" s="499"/>
      <c r="N436" s="499"/>
      <c r="O436" s="499"/>
      <c r="P436" s="499"/>
      <c r="Q436" s="499"/>
      <c r="R436" s="500"/>
      <c r="S436" s="2506" t="str">
        <f>IF(O436&gt;Q436,"ERRORE",IF(P436&gt;R436,"ERRORE",""))</f>
        <v/>
      </c>
    </row>
    <row r="437" spans="1:19" s="2508" customFormat="1" ht="12" customHeight="1" thickBot="1" x14ac:dyDescent="0.3">
      <c r="A437" s="2492" t="s">
        <v>755</v>
      </c>
      <c r="B437" s="2496"/>
      <c r="C437" s="2497"/>
      <c r="D437" s="2462"/>
      <c r="E437" s="2221"/>
      <c r="F437" s="499"/>
      <c r="G437" s="499"/>
      <c r="H437" s="499"/>
      <c r="I437" s="499"/>
      <c r="J437" s="499"/>
      <c r="K437" s="499"/>
      <c r="L437" s="499"/>
      <c r="M437" s="499"/>
      <c r="N437" s="499"/>
      <c r="O437" s="499"/>
      <c r="P437" s="499"/>
      <c r="Q437" s="499"/>
      <c r="R437" s="500"/>
      <c r="S437" s="2506" t="str">
        <f>IF(O437&gt;Q437,"ERRORE",IF(P437&gt;R437,"ERRORE",""))</f>
        <v/>
      </c>
    </row>
    <row r="438" spans="1:19" s="264" customFormat="1" ht="10.75" thickBot="1" x14ac:dyDescent="0.3">
      <c r="A438" s="234" t="s">
        <v>775</v>
      </c>
      <c r="B438" s="239" t="s">
        <v>776</v>
      </c>
      <c r="C438" s="240" t="s">
        <v>852</v>
      </c>
      <c r="D438" s="1338" t="str">
        <f t="shared" ref="D438:D450" si="60">CONCATENATE(D$425)</f>
        <v/>
      </c>
      <c r="E438" s="1396">
        <f>IF(ISERROR(VLOOKUP(CONCATENATE($B438,"-",$C438),IN_1A!$B$2:$AA$3000,3,FALSE))=TRUE,"",VLOOKUP(CONCATENATE($B438,"-",$C438),IN_1A!$B$2:$AA$3000,3,FALSE))</f>
        <v>0</v>
      </c>
      <c r="F438" s="1397">
        <f>IF(ISERROR(VLOOKUP(CONCATENATE($B438,"-",$C438),IN_1A!$B$2:$AA$3000,4,FALSE))=TRUE,"",VLOOKUP(CONCATENATE($B438,"-",$C438),IN_1A!$B$2:$AA$3000,4,FALSE))</f>
        <v>0</v>
      </c>
      <c r="G438" s="1396">
        <f>IF(ISERROR(VLOOKUP(CONCATENATE($B438,"-",$C438),IN_1A!$B$2:$AA$3000,5,FALSE))=TRUE,"",VLOOKUP(CONCATENATE($B438,"-",$C438),IN_1A!$B$2:$AA$3000,5,FALSE))</f>
        <v>0</v>
      </c>
      <c r="H438" s="1397">
        <f>IF(ISERROR(VLOOKUP(CONCATENATE($B438,"-",$C438),IN_1A!$B$2:$AA$3000,6,FALSE))=TRUE,"",VLOOKUP(CONCATENATE($B438,"-",$C438),IN_1A!$B$2:$AA$3000,6,FALSE))</f>
        <v>0</v>
      </c>
      <c r="I438" s="1396">
        <f>IF(ISERROR(VLOOKUP(CONCATENATE($B438,"-",$C438),IN_1A!$B$2:$AA$3000,7,FALSE))=TRUE,"",VLOOKUP(CONCATENATE($B438,"-",$C438),IN_1A!$B$2:$AA$3000,7,FALSE))</f>
        <v>0</v>
      </c>
      <c r="J438" s="1397">
        <f>IF(ISERROR(VLOOKUP(CONCATENATE($B438,"-",$C438),IN_1A!$B$2:$AA$3000,8,FALSE))=TRUE,"",VLOOKUP(CONCATENATE($B438,"-",$C438),IN_1A!$B$2:$AA$3000,8,FALSE))</f>
        <v>0</v>
      </c>
      <c r="K438" s="1396">
        <f>IF(ISERROR(VLOOKUP(CONCATENATE($B438,"-",$C438),IN_1A!$B$2:$AA$3000,9,FALSE))=TRUE,"",VLOOKUP(CONCATENATE($B438,"-",$C438),IN_1A!$B$2:$AA$3000,9,FALSE))</f>
        <v>0</v>
      </c>
      <c r="L438" s="1397">
        <f>IF(ISERROR(VLOOKUP(CONCATENATE($B438,"-",$C438),IN_1A!$B$2:$AA$3000,10,FALSE))=TRUE,"",VLOOKUP(CONCATENATE($B438,"-",$C438),IN_1A!$B$2:$AA$3000,10,FALSE))</f>
        <v>0</v>
      </c>
      <c r="M438" s="1396">
        <f>IF(ISERROR(VLOOKUP(CONCATENATE($B438,"-",$C438),IN_1A!$B$2:$AA$3000,11,FALSE))=TRUE,"",VLOOKUP(CONCATENATE($B438,"-",$C438),IN_1A!$B$2:$AA$3000,11,FALSE))</f>
        <v>0</v>
      </c>
      <c r="N438" s="1397">
        <f>IF(ISERROR(VLOOKUP(CONCATENATE($B438,"-",$C438),IN_1A!$B$2:$AA$3000,12,FALSE))=TRUE,"",VLOOKUP(CONCATENATE($B438,"-",$C438),IN_1A!$B$2:$AA$3000,12,FALSE))</f>
        <v>0</v>
      </c>
      <c r="O438" s="1396">
        <f>IF(ISERROR(VLOOKUP(CONCATENATE($B438,"-",$C438),IN_1A!$B$2:$AA$3000,13,FALSE))=TRUE,"",VLOOKUP(CONCATENATE($B438,"-",$C438),IN_1A!$B$2:$AA$3000,13,FALSE))</f>
        <v>0</v>
      </c>
      <c r="P438" s="1397">
        <f>IF(ISERROR(VLOOKUP(CONCATENATE($B438,"-",$C438),IN_1A!$B$2:$AA$3000,14,FALSE))=TRUE,"",VLOOKUP(CONCATENATE($B438,"-",$C438),IN_1A!$B$2:$AA$3000,14,FALSE))</f>
        <v>0</v>
      </c>
      <c r="Q438" s="493">
        <f t="shared" si="59"/>
        <v>0</v>
      </c>
      <c r="R438" s="494">
        <f t="shared" si="59"/>
        <v>0</v>
      </c>
      <c r="S438" s="262"/>
    </row>
    <row r="439" spans="1:19" s="264" customFormat="1" ht="10.75" thickBot="1" x14ac:dyDescent="0.3">
      <c r="A439" s="234" t="s">
        <v>777</v>
      </c>
      <c r="B439" s="243" t="s">
        <v>778</v>
      </c>
      <c r="C439" s="233" t="s">
        <v>852</v>
      </c>
      <c r="D439" s="1339" t="str">
        <f t="shared" si="60"/>
        <v/>
      </c>
      <c r="E439" s="1398">
        <f>IF(ISERROR(VLOOKUP(CONCATENATE($B439,"-",$C439),IN_1A!$B$2:$AA$3000,3,FALSE))=TRUE,"",VLOOKUP(CONCATENATE($B439,"-",$C439),IN_1A!$B$2:$AA$3000,3,FALSE))</f>
        <v>0</v>
      </c>
      <c r="F439" s="1399">
        <f>IF(ISERROR(VLOOKUP(CONCATENATE($B439,"-",$C439),IN_1A!$B$2:$AA$3000,4,FALSE))=TRUE,"",VLOOKUP(CONCATENATE($B439,"-",$C439),IN_1A!$B$2:$AA$3000,4,FALSE))</f>
        <v>0</v>
      </c>
      <c r="G439" s="1398">
        <f>IF(ISERROR(VLOOKUP(CONCATENATE($B439,"-",$C439),IN_1A!$B$2:$AA$3000,5,FALSE))=TRUE,"",VLOOKUP(CONCATENATE($B439,"-",$C439),IN_1A!$B$2:$AA$3000,5,FALSE))</f>
        <v>0</v>
      </c>
      <c r="H439" s="1399">
        <f>IF(ISERROR(VLOOKUP(CONCATENATE($B439,"-",$C439),IN_1A!$B$2:$AA$3000,6,FALSE))=TRUE,"",VLOOKUP(CONCATENATE($B439,"-",$C439),IN_1A!$B$2:$AA$3000,6,FALSE))</f>
        <v>0</v>
      </c>
      <c r="I439" s="1398">
        <f>IF(ISERROR(VLOOKUP(CONCATENATE($B439,"-",$C439),IN_1A!$B$2:$AA$3000,7,FALSE))=TRUE,"",VLOOKUP(CONCATENATE($B439,"-",$C439),IN_1A!$B$2:$AA$3000,7,FALSE))</f>
        <v>0</v>
      </c>
      <c r="J439" s="1399">
        <f>IF(ISERROR(VLOOKUP(CONCATENATE($B439,"-",$C439),IN_1A!$B$2:$AA$3000,8,FALSE))=TRUE,"",VLOOKUP(CONCATENATE($B439,"-",$C439),IN_1A!$B$2:$AA$3000,8,FALSE))</f>
        <v>0</v>
      </c>
      <c r="K439" s="1398">
        <f>IF(ISERROR(VLOOKUP(CONCATENATE($B439,"-",$C439),IN_1A!$B$2:$AA$3000,9,FALSE))=TRUE,"",VLOOKUP(CONCATENATE($B439,"-",$C439),IN_1A!$B$2:$AA$3000,9,FALSE))</f>
        <v>0</v>
      </c>
      <c r="L439" s="1399">
        <f>IF(ISERROR(VLOOKUP(CONCATENATE($B439,"-",$C439),IN_1A!$B$2:$AA$3000,10,FALSE))=TRUE,"",VLOOKUP(CONCATENATE($B439,"-",$C439),IN_1A!$B$2:$AA$3000,10,FALSE))</f>
        <v>0</v>
      </c>
      <c r="M439" s="1398">
        <f>IF(ISERROR(VLOOKUP(CONCATENATE($B439,"-",$C439),IN_1A!$B$2:$AA$3000,11,FALSE))=TRUE,"",VLOOKUP(CONCATENATE($B439,"-",$C439),IN_1A!$B$2:$AA$3000,11,FALSE))</f>
        <v>0</v>
      </c>
      <c r="N439" s="1399">
        <f>IF(ISERROR(VLOOKUP(CONCATENATE($B439,"-",$C439),IN_1A!$B$2:$AA$3000,12,FALSE))=TRUE,"",VLOOKUP(CONCATENATE($B439,"-",$C439),IN_1A!$B$2:$AA$3000,12,FALSE))</f>
        <v>0</v>
      </c>
      <c r="O439" s="1398">
        <f>IF(ISERROR(VLOOKUP(CONCATENATE($B439,"-",$C439),IN_1A!$B$2:$AA$3000,13,FALSE))=TRUE,"",VLOOKUP(CONCATENATE($B439,"-",$C439),IN_1A!$B$2:$AA$3000,13,FALSE))</f>
        <v>0</v>
      </c>
      <c r="P439" s="1399">
        <f>IF(ISERROR(VLOOKUP(CONCATENATE($B439,"-",$C439),IN_1A!$B$2:$AA$3000,14,FALSE))=TRUE,"",VLOOKUP(CONCATENATE($B439,"-",$C439),IN_1A!$B$2:$AA$3000,14,FALSE))</f>
        <v>0</v>
      </c>
      <c r="Q439" s="495">
        <f t="shared" si="59"/>
        <v>0</v>
      </c>
      <c r="R439" s="496">
        <f t="shared" si="59"/>
        <v>0</v>
      </c>
      <c r="S439" s="262"/>
    </row>
    <row r="440" spans="1:19" s="263" customFormat="1" ht="12" customHeight="1" thickBot="1" x14ac:dyDescent="0.3">
      <c r="A440" s="234" t="s">
        <v>779</v>
      </c>
      <c r="B440" s="243" t="s">
        <v>780</v>
      </c>
      <c r="C440" s="233" t="s">
        <v>852</v>
      </c>
      <c r="D440" s="1339" t="str">
        <f t="shared" si="60"/>
        <v/>
      </c>
      <c r="E440" s="1398">
        <f>IF(ISERROR(VLOOKUP(CONCATENATE($B440,"-",$C440),IN_1A!$B$2:$AA$3000,3,FALSE))=TRUE,"",VLOOKUP(CONCATENATE($B440,"-",$C440),IN_1A!$B$2:$AA$3000,3,FALSE))</f>
        <v>0</v>
      </c>
      <c r="F440" s="1399">
        <f>IF(ISERROR(VLOOKUP(CONCATENATE($B440,"-",$C440),IN_1A!$B$2:$AA$3000,4,FALSE))=TRUE,"",VLOOKUP(CONCATENATE($B440,"-",$C440),IN_1A!$B$2:$AA$3000,4,FALSE))</f>
        <v>0</v>
      </c>
      <c r="G440" s="1398">
        <f>IF(ISERROR(VLOOKUP(CONCATENATE($B440,"-",$C440),IN_1A!$B$2:$AA$3000,5,FALSE))=TRUE,"",VLOOKUP(CONCATENATE($B440,"-",$C440),IN_1A!$B$2:$AA$3000,5,FALSE))</f>
        <v>0</v>
      </c>
      <c r="H440" s="1399">
        <f>IF(ISERROR(VLOOKUP(CONCATENATE($B440,"-",$C440),IN_1A!$B$2:$AA$3000,6,FALSE))=TRUE,"",VLOOKUP(CONCATENATE($B440,"-",$C440),IN_1A!$B$2:$AA$3000,6,FALSE))</f>
        <v>0</v>
      </c>
      <c r="I440" s="1398">
        <f>IF(ISERROR(VLOOKUP(CONCATENATE($B440,"-",$C440),IN_1A!$B$2:$AA$3000,7,FALSE))=TRUE,"",VLOOKUP(CONCATENATE($B440,"-",$C440),IN_1A!$B$2:$AA$3000,7,FALSE))</f>
        <v>0</v>
      </c>
      <c r="J440" s="1399">
        <f>IF(ISERROR(VLOOKUP(CONCATENATE($B440,"-",$C440),IN_1A!$B$2:$AA$3000,8,FALSE))=TRUE,"",VLOOKUP(CONCATENATE($B440,"-",$C440),IN_1A!$B$2:$AA$3000,8,FALSE))</f>
        <v>0</v>
      </c>
      <c r="K440" s="1398">
        <f>IF(ISERROR(VLOOKUP(CONCATENATE($B440,"-",$C440),IN_1A!$B$2:$AA$3000,9,FALSE))=TRUE,"",VLOOKUP(CONCATENATE($B440,"-",$C440),IN_1A!$B$2:$AA$3000,9,FALSE))</f>
        <v>0</v>
      </c>
      <c r="L440" s="1399">
        <f>IF(ISERROR(VLOOKUP(CONCATENATE($B440,"-",$C440),IN_1A!$B$2:$AA$3000,10,FALSE))=TRUE,"",VLOOKUP(CONCATENATE($B440,"-",$C440),IN_1A!$B$2:$AA$3000,10,FALSE))</f>
        <v>0</v>
      </c>
      <c r="M440" s="1398">
        <f>IF(ISERROR(VLOOKUP(CONCATENATE($B440,"-",$C440),IN_1A!$B$2:$AA$3000,11,FALSE))=TRUE,"",VLOOKUP(CONCATENATE($B440,"-",$C440),IN_1A!$B$2:$AA$3000,11,FALSE))</f>
        <v>0</v>
      </c>
      <c r="N440" s="1399">
        <f>IF(ISERROR(VLOOKUP(CONCATENATE($B440,"-",$C440),IN_1A!$B$2:$AA$3000,12,FALSE))=TRUE,"",VLOOKUP(CONCATENATE($B440,"-",$C440),IN_1A!$B$2:$AA$3000,12,FALSE))</f>
        <v>0</v>
      </c>
      <c r="O440" s="1398">
        <f>IF(ISERROR(VLOOKUP(CONCATENATE($B440,"-",$C440),IN_1A!$B$2:$AA$3000,13,FALSE))=TRUE,"",VLOOKUP(CONCATENATE($B440,"-",$C440),IN_1A!$B$2:$AA$3000,13,FALSE))</f>
        <v>0</v>
      </c>
      <c r="P440" s="1399">
        <f>IF(ISERROR(VLOOKUP(CONCATENATE($B440,"-",$C440),IN_1A!$B$2:$AA$3000,14,FALSE))=TRUE,"",VLOOKUP(CONCATENATE($B440,"-",$C440),IN_1A!$B$2:$AA$3000,14,FALSE))</f>
        <v>0</v>
      </c>
      <c r="Q440" s="495">
        <f t="shared" si="59"/>
        <v>0</v>
      </c>
      <c r="R440" s="496">
        <f t="shared" si="59"/>
        <v>0</v>
      </c>
      <c r="S440" s="262" t="str">
        <f t="shared" ref="S440:S452" si="61">IF(O440&gt;Q440,"ERRORE",IF(P440&gt;R440,"ERRORE",""))</f>
        <v/>
      </c>
    </row>
    <row r="441" spans="1:19" s="267" customFormat="1" ht="12" customHeight="1" thickBot="1" x14ac:dyDescent="0.3">
      <c r="A441" s="234" t="s">
        <v>781</v>
      </c>
      <c r="B441" s="243" t="s">
        <v>782</v>
      </c>
      <c r="C441" s="233" t="s">
        <v>852</v>
      </c>
      <c r="D441" s="1339" t="str">
        <f t="shared" si="60"/>
        <v/>
      </c>
      <c r="E441" s="1398">
        <f>IF(ISERROR(VLOOKUP(CONCATENATE($B441,"-",$C441),IN_1A!$B$2:$AA$3000,3,FALSE))=TRUE,"",VLOOKUP(CONCATENATE($B441,"-",$C441),IN_1A!$B$2:$AA$3000,3,FALSE))</f>
        <v>0</v>
      </c>
      <c r="F441" s="1399">
        <f>IF(ISERROR(VLOOKUP(CONCATENATE($B441,"-",$C441),IN_1A!$B$2:$AA$3000,4,FALSE))=TRUE,"",VLOOKUP(CONCATENATE($B441,"-",$C441),IN_1A!$B$2:$AA$3000,4,FALSE))</f>
        <v>0</v>
      </c>
      <c r="G441" s="1398">
        <f>IF(ISERROR(VLOOKUP(CONCATENATE($B441,"-",$C441),IN_1A!$B$2:$AA$3000,5,FALSE))=TRUE,"",VLOOKUP(CONCATENATE($B441,"-",$C441),IN_1A!$B$2:$AA$3000,5,FALSE))</f>
        <v>0</v>
      </c>
      <c r="H441" s="1399">
        <f>IF(ISERROR(VLOOKUP(CONCATENATE($B441,"-",$C441),IN_1A!$B$2:$AA$3000,6,FALSE))=TRUE,"",VLOOKUP(CONCATENATE($B441,"-",$C441),IN_1A!$B$2:$AA$3000,6,FALSE))</f>
        <v>0</v>
      </c>
      <c r="I441" s="1398">
        <f>IF(ISERROR(VLOOKUP(CONCATENATE($B441,"-",$C441),IN_1A!$B$2:$AA$3000,7,FALSE))=TRUE,"",VLOOKUP(CONCATENATE($B441,"-",$C441),IN_1A!$B$2:$AA$3000,7,FALSE))</f>
        <v>0</v>
      </c>
      <c r="J441" s="1399">
        <f>IF(ISERROR(VLOOKUP(CONCATENATE($B441,"-",$C441),IN_1A!$B$2:$AA$3000,8,FALSE))=TRUE,"",VLOOKUP(CONCATENATE($B441,"-",$C441),IN_1A!$B$2:$AA$3000,8,FALSE))</f>
        <v>0</v>
      </c>
      <c r="K441" s="1398">
        <f>IF(ISERROR(VLOOKUP(CONCATENATE($B441,"-",$C441),IN_1A!$B$2:$AA$3000,9,FALSE))=TRUE,"",VLOOKUP(CONCATENATE($B441,"-",$C441),IN_1A!$B$2:$AA$3000,9,FALSE))</f>
        <v>0</v>
      </c>
      <c r="L441" s="1399">
        <f>IF(ISERROR(VLOOKUP(CONCATENATE($B441,"-",$C441),IN_1A!$B$2:$AA$3000,10,FALSE))=TRUE,"",VLOOKUP(CONCATENATE($B441,"-",$C441),IN_1A!$B$2:$AA$3000,10,FALSE))</f>
        <v>0</v>
      </c>
      <c r="M441" s="1398">
        <f>IF(ISERROR(VLOOKUP(CONCATENATE($B441,"-",$C441),IN_1A!$B$2:$AA$3000,11,FALSE))=TRUE,"",VLOOKUP(CONCATENATE($B441,"-",$C441),IN_1A!$B$2:$AA$3000,11,FALSE))</f>
        <v>0</v>
      </c>
      <c r="N441" s="1399">
        <f>IF(ISERROR(VLOOKUP(CONCATENATE($B441,"-",$C441),IN_1A!$B$2:$AA$3000,12,FALSE))=TRUE,"",VLOOKUP(CONCATENATE($B441,"-",$C441),IN_1A!$B$2:$AA$3000,12,FALSE))</f>
        <v>0</v>
      </c>
      <c r="O441" s="1398">
        <f>IF(ISERROR(VLOOKUP(CONCATENATE($B441,"-",$C441),IN_1A!$B$2:$AA$3000,13,FALSE))=TRUE,"",VLOOKUP(CONCATENATE($B441,"-",$C441),IN_1A!$B$2:$AA$3000,13,FALSE))</f>
        <v>0</v>
      </c>
      <c r="P441" s="1399">
        <f>IF(ISERROR(VLOOKUP(CONCATENATE($B441,"-",$C441),IN_1A!$B$2:$AA$3000,14,FALSE))=TRUE,"",VLOOKUP(CONCATENATE($B441,"-",$C441),IN_1A!$B$2:$AA$3000,14,FALSE))</f>
        <v>0</v>
      </c>
      <c r="Q441" s="495">
        <f t="shared" si="59"/>
        <v>0</v>
      </c>
      <c r="R441" s="496">
        <f t="shared" si="59"/>
        <v>0</v>
      </c>
      <c r="S441" s="262" t="str">
        <f t="shared" si="61"/>
        <v/>
      </c>
    </row>
    <row r="442" spans="1:19" s="263" customFormat="1" ht="12" customHeight="1" thickBot="1" x14ac:dyDescent="0.3">
      <c r="A442" s="234" t="s">
        <v>783</v>
      </c>
      <c r="B442" s="243" t="s">
        <v>784</v>
      </c>
      <c r="C442" s="233" t="s">
        <v>852</v>
      </c>
      <c r="D442" s="1339" t="str">
        <f t="shared" si="60"/>
        <v/>
      </c>
      <c r="E442" s="1398">
        <f>IF(ISERROR(VLOOKUP(CONCATENATE($B442,"-",$C442),IN_1A!$B$2:$AA$3000,3,FALSE))=TRUE,"",VLOOKUP(CONCATENATE($B442,"-",$C442),IN_1A!$B$2:$AA$3000,3,FALSE))</f>
        <v>0</v>
      </c>
      <c r="F442" s="1399">
        <f>IF(ISERROR(VLOOKUP(CONCATENATE($B442,"-",$C442),IN_1A!$B$2:$AA$3000,4,FALSE))=TRUE,"",VLOOKUP(CONCATENATE($B442,"-",$C442),IN_1A!$B$2:$AA$3000,4,FALSE))</f>
        <v>0</v>
      </c>
      <c r="G442" s="1398">
        <f>IF(ISERROR(VLOOKUP(CONCATENATE($B442,"-",$C442),IN_1A!$B$2:$AA$3000,5,FALSE))=TRUE,"",VLOOKUP(CONCATENATE($B442,"-",$C442),IN_1A!$B$2:$AA$3000,5,FALSE))</f>
        <v>0</v>
      </c>
      <c r="H442" s="1399">
        <f>IF(ISERROR(VLOOKUP(CONCATENATE($B442,"-",$C442),IN_1A!$B$2:$AA$3000,6,FALSE))=TRUE,"",VLOOKUP(CONCATENATE($B442,"-",$C442),IN_1A!$B$2:$AA$3000,6,FALSE))</f>
        <v>0</v>
      </c>
      <c r="I442" s="1398">
        <f>IF(ISERROR(VLOOKUP(CONCATENATE($B442,"-",$C442),IN_1A!$B$2:$AA$3000,7,FALSE))=TRUE,"",VLOOKUP(CONCATENATE($B442,"-",$C442),IN_1A!$B$2:$AA$3000,7,FALSE))</f>
        <v>0</v>
      </c>
      <c r="J442" s="1399">
        <f>IF(ISERROR(VLOOKUP(CONCATENATE($B442,"-",$C442),IN_1A!$B$2:$AA$3000,8,FALSE))=TRUE,"",VLOOKUP(CONCATENATE($B442,"-",$C442),IN_1A!$B$2:$AA$3000,8,FALSE))</f>
        <v>0</v>
      </c>
      <c r="K442" s="1398">
        <f>IF(ISERROR(VLOOKUP(CONCATENATE($B442,"-",$C442),IN_1A!$B$2:$AA$3000,9,FALSE))=TRUE,"",VLOOKUP(CONCATENATE($B442,"-",$C442),IN_1A!$B$2:$AA$3000,9,FALSE))</f>
        <v>0</v>
      </c>
      <c r="L442" s="1399">
        <f>IF(ISERROR(VLOOKUP(CONCATENATE($B442,"-",$C442),IN_1A!$B$2:$AA$3000,10,FALSE))=TRUE,"",VLOOKUP(CONCATENATE($B442,"-",$C442),IN_1A!$B$2:$AA$3000,10,FALSE))</f>
        <v>0</v>
      </c>
      <c r="M442" s="1398">
        <f>IF(ISERROR(VLOOKUP(CONCATENATE($B442,"-",$C442),IN_1A!$B$2:$AA$3000,11,FALSE))=TRUE,"",VLOOKUP(CONCATENATE($B442,"-",$C442),IN_1A!$B$2:$AA$3000,11,FALSE))</f>
        <v>0</v>
      </c>
      <c r="N442" s="1399">
        <f>IF(ISERROR(VLOOKUP(CONCATENATE($B442,"-",$C442),IN_1A!$B$2:$AA$3000,12,FALSE))=TRUE,"",VLOOKUP(CONCATENATE($B442,"-",$C442),IN_1A!$B$2:$AA$3000,12,FALSE))</f>
        <v>0</v>
      </c>
      <c r="O442" s="1398">
        <f>IF(ISERROR(VLOOKUP(CONCATENATE($B442,"-",$C442),IN_1A!$B$2:$AA$3000,13,FALSE))=TRUE,"",VLOOKUP(CONCATENATE($B442,"-",$C442),IN_1A!$B$2:$AA$3000,13,FALSE))</f>
        <v>0</v>
      </c>
      <c r="P442" s="1399">
        <f>IF(ISERROR(VLOOKUP(CONCATENATE($B442,"-",$C442),IN_1A!$B$2:$AA$3000,14,FALSE))=TRUE,"",VLOOKUP(CONCATENATE($B442,"-",$C442),IN_1A!$B$2:$AA$3000,14,FALSE))</f>
        <v>0</v>
      </c>
      <c r="Q442" s="495">
        <f t="shared" si="59"/>
        <v>0</v>
      </c>
      <c r="R442" s="496">
        <f t="shared" si="59"/>
        <v>0</v>
      </c>
      <c r="S442" s="262" t="str">
        <f t="shared" si="61"/>
        <v/>
      </c>
    </row>
    <row r="443" spans="1:19" s="263" customFormat="1" ht="12" customHeight="1" thickBot="1" x14ac:dyDescent="0.3">
      <c r="A443" s="234" t="s">
        <v>785</v>
      </c>
      <c r="B443" s="243" t="s">
        <v>786</v>
      </c>
      <c r="C443" s="233" t="s">
        <v>852</v>
      </c>
      <c r="D443" s="1339" t="str">
        <f t="shared" si="60"/>
        <v/>
      </c>
      <c r="E443" s="1398">
        <f>IF(ISERROR(VLOOKUP(CONCATENATE($B443,"-",$C443),IN_1A!$B$2:$AA$3000,3,FALSE))=TRUE,"",VLOOKUP(CONCATENATE($B443,"-",$C443),IN_1A!$B$2:$AA$3000,3,FALSE))</f>
        <v>0</v>
      </c>
      <c r="F443" s="1399">
        <f>IF(ISERROR(VLOOKUP(CONCATENATE($B443,"-",$C443),IN_1A!$B$2:$AA$3000,4,FALSE))=TRUE,"",VLOOKUP(CONCATENATE($B443,"-",$C443),IN_1A!$B$2:$AA$3000,4,FALSE))</f>
        <v>0</v>
      </c>
      <c r="G443" s="1398">
        <f>IF(ISERROR(VLOOKUP(CONCATENATE($B443,"-",$C443),IN_1A!$B$2:$AA$3000,5,FALSE))=TRUE,"",VLOOKUP(CONCATENATE($B443,"-",$C443),IN_1A!$B$2:$AA$3000,5,FALSE))</f>
        <v>0</v>
      </c>
      <c r="H443" s="1399">
        <f>IF(ISERROR(VLOOKUP(CONCATENATE($B443,"-",$C443),IN_1A!$B$2:$AA$3000,6,FALSE))=TRUE,"",VLOOKUP(CONCATENATE($B443,"-",$C443),IN_1A!$B$2:$AA$3000,6,FALSE))</f>
        <v>0</v>
      </c>
      <c r="I443" s="1398">
        <f>IF(ISERROR(VLOOKUP(CONCATENATE($B443,"-",$C443),IN_1A!$B$2:$AA$3000,7,FALSE))=TRUE,"",VLOOKUP(CONCATENATE($B443,"-",$C443),IN_1A!$B$2:$AA$3000,7,FALSE))</f>
        <v>0</v>
      </c>
      <c r="J443" s="1399">
        <f>IF(ISERROR(VLOOKUP(CONCATENATE($B443,"-",$C443),IN_1A!$B$2:$AA$3000,8,FALSE))=TRUE,"",VLOOKUP(CONCATENATE($B443,"-",$C443),IN_1A!$B$2:$AA$3000,8,FALSE))</f>
        <v>0</v>
      </c>
      <c r="K443" s="1398">
        <f>IF(ISERROR(VLOOKUP(CONCATENATE($B443,"-",$C443),IN_1A!$B$2:$AA$3000,9,FALSE))=TRUE,"",VLOOKUP(CONCATENATE($B443,"-",$C443),IN_1A!$B$2:$AA$3000,9,FALSE))</f>
        <v>0</v>
      </c>
      <c r="L443" s="1399">
        <f>IF(ISERROR(VLOOKUP(CONCATENATE($B443,"-",$C443),IN_1A!$B$2:$AA$3000,10,FALSE))=TRUE,"",VLOOKUP(CONCATENATE($B443,"-",$C443),IN_1A!$B$2:$AA$3000,10,FALSE))</f>
        <v>0</v>
      </c>
      <c r="M443" s="1398">
        <f>IF(ISERROR(VLOOKUP(CONCATENATE($B443,"-",$C443),IN_1A!$B$2:$AA$3000,11,FALSE))=TRUE,"",VLOOKUP(CONCATENATE($B443,"-",$C443),IN_1A!$B$2:$AA$3000,11,FALSE))</f>
        <v>0</v>
      </c>
      <c r="N443" s="1399">
        <f>IF(ISERROR(VLOOKUP(CONCATENATE($B443,"-",$C443),IN_1A!$B$2:$AA$3000,12,FALSE))=TRUE,"",VLOOKUP(CONCATENATE($B443,"-",$C443),IN_1A!$B$2:$AA$3000,12,FALSE))</f>
        <v>0</v>
      </c>
      <c r="O443" s="1398">
        <f>IF(ISERROR(VLOOKUP(CONCATENATE($B443,"-",$C443),IN_1A!$B$2:$AA$3000,13,FALSE))=TRUE,"",VLOOKUP(CONCATENATE($B443,"-",$C443),IN_1A!$B$2:$AA$3000,13,FALSE))</f>
        <v>0</v>
      </c>
      <c r="P443" s="1399">
        <f>IF(ISERROR(VLOOKUP(CONCATENATE($B443,"-",$C443),IN_1A!$B$2:$AA$3000,14,FALSE))=TRUE,"",VLOOKUP(CONCATENATE($B443,"-",$C443),IN_1A!$B$2:$AA$3000,14,FALSE))</f>
        <v>0</v>
      </c>
      <c r="Q443" s="495">
        <f t="shared" si="59"/>
        <v>0</v>
      </c>
      <c r="R443" s="496">
        <f t="shared" si="59"/>
        <v>0</v>
      </c>
      <c r="S443" s="262" t="str">
        <f t="shared" si="61"/>
        <v/>
      </c>
    </row>
    <row r="444" spans="1:19" s="263" customFormat="1" ht="12" customHeight="1" thickBot="1" x14ac:dyDescent="0.3">
      <c r="A444" s="244" t="s">
        <v>787</v>
      </c>
      <c r="B444" s="243" t="s">
        <v>788</v>
      </c>
      <c r="C444" s="233" t="s">
        <v>852</v>
      </c>
      <c r="D444" s="1339" t="str">
        <f t="shared" si="60"/>
        <v/>
      </c>
      <c r="E444" s="1398">
        <f>IF(ISERROR(VLOOKUP(CONCATENATE($B444,"-",$C444),IN_1A!$B$2:$AA$3000,3,FALSE))=TRUE,"",VLOOKUP(CONCATENATE($B444,"-",$C444),IN_1A!$B$2:$AA$3000,3,FALSE))</f>
        <v>0</v>
      </c>
      <c r="F444" s="1399">
        <f>IF(ISERROR(VLOOKUP(CONCATENATE($B444,"-",$C444),IN_1A!$B$2:$AA$3000,4,FALSE))=TRUE,"",VLOOKUP(CONCATENATE($B444,"-",$C444),IN_1A!$B$2:$AA$3000,4,FALSE))</f>
        <v>0</v>
      </c>
      <c r="G444" s="1398">
        <f>IF(ISERROR(VLOOKUP(CONCATENATE($B444,"-",$C444),IN_1A!$B$2:$AA$3000,5,FALSE))=TRUE,"",VLOOKUP(CONCATENATE($B444,"-",$C444),IN_1A!$B$2:$AA$3000,5,FALSE))</f>
        <v>0</v>
      </c>
      <c r="H444" s="1399">
        <f>IF(ISERROR(VLOOKUP(CONCATENATE($B444,"-",$C444),IN_1A!$B$2:$AA$3000,6,FALSE))=TRUE,"",VLOOKUP(CONCATENATE($B444,"-",$C444),IN_1A!$B$2:$AA$3000,6,FALSE))</f>
        <v>0</v>
      </c>
      <c r="I444" s="1398">
        <f>IF(ISERROR(VLOOKUP(CONCATENATE($B444,"-",$C444),IN_1A!$B$2:$AA$3000,7,FALSE))=TRUE,"",VLOOKUP(CONCATENATE($B444,"-",$C444),IN_1A!$B$2:$AA$3000,7,FALSE))</f>
        <v>0</v>
      </c>
      <c r="J444" s="1399">
        <f>IF(ISERROR(VLOOKUP(CONCATENATE($B444,"-",$C444),IN_1A!$B$2:$AA$3000,8,FALSE))=TRUE,"",VLOOKUP(CONCATENATE($B444,"-",$C444),IN_1A!$B$2:$AA$3000,8,FALSE))</f>
        <v>0</v>
      </c>
      <c r="K444" s="1398">
        <f>IF(ISERROR(VLOOKUP(CONCATENATE($B444,"-",$C444),IN_1A!$B$2:$AA$3000,9,FALSE))=TRUE,"",VLOOKUP(CONCATENATE($B444,"-",$C444),IN_1A!$B$2:$AA$3000,9,FALSE))</f>
        <v>0</v>
      </c>
      <c r="L444" s="1399">
        <f>IF(ISERROR(VLOOKUP(CONCATENATE($B444,"-",$C444),IN_1A!$B$2:$AA$3000,10,FALSE))=TRUE,"",VLOOKUP(CONCATENATE($B444,"-",$C444),IN_1A!$B$2:$AA$3000,10,FALSE))</f>
        <v>0</v>
      </c>
      <c r="M444" s="1398">
        <f>IF(ISERROR(VLOOKUP(CONCATENATE($B444,"-",$C444),IN_1A!$B$2:$AA$3000,11,FALSE))=TRUE,"",VLOOKUP(CONCATENATE($B444,"-",$C444),IN_1A!$B$2:$AA$3000,11,FALSE))</f>
        <v>0</v>
      </c>
      <c r="N444" s="1399">
        <f>IF(ISERROR(VLOOKUP(CONCATENATE($B444,"-",$C444),IN_1A!$B$2:$AA$3000,12,FALSE))=TRUE,"",VLOOKUP(CONCATENATE($B444,"-",$C444),IN_1A!$B$2:$AA$3000,12,FALSE))</f>
        <v>0</v>
      </c>
      <c r="O444" s="1398">
        <f>IF(ISERROR(VLOOKUP(CONCATENATE($B444,"-",$C444),IN_1A!$B$2:$AA$3000,13,FALSE))=TRUE,"",VLOOKUP(CONCATENATE($B444,"-",$C444),IN_1A!$B$2:$AA$3000,13,FALSE))</f>
        <v>0</v>
      </c>
      <c r="P444" s="1399">
        <f>IF(ISERROR(VLOOKUP(CONCATENATE($B444,"-",$C444),IN_1A!$B$2:$AA$3000,14,FALSE))=TRUE,"",VLOOKUP(CONCATENATE($B444,"-",$C444),IN_1A!$B$2:$AA$3000,14,FALSE))</f>
        <v>0</v>
      </c>
      <c r="Q444" s="495">
        <f t="shared" si="59"/>
        <v>0</v>
      </c>
      <c r="R444" s="496">
        <f t="shared" si="59"/>
        <v>0</v>
      </c>
      <c r="S444" s="262" t="str">
        <f t="shared" si="61"/>
        <v/>
      </c>
    </row>
    <row r="445" spans="1:19" s="263" customFormat="1" ht="12" customHeight="1" thickBot="1" x14ac:dyDescent="0.3">
      <c r="A445" s="234" t="s">
        <v>789</v>
      </c>
      <c r="B445" s="232" t="s">
        <v>790</v>
      </c>
      <c r="C445" s="235" t="s">
        <v>852</v>
      </c>
      <c r="D445" s="1339" t="str">
        <f t="shared" si="60"/>
        <v/>
      </c>
      <c r="E445" s="1398">
        <f>IF(ISERROR(VLOOKUP(CONCATENATE($B445,"-",$C445),IN_1A!$B$2:$AA$3000,3,FALSE))=TRUE,"",VLOOKUP(CONCATENATE($B445,"-",$C445),IN_1A!$B$2:$AA$3000,3,FALSE))</f>
        <v>0</v>
      </c>
      <c r="F445" s="1399">
        <f>IF(ISERROR(VLOOKUP(CONCATENATE($B445,"-",$C445),IN_1A!$B$2:$AA$3000,4,FALSE))=TRUE,"",VLOOKUP(CONCATENATE($B445,"-",$C445),IN_1A!$B$2:$AA$3000,4,FALSE))</f>
        <v>0</v>
      </c>
      <c r="G445" s="1398">
        <f>IF(ISERROR(VLOOKUP(CONCATENATE($B445,"-",$C445),IN_1A!$B$2:$AA$3000,5,FALSE))=TRUE,"",VLOOKUP(CONCATENATE($B445,"-",$C445),IN_1A!$B$2:$AA$3000,5,FALSE))</f>
        <v>0</v>
      </c>
      <c r="H445" s="1399">
        <f>IF(ISERROR(VLOOKUP(CONCATENATE($B445,"-",$C445),IN_1A!$B$2:$AA$3000,6,FALSE))=TRUE,"",VLOOKUP(CONCATENATE($B445,"-",$C445),IN_1A!$B$2:$AA$3000,6,FALSE))</f>
        <v>0</v>
      </c>
      <c r="I445" s="1398">
        <f>IF(ISERROR(VLOOKUP(CONCATENATE($B445,"-",$C445),IN_1A!$B$2:$AA$3000,7,FALSE))=TRUE,"",VLOOKUP(CONCATENATE($B445,"-",$C445),IN_1A!$B$2:$AA$3000,7,FALSE))</f>
        <v>0</v>
      </c>
      <c r="J445" s="1399">
        <f>IF(ISERROR(VLOOKUP(CONCATENATE($B445,"-",$C445),IN_1A!$B$2:$AA$3000,8,FALSE))=TRUE,"",VLOOKUP(CONCATENATE($B445,"-",$C445),IN_1A!$B$2:$AA$3000,8,FALSE))</f>
        <v>0</v>
      </c>
      <c r="K445" s="1398">
        <f>IF(ISERROR(VLOOKUP(CONCATENATE($B445,"-",$C445),IN_1A!$B$2:$AA$3000,9,FALSE))=TRUE,"",VLOOKUP(CONCATENATE($B445,"-",$C445),IN_1A!$B$2:$AA$3000,9,FALSE))</f>
        <v>0</v>
      </c>
      <c r="L445" s="1399">
        <f>IF(ISERROR(VLOOKUP(CONCATENATE($B445,"-",$C445),IN_1A!$B$2:$AA$3000,10,FALSE))=TRUE,"",VLOOKUP(CONCATENATE($B445,"-",$C445),IN_1A!$B$2:$AA$3000,10,FALSE))</f>
        <v>0</v>
      </c>
      <c r="M445" s="1398">
        <f>IF(ISERROR(VLOOKUP(CONCATENATE($B445,"-",$C445),IN_1A!$B$2:$AA$3000,11,FALSE))=TRUE,"",VLOOKUP(CONCATENATE($B445,"-",$C445),IN_1A!$B$2:$AA$3000,11,FALSE))</f>
        <v>0</v>
      </c>
      <c r="N445" s="1399">
        <f>IF(ISERROR(VLOOKUP(CONCATENATE($B445,"-",$C445),IN_1A!$B$2:$AA$3000,12,FALSE))=TRUE,"",VLOOKUP(CONCATENATE($B445,"-",$C445),IN_1A!$B$2:$AA$3000,12,FALSE))</f>
        <v>0</v>
      </c>
      <c r="O445" s="1398">
        <f>IF(ISERROR(VLOOKUP(CONCATENATE($B445,"-",$C445),IN_1A!$B$2:$AA$3000,13,FALSE))=TRUE,"",VLOOKUP(CONCATENATE($B445,"-",$C445),IN_1A!$B$2:$AA$3000,13,FALSE))</f>
        <v>0</v>
      </c>
      <c r="P445" s="1399">
        <f>IF(ISERROR(VLOOKUP(CONCATENATE($B445,"-",$C445),IN_1A!$B$2:$AA$3000,14,FALSE))=TRUE,"",VLOOKUP(CONCATENATE($B445,"-",$C445),IN_1A!$B$2:$AA$3000,14,FALSE))</f>
        <v>0</v>
      </c>
      <c r="Q445" s="495">
        <f t="shared" si="59"/>
        <v>0</v>
      </c>
      <c r="R445" s="496">
        <f t="shared" si="59"/>
        <v>0</v>
      </c>
      <c r="S445" s="262" t="str">
        <f t="shared" si="61"/>
        <v/>
      </c>
    </row>
    <row r="446" spans="1:19" s="263" customFormat="1" ht="12" customHeight="1" thickBot="1" x14ac:dyDescent="0.3">
      <c r="A446" s="234" t="s">
        <v>791</v>
      </c>
      <c r="B446" s="232" t="s">
        <v>792</v>
      </c>
      <c r="C446" s="235" t="s">
        <v>852</v>
      </c>
      <c r="D446" s="1339" t="str">
        <f t="shared" si="60"/>
        <v/>
      </c>
      <c r="E446" s="1398">
        <f>IF(ISERROR(VLOOKUP(CONCATENATE($B446,"-",$C446),IN_1A!$B$2:$AA$3000,3,FALSE))=TRUE,"",VLOOKUP(CONCATENATE($B446,"-",$C446),IN_1A!$B$2:$AA$3000,3,FALSE))</f>
        <v>0</v>
      </c>
      <c r="F446" s="1399">
        <f>IF(ISERROR(VLOOKUP(CONCATENATE($B446,"-",$C446),IN_1A!$B$2:$AA$3000,4,FALSE))=TRUE,"",VLOOKUP(CONCATENATE($B446,"-",$C446),IN_1A!$B$2:$AA$3000,4,FALSE))</f>
        <v>0</v>
      </c>
      <c r="G446" s="1398">
        <f>IF(ISERROR(VLOOKUP(CONCATENATE($B446,"-",$C446),IN_1A!$B$2:$AA$3000,5,FALSE))=TRUE,"",VLOOKUP(CONCATENATE($B446,"-",$C446),IN_1A!$B$2:$AA$3000,5,FALSE))</f>
        <v>0</v>
      </c>
      <c r="H446" s="1399">
        <f>IF(ISERROR(VLOOKUP(CONCATENATE($B446,"-",$C446),IN_1A!$B$2:$AA$3000,6,FALSE))=TRUE,"",VLOOKUP(CONCATENATE($B446,"-",$C446),IN_1A!$B$2:$AA$3000,6,FALSE))</f>
        <v>0</v>
      </c>
      <c r="I446" s="1398">
        <f>IF(ISERROR(VLOOKUP(CONCATENATE($B446,"-",$C446),IN_1A!$B$2:$AA$3000,7,FALSE))=TRUE,"",VLOOKUP(CONCATENATE($B446,"-",$C446),IN_1A!$B$2:$AA$3000,7,FALSE))</f>
        <v>0</v>
      </c>
      <c r="J446" s="1399">
        <f>IF(ISERROR(VLOOKUP(CONCATENATE($B446,"-",$C446),IN_1A!$B$2:$AA$3000,8,FALSE))=TRUE,"",VLOOKUP(CONCATENATE($B446,"-",$C446),IN_1A!$B$2:$AA$3000,8,FALSE))</f>
        <v>0</v>
      </c>
      <c r="K446" s="1398">
        <f>IF(ISERROR(VLOOKUP(CONCATENATE($B446,"-",$C446),IN_1A!$B$2:$AA$3000,9,FALSE))=TRUE,"",VLOOKUP(CONCATENATE($B446,"-",$C446),IN_1A!$B$2:$AA$3000,9,FALSE))</f>
        <v>0</v>
      </c>
      <c r="L446" s="1399">
        <f>IF(ISERROR(VLOOKUP(CONCATENATE($B446,"-",$C446),IN_1A!$B$2:$AA$3000,10,FALSE))=TRUE,"",VLOOKUP(CONCATENATE($B446,"-",$C446),IN_1A!$B$2:$AA$3000,10,FALSE))</f>
        <v>0</v>
      </c>
      <c r="M446" s="1398">
        <f>IF(ISERROR(VLOOKUP(CONCATENATE($B446,"-",$C446),IN_1A!$B$2:$AA$3000,11,FALSE))=TRUE,"",VLOOKUP(CONCATENATE($B446,"-",$C446),IN_1A!$B$2:$AA$3000,11,FALSE))</f>
        <v>0</v>
      </c>
      <c r="N446" s="1399">
        <f>IF(ISERROR(VLOOKUP(CONCATENATE($B446,"-",$C446),IN_1A!$B$2:$AA$3000,12,FALSE))=TRUE,"",VLOOKUP(CONCATENATE($B446,"-",$C446),IN_1A!$B$2:$AA$3000,12,FALSE))</f>
        <v>0</v>
      </c>
      <c r="O446" s="1398">
        <f>IF(ISERROR(VLOOKUP(CONCATENATE($B446,"-",$C446),IN_1A!$B$2:$AA$3000,13,FALSE))=TRUE,"",VLOOKUP(CONCATENATE($B446,"-",$C446),IN_1A!$B$2:$AA$3000,13,FALSE))</f>
        <v>0</v>
      </c>
      <c r="P446" s="1399">
        <f>IF(ISERROR(VLOOKUP(CONCATENATE($B446,"-",$C446),IN_1A!$B$2:$AA$3000,14,FALSE))=TRUE,"",VLOOKUP(CONCATENATE($B446,"-",$C446),IN_1A!$B$2:$AA$3000,14,FALSE))</f>
        <v>0</v>
      </c>
      <c r="Q446" s="495">
        <f t="shared" si="59"/>
        <v>0</v>
      </c>
      <c r="R446" s="496">
        <f t="shared" si="59"/>
        <v>0</v>
      </c>
      <c r="S446" s="262" t="str">
        <f t="shared" si="61"/>
        <v/>
      </c>
    </row>
    <row r="447" spans="1:19" s="263" customFormat="1" ht="12" customHeight="1" thickBot="1" x14ac:dyDescent="0.3">
      <c r="A447" s="234" t="s">
        <v>793</v>
      </c>
      <c r="B447" s="232" t="s">
        <v>794</v>
      </c>
      <c r="C447" s="235" t="s">
        <v>852</v>
      </c>
      <c r="D447" s="1339" t="str">
        <f t="shared" si="60"/>
        <v/>
      </c>
      <c r="E447" s="1398">
        <f>IF(ISERROR(VLOOKUP(CONCATENATE($B447,"-",$C447),IN_1A!$B$2:$AA$3000,3,FALSE))=TRUE,"",VLOOKUP(CONCATENATE($B447,"-",$C447),IN_1A!$B$2:$AA$3000,3,FALSE))</f>
        <v>0</v>
      </c>
      <c r="F447" s="1399">
        <f>IF(ISERROR(VLOOKUP(CONCATENATE($B447,"-",$C447),IN_1A!$B$2:$AA$3000,4,FALSE))=TRUE,"",VLOOKUP(CONCATENATE($B447,"-",$C447),IN_1A!$B$2:$AA$3000,4,FALSE))</f>
        <v>0</v>
      </c>
      <c r="G447" s="1398">
        <f>IF(ISERROR(VLOOKUP(CONCATENATE($B447,"-",$C447),IN_1A!$B$2:$AA$3000,5,FALSE))=TRUE,"",VLOOKUP(CONCATENATE($B447,"-",$C447),IN_1A!$B$2:$AA$3000,5,FALSE))</f>
        <v>0</v>
      </c>
      <c r="H447" s="1399">
        <f>IF(ISERROR(VLOOKUP(CONCATENATE($B447,"-",$C447),IN_1A!$B$2:$AA$3000,6,FALSE))=TRUE,"",VLOOKUP(CONCATENATE($B447,"-",$C447),IN_1A!$B$2:$AA$3000,6,FALSE))</f>
        <v>0</v>
      </c>
      <c r="I447" s="1398">
        <f>IF(ISERROR(VLOOKUP(CONCATENATE($B447,"-",$C447),IN_1A!$B$2:$AA$3000,7,FALSE))=TRUE,"",VLOOKUP(CONCATENATE($B447,"-",$C447),IN_1A!$B$2:$AA$3000,7,FALSE))</f>
        <v>0</v>
      </c>
      <c r="J447" s="1399">
        <f>IF(ISERROR(VLOOKUP(CONCATENATE($B447,"-",$C447),IN_1A!$B$2:$AA$3000,8,FALSE))=TRUE,"",VLOOKUP(CONCATENATE($B447,"-",$C447),IN_1A!$B$2:$AA$3000,8,FALSE))</f>
        <v>0</v>
      </c>
      <c r="K447" s="1398">
        <f>IF(ISERROR(VLOOKUP(CONCATENATE($B447,"-",$C447),IN_1A!$B$2:$AA$3000,9,FALSE))=TRUE,"",VLOOKUP(CONCATENATE($B447,"-",$C447),IN_1A!$B$2:$AA$3000,9,FALSE))</f>
        <v>0</v>
      </c>
      <c r="L447" s="1399">
        <f>IF(ISERROR(VLOOKUP(CONCATENATE($B447,"-",$C447),IN_1A!$B$2:$AA$3000,10,FALSE))=TRUE,"",VLOOKUP(CONCATENATE($B447,"-",$C447),IN_1A!$B$2:$AA$3000,10,FALSE))</f>
        <v>0</v>
      </c>
      <c r="M447" s="1398">
        <f>IF(ISERROR(VLOOKUP(CONCATENATE($B447,"-",$C447),IN_1A!$B$2:$AA$3000,11,FALSE))=TRUE,"",VLOOKUP(CONCATENATE($B447,"-",$C447),IN_1A!$B$2:$AA$3000,11,FALSE))</f>
        <v>0</v>
      </c>
      <c r="N447" s="1399">
        <f>IF(ISERROR(VLOOKUP(CONCATENATE($B447,"-",$C447),IN_1A!$B$2:$AA$3000,12,FALSE))=TRUE,"",VLOOKUP(CONCATENATE($B447,"-",$C447),IN_1A!$B$2:$AA$3000,12,FALSE))</f>
        <v>0</v>
      </c>
      <c r="O447" s="1398">
        <f>IF(ISERROR(VLOOKUP(CONCATENATE($B447,"-",$C447),IN_1A!$B$2:$AA$3000,13,FALSE))=TRUE,"",VLOOKUP(CONCATENATE($B447,"-",$C447),IN_1A!$B$2:$AA$3000,13,FALSE))</f>
        <v>0</v>
      </c>
      <c r="P447" s="1399">
        <f>IF(ISERROR(VLOOKUP(CONCATENATE($B447,"-",$C447),IN_1A!$B$2:$AA$3000,14,FALSE))=TRUE,"",VLOOKUP(CONCATENATE($B447,"-",$C447),IN_1A!$B$2:$AA$3000,14,FALSE))</f>
        <v>0</v>
      </c>
      <c r="Q447" s="495">
        <f t="shared" si="59"/>
        <v>0</v>
      </c>
      <c r="R447" s="496">
        <f t="shared" si="59"/>
        <v>0</v>
      </c>
      <c r="S447" s="262" t="str">
        <f t="shared" si="61"/>
        <v/>
      </c>
    </row>
    <row r="448" spans="1:19" s="263" customFormat="1" ht="12" customHeight="1" thickBot="1" x14ac:dyDescent="0.3">
      <c r="A448" s="234" t="s">
        <v>795</v>
      </c>
      <c r="B448" s="232" t="s">
        <v>796</v>
      </c>
      <c r="C448" s="235" t="s">
        <v>852</v>
      </c>
      <c r="D448" s="1339" t="str">
        <f t="shared" si="60"/>
        <v/>
      </c>
      <c r="E448" s="1398">
        <f>IF(ISERROR(VLOOKUP(CONCATENATE($B448,"-",$C448),IN_1A!$B$2:$AA$3000,3,FALSE))=TRUE,"",VLOOKUP(CONCATENATE($B448,"-",$C448),IN_1A!$B$2:$AA$3000,3,FALSE))</f>
        <v>0</v>
      </c>
      <c r="F448" s="1399">
        <f>IF(ISERROR(VLOOKUP(CONCATENATE($B448,"-",$C448),IN_1A!$B$2:$AA$3000,4,FALSE))=TRUE,"",VLOOKUP(CONCATENATE($B448,"-",$C448),IN_1A!$B$2:$AA$3000,4,FALSE))</f>
        <v>0</v>
      </c>
      <c r="G448" s="1398">
        <f>IF(ISERROR(VLOOKUP(CONCATENATE($B448,"-",$C448),IN_1A!$B$2:$AA$3000,5,FALSE))=TRUE,"",VLOOKUP(CONCATENATE($B448,"-",$C448),IN_1A!$B$2:$AA$3000,5,FALSE))</f>
        <v>0</v>
      </c>
      <c r="H448" s="1399">
        <f>IF(ISERROR(VLOOKUP(CONCATENATE($B448,"-",$C448),IN_1A!$B$2:$AA$3000,6,FALSE))=TRUE,"",VLOOKUP(CONCATENATE($B448,"-",$C448),IN_1A!$B$2:$AA$3000,6,FALSE))</f>
        <v>0</v>
      </c>
      <c r="I448" s="1398">
        <f>IF(ISERROR(VLOOKUP(CONCATENATE($B448,"-",$C448),IN_1A!$B$2:$AA$3000,7,FALSE))=TRUE,"",VLOOKUP(CONCATENATE($B448,"-",$C448),IN_1A!$B$2:$AA$3000,7,FALSE))</f>
        <v>0</v>
      </c>
      <c r="J448" s="1399">
        <f>IF(ISERROR(VLOOKUP(CONCATENATE($B448,"-",$C448),IN_1A!$B$2:$AA$3000,8,FALSE))=TRUE,"",VLOOKUP(CONCATENATE($B448,"-",$C448),IN_1A!$B$2:$AA$3000,8,FALSE))</f>
        <v>0</v>
      </c>
      <c r="K448" s="1398">
        <f>IF(ISERROR(VLOOKUP(CONCATENATE($B448,"-",$C448),IN_1A!$B$2:$AA$3000,9,FALSE))=TRUE,"",VLOOKUP(CONCATENATE($B448,"-",$C448),IN_1A!$B$2:$AA$3000,9,FALSE))</f>
        <v>0</v>
      </c>
      <c r="L448" s="1399">
        <f>IF(ISERROR(VLOOKUP(CONCATENATE($B448,"-",$C448),IN_1A!$B$2:$AA$3000,10,FALSE))=TRUE,"",VLOOKUP(CONCATENATE($B448,"-",$C448),IN_1A!$B$2:$AA$3000,10,FALSE))</f>
        <v>0</v>
      </c>
      <c r="M448" s="1398">
        <f>IF(ISERROR(VLOOKUP(CONCATENATE($B448,"-",$C448),IN_1A!$B$2:$AA$3000,11,FALSE))=TRUE,"",VLOOKUP(CONCATENATE($B448,"-",$C448),IN_1A!$B$2:$AA$3000,11,FALSE))</f>
        <v>0</v>
      </c>
      <c r="N448" s="1399">
        <f>IF(ISERROR(VLOOKUP(CONCATENATE($B448,"-",$C448),IN_1A!$B$2:$AA$3000,12,FALSE))=TRUE,"",VLOOKUP(CONCATENATE($B448,"-",$C448),IN_1A!$B$2:$AA$3000,12,FALSE))</f>
        <v>0</v>
      </c>
      <c r="O448" s="1398">
        <f>IF(ISERROR(VLOOKUP(CONCATENATE($B448,"-",$C448),IN_1A!$B$2:$AA$3000,13,FALSE))=TRUE,"",VLOOKUP(CONCATENATE($B448,"-",$C448),IN_1A!$B$2:$AA$3000,13,FALSE))</f>
        <v>0</v>
      </c>
      <c r="P448" s="1399">
        <f>IF(ISERROR(VLOOKUP(CONCATENATE($B448,"-",$C448),IN_1A!$B$2:$AA$3000,14,FALSE))=TRUE,"",VLOOKUP(CONCATENATE($B448,"-",$C448),IN_1A!$B$2:$AA$3000,14,FALSE))</f>
        <v>0</v>
      </c>
      <c r="Q448" s="495">
        <f t="shared" si="59"/>
        <v>0</v>
      </c>
      <c r="R448" s="496">
        <f t="shared" si="59"/>
        <v>0</v>
      </c>
      <c r="S448" s="262" t="str">
        <f t="shared" si="61"/>
        <v/>
      </c>
    </row>
    <row r="449" spans="1:19" s="263" customFormat="1" ht="12" customHeight="1" thickBot="1" x14ac:dyDescent="0.3">
      <c r="A449" s="234" t="s">
        <v>797</v>
      </c>
      <c r="B449" s="232" t="s">
        <v>798</v>
      </c>
      <c r="C449" s="235" t="s">
        <v>852</v>
      </c>
      <c r="D449" s="1339" t="str">
        <f t="shared" si="60"/>
        <v/>
      </c>
      <c r="E449" s="1398">
        <f>IF(ISERROR(VLOOKUP(CONCATENATE($B449,"-",$C449),IN_1A!$B$2:$AA$3000,3,FALSE))=TRUE,"",VLOOKUP(CONCATENATE($B449,"-",$C449),IN_1A!$B$2:$AA$3000,3,FALSE))</f>
        <v>0</v>
      </c>
      <c r="F449" s="1399">
        <f>IF(ISERROR(VLOOKUP(CONCATENATE($B449,"-",$C449),IN_1A!$B$2:$AA$3000,4,FALSE))=TRUE,"",VLOOKUP(CONCATENATE($B449,"-",$C449),IN_1A!$B$2:$AA$3000,4,FALSE))</f>
        <v>0</v>
      </c>
      <c r="G449" s="1398">
        <f>IF(ISERROR(VLOOKUP(CONCATENATE($B449,"-",$C449),IN_1A!$B$2:$AA$3000,5,FALSE))=TRUE,"",VLOOKUP(CONCATENATE($B449,"-",$C449),IN_1A!$B$2:$AA$3000,5,FALSE))</f>
        <v>0</v>
      </c>
      <c r="H449" s="1399">
        <f>IF(ISERROR(VLOOKUP(CONCATENATE($B449,"-",$C449),IN_1A!$B$2:$AA$3000,6,FALSE))=TRUE,"",VLOOKUP(CONCATENATE($B449,"-",$C449),IN_1A!$B$2:$AA$3000,6,FALSE))</f>
        <v>0</v>
      </c>
      <c r="I449" s="1398">
        <f>IF(ISERROR(VLOOKUP(CONCATENATE($B449,"-",$C449),IN_1A!$B$2:$AA$3000,7,FALSE))=TRUE,"",VLOOKUP(CONCATENATE($B449,"-",$C449),IN_1A!$B$2:$AA$3000,7,FALSE))</f>
        <v>0</v>
      </c>
      <c r="J449" s="1399">
        <f>IF(ISERROR(VLOOKUP(CONCATENATE($B449,"-",$C449),IN_1A!$B$2:$AA$3000,8,FALSE))=TRUE,"",VLOOKUP(CONCATENATE($B449,"-",$C449),IN_1A!$B$2:$AA$3000,8,FALSE))</f>
        <v>0</v>
      </c>
      <c r="K449" s="1398">
        <f>IF(ISERROR(VLOOKUP(CONCATENATE($B449,"-",$C449),IN_1A!$B$2:$AA$3000,9,FALSE))=TRUE,"",VLOOKUP(CONCATENATE($B449,"-",$C449),IN_1A!$B$2:$AA$3000,9,FALSE))</f>
        <v>0</v>
      </c>
      <c r="L449" s="1399">
        <f>IF(ISERROR(VLOOKUP(CONCATENATE($B449,"-",$C449),IN_1A!$B$2:$AA$3000,10,FALSE))=TRUE,"",VLOOKUP(CONCATENATE($B449,"-",$C449),IN_1A!$B$2:$AA$3000,10,FALSE))</f>
        <v>0</v>
      </c>
      <c r="M449" s="1398">
        <f>IF(ISERROR(VLOOKUP(CONCATENATE($B449,"-",$C449),IN_1A!$B$2:$AA$3000,11,FALSE))=TRUE,"",VLOOKUP(CONCATENATE($B449,"-",$C449),IN_1A!$B$2:$AA$3000,11,FALSE))</f>
        <v>0</v>
      </c>
      <c r="N449" s="1399">
        <f>IF(ISERROR(VLOOKUP(CONCATENATE($B449,"-",$C449),IN_1A!$B$2:$AA$3000,12,FALSE))=TRUE,"",VLOOKUP(CONCATENATE($B449,"-",$C449),IN_1A!$B$2:$AA$3000,12,FALSE))</f>
        <v>0</v>
      </c>
      <c r="O449" s="1398">
        <f>IF(ISERROR(VLOOKUP(CONCATENATE($B449,"-",$C449),IN_1A!$B$2:$AA$3000,13,FALSE))=TRUE,"",VLOOKUP(CONCATENATE($B449,"-",$C449),IN_1A!$B$2:$AA$3000,13,FALSE))</f>
        <v>0</v>
      </c>
      <c r="P449" s="1399">
        <f>IF(ISERROR(VLOOKUP(CONCATENATE($B449,"-",$C449),IN_1A!$B$2:$AA$3000,14,FALSE))=TRUE,"",VLOOKUP(CONCATENATE($B449,"-",$C449),IN_1A!$B$2:$AA$3000,14,FALSE))</f>
        <v>0</v>
      </c>
      <c r="Q449" s="495">
        <f t="shared" si="59"/>
        <v>0</v>
      </c>
      <c r="R449" s="496">
        <f t="shared" si="59"/>
        <v>0</v>
      </c>
      <c r="S449" s="262" t="str">
        <f t="shared" si="61"/>
        <v/>
      </c>
    </row>
    <row r="450" spans="1:19" s="263" customFormat="1" ht="12" customHeight="1" thickBot="1" x14ac:dyDescent="0.3">
      <c r="A450" s="245" t="s">
        <v>799</v>
      </c>
      <c r="B450" s="237" t="s">
        <v>800</v>
      </c>
      <c r="C450" s="238" t="s">
        <v>852</v>
      </c>
      <c r="D450" s="1336" t="str">
        <f t="shared" si="60"/>
        <v/>
      </c>
      <c r="E450" s="1400">
        <f>IF(ISERROR(VLOOKUP(CONCATENATE($B450,"-",$C450),IN_1A!$B$2:$AA$3000,3,FALSE))=TRUE,"",VLOOKUP(CONCATENATE($B450,"-",$C450),IN_1A!$B$2:$AA$3000,3,FALSE))</f>
        <v>0</v>
      </c>
      <c r="F450" s="1401">
        <f>IF(ISERROR(VLOOKUP(CONCATENATE($B450,"-",$C450),IN_1A!$B$2:$AA$3000,4,FALSE))=TRUE,"",VLOOKUP(CONCATENATE($B450,"-",$C450),IN_1A!$B$2:$AA$3000,4,FALSE))</f>
        <v>0</v>
      </c>
      <c r="G450" s="1400">
        <f>IF(ISERROR(VLOOKUP(CONCATENATE($B450,"-",$C450),IN_1A!$B$2:$AA$3000,5,FALSE))=TRUE,"",VLOOKUP(CONCATENATE($B450,"-",$C450),IN_1A!$B$2:$AA$3000,5,FALSE))</f>
        <v>0</v>
      </c>
      <c r="H450" s="1401">
        <f>IF(ISERROR(VLOOKUP(CONCATENATE($B450,"-",$C450),IN_1A!$B$2:$AA$3000,6,FALSE))=TRUE,"",VLOOKUP(CONCATENATE($B450,"-",$C450),IN_1A!$B$2:$AA$3000,6,FALSE))</f>
        <v>0</v>
      </c>
      <c r="I450" s="1400">
        <f>IF(ISERROR(VLOOKUP(CONCATENATE($B450,"-",$C450),IN_1A!$B$2:$AA$3000,7,FALSE))=TRUE,"",VLOOKUP(CONCATENATE($B450,"-",$C450),IN_1A!$B$2:$AA$3000,7,FALSE))</f>
        <v>0</v>
      </c>
      <c r="J450" s="1401">
        <f>IF(ISERROR(VLOOKUP(CONCATENATE($B450,"-",$C450),IN_1A!$B$2:$AA$3000,8,FALSE))=TRUE,"",VLOOKUP(CONCATENATE($B450,"-",$C450),IN_1A!$B$2:$AA$3000,8,FALSE))</f>
        <v>0</v>
      </c>
      <c r="K450" s="1400">
        <f>IF(ISERROR(VLOOKUP(CONCATENATE($B450,"-",$C450),IN_1A!$B$2:$AA$3000,9,FALSE))=TRUE,"",VLOOKUP(CONCATENATE($B450,"-",$C450),IN_1A!$B$2:$AA$3000,9,FALSE))</f>
        <v>0</v>
      </c>
      <c r="L450" s="1401">
        <f>IF(ISERROR(VLOOKUP(CONCATENATE($B450,"-",$C450),IN_1A!$B$2:$AA$3000,10,FALSE))=TRUE,"",VLOOKUP(CONCATENATE($B450,"-",$C450),IN_1A!$B$2:$AA$3000,10,FALSE))</f>
        <v>0</v>
      </c>
      <c r="M450" s="1400">
        <f>IF(ISERROR(VLOOKUP(CONCATENATE($B450,"-",$C450),IN_1A!$B$2:$AA$3000,11,FALSE))=TRUE,"",VLOOKUP(CONCATENATE($B450,"-",$C450),IN_1A!$B$2:$AA$3000,11,FALSE))</f>
        <v>0</v>
      </c>
      <c r="N450" s="1401">
        <f>IF(ISERROR(VLOOKUP(CONCATENATE($B450,"-",$C450),IN_1A!$B$2:$AA$3000,12,FALSE))=TRUE,"",VLOOKUP(CONCATENATE($B450,"-",$C450),IN_1A!$B$2:$AA$3000,12,FALSE))</f>
        <v>0</v>
      </c>
      <c r="O450" s="1400">
        <f>IF(ISERROR(VLOOKUP(CONCATENATE($B450,"-",$C450),IN_1A!$B$2:$AA$3000,13,FALSE))=TRUE,"",VLOOKUP(CONCATENATE($B450,"-",$C450),IN_1A!$B$2:$AA$3000,13,FALSE))</f>
        <v>0</v>
      </c>
      <c r="P450" s="1401">
        <f>IF(ISERROR(VLOOKUP(CONCATENATE($B450,"-",$C450),IN_1A!$B$2:$AA$3000,14,FALSE))=TRUE,"",VLOOKUP(CONCATENATE($B450,"-",$C450),IN_1A!$B$2:$AA$3000,14,FALSE))</f>
        <v>0</v>
      </c>
      <c r="Q450" s="497">
        <f t="shared" si="59"/>
        <v>0</v>
      </c>
      <c r="R450" s="498">
        <f t="shared" si="59"/>
        <v>0</v>
      </c>
      <c r="S450" s="262" t="str">
        <f t="shared" si="61"/>
        <v/>
      </c>
    </row>
    <row r="451" spans="1:19" s="2508" customFormat="1" ht="12" customHeight="1" thickBot="1" x14ac:dyDescent="0.3">
      <c r="A451" s="2492" t="s">
        <v>763</v>
      </c>
      <c r="B451" s="2501"/>
      <c r="C451" s="2502"/>
      <c r="D451" s="1340"/>
      <c r="E451" s="2221"/>
      <c r="F451" s="501"/>
      <c r="G451" s="501"/>
      <c r="H451" s="501"/>
      <c r="I451" s="501"/>
      <c r="J451" s="501"/>
      <c r="K451" s="501"/>
      <c r="L451" s="501"/>
      <c r="M451" s="501"/>
      <c r="N451" s="501"/>
      <c r="O451" s="501"/>
      <c r="P451" s="501"/>
      <c r="Q451" s="501"/>
      <c r="R451" s="502"/>
      <c r="S451" s="2506" t="str">
        <f t="shared" si="61"/>
        <v/>
      </c>
    </row>
    <row r="452" spans="1:19" s="263" customFormat="1" ht="12" customHeight="1" thickBot="1" x14ac:dyDescent="0.3">
      <c r="A452" s="234" t="s">
        <v>775</v>
      </c>
      <c r="B452" s="239" t="s">
        <v>801</v>
      </c>
      <c r="C452" s="240" t="s">
        <v>852</v>
      </c>
      <c r="D452" s="1338" t="str">
        <f t="shared" ref="D452:D464" si="62">CONCATENATE(D$425)</f>
        <v/>
      </c>
      <c r="E452" s="1396">
        <f>IF(ISERROR(VLOOKUP(CONCATENATE($B452,"-",$C452),IN_1A!$B$2:$AA$3000,3,FALSE))=TRUE,"",VLOOKUP(CONCATENATE($B452,"-",$C452),IN_1A!$B$2:$AA$3000,3,FALSE))</f>
        <v>0</v>
      </c>
      <c r="F452" s="1397">
        <f>IF(ISERROR(VLOOKUP(CONCATENATE($B452,"-",$C452),IN_1A!$B$2:$AA$3000,4,FALSE))=TRUE,"",VLOOKUP(CONCATENATE($B452,"-",$C452),IN_1A!$B$2:$AA$3000,4,FALSE))</f>
        <v>0</v>
      </c>
      <c r="G452" s="1396">
        <f>IF(ISERROR(VLOOKUP(CONCATENATE($B452,"-",$C452),IN_1A!$B$2:$AA$3000,5,FALSE))=TRUE,"",VLOOKUP(CONCATENATE($B452,"-",$C452),IN_1A!$B$2:$AA$3000,5,FALSE))</f>
        <v>0</v>
      </c>
      <c r="H452" s="1397">
        <f>IF(ISERROR(VLOOKUP(CONCATENATE($B452,"-",$C452),IN_1A!$B$2:$AA$3000,6,FALSE))=TRUE,"",VLOOKUP(CONCATENATE($B452,"-",$C452),IN_1A!$B$2:$AA$3000,6,FALSE))</f>
        <v>0</v>
      </c>
      <c r="I452" s="1396">
        <f>IF(ISERROR(VLOOKUP(CONCATENATE($B452,"-",$C452),IN_1A!$B$2:$AA$3000,7,FALSE))=TRUE,"",VLOOKUP(CONCATENATE($B452,"-",$C452),IN_1A!$B$2:$AA$3000,7,FALSE))</f>
        <v>0</v>
      </c>
      <c r="J452" s="1397">
        <f>IF(ISERROR(VLOOKUP(CONCATENATE($B452,"-",$C452),IN_1A!$B$2:$AA$3000,8,FALSE))=TRUE,"",VLOOKUP(CONCATENATE($B452,"-",$C452),IN_1A!$B$2:$AA$3000,8,FALSE))</f>
        <v>0</v>
      </c>
      <c r="K452" s="1396">
        <f>IF(ISERROR(VLOOKUP(CONCATENATE($B452,"-",$C452),IN_1A!$B$2:$AA$3000,9,FALSE))=TRUE,"",VLOOKUP(CONCATENATE($B452,"-",$C452),IN_1A!$B$2:$AA$3000,9,FALSE))</f>
        <v>0</v>
      </c>
      <c r="L452" s="1397">
        <f>IF(ISERROR(VLOOKUP(CONCATENATE($B452,"-",$C452),IN_1A!$B$2:$AA$3000,10,FALSE))=TRUE,"",VLOOKUP(CONCATENATE($B452,"-",$C452),IN_1A!$B$2:$AA$3000,10,FALSE))</f>
        <v>0</v>
      </c>
      <c r="M452" s="1396">
        <f>IF(ISERROR(VLOOKUP(CONCATENATE($B452,"-",$C452),IN_1A!$B$2:$AA$3000,11,FALSE))=TRUE,"",VLOOKUP(CONCATENATE($B452,"-",$C452),IN_1A!$B$2:$AA$3000,11,FALSE))</f>
        <v>0</v>
      </c>
      <c r="N452" s="1397">
        <f>IF(ISERROR(VLOOKUP(CONCATENATE($B452,"-",$C452),IN_1A!$B$2:$AA$3000,12,FALSE))=TRUE,"",VLOOKUP(CONCATENATE($B452,"-",$C452),IN_1A!$B$2:$AA$3000,12,FALSE))</f>
        <v>0</v>
      </c>
      <c r="O452" s="1396">
        <f>IF(ISERROR(VLOOKUP(CONCATENATE($B452,"-",$C452),IN_1A!$B$2:$AA$3000,13,FALSE))=TRUE,"",VLOOKUP(CONCATENATE($B452,"-",$C452),IN_1A!$B$2:$AA$3000,13,FALSE))</f>
        <v>0</v>
      </c>
      <c r="P452" s="1397">
        <f>IF(ISERROR(VLOOKUP(CONCATENATE($B452,"-",$C452),IN_1A!$B$2:$AA$3000,14,FALSE))=TRUE,"",VLOOKUP(CONCATENATE($B452,"-",$C452),IN_1A!$B$2:$AA$3000,14,FALSE))</f>
        <v>0</v>
      </c>
      <c r="Q452" s="493">
        <f t="shared" si="59"/>
        <v>0</v>
      </c>
      <c r="R452" s="494">
        <f t="shared" si="59"/>
        <v>0</v>
      </c>
      <c r="S452" s="262" t="str">
        <f t="shared" si="61"/>
        <v/>
      </c>
    </row>
    <row r="453" spans="1:19" s="264" customFormat="1" ht="10.75" thickBot="1" x14ac:dyDescent="0.3">
      <c r="A453" s="234" t="s">
        <v>777</v>
      </c>
      <c r="B453" s="243" t="s">
        <v>802</v>
      </c>
      <c r="C453" s="233" t="s">
        <v>852</v>
      </c>
      <c r="D453" s="1339" t="str">
        <f t="shared" si="62"/>
        <v/>
      </c>
      <c r="E453" s="1398">
        <f>IF(ISERROR(VLOOKUP(CONCATENATE($B453,"-",$C453),IN_1A!$B$2:$AA$3000,3,FALSE))=TRUE,"",VLOOKUP(CONCATENATE($B453,"-",$C453),IN_1A!$B$2:$AA$3000,3,FALSE))</f>
        <v>0</v>
      </c>
      <c r="F453" s="1399">
        <f>IF(ISERROR(VLOOKUP(CONCATENATE($B453,"-",$C453),IN_1A!$B$2:$AA$3000,4,FALSE))=TRUE,"",VLOOKUP(CONCATENATE($B453,"-",$C453),IN_1A!$B$2:$AA$3000,4,FALSE))</f>
        <v>0</v>
      </c>
      <c r="G453" s="1398">
        <f>IF(ISERROR(VLOOKUP(CONCATENATE($B453,"-",$C453),IN_1A!$B$2:$AA$3000,5,FALSE))=TRUE,"",VLOOKUP(CONCATENATE($B453,"-",$C453),IN_1A!$B$2:$AA$3000,5,FALSE))</f>
        <v>0</v>
      </c>
      <c r="H453" s="1399">
        <f>IF(ISERROR(VLOOKUP(CONCATENATE($B453,"-",$C453),IN_1A!$B$2:$AA$3000,6,FALSE))=TRUE,"",VLOOKUP(CONCATENATE($B453,"-",$C453),IN_1A!$B$2:$AA$3000,6,FALSE))</f>
        <v>0</v>
      </c>
      <c r="I453" s="1398">
        <f>IF(ISERROR(VLOOKUP(CONCATENATE($B453,"-",$C453),IN_1A!$B$2:$AA$3000,7,FALSE))=TRUE,"",VLOOKUP(CONCATENATE($B453,"-",$C453),IN_1A!$B$2:$AA$3000,7,FALSE))</f>
        <v>0</v>
      </c>
      <c r="J453" s="1399">
        <f>IF(ISERROR(VLOOKUP(CONCATENATE($B453,"-",$C453),IN_1A!$B$2:$AA$3000,8,FALSE))=TRUE,"",VLOOKUP(CONCATENATE($B453,"-",$C453),IN_1A!$B$2:$AA$3000,8,FALSE))</f>
        <v>0</v>
      </c>
      <c r="K453" s="1398">
        <f>IF(ISERROR(VLOOKUP(CONCATENATE($B453,"-",$C453),IN_1A!$B$2:$AA$3000,9,FALSE))=TRUE,"",VLOOKUP(CONCATENATE($B453,"-",$C453),IN_1A!$B$2:$AA$3000,9,FALSE))</f>
        <v>0</v>
      </c>
      <c r="L453" s="1399">
        <f>IF(ISERROR(VLOOKUP(CONCATENATE($B453,"-",$C453),IN_1A!$B$2:$AA$3000,10,FALSE))=TRUE,"",VLOOKUP(CONCATENATE($B453,"-",$C453),IN_1A!$B$2:$AA$3000,10,FALSE))</f>
        <v>0</v>
      </c>
      <c r="M453" s="1398">
        <f>IF(ISERROR(VLOOKUP(CONCATENATE($B453,"-",$C453),IN_1A!$B$2:$AA$3000,11,FALSE))=TRUE,"",VLOOKUP(CONCATENATE($B453,"-",$C453),IN_1A!$B$2:$AA$3000,11,FALSE))</f>
        <v>0</v>
      </c>
      <c r="N453" s="1399">
        <f>IF(ISERROR(VLOOKUP(CONCATENATE($B453,"-",$C453),IN_1A!$B$2:$AA$3000,12,FALSE))=TRUE,"",VLOOKUP(CONCATENATE($B453,"-",$C453),IN_1A!$B$2:$AA$3000,12,FALSE))</f>
        <v>0</v>
      </c>
      <c r="O453" s="1398">
        <f>IF(ISERROR(VLOOKUP(CONCATENATE($B453,"-",$C453),IN_1A!$B$2:$AA$3000,13,FALSE))=TRUE,"",VLOOKUP(CONCATENATE($B453,"-",$C453),IN_1A!$B$2:$AA$3000,13,FALSE))</f>
        <v>0</v>
      </c>
      <c r="P453" s="1399">
        <f>IF(ISERROR(VLOOKUP(CONCATENATE($B453,"-",$C453),IN_1A!$B$2:$AA$3000,14,FALSE))=TRUE,"",VLOOKUP(CONCATENATE($B453,"-",$C453),IN_1A!$B$2:$AA$3000,14,FALSE))</f>
        <v>0</v>
      </c>
      <c r="Q453" s="495">
        <f t="shared" si="59"/>
        <v>0</v>
      </c>
      <c r="R453" s="496">
        <f t="shared" si="59"/>
        <v>0</v>
      </c>
      <c r="S453" s="262"/>
    </row>
    <row r="454" spans="1:19" s="263" customFormat="1" ht="12" customHeight="1" thickBot="1" x14ac:dyDescent="0.3">
      <c r="A454" s="234" t="s">
        <v>779</v>
      </c>
      <c r="B454" s="243" t="s">
        <v>803</v>
      </c>
      <c r="C454" s="233" t="s">
        <v>852</v>
      </c>
      <c r="D454" s="1339" t="str">
        <f t="shared" si="62"/>
        <v/>
      </c>
      <c r="E454" s="1398">
        <f>IF(ISERROR(VLOOKUP(CONCATENATE($B454,"-",$C454),IN_1A!$B$2:$AA$3000,3,FALSE))=TRUE,"",VLOOKUP(CONCATENATE($B454,"-",$C454),IN_1A!$B$2:$AA$3000,3,FALSE))</f>
        <v>0</v>
      </c>
      <c r="F454" s="1399">
        <f>IF(ISERROR(VLOOKUP(CONCATENATE($B454,"-",$C454),IN_1A!$B$2:$AA$3000,4,FALSE))=TRUE,"",VLOOKUP(CONCATENATE($B454,"-",$C454),IN_1A!$B$2:$AA$3000,4,FALSE))</f>
        <v>0</v>
      </c>
      <c r="G454" s="1398">
        <f>IF(ISERROR(VLOOKUP(CONCATENATE($B454,"-",$C454),IN_1A!$B$2:$AA$3000,5,FALSE))=TRUE,"",VLOOKUP(CONCATENATE($B454,"-",$C454),IN_1A!$B$2:$AA$3000,5,FALSE))</f>
        <v>0</v>
      </c>
      <c r="H454" s="1399">
        <f>IF(ISERROR(VLOOKUP(CONCATENATE($B454,"-",$C454),IN_1A!$B$2:$AA$3000,6,FALSE))=TRUE,"",VLOOKUP(CONCATENATE($B454,"-",$C454),IN_1A!$B$2:$AA$3000,6,FALSE))</f>
        <v>0</v>
      </c>
      <c r="I454" s="1398">
        <f>IF(ISERROR(VLOOKUP(CONCATENATE($B454,"-",$C454),IN_1A!$B$2:$AA$3000,7,FALSE))=TRUE,"",VLOOKUP(CONCATENATE($B454,"-",$C454),IN_1A!$B$2:$AA$3000,7,FALSE))</f>
        <v>0</v>
      </c>
      <c r="J454" s="1399">
        <f>IF(ISERROR(VLOOKUP(CONCATENATE($B454,"-",$C454),IN_1A!$B$2:$AA$3000,8,FALSE))=TRUE,"",VLOOKUP(CONCATENATE($B454,"-",$C454),IN_1A!$B$2:$AA$3000,8,FALSE))</f>
        <v>0</v>
      </c>
      <c r="K454" s="1398">
        <f>IF(ISERROR(VLOOKUP(CONCATENATE($B454,"-",$C454),IN_1A!$B$2:$AA$3000,9,FALSE))=TRUE,"",VLOOKUP(CONCATENATE($B454,"-",$C454),IN_1A!$B$2:$AA$3000,9,FALSE))</f>
        <v>0</v>
      </c>
      <c r="L454" s="1399">
        <f>IF(ISERROR(VLOOKUP(CONCATENATE($B454,"-",$C454),IN_1A!$B$2:$AA$3000,10,FALSE))=TRUE,"",VLOOKUP(CONCATENATE($B454,"-",$C454),IN_1A!$B$2:$AA$3000,10,FALSE))</f>
        <v>0</v>
      </c>
      <c r="M454" s="1398">
        <f>IF(ISERROR(VLOOKUP(CONCATENATE($B454,"-",$C454),IN_1A!$B$2:$AA$3000,11,FALSE))=TRUE,"",VLOOKUP(CONCATENATE($B454,"-",$C454),IN_1A!$B$2:$AA$3000,11,FALSE))</f>
        <v>0</v>
      </c>
      <c r="N454" s="1399">
        <f>IF(ISERROR(VLOOKUP(CONCATENATE($B454,"-",$C454),IN_1A!$B$2:$AA$3000,12,FALSE))=TRUE,"",VLOOKUP(CONCATENATE($B454,"-",$C454),IN_1A!$B$2:$AA$3000,12,FALSE))</f>
        <v>0</v>
      </c>
      <c r="O454" s="1398">
        <f>IF(ISERROR(VLOOKUP(CONCATENATE($B454,"-",$C454),IN_1A!$B$2:$AA$3000,13,FALSE))=TRUE,"",VLOOKUP(CONCATENATE($B454,"-",$C454),IN_1A!$B$2:$AA$3000,13,FALSE))</f>
        <v>0</v>
      </c>
      <c r="P454" s="1399">
        <f>IF(ISERROR(VLOOKUP(CONCATENATE($B454,"-",$C454),IN_1A!$B$2:$AA$3000,14,FALSE))=TRUE,"",VLOOKUP(CONCATENATE($B454,"-",$C454),IN_1A!$B$2:$AA$3000,14,FALSE))</f>
        <v>0</v>
      </c>
      <c r="Q454" s="495">
        <f t="shared" si="59"/>
        <v>0</v>
      </c>
      <c r="R454" s="496">
        <f t="shared" si="59"/>
        <v>0</v>
      </c>
      <c r="S454" s="262" t="str">
        <f t="shared" ref="S454:S466" si="63">IF(O454&gt;Q454,"ERRORE",IF(P454&gt;R454,"ERRORE",""))</f>
        <v/>
      </c>
    </row>
    <row r="455" spans="1:19" s="263" customFormat="1" ht="12" customHeight="1" thickBot="1" x14ac:dyDescent="0.3">
      <c r="A455" s="234" t="s">
        <v>781</v>
      </c>
      <c r="B455" s="243" t="s">
        <v>804</v>
      </c>
      <c r="C455" s="233" t="s">
        <v>852</v>
      </c>
      <c r="D455" s="1339" t="str">
        <f t="shared" si="62"/>
        <v/>
      </c>
      <c r="E455" s="1398">
        <f>IF(ISERROR(VLOOKUP(CONCATENATE($B455,"-",$C455),IN_1A!$B$2:$AA$3000,3,FALSE))=TRUE,"",VLOOKUP(CONCATENATE($B455,"-",$C455),IN_1A!$B$2:$AA$3000,3,FALSE))</f>
        <v>0</v>
      </c>
      <c r="F455" s="1399">
        <f>IF(ISERROR(VLOOKUP(CONCATENATE($B455,"-",$C455),IN_1A!$B$2:$AA$3000,4,FALSE))=TRUE,"",VLOOKUP(CONCATENATE($B455,"-",$C455),IN_1A!$B$2:$AA$3000,4,FALSE))</f>
        <v>0</v>
      </c>
      <c r="G455" s="1398">
        <f>IF(ISERROR(VLOOKUP(CONCATENATE($B455,"-",$C455),IN_1A!$B$2:$AA$3000,5,FALSE))=TRUE,"",VLOOKUP(CONCATENATE($B455,"-",$C455),IN_1A!$B$2:$AA$3000,5,FALSE))</f>
        <v>0</v>
      </c>
      <c r="H455" s="1399">
        <f>IF(ISERROR(VLOOKUP(CONCATENATE($B455,"-",$C455),IN_1A!$B$2:$AA$3000,6,FALSE))=TRUE,"",VLOOKUP(CONCATENATE($B455,"-",$C455),IN_1A!$B$2:$AA$3000,6,FALSE))</f>
        <v>0</v>
      </c>
      <c r="I455" s="1398">
        <f>IF(ISERROR(VLOOKUP(CONCATENATE($B455,"-",$C455),IN_1A!$B$2:$AA$3000,7,FALSE))=TRUE,"",VLOOKUP(CONCATENATE($B455,"-",$C455),IN_1A!$B$2:$AA$3000,7,FALSE))</f>
        <v>0</v>
      </c>
      <c r="J455" s="1399">
        <f>IF(ISERROR(VLOOKUP(CONCATENATE($B455,"-",$C455),IN_1A!$B$2:$AA$3000,8,FALSE))=TRUE,"",VLOOKUP(CONCATENATE($B455,"-",$C455),IN_1A!$B$2:$AA$3000,8,FALSE))</f>
        <v>0</v>
      </c>
      <c r="K455" s="1398">
        <f>IF(ISERROR(VLOOKUP(CONCATENATE($B455,"-",$C455),IN_1A!$B$2:$AA$3000,9,FALSE))=TRUE,"",VLOOKUP(CONCATENATE($B455,"-",$C455),IN_1A!$B$2:$AA$3000,9,FALSE))</f>
        <v>0</v>
      </c>
      <c r="L455" s="1399">
        <f>IF(ISERROR(VLOOKUP(CONCATENATE($B455,"-",$C455),IN_1A!$B$2:$AA$3000,10,FALSE))=TRUE,"",VLOOKUP(CONCATENATE($B455,"-",$C455),IN_1A!$B$2:$AA$3000,10,FALSE))</f>
        <v>0</v>
      </c>
      <c r="M455" s="1398">
        <f>IF(ISERROR(VLOOKUP(CONCATENATE($B455,"-",$C455),IN_1A!$B$2:$AA$3000,11,FALSE))=TRUE,"",VLOOKUP(CONCATENATE($B455,"-",$C455),IN_1A!$B$2:$AA$3000,11,FALSE))</f>
        <v>0</v>
      </c>
      <c r="N455" s="1399">
        <f>IF(ISERROR(VLOOKUP(CONCATENATE($B455,"-",$C455),IN_1A!$B$2:$AA$3000,12,FALSE))=TRUE,"",VLOOKUP(CONCATENATE($B455,"-",$C455),IN_1A!$B$2:$AA$3000,12,FALSE))</f>
        <v>0</v>
      </c>
      <c r="O455" s="1398">
        <f>IF(ISERROR(VLOOKUP(CONCATENATE($B455,"-",$C455),IN_1A!$B$2:$AA$3000,13,FALSE))=TRUE,"",VLOOKUP(CONCATENATE($B455,"-",$C455),IN_1A!$B$2:$AA$3000,13,FALSE))</f>
        <v>0</v>
      </c>
      <c r="P455" s="1399">
        <f>IF(ISERROR(VLOOKUP(CONCATENATE($B455,"-",$C455),IN_1A!$B$2:$AA$3000,14,FALSE))=TRUE,"",VLOOKUP(CONCATENATE($B455,"-",$C455),IN_1A!$B$2:$AA$3000,14,FALSE))</f>
        <v>0</v>
      </c>
      <c r="Q455" s="495">
        <f t="shared" si="59"/>
        <v>0</v>
      </c>
      <c r="R455" s="496">
        <f t="shared" si="59"/>
        <v>0</v>
      </c>
      <c r="S455" s="262" t="str">
        <f t="shared" si="63"/>
        <v/>
      </c>
    </row>
    <row r="456" spans="1:19" s="263" customFormat="1" ht="12" customHeight="1" thickBot="1" x14ac:dyDescent="0.3">
      <c r="A456" s="234" t="s">
        <v>783</v>
      </c>
      <c r="B456" s="243" t="s">
        <v>805</v>
      </c>
      <c r="C456" s="233" t="s">
        <v>852</v>
      </c>
      <c r="D456" s="1339" t="str">
        <f t="shared" si="62"/>
        <v/>
      </c>
      <c r="E456" s="1398">
        <f>IF(ISERROR(VLOOKUP(CONCATENATE($B456,"-",$C456),IN_1A!$B$2:$AA$3000,3,FALSE))=TRUE,"",VLOOKUP(CONCATENATE($B456,"-",$C456),IN_1A!$B$2:$AA$3000,3,FALSE))</f>
        <v>0</v>
      </c>
      <c r="F456" s="1399">
        <f>IF(ISERROR(VLOOKUP(CONCATENATE($B456,"-",$C456),IN_1A!$B$2:$AA$3000,4,FALSE))=TRUE,"",VLOOKUP(CONCATENATE($B456,"-",$C456),IN_1A!$B$2:$AA$3000,4,FALSE))</f>
        <v>0</v>
      </c>
      <c r="G456" s="1398">
        <f>IF(ISERROR(VLOOKUP(CONCATENATE($B456,"-",$C456),IN_1A!$B$2:$AA$3000,5,FALSE))=TRUE,"",VLOOKUP(CONCATENATE($B456,"-",$C456),IN_1A!$B$2:$AA$3000,5,FALSE))</f>
        <v>0</v>
      </c>
      <c r="H456" s="1399">
        <f>IF(ISERROR(VLOOKUP(CONCATENATE($B456,"-",$C456),IN_1A!$B$2:$AA$3000,6,FALSE))=TRUE,"",VLOOKUP(CONCATENATE($B456,"-",$C456),IN_1A!$B$2:$AA$3000,6,FALSE))</f>
        <v>0</v>
      </c>
      <c r="I456" s="1398">
        <f>IF(ISERROR(VLOOKUP(CONCATENATE($B456,"-",$C456),IN_1A!$B$2:$AA$3000,7,FALSE))=TRUE,"",VLOOKUP(CONCATENATE($B456,"-",$C456),IN_1A!$B$2:$AA$3000,7,FALSE))</f>
        <v>0</v>
      </c>
      <c r="J456" s="1399">
        <f>IF(ISERROR(VLOOKUP(CONCATENATE($B456,"-",$C456),IN_1A!$B$2:$AA$3000,8,FALSE))=TRUE,"",VLOOKUP(CONCATENATE($B456,"-",$C456),IN_1A!$B$2:$AA$3000,8,FALSE))</f>
        <v>0</v>
      </c>
      <c r="K456" s="1398">
        <f>IF(ISERROR(VLOOKUP(CONCATENATE($B456,"-",$C456),IN_1A!$B$2:$AA$3000,9,FALSE))=TRUE,"",VLOOKUP(CONCATENATE($B456,"-",$C456),IN_1A!$B$2:$AA$3000,9,FALSE))</f>
        <v>0</v>
      </c>
      <c r="L456" s="1399">
        <f>IF(ISERROR(VLOOKUP(CONCATENATE($B456,"-",$C456),IN_1A!$B$2:$AA$3000,10,FALSE))=TRUE,"",VLOOKUP(CONCATENATE($B456,"-",$C456),IN_1A!$B$2:$AA$3000,10,FALSE))</f>
        <v>0</v>
      </c>
      <c r="M456" s="1398">
        <f>IF(ISERROR(VLOOKUP(CONCATENATE($B456,"-",$C456),IN_1A!$B$2:$AA$3000,11,FALSE))=TRUE,"",VLOOKUP(CONCATENATE($B456,"-",$C456),IN_1A!$B$2:$AA$3000,11,FALSE))</f>
        <v>0</v>
      </c>
      <c r="N456" s="1399">
        <f>IF(ISERROR(VLOOKUP(CONCATENATE($B456,"-",$C456),IN_1A!$B$2:$AA$3000,12,FALSE))=TRUE,"",VLOOKUP(CONCATENATE($B456,"-",$C456),IN_1A!$B$2:$AA$3000,12,FALSE))</f>
        <v>0</v>
      </c>
      <c r="O456" s="1398">
        <f>IF(ISERROR(VLOOKUP(CONCATENATE($B456,"-",$C456),IN_1A!$B$2:$AA$3000,13,FALSE))=TRUE,"",VLOOKUP(CONCATENATE($B456,"-",$C456),IN_1A!$B$2:$AA$3000,13,FALSE))</f>
        <v>0</v>
      </c>
      <c r="P456" s="1399">
        <f>IF(ISERROR(VLOOKUP(CONCATENATE($B456,"-",$C456),IN_1A!$B$2:$AA$3000,14,FALSE))=TRUE,"",VLOOKUP(CONCATENATE($B456,"-",$C456),IN_1A!$B$2:$AA$3000,14,FALSE))</f>
        <v>0</v>
      </c>
      <c r="Q456" s="495">
        <f t="shared" si="59"/>
        <v>0</v>
      </c>
      <c r="R456" s="496">
        <f t="shared" si="59"/>
        <v>0</v>
      </c>
      <c r="S456" s="262" t="str">
        <f t="shared" si="63"/>
        <v/>
      </c>
    </row>
    <row r="457" spans="1:19" s="263" customFormat="1" ht="12" customHeight="1" thickBot="1" x14ac:dyDescent="0.3">
      <c r="A457" s="234" t="s">
        <v>785</v>
      </c>
      <c r="B457" s="243" t="s">
        <v>806</v>
      </c>
      <c r="C457" s="233" t="s">
        <v>852</v>
      </c>
      <c r="D457" s="1339" t="str">
        <f t="shared" si="62"/>
        <v/>
      </c>
      <c r="E457" s="1398">
        <f>IF(ISERROR(VLOOKUP(CONCATENATE($B457,"-",$C457),IN_1A!$B$2:$AA$3000,3,FALSE))=TRUE,"",VLOOKUP(CONCATENATE($B457,"-",$C457),IN_1A!$B$2:$AA$3000,3,FALSE))</f>
        <v>0</v>
      </c>
      <c r="F457" s="1399">
        <f>IF(ISERROR(VLOOKUP(CONCATENATE($B457,"-",$C457),IN_1A!$B$2:$AA$3000,4,FALSE))=TRUE,"",VLOOKUP(CONCATENATE($B457,"-",$C457),IN_1A!$B$2:$AA$3000,4,FALSE))</f>
        <v>0</v>
      </c>
      <c r="G457" s="1398">
        <f>IF(ISERROR(VLOOKUP(CONCATENATE($B457,"-",$C457),IN_1A!$B$2:$AA$3000,5,FALSE))=TRUE,"",VLOOKUP(CONCATENATE($B457,"-",$C457),IN_1A!$B$2:$AA$3000,5,FALSE))</f>
        <v>0</v>
      </c>
      <c r="H457" s="1399">
        <f>IF(ISERROR(VLOOKUP(CONCATENATE($B457,"-",$C457),IN_1A!$B$2:$AA$3000,6,FALSE))=TRUE,"",VLOOKUP(CONCATENATE($B457,"-",$C457),IN_1A!$B$2:$AA$3000,6,FALSE))</f>
        <v>0</v>
      </c>
      <c r="I457" s="1398">
        <f>IF(ISERROR(VLOOKUP(CONCATENATE($B457,"-",$C457),IN_1A!$B$2:$AA$3000,7,FALSE))=TRUE,"",VLOOKUP(CONCATENATE($B457,"-",$C457),IN_1A!$B$2:$AA$3000,7,FALSE))</f>
        <v>0</v>
      </c>
      <c r="J457" s="1399">
        <f>IF(ISERROR(VLOOKUP(CONCATENATE($B457,"-",$C457),IN_1A!$B$2:$AA$3000,8,FALSE))=TRUE,"",VLOOKUP(CONCATENATE($B457,"-",$C457),IN_1A!$B$2:$AA$3000,8,FALSE))</f>
        <v>0</v>
      </c>
      <c r="K457" s="1398">
        <f>IF(ISERROR(VLOOKUP(CONCATENATE($B457,"-",$C457),IN_1A!$B$2:$AA$3000,9,FALSE))=TRUE,"",VLOOKUP(CONCATENATE($B457,"-",$C457),IN_1A!$B$2:$AA$3000,9,FALSE))</f>
        <v>0</v>
      </c>
      <c r="L457" s="1399">
        <f>IF(ISERROR(VLOOKUP(CONCATENATE($B457,"-",$C457),IN_1A!$B$2:$AA$3000,10,FALSE))=TRUE,"",VLOOKUP(CONCATENATE($B457,"-",$C457),IN_1A!$B$2:$AA$3000,10,FALSE))</f>
        <v>0</v>
      </c>
      <c r="M457" s="1398">
        <f>IF(ISERROR(VLOOKUP(CONCATENATE($B457,"-",$C457),IN_1A!$B$2:$AA$3000,11,FALSE))=TRUE,"",VLOOKUP(CONCATENATE($B457,"-",$C457),IN_1A!$B$2:$AA$3000,11,FALSE))</f>
        <v>0</v>
      </c>
      <c r="N457" s="1399">
        <f>IF(ISERROR(VLOOKUP(CONCATENATE($B457,"-",$C457),IN_1A!$B$2:$AA$3000,12,FALSE))=TRUE,"",VLOOKUP(CONCATENATE($B457,"-",$C457),IN_1A!$B$2:$AA$3000,12,FALSE))</f>
        <v>0</v>
      </c>
      <c r="O457" s="1398">
        <f>IF(ISERROR(VLOOKUP(CONCATENATE($B457,"-",$C457),IN_1A!$B$2:$AA$3000,13,FALSE))=TRUE,"",VLOOKUP(CONCATENATE($B457,"-",$C457),IN_1A!$B$2:$AA$3000,13,FALSE))</f>
        <v>0</v>
      </c>
      <c r="P457" s="1399">
        <f>IF(ISERROR(VLOOKUP(CONCATENATE($B457,"-",$C457),IN_1A!$B$2:$AA$3000,14,FALSE))=TRUE,"",VLOOKUP(CONCATENATE($B457,"-",$C457),IN_1A!$B$2:$AA$3000,14,FALSE))</f>
        <v>0</v>
      </c>
      <c r="Q457" s="495">
        <f t="shared" si="59"/>
        <v>0</v>
      </c>
      <c r="R457" s="496">
        <f t="shared" si="59"/>
        <v>0</v>
      </c>
      <c r="S457" s="262" t="str">
        <f t="shared" si="63"/>
        <v/>
      </c>
    </row>
    <row r="458" spans="1:19" s="263" customFormat="1" ht="12" customHeight="1" thickBot="1" x14ac:dyDescent="0.3">
      <c r="A458" s="234" t="s">
        <v>787</v>
      </c>
      <c r="B458" s="232" t="s">
        <v>807</v>
      </c>
      <c r="C458" s="235" t="s">
        <v>852</v>
      </c>
      <c r="D458" s="1339" t="str">
        <f t="shared" si="62"/>
        <v/>
      </c>
      <c r="E458" s="1398">
        <f>IF(ISERROR(VLOOKUP(CONCATENATE($B458,"-",$C458),IN_1A!$B$2:$AA$3000,3,FALSE))=TRUE,"",VLOOKUP(CONCATENATE($B458,"-",$C458),IN_1A!$B$2:$AA$3000,3,FALSE))</f>
        <v>0</v>
      </c>
      <c r="F458" s="1399">
        <f>IF(ISERROR(VLOOKUP(CONCATENATE($B458,"-",$C458),IN_1A!$B$2:$AA$3000,4,FALSE))=TRUE,"",VLOOKUP(CONCATENATE($B458,"-",$C458),IN_1A!$B$2:$AA$3000,4,FALSE))</f>
        <v>0</v>
      </c>
      <c r="G458" s="1398">
        <f>IF(ISERROR(VLOOKUP(CONCATENATE($B458,"-",$C458),IN_1A!$B$2:$AA$3000,5,FALSE))=TRUE,"",VLOOKUP(CONCATENATE($B458,"-",$C458),IN_1A!$B$2:$AA$3000,5,FALSE))</f>
        <v>0</v>
      </c>
      <c r="H458" s="1399">
        <f>IF(ISERROR(VLOOKUP(CONCATENATE($B458,"-",$C458),IN_1A!$B$2:$AA$3000,6,FALSE))=TRUE,"",VLOOKUP(CONCATENATE($B458,"-",$C458),IN_1A!$B$2:$AA$3000,6,FALSE))</f>
        <v>0</v>
      </c>
      <c r="I458" s="1398">
        <f>IF(ISERROR(VLOOKUP(CONCATENATE($B458,"-",$C458),IN_1A!$B$2:$AA$3000,7,FALSE))=TRUE,"",VLOOKUP(CONCATENATE($B458,"-",$C458),IN_1A!$B$2:$AA$3000,7,FALSE))</f>
        <v>0</v>
      </c>
      <c r="J458" s="1399">
        <f>IF(ISERROR(VLOOKUP(CONCATENATE($B458,"-",$C458),IN_1A!$B$2:$AA$3000,8,FALSE))=TRUE,"",VLOOKUP(CONCATENATE($B458,"-",$C458),IN_1A!$B$2:$AA$3000,8,FALSE))</f>
        <v>0</v>
      </c>
      <c r="K458" s="1398">
        <f>IF(ISERROR(VLOOKUP(CONCATENATE($B458,"-",$C458),IN_1A!$B$2:$AA$3000,9,FALSE))=TRUE,"",VLOOKUP(CONCATENATE($B458,"-",$C458),IN_1A!$B$2:$AA$3000,9,FALSE))</f>
        <v>0</v>
      </c>
      <c r="L458" s="1399">
        <f>IF(ISERROR(VLOOKUP(CONCATENATE($B458,"-",$C458),IN_1A!$B$2:$AA$3000,10,FALSE))=TRUE,"",VLOOKUP(CONCATENATE($B458,"-",$C458),IN_1A!$B$2:$AA$3000,10,FALSE))</f>
        <v>0</v>
      </c>
      <c r="M458" s="1398">
        <f>IF(ISERROR(VLOOKUP(CONCATENATE($B458,"-",$C458),IN_1A!$B$2:$AA$3000,11,FALSE))=TRUE,"",VLOOKUP(CONCATENATE($B458,"-",$C458),IN_1A!$B$2:$AA$3000,11,FALSE))</f>
        <v>0</v>
      </c>
      <c r="N458" s="1399">
        <f>IF(ISERROR(VLOOKUP(CONCATENATE($B458,"-",$C458),IN_1A!$B$2:$AA$3000,12,FALSE))=TRUE,"",VLOOKUP(CONCATENATE($B458,"-",$C458),IN_1A!$B$2:$AA$3000,12,FALSE))</f>
        <v>0</v>
      </c>
      <c r="O458" s="1398">
        <f>IF(ISERROR(VLOOKUP(CONCATENATE($B458,"-",$C458),IN_1A!$B$2:$AA$3000,13,FALSE))=TRUE,"",VLOOKUP(CONCATENATE($B458,"-",$C458),IN_1A!$B$2:$AA$3000,13,FALSE))</f>
        <v>0</v>
      </c>
      <c r="P458" s="1399">
        <f>IF(ISERROR(VLOOKUP(CONCATENATE($B458,"-",$C458),IN_1A!$B$2:$AA$3000,14,FALSE))=TRUE,"",VLOOKUP(CONCATENATE($B458,"-",$C458),IN_1A!$B$2:$AA$3000,14,FALSE))</f>
        <v>0</v>
      </c>
      <c r="Q458" s="495">
        <f t="shared" si="59"/>
        <v>0</v>
      </c>
      <c r="R458" s="496">
        <f t="shared" si="59"/>
        <v>0</v>
      </c>
      <c r="S458" s="262" t="str">
        <f t="shared" si="63"/>
        <v/>
      </c>
    </row>
    <row r="459" spans="1:19" s="263" customFormat="1" ht="12" customHeight="1" thickBot="1" x14ac:dyDescent="0.3">
      <c r="A459" s="234" t="s">
        <v>789</v>
      </c>
      <c r="B459" s="232" t="s">
        <v>808</v>
      </c>
      <c r="C459" s="235" t="s">
        <v>852</v>
      </c>
      <c r="D459" s="1339" t="str">
        <f t="shared" si="62"/>
        <v/>
      </c>
      <c r="E459" s="1398">
        <f>IF(ISERROR(VLOOKUP(CONCATENATE($B459,"-",$C459),IN_1A!$B$2:$AA$3000,3,FALSE))=TRUE,"",VLOOKUP(CONCATENATE($B459,"-",$C459),IN_1A!$B$2:$AA$3000,3,FALSE))</f>
        <v>0</v>
      </c>
      <c r="F459" s="1399">
        <f>IF(ISERROR(VLOOKUP(CONCATENATE($B459,"-",$C459),IN_1A!$B$2:$AA$3000,4,FALSE))=TRUE,"",VLOOKUP(CONCATENATE($B459,"-",$C459),IN_1A!$B$2:$AA$3000,4,FALSE))</f>
        <v>0</v>
      </c>
      <c r="G459" s="1398">
        <f>IF(ISERROR(VLOOKUP(CONCATENATE($B459,"-",$C459),IN_1A!$B$2:$AA$3000,5,FALSE))=TRUE,"",VLOOKUP(CONCATENATE($B459,"-",$C459),IN_1A!$B$2:$AA$3000,5,FALSE))</f>
        <v>0</v>
      </c>
      <c r="H459" s="1399">
        <f>IF(ISERROR(VLOOKUP(CONCATENATE($B459,"-",$C459),IN_1A!$B$2:$AA$3000,6,FALSE))=TRUE,"",VLOOKUP(CONCATENATE($B459,"-",$C459),IN_1A!$B$2:$AA$3000,6,FALSE))</f>
        <v>0</v>
      </c>
      <c r="I459" s="1398">
        <f>IF(ISERROR(VLOOKUP(CONCATENATE($B459,"-",$C459),IN_1A!$B$2:$AA$3000,7,FALSE))=TRUE,"",VLOOKUP(CONCATENATE($B459,"-",$C459),IN_1A!$B$2:$AA$3000,7,FALSE))</f>
        <v>0</v>
      </c>
      <c r="J459" s="1399">
        <f>IF(ISERROR(VLOOKUP(CONCATENATE($B459,"-",$C459),IN_1A!$B$2:$AA$3000,8,FALSE))=TRUE,"",VLOOKUP(CONCATENATE($B459,"-",$C459),IN_1A!$B$2:$AA$3000,8,FALSE))</f>
        <v>0</v>
      </c>
      <c r="K459" s="1398">
        <f>IF(ISERROR(VLOOKUP(CONCATENATE($B459,"-",$C459),IN_1A!$B$2:$AA$3000,9,FALSE))=TRUE,"",VLOOKUP(CONCATENATE($B459,"-",$C459),IN_1A!$B$2:$AA$3000,9,FALSE))</f>
        <v>0</v>
      </c>
      <c r="L459" s="1399">
        <f>IF(ISERROR(VLOOKUP(CONCATENATE($B459,"-",$C459),IN_1A!$B$2:$AA$3000,10,FALSE))=TRUE,"",VLOOKUP(CONCATENATE($B459,"-",$C459),IN_1A!$B$2:$AA$3000,10,FALSE))</f>
        <v>0</v>
      </c>
      <c r="M459" s="1398">
        <f>IF(ISERROR(VLOOKUP(CONCATENATE($B459,"-",$C459),IN_1A!$B$2:$AA$3000,11,FALSE))=TRUE,"",VLOOKUP(CONCATENATE($B459,"-",$C459),IN_1A!$B$2:$AA$3000,11,FALSE))</f>
        <v>0</v>
      </c>
      <c r="N459" s="1399">
        <f>IF(ISERROR(VLOOKUP(CONCATENATE($B459,"-",$C459),IN_1A!$B$2:$AA$3000,12,FALSE))=TRUE,"",VLOOKUP(CONCATENATE($B459,"-",$C459),IN_1A!$B$2:$AA$3000,12,FALSE))</f>
        <v>0</v>
      </c>
      <c r="O459" s="1398">
        <f>IF(ISERROR(VLOOKUP(CONCATENATE($B459,"-",$C459),IN_1A!$B$2:$AA$3000,13,FALSE))=TRUE,"",VLOOKUP(CONCATENATE($B459,"-",$C459),IN_1A!$B$2:$AA$3000,13,FALSE))</f>
        <v>0</v>
      </c>
      <c r="P459" s="1399">
        <f>IF(ISERROR(VLOOKUP(CONCATENATE($B459,"-",$C459),IN_1A!$B$2:$AA$3000,14,FALSE))=TRUE,"",VLOOKUP(CONCATENATE($B459,"-",$C459),IN_1A!$B$2:$AA$3000,14,FALSE))</f>
        <v>0</v>
      </c>
      <c r="Q459" s="495">
        <f t="shared" si="59"/>
        <v>0</v>
      </c>
      <c r="R459" s="496">
        <f t="shared" si="59"/>
        <v>0</v>
      </c>
      <c r="S459" s="262" t="str">
        <f t="shared" si="63"/>
        <v/>
      </c>
    </row>
    <row r="460" spans="1:19" s="264" customFormat="1" ht="10.75" thickBot="1" x14ac:dyDescent="0.3">
      <c r="A460" s="234" t="s">
        <v>791</v>
      </c>
      <c r="B460" s="232" t="s">
        <v>809</v>
      </c>
      <c r="C460" s="235" t="s">
        <v>852</v>
      </c>
      <c r="D460" s="1339" t="str">
        <f t="shared" si="62"/>
        <v/>
      </c>
      <c r="E460" s="1398">
        <f>IF(ISERROR(VLOOKUP(CONCATENATE($B460,"-",$C460),IN_1A!$B$2:$AA$3000,3,FALSE))=TRUE,"",VLOOKUP(CONCATENATE($B460,"-",$C460),IN_1A!$B$2:$AA$3000,3,FALSE))</f>
        <v>0</v>
      </c>
      <c r="F460" s="1399">
        <f>IF(ISERROR(VLOOKUP(CONCATENATE($B460,"-",$C460),IN_1A!$B$2:$AA$3000,4,FALSE))=TRUE,"",VLOOKUP(CONCATENATE($B460,"-",$C460),IN_1A!$B$2:$AA$3000,4,FALSE))</f>
        <v>0</v>
      </c>
      <c r="G460" s="1398">
        <f>IF(ISERROR(VLOOKUP(CONCATENATE($B460,"-",$C460),IN_1A!$B$2:$AA$3000,5,FALSE))=TRUE,"",VLOOKUP(CONCATENATE($B460,"-",$C460),IN_1A!$B$2:$AA$3000,5,FALSE))</f>
        <v>0</v>
      </c>
      <c r="H460" s="1399">
        <f>IF(ISERROR(VLOOKUP(CONCATENATE($B460,"-",$C460),IN_1A!$B$2:$AA$3000,6,FALSE))=TRUE,"",VLOOKUP(CONCATENATE($B460,"-",$C460),IN_1A!$B$2:$AA$3000,6,FALSE))</f>
        <v>0</v>
      </c>
      <c r="I460" s="1398">
        <f>IF(ISERROR(VLOOKUP(CONCATENATE($B460,"-",$C460),IN_1A!$B$2:$AA$3000,7,FALSE))=TRUE,"",VLOOKUP(CONCATENATE($B460,"-",$C460),IN_1A!$B$2:$AA$3000,7,FALSE))</f>
        <v>0</v>
      </c>
      <c r="J460" s="1399">
        <f>IF(ISERROR(VLOOKUP(CONCATENATE($B460,"-",$C460),IN_1A!$B$2:$AA$3000,8,FALSE))=TRUE,"",VLOOKUP(CONCATENATE($B460,"-",$C460),IN_1A!$B$2:$AA$3000,8,FALSE))</f>
        <v>0</v>
      </c>
      <c r="K460" s="1398">
        <f>IF(ISERROR(VLOOKUP(CONCATENATE($B460,"-",$C460),IN_1A!$B$2:$AA$3000,9,FALSE))=TRUE,"",VLOOKUP(CONCATENATE($B460,"-",$C460),IN_1A!$B$2:$AA$3000,9,FALSE))</f>
        <v>0</v>
      </c>
      <c r="L460" s="1399">
        <f>IF(ISERROR(VLOOKUP(CONCATENATE($B460,"-",$C460),IN_1A!$B$2:$AA$3000,10,FALSE))=TRUE,"",VLOOKUP(CONCATENATE($B460,"-",$C460),IN_1A!$B$2:$AA$3000,10,FALSE))</f>
        <v>0</v>
      </c>
      <c r="M460" s="1398">
        <f>IF(ISERROR(VLOOKUP(CONCATENATE($B460,"-",$C460),IN_1A!$B$2:$AA$3000,11,FALSE))=TRUE,"",VLOOKUP(CONCATENATE($B460,"-",$C460),IN_1A!$B$2:$AA$3000,11,FALSE))</f>
        <v>0</v>
      </c>
      <c r="N460" s="1399">
        <f>IF(ISERROR(VLOOKUP(CONCATENATE($B460,"-",$C460),IN_1A!$B$2:$AA$3000,12,FALSE))=TRUE,"",VLOOKUP(CONCATENATE($B460,"-",$C460),IN_1A!$B$2:$AA$3000,12,FALSE))</f>
        <v>0</v>
      </c>
      <c r="O460" s="1398">
        <f>IF(ISERROR(VLOOKUP(CONCATENATE($B460,"-",$C460),IN_1A!$B$2:$AA$3000,13,FALSE))=TRUE,"",VLOOKUP(CONCATENATE($B460,"-",$C460),IN_1A!$B$2:$AA$3000,13,FALSE))</f>
        <v>0</v>
      </c>
      <c r="P460" s="1399">
        <f>IF(ISERROR(VLOOKUP(CONCATENATE($B460,"-",$C460),IN_1A!$B$2:$AA$3000,14,FALSE))=TRUE,"",VLOOKUP(CONCATENATE($B460,"-",$C460),IN_1A!$B$2:$AA$3000,14,FALSE))</f>
        <v>0</v>
      </c>
      <c r="Q460" s="495">
        <f t="shared" si="59"/>
        <v>0</v>
      </c>
      <c r="R460" s="496">
        <f t="shared" si="59"/>
        <v>0</v>
      </c>
      <c r="S460" s="262" t="str">
        <f t="shared" si="63"/>
        <v/>
      </c>
    </row>
    <row r="461" spans="1:19" s="263" customFormat="1" ht="12" customHeight="1" thickBot="1" x14ac:dyDescent="0.3">
      <c r="A461" s="234" t="s">
        <v>793</v>
      </c>
      <c r="B461" s="232" t="s">
        <v>810</v>
      </c>
      <c r="C461" s="235" t="s">
        <v>852</v>
      </c>
      <c r="D461" s="1339" t="str">
        <f t="shared" si="62"/>
        <v/>
      </c>
      <c r="E461" s="1398">
        <f>IF(ISERROR(VLOOKUP(CONCATENATE($B461,"-",$C461),IN_1A!$B$2:$AA$3000,3,FALSE))=TRUE,"",VLOOKUP(CONCATENATE($B461,"-",$C461),IN_1A!$B$2:$AA$3000,3,FALSE))</f>
        <v>0</v>
      </c>
      <c r="F461" s="1399">
        <f>IF(ISERROR(VLOOKUP(CONCATENATE($B461,"-",$C461),IN_1A!$B$2:$AA$3000,4,FALSE))=TRUE,"",VLOOKUP(CONCATENATE($B461,"-",$C461),IN_1A!$B$2:$AA$3000,4,FALSE))</f>
        <v>0</v>
      </c>
      <c r="G461" s="1398">
        <f>IF(ISERROR(VLOOKUP(CONCATENATE($B461,"-",$C461),IN_1A!$B$2:$AA$3000,5,FALSE))=TRUE,"",VLOOKUP(CONCATENATE($B461,"-",$C461),IN_1A!$B$2:$AA$3000,5,FALSE))</f>
        <v>0</v>
      </c>
      <c r="H461" s="1399">
        <f>IF(ISERROR(VLOOKUP(CONCATENATE($B461,"-",$C461),IN_1A!$B$2:$AA$3000,6,FALSE))=TRUE,"",VLOOKUP(CONCATENATE($B461,"-",$C461),IN_1A!$B$2:$AA$3000,6,FALSE))</f>
        <v>0</v>
      </c>
      <c r="I461" s="1398">
        <f>IF(ISERROR(VLOOKUP(CONCATENATE($B461,"-",$C461),IN_1A!$B$2:$AA$3000,7,FALSE))=TRUE,"",VLOOKUP(CONCATENATE($B461,"-",$C461),IN_1A!$B$2:$AA$3000,7,FALSE))</f>
        <v>0</v>
      </c>
      <c r="J461" s="1399">
        <f>IF(ISERROR(VLOOKUP(CONCATENATE($B461,"-",$C461),IN_1A!$B$2:$AA$3000,8,FALSE))=TRUE,"",VLOOKUP(CONCATENATE($B461,"-",$C461),IN_1A!$B$2:$AA$3000,8,FALSE))</f>
        <v>0</v>
      </c>
      <c r="K461" s="1398">
        <f>IF(ISERROR(VLOOKUP(CONCATENATE($B461,"-",$C461),IN_1A!$B$2:$AA$3000,9,FALSE))=TRUE,"",VLOOKUP(CONCATENATE($B461,"-",$C461),IN_1A!$B$2:$AA$3000,9,FALSE))</f>
        <v>0</v>
      </c>
      <c r="L461" s="1399">
        <f>IF(ISERROR(VLOOKUP(CONCATENATE($B461,"-",$C461),IN_1A!$B$2:$AA$3000,10,FALSE))=TRUE,"",VLOOKUP(CONCATENATE($B461,"-",$C461),IN_1A!$B$2:$AA$3000,10,FALSE))</f>
        <v>0</v>
      </c>
      <c r="M461" s="1398">
        <f>IF(ISERROR(VLOOKUP(CONCATENATE($B461,"-",$C461),IN_1A!$B$2:$AA$3000,11,FALSE))=TRUE,"",VLOOKUP(CONCATENATE($B461,"-",$C461),IN_1A!$B$2:$AA$3000,11,FALSE))</f>
        <v>0</v>
      </c>
      <c r="N461" s="1399">
        <f>IF(ISERROR(VLOOKUP(CONCATENATE($B461,"-",$C461),IN_1A!$B$2:$AA$3000,12,FALSE))=TRUE,"",VLOOKUP(CONCATENATE($B461,"-",$C461),IN_1A!$B$2:$AA$3000,12,FALSE))</f>
        <v>0</v>
      </c>
      <c r="O461" s="1398">
        <f>IF(ISERROR(VLOOKUP(CONCATENATE($B461,"-",$C461),IN_1A!$B$2:$AA$3000,13,FALSE))=TRUE,"",VLOOKUP(CONCATENATE($B461,"-",$C461),IN_1A!$B$2:$AA$3000,13,FALSE))</f>
        <v>0</v>
      </c>
      <c r="P461" s="1399">
        <f>IF(ISERROR(VLOOKUP(CONCATENATE($B461,"-",$C461),IN_1A!$B$2:$AA$3000,14,FALSE))=TRUE,"",VLOOKUP(CONCATENATE($B461,"-",$C461),IN_1A!$B$2:$AA$3000,14,FALSE))</f>
        <v>0</v>
      </c>
      <c r="Q461" s="495">
        <f t="shared" si="59"/>
        <v>0</v>
      </c>
      <c r="R461" s="496">
        <f t="shared" si="59"/>
        <v>0</v>
      </c>
      <c r="S461" s="262" t="str">
        <f t="shared" si="63"/>
        <v/>
      </c>
    </row>
    <row r="462" spans="1:19" s="263" customFormat="1" ht="12" customHeight="1" thickBot="1" x14ac:dyDescent="0.3">
      <c r="A462" s="234" t="s">
        <v>795</v>
      </c>
      <c r="B462" s="232" t="s">
        <v>811</v>
      </c>
      <c r="C462" s="235" t="s">
        <v>852</v>
      </c>
      <c r="D462" s="1339" t="str">
        <f t="shared" si="62"/>
        <v/>
      </c>
      <c r="E462" s="1398">
        <f>IF(ISERROR(VLOOKUP(CONCATENATE($B462,"-",$C462),IN_1A!$B$2:$AA$3000,3,FALSE))=TRUE,"",VLOOKUP(CONCATENATE($B462,"-",$C462),IN_1A!$B$2:$AA$3000,3,FALSE))</f>
        <v>0</v>
      </c>
      <c r="F462" s="1399">
        <f>IF(ISERROR(VLOOKUP(CONCATENATE($B462,"-",$C462),IN_1A!$B$2:$AA$3000,4,FALSE))=TRUE,"",VLOOKUP(CONCATENATE($B462,"-",$C462),IN_1A!$B$2:$AA$3000,4,FALSE))</f>
        <v>0</v>
      </c>
      <c r="G462" s="1398">
        <f>IF(ISERROR(VLOOKUP(CONCATENATE($B462,"-",$C462),IN_1A!$B$2:$AA$3000,5,FALSE))=TRUE,"",VLOOKUP(CONCATENATE($B462,"-",$C462),IN_1A!$B$2:$AA$3000,5,FALSE))</f>
        <v>0</v>
      </c>
      <c r="H462" s="1399">
        <f>IF(ISERROR(VLOOKUP(CONCATENATE($B462,"-",$C462),IN_1A!$B$2:$AA$3000,6,FALSE))=TRUE,"",VLOOKUP(CONCATENATE($B462,"-",$C462),IN_1A!$B$2:$AA$3000,6,FALSE))</f>
        <v>0</v>
      </c>
      <c r="I462" s="1398">
        <f>IF(ISERROR(VLOOKUP(CONCATENATE($B462,"-",$C462),IN_1A!$B$2:$AA$3000,7,FALSE))=TRUE,"",VLOOKUP(CONCATENATE($B462,"-",$C462),IN_1A!$B$2:$AA$3000,7,FALSE))</f>
        <v>0</v>
      </c>
      <c r="J462" s="1399">
        <f>IF(ISERROR(VLOOKUP(CONCATENATE($B462,"-",$C462),IN_1A!$B$2:$AA$3000,8,FALSE))=TRUE,"",VLOOKUP(CONCATENATE($B462,"-",$C462),IN_1A!$B$2:$AA$3000,8,FALSE))</f>
        <v>0</v>
      </c>
      <c r="K462" s="1398">
        <f>IF(ISERROR(VLOOKUP(CONCATENATE($B462,"-",$C462),IN_1A!$B$2:$AA$3000,9,FALSE))=TRUE,"",VLOOKUP(CONCATENATE($B462,"-",$C462),IN_1A!$B$2:$AA$3000,9,FALSE))</f>
        <v>0</v>
      </c>
      <c r="L462" s="1399">
        <f>IF(ISERROR(VLOOKUP(CONCATENATE($B462,"-",$C462),IN_1A!$B$2:$AA$3000,10,FALSE))=TRUE,"",VLOOKUP(CONCATENATE($B462,"-",$C462),IN_1A!$B$2:$AA$3000,10,FALSE))</f>
        <v>0</v>
      </c>
      <c r="M462" s="1398">
        <f>IF(ISERROR(VLOOKUP(CONCATENATE($B462,"-",$C462),IN_1A!$B$2:$AA$3000,11,FALSE))=TRUE,"",VLOOKUP(CONCATENATE($B462,"-",$C462),IN_1A!$B$2:$AA$3000,11,FALSE))</f>
        <v>0</v>
      </c>
      <c r="N462" s="1399">
        <f>IF(ISERROR(VLOOKUP(CONCATENATE($B462,"-",$C462),IN_1A!$B$2:$AA$3000,12,FALSE))=TRUE,"",VLOOKUP(CONCATENATE($B462,"-",$C462),IN_1A!$B$2:$AA$3000,12,FALSE))</f>
        <v>0</v>
      </c>
      <c r="O462" s="1398">
        <f>IF(ISERROR(VLOOKUP(CONCATENATE($B462,"-",$C462),IN_1A!$B$2:$AA$3000,13,FALSE))=TRUE,"",VLOOKUP(CONCATENATE($B462,"-",$C462),IN_1A!$B$2:$AA$3000,13,FALSE))</f>
        <v>0</v>
      </c>
      <c r="P462" s="1399">
        <f>IF(ISERROR(VLOOKUP(CONCATENATE($B462,"-",$C462),IN_1A!$B$2:$AA$3000,14,FALSE))=TRUE,"",VLOOKUP(CONCATENATE($B462,"-",$C462),IN_1A!$B$2:$AA$3000,14,FALSE))</f>
        <v>0</v>
      </c>
      <c r="Q462" s="495">
        <f t="shared" si="59"/>
        <v>0</v>
      </c>
      <c r="R462" s="496">
        <f t="shared" si="59"/>
        <v>0</v>
      </c>
      <c r="S462" s="262" t="str">
        <f t="shared" si="63"/>
        <v/>
      </c>
    </row>
    <row r="463" spans="1:19" s="263" customFormat="1" ht="12" customHeight="1" thickBot="1" x14ac:dyDescent="0.3">
      <c r="A463" s="234" t="s">
        <v>797</v>
      </c>
      <c r="B463" s="232" t="s">
        <v>812</v>
      </c>
      <c r="C463" s="235" t="s">
        <v>852</v>
      </c>
      <c r="D463" s="1339" t="str">
        <f t="shared" si="62"/>
        <v/>
      </c>
      <c r="E463" s="1398">
        <f>IF(ISERROR(VLOOKUP(CONCATENATE($B463,"-",$C463),IN_1A!$B$2:$AA$3000,3,FALSE))=TRUE,"",VLOOKUP(CONCATENATE($B463,"-",$C463),IN_1A!$B$2:$AA$3000,3,FALSE))</f>
        <v>0</v>
      </c>
      <c r="F463" s="1399">
        <f>IF(ISERROR(VLOOKUP(CONCATENATE($B463,"-",$C463),IN_1A!$B$2:$AA$3000,4,FALSE))=TRUE,"",VLOOKUP(CONCATENATE($B463,"-",$C463),IN_1A!$B$2:$AA$3000,4,FALSE))</f>
        <v>0</v>
      </c>
      <c r="G463" s="1398">
        <f>IF(ISERROR(VLOOKUP(CONCATENATE($B463,"-",$C463),IN_1A!$B$2:$AA$3000,5,FALSE))=TRUE,"",VLOOKUP(CONCATENATE($B463,"-",$C463),IN_1A!$B$2:$AA$3000,5,FALSE))</f>
        <v>0</v>
      </c>
      <c r="H463" s="1399">
        <f>IF(ISERROR(VLOOKUP(CONCATENATE($B463,"-",$C463),IN_1A!$B$2:$AA$3000,6,FALSE))=TRUE,"",VLOOKUP(CONCATENATE($B463,"-",$C463),IN_1A!$B$2:$AA$3000,6,FALSE))</f>
        <v>0</v>
      </c>
      <c r="I463" s="1398">
        <f>IF(ISERROR(VLOOKUP(CONCATENATE($B463,"-",$C463),IN_1A!$B$2:$AA$3000,7,FALSE))=TRUE,"",VLOOKUP(CONCATENATE($B463,"-",$C463),IN_1A!$B$2:$AA$3000,7,FALSE))</f>
        <v>0</v>
      </c>
      <c r="J463" s="1399">
        <f>IF(ISERROR(VLOOKUP(CONCATENATE($B463,"-",$C463),IN_1A!$B$2:$AA$3000,8,FALSE))=TRUE,"",VLOOKUP(CONCATENATE($B463,"-",$C463),IN_1A!$B$2:$AA$3000,8,FALSE))</f>
        <v>0</v>
      </c>
      <c r="K463" s="1398">
        <f>IF(ISERROR(VLOOKUP(CONCATENATE($B463,"-",$C463),IN_1A!$B$2:$AA$3000,9,FALSE))=TRUE,"",VLOOKUP(CONCATENATE($B463,"-",$C463),IN_1A!$B$2:$AA$3000,9,FALSE))</f>
        <v>0</v>
      </c>
      <c r="L463" s="1399">
        <f>IF(ISERROR(VLOOKUP(CONCATENATE($B463,"-",$C463),IN_1A!$B$2:$AA$3000,10,FALSE))=TRUE,"",VLOOKUP(CONCATENATE($B463,"-",$C463),IN_1A!$B$2:$AA$3000,10,FALSE))</f>
        <v>0</v>
      </c>
      <c r="M463" s="1398">
        <f>IF(ISERROR(VLOOKUP(CONCATENATE($B463,"-",$C463),IN_1A!$B$2:$AA$3000,11,FALSE))=TRUE,"",VLOOKUP(CONCATENATE($B463,"-",$C463),IN_1A!$B$2:$AA$3000,11,FALSE))</f>
        <v>0</v>
      </c>
      <c r="N463" s="1399">
        <f>IF(ISERROR(VLOOKUP(CONCATENATE($B463,"-",$C463),IN_1A!$B$2:$AA$3000,12,FALSE))=TRUE,"",VLOOKUP(CONCATENATE($B463,"-",$C463),IN_1A!$B$2:$AA$3000,12,FALSE))</f>
        <v>0</v>
      </c>
      <c r="O463" s="1398">
        <f>IF(ISERROR(VLOOKUP(CONCATENATE($B463,"-",$C463),IN_1A!$B$2:$AA$3000,13,FALSE))=TRUE,"",VLOOKUP(CONCATENATE($B463,"-",$C463),IN_1A!$B$2:$AA$3000,13,FALSE))</f>
        <v>0</v>
      </c>
      <c r="P463" s="1399">
        <f>IF(ISERROR(VLOOKUP(CONCATENATE($B463,"-",$C463),IN_1A!$B$2:$AA$3000,14,FALSE))=TRUE,"",VLOOKUP(CONCATENATE($B463,"-",$C463),IN_1A!$B$2:$AA$3000,14,FALSE))</f>
        <v>0</v>
      </c>
      <c r="Q463" s="495">
        <f t="shared" si="59"/>
        <v>0</v>
      </c>
      <c r="R463" s="496">
        <f t="shared" si="59"/>
        <v>0</v>
      </c>
      <c r="S463" s="262" t="str">
        <f t="shared" si="63"/>
        <v/>
      </c>
    </row>
    <row r="464" spans="1:19" s="263" customFormat="1" ht="12" customHeight="1" thickBot="1" x14ac:dyDescent="0.3">
      <c r="A464" s="236" t="s">
        <v>799</v>
      </c>
      <c r="B464" s="237" t="s">
        <v>813</v>
      </c>
      <c r="C464" s="238" t="s">
        <v>852</v>
      </c>
      <c r="D464" s="1336" t="str">
        <f t="shared" si="62"/>
        <v/>
      </c>
      <c r="E464" s="1400">
        <f>IF(ISERROR(VLOOKUP(CONCATENATE($B464,"-",$C464),IN_1A!$B$2:$AA$3000,3,FALSE))=TRUE,"",VLOOKUP(CONCATENATE($B464,"-",$C464),IN_1A!$B$2:$AA$3000,3,FALSE))</f>
        <v>0</v>
      </c>
      <c r="F464" s="1401">
        <f>IF(ISERROR(VLOOKUP(CONCATENATE($B464,"-",$C464),IN_1A!$B$2:$AA$3000,4,FALSE))=TRUE,"",VLOOKUP(CONCATENATE($B464,"-",$C464),IN_1A!$B$2:$AA$3000,4,FALSE))</f>
        <v>0</v>
      </c>
      <c r="G464" s="1400">
        <f>IF(ISERROR(VLOOKUP(CONCATENATE($B464,"-",$C464),IN_1A!$B$2:$AA$3000,5,FALSE))=TRUE,"",VLOOKUP(CONCATENATE($B464,"-",$C464),IN_1A!$B$2:$AA$3000,5,FALSE))</f>
        <v>0</v>
      </c>
      <c r="H464" s="1401">
        <f>IF(ISERROR(VLOOKUP(CONCATENATE($B464,"-",$C464),IN_1A!$B$2:$AA$3000,6,FALSE))=TRUE,"",VLOOKUP(CONCATENATE($B464,"-",$C464),IN_1A!$B$2:$AA$3000,6,FALSE))</f>
        <v>0</v>
      </c>
      <c r="I464" s="1400">
        <f>IF(ISERROR(VLOOKUP(CONCATENATE($B464,"-",$C464),IN_1A!$B$2:$AA$3000,7,FALSE))=TRUE,"",VLOOKUP(CONCATENATE($B464,"-",$C464),IN_1A!$B$2:$AA$3000,7,FALSE))</f>
        <v>0</v>
      </c>
      <c r="J464" s="1401">
        <f>IF(ISERROR(VLOOKUP(CONCATENATE($B464,"-",$C464),IN_1A!$B$2:$AA$3000,8,FALSE))=TRUE,"",VLOOKUP(CONCATENATE($B464,"-",$C464),IN_1A!$B$2:$AA$3000,8,FALSE))</f>
        <v>0</v>
      </c>
      <c r="K464" s="1400">
        <f>IF(ISERROR(VLOOKUP(CONCATENATE($B464,"-",$C464),IN_1A!$B$2:$AA$3000,9,FALSE))=TRUE,"",VLOOKUP(CONCATENATE($B464,"-",$C464),IN_1A!$B$2:$AA$3000,9,FALSE))</f>
        <v>0</v>
      </c>
      <c r="L464" s="1401">
        <f>IF(ISERROR(VLOOKUP(CONCATENATE($B464,"-",$C464),IN_1A!$B$2:$AA$3000,10,FALSE))=TRUE,"",VLOOKUP(CONCATENATE($B464,"-",$C464),IN_1A!$B$2:$AA$3000,10,FALSE))</f>
        <v>0</v>
      </c>
      <c r="M464" s="1400">
        <f>IF(ISERROR(VLOOKUP(CONCATENATE($B464,"-",$C464),IN_1A!$B$2:$AA$3000,11,FALSE))=TRUE,"",VLOOKUP(CONCATENATE($B464,"-",$C464),IN_1A!$B$2:$AA$3000,11,FALSE))</f>
        <v>0</v>
      </c>
      <c r="N464" s="1401">
        <f>IF(ISERROR(VLOOKUP(CONCATENATE($B464,"-",$C464),IN_1A!$B$2:$AA$3000,12,FALSE))=TRUE,"",VLOOKUP(CONCATENATE($B464,"-",$C464),IN_1A!$B$2:$AA$3000,12,FALSE))</f>
        <v>0</v>
      </c>
      <c r="O464" s="1400">
        <f>IF(ISERROR(VLOOKUP(CONCATENATE($B464,"-",$C464),IN_1A!$B$2:$AA$3000,13,FALSE))=TRUE,"",VLOOKUP(CONCATENATE($B464,"-",$C464),IN_1A!$B$2:$AA$3000,13,FALSE))</f>
        <v>0</v>
      </c>
      <c r="P464" s="1401">
        <f>IF(ISERROR(VLOOKUP(CONCATENATE($B464,"-",$C464),IN_1A!$B$2:$AA$3000,14,FALSE))=TRUE,"",VLOOKUP(CONCATENATE($B464,"-",$C464),IN_1A!$B$2:$AA$3000,14,FALSE))</f>
        <v>0</v>
      </c>
      <c r="Q464" s="497">
        <f t="shared" si="59"/>
        <v>0</v>
      </c>
      <c r="R464" s="498">
        <f t="shared" si="59"/>
        <v>0</v>
      </c>
      <c r="S464" s="262" t="str">
        <f t="shared" si="63"/>
        <v/>
      </c>
    </row>
    <row r="465" spans="1:19" s="2508" customFormat="1" ht="12" customHeight="1" thickBot="1" x14ac:dyDescent="0.3">
      <c r="A465" s="2503" t="s">
        <v>814</v>
      </c>
      <c r="B465" s="2496"/>
      <c r="C465" s="2497"/>
      <c r="D465" s="2458"/>
      <c r="E465" s="2221"/>
      <c r="F465" s="499"/>
      <c r="G465" s="499"/>
      <c r="H465" s="499"/>
      <c r="I465" s="499"/>
      <c r="J465" s="499"/>
      <c r="K465" s="499"/>
      <c r="L465" s="499"/>
      <c r="M465" s="499"/>
      <c r="N465" s="499"/>
      <c r="O465" s="499"/>
      <c r="P465" s="499"/>
      <c r="Q465" s="499"/>
      <c r="R465" s="500"/>
      <c r="S465" s="2506" t="str">
        <f t="shared" si="63"/>
        <v/>
      </c>
    </row>
    <row r="466" spans="1:19" s="2508" customFormat="1" ht="12" customHeight="1" thickBot="1" x14ac:dyDescent="0.3">
      <c r="A466" s="2492" t="s">
        <v>755</v>
      </c>
      <c r="B466" s="2496"/>
      <c r="C466" s="2497"/>
      <c r="D466" s="2462"/>
      <c r="E466" s="2221"/>
      <c r="F466" s="499"/>
      <c r="G466" s="499"/>
      <c r="H466" s="499"/>
      <c r="I466" s="499"/>
      <c r="J466" s="499"/>
      <c r="K466" s="499"/>
      <c r="L466" s="499"/>
      <c r="M466" s="499"/>
      <c r="N466" s="499"/>
      <c r="O466" s="499"/>
      <c r="P466" s="499"/>
      <c r="Q466" s="499"/>
      <c r="R466" s="500"/>
      <c r="S466" s="2506" t="str">
        <f t="shared" si="63"/>
        <v/>
      </c>
    </row>
    <row r="467" spans="1:19" s="264" customFormat="1" ht="10.75" thickBot="1" x14ac:dyDescent="0.3">
      <c r="A467" s="231" t="s">
        <v>815</v>
      </c>
      <c r="B467" s="239" t="s">
        <v>816</v>
      </c>
      <c r="C467" s="240" t="s">
        <v>852</v>
      </c>
      <c r="D467" s="1338" t="str">
        <f t="shared" ref="D467:D475" si="64">CONCATENATE(D$425)</f>
        <v/>
      </c>
      <c r="E467" s="1396">
        <f>IF(ISERROR(VLOOKUP(CONCATENATE($B467,"-",$C467),IN_1A!$B$2:$AA$3000,3,FALSE))=TRUE,"",VLOOKUP(CONCATENATE($B467,"-",$C467),IN_1A!$B$2:$AA$3000,3,FALSE))</f>
        <v>0</v>
      </c>
      <c r="F467" s="1397">
        <f>IF(ISERROR(VLOOKUP(CONCATENATE($B467,"-",$C467),IN_1A!$B$2:$AA$3000,4,FALSE))=TRUE,"",VLOOKUP(CONCATENATE($B467,"-",$C467),IN_1A!$B$2:$AA$3000,4,FALSE))</f>
        <v>0</v>
      </c>
      <c r="G467" s="1396">
        <f>IF(ISERROR(VLOOKUP(CONCATENATE($B467,"-",$C467),IN_1A!$B$2:$AA$3000,5,FALSE))=TRUE,"",VLOOKUP(CONCATENATE($B467,"-",$C467),IN_1A!$B$2:$AA$3000,5,FALSE))</f>
        <v>0</v>
      </c>
      <c r="H467" s="1397">
        <f>IF(ISERROR(VLOOKUP(CONCATENATE($B467,"-",$C467),IN_1A!$B$2:$AA$3000,6,FALSE))=TRUE,"",VLOOKUP(CONCATENATE($B467,"-",$C467),IN_1A!$B$2:$AA$3000,6,FALSE))</f>
        <v>0</v>
      </c>
      <c r="I467" s="1396">
        <f>IF(ISERROR(VLOOKUP(CONCATENATE($B467,"-",$C467),IN_1A!$B$2:$AA$3000,7,FALSE))=TRUE,"",VLOOKUP(CONCATENATE($B467,"-",$C467),IN_1A!$B$2:$AA$3000,7,FALSE))</f>
        <v>0</v>
      </c>
      <c r="J467" s="1397">
        <f>IF(ISERROR(VLOOKUP(CONCATENATE($B467,"-",$C467),IN_1A!$B$2:$AA$3000,8,FALSE))=TRUE,"",VLOOKUP(CONCATENATE($B467,"-",$C467),IN_1A!$B$2:$AA$3000,8,FALSE))</f>
        <v>0</v>
      </c>
      <c r="K467" s="1396">
        <f>IF(ISERROR(VLOOKUP(CONCATENATE($B467,"-",$C467),IN_1A!$B$2:$AA$3000,9,FALSE))=TRUE,"",VLOOKUP(CONCATENATE($B467,"-",$C467),IN_1A!$B$2:$AA$3000,9,FALSE))</f>
        <v>0</v>
      </c>
      <c r="L467" s="1397">
        <f>IF(ISERROR(VLOOKUP(CONCATENATE($B467,"-",$C467),IN_1A!$B$2:$AA$3000,10,FALSE))=TRUE,"",VLOOKUP(CONCATENATE($B467,"-",$C467),IN_1A!$B$2:$AA$3000,10,FALSE))</f>
        <v>0</v>
      </c>
      <c r="M467" s="1396">
        <f>IF(ISERROR(VLOOKUP(CONCATENATE($B467,"-",$C467),IN_1A!$B$2:$AA$3000,11,FALSE))=TRUE,"",VLOOKUP(CONCATENATE($B467,"-",$C467),IN_1A!$B$2:$AA$3000,11,FALSE))</f>
        <v>0</v>
      </c>
      <c r="N467" s="1397">
        <f>IF(ISERROR(VLOOKUP(CONCATENATE($B467,"-",$C467),IN_1A!$B$2:$AA$3000,12,FALSE))=TRUE,"",VLOOKUP(CONCATENATE($B467,"-",$C467),IN_1A!$B$2:$AA$3000,12,FALSE))</f>
        <v>0</v>
      </c>
      <c r="O467" s="1396">
        <f>IF(ISERROR(VLOOKUP(CONCATENATE($B467,"-",$C467),IN_1A!$B$2:$AA$3000,13,FALSE))=TRUE,"",VLOOKUP(CONCATENATE($B467,"-",$C467),IN_1A!$B$2:$AA$3000,13,FALSE))</f>
        <v>0</v>
      </c>
      <c r="P467" s="1397">
        <f>IF(ISERROR(VLOOKUP(CONCATENATE($B467,"-",$C467),IN_1A!$B$2:$AA$3000,14,FALSE))=TRUE,"",VLOOKUP(CONCATENATE($B467,"-",$C467),IN_1A!$B$2:$AA$3000,14,FALSE))</f>
        <v>0</v>
      </c>
      <c r="Q467" s="493">
        <f t="shared" si="59"/>
        <v>0</v>
      </c>
      <c r="R467" s="494">
        <f t="shared" si="59"/>
        <v>0</v>
      </c>
      <c r="S467" s="262"/>
    </row>
    <row r="468" spans="1:19" s="264" customFormat="1" ht="10.75" thickBot="1" x14ac:dyDescent="0.3">
      <c r="A468" s="234" t="s">
        <v>817</v>
      </c>
      <c r="B468" s="232" t="s">
        <v>818</v>
      </c>
      <c r="C468" s="235" t="s">
        <v>852</v>
      </c>
      <c r="D468" s="1339" t="str">
        <f t="shared" si="64"/>
        <v/>
      </c>
      <c r="E468" s="1398">
        <f>IF(ISERROR(VLOOKUP(CONCATENATE($B468,"-",$C468),IN_1A!$B$2:$AA$3000,3,FALSE))=TRUE,"",VLOOKUP(CONCATENATE($B468,"-",$C468),IN_1A!$B$2:$AA$3000,3,FALSE))</f>
        <v>0</v>
      </c>
      <c r="F468" s="1399">
        <f>IF(ISERROR(VLOOKUP(CONCATENATE($B468,"-",$C468),IN_1A!$B$2:$AA$3000,4,FALSE))=TRUE,"",VLOOKUP(CONCATENATE($B468,"-",$C468),IN_1A!$B$2:$AA$3000,4,FALSE))</f>
        <v>0</v>
      </c>
      <c r="G468" s="1398">
        <f>IF(ISERROR(VLOOKUP(CONCATENATE($B468,"-",$C468),IN_1A!$B$2:$AA$3000,5,FALSE))=TRUE,"",VLOOKUP(CONCATENATE($B468,"-",$C468),IN_1A!$B$2:$AA$3000,5,FALSE))</f>
        <v>0</v>
      </c>
      <c r="H468" s="1399">
        <f>IF(ISERROR(VLOOKUP(CONCATENATE($B468,"-",$C468),IN_1A!$B$2:$AA$3000,6,FALSE))=TRUE,"",VLOOKUP(CONCATENATE($B468,"-",$C468),IN_1A!$B$2:$AA$3000,6,FALSE))</f>
        <v>0</v>
      </c>
      <c r="I468" s="1398">
        <f>IF(ISERROR(VLOOKUP(CONCATENATE($B468,"-",$C468),IN_1A!$B$2:$AA$3000,7,FALSE))=TRUE,"",VLOOKUP(CONCATENATE($B468,"-",$C468),IN_1A!$B$2:$AA$3000,7,FALSE))</f>
        <v>0</v>
      </c>
      <c r="J468" s="1399">
        <f>IF(ISERROR(VLOOKUP(CONCATENATE($B468,"-",$C468),IN_1A!$B$2:$AA$3000,8,FALSE))=TRUE,"",VLOOKUP(CONCATENATE($B468,"-",$C468),IN_1A!$B$2:$AA$3000,8,FALSE))</f>
        <v>0</v>
      </c>
      <c r="K468" s="1398">
        <f>IF(ISERROR(VLOOKUP(CONCATENATE($B468,"-",$C468),IN_1A!$B$2:$AA$3000,9,FALSE))=TRUE,"",VLOOKUP(CONCATENATE($B468,"-",$C468),IN_1A!$B$2:$AA$3000,9,FALSE))</f>
        <v>0</v>
      </c>
      <c r="L468" s="1399">
        <f>IF(ISERROR(VLOOKUP(CONCATENATE($B468,"-",$C468),IN_1A!$B$2:$AA$3000,10,FALSE))=TRUE,"",VLOOKUP(CONCATENATE($B468,"-",$C468),IN_1A!$B$2:$AA$3000,10,FALSE))</f>
        <v>0</v>
      </c>
      <c r="M468" s="1398">
        <f>IF(ISERROR(VLOOKUP(CONCATENATE($B468,"-",$C468),IN_1A!$B$2:$AA$3000,11,FALSE))=TRUE,"",VLOOKUP(CONCATENATE($B468,"-",$C468),IN_1A!$B$2:$AA$3000,11,FALSE))</f>
        <v>0</v>
      </c>
      <c r="N468" s="1399">
        <f>IF(ISERROR(VLOOKUP(CONCATENATE($B468,"-",$C468),IN_1A!$B$2:$AA$3000,12,FALSE))=TRUE,"",VLOOKUP(CONCATENATE($B468,"-",$C468),IN_1A!$B$2:$AA$3000,12,FALSE))</f>
        <v>0</v>
      </c>
      <c r="O468" s="1398">
        <f>IF(ISERROR(VLOOKUP(CONCATENATE($B468,"-",$C468),IN_1A!$B$2:$AA$3000,13,FALSE))=TRUE,"",VLOOKUP(CONCATENATE($B468,"-",$C468),IN_1A!$B$2:$AA$3000,13,FALSE))</f>
        <v>0</v>
      </c>
      <c r="P468" s="1399">
        <f>IF(ISERROR(VLOOKUP(CONCATENATE($B468,"-",$C468),IN_1A!$B$2:$AA$3000,14,FALSE))=TRUE,"",VLOOKUP(CONCATENATE($B468,"-",$C468),IN_1A!$B$2:$AA$3000,14,FALSE))</f>
        <v>0</v>
      </c>
      <c r="Q468" s="495">
        <f t="shared" si="59"/>
        <v>0</v>
      </c>
      <c r="R468" s="496">
        <f t="shared" si="59"/>
        <v>0</v>
      </c>
      <c r="S468" s="262"/>
    </row>
    <row r="469" spans="1:19" s="263" customFormat="1" ht="12" customHeight="1" thickBot="1" x14ac:dyDescent="0.3">
      <c r="A469" s="234" t="s">
        <v>819</v>
      </c>
      <c r="B469" s="232" t="s">
        <v>820</v>
      </c>
      <c r="C469" s="235" t="s">
        <v>852</v>
      </c>
      <c r="D469" s="1339" t="str">
        <f t="shared" si="64"/>
        <v/>
      </c>
      <c r="E469" s="1398">
        <f>IF(ISERROR(VLOOKUP(CONCATENATE($B469,"-",$C469),IN_1A!$B$2:$AA$3000,3,FALSE))=TRUE,"",VLOOKUP(CONCATENATE($B469,"-",$C469),IN_1A!$B$2:$AA$3000,3,FALSE))</f>
        <v>0</v>
      </c>
      <c r="F469" s="1399">
        <f>IF(ISERROR(VLOOKUP(CONCATENATE($B469,"-",$C469),IN_1A!$B$2:$AA$3000,4,FALSE))=TRUE,"",VLOOKUP(CONCATENATE($B469,"-",$C469),IN_1A!$B$2:$AA$3000,4,FALSE))</f>
        <v>0</v>
      </c>
      <c r="G469" s="1398">
        <f>IF(ISERROR(VLOOKUP(CONCATENATE($B469,"-",$C469),IN_1A!$B$2:$AA$3000,5,FALSE))=TRUE,"",VLOOKUP(CONCATENATE($B469,"-",$C469),IN_1A!$B$2:$AA$3000,5,FALSE))</f>
        <v>0</v>
      </c>
      <c r="H469" s="1399">
        <f>IF(ISERROR(VLOOKUP(CONCATENATE($B469,"-",$C469),IN_1A!$B$2:$AA$3000,6,FALSE))=TRUE,"",VLOOKUP(CONCATENATE($B469,"-",$C469),IN_1A!$B$2:$AA$3000,6,FALSE))</f>
        <v>0</v>
      </c>
      <c r="I469" s="1398">
        <f>IF(ISERROR(VLOOKUP(CONCATENATE($B469,"-",$C469),IN_1A!$B$2:$AA$3000,7,FALSE))=TRUE,"",VLOOKUP(CONCATENATE($B469,"-",$C469),IN_1A!$B$2:$AA$3000,7,FALSE))</f>
        <v>0</v>
      </c>
      <c r="J469" s="1399">
        <f>IF(ISERROR(VLOOKUP(CONCATENATE($B469,"-",$C469),IN_1A!$B$2:$AA$3000,8,FALSE))=TRUE,"",VLOOKUP(CONCATENATE($B469,"-",$C469),IN_1A!$B$2:$AA$3000,8,FALSE))</f>
        <v>0</v>
      </c>
      <c r="K469" s="1398">
        <f>IF(ISERROR(VLOOKUP(CONCATENATE($B469,"-",$C469),IN_1A!$B$2:$AA$3000,9,FALSE))=TRUE,"",VLOOKUP(CONCATENATE($B469,"-",$C469),IN_1A!$B$2:$AA$3000,9,FALSE))</f>
        <v>0</v>
      </c>
      <c r="L469" s="1399">
        <f>IF(ISERROR(VLOOKUP(CONCATENATE($B469,"-",$C469),IN_1A!$B$2:$AA$3000,10,FALSE))=TRUE,"",VLOOKUP(CONCATENATE($B469,"-",$C469),IN_1A!$B$2:$AA$3000,10,FALSE))</f>
        <v>0</v>
      </c>
      <c r="M469" s="1398">
        <f>IF(ISERROR(VLOOKUP(CONCATENATE($B469,"-",$C469),IN_1A!$B$2:$AA$3000,11,FALSE))=TRUE,"",VLOOKUP(CONCATENATE($B469,"-",$C469),IN_1A!$B$2:$AA$3000,11,FALSE))</f>
        <v>0</v>
      </c>
      <c r="N469" s="1399">
        <f>IF(ISERROR(VLOOKUP(CONCATENATE($B469,"-",$C469),IN_1A!$B$2:$AA$3000,12,FALSE))=TRUE,"",VLOOKUP(CONCATENATE($B469,"-",$C469),IN_1A!$B$2:$AA$3000,12,FALSE))</f>
        <v>0</v>
      </c>
      <c r="O469" s="1398">
        <f>IF(ISERROR(VLOOKUP(CONCATENATE($B469,"-",$C469),IN_1A!$B$2:$AA$3000,13,FALSE))=TRUE,"",VLOOKUP(CONCATENATE($B469,"-",$C469),IN_1A!$B$2:$AA$3000,13,FALSE))</f>
        <v>0</v>
      </c>
      <c r="P469" s="1399">
        <f>IF(ISERROR(VLOOKUP(CONCATENATE($B469,"-",$C469),IN_1A!$B$2:$AA$3000,14,FALSE))=TRUE,"",VLOOKUP(CONCATENATE($B469,"-",$C469),IN_1A!$B$2:$AA$3000,14,FALSE))</f>
        <v>0</v>
      </c>
      <c r="Q469" s="495">
        <f t="shared" si="59"/>
        <v>0</v>
      </c>
      <c r="R469" s="496">
        <f t="shared" si="59"/>
        <v>0</v>
      </c>
      <c r="S469" s="262" t="str">
        <f t="shared" ref="S469:S477" si="65">IF(O469&gt;Q469,"ERRORE",IF(P469&gt;R469,"ERRORE",""))</f>
        <v/>
      </c>
    </row>
    <row r="470" spans="1:19" s="263" customFormat="1" ht="12" customHeight="1" thickBot="1" x14ac:dyDescent="0.3">
      <c r="A470" s="234" t="s">
        <v>821</v>
      </c>
      <c r="B470" s="232" t="s">
        <v>822</v>
      </c>
      <c r="C470" s="235" t="s">
        <v>852</v>
      </c>
      <c r="D470" s="1339" t="str">
        <f t="shared" si="64"/>
        <v/>
      </c>
      <c r="E470" s="1398">
        <f>IF(ISERROR(VLOOKUP(CONCATENATE($B470,"-",$C470),IN_1A!$B$2:$AA$3000,3,FALSE))=TRUE,"",VLOOKUP(CONCATENATE($B470,"-",$C470),IN_1A!$B$2:$AA$3000,3,FALSE))</f>
        <v>0</v>
      </c>
      <c r="F470" s="1399">
        <f>IF(ISERROR(VLOOKUP(CONCATENATE($B470,"-",$C470),IN_1A!$B$2:$AA$3000,4,FALSE))=TRUE,"",VLOOKUP(CONCATENATE($B470,"-",$C470),IN_1A!$B$2:$AA$3000,4,FALSE))</f>
        <v>0</v>
      </c>
      <c r="G470" s="1398">
        <f>IF(ISERROR(VLOOKUP(CONCATENATE($B470,"-",$C470),IN_1A!$B$2:$AA$3000,5,FALSE))=TRUE,"",VLOOKUP(CONCATENATE($B470,"-",$C470),IN_1A!$B$2:$AA$3000,5,FALSE))</f>
        <v>0</v>
      </c>
      <c r="H470" s="1399">
        <f>IF(ISERROR(VLOOKUP(CONCATENATE($B470,"-",$C470),IN_1A!$B$2:$AA$3000,6,FALSE))=TRUE,"",VLOOKUP(CONCATENATE($B470,"-",$C470),IN_1A!$B$2:$AA$3000,6,FALSE))</f>
        <v>0</v>
      </c>
      <c r="I470" s="1398">
        <f>IF(ISERROR(VLOOKUP(CONCATENATE($B470,"-",$C470),IN_1A!$B$2:$AA$3000,7,FALSE))=TRUE,"",VLOOKUP(CONCATENATE($B470,"-",$C470),IN_1A!$B$2:$AA$3000,7,FALSE))</f>
        <v>0</v>
      </c>
      <c r="J470" s="1399">
        <f>IF(ISERROR(VLOOKUP(CONCATENATE($B470,"-",$C470),IN_1A!$B$2:$AA$3000,8,FALSE))=TRUE,"",VLOOKUP(CONCATENATE($B470,"-",$C470),IN_1A!$B$2:$AA$3000,8,FALSE))</f>
        <v>0</v>
      </c>
      <c r="K470" s="1398">
        <f>IF(ISERROR(VLOOKUP(CONCATENATE($B470,"-",$C470),IN_1A!$B$2:$AA$3000,9,FALSE))=TRUE,"",VLOOKUP(CONCATENATE($B470,"-",$C470),IN_1A!$B$2:$AA$3000,9,FALSE))</f>
        <v>0</v>
      </c>
      <c r="L470" s="1399">
        <f>IF(ISERROR(VLOOKUP(CONCATENATE($B470,"-",$C470),IN_1A!$B$2:$AA$3000,10,FALSE))=TRUE,"",VLOOKUP(CONCATENATE($B470,"-",$C470),IN_1A!$B$2:$AA$3000,10,FALSE))</f>
        <v>0</v>
      </c>
      <c r="M470" s="1398">
        <f>IF(ISERROR(VLOOKUP(CONCATENATE($B470,"-",$C470),IN_1A!$B$2:$AA$3000,11,FALSE))=TRUE,"",VLOOKUP(CONCATENATE($B470,"-",$C470),IN_1A!$B$2:$AA$3000,11,FALSE))</f>
        <v>0</v>
      </c>
      <c r="N470" s="1399">
        <f>IF(ISERROR(VLOOKUP(CONCATENATE($B470,"-",$C470),IN_1A!$B$2:$AA$3000,12,FALSE))=TRUE,"",VLOOKUP(CONCATENATE($B470,"-",$C470),IN_1A!$B$2:$AA$3000,12,FALSE))</f>
        <v>0</v>
      </c>
      <c r="O470" s="1398">
        <f>IF(ISERROR(VLOOKUP(CONCATENATE($B470,"-",$C470),IN_1A!$B$2:$AA$3000,13,FALSE))=TRUE,"",VLOOKUP(CONCATENATE($B470,"-",$C470),IN_1A!$B$2:$AA$3000,13,FALSE))</f>
        <v>0</v>
      </c>
      <c r="P470" s="1399">
        <f>IF(ISERROR(VLOOKUP(CONCATENATE($B470,"-",$C470),IN_1A!$B$2:$AA$3000,14,FALSE))=TRUE,"",VLOOKUP(CONCATENATE($B470,"-",$C470),IN_1A!$B$2:$AA$3000,14,FALSE))</f>
        <v>0</v>
      </c>
      <c r="Q470" s="495">
        <f t="shared" si="59"/>
        <v>0</v>
      </c>
      <c r="R470" s="496">
        <f t="shared" si="59"/>
        <v>0</v>
      </c>
      <c r="S470" s="262" t="str">
        <f t="shared" si="65"/>
        <v/>
      </c>
    </row>
    <row r="471" spans="1:19" s="263" customFormat="1" ht="12" customHeight="1" thickBot="1" x14ac:dyDescent="0.3">
      <c r="A471" s="234" t="s">
        <v>823</v>
      </c>
      <c r="B471" s="243" t="s">
        <v>824</v>
      </c>
      <c r="C471" s="233" t="s">
        <v>852</v>
      </c>
      <c r="D471" s="1339" t="str">
        <f t="shared" si="64"/>
        <v/>
      </c>
      <c r="E471" s="1398">
        <f>IF(ISERROR(VLOOKUP(CONCATENATE($B471,"-",$C471),IN_1A!$B$2:$AA$3000,3,FALSE))=TRUE,"",VLOOKUP(CONCATENATE($B471,"-",$C471),IN_1A!$B$2:$AA$3000,3,FALSE))</f>
        <v>0</v>
      </c>
      <c r="F471" s="1399">
        <f>IF(ISERROR(VLOOKUP(CONCATENATE($B471,"-",$C471),IN_1A!$B$2:$AA$3000,4,FALSE))=TRUE,"",VLOOKUP(CONCATENATE($B471,"-",$C471),IN_1A!$B$2:$AA$3000,4,FALSE))</f>
        <v>0</v>
      </c>
      <c r="G471" s="1398">
        <f>IF(ISERROR(VLOOKUP(CONCATENATE($B471,"-",$C471),IN_1A!$B$2:$AA$3000,5,FALSE))=TRUE,"",VLOOKUP(CONCATENATE($B471,"-",$C471),IN_1A!$B$2:$AA$3000,5,FALSE))</f>
        <v>0</v>
      </c>
      <c r="H471" s="1399">
        <f>IF(ISERROR(VLOOKUP(CONCATENATE($B471,"-",$C471),IN_1A!$B$2:$AA$3000,6,FALSE))=TRUE,"",VLOOKUP(CONCATENATE($B471,"-",$C471),IN_1A!$B$2:$AA$3000,6,FALSE))</f>
        <v>0</v>
      </c>
      <c r="I471" s="1398">
        <f>IF(ISERROR(VLOOKUP(CONCATENATE($B471,"-",$C471),IN_1A!$B$2:$AA$3000,7,FALSE))=TRUE,"",VLOOKUP(CONCATENATE($B471,"-",$C471),IN_1A!$B$2:$AA$3000,7,FALSE))</f>
        <v>0</v>
      </c>
      <c r="J471" s="1399">
        <f>IF(ISERROR(VLOOKUP(CONCATENATE($B471,"-",$C471),IN_1A!$B$2:$AA$3000,8,FALSE))=TRUE,"",VLOOKUP(CONCATENATE($B471,"-",$C471),IN_1A!$B$2:$AA$3000,8,FALSE))</f>
        <v>0</v>
      </c>
      <c r="K471" s="1398">
        <f>IF(ISERROR(VLOOKUP(CONCATENATE($B471,"-",$C471),IN_1A!$B$2:$AA$3000,9,FALSE))=TRUE,"",VLOOKUP(CONCATENATE($B471,"-",$C471),IN_1A!$B$2:$AA$3000,9,FALSE))</f>
        <v>0</v>
      </c>
      <c r="L471" s="1399">
        <f>IF(ISERROR(VLOOKUP(CONCATENATE($B471,"-",$C471),IN_1A!$B$2:$AA$3000,10,FALSE))=TRUE,"",VLOOKUP(CONCATENATE($B471,"-",$C471),IN_1A!$B$2:$AA$3000,10,FALSE))</f>
        <v>0</v>
      </c>
      <c r="M471" s="1398">
        <f>IF(ISERROR(VLOOKUP(CONCATENATE($B471,"-",$C471),IN_1A!$B$2:$AA$3000,11,FALSE))=TRUE,"",VLOOKUP(CONCATENATE($B471,"-",$C471),IN_1A!$B$2:$AA$3000,11,FALSE))</f>
        <v>0</v>
      </c>
      <c r="N471" s="1399">
        <f>IF(ISERROR(VLOOKUP(CONCATENATE($B471,"-",$C471),IN_1A!$B$2:$AA$3000,12,FALSE))=TRUE,"",VLOOKUP(CONCATENATE($B471,"-",$C471),IN_1A!$B$2:$AA$3000,12,FALSE))</f>
        <v>0</v>
      </c>
      <c r="O471" s="1398">
        <f>IF(ISERROR(VLOOKUP(CONCATENATE($B471,"-",$C471),IN_1A!$B$2:$AA$3000,13,FALSE))=TRUE,"",VLOOKUP(CONCATENATE($B471,"-",$C471),IN_1A!$B$2:$AA$3000,13,FALSE))</f>
        <v>0</v>
      </c>
      <c r="P471" s="1399">
        <f>IF(ISERROR(VLOOKUP(CONCATENATE($B471,"-",$C471),IN_1A!$B$2:$AA$3000,14,FALSE))=TRUE,"",VLOOKUP(CONCATENATE($B471,"-",$C471),IN_1A!$B$2:$AA$3000,14,FALSE))</f>
        <v>0</v>
      </c>
      <c r="Q471" s="495">
        <f t="shared" si="59"/>
        <v>0</v>
      </c>
      <c r="R471" s="496">
        <f t="shared" si="59"/>
        <v>0</v>
      </c>
      <c r="S471" s="262" t="str">
        <f t="shared" si="65"/>
        <v/>
      </c>
    </row>
    <row r="472" spans="1:19" s="263" customFormat="1" ht="12" customHeight="1" thickBot="1" x14ac:dyDescent="0.3">
      <c r="A472" s="234" t="s">
        <v>825</v>
      </c>
      <c r="B472" s="232" t="s">
        <v>826</v>
      </c>
      <c r="C472" s="235" t="s">
        <v>852</v>
      </c>
      <c r="D472" s="1339" t="str">
        <f t="shared" si="64"/>
        <v/>
      </c>
      <c r="E472" s="1398">
        <f>IF(ISERROR(VLOOKUP(CONCATENATE($B472,"-",$C472),IN_1A!$B$2:$AA$3000,3,FALSE))=TRUE,"",VLOOKUP(CONCATENATE($B472,"-",$C472),IN_1A!$B$2:$AA$3000,3,FALSE))</f>
        <v>0</v>
      </c>
      <c r="F472" s="1399">
        <f>IF(ISERROR(VLOOKUP(CONCATENATE($B472,"-",$C472),IN_1A!$B$2:$AA$3000,4,FALSE))=TRUE,"",VLOOKUP(CONCATENATE($B472,"-",$C472),IN_1A!$B$2:$AA$3000,4,FALSE))</f>
        <v>0</v>
      </c>
      <c r="G472" s="1398">
        <f>IF(ISERROR(VLOOKUP(CONCATENATE($B472,"-",$C472),IN_1A!$B$2:$AA$3000,5,FALSE))=TRUE,"",VLOOKUP(CONCATENATE($B472,"-",$C472),IN_1A!$B$2:$AA$3000,5,FALSE))</f>
        <v>0</v>
      </c>
      <c r="H472" s="1399">
        <f>IF(ISERROR(VLOOKUP(CONCATENATE($B472,"-",$C472),IN_1A!$B$2:$AA$3000,6,FALSE))=TRUE,"",VLOOKUP(CONCATENATE($B472,"-",$C472),IN_1A!$B$2:$AA$3000,6,FALSE))</f>
        <v>0</v>
      </c>
      <c r="I472" s="1398">
        <f>IF(ISERROR(VLOOKUP(CONCATENATE($B472,"-",$C472),IN_1A!$B$2:$AA$3000,7,FALSE))=TRUE,"",VLOOKUP(CONCATENATE($B472,"-",$C472),IN_1A!$B$2:$AA$3000,7,FALSE))</f>
        <v>0</v>
      </c>
      <c r="J472" s="1399">
        <f>IF(ISERROR(VLOOKUP(CONCATENATE($B472,"-",$C472),IN_1A!$B$2:$AA$3000,8,FALSE))=TRUE,"",VLOOKUP(CONCATENATE($B472,"-",$C472),IN_1A!$B$2:$AA$3000,8,FALSE))</f>
        <v>0</v>
      </c>
      <c r="K472" s="1398">
        <f>IF(ISERROR(VLOOKUP(CONCATENATE($B472,"-",$C472),IN_1A!$B$2:$AA$3000,9,FALSE))=TRUE,"",VLOOKUP(CONCATENATE($B472,"-",$C472),IN_1A!$B$2:$AA$3000,9,FALSE))</f>
        <v>0</v>
      </c>
      <c r="L472" s="1399">
        <f>IF(ISERROR(VLOOKUP(CONCATENATE($B472,"-",$C472),IN_1A!$B$2:$AA$3000,10,FALSE))=TRUE,"",VLOOKUP(CONCATENATE($B472,"-",$C472),IN_1A!$B$2:$AA$3000,10,FALSE))</f>
        <v>0</v>
      </c>
      <c r="M472" s="1398">
        <f>IF(ISERROR(VLOOKUP(CONCATENATE($B472,"-",$C472),IN_1A!$B$2:$AA$3000,11,FALSE))=TRUE,"",VLOOKUP(CONCATENATE($B472,"-",$C472),IN_1A!$B$2:$AA$3000,11,FALSE))</f>
        <v>0</v>
      </c>
      <c r="N472" s="1399">
        <f>IF(ISERROR(VLOOKUP(CONCATENATE($B472,"-",$C472),IN_1A!$B$2:$AA$3000,12,FALSE))=TRUE,"",VLOOKUP(CONCATENATE($B472,"-",$C472),IN_1A!$B$2:$AA$3000,12,FALSE))</f>
        <v>0</v>
      </c>
      <c r="O472" s="1398">
        <f>IF(ISERROR(VLOOKUP(CONCATENATE($B472,"-",$C472),IN_1A!$B$2:$AA$3000,13,FALSE))=TRUE,"",VLOOKUP(CONCATENATE($B472,"-",$C472),IN_1A!$B$2:$AA$3000,13,FALSE))</f>
        <v>0</v>
      </c>
      <c r="P472" s="1399">
        <f>IF(ISERROR(VLOOKUP(CONCATENATE($B472,"-",$C472),IN_1A!$B$2:$AA$3000,14,FALSE))=TRUE,"",VLOOKUP(CONCATENATE($B472,"-",$C472),IN_1A!$B$2:$AA$3000,14,FALSE))</f>
        <v>0</v>
      </c>
      <c r="Q472" s="495">
        <f t="shared" si="59"/>
        <v>0</v>
      </c>
      <c r="R472" s="496">
        <f t="shared" si="59"/>
        <v>0</v>
      </c>
      <c r="S472" s="262" t="str">
        <f t="shared" si="65"/>
        <v/>
      </c>
    </row>
    <row r="473" spans="1:19" s="263" customFormat="1" ht="12" customHeight="1" thickBot="1" x14ac:dyDescent="0.3">
      <c r="A473" s="234" t="s">
        <v>827</v>
      </c>
      <c r="B473" s="246" t="s">
        <v>828</v>
      </c>
      <c r="C473" s="247" t="s">
        <v>852</v>
      </c>
      <c r="D473" s="1339" t="str">
        <f t="shared" si="64"/>
        <v/>
      </c>
      <c r="E473" s="1398">
        <f>IF(ISERROR(VLOOKUP(CONCATENATE($B473,"-",$C473),IN_1A!$B$2:$AA$3000,3,FALSE))=TRUE,"",VLOOKUP(CONCATENATE($B473,"-",$C473),IN_1A!$B$2:$AA$3000,3,FALSE))</f>
        <v>0</v>
      </c>
      <c r="F473" s="1399">
        <f>IF(ISERROR(VLOOKUP(CONCATENATE($B473,"-",$C473),IN_1A!$B$2:$AA$3000,4,FALSE))=TRUE,"",VLOOKUP(CONCATENATE($B473,"-",$C473),IN_1A!$B$2:$AA$3000,4,FALSE))</f>
        <v>0</v>
      </c>
      <c r="G473" s="1398">
        <f>IF(ISERROR(VLOOKUP(CONCATENATE($B473,"-",$C473),IN_1A!$B$2:$AA$3000,5,FALSE))=TRUE,"",VLOOKUP(CONCATENATE($B473,"-",$C473),IN_1A!$B$2:$AA$3000,5,FALSE))</f>
        <v>0</v>
      </c>
      <c r="H473" s="1399">
        <f>IF(ISERROR(VLOOKUP(CONCATENATE($B473,"-",$C473),IN_1A!$B$2:$AA$3000,6,FALSE))=TRUE,"",VLOOKUP(CONCATENATE($B473,"-",$C473),IN_1A!$B$2:$AA$3000,6,FALSE))</f>
        <v>0</v>
      </c>
      <c r="I473" s="1398">
        <f>IF(ISERROR(VLOOKUP(CONCATENATE($B473,"-",$C473),IN_1A!$B$2:$AA$3000,7,FALSE))=TRUE,"",VLOOKUP(CONCATENATE($B473,"-",$C473),IN_1A!$B$2:$AA$3000,7,FALSE))</f>
        <v>0</v>
      </c>
      <c r="J473" s="1399">
        <f>IF(ISERROR(VLOOKUP(CONCATENATE($B473,"-",$C473),IN_1A!$B$2:$AA$3000,8,FALSE))=TRUE,"",VLOOKUP(CONCATENATE($B473,"-",$C473),IN_1A!$B$2:$AA$3000,8,FALSE))</f>
        <v>0</v>
      </c>
      <c r="K473" s="1398">
        <f>IF(ISERROR(VLOOKUP(CONCATENATE($B473,"-",$C473),IN_1A!$B$2:$AA$3000,9,FALSE))=TRUE,"",VLOOKUP(CONCATENATE($B473,"-",$C473),IN_1A!$B$2:$AA$3000,9,FALSE))</f>
        <v>0</v>
      </c>
      <c r="L473" s="1399">
        <f>IF(ISERROR(VLOOKUP(CONCATENATE($B473,"-",$C473),IN_1A!$B$2:$AA$3000,10,FALSE))=TRUE,"",VLOOKUP(CONCATENATE($B473,"-",$C473),IN_1A!$B$2:$AA$3000,10,FALSE))</f>
        <v>0</v>
      </c>
      <c r="M473" s="1398">
        <f>IF(ISERROR(VLOOKUP(CONCATENATE($B473,"-",$C473),IN_1A!$B$2:$AA$3000,11,FALSE))=TRUE,"",VLOOKUP(CONCATENATE($B473,"-",$C473),IN_1A!$B$2:$AA$3000,11,FALSE))</f>
        <v>0</v>
      </c>
      <c r="N473" s="1399">
        <f>IF(ISERROR(VLOOKUP(CONCATENATE($B473,"-",$C473),IN_1A!$B$2:$AA$3000,12,FALSE))=TRUE,"",VLOOKUP(CONCATENATE($B473,"-",$C473),IN_1A!$B$2:$AA$3000,12,FALSE))</f>
        <v>0</v>
      </c>
      <c r="O473" s="1398">
        <f>IF(ISERROR(VLOOKUP(CONCATENATE($B473,"-",$C473),IN_1A!$B$2:$AA$3000,13,FALSE))=TRUE,"",VLOOKUP(CONCATENATE($B473,"-",$C473),IN_1A!$B$2:$AA$3000,13,FALSE))</f>
        <v>0</v>
      </c>
      <c r="P473" s="1399">
        <f>IF(ISERROR(VLOOKUP(CONCATENATE($B473,"-",$C473),IN_1A!$B$2:$AA$3000,14,FALSE))=TRUE,"",VLOOKUP(CONCATENATE($B473,"-",$C473),IN_1A!$B$2:$AA$3000,14,FALSE))</f>
        <v>0</v>
      </c>
      <c r="Q473" s="495">
        <f t="shared" si="59"/>
        <v>0</v>
      </c>
      <c r="R473" s="496">
        <f t="shared" si="59"/>
        <v>0</v>
      </c>
      <c r="S473" s="262" t="str">
        <f t="shared" si="65"/>
        <v/>
      </c>
    </row>
    <row r="474" spans="1:19" s="263" customFormat="1" ht="12" customHeight="1" thickBot="1" x14ac:dyDescent="0.3">
      <c r="A474" s="234" t="s">
        <v>829</v>
      </c>
      <c r="B474" s="246" t="s">
        <v>830</v>
      </c>
      <c r="C474" s="247" t="s">
        <v>852</v>
      </c>
      <c r="D474" s="1339" t="str">
        <f t="shared" si="64"/>
        <v/>
      </c>
      <c r="E474" s="1398">
        <f>IF(ISERROR(VLOOKUP(CONCATENATE($B474,"-",$C474),IN_1A!$B$2:$AA$3000,3,FALSE))=TRUE,"",VLOOKUP(CONCATENATE($B474,"-",$C474),IN_1A!$B$2:$AA$3000,3,FALSE))</f>
        <v>0</v>
      </c>
      <c r="F474" s="1399">
        <f>IF(ISERROR(VLOOKUP(CONCATENATE($B474,"-",$C474),IN_1A!$B$2:$AA$3000,4,FALSE))=TRUE,"",VLOOKUP(CONCATENATE($B474,"-",$C474),IN_1A!$B$2:$AA$3000,4,FALSE))</f>
        <v>0</v>
      </c>
      <c r="G474" s="1398">
        <f>IF(ISERROR(VLOOKUP(CONCATENATE($B474,"-",$C474),IN_1A!$B$2:$AA$3000,5,FALSE))=TRUE,"",VLOOKUP(CONCATENATE($B474,"-",$C474),IN_1A!$B$2:$AA$3000,5,FALSE))</f>
        <v>0</v>
      </c>
      <c r="H474" s="1399">
        <f>IF(ISERROR(VLOOKUP(CONCATENATE($B474,"-",$C474),IN_1A!$B$2:$AA$3000,6,FALSE))=TRUE,"",VLOOKUP(CONCATENATE($B474,"-",$C474),IN_1A!$B$2:$AA$3000,6,FALSE))</f>
        <v>0</v>
      </c>
      <c r="I474" s="1398">
        <f>IF(ISERROR(VLOOKUP(CONCATENATE($B474,"-",$C474),IN_1A!$B$2:$AA$3000,7,FALSE))=TRUE,"",VLOOKUP(CONCATENATE($B474,"-",$C474),IN_1A!$B$2:$AA$3000,7,FALSE))</f>
        <v>0</v>
      </c>
      <c r="J474" s="1399">
        <f>IF(ISERROR(VLOOKUP(CONCATENATE($B474,"-",$C474),IN_1A!$B$2:$AA$3000,8,FALSE))=TRUE,"",VLOOKUP(CONCATENATE($B474,"-",$C474),IN_1A!$B$2:$AA$3000,8,FALSE))</f>
        <v>0</v>
      </c>
      <c r="K474" s="1398">
        <f>IF(ISERROR(VLOOKUP(CONCATENATE($B474,"-",$C474),IN_1A!$B$2:$AA$3000,9,FALSE))=TRUE,"",VLOOKUP(CONCATENATE($B474,"-",$C474),IN_1A!$B$2:$AA$3000,9,FALSE))</f>
        <v>0</v>
      </c>
      <c r="L474" s="1399">
        <f>IF(ISERROR(VLOOKUP(CONCATENATE($B474,"-",$C474),IN_1A!$B$2:$AA$3000,10,FALSE))=TRUE,"",VLOOKUP(CONCATENATE($B474,"-",$C474),IN_1A!$B$2:$AA$3000,10,FALSE))</f>
        <v>0</v>
      </c>
      <c r="M474" s="1398">
        <f>IF(ISERROR(VLOOKUP(CONCATENATE($B474,"-",$C474),IN_1A!$B$2:$AA$3000,11,FALSE))=TRUE,"",VLOOKUP(CONCATENATE($B474,"-",$C474),IN_1A!$B$2:$AA$3000,11,FALSE))</f>
        <v>0</v>
      </c>
      <c r="N474" s="1399">
        <f>IF(ISERROR(VLOOKUP(CONCATENATE($B474,"-",$C474),IN_1A!$B$2:$AA$3000,12,FALSE))=TRUE,"",VLOOKUP(CONCATENATE($B474,"-",$C474),IN_1A!$B$2:$AA$3000,12,FALSE))</f>
        <v>0</v>
      </c>
      <c r="O474" s="1398">
        <f>IF(ISERROR(VLOOKUP(CONCATENATE($B474,"-",$C474),IN_1A!$B$2:$AA$3000,13,FALSE))=TRUE,"",VLOOKUP(CONCATENATE($B474,"-",$C474),IN_1A!$B$2:$AA$3000,13,FALSE))</f>
        <v>0</v>
      </c>
      <c r="P474" s="1399">
        <f>IF(ISERROR(VLOOKUP(CONCATENATE($B474,"-",$C474),IN_1A!$B$2:$AA$3000,14,FALSE))=TRUE,"",VLOOKUP(CONCATENATE($B474,"-",$C474),IN_1A!$B$2:$AA$3000,14,FALSE))</f>
        <v>0</v>
      </c>
      <c r="Q474" s="495">
        <f t="shared" si="59"/>
        <v>0</v>
      </c>
      <c r="R474" s="496">
        <f t="shared" si="59"/>
        <v>0</v>
      </c>
      <c r="S474" s="262" t="str">
        <f t="shared" si="65"/>
        <v/>
      </c>
    </row>
    <row r="475" spans="1:19" s="263" customFormat="1" ht="12" customHeight="1" thickBot="1" x14ac:dyDescent="0.3">
      <c r="A475" s="236" t="s">
        <v>831</v>
      </c>
      <c r="B475" s="237" t="s">
        <v>832</v>
      </c>
      <c r="C475" s="238" t="s">
        <v>852</v>
      </c>
      <c r="D475" s="1336" t="str">
        <f t="shared" si="64"/>
        <v/>
      </c>
      <c r="E475" s="1400">
        <f>IF(ISERROR(VLOOKUP(CONCATENATE($B475,"-",$C475),IN_1A!$B$2:$AA$3000,3,FALSE))=TRUE,"",VLOOKUP(CONCATENATE($B475,"-",$C475),IN_1A!$B$2:$AA$3000,3,FALSE))</f>
        <v>0</v>
      </c>
      <c r="F475" s="1401">
        <f>IF(ISERROR(VLOOKUP(CONCATENATE($B475,"-",$C475),IN_1A!$B$2:$AA$3000,4,FALSE))=TRUE,"",VLOOKUP(CONCATENATE($B475,"-",$C475),IN_1A!$B$2:$AA$3000,4,FALSE))</f>
        <v>0</v>
      </c>
      <c r="G475" s="1400">
        <f>IF(ISERROR(VLOOKUP(CONCATENATE($B475,"-",$C475),IN_1A!$B$2:$AA$3000,5,FALSE))=TRUE,"",VLOOKUP(CONCATENATE($B475,"-",$C475),IN_1A!$B$2:$AA$3000,5,FALSE))</f>
        <v>0</v>
      </c>
      <c r="H475" s="1401">
        <f>IF(ISERROR(VLOOKUP(CONCATENATE($B475,"-",$C475),IN_1A!$B$2:$AA$3000,6,FALSE))=TRUE,"",VLOOKUP(CONCATENATE($B475,"-",$C475),IN_1A!$B$2:$AA$3000,6,FALSE))</f>
        <v>0</v>
      </c>
      <c r="I475" s="1400">
        <f>IF(ISERROR(VLOOKUP(CONCATENATE($B475,"-",$C475),IN_1A!$B$2:$AA$3000,7,FALSE))=TRUE,"",VLOOKUP(CONCATENATE($B475,"-",$C475),IN_1A!$B$2:$AA$3000,7,FALSE))</f>
        <v>0</v>
      </c>
      <c r="J475" s="1401">
        <f>IF(ISERROR(VLOOKUP(CONCATENATE($B475,"-",$C475),IN_1A!$B$2:$AA$3000,8,FALSE))=TRUE,"",VLOOKUP(CONCATENATE($B475,"-",$C475),IN_1A!$B$2:$AA$3000,8,FALSE))</f>
        <v>0</v>
      </c>
      <c r="K475" s="1400">
        <f>IF(ISERROR(VLOOKUP(CONCATENATE($B475,"-",$C475),IN_1A!$B$2:$AA$3000,9,FALSE))=TRUE,"",VLOOKUP(CONCATENATE($B475,"-",$C475),IN_1A!$B$2:$AA$3000,9,FALSE))</f>
        <v>0</v>
      </c>
      <c r="L475" s="1401">
        <f>IF(ISERROR(VLOOKUP(CONCATENATE($B475,"-",$C475),IN_1A!$B$2:$AA$3000,10,FALSE))=TRUE,"",VLOOKUP(CONCATENATE($B475,"-",$C475),IN_1A!$B$2:$AA$3000,10,FALSE))</f>
        <v>0</v>
      </c>
      <c r="M475" s="1400">
        <f>IF(ISERROR(VLOOKUP(CONCATENATE($B475,"-",$C475),IN_1A!$B$2:$AA$3000,11,FALSE))=TRUE,"",VLOOKUP(CONCATENATE($B475,"-",$C475),IN_1A!$B$2:$AA$3000,11,FALSE))</f>
        <v>0</v>
      </c>
      <c r="N475" s="1401">
        <f>IF(ISERROR(VLOOKUP(CONCATENATE($B475,"-",$C475),IN_1A!$B$2:$AA$3000,12,FALSE))=TRUE,"",VLOOKUP(CONCATENATE($B475,"-",$C475),IN_1A!$B$2:$AA$3000,12,FALSE))</f>
        <v>0</v>
      </c>
      <c r="O475" s="1400">
        <f>IF(ISERROR(VLOOKUP(CONCATENATE($B475,"-",$C475),IN_1A!$B$2:$AA$3000,13,FALSE))=TRUE,"",VLOOKUP(CONCATENATE($B475,"-",$C475),IN_1A!$B$2:$AA$3000,13,FALSE))</f>
        <v>0</v>
      </c>
      <c r="P475" s="1401">
        <f>IF(ISERROR(VLOOKUP(CONCATENATE($B475,"-",$C475),IN_1A!$B$2:$AA$3000,14,FALSE))=TRUE,"",VLOOKUP(CONCATENATE($B475,"-",$C475),IN_1A!$B$2:$AA$3000,14,FALSE))</f>
        <v>0</v>
      </c>
      <c r="Q475" s="497">
        <f t="shared" si="59"/>
        <v>0</v>
      </c>
      <c r="R475" s="498">
        <f t="shared" si="59"/>
        <v>0</v>
      </c>
      <c r="S475" s="262" t="str">
        <f t="shared" si="65"/>
        <v/>
      </c>
    </row>
    <row r="476" spans="1:19" s="2508" customFormat="1" ht="12" customHeight="1" thickBot="1" x14ac:dyDescent="0.3">
      <c r="A476" s="2492" t="s">
        <v>763</v>
      </c>
      <c r="B476" s="2501"/>
      <c r="C476" s="2502"/>
      <c r="D476" s="1340"/>
      <c r="E476" s="2221"/>
      <c r="F476" s="499"/>
      <c r="G476" s="499"/>
      <c r="H476" s="499"/>
      <c r="I476" s="499"/>
      <c r="J476" s="499"/>
      <c r="K476" s="499"/>
      <c r="L476" s="499"/>
      <c r="M476" s="499"/>
      <c r="N476" s="499"/>
      <c r="O476" s="499"/>
      <c r="P476" s="499"/>
      <c r="Q476" s="499"/>
      <c r="R476" s="500"/>
      <c r="S476" s="2506" t="str">
        <f t="shared" si="65"/>
        <v/>
      </c>
    </row>
    <row r="477" spans="1:19" s="263" customFormat="1" ht="12" customHeight="1" thickBot="1" x14ac:dyDescent="0.3">
      <c r="A477" s="231" t="s">
        <v>815</v>
      </c>
      <c r="B477" s="239" t="s">
        <v>833</v>
      </c>
      <c r="C477" s="240" t="s">
        <v>852</v>
      </c>
      <c r="D477" s="1338" t="str">
        <f t="shared" ref="D477:D486" si="66">CONCATENATE(D$425)</f>
        <v/>
      </c>
      <c r="E477" s="1396">
        <f>IF(ISERROR(VLOOKUP(CONCATENATE($B477,"-",$C477),IN_1A!$B$2:$AA$3000,3,FALSE))=TRUE,"",VLOOKUP(CONCATENATE($B477,"-",$C477),IN_1A!$B$2:$AA$3000,3,FALSE))</f>
        <v>0</v>
      </c>
      <c r="F477" s="1397">
        <f>IF(ISERROR(VLOOKUP(CONCATENATE($B477,"-",$C477),IN_1A!$B$2:$AA$3000,4,FALSE))=TRUE,"",VLOOKUP(CONCATENATE($B477,"-",$C477),IN_1A!$B$2:$AA$3000,4,FALSE))</f>
        <v>0</v>
      </c>
      <c r="G477" s="1396">
        <f>IF(ISERROR(VLOOKUP(CONCATENATE($B477,"-",$C477),IN_1A!$B$2:$AA$3000,5,FALSE))=TRUE,"",VLOOKUP(CONCATENATE($B477,"-",$C477),IN_1A!$B$2:$AA$3000,5,FALSE))</f>
        <v>0</v>
      </c>
      <c r="H477" s="1397">
        <f>IF(ISERROR(VLOOKUP(CONCATENATE($B477,"-",$C477),IN_1A!$B$2:$AA$3000,6,FALSE))=TRUE,"",VLOOKUP(CONCATENATE($B477,"-",$C477),IN_1A!$B$2:$AA$3000,6,FALSE))</f>
        <v>0</v>
      </c>
      <c r="I477" s="1396">
        <f>IF(ISERROR(VLOOKUP(CONCATENATE($B477,"-",$C477),IN_1A!$B$2:$AA$3000,7,FALSE))=TRUE,"",VLOOKUP(CONCATENATE($B477,"-",$C477),IN_1A!$B$2:$AA$3000,7,FALSE))</f>
        <v>0</v>
      </c>
      <c r="J477" s="1397">
        <f>IF(ISERROR(VLOOKUP(CONCATENATE($B477,"-",$C477),IN_1A!$B$2:$AA$3000,8,FALSE))=TRUE,"",VLOOKUP(CONCATENATE($B477,"-",$C477),IN_1A!$B$2:$AA$3000,8,FALSE))</f>
        <v>0</v>
      </c>
      <c r="K477" s="1396">
        <f>IF(ISERROR(VLOOKUP(CONCATENATE($B477,"-",$C477),IN_1A!$B$2:$AA$3000,9,FALSE))=TRUE,"",VLOOKUP(CONCATENATE($B477,"-",$C477),IN_1A!$B$2:$AA$3000,9,FALSE))</f>
        <v>0</v>
      </c>
      <c r="L477" s="1397">
        <f>IF(ISERROR(VLOOKUP(CONCATENATE($B477,"-",$C477),IN_1A!$B$2:$AA$3000,10,FALSE))=TRUE,"",VLOOKUP(CONCATENATE($B477,"-",$C477),IN_1A!$B$2:$AA$3000,10,FALSE))</f>
        <v>0</v>
      </c>
      <c r="M477" s="1396">
        <f>IF(ISERROR(VLOOKUP(CONCATENATE($B477,"-",$C477),IN_1A!$B$2:$AA$3000,11,FALSE))=TRUE,"",VLOOKUP(CONCATENATE($B477,"-",$C477),IN_1A!$B$2:$AA$3000,11,FALSE))</f>
        <v>0</v>
      </c>
      <c r="N477" s="1397">
        <f>IF(ISERROR(VLOOKUP(CONCATENATE($B477,"-",$C477),IN_1A!$B$2:$AA$3000,12,FALSE))=TRUE,"",VLOOKUP(CONCATENATE($B477,"-",$C477),IN_1A!$B$2:$AA$3000,12,FALSE))</f>
        <v>0</v>
      </c>
      <c r="O477" s="1396">
        <f>IF(ISERROR(VLOOKUP(CONCATENATE($B477,"-",$C477),IN_1A!$B$2:$AA$3000,13,FALSE))=TRUE,"",VLOOKUP(CONCATENATE($B477,"-",$C477),IN_1A!$B$2:$AA$3000,13,FALSE))</f>
        <v>0</v>
      </c>
      <c r="P477" s="1397">
        <f>IF(ISERROR(VLOOKUP(CONCATENATE($B477,"-",$C477),IN_1A!$B$2:$AA$3000,14,FALSE))=TRUE,"",VLOOKUP(CONCATENATE($B477,"-",$C477),IN_1A!$B$2:$AA$3000,14,FALSE))</f>
        <v>0</v>
      </c>
      <c r="Q477" s="493">
        <f t="shared" si="59"/>
        <v>0</v>
      </c>
      <c r="R477" s="494">
        <f t="shared" si="59"/>
        <v>0</v>
      </c>
      <c r="S477" s="262" t="str">
        <f t="shared" si="65"/>
        <v/>
      </c>
    </row>
    <row r="478" spans="1:19" s="264" customFormat="1" ht="10.75" thickBot="1" x14ac:dyDescent="0.3">
      <c r="A478" s="234" t="s">
        <v>817</v>
      </c>
      <c r="B478" s="232" t="s">
        <v>834</v>
      </c>
      <c r="C478" s="235" t="s">
        <v>852</v>
      </c>
      <c r="D478" s="1339" t="str">
        <f t="shared" si="66"/>
        <v/>
      </c>
      <c r="E478" s="1398">
        <f>IF(ISERROR(VLOOKUP(CONCATENATE($B478,"-",$C478),IN_1A!$B$2:$AA$3000,3,FALSE))=TRUE,"",VLOOKUP(CONCATENATE($B478,"-",$C478),IN_1A!$B$2:$AA$3000,3,FALSE))</f>
        <v>0</v>
      </c>
      <c r="F478" s="1399">
        <f>IF(ISERROR(VLOOKUP(CONCATENATE($B478,"-",$C478),IN_1A!$B$2:$AA$3000,4,FALSE))=TRUE,"",VLOOKUP(CONCATENATE($B478,"-",$C478),IN_1A!$B$2:$AA$3000,4,FALSE))</f>
        <v>0</v>
      </c>
      <c r="G478" s="1398">
        <f>IF(ISERROR(VLOOKUP(CONCATENATE($B478,"-",$C478),IN_1A!$B$2:$AA$3000,5,FALSE))=TRUE,"",VLOOKUP(CONCATENATE($B478,"-",$C478),IN_1A!$B$2:$AA$3000,5,FALSE))</f>
        <v>0</v>
      </c>
      <c r="H478" s="1399">
        <f>IF(ISERROR(VLOOKUP(CONCATENATE($B478,"-",$C478),IN_1A!$B$2:$AA$3000,6,FALSE))=TRUE,"",VLOOKUP(CONCATENATE($B478,"-",$C478),IN_1A!$B$2:$AA$3000,6,FALSE))</f>
        <v>0</v>
      </c>
      <c r="I478" s="1398">
        <f>IF(ISERROR(VLOOKUP(CONCATENATE($B478,"-",$C478),IN_1A!$B$2:$AA$3000,7,FALSE))=TRUE,"",VLOOKUP(CONCATENATE($B478,"-",$C478),IN_1A!$B$2:$AA$3000,7,FALSE))</f>
        <v>0</v>
      </c>
      <c r="J478" s="1399">
        <f>IF(ISERROR(VLOOKUP(CONCATENATE($B478,"-",$C478),IN_1A!$B$2:$AA$3000,8,FALSE))=TRUE,"",VLOOKUP(CONCATENATE($B478,"-",$C478),IN_1A!$B$2:$AA$3000,8,FALSE))</f>
        <v>0</v>
      </c>
      <c r="K478" s="1398">
        <f>IF(ISERROR(VLOOKUP(CONCATENATE($B478,"-",$C478),IN_1A!$B$2:$AA$3000,9,FALSE))=TRUE,"",VLOOKUP(CONCATENATE($B478,"-",$C478),IN_1A!$B$2:$AA$3000,9,FALSE))</f>
        <v>0</v>
      </c>
      <c r="L478" s="1399">
        <f>IF(ISERROR(VLOOKUP(CONCATENATE($B478,"-",$C478),IN_1A!$B$2:$AA$3000,10,FALSE))=TRUE,"",VLOOKUP(CONCATENATE($B478,"-",$C478),IN_1A!$B$2:$AA$3000,10,FALSE))</f>
        <v>0</v>
      </c>
      <c r="M478" s="1398">
        <f>IF(ISERROR(VLOOKUP(CONCATENATE($B478,"-",$C478),IN_1A!$B$2:$AA$3000,11,FALSE))=TRUE,"",VLOOKUP(CONCATENATE($B478,"-",$C478),IN_1A!$B$2:$AA$3000,11,FALSE))</f>
        <v>0</v>
      </c>
      <c r="N478" s="1399">
        <f>IF(ISERROR(VLOOKUP(CONCATENATE($B478,"-",$C478),IN_1A!$B$2:$AA$3000,12,FALSE))=TRUE,"",VLOOKUP(CONCATENATE($B478,"-",$C478),IN_1A!$B$2:$AA$3000,12,FALSE))</f>
        <v>0</v>
      </c>
      <c r="O478" s="1398">
        <f>IF(ISERROR(VLOOKUP(CONCATENATE($B478,"-",$C478),IN_1A!$B$2:$AA$3000,13,FALSE))=TRUE,"",VLOOKUP(CONCATENATE($B478,"-",$C478),IN_1A!$B$2:$AA$3000,13,FALSE))</f>
        <v>0</v>
      </c>
      <c r="P478" s="1399">
        <f>IF(ISERROR(VLOOKUP(CONCATENATE($B478,"-",$C478),IN_1A!$B$2:$AA$3000,14,FALSE))=TRUE,"",VLOOKUP(CONCATENATE($B478,"-",$C478),IN_1A!$B$2:$AA$3000,14,FALSE))</f>
        <v>0</v>
      </c>
      <c r="Q478" s="495">
        <f t="shared" si="59"/>
        <v>0</v>
      </c>
      <c r="R478" s="496">
        <f t="shared" si="59"/>
        <v>0</v>
      </c>
      <c r="S478" s="262"/>
    </row>
    <row r="479" spans="1:19" s="263" customFormat="1" ht="12" customHeight="1" thickBot="1" x14ac:dyDescent="0.3">
      <c r="A479" s="234" t="s">
        <v>819</v>
      </c>
      <c r="B479" s="232" t="s">
        <v>835</v>
      </c>
      <c r="C479" s="235" t="s">
        <v>852</v>
      </c>
      <c r="D479" s="1339" t="str">
        <f t="shared" si="66"/>
        <v/>
      </c>
      <c r="E479" s="1398">
        <f>IF(ISERROR(VLOOKUP(CONCATENATE($B479,"-",$C479),IN_1A!$B$2:$AA$3000,3,FALSE))=TRUE,"",VLOOKUP(CONCATENATE($B479,"-",$C479),IN_1A!$B$2:$AA$3000,3,FALSE))</f>
        <v>0</v>
      </c>
      <c r="F479" s="1399">
        <f>IF(ISERROR(VLOOKUP(CONCATENATE($B479,"-",$C479),IN_1A!$B$2:$AA$3000,4,FALSE))=TRUE,"",VLOOKUP(CONCATENATE($B479,"-",$C479),IN_1A!$B$2:$AA$3000,4,FALSE))</f>
        <v>0</v>
      </c>
      <c r="G479" s="1398">
        <f>IF(ISERROR(VLOOKUP(CONCATENATE($B479,"-",$C479),IN_1A!$B$2:$AA$3000,5,FALSE))=TRUE,"",VLOOKUP(CONCATENATE($B479,"-",$C479),IN_1A!$B$2:$AA$3000,5,FALSE))</f>
        <v>0</v>
      </c>
      <c r="H479" s="1399">
        <f>IF(ISERROR(VLOOKUP(CONCATENATE($B479,"-",$C479),IN_1A!$B$2:$AA$3000,6,FALSE))=TRUE,"",VLOOKUP(CONCATENATE($B479,"-",$C479),IN_1A!$B$2:$AA$3000,6,FALSE))</f>
        <v>0</v>
      </c>
      <c r="I479" s="1398">
        <f>IF(ISERROR(VLOOKUP(CONCATENATE($B479,"-",$C479),IN_1A!$B$2:$AA$3000,7,FALSE))=TRUE,"",VLOOKUP(CONCATENATE($B479,"-",$C479),IN_1A!$B$2:$AA$3000,7,FALSE))</f>
        <v>0</v>
      </c>
      <c r="J479" s="1399">
        <f>IF(ISERROR(VLOOKUP(CONCATENATE($B479,"-",$C479),IN_1A!$B$2:$AA$3000,8,FALSE))=TRUE,"",VLOOKUP(CONCATENATE($B479,"-",$C479),IN_1A!$B$2:$AA$3000,8,FALSE))</f>
        <v>0</v>
      </c>
      <c r="K479" s="1398">
        <f>IF(ISERROR(VLOOKUP(CONCATENATE($B479,"-",$C479),IN_1A!$B$2:$AA$3000,9,FALSE))=TRUE,"",VLOOKUP(CONCATENATE($B479,"-",$C479),IN_1A!$B$2:$AA$3000,9,FALSE))</f>
        <v>0</v>
      </c>
      <c r="L479" s="1399">
        <f>IF(ISERROR(VLOOKUP(CONCATENATE($B479,"-",$C479),IN_1A!$B$2:$AA$3000,10,FALSE))=TRUE,"",VLOOKUP(CONCATENATE($B479,"-",$C479),IN_1A!$B$2:$AA$3000,10,FALSE))</f>
        <v>0</v>
      </c>
      <c r="M479" s="1398">
        <f>IF(ISERROR(VLOOKUP(CONCATENATE($B479,"-",$C479),IN_1A!$B$2:$AA$3000,11,FALSE))=TRUE,"",VLOOKUP(CONCATENATE($B479,"-",$C479),IN_1A!$B$2:$AA$3000,11,FALSE))</f>
        <v>0</v>
      </c>
      <c r="N479" s="1399">
        <f>IF(ISERROR(VLOOKUP(CONCATENATE($B479,"-",$C479),IN_1A!$B$2:$AA$3000,12,FALSE))=TRUE,"",VLOOKUP(CONCATENATE($B479,"-",$C479),IN_1A!$B$2:$AA$3000,12,FALSE))</f>
        <v>0</v>
      </c>
      <c r="O479" s="1398">
        <f>IF(ISERROR(VLOOKUP(CONCATENATE($B479,"-",$C479),IN_1A!$B$2:$AA$3000,13,FALSE))=TRUE,"",VLOOKUP(CONCATENATE($B479,"-",$C479),IN_1A!$B$2:$AA$3000,13,FALSE))</f>
        <v>0</v>
      </c>
      <c r="P479" s="1399">
        <f>IF(ISERROR(VLOOKUP(CONCATENATE($B479,"-",$C479),IN_1A!$B$2:$AA$3000,14,FALSE))=TRUE,"",VLOOKUP(CONCATENATE($B479,"-",$C479),IN_1A!$B$2:$AA$3000,14,FALSE))</f>
        <v>0</v>
      </c>
      <c r="Q479" s="495">
        <f t="shared" si="59"/>
        <v>0</v>
      </c>
      <c r="R479" s="496">
        <f t="shared" si="59"/>
        <v>0</v>
      </c>
      <c r="S479" s="262" t="str">
        <f t="shared" ref="S479:S488" si="67">IF(O479&gt;Q479,"ERRORE",IF(P479&gt;R479,"ERRORE",""))</f>
        <v/>
      </c>
    </row>
    <row r="480" spans="1:19" s="263" customFormat="1" ht="12" customHeight="1" thickBot="1" x14ac:dyDescent="0.3">
      <c r="A480" s="234" t="s">
        <v>821</v>
      </c>
      <c r="B480" s="232" t="s">
        <v>836</v>
      </c>
      <c r="C480" s="235" t="s">
        <v>852</v>
      </c>
      <c r="D480" s="1339" t="str">
        <f t="shared" si="66"/>
        <v/>
      </c>
      <c r="E480" s="1398">
        <f>IF(ISERROR(VLOOKUP(CONCATENATE($B480,"-",$C480),IN_1A!$B$2:$AA$3000,3,FALSE))=TRUE,"",VLOOKUP(CONCATENATE($B480,"-",$C480),IN_1A!$B$2:$AA$3000,3,FALSE))</f>
        <v>0</v>
      </c>
      <c r="F480" s="1399">
        <f>IF(ISERROR(VLOOKUP(CONCATENATE($B480,"-",$C480),IN_1A!$B$2:$AA$3000,4,FALSE))=TRUE,"",VLOOKUP(CONCATENATE($B480,"-",$C480),IN_1A!$B$2:$AA$3000,4,FALSE))</f>
        <v>0</v>
      </c>
      <c r="G480" s="1398">
        <f>IF(ISERROR(VLOOKUP(CONCATENATE($B480,"-",$C480),IN_1A!$B$2:$AA$3000,5,FALSE))=TRUE,"",VLOOKUP(CONCATENATE($B480,"-",$C480),IN_1A!$B$2:$AA$3000,5,FALSE))</f>
        <v>0</v>
      </c>
      <c r="H480" s="1399">
        <f>IF(ISERROR(VLOOKUP(CONCATENATE($B480,"-",$C480),IN_1A!$B$2:$AA$3000,6,FALSE))=TRUE,"",VLOOKUP(CONCATENATE($B480,"-",$C480),IN_1A!$B$2:$AA$3000,6,FALSE))</f>
        <v>0</v>
      </c>
      <c r="I480" s="1398">
        <f>IF(ISERROR(VLOOKUP(CONCATENATE($B480,"-",$C480),IN_1A!$B$2:$AA$3000,7,FALSE))=TRUE,"",VLOOKUP(CONCATENATE($B480,"-",$C480),IN_1A!$B$2:$AA$3000,7,FALSE))</f>
        <v>0</v>
      </c>
      <c r="J480" s="1399">
        <f>IF(ISERROR(VLOOKUP(CONCATENATE($B480,"-",$C480),IN_1A!$B$2:$AA$3000,8,FALSE))=TRUE,"",VLOOKUP(CONCATENATE($B480,"-",$C480),IN_1A!$B$2:$AA$3000,8,FALSE))</f>
        <v>0</v>
      </c>
      <c r="K480" s="1398">
        <f>IF(ISERROR(VLOOKUP(CONCATENATE($B480,"-",$C480),IN_1A!$B$2:$AA$3000,9,FALSE))=TRUE,"",VLOOKUP(CONCATENATE($B480,"-",$C480),IN_1A!$B$2:$AA$3000,9,FALSE))</f>
        <v>0</v>
      </c>
      <c r="L480" s="1399">
        <f>IF(ISERROR(VLOOKUP(CONCATENATE($B480,"-",$C480),IN_1A!$B$2:$AA$3000,10,FALSE))=TRUE,"",VLOOKUP(CONCATENATE($B480,"-",$C480),IN_1A!$B$2:$AA$3000,10,FALSE))</f>
        <v>0</v>
      </c>
      <c r="M480" s="1398">
        <f>IF(ISERROR(VLOOKUP(CONCATENATE($B480,"-",$C480),IN_1A!$B$2:$AA$3000,11,FALSE))=TRUE,"",VLOOKUP(CONCATENATE($B480,"-",$C480),IN_1A!$B$2:$AA$3000,11,FALSE))</f>
        <v>0</v>
      </c>
      <c r="N480" s="1399">
        <f>IF(ISERROR(VLOOKUP(CONCATENATE($B480,"-",$C480),IN_1A!$B$2:$AA$3000,12,FALSE))=TRUE,"",VLOOKUP(CONCATENATE($B480,"-",$C480),IN_1A!$B$2:$AA$3000,12,FALSE))</f>
        <v>0</v>
      </c>
      <c r="O480" s="1398">
        <f>IF(ISERROR(VLOOKUP(CONCATENATE($B480,"-",$C480),IN_1A!$B$2:$AA$3000,13,FALSE))=TRUE,"",VLOOKUP(CONCATENATE($B480,"-",$C480),IN_1A!$B$2:$AA$3000,13,FALSE))</f>
        <v>0</v>
      </c>
      <c r="P480" s="1399">
        <f>IF(ISERROR(VLOOKUP(CONCATENATE($B480,"-",$C480),IN_1A!$B$2:$AA$3000,14,FALSE))=TRUE,"",VLOOKUP(CONCATENATE($B480,"-",$C480),IN_1A!$B$2:$AA$3000,14,FALSE))</f>
        <v>0</v>
      </c>
      <c r="Q480" s="495">
        <f t="shared" si="59"/>
        <v>0</v>
      </c>
      <c r="R480" s="496">
        <f t="shared" si="59"/>
        <v>0</v>
      </c>
      <c r="S480" s="262" t="str">
        <f t="shared" si="67"/>
        <v/>
      </c>
    </row>
    <row r="481" spans="1:19" s="263" customFormat="1" ht="12" customHeight="1" thickBot="1" x14ac:dyDescent="0.3">
      <c r="A481" s="234" t="s">
        <v>823</v>
      </c>
      <c r="B481" s="243" t="s">
        <v>837</v>
      </c>
      <c r="C481" s="233" t="s">
        <v>852</v>
      </c>
      <c r="D481" s="1339" t="str">
        <f t="shared" si="66"/>
        <v/>
      </c>
      <c r="E481" s="1398">
        <f>IF(ISERROR(VLOOKUP(CONCATENATE($B481,"-",$C481),IN_1A!$B$2:$AA$3000,3,FALSE))=TRUE,"",VLOOKUP(CONCATENATE($B481,"-",$C481),IN_1A!$B$2:$AA$3000,3,FALSE))</f>
        <v>0</v>
      </c>
      <c r="F481" s="1399">
        <f>IF(ISERROR(VLOOKUP(CONCATENATE($B481,"-",$C481),IN_1A!$B$2:$AA$3000,4,FALSE))=TRUE,"",VLOOKUP(CONCATENATE($B481,"-",$C481),IN_1A!$B$2:$AA$3000,4,FALSE))</f>
        <v>0</v>
      </c>
      <c r="G481" s="1398">
        <f>IF(ISERROR(VLOOKUP(CONCATENATE($B481,"-",$C481),IN_1A!$B$2:$AA$3000,5,FALSE))=TRUE,"",VLOOKUP(CONCATENATE($B481,"-",$C481),IN_1A!$B$2:$AA$3000,5,FALSE))</f>
        <v>0</v>
      </c>
      <c r="H481" s="1399">
        <f>IF(ISERROR(VLOOKUP(CONCATENATE($B481,"-",$C481),IN_1A!$B$2:$AA$3000,6,FALSE))=TRUE,"",VLOOKUP(CONCATENATE($B481,"-",$C481),IN_1A!$B$2:$AA$3000,6,FALSE))</f>
        <v>0</v>
      </c>
      <c r="I481" s="1398">
        <f>IF(ISERROR(VLOOKUP(CONCATENATE($B481,"-",$C481),IN_1A!$B$2:$AA$3000,7,FALSE))=TRUE,"",VLOOKUP(CONCATENATE($B481,"-",$C481),IN_1A!$B$2:$AA$3000,7,FALSE))</f>
        <v>0</v>
      </c>
      <c r="J481" s="1399">
        <f>IF(ISERROR(VLOOKUP(CONCATENATE($B481,"-",$C481),IN_1A!$B$2:$AA$3000,8,FALSE))=TRUE,"",VLOOKUP(CONCATENATE($B481,"-",$C481),IN_1A!$B$2:$AA$3000,8,FALSE))</f>
        <v>0</v>
      </c>
      <c r="K481" s="1398">
        <f>IF(ISERROR(VLOOKUP(CONCATENATE($B481,"-",$C481),IN_1A!$B$2:$AA$3000,9,FALSE))=TRUE,"",VLOOKUP(CONCATENATE($B481,"-",$C481),IN_1A!$B$2:$AA$3000,9,FALSE))</f>
        <v>0</v>
      </c>
      <c r="L481" s="1399">
        <f>IF(ISERROR(VLOOKUP(CONCATENATE($B481,"-",$C481),IN_1A!$B$2:$AA$3000,10,FALSE))=TRUE,"",VLOOKUP(CONCATENATE($B481,"-",$C481),IN_1A!$B$2:$AA$3000,10,FALSE))</f>
        <v>0</v>
      </c>
      <c r="M481" s="1398">
        <f>IF(ISERROR(VLOOKUP(CONCATENATE($B481,"-",$C481),IN_1A!$B$2:$AA$3000,11,FALSE))=TRUE,"",VLOOKUP(CONCATENATE($B481,"-",$C481),IN_1A!$B$2:$AA$3000,11,FALSE))</f>
        <v>0</v>
      </c>
      <c r="N481" s="1399">
        <f>IF(ISERROR(VLOOKUP(CONCATENATE($B481,"-",$C481),IN_1A!$B$2:$AA$3000,12,FALSE))=TRUE,"",VLOOKUP(CONCATENATE($B481,"-",$C481),IN_1A!$B$2:$AA$3000,12,FALSE))</f>
        <v>0</v>
      </c>
      <c r="O481" s="1398">
        <f>IF(ISERROR(VLOOKUP(CONCATENATE($B481,"-",$C481),IN_1A!$B$2:$AA$3000,13,FALSE))=TRUE,"",VLOOKUP(CONCATENATE($B481,"-",$C481),IN_1A!$B$2:$AA$3000,13,FALSE))</f>
        <v>0</v>
      </c>
      <c r="P481" s="1399">
        <f>IF(ISERROR(VLOOKUP(CONCATENATE($B481,"-",$C481),IN_1A!$B$2:$AA$3000,14,FALSE))=TRUE,"",VLOOKUP(CONCATENATE($B481,"-",$C481),IN_1A!$B$2:$AA$3000,14,FALSE))</f>
        <v>0</v>
      </c>
      <c r="Q481" s="495">
        <f t="shared" si="59"/>
        <v>0</v>
      </c>
      <c r="R481" s="496">
        <f t="shared" si="59"/>
        <v>0</v>
      </c>
      <c r="S481" s="262" t="str">
        <f t="shared" si="67"/>
        <v/>
      </c>
    </row>
    <row r="482" spans="1:19" s="263" customFormat="1" ht="12" customHeight="1" thickBot="1" x14ac:dyDescent="0.3">
      <c r="A482" s="234" t="s">
        <v>825</v>
      </c>
      <c r="B482" s="232" t="s">
        <v>838</v>
      </c>
      <c r="C482" s="235" t="s">
        <v>852</v>
      </c>
      <c r="D482" s="1339" t="str">
        <f t="shared" si="66"/>
        <v/>
      </c>
      <c r="E482" s="1398">
        <f>IF(ISERROR(VLOOKUP(CONCATENATE($B482,"-",$C482),IN_1A!$B$2:$AA$3000,3,FALSE))=TRUE,"",VLOOKUP(CONCATENATE($B482,"-",$C482),IN_1A!$B$2:$AA$3000,3,FALSE))</f>
        <v>0</v>
      </c>
      <c r="F482" s="1399">
        <f>IF(ISERROR(VLOOKUP(CONCATENATE($B482,"-",$C482),IN_1A!$B$2:$AA$3000,4,FALSE))=TRUE,"",VLOOKUP(CONCATENATE($B482,"-",$C482),IN_1A!$B$2:$AA$3000,4,FALSE))</f>
        <v>0</v>
      </c>
      <c r="G482" s="1398">
        <f>IF(ISERROR(VLOOKUP(CONCATENATE($B482,"-",$C482),IN_1A!$B$2:$AA$3000,5,FALSE))=TRUE,"",VLOOKUP(CONCATENATE($B482,"-",$C482),IN_1A!$B$2:$AA$3000,5,FALSE))</f>
        <v>0</v>
      </c>
      <c r="H482" s="1399">
        <f>IF(ISERROR(VLOOKUP(CONCATENATE($B482,"-",$C482),IN_1A!$B$2:$AA$3000,6,FALSE))=TRUE,"",VLOOKUP(CONCATENATE($B482,"-",$C482),IN_1A!$B$2:$AA$3000,6,FALSE))</f>
        <v>0</v>
      </c>
      <c r="I482" s="1398">
        <f>IF(ISERROR(VLOOKUP(CONCATENATE($B482,"-",$C482),IN_1A!$B$2:$AA$3000,7,FALSE))=TRUE,"",VLOOKUP(CONCATENATE($B482,"-",$C482),IN_1A!$B$2:$AA$3000,7,FALSE))</f>
        <v>0</v>
      </c>
      <c r="J482" s="1399">
        <f>IF(ISERROR(VLOOKUP(CONCATENATE($B482,"-",$C482),IN_1A!$B$2:$AA$3000,8,FALSE))=TRUE,"",VLOOKUP(CONCATENATE($B482,"-",$C482),IN_1A!$B$2:$AA$3000,8,FALSE))</f>
        <v>0</v>
      </c>
      <c r="K482" s="1398">
        <f>IF(ISERROR(VLOOKUP(CONCATENATE($B482,"-",$C482),IN_1A!$B$2:$AA$3000,9,FALSE))=TRUE,"",VLOOKUP(CONCATENATE($B482,"-",$C482),IN_1A!$B$2:$AA$3000,9,FALSE))</f>
        <v>0</v>
      </c>
      <c r="L482" s="1399">
        <f>IF(ISERROR(VLOOKUP(CONCATENATE($B482,"-",$C482),IN_1A!$B$2:$AA$3000,10,FALSE))=TRUE,"",VLOOKUP(CONCATENATE($B482,"-",$C482),IN_1A!$B$2:$AA$3000,10,FALSE))</f>
        <v>0</v>
      </c>
      <c r="M482" s="1398">
        <f>IF(ISERROR(VLOOKUP(CONCATENATE($B482,"-",$C482),IN_1A!$B$2:$AA$3000,11,FALSE))=TRUE,"",VLOOKUP(CONCATENATE($B482,"-",$C482),IN_1A!$B$2:$AA$3000,11,FALSE))</f>
        <v>0</v>
      </c>
      <c r="N482" s="1399">
        <f>IF(ISERROR(VLOOKUP(CONCATENATE($B482,"-",$C482),IN_1A!$B$2:$AA$3000,12,FALSE))=TRUE,"",VLOOKUP(CONCATENATE($B482,"-",$C482),IN_1A!$B$2:$AA$3000,12,FALSE))</f>
        <v>0</v>
      </c>
      <c r="O482" s="1398">
        <f>IF(ISERROR(VLOOKUP(CONCATENATE($B482,"-",$C482),IN_1A!$B$2:$AA$3000,13,FALSE))=TRUE,"",VLOOKUP(CONCATENATE($B482,"-",$C482),IN_1A!$B$2:$AA$3000,13,FALSE))</f>
        <v>0</v>
      </c>
      <c r="P482" s="1399">
        <f>IF(ISERROR(VLOOKUP(CONCATENATE($B482,"-",$C482),IN_1A!$B$2:$AA$3000,14,FALSE))=TRUE,"",VLOOKUP(CONCATENATE($B482,"-",$C482),IN_1A!$B$2:$AA$3000,14,FALSE))</f>
        <v>0</v>
      </c>
      <c r="Q482" s="495">
        <f t="shared" si="59"/>
        <v>0</v>
      </c>
      <c r="R482" s="496">
        <f t="shared" si="59"/>
        <v>0</v>
      </c>
      <c r="S482" s="262" t="str">
        <f t="shared" si="67"/>
        <v/>
      </c>
    </row>
    <row r="483" spans="1:19" s="263" customFormat="1" ht="12" customHeight="1" thickBot="1" x14ac:dyDescent="0.3">
      <c r="A483" s="234" t="s">
        <v>827</v>
      </c>
      <c r="B483" s="246" t="s">
        <v>839</v>
      </c>
      <c r="C483" s="247" t="s">
        <v>852</v>
      </c>
      <c r="D483" s="1339" t="str">
        <f t="shared" si="66"/>
        <v/>
      </c>
      <c r="E483" s="1398">
        <f>IF(ISERROR(VLOOKUP(CONCATENATE($B483,"-",$C483),IN_1A!$B$2:$AA$3000,3,FALSE))=TRUE,"",VLOOKUP(CONCATENATE($B483,"-",$C483),IN_1A!$B$2:$AA$3000,3,FALSE))</f>
        <v>0</v>
      </c>
      <c r="F483" s="1399">
        <f>IF(ISERROR(VLOOKUP(CONCATENATE($B483,"-",$C483),IN_1A!$B$2:$AA$3000,4,FALSE))=TRUE,"",VLOOKUP(CONCATENATE($B483,"-",$C483),IN_1A!$B$2:$AA$3000,4,FALSE))</f>
        <v>0</v>
      </c>
      <c r="G483" s="1398">
        <f>IF(ISERROR(VLOOKUP(CONCATENATE($B483,"-",$C483),IN_1A!$B$2:$AA$3000,5,FALSE))=TRUE,"",VLOOKUP(CONCATENATE($B483,"-",$C483),IN_1A!$B$2:$AA$3000,5,FALSE))</f>
        <v>0</v>
      </c>
      <c r="H483" s="1399">
        <f>IF(ISERROR(VLOOKUP(CONCATENATE($B483,"-",$C483),IN_1A!$B$2:$AA$3000,6,FALSE))=TRUE,"",VLOOKUP(CONCATENATE($B483,"-",$C483),IN_1A!$B$2:$AA$3000,6,FALSE))</f>
        <v>0</v>
      </c>
      <c r="I483" s="1398">
        <f>IF(ISERROR(VLOOKUP(CONCATENATE($B483,"-",$C483),IN_1A!$B$2:$AA$3000,7,FALSE))=TRUE,"",VLOOKUP(CONCATENATE($B483,"-",$C483),IN_1A!$B$2:$AA$3000,7,FALSE))</f>
        <v>0</v>
      </c>
      <c r="J483" s="1399">
        <f>IF(ISERROR(VLOOKUP(CONCATENATE($B483,"-",$C483),IN_1A!$B$2:$AA$3000,8,FALSE))=TRUE,"",VLOOKUP(CONCATENATE($B483,"-",$C483),IN_1A!$B$2:$AA$3000,8,FALSE))</f>
        <v>0</v>
      </c>
      <c r="K483" s="1398">
        <f>IF(ISERROR(VLOOKUP(CONCATENATE($B483,"-",$C483),IN_1A!$B$2:$AA$3000,9,FALSE))=TRUE,"",VLOOKUP(CONCATENATE($B483,"-",$C483),IN_1A!$B$2:$AA$3000,9,FALSE))</f>
        <v>0</v>
      </c>
      <c r="L483" s="1399">
        <f>IF(ISERROR(VLOOKUP(CONCATENATE($B483,"-",$C483),IN_1A!$B$2:$AA$3000,10,FALSE))=TRUE,"",VLOOKUP(CONCATENATE($B483,"-",$C483),IN_1A!$B$2:$AA$3000,10,FALSE))</f>
        <v>0</v>
      </c>
      <c r="M483" s="1398">
        <f>IF(ISERROR(VLOOKUP(CONCATENATE($B483,"-",$C483),IN_1A!$B$2:$AA$3000,11,FALSE))=TRUE,"",VLOOKUP(CONCATENATE($B483,"-",$C483),IN_1A!$B$2:$AA$3000,11,FALSE))</f>
        <v>0</v>
      </c>
      <c r="N483" s="1399">
        <f>IF(ISERROR(VLOOKUP(CONCATENATE($B483,"-",$C483),IN_1A!$B$2:$AA$3000,12,FALSE))=TRUE,"",VLOOKUP(CONCATENATE($B483,"-",$C483),IN_1A!$B$2:$AA$3000,12,FALSE))</f>
        <v>0</v>
      </c>
      <c r="O483" s="1398">
        <f>IF(ISERROR(VLOOKUP(CONCATENATE($B483,"-",$C483),IN_1A!$B$2:$AA$3000,13,FALSE))=TRUE,"",VLOOKUP(CONCATENATE($B483,"-",$C483),IN_1A!$B$2:$AA$3000,13,FALSE))</f>
        <v>0</v>
      </c>
      <c r="P483" s="1399">
        <f>IF(ISERROR(VLOOKUP(CONCATENATE($B483,"-",$C483),IN_1A!$B$2:$AA$3000,14,FALSE))=TRUE,"",VLOOKUP(CONCATENATE($B483,"-",$C483),IN_1A!$B$2:$AA$3000,14,FALSE))</f>
        <v>0</v>
      </c>
      <c r="Q483" s="495">
        <f t="shared" si="59"/>
        <v>0</v>
      </c>
      <c r="R483" s="496">
        <f t="shared" si="59"/>
        <v>0</v>
      </c>
      <c r="S483" s="262" t="str">
        <f t="shared" si="67"/>
        <v/>
      </c>
    </row>
    <row r="484" spans="1:19" s="263" customFormat="1" ht="12" customHeight="1" thickBot="1" x14ac:dyDescent="0.3">
      <c r="A484" s="234" t="s">
        <v>829</v>
      </c>
      <c r="B484" s="246" t="s">
        <v>840</v>
      </c>
      <c r="C484" s="247" t="s">
        <v>852</v>
      </c>
      <c r="D484" s="1339" t="str">
        <f t="shared" si="66"/>
        <v/>
      </c>
      <c r="E484" s="1398">
        <f>IF(ISERROR(VLOOKUP(CONCATENATE($B484,"-",$C484),IN_1A!$B$2:$AA$3000,3,FALSE))=TRUE,"",VLOOKUP(CONCATENATE($B484,"-",$C484),IN_1A!$B$2:$AA$3000,3,FALSE))</f>
        <v>0</v>
      </c>
      <c r="F484" s="1399">
        <f>IF(ISERROR(VLOOKUP(CONCATENATE($B484,"-",$C484),IN_1A!$B$2:$AA$3000,4,FALSE))=TRUE,"",VLOOKUP(CONCATENATE($B484,"-",$C484),IN_1A!$B$2:$AA$3000,4,FALSE))</f>
        <v>0</v>
      </c>
      <c r="G484" s="1398">
        <f>IF(ISERROR(VLOOKUP(CONCATENATE($B484,"-",$C484),IN_1A!$B$2:$AA$3000,5,FALSE))=TRUE,"",VLOOKUP(CONCATENATE($B484,"-",$C484),IN_1A!$B$2:$AA$3000,5,FALSE))</f>
        <v>0</v>
      </c>
      <c r="H484" s="1399">
        <f>IF(ISERROR(VLOOKUP(CONCATENATE($B484,"-",$C484),IN_1A!$B$2:$AA$3000,6,FALSE))=TRUE,"",VLOOKUP(CONCATENATE($B484,"-",$C484),IN_1A!$B$2:$AA$3000,6,FALSE))</f>
        <v>0</v>
      </c>
      <c r="I484" s="1398">
        <f>IF(ISERROR(VLOOKUP(CONCATENATE($B484,"-",$C484),IN_1A!$B$2:$AA$3000,7,FALSE))=TRUE,"",VLOOKUP(CONCATENATE($B484,"-",$C484),IN_1A!$B$2:$AA$3000,7,FALSE))</f>
        <v>0</v>
      </c>
      <c r="J484" s="1399">
        <f>IF(ISERROR(VLOOKUP(CONCATENATE($B484,"-",$C484),IN_1A!$B$2:$AA$3000,8,FALSE))=TRUE,"",VLOOKUP(CONCATENATE($B484,"-",$C484),IN_1A!$B$2:$AA$3000,8,FALSE))</f>
        <v>0</v>
      </c>
      <c r="K484" s="1398">
        <f>IF(ISERROR(VLOOKUP(CONCATENATE($B484,"-",$C484),IN_1A!$B$2:$AA$3000,9,FALSE))=TRUE,"",VLOOKUP(CONCATENATE($B484,"-",$C484),IN_1A!$B$2:$AA$3000,9,FALSE))</f>
        <v>0</v>
      </c>
      <c r="L484" s="1399">
        <f>IF(ISERROR(VLOOKUP(CONCATENATE($B484,"-",$C484),IN_1A!$B$2:$AA$3000,10,FALSE))=TRUE,"",VLOOKUP(CONCATENATE($B484,"-",$C484),IN_1A!$B$2:$AA$3000,10,FALSE))</f>
        <v>0</v>
      </c>
      <c r="M484" s="1398">
        <f>IF(ISERROR(VLOOKUP(CONCATENATE($B484,"-",$C484),IN_1A!$B$2:$AA$3000,11,FALSE))=TRUE,"",VLOOKUP(CONCATENATE($B484,"-",$C484),IN_1A!$B$2:$AA$3000,11,FALSE))</f>
        <v>0</v>
      </c>
      <c r="N484" s="1399">
        <f>IF(ISERROR(VLOOKUP(CONCATENATE($B484,"-",$C484),IN_1A!$B$2:$AA$3000,12,FALSE))=TRUE,"",VLOOKUP(CONCATENATE($B484,"-",$C484),IN_1A!$B$2:$AA$3000,12,FALSE))</f>
        <v>0</v>
      </c>
      <c r="O484" s="1398">
        <f>IF(ISERROR(VLOOKUP(CONCATENATE($B484,"-",$C484),IN_1A!$B$2:$AA$3000,13,FALSE))=TRUE,"",VLOOKUP(CONCATENATE($B484,"-",$C484),IN_1A!$B$2:$AA$3000,13,FALSE))</f>
        <v>0</v>
      </c>
      <c r="P484" s="1399">
        <f>IF(ISERROR(VLOOKUP(CONCATENATE($B484,"-",$C484),IN_1A!$B$2:$AA$3000,14,FALSE))=TRUE,"",VLOOKUP(CONCATENATE($B484,"-",$C484),IN_1A!$B$2:$AA$3000,14,FALSE))</f>
        <v>0</v>
      </c>
      <c r="Q484" s="495">
        <f t="shared" si="59"/>
        <v>0</v>
      </c>
      <c r="R484" s="496">
        <f t="shared" si="59"/>
        <v>0</v>
      </c>
      <c r="S484" s="262" t="str">
        <f t="shared" si="67"/>
        <v/>
      </c>
    </row>
    <row r="485" spans="1:19" s="263" customFormat="1" ht="12" customHeight="1" thickBot="1" x14ac:dyDescent="0.3">
      <c r="A485" s="248" t="s">
        <v>831</v>
      </c>
      <c r="B485" s="249" t="s">
        <v>841</v>
      </c>
      <c r="C485" s="250" t="s">
        <v>852</v>
      </c>
      <c r="D485" s="1339" t="str">
        <f t="shared" si="66"/>
        <v/>
      </c>
      <c r="E485" s="1398">
        <f>IF(ISERROR(VLOOKUP(CONCATENATE($B485,"-",$C485),IN_1A!$B$2:$AA$3000,3,FALSE))=TRUE,"",VLOOKUP(CONCATENATE($B485,"-",$C485),IN_1A!$B$2:$AA$3000,3,FALSE))</f>
        <v>0</v>
      </c>
      <c r="F485" s="1399">
        <f>IF(ISERROR(VLOOKUP(CONCATENATE($B485,"-",$C485),IN_1A!$B$2:$AA$3000,4,FALSE))=TRUE,"",VLOOKUP(CONCATENATE($B485,"-",$C485),IN_1A!$B$2:$AA$3000,4,FALSE))</f>
        <v>0</v>
      </c>
      <c r="G485" s="1398">
        <f>IF(ISERROR(VLOOKUP(CONCATENATE($B485,"-",$C485),IN_1A!$B$2:$AA$3000,5,FALSE))=TRUE,"",VLOOKUP(CONCATENATE($B485,"-",$C485),IN_1A!$B$2:$AA$3000,5,FALSE))</f>
        <v>0</v>
      </c>
      <c r="H485" s="1399">
        <f>IF(ISERROR(VLOOKUP(CONCATENATE($B485,"-",$C485),IN_1A!$B$2:$AA$3000,6,FALSE))=TRUE,"",VLOOKUP(CONCATENATE($B485,"-",$C485),IN_1A!$B$2:$AA$3000,6,FALSE))</f>
        <v>0</v>
      </c>
      <c r="I485" s="1398">
        <f>IF(ISERROR(VLOOKUP(CONCATENATE($B485,"-",$C485),IN_1A!$B$2:$AA$3000,7,FALSE))=TRUE,"",VLOOKUP(CONCATENATE($B485,"-",$C485),IN_1A!$B$2:$AA$3000,7,FALSE))</f>
        <v>0</v>
      </c>
      <c r="J485" s="1399">
        <f>IF(ISERROR(VLOOKUP(CONCATENATE($B485,"-",$C485),IN_1A!$B$2:$AA$3000,8,FALSE))=TRUE,"",VLOOKUP(CONCATENATE($B485,"-",$C485),IN_1A!$B$2:$AA$3000,8,FALSE))</f>
        <v>0</v>
      </c>
      <c r="K485" s="1398">
        <f>IF(ISERROR(VLOOKUP(CONCATENATE($B485,"-",$C485),IN_1A!$B$2:$AA$3000,9,FALSE))=TRUE,"",VLOOKUP(CONCATENATE($B485,"-",$C485),IN_1A!$B$2:$AA$3000,9,FALSE))</f>
        <v>0</v>
      </c>
      <c r="L485" s="1399">
        <f>IF(ISERROR(VLOOKUP(CONCATENATE($B485,"-",$C485),IN_1A!$B$2:$AA$3000,10,FALSE))=TRUE,"",VLOOKUP(CONCATENATE($B485,"-",$C485),IN_1A!$B$2:$AA$3000,10,FALSE))</f>
        <v>0</v>
      </c>
      <c r="M485" s="1398">
        <f>IF(ISERROR(VLOOKUP(CONCATENATE($B485,"-",$C485),IN_1A!$B$2:$AA$3000,11,FALSE))=TRUE,"",VLOOKUP(CONCATENATE($B485,"-",$C485),IN_1A!$B$2:$AA$3000,11,FALSE))</f>
        <v>0</v>
      </c>
      <c r="N485" s="1399">
        <f>IF(ISERROR(VLOOKUP(CONCATENATE($B485,"-",$C485),IN_1A!$B$2:$AA$3000,12,FALSE))=TRUE,"",VLOOKUP(CONCATENATE($B485,"-",$C485),IN_1A!$B$2:$AA$3000,12,FALSE))</f>
        <v>0</v>
      </c>
      <c r="O485" s="1398">
        <f>IF(ISERROR(VLOOKUP(CONCATENATE($B485,"-",$C485),IN_1A!$B$2:$AA$3000,13,FALSE))=TRUE,"",VLOOKUP(CONCATENATE($B485,"-",$C485),IN_1A!$B$2:$AA$3000,13,FALSE))</f>
        <v>0</v>
      </c>
      <c r="P485" s="1399">
        <f>IF(ISERROR(VLOOKUP(CONCATENATE($B485,"-",$C485),IN_1A!$B$2:$AA$3000,14,FALSE))=TRUE,"",VLOOKUP(CONCATENATE($B485,"-",$C485),IN_1A!$B$2:$AA$3000,14,FALSE))</f>
        <v>0</v>
      </c>
      <c r="Q485" s="495">
        <f t="shared" si="59"/>
        <v>0</v>
      </c>
      <c r="R485" s="496">
        <f t="shared" si="59"/>
        <v>0</v>
      </c>
      <c r="S485" s="262" t="str">
        <f t="shared" si="67"/>
        <v/>
      </c>
    </row>
    <row r="486" spans="1:19" s="263" customFormat="1" ht="12" customHeight="1" thickBot="1" x14ac:dyDescent="0.3">
      <c r="A486" s="251" t="s">
        <v>842</v>
      </c>
      <c r="B486" s="252" t="s">
        <v>843</v>
      </c>
      <c r="C486" s="241" t="s">
        <v>852</v>
      </c>
      <c r="D486" s="1336" t="str">
        <f t="shared" si="66"/>
        <v/>
      </c>
      <c r="E486" s="1400">
        <f>IF(ISERROR(VLOOKUP(CONCATENATE($B486,"-",$C486),IN_1A!$B$2:$AA$3000,3,FALSE))=TRUE,"",VLOOKUP(CONCATENATE($B486,"-",$C486),IN_1A!$B$2:$AA$3000,3,FALSE))</f>
        <v>0</v>
      </c>
      <c r="F486" s="1401">
        <f>IF(ISERROR(VLOOKUP(CONCATENATE($B486,"-",$C486),IN_1A!$B$2:$AA$3000,4,FALSE))=TRUE,"",VLOOKUP(CONCATENATE($B486,"-",$C486),IN_1A!$B$2:$AA$3000,4,FALSE))</f>
        <v>0</v>
      </c>
      <c r="G486" s="1400">
        <f>IF(ISERROR(VLOOKUP(CONCATENATE($B486,"-",$C486),IN_1A!$B$2:$AA$3000,5,FALSE))=TRUE,"",VLOOKUP(CONCATENATE($B486,"-",$C486),IN_1A!$B$2:$AA$3000,5,FALSE))</f>
        <v>0</v>
      </c>
      <c r="H486" s="1401">
        <f>IF(ISERROR(VLOOKUP(CONCATENATE($B486,"-",$C486),IN_1A!$B$2:$AA$3000,6,FALSE))=TRUE,"",VLOOKUP(CONCATENATE($B486,"-",$C486),IN_1A!$B$2:$AA$3000,6,FALSE))</f>
        <v>0</v>
      </c>
      <c r="I486" s="1400">
        <f>IF(ISERROR(VLOOKUP(CONCATENATE($B486,"-",$C486),IN_1A!$B$2:$AA$3000,7,FALSE))=TRUE,"",VLOOKUP(CONCATENATE($B486,"-",$C486),IN_1A!$B$2:$AA$3000,7,FALSE))</f>
        <v>0</v>
      </c>
      <c r="J486" s="1401">
        <f>IF(ISERROR(VLOOKUP(CONCATENATE($B486,"-",$C486),IN_1A!$B$2:$AA$3000,8,FALSE))=TRUE,"",VLOOKUP(CONCATENATE($B486,"-",$C486),IN_1A!$B$2:$AA$3000,8,FALSE))</f>
        <v>0</v>
      </c>
      <c r="K486" s="1400">
        <f>IF(ISERROR(VLOOKUP(CONCATENATE($B486,"-",$C486),IN_1A!$B$2:$AA$3000,9,FALSE))=TRUE,"",VLOOKUP(CONCATENATE($B486,"-",$C486),IN_1A!$B$2:$AA$3000,9,FALSE))</f>
        <v>0</v>
      </c>
      <c r="L486" s="1401">
        <f>IF(ISERROR(VLOOKUP(CONCATENATE($B486,"-",$C486),IN_1A!$B$2:$AA$3000,10,FALSE))=TRUE,"",VLOOKUP(CONCATENATE($B486,"-",$C486),IN_1A!$B$2:$AA$3000,10,FALSE))</f>
        <v>0</v>
      </c>
      <c r="M486" s="1400">
        <f>IF(ISERROR(VLOOKUP(CONCATENATE($B486,"-",$C486),IN_1A!$B$2:$AA$3000,11,FALSE))=TRUE,"",VLOOKUP(CONCATENATE($B486,"-",$C486),IN_1A!$B$2:$AA$3000,11,FALSE))</f>
        <v>0</v>
      </c>
      <c r="N486" s="1401">
        <f>IF(ISERROR(VLOOKUP(CONCATENATE($B486,"-",$C486),IN_1A!$B$2:$AA$3000,12,FALSE))=TRUE,"",VLOOKUP(CONCATENATE($B486,"-",$C486),IN_1A!$B$2:$AA$3000,12,FALSE))</f>
        <v>0</v>
      </c>
      <c r="O486" s="1400">
        <f>IF(ISERROR(VLOOKUP(CONCATENATE($B486,"-",$C486),IN_1A!$B$2:$AA$3000,13,FALSE))=TRUE,"",VLOOKUP(CONCATENATE($B486,"-",$C486),IN_1A!$B$2:$AA$3000,13,FALSE))</f>
        <v>0</v>
      </c>
      <c r="P486" s="1401">
        <f>IF(ISERROR(VLOOKUP(CONCATENATE($B486,"-",$C486),IN_1A!$B$2:$AA$3000,14,FALSE))=TRUE,"",VLOOKUP(CONCATENATE($B486,"-",$C486),IN_1A!$B$2:$AA$3000,14,FALSE))</f>
        <v>0</v>
      </c>
      <c r="Q486" s="497">
        <f t="shared" si="59"/>
        <v>0</v>
      </c>
      <c r="R486" s="498">
        <f t="shared" si="59"/>
        <v>0</v>
      </c>
      <c r="S486" s="262" t="str">
        <f t="shared" si="67"/>
        <v/>
      </c>
    </row>
    <row r="487" spans="1:19" s="2508" customFormat="1" ht="12" customHeight="1" thickBot="1" x14ac:dyDescent="0.3">
      <c r="A487" s="2504" t="s">
        <v>767</v>
      </c>
      <c r="B487" s="2496"/>
      <c r="C487" s="2497"/>
      <c r="D487" s="1340"/>
      <c r="E487" s="2221"/>
      <c r="F487" s="499"/>
      <c r="G487" s="499"/>
      <c r="H487" s="499"/>
      <c r="I487" s="499"/>
      <c r="J487" s="499"/>
      <c r="K487" s="499"/>
      <c r="L487" s="499"/>
      <c r="M487" s="499"/>
      <c r="N487" s="499"/>
      <c r="O487" s="499"/>
      <c r="P487" s="499"/>
      <c r="Q487" s="499"/>
      <c r="R487" s="500"/>
      <c r="S487" s="2506" t="str">
        <f t="shared" si="67"/>
        <v/>
      </c>
    </row>
    <row r="488" spans="1:19" s="263" customFormat="1" ht="12" customHeight="1" thickBot="1" x14ac:dyDescent="0.3">
      <c r="A488" s="231" t="s">
        <v>844</v>
      </c>
      <c r="B488" s="239" t="s">
        <v>845</v>
      </c>
      <c r="C488" s="242" t="s">
        <v>852</v>
      </c>
      <c r="D488" s="1341" t="str">
        <f>CONCATENATE(D$425)</f>
        <v/>
      </c>
      <c r="E488" s="1396">
        <f>IF(ISERROR(VLOOKUP(CONCATENATE($B488,"-",$C488),IN_1A!$B$2:$AA$3000,3,FALSE))=TRUE,"",VLOOKUP(CONCATENATE($B488,"-",$C488),IN_1A!$B$2:$AA$3000,3,FALSE))</f>
        <v>0</v>
      </c>
      <c r="F488" s="1397">
        <f>IF(ISERROR(VLOOKUP(CONCATENATE($B488,"-",$C488),IN_1A!$B$2:$AA$3000,4,FALSE))=TRUE,"",VLOOKUP(CONCATENATE($B488,"-",$C488),IN_1A!$B$2:$AA$3000,4,FALSE))</f>
        <v>0</v>
      </c>
      <c r="G488" s="1396">
        <f>IF(ISERROR(VLOOKUP(CONCATENATE($B488,"-",$C488),IN_1A!$B$2:$AA$3000,5,FALSE))=TRUE,"",VLOOKUP(CONCATENATE($B488,"-",$C488),IN_1A!$B$2:$AA$3000,5,FALSE))</f>
        <v>0</v>
      </c>
      <c r="H488" s="1397">
        <f>IF(ISERROR(VLOOKUP(CONCATENATE($B488,"-",$C488),IN_1A!$B$2:$AA$3000,6,FALSE))=TRUE,"",VLOOKUP(CONCATENATE($B488,"-",$C488),IN_1A!$B$2:$AA$3000,6,FALSE))</f>
        <v>0</v>
      </c>
      <c r="I488" s="1396">
        <f>IF(ISERROR(VLOOKUP(CONCATENATE($B488,"-",$C488),IN_1A!$B$2:$AA$3000,7,FALSE))=TRUE,"",VLOOKUP(CONCATENATE($B488,"-",$C488),IN_1A!$B$2:$AA$3000,7,FALSE))</f>
        <v>0</v>
      </c>
      <c r="J488" s="1397">
        <f>IF(ISERROR(VLOOKUP(CONCATENATE($B488,"-",$C488),IN_1A!$B$2:$AA$3000,8,FALSE))=TRUE,"",VLOOKUP(CONCATENATE($B488,"-",$C488),IN_1A!$B$2:$AA$3000,8,FALSE))</f>
        <v>0</v>
      </c>
      <c r="K488" s="1396">
        <f>IF(ISERROR(VLOOKUP(CONCATENATE($B488,"-",$C488),IN_1A!$B$2:$AA$3000,9,FALSE))=TRUE,"",VLOOKUP(CONCATENATE($B488,"-",$C488),IN_1A!$B$2:$AA$3000,9,FALSE))</f>
        <v>0</v>
      </c>
      <c r="L488" s="1397">
        <f>IF(ISERROR(VLOOKUP(CONCATENATE($B488,"-",$C488),IN_1A!$B$2:$AA$3000,10,FALSE))=TRUE,"",VLOOKUP(CONCATENATE($B488,"-",$C488),IN_1A!$B$2:$AA$3000,10,FALSE))</f>
        <v>0</v>
      </c>
      <c r="M488" s="1396">
        <f>IF(ISERROR(VLOOKUP(CONCATENATE($B488,"-",$C488),IN_1A!$B$2:$AA$3000,11,FALSE))=TRUE,"",VLOOKUP(CONCATENATE($B488,"-",$C488),IN_1A!$B$2:$AA$3000,11,FALSE))</f>
        <v>0</v>
      </c>
      <c r="N488" s="1397">
        <f>IF(ISERROR(VLOOKUP(CONCATENATE($B488,"-",$C488),IN_1A!$B$2:$AA$3000,12,FALSE))=TRUE,"",VLOOKUP(CONCATENATE($B488,"-",$C488),IN_1A!$B$2:$AA$3000,12,FALSE))</f>
        <v>0</v>
      </c>
      <c r="O488" s="1396">
        <f>IF(ISERROR(VLOOKUP(CONCATENATE($B488,"-",$C488),IN_1A!$B$2:$AA$3000,13,FALSE))=TRUE,"",VLOOKUP(CONCATENATE($B488,"-",$C488),IN_1A!$B$2:$AA$3000,13,FALSE))</f>
        <v>0</v>
      </c>
      <c r="P488" s="1397">
        <f>IF(ISERROR(VLOOKUP(CONCATENATE($B488,"-",$C488),IN_1A!$B$2:$AA$3000,14,FALSE))=TRUE,"",VLOOKUP(CONCATENATE($B488,"-",$C488),IN_1A!$B$2:$AA$3000,14,FALSE))</f>
        <v>0</v>
      </c>
      <c r="Q488" s="493">
        <f t="shared" si="59"/>
        <v>0</v>
      </c>
      <c r="R488" s="494">
        <f t="shared" si="59"/>
        <v>0</v>
      </c>
      <c r="S488" s="262" t="str">
        <f t="shared" si="67"/>
        <v/>
      </c>
    </row>
    <row r="489" spans="1:19" s="264" customFormat="1" ht="10.75" thickBot="1" x14ac:dyDescent="0.3">
      <c r="A489" s="253" t="s">
        <v>623</v>
      </c>
      <c r="B489" s="254"/>
      <c r="C489" s="255"/>
      <c r="D489" s="1337" t="str">
        <f>CONCATENATE(D$425)</f>
        <v/>
      </c>
      <c r="E489" s="497">
        <f>SUM(E425:E427,E429:E431,E433:E435,E438:E450,E452:E464,E467:E475,E477:E486,E488)</f>
        <v>0</v>
      </c>
      <c r="F489" s="497">
        <f>SUM(F425:F427,F429:F431,F433:F435,F438:F450,F452:F464,F467:F475,F477:F486,F488)</f>
        <v>0</v>
      </c>
      <c r="G489" s="497">
        <f t="shared" ref="G489:R489" si="68">SUM(G425:G427,G429:G431,G433:G435,G438:G450,G452:G464,G467:G475,G477:G486,G488)</f>
        <v>0</v>
      </c>
      <c r="H489" s="497">
        <f t="shared" si="68"/>
        <v>0</v>
      </c>
      <c r="I489" s="497">
        <f t="shared" si="68"/>
        <v>0</v>
      </c>
      <c r="J489" s="497">
        <f t="shared" si="68"/>
        <v>0</v>
      </c>
      <c r="K489" s="497">
        <f t="shared" si="68"/>
        <v>0</v>
      </c>
      <c r="L489" s="497">
        <f t="shared" si="68"/>
        <v>0</v>
      </c>
      <c r="M489" s="497">
        <f t="shared" si="68"/>
        <v>0</v>
      </c>
      <c r="N489" s="497">
        <f t="shared" si="68"/>
        <v>0</v>
      </c>
      <c r="O489" s="497">
        <f t="shared" si="68"/>
        <v>0</v>
      </c>
      <c r="P489" s="497">
        <f t="shared" si="68"/>
        <v>0</v>
      </c>
      <c r="Q489" s="497">
        <f t="shared" si="68"/>
        <v>0</v>
      </c>
      <c r="R489" s="497">
        <f t="shared" si="68"/>
        <v>0</v>
      </c>
      <c r="S489" s="262"/>
    </row>
    <row r="490" spans="1:19" s="263" customFormat="1" ht="12" customHeight="1" x14ac:dyDescent="0.35">
      <c r="A490" s="2659" t="s">
        <v>846</v>
      </c>
      <c r="B490" s="2659"/>
      <c r="C490" s="2659"/>
      <c r="D490" s="2659"/>
      <c r="E490" s="2659"/>
      <c r="F490" s="2659"/>
      <c r="G490" s="2659"/>
      <c r="H490" s="2659"/>
      <c r="I490" s="2659"/>
      <c r="J490" s="2659"/>
      <c r="K490" s="2659"/>
      <c r="L490" s="2659"/>
      <c r="M490" s="2659"/>
      <c r="N490" s="2659"/>
      <c r="O490" s="2659"/>
      <c r="P490" s="2659"/>
      <c r="Q490" s="487"/>
      <c r="R490" s="487"/>
      <c r="S490" s="262" t="str">
        <f>IF(O490&gt;Q490,"ERRORE",IF(P490&gt;R490,"ERRORE",""))</f>
        <v/>
      </c>
    </row>
    <row r="491" spans="1:19" ht="15.9" thickBot="1" x14ac:dyDescent="0.45"/>
    <row r="492" spans="1:19" s="2471" customFormat="1" ht="10.75" thickBot="1" x14ac:dyDescent="0.3">
      <c r="A492" s="2467" t="s">
        <v>754</v>
      </c>
      <c r="B492" s="2468"/>
      <c r="C492" s="2469"/>
      <c r="D492" s="2469"/>
      <c r="E492" s="2231" t="s">
        <v>32</v>
      </c>
      <c r="F492" s="1332" t="s">
        <v>32</v>
      </c>
      <c r="G492" s="1332" t="s">
        <v>32</v>
      </c>
      <c r="H492" s="1332" t="s">
        <v>32</v>
      </c>
      <c r="I492" s="1332" t="s">
        <v>32</v>
      </c>
      <c r="J492" s="1332" t="s">
        <v>32</v>
      </c>
      <c r="K492" s="1332" t="s">
        <v>32</v>
      </c>
      <c r="L492" s="1332" t="s">
        <v>32</v>
      </c>
      <c r="M492" s="1332" t="s">
        <v>32</v>
      </c>
      <c r="N492" s="1332" t="s">
        <v>32</v>
      </c>
      <c r="O492" s="1332" t="s">
        <v>32</v>
      </c>
      <c r="P492" s="1332" t="s">
        <v>32</v>
      </c>
      <c r="Q492" s="1332" t="s">
        <v>32</v>
      </c>
      <c r="R492" s="1333" t="s">
        <v>32</v>
      </c>
      <c r="S492" s="2470"/>
    </row>
    <row r="493" spans="1:19" s="2476" customFormat="1" ht="10" customHeight="1" thickBot="1" x14ac:dyDescent="0.45">
      <c r="A493" s="2472" t="s">
        <v>755</v>
      </c>
      <c r="B493" s="2473"/>
      <c r="C493" s="2474"/>
      <c r="D493" s="2474"/>
      <c r="E493" s="2232"/>
      <c r="F493" s="1334"/>
      <c r="G493" s="1334"/>
      <c r="H493" s="1334"/>
      <c r="I493" s="1334"/>
      <c r="J493" s="1334"/>
      <c r="K493" s="1334"/>
      <c r="L493" s="1334"/>
      <c r="M493" s="1334"/>
      <c r="N493" s="1334"/>
      <c r="O493" s="1334"/>
      <c r="P493" s="1334"/>
      <c r="Q493" s="1334"/>
      <c r="R493" s="1335"/>
      <c r="S493" s="2475"/>
    </row>
    <row r="494" spans="1:19" s="257" customFormat="1" ht="10.75" thickBot="1" x14ac:dyDescent="0.3">
      <c r="A494" s="206" t="s">
        <v>756</v>
      </c>
      <c r="B494" s="207" t="s">
        <v>757</v>
      </c>
      <c r="C494" s="208" t="s">
        <v>853</v>
      </c>
      <c r="D494" s="1350"/>
      <c r="E494" s="1402">
        <f>IF(ISERROR(VLOOKUP(CONCATENATE($B494,"-",$C494),IN_1A!$B$2:$AA$3000,3,FALSE))=TRUE,"",VLOOKUP(CONCATENATE($B494,"-",$C494),IN_1A!$B$2:$AA$3000,3,FALSE))</f>
        <v>0</v>
      </c>
      <c r="F494" s="1403">
        <f>IF(ISERROR(VLOOKUP(CONCATENATE($B494,"-",$C494),IN_1A!$B$2:$AA$3000,4,FALSE))=TRUE,"",VLOOKUP(CONCATENATE($B494,"-",$C494),IN_1A!$B$2:$AA$3000,4,FALSE))</f>
        <v>0</v>
      </c>
      <c r="G494" s="1402">
        <f>IF(ISERROR(VLOOKUP(CONCATENATE($B494,"-",$C494),IN_1A!$B$2:$AA$3000,5,FALSE))=TRUE,"",VLOOKUP(CONCATENATE($B494,"-",$C494),IN_1A!$B$2:$AA$3000,5,FALSE))</f>
        <v>0</v>
      </c>
      <c r="H494" s="1403">
        <f>IF(ISERROR(VLOOKUP(CONCATENATE($B494,"-",$C494),IN_1A!$B$2:$AA$3000,6,FALSE))=TRUE,"",VLOOKUP(CONCATENATE($B494,"-",$C494),IN_1A!$B$2:$AA$3000,6,FALSE))</f>
        <v>0</v>
      </c>
      <c r="I494" s="1402">
        <f>IF(ISERROR(VLOOKUP(CONCATENATE($B494,"-",$C494),IN_1A!$B$2:$AA$3000,7,FALSE))=TRUE,"",VLOOKUP(CONCATENATE($B494,"-",$C494),IN_1A!$B$2:$AA$3000,7,FALSE))</f>
        <v>0</v>
      </c>
      <c r="J494" s="1403">
        <f>IF(ISERROR(VLOOKUP(CONCATENATE($B494,"-",$C494),IN_1A!$B$2:$AA$3000,8,FALSE))=TRUE,"",VLOOKUP(CONCATENATE($B494,"-",$C494),IN_1A!$B$2:$AA$3000,8,FALSE))</f>
        <v>0</v>
      </c>
      <c r="K494" s="1402">
        <f>IF(ISERROR(VLOOKUP(CONCATENATE($B494,"-",$C494),IN_1A!$B$2:$AA$3000,9,FALSE))=TRUE,"",VLOOKUP(CONCATENATE($B494,"-",$C494),IN_1A!$B$2:$AA$3000,9,FALSE))</f>
        <v>0</v>
      </c>
      <c r="L494" s="1403">
        <f>IF(ISERROR(VLOOKUP(CONCATENATE($B494,"-",$C494),IN_1A!$B$2:$AA$3000,10,FALSE))=TRUE,"",VLOOKUP(CONCATENATE($B494,"-",$C494),IN_1A!$B$2:$AA$3000,10,FALSE))</f>
        <v>0</v>
      </c>
      <c r="M494" s="1402">
        <f>IF(ISERROR(VLOOKUP(CONCATENATE($B494,"-",$C494),IN_1A!$B$2:$AA$3000,11,FALSE))=TRUE,"",VLOOKUP(CONCATENATE($B494,"-",$C494),IN_1A!$B$2:$AA$3000,11,FALSE))</f>
        <v>0</v>
      </c>
      <c r="N494" s="1403">
        <f>IF(ISERROR(VLOOKUP(CONCATENATE($B494,"-",$C494),IN_1A!$B$2:$AA$3000,12,FALSE))=TRUE,"",VLOOKUP(CONCATENATE($B494,"-",$C494),IN_1A!$B$2:$AA$3000,12,FALSE))</f>
        <v>0</v>
      </c>
      <c r="O494" s="1402">
        <f>IF(ISERROR(VLOOKUP(CONCATENATE($B494,"-",$C494),IN_1A!$B$2:$AA$3000,13,FALSE))=TRUE,"",VLOOKUP(CONCATENATE($B494,"-",$C494),IN_1A!$B$2:$AA$3000,13,FALSE))</f>
        <v>0</v>
      </c>
      <c r="P494" s="1403">
        <f>IF(ISERROR(VLOOKUP(CONCATENATE($B494,"-",$C494),IN_1A!$B$2:$AA$3000,14,FALSE))=TRUE,"",VLOOKUP(CONCATENATE($B494,"-",$C494),IN_1A!$B$2:$AA$3000,14,FALSE))</f>
        <v>0</v>
      </c>
      <c r="Q494" s="503">
        <f>E494+G494</f>
        <v>0</v>
      </c>
      <c r="R494" s="504">
        <f>F494+H494</f>
        <v>0</v>
      </c>
      <c r="S494" s="256"/>
    </row>
    <row r="495" spans="1:19" s="259" customFormat="1" ht="11.25" customHeight="1" thickBot="1" x14ac:dyDescent="0.45">
      <c r="A495" s="209" t="s">
        <v>759</v>
      </c>
      <c r="B495" s="207" t="s">
        <v>760</v>
      </c>
      <c r="C495" s="210" t="s">
        <v>853</v>
      </c>
      <c r="D495" s="1343" t="str">
        <f>CONCATENATE(D$494)</f>
        <v/>
      </c>
      <c r="E495" s="1404">
        <f>IF(ISERROR(VLOOKUP(CONCATENATE($B495,"-",$C495),IN_1A!$B$2:$AA$3000,3,FALSE))=TRUE,"",VLOOKUP(CONCATENATE($B495,"-",$C495),IN_1A!$B$2:$AA$3000,3,FALSE))</f>
        <v>0</v>
      </c>
      <c r="F495" s="1405">
        <f>IF(ISERROR(VLOOKUP(CONCATENATE($B495,"-",$C495),IN_1A!$B$2:$AA$3000,4,FALSE))=TRUE,"",VLOOKUP(CONCATENATE($B495,"-",$C495),IN_1A!$B$2:$AA$3000,4,FALSE))</f>
        <v>0</v>
      </c>
      <c r="G495" s="1404">
        <f>IF(ISERROR(VLOOKUP(CONCATENATE($B495,"-",$C495),IN_1A!$B$2:$AA$3000,5,FALSE))=TRUE,"",VLOOKUP(CONCATENATE($B495,"-",$C495),IN_1A!$B$2:$AA$3000,5,FALSE))</f>
        <v>0</v>
      </c>
      <c r="H495" s="1405">
        <f>IF(ISERROR(VLOOKUP(CONCATENATE($B495,"-",$C495),IN_1A!$B$2:$AA$3000,6,FALSE))=TRUE,"",VLOOKUP(CONCATENATE($B495,"-",$C495),IN_1A!$B$2:$AA$3000,6,FALSE))</f>
        <v>0</v>
      </c>
      <c r="I495" s="1404">
        <f>IF(ISERROR(VLOOKUP(CONCATENATE($B495,"-",$C495),IN_1A!$B$2:$AA$3000,7,FALSE))=TRUE,"",VLOOKUP(CONCATENATE($B495,"-",$C495),IN_1A!$B$2:$AA$3000,7,FALSE))</f>
        <v>0</v>
      </c>
      <c r="J495" s="1405">
        <f>IF(ISERROR(VLOOKUP(CONCATENATE($B495,"-",$C495),IN_1A!$B$2:$AA$3000,8,FALSE))=TRUE,"",VLOOKUP(CONCATENATE($B495,"-",$C495),IN_1A!$B$2:$AA$3000,8,FALSE))</f>
        <v>0</v>
      </c>
      <c r="K495" s="1404">
        <f>IF(ISERROR(VLOOKUP(CONCATENATE($B495,"-",$C495),IN_1A!$B$2:$AA$3000,9,FALSE))=TRUE,"",VLOOKUP(CONCATENATE($B495,"-",$C495),IN_1A!$B$2:$AA$3000,9,FALSE))</f>
        <v>0</v>
      </c>
      <c r="L495" s="1405">
        <f>IF(ISERROR(VLOOKUP(CONCATENATE($B495,"-",$C495),IN_1A!$B$2:$AA$3000,10,FALSE))=TRUE,"",VLOOKUP(CONCATENATE($B495,"-",$C495),IN_1A!$B$2:$AA$3000,10,FALSE))</f>
        <v>0</v>
      </c>
      <c r="M495" s="1404">
        <f>IF(ISERROR(VLOOKUP(CONCATENATE($B495,"-",$C495),IN_1A!$B$2:$AA$3000,11,FALSE))=TRUE,"",VLOOKUP(CONCATENATE($B495,"-",$C495),IN_1A!$B$2:$AA$3000,11,FALSE))</f>
        <v>0</v>
      </c>
      <c r="N495" s="1405">
        <f>IF(ISERROR(VLOOKUP(CONCATENATE($B495,"-",$C495),IN_1A!$B$2:$AA$3000,12,FALSE))=TRUE,"",VLOOKUP(CONCATENATE($B495,"-",$C495),IN_1A!$B$2:$AA$3000,12,FALSE))</f>
        <v>0</v>
      </c>
      <c r="O495" s="1404">
        <f>IF(ISERROR(VLOOKUP(CONCATENATE($B495,"-",$C495),IN_1A!$B$2:$AA$3000,13,FALSE))=TRUE,"",VLOOKUP(CONCATENATE($B495,"-",$C495),IN_1A!$B$2:$AA$3000,13,FALSE))</f>
        <v>0</v>
      </c>
      <c r="P495" s="1405">
        <f>IF(ISERROR(VLOOKUP(CONCATENATE($B495,"-",$C495),IN_1A!$B$2:$AA$3000,14,FALSE))=TRUE,"",VLOOKUP(CONCATENATE($B495,"-",$C495),IN_1A!$B$2:$AA$3000,14,FALSE))</f>
        <v>0</v>
      </c>
      <c r="Q495" s="505">
        <f t="shared" ref="Q495:R557" si="69">E495+G495</f>
        <v>0</v>
      </c>
      <c r="R495" s="506">
        <f t="shared" si="69"/>
        <v>0</v>
      </c>
      <c r="S495" s="258"/>
    </row>
    <row r="496" spans="1:19" s="257" customFormat="1" ht="12" customHeight="1" thickBot="1" x14ac:dyDescent="0.3">
      <c r="A496" s="211" t="s">
        <v>761</v>
      </c>
      <c r="B496" s="212" t="s">
        <v>762</v>
      </c>
      <c r="C496" s="213" t="s">
        <v>853</v>
      </c>
      <c r="D496" s="1344" t="str">
        <f>CONCATENATE(D$494)</f>
        <v/>
      </c>
      <c r="E496" s="1406">
        <f>IF(ISERROR(VLOOKUP(CONCATENATE($B496,"-",$C496),IN_1A!$B$2:$AA$3000,3,FALSE))=TRUE,"",VLOOKUP(CONCATENATE($B496,"-",$C496),IN_1A!$B$2:$AA$3000,3,FALSE))</f>
        <v>0</v>
      </c>
      <c r="F496" s="1407">
        <f>IF(ISERROR(VLOOKUP(CONCATENATE($B496,"-",$C496),IN_1A!$B$2:$AA$3000,4,FALSE))=TRUE,"",VLOOKUP(CONCATENATE($B496,"-",$C496),IN_1A!$B$2:$AA$3000,4,FALSE))</f>
        <v>0</v>
      </c>
      <c r="G496" s="1406">
        <f>IF(ISERROR(VLOOKUP(CONCATENATE($B496,"-",$C496),IN_1A!$B$2:$AA$3000,5,FALSE))=TRUE,"",VLOOKUP(CONCATENATE($B496,"-",$C496),IN_1A!$B$2:$AA$3000,5,FALSE))</f>
        <v>0</v>
      </c>
      <c r="H496" s="1407">
        <f>IF(ISERROR(VLOOKUP(CONCATENATE($B496,"-",$C496),IN_1A!$B$2:$AA$3000,6,FALSE))=TRUE,"",VLOOKUP(CONCATENATE($B496,"-",$C496),IN_1A!$B$2:$AA$3000,6,FALSE))</f>
        <v>0</v>
      </c>
      <c r="I496" s="1406">
        <f>IF(ISERROR(VLOOKUP(CONCATENATE($B496,"-",$C496),IN_1A!$B$2:$AA$3000,7,FALSE))=TRUE,"",VLOOKUP(CONCATENATE($B496,"-",$C496),IN_1A!$B$2:$AA$3000,7,FALSE))</f>
        <v>0</v>
      </c>
      <c r="J496" s="1407">
        <f>IF(ISERROR(VLOOKUP(CONCATENATE($B496,"-",$C496),IN_1A!$B$2:$AA$3000,8,FALSE))=TRUE,"",VLOOKUP(CONCATENATE($B496,"-",$C496),IN_1A!$B$2:$AA$3000,8,FALSE))</f>
        <v>0</v>
      </c>
      <c r="K496" s="1406">
        <f>IF(ISERROR(VLOOKUP(CONCATENATE($B496,"-",$C496),IN_1A!$B$2:$AA$3000,9,FALSE))=TRUE,"",VLOOKUP(CONCATENATE($B496,"-",$C496),IN_1A!$B$2:$AA$3000,9,FALSE))</f>
        <v>0</v>
      </c>
      <c r="L496" s="1407">
        <f>IF(ISERROR(VLOOKUP(CONCATENATE($B496,"-",$C496),IN_1A!$B$2:$AA$3000,10,FALSE))=TRUE,"",VLOOKUP(CONCATENATE($B496,"-",$C496),IN_1A!$B$2:$AA$3000,10,FALSE))</f>
        <v>0</v>
      </c>
      <c r="M496" s="1406">
        <f>IF(ISERROR(VLOOKUP(CONCATENATE($B496,"-",$C496),IN_1A!$B$2:$AA$3000,11,FALSE))=TRUE,"",VLOOKUP(CONCATENATE($B496,"-",$C496),IN_1A!$B$2:$AA$3000,11,FALSE))</f>
        <v>0</v>
      </c>
      <c r="N496" s="1407">
        <f>IF(ISERROR(VLOOKUP(CONCATENATE($B496,"-",$C496),IN_1A!$B$2:$AA$3000,12,FALSE))=TRUE,"",VLOOKUP(CONCATENATE($B496,"-",$C496),IN_1A!$B$2:$AA$3000,12,FALSE))</f>
        <v>0</v>
      </c>
      <c r="O496" s="1406">
        <f>IF(ISERROR(VLOOKUP(CONCATENATE($B496,"-",$C496),IN_1A!$B$2:$AA$3000,13,FALSE))=TRUE,"",VLOOKUP(CONCATENATE($B496,"-",$C496),IN_1A!$B$2:$AA$3000,13,FALSE))</f>
        <v>0</v>
      </c>
      <c r="P496" s="1407">
        <f>IF(ISERROR(VLOOKUP(CONCATENATE($B496,"-",$C496),IN_1A!$B$2:$AA$3000,14,FALSE))=TRUE,"",VLOOKUP(CONCATENATE($B496,"-",$C496),IN_1A!$B$2:$AA$3000,14,FALSE))</f>
        <v>0</v>
      </c>
      <c r="Q496" s="507">
        <f t="shared" si="69"/>
        <v>0</v>
      </c>
      <c r="R496" s="508">
        <f t="shared" si="69"/>
        <v>0</v>
      </c>
      <c r="S496" s="256" t="str">
        <f>IF(O496&gt;Q496,"ERRORE",IF(P496&gt;R496,"ERRORE",""))</f>
        <v/>
      </c>
    </row>
    <row r="497" spans="1:19" s="2471" customFormat="1" ht="12" customHeight="1" thickBot="1" x14ac:dyDescent="0.3">
      <c r="A497" s="2472" t="s">
        <v>763</v>
      </c>
      <c r="B497" s="2477"/>
      <c r="C497" s="2478"/>
      <c r="D497" s="1345"/>
      <c r="E497" s="2230"/>
      <c r="F497" s="509"/>
      <c r="G497" s="509"/>
      <c r="H497" s="509"/>
      <c r="I497" s="509"/>
      <c r="J497" s="509"/>
      <c r="K497" s="509"/>
      <c r="L497" s="509"/>
      <c r="M497" s="509"/>
      <c r="N497" s="509"/>
      <c r="O497" s="509"/>
      <c r="P497" s="509"/>
      <c r="Q497" s="509"/>
      <c r="R497" s="510"/>
      <c r="S497" s="2470" t="str">
        <f>IF(O497&gt;Q497,"ERRORE",IF(P497&gt;R497,"ERRORE",""))</f>
        <v/>
      </c>
    </row>
    <row r="498" spans="1:19" s="260" customFormat="1" ht="12" customHeight="1" thickBot="1" x14ac:dyDescent="0.3">
      <c r="A498" s="206" t="s">
        <v>756</v>
      </c>
      <c r="B498" s="214" t="s">
        <v>764</v>
      </c>
      <c r="C498" s="215" t="s">
        <v>853</v>
      </c>
      <c r="D498" s="1346" t="str">
        <f>CONCATENATE(D$494)</f>
        <v/>
      </c>
      <c r="E498" s="1402">
        <f>IF(ISERROR(VLOOKUP(CONCATENATE($B498,"-",$C498),IN_1A!$B$2:$AA$3000,3,FALSE))=TRUE,"",VLOOKUP(CONCATENATE($B498,"-",$C498),IN_1A!$B$2:$AA$3000,3,FALSE))</f>
        <v>0</v>
      </c>
      <c r="F498" s="1403">
        <f>IF(ISERROR(VLOOKUP(CONCATENATE($B498,"-",$C498),IN_1A!$B$2:$AA$3000,4,FALSE))=TRUE,"",VLOOKUP(CONCATENATE($B498,"-",$C498),IN_1A!$B$2:$AA$3000,4,FALSE))</f>
        <v>0</v>
      </c>
      <c r="G498" s="1402">
        <f>IF(ISERROR(VLOOKUP(CONCATENATE($B498,"-",$C498),IN_1A!$B$2:$AA$3000,5,FALSE))=TRUE,"",VLOOKUP(CONCATENATE($B498,"-",$C498),IN_1A!$B$2:$AA$3000,5,FALSE))</f>
        <v>0</v>
      </c>
      <c r="H498" s="1403">
        <f>IF(ISERROR(VLOOKUP(CONCATENATE($B498,"-",$C498),IN_1A!$B$2:$AA$3000,6,FALSE))=TRUE,"",VLOOKUP(CONCATENATE($B498,"-",$C498),IN_1A!$B$2:$AA$3000,6,FALSE))</f>
        <v>0</v>
      </c>
      <c r="I498" s="1402">
        <f>IF(ISERROR(VLOOKUP(CONCATENATE($B498,"-",$C498),IN_1A!$B$2:$AA$3000,7,FALSE))=TRUE,"",VLOOKUP(CONCATENATE($B498,"-",$C498),IN_1A!$B$2:$AA$3000,7,FALSE))</f>
        <v>0</v>
      </c>
      <c r="J498" s="1403">
        <f>IF(ISERROR(VLOOKUP(CONCATENATE($B498,"-",$C498),IN_1A!$B$2:$AA$3000,8,FALSE))=TRUE,"",VLOOKUP(CONCATENATE($B498,"-",$C498),IN_1A!$B$2:$AA$3000,8,FALSE))</f>
        <v>0</v>
      </c>
      <c r="K498" s="1402">
        <f>IF(ISERROR(VLOOKUP(CONCATENATE($B498,"-",$C498),IN_1A!$B$2:$AA$3000,9,FALSE))=TRUE,"",VLOOKUP(CONCATENATE($B498,"-",$C498),IN_1A!$B$2:$AA$3000,9,FALSE))</f>
        <v>0</v>
      </c>
      <c r="L498" s="1403">
        <f>IF(ISERROR(VLOOKUP(CONCATENATE($B498,"-",$C498),IN_1A!$B$2:$AA$3000,10,FALSE))=TRUE,"",VLOOKUP(CONCATENATE($B498,"-",$C498),IN_1A!$B$2:$AA$3000,10,FALSE))</f>
        <v>0</v>
      </c>
      <c r="M498" s="1402">
        <f>IF(ISERROR(VLOOKUP(CONCATENATE($B498,"-",$C498),IN_1A!$B$2:$AA$3000,11,FALSE))=TRUE,"",VLOOKUP(CONCATENATE($B498,"-",$C498),IN_1A!$B$2:$AA$3000,11,FALSE))</f>
        <v>0</v>
      </c>
      <c r="N498" s="1403">
        <f>IF(ISERROR(VLOOKUP(CONCATENATE($B498,"-",$C498),IN_1A!$B$2:$AA$3000,12,FALSE))=TRUE,"",VLOOKUP(CONCATENATE($B498,"-",$C498),IN_1A!$B$2:$AA$3000,12,FALSE))</f>
        <v>0</v>
      </c>
      <c r="O498" s="1402">
        <f>IF(ISERROR(VLOOKUP(CONCATENATE($B498,"-",$C498),IN_1A!$B$2:$AA$3000,13,FALSE))=TRUE,"",VLOOKUP(CONCATENATE($B498,"-",$C498),IN_1A!$B$2:$AA$3000,13,FALSE))</f>
        <v>0</v>
      </c>
      <c r="P498" s="1403">
        <f>IF(ISERROR(VLOOKUP(CONCATENATE($B498,"-",$C498),IN_1A!$B$2:$AA$3000,14,FALSE))=TRUE,"",VLOOKUP(CONCATENATE($B498,"-",$C498),IN_1A!$B$2:$AA$3000,14,FALSE))</f>
        <v>0</v>
      </c>
      <c r="Q498" s="503">
        <f t="shared" si="69"/>
        <v>0</v>
      </c>
      <c r="R498" s="504">
        <f t="shared" si="69"/>
        <v>0</v>
      </c>
      <c r="S498" s="256" t="str">
        <f>IF(O498&gt;Q498,"ERRORE",IF(P498&gt;R498,"ERRORE",""))</f>
        <v/>
      </c>
    </row>
    <row r="499" spans="1:19" s="257" customFormat="1" ht="10.75" thickBot="1" x14ac:dyDescent="0.3">
      <c r="A499" s="209" t="s">
        <v>759</v>
      </c>
      <c r="B499" s="207" t="s">
        <v>765</v>
      </c>
      <c r="C499" s="210" t="s">
        <v>853</v>
      </c>
      <c r="D499" s="1343" t="str">
        <f>CONCATENATE(D$494)</f>
        <v/>
      </c>
      <c r="E499" s="1404">
        <f>IF(ISERROR(VLOOKUP(CONCATENATE($B499,"-",$C499),IN_1A!$B$2:$AA$3000,3,FALSE))=TRUE,"",VLOOKUP(CONCATENATE($B499,"-",$C499),IN_1A!$B$2:$AA$3000,3,FALSE))</f>
        <v>0</v>
      </c>
      <c r="F499" s="1405">
        <f>IF(ISERROR(VLOOKUP(CONCATENATE($B499,"-",$C499),IN_1A!$B$2:$AA$3000,4,FALSE))=TRUE,"",VLOOKUP(CONCATENATE($B499,"-",$C499),IN_1A!$B$2:$AA$3000,4,FALSE))</f>
        <v>0</v>
      </c>
      <c r="G499" s="1404">
        <f>IF(ISERROR(VLOOKUP(CONCATENATE($B499,"-",$C499),IN_1A!$B$2:$AA$3000,5,FALSE))=TRUE,"",VLOOKUP(CONCATENATE($B499,"-",$C499),IN_1A!$B$2:$AA$3000,5,FALSE))</f>
        <v>0</v>
      </c>
      <c r="H499" s="1405">
        <f>IF(ISERROR(VLOOKUP(CONCATENATE($B499,"-",$C499),IN_1A!$B$2:$AA$3000,6,FALSE))=TRUE,"",VLOOKUP(CONCATENATE($B499,"-",$C499),IN_1A!$B$2:$AA$3000,6,FALSE))</f>
        <v>0</v>
      </c>
      <c r="I499" s="1404">
        <f>IF(ISERROR(VLOOKUP(CONCATENATE($B499,"-",$C499),IN_1A!$B$2:$AA$3000,7,FALSE))=TRUE,"",VLOOKUP(CONCATENATE($B499,"-",$C499),IN_1A!$B$2:$AA$3000,7,FALSE))</f>
        <v>0</v>
      </c>
      <c r="J499" s="1405">
        <f>IF(ISERROR(VLOOKUP(CONCATENATE($B499,"-",$C499),IN_1A!$B$2:$AA$3000,8,FALSE))=TRUE,"",VLOOKUP(CONCATENATE($B499,"-",$C499),IN_1A!$B$2:$AA$3000,8,FALSE))</f>
        <v>0</v>
      </c>
      <c r="K499" s="1404">
        <f>IF(ISERROR(VLOOKUP(CONCATENATE($B499,"-",$C499),IN_1A!$B$2:$AA$3000,9,FALSE))=TRUE,"",VLOOKUP(CONCATENATE($B499,"-",$C499),IN_1A!$B$2:$AA$3000,9,FALSE))</f>
        <v>0</v>
      </c>
      <c r="L499" s="1405">
        <f>IF(ISERROR(VLOOKUP(CONCATENATE($B499,"-",$C499),IN_1A!$B$2:$AA$3000,10,FALSE))=TRUE,"",VLOOKUP(CONCATENATE($B499,"-",$C499),IN_1A!$B$2:$AA$3000,10,FALSE))</f>
        <v>0</v>
      </c>
      <c r="M499" s="1404">
        <f>IF(ISERROR(VLOOKUP(CONCATENATE($B499,"-",$C499),IN_1A!$B$2:$AA$3000,11,FALSE))=TRUE,"",VLOOKUP(CONCATENATE($B499,"-",$C499),IN_1A!$B$2:$AA$3000,11,FALSE))</f>
        <v>0</v>
      </c>
      <c r="N499" s="1405">
        <f>IF(ISERROR(VLOOKUP(CONCATENATE($B499,"-",$C499),IN_1A!$B$2:$AA$3000,12,FALSE))=TRUE,"",VLOOKUP(CONCATENATE($B499,"-",$C499),IN_1A!$B$2:$AA$3000,12,FALSE))</f>
        <v>0</v>
      </c>
      <c r="O499" s="1404">
        <f>IF(ISERROR(VLOOKUP(CONCATENATE($B499,"-",$C499),IN_1A!$B$2:$AA$3000,13,FALSE))=TRUE,"",VLOOKUP(CONCATENATE($B499,"-",$C499),IN_1A!$B$2:$AA$3000,13,FALSE))</f>
        <v>0</v>
      </c>
      <c r="P499" s="1405">
        <f>IF(ISERROR(VLOOKUP(CONCATENATE($B499,"-",$C499),IN_1A!$B$2:$AA$3000,14,FALSE))=TRUE,"",VLOOKUP(CONCATENATE($B499,"-",$C499),IN_1A!$B$2:$AA$3000,14,FALSE))</f>
        <v>0</v>
      </c>
      <c r="Q499" s="505">
        <f t="shared" si="69"/>
        <v>0</v>
      </c>
      <c r="R499" s="506">
        <f t="shared" si="69"/>
        <v>0</v>
      </c>
      <c r="S499" s="256"/>
    </row>
    <row r="500" spans="1:19" s="260" customFormat="1" ht="12" customHeight="1" thickBot="1" x14ac:dyDescent="0.3">
      <c r="A500" s="211" t="s">
        <v>761</v>
      </c>
      <c r="B500" s="212" t="s">
        <v>766</v>
      </c>
      <c r="C500" s="213" t="s">
        <v>853</v>
      </c>
      <c r="D500" s="1343" t="str">
        <f>CONCATENATE(D$494)</f>
        <v/>
      </c>
      <c r="E500" s="1406">
        <f>IF(ISERROR(VLOOKUP(CONCATENATE($B500,"-",$C500),IN_1A!$B$2:$AA$3000,3,FALSE))=TRUE,"",VLOOKUP(CONCATENATE($B500,"-",$C500),IN_1A!$B$2:$AA$3000,3,FALSE))</f>
        <v>0</v>
      </c>
      <c r="F500" s="1407">
        <f>IF(ISERROR(VLOOKUP(CONCATENATE($B500,"-",$C500),IN_1A!$B$2:$AA$3000,4,FALSE))=TRUE,"",VLOOKUP(CONCATENATE($B500,"-",$C500),IN_1A!$B$2:$AA$3000,4,FALSE))</f>
        <v>0</v>
      </c>
      <c r="G500" s="1406">
        <f>IF(ISERROR(VLOOKUP(CONCATENATE($B500,"-",$C500),IN_1A!$B$2:$AA$3000,5,FALSE))=TRUE,"",VLOOKUP(CONCATENATE($B500,"-",$C500),IN_1A!$B$2:$AA$3000,5,FALSE))</f>
        <v>0</v>
      </c>
      <c r="H500" s="1407">
        <f>IF(ISERROR(VLOOKUP(CONCATENATE($B500,"-",$C500),IN_1A!$B$2:$AA$3000,6,FALSE))=TRUE,"",VLOOKUP(CONCATENATE($B500,"-",$C500),IN_1A!$B$2:$AA$3000,6,FALSE))</f>
        <v>0</v>
      </c>
      <c r="I500" s="1406">
        <f>IF(ISERROR(VLOOKUP(CONCATENATE($B500,"-",$C500),IN_1A!$B$2:$AA$3000,7,FALSE))=TRUE,"",VLOOKUP(CONCATENATE($B500,"-",$C500),IN_1A!$B$2:$AA$3000,7,FALSE))</f>
        <v>0</v>
      </c>
      <c r="J500" s="1407">
        <f>IF(ISERROR(VLOOKUP(CONCATENATE($B500,"-",$C500),IN_1A!$B$2:$AA$3000,8,FALSE))=TRUE,"",VLOOKUP(CONCATENATE($B500,"-",$C500),IN_1A!$B$2:$AA$3000,8,FALSE))</f>
        <v>0</v>
      </c>
      <c r="K500" s="1406">
        <f>IF(ISERROR(VLOOKUP(CONCATENATE($B500,"-",$C500),IN_1A!$B$2:$AA$3000,9,FALSE))=TRUE,"",VLOOKUP(CONCATENATE($B500,"-",$C500),IN_1A!$B$2:$AA$3000,9,FALSE))</f>
        <v>0</v>
      </c>
      <c r="L500" s="1407">
        <f>IF(ISERROR(VLOOKUP(CONCATENATE($B500,"-",$C500),IN_1A!$B$2:$AA$3000,10,FALSE))=TRUE,"",VLOOKUP(CONCATENATE($B500,"-",$C500),IN_1A!$B$2:$AA$3000,10,FALSE))</f>
        <v>0</v>
      </c>
      <c r="M500" s="1406">
        <f>IF(ISERROR(VLOOKUP(CONCATENATE($B500,"-",$C500),IN_1A!$B$2:$AA$3000,11,FALSE))=TRUE,"",VLOOKUP(CONCATENATE($B500,"-",$C500),IN_1A!$B$2:$AA$3000,11,FALSE))</f>
        <v>0</v>
      </c>
      <c r="N500" s="1407">
        <f>IF(ISERROR(VLOOKUP(CONCATENATE($B500,"-",$C500),IN_1A!$B$2:$AA$3000,12,FALSE))=TRUE,"",VLOOKUP(CONCATENATE($B500,"-",$C500),IN_1A!$B$2:$AA$3000,12,FALSE))</f>
        <v>0</v>
      </c>
      <c r="O500" s="1406">
        <f>IF(ISERROR(VLOOKUP(CONCATENATE($B500,"-",$C500),IN_1A!$B$2:$AA$3000,13,FALSE))=TRUE,"",VLOOKUP(CONCATENATE($B500,"-",$C500),IN_1A!$B$2:$AA$3000,13,FALSE))</f>
        <v>0</v>
      </c>
      <c r="P500" s="1407">
        <f>IF(ISERROR(VLOOKUP(CONCATENATE($B500,"-",$C500),IN_1A!$B$2:$AA$3000,14,FALSE))=TRUE,"",VLOOKUP(CONCATENATE($B500,"-",$C500),IN_1A!$B$2:$AA$3000,14,FALSE))</f>
        <v>0</v>
      </c>
      <c r="Q500" s="507">
        <f t="shared" si="69"/>
        <v>0</v>
      </c>
      <c r="R500" s="508">
        <f t="shared" si="69"/>
        <v>0</v>
      </c>
      <c r="S500" s="256" t="str">
        <f>IF(O500&gt;Q500,"ERRORE",IF(P500&gt;R500,"ERRORE",""))</f>
        <v/>
      </c>
    </row>
    <row r="501" spans="1:19" s="2505" customFormat="1" ht="12" customHeight="1" thickBot="1" x14ac:dyDescent="0.3">
      <c r="A501" s="2480" t="s">
        <v>767</v>
      </c>
      <c r="B501" s="2481"/>
      <c r="C501" s="2482"/>
      <c r="D501" s="1347"/>
      <c r="E501" s="2229"/>
      <c r="F501" s="509"/>
      <c r="G501" s="509"/>
      <c r="H501" s="509"/>
      <c r="I501" s="509"/>
      <c r="J501" s="509"/>
      <c r="K501" s="509"/>
      <c r="L501" s="509"/>
      <c r="M501" s="509"/>
      <c r="N501" s="509"/>
      <c r="O501" s="509"/>
      <c r="P501" s="509"/>
      <c r="Q501" s="509"/>
      <c r="R501" s="510"/>
      <c r="S501" s="2470" t="str">
        <f>IF(O501&gt;Q501,"ERRORE",IF(P501&gt;R501,"ERRORE",""))</f>
        <v/>
      </c>
    </row>
    <row r="502" spans="1:19" s="260" customFormat="1" ht="12" customHeight="1" thickBot="1" x14ac:dyDescent="0.3">
      <c r="A502" s="206" t="s">
        <v>768</v>
      </c>
      <c r="B502" s="214" t="s">
        <v>769</v>
      </c>
      <c r="C502" s="215" t="s">
        <v>853</v>
      </c>
      <c r="D502" s="1343" t="str">
        <f>CONCATENATE(D$494)</f>
        <v/>
      </c>
      <c r="E502" s="1402">
        <f>IF(ISERROR(VLOOKUP(CONCATENATE($B502,"-",$C502),IN_1A!$B$2:$AA$3000,3,FALSE))=TRUE,"",VLOOKUP(CONCATENATE($B502,"-",$C502),IN_1A!$B$2:$AA$3000,3,FALSE))</f>
        <v>0</v>
      </c>
      <c r="F502" s="1403">
        <f>IF(ISERROR(VLOOKUP(CONCATENATE($B502,"-",$C502),IN_1A!$B$2:$AA$3000,4,FALSE))=TRUE,"",VLOOKUP(CONCATENATE($B502,"-",$C502),IN_1A!$B$2:$AA$3000,4,FALSE))</f>
        <v>0</v>
      </c>
      <c r="G502" s="1402">
        <f>IF(ISERROR(VLOOKUP(CONCATENATE($B502,"-",$C502),IN_1A!$B$2:$AA$3000,5,FALSE))=TRUE,"",VLOOKUP(CONCATENATE($B502,"-",$C502),IN_1A!$B$2:$AA$3000,5,FALSE))</f>
        <v>0</v>
      </c>
      <c r="H502" s="1403">
        <f>IF(ISERROR(VLOOKUP(CONCATENATE($B502,"-",$C502),IN_1A!$B$2:$AA$3000,6,FALSE))=TRUE,"",VLOOKUP(CONCATENATE($B502,"-",$C502),IN_1A!$B$2:$AA$3000,6,FALSE))</f>
        <v>0</v>
      </c>
      <c r="I502" s="1402">
        <f>IF(ISERROR(VLOOKUP(CONCATENATE($B502,"-",$C502),IN_1A!$B$2:$AA$3000,7,FALSE))=TRUE,"",VLOOKUP(CONCATENATE($B502,"-",$C502),IN_1A!$B$2:$AA$3000,7,FALSE))</f>
        <v>0</v>
      </c>
      <c r="J502" s="1403">
        <f>IF(ISERROR(VLOOKUP(CONCATENATE($B502,"-",$C502),IN_1A!$B$2:$AA$3000,8,FALSE))=TRUE,"",VLOOKUP(CONCATENATE($B502,"-",$C502),IN_1A!$B$2:$AA$3000,8,FALSE))</f>
        <v>0</v>
      </c>
      <c r="K502" s="1402">
        <f>IF(ISERROR(VLOOKUP(CONCATENATE($B502,"-",$C502),IN_1A!$B$2:$AA$3000,9,FALSE))=TRUE,"",VLOOKUP(CONCATENATE($B502,"-",$C502),IN_1A!$B$2:$AA$3000,9,FALSE))</f>
        <v>0</v>
      </c>
      <c r="L502" s="1403">
        <f>IF(ISERROR(VLOOKUP(CONCATENATE($B502,"-",$C502),IN_1A!$B$2:$AA$3000,10,FALSE))=TRUE,"",VLOOKUP(CONCATENATE($B502,"-",$C502),IN_1A!$B$2:$AA$3000,10,FALSE))</f>
        <v>0</v>
      </c>
      <c r="M502" s="1402">
        <f>IF(ISERROR(VLOOKUP(CONCATENATE($B502,"-",$C502),IN_1A!$B$2:$AA$3000,11,FALSE))=TRUE,"",VLOOKUP(CONCATENATE($B502,"-",$C502),IN_1A!$B$2:$AA$3000,11,FALSE))</f>
        <v>0</v>
      </c>
      <c r="N502" s="1403">
        <f>IF(ISERROR(VLOOKUP(CONCATENATE($B502,"-",$C502),IN_1A!$B$2:$AA$3000,12,FALSE))=TRUE,"",VLOOKUP(CONCATENATE($B502,"-",$C502),IN_1A!$B$2:$AA$3000,12,FALSE))</f>
        <v>0</v>
      </c>
      <c r="O502" s="1402">
        <f>IF(ISERROR(VLOOKUP(CONCATENATE($B502,"-",$C502),IN_1A!$B$2:$AA$3000,13,FALSE))=TRUE,"",VLOOKUP(CONCATENATE($B502,"-",$C502),IN_1A!$B$2:$AA$3000,13,FALSE))</f>
        <v>0</v>
      </c>
      <c r="P502" s="1403">
        <f>IF(ISERROR(VLOOKUP(CONCATENATE($B502,"-",$C502),IN_1A!$B$2:$AA$3000,14,FALSE))=TRUE,"",VLOOKUP(CONCATENATE($B502,"-",$C502),IN_1A!$B$2:$AA$3000,14,FALSE))</f>
        <v>0</v>
      </c>
      <c r="Q502" s="503">
        <f t="shared" si="69"/>
        <v>0</v>
      </c>
      <c r="R502" s="504">
        <f t="shared" si="69"/>
        <v>0</v>
      </c>
      <c r="S502" s="256" t="str">
        <f>IF(O502&gt;Q502,"ERRORE",IF(P502&gt;R502,"ERRORE",""))</f>
        <v/>
      </c>
    </row>
    <row r="503" spans="1:19" s="257" customFormat="1" ht="10.75" thickBot="1" x14ac:dyDescent="0.3">
      <c r="A503" s="209" t="s">
        <v>770</v>
      </c>
      <c r="B503" s="207" t="s">
        <v>771</v>
      </c>
      <c r="C503" s="210" t="s">
        <v>853</v>
      </c>
      <c r="D503" s="1343" t="str">
        <f>CONCATENATE(D$494)</f>
        <v/>
      </c>
      <c r="E503" s="1404">
        <f>IF(ISERROR(VLOOKUP(CONCATENATE($B503,"-",$C503),IN_1A!$B$2:$AA$3000,3,FALSE))=TRUE,"",VLOOKUP(CONCATENATE($B503,"-",$C503),IN_1A!$B$2:$AA$3000,3,FALSE))</f>
        <v>0</v>
      </c>
      <c r="F503" s="1405">
        <f>IF(ISERROR(VLOOKUP(CONCATENATE($B503,"-",$C503),IN_1A!$B$2:$AA$3000,4,FALSE))=TRUE,"",VLOOKUP(CONCATENATE($B503,"-",$C503),IN_1A!$B$2:$AA$3000,4,FALSE))</f>
        <v>0</v>
      </c>
      <c r="G503" s="1404">
        <f>IF(ISERROR(VLOOKUP(CONCATENATE($B503,"-",$C503),IN_1A!$B$2:$AA$3000,5,FALSE))=TRUE,"",VLOOKUP(CONCATENATE($B503,"-",$C503),IN_1A!$B$2:$AA$3000,5,FALSE))</f>
        <v>0</v>
      </c>
      <c r="H503" s="1405">
        <f>IF(ISERROR(VLOOKUP(CONCATENATE($B503,"-",$C503),IN_1A!$B$2:$AA$3000,6,FALSE))=TRUE,"",VLOOKUP(CONCATENATE($B503,"-",$C503),IN_1A!$B$2:$AA$3000,6,FALSE))</f>
        <v>0</v>
      </c>
      <c r="I503" s="1404">
        <f>IF(ISERROR(VLOOKUP(CONCATENATE($B503,"-",$C503),IN_1A!$B$2:$AA$3000,7,FALSE))=TRUE,"",VLOOKUP(CONCATENATE($B503,"-",$C503),IN_1A!$B$2:$AA$3000,7,FALSE))</f>
        <v>0</v>
      </c>
      <c r="J503" s="1405">
        <f>IF(ISERROR(VLOOKUP(CONCATENATE($B503,"-",$C503),IN_1A!$B$2:$AA$3000,8,FALSE))=TRUE,"",VLOOKUP(CONCATENATE($B503,"-",$C503),IN_1A!$B$2:$AA$3000,8,FALSE))</f>
        <v>0</v>
      </c>
      <c r="K503" s="1404">
        <f>IF(ISERROR(VLOOKUP(CONCATENATE($B503,"-",$C503),IN_1A!$B$2:$AA$3000,9,FALSE))=TRUE,"",VLOOKUP(CONCATENATE($B503,"-",$C503),IN_1A!$B$2:$AA$3000,9,FALSE))</f>
        <v>0</v>
      </c>
      <c r="L503" s="1405">
        <f>IF(ISERROR(VLOOKUP(CONCATENATE($B503,"-",$C503),IN_1A!$B$2:$AA$3000,10,FALSE))=TRUE,"",VLOOKUP(CONCATENATE($B503,"-",$C503),IN_1A!$B$2:$AA$3000,10,FALSE))</f>
        <v>0</v>
      </c>
      <c r="M503" s="1404">
        <f>IF(ISERROR(VLOOKUP(CONCATENATE($B503,"-",$C503),IN_1A!$B$2:$AA$3000,11,FALSE))=TRUE,"",VLOOKUP(CONCATENATE($B503,"-",$C503),IN_1A!$B$2:$AA$3000,11,FALSE))</f>
        <v>0</v>
      </c>
      <c r="N503" s="1405">
        <f>IF(ISERROR(VLOOKUP(CONCATENATE($B503,"-",$C503),IN_1A!$B$2:$AA$3000,12,FALSE))=TRUE,"",VLOOKUP(CONCATENATE($B503,"-",$C503),IN_1A!$B$2:$AA$3000,12,FALSE))</f>
        <v>0</v>
      </c>
      <c r="O503" s="1404">
        <f>IF(ISERROR(VLOOKUP(CONCATENATE($B503,"-",$C503),IN_1A!$B$2:$AA$3000,13,FALSE))=TRUE,"",VLOOKUP(CONCATENATE($B503,"-",$C503),IN_1A!$B$2:$AA$3000,13,FALSE))</f>
        <v>0</v>
      </c>
      <c r="P503" s="1405">
        <f>IF(ISERROR(VLOOKUP(CONCATENATE($B503,"-",$C503),IN_1A!$B$2:$AA$3000,14,FALSE))=TRUE,"",VLOOKUP(CONCATENATE($B503,"-",$C503),IN_1A!$B$2:$AA$3000,14,FALSE))</f>
        <v>0</v>
      </c>
      <c r="Q503" s="505">
        <f t="shared" si="69"/>
        <v>0</v>
      </c>
      <c r="R503" s="506">
        <f t="shared" si="69"/>
        <v>0</v>
      </c>
      <c r="S503" s="256"/>
    </row>
    <row r="504" spans="1:19" s="260" customFormat="1" ht="12" customHeight="1" thickBot="1" x14ac:dyDescent="0.3">
      <c r="A504" s="209" t="s">
        <v>772</v>
      </c>
      <c r="B504" s="207" t="s">
        <v>773</v>
      </c>
      <c r="C504" s="210" t="s">
        <v>853</v>
      </c>
      <c r="D504" s="1344" t="str">
        <f>CONCATENATE(D$494)</f>
        <v/>
      </c>
      <c r="E504" s="1406">
        <f>IF(ISERROR(VLOOKUP(CONCATENATE($B504,"-",$C504),IN_1A!$B$2:$AA$3000,3,FALSE))=TRUE,"",VLOOKUP(CONCATENATE($B504,"-",$C504),IN_1A!$B$2:$AA$3000,3,FALSE))</f>
        <v>0</v>
      </c>
      <c r="F504" s="1407">
        <f>IF(ISERROR(VLOOKUP(CONCATENATE($B504,"-",$C504),IN_1A!$B$2:$AA$3000,4,FALSE))=TRUE,"",VLOOKUP(CONCATENATE($B504,"-",$C504),IN_1A!$B$2:$AA$3000,4,FALSE))</f>
        <v>0</v>
      </c>
      <c r="G504" s="1406">
        <f>IF(ISERROR(VLOOKUP(CONCATENATE($B504,"-",$C504),IN_1A!$B$2:$AA$3000,5,FALSE))=TRUE,"",VLOOKUP(CONCATENATE($B504,"-",$C504),IN_1A!$B$2:$AA$3000,5,FALSE))</f>
        <v>0</v>
      </c>
      <c r="H504" s="1407">
        <f>IF(ISERROR(VLOOKUP(CONCATENATE($B504,"-",$C504),IN_1A!$B$2:$AA$3000,6,FALSE))=TRUE,"",VLOOKUP(CONCATENATE($B504,"-",$C504),IN_1A!$B$2:$AA$3000,6,FALSE))</f>
        <v>0</v>
      </c>
      <c r="I504" s="1406">
        <f>IF(ISERROR(VLOOKUP(CONCATENATE($B504,"-",$C504),IN_1A!$B$2:$AA$3000,7,FALSE))=TRUE,"",VLOOKUP(CONCATENATE($B504,"-",$C504),IN_1A!$B$2:$AA$3000,7,FALSE))</f>
        <v>0</v>
      </c>
      <c r="J504" s="1407">
        <f>IF(ISERROR(VLOOKUP(CONCATENATE($B504,"-",$C504),IN_1A!$B$2:$AA$3000,8,FALSE))=TRUE,"",VLOOKUP(CONCATENATE($B504,"-",$C504),IN_1A!$B$2:$AA$3000,8,FALSE))</f>
        <v>0</v>
      </c>
      <c r="K504" s="1406">
        <f>IF(ISERROR(VLOOKUP(CONCATENATE($B504,"-",$C504),IN_1A!$B$2:$AA$3000,9,FALSE))=TRUE,"",VLOOKUP(CONCATENATE($B504,"-",$C504),IN_1A!$B$2:$AA$3000,9,FALSE))</f>
        <v>0</v>
      </c>
      <c r="L504" s="1407">
        <f>IF(ISERROR(VLOOKUP(CONCATENATE($B504,"-",$C504),IN_1A!$B$2:$AA$3000,10,FALSE))=TRUE,"",VLOOKUP(CONCATENATE($B504,"-",$C504),IN_1A!$B$2:$AA$3000,10,FALSE))</f>
        <v>0</v>
      </c>
      <c r="M504" s="1406">
        <f>IF(ISERROR(VLOOKUP(CONCATENATE($B504,"-",$C504),IN_1A!$B$2:$AA$3000,11,FALSE))=TRUE,"",VLOOKUP(CONCATENATE($B504,"-",$C504),IN_1A!$B$2:$AA$3000,11,FALSE))</f>
        <v>0</v>
      </c>
      <c r="N504" s="1407">
        <f>IF(ISERROR(VLOOKUP(CONCATENATE($B504,"-",$C504),IN_1A!$B$2:$AA$3000,12,FALSE))=TRUE,"",VLOOKUP(CONCATENATE($B504,"-",$C504),IN_1A!$B$2:$AA$3000,12,FALSE))</f>
        <v>0</v>
      </c>
      <c r="O504" s="1406">
        <f>IF(ISERROR(VLOOKUP(CONCATENATE($B504,"-",$C504),IN_1A!$B$2:$AA$3000,13,FALSE))=TRUE,"",VLOOKUP(CONCATENATE($B504,"-",$C504),IN_1A!$B$2:$AA$3000,13,FALSE))</f>
        <v>0</v>
      </c>
      <c r="P504" s="1407">
        <f>IF(ISERROR(VLOOKUP(CONCATENATE($B504,"-",$C504),IN_1A!$B$2:$AA$3000,14,FALSE))=TRUE,"",VLOOKUP(CONCATENATE($B504,"-",$C504),IN_1A!$B$2:$AA$3000,14,FALSE))</f>
        <v>0</v>
      </c>
      <c r="Q504" s="507">
        <f t="shared" si="69"/>
        <v>0</v>
      </c>
      <c r="R504" s="508">
        <f t="shared" si="69"/>
        <v>0</v>
      </c>
      <c r="S504" s="256" t="str">
        <f>IF(O504&gt;Q504,"ERRORE",IF(P504&gt;R504,"ERRORE",""))</f>
        <v/>
      </c>
    </row>
    <row r="505" spans="1:19" s="2505" customFormat="1" ht="12" customHeight="1" thickBot="1" x14ac:dyDescent="0.3">
      <c r="A505" s="2484" t="s">
        <v>774</v>
      </c>
      <c r="B505" s="2485"/>
      <c r="C505" s="2486"/>
      <c r="D505" s="1348"/>
      <c r="E505" s="2228"/>
      <c r="F505" s="509"/>
      <c r="G505" s="509"/>
      <c r="H505" s="509"/>
      <c r="I505" s="509"/>
      <c r="J505" s="509"/>
      <c r="K505" s="509"/>
      <c r="L505" s="509"/>
      <c r="M505" s="509"/>
      <c r="N505" s="509"/>
      <c r="O505" s="509"/>
      <c r="P505" s="509"/>
      <c r="Q505" s="509"/>
      <c r="R505" s="510"/>
      <c r="S505" s="2470" t="str">
        <f>IF(O505&gt;Q505,"ERRORE",IF(P505&gt;R505,"ERRORE",""))</f>
        <v/>
      </c>
    </row>
    <row r="506" spans="1:19" s="2505" customFormat="1" ht="12" customHeight="1" thickBot="1" x14ac:dyDescent="0.3">
      <c r="A506" s="2472" t="s">
        <v>755</v>
      </c>
      <c r="B506" s="2481"/>
      <c r="C506" s="2482"/>
      <c r="D506" s="1349"/>
      <c r="E506" s="2227"/>
      <c r="F506" s="509"/>
      <c r="G506" s="509"/>
      <c r="H506" s="509"/>
      <c r="I506" s="509"/>
      <c r="J506" s="509"/>
      <c r="K506" s="509"/>
      <c r="L506" s="509"/>
      <c r="M506" s="509"/>
      <c r="N506" s="509"/>
      <c r="O506" s="509"/>
      <c r="P506" s="509"/>
      <c r="Q506" s="509"/>
      <c r="R506" s="510"/>
      <c r="S506" s="2470" t="str">
        <f>IF(O506&gt;Q506,"ERRORE",IF(P506&gt;R506,"ERRORE",""))</f>
        <v/>
      </c>
    </row>
    <row r="507" spans="1:19" s="257" customFormat="1" ht="10.75" thickBot="1" x14ac:dyDescent="0.3">
      <c r="A507" s="209" t="s">
        <v>775</v>
      </c>
      <c r="B507" s="214" t="s">
        <v>776</v>
      </c>
      <c r="C507" s="215" t="s">
        <v>853</v>
      </c>
      <c r="D507" s="1346" t="str">
        <f t="shared" ref="D507:D519" si="70">CONCATENATE(D$494)</f>
        <v/>
      </c>
      <c r="E507" s="1402">
        <f>IF(ISERROR(VLOOKUP(CONCATENATE($B507,"-",$C507),IN_1A!$B$2:$AA$3000,3,FALSE))=TRUE,"",VLOOKUP(CONCATENATE($B507,"-",$C507),IN_1A!$B$2:$AA$3000,3,FALSE))</f>
        <v>0</v>
      </c>
      <c r="F507" s="1403">
        <f>IF(ISERROR(VLOOKUP(CONCATENATE($B507,"-",$C507),IN_1A!$B$2:$AA$3000,4,FALSE))=TRUE,"",VLOOKUP(CONCATENATE($B507,"-",$C507),IN_1A!$B$2:$AA$3000,4,FALSE))</f>
        <v>0</v>
      </c>
      <c r="G507" s="1402">
        <f>IF(ISERROR(VLOOKUP(CONCATENATE($B507,"-",$C507),IN_1A!$B$2:$AA$3000,5,FALSE))=TRUE,"",VLOOKUP(CONCATENATE($B507,"-",$C507),IN_1A!$B$2:$AA$3000,5,FALSE))</f>
        <v>0</v>
      </c>
      <c r="H507" s="1403">
        <f>IF(ISERROR(VLOOKUP(CONCATENATE($B507,"-",$C507),IN_1A!$B$2:$AA$3000,6,FALSE))=TRUE,"",VLOOKUP(CONCATENATE($B507,"-",$C507),IN_1A!$B$2:$AA$3000,6,FALSE))</f>
        <v>0</v>
      </c>
      <c r="I507" s="1402">
        <f>IF(ISERROR(VLOOKUP(CONCATENATE($B507,"-",$C507),IN_1A!$B$2:$AA$3000,7,FALSE))=TRUE,"",VLOOKUP(CONCATENATE($B507,"-",$C507),IN_1A!$B$2:$AA$3000,7,FALSE))</f>
        <v>0</v>
      </c>
      <c r="J507" s="1403">
        <f>IF(ISERROR(VLOOKUP(CONCATENATE($B507,"-",$C507),IN_1A!$B$2:$AA$3000,8,FALSE))=TRUE,"",VLOOKUP(CONCATENATE($B507,"-",$C507),IN_1A!$B$2:$AA$3000,8,FALSE))</f>
        <v>0</v>
      </c>
      <c r="K507" s="1402">
        <f>IF(ISERROR(VLOOKUP(CONCATENATE($B507,"-",$C507),IN_1A!$B$2:$AA$3000,9,FALSE))=TRUE,"",VLOOKUP(CONCATENATE($B507,"-",$C507),IN_1A!$B$2:$AA$3000,9,FALSE))</f>
        <v>0</v>
      </c>
      <c r="L507" s="1403">
        <f>IF(ISERROR(VLOOKUP(CONCATENATE($B507,"-",$C507),IN_1A!$B$2:$AA$3000,10,FALSE))=TRUE,"",VLOOKUP(CONCATENATE($B507,"-",$C507),IN_1A!$B$2:$AA$3000,10,FALSE))</f>
        <v>0</v>
      </c>
      <c r="M507" s="1402">
        <f>IF(ISERROR(VLOOKUP(CONCATENATE($B507,"-",$C507),IN_1A!$B$2:$AA$3000,11,FALSE))=TRUE,"",VLOOKUP(CONCATENATE($B507,"-",$C507),IN_1A!$B$2:$AA$3000,11,FALSE))</f>
        <v>0</v>
      </c>
      <c r="N507" s="1403">
        <f>IF(ISERROR(VLOOKUP(CONCATENATE($B507,"-",$C507),IN_1A!$B$2:$AA$3000,12,FALSE))=TRUE,"",VLOOKUP(CONCATENATE($B507,"-",$C507),IN_1A!$B$2:$AA$3000,12,FALSE))</f>
        <v>0</v>
      </c>
      <c r="O507" s="1402">
        <f>IF(ISERROR(VLOOKUP(CONCATENATE($B507,"-",$C507),IN_1A!$B$2:$AA$3000,13,FALSE))=TRUE,"",VLOOKUP(CONCATENATE($B507,"-",$C507),IN_1A!$B$2:$AA$3000,13,FALSE))</f>
        <v>0</v>
      </c>
      <c r="P507" s="1403">
        <f>IF(ISERROR(VLOOKUP(CONCATENATE($B507,"-",$C507),IN_1A!$B$2:$AA$3000,14,FALSE))=TRUE,"",VLOOKUP(CONCATENATE($B507,"-",$C507),IN_1A!$B$2:$AA$3000,14,FALSE))</f>
        <v>0</v>
      </c>
      <c r="Q507" s="503">
        <f t="shared" si="69"/>
        <v>0</v>
      </c>
      <c r="R507" s="504">
        <f t="shared" si="69"/>
        <v>0</v>
      </c>
      <c r="S507" s="256"/>
    </row>
    <row r="508" spans="1:19" s="257" customFormat="1" ht="10.75" thickBot="1" x14ac:dyDescent="0.3">
      <c r="A508" s="209" t="s">
        <v>777</v>
      </c>
      <c r="B508" s="218" t="s">
        <v>778</v>
      </c>
      <c r="C508" s="208" t="s">
        <v>853</v>
      </c>
      <c r="D508" s="1343" t="str">
        <f t="shared" si="70"/>
        <v/>
      </c>
      <c r="E508" s="1404">
        <f>IF(ISERROR(VLOOKUP(CONCATENATE($B508,"-",$C508),IN_1A!$B$2:$AA$3000,3,FALSE))=TRUE,"",VLOOKUP(CONCATENATE($B508,"-",$C508),IN_1A!$B$2:$AA$3000,3,FALSE))</f>
        <v>0</v>
      </c>
      <c r="F508" s="1405">
        <f>IF(ISERROR(VLOOKUP(CONCATENATE($B508,"-",$C508),IN_1A!$B$2:$AA$3000,4,FALSE))=TRUE,"",VLOOKUP(CONCATENATE($B508,"-",$C508),IN_1A!$B$2:$AA$3000,4,FALSE))</f>
        <v>0</v>
      </c>
      <c r="G508" s="1404">
        <f>IF(ISERROR(VLOOKUP(CONCATENATE($B508,"-",$C508),IN_1A!$B$2:$AA$3000,5,FALSE))=TRUE,"",VLOOKUP(CONCATENATE($B508,"-",$C508),IN_1A!$B$2:$AA$3000,5,FALSE))</f>
        <v>0</v>
      </c>
      <c r="H508" s="1405">
        <f>IF(ISERROR(VLOOKUP(CONCATENATE($B508,"-",$C508),IN_1A!$B$2:$AA$3000,6,FALSE))=TRUE,"",VLOOKUP(CONCATENATE($B508,"-",$C508),IN_1A!$B$2:$AA$3000,6,FALSE))</f>
        <v>0</v>
      </c>
      <c r="I508" s="1404">
        <f>IF(ISERROR(VLOOKUP(CONCATENATE($B508,"-",$C508),IN_1A!$B$2:$AA$3000,7,FALSE))=TRUE,"",VLOOKUP(CONCATENATE($B508,"-",$C508),IN_1A!$B$2:$AA$3000,7,FALSE))</f>
        <v>0</v>
      </c>
      <c r="J508" s="1405">
        <f>IF(ISERROR(VLOOKUP(CONCATENATE($B508,"-",$C508),IN_1A!$B$2:$AA$3000,8,FALSE))=TRUE,"",VLOOKUP(CONCATENATE($B508,"-",$C508),IN_1A!$B$2:$AA$3000,8,FALSE))</f>
        <v>0</v>
      </c>
      <c r="K508" s="1404">
        <f>IF(ISERROR(VLOOKUP(CONCATENATE($B508,"-",$C508),IN_1A!$B$2:$AA$3000,9,FALSE))=TRUE,"",VLOOKUP(CONCATENATE($B508,"-",$C508),IN_1A!$B$2:$AA$3000,9,FALSE))</f>
        <v>0</v>
      </c>
      <c r="L508" s="1405">
        <f>IF(ISERROR(VLOOKUP(CONCATENATE($B508,"-",$C508),IN_1A!$B$2:$AA$3000,10,FALSE))=TRUE,"",VLOOKUP(CONCATENATE($B508,"-",$C508),IN_1A!$B$2:$AA$3000,10,FALSE))</f>
        <v>0</v>
      </c>
      <c r="M508" s="1404">
        <f>IF(ISERROR(VLOOKUP(CONCATENATE($B508,"-",$C508),IN_1A!$B$2:$AA$3000,11,FALSE))=TRUE,"",VLOOKUP(CONCATENATE($B508,"-",$C508),IN_1A!$B$2:$AA$3000,11,FALSE))</f>
        <v>0</v>
      </c>
      <c r="N508" s="1405">
        <f>IF(ISERROR(VLOOKUP(CONCATENATE($B508,"-",$C508),IN_1A!$B$2:$AA$3000,12,FALSE))=TRUE,"",VLOOKUP(CONCATENATE($B508,"-",$C508),IN_1A!$B$2:$AA$3000,12,FALSE))</f>
        <v>0</v>
      </c>
      <c r="O508" s="1404">
        <f>IF(ISERROR(VLOOKUP(CONCATENATE($B508,"-",$C508),IN_1A!$B$2:$AA$3000,13,FALSE))=TRUE,"",VLOOKUP(CONCATENATE($B508,"-",$C508),IN_1A!$B$2:$AA$3000,13,FALSE))</f>
        <v>0</v>
      </c>
      <c r="P508" s="1405">
        <f>IF(ISERROR(VLOOKUP(CONCATENATE($B508,"-",$C508),IN_1A!$B$2:$AA$3000,14,FALSE))=TRUE,"",VLOOKUP(CONCATENATE($B508,"-",$C508),IN_1A!$B$2:$AA$3000,14,FALSE))</f>
        <v>0</v>
      </c>
      <c r="Q508" s="505">
        <f t="shared" si="69"/>
        <v>0</v>
      </c>
      <c r="R508" s="506">
        <f t="shared" si="69"/>
        <v>0</v>
      </c>
      <c r="S508" s="256"/>
    </row>
    <row r="509" spans="1:19" s="260" customFormat="1" ht="12" customHeight="1" thickBot="1" x14ac:dyDescent="0.3">
      <c r="A509" s="209" t="s">
        <v>779</v>
      </c>
      <c r="B509" s="218" t="s">
        <v>780</v>
      </c>
      <c r="C509" s="208" t="s">
        <v>853</v>
      </c>
      <c r="D509" s="1343" t="str">
        <f t="shared" si="70"/>
        <v/>
      </c>
      <c r="E509" s="1404">
        <f>IF(ISERROR(VLOOKUP(CONCATENATE($B509,"-",$C509),IN_1A!$B$2:$AA$3000,3,FALSE))=TRUE,"",VLOOKUP(CONCATENATE($B509,"-",$C509),IN_1A!$B$2:$AA$3000,3,FALSE))</f>
        <v>0</v>
      </c>
      <c r="F509" s="1405">
        <f>IF(ISERROR(VLOOKUP(CONCATENATE($B509,"-",$C509),IN_1A!$B$2:$AA$3000,4,FALSE))=TRUE,"",VLOOKUP(CONCATENATE($B509,"-",$C509),IN_1A!$B$2:$AA$3000,4,FALSE))</f>
        <v>0</v>
      </c>
      <c r="G509" s="1404">
        <f>IF(ISERROR(VLOOKUP(CONCATENATE($B509,"-",$C509),IN_1A!$B$2:$AA$3000,5,FALSE))=TRUE,"",VLOOKUP(CONCATENATE($B509,"-",$C509),IN_1A!$B$2:$AA$3000,5,FALSE))</f>
        <v>0</v>
      </c>
      <c r="H509" s="1405">
        <f>IF(ISERROR(VLOOKUP(CONCATENATE($B509,"-",$C509),IN_1A!$B$2:$AA$3000,6,FALSE))=TRUE,"",VLOOKUP(CONCATENATE($B509,"-",$C509),IN_1A!$B$2:$AA$3000,6,FALSE))</f>
        <v>0</v>
      </c>
      <c r="I509" s="1404">
        <f>IF(ISERROR(VLOOKUP(CONCATENATE($B509,"-",$C509),IN_1A!$B$2:$AA$3000,7,FALSE))=TRUE,"",VLOOKUP(CONCATENATE($B509,"-",$C509),IN_1A!$B$2:$AA$3000,7,FALSE))</f>
        <v>0</v>
      </c>
      <c r="J509" s="1405">
        <f>IF(ISERROR(VLOOKUP(CONCATENATE($B509,"-",$C509),IN_1A!$B$2:$AA$3000,8,FALSE))=TRUE,"",VLOOKUP(CONCATENATE($B509,"-",$C509),IN_1A!$B$2:$AA$3000,8,FALSE))</f>
        <v>0</v>
      </c>
      <c r="K509" s="1404">
        <f>IF(ISERROR(VLOOKUP(CONCATENATE($B509,"-",$C509),IN_1A!$B$2:$AA$3000,9,FALSE))=TRUE,"",VLOOKUP(CONCATENATE($B509,"-",$C509),IN_1A!$B$2:$AA$3000,9,FALSE))</f>
        <v>0</v>
      </c>
      <c r="L509" s="1405">
        <f>IF(ISERROR(VLOOKUP(CONCATENATE($B509,"-",$C509),IN_1A!$B$2:$AA$3000,10,FALSE))=TRUE,"",VLOOKUP(CONCATENATE($B509,"-",$C509),IN_1A!$B$2:$AA$3000,10,FALSE))</f>
        <v>0</v>
      </c>
      <c r="M509" s="1404">
        <f>IF(ISERROR(VLOOKUP(CONCATENATE($B509,"-",$C509),IN_1A!$B$2:$AA$3000,11,FALSE))=TRUE,"",VLOOKUP(CONCATENATE($B509,"-",$C509),IN_1A!$B$2:$AA$3000,11,FALSE))</f>
        <v>0</v>
      </c>
      <c r="N509" s="1405">
        <f>IF(ISERROR(VLOOKUP(CONCATENATE($B509,"-",$C509),IN_1A!$B$2:$AA$3000,12,FALSE))=TRUE,"",VLOOKUP(CONCATENATE($B509,"-",$C509),IN_1A!$B$2:$AA$3000,12,FALSE))</f>
        <v>0</v>
      </c>
      <c r="O509" s="1404">
        <f>IF(ISERROR(VLOOKUP(CONCATENATE($B509,"-",$C509),IN_1A!$B$2:$AA$3000,13,FALSE))=TRUE,"",VLOOKUP(CONCATENATE($B509,"-",$C509),IN_1A!$B$2:$AA$3000,13,FALSE))</f>
        <v>0</v>
      </c>
      <c r="P509" s="1405">
        <f>IF(ISERROR(VLOOKUP(CONCATENATE($B509,"-",$C509),IN_1A!$B$2:$AA$3000,14,FALSE))=TRUE,"",VLOOKUP(CONCATENATE($B509,"-",$C509),IN_1A!$B$2:$AA$3000,14,FALSE))</f>
        <v>0</v>
      </c>
      <c r="Q509" s="505">
        <f t="shared" si="69"/>
        <v>0</v>
      </c>
      <c r="R509" s="506">
        <f t="shared" si="69"/>
        <v>0</v>
      </c>
      <c r="S509" s="256" t="str">
        <f t="shared" ref="S509:S521" si="71">IF(O509&gt;Q509,"ERRORE",IF(P509&gt;R509,"ERRORE",""))</f>
        <v/>
      </c>
    </row>
    <row r="510" spans="1:19" s="261" customFormat="1" ht="12" customHeight="1" thickBot="1" x14ac:dyDescent="0.3">
      <c r="A510" s="209" t="s">
        <v>781</v>
      </c>
      <c r="B510" s="218" t="s">
        <v>782</v>
      </c>
      <c r="C510" s="208" t="s">
        <v>853</v>
      </c>
      <c r="D510" s="1343" t="str">
        <f t="shared" si="70"/>
        <v/>
      </c>
      <c r="E510" s="1404">
        <f>IF(ISERROR(VLOOKUP(CONCATENATE($B510,"-",$C510),IN_1A!$B$2:$AA$3000,3,FALSE))=TRUE,"",VLOOKUP(CONCATENATE($B510,"-",$C510),IN_1A!$B$2:$AA$3000,3,FALSE))</f>
        <v>0</v>
      </c>
      <c r="F510" s="1405">
        <f>IF(ISERROR(VLOOKUP(CONCATENATE($B510,"-",$C510),IN_1A!$B$2:$AA$3000,4,FALSE))=TRUE,"",VLOOKUP(CONCATENATE($B510,"-",$C510),IN_1A!$B$2:$AA$3000,4,FALSE))</f>
        <v>0</v>
      </c>
      <c r="G510" s="1404">
        <f>IF(ISERROR(VLOOKUP(CONCATENATE($B510,"-",$C510),IN_1A!$B$2:$AA$3000,5,FALSE))=TRUE,"",VLOOKUP(CONCATENATE($B510,"-",$C510),IN_1A!$B$2:$AA$3000,5,FALSE))</f>
        <v>0</v>
      </c>
      <c r="H510" s="1405">
        <f>IF(ISERROR(VLOOKUP(CONCATENATE($B510,"-",$C510),IN_1A!$B$2:$AA$3000,6,FALSE))=TRUE,"",VLOOKUP(CONCATENATE($B510,"-",$C510),IN_1A!$B$2:$AA$3000,6,FALSE))</f>
        <v>0</v>
      </c>
      <c r="I510" s="1404">
        <f>IF(ISERROR(VLOOKUP(CONCATENATE($B510,"-",$C510),IN_1A!$B$2:$AA$3000,7,FALSE))=TRUE,"",VLOOKUP(CONCATENATE($B510,"-",$C510),IN_1A!$B$2:$AA$3000,7,FALSE))</f>
        <v>0</v>
      </c>
      <c r="J510" s="1405">
        <f>IF(ISERROR(VLOOKUP(CONCATENATE($B510,"-",$C510),IN_1A!$B$2:$AA$3000,8,FALSE))=TRUE,"",VLOOKUP(CONCATENATE($B510,"-",$C510),IN_1A!$B$2:$AA$3000,8,FALSE))</f>
        <v>0</v>
      </c>
      <c r="K510" s="1404">
        <f>IF(ISERROR(VLOOKUP(CONCATENATE($B510,"-",$C510),IN_1A!$B$2:$AA$3000,9,FALSE))=TRUE,"",VLOOKUP(CONCATENATE($B510,"-",$C510),IN_1A!$B$2:$AA$3000,9,FALSE))</f>
        <v>0</v>
      </c>
      <c r="L510" s="1405">
        <f>IF(ISERROR(VLOOKUP(CONCATENATE($B510,"-",$C510),IN_1A!$B$2:$AA$3000,10,FALSE))=TRUE,"",VLOOKUP(CONCATENATE($B510,"-",$C510),IN_1A!$B$2:$AA$3000,10,FALSE))</f>
        <v>0</v>
      </c>
      <c r="M510" s="1404">
        <f>IF(ISERROR(VLOOKUP(CONCATENATE($B510,"-",$C510),IN_1A!$B$2:$AA$3000,11,FALSE))=TRUE,"",VLOOKUP(CONCATENATE($B510,"-",$C510),IN_1A!$B$2:$AA$3000,11,FALSE))</f>
        <v>0</v>
      </c>
      <c r="N510" s="1405">
        <f>IF(ISERROR(VLOOKUP(CONCATENATE($B510,"-",$C510),IN_1A!$B$2:$AA$3000,12,FALSE))=TRUE,"",VLOOKUP(CONCATENATE($B510,"-",$C510),IN_1A!$B$2:$AA$3000,12,FALSE))</f>
        <v>0</v>
      </c>
      <c r="O510" s="1404">
        <f>IF(ISERROR(VLOOKUP(CONCATENATE($B510,"-",$C510),IN_1A!$B$2:$AA$3000,13,FALSE))=TRUE,"",VLOOKUP(CONCATENATE($B510,"-",$C510),IN_1A!$B$2:$AA$3000,13,FALSE))</f>
        <v>0</v>
      </c>
      <c r="P510" s="1405">
        <f>IF(ISERROR(VLOOKUP(CONCATENATE($B510,"-",$C510),IN_1A!$B$2:$AA$3000,14,FALSE))=TRUE,"",VLOOKUP(CONCATENATE($B510,"-",$C510),IN_1A!$B$2:$AA$3000,14,FALSE))</f>
        <v>0</v>
      </c>
      <c r="Q510" s="505">
        <f t="shared" si="69"/>
        <v>0</v>
      </c>
      <c r="R510" s="506">
        <f t="shared" si="69"/>
        <v>0</v>
      </c>
      <c r="S510" s="256" t="str">
        <f t="shared" si="71"/>
        <v/>
      </c>
    </row>
    <row r="511" spans="1:19" s="260" customFormat="1" ht="12" customHeight="1" thickBot="1" x14ac:dyDescent="0.3">
      <c r="A511" s="209" t="s">
        <v>783</v>
      </c>
      <c r="B511" s="218" t="s">
        <v>784</v>
      </c>
      <c r="C511" s="208" t="s">
        <v>853</v>
      </c>
      <c r="D511" s="1343" t="str">
        <f t="shared" si="70"/>
        <v/>
      </c>
      <c r="E511" s="1404">
        <f>IF(ISERROR(VLOOKUP(CONCATENATE($B511,"-",$C511),IN_1A!$B$2:$AA$3000,3,FALSE))=TRUE,"",VLOOKUP(CONCATENATE($B511,"-",$C511),IN_1A!$B$2:$AA$3000,3,FALSE))</f>
        <v>0</v>
      </c>
      <c r="F511" s="1405">
        <f>IF(ISERROR(VLOOKUP(CONCATENATE($B511,"-",$C511),IN_1A!$B$2:$AA$3000,4,FALSE))=TRUE,"",VLOOKUP(CONCATENATE($B511,"-",$C511),IN_1A!$B$2:$AA$3000,4,FALSE))</f>
        <v>0</v>
      </c>
      <c r="G511" s="1404">
        <f>IF(ISERROR(VLOOKUP(CONCATENATE($B511,"-",$C511),IN_1A!$B$2:$AA$3000,5,FALSE))=TRUE,"",VLOOKUP(CONCATENATE($B511,"-",$C511),IN_1A!$B$2:$AA$3000,5,FALSE))</f>
        <v>0</v>
      </c>
      <c r="H511" s="1405">
        <f>IF(ISERROR(VLOOKUP(CONCATENATE($B511,"-",$C511),IN_1A!$B$2:$AA$3000,6,FALSE))=TRUE,"",VLOOKUP(CONCATENATE($B511,"-",$C511),IN_1A!$B$2:$AA$3000,6,FALSE))</f>
        <v>0</v>
      </c>
      <c r="I511" s="1404">
        <f>IF(ISERROR(VLOOKUP(CONCATENATE($B511,"-",$C511),IN_1A!$B$2:$AA$3000,7,FALSE))=TRUE,"",VLOOKUP(CONCATENATE($B511,"-",$C511),IN_1A!$B$2:$AA$3000,7,FALSE))</f>
        <v>0</v>
      </c>
      <c r="J511" s="1405">
        <f>IF(ISERROR(VLOOKUP(CONCATENATE($B511,"-",$C511),IN_1A!$B$2:$AA$3000,8,FALSE))=TRUE,"",VLOOKUP(CONCATENATE($B511,"-",$C511),IN_1A!$B$2:$AA$3000,8,FALSE))</f>
        <v>0</v>
      </c>
      <c r="K511" s="1404">
        <f>IF(ISERROR(VLOOKUP(CONCATENATE($B511,"-",$C511),IN_1A!$B$2:$AA$3000,9,FALSE))=TRUE,"",VLOOKUP(CONCATENATE($B511,"-",$C511),IN_1A!$B$2:$AA$3000,9,FALSE))</f>
        <v>0</v>
      </c>
      <c r="L511" s="1405">
        <f>IF(ISERROR(VLOOKUP(CONCATENATE($B511,"-",$C511),IN_1A!$B$2:$AA$3000,10,FALSE))=TRUE,"",VLOOKUP(CONCATENATE($B511,"-",$C511),IN_1A!$B$2:$AA$3000,10,FALSE))</f>
        <v>0</v>
      </c>
      <c r="M511" s="1404">
        <f>IF(ISERROR(VLOOKUP(CONCATENATE($B511,"-",$C511),IN_1A!$B$2:$AA$3000,11,FALSE))=TRUE,"",VLOOKUP(CONCATENATE($B511,"-",$C511),IN_1A!$B$2:$AA$3000,11,FALSE))</f>
        <v>0</v>
      </c>
      <c r="N511" s="1405">
        <f>IF(ISERROR(VLOOKUP(CONCATENATE($B511,"-",$C511),IN_1A!$B$2:$AA$3000,12,FALSE))=TRUE,"",VLOOKUP(CONCATENATE($B511,"-",$C511),IN_1A!$B$2:$AA$3000,12,FALSE))</f>
        <v>0</v>
      </c>
      <c r="O511" s="1404">
        <f>IF(ISERROR(VLOOKUP(CONCATENATE($B511,"-",$C511),IN_1A!$B$2:$AA$3000,13,FALSE))=TRUE,"",VLOOKUP(CONCATENATE($B511,"-",$C511),IN_1A!$B$2:$AA$3000,13,FALSE))</f>
        <v>0</v>
      </c>
      <c r="P511" s="1405">
        <f>IF(ISERROR(VLOOKUP(CONCATENATE($B511,"-",$C511),IN_1A!$B$2:$AA$3000,14,FALSE))=TRUE,"",VLOOKUP(CONCATENATE($B511,"-",$C511),IN_1A!$B$2:$AA$3000,14,FALSE))</f>
        <v>0</v>
      </c>
      <c r="Q511" s="505">
        <f t="shared" si="69"/>
        <v>0</v>
      </c>
      <c r="R511" s="506">
        <f t="shared" si="69"/>
        <v>0</v>
      </c>
      <c r="S511" s="256" t="str">
        <f t="shared" si="71"/>
        <v/>
      </c>
    </row>
    <row r="512" spans="1:19" s="260" customFormat="1" ht="12" customHeight="1" thickBot="1" x14ac:dyDescent="0.3">
      <c r="A512" s="209" t="s">
        <v>785</v>
      </c>
      <c r="B512" s="218" t="s">
        <v>786</v>
      </c>
      <c r="C512" s="208" t="s">
        <v>853</v>
      </c>
      <c r="D512" s="1343" t="str">
        <f t="shared" si="70"/>
        <v/>
      </c>
      <c r="E512" s="1404">
        <f>IF(ISERROR(VLOOKUP(CONCATENATE($B512,"-",$C512),IN_1A!$B$2:$AA$3000,3,FALSE))=TRUE,"",VLOOKUP(CONCATENATE($B512,"-",$C512),IN_1A!$B$2:$AA$3000,3,FALSE))</f>
        <v>0</v>
      </c>
      <c r="F512" s="1405">
        <f>IF(ISERROR(VLOOKUP(CONCATENATE($B512,"-",$C512),IN_1A!$B$2:$AA$3000,4,FALSE))=TRUE,"",VLOOKUP(CONCATENATE($B512,"-",$C512),IN_1A!$B$2:$AA$3000,4,FALSE))</f>
        <v>0</v>
      </c>
      <c r="G512" s="1404">
        <f>IF(ISERROR(VLOOKUP(CONCATENATE($B512,"-",$C512),IN_1A!$B$2:$AA$3000,5,FALSE))=TRUE,"",VLOOKUP(CONCATENATE($B512,"-",$C512),IN_1A!$B$2:$AA$3000,5,FALSE))</f>
        <v>0</v>
      </c>
      <c r="H512" s="1405">
        <f>IF(ISERROR(VLOOKUP(CONCATENATE($B512,"-",$C512),IN_1A!$B$2:$AA$3000,6,FALSE))=TRUE,"",VLOOKUP(CONCATENATE($B512,"-",$C512),IN_1A!$B$2:$AA$3000,6,FALSE))</f>
        <v>0</v>
      </c>
      <c r="I512" s="1404">
        <f>IF(ISERROR(VLOOKUP(CONCATENATE($B512,"-",$C512),IN_1A!$B$2:$AA$3000,7,FALSE))=TRUE,"",VLOOKUP(CONCATENATE($B512,"-",$C512),IN_1A!$B$2:$AA$3000,7,FALSE))</f>
        <v>0</v>
      </c>
      <c r="J512" s="1405">
        <f>IF(ISERROR(VLOOKUP(CONCATENATE($B512,"-",$C512),IN_1A!$B$2:$AA$3000,8,FALSE))=TRUE,"",VLOOKUP(CONCATENATE($B512,"-",$C512),IN_1A!$B$2:$AA$3000,8,FALSE))</f>
        <v>0</v>
      </c>
      <c r="K512" s="1404">
        <f>IF(ISERROR(VLOOKUP(CONCATENATE($B512,"-",$C512),IN_1A!$B$2:$AA$3000,9,FALSE))=TRUE,"",VLOOKUP(CONCATENATE($B512,"-",$C512),IN_1A!$B$2:$AA$3000,9,FALSE))</f>
        <v>0</v>
      </c>
      <c r="L512" s="1405">
        <f>IF(ISERROR(VLOOKUP(CONCATENATE($B512,"-",$C512),IN_1A!$B$2:$AA$3000,10,FALSE))=TRUE,"",VLOOKUP(CONCATENATE($B512,"-",$C512),IN_1A!$B$2:$AA$3000,10,FALSE))</f>
        <v>0</v>
      </c>
      <c r="M512" s="1404">
        <f>IF(ISERROR(VLOOKUP(CONCATENATE($B512,"-",$C512),IN_1A!$B$2:$AA$3000,11,FALSE))=TRUE,"",VLOOKUP(CONCATENATE($B512,"-",$C512),IN_1A!$B$2:$AA$3000,11,FALSE))</f>
        <v>0</v>
      </c>
      <c r="N512" s="1405">
        <f>IF(ISERROR(VLOOKUP(CONCATENATE($B512,"-",$C512),IN_1A!$B$2:$AA$3000,12,FALSE))=TRUE,"",VLOOKUP(CONCATENATE($B512,"-",$C512),IN_1A!$B$2:$AA$3000,12,FALSE))</f>
        <v>0</v>
      </c>
      <c r="O512" s="1404">
        <f>IF(ISERROR(VLOOKUP(CONCATENATE($B512,"-",$C512),IN_1A!$B$2:$AA$3000,13,FALSE))=TRUE,"",VLOOKUP(CONCATENATE($B512,"-",$C512),IN_1A!$B$2:$AA$3000,13,FALSE))</f>
        <v>0</v>
      </c>
      <c r="P512" s="1405">
        <f>IF(ISERROR(VLOOKUP(CONCATENATE($B512,"-",$C512),IN_1A!$B$2:$AA$3000,14,FALSE))=TRUE,"",VLOOKUP(CONCATENATE($B512,"-",$C512),IN_1A!$B$2:$AA$3000,14,FALSE))</f>
        <v>0</v>
      </c>
      <c r="Q512" s="505">
        <f t="shared" si="69"/>
        <v>0</v>
      </c>
      <c r="R512" s="506">
        <f t="shared" si="69"/>
        <v>0</v>
      </c>
      <c r="S512" s="256" t="str">
        <f t="shared" si="71"/>
        <v/>
      </c>
    </row>
    <row r="513" spans="1:19" s="260" customFormat="1" ht="12" customHeight="1" thickBot="1" x14ac:dyDescent="0.3">
      <c r="A513" s="219" t="s">
        <v>787</v>
      </c>
      <c r="B513" s="218" t="s">
        <v>788</v>
      </c>
      <c r="C513" s="208" t="s">
        <v>853</v>
      </c>
      <c r="D513" s="1343" t="str">
        <f t="shared" si="70"/>
        <v/>
      </c>
      <c r="E513" s="1404">
        <f>IF(ISERROR(VLOOKUP(CONCATENATE($B513,"-",$C513),IN_1A!$B$2:$AA$3000,3,FALSE))=TRUE,"",VLOOKUP(CONCATENATE($B513,"-",$C513),IN_1A!$B$2:$AA$3000,3,FALSE))</f>
        <v>0</v>
      </c>
      <c r="F513" s="1405">
        <f>IF(ISERROR(VLOOKUP(CONCATENATE($B513,"-",$C513),IN_1A!$B$2:$AA$3000,4,FALSE))=TRUE,"",VLOOKUP(CONCATENATE($B513,"-",$C513),IN_1A!$B$2:$AA$3000,4,FALSE))</f>
        <v>0</v>
      </c>
      <c r="G513" s="1404">
        <f>IF(ISERROR(VLOOKUP(CONCATENATE($B513,"-",$C513),IN_1A!$B$2:$AA$3000,5,FALSE))=TRUE,"",VLOOKUP(CONCATENATE($B513,"-",$C513),IN_1A!$B$2:$AA$3000,5,FALSE))</f>
        <v>0</v>
      </c>
      <c r="H513" s="1405">
        <f>IF(ISERROR(VLOOKUP(CONCATENATE($B513,"-",$C513),IN_1A!$B$2:$AA$3000,6,FALSE))=TRUE,"",VLOOKUP(CONCATENATE($B513,"-",$C513),IN_1A!$B$2:$AA$3000,6,FALSE))</f>
        <v>0</v>
      </c>
      <c r="I513" s="1404">
        <f>IF(ISERROR(VLOOKUP(CONCATENATE($B513,"-",$C513),IN_1A!$B$2:$AA$3000,7,FALSE))=TRUE,"",VLOOKUP(CONCATENATE($B513,"-",$C513),IN_1A!$B$2:$AA$3000,7,FALSE))</f>
        <v>0</v>
      </c>
      <c r="J513" s="1405">
        <f>IF(ISERROR(VLOOKUP(CONCATENATE($B513,"-",$C513),IN_1A!$B$2:$AA$3000,8,FALSE))=TRUE,"",VLOOKUP(CONCATENATE($B513,"-",$C513),IN_1A!$B$2:$AA$3000,8,FALSE))</f>
        <v>0</v>
      </c>
      <c r="K513" s="1404">
        <f>IF(ISERROR(VLOOKUP(CONCATENATE($B513,"-",$C513),IN_1A!$B$2:$AA$3000,9,FALSE))=TRUE,"",VLOOKUP(CONCATENATE($B513,"-",$C513),IN_1A!$B$2:$AA$3000,9,FALSE))</f>
        <v>0</v>
      </c>
      <c r="L513" s="1405">
        <f>IF(ISERROR(VLOOKUP(CONCATENATE($B513,"-",$C513),IN_1A!$B$2:$AA$3000,10,FALSE))=TRUE,"",VLOOKUP(CONCATENATE($B513,"-",$C513),IN_1A!$B$2:$AA$3000,10,FALSE))</f>
        <v>0</v>
      </c>
      <c r="M513" s="1404">
        <f>IF(ISERROR(VLOOKUP(CONCATENATE($B513,"-",$C513),IN_1A!$B$2:$AA$3000,11,FALSE))=TRUE,"",VLOOKUP(CONCATENATE($B513,"-",$C513),IN_1A!$B$2:$AA$3000,11,FALSE))</f>
        <v>0</v>
      </c>
      <c r="N513" s="1405">
        <f>IF(ISERROR(VLOOKUP(CONCATENATE($B513,"-",$C513),IN_1A!$B$2:$AA$3000,12,FALSE))=TRUE,"",VLOOKUP(CONCATENATE($B513,"-",$C513),IN_1A!$B$2:$AA$3000,12,FALSE))</f>
        <v>0</v>
      </c>
      <c r="O513" s="1404">
        <f>IF(ISERROR(VLOOKUP(CONCATENATE($B513,"-",$C513),IN_1A!$B$2:$AA$3000,13,FALSE))=TRUE,"",VLOOKUP(CONCATENATE($B513,"-",$C513),IN_1A!$B$2:$AA$3000,13,FALSE))</f>
        <v>0</v>
      </c>
      <c r="P513" s="1405">
        <f>IF(ISERROR(VLOOKUP(CONCATENATE($B513,"-",$C513),IN_1A!$B$2:$AA$3000,14,FALSE))=TRUE,"",VLOOKUP(CONCATENATE($B513,"-",$C513),IN_1A!$B$2:$AA$3000,14,FALSE))</f>
        <v>0</v>
      </c>
      <c r="Q513" s="505">
        <f t="shared" si="69"/>
        <v>0</v>
      </c>
      <c r="R513" s="506">
        <f t="shared" si="69"/>
        <v>0</v>
      </c>
      <c r="S513" s="256" t="str">
        <f t="shared" si="71"/>
        <v/>
      </c>
    </row>
    <row r="514" spans="1:19" s="260" customFormat="1" ht="12" customHeight="1" thickBot="1" x14ac:dyDescent="0.3">
      <c r="A514" s="209" t="s">
        <v>789</v>
      </c>
      <c r="B514" s="207" t="s">
        <v>790</v>
      </c>
      <c r="C514" s="210" t="s">
        <v>853</v>
      </c>
      <c r="D514" s="1343" t="str">
        <f t="shared" si="70"/>
        <v/>
      </c>
      <c r="E514" s="1404">
        <f>IF(ISERROR(VLOOKUP(CONCATENATE($B514,"-",$C514),IN_1A!$B$2:$AA$3000,3,FALSE))=TRUE,"",VLOOKUP(CONCATENATE($B514,"-",$C514),IN_1A!$B$2:$AA$3000,3,FALSE))</f>
        <v>0</v>
      </c>
      <c r="F514" s="1405">
        <f>IF(ISERROR(VLOOKUP(CONCATENATE($B514,"-",$C514),IN_1A!$B$2:$AA$3000,4,FALSE))=TRUE,"",VLOOKUP(CONCATENATE($B514,"-",$C514),IN_1A!$B$2:$AA$3000,4,FALSE))</f>
        <v>0</v>
      </c>
      <c r="G514" s="1404">
        <f>IF(ISERROR(VLOOKUP(CONCATENATE($B514,"-",$C514),IN_1A!$B$2:$AA$3000,5,FALSE))=TRUE,"",VLOOKUP(CONCATENATE($B514,"-",$C514),IN_1A!$B$2:$AA$3000,5,FALSE))</f>
        <v>0</v>
      </c>
      <c r="H514" s="1405">
        <f>IF(ISERROR(VLOOKUP(CONCATENATE($B514,"-",$C514),IN_1A!$B$2:$AA$3000,6,FALSE))=TRUE,"",VLOOKUP(CONCATENATE($B514,"-",$C514),IN_1A!$B$2:$AA$3000,6,FALSE))</f>
        <v>0</v>
      </c>
      <c r="I514" s="1404">
        <f>IF(ISERROR(VLOOKUP(CONCATENATE($B514,"-",$C514),IN_1A!$B$2:$AA$3000,7,FALSE))=TRUE,"",VLOOKUP(CONCATENATE($B514,"-",$C514),IN_1A!$B$2:$AA$3000,7,FALSE))</f>
        <v>0</v>
      </c>
      <c r="J514" s="1405">
        <f>IF(ISERROR(VLOOKUP(CONCATENATE($B514,"-",$C514),IN_1A!$B$2:$AA$3000,8,FALSE))=TRUE,"",VLOOKUP(CONCATENATE($B514,"-",$C514),IN_1A!$B$2:$AA$3000,8,FALSE))</f>
        <v>0</v>
      </c>
      <c r="K514" s="1404">
        <f>IF(ISERROR(VLOOKUP(CONCATENATE($B514,"-",$C514),IN_1A!$B$2:$AA$3000,9,FALSE))=TRUE,"",VLOOKUP(CONCATENATE($B514,"-",$C514),IN_1A!$B$2:$AA$3000,9,FALSE))</f>
        <v>0</v>
      </c>
      <c r="L514" s="1405">
        <f>IF(ISERROR(VLOOKUP(CONCATENATE($B514,"-",$C514),IN_1A!$B$2:$AA$3000,10,FALSE))=TRUE,"",VLOOKUP(CONCATENATE($B514,"-",$C514),IN_1A!$B$2:$AA$3000,10,FALSE))</f>
        <v>0</v>
      </c>
      <c r="M514" s="1404">
        <f>IF(ISERROR(VLOOKUP(CONCATENATE($B514,"-",$C514),IN_1A!$B$2:$AA$3000,11,FALSE))=TRUE,"",VLOOKUP(CONCATENATE($B514,"-",$C514),IN_1A!$B$2:$AA$3000,11,FALSE))</f>
        <v>0</v>
      </c>
      <c r="N514" s="1405">
        <f>IF(ISERROR(VLOOKUP(CONCATENATE($B514,"-",$C514),IN_1A!$B$2:$AA$3000,12,FALSE))=TRUE,"",VLOOKUP(CONCATENATE($B514,"-",$C514),IN_1A!$B$2:$AA$3000,12,FALSE))</f>
        <v>0</v>
      </c>
      <c r="O514" s="1404">
        <f>IF(ISERROR(VLOOKUP(CONCATENATE($B514,"-",$C514),IN_1A!$B$2:$AA$3000,13,FALSE))=TRUE,"",VLOOKUP(CONCATENATE($B514,"-",$C514),IN_1A!$B$2:$AA$3000,13,FALSE))</f>
        <v>0</v>
      </c>
      <c r="P514" s="1405">
        <f>IF(ISERROR(VLOOKUP(CONCATENATE($B514,"-",$C514),IN_1A!$B$2:$AA$3000,14,FALSE))=TRUE,"",VLOOKUP(CONCATENATE($B514,"-",$C514),IN_1A!$B$2:$AA$3000,14,FALSE))</f>
        <v>0</v>
      </c>
      <c r="Q514" s="505">
        <f t="shared" si="69"/>
        <v>0</v>
      </c>
      <c r="R514" s="506">
        <f t="shared" si="69"/>
        <v>0</v>
      </c>
      <c r="S514" s="256" t="str">
        <f t="shared" si="71"/>
        <v/>
      </c>
    </row>
    <row r="515" spans="1:19" s="260" customFormat="1" ht="12" customHeight="1" thickBot="1" x14ac:dyDescent="0.3">
      <c r="A515" s="209" t="s">
        <v>791</v>
      </c>
      <c r="B515" s="207" t="s">
        <v>792</v>
      </c>
      <c r="C515" s="210" t="s">
        <v>853</v>
      </c>
      <c r="D515" s="1343" t="str">
        <f t="shared" si="70"/>
        <v/>
      </c>
      <c r="E515" s="1404">
        <f>IF(ISERROR(VLOOKUP(CONCATENATE($B515,"-",$C515),IN_1A!$B$2:$AA$3000,3,FALSE))=TRUE,"",VLOOKUP(CONCATENATE($B515,"-",$C515),IN_1A!$B$2:$AA$3000,3,FALSE))</f>
        <v>0</v>
      </c>
      <c r="F515" s="1405">
        <f>IF(ISERROR(VLOOKUP(CONCATENATE($B515,"-",$C515),IN_1A!$B$2:$AA$3000,4,FALSE))=TRUE,"",VLOOKUP(CONCATENATE($B515,"-",$C515),IN_1A!$B$2:$AA$3000,4,FALSE))</f>
        <v>0</v>
      </c>
      <c r="G515" s="1404">
        <f>IF(ISERROR(VLOOKUP(CONCATENATE($B515,"-",$C515),IN_1A!$B$2:$AA$3000,5,FALSE))=TRUE,"",VLOOKUP(CONCATENATE($B515,"-",$C515),IN_1A!$B$2:$AA$3000,5,FALSE))</f>
        <v>0</v>
      </c>
      <c r="H515" s="1405">
        <f>IF(ISERROR(VLOOKUP(CONCATENATE($B515,"-",$C515),IN_1A!$B$2:$AA$3000,6,FALSE))=TRUE,"",VLOOKUP(CONCATENATE($B515,"-",$C515),IN_1A!$B$2:$AA$3000,6,FALSE))</f>
        <v>0</v>
      </c>
      <c r="I515" s="1404">
        <f>IF(ISERROR(VLOOKUP(CONCATENATE($B515,"-",$C515),IN_1A!$B$2:$AA$3000,7,FALSE))=TRUE,"",VLOOKUP(CONCATENATE($B515,"-",$C515),IN_1A!$B$2:$AA$3000,7,FALSE))</f>
        <v>0</v>
      </c>
      <c r="J515" s="1405">
        <f>IF(ISERROR(VLOOKUP(CONCATENATE($B515,"-",$C515),IN_1A!$B$2:$AA$3000,8,FALSE))=TRUE,"",VLOOKUP(CONCATENATE($B515,"-",$C515),IN_1A!$B$2:$AA$3000,8,FALSE))</f>
        <v>0</v>
      </c>
      <c r="K515" s="1404">
        <f>IF(ISERROR(VLOOKUP(CONCATENATE($B515,"-",$C515),IN_1A!$B$2:$AA$3000,9,FALSE))=TRUE,"",VLOOKUP(CONCATENATE($B515,"-",$C515),IN_1A!$B$2:$AA$3000,9,FALSE))</f>
        <v>0</v>
      </c>
      <c r="L515" s="1405">
        <f>IF(ISERROR(VLOOKUP(CONCATENATE($B515,"-",$C515),IN_1A!$B$2:$AA$3000,10,FALSE))=TRUE,"",VLOOKUP(CONCATENATE($B515,"-",$C515),IN_1A!$B$2:$AA$3000,10,FALSE))</f>
        <v>0</v>
      </c>
      <c r="M515" s="1404">
        <f>IF(ISERROR(VLOOKUP(CONCATENATE($B515,"-",$C515),IN_1A!$B$2:$AA$3000,11,FALSE))=TRUE,"",VLOOKUP(CONCATENATE($B515,"-",$C515),IN_1A!$B$2:$AA$3000,11,FALSE))</f>
        <v>0</v>
      </c>
      <c r="N515" s="1405">
        <f>IF(ISERROR(VLOOKUP(CONCATENATE($B515,"-",$C515),IN_1A!$B$2:$AA$3000,12,FALSE))=TRUE,"",VLOOKUP(CONCATENATE($B515,"-",$C515),IN_1A!$B$2:$AA$3000,12,FALSE))</f>
        <v>0</v>
      </c>
      <c r="O515" s="1404">
        <f>IF(ISERROR(VLOOKUP(CONCATENATE($B515,"-",$C515),IN_1A!$B$2:$AA$3000,13,FALSE))=TRUE,"",VLOOKUP(CONCATENATE($B515,"-",$C515),IN_1A!$B$2:$AA$3000,13,FALSE))</f>
        <v>0</v>
      </c>
      <c r="P515" s="1405">
        <f>IF(ISERROR(VLOOKUP(CONCATENATE($B515,"-",$C515),IN_1A!$B$2:$AA$3000,14,FALSE))=TRUE,"",VLOOKUP(CONCATENATE($B515,"-",$C515),IN_1A!$B$2:$AA$3000,14,FALSE))</f>
        <v>0</v>
      </c>
      <c r="Q515" s="505">
        <f t="shared" si="69"/>
        <v>0</v>
      </c>
      <c r="R515" s="506">
        <f t="shared" si="69"/>
        <v>0</v>
      </c>
      <c r="S515" s="256" t="str">
        <f t="shared" si="71"/>
        <v/>
      </c>
    </row>
    <row r="516" spans="1:19" s="260" customFormat="1" ht="12" customHeight="1" thickBot="1" x14ac:dyDescent="0.3">
      <c r="A516" s="209" t="s">
        <v>793</v>
      </c>
      <c r="B516" s="207" t="s">
        <v>794</v>
      </c>
      <c r="C516" s="210" t="s">
        <v>853</v>
      </c>
      <c r="D516" s="1343" t="str">
        <f t="shared" si="70"/>
        <v/>
      </c>
      <c r="E516" s="1404">
        <f>IF(ISERROR(VLOOKUP(CONCATENATE($B516,"-",$C516),IN_1A!$B$2:$AA$3000,3,FALSE))=TRUE,"",VLOOKUP(CONCATENATE($B516,"-",$C516),IN_1A!$B$2:$AA$3000,3,FALSE))</f>
        <v>0</v>
      </c>
      <c r="F516" s="1405">
        <f>IF(ISERROR(VLOOKUP(CONCATENATE($B516,"-",$C516),IN_1A!$B$2:$AA$3000,4,FALSE))=TRUE,"",VLOOKUP(CONCATENATE($B516,"-",$C516),IN_1A!$B$2:$AA$3000,4,FALSE))</f>
        <v>0</v>
      </c>
      <c r="G516" s="1404">
        <f>IF(ISERROR(VLOOKUP(CONCATENATE($B516,"-",$C516),IN_1A!$B$2:$AA$3000,5,FALSE))=TRUE,"",VLOOKUP(CONCATENATE($B516,"-",$C516),IN_1A!$B$2:$AA$3000,5,FALSE))</f>
        <v>0</v>
      </c>
      <c r="H516" s="1405">
        <f>IF(ISERROR(VLOOKUP(CONCATENATE($B516,"-",$C516),IN_1A!$B$2:$AA$3000,6,FALSE))=TRUE,"",VLOOKUP(CONCATENATE($B516,"-",$C516),IN_1A!$B$2:$AA$3000,6,FALSE))</f>
        <v>0</v>
      </c>
      <c r="I516" s="1404">
        <f>IF(ISERROR(VLOOKUP(CONCATENATE($B516,"-",$C516),IN_1A!$B$2:$AA$3000,7,FALSE))=TRUE,"",VLOOKUP(CONCATENATE($B516,"-",$C516),IN_1A!$B$2:$AA$3000,7,FALSE))</f>
        <v>0</v>
      </c>
      <c r="J516" s="1405">
        <f>IF(ISERROR(VLOOKUP(CONCATENATE($B516,"-",$C516),IN_1A!$B$2:$AA$3000,8,FALSE))=TRUE,"",VLOOKUP(CONCATENATE($B516,"-",$C516),IN_1A!$B$2:$AA$3000,8,FALSE))</f>
        <v>0</v>
      </c>
      <c r="K516" s="1404">
        <f>IF(ISERROR(VLOOKUP(CONCATENATE($B516,"-",$C516),IN_1A!$B$2:$AA$3000,9,FALSE))=TRUE,"",VLOOKUP(CONCATENATE($B516,"-",$C516),IN_1A!$B$2:$AA$3000,9,FALSE))</f>
        <v>0</v>
      </c>
      <c r="L516" s="1405">
        <f>IF(ISERROR(VLOOKUP(CONCATENATE($B516,"-",$C516),IN_1A!$B$2:$AA$3000,10,FALSE))=TRUE,"",VLOOKUP(CONCATENATE($B516,"-",$C516),IN_1A!$B$2:$AA$3000,10,FALSE))</f>
        <v>0</v>
      </c>
      <c r="M516" s="1404">
        <f>IF(ISERROR(VLOOKUP(CONCATENATE($B516,"-",$C516),IN_1A!$B$2:$AA$3000,11,FALSE))=TRUE,"",VLOOKUP(CONCATENATE($B516,"-",$C516),IN_1A!$B$2:$AA$3000,11,FALSE))</f>
        <v>0</v>
      </c>
      <c r="N516" s="1405">
        <f>IF(ISERROR(VLOOKUP(CONCATENATE($B516,"-",$C516),IN_1A!$B$2:$AA$3000,12,FALSE))=TRUE,"",VLOOKUP(CONCATENATE($B516,"-",$C516),IN_1A!$B$2:$AA$3000,12,FALSE))</f>
        <v>0</v>
      </c>
      <c r="O516" s="1404">
        <f>IF(ISERROR(VLOOKUP(CONCATENATE($B516,"-",$C516),IN_1A!$B$2:$AA$3000,13,FALSE))=TRUE,"",VLOOKUP(CONCATENATE($B516,"-",$C516),IN_1A!$B$2:$AA$3000,13,FALSE))</f>
        <v>0</v>
      </c>
      <c r="P516" s="1405">
        <f>IF(ISERROR(VLOOKUP(CONCATENATE($B516,"-",$C516),IN_1A!$B$2:$AA$3000,14,FALSE))=TRUE,"",VLOOKUP(CONCATENATE($B516,"-",$C516),IN_1A!$B$2:$AA$3000,14,FALSE))</f>
        <v>0</v>
      </c>
      <c r="Q516" s="505">
        <f t="shared" si="69"/>
        <v>0</v>
      </c>
      <c r="R516" s="506">
        <f t="shared" si="69"/>
        <v>0</v>
      </c>
      <c r="S516" s="256" t="str">
        <f t="shared" si="71"/>
        <v/>
      </c>
    </row>
    <row r="517" spans="1:19" s="260" customFormat="1" ht="12" customHeight="1" thickBot="1" x14ac:dyDescent="0.3">
      <c r="A517" s="209" t="s">
        <v>795</v>
      </c>
      <c r="B517" s="207" t="s">
        <v>796</v>
      </c>
      <c r="C517" s="210" t="s">
        <v>853</v>
      </c>
      <c r="D517" s="1343" t="str">
        <f t="shared" si="70"/>
        <v/>
      </c>
      <c r="E517" s="1404">
        <f>IF(ISERROR(VLOOKUP(CONCATENATE($B517,"-",$C517),IN_1A!$B$2:$AA$3000,3,FALSE))=TRUE,"",VLOOKUP(CONCATENATE($B517,"-",$C517),IN_1A!$B$2:$AA$3000,3,FALSE))</f>
        <v>0</v>
      </c>
      <c r="F517" s="1405">
        <f>IF(ISERROR(VLOOKUP(CONCATENATE($B517,"-",$C517),IN_1A!$B$2:$AA$3000,4,FALSE))=TRUE,"",VLOOKUP(CONCATENATE($B517,"-",$C517),IN_1A!$B$2:$AA$3000,4,FALSE))</f>
        <v>0</v>
      </c>
      <c r="G517" s="1404">
        <f>IF(ISERROR(VLOOKUP(CONCATENATE($B517,"-",$C517),IN_1A!$B$2:$AA$3000,5,FALSE))=TRUE,"",VLOOKUP(CONCATENATE($B517,"-",$C517),IN_1A!$B$2:$AA$3000,5,FALSE))</f>
        <v>0</v>
      </c>
      <c r="H517" s="1405">
        <f>IF(ISERROR(VLOOKUP(CONCATENATE($B517,"-",$C517),IN_1A!$B$2:$AA$3000,6,FALSE))=TRUE,"",VLOOKUP(CONCATENATE($B517,"-",$C517),IN_1A!$B$2:$AA$3000,6,FALSE))</f>
        <v>0</v>
      </c>
      <c r="I517" s="1404">
        <f>IF(ISERROR(VLOOKUP(CONCATENATE($B517,"-",$C517),IN_1A!$B$2:$AA$3000,7,FALSE))=TRUE,"",VLOOKUP(CONCATENATE($B517,"-",$C517),IN_1A!$B$2:$AA$3000,7,FALSE))</f>
        <v>0</v>
      </c>
      <c r="J517" s="1405">
        <f>IF(ISERROR(VLOOKUP(CONCATENATE($B517,"-",$C517),IN_1A!$B$2:$AA$3000,8,FALSE))=TRUE,"",VLOOKUP(CONCATENATE($B517,"-",$C517),IN_1A!$B$2:$AA$3000,8,FALSE))</f>
        <v>0</v>
      </c>
      <c r="K517" s="1404">
        <f>IF(ISERROR(VLOOKUP(CONCATENATE($B517,"-",$C517),IN_1A!$B$2:$AA$3000,9,FALSE))=TRUE,"",VLOOKUP(CONCATENATE($B517,"-",$C517),IN_1A!$B$2:$AA$3000,9,FALSE))</f>
        <v>0</v>
      </c>
      <c r="L517" s="1405">
        <f>IF(ISERROR(VLOOKUP(CONCATENATE($B517,"-",$C517),IN_1A!$B$2:$AA$3000,10,FALSE))=TRUE,"",VLOOKUP(CONCATENATE($B517,"-",$C517),IN_1A!$B$2:$AA$3000,10,FALSE))</f>
        <v>0</v>
      </c>
      <c r="M517" s="1404">
        <f>IF(ISERROR(VLOOKUP(CONCATENATE($B517,"-",$C517),IN_1A!$B$2:$AA$3000,11,FALSE))=TRUE,"",VLOOKUP(CONCATENATE($B517,"-",$C517),IN_1A!$B$2:$AA$3000,11,FALSE))</f>
        <v>0</v>
      </c>
      <c r="N517" s="1405">
        <f>IF(ISERROR(VLOOKUP(CONCATENATE($B517,"-",$C517),IN_1A!$B$2:$AA$3000,12,FALSE))=TRUE,"",VLOOKUP(CONCATENATE($B517,"-",$C517),IN_1A!$B$2:$AA$3000,12,FALSE))</f>
        <v>0</v>
      </c>
      <c r="O517" s="1404">
        <f>IF(ISERROR(VLOOKUP(CONCATENATE($B517,"-",$C517),IN_1A!$B$2:$AA$3000,13,FALSE))=TRUE,"",VLOOKUP(CONCATENATE($B517,"-",$C517),IN_1A!$B$2:$AA$3000,13,FALSE))</f>
        <v>0</v>
      </c>
      <c r="P517" s="1405">
        <f>IF(ISERROR(VLOOKUP(CONCATENATE($B517,"-",$C517),IN_1A!$B$2:$AA$3000,14,FALSE))=TRUE,"",VLOOKUP(CONCATENATE($B517,"-",$C517),IN_1A!$B$2:$AA$3000,14,FALSE))</f>
        <v>0</v>
      </c>
      <c r="Q517" s="505">
        <f t="shared" si="69"/>
        <v>0</v>
      </c>
      <c r="R517" s="506">
        <f t="shared" si="69"/>
        <v>0</v>
      </c>
      <c r="S517" s="256" t="str">
        <f t="shared" si="71"/>
        <v/>
      </c>
    </row>
    <row r="518" spans="1:19" s="260" customFormat="1" ht="12" customHeight="1" thickBot="1" x14ac:dyDescent="0.3">
      <c r="A518" s="209" t="s">
        <v>797</v>
      </c>
      <c r="B518" s="207" t="s">
        <v>798</v>
      </c>
      <c r="C518" s="210" t="s">
        <v>853</v>
      </c>
      <c r="D518" s="1343" t="str">
        <f t="shared" si="70"/>
        <v/>
      </c>
      <c r="E518" s="1404">
        <f>IF(ISERROR(VLOOKUP(CONCATENATE($B518,"-",$C518),IN_1A!$B$2:$AA$3000,3,FALSE))=TRUE,"",VLOOKUP(CONCATENATE($B518,"-",$C518),IN_1A!$B$2:$AA$3000,3,FALSE))</f>
        <v>0</v>
      </c>
      <c r="F518" s="1405">
        <f>IF(ISERROR(VLOOKUP(CONCATENATE($B518,"-",$C518),IN_1A!$B$2:$AA$3000,4,FALSE))=TRUE,"",VLOOKUP(CONCATENATE($B518,"-",$C518),IN_1A!$B$2:$AA$3000,4,FALSE))</f>
        <v>0</v>
      </c>
      <c r="G518" s="1404">
        <f>IF(ISERROR(VLOOKUP(CONCATENATE($B518,"-",$C518),IN_1A!$B$2:$AA$3000,5,FALSE))=TRUE,"",VLOOKUP(CONCATENATE($B518,"-",$C518),IN_1A!$B$2:$AA$3000,5,FALSE))</f>
        <v>0</v>
      </c>
      <c r="H518" s="1405">
        <f>IF(ISERROR(VLOOKUP(CONCATENATE($B518,"-",$C518),IN_1A!$B$2:$AA$3000,6,FALSE))=TRUE,"",VLOOKUP(CONCATENATE($B518,"-",$C518),IN_1A!$B$2:$AA$3000,6,FALSE))</f>
        <v>0</v>
      </c>
      <c r="I518" s="1404">
        <f>IF(ISERROR(VLOOKUP(CONCATENATE($B518,"-",$C518),IN_1A!$B$2:$AA$3000,7,FALSE))=TRUE,"",VLOOKUP(CONCATENATE($B518,"-",$C518),IN_1A!$B$2:$AA$3000,7,FALSE))</f>
        <v>0</v>
      </c>
      <c r="J518" s="1405">
        <f>IF(ISERROR(VLOOKUP(CONCATENATE($B518,"-",$C518),IN_1A!$B$2:$AA$3000,8,FALSE))=TRUE,"",VLOOKUP(CONCATENATE($B518,"-",$C518),IN_1A!$B$2:$AA$3000,8,FALSE))</f>
        <v>0</v>
      </c>
      <c r="K518" s="1404">
        <f>IF(ISERROR(VLOOKUP(CONCATENATE($B518,"-",$C518),IN_1A!$B$2:$AA$3000,9,FALSE))=TRUE,"",VLOOKUP(CONCATENATE($B518,"-",$C518),IN_1A!$B$2:$AA$3000,9,FALSE))</f>
        <v>0</v>
      </c>
      <c r="L518" s="1405">
        <f>IF(ISERROR(VLOOKUP(CONCATENATE($B518,"-",$C518),IN_1A!$B$2:$AA$3000,10,FALSE))=TRUE,"",VLOOKUP(CONCATENATE($B518,"-",$C518),IN_1A!$B$2:$AA$3000,10,FALSE))</f>
        <v>0</v>
      </c>
      <c r="M518" s="1404">
        <f>IF(ISERROR(VLOOKUP(CONCATENATE($B518,"-",$C518),IN_1A!$B$2:$AA$3000,11,FALSE))=TRUE,"",VLOOKUP(CONCATENATE($B518,"-",$C518),IN_1A!$B$2:$AA$3000,11,FALSE))</f>
        <v>0</v>
      </c>
      <c r="N518" s="1405">
        <f>IF(ISERROR(VLOOKUP(CONCATENATE($B518,"-",$C518),IN_1A!$B$2:$AA$3000,12,FALSE))=TRUE,"",VLOOKUP(CONCATENATE($B518,"-",$C518),IN_1A!$B$2:$AA$3000,12,FALSE))</f>
        <v>0</v>
      </c>
      <c r="O518" s="1404">
        <f>IF(ISERROR(VLOOKUP(CONCATENATE($B518,"-",$C518),IN_1A!$B$2:$AA$3000,13,FALSE))=TRUE,"",VLOOKUP(CONCATENATE($B518,"-",$C518),IN_1A!$B$2:$AA$3000,13,FALSE))</f>
        <v>0</v>
      </c>
      <c r="P518" s="1405">
        <f>IF(ISERROR(VLOOKUP(CONCATENATE($B518,"-",$C518),IN_1A!$B$2:$AA$3000,14,FALSE))=TRUE,"",VLOOKUP(CONCATENATE($B518,"-",$C518),IN_1A!$B$2:$AA$3000,14,FALSE))</f>
        <v>0</v>
      </c>
      <c r="Q518" s="505">
        <f t="shared" si="69"/>
        <v>0</v>
      </c>
      <c r="R518" s="506">
        <f t="shared" si="69"/>
        <v>0</v>
      </c>
      <c r="S518" s="256" t="str">
        <f t="shared" si="71"/>
        <v/>
      </c>
    </row>
    <row r="519" spans="1:19" s="260" customFormat="1" ht="12" customHeight="1" thickBot="1" x14ac:dyDescent="0.3">
      <c r="A519" s="220" t="s">
        <v>799</v>
      </c>
      <c r="B519" s="212" t="s">
        <v>800</v>
      </c>
      <c r="C519" s="213" t="s">
        <v>853</v>
      </c>
      <c r="D519" s="1343" t="str">
        <f t="shared" si="70"/>
        <v/>
      </c>
      <c r="E519" s="1406">
        <f>IF(ISERROR(VLOOKUP(CONCATENATE($B519,"-",$C519),IN_1A!$B$2:$AA$3000,3,FALSE))=TRUE,"",VLOOKUP(CONCATENATE($B519,"-",$C519),IN_1A!$B$2:$AA$3000,3,FALSE))</f>
        <v>0</v>
      </c>
      <c r="F519" s="1407">
        <f>IF(ISERROR(VLOOKUP(CONCATENATE($B519,"-",$C519),IN_1A!$B$2:$AA$3000,4,FALSE))=TRUE,"",VLOOKUP(CONCATENATE($B519,"-",$C519),IN_1A!$B$2:$AA$3000,4,FALSE))</f>
        <v>0</v>
      </c>
      <c r="G519" s="1406">
        <f>IF(ISERROR(VLOOKUP(CONCATENATE($B519,"-",$C519),IN_1A!$B$2:$AA$3000,5,FALSE))=TRUE,"",VLOOKUP(CONCATENATE($B519,"-",$C519),IN_1A!$B$2:$AA$3000,5,FALSE))</f>
        <v>0</v>
      </c>
      <c r="H519" s="1407">
        <f>IF(ISERROR(VLOOKUP(CONCATENATE($B519,"-",$C519),IN_1A!$B$2:$AA$3000,6,FALSE))=TRUE,"",VLOOKUP(CONCATENATE($B519,"-",$C519),IN_1A!$B$2:$AA$3000,6,FALSE))</f>
        <v>0</v>
      </c>
      <c r="I519" s="1406">
        <f>IF(ISERROR(VLOOKUP(CONCATENATE($B519,"-",$C519),IN_1A!$B$2:$AA$3000,7,FALSE))=TRUE,"",VLOOKUP(CONCATENATE($B519,"-",$C519),IN_1A!$B$2:$AA$3000,7,FALSE))</f>
        <v>0</v>
      </c>
      <c r="J519" s="1407">
        <f>IF(ISERROR(VLOOKUP(CONCATENATE($B519,"-",$C519),IN_1A!$B$2:$AA$3000,8,FALSE))=TRUE,"",VLOOKUP(CONCATENATE($B519,"-",$C519),IN_1A!$B$2:$AA$3000,8,FALSE))</f>
        <v>0</v>
      </c>
      <c r="K519" s="1406">
        <f>IF(ISERROR(VLOOKUP(CONCATENATE($B519,"-",$C519),IN_1A!$B$2:$AA$3000,9,FALSE))=TRUE,"",VLOOKUP(CONCATENATE($B519,"-",$C519),IN_1A!$B$2:$AA$3000,9,FALSE))</f>
        <v>0</v>
      </c>
      <c r="L519" s="1407">
        <f>IF(ISERROR(VLOOKUP(CONCATENATE($B519,"-",$C519),IN_1A!$B$2:$AA$3000,10,FALSE))=TRUE,"",VLOOKUP(CONCATENATE($B519,"-",$C519),IN_1A!$B$2:$AA$3000,10,FALSE))</f>
        <v>0</v>
      </c>
      <c r="M519" s="1406">
        <f>IF(ISERROR(VLOOKUP(CONCATENATE($B519,"-",$C519),IN_1A!$B$2:$AA$3000,11,FALSE))=TRUE,"",VLOOKUP(CONCATENATE($B519,"-",$C519),IN_1A!$B$2:$AA$3000,11,FALSE))</f>
        <v>0</v>
      </c>
      <c r="N519" s="1407">
        <f>IF(ISERROR(VLOOKUP(CONCATENATE($B519,"-",$C519),IN_1A!$B$2:$AA$3000,12,FALSE))=TRUE,"",VLOOKUP(CONCATENATE($B519,"-",$C519),IN_1A!$B$2:$AA$3000,12,FALSE))</f>
        <v>0</v>
      </c>
      <c r="O519" s="1406">
        <f>IF(ISERROR(VLOOKUP(CONCATENATE($B519,"-",$C519),IN_1A!$B$2:$AA$3000,13,FALSE))=TRUE,"",VLOOKUP(CONCATENATE($B519,"-",$C519),IN_1A!$B$2:$AA$3000,13,FALSE))</f>
        <v>0</v>
      </c>
      <c r="P519" s="1407">
        <f>IF(ISERROR(VLOOKUP(CONCATENATE($B519,"-",$C519),IN_1A!$B$2:$AA$3000,14,FALSE))=TRUE,"",VLOOKUP(CONCATENATE($B519,"-",$C519),IN_1A!$B$2:$AA$3000,14,FALSE))</f>
        <v>0</v>
      </c>
      <c r="Q519" s="507">
        <f t="shared" si="69"/>
        <v>0</v>
      </c>
      <c r="R519" s="508">
        <f t="shared" si="69"/>
        <v>0</v>
      </c>
      <c r="S519" s="256" t="str">
        <f t="shared" si="71"/>
        <v/>
      </c>
    </row>
    <row r="520" spans="1:19" s="2505" customFormat="1" ht="12" customHeight="1" thickBot="1" x14ac:dyDescent="0.3">
      <c r="A520" s="2472" t="s">
        <v>763</v>
      </c>
      <c r="B520" s="2488"/>
      <c r="C520" s="2489"/>
      <c r="D520" s="1347"/>
      <c r="E520" s="2227"/>
      <c r="F520" s="509"/>
      <c r="G520" s="509"/>
      <c r="H520" s="509"/>
      <c r="I520" s="509"/>
      <c r="J520" s="509"/>
      <c r="K520" s="509"/>
      <c r="L520" s="509"/>
      <c r="M520" s="509"/>
      <c r="N520" s="509"/>
      <c r="O520" s="509"/>
      <c r="P520" s="509"/>
      <c r="Q520" s="509"/>
      <c r="R520" s="510"/>
      <c r="S520" s="2470" t="str">
        <f t="shared" si="71"/>
        <v/>
      </c>
    </row>
    <row r="521" spans="1:19" s="260" customFormat="1" ht="12" customHeight="1" thickBot="1" x14ac:dyDescent="0.3">
      <c r="A521" s="209" t="s">
        <v>775</v>
      </c>
      <c r="B521" s="214" t="s">
        <v>801</v>
      </c>
      <c r="C521" s="215" t="s">
        <v>853</v>
      </c>
      <c r="D521" s="1343" t="str">
        <f t="shared" ref="D521:D533" si="72">CONCATENATE(D$494)</f>
        <v/>
      </c>
      <c r="E521" s="1402">
        <f>IF(ISERROR(VLOOKUP(CONCATENATE($B521,"-",$C521),IN_1A!$B$2:$AA$3000,3,FALSE))=TRUE,"",VLOOKUP(CONCATENATE($B521,"-",$C521),IN_1A!$B$2:$AA$3000,3,FALSE))</f>
        <v>0</v>
      </c>
      <c r="F521" s="1403">
        <f>IF(ISERROR(VLOOKUP(CONCATENATE($B521,"-",$C521),IN_1A!$B$2:$AA$3000,4,FALSE))=TRUE,"",VLOOKUP(CONCATENATE($B521,"-",$C521),IN_1A!$B$2:$AA$3000,4,FALSE))</f>
        <v>0</v>
      </c>
      <c r="G521" s="1402">
        <f>IF(ISERROR(VLOOKUP(CONCATENATE($B521,"-",$C521),IN_1A!$B$2:$AA$3000,5,FALSE))=TRUE,"",VLOOKUP(CONCATENATE($B521,"-",$C521),IN_1A!$B$2:$AA$3000,5,FALSE))</f>
        <v>0</v>
      </c>
      <c r="H521" s="1403">
        <f>IF(ISERROR(VLOOKUP(CONCATENATE($B521,"-",$C521),IN_1A!$B$2:$AA$3000,6,FALSE))=TRUE,"",VLOOKUP(CONCATENATE($B521,"-",$C521),IN_1A!$B$2:$AA$3000,6,FALSE))</f>
        <v>0</v>
      </c>
      <c r="I521" s="1402">
        <f>IF(ISERROR(VLOOKUP(CONCATENATE($B521,"-",$C521),IN_1A!$B$2:$AA$3000,7,FALSE))=TRUE,"",VLOOKUP(CONCATENATE($B521,"-",$C521),IN_1A!$B$2:$AA$3000,7,FALSE))</f>
        <v>0</v>
      </c>
      <c r="J521" s="1403">
        <f>IF(ISERROR(VLOOKUP(CONCATENATE($B521,"-",$C521),IN_1A!$B$2:$AA$3000,8,FALSE))=TRUE,"",VLOOKUP(CONCATENATE($B521,"-",$C521),IN_1A!$B$2:$AA$3000,8,FALSE))</f>
        <v>0</v>
      </c>
      <c r="K521" s="1402">
        <f>IF(ISERROR(VLOOKUP(CONCATENATE($B521,"-",$C521),IN_1A!$B$2:$AA$3000,9,FALSE))=TRUE,"",VLOOKUP(CONCATENATE($B521,"-",$C521),IN_1A!$B$2:$AA$3000,9,FALSE))</f>
        <v>0</v>
      </c>
      <c r="L521" s="1403">
        <f>IF(ISERROR(VLOOKUP(CONCATENATE($B521,"-",$C521),IN_1A!$B$2:$AA$3000,10,FALSE))=TRUE,"",VLOOKUP(CONCATENATE($B521,"-",$C521),IN_1A!$B$2:$AA$3000,10,FALSE))</f>
        <v>0</v>
      </c>
      <c r="M521" s="1402">
        <f>IF(ISERROR(VLOOKUP(CONCATENATE($B521,"-",$C521),IN_1A!$B$2:$AA$3000,11,FALSE))=TRUE,"",VLOOKUP(CONCATENATE($B521,"-",$C521),IN_1A!$B$2:$AA$3000,11,FALSE))</f>
        <v>0</v>
      </c>
      <c r="N521" s="1403">
        <f>IF(ISERROR(VLOOKUP(CONCATENATE($B521,"-",$C521),IN_1A!$B$2:$AA$3000,12,FALSE))=TRUE,"",VLOOKUP(CONCATENATE($B521,"-",$C521),IN_1A!$B$2:$AA$3000,12,FALSE))</f>
        <v>0</v>
      </c>
      <c r="O521" s="1402">
        <f>IF(ISERROR(VLOOKUP(CONCATENATE($B521,"-",$C521),IN_1A!$B$2:$AA$3000,13,FALSE))=TRUE,"",VLOOKUP(CONCATENATE($B521,"-",$C521),IN_1A!$B$2:$AA$3000,13,FALSE))</f>
        <v>0</v>
      </c>
      <c r="P521" s="1403">
        <f>IF(ISERROR(VLOOKUP(CONCATENATE($B521,"-",$C521),IN_1A!$B$2:$AA$3000,14,FALSE))=TRUE,"",VLOOKUP(CONCATENATE($B521,"-",$C521),IN_1A!$B$2:$AA$3000,14,FALSE))</f>
        <v>0</v>
      </c>
      <c r="Q521" s="503">
        <f t="shared" si="69"/>
        <v>0</v>
      </c>
      <c r="R521" s="504">
        <f t="shared" si="69"/>
        <v>0</v>
      </c>
      <c r="S521" s="256" t="str">
        <f t="shared" si="71"/>
        <v/>
      </c>
    </row>
    <row r="522" spans="1:19" s="257" customFormat="1" ht="10.75" thickBot="1" x14ac:dyDescent="0.3">
      <c r="A522" s="209" t="s">
        <v>777</v>
      </c>
      <c r="B522" s="218" t="s">
        <v>802</v>
      </c>
      <c r="C522" s="208" t="s">
        <v>853</v>
      </c>
      <c r="D522" s="1343" t="str">
        <f t="shared" si="72"/>
        <v/>
      </c>
      <c r="E522" s="1404">
        <f>IF(ISERROR(VLOOKUP(CONCATENATE($B522,"-",$C522),IN_1A!$B$2:$AA$3000,3,FALSE))=TRUE,"",VLOOKUP(CONCATENATE($B522,"-",$C522),IN_1A!$B$2:$AA$3000,3,FALSE))</f>
        <v>0</v>
      </c>
      <c r="F522" s="1405">
        <f>IF(ISERROR(VLOOKUP(CONCATENATE($B522,"-",$C522),IN_1A!$B$2:$AA$3000,4,FALSE))=TRUE,"",VLOOKUP(CONCATENATE($B522,"-",$C522),IN_1A!$B$2:$AA$3000,4,FALSE))</f>
        <v>0</v>
      </c>
      <c r="G522" s="1404">
        <f>IF(ISERROR(VLOOKUP(CONCATENATE($B522,"-",$C522),IN_1A!$B$2:$AA$3000,5,FALSE))=TRUE,"",VLOOKUP(CONCATENATE($B522,"-",$C522),IN_1A!$B$2:$AA$3000,5,FALSE))</f>
        <v>0</v>
      </c>
      <c r="H522" s="1405">
        <f>IF(ISERROR(VLOOKUP(CONCATENATE($B522,"-",$C522),IN_1A!$B$2:$AA$3000,6,FALSE))=TRUE,"",VLOOKUP(CONCATENATE($B522,"-",$C522),IN_1A!$B$2:$AA$3000,6,FALSE))</f>
        <v>0</v>
      </c>
      <c r="I522" s="1404">
        <f>IF(ISERROR(VLOOKUP(CONCATENATE($B522,"-",$C522),IN_1A!$B$2:$AA$3000,7,FALSE))=TRUE,"",VLOOKUP(CONCATENATE($B522,"-",$C522),IN_1A!$B$2:$AA$3000,7,FALSE))</f>
        <v>0</v>
      </c>
      <c r="J522" s="1405">
        <f>IF(ISERROR(VLOOKUP(CONCATENATE($B522,"-",$C522),IN_1A!$B$2:$AA$3000,8,FALSE))=TRUE,"",VLOOKUP(CONCATENATE($B522,"-",$C522),IN_1A!$B$2:$AA$3000,8,FALSE))</f>
        <v>0</v>
      </c>
      <c r="K522" s="1404">
        <f>IF(ISERROR(VLOOKUP(CONCATENATE($B522,"-",$C522),IN_1A!$B$2:$AA$3000,9,FALSE))=TRUE,"",VLOOKUP(CONCATENATE($B522,"-",$C522),IN_1A!$B$2:$AA$3000,9,FALSE))</f>
        <v>0</v>
      </c>
      <c r="L522" s="1405">
        <f>IF(ISERROR(VLOOKUP(CONCATENATE($B522,"-",$C522),IN_1A!$B$2:$AA$3000,10,FALSE))=TRUE,"",VLOOKUP(CONCATENATE($B522,"-",$C522),IN_1A!$B$2:$AA$3000,10,FALSE))</f>
        <v>0</v>
      </c>
      <c r="M522" s="1404">
        <f>IF(ISERROR(VLOOKUP(CONCATENATE($B522,"-",$C522),IN_1A!$B$2:$AA$3000,11,FALSE))=TRUE,"",VLOOKUP(CONCATENATE($B522,"-",$C522),IN_1A!$B$2:$AA$3000,11,FALSE))</f>
        <v>0</v>
      </c>
      <c r="N522" s="1405">
        <f>IF(ISERROR(VLOOKUP(CONCATENATE($B522,"-",$C522),IN_1A!$B$2:$AA$3000,12,FALSE))=TRUE,"",VLOOKUP(CONCATENATE($B522,"-",$C522),IN_1A!$B$2:$AA$3000,12,FALSE))</f>
        <v>0</v>
      </c>
      <c r="O522" s="1404">
        <f>IF(ISERROR(VLOOKUP(CONCATENATE($B522,"-",$C522),IN_1A!$B$2:$AA$3000,13,FALSE))=TRUE,"",VLOOKUP(CONCATENATE($B522,"-",$C522),IN_1A!$B$2:$AA$3000,13,FALSE))</f>
        <v>0</v>
      </c>
      <c r="P522" s="1405">
        <f>IF(ISERROR(VLOOKUP(CONCATENATE($B522,"-",$C522),IN_1A!$B$2:$AA$3000,14,FALSE))=TRUE,"",VLOOKUP(CONCATENATE($B522,"-",$C522),IN_1A!$B$2:$AA$3000,14,FALSE))</f>
        <v>0</v>
      </c>
      <c r="Q522" s="505">
        <f t="shared" si="69"/>
        <v>0</v>
      </c>
      <c r="R522" s="506">
        <f t="shared" si="69"/>
        <v>0</v>
      </c>
      <c r="S522" s="256"/>
    </row>
    <row r="523" spans="1:19" s="260" customFormat="1" ht="12" customHeight="1" thickBot="1" x14ac:dyDescent="0.3">
      <c r="A523" s="209" t="s">
        <v>779</v>
      </c>
      <c r="B523" s="218" t="s">
        <v>803</v>
      </c>
      <c r="C523" s="208" t="s">
        <v>853</v>
      </c>
      <c r="D523" s="1343" t="str">
        <f t="shared" si="72"/>
        <v/>
      </c>
      <c r="E523" s="1404">
        <f>IF(ISERROR(VLOOKUP(CONCATENATE($B523,"-",$C523),IN_1A!$B$2:$AA$3000,3,FALSE))=TRUE,"",VLOOKUP(CONCATENATE($B523,"-",$C523),IN_1A!$B$2:$AA$3000,3,FALSE))</f>
        <v>0</v>
      </c>
      <c r="F523" s="1405">
        <f>IF(ISERROR(VLOOKUP(CONCATENATE($B523,"-",$C523),IN_1A!$B$2:$AA$3000,4,FALSE))=TRUE,"",VLOOKUP(CONCATENATE($B523,"-",$C523),IN_1A!$B$2:$AA$3000,4,FALSE))</f>
        <v>0</v>
      </c>
      <c r="G523" s="1404">
        <f>IF(ISERROR(VLOOKUP(CONCATENATE($B523,"-",$C523),IN_1A!$B$2:$AA$3000,5,FALSE))=TRUE,"",VLOOKUP(CONCATENATE($B523,"-",$C523),IN_1A!$B$2:$AA$3000,5,FALSE))</f>
        <v>0</v>
      </c>
      <c r="H523" s="1405">
        <f>IF(ISERROR(VLOOKUP(CONCATENATE($B523,"-",$C523),IN_1A!$B$2:$AA$3000,6,FALSE))=TRUE,"",VLOOKUP(CONCATENATE($B523,"-",$C523),IN_1A!$B$2:$AA$3000,6,FALSE))</f>
        <v>0</v>
      </c>
      <c r="I523" s="1404">
        <f>IF(ISERROR(VLOOKUP(CONCATENATE($B523,"-",$C523),IN_1A!$B$2:$AA$3000,7,FALSE))=TRUE,"",VLOOKUP(CONCATENATE($B523,"-",$C523),IN_1A!$B$2:$AA$3000,7,FALSE))</f>
        <v>0</v>
      </c>
      <c r="J523" s="1405">
        <f>IF(ISERROR(VLOOKUP(CONCATENATE($B523,"-",$C523),IN_1A!$B$2:$AA$3000,8,FALSE))=TRUE,"",VLOOKUP(CONCATENATE($B523,"-",$C523),IN_1A!$B$2:$AA$3000,8,FALSE))</f>
        <v>0</v>
      </c>
      <c r="K523" s="1404">
        <f>IF(ISERROR(VLOOKUP(CONCATENATE($B523,"-",$C523),IN_1A!$B$2:$AA$3000,9,FALSE))=TRUE,"",VLOOKUP(CONCATENATE($B523,"-",$C523),IN_1A!$B$2:$AA$3000,9,FALSE))</f>
        <v>0</v>
      </c>
      <c r="L523" s="1405">
        <f>IF(ISERROR(VLOOKUP(CONCATENATE($B523,"-",$C523),IN_1A!$B$2:$AA$3000,10,FALSE))=TRUE,"",VLOOKUP(CONCATENATE($B523,"-",$C523),IN_1A!$B$2:$AA$3000,10,FALSE))</f>
        <v>0</v>
      </c>
      <c r="M523" s="1404">
        <f>IF(ISERROR(VLOOKUP(CONCATENATE($B523,"-",$C523),IN_1A!$B$2:$AA$3000,11,FALSE))=TRUE,"",VLOOKUP(CONCATENATE($B523,"-",$C523),IN_1A!$B$2:$AA$3000,11,FALSE))</f>
        <v>0</v>
      </c>
      <c r="N523" s="1405">
        <f>IF(ISERROR(VLOOKUP(CONCATENATE($B523,"-",$C523),IN_1A!$B$2:$AA$3000,12,FALSE))=TRUE,"",VLOOKUP(CONCATENATE($B523,"-",$C523),IN_1A!$B$2:$AA$3000,12,FALSE))</f>
        <v>0</v>
      </c>
      <c r="O523" s="1404">
        <f>IF(ISERROR(VLOOKUP(CONCATENATE($B523,"-",$C523),IN_1A!$B$2:$AA$3000,13,FALSE))=TRUE,"",VLOOKUP(CONCATENATE($B523,"-",$C523),IN_1A!$B$2:$AA$3000,13,FALSE))</f>
        <v>0</v>
      </c>
      <c r="P523" s="1405">
        <f>IF(ISERROR(VLOOKUP(CONCATENATE($B523,"-",$C523),IN_1A!$B$2:$AA$3000,14,FALSE))=TRUE,"",VLOOKUP(CONCATENATE($B523,"-",$C523),IN_1A!$B$2:$AA$3000,14,FALSE))</f>
        <v>0</v>
      </c>
      <c r="Q523" s="505">
        <f t="shared" si="69"/>
        <v>0</v>
      </c>
      <c r="R523" s="506">
        <f t="shared" si="69"/>
        <v>0</v>
      </c>
      <c r="S523" s="256" t="str">
        <f t="shared" ref="S523:S535" si="73">IF(O523&gt;Q523,"ERRORE",IF(P523&gt;R523,"ERRORE",""))</f>
        <v/>
      </c>
    </row>
    <row r="524" spans="1:19" s="260" customFormat="1" ht="12" customHeight="1" thickBot="1" x14ac:dyDescent="0.3">
      <c r="A524" s="209" t="s">
        <v>781</v>
      </c>
      <c r="B524" s="218" t="s">
        <v>804</v>
      </c>
      <c r="C524" s="208" t="s">
        <v>853</v>
      </c>
      <c r="D524" s="1343" t="str">
        <f t="shared" si="72"/>
        <v/>
      </c>
      <c r="E524" s="1404">
        <f>IF(ISERROR(VLOOKUP(CONCATENATE($B524,"-",$C524),IN_1A!$B$2:$AA$3000,3,FALSE))=TRUE,"",VLOOKUP(CONCATENATE($B524,"-",$C524),IN_1A!$B$2:$AA$3000,3,FALSE))</f>
        <v>0</v>
      </c>
      <c r="F524" s="1405">
        <f>IF(ISERROR(VLOOKUP(CONCATENATE($B524,"-",$C524),IN_1A!$B$2:$AA$3000,4,FALSE))=TRUE,"",VLOOKUP(CONCATENATE($B524,"-",$C524),IN_1A!$B$2:$AA$3000,4,FALSE))</f>
        <v>0</v>
      </c>
      <c r="G524" s="1404">
        <f>IF(ISERROR(VLOOKUP(CONCATENATE($B524,"-",$C524),IN_1A!$B$2:$AA$3000,5,FALSE))=TRUE,"",VLOOKUP(CONCATENATE($B524,"-",$C524),IN_1A!$B$2:$AA$3000,5,FALSE))</f>
        <v>0</v>
      </c>
      <c r="H524" s="1405">
        <f>IF(ISERROR(VLOOKUP(CONCATENATE($B524,"-",$C524),IN_1A!$B$2:$AA$3000,6,FALSE))=TRUE,"",VLOOKUP(CONCATENATE($B524,"-",$C524),IN_1A!$B$2:$AA$3000,6,FALSE))</f>
        <v>0</v>
      </c>
      <c r="I524" s="1404">
        <f>IF(ISERROR(VLOOKUP(CONCATENATE($B524,"-",$C524),IN_1A!$B$2:$AA$3000,7,FALSE))=TRUE,"",VLOOKUP(CONCATENATE($B524,"-",$C524),IN_1A!$B$2:$AA$3000,7,FALSE))</f>
        <v>0</v>
      </c>
      <c r="J524" s="1405">
        <f>IF(ISERROR(VLOOKUP(CONCATENATE($B524,"-",$C524),IN_1A!$B$2:$AA$3000,8,FALSE))=TRUE,"",VLOOKUP(CONCATENATE($B524,"-",$C524),IN_1A!$B$2:$AA$3000,8,FALSE))</f>
        <v>0</v>
      </c>
      <c r="K524" s="1404">
        <f>IF(ISERROR(VLOOKUP(CONCATENATE($B524,"-",$C524),IN_1A!$B$2:$AA$3000,9,FALSE))=TRUE,"",VLOOKUP(CONCATENATE($B524,"-",$C524),IN_1A!$B$2:$AA$3000,9,FALSE))</f>
        <v>0</v>
      </c>
      <c r="L524" s="1405">
        <f>IF(ISERROR(VLOOKUP(CONCATENATE($B524,"-",$C524),IN_1A!$B$2:$AA$3000,10,FALSE))=TRUE,"",VLOOKUP(CONCATENATE($B524,"-",$C524),IN_1A!$B$2:$AA$3000,10,FALSE))</f>
        <v>0</v>
      </c>
      <c r="M524" s="1404">
        <f>IF(ISERROR(VLOOKUP(CONCATENATE($B524,"-",$C524),IN_1A!$B$2:$AA$3000,11,FALSE))=TRUE,"",VLOOKUP(CONCATENATE($B524,"-",$C524),IN_1A!$B$2:$AA$3000,11,FALSE))</f>
        <v>0</v>
      </c>
      <c r="N524" s="1405">
        <f>IF(ISERROR(VLOOKUP(CONCATENATE($B524,"-",$C524),IN_1A!$B$2:$AA$3000,12,FALSE))=TRUE,"",VLOOKUP(CONCATENATE($B524,"-",$C524),IN_1A!$B$2:$AA$3000,12,FALSE))</f>
        <v>0</v>
      </c>
      <c r="O524" s="1404">
        <f>IF(ISERROR(VLOOKUP(CONCATENATE($B524,"-",$C524),IN_1A!$B$2:$AA$3000,13,FALSE))=TRUE,"",VLOOKUP(CONCATENATE($B524,"-",$C524),IN_1A!$B$2:$AA$3000,13,FALSE))</f>
        <v>0</v>
      </c>
      <c r="P524" s="1405">
        <f>IF(ISERROR(VLOOKUP(CONCATENATE($B524,"-",$C524),IN_1A!$B$2:$AA$3000,14,FALSE))=TRUE,"",VLOOKUP(CONCATENATE($B524,"-",$C524),IN_1A!$B$2:$AA$3000,14,FALSE))</f>
        <v>0</v>
      </c>
      <c r="Q524" s="505">
        <f t="shared" si="69"/>
        <v>0</v>
      </c>
      <c r="R524" s="506">
        <f t="shared" si="69"/>
        <v>0</v>
      </c>
      <c r="S524" s="256" t="str">
        <f t="shared" si="73"/>
        <v/>
      </c>
    </row>
    <row r="525" spans="1:19" s="260" customFormat="1" ht="12" customHeight="1" thickBot="1" x14ac:dyDescent="0.3">
      <c r="A525" s="209" t="s">
        <v>783</v>
      </c>
      <c r="B525" s="218" t="s">
        <v>805</v>
      </c>
      <c r="C525" s="208" t="s">
        <v>853</v>
      </c>
      <c r="D525" s="1343" t="str">
        <f t="shared" si="72"/>
        <v/>
      </c>
      <c r="E525" s="1404">
        <f>IF(ISERROR(VLOOKUP(CONCATENATE($B525,"-",$C525),IN_1A!$B$2:$AA$3000,3,FALSE))=TRUE,"",VLOOKUP(CONCATENATE($B525,"-",$C525),IN_1A!$B$2:$AA$3000,3,FALSE))</f>
        <v>0</v>
      </c>
      <c r="F525" s="1405">
        <f>IF(ISERROR(VLOOKUP(CONCATENATE($B525,"-",$C525),IN_1A!$B$2:$AA$3000,4,FALSE))=TRUE,"",VLOOKUP(CONCATENATE($B525,"-",$C525),IN_1A!$B$2:$AA$3000,4,FALSE))</f>
        <v>0</v>
      </c>
      <c r="G525" s="1404">
        <f>IF(ISERROR(VLOOKUP(CONCATENATE($B525,"-",$C525),IN_1A!$B$2:$AA$3000,5,FALSE))=TRUE,"",VLOOKUP(CONCATENATE($B525,"-",$C525),IN_1A!$B$2:$AA$3000,5,FALSE))</f>
        <v>0</v>
      </c>
      <c r="H525" s="1405">
        <f>IF(ISERROR(VLOOKUP(CONCATENATE($B525,"-",$C525),IN_1A!$B$2:$AA$3000,6,FALSE))=TRUE,"",VLOOKUP(CONCATENATE($B525,"-",$C525),IN_1A!$B$2:$AA$3000,6,FALSE))</f>
        <v>0</v>
      </c>
      <c r="I525" s="1404">
        <f>IF(ISERROR(VLOOKUP(CONCATENATE($B525,"-",$C525),IN_1A!$B$2:$AA$3000,7,FALSE))=TRUE,"",VLOOKUP(CONCATENATE($B525,"-",$C525),IN_1A!$B$2:$AA$3000,7,FALSE))</f>
        <v>0</v>
      </c>
      <c r="J525" s="1405">
        <f>IF(ISERROR(VLOOKUP(CONCATENATE($B525,"-",$C525),IN_1A!$B$2:$AA$3000,8,FALSE))=TRUE,"",VLOOKUP(CONCATENATE($B525,"-",$C525),IN_1A!$B$2:$AA$3000,8,FALSE))</f>
        <v>0</v>
      </c>
      <c r="K525" s="1404">
        <f>IF(ISERROR(VLOOKUP(CONCATENATE($B525,"-",$C525),IN_1A!$B$2:$AA$3000,9,FALSE))=TRUE,"",VLOOKUP(CONCATENATE($B525,"-",$C525),IN_1A!$B$2:$AA$3000,9,FALSE))</f>
        <v>0</v>
      </c>
      <c r="L525" s="1405">
        <f>IF(ISERROR(VLOOKUP(CONCATENATE($B525,"-",$C525),IN_1A!$B$2:$AA$3000,10,FALSE))=TRUE,"",VLOOKUP(CONCATENATE($B525,"-",$C525),IN_1A!$B$2:$AA$3000,10,FALSE))</f>
        <v>0</v>
      </c>
      <c r="M525" s="1404">
        <f>IF(ISERROR(VLOOKUP(CONCATENATE($B525,"-",$C525),IN_1A!$B$2:$AA$3000,11,FALSE))=TRUE,"",VLOOKUP(CONCATENATE($B525,"-",$C525),IN_1A!$B$2:$AA$3000,11,FALSE))</f>
        <v>0</v>
      </c>
      <c r="N525" s="1405">
        <f>IF(ISERROR(VLOOKUP(CONCATENATE($B525,"-",$C525),IN_1A!$B$2:$AA$3000,12,FALSE))=TRUE,"",VLOOKUP(CONCATENATE($B525,"-",$C525),IN_1A!$B$2:$AA$3000,12,FALSE))</f>
        <v>0</v>
      </c>
      <c r="O525" s="1404">
        <f>IF(ISERROR(VLOOKUP(CONCATENATE($B525,"-",$C525),IN_1A!$B$2:$AA$3000,13,FALSE))=TRUE,"",VLOOKUP(CONCATENATE($B525,"-",$C525),IN_1A!$B$2:$AA$3000,13,FALSE))</f>
        <v>0</v>
      </c>
      <c r="P525" s="1405">
        <f>IF(ISERROR(VLOOKUP(CONCATENATE($B525,"-",$C525),IN_1A!$B$2:$AA$3000,14,FALSE))=TRUE,"",VLOOKUP(CONCATENATE($B525,"-",$C525),IN_1A!$B$2:$AA$3000,14,FALSE))</f>
        <v>0</v>
      </c>
      <c r="Q525" s="505">
        <f t="shared" si="69"/>
        <v>0</v>
      </c>
      <c r="R525" s="506">
        <f t="shared" si="69"/>
        <v>0</v>
      </c>
      <c r="S525" s="256" t="str">
        <f t="shared" si="73"/>
        <v/>
      </c>
    </row>
    <row r="526" spans="1:19" s="260" customFormat="1" ht="12" customHeight="1" thickBot="1" x14ac:dyDescent="0.3">
      <c r="A526" s="209" t="s">
        <v>785</v>
      </c>
      <c r="B526" s="218" t="s">
        <v>806</v>
      </c>
      <c r="C526" s="208" t="s">
        <v>853</v>
      </c>
      <c r="D526" s="1343" t="str">
        <f t="shared" si="72"/>
        <v/>
      </c>
      <c r="E526" s="1404">
        <f>IF(ISERROR(VLOOKUP(CONCATENATE($B526,"-",$C526),IN_1A!$B$2:$AA$3000,3,FALSE))=TRUE,"",VLOOKUP(CONCATENATE($B526,"-",$C526),IN_1A!$B$2:$AA$3000,3,FALSE))</f>
        <v>0</v>
      </c>
      <c r="F526" s="1405">
        <f>IF(ISERROR(VLOOKUP(CONCATENATE($B526,"-",$C526),IN_1A!$B$2:$AA$3000,4,FALSE))=TRUE,"",VLOOKUP(CONCATENATE($B526,"-",$C526),IN_1A!$B$2:$AA$3000,4,FALSE))</f>
        <v>0</v>
      </c>
      <c r="G526" s="1404">
        <f>IF(ISERROR(VLOOKUP(CONCATENATE($B526,"-",$C526),IN_1A!$B$2:$AA$3000,5,FALSE))=TRUE,"",VLOOKUP(CONCATENATE($B526,"-",$C526),IN_1A!$B$2:$AA$3000,5,FALSE))</f>
        <v>0</v>
      </c>
      <c r="H526" s="1405">
        <f>IF(ISERROR(VLOOKUP(CONCATENATE($B526,"-",$C526),IN_1A!$B$2:$AA$3000,6,FALSE))=TRUE,"",VLOOKUP(CONCATENATE($B526,"-",$C526),IN_1A!$B$2:$AA$3000,6,FALSE))</f>
        <v>0</v>
      </c>
      <c r="I526" s="1404">
        <f>IF(ISERROR(VLOOKUP(CONCATENATE($B526,"-",$C526),IN_1A!$B$2:$AA$3000,7,FALSE))=TRUE,"",VLOOKUP(CONCATENATE($B526,"-",$C526),IN_1A!$B$2:$AA$3000,7,FALSE))</f>
        <v>0</v>
      </c>
      <c r="J526" s="1405">
        <f>IF(ISERROR(VLOOKUP(CONCATENATE($B526,"-",$C526),IN_1A!$B$2:$AA$3000,8,FALSE))=TRUE,"",VLOOKUP(CONCATENATE($B526,"-",$C526),IN_1A!$B$2:$AA$3000,8,FALSE))</f>
        <v>0</v>
      </c>
      <c r="K526" s="1404">
        <f>IF(ISERROR(VLOOKUP(CONCATENATE($B526,"-",$C526),IN_1A!$B$2:$AA$3000,9,FALSE))=TRUE,"",VLOOKUP(CONCATENATE($B526,"-",$C526),IN_1A!$B$2:$AA$3000,9,FALSE))</f>
        <v>0</v>
      </c>
      <c r="L526" s="1405">
        <f>IF(ISERROR(VLOOKUP(CONCATENATE($B526,"-",$C526),IN_1A!$B$2:$AA$3000,10,FALSE))=TRUE,"",VLOOKUP(CONCATENATE($B526,"-",$C526),IN_1A!$B$2:$AA$3000,10,FALSE))</f>
        <v>0</v>
      </c>
      <c r="M526" s="1404">
        <f>IF(ISERROR(VLOOKUP(CONCATENATE($B526,"-",$C526),IN_1A!$B$2:$AA$3000,11,FALSE))=TRUE,"",VLOOKUP(CONCATENATE($B526,"-",$C526),IN_1A!$B$2:$AA$3000,11,FALSE))</f>
        <v>0</v>
      </c>
      <c r="N526" s="1405">
        <f>IF(ISERROR(VLOOKUP(CONCATENATE($B526,"-",$C526),IN_1A!$B$2:$AA$3000,12,FALSE))=TRUE,"",VLOOKUP(CONCATENATE($B526,"-",$C526),IN_1A!$B$2:$AA$3000,12,FALSE))</f>
        <v>0</v>
      </c>
      <c r="O526" s="1404">
        <f>IF(ISERROR(VLOOKUP(CONCATENATE($B526,"-",$C526),IN_1A!$B$2:$AA$3000,13,FALSE))=TRUE,"",VLOOKUP(CONCATENATE($B526,"-",$C526),IN_1A!$B$2:$AA$3000,13,FALSE))</f>
        <v>0</v>
      </c>
      <c r="P526" s="1405">
        <f>IF(ISERROR(VLOOKUP(CONCATENATE($B526,"-",$C526),IN_1A!$B$2:$AA$3000,14,FALSE))=TRUE,"",VLOOKUP(CONCATENATE($B526,"-",$C526),IN_1A!$B$2:$AA$3000,14,FALSE))</f>
        <v>0</v>
      </c>
      <c r="Q526" s="505">
        <f t="shared" si="69"/>
        <v>0</v>
      </c>
      <c r="R526" s="506">
        <f t="shared" si="69"/>
        <v>0</v>
      </c>
      <c r="S526" s="256" t="str">
        <f t="shared" si="73"/>
        <v/>
      </c>
    </row>
    <row r="527" spans="1:19" s="260" customFormat="1" ht="12" customHeight="1" thickBot="1" x14ac:dyDescent="0.3">
      <c r="A527" s="209" t="s">
        <v>787</v>
      </c>
      <c r="B527" s="207" t="s">
        <v>807</v>
      </c>
      <c r="C527" s="210" t="s">
        <v>853</v>
      </c>
      <c r="D527" s="1343" t="str">
        <f t="shared" si="72"/>
        <v/>
      </c>
      <c r="E527" s="1404">
        <f>IF(ISERROR(VLOOKUP(CONCATENATE($B527,"-",$C527),IN_1A!$B$2:$AA$3000,3,FALSE))=TRUE,"",VLOOKUP(CONCATENATE($B527,"-",$C527),IN_1A!$B$2:$AA$3000,3,FALSE))</f>
        <v>0</v>
      </c>
      <c r="F527" s="1405">
        <f>IF(ISERROR(VLOOKUP(CONCATENATE($B527,"-",$C527),IN_1A!$B$2:$AA$3000,4,FALSE))=TRUE,"",VLOOKUP(CONCATENATE($B527,"-",$C527),IN_1A!$B$2:$AA$3000,4,FALSE))</f>
        <v>0</v>
      </c>
      <c r="G527" s="1404">
        <f>IF(ISERROR(VLOOKUP(CONCATENATE($B527,"-",$C527),IN_1A!$B$2:$AA$3000,5,FALSE))=TRUE,"",VLOOKUP(CONCATENATE($B527,"-",$C527),IN_1A!$B$2:$AA$3000,5,FALSE))</f>
        <v>0</v>
      </c>
      <c r="H527" s="1405">
        <f>IF(ISERROR(VLOOKUP(CONCATENATE($B527,"-",$C527),IN_1A!$B$2:$AA$3000,6,FALSE))=TRUE,"",VLOOKUP(CONCATENATE($B527,"-",$C527),IN_1A!$B$2:$AA$3000,6,FALSE))</f>
        <v>0</v>
      </c>
      <c r="I527" s="1404">
        <f>IF(ISERROR(VLOOKUP(CONCATENATE($B527,"-",$C527),IN_1A!$B$2:$AA$3000,7,FALSE))=TRUE,"",VLOOKUP(CONCATENATE($B527,"-",$C527),IN_1A!$B$2:$AA$3000,7,FALSE))</f>
        <v>0</v>
      </c>
      <c r="J527" s="1405">
        <f>IF(ISERROR(VLOOKUP(CONCATENATE($B527,"-",$C527),IN_1A!$B$2:$AA$3000,8,FALSE))=TRUE,"",VLOOKUP(CONCATENATE($B527,"-",$C527),IN_1A!$B$2:$AA$3000,8,FALSE))</f>
        <v>0</v>
      </c>
      <c r="K527" s="1404">
        <f>IF(ISERROR(VLOOKUP(CONCATENATE($B527,"-",$C527),IN_1A!$B$2:$AA$3000,9,FALSE))=TRUE,"",VLOOKUP(CONCATENATE($B527,"-",$C527),IN_1A!$B$2:$AA$3000,9,FALSE))</f>
        <v>0</v>
      </c>
      <c r="L527" s="1405">
        <f>IF(ISERROR(VLOOKUP(CONCATENATE($B527,"-",$C527),IN_1A!$B$2:$AA$3000,10,FALSE))=TRUE,"",VLOOKUP(CONCATENATE($B527,"-",$C527),IN_1A!$B$2:$AA$3000,10,FALSE))</f>
        <v>0</v>
      </c>
      <c r="M527" s="1404">
        <f>IF(ISERROR(VLOOKUP(CONCATENATE($B527,"-",$C527),IN_1A!$B$2:$AA$3000,11,FALSE))=TRUE,"",VLOOKUP(CONCATENATE($B527,"-",$C527),IN_1A!$B$2:$AA$3000,11,FALSE))</f>
        <v>0</v>
      </c>
      <c r="N527" s="1405">
        <f>IF(ISERROR(VLOOKUP(CONCATENATE($B527,"-",$C527),IN_1A!$B$2:$AA$3000,12,FALSE))=TRUE,"",VLOOKUP(CONCATENATE($B527,"-",$C527),IN_1A!$B$2:$AA$3000,12,FALSE))</f>
        <v>0</v>
      </c>
      <c r="O527" s="1404">
        <f>IF(ISERROR(VLOOKUP(CONCATENATE($B527,"-",$C527),IN_1A!$B$2:$AA$3000,13,FALSE))=TRUE,"",VLOOKUP(CONCATENATE($B527,"-",$C527),IN_1A!$B$2:$AA$3000,13,FALSE))</f>
        <v>0</v>
      </c>
      <c r="P527" s="1405">
        <f>IF(ISERROR(VLOOKUP(CONCATENATE($B527,"-",$C527),IN_1A!$B$2:$AA$3000,14,FALSE))=TRUE,"",VLOOKUP(CONCATENATE($B527,"-",$C527),IN_1A!$B$2:$AA$3000,14,FALSE))</f>
        <v>0</v>
      </c>
      <c r="Q527" s="505">
        <f t="shared" si="69"/>
        <v>0</v>
      </c>
      <c r="R527" s="506">
        <f t="shared" si="69"/>
        <v>0</v>
      </c>
      <c r="S527" s="256" t="str">
        <f t="shared" si="73"/>
        <v/>
      </c>
    </row>
    <row r="528" spans="1:19" s="260" customFormat="1" ht="12" customHeight="1" thickBot="1" x14ac:dyDescent="0.3">
      <c r="A528" s="209" t="s">
        <v>789</v>
      </c>
      <c r="B528" s="207" t="s">
        <v>808</v>
      </c>
      <c r="C528" s="210" t="s">
        <v>853</v>
      </c>
      <c r="D528" s="1343" t="str">
        <f t="shared" si="72"/>
        <v/>
      </c>
      <c r="E528" s="1404">
        <f>IF(ISERROR(VLOOKUP(CONCATENATE($B528,"-",$C528),IN_1A!$B$2:$AA$3000,3,FALSE))=TRUE,"",VLOOKUP(CONCATENATE($B528,"-",$C528),IN_1A!$B$2:$AA$3000,3,FALSE))</f>
        <v>0</v>
      </c>
      <c r="F528" s="1405">
        <f>IF(ISERROR(VLOOKUP(CONCATENATE($B528,"-",$C528),IN_1A!$B$2:$AA$3000,4,FALSE))=TRUE,"",VLOOKUP(CONCATENATE($B528,"-",$C528),IN_1A!$B$2:$AA$3000,4,FALSE))</f>
        <v>0</v>
      </c>
      <c r="G528" s="1404">
        <f>IF(ISERROR(VLOOKUP(CONCATENATE($B528,"-",$C528),IN_1A!$B$2:$AA$3000,5,FALSE))=TRUE,"",VLOOKUP(CONCATENATE($B528,"-",$C528),IN_1A!$B$2:$AA$3000,5,FALSE))</f>
        <v>0</v>
      </c>
      <c r="H528" s="1405">
        <f>IF(ISERROR(VLOOKUP(CONCATENATE($B528,"-",$C528),IN_1A!$B$2:$AA$3000,6,FALSE))=TRUE,"",VLOOKUP(CONCATENATE($B528,"-",$C528),IN_1A!$B$2:$AA$3000,6,FALSE))</f>
        <v>0</v>
      </c>
      <c r="I528" s="1404">
        <f>IF(ISERROR(VLOOKUP(CONCATENATE($B528,"-",$C528),IN_1A!$B$2:$AA$3000,7,FALSE))=TRUE,"",VLOOKUP(CONCATENATE($B528,"-",$C528),IN_1A!$B$2:$AA$3000,7,FALSE))</f>
        <v>0</v>
      </c>
      <c r="J528" s="1405">
        <f>IF(ISERROR(VLOOKUP(CONCATENATE($B528,"-",$C528),IN_1A!$B$2:$AA$3000,8,FALSE))=TRUE,"",VLOOKUP(CONCATENATE($B528,"-",$C528),IN_1A!$B$2:$AA$3000,8,FALSE))</f>
        <v>0</v>
      </c>
      <c r="K528" s="1404">
        <f>IF(ISERROR(VLOOKUP(CONCATENATE($B528,"-",$C528),IN_1A!$B$2:$AA$3000,9,FALSE))=TRUE,"",VLOOKUP(CONCATENATE($B528,"-",$C528),IN_1A!$B$2:$AA$3000,9,FALSE))</f>
        <v>0</v>
      </c>
      <c r="L528" s="1405">
        <f>IF(ISERROR(VLOOKUP(CONCATENATE($B528,"-",$C528),IN_1A!$B$2:$AA$3000,10,FALSE))=TRUE,"",VLOOKUP(CONCATENATE($B528,"-",$C528),IN_1A!$B$2:$AA$3000,10,FALSE))</f>
        <v>0</v>
      </c>
      <c r="M528" s="1404">
        <f>IF(ISERROR(VLOOKUP(CONCATENATE($B528,"-",$C528),IN_1A!$B$2:$AA$3000,11,FALSE))=TRUE,"",VLOOKUP(CONCATENATE($B528,"-",$C528),IN_1A!$B$2:$AA$3000,11,FALSE))</f>
        <v>0</v>
      </c>
      <c r="N528" s="1405">
        <f>IF(ISERROR(VLOOKUP(CONCATENATE($B528,"-",$C528),IN_1A!$B$2:$AA$3000,12,FALSE))=TRUE,"",VLOOKUP(CONCATENATE($B528,"-",$C528),IN_1A!$B$2:$AA$3000,12,FALSE))</f>
        <v>0</v>
      </c>
      <c r="O528" s="1404">
        <f>IF(ISERROR(VLOOKUP(CONCATENATE($B528,"-",$C528),IN_1A!$B$2:$AA$3000,13,FALSE))=TRUE,"",VLOOKUP(CONCATENATE($B528,"-",$C528),IN_1A!$B$2:$AA$3000,13,FALSE))</f>
        <v>0</v>
      </c>
      <c r="P528" s="1405">
        <f>IF(ISERROR(VLOOKUP(CONCATENATE($B528,"-",$C528),IN_1A!$B$2:$AA$3000,14,FALSE))=TRUE,"",VLOOKUP(CONCATENATE($B528,"-",$C528),IN_1A!$B$2:$AA$3000,14,FALSE))</f>
        <v>0</v>
      </c>
      <c r="Q528" s="505">
        <f t="shared" si="69"/>
        <v>0</v>
      </c>
      <c r="R528" s="506">
        <f t="shared" si="69"/>
        <v>0</v>
      </c>
      <c r="S528" s="256" t="str">
        <f t="shared" si="73"/>
        <v/>
      </c>
    </row>
    <row r="529" spans="1:19" s="257" customFormat="1" ht="10.75" thickBot="1" x14ac:dyDescent="0.3">
      <c r="A529" s="209" t="s">
        <v>791</v>
      </c>
      <c r="B529" s="207" t="s">
        <v>809</v>
      </c>
      <c r="C529" s="210" t="s">
        <v>853</v>
      </c>
      <c r="D529" s="1343" t="str">
        <f t="shared" si="72"/>
        <v/>
      </c>
      <c r="E529" s="1404">
        <f>IF(ISERROR(VLOOKUP(CONCATENATE($B529,"-",$C529),IN_1A!$B$2:$AA$3000,3,FALSE))=TRUE,"",VLOOKUP(CONCATENATE($B529,"-",$C529),IN_1A!$B$2:$AA$3000,3,FALSE))</f>
        <v>0</v>
      </c>
      <c r="F529" s="1405">
        <f>IF(ISERROR(VLOOKUP(CONCATENATE($B529,"-",$C529),IN_1A!$B$2:$AA$3000,4,FALSE))=TRUE,"",VLOOKUP(CONCATENATE($B529,"-",$C529),IN_1A!$B$2:$AA$3000,4,FALSE))</f>
        <v>0</v>
      </c>
      <c r="G529" s="1404">
        <f>IF(ISERROR(VLOOKUP(CONCATENATE($B529,"-",$C529),IN_1A!$B$2:$AA$3000,5,FALSE))=TRUE,"",VLOOKUP(CONCATENATE($B529,"-",$C529),IN_1A!$B$2:$AA$3000,5,FALSE))</f>
        <v>0</v>
      </c>
      <c r="H529" s="1405">
        <f>IF(ISERROR(VLOOKUP(CONCATENATE($B529,"-",$C529),IN_1A!$B$2:$AA$3000,6,FALSE))=TRUE,"",VLOOKUP(CONCATENATE($B529,"-",$C529),IN_1A!$B$2:$AA$3000,6,FALSE))</f>
        <v>0</v>
      </c>
      <c r="I529" s="1404">
        <f>IF(ISERROR(VLOOKUP(CONCATENATE($B529,"-",$C529),IN_1A!$B$2:$AA$3000,7,FALSE))=TRUE,"",VLOOKUP(CONCATENATE($B529,"-",$C529),IN_1A!$B$2:$AA$3000,7,FALSE))</f>
        <v>0</v>
      </c>
      <c r="J529" s="1405">
        <f>IF(ISERROR(VLOOKUP(CONCATENATE($B529,"-",$C529),IN_1A!$B$2:$AA$3000,8,FALSE))=TRUE,"",VLOOKUP(CONCATENATE($B529,"-",$C529),IN_1A!$B$2:$AA$3000,8,FALSE))</f>
        <v>0</v>
      </c>
      <c r="K529" s="1404">
        <f>IF(ISERROR(VLOOKUP(CONCATENATE($B529,"-",$C529),IN_1A!$B$2:$AA$3000,9,FALSE))=TRUE,"",VLOOKUP(CONCATENATE($B529,"-",$C529),IN_1A!$B$2:$AA$3000,9,FALSE))</f>
        <v>0</v>
      </c>
      <c r="L529" s="1405">
        <f>IF(ISERROR(VLOOKUP(CONCATENATE($B529,"-",$C529),IN_1A!$B$2:$AA$3000,10,FALSE))=TRUE,"",VLOOKUP(CONCATENATE($B529,"-",$C529),IN_1A!$B$2:$AA$3000,10,FALSE))</f>
        <v>0</v>
      </c>
      <c r="M529" s="1404">
        <f>IF(ISERROR(VLOOKUP(CONCATENATE($B529,"-",$C529),IN_1A!$B$2:$AA$3000,11,FALSE))=TRUE,"",VLOOKUP(CONCATENATE($B529,"-",$C529),IN_1A!$B$2:$AA$3000,11,FALSE))</f>
        <v>0</v>
      </c>
      <c r="N529" s="1405">
        <f>IF(ISERROR(VLOOKUP(CONCATENATE($B529,"-",$C529),IN_1A!$B$2:$AA$3000,12,FALSE))=TRUE,"",VLOOKUP(CONCATENATE($B529,"-",$C529),IN_1A!$B$2:$AA$3000,12,FALSE))</f>
        <v>0</v>
      </c>
      <c r="O529" s="1404">
        <f>IF(ISERROR(VLOOKUP(CONCATENATE($B529,"-",$C529),IN_1A!$B$2:$AA$3000,13,FALSE))=TRUE,"",VLOOKUP(CONCATENATE($B529,"-",$C529),IN_1A!$B$2:$AA$3000,13,FALSE))</f>
        <v>0</v>
      </c>
      <c r="P529" s="1405">
        <f>IF(ISERROR(VLOOKUP(CONCATENATE($B529,"-",$C529),IN_1A!$B$2:$AA$3000,14,FALSE))=TRUE,"",VLOOKUP(CONCATENATE($B529,"-",$C529),IN_1A!$B$2:$AA$3000,14,FALSE))</f>
        <v>0</v>
      </c>
      <c r="Q529" s="505">
        <f t="shared" si="69"/>
        <v>0</v>
      </c>
      <c r="R529" s="506">
        <f t="shared" si="69"/>
        <v>0</v>
      </c>
      <c r="S529" s="256" t="str">
        <f t="shared" si="73"/>
        <v/>
      </c>
    </row>
    <row r="530" spans="1:19" s="260" customFormat="1" ht="12" customHeight="1" thickBot="1" x14ac:dyDescent="0.3">
      <c r="A530" s="209" t="s">
        <v>793</v>
      </c>
      <c r="B530" s="207" t="s">
        <v>810</v>
      </c>
      <c r="C530" s="210" t="s">
        <v>853</v>
      </c>
      <c r="D530" s="1343" t="str">
        <f t="shared" si="72"/>
        <v/>
      </c>
      <c r="E530" s="1404">
        <f>IF(ISERROR(VLOOKUP(CONCATENATE($B530,"-",$C530),IN_1A!$B$2:$AA$3000,3,FALSE))=TRUE,"",VLOOKUP(CONCATENATE($B530,"-",$C530),IN_1A!$B$2:$AA$3000,3,FALSE))</f>
        <v>0</v>
      </c>
      <c r="F530" s="1405">
        <f>IF(ISERROR(VLOOKUP(CONCATENATE($B530,"-",$C530),IN_1A!$B$2:$AA$3000,4,FALSE))=TRUE,"",VLOOKUP(CONCATENATE($B530,"-",$C530),IN_1A!$B$2:$AA$3000,4,FALSE))</f>
        <v>0</v>
      </c>
      <c r="G530" s="1404">
        <f>IF(ISERROR(VLOOKUP(CONCATENATE($B530,"-",$C530),IN_1A!$B$2:$AA$3000,5,FALSE))=TRUE,"",VLOOKUP(CONCATENATE($B530,"-",$C530),IN_1A!$B$2:$AA$3000,5,FALSE))</f>
        <v>0</v>
      </c>
      <c r="H530" s="1405">
        <f>IF(ISERROR(VLOOKUP(CONCATENATE($B530,"-",$C530),IN_1A!$B$2:$AA$3000,6,FALSE))=TRUE,"",VLOOKUP(CONCATENATE($B530,"-",$C530),IN_1A!$B$2:$AA$3000,6,FALSE))</f>
        <v>0</v>
      </c>
      <c r="I530" s="1404">
        <f>IF(ISERROR(VLOOKUP(CONCATENATE($B530,"-",$C530),IN_1A!$B$2:$AA$3000,7,FALSE))=TRUE,"",VLOOKUP(CONCATENATE($B530,"-",$C530),IN_1A!$B$2:$AA$3000,7,FALSE))</f>
        <v>0</v>
      </c>
      <c r="J530" s="1405">
        <f>IF(ISERROR(VLOOKUP(CONCATENATE($B530,"-",$C530),IN_1A!$B$2:$AA$3000,8,FALSE))=TRUE,"",VLOOKUP(CONCATENATE($B530,"-",$C530),IN_1A!$B$2:$AA$3000,8,FALSE))</f>
        <v>0</v>
      </c>
      <c r="K530" s="1404">
        <f>IF(ISERROR(VLOOKUP(CONCATENATE($B530,"-",$C530),IN_1A!$B$2:$AA$3000,9,FALSE))=TRUE,"",VLOOKUP(CONCATENATE($B530,"-",$C530),IN_1A!$B$2:$AA$3000,9,FALSE))</f>
        <v>0</v>
      </c>
      <c r="L530" s="1405">
        <f>IF(ISERROR(VLOOKUP(CONCATENATE($B530,"-",$C530),IN_1A!$B$2:$AA$3000,10,FALSE))=TRUE,"",VLOOKUP(CONCATENATE($B530,"-",$C530),IN_1A!$B$2:$AA$3000,10,FALSE))</f>
        <v>0</v>
      </c>
      <c r="M530" s="1404">
        <f>IF(ISERROR(VLOOKUP(CONCATENATE($B530,"-",$C530),IN_1A!$B$2:$AA$3000,11,FALSE))=TRUE,"",VLOOKUP(CONCATENATE($B530,"-",$C530),IN_1A!$B$2:$AA$3000,11,FALSE))</f>
        <v>0</v>
      </c>
      <c r="N530" s="1405">
        <f>IF(ISERROR(VLOOKUP(CONCATENATE($B530,"-",$C530),IN_1A!$B$2:$AA$3000,12,FALSE))=TRUE,"",VLOOKUP(CONCATENATE($B530,"-",$C530),IN_1A!$B$2:$AA$3000,12,FALSE))</f>
        <v>0</v>
      </c>
      <c r="O530" s="1404">
        <f>IF(ISERROR(VLOOKUP(CONCATENATE($B530,"-",$C530),IN_1A!$B$2:$AA$3000,13,FALSE))=TRUE,"",VLOOKUP(CONCATENATE($B530,"-",$C530),IN_1A!$B$2:$AA$3000,13,FALSE))</f>
        <v>0</v>
      </c>
      <c r="P530" s="1405">
        <f>IF(ISERROR(VLOOKUP(CONCATENATE($B530,"-",$C530),IN_1A!$B$2:$AA$3000,14,FALSE))=TRUE,"",VLOOKUP(CONCATENATE($B530,"-",$C530),IN_1A!$B$2:$AA$3000,14,FALSE))</f>
        <v>0</v>
      </c>
      <c r="Q530" s="505">
        <f t="shared" si="69"/>
        <v>0</v>
      </c>
      <c r="R530" s="506">
        <f t="shared" si="69"/>
        <v>0</v>
      </c>
      <c r="S530" s="256" t="str">
        <f t="shared" si="73"/>
        <v/>
      </c>
    </row>
    <row r="531" spans="1:19" s="260" customFormat="1" ht="12" customHeight="1" thickBot="1" x14ac:dyDescent="0.3">
      <c r="A531" s="209" t="s">
        <v>795</v>
      </c>
      <c r="B531" s="207" t="s">
        <v>811</v>
      </c>
      <c r="C531" s="210" t="s">
        <v>853</v>
      </c>
      <c r="D531" s="1343" t="str">
        <f t="shared" si="72"/>
        <v/>
      </c>
      <c r="E531" s="1404">
        <f>IF(ISERROR(VLOOKUP(CONCATENATE($B531,"-",$C531),IN_1A!$B$2:$AA$3000,3,FALSE))=TRUE,"",VLOOKUP(CONCATENATE($B531,"-",$C531),IN_1A!$B$2:$AA$3000,3,FALSE))</f>
        <v>0</v>
      </c>
      <c r="F531" s="1405">
        <f>IF(ISERROR(VLOOKUP(CONCATENATE($B531,"-",$C531),IN_1A!$B$2:$AA$3000,4,FALSE))=TRUE,"",VLOOKUP(CONCATENATE($B531,"-",$C531),IN_1A!$B$2:$AA$3000,4,FALSE))</f>
        <v>0</v>
      </c>
      <c r="G531" s="1404">
        <f>IF(ISERROR(VLOOKUP(CONCATENATE($B531,"-",$C531),IN_1A!$B$2:$AA$3000,5,FALSE))=TRUE,"",VLOOKUP(CONCATENATE($B531,"-",$C531),IN_1A!$B$2:$AA$3000,5,FALSE))</f>
        <v>0</v>
      </c>
      <c r="H531" s="1405">
        <f>IF(ISERROR(VLOOKUP(CONCATENATE($B531,"-",$C531),IN_1A!$B$2:$AA$3000,6,FALSE))=TRUE,"",VLOOKUP(CONCATENATE($B531,"-",$C531),IN_1A!$B$2:$AA$3000,6,FALSE))</f>
        <v>0</v>
      </c>
      <c r="I531" s="1404">
        <f>IF(ISERROR(VLOOKUP(CONCATENATE($B531,"-",$C531),IN_1A!$B$2:$AA$3000,7,FALSE))=TRUE,"",VLOOKUP(CONCATENATE($B531,"-",$C531),IN_1A!$B$2:$AA$3000,7,FALSE))</f>
        <v>0</v>
      </c>
      <c r="J531" s="1405">
        <f>IF(ISERROR(VLOOKUP(CONCATENATE($B531,"-",$C531),IN_1A!$B$2:$AA$3000,8,FALSE))=TRUE,"",VLOOKUP(CONCATENATE($B531,"-",$C531),IN_1A!$B$2:$AA$3000,8,FALSE))</f>
        <v>0</v>
      </c>
      <c r="K531" s="1404">
        <f>IF(ISERROR(VLOOKUP(CONCATENATE($B531,"-",$C531),IN_1A!$B$2:$AA$3000,9,FALSE))=TRUE,"",VLOOKUP(CONCATENATE($B531,"-",$C531),IN_1A!$B$2:$AA$3000,9,FALSE))</f>
        <v>0</v>
      </c>
      <c r="L531" s="1405">
        <f>IF(ISERROR(VLOOKUP(CONCATENATE($B531,"-",$C531),IN_1A!$B$2:$AA$3000,10,FALSE))=TRUE,"",VLOOKUP(CONCATENATE($B531,"-",$C531),IN_1A!$B$2:$AA$3000,10,FALSE))</f>
        <v>0</v>
      </c>
      <c r="M531" s="1404">
        <f>IF(ISERROR(VLOOKUP(CONCATENATE($B531,"-",$C531),IN_1A!$B$2:$AA$3000,11,FALSE))=TRUE,"",VLOOKUP(CONCATENATE($B531,"-",$C531),IN_1A!$B$2:$AA$3000,11,FALSE))</f>
        <v>0</v>
      </c>
      <c r="N531" s="1405">
        <f>IF(ISERROR(VLOOKUP(CONCATENATE($B531,"-",$C531),IN_1A!$B$2:$AA$3000,12,FALSE))=TRUE,"",VLOOKUP(CONCATENATE($B531,"-",$C531),IN_1A!$B$2:$AA$3000,12,FALSE))</f>
        <v>0</v>
      </c>
      <c r="O531" s="1404">
        <f>IF(ISERROR(VLOOKUP(CONCATENATE($B531,"-",$C531),IN_1A!$B$2:$AA$3000,13,FALSE))=TRUE,"",VLOOKUP(CONCATENATE($B531,"-",$C531),IN_1A!$B$2:$AA$3000,13,FALSE))</f>
        <v>0</v>
      </c>
      <c r="P531" s="1405">
        <f>IF(ISERROR(VLOOKUP(CONCATENATE($B531,"-",$C531),IN_1A!$B$2:$AA$3000,14,FALSE))=TRUE,"",VLOOKUP(CONCATENATE($B531,"-",$C531),IN_1A!$B$2:$AA$3000,14,FALSE))</f>
        <v>0</v>
      </c>
      <c r="Q531" s="505">
        <f t="shared" si="69"/>
        <v>0</v>
      </c>
      <c r="R531" s="506">
        <f t="shared" si="69"/>
        <v>0</v>
      </c>
      <c r="S531" s="256" t="str">
        <f t="shared" si="73"/>
        <v/>
      </c>
    </row>
    <row r="532" spans="1:19" s="260" customFormat="1" ht="12" customHeight="1" thickBot="1" x14ac:dyDescent="0.3">
      <c r="A532" s="209" t="s">
        <v>797</v>
      </c>
      <c r="B532" s="207" t="s">
        <v>812</v>
      </c>
      <c r="C532" s="210" t="s">
        <v>853</v>
      </c>
      <c r="D532" s="1343" t="str">
        <f t="shared" si="72"/>
        <v/>
      </c>
      <c r="E532" s="1404">
        <f>IF(ISERROR(VLOOKUP(CONCATENATE($B532,"-",$C532),IN_1A!$B$2:$AA$3000,3,FALSE))=TRUE,"",VLOOKUP(CONCATENATE($B532,"-",$C532),IN_1A!$B$2:$AA$3000,3,FALSE))</f>
        <v>0</v>
      </c>
      <c r="F532" s="1405">
        <f>IF(ISERROR(VLOOKUP(CONCATENATE($B532,"-",$C532),IN_1A!$B$2:$AA$3000,4,FALSE))=TRUE,"",VLOOKUP(CONCATENATE($B532,"-",$C532),IN_1A!$B$2:$AA$3000,4,FALSE))</f>
        <v>0</v>
      </c>
      <c r="G532" s="1404">
        <f>IF(ISERROR(VLOOKUP(CONCATENATE($B532,"-",$C532),IN_1A!$B$2:$AA$3000,5,FALSE))=TRUE,"",VLOOKUP(CONCATENATE($B532,"-",$C532),IN_1A!$B$2:$AA$3000,5,FALSE))</f>
        <v>0</v>
      </c>
      <c r="H532" s="1405">
        <f>IF(ISERROR(VLOOKUP(CONCATENATE($B532,"-",$C532),IN_1A!$B$2:$AA$3000,6,FALSE))=TRUE,"",VLOOKUP(CONCATENATE($B532,"-",$C532),IN_1A!$B$2:$AA$3000,6,FALSE))</f>
        <v>0</v>
      </c>
      <c r="I532" s="1404">
        <f>IF(ISERROR(VLOOKUP(CONCATENATE($B532,"-",$C532),IN_1A!$B$2:$AA$3000,7,FALSE))=TRUE,"",VLOOKUP(CONCATENATE($B532,"-",$C532),IN_1A!$B$2:$AA$3000,7,FALSE))</f>
        <v>0</v>
      </c>
      <c r="J532" s="1405">
        <f>IF(ISERROR(VLOOKUP(CONCATENATE($B532,"-",$C532),IN_1A!$B$2:$AA$3000,8,FALSE))=TRUE,"",VLOOKUP(CONCATENATE($B532,"-",$C532),IN_1A!$B$2:$AA$3000,8,FALSE))</f>
        <v>0</v>
      </c>
      <c r="K532" s="1404">
        <f>IF(ISERROR(VLOOKUP(CONCATENATE($B532,"-",$C532),IN_1A!$B$2:$AA$3000,9,FALSE))=TRUE,"",VLOOKUP(CONCATENATE($B532,"-",$C532),IN_1A!$B$2:$AA$3000,9,FALSE))</f>
        <v>0</v>
      </c>
      <c r="L532" s="1405">
        <f>IF(ISERROR(VLOOKUP(CONCATENATE($B532,"-",$C532),IN_1A!$B$2:$AA$3000,10,FALSE))=TRUE,"",VLOOKUP(CONCATENATE($B532,"-",$C532),IN_1A!$B$2:$AA$3000,10,FALSE))</f>
        <v>0</v>
      </c>
      <c r="M532" s="1404">
        <f>IF(ISERROR(VLOOKUP(CONCATENATE($B532,"-",$C532),IN_1A!$B$2:$AA$3000,11,FALSE))=TRUE,"",VLOOKUP(CONCATENATE($B532,"-",$C532),IN_1A!$B$2:$AA$3000,11,FALSE))</f>
        <v>0</v>
      </c>
      <c r="N532" s="1405">
        <f>IF(ISERROR(VLOOKUP(CONCATENATE($B532,"-",$C532),IN_1A!$B$2:$AA$3000,12,FALSE))=TRUE,"",VLOOKUP(CONCATENATE($B532,"-",$C532),IN_1A!$B$2:$AA$3000,12,FALSE))</f>
        <v>0</v>
      </c>
      <c r="O532" s="1404">
        <f>IF(ISERROR(VLOOKUP(CONCATENATE($B532,"-",$C532),IN_1A!$B$2:$AA$3000,13,FALSE))=TRUE,"",VLOOKUP(CONCATENATE($B532,"-",$C532),IN_1A!$B$2:$AA$3000,13,FALSE))</f>
        <v>0</v>
      </c>
      <c r="P532" s="1405">
        <f>IF(ISERROR(VLOOKUP(CONCATENATE($B532,"-",$C532),IN_1A!$B$2:$AA$3000,14,FALSE))=TRUE,"",VLOOKUP(CONCATENATE($B532,"-",$C532),IN_1A!$B$2:$AA$3000,14,FALSE))</f>
        <v>0</v>
      </c>
      <c r="Q532" s="505">
        <f t="shared" si="69"/>
        <v>0</v>
      </c>
      <c r="R532" s="506">
        <f t="shared" si="69"/>
        <v>0</v>
      </c>
      <c r="S532" s="256" t="str">
        <f t="shared" si="73"/>
        <v/>
      </c>
    </row>
    <row r="533" spans="1:19" s="260" customFormat="1" ht="12" customHeight="1" thickBot="1" x14ac:dyDescent="0.3">
      <c r="A533" s="211" t="s">
        <v>799</v>
      </c>
      <c r="B533" s="212" t="s">
        <v>813</v>
      </c>
      <c r="C533" s="213" t="s">
        <v>853</v>
      </c>
      <c r="D533" s="1344" t="str">
        <f t="shared" si="72"/>
        <v/>
      </c>
      <c r="E533" s="1406">
        <f>IF(ISERROR(VLOOKUP(CONCATENATE($B533,"-",$C533),IN_1A!$B$2:$AA$3000,3,FALSE))=TRUE,"",VLOOKUP(CONCATENATE($B533,"-",$C533),IN_1A!$B$2:$AA$3000,3,FALSE))</f>
        <v>0</v>
      </c>
      <c r="F533" s="1407">
        <f>IF(ISERROR(VLOOKUP(CONCATENATE($B533,"-",$C533),IN_1A!$B$2:$AA$3000,4,FALSE))=TRUE,"",VLOOKUP(CONCATENATE($B533,"-",$C533),IN_1A!$B$2:$AA$3000,4,FALSE))</f>
        <v>0</v>
      </c>
      <c r="G533" s="1406">
        <f>IF(ISERROR(VLOOKUP(CONCATENATE($B533,"-",$C533),IN_1A!$B$2:$AA$3000,5,FALSE))=TRUE,"",VLOOKUP(CONCATENATE($B533,"-",$C533),IN_1A!$B$2:$AA$3000,5,FALSE))</f>
        <v>0</v>
      </c>
      <c r="H533" s="1407">
        <f>IF(ISERROR(VLOOKUP(CONCATENATE($B533,"-",$C533),IN_1A!$B$2:$AA$3000,6,FALSE))=TRUE,"",VLOOKUP(CONCATENATE($B533,"-",$C533),IN_1A!$B$2:$AA$3000,6,FALSE))</f>
        <v>0</v>
      </c>
      <c r="I533" s="1406">
        <f>IF(ISERROR(VLOOKUP(CONCATENATE($B533,"-",$C533),IN_1A!$B$2:$AA$3000,7,FALSE))=TRUE,"",VLOOKUP(CONCATENATE($B533,"-",$C533),IN_1A!$B$2:$AA$3000,7,FALSE))</f>
        <v>0</v>
      </c>
      <c r="J533" s="1407">
        <f>IF(ISERROR(VLOOKUP(CONCATENATE($B533,"-",$C533),IN_1A!$B$2:$AA$3000,8,FALSE))=TRUE,"",VLOOKUP(CONCATENATE($B533,"-",$C533),IN_1A!$B$2:$AA$3000,8,FALSE))</f>
        <v>0</v>
      </c>
      <c r="K533" s="1406">
        <f>IF(ISERROR(VLOOKUP(CONCATENATE($B533,"-",$C533),IN_1A!$B$2:$AA$3000,9,FALSE))=TRUE,"",VLOOKUP(CONCATENATE($B533,"-",$C533),IN_1A!$B$2:$AA$3000,9,FALSE))</f>
        <v>0</v>
      </c>
      <c r="L533" s="1407">
        <f>IF(ISERROR(VLOOKUP(CONCATENATE($B533,"-",$C533),IN_1A!$B$2:$AA$3000,10,FALSE))=TRUE,"",VLOOKUP(CONCATENATE($B533,"-",$C533),IN_1A!$B$2:$AA$3000,10,FALSE))</f>
        <v>0</v>
      </c>
      <c r="M533" s="1406">
        <f>IF(ISERROR(VLOOKUP(CONCATENATE($B533,"-",$C533),IN_1A!$B$2:$AA$3000,11,FALSE))=TRUE,"",VLOOKUP(CONCATENATE($B533,"-",$C533),IN_1A!$B$2:$AA$3000,11,FALSE))</f>
        <v>0</v>
      </c>
      <c r="N533" s="1407">
        <f>IF(ISERROR(VLOOKUP(CONCATENATE($B533,"-",$C533),IN_1A!$B$2:$AA$3000,12,FALSE))=TRUE,"",VLOOKUP(CONCATENATE($B533,"-",$C533),IN_1A!$B$2:$AA$3000,12,FALSE))</f>
        <v>0</v>
      </c>
      <c r="O533" s="1406">
        <f>IF(ISERROR(VLOOKUP(CONCATENATE($B533,"-",$C533),IN_1A!$B$2:$AA$3000,13,FALSE))=TRUE,"",VLOOKUP(CONCATENATE($B533,"-",$C533),IN_1A!$B$2:$AA$3000,13,FALSE))</f>
        <v>0</v>
      </c>
      <c r="P533" s="1407">
        <f>IF(ISERROR(VLOOKUP(CONCATENATE($B533,"-",$C533),IN_1A!$B$2:$AA$3000,14,FALSE))=TRUE,"",VLOOKUP(CONCATENATE($B533,"-",$C533),IN_1A!$B$2:$AA$3000,14,FALSE))</f>
        <v>0</v>
      </c>
      <c r="Q533" s="507">
        <f t="shared" si="69"/>
        <v>0</v>
      </c>
      <c r="R533" s="508">
        <f t="shared" si="69"/>
        <v>0</v>
      </c>
      <c r="S533" s="256" t="str">
        <f t="shared" si="73"/>
        <v/>
      </c>
    </row>
    <row r="534" spans="1:19" s="2505" customFormat="1" ht="12" customHeight="1" thickBot="1" x14ac:dyDescent="0.3">
      <c r="A534" s="2490" t="s">
        <v>814</v>
      </c>
      <c r="B534" s="2481"/>
      <c r="C534" s="2482"/>
      <c r="D534" s="1348"/>
      <c r="E534" s="2227"/>
      <c r="F534" s="509"/>
      <c r="G534" s="509"/>
      <c r="H534" s="509"/>
      <c r="I534" s="509"/>
      <c r="J534" s="509"/>
      <c r="K534" s="509"/>
      <c r="L534" s="509"/>
      <c r="M534" s="509"/>
      <c r="N534" s="509"/>
      <c r="O534" s="509"/>
      <c r="P534" s="509"/>
      <c r="Q534" s="509"/>
      <c r="R534" s="510"/>
      <c r="S534" s="2470" t="str">
        <f t="shared" si="73"/>
        <v/>
      </c>
    </row>
    <row r="535" spans="1:19" s="2505" customFormat="1" ht="12" customHeight="1" thickBot="1" x14ac:dyDescent="0.3">
      <c r="A535" s="2472" t="s">
        <v>755</v>
      </c>
      <c r="B535" s="2481"/>
      <c r="C535" s="2482"/>
      <c r="D535" s="1349"/>
      <c r="E535" s="2227"/>
      <c r="F535" s="509"/>
      <c r="G535" s="509"/>
      <c r="H535" s="509"/>
      <c r="I535" s="509"/>
      <c r="J535" s="509"/>
      <c r="K535" s="509"/>
      <c r="L535" s="509"/>
      <c r="M535" s="509"/>
      <c r="N535" s="509"/>
      <c r="O535" s="509"/>
      <c r="P535" s="509"/>
      <c r="Q535" s="509"/>
      <c r="R535" s="510"/>
      <c r="S535" s="2470" t="str">
        <f t="shared" si="73"/>
        <v/>
      </c>
    </row>
    <row r="536" spans="1:19" s="257" customFormat="1" ht="10.75" thickBot="1" x14ac:dyDescent="0.3">
      <c r="A536" s="206" t="s">
        <v>815</v>
      </c>
      <c r="B536" s="214" t="s">
        <v>816</v>
      </c>
      <c r="C536" s="215" t="s">
        <v>853</v>
      </c>
      <c r="D536" s="1346" t="str">
        <f t="shared" ref="D536:D544" si="74">CONCATENATE(D$494)</f>
        <v/>
      </c>
      <c r="E536" s="1402">
        <f>IF(ISERROR(VLOOKUP(CONCATENATE($B536,"-",$C536),IN_1A!$B$2:$AA$3000,3,FALSE))=TRUE,"",VLOOKUP(CONCATENATE($B536,"-",$C536),IN_1A!$B$2:$AA$3000,3,FALSE))</f>
        <v>0</v>
      </c>
      <c r="F536" s="1403">
        <f>IF(ISERROR(VLOOKUP(CONCATENATE($B536,"-",$C536),IN_1A!$B$2:$AA$3000,4,FALSE))=TRUE,"",VLOOKUP(CONCATENATE($B536,"-",$C536),IN_1A!$B$2:$AA$3000,4,FALSE))</f>
        <v>0</v>
      </c>
      <c r="G536" s="1402">
        <f>IF(ISERROR(VLOOKUP(CONCATENATE($B536,"-",$C536),IN_1A!$B$2:$AA$3000,5,FALSE))=TRUE,"",VLOOKUP(CONCATENATE($B536,"-",$C536),IN_1A!$B$2:$AA$3000,5,FALSE))</f>
        <v>0</v>
      </c>
      <c r="H536" s="1403">
        <f>IF(ISERROR(VLOOKUP(CONCATENATE($B536,"-",$C536),IN_1A!$B$2:$AA$3000,6,FALSE))=TRUE,"",VLOOKUP(CONCATENATE($B536,"-",$C536),IN_1A!$B$2:$AA$3000,6,FALSE))</f>
        <v>0</v>
      </c>
      <c r="I536" s="1402">
        <f>IF(ISERROR(VLOOKUP(CONCATENATE($B536,"-",$C536),IN_1A!$B$2:$AA$3000,7,FALSE))=TRUE,"",VLOOKUP(CONCATENATE($B536,"-",$C536),IN_1A!$B$2:$AA$3000,7,FALSE))</f>
        <v>0</v>
      </c>
      <c r="J536" s="1403">
        <f>IF(ISERROR(VLOOKUP(CONCATENATE($B536,"-",$C536),IN_1A!$B$2:$AA$3000,8,FALSE))=TRUE,"",VLOOKUP(CONCATENATE($B536,"-",$C536),IN_1A!$B$2:$AA$3000,8,FALSE))</f>
        <v>0</v>
      </c>
      <c r="K536" s="1402">
        <f>IF(ISERROR(VLOOKUP(CONCATENATE($B536,"-",$C536),IN_1A!$B$2:$AA$3000,9,FALSE))=TRUE,"",VLOOKUP(CONCATENATE($B536,"-",$C536),IN_1A!$B$2:$AA$3000,9,FALSE))</f>
        <v>0</v>
      </c>
      <c r="L536" s="1403">
        <f>IF(ISERROR(VLOOKUP(CONCATENATE($B536,"-",$C536),IN_1A!$B$2:$AA$3000,10,FALSE))=TRUE,"",VLOOKUP(CONCATENATE($B536,"-",$C536),IN_1A!$B$2:$AA$3000,10,FALSE))</f>
        <v>0</v>
      </c>
      <c r="M536" s="1402">
        <f>IF(ISERROR(VLOOKUP(CONCATENATE($B536,"-",$C536),IN_1A!$B$2:$AA$3000,11,FALSE))=TRUE,"",VLOOKUP(CONCATENATE($B536,"-",$C536),IN_1A!$B$2:$AA$3000,11,FALSE))</f>
        <v>0</v>
      </c>
      <c r="N536" s="1403">
        <f>IF(ISERROR(VLOOKUP(CONCATENATE($B536,"-",$C536),IN_1A!$B$2:$AA$3000,12,FALSE))=TRUE,"",VLOOKUP(CONCATENATE($B536,"-",$C536),IN_1A!$B$2:$AA$3000,12,FALSE))</f>
        <v>0</v>
      </c>
      <c r="O536" s="1402">
        <f>IF(ISERROR(VLOOKUP(CONCATENATE($B536,"-",$C536),IN_1A!$B$2:$AA$3000,13,FALSE))=TRUE,"",VLOOKUP(CONCATENATE($B536,"-",$C536),IN_1A!$B$2:$AA$3000,13,FALSE))</f>
        <v>0</v>
      </c>
      <c r="P536" s="1403">
        <f>IF(ISERROR(VLOOKUP(CONCATENATE($B536,"-",$C536),IN_1A!$B$2:$AA$3000,14,FALSE))=TRUE,"",VLOOKUP(CONCATENATE($B536,"-",$C536),IN_1A!$B$2:$AA$3000,14,FALSE))</f>
        <v>0</v>
      </c>
      <c r="Q536" s="503">
        <f t="shared" si="69"/>
        <v>0</v>
      </c>
      <c r="R536" s="504">
        <f t="shared" si="69"/>
        <v>0</v>
      </c>
      <c r="S536" s="256"/>
    </row>
    <row r="537" spans="1:19" s="257" customFormat="1" ht="10.75" thickBot="1" x14ac:dyDescent="0.3">
      <c r="A537" s="209" t="s">
        <v>817</v>
      </c>
      <c r="B537" s="207" t="s">
        <v>818</v>
      </c>
      <c r="C537" s="210" t="s">
        <v>853</v>
      </c>
      <c r="D537" s="1343" t="str">
        <f t="shared" si="74"/>
        <v/>
      </c>
      <c r="E537" s="1404">
        <f>IF(ISERROR(VLOOKUP(CONCATENATE($B537,"-",$C537),IN_1A!$B$2:$AA$3000,3,FALSE))=TRUE,"",VLOOKUP(CONCATENATE($B537,"-",$C537),IN_1A!$B$2:$AA$3000,3,FALSE))</f>
        <v>0</v>
      </c>
      <c r="F537" s="1405">
        <f>IF(ISERROR(VLOOKUP(CONCATENATE($B537,"-",$C537),IN_1A!$B$2:$AA$3000,4,FALSE))=TRUE,"",VLOOKUP(CONCATENATE($B537,"-",$C537),IN_1A!$B$2:$AA$3000,4,FALSE))</f>
        <v>0</v>
      </c>
      <c r="G537" s="1404">
        <f>IF(ISERROR(VLOOKUP(CONCATENATE($B537,"-",$C537),IN_1A!$B$2:$AA$3000,5,FALSE))=TRUE,"",VLOOKUP(CONCATENATE($B537,"-",$C537),IN_1A!$B$2:$AA$3000,5,FALSE))</f>
        <v>0</v>
      </c>
      <c r="H537" s="1405">
        <f>IF(ISERROR(VLOOKUP(CONCATENATE($B537,"-",$C537),IN_1A!$B$2:$AA$3000,6,FALSE))=TRUE,"",VLOOKUP(CONCATENATE($B537,"-",$C537),IN_1A!$B$2:$AA$3000,6,FALSE))</f>
        <v>0</v>
      </c>
      <c r="I537" s="1404">
        <f>IF(ISERROR(VLOOKUP(CONCATENATE($B537,"-",$C537),IN_1A!$B$2:$AA$3000,7,FALSE))=TRUE,"",VLOOKUP(CONCATENATE($B537,"-",$C537),IN_1A!$B$2:$AA$3000,7,FALSE))</f>
        <v>0</v>
      </c>
      <c r="J537" s="1405">
        <f>IF(ISERROR(VLOOKUP(CONCATENATE($B537,"-",$C537),IN_1A!$B$2:$AA$3000,8,FALSE))=TRUE,"",VLOOKUP(CONCATENATE($B537,"-",$C537),IN_1A!$B$2:$AA$3000,8,FALSE))</f>
        <v>0</v>
      </c>
      <c r="K537" s="1404">
        <f>IF(ISERROR(VLOOKUP(CONCATENATE($B537,"-",$C537),IN_1A!$B$2:$AA$3000,9,FALSE))=TRUE,"",VLOOKUP(CONCATENATE($B537,"-",$C537),IN_1A!$B$2:$AA$3000,9,FALSE))</f>
        <v>0</v>
      </c>
      <c r="L537" s="1405">
        <f>IF(ISERROR(VLOOKUP(CONCATENATE($B537,"-",$C537),IN_1A!$B$2:$AA$3000,10,FALSE))=TRUE,"",VLOOKUP(CONCATENATE($B537,"-",$C537),IN_1A!$B$2:$AA$3000,10,FALSE))</f>
        <v>0</v>
      </c>
      <c r="M537" s="1404">
        <f>IF(ISERROR(VLOOKUP(CONCATENATE($B537,"-",$C537),IN_1A!$B$2:$AA$3000,11,FALSE))=TRUE,"",VLOOKUP(CONCATENATE($B537,"-",$C537),IN_1A!$B$2:$AA$3000,11,FALSE))</f>
        <v>0</v>
      </c>
      <c r="N537" s="1405">
        <f>IF(ISERROR(VLOOKUP(CONCATENATE($B537,"-",$C537),IN_1A!$B$2:$AA$3000,12,FALSE))=TRUE,"",VLOOKUP(CONCATENATE($B537,"-",$C537),IN_1A!$B$2:$AA$3000,12,FALSE))</f>
        <v>0</v>
      </c>
      <c r="O537" s="1404">
        <f>IF(ISERROR(VLOOKUP(CONCATENATE($B537,"-",$C537),IN_1A!$B$2:$AA$3000,13,FALSE))=TRUE,"",VLOOKUP(CONCATENATE($B537,"-",$C537),IN_1A!$B$2:$AA$3000,13,FALSE))</f>
        <v>0</v>
      </c>
      <c r="P537" s="1405">
        <f>IF(ISERROR(VLOOKUP(CONCATENATE($B537,"-",$C537),IN_1A!$B$2:$AA$3000,14,FALSE))=TRUE,"",VLOOKUP(CONCATENATE($B537,"-",$C537),IN_1A!$B$2:$AA$3000,14,FALSE))</f>
        <v>0</v>
      </c>
      <c r="Q537" s="505">
        <f t="shared" si="69"/>
        <v>0</v>
      </c>
      <c r="R537" s="506">
        <f t="shared" si="69"/>
        <v>0</v>
      </c>
      <c r="S537" s="256"/>
    </row>
    <row r="538" spans="1:19" s="260" customFormat="1" ht="12" customHeight="1" thickBot="1" x14ac:dyDescent="0.3">
      <c r="A538" s="209" t="s">
        <v>819</v>
      </c>
      <c r="B538" s="207" t="s">
        <v>820</v>
      </c>
      <c r="C538" s="210" t="s">
        <v>853</v>
      </c>
      <c r="D538" s="1343" t="str">
        <f t="shared" si="74"/>
        <v/>
      </c>
      <c r="E538" s="1404">
        <f>IF(ISERROR(VLOOKUP(CONCATENATE($B538,"-",$C538),IN_1A!$B$2:$AA$3000,3,FALSE))=TRUE,"",VLOOKUP(CONCATENATE($B538,"-",$C538),IN_1A!$B$2:$AA$3000,3,FALSE))</f>
        <v>0</v>
      </c>
      <c r="F538" s="1405">
        <f>IF(ISERROR(VLOOKUP(CONCATENATE($B538,"-",$C538),IN_1A!$B$2:$AA$3000,4,FALSE))=TRUE,"",VLOOKUP(CONCATENATE($B538,"-",$C538),IN_1A!$B$2:$AA$3000,4,FALSE))</f>
        <v>0</v>
      </c>
      <c r="G538" s="1404">
        <f>IF(ISERROR(VLOOKUP(CONCATENATE($B538,"-",$C538),IN_1A!$B$2:$AA$3000,5,FALSE))=TRUE,"",VLOOKUP(CONCATENATE($B538,"-",$C538),IN_1A!$B$2:$AA$3000,5,FALSE))</f>
        <v>0</v>
      </c>
      <c r="H538" s="1405">
        <f>IF(ISERROR(VLOOKUP(CONCATENATE($B538,"-",$C538),IN_1A!$B$2:$AA$3000,6,FALSE))=TRUE,"",VLOOKUP(CONCATENATE($B538,"-",$C538),IN_1A!$B$2:$AA$3000,6,FALSE))</f>
        <v>0</v>
      </c>
      <c r="I538" s="1404">
        <f>IF(ISERROR(VLOOKUP(CONCATENATE($B538,"-",$C538),IN_1A!$B$2:$AA$3000,7,FALSE))=TRUE,"",VLOOKUP(CONCATENATE($B538,"-",$C538),IN_1A!$B$2:$AA$3000,7,FALSE))</f>
        <v>0</v>
      </c>
      <c r="J538" s="1405">
        <f>IF(ISERROR(VLOOKUP(CONCATENATE($B538,"-",$C538),IN_1A!$B$2:$AA$3000,8,FALSE))=TRUE,"",VLOOKUP(CONCATENATE($B538,"-",$C538),IN_1A!$B$2:$AA$3000,8,FALSE))</f>
        <v>0</v>
      </c>
      <c r="K538" s="1404">
        <f>IF(ISERROR(VLOOKUP(CONCATENATE($B538,"-",$C538),IN_1A!$B$2:$AA$3000,9,FALSE))=TRUE,"",VLOOKUP(CONCATENATE($B538,"-",$C538),IN_1A!$B$2:$AA$3000,9,FALSE))</f>
        <v>0</v>
      </c>
      <c r="L538" s="1405">
        <f>IF(ISERROR(VLOOKUP(CONCATENATE($B538,"-",$C538),IN_1A!$B$2:$AA$3000,10,FALSE))=TRUE,"",VLOOKUP(CONCATENATE($B538,"-",$C538),IN_1A!$B$2:$AA$3000,10,FALSE))</f>
        <v>0</v>
      </c>
      <c r="M538" s="1404">
        <f>IF(ISERROR(VLOOKUP(CONCATENATE($B538,"-",$C538),IN_1A!$B$2:$AA$3000,11,FALSE))=TRUE,"",VLOOKUP(CONCATENATE($B538,"-",$C538),IN_1A!$B$2:$AA$3000,11,FALSE))</f>
        <v>0</v>
      </c>
      <c r="N538" s="1405">
        <f>IF(ISERROR(VLOOKUP(CONCATENATE($B538,"-",$C538),IN_1A!$B$2:$AA$3000,12,FALSE))=TRUE,"",VLOOKUP(CONCATENATE($B538,"-",$C538),IN_1A!$B$2:$AA$3000,12,FALSE))</f>
        <v>0</v>
      </c>
      <c r="O538" s="1404">
        <f>IF(ISERROR(VLOOKUP(CONCATENATE($B538,"-",$C538),IN_1A!$B$2:$AA$3000,13,FALSE))=TRUE,"",VLOOKUP(CONCATENATE($B538,"-",$C538),IN_1A!$B$2:$AA$3000,13,FALSE))</f>
        <v>0</v>
      </c>
      <c r="P538" s="1405">
        <f>IF(ISERROR(VLOOKUP(CONCATENATE($B538,"-",$C538),IN_1A!$B$2:$AA$3000,14,FALSE))=TRUE,"",VLOOKUP(CONCATENATE($B538,"-",$C538),IN_1A!$B$2:$AA$3000,14,FALSE))</f>
        <v>0</v>
      </c>
      <c r="Q538" s="505">
        <f t="shared" si="69"/>
        <v>0</v>
      </c>
      <c r="R538" s="506">
        <f t="shared" si="69"/>
        <v>0</v>
      </c>
      <c r="S538" s="256" t="str">
        <f t="shared" ref="S538:S546" si="75">IF(O538&gt;Q538,"ERRORE",IF(P538&gt;R538,"ERRORE",""))</f>
        <v/>
      </c>
    </row>
    <row r="539" spans="1:19" s="260" customFormat="1" ht="12" customHeight="1" thickBot="1" x14ac:dyDescent="0.3">
      <c r="A539" s="209" t="s">
        <v>821</v>
      </c>
      <c r="B539" s="207" t="s">
        <v>822</v>
      </c>
      <c r="C539" s="210" t="s">
        <v>853</v>
      </c>
      <c r="D539" s="1343" t="str">
        <f t="shared" si="74"/>
        <v/>
      </c>
      <c r="E539" s="1404">
        <f>IF(ISERROR(VLOOKUP(CONCATENATE($B539,"-",$C539),IN_1A!$B$2:$AA$3000,3,FALSE))=TRUE,"",VLOOKUP(CONCATENATE($B539,"-",$C539),IN_1A!$B$2:$AA$3000,3,FALSE))</f>
        <v>0</v>
      </c>
      <c r="F539" s="1405">
        <f>IF(ISERROR(VLOOKUP(CONCATENATE($B539,"-",$C539),IN_1A!$B$2:$AA$3000,4,FALSE))=TRUE,"",VLOOKUP(CONCATENATE($B539,"-",$C539),IN_1A!$B$2:$AA$3000,4,FALSE))</f>
        <v>0</v>
      </c>
      <c r="G539" s="1404">
        <f>IF(ISERROR(VLOOKUP(CONCATENATE($B539,"-",$C539),IN_1A!$B$2:$AA$3000,5,FALSE))=TRUE,"",VLOOKUP(CONCATENATE($B539,"-",$C539),IN_1A!$B$2:$AA$3000,5,FALSE))</f>
        <v>0</v>
      </c>
      <c r="H539" s="1405">
        <f>IF(ISERROR(VLOOKUP(CONCATENATE($B539,"-",$C539),IN_1A!$B$2:$AA$3000,6,FALSE))=TRUE,"",VLOOKUP(CONCATENATE($B539,"-",$C539),IN_1A!$B$2:$AA$3000,6,FALSE))</f>
        <v>0</v>
      </c>
      <c r="I539" s="1404">
        <f>IF(ISERROR(VLOOKUP(CONCATENATE($B539,"-",$C539),IN_1A!$B$2:$AA$3000,7,FALSE))=TRUE,"",VLOOKUP(CONCATENATE($B539,"-",$C539),IN_1A!$B$2:$AA$3000,7,FALSE))</f>
        <v>0</v>
      </c>
      <c r="J539" s="1405">
        <f>IF(ISERROR(VLOOKUP(CONCATENATE($B539,"-",$C539),IN_1A!$B$2:$AA$3000,8,FALSE))=TRUE,"",VLOOKUP(CONCATENATE($B539,"-",$C539),IN_1A!$B$2:$AA$3000,8,FALSE))</f>
        <v>0</v>
      </c>
      <c r="K539" s="1404">
        <f>IF(ISERROR(VLOOKUP(CONCATENATE($B539,"-",$C539),IN_1A!$B$2:$AA$3000,9,FALSE))=TRUE,"",VLOOKUP(CONCATENATE($B539,"-",$C539),IN_1A!$B$2:$AA$3000,9,FALSE))</f>
        <v>0</v>
      </c>
      <c r="L539" s="1405">
        <f>IF(ISERROR(VLOOKUP(CONCATENATE($B539,"-",$C539),IN_1A!$B$2:$AA$3000,10,FALSE))=TRUE,"",VLOOKUP(CONCATENATE($B539,"-",$C539),IN_1A!$B$2:$AA$3000,10,FALSE))</f>
        <v>0</v>
      </c>
      <c r="M539" s="1404">
        <f>IF(ISERROR(VLOOKUP(CONCATENATE($B539,"-",$C539),IN_1A!$B$2:$AA$3000,11,FALSE))=TRUE,"",VLOOKUP(CONCATENATE($B539,"-",$C539),IN_1A!$B$2:$AA$3000,11,FALSE))</f>
        <v>0</v>
      </c>
      <c r="N539" s="1405">
        <f>IF(ISERROR(VLOOKUP(CONCATENATE($B539,"-",$C539),IN_1A!$B$2:$AA$3000,12,FALSE))=TRUE,"",VLOOKUP(CONCATENATE($B539,"-",$C539),IN_1A!$B$2:$AA$3000,12,FALSE))</f>
        <v>0</v>
      </c>
      <c r="O539" s="1404">
        <f>IF(ISERROR(VLOOKUP(CONCATENATE($B539,"-",$C539),IN_1A!$B$2:$AA$3000,13,FALSE))=TRUE,"",VLOOKUP(CONCATENATE($B539,"-",$C539),IN_1A!$B$2:$AA$3000,13,FALSE))</f>
        <v>0</v>
      </c>
      <c r="P539" s="1405">
        <f>IF(ISERROR(VLOOKUP(CONCATENATE($B539,"-",$C539),IN_1A!$B$2:$AA$3000,14,FALSE))=TRUE,"",VLOOKUP(CONCATENATE($B539,"-",$C539),IN_1A!$B$2:$AA$3000,14,FALSE))</f>
        <v>0</v>
      </c>
      <c r="Q539" s="505">
        <f t="shared" si="69"/>
        <v>0</v>
      </c>
      <c r="R539" s="506">
        <f t="shared" si="69"/>
        <v>0</v>
      </c>
      <c r="S539" s="256" t="str">
        <f t="shared" si="75"/>
        <v/>
      </c>
    </row>
    <row r="540" spans="1:19" s="260" customFormat="1" ht="12" customHeight="1" thickBot="1" x14ac:dyDescent="0.3">
      <c r="A540" s="209" t="s">
        <v>823</v>
      </c>
      <c r="B540" s="218" t="s">
        <v>824</v>
      </c>
      <c r="C540" s="208" t="s">
        <v>853</v>
      </c>
      <c r="D540" s="1343" t="str">
        <f t="shared" si="74"/>
        <v/>
      </c>
      <c r="E540" s="1404">
        <f>IF(ISERROR(VLOOKUP(CONCATENATE($B540,"-",$C540),IN_1A!$B$2:$AA$3000,3,FALSE))=TRUE,"",VLOOKUP(CONCATENATE($B540,"-",$C540),IN_1A!$B$2:$AA$3000,3,FALSE))</f>
        <v>0</v>
      </c>
      <c r="F540" s="1405">
        <f>IF(ISERROR(VLOOKUP(CONCATENATE($B540,"-",$C540),IN_1A!$B$2:$AA$3000,4,FALSE))=TRUE,"",VLOOKUP(CONCATENATE($B540,"-",$C540),IN_1A!$B$2:$AA$3000,4,FALSE))</f>
        <v>0</v>
      </c>
      <c r="G540" s="1404">
        <f>IF(ISERROR(VLOOKUP(CONCATENATE($B540,"-",$C540),IN_1A!$B$2:$AA$3000,5,FALSE))=TRUE,"",VLOOKUP(CONCATENATE($B540,"-",$C540),IN_1A!$B$2:$AA$3000,5,FALSE))</f>
        <v>0</v>
      </c>
      <c r="H540" s="1405">
        <f>IF(ISERROR(VLOOKUP(CONCATENATE($B540,"-",$C540),IN_1A!$B$2:$AA$3000,6,FALSE))=TRUE,"",VLOOKUP(CONCATENATE($B540,"-",$C540),IN_1A!$B$2:$AA$3000,6,FALSE))</f>
        <v>0</v>
      </c>
      <c r="I540" s="1404">
        <f>IF(ISERROR(VLOOKUP(CONCATENATE($B540,"-",$C540),IN_1A!$B$2:$AA$3000,7,FALSE))=TRUE,"",VLOOKUP(CONCATENATE($B540,"-",$C540),IN_1A!$B$2:$AA$3000,7,FALSE))</f>
        <v>0</v>
      </c>
      <c r="J540" s="1405">
        <f>IF(ISERROR(VLOOKUP(CONCATENATE($B540,"-",$C540),IN_1A!$B$2:$AA$3000,8,FALSE))=TRUE,"",VLOOKUP(CONCATENATE($B540,"-",$C540),IN_1A!$B$2:$AA$3000,8,FALSE))</f>
        <v>0</v>
      </c>
      <c r="K540" s="1404">
        <f>IF(ISERROR(VLOOKUP(CONCATENATE($B540,"-",$C540),IN_1A!$B$2:$AA$3000,9,FALSE))=TRUE,"",VLOOKUP(CONCATENATE($B540,"-",$C540),IN_1A!$B$2:$AA$3000,9,FALSE))</f>
        <v>0</v>
      </c>
      <c r="L540" s="1405">
        <f>IF(ISERROR(VLOOKUP(CONCATENATE($B540,"-",$C540),IN_1A!$B$2:$AA$3000,10,FALSE))=TRUE,"",VLOOKUP(CONCATENATE($B540,"-",$C540),IN_1A!$B$2:$AA$3000,10,FALSE))</f>
        <v>0</v>
      </c>
      <c r="M540" s="1404">
        <f>IF(ISERROR(VLOOKUP(CONCATENATE($B540,"-",$C540),IN_1A!$B$2:$AA$3000,11,FALSE))=TRUE,"",VLOOKUP(CONCATENATE($B540,"-",$C540),IN_1A!$B$2:$AA$3000,11,FALSE))</f>
        <v>0</v>
      </c>
      <c r="N540" s="1405">
        <f>IF(ISERROR(VLOOKUP(CONCATENATE($B540,"-",$C540),IN_1A!$B$2:$AA$3000,12,FALSE))=TRUE,"",VLOOKUP(CONCATENATE($B540,"-",$C540),IN_1A!$B$2:$AA$3000,12,FALSE))</f>
        <v>0</v>
      </c>
      <c r="O540" s="1404">
        <f>IF(ISERROR(VLOOKUP(CONCATENATE($B540,"-",$C540),IN_1A!$B$2:$AA$3000,13,FALSE))=TRUE,"",VLOOKUP(CONCATENATE($B540,"-",$C540),IN_1A!$B$2:$AA$3000,13,FALSE))</f>
        <v>0</v>
      </c>
      <c r="P540" s="1405">
        <f>IF(ISERROR(VLOOKUP(CONCATENATE($B540,"-",$C540),IN_1A!$B$2:$AA$3000,14,FALSE))=TRUE,"",VLOOKUP(CONCATENATE($B540,"-",$C540),IN_1A!$B$2:$AA$3000,14,FALSE))</f>
        <v>0</v>
      </c>
      <c r="Q540" s="505">
        <f t="shared" si="69"/>
        <v>0</v>
      </c>
      <c r="R540" s="506">
        <f t="shared" si="69"/>
        <v>0</v>
      </c>
      <c r="S540" s="256" t="str">
        <f t="shared" si="75"/>
        <v/>
      </c>
    </row>
    <row r="541" spans="1:19" s="260" customFormat="1" ht="12" customHeight="1" thickBot="1" x14ac:dyDescent="0.3">
      <c r="A541" s="209" t="s">
        <v>825</v>
      </c>
      <c r="B541" s="207" t="s">
        <v>826</v>
      </c>
      <c r="C541" s="210" t="s">
        <v>853</v>
      </c>
      <c r="D541" s="1343" t="str">
        <f t="shared" si="74"/>
        <v/>
      </c>
      <c r="E541" s="1404">
        <f>IF(ISERROR(VLOOKUP(CONCATENATE($B541,"-",$C541),IN_1A!$B$2:$AA$3000,3,FALSE))=TRUE,"",VLOOKUP(CONCATENATE($B541,"-",$C541),IN_1A!$B$2:$AA$3000,3,FALSE))</f>
        <v>0</v>
      </c>
      <c r="F541" s="1405">
        <f>IF(ISERROR(VLOOKUP(CONCATENATE($B541,"-",$C541),IN_1A!$B$2:$AA$3000,4,FALSE))=TRUE,"",VLOOKUP(CONCATENATE($B541,"-",$C541),IN_1A!$B$2:$AA$3000,4,FALSE))</f>
        <v>0</v>
      </c>
      <c r="G541" s="1404">
        <f>IF(ISERROR(VLOOKUP(CONCATENATE($B541,"-",$C541),IN_1A!$B$2:$AA$3000,5,FALSE))=TRUE,"",VLOOKUP(CONCATENATE($B541,"-",$C541),IN_1A!$B$2:$AA$3000,5,FALSE))</f>
        <v>0</v>
      </c>
      <c r="H541" s="1405">
        <f>IF(ISERROR(VLOOKUP(CONCATENATE($B541,"-",$C541),IN_1A!$B$2:$AA$3000,6,FALSE))=TRUE,"",VLOOKUP(CONCATENATE($B541,"-",$C541),IN_1A!$B$2:$AA$3000,6,FALSE))</f>
        <v>0</v>
      </c>
      <c r="I541" s="1404">
        <f>IF(ISERROR(VLOOKUP(CONCATENATE($B541,"-",$C541),IN_1A!$B$2:$AA$3000,7,FALSE))=TRUE,"",VLOOKUP(CONCATENATE($B541,"-",$C541),IN_1A!$B$2:$AA$3000,7,FALSE))</f>
        <v>0</v>
      </c>
      <c r="J541" s="1405">
        <f>IF(ISERROR(VLOOKUP(CONCATENATE($B541,"-",$C541),IN_1A!$B$2:$AA$3000,8,FALSE))=TRUE,"",VLOOKUP(CONCATENATE($B541,"-",$C541),IN_1A!$B$2:$AA$3000,8,FALSE))</f>
        <v>0</v>
      </c>
      <c r="K541" s="1404">
        <f>IF(ISERROR(VLOOKUP(CONCATENATE($B541,"-",$C541),IN_1A!$B$2:$AA$3000,9,FALSE))=TRUE,"",VLOOKUP(CONCATENATE($B541,"-",$C541),IN_1A!$B$2:$AA$3000,9,FALSE))</f>
        <v>0</v>
      </c>
      <c r="L541" s="1405">
        <f>IF(ISERROR(VLOOKUP(CONCATENATE($B541,"-",$C541),IN_1A!$B$2:$AA$3000,10,FALSE))=TRUE,"",VLOOKUP(CONCATENATE($B541,"-",$C541),IN_1A!$B$2:$AA$3000,10,FALSE))</f>
        <v>0</v>
      </c>
      <c r="M541" s="1404">
        <f>IF(ISERROR(VLOOKUP(CONCATENATE($B541,"-",$C541),IN_1A!$B$2:$AA$3000,11,FALSE))=TRUE,"",VLOOKUP(CONCATENATE($B541,"-",$C541),IN_1A!$B$2:$AA$3000,11,FALSE))</f>
        <v>0</v>
      </c>
      <c r="N541" s="1405">
        <f>IF(ISERROR(VLOOKUP(CONCATENATE($B541,"-",$C541),IN_1A!$B$2:$AA$3000,12,FALSE))=TRUE,"",VLOOKUP(CONCATENATE($B541,"-",$C541),IN_1A!$B$2:$AA$3000,12,FALSE))</f>
        <v>0</v>
      </c>
      <c r="O541" s="1404">
        <f>IF(ISERROR(VLOOKUP(CONCATENATE($B541,"-",$C541),IN_1A!$B$2:$AA$3000,13,FALSE))=TRUE,"",VLOOKUP(CONCATENATE($B541,"-",$C541),IN_1A!$B$2:$AA$3000,13,FALSE))</f>
        <v>0</v>
      </c>
      <c r="P541" s="1405">
        <f>IF(ISERROR(VLOOKUP(CONCATENATE($B541,"-",$C541),IN_1A!$B$2:$AA$3000,14,FALSE))=TRUE,"",VLOOKUP(CONCATENATE($B541,"-",$C541),IN_1A!$B$2:$AA$3000,14,FALSE))</f>
        <v>0</v>
      </c>
      <c r="Q541" s="505">
        <f t="shared" si="69"/>
        <v>0</v>
      </c>
      <c r="R541" s="506">
        <f t="shared" si="69"/>
        <v>0</v>
      </c>
      <c r="S541" s="256" t="str">
        <f t="shared" si="75"/>
        <v/>
      </c>
    </row>
    <row r="542" spans="1:19" s="260" customFormat="1" ht="12" customHeight="1" thickBot="1" x14ac:dyDescent="0.3">
      <c r="A542" s="209" t="s">
        <v>827</v>
      </c>
      <c r="B542" s="221" t="s">
        <v>828</v>
      </c>
      <c r="C542" s="222" t="s">
        <v>853</v>
      </c>
      <c r="D542" s="1343" t="str">
        <f t="shared" si="74"/>
        <v/>
      </c>
      <c r="E542" s="1404">
        <f>IF(ISERROR(VLOOKUP(CONCATENATE($B542,"-",$C542),IN_1A!$B$2:$AA$3000,3,FALSE))=TRUE,"",VLOOKUP(CONCATENATE($B542,"-",$C542),IN_1A!$B$2:$AA$3000,3,FALSE))</f>
        <v>0</v>
      </c>
      <c r="F542" s="1405">
        <f>IF(ISERROR(VLOOKUP(CONCATENATE($B542,"-",$C542),IN_1A!$B$2:$AA$3000,4,FALSE))=TRUE,"",VLOOKUP(CONCATENATE($B542,"-",$C542),IN_1A!$B$2:$AA$3000,4,FALSE))</f>
        <v>0</v>
      </c>
      <c r="G542" s="1404">
        <f>IF(ISERROR(VLOOKUP(CONCATENATE($B542,"-",$C542),IN_1A!$B$2:$AA$3000,5,FALSE))=TRUE,"",VLOOKUP(CONCATENATE($B542,"-",$C542),IN_1A!$B$2:$AA$3000,5,FALSE))</f>
        <v>0</v>
      </c>
      <c r="H542" s="1405">
        <f>IF(ISERROR(VLOOKUP(CONCATENATE($B542,"-",$C542),IN_1A!$B$2:$AA$3000,6,FALSE))=TRUE,"",VLOOKUP(CONCATENATE($B542,"-",$C542),IN_1A!$B$2:$AA$3000,6,FALSE))</f>
        <v>0</v>
      </c>
      <c r="I542" s="1404">
        <f>IF(ISERROR(VLOOKUP(CONCATENATE($B542,"-",$C542),IN_1A!$B$2:$AA$3000,7,FALSE))=TRUE,"",VLOOKUP(CONCATENATE($B542,"-",$C542),IN_1A!$B$2:$AA$3000,7,FALSE))</f>
        <v>0</v>
      </c>
      <c r="J542" s="1405">
        <f>IF(ISERROR(VLOOKUP(CONCATENATE($B542,"-",$C542),IN_1A!$B$2:$AA$3000,8,FALSE))=TRUE,"",VLOOKUP(CONCATENATE($B542,"-",$C542),IN_1A!$B$2:$AA$3000,8,FALSE))</f>
        <v>0</v>
      </c>
      <c r="K542" s="1404">
        <f>IF(ISERROR(VLOOKUP(CONCATENATE($B542,"-",$C542),IN_1A!$B$2:$AA$3000,9,FALSE))=TRUE,"",VLOOKUP(CONCATENATE($B542,"-",$C542),IN_1A!$B$2:$AA$3000,9,FALSE))</f>
        <v>0</v>
      </c>
      <c r="L542" s="1405">
        <f>IF(ISERROR(VLOOKUP(CONCATENATE($B542,"-",$C542),IN_1A!$B$2:$AA$3000,10,FALSE))=TRUE,"",VLOOKUP(CONCATENATE($B542,"-",$C542),IN_1A!$B$2:$AA$3000,10,FALSE))</f>
        <v>0</v>
      </c>
      <c r="M542" s="1404">
        <f>IF(ISERROR(VLOOKUP(CONCATENATE($B542,"-",$C542),IN_1A!$B$2:$AA$3000,11,FALSE))=TRUE,"",VLOOKUP(CONCATENATE($B542,"-",$C542),IN_1A!$B$2:$AA$3000,11,FALSE))</f>
        <v>0</v>
      </c>
      <c r="N542" s="1405">
        <f>IF(ISERROR(VLOOKUP(CONCATENATE($B542,"-",$C542),IN_1A!$B$2:$AA$3000,12,FALSE))=TRUE,"",VLOOKUP(CONCATENATE($B542,"-",$C542),IN_1A!$B$2:$AA$3000,12,FALSE))</f>
        <v>0</v>
      </c>
      <c r="O542" s="1404">
        <f>IF(ISERROR(VLOOKUP(CONCATENATE($B542,"-",$C542),IN_1A!$B$2:$AA$3000,13,FALSE))=TRUE,"",VLOOKUP(CONCATENATE($B542,"-",$C542),IN_1A!$B$2:$AA$3000,13,FALSE))</f>
        <v>0</v>
      </c>
      <c r="P542" s="1405">
        <f>IF(ISERROR(VLOOKUP(CONCATENATE($B542,"-",$C542),IN_1A!$B$2:$AA$3000,14,FALSE))=TRUE,"",VLOOKUP(CONCATENATE($B542,"-",$C542),IN_1A!$B$2:$AA$3000,14,FALSE))</f>
        <v>0</v>
      </c>
      <c r="Q542" s="505">
        <f t="shared" si="69"/>
        <v>0</v>
      </c>
      <c r="R542" s="506">
        <f t="shared" si="69"/>
        <v>0</v>
      </c>
      <c r="S542" s="256" t="str">
        <f t="shared" si="75"/>
        <v/>
      </c>
    </row>
    <row r="543" spans="1:19" s="260" customFormat="1" ht="12" customHeight="1" thickBot="1" x14ac:dyDescent="0.3">
      <c r="A543" s="209" t="s">
        <v>829</v>
      </c>
      <c r="B543" s="221" t="s">
        <v>830</v>
      </c>
      <c r="C543" s="222" t="s">
        <v>853</v>
      </c>
      <c r="D543" s="1343" t="str">
        <f t="shared" si="74"/>
        <v/>
      </c>
      <c r="E543" s="1404">
        <f>IF(ISERROR(VLOOKUP(CONCATENATE($B543,"-",$C543),IN_1A!$B$2:$AA$3000,3,FALSE))=TRUE,"",VLOOKUP(CONCATENATE($B543,"-",$C543),IN_1A!$B$2:$AA$3000,3,FALSE))</f>
        <v>0</v>
      </c>
      <c r="F543" s="1405">
        <f>IF(ISERROR(VLOOKUP(CONCATENATE($B543,"-",$C543),IN_1A!$B$2:$AA$3000,4,FALSE))=TRUE,"",VLOOKUP(CONCATENATE($B543,"-",$C543),IN_1A!$B$2:$AA$3000,4,FALSE))</f>
        <v>0</v>
      </c>
      <c r="G543" s="1404">
        <f>IF(ISERROR(VLOOKUP(CONCATENATE($B543,"-",$C543),IN_1A!$B$2:$AA$3000,5,FALSE))=TRUE,"",VLOOKUP(CONCATENATE($B543,"-",$C543),IN_1A!$B$2:$AA$3000,5,FALSE))</f>
        <v>0</v>
      </c>
      <c r="H543" s="1405">
        <f>IF(ISERROR(VLOOKUP(CONCATENATE($B543,"-",$C543),IN_1A!$B$2:$AA$3000,6,FALSE))=TRUE,"",VLOOKUP(CONCATENATE($B543,"-",$C543),IN_1A!$B$2:$AA$3000,6,FALSE))</f>
        <v>0</v>
      </c>
      <c r="I543" s="1404">
        <f>IF(ISERROR(VLOOKUP(CONCATENATE($B543,"-",$C543),IN_1A!$B$2:$AA$3000,7,FALSE))=TRUE,"",VLOOKUP(CONCATENATE($B543,"-",$C543),IN_1A!$B$2:$AA$3000,7,FALSE))</f>
        <v>0</v>
      </c>
      <c r="J543" s="1405">
        <f>IF(ISERROR(VLOOKUP(CONCATENATE($B543,"-",$C543),IN_1A!$B$2:$AA$3000,8,FALSE))=TRUE,"",VLOOKUP(CONCATENATE($B543,"-",$C543),IN_1A!$B$2:$AA$3000,8,FALSE))</f>
        <v>0</v>
      </c>
      <c r="K543" s="1404">
        <f>IF(ISERROR(VLOOKUP(CONCATENATE($B543,"-",$C543),IN_1A!$B$2:$AA$3000,9,FALSE))=TRUE,"",VLOOKUP(CONCATENATE($B543,"-",$C543),IN_1A!$B$2:$AA$3000,9,FALSE))</f>
        <v>0</v>
      </c>
      <c r="L543" s="1405">
        <f>IF(ISERROR(VLOOKUP(CONCATENATE($B543,"-",$C543),IN_1A!$B$2:$AA$3000,10,FALSE))=TRUE,"",VLOOKUP(CONCATENATE($B543,"-",$C543),IN_1A!$B$2:$AA$3000,10,FALSE))</f>
        <v>0</v>
      </c>
      <c r="M543" s="1404">
        <f>IF(ISERROR(VLOOKUP(CONCATENATE($B543,"-",$C543),IN_1A!$B$2:$AA$3000,11,FALSE))=TRUE,"",VLOOKUP(CONCATENATE($B543,"-",$C543),IN_1A!$B$2:$AA$3000,11,FALSE))</f>
        <v>0</v>
      </c>
      <c r="N543" s="1405">
        <f>IF(ISERROR(VLOOKUP(CONCATENATE($B543,"-",$C543),IN_1A!$B$2:$AA$3000,12,FALSE))=TRUE,"",VLOOKUP(CONCATENATE($B543,"-",$C543),IN_1A!$B$2:$AA$3000,12,FALSE))</f>
        <v>0</v>
      </c>
      <c r="O543" s="1404">
        <f>IF(ISERROR(VLOOKUP(CONCATENATE($B543,"-",$C543),IN_1A!$B$2:$AA$3000,13,FALSE))=TRUE,"",VLOOKUP(CONCATENATE($B543,"-",$C543),IN_1A!$B$2:$AA$3000,13,FALSE))</f>
        <v>0</v>
      </c>
      <c r="P543" s="1405">
        <f>IF(ISERROR(VLOOKUP(CONCATENATE($B543,"-",$C543),IN_1A!$B$2:$AA$3000,14,FALSE))=TRUE,"",VLOOKUP(CONCATENATE($B543,"-",$C543),IN_1A!$B$2:$AA$3000,14,FALSE))</f>
        <v>0</v>
      </c>
      <c r="Q543" s="505">
        <f t="shared" si="69"/>
        <v>0</v>
      </c>
      <c r="R543" s="506">
        <f t="shared" si="69"/>
        <v>0</v>
      </c>
      <c r="S543" s="256" t="str">
        <f t="shared" si="75"/>
        <v/>
      </c>
    </row>
    <row r="544" spans="1:19" s="260" customFormat="1" ht="12" customHeight="1" thickBot="1" x14ac:dyDescent="0.3">
      <c r="A544" s="211" t="s">
        <v>831</v>
      </c>
      <c r="B544" s="212" t="s">
        <v>832</v>
      </c>
      <c r="C544" s="213" t="s">
        <v>853</v>
      </c>
      <c r="D544" s="1343" t="str">
        <f t="shared" si="74"/>
        <v/>
      </c>
      <c r="E544" s="1406">
        <f>IF(ISERROR(VLOOKUP(CONCATENATE($B544,"-",$C544),IN_1A!$B$2:$AA$3000,3,FALSE))=TRUE,"",VLOOKUP(CONCATENATE($B544,"-",$C544),IN_1A!$B$2:$AA$3000,3,FALSE))</f>
        <v>0</v>
      </c>
      <c r="F544" s="1407">
        <f>IF(ISERROR(VLOOKUP(CONCATENATE($B544,"-",$C544),IN_1A!$B$2:$AA$3000,4,FALSE))=TRUE,"",VLOOKUP(CONCATENATE($B544,"-",$C544),IN_1A!$B$2:$AA$3000,4,FALSE))</f>
        <v>0</v>
      </c>
      <c r="G544" s="1406">
        <f>IF(ISERROR(VLOOKUP(CONCATENATE($B544,"-",$C544),IN_1A!$B$2:$AA$3000,5,FALSE))=TRUE,"",VLOOKUP(CONCATENATE($B544,"-",$C544),IN_1A!$B$2:$AA$3000,5,FALSE))</f>
        <v>0</v>
      </c>
      <c r="H544" s="1407">
        <f>IF(ISERROR(VLOOKUP(CONCATENATE($B544,"-",$C544),IN_1A!$B$2:$AA$3000,6,FALSE))=TRUE,"",VLOOKUP(CONCATENATE($B544,"-",$C544),IN_1A!$B$2:$AA$3000,6,FALSE))</f>
        <v>0</v>
      </c>
      <c r="I544" s="1406">
        <f>IF(ISERROR(VLOOKUP(CONCATENATE($B544,"-",$C544),IN_1A!$B$2:$AA$3000,7,FALSE))=TRUE,"",VLOOKUP(CONCATENATE($B544,"-",$C544),IN_1A!$B$2:$AA$3000,7,FALSE))</f>
        <v>0</v>
      </c>
      <c r="J544" s="1407">
        <f>IF(ISERROR(VLOOKUP(CONCATENATE($B544,"-",$C544),IN_1A!$B$2:$AA$3000,8,FALSE))=TRUE,"",VLOOKUP(CONCATENATE($B544,"-",$C544),IN_1A!$B$2:$AA$3000,8,FALSE))</f>
        <v>0</v>
      </c>
      <c r="K544" s="1406">
        <f>IF(ISERROR(VLOOKUP(CONCATENATE($B544,"-",$C544),IN_1A!$B$2:$AA$3000,9,FALSE))=TRUE,"",VLOOKUP(CONCATENATE($B544,"-",$C544),IN_1A!$B$2:$AA$3000,9,FALSE))</f>
        <v>0</v>
      </c>
      <c r="L544" s="1407">
        <f>IF(ISERROR(VLOOKUP(CONCATENATE($B544,"-",$C544),IN_1A!$B$2:$AA$3000,10,FALSE))=TRUE,"",VLOOKUP(CONCATENATE($B544,"-",$C544),IN_1A!$B$2:$AA$3000,10,FALSE))</f>
        <v>0</v>
      </c>
      <c r="M544" s="1406">
        <f>IF(ISERROR(VLOOKUP(CONCATENATE($B544,"-",$C544),IN_1A!$B$2:$AA$3000,11,FALSE))=TRUE,"",VLOOKUP(CONCATENATE($B544,"-",$C544),IN_1A!$B$2:$AA$3000,11,FALSE))</f>
        <v>0</v>
      </c>
      <c r="N544" s="1407">
        <f>IF(ISERROR(VLOOKUP(CONCATENATE($B544,"-",$C544),IN_1A!$B$2:$AA$3000,12,FALSE))=TRUE,"",VLOOKUP(CONCATENATE($B544,"-",$C544),IN_1A!$B$2:$AA$3000,12,FALSE))</f>
        <v>0</v>
      </c>
      <c r="O544" s="1406">
        <f>IF(ISERROR(VLOOKUP(CONCATENATE($B544,"-",$C544),IN_1A!$B$2:$AA$3000,13,FALSE))=TRUE,"",VLOOKUP(CONCATENATE($B544,"-",$C544),IN_1A!$B$2:$AA$3000,13,FALSE))</f>
        <v>0</v>
      </c>
      <c r="P544" s="1407">
        <f>IF(ISERROR(VLOOKUP(CONCATENATE($B544,"-",$C544),IN_1A!$B$2:$AA$3000,14,FALSE))=TRUE,"",VLOOKUP(CONCATENATE($B544,"-",$C544),IN_1A!$B$2:$AA$3000,14,FALSE))</f>
        <v>0</v>
      </c>
      <c r="Q544" s="507">
        <f t="shared" si="69"/>
        <v>0</v>
      </c>
      <c r="R544" s="508">
        <f t="shared" si="69"/>
        <v>0</v>
      </c>
      <c r="S544" s="256" t="str">
        <f t="shared" si="75"/>
        <v/>
      </c>
    </row>
    <row r="545" spans="1:167" s="2505" customFormat="1" ht="12" customHeight="1" thickBot="1" x14ac:dyDescent="0.3">
      <c r="A545" s="2472" t="s">
        <v>763</v>
      </c>
      <c r="B545" s="2488"/>
      <c r="C545" s="2489"/>
      <c r="D545" s="1347"/>
      <c r="E545" s="2227"/>
      <c r="F545" s="509"/>
      <c r="G545" s="509"/>
      <c r="H545" s="509"/>
      <c r="I545" s="509"/>
      <c r="J545" s="509"/>
      <c r="K545" s="509"/>
      <c r="L545" s="509"/>
      <c r="M545" s="509"/>
      <c r="N545" s="509"/>
      <c r="O545" s="509"/>
      <c r="P545" s="509"/>
      <c r="Q545" s="509"/>
      <c r="R545" s="510"/>
      <c r="S545" s="2470" t="str">
        <f t="shared" si="75"/>
        <v/>
      </c>
    </row>
    <row r="546" spans="1:167" s="260" customFormat="1" ht="12" customHeight="1" thickBot="1" x14ac:dyDescent="0.3">
      <c r="A546" s="206" t="s">
        <v>815</v>
      </c>
      <c r="B546" s="214" t="s">
        <v>833</v>
      </c>
      <c r="C546" s="215" t="s">
        <v>853</v>
      </c>
      <c r="D546" s="1343" t="str">
        <f t="shared" ref="D546:D555" si="76">CONCATENATE(D$494)</f>
        <v/>
      </c>
      <c r="E546" s="1402">
        <f>IF(ISERROR(VLOOKUP(CONCATENATE($B546,"-",$C546),IN_1A!$B$2:$AA$3000,3,FALSE))=TRUE,"",VLOOKUP(CONCATENATE($B546,"-",$C546),IN_1A!$B$2:$AA$3000,3,FALSE))</f>
        <v>0</v>
      </c>
      <c r="F546" s="1403">
        <f>IF(ISERROR(VLOOKUP(CONCATENATE($B546,"-",$C546),IN_1A!$B$2:$AA$3000,4,FALSE))=TRUE,"",VLOOKUP(CONCATENATE($B546,"-",$C546),IN_1A!$B$2:$AA$3000,4,FALSE))</f>
        <v>0</v>
      </c>
      <c r="G546" s="1402">
        <f>IF(ISERROR(VLOOKUP(CONCATENATE($B546,"-",$C546),IN_1A!$B$2:$AA$3000,5,FALSE))=TRUE,"",VLOOKUP(CONCATENATE($B546,"-",$C546),IN_1A!$B$2:$AA$3000,5,FALSE))</f>
        <v>0</v>
      </c>
      <c r="H546" s="1403">
        <f>IF(ISERROR(VLOOKUP(CONCATENATE($B546,"-",$C546),IN_1A!$B$2:$AA$3000,6,FALSE))=TRUE,"",VLOOKUP(CONCATENATE($B546,"-",$C546),IN_1A!$B$2:$AA$3000,6,FALSE))</f>
        <v>0</v>
      </c>
      <c r="I546" s="1402">
        <f>IF(ISERROR(VLOOKUP(CONCATENATE($B546,"-",$C546),IN_1A!$B$2:$AA$3000,7,FALSE))=TRUE,"",VLOOKUP(CONCATENATE($B546,"-",$C546),IN_1A!$B$2:$AA$3000,7,FALSE))</f>
        <v>0</v>
      </c>
      <c r="J546" s="1403">
        <f>IF(ISERROR(VLOOKUP(CONCATENATE($B546,"-",$C546),IN_1A!$B$2:$AA$3000,8,FALSE))=TRUE,"",VLOOKUP(CONCATENATE($B546,"-",$C546),IN_1A!$B$2:$AA$3000,8,FALSE))</f>
        <v>0</v>
      </c>
      <c r="K546" s="1402">
        <f>IF(ISERROR(VLOOKUP(CONCATENATE($B546,"-",$C546),IN_1A!$B$2:$AA$3000,9,FALSE))=TRUE,"",VLOOKUP(CONCATENATE($B546,"-",$C546),IN_1A!$B$2:$AA$3000,9,FALSE))</f>
        <v>0</v>
      </c>
      <c r="L546" s="1403">
        <f>IF(ISERROR(VLOOKUP(CONCATENATE($B546,"-",$C546),IN_1A!$B$2:$AA$3000,10,FALSE))=TRUE,"",VLOOKUP(CONCATENATE($B546,"-",$C546),IN_1A!$B$2:$AA$3000,10,FALSE))</f>
        <v>0</v>
      </c>
      <c r="M546" s="1402">
        <f>IF(ISERROR(VLOOKUP(CONCATENATE($B546,"-",$C546),IN_1A!$B$2:$AA$3000,11,FALSE))=TRUE,"",VLOOKUP(CONCATENATE($B546,"-",$C546),IN_1A!$B$2:$AA$3000,11,FALSE))</f>
        <v>0</v>
      </c>
      <c r="N546" s="1403">
        <f>IF(ISERROR(VLOOKUP(CONCATENATE($B546,"-",$C546),IN_1A!$B$2:$AA$3000,12,FALSE))=TRUE,"",VLOOKUP(CONCATENATE($B546,"-",$C546),IN_1A!$B$2:$AA$3000,12,FALSE))</f>
        <v>0</v>
      </c>
      <c r="O546" s="1402">
        <f>IF(ISERROR(VLOOKUP(CONCATENATE($B546,"-",$C546),IN_1A!$B$2:$AA$3000,13,FALSE))=TRUE,"",VLOOKUP(CONCATENATE($B546,"-",$C546),IN_1A!$B$2:$AA$3000,13,FALSE))</f>
        <v>0</v>
      </c>
      <c r="P546" s="1403">
        <f>IF(ISERROR(VLOOKUP(CONCATENATE($B546,"-",$C546),IN_1A!$B$2:$AA$3000,14,FALSE))=TRUE,"",VLOOKUP(CONCATENATE($B546,"-",$C546),IN_1A!$B$2:$AA$3000,14,FALSE))</f>
        <v>0</v>
      </c>
      <c r="Q546" s="503">
        <f t="shared" si="69"/>
        <v>0</v>
      </c>
      <c r="R546" s="504">
        <f t="shared" si="69"/>
        <v>0</v>
      </c>
      <c r="S546" s="256" t="str">
        <f t="shared" si="75"/>
        <v/>
      </c>
    </row>
    <row r="547" spans="1:167" s="257" customFormat="1" ht="10.75" thickBot="1" x14ac:dyDescent="0.3">
      <c r="A547" s="209" t="s">
        <v>817</v>
      </c>
      <c r="B547" s="207" t="s">
        <v>834</v>
      </c>
      <c r="C547" s="210" t="s">
        <v>853</v>
      </c>
      <c r="D547" s="1343" t="str">
        <f t="shared" si="76"/>
        <v/>
      </c>
      <c r="E547" s="1404">
        <f>IF(ISERROR(VLOOKUP(CONCATENATE($B547,"-",$C547),IN_1A!$B$2:$AA$3000,3,FALSE))=TRUE,"",VLOOKUP(CONCATENATE($B547,"-",$C547),IN_1A!$B$2:$AA$3000,3,FALSE))</f>
        <v>0</v>
      </c>
      <c r="F547" s="1405">
        <f>IF(ISERROR(VLOOKUP(CONCATENATE($B547,"-",$C547),IN_1A!$B$2:$AA$3000,4,FALSE))=TRUE,"",VLOOKUP(CONCATENATE($B547,"-",$C547),IN_1A!$B$2:$AA$3000,4,FALSE))</f>
        <v>0</v>
      </c>
      <c r="G547" s="1404">
        <f>IF(ISERROR(VLOOKUP(CONCATENATE($B547,"-",$C547),IN_1A!$B$2:$AA$3000,5,FALSE))=TRUE,"",VLOOKUP(CONCATENATE($B547,"-",$C547),IN_1A!$B$2:$AA$3000,5,FALSE))</f>
        <v>0</v>
      </c>
      <c r="H547" s="1405">
        <f>IF(ISERROR(VLOOKUP(CONCATENATE($B547,"-",$C547),IN_1A!$B$2:$AA$3000,6,FALSE))=TRUE,"",VLOOKUP(CONCATENATE($B547,"-",$C547),IN_1A!$B$2:$AA$3000,6,FALSE))</f>
        <v>0</v>
      </c>
      <c r="I547" s="1404">
        <f>IF(ISERROR(VLOOKUP(CONCATENATE($B547,"-",$C547),IN_1A!$B$2:$AA$3000,7,FALSE))=TRUE,"",VLOOKUP(CONCATENATE($B547,"-",$C547),IN_1A!$B$2:$AA$3000,7,FALSE))</f>
        <v>0</v>
      </c>
      <c r="J547" s="1405">
        <f>IF(ISERROR(VLOOKUP(CONCATENATE($B547,"-",$C547),IN_1A!$B$2:$AA$3000,8,FALSE))=TRUE,"",VLOOKUP(CONCATENATE($B547,"-",$C547),IN_1A!$B$2:$AA$3000,8,FALSE))</f>
        <v>0</v>
      </c>
      <c r="K547" s="1404">
        <f>IF(ISERROR(VLOOKUP(CONCATENATE($B547,"-",$C547),IN_1A!$B$2:$AA$3000,9,FALSE))=TRUE,"",VLOOKUP(CONCATENATE($B547,"-",$C547),IN_1A!$B$2:$AA$3000,9,FALSE))</f>
        <v>0</v>
      </c>
      <c r="L547" s="1405">
        <f>IF(ISERROR(VLOOKUP(CONCATENATE($B547,"-",$C547),IN_1A!$B$2:$AA$3000,10,FALSE))=TRUE,"",VLOOKUP(CONCATENATE($B547,"-",$C547),IN_1A!$B$2:$AA$3000,10,FALSE))</f>
        <v>0</v>
      </c>
      <c r="M547" s="1404">
        <f>IF(ISERROR(VLOOKUP(CONCATENATE($B547,"-",$C547),IN_1A!$B$2:$AA$3000,11,FALSE))=TRUE,"",VLOOKUP(CONCATENATE($B547,"-",$C547),IN_1A!$B$2:$AA$3000,11,FALSE))</f>
        <v>0</v>
      </c>
      <c r="N547" s="1405">
        <f>IF(ISERROR(VLOOKUP(CONCATENATE($B547,"-",$C547),IN_1A!$B$2:$AA$3000,12,FALSE))=TRUE,"",VLOOKUP(CONCATENATE($B547,"-",$C547),IN_1A!$B$2:$AA$3000,12,FALSE))</f>
        <v>0</v>
      </c>
      <c r="O547" s="1404">
        <f>IF(ISERROR(VLOOKUP(CONCATENATE($B547,"-",$C547),IN_1A!$B$2:$AA$3000,13,FALSE))=TRUE,"",VLOOKUP(CONCATENATE($B547,"-",$C547),IN_1A!$B$2:$AA$3000,13,FALSE))</f>
        <v>0</v>
      </c>
      <c r="P547" s="1405">
        <f>IF(ISERROR(VLOOKUP(CONCATENATE($B547,"-",$C547),IN_1A!$B$2:$AA$3000,14,FALSE))=TRUE,"",VLOOKUP(CONCATENATE($B547,"-",$C547),IN_1A!$B$2:$AA$3000,14,FALSE))</f>
        <v>0</v>
      </c>
      <c r="Q547" s="505">
        <f t="shared" si="69"/>
        <v>0</v>
      </c>
      <c r="R547" s="506">
        <f t="shared" si="69"/>
        <v>0</v>
      </c>
      <c r="S547" s="256"/>
    </row>
    <row r="548" spans="1:167" s="260" customFormat="1" ht="12" customHeight="1" thickBot="1" x14ac:dyDescent="0.3">
      <c r="A548" s="209" t="s">
        <v>819</v>
      </c>
      <c r="B548" s="207" t="s">
        <v>835</v>
      </c>
      <c r="C548" s="210" t="s">
        <v>853</v>
      </c>
      <c r="D548" s="1343" t="str">
        <f t="shared" si="76"/>
        <v/>
      </c>
      <c r="E548" s="1404">
        <f>IF(ISERROR(VLOOKUP(CONCATENATE($B548,"-",$C548),IN_1A!$B$2:$AA$3000,3,FALSE))=TRUE,"",VLOOKUP(CONCATENATE($B548,"-",$C548),IN_1A!$B$2:$AA$3000,3,FALSE))</f>
        <v>0</v>
      </c>
      <c r="F548" s="1405">
        <f>IF(ISERROR(VLOOKUP(CONCATENATE($B548,"-",$C548),IN_1A!$B$2:$AA$3000,4,FALSE))=TRUE,"",VLOOKUP(CONCATENATE($B548,"-",$C548),IN_1A!$B$2:$AA$3000,4,FALSE))</f>
        <v>0</v>
      </c>
      <c r="G548" s="1404">
        <f>IF(ISERROR(VLOOKUP(CONCATENATE($B548,"-",$C548),IN_1A!$B$2:$AA$3000,5,FALSE))=TRUE,"",VLOOKUP(CONCATENATE($B548,"-",$C548),IN_1A!$B$2:$AA$3000,5,FALSE))</f>
        <v>0</v>
      </c>
      <c r="H548" s="1405">
        <f>IF(ISERROR(VLOOKUP(CONCATENATE($B548,"-",$C548),IN_1A!$B$2:$AA$3000,6,FALSE))=TRUE,"",VLOOKUP(CONCATENATE($B548,"-",$C548),IN_1A!$B$2:$AA$3000,6,FALSE))</f>
        <v>0</v>
      </c>
      <c r="I548" s="1404">
        <f>IF(ISERROR(VLOOKUP(CONCATENATE($B548,"-",$C548),IN_1A!$B$2:$AA$3000,7,FALSE))=TRUE,"",VLOOKUP(CONCATENATE($B548,"-",$C548),IN_1A!$B$2:$AA$3000,7,FALSE))</f>
        <v>0</v>
      </c>
      <c r="J548" s="1405">
        <f>IF(ISERROR(VLOOKUP(CONCATENATE($B548,"-",$C548),IN_1A!$B$2:$AA$3000,8,FALSE))=TRUE,"",VLOOKUP(CONCATENATE($B548,"-",$C548),IN_1A!$B$2:$AA$3000,8,FALSE))</f>
        <v>0</v>
      </c>
      <c r="K548" s="1404">
        <f>IF(ISERROR(VLOOKUP(CONCATENATE($B548,"-",$C548),IN_1A!$B$2:$AA$3000,9,FALSE))=TRUE,"",VLOOKUP(CONCATENATE($B548,"-",$C548),IN_1A!$B$2:$AA$3000,9,FALSE))</f>
        <v>0</v>
      </c>
      <c r="L548" s="1405">
        <f>IF(ISERROR(VLOOKUP(CONCATENATE($B548,"-",$C548),IN_1A!$B$2:$AA$3000,10,FALSE))=TRUE,"",VLOOKUP(CONCATENATE($B548,"-",$C548),IN_1A!$B$2:$AA$3000,10,FALSE))</f>
        <v>0</v>
      </c>
      <c r="M548" s="1404">
        <f>IF(ISERROR(VLOOKUP(CONCATENATE($B548,"-",$C548),IN_1A!$B$2:$AA$3000,11,FALSE))=TRUE,"",VLOOKUP(CONCATENATE($B548,"-",$C548),IN_1A!$B$2:$AA$3000,11,FALSE))</f>
        <v>0</v>
      </c>
      <c r="N548" s="1405">
        <f>IF(ISERROR(VLOOKUP(CONCATENATE($B548,"-",$C548),IN_1A!$B$2:$AA$3000,12,FALSE))=TRUE,"",VLOOKUP(CONCATENATE($B548,"-",$C548),IN_1A!$B$2:$AA$3000,12,FALSE))</f>
        <v>0</v>
      </c>
      <c r="O548" s="1404">
        <f>IF(ISERROR(VLOOKUP(CONCATENATE($B548,"-",$C548),IN_1A!$B$2:$AA$3000,13,FALSE))=TRUE,"",VLOOKUP(CONCATENATE($B548,"-",$C548),IN_1A!$B$2:$AA$3000,13,FALSE))</f>
        <v>0</v>
      </c>
      <c r="P548" s="1405">
        <f>IF(ISERROR(VLOOKUP(CONCATENATE($B548,"-",$C548),IN_1A!$B$2:$AA$3000,14,FALSE))=TRUE,"",VLOOKUP(CONCATENATE($B548,"-",$C548),IN_1A!$B$2:$AA$3000,14,FALSE))</f>
        <v>0</v>
      </c>
      <c r="Q548" s="505">
        <f t="shared" si="69"/>
        <v>0</v>
      </c>
      <c r="R548" s="506">
        <f t="shared" si="69"/>
        <v>0</v>
      </c>
      <c r="S548" s="256" t="str">
        <f t="shared" ref="S548:S557" si="77">IF(O548&gt;Q548,"ERRORE",IF(P548&gt;R548,"ERRORE",""))</f>
        <v/>
      </c>
    </row>
    <row r="549" spans="1:167" s="260" customFormat="1" ht="12" customHeight="1" thickBot="1" x14ac:dyDescent="0.3">
      <c r="A549" s="209" t="s">
        <v>821</v>
      </c>
      <c r="B549" s="207" t="s">
        <v>836</v>
      </c>
      <c r="C549" s="210" t="s">
        <v>853</v>
      </c>
      <c r="D549" s="1343" t="str">
        <f t="shared" si="76"/>
        <v/>
      </c>
      <c r="E549" s="1404">
        <f>IF(ISERROR(VLOOKUP(CONCATENATE($B549,"-",$C549),IN_1A!$B$2:$AA$3000,3,FALSE))=TRUE,"",VLOOKUP(CONCATENATE($B549,"-",$C549),IN_1A!$B$2:$AA$3000,3,FALSE))</f>
        <v>0</v>
      </c>
      <c r="F549" s="1405">
        <f>IF(ISERROR(VLOOKUP(CONCATENATE($B549,"-",$C549),IN_1A!$B$2:$AA$3000,4,FALSE))=TRUE,"",VLOOKUP(CONCATENATE($B549,"-",$C549),IN_1A!$B$2:$AA$3000,4,FALSE))</f>
        <v>0</v>
      </c>
      <c r="G549" s="1404">
        <f>IF(ISERROR(VLOOKUP(CONCATENATE($B549,"-",$C549),IN_1A!$B$2:$AA$3000,5,FALSE))=TRUE,"",VLOOKUP(CONCATENATE($B549,"-",$C549),IN_1A!$B$2:$AA$3000,5,FALSE))</f>
        <v>0</v>
      </c>
      <c r="H549" s="1405">
        <f>IF(ISERROR(VLOOKUP(CONCATENATE($B549,"-",$C549),IN_1A!$B$2:$AA$3000,6,FALSE))=TRUE,"",VLOOKUP(CONCATENATE($B549,"-",$C549),IN_1A!$B$2:$AA$3000,6,FALSE))</f>
        <v>0</v>
      </c>
      <c r="I549" s="1404">
        <f>IF(ISERROR(VLOOKUP(CONCATENATE($B549,"-",$C549),IN_1A!$B$2:$AA$3000,7,FALSE))=TRUE,"",VLOOKUP(CONCATENATE($B549,"-",$C549),IN_1A!$B$2:$AA$3000,7,FALSE))</f>
        <v>0</v>
      </c>
      <c r="J549" s="1405">
        <f>IF(ISERROR(VLOOKUP(CONCATENATE($B549,"-",$C549),IN_1A!$B$2:$AA$3000,8,FALSE))=TRUE,"",VLOOKUP(CONCATENATE($B549,"-",$C549),IN_1A!$B$2:$AA$3000,8,FALSE))</f>
        <v>0</v>
      </c>
      <c r="K549" s="1404">
        <f>IF(ISERROR(VLOOKUP(CONCATENATE($B549,"-",$C549),IN_1A!$B$2:$AA$3000,9,FALSE))=TRUE,"",VLOOKUP(CONCATENATE($B549,"-",$C549),IN_1A!$B$2:$AA$3000,9,FALSE))</f>
        <v>0</v>
      </c>
      <c r="L549" s="1405">
        <f>IF(ISERROR(VLOOKUP(CONCATENATE($B549,"-",$C549),IN_1A!$B$2:$AA$3000,10,FALSE))=TRUE,"",VLOOKUP(CONCATENATE($B549,"-",$C549),IN_1A!$B$2:$AA$3000,10,FALSE))</f>
        <v>0</v>
      </c>
      <c r="M549" s="1404">
        <f>IF(ISERROR(VLOOKUP(CONCATENATE($B549,"-",$C549),IN_1A!$B$2:$AA$3000,11,FALSE))=TRUE,"",VLOOKUP(CONCATENATE($B549,"-",$C549),IN_1A!$B$2:$AA$3000,11,FALSE))</f>
        <v>0</v>
      </c>
      <c r="N549" s="1405">
        <f>IF(ISERROR(VLOOKUP(CONCATENATE($B549,"-",$C549),IN_1A!$B$2:$AA$3000,12,FALSE))=TRUE,"",VLOOKUP(CONCATENATE($B549,"-",$C549),IN_1A!$B$2:$AA$3000,12,FALSE))</f>
        <v>0</v>
      </c>
      <c r="O549" s="1404">
        <f>IF(ISERROR(VLOOKUP(CONCATENATE($B549,"-",$C549),IN_1A!$B$2:$AA$3000,13,FALSE))=TRUE,"",VLOOKUP(CONCATENATE($B549,"-",$C549),IN_1A!$B$2:$AA$3000,13,FALSE))</f>
        <v>0</v>
      </c>
      <c r="P549" s="1405">
        <f>IF(ISERROR(VLOOKUP(CONCATENATE($B549,"-",$C549),IN_1A!$B$2:$AA$3000,14,FALSE))=TRUE,"",VLOOKUP(CONCATENATE($B549,"-",$C549),IN_1A!$B$2:$AA$3000,14,FALSE))</f>
        <v>0</v>
      </c>
      <c r="Q549" s="505">
        <f t="shared" si="69"/>
        <v>0</v>
      </c>
      <c r="R549" s="506">
        <f t="shared" si="69"/>
        <v>0</v>
      </c>
      <c r="S549" s="256" t="str">
        <f t="shared" si="77"/>
        <v/>
      </c>
    </row>
    <row r="550" spans="1:167" s="260" customFormat="1" ht="12" customHeight="1" thickBot="1" x14ac:dyDescent="0.3">
      <c r="A550" s="209" t="s">
        <v>823</v>
      </c>
      <c r="B550" s="218" t="s">
        <v>837</v>
      </c>
      <c r="C550" s="208" t="s">
        <v>853</v>
      </c>
      <c r="D550" s="1343" t="str">
        <f t="shared" si="76"/>
        <v/>
      </c>
      <c r="E550" s="1404">
        <f>IF(ISERROR(VLOOKUP(CONCATENATE($B550,"-",$C550),IN_1A!$B$2:$AA$3000,3,FALSE))=TRUE,"",VLOOKUP(CONCATENATE($B550,"-",$C550),IN_1A!$B$2:$AA$3000,3,FALSE))</f>
        <v>0</v>
      </c>
      <c r="F550" s="1405">
        <f>IF(ISERROR(VLOOKUP(CONCATENATE($B550,"-",$C550),IN_1A!$B$2:$AA$3000,4,FALSE))=TRUE,"",VLOOKUP(CONCATENATE($B550,"-",$C550),IN_1A!$B$2:$AA$3000,4,FALSE))</f>
        <v>0</v>
      </c>
      <c r="G550" s="1404">
        <f>IF(ISERROR(VLOOKUP(CONCATENATE($B550,"-",$C550),IN_1A!$B$2:$AA$3000,5,FALSE))=TRUE,"",VLOOKUP(CONCATENATE($B550,"-",$C550),IN_1A!$B$2:$AA$3000,5,FALSE))</f>
        <v>0</v>
      </c>
      <c r="H550" s="1405">
        <f>IF(ISERROR(VLOOKUP(CONCATENATE($B550,"-",$C550),IN_1A!$B$2:$AA$3000,6,FALSE))=TRUE,"",VLOOKUP(CONCATENATE($B550,"-",$C550),IN_1A!$B$2:$AA$3000,6,FALSE))</f>
        <v>0</v>
      </c>
      <c r="I550" s="1404">
        <f>IF(ISERROR(VLOOKUP(CONCATENATE($B550,"-",$C550),IN_1A!$B$2:$AA$3000,7,FALSE))=TRUE,"",VLOOKUP(CONCATENATE($B550,"-",$C550),IN_1A!$B$2:$AA$3000,7,FALSE))</f>
        <v>0</v>
      </c>
      <c r="J550" s="1405">
        <f>IF(ISERROR(VLOOKUP(CONCATENATE($B550,"-",$C550),IN_1A!$B$2:$AA$3000,8,FALSE))=TRUE,"",VLOOKUP(CONCATENATE($B550,"-",$C550),IN_1A!$B$2:$AA$3000,8,FALSE))</f>
        <v>0</v>
      </c>
      <c r="K550" s="1404">
        <f>IF(ISERROR(VLOOKUP(CONCATENATE($B550,"-",$C550),IN_1A!$B$2:$AA$3000,9,FALSE))=TRUE,"",VLOOKUP(CONCATENATE($B550,"-",$C550),IN_1A!$B$2:$AA$3000,9,FALSE))</f>
        <v>0</v>
      </c>
      <c r="L550" s="1405">
        <f>IF(ISERROR(VLOOKUP(CONCATENATE($B550,"-",$C550),IN_1A!$B$2:$AA$3000,10,FALSE))=TRUE,"",VLOOKUP(CONCATENATE($B550,"-",$C550),IN_1A!$B$2:$AA$3000,10,FALSE))</f>
        <v>0</v>
      </c>
      <c r="M550" s="1404">
        <f>IF(ISERROR(VLOOKUP(CONCATENATE($B550,"-",$C550),IN_1A!$B$2:$AA$3000,11,FALSE))=TRUE,"",VLOOKUP(CONCATENATE($B550,"-",$C550),IN_1A!$B$2:$AA$3000,11,FALSE))</f>
        <v>0</v>
      </c>
      <c r="N550" s="1405">
        <f>IF(ISERROR(VLOOKUP(CONCATENATE($B550,"-",$C550),IN_1A!$B$2:$AA$3000,12,FALSE))=TRUE,"",VLOOKUP(CONCATENATE($B550,"-",$C550),IN_1A!$B$2:$AA$3000,12,FALSE))</f>
        <v>0</v>
      </c>
      <c r="O550" s="1404">
        <f>IF(ISERROR(VLOOKUP(CONCATENATE($B550,"-",$C550),IN_1A!$B$2:$AA$3000,13,FALSE))=TRUE,"",VLOOKUP(CONCATENATE($B550,"-",$C550),IN_1A!$B$2:$AA$3000,13,FALSE))</f>
        <v>0</v>
      </c>
      <c r="P550" s="1405">
        <f>IF(ISERROR(VLOOKUP(CONCATENATE($B550,"-",$C550),IN_1A!$B$2:$AA$3000,14,FALSE))=TRUE,"",VLOOKUP(CONCATENATE($B550,"-",$C550),IN_1A!$B$2:$AA$3000,14,FALSE))</f>
        <v>0</v>
      </c>
      <c r="Q550" s="505">
        <f t="shared" si="69"/>
        <v>0</v>
      </c>
      <c r="R550" s="506">
        <f t="shared" si="69"/>
        <v>0</v>
      </c>
      <c r="S550" s="256" t="str">
        <f t="shared" si="77"/>
        <v/>
      </c>
    </row>
    <row r="551" spans="1:167" s="260" customFormat="1" ht="12" customHeight="1" thickBot="1" x14ac:dyDescent="0.3">
      <c r="A551" s="209" t="s">
        <v>825</v>
      </c>
      <c r="B551" s="207" t="s">
        <v>838</v>
      </c>
      <c r="C551" s="210" t="s">
        <v>853</v>
      </c>
      <c r="D551" s="1343" t="str">
        <f t="shared" si="76"/>
        <v/>
      </c>
      <c r="E551" s="1404">
        <f>IF(ISERROR(VLOOKUP(CONCATENATE($B551,"-",$C551),IN_1A!$B$2:$AA$3000,3,FALSE))=TRUE,"",VLOOKUP(CONCATENATE($B551,"-",$C551),IN_1A!$B$2:$AA$3000,3,FALSE))</f>
        <v>0</v>
      </c>
      <c r="F551" s="1405">
        <f>IF(ISERROR(VLOOKUP(CONCATENATE($B551,"-",$C551),IN_1A!$B$2:$AA$3000,4,FALSE))=TRUE,"",VLOOKUP(CONCATENATE($B551,"-",$C551),IN_1A!$B$2:$AA$3000,4,FALSE))</f>
        <v>0</v>
      </c>
      <c r="G551" s="1404">
        <f>IF(ISERROR(VLOOKUP(CONCATENATE($B551,"-",$C551),IN_1A!$B$2:$AA$3000,5,FALSE))=TRUE,"",VLOOKUP(CONCATENATE($B551,"-",$C551),IN_1A!$B$2:$AA$3000,5,FALSE))</f>
        <v>0</v>
      </c>
      <c r="H551" s="1405">
        <f>IF(ISERROR(VLOOKUP(CONCATENATE($B551,"-",$C551),IN_1A!$B$2:$AA$3000,6,FALSE))=TRUE,"",VLOOKUP(CONCATENATE($B551,"-",$C551),IN_1A!$B$2:$AA$3000,6,FALSE))</f>
        <v>0</v>
      </c>
      <c r="I551" s="1404">
        <f>IF(ISERROR(VLOOKUP(CONCATENATE($B551,"-",$C551),IN_1A!$B$2:$AA$3000,7,FALSE))=TRUE,"",VLOOKUP(CONCATENATE($B551,"-",$C551),IN_1A!$B$2:$AA$3000,7,FALSE))</f>
        <v>0</v>
      </c>
      <c r="J551" s="1405">
        <f>IF(ISERROR(VLOOKUP(CONCATENATE($B551,"-",$C551),IN_1A!$B$2:$AA$3000,8,FALSE))=TRUE,"",VLOOKUP(CONCATENATE($B551,"-",$C551),IN_1A!$B$2:$AA$3000,8,FALSE))</f>
        <v>0</v>
      </c>
      <c r="K551" s="1404">
        <f>IF(ISERROR(VLOOKUP(CONCATENATE($B551,"-",$C551),IN_1A!$B$2:$AA$3000,9,FALSE))=TRUE,"",VLOOKUP(CONCATENATE($B551,"-",$C551),IN_1A!$B$2:$AA$3000,9,FALSE))</f>
        <v>0</v>
      </c>
      <c r="L551" s="1405">
        <f>IF(ISERROR(VLOOKUP(CONCATENATE($B551,"-",$C551),IN_1A!$B$2:$AA$3000,10,FALSE))=TRUE,"",VLOOKUP(CONCATENATE($B551,"-",$C551),IN_1A!$B$2:$AA$3000,10,FALSE))</f>
        <v>0</v>
      </c>
      <c r="M551" s="1404">
        <f>IF(ISERROR(VLOOKUP(CONCATENATE($B551,"-",$C551),IN_1A!$B$2:$AA$3000,11,FALSE))=TRUE,"",VLOOKUP(CONCATENATE($B551,"-",$C551),IN_1A!$B$2:$AA$3000,11,FALSE))</f>
        <v>0</v>
      </c>
      <c r="N551" s="1405">
        <f>IF(ISERROR(VLOOKUP(CONCATENATE($B551,"-",$C551),IN_1A!$B$2:$AA$3000,12,FALSE))=TRUE,"",VLOOKUP(CONCATENATE($B551,"-",$C551),IN_1A!$B$2:$AA$3000,12,FALSE))</f>
        <v>0</v>
      </c>
      <c r="O551" s="1404">
        <f>IF(ISERROR(VLOOKUP(CONCATENATE($B551,"-",$C551),IN_1A!$B$2:$AA$3000,13,FALSE))=TRUE,"",VLOOKUP(CONCATENATE($B551,"-",$C551),IN_1A!$B$2:$AA$3000,13,FALSE))</f>
        <v>0</v>
      </c>
      <c r="P551" s="1405">
        <f>IF(ISERROR(VLOOKUP(CONCATENATE($B551,"-",$C551),IN_1A!$B$2:$AA$3000,14,FALSE))=TRUE,"",VLOOKUP(CONCATENATE($B551,"-",$C551),IN_1A!$B$2:$AA$3000,14,FALSE))</f>
        <v>0</v>
      </c>
      <c r="Q551" s="505">
        <f t="shared" si="69"/>
        <v>0</v>
      </c>
      <c r="R551" s="506">
        <f t="shared" si="69"/>
        <v>0</v>
      </c>
      <c r="S551" s="256" t="str">
        <f t="shared" si="77"/>
        <v/>
      </c>
    </row>
    <row r="552" spans="1:167" s="260" customFormat="1" ht="12" customHeight="1" thickBot="1" x14ac:dyDescent="0.3">
      <c r="A552" s="209" t="s">
        <v>827</v>
      </c>
      <c r="B552" s="221" t="s">
        <v>839</v>
      </c>
      <c r="C552" s="222" t="s">
        <v>853</v>
      </c>
      <c r="D552" s="1343" t="str">
        <f t="shared" si="76"/>
        <v/>
      </c>
      <c r="E552" s="1404">
        <f>IF(ISERROR(VLOOKUP(CONCATENATE($B552,"-",$C552),IN_1A!$B$2:$AA$3000,3,FALSE))=TRUE,"",VLOOKUP(CONCATENATE($B552,"-",$C552),IN_1A!$B$2:$AA$3000,3,FALSE))</f>
        <v>0</v>
      </c>
      <c r="F552" s="1405">
        <f>IF(ISERROR(VLOOKUP(CONCATENATE($B552,"-",$C552),IN_1A!$B$2:$AA$3000,4,FALSE))=TRUE,"",VLOOKUP(CONCATENATE($B552,"-",$C552),IN_1A!$B$2:$AA$3000,4,FALSE))</f>
        <v>0</v>
      </c>
      <c r="G552" s="1404">
        <f>IF(ISERROR(VLOOKUP(CONCATENATE($B552,"-",$C552),IN_1A!$B$2:$AA$3000,5,FALSE))=TRUE,"",VLOOKUP(CONCATENATE($B552,"-",$C552),IN_1A!$B$2:$AA$3000,5,FALSE))</f>
        <v>0</v>
      </c>
      <c r="H552" s="1405">
        <f>IF(ISERROR(VLOOKUP(CONCATENATE($B552,"-",$C552),IN_1A!$B$2:$AA$3000,6,FALSE))=TRUE,"",VLOOKUP(CONCATENATE($B552,"-",$C552),IN_1A!$B$2:$AA$3000,6,FALSE))</f>
        <v>0</v>
      </c>
      <c r="I552" s="1404">
        <f>IF(ISERROR(VLOOKUP(CONCATENATE($B552,"-",$C552),IN_1A!$B$2:$AA$3000,7,FALSE))=TRUE,"",VLOOKUP(CONCATENATE($B552,"-",$C552),IN_1A!$B$2:$AA$3000,7,FALSE))</f>
        <v>0</v>
      </c>
      <c r="J552" s="1405">
        <f>IF(ISERROR(VLOOKUP(CONCATENATE($B552,"-",$C552),IN_1A!$B$2:$AA$3000,8,FALSE))=TRUE,"",VLOOKUP(CONCATENATE($B552,"-",$C552),IN_1A!$B$2:$AA$3000,8,FALSE))</f>
        <v>0</v>
      </c>
      <c r="K552" s="1404">
        <f>IF(ISERROR(VLOOKUP(CONCATENATE($B552,"-",$C552),IN_1A!$B$2:$AA$3000,9,FALSE))=TRUE,"",VLOOKUP(CONCATENATE($B552,"-",$C552),IN_1A!$B$2:$AA$3000,9,FALSE))</f>
        <v>0</v>
      </c>
      <c r="L552" s="1405">
        <f>IF(ISERROR(VLOOKUP(CONCATENATE($B552,"-",$C552),IN_1A!$B$2:$AA$3000,10,FALSE))=TRUE,"",VLOOKUP(CONCATENATE($B552,"-",$C552),IN_1A!$B$2:$AA$3000,10,FALSE))</f>
        <v>0</v>
      </c>
      <c r="M552" s="1404">
        <f>IF(ISERROR(VLOOKUP(CONCATENATE($B552,"-",$C552),IN_1A!$B$2:$AA$3000,11,FALSE))=TRUE,"",VLOOKUP(CONCATENATE($B552,"-",$C552),IN_1A!$B$2:$AA$3000,11,FALSE))</f>
        <v>0</v>
      </c>
      <c r="N552" s="1405">
        <f>IF(ISERROR(VLOOKUP(CONCATENATE($B552,"-",$C552),IN_1A!$B$2:$AA$3000,12,FALSE))=TRUE,"",VLOOKUP(CONCATENATE($B552,"-",$C552),IN_1A!$B$2:$AA$3000,12,FALSE))</f>
        <v>0</v>
      </c>
      <c r="O552" s="1404">
        <f>IF(ISERROR(VLOOKUP(CONCATENATE($B552,"-",$C552),IN_1A!$B$2:$AA$3000,13,FALSE))=TRUE,"",VLOOKUP(CONCATENATE($B552,"-",$C552),IN_1A!$B$2:$AA$3000,13,FALSE))</f>
        <v>0</v>
      </c>
      <c r="P552" s="1405">
        <f>IF(ISERROR(VLOOKUP(CONCATENATE($B552,"-",$C552),IN_1A!$B$2:$AA$3000,14,FALSE))=TRUE,"",VLOOKUP(CONCATENATE($B552,"-",$C552),IN_1A!$B$2:$AA$3000,14,FALSE))</f>
        <v>0</v>
      </c>
      <c r="Q552" s="505">
        <f t="shared" si="69"/>
        <v>0</v>
      </c>
      <c r="R552" s="506">
        <f t="shared" si="69"/>
        <v>0</v>
      </c>
      <c r="S552" s="256" t="str">
        <f t="shared" si="77"/>
        <v/>
      </c>
    </row>
    <row r="553" spans="1:167" s="260" customFormat="1" ht="12" customHeight="1" thickBot="1" x14ac:dyDescent="0.3">
      <c r="A553" s="209" t="s">
        <v>829</v>
      </c>
      <c r="B553" s="221" t="s">
        <v>840</v>
      </c>
      <c r="C553" s="222" t="s">
        <v>853</v>
      </c>
      <c r="D553" s="1343" t="str">
        <f t="shared" si="76"/>
        <v/>
      </c>
      <c r="E553" s="1404">
        <f>IF(ISERROR(VLOOKUP(CONCATENATE($B553,"-",$C553),IN_1A!$B$2:$AA$3000,3,FALSE))=TRUE,"",VLOOKUP(CONCATENATE($B553,"-",$C553),IN_1A!$B$2:$AA$3000,3,FALSE))</f>
        <v>0</v>
      </c>
      <c r="F553" s="1405">
        <f>IF(ISERROR(VLOOKUP(CONCATENATE($B553,"-",$C553),IN_1A!$B$2:$AA$3000,4,FALSE))=TRUE,"",VLOOKUP(CONCATENATE($B553,"-",$C553),IN_1A!$B$2:$AA$3000,4,FALSE))</f>
        <v>0</v>
      </c>
      <c r="G553" s="1404">
        <f>IF(ISERROR(VLOOKUP(CONCATENATE($B553,"-",$C553),IN_1A!$B$2:$AA$3000,5,FALSE))=TRUE,"",VLOOKUP(CONCATENATE($B553,"-",$C553),IN_1A!$B$2:$AA$3000,5,FALSE))</f>
        <v>0</v>
      </c>
      <c r="H553" s="1405">
        <f>IF(ISERROR(VLOOKUP(CONCATENATE($B553,"-",$C553),IN_1A!$B$2:$AA$3000,6,FALSE))=TRUE,"",VLOOKUP(CONCATENATE($B553,"-",$C553),IN_1A!$B$2:$AA$3000,6,FALSE))</f>
        <v>0</v>
      </c>
      <c r="I553" s="1404">
        <f>IF(ISERROR(VLOOKUP(CONCATENATE($B553,"-",$C553),IN_1A!$B$2:$AA$3000,7,FALSE))=TRUE,"",VLOOKUP(CONCATENATE($B553,"-",$C553),IN_1A!$B$2:$AA$3000,7,FALSE))</f>
        <v>0</v>
      </c>
      <c r="J553" s="1405">
        <f>IF(ISERROR(VLOOKUP(CONCATENATE($B553,"-",$C553),IN_1A!$B$2:$AA$3000,8,FALSE))=TRUE,"",VLOOKUP(CONCATENATE($B553,"-",$C553),IN_1A!$B$2:$AA$3000,8,FALSE))</f>
        <v>0</v>
      </c>
      <c r="K553" s="1404">
        <f>IF(ISERROR(VLOOKUP(CONCATENATE($B553,"-",$C553),IN_1A!$B$2:$AA$3000,9,FALSE))=TRUE,"",VLOOKUP(CONCATENATE($B553,"-",$C553),IN_1A!$B$2:$AA$3000,9,FALSE))</f>
        <v>0</v>
      </c>
      <c r="L553" s="1405">
        <f>IF(ISERROR(VLOOKUP(CONCATENATE($B553,"-",$C553),IN_1A!$B$2:$AA$3000,10,FALSE))=TRUE,"",VLOOKUP(CONCATENATE($B553,"-",$C553),IN_1A!$B$2:$AA$3000,10,FALSE))</f>
        <v>0</v>
      </c>
      <c r="M553" s="1404">
        <f>IF(ISERROR(VLOOKUP(CONCATENATE($B553,"-",$C553),IN_1A!$B$2:$AA$3000,11,FALSE))=TRUE,"",VLOOKUP(CONCATENATE($B553,"-",$C553),IN_1A!$B$2:$AA$3000,11,FALSE))</f>
        <v>0</v>
      </c>
      <c r="N553" s="1405">
        <f>IF(ISERROR(VLOOKUP(CONCATENATE($B553,"-",$C553),IN_1A!$B$2:$AA$3000,12,FALSE))=TRUE,"",VLOOKUP(CONCATENATE($B553,"-",$C553),IN_1A!$B$2:$AA$3000,12,FALSE))</f>
        <v>0</v>
      </c>
      <c r="O553" s="1404">
        <f>IF(ISERROR(VLOOKUP(CONCATENATE($B553,"-",$C553),IN_1A!$B$2:$AA$3000,13,FALSE))=TRUE,"",VLOOKUP(CONCATENATE($B553,"-",$C553),IN_1A!$B$2:$AA$3000,13,FALSE))</f>
        <v>0</v>
      </c>
      <c r="P553" s="1405">
        <f>IF(ISERROR(VLOOKUP(CONCATENATE($B553,"-",$C553),IN_1A!$B$2:$AA$3000,14,FALSE))=TRUE,"",VLOOKUP(CONCATENATE($B553,"-",$C553),IN_1A!$B$2:$AA$3000,14,FALSE))</f>
        <v>0</v>
      </c>
      <c r="Q553" s="505">
        <f t="shared" si="69"/>
        <v>0</v>
      </c>
      <c r="R553" s="506">
        <f t="shared" si="69"/>
        <v>0</v>
      </c>
      <c r="S553" s="256" t="str">
        <f t="shared" si="77"/>
        <v/>
      </c>
    </row>
    <row r="554" spans="1:167" s="260" customFormat="1" ht="12" customHeight="1" thickBot="1" x14ac:dyDescent="0.3">
      <c r="A554" s="223" t="s">
        <v>831</v>
      </c>
      <c r="B554" s="224" t="s">
        <v>841</v>
      </c>
      <c r="C554" s="225" t="s">
        <v>853</v>
      </c>
      <c r="D554" s="1343" t="str">
        <f t="shared" si="76"/>
        <v/>
      </c>
      <c r="E554" s="1404">
        <f>IF(ISERROR(VLOOKUP(CONCATENATE($B554,"-",$C554),IN_1A!$B$2:$AA$3000,3,FALSE))=TRUE,"",VLOOKUP(CONCATENATE($B554,"-",$C554),IN_1A!$B$2:$AA$3000,3,FALSE))</f>
        <v>0</v>
      </c>
      <c r="F554" s="1405">
        <f>IF(ISERROR(VLOOKUP(CONCATENATE($B554,"-",$C554),IN_1A!$B$2:$AA$3000,4,FALSE))=TRUE,"",VLOOKUP(CONCATENATE($B554,"-",$C554),IN_1A!$B$2:$AA$3000,4,FALSE))</f>
        <v>0</v>
      </c>
      <c r="G554" s="1404">
        <f>IF(ISERROR(VLOOKUP(CONCATENATE($B554,"-",$C554),IN_1A!$B$2:$AA$3000,5,FALSE))=TRUE,"",VLOOKUP(CONCATENATE($B554,"-",$C554),IN_1A!$B$2:$AA$3000,5,FALSE))</f>
        <v>0</v>
      </c>
      <c r="H554" s="1405">
        <f>IF(ISERROR(VLOOKUP(CONCATENATE($B554,"-",$C554),IN_1A!$B$2:$AA$3000,6,FALSE))=TRUE,"",VLOOKUP(CONCATENATE($B554,"-",$C554),IN_1A!$B$2:$AA$3000,6,FALSE))</f>
        <v>0</v>
      </c>
      <c r="I554" s="1404">
        <f>IF(ISERROR(VLOOKUP(CONCATENATE($B554,"-",$C554),IN_1A!$B$2:$AA$3000,7,FALSE))=TRUE,"",VLOOKUP(CONCATENATE($B554,"-",$C554),IN_1A!$B$2:$AA$3000,7,FALSE))</f>
        <v>0</v>
      </c>
      <c r="J554" s="1405">
        <f>IF(ISERROR(VLOOKUP(CONCATENATE($B554,"-",$C554),IN_1A!$B$2:$AA$3000,8,FALSE))=TRUE,"",VLOOKUP(CONCATENATE($B554,"-",$C554),IN_1A!$B$2:$AA$3000,8,FALSE))</f>
        <v>0</v>
      </c>
      <c r="K554" s="1404">
        <f>IF(ISERROR(VLOOKUP(CONCATENATE($B554,"-",$C554),IN_1A!$B$2:$AA$3000,9,FALSE))=TRUE,"",VLOOKUP(CONCATENATE($B554,"-",$C554),IN_1A!$B$2:$AA$3000,9,FALSE))</f>
        <v>0</v>
      </c>
      <c r="L554" s="1405">
        <f>IF(ISERROR(VLOOKUP(CONCATENATE($B554,"-",$C554),IN_1A!$B$2:$AA$3000,10,FALSE))=TRUE,"",VLOOKUP(CONCATENATE($B554,"-",$C554),IN_1A!$B$2:$AA$3000,10,FALSE))</f>
        <v>0</v>
      </c>
      <c r="M554" s="1404">
        <f>IF(ISERROR(VLOOKUP(CONCATENATE($B554,"-",$C554),IN_1A!$B$2:$AA$3000,11,FALSE))=TRUE,"",VLOOKUP(CONCATENATE($B554,"-",$C554),IN_1A!$B$2:$AA$3000,11,FALSE))</f>
        <v>0</v>
      </c>
      <c r="N554" s="1405">
        <f>IF(ISERROR(VLOOKUP(CONCATENATE($B554,"-",$C554),IN_1A!$B$2:$AA$3000,12,FALSE))=TRUE,"",VLOOKUP(CONCATENATE($B554,"-",$C554),IN_1A!$B$2:$AA$3000,12,FALSE))</f>
        <v>0</v>
      </c>
      <c r="O554" s="1404">
        <f>IF(ISERROR(VLOOKUP(CONCATENATE($B554,"-",$C554),IN_1A!$B$2:$AA$3000,13,FALSE))=TRUE,"",VLOOKUP(CONCATENATE($B554,"-",$C554),IN_1A!$B$2:$AA$3000,13,FALSE))</f>
        <v>0</v>
      </c>
      <c r="P554" s="1405">
        <f>IF(ISERROR(VLOOKUP(CONCATENATE($B554,"-",$C554),IN_1A!$B$2:$AA$3000,14,FALSE))=TRUE,"",VLOOKUP(CONCATENATE($B554,"-",$C554),IN_1A!$B$2:$AA$3000,14,FALSE))</f>
        <v>0</v>
      </c>
      <c r="Q554" s="505">
        <f t="shared" si="69"/>
        <v>0</v>
      </c>
      <c r="R554" s="506">
        <f t="shared" si="69"/>
        <v>0</v>
      </c>
      <c r="S554" s="256" t="str">
        <f t="shared" si="77"/>
        <v/>
      </c>
    </row>
    <row r="555" spans="1:167" s="260" customFormat="1" ht="12" customHeight="1" thickBot="1" x14ac:dyDescent="0.3">
      <c r="A555" s="226" t="s">
        <v>842</v>
      </c>
      <c r="B555" s="227" t="s">
        <v>843</v>
      </c>
      <c r="C555" s="216" t="s">
        <v>853</v>
      </c>
      <c r="D555" s="1343" t="str">
        <f t="shared" si="76"/>
        <v/>
      </c>
      <c r="E555" s="1406">
        <f>IF(ISERROR(VLOOKUP(CONCATENATE($B555,"-",$C555),IN_1A!$B$2:$AA$3000,3,FALSE))=TRUE,"",VLOOKUP(CONCATENATE($B555,"-",$C555),IN_1A!$B$2:$AA$3000,3,FALSE))</f>
        <v>0</v>
      </c>
      <c r="F555" s="1407">
        <f>IF(ISERROR(VLOOKUP(CONCATENATE($B555,"-",$C555),IN_1A!$B$2:$AA$3000,4,FALSE))=TRUE,"",VLOOKUP(CONCATENATE($B555,"-",$C555),IN_1A!$B$2:$AA$3000,4,FALSE))</f>
        <v>0</v>
      </c>
      <c r="G555" s="1406">
        <f>IF(ISERROR(VLOOKUP(CONCATENATE($B555,"-",$C555),IN_1A!$B$2:$AA$3000,5,FALSE))=TRUE,"",VLOOKUP(CONCATENATE($B555,"-",$C555),IN_1A!$B$2:$AA$3000,5,FALSE))</f>
        <v>0</v>
      </c>
      <c r="H555" s="1407">
        <f>IF(ISERROR(VLOOKUP(CONCATENATE($B555,"-",$C555),IN_1A!$B$2:$AA$3000,6,FALSE))=TRUE,"",VLOOKUP(CONCATENATE($B555,"-",$C555),IN_1A!$B$2:$AA$3000,6,FALSE))</f>
        <v>0</v>
      </c>
      <c r="I555" s="1406">
        <f>IF(ISERROR(VLOOKUP(CONCATENATE($B555,"-",$C555),IN_1A!$B$2:$AA$3000,7,FALSE))=TRUE,"",VLOOKUP(CONCATENATE($B555,"-",$C555),IN_1A!$B$2:$AA$3000,7,FALSE))</f>
        <v>0</v>
      </c>
      <c r="J555" s="1407">
        <f>IF(ISERROR(VLOOKUP(CONCATENATE($B555,"-",$C555),IN_1A!$B$2:$AA$3000,8,FALSE))=TRUE,"",VLOOKUP(CONCATENATE($B555,"-",$C555),IN_1A!$B$2:$AA$3000,8,FALSE))</f>
        <v>0</v>
      </c>
      <c r="K555" s="1406">
        <f>IF(ISERROR(VLOOKUP(CONCATENATE($B555,"-",$C555),IN_1A!$B$2:$AA$3000,9,FALSE))=TRUE,"",VLOOKUP(CONCATENATE($B555,"-",$C555),IN_1A!$B$2:$AA$3000,9,FALSE))</f>
        <v>0</v>
      </c>
      <c r="L555" s="1407">
        <f>IF(ISERROR(VLOOKUP(CONCATENATE($B555,"-",$C555),IN_1A!$B$2:$AA$3000,10,FALSE))=TRUE,"",VLOOKUP(CONCATENATE($B555,"-",$C555),IN_1A!$B$2:$AA$3000,10,FALSE))</f>
        <v>0</v>
      </c>
      <c r="M555" s="1406">
        <f>IF(ISERROR(VLOOKUP(CONCATENATE($B555,"-",$C555),IN_1A!$B$2:$AA$3000,11,FALSE))=TRUE,"",VLOOKUP(CONCATENATE($B555,"-",$C555),IN_1A!$B$2:$AA$3000,11,FALSE))</f>
        <v>0</v>
      </c>
      <c r="N555" s="1407">
        <f>IF(ISERROR(VLOOKUP(CONCATENATE($B555,"-",$C555),IN_1A!$B$2:$AA$3000,12,FALSE))=TRUE,"",VLOOKUP(CONCATENATE($B555,"-",$C555),IN_1A!$B$2:$AA$3000,12,FALSE))</f>
        <v>0</v>
      </c>
      <c r="O555" s="1406">
        <f>IF(ISERROR(VLOOKUP(CONCATENATE($B555,"-",$C555),IN_1A!$B$2:$AA$3000,13,FALSE))=TRUE,"",VLOOKUP(CONCATENATE($B555,"-",$C555),IN_1A!$B$2:$AA$3000,13,FALSE))</f>
        <v>0</v>
      </c>
      <c r="P555" s="1407">
        <f>IF(ISERROR(VLOOKUP(CONCATENATE($B555,"-",$C555),IN_1A!$B$2:$AA$3000,14,FALSE))=TRUE,"",VLOOKUP(CONCATENATE($B555,"-",$C555),IN_1A!$B$2:$AA$3000,14,FALSE))</f>
        <v>0</v>
      </c>
      <c r="Q555" s="507">
        <f t="shared" si="69"/>
        <v>0</v>
      </c>
      <c r="R555" s="508">
        <f t="shared" si="69"/>
        <v>0</v>
      </c>
      <c r="S555" s="256" t="str">
        <f t="shared" si="77"/>
        <v/>
      </c>
    </row>
    <row r="556" spans="1:167" s="2505" customFormat="1" ht="12" customHeight="1" thickBot="1" x14ac:dyDescent="0.3">
      <c r="A556" s="2491" t="s">
        <v>767</v>
      </c>
      <c r="B556" s="2481"/>
      <c r="C556" s="2482"/>
      <c r="D556" s="1347"/>
      <c r="E556" s="2227"/>
      <c r="F556" s="509"/>
      <c r="G556" s="509"/>
      <c r="H556" s="509"/>
      <c r="I556" s="509"/>
      <c r="J556" s="509"/>
      <c r="K556" s="509"/>
      <c r="L556" s="509"/>
      <c r="M556" s="509"/>
      <c r="N556" s="509"/>
      <c r="O556" s="509"/>
      <c r="P556" s="509"/>
      <c r="Q556" s="509"/>
      <c r="R556" s="510"/>
      <c r="S556" s="2470" t="str">
        <f t="shared" si="77"/>
        <v/>
      </c>
    </row>
    <row r="557" spans="1:167" s="260" customFormat="1" ht="12" customHeight="1" thickBot="1" x14ac:dyDescent="0.3">
      <c r="A557" s="206" t="s">
        <v>844</v>
      </c>
      <c r="B557" s="214" t="s">
        <v>845</v>
      </c>
      <c r="C557" s="217" t="s">
        <v>853</v>
      </c>
      <c r="D557" s="1343" t="str">
        <f>CONCATENATE(D$494)</f>
        <v/>
      </c>
      <c r="E557" s="1402">
        <f>IF(ISERROR(VLOOKUP(CONCATENATE($B557,"-",$C557),IN_1A!$B$2:$AA$3000,3,FALSE))=TRUE,"",VLOOKUP(CONCATENATE($B557,"-",$C557),IN_1A!$B$2:$AA$3000,3,FALSE))</f>
        <v>0</v>
      </c>
      <c r="F557" s="1403">
        <f>IF(ISERROR(VLOOKUP(CONCATENATE($B557,"-",$C557),IN_1A!$B$2:$AA$3000,4,FALSE))=TRUE,"",VLOOKUP(CONCATENATE($B557,"-",$C557),IN_1A!$B$2:$AA$3000,4,FALSE))</f>
        <v>0</v>
      </c>
      <c r="G557" s="1402">
        <f>IF(ISERROR(VLOOKUP(CONCATENATE($B557,"-",$C557),IN_1A!$B$2:$AA$3000,5,FALSE))=TRUE,"",VLOOKUP(CONCATENATE($B557,"-",$C557),IN_1A!$B$2:$AA$3000,5,FALSE))</f>
        <v>0</v>
      </c>
      <c r="H557" s="1403">
        <f>IF(ISERROR(VLOOKUP(CONCATENATE($B557,"-",$C557),IN_1A!$B$2:$AA$3000,6,FALSE))=TRUE,"",VLOOKUP(CONCATENATE($B557,"-",$C557),IN_1A!$B$2:$AA$3000,6,FALSE))</f>
        <v>0</v>
      </c>
      <c r="I557" s="1402">
        <f>IF(ISERROR(VLOOKUP(CONCATENATE($B557,"-",$C557),IN_1A!$B$2:$AA$3000,7,FALSE))=TRUE,"",VLOOKUP(CONCATENATE($B557,"-",$C557),IN_1A!$B$2:$AA$3000,7,FALSE))</f>
        <v>0</v>
      </c>
      <c r="J557" s="1403">
        <f>IF(ISERROR(VLOOKUP(CONCATENATE($B557,"-",$C557),IN_1A!$B$2:$AA$3000,8,FALSE))=TRUE,"",VLOOKUP(CONCATENATE($B557,"-",$C557),IN_1A!$B$2:$AA$3000,8,FALSE))</f>
        <v>0</v>
      </c>
      <c r="K557" s="1402">
        <f>IF(ISERROR(VLOOKUP(CONCATENATE($B557,"-",$C557),IN_1A!$B$2:$AA$3000,9,FALSE))=TRUE,"",VLOOKUP(CONCATENATE($B557,"-",$C557),IN_1A!$B$2:$AA$3000,9,FALSE))</f>
        <v>0</v>
      </c>
      <c r="L557" s="1403">
        <f>IF(ISERROR(VLOOKUP(CONCATENATE($B557,"-",$C557),IN_1A!$B$2:$AA$3000,10,FALSE))=TRUE,"",VLOOKUP(CONCATENATE($B557,"-",$C557),IN_1A!$B$2:$AA$3000,10,FALSE))</f>
        <v>0</v>
      </c>
      <c r="M557" s="1402">
        <f>IF(ISERROR(VLOOKUP(CONCATENATE($B557,"-",$C557),IN_1A!$B$2:$AA$3000,11,FALSE))=TRUE,"",VLOOKUP(CONCATENATE($B557,"-",$C557),IN_1A!$B$2:$AA$3000,11,FALSE))</f>
        <v>0</v>
      </c>
      <c r="N557" s="1403">
        <f>IF(ISERROR(VLOOKUP(CONCATENATE($B557,"-",$C557),IN_1A!$B$2:$AA$3000,12,FALSE))=TRUE,"",VLOOKUP(CONCATENATE($B557,"-",$C557),IN_1A!$B$2:$AA$3000,12,FALSE))</f>
        <v>0</v>
      </c>
      <c r="O557" s="1402">
        <f>IF(ISERROR(VLOOKUP(CONCATENATE($B557,"-",$C557),IN_1A!$B$2:$AA$3000,13,FALSE))=TRUE,"",VLOOKUP(CONCATENATE($B557,"-",$C557),IN_1A!$B$2:$AA$3000,13,FALSE))</f>
        <v>0</v>
      </c>
      <c r="P557" s="1403">
        <f>IF(ISERROR(VLOOKUP(CONCATENATE($B557,"-",$C557),IN_1A!$B$2:$AA$3000,14,FALSE))=TRUE,"",VLOOKUP(CONCATENATE($B557,"-",$C557),IN_1A!$B$2:$AA$3000,14,FALSE))</f>
        <v>0</v>
      </c>
      <c r="Q557" s="503">
        <f t="shared" si="69"/>
        <v>0</v>
      </c>
      <c r="R557" s="504">
        <f t="shared" si="69"/>
        <v>0</v>
      </c>
      <c r="S557" s="256" t="str">
        <f t="shared" si="77"/>
        <v/>
      </c>
    </row>
    <row r="558" spans="1:167" s="257" customFormat="1" ht="10.75" thickBot="1" x14ac:dyDescent="0.3">
      <c r="A558" s="228" t="s">
        <v>623</v>
      </c>
      <c r="B558" s="229"/>
      <c r="C558" s="230"/>
      <c r="D558" s="1343" t="str">
        <f>CONCATENATE(D$494)</f>
        <v/>
      </c>
      <c r="E558" s="507">
        <f t="shared" ref="E558:R558" si="78">SUM(E494:E557)</f>
        <v>0</v>
      </c>
      <c r="F558" s="508">
        <f t="shared" si="78"/>
        <v>0</v>
      </c>
      <c r="G558" s="507">
        <f t="shared" si="78"/>
        <v>0</v>
      </c>
      <c r="H558" s="508">
        <f t="shared" si="78"/>
        <v>0</v>
      </c>
      <c r="I558" s="507">
        <f t="shared" si="78"/>
        <v>0</v>
      </c>
      <c r="J558" s="508">
        <f t="shared" si="78"/>
        <v>0</v>
      </c>
      <c r="K558" s="507">
        <f t="shared" si="78"/>
        <v>0</v>
      </c>
      <c r="L558" s="508">
        <f t="shared" si="78"/>
        <v>0</v>
      </c>
      <c r="M558" s="507">
        <f t="shared" si="78"/>
        <v>0</v>
      </c>
      <c r="N558" s="508">
        <f t="shared" si="78"/>
        <v>0</v>
      </c>
      <c r="O558" s="507">
        <f t="shared" si="78"/>
        <v>0</v>
      </c>
      <c r="P558" s="508">
        <f t="shared" si="78"/>
        <v>0</v>
      </c>
      <c r="Q558" s="507">
        <f t="shared" si="78"/>
        <v>0</v>
      </c>
      <c r="R558" s="508">
        <f t="shared" si="78"/>
        <v>0</v>
      </c>
      <c r="S558" s="256"/>
    </row>
    <row r="559" spans="1:167" s="260" customFormat="1" ht="12" customHeight="1" x14ac:dyDescent="0.35">
      <c r="A559" s="2659" t="s">
        <v>846</v>
      </c>
      <c r="B559" s="2659"/>
      <c r="C559" s="2659"/>
      <c r="D559" s="2659"/>
      <c r="E559" s="2659"/>
      <c r="F559" s="2659"/>
      <c r="G559" s="2659"/>
      <c r="H559" s="2659"/>
      <c r="I559" s="2659"/>
      <c r="J559" s="2659"/>
      <c r="K559" s="2659"/>
      <c r="L559" s="2659"/>
      <c r="M559" s="2659"/>
      <c r="N559" s="2659"/>
      <c r="O559" s="2659"/>
      <c r="P559" s="2659"/>
      <c r="Q559" s="487"/>
      <c r="R559" s="487"/>
      <c r="S559" s="262" t="str">
        <f>IF(O559&gt;Q559,"ERRORE",IF(P559&gt;R559,"ERRORE",""))</f>
        <v/>
      </c>
      <c r="T559" s="263"/>
      <c r="U559" s="263"/>
      <c r="V559" s="263"/>
      <c r="W559" s="263"/>
      <c r="X559" s="263"/>
      <c r="Y559" s="263"/>
      <c r="Z559" s="263"/>
      <c r="AA559" s="263"/>
      <c r="AB559" s="263"/>
      <c r="AC559" s="263"/>
      <c r="AD559" s="263"/>
      <c r="AE559" s="263"/>
      <c r="AF559" s="263"/>
      <c r="AG559" s="263"/>
      <c r="AH559" s="263"/>
      <c r="AI559" s="263"/>
      <c r="AJ559" s="263"/>
      <c r="AK559" s="263"/>
      <c r="AL559" s="263"/>
      <c r="AM559" s="263"/>
      <c r="AN559" s="263"/>
      <c r="AO559" s="263"/>
      <c r="AP559" s="263"/>
      <c r="AQ559" s="263"/>
      <c r="AR559" s="263"/>
      <c r="AS559" s="263"/>
      <c r="AT559" s="263"/>
      <c r="AU559" s="263"/>
      <c r="AV559" s="263"/>
      <c r="AW559" s="263"/>
      <c r="AX559" s="263"/>
      <c r="AY559" s="263"/>
      <c r="AZ559" s="263"/>
      <c r="BA559" s="263"/>
      <c r="BB559" s="263"/>
      <c r="BC559" s="263"/>
      <c r="BD559" s="263"/>
      <c r="BE559" s="263"/>
      <c r="BF559" s="263"/>
      <c r="BG559" s="263"/>
      <c r="BH559" s="263"/>
      <c r="BI559" s="263"/>
      <c r="BJ559" s="263"/>
      <c r="BK559" s="263"/>
      <c r="BL559" s="263"/>
      <c r="BM559" s="263"/>
      <c r="BN559" s="263"/>
      <c r="BO559" s="263"/>
      <c r="BP559" s="263"/>
      <c r="BQ559" s="263"/>
      <c r="BR559" s="263"/>
      <c r="BS559" s="263"/>
      <c r="BT559" s="263"/>
      <c r="BU559" s="263"/>
      <c r="BV559" s="263"/>
      <c r="BW559" s="263"/>
      <c r="BX559" s="263"/>
      <c r="BY559" s="263"/>
      <c r="BZ559" s="263"/>
      <c r="CA559" s="263"/>
      <c r="CB559" s="263"/>
      <c r="CC559" s="263"/>
      <c r="CD559" s="263"/>
      <c r="CE559" s="263"/>
      <c r="CF559" s="263"/>
      <c r="CG559" s="263"/>
      <c r="CH559" s="263"/>
      <c r="CI559" s="263"/>
      <c r="CJ559" s="263"/>
      <c r="CK559" s="263"/>
      <c r="CL559" s="263"/>
      <c r="CM559" s="263"/>
      <c r="CN559" s="263"/>
      <c r="CO559" s="263"/>
      <c r="CP559" s="263"/>
      <c r="CQ559" s="263"/>
      <c r="CR559" s="263"/>
      <c r="CS559" s="263"/>
      <c r="CT559" s="263"/>
      <c r="CU559" s="263"/>
      <c r="CV559" s="263"/>
      <c r="CW559" s="263"/>
      <c r="CX559" s="263"/>
      <c r="CY559" s="263"/>
      <c r="CZ559" s="263"/>
      <c r="DA559" s="263"/>
      <c r="DB559" s="263"/>
      <c r="DC559" s="263"/>
      <c r="DD559" s="263"/>
      <c r="DE559" s="263"/>
      <c r="DF559" s="263"/>
      <c r="DG559" s="263"/>
      <c r="DH559" s="263"/>
      <c r="DI559" s="263"/>
      <c r="DJ559" s="263"/>
      <c r="DK559" s="263"/>
      <c r="DL559" s="263"/>
      <c r="DM559" s="263"/>
      <c r="DN559" s="263"/>
      <c r="DO559" s="263"/>
      <c r="DP559" s="263"/>
      <c r="DQ559" s="263"/>
      <c r="DR559" s="263"/>
      <c r="DS559" s="263"/>
      <c r="DT559" s="263"/>
      <c r="DU559" s="263"/>
      <c r="DV559" s="263"/>
      <c r="DW559" s="263"/>
      <c r="DX559" s="263"/>
      <c r="DY559" s="263"/>
      <c r="DZ559" s="263"/>
      <c r="EA559" s="263"/>
      <c r="EB559" s="263"/>
      <c r="EC559" s="263"/>
      <c r="ED559" s="263"/>
      <c r="EE559" s="263"/>
      <c r="EF559" s="263"/>
      <c r="EG559" s="263"/>
      <c r="EH559" s="263"/>
      <c r="EI559" s="263"/>
      <c r="EJ559" s="263"/>
      <c r="EK559" s="263"/>
      <c r="EL559" s="263"/>
      <c r="EM559" s="263"/>
      <c r="EN559" s="263"/>
      <c r="EO559" s="263"/>
      <c r="EP559" s="263"/>
      <c r="EQ559" s="263"/>
      <c r="ER559" s="263"/>
      <c r="ES559" s="263"/>
      <c r="ET559" s="263"/>
      <c r="EU559" s="263"/>
      <c r="EV559" s="263"/>
      <c r="EW559" s="263"/>
      <c r="EX559" s="263"/>
      <c r="EY559" s="263"/>
      <c r="EZ559" s="263"/>
      <c r="FA559" s="263"/>
      <c r="FB559" s="263"/>
      <c r="FC559" s="263"/>
      <c r="FD559" s="263"/>
      <c r="FE559" s="263"/>
      <c r="FF559" s="263"/>
      <c r="FG559" s="263"/>
      <c r="FH559" s="263"/>
      <c r="FI559" s="263"/>
      <c r="FJ559" s="263"/>
      <c r="FK559" s="263"/>
    </row>
    <row r="560" spans="1:167" ht="15.9" thickBot="1" x14ac:dyDescent="0.45"/>
    <row r="561" spans="1:19" s="540" customFormat="1" ht="10.75" thickBot="1" x14ac:dyDescent="0.3">
      <c r="A561" s="2443" t="s">
        <v>754</v>
      </c>
      <c r="B561" s="2444"/>
      <c r="C561" s="2445"/>
      <c r="D561" s="2445"/>
      <c r="E561" s="2225" t="s">
        <v>32</v>
      </c>
      <c r="F561" s="482" t="s">
        <v>32</v>
      </c>
      <c r="G561" s="482" t="s">
        <v>32</v>
      </c>
      <c r="H561" s="482" t="s">
        <v>32</v>
      </c>
      <c r="I561" s="482" t="s">
        <v>32</v>
      </c>
      <c r="J561" s="482" t="s">
        <v>32</v>
      </c>
      <c r="K561" s="482" t="s">
        <v>32</v>
      </c>
      <c r="L561" s="482" t="s">
        <v>32</v>
      </c>
      <c r="M561" s="482" t="s">
        <v>32</v>
      </c>
      <c r="N561" s="482" t="s">
        <v>32</v>
      </c>
      <c r="O561" s="482" t="s">
        <v>32</v>
      </c>
      <c r="P561" s="482" t="s">
        <v>32</v>
      </c>
      <c r="Q561" s="482" t="s">
        <v>32</v>
      </c>
      <c r="R561" s="491" t="s">
        <v>32</v>
      </c>
      <c r="S561" s="659"/>
    </row>
    <row r="562" spans="1:19" s="478" customFormat="1" ht="10" customHeight="1" thickBot="1" x14ac:dyDescent="0.45">
      <c r="A562" s="2446" t="s">
        <v>755</v>
      </c>
      <c r="B562" s="2447"/>
      <c r="C562" s="2448"/>
      <c r="D562" s="2448"/>
      <c r="E562" s="2226"/>
      <c r="F562" s="483"/>
      <c r="G562" s="483"/>
      <c r="H562" s="483"/>
      <c r="I562" s="483"/>
      <c r="J562" s="483"/>
      <c r="K562" s="483"/>
      <c r="L562" s="483"/>
      <c r="M562" s="483"/>
      <c r="N562" s="483"/>
      <c r="O562" s="483"/>
      <c r="P562" s="483"/>
      <c r="Q562" s="483"/>
      <c r="R562" s="492"/>
      <c r="S562" s="2449"/>
    </row>
    <row r="563" spans="1:19" s="264" customFormat="1" ht="10.75" thickBot="1" x14ac:dyDescent="0.3">
      <c r="A563" s="231" t="s">
        <v>756</v>
      </c>
      <c r="B563" s="232" t="s">
        <v>757</v>
      </c>
      <c r="C563" s="233" t="s">
        <v>854</v>
      </c>
      <c r="D563" s="1859" t="s">
        <v>758</v>
      </c>
      <c r="E563" s="1398">
        <f>IF(ISERROR(VLOOKUP(CONCATENATE($B563,"-",$C563),IN_1A!$B$2:$AA$3000,3,FALSE))=TRUE,"",VLOOKUP(CONCATENATE($B563,"-",$C563),IN_1A!$B$2:$AA$3000,3,FALSE))</f>
        <v>0</v>
      </c>
      <c r="F563" s="1399">
        <f>IF(ISERROR(VLOOKUP(CONCATENATE($B563,"-",$C563),IN_1A!$B$2:$AA$3000,4,FALSE))=TRUE,"",VLOOKUP(CONCATENATE($B563,"-",$C563),IN_1A!$B$2:$AA$3000,4,FALSE))</f>
        <v>0</v>
      </c>
      <c r="G563" s="1398">
        <f>IF(ISERROR(VLOOKUP(CONCATENATE($B563,"-",$C563),IN_1A!$B$2:$AA$3000,5,FALSE))=TRUE,"",VLOOKUP(CONCATENATE($B563,"-",$C563),IN_1A!$B$2:$AA$3000,5,FALSE))</f>
        <v>0</v>
      </c>
      <c r="H563" s="1399">
        <f>IF(ISERROR(VLOOKUP(CONCATENATE($B563,"-",$C563),IN_1A!$B$2:$AA$3000,6,FALSE))=TRUE,"",VLOOKUP(CONCATENATE($B563,"-",$C563),IN_1A!$B$2:$AA$3000,6,FALSE))</f>
        <v>0</v>
      </c>
      <c r="I563" s="1398">
        <f>IF(ISERROR(VLOOKUP(CONCATENATE($B563,"-",$C563),IN_1A!$B$2:$AA$3000,7,FALSE))=TRUE,"",VLOOKUP(CONCATENATE($B563,"-",$C563),IN_1A!$B$2:$AA$3000,7,FALSE))</f>
        <v>0</v>
      </c>
      <c r="J563" s="1399">
        <f>IF(ISERROR(VLOOKUP(CONCATENATE($B563,"-",$C563),IN_1A!$B$2:$AA$3000,8,FALSE))=TRUE,"",VLOOKUP(CONCATENATE($B563,"-",$C563),IN_1A!$B$2:$AA$3000,8,FALSE))</f>
        <v>0</v>
      </c>
      <c r="K563" s="1398">
        <f>IF(ISERROR(VLOOKUP(CONCATENATE($B563,"-",$C563),IN_1A!$B$2:$AA$3000,9,FALSE))=TRUE,"",VLOOKUP(CONCATENATE($B563,"-",$C563),IN_1A!$B$2:$AA$3000,9,FALSE))</f>
        <v>0</v>
      </c>
      <c r="L563" s="1399">
        <f>IF(ISERROR(VLOOKUP(CONCATENATE($B563,"-",$C563),IN_1A!$B$2:$AA$3000,10,FALSE))=TRUE,"",VLOOKUP(CONCATENATE($B563,"-",$C563),IN_1A!$B$2:$AA$3000,10,FALSE))</f>
        <v>0</v>
      </c>
      <c r="M563" s="1398">
        <f>IF(ISERROR(VLOOKUP(CONCATENATE($B563,"-",$C563),IN_1A!$B$2:$AA$3000,11,FALSE))=TRUE,"",VLOOKUP(CONCATENATE($B563,"-",$C563),IN_1A!$B$2:$AA$3000,11,FALSE))</f>
        <v>0</v>
      </c>
      <c r="N563" s="1399">
        <f>IF(ISERROR(VLOOKUP(CONCATENATE($B563,"-",$C563),IN_1A!$B$2:$AA$3000,12,FALSE))=TRUE,"",VLOOKUP(CONCATENATE($B563,"-",$C563),IN_1A!$B$2:$AA$3000,12,FALSE))</f>
        <v>0</v>
      </c>
      <c r="O563" s="1398">
        <f>IF(ISERROR(VLOOKUP(CONCATENATE($B563,"-",$C563),IN_1A!$B$2:$AA$3000,13,FALSE))=TRUE,"",VLOOKUP(CONCATENATE($B563,"-",$C563),IN_1A!$B$2:$AA$3000,13,FALSE))</f>
        <v>0</v>
      </c>
      <c r="P563" s="1399">
        <f>IF(ISERROR(VLOOKUP(CONCATENATE($B563,"-",$C563),IN_1A!$B$2:$AA$3000,14,FALSE))=TRUE,"",VLOOKUP(CONCATENATE($B563,"-",$C563),IN_1A!$B$2:$AA$3000,14,FALSE))</f>
        <v>0</v>
      </c>
      <c r="Q563" s="495">
        <f>E563+G563</f>
        <v>0</v>
      </c>
      <c r="R563" s="496">
        <f>F563+H563</f>
        <v>0</v>
      </c>
      <c r="S563" s="262"/>
    </row>
    <row r="564" spans="1:19" s="266" customFormat="1" ht="13.5" customHeight="1" thickBot="1" x14ac:dyDescent="0.45">
      <c r="A564" s="234" t="s">
        <v>759</v>
      </c>
      <c r="B564" s="232" t="s">
        <v>760</v>
      </c>
      <c r="C564" s="235" t="s">
        <v>854</v>
      </c>
      <c r="D564" s="1860" t="str">
        <f>CONCATENATE($D$563)</f>
        <v/>
      </c>
      <c r="E564" s="1398">
        <f>IF(ISERROR(VLOOKUP(CONCATENATE($B564,"-",$C564),IN_1A!$B$2:$AA$3000,3,FALSE))=TRUE,"",VLOOKUP(CONCATENATE($B564,"-",$C564),IN_1A!$B$2:$AA$3000,3,FALSE))</f>
        <v>0</v>
      </c>
      <c r="F564" s="1399">
        <f>IF(ISERROR(VLOOKUP(CONCATENATE($B564,"-",$C564),IN_1A!$B$2:$AA$3000,4,FALSE))=TRUE,"",VLOOKUP(CONCATENATE($B564,"-",$C564),IN_1A!$B$2:$AA$3000,4,FALSE))</f>
        <v>0</v>
      </c>
      <c r="G564" s="1398">
        <f>IF(ISERROR(VLOOKUP(CONCATENATE($B564,"-",$C564),IN_1A!$B$2:$AA$3000,5,FALSE))=TRUE,"",VLOOKUP(CONCATENATE($B564,"-",$C564),IN_1A!$B$2:$AA$3000,5,FALSE))</f>
        <v>0</v>
      </c>
      <c r="H564" s="1399">
        <f>IF(ISERROR(VLOOKUP(CONCATENATE($B564,"-",$C564),IN_1A!$B$2:$AA$3000,6,FALSE))=TRUE,"",VLOOKUP(CONCATENATE($B564,"-",$C564),IN_1A!$B$2:$AA$3000,6,FALSE))</f>
        <v>0</v>
      </c>
      <c r="I564" s="1398">
        <f>IF(ISERROR(VLOOKUP(CONCATENATE($B564,"-",$C564),IN_1A!$B$2:$AA$3000,7,FALSE))=TRUE,"",VLOOKUP(CONCATENATE($B564,"-",$C564),IN_1A!$B$2:$AA$3000,7,FALSE))</f>
        <v>0</v>
      </c>
      <c r="J564" s="1399">
        <f>IF(ISERROR(VLOOKUP(CONCATENATE($B564,"-",$C564),IN_1A!$B$2:$AA$3000,8,FALSE))=TRUE,"",VLOOKUP(CONCATENATE($B564,"-",$C564),IN_1A!$B$2:$AA$3000,8,FALSE))</f>
        <v>0</v>
      </c>
      <c r="K564" s="1398">
        <f>IF(ISERROR(VLOOKUP(CONCATENATE($B564,"-",$C564),IN_1A!$B$2:$AA$3000,9,FALSE))=TRUE,"",VLOOKUP(CONCATENATE($B564,"-",$C564),IN_1A!$B$2:$AA$3000,9,FALSE))</f>
        <v>0</v>
      </c>
      <c r="L564" s="1399">
        <f>IF(ISERROR(VLOOKUP(CONCATENATE($B564,"-",$C564),IN_1A!$B$2:$AA$3000,10,FALSE))=TRUE,"",VLOOKUP(CONCATENATE($B564,"-",$C564),IN_1A!$B$2:$AA$3000,10,FALSE))</f>
        <v>0</v>
      </c>
      <c r="M564" s="1398">
        <f>IF(ISERROR(VLOOKUP(CONCATENATE($B564,"-",$C564),IN_1A!$B$2:$AA$3000,11,FALSE))=TRUE,"",VLOOKUP(CONCATENATE($B564,"-",$C564),IN_1A!$B$2:$AA$3000,11,FALSE))</f>
        <v>0</v>
      </c>
      <c r="N564" s="1399">
        <f>IF(ISERROR(VLOOKUP(CONCATENATE($B564,"-",$C564),IN_1A!$B$2:$AA$3000,12,FALSE))=TRUE,"",VLOOKUP(CONCATENATE($B564,"-",$C564),IN_1A!$B$2:$AA$3000,12,FALSE))</f>
        <v>0</v>
      </c>
      <c r="O564" s="1398">
        <f>IF(ISERROR(VLOOKUP(CONCATENATE($B564,"-",$C564),IN_1A!$B$2:$AA$3000,13,FALSE))=TRUE,"",VLOOKUP(CONCATENATE($B564,"-",$C564),IN_1A!$B$2:$AA$3000,13,FALSE))</f>
        <v>0</v>
      </c>
      <c r="P564" s="1399">
        <f>IF(ISERROR(VLOOKUP(CONCATENATE($B564,"-",$C564),IN_1A!$B$2:$AA$3000,14,FALSE))=TRUE,"",VLOOKUP(CONCATENATE($B564,"-",$C564),IN_1A!$B$2:$AA$3000,14,FALSE))</f>
        <v>0</v>
      </c>
      <c r="Q564" s="495">
        <f t="shared" ref="Q564:R626" si="79">E564+G564</f>
        <v>0</v>
      </c>
      <c r="R564" s="496">
        <f t="shared" si="79"/>
        <v>0</v>
      </c>
      <c r="S564" s="265"/>
    </row>
    <row r="565" spans="1:19" s="264" customFormat="1" ht="12" customHeight="1" thickBot="1" x14ac:dyDescent="0.3">
      <c r="A565" s="236" t="s">
        <v>761</v>
      </c>
      <c r="B565" s="237" t="s">
        <v>762</v>
      </c>
      <c r="C565" s="238" t="s">
        <v>854</v>
      </c>
      <c r="D565" s="1860" t="str">
        <f>CONCATENATE($D$563)</f>
        <v/>
      </c>
      <c r="E565" s="1400">
        <f>IF(ISERROR(VLOOKUP(CONCATENATE($B565,"-",$C565),IN_1A!$B$2:$AA$3000,3,FALSE))=TRUE,"",VLOOKUP(CONCATENATE($B565,"-",$C565),IN_1A!$B$2:$AA$3000,3,FALSE))</f>
        <v>0</v>
      </c>
      <c r="F565" s="1401">
        <f>IF(ISERROR(VLOOKUP(CONCATENATE($B565,"-",$C565),IN_1A!$B$2:$AA$3000,4,FALSE))=TRUE,"",VLOOKUP(CONCATENATE($B565,"-",$C565),IN_1A!$B$2:$AA$3000,4,FALSE))</f>
        <v>0</v>
      </c>
      <c r="G565" s="1400">
        <f>IF(ISERROR(VLOOKUP(CONCATENATE($B565,"-",$C565),IN_1A!$B$2:$AA$3000,5,FALSE))=TRUE,"",VLOOKUP(CONCATENATE($B565,"-",$C565),IN_1A!$B$2:$AA$3000,5,FALSE))</f>
        <v>0</v>
      </c>
      <c r="H565" s="1401">
        <f>IF(ISERROR(VLOOKUP(CONCATENATE($B565,"-",$C565),IN_1A!$B$2:$AA$3000,6,FALSE))=TRUE,"",VLOOKUP(CONCATENATE($B565,"-",$C565),IN_1A!$B$2:$AA$3000,6,FALSE))</f>
        <v>0</v>
      </c>
      <c r="I565" s="1400">
        <f>IF(ISERROR(VLOOKUP(CONCATENATE($B565,"-",$C565),IN_1A!$B$2:$AA$3000,7,FALSE))=TRUE,"",VLOOKUP(CONCATENATE($B565,"-",$C565),IN_1A!$B$2:$AA$3000,7,FALSE))</f>
        <v>0</v>
      </c>
      <c r="J565" s="1401">
        <f>IF(ISERROR(VLOOKUP(CONCATENATE($B565,"-",$C565),IN_1A!$B$2:$AA$3000,8,FALSE))=TRUE,"",VLOOKUP(CONCATENATE($B565,"-",$C565),IN_1A!$B$2:$AA$3000,8,FALSE))</f>
        <v>0</v>
      </c>
      <c r="K565" s="1400">
        <f>IF(ISERROR(VLOOKUP(CONCATENATE($B565,"-",$C565),IN_1A!$B$2:$AA$3000,9,FALSE))=TRUE,"",VLOOKUP(CONCATENATE($B565,"-",$C565),IN_1A!$B$2:$AA$3000,9,FALSE))</f>
        <v>0</v>
      </c>
      <c r="L565" s="1401">
        <f>IF(ISERROR(VLOOKUP(CONCATENATE($B565,"-",$C565),IN_1A!$B$2:$AA$3000,10,FALSE))=TRUE,"",VLOOKUP(CONCATENATE($B565,"-",$C565),IN_1A!$B$2:$AA$3000,10,FALSE))</f>
        <v>0</v>
      </c>
      <c r="M565" s="1400">
        <f>IF(ISERROR(VLOOKUP(CONCATENATE($B565,"-",$C565),IN_1A!$B$2:$AA$3000,11,FALSE))=TRUE,"",VLOOKUP(CONCATENATE($B565,"-",$C565),IN_1A!$B$2:$AA$3000,11,FALSE))</f>
        <v>0</v>
      </c>
      <c r="N565" s="1401">
        <f>IF(ISERROR(VLOOKUP(CONCATENATE($B565,"-",$C565),IN_1A!$B$2:$AA$3000,12,FALSE))=TRUE,"",VLOOKUP(CONCATENATE($B565,"-",$C565),IN_1A!$B$2:$AA$3000,12,FALSE))</f>
        <v>0</v>
      </c>
      <c r="O565" s="1400">
        <f>IF(ISERROR(VLOOKUP(CONCATENATE($B565,"-",$C565),IN_1A!$B$2:$AA$3000,13,FALSE))=TRUE,"",VLOOKUP(CONCATENATE($B565,"-",$C565),IN_1A!$B$2:$AA$3000,13,FALSE))</f>
        <v>0</v>
      </c>
      <c r="P565" s="1401">
        <f>IF(ISERROR(VLOOKUP(CONCATENATE($B565,"-",$C565),IN_1A!$B$2:$AA$3000,14,FALSE))=TRUE,"",VLOOKUP(CONCATENATE($B565,"-",$C565),IN_1A!$B$2:$AA$3000,14,FALSE))</f>
        <v>0</v>
      </c>
      <c r="Q565" s="497">
        <f t="shared" si="79"/>
        <v>0</v>
      </c>
      <c r="R565" s="498">
        <f t="shared" si="79"/>
        <v>0</v>
      </c>
      <c r="S565" s="262" t="str">
        <f>IF(O565&gt;Q565,"ERRORE",IF(P565&gt;R565,"ERRORE",""))</f>
        <v/>
      </c>
    </row>
    <row r="566" spans="1:19" s="2507" customFormat="1" ht="12" customHeight="1" thickBot="1" x14ac:dyDescent="0.3">
      <c r="A566" s="2492" t="s">
        <v>763</v>
      </c>
      <c r="B566" s="2493"/>
      <c r="C566" s="2494"/>
      <c r="D566" s="1340"/>
      <c r="E566" s="2224"/>
      <c r="F566" s="499"/>
      <c r="G566" s="499"/>
      <c r="H566" s="499"/>
      <c r="I566" s="499"/>
      <c r="J566" s="499"/>
      <c r="K566" s="499"/>
      <c r="L566" s="499"/>
      <c r="M566" s="499"/>
      <c r="N566" s="499"/>
      <c r="O566" s="499"/>
      <c r="P566" s="499"/>
      <c r="Q566" s="499"/>
      <c r="R566" s="500"/>
      <c r="S566" s="2506" t="str">
        <f>IF(O566&gt;Q566,"ERRORE",IF(P566&gt;R566,"ERRORE",""))</f>
        <v/>
      </c>
    </row>
    <row r="567" spans="1:19" s="263" customFormat="1" ht="12" customHeight="1" thickBot="1" x14ac:dyDescent="0.3">
      <c r="A567" s="231" t="s">
        <v>756</v>
      </c>
      <c r="B567" s="239" t="s">
        <v>764</v>
      </c>
      <c r="C567" s="240" t="s">
        <v>854</v>
      </c>
      <c r="D567" s="1860" t="str">
        <f>CONCATENATE($D$563)</f>
        <v/>
      </c>
      <c r="E567" s="1396">
        <f>IF(ISERROR(VLOOKUP(CONCATENATE($B567,"-",$C567),IN_1A!$B$2:$AA$3000,3,FALSE))=TRUE,"",VLOOKUP(CONCATENATE($B567,"-",$C567),IN_1A!$B$2:$AA$3000,3,FALSE))</f>
        <v>0</v>
      </c>
      <c r="F567" s="1397">
        <f>IF(ISERROR(VLOOKUP(CONCATENATE($B567,"-",$C567),IN_1A!$B$2:$AA$3000,4,FALSE))=TRUE,"",VLOOKUP(CONCATENATE($B567,"-",$C567),IN_1A!$B$2:$AA$3000,4,FALSE))</f>
        <v>0</v>
      </c>
      <c r="G567" s="1396">
        <f>IF(ISERROR(VLOOKUP(CONCATENATE($B567,"-",$C567),IN_1A!$B$2:$AA$3000,5,FALSE))=TRUE,"",VLOOKUP(CONCATENATE($B567,"-",$C567),IN_1A!$B$2:$AA$3000,5,FALSE))</f>
        <v>0</v>
      </c>
      <c r="H567" s="1397">
        <f>IF(ISERROR(VLOOKUP(CONCATENATE($B567,"-",$C567),IN_1A!$B$2:$AA$3000,6,FALSE))=TRUE,"",VLOOKUP(CONCATENATE($B567,"-",$C567),IN_1A!$B$2:$AA$3000,6,FALSE))</f>
        <v>0</v>
      </c>
      <c r="I567" s="1396">
        <f>IF(ISERROR(VLOOKUP(CONCATENATE($B567,"-",$C567),IN_1A!$B$2:$AA$3000,7,FALSE))=TRUE,"",VLOOKUP(CONCATENATE($B567,"-",$C567),IN_1A!$B$2:$AA$3000,7,FALSE))</f>
        <v>0</v>
      </c>
      <c r="J567" s="1397">
        <f>IF(ISERROR(VLOOKUP(CONCATENATE($B567,"-",$C567),IN_1A!$B$2:$AA$3000,8,FALSE))=TRUE,"",VLOOKUP(CONCATENATE($B567,"-",$C567),IN_1A!$B$2:$AA$3000,8,FALSE))</f>
        <v>0</v>
      </c>
      <c r="K567" s="1396">
        <f>IF(ISERROR(VLOOKUP(CONCATENATE($B567,"-",$C567),IN_1A!$B$2:$AA$3000,9,FALSE))=TRUE,"",VLOOKUP(CONCATENATE($B567,"-",$C567),IN_1A!$B$2:$AA$3000,9,FALSE))</f>
        <v>0</v>
      </c>
      <c r="L567" s="1397">
        <f>IF(ISERROR(VLOOKUP(CONCATENATE($B567,"-",$C567),IN_1A!$B$2:$AA$3000,10,FALSE))=TRUE,"",VLOOKUP(CONCATENATE($B567,"-",$C567),IN_1A!$B$2:$AA$3000,10,FALSE))</f>
        <v>0</v>
      </c>
      <c r="M567" s="1396">
        <f>IF(ISERROR(VLOOKUP(CONCATENATE($B567,"-",$C567),IN_1A!$B$2:$AA$3000,11,FALSE))=TRUE,"",VLOOKUP(CONCATENATE($B567,"-",$C567),IN_1A!$B$2:$AA$3000,11,FALSE))</f>
        <v>0</v>
      </c>
      <c r="N567" s="1397">
        <f>IF(ISERROR(VLOOKUP(CONCATENATE($B567,"-",$C567),IN_1A!$B$2:$AA$3000,12,FALSE))=TRUE,"",VLOOKUP(CONCATENATE($B567,"-",$C567),IN_1A!$B$2:$AA$3000,12,FALSE))</f>
        <v>0</v>
      </c>
      <c r="O567" s="1396">
        <f>IF(ISERROR(VLOOKUP(CONCATENATE($B567,"-",$C567),IN_1A!$B$2:$AA$3000,13,FALSE))=TRUE,"",VLOOKUP(CONCATENATE($B567,"-",$C567),IN_1A!$B$2:$AA$3000,13,FALSE))</f>
        <v>0</v>
      </c>
      <c r="P567" s="1397">
        <f>IF(ISERROR(VLOOKUP(CONCATENATE($B567,"-",$C567),IN_1A!$B$2:$AA$3000,14,FALSE))=TRUE,"",VLOOKUP(CONCATENATE($B567,"-",$C567),IN_1A!$B$2:$AA$3000,14,FALSE))</f>
        <v>0</v>
      </c>
      <c r="Q567" s="493">
        <f t="shared" si="79"/>
        <v>0</v>
      </c>
      <c r="R567" s="494">
        <f t="shared" si="79"/>
        <v>0</v>
      </c>
      <c r="S567" s="262" t="str">
        <f>IF(O567&gt;Q567,"ERRORE",IF(P567&gt;R567,"ERRORE",""))</f>
        <v/>
      </c>
    </row>
    <row r="568" spans="1:19" s="264" customFormat="1" ht="10.75" thickBot="1" x14ac:dyDescent="0.3">
      <c r="A568" s="234" t="s">
        <v>759</v>
      </c>
      <c r="B568" s="232" t="s">
        <v>765</v>
      </c>
      <c r="C568" s="235" t="s">
        <v>854</v>
      </c>
      <c r="D568" s="1860" t="str">
        <f>CONCATENATE($D$563)</f>
        <v/>
      </c>
      <c r="E568" s="1398">
        <f>IF(ISERROR(VLOOKUP(CONCATENATE($B568,"-",$C568),IN_1A!$B$2:$AA$3000,3,FALSE))=TRUE,"",VLOOKUP(CONCATENATE($B568,"-",$C568),IN_1A!$B$2:$AA$3000,3,FALSE))</f>
        <v>0</v>
      </c>
      <c r="F568" s="1399">
        <f>IF(ISERROR(VLOOKUP(CONCATENATE($B568,"-",$C568),IN_1A!$B$2:$AA$3000,4,FALSE))=TRUE,"",VLOOKUP(CONCATENATE($B568,"-",$C568),IN_1A!$B$2:$AA$3000,4,FALSE))</f>
        <v>0</v>
      </c>
      <c r="G568" s="1398">
        <f>IF(ISERROR(VLOOKUP(CONCATENATE($B568,"-",$C568),IN_1A!$B$2:$AA$3000,5,FALSE))=TRUE,"",VLOOKUP(CONCATENATE($B568,"-",$C568),IN_1A!$B$2:$AA$3000,5,FALSE))</f>
        <v>0</v>
      </c>
      <c r="H568" s="1399">
        <f>IF(ISERROR(VLOOKUP(CONCATENATE($B568,"-",$C568),IN_1A!$B$2:$AA$3000,6,FALSE))=TRUE,"",VLOOKUP(CONCATENATE($B568,"-",$C568),IN_1A!$B$2:$AA$3000,6,FALSE))</f>
        <v>0</v>
      </c>
      <c r="I568" s="1398">
        <f>IF(ISERROR(VLOOKUP(CONCATENATE($B568,"-",$C568),IN_1A!$B$2:$AA$3000,7,FALSE))=TRUE,"",VLOOKUP(CONCATENATE($B568,"-",$C568),IN_1A!$B$2:$AA$3000,7,FALSE))</f>
        <v>0</v>
      </c>
      <c r="J568" s="1399">
        <f>IF(ISERROR(VLOOKUP(CONCATENATE($B568,"-",$C568),IN_1A!$B$2:$AA$3000,8,FALSE))=TRUE,"",VLOOKUP(CONCATENATE($B568,"-",$C568),IN_1A!$B$2:$AA$3000,8,FALSE))</f>
        <v>0</v>
      </c>
      <c r="K568" s="1398">
        <f>IF(ISERROR(VLOOKUP(CONCATENATE($B568,"-",$C568),IN_1A!$B$2:$AA$3000,9,FALSE))=TRUE,"",VLOOKUP(CONCATENATE($B568,"-",$C568),IN_1A!$B$2:$AA$3000,9,FALSE))</f>
        <v>0</v>
      </c>
      <c r="L568" s="1399">
        <f>IF(ISERROR(VLOOKUP(CONCATENATE($B568,"-",$C568),IN_1A!$B$2:$AA$3000,10,FALSE))=TRUE,"",VLOOKUP(CONCATENATE($B568,"-",$C568),IN_1A!$B$2:$AA$3000,10,FALSE))</f>
        <v>0</v>
      </c>
      <c r="M568" s="1398">
        <f>IF(ISERROR(VLOOKUP(CONCATENATE($B568,"-",$C568),IN_1A!$B$2:$AA$3000,11,FALSE))=TRUE,"",VLOOKUP(CONCATENATE($B568,"-",$C568),IN_1A!$B$2:$AA$3000,11,FALSE))</f>
        <v>0</v>
      </c>
      <c r="N568" s="1399">
        <f>IF(ISERROR(VLOOKUP(CONCATENATE($B568,"-",$C568),IN_1A!$B$2:$AA$3000,12,FALSE))=TRUE,"",VLOOKUP(CONCATENATE($B568,"-",$C568),IN_1A!$B$2:$AA$3000,12,FALSE))</f>
        <v>0</v>
      </c>
      <c r="O568" s="1398">
        <f>IF(ISERROR(VLOOKUP(CONCATENATE($B568,"-",$C568),IN_1A!$B$2:$AA$3000,13,FALSE))=TRUE,"",VLOOKUP(CONCATENATE($B568,"-",$C568),IN_1A!$B$2:$AA$3000,13,FALSE))</f>
        <v>0</v>
      </c>
      <c r="P568" s="1399">
        <f>IF(ISERROR(VLOOKUP(CONCATENATE($B568,"-",$C568),IN_1A!$B$2:$AA$3000,14,FALSE))=TRUE,"",VLOOKUP(CONCATENATE($B568,"-",$C568),IN_1A!$B$2:$AA$3000,14,FALSE))</f>
        <v>0</v>
      </c>
      <c r="Q568" s="495">
        <f t="shared" si="79"/>
        <v>0</v>
      </c>
      <c r="R568" s="496">
        <f t="shared" si="79"/>
        <v>0</v>
      </c>
      <c r="S568" s="262"/>
    </row>
    <row r="569" spans="1:19" s="263" customFormat="1" ht="12" customHeight="1" thickBot="1" x14ac:dyDescent="0.3">
      <c r="A569" s="236" t="s">
        <v>761</v>
      </c>
      <c r="B569" s="237" t="s">
        <v>766</v>
      </c>
      <c r="C569" s="238" t="s">
        <v>854</v>
      </c>
      <c r="D569" s="1860" t="str">
        <f>CONCATENATE($D$563)</f>
        <v/>
      </c>
      <c r="E569" s="1400">
        <f>IF(ISERROR(VLOOKUP(CONCATENATE($B569,"-",$C569),IN_1A!$B$2:$AA$3000,3,FALSE))=TRUE,"",VLOOKUP(CONCATENATE($B569,"-",$C569),IN_1A!$B$2:$AA$3000,3,FALSE))</f>
        <v>0</v>
      </c>
      <c r="F569" s="1401">
        <f>IF(ISERROR(VLOOKUP(CONCATENATE($B569,"-",$C569),IN_1A!$B$2:$AA$3000,4,FALSE))=TRUE,"",VLOOKUP(CONCATENATE($B569,"-",$C569),IN_1A!$B$2:$AA$3000,4,FALSE))</f>
        <v>0</v>
      </c>
      <c r="G569" s="1400">
        <f>IF(ISERROR(VLOOKUP(CONCATENATE($B569,"-",$C569),IN_1A!$B$2:$AA$3000,5,FALSE))=TRUE,"",VLOOKUP(CONCATENATE($B569,"-",$C569),IN_1A!$B$2:$AA$3000,5,FALSE))</f>
        <v>0</v>
      </c>
      <c r="H569" s="1401">
        <f>IF(ISERROR(VLOOKUP(CONCATENATE($B569,"-",$C569),IN_1A!$B$2:$AA$3000,6,FALSE))=TRUE,"",VLOOKUP(CONCATENATE($B569,"-",$C569),IN_1A!$B$2:$AA$3000,6,FALSE))</f>
        <v>0</v>
      </c>
      <c r="I569" s="1400">
        <f>IF(ISERROR(VLOOKUP(CONCATENATE($B569,"-",$C569),IN_1A!$B$2:$AA$3000,7,FALSE))=TRUE,"",VLOOKUP(CONCATENATE($B569,"-",$C569),IN_1A!$B$2:$AA$3000,7,FALSE))</f>
        <v>0</v>
      </c>
      <c r="J569" s="1401">
        <f>IF(ISERROR(VLOOKUP(CONCATENATE($B569,"-",$C569),IN_1A!$B$2:$AA$3000,8,FALSE))=TRUE,"",VLOOKUP(CONCATENATE($B569,"-",$C569),IN_1A!$B$2:$AA$3000,8,FALSE))</f>
        <v>0</v>
      </c>
      <c r="K569" s="1400">
        <f>IF(ISERROR(VLOOKUP(CONCATENATE($B569,"-",$C569),IN_1A!$B$2:$AA$3000,9,FALSE))=TRUE,"",VLOOKUP(CONCATENATE($B569,"-",$C569),IN_1A!$B$2:$AA$3000,9,FALSE))</f>
        <v>0</v>
      </c>
      <c r="L569" s="1401">
        <f>IF(ISERROR(VLOOKUP(CONCATENATE($B569,"-",$C569),IN_1A!$B$2:$AA$3000,10,FALSE))=TRUE,"",VLOOKUP(CONCATENATE($B569,"-",$C569),IN_1A!$B$2:$AA$3000,10,FALSE))</f>
        <v>0</v>
      </c>
      <c r="M569" s="1400">
        <f>IF(ISERROR(VLOOKUP(CONCATENATE($B569,"-",$C569),IN_1A!$B$2:$AA$3000,11,FALSE))=TRUE,"",VLOOKUP(CONCATENATE($B569,"-",$C569),IN_1A!$B$2:$AA$3000,11,FALSE))</f>
        <v>0</v>
      </c>
      <c r="N569" s="1401">
        <f>IF(ISERROR(VLOOKUP(CONCATENATE($B569,"-",$C569),IN_1A!$B$2:$AA$3000,12,FALSE))=TRUE,"",VLOOKUP(CONCATENATE($B569,"-",$C569),IN_1A!$B$2:$AA$3000,12,FALSE))</f>
        <v>0</v>
      </c>
      <c r="O569" s="1400">
        <f>IF(ISERROR(VLOOKUP(CONCATENATE($B569,"-",$C569),IN_1A!$B$2:$AA$3000,13,FALSE))=TRUE,"",VLOOKUP(CONCATENATE($B569,"-",$C569),IN_1A!$B$2:$AA$3000,13,FALSE))</f>
        <v>0</v>
      </c>
      <c r="P569" s="1401">
        <f>IF(ISERROR(VLOOKUP(CONCATENATE($B569,"-",$C569),IN_1A!$B$2:$AA$3000,14,FALSE))=TRUE,"",VLOOKUP(CONCATENATE($B569,"-",$C569),IN_1A!$B$2:$AA$3000,14,FALSE))</f>
        <v>0</v>
      </c>
      <c r="Q569" s="497">
        <f t="shared" si="79"/>
        <v>0</v>
      </c>
      <c r="R569" s="498">
        <f t="shared" si="79"/>
        <v>0</v>
      </c>
      <c r="S569" s="262" t="str">
        <f>IF(O569&gt;Q569,"ERRORE",IF(P569&gt;R569,"ERRORE",""))</f>
        <v/>
      </c>
    </row>
    <row r="570" spans="1:19" s="2508" customFormat="1" ht="12" customHeight="1" thickBot="1" x14ac:dyDescent="0.3">
      <c r="A570" s="2495" t="s">
        <v>767</v>
      </c>
      <c r="B570" s="2496"/>
      <c r="C570" s="2497"/>
      <c r="D570" s="1340"/>
      <c r="E570" s="2223"/>
      <c r="F570" s="499"/>
      <c r="G570" s="499"/>
      <c r="H570" s="499"/>
      <c r="I570" s="499"/>
      <c r="J570" s="499"/>
      <c r="K570" s="499"/>
      <c r="L570" s="499"/>
      <c r="M570" s="499"/>
      <c r="N570" s="499"/>
      <c r="O570" s="499"/>
      <c r="P570" s="499"/>
      <c r="Q570" s="499"/>
      <c r="R570" s="500"/>
      <c r="S570" s="2506" t="str">
        <f>IF(O570&gt;Q570,"ERRORE",IF(P570&gt;R570,"ERRORE",""))</f>
        <v/>
      </c>
    </row>
    <row r="571" spans="1:19" s="263" customFormat="1" ht="12" customHeight="1" thickBot="1" x14ac:dyDescent="0.3">
      <c r="A571" s="231" t="s">
        <v>768</v>
      </c>
      <c r="B571" s="239" t="s">
        <v>769</v>
      </c>
      <c r="C571" s="240" t="s">
        <v>854</v>
      </c>
      <c r="D571" s="1860" t="str">
        <f>CONCATENATE($D$563)</f>
        <v/>
      </c>
      <c r="E571" s="1396">
        <f>IF(ISERROR(VLOOKUP(CONCATENATE($B571,"-",$C571),IN_1A!$B$2:$AA$3000,3,FALSE))=TRUE,"",VLOOKUP(CONCATENATE($B571,"-",$C571),IN_1A!$B$2:$AA$3000,3,FALSE))</f>
        <v>0</v>
      </c>
      <c r="F571" s="1397">
        <f>IF(ISERROR(VLOOKUP(CONCATENATE($B571,"-",$C571),IN_1A!$B$2:$AA$3000,4,FALSE))=TRUE,"",VLOOKUP(CONCATENATE($B571,"-",$C571),IN_1A!$B$2:$AA$3000,4,FALSE))</f>
        <v>0</v>
      </c>
      <c r="G571" s="1396">
        <f>IF(ISERROR(VLOOKUP(CONCATENATE($B571,"-",$C571),IN_1A!$B$2:$AA$3000,5,FALSE))=TRUE,"",VLOOKUP(CONCATENATE($B571,"-",$C571),IN_1A!$B$2:$AA$3000,5,FALSE))</f>
        <v>0</v>
      </c>
      <c r="H571" s="1397">
        <f>IF(ISERROR(VLOOKUP(CONCATENATE($B571,"-",$C571),IN_1A!$B$2:$AA$3000,6,FALSE))=TRUE,"",VLOOKUP(CONCATENATE($B571,"-",$C571),IN_1A!$B$2:$AA$3000,6,FALSE))</f>
        <v>0</v>
      </c>
      <c r="I571" s="1396">
        <f>IF(ISERROR(VLOOKUP(CONCATENATE($B571,"-",$C571),IN_1A!$B$2:$AA$3000,7,FALSE))=TRUE,"",VLOOKUP(CONCATENATE($B571,"-",$C571),IN_1A!$B$2:$AA$3000,7,FALSE))</f>
        <v>0</v>
      </c>
      <c r="J571" s="1397">
        <f>IF(ISERROR(VLOOKUP(CONCATENATE($B571,"-",$C571),IN_1A!$B$2:$AA$3000,8,FALSE))=TRUE,"",VLOOKUP(CONCATENATE($B571,"-",$C571),IN_1A!$B$2:$AA$3000,8,FALSE))</f>
        <v>0</v>
      </c>
      <c r="K571" s="1396">
        <f>IF(ISERROR(VLOOKUP(CONCATENATE($B571,"-",$C571),IN_1A!$B$2:$AA$3000,9,FALSE))=TRUE,"",VLOOKUP(CONCATENATE($B571,"-",$C571),IN_1A!$B$2:$AA$3000,9,FALSE))</f>
        <v>0</v>
      </c>
      <c r="L571" s="1397">
        <f>IF(ISERROR(VLOOKUP(CONCATENATE($B571,"-",$C571),IN_1A!$B$2:$AA$3000,10,FALSE))=TRUE,"",VLOOKUP(CONCATENATE($B571,"-",$C571),IN_1A!$B$2:$AA$3000,10,FALSE))</f>
        <v>0</v>
      </c>
      <c r="M571" s="1396">
        <f>IF(ISERROR(VLOOKUP(CONCATENATE($B571,"-",$C571),IN_1A!$B$2:$AA$3000,11,FALSE))=TRUE,"",VLOOKUP(CONCATENATE($B571,"-",$C571),IN_1A!$B$2:$AA$3000,11,FALSE))</f>
        <v>0</v>
      </c>
      <c r="N571" s="1397">
        <f>IF(ISERROR(VLOOKUP(CONCATENATE($B571,"-",$C571),IN_1A!$B$2:$AA$3000,12,FALSE))=TRUE,"",VLOOKUP(CONCATENATE($B571,"-",$C571),IN_1A!$B$2:$AA$3000,12,FALSE))</f>
        <v>0</v>
      </c>
      <c r="O571" s="1396">
        <f>IF(ISERROR(VLOOKUP(CONCATENATE($B571,"-",$C571),IN_1A!$B$2:$AA$3000,13,FALSE))=TRUE,"",VLOOKUP(CONCATENATE($B571,"-",$C571),IN_1A!$B$2:$AA$3000,13,FALSE))</f>
        <v>0</v>
      </c>
      <c r="P571" s="1397">
        <f>IF(ISERROR(VLOOKUP(CONCATENATE($B571,"-",$C571),IN_1A!$B$2:$AA$3000,14,FALSE))=TRUE,"",VLOOKUP(CONCATENATE($B571,"-",$C571),IN_1A!$B$2:$AA$3000,14,FALSE))</f>
        <v>0</v>
      </c>
      <c r="Q571" s="493">
        <f t="shared" si="79"/>
        <v>0</v>
      </c>
      <c r="R571" s="494">
        <f t="shared" si="79"/>
        <v>0</v>
      </c>
      <c r="S571" s="262" t="str">
        <f>IF(O571&gt;Q571,"ERRORE",IF(P571&gt;R571,"ERRORE",""))</f>
        <v/>
      </c>
    </row>
    <row r="572" spans="1:19" s="264" customFormat="1" ht="10.75" thickBot="1" x14ac:dyDescent="0.3">
      <c r="A572" s="234" t="s">
        <v>770</v>
      </c>
      <c r="B572" s="232" t="s">
        <v>771</v>
      </c>
      <c r="C572" s="235" t="s">
        <v>854</v>
      </c>
      <c r="D572" s="1860" t="str">
        <f>CONCATENATE($D$563)</f>
        <v/>
      </c>
      <c r="E572" s="1398">
        <f>IF(ISERROR(VLOOKUP(CONCATENATE($B572,"-",$C572),IN_1A!$B$2:$AA$3000,3,FALSE))=TRUE,"",VLOOKUP(CONCATENATE($B572,"-",$C572),IN_1A!$B$2:$AA$3000,3,FALSE))</f>
        <v>0</v>
      </c>
      <c r="F572" s="1399">
        <f>IF(ISERROR(VLOOKUP(CONCATENATE($B572,"-",$C572),IN_1A!$B$2:$AA$3000,4,FALSE))=TRUE,"",VLOOKUP(CONCATENATE($B572,"-",$C572),IN_1A!$B$2:$AA$3000,4,FALSE))</f>
        <v>0</v>
      </c>
      <c r="G572" s="1398">
        <f>IF(ISERROR(VLOOKUP(CONCATENATE($B572,"-",$C572),IN_1A!$B$2:$AA$3000,5,FALSE))=TRUE,"",VLOOKUP(CONCATENATE($B572,"-",$C572),IN_1A!$B$2:$AA$3000,5,FALSE))</f>
        <v>0</v>
      </c>
      <c r="H572" s="1399">
        <f>IF(ISERROR(VLOOKUP(CONCATENATE($B572,"-",$C572),IN_1A!$B$2:$AA$3000,6,FALSE))=TRUE,"",VLOOKUP(CONCATENATE($B572,"-",$C572),IN_1A!$B$2:$AA$3000,6,FALSE))</f>
        <v>0</v>
      </c>
      <c r="I572" s="1398">
        <f>IF(ISERROR(VLOOKUP(CONCATENATE($B572,"-",$C572),IN_1A!$B$2:$AA$3000,7,FALSE))=TRUE,"",VLOOKUP(CONCATENATE($B572,"-",$C572),IN_1A!$B$2:$AA$3000,7,FALSE))</f>
        <v>0</v>
      </c>
      <c r="J572" s="1399">
        <f>IF(ISERROR(VLOOKUP(CONCATENATE($B572,"-",$C572),IN_1A!$B$2:$AA$3000,8,FALSE))=TRUE,"",VLOOKUP(CONCATENATE($B572,"-",$C572),IN_1A!$B$2:$AA$3000,8,FALSE))</f>
        <v>0</v>
      </c>
      <c r="K572" s="1398">
        <f>IF(ISERROR(VLOOKUP(CONCATENATE($B572,"-",$C572),IN_1A!$B$2:$AA$3000,9,FALSE))=TRUE,"",VLOOKUP(CONCATENATE($B572,"-",$C572),IN_1A!$B$2:$AA$3000,9,FALSE))</f>
        <v>0</v>
      </c>
      <c r="L572" s="1399">
        <f>IF(ISERROR(VLOOKUP(CONCATENATE($B572,"-",$C572),IN_1A!$B$2:$AA$3000,10,FALSE))=TRUE,"",VLOOKUP(CONCATENATE($B572,"-",$C572),IN_1A!$B$2:$AA$3000,10,FALSE))</f>
        <v>0</v>
      </c>
      <c r="M572" s="1398">
        <f>IF(ISERROR(VLOOKUP(CONCATENATE($B572,"-",$C572),IN_1A!$B$2:$AA$3000,11,FALSE))=TRUE,"",VLOOKUP(CONCATENATE($B572,"-",$C572),IN_1A!$B$2:$AA$3000,11,FALSE))</f>
        <v>0</v>
      </c>
      <c r="N572" s="1399">
        <f>IF(ISERROR(VLOOKUP(CONCATENATE($B572,"-",$C572),IN_1A!$B$2:$AA$3000,12,FALSE))=TRUE,"",VLOOKUP(CONCATENATE($B572,"-",$C572),IN_1A!$B$2:$AA$3000,12,FALSE))</f>
        <v>0</v>
      </c>
      <c r="O572" s="1398">
        <f>IF(ISERROR(VLOOKUP(CONCATENATE($B572,"-",$C572),IN_1A!$B$2:$AA$3000,13,FALSE))=TRUE,"",VLOOKUP(CONCATENATE($B572,"-",$C572),IN_1A!$B$2:$AA$3000,13,FALSE))</f>
        <v>0</v>
      </c>
      <c r="P572" s="1399">
        <f>IF(ISERROR(VLOOKUP(CONCATENATE($B572,"-",$C572),IN_1A!$B$2:$AA$3000,14,FALSE))=TRUE,"",VLOOKUP(CONCATENATE($B572,"-",$C572),IN_1A!$B$2:$AA$3000,14,FALSE))</f>
        <v>0</v>
      </c>
      <c r="Q572" s="495">
        <f t="shared" si="79"/>
        <v>0</v>
      </c>
      <c r="R572" s="496">
        <f t="shared" si="79"/>
        <v>0</v>
      </c>
      <c r="S572" s="262"/>
    </row>
    <row r="573" spans="1:19" s="263" customFormat="1" ht="12" customHeight="1" thickBot="1" x14ac:dyDescent="0.3">
      <c r="A573" s="234" t="s">
        <v>772</v>
      </c>
      <c r="B573" s="232" t="s">
        <v>773</v>
      </c>
      <c r="C573" s="235" t="s">
        <v>854</v>
      </c>
      <c r="D573" s="1860" t="str">
        <f>CONCATENATE($D$563)</f>
        <v/>
      </c>
      <c r="E573" s="1400">
        <f>IF(ISERROR(VLOOKUP(CONCATENATE($B573,"-",$C573),IN_1A!$B$2:$AA$3000,3,FALSE))=TRUE,"",VLOOKUP(CONCATENATE($B573,"-",$C573),IN_1A!$B$2:$AA$3000,3,FALSE))</f>
        <v>0</v>
      </c>
      <c r="F573" s="1401">
        <f>IF(ISERROR(VLOOKUP(CONCATENATE($B573,"-",$C573),IN_1A!$B$2:$AA$3000,4,FALSE))=TRUE,"",VLOOKUP(CONCATENATE($B573,"-",$C573),IN_1A!$B$2:$AA$3000,4,FALSE))</f>
        <v>0</v>
      </c>
      <c r="G573" s="1400">
        <f>IF(ISERROR(VLOOKUP(CONCATENATE($B573,"-",$C573),IN_1A!$B$2:$AA$3000,5,FALSE))=TRUE,"",VLOOKUP(CONCATENATE($B573,"-",$C573),IN_1A!$B$2:$AA$3000,5,FALSE))</f>
        <v>0</v>
      </c>
      <c r="H573" s="1401">
        <f>IF(ISERROR(VLOOKUP(CONCATENATE($B573,"-",$C573),IN_1A!$B$2:$AA$3000,6,FALSE))=TRUE,"",VLOOKUP(CONCATENATE($B573,"-",$C573),IN_1A!$B$2:$AA$3000,6,FALSE))</f>
        <v>0</v>
      </c>
      <c r="I573" s="1400">
        <f>IF(ISERROR(VLOOKUP(CONCATENATE($B573,"-",$C573),IN_1A!$B$2:$AA$3000,7,FALSE))=TRUE,"",VLOOKUP(CONCATENATE($B573,"-",$C573),IN_1A!$B$2:$AA$3000,7,FALSE))</f>
        <v>0</v>
      </c>
      <c r="J573" s="1401">
        <f>IF(ISERROR(VLOOKUP(CONCATENATE($B573,"-",$C573),IN_1A!$B$2:$AA$3000,8,FALSE))=TRUE,"",VLOOKUP(CONCATENATE($B573,"-",$C573),IN_1A!$B$2:$AA$3000,8,FALSE))</f>
        <v>0</v>
      </c>
      <c r="K573" s="1400">
        <f>IF(ISERROR(VLOOKUP(CONCATENATE($B573,"-",$C573),IN_1A!$B$2:$AA$3000,9,FALSE))=TRUE,"",VLOOKUP(CONCATENATE($B573,"-",$C573),IN_1A!$B$2:$AA$3000,9,FALSE))</f>
        <v>0</v>
      </c>
      <c r="L573" s="1401">
        <f>IF(ISERROR(VLOOKUP(CONCATENATE($B573,"-",$C573),IN_1A!$B$2:$AA$3000,10,FALSE))=TRUE,"",VLOOKUP(CONCATENATE($B573,"-",$C573),IN_1A!$B$2:$AA$3000,10,FALSE))</f>
        <v>0</v>
      </c>
      <c r="M573" s="1400">
        <f>IF(ISERROR(VLOOKUP(CONCATENATE($B573,"-",$C573),IN_1A!$B$2:$AA$3000,11,FALSE))=TRUE,"",VLOOKUP(CONCATENATE($B573,"-",$C573),IN_1A!$B$2:$AA$3000,11,FALSE))</f>
        <v>0</v>
      </c>
      <c r="N573" s="1401">
        <f>IF(ISERROR(VLOOKUP(CONCATENATE($B573,"-",$C573),IN_1A!$B$2:$AA$3000,12,FALSE))=TRUE,"",VLOOKUP(CONCATENATE($B573,"-",$C573),IN_1A!$B$2:$AA$3000,12,FALSE))</f>
        <v>0</v>
      </c>
      <c r="O573" s="1400">
        <f>IF(ISERROR(VLOOKUP(CONCATENATE($B573,"-",$C573),IN_1A!$B$2:$AA$3000,13,FALSE))=TRUE,"",VLOOKUP(CONCATENATE($B573,"-",$C573),IN_1A!$B$2:$AA$3000,13,FALSE))</f>
        <v>0</v>
      </c>
      <c r="P573" s="1401">
        <f>IF(ISERROR(VLOOKUP(CONCATENATE($B573,"-",$C573),IN_1A!$B$2:$AA$3000,14,FALSE))=TRUE,"",VLOOKUP(CONCATENATE($B573,"-",$C573),IN_1A!$B$2:$AA$3000,14,FALSE))</f>
        <v>0</v>
      </c>
      <c r="Q573" s="497">
        <f t="shared" si="79"/>
        <v>0</v>
      </c>
      <c r="R573" s="498">
        <f t="shared" si="79"/>
        <v>0</v>
      </c>
      <c r="S573" s="262" t="str">
        <f>IF(O573&gt;Q573,"ERRORE",IF(P573&gt;R573,"ERRORE",""))</f>
        <v/>
      </c>
    </row>
    <row r="574" spans="1:19" s="2508" customFormat="1" ht="12" customHeight="1" thickBot="1" x14ac:dyDescent="0.3">
      <c r="A574" s="2498" t="s">
        <v>774</v>
      </c>
      <c r="B574" s="2499"/>
      <c r="C574" s="2500"/>
      <c r="D574" s="2458"/>
      <c r="E574" s="2222"/>
      <c r="F574" s="499"/>
      <c r="G574" s="499"/>
      <c r="H574" s="499"/>
      <c r="I574" s="499"/>
      <c r="J574" s="499"/>
      <c r="K574" s="499"/>
      <c r="L574" s="499"/>
      <c r="M574" s="499"/>
      <c r="N574" s="499"/>
      <c r="O574" s="499"/>
      <c r="P574" s="499"/>
      <c r="Q574" s="499"/>
      <c r="R574" s="500"/>
      <c r="S574" s="2506" t="str">
        <f>IF(O574&gt;Q574,"ERRORE",IF(P574&gt;R574,"ERRORE",""))</f>
        <v/>
      </c>
    </row>
    <row r="575" spans="1:19" s="2508" customFormat="1" ht="12" customHeight="1" thickBot="1" x14ac:dyDescent="0.3">
      <c r="A575" s="2492" t="s">
        <v>755</v>
      </c>
      <c r="B575" s="2496"/>
      <c r="C575" s="2497"/>
      <c r="D575" s="2462"/>
      <c r="E575" s="2221"/>
      <c r="F575" s="499"/>
      <c r="G575" s="499"/>
      <c r="H575" s="499"/>
      <c r="I575" s="499"/>
      <c r="J575" s="499"/>
      <c r="K575" s="499"/>
      <c r="L575" s="499"/>
      <c r="M575" s="499"/>
      <c r="N575" s="499"/>
      <c r="O575" s="499"/>
      <c r="P575" s="499"/>
      <c r="Q575" s="499"/>
      <c r="R575" s="500"/>
      <c r="S575" s="2506" t="str">
        <f>IF(O575&gt;Q575,"ERRORE",IF(P575&gt;R575,"ERRORE",""))</f>
        <v/>
      </c>
    </row>
    <row r="576" spans="1:19" s="264" customFormat="1" ht="10.75" thickBot="1" x14ac:dyDescent="0.3">
      <c r="A576" s="234" t="s">
        <v>775</v>
      </c>
      <c r="B576" s="239" t="s">
        <v>776</v>
      </c>
      <c r="C576" s="240" t="s">
        <v>854</v>
      </c>
      <c r="D576" s="1860" t="str">
        <f t="shared" ref="D576:D588" si="80">CONCATENATE($D$563)</f>
        <v/>
      </c>
      <c r="E576" s="1396">
        <f>IF(ISERROR(VLOOKUP(CONCATENATE($B576,"-",$C576),IN_1A!$B$2:$AA$3000,3,FALSE))=TRUE,"",VLOOKUP(CONCATENATE($B576,"-",$C576),IN_1A!$B$2:$AA$3000,3,FALSE))</f>
        <v>0</v>
      </c>
      <c r="F576" s="1397">
        <f>IF(ISERROR(VLOOKUP(CONCATENATE($B576,"-",$C576),IN_1A!$B$2:$AA$3000,4,FALSE))=TRUE,"",VLOOKUP(CONCATENATE($B576,"-",$C576),IN_1A!$B$2:$AA$3000,4,FALSE))</f>
        <v>0</v>
      </c>
      <c r="G576" s="1396">
        <f>IF(ISERROR(VLOOKUP(CONCATENATE($B576,"-",$C576),IN_1A!$B$2:$AA$3000,5,FALSE))=TRUE,"",VLOOKUP(CONCATENATE($B576,"-",$C576),IN_1A!$B$2:$AA$3000,5,FALSE))</f>
        <v>0</v>
      </c>
      <c r="H576" s="1397">
        <f>IF(ISERROR(VLOOKUP(CONCATENATE($B576,"-",$C576),IN_1A!$B$2:$AA$3000,6,FALSE))=TRUE,"",VLOOKUP(CONCATENATE($B576,"-",$C576),IN_1A!$B$2:$AA$3000,6,FALSE))</f>
        <v>0</v>
      </c>
      <c r="I576" s="1396">
        <f>IF(ISERROR(VLOOKUP(CONCATENATE($B576,"-",$C576),IN_1A!$B$2:$AA$3000,7,FALSE))=TRUE,"",VLOOKUP(CONCATENATE($B576,"-",$C576),IN_1A!$B$2:$AA$3000,7,FALSE))</f>
        <v>0</v>
      </c>
      <c r="J576" s="1397">
        <f>IF(ISERROR(VLOOKUP(CONCATENATE($B576,"-",$C576),IN_1A!$B$2:$AA$3000,8,FALSE))=TRUE,"",VLOOKUP(CONCATENATE($B576,"-",$C576),IN_1A!$B$2:$AA$3000,8,FALSE))</f>
        <v>0</v>
      </c>
      <c r="K576" s="1396">
        <f>IF(ISERROR(VLOOKUP(CONCATENATE($B576,"-",$C576),IN_1A!$B$2:$AA$3000,9,FALSE))=TRUE,"",VLOOKUP(CONCATENATE($B576,"-",$C576),IN_1A!$B$2:$AA$3000,9,FALSE))</f>
        <v>0</v>
      </c>
      <c r="L576" s="1397">
        <f>IF(ISERROR(VLOOKUP(CONCATENATE($B576,"-",$C576),IN_1A!$B$2:$AA$3000,10,FALSE))=TRUE,"",VLOOKUP(CONCATENATE($B576,"-",$C576),IN_1A!$B$2:$AA$3000,10,FALSE))</f>
        <v>0</v>
      </c>
      <c r="M576" s="1396">
        <f>IF(ISERROR(VLOOKUP(CONCATENATE($B576,"-",$C576),IN_1A!$B$2:$AA$3000,11,FALSE))=TRUE,"",VLOOKUP(CONCATENATE($B576,"-",$C576),IN_1A!$B$2:$AA$3000,11,FALSE))</f>
        <v>0</v>
      </c>
      <c r="N576" s="1397">
        <f>IF(ISERROR(VLOOKUP(CONCATENATE($B576,"-",$C576),IN_1A!$B$2:$AA$3000,12,FALSE))=TRUE,"",VLOOKUP(CONCATENATE($B576,"-",$C576),IN_1A!$B$2:$AA$3000,12,FALSE))</f>
        <v>0</v>
      </c>
      <c r="O576" s="1396">
        <f>IF(ISERROR(VLOOKUP(CONCATENATE($B576,"-",$C576),IN_1A!$B$2:$AA$3000,13,FALSE))=TRUE,"",VLOOKUP(CONCATENATE($B576,"-",$C576),IN_1A!$B$2:$AA$3000,13,FALSE))</f>
        <v>0</v>
      </c>
      <c r="P576" s="1397">
        <f>IF(ISERROR(VLOOKUP(CONCATENATE($B576,"-",$C576),IN_1A!$B$2:$AA$3000,14,FALSE))=TRUE,"",VLOOKUP(CONCATENATE($B576,"-",$C576),IN_1A!$B$2:$AA$3000,14,FALSE))</f>
        <v>0</v>
      </c>
      <c r="Q576" s="493">
        <f t="shared" si="79"/>
        <v>0</v>
      </c>
      <c r="R576" s="494">
        <f t="shared" si="79"/>
        <v>0</v>
      </c>
      <c r="S576" s="262"/>
    </row>
    <row r="577" spans="1:19" s="264" customFormat="1" ht="10.75" thickBot="1" x14ac:dyDescent="0.3">
      <c r="A577" s="234" t="s">
        <v>777</v>
      </c>
      <c r="B577" s="243" t="s">
        <v>778</v>
      </c>
      <c r="C577" s="233" t="s">
        <v>854</v>
      </c>
      <c r="D577" s="1860" t="str">
        <f t="shared" si="80"/>
        <v/>
      </c>
      <c r="E577" s="1398">
        <f>IF(ISERROR(VLOOKUP(CONCATENATE($B577,"-",$C577),IN_1A!$B$2:$AA$3000,3,FALSE))=TRUE,"",VLOOKUP(CONCATENATE($B577,"-",$C577),IN_1A!$B$2:$AA$3000,3,FALSE))</f>
        <v>0</v>
      </c>
      <c r="F577" s="1399">
        <f>IF(ISERROR(VLOOKUP(CONCATENATE($B577,"-",$C577),IN_1A!$B$2:$AA$3000,4,FALSE))=TRUE,"",VLOOKUP(CONCATENATE($B577,"-",$C577),IN_1A!$B$2:$AA$3000,4,FALSE))</f>
        <v>0</v>
      </c>
      <c r="G577" s="1398">
        <f>IF(ISERROR(VLOOKUP(CONCATENATE($B577,"-",$C577),IN_1A!$B$2:$AA$3000,5,FALSE))=TRUE,"",VLOOKUP(CONCATENATE($B577,"-",$C577),IN_1A!$B$2:$AA$3000,5,FALSE))</f>
        <v>0</v>
      </c>
      <c r="H577" s="1399">
        <f>IF(ISERROR(VLOOKUP(CONCATENATE($B577,"-",$C577),IN_1A!$B$2:$AA$3000,6,FALSE))=TRUE,"",VLOOKUP(CONCATENATE($B577,"-",$C577),IN_1A!$B$2:$AA$3000,6,FALSE))</f>
        <v>0</v>
      </c>
      <c r="I577" s="1398">
        <f>IF(ISERROR(VLOOKUP(CONCATENATE($B577,"-",$C577),IN_1A!$B$2:$AA$3000,7,FALSE))=TRUE,"",VLOOKUP(CONCATENATE($B577,"-",$C577),IN_1A!$B$2:$AA$3000,7,FALSE))</f>
        <v>0</v>
      </c>
      <c r="J577" s="1399">
        <f>IF(ISERROR(VLOOKUP(CONCATENATE($B577,"-",$C577),IN_1A!$B$2:$AA$3000,8,FALSE))=TRUE,"",VLOOKUP(CONCATENATE($B577,"-",$C577),IN_1A!$B$2:$AA$3000,8,FALSE))</f>
        <v>0</v>
      </c>
      <c r="K577" s="1398">
        <f>IF(ISERROR(VLOOKUP(CONCATENATE($B577,"-",$C577),IN_1A!$B$2:$AA$3000,9,FALSE))=TRUE,"",VLOOKUP(CONCATENATE($B577,"-",$C577),IN_1A!$B$2:$AA$3000,9,FALSE))</f>
        <v>0</v>
      </c>
      <c r="L577" s="1399">
        <f>IF(ISERROR(VLOOKUP(CONCATENATE($B577,"-",$C577),IN_1A!$B$2:$AA$3000,10,FALSE))=TRUE,"",VLOOKUP(CONCATENATE($B577,"-",$C577),IN_1A!$B$2:$AA$3000,10,FALSE))</f>
        <v>0</v>
      </c>
      <c r="M577" s="1398">
        <f>IF(ISERROR(VLOOKUP(CONCATENATE($B577,"-",$C577),IN_1A!$B$2:$AA$3000,11,FALSE))=TRUE,"",VLOOKUP(CONCATENATE($B577,"-",$C577),IN_1A!$B$2:$AA$3000,11,FALSE))</f>
        <v>0</v>
      </c>
      <c r="N577" s="1399">
        <f>IF(ISERROR(VLOOKUP(CONCATENATE($B577,"-",$C577),IN_1A!$B$2:$AA$3000,12,FALSE))=TRUE,"",VLOOKUP(CONCATENATE($B577,"-",$C577),IN_1A!$B$2:$AA$3000,12,FALSE))</f>
        <v>0</v>
      </c>
      <c r="O577" s="1398">
        <f>IF(ISERROR(VLOOKUP(CONCATENATE($B577,"-",$C577),IN_1A!$B$2:$AA$3000,13,FALSE))=TRUE,"",VLOOKUP(CONCATENATE($B577,"-",$C577),IN_1A!$B$2:$AA$3000,13,FALSE))</f>
        <v>0</v>
      </c>
      <c r="P577" s="1399">
        <f>IF(ISERROR(VLOOKUP(CONCATENATE($B577,"-",$C577),IN_1A!$B$2:$AA$3000,14,FALSE))=TRUE,"",VLOOKUP(CONCATENATE($B577,"-",$C577),IN_1A!$B$2:$AA$3000,14,FALSE))</f>
        <v>0</v>
      </c>
      <c r="Q577" s="495">
        <f t="shared" si="79"/>
        <v>0</v>
      </c>
      <c r="R577" s="496">
        <f t="shared" si="79"/>
        <v>0</v>
      </c>
      <c r="S577" s="262"/>
    </row>
    <row r="578" spans="1:19" s="263" customFormat="1" ht="12" customHeight="1" thickBot="1" x14ac:dyDescent="0.3">
      <c r="A578" s="234" t="s">
        <v>779</v>
      </c>
      <c r="B578" s="243" t="s">
        <v>780</v>
      </c>
      <c r="C578" s="233" t="s">
        <v>854</v>
      </c>
      <c r="D578" s="1860" t="str">
        <f t="shared" si="80"/>
        <v/>
      </c>
      <c r="E578" s="1398">
        <f>IF(ISERROR(VLOOKUP(CONCATENATE($B578,"-",$C578),IN_1A!$B$2:$AA$3000,3,FALSE))=TRUE,"",VLOOKUP(CONCATENATE($B578,"-",$C578),IN_1A!$B$2:$AA$3000,3,FALSE))</f>
        <v>0</v>
      </c>
      <c r="F578" s="1399">
        <f>IF(ISERROR(VLOOKUP(CONCATENATE($B578,"-",$C578),IN_1A!$B$2:$AA$3000,4,FALSE))=TRUE,"",VLOOKUP(CONCATENATE($B578,"-",$C578),IN_1A!$B$2:$AA$3000,4,FALSE))</f>
        <v>0</v>
      </c>
      <c r="G578" s="1398">
        <f>IF(ISERROR(VLOOKUP(CONCATENATE($B578,"-",$C578),IN_1A!$B$2:$AA$3000,5,FALSE))=TRUE,"",VLOOKUP(CONCATENATE($B578,"-",$C578),IN_1A!$B$2:$AA$3000,5,FALSE))</f>
        <v>0</v>
      </c>
      <c r="H578" s="1399">
        <f>IF(ISERROR(VLOOKUP(CONCATENATE($B578,"-",$C578),IN_1A!$B$2:$AA$3000,6,FALSE))=TRUE,"",VLOOKUP(CONCATENATE($B578,"-",$C578),IN_1A!$B$2:$AA$3000,6,FALSE))</f>
        <v>0</v>
      </c>
      <c r="I578" s="1398">
        <f>IF(ISERROR(VLOOKUP(CONCATENATE($B578,"-",$C578),IN_1A!$B$2:$AA$3000,7,FALSE))=TRUE,"",VLOOKUP(CONCATENATE($B578,"-",$C578),IN_1A!$B$2:$AA$3000,7,FALSE))</f>
        <v>0</v>
      </c>
      <c r="J578" s="1399">
        <f>IF(ISERROR(VLOOKUP(CONCATENATE($B578,"-",$C578),IN_1A!$B$2:$AA$3000,8,FALSE))=TRUE,"",VLOOKUP(CONCATENATE($B578,"-",$C578),IN_1A!$B$2:$AA$3000,8,FALSE))</f>
        <v>0</v>
      </c>
      <c r="K578" s="1398">
        <f>IF(ISERROR(VLOOKUP(CONCATENATE($B578,"-",$C578),IN_1A!$B$2:$AA$3000,9,FALSE))=TRUE,"",VLOOKUP(CONCATENATE($B578,"-",$C578),IN_1A!$B$2:$AA$3000,9,FALSE))</f>
        <v>0</v>
      </c>
      <c r="L578" s="1399">
        <f>IF(ISERROR(VLOOKUP(CONCATENATE($B578,"-",$C578),IN_1A!$B$2:$AA$3000,10,FALSE))=TRUE,"",VLOOKUP(CONCATENATE($B578,"-",$C578),IN_1A!$B$2:$AA$3000,10,FALSE))</f>
        <v>0</v>
      </c>
      <c r="M578" s="1398">
        <f>IF(ISERROR(VLOOKUP(CONCATENATE($B578,"-",$C578),IN_1A!$B$2:$AA$3000,11,FALSE))=TRUE,"",VLOOKUP(CONCATENATE($B578,"-",$C578),IN_1A!$B$2:$AA$3000,11,FALSE))</f>
        <v>0</v>
      </c>
      <c r="N578" s="1399">
        <f>IF(ISERROR(VLOOKUP(CONCATENATE($B578,"-",$C578),IN_1A!$B$2:$AA$3000,12,FALSE))=TRUE,"",VLOOKUP(CONCATENATE($B578,"-",$C578),IN_1A!$B$2:$AA$3000,12,FALSE))</f>
        <v>0</v>
      </c>
      <c r="O578" s="1398">
        <f>IF(ISERROR(VLOOKUP(CONCATENATE($B578,"-",$C578),IN_1A!$B$2:$AA$3000,13,FALSE))=TRUE,"",VLOOKUP(CONCATENATE($B578,"-",$C578),IN_1A!$B$2:$AA$3000,13,FALSE))</f>
        <v>0</v>
      </c>
      <c r="P578" s="1399">
        <f>IF(ISERROR(VLOOKUP(CONCATENATE($B578,"-",$C578),IN_1A!$B$2:$AA$3000,14,FALSE))=TRUE,"",VLOOKUP(CONCATENATE($B578,"-",$C578),IN_1A!$B$2:$AA$3000,14,FALSE))</f>
        <v>0</v>
      </c>
      <c r="Q578" s="495">
        <f t="shared" si="79"/>
        <v>0</v>
      </c>
      <c r="R578" s="496">
        <f t="shared" si="79"/>
        <v>0</v>
      </c>
      <c r="S578" s="262" t="str">
        <f t="shared" ref="S578:S590" si="81">IF(O578&gt;Q578,"ERRORE",IF(P578&gt;R578,"ERRORE",""))</f>
        <v/>
      </c>
    </row>
    <row r="579" spans="1:19" s="267" customFormat="1" ht="12" customHeight="1" thickBot="1" x14ac:dyDescent="0.3">
      <c r="A579" s="234" t="s">
        <v>781</v>
      </c>
      <c r="B579" s="243" t="s">
        <v>782</v>
      </c>
      <c r="C579" s="233" t="s">
        <v>854</v>
      </c>
      <c r="D579" s="1860" t="str">
        <f t="shared" si="80"/>
        <v/>
      </c>
      <c r="E579" s="1398">
        <f>IF(ISERROR(VLOOKUP(CONCATENATE($B579,"-",$C579),IN_1A!$B$2:$AA$3000,3,FALSE))=TRUE,"",VLOOKUP(CONCATENATE($B579,"-",$C579),IN_1A!$B$2:$AA$3000,3,FALSE))</f>
        <v>0</v>
      </c>
      <c r="F579" s="1399">
        <f>IF(ISERROR(VLOOKUP(CONCATENATE($B579,"-",$C579),IN_1A!$B$2:$AA$3000,4,FALSE))=TRUE,"",VLOOKUP(CONCATENATE($B579,"-",$C579),IN_1A!$B$2:$AA$3000,4,FALSE))</f>
        <v>0</v>
      </c>
      <c r="G579" s="1398">
        <f>IF(ISERROR(VLOOKUP(CONCATENATE($B579,"-",$C579),IN_1A!$B$2:$AA$3000,5,FALSE))=TRUE,"",VLOOKUP(CONCATENATE($B579,"-",$C579),IN_1A!$B$2:$AA$3000,5,FALSE))</f>
        <v>0</v>
      </c>
      <c r="H579" s="1399">
        <f>IF(ISERROR(VLOOKUP(CONCATENATE($B579,"-",$C579),IN_1A!$B$2:$AA$3000,6,FALSE))=TRUE,"",VLOOKUP(CONCATENATE($B579,"-",$C579),IN_1A!$B$2:$AA$3000,6,FALSE))</f>
        <v>0</v>
      </c>
      <c r="I579" s="1398">
        <f>IF(ISERROR(VLOOKUP(CONCATENATE($B579,"-",$C579),IN_1A!$B$2:$AA$3000,7,FALSE))=TRUE,"",VLOOKUP(CONCATENATE($B579,"-",$C579),IN_1A!$B$2:$AA$3000,7,FALSE))</f>
        <v>0</v>
      </c>
      <c r="J579" s="1399">
        <f>IF(ISERROR(VLOOKUP(CONCATENATE($B579,"-",$C579),IN_1A!$B$2:$AA$3000,8,FALSE))=TRUE,"",VLOOKUP(CONCATENATE($B579,"-",$C579),IN_1A!$B$2:$AA$3000,8,FALSE))</f>
        <v>0</v>
      </c>
      <c r="K579" s="1398">
        <f>IF(ISERROR(VLOOKUP(CONCATENATE($B579,"-",$C579),IN_1A!$B$2:$AA$3000,9,FALSE))=TRUE,"",VLOOKUP(CONCATENATE($B579,"-",$C579),IN_1A!$B$2:$AA$3000,9,FALSE))</f>
        <v>0</v>
      </c>
      <c r="L579" s="1399">
        <f>IF(ISERROR(VLOOKUP(CONCATENATE($B579,"-",$C579),IN_1A!$B$2:$AA$3000,10,FALSE))=TRUE,"",VLOOKUP(CONCATENATE($B579,"-",$C579),IN_1A!$B$2:$AA$3000,10,FALSE))</f>
        <v>0</v>
      </c>
      <c r="M579" s="1398">
        <f>IF(ISERROR(VLOOKUP(CONCATENATE($B579,"-",$C579),IN_1A!$B$2:$AA$3000,11,FALSE))=TRUE,"",VLOOKUP(CONCATENATE($B579,"-",$C579),IN_1A!$B$2:$AA$3000,11,FALSE))</f>
        <v>0</v>
      </c>
      <c r="N579" s="1399">
        <f>IF(ISERROR(VLOOKUP(CONCATENATE($B579,"-",$C579),IN_1A!$B$2:$AA$3000,12,FALSE))=TRUE,"",VLOOKUP(CONCATENATE($B579,"-",$C579),IN_1A!$B$2:$AA$3000,12,FALSE))</f>
        <v>0</v>
      </c>
      <c r="O579" s="1398">
        <f>IF(ISERROR(VLOOKUP(CONCATENATE($B579,"-",$C579),IN_1A!$B$2:$AA$3000,13,FALSE))=TRUE,"",VLOOKUP(CONCATENATE($B579,"-",$C579),IN_1A!$B$2:$AA$3000,13,FALSE))</f>
        <v>0</v>
      </c>
      <c r="P579" s="1399">
        <f>IF(ISERROR(VLOOKUP(CONCATENATE($B579,"-",$C579),IN_1A!$B$2:$AA$3000,14,FALSE))=TRUE,"",VLOOKUP(CONCATENATE($B579,"-",$C579),IN_1A!$B$2:$AA$3000,14,FALSE))</f>
        <v>0</v>
      </c>
      <c r="Q579" s="495">
        <f t="shared" si="79"/>
        <v>0</v>
      </c>
      <c r="R579" s="496">
        <f t="shared" si="79"/>
        <v>0</v>
      </c>
      <c r="S579" s="262" t="str">
        <f t="shared" si="81"/>
        <v/>
      </c>
    </row>
    <row r="580" spans="1:19" s="263" customFormat="1" ht="12" customHeight="1" thickBot="1" x14ac:dyDescent="0.3">
      <c r="A580" s="234" t="s">
        <v>783</v>
      </c>
      <c r="B580" s="243" t="s">
        <v>784</v>
      </c>
      <c r="C580" s="233" t="s">
        <v>854</v>
      </c>
      <c r="D580" s="1860" t="str">
        <f t="shared" si="80"/>
        <v/>
      </c>
      <c r="E580" s="1398">
        <f>IF(ISERROR(VLOOKUP(CONCATENATE($B580,"-",$C580),IN_1A!$B$2:$AA$3000,3,FALSE))=TRUE,"",VLOOKUP(CONCATENATE($B580,"-",$C580),IN_1A!$B$2:$AA$3000,3,FALSE))</f>
        <v>0</v>
      </c>
      <c r="F580" s="1399">
        <f>IF(ISERROR(VLOOKUP(CONCATENATE($B580,"-",$C580),IN_1A!$B$2:$AA$3000,4,FALSE))=TRUE,"",VLOOKUP(CONCATENATE($B580,"-",$C580),IN_1A!$B$2:$AA$3000,4,FALSE))</f>
        <v>0</v>
      </c>
      <c r="G580" s="1398">
        <f>IF(ISERROR(VLOOKUP(CONCATENATE($B580,"-",$C580),IN_1A!$B$2:$AA$3000,5,FALSE))=TRUE,"",VLOOKUP(CONCATENATE($B580,"-",$C580),IN_1A!$B$2:$AA$3000,5,FALSE))</f>
        <v>0</v>
      </c>
      <c r="H580" s="1399">
        <f>IF(ISERROR(VLOOKUP(CONCATENATE($B580,"-",$C580),IN_1A!$B$2:$AA$3000,6,FALSE))=TRUE,"",VLOOKUP(CONCATENATE($B580,"-",$C580),IN_1A!$B$2:$AA$3000,6,FALSE))</f>
        <v>0</v>
      </c>
      <c r="I580" s="1398">
        <f>IF(ISERROR(VLOOKUP(CONCATENATE($B580,"-",$C580),IN_1A!$B$2:$AA$3000,7,FALSE))=TRUE,"",VLOOKUP(CONCATENATE($B580,"-",$C580),IN_1A!$B$2:$AA$3000,7,FALSE))</f>
        <v>0</v>
      </c>
      <c r="J580" s="1399">
        <f>IF(ISERROR(VLOOKUP(CONCATENATE($B580,"-",$C580),IN_1A!$B$2:$AA$3000,8,FALSE))=TRUE,"",VLOOKUP(CONCATENATE($B580,"-",$C580),IN_1A!$B$2:$AA$3000,8,FALSE))</f>
        <v>0</v>
      </c>
      <c r="K580" s="1398">
        <f>IF(ISERROR(VLOOKUP(CONCATENATE($B580,"-",$C580),IN_1A!$B$2:$AA$3000,9,FALSE))=TRUE,"",VLOOKUP(CONCATENATE($B580,"-",$C580),IN_1A!$B$2:$AA$3000,9,FALSE))</f>
        <v>0</v>
      </c>
      <c r="L580" s="1399">
        <f>IF(ISERROR(VLOOKUP(CONCATENATE($B580,"-",$C580),IN_1A!$B$2:$AA$3000,10,FALSE))=TRUE,"",VLOOKUP(CONCATENATE($B580,"-",$C580),IN_1A!$B$2:$AA$3000,10,FALSE))</f>
        <v>0</v>
      </c>
      <c r="M580" s="1398">
        <f>IF(ISERROR(VLOOKUP(CONCATENATE($B580,"-",$C580),IN_1A!$B$2:$AA$3000,11,FALSE))=TRUE,"",VLOOKUP(CONCATENATE($B580,"-",$C580),IN_1A!$B$2:$AA$3000,11,FALSE))</f>
        <v>0</v>
      </c>
      <c r="N580" s="1399">
        <f>IF(ISERROR(VLOOKUP(CONCATENATE($B580,"-",$C580),IN_1A!$B$2:$AA$3000,12,FALSE))=TRUE,"",VLOOKUP(CONCATENATE($B580,"-",$C580),IN_1A!$B$2:$AA$3000,12,FALSE))</f>
        <v>0</v>
      </c>
      <c r="O580" s="1398">
        <f>IF(ISERROR(VLOOKUP(CONCATENATE($B580,"-",$C580),IN_1A!$B$2:$AA$3000,13,FALSE))=TRUE,"",VLOOKUP(CONCATENATE($B580,"-",$C580),IN_1A!$B$2:$AA$3000,13,FALSE))</f>
        <v>0</v>
      </c>
      <c r="P580" s="1399">
        <f>IF(ISERROR(VLOOKUP(CONCATENATE($B580,"-",$C580),IN_1A!$B$2:$AA$3000,14,FALSE))=TRUE,"",VLOOKUP(CONCATENATE($B580,"-",$C580),IN_1A!$B$2:$AA$3000,14,FALSE))</f>
        <v>0</v>
      </c>
      <c r="Q580" s="495">
        <f t="shared" si="79"/>
        <v>0</v>
      </c>
      <c r="R580" s="496">
        <f t="shared" si="79"/>
        <v>0</v>
      </c>
      <c r="S580" s="262" t="str">
        <f t="shared" si="81"/>
        <v/>
      </c>
    </row>
    <row r="581" spans="1:19" s="263" customFormat="1" ht="12" customHeight="1" thickBot="1" x14ac:dyDescent="0.3">
      <c r="A581" s="234" t="s">
        <v>785</v>
      </c>
      <c r="B581" s="243" t="s">
        <v>786</v>
      </c>
      <c r="C581" s="233" t="s">
        <v>854</v>
      </c>
      <c r="D581" s="1860" t="str">
        <f t="shared" si="80"/>
        <v/>
      </c>
      <c r="E581" s="1398">
        <f>IF(ISERROR(VLOOKUP(CONCATENATE($B581,"-",$C581),IN_1A!$B$2:$AA$3000,3,FALSE))=TRUE,"",VLOOKUP(CONCATENATE($B581,"-",$C581),IN_1A!$B$2:$AA$3000,3,FALSE))</f>
        <v>0</v>
      </c>
      <c r="F581" s="1399">
        <f>IF(ISERROR(VLOOKUP(CONCATENATE($B581,"-",$C581),IN_1A!$B$2:$AA$3000,4,FALSE))=TRUE,"",VLOOKUP(CONCATENATE($B581,"-",$C581),IN_1A!$B$2:$AA$3000,4,FALSE))</f>
        <v>0</v>
      </c>
      <c r="G581" s="1398">
        <f>IF(ISERROR(VLOOKUP(CONCATENATE($B581,"-",$C581),IN_1A!$B$2:$AA$3000,5,FALSE))=TRUE,"",VLOOKUP(CONCATENATE($B581,"-",$C581),IN_1A!$B$2:$AA$3000,5,FALSE))</f>
        <v>0</v>
      </c>
      <c r="H581" s="1399">
        <f>IF(ISERROR(VLOOKUP(CONCATENATE($B581,"-",$C581),IN_1A!$B$2:$AA$3000,6,FALSE))=TRUE,"",VLOOKUP(CONCATENATE($B581,"-",$C581),IN_1A!$B$2:$AA$3000,6,FALSE))</f>
        <v>0</v>
      </c>
      <c r="I581" s="1398">
        <f>IF(ISERROR(VLOOKUP(CONCATENATE($B581,"-",$C581),IN_1A!$B$2:$AA$3000,7,FALSE))=TRUE,"",VLOOKUP(CONCATENATE($B581,"-",$C581),IN_1A!$B$2:$AA$3000,7,FALSE))</f>
        <v>0</v>
      </c>
      <c r="J581" s="1399">
        <f>IF(ISERROR(VLOOKUP(CONCATENATE($B581,"-",$C581),IN_1A!$B$2:$AA$3000,8,FALSE))=TRUE,"",VLOOKUP(CONCATENATE($B581,"-",$C581),IN_1A!$B$2:$AA$3000,8,FALSE))</f>
        <v>0</v>
      </c>
      <c r="K581" s="1398">
        <f>IF(ISERROR(VLOOKUP(CONCATENATE($B581,"-",$C581),IN_1A!$B$2:$AA$3000,9,FALSE))=TRUE,"",VLOOKUP(CONCATENATE($B581,"-",$C581),IN_1A!$B$2:$AA$3000,9,FALSE))</f>
        <v>0</v>
      </c>
      <c r="L581" s="1399">
        <f>IF(ISERROR(VLOOKUP(CONCATENATE($B581,"-",$C581),IN_1A!$B$2:$AA$3000,10,FALSE))=TRUE,"",VLOOKUP(CONCATENATE($B581,"-",$C581),IN_1A!$B$2:$AA$3000,10,FALSE))</f>
        <v>0</v>
      </c>
      <c r="M581" s="1398">
        <f>IF(ISERROR(VLOOKUP(CONCATENATE($B581,"-",$C581),IN_1A!$B$2:$AA$3000,11,FALSE))=TRUE,"",VLOOKUP(CONCATENATE($B581,"-",$C581),IN_1A!$B$2:$AA$3000,11,FALSE))</f>
        <v>0</v>
      </c>
      <c r="N581" s="1399">
        <f>IF(ISERROR(VLOOKUP(CONCATENATE($B581,"-",$C581),IN_1A!$B$2:$AA$3000,12,FALSE))=TRUE,"",VLOOKUP(CONCATENATE($B581,"-",$C581),IN_1A!$B$2:$AA$3000,12,FALSE))</f>
        <v>0</v>
      </c>
      <c r="O581" s="1398">
        <f>IF(ISERROR(VLOOKUP(CONCATENATE($B581,"-",$C581),IN_1A!$B$2:$AA$3000,13,FALSE))=TRUE,"",VLOOKUP(CONCATENATE($B581,"-",$C581),IN_1A!$B$2:$AA$3000,13,FALSE))</f>
        <v>0</v>
      </c>
      <c r="P581" s="1399">
        <f>IF(ISERROR(VLOOKUP(CONCATENATE($B581,"-",$C581),IN_1A!$B$2:$AA$3000,14,FALSE))=TRUE,"",VLOOKUP(CONCATENATE($B581,"-",$C581),IN_1A!$B$2:$AA$3000,14,FALSE))</f>
        <v>0</v>
      </c>
      <c r="Q581" s="495">
        <f t="shared" si="79"/>
        <v>0</v>
      </c>
      <c r="R581" s="496">
        <f t="shared" si="79"/>
        <v>0</v>
      </c>
      <c r="S581" s="262" t="str">
        <f t="shared" si="81"/>
        <v/>
      </c>
    </row>
    <row r="582" spans="1:19" s="263" customFormat="1" ht="12" customHeight="1" thickBot="1" x14ac:dyDescent="0.3">
      <c r="A582" s="244" t="s">
        <v>787</v>
      </c>
      <c r="B582" s="243" t="s">
        <v>788</v>
      </c>
      <c r="C582" s="233" t="s">
        <v>854</v>
      </c>
      <c r="D582" s="1860" t="str">
        <f t="shared" si="80"/>
        <v/>
      </c>
      <c r="E582" s="1398">
        <f>IF(ISERROR(VLOOKUP(CONCATENATE($B582,"-",$C582),IN_1A!$B$2:$AA$3000,3,FALSE))=TRUE,"",VLOOKUP(CONCATENATE($B582,"-",$C582),IN_1A!$B$2:$AA$3000,3,FALSE))</f>
        <v>0</v>
      </c>
      <c r="F582" s="1399">
        <f>IF(ISERROR(VLOOKUP(CONCATENATE($B582,"-",$C582),IN_1A!$B$2:$AA$3000,4,FALSE))=TRUE,"",VLOOKUP(CONCATENATE($B582,"-",$C582),IN_1A!$B$2:$AA$3000,4,FALSE))</f>
        <v>0</v>
      </c>
      <c r="G582" s="1398">
        <f>IF(ISERROR(VLOOKUP(CONCATENATE($B582,"-",$C582),IN_1A!$B$2:$AA$3000,5,FALSE))=TRUE,"",VLOOKUP(CONCATENATE($B582,"-",$C582),IN_1A!$B$2:$AA$3000,5,FALSE))</f>
        <v>0</v>
      </c>
      <c r="H582" s="1399">
        <f>IF(ISERROR(VLOOKUP(CONCATENATE($B582,"-",$C582),IN_1A!$B$2:$AA$3000,6,FALSE))=TRUE,"",VLOOKUP(CONCATENATE($B582,"-",$C582),IN_1A!$B$2:$AA$3000,6,FALSE))</f>
        <v>0</v>
      </c>
      <c r="I582" s="1398">
        <f>IF(ISERROR(VLOOKUP(CONCATENATE($B582,"-",$C582),IN_1A!$B$2:$AA$3000,7,FALSE))=TRUE,"",VLOOKUP(CONCATENATE($B582,"-",$C582),IN_1A!$B$2:$AA$3000,7,FALSE))</f>
        <v>0</v>
      </c>
      <c r="J582" s="1399">
        <f>IF(ISERROR(VLOOKUP(CONCATENATE($B582,"-",$C582),IN_1A!$B$2:$AA$3000,8,FALSE))=TRUE,"",VLOOKUP(CONCATENATE($B582,"-",$C582),IN_1A!$B$2:$AA$3000,8,FALSE))</f>
        <v>0</v>
      </c>
      <c r="K582" s="1398">
        <f>IF(ISERROR(VLOOKUP(CONCATENATE($B582,"-",$C582),IN_1A!$B$2:$AA$3000,9,FALSE))=TRUE,"",VLOOKUP(CONCATENATE($B582,"-",$C582),IN_1A!$B$2:$AA$3000,9,FALSE))</f>
        <v>0</v>
      </c>
      <c r="L582" s="1399">
        <f>IF(ISERROR(VLOOKUP(CONCATENATE($B582,"-",$C582),IN_1A!$B$2:$AA$3000,10,FALSE))=TRUE,"",VLOOKUP(CONCATENATE($B582,"-",$C582),IN_1A!$B$2:$AA$3000,10,FALSE))</f>
        <v>0</v>
      </c>
      <c r="M582" s="1398">
        <f>IF(ISERROR(VLOOKUP(CONCATENATE($B582,"-",$C582),IN_1A!$B$2:$AA$3000,11,FALSE))=TRUE,"",VLOOKUP(CONCATENATE($B582,"-",$C582),IN_1A!$B$2:$AA$3000,11,FALSE))</f>
        <v>0</v>
      </c>
      <c r="N582" s="1399">
        <f>IF(ISERROR(VLOOKUP(CONCATENATE($B582,"-",$C582),IN_1A!$B$2:$AA$3000,12,FALSE))=TRUE,"",VLOOKUP(CONCATENATE($B582,"-",$C582),IN_1A!$B$2:$AA$3000,12,FALSE))</f>
        <v>0</v>
      </c>
      <c r="O582" s="1398">
        <f>IF(ISERROR(VLOOKUP(CONCATENATE($B582,"-",$C582),IN_1A!$B$2:$AA$3000,13,FALSE))=TRUE,"",VLOOKUP(CONCATENATE($B582,"-",$C582),IN_1A!$B$2:$AA$3000,13,FALSE))</f>
        <v>0</v>
      </c>
      <c r="P582" s="1399">
        <f>IF(ISERROR(VLOOKUP(CONCATENATE($B582,"-",$C582),IN_1A!$B$2:$AA$3000,14,FALSE))=TRUE,"",VLOOKUP(CONCATENATE($B582,"-",$C582),IN_1A!$B$2:$AA$3000,14,FALSE))</f>
        <v>0</v>
      </c>
      <c r="Q582" s="495">
        <f t="shared" si="79"/>
        <v>0</v>
      </c>
      <c r="R582" s="496">
        <f t="shared" si="79"/>
        <v>0</v>
      </c>
      <c r="S582" s="262" t="str">
        <f t="shared" si="81"/>
        <v/>
      </c>
    </row>
    <row r="583" spans="1:19" s="263" customFormat="1" ht="12" customHeight="1" thickBot="1" x14ac:dyDescent="0.3">
      <c r="A583" s="234" t="s">
        <v>789</v>
      </c>
      <c r="B583" s="232" t="s">
        <v>790</v>
      </c>
      <c r="C583" s="235" t="s">
        <v>854</v>
      </c>
      <c r="D583" s="1860" t="str">
        <f t="shared" si="80"/>
        <v/>
      </c>
      <c r="E583" s="1398">
        <f>IF(ISERROR(VLOOKUP(CONCATENATE($B583,"-",$C583),IN_1A!$B$2:$AA$3000,3,FALSE))=TRUE,"",VLOOKUP(CONCATENATE($B583,"-",$C583),IN_1A!$B$2:$AA$3000,3,FALSE))</f>
        <v>0</v>
      </c>
      <c r="F583" s="1399">
        <f>IF(ISERROR(VLOOKUP(CONCATENATE($B583,"-",$C583),IN_1A!$B$2:$AA$3000,4,FALSE))=TRUE,"",VLOOKUP(CONCATENATE($B583,"-",$C583),IN_1A!$B$2:$AA$3000,4,FALSE))</f>
        <v>0</v>
      </c>
      <c r="G583" s="1398">
        <f>IF(ISERROR(VLOOKUP(CONCATENATE($B583,"-",$C583),IN_1A!$B$2:$AA$3000,5,FALSE))=TRUE,"",VLOOKUP(CONCATENATE($B583,"-",$C583),IN_1A!$B$2:$AA$3000,5,FALSE))</f>
        <v>0</v>
      </c>
      <c r="H583" s="1399">
        <f>IF(ISERROR(VLOOKUP(CONCATENATE($B583,"-",$C583),IN_1A!$B$2:$AA$3000,6,FALSE))=TRUE,"",VLOOKUP(CONCATENATE($B583,"-",$C583),IN_1A!$B$2:$AA$3000,6,FALSE))</f>
        <v>0</v>
      </c>
      <c r="I583" s="1398">
        <f>IF(ISERROR(VLOOKUP(CONCATENATE($B583,"-",$C583),IN_1A!$B$2:$AA$3000,7,FALSE))=TRUE,"",VLOOKUP(CONCATENATE($B583,"-",$C583),IN_1A!$B$2:$AA$3000,7,FALSE))</f>
        <v>0</v>
      </c>
      <c r="J583" s="1399">
        <f>IF(ISERROR(VLOOKUP(CONCATENATE($B583,"-",$C583),IN_1A!$B$2:$AA$3000,8,FALSE))=TRUE,"",VLOOKUP(CONCATENATE($B583,"-",$C583),IN_1A!$B$2:$AA$3000,8,FALSE))</f>
        <v>0</v>
      </c>
      <c r="K583" s="1398">
        <f>IF(ISERROR(VLOOKUP(CONCATENATE($B583,"-",$C583),IN_1A!$B$2:$AA$3000,9,FALSE))=TRUE,"",VLOOKUP(CONCATENATE($B583,"-",$C583),IN_1A!$B$2:$AA$3000,9,FALSE))</f>
        <v>0</v>
      </c>
      <c r="L583" s="1399">
        <f>IF(ISERROR(VLOOKUP(CONCATENATE($B583,"-",$C583),IN_1A!$B$2:$AA$3000,10,FALSE))=TRUE,"",VLOOKUP(CONCATENATE($B583,"-",$C583),IN_1A!$B$2:$AA$3000,10,FALSE))</f>
        <v>0</v>
      </c>
      <c r="M583" s="1398">
        <f>IF(ISERROR(VLOOKUP(CONCATENATE($B583,"-",$C583),IN_1A!$B$2:$AA$3000,11,FALSE))=TRUE,"",VLOOKUP(CONCATENATE($B583,"-",$C583),IN_1A!$B$2:$AA$3000,11,FALSE))</f>
        <v>0</v>
      </c>
      <c r="N583" s="1399">
        <f>IF(ISERROR(VLOOKUP(CONCATENATE($B583,"-",$C583),IN_1A!$B$2:$AA$3000,12,FALSE))=TRUE,"",VLOOKUP(CONCATENATE($B583,"-",$C583),IN_1A!$B$2:$AA$3000,12,FALSE))</f>
        <v>0</v>
      </c>
      <c r="O583" s="1398">
        <f>IF(ISERROR(VLOOKUP(CONCATENATE($B583,"-",$C583),IN_1A!$B$2:$AA$3000,13,FALSE))=TRUE,"",VLOOKUP(CONCATENATE($B583,"-",$C583),IN_1A!$B$2:$AA$3000,13,FALSE))</f>
        <v>0</v>
      </c>
      <c r="P583" s="1399">
        <f>IF(ISERROR(VLOOKUP(CONCATENATE($B583,"-",$C583),IN_1A!$B$2:$AA$3000,14,FALSE))=TRUE,"",VLOOKUP(CONCATENATE($B583,"-",$C583),IN_1A!$B$2:$AA$3000,14,FALSE))</f>
        <v>0</v>
      </c>
      <c r="Q583" s="495">
        <f t="shared" si="79"/>
        <v>0</v>
      </c>
      <c r="R583" s="496">
        <f t="shared" si="79"/>
        <v>0</v>
      </c>
      <c r="S583" s="262" t="str">
        <f t="shared" si="81"/>
        <v/>
      </c>
    </row>
    <row r="584" spans="1:19" s="263" customFormat="1" ht="12" customHeight="1" thickBot="1" x14ac:dyDescent="0.3">
      <c r="A584" s="234" t="s">
        <v>791</v>
      </c>
      <c r="B584" s="232" t="s">
        <v>792</v>
      </c>
      <c r="C584" s="235" t="s">
        <v>854</v>
      </c>
      <c r="D584" s="1860" t="str">
        <f t="shared" si="80"/>
        <v/>
      </c>
      <c r="E584" s="1398">
        <f>IF(ISERROR(VLOOKUP(CONCATENATE($B584,"-",$C584),IN_1A!$B$2:$AA$3000,3,FALSE))=TRUE,"",VLOOKUP(CONCATENATE($B584,"-",$C584),IN_1A!$B$2:$AA$3000,3,FALSE))</f>
        <v>0</v>
      </c>
      <c r="F584" s="1399">
        <f>IF(ISERROR(VLOOKUP(CONCATENATE($B584,"-",$C584),IN_1A!$B$2:$AA$3000,4,FALSE))=TRUE,"",VLOOKUP(CONCATENATE($B584,"-",$C584),IN_1A!$B$2:$AA$3000,4,FALSE))</f>
        <v>0</v>
      </c>
      <c r="G584" s="1398">
        <f>IF(ISERROR(VLOOKUP(CONCATENATE($B584,"-",$C584),IN_1A!$B$2:$AA$3000,5,FALSE))=TRUE,"",VLOOKUP(CONCATENATE($B584,"-",$C584),IN_1A!$B$2:$AA$3000,5,FALSE))</f>
        <v>0</v>
      </c>
      <c r="H584" s="1399">
        <f>IF(ISERROR(VLOOKUP(CONCATENATE($B584,"-",$C584),IN_1A!$B$2:$AA$3000,6,FALSE))=TRUE,"",VLOOKUP(CONCATENATE($B584,"-",$C584),IN_1A!$B$2:$AA$3000,6,FALSE))</f>
        <v>0</v>
      </c>
      <c r="I584" s="1398">
        <f>IF(ISERROR(VLOOKUP(CONCATENATE($B584,"-",$C584),IN_1A!$B$2:$AA$3000,7,FALSE))=TRUE,"",VLOOKUP(CONCATENATE($B584,"-",$C584),IN_1A!$B$2:$AA$3000,7,FALSE))</f>
        <v>0</v>
      </c>
      <c r="J584" s="1399">
        <f>IF(ISERROR(VLOOKUP(CONCATENATE($B584,"-",$C584),IN_1A!$B$2:$AA$3000,8,FALSE))=TRUE,"",VLOOKUP(CONCATENATE($B584,"-",$C584),IN_1A!$B$2:$AA$3000,8,FALSE))</f>
        <v>0</v>
      </c>
      <c r="K584" s="1398">
        <f>IF(ISERROR(VLOOKUP(CONCATENATE($B584,"-",$C584),IN_1A!$B$2:$AA$3000,9,FALSE))=TRUE,"",VLOOKUP(CONCATENATE($B584,"-",$C584),IN_1A!$B$2:$AA$3000,9,FALSE))</f>
        <v>0</v>
      </c>
      <c r="L584" s="1399">
        <f>IF(ISERROR(VLOOKUP(CONCATENATE($B584,"-",$C584),IN_1A!$B$2:$AA$3000,10,FALSE))=TRUE,"",VLOOKUP(CONCATENATE($B584,"-",$C584),IN_1A!$B$2:$AA$3000,10,FALSE))</f>
        <v>0</v>
      </c>
      <c r="M584" s="1398">
        <f>IF(ISERROR(VLOOKUP(CONCATENATE($B584,"-",$C584),IN_1A!$B$2:$AA$3000,11,FALSE))=TRUE,"",VLOOKUP(CONCATENATE($B584,"-",$C584),IN_1A!$B$2:$AA$3000,11,FALSE))</f>
        <v>0</v>
      </c>
      <c r="N584" s="1399">
        <f>IF(ISERROR(VLOOKUP(CONCATENATE($B584,"-",$C584),IN_1A!$B$2:$AA$3000,12,FALSE))=TRUE,"",VLOOKUP(CONCATENATE($B584,"-",$C584),IN_1A!$B$2:$AA$3000,12,FALSE))</f>
        <v>0</v>
      </c>
      <c r="O584" s="1398">
        <f>IF(ISERROR(VLOOKUP(CONCATENATE($B584,"-",$C584),IN_1A!$B$2:$AA$3000,13,FALSE))=TRUE,"",VLOOKUP(CONCATENATE($B584,"-",$C584),IN_1A!$B$2:$AA$3000,13,FALSE))</f>
        <v>0</v>
      </c>
      <c r="P584" s="1399">
        <f>IF(ISERROR(VLOOKUP(CONCATENATE($B584,"-",$C584),IN_1A!$B$2:$AA$3000,14,FALSE))=TRUE,"",VLOOKUP(CONCATENATE($B584,"-",$C584),IN_1A!$B$2:$AA$3000,14,FALSE))</f>
        <v>0</v>
      </c>
      <c r="Q584" s="495">
        <f t="shared" si="79"/>
        <v>0</v>
      </c>
      <c r="R584" s="496">
        <f t="shared" si="79"/>
        <v>0</v>
      </c>
      <c r="S584" s="262" t="str">
        <f t="shared" si="81"/>
        <v/>
      </c>
    </row>
    <row r="585" spans="1:19" s="263" customFormat="1" ht="12" customHeight="1" thickBot="1" x14ac:dyDescent="0.3">
      <c r="A585" s="234" t="s">
        <v>793</v>
      </c>
      <c r="B585" s="232" t="s">
        <v>794</v>
      </c>
      <c r="C585" s="235" t="s">
        <v>854</v>
      </c>
      <c r="D585" s="1860" t="str">
        <f t="shared" si="80"/>
        <v/>
      </c>
      <c r="E585" s="1398">
        <f>IF(ISERROR(VLOOKUP(CONCATENATE($B585,"-",$C585),IN_1A!$B$2:$AA$3000,3,FALSE))=TRUE,"",VLOOKUP(CONCATENATE($B585,"-",$C585),IN_1A!$B$2:$AA$3000,3,FALSE))</f>
        <v>0</v>
      </c>
      <c r="F585" s="1399">
        <f>IF(ISERROR(VLOOKUP(CONCATENATE($B585,"-",$C585),IN_1A!$B$2:$AA$3000,4,FALSE))=TRUE,"",VLOOKUP(CONCATENATE($B585,"-",$C585),IN_1A!$B$2:$AA$3000,4,FALSE))</f>
        <v>0</v>
      </c>
      <c r="G585" s="1398">
        <f>IF(ISERROR(VLOOKUP(CONCATENATE($B585,"-",$C585),IN_1A!$B$2:$AA$3000,5,FALSE))=TRUE,"",VLOOKUP(CONCATENATE($B585,"-",$C585),IN_1A!$B$2:$AA$3000,5,FALSE))</f>
        <v>0</v>
      </c>
      <c r="H585" s="1399">
        <f>IF(ISERROR(VLOOKUP(CONCATENATE($B585,"-",$C585),IN_1A!$B$2:$AA$3000,6,FALSE))=TRUE,"",VLOOKUP(CONCATENATE($B585,"-",$C585),IN_1A!$B$2:$AA$3000,6,FALSE))</f>
        <v>0</v>
      </c>
      <c r="I585" s="1398">
        <f>IF(ISERROR(VLOOKUP(CONCATENATE($B585,"-",$C585),IN_1A!$B$2:$AA$3000,7,FALSE))=TRUE,"",VLOOKUP(CONCATENATE($B585,"-",$C585),IN_1A!$B$2:$AA$3000,7,FALSE))</f>
        <v>0</v>
      </c>
      <c r="J585" s="1399">
        <f>IF(ISERROR(VLOOKUP(CONCATENATE($B585,"-",$C585),IN_1A!$B$2:$AA$3000,8,FALSE))=TRUE,"",VLOOKUP(CONCATENATE($B585,"-",$C585),IN_1A!$B$2:$AA$3000,8,FALSE))</f>
        <v>0</v>
      </c>
      <c r="K585" s="1398">
        <f>IF(ISERROR(VLOOKUP(CONCATENATE($B585,"-",$C585),IN_1A!$B$2:$AA$3000,9,FALSE))=TRUE,"",VLOOKUP(CONCATENATE($B585,"-",$C585),IN_1A!$B$2:$AA$3000,9,FALSE))</f>
        <v>0</v>
      </c>
      <c r="L585" s="1399">
        <f>IF(ISERROR(VLOOKUP(CONCATENATE($B585,"-",$C585),IN_1A!$B$2:$AA$3000,10,FALSE))=TRUE,"",VLOOKUP(CONCATENATE($B585,"-",$C585),IN_1A!$B$2:$AA$3000,10,FALSE))</f>
        <v>0</v>
      </c>
      <c r="M585" s="1398">
        <f>IF(ISERROR(VLOOKUP(CONCATENATE($B585,"-",$C585),IN_1A!$B$2:$AA$3000,11,FALSE))=TRUE,"",VLOOKUP(CONCATENATE($B585,"-",$C585),IN_1A!$B$2:$AA$3000,11,FALSE))</f>
        <v>0</v>
      </c>
      <c r="N585" s="1399">
        <f>IF(ISERROR(VLOOKUP(CONCATENATE($B585,"-",$C585),IN_1A!$B$2:$AA$3000,12,FALSE))=TRUE,"",VLOOKUP(CONCATENATE($B585,"-",$C585),IN_1A!$B$2:$AA$3000,12,FALSE))</f>
        <v>0</v>
      </c>
      <c r="O585" s="1398">
        <f>IF(ISERROR(VLOOKUP(CONCATENATE($B585,"-",$C585),IN_1A!$B$2:$AA$3000,13,FALSE))=TRUE,"",VLOOKUP(CONCATENATE($B585,"-",$C585),IN_1A!$B$2:$AA$3000,13,FALSE))</f>
        <v>0</v>
      </c>
      <c r="P585" s="1399">
        <f>IF(ISERROR(VLOOKUP(CONCATENATE($B585,"-",$C585),IN_1A!$B$2:$AA$3000,14,FALSE))=TRUE,"",VLOOKUP(CONCATENATE($B585,"-",$C585),IN_1A!$B$2:$AA$3000,14,FALSE))</f>
        <v>0</v>
      </c>
      <c r="Q585" s="495">
        <f t="shared" si="79"/>
        <v>0</v>
      </c>
      <c r="R585" s="496">
        <f t="shared" si="79"/>
        <v>0</v>
      </c>
      <c r="S585" s="262" t="str">
        <f t="shared" si="81"/>
        <v/>
      </c>
    </row>
    <row r="586" spans="1:19" s="263" customFormat="1" ht="12" customHeight="1" thickBot="1" x14ac:dyDescent="0.3">
      <c r="A586" s="234" t="s">
        <v>795</v>
      </c>
      <c r="B586" s="232" t="s">
        <v>796</v>
      </c>
      <c r="C586" s="235" t="s">
        <v>854</v>
      </c>
      <c r="D586" s="1860" t="str">
        <f t="shared" si="80"/>
        <v/>
      </c>
      <c r="E586" s="1398">
        <f>IF(ISERROR(VLOOKUP(CONCATENATE($B586,"-",$C586),IN_1A!$B$2:$AA$3000,3,FALSE))=TRUE,"",VLOOKUP(CONCATENATE($B586,"-",$C586),IN_1A!$B$2:$AA$3000,3,FALSE))</f>
        <v>0</v>
      </c>
      <c r="F586" s="1399">
        <f>IF(ISERROR(VLOOKUP(CONCATENATE($B586,"-",$C586),IN_1A!$B$2:$AA$3000,4,FALSE))=TRUE,"",VLOOKUP(CONCATENATE($B586,"-",$C586),IN_1A!$B$2:$AA$3000,4,FALSE))</f>
        <v>0</v>
      </c>
      <c r="G586" s="1398">
        <f>IF(ISERROR(VLOOKUP(CONCATENATE($B586,"-",$C586),IN_1A!$B$2:$AA$3000,5,FALSE))=TRUE,"",VLOOKUP(CONCATENATE($B586,"-",$C586),IN_1A!$B$2:$AA$3000,5,FALSE))</f>
        <v>0</v>
      </c>
      <c r="H586" s="1399">
        <f>IF(ISERROR(VLOOKUP(CONCATENATE($B586,"-",$C586),IN_1A!$B$2:$AA$3000,6,FALSE))=TRUE,"",VLOOKUP(CONCATENATE($B586,"-",$C586),IN_1A!$B$2:$AA$3000,6,FALSE))</f>
        <v>0</v>
      </c>
      <c r="I586" s="1398">
        <f>IF(ISERROR(VLOOKUP(CONCATENATE($B586,"-",$C586),IN_1A!$B$2:$AA$3000,7,FALSE))=TRUE,"",VLOOKUP(CONCATENATE($B586,"-",$C586),IN_1A!$B$2:$AA$3000,7,FALSE))</f>
        <v>0</v>
      </c>
      <c r="J586" s="1399">
        <f>IF(ISERROR(VLOOKUP(CONCATENATE($B586,"-",$C586),IN_1A!$B$2:$AA$3000,8,FALSE))=TRUE,"",VLOOKUP(CONCATENATE($B586,"-",$C586),IN_1A!$B$2:$AA$3000,8,FALSE))</f>
        <v>0</v>
      </c>
      <c r="K586" s="1398">
        <f>IF(ISERROR(VLOOKUP(CONCATENATE($B586,"-",$C586),IN_1A!$B$2:$AA$3000,9,FALSE))=TRUE,"",VLOOKUP(CONCATENATE($B586,"-",$C586),IN_1A!$B$2:$AA$3000,9,FALSE))</f>
        <v>0</v>
      </c>
      <c r="L586" s="1399">
        <f>IF(ISERROR(VLOOKUP(CONCATENATE($B586,"-",$C586),IN_1A!$B$2:$AA$3000,10,FALSE))=TRUE,"",VLOOKUP(CONCATENATE($B586,"-",$C586),IN_1A!$B$2:$AA$3000,10,FALSE))</f>
        <v>0</v>
      </c>
      <c r="M586" s="1398">
        <f>IF(ISERROR(VLOOKUP(CONCATENATE($B586,"-",$C586),IN_1A!$B$2:$AA$3000,11,FALSE))=TRUE,"",VLOOKUP(CONCATENATE($B586,"-",$C586),IN_1A!$B$2:$AA$3000,11,FALSE))</f>
        <v>0</v>
      </c>
      <c r="N586" s="1399">
        <f>IF(ISERROR(VLOOKUP(CONCATENATE($B586,"-",$C586),IN_1A!$B$2:$AA$3000,12,FALSE))=TRUE,"",VLOOKUP(CONCATENATE($B586,"-",$C586),IN_1A!$B$2:$AA$3000,12,FALSE))</f>
        <v>0</v>
      </c>
      <c r="O586" s="1398">
        <f>IF(ISERROR(VLOOKUP(CONCATENATE($B586,"-",$C586),IN_1A!$B$2:$AA$3000,13,FALSE))=TRUE,"",VLOOKUP(CONCATENATE($B586,"-",$C586),IN_1A!$B$2:$AA$3000,13,FALSE))</f>
        <v>0</v>
      </c>
      <c r="P586" s="1399">
        <f>IF(ISERROR(VLOOKUP(CONCATENATE($B586,"-",$C586),IN_1A!$B$2:$AA$3000,14,FALSE))=TRUE,"",VLOOKUP(CONCATENATE($B586,"-",$C586),IN_1A!$B$2:$AA$3000,14,FALSE))</f>
        <v>0</v>
      </c>
      <c r="Q586" s="495">
        <f t="shared" si="79"/>
        <v>0</v>
      </c>
      <c r="R586" s="496">
        <f t="shared" si="79"/>
        <v>0</v>
      </c>
      <c r="S586" s="262" t="str">
        <f t="shared" si="81"/>
        <v/>
      </c>
    </row>
    <row r="587" spans="1:19" s="263" customFormat="1" ht="12" customHeight="1" thickBot="1" x14ac:dyDescent="0.3">
      <c r="A587" s="234" t="s">
        <v>797</v>
      </c>
      <c r="B587" s="232" t="s">
        <v>798</v>
      </c>
      <c r="C587" s="235" t="s">
        <v>854</v>
      </c>
      <c r="D587" s="1860" t="str">
        <f t="shared" si="80"/>
        <v/>
      </c>
      <c r="E587" s="1398">
        <f>IF(ISERROR(VLOOKUP(CONCATENATE($B587,"-",$C587),IN_1A!$B$2:$AA$3000,3,FALSE))=TRUE,"",VLOOKUP(CONCATENATE($B587,"-",$C587),IN_1A!$B$2:$AA$3000,3,FALSE))</f>
        <v>0</v>
      </c>
      <c r="F587" s="1399">
        <f>IF(ISERROR(VLOOKUP(CONCATENATE($B587,"-",$C587),IN_1A!$B$2:$AA$3000,4,FALSE))=TRUE,"",VLOOKUP(CONCATENATE($B587,"-",$C587),IN_1A!$B$2:$AA$3000,4,FALSE))</f>
        <v>0</v>
      </c>
      <c r="G587" s="1398">
        <f>IF(ISERROR(VLOOKUP(CONCATENATE($B587,"-",$C587),IN_1A!$B$2:$AA$3000,5,FALSE))=TRUE,"",VLOOKUP(CONCATENATE($B587,"-",$C587),IN_1A!$B$2:$AA$3000,5,FALSE))</f>
        <v>0</v>
      </c>
      <c r="H587" s="1399">
        <f>IF(ISERROR(VLOOKUP(CONCATENATE($B587,"-",$C587),IN_1A!$B$2:$AA$3000,6,FALSE))=TRUE,"",VLOOKUP(CONCATENATE($B587,"-",$C587),IN_1A!$B$2:$AA$3000,6,FALSE))</f>
        <v>0</v>
      </c>
      <c r="I587" s="1398">
        <f>IF(ISERROR(VLOOKUP(CONCATENATE($B587,"-",$C587),IN_1A!$B$2:$AA$3000,7,FALSE))=TRUE,"",VLOOKUP(CONCATENATE($B587,"-",$C587),IN_1A!$B$2:$AA$3000,7,FALSE))</f>
        <v>0</v>
      </c>
      <c r="J587" s="1399">
        <f>IF(ISERROR(VLOOKUP(CONCATENATE($B587,"-",$C587),IN_1A!$B$2:$AA$3000,8,FALSE))=TRUE,"",VLOOKUP(CONCATENATE($B587,"-",$C587),IN_1A!$B$2:$AA$3000,8,FALSE))</f>
        <v>0</v>
      </c>
      <c r="K587" s="1398">
        <f>IF(ISERROR(VLOOKUP(CONCATENATE($B587,"-",$C587),IN_1A!$B$2:$AA$3000,9,FALSE))=TRUE,"",VLOOKUP(CONCATENATE($B587,"-",$C587),IN_1A!$B$2:$AA$3000,9,FALSE))</f>
        <v>0</v>
      </c>
      <c r="L587" s="1399">
        <f>IF(ISERROR(VLOOKUP(CONCATENATE($B587,"-",$C587),IN_1A!$B$2:$AA$3000,10,FALSE))=TRUE,"",VLOOKUP(CONCATENATE($B587,"-",$C587),IN_1A!$B$2:$AA$3000,10,FALSE))</f>
        <v>0</v>
      </c>
      <c r="M587" s="1398">
        <f>IF(ISERROR(VLOOKUP(CONCATENATE($B587,"-",$C587),IN_1A!$B$2:$AA$3000,11,FALSE))=TRUE,"",VLOOKUP(CONCATENATE($B587,"-",$C587),IN_1A!$B$2:$AA$3000,11,FALSE))</f>
        <v>0</v>
      </c>
      <c r="N587" s="1399">
        <f>IF(ISERROR(VLOOKUP(CONCATENATE($B587,"-",$C587),IN_1A!$B$2:$AA$3000,12,FALSE))=TRUE,"",VLOOKUP(CONCATENATE($B587,"-",$C587),IN_1A!$B$2:$AA$3000,12,FALSE))</f>
        <v>0</v>
      </c>
      <c r="O587" s="1398">
        <f>IF(ISERROR(VLOOKUP(CONCATENATE($B587,"-",$C587),IN_1A!$B$2:$AA$3000,13,FALSE))=TRUE,"",VLOOKUP(CONCATENATE($B587,"-",$C587),IN_1A!$B$2:$AA$3000,13,FALSE))</f>
        <v>0</v>
      </c>
      <c r="P587" s="1399">
        <f>IF(ISERROR(VLOOKUP(CONCATENATE($B587,"-",$C587),IN_1A!$B$2:$AA$3000,14,FALSE))=TRUE,"",VLOOKUP(CONCATENATE($B587,"-",$C587),IN_1A!$B$2:$AA$3000,14,FALSE))</f>
        <v>0</v>
      </c>
      <c r="Q587" s="495">
        <f t="shared" si="79"/>
        <v>0</v>
      </c>
      <c r="R587" s="496">
        <f t="shared" si="79"/>
        <v>0</v>
      </c>
      <c r="S587" s="262" t="str">
        <f t="shared" si="81"/>
        <v/>
      </c>
    </row>
    <row r="588" spans="1:19" s="263" customFormat="1" ht="12" customHeight="1" thickBot="1" x14ac:dyDescent="0.3">
      <c r="A588" s="245" t="s">
        <v>799</v>
      </c>
      <c r="B588" s="237" t="s">
        <v>800</v>
      </c>
      <c r="C588" s="238" t="s">
        <v>854</v>
      </c>
      <c r="D588" s="1860" t="str">
        <f t="shared" si="80"/>
        <v/>
      </c>
      <c r="E588" s="1400">
        <f>IF(ISERROR(VLOOKUP(CONCATENATE($B588,"-",$C588),IN_1A!$B$2:$AA$3000,3,FALSE))=TRUE,"",VLOOKUP(CONCATENATE($B588,"-",$C588),IN_1A!$B$2:$AA$3000,3,FALSE))</f>
        <v>0</v>
      </c>
      <c r="F588" s="1401">
        <f>IF(ISERROR(VLOOKUP(CONCATENATE($B588,"-",$C588),IN_1A!$B$2:$AA$3000,4,FALSE))=TRUE,"",VLOOKUP(CONCATENATE($B588,"-",$C588),IN_1A!$B$2:$AA$3000,4,FALSE))</f>
        <v>0</v>
      </c>
      <c r="G588" s="1400">
        <f>IF(ISERROR(VLOOKUP(CONCATENATE($B588,"-",$C588),IN_1A!$B$2:$AA$3000,5,FALSE))=TRUE,"",VLOOKUP(CONCATENATE($B588,"-",$C588),IN_1A!$B$2:$AA$3000,5,FALSE))</f>
        <v>0</v>
      </c>
      <c r="H588" s="1401">
        <f>IF(ISERROR(VLOOKUP(CONCATENATE($B588,"-",$C588),IN_1A!$B$2:$AA$3000,6,FALSE))=TRUE,"",VLOOKUP(CONCATENATE($B588,"-",$C588),IN_1A!$B$2:$AA$3000,6,FALSE))</f>
        <v>0</v>
      </c>
      <c r="I588" s="1400">
        <f>IF(ISERROR(VLOOKUP(CONCATENATE($B588,"-",$C588),IN_1A!$B$2:$AA$3000,7,FALSE))=TRUE,"",VLOOKUP(CONCATENATE($B588,"-",$C588),IN_1A!$B$2:$AA$3000,7,FALSE))</f>
        <v>0</v>
      </c>
      <c r="J588" s="1401">
        <f>IF(ISERROR(VLOOKUP(CONCATENATE($B588,"-",$C588),IN_1A!$B$2:$AA$3000,8,FALSE))=TRUE,"",VLOOKUP(CONCATENATE($B588,"-",$C588),IN_1A!$B$2:$AA$3000,8,FALSE))</f>
        <v>0</v>
      </c>
      <c r="K588" s="1400">
        <f>IF(ISERROR(VLOOKUP(CONCATENATE($B588,"-",$C588),IN_1A!$B$2:$AA$3000,9,FALSE))=TRUE,"",VLOOKUP(CONCATENATE($B588,"-",$C588),IN_1A!$B$2:$AA$3000,9,FALSE))</f>
        <v>0</v>
      </c>
      <c r="L588" s="1401">
        <f>IF(ISERROR(VLOOKUP(CONCATENATE($B588,"-",$C588),IN_1A!$B$2:$AA$3000,10,FALSE))=TRUE,"",VLOOKUP(CONCATENATE($B588,"-",$C588),IN_1A!$B$2:$AA$3000,10,FALSE))</f>
        <v>0</v>
      </c>
      <c r="M588" s="1400">
        <f>IF(ISERROR(VLOOKUP(CONCATENATE($B588,"-",$C588),IN_1A!$B$2:$AA$3000,11,FALSE))=TRUE,"",VLOOKUP(CONCATENATE($B588,"-",$C588),IN_1A!$B$2:$AA$3000,11,FALSE))</f>
        <v>0</v>
      </c>
      <c r="N588" s="1401">
        <f>IF(ISERROR(VLOOKUP(CONCATENATE($B588,"-",$C588),IN_1A!$B$2:$AA$3000,12,FALSE))=TRUE,"",VLOOKUP(CONCATENATE($B588,"-",$C588),IN_1A!$B$2:$AA$3000,12,FALSE))</f>
        <v>0</v>
      </c>
      <c r="O588" s="1400">
        <f>IF(ISERROR(VLOOKUP(CONCATENATE($B588,"-",$C588),IN_1A!$B$2:$AA$3000,13,FALSE))=TRUE,"",VLOOKUP(CONCATENATE($B588,"-",$C588),IN_1A!$B$2:$AA$3000,13,FALSE))</f>
        <v>0</v>
      </c>
      <c r="P588" s="1401">
        <f>IF(ISERROR(VLOOKUP(CONCATENATE($B588,"-",$C588),IN_1A!$B$2:$AA$3000,14,FALSE))=TRUE,"",VLOOKUP(CONCATENATE($B588,"-",$C588),IN_1A!$B$2:$AA$3000,14,FALSE))</f>
        <v>0</v>
      </c>
      <c r="Q588" s="497">
        <f t="shared" si="79"/>
        <v>0</v>
      </c>
      <c r="R588" s="498">
        <f t="shared" si="79"/>
        <v>0</v>
      </c>
      <c r="S588" s="262" t="str">
        <f t="shared" si="81"/>
        <v/>
      </c>
    </row>
    <row r="589" spans="1:19" s="2508" customFormat="1" ht="12" customHeight="1" thickBot="1" x14ac:dyDescent="0.3">
      <c r="A589" s="2492" t="s">
        <v>763</v>
      </c>
      <c r="B589" s="2501"/>
      <c r="C589" s="2502"/>
      <c r="D589" s="1340"/>
      <c r="E589" s="2221"/>
      <c r="F589" s="501"/>
      <c r="G589" s="501"/>
      <c r="H589" s="501"/>
      <c r="I589" s="501"/>
      <c r="J589" s="501"/>
      <c r="K589" s="501"/>
      <c r="L589" s="501"/>
      <c r="M589" s="501"/>
      <c r="N589" s="501"/>
      <c r="O589" s="501"/>
      <c r="P589" s="501"/>
      <c r="Q589" s="501"/>
      <c r="R589" s="502"/>
      <c r="S589" s="2506" t="str">
        <f t="shared" si="81"/>
        <v/>
      </c>
    </row>
    <row r="590" spans="1:19" s="263" customFormat="1" ht="12" customHeight="1" thickBot="1" x14ac:dyDescent="0.3">
      <c r="A590" s="234" t="s">
        <v>775</v>
      </c>
      <c r="B590" s="239" t="s">
        <v>801</v>
      </c>
      <c r="C590" s="240" t="s">
        <v>854</v>
      </c>
      <c r="D590" s="1860" t="str">
        <f t="shared" ref="D590:D602" si="82">CONCATENATE($D$563)</f>
        <v/>
      </c>
      <c r="E590" s="1396">
        <f>IF(ISERROR(VLOOKUP(CONCATENATE($B590,"-",$C590),IN_1A!$B$2:$AA$3000,3,FALSE))=TRUE,"",VLOOKUP(CONCATENATE($B590,"-",$C590),IN_1A!$B$2:$AA$3000,3,FALSE))</f>
        <v>0</v>
      </c>
      <c r="F590" s="1397">
        <f>IF(ISERROR(VLOOKUP(CONCATENATE($B590,"-",$C590),IN_1A!$B$2:$AA$3000,4,FALSE))=TRUE,"",VLOOKUP(CONCATENATE($B590,"-",$C590),IN_1A!$B$2:$AA$3000,4,FALSE))</f>
        <v>0</v>
      </c>
      <c r="G590" s="1396">
        <f>IF(ISERROR(VLOOKUP(CONCATENATE($B590,"-",$C590),IN_1A!$B$2:$AA$3000,5,FALSE))=TRUE,"",VLOOKUP(CONCATENATE($B590,"-",$C590),IN_1A!$B$2:$AA$3000,5,FALSE))</f>
        <v>0</v>
      </c>
      <c r="H590" s="1397">
        <f>IF(ISERROR(VLOOKUP(CONCATENATE($B590,"-",$C590),IN_1A!$B$2:$AA$3000,6,FALSE))=TRUE,"",VLOOKUP(CONCATENATE($B590,"-",$C590),IN_1A!$B$2:$AA$3000,6,FALSE))</f>
        <v>0</v>
      </c>
      <c r="I590" s="1396">
        <f>IF(ISERROR(VLOOKUP(CONCATENATE($B590,"-",$C590),IN_1A!$B$2:$AA$3000,7,FALSE))=TRUE,"",VLOOKUP(CONCATENATE($B590,"-",$C590),IN_1A!$B$2:$AA$3000,7,FALSE))</f>
        <v>0</v>
      </c>
      <c r="J590" s="1397">
        <f>IF(ISERROR(VLOOKUP(CONCATENATE($B590,"-",$C590),IN_1A!$B$2:$AA$3000,8,FALSE))=TRUE,"",VLOOKUP(CONCATENATE($B590,"-",$C590),IN_1A!$B$2:$AA$3000,8,FALSE))</f>
        <v>0</v>
      </c>
      <c r="K590" s="1396">
        <f>IF(ISERROR(VLOOKUP(CONCATENATE($B590,"-",$C590),IN_1A!$B$2:$AA$3000,9,FALSE))=TRUE,"",VLOOKUP(CONCATENATE($B590,"-",$C590),IN_1A!$B$2:$AA$3000,9,FALSE))</f>
        <v>0</v>
      </c>
      <c r="L590" s="1397">
        <f>IF(ISERROR(VLOOKUP(CONCATENATE($B590,"-",$C590),IN_1A!$B$2:$AA$3000,10,FALSE))=TRUE,"",VLOOKUP(CONCATENATE($B590,"-",$C590),IN_1A!$B$2:$AA$3000,10,FALSE))</f>
        <v>0</v>
      </c>
      <c r="M590" s="1396">
        <f>IF(ISERROR(VLOOKUP(CONCATENATE($B590,"-",$C590),IN_1A!$B$2:$AA$3000,11,FALSE))=TRUE,"",VLOOKUP(CONCATENATE($B590,"-",$C590),IN_1A!$B$2:$AA$3000,11,FALSE))</f>
        <v>0</v>
      </c>
      <c r="N590" s="1397">
        <f>IF(ISERROR(VLOOKUP(CONCATENATE($B590,"-",$C590),IN_1A!$B$2:$AA$3000,12,FALSE))=TRUE,"",VLOOKUP(CONCATENATE($B590,"-",$C590),IN_1A!$B$2:$AA$3000,12,FALSE))</f>
        <v>0</v>
      </c>
      <c r="O590" s="1396">
        <f>IF(ISERROR(VLOOKUP(CONCATENATE($B590,"-",$C590),IN_1A!$B$2:$AA$3000,13,FALSE))=TRUE,"",VLOOKUP(CONCATENATE($B590,"-",$C590),IN_1A!$B$2:$AA$3000,13,FALSE))</f>
        <v>0</v>
      </c>
      <c r="P590" s="1397">
        <f>IF(ISERROR(VLOOKUP(CONCATENATE($B590,"-",$C590),IN_1A!$B$2:$AA$3000,14,FALSE))=TRUE,"",VLOOKUP(CONCATENATE($B590,"-",$C590),IN_1A!$B$2:$AA$3000,14,FALSE))</f>
        <v>0</v>
      </c>
      <c r="Q590" s="493">
        <f t="shared" si="79"/>
        <v>0</v>
      </c>
      <c r="R590" s="494">
        <f t="shared" si="79"/>
        <v>0</v>
      </c>
      <c r="S590" s="262" t="str">
        <f t="shared" si="81"/>
        <v/>
      </c>
    </row>
    <row r="591" spans="1:19" s="264" customFormat="1" ht="10.75" thickBot="1" x14ac:dyDescent="0.3">
      <c r="A591" s="234" t="s">
        <v>777</v>
      </c>
      <c r="B591" s="243" t="s">
        <v>802</v>
      </c>
      <c r="C591" s="233" t="s">
        <v>854</v>
      </c>
      <c r="D591" s="1860" t="str">
        <f t="shared" si="82"/>
        <v/>
      </c>
      <c r="E591" s="1398">
        <f>IF(ISERROR(VLOOKUP(CONCATENATE($B591,"-",$C591),IN_1A!$B$2:$AA$3000,3,FALSE))=TRUE,"",VLOOKUP(CONCATENATE($B591,"-",$C591),IN_1A!$B$2:$AA$3000,3,FALSE))</f>
        <v>0</v>
      </c>
      <c r="F591" s="1399">
        <f>IF(ISERROR(VLOOKUP(CONCATENATE($B591,"-",$C591),IN_1A!$B$2:$AA$3000,4,FALSE))=TRUE,"",VLOOKUP(CONCATENATE($B591,"-",$C591),IN_1A!$B$2:$AA$3000,4,FALSE))</f>
        <v>0</v>
      </c>
      <c r="G591" s="1398">
        <f>IF(ISERROR(VLOOKUP(CONCATENATE($B591,"-",$C591),IN_1A!$B$2:$AA$3000,5,FALSE))=TRUE,"",VLOOKUP(CONCATENATE($B591,"-",$C591),IN_1A!$B$2:$AA$3000,5,FALSE))</f>
        <v>0</v>
      </c>
      <c r="H591" s="1399">
        <f>IF(ISERROR(VLOOKUP(CONCATENATE($B591,"-",$C591),IN_1A!$B$2:$AA$3000,6,FALSE))=TRUE,"",VLOOKUP(CONCATENATE($B591,"-",$C591),IN_1A!$B$2:$AA$3000,6,FALSE))</f>
        <v>0</v>
      </c>
      <c r="I591" s="1398">
        <f>IF(ISERROR(VLOOKUP(CONCATENATE($B591,"-",$C591),IN_1A!$B$2:$AA$3000,7,FALSE))=TRUE,"",VLOOKUP(CONCATENATE($B591,"-",$C591),IN_1A!$B$2:$AA$3000,7,FALSE))</f>
        <v>0</v>
      </c>
      <c r="J591" s="1399">
        <f>IF(ISERROR(VLOOKUP(CONCATENATE($B591,"-",$C591),IN_1A!$B$2:$AA$3000,8,FALSE))=TRUE,"",VLOOKUP(CONCATENATE($B591,"-",$C591),IN_1A!$B$2:$AA$3000,8,FALSE))</f>
        <v>0</v>
      </c>
      <c r="K591" s="1398">
        <f>IF(ISERROR(VLOOKUP(CONCATENATE($B591,"-",$C591),IN_1A!$B$2:$AA$3000,9,FALSE))=TRUE,"",VLOOKUP(CONCATENATE($B591,"-",$C591),IN_1A!$B$2:$AA$3000,9,FALSE))</f>
        <v>0</v>
      </c>
      <c r="L591" s="1399">
        <f>IF(ISERROR(VLOOKUP(CONCATENATE($B591,"-",$C591),IN_1A!$B$2:$AA$3000,10,FALSE))=TRUE,"",VLOOKUP(CONCATENATE($B591,"-",$C591),IN_1A!$B$2:$AA$3000,10,FALSE))</f>
        <v>0</v>
      </c>
      <c r="M591" s="1398">
        <f>IF(ISERROR(VLOOKUP(CONCATENATE($B591,"-",$C591),IN_1A!$B$2:$AA$3000,11,FALSE))=TRUE,"",VLOOKUP(CONCATENATE($B591,"-",$C591),IN_1A!$B$2:$AA$3000,11,FALSE))</f>
        <v>0</v>
      </c>
      <c r="N591" s="1399">
        <f>IF(ISERROR(VLOOKUP(CONCATENATE($B591,"-",$C591),IN_1A!$B$2:$AA$3000,12,FALSE))=TRUE,"",VLOOKUP(CONCATENATE($B591,"-",$C591),IN_1A!$B$2:$AA$3000,12,FALSE))</f>
        <v>0</v>
      </c>
      <c r="O591" s="1398">
        <f>IF(ISERROR(VLOOKUP(CONCATENATE($B591,"-",$C591),IN_1A!$B$2:$AA$3000,13,FALSE))=TRUE,"",VLOOKUP(CONCATENATE($B591,"-",$C591),IN_1A!$B$2:$AA$3000,13,FALSE))</f>
        <v>0</v>
      </c>
      <c r="P591" s="1399">
        <f>IF(ISERROR(VLOOKUP(CONCATENATE($B591,"-",$C591),IN_1A!$B$2:$AA$3000,14,FALSE))=TRUE,"",VLOOKUP(CONCATENATE($B591,"-",$C591),IN_1A!$B$2:$AA$3000,14,FALSE))</f>
        <v>0</v>
      </c>
      <c r="Q591" s="495">
        <f t="shared" si="79"/>
        <v>0</v>
      </c>
      <c r="R591" s="496">
        <f t="shared" si="79"/>
        <v>0</v>
      </c>
      <c r="S591" s="262"/>
    </row>
    <row r="592" spans="1:19" s="263" customFormat="1" ht="12" customHeight="1" thickBot="1" x14ac:dyDescent="0.3">
      <c r="A592" s="234" t="s">
        <v>779</v>
      </c>
      <c r="B592" s="243" t="s">
        <v>803</v>
      </c>
      <c r="C592" s="233" t="s">
        <v>854</v>
      </c>
      <c r="D592" s="1860" t="str">
        <f t="shared" si="82"/>
        <v/>
      </c>
      <c r="E592" s="1398">
        <f>IF(ISERROR(VLOOKUP(CONCATENATE($B592,"-",$C592),IN_1A!$B$2:$AA$3000,3,FALSE))=TRUE,"",VLOOKUP(CONCATENATE($B592,"-",$C592),IN_1A!$B$2:$AA$3000,3,FALSE))</f>
        <v>0</v>
      </c>
      <c r="F592" s="1399">
        <f>IF(ISERROR(VLOOKUP(CONCATENATE($B592,"-",$C592),IN_1A!$B$2:$AA$3000,4,FALSE))=TRUE,"",VLOOKUP(CONCATENATE($B592,"-",$C592),IN_1A!$B$2:$AA$3000,4,FALSE))</f>
        <v>0</v>
      </c>
      <c r="G592" s="1398">
        <f>IF(ISERROR(VLOOKUP(CONCATENATE($B592,"-",$C592),IN_1A!$B$2:$AA$3000,5,FALSE))=TRUE,"",VLOOKUP(CONCATENATE($B592,"-",$C592),IN_1A!$B$2:$AA$3000,5,FALSE))</f>
        <v>0</v>
      </c>
      <c r="H592" s="1399">
        <f>IF(ISERROR(VLOOKUP(CONCATENATE($B592,"-",$C592),IN_1A!$B$2:$AA$3000,6,FALSE))=TRUE,"",VLOOKUP(CONCATENATE($B592,"-",$C592),IN_1A!$B$2:$AA$3000,6,FALSE))</f>
        <v>0</v>
      </c>
      <c r="I592" s="1398">
        <f>IF(ISERROR(VLOOKUP(CONCATENATE($B592,"-",$C592),IN_1A!$B$2:$AA$3000,7,FALSE))=TRUE,"",VLOOKUP(CONCATENATE($B592,"-",$C592),IN_1A!$B$2:$AA$3000,7,FALSE))</f>
        <v>0</v>
      </c>
      <c r="J592" s="1399">
        <f>IF(ISERROR(VLOOKUP(CONCATENATE($B592,"-",$C592),IN_1A!$B$2:$AA$3000,8,FALSE))=TRUE,"",VLOOKUP(CONCATENATE($B592,"-",$C592),IN_1A!$B$2:$AA$3000,8,FALSE))</f>
        <v>0</v>
      </c>
      <c r="K592" s="1398">
        <f>IF(ISERROR(VLOOKUP(CONCATENATE($B592,"-",$C592),IN_1A!$B$2:$AA$3000,9,FALSE))=TRUE,"",VLOOKUP(CONCATENATE($B592,"-",$C592),IN_1A!$B$2:$AA$3000,9,FALSE))</f>
        <v>0</v>
      </c>
      <c r="L592" s="1399">
        <f>IF(ISERROR(VLOOKUP(CONCATENATE($B592,"-",$C592),IN_1A!$B$2:$AA$3000,10,FALSE))=TRUE,"",VLOOKUP(CONCATENATE($B592,"-",$C592),IN_1A!$B$2:$AA$3000,10,FALSE))</f>
        <v>0</v>
      </c>
      <c r="M592" s="1398">
        <f>IF(ISERROR(VLOOKUP(CONCATENATE($B592,"-",$C592),IN_1A!$B$2:$AA$3000,11,FALSE))=TRUE,"",VLOOKUP(CONCATENATE($B592,"-",$C592),IN_1A!$B$2:$AA$3000,11,FALSE))</f>
        <v>0</v>
      </c>
      <c r="N592" s="1399">
        <f>IF(ISERROR(VLOOKUP(CONCATENATE($B592,"-",$C592),IN_1A!$B$2:$AA$3000,12,FALSE))=TRUE,"",VLOOKUP(CONCATENATE($B592,"-",$C592),IN_1A!$B$2:$AA$3000,12,FALSE))</f>
        <v>0</v>
      </c>
      <c r="O592" s="1398">
        <f>IF(ISERROR(VLOOKUP(CONCATENATE($B592,"-",$C592),IN_1A!$B$2:$AA$3000,13,FALSE))=TRUE,"",VLOOKUP(CONCATENATE($B592,"-",$C592),IN_1A!$B$2:$AA$3000,13,FALSE))</f>
        <v>0</v>
      </c>
      <c r="P592" s="1399">
        <f>IF(ISERROR(VLOOKUP(CONCATENATE($B592,"-",$C592),IN_1A!$B$2:$AA$3000,14,FALSE))=TRUE,"",VLOOKUP(CONCATENATE($B592,"-",$C592),IN_1A!$B$2:$AA$3000,14,FALSE))</f>
        <v>0</v>
      </c>
      <c r="Q592" s="495">
        <f t="shared" si="79"/>
        <v>0</v>
      </c>
      <c r="R592" s="496">
        <f t="shared" si="79"/>
        <v>0</v>
      </c>
      <c r="S592" s="262" t="str">
        <f t="shared" ref="S592:S604" si="83">IF(O592&gt;Q592,"ERRORE",IF(P592&gt;R592,"ERRORE",""))</f>
        <v/>
      </c>
    </row>
    <row r="593" spans="1:19" s="263" customFormat="1" ht="12" customHeight="1" thickBot="1" x14ac:dyDescent="0.3">
      <c r="A593" s="234" t="s">
        <v>781</v>
      </c>
      <c r="B593" s="243" t="s">
        <v>804</v>
      </c>
      <c r="C593" s="233" t="s">
        <v>854</v>
      </c>
      <c r="D593" s="1860" t="str">
        <f t="shared" si="82"/>
        <v/>
      </c>
      <c r="E593" s="1398">
        <f>IF(ISERROR(VLOOKUP(CONCATENATE($B593,"-",$C593),IN_1A!$B$2:$AA$3000,3,FALSE))=TRUE,"",VLOOKUP(CONCATENATE($B593,"-",$C593),IN_1A!$B$2:$AA$3000,3,FALSE))</f>
        <v>0</v>
      </c>
      <c r="F593" s="1399">
        <f>IF(ISERROR(VLOOKUP(CONCATENATE($B593,"-",$C593),IN_1A!$B$2:$AA$3000,4,FALSE))=TRUE,"",VLOOKUP(CONCATENATE($B593,"-",$C593),IN_1A!$B$2:$AA$3000,4,FALSE))</f>
        <v>0</v>
      </c>
      <c r="G593" s="1398">
        <f>IF(ISERROR(VLOOKUP(CONCATENATE($B593,"-",$C593),IN_1A!$B$2:$AA$3000,5,FALSE))=TRUE,"",VLOOKUP(CONCATENATE($B593,"-",$C593),IN_1A!$B$2:$AA$3000,5,FALSE))</f>
        <v>0</v>
      </c>
      <c r="H593" s="1399">
        <f>IF(ISERROR(VLOOKUP(CONCATENATE($B593,"-",$C593),IN_1A!$B$2:$AA$3000,6,FALSE))=TRUE,"",VLOOKUP(CONCATENATE($B593,"-",$C593),IN_1A!$B$2:$AA$3000,6,FALSE))</f>
        <v>0</v>
      </c>
      <c r="I593" s="1398">
        <f>IF(ISERROR(VLOOKUP(CONCATENATE($B593,"-",$C593),IN_1A!$B$2:$AA$3000,7,FALSE))=TRUE,"",VLOOKUP(CONCATENATE($B593,"-",$C593),IN_1A!$B$2:$AA$3000,7,FALSE))</f>
        <v>0</v>
      </c>
      <c r="J593" s="1399">
        <f>IF(ISERROR(VLOOKUP(CONCATENATE($B593,"-",$C593),IN_1A!$B$2:$AA$3000,8,FALSE))=TRUE,"",VLOOKUP(CONCATENATE($B593,"-",$C593),IN_1A!$B$2:$AA$3000,8,FALSE))</f>
        <v>0</v>
      </c>
      <c r="K593" s="1398">
        <f>IF(ISERROR(VLOOKUP(CONCATENATE($B593,"-",$C593),IN_1A!$B$2:$AA$3000,9,FALSE))=TRUE,"",VLOOKUP(CONCATENATE($B593,"-",$C593),IN_1A!$B$2:$AA$3000,9,FALSE))</f>
        <v>0</v>
      </c>
      <c r="L593" s="1399">
        <f>IF(ISERROR(VLOOKUP(CONCATENATE($B593,"-",$C593),IN_1A!$B$2:$AA$3000,10,FALSE))=TRUE,"",VLOOKUP(CONCATENATE($B593,"-",$C593),IN_1A!$B$2:$AA$3000,10,FALSE))</f>
        <v>0</v>
      </c>
      <c r="M593" s="1398">
        <f>IF(ISERROR(VLOOKUP(CONCATENATE($B593,"-",$C593),IN_1A!$B$2:$AA$3000,11,FALSE))=TRUE,"",VLOOKUP(CONCATENATE($B593,"-",$C593),IN_1A!$B$2:$AA$3000,11,FALSE))</f>
        <v>0</v>
      </c>
      <c r="N593" s="1399">
        <f>IF(ISERROR(VLOOKUP(CONCATENATE($B593,"-",$C593),IN_1A!$B$2:$AA$3000,12,FALSE))=TRUE,"",VLOOKUP(CONCATENATE($B593,"-",$C593),IN_1A!$B$2:$AA$3000,12,FALSE))</f>
        <v>0</v>
      </c>
      <c r="O593" s="1398">
        <f>IF(ISERROR(VLOOKUP(CONCATENATE($B593,"-",$C593),IN_1A!$B$2:$AA$3000,13,FALSE))=TRUE,"",VLOOKUP(CONCATENATE($B593,"-",$C593),IN_1A!$B$2:$AA$3000,13,FALSE))</f>
        <v>0</v>
      </c>
      <c r="P593" s="1399">
        <f>IF(ISERROR(VLOOKUP(CONCATENATE($B593,"-",$C593),IN_1A!$B$2:$AA$3000,14,FALSE))=TRUE,"",VLOOKUP(CONCATENATE($B593,"-",$C593),IN_1A!$B$2:$AA$3000,14,FALSE))</f>
        <v>0</v>
      </c>
      <c r="Q593" s="495">
        <f t="shared" si="79"/>
        <v>0</v>
      </c>
      <c r="R593" s="496">
        <f t="shared" si="79"/>
        <v>0</v>
      </c>
      <c r="S593" s="262" t="str">
        <f t="shared" si="83"/>
        <v/>
      </c>
    </row>
    <row r="594" spans="1:19" s="263" customFormat="1" ht="12" customHeight="1" thickBot="1" x14ac:dyDescent="0.3">
      <c r="A594" s="234" t="s">
        <v>783</v>
      </c>
      <c r="B594" s="243" t="s">
        <v>805</v>
      </c>
      <c r="C594" s="233" t="s">
        <v>854</v>
      </c>
      <c r="D594" s="1860" t="str">
        <f t="shared" si="82"/>
        <v/>
      </c>
      <c r="E594" s="1398">
        <f>IF(ISERROR(VLOOKUP(CONCATENATE($B594,"-",$C594),IN_1A!$B$2:$AA$3000,3,FALSE))=TRUE,"",VLOOKUP(CONCATENATE($B594,"-",$C594),IN_1A!$B$2:$AA$3000,3,FALSE))</f>
        <v>0</v>
      </c>
      <c r="F594" s="1399">
        <f>IF(ISERROR(VLOOKUP(CONCATENATE($B594,"-",$C594),IN_1A!$B$2:$AA$3000,4,FALSE))=TRUE,"",VLOOKUP(CONCATENATE($B594,"-",$C594),IN_1A!$B$2:$AA$3000,4,FALSE))</f>
        <v>0</v>
      </c>
      <c r="G594" s="1398">
        <f>IF(ISERROR(VLOOKUP(CONCATENATE($B594,"-",$C594),IN_1A!$B$2:$AA$3000,5,FALSE))=TRUE,"",VLOOKUP(CONCATENATE($B594,"-",$C594),IN_1A!$B$2:$AA$3000,5,FALSE))</f>
        <v>0</v>
      </c>
      <c r="H594" s="1399">
        <f>IF(ISERROR(VLOOKUP(CONCATENATE($B594,"-",$C594),IN_1A!$B$2:$AA$3000,6,FALSE))=TRUE,"",VLOOKUP(CONCATENATE($B594,"-",$C594),IN_1A!$B$2:$AA$3000,6,FALSE))</f>
        <v>0</v>
      </c>
      <c r="I594" s="1398">
        <f>IF(ISERROR(VLOOKUP(CONCATENATE($B594,"-",$C594),IN_1A!$B$2:$AA$3000,7,FALSE))=TRUE,"",VLOOKUP(CONCATENATE($B594,"-",$C594),IN_1A!$B$2:$AA$3000,7,FALSE))</f>
        <v>0</v>
      </c>
      <c r="J594" s="1399">
        <f>IF(ISERROR(VLOOKUP(CONCATENATE($B594,"-",$C594),IN_1A!$B$2:$AA$3000,8,FALSE))=TRUE,"",VLOOKUP(CONCATENATE($B594,"-",$C594),IN_1A!$B$2:$AA$3000,8,FALSE))</f>
        <v>0</v>
      </c>
      <c r="K594" s="1398">
        <f>IF(ISERROR(VLOOKUP(CONCATENATE($B594,"-",$C594),IN_1A!$B$2:$AA$3000,9,FALSE))=TRUE,"",VLOOKUP(CONCATENATE($B594,"-",$C594),IN_1A!$B$2:$AA$3000,9,FALSE))</f>
        <v>0</v>
      </c>
      <c r="L594" s="1399">
        <f>IF(ISERROR(VLOOKUP(CONCATENATE($B594,"-",$C594),IN_1A!$B$2:$AA$3000,10,FALSE))=TRUE,"",VLOOKUP(CONCATENATE($B594,"-",$C594),IN_1A!$B$2:$AA$3000,10,FALSE))</f>
        <v>0</v>
      </c>
      <c r="M594" s="1398">
        <f>IF(ISERROR(VLOOKUP(CONCATENATE($B594,"-",$C594),IN_1A!$B$2:$AA$3000,11,FALSE))=TRUE,"",VLOOKUP(CONCATENATE($B594,"-",$C594),IN_1A!$B$2:$AA$3000,11,FALSE))</f>
        <v>0</v>
      </c>
      <c r="N594" s="1399">
        <f>IF(ISERROR(VLOOKUP(CONCATENATE($B594,"-",$C594),IN_1A!$B$2:$AA$3000,12,FALSE))=TRUE,"",VLOOKUP(CONCATENATE($B594,"-",$C594),IN_1A!$B$2:$AA$3000,12,FALSE))</f>
        <v>0</v>
      </c>
      <c r="O594" s="1398">
        <f>IF(ISERROR(VLOOKUP(CONCATENATE($B594,"-",$C594),IN_1A!$B$2:$AA$3000,13,FALSE))=TRUE,"",VLOOKUP(CONCATENATE($B594,"-",$C594),IN_1A!$B$2:$AA$3000,13,FALSE))</f>
        <v>0</v>
      </c>
      <c r="P594" s="1399">
        <f>IF(ISERROR(VLOOKUP(CONCATENATE($B594,"-",$C594),IN_1A!$B$2:$AA$3000,14,FALSE))=TRUE,"",VLOOKUP(CONCATENATE($B594,"-",$C594),IN_1A!$B$2:$AA$3000,14,FALSE))</f>
        <v>0</v>
      </c>
      <c r="Q594" s="495">
        <f t="shared" si="79"/>
        <v>0</v>
      </c>
      <c r="R594" s="496">
        <f t="shared" si="79"/>
        <v>0</v>
      </c>
      <c r="S594" s="262" t="str">
        <f t="shared" si="83"/>
        <v/>
      </c>
    </row>
    <row r="595" spans="1:19" s="263" customFormat="1" ht="12" customHeight="1" thickBot="1" x14ac:dyDescent="0.3">
      <c r="A595" s="234" t="s">
        <v>785</v>
      </c>
      <c r="B595" s="243" t="s">
        <v>806</v>
      </c>
      <c r="C595" s="233" t="s">
        <v>854</v>
      </c>
      <c r="D595" s="1860" t="str">
        <f t="shared" si="82"/>
        <v/>
      </c>
      <c r="E595" s="1398">
        <f>IF(ISERROR(VLOOKUP(CONCATENATE($B595,"-",$C595),IN_1A!$B$2:$AA$3000,3,FALSE))=TRUE,"",VLOOKUP(CONCATENATE($B595,"-",$C595),IN_1A!$B$2:$AA$3000,3,FALSE))</f>
        <v>0</v>
      </c>
      <c r="F595" s="1399">
        <f>IF(ISERROR(VLOOKUP(CONCATENATE($B595,"-",$C595),IN_1A!$B$2:$AA$3000,4,FALSE))=TRUE,"",VLOOKUP(CONCATENATE($B595,"-",$C595),IN_1A!$B$2:$AA$3000,4,FALSE))</f>
        <v>0</v>
      </c>
      <c r="G595" s="1398">
        <f>IF(ISERROR(VLOOKUP(CONCATENATE($B595,"-",$C595),IN_1A!$B$2:$AA$3000,5,FALSE))=TRUE,"",VLOOKUP(CONCATENATE($B595,"-",$C595),IN_1A!$B$2:$AA$3000,5,FALSE))</f>
        <v>0</v>
      </c>
      <c r="H595" s="1399">
        <f>IF(ISERROR(VLOOKUP(CONCATENATE($B595,"-",$C595),IN_1A!$B$2:$AA$3000,6,FALSE))=TRUE,"",VLOOKUP(CONCATENATE($B595,"-",$C595),IN_1A!$B$2:$AA$3000,6,FALSE))</f>
        <v>0</v>
      </c>
      <c r="I595" s="1398">
        <f>IF(ISERROR(VLOOKUP(CONCATENATE($B595,"-",$C595),IN_1A!$B$2:$AA$3000,7,FALSE))=TRUE,"",VLOOKUP(CONCATENATE($B595,"-",$C595),IN_1A!$B$2:$AA$3000,7,FALSE))</f>
        <v>0</v>
      </c>
      <c r="J595" s="1399">
        <f>IF(ISERROR(VLOOKUP(CONCATENATE($B595,"-",$C595),IN_1A!$B$2:$AA$3000,8,FALSE))=TRUE,"",VLOOKUP(CONCATENATE($B595,"-",$C595),IN_1A!$B$2:$AA$3000,8,FALSE))</f>
        <v>0</v>
      </c>
      <c r="K595" s="1398">
        <f>IF(ISERROR(VLOOKUP(CONCATENATE($B595,"-",$C595),IN_1A!$B$2:$AA$3000,9,FALSE))=TRUE,"",VLOOKUP(CONCATENATE($B595,"-",$C595),IN_1A!$B$2:$AA$3000,9,FALSE))</f>
        <v>0</v>
      </c>
      <c r="L595" s="1399">
        <f>IF(ISERROR(VLOOKUP(CONCATENATE($B595,"-",$C595),IN_1A!$B$2:$AA$3000,10,FALSE))=TRUE,"",VLOOKUP(CONCATENATE($B595,"-",$C595),IN_1A!$B$2:$AA$3000,10,FALSE))</f>
        <v>0</v>
      </c>
      <c r="M595" s="1398">
        <f>IF(ISERROR(VLOOKUP(CONCATENATE($B595,"-",$C595),IN_1A!$B$2:$AA$3000,11,FALSE))=TRUE,"",VLOOKUP(CONCATENATE($B595,"-",$C595),IN_1A!$B$2:$AA$3000,11,FALSE))</f>
        <v>0</v>
      </c>
      <c r="N595" s="1399">
        <f>IF(ISERROR(VLOOKUP(CONCATENATE($B595,"-",$C595),IN_1A!$B$2:$AA$3000,12,FALSE))=TRUE,"",VLOOKUP(CONCATENATE($B595,"-",$C595),IN_1A!$B$2:$AA$3000,12,FALSE))</f>
        <v>0</v>
      </c>
      <c r="O595" s="1398">
        <f>IF(ISERROR(VLOOKUP(CONCATENATE($B595,"-",$C595),IN_1A!$B$2:$AA$3000,13,FALSE))=TRUE,"",VLOOKUP(CONCATENATE($B595,"-",$C595),IN_1A!$B$2:$AA$3000,13,FALSE))</f>
        <v>0</v>
      </c>
      <c r="P595" s="1399">
        <f>IF(ISERROR(VLOOKUP(CONCATENATE($B595,"-",$C595),IN_1A!$B$2:$AA$3000,14,FALSE))=TRUE,"",VLOOKUP(CONCATENATE($B595,"-",$C595),IN_1A!$B$2:$AA$3000,14,FALSE))</f>
        <v>0</v>
      </c>
      <c r="Q595" s="495">
        <f t="shared" si="79"/>
        <v>0</v>
      </c>
      <c r="R595" s="496">
        <f t="shared" si="79"/>
        <v>0</v>
      </c>
      <c r="S595" s="262" t="str">
        <f t="shared" si="83"/>
        <v/>
      </c>
    </row>
    <row r="596" spans="1:19" s="263" customFormat="1" ht="12" customHeight="1" thickBot="1" x14ac:dyDescent="0.3">
      <c r="A596" s="234" t="s">
        <v>787</v>
      </c>
      <c r="B596" s="232" t="s">
        <v>807</v>
      </c>
      <c r="C596" s="235" t="s">
        <v>854</v>
      </c>
      <c r="D596" s="1860" t="str">
        <f t="shared" si="82"/>
        <v/>
      </c>
      <c r="E596" s="1398">
        <f>IF(ISERROR(VLOOKUP(CONCATENATE($B596,"-",$C596),IN_1A!$B$2:$AA$3000,3,FALSE))=TRUE,"",VLOOKUP(CONCATENATE($B596,"-",$C596),IN_1A!$B$2:$AA$3000,3,FALSE))</f>
        <v>0</v>
      </c>
      <c r="F596" s="1399">
        <f>IF(ISERROR(VLOOKUP(CONCATENATE($B596,"-",$C596),IN_1A!$B$2:$AA$3000,4,FALSE))=TRUE,"",VLOOKUP(CONCATENATE($B596,"-",$C596),IN_1A!$B$2:$AA$3000,4,FALSE))</f>
        <v>0</v>
      </c>
      <c r="G596" s="1398">
        <f>IF(ISERROR(VLOOKUP(CONCATENATE($B596,"-",$C596),IN_1A!$B$2:$AA$3000,5,FALSE))=TRUE,"",VLOOKUP(CONCATENATE($B596,"-",$C596),IN_1A!$B$2:$AA$3000,5,FALSE))</f>
        <v>0</v>
      </c>
      <c r="H596" s="1399">
        <f>IF(ISERROR(VLOOKUP(CONCATENATE($B596,"-",$C596),IN_1A!$B$2:$AA$3000,6,FALSE))=TRUE,"",VLOOKUP(CONCATENATE($B596,"-",$C596),IN_1A!$B$2:$AA$3000,6,FALSE))</f>
        <v>0</v>
      </c>
      <c r="I596" s="1398">
        <f>IF(ISERROR(VLOOKUP(CONCATENATE($B596,"-",$C596),IN_1A!$B$2:$AA$3000,7,FALSE))=TRUE,"",VLOOKUP(CONCATENATE($B596,"-",$C596),IN_1A!$B$2:$AA$3000,7,FALSE))</f>
        <v>0</v>
      </c>
      <c r="J596" s="1399">
        <f>IF(ISERROR(VLOOKUP(CONCATENATE($B596,"-",$C596),IN_1A!$B$2:$AA$3000,8,FALSE))=TRUE,"",VLOOKUP(CONCATENATE($B596,"-",$C596),IN_1A!$B$2:$AA$3000,8,FALSE))</f>
        <v>0</v>
      </c>
      <c r="K596" s="1398">
        <f>IF(ISERROR(VLOOKUP(CONCATENATE($B596,"-",$C596),IN_1A!$B$2:$AA$3000,9,FALSE))=TRUE,"",VLOOKUP(CONCATENATE($B596,"-",$C596),IN_1A!$B$2:$AA$3000,9,FALSE))</f>
        <v>0</v>
      </c>
      <c r="L596" s="1399">
        <f>IF(ISERROR(VLOOKUP(CONCATENATE($B596,"-",$C596),IN_1A!$B$2:$AA$3000,10,FALSE))=TRUE,"",VLOOKUP(CONCATENATE($B596,"-",$C596),IN_1A!$B$2:$AA$3000,10,FALSE))</f>
        <v>0</v>
      </c>
      <c r="M596" s="1398">
        <f>IF(ISERROR(VLOOKUP(CONCATENATE($B596,"-",$C596),IN_1A!$B$2:$AA$3000,11,FALSE))=TRUE,"",VLOOKUP(CONCATENATE($B596,"-",$C596),IN_1A!$B$2:$AA$3000,11,FALSE))</f>
        <v>0</v>
      </c>
      <c r="N596" s="1399">
        <f>IF(ISERROR(VLOOKUP(CONCATENATE($B596,"-",$C596),IN_1A!$B$2:$AA$3000,12,FALSE))=TRUE,"",VLOOKUP(CONCATENATE($B596,"-",$C596),IN_1A!$B$2:$AA$3000,12,FALSE))</f>
        <v>0</v>
      </c>
      <c r="O596" s="1398">
        <f>IF(ISERROR(VLOOKUP(CONCATENATE($B596,"-",$C596),IN_1A!$B$2:$AA$3000,13,FALSE))=TRUE,"",VLOOKUP(CONCATENATE($B596,"-",$C596),IN_1A!$B$2:$AA$3000,13,FALSE))</f>
        <v>0</v>
      </c>
      <c r="P596" s="1399">
        <f>IF(ISERROR(VLOOKUP(CONCATENATE($B596,"-",$C596),IN_1A!$B$2:$AA$3000,14,FALSE))=TRUE,"",VLOOKUP(CONCATENATE($B596,"-",$C596),IN_1A!$B$2:$AA$3000,14,FALSE))</f>
        <v>0</v>
      </c>
      <c r="Q596" s="495">
        <f t="shared" si="79"/>
        <v>0</v>
      </c>
      <c r="R596" s="496">
        <f t="shared" si="79"/>
        <v>0</v>
      </c>
      <c r="S596" s="262" t="str">
        <f t="shared" si="83"/>
        <v/>
      </c>
    </row>
    <row r="597" spans="1:19" s="263" customFormat="1" ht="12" customHeight="1" thickBot="1" x14ac:dyDescent="0.3">
      <c r="A597" s="234" t="s">
        <v>789</v>
      </c>
      <c r="B597" s="232" t="s">
        <v>808</v>
      </c>
      <c r="C597" s="235" t="s">
        <v>854</v>
      </c>
      <c r="D597" s="1860" t="str">
        <f t="shared" si="82"/>
        <v/>
      </c>
      <c r="E597" s="1398">
        <f>IF(ISERROR(VLOOKUP(CONCATENATE($B597,"-",$C597),IN_1A!$B$2:$AA$3000,3,FALSE))=TRUE,"",VLOOKUP(CONCATENATE($B597,"-",$C597),IN_1A!$B$2:$AA$3000,3,FALSE))</f>
        <v>0</v>
      </c>
      <c r="F597" s="1399">
        <f>IF(ISERROR(VLOOKUP(CONCATENATE($B597,"-",$C597),IN_1A!$B$2:$AA$3000,4,FALSE))=TRUE,"",VLOOKUP(CONCATENATE($B597,"-",$C597),IN_1A!$B$2:$AA$3000,4,FALSE))</f>
        <v>0</v>
      </c>
      <c r="G597" s="1398">
        <f>IF(ISERROR(VLOOKUP(CONCATENATE($B597,"-",$C597),IN_1A!$B$2:$AA$3000,5,FALSE))=TRUE,"",VLOOKUP(CONCATENATE($B597,"-",$C597),IN_1A!$B$2:$AA$3000,5,FALSE))</f>
        <v>0</v>
      </c>
      <c r="H597" s="1399">
        <f>IF(ISERROR(VLOOKUP(CONCATENATE($B597,"-",$C597),IN_1A!$B$2:$AA$3000,6,FALSE))=TRUE,"",VLOOKUP(CONCATENATE($B597,"-",$C597),IN_1A!$B$2:$AA$3000,6,FALSE))</f>
        <v>0</v>
      </c>
      <c r="I597" s="1398">
        <f>IF(ISERROR(VLOOKUP(CONCATENATE($B597,"-",$C597),IN_1A!$B$2:$AA$3000,7,FALSE))=TRUE,"",VLOOKUP(CONCATENATE($B597,"-",$C597),IN_1A!$B$2:$AA$3000,7,FALSE))</f>
        <v>0</v>
      </c>
      <c r="J597" s="1399">
        <f>IF(ISERROR(VLOOKUP(CONCATENATE($B597,"-",$C597),IN_1A!$B$2:$AA$3000,8,FALSE))=TRUE,"",VLOOKUP(CONCATENATE($B597,"-",$C597),IN_1A!$B$2:$AA$3000,8,FALSE))</f>
        <v>0</v>
      </c>
      <c r="K597" s="1398">
        <f>IF(ISERROR(VLOOKUP(CONCATENATE($B597,"-",$C597),IN_1A!$B$2:$AA$3000,9,FALSE))=TRUE,"",VLOOKUP(CONCATENATE($B597,"-",$C597),IN_1A!$B$2:$AA$3000,9,FALSE))</f>
        <v>0</v>
      </c>
      <c r="L597" s="1399">
        <f>IF(ISERROR(VLOOKUP(CONCATENATE($B597,"-",$C597),IN_1A!$B$2:$AA$3000,10,FALSE))=TRUE,"",VLOOKUP(CONCATENATE($B597,"-",$C597),IN_1A!$B$2:$AA$3000,10,FALSE))</f>
        <v>0</v>
      </c>
      <c r="M597" s="1398">
        <f>IF(ISERROR(VLOOKUP(CONCATENATE($B597,"-",$C597),IN_1A!$B$2:$AA$3000,11,FALSE))=TRUE,"",VLOOKUP(CONCATENATE($B597,"-",$C597),IN_1A!$B$2:$AA$3000,11,FALSE))</f>
        <v>0</v>
      </c>
      <c r="N597" s="1399">
        <f>IF(ISERROR(VLOOKUP(CONCATENATE($B597,"-",$C597),IN_1A!$B$2:$AA$3000,12,FALSE))=TRUE,"",VLOOKUP(CONCATENATE($B597,"-",$C597),IN_1A!$B$2:$AA$3000,12,FALSE))</f>
        <v>0</v>
      </c>
      <c r="O597" s="1398">
        <f>IF(ISERROR(VLOOKUP(CONCATENATE($B597,"-",$C597),IN_1A!$B$2:$AA$3000,13,FALSE))=TRUE,"",VLOOKUP(CONCATENATE($B597,"-",$C597),IN_1A!$B$2:$AA$3000,13,FALSE))</f>
        <v>0</v>
      </c>
      <c r="P597" s="1399">
        <f>IF(ISERROR(VLOOKUP(CONCATENATE($B597,"-",$C597),IN_1A!$B$2:$AA$3000,14,FALSE))=TRUE,"",VLOOKUP(CONCATENATE($B597,"-",$C597),IN_1A!$B$2:$AA$3000,14,FALSE))</f>
        <v>0</v>
      </c>
      <c r="Q597" s="495">
        <f t="shared" si="79"/>
        <v>0</v>
      </c>
      <c r="R597" s="496">
        <f t="shared" si="79"/>
        <v>0</v>
      </c>
      <c r="S597" s="262" t="str">
        <f t="shared" si="83"/>
        <v/>
      </c>
    </row>
    <row r="598" spans="1:19" s="264" customFormat="1" ht="10.75" thickBot="1" x14ac:dyDescent="0.3">
      <c r="A598" s="234" t="s">
        <v>791</v>
      </c>
      <c r="B598" s="232" t="s">
        <v>809</v>
      </c>
      <c r="C598" s="235" t="s">
        <v>854</v>
      </c>
      <c r="D598" s="1860" t="str">
        <f t="shared" si="82"/>
        <v/>
      </c>
      <c r="E598" s="1398">
        <f>IF(ISERROR(VLOOKUP(CONCATENATE($B598,"-",$C598),IN_1A!$B$2:$AA$3000,3,FALSE))=TRUE,"",VLOOKUP(CONCATENATE($B598,"-",$C598),IN_1A!$B$2:$AA$3000,3,FALSE))</f>
        <v>0</v>
      </c>
      <c r="F598" s="1399">
        <f>IF(ISERROR(VLOOKUP(CONCATENATE($B598,"-",$C598),IN_1A!$B$2:$AA$3000,4,FALSE))=TRUE,"",VLOOKUP(CONCATENATE($B598,"-",$C598),IN_1A!$B$2:$AA$3000,4,FALSE))</f>
        <v>0</v>
      </c>
      <c r="G598" s="1398">
        <f>IF(ISERROR(VLOOKUP(CONCATENATE($B598,"-",$C598),IN_1A!$B$2:$AA$3000,5,FALSE))=TRUE,"",VLOOKUP(CONCATENATE($B598,"-",$C598),IN_1A!$B$2:$AA$3000,5,FALSE))</f>
        <v>0</v>
      </c>
      <c r="H598" s="1399">
        <f>IF(ISERROR(VLOOKUP(CONCATENATE($B598,"-",$C598),IN_1A!$B$2:$AA$3000,6,FALSE))=TRUE,"",VLOOKUP(CONCATENATE($B598,"-",$C598),IN_1A!$B$2:$AA$3000,6,FALSE))</f>
        <v>0</v>
      </c>
      <c r="I598" s="1398">
        <f>IF(ISERROR(VLOOKUP(CONCATENATE($B598,"-",$C598),IN_1A!$B$2:$AA$3000,7,FALSE))=TRUE,"",VLOOKUP(CONCATENATE($B598,"-",$C598),IN_1A!$B$2:$AA$3000,7,FALSE))</f>
        <v>0</v>
      </c>
      <c r="J598" s="1399">
        <f>IF(ISERROR(VLOOKUP(CONCATENATE($B598,"-",$C598),IN_1A!$B$2:$AA$3000,8,FALSE))=TRUE,"",VLOOKUP(CONCATENATE($B598,"-",$C598),IN_1A!$B$2:$AA$3000,8,FALSE))</f>
        <v>0</v>
      </c>
      <c r="K598" s="1398">
        <f>IF(ISERROR(VLOOKUP(CONCATENATE($B598,"-",$C598),IN_1A!$B$2:$AA$3000,9,FALSE))=TRUE,"",VLOOKUP(CONCATENATE($B598,"-",$C598),IN_1A!$B$2:$AA$3000,9,FALSE))</f>
        <v>0</v>
      </c>
      <c r="L598" s="1399">
        <f>IF(ISERROR(VLOOKUP(CONCATENATE($B598,"-",$C598),IN_1A!$B$2:$AA$3000,10,FALSE))=TRUE,"",VLOOKUP(CONCATENATE($B598,"-",$C598),IN_1A!$B$2:$AA$3000,10,FALSE))</f>
        <v>0</v>
      </c>
      <c r="M598" s="1398">
        <f>IF(ISERROR(VLOOKUP(CONCATENATE($B598,"-",$C598),IN_1A!$B$2:$AA$3000,11,FALSE))=TRUE,"",VLOOKUP(CONCATENATE($B598,"-",$C598),IN_1A!$B$2:$AA$3000,11,FALSE))</f>
        <v>0</v>
      </c>
      <c r="N598" s="1399">
        <f>IF(ISERROR(VLOOKUP(CONCATENATE($B598,"-",$C598),IN_1A!$B$2:$AA$3000,12,FALSE))=TRUE,"",VLOOKUP(CONCATENATE($B598,"-",$C598),IN_1A!$B$2:$AA$3000,12,FALSE))</f>
        <v>0</v>
      </c>
      <c r="O598" s="1398">
        <f>IF(ISERROR(VLOOKUP(CONCATENATE($B598,"-",$C598),IN_1A!$B$2:$AA$3000,13,FALSE))=TRUE,"",VLOOKUP(CONCATENATE($B598,"-",$C598),IN_1A!$B$2:$AA$3000,13,FALSE))</f>
        <v>0</v>
      </c>
      <c r="P598" s="1399">
        <f>IF(ISERROR(VLOOKUP(CONCATENATE($B598,"-",$C598),IN_1A!$B$2:$AA$3000,14,FALSE))=TRUE,"",VLOOKUP(CONCATENATE($B598,"-",$C598),IN_1A!$B$2:$AA$3000,14,FALSE))</f>
        <v>0</v>
      </c>
      <c r="Q598" s="495">
        <f t="shared" si="79"/>
        <v>0</v>
      </c>
      <c r="R598" s="496">
        <f t="shared" si="79"/>
        <v>0</v>
      </c>
      <c r="S598" s="262" t="str">
        <f t="shared" si="83"/>
        <v/>
      </c>
    </row>
    <row r="599" spans="1:19" s="263" customFormat="1" ht="12" customHeight="1" thickBot="1" x14ac:dyDescent="0.3">
      <c r="A599" s="234" t="s">
        <v>793</v>
      </c>
      <c r="B599" s="232" t="s">
        <v>810</v>
      </c>
      <c r="C599" s="235" t="s">
        <v>854</v>
      </c>
      <c r="D599" s="1860" t="str">
        <f t="shared" si="82"/>
        <v/>
      </c>
      <c r="E599" s="1398">
        <f>IF(ISERROR(VLOOKUP(CONCATENATE($B599,"-",$C599),IN_1A!$B$2:$AA$3000,3,FALSE))=TRUE,"",VLOOKUP(CONCATENATE($B599,"-",$C599),IN_1A!$B$2:$AA$3000,3,FALSE))</f>
        <v>0</v>
      </c>
      <c r="F599" s="1399">
        <f>IF(ISERROR(VLOOKUP(CONCATENATE($B599,"-",$C599),IN_1A!$B$2:$AA$3000,4,FALSE))=TRUE,"",VLOOKUP(CONCATENATE($B599,"-",$C599),IN_1A!$B$2:$AA$3000,4,FALSE))</f>
        <v>0</v>
      </c>
      <c r="G599" s="1398">
        <f>IF(ISERROR(VLOOKUP(CONCATENATE($B599,"-",$C599),IN_1A!$B$2:$AA$3000,5,FALSE))=TRUE,"",VLOOKUP(CONCATENATE($B599,"-",$C599),IN_1A!$B$2:$AA$3000,5,FALSE))</f>
        <v>0</v>
      </c>
      <c r="H599" s="1399">
        <f>IF(ISERROR(VLOOKUP(CONCATENATE($B599,"-",$C599),IN_1A!$B$2:$AA$3000,6,FALSE))=TRUE,"",VLOOKUP(CONCATENATE($B599,"-",$C599),IN_1A!$B$2:$AA$3000,6,FALSE))</f>
        <v>0</v>
      </c>
      <c r="I599" s="1398">
        <f>IF(ISERROR(VLOOKUP(CONCATENATE($B599,"-",$C599),IN_1A!$B$2:$AA$3000,7,FALSE))=TRUE,"",VLOOKUP(CONCATENATE($B599,"-",$C599),IN_1A!$B$2:$AA$3000,7,FALSE))</f>
        <v>0</v>
      </c>
      <c r="J599" s="1399">
        <f>IF(ISERROR(VLOOKUP(CONCATENATE($B599,"-",$C599),IN_1A!$B$2:$AA$3000,8,FALSE))=TRUE,"",VLOOKUP(CONCATENATE($B599,"-",$C599),IN_1A!$B$2:$AA$3000,8,FALSE))</f>
        <v>0</v>
      </c>
      <c r="K599" s="1398">
        <f>IF(ISERROR(VLOOKUP(CONCATENATE($B599,"-",$C599),IN_1A!$B$2:$AA$3000,9,FALSE))=TRUE,"",VLOOKUP(CONCATENATE($B599,"-",$C599),IN_1A!$B$2:$AA$3000,9,FALSE))</f>
        <v>0</v>
      </c>
      <c r="L599" s="1399">
        <f>IF(ISERROR(VLOOKUP(CONCATENATE($B599,"-",$C599),IN_1A!$B$2:$AA$3000,10,FALSE))=TRUE,"",VLOOKUP(CONCATENATE($B599,"-",$C599),IN_1A!$B$2:$AA$3000,10,FALSE))</f>
        <v>0</v>
      </c>
      <c r="M599" s="1398">
        <f>IF(ISERROR(VLOOKUP(CONCATENATE($B599,"-",$C599),IN_1A!$B$2:$AA$3000,11,FALSE))=TRUE,"",VLOOKUP(CONCATENATE($B599,"-",$C599),IN_1A!$B$2:$AA$3000,11,FALSE))</f>
        <v>0</v>
      </c>
      <c r="N599" s="1399">
        <f>IF(ISERROR(VLOOKUP(CONCATENATE($B599,"-",$C599),IN_1A!$B$2:$AA$3000,12,FALSE))=TRUE,"",VLOOKUP(CONCATENATE($B599,"-",$C599),IN_1A!$B$2:$AA$3000,12,FALSE))</f>
        <v>0</v>
      </c>
      <c r="O599" s="1398">
        <f>IF(ISERROR(VLOOKUP(CONCATENATE($B599,"-",$C599),IN_1A!$B$2:$AA$3000,13,FALSE))=TRUE,"",VLOOKUP(CONCATENATE($B599,"-",$C599),IN_1A!$B$2:$AA$3000,13,FALSE))</f>
        <v>0</v>
      </c>
      <c r="P599" s="1399">
        <f>IF(ISERROR(VLOOKUP(CONCATENATE($B599,"-",$C599),IN_1A!$B$2:$AA$3000,14,FALSE))=TRUE,"",VLOOKUP(CONCATENATE($B599,"-",$C599),IN_1A!$B$2:$AA$3000,14,FALSE))</f>
        <v>0</v>
      </c>
      <c r="Q599" s="495">
        <f t="shared" si="79"/>
        <v>0</v>
      </c>
      <c r="R599" s="496">
        <f t="shared" si="79"/>
        <v>0</v>
      </c>
      <c r="S599" s="262" t="str">
        <f t="shared" si="83"/>
        <v/>
      </c>
    </row>
    <row r="600" spans="1:19" s="263" customFormat="1" ht="12" customHeight="1" thickBot="1" x14ac:dyDescent="0.3">
      <c r="A600" s="234" t="s">
        <v>795</v>
      </c>
      <c r="B600" s="232" t="s">
        <v>811</v>
      </c>
      <c r="C600" s="235" t="s">
        <v>854</v>
      </c>
      <c r="D600" s="1860" t="str">
        <f t="shared" si="82"/>
        <v/>
      </c>
      <c r="E600" s="1398">
        <f>IF(ISERROR(VLOOKUP(CONCATENATE($B600,"-",$C600),IN_1A!$B$2:$AA$3000,3,FALSE))=TRUE,"",VLOOKUP(CONCATENATE($B600,"-",$C600),IN_1A!$B$2:$AA$3000,3,FALSE))</f>
        <v>0</v>
      </c>
      <c r="F600" s="1399">
        <f>IF(ISERROR(VLOOKUP(CONCATENATE($B600,"-",$C600),IN_1A!$B$2:$AA$3000,4,FALSE))=TRUE,"",VLOOKUP(CONCATENATE($B600,"-",$C600),IN_1A!$B$2:$AA$3000,4,FALSE))</f>
        <v>0</v>
      </c>
      <c r="G600" s="1398">
        <f>IF(ISERROR(VLOOKUP(CONCATENATE($B600,"-",$C600),IN_1A!$B$2:$AA$3000,5,FALSE))=TRUE,"",VLOOKUP(CONCATENATE($B600,"-",$C600),IN_1A!$B$2:$AA$3000,5,FALSE))</f>
        <v>0</v>
      </c>
      <c r="H600" s="1399">
        <f>IF(ISERROR(VLOOKUP(CONCATENATE($B600,"-",$C600),IN_1A!$B$2:$AA$3000,6,FALSE))=TRUE,"",VLOOKUP(CONCATENATE($B600,"-",$C600),IN_1A!$B$2:$AA$3000,6,FALSE))</f>
        <v>0</v>
      </c>
      <c r="I600" s="1398">
        <f>IF(ISERROR(VLOOKUP(CONCATENATE($B600,"-",$C600),IN_1A!$B$2:$AA$3000,7,FALSE))=TRUE,"",VLOOKUP(CONCATENATE($B600,"-",$C600),IN_1A!$B$2:$AA$3000,7,FALSE))</f>
        <v>0</v>
      </c>
      <c r="J600" s="1399">
        <f>IF(ISERROR(VLOOKUP(CONCATENATE($B600,"-",$C600),IN_1A!$B$2:$AA$3000,8,FALSE))=TRUE,"",VLOOKUP(CONCATENATE($B600,"-",$C600),IN_1A!$B$2:$AA$3000,8,FALSE))</f>
        <v>0</v>
      </c>
      <c r="K600" s="1398">
        <f>IF(ISERROR(VLOOKUP(CONCATENATE($B600,"-",$C600),IN_1A!$B$2:$AA$3000,9,FALSE))=TRUE,"",VLOOKUP(CONCATENATE($B600,"-",$C600),IN_1A!$B$2:$AA$3000,9,FALSE))</f>
        <v>0</v>
      </c>
      <c r="L600" s="1399">
        <f>IF(ISERROR(VLOOKUP(CONCATENATE($B600,"-",$C600),IN_1A!$B$2:$AA$3000,10,FALSE))=TRUE,"",VLOOKUP(CONCATENATE($B600,"-",$C600),IN_1A!$B$2:$AA$3000,10,FALSE))</f>
        <v>0</v>
      </c>
      <c r="M600" s="1398">
        <f>IF(ISERROR(VLOOKUP(CONCATENATE($B600,"-",$C600),IN_1A!$B$2:$AA$3000,11,FALSE))=TRUE,"",VLOOKUP(CONCATENATE($B600,"-",$C600),IN_1A!$B$2:$AA$3000,11,FALSE))</f>
        <v>0</v>
      </c>
      <c r="N600" s="1399">
        <f>IF(ISERROR(VLOOKUP(CONCATENATE($B600,"-",$C600),IN_1A!$B$2:$AA$3000,12,FALSE))=TRUE,"",VLOOKUP(CONCATENATE($B600,"-",$C600),IN_1A!$B$2:$AA$3000,12,FALSE))</f>
        <v>0</v>
      </c>
      <c r="O600" s="1398">
        <f>IF(ISERROR(VLOOKUP(CONCATENATE($B600,"-",$C600),IN_1A!$B$2:$AA$3000,13,FALSE))=TRUE,"",VLOOKUP(CONCATENATE($B600,"-",$C600),IN_1A!$B$2:$AA$3000,13,FALSE))</f>
        <v>0</v>
      </c>
      <c r="P600" s="1399">
        <f>IF(ISERROR(VLOOKUP(CONCATENATE($B600,"-",$C600),IN_1A!$B$2:$AA$3000,14,FALSE))=TRUE,"",VLOOKUP(CONCATENATE($B600,"-",$C600),IN_1A!$B$2:$AA$3000,14,FALSE))</f>
        <v>0</v>
      </c>
      <c r="Q600" s="495">
        <f t="shared" si="79"/>
        <v>0</v>
      </c>
      <c r="R600" s="496">
        <f t="shared" si="79"/>
        <v>0</v>
      </c>
      <c r="S600" s="262" t="str">
        <f t="shared" si="83"/>
        <v/>
      </c>
    </row>
    <row r="601" spans="1:19" s="263" customFormat="1" ht="12" customHeight="1" thickBot="1" x14ac:dyDescent="0.3">
      <c r="A601" s="234" t="s">
        <v>797</v>
      </c>
      <c r="B601" s="232" t="s">
        <v>812</v>
      </c>
      <c r="C601" s="235" t="s">
        <v>854</v>
      </c>
      <c r="D601" s="1860" t="str">
        <f t="shared" si="82"/>
        <v/>
      </c>
      <c r="E601" s="1398">
        <f>IF(ISERROR(VLOOKUP(CONCATENATE($B601,"-",$C601),IN_1A!$B$2:$AA$3000,3,FALSE))=TRUE,"",VLOOKUP(CONCATENATE($B601,"-",$C601),IN_1A!$B$2:$AA$3000,3,FALSE))</f>
        <v>0</v>
      </c>
      <c r="F601" s="1399">
        <f>IF(ISERROR(VLOOKUP(CONCATENATE($B601,"-",$C601),IN_1A!$B$2:$AA$3000,4,FALSE))=TRUE,"",VLOOKUP(CONCATENATE($B601,"-",$C601),IN_1A!$B$2:$AA$3000,4,FALSE))</f>
        <v>0</v>
      </c>
      <c r="G601" s="1398">
        <f>IF(ISERROR(VLOOKUP(CONCATENATE($B601,"-",$C601),IN_1A!$B$2:$AA$3000,5,FALSE))=TRUE,"",VLOOKUP(CONCATENATE($B601,"-",$C601),IN_1A!$B$2:$AA$3000,5,FALSE))</f>
        <v>0</v>
      </c>
      <c r="H601" s="1399">
        <f>IF(ISERROR(VLOOKUP(CONCATENATE($B601,"-",$C601),IN_1A!$B$2:$AA$3000,6,FALSE))=TRUE,"",VLOOKUP(CONCATENATE($B601,"-",$C601),IN_1A!$B$2:$AA$3000,6,FALSE))</f>
        <v>0</v>
      </c>
      <c r="I601" s="1398">
        <f>IF(ISERROR(VLOOKUP(CONCATENATE($B601,"-",$C601),IN_1A!$B$2:$AA$3000,7,FALSE))=TRUE,"",VLOOKUP(CONCATENATE($B601,"-",$C601),IN_1A!$B$2:$AA$3000,7,FALSE))</f>
        <v>0</v>
      </c>
      <c r="J601" s="1399">
        <f>IF(ISERROR(VLOOKUP(CONCATENATE($B601,"-",$C601),IN_1A!$B$2:$AA$3000,8,FALSE))=TRUE,"",VLOOKUP(CONCATENATE($B601,"-",$C601),IN_1A!$B$2:$AA$3000,8,FALSE))</f>
        <v>0</v>
      </c>
      <c r="K601" s="1398">
        <f>IF(ISERROR(VLOOKUP(CONCATENATE($B601,"-",$C601),IN_1A!$B$2:$AA$3000,9,FALSE))=TRUE,"",VLOOKUP(CONCATENATE($B601,"-",$C601),IN_1A!$B$2:$AA$3000,9,FALSE))</f>
        <v>0</v>
      </c>
      <c r="L601" s="1399">
        <f>IF(ISERROR(VLOOKUP(CONCATENATE($B601,"-",$C601),IN_1A!$B$2:$AA$3000,10,FALSE))=TRUE,"",VLOOKUP(CONCATENATE($B601,"-",$C601),IN_1A!$B$2:$AA$3000,10,FALSE))</f>
        <v>0</v>
      </c>
      <c r="M601" s="1398">
        <f>IF(ISERROR(VLOOKUP(CONCATENATE($B601,"-",$C601),IN_1A!$B$2:$AA$3000,11,FALSE))=TRUE,"",VLOOKUP(CONCATENATE($B601,"-",$C601),IN_1A!$B$2:$AA$3000,11,FALSE))</f>
        <v>0</v>
      </c>
      <c r="N601" s="1399">
        <f>IF(ISERROR(VLOOKUP(CONCATENATE($B601,"-",$C601),IN_1A!$B$2:$AA$3000,12,FALSE))=TRUE,"",VLOOKUP(CONCATENATE($B601,"-",$C601),IN_1A!$B$2:$AA$3000,12,FALSE))</f>
        <v>0</v>
      </c>
      <c r="O601" s="1398">
        <f>IF(ISERROR(VLOOKUP(CONCATENATE($B601,"-",$C601),IN_1A!$B$2:$AA$3000,13,FALSE))=TRUE,"",VLOOKUP(CONCATENATE($B601,"-",$C601),IN_1A!$B$2:$AA$3000,13,FALSE))</f>
        <v>0</v>
      </c>
      <c r="P601" s="1399">
        <f>IF(ISERROR(VLOOKUP(CONCATENATE($B601,"-",$C601),IN_1A!$B$2:$AA$3000,14,FALSE))=TRUE,"",VLOOKUP(CONCATENATE($B601,"-",$C601),IN_1A!$B$2:$AA$3000,14,FALSE))</f>
        <v>0</v>
      </c>
      <c r="Q601" s="495">
        <f t="shared" si="79"/>
        <v>0</v>
      </c>
      <c r="R601" s="496">
        <f t="shared" si="79"/>
        <v>0</v>
      </c>
      <c r="S601" s="262" t="str">
        <f t="shared" si="83"/>
        <v/>
      </c>
    </row>
    <row r="602" spans="1:19" s="263" customFormat="1" ht="12" customHeight="1" thickBot="1" x14ac:dyDescent="0.3">
      <c r="A602" s="236" t="s">
        <v>799</v>
      </c>
      <c r="B602" s="237" t="s">
        <v>813</v>
      </c>
      <c r="C602" s="238" t="s">
        <v>854</v>
      </c>
      <c r="D602" s="1860" t="str">
        <f t="shared" si="82"/>
        <v/>
      </c>
      <c r="E602" s="1400">
        <f>IF(ISERROR(VLOOKUP(CONCATENATE($B602,"-",$C602),IN_1A!$B$2:$AA$3000,3,FALSE))=TRUE,"",VLOOKUP(CONCATENATE($B602,"-",$C602),IN_1A!$B$2:$AA$3000,3,FALSE))</f>
        <v>0</v>
      </c>
      <c r="F602" s="1401">
        <f>IF(ISERROR(VLOOKUP(CONCATENATE($B602,"-",$C602),IN_1A!$B$2:$AA$3000,4,FALSE))=TRUE,"",VLOOKUP(CONCATENATE($B602,"-",$C602),IN_1A!$B$2:$AA$3000,4,FALSE))</f>
        <v>0</v>
      </c>
      <c r="G602" s="1400">
        <f>IF(ISERROR(VLOOKUP(CONCATENATE($B602,"-",$C602),IN_1A!$B$2:$AA$3000,5,FALSE))=TRUE,"",VLOOKUP(CONCATENATE($B602,"-",$C602),IN_1A!$B$2:$AA$3000,5,FALSE))</f>
        <v>0</v>
      </c>
      <c r="H602" s="1401">
        <f>IF(ISERROR(VLOOKUP(CONCATENATE($B602,"-",$C602),IN_1A!$B$2:$AA$3000,6,FALSE))=TRUE,"",VLOOKUP(CONCATENATE($B602,"-",$C602),IN_1A!$B$2:$AA$3000,6,FALSE))</f>
        <v>0</v>
      </c>
      <c r="I602" s="1400">
        <f>IF(ISERROR(VLOOKUP(CONCATENATE($B602,"-",$C602),IN_1A!$B$2:$AA$3000,7,FALSE))=TRUE,"",VLOOKUP(CONCATENATE($B602,"-",$C602),IN_1A!$B$2:$AA$3000,7,FALSE))</f>
        <v>0</v>
      </c>
      <c r="J602" s="1401">
        <f>IF(ISERROR(VLOOKUP(CONCATENATE($B602,"-",$C602),IN_1A!$B$2:$AA$3000,8,FALSE))=TRUE,"",VLOOKUP(CONCATENATE($B602,"-",$C602),IN_1A!$B$2:$AA$3000,8,FALSE))</f>
        <v>0</v>
      </c>
      <c r="K602" s="1400">
        <f>IF(ISERROR(VLOOKUP(CONCATENATE($B602,"-",$C602),IN_1A!$B$2:$AA$3000,9,FALSE))=TRUE,"",VLOOKUP(CONCATENATE($B602,"-",$C602),IN_1A!$B$2:$AA$3000,9,FALSE))</f>
        <v>0</v>
      </c>
      <c r="L602" s="1401">
        <f>IF(ISERROR(VLOOKUP(CONCATENATE($B602,"-",$C602),IN_1A!$B$2:$AA$3000,10,FALSE))=TRUE,"",VLOOKUP(CONCATENATE($B602,"-",$C602),IN_1A!$B$2:$AA$3000,10,FALSE))</f>
        <v>0</v>
      </c>
      <c r="M602" s="1400">
        <f>IF(ISERROR(VLOOKUP(CONCATENATE($B602,"-",$C602),IN_1A!$B$2:$AA$3000,11,FALSE))=TRUE,"",VLOOKUP(CONCATENATE($B602,"-",$C602),IN_1A!$B$2:$AA$3000,11,FALSE))</f>
        <v>0</v>
      </c>
      <c r="N602" s="1401">
        <f>IF(ISERROR(VLOOKUP(CONCATENATE($B602,"-",$C602),IN_1A!$B$2:$AA$3000,12,FALSE))=TRUE,"",VLOOKUP(CONCATENATE($B602,"-",$C602),IN_1A!$B$2:$AA$3000,12,FALSE))</f>
        <v>0</v>
      </c>
      <c r="O602" s="1400">
        <f>IF(ISERROR(VLOOKUP(CONCATENATE($B602,"-",$C602),IN_1A!$B$2:$AA$3000,13,FALSE))=TRUE,"",VLOOKUP(CONCATENATE($B602,"-",$C602),IN_1A!$B$2:$AA$3000,13,FALSE))</f>
        <v>0</v>
      </c>
      <c r="P602" s="1401">
        <f>IF(ISERROR(VLOOKUP(CONCATENATE($B602,"-",$C602),IN_1A!$B$2:$AA$3000,14,FALSE))=TRUE,"",VLOOKUP(CONCATENATE($B602,"-",$C602),IN_1A!$B$2:$AA$3000,14,FALSE))</f>
        <v>0</v>
      </c>
      <c r="Q602" s="497">
        <f t="shared" si="79"/>
        <v>0</v>
      </c>
      <c r="R602" s="498">
        <f t="shared" si="79"/>
        <v>0</v>
      </c>
      <c r="S602" s="262" t="str">
        <f t="shared" si="83"/>
        <v/>
      </c>
    </row>
    <row r="603" spans="1:19" s="2508" customFormat="1" ht="12" customHeight="1" thickBot="1" x14ac:dyDescent="0.3">
      <c r="A603" s="2503" t="s">
        <v>814</v>
      </c>
      <c r="B603" s="2496"/>
      <c r="C603" s="2497"/>
      <c r="D603" s="2458"/>
      <c r="E603" s="2221"/>
      <c r="F603" s="499"/>
      <c r="G603" s="499"/>
      <c r="H603" s="499"/>
      <c r="I603" s="499"/>
      <c r="J603" s="499"/>
      <c r="K603" s="499"/>
      <c r="L603" s="499"/>
      <c r="M603" s="499"/>
      <c r="N603" s="499"/>
      <c r="O603" s="499"/>
      <c r="P603" s="499"/>
      <c r="Q603" s="499"/>
      <c r="R603" s="500"/>
      <c r="S603" s="2506" t="str">
        <f t="shared" si="83"/>
        <v/>
      </c>
    </row>
    <row r="604" spans="1:19" s="2508" customFormat="1" ht="12" customHeight="1" thickBot="1" x14ac:dyDescent="0.3">
      <c r="A604" s="2492" t="s">
        <v>755</v>
      </c>
      <c r="B604" s="2496"/>
      <c r="C604" s="2497"/>
      <c r="D604" s="2462"/>
      <c r="E604" s="2221"/>
      <c r="F604" s="499"/>
      <c r="G604" s="499"/>
      <c r="H604" s="499"/>
      <c r="I604" s="499"/>
      <c r="J604" s="499"/>
      <c r="K604" s="499"/>
      <c r="L604" s="499"/>
      <c r="M604" s="499"/>
      <c r="N604" s="499"/>
      <c r="O604" s="499"/>
      <c r="P604" s="499"/>
      <c r="Q604" s="499"/>
      <c r="R604" s="500"/>
      <c r="S604" s="2506" t="str">
        <f t="shared" si="83"/>
        <v/>
      </c>
    </row>
    <row r="605" spans="1:19" s="264" customFormat="1" ht="10.75" thickBot="1" x14ac:dyDescent="0.3">
      <c r="A605" s="231" t="s">
        <v>815</v>
      </c>
      <c r="B605" s="239" t="s">
        <v>816</v>
      </c>
      <c r="C605" s="240" t="s">
        <v>854</v>
      </c>
      <c r="D605" s="1860" t="str">
        <f t="shared" ref="D605:D613" si="84">CONCATENATE($D$563)</f>
        <v/>
      </c>
      <c r="E605" s="1396">
        <f>IF(ISERROR(VLOOKUP(CONCATENATE($B605,"-",$C605),IN_1A!$B$2:$AA$3000,3,FALSE))=TRUE,"",VLOOKUP(CONCATENATE($B605,"-",$C605),IN_1A!$B$2:$AA$3000,3,FALSE))</f>
        <v>0</v>
      </c>
      <c r="F605" s="1397">
        <f>IF(ISERROR(VLOOKUP(CONCATENATE($B605,"-",$C605),IN_1A!$B$2:$AA$3000,4,FALSE))=TRUE,"",VLOOKUP(CONCATENATE($B605,"-",$C605),IN_1A!$B$2:$AA$3000,4,FALSE))</f>
        <v>0</v>
      </c>
      <c r="G605" s="1396">
        <f>IF(ISERROR(VLOOKUP(CONCATENATE($B605,"-",$C605),IN_1A!$B$2:$AA$3000,5,FALSE))=TRUE,"",VLOOKUP(CONCATENATE($B605,"-",$C605),IN_1A!$B$2:$AA$3000,5,FALSE))</f>
        <v>0</v>
      </c>
      <c r="H605" s="1397">
        <f>IF(ISERROR(VLOOKUP(CONCATENATE($B605,"-",$C605),IN_1A!$B$2:$AA$3000,6,FALSE))=TRUE,"",VLOOKUP(CONCATENATE($B605,"-",$C605),IN_1A!$B$2:$AA$3000,6,FALSE))</f>
        <v>0</v>
      </c>
      <c r="I605" s="1396">
        <f>IF(ISERROR(VLOOKUP(CONCATENATE($B605,"-",$C605),IN_1A!$B$2:$AA$3000,7,FALSE))=TRUE,"",VLOOKUP(CONCATENATE($B605,"-",$C605),IN_1A!$B$2:$AA$3000,7,FALSE))</f>
        <v>0</v>
      </c>
      <c r="J605" s="1397">
        <f>IF(ISERROR(VLOOKUP(CONCATENATE($B605,"-",$C605),IN_1A!$B$2:$AA$3000,8,FALSE))=TRUE,"",VLOOKUP(CONCATENATE($B605,"-",$C605),IN_1A!$B$2:$AA$3000,8,FALSE))</f>
        <v>0</v>
      </c>
      <c r="K605" s="1396">
        <f>IF(ISERROR(VLOOKUP(CONCATENATE($B605,"-",$C605),IN_1A!$B$2:$AA$3000,9,FALSE))=TRUE,"",VLOOKUP(CONCATENATE($B605,"-",$C605),IN_1A!$B$2:$AA$3000,9,FALSE))</f>
        <v>0</v>
      </c>
      <c r="L605" s="1397">
        <f>IF(ISERROR(VLOOKUP(CONCATENATE($B605,"-",$C605),IN_1A!$B$2:$AA$3000,10,FALSE))=TRUE,"",VLOOKUP(CONCATENATE($B605,"-",$C605),IN_1A!$B$2:$AA$3000,10,FALSE))</f>
        <v>0</v>
      </c>
      <c r="M605" s="1396">
        <f>IF(ISERROR(VLOOKUP(CONCATENATE($B605,"-",$C605),IN_1A!$B$2:$AA$3000,11,FALSE))=TRUE,"",VLOOKUP(CONCATENATE($B605,"-",$C605),IN_1A!$B$2:$AA$3000,11,FALSE))</f>
        <v>0</v>
      </c>
      <c r="N605" s="1397">
        <f>IF(ISERROR(VLOOKUP(CONCATENATE($B605,"-",$C605),IN_1A!$B$2:$AA$3000,12,FALSE))=TRUE,"",VLOOKUP(CONCATENATE($B605,"-",$C605),IN_1A!$B$2:$AA$3000,12,FALSE))</f>
        <v>0</v>
      </c>
      <c r="O605" s="1396">
        <f>IF(ISERROR(VLOOKUP(CONCATENATE($B605,"-",$C605),IN_1A!$B$2:$AA$3000,13,FALSE))=TRUE,"",VLOOKUP(CONCATENATE($B605,"-",$C605),IN_1A!$B$2:$AA$3000,13,FALSE))</f>
        <v>0</v>
      </c>
      <c r="P605" s="1397">
        <f>IF(ISERROR(VLOOKUP(CONCATENATE($B605,"-",$C605),IN_1A!$B$2:$AA$3000,14,FALSE))=TRUE,"",VLOOKUP(CONCATENATE($B605,"-",$C605),IN_1A!$B$2:$AA$3000,14,FALSE))</f>
        <v>0</v>
      </c>
      <c r="Q605" s="493">
        <f t="shared" si="79"/>
        <v>0</v>
      </c>
      <c r="R605" s="494">
        <f t="shared" si="79"/>
        <v>0</v>
      </c>
      <c r="S605" s="262"/>
    </row>
    <row r="606" spans="1:19" s="264" customFormat="1" ht="10.75" thickBot="1" x14ac:dyDescent="0.3">
      <c r="A606" s="234" t="s">
        <v>817</v>
      </c>
      <c r="B606" s="232" t="s">
        <v>818</v>
      </c>
      <c r="C606" s="235" t="s">
        <v>854</v>
      </c>
      <c r="D606" s="1860" t="str">
        <f t="shared" si="84"/>
        <v/>
      </c>
      <c r="E606" s="1398">
        <f>IF(ISERROR(VLOOKUP(CONCATENATE($B606,"-",$C606),IN_1A!$B$2:$AA$3000,3,FALSE))=TRUE,"",VLOOKUP(CONCATENATE($B606,"-",$C606),IN_1A!$B$2:$AA$3000,3,FALSE))</f>
        <v>0</v>
      </c>
      <c r="F606" s="1399">
        <f>IF(ISERROR(VLOOKUP(CONCATENATE($B606,"-",$C606),IN_1A!$B$2:$AA$3000,4,FALSE))=TRUE,"",VLOOKUP(CONCATENATE($B606,"-",$C606),IN_1A!$B$2:$AA$3000,4,FALSE))</f>
        <v>0</v>
      </c>
      <c r="G606" s="1398">
        <f>IF(ISERROR(VLOOKUP(CONCATENATE($B606,"-",$C606),IN_1A!$B$2:$AA$3000,5,FALSE))=TRUE,"",VLOOKUP(CONCATENATE($B606,"-",$C606),IN_1A!$B$2:$AA$3000,5,FALSE))</f>
        <v>0</v>
      </c>
      <c r="H606" s="1399">
        <f>IF(ISERROR(VLOOKUP(CONCATENATE($B606,"-",$C606),IN_1A!$B$2:$AA$3000,6,FALSE))=TRUE,"",VLOOKUP(CONCATENATE($B606,"-",$C606),IN_1A!$B$2:$AA$3000,6,FALSE))</f>
        <v>0</v>
      </c>
      <c r="I606" s="1398">
        <f>IF(ISERROR(VLOOKUP(CONCATENATE($B606,"-",$C606),IN_1A!$B$2:$AA$3000,7,FALSE))=TRUE,"",VLOOKUP(CONCATENATE($B606,"-",$C606),IN_1A!$B$2:$AA$3000,7,FALSE))</f>
        <v>0</v>
      </c>
      <c r="J606" s="1399">
        <f>IF(ISERROR(VLOOKUP(CONCATENATE($B606,"-",$C606),IN_1A!$B$2:$AA$3000,8,FALSE))=TRUE,"",VLOOKUP(CONCATENATE($B606,"-",$C606),IN_1A!$B$2:$AA$3000,8,FALSE))</f>
        <v>0</v>
      </c>
      <c r="K606" s="1398">
        <f>IF(ISERROR(VLOOKUP(CONCATENATE($B606,"-",$C606),IN_1A!$B$2:$AA$3000,9,FALSE))=TRUE,"",VLOOKUP(CONCATENATE($B606,"-",$C606),IN_1A!$B$2:$AA$3000,9,FALSE))</f>
        <v>0</v>
      </c>
      <c r="L606" s="1399">
        <f>IF(ISERROR(VLOOKUP(CONCATENATE($B606,"-",$C606),IN_1A!$B$2:$AA$3000,10,FALSE))=TRUE,"",VLOOKUP(CONCATENATE($B606,"-",$C606),IN_1A!$B$2:$AA$3000,10,FALSE))</f>
        <v>0</v>
      </c>
      <c r="M606" s="1398">
        <f>IF(ISERROR(VLOOKUP(CONCATENATE($B606,"-",$C606),IN_1A!$B$2:$AA$3000,11,FALSE))=TRUE,"",VLOOKUP(CONCATENATE($B606,"-",$C606),IN_1A!$B$2:$AA$3000,11,FALSE))</f>
        <v>0</v>
      </c>
      <c r="N606" s="1399">
        <f>IF(ISERROR(VLOOKUP(CONCATENATE($B606,"-",$C606),IN_1A!$B$2:$AA$3000,12,FALSE))=TRUE,"",VLOOKUP(CONCATENATE($B606,"-",$C606),IN_1A!$B$2:$AA$3000,12,FALSE))</f>
        <v>0</v>
      </c>
      <c r="O606" s="1398">
        <f>IF(ISERROR(VLOOKUP(CONCATENATE($B606,"-",$C606),IN_1A!$B$2:$AA$3000,13,FALSE))=TRUE,"",VLOOKUP(CONCATENATE($B606,"-",$C606),IN_1A!$B$2:$AA$3000,13,FALSE))</f>
        <v>0</v>
      </c>
      <c r="P606" s="1399">
        <f>IF(ISERROR(VLOOKUP(CONCATENATE($B606,"-",$C606),IN_1A!$B$2:$AA$3000,14,FALSE))=TRUE,"",VLOOKUP(CONCATENATE($B606,"-",$C606),IN_1A!$B$2:$AA$3000,14,FALSE))</f>
        <v>0</v>
      </c>
      <c r="Q606" s="495">
        <f t="shared" si="79"/>
        <v>0</v>
      </c>
      <c r="R606" s="496">
        <f t="shared" si="79"/>
        <v>0</v>
      </c>
      <c r="S606" s="262"/>
    </row>
    <row r="607" spans="1:19" s="263" customFormat="1" ht="12" customHeight="1" thickBot="1" x14ac:dyDescent="0.3">
      <c r="A607" s="234" t="s">
        <v>819</v>
      </c>
      <c r="B607" s="232" t="s">
        <v>820</v>
      </c>
      <c r="C607" s="235" t="s">
        <v>854</v>
      </c>
      <c r="D607" s="1860" t="str">
        <f t="shared" si="84"/>
        <v/>
      </c>
      <c r="E607" s="1398">
        <f>IF(ISERROR(VLOOKUP(CONCATENATE($B607,"-",$C607),IN_1A!$B$2:$AA$3000,3,FALSE))=TRUE,"",VLOOKUP(CONCATENATE($B607,"-",$C607),IN_1A!$B$2:$AA$3000,3,FALSE))</f>
        <v>0</v>
      </c>
      <c r="F607" s="1399">
        <f>IF(ISERROR(VLOOKUP(CONCATENATE($B607,"-",$C607),IN_1A!$B$2:$AA$3000,4,FALSE))=TRUE,"",VLOOKUP(CONCATENATE($B607,"-",$C607),IN_1A!$B$2:$AA$3000,4,FALSE))</f>
        <v>0</v>
      </c>
      <c r="G607" s="1398">
        <f>IF(ISERROR(VLOOKUP(CONCATENATE($B607,"-",$C607),IN_1A!$B$2:$AA$3000,5,FALSE))=TRUE,"",VLOOKUP(CONCATENATE($B607,"-",$C607),IN_1A!$B$2:$AA$3000,5,FALSE))</f>
        <v>0</v>
      </c>
      <c r="H607" s="1399">
        <f>IF(ISERROR(VLOOKUP(CONCATENATE($B607,"-",$C607),IN_1A!$B$2:$AA$3000,6,FALSE))=TRUE,"",VLOOKUP(CONCATENATE($B607,"-",$C607),IN_1A!$B$2:$AA$3000,6,FALSE))</f>
        <v>0</v>
      </c>
      <c r="I607" s="1398">
        <f>IF(ISERROR(VLOOKUP(CONCATENATE($B607,"-",$C607),IN_1A!$B$2:$AA$3000,7,FALSE))=TRUE,"",VLOOKUP(CONCATENATE($B607,"-",$C607),IN_1A!$B$2:$AA$3000,7,FALSE))</f>
        <v>0</v>
      </c>
      <c r="J607" s="1399">
        <f>IF(ISERROR(VLOOKUP(CONCATENATE($B607,"-",$C607),IN_1A!$B$2:$AA$3000,8,FALSE))=TRUE,"",VLOOKUP(CONCATENATE($B607,"-",$C607),IN_1A!$B$2:$AA$3000,8,FALSE))</f>
        <v>0</v>
      </c>
      <c r="K607" s="1398">
        <f>IF(ISERROR(VLOOKUP(CONCATENATE($B607,"-",$C607),IN_1A!$B$2:$AA$3000,9,FALSE))=TRUE,"",VLOOKUP(CONCATENATE($B607,"-",$C607),IN_1A!$B$2:$AA$3000,9,FALSE))</f>
        <v>0</v>
      </c>
      <c r="L607" s="1399">
        <f>IF(ISERROR(VLOOKUP(CONCATENATE($B607,"-",$C607),IN_1A!$B$2:$AA$3000,10,FALSE))=TRUE,"",VLOOKUP(CONCATENATE($B607,"-",$C607),IN_1A!$B$2:$AA$3000,10,FALSE))</f>
        <v>0</v>
      </c>
      <c r="M607" s="1398">
        <f>IF(ISERROR(VLOOKUP(CONCATENATE($B607,"-",$C607),IN_1A!$B$2:$AA$3000,11,FALSE))=TRUE,"",VLOOKUP(CONCATENATE($B607,"-",$C607),IN_1A!$B$2:$AA$3000,11,FALSE))</f>
        <v>0</v>
      </c>
      <c r="N607" s="1399">
        <f>IF(ISERROR(VLOOKUP(CONCATENATE($B607,"-",$C607),IN_1A!$B$2:$AA$3000,12,FALSE))=TRUE,"",VLOOKUP(CONCATENATE($B607,"-",$C607),IN_1A!$B$2:$AA$3000,12,FALSE))</f>
        <v>0</v>
      </c>
      <c r="O607" s="1398">
        <f>IF(ISERROR(VLOOKUP(CONCATENATE($B607,"-",$C607),IN_1A!$B$2:$AA$3000,13,FALSE))=TRUE,"",VLOOKUP(CONCATENATE($B607,"-",$C607),IN_1A!$B$2:$AA$3000,13,FALSE))</f>
        <v>0</v>
      </c>
      <c r="P607" s="1399">
        <f>IF(ISERROR(VLOOKUP(CONCATENATE($B607,"-",$C607),IN_1A!$B$2:$AA$3000,14,FALSE))=TRUE,"",VLOOKUP(CONCATENATE($B607,"-",$C607),IN_1A!$B$2:$AA$3000,14,FALSE))</f>
        <v>0</v>
      </c>
      <c r="Q607" s="495">
        <f t="shared" si="79"/>
        <v>0</v>
      </c>
      <c r="R607" s="496">
        <f t="shared" si="79"/>
        <v>0</v>
      </c>
      <c r="S607" s="262" t="str">
        <f t="shared" ref="S607:S614" si="85">IF(O607&gt;Q607,"ERRORE",IF(P607&gt;R607,"ERRORE",""))</f>
        <v/>
      </c>
    </row>
    <row r="608" spans="1:19" s="263" customFormat="1" ht="12" customHeight="1" thickBot="1" x14ac:dyDescent="0.3">
      <c r="A608" s="234" t="s">
        <v>821</v>
      </c>
      <c r="B608" s="232" t="s">
        <v>822</v>
      </c>
      <c r="C608" s="235" t="s">
        <v>854</v>
      </c>
      <c r="D608" s="1860" t="str">
        <f t="shared" si="84"/>
        <v/>
      </c>
      <c r="E608" s="1398">
        <f>IF(ISERROR(VLOOKUP(CONCATENATE($B608,"-",$C608),IN_1A!$B$2:$AA$3000,3,FALSE))=TRUE,"",VLOOKUP(CONCATENATE($B608,"-",$C608),IN_1A!$B$2:$AA$3000,3,FALSE))</f>
        <v>0</v>
      </c>
      <c r="F608" s="1399">
        <f>IF(ISERROR(VLOOKUP(CONCATENATE($B608,"-",$C608),IN_1A!$B$2:$AA$3000,4,FALSE))=TRUE,"",VLOOKUP(CONCATENATE($B608,"-",$C608),IN_1A!$B$2:$AA$3000,4,FALSE))</f>
        <v>0</v>
      </c>
      <c r="G608" s="1398">
        <f>IF(ISERROR(VLOOKUP(CONCATENATE($B608,"-",$C608),IN_1A!$B$2:$AA$3000,5,FALSE))=TRUE,"",VLOOKUP(CONCATENATE($B608,"-",$C608),IN_1A!$B$2:$AA$3000,5,FALSE))</f>
        <v>0</v>
      </c>
      <c r="H608" s="1399">
        <f>IF(ISERROR(VLOOKUP(CONCATENATE($B608,"-",$C608),IN_1A!$B$2:$AA$3000,6,FALSE))=TRUE,"",VLOOKUP(CONCATENATE($B608,"-",$C608),IN_1A!$B$2:$AA$3000,6,FALSE))</f>
        <v>0</v>
      </c>
      <c r="I608" s="1398">
        <f>IF(ISERROR(VLOOKUP(CONCATENATE($B608,"-",$C608),IN_1A!$B$2:$AA$3000,7,FALSE))=TRUE,"",VLOOKUP(CONCATENATE($B608,"-",$C608),IN_1A!$B$2:$AA$3000,7,FALSE))</f>
        <v>0</v>
      </c>
      <c r="J608" s="1399">
        <f>IF(ISERROR(VLOOKUP(CONCATENATE($B608,"-",$C608),IN_1A!$B$2:$AA$3000,8,FALSE))=TRUE,"",VLOOKUP(CONCATENATE($B608,"-",$C608),IN_1A!$B$2:$AA$3000,8,FALSE))</f>
        <v>0</v>
      </c>
      <c r="K608" s="1398">
        <f>IF(ISERROR(VLOOKUP(CONCATENATE($B608,"-",$C608),IN_1A!$B$2:$AA$3000,9,FALSE))=TRUE,"",VLOOKUP(CONCATENATE($B608,"-",$C608),IN_1A!$B$2:$AA$3000,9,FALSE))</f>
        <v>0</v>
      </c>
      <c r="L608" s="1399">
        <f>IF(ISERROR(VLOOKUP(CONCATENATE($B608,"-",$C608),IN_1A!$B$2:$AA$3000,10,FALSE))=TRUE,"",VLOOKUP(CONCATENATE($B608,"-",$C608),IN_1A!$B$2:$AA$3000,10,FALSE))</f>
        <v>0</v>
      </c>
      <c r="M608" s="1398">
        <f>IF(ISERROR(VLOOKUP(CONCATENATE($B608,"-",$C608),IN_1A!$B$2:$AA$3000,11,FALSE))=TRUE,"",VLOOKUP(CONCATENATE($B608,"-",$C608),IN_1A!$B$2:$AA$3000,11,FALSE))</f>
        <v>0</v>
      </c>
      <c r="N608" s="1399">
        <f>IF(ISERROR(VLOOKUP(CONCATENATE($B608,"-",$C608),IN_1A!$B$2:$AA$3000,12,FALSE))=TRUE,"",VLOOKUP(CONCATENATE($B608,"-",$C608),IN_1A!$B$2:$AA$3000,12,FALSE))</f>
        <v>0</v>
      </c>
      <c r="O608" s="1398">
        <f>IF(ISERROR(VLOOKUP(CONCATENATE($B608,"-",$C608),IN_1A!$B$2:$AA$3000,13,FALSE))=TRUE,"",VLOOKUP(CONCATENATE($B608,"-",$C608),IN_1A!$B$2:$AA$3000,13,FALSE))</f>
        <v>0</v>
      </c>
      <c r="P608" s="1399">
        <f>IF(ISERROR(VLOOKUP(CONCATENATE($B608,"-",$C608),IN_1A!$B$2:$AA$3000,14,FALSE))=TRUE,"",VLOOKUP(CONCATENATE($B608,"-",$C608),IN_1A!$B$2:$AA$3000,14,FALSE))</f>
        <v>0</v>
      </c>
      <c r="Q608" s="495">
        <f t="shared" si="79"/>
        <v>0</v>
      </c>
      <c r="R608" s="496">
        <f t="shared" si="79"/>
        <v>0</v>
      </c>
      <c r="S608" s="262" t="str">
        <f t="shared" si="85"/>
        <v/>
      </c>
    </row>
    <row r="609" spans="1:19" s="263" customFormat="1" ht="12" customHeight="1" thickBot="1" x14ac:dyDescent="0.3">
      <c r="A609" s="234" t="s">
        <v>823</v>
      </c>
      <c r="B609" s="243" t="s">
        <v>824</v>
      </c>
      <c r="C609" s="233" t="s">
        <v>854</v>
      </c>
      <c r="D609" s="1860" t="str">
        <f t="shared" si="84"/>
        <v/>
      </c>
      <c r="E609" s="1398">
        <f>IF(ISERROR(VLOOKUP(CONCATENATE($B609,"-",$C609),IN_1A!$B$2:$AA$3000,3,FALSE))=TRUE,"",VLOOKUP(CONCATENATE($B609,"-",$C609),IN_1A!$B$2:$AA$3000,3,FALSE))</f>
        <v>0</v>
      </c>
      <c r="F609" s="1399">
        <f>IF(ISERROR(VLOOKUP(CONCATENATE($B609,"-",$C609),IN_1A!$B$2:$AA$3000,4,FALSE))=TRUE,"",VLOOKUP(CONCATENATE($B609,"-",$C609),IN_1A!$B$2:$AA$3000,4,FALSE))</f>
        <v>0</v>
      </c>
      <c r="G609" s="1398">
        <f>IF(ISERROR(VLOOKUP(CONCATENATE($B609,"-",$C609),IN_1A!$B$2:$AA$3000,5,FALSE))=TRUE,"",VLOOKUP(CONCATENATE($B609,"-",$C609),IN_1A!$B$2:$AA$3000,5,FALSE))</f>
        <v>0</v>
      </c>
      <c r="H609" s="1399">
        <f>IF(ISERROR(VLOOKUP(CONCATENATE($B609,"-",$C609),IN_1A!$B$2:$AA$3000,6,FALSE))=TRUE,"",VLOOKUP(CONCATENATE($B609,"-",$C609),IN_1A!$B$2:$AA$3000,6,FALSE))</f>
        <v>0</v>
      </c>
      <c r="I609" s="1398">
        <f>IF(ISERROR(VLOOKUP(CONCATENATE($B609,"-",$C609),IN_1A!$B$2:$AA$3000,7,FALSE))=TRUE,"",VLOOKUP(CONCATENATE($B609,"-",$C609),IN_1A!$B$2:$AA$3000,7,FALSE))</f>
        <v>0</v>
      </c>
      <c r="J609" s="1399">
        <f>IF(ISERROR(VLOOKUP(CONCATENATE($B609,"-",$C609),IN_1A!$B$2:$AA$3000,8,FALSE))=TRUE,"",VLOOKUP(CONCATENATE($B609,"-",$C609),IN_1A!$B$2:$AA$3000,8,FALSE))</f>
        <v>0</v>
      </c>
      <c r="K609" s="1398">
        <f>IF(ISERROR(VLOOKUP(CONCATENATE($B609,"-",$C609),IN_1A!$B$2:$AA$3000,9,FALSE))=TRUE,"",VLOOKUP(CONCATENATE($B609,"-",$C609),IN_1A!$B$2:$AA$3000,9,FALSE))</f>
        <v>0</v>
      </c>
      <c r="L609" s="1399">
        <f>IF(ISERROR(VLOOKUP(CONCATENATE($B609,"-",$C609),IN_1A!$B$2:$AA$3000,10,FALSE))=TRUE,"",VLOOKUP(CONCATENATE($B609,"-",$C609),IN_1A!$B$2:$AA$3000,10,FALSE))</f>
        <v>0</v>
      </c>
      <c r="M609" s="1398">
        <f>IF(ISERROR(VLOOKUP(CONCATENATE($B609,"-",$C609),IN_1A!$B$2:$AA$3000,11,FALSE))=TRUE,"",VLOOKUP(CONCATENATE($B609,"-",$C609),IN_1A!$B$2:$AA$3000,11,FALSE))</f>
        <v>0</v>
      </c>
      <c r="N609" s="1399">
        <f>IF(ISERROR(VLOOKUP(CONCATENATE($B609,"-",$C609),IN_1A!$B$2:$AA$3000,12,FALSE))=TRUE,"",VLOOKUP(CONCATENATE($B609,"-",$C609),IN_1A!$B$2:$AA$3000,12,FALSE))</f>
        <v>0</v>
      </c>
      <c r="O609" s="1398">
        <f>IF(ISERROR(VLOOKUP(CONCATENATE($B609,"-",$C609),IN_1A!$B$2:$AA$3000,13,FALSE))=TRUE,"",VLOOKUP(CONCATENATE($B609,"-",$C609),IN_1A!$B$2:$AA$3000,13,FALSE))</f>
        <v>0</v>
      </c>
      <c r="P609" s="1399">
        <f>IF(ISERROR(VLOOKUP(CONCATENATE($B609,"-",$C609),IN_1A!$B$2:$AA$3000,14,FALSE))=TRUE,"",VLOOKUP(CONCATENATE($B609,"-",$C609),IN_1A!$B$2:$AA$3000,14,FALSE))</f>
        <v>0</v>
      </c>
      <c r="Q609" s="495">
        <f t="shared" si="79"/>
        <v>0</v>
      </c>
      <c r="R609" s="496">
        <f t="shared" si="79"/>
        <v>0</v>
      </c>
      <c r="S609" s="262" t="str">
        <f t="shared" si="85"/>
        <v/>
      </c>
    </row>
    <row r="610" spans="1:19" s="263" customFormat="1" ht="12" customHeight="1" thickBot="1" x14ac:dyDescent="0.3">
      <c r="A610" s="234" t="s">
        <v>825</v>
      </c>
      <c r="B610" s="232" t="s">
        <v>826</v>
      </c>
      <c r="C610" s="235" t="s">
        <v>854</v>
      </c>
      <c r="D610" s="1860" t="str">
        <f t="shared" si="84"/>
        <v/>
      </c>
      <c r="E610" s="1398">
        <f>IF(ISERROR(VLOOKUP(CONCATENATE($B610,"-",$C610),IN_1A!$B$2:$AA$3000,3,FALSE))=TRUE,"",VLOOKUP(CONCATENATE($B610,"-",$C610),IN_1A!$B$2:$AA$3000,3,FALSE))</f>
        <v>0</v>
      </c>
      <c r="F610" s="1399">
        <f>IF(ISERROR(VLOOKUP(CONCATENATE($B610,"-",$C610),IN_1A!$B$2:$AA$3000,4,FALSE))=TRUE,"",VLOOKUP(CONCATENATE($B610,"-",$C610),IN_1A!$B$2:$AA$3000,4,FALSE))</f>
        <v>0</v>
      </c>
      <c r="G610" s="1398">
        <f>IF(ISERROR(VLOOKUP(CONCATENATE($B610,"-",$C610),IN_1A!$B$2:$AA$3000,5,FALSE))=TRUE,"",VLOOKUP(CONCATENATE($B610,"-",$C610),IN_1A!$B$2:$AA$3000,5,FALSE))</f>
        <v>0</v>
      </c>
      <c r="H610" s="1399">
        <f>IF(ISERROR(VLOOKUP(CONCATENATE($B610,"-",$C610),IN_1A!$B$2:$AA$3000,6,FALSE))=TRUE,"",VLOOKUP(CONCATENATE($B610,"-",$C610),IN_1A!$B$2:$AA$3000,6,FALSE))</f>
        <v>0</v>
      </c>
      <c r="I610" s="1398">
        <f>IF(ISERROR(VLOOKUP(CONCATENATE($B610,"-",$C610),IN_1A!$B$2:$AA$3000,7,FALSE))=TRUE,"",VLOOKUP(CONCATENATE($B610,"-",$C610),IN_1A!$B$2:$AA$3000,7,FALSE))</f>
        <v>0</v>
      </c>
      <c r="J610" s="1399">
        <f>IF(ISERROR(VLOOKUP(CONCATENATE($B610,"-",$C610),IN_1A!$B$2:$AA$3000,8,FALSE))=TRUE,"",VLOOKUP(CONCATENATE($B610,"-",$C610),IN_1A!$B$2:$AA$3000,8,FALSE))</f>
        <v>0</v>
      </c>
      <c r="K610" s="1398">
        <f>IF(ISERROR(VLOOKUP(CONCATENATE($B610,"-",$C610),IN_1A!$B$2:$AA$3000,9,FALSE))=TRUE,"",VLOOKUP(CONCATENATE($B610,"-",$C610),IN_1A!$B$2:$AA$3000,9,FALSE))</f>
        <v>0</v>
      </c>
      <c r="L610" s="1399">
        <f>IF(ISERROR(VLOOKUP(CONCATENATE($B610,"-",$C610),IN_1A!$B$2:$AA$3000,10,FALSE))=TRUE,"",VLOOKUP(CONCATENATE($B610,"-",$C610),IN_1A!$B$2:$AA$3000,10,FALSE))</f>
        <v>0</v>
      </c>
      <c r="M610" s="1398">
        <f>IF(ISERROR(VLOOKUP(CONCATENATE($B610,"-",$C610),IN_1A!$B$2:$AA$3000,11,FALSE))=TRUE,"",VLOOKUP(CONCATENATE($B610,"-",$C610),IN_1A!$B$2:$AA$3000,11,FALSE))</f>
        <v>0</v>
      </c>
      <c r="N610" s="1399">
        <f>IF(ISERROR(VLOOKUP(CONCATENATE($B610,"-",$C610),IN_1A!$B$2:$AA$3000,12,FALSE))=TRUE,"",VLOOKUP(CONCATENATE($B610,"-",$C610),IN_1A!$B$2:$AA$3000,12,FALSE))</f>
        <v>0</v>
      </c>
      <c r="O610" s="1398">
        <f>IF(ISERROR(VLOOKUP(CONCATENATE($B610,"-",$C610),IN_1A!$B$2:$AA$3000,13,FALSE))=TRUE,"",VLOOKUP(CONCATENATE($B610,"-",$C610),IN_1A!$B$2:$AA$3000,13,FALSE))</f>
        <v>0</v>
      </c>
      <c r="P610" s="1399">
        <f>IF(ISERROR(VLOOKUP(CONCATENATE($B610,"-",$C610),IN_1A!$B$2:$AA$3000,14,FALSE))=TRUE,"",VLOOKUP(CONCATENATE($B610,"-",$C610),IN_1A!$B$2:$AA$3000,14,FALSE))</f>
        <v>0</v>
      </c>
      <c r="Q610" s="495">
        <f t="shared" si="79"/>
        <v>0</v>
      </c>
      <c r="R610" s="496">
        <f t="shared" si="79"/>
        <v>0</v>
      </c>
      <c r="S610" s="262" t="str">
        <f t="shared" si="85"/>
        <v/>
      </c>
    </row>
    <row r="611" spans="1:19" s="263" customFormat="1" ht="12" customHeight="1" thickBot="1" x14ac:dyDescent="0.3">
      <c r="A611" s="234" t="s">
        <v>827</v>
      </c>
      <c r="B611" s="246" t="s">
        <v>828</v>
      </c>
      <c r="C611" s="247" t="s">
        <v>854</v>
      </c>
      <c r="D611" s="1860" t="str">
        <f t="shared" si="84"/>
        <v/>
      </c>
      <c r="E611" s="1398">
        <f>IF(ISERROR(VLOOKUP(CONCATENATE($B611,"-",$C611),IN_1A!$B$2:$AA$3000,3,FALSE))=TRUE,"",VLOOKUP(CONCATENATE($B611,"-",$C611),IN_1A!$B$2:$AA$3000,3,FALSE))</f>
        <v>0</v>
      </c>
      <c r="F611" s="1399">
        <f>IF(ISERROR(VLOOKUP(CONCATENATE($B611,"-",$C611),IN_1A!$B$2:$AA$3000,4,FALSE))=TRUE,"",VLOOKUP(CONCATENATE($B611,"-",$C611),IN_1A!$B$2:$AA$3000,4,FALSE))</f>
        <v>0</v>
      </c>
      <c r="G611" s="1398">
        <f>IF(ISERROR(VLOOKUP(CONCATENATE($B611,"-",$C611),IN_1A!$B$2:$AA$3000,5,FALSE))=TRUE,"",VLOOKUP(CONCATENATE($B611,"-",$C611),IN_1A!$B$2:$AA$3000,5,FALSE))</f>
        <v>0</v>
      </c>
      <c r="H611" s="1399">
        <f>IF(ISERROR(VLOOKUP(CONCATENATE($B611,"-",$C611),IN_1A!$B$2:$AA$3000,6,FALSE))=TRUE,"",VLOOKUP(CONCATENATE($B611,"-",$C611),IN_1A!$B$2:$AA$3000,6,FALSE))</f>
        <v>0</v>
      </c>
      <c r="I611" s="1398">
        <f>IF(ISERROR(VLOOKUP(CONCATENATE($B611,"-",$C611),IN_1A!$B$2:$AA$3000,7,FALSE))=TRUE,"",VLOOKUP(CONCATENATE($B611,"-",$C611),IN_1A!$B$2:$AA$3000,7,FALSE))</f>
        <v>0</v>
      </c>
      <c r="J611" s="1399">
        <f>IF(ISERROR(VLOOKUP(CONCATENATE($B611,"-",$C611),IN_1A!$B$2:$AA$3000,8,FALSE))=TRUE,"",VLOOKUP(CONCATENATE($B611,"-",$C611),IN_1A!$B$2:$AA$3000,8,FALSE))</f>
        <v>0</v>
      </c>
      <c r="K611" s="1398">
        <f>IF(ISERROR(VLOOKUP(CONCATENATE($B611,"-",$C611),IN_1A!$B$2:$AA$3000,9,FALSE))=TRUE,"",VLOOKUP(CONCATENATE($B611,"-",$C611),IN_1A!$B$2:$AA$3000,9,FALSE))</f>
        <v>0</v>
      </c>
      <c r="L611" s="1399">
        <f>IF(ISERROR(VLOOKUP(CONCATENATE($B611,"-",$C611),IN_1A!$B$2:$AA$3000,10,FALSE))=TRUE,"",VLOOKUP(CONCATENATE($B611,"-",$C611),IN_1A!$B$2:$AA$3000,10,FALSE))</f>
        <v>0</v>
      </c>
      <c r="M611" s="1398">
        <f>IF(ISERROR(VLOOKUP(CONCATENATE($B611,"-",$C611),IN_1A!$B$2:$AA$3000,11,FALSE))=TRUE,"",VLOOKUP(CONCATENATE($B611,"-",$C611),IN_1A!$B$2:$AA$3000,11,FALSE))</f>
        <v>0</v>
      </c>
      <c r="N611" s="1399">
        <f>IF(ISERROR(VLOOKUP(CONCATENATE($B611,"-",$C611),IN_1A!$B$2:$AA$3000,12,FALSE))=TRUE,"",VLOOKUP(CONCATENATE($B611,"-",$C611),IN_1A!$B$2:$AA$3000,12,FALSE))</f>
        <v>0</v>
      </c>
      <c r="O611" s="1398">
        <f>IF(ISERROR(VLOOKUP(CONCATENATE($B611,"-",$C611),IN_1A!$B$2:$AA$3000,13,FALSE))=TRUE,"",VLOOKUP(CONCATENATE($B611,"-",$C611),IN_1A!$B$2:$AA$3000,13,FALSE))</f>
        <v>0</v>
      </c>
      <c r="P611" s="1399">
        <f>IF(ISERROR(VLOOKUP(CONCATENATE($B611,"-",$C611),IN_1A!$B$2:$AA$3000,14,FALSE))=TRUE,"",VLOOKUP(CONCATENATE($B611,"-",$C611),IN_1A!$B$2:$AA$3000,14,FALSE))</f>
        <v>0</v>
      </c>
      <c r="Q611" s="495">
        <f t="shared" si="79"/>
        <v>0</v>
      </c>
      <c r="R611" s="496">
        <f t="shared" si="79"/>
        <v>0</v>
      </c>
      <c r="S611" s="262" t="str">
        <f t="shared" si="85"/>
        <v/>
      </c>
    </row>
    <row r="612" spans="1:19" s="263" customFormat="1" ht="12" customHeight="1" thickBot="1" x14ac:dyDescent="0.3">
      <c r="A612" s="234" t="s">
        <v>829</v>
      </c>
      <c r="B612" s="246" t="s">
        <v>830</v>
      </c>
      <c r="C612" s="247" t="s">
        <v>854</v>
      </c>
      <c r="D612" s="1860" t="str">
        <f t="shared" si="84"/>
        <v/>
      </c>
      <c r="E612" s="1398">
        <f>IF(ISERROR(VLOOKUP(CONCATENATE($B612,"-",$C612),IN_1A!$B$2:$AA$3000,3,FALSE))=TRUE,"",VLOOKUP(CONCATENATE($B612,"-",$C612),IN_1A!$B$2:$AA$3000,3,FALSE))</f>
        <v>0</v>
      </c>
      <c r="F612" s="1399">
        <f>IF(ISERROR(VLOOKUP(CONCATENATE($B612,"-",$C612),IN_1A!$B$2:$AA$3000,4,FALSE))=TRUE,"",VLOOKUP(CONCATENATE($B612,"-",$C612),IN_1A!$B$2:$AA$3000,4,FALSE))</f>
        <v>0</v>
      </c>
      <c r="G612" s="1398">
        <f>IF(ISERROR(VLOOKUP(CONCATENATE($B612,"-",$C612),IN_1A!$B$2:$AA$3000,5,FALSE))=TRUE,"",VLOOKUP(CONCATENATE($B612,"-",$C612),IN_1A!$B$2:$AA$3000,5,FALSE))</f>
        <v>0</v>
      </c>
      <c r="H612" s="1399">
        <f>IF(ISERROR(VLOOKUP(CONCATENATE($B612,"-",$C612),IN_1A!$B$2:$AA$3000,6,FALSE))=TRUE,"",VLOOKUP(CONCATENATE($B612,"-",$C612),IN_1A!$B$2:$AA$3000,6,FALSE))</f>
        <v>0</v>
      </c>
      <c r="I612" s="1398">
        <f>IF(ISERROR(VLOOKUP(CONCATENATE($B612,"-",$C612),IN_1A!$B$2:$AA$3000,7,FALSE))=TRUE,"",VLOOKUP(CONCATENATE($B612,"-",$C612),IN_1A!$B$2:$AA$3000,7,FALSE))</f>
        <v>0</v>
      </c>
      <c r="J612" s="1399">
        <f>IF(ISERROR(VLOOKUP(CONCATENATE($B612,"-",$C612),IN_1A!$B$2:$AA$3000,8,FALSE))=TRUE,"",VLOOKUP(CONCATENATE($B612,"-",$C612),IN_1A!$B$2:$AA$3000,8,FALSE))</f>
        <v>0</v>
      </c>
      <c r="K612" s="1398">
        <f>IF(ISERROR(VLOOKUP(CONCATENATE($B612,"-",$C612),IN_1A!$B$2:$AA$3000,9,FALSE))=TRUE,"",VLOOKUP(CONCATENATE($B612,"-",$C612),IN_1A!$B$2:$AA$3000,9,FALSE))</f>
        <v>0</v>
      </c>
      <c r="L612" s="1399">
        <f>IF(ISERROR(VLOOKUP(CONCATENATE($B612,"-",$C612),IN_1A!$B$2:$AA$3000,10,FALSE))=TRUE,"",VLOOKUP(CONCATENATE($B612,"-",$C612),IN_1A!$B$2:$AA$3000,10,FALSE))</f>
        <v>0</v>
      </c>
      <c r="M612" s="1398">
        <f>IF(ISERROR(VLOOKUP(CONCATENATE($B612,"-",$C612),IN_1A!$B$2:$AA$3000,11,FALSE))=TRUE,"",VLOOKUP(CONCATENATE($B612,"-",$C612),IN_1A!$B$2:$AA$3000,11,FALSE))</f>
        <v>0</v>
      </c>
      <c r="N612" s="1399">
        <f>IF(ISERROR(VLOOKUP(CONCATENATE($B612,"-",$C612),IN_1A!$B$2:$AA$3000,12,FALSE))=TRUE,"",VLOOKUP(CONCATENATE($B612,"-",$C612),IN_1A!$B$2:$AA$3000,12,FALSE))</f>
        <v>0</v>
      </c>
      <c r="O612" s="1398">
        <f>IF(ISERROR(VLOOKUP(CONCATENATE($B612,"-",$C612),IN_1A!$B$2:$AA$3000,13,FALSE))=TRUE,"",VLOOKUP(CONCATENATE($B612,"-",$C612),IN_1A!$B$2:$AA$3000,13,FALSE))</f>
        <v>0</v>
      </c>
      <c r="P612" s="1399">
        <f>IF(ISERROR(VLOOKUP(CONCATENATE($B612,"-",$C612),IN_1A!$B$2:$AA$3000,14,FALSE))=TRUE,"",VLOOKUP(CONCATENATE($B612,"-",$C612),IN_1A!$B$2:$AA$3000,14,FALSE))</f>
        <v>0</v>
      </c>
      <c r="Q612" s="495">
        <f t="shared" si="79"/>
        <v>0</v>
      </c>
      <c r="R612" s="496">
        <f t="shared" si="79"/>
        <v>0</v>
      </c>
      <c r="S612" s="262" t="str">
        <f t="shared" si="85"/>
        <v/>
      </c>
    </row>
    <row r="613" spans="1:19" s="263" customFormat="1" ht="12" customHeight="1" thickBot="1" x14ac:dyDescent="0.3">
      <c r="A613" s="236" t="s">
        <v>831</v>
      </c>
      <c r="B613" s="237" t="s">
        <v>832</v>
      </c>
      <c r="C613" s="238" t="s">
        <v>854</v>
      </c>
      <c r="D613" s="1860" t="str">
        <f t="shared" si="84"/>
        <v/>
      </c>
      <c r="E613" s="1400">
        <f>IF(ISERROR(VLOOKUP(CONCATENATE($B613,"-",$C613),IN_1A!$B$2:$AA$3000,3,FALSE))=TRUE,"",VLOOKUP(CONCATENATE($B613,"-",$C613),IN_1A!$B$2:$AA$3000,3,FALSE))</f>
        <v>0</v>
      </c>
      <c r="F613" s="1401">
        <f>IF(ISERROR(VLOOKUP(CONCATENATE($B613,"-",$C613),IN_1A!$B$2:$AA$3000,4,FALSE))=TRUE,"",VLOOKUP(CONCATENATE($B613,"-",$C613),IN_1A!$B$2:$AA$3000,4,FALSE))</f>
        <v>0</v>
      </c>
      <c r="G613" s="1400">
        <f>IF(ISERROR(VLOOKUP(CONCATENATE($B613,"-",$C613),IN_1A!$B$2:$AA$3000,5,FALSE))=TRUE,"",VLOOKUP(CONCATENATE($B613,"-",$C613),IN_1A!$B$2:$AA$3000,5,FALSE))</f>
        <v>0</v>
      </c>
      <c r="H613" s="1401">
        <f>IF(ISERROR(VLOOKUP(CONCATENATE($B613,"-",$C613),IN_1A!$B$2:$AA$3000,6,FALSE))=TRUE,"",VLOOKUP(CONCATENATE($B613,"-",$C613),IN_1A!$B$2:$AA$3000,6,FALSE))</f>
        <v>0</v>
      </c>
      <c r="I613" s="1400">
        <f>IF(ISERROR(VLOOKUP(CONCATENATE($B613,"-",$C613),IN_1A!$B$2:$AA$3000,7,FALSE))=TRUE,"",VLOOKUP(CONCATENATE($B613,"-",$C613),IN_1A!$B$2:$AA$3000,7,FALSE))</f>
        <v>0</v>
      </c>
      <c r="J613" s="1401">
        <f>IF(ISERROR(VLOOKUP(CONCATENATE($B613,"-",$C613),IN_1A!$B$2:$AA$3000,8,FALSE))=TRUE,"",VLOOKUP(CONCATENATE($B613,"-",$C613),IN_1A!$B$2:$AA$3000,8,FALSE))</f>
        <v>0</v>
      </c>
      <c r="K613" s="1400">
        <f>IF(ISERROR(VLOOKUP(CONCATENATE($B613,"-",$C613),IN_1A!$B$2:$AA$3000,9,FALSE))=TRUE,"",VLOOKUP(CONCATENATE($B613,"-",$C613),IN_1A!$B$2:$AA$3000,9,FALSE))</f>
        <v>0</v>
      </c>
      <c r="L613" s="1401">
        <f>IF(ISERROR(VLOOKUP(CONCATENATE($B613,"-",$C613),IN_1A!$B$2:$AA$3000,10,FALSE))=TRUE,"",VLOOKUP(CONCATENATE($B613,"-",$C613),IN_1A!$B$2:$AA$3000,10,FALSE))</f>
        <v>0</v>
      </c>
      <c r="M613" s="1400">
        <f>IF(ISERROR(VLOOKUP(CONCATENATE($B613,"-",$C613),IN_1A!$B$2:$AA$3000,11,FALSE))=TRUE,"",VLOOKUP(CONCATENATE($B613,"-",$C613),IN_1A!$B$2:$AA$3000,11,FALSE))</f>
        <v>0</v>
      </c>
      <c r="N613" s="1401">
        <f>IF(ISERROR(VLOOKUP(CONCATENATE($B613,"-",$C613),IN_1A!$B$2:$AA$3000,12,FALSE))=TRUE,"",VLOOKUP(CONCATENATE($B613,"-",$C613),IN_1A!$B$2:$AA$3000,12,FALSE))</f>
        <v>0</v>
      </c>
      <c r="O613" s="1400">
        <f>IF(ISERROR(VLOOKUP(CONCATENATE($B613,"-",$C613),IN_1A!$B$2:$AA$3000,13,FALSE))=TRUE,"",VLOOKUP(CONCATENATE($B613,"-",$C613),IN_1A!$B$2:$AA$3000,13,FALSE))</f>
        <v>0</v>
      </c>
      <c r="P613" s="1401">
        <f>IF(ISERROR(VLOOKUP(CONCATENATE($B613,"-",$C613),IN_1A!$B$2:$AA$3000,14,FALSE))=TRUE,"",VLOOKUP(CONCATENATE($B613,"-",$C613),IN_1A!$B$2:$AA$3000,14,FALSE))</f>
        <v>0</v>
      </c>
      <c r="Q613" s="497">
        <f t="shared" si="79"/>
        <v>0</v>
      </c>
      <c r="R613" s="498">
        <f t="shared" si="79"/>
        <v>0</v>
      </c>
      <c r="S613" s="262" t="str">
        <f t="shared" si="85"/>
        <v/>
      </c>
    </row>
    <row r="614" spans="1:19" s="2508" customFormat="1" ht="12" customHeight="1" thickBot="1" x14ac:dyDescent="0.3">
      <c r="A614" s="2492" t="s">
        <v>763</v>
      </c>
      <c r="B614" s="2501"/>
      <c r="C614" s="2502"/>
      <c r="D614" s="1340"/>
      <c r="E614" s="2221"/>
      <c r="F614" s="499"/>
      <c r="G614" s="499"/>
      <c r="H614" s="499"/>
      <c r="I614" s="499"/>
      <c r="J614" s="499"/>
      <c r="K614" s="499"/>
      <c r="L614" s="499"/>
      <c r="M614" s="499"/>
      <c r="N614" s="499"/>
      <c r="O614" s="499"/>
      <c r="P614" s="499"/>
      <c r="Q614" s="499"/>
      <c r="R614" s="500"/>
      <c r="S614" s="2506" t="str">
        <f t="shared" si="85"/>
        <v/>
      </c>
    </row>
    <row r="615" spans="1:19" s="263" customFormat="1" ht="12" customHeight="1" thickBot="1" x14ac:dyDescent="0.3">
      <c r="A615" s="231" t="s">
        <v>815</v>
      </c>
      <c r="B615" s="239" t="s">
        <v>833</v>
      </c>
      <c r="C615" s="240" t="s">
        <v>854</v>
      </c>
      <c r="D615" s="1860" t="str">
        <f t="shared" ref="D615:D624" si="86">CONCATENATE($D$563)</f>
        <v/>
      </c>
      <c r="E615" s="1396">
        <f>IF(ISERROR(VLOOKUP(CONCATENATE($B615,"-",$C615),IN_1A!$B$2:$AA$3000,3,FALSE))=TRUE,"",VLOOKUP(CONCATENATE($B615,"-",$C615),IN_1A!$B$2:$AA$3000,3,FALSE))</f>
        <v>0</v>
      </c>
      <c r="F615" s="1397">
        <f>IF(ISERROR(VLOOKUP(CONCATENATE($B615,"-",$C615),IN_1A!$B$2:$AA$3000,4,FALSE))=TRUE,"",VLOOKUP(CONCATENATE($B615,"-",$C615),IN_1A!$B$2:$AA$3000,4,FALSE))</f>
        <v>0</v>
      </c>
      <c r="G615" s="1396">
        <f>IF(ISERROR(VLOOKUP(CONCATENATE($B615,"-",$C615),IN_1A!$B$2:$AA$3000,5,FALSE))=TRUE,"",VLOOKUP(CONCATENATE($B615,"-",$C615),IN_1A!$B$2:$AA$3000,5,FALSE))</f>
        <v>0</v>
      </c>
      <c r="H615" s="1397">
        <f>IF(ISERROR(VLOOKUP(CONCATENATE($B615,"-",$C615),IN_1A!$B$2:$AA$3000,6,FALSE))=TRUE,"",VLOOKUP(CONCATENATE($B615,"-",$C615),IN_1A!$B$2:$AA$3000,6,FALSE))</f>
        <v>0</v>
      </c>
      <c r="I615" s="1396">
        <f>IF(ISERROR(VLOOKUP(CONCATENATE($B615,"-",$C615),IN_1A!$B$2:$AA$3000,7,FALSE))=TRUE,"",VLOOKUP(CONCATENATE($B615,"-",$C615),IN_1A!$B$2:$AA$3000,7,FALSE))</f>
        <v>0</v>
      </c>
      <c r="J615" s="1397">
        <f>IF(ISERROR(VLOOKUP(CONCATENATE($B615,"-",$C615),IN_1A!$B$2:$AA$3000,8,FALSE))=TRUE,"",VLOOKUP(CONCATENATE($B615,"-",$C615),IN_1A!$B$2:$AA$3000,8,FALSE))</f>
        <v>0</v>
      </c>
      <c r="K615" s="1396">
        <f>IF(ISERROR(VLOOKUP(CONCATENATE($B615,"-",$C615),IN_1A!$B$2:$AA$3000,9,FALSE))=TRUE,"",VLOOKUP(CONCATENATE($B615,"-",$C615),IN_1A!$B$2:$AA$3000,9,FALSE))</f>
        <v>0</v>
      </c>
      <c r="L615" s="1397">
        <f>IF(ISERROR(VLOOKUP(CONCATENATE($B615,"-",$C615),IN_1A!$B$2:$AA$3000,10,FALSE))=TRUE,"",VLOOKUP(CONCATENATE($B615,"-",$C615),IN_1A!$B$2:$AA$3000,10,FALSE))</f>
        <v>0</v>
      </c>
      <c r="M615" s="1396">
        <f>IF(ISERROR(VLOOKUP(CONCATENATE($B615,"-",$C615),IN_1A!$B$2:$AA$3000,11,FALSE))=TRUE,"",VLOOKUP(CONCATENATE($B615,"-",$C615),IN_1A!$B$2:$AA$3000,11,FALSE))</f>
        <v>0</v>
      </c>
      <c r="N615" s="1397">
        <f>IF(ISERROR(VLOOKUP(CONCATENATE($B615,"-",$C615),IN_1A!$B$2:$AA$3000,12,FALSE))=TRUE,"",VLOOKUP(CONCATENATE($B615,"-",$C615),IN_1A!$B$2:$AA$3000,12,FALSE))</f>
        <v>0</v>
      </c>
      <c r="O615" s="1396">
        <f>IF(ISERROR(VLOOKUP(CONCATENATE($B615,"-",$C615),IN_1A!$B$2:$AA$3000,13,FALSE))=TRUE,"",VLOOKUP(CONCATENATE($B615,"-",$C615),IN_1A!$B$2:$AA$3000,13,FALSE))</f>
        <v>0</v>
      </c>
      <c r="P615" s="1397">
        <f>IF(ISERROR(VLOOKUP(CONCATENATE($B615,"-",$C615),IN_1A!$B$2:$AA$3000,14,FALSE))=TRUE,"",VLOOKUP(CONCATENATE($B615,"-",$C615),IN_1A!$B$2:$AA$3000,14,FALSE))</f>
        <v>0</v>
      </c>
      <c r="Q615" s="493">
        <f t="shared" si="79"/>
        <v>0</v>
      </c>
      <c r="R615" s="494">
        <f t="shared" si="79"/>
        <v>0</v>
      </c>
      <c r="S615" s="262"/>
    </row>
    <row r="616" spans="1:19" s="264" customFormat="1" ht="10.75" thickBot="1" x14ac:dyDescent="0.3">
      <c r="A616" s="234" t="s">
        <v>817</v>
      </c>
      <c r="B616" s="232" t="s">
        <v>834</v>
      </c>
      <c r="C616" s="235" t="s">
        <v>854</v>
      </c>
      <c r="D616" s="1860" t="str">
        <f t="shared" si="86"/>
        <v/>
      </c>
      <c r="E616" s="1398">
        <f>IF(ISERROR(VLOOKUP(CONCATENATE($B616,"-",$C616),IN_1A!$B$2:$AA$3000,3,FALSE))=TRUE,"",VLOOKUP(CONCATENATE($B616,"-",$C616),IN_1A!$B$2:$AA$3000,3,FALSE))</f>
        <v>0</v>
      </c>
      <c r="F616" s="1399">
        <f>IF(ISERROR(VLOOKUP(CONCATENATE($B616,"-",$C616),IN_1A!$B$2:$AA$3000,4,FALSE))=TRUE,"",VLOOKUP(CONCATENATE($B616,"-",$C616),IN_1A!$B$2:$AA$3000,4,FALSE))</f>
        <v>0</v>
      </c>
      <c r="G616" s="1398">
        <f>IF(ISERROR(VLOOKUP(CONCATENATE($B616,"-",$C616),IN_1A!$B$2:$AA$3000,5,FALSE))=TRUE,"",VLOOKUP(CONCATENATE($B616,"-",$C616),IN_1A!$B$2:$AA$3000,5,FALSE))</f>
        <v>0</v>
      </c>
      <c r="H616" s="1399">
        <f>IF(ISERROR(VLOOKUP(CONCATENATE($B616,"-",$C616),IN_1A!$B$2:$AA$3000,6,FALSE))=TRUE,"",VLOOKUP(CONCATENATE($B616,"-",$C616),IN_1A!$B$2:$AA$3000,6,FALSE))</f>
        <v>0</v>
      </c>
      <c r="I616" s="1398">
        <f>IF(ISERROR(VLOOKUP(CONCATENATE($B616,"-",$C616),IN_1A!$B$2:$AA$3000,7,FALSE))=TRUE,"",VLOOKUP(CONCATENATE($B616,"-",$C616),IN_1A!$B$2:$AA$3000,7,FALSE))</f>
        <v>0</v>
      </c>
      <c r="J616" s="1399">
        <f>IF(ISERROR(VLOOKUP(CONCATENATE($B616,"-",$C616),IN_1A!$B$2:$AA$3000,8,FALSE))=TRUE,"",VLOOKUP(CONCATENATE($B616,"-",$C616),IN_1A!$B$2:$AA$3000,8,FALSE))</f>
        <v>0</v>
      </c>
      <c r="K616" s="1398">
        <f>IF(ISERROR(VLOOKUP(CONCATENATE($B616,"-",$C616),IN_1A!$B$2:$AA$3000,9,FALSE))=TRUE,"",VLOOKUP(CONCATENATE($B616,"-",$C616),IN_1A!$B$2:$AA$3000,9,FALSE))</f>
        <v>0</v>
      </c>
      <c r="L616" s="1399">
        <f>IF(ISERROR(VLOOKUP(CONCATENATE($B616,"-",$C616),IN_1A!$B$2:$AA$3000,10,FALSE))=TRUE,"",VLOOKUP(CONCATENATE($B616,"-",$C616),IN_1A!$B$2:$AA$3000,10,FALSE))</f>
        <v>0</v>
      </c>
      <c r="M616" s="1398">
        <f>IF(ISERROR(VLOOKUP(CONCATENATE($B616,"-",$C616),IN_1A!$B$2:$AA$3000,11,FALSE))=TRUE,"",VLOOKUP(CONCATENATE($B616,"-",$C616),IN_1A!$B$2:$AA$3000,11,FALSE))</f>
        <v>0</v>
      </c>
      <c r="N616" s="1399">
        <f>IF(ISERROR(VLOOKUP(CONCATENATE($B616,"-",$C616),IN_1A!$B$2:$AA$3000,12,FALSE))=TRUE,"",VLOOKUP(CONCATENATE($B616,"-",$C616),IN_1A!$B$2:$AA$3000,12,FALSE))</f>
        <v>0</v>
      </c>
      <c r="O616" s="1398">
        <f>IF(ISERROR(VLOOKUP(CONCATENATE($B616,"-",$C616),IN_1A!$B$2:$AA$3000,13,FALSE))=TRUE,"",VLOOKUP(CONCATENATE($B616,"-",$C616),IN_1A!$B$2:$AA$3000,13,FALSE))</f>
        <v>0</v>
      </c>
      <c r="P616" s="1399">
        <f>IF(ISERROR(VLOOKUP(CONCATENATE($B616,"-",$C616),IN_1A!$B$2:$AA$3000,14,FALSE))=TRUE,"",VLOOKUP(CONCATENATE($B616,"-",$C616),IN_1A!$B$2:$AA$3000,14,FALSE))</f>
        <v>0</v>
      </c>
      <c r="Q616" s="495">
        <f t="shared" si="79"/>
        <v>0</v>
      </c>
      <c r="R616" s="496">
        <f t="shared" si="79"/>
        <v>0</v>
      </c>
      <c r="S616" s="262"/>
    </row>
    <row r="617" spans="1:19" s="263" customFormat="1" ht="12" customHeight="1" thickBot="1" x14ac:dyDescent="0.3">
      <c r="A617" s="234" t="s">
        <v>819</v>
      </c>
      <c r="B617" s="232" t="s">
        <v>835</v>
      </c>
      <c r="C617" s="235" t="s">
        <v>854</v>
      </c>
      <c r="D617" s="1860" t="str">
        <f t="shared" si="86"/>
        <v/>
      </c>
      <c r="E617" s="1398">
        <f>IF(ISERROR(VLOOKUP(CONCATENATE($B617,"-",$C617),IN_1A!$B$2:$AA$3000,3,FALSE))=TRUE,"",VLOOKUP(CONCATENATE($B617,"-",$C617),IN_1A!$B$2:$AA$3000,3,FALSE))</f>
        <v>0</v>
      </c>
      <c r="F617" s="1399">
        <f>IF(ISERROR(VLOOKUP(CONCATENATE($B617,"-",$C617),IN_1A!$B$2:$AA$3000,4,FALSE))=TRUE,"",VLOOKUP(CONCATENATE($B617,"-",$C617),IN_1A!$B$2:$AA$3000,4,FALSE))</f>
        <v>0</v>
      </c>
      <c r="G617" s="1398">
        <f>IF(ISERROR(VLOOKUP(CONCATENATE($B617,"-",$C617),IN_1A!$B$2:$AA$3000,5,FALSE))=TRUE,"",VLOOKUP(CONCATENATE($B617,"-",$C617),IN_1A!$B$2:$AA$3000,5,FALSE))</f>
        <v>0</v>
      </c>
      <c r="H617" s="1399">
        <f>IF(ISERROR(VLOOKUP(CONCATENATE($B617,"-",$C617),IN_1A!$B$2:$AA$3000,6,FALSE))=TRUE,"",VLOOKUP(CONCATENATE($B617,"-",$C617),IN_1A!$B$2:$AA$3000,6,FALSE))</f>
        <v>0</v>
      </c>
      <c r="I617" s="1398">
        <f>IF(ISERROR(VLOOKUP(CONCATENATE($B617,"-",$C617),IN_1A!$B$2:$AA$3000,7,FALSE))=TRUE,"",VLOOKUP(CONCATENATE($B617,"-",$C617),IN_1A!$B$2:$AA$3000,7,FALSE))</f>
        <v>0</v>
      </c>
      <c r="J617" s="1399">
        <f>IF(ISERROR(VLOOKUP(CONCATENATE($B617,"-",$C617),IN_1A!$B$2:$AA$3000,8,FALSE))=TRUE,"",VLOOKUP(CONCATENATE($B617,"-",$C617),IN_1A!$B$2:$AA$3000,8,FALSE))</f>
        <v>0</v>
      </c>
      <c r="K617" s="1398">
        <f>IF(ISERROR(VLOOKUP(CONCATENATE($B617,"-",$C617),IN_1A!$B$2:$AA$3000,9,FALSE))=TRUE,"",VLOOKUP(CONCATENATE($B617,"-",$C617),IN_1A!$B$2:$AA$3000,9,FALSE))</f>
        <v>0</v>
      </c>
      <c r="L617" s="1399">
        <f>IF(ISERROR(VLOOKUP(CONCATENATE($B617,"-",$C617),IN_1A!$B$2:$AA$3000,10,FALSE))=TRUE,"",VLOOKUP(CONCATENATE($B617,"-",$C617),IN_1A!$B$2:$AA$3000,10,FALSE))</f>
        <v>0</v>
      </c>
      <c r="M617" s="1398">
        <f>IF(ISERROR(VLOOKUP(CONCATENATE($B617,"-",$C617),IN_1A!$B$2:$AA$3000,11,FALSE))=TRUE,"",VLOOKUP(CONCATENATE($B617,"-",$C617),IN_1A!$B$2:$AA$3000,11,FALSE))</f>
        <v>0</v>
      </c>
      <c r="N617" s="1399">
        <f>IF(ISERROR(VLOOKUP(CONCATENATE($B617,"-",$C617),IN_1A!$B$2:$AA$3000,12,FALSE))=TRUE,"",VLOOKUP(CONCATENATE($B617,"-",$C617),IN_1A!$B$2:$AA$3000,12,FALSE))</f>
        <v>0</v>
      </c>
      <c r="O617" s="1398">
        <f>IF(ISERROR(VLOOKUP(CONCATENATE($B617,"-",$C617),IN_1A!$B$2:$AA$3000,13,FALSE))=TRUE,"",VLOOKUP(CONCATENATE($B617,"-",$C617),IN_1A!$B$2:$AA$3000,13,FALSE))</f>
        <v>0</v>
      </c>
      <c r="P617" s="1399">
        <f>IF(ISERROR(VLOOKUP(CONCATENATE($B617,"-",$C617),IN_1A!$B$2:$AA$3000,14,FALSE))=TRUE,"",VLOOKUP(CONCATENATE($B617,"-",$C617),IN_1A!$B$2:$AA$3000,14,FALSE))</f>
        <v>0</v>
      </c>
      <c r="Q617" s="495">
        <f t="shared" si="79"/>
        <v>0</v>
      </c>
      <c r="R617" s="496">
        <f t="shared" si="79"/>
        <v>0</v>
      </c>
      <c r="S617" s="262" t="str">
        <f t="shared" ref="S617:S626" si="87">IF(O617&gt;Q617,"ERRORE",IF(P617&gt;R617,"ERRORE",""))</f>
        <v/>
      </c>
    </row>
    <row r="618" spans="1:19" s="263" customFormat="1" ht="12" customHeight="1" thickBot="1" x14ac:dyDescent="0.3">
      <c r="A618" s="234" t="s">
        <v>821</v>
      </c>
      <c r="B618" s="232" t="s">
        <v>836</v>
      </c>
      <c r="C618" s="235" t="s">
        <v>854</v>
      </c>
      <c r="D618" s="1860" t="str">
        <f t="shared" si="86"/>
        <v/>
      </c>
      <c r="E618" s="1398">
        <f>IF(ISERROR(VLOOKUP(CONCATENATE($B618,"-",$C618),IN_1A!$B$2:$AA$3000,3,FALSE))=TRUE,"",VLOOKUP(CONCATENATE($B618,"-",$C618),IN_1A!$B$2:$AA$3000,3,FALSE))</f>
        <v>0</v>
      </c>
      <c r="F618" s="1399">
        <f>IF(ISERROR(VLOOKUP(CONCATENATE($B618,"-",$C618),IN_1A!$B$2:$AA$3000,4,FALSE))=TRUE,"",VLOOKUP(CONCATENATE($B618,"-",$C618),IN_1A!$B$2:$AA$3000,4,FALSE))</f>
        <v>0</v>
      </c>
      <c r="G618" s="1398">
        <f>IF(ISERROR(VLOOKUP(CONCATENATE($B618,"-",$C618),IN_1A!$B$2:$AA$3000,5,FALSE))=TRUE,"",VLOOKUP(CONCATENATE($B618,"-",$C618),IN_1A!$B$2:$AA$3000,5,FALSE))</f>
        <v>0</v>
      </c>
      <c r="H618" s="1399">
        <f>IF(ISERROR(VLOOKUP(CONCATENATE($B618,"-",$C618),IN_1A!$B$2:$AA$3000,6,FALSE))=TRUE,"",VLOOKUP(CONCATENATE($B618,"-",$C618),IN_1A!$B$2:$AA$3000,6,FALSE))</f>
        <v>0</v>
      </c>
      <c r="I618" s="1398">
        <f>IF(ISERROR(VLOOKUP(CONCATENATE($B618,"-",$C618),IN_1A!$B$2:$AA$3000,7,FALSE))=TRUE,"",VLOOKUP(CONCATENATE($B618,"-",$C618),IN_1A!$B$2:$AA$3000,7,FALSE))</f>
        <v>0</v>
      </c>
      <c r="J618" s="1399">
        <f>IF(ISERROR(VLOOKUP(CONCATENATE($B618,"-",$C618),IN_1A!$B$2:$AA$3000,8,FALSE))=TRUE,"",VLOOKUP(CONCATENATE($B618,"-",$C618),IN_1A!$B$2:$AA$3000,8,FALSE))</f>
        <v>0</v>
      </c>
      <c r="K618" s="1398">
        <f>IF(ISERROR(VLOOKUP(CONCATENATE($B618,"-",$C618),IN_1A!$B$2:$AA$3000,9,FALSE))=TRUE,"",VLOOKUP(CONCATENATE($B618,"-",$C618),IN_1A!$B$2:$AA$3000,9,FALSE))</f>
        <v>0</v>
      </c>
      <c r="L618" s="1399">
        <f>IF(ISERROR(VLOOKUP(CONCATENATE($B618,"-",$C618),IN_1A!$B$2:$AA$3000,10,FALSE))=TRUE,"",VLOOKUP(CONCATENATE($B618,"-",$C618),IN_1A!$B$2:$AA$3000,10,FALSE))</f>
        <v>0</v>
      </c>
      <c r="M618" s="1398">
        <f>IF(ISERROR(VLOOKUP(CONCATENATE($B618,"-",$C618),IN_1A!$B$2:$AA$3000,11,FALSE))=TRUE,"",VLOOKUP(CONCATENATE($B618,"-",$C618),IN_1A!$B$2:$AA$3000,11,FALSE))</f>
        <v>0</v>
      </c>
      <c r="N618" s="1399">
        <f>IF(ISERROR(VLOOKUP(CONCATENATE($B618,"-",$C618),IN_1A!$B$2:$AA$3000,12,FALSE))=TRUE,"",VLOOKUP(CONCATENATE($B618,"-",$C618),IN_1A!$B$2:$AA$3000,12,FALSE))</f>
        <v>0</v>
      </c>
      <c r="O618" s="1398">
        <f>IF(ISERROR(VLOOKUP(CONCATENATE($B618,"-",$C618),IN_1A!$B$2:$AA$3000,13,FALSE))=TRUE,"",VLOOKUP(CONCATENATE($B618,"-",$C618),IN_1A!$B$2:$AA$3000,13,FALSE))</f>
        <v>0</v>
      </c>
      <c r="P618" s="1399">
        <f>IF(ISERROR(VLOOKUP(CONCATENATE($B618,"-",$C618),IN_1A!$B$2:$AA$3000,14,FALSE))=TRUE,"",VLOOKUP(CONCATENATE($B618,"-",$C618),IN_1A!$B$2:$AA$3000,14,FALSE))</f>
        <v>0</v>
      </c>
      <c r="Q618" s="495">
        <f t="shared" si="79"/>
        <v>0</v>
      </c>
      <c r="R618" s="496">
        <f t="shared" si="79"/>
        <v>0</v>
      </c>
      <c r="S618" s="262" t="str">
        <f t="shared" si="87"/>
        <v/>
      </c>
    </row>
    <row r="619" spans="1:19" s="263" customFormat="1" ht="12" customHeight="1" thickBot="1" x14ac:dyDescent="0.3">
      <c r="A619" s="234" t="s">
        <v>823</v>
      </c>
      <c r="B619" s="243" t="s">
        <v>837</v>
      </c>
      <c r="C619" s="233" t="s">
        <v>854</v>
      </c>
      <c r="D619" s="1860" t="str">
        <f t="shared" si="86"/>
        <v/>
      </c>
      <c r="E619" s="1398">
        <f>IF(ISERROR(VLOOKUP(CONCATENATE($B619,"-",$C619),IN_1A!$B$2:$AA$3000,3,FALSE))=TRUE,"",VLOOKUP(CONCATENATE($B619,"-",$C619),IN_1A!$B$2:$AA$3000,3,FALSE))</f>
        <v>0</v>
      </c>
      <c r="F619" s="1399">
        <f>IF(ISERROR(VLOOKUP(CONCATENATE($B619,"-",$C619),IN_1A!$B$2:$AA$3000,4,FALSE))=TRUE,"",VLOOKUP(CONCATENATE($B619,"-",$C619),IN_1A!$B$2:$AA$3000,4,FALSE))</f>
        <v>0</v>
      </c>
      <c r="G619" s="1398">
        <f>IF(ISERROR(VLOOKUP(CONCATENATE($B619,"-",$C619),IN_1A!$B$2:$AA$3000,5,FALSE))=TRUE,"",VLOOKUP(CONCATENATE($B619,"-",$C619),IN_1A!$B$2:$AA$3000,5,FALSE))</f>
        <v>0</v>
      </c>
      <c r="H619" s="1399">
        <f>IF(ISERROR(VLOOKUP(CONCATENATE($B619,"-",$C619),IN_1A!$B$2:$AA$3000,6,FALSE))=TRUE,"",VLOOKUP(CONCATENATE($B619,"-",$C619),IN_1A!$B$2:$AA$3000,6,FALSE))</f>
        <v>0</v>
      </c>
      <c r="I619" s="1398">
        <f>IF(ISERROR(VLOOKUP(CONCATENATE($B619,"-",$C619),IN_1A!$B$2:$AA$3000,7,FALSE))=TRUE,"",VLOOKUP(CONCATENATE($B619,"-",$C619),IN_1A!$B$2:$AA$3000,7,FALSE))</f>
        <v>0</v>
      </c>
      <c r="J619" s="1399">
        <f>IF(ISERROR(VLOOKUP(CONCATENATE($B619,"-",$C619),IN_1A!$B$2:$AA$3000,8,FALSE))=TRUE,"",VLOOKUP(CONCATENATE($B619,"-",$C619),IN_1A!$B$2:$AA$3000,8,FALSE))</f>
        <v>0</v>
      </c>
      <c r="K619" s="1398">
        <f>IF(ISERROR(VLOOKUP(CONCATENATE($B619,"-",$C619),IN_1A!$B$2:$AA$3000,9,FALSE))=TRUE,"",VLOOKUP(CONCATENATE($B619,"-",$C619),IN_1A!$B$2:$AA$3000,9,FALSE))</f>
        <v>0</v>
      </c>
      <c r="L619" s="1399">
        <f>IF(ISERROR(VLOOKUP(CONCATENATE($B619,"-",$C619),IN_1A!$B$2:$AA$3000,10,FALSE))=TRUE,"",VLOOKUP(CONCATENATE($B619,"-",$C619),IN_1A!$B$2:$AA$3000,10,FALSE))</f>
        <v>0</v>
      </c>
      <c r="M619" s="1398">
        <f>IF(ISERROR(VLOOKUP(CONCATENATE($B619,"-",$C619),IN_1A!$B$2:$AA$3000,11,FALSE))=TRUE,"",VLOOKUP(CONCATENATE($B619,"-",$C619),IN_1A!$B$2:$AA$3000,11,FALSE))</f>
        <v>0</v>
      </c>
      <c r="N619" s="1399">
        <f>IF(ISERROR(VLOOKUP(CONCATENATE($B619,"-",$C619),IN_1A!$B$2:$AA$3000,12,FALSE))=TRUE,"",VLOOKUP(CONCATENATE($B619,"-",$C619),IN_1A!$B$2:$AA$3000,12,FALSE))</f>
        <v>0</v>
      </c>
      <c r="O619" s="1398">
        <f>IF(ISERROR(VLOOKUP(CONCATENATE($B619,"-",$C619),IN_1A!$B$2:$AA$3000,13,FALSE))=TRUE,"",VLOOKUP(CONCATENATE($B619,"-",$C619),IN_1A!$B$2:$AA$3000,13,FALSE))</f>
        <v>0</v>
      </c>
      <c r="P619" s="1399">
        <f>IF(ISERROR(VLOOKUP(CONCATENATE($B619,"-",$C619),IN_1A!$B$2:$AA$3000,14,FALSE))=TRUE,"",VLOOKUP(CONCATENATE($B619,"-",$C619),IN_1A!$B$2:$AA$3000,14,FALSE))</f>
        <v>0</v>
      </c>
      <c r="Q619" s="495">
        <f t="shared" si="79"/>
        <v>0</v>
      </c>
      <c r="R619" s="496">
        <f t="shared" si="79"/>
        <v>0</v>
      </c>
      <c r="S619" s="262" t="str">
        <f t="shared" si="87"/>
        <v/>
      </c>
    </row>
    <row r="620" spans="1:19" s="263" customFormat="1" ht="12" customHeight="1" thickBot="1" x14ac:dyDescent="0.3">
      <c r="A620" s="234" t="s">
        <v>825</v>
      </c>
      <c r="B620" s="232" t="s">
        <v>838</v>
      </c>
      <c r="C620" s="235" t="s">
        <v>854</v>
      </c>
      <c r="D620" s="1860" t="str">
        <f t="shared" si="86"/>
        <v/>
      </c>
      <c r="E620" s="1398">
        <f>IF(ISERROR(VLOOKUP(CONCATENATE($B620,"-",$C620),IN_1A!$B$2:$AA$3000,3,FALSE))=TRUE,"",VLOOKUP(CONCATENATE($B620,"-",$C620),IN_1A!$B$2:$AA$3000,3,FALSE))</f>
        <v>0</v>
      </c>
      <c r="F620" s="1399">
        <f>IF(ISERROR(VLOOKUP(CONCATENATE($B620,"-",$C620),IN_1A!$B$2:$AA$3000,4,FALSE))=TRUE,"",VLOOKUP(CONCATENATE($B620,"-",$C620),IN_1A!$B$2:$AA$3000,4,FALSE))</f>
        <v>0</v>
      </c>
      <c r="G620" s="1398">
        <f>IF(ISERROR(VLOOKUP(CONCATENATE($B620,"-",$C620),IN_1A!$B$2:$AA$3000,5,FALSE))=TRUE,"",VLOOKUP(CONCATENATE($B620,"-",$C620),IN_1A!$B$2:$AA$3000,5,FALSE))</f>
        <v>0</v>
      </c>
      <c r="H620" s="1399">
        <f>IF(ISERROR(VLOOKUP(CONCATENATE($B620,"-",$C620),IN_1A!$B$2:$AA$3000,6,FALSE))=TRUE,"",VLOOKUP(CONCATENATE($B620,"-",$C620),IN_1A!$B$2:$AA$3000,6,FALSE))</f>
        <v>0</v>
      </c>
      <c r="I620" s="1398">
        <f>IF(ISERROR(VLOOKUP(CONCATENATE($B620,"-",$C620),IN_1A!$B$2:$AA$3000,7,FALSE))=TRUE,"",VLOOKUP(CONCATENATE($B620,"-",$C620),IN_1A!$B$2:$AA$3000,7,FALSE))</f>
        <v>0</v>
      </c>
      <c r="J620" s="1399">
        <f>IF(ISERROR(VLOOKUP(CONCATENATE($B620,"-",$C620),IN_1A!$B$2:$AA$3000,8,FALSE))=TRUE,"",VLOOKUP(CONCATENATE($B620,"-",$C620),IN_1A!$B$2:$AA$3000,8,FALSE))</f>
        <v>0</v>
      </c>
      <c r="K620" s="1398">
        <f>IF(ISERROR(VLOOKUP(CONCATENATE($B620,"-",$C620),IN_1A!$B$2:$AA$3000,9,FALSE))=TRUE,"",VLOOKUP(CONCATENATE($B620,"-",$C620),IN_1A!$B$2:$AA$3000,9,FALSE))</f>
        <v>0</v>
      </c>
      <c r="L620" s="1399">
        <f>IF(ISERROR(VLOOKUP(CONCATENATE($B620,"-",$C620),IN_1A!$B$2:$AA$3000,10,FALSE))=TRUE,"",VLOOKUP(CONCATENATE($B620,"-",$C620),IN_1A!$B$2:$AA$3000,10,FALSE))</f>
        <v>0</v>
      </c>
      <c r="M620" s="1398">
        <f>IF(ISERROR(VLOOKUP(CONCATENATE($B620,"-",$C620),IN_1A!$B$2:$AA$3000,11,FALSE))=TRUE,"",VLOOKUP(CONCATENATE($B620,"-",$C620),IN_1A!$B$2:$AA$3000,11,FALSE))</f>
        <v>0</v>
      </c>
      <c r="N620" s="1399">
        <f>IF(ISERROR(VLOOKUP(CONCATENATE($B620,"-",$C620),IN_1A!$B$2:$AA$3000,12,FALSE))=TRUE,"",VLOOKUP(CONCATENATE($B620,"-",$C620),IN_1A!$B$2:$AA$3000,12,FALSE))</f>
        <v>0</v>
      </c>
      <c r="O620" s="1398">
        <f>IF(ISERROR(VLOOKUP(CONCATENATE($B620,"-",$C620),IN_1A!$B$2:$AA$3000,13,FALSE))=TRUE,"",VLOOKUP(CONCATENATE($B620,"-",$C620),IN_1A!$B$2:$AA$3000,13,FALSE))</f>
        <v>0</v>
      </c>
      <c r="P620" s="1399">
        <f>IF(ISERROR(VLOOKUP(CONCATENATE($B620,"-",$C620),IN_1A!$B$2:$AA$3000,14,FALSE))=TRUE,"",VLOOKUP(CONCATENATE($B620,"-",$C620),IN_1A!$B$2:$AA$3000,14,FALSE))</f>
        <v>0</v>
      </c>
      <c r="Q620" s="495">
        <f t="shared" si="79"/>
        <v>0</v>
      </c>
      <c r="R620" s="496">
        <f t="shared" si="79"/>
        <v>0</v>
      </c>
      <c r="S620" s="262" t="str">
        <f t="shared" si="87"/>
        <v/>
      </c>
    </row>
    <row r="621" spans="1:19" s="263" customFormat="1" ht="12" customHeight="1" thickBot="1" x14ac:dyDescent="0.3">
      <c r="A621" s="234" t="s">
        <v>827</v>
      </c>
      <c r="B621" s="246" t="s">
        <v>839</v>
      </c>
      <c r="C621" s="247" t="s">
        <v>854</v>
      </c>
      <c r="D621" s="1860" t="str">
        <f t="shared" si="86"/>
        <v/>
      </c>
      <c r="E621" s="1398">
        <f>IF(ISERROR(VLOOKUP(CONCATENATE($B621,"-",$C621),IN_1A!$B$2:$AA$3000,3,FALSE))=TRUE,"",VLOOKUP(CONCATENATE($B621,"-",$C621),IN_1A!$B$2:$AA$3000,3,FALSE))</f>
        <v>0</v>
      </c>
      <c r="F621" s="1399">
        <f>IF(ISERROR(VLOOKUP(CONCATENATE($B621,"-",$C621),IN_1A!$B$2:$AA$3000,4,FALSE))=TRUE,"",VLOOKUP(CONCATENATE($B621,"-",$C621),IN_1A!$B$2:$AA$3000,4,FALSE))</f>
        <v>0</v>
      </c>
      <c r="G621" s="1398">
        <f>IF(ISERROR(VLOOKUP(CONCATENATE($B621,"-",$C621),IN_1A!$B$2:$AA$3000,5,FALSE))=TRUE,"",VLOOKUP(CONCATENATE($B621,"-",$C621),IN_1A!$B$2:$AA$3000,5,FALSE))</f>
        <v>0</v>
      </c>
      <c r="H621" s="1399">
        <f>IF(ISERROR(VLOOKUP(CONCATENATE($B621,"-",$C621),IN_1A!$B$2:$AA$3000,6,FALSE))=TRUE,"",VLOOKUP(CONCATENATE($B621,"-",$C621),IN_1A!$B$2:$AA$3000,6,FALSE))</f>
        <v>0</v>
      </c>
      <c r="I621" s="1398">
        <f>IF(ISERROR(VLOOKUP(CONCATENATE($B621,"-",$C621),IN_1A!$B$2:$AA$3000,7,FALSE))=TRUE,"",VLOOKUP(CONCATENATE($B621,"-",$C621),IN_1A!$B$2:$AA$3000,7,FALSE))</f>
        <v>0</v>
      </c>
      <c r="J621" s="1399">
        <f>IF(ISERROR(VLOOKUP(CONCATENATE($B621,"-",$C621),IN_1A!$B$2:$AA$3000,8,FALSE))=TRUE,"",VLOOKUP(CONCATENATE($B621,"-",$C621),IN_1A!$B$2:$AA$3000,8,FALSE))</f>
        <v>0</v>
      </c>
      <c r="K621" s="1398">
        <f>IF(ISERROR(VLOOKUP(CONCATENATE($B621,"-",$C621),IN_1A!$B$2:$AA$3000,9,FALSE))=TRUE,"",VLOOKUP(CONCATENATE($B621,"-",$C621),IN_1A!$B$2:$AA$3000,9,FALSE))</f>
        <v>0</v>
      </c>
      <c r="L621" s="1399">
        <f>IF(ISERROR(VLOOKUP(CONCATENATE($B621,"-",$C621),IN_1A!$B$2:$AA$3000,10,FALSE))=TRUE,"",VLOOKUP(CONCATENATE($B621,"-",$C621),IN_1A!$B$2:$AA$3000,10,FALSE))</f>
        <v>0</v>
      </c>
      <c r="M621" s="1398">
        <f>IF(ISERROR(VLOOKUP(CONCATENATE($B621,"-",$C621),IN_1A!$B$2:$AA$3000,11,FALSE))=TRUE,"",VLOOKUP(CONCATENATE($B621,"-",$C621),IN_1A!$B$2:$AA$3000,11,FALSE))</f>
        <v>0</v>
      </c>
      <c r="N621" s="1399">
        <f>IF(ISERROR(VLOOKUP(CONCATENATE($B621,"-",$C621),IN_1A!$B$2:$AA$3000,12,FALSE))=TRUE,"",VLOOKUP(CONCATENATE($B621,"-",$C621),IN_1A!$B$2:$AA$3000,12,FALSE))</f>
        <v>0</v>
      </c>
      <c r="O621" s="1398">
        <f>IF(ISERROR(VLOOKUP(CONCATENATE($B621,"-",$C621),IN_1A!$B$2:$AA$3000,13,FALSE))=TRUE,"",VLOOKUP(CONCATENATE($B621,"-",$C621),IN_1A!$B$2:$AA$3000,13,FALSE))</f>
        <v>0</v>
      </c>
      <c r="P621" s="1399">
        <f>IF(ISERROR(VLOOKUP(CONCATENATE($B621,"-",$C621),IN_1A!$B$2:$AA$3000,14,FALSE))=TRUE,"",VLOOKUP(CONCATENATE($B621,"-",$C621),IN_1A!$B$2:$AA$3000,14,FALSE))</f>
        <v>0</v>
      </c>
      <c r="Q621" s="495">
        <f t="shared" si="79"/>
        <v>0</v>
      </c>
      <c r="R621" s="496">
        <f t="shared" si="79"/>
        <v>0</v>
      </c>
      <c r="S621" s="262" t="str">
        <f t="shared" si="87"/>
        <v/>
      </c>
    </row>
    <row r="622" spans="1:19" s="263" customFormat="1" ht="12" customHeight="1" thickBot="1" x14ac:dyDescent="0.3">
      <c r="A622" s="234" t="s">
        <v>829</v>
      </c>
      <c r="B622" s="246" t="s">
        <v>840</v>
      </c>
      <c r="C622" s="247" t="s">
        <v>854</v>
      </c>
      <c r="D622" s="1860" t="str">
        <f t="shared" si="86"/>
        <v/>
      </c>
      <c r="E622" s="1398">
        <f>IF(ISERROR(VLOOKUP(CONCATENATE($B622,"-",$C622),IN_1A!$B$2:$AA$3000,3,FALSE))=TRUE,"",VLOOKUP(CONCATENATE($B622,"-",$C622),IN_1A!$B$2:$AA$3000,3,FALSE))</f>
        <v>0</v>
      </c>
      <c r="F622" s="1399">
        <f>IF(ISERROR(VLOOKUP(CONCATENATE($B622,"-",$C622),IN_1A!$B$2:$AA$3000,4,FALSE))=TRUE,"",VLOOKUP(CONCATENATE($B622,"-",$C622),IN_1A!$B$2:$AA$3000,4,FALSE))</f>
        <v>0</v>
      </c>
      <c r="G622" s="1398">
        <f>IF(ISERROR(VLOOKUP(CONCATENATE($B622,"-",$C622),IN_1A!$B$2:$AA$3000,5,FALSE))=TRUE,"",VLOOKUP(CONCATENATE($B622,"-",$C622),IN_1A!$B$2:$AA$3000,5,FALSE))</f>
        <v>0</v>
      </c>
      <c r="H622" s="1399">
        <f>IF(ISERROR(VLOOKUP(CONCATENATE($B622,"-",$C622),IN_1A!$B$2:$AA$3000,6,FALSE))=TRUE,"",VLOOKUP(CONCATENATE($B622,"-",$C622),IN_1A!$B$2:$AA$3000,6,FALSE))</f>
        <v>0</v>
      </c>
      <c r="I622" s="1398">
        <f>IF(ISERROR(VLOOKUP(CONCATENATE($B622,"-",$C622),IN_1A!$B$2:$AA$3000,7,FALSE))=TRUE,"",VLOOKUP(CONCATENATE($B622,"-",$C622),IN_1A!$B$2:$AA$3000,7,FALSE))</f>
        <v>0</v>
      </c>
      <c r="J622" s="1399">
        <f>IF(ISERROR(VLOOKUP(CONCATENATE($B622,"-",$C622),IN_1A!$B$2:$AA$3000,8,FALSE))=TRUE,"",VLOOKUP(CONCATENATE($B622,"-",$C622),IN_1A!$B$2:$AA$3000,8,FALSE))</f>
        <v>0</v>
      </c>
      <c r="K622" s="1398">
        <f>IF(ISERROR(VLOOKUP(CONCATENATE($B622,"-",$C622),IN_1A!$B$2:$AA$3000,9,FALSE))=TRUE,"",VLOOKUP(CONCATENATE($B622,"-",$C622),IN_1A!$B$2:$AA$3000,9,FALSE))</f>
        <v>0</v>
      </c>
      <c r="L622" s="1399">
        <f>IF(ISERROR(VLOOKUP(CONCATENATE($B622,"-",$C622),IN_1A!$B$2:$AA$3000,10,FALSE))=TRUE,"",VLOOKUP(CONCATENATE($B622,"-",$C622),IN_1A!$B$2:$AA$3000,10,FALSE))</f>
        <v>0</v>
      </c>
      <c r="M622" s="1398">
        <f>IF(ISERROR(VLOOKUP(CONCATENATE($B622,"-",$C622),IN_1A!$B$2:$AA$3000,11,FALSE))=TRUE,"",VLOOKUP(CONCATENATE($B622,"-",$C622),IN_1A!$B$2:$AA$3000,11,FALSE))</f>
        <v>0</v>
      </c>
      <c r="N622" s="1399">
        <f>IF(ISERROR(VLOOKUP(CONCATENATE($B622,"-",$C622),IN_1A!$B$2:$AA$3000,12,FALSE))=TRUE,"",VLOOKUP(CONCATENATE($B622,"-",$C622),IN_1A!$B$2:$AA$3000,12,FALSE))</f>
        <v>0</v>
      </c>
      <c r="O622" s="1398">
        <f>IF(ISERROR(VLOOKUP(CONCATENATE($B622,"-",$C622),IN_1A!$B$2:$AA$3000,13,FALSE))=TRUE,"",VLOOKUP(CONCATENATE($B622,"-",$C622),IN_1A!$B$2:$AA$3000,13,FALSE))</f>
        <v>0</v>
      </c>
      <c r="P622" s="1399">
        <f>IF(ISERROR(VLOOKUP(CONCATENATE($B622,"-",$C622),IN_1A!$B$2:$AA$3000,14,FALSE))=TRUE,"",VLOOKUP(CONCATENATE($B622,"-",$C622),IN_1A!$B$2:$AA$3000,14,FALSE))</f>
        <v>0</v>
      </c>
      <c r="Q622" s="495">
        <f t="shared" si="79"/>
        <v>0</v>
      </c>
      <c r="R622" s="496">
        <f t="shared" si="79"/>
        <v>0</v>
      </c>
      <c r="S622" s="262" t="str">
        <f t="shared" si="87"/>
        <v/>
      </c>
    </row>
    <row r="623" spans="1:19" s="263" customFormat="1" ht="12" customHeight="1" thickBot="1" x14ac:dyDescent="0.3">
      <c r="A623" s="248" t="s">
        <v>831</v>
      </c>
      <c r="B623" s="249" t="s">
        <v>841</v>
      </c>
      <c r="C623" s="250" t="s">
        <v>854</v>
      </c>
      <c r="D623" s="1860" t="str">
        <f t="shared" si="86"/>
        <v/>
      </c>
      <c r="E623" s="1398">
        <f>IF(ISERROR(VLOOKUP(CONCATENATE($B623,"-",$C623),IN_1A!$B$2:$AA$3000,3,FALSE))=TRUE,"",VLOOKUP(CONCATENATE($B623,"-",$C623),IN_1A!$B$2:$AA$3000,3,FALSE))</f>
        <v>0</v>
      </c>
      <c r="F623" s="1399">
        <f>IF(ISERROR(VLOOKUP(CONCATENATE($B623,"-",$C623),IN_1A!$B$2:$AA$3000,4,FALSE))=TRUE,"",VLOOKUP(CONCATENATE($B623,"-",$C623),IN_1A!$B$2:$AA$3000,4,FALSE))</f>
        <v>0</v>
      </c>
      <c r="G623" s="1398">
        <f>IF(ISERROR(VLOOKUP(CONCATENATE($B623,"-",$C623),IN_1A!$B$2:$AA$3000,5,FALSE))=TRUE,"",VLOOKUP(CONCATENATE($B623,"-",$C623),IN_1A!$B$2:$AA$3000,5,FALSE))</f>
        <v>0</v>
      </c>
      <c r="H623" s="1399">
        <f>IF(ISERROR(VLOOKUP(CONCATENATE($B623,"-",$C623),IN_1A!$B$2:$AA$3000,6,FALSE))=TRUE,"",VLOOKUP(CONCATENATE($B623,"-",$C623),IN_1A!$B$2:$AA$3000,6,FALSE))</f>
        <v>0</v>
      </c>
      <c r="I623" s="1398">
        <f>IF(ISERROR(VLOOKUP(CONCATENATE($B623,"-",$C623),IN_1A!$B$2:$AA$3000,7,FALSE))=TRUE,"",VLOOKUP(CONCATENATE($B623,"-",$C623),IN_1A!$B$2:$AA$3000,7,FALSE))</f>
        <v>0</v>
      </c>
      <c r="J623" s="1399">
        <f>IF(ISERROR(VLOOKUP(CONCATENATE($B623,"-",$C623),IN_1A!$B$2:$AA$3000,8,FALSE))=TRUE,"",VLOOKUP(CONCATENATE($B623,"-",$C623),IN_1A!$B$2:$AA$3000,8,FALSE))</f>
        <v>0</v>
      </c>
      <c r="K623" s="1398">
        <f>IF(ISERROR(VLOOKUP(CONCATENATE($B623,"-",$C623),IN_1A!$B$2:$AA$3000,9,FALSE))=TRUE,"",VLOOKUP(CONCATENATE($B623,"-",$C623),IN_1A!$B$2:$AA$3000,9,FALSE))</f>
        <v>0</v>
      </c>
      <c r="L623" s="1399">
        <f>IF(ISERROR(VLOOKUP(CONCATENATE($B623,"-",$C623),IN_1A!$B$2:$AA$3000,10,FALSE))=TRUE,"",VLOOKUP(CONCATENATE($B623,"-",$C623),IN_1A!$B$2:$AA$3000,10,FALSE))</f>
        <v>0</v>
      </c>
      <c r="M623" s="1398">
        <f>IF(ISERROR(VLOOKUP(CONCATENATE($B623,"-",$C623),IN_1A!$B$2:$AA$3000,11,FALSE))=TRUE,"",VLOOKUP(CONCATENATE($B623,"-",$C623),IN_1A!$B$2:$AA$3000,11,FALSE))</f>
        <v>0</v>
      </c>
      <c r="N623" s="1399">
        <f>IF(ISERROR(VLOOKUP(CONCATENATE($B623,"-",$C623),IN_1A!$B$2:$AA$3000,12,FALSE))=TRUE,"",VLOOKUP(CONCATENATE($B623,"-",$C623),IN_1A!$B$2:$AA$3000,12,FALSE))</f>
        <v>0</v>
      </c>
      <c r="O623" s="1398">
        <f>IF(ISERROR(VLOOKUP(CONCATENATE($B623,"-",$C623),IN_1A!$B$2:$AA$3000,13,FALSE))=TRUE,"",VLOOKUP(CONCATENATE($B623,"-",$C623),IN_1A!$B$2:$AA$3000,13,FALSE))</f>
        <v>0</v>
      </c>
      <c r="P623" s="1399">
        <f>IF(ISERROR(VLOOKUP(CONCATENATE($B623,"-",$C623),IN_1A!$B$2:$AA$3000,14,FALSE))=TRUE,"",VLOOKUP(CONCATENATE($B623,"-",$C623),IN_1A!$B$2:$AA$3000,14,FALSE))</f>
        <v>0</v>
      </c>
      <c r="Q623" s="495">
        <f t="shared" si="79"/>
        <v>0</v>
      </c>
      <c r="R623" s="496">
        <f t="shared" si="79"/>
        <v>0</v>
      </c>
      <c r="S623" s="262" t="str">
        <f t="shared" si="87"/>
        <v/>
      </c>
    </row>
    <row r="624" spans="1:19" s="263" customFormat="1" ht="12" customHeight="1" thickBot="1" x14ac:dyDescent="0.3">
      <c r="A624" s="251" t="s">
        <v>842</v>
      </c>
      <c r="B624" s="252" t="s">
        <v>843</v>
      </c>
      <c r="C624" s="241" t="s">
        <v>854</v>
      </c>
      <c r="D624" s="1860" t="str">
        <f t="shared" si="86"/>
        <v/>
      </c>
      <c r="E624" s="1400">
        <f>IF(ISERROR(VLOOKUP(CONCATENATE($B624,"-",$C624),IN_1A!$B$2:$AA$3000,3,FALSE))=TRUE,"",VLOOKUP(CONCATENATE($B624,"-",$C624),IN_1A!$B$2:$AA$3000,3,FALSE))</f>
        <v>0</v>
      </c>
      <c r="F624" s="1401">
        <f>IF(ISERROR(VLOOKUP(CONCATENATE($B624,"-",$C624),IN_1A!$B$2:$AA$3000,4,FALSE))=TRUE,"",VLOOKUP(CONCATENATE($B624,"-",$C624),IN_1A!$B$2:$AA$3000,4,FALSE))</f>
        <v>0</v>
      </c>
      <c r="G624" s="1400">
        <f>IF(ISERROR(VLOOKUP(CONCATENATE($B624,"-",$C624),IN_1A!$B$2:$AA$3000,5,FALSE))=TRUE,"",VLOOKUP(CONCATENATE($B624,"-",$C624),IN_1A!$B$2:$AA$3000,5,FALSE))</f>
        <v>0</v>
      </c>
      <c r="H624" s="1401">
        <f>IF(ISERROR(VLOOKUP(CONCATENATE($B624,"-",$C624),IN_1A!$B$2:$AA$3000,6,FALSE))=TRUE,"",VLOOKUP(CONCATENATE($B624,"-",$C624),IN_1A!$B$2:$AA$3000,6,FALSE))</f>
        <v>0</v>
      </c>
      <c r="I624" s="1400">
        <f>IF(ISERROR(VLOOKUP(CONCATENATE($B624,"-",$C624),IN_1A!$B$2:$AA$3000,7,FALSE))=TRUE,"",VLOOKUP(CONCATENATE($B624,"-",$C624),IN_1A!$B$2:$AA$3000,7,FALSE))</f>
        <v>0</v>
      </c>
      <c r="J624" s="1401">
        <f>IF(ISERROR(VLOOKUP(CONCATENATE($B624,"-",$C624),IN_1A!$B$2:$AA$3000,8,FALSE))=TRUE,"",VLOOKUP(CONCATENATE($B624,"-",$C624),IN_1A!$B$2:$AA$3000,8,FALSE))</f>
        <v>0</v>
      </c>
      <c r="K624" s="1400">
        <f>IF(ISERROR(VLOOKUP(CONCATENATE($B624,"-",$C624),IN_1A!$B$2:$AA$3000,9,FALSE))=TRUE,"",VLOOKUP(CONCATENATE($B624,"-",$C624),IN_1A!$B$2:$AA$3000,9,FALSE))</f>
        <v>0</v>
      </c>
      <c r="L624" s="1401">
        <f>IF(ISERROR(VLOOKUP(CONCATENATE($B624,"-",$C624),IN_1A!$B$2:$AA$3000,10,FALSE))=TRUE,"",VLOOKUP(CONCATENATE($B624,"-",$C624),IN_1A!$B$2:$AA$3000,10,FALSE))</f>
        <v>0</v>
      </c>
      <c r="M624" s="1400">
        <f>IF(ISERROR(VLOOKUP(CONCATENATE($B624,"-",$C624),IN_1A!$B$2:$AA$3000,11,FALSE))=TRUE,"",VLOOKUP(CONCATENATE($B624,"-",$C624),IN_1A!$B$2:$AA$3000,11,FALSE))</f>
        <v>0</v>
      </c>
      <c r="N624" s="1401">
        <f>IF(ISERROR(VLOOKUP(CONCATENATE($B624,"-",$C624),IN_1A!$B$2:$AA$3000,12,FALSE))=TRUE,"",VLOOKUP(CONCATENATE($B624,"-",$C624),IN_1A!$B$2:$AA$3000,12,FALSE))</f>
        <v>0</v>
      </c>
      <c r="O624" s="1400">
        <f>IF(ISERROR(VLOOKUP(CONCATENATE($B624,"-",$C624),IN_1A!$B$2:$AA$3000,13,FALSE))=TRUE,"",VLOOKUP(CONCATENATE($B624,"-",$C624),IN_1A!$B$2:$AA$3000,13,FALSE))</f>
        <v>0</v>
      </c>
      <c r="P624" s="1401">
        <f>IF(ISERROR(VLOOKUP(CONCATENATE($B624,"-",$C624),IN_1A!$B$2:$AA$3000,14,FALSE))=TRUE,"",VLOOKUP(CONCATENATE($B624,"-",$C624),IN_1A!$B$2:$AA$3000,14,FALSE))</f>
        <v>0</v>
      </c>
      <c r="Q624" s="497">
        <f t="shared" si="79"/>
        <v>0</v>
      </c>
      <c r="R624" s="498">
        <f t="shared" si="79"/>
        <v>0</v>
      </c>
      <c r="S624" s="262" t="str">
        <f t="shared" si="87"/>
        <v/>
      </c>
    </row>
    <row r="625" spans="1:19" s="2508" customFormat="1" ht="12" customHeight="1" thickBot="1" x14ac:dyDescent="0.3">
      <c r="A625" s="2504" t="s">
        <v>767</v>
      </c>
      <c r="B625" s="2496"/>
      <c r="C625" s="2497"/>
      <c r="D625" s="1340"/>
      <c r="E625" s="2221"/>
      <c r="F625" s="499"/>
      <c r="G625" s="499"/>
      <c r="H625" s="499"/>
      <c r="I625" s="499"/>
      <c r="J625" s="499"/>
      <c r="K625" s="499"/>
      <c r="L625" s="499"/>
      <c r="M625" s="499"/>
      <c r="N625" s="499"/>
      <c r="O625" s="499"/>
      <c r="P625" s="499"/>
      <c r="Q625" s="499"/>
      <c r="R625" s="500"/>
      <c r="S625" s="2506" t="str">
        <f t="shared" si="87"/>
        <v/>
      </c>
    </row>
    <row r="626" spans="1:19" s="263" customFormat="1" ht="12" customHeight="1" thickBot="1" x14ac:dyDescent="0.3">
      <c r="A626" s="231" t="s">
        <v>844</v>
      </c>
      <c r="B626" s="239" t="s">
        <v>845</v>
      </c>
      <c r="C626" s="242" t="s">
        <v>854</v>
      </c>
      <c r="D626" s="1860" t="str">
        <f>CONCATENATE($D$563)</f>
        <v/>
      </c>
      <c r="E626" s="1396">
        <f>IF(ISERROR(VLOOKUP(CONCATENATE($B626,"-",$C626),IN_1A!$B$2:$AA$3000,3,FALSE))=TRUE,"",VLOOKUP(CONCATENATE($B626,"-",$C626),IN_1A!$B$2:$AA$3000,3,FALSE))</f>
        <v>0</v>
      </c>
      <c r="F626" s="1397">
        <f>IF(ISERROR(VLOOKUP(CONCATENATE($B626,"-",$C626),IN_1A!$B$2:$AA$3000,4,FALSE))=TRUE,"",VLOOKUP(CONCATENATE($B626,"-",$C626),IN_1A!$B$2:$AA$3000,4,FALSE))</f>
        <v>0</v>
      </c>
      <c r="G626" s="1396">
        <f>IF(ISERROR(VLOOKUP(CONCATENATE($B626,"-",$C626),IN_1A!$B$2:$AA$3000,5,FALSE))=TRUE,"",VLOOKUP(CONCATENATE($B626,"-",$C626),IN_1A!$B$2:$AA$3000,5,FALSE))</f>
        <v>0</v>
      </c>
      <c r="H626" s="1397">
        <f>IF(ISERROR(VLOOKUP(CONCATENATE($B626,"-",$C626),IN_1A!$B$2:$AA$3000,6,FALSE))=TRUE,"",VLOOKUP(CONCATENATE($B626,"-",$C626),IN_1A!$B$2:$AA$3000,6,FALSE))</f>
        <v>0</v>
      </c>
      <c r="I626" s="1396">
        <f>IF(ISERROR(VLOOKUP(CONCATENATE($B626,"-",$C626),IN_1A!$B$2:$AA$3000,7,FALSE))=TRUE,"",VLOOKUP(CONCATENATE($B626,"-",$C626),IN_1A!$B$2:$AA$3000,7,FALSE))</f>
        <v>0</v>
      </c>
      <c r="J626" s="1397">
        <f>IF(ISERROR(VLOOKUP(CONCATENATE($B626,"-",$C626),IN_1A!$B$2:$AA$3000,8,FALSE))=TRUE,"",VLOOKUP(CONCATENATE($B626,"-",$C626),IN_1A!$B$2:$AA$3000,8,FALSE))</f>
        <v>0</v>
      </c>
      <c r="K626" s="1396">
        <f>IF(ISERROR(VLOOKUP(CONCATENATE($B626,"-",$C626),IN_1A!$B$2:$AA$3000,9,FALSE))=TRUE,"",VLOOKUP(CONCATENATE($B626,"-",$C626),IN_1A!$B$2:$AA$3000,9,FALSE))</f>
        <v>0</v>
      </c>
      <c r="L626" s="1397">
        <f>IF(ISERROR(VLOOKUP(CONCATENATE($B626,"-",$C626),IN_1A!$B$2:$AA$3000,10,FALSE))=TRUE,"",VLOOKUP(CONCATENATE($B626,"-",$C626),IN_1A!$B$2:$AA$3000,10,FALSE))</f>
        <v>0</v>
      </c>
      <c r="M626" s="1396">
        <f>IF(ISERROR(VLOOKUP(CONCATENATE($B626,"-",$C626),IN_1A!$B$2:$AA$3000,11,FALSE))=TRUE,"",VLOOKUP(CONCATENATE($B626,"-",$C626),IN_1A!$B$2:$AA$3000,11,FALSE))</f>
        <v>0</v>
      </c>
      <c r="N626" s="1397">
        <f>IF(ISERROR(VLOOKUP(CONCATENATE($B626,"-",$C626),IN_1A!$B$2:$AA$3000,12,FALSE))=TRUE,"",VLOOKUP(CONCATENATE($B626,"-",$C626),IN_1A!$B$2:$AA$3000,12,FALSE))</f>
        <v>0</v>
      </c>
      <c r="O626" s="1396">
        <f>IF(ISERROR(VLOOKUP(CONCATENATE($B626,"-",$C626),IN_1A!$B$2:$AA$3000,13,FALSE))=TRUE,"",VLOOKUP(CONCATENATE($B626,"-",$C626),IN_1A!$B$2:$AA$3000,13,FALSE))</f>
        <v>0</v>
      </c>
      <c r="P626" s="1397">
        <f>IF(ISERROR(VLOOKUP(CONCATENATE($B626,"-",$C626),IN_1A!$B$2:$AA$3000,14,FALSE))=TRUE,"",VLOOKUP(CONCATENATE($B626,"-",$C626),IN_1A!$B$2:$AA$3000,14,FALSE))</f>
        <v>0</v>
      </c>
      <c r="Q626" s="493">
        <f t="shared" si="79"/>
        <v>0</v>
      </c>
      <c r="R626" s="494">
        <f t="shared" si="79"/>
        <v>0</v>
      </c>
      <c r="S626" s="262" t="str">
        <f t="shared" si="87"/>
        <v/>
      </c>
    </row>
    <row r="627" spans="1:19" s="264" customFormat="1" ht="15" customHeight="1" thickBot="1" x14ac:dyDescent="0.3">
      <c r="A627" s="253" t="s">
        <v>623</v>
      </c>
      <c r="B627" s="254"/>
      <c r="C627" s="255"/>
      <c r="D627" s="1860" t="str">
        <f>CONCATENATE($D$563)</f>
        <v/>
      </c>
      <c r="E627" s="497">
        <f t="shared" ref="E627:R627" si="88">SUM(E563:E626)</f>
        <v>0</v>
      </c>
      <c r="F627" s="498">
        <f t="shared" si="88"/>
        <v>0</v>
      </c>
      <c r="G627" s="497">
        <f t="shared" si="88"/>
        <v>0</v>
      </c>
      <c r="H627" s="498">
        <f t="shared" si="88"/>
        <v>0</v>
      </c>
      <c r="I627" s="497">
        <f t="shared" si="88"/>
        <v>0</v>
      </c>
      <c r="J627" s="498">
        <f t="shared" si="88"/>
        <v>0</v>
      </c>
      <c r="K627" s="497">
        <f t="shared" si="88"/>
        <v>0</v>
      </c>
      <c r="L627" s="498">
        <f t="shared" si="88"/>
        <v>0</v>
      </c>
      <c r="M627" s="497">
        <f t="shared" si="88"/>
        <v>0</v>
      </c>
      <c r="N627" s="498">
        <f t="shared" si="88"/>
        <v>0</v>
      </c>
      <c r="O627" s="497">
        <f t="shared" si="88"/>
        <v>0</v>
      </c>
      <c r="P627" s="498">
        <f t="shared" si="88"/>
        <v>0</v>
      </c>
      <c r="Q627" s="497">
        <f t="shared" si="88"/>
        <v>0</v>
      </c>
      <c r="R627" s="498">
        <f t="shared" si="88"/>
        <v>0</v>
      </c>
      <c r="S627" s="262"/>
    </row>
    <row r="628" spans="1:19" s="263" customFormat="1" ht="12" customHeight="1" x14ac:dyDescent="0.35">
      <c r="A628" s="2659" t="s">
        <v>846</v>
      </c>
      <c r="B628" s="2659"/>
      <c r="C628" s="2659"/>
      <c r="D628" s="2659"/>
      <c r="E628" s="2659"/>
      <c r="F628" s="2659"/>
      <c r="G628" s="2659"/>
      <c r="H628" s="2659"/>
      <c r="I628" s="2659"/>
      <c r="J628" s="2659"/>
      <c r="K628" s="2659"/>
      <c r="L628" s="2659"/>
      <c r="M628" s="2659"/>
      <c r="N628" s="2659"/>
      <c r="O628" s="2659"/>
      <c r="P628" s="2659"/>
      <c r="Q628" s="487"/>
      <c r="R628" s="487"/>
      <c r="S628" s="262" t="str">
        <f>IF(O628&gt;Q628,"ERRORE",IF(P628&gt;R628,"ERRORE",""))</f>
        <v/>
      </c>
    </row>
  </sheetData>
  <sheetProtection password="8611" sheet="1" selectLockedCells="1"/>
  <dataConsolidate/>
  <mergeCells count="12">
    <mergeCell ref="A628:P628"/>
    <mergeCell ref="H2:R2"/>
    <mergeCell ref="G5:H5"/>
    <mergeCell ref="K5:L5"/>
    <mergeCell ref="A75:P75"/>
    <mergeCell ref="A144:P144"/>
    <mergeCell ref="A214:P214"/>
    <mergeCell ref="A283:P283"/>
    <mergeCell ref="A352:P352"/>
    <mergeCell ref="A421:P421"/>
    <mergeCell ref="A490:P490"/>
    <mergeCell ref="A559:P559"/>
  </mergeCells>
  <dataValidations count="1">
    <dataValidation type="list" allowBlank="1" showInputMessage="1" showErrorMessage="1" sqref="D563 D10 D149 D287 D425 D79 D218 D356 D494">
      <formula1>$E$1:$P$1</formula1>
    </dataValidation>
  </dataValidations>
  <printOptions horizontalCentered="1"/>
  <pageMargins left="0.39370078740157483" right="0.23622047244094491" top="0.23622047244094491" bottom="0.23622047244094491" header="0.19685039370078741" footer="0.15748031496062992"/>
  <pageSetup paperSize="9" scale="70" fitToHeight="20" orientation="landscape"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0">
    <tabColor rgb="FF92D050"/>
  </sheetPr>
  <dimension ref="A1:R496"/>
  <sheetViews>
    <sheetView workbookViewId="0">
      <selection activeCell="C1" sqref="C1"/>
    </sheetView>
  </sheetViews>
  <sheetFormatPr defaultRowHeight="12.9" x14ac:dyDescent="0.35"/>
  <cols>
    <col min="1" max="1" width="55.84375" bestFit="1" customWidth="1"/>
  </cols>
  <sheetData>
    <row r="1" spans="1:18" x14ac:dyDescent="0.35">
      <c r="A1" s="1" t="s">
        <v>855</v>
      </c>
      <c r="B1" s="1" t="s">
        <v>856</v>
      </c>
      <c r="C1" s="1" t="s">
        <v>857</v>
      </c>
      <c r="D1" s="1" t="s">
        <v>858</v>
      </c>
      <c r="E1" s="1" t="s">
        <v>859</v>
      </c>
      <c r="F1" s="1" t="s">
        <v>860</v>
      </c>
      <c r="G1" s="1" t="s">
        <v>861</v>
      </c>
      <c r="H1" s="1" t="s">
        <v>862</v>
      </c>
      <c r="I1" s="1" t="s">
        <v>863</v>
      </c>
      <c r="J1" s="1" t="s">
        <v>864</v>
      </c>
      <c r="K1" s="1" t="s">
        <v>865</v>
      </c>
      <c r="L1" s="1" t="s">
        <v>866</v>
      </c>
      <c r="M1" s="1" t="s">
        <v>867</v>
      </c>
      <c r="N1" s="1" t="s">
        <v>868</v>
      </c>
      <c r="O1" s="1" t="s">
        <v>869</v>
      </c>
      <c r="P1" s="1" t="s">
        <v>870</v>
      </c>
      <c r="Q1" s="1" t="s">
        <v>871</v>
      </c>
    </row>
    <row r="2" spans="1:18" x14ac:dyDescent="0.35">
      <c r="A2" s="1" t="s">
        <v>756</v>
      </c>
      <c r="B2" s="1" t="s">
        <v>872</v>
      </c>
      <c r="C2" s="439"/>
      <c r="D2" s="1">
        <v>0</v>
      </c>
      <c r="E2" s="1">
        <v>0</v>
      </c>
      <c r="F2" s="1">
        <v>0</v>
      </c>
      <c r="G2" s="1">
        <v>0</v>
      </c>
      <c r="H2" s="1">
        <v>0</v>
      </c>
      <c r="I2" s="1">
        <v>0</v>
      </c>
      <c r="J2" s="1">
        <v>0</v>
      </c>
      <c r="K2" s="1">
        <v>0</v>
      </c>
      <c r="L2" s="1">
        <v>0</v>
      </c>
      <c r="M2" s="1">
        <v>0</v>
      </c>
      <c r="N2" s="1">
        <v>0</v>
      </c>
      <c r="O2" s="1">
        <v>0</v>
      </c>
      <c r="P2" s="1">
        <v>0</v>
      </c>
      <c r="Q2" s="1">
        <v>0</v>
      </c>
      <c r="R2" s="1410"/>
    </row>
    <row r="3" spans="1:18" x14ac:dyDescent="0.35">
      <c r="A3" s="1" t="s">
        <v>759</v>
      </c>
      <c r="B3" s="1" t="s">
        <v>873</v>
      </c>
      <c r="D3" s="1">
        <v>0</v>
      </c>
      <c r="E3" s="1">
        <v>0</v>
      </c>
      <c r="F3" s="1">
        <v>0</v>
      </c>
      <c r="G3" s="1">
        <v>0</v>
      </c>
      <c r="H3" s="1">
        <v>0</v>
      </c>
      <c r="I3" s="1">
        <v>0</v>
      </c>
      <c r="J3" s="1">
        <v>0</v>
      </c>
      <c r="K3" s="1">
        <v>0</v>
      </c>
      <c r="L3" s="1">
        <v>0</v>
      </c>
      <c r="M3" s="1">
        <v>0</v>
      </c>
      <c r="N3" s="1">
        <v>0</v>
      </c>
      <c r="O3" s="1">
        <v>0</v>
      </c>
      <c r="P3" s="1">
        <v>0</v>
      </c>
      <c r="Q3" s="1">
        <v>0</v>
      </c>
    </row>
    <row r="4" spans="1:18" x14ac:dyDescent="0.35">
      <c r="A4" s="1" t="s">
        <v>761</v>
      </c>
      <c r="B4" s="1" t="s">
        <v>874</v>
      </c>
      <c r="D4" s="1">
        <v>0</v>
      </c>
      <c r="E4" s="1">
        <v>0</v>
      </c>
      <c r="F4" s="1">
        <v>0</v>
      </c>
      <c r="G4" s="1">
        <v>0</v>
      </c>
      <c r="H4" s="1">
        <v>0</v>
      </c>
      <c r="I4" s="1">
        <v>0</v>
      </c>
      <c r="J4" s="1">
        <v>0</v>
      </c>
      <c r="K4" s="1">
        <v>0</v>
      </c>
      <c r="L4" s="1">
        <v>0</v>
      </c>
      <c r="M4" s="1">
        <v>0</v>
      </c>
      <c r="N4" s="1">
        <v>0</v>
      </c>
      <c r="O4" s="1">
        <v>0</v>
      </c>
      <c r="P4" s="1">
        <v>0</v>
      </c>
      <c r="Q4" s="1">
        <v>0</v>
      </c>
    </row>
    <row r="5" spans="1:18" x14ac:dyDescent="0.35">
      <c r="A5" s="1" t="s">
        <v>756</v>
      </c>
      <c r="B5" s="1" t="s">
        <v>875</v>
      </c>
      <c r="D5" s="1">
        <v>0</v>
      </c>
      <c r="E5" s="1">
        <v>0</v>
      </c>
      <c r="F5" s="1">
        <v>0</v>
      </c>
      <c r="G5" s="1">
        <v>0</v>
      </c>
      <c r="H5" s="1">
        <v>0</v>
      </c>
      <c r="I5" s="1">
        <v>0</v>
      </c>
      <c r="J5" s="1">
        <v>0</v>
      </c>
      <c r="K5" s="1">
        <v>0</v>
      </c>
      <c r="L5" s="1">
        <v>0</v>
      </c>
      <c r="M5" s="1">
        <v>0</v>
      </c>
      <c r="N5" s="1">
        <v>0</v>
      </c>
      <c r="O5" s="1">
        <v>0</v>
      </c>
      <c r="P5" s="1">
        <v>0</v>
      </c>
      <c r="Q5" s="1">
        <v>0</v>
      </c>
    </row>
    <row r="6" spans="1:18" x14ac:dyDescent="0.35">
      <c r="A6" s="1" t="s">
        <v>759</v>
      </c>
      <c r="B6" s="1" t="s">
        <v>876</v>
      </c>
      <c r="D6" s="1">
        <v>0</v>
      </c>
      <c r="E6" s="1">
        <v>0</v>
      </c>
      <c r="F6" s="1">
        <v>0</v>
      </c>
      <c r="G6" s="1">
        <v>0</v>
      </c>
      <c r="H6" s="1">
        <v>0</v>
      </c>
      <c r="I6" s="1">
        <v>0</v>
      </c>
      <c r="J6" s="1">
        <v>0</v>
      </c>
      <c r="K6" s="1">
        <v>0</v>
      </c>
      <c r="L6" s="1">
        <v>0</v>
      </c>
      <c r="M6" s="1">
        <v>0</v>
      </c>
      <c r="N6" s="1">
        <v>0</v>
      </c>
      <c r="O6" s="1">
        <v>0</v>
      </c>
      <c r="P6" s="1">
        <v>0</v>
      </c>
      <c r="Q6" s="1">
        <v>0</v>
      </c>
    </row>
    <row r="7" spans="1:18" x14ac:dyDescent="0.35">
      <c r="A7" s="1" t="s">
        <v>761</v>
      </c>
      <c r="B7" s="1" t="s">
        <v>877</v>
      </c>
      <c r="D7" s="1">
        <v>0</v>
      </c>
      <c r="E7" s="1">
        <v>0</v>
      </c>
      <c r="F7" s="1">
        <v>0</v>
      </c>
      <c r="G7" s="1">
        <v>0</v>
      </c>
      <c r="H7" s="1">
        <v>0</v>
      </c>
      <c r="I7" s="1">
        <v>0</v>
      </c>
      <c r="J7" s="1">
        <v>0</v>
      </c>
      <c r="K7" s="1">
        <v>0</v>
      </c>
      <c r="L7" s="1">
        <v>0</v>
      </c>
      <c r="M7" s="1">
        <v>0</v>
      </c>
      <c r="N7" s="1">
        <v>0</v>
      </c>
      <c r="O7" s="1">
        <v>0</v>
      </c>
      <c r="P7" s="1">
        <v>0</v>
      </c>
      <c r="Q7" s="1">
        <v>0</v>
      </c>
    </row>
    <row r="8" spans="1:18" x14ac:dyDescent="0.35">
      <c r="A8" s="1" t="s">
        <v>878</v>
      </c>
      <c r="B8" s="1" t="s">
        <v>879</v>
      </c>
      <c r="D8" s="1">
        <v>0</v>
      </c>
      <c r="E8" s="1">
        <v>0</v>
      </c>
      <c r="F8" s="1">
        <v>0</v>
      </c>
      <c r="G8" s="1">
        <v>0</v>
      </c>
      <c r="H8" s="1">
        <v>0</v>
      </c>
      <c r="I8" s="1">
        <v>0</v>
      </c>
      <c r="J8" s="1">
        <v>0</v>
      </c>
      <c r="K8" s="1">
        <v>0</v>
      </c>
      <c r="L8" s="1">
        <v>0</v>
      </c>
      <c r="M8" s="1">
        <v>0</v>
      </c>
      <c r="N8" s="1">
        <v>0</v>
      </c>
      <c r="O8" s="1">
        <v>0</v>
      </c>
      <c r="P8" s="1">
        <v>0</v>
      </c>
      <c r="Q8" s="1">
        <v>0</v>
      </c>
    </row>
    <row r="9" spans="1:18" x14ac:dyDescent="0.35">
      <c r="A9" s="1" t="s">
        <v>880</v>
      </c>
      <c r="B9" s="1" t="s">
        <v>881</v>
      </c>
      <c r="D9" s="1">
        <v>0</v>
      </c>
      <c r="E9" s="1">
        <v>0</v>
      </c>
      <c r="F9" s="1">
        <v>0</v>
      </c>
      <c r="G9" s="1">
        <v>0</v>
      </c>
      <c r="H9" s="1">
        <v>0</v>
      </c>
      <c r="I9" s="1">
        <v>0</v>
      </c>
      <c r="J9" s="1">
        <v>0</v>
      </c>
      <c r="K9" s="1">
        <v>0</v>
      </c>
      <c r="L9" s="1">
        <v>0</v>
      </c>
      <c r="M9" s="1">
        <v>0</v>
      </c>
      <c r="N9" s="1">
        <v>0</v>
      </c>
      <c r="O9" s="1">
        <v>0</v>
      </c>
      <c r="P9" s="1">
        <v>0</v>
      </c>
      <c r="Q9" s="1">
        <v>0</v>
      </c>
    </row>
    <row r="10" spans="1:18" x14ac:dyDescent="0.35">
      <c r="A10" s="1" t="s">
        <v>882</v>
      </c>
      <c r="B10" s="1" t="s">
        <v>883</v>
      </c>
      <c r="D10" s="1">
        <v>0</v>
      </c>
      <c r="E10" s="1">
        <v>0</v>
      </c>
      <c r="F10" s="1">
        <v>0</v>
      </c>
      <c r="G10" s="1">
        <v>0</v>
      </c>
      <c r="H10" s="1">
        <v>0</v>
      </c>
      <c r="I10" s="1">
        <v>0</v>
      </c>
      <c r="J10" s="1">
        <v>0</v>
      </c>
      <c r="K10" s="1">
        <v>0</v>
      </c>
      <c r="L10" s="1">
        <v>0</v>
      </c>
      <c r="M10" s="1">
        <v>0</v>
      </c>
      <c r="N10" s="1">
        <v>0</v>
      </c>
      <c r="O10" s="1">
        <v>0</v>
      </c>
      <c r="P10" s="1">
        <v>0</v>
      </c>
      <c r="Q10" s="1">
        <v>0</v>
      </c>
    </row>
    <row r="11" spans="1:18" x14ac:dyDescent="0.35">
      <c r="A11" s="1" t="s">
        <v>775</v>
      </c>
      <c r="B11" s="1" t="s">
        <v>884</v>
      </c>
      <c r="D11" s="1">
        <v>0</v>
      </c>
      <c r="E11" s="1">
        <v>0</v>
      </c>
      <c r="F11" s="1">
        <v>0</v>
      </c>
      <c r="G11" s="1">
        <v>0</v>
      </c>
      <c r="H11" s="1">
        <v>0</v>
      </c>
      <c r="I11" s="1">
        <v>0</v>
      </c>
      <c r="J11" s="1">
        <v>0</v>
      </c>
      <c r="K11" s="1">
        <v>0</v>
      </c>
      <c r="L11" s="1">
        <v>0</v>
      </c>
      <c r="M11" s="1">
        <v>0</v>
      </c>
      <c r="N11" s="1">
        <v>0</v>
      </c>
      <c r="O11" s="1">
        <v>0</v>
      </c>
      <c r="P11" s="1">
        <v>0</v>
      </c>
      <c r="Q11" s="1">
        <v>0</v>
      </c>
    </row>
    <row r="12" spans="1:18" x14ac:dyDescent="0.35">
      <c r="A12" s="1" t="s">
        <v>777</v>
      </c>
      <c r="B12" s="1" t="s">
        <v>885</v>
      </c>
      <c r="D12" s="1">
        <v>0</v>
      </c>
      <c r="E12" s="1">
        <v>0</v>
      </c>
      <c r="F12" s="1">
        <v>0</v>
      </c>
      <c r="G12" s="1">
        <v>0</v>
      </c>
      <c r="H12" s="1">
        <v>0</v>
      </c>
      <c r="I12" s="1">
        <v>0</v>
      </c>
      <c r="J12" s="1">
        <v>0</v>
      </c>
      <c r="K12" s="1">
        <v>0</v>
      </c>
      <c r="L12" s="1">
        <v>0</v>
      </c>
      <c r="M12" s="1">
        <v>0</v>
      </c>
      <c r="N12" s="1">
        <v>0</v>
      </c>
      <c r="O12" s="1">
        <v>0</v>
      </c>
      <c r="P12" s="1">
        <v>0</v>
      </c>
      <c r="Q12" s="1">
        <v>0</v>
      </c>
    </row>
    <row r="13" spans="1:18" x14ac:dyDescent="0.35">
      <c r="A13" s="1" t="s">
        <v>779</v>
      </c>
      <c r="B13" s="1" t="s">
        <v>886</v>
      </c>
      <c r="D13" s="1">
        <v>0</v>
      </c>
      <c r="E13" s="1">
        <v>0</v>
      </c>
      <c r="F13" s="1">
        <v>0</v>
      </c>
      <c r="G13" s="1">
        <v>0</v>
      </c>
      <c r="H13" s="1">
        <v>0</v>
      </c>
      <c r="I13" s="1">
        <v>0</v>
      </c>
      <c r="J13" s="1">
        <v>0</v>
      </c>
      <c r="K13" s="1">
        <v>0</v>
      </c>
      <c r="L13" s="1">
        <v>0</v>
      </c>
      <c r="M13" s="1">
        <v>0</v>
      </c>
      <c r="N13" s="1">
        <v>0</v>
      </c>
      <c r="O13" s="1">
        <v>0</v>
      </c>
      <c r="P13" s="1">
        <v>0</v>
      </c>
      <c r="Q13" s="1">
        <v>0</v>
      </c>
    </row>
    <row r="14" spans="1:18" x14ac:dyDescent="0.35">
      <c r="A14" s="1" t="s">
        <v>781</v>
      </c>
      <c r="B14" s="1" t="s">
        <v>887</v>
      </c>
      <c r="D14" s="1">
        <v>0</v>
      </c>
      <c r="E14" s="1">
        <v>0</v>
      </c>
      <c r="F14" s="1">
        <v>0</v>
      </c>
      <c r="G14" s="1">
        <v>0</v>
      </c>
      <c r="H14" s="1">
        <v>0</v>
      </c>
      <c r="I14" s="1">
        <v>0</v>
      </c>
      <c r="J14" s="1">
        <v>0</v>
      </c>
      <c r="K14" s="1">
        <v>0</v>
      </c>
      <c r="L14" s="1">
        <v>0</v>
      </c>
      <c r="M14" s="1">
        <v>0</v>
      </c>
      <c r="N14" s="1">
        <v>0</v>
      </c>
      <c r="O14" s="1">
        <v>0</v>
      </c>
      <c r="P14" s="1">
        <v>0</v>
      </c>
      <c r="Q14" s="1">
        <v>0</v>
      </c>
    </row>
    <row r="15" spans="1:18" x14ac:dyDescent="0.35">
      <c r="A15" s="1" t="s">
        <v>888</v>
      </c>
      <c r="B15" s="1" t="s">
        <v>889</v>
      </c>
      <c r="D15" s="1">
        <v>0</v>
      </c>
      <c r="E15" s="1">
        <v>0</v>
      </c>
      <c r="F15" s="1">
        <v>0</v>
      </c>
      <c r="G15" s="1">
        <v>0</v>
      </c>
      <c r="H15" s="1">
        <v>0</v>
      </c>
      <c r="I15" s="1">
        <v>0</v>
      </c>
      <c r="J15" s="1">
        <v>0</v>
      </c>
      <c r="K15" s="1">
        <v>0</v>
      </c>
      <c r="L15" s="1">
        <v>0</v>
      </c>
      <c r="M15" s="1">
        <v>0</v>
      </c>
      <c r="N15" s="1">
        <v>0</v>
      </c>
      <c r="O15" s="1">
        <v>0</v>
      </c>
      <c r="P15" s="1">
        <v>0</v>
      </c>
      <c r="Q15" s="1">
        <v>0</v>
      </c>
    </row>
    <row r="16" spans="1:18" x14ac:dyDescent="0.35">
      <c r="A16" s="1" t="s">
        <v>785</v>
      </c>
      <c r="B16" s="1" t="s">
        <v>890</v>
      </c>
      <c r="D16" s="1">
        <v>0</v>
      </c>
      <c r="E16" s="1">
        <v>0</v>
      </c>
      <c r="F16" s="1">
        <v>0</v>
      </c>
      <c r="G16" s="1">
        <v>0</v>
      </c>
      <c r="H16" s="1">
        <v>0</v>
      </c>
      <c r="I16" s="1">
        <v>0</v>
      </c>
      <c r="J16" s="1">
        <v>0</v>
      </c>
      <c r="K16" s="1">
        <v>0</v>
      </c>
      <c r="L16" s="1">
        <v>0</v>
      </c>
      <c r="M16" s="1">
        <v>0</v>
      </c>
      <c r="N16" s="1">
        <v>0</v>
      </c>
      <c r="O16" s="1">
        <v>0</v>
      </c>
      <c r="P16" s="1">
        <v>0</v>
      </c>
      <c r="Q16" s="1">
        <v>0</v>
      </c>
    </row>
    <row r="17" spans="1:17" x14ac:dyDescent="0.35">
      <c r="A17" s="1" t="s">
        <v>891</v>
      </c>
      <c r="B17" s="1" t="s">
        <v>892</v>
      </c>
      <c r="D17" s="1">
        <v>0</v>
      </c>
      <c r="E17" s="1">
        <v>0</v>
      </c>
      <c r="F17" s="1">
        <v>0</v>
      </c>
      <c r="G17" s="1">
        <v>0</v>
      </c>
      <c r="H17" s="1">
        <v>0</v>
      </c>
      <c r="I17" s="1">
        <v>0</v>
      </c>
      <c r="J17" s="1">
        <v>0</v>
      </c>
      <c r="K17" s="1">
        <v>0</v>
      </c>
      <c r="L17" s="1">
        <v>0</v>
      </c>
      <c r="M17" s="1">
        <v>0</v>
      </c>
      <c r="N17" s="1">
        <v>0</v>
      </c>
      <c r="O17" s="1">
        <v>0</v>
      </c>
      <c r="P17" s="1">
        <v>0</v>
      </c>
      <c r="Q17" s="1">
        <v>0</v>
      </c>
    </row>
    <row r="18" spans="1:17" x14ac:dyDescent="0.35">
      <c r="A18" s="1" t="s">
        <v>789</v>
      </c>
      <c r="B18" s="1" t="s">
        <v>893</v>
      </c>
      <c r="D18" s="1">
        <v>0</v>
      </c>
      <c r="E18" s="1">
        <v>0</v>
      </c>
      <c r="F18" s="1">
        <v>0</v>
      </c>
      <c r="G18" s="1">
        <v>0</v>
      </c>
      <c r="H18" s="1">
        <v>0</v>
      </c>
      <c r="I18" s="1">
        <v>0</v>
      </c>
      <c r="J18" s="1">
        <v>0</v>
      </c>
      <c r="K18" s="1">
        <v>0</v>
      </c>
      <c r="L18" s="1">
        <v>0</v>
      </c>
      <c r="M18" s="1">
        <v>0</v>
      </c>
      <c r="N18" s="1">
        <v>0</v>
      </c>
      <c r="O18" s="1">
        <v>0</v>
      </c>
      <c r="P18" s="1">
        <v>0</v>
      </c>
      <c r="Q18" s="1">
        <v>0</v>
      </c>
    </row>
    <row r="19" spans="1:17" x14ac:dyDescent="0.35">
      <c r="A19" s="1" t="s">
        <v>894</v>
      </c>
      <c r="B19" s="1" t="s">
        <v>895</v>
      </c>
      <c r="D19" s="1">
        <v>0</v>
      </c>
      <c r="E19" s="1">
        <v>0</v>
      </c>
      <c r="F19" s="1">
        <v>0</v>
      </c>
      <c r="G19" s="1">
        <v>0</v>
      </c>
      <c r="H19" s="1">
        <v>0</v>
      </c>
      <c r="I19" s="1">
        <v>0</v>
      </c>
      <c r="J19" s="1">
        <v>0</v>
      </c>
      <c r="K19" s="1">
        <v>0</v>
      </c>
      <c r="L19" s="1">
        <v>0</v>
      </c>
      <c r="M19" s="1">
        <v>0</v>
      </c>
      <c r="N19" s="1">
        <v>0</v>
      </c>
      <c r="O19" s="1">
        <v>0</v>
      </c>
      <c r="P19" s="1">
        <v>0</v>
      </c>
      <c r="Q19" s="1">
        <v>0</v>
      </c>
    </row>
    <row r="20" spans="1:17" x14ac:dyDescent="0.35">
      <c r="A20" s="1" t="s">
        <v>896</v>
      </c>
      <c r="B20" s="1" t="s">
        <v>897</v>
      </c>
      <c r="D20" s="1">
        <v>0</v>
      </c>
      <c r="E20" s="1">
        <v>0</v>
      </c>
      <c r="F20" s="1">
        <v>0</v>
      </c>
      <c r="G20" s="1">
        <v>0</v>
      </c>
      <c r="H20" s="1">
        <v>0</v>
      </c>
      <c r="I20" s="1">
        <v>0</v>
      </c>
      <c r="J20" s="1">
        <v>0</v>
      </c>
      <c r="K20" s="1">
        <v>0</v>
      </c>
      <c r="L20" s="1">
        <v>0</v>
      </c>
      <c r="M20" s="1">
        <v>0</v>
      </c>
      <c r="N20" s="1">
        <v>0</v>
      </c>
      <c r="O20" s="1">
        <v>0</v>
      </c>
      <c r="P20" s="1">
        <v>0</v>
      </c>
      <c r="Q20" s="1">
        <v>0</v>
      </c>
    </row>
    <row r="21" spans="1:17" x14ac:dyDescent="0.35">
      <c r="A21" s="1" t="s">
        <v>795</v>
      </c>
      <c r="B21" s="1" t="s">
        <v>898</v>
      </c>
      <c r="D21" s="1">
        <v>0</v>
      </c>
      <c r="E21" s="1">
        <v>0</v>
      </c>
      <c r="F21" s="1">
        <v>0</v>
      </c>
      <c r="G21" s="1">
        <v>0</v>
      </c>
      <c r="H21" s="1">
        <v>0</v>
      </c>
      <c r="I21" s="1">
        <v>0</v>
      </c>
      <c r="J21" s="1">
        <v>0</v>
      </c>
      <c r="K21" s="1">
        <v>0</v>
      </c>
      <c r="L21" s="1">
        <v>0</v>
      </c>
      <c r="M21" s="1">
        <v>0</v>
      </c>
      <c r="N21" s="1">
        <v>0</v>
      </c>
      <c r="O21" s="1">
        <v>0</v>
      </c>
      <c r="P21" s="1">
        <v>0</v>
      </c>
      <c r="Q21" s="1">
        <v>0</v>
      </c>
    </row>
    <row r="22" spans="1:17" x14ac:dyDescent="0.35">
      <c r="A22" s="1" t="s">
        <v>797</v>
      </c>
      <c r="B22" s="1" t="s">
        <v>899</v>
      </c>
      <c r="D22" s="1">
        <v>0</v>
      </c>
      <c r="E22" s="1">
        <v>0</v>
      </c>
      <c r="F22" s="1">
        <v>0</v>
      </c>
      <c r="G22" s="1">
        <v>0</v>
      </c>
      <c r="H22" s="1">
        <v>0</v>
      </c>
      <c r="I22" s="1">
        <v>0</v>
      </c>
      <c r="J22" s="1">
        <v>0</v>
      </c>
      <c r="K22" s="1">
        <v>0</v>
      </c>
      <c r="L22" s="1">
        <v>0</v>
      </c>
      <c r="M22" s="1">
        <v>0</v>
      </c>
      <c r="N22" s="1">
        <v>0</v>
      </c>
      <c r="O22" s="1">
        <v>0</v>
      </c>
      <c r="P22" s="1">
        <v>0</v>
      </c>
      <c r="Q22" s="1">
        <v>0</v>
      </c>
    </row>
    <row r="23" spans="1:17" x14ac:dyDescent="0.35">
      <c r="A23" s="1" t="s">
        <v>799</v>
      </c>
      <c r="B23" s="1" t="s">
        <v>900</v>
      </c>
      <c r="D23" s="1">
        <v>0</v>
      </c>
      <c r="E23" s="1">
        <v>0</v>
      </c>
      <c r="F23" s="1">
        <v>0</v>
      </c>
      <c r="G23" s="1">
        <v>0</v>
      </c>
      <c r="H23" s="1">
        <v>0</v>
      </c>
      <c r="I23" s="1">
        <v>0</v>
      </c>
      <c r="J23" s="1">
        <v>0</v>
      </c>
      <c r="K23" s="1">
        <v>0</v>
      </c>
      <c r="L23" s="1">
        <v>0</v>
      </c>
      <c r="M23" s="1">
        <v>0</v>
      </c>
      <c r="N23" s="1">
        <v>0</v>
      </c>
      <c r="O23" s="1">
        <v>0</v>
      </c>
      <c r="P23" s="1">
        <v>0</v>
      </c>
      <c r="Q23" s="1">
        <v>0</v>
      </c>
    </row>
    <row r="24" spans="1:17" x14ac:dyDescent="0.35">
      <c r="A24" s="1" t="s">
        <v>775</v>
      </c>
      <c r="B24" s="1" t="s">
        <v>901</v>
      </c>
      <c r="D24" s="1">
        <v>0</v>
      </c>
      <c r="E24" s="1">
        <v>0</v>
      </c>
      <c r="F24" s="1">
        <v>0</v>
      </c>
      <c r="G24" s="1">
        <v>0</v>
      </c>
      <c r="H24" s="1">
        <v>0</v>
      </c>
      <c r="I24" s="1">
        <v>0</v>
      </c>
      <c r="J24" s="1">
        <v>0</v>
      </c>
      <c r="K24" s="1">
        <v>0</v>
      </c>
      <c r="L24" s="1">
        <v>0</v>
      </c>
      <c r="M24" s="1">
        <v>0</v>
      </c>
      <c r="N24" s="1">
        <v>0</v>
      </c>
      <c r="O24" s="1">
        <v>0</v>
      </c>
      <c r="P24" s="1">
        <v>0</v>
      </c>
      <c r="Q24" s="1">
        <v>0</v>
      </c>
    </row>
    <row r="25" spans="1:17" x14ac:dyDescent="0.35">
      <c r="A25" s="1" t="s">
        <v>777</v>
      </c>
      <c r="B25" s="1" t="s">
        <v>902</v>
      </c>
      <c r="D25" s="1">
        <v>0</v>
      </c>
      <c r="E25" s="1">
        <v>0</v>
      </c>
      <c r="F25" s="1">
        <v>0</v>
      </c>
      <c r="G25" s="1">
        <v>0</v>
      </c>
      <c r="H25" s="1">
        <v>0</v>
      </c>
      <c r="I25" s="1">
        <v>0</v>
      </c>
      <c r="J25" s="1">
        <v>0</v>
      </c>
      <c r="K25" s="1">
        <v>0</v>
      </c>
      <c r="L25" s="1">
        <v>0</v>
      </c>
      <c r="M25" s="1">
        <v>0</v>
      </c>
      <c r="N25" s="1">
        <v>0</v>
      </c>
      <c r="O25" s="1">
        <v>0</v>
      </c>
      <c r="P25" s="1">
        <v>0</v>
      </c>
      <c r="Q25" s="1">
        <v>0</v>
      </c>
    </row>
    <row r="26" spans="1:17" x14ac:dyDescent="0.35">
      <c r="A26" s="1" t="s">
        <v>779</v>
      </c>
      <c r="B26" s="1" t="s">
        <v>903</v>
      </c>
      <c r="D26" s="1">
        <v>0</v>
      </c>
      <c r="E26" s="1">
        <v>0</v>
      </c>
      <c r="F26" s="1">
        <v>0</v>
      </c>
      <c r="G26" s="1">
        <v>0</v>
      </c>
      <c r="H26" s="1">
        <v>0</v>
      </c>
      <c r="I26" s="1">
        <v>0</v>
      </c>
      <c r="J26" s="1">
        <v>0</v>
      </c>
      <c r="K26" s="1">
        <v>0</v>
      </c>
      <c r="L26" s="1">
        <v>0</v>
      </c>
      <c r="M26" s="1">
        <v>0</v>
      </c>
      <c r="N26" s="1">
        <v>0</v>
      </c>
      <c r="O26" s="1">
        <v>0</v>
      </c>
      <c r="P26" s="1">
        <v>0</v>
      </c>
      <c r="Q26" s="1">
        <v>0</v>
      </c>
    </row>
    <row r="27" spans="1:17" x14ac:dyDescent="0.35">
      <c r="A27" s="1" t="s">
        <v>781</v>
      </c>
      <c r="B27" s="1" t="s">
        <v>904</v>
      </c>
      <c r="D27" s="1">
        <v>0</v>
      </c>
      <c r="E27" s="1">
        <v>0</v>
      </c>
      <c r="F27" s="1">
        <v>0</v>
      </c>
      <c r="G27" s="1">
        <v>0</v>
      </c>
      <c r="H27" s="1">
        <v>0</v>
      </c>
      <c r="I27" s="1">
        <v>0</v>
      </c>
      <c r="J27" s="1">
        <v>0</v>
      </c>
      <c r="K27" s="1">
        <v>0</v>
      </c>
      <c r="L27" s="1">
        <v>0</v>
      </c>
      <c r="M27" s="1">
        <v>0</v>
      </c>
      <c r="N27" s="1">
        <v>0</v>
      </c>
      <c r="O27" s="1">
        <v>0</v>
      </c>
      <c r="P27" s="1">
        <v>0</v>
      </c>
      <c r="Q27" s="1">
        <v>0</v>
      </c>
    </row>
    <row r="28" spans="1:17" x14ac:dyDescent="0.35">
      <c r="A28" s="1" t="s">
        <v>888</v>
      </c>
      <c r="B28" s="1" t="s">
        <v>905</v>
      </c>
      <c r="D28" s="1">
        <v>0</v>
      </c>
      <c r="E28" s="1">
        <v>0</v>
      </c>
      <c r="F28" s="1">
        <v>0</v>
      </c>
      <c r="G28" s="1">
        <v>0</v>
      </c>
      <c r="H28" s="1">
        <v>0</v>
      </c>
      <c r="I28" s="1">
        <v>0</v>
      </c>
      <c r="J28" s="1">
        <v>0</v>
      </c>
      <c r="K28" s="1">
        <v>0</v>
      </c>
      <c r="L28" s="1">
        <v>0</v>
      </c>
      <c r="M28" s="1">
        <v>0</v>
      </c>
      <c r="N28" s="1">
        <v>0</v>
      </c>
      <c r="O28" s="1">
        <v>0</v>
      </c>
      <c r="P28" s="1">
        <v>0</v>
      </c>
      <c r="Q28" s="1">
        <v>0</v>
      </c>
    </row>
    <row r="29" spans="1:17" x14ac:dyDescent="0.35">
      <c r="A29" s="1" t="s">
        <v>785</v>
      </c>
      <c r="B29" s="1" t="s">
        <v>906</v>
      </c>
      <c r="D29" s="1">
        <v>0</v>
      </c>
      <c r="E29" s="1">
        <v>0</v>
      </c>
      <c r="F29" s="1">
        <v>0</v>
      </c>
      <c r="G29" s="1">
        <v>0</v>
      </c>
      <c r="H29" s="1">
        <v>0</v>
      </c>
      <c r="I29" s="1">
        <v>0</v>
      </c>
      <c r="J29" s="1">
        <v>0</v>
      </c>
      <c r="K29" s="1">
        <v>0</v>
      </c>
      <c r="L29" s="1">
        <v>0</v>
      </c>
      <c r="M29" s="1">
        <v>0</v>
      </c>
      <c r="N29" s="1">
        <v>0</v>
      </c>
      <c r="O29" s="1">
        <v>0</v>
      </c>
      <c r="P29" s="1">
        <v>0</v>
      </c>
      <c r="Q29" s="1">
        <v>0</v>
      </c>
    </row>
    <row r="30" spans="1:17" x14ac:dyDescent="0.35">
      <c r="A30" s="1" t="s">
        <v>891</v>
      </c>
      <c r="B30" s="1" t="s">
        <v>907</v>
      </c>
      <c r="D30" s="1">
        <v>0</v>
      </c>
      <c r="E30" s="1">
        <v>0</v>
      </c>
      <c r="F30" s="1">
        <v>0</v>
      </c>
      <c r="G30" s="1">
        <v>0</v>
      </c>
      <c r="H30" s="1">
        <v>0</v>
      </c>
      <c r="I30" s="1">
        <v>0</v>
      </c>
      <c r="J30" s="1">
        <v>0</v>
      </c>
      <c r="K30" s="1">
        <v>0</v>
      </c>
      <c r="L30" s="1">
        <v>0</v>
      </c>
      <c r="M30" s="1">
        <v>0</v>
      </c>
      <c r="N30" s="1">
        <v>0</v>
      </c>
      <c r="O30" s="1">
        <v>0</v>
      </c>
      <c r="P30" s="1">
        <v>0</v>
      </c>
      <c r="Q30" s="1">
        <v>0</v>
      </c>
    </row>
    <row r="31" spans="1:17" x14ac:dyDescent="0.35">
      <c r="A31" s="1" t="s">
        <v>789</v>
      </c>
      <c r="B31" s="1" t="s">
        <v>908</v>
      </c>
      <c r="D31" s="1">
        <v>0</v>
      </c>
      <c r="E31" s="1">
        <v>0</v>
      </c>
      <c r="F31" s="1">
        <v>0</v>
      </c>
      <c r="G31" s="1">
        <v>0</v>
      </c>
      <c r="H31" s="1">
        <v>0</v>
      </c>
      <c r="I31" s="1">
        <v>0</v>
      </c>
      <c r="J31" s="1">
        <v>0</v>
      </c>
      <c r="K31" s="1">
        <v>0</v>
      </c>
      <c r="L31" s="1">
        <v>0</v>
      </c>
      <c r="M31" s="1">
        <v>0</v>
      </c>
      <c r="N31" s="1">
        <v>0</v>
      </c>
      <c r="O31" s="1">
        <v>0</v>
      </c>
      <c r="P31" s="1">
        <v>0</v>
      </c>
      <c r="Q31" s="1">
        <v>0</v>
      </c>
    </row>
    <row r="32" spans="1:17" x14ac:dyDescent="0.35">
      <c r="A32" s="1" t="s">
        <v>894</v>
      </c>
      <c r="B32" s="1" t="s">
        <v>909</v>
      </c>
      <c r="D32" s="1">
        <v>0</v>
      </c>
      <c r="E32" s="1">
        <v>0</v>
      </c>
      <c r="F32" s="1">
        <v>0</v>
      </c>
      <c r="G32" s="1">
        <v>0</v>
      </c>
      <c r="H32" s="1">
        <v>0</v>
      </c>
      <c r="I32" s="1">
        <v>0</v>
      </c>
      <c r="J32" s="1">
        <v>0</v>
      </c>
      <c r="K32" s="1">
        <v>0</v>
      </c>
      <c r="L32" s="1">
        <v>0</v>
      </c>
      <c r="M32" s="1">
        <v>0</v>
      </c>
      <c r="N32" s="1">
        <v>0</v>
      </c>
      <c r="O32" s="1">
        <v>0</v>
      </c>
      <c r="P32" s="1">
        <v>0</v>
      </c>
      <c r="Q32" s="1">
        <v>0</v>
      </c>
    </row>
    <row r="33" spans="1:17" x14ac:dyDescent="0.35">
      <c r="A33" s="1" t="s">
        <v>896</v>
      </c>
      <c r="B33" s="1" t="s">
        <v>910</v>
      </c>
      <c r="D33" s="1">
        <v>0</v>
      </c>
      <c r="E33" s="1">
        <v>0</v>
      </c>
      <c r="F33" s="1">
        <v>0</v>
      </c>
      <c r="G33" s="1">
        <v>0</v>
      </c>
      <c r="H33" s="1">
        <v>0</v>
      </c>
      <c r="I33" s="1">
        <v>0</v>
      </c>
      <c r="J33" s="1">
        <v>0</v>
      </c>
      <c r="K33" s="1">
        <v>0</v>
      </c>
      <c r="L33" s="1">
        <v>0</v>
      </c>
      <c r="M33" s="1">
        <v>0</v>
      </c>
      <c r="N33" s="1">
        <v>0</v>
      </c>
      <c r="O33" s="1">
        <v>0</v>
      </c>
      <c r="P33" s="1">
        <v>0</v>
      </c>
      <c r="Q33" s="1">
        <v>0</v>
      </c>
    </row>
    <row r="34" spans="1:17" x14ac:dyDescent="0.35">
      <c r="A34" s="1" t="s">
        <v>795</v>
      </c>
      <c r="B34" s="1" t="s">
        <v>911</v>
      </c>
      <c r="D34" s="1">
        <v>0</v>
      </c>
      <c r="E34" s="1">
        <v>0</v>
      </c>
      <c r="F34" s="1">
        <v>0</v>
      </c>
      <c r="G34" s="1">
        <v>0</v>
      </c>
      <c r="H34" s="1">
        <v>0</v>
      </c>
      <c r="I34" s="1">
        <v>0</v>
      </c>
      <c r="J34" s="1">
        <v>0</v>
      </c>
      <c r="K34" s="1">
        <v>0</v>
      </c>
      <c r="L34" s="1">
        <v>0</v>
      </c>
      <c r="M34" s="1">
        <v>0</v>
      </c>
      <c r="N34" s="1">
        <v>0</v>
      </c>
      <c r="O34" s="1">
        <v>0</v>
      </c>
      <c r="P34" s="1">
        <v>0</v>
      </c>
      <c r="Q34" s="1">
        <v>0</v>
      </c>
    </row>
    <row r="35" spans="1:17" x14ac:dyDescent="0.35">
      <c r="A35" s="1" t="s">
        <v>797</v>
      </c>
      <c r="B35" s="1" t="s">
        <v>912</v>
      </c>
      <c r="D35" s="1">
        <v>0</v>
      </c>
      <c r="E35" s="1">
        <v>0</v>
      </c>
      <c r="F35" s="1">
        <v>0</v>
      </c>
      <c r="G35" s="1">
        <v>0</v>
      </c>
      <c r="H35" s="1">
        <v>0</v>
      </c>
      <c r="I35" s="1">
        <v>0</v>
      </c>
      <c r="J35" s="1">
        <v>0</v>
      </c>
      <c r="K35" s="1">
        <v>0</v>
      </c>
      <c r="L35" s="1">
        <v>0</v>
      </c>
      <c r="M35" s="1">
        <v>0</v>
      </c>
      <c r="N35" s="1">
        <v>0</v>
      </c>
      <c r="O35" s="1">
        <v>0</v>
      </c>
      <c r="P35" s="1">
        <v>0</v>
      </c>
      <c r="Q35" s="1">
        <v>0</v>
      </c>
    </row>
    <row r="36" spans="1:17" x14ac:dyDescent="0.35">
      <c r="A36" s="1" t="s">
        <v>799</v>
      </c>
      <c r="B36" s="1" t="s">
        <v>913</v>
      </c>
      <c r="D36" s="1">
        <v>0</v>
      </c>
      <c r="E36" s="1">
        <v>0</v>
      </c>
      <c r="F36" s="1">
        <v>0</v>
      </c>
      <c r="G36" s="1">
        <v>0</v>
      </c>
      <c r="H36" s="1">
        <v>0</v>
      </c>
      <c r="I36" s="1">
        <v>0</v>
      </c>
      <c r="J36" s="1">
        <v>0</v>
      </c>
      <c r="K36" s="1">
        <v>0</v>
      </c>
      <c r="L36" s="1">
        <v>0</v>
      </c>
      <c r="M36" s="1">
        <v>0</v>
      </c>
      <c r="N36" s="1">
        <v>0</v>
      </c>
      <c r="O36" s="1">
        <v>0</v>
      </c>
      <c r="P36" s="1">
        <v>0</v>
      </c>
      <c r="Q36" s="1">
        <v>0</v>
      </c>
    </row>
    <row r="37" spans="1:17" x14ac:dyDescent="0.35">
      <c r="A37" s="1" t="s">
        <v>815</v>
      </c>
      <c r="B37" s="1" t="s">
        <v>914</v>
      </c>
      <c r="D37" s="1">
        <v>0</v>
      </c>
      <c r="E37" s="1">
        <v>0</v>
      </c>
      <c r="F37" s="1">
        <v>0</v>
      </c>
      <c r="G37" s="1">
        <v>0</v>
      </c>
      <c r="H37" s="1">
        <v>0</v>
      </c>
      <c r="I37" s="1">
        <v>0</v>
      </c>
      <c r="J37" s="1">
        <v>0</v>
      </c>
      <c r="K37" s="1">
        <v>0</v>
      </c>
      <c r="L37" s="1">
        <v>0</v>
      </c>
      <c r="M37" s="1">
        <v>0</v>
      </c>
      <c r="N37" s="1">
        <v>0</v>
      </c>
      <c r="O37" s="1">
        <v>0</v>
      </c>
      <c r="P37" s="1">
        <v>0</v>
      </c>
      <c r="Q37" s="1">
        <v>0</v>
      </c>
    </row>
    <row r="38" spans="1:17" x14ac:dyDescent="0.35">
      <c r="A38" s="1" t="s">
        <v>817</v>
      </c>
      <c r="B38" s="1" t="s">
        <v>915</v>
      </c>
      <c r="D38" s="1">
        <v>0</v>
      </c>
      <c r="E38" s="1">
        <v>0</v>
      </c>
      <c r="F38" s="1">
        <v>0</v>
      </c>
      <c r="G38" s="1">
        <v>0</v>
      </c>
      <c r="H38" s="1">
        <v>0</v>
      </c>
      <c r="I38" s="1">
        <v>0</v>
      </c>
      <c r="J38" s="1">
        <v>0</v>
      </c>
      <c r="K38" s="1">
        <v>0</v>
      </c>
      <c r="L38" s="1">
        <v>0</v>
      </c>
      <c r="M38" s="1">
        <v>0</v>
      </c>
      <c r="N38" s="1">
        <v>0</v>
      </c>
      <c r="O38" s="1">
        <v>0</v>
      </c>
      <c r="P38" s="1">
        <v>0</v>
      </c>
      <c r="Q38" s="1">
        <v>0</v>
      </c>
    </row>
    <row r="39" spans="1:17" x14ac:dyDescent="0.35">
      <c r="A39" s="1" t="s">
        <v>916</v>
      </c>
      <c r="B39" s="1" t="s">
        <v>917</v>
      </c>
      <c r="D39" s="1">
        <v>0</v>
      </c>
      <c r="E39" s="1">
        <v>0</v>
      </c>
      <c r="F39" s="1">
        <v>0</v>
      </c>
      <c r="G39" s="1">
        <v>0</v>
      </c>
      <c r="H39" s="1">
        <v>0</v>
      </c>
      <c r="I39" s="1">
        <v>0</v>
      </c>
      <c r="J39" s="1">
        <v>0</v>
      </c>
      <c r="K39" s="1">
        <v>0</v>
      </c>
      <c r="L39" s="1">
        <v>0</v>
      </c>
      <c r="M39" s="1">
        <v>0</v>
      </c>
      <c r="N39" s="1">
        <v>0</v>
      </c>
      <c r="O39" s="1">
        <v>0</v>
      </c>
      <c r="P39" s="1">
        <v>0</v>
      </c>
      <c r="Q39" s="1">
        <v>0</v>
      </c>
    </row>
    <row r="40" spans="1:17" x14ac:dyDescent="0.35">
      <c r="A40" s="1" t="s">
        <v>821</v>
      </c>
      <c r="B40" s="1" t="s">
        <v>918</v>
      </c>
      <c r="D40" s="1">
        <v>0</v>
      </c>
      <c r="E40" s="1">
        <v>0</v>
      </c>
      <c r="F40" s="1">
        <v>0</v>
      </c>
      <c r="G40" s="1">
        <v>0</v>
      </c>
      <c r="H40" s="1">
        <v>0</v>
      </c>
      <c r="I40" s="1">
        <v>0</v>
      </c>
      <c r="J40" s="1">
        <v>0</v>
      </c>
      <c r="K40" s="1">
        <v>0</v>
      </c>
      <c r="L40" s="1">
        <v>0</v>
      </c>
      <c r="M40" s="1">
        <v>0</v>
      </c>
      <c r="N40" s="1">
        <v>0</v>
      </c>
      <c r="O40" s="1">
        <v>0</v>
      </c>
      <c r="P40" s="1">
        <v>0</v>
      </c>
      <c r="Q40" s="1">
        <v>0</v>
      </c>
    </row>
    <row r="41" spans="1:17" x14ac:dyDescent="0.35">
      <c r="A41" s="1" t="s">
        <v>823</v>
      </c>
      <c r="B41" s="1" t="s">
        <v>919</v>
      </c>
      <c r="D41" s="1">
        <v>0</v>
      </c>
      <c r="E41" s="1">
        <v>0</v>
      </c>
      <c r="F41" s="1">
        <v>0</v>
      </c>
      <c r="G41" s="1">
        <v>0</v>
      </c>
      <c r="H41" s="1">
        <v>0</v>
      </c>
      <c r="I41" s="1">
        <v>0</v>
      </c>
      <c r="J41" s="1">
        <v>0</v>
      </c>
      <c r="K41" s="1">
        <v>0</v>
      </c>
      <c r="L41" s="1">
        <v>0</v>
      </c>
      <c r="M41" s="1">
        <v>0</v>
      </c>
      <c r="N41" s="1">
        <v>0</v>
      </c>
      <c r="O41" s="1">
        <v>0</v>
      </c>
      <c r="P41" s="1">
        <v>0</v>
      </c>
      <c r="Q41" s="1">
        <v>0</v>
      </c>
    </row>
    <row r="42" spans="1:17" x14ac:dyDescent="0.35">
      <c r="A42" s="1" t="s">
        <v>825</v>
      </c>
      <c r="B42" s="1" t="s">
        <v>920</v>
      </c>
      <c r="D42" s="1">
        <v>0</v>
      </c>
      <c r="E42" s="1">
        <v>0</v>
      </c>
      <c r="F42" s="1">
        <v>0</v>
      </c>
      <c r="G42" s="1">
        <v>0</v>
      </c>
      <c r="H42" s="1">
        <v>0</v>
      </c>
      <c r="I42" s="1">
        <v>0</v>
      </c>
      <c r="J42" s="1">
        <v>0</v>
      </c>
      <c r="K42" s="1">
        <v>0</v>
      </c>
      <c r="L42" s="1">
        <v>0</v>
      </c>
      <c r="M42" s="1">
        <v>0</v>
      </c>
      <c r="N42" s="1">
        <v>0</v>
      </c>
      <c r="O42" s="1">
        <v>0</v>
      </c>
      <c r="P42" s="1">
        <v>0</v>
      </c>
      <c r="Q42" s="1">
        <v>0</v>
      </c>
    </row>
    <row r="43" spans="1:17" x14ac:dyDescent="0.35">
      <c r="A43" s="1" t="s">
        <v>827</v>
      </c>
      <c r="B43" s="1" t="s">
        <v>921</v>
      </c>
      <c r="D43" s="1">
        <v>0</v>
      </c>
      <c r="E43" s="1">
        <v>0</v>
      </c>
      <c r="F43" s="1">
        <v>0</v>
      </c>
      <c r="G43" s="1">
        <v>0</v>
      </c>
      <c r="H43" s="1">
        <v>0</v>
      </c>
      <c r="I43" s="1">
        <v>0</v>
      </c>
      <c r="J43" s="1">
        <v>0</v>
      </c>
      <c r="K43" s="1">
        <v>0</v>
      </c>
      <c r="L43" s="1">
        <v>0</v>
      </c>
      <c r="M43" s="1">
        <v>0</v>
      </c>
      <c r="N43" s="1">
        <v>0</v>
      </c>
      <c r="O43" s="1">
        <v>0</v>
      </c>
      <c r="P43" s="1">
        <v>0</v>
      </c>
      <c r="Q43" s="1">
        <v>0</v>
      </c>
    </row>
    <row r="44" spans="1:17" x14ac:dyDescent="0.35">
      <c r="A44" s="1" t="s">
        <v>922</v>
      </c>
      <c r="B44" s="1" t="s">
        <v>923</v>
      </c>
      <c r="D44" s="1">
        <v>0</v>
      </c>
      <c r="E44" s="1">
        <v>0</v>
      </c>
      <c r="F44" s="1">
        <v>0</v>
      </c>
      <c r="G44" s="1">
        <v>0</v>
      </c>
      <c r="H44" s="1">
        <v>0</v>
      </c>
      <c r="I44" s="1">
        <v>0</v>
      </c>
      <c r="J44" s="1">
        <v>0</v>
      </c>
      <c r="K44" s="1">
        <v>0</v>
      </c>
      <c r="L44" s="1">
        <v>0</v>
      </c>
      <c r="M44" s="1">
        <v>0</v>
      </c>
      <c r="N44" s="1">
        <v>0</v>
      </c>
      <c r="O44" s="1">
        <v>0</v>
      </c>
      <c r="P44" s="1">
        <v>0</v>
      </c>
      <c r="Q44" s="1">
        <v>0</v>
      </c>
    </row>
    <row r="45" spans="1:17" x14ac:dyDescent="0.35">
      <c r="A45" s="1" t="s">
        <v>924</v>
      </c>
      <c r="B45" s="1" t="s">
        <v>925</v>
      </c>
      <c r="D45" s="1">
        <v>0</v>
      </c>
      <c r="E45" s="1">
        <v>0</v>
      </c>
      <c r="F45" s="1">
        <v>0</v>
      </c>
      <c r="G45" s="1">
        <v>0</v>
      </c>
      <c r="H45" s="1">
        <v>0</v>
      </c>
      <c r="I45" s="1">
        <v>0</v>
      </c>
      <c r="J45" s="1">
        <v>0</v>
      </c>
      <c r="K45" s="1">
        <v>0</v>
      </c>
      <c r="L45" s="1">
        <v>0</v>
      </c>
      <c r="M45" s="1">
        <v>0</v>
      </c>
      <c r="N45" s="1">
        <v>0</v>
      </c>
      <c r="O45" s="1">
        <v>0</v>
      </c>
      <c r="P45" s="1">
        <v>0</v>
      </c>
      <c r="Q45" s="1">
        <v>0</v>
      </c>
    </row>
    <row r="46" spans="1:17" x14ac:dyDescent="0.35">
      <c r="A46" s="1" t="s">
        <v>815</v>
      </c>
      <c r="B46" s="1" t="s">
        <v>926</v>
      </c>
      <c r="D46" s="1">
        <v>0</v>
      </c>
      <c r="E46" s="1">
        <v>0</v>
      </c>
      <c r="F46" s="1">
        <v>0</v>
      </c>
      <c r="G46" s="1">
        <v>0</v>
      </c>
      <c r="H46" s="1">
        <v>0</v>
      </c>
      <c r="I46" s="1">
        <v>0</v>
      </c>
      <c r="J46" s="1">
        <v>0</v>
      </c>
      <c r="K46" s="1">
        <v>0</v>
      </c>
      <c r="L46" s="1">
        <v>0</v>
      </c>
      <c r="M46" s="1">
        <v>0</v>
      </c>
      <c r="N46" s="1">
        <v>0</v>
      </c>
      <c r="O46" s="1">
        <v>0</v>
      </c>
      <c r="P46" s="1">
        <v>0</v>
      </c>
      <c r="Q46" s="1">
        <v>0</v>
      </c>
    </row>
    <row r="47" spans="1:17" x14ac:dyDescent="0.35">
      <c r="A47" s="1" t="s">
        <v>817</v>
      </c>
      <c r="B47" s="1" t="s">
        <v>927</v>
      </c>
      <c r="D47" s="1">
        <v>0</v>
      </c>
      <c r="E47" s="1">
        <v>0</v>
      </c>
      <c r="F47" s="1">
        <v>0</v>
      </c>
      <c r="G47" s="1">
        <v>0</v>
      </c>
      <c r="H47" s="1">
        <v>0</v>
      </c>
      <c r="I47" s="1">
        <v>0</v>
      </c>
      <c r="J47" s="1">
        <v>0</v>
      </c>
      <c r="K47" s="1">
        <v>0</v>
      </c>
      <c r="L47" s="1">
        <v>0</v>
      </c>
      <c r="M47" s="1">
        <v>0</v>
      </c>
      <c r="N47" s="1">
        <v>0</v>
      </c>
      <c r="O47" s="1">
        <v>0</v>
      </c>
      <c r="P47" s="1">
        <v>0</v>
      </c>
      <c r="Q47" s="1">
        <v>0</v>
      </c>
    </row>
    <row r="48" spans="1:17" x14ac:dyDescent="0.35">
      <c r="A48" s="1" t="s">
        <v>916</v>
      </c>
      <c r="B48" s="1" t="s">
        <v>928</v>
      </c>
      <c r="D48" s="1">
        <v>0</v>
      </c>
      <c r="E48" s="1">
        <v>0</v>
      </c>
      <c r="F48" s="1">
        <v>0</v>
      </c>
      <c r="G48" s="1">
        <v>0</v>
      </c>
      <c r="H48" s="1">
        <v>0</v>
      </c>
      <c r="I48" s="1">
        <v>0</v>
      </c>
      <c r="J48" s="1">
        <v>0</v>
      </c>
      <c r="K48" s="1">
        <v>0</v>
      </c>
      <c r="L48" s="1">
        <v>0</v>
      </c>
      <c r="M48" s="1">
        <v>0</v>
      </c>
      <c r="N48" s="1">
        <v>0</v>
      </c>
      <c r="O48" s="1">
        <v>0</v>
      </c>
      <c r="P48" s="1">
        <v>0</v>
      </c>
      <c r="Q48" s="1">
        <v>0</v>
      </c>
    </row>
    <row r="49" spans="1:17" x14ac:dyDescent="0.35">
      <c r="A49" s="1" t="s">
        <v>821</v>
      </c>
      <c r="B49" s="1" t="s">
        <v>929</v>
      </c>
      <c r="D49" s="1">
        <v>0</v>
      </c>
      <c r="E49" s="1">
        <v>0</v>
      </c>
      <c r="F49" s="1">
        <v>0</v>
      </c>
      <c r="G49" s="1">
        <v>0</v>
      </c>
      <c r="H49" s="1">
        <v>0</v>
      </c>
      <c r="I49" s="1">
        <v>0</v>
      </c>
      <c r="J49" s="1">
        <v>0</v>
      </c>
      <c r="K49" s="1">
        <v>0</v>
      </c>
      <c r="L49" s="1">
        <v>0</v>
      </c>
      <c r="M49" s="1">
        <v>0</v>
      </c>
      <c r="N49" s="1">
        <v>0</v>
      </c>
      <c r="O49" s="1">
        <v>0</v>
      </c>
      <c r="P49" s="1">
        <v>0</v>
      </c>
      <c r="Q49" s="1">
        <v>0</v>
      </c>
    </row>
    <row r="50" spans="1:17" x14ac:dyDescent="0.35">
      <c r="A50" s="1" t="s">
        <v>823</v>
      </c>
      <c r="B50" s="1" t="s">
        <v>930</v>
      </c>
      <c r="D50" s="1">
        <v>0</v>
      </c>
      <c r="E50" s="1">
        <v>0</v>
      </c>
      <c r="F50" s="1">
        <v>0</v>
      </c>
      <c r="G50" s="1">
        <v>0</v>
      </c>
      <c r="H50" s="1">
        <v>0</v>
      </c>
      <c r="I50" s="1">
        <v>0</v>
      </c>
      <c r="J50" s="1">
        <v>0</v>
      </c>
      <c r="K50" s="1">
        <v>0</v>
      </c>
      <c r="L50" s="1">
        <v>0</v>
      </c>
      <c r="M50" s="1">
        <v>0</v>
      </c>
      <c r="N50" s="1">
        <v>0</v>
      </c>
      <c r="O50" s="1">
        <v>0</v>
      </c>
      <c r="P50" s="1">
        <v>0</v>
      </c>
      <c r="Q50" s="1">
        <v>0</v>
      </c>
    </row>
    <row r="51" spans="1:17" x14ac:dyDescent="0.35">
      <c r="A51" s="1" t="s">
        <v>825</v>
      </c>
      <c r="B51" s="1" t="s">
        <v>931</v>
      </c>
      <c r="D51" s="1">
        <v>0</v>
      </c>
      <c r="E51" s="1">
        <v>0</v>
      </c>
      <c r="F51" s="1">
        <v>0</v>
      </c>
      <c r="G51" s="1">
        <v>0</v>
      </c>
      <c r="H51" s="1">
        <v>0</v>
      </c>
      <c r="I51" s="1">
        <v>0</v>
      </c>
      <c r="J51" s="1">
        <v>0</v>
      </c>
      <c r="K51" s="1">
        <v>0</v>
      </c>
      <c r="L51" s="1">
        <v>0</v>
      </c>
      <c r="M51" s="1">
        <v>0</v>
      </c>
      <c r="N51" s="1">
        <v>0</v>
      </c>
      <c r="O51" s="1">
        <v>0</v>
      </c>
      <c r="P51" s="1">
        <v>0</v>
      </c>
      <c r="Q51" s="1">
        <v>0</v>
      </c>
    </row>
    <row r="52" spans="1:17" x14ac:dyDescent="0.35">
      <c r="A52" s="1" t="s">
        <v>827</v>
      </c>
      <c r="B52" s="1" t="s">
        <v>932</v>
      </c>
      <c r="D52" s="1">
        <v>0</v>
      </c>
      <c r="E52" s="1">
        <v>0</v>
      </c>
      <c r="F52" s="1">
        <v>0</v>
      </c>
      <c r="G52" s="1">
        <v>0</v>
      </c>
      <c r="H52" s="1">
        <v>0</v>
      </c>
      <c r="I52" s="1">
        <v>0</v>
      </c>
      <c r="J52" s="1">
        <v>0</v>
      </c>
      <c r="K52" s="1">
        <v>0</v>
      </c>
      <c r="L52" s="1">
        <v>0</v>
      </c>
      <c r="M52" s="1">
        <v>0</v>
      </c>
      <c r="N52" s="1">
        <v>0</v>
      </c>
      <c r="O52" s="1">
        <v>0</v>
      </c>
      <c r="P52" s="1">
        <v>0</v>
      </c>
      <c r="Q52" s="1">
        <v>0</v>
      </c>
    </row>
    <row r="53" spans="1:17" x14ac:dyDescent="0.35">
      <c r="A53" s="1" t="s">
        <v>922</v>
      </c>
      <c r="B53" s="1" t="s">
        <v>933</v>
      </c>
      <c r="D53" s="1">
        <v>0</v>
      </c>
      <c r="E53" s="1">
        <v>0</v>
      </c>
      <c r="F53" s="1">
        <v>0</v>
      </c>
      <c r="G53" s="1">
        <v>0</v>
      </c>
      <c r="H53" s="1">
        <v>0</v>
      </c>
      <c r="I53" s="1">
        <v>0</v>
      </c>
      <c r="J53" s="1">
        <v>0</v>
      </c>
      <c r="K53" s="1">
        <v>0</v>
      </c>
      <c r="L53" s="1">
        <v>0</v>
      </c>
      <c r="M53" s="1">
        <v>0</v>
      </c>
      <c r="N53" s="1">
        <v>0</v>
      </c>
      <c r="O53" s="1">
        <v>0</v>
      </c>
      <c r="P53" s="1">
        <v>0</v>
      </c>
      <c r="Q53" s="1">
        <v>0</v>
      </c>
    </row>
    <row r="54" spans="1:17" x14ac:dyDescent="0.35">
      <c r="A54" s="1" t="s">
        <v>924</v>
      </c>
      <c r="B54" s="1" t="s">
        <v>934</v>
      </c>
      <c r="D54" s="1">
        <v>0</v>
      </c>
      <c r="E54" s="1">
        <v>0</v>
      </c>
      <c r="F54" s="1">
        <v>0</v>
      </c>
      <c r="G54" s="1">
        <v>0</v>
      </c>
      <c r="H54" s="1">
        <v>0</v>
      </c>
      <c r="I54" s="1">
        <v>0</v>
      </c>
      <c r="J54" s="1">
        <v>0</v>
      </c>
      <c r="K54" s="1">
        <v>0</v>
      </c>
      <c r="L54" s="1">
        <v>0</v>
      </c>
      <c r="M54" s="1">
        <v>0</v>
      </c>
      <c r="N54" s="1">
        <v>0</v>
      </c>
      <c r="O54" s="1">
        <v>0</v>
      </c>
      <c r="P54" s="1">
        <v>0</v>
      </c>
      <c r="Q54" s="1">
        <v>0</v>
      </c>
    </row>
    <row r="55" spans="1:17" x14ac:dyDescent="0.35">
      <c r="A55" s="1" t="s">
        <v>842</v>
      </c>
      <c r="B55" s="1" t="s">
        <v>935</v>
      </c>
      <c r="D55" s="1">
        <v>0</v>
      </c>
      <c r="E55" s="1">
        <v>0</v>
      </c>
      <c r="F55" s="1">
        <v>0</v>
      </c>
      <c r="G55" s="1">
        <v>0</v>
      </c>
      <c r="H55" s="1">
        <v>0</v>
      </c>
      <c r="I55" s="1">
        <v>0</v>
      </c>
      <c r="J55" s="1">
        <v>0</v>
      </c>
      <c r="K55" s="1">
        <v>0</v>
      </c>
      <c r="L55" s="1">
        <v>0</v>
      </c>
      <c r="M55" s="1">
        <v>0</v>
      </c>
      <c r="N55" s="1">
        <v>0</v>
      </c>
      <c r="O55" s="1">
        <v>0</v>
      </c>
      <c r="P55" s="1">
        <v>0</v>
      </c>
      <c r="Q55" s="1">
        <v>0</v>
      </c>
    </row>
    <row r="56" spans="1:17" x14ac:dyDescent="0.35">
      <c r="A56" s="1" t="s">
        <v>844</v>
      </c>
      <c r="B56" s="1" t="s">
        <v>936</v>
      </c>
      <c r="D56" s="1">
        <v>0</v>
      </c>
      <c r="E56" s="1">
        <v>0</v>
      </c>
      <c r="F56" s="1">
        <v>0</v>
      </c>
      <c r="G56" s="1">
        <v>0</v>
      </c>
      <c r="H56" s="1">
        <v>0</v>
      </c>
      <c r="I56" s="1">
        <v>0</v>
      </c>
      <c r="J56" s="1">
        <v>0</v>
      </c>
      <c r="K56" s="1">
        <v>0</v>
      </c>
      <c r="L56" s="1">
        <v>0</v>
      </c>
      <c r="M56" s="1">
        <v>0</v>
      </c>
      <c r="N56" s="1">
        <v>0</v>
      </c>
      <c r="O56" s="1">
        <v>0</v>
      </c>
      <c r="P56" s="1">
        <v>0</v>
      </c>
      <c r="Q56" s="1">
        <v>0</v>
      </c>
    </row>
    <row r="57" spans="1:17" x14ac:dyDescent="0.35">
      <c r="A57" s="1" t="s">
        <v>756</v>
      </c>
      <c r="B57" s="1" t="s">
        <v>937</v>
      </c>
      <c r="C57" s="439"/>
      <c r="D57" s="1">
        <v>0</v>
      </c>
      <c r="E57" s="1">
        <v>0</v>
      </c>
      <c r="F57" s="1">
        <v>0</v>
      </c>
      <c r="G57" s="1">
        <v>0</v>
      </c>
      <c r="H57" s="1">
        <v>0</v>
      </c>
      <c r="I57" s="1">
        <v>0</v>
      </c>
      <c r="J57" s="1">
        <v>0</v>
      </c>
      <c r="K57" s="1">
        <v>0</v>
      </c>
      <c r="L57" s="1">
        <v>0</v>
      </c>
      <c r="M57" s="1">
        <v>0</v>
      </c>
      <c r="N57" s="1">
        <v>0</v>
      </c>
      <c r="O57" s="1">
        <v>0</v>
      </c>
      <c r="P57" s="1">
        <v>0</v>
      </c>
      <c r="Q57" s="1">
        <v>0</v>
      </c>
    </row>
    <row r="58" spans="1:17" x14ac:dyDescent="0.35">
      <c r="A58" s="1" t="s">
        <v>759</v>
      </c>
      <c r="B58" s="1" t="s">
        <v>938</v>
      </c>
      <c r="D58" s="1">
        <v>0</v>
      </c>
      <c r="E58" s="1">
        <v>0</v>
      </c>
      <c r="F58" s="1">
        <v>0</v>
      </c>
      <c r="G58" s="1">
        <v>0</v>
      </c>
      <c r="H58" s="1">
        <v>0</v>
      </c>
      <c r="I58" s="1">
        <v>0</v>
      </c>
      <c r="J58" s="1">
        <v>0</v>
      </c>
      <c r="K58" s="1">
        <v>0</v>
      </c>
      <c r="L58" s="1">
        <v>0</v>
      </c>
      <c r="M58" s="1">
        <v>0</v>
      </c>
      <c r="N58" s="1">
        <v>0</v>
      </c>
      <c r="O58" s="1">
        <v>0</v>
      </c>
      <c r="P58" s="1">
        <v>0</v>
      </c>
      <c r="Q58" s="1">
        <v>0</v>
      </c>
    </row>
    <row r="59" spans="1:17" x14ac:dyDescent="0.35">
      <c r="A59" s="1" t="s">
        <v>761</v>
      </c>
      <c r="B59" s="1" t="s">
        <v>939</v>
      </c>
      <c r="D59" s="1">
        <v>0</v>
      </c>
      <c r="E59" s="1">
        <v>0</v>
      </c>
      <c r="F59" s="1">
        <v>0</v>
      </c>
      <c r="G59" s="1">
        <v>0</v>
      </c>
      <c r="H59" s="1">
        <v>0</v>
      </c>
      <c r="I59" s="1">
        <v>0</v>
      </c>
      <c r="J59" s="1">
        <v>0</v>
      </c>
      <c r="K59" s="1">
        <v>0</v>
      </c>
      <c r="L59" s="1">
        <v>0</v>
      </c>
      <c r="M59" s="1">
        <v>0</v>
      </c>
      <c r="N59" s="1">
        <v>0</v>
      </c>
      <c r="O59" s="1">
        <v>0</v>
      </c>
      <c r="P59" s="1">
        <v>0</v>
      </c>
      <c r="Q59" s="1">
        <v>0</v>
      </c>
    </row>
    <row r="60" spans="1:17" x14ac:dyDescent="0.35">
      <c r="A60" s="1" t="s">
        <v>756</v>
      </c>
      <c r="B60" s="1" t="s">
        <v>940</v>
      </c>
      <c r="D60" s="1">
        <v>0</v>
      </c>
      <c r="E60" s="1">
        <v>0</v>
      </c>
      <c r="F60" s="1">
        <v>0</v>
      </c>
      <c r="G60" s="1">
        <v>0</v>
      </c>
      <c r="H60" s="1">
        <v>0</v>
      </c>
      <c r="I60" s="1">
        <v>0</v>
      </c>
      <c r="J60" s="1">
        <v>0</v>
      </c>
      <c r="K60" s="1">
        <v>0</v>
      </c>
      <c r="L60" s="1">
        <v>0</v>
      </c>
      <c r="M60" s="1">
        <v>0</v>
      </c>
      <c r="N60" s="1">
        <v>0</v>
      </c>
      <c r="O60" s="1">
        <v>0</v>
      </c>
      <c r="P60" s="1">
        <v>0</v>
      </c>
      <c r="Q60" s="1">
        <v>0</v>
      </c>
    </row>
    <row r="61" spans="1:17" x14ac:dyDescent="0.35">
      <c r="A61" s="1" t="s">
        <v>759</v>
      </c>
      <c r="B61" s="1" t="s">
        <v>941</v>
      </c>
      <c r="D61" s="1">
        <v>0</v>
      </c>
      <c r="E61" s="1">
        <v>0</v>
      </c>
      <c r="F61" s="1">
        <v>0</v>
      </c>
      <c r="G61" s="1">
        <v>0</v>
      </c>
      <c r="H61" s="1">
        <v>0</v>
      </c>
      <c r="I61" s="1">
        <v>0</v>
      </c>
      <c r="J61" s="1">
        <v>0</v>
      </c>
      <c r="K61" s="1">
        <v>0</v>
      </c>
      <c r="L61" s="1">
        <v>0</v>
      </c>
      <c r="M61" s="1">
        <v>0</v>
      </c>
      <c r="N61" s="1">
        <v>0</v>
      </c>
      <c r="O61" s="1">
        <v>0</v>
      </c>
      <c r="P61" s="1">
        <v>0</v>
      </c>
      <c r="Q61" s="1">
        <v>0</v>
      </c>
    </row>
    <row r="62" spans="1:17" x14ac:dyDescent="0.35">
      <c r="A62" s="1" t="s">
        <v>761</v>
      </c>
      <c r="B62" s="1" t="s">
        <v>942</v>
      </c>
      <c r="D62" s="1">
        <v>0</v>
      </c>
      <c r="E62" s="1">
        <v>0</v>
      </c>
      <c r="F62" s="1">
        <v>0</v>
      </c>
      <c r="G62" s="1">
        <v>0</v>
      </c>
      <c r="H62" s="1">
        <v>0</v>
      </c>
      <c r="I62" s="1">
        <v>0</v>
      </c>
      <c r="J62" s="1">
        <v>0</v>
      </c>
      <c r="K62" s="1">
        <v>0</v>
      </c>
      <c r="L62" s="1">
        <v>0</v>
      </c>
      <c r="M62" s="1">
        <v>0</v>
      </c>
      <c r="N62" s="1">
        <v>0</v>
      </c>
      <c r="O62" s="1">
        <v>0</v>
      </c>
      <c r="P62" s="1">
        <v>0</v>
      </c>
      <c r="Q62" s="1">
        <v>0</v>
      </c>
    </row>
    <row r="63" spans="1:17" x14ac:dyDescent="0.35">
      <c r="A63" s="1" t="s">
        <v>878</v>
      </c>
      <c r="B63" s="1" t="s">
        <v>943</v>
      </c>
      <c r="D63" s="1">
        <v>0</v>
      </c>
      <c r="E63" s="1">
        <v>0</v>
      </c>
      <c r="F63" s="1">
        <v>0</v>
      </c>
      <c r="G63" s="1">
        <v>0</v>
      </c>
      <c r="H63" s="1">
        <v>0</v>
      </c>
      <c r="I63" s="1">
        <v>0</v>
      </c>
      <c r="J63" s="1">
        <v>0</v>
      </c>
      <c r="K63" s="1">
        <v>0</v>
      </c>
      <c r="L63" s="1">
        <v>0</v>
      </c>
      <c r="M63" s="1">
        <v>0</v>
      </c>
      <c r="N63" s="1">
        <v>0</v>
      </c>
      <c r="O63" s="1">
        <v>0</v>
      </c>
      <c r="P63" s="1">
        <v>0</v>
      </c>
      <c r="Q63" s="1">
        <v>0</v>
      </c>
    </row>
    <row r="64" spans="1:17" x14ac:dyDescent="0.35">
      <c r="A64" s="1" t="s">
        <v>880</v>
      </c>
      <c r="B64" s="1" t="s">
        <v>944</v>
      </c>
      <c r="D64" s="1">
        <v>0</v>
      </c>
      <c r="E64" s="1">
        <v>0</v>
      </c>
      <c r="F64" s="1">
        <v>0</v>
      </c>
      <c r="G64" s="1">
        <v>0</v>
      </c>
      <c r="H64" s="1">
        <v>0</v>
      </c>
      <c r="I64" s="1">
        <v>0</v>
      </c>
      <c r="J64" s="1">
        <v>0</v>
      </c>
      <c r="K64" s="1">
        <v>0</v>
      </c>
      <c r="L64" s="1">
        <v>0</v>
      </c>
      <c r="M64" s="1">
        <v>0</v>
      </c>
      <c r="N64" s="1">
        <v>0</v>
      </c>
      <c r="O64" s="1">
        <v>0</v>
      </c>
      <c r="P64" s="1">
        <v>0</v>
      </c>
      <c r="Q64" s="1">
        <v>0</v>
      </c>
    </row>
    <row r="65" spans="1:17" x14ac:dyDescent="0.35">
      <c r="A65" s="1" t="s">
        <v>882</v>
      </c>
      <c r="B65" s="1" t="s">
        <v>945</v>
      </c>
      <c r="D65" s="1">
        <v>0</v>
      </c>
      <c r="E65" s="1">
        <v>0</v>
      </c>
      <c r="F65" s="1">
        <v>0</v>
      </c>
      <c r="G65" s="1">
        <v>0</v>
      </c>
      <c r="H65" s="1">
        <v>0</v>
      </c>
      <c r="I65" s="1">
        <v>0</v>
      </c>
      <c r="J65" s="1">
        <v>0</v>
      </c>
      <c r="K65" s="1">
        <v>0</v>
      </c>
      <c r="L65" s="1">
        <v>0</v>
      </c>
      <c r="M65" s="1">
        <v>0</v>
      </c>
      <c r="N65" s="1">
        <v>0</v>
      </c>
      <c r="O65" s="1">
        <v>0</v>
      </c>
      <c r="P65" s="1">
        <v>0</v>
      </c>
      <c r="Q65" s="1">
        <v>0</v>
      </c>
    </row>
    <row r="66" spans="1:17" x14ac:dyDescent="0.35">
      <c r="A66" s="1" t="s">
        <v>775</v>
      </c>
      <c r="B66" s="1" t="s">
        <v>946</v>
      </c>
      <c r="D66" s="1">
        <v>0</v>
      </c>
      <c r="E66" s="1">
        <v>0</v>
      </c>
      <c r="F66" s="1">
        <v>0</v>
      </c>
      <c r="G66" s="1">
        <v>0</v>
      </c>
      <c r="H66" s="1">
        <v>0</v>
      </c>
      <c r="I66" s="1">
        <v>0</v>
      </c>
      <c r="J66" s="1">
        <v>0</v>
      </c>
      <c r="K66" s="1">
        <v>0</v>
      </c>
      <c r="L66" s="1">
        <v>0</v>
      </c>
      <c r="M66" s="1">
        <v>0</v>
      </c>
      <c r="N66" s="1">
        <v>0</v>
      </c>
      <c r="O66" s="1">
        <v>0</v>
      </c>
      <c r="P66" s="1">
        <v>0</v>
      </c>
      <c r="Q66" s="1">
        <v>0</v>
      </c>
    </row>
    <row r="67" spans="1:17" x14ac:dyDescent="0.35">
      <c r="A67" s="1" t="s">
        <v>777</v>
      </c>
      <c r="B67" s="1" t="s">
        <v>947</v>
      </c>
      <c r="D67" s="1">
        <v>0</v>
      </c>
      <c r="E67" s="1">
        <v>0</v>
      </c>
      <c r="F67" s="1">
        <v>0</v>
      </c>
      <c r="G67" s="1">
        <v>0</v>
      </c>
      <c r="H67" s="1">
        <v>0</v>
      </c>
      <c r="I67" s="1">
        <v>0</v>
      </c>
      <c r="J67" s="1">
        <v>0</v>
      </c>
      <c r="K67" s="1">
        <v>0</v>
      </c>
      <c r="L67" s="1">
        <v>0</v>
      </c>
      <c r="M67" s="1">
        <v>0</v>
      </c>
      <c r="N67" s="1">
        <v>0</v>
      </c>
      <c r="O67" s="1">
        <v>0</v>
      </c>
      <c r="P67" s="1">
        <v>0</v>
      </c>
      <c r="Q67" s="1">
        <v>0</v>
      </c>
    </row>
    <row r="68" spans="1:17" x14ac:dyDescent="0.35">
      <c r="A68" s="1" t="s">
        <v>779</v>
      </c>
      <c r="B68" s="1" t="s">
        <v>948</v>
      </c>
      <c r="D68" s="1">
        <v>0</v>
      </c>
      <c r="E68" s="1">
        <v>0</v>
      </c>
      <c r="F68" s="1">
        <v>0</v>
      </c>
      <c r="G68" s="1">
        <v>0</v>
      </c>
      <c r="H68" s="1">
        <v>0</v>
      </c>
      <c r="I68" s="1">
        <v>0</v>
      </c>
      <c r="J68" s="1">
        <v>0</v>
      </c>
      <c r="K68" s="1">
        <v>0</v>
      </c>
      <c r="L68" s="1">
        <v>0</v>
      </c>
      <c r="M68" s="1">
        <v>0</v>
      </c>
      <c r="N68" s="1">
        <v>0</v>
      </c>
      <c r="O68" s="1">
        <v>0</v>
      </c>
      <c r="P68" s="1">
        <v>0</v>
      </c>
      <c r="Q68" s="1">
        <v>0</v>
      </c>
    </row>
    <row r="69" spans="1:17" x14ac:dyDescent="0.35">
      <c r="A69" s="1" t="s">
        <v>781</v>
      </c>
      <c r="B69" s="1" t="s">
        <v>949</v>
      </c>
      <c r="D69" s="1">
        <v>0</v>
      </c>
      <c r="E69" s="1">
        <v>0</v>
      </c>
      <c r="F69" s="1">
        <v>0</v>
      </c>
      <c r="G69" s="1">
        <v>0</v>
      </c>
      <c r="H69" s="1">
        <v>0</v>
      </c>
      <c r="I69" s="1">
        <v>0</v>
      </c>
      <c r="J69" s="1">
        <v>0</v>
      </c>
      <c r="K69" s="1">
        <v>0</v>
      </c>
      <c r="L69" s="1">
        <v>0</v>
      </c>
      <c r="M69" s="1">
        <v>0</v>
      </c>
      <c r="N69" s="1">
        <v>0</v>
      </c>
      <c r="O69" s="1">
        <v>0</v>
      </c>
      <c r="P69" s="1">
        <v>0</v>
      </c>
      <c r="Q69" s="1">
        <v>0</v>
      </c>
    </row>
    <row r="70" spans="1:17" x14ac:dyDescent="0.35">
      <c r="A70" s="1" t="s">
        <v>888</v>
      </c>
      <c r="B70" s="1" t="s">
        <v>950</v>
      </c>
      <c r="D70" s="1">
        <v>0</v>
      </c>
      <c r="E70" s="1">
        <v>0</v>
      </c>
      <c r="F70" s="1">
        <v>0</v>
      </c>
      <c r="G70" s="1">
        <v>0</v>
      </c>
      <c r="H70" s="1">
        <v>0</v>
      </c>
      <c r="I70" s="1">
        <v>0</v>
      </c>
      <c r="J70" s="1">
        <v>0</v>
      </c>
      <c r="K70" s="1">
        <v>0</v>
      </c>
      <c r="L70" s="1">
        <v>0</v>
      </c>
      <c r="M70" s="1">
        <v>0</v>
      </c>
      <c r="N70" s="1">
        <v>0</v>
      </c>
      <c r="O70" s="1">
        <v>0</v>
      </c>
      <c r="P70" s="1">
        <v>0</v>
      </c>
      <c r="Q70" s="1">
        <v>0</v>
      </c>
    </row>
    <row r="71" spans="1:17" x14ac:dyDescent="0.35">
      <c r="A71" s="1" t="s">
        <v>785</v>
      </c>
      <c r="B71" s="1" t="s">
        <v>951</v>
      </c>
      <c r="D71" s="1">
        <v>0</v>
      </c>
      <c r="E71" s="1">
        <v>0</v>
      </c>
      <c r="F71" s="1">
        <v>0</v>
      </c>
      <c r="G71" s="1">
        <v>0</v>
      </c>
      <c r="H71" s="1">
        <v>0</v>
      </c>
      <c r="I71" s="1">
        <v>0</v>
      </c>
      <c r="J71" s="1">
        <v>0</v>
      </c>
      <c r="K71" s="1">
        <v>0</v>
      </c>
      <c r="L71" s="1">
        <v>0</v>
      </c>
      <c r="M71" s="1">
        <v>0</v>
      </c>
      <c r="N71" s="1">
        <v>0</v>
      </c>
      <c r="O71" s="1">
        <v>0</v>
      </c>
      <c r="P71" s="1">
        <v>0</v>
      </c>
      <c r="Q71" s="1">
        <v>0</v>
      </c>
    </row>
    <row r="72" spans="1:17" x14ac:dyDescent="0.35">
      <c r="A72" s="1" t="s">
        <v>891</v>
      </c>
      <c r="B72" s="1" t="s">
        <v>952</v>
      </c>
      <c r="D72" s="1">
        <v>0</v>
      </c>
      <c r="E72" s="1">
        <v>0</v>
      </c>
      <c r="F72" s="1">
        <v>0</v>
      </c>
      <c r="G72" s="1">
        <v>0</v>
      </c>
      <c r="H72" s="1">
        <v>0</v>
      </c>
      <c r="I72" s="1">
        <v>0</v>
      </c>
      <c r="J72" s="1">
        <v>0</v>
      </c>
      <c r="K72" s="1">
        <v>0</v>
      </c>
      <c r="L72" s="1">
        <v>0</v>
      </c>
      <c r="M72" s="1">
        <v>0</v>
      </c>
      <c r="N72" s="1">
        <v>0</v>
      </c>
      <c r="O72" s="1">
        <v>0</v>
      </c>
      <c r="P72" s="1">
        <v>0</v>
      </c>
      <c r="Q72" s="1">
        <v>0</v>
      </c>
    </row>
    <row r="73" spans="1:17" x14ac:dyDescent="0.35">
      <c r="A73" s="1" t="s">
        <v>789</v>
      </c>
      <c r="B73" s="1" t="s">
        <v>953</v>
      </c>
      <c r="D73" s="1">
        <v>0</v>
      </c>
      <c r="E73" s="1">
        <v>0</v>
      </c>
      <c r="F73" s="1">
        <v>0</v>
      </c>
      <c r="G73" s="1">
        <v>0</v>
      </c>
      <c r="H73" s="1">
        <v>0</v>
      </c>
      <c r="I73" s="1">
        <v>0</v>
      </c>
      <c r="J73" s="1">
        <v>0</v>
      </c>
      <c r="K73" s="1">
        <v>0</v>
      </c>
      <c r="L73" s="1">
        <v>0</v>
      </c>
      <c r="M73" s="1">
        <v>0</v>
      </c>
      <c r="N73" s="1">
        <v>0</v>
      </c>
      <c r="O73" s="1">
        <v>0</v>
      </c>
      <c r="P73" s="1">
        <v>0</v>
      </c>
      <c r="Q73" s="1">
        <v>0</v>
      </c>
    </row>
    <row r="74" spans="1:17" x14ac:dyDescent="0.35">
      <c r="A74" s="1" t="s">
        <v>894</v>
      </c>
      <c r="B74" s="1" t="s">
        <v>954</v>
      </c>
      <c r="D74" s="1">
        <v>0</v>
      </c>
      <c r="E74" s="1">
        <v>0</v>
      </c>
      <c r="F74" s="1">
        <v>0</v>
      </c>
      <c r="G74" s="1">
        <v>0</v>
      </c>
      <c r="H74" s="1">
        <v>0</v>
      </c>
      <c r="I74" s="1">
        <v>0</v>
      </c>
      <c r="J74" s="1">
        <v>0</v>
      </c>
      <c r="K74" s="1">
        <v>0</v>
      </c>
      <c r="L74" s="1">
        <v>0</v>
      </c>
      <c r="M74" s="1">
        <v>0</v>
      </c>
      <c r="N74" s="1">
        <v>0</v>
      </c>
      <c r="O74" s="1">
        <v>0</v>
      </c>
      <c r="P74" s="1">
        <v>0</v>
      </c>
      <c r="Q74" s="1">
        <v>0</v>
      </c>
    </row>
    <row r="75" spans="1:17" x14ac:dyDescent="0.35">
      <c r="A75" s="1" t="s">
        <v>896</v>
      </c>
      <c r="B75" s="1" t="s">
        <v>955</v>
      </c>
      <c r="D75" s="1">
        <v>0</v>
      </c>
      <c r="E75" s="1">
        <v>0</v>
      </c>
      <c r="F75" s="1">
        <v>0</v>
      </c>
      <c r="G75" s="1">
        <v>0</v>
      </c>
      <c r="H75" s="1">
        <v>0</v>
      </c>
      <c r="I75" s="1">
        <v>0</v>
      </c>
      <c r="J75" s="1">
        <v>0</v>
      </c>
      <c r="K75" s="1">
        <v>0</v>
      </c>
      <c r="L75" s="1">
        <v>0</v>
      </c>
      <c r="M75" s="1">
        <v>0</v>
      </c>
      <c r="N75" s="1">
        <v>0</v>
      </c>
      <c r="O75" s="1">
        <v>0</v>
      </c>
      <c r="P75" s="1">
        <v>0</v>
      </c>
      <c r="Q75" s="1">
        <v>0</v>
      </c>
    </row>
    <row r="76" spans="1:17" x14ac:dyDescent="0.35">
      <c r="A76" s="1" t="s">
        <v>795</v>
      </c>
      <c r="B76" s="1" t="s">
        <v>956</v>
      </c>
      <c r="D76" s="1">
        <v>0</v>
      </c>
      <c r="E76" s="1">
        <v>0</v>
      </c>
      <c r="F76" s="1">
        <v>0</v>
      </c>
      <c r="G76" s="1">
        <v>0</v>
      </c>
      <c r="H76" s="1">
        <v>0</v>
      </c>
      <c r="I76" s="1">
        <v>0</v>
      </c>
      <c r="J76" s="1">
        <v>0</v>
      </c>
      <c r="K76" s="1">
        <v>0</v>
      </c>
      <c r="L76" s="1">
        <v>0</v>
      </c>
      <c r="M76" s="1">
        <v>0</v>
      </c>
      <c r="N76" s="1">
        <v>0</v>
      </c>
      <c r="O76" s="1">
        <v>0</v>
      </c>
      <c r="P76" s="1">
        <v>0</v>
      </c>
      <c r="Q76" s="1">
        <v>0</v>
      </c>
    </row>
    <row r="77" spans="1:17" x14ac:dyDescent="0.35">
      <c r="A77" s="1" t="s">
        <v>797</v>
      </c>
      <c r="B77" s="1" t="s">
        <v>957</v>
      </c>
      <c r="D77" s="1">
        <v>0</v>
      </c>
      <c r="E77" s="1">
        <v>0</v>
      </c>
      <c r="F77" s="1">
        <v>0</v>
      </c>
      <c r="G77" s="1">
        <v>0</v>
      </c>
      <c r="H77" s="1">
        <v>0</v>
      </c>
      <c r="I77" s="1">
        <v>0</v>
      </c>
      <c r="J77" s="1">
        <v>0</v>
      </c>
      <c r="K77" s="1">
        <v>0</v>
      </c>
      <c r="L77" s="1">
        <v>0</v>
      </c>
      <c r="M77" s="1">
        <v>0</v>
      </c>
      <c r="N77" s="1">
        <v>0</v>
      </c>
      <c r="O77" s="1">
        <v>0</v>
      </c>
      <c r="P77" s="1">
        <v>0</v>
      </c>
      <c r="Q77" s="1">
        <v>0</v>
      </c>
    </row>
    <row r="78" spans="1:17" x14ac:dyDescent="0.35">
      <c r="A78" s="1" t="s">
        <v>799</v>
      </c>
      <c r="B78" s="1" t="s">
        <v>958</v>
      </c>
      <c r="D78" s="1">
        <v>0</v>
      </c>
      <c r="E78" s="1">
        <v>0</v>
      </c>
      <c r="F78" s="1">
        <v>0</v>
      </c>
      <c r="G78" s="1">
        <v>0</v>
      </c>
      <c r="H78" s="1">
        <v>0</v>
      </c>
      <c r="I78" s="1">
        <v>0</v>
      </c>
      <c r="J78" s="1">
        <v>0</v>
      </c>
      <c r="K78" s="1">
        <v>0</v>
      </c>
      <c r="L78" s="1">
        <v>0</v>
      </c>
      <c r="M78" s="1">
        <v>0</v>
      </c>
      <c r="N78" s="1">
        <v>0</v>
      </c>
      <c r="O78" s="1">
        <v>0</v>
      </c>
      <c r="P78" s="1">
        <v>0</v>
      </c>
      <c r="Q78" s="1">
        <v>0</v>
      </c>
    </row>
    <row r="79" spans="1:17" x14ac:dyDescent="0.35">
      <c r="A79" s="1" t="s">
        <v>775</v>
      </c>
      <c r="B79" s="1" t="s">
        <v>959</v>
      </c>
      <c r="D79" s="1">
        <v>0</v>
      </c>
      <c r="E79" s="1">
        <v>0</v>
      </c>
      <c r="F79" s="1">
        <v>0</v>
      </c>
      <c r="G79" s="1">
        <v>0</v>
      </c>
      <c r="H79" s="1">
        <v>0</v>
      </c>
      <c r="I79" s="1">
        <v>0</v>
      </c>
      <c r="J79" s="1">
        <v>0</v>
      </c>
      <c r="K79" s="1">
        <v>0</v>
      </c>
      <c r="L79" s="1">
        <v>0</v>
      </c>
      <c r="M79" s="1">
        <v>0</v>
      </c>
      <c r="N79" s="1">
        <v>0</v>
      </c>
      <c r="O79" s="1">
        <v>0</v>
      </c>
      <c r="P79" s="1">
        <v>0</v>
      </c>
      <c r="Q79" s="1">
        <v>0</v>
      </c>
    </row>
    <row r="80" spans="1:17" x14ac:dyDescent="0.35">
      <c r="A80" s="1" t="s">
        <v>777</v>
      </c>
      <c r="B80" s="1" t="s">
        <v>960</v>
      </c>
      <c r="D80" s="1">
        <v>0</v>
      </c>
      <c r="E80" s="1">
        <v>0</v>
      </c>
      <c r="F80" s="1">
        <v>0</v>
      </c>
      <c r="G80" s="1">
        <v>0</v>
      </c>
      <c r="H80" s="1">
        <v>0</v>
      </c>
      <c r="I80" s="1">
        <v>0</v>
      </c>
      <c r="J80" s="1">
        <v>0</v>
      </c>
      <c r="K80" s="1">
        <v>0</v>
      </c>
      <c r="L80" s="1">
        <v>0</v>
      </c>
      <c r="M80" s="1">
        <v>0</v>
      </c>
      <c r="N80" s="1">
        <v>0</v>
      </c>
      <c r="O80" s="1">
        <v>0</v>
      </c>
      <c r="P80" s="1">
        <v>0</v>
      </c>
      <c r="Q80" s="1">
        <v>0</v>
      </c>
    </row>
    <row r="81" spans="1:17" x14ac:dyDescent="0.35">
      <c r="A81" s="1" t="s">
        <v>779</v>
      </c>
      <c r="B81" s="1" t="s">
        <v>961</v>
      </c>
      <c r="D81" s="1">
        <v>0</v>
      </c>
      <c r="E81" s="1">
        <v>0</v>
      </c>
      <c r="F81" s="1">
        <v>0</v>
      </c>
      <c r="G81" s="1">
        <v>0</v>
      </c>
      <c r="H81" s="1">
        <v>0</v>
      </c>
      <c r="I81" s="1">
        <v>0</v>
      </c>
      <c r="J81" s="1">
        <v>0</v>
      </c>
      <c r="K81" s="1">
        <v>0</v>
      </c>
      <c r="L81" s="1">
        <v>0</v>
      </c>
      <c r="M81" s="1">
        <v>0</v>
      </c>
      <c r="N81" s="1">
        <v>0</v>
      </c>
      <c r="O81" s="1">
        <v>0</v>
      </c>
      <c r="P81" s="1">
        <v>0</v>
      </c>
      <c r="Q81" s="1">
        <v>0</v>
      </c>
    </row>
    <row r="82" spans="1:17" x14ac:dyDescent="0.35">
      <c r="A82" s="1" t="s">
        <v>781</v>
      </c>
      <c r="B82" s="1" t="s">
        <v>962</v>
      </c>
      <c r="D82" s="1">
        <v>0</v>
      </c>
      <c r="E82" s="1">
        <v>0</v>
      </c>
      <c r="F82" s="1">
        <v>0</v>
      </c>
      <c r="G82" s="1">
        <v>0</v>
      </c>
      <c r="H82" s="1">
        <v>0</v>
      </c>
      <c r="I82" s="1">
        <v>0</v>
      </c>
      <c r="J82" s="1">
        <v>0</v>
      </c>
      <c r="K82" s="1">
        <v>0</v>
      </c>
      <c r="L82" s="1">
        <v>0</v>
      </c>
      <c r="M82" s="1">
        <v>0</v>
      </c>
      <c r="N82" s="1">
        <v>0</v>
      </c>
      <c r="O82" s="1">
        <v>0</v>
      </c>
      <c r="P82" s="1">
        <v>0</v>
      </c>
      <c r="Q82" s="1">
        <v>0</v>
      </c>
    </row>
    <row r="83" spans="1:17" x14ac:dyDescent="0.35">
      <c r="A83" s="1" t="s">
        <v>888</v>
      </c>
      <c r="B83" s="1" t="s">
        <v>963</v>
      </c>
      <c r="D83" s="1">
        <v>0</v>
      </c>
      <c r="E83" s="1">
        <v>0</v>
      </c>
      <c r="F83" s="1">
        <v>0</v>
      </c>
      <c r="G83" s="1">
        <v>0</v>
      </c>
      <c r="H83" s="1">
        <v>0</v>
      </c>
      <c r="I83" s="1">
        <v>0</v>
      </c>
      <c r="J83" s="1">
        <v>0</v>
      </c>
      <c r="K83" s="1">
        <v>0</v>
      </c>
      <c r="L83" s="1">
        <v>0</v>
      </c>
      <c r="M83" s="1">
        <v>0</v>
      </c>
      <c r="N83" s="1">
        <v>0</v>
      </c>
      <c r="O83" s="1">
        <v>0</v>
      </c>
      <c r="P83" s="1">
        <v>0</v>
      </c>
      <c r="Q83" s="1">
        <v>0</v>
      </c>
    </row>
    <row r="84" spans="1:17" x14ac:dyDescent="0.35">
      <c r="A84" s="1" t="s">
        <v>785</v>
      </c>
      <c r="B84" s="1" t="s">
        <v>964</v>
      </c>
      <c r="D84" s="1">
        <v>0</v>
      </c>
      <c r="E84" s="1">
        <v>0</v>
      </c>
      <c r="F84" s="1">
        <v>0</v>
      </c>
      <c r="G84" s="1">
        <v>0</v>
      </c>
      <c r="H84" s="1">
        <v>0</v>
      </c>
      <c r="I84" s="1">
        <v>0</v>
      </c>
      <c r="J84" s="1">
        <v>0</v>
      </c>
      <c r="K84" s="1">
        <v>0</v>
      </c>
      <c r="L84" s="1">
        <v>0</v>
      </c>
      <c r="M84" s="1">
        <v>0</v>
      </c>
      <c r="N84" s="1">
        <v>0</v>
      </c>
      <c r="O84" s="1">
        <v>0</v>
      </c>
      <c r="P84" s="1">
        <v>0</v>
      </c>
      <c r="Q84" s="1">
        <v>0</v>
      </c>
    </row>
    <row r="85" spans="1:17" x14ac:dyDescent="0.35">
      <c r="A85" s="1" t="s">
        <v>891</v>
      </c>
      <c r="B85" s="1" t="s">
        <v>965</v>
      </c>
      <c r="D85" s="1">
        <v>0</v>
      </c>
      <c r="E85" s="1">
        <v>0</v>
      </c>
      <c r="F85" s="1">
        <v>0</v>
      </c>
      <c r="G85" s="1">
        <v>0</v>
      </c>
      <c r="H85" s="1">
        <v>0</v>
      </c>
      <c r="I85" s="1">
        <v>0</v>
      </c>
      <c r="J85" s="1">
        <v>0</v>
      </c>
      <c r="K85" s="1">
        <v>0</v>
      </c>
      <c r="L85" s="1">
        <v>0</v>
      </c>
      <c r="M85" s="1">
        <v>0</v>
      </c>
      <c r="N85" s="1">
        <v>0</v>
      </c>
      <c r="O85" s="1">
        <v>0</v>
      </c>
      <c r="P85" s="1">
        <v>0</v>
      </c>
      <c r="Q85" s="1">
        <v>0</v>
      </c>
    </row>
    <row r="86" spans="1:17" x14ac:dyDescent="0.35">
      <c r="A86" s="1" t="s">
        <v>789</v>
      </c>
      <c r="B86" s="1" t="s">
        <v>966</v>
      </c>
      <c r="D86" s="1">
        <v>0</v>
      </c>
      <c r="E86" s="1">
        <v>0</v>
      </c>
      <c r="F86" s="1">
        <v>0</v>
      </c>
      <c r="G86" s="1">
        <v>0</v>
      </c>
      <c r="H86" s="1">
        <v>0</v>
      </c>
      <c r="I86" s="1">
        <v>0</v>
      </c>
      <c r="J86" s="1">
        <v>0</v>
      </c>
      <c r="K86" s="1">
        <v>0</v>
      </c>
      <c r="L86" s="1">
        <v>0</v>
      </c>
      <c r="M86" s="1">
        <v>0</v>
      </c>
      <c r="N86" s="1">
        <v>0</v>
      </c>
      <c r="O86" s="1">
        <v>0</v>
      </c>
      <c r="P86" s="1">
        <v>0</v>
      </c>
      <c r="Q86" s="1">
        <v>0</v>
      </c>
    </row>
    <row r="87" spans="1:17" x14ac:dyDescent="0.35">
      <c r="A87" s="1" t="s">
        <v>894</v>
      </c>
      <c r="B87" s="1" t="s">
        <v>967</v>
      </c>
      <c r="D87" s="1">
        <v>0</v>
      </c>
      <c r="E87" s="1">
        <v>0</v>
      </c>
      <c r="F87" s="1">
        <v>0</v>
      </c>
      <c r="G87" s="1">
        <v>0</v>
      </c>
      <c r="H87" s="1">
        <v>0</v>
      </c>
      <c r="I87" s="1">
        <v>0</v>
      </c>
      <c r="J87" s="1">
        <v>0</v>
      </c>
      <c r="K87" s="1">
        <v>0</v>
      </c>
      <c r="L87" s="1">
        <v>0</v>
      </c>
      <c r="M87" s="1">
        <v>0</v>
      </c>
      <c r="N87" s="1">
        <v>0</v>
      </c>
      <c r="O87" s="1">
        <v>0</v>
      </c>
      <c r="P87" s="1">
        <v>0</v>
      </c>
      <c r="Q87" s="1">
        <v>0</v>
      </c>
    </row>
    <row r="88" spans="1:17" x14ac:dyDescent="0.35">
      <c r="A88" s="1" t="s">
        <v>896</v>
      </c>
      <c r="B88" s="1" t="s">
        <v>968</v>
      </c>
      <c r="D88" s="1">
        <v>0</v>
      </c>
      <c r="E88" s="1">
        <v>0</v>
      </c>
      <c r="F88" s="1">
        <v>0</v>
      </c>
      <c r="G88" s="1">
        <v>0</v>
      </c>
      <c r="H88" s="1">
        <v>0</v>
      </c>
      <c r="I88" s="1">
        <v>0</v>
      </c>
      <c r="J88" s="1">
        <v>0</v>
      </c>
      <c r="K88" s="1">
        <v>0</v>
      </c>
      <c r="L88" s="1">
        <v>0</v>
      </c>
      <c r="M88" s="1">
        <v>0</v>
      </c>
      <c r="N88" s="1">
        <v>0</v>
      </c>
      <c r="O88" s="1">
        <v>0</v>
      </c>
      <c r="P88" s="1">
        <v>0</v>
      </c>
      <c r="Q88" s="1">
        <v>0</v>
      </c>
    </row>
    <row r="89" spans="1:17" x14ac:dyDescent="0.35">
      <c r="A89" s="1" t="s">
        <v>795</v>
      </c>
      <c r="B89" s="1" t="s">
        <v>969</v>
      </c>
      <c r="D89" s="1">
        <v>0</v>
      </c>
      <c r="E89" s="1">
        <v>0</v>
      </c>
      <c r="F89" s="1">
        <v>0</v>
      </c>
      <c r="G89" s="1">
        <v>0</v>
      </c>
      <c r="H89" s="1">
        <v>0</v>
      </c>
      <c r="I89" s="1">
        <v>0</v>
      </c>
      <c r="J89" s="1">
        <v>0</v>
      </c>
      <c r="K89" s="1">
        <v>0</v>
      </c>
      <c r="L89" s="1">
        <v>0</v>
      </c>
      <c r="M89" s="1">
        <v>0</v>
      </c>
      <c r="N89" s="1">
        <v>0</v>
      </c>
      <c r="O89" s="1">
        <v>0</v>
      </c>
      <c r="P89" s="1">
        <v>0</v>
      </c>
      <c r="Q89" s="1">
        <v>0</v>
      </c>
    </row>
    <row r="90" spans="1:17" x14ac:dyDescent="0.35">
      <c r="A90" s="1" t="s">
        <v>797</v>
      </c>
      <c r="B90" s="1" t="s">
        <v>970</v>
      </c>
      <c r="D90" s="1">
        <v>0</v>
      </c>
      <c r="E90" s="1">
        <v>0</v>
      </c>
      <c r="F90" s="1">
        <v>0</v>
      </c>
      <c r="G90" s="1">
        <v>0</v>
      </c>
      <c r="H90" s="1">
        <v>0</v>
      </c>
      <c r="I90" s="1">
        <v>0</v>
      </c>
      <c r="J90" s="1">
        <v>0</v>
      </c>
      <c r="K90" s="1">
        <v>0</v>
      </c>
      <c r="L90" s="1">
        <v>0</v>
      </c>
      <c r="M90" s="1">
        <v>0</v>
      </c>
      <c r="N90" s="1">
        <v>0</v>
      </c>
      <c r="O90" s="1">
        <v>0</v>
      </c>
      <c r="P90" s="1">
        <v>0</v>
      </c>
      <c r="Q90" s="1">
        <v>0</v>
      </c>
    </row>
    <row r="91" spans="1:17" x14ac:dyDescent="0.35">
      <c r="A91" s="1" t="s">
        <v>799</v>
      </c>
      <c r="B91" s="1" t="s">
        <v>971</v>
      </c>
      <c r="D91" s="1">
        <v>0</v>
      </c>
      <c r="E91" s="1">
        <v>0</v>
      </c>
      <c r="F91" s="1">
        <v>0</v>
      </c>
      <c r="G91" s="1">
        <v>0</v>
      </c>
      <c r="H91" s="1">
        <v>0</v>
      </c>
      <c r="I91" s="1">
        <v>0</v>
      </c>
      <c r="J91" s="1">
        <v>0</v>
      </c>
      <c r="K91" s="1">
        <v>0</v>
      </c>
      <c r="L91" s="1">
        <v>0</v>
      </c>
      <c r="M91" s="1">
        <v>0</v>
      </c>
      <c r="N91" s="1">
        <v>0</v>
      </c>
      <c r="O91" s="1">
        <v>0</v>
      </c>
      <c r="P91" s="1">
        <v>0</v>
      </c>
      <c r="Q91" s="1">
        <v>0</v>
      </c>
    </row>
    <row r="92" spans="1:17" x14ac:dyDescent="0.35">
      <c r="A92" s="1" t="s">
        <v>815</v>
      </c>
      <c r="B92" s="1" t="s">
        <v>972</v>
      </c>
      <c r="D92" s="1">
        <v>0</v>
      </c>
      <c r="E92" s="1">
        <v>0</v>
      </c>
      <c r="F92" s="1">
        <v>0</v>
      </c>
      <c r="G92" s="1">
        <v>0</v>
      </c>
      <c r="H92" s="1">
        <v>0</v>
      </c>
      <c r="I92" s="1">
        <v>0</v>
      </c>
      <c r="J92" s="1">
        <v>0</v>
      </c>
      <c r="K92" s="1">
        <v>0</v>
      </c>
      <c r="L92" s="1">
        <v>0</v>
      </c>
      <c r="M92" s="1">
        <v>0</v>
      </c>
      <c r="N92" s="1">
        <v>0</v>
      </c>
      <c r="O92" s="1">
        <v>0</v>
      </c>
      <c r="P92" s="1">
        <v>0</v>
      </c>
      <c r="Q92" s="1">
        <v>0</v>
      </c>
    </row>
    <row r="93" spans="1:17" x14ac:dyDescent="0.35">
      <c r="A93" s="1" t="s">
        <v>817</v>
      </c>
      <c r="B93" s="1" t="s">
        <v>973</v>
      </c>
      <c r="D93" s="1">
        <v>0</v>
      </c>
      <c r="E93" s="1">
        <v>0</v>
      </c>
      <c r="F93" s="1">
        <v>0</v>
      </c>
      <c r="G93" s="1">
        <v>0</v>
      </c>
      <c r="H93" s="1">
        <v>0</v>
      </c>
      <c r="I93" s="1">
        <v>0</v>
      </c>
      <c r="J93" s="1">
        <v>0</v>
      </c>
      <c r="K93" s="1">
        <v>0</v>
      </c>
      <c r="L93" s="1">
        <v>0</v>
      </c>
      <c r="M93" s="1">
        <v>0</v>
      </c>
      <c r="N93" s="1">
        <v>0</v>
      </c>
      <c r="O93" s="1">
        <v>0</v>
      </c>
      <c r="P93" s="1">
        <v>0</v>
      </c>
      <c r="Q93" s="1">
        <v>0</v>
      </c>
    </row>
    <row r="94" spans="1:17" x14ac:dyDescent="0.35">
      <c r="A94" s="1" t="s">
        <v>916</v>
      </c>
      <c r="B94" s="1" t="s">
        <v>974</v>
      </c>
      <c r="D94" s="1">
        <v>0</v>
      </c>
      <c r="E94" s="1">
        <v>0</v>
      </c>
      <c r="F94" s="1">
        <v>0</v>
      </c>
      <c r="G94" s="1">
        <v>0</v>
      </c>
      <c r="H94" s="1">
        <v>0</v>
      </c>
      <c r="I94" s="1">
        <v>0</v>
      </c>
      <c r="J94" s="1">
        <v>0</v>
      </c>
      <c r="K94" s="1">
        <v>0</v>
      </c>
      <c r="L94" s="1">
        <v>0</v>
      </c>
      <c r="M94" s="1">
        <v>0</v>
      </c>
      <c r="N94" s="1">
        <v>0</v>
      </c>
      <c r="O94" s="1">
        <v>0</v>
      </c>
      <c r="P94" s="1">
        <v>0</v>
      </c>
      <c r="Q94" s="1">
        <v>0</v>
      </c>
    </row>
    <row r="95" spans="1:17" x14ac:dyDescent="0.35">
      <c r="A95" s="1" t="s">
        <v>821</v>
      </c>
      <c r="B95" s="1" t="s">
        <v>975</v>
      </c>
      <c r="D95" s="1">
        <v>0</v>
      </c>
      <c r="E95" s="1">
        <v>0</v>
      </c>
      <c r="F95" s="1">
        <v>0</v>
      </c>
      <c r="G95" s="1">
        <v>0</v>
      </c>
      <c r="H95" s="1">
        <v>0</v>
      </c>
      <c r="I95" s="1">
        <v>0</v>
      </c>
      <c r="J95" s="1">
        <v>0</v>
      </c>
      <c r="K95" s="1">
        <v>0</v>
      </c>
      <c r="L95" s="1">
        <v>0</v>
      </c>
      <c r="M95" s="1">
        <v>0</v>
      </c>
      <c r="N95" s="1">
        <v>0</v>
      </c>
      <c r="O95" s="1">
        <v>0</v>
      </c>
      <c r="P95" s="1">
        <v>0</v>
      </c>
      <c r="Q95" s="1">
        <v>0</v>
      </c>
    </row>
    <row r="96" spans="1:17" x14ac:dyDescent="0.35">
      <c r="A96" s="1" t="s">
        <v>823</v>
      </c>
      <c r="B96" s="1" t="s">
        <v>976</v>
      </c>
      <c r="D96" s="1">
        <v>0</v>
      </c>
      <c r="E96" s="1">
        <v>0</v>
      </c>
      <c r="F96" s="1">
        <v>0</v>
      </c>
      <c r="G96" s="1">
        <v>0</v>
      </c>
      <c r="H96" s="1">
        <v>0</v>
      </c>
      <c r="I96" s="1">
        <v>0</v>
      </c>
      <c r="J96" s="1">
        <v>0</v>
      </c>
      <c r="K96" s="1">
        <v>0</v>
      </c>
      <c r="L96" s="1">
        <v>0</v>
      </c>
      <c r="M96" s="1">
        <v>0</v>
      </c>
      <c r="N96" s="1">
        <v>0</v>
      </c>
      <c r="O96" s="1">
        <v>0</v>
      </c>
      <c r="P96" s="1">
        <v>0</v>
      </c>
      <c r="Q96" s="1">
        <v>0</v>
      </c>
    </row>
    <row r="97" spans="1:17" x14ac:dyDescent="0.35">
      <c r="A97" s="1" t="s">
        <v>825</v>
      </c>
      <c r="B97" s="1" t="s">
        <v>977</v>
      </c>
      <c r="D97" s="1">
        <v>0</v>
      </c>
      <c r="E97" s="1">
        <v>0</v>
      </c>
      <c r="F97" s="1">
        <v>0</v>
      </c>
      <c r="G97" s="1">
        <v>0</v>
      </c>
      <c r="H97" s="1">
        <v>0</v>
      </c>
      <c r="I97" s="1">
        <v>0</v>
      </c>
      <c r="J97" s="1">
        <v>0</v>
      </c>
      <c r="K97" s="1">
        <v>0</v>
      </c>
      <c r="L97" s="1">
        <v>0</v>
      </c>
      <c r="M97" s="1">
        <v>0</v>
      </c>
      <c r="N97" s="1">
        <v>0</v>
      </c>
      <c r="O97" s="1">
        <v>0</v>
      </c>
      <c r="P97" s="1">
        <v>0</v>
      </c>
      <c r="Q97" s="1">
        <v>0</v>
      </c>
    </row>
    <row r="98" spans="1:17" x14ac:dyDescent="0.35">
      <c r="A98" s="1" t="s">
        <v>827</v>
      </c>
      <c r="B98" s="1" t="s">
        <v>978</v>
      </c>
      <c r="D98" s="1">
        <v>0</v>
      </c>
      <c r="E98" s="1">
        <v>0</v>
      </c>
      <c r="F98" s="1">
        <v>0</v>
      </c>
      <c r="G98" s="1">
        <v>0</v>
      </c>
      <c r="H98" s="1">
        <v>0</v>
      </c>
      <c r="I98" s="1">
        <v>0</v>
      </c>
      <c r="J98" s="1">
        <v>0</v>
      </c>
      <c r="K98" s="1">
        <v>0</v>
      </c>
      <c r="L98" s="1">
        <v>0</v>
      </c>
      <c r="M98" s="1">
        <v>0</v>
      </c>
      <c r="N98" s="1">
        <v>0</v>
      </c>
      <c r="O98" s="1">
        <v>0</v>
      </c>
      <c r="P98" s="1">
        <v>0</v>
      </c>
      <c r="Q98" s="1">
        <v>0</v>
      </c>
    </row>
    <row r="99" spans="1:17" x14ac:dyDescent="0.35">
      <c r="A99" s="1" t="s">
        <v>922</v>
      </c>
      <c r="B99" s="1" t="s">
        <v>979</v>
      </c>
      <c r="D99" s="1">
        <v>0</v>
      </c>
      <c r="E99" s="1">
        <v>0</v>
      </c>
      <c r="F99" s="1">
        <v>0</v>
      </c>
      <c r="G99" s="1">
        <v>0</v>
      </c>
      <c r="H99" s="1">
        <v>0</v>
      </c>
      <c r="I99" s="1">
        <v>0</v>
      </c>
      <c r="J99" s="1">
        <v>0</v>
      </c>
      <c r="K99" s="1">
        <v>0</v>
      </c>
      <c r="L99" s="1">
        <v>0</v>
      </c>
      <c r="M99" s="1">
        <v>0</v>
      </c>
      <c r="N99" s="1">
        <v>0</v>
      </c>
      <c r="O99" s="1">
        <v>0</v>
      </c>
      <c r="P99" s="1">
        <v>0</v>
      </c>
      <c r="Q99" s="1">
        <v>0</v>
      </c>
    </row>
    <row r="100" spans="1:17" x14ac:dyDescent="0.35">
      <c r="A100" s="1" t="s">
        <v>924</v>
      </c>
      <c r="B100" s="1" t="s">
        <v>980</v>
      </c>
      <c r="D100" s="1">
        <v>0</v>
      </c>
      <c r="E100" s="1">
        <v>0</v>
      </c>
      <c r="F100" s="1">
        <v>0</v>
      </c>
      <c r="G100" s="1">
        <v>0</v>
      </c>
      <c r="H100" s="1">
        <v>0</v>
      </c>
      <c r="I100" s="1">
        <v>0</v>
      </c>
      <c r="J100" s="1">
        <v>0</v>
      </c>
      <c r="K100" s="1">
        <v>0</v>
      </c>
      <c r="L100" s="1">
        <v>0</v>
      </c>
      <c r="M100" s="1">
        <v>0</v>
      </c>
      <c r="N100" s="1">
        <v>0</v>
      </c>
      <c r="O100" s="1">
        <v>0</v>
      </c>
      <c r="P100" s="1">
        <v>0</v>
      </c>
      <c r="Q100" s="1">
        <v>0</v>
      </c>
    </row>
    <row r="101" spans="1:17" x14ac:dyDescent="0.35">
      <c r="A101" s="1" t="s">
        <v>815</v>
      </c>
      <c r="B101" s="1" t="s">
        <v>981</v>
      </c>
      <c r="D101" s="1">
        <v>0</v>
      </c>
      <c r="E101" s="1">
        <v>0</v>
      </c>
      <c r="F101" s="1">
        <v>0</v>
      </c>
      <c r="G101" s="1">
        <v>0</v>
      </c>
      <c r="H101" s="1">
        <v>0</v>
      </c>
      <c r="I101" s="1">
        <v>0</v>
      </c>
      <c r="J101" s="1">
        <v>0</v>
      </c>
      <c r="K101" s="1">
        <v>0</v>
      </c>
      <c r="L101" s="1">
        <v>0</v>
      </c>
      <c r="M101" s="1">
        <v>0</v>
      </c>
      <c r="N101" s="1">
        <v>0</v>
      </c>
      <c r="O101" s="1">
        <v>0</v>
      </c>
      <c r="P101" s="1">
        <v>0</v>
      </c>
      <c r="Q101" s="1">
        <v>0</v>
      </c>
    </row>
    <row r="102" spans="1:17" x14ac:dyDescent="0.35">
      <c r="A102" s="1" t="s">
        <v>817</v>
      </c>
      <c r="B102" s="1" t="s">
        <v>982</v>
      </c>
      <c r="D102" s="1">
        <v>0</v>
      </c>
      <c r="E102" s="1">
        <v>0</v>
      </c>
      <c r="F102" s="1">
        <v>0</v>
      </c>
      <c r="G102" s="1">
        <v>0</v>
      </c>
      <c r="H102" s="1">
        <v>0</v>
      </c>
      <c r="I102" s="1">
        <v>0</v>
      </c>
      <c r="J102" s="1">
        <v>0</v>
      </c>
      <c r="K102" s="1">
        <v>0</v>
      </c>
      <c r="L102" s="1">
        <v>0</v>
      </c>
      <c r="M102" s="1">
        <v>0</v>
      </c>
      <c r="N102" s="1">
        <v>0</v>
      </c>
      <c r="O102" s="1">
        <v>0</v>
      </c>
      <c r="P102" s="1">
        <v>0</v>
      </c>
      <c r="Q102" s="1">
        <v>0</v>
      </c>
    </row>
    <row r="103" spans="1:17" x14ac:dyDescent="0.35">
      <c r="A103" s="1" t="s">
        <v>916</v>
      </c>
      <c r="B103" s="1" t="s">
        <v>983</v>
      </c>
      <c r="D103" s="1">
        <v>0</v>
      </c>
      <c r="E103" s="1">
        <v>0</v>
      </c>
      <c r="F103" s="1">
        <v>0</v>
      </c>
      <c r="G103" s="1">
        <v>0</v>
      </c>
      <c r="H103" s="1">
        <v>0</v>
      </c>
      <c r="I103" s="1">
        <v>0</v>
      </c>
      <c r="J103" s="1">
        <v>0</v>
      </c>
      <c r="K103" s="1">
        <v>0</v>
      </c>
      <c r="L103" s="1">
        <v>0</v>
      </c>
      <c r="M103" s="1">
        <v>0</v>
      </c>
      <c r="N103" s="1">
        <v>0</v>
      </c>
      <c r="O103" s="1">
        <v>0</v>
      </c>
      <c r="P103" s="1">
        <v>0</v>
      </c>
      <c r="Q103" s="1">
        <v>0</v>
      </c>
    </row>
    <row r="104" spans="1:17" x14ac:dyDescent="0.35">
      <c r="A104" s="1" t="s">
        <v>821</v>
      </c>
      <c r="B104" s="1" t="s">
        <v>984</v>
      </c>
      <c r="D104" s="1">
        <v>0</v>
      </c>
      <c r="E104" s="1">
        <v>0</v>
      </c>
      <c r="F104" s="1">
        <v>0</v>
      </c>
      <c r="G104" s="1">
        <v>0</v>
      </c>
      <c r="H104" s="1">
        <v>0</v>
      </c>
      <c r="I104" s="1">
        <v>0</v>
      </c>
      <c r="J104" s="1">
        <v>0</v>
      </c>
      <c r="K104" s="1">
        <v>0</v>
      </c>
      <c r="L104" s="1">
        <v>0</v>
      </c>
      <c r="M104" s="1">
        <v>0</v>
      </c>
      <c r="N104" s="1">
        <v>0</v>
      </c>
      <c r="O104" s="1">
        <v>0</v>
      </c>
      <c r="P104" s="1">
        <v>0</v>
      </c>
      <c r="Q104" s="1">
        <v>0</v>
      </c>
    </row>
    <row r="105" spans="1:17" x14ac:dyDescent="0.35">
      <c r="A105" s="1" t="s">
        <v>823</v>
      </c>
      <c r="B105" s="1" t="s">
        <v>985</v>
      </c>
      <c r="D105" s="1">
        <v>0</v>
      </c>
      <c r="E105" s="1">
        <v>0</v>
      </c>
      <c r="F105" s="1">
        <v>0</v>
      </c>
      <c r="G105" s="1">
        <v>0</v>
      </c>
      <c r="H105" s="1">
        <v>0</v>
      </c>
      <c r="I105" s="1">
        <v>0</v>
      </c>
      <c r="J105" s="1">
        <v>0</v>
      </c>
      <c r="K105" s="1">
        <v>0</v>
      </c>
      <c r="L105" s="1">
        <v>0</v>
      </c>
      <c r="M105" s="1">
        <v>0</v>
      </c>
      <c r="N105" s="1">
        <v>0</v>
      </c>
      <c r="O105" s="1">
        <v>0</v>
      </c>
      <c r="P105" s="1">
        <v>0</v>
      </c>
      <c r="Q105" s="1">
        <v>0</v>
      </c>
    </row>
    <row r="106" spans="1:17" x14ac:dyDescent="0.35">
      <c r="A106" s="1" t="s">
        <v>825</v>
      </c>
      <c r="B106" s="1" t="s">
        <v>986</v>
      </c>
      <c r="D106" s="1">
        <v>0</v>
      </c>
      <c r="E106" s="1">
        <v>0</v>
      </c>
      <c r="F106" s="1">
        <v>0</v>
      </c>
      <c r="G106" s="1">
        <v>0</v>
      </c>
      <c r="H106" s="1">
        <v>0</v>
      </c>
      <c r="I106" s="1">
        <v>0</v>
      </c>
      <c r="J106" s="1">
        <v>0</v>
      </c>
      <c r="K106" s="1">
        <v>0</v>
      </c>
      <c r="L106" s="1">
        <v>0</v>
      </c>
      <c r="M106" s="1">
        <v>0</v>
      </c>
      <c r="N106" s="1">
        <v>0</v>
      </c>
      <c r="O106" s="1">
        <v>0</v>
      </c>
      <c r="P106" s="1">
        <v>0</v>
      </c>
      <c r="Q106" s="1">
        <v>0</v>
      </c>
    </row>
    <row r="107" spans="1:17" x14ac:dyDescent="0.35">
      <c r="A107" s="1" t="s">
        <v>827</v>
      </c>
      <c r="B107" s="1" t="s">
        <v>987</v>
      </c>
      <c r="D107" s="1">
        <v>0</v>
      </c>
      <c r="E107" s="1">
        <v>0</v>
      </c>
      <c r="F107" s="1">
        <v>0</v>
      </c>
      <c r="G107" s="1">
        <v>0</v>
      </c>
      <c r="H107" s="1">
        <v>0</v>
      </c>
      <c r="I107" s="1">
        <v>0</v>
      </c>
      <c r="J107" s="1">
        <v>0</v>
      </c>
      <c r="K107" s="1">
        <v>0</v>
      </c>
      <c r="L107" s="1">
        <v>0</v>
      </c>
      <c r="M107" s="1">
        <v>0</v>
      </c>
      <c r="N107" s="1">
        <v>0</v>
      </c>
      <c r="O107" s="1">
        <v>0</v>
      </c>
      <c r="P107" s="1">
        <v>0</v>
      </c>
      <c r="Q107" s="1">
        <v>0</v>
      </c>
    </row>
    <row r="108" spans="1:17" x14ac:dyDescent="0.35">
      <c r="A108" s="1" t="s">
        <v>922</v>
      </c>
      <c r="B108" s="1" t="s">
        <v>988</v>
      </c>
      <c r="D108" s="1">
        <v>0</v>
      </c>
      <c r="E108" s="1">
        <v>0</v>
      </c>
      <c r="F108" s="1">
        <v>0</v>
      </c>
      <c r="G108" s="1">
        <v>0</v>
      </c>
      <c r="H108" s="1">
        <v>0</v>
      </c>
      <c r="I108" s="1">
        <v>0</v>
      </c>
      <c r="J108" s="1">
        <v>0</v>
      </c>
      <c r="K108" s="1">
        <v>0</v>
      </c>
      <c r="L108" s="1">
        <v>0</v>
      </c>
      <c r="M108" s="1">
        <v>0</v>
      </c>
      <c r="N108" s="1">
        <v>0</v>
      </c>
      <c r="O108" s="1">
        <v>0</v>
      </c>
      <c r="P108" s="1">
        <v>0</v>
      </c>
      <c r="Q108" s="1">
        <v>0</v>
      </c>
    </row>
    <row r="109" spans="1:17" x14ac:dyDescent="0.35">
      <c r="A109" s="1" t="s">
        <v>924</v>
      </c>
      <c r="B109" s="1" t="s">
        <v>989</v>
      </c>
      <c r="D109" s="1">
        <v>0</v>
      </c>
      <c r="E109" s="1">
        <v>0</v>
      </c>
      <c r="F109" s="1">
        <v>0</v>
      </c>
      <c r="G109" s="1">
        <v>0</v>
      </c>
      <c r="H109" s="1">
        <v>0</v>
      </c>
      <c r="I109" s="1">
        <v>0</v>
      </c>
      <c r="J109" s="1">
        <v>0</v>
      </c>
      <c r="K109" s="1">
        <v>0</v>
      </c>
      <c r="L109" s="1">
        <v>0</v>
      </c>
      <c r="M109" s="1">
        <v>0</v>
      </c>
      <c r="N109" s="1">
        <v>0</v>
      </c>
      <c r="O109" s="1">
        <v>0</v>
      </c>
      <c r="P109" s="1">
        <v>0</v>
      </c>
      <c r="Q109" s="1">
        <v>0</v>
      </c>
    </row>
    <row r="110" spans="1:17" x14ac:dyDescent="0.35">
      <c r="A110" s="1" t="s">
        <v>842</v>
      </c>
      <c r="B110" s="1" t="s">
        <v>990</v>
      </c>
      <c r="D110" s="1">
        <v>0</v>
      </c>
      <c r="E110" s="1">
        <v>0</v>
      </c>
      <c r="F110" s="1">
        <v>0</v>
      </c>
      <c r="G110" s="1">
        <v>0</v>
      </c>
      <c r="H110" s="1">
        <v>0</v>
      </c>
      <c r="I110" s="1">
        <v>0</v>
      </c>
      <c r="J110" s="1">
        <v>0</v>
      </c>
      <c r="K110" s="1">
        <v>0</v>
      </c>
      <c r="L110" s="1">
        <v>0</v>
      </c>
      <c r="M110" s="1">
        <v>0</v>
      </c>
      <c r="N110" s="1">
        <v>0</v>
      </c>
      <c r="O110" s="1">
        <v>0</v>
      </c>
      <c r="P110" s="1">
        <v>0</v>
      </c>
      <c r="Q110" s="1">
        <v>0</v>
      </c>
    </row>
    <row r="111" spans="1:17" x14ac:dyDescent="0.35">
      <c r="A111" s="1" t="s">
        <v>844</v>
      </c>
      <c r="B111" s="1" t="s">
        <v>991</v>
      </c>
      <c r="D111" s="1">
        <v>0</v>
      </c>
      <c r="E111" s="1">
        <v>0</v>
      </c>
      <c r="F111" s="1">
        <v>0</v>
      </c>
      <c r="G111" s="1">
        <v>0</v>
      </c>
      <c r="H111" s="1">
        <v>0</v>
      </c>
      <c r="I111" s="1">
        <v>0</v>
      </c>
      <c r="J111" s="1">
        <v>0</v>
      </c>
      <c r="K111" s="1">
        <v>0</v>
      </c>
      <c r="L111" s="1">
        <v>0</v>
      </c>
      <c r="M111" s="1">
        <v>0</v>
      </c>
      <c r="N111" s="1">
        <v>0</v>
      </c>
      <c r="O111" s="1">
        <v>0</v>
      </c>
      <c r="P111" s="1">
        <v>0</v>
      </c>
      <c r="Q111" s="1">
        <v>0</v>
      </c>
    </row>
    <row r="112" spans="1:17" x14ac:dyDescent="0.35">
      <c r="A112" s="1" t="s">
        <v>756</v>
      </c>
      <c r="B112" s="1" t="s">
        <v>992</v>
      </c>
      <c r="C112" s="439"/>
      <c r="D112" s="1">
        <v>0</v>
      </c>
      <c r="E112" s="1">
        <v>0</v>
      </c>
      <c r="F112" s="1">
        <v>0</v>
      </c>
      <c r="G112" s="1">
        <v>0</v>
      </c>
      <c r="H112" s="1">
        <v>0</v>
      </c>
      <c r="I112" s="1">
        <v>0</v>
      </c>
      <c r="J112" s="1">
        <v>0</v>
      </c>
      <c r="K112" s="1">
        <v>0</v>
      </c>
      <c r="L112" s="1">
        <v>0</v>
      </c>
      <c r="M112" s="1">
        <v>0</v>
      </c>
      <c r="N112" s="1">
        <v>0</v>
      </c>
      <c r="O112" s="1">
        <v>0</v>
      </c>
      <c r="P112" s="1">
        <v>0</v>
      </c>
      <c r="Q112" s="1">
        <v>0</v>
      </c>
    </row>
    <row r="113" spans="1:17" x14ac:dyDescent="0.35">
      <c r="A113" s="1" t="s">
        <v>759</v>
      </c>
      <c r="B113" s="1" t="s">
        <v>993</v>
      </c>
      <c r="D113" s="1">
        <v>0</v>
      </c>
      <c r="E113" s="1">
        <v>0</v>
      </c>
      <c r="F113" s="1">
        <v>0</v>
      </c>
      <c r="G113" s="1">
        <v>0</v>
      </c>
      <c r="H113" s="1">
        <v>0</v>
      </c>
      <c r="I113" s="1">
        <v>0</v>
      </c>
      <c r="J113" s="1">
        <v>0</v>
      </c>
      <c r="K113" s="1">
        <v>0</v>
      </c>
      <c r="L113" s="1">
        <v>0</v>
      </c>
      <c r="M113" s="1">
        <v>0</v>
      </c>
      <c r="N113" s="1">
        <v>0</v>
      </c>
      <c r="O113" s="1">
        <v>0</v>
      </c>
      <c r="P113" s="1">
        <v>0</v>
      </c>
      <c r="Q113" s="1">
        <v>0</v>
      </c>
    </row>
    <row r="114" spans="1:17" x14ac:dyDescent="0.35">
      <c r="A114" s="1" t="s">
        <v>761</v>
      </c>
      <c r="B114" s="1" t="s">
        <v>994</v>
      </c>
      <c r="D114" s="1">
        <v>0</v>
      </c>
      <c r="E114" s="1">
        <v>0</v>
      </c>
      <c r="F114" s="1">
        <v>0</v>
      </c>
      <c r="G114" s="1">
        <v>0</v>
      </c>
      <c r="H114" s="1">
        <v>0</v>
      </c>
      <c r="I114" s="1">
        <v>0</v>
      </c>
      <c r="J114" s="1">
        <v>0</v>
      </c>
      <c r="K114" s="1">
        <v>0</v>
      </c>
      <c r="L114" s="1">
        <v>0</v>
      </c>
      <c r="M114" s="1">
        <v>0</v>
      </c>
      <c r="N114" s="1">
        <v>0</v>
      </c>
      <c r="O114" s="1">
        <v>0</v>
      </c>
      <c r="P114" s="1">
        <v>0</v>
      </c>
      <c r="Q114" s="1">
        <v>0</v>
      </c>
    </row>
    <row r="115" spans="1:17" x14ac:dyDescent="0.35">
      <c r="A115" s="1" t="s">
        <v>756</v>
      </c>
      <c r="B115" s="1" t="s">
        <v>995</v>
      </c>
      <c r="D115" s="1">
        <v>0</v>
      </c>
      <c r="E115" s="1">
        <v>0</v>
      </c>
      <c r="F115" s="1">
        <v>0</v>
      </c>
      <c r="G115" s="1">
        <v>0</v>
      </c>
      <c r="H115" s="1">
        <v>0</v>
      </c>
      <c r="I115" s="1">
        <v>0</v>
      </c>
      <c r="J115" s="1">
        <v>0</v>
      </c>
      <c r="K115" s="1">
        <v>0</v>
      </c>
      <c r="L115" s="1">
        <v>0</v>
      </c>
      <c r="M115" s="1">
        <v>0</v>
      </c>
      <c r="N115" s="1">
        <v>0</v>
      </c>
      <c r="O115" s="1">
        <v>0</v>
      </c>
      <c r="P115" s="1">
        <v>0</v>
      </c>
      <c r="Q115" s="1">
        <v>0</v>
      </c>
    </row>
    <row r="116" spans="1:17" x14ac:dyDescent="0.35">
      <c r="A116" s="1" t="s">
        <v>759</v>
      </c>
      <c r="B116" s="1" t="s">
        <v>996</v>
      </c>
      <c r="D116" s="1">
        <v>0</v>
      </c>
      <c r="E116" s="1">
        <v>0</v>
      </c>
      <c r="F116" s="1">
        <v>0</v>
      </c>
      <c r="G116" s="1">
        <v>0</v>
      </c>
      <c r="H116" s="1">
        <v>0</v>
      </c>
      <c r="I116" s="1">
        <v>0</v>
      </c>
      <c r="J116" s="1">
        <v>0</v>
      </c>
      <c r="K116" s="1">
        <v>0</v>
      </c>
      <c r="L116" s="1">
        <v>0</v>
      </c>
      <c r="M116" s="1">
        <v>0</v>
      </c>
      <c r="N116" s="1">
        <v>0</v>
      </c>
      <c r="O116" s="1">
        <v>0</v>
      </c>
      <c r="P116" s="1">
        <v>0</v>
      </c>
      <c r="Q116" s="1">
        <v>0</v>
      </c>
    </row>
    <row r="117" spans="1:17" x14ac:dyDescent="0.35">
      <c r="A117" s="1" t="s">
        <v>761</v>
      </c>
      <c r="B117" s="1" t="s">
        <v>997</v>
      </c>
      <c r="D117" s="1">
        <v>0</v>
      </c>
      <c r="E117" s="1">
        <v>0</v>
      </c>
      <c r="F117" s="1">
        <v>0</v>
      </c>
      <c r="G117" s="1">
        <v>0</v>
      </c>
      <c r="H117" s="1">
        <v>0</v>
      </c>
      <c r="I117" s="1">
        <v>0</v>
      </c>
      <c r="J117" s="1">
        <v>0</v>
      </c>
      <c r="K117" s="1">
        <v>0</v>
      </c>
      <c r="L117" s="1">
        <v>0</v>
      </c>
      <c r="M117" s="1">
        <v>0</v>
      </c>
      <c r="N117" s="1">
        <v>0</v>
      </c>
      <c r="O117" s="1">
        <v>0</v>
      </c>
      <c r="P117" s="1">
        <v>0</v>
      </c>
      <c r="Q117" s="1">
        <v>0</v>
      </c>
    </row>
    <row r="118" spans="1:17" x14ac:dyDescent="0.35">
      <c r="A118" s="1" t="s">
        <v>878</v>
      </c>
      <c r="B118" s="1" t="s">
        <v>998</v>
      </c>
      <c r="D118" s="1">
        <v>0</v>
      </c>
      <c r="E118" s="1">
        <v>0</v>
      </c>
      <c r="F118" s="1">
        <v>0</v>
      </c>
      <c r="G118" s="1">
        <v>0</v>
      </c>
      <c r="H118" s="1">
        <v>0</v>
      </c>
      <c r="I118" s="1">
        <v>0</v>
      </c>
      <c r="J118" s="1">
        <v>0</v>
      </c>
      <c r="K118" s="1">
        <v>0</v>
      </c>
      <c r="L118" s="1">
        <v>0</v>
      </c>
      <c r="M118" s="1">
        <v>0</v>
      </c>
      <c r="N118" s="1">
        <v>0</v>
      </c>
      <c r="O118" s="1">
        <v>0</v>
      </c>
      <c r="P118" s="1">
        <v>0</v>
      </c>
      <c r="Q118" s="1">
        <v>0</v>
      </c>
    </row>
    <row r="119" spans="1:17" x14ac:dyDescent="0.35">
      <c r="A119" s="1" t="s">
        <v>880</v>
      </c>
      <c r="B119" s="1" t="s">
        <v>999</v>
      </c>
      <c r="D119" s="1">
        <v>0</v>
      </c>
      <c r="E119" s="1">
        <v>0</v>
      </c>
      <c r="F119" s="1">
        <v>0</v>
      </c>
      <c r="G119" s="1">
        <v>0</v>
      </c>
      <c r="H119" s="1">
        <v>0</v>
      </c>
      <c r="I119" s="1">
        <v>0</v>
      </c>
      <c r="J119" s="1">
        <v>0</v>
      </c>
      <c r="K119" s="1">
        <v>0</v>
      </c>
      <c r="L119" s="1">
        <v>0</v>
      </c>
      <c r="M119" s="1">
        <v>0</v>
      </c>
      <c r="N119" s="1">
        <v>0</v>
      </c>
      <c r="O119" s="1">
        <v>0</v>
      </c>
      <c r="P119" s="1">
        <v>0</v>
      </c>
      <c r="Q119" s="1">
        <v>0</v>
      </c>
    </row>
    <row r="120" spans="1:17" x14ac:dyDescent="0.35">
      <c r="A120" s="1" t="s">
        <v>882</v>
      </c>
      <c r="B120" s="1" t="s">
        <v>1000</v>
      </c>
      <c r="D120" s="1">
        <v>0</v>
      </c>
      <c r="E120" s="1">
        <v>0</v>
      </c>
      <c r="F120" s="1">
        <v>0</v>
      </c>
      <c r="G120" s="1">
        <v>0</v>
      </c>
      <c r="H120" s="1">
        <v>0</v>
      </c>
      <c r="I120" s="1">
        <v>0</v>
      </c>
      <c r="J120" s="1">
        <v>0</v>
      </c>
      <c r="K120" s="1">
        <v>0</v>
      </c>
      <c r="L120" s="1">
        <v>0</v>
      </c>
      <c r="M120" s="1">
        <v>0</v>
      </c>
      <c r="N120" s="1">
        <v>0</v>
      </c>
      <c r="O120" s="1">
        <v>0</v>
      </c>
      <c r="P120" s="1">
        <v>0</v>
      </c>
      <c r="Q120" s="1">
        <v>0</v>
      </c>
    </row>
    <row r="121" spans="1:17" x14ac:dyDescent="0.35">
      <c r="A121" s="1" t="s">
        <v>775</v>
      </c>
      <c r="B121" s="1" t="s">
        <v>1001</v>
      </c>
      <c r="D121" s="1">
        <v>0</v>
      </c>
      <c r="E121" s="1">
        <v>0</v>
      </c>
      <c r="F121" s="1">
        <v>0</v>
      </c>
      <c r="G121" s="1">
        <v>0</v>
      </c>
      <c r="H121" s="1">
        <v>0</v>
      </c>
      <c r="I121" s="1">
        <v>0</v>
      </c>
      <c r="J121" s="1">
        <v>0</v>
      </c>
      <c r="K121" s="1">
        <v>0</v>
      </c>
      <c r="L121" s="1">
        <v>0</v>
      </c>
      <c r="M121" s="1">
        <v>0</v>
      </c>
      <c r="N121" s="1">
        <v>0</v>
      </c>
      <c r="O121" s="1">
        <v>0</v>
      </c>
      <c r="P121" s="1">
        <v>0</v>
      </c>
      <c r="Q121" s="1">
        <v>0</v>
      </c>
    </row>
    <row r="122" spans="1:17" x14ac:dyDescent="0.35">
      <c r="A122" s="1" t="s">
        <v>777</v>
      </c>
      <c r="B122" s="1" t="s">
        <v>1002</v>
      </c>
      <c r="D122" s="1">
        <v>0</v>
      </c>
      <c r="E122" s="1">
        <v>0</v>
      </c>
      <c r="F122" s="1">
        <v>0</v>
      </c>
      <c r="G122" s="1">
        <v>0</v>
      </c>
      <c r="H122" s="1">
        <v>0</v>
      </c>
      <c r="I122" s="1">
        <v>0</v>
      </c>
      <c r="J122" s="1">
        <v>0</v>
      </c>
      <c r="K122" s="1">
        <v>0</v>
      </c>
      <c r="L122" s="1">
        <v>0</v>
      </c>
      <c r="M122" s="1">
        <v>0</v>
      </c>
      <c r="N122" s="1">
        <v>0</v>
      </c>
      <c r="O122" s="1">
        <v>0</v>
      </c>
      <c r="P122" s="1">
        <v>0</v>
      </c>
      <c r="Q122" s="1">
        <v>0</v>
      </c>
    </row>
    <row r="123" spans="1:17" x14ac:dyDescent="0.35">
      <c r="A123" s="1" t="s">
        <v>779</v>
      </c>
      <c r="B123" s="1" t="s">
        <v>1003</v>
      </c>
      <c r="D123" s="1">
        <v>0</v>
      </c>
      <c r="E123" s="1">
        <v>0</v>
      </c>
      <c r="F123" s="1">
        <v>0</v>
      </c>
      <c r="G123" s="1">
        <v>0</v>
      </c>
      <c r="H123" s="1">
        <v>0</v>
      </c>
      <c r="I123" s="1">
        <v>0</v>
      </c>
      <c r="J123" s="1">
        <v>0</v>
      </c>
      <c r="K123" s="1">
        <v>0</v>
      </c>
      <c r="L123" s="1">
        <v>0</v>
      </c>
      <c r="M123" s="1">
        <v>0</v>
      </c>
      <c r="N123" s="1">
        <v>0</v>
      </c>
      <c r="O123" s="1">
        <v>0</v>
      </c>
      <c r="P123" s="1">
        <v>0</v>
      </c>
      <c r="Q123" s="1">
        <v>0</v>
      </c>
    </row>
    <row r="124" spans="1:17" x14ac:dyDescent="0.35">
      <c r="A124" s="1" t="s">
        <v>781</v>
      </c>
      <c r="B124" s="1" t="s">
        <v>1004</v>
      </c>
      <c r="D124" s="1">
        <v>0</v>
      </c>
      <c r="E124" s="1">
        <v>0</v>
      </c>
      <c r="F124" s="1">
        <v>0</v>
      </c>
      <c r="G124" s="1">
        <v>0</v>
      </c>
      <c r="H124" s="1">
        <v>0</v>
      </c>
      <c r="I124" s="1">
        <v>0</v>
      </c>
      <c r="J124" s="1">
        <v>0</v>
      </c>
      <c r="K124" s="1">
        <v>0</v>
      </c>
      <c r="L124" s="1">
        <v>0</v>
      </c>
      <c r="M124" s="1">
        <v>0</v>
      </c>
      <c r="N124" s="1">
        <v>0</v>
      </c>
      <c r="O124" s="1">
        <v>0</v>
      </c>
      <c r="P124" s="1">
        <v>0</v>
      </c>
      <c r="Q124" s="1">
        <v>0</v>
      </c>
    </row>
    <row r="125" spans="1:17" x14ac:dyDescent="0.35">
      <c r="A125" s="1" t="s">
        <v>888</v>
      </c>
      <c r="B125" s="1" t="s">
        <v>1005</v>
      </c>
      <c r="D125" s="1">
        <v>0</v>
      </c>
      <c r="E125" s="1">
        <v>0</v>
      </c>
      <c r="F125" s="1">
        <v>0</v>
      </c>
      <c r="G125" s="1">
        <v>0</v>
      </c>
      <c r="H125" s="1">
        <v>0</v>
      </c>
      <c r="I125" s="1">
        <v>0</v>
      </c>
      <c r="J125" s="1">
        <v>0</v>
      </c>
      <c r="K125" s="1">
        <v>0</v>
      </c>
      <c r="L125" s="1">
        <v>0</v>
      </c>
      <c r="M125" s="1">
        <v>0</v>
      </c>
      <c r="N125" s="1">
        <v>0</v>
      </c>
      <c r="O125" s="1">
        <v>0</v>
      </c>
      <c r="P125" s="1">
        <v>0</v>
      </c>
      <c r="Q125" s="1">
        <v>0</v>
      </c>
    </row>
    <row r="126" spans="1:17" x14ac:dyDescent="0.35">
      <c r="A126" s="1" t="s">
        <v>785</v>
      </c>
      <c r="B126" s="1" t="s">
        <v>1006</v>
      </c>
      <c r="D126" s="1">
        <v>0</v>
      </c>
      <c r="E126" s="1">
        <v>0</v>
      </c>
      <c r="F126" s="1">
        <v>0</v>
      </c>
      <c r="G126" s="1">
        <v>0</v>
      </c>
      <c r="H126" s="1">
        <v>0</v>
      </c>
      <c r="I126" s="1">
        <v>0</v>
      </c>
      <c r="J126" s="1">
        <v>0</v>
      </c>
      <c r="K126" s="1">
        <v>0</v>
      </c>
      <c r="L126" s="1">
        <v>0</v>
      </c>
      <c r="M126" s="1">
        <v>0</v>
      </c>
      <c r="N126" s="1">
        <v>0</v>
      </c>
      <c r="O126" s="1">
        <v>0</v>
      </c>
      <c r="P126" s="1">
        <v>0</v>
      </c>
      <c r="Q126" s="1">
        <v>0</v>
      </c>
    </row>
    <row r="127" spans="1:17" x14ac:dyDescent="0.35">
      <c r="A127" s="1" t="s">
        <v>891</v>
      </c>
      <c r="B127" s="1" t="s">
        <v>1007</v>
      </c>
      <c r="D127" s="1">
        <v>0</v>
      </c>
      <c r="E127" s="1">
        <v>0</v>
      </c>
      <c r="F127" s="1">
        <v>0</v>
      </c>
      <c r="G127" s="1">
        <v>0</v>
      </c>
      <c r="H127" s="1">
        <v>0</v>
      </c>
      <c r="I127" s="1">
        <v>0</v>
      </c>
      <c r="J127" s="1">
        <v>0</v>
      </c>
      <c r="K127" s="1">
        <v>0</v>
      </c>
      <c r="L127" s="1">
        <v>0</v>
      </c>
      <c r="M127" s="1">
        <v>0</v>
      </c>
      <c r="N127" s="1">
        <v>0</v>
      </c>
      <c r="O127" s="1">
        <v>0</v>
      </c>
      <c r="P127" s="1">
        <v>0</v>
      </c>
      <c r="Q127" s="1">
        <v>0</v>
      </c>
    </row>
    <row r="128" spans="1:17" x14ac:dyDescent="0.35">
      <c r="A128" s="1" t="s">
        <v>789</v>
      </c>
      <c r="B128" s="1" t="s">
        <v>1008</v>
      </c>
      <c r="D128" s="1">
        <v>0</v>
      </c>
      <c r="E128" s="1">
        <v>0</v>
      </c>
      <c r="F128" s="1">
        <v>0</v>
      </c>
      <c r="G128" s="1">
        <v>0</v>
      </c>
      <c r="H128" s="1">
        <v>0</v>
      </c>
      <c r="I128" s="1">
        <v>0</v>
      </c>
      <c r="J128" s="1">
        <v>0</v>
      </c>
      <c r="K128" s="1">
        <v>0</v>
      </c>
      <c r="L128" s="1">
        <v>0</v>
      </c>
      <c r="M128" s="1">
        <v>0</v>
      </c>
      <c r="N128" s="1">
        <v>0</v>
      </c>
      <c r="O128" s="1">
        <v>0</v>
      </c>
      <c r="P128" s="1">
        <v>0</v>
      </c>
      <c r="Q128" s="1">
        <v>0</v>
      </c>
    </row>
    <row r="129" spans="1:17" x14ac:dyDescent="0.35">
      <c r="A129" s="1" t="s">
        <v>894</v>
      </c>
      <c r="B129" s="1" t="s">
        <v>1009</v>
      </c>
      <c r="D129" s="1">
        <v>0</v>
      </c>
      <c r="E129" s="1">
        <v>0</v>
      </c>
      <c r="F129" s="1">
        <v>0</v>
      </c>
      <c r="G129" s="1">
        <v>0</v>
      </c>
      <c r="H129" s="1">
        <v>0</v>
      </c>
      <c r="I129" s="1">
        <v>0</v>
      </c>
      <c r="J129" s="1">
        <v>0</v>
      </c>
      <c r="K129" s="1">
        <v>0</v>
      </c>
      <c r="L129" s="1">
        <v>0</v>
      </c>
      <c r="M129" s="1">
        <v>0</v>
      </c>
      <c r="N129" s="1">
        <v>0</v>
      </c>
      <c r="O129" s="1">
        <v>0</v>
      </c>
      <c r="P129" s="1">
        <v>0</v>
      </c>
      <c r="Q129" s="1">
        <v>0</v>
      </c>
    </row>
    <row r="130" spans="1:17" x14ac:dyDescent="0.35">
      <c r="A130" s="1" t="s">
        <v>896</v>
      </c>
      <c r="B130" s="1" t="s">
        <v>1010</v>
      </c>
      <c r="D130" s="1">
        <v>0</v>
      </c>
      <c r="E130" s="1">
        <v>0</v>
      </c>
      <c r="F130" s="1">
        <v>0</v>
      </c>
      <c r="G130" s="1">
        <v>0</v>
      </c>
      <c r="H130" s="1">
        <v>0</v>
      </c>
      <c r="I130" s="1">
        <v>0</v>
      </c>
      <c r="J130" s="1">
        <v>0</v>
      </c>
      <c r="K130" s="1">
        <v>0</v>
      </c>
      <c r="L130" s="1">
        <v>0</v>
      </c>
      <c r="M130" s="1">
        <v>0</v>
      </c>
      <c r="N130" s="1">
        <v>0</v>
      </c>
      <c r="O130" s="1">
        <v>0</v>
      </c>
      <c r="P130" s="1">
        <v>0</v>
      </c>
      <c r="Q130" s="1">
        <v>0</v>
      </c>
    </row>
    <row r="131" spans="1:17" x14ac:dyDescent="0.35">
      <c r="A131" s="1" t="s">
        <v>795</v>
      </c>
      <c r="B131" s="1" t="s">
        <v>1011</v>
      </c>
      <c r="D131" s="1">
        <v>0</v>
      </c>
      <c r="E131" s="1">
        <v>0</v>
      </c>
      <c r="F131" s="1">
        <v>0</v>
      </c>
      <c r="G131" s="1">
        <v>0</v>
      </c>
      <c r="H131" s="1">
        <v>0</v>
      </c>
      <c r="I131" s="1">
        <v>0</v>
      </c>
      <c r="J131" s="1">
        <v>0</v>
      </c>
      <c r="K131" s="1">
        <v>0</v>
      </c>
      <c r="L131" s="1">
        <v>0</v>
      </c>
      <c r="M131" s="1">
        <v>0</v>
      </c>
      <c r="N131" s="1">
        <v>0</v>
      </c>
      <c r="O131" s="1">
        <v>0</v>
      </c>
      <c r="P131" s="1">
        <v>0</v>
      </c>
      <c r="Q131" s="1">
        <v>0</v>
      </c>
    </row>
    <row r="132" spans="1:17" x14ac:dyDescent="0.35">
      <c r="A132" s="1" t="s">
        <v>797</v>
      </c>
      <c r="B132" s="1" t="s">
        <v>1012</v>
      </c>
      <c r="D132" s="1">
        <v>0</v>
      </c>
      <c r="E132" s="1">
        <v>0</v>
      </c>
      <c r="F132" s="1">
        <v>0</v>
      </c>
      <c r="G132" s="1">
        <v>0</v>
      </c>
      <c r="H132" s="1">
        <v>0</v>
      </c>
      <c r="I132" s="1">
        <v>0</v>
      </c>
      <c r="J132" s="1">
        <v>0</v>
      </c>
      <c r="K132" s="1">
        <v>0</v>
      </c>
      <c r="L132" s="1">
        <v>0</v>
      </c>
      <c r="M132" s="1">
        <v>0</v>
      </c>
      <c r="N132" s="1">
        <v>0</v>
      </c>
      <c r="O132" s="1">
        <v>0</v>
      </c>
      <c r="P132" s="1">
        <v>0</v>
      </c>
      <c r="Q132" s="1">
        <v>0</v>
      </c>
    </row>
    <row r="133" spans="1:17" x14ac:dyDescent="0.35">
      <c r="A133" s="1" t="s">
        <v>799</v>
      </c>
      <c r="B133" s="1" t="s">
        <v>1013</v>
      </c>
      <c r="D133" s="1">
        <v>0</v>
      </c>
      <c r="E133" s="1">
        <v>0</v>
      </c>
      <c r="F133" s="1">
        <v>0</v>
      </c>
      <c r="G133" s="1">
        <v>0</v>
      </c>
      <c r="H133" s="1">
        <v>0</v>
      </c>
      <c r="I133" s="1">
        <v>0</v>
      </c>
      <c r="J133" s="1">
        <v>0</v>
      </c>
      <c r="K133" s="1">
        <v>0</v>
      </c>
      <c r="L133" s="1">
        <v>0</v>
      </c>
      <c r="M133" s="1">
        <v>0</v>
      </c>
      <c r="N133" s="1">
        <v>0</v>
      </c>
      <c r="O133" s="1">
        <v>0</v>
      </c>
      <c r="P133" s="1">
        <v>0</v>
      </c>
      <c r="Q133" s="1">
        <v>0</v>
      </c>
    </row>
    <row r="134" spans="1:17" x14ac:dyDescent="0.35">
      <c r="A134" s="1" t="s">
        <v>775</v>
      </c>
      <c r="B134" s="1" t="s">
        <v>1014</v>
      </c>
      <c r="D134" s="1">
        <v>0</v>
      </c>
      <c r="E134" s="1">
        <v>0</v>
      </c>
      <c r="F134" s="1">
        <v>0</v>
      </c>
      <c r="G134" s="1">
        <v>0</v>
      </c>
      <c r="H134" s="1">
        <v>0</v>
      </c>
      <c r="I134" s="1">
        <v>0</v>
      </c>
      <c r="J134" s="1">
        <v>0</v>
      </c>
      <c r="K134" s="1">
        <v>0</v>
      </c>
      <c r="L134" s="1">
        <v>0</v>
      </c>
      <c r="M134" s="1">
        <v>0</v>
      </c>
      <c r="N134" s="1">
        <v>0</v>
      </c>
      <c r="O134" s="1">
        <v>0</v>
      </c>
      <c r="P134" s="1">
        <v>0</v>
      </c>
      <c r="Q134" s="1">
        <v>0</v>
      </c>
    </row>
    <row r="135" spans="1:17" x14ac:dyDescent="0.35">
      <c r="A135" s="1" t="s">
        <v>777</v>
      </c>
      <c r="B135" s="1" t="s">
        <v>1015</v>
      </c>
      <c r="D135" s="1">
        <v>0</v>
      </c>
      <c r="E135" s="1">
        <v>0</v>
      </c>
      <c r="F135" s="1">
        <v>0</v>
      </c>
      <c r="G135" s="1">
        <v>0</v>
      </c>
      <c r="H135" s="1">
        <v>0</v>
      </c>
      <c r="I135" s="1">
        <v>0</v>
      </c>
      <c r="J135" s="1">
        <v>0</v>
      </c>
      <c r="K135" s="1">
        <v>0</v>
      </c>
      <c r="L135" s="1">
        <v>0</v>
      </c>
      <c r="M135" s="1">
        <v>0</v>
      </c>
      <c r="N135" s="1">
        <v>0</v>
      </c>
      <c r="O135" s="1">
        <v>0</v>
      </c>
      <c r="P135" s="1">
        <v>0</v>
      </c>
      <c r="Q135" s="1">
        <v>0</v>
      </c>
    </row>
    <row r="136" spans="1:17" x14ac:dyDescent="0.35">
      <c r="A136" s="1" t="s">
        <v>779</v>
      </c>
      <c r="B136" s="1" t="s">
        <v>1016</v>
      </c>
      <c r="D136" s="1">
        <v>0</v>
      </c>
      <c r="E136" s="1">
        <v>0</v>
      </c>
      <c r="F136" s="1">
        <v>0</v>
      </c>
      <c r="G136" s="1">
        <v>0</v>
      </c>
      <c r="H136" s="1">
        <v>0</v>
      </c>
      <c r="I136" s="1">
        <v>0</v>
      </c>
      <c r="J136" s="1">
        <v>0</v>
      </c>
      <c r="K136" s="1">
        <v>0</v>
      </c>
      <c r="L136" s="1">
        <v>0</v>
      </c>
      <c r="M136" s="1">
        <v>0</v>
      </c>
      <c r="N136" s="1">
        <v>0</v>
      </c>
      <c r="O136" s="1">
        <v>0</v>
      </c>
      <c r="P136" s="1">
        <v>0</v>
      </c>
      <c r="Q136" s="1">
        <v>0</v>
      </c>
    </row>
    <row r="137" spans="1:17" x14ac:dyDescent="0.35">
      <c r="A137" s="1" t="s">
        <v>781</v>
      </c>
      <c r="B137" s="1" t="s">
        <v>1017</v>
      </c>
      <c r="D137" s="1">
        <v>0</v>
      </c>
      <c r="E137" s="1">
        <v>0</v>
      </c>
      <c r="F137" s="1">
        <v>0</v>
      </c>
      <c r="G137" s="1">
        <v>0</v>
      </c>
      <c r="H137" s="1">
        <v>0</v>
      </c>
      <c r="I137" s="1">
        <v>0</v>
      </c>
      <c r="J137" s="1">
        <v>0</v>
      </c>
      <c r="K137" s="1">
        <v>0</v>
      </c>
      <c r="L137" s="1">
        <v>0</v>
      </c>
      <c r="M137" s="1">
        <v>0</v>
      </c>
      <c r="N137" s="1">
        <v>0</v>
      </c>
      <c r="O137" s="1">
        <v>0</v>
      </c>
      <c r="P137" s="1">
        <v>0</v>
      </c>
      <c r="Q137" s="1">
        <v>0</v>
      </c>
    </row>
    <row r="138" spans="1:17" x14ac:dyDescent="0.35">
      <c r="A138" s="1" t="s">
        <v>888</v>
      </c>
      <c r="B138" s="1" t="s">
        <v>1018</v>
      </c>
      <c r="D138" s="1">
        <v>0</v>
      </c>
      <c r="E138" s="1">
        <v>0</v>
      </c>
      <c r="F138" s="1">
        <v>0</v>
      </c>
      <c r="G138" s="1">
        <v>0</v>
      </c>
      <c r="H138" s="1">
        <v>0</v>
      </c>
      <c r="I138" s="1">
        <v>0</v>
      </c>
      <c r="J138" s="1">
        <v>0</v>
      </c>
      <c r="K138" s="1">
        <v>0</v>
      </c>
      <c r="L138" s="1">
        <v>0</v>
      </c>
      <c r="M138" s="1">
        <v>0</v>
      </c>
      <c r="N138" s="1">
        <v>0</v>
      </c>
      <c r="O138" s="1">
        <v>0</v>
      </c>
      <c r="P138" s="1">
        <v>0</v>
      </c>
      <c r="Q138" s="1">
        <v>0</v>
      </c>
    </row>
    <row r="139" spans="1:17" x14ac:dyDescent="0.35">
      <c r="A139" s="1" t="s">
        <v>785</v>
      </c>
      <c r="B139" s="1" t="s">
        <v>1019</v>
      </c>
      <c r="D139" s="1">
        <v>0</v>
      </c>
      <c r="E139" s="1">
        <v>0</v>
      </c>
      <c r="F139" s="1">
        <v>0</v>
      </c>
      <c r="G139" s="1">
        <v>0</v>
      </c>
      <c r="H139" s="1">
        <v>0</v>
      </c>
      <c r="I139" s="1">
        <v>0</v>
      </c>
      <c r="J139" s="1">
        <v>0</v>
      </c>
      <c r="K139" s="1">
        <v>0</v>
      </c>
      <c r="L139" s="1">
        <v>0</v>
      </c>
      <c r="M139" s="1">
        <v>0</v>
      </c>
      <c r="N139" s="1">
        <v>0</v>
      </c>
      <c r="O139" s="1">
        <v>0</v>
      </c>
      <c r="P139" s="1">
        <v>0</v>
      </c>
      <c r="Q139" s="1">
        <v>0</v>
      </c>
    </row>
    <row r="140" spans="1:17" x14ac:dyDescent="0.35">
      <c r="A140" s="1" t="s">
        <v>891</v>
      </c>
      <c r="B140" s="1" t="s">
        <v>1020</v>
      </c>
      <c r="D140" s="1">
        <v>0</v>
      </c>
      <c r="E140" s="1">
        <v>0</v>
      </c>
      <c r="F140" s="1">
        <v>0</v>
      </c>
      <c r="G140" s="1">
        <v>0</v>
      </c>
      <c r="H140" s="1">
        <v>0</v>
      </c>
      <c r="I140" s="1">
        <v>0</v>
      </c>
      <c r="J140" s="1">
        <v>0</v>
      </c>
      <c r="K140" s="1">
        <v>0</v>
      </c>
      <c r="L140" s="1">
        <v>0</v>
      </c>
      <c r="M140" s="1">
        <v>0</v>
      </c>
      <c r="N140" s="1">
        <v>0</v>
      </c>
      <c r="O140" s="1">
        <v>0</v>
      </c>
      <c r="P140" s="1">
        <v>0</v>
      </c>
      <c r="Q140" s="1">
        <v>0</v>
      </c>
    </row>
    <row r="141" spans="1:17" x14ac:dyDescent="0.35">
      <c r="A141" s="1" t="s">
        <v>789</v>
      </c>
      <c r="B141" s="1" t="s">
        <v>1021</v>
      </c>
      <c r="D141" s="1">
        <v>0</v>
      </c>
      <c r="E141" s="1">
        <v>0</v>
      </c>
      <c r="F141" s="1">
        <v>0</v>
      </c>
      <c r="G141" s="1">
        <v>0</v>
      </c>
      <c r="H141" s="1">
        <v>0</v>
      </c>
      <c r="I141" s="1">
        <v>0</v>
      </c>
      <c r="J141" s="1">
        <v>0</v>
      </c>
      <c r="K141" s="1">
        <v>0</v>
      </c>
      <c r="L141" s="1">
        <v>0</v>
      </c>
      <c r="M141" s="1">
        <v>0</v>
      </c>
      <c r="N141" s="1">
        <v>0</v>
      </c>
      <c r="O141" s="1">
        <v>0</v>
      </c>
      <c r="P141" s="1">
        <v>0</v>
      </c>
      <c r="Q141" s="1">
        <v>0</v>
      </c>
    </row>
    <row r="142" spans="1:17" x14ac:dyDescent="0.35">
      <c r="A142" s="1" t="s">
        <v>894</v>
      </c>
      <c r="B142" s="1" t="s">
        <v>1022</v>
      </c>
      <c r="D142" s="1">
        <v>0</v>
      </c>
      <c r="E142" s="1">
        <v>0</v>
      </c>
      <c r="F142" s="1">
        <v>0</v>
      </c>
      <c r="G142" s="1">
        <v>0</v>
      </c>
      <c r="H142" s="1">
        <v>0</v>
      </c>
      <c r="I142" s="1">
        <v>0</v>
      </c>
      <c r="J142" s="1">
        <v>0</v>
      </c>
      <c r="K142" s="1">
        <v>0</v>
      </c>
      <c r="L142" s="1">
        <v>0</v>
      </c>
      <c r="M142" s="1">
        <v>0</v>
      </c>
      <c r="N142" s="1">
        <v>0</v>
      </c>
      <c r="O142" s="1">
        <v>0</v>
      </c>
      <c r="P142" s="1">
        <v>0</v>
      </c>
      <c r="Q142" s="1">
        <v>0</v>
      </c>
    </row>
    <row r="143" spans="1:17" x14ac:dyDescent="0.35">
      <c r="A143" s="1" t="s">
        <v>896</v>
      </c>
      <c r="B143" s="1" t="s">
        <v>1023</v>
      </c>
      <c r="D143" s="1">
        <v>0</v>
      </c>
      <c r="E143" s="1">
        <v>0</v>
      </c>
      <c r="F143" s="1">
        <v>0</v>
      </c>
      <c r="G143" s="1">
        <v>0</v>
      </c>
      <c r="H143" s="1">
        <v>0</v>
      </c>
      <c r="I143" s="1">
        <v>0</v>
      </c>
      <c r="J143" s="1">
        <v>0</v>
      </c>
      <c r="K143" s="1">
        <v>0</v>
      </c>
      <c r="L143" s="1">
        <v>0</v>
      </c>
      <c r="M143" s="1">
        <v>0</v>
      </c>
      <c r="N143" s="1">
        <v>0</v>
      </c>
      <c r="O143" s="1">
        <v>0</v>
      </c>
      <c r="P143" s="1">
        <v>0</v>
      </c>
      <c r="Q143" s="1">
        <v>0</v>
      </c>
    </row>
    <row r="144" spans="1:17" x14ac:dyDescent="0.35">
      <c r="A144" s="1" t="s">
        <v>795</v>
      </c>
      <c r="B144" s="1" t="s">
        <v>1024</v>
      </c>
      <c r="D144" s="1">
        <v>0</v>
      </c>
      <c r="E144" s="1">
        <v>0</v>
      </c>
      <c r="F144" s="1">
        <v>0</v>
      </c>
      <c r="G144" s="1">
        <v>0</v>
      </c>
      <c r="H144" s="1">
        <v>0</v>
      </c>
      <c r="I144" s="1">
        <v>0</v>
      </c>
      <c r="J144" s="1">
        <v>0</v>
      </c>
      <c r="K144" s="1">
        <v>0</v>
      </c>
      <c r="L144" s="1">
        <v>0</v>
      </c>
      <c r="M144" s="1">
        <v>0</v>
      </c>
      <c r="N144" s="1">
        <v>0</v>
      </c>
      <c r="O144" s="1">
        <v>0</v>
      </c>
      <c r="P144" s="1">
        <v>0</v>
      </c>
      <c r="Q144" s="1">
        <v>0</v>
      </c>
    </row>
    <row r="145" spans="1:17" x14ac:dyDescent="0.35">
      <c r="A145" s="1" t="s">
        <v>797</v>
      </c>
      <c r="B145" s="1" t="s">
        <v>1025</v>
      </c>
      <c r="D145" s="1">
        <v>0</v>
      </c>
      <c r="E145" s="1">
        <v>0</v>
      </c>
      <c r="F145" s="1">
        <v>0</v>
      </c>
      <c r="G145" s="1">
        <v>0</v>
      </c>
      <c r="H145" s="1">
        <v>0</v>
      </c>
      <c r="I145" s="1">
        <v>0</v>
      </c>
      <c r="J145" s="1">
        <v>0</v>
      </c>
      <c r="K145" s="1">
        <v>0</v>
      </c>
      <c r="L145" s="1">
        <v>0</v>
      </c>
      <c r="M145" s="1">
        <v>0</v>
      </c>
      <c r="N145" s="1">
        <v>0</v>
      </c>
      <c r="O145" s="1">
        <v>0</v>
      </c>
      <c r="P145" s="1">
        <v>0</v>
      </c>
      <c r="Q145" s="1">
        <v>0</v>
      </c>
    </row>
    <row r="146" spans="1:17" x14ac:dyDescent="0.35">
      <c r="A146" s="1" t="s">
        <v>799</v>
      </c>
      <c r="B146" s="1" t="s">
        <v>1026</v>
      </c>
      <c r="D146" s="1">
        <v>0</v>
      </c>
      <c r="E146" s="1">
        <v>0</v>
      </c>
      <c r="F146" s="1">
        <v>0</v>
      </c>
      <c r="G146" s="1">
        <v>0</v>
      </c>
      <c r="H146" s="1">
        <v>0</v>
      </c>
      <c r="I146" s="1">
        <v>0</v>
      </c>
      <c r="J146" s="1">
        <v>0</v>
      </c>
      <c r="K146" s="1">
        <v>0</v>
      </c>
      <c r="L146" s="1">
        <v>0</v>
      </c>
      <c r="M146" s="1">
        <v>0</v>
      </c>
      <c r="N146" s="1">
        <v>0</v>
      </c>
      <c r="O146" s="1">
        <v>0</v>
      </c>
      <c r="P146" s="1">
        <v>0</v>
      </c>
      <c r="Q146" s="1">
        <v>0</v>
      </c>
    </row>
    <row r="147" spans="1:17" x14ac:dyDescent="0.35">
      <c r="A147" s="1" t="s">
        <v>815</v>
      </c>
      <c r="B147" s="1" t="s">
        <v>1027</v>
      </c>
      <c r="D147" s="1">
        <v>0</v>
      </c>
      <c r="E147" s="1">
        <v>0</v>
      </c>
      <c r="F147" s="1">
        <v>0</v>
      </c>
      <c r="G147" s="1">
        <v>0</v>
      </c>
      <c r="H147" s="1">
        <v>0</v>
      </c>
      <c r="I147" s="1">
        <v>0</v>
      </c>
      <c r="J147" s="1">
        <v>0</v>
      </c>
      <c r="K147" s="1">
        <v>0</v>
      </c>
      <c r="L147" s="1">
        <v>0</v>
      </c>
      <c r="M147" s="1">
        <v>0</v>
      </c>
      <c r="N147" s="1">
        <v>0</v>
      </c>
      <c r="O147" s="1">
        <v>0</v>
      </c>
      <c r="P147" s="1">
        <v>0</v>
      </c>
      <c r="Q147" s="1">
        <v>0</v>
      </c>
    </row>
    <row r="148" spans="1:17" x14ac:dyDescent="0.35">
      <c r="A148" s="1" t="s">
        <v>817</v>
      </c>
      <c r="B148" s="1" t="s">
        <v>1028</v>
      </c>
      <c r="D148" s="1">
        <v>0</v>
      </c>
      <c r="E148" s="1">
        <v>0</v>
      </c>
      <c r="F148" s="1">
        <v>0</v>
      </c>
      <c r="G148" s="1">
        <v>0</v>
      </c>
      <c r="H148" s="1">
        <v>0</v>
      </c>
      <c r="I148" s="1">
        <v>0</v>
      </c>
      <c r="J148" s="1">
        <v>0</v>
      </c>
      <c r="K148" s="1">
        <v>0</v>
      </c>
      <c r="L148" s="1">
        <v>0</v>
      </c>
      <c r="M148" s="1">
        <v>0</v>
      </c>
      <c r="N148" s="1">
        <v>0</v>
      </c>
      <c r="O148" s="1">
        <v>0</v>
      </c>
      <c r="P148" s="1">
        <v>0</v>
      </c>
      <c r="Q148" s="1">
        <v>0</v>
      </c>
    </row>
    <row r="149" spans="1:17" x14ac:dyDescent="0.35">
      <c r="A149" s="1" t="s">
        <v>916</v>
      </c>
      <c r="B149" s="1" t="s">
        <v>1029</v>
      </c>
      <c r="D149" s="1">
        <v>0</v>
      </c>
      <c r="E149" s="1">
        <v>0</v>
      </c>
      <c r="F149" s="1">
        <v>0</v>
      </c>
      <c r="G149" s="1">
        <v>0</v>
      </c>
      <c r="H149" s="1">
        <v>0</v>
      </c>
      <c r="I149" s="1">
        <v>0</v>
      </c>
      <c r="J149" s="1">
        <v>0</v>
      </c>
      <c r="K149" s="1">
        <v>0</v>
      </c>
      <c r="L149" s="1">
        <v>0</v>
      </c>
      <c r="M149" s="1">
        <v>0</v>
      </c>
      <c r="N149" s="1">
        <v>0</v>
      </c>
      <c r="O149" s="1">
        <v>0</v>
      </c>
      <c r="P149" s="1">
        <v>0</v>
      </c>
      <c r="Q149" s="1">
        <v>0</v>
      </c>
    </row>
    <row r="150" spans="1:17" x14ac:dyDescent="0.35">
      <c r="A150" s="1" t="s">
        <v>821</v>
      </c>
      <c r="B150" s="1" t="s">
        <v>1030</v>
      </c>
      <c r="D150" s="1">
        <v>0</v>
      </c>
      <c r="E150" s="1">
        <v>0</v>
      </c>
      <c r="F150" s="1">
        <v>0</v>
      </c>
      <c r="G150" s="1">
        <v>0</v>
      </c>
      <c r="H150" s="1">
        <v>0</v>
      </c>
      <c r="I150" s="1">
        <v>0</v>
      </c>
      <c r="J150" s="1">
        <v>0</v>
      </c>
      <c r="K150" s="1">
        <v>0</v>
      </c>
      <c r="L150" s="1">
        <v>0</v>
      </c>
      <c r="M150" s="1">
        <v>0</v>
      </c>
      <c r="N150" s="1">
        <v>0</v>
      </c>
      <c r="O150" s="1">
        <v>0</v>
      </c>
      <c r="P150" s="1">
        <v>0</v>
      </c>
      <c r="Q150" s="1">
        <v>0</v>
      </c>
    </row>
    <row r="151" spans="1:17" x14ac:dyDescent="0.35">
      <c r="A151" s="1" t="s">
        <v>823</v>
      </c>
      <c r="B151" s="1" t="s">
        <v>1031</v>
      </c>
      <c r="D151" s="1">
        <v>0</v>
      </c>
      <c r="E151" s="1">
        <v>0</v>
      </c>
      <c r="F151" s="1">
        <v>0</v>
      </c>
      <c r="G151" s="1">
        <v>0</v>
      </c>
      <c r="H151" s="1">
        <v>0</v>
      </c>
      <c r="I151" s="1">
        <v>0</v>
      </c>
      <c r="J151" s="1">
        <v>0</v>
      </c>
      <c r="K151" s="1">
        <v>0</v>
      </c>
      <c r="L151" s="1">
        <v>0</v>
      </c>
      <c r="M151" s="1">
        <v>0</v>
      </c>
      <c r="N151" s="1">
        <v>0</v>
      </c>
      <c r="O151" s="1">
        <v>0</v>
      </c>
      <c r="P151" s="1">
        <v>0</v>
      </c>
      <c r="Q151" s="1">
        <v>0</v>
      </c>
    </row>
    <row r="152" spans="1:17" x14ac:dyDescent="0.35">
      <c r="A152" s="1" t="s">
        <v>825</v>
      </c>
      <c r="B152" s="1" t="s">
        <v>1032</v>
      </c>
      <c r="D152" s="1">
        <v>0</v>
      </c>
      <c r="E152" s="1">
        <v>0</v>
      </c>
      <c r="F152" s="1">
        <v>0</v>
      </c>
      <c r="G152" s="1">
        <v>0</v>
      </c>
      <c r="H152" s="1">
        <v>0</v>
      </c>
      <c r="I152" s="1">
        <v>0</v>
      </c>
      <c r="J152" s="1">
        <v>0</v>
      </c>
      <c r="K152" s="1">
        <v>0</v>
      </c>
      <c r="L152" s="1">
        <v>0</v>
      </c>
      <c r="M152" s="1">
        <v>0</v>
      </c>
      <c r="N152" s="1">
        <v>0</v>
      </c>
      <c r="O152" s="1">
        <v>0</v>
      </c>
      <c r="P152" s="1">
        <v>0</v>
      </c>
      <c r="Q152" s="1">
        <v>0</v>
      </c>
    </row>
    <row r="153" spans="1:17" x14ac:dyDescent="0.35">
      <c r="A153" s="1" t="s">
        <v>827</v>
      </c>
      <c r="B153" s="1" t="s">
        <v>1033</v>
      </c>
      <c r="D153" s="1">
        <v>0</v>
      </c>
      <c r="E153" s="1">
        <v>0</v>
      </c>
      <c r="F153" s="1">
        <v>0</v>
      </c>
      <c r="G153" s="1">
        <v>0</v>
      </c>
      <c r="H153" s="1">
        <v>0</v>
      </c>
      <c r="I153" s="1">
        <v>0</v>
      </c>
      <c r="J153" s="1">
        <v>0</v>
      </c>
      <c r="K153" s="1">
        <v>0</v>
      </c>
      <c r="L153" s="1">
        <v>0</v>
      </c>
      <c r="M153" s="1">
        <v>0</v>
      </c>
      <c r="N153" s="1">
        <v>0</v>
      </c>
      <c r="O153" s="1">
        <v>0</v>
      </c>
      <c r="P153" s="1">
        <v>0</v>
      </c>
      <c r="Q153" s="1">
        <v>0</v>
      </c>
    </row>
    <row r="154" spans="1:17" x14ac:dyDescent="0.35">
      <c r="A154" s="1" t="s">
        <v>922</v>
      </c>
      <c r="B154" s="1" t="s">
        <v>1034</v>
      </c>
      <c r="D154" s="1">
        <v>0</v>
      </c>
      <c r="E154" s="1">
        <v>0</v>
      </c>
      <c r="F154" s="1">
        <v>0</v>
      </c>
      <c r="G154" s="1">
        <v>0</v>
      </c>
      <c r="H154" s="1">
        <v>0</v>
      </c>
      <c r="I154" s="1">
        <v>0</v>
      </c>
      <c r="J154" s="1">
        <v>0</v>
      </c>
      <c r="K154" s="1">
        <v>0</v>
      </c>
      <c r="L154" s="1">
        <v>0</v>
      </c>
      <c r="M154" s="1">
        <v>0</v>
      </c>
      <c r="N154" s="1">
        <v>0</v>
      </c>
      <c r="O154" s="1">
        <v>0</v>
      </c>
      <c r="P154" s="1">
        <v>0</v>
      </c>
      <c r="Q154" s="1">
        <v>0</v>
      </c>
    </row>
    <row r="155" spans="1:17" x14ac:dyDescent="0.35">
      <c r="A155" s="1" t="s">
        <v>924</v>
      </c>
      <c r="B155" s="1" t="s">
        <v>1035</v>
      </c>
      <c r="D155" s="1">
        <v>0</v>
      </c>
      <c r="E155" s="1">
        <v>0</v>
      </c>
      <c r="F155" s="1">
        <v>0</v>
      </c>
      <c r="G155" s="1">
        <v>0</v>
      </c>
      <c r="H155" s="1">
        <v>0</v>
      </c>
      <c r="I155" s="1">
        <v>0</v>
      </c>
      <c r="J155" s="1">
        <v>0</v>
      </c>
      <c r="K155" s="1">
        <v>0</v>
      </c>
      <c r="L155" s="1">
        <v>0</v>
      </c>
      <c r="M155" s="1">
        <v>0</v>
      </c>
      <c r="N155" s="1">
        <v>0</v>
      </c>
      <c r="O155" s="1">
        <v>0</v>
      </c>
      <c r="P155" s="1">
        <v>0</v>
      </c>
      <c r="Q155" s="1">
        <v>0</v>
      </c>
    </row>
    <row r="156" spans="1:17" x14ac:dyDescent="0.35">
      <c r="A156" s="1" t="s">
        <v>815</v>
      </c>
      <c r="B156" s="1" t="s">
        <v>1036</v>
      </c>
      <c r="D156" s="1">
        <v>0</v>
      </c>
      <c r="E156" s="1">
        <v>0</v>
      </c>
      <c r="F156" s="1">
        <v>0</v>
      </c>
      <c r="G156" s="1">
        <v>0</v>
      </c>
      <c r="H156" s="1">
        <v>0</v>
      </c>
      <c r="I156" s="1">
        <v>0</v>
      </c>
      <c r="J156" s="1">
        <v>0</v>
      </c>
      <c r="K156" s="1">
        <v>0</v>
      </c>
      <c r="L156" s="1">
        <v>0</v>
      </c>
      <c r="M156" s="1">
        <v>0</v>
      </c>
      <c r="N156" s="1">
        <v>0</v>
      </c>
      <c r="O156" s="1">
        <v>0</v>
      </c>
      <c r="P156" s="1">
        <v>0</v>
      </c>
      <c r="Q156" s="1">
        <v>0</v>
      </c>
    </row>
    <row r="157" spans="1:17" x14ac:dyDescent="0.35">
      <c r="A157" s="1" t="s">
        <v>817</v>
      </c>
      <c r="B157" s="1" t="s">
        <v>1037</v>
      </c>
      <c r="D157" s="1">
        <v>0</v>
      </c>
      <c r="E157" s="1">
        <v>0</v>
      </c>
      <c r="F157" s="1">
        <v>0</v>
      </c>
      <c r="G157" s="1">
        <v>0</v>
      </c>
      <c r="H157" s="1">
        <v>0</v>
      </c>
      <c r="I157" s="1">
        <v>0</v>
      </c>
      <c r="J157" s="1">
        <v>0</v>
      </c>
      <c r="K157" s="1">
        <v>0</v>
      </c>
      <c r="L157" s="1">
        <v>0</v>
      </c>
      <c r="M157" s="1">
        <v>0</v>
      </c>
      <c r="N157" s="1">
        <v>0</v>
      </c>
      <c r="O157" s="1">
        <v>0</v>
      </c>
      <c r="P157" s="1">
        <v>0</v>
      </c>
      <c r="Q157" s="1">
        <v>0</v>
      </c>
    </row>
    <row r="158" spans="1:17" x14ac:dyDescent="0.35">
      <c r="A158" s="1" t="s">
        <v>916</v>
      </c>
      <c r="B158" s="1" t="s">
        <v>1038</v>
      </c>
      <c r="D158" s="1">
        <v>0</v>
      </c>
      <c r="E158" s="1">
        <v>0</v>
      </c>
      <c r="F158" s="1">
        <v>0</v>
      </c>
      <c r="G158" s="1">
        <v>0</v>
      </c>
      <c r="H158" s="1">
        <v>0</v>
      </c>
      <c r="I158" s="1">
        <v>0</v>
      </c>
      <c r="J158" s="1">
        <v>0</v>
      </c>
      <c r="K158" s="1">
        <v>0</v>
      </c>
      <c r="L158" s="1">
        <v>0</v>
      </c>
      <c r="M158" s="1">
        <v>0</v>
      </c>
      <c r="N158" s="1">
        <v>0</v>
      </c>
      <c r="O158" s="1">
        <v>0</v>
      </c>
      <c r="P158" s="1">
        <v>0</v>
      </c>
      <c r="Q158" s="1">
        <v>0</v>
      </c>
    </row>
    <row r="159" spans="1:17" x14ac:dyDescent="0.35">
      <c r="A159" s="1" t="s">
        <v>821</v>
      </c>
      <c r="B159" s="1" t="s">
        <v>1039</v>
      </c>
      <c r="D159" s="1">
        <v>0</v>
      </c>
      <c r="E159" s="1">
        <v>0</v>
      </c>
      <c r="F159" s="1">
        <v>0</v>
      </c>
      <c r="G159" s="1">
        <v>0</v>
      </c>
      <c r="H159" s="1">
        <v>0</v>
      </c>
      <c r="I159" s="1">
        <v>0</v>
      </c>
      <c r="J159" s="1">
        <v>0</v>
      </c>
      <c r="K159" s="1">
        <v>0</v>
      </c>
      <c r="L159" s="1">
        <v>0</v>
      </c>
      <c r="M159" s="1">
        <v>0</v>
      </c>
      <c r="N159" s="1">
        <v>0</v>
      </c>
      <c r="O159" s="1">
        <v>0</v>
      </c>
      <c r="P159" s="1">
        <v>0</v>
      </c>
      <c r="Q159" s="1">
        <v>0</v>
      </c>
    </row>
    <row r="160" spans="1:17" x14ac:dyDescent="0.35">
      <c r="A160" s="1" t="s">
        <v>823</v>
      </c>
      <c r="B160" s="1" t="s">
        <v>1040</v>
      </c>
      <c r="D160" s="1">
        <v>0</v>
      </c>
      <c r="E160" s="1">
        <v>0</v>
      </c>
      <c r="F160" s="1">
        <v>0</v>
      </c>
      <c r="G160" s="1">
        <v>0</v>
      </c>
      <c r="H160" s="1">
        <v>0</v>
      </c>
      <c r="I160" s="1">
        <v>0</v>
      </c>
      <c r="J160" s="1">
        <v>0</v>
      </c>
      <c r="K160" s="1">
        <v>0</v>
      </c>
      <c r="L160" s="1">
        <v>0</v>
      </c>
      <c r="M160" s="1">
        <v>0</v>
      </c>
      <c r="N160" s="1">
        <v>0</v>
      </c>
      <c r="O160" s="1">
        <v>0</v>
      </c>
      <c r="P160" s="1">
        <v>0</v>
      </c>
      <c r="Q160" s="1">
        <v>0</v>
      </c>
    </row>
    <row r="161" spans="1:17" x14ac:dyDescent="0.35">
      <c r="A161" s="1" t="s">
        <v>825</v>
      </c>
      <c r="B161" s="1" t="s">
        <v>1041</v>
      </c>
      <c r="D161" s="1">
        <v>0</v>
      </c>
      <c r="E161" s="1">
        <v>0</v>
      </c>
      <c r="F161" s="1">
        <v>0</v>
      </c>
      <c r="G161" s="1">
        <v>0</v>
      </c>
      <c r="H161" s="1">
        <v>0</v>
      </c>
      <c r="I161" s="1">
        <v>0</v>
      </c>
      <c r="J161" s="1">
        <v>0</v>
      </c>
      <c r="K161" s="1">
        <v>0</v>
      </c>
      <c r="L161" s="1">
        <v>0</v>
      </c>
      <c r="M161" s="1">
        <v>0</v>
      </c>
      <c r="N161" s="1">
        <v>0</v>
      </c>
      <c r="O161" s="1">
        <v>0</v>
      </c>
      <c r="P161" s="1">
        <v>0</v>
      </c>
      <c r="Q161" s="1">
        <v>0</v>
      </c>
    </row>
    <row r="162" spans="1:17" x14ac:dyDescent="0.35">
      <c r="A162" s="1" t="s">
        <v>827</v>
      </c>
      <c r="B162" s="1" t="s">
        <v>1042</v>
      </c>
      <c r="D162" s="1">
        <v>0</v>
      </c>
      <c r="E162" s="1">
        <v>0</v>
      </c>
      <c r="F162" s="1">
        <v>0</v>
      </c>
      <c r="G162" s="1">
        <v>0</v>
      </c>
      <c r="H162" s="1">
        <v>0</v>
      </c>
      <c r="I162" s="1">
        <v>0</v>
      </c>
      <c r="J162" s="1">
        <v>0</v>
      </c>
      <c r="K162" s="1">
        <v>0</v>
      </c>
      <c r="L162" s="1">
        <v>0</v>
      </c>
      <c r="M162" s="1">
        <v>0</v>
      </c>
      <c r="N162" s="1">
        <v>0</v>
      </c>
      <c r="O162" s="1">
        <v>0</v>
      </c>
      <c r="P162" s="1">
        <v>0</v>
      </c>
      <c r="Q162" s="1">
        <v>0</v>
      </c>
    </row>
    <row r="163" spans="1:17" x14ac:dyDescent="0.35">
      <c r="A163" s="1" t="s">
        <v>922</v>
      </c>
      <c r="B163" s="1" t="s">
        <v>1043</v>
      </c>
      <c r="D163" s="1">
        <v>0</v>
      </c>
      <c r="E163" s="1">
        <v>0</v>
      </c>
      <c r="F163" s="1">
        <v>0</v>
      </c>
      <c r="G163" s="1">
        <v>0</v>
      </c>
      <c r="H163" s="1">
        <v>0</v>
      </c>
      <c r="I163" s="1">
        <v>0</v>
      </c>
      <c r="J163" s="1">
        <v>0</v>
      </c>
      <c r="K163" s="1">
        <v>0</v>
      </c>
      <c r="L163" s="1">
        <v>0</v>
      </c>
      <c r="M163" s="1">
        <v>0</v>
      </c>
      <c r="N163" s="1">
        <v>0</v>
      </c>
      <c r="O163" s="1">
        <v>0</v>
      </c>
      <c r="P163" s="1">
        <v>0</v>
      </c>
      <c r="Q163" s="1">
        <v>0</v>
      </c>
    </row>
    <row r="164" spans="1:17" x14ac:dyDescent="0.35">
      <c r="A164" s="1" t="s">
        <v>924</v>
      </c>
      <c r="B164" s="1" t="s">
        <v>1044</v>
      </c>
      <c r="D164" s="1">
        <v>0</v>
      </c>
      <c r="E164" s="1">
        <v>0</v>
      </c>
      <c r="F164" s="1">
        <v>0</v>
      </c>
      <c r="G164" s="1">
        <v>0</v>
      </c>
      <c r="H164" s="1">
        <v>0</v>
      </c>
      <c r="I164" s="1">
        <v>0</v>
      </c>
      <c r="J164" s="1">
        <v>0</v>
      </c>
      <c r="K164" s="1">
        <v>0</v>
      </c>
      <c r="L164" s="1">
        <v>0</v>
      </c>
      <c r="M164" s="1">
        <v>0</v>
      </c>
      <c r="N164" s="1">
        <v>0</v>
      </c>
      <c r="O164" s="1">
        <v>0</v>
      </c>
      <c r="P164" s="1">
        <v>0</v>
      </c>
      <c r="Q164" s="1">
        <v>0</v>
      </c>
    </row>
    <row r="165" spans="1:17" x14ac:dyDescent="0.35">
      <c r="A165" s="1" t="s">
        <v>842</v>
      </c>
      <c r="B165" s="1" t="s">
        <v>1045</v>
      </c>
      <c r="D165" s="1">
        <v>0</v>
      </c>
      <c r="E165" s="1">
        <v>0</v>
      </c>
      <c r="F165" s="1">
        <v>0</v>
      </c>
      <c r="G165" s="1">
        <v>0</v>
      </c>
      <c r="H165" s="1">
        <v>0</v>
      </c>
      <c r="I165" s="1">
        <v>0</v>
      </c>
      <c r="J165" s="1">
        <v>0</v>
      </c>
      <c r="K165" s="1">
        <v>0</v>
      </c>
      <c r="L165" s="1">
        <v>0</v>
      </c>
      <c r="M165" s="1">
        <v>0</v>
      </c>
      <c r="N165" s="1">
        <v>0</v>
      </c>
      <c r="O165" s="1">
        <v>0</v>
      </c>
      <c r="P165" s="1">
        <v>0</v>
      </c>
      <c r="Q165" s="1">
        <v>0</v>
      </c>
    </row>
    <row r="166" spans="1:17" x14ac:dyDescent="0.35">
      <c r="A166" s="1" t="s">
        <v>844</v>
      </c>
      <c r="B166" s="1" t="s">
        <v>1046</v>
      </c>
      <c r="D166" s="1">
        <v>0</v>
      </c>
      <c r="E166" s="1">
        <v>0</v>
      </c>
      <c r="F166" s="1">
        <v>0</v>
      </c>
      <c r="G166" s="1">
        <v>0</v>
      </c>
      <c r="H166" s="1">
        <v>0</v>
      </c>
      <c r="I166" s="1">
        <v>0</v>
      </c>
      <c r="J166" s="1">
        <v>0</v>
      </c>
      <c r="K166" s="1">
        <v>0</v>
      </c>
      <c r="L166" s="1">
        <v>0</v>
      </c>
      <c r="M166" s="1">
        <v>0</v>
      </c>
      <c r="N166" s="1">
        <v>0</v>
      </c>
      <c r="O166" s="1">
        <v>0</v>
      </c>
      <c r="P166" s="1">
        <v>0</v>
      </c>
      <c r="Q166" s="1">
        <v>0</v>
      </c>
    </row>
    <row r="167" spans="1:17" x14ac:dyDescent="0.35">
      <c r="A167" s="1" t="s">
        <v>756</v>
      </c>
      <c r="B167" s="1" t="s">
        <v>1047</v>
      </c>
      <c r="C167" s="439"/>
      <c r="D167" s="1">
        <v>0</v>
      </c>
      <c r="E167" s="1">
        <v>0</v>
      </c>
      <c r="F167" s="1">
        <v>0</v>
      </c>
      <c r="G167" s="1">
        <v>0</v>
      </c>
      <c r="H167" s="1">
        <v>0</v>
      </c>
      <c r="I167" s="1">
        <v>0</v>
      </c>
      <c r="J167" s="1">
        <v>0</v>
      </c>
      <c r="K167" s="1">
        <v>0</v>
      </c>
      <c r="L167" s="1">
        <v>0</v>
      </c>
      <c r="M167" s="1">
        <v>0</v>
      </c>
      <c r="N167" s="1">
        <v>0</v>
      </c>
      <c r="O167" s="1">
        <v>0</v>
      </c>
      <c r="P167" s="1">
        <v>0</v>
      </c>
      <c r="Q167" s="1">
        <v>0</v>
      </c>
    </row>
    <row r="168" spans="1:17" x14ac:dyDescent="0.35">
      <c r="A168" s="1" t="s">
        <v>759</v>
      </c>
      <c r="B168" s="1" t="s">
        <v>1048</v>
      </c>
      <c r="D168" s="1">
        <v>0</v>
      </c>
      <c r="E168" s="1">
        <v>0</v>
      </c>
      <c r="F168" s="1">
        <v>0</v>
      </c>
      <c r="G168" s="1">
        <v>0</v>
      </c>
      <c r="H168" s="1">
        <v>0</v>
      </c>
      <c r="I168" s="1">
        <v>0</v>
      </c>
      <c r="J168" s="1">
        <v>0</v>
      </c>
      <c r="K168" s="1">
        <v>0</v>
      </c>
      <c r="L168" s="1">
        <v>0</v>
      </c>
      <c r="M168" s="1">
        <v>0</v>
      </c>
      <c r="N168" s="1">
        <v>0</v>
      </c>
      <c r="O168" s="1">
        <v>0</v>
      </c>
      <c r="P168" s="1">
        <v>0</v>
      </c>
      <c r="Q168" s="1">
        <v>0</v>
      </c>
    </row>
    <row r="169" spans="1:17" x14ac:dyDescent="0.35">
      <c r="A169" s="1" t="s">
        <v>761</v>
      </c>
      <c r="B169" s="1" t="s">
        <v>1049</v>
      </c>
      <c r="D169" s="1">
        <v>0</v>
      </c>
      <c r="E169" s="1">
        <v>0</v>
      </c>
      <c r="F169" s="1">
        <v>0</v>
      </c>
      <c r="G169" s="1">
        <v>0</v>
      </c>
      <c r="H169" s="1">
        <v>0</v>
      </c>
      <c r="I169" s="1">
        <v>0</v>
      </c>
      <c r="J169" s="1">
        <v>0</v>
      </c>
      <c r="K169" s="1">
        <v>0</v>
      </c>
      <c r="L169" s="1">
        <v>0</v>
      </c>
      <c r="M169" s="1">
        <v>0</v>
      </c>
      <c r="N169" s="1">
        <v>0</v>
      </c>
      <c r="O169" s="1">
        <v>0</v>
      </c>
      <c r="P169" s="1">
        <v>0</v>
      </c>
      <c r="Q169" s="1">
        <v>0</v>
      </c>
    </row>
    <row r="170" spans="1:17" x14ac:dyDescent="0.35">
      <c r="A170" s="1" t="s">
        <v>756</v>
      </c>
      <c r="B170" s="1" t="s">
        <v>1050</v>
      </c>
      <c r="D170" s="1">
        <v>0</v>
      </c>
      <c r="E170" s="1">
        <v>0</v>
      </c>
      <c r="F170" s="1">
        <v>0</v>
      </c>
      <c r="G170" s="1">
        <v>0</v>
      </c>
      <c r="H170" s="1">
        <v>0</v>
      </c>
      <c r="I170" s="1">
        <v>0</v>
      </c>
      <c r="J170" s="1">
        <v>0</v>
      </c>
      <c r="K170" s="1">
        <v>0</v>
      </c>
      <c r="L170" s="1">
        <v>0</v>
      </c>
      <c r="M170" s="1">
        <v>0</v>
      </c>
      <c r="N170" s="1">
        <v>0</v>
      </c>
      <c r="O170" s="1">
        <v>0</v>
      </c>
      <c r="P170" s="1">
        <v>0</v>
      </c>
      <c r="Q170" s="1">
        <v>0</v>
      </c>
    </row>
    <row r="171" spans="1:17" x14ac:dyDescent="0.35">
      <c r="A171" s="1" t="s">
        <v>759</v>
      </c>
      <c r="B171" s="1" t="s">
        <v>1051</v>
      </c>
      <c r="D171" s="1">
        <v>0</v>
      </c>
      <c r="E171" s="1">
        <v>0</v>
      </c>
      <c r="F171" s="1">
        <v>0</v>
      </c>
      <c r="G171" s="1">
        <v>0</v>
      </c>
      <c r="H171" s="1">
        <v>0</v>
      </c>
      <c r="I171" s="1">
        <v>0</v>
      </c>
      <c r="J171" s="1">
        <v>0</v>
      </c>
      <c r="K171" s="1">
        <v>0</v>
      </c>
      <c r="L171" s="1">
        <v>0</v>
      </c>
      <c r="M171" s="1">
        <v>0</v>
      </c>
      <c r="N171" s="1">
        <v>0</v>
      </c>
      <c r="O171" s="1">
        <v>0</v>
      </c>
      <c r="P171" s="1">
        <v>0</v>
      </c>
      <c r="Q171" s="1">
        <v>0</v>
      </c>
    </row>
    <row r="172" spans="1:17" x14ac:dyDescent="0.35">
      <c r="A172" s="1" t="s">
        <v>761</v>
      </c>
      <c r="B172" s="1" t="s">
        <v>1052</v>
      </c>
      <c r="D172" s="1">
        <v>0</v>
      </c>
      <c r="E172" s="1">
        <v>0</v>
      </c>
      <c r="F172" s="1">
        <v>0</v>
      </c>
      <c r="G172" s="1">
        <v>0</v>
      </c>
      <c r="H172" s="1">
        <v>0</v>
      </c>
      <c r="I172" s="1">
        <v>0</v>
      </c>
      <c r="J172" s="1">
        <v>0</v>
      </c>
      <c r="K172" s="1">
        <v>0</v>
      </c>
      <c r="L172" s="1">
        <v>0</v>
      </c>
      <c r="M172" s="1">
        <v>0</v>
      </c>
      <c r="N172" s="1">
        <v>0</v>
      </c>
      <c r="O172" s="1">
        <v>0</v>
      </c>
      <c r="P172" s="1">
        <v>0</v>
      </c>
      <c r="Q172" s="1">
        <v>0</v>
      </c>
    </row>
    <row r="173" spans="1:17" x14ac:dyDescent="0.35">
      <c r="A173" s="1" t="s">
        <v>878</v>
      </c>
      <c r="B173" s="1" t="s">
        <v>1053</v>
      </c>
      <c r="D173" s="1">
        <v>0</v>
      </c>
      <c r="E173" s="1">
        <v>0</v>
      </c>
      <c r="F173" s="1">
        <v>0</v>
      </c>
      <c r="G173" s="1">
        <v>0</v>
      </c>
      <c r="H173" s="1">
        <v>0</v>
      </c>
      <c r="I173" s="1">
        <v>0</v>
      </c>
      <c r="J173" s="1">
        <v>0</v>
      </c>
      <c r="K173" s="1">
        <v>0</v>
      </c>
      <c r="L173" s="1">
        <v>0</v>
      </c>
      <c r="M173" s="1">
        <v>0</v>
      </c>
      <c r="N173" s="1">
        <v>0</v>
      </c>
      <c r="O173" s="1">
        <v>0</v>
      </c>
      <c r="P173" s="1">
        <v>0</v>
      </c>
      <c r="Q173" s="1">
        <v>0</v>
      </c>
    </row>
    <row r="174" spans="1:17" x14ac:dyDescent="0.35">
      <c r="A174" s="1" t="s">
        <v>880</v>
      </c>
      <c r="B174" s="1" t="s">
        <v>1054</v>
      </c>
      <c r="D174" s="1">
        <v>0</v>
      </c>
      <c r="E174" s="1">
        <v>0</v>
      </c>
      <c r="F174" s="1">
        <v>0</v>
      </c>
      <c r="G174" s="1">
        <v>0</v>
      </c>
      <c r="H174" s="1">
        <v>0</v>
      </c>
      <c r="I174" s="1">
        <v>0</v>
      </c>
      <c r="J174" s="1">
        <v>0</v>
      </c>
      <c r="K174" s="1">
        <v>0</v>
      </c>
      <c r="L174" s="1">
        <v>0</v>
      </c>
      <c r="M174" s="1">
        <v>0</v>
      </c>
      <c r="N174" s="1">
        <v>0</v>
      </c>
      <c r="O174" s="1">
        <v>0</v>
      </c>
      <c r="P174" s="1">
        <v>0</v>
      </c>
      <c r="Q174" s="1">
        <v>0</v>
      </c>
    </row>
    <row r="175" spans="1:17" x14ac:dyDescent="0.35">
      <c r="A175" s="1" t="s">
        <v>882</v>
      </c>
      <c r="B175" s="1" t="s">
        <v>1055</v>
      </c>
      <c r="D175" s="1">
        <v>0</v>
      </c>
      <c r="E175" s="1">
        <v>0</v>
      </c>
      <c r="F175" s="1">
        <v>0</v>
      </c>
      <c r="G175" s="1">
        <v>0</v>
      </c>
      <c r="H175" s="1">
        <v>0</v>
      </c>
      <c r="I175" s="1">
        <v>0</v>
      </c>
      <c r="J175" s="1">
        <v>0</v>
      </c>
      <c r="K175" s="1">
        <v>0</v>
      </c>
      <c r="L175" s="1">
        <v>0</v>
      </c>
      <c r="M175" s="1">
        <v>0</v>
      </c>
      <c r="N175" s="1">
        <v>0</v>
      </c>
      <c r="O175" s="1">
        <v>0</v>
      </c>
      <c r="P175" s="1">
        <v>0</v>
      </c>
      <c r="Q175" s="1">
        <v>0</v>
      </c>
    </row>
    <row r="176" spans="1:17" x14ac:dyDescent="0.35">
      <c r="A176" s="1" t="s">
        <v>775</v>
      </c>
      <c r="B176" s="1" t="s">
        <v>1056</v>
      </c>
      <c r="D176" s="1">
        <v>0</v>
      </c>
      <c r="E176" s="1">
        <v>0</v>
      </c>
      <c r="F176" s="1">
        <v>0</v>
      </c>
      <c r="G176" s="1">
        <v>0</v>
      </c>
      <c r="H176" s="1">
        <v>0</v>
      </c>
      <c r="I176" s="1">
        <v>0</v>
      </c>
      <c r="J176" s="1">
        <v>0</v>
      </c>
      <c r="K176" s="1">
        <v>0</v>
      </c>
      <c r="L176" s="1">
        <v>0</v>
      </c>
      <c r="M176" s="1">
        <v>0</v>
      </c>
      <c r="N176" s="1">
        <v>0</v>
      </c>
      <c r="O176" s="1">
        <v>0</v>
      </c>
      <c r="P176" s="1">
        <v>0</v>
      </c>
      <c r="Q176" s="1">
        <v>0</v>
      </c>
    </row>
    <row r="177" spans="1:17" x14ac:dyDescent="0.35">
      <c r="A177" s="1" t="s">
        <v>777</v>
      </c>
      <c r="B177" s="1" t="s">
        <v>1057</v>
      </c>
      <c r="D177" s="1">
        <v>0</v>
      </c>
      <c r="E177" s="1">
        <v>0</v>
      </c>
      <c r="F177" s="1">
        <v>0</v>
      </c>
      <c r="G177" s="1">
        <v>0</v>
      </c>
      <c r="H177" s="1">
        <v>0</v>
      </c>
      <c r="I177" s="1">
        <v>0</v>
      </c>
      <c r="J177" s="1">
        <v>0</v>
      </c>
      <c r="K177" s="1">
        <v>0</v>
      </c>
      <c r="L177" s="1">
        <v>0</v>
      </c>
      <c r="M177" s="1">
        <v>0</v>
      </c>
      <c r="N177" s="1">
        <v>0</v>
      </c>
      <c r="O177" s="1">
        <v>0</v>
      </c>
      <c r="P177" s="1">
        <v>0</v>
      </c>
      <c r="Q177" s="1">
        <v>0</v>
      </c>
    </row>
    <row r="178" spans="1:17" x14ac:dyDescent="0.35">
      <c r="A178" s="1" t="s">
        <v>779</v>
      </c>
      <c r="B178" s="1" t="s">
        <v>1058</v>
      </c>
      <c r="D178" s="1">
        <v>0</v>
      </c>
      <c r="E178" s="1">
        <v>0</v>
      </c>
      <c r="F178" s="1">
        <v>0</v>
      </c>
      <c r="G178" s="1">
        <v>0</v>
      </c>
      <c r="H178" s="1">
        <v>0</v>
      </c>
      <c r="I178" s="1">
        <v>0</v>
      </c>
      <c r="J178" s="1">
        <v>0</v>
      </c>
      <c r="K178" s="1">
        <v>0</v>
      </c>
      <c r="L178" s="1">
        <v>0</v>
      </c>
      <c r="M178" s="1">
        <v>0</v>
      </c>
      <c r="N178" s="1">
        <v>0</v>
      </c>
      <c r="O178" s="1">
        <v>0</v>
      </c>
      <c r="P178" s="1">
        <v>0</v>
      </c>
      <c r="Q178" s="1">
        <v>0</v>
      </c>
    </row>
    <row r="179" spans="1:17" x14ac:dyDescent="0.35">
      <c r="A179" s="1" t="s">
        <v>781</v>
      </c>
      <c r="B179" s="1" t="s">
        <v>1059</v>
      </c>
      <c r="D179" s="1">
        <v>0</v>
      </c>
      <c r="E179" s="1">
        <v>0</v>
      </c>
      <c r="F179" s="1">
        <v>0</v>
      </c>
      <c r="G179" s="1">
        <v>0</v>
      </c>
      <c r="H179" s="1">
        <v>0</v>
      </c>
      <c r="I179" s="1">
        <v>0</v>
      </c>
      <c r="J179" s="1">
        <v>0</v>
      </c>
      <c r="K179" s="1">
        <v>0</v>
      </c>
      <c r="L179" s="1">
        <v>0</v>
      </c>
      <c r="M179" s="1">
        <v>0</v>
      </c>
      <c r="N179" s="1">
        <v>0</v>
      </c>
      <c r="O179" s="1">
        <v>0</v>
      </c>
      <c r="P179" s="1">
        <v>0</v>
      </c>
      <c r="Q179" s="1">
        <v>0</v>
      </c>
    </row>
    <row r="180" spans="1:17" x14ac:dyDescent="0.35">
      <c r="A180" s="1" t="s">
        <v>888</v>
      </c>
      <c r="B180" s="1" t="s">
        <v>1060</v>
      </c>
      <c r="D180" s="1">
        <v>0</v>
      </c>
      <c r="E180" s="1">
        <v>0</v>
      </c>
      <c r="F180" s="1">
        <v>0</v>
      </c>
      <c r="G180" s="1">
        <v>0</v>
      </c>
      <c r="H180" s="1">
        <v>0</v>
      </c>
      <c r="I180" s="1">
        <v>0</v>
      </c>
      <c r="J180" s="1">
        <v>0</v>
      </c>
      <c r="K180" s="1">
        <v>0</v>
      </c>
      <c r="L180" s="1">
        <v>0</v>
      </c>
      <c r="M180" s="1">
        <v>0</v>
      </c>
      <c r="N180" s="1">
        <v>0</v>
      </c>
      <c r="O180" s="1">
        <v>0</v>
      </c>
      <c r="P180" s="1">
        <v>0</v>
      </c>
      <c r="Q180" s="1">
        <v>0</v>
      </c>
    </row>
    <row r="181" spans="1:17" x14ac:dyDescent="0.35">
      <c r="A181" s="1" t="s">
        <v>785</v>
      </c>
      <c r="B181" s="1" t="s">
        <v>1061</v>
      </c>
      <c r="D181" s="1">
        <v>0</v>
      </c>
      <c r="E181" s="1">
        <v>0</v>
      </c>
      <c r="F181" s="1">
        <v>0</v>
      </c>
      <c r="G181" s="1">
        <v>0</v>
      </c>
      <c r="H181" s="1">
        <v>0</v>
      </c>
      <c r="I181" s="1">
        <v>0</v>
      </c>
      <c r="J181" s="1">
        <v>0</v>
      </c>
      <c r="K181" s="1">
        <v>0</v>
      </c>
      <c r="L181" s="1">
        <v>0</v>
      </c>
      <c r="M181" s="1">
        <v>0</v>
      </c>
      <c r="N181" s="1">
        <v>0</v>
      </c>
      <c r="O181" s="1">
        <v>0</v>
      </c>
      <c r="P181" s="1">
        <v>0</v>
      </c>
      <c r="Q181" s="1">
        <v>0</v>
      </c>
    </row>
    <row r="182" spans="1:17" x14ac:dyDescent="0.35">
      <c r="A182" s="1" t="s">
        <v>891</v>
      </c>
      <c r="B182" s="1" t="s">
        <v>1062</v>
      </c>
      <c r="D182" s="1">
        <v>0</v>
      </c>
      <c r="E182" s="1">
        <v>0</v>
      </c>
      <c r="F182" s="1">
        <v>0</v>
      </c>
      <c r="G182" s="1">
        <v>0</v>
      </c>
      <c r="H182" s="1">
        <v>0</v>
      </c>
      <c r="I182" s="1">
        <v>0</v>
      </c>
      <c r="J182" s="1">
        <v>0</v>
      </c>
      <c r="K182" s="1">
        <v>0</v>
      </c>
      <c r="L182" s="1">
        <v>0</v>
      </c>
      <c r="M182" s="1">
        <v>0</v>
      </c>
      <c r="N182" s="1">
        <v>0</v>
      </c>
      <c r="O182" s="1">
        <v>0</v>
      </c>
      <c r="P182" s="1">
        <v>0</v>
      </c>
      <c r="Q182" s="1">
        <v>0</v>
      </c>
    </row>
    <row r="183" spans="1:17" x14ac:dyDescent="0.35">
      <c r="A183" s="1" t="s">
        <v>789</v>
      </c>
      <c r="B183" s="1" t="s">
        <v>1063</v>
      </c>
      <c r="D183" s="1">
        <v>0</v>
      </c>
      <c r="E183" s="1">
        <v>0</v>
      </c>
      <c r="F183" s="1">
        <v>0</v>
      </c>
      <c r="G183" s="1">
        <v>0</v>
      </c>
      <c r="H183" s="1">
        <v>0</v>
      </c>
      <c r="I183" s="1">
        <v>0</v>
      </c>
      <c r="J183" s="1">
        <v>0</v>
      </c>
      <c r="K183" s="1">
        <v>0</v>
      </c>
      <c r="L183" s="1">
        <v>0</v>
      </c>
      <c r="M183" s="1">
        <v>0</v>
      </c>
      <c r="N183" s="1">
        <v>0</v>
      </c>
      <c r="O183" s="1">
        <v>0</v>
      </c>
      <c r="P183" s="1">
        <v>0</v>
      </c>
      <c r="Q183" s="1">
        <v>0</v>
      </c>
    </row>
    <row r="184" spans="1:17" x14ac:dyDescent="0.35">
      <c r="A184" s="1" t="s">
        <v>894</v>
      </c>
      <c r="B184" s="1" t="s">
        <v>1064</v>
      </c>
      <c r="D184" s="1">
        <v>0</v>
      </c>
      <c r="E184" s="1">
        <v>0</v>
      </c>
      <c r="F184" s="1">
        <v>0</v>
      </c>
      <c r="G184" s="1">
        <v>0</v>
      </c>
      <c r="H184" s="1">
        <v>0</v>
      </c>
      <c r="I184" s="1">
        <v>0</v>
      </c>
      <c r="J184" s="1">
        <v>0</v>
      </c>
      <c r="K184" s="1">
        <v>0</v>
      </c>
      <c r="L184" s="1">
        <v>0</v>
      </c>
      <c r="M184" s="1">
        <v>0</v>
      </c>
      <c r="N184" s="1">
        <v>0</v>
      </c>
      <c r="O184" s="1">
        <v>0</v>
      </c>
      <c r="P184" s="1">
        <v>0</v>
      </c>
      <c r="Q184" s="1">
        <v>0</v>
      </c>
    </row>
    <row r="185" spans="1:17" x14ac:dyDescent="0.35">
      <c r="A185" s="1" t="s">
        <v>896</v>
      </c>
      <c r="B185" s="1" t="s">
        <v>1065</v>
      </c>
      <c r="D185" s="1">
        <v>0</v>
      </c>
      <c r="E185" s="1">
        <v>0</v>
      </c>
      <c r="F185" s="1">
        <v>0</v>
      </c>
      <c r="G185" s="1">
        <v>0</v>
      </c>
      <c r="H185" s="1">
        <v>0</v>
      </c>
      <c r="I185" s="1">
        <v>0</v>
      </c>
      <c r="J185" s="1">
        <v>0</v>
      </c>
      <c r="K185" s="1">
        <v>0</v>
      </c>
      <c r="L185" s="1">
        <v>0</v>
      </c>
      <c r="M185" s="1">
        <v>0</v>
      </c>
      <c r="N185" s="1">
        <v>0</v>
      </c>
      <c r="O185" s="1">
        <v>0</v>
      </c>
      <c r="P185" s="1">
        <v>0</v>
      </c>
      <c r="Q185" s="1">
        <v>0</v>
      </c>
    </row>
    <row r="186" spans="1:17" x14ac:dyDescent="0.35">
      <c r="A186" s="1" t="s">
        <v>795</v>
      </c>
      <c r="B186" s="1" t="s">
        <v>1066</v>
      </c>
      <c r="D186" s="1">
        <v>0</v>
      </c>
      <c r="E186" s="1">
        <v>0</v>
      </c>
      <c r="F186" s="1">
        <v>0</v>
      </c>
      <c r="G186" s="1">
        <v>0</v>
      </c>
      <c r="H186" s="1">
        <v>0</v>
      </c>
      <c r="I186" s="1">
        <v>0</v>
      </c>
      <c r="J186" s="1">
        <v>0</v>
      </c>
      <c r="K186" s="1">
        <v>0</v>
      </c>
      <c r="L186" s="1">
        <v>0</v>
      </c>
      <c r="M186" s="1">
        <v>0</v>
      </c>
      <c r="N186" s="1">
        <v>0</v>
      </c>
      <c r="O186" s="1">
        <v>0</v>
      </c>
      <c r="P186" s="1">
        <v>0</v>
      </c>
      <c r="Q186" s="1">
        <v>0</v>
      </c>
    </row>
    <row r="187" spans="1:17" x14ac:dyDescent="0.35">
      <c r="A187" s="1" t="s">
        <v>797</v>
      </c>
      <c r="B187" s="1" t="s">
        <v>1067</v>
      </c>
      <c r="D187" s="1">
        <v>0</v>
      </c>
      <c r="E187" s="1">
        <v>0</v>
      </c>
      <c r="F187" s="1">
        <v>0</v>
      </c>
      <c r="G187" s="1">
        <v>0</v>
      </c>
      <c r="H187" s="1">
        <v>0</v>
      </c>
      <c r="I187" s="1">
        <v>0</v>
      </c>
      <c r="J187" s="1">
        <v>0</v>
      </c>
      <c r="K187" s="1">
        <v>0</v>
      </c>
      <c r="L187" s="1">
        <v>0</v>
      </c>
      <c r="M187" s="1">
        <v>0</v>
      </c>
      <c r="N187" s="1">
        <v>0</v>
      </c>
      <c r="O187" s="1">
        <v>0</v>
      </c>
      <c r="P187" s="1">
        <v>0</v>
      </c>
      <c r="Q187" s="1">
        <v>0</v>
      </c>
    </row>
    <row r="188" spans="1:17" x14ac:dyDescent="0.35">
      <c r="A188" s="1" t="s">
        <v>799</v>
      </c>
      <c r="B188" s="1" t="s">
        <v>1068</v>
      </c>
      <c r="D188" s="1">
        <v>0</v>
      </c>
      <c r="E188" s="1">
        <v>0</v>
      </c>
      <c r="F188" s="1">
        <v>0</v>
      </c>
      <c r="G188" s="1">
        <v>0</v>
      </c>
      <c r="H188" s="1">
        <v>0</v>
      </c>
      <c r="I188" s="1">
        <v>0</v>
      </c>
      <c r="J188" s="1">
        <v>0</v>
      </c>
      <c r="K188" s="1">
        <v>0</v>
      </c>
      <c r="L188" s="1">
        <v>0</v>
      </c>
      <c r="M188" s="1">
        <v>0</v>
      </c>
      <c r="N188" s="1">
        <v>0</v>
      </c>
      <c r="O188" s="1">
        <v>0</v>
      </c>
      <c r="P188" s="1">
        <v>0</v>
      </c>
      <c r="Q188" s="1">
        <v>0</v>
      </c>
    </row>
    <row r="189" spans="1:17" x14ac:dyDescent="0.35">
      <c r="A189" s="1" t="s">
        <v>775</v>
      </c>
      <c r="B189" s="1" t="s">
        <v>1069</v>
      </c>
      <c r="D189" s="1">
        <v>0</v>
      </c>
      <c r="E189" s="1">
        <v>0</v>
      </c>
      <c r="F189" s="1">
        <v>0</v>
      </c>
      <c r="G189" s="1">
        <v>0</v>
      </c>
      <c r="H189" s="1">
        <v>0</v>
      </c>
      <c r="I189" s="1">
        <v>0</v>
      </c>
      <c r="J189" s="1">
        <v>0</v>
      </c>
      <c r="K189" s="1">
        <v>0</v>
      </c>
      <c r="L189" s="1">
        <v>0</v>
      </c>
      <c r="M189" s="1">
        <v>0</v>
      </c>
      <c r="N189" s="1">
        <v>0</v>
      </c>
      <c r="O189" s="1">
        <v>0</v>
      </c>
      <c r="P189" s="1">
        <v>0</v>
      </c>
      <c r="Q189" s="1">
        <v>0</v>
      </c>
    </row>
    <row r="190" spans="1:17" x14ac:dyDescent="0.35">
      <c r="A190" s="1" t="s">
        <v>777</v>
      </c>
      <c r="B190" s="1" t="s">
        <v>1070</v>
      </c>
      <c r="D190" s="1">
        <v>0</v>
      </c>
      <c r="E190" s="1">
        <v>0</v>
      </c>
      <c r="F190" s="1">
        <v>0</v>
      </c>
      <c r="G190" s="1">
        <v>0</v>
      </c>
      <c r="H190" s="1">
        <v>0</v>
      </c>
      <c r="I190" s="1">
        <v>0</v>
      </c>
      <c r="J190" s="1">
        <v>0</v>
      </c>
      <c r="K190" s="1">
        <v>0</v>
      </c>
      <c r="L190" s="1">
        <v>0</v>
      </c>
      <c r="M190" s="1">
        <v>0</v>
      </c>
      <c r="N190" s="1">
        <v>0</v>
      </c>
      <c r="O190" s="1">
        <v>0</v>
      </c>
      <c r="P190" s="1">
        <v>0</v>
      </c>
      <c r="Q190" s="1">
        <v>0</v>
      </c>
    </row>
    <row r="191" spans="1:17" x14ac:dyDescent="0.35">
      <c r="A191" s="1" t="s">
        <v>779</v>
      </c>
      <c r="B191" s="1" t="s">
        <v>1071</v>
      </c>
      <c r="D191" s="1">
        <v>0</v>
      </c>
      <c r="E191" s="1">
        <v>0</v>
      </c>
      <c r="F191" s="1">
        <v>0</v>
      </c>
      <c r="G191" s="1">
        <v>0</v>
      </c>
      <c r="H191" s="1">
        <v>0</v>
      </c>
      <c r="I191" s="1">
        <v>0</v>
      </c>
      <c r="J191" s="1">
        <v>0</v>
      </c>
      <c r="K191" s="1">
        <v>0</v>
      </c>
      <c r="L191" s="1">
        <v>0</v>
      </c>
      <c r="M191" s="1">
        <v>0</v>
      </c>
      <c r="N191" s="1">
        <v>0</v>
      </c>
      <c r="O191" s="1">
        <v>0</v>
      </c>
      <c r="P191" s="1">
        <v>0</v>
      </c>
      <c r="Q191" s="1">
        <v>0</v>
      </c>
    </row>
    <row r="192" spans="1:17" x14ac:dyDescent="0.35">
      <c r="A192" s="1" t="s">
        <v>781</v>
      </c>
      <c r="B192" s="1" t="s">
        <v>1072</v>
      </c>
      <c r="D192" s="1">
        <v>0</v>
      </c>
      <c r="E192" s="1">
        <v>0</v>
      </c>
      <c r="F192" s="1">
        <v>0</v>
      </c>
      <c r="G192" s="1">
        <v>0</v>
      </c>
      <c r="H192" s="1">
        <v>0</v>
      </c>
      <c r="I192" s="1">
        <v>0</v>
      </c>
      <c r="J192" s="1">
        <v>0</v>
      </c>
      <c r="K192" s="1">
        <v>0</v>
      </c>
      <c r="L192" s="1">
        <v>0</v>
      </c>
      <c r="M192" s="1">
        <v>0</v>
      </c>
      <c r="N192" s="1">
        <v>0</v>
      </c>
      <c r="O192" s="1">
        <v>0</v>
      </c>
      <c r="P192" s="1">
        <v>0</v>
      </c>
      <c r="Q192" s="1">
        <v>0</v>
      </c>
    </row>
    <row r="193" spans="1:17" x14ac:dyDescent="0.35">
      <c r="A193" s="1" t="s">
        <v>888</v>
      </c>
      <c r="B193" s="1" t="s">
        <v>1073</v>
      </c>
      <c r="D193" s="1">
        <v>0</v>
      </c>
      <c r="E193" s="1">
        <v>0</v>
      </c>
      <c r="F193" s="1">
        <v>0</v>
      </c>
      <c r="G193" s="1">
        <v>0</v>
      </c>
      <c r="H193" s="1">
        <v>0</v>
      </c>
      <c r="I193" s="1">
        <v>0</v>
      </c>
      <c r="J193" s="1">
        <v>0</v>
      </c>
      <c r="K193" s="1">
        <v>0</v>
      </c>
      <c r="L193" s="1">
        <v>0</v>
      </c>
      <c r="M193" s="1">
        <v>0</v>
      </c>
      <c r="N193" s="1">
        <v>0</v>
      </c>
      <c r="O193" s="1">
        <v>0</v>
      </c>
      <c r="P193" s="1">
        <v>0</v>
      </c>
      <c r="Q193" s="1">
        <v>0</v>
      </c>
    </row>
    <row r="194" spans="1:17" x14ac:dyDescent="0.35">
      <c r="A194" s="1" t="s">
        <v>785</v>
      </c>
      <c r="B194" s="1" t="s">
        <v>1074</v>
      </c>
      <c r="D194" s="1">
        <v>0</v>
      </c>
      <c r="E194" s="1">
        <v>0</v>
      </c>
      <c r="F194" s="1">
        <v>0</v>
      </c>
      <c r="G194" s="1">
        <v>0</v>
      </c>
      <c r="H194" s="1">
        <v>0</v>
      </c>
      <c r="I194" s="1">
        <v>0</v>
      </c>
      <c r="J194" s="1">
        <v>0</v>
      </c>
      <c r="K194" s="1">
        <v>0</v>
      </c>
      <c r="L194" s="1">
        <v>0</v>
      </c>
      <c r="M194" s="1">
        <v>0</v>
      </c>
      <c r="N194" s="1">
        <v>0</v>
      </c>
      <c r="O194" s="1">
        <v>0</v>
      </c>
      <c r="P194" s="1">
        <v>0</v>
      </c>
      <c r="Q194" s="1">
        <v>0</v>
      </c>
    </row>
    <row r="195" spans="1:17" x14ac:dyDescent="0.35">
      <c r="A195" s="1" t="s">
        <v>891</v>
      </c>
      <c r="B195" s="1" t="s">
        <v>1075</v>
      </c>
      <c r="D195" s="1">
        <v>0</v>
      </c>
      <c r="E195" s="1">
        <v>0</v>
      </c>
      <c r="F195" s="1">
        <v>0</v>
      </c>
      <c r="G195" s="1">
        <v>0</v>
      </c>
      <c r="H195" s="1">
        <v>0</v>
      </c>
      <c r="I195" s="1">
        <v>0</v>
      </c>
      <c r="J195" s="1">
        <v>0</v>
      </c>
      <c r="K195" s="1">
        <v>0</v>
      </c>
      <c r="L195" s="1">
        <v>0</v>
      </c>
      <c r="M195" s="1">
        <v>0</v>
      </c>
      <c r="N195" s="1">
        <v>0</v>
      </c>
      <c r="O195" s="1">
        <v>0</v>
      </c>
      <c r="P195" s="1">
        <v>0</v>
      </c>
      <c r="Q195" s="1">
        <v>0</v>
      </c>
    </row>
    <row r="196" spans="1:17" x14ac:dyDescent="0.35">
      <c r="A196" s="1" t="s">
        <v>789</v>
      </c>
      <c r="B196" s="1" t="s">
        <v>1076</v>
      </c>
      <c r="D196" s="1">
        <v>0</v>
      </c>
      <c r="E196" s="1">
        <v>0</v>
      </c>
      <c r="F196" s="1">
        <v>0</v>
      </c>
      <c r="G196" s="1">
        <v>0</v>
      </c>
      <c r="H196" s="1">
        <v>0</v>
      </c>
      <c r="I196" s="1">
        <v>0</v>
      </c>
      <c r="J196" s="1">
        <v>0</v>
      </c>
      <c r="K196" s="1">
        <v>0</v>
      </c>
      <c r="L196" s="1">
        <v>0</v>
      </c>
      <c r="M196" s="1">
        <v>0</v>
      </c>
      <c r="N196" s="1">
        <v>0</v>
      </c>
      <c r="O196" s="1">
        <v>0</v>
      </c>
      <c r="P196" s="1">
        <v>0</v>
      </c>
      <c r="Q196" s="1">
        <v>0</v>
      </c>
    </row>
    <row r="197" spans="1:17" x14ac:dyDescent="0.35">
      <c r="A197" s="1" t="s">
        <v>894</v>
      </c>
      <c r="B197" s="1" t="s">
        <v>1077</v>
      </c>
      <c r="D197" s="1">
        <v>0</v>
      </c>
      <c r="E197" s="1">
        <v>0</v>
      </c>
      <c r="F197" s="1">
        <v>0</v>
      </c>
      <c r="G197" s="1">
        <v>0</v>
      </c>
      <c r="H197" s="1">
        <v>0</v>
      </c>
      <c r="I197" s="1">
        <v>0</v>
      </c>
      <c r="J197" s="1">
        <v>0</v>
      </c>
      <c r="K197" s="1">
        <v>0</v>
      </c>
      <c r="L197" s="1">
        <v>0</v>
      </c>
      <c r="M197" s="1">
        <v>0</v>
      </c>
      <c r="N197" s="1">
        <v>0</v>
      </c>
      <c r="O197" s="1">
        <v>0</v>
      </c>
      <c r="P197" s="1">
        <v>0</v>
      </c>
      <c r="Q197" s="1">
        <v>0</v>
      </c>
    </row>
    <row r="198" spans="1:17" x14ac:dyDescent="0.35">
      <c r="A198" s="1" t="s">
        <v>896</v>
      </c>
      <c r="B198" s="1" t="s">
        <v>1078</v>
      </c>
      <c r="D198" s="1">
        <v>0</v>
      </c>
      <c r="E198" s="1">
        <v>0</v>
      </c>
      <c r="F198" s="1">
        <v>0</v>
      </c>
      <c r="G198" s="1">
        <v>0</v>
      </c>
      <c r="H198" s="1">
        <v>0</v>
      </c>
      <c r="I198" s="1">
        <v>0</v>
      </c>
      <c r="J198" s="1">
        <v>0</v>
      </c>
      <c r="K198" s="1">
        <v>0</v>
      </c>
      <c r="L198" s="1">
        <v>0</v>
      </c>
      <c r="M198" s="1">
        <v>0</v>
      </c>
      <c r="N198" s="1">
        <v>0</v>
      </c>
      <c r="O198" s="1">
        <v>0</v>
      </c>
      <c r="P198" s="1">
        <v>0</v>
      </c>
      <c r="Q198" s="1">
        <v>0</v>
      </c>
    </row>
    <row r="199" spans="1:17" x14ac:dyDescent="0.35">
      <c r="A199" s="1" t="s">
        <v>795</v>
      </c>
      <c r="B199" s="1" t="s">
        <v>1079</v>
      </c>
      <c r="D199" s="1">
        <v>0</v>
      </c>
      <c r="E199" s="1">
        <v>0</v>
      </c>
      <c r="F199" s="1">
        <v>0</v>
      </c>
      <c r="G199" s="1">
        <v>0</v>
      </c>
      <c r="H199" s="1">
        <v>0</v>
      </c>
      <c r="I199" s="1">
        <v>0</v>
      </c>
      <c r="J199" s="1">
        <v>0</v>
      </c>
      <c r="K199" s="1">
        <v>0</v>
      </c>
      <c r="L199" s="1">
        <v>0</v>
      </c>
      <c r="M199" s="1">
        <v>0</v>
      </c>
      <c r="N199" s="1">
        <v>0</v>
      </c>
      <c r="O199" s="1">
        <v>0</v>
      </c>
      <c r="P199" s="1">
        <v>0</v>
      </c>
      <c r="Q199" s="1">
        <v>0</v>
      </c>
    </row>
    <row r="200" spans="1:17" x14ac:dyDescent="0.35">
      <c r="A200" s="1" t="s">
        <v>797</v>
      </c>
      <c r="B200" s="1" t="s">
        <v>1080</v>
      </c>
      <c r="D200" s="1">
        <v>0</v>
      </c>
      <c r="E200" s="1">
        <v>0</v>
      </c>
      <c r="F200" s="1">
        <v>0</v>
      </c>
      <c r="G200" s="1">
        <v>0</v>
      </c>
      <c r="H200" s="1">
        <v>0</v>
      </c>
      <c r="I200" s="1">
        <v>0</v>
      </c>
      <c r="J200" s="1">
        <v>0</v>
      </c>
      <c r="K200" s="1">
        <v>0</v>
      </c>
      <c r="L200" s="1">
        <v>0</v>
      </c>
      <c r="M200" s="1">
        <v>0</v>
      </c>
      <c r="N200" s="1">
        <v>0</v>
      </c>
      <c r="O200" s="1">
        <v>0</v>
      </c>
      <c r="P200" s="1">
        <v>0</v>
      </c>
      <c r="Q200" s="1">
        <v>0</v>
      </c>
    </row>
    <row r="201" spans="1:17" x14ac:dyDescent="0.35">
      <c r="A201" s="1" t="s">
        <v>799</v>
      </c>
      <c r="B201" s="1" t="s">
        <v>1081</v>
      </c>
      <c r="D201" s="1">
        <v>0</v>
      </c>
      <c r="E201" s="1">
        <v>0</v>
      </c>
      <c r="F201" s="1">
        <v>0</v>
      </c>
      <c r="G201" s="1">
        <v>0</v>
      </c>
      <c r="H201" s="1">
        <v>0</v>
      </c>
      <c r="I201" s="1">
        <v>0</v>
      </c>
      <c r="J201" s="1">
        <v>0</v>
      </c>
      <c r="K201" s="1">
        <v>0</v>
      </c>
      <c r="L201" s="1">
        <v>0</v>
      </c>
      <c r="M201" s="1">
        <v>0</v>
      </c>
      <c r="N201" s="1">
        <v>0</v>
      </c>
      <c r="O201" s="1">
        <v>0</v>
      </c>
      <c r="P201" s="1">
        <v>0</v>
      </c>
      <c r="Q201" s="1">
        <v>0</v>
      </c>
    </row>
    <row r="202" spans="1:17" x14ac:dyDescent="0.35">
      <c r="A202" s="1" t="s">
        <v>815</v>
      </c>
      <c r="B202" s="1" t="s">
        <v>1082</v>
      </c>
      <c r="D202" s="1">
        <v>0</v>
      </c>
      <c r="E202" s="1">
        <v>0</v>
      </c>
      <c r="F202" s="1">
        <v>0</v>
      </c>
      <c r="G202" s="1">
        <v>0</v>
      </c>
      <c r="H202" s="1">
        <v>0</v>
      </c>
      <c r="I202" s="1">
        <v>0</v>
      </c>
      <c r="J202" s="1">
        <v>0</v>
      </c>
      <c r="K202" s="1">
        <v>0</v>
      </c>
      <c r="L202" s="1">
        <v>0</v>
      </c>
      <c r="M202" s="1">
        <v>0</v>
      </c>
      <c r="N202" s="1">
        <v>0</v>
      </c>
      <c r="O202" s="1">
        <v>0</v>
      </c>
      <c r="P202" s="1">
        <v>0</v>
      </c>
      <c r="Q202" s="1">
        <v>0</v>
      </c>
    </row>
    <row r="203" spans="1:17" x14ac:dyDescent="0.35">
      <c r="A203" s="1" t="s">
        <v>817</v>
      </c>
      <c r="B203" s="1" t="s">
        <v>1083</v>
      </c>
      <c r="D203" s="1">
        <v>0</v>
      </c>
      <c r="E203" s="1">
        <v>0</v>
      </c>
      <c r="F203" s="1">
        <v>0</v>
      </c>
      <c r="G203" s="1">
        <v>0</v>
      </c>
      <c r="H203" s="1">
        <v>0</v>
      </c>
      <c r="I203" s="1">
        <v>0</v>
      </c>
      <c r="J203" s="1">
        <v>0</v>
      </c>
      <c r="K203" s="1">
        <v>0</v>
      </c>
      <c r="L203" s="1">
        <v>0</v>
      </c>
      <c r="M203" s="1">
        <v>0</v>
      </c>
      <c r="N203" s="1">
        <v>0</v>
      </c>
      <c r="O203" s="1">
        <v>0</v>
      </c>
      <c r="P203" s="1">
        <v>0</v>
      </c>
      <c r="Q203" s="1">
        <v>0</v>
      </c>
    </row>
    <row r="204" spans="1:17" x14ac:dyDescent="0.35">
      <c r="A204" s="1" t="s">
        <v>916</v>
      </c>
      <c r="B204" s="1" t="s">
        <v>1084</v>
      </c>
      <c r="D204" s="1">
        <v>0</v>
      </c>
      <c r="E204" s="1">
        <v>0</v>
      </c>
      <c r="F204" s="1">
        <v>0</v>
      </c>
      <c r="G204" s="1">
        <v>0</v>
      </c>
      <c r="H204" s="1">
        <v>0</v>
      </c>
      <c r="I204" s="1">
        <v>0</v>
      </c>
      <c r="J204" s="1">
        <v>0</v>
      </c>
      <c r="K204" s="1">
        <v>0</v>
      </c>
      <c r="L204" s="1">
        <v>0</v>
      </c>
      <c r="M204" s="1">
        <v>0</v>
      </c>
      <c r="N204" s="1">
        <v>0</v>
      </c>
      <c r="O204" s="1">
        <v>0</v>
      </c>
      <c r="P204" s="1">
        <v>0</v>
      </c>
      <c r="Q204" s="1">
        <v>0</v>
      </c>
    </row>
    <row r="205" spans="1:17" x14ac:dyDescent="0.35">
      <c r="A205" s="1" t="s">
        <v>821</v>
      </c>
      <c r="B205" s="1" t="s">
        <v>1085</v>
      </c>
      <c r="D205" s="1">
        <v>0</v>
      </c>
      <c r="E205" s="1">
        <v>0</v>
      </c>
      <c r="F205" s="1">
        <v>0</v>
      </c>
      <c r="G205" s="1">
        <v>0</v>
      </c>
      <c r="H205" s="1">
        <v>0</v>
      </c>
      <c r="I205" s="1">
        <v>0</v>
      </c>
      <c r="J205" s="1">
        <v>0</v>
      </c>
      <c r="K205" s="1">
        <v>0</v>
      </c>
      <c r="L205" s="1">
        <v>0</v>
      </c>
      <c r="M205" s="1">
        <v>0</v>
      </c>
      <c r="N205" s="1">
        <v>0</v>
      </c>
      <c r="O205" s="1">
        <v>0</v>
      </c>
      <c r="P205" s="1">
        <v>0</v>
      </c>
      <c r="Q205" s="1">
        <v>0</v>
      </c>
    </row>
    <row r="206" spans="1:17" x14ac:dyDescent="0.35">
      <c r="A206" s="1" t="s">
        <v>823</v>
      </c>
      <c r="B206" s="1" t="s">
        <v>1086</v>
      </c>
      <c r="D206" s="1">
        <v>0</v>
      </c>
      <c r="E206" s="1">
        <v>0</v>
      </c>
      <c r="F206" s="1">
        <v>0</v>
      </c>
      <c r="G206" s="1">
        <v>0</v>
      </c>
      <c r="H206" s="1">
        <v>0</v>
      </c>
      <c r="I206" s="1">
        <v>0</v>
      </c>
      <c r="J206" s="1">
        <v>0</v>
      </c>
      <c r="K206" s="1">
        <v>0</v>
      </c>
      <c r="L206" s="1">
        <v>0</v>
      </c>
      <c r="M206" s="1">
        <v>0</v>
      </c>
      <c r="N206" s="1">
        <v>0</v>
      </c>
      <c r="O206" s="1">
        <v>0</v>
      </c>
      <c r="P206" s="1">
        <v>0</v>
      </c>
      <c r="Q206" s="1">
        <v>0</v>
      </c>
    </row>
    <row r="207" spans="1:17" x14ac:dyDescent="0.35">
      <c r="A207" s="1" t="s">
        <v>825</v>
      </c>
      <c r="B207" s="1" t="s">
        <v>1087</v>
      </c>
      <c r="D207" s="1">
        <v>0</v>
      </c>
      <c r="E207" s="1">
        <v>0</v>
      </c>
      <c r="F207" s="1">
        <v>0</v>
      </c>
      <c r="G207" s="1">
        <v>0</v>
      </c>
      <c r="H207" s="1">
        <v>0</v>
      </c>
      <c r="I207" s="1">
        <v>0</v>
      </c>
      <c r="J207" s="1">
        <v>0</v>
      </c>
      <c r="K207" s="1">
        <v>0</v>
      </c>
      <c r="L207" s="1">
        <v>0</v>
      </c>
      <c r="M207" s="1">
        <v>0</v>
      </c>
      <c r="N207" s="1">
        <v>0</v>
      </c>
      <c r="O207" s="1">
        <v>0</v>
      </c>
      <c r="P207" s="1">
        <v>0</v>
      </c>
      <c r="Q207" s="1">
        <v>0</v>
      </c>
    </row>
    <row r="208" spans="1:17" x14ac:dyDescent="0.35">
      <c r="A208" s="1" t="s">
        <v>827</v>
      </c>
      <c r="B208" s="1" t="s">
        <v>1088</v>
      </c>
      <c r="D208" s="1">
        <v>0</v>
      </c>
      <c r="E208" s="1">
        <v>0</v>
      </c>
      <c r="F208" s="1">
        <v>0</v>
      </c>
      <c r="G208" s="1">
        <v>0</v>
      </c>
      <c r="H208" s="1">
        <v>0</v>
      </c>
      <c r="I208" s="1">
        <v>0</v>
      </c>
      <c r="J208" s="1">
        <v>0</v>
      </c>
      <c r="K208" s="1">
        <v>0</v>
      </c>
      <c r="L208" s="1">
        <v>0</v>
      </c>
      <c r="M208" s="1">
        <v>0</v>
      </c>
      <c r="N208" s="1">
        <v>0</v>
      </c>
      <c r="O208" s="1">
        <v>0</v>
      </c>
      <c r="P208" s="1">
        <v>0</v>
      </c>
      <c r="Q208" s="1">
        <v>0</v>
      </c>
    </row>
    <row r="209" spans="1:17" x14ac:dyDescent="0.35">
      <c r="A209" s="1" t="s">
        <v>922</v>
      </c>
      <c r="B209" s="1" t="s">
        <v>1089</v>
      </c>
      <c r="D209" s="1">
        <v>0</v>
      </c>
      <c r="E209" s="1">
        <v>0</v>
      </c>
      <c r="F209" s="1">
        <v>0</v>
      </c>
      <c r="G209" s="1">
        <v>0</v>
      </c>
      <c r="H209" s="1">
        <v>0</v>
      </c>
      <c r="I209" s="1">
        <v>0</v>
      </c>
      <c r="J209" s="1">
        <v>0</v>
      </c>
      <c r="K209" s="1">
        <v>0</v>
      </c>
      <c r="L209" s="1">
        <v>0</v>
      </c>
      <c r="M209" s="1">
        <v>0</v>
      </c>
      <c r="N209" s="1">
        <v>0</v>
      </c>
      <c r="O209" s="1">
        <v>0</v>
      </c>
      <c r="P209" s="1">
        <v>0</v>
      </c>
      <c r="Q209" s="1">
        <v>0</v>
      </c>
    </row>
    <row r="210" spans="1:17" x14ac:dyDescent="0.35">
      <c r="A210" s="1" t="s">
        <v>924</v>
      </c>
      <c r="B210" s="1" t="s">
        <v>1090</v>
      </c>
      <c r="D210" s="1">
        <v>0</v>
      </c>
      <c r="E210" s="1">
        <v>0</v>
      </c>
      <c r="F210" s="1">
        <v>0</v>
      </c>
      <c r="G210" s="1">
        <v>0</v>
      </c>
      <c r="H210" s="1">
        <v>0</v>
      </c>
      <c r="I210" s="1">
        <v>0</v>
      </c>
      <c r="J210" s="1">
        <v>0</v>
      </c>
      <c r="K210" s="1">
        <v>0</v>
      </c>
      <c r="L210" s="1">
        <v>0</v>
      </c>
      <c r="M210" s="1">
        <v>0</v>
      </c>
      <c r="N210" s="1">
        <v>0</v>
      </c>
      <c r="O210" s="1">
        <v>0</v>
      </c>
      <c r="P210" s="1">
        <v>0</v>
      </c>
      <c r="Q210" s="1">
        <v>0</v>
      </c>
    </row>
    <row r="211" spans="1:17" x14ac:dyDescent="0.35">
      <c r="A211" s="1" t="s">
        <v>815</v>
      </c>
      <c r="B211" s="1" t="s">
        <v>1091</v>
      </c>
      <c r="D211" s="1">
        <v>0</v>
      </c>
      <c r="E211" s="1">
        <v>0</v>
      </c>
      <c r="F211" s="1">
        <v>0</v>
      </c>
      <c r="G211" s="1">
        <v>0</v>
      </c>
      <c r="H211" s="1">
        <v>0</v>
      </c>
      <c r="I211" s="1">
        <v>0</v>
      </c>
      <c r="J211" s="1">
        <v>0</v>
      </c>
      <c r="K211" s="1">
        <v>0</v>
      </c>
      <c r="L211" s="1">
        <v>0</v>
      </c>
      <c r="M211" s="1">
        <v>0</v>
      </c>
      <c r="N211" s="1">
        <v>0</v>
      </c>
      <c r="O211" s="1">
        <v>0</v>
      </c>
      <c r="P211" s="1">
        <v>0</v>
      </c>
      <c r="Q211" s="1">
        <v>0</v>
      </c>
    </row>
    <row r="212" spans="1:17" x14ac:dyDescent="0.35">
      <c r="A212" s="1" t="s">
        <v>817</v>
      </c>
      <c r="B212" s="1" t="s">
        <v>1092</v>
      </c>
      <c r="D212" s="1">
        <v>0</v>
      </c>
      <c r="E212" s="1">
        <v>0</v>
      </c>
      <c r="F212" s="1">
        <v>0</v>
      </c>
      <c r="G212" s="1">
        <v>0</v>
      </c>
      <c r="H212" s="1">
        <v>0</v>
      </c>
      <c r="I212" s="1">
        <v>0</v>
      </c>
      <c r="J212" s="1">
        <v>0</v>
      </c>
      <c r="K212" s="1">
        <v>0</v>
      </c>
      <c r="L212" s="1">
        <v>0</v>
      </c>
      <c r="M212" s="1">
        <v>0</v>
      </c>
      <c r="N212" s="1">
        <v>0</v>
      </c>
      <c r="O212" s="1">
        <v>0</v>
      </c>
      <c r="P212" s="1">
        <v>0</v>
      </c>
      <c r="Q212" s="1">
        <v>0</v>
      </c>
    </row>
    <row r="213" spans="1:17" x14ac:dyDescent="0.35">
      <c r="A213" s="1" t="s">
        <v>916</v>
      </c>
      <c r="B213" s="1" t="s">
        <v>1093</v>
      </c>
      <c r="D213" s="1">
        <v>0</v>
      </c>
      <c r="E213" s="1">
        <v>0</v>
      </c>
      <c r="F213" s="1">
        <v>0</v>
      </c>
      <c r="G213" s="1">
        <v>0</v>
      </c>
      <c r="H213" s="1">
        <v>0</v>
      </c>
      <c r="I213" s="1">
        <v>0</v>
      </c>
      <c r="J213" s="1">
        <v>0</v>
      </c>
      <c r="K213" s="1">
        <v>0</v>
      </c>
      <c r="L213" s="1">
        <v>0</v>
      </c>
      <c r="M213" s="1">
        <v>0</v>
      </c>
      <c r="N213" s="1">
        <v>0</v>
      </c>
      <c r="O213" s="1">
        <v>0</v>
      </c>
      <c r="P213" s="1">
        <v>0</v>
      </c>
      <c r="Q213" s="1">
        <v>0</v>
      </c>
    </row>
    <row r="214" spans="1:17" x14ac:dyDescent="0.35">
      <c r="A214" s="1" t="s">
        <v>821</v>
      </c>
      <c r="B214" s="1" t="s">
        <v>1094</v>
      </c>
      <c r="D214" s="1">
        <v>0</v>
      </c>
      <c r="E214" s="1">
        <v>0</v>
      </c>
      <c r="F214" s="1">
        <v>0</v>
      </c>
      <c r="G214" s="1">
        <v>0</v>
      </c>
      <c r="H214" s="1">
        <v>0</v>
      </c>
      <c r="I214" s="1">
        <v>0</v>
      </c>
      <c r="J214" s="1">
        <v>0</v>
      </c>
      <c r="K214" s="1">
        <v>0</v>
      </c>
      <c r="L214" s="1">
        <v>0</v>
      </c>
      <c r="M214" s="1">
        <v>0</v>
      </c>
      <c r="N214" s="1">
        <v>0</v>
      </c>
      <c r="O214" s="1">
        <v>0</v>
      </c>
      <c r="P214" s="1">
        <v>0</v>
      </c>
      <c r="Q214" s="1">
        <v>0</v>
      </c>
    </row>
    <row r="215" spans="1:17" x14ac:dyDescent="0.35">
      <c r="A215" s="1" t="s">
        <v>823</v>
      </c>
      <c r="B215" s="1" t="s">
        <v>1095</v>
      </c>
      <c r="D215" s="1">
        <v>0</v>
      </c>
      <c r="E215" s="1">
        <v>0</v>
      </c>
      <c r="F215" s="1">
        <v>0</v>
      </c>
      <c r="G215" s="1">
        <v>0</v>
      </c>
      <c r="H215" s="1">
        <v>0</v>
      </c>
      <c r="I215" s="1">
        <v>0</v>
      </c>
      <c r="J215" s="1">
        <v>0</v>
      </c>
      <c r="K215" s="1">
        <v>0</v>
      </c>
      <c r="L215" s="1">
        <v>0</v>
      </c>
      <c r="M215" s="1">
        <v>0</v>
      </c>
      <c r="N215" s="1">
        <v>0</v>
      </c>
      <c r="O215" s="1">
        <v>0</v>
      </c>
      <c r="P215" s="1">
        <v>0</v>
      </c>
      <c r="Q215" s="1">
        <v>0</v>
      </c>
    </row>
    <row r="216" spans="1:17" x14ac:dyDescent="0.35">
      <c r="A216" s="1" t="s">
        <v>825</v>
      </c>
      <c r="B216" s="1" t="s">
        <v>1096</v>
      </c>
      <c r="D216" s="1">
        <v>0</v>
      </c>
      <c r="E216" s="1">
        <v>0</v>
      </c>
      <c r="F216" s="1">
        <v>0</v>
      </c>
      <c r="G216" s="1">
        <v>0</v>
      </c>
      <c r="H216" s="1">
        <v>0</v>
      </c>
      <c r="I216" s="1">
        <v>0</v>
      </c>
      <c r="J216" s="1">
        <v>0</v>
      </c>
      <c r="K216" s="1">
        <v>0</v>
      </c>
      <c r="L216" s="1">
        <v>0</v>
      </c>
      <c r="M216" s="1">
        <v>0</v>
      </c>
      <c r="N216" s="1">
        <v>0</v>
      </c>
      <c r="O216" s="1">
        <v>0</v>
      </c>
      <c r="P216" s="1">
        <v>0</v>
      </c>
      <c r="Q216" s="1">
        <v>0</v>
      </c>
    </row>
    <row r="217" spans="1:17" x14ac:dyDescent="0.35">
      <c r="A217" s="1" t="s">
        <v>827</v>
      </c>
      <c r="B217" s="1" t="s">
        <v>1097</v>
      </c>
      <c r="D217" s="1">
        <v>0</v>
      </c>
      <c r="E217" s="1">
        <v>0</v>
      </c>
      <c r="F217" s="1">
        <v>0</v>
      </c>
      <c r="G217" s="1">
        <v>0</v>
      </c>
      <c r="H217" s="1">
        <v>0</v>
      </c>
      <c r="I217" s="1">
        <v>0</v>
      </c>
      <c r="J217" s="1">
        <v>0</v>
      </c>
      <c r="K217" s="1">
        <v>0</v>
      </c>
      <c r="L217" s="1">
        <v>0</v>
      </c>
      <c r="M217" s="1">
        <v>0</v>
      </c>
      <c r="N217" s="1">
        <v>0</v>
      </c>
      <c r="O217" s="1">
        <v>0</v>
      </c>
      <c r="P217" s="1">
        <v>0</v>
      </c>
      <c r="Q217" s="1">
        <v>0</v>
      </c>
    </row>
    <row r="218" spans="1:17" x14ac:dyDescent="0.35">
      <c r="A218" s="1" t="s">
        <v>922</v>
      </c>
      <c r="B218" s="1" t="s">
        <v>1098</v>
      </c>
      <c r="D218" s="1">
        <v>0</v>
      </c>
      <c r="E218" s="1">
        <v>0</v>
      </c>
      <c r="F218" s="1">
        <v>0</v>
      </c>
      <c r="G218" s="1">
        <v>0</v>
      </c>
      <c r="H218" s="1">
        <v>0</v>
      </c>
      <c r="I218" s="1">
        <v>0</v>
      </c>
      <c r="J218" s="1">
        <v>0</v>
      </c>
      <c r="K218" s="1">
        <v>0</v>
      </c>
      <c r="L218" s="1">
        <v>0</v>
      </c>
      <c r="M218" s="1">
        <v>0</v>
      </c>
      <c r="N218" s="1">
        <v>0</v>
      </c>
      <c r="O218" s="1">
        <v>0</v>
      </c>
      <c r="P218" s="1">
        <v>0</v>
      </c>
      <c r="Q218" s="1">
        <v>0</v>
      </c>
    </row>
    <row r="219" spans="1:17" x14ac:dyDescent="0.35">
      <c r="A219" s="1" t="s">
        <v>924</v>
      </c>
      <c r="B219" s="1" t="s">
        <v>1099</v>
      </c>
      <c r="D219" s="1">
        <v>0</v>
      </c>
      <c r="E219" s="1">
        <v>0</v>
      </c>
      <c r="F219" s="1">
        <v>0</v>
      </c>
      <c r="G219" s="1">
        <v>0</v>
      </c>
      <c r="H219" s="1">
        <v>0</v>
      </c>
      <c r="I219" s="1">
        <v>0</v>
      </c>
      <c r="J219" s="1">
        <v>0</v>
      </c>
      <c r="K219" s="1">
        <v>0</v>
      </c>
      <c r="L219" s="1">
        <v>0</v>
      </c>
      <c r="M219" s="1">
        <v>0</v>
      </c>
      <c r="N219" s="1">
        <v>0</v>
      </c>
      <c r="O219" s="1">
        <v>0</v>
      </c>
      <c r="P219" s="1">
        <v>0</v>
      </c>
      <c r="Q219" s="1">
        <v>0</v>
      </c>
    </row>
    <row r="220" spans="1:17" x14ac:dyDescent="0.35">
      <c r="A220" s="1" t="s">
        <v>842</v>
      </c>
      <c r="B220" s="1" t="s">
        <v>1100</v>
      </c>
      <c r="D220" s="1">
        <v>0</v>
      </c>
      <c r="E220" s="1">
        <v>0</v>
      </c>
      <c r="F220" s="1">
        <v>0</v>
      </c>
      <c r="G220" s="1">
        <v>0</v>
      </c>
      <c r="H220" s="1">
        <v>0</v>
      </c>
      <c r="I220" s="1">
        <v>0</v>
      </c>
      <c r="J220" s="1">
        <v>0</v>
      </c>
      <c r="K220" s="1">
        <v>0</v>
      </c>
      <c r="L220" s="1">
        <v>0</v>
      </c>
      <c r="M220" s="1">
        <v>0</v>
      </c>
      <c r="N220" s="1">
        <v>0</v>
      </c>
      <c r="O220" s="1">
        <v>0</v>
      </c>
      <c r="P220" s="1">
        <v>0</v>
      </c>
      <c r="Q220" s="1">
        <v>0</v>
      </c>
    </row>
    <row r="221" spans="1:17" x14ac:dyDescent="0.35">
      <c r="A221" s="1" t="s">
        <v>844</v>
      </c>
      <c r="B221" s="1" t="s">
        <v>1101</v>
      </c>
      <c r="D221" s="1">
        <v>0</v>
      </c>
      <c r="E221" s="1">
        <v>0</v>
      </c>
      <c r="F221" s="1">
        <v>0</v>
      </c>
      <c r="G221" s="1">
        <v>0</v>
      </c>
      <c r="H221" s="1">
        <v>0</v>
      </c>
      <c r="I221" s="1">
        <v>0</v>
      </c>
      <c r="J221" s="1">
        <v>0</v>
      </c>
      <c r="K221" s="1">
        <v>0</v>
      </c>
      <c r="L221" s="1">
        <v>0</v>
      </c>
      <c r="M221" s="1">
        <v>0</v>
      </c>
      <c r="N221" s="1">
        <v>0</v>
      </c>
      <c r="O221" s="1">
        <v>0</v>
      </c>
      <c r="P221" s="1">
        <v>0</v>
      </c>
      <c r="Q221" s="1">
        <v>0</v>
      </c>
    </row>
    <row r="222" spans="1:17" x14ac:dyDescent="0.35">
      <c r="A222" s="1" t="s">
        <v>756</v>
      </c>
      <c r="B222" s="1" t="s">
        <v>1102</v>
      </c>
      <c r="C222" s="439"/>
      <c r="D222" s="1">
        <v>0</v>
      </c>
      <c r="E222" s="1">
        <v>0</v>
      </c>
      <c r="F222" s="1">
        <v>0</v>
      </c>
      <c r="G222" s="1">
        <v>0</v>
      </c>
      <c r="H222" s="1">
        <v>0</v>
      </c>
      <c r="I222" s="1">
        <v>0</v>
      </c>
      <c r="J222" s="1">
        <v>0</v>
      </c>
      <c r="K222" s="1">
        <v>0</v>
      </c>
      <c r="L222" s="1">
        <v>0</v>
      </c>
      <c r="M222" s="1">
        <v>0</v>
      </c>
      <c r="N222" s="1">
        <v>0</v>
      </c>
      <c r="O222" s="1">
        <v>0</v>
      </c>
      <c r="P222" s="1">
        <v>0</v>
      </c>
      <c r="Q222" s="1">
        <v>0</v>
      </c>
    </row>
    <row r="223" spans="1:17" x14ac:dyDescent="0.35">
      <c r="A223" s="1" t="s">
        <v>759</v>
      </c>
      <c r="B223" s="1" t="s">
        <v>1103</v>
      </c>
      <c r="C223" s="439"/>
      <c r="D223" s="1">
        <v>0</v>
      </c>
      <c r="E223" s="1">
        <v>0</v>
      </c>
      <c r="F223" s="1">
        <v>0</v>
      </c>
      <c r="G223" s="1">
        <v>0</v>
      </c>
      <c r="H223" s="1">
        <v>0</v>
      </c>
      <c r="I223" s="1">
        <v>0</v>
      </c>
      <c r="J223" s="1">
        <v>0</v>
      </c>
      <c r="K223" s="1">
        <v>0</v>
      </c>
      <c r="L223" s="1">
        <v>0</v>
      </c>
      <c r="M223" s="1">
        <v>0</v>
      </c>
      <c r="N223" s="1">
        <v>0</v>
      </c>
      <c r="O223" s="1">
        <v>0</v>
      </c>
      <c r="P223" s="1">
        <v>0</v>
      </c>
      <c r="Q223" s="1">
        <v>0</v>
      </c>
    </row>
    <row r="224" spans="1:17" x14ac:dyDescent="0.35">
      <c r="A224" s="1" t="s">
        <v>761</v>
      </c>
      <c r="B224" s="1" t="s">
        <v>1104</v>
      </c>
      <c r="D224" s="1">
        <v>0</v>
      </c>
      <c r="E224" s="1">
        <v>0</v>
      </c>
      <c r="F224" s="1">
        <v>0</v>
      </c>
      <c r="G224" s="1">
        <v>0</v>
      </c>
      <c r="H224" s="1">
        <v>0</v>
      </c>
      <c r="I224" s="1">
        <v>0</v>
      </c>
      <c r="J224" s="1">
        <v>0</v>
      </c>
      <c r="K224" s="1">
        <v>0</v>
      </c>
      <c r="L224" s="1">
        <v>0</v>
      </c>
      <c r="M224" s="1">
        <v>0</v>
      </c>
      <c r="N224" s="1">
        <v>0</v>
      </c>
      <c r="O224" s="1">
        <v>0</v>
      </c>
      <c r="P224" s="1">
        <v>0</v>
      </c>
      <c r="Q224" s="1">
        <v>0</v>
      </c>
    </row>
    <row r="225" spans="1:17" x14ac:dyDescent="0.35">
      <c r="A225" s="1" t="s">
        <v>756</v>
      </c>
      <c r="B225" s="1" t="s">
        <v>1105</v>
      </c>
      <c r="D225" s="1">
        <v>0</v>
      </c>
      <c r="E225" s="1">
        <v>0</v>
      </c>
      <c r="F225" s="1">
        <v>0</v>
      </c>
      <c r="G225" s="1">
        <v>0</v>
      </c>
      <c r="H225" s="1">
        <v>0</v>
      </c>
      <c r="I225" s="1">
        <v>0</v>
      </c>
      <c r="J225" s="1">
        <v>0</v>
      </c>
      <c r="K225" s="1">
        <v>0</v>
      </c>
      <c r="L225" s="1">
        <v>0</v>
      </c>
      <c r="M225" s="1">
        <v>0</v>
      </c>
      <c r="N225" s="1">
        <v>0</v>
      </c>
      <c r="O225" s="1">
        <v>0</v>
      </c>
      <c r="P225" s="1">
        <v>0</v>
      </c>
      <c r="Q225" s="1">
        <v>0</v>
      </c>
    </row>
    <row r="226" spans="1:17" x14ac:dyDescent="0.35">
      <c r="A226" s="1" t="s">
        <v>759</v>
      </c>
      <c r="B226" s="1" t="s">
        <v>1106</v>
      </c>
      <c r="D226" s="1">
        <v>0</v>
      </c>
      <c r="E226" s="1">
        <v>0</v>
      </c>
      <c r="F226" s="1">
        <v>0</v>
      </c>
      <c r="G226" s="1">
        <v>0</v>
      </c>
      <c r="H226" s="1">
        <v>0</v>
      </c>
      <c r="I226" s="1">
        <v>0</v>
      </c>
      <c r="J226" s="1">
        <v>0</v>
      </c>
      <c r="K226" s="1">
        <v>0</v>
      </c>
      <c r="L226" s="1">
        <v>0</v>
      </c>
      <c r="M226" s="1">
        <v>0</v>
      </c>
      <c r="N226" s="1">
        <v>0</v>
      </c>
      <c r="O226" s="1">
        <v>0</v>
      </c>
      <c r="P226" s="1">
        <v>0</v>
      </c>
      <c r="Q226" s="1">
        <v>0</v>
      </c>
    </row>
    <row r="227" spans="1:17" x14ac:dyDescent="0.35">
      <c r="A227" s="1" t="s">
        <v>761</v>
      </c>
      <c r="B227" s="1" t="s">
        <v>1107</v>
      </c>
      <c r="D227" s="1">
        <v>0</v>
      </c>
      <c r="E227" s="1">
        <v>0</v>
      </c>
      <c r="F227" s="1">
        <v>0</v>
      </c>
      <c r="G227" s="1">
        <v>0</v>
      </c>
      <c r="H227" s="1">
        <v>0</v>
      </c>
      <c r="I227" s="1">
        <v>0</v>
      </c>
      <c r="J227" s="1">
        <v>0</v>
      </c>
      <c r="K227" s="1">
        <v>0</v>
      </c>
      <c r="L227" s="1">
        <v>0</v>
      </c>
      <c r="M227" s="1">
        <v>0</v>
      </c>
      <c r="N227" s="1">
        <v>0</v>
      </c>
      <c r="O227" s="1">
        <v>0</v>
      </c>
      <c r="P227" s="1">
        <v>0</v>
      </c>
      <c r="Q227" s="1">
        <v>0</v>
      </c>
    </row>
    <row r="228" spans="1:17" x14ac:dyDescent="0.35">
      <c r="A228" s="1" t="s">
        <v>878</v>
      </c>
      <c r="B228" s="1" t="s">
        <v>1108</v>
      </c>
      <c r="D228" s="1">
        <v>0</v>
      </c>
      <c r="E228" s="1">
        <v>0</v>
      </c>
      <c r="F228" s="1">
        <v>0</v>
      </c>
      <c r="G228" s="1">
        <v>0</v>
      </c>
      <c r="H228" s="1">
        <v>0</v>
      </c>
      <c r="I228" s="1">
        <v>0</v>
      </c>
      <c r="J228" s="1">
        <v>0</v>
      </c>
      <c r="K228" s="1">
        <v>0</v>
      </c>
      <c r="L228" s="1">
        <v>0</v>
      </c>
      <c r="M228" s="1">
        <v>0</v>
      </c>
      <c r="N228" s="1">
        <v>0</v>
      </c>
      <c r="O228" s="1">
        <v>0</v>
      </c>
      <c r="P228" s="1">
        <v>0</v>
      </c>
      <c r="Q228" s="1">
        <v>0</v>
      </c>
    </row>
    <row r="229" spans="1:17" x14ac:dyDescent="0.35">
      <c r="A229" s="1" t="s">
        <v>880</v>
      </c>
      <c r="B229" s="1" t="s">
        <v>1109</v>
      </c>
      <c r="D229" s="1">
        <v>0</v>
      </c>
      <c r="E229" s="1">
        <v>0</v>
      </c>
      <c r="F229" s="1">
        <v>0</v>
      </c>
      <c r="G229" s="1">
        <v>0</v>
      </c>
      <c r="H229" s="1">
        <v>0</v>
      </c>
      <c r="I229" s="1">
        <v>0</v>
      </c>
      <c r="J229" s="1">
        <v>0</v>
      </c>
      <c r="K229" s="1">
        <v>0</v>
      </c>
      <c r="L229" s="1">
        <v>0</v>
      </c>
      <c r="M229" s="1">
        <v>0</v>
      </c>
      <c r="N229" s="1">
        <v>0</v>
      </c>
      <c r="O229" s="1">
        <v>0</v>
      </c>
      <c r="P229" s="1">
        <v>0</v>
      </c>
      <c r="Q229" s="1">
        <v>0</v>
      </c>
    </row>
    <row r="230" spans="1:17" x14ac:dyDescent="0.35">
      <c r="A230" s="1" t="s">
        <v>882</v>
      </c>
      <c r="B230" s="1" t="s">
        <v>1110</v>
      </c>
      <c r="D230" s="1">
        <v>0</v>
      </c>
      <c r="E230" s="1">
        <v>0</v>
      </c>
      <c r="F230" s="1">
        <v>0</v>
      </c>
      <c r="G230" s="1">
        <v>0</v>
      </c>
      <c r="H230" s="1">
        <v>0</v>
      </c>
      <c r="I230" s="1">
        <v>0</v>
      </c>
      <c r="J230" s="1">
        <v>0</v>
      </c>
      <c r="K230" s="1">
        <v>0</v>
      </c>
      <c r="L230" s="1">
        <v>0</v>
      </c>
      <c r="M230" s="1">
        <v>0</v>
      </c>
      <c r="N230" s="1">
        <v>0</v>
      </c>
      <c r="O230" s="1">
        <v>0</v>
      </c>
      <c r="P230" s="1">
        <v>0</v>
      </c>
      <c r="Q230" s="1">
        <v>0</v>
      </c>
    </row>
    <row r="231" spans="1:17" x14ac:dyDescent="0.35">
      <c r="A231" s="1" t="s">
        <v>775</v>
      </c>
      <c r="B231" s="1" t="s">
        <v>1111</v>
      </c>
      <c r="D231" s="1">
        <v>0</v>
      </c>
      <c r="E231" s="1">
        <v>0</v>
      </c>
      <c r="F231" s="1">
        <v>0</v>
      </c>
      <c r="G231" s="1">
        <v>0</v>
      </c>
      <c r="H231" s="1">
        <v>0</v>
      </c>
      <c r="I231" s="1">
        <v>0</v>
      </c>
      <c r="J231" s="1">
        <v>0</v>
      </c>
      <c r="K231" s="1">
        <v>0</v>
      </c>
      <c r="L231" s="1">
        <v>0</v>
      </c>
      <c r="M231" s="1">
        <v>0</v>
      </c>
      <c r="N231" s="1">
        <v>0</v>
      </c>
      <c r="O231" s="1">
        <v>0</v>
      </c>
      <c r="P231" s="1">
        <v>0</v>
      </c>
      <c r="Q231" s="1">
        <v>0</v>
      </c>
    </row>
    <row r="232" spans="1:17" x14ac:dyDescent="0.35">
      <c r="A232" s="1" t="s">
        <v>777</v>
      </c>
      <c r="B232" s="1" t="s">
        <v>1112</v>
      </c>
      <c r="D232" s="1">
        <v>0</v>
      </c>
      <c r="E232" s="1">
        <v>0</v>
      </c>
      <c r="F232" s="1">
        <v>0</v>
      </c>
      <c r="G232" s="1">
        <v>0</v>
      </c>
      <c r="H232" s="1">
        <v>0</v>
      </c>
      <c r="I232" s="1">
        <v>0</v>
      </c>
      <c r="J232" s="1">
        <v>0</v>
      </c>
      <c r="K232" s="1">
        <v>0</v>
      </c>
      <c r="L232" s="1">
        <v>0</v>
      </c>
      <c r="M232" s="1">
        <v>0</v>
      </c>
      <c r="N232" s="1">
        <v>0</v>
      </c>
      <c r="O232" s="1">
        <v>0</v>
      </c>
      <c r="P232" s="1">
        <v>0</v>
      </c>
      <c r="Q232" s="1">
        <v>0</v>
      </c>
    </row>
    <row r="233" spans="1:17" x14ac:dyDescent="0.35">
      <c r="A233" s="1" t="s">
        <v>779</v>
      </c>
      <c r="B233" s="1" t="s">
        <v>1113</v>
      </c>
      <c r="D233" s="1">
        <v>0</v>
      </c>
      <c r="E233" s="1">
        <v>0</v>
      </c>
      <c r="F233" s="1">
        <v>0</v>
      </c>
      <c r="G233" s="1">
        <v>0</v>
      </c>
      <c r="H233" s="1">
        <v>0</v>
      </c>
      <c r="I233" s="1">
        <v>0</v>
      </c>
      <c r="J233" s="1">
        <v>0</v>
      </c>
      <c r="K233" s="1">
        <v>0</v>
      </c>
      <c r="L233" s="1">
        <v>0</v>
      </c>
      <c r="M233" s="1">
        <v>0</v>
      </c>
      <c r="N233" s="1">
        <v>0</v>
      </c>
      <c r="O233" s="1">
        <v>0</v>
      </c>
      <c r="P233" s="1">
        <v>0</v>
      </c>
      <c r="Q233" s="1">
        <v>0</v>
      </c>
    </row>
    <row r="234" spans="1:17" x14ac:dyDescent="0.35">
      <c r="A234" s="1" t="s">
        <v>781</v>
      </c>
      <c r="B234" s="1" t="s">
        <v>1114</v>
      </c>
      <c r="D234" s="1">
        <v>0</v>
      </c>
      <c r="E234" s="1">
        <v>0</v>
      </c>
      <c r="F234" s="1">
        <v>0</v>
      </c>
      <c r="G234" s="1">
        <v>0</v>
      </c>
      <c r="H234" s="1">
        <v>0</v>
      </c>
      <c r="I234" s="1">
        <v>0</v>
      </c>
      <c r="J234" s="1">
        <v>0</v>
      </c>
      <c r="K234" s="1">
        <v>0</v>
      </c>
      <c r="L234" s="1">
        <v>0</v>
      </c>
      <c r="M234" s="1">
        <v>0</v>
      </c>
      <c r="N234" s="1">
        <v>0</v>
      </c>
      <c r="O234" s="1">
        <v>0</v>
      </c>
      <c r="P234" s="1">
        <v>0</v>
      </c>
      <c r="Q234" s="1">
        <v>0</v>
      </c>
    </row>
    <row r="235" spans="1:17" x14ac:dyDescent="0.35">
      <c r="A235" s="1" t="s">
        <v>888</v>
      </c>
      <c r="B235" s="1" t="s">
        <v>1115</v>
      </c>
      <c r="D235" s="1">
        <v>0</v>
      </c>
      <c r="E235" s="1">
        <v>0</v>
      </c>
      <c r="F235" s="1">
        <v>0</v>
      </c>
      <c r="G235" s="1">
        <v>0</v>
      </c>
      <c r="H235" s="1">
        <v>0</v>
      </c>
      <c r="I235" s="1">
        <v>0</v>
      </c>
      <c r="J235" s="1">
        <v>0</v>
      </c>
      <c r="K235" s="1">
        <v>0</v>
      </c>
      <c r="L235" s="1">
        <v>0</v>
      </c>
      <c r="M235" s="1">
        <v>0</v>
      </c>
      <c r="N235" s="1">
        <v>0</v>
      </c>
      <c r="O235" s="1">
        <v>0</v>
      </c>
      <c r="P235" s="1">
        <v>0</v>
      </c>
      <c r="Q235" s="1">
        <v>0</v>
      </c>
    </row>
    <row r="236" spans="1:17" x14ac:dyDescent="0.35">
      <c r="A236" s="1" t="s">
        <v>785</v>
      </c>
      <c r="B236" s="1" t="s">
        <v>1116</v>
      </c>
      <c r="D236" s="1">
        <v>0</v>
      </c>
      <c r="E236" s="1">
        <v>0</v>
      </c>
      <c r="F236" s="1">
        <v>0</v>
      </c>
      <c r="G236" s="1">
        <v>0</v>
      </c>
      <c r="H236" s="1">
        <v>0</v>
      </c>
      <c r="I236" s="1">
        <v>0</v>
      </c>
      <c r="J236" s="1">
        <v>0</v>
      </c>
      <c r="K236" s="1">
        <v>0</v>
      </c>
      <c r="L236" s="1">
        <v>0</v>
      </c>
      <c r="M236" s="1">
        <v>0</v>
      </c>
      <c r="N236" s="1">
        <v>0</v>
      </c>
      <c r="O236" s="1">
        <v>0</v>
      </c>
      <c r="P236" s="1">
        <v>0</v>
      </c>
      <c r="Q236" s="1">
        <v>0</v>
      </c>
    </row>
    <row r="237" spans="1:17" x14ac:dyDescent="0.35">
      <c r="A237" s="1" t="s">
        <v>891</v>
      </c>
      <c r="B237" s="1" t="s">
        <v>1117</v>
      </c>
      <c r="D237" s="1">
        <v>0</v>
      </c>
      <c r="E237" s="1">
        <v>0</v>
      </c>
      <c r="F237" s="1">
        <v>0</v>
      </c>
      <c r="G237" s="1">
        <v>0</v>
      </c>
      <c r="H237" s="1">
        <v>0</v>
      </c>
      <c r="I237" s="1">
        <v>0</v>
      </c>
      <c r="J237" s="1">
        <v>0</v>
      </c>
      <c r="K237" s="1">
        <v>0</v>
      </c>
      <c r="L237" s="1">
        <v>0</v>
      </c>
      <c r="M237" s="1">
        <v>0</v>
      </c>
      <c r="N237" s="1">
        <v>0</v>
      </c>
      <c r="O237" s="1">
        <v>0</v>
      </c>
      <c r="P237" s="1">
        <v>0</v>
      </c>
      <c r="Q237" s="1">
        <v>0</v>
      </c>
    </row>
    <row r="238" spans="1:17" x14ac:dyDescent="0.35">
      <c r="A238" s="1" t="s">
        <v>789</v>
      </c>
      <c r="B238" s="1" t="s">
        <v>1118</v>
      </c>
      <c r="D238" s="1">
        <v>0</v>
      </c>
      <c r="E238" s="1">
        <v>0</v>
      </c>
      <c r="F238" s="1">
        <v>0</v>
      </c>
      <c r="G238" s="1">
        <v>0</v>
      </c>
      <c r="H238" s="1">
        <v>0</v>
      </c>
      <c r="I238" s="1">
        <v>0</v>
      </c>
      <c r="J238" s="1">
        <v>0</v>
      </c>
      <c r="K238" s="1">
        <v>0</v>
      </c>
      <c r="L238" s="1">
        <v>0</v>
      </c>
      <c r="M238" s="1">
        <v>0</v>
      </c>
      <c r="N238" s="1">
        <v>0</v>
      </c>
      <c r="O238" s="1">
        <v>0</v>
      </c>
      <c r="P238" s="1">
        <v>0</v>
      </c>
      <c r="Q238" s="1">
        <v>0</v>
      </c>
    </row>
    <row r="239" spans="1:17" x14ac:dyDescent="0.35">
      <c r="A239" s="1" t="s">
        <v>894</v>
      </c>
      <c r="B239" s="1" t="s">
        <v>1119</v>
      </c>
      <c r="D239" s="1">
        <v>0</v>
      </c>
      <c r="E239" s="1">
        <v>0</v>
      </c>
      <c r="F239" s="1">
        <v>0</v>
      </c>
      <c r="G239" s="1">
        <v>0</v>
      </c>
      <c r="H239" s="1">
        <v>0</v>
      </c>
      <c r="I239" s="1">
        <v>0</v>
      </c>
      <c r="J239" s="1">
        <v>0</v>
      </c>
      <c r="K239" s="1">
        <v>0</v>
      </c>
      <c r="L239" s="1">
        <v>0</v>
      </c>
      <c r="M239" s="1">
        <v>0</v>
      </c>
      <c r="N239" s="1">
        <v>0</v>
      </c>
      <c r="O239" s="1">
        <v>0</v>
      </c>
      <c r="P239" s="1">
        <v>0</v>
      </c>
      <c r="Q239" s="1">
        <v>0</v>
      </c>
    </row>
    <row r="240" spans="1:17" x14ac:dyDescent="0.35">
      <c r="A240" s="1" t="s">
        <v>896</v>
      </c>
      <c r="B240" s="1" t="s">
        <v>1120</v>
      </c>
      <c r="D240" s="1">
        <v>0</v>
      </c>
      <c r="E240" s="1">
        <v>0</v>
      </c>
      <c r="F240" s="1">
        <v>0</v>
      </c>
      <c r="G240" s="1">
        <v>0</v>
      </c>
      <c r="H240" s="1">
        <v>0</v>
      </c>
      <c r="I240" s="1">
        <v>0</v>
      </c>
      <c r="J240" s="1">
        <v>0</v>
      </c>
      <c r="K240" s="1">
        <v>0</v>
      </c>
      <c r="L240" s="1">
        <v>0</v>
      </c>
      <c r="M240" s="1">
        <v>0</v>
      </c>
      <c r="N240" s="1">
        <v>0</v>
      </c>
      <c r="O240" s="1">
        <v>0</v>
      </c>
      <c r="P240" s="1">
        <v>0</v>
      </c>
      <c r="Q240" s="1">
        <v>0</v>
      </c>
    </row>
    <row r="241" spans="1:17" x14ac:dyDescent="0.35">
      <c r="A241" s="1" t="s">
        <v>795</v>
      </c>
      <c r="B241" s="1" t="s">
        <v>1121</v>
      </c>
      <c r="D241" s="1">
        <v>0</v>
      </c>
      <c r="E241" s="1">
        <v>0</v>
      </c>
      <c r="F241" s="1">
        <v>0</v>
      </c>
      <c r="G241" s="1">
        <v>0</v>
      </c>
      <c r="H241" s="1">
        <v>0</v>
      </c>
      <c r="I241" s="1">
        <v>0</v>
      </c>
      <c r="J241" s="1">
        <v>0</v>
      </c>
      <c r="K241" s="1">
        <v>0</v>
      </c>
      <c r="L241" s="1">
        <v>0</v>
      </c>
      <c r="M241" s="1">
        <v>0</v>
      </c>
      <c r="N241" s="1">
        <v>0</v>
      </c>
      <c r="O241" s="1">
        <v>0</v>
      </c>
      <c r="P241" s="1">
        <v>0</v>
      </c>
      <c r="Q241" s="1">
        <v>0</v>
      </c>
    </row>
    <row r="242" spans="1:17" x14ac:dyDescent="0.35">
      <c r="A242" s="1" t="s">
        <v>797</v>
      </c>
      <c r="B242" s="1" t="s">
        <v>1122</v>
      </c>
      <c r="D242" s="1">
        <v>0</v>
      </c>
      <c r="E242" s="1">
        <v>0</v>
      </c>
      <c r="F242" s="1">
        <v>0</v>
      </c>
      <c r="G242" s="1">
        <v>0</v>
      </c>
      <c r="H242" s="1">
        <v>0</v>
      </c>
      <c r="I242" s="1">
        <v>0</v>
      </c>
      <c r="J242" s="1">
        <v>0</v>
      </c>
      <c r="K242" s="1">
        <v>0</v>
      </c>
      <c r="L242" s="1">
        <v>0</v>
      </c>
      <c r="M242" s="1">
        <v>0</v>
      </c>
      <c r="N242" s="1">
        <v>0</v>
      </c>
      <c r="O242" s="1">
        <v>0</v>
      </c>
      <c r="P242" s="1">
        <v>0</v>
      </c>
      <c r="Q242" s="1">
        <v>0</v>
      </c>
    </row>
    <row r="243" spans="1:17" x14ac:dyDescent="0.35">
      <c r="A243" s="1" t="s">
        <v>799</v>
      </c>
      <c r="B243" s="1" t="s">
        <v>1123</v>
      </c>
      <c r="D243" s="1">
        <v>0</v>
      </c>
      <c r="E243" s="1">
        <v>0</v>
      </c>
      <c r="F243" s="1">
        <v>0</v>
      </c>
      <c r="G243" s="1">
        <v>0</v>
      </c>
      <c r="H243" s="1">
        <v>0</v>
      </c>
      <c r="I243" s="1">
        <v>0</v>
      </c>
      <c r="J243" s="1">
        <v>0</v>
      </c>
      <c r="K243" s="1">
        <v>0</v>
      </c>
      <c r="L243" s="1">
        <v>0</v>
      </c>
      <c r="M243" s="1">
        <v>0</v>
      </c>
      <c r="N243" s="1">
        <v>0</v>
      </c>
      <c r="O243" s="1">
        <v>0</v>
      </c>
      <c r="P243" s="1">
        <v>0</v>
      </c>
      <c r="Q243" s="1">
        <v>0</v>
      </c>
    </row>
    <row r="244" spans="1:17" x14ac:dyDescent="0.35">
      <c r="A244" s="1" t="s">
        <v>775</v>
      </c>
      <c r="B244" s="1" t="s">
        <v>1124</v>
      </c>
      <c r="D244" s="1">
        <v>0</v>
      </c>
      <c r="E244" s="1">
        <v>0</v>
      </c>
      <c r="F244" s="1">
        <v>0</v>
      </c>
      <c r="G244" s="1">
        <v>0</v>
      </c>
      <c r="H244" s="1">
        <v>0</v>
      </c>
      <c r="I244" s="1">
        <v>0</v>
      </c>
      <c r="J244" s="1">
        <v>0</v>
      </c>
      <c r="K244" s="1">
        <v>0</v>
      </c>
      <c r="L244" s="1">
        <v>0</v>
      </c>
      <c r="M244" s="1">
        <v>0</v>
      </c>
      <c r="N244" s="1">
        <v>0</v>
      </c>
      <c r="O244" s="1">
        <v>0</v>
      </c>
      <c r="P244" s="1">
        <v>0</v>
      </c>
      <c r="Q244" s="1">
        <v>0</v>
      </c>
    </row>
    <row r="245" spans="1:17" x14ac:dyDescent="0.35">
      <c r="A245" s="1" t="s">
        <v>777</v>
      </c>
      <c r="B245" s="1" t="s">
        <v>1125</v>
      </c>
      <c r="D245" s="1">
        <v>0</v>
      </c>
      <c r="E245" s="1">
        <v>0</v>
      </c>
      <c r="F245" s="1">
        <v>0</v>
      </c>
      <c r="G245" s="1">
        <v>0</v>
      </c>
      <c r="H245" s="1">
        <v>0</v>
      </c>
      <c r="I245" s="1">
        <v>0</v>
      </c>
      <c r="J245" s="1">
        <v>0</v>
      </c>
      <c r="K245" s="1">
        <v>0</v>
      </c>
      <c r="L245" s="1">
        <v>0</v>
      </c>
      <c r="M245" s="1">
        <v>0</v>
      </c>
      <c r="N245" s="1">
        <v>0</v>
      </c>
      <c r="O245" s="1">
        <v>0</v>
      </c>
      <c r="P245" s="1">
        <v>0</v>
      </c>
      <c r="Q245" s="1">
        <v>0</v>
      </c>
    </row>
    <row r="246" spans="1:17" x14ac:dyDescent="0.35">
      <c r="A246" s="1" t="s">
        <v>779</v>
      </c>
      <c r="B246" s="1" t="s">
        <v>1126</v>
      </c>
      <c r="D246" s="1">
        <v>0</v>
      </c>
      <c r="E246" s="1">
        <v>0</v>
      </c>
      <c r="F246" s="1">
        <v>0</v>
      </c>
      <c r="G246" s="1">
        <v>0</v>
      </c>
      <c r="H246" s="1">
        <v>0</v>
      </c>
      <c r="I246" s="1">
        <v>0</v>
      </c>
      <c r="J246" s="1">
        <v>0</v>
      </c>
      <c r="K246" s="1">
        <v>0</v>
      </c>
      <c r="L246" s="1">
        <v>0</v>
      </c>
      <c r="M246" s="1">
        <v>0</v>
      </c>
      <c r="N246" s="1">
        <v>0</v>
      </c>
      <c r="O246" s="1">
        <v>0</v>
      </c>
      <c r="P246" s="1">
        <v>0</v>
      </c>
      <c r="Q246" s="1">
        <v>0</v>
      </c>
    </row>
    <row r="247" spans="1:17" x14ac:dyDescent="0.35">
      <c r="A247" s="1" t="s">
        <v>781</v>
      </c>
      <c r="B247" s="1" t="s">
        <v>1127</v>
      </c>
      <c r="D247" s="1">
        <v>0</v>
      </c>
      <c r="E247" s="1">
        <v>0</v>
      </c>
      <c r="F247" s="1">
        <v>0</v>
      </c>
      <c r="G247" s="1">
        <v>0</v>
      </c>
      <c r="H247" s="1">
        <v>0</v>
      </c>
      <c r="I247" s="1">
        <v>0</v>
      </c>
      <c r="J247" s="1">
        <v>0</v>
      </c>
      <c r="K247" s="1">
        <v>0</v>
      </c>
      <c r="L247" s="1">
        <v>0</v>
      </c>
      <c r="M247" s="1">
        <v>0</v>
      </c>
      <c r="N247" s="1">
        <v>0</v>
      </c>
      <c r="O247" s="1">
        <v>0</v>
      </c>
      <c r="P247" s="1">
        <v>0</v>
      </c>
      <c r="Q247" s="1">
        <v>0</v>
      </c>
    </row>
    <row r="248" spans="1:17" x14ac:dyDescent="0.35">
      <c r="A248" s="1" t="s">
        <v>888</v>
      </c>
      <c r="B248" s="1" t="s">
        <v>1128</v>
      </c>
      <c r="D248" s="1">
        <v>0</v>
      </c>
      <c r="E248" s="1">
        <v>0</v>
      </c>
      <c r="F248" s="1">
        <v>0</v>
      </c>
      <c r="G248" s="1">
        <v>0</v>
      </c>
      <c r="H248" s="1">
        <v>0</v>
      </c>
      <c r="I248" s="1">
        <v>0</v>
      </c>
      <c r="J248" s="1">
        <v>0</v>
      </c>
      <c r="K248" s="1">
        <v>0</v>
      </c>
      <c r="L248" s="1">
        <v>0</v>
      </c>
      <c r="M248" s="1">
        <v>0</v>
      </c>
      <c r="N248" s="1">
        <v>0</v>
      </c>
      <c r="O248" s="1">
        <v>0</v>
      </c>
      <c r="P248" s="1">
        <v>0</v>
      </c>
      <c r="Q248" s="1">
        <v>0</v>
      </c>
    </row>
    <row r="249" spans="1:17" x14ac:dyDescent="0.35">
      <c r="A249" s="1" t="s">
        <v>785</v>
      </c>
      <c r="B249" s="1" t="s">
        <v>1129</v>
      </c>
      <c r="D249" s="1">
        <v>0</v>
      </c>
      <c r="E249" s="1">
        <v>0</v>
      </c>
      <c r="F249" s="1">
        <v>0</v>
      </c>
      <c r="G249" s="1">
        <v>0</v>
      </c>
      <c r="H249" s="1">
        <v>0</v>
      </c>
      <c r="I249" s="1">
        <v>0</v>
      </c>
      <c r="J249" s="1">
        <v>0</v>
      </c>
      <c r="K249" s="1">
        <v>0</v>
      </c>
      <c r="L249" s="1">
        <v>0</v>
      </c>
      <c r="M249" s="1">
        <v>0</v>
      </c>
      <c r="N249" s="1">
        <v>0</v>
      </c>
      <c r="O249" s="1">
        <v>0</v>
      </c>
      <c r="P249" s="1">
        <v>0</v>
      </c>
      <c r="Q249" s="1">
        <v>0</v>
      </c>
    </row>
    <row r="250" spans="1:17" x14ac:dyDescent="0.35">
      <c r="A250" s="1" t="s">
        <v>891</v>
      </c>
      <c r="B250" s="1" t="s">
        <v>1130</v>
      </c>
      <c r="D250" s="1">
        <v>0</v>
      </c>
      <c r="E250" s="1">
        <v>0</v>
      </c>
      <c r="F250" s="1">
        <v>0</v>
      </c>
      <c r="G250" s="1">
        <v>0</v>
      </c>
      <c r="H250" s="1">
        <v>0</v>
      </c>
      <c r="I250" s="1">
        <v>0</v>
      </c>
      <c r="J250" s="1">
        <v>0</v>
      </c>
      <c r="K250" s="1">
        <v>0</v>
      </c>
      <c r="L250" s="1">
        <v>0</v>
      </c>
      <c r="M250" s="1">
        <v>0</v>
      </c>
      <c r="N250" s="1">
        <v>0</v>
      </c>
      <c r="O250" s="1">
        <v>0</v>
      </c>
      <c r="P250" s="1">
        <v>0</v>
      </c>
      <c r="Q250" s="1">
        <v>0</v>
      </c>
    </row>
    <row r="251" spans="1:17" x14ac:dyDescent="0.35">
      <c r="A251" s="1" t="s">
        <v>789</v>
      </c>
      <c r="B251" s="1" t="s">
        <v>1131</v>
      </c>
      <c r="D251" s="1">
        <v>0</v>
      </c>
      <c r="E251" s="1">
        <v>0</v>
      </c>
      <c r="F251" s="1">
        <v>0</v>
      </c>
      <c r="G251" s="1">
        <v>0</v>
      </c>
      <c r="H251" s="1">
        <v>0</v>
      </c>
      <c r="I251" s="1">
        <v>0</v>
      </c>
      <c r="J251" s="1">
        <v>0</v>
      </c>
      <c r="K251" s="1">
        <v>0</v>
      </c>
      <c r="L251" s="1">
        <v>0</v>
      </c>
      <c r="M251" s="1">
        <v>0</v>
      </c>
      <c r="N251" s="1">
        <v>0</v>
      </c>
      <c r="O251" s="1">
        <v>0</v>
      </c>
      <c r="P251" s="1">
        <v>0</v>
      </c>
      <c r="Q251" s="1">
        <v>0</v>
      </c>
    </row>
    <row r="252" spans="1:17" x14ac:dyDescent="0.35">
      <c r="A252" s="1" t="s">
        <v>894</v>
      </c>
      <c r="B252" s="1" t="s">
        <v>1132</v>
      </c>
      <c r="D252" s="1">
        <v>0</v>
      </c>
      <c r="E252" s="1">
        <v>0</v>
      </c>
      <c r="F252" s="1">
        <v>0</v>
      </c>
      <c r="G252" s="1">
        <v>0</v>
      </c>
      <c r="H252" s="1">
        <v>0</v>
      </c>
      <c r="I252" s="1">
        <v>0</v>
      </c>
      <c r="J252" s="1">
        <v>0</v>
      </c>
      <c r="K252" s="1">
        <v>0</v>
      </c>
      <c r="L252" s="1">
        <v>0</v>
      </c>
      <c r="M252" s="1">
        <v>0</v>
      </c>
      <c r="N252" s="1">
        <v>0</v>
      </c>
      <c r="O252" s="1">
        <v>0</v>
      </c>
      <c r="P252" s="1">
        <v>0</v>
      </c>
      <c r="Q252" s="1">
        <v>0</v>
      </c>
    </row>
    <row r="253" spans="1:17" x14ac:dyDescent="0.35">
      <c r="A253" s="1" t="s">
        <v>896</v>
      </c>
      <c r="B253" s="1" t="s">
        <v>1133</v>
      </c>
      <c r="D253" s="1">
        <v>0</v>
      </c>
      <c r="E253" s="1">
        <v>0</v>
      </c>
      <c r="F253" s="1">
        <v>0</v>
      </c>
      <c r="G253" s="1">
        <v>0</v>
      </c>
      <c r="H253" s="1">
        <v>0</v>
      </c>
      <c r="I253" s="1">
        <v>0</v>
      </c>
      <c r="J253" s="1">
        <v>0</v>
      </c>
      <c r="K253" s="1">
        <v>0</v>
      </c>
      <c r="L253" s="1">
        <v>0</v>
      </c>
      <c r="M253" s="1">
        <v>0</v>
      </c>
      <c r="N253" s="1">
        <v>0</v>
      </c>
      <c r="O253" s="1">
        <v>0</v>
      </c>
      <c r="P253" s="1">
        <v>0</v>
      </c>
      <c r="Q253" s="1">
        <v>0</v>
      </c>
    </row>
    <row r="254" spans="1:17" x14ac:dyDescent="0.35">
      <c r="A254" s="1" t="s">
        <v>795</v>
      </c>
      <c r="B254" s="1" t="s">
        <v>1134</v>
      </c>
      <c r="D254" s="1">
        <v>0</v>
      </c>
      <c r="E254" s="1">
        <v>0</v>
      </c>
      <c r="F254" s="1">
        <v>0</v>
      </c>
      <c r="G254" s="1">
        <v>0</v>
      </c>
      <c r="H254" s="1">
        <v>0</v>
      </c>
      <c r="I254" s="1">
        <v>0</v>
      </c>
      <c r="J254" s="1">
        <v>0</v>
      </c>
      <c r="K254" s="1">
        <v>0</v>
      </c>
      <c r="L254" s="1">
        <v>0</v>
      </c>
      <c r="M254" s="1">
        <v>0</v>
      </c>
      <c r="N254" s="1">
        <v>0</v>
      </c>
      <c r="O254" s="1">
        <v>0</v>
      </c>
      <c r="P254" s="1">
        <v>0</v>
      </c>
      <c r="Q254" s="1">
        <v>0</v>
      </c>
    </row>
    <row r="255" spans="1:17" x14ac:dyDescent="0.35">
      <c r="A255" s="1" t="s">
        <v>797</v>
      </c>
      <c r="B255" s="1" t="s">
        <v>1135</v>
      </c>
      <c r="D255" s="1">
        <v>0</v>
      </c>
      <c r="E255" s="1">
        <v>0</v>
      </c>
      <c r="F255" s="1">
        <v>0</v>
      </c>
      <c r="G255" s="1">
        <v>0</v>
      </c>
      <c r="H255" s="1">
        <v>0</v>
      </c>
      <c r="I255" s="1">
        <v>0</v>
      </c>
      <c r="J255" s="1">
        <v>0</v>
      </c>
      <c r="K255" s="1">
        <v>0</v>
      </c>
      <c r="L255" s="1">
        <v>0</v>
      </c>
      <c r="M255" s="1">
        <v>0</v>
      </c>
      <c r="N255" s="1">
        <v>0</v>
      </c>
      <c r="O255" s="1">
        <v>0</v>
      </c>
      <c r="P255" s="1">
        <v>0</v>
      </c>
      <c r="Q255" s="1">
        <v>0</v>
      </c>
    </row>
    <row r="256" spans="1:17" x14ac:dyDescent="0.35">
      <c r="A256" s="1" t="s">
        <v>799</v>
      </c>
      <c r="B256" s="1" t="s">
        <v>1136</v>
      </c>
      <c r="D256" s="1">
        <v>0</v>
      </c>
      <c r="E256" s="1">
        <v>0</v>
      </c>
      <c r="F256" s="1">
        <v>0</v>
      </c>
      <c r="G256" s="1">
        <v>0</v>
      </c>
      <c r="H256" s="1">
        <v>0</v>
      </c>
      <c r="I256" s="1">
        <v>0</v>
      </c>
      <c r="J256" s="1">
        <v>0</v>
      </c>
      <c r="K256" s="1">
        <v>0</v>
      </c>
      <c r="L256" s="1">
        <v>0</v>
      </c>
      <c r="M256" s="1">
        <v>0</v>
      </c>
      <c r="N256" s="1">
        <v>0</v>
      </c>
      <c r="O256" s="1">
        <v>0</v>
      </c>
      <c r="P256" s="1">
        <v>0</v>
      </c>
      <c r="Q256" s="1">
        <v>0</v>
      </c>
    </row>
    <row r="257" spans="1:17" x14ac:dyDescent="0.35">
      <c r="A257" s="1" t="s">
        <v>815</v>
      </c>
      <c r="B257" s="1" t="s">
        <v>1137</v>
      </c>
      <c r="D257" s="1">
        <v>0</v>
      </c>
      <c r="E257" s="1">
        <v>0</v>
      </c>
      <c r="F257" s="1">
        <v>0</v>
      </c>
      <c r="G257" s="1">
        <v>0</v>
      </c>
      <c r="H257" s="1">
        <v>0</v>
      </c>
      <c r="I257" s="1">
        <v>0</v>
      </c>
      <c r="J257" s="1">
        <v>0</v>
      </c>
      <c r="K257" s="1">
        <v>0</v>
      </c>
      <c r="L257" s="1">
        <v>0</v>
      </c>
      <c r="M257" s="1">
        <v>0</v>
      </c>
      <c r="N257" s="1">
        <v>0</v>
      </c>
      <c r="O257" s="1">
        <v>0</v>
      </c>
      <c r="P257" s="1">
        <v>0</v>
      </c>
      <c r="Q257" s="1">
        <v>0</v>
      </c>
    </row>
    <row r="258" spans="1:17" x14ac:dyDescent="0.35">
      <c r="A258" s="1" t="s">
        <v>817</v>
      </c>
      <c r="B258" s="1" t="s">
        <v>1138</v>
      </c>
      <c r="D258" s="1">
        <v>0</v>
      </c>
      <c r="E258" s="1">
        <v>0</v>
      </c>
      <c r="F258" s="1">
        <v>0</v>
      </c>
      <c r="G258" s="1">
        <v>0</v>
      </c>
      <c r="H258" s="1">
        <v>0</v>
      </c>
      <c r="I258" s="1">
        <v>0</v>
      </c>
      <c r="J258" s="1">
        <v>0</v>
      </c>
      <c r="K258" s="1">
        <v>0</v>
      </c>
      <c r="L258" s="1">
        <v>0</v>
      </c>
      <c r="M258" s="1">
        <v>0</v>
      </c>
      <c r="N258" s="1">
        <v>0</v>
      </c>
      <c r="O258" s="1">
        <v>0</v>
      </c>
      <c r="P258" s="1">
        <v>0</v>
      </c>
      <c r="Q258" s="1">
        <v>0</v>
      </c>
    </row>
    <row r="259" spans="1:17" x14ac:dyDescent="0.35">
      <c r="A259" s="1" t="s">
        <v>916</v>
      </c>
      <c r="B259" s="1" t="s">
        <v>1139</v>
      </c>
      <c r="D259" s="1">
        <v>0</v>
      </c>
      <c r="E259" s="1">
        <v>0</v>
      </c>
      <c r="F259" s="1">
        <v>0</v>
      </c>
      <c r="G259" s="1">
        <v>0</v>
      </c>
      <c r="H259" s="1">
        <v>0</v>
      </c>
      <c r="I259" s="1">
        <v>0</v>
      </c>
      <c r="J259" s="1">
        <v>0</v>
      </c>
      <c r="K259" s="1">
        <v>0</v>
      </c>
      <c r="L259" s="1">
        <v>0</v>
      </c>
      <c r="M259" s="1">
        <v>0</v>
      </c>
      <c r="N259" s="1">
        <v>0</v>
      </c>
      <c r="O259" s="1">
        <v>0</v>
      </c>
      <c r="P259" s="1">
        <v>0</v>
      </c>
      <c r="Q259" s="1">
        <v>0</v>
      </c>
    </row>
    <row r="260" spans="1:17" x14ac:dyDescent="0.35">
      <c r="A260" s="1" t="s">
        <v>821</v>
      </c>
      <c r="B260" s="1" t="s">
        <v>1140</v>
      </c>
      <c r="D260" s="1">
        <v>0</v>
      </c>
      <c r="E260" s="1">
        <v>0</v>
      </c>
      <c r="F260" s="1">
        <v>0</v>
      </c>
      <c r="G260" s="1">
        <v>0</v>
      </c>
      <c r="H260" s="1">
        <v>0</v>
      </c>
      <c r="I260" s="1">
        <v>0</v>
      </c>
      <c r="J260" s="1">
        <v>0</v>
      </c>
      <c r="K260" s="1">
        <v>0</v>
      </c>
      <c r="L260" s="1">
        <v>0</v>
      </c>
      <c r="M260" s="1">
        <v>0</v>
      </c>
      <c r="N260" s="1">
        <v>0</v>
      </c>
      <c r="O260" s="1">
        <v>0</v>
      </c>
      <c r="P260" s="1">
        <v>0</v>
      </c>
      <c r="Q260" s="1">
        <v>0</v>
      </c>
    </row>
    <row r="261" spans="1:17" x14ac:dyDescent="0.35">
      <c r="A261" s="1" t="s">
        <v>823</v>
      </c>
      <c r="B261" s="1" t="s">
        <v>1141</v>
      </c>
      <c r="D261" s="1">
        <v>0</v>
      </c>
      <c r="E261" s="1">
        <v>0</v>
      </c>
      <c r="F261" s="1">
        <v>0</v>
      </c>
      <c r="G261" s="1">
        <v>0</v>
      </c>
      <c r="H261" s="1">
        <v>0</v>
      </c>
      <c r="I261" s="1">
        <v>0</v>
      </c>
      <c r="J261" s="1">
        <v>0</v>
      </c>
      <c r="K261" s="1">
        <v>0</v>
      </c>
      <c r="L261" s="1">
        <v>0</v>
      </c>
      <c r="M261" s="1">
        <v>0</v>
      </c>
      <c r="N261" s="1">
        <v>0</v>
      </c>
      <c r="O261" s="1">
        <v>0</v>
      </c>
      <c r="P261" s="1">
        <v>0</v>
      </c>
      <c r="Q261" s="1">
        <v>0</v>
      </c>
    </row>
    <row r="262" spans="1:17" x14ac:dyDescent="0.35">
      <c r="A262" s="1" t="s">
        <v>825</v>
      </c>
      <c r="B262" s="1" t="s">
        <v>1142</v>
      </c>
      <c r="D262" s="1">
        <v>0</v>
      </c>
      <c r="E262" s="1">
        <v>0</v>
      </c>
      <c r="F262" s="1">
        <v>0</v>
      </c>
      <c r="G262" s="1">
        <v>0</v>
      </c>
      <c r="H262" s="1">
        <v>0</v>
      </c>
      <c r="I262" s="1">
        <v>0</v>
      </c>
      <c r="J262" s="1">
        <v>0</v>
      </c>
      <c r="K262" s="1">
        <v>0</v>
      </c>
      <c r="L262" s="1">
        <v>0</v>
      </c>
      <c r="M262" s="1">
        <v>0</v>
      </c>
      <c r="N262" s="1">
        <v>0</v>
      </c>
      <c r="O262" s="1">
        <v>0</v>
      </c>
      <c r="P262" s="1">
        <v>0</v>
      </c>
      <c r="Q262" s="1">
        <v>0</v>
      </c>
    </row>
    <row r="263" spans="1:17" x14ac:dyDescent="0.35">
      <c r="A263" s="1" t="s">
        <v>827</v>
      </c>
      <c r="B263" s="1" t="s">
        <v>1143</v>
      </c>
      <c r="D263" s="1">
        <v>0</v>
      </c>
      <c r="E263" s="1">
        <v>0</v>
      </c>
      <c r="F263" s="1">
        <v>0</v>
      </c>
      <c r="G263" s="1">
        <v>0</v>
      </c>
      <c r="H263" s="1">
        <v>0</v>
      </c>
      <c r="I263" s="1">
        <v>0</v>
      </c>
      <c r="J263" s="1">
        <v>0</v>
      </c>
      <c r="K263" s="1">
        <v>0</v>
      </c>
      <c r="L263" s="1">
        <v>0</v>
      </c>
      <c r="M263" s="1">
        <v>0</v>
      </c>
      <c r="N263" s="1">
        <v>0</v>
      </c>
      <c r="O263" s="1">
        <v>0</v>
      </c>
      <c r="P263" s="1">
        <v>0</v>
      </c>
      <c r="Q263" s="1">
        <v>0</v>
      </c>
    </row>
    <row r="264" spans="1:17" x14ac:dyDescent="0.35">
      <c r="A264" s="1" t="s">
        <v>922</v>
      </c>
      <c r="B264" s="1" t="s">
        <v>1144</v>
      </c>
      <c r="D264" s="1">
        <v>0</v>
      </c>
      <c r="E264" s="1">
        <v>0</v>
      </c>
      <c r="F264" s="1">
        <v>0</v>
      </c>
      <c r="G264" s="1">
        <v>0</v>
      </c>
      <c r="H264" s="1">
        <v>0</v>
      </c>
      <c r="I264" s="1">
        <v>0</v>
      </c>
      <c r="J264" s="1">
        <v>0</v>
      </c>
      <c r="K264" s="1">
        <v>0</v>
      </c>
      <c r="L264" s="1">
        <v>0</v>
      </c>
      <c r="M264" s="1">
        <v>0</v>
      </c>
      <c r="N264" s="1">
        <v>0</v>
      </c>
      <c r="O264" s="1">
        <v>0</v>
      </c>
      <c r="P264" s="1">
        <v>0</v>
      </c>
      <c r="Q264" s="1">
        <v>0</v>
      </c>
    </row>
    <row r="265" spans="1:17" x14ac:dyDescent="0.35">
      <c r="A265" s="1" t="s">
        <v>924</v>
      </c>
      <c r="B265" s="1" t="s">
        <v>1145</v>
      </c>
      <c r="D265" s="1">
        <v>0</v>
      </c>
      <c r="E265" s="1">
        <v>0</v>
      </c>
      <c r="F265" s="1">
        <v>0</v>
      </c>
      <c r="G265" s="1">
        <v>0</v>
      </c>
      <c r="H265" s="1">
        <v>0</v>
      </c>
      <c r="I265" s="1">
        <v>0</v>
      </c>
      <c r="J265" s="1">
        <v>0</v>
      </c>
      <c r="K265" s="1">
        <v>0</v>
      </c>
      <c r="L265" s="1">
        <v>0</v>
      </c>
      <c r="M265" s="1">
        <v>0</v>
      </c>
      <c r="N265" s="1">
        <v>0</v>
      </c>
      <c r="O265" s="1">
        <v>0</v>
      </c>
      <c r="P265" s="1">
        <v>0</v>
      </c>
      <c r="Q265" s="1">
        <v>0</v>
      </c>
    </row>
    <row r="266" spans="1:17" x14ac:dyDescent="0.35">
      <c r="A266" s="1" t="s">
        <v>815</v>
      </c>
      <c r="B266" s="1" t="s">
        <v>1146</v>
      </c>
      <c r="D266" s="1">
        <v>0</v>
      </c>
      <c r="E266" s="1">
        <v>0</v>
      </c>
      <c r="F266" s="1">
        <v>0</v>
      </c>
      <c r="G266" s="1">
        <v>0</v>
      </c>
      <c r="H266" s="1">
        <v>0</v>
      </c>
      <c r="I266" s="1">
        <v>0</v>
      </c>
      <c r="J266" s="1">
        <v>0</v>
      </c>
      <c r="K266" s="1">
        <v>0</v>
      </c>
      <c r="L266" s="1">
        <v>0</v>
      </c>
      <c r="M266" s="1">
        <v>0</v>
      </c>
      <c r="N266" s="1">
        <v>0</v>
      </c>
      <c r="O266" s="1">
        <v>0</v>
      </c>
      <c r="P266" s="1">
        <v>0</v>
      </c>
      <c r="Q266" s="1">
        <v>0</v>
      </c>
    </row>
    <row r="267" spans="1:17" x14ac:dyDescent="0.35">
      <c r="A267" s="1" t="s">
        <v>817</v>
      </c>
      <c r="B267" s="1" t="s">
        <v>1147</v>
      </c>
      <c r="D267" s="1">
        <v>0</v>
      </c>
      <c r="E267" s="1">
        <v>0</v>
      </c>
      <c r="F267" s="1">
        <v>0</v>
      </c>
      <c r="G267" s="1">
        <v>0</v>
      </c>
      <c r="H267" s="1">
        <v>0</v>
      </c>
      <c r="I267" s="1">
        <v>0</v>
      </c>
      <c r="J267" s="1">
        <v>0</v>
      </c>
      <c r="K267" s="1">
        <v>0</v>
      </c>
      <c r="L267" s="1">
        <v>0</v>
      </c>
      <c r="M267" s="1">
        <v>0</v>
      </c>
      <c r="N267" s="1">
        <v>0</v>
      </c>
      <c r="O267" s="1">
        <v>0</v>
      </c>
      <c r="P267" s="1">
        <v>0</v>
      </c>
      <c r="Q267" s="1">
        <v>0</v>
      </c>
    </row>
    <row r="268" spans="1:17" x14ac:dyDescent="0.35">
      <c r="A268" s="1" t="s">
        <v>916</v>
      </c>
      <c r="B268" s="1" t="s">
        <v>1148</v>
      </c>
      <c r="D268" s="1">
        <v>0</v>
      </c>
      <c r="E268" s="1">
        <v>0</v>
      </c>
      <c r="F268" s="1">
        <v>0</v>
      </c>
      <c r="G268" s="1">
        <v>0</v>
      </c>
      <c r="H268" s="1">
        <v>0</v>
      </c>
      <c r="I268" s="1">
        <v>0</v>
      </c>
      <c r="J268" s="1">
        <v>0</v>
      </c>
      <c r="K268" s="1">
        <v>0</v>
      </c>
      <c r="L268" s="1">
        <v>0</v>
      </c>
      <c r="M268" s="1">
        <v>0</v>
      </c>
      <c r="N268" s="1">
        <v>0</v>
      </c>
      <c r="O268" s="1">
        <v>0</v>
      </c>
      <c r="P268" s="1">
        <v>0</v>
      </c>
      <c r="Q268" s="1">
        <v>0</v>
      </c>
    </row>
    <row r="269" spans="1:17" x14ac:dyDescent="0.35">
      <c r="A269" s="1" t="s">
        <v>821</v>
      </c>
      <c r="B269" s="1" t="s">
        <v>1149</v>
      </c>
      <c r="D269" s="1">
        <v>0</v>
      </c>
      <c r="E269" s="1">
        <v>0</v>
      </c>
      <c r="F269" s="1">
        <v>0</v>
      </c>
      <c r="G269" s="1">
        <v>0</v>
      </c>
      <c r="H269" s="1">
        <v>0</v>
      </c>
      <c r="I269" s="1">
        <v>0</v>
      </c>
      <c r="J269" s="1">
        <v>0</v>
      </c>
      <c r="K269" s="1">
        <v>0</v>
      </c>
      <c r="L269" s="1">
        <v>0</v>
      </c>
      <c r="M269" s="1">
        <v>0</v>
      </c>
      <c r="N269" s="1">
        <v>0</v>
      </c>
      <c r="O269" s="1">
        <v>0</v>
      </c>
      <c r="P269" s="1">
        <v>0</v>
      </c>
      <c r="Q269" s="1">
        <v>0</v>
      </c>
    </row>
    <row r="270" spans="1:17" x14ac:dyDescent="0.35">
      <c r="A270" s="1" t="s">
        <v>823</v>
      </c>
      <c r="B270" s="1" t="s">
        <v>1150</v>
      </c>
      <c r="D270" s="1">
        <v>0</v>
      </c>
      <c r="E270" s="1">
        <v>0</v>
      </c>
      <c r="F270" s="1">
        <v>0</v>
      </c>
      <c r="G270" s="1">
        <v>0</v>
      </c>
      <c r="H270" s="1">
        <v>0</v>
      </c>
      <c r="I270" s="1">
        <v>0</v>
      </c>
      <c r="J270" s="1">
        <v>0</v>
      </c>
      <c r="K270" s="1">
        <v>0</v>
      </c>
      <c r="L270" s="1">
        <v>0</v>
      </c>
      <c r="M270" s="1">
        <v>0</v>
      </c>
      <c r="N270" s="1">
        <v>0</v>
      </c>
      <c r="O270" s="1">
        <v>0</v>
      </c>
      <c r="P270" s="1">
        <v>0</v>
      </c>
      <c r="Q270" s="1">
        <v>0</v>
      </c>
    </row>
    <row r="271" spans="1:17" x14ac:dyDescent="0.35">
      <c r="A271" s="1" t="s">
        <v>825</v>
      </c>
      <c r="B271" s="1" t="s">
        <v>1151</v>
      </c>
      <c r="D271" s="1">
        <v>0</v>
      </c>
      <c r="E271" s="1">
        <v>0</v>
      </c>
      <c r="F271" s="1">
        <v>0</v>
      </c>
      <c r="G271" s="1">
        <v>0</v>
      </c>
      <c r="H271" s="1">
        <v>0</v>
      </c>
      <c r="I271" s="1">
        <v>0</v>
      </c>
      <c r="J271" s="1">
        <v>0</v>
      </c>
      <c r="K271" s="1">
        <v>0</v>
      </c>
      <c r="L271" s="1">
        <v>0</v>
      </c>
      <c r="M271" s="1">
        <v>0</v>
      </c>
      <c r="N271" s="1">
        <v>0</v>
      </c>
      <c r="O271" s="1">
        <v>0</v>
      </c>
      <c r="P271" s="1">
        <v>0</v>
      </c>
      <c r="Q271" s="1">
        <v>0</v>
      </c>
    </row>
    <row r="272" spans="1:17" x14ac:dyDescent="0.35">
      <c r="A272" s="1" t="s">
        <v>827</v>
      </c>
      <c r="B272" s="1" t="s">
        <v>1152</v>
      </c>
      <c r="D272" s="1">
        <v>0</v>
      </c>
      <c r="E272" s="1">
        <v>0</v>
      </c>
      <c r="F272" s="1">
        <v>0</v>
      </c>
      <c r="G272" s="1">
        <v>0</v>
      </c>
      <c r="H272" s="1">
        <v>0</v>
      </c>
      <c r="I272" s="1">
        <v>0</v>
      </c>
      <c r="J272" s="1">
        <v>0</v>
      </c>
      <c r="K272" s="1">
        <v>0</v>
      </c>
      <c r="L272" s="1">
        <v>0</v>
      </c>
      <c r="M272" s="1">
        <v>0</v>
      </c>
      <c r="N272" s="1">
        <v>0</v>
      </c>
      <c r="O272" s="1">
        <v>0</v>
      </c>
      <c r="P272" s="1">
        <v>0</v>
      </c>
      <c r="Q272" s="1">
        <v>0</v>
      </c>
    </row>
    <row r="273" spans="1:17" x14ac:dyDescent="0.35">
      <c r="A273" s="1" t="s">
        <v>922</v>
      </c>
      <c r="B273" s="1" t="s">
        <v>1153</v>
      </c>
      <c r="D273" s="1">
        <v>0</v>
      </c>
      <c r="E273" s="1">
        <v>0</v>
      </c>
      <c r="F273" s="1">
        <v>0</v>
      </c>
      <c r="G273" s="1">
        <v>0</v>
      </c>
      <c r="H273" s="1">
        <v>0</v>
      </c>
      <c r="I273" s="1">
        <v>0</v>
      </c>
      <c r="J273" s="1">
        <v>0</v>
      </c>
      <c r="K273" s="1">
        <v>0</v>
      </c>
      <c r="L273" s="1">
        <v>0</v>
      </c>
      <c r="M273" s="1">
        <v>0</v>
      </c>
      <c r="N273" s="1">
        <v>0</v>
      </c>
      <c r="O273" s="1">
        <v>0</v>
      </c>
      <c r="P273" s="1">
        <v>0</v>
      </c>
      <c r="Q273" s="1">
        <v>0</v>
      </c>
    </row>
    <row r="274" spans="1:17" x14ac:dyDescent="0.35">
      <c r="A274" s="1" t="s">
        <v>924</v>
      </c>
      <c r="B274" s="1" t="s">
        <v>1154</v>
      </c>
      <c r="D274" s="1">
        <v>0</v>
      </c>
      <c r="E274" s="1">
        <v>0</v>
      </c>
      <c r="F274" s="1">
        <v>0</v>
      </c>
      <c r="G274" s="1">
        <v>0</v>
      </c>
      <c r="H274" s="1">
        <v>0</v>
      </c>
      <c r="I274" s="1">
        <v>0</v>
      </c>
      <c r="J274" s="1">
        <v>0</v>
      </c>
      <c r="K274" s="1">
        <v>0</v>
      </c>
      <c r="L274" s="1">
        <v>0</v>
      </c>
      <c r="M274" s="1">
        <v>0</v>
      </c>
      <c r="N274" s="1">
        <v>0</v>
      </c>
      <c r="O274" s="1">
        <v>0</v>
      </c>
      <c r="P274" s="1">
        <v>0</v>
      </c>
      <c r="Q274" s="1">
        <v>0</v>
      </c>
    </row>
    <row r="275" spans="1:17" x14ac:dyDescent="0.35">
      <c r="A275" s="1" t="s">
        <v>842</v>
      </c>
      <c r="B275" s="1" t="s">
        <v>1155</v>
      </c>
      <c r="D275" s="1">
        <v>0</v>
      </c>
      <c r="E275" s="1">
        <v>0</v>
      </c>
      <c r="F275" s="1">
        <v>0</v>
      </c>
      <c r="G275" s="1">
        <v>0</v>
      </c>
      <c r="H275" s="1">
        <v>0</v>
      </c>
      <c r="I275" s="1">
        <v>0</v>
      </c>
      <c r="J275" s="1">
        <v>0</v>
      </c>
      <c r="K275" s="1">
        <v>0</v>
      </c>
      <c r="L275" s="1">
        <v>0</v>
      </c>
      <c r="M275" s="1">
        <v>0</v>
      </c>
      <c r="N275" s="1">
        <v>0</v>
      </c>
      <c r="O275" s="1">
        <v>0</v>
      </c>
      <c r="P275" s="1">
        <v>0</v>
      </c>
      <c r="Q275" s="1">
        <v>0</v>
      </c>
    </row>
    <row r="276" spans="1:17" x14ac:dyDescent="0.35">
      <c r="A276" s="1" t="s">
        <v>844</v>
      </c>
      <c r="B276" s="1" t="s">
        <v>1156</v>
      </c>
      <c r="D276" s="1">
        <v>0</v>
      </c>
      <c r="E276" s="1">
        <v>0</v>
      </c>
      <c r="F276" s="1">
        <v>0</v>
      </c>
      <c r="G276" s="1">
        <v>0</v>
      </c>
      <c r="H276" s="1">
        <v>0</v>
      </c>
      <c r="I276" s="1">
        <v>0</v>
      </c>
      <c r="J276" s="1">
        <v>0</v>
      </c>
      <c r="K276" s="1">
        <v>0</v>
      </c>
      <c r="L276" s="1">
        <v>0</v>
      </c>
      <c r="M276" s="1">
        <v>0</v>
      </c>
      <c r="N276" s="1">
        <v>0</v>
      </c>
      <c r="O276" s="1">
        <v>0</v>
      </c>
      <c r="P276" s="1">
        <v>0</v>
      </c>
      <c r="Q276" s="1">
        <v>0</v>
      </c>
    </row>
    <row r="277" spans="1:17" x14ac:dyDescent="0.35">
      <c r="A277" s="1" t="s">
        <v>756</v>
      </c>
      <c r="B277" s="1" t="s">
        <v>1157</v>
      </c>
      <c r="C277" s="439"/>
      <c r="D277" s="1">
        <v>0</v>
      </c>
      <c r="E277" s="1">
        <v>0</v>
      </c>
      <c r="F277" s="1">
        <v>0</v>
      </c>
      <c r="G277" s="1">
        <v>0</v>
      </c>
      <c r="H277" s="1">
        <v>0</v>
      </c>
      <c r="I277" s="1">
        <v>0</v>
      </c>
      <c r="J277" s="1">
        <v>0</v>
      </c>
      <c r="K277" s="1">
        <v>0</v>
      </c>
      <c r="L277" s="1">
        <v>0</v>
      </c>
      <c r="M277" s="1">
        <v>0</v>
      </c>
      <c r="N277" s="1">
        <v>0</v>
      </c>
      <c r="O277" s="1">
        <v>0</v>
      </c>
      <c r="P277" s="1">
        <v>0</v>
      </c>
      <c r="Q277" s="1">
        <v>0</v>
      </c>
    </row>
    <row r="278" spans="1:17" x14ac:dyDescent="0.35">
      <c r="A278" s="1" t="s">
        <v>759</v>
      </c>
      <c r="B278" s="1" t="s">
        <v>1158</v>
      </c>
      <c r="D278" s="1">
        <v>0</v>
      </c>
      <c r="E278" s="1">
        <v>0</v>
      </c>
      <c r="F278" s="1">
        <v>0</v>
      </c>
      <c r="G278" s="1">
        <v>0</v>
      </c>
      <c r="H278" s="1">
        <v>0</v>
      </c>
      <c r="I278" s="1">
        <v>0</v>
      </c>
      <c r="J278" s="1">
        <v>0</v>
      </c>
      <c r="K278" s="1">
        <v>0</v>
      </c>
      <c r="L278" s="1">
        <v>0</v>
      </c>
      <c r="M278" s="1">
        <v>0</v>
      </c>
      <c r="N278" s="1">
        <v>0</v>
      </c>
      <c r="O278" s="1">
        <v>0</v>
      </c>
      <c r="P278" s="1">
        <v>0</v>
      </c>
      <c r="Q278" s="1">
        <v>0</v>
      </c>
    </row>
    <row r="279" spans="1:17" x14ac:dyDescent="0.35">
      <c r="A279" s="1" t="s">
        <v>761</v>
      </c>
      <c r="B279" s="1" t="s">
        <v>1159</v>
      </c>
      <c r="D279" s="1">
        <v>0</v>
      </c>
      <c r="E279" s="1">
        <v>0</v>
      </c>
      <c r="F279" s="1">
        <v>0</v>
      </c>
      <c r="G279" s="1">
        <v>0</v>
      </c>
      <c r="H279" s="1">
        <v>0</v>
      </c>
      <c r="I279" s="1">
        <v>0</v>
      </c>
      <c r="J279" s="1">
        <v>0</v>
      </c>
      <c r="K279" s="1">
        <v>0</v>
      </c>
      <c r="L279" s="1">
        <v>0</v>
      </c>
      <c r="M279" s="1">
        <v>0</v>
      </c>
      <c r="N279" s="1">
        <v>0</v>
      </c>
      <c r="O279" s="1">
        <v>0</v>
      </c>
      <c r="P279" s="1">
        <v>0</v>
      </c>
      <c r="Q279" s="1">
        <v>0</v>
      </c>
    </row>
    <row r="280" spans="1:17" x14ac:dyDescent="0.35">
      <c r="A280" s="1" t="s">
        <v>756</v>
      </c>
      <c r="B280" s="1" t="s">
        <v>1160</v>
      </c>
      <c r="D280" s="1">
        <v>0</v>
      </c>
      <c r="E280" s="1">
        <v>0</v>
      </c>
      <c r="F280" s="1">
        <v>0</v>
      </c>
      <c r="G280" s="1">
        <v>0</v>
      </c>
      <c r="H280" s="1">
        <v>0</v>
      </c>
      <c r="I280" s="1">
        <v>0</v>
      </c>
      <c r="J280" s="1">
        <v>0</v>
      </c>
      <c r="K280" s="1">
        <v>0</v>
      </c>
      <c r="L280" s="1">
        <v>0</v>
      </c>
      <c r="M280" s="1">
        <v>0</v>
      </c>
      <c r="N280" s="1">
        <v>0</v>
      </c>
      <c r="O280" s="1">
        <v>0</v>
      </c>
      <c r="P280" s="1">
        <v>0</v>
      </c>
      <c r="Q280" s="1">
        <v>0</v>
      </c>
    </row>
    <row r="281" spans="1:17" x14ac:dyDescent="0.35">
      <c r="A281" s="1" t="s">
        <v>759</v>
      </c>
      <c r="B281" s="1" t="s">
        <v>1161</v>
      </c>
      <c r="D281" s="1">
        <v>0</v>
      </c>
      <c r="E281" s="1">
        <v>0</v>
      </c>
      <c r="F281" s="1">
        <v>0</v>
      </c>
      <c r="G281" s="1">
        <v>0</v>
      </c>
      <c r="H281" s="1">
        <v>0</v>
      </c>
      <c r="I281" s="1">
        <v>0</v>
      </c>
      <c r="J281" s="1">
        <v>0</v>
      </c>
      <c r="K281" s="1">
        <v>0</v>
      </c>
      <c r="L281" s="1">
        <v>0</v>
      </c>
      <c r="M281" s="1">
        <v>0</v>
      </c>
      <c r="N281" s="1">
        <v>0</v>
      </c>
      <c r="O281" s="1">
        <v>0</v>
      </c>
      <c r="P281" s="1">
        <v>0</v>
      </c>
      <c r="Q281" s="1">
        <v>0</v>
      </c>
    </row>
    <row r="282" spans="1:17" x14ac:dyDescent="0.35">
      <c r="A282" s="1" t="s">
        <v>761</v>
      </c>
      <c r="B282" s="1" t="s">
        <v>1162</v>
      </c>
      <c r="D282" s="1">
        <v>0</v>
      </c>
      <c r="E282" s="1">
        <v>0</v>
      </c>
      <c r="F282" s="1">
        <v>0</v>
      </c>
      <c r="G282" s="1">
        <v>0</v>
      </c>
      <c r="H282" s="1">
        <v>0</v>
      </c>
      <c r="I282" s="1">
        <v>0</v>
      </c>
      <c r="J282" s="1">
        <v>0</v>
      </c>
      <c r="K282" s="1">
        <v>0</v>
      </c>
      <c r="L282" s="1">
        <v>0</v>
      </c>
      <c r="M282" s="1">
        <v>0</v>
      </c>
      <c r="N282" s="1">
        <v>0</v>
      </c>
      <c r="O282" s="1">
        <v>0</v>
      </c>
      <c r="P282" s="1">
        <v>0</v>
      </c>
      <c r="Q282" s="1">
        <v>0</v>
      </c>
    </row>
    <row r="283" spans="1:17" x14ac:dyDescent="0.35">
      <c r="A283" s="1" t="s">
        <v>878</v>
      </c>
      <c r="B283" s="1" t="s">
        <v>1163</v>
      </c>
      <c r="D283" s="1">
        <v>0</v>
      </c>
      <c r="E283" s="1">
        <v>0</v>
      </c>
      <c r="F283" s="1">
        <v>0</v>
      </c>
      <c r="G283" s="1">
        <v>0</v>
      </c>
      <c r="H283" s="1">
        <v>0</v>
      </c>
      <c r="I283" s="1">
        <v>0</v>
      </c>
      <c r="J283" s="1">
        <v>0</v>
      </c>
      <c r="K283" s="1">
        <v>0</v>
      </c>
      <c r="L283" s="1">
        <v>0</v>
      </c>
      <c r="M283" s="1">
        <v>0</v>
      </c>
      <c r="N283" s="1">
        <v>0</v>
      </c>
      <c r="O283" s="1">
        <v>0</v>
      </c>
      <c r="P283" s="1">
        <v>0</v>
      </c>
      <c r="Q283" s="1">
        <v>0</v>
      </c>
    </row>
    <row r="284" spans="1:17" x14ac:dyDescent="0.35">
      <c r="A284" s="1" t="s">
        <v>880</v>
      </c>
      <c r="B284" s="1" t="s">
        <v>1164</v>
      </c>
      <c r="D284" s="1">
        <v>0</v>
      </c>
      <c r="E284" s="1">
        <v>0</v>
      </c>
      <c r="F284" s="1">
        <v>0</v>
      </c>
      <c r="G284" s="1">
        <v>0</v>
      </c>
      <c r="H284" s="1">
        <v>0</v>
      </c>
      <c r="I284" s="1">
        <v>0</v>
      </c>
      <c r="J284" s="1">
        <v>0</v>
      </c>
      <c r="K284" s="1">
        <v>0</v>
      </c>
      <c r="L284" s="1">
        <v>0</v>
      </c>
      <c r="M284" s="1">
        <v>0</v>
      </c>
      <c r="N284" s="1">
        <v>0</v>
      </c>
      <c r="O284" s="1">
        <v>0</v>
      </c>
      <c r="P284" s="1">
        <v>0</v>
      </c>
      <c r="Q284" s="1">
        <v>0</v>
      </c>
    </row>
    <row r="285" spans="1:17" x14ac:dyDescent="0.35">
      <c r="A285" s="1" t="s">
        <v>882</v>
      </c>
      <c r="B285" s="1" t="s">
        <v>1165</v>
      </c>
      <c r="D285" s="1">
        <v>0</v>
      </c>
      <c r="E285" s="1">
        <v>0</v>
      </c>
      <c r="F285" s="1">
        <v>0</v>
      </c>
      <c r="G285" s="1">
        <v>0</v>
      </c>
      <c r="H285" s="1">
        <v>0</v>
      </c>
      <c r="I285" s="1">
        <v>0</v>
      </c>
      <c r="J285" s="1">
        <v>0</v>
      </c>
      <c r="K285" s="1">
        <v>0</v>
      </c>
      <c r="L285" s="1">
        <v>0</v>
      </c>
      <c r="M285" s="1">
        <v>0</v>
      </c>
      <c r="N285" s="1">
        <v>0</v>
      </c>
      <c r="O285" s="1">
        <v>0</v>
      </c>
      <c r="P285" s="1">
        <v>0</v>
      </c>
      <c r="Q285" s="1">
        <v>0</v>
      </c>
    </row>
    <row r="286" spans="1:17" x14ac:dyDescent="0.35">
      <c r="A286" s="1" t="s">
        <v>775</v>
      </c>
      <c r="B286" s="1" t="s">
        <v>1166</v>
      </c>
      <c r="D286" s="1">
        <v>0</v>
      </c>
      <c r="E286" s="1">
        <v>0</v>
      </c>
      <c r="F286" s="1">
        <v>0</v>
      </c>
      <c r="G286" s="1">
        <v>0</v>
      </c>
      <c r="H286" s="1">
        <v>0</v>
      </c>
      <c r="I286" s="1">
        <v>0</v>
      </c>
      <c r="J286" s="1">
        <v>0</v>
      </c>
      <c r="K286" s="1">
        <v>0</v>
      </c>
      <c r="L286" s="1">
        <v>0</v>
      </c>
      <c r="M286" s="1">
        <v>0</v>
      </c>
      <c r="N286" s="1">
        <v>0</v>
      </c>
      <c r="O286" s="1">
        <v>0</v>
      </c>
      <c r="P286" s="1">
        <v>0</v>
      </c>
      <c r="Q286" s="1">
        <v>0</v>
      </c>
    </row>
    <row r="287" spans="1:17" x14ac:dyDescent="0.35">
      <c r="A287" s="1" t="s">
        <v>777</v>
      </c>
      <c r="B287" s="1" t="s">
        <v>1167</v>
      </c>
      <c r="D287" s="1">
        <v>0</v>
      </c>
      <c r="E287" s="1">
        <v>0</v>
      </c>
      <c r="F287" s="1">
        <v>0</v>
      </c>
      <c r="G287" s="1">
        <v>0</v>
      </c>
      <c r="H287" s="1">
        <v>0</v>
      </c>
      <c r="I287" s="1">
        <v>0</v>
      </c>
      <c r="J287" s="1">
        <v>0</v>
      </c>
      <c r="K287" s="1">
        <v>0</v>
      </c>
      <c r="L287" s="1">
        <v>0</v>
      </c>
      <c r="M287" s="1">
        <v>0</v>
      </c>
      <c r="N287" s="1">
        <v>0</v>
      </c>
      <c r="O287" s="1">
        <v>0</v>
      </c>
      <c r="P287" s="1">
        <v>0</v>
      </c>
      <c r="Q287" s="1">
        <v>0</v>
      </c>
    </row>
    <row r="288" spans="1:17" x14ac:dyDescent="0.35">
      <c r="A288" s="1" t="s">
        <v>779</v>
      </c>
      <c r="B288" s="1" t="s">
        <v>1168</v>
      </c>
      <c r="D288" s="1">
        <v>0</v>
      </c>
      <c r="E288" s="1">
        <v>0</v>
      </c>
      <c r="F288" s="1">
        <v>0</v>
      </c>
      <c r="G288" s="1">
        <v>0</v>
      </c>
      <c r="H288" s="1">
        <v>0</v>
      </c>
      <c r="I288" s="1">
        <v>0</v>
      </c>
      <c r="J288" s="1">
        <v>0</v>
      </c>
      <c r="K288" s="1">
        <v>0</v>
      </c>
      <c r="L288" s="1">
        <v>0</v>
      </c>
      <c r="M288" s="1">
        <v>0</v>
      </c>
      <c r="N288" s="1">
        <v>0</v>
      </c>
      <c r="O288" s="1">
        <v>0</v>
      </c>
      <c r="P288" s="1">
        <v>0</v>
      </c>
      <c r="Q288" s="1">
        <v>0</v>
      </c>
    </row>
    <row r="289" spans="1:17" x14ac:dyDescent="0.35">
      <c r="A289" s="1" t="s">
        <v>781</v>
      </c>
      <c r="B289" s="1" t="s">
        <v>1169</v>
      </c>
      <c r="D289" s="1">
        <v>0</v>
      </c>
      <c r="E289" s="1">
        <v>0</v>
      </c>
      <c r="F289" s="1">
        <v>0</v>
      </c>
      <c r="G289" s="1">
        <v>0</v>
      </c>
      <c r="H289" s="1">
        <v>0</v>
      </c>
      <c r="I289" s="1">
        <v>0</v>
      </c>
      <c r="J289" s="1">
        <v>0</v>
      </c>
      <c r="K289" s="1">
        <v>0</v>
      </c>
      <c r="L289" s="1">
        <v>0</v>
      </c>
      <c r="M289" s="1">
        <v>0</v>
      </c>
      <c r="N289" s="1">
        <v>0</v>
      </c>
      <c r="O289" s="1">
        <v>0</v>
      </c>
      <c r="P289" s="1">
        <v>0</v>
      </c>
      <c r="Q289" s="1">
        <v>0</v>
      </c>
    </row>
    <row r="290" spans="1:17" x14ac:dyDescent="0.35">
      <c r="A290" s="1" t="s">
        <v>888</v>
      </c>
      <c r="B290" s="1" t="s">
        <v>1170</v>
      </c>
      <c r="D290" s="1">
        <v>0</v>
      </c>
      <c r="E290" s="1">
        <v>0</v>
      </c>
      <c r="F290" s="1">
        <v>0</v>
      </c>
      <c r="G290" s="1">
        <v>0</v>
      </c>
      <c r="H290" s="1">
        <v>0</v>
      </c>
      <c r="I290" s="1">
        <v>0</v>
      </c>
      <c r="J290" s="1">
        <v>0</v>
      </c>
      <c r="K290" s="1">
        <v>0</v>
      </c>
      <c r="L290" s="1">
        <v>0</v>
      </c>
      <c r="M290" s="1">
        <v>0</v>
      </c>
      <c r="N290" s="1">
        <v>0</v>
      </c>
      <c r="O290" s="1">
        <v>0</v>
      </c>
      <c r="P290" s="1">
        <v>0</v>
      </c>
      <c r="Q290" s="1">
        <v>0</v>
      </c>
    </row>
    <row r="291" spans="1:17" x14ac:dyDescent="0.35">
      <c r="A291" s="1" t="s">
        <v>785</v>
      </c>
      <c r="B291" s="1" t="s">
        <v>1171</v>
      </c>
      <c r="D291" s="1">
        <v>0</v>
      </c>
      <c r="E291" s="1">
        <v>0</v>
      </c>
      <c r="F291" s="1">
        <v>0</v>
      </c>
      <c r="G291" s="1">
        <v>0</v>
      </c>
      <c r="H291" s="1">
        <v>0</v>
      </c>
      <c r="I291" s="1">
        <v>0</v>
      </c>
      <c r="J291" s="1">
        <v>0</v>
      </c>
      <c r="K291" s="1">
        <v>0</v>
      </c>
      <c r="L291" s="1">
        <v>0</v>
      </c>
      <c r="M291" s="1">
        <v>0</v>
      </c>
      <c r="N291" s="1">
        <v>0</v>
      </c>
      <c r="O291" s="1">
        <v>0</v>
      </c>
      <c r="P291" s="1">
        <v>0</v>
      </c>
      <c r="Q291" s="1">
        <v>0</v>
      </c>
    </row>
    <row r="292" spans="1:17" x14ac:dyDescent="0.35">
      <c r="A292" s="1" t="s">
        <v>891</v>
      </c>
      <c r="B292" s="1" t="s">
        <v>1172</v>
      </c>
      <c r="D292" s="1">
        <v>0</v>
      </c>
      <c r="E292" s="1">
        <v>0</v>
      </c>
      <c r="F292" s="1">
        <v>0</v>
      </c>
      <c r="G292" s="1">
        <v>0</v>
      </c>
      <c r="H292" s="1">
        <v>0</v>
      </c>
      <c r="I292" s="1">
        <v>0</v>
      </c>
      <c r="J292" s="1">
        <v>0</v>
      </c>
      <c r="K292" s="1">
        <v>0</v>
      </c>
      <c r="L292" s="1">
        <v>0</v>
      </c>
      <c r="M292" s="1">
        <v>0</v>
      </c>
      <c r="N292" s="1">
        <v>0</v>
      </c>
      <c r="O292" s="1">
        <v>0</v>
      </c>
      <c r="P292" s="1">
        <v>0</v>
      </c>
      <c r="Q292" s="1">
        <v>0</v>
      </c>
    </row>
    <row r="293" spans="1:17" x14ac:dyDescent="0.35">
      <c r="A293" s="1" t="s">
        <v>789</v>
      </c>
      <c r="B293" s="1" t="s">
        <v>1173</v>
      </c>
      <c r="D293" s="1">
        <v>0</v>
      </c>
      <c r="E293" s="1">
        <v>0</v>
      </c>
      <c r="F293" s="1">
        <v>0</v>
      </c>
      <c r="G293" s="1">
        <v>0</v>
      </c>
      <c r="H293" s="1">
        <v>0</v>
      </c>
      <c r="I293" s="1">
        <v>0</v>
      </c>
      <c r="J293" s="1">
        <v>0</v>
      </c>
      <c r="K293" s="1">
        <v>0</v>
      </c>
      <c r="L293" s="1">
        <v>0</v>
      </c>
      <c r="M293" s="1">
        <v>0</v>
      </c>
      <c r="N293" s="1">
        <v>0</v>
      </c>
      <c r="O293" s="1">
        <v>0</v>
      </c>
      <c r="P293" s="1">
        <v>0</v>
      </c>
      <c r="Q293" s="1">
        <v>0</v>
      </c>
    </row>
    <row r="294" spans="1:17" x14ac:dyDescent="0.35">
      <c r="A294" s="1" t="s">
        <v>894</v>
      </c>
      <c r="B294" s="1" t="s">
        <v>1174</v>
      </c>
      <c r="D294" s="1">
        <v>0</v>
      </c>
      <c r="E294" s="1">
        <v>0</v>
      </c>
      <c r="F294" s="1">
        <v>0</v>
      </c>
      <c r="G294" s="1">
        <v>0</v>
      </c>
      <c r="H294" s="1">
        <v>0</v>
      </c>
      <c r="I294" s="1">
        <v>0</v>
      </c>
      <c r="J294" s="1">
        <v>0</v>
      </c>
      <c r="K294" s="1">
        <v>0</v>
      </c>
      <c r="L294" s="1">
        <v>0</v>
      </c>
      <c r="M294" s="1">
        <v>0</v>
      </c>
      <c r="N294" s="1">
        <v>0</v>
      </c>
      <c r="O294" s="1">
        <v>0</v>
      </c>
      <c r="P294" s="1">
        <v>0</v>
      </c>
      <c r="Q294" s="1">
        <v>0</v>
      </c>
    </row>
    <row r="295" spans="1:17" x14ac:dyDescent="0.35">
      <c r="A295" s="1" t="s">
        <v>896</v>
      </c>
      <c r="B295" s="1" t="s">
        <v>1175</v>
      </c>
      <c r="D295" s="1">
        <v>0</v>
      </c>
      <c r="E295" s="1">
        <v>0</v>
      </c>
      <c r="F295" s="1">
        <v>0</v>
      </c>
      <c r="G295" s="1">
        <v>0</v>
      </c>
      <c r="H295" s="1">
        <v>0</v>
      </c>
      <c r="I295" s="1">
        <v>0</v>
      </c>
      <c r="J295" s="1">
        <v>0</v>
      </c>
      <c r="K295" s="1">
        <v>0</v>
      </c>
      <c r="L295" s="1">
        <v>0</v>
      </c>
      <c r="M295" s="1">
        <v>0</v>
      </c>
      <c r="N295" s="1">
        <v>0</v>
      </c>
      <c r="O295" s="1">
        <v>0</v>
      </c>
      <c r="P295" s="1">
        <v>0</v>
      </c>
      <c r="Q295" s="1">
        <v>0</v>
      </c>
    </row>
    <row r="296" spans="1:17" x14ac:dyDescent="0.35">
      <c r="A296" s="1" t="s">
        <v>795</v>
      </c>
      <c r="B296" s="1" t="s">
        <v>1176</v>
      </c>
      <c r="D296" s="1">
        <v>0</v>
      </c>
      <c r="E296" s="1">
        <v>0</v>
      </c>
      <c r="F296" s="1">
        <v>0</v>
      </c>
      <c r="G296" s="1">
        <v>0</v>
      </c>
      <c r="H296" s="1">
        <v>0</v>
      </c>
      <c r="I296" s="1">
        <v>0</v>
      </c>
      <c r="J296" s="1">
        <v>0</v>
      </c>
      <c r="K296" s="1">
        <v>0</v>
      </c>
      <c r="L296" s="1">
        <v>0</v>
      </c>
      <c r="M296" s="1">
        <v>0</v>
      </c>
      <c r="N296" s="1">
        <v>0</v>
      </c>
      <c r="O296" s="1">
        <v>0</v>
      </c>
      <c r="P296" s="1">
        <v>0</v>
      </c>
      <c r="Q296" s="1">
        <v>0</v>
      </c>
    </row>
    <row r="297" spans="1:17" x14ac:dyDescent="0.35">
      <c r="A297" s="1" t="s">
        <v>797</v>
      </c>
      <c r="B297" s="1" t="s">
        <v>1177</v>
      </c>
      <c r="D297" s="1">
        <v>0</v>
      </c>
      <c r="E297" s="1">
        <v>0</v>
      </c>
      <c r="F297" s="1">
        <v>0</v>
      </c>
      <c r="G297" s="1">
        <v>0</v>
      </c>
      <c r="H297" s="1">
        <v>0</v>
      </c>
      <c r="I297" s="1">
        <v>0</v>
      </c>
      <c r="J297" s="1">
        <v>0</v>
      </c>
      <c r="K297" s="1">
        <v>0</v>
      </c>
      <c r="L297" s="1">
        <v>0</v>
      </c>
      <c r="M297" s="1">
        <v>0</v>
      </c>
      <c r="N297" s="1">
        <v>0</v>
      </c>
      <c r="O297" s="1">
        <v>0</v>
      </c>
      <c r="P297" s="1">
        <v>0</v>
      </c>
      <c r="Q297" s="1">
        <v>0</v>
      </c>
    </row>
    <row r="298" spans="1:17" x14ac:dyDescent="0.35">
      <c r="A298" s="1" t="s">
        <v>799</v>
      </c>
      <c r="B298" s="1" t="s">
        <v>1178</v>
      </c>
      <c r="D298" s="1">
        <v>0</v>
      </c>
      <c r="E298" s="1">
        <v>0</v>
      </c>
      <c r="F298" s="1">
        <v>0</v>
      </c>
      <c r="G298" s="1">
        <v>0</v>
      </c>
      <c r="H298" s="1">
        <v>0</v>
      </c>
      <c r="I298" s="1">
        <v>0</v>
      </c>
      <c r="J298" s="1">
        <v>0</v>
      </c>
      <c r="K298" s="1">
        <v>0</v>
      </c>
      <c r="L298" s="1">
        <v>0</v>
      </c>
      <c r="M298" s="1">
        <v>0</v>
      </c>
      <c r="N298" s="1">
        <v>0</v>
      </c>
      <c r="O298" s="1">
        <v>0</v>
      </c>
      <c r="P298" s="1">
        <v>0</v>
      </c>
      <c r="Q298" s="1">
        <v>0</v>
      </c>
    </row>
    <row r="299" spans="1:17" x14ac:dyDescent="0.35">
      <c r="A299" s="1" t="s">
        <v>775</v>
      </c>
      <c r="B299" s="1" t="s">
        <v>1179</v>
      </c>
      <c r="D299" s="1">
        <v>0</v>
      </c>
      <c r="E299" s="1">
        <v>0</v>
      </c>
      <c r="F299" s="1">
        <v>0</v>
      </c>
      <c r="G299" s="1">
        <v>0</v>
      </c>
      <c r="H299" s="1">
        <v>0</v>
      </c>
      <c r="I299" s="1">
        <v>0</v>
      </c>
      <c r="J299" s="1">
        <v>0</v>
      </c>
      <c r="K299" s="1">
        <v>0</v>
      </c>
      <c r="L299" s="1">
        <v>0</v>
      </c>
      <c r="M299" s="1">
        <v>0</v>
      </c>
      <c r="N299" s="1">
        <v>0</v>
      </c>
      <c r="O299" s="1">
        <v>0</v>
      </c>
      <c r="P299" s="1">
        <v>0</v>
      </c>
      <c r="Q299" s="1">
        <v>0</v>
      </c>
    </row>
    <row r="300" spans="1:17" x14ac:dyDescent="0.35">
      <c r="A300" s="1" t="s">
        <v>777</v>
      </c>
      <c r="B300" s="1" t="s">
        <v>1180</v>
      </c>
      <c r="D300" s="1">
        <v>0</v>
      </c>
      <c r="E300" s="1">
        <v>0</v>
      </c>
      <c r="F300" s="1">
        <v>0</v>
      </c>
      <c r="G300" s="1">
        <v>0</v>
      </c>
      <c r="H300" s="1">
        <v>0</v>
      </c>
      <c r="I300" s="1">
        <v>0</v>
      </c>
      <c r="J300" s="1">
        <v>0</v>
      </c>
      <c r="K300" s="1">
        <v>0</v>
      </c>
      <c r="L300" s="1">
        <v>0</v>
      </c>
      <c r="M300" s="1">
        <v>0</v>
      </c>
      <c r="N300" s="1">
        <v>0</v>
      </c>
      <c r="O300" s="1">
        <v>0</v>
      </c>
      <c r="P300" s="1">
        <v>0</v>
      </c>
      <c r="Q300" s="1">
        <v>0</v>
      </c>
    </row>
    <row r="301" spans="1:17" x14ac:dyDescent="0.35">
      <c r="A301" s="1" t="s">
        <v>779</v>
      </c>
      <c r="B301" s="1" t="s">
        <v>1181</v>
      </c>
      <c r="D301" s="1">
        <v>0</v>
      </c>
      <c r="E301" s="1">
        <v>0</v>
      </c>
      <c r="F301" s="1">
        <v>0</v>
      </c>
      <c r="G301" s="1">
        <v>0</v>
      </c>
      <c r="H301" s="1">
        <v>0</v>
      </c>
      <c r="I301" s="1">
        <v>0</v>
      </c>
      <c r="J301" s="1">
        <v>0</v>
      </c>
      <c r="K301" s="1">
        <v>0</v>
      </c>
      <c r="L301" s="1">
        <v>0</v>
      </c>
      <c r="M301" s="1">
        <v>0</v>
      </c>
      <c r="N301" s="1">
        <v>0</v>
      </c>
      <c r="O301" s="1">
        <v>0</v>
      </c>
      <c r="P301" s="1">
        <v>0</v>
      </c>
      <c r="Q301" s="1">
        <v>0</v>
      </c>
    </row>
    <row r="302" spans="1:17" x14ac:dyDescent="0.35">
      <c r="A302" s="1" t="s">
        <v>781</v>
      </c>
      <c r="B302" s="1" t="s">
        <v>1182</v>
      </c>
      <c r="D302" s="1">
        <v>0</v>
      </c>
      <c r="E302" s="1">
        <v>0</v>
      </c>
      <c r="F302" s="1">
        <v>0</v>
      </c>
      <c r="G302" s="1">
        <v>0</v>
      </c>
      <c r="H302" s="1">
        <v>0</v>
      </c>
      <c r="I302" s="1">
        <v>0</v>
      </c>
      <c r="J302" s="1">
        <v>0</v>
      </c>
      <c r="K302" s="1">
        <v>0</v>
      </c>
      <c r="L302" s="1">
        <v>0</v>
      </c>
      <c r="M302" s="1">
        <v>0</v>
      </c>
      <c r="N302" s="1">
        <v>0</v>
      </c>
      <c r="O302" s="1">
        <v>0</v>
      </c>
      <c r="P302" s="1">
        <v>0</v>
      </c>
      <c r="Q302" s="1">
        <v>0</v>
      </c>
    </row>
    <row r="303" spans="1:17" x14ac:dyDescent="0.35">
      <c r="A303" s="1" t="s">
        <v>888</v>
      </c>
      <c r="B303" s="1" t="s">
        <v>1183</v>
      </c>
      <c r="D303" s="1">
        <v>0</v>
      </c>
      <c r="E303" s="1">
        <v>0</v>
      </c>
      <c r="F303" s="1">
        <v>0</v>
      </c>
      <c r="G303" s="1">
        <v>0</v>
      </c>
      <c r="H303" s="1">
        <v>0</v>
      </c>
      <c r="I303" s="1">
        <v>0</v>
      </c>
      <c r="J303" s="1">
        <v>0</v>
      </c>
      <c r="K303" s="1">
        <v>0</v>
      </c>
      <c r="L303" s="1">
        <v>0</v>
      </c>
      <c r="M303" s="1">
        <v>0</v>
      </c>
      <c r="N303" s="1">
        <v>0</v>
      </c>
      <c r="O303" s="1">
        <v>0</v>
      </c>
      <c r="P303" s="1">
        <v>0</v>
      </c>
      <c r="Q303" s="1">
        <v>0</v>
      </c>
    </row>
    <row r="304" spans="1:17" x14ac:dyDescent="0.35">
      <c r="A304" s="1" t="s">
        <v>785</v>
      </c>
      <c r="B304" s="1" t="s">
        <v>1184</v>
      </c>
      <c r="D304" s="1">
        <v>0</v>
      </c>
      <c r="E304" s="1">
        <v>0</v>
      </c>
      <c r="F304" s="1">
        <v>0</v>
      </c>
      <c r="G304" s="1">
        <v>0</v>
      </c>
      <c r="H304" s="1">
        <v>0</v>
      </c>
      <c r="I304" s="1">
        <v>0</v>
      </c>
      <c r="J304" s="1">
        <v>0</v>
      </c>
      <c r="K304" s="1">
        <v>0</v>
      </c>
      <c r="L304" s="1">
        <v>0</v>
      </c>
      <c r="M304" s="1">
        <v>0</v>
      </c>
      <c r="N304" s="1">
        <v>0</v>
      </c>
      <c r="O304" s="1">
        <v>0</v>
      </c>
      <c r="P304" s="1">
        <v>0</v>
      </c>
      <c r="Q304" s="1">
        <v>0</v>
      </c>
    </row>
    <row r="305" spans="1:17" x14ac:dyDescent="0.35">
      <c r="A305" s="1" t="s">
        <v>891</v>
      </c>
      <c r="B305" s="1" t="s">
        <v>1185</v>
      </c>
      <c r="D305" s="1">
        <v>0</v>
      </c>
      <c r="E305" s="1">
        <v>0</v>
      </c>
      <c r="F305" s="1">
        <v>0</v>
      </c>
      <c r="G305" s="1">
        <v>0</v>
      </c>
      <c r="H305" s="1">
        <v>0</v>
      </c>
      <c r="I305" s="1">
        <v>0</v>
      </c>
      <c r="J305" s="1">
        <v>0</v>
      </c>
      <c r="K305" s="1">
        <v>0</v>
      </c>
      <c r="L305" s="1">
        <v>0</v>
      </c>
      <c r="M305" s="1">
        <v>0</v>
      </c>
      <c r="N305" s="1">
        <v>0</v>
      </c>
      <c r="O305" s="1">
        <v>0</v>
      </c>
      <c r="P305" s="1">
        <v>0</v>
      </c>
      <c r="Q305" s="1">
        <v>0</v>
      </c>
    </row>
    <row r="306" spans="1:17" x14ac:dyDescent="0.35">
      <c r="A306" s="1" t="s">
        <v>789</v>
      </c>
      <c r="B306" s="1" t="s">
        <v>1186</v>
      </c>
      <c r="D306" s="1">
        <v>0</v>
      </c>
      <c r="E306" s="1">
        <v>0</v>
      </c>
      <c r="F306" s="1">
        <v>0</v>
      </c>
      <c r="G306" s="1">
        <v>0</v>
      </c>
      <c r="H306" s="1">
        <v>0</v>
      </c>
      <c r="I306" s="1">
        <v>0</v>
      </c>
      <c r="J306" s="1">
        <v>0</v>
      </c>
      <c r="K306" s="1">
        <v>0</v>
      </c>
      <c r="L306" s="1">
        <v>0</v>
      </c>
      <c r="M306" s="1">
        <v>0</v>
      </c>
      <c r="N306" s="1">
        <v>0</v>
      </c>
      <c r="O306" s="1">
        <v>0</v>
      </c>
      <c r="P306" s="1">
        <v>0</v>
      </c>
      <c r="Q306" s="1">
        <v>0</v>
      </c>
    </row>
    <row r="307" spans="1:17" x14ac:dyDescent="0.35">
      <c r="A307" s="1" t="s">
        <v>894</v>
      </c>
      <c r="B307" s="1" t="s">
        <v>1187</v>
      </c>
      <c r="D307" s="1">
        <v>0</v>
      </c>
      <c r="E307" s="1">
        <v>0</v>
      </c>
      <c r="F307" s="1">
        <v>0</v>
      </c>
      <c r="G307" s="1">
        <v>0</v>
      </c>
      <c r="H307" s="1">
        <v>0</v>
      </c>
      <c r="I307" s="1">
        <v>0</v>
      </c>
      <c r="J307" s="1">
        <v>0</v>
      </c>
      <c r="K307" s="1">
        <v>0</v>
      </c>
      <c r="L307" s="1">
        <v>0</v>
      </c>
      <c r="M307" s="1">
        <v>0</v>
      </c>
      <c r="N307" s="1">
        <v>0</v>
      </c>
      <c r="O307" s="1">
        <v>0</v>
      </c>
      <c r="P307" s="1">
        <v>0</v>
      </c>
      <c r="Q307" s="1">
        <v>0</v>
      </c>
    </row>
    <row r="308" spans="1:17" x14ac:dyDescent="0.35">
      <c r="A308" s="1" t="s">
        <v>896</v>
      </c>
      <c r="B308" s="1" t="s">
        <v>1188</v>
      </c>
      <c r="D308" s="1">
        <v>0</v>
      </c>
      <c r="E308" s="1">
        <v>0</v>
      </c>
      <c r="F308" s="1">
        <v>0</v>
      </c>
      <c r="G308" s="1">
        <v>0</v>
      </c>
      <c r="H308" s="1">
        <v>0</v>
      </c>
      <c r="I308" s="1">
        <v>0</v>
      </c>
      <c r="J308" s="1">
        <v>0</v>
      </c>
      <c r="K308" s="1">
        <v>0</v>
      </c>
      <c r="L308" s="1">
        <v>0</v>
      </c>
      <c r="M308" s="1">
        <v>0</v>
      </c>
      <c r="N308" s="1">
        <v>0</v>
      </c>
      <c r="O308" s="1">
        <v>0</v>
      </c>
      <c r="P308" s="1">
        <v>0</v>
      </c>
      <c r="Q308" s="1">
        <v>0</v>
      </c>
    </row>
    <row r="309" spans="1:17" x14ac:dyDescent="0.35">
      <c r="A309" s="1" t="s">
        <v>795</v>
      </c>
      <c r="B309" s="1" t="s">
        <v>1189</v>
      </c>
      <c r="D309" s="1">
        <v>0</v>
      </c>
      <c r="E309" s="1">
        <v>0</v>
      </c>
      <c r="F309" s="1">
        <v>0</v>
      </c>
      <c r="G309" s="1">
        <v>0</v>
      </c>
      <c r="H309" s="1">
        <v>0</v>
      </c>
      <c r="I309" s="1">
        <v>0</v>
      </c>
      <c r="J309" s="1">
        <v>0</v>
      </c>
      <c r="K309" s="1">
        <v>0</v>
      </c>
      <c r="L309" s="1">
        <v>0</v>
      </c>
      <c r="M309" s="1">
        <v>0</v>
      </c>
      <c r="N309" s="1">
        <v>0</v>
      </c>
      <c r="O309" s="1">
        <v>0</v>
      </c>
      <c r="P309" s="1">
        <v>0</v>
      </c>
      <c r="Q309" s="1">
        <v>0</v>
      </c>
    </row>
    <row r="310" spans="1:17" x14ac:dyDescent="0.35">
      <c r="A310" s="1" t="s">
        <v>797</v>
      </c>
      <c r="B310" s="1" t="s">
        <v>1190</v>
      </c>
      <c r="D310" s="1">
        <v>0</v>
      </c>
      <c r="E310" s="1">
        <v>0</v>
      </c>
      <c r="F310" s="1">
        <v>0</v>
      </c>
      <c r="G310" s="1">
        <v>0</v>
      </c>
      <c r="H310" s="1">
        <v>0</v>
      </c>
      <c r="I310" s="1">
        <v>0</v>
      </c>
      <c r="J310" s="1">
        <v>0</v>
      </c>
      <c r="K310" s="1">
        <v>0</v>
      </c>
      <c r="L310" s="1">
        <v>0</v>
      </c>
      <c r="M310" s="1">
        <v>0</v>
      </c>
      <c r="N310" s="1">
        <v>0</v>
      </c>
      <c r="O310" s="1">
        <v>0</v>
      </c>
      <c r="P310" s="1">
        <v>0</v>
      </c>
      <c r="Q310" s="1">
        <v>0</v>
      </c>
    </row>
    <row r="311" spans="1:17" x14ac:dyDescent="0.35">
      <c r="A311" s="1" t="s">
        <v>799</v>
      </c>
      <c r="B311" s="1" t="s">
        <v>1191</v>
      </c>
      <c r="D311" s="1">
        <v>0</v>
      </c>
      <c r="E311" s="1">
        <v>0</v>
      </c>
      <c r="F311" s="1">
        <v>0</v>
      </c>
      <c r="G311" s="1">
        <v>0</v>
      </c>
      <c r="H311" s="1">
        <v>0</v>
      </c>
      <c r="I311" s="1">
        <v>0</v>
      </c>
      <c r="J311" s="1">
        <v>0</v>
      </c>
      <c r="K311" s="1">
        <v>0</v>
      </c>
      <c r="L311" s="1">
        <v>0</v>
      </c>
      <c r="M311" s="1">
        <v>0</v>
      </c>
      <c r="N311" s="1">
        <v>0</v>
      </c>
      <c r="O311" s="1">
        <v>0</v>
      </c>
      <c r="P311" s="1">
        <v>0</v>
      </c>
      <c r="Q311" s="1">
        <v>0</v>
      </c>
    </row>
    <row r="312" spans="1:17" x14ac:dyDescent="0.35">
      <c r="A312" s="1" t="s">
        <v>815</v>
      </c>
      <c r="B312" s="1" t="s">
        <v>1192</v>
      </c>
      <c r="D312" s="1">
        <v>0</v>
      </c>
      <c r="E312" s="1">
        <v>0</v>
      </c>
      <c r="F312" s="1">
        <v>0</v>
      </c>
      <c r="G312" s="1">
        <v>0</v>
      </c>
      <c r="H312" s="1">
        <v>0</v>
      </c>
      <c r="I312" s="1">
        <v>0</v>
      </c>
      <c r="J312" s="1">
        <v>0</v>
      </c>
      <c r="K312" s="1">
        <v>0</v>
      </c>
      <c r="L312" s="1">
        <v>0</v>
      </c>
      <c r="M312" s="1">
        <v>0</v>
      </c>
      <c r="N312" s="1">
        <v>0</v>
      </c>
      <c r="O312" s="1">
        <v>0</v>
      </c>
      <c r="P312" s="1">
        <v>0</v>
      </c>
      <c r="Q312" s="1">
        <v>0</v>
      </c>
    </row>
    <row r="313" spans="1:17" x14ac:dyDescent="0.35">
      <c r="A313" s="1" t="s">
        <v>817</v>
      </c>
      <c r="B313" s="1" t="s">
        <v>1193</v>
      </c>
      <c r="D313" s="1">
        <v>0</v>
      </c>
      <c r="E313" s="1">
        <v>0</v>
      </c>
      <c r="F313" s="1">
        <v>0</v>
      </c>
      <c r="G313" s="1">
        <v>0</v>
      </c>
      <c r="H313" s="1">
        <v>0</v>
      </c>
      <c r="I313" s="1">
        <v>0</v>
      </c>
      <c r="J313" s="1">
        <v>0</v>
      </c>
      <c r="K313" s="1">
        <v>0</v>
      </c>
      <c r="L313" s="1">
        <v>0</v>
      </c>
      <c r="M313" s="1">
        <v>0</v>
      </c>
      <c r="N313" s="1">
        <v>0</v>
      </c>
      <c r="O313" s="1">
        <v>0</v>
      </c>
      <c r="P313" s="1">
        <v>0</v>
      </c>
      <c r="Q313" s="1">
        <v>0</v>
      </c>
    </row>
    <row r="314" spans="1:17" x14ac:dyDescent="0.35">
      <c r="A314" s="1" t="s">
        <v>916</v>
      </c>
      <c r="B314" s="1" t="s">
        <v>1194</v>
      </c>
      <c r="D314" s="1">
        <v>0</v>
      </c>
      <c r="E314" s="1">
        <v>0</v>
      </c>
      <c r="F314" s="1">
        <v>0</v>
      </c>
      <c r="G314" s="1">
        <v>0</v>
      </c>
      <c r="H314" s="1">
        <v>0</v>
      </c>
      <c r="I314" s="1">
        <v>0</v>
      </c>
      <c r="J314" s="1">
        <v>0</v>
      </c>
      <c r="K314" s="1">
        <v>0</v>
      </c>
      <c r="L314" s="1">
        <v>0</v>
      </c>
      <c r="M314" s="1">
        <v>0</v>
      </c>
      <c r="N314" s="1">
        <v>0</v>
      </c>
      <c r="O314" s="1">
        <v>0</v>
      </c>
      <c r="P314" s="1">
        <v>0</v>
      </c>
      <c r="Q314" s="1">
        <v>0</v>
      </c>
    </row>
    <row r="315" spans="1:17" x14ac:dyDescent="0.35">
      <c r="A315" s="1" t="s">
        <v>821</v>
      </c>
      <c r="B315" s="1" t="s">
        <v>1195</v>
      </c>
      <c r="D315" s="1">
        <v>0</v>
      </c>
      <c r="E315" s="1">
        <v>0</v>
      </c>
      <c r="F315" s="1">
        <v>0</v>
      </c>
      <c r="G315" s="1">
        <v>0</v>
      </c>
      <c r="H315" s="1">
        <v>0</v>
      </c>
      <c r="I315" s="1">
        <v>0</v>
      </c>
      <c r="J315" s="1">
        <v>0</v>
      </c>
      <c r="K315" s="1">
        <v>0</v>
      </c>
      <c r="L315" s="1">
        <v>0</v>
      </c>
      <c r="M315" s="1">
        <v>0</v>
      </c>
      <c r="N315" s="1">
        <v>0</v>
      </c>
      <c r="O315" s="1">
        <v>0</v>
      </c>
      <c r="P315" s="1">
        <v>0</v>
      </c>
      <c r="Q315" s="1">
        <v>0</v>
      </c>
    </row>
    <row r="316" spans="1:17" x14ac:dyDescent="0.35">
      <c r="A316" s="1" t="s">
        <v>823</v>
      </c>
      <c r="B316" s="1" t="s">
        <v>1196</v>
      </c>
      <c r="D316" s="1">
        <v>0</v>
      </c>
      <c r="E316" s="1">
        <v>0</v>
      </c>
      <c r="F316" s="1">
        <v>0</v>
      </c>
      <c r="G316" s="1">
        <v>0</v>
      </c>
      <c r="H316" s="1">
        <v>0</v>
      </c>
      <c r="I316" s="1">
        <v>0</v>
      </c>
      <c r="J316" s="1">
        <v>0</v>
      </c>
      <c r="K316" s="1">
        <v>0</v>
      </c>
      <c r="L316" s="1">
        <v>0</v>
      </c>
      <c r="M316" s="1">
        <v>0</v>
      </c>
      <c r="N316" s="1">
        <v>0</v>
      </c>
      <c r="O316" s="1">
        <v>0</v>
      </c>
      <c r="P316" s="1">
        <v>0</v>
      </c>
      <c r="Q316" s="1">
        <v>0</v>
      </c>
    </row>
    <row r="317" spans="1:17" x14ac:dyDescent="0.35">
      <c r="A317" s="1" t="s">
        <v>825</v>
      </c>
      <c r="B317" s="1" t="s">
        <v>1197</v>
      </c>
      <c r="D317" s="1">
        <v>0</v>
      </c>
      <c r="E317" s="1">
        <v>0</v>
      </c>
      <c r="F317" s="1">
        <v>0</v>
      </c>
      <c r="G317" s="1">
        <v>0</v>
      </c>
      <c r="H317" s="1">
        <v>0</v>
      </c>
      <c r="I317" s="1">
        <v>0</v>
      </c>
      <c r="J317" s="1">
        <v>0</v>
      </c>
      <c r="K317" s="1">
        <v>0</v>
      </c>
      <c r="L317" s="1">
        <v>0</v>
      </c>
      <c r="M317" s="1">
        <v>0</v>
      </c>
      <c r="N317" s="1">
        <v>0</v>
      </c>
      <c r="O317" s="1">
        <v>0</v>
      </c>
      <c r="P317" s="1">
        <v>0</v>
      </c>
      <c r="Q317" s="1">
        <v>0</v>
      </c>
    </row>
    <row r="318" spans="1:17" x14ac:dyDescent="0.35">
      <c r="A318" s="1" t="s">
        <v>827</v>
      </c>
      <c r="B318" s="1" t="s">
        <v>1198</v>
      </c>
      <c r="D318" s="1">
        <v>0</v>
      </c>
      <c r="E318" s="1">
        <v>0</v>
      </c>
      <c r="F318" s="1">
        <v>0</v>
      </c>
      <c r="G318" s="1">
        <v>0</v>
      </c>
      <c r="H318" s="1">
        <v>0</v>
      </c>
      <c r="I318" s="1">
        <v>0</v>
      </c>
      <c r="J318" s="1">
        <v>0</v>
      </c>
      <c r="K318" s="1">
        <v>0</v>
      </c>
      <c r="L318" s="1">
        <v>0</v>
      </c>
      <c r="M318" s="1">
        <v>0</v>
      </c>
      <c r="N318" s="1">
        <v>0</v>
      </c>
      <c r="O318" s="1">
        <v>0</v>
      </c>
      <c r="P318" s="1">
        <v>0</v>
      </c>
      <c r="Q318" s="1">
        <v>0</v>
      </c>
    </row>
    <row r="319" spans="1:17" x14ac:dyDescent="0.35">
      <c r="A319" s="1" t="s">
        <v>922</v>
      </c>
      <c r="B319" s="1" t="s">
        <v>1199</v>
      </c>
      <c r="D319" s="1">
        <v>0</v>
      </c>
      <c r="E319" s="1">
        <v>0</v>
      </c>
      <c r="F319" s="1">
        <v>0</v>
      </c>
      <c r="G319" s="1">
        <v>0</v>
      </c>
      <c r="H319" s="1">
        <v>0</v>
      </c>
      <c r="I319" s="1">
        <v>0</v>
      </c>
      <c r="J319" s="1">
        <v>0</v>
      </c>
      <c r="K319" s="1">
        <v>0</v>
      </c>
      <c r="L319" s="1">
        <v>0</v>
      </c>
      <c r="M319" s="1">
        <v>0</v>
      </c>
      <c r="N319" s="1">
        <v>0</v>
      </c>
      <c r="O319" s="1">
        <v>0</v>
      </c>
      <c r="P319" s="1">
        <v>0</v>
      </c>
      <c r="Q319" s="1">
        <v>0</v>
      </c>
    </row>
    <row r="320" spans="1:17" x14ac:dyDescent="0.35">
      <c r="A320" s="1" t="s">
        <v>924</v>
      </c>
      <c r="B320" s="1" t="s">
        <v>1200</v>
      </c>
      <c r="D320" s="1">
        <v>0</v>
      </c>
      <c r="E320" s="1">
        <v>0</v>
      </c>
      <c r="F320" s="1">
        <v>0</v>
      </c>
      <c r="G320" s="1">
        <v>0</v>
      </c>
      <c r="H320" s="1">
        <v>0</v>
      </c>
      <c r="I320" s="1">
        <v>0</v>
      </c>
      <c r="J320" s="1">
        <v>0</v>
      </c>
      <c r="K320" s="1">
        <v>0</v>
      </c>
      <c r="L320" s="1">
        <v>0</v>
      </c>
      <c r="M320" s="1">
        <v>0</v>
      </c>
      <c r="N320" s="1">
        <v>0</v>
      </c>
      <c r="O320" s="1">
        <v>0</v>
      </c>
      <c r="P320" s="1">
        <v>0</v>
      </c>
      <c r="Q320" s="1">
        <v>0</v>
      </c>
    </row>
    <row r="321" spans="1:17" x14ac:dyDescent="0.35">
      <c r="A321" s="1" t="s">
        <v>815</v>
      </c>
      <c r="B321" s="1" t="s">
        <v>1201</v>
      </c>
      <c r="D321" s="1">
        <v>0</v>
      </c>
      <c r="E321" s="1">
        <v>0</v>
      </c>
      <c r="F321" s="1">
        <v>0</v>
      </c>
      <c r="G321" s="1">
        <v>0</v>
      </c>
      <c r="H321" s="1">
        <v>0</v>
      </c>
      <c r="I321" s="1">
        <v>0</v>
      </c>
      <c r="J321" s="1">
        <v>0</v>
      </c>
      <c r="K321" s="1">
        <v>0</v>
      </c>
      <c r="L321" s="1">
        <v>0</v>
      </c>
      <c r="M321" s="1">
        <v>0</v>
      </c>
      <c r="N321" s="1">
        <v>0</v>
      </c>
      <c r="O321" s="1">
        <v>0</v>
      </c>
      <c r="P321" s="1">
        <v>0</v>
      </c>
      <c r="Q321" s="1">
        <v>0</v>
      </c>
    </row>
    <row r="322" spans="1:17" x14ac:dyDescent="0.35">
      <c r="A322" s="1" t="s">
        <v>817</v>
      </c>
      <c r="B322" s="1" t="s">
        <v>1202</v>
      </c>
      <c r="D322" s="1">
        <v>0</v>
      </c>
      <c r="E322" s="1">
        <v>0</v>
      </c>
      <c r="F322" s="1">
        <v>0</v>
      </c>
      <c r="G322" s="1">
        <v>0</v>
      </c>
      <c r="H322" s="1">
        <v>0</v>
      </c>
      <c r="I322" s="1">
        <v>0</v>
      </c>
      <c r="J322" s="1">
        <v>0</v>
      </c>
      <c r="K322" s="1">
        <v>0</v>
      </c>
      <c r="L322" s="1">
        <v>0</v>
      </c>
      <c r="M322" s="1">
        <v>0</v>
      </c>
      <c r="N322" s="1">
        <v>0</v>
      </c>
      <c r="O322" s="1">
        <v>0</v>
      </c>
      <c r="P322" s="1">
        <v>0</v>
      </c>
      <c r="Q322" s="1">
        <v>0</v>
      </c>
    </row>
    <row r="323" spans="1:17" x14ac:dyDescent="0.35">
      <c r="A323" s="1" t="s">
        <v>916</v>
      </c>
      <c r="B323" s="1" t="s">
        <v>1203</v>
      </c>
      <c r="D323" s="1">
        <v>0</v>
      </c>
      <c r="E323" s="1">
        <v>0</v>
      </c>
      <c r="F323" s="1">
        <v>0</v>
      </c>
      <c r="G323" s="1">
        <v>0</v>
      </c>
      <c r="H323" s="1">
        <v>0</v>
      </c>
      <c r="I323" s="1">
        <v>0</v>
      </c>
      <c r="J323" s="1">
        <v>0</v>
      </c>
      <c r="K323" s="1">
        <v>0</v>
      </c>
      <c r="L323" s="1">
        <v>0</v>
      </c>
      <c r="M323" s="1">
        <v>0</v>
      </c>
      <c r="N323" s="1">
        <v>0</v>
      </c>
      <c r="O323" s="1">
        <v>0</v>
      </c>
      <c r="P323" s="1">
        <v>0</v>
      </c>
      <c r="Q323" s="1">
        <v>0</v>
      </c>
    </row>
    <row r="324" spans="1:17" x14ac:dyDescent="0.35">
      <c r="A324" s="1" t="s">
        <v>821</v>
      </c>
      <c r="B324" s="1" t="s">
        <v>1204</v>
      </c>
      <c r="D324" s="1">
        <v>0</v>
      </c>
      <c r="E324" s="1">
        <v>0</v>
      </c>
      <c r="F324" s="1">
        <v>0</v>
      </c>
      <c r="G324" s="1">
        <v>0</v>
      </c>
      <c r="H324" s="1">
        <v>0</v>
      </c>
      <c r="I324" s="1">
        <v>0</v>
      </c>
      <c r="J324" s="1">
        <v>0</v>
      </c>
      <c r="K324" s="1">
        <v>0</v>
      </c>
      <c r="L324" s="1">
        <v>0</v>
      </c>
      <c r="M324" s="1">
        <v>0</v>
      </c>
      <c r="N324" s="1">
        <v>0</v>
      </c>
      <c r="O324" s="1">
        <v>0</v>
      </c>
      <c r="P324" s="1">
        <v>0</v>
      </c>
      <c r="Q324" s="1">
        <v>0</v>
      </c>
    </row>
    <row r="325" spans="1:17" x14ac:dyDescent="0.35">
      <c r="A325" s="1" t="s">
        <v>823</v>
      </c>
      <c r="B325" s="1" t="s">
        <v>1205</v>
      </c>
      <c r="D325" s="1">
        <v>0</v>
      </c>
      <c r="E325" s="1">
        <v>0</v>
      </c>
      <c r="F325" s="1">
        <v>0</v>
      </c>
      <c r="G325" s="1">
        <v>0</v>
      </c>
      <c r="H325" s="1">
        <v>0</v>
      </c>
      <c r="I325" s="1">
        <v>0</v>
      </c>
      <c r="J325" s="1">
        <v>0</v>
      </c>
      <c r="K325" s="1">
        <v>0</v>
      </c>
      <c r="L325" s="1">
        <v>0</v>
      </c>
      <c r="M325" s="1">
        <v>0</v>
      </c>
      <c r="N325" s="1">
        <v>0</v>
      </c>
      <c r="O325" s="1">
        <v>0</v>
      </c>
      <c r="P325" s="1">
        <v>0</v>
      </c>
      <c r="Q325" s="1">
        <v>0</v>
      </c>
    </row>
    <row r="326" spans="1:17" x14ac:dyDescent="0.35">
      <c r="A326" s="1" t="s">
        <v>825</v>
      </c>
      <c r="B326" s="1" t="s">
        <v>1206</v>
      </c>
      <c r="D326" s="1">
        <v>0</v>
      </c>
      <c r="E326" s="1">
        <v>0</v>
      </c>
      <c r="F326" s="1">
        <v>0</v>
      </c>
      <c r="G326" s="1">
        <v>0</v>
      </c>
      <c r="H326" s="1">
        <v>0</v>
      </c>
      <c r="I326" s="1">
        <v>0</v>
      </c>
      <c r="J326" s="1">
        <v>0</v>
      </c>
      <c r="K326" s="1">
        <v>0</v>
      </c>
      <c r="L326" s="1">
        <v>0</v>
      </c>
      <c r="M326" s="1">
        <v>0</v>
      </c>
      <c r="N326" s="1">
        <v>0</v>
      </c>
      <c r="O326" s="1">
        <v>0</v>
      </c>
      <c r="P326" s="1">
        <v>0</v>
      </c>
      <c r="Q326" s="1">
        <v>0</v>
      </c>
    </row>
    <row r="327" spans="1:17" x14ac:dyDescent="0.35">
      <c r="A327" s="1" t="s">
        <v>827</v>
      </c>
      <c r="B327" s="1" t="s">
        <v>1207</v>
      </c>
      <c r="D327" s="1">
        <v>0</v>
      </c>
      <c r="E327" s="1">
        <v>0</v>
      </c>
      <c r="F327" s="1">
        <v>0</v>
      </c>
      <c r="G327" s="1">
        <v>0</v>
      </c>
      <c r="H327" s="1">
        <v>0</v>
      </c>
      <c r="I327" s="1">
        <v>0</v>
      </c>
      <c r="J327" s="1">
        <v>0</v>
      </c>
      <c r="K327" s="1">
        <v>0</v>
      </c>
      <c r="L327" s="1">
        <v>0</v>
      </c>
      <c r="M327" s="1">
        <v>0</v>
      </c>
      <c r="N327" s="1">
        <v>0</v>
      </c>
      <c r="O327" s="1">
        <v>0</v>
      </c>
      <c r="P327" s="1">
        <v>0</v>
      </c>
      <c r="Q327" s="1">
        <v>0</v>
      </c>
    </row>
    <row r="328" spans="1:17" x14ac:dyDescent="0.35">
      <c r="A328" s="1" t="s">
        <v>922</v>
      </c>
      <c r="B328" s="1" t="s">
        <v>1208</v>
      </c>
      <c r="D328" s="1">
        <v>0</v>
      </c>
      <c r="E328" s="1">
        <v>0</v>
      </c>
      <c r="F328" s="1">
        <v>0</v>
      </c>
      <c r="G328" s="1">
        <v>0</v>
      </c>
      <c r="H328" s="1">
        <v>0</v>
      </c>
      <c r="I328" s="1">
        <v>0</v>
      </c>
      <c r="J328" s="1">
        <v>0</v>
      </c>
      <c r="K328" s="1">
        <v>0</v>
      </c>
      <c r="L328" s="1">
        <v>0</v>
      </c>
      <c r="M328" s="1">
        <v>0</v>
      </c>
      <c r="N328" s="1">
        <v>0</v>
      </c>
      <c r="O328" s="1">
        <v>0</v>
      </c>
      <c r="P328" s="1">
        <v>0</v>
      </c>
      <c r="Q328" s="1">
        <v>0</v>
      </c>
    </row>
    <row r="329" spans="1:17" x14ac:dyDescent="0.35">
      <c r="A329" s="1" t="s">
        <v>924</v>
      </c>
      <c r="B329" s="1" t="s">
        <v>1209</v>
      </c>
      <c r="D329" s="1">
        <v>0</v>
      </c>
      <c r="E329" s="1">
        <v>0</v>
      </c>
      <c r="F329" s="1">
        <v>0</v>
      </c>
      <c r="G329" s="1">
        <v>0</v>
      </c>
      <c r="H329" s="1">
        <v>0</v>
      </c>
      <c r="I329" s="1">
        <v>0</v>
      </c>
      <c r="J329" s="1">
        <v>0</v>
      </c>
      <c r="K329" s="1">
        <v>0</v>
      </c>
      <c r="L329" s="1">
        <v>0</v>
      </c>
      <c r="M329" s="1">
        <v>0</v>
      </c>
      <c r="N329" s="1">
        <v>0</v>
      </c>
      <c r="O329" s="1">
        <v>0</v>
      </c>
      <c r="P329" s="1">
        <v>0</v>
      </c>
      <c r="Q329" s="1">
        <v>0</v>
      </c>
    </row>
    <row r="330" spans="1:17" x14ac:dyDescent="0.35">
      <c r="A330" s="1" t="s">
        <v>842</v>
      </c>
      <c r="B330" s="1" t="s">
        <v>1210</v>
      </c>
      <c r="D330" s="1">
        <v>0</v>
      </c>
      <c r="E330" s="1">
        <v>0</v>
      </c>
      <c r="F330" s="1">
        <v>0</v>
      </c>
      <c r="G330" s="1">
        <v>0</v>
      </c>
      <c r="H330" s="1">
        <v>0</v>
      </c>
      <c r="I330" s="1">
        <v>0</v>
      </c>
      <c r="J330" s="1">
        <v>0</v>
      </c>
      <c r="K330" s="1">
        <v>0</v>
      </c>
      <c r="L330" s="1">
        <v>0</v>
      </c>
      <c r="M330" s="1">
        <v>0</v>
      </c>
      <c r="N330" s="1">
        <v>0</v>
      </c>
      <c r="O330" s="1">
        <v>0</v>
      </c>
      <c r="P330" s="1">
        <v>0</v>
      </c>
      <c r="Q330" s="1">
        <v>0</v>
      </c>
    </row>
    <row r="331" spans="1:17" x14ac:dyDescent="0.35">
      <c r="A331" s="1" t="s">
        <v>844</v>
      </c>
      <c r="B331" s="1" t="s">
        <v>1211</v>
      </c>
      <c r="D331" s="1">
        <v>0</v>
      </c>
      <c r="E331" s="1">
        <v>0</v>
      </c>
      <c r="F331" s="1">
        <v>0</v>
      </c>
      <c r="G331" s="1">
        <v>0</v>
      </c>
      <c r="H331" s="1">
        <v>0</v>
      </c>
      <c r="I331" s="1">
        <v>0</v>
      </c>
      <c r="J331" s="1">
        <v>0</v>
      </c>
      <c r="K331" s="1">
        <v>0</v>
      </c>
      <c r="L331" s="1">
        <v>0</v>
      </c>
      <c r="M331" s="1">
        <v>0</v>
      </c>
      <c r="N331" s="1">
        <v>0</v>
      </c>
      <c r="O331" s="1">
        <v>0</v>
      </c>
      <c r="P331" s="1">
        <v>0</v>
      </c>
      <c r="Q331" s="1">
        <v>0</v>
      </c>
    </row>
    <row r="332" spans="1:17" x14ac:dyDescent="0.35">
      <c r="A332" s="1" t="s">
        <v>756</v>
      </c>
      <c r="B332" s="1" t="s">
        <v>1212</v>
      </c>
      <c r="C332" s="439"/>
      <c r="D332" s="1">
        <v>0</v>
      </c>
      <c r="E332" s="1">
        <v>0</v>
      </c>
      <c r="F332" s="1">
        <v>0</v>
      </c>
      <c r="G332" s="1">
        <v>0</v>
      </c>
      <c r="H332" s="1">
        <v>0</v>
      </c>
      <c r="I332" s="1">
        <v>0</v>
      </c>
      <c r="J332" s="1">
        <v>0</v>
      </c>
      <c r="K332" s="1">
        <v>0</v>
      </c>
      <c r="L332" s="1">
        <v>0</v>
      </c>
      <c r="M332" s="1">
        <v>0</v>
      </c>
      <c r="N332" s="1">
        <v>0</v>
      </c>
      <c r="O332" s="1">
        <v>0</v>
      </c>
      <c r="P332" s="1">
        <v>0</v>
      </c>
      <c r="Q332" s="1">
        <v>0</v>
      </c>
    </row>
    <row r="333" spans="1:17" x14ac:dyDescent="0.35">
      <c r="A333" s="1" t="s">
        <v>759</v>
      </c>
      <c r="B333" s="1" t="s">
        <v>1213</v>
      </c>
      <c r="D333" s="1">
        <v>0</v>
      </c>
      <c r="E333" s="1">
        <v>0</v>
      </c>
      <c r="F333" s="1">
        <v>0</v>
      </c>
      <c r="G333" s="1">
        <v>0</v>
      </c>
      <c r="H333" s="1">
        <v>0</v>
      </c>
      <c r="I333" s="1">
        <v>0</v>
      </c>
      <c r="J333" s="1">
        <v>0</v>
      </c>
      <c r="K333" s="1">
        <v>0</v>
      </c>
      <c r="L333" s="1">
        <v>0</v>
      </c>
      <c r="M333" s="1">
        <v>0</v>
      </c>
      <c r="N333" s="1">
        <v>0</v>
      </c>
      <c r="O333" s="1">
        <v>0</v>
      </c>
      <c r="P333" s="1">
        <v>0</v>
      </c>
      <c r="Q333" s="1">
        <v>0</v>
      </c>
    </row>
    <row r="334" spans="1:17" x14ac:dyDescent="0.35">
      <c r="A334" s="1" t="s">
        <v>761</v>
      </c>
      <c r="B334" s="1" t="s">
        <v>1214</v>
      </c>
      <c r="D334" s="1">
        <v>0</v>
      </c>
      <c r="E334" s="1">
        <v>0</v>
      </c>
      <c r="F334" s="1">
        <v>0</v>
      </c>
      <c r="G334" s="1">
        <v>0</v>
      </c>
      <c r="H334" s="1">
        <v>0</v>
      </c>
      <c r="I334" s="1">
        <v>0</v>
      </c>
      <c r="J334" s="1">
        <v>0</v>
      </c>
      <c r="K334" s="1">
        <v>0</v>
      </c>
      <c r="L334" s="1">
        <v>0</v>
      </c>
      <c r="M334" s="1">
        <v>0</v>
      </c>
      <c r="N334" s="1">
        <v>0</v>
      </c>
      <c r="O334" s="1">
        <v>0</v>
      </c>
      <c r="P334" s="1">
        <v>0</v>
      </c>
      <c r="Q334" s="1">
        <v>0</v>
      </c>
    </row>
    <row r="335" spans="1:17" x14ac:dyDescent="0.35">
      <c r="A335" s="1" t="s">
        <v>756</v>
      </c>
      <c r="B335" s="1" t="s">
        <v>1215</v>
      </c>
      <c r="D335" s="1">
        <v>0</v>
      </c>
      <c r="E335" s="1">
        <v>0</v>
      </c>
      <c r="F335" s="1">
        <v>0</v>
      </c>
      <c r="G335" s="1">
        <v>0</v>
      </c>
      <c r="H335" s="1">
        <v>0</v>
      </c>
      <c r="I335" s="1">
        <v>0</v>
      </c>
      <c r="J335" s="1">
        <v>0</v>
      </c>
      <c r="K335" s="1">
        <v>0</v>
      </c>
      <c r="L335" s="1">
        <v>0</v>
      </c>
      <c r="M335" s="1">
        <v>0</v>
      </c>
      <c r="N335" s="1">
        <v>0</v>
      </c>
      <c r="O335" s="1">
        <v>0</v>
      </c>
      <c r="P335" s="1">
        <v>0</v>
      </c>
      <c r="Q335" s="1">
        <v>0</v>
      </c>
    </row>
    <row r="336" spans="1:17" x14ac:dyDescent="0.35">
      <c r="A336" s="1" t="s">
        <v>759</v>
      </c>
      <c r="B336" s="1" t="s">
        <v>1216</v>
      </c>
      <c r="D336" s="1">
        <v>0</v>
      </c>
      <c r="E336" s="1">
        <v>0</v>
      </c>
      <c r="F336" s="1">
        <v>0</v>
      </c>
      <c r="G336" s="1">
        <v>0</v>
      </c>
      <c r="H336" s="1">
        <v>0</v>
      </c>
      <c r="I336" s="1">
        <v>0</v>
      </c>
      <c r="J336" s="1">
        <v>0</v>
      </c>
      <c r="K336" s="1">
        <v>0</v>
      </c>
      <c r="L336" s="1">
        <v>0</v>
      </c>
      <c r="M336" s="1">
        <v>0</v>
      </c>
      <c r="N336" s="1">
        <v>0</v>
      </c>
      <c r="O336" s="1">
        <v>0</v>
      </c>
      <c r="P336" s="1">
        <v>0</v>
      </c>
      <c r="Q336" s="1">
        <v>0</v>
      </c>
    </row>
    <row r="337" spans="1:17" x14ac:dyDescent="0.35">
      <c r="A337" s="1" t="s">
        <v>761</v>
      </c>
      <c r="B337" s="1" t="s">
        <v>1217</v>
      </c>
      <c r="D337" s="1">
        <v>0</v>
      </c>
      <c r="E337" s="1">
        <v>0</v>
      </c>
      <c r="F337" s="1">
        <v>0</v>
      </c>
      <c r="G337" s="1">
        <v>0</v>
      </c>
      <c r="H337" s="1">
        <v>0</v>
      </c>
      <c r="I337" s="1">
        <v>0</v>
      </c>
      <c r="J337" s="1">
        <v>0</v>
      </c>
      <c r="K337" s="1">
        <v>0</v>
      </c>
      <c r="L337" s="1">
        <v>0</v>
      </c>
      <c r="M337" s="1">
        <v>0</v>
      </c>
      <c r="N337" s="1">
        <v>0</v>
      </c>
      <c r="O337" s="1">
        <v>0</v>
      </c>
      <c r="P337" s="1">
        <v>0</v>
      </c>
      <c r="Q337" s="1">
        <v>0</v>
      </c>
    </row>
    <row r="338" spans="1:17" x14ac:dyDescent="0.35">
      <c r="A338" s="1" t="s">
        <v>878</v>
      </c>
      <c r="B338" s="1" t="s">
        <v>1218</v>
      </c>
      <c r="D338" s="1">
        <v>0</v>
      </c>
      <c r="E338" s="1">
        <v>0</v>
      </c>
      <c r="F338" s="1">
        <v>0</v>
      </c>
      <c r="G338" s="1">
        <v>0</v>
      </c>
      <c r="H338" s="1">
        <v>0</v>
      </c>
      <c r="I338" s="1">
        <v>0</v>
      </c>
      <c r="J338" s="1">
        <v>0</v>
      </c>
      <c r="K338" s="1">
        <v>0</v>
      </c>
      <c r="L338" s="1">
        <v>0</v>
      </c>
      <c r="M338" s="1">
        <v>0</v>
      </c>
      <c r="N338" s="1">
        <v>0</v>
      </c>
      <c r="O338" s="1">
        <v>0</v>
      </c>
      <c r="P338" s="1">
        <v>0</v>
      </c>
      <c r="Q338" s="1">
        <v>0</v>
      </c>
    </row>
    <row r="339" spans="1:17" x14ac:dyDescent="0.35">
      <c r="A339" s="1" t="s">
        <v>880</v>
      </c>
      <c r="B339" s="1" t="s">
        <v>1219</v>
      </c>
      <c r="D339" s="1">
        <v>0</v>
      </c>
      <c r="E339" s="1">
        <v>0</v>
      </c>
      <c r="F339" s="1">
        <v>0</v>
      </c>
      <c r="G339" s="1">
        <v>0</v>
      </c>
      <c r="H339" s="1">
        <v>0</v>
      </c>
      <c r="I339" s="1">
        <v>0</v>
      </c>
      <c r="J339" s="1">
        <v>0</v>
      </c>
      <c r="K339" s="1">
        <v>0</v>
      </c>
      <c r="L339" s="1">
        <v>0</v>
      </c>
      <c r="M339" s="1">
        <v>0</v>
      </c>
      <c r="N339" s="1">
        <v>0</v>
      </c>
      <c r="O339" s="1">
        <v>0</v>
      </c>
      <c r="P339" s="1">
        <v>0</v>
      </c>
      <c r="Q339" s="1">
        <v>0</v>
      </c>
    </row>
    <row r="340" spans="1:17" x14ac:dyDescent="0.35">
      <c r="A340" s="1" t="s">
        <v>882</v>
      </c>
      <c r="B340" s="1" t="s">
        <v>1220</v>
      </c>
      <c r="D340" s="1">
        <v>0</v>
      </c>
      <c r="E340" s="1">
        <v>0</v>
      </c>
      <c r="F340" s="1">
        <v>0</v>
      </c>
      <c r="G340" s="1">
        <v>0</v>
      </c>
      <c r="H340" s="1">
        <v>0</v>
      </c>
      <c r="I340" s="1">
        <v>0</v>
      </c>
      <c r="J340" s="1">
        <v>0</v>
      </c>
      <c r="K340" s="1">
        <v>0</v>
      </c>
      <c r="L340" s="1">
        <v>0</v>
      </c>
      <c r="M340" s="1">
        <v>0</v>
      </c>
      <c r="N340" s="1">
        <v>0</v>
      </c>
      <c r="O340" s="1">
        <v>0</v>
      </c>
      <c r="P340" s="1">
        <v>0</v>
      </c>
      <c r="Q340" s="1">
        <v>0</v>
      </c>
    </row>
    <row r="341" spans="1:17" x14ac:dyDescent="0.35">
      <c r="A341" s="1" t="s">
        <v>775</v>
      </c>
      <c r="B341" s="1" t="s">
        <v>1221</v>
      </c>
      <c r="D341" s="1">
        <v>0</v>
      </c>
      <c r="E341" s="1">
        <v>0</v>
      </c>
      <c r="F341" s="1">
        <v>0</v>
      </c>
      <c r="G341" s="1">
        <v>0</v>
      </c>
      <c r="H341" s="1">
        <v>0</v>
      </c>
      <c r="I341" s="1">
        <v>0</v>
      </c>
      <c r="J341" s="1">
        <v>0</v>
      </c>
      <c r="K341" s="1">
        <v>0</v>
      </c>
      <c r="L341" s="1">
        <v>0</v>
      </c>
      <c r="M341" s="1">
        <v>0</v>
      </c>
      <c r="N341" s="1">
        <v>0</v>
      </c>
      <c r="O341" s="1">
        <v>0</v>
      </c>
      <c r="P341" s="1">
        <v>0</v>
      </c>
      <c r="Q341" s="1">
        <v>0</v>
      </c>
    </row>
    <row r="342" spans="1:17" x14ac:dyDescent="0.35">
      <c r="A342" s="1" t="s">
        <v>777</v>
      </c>
      <c r="B342" s="1" t="s">
        <v>1222</v>
      </c>
      <c r="D342" s="1">
        <v>0</v>
      </c>
      <c r="E342" s="1">
        <v>0</v>
      </c>
      <c r="F342" s="1">
        <v>0</v>
      </c>
      <c r="G342" s="1">
        <v>0</v>
      </c>
      <c r="H342" s="1">
        <v>0</v>
      </c>
      <c r="I342" s="1">
        <v>0</v>
      </c>
      <c r="J342" s="1">
        <v>0</v>
      </c>
      <c r="K342" s="1">
        <v>0</v>
      </c>
      <c r="L342" s="1">
        <v>0</v>
      </c>
      <c r="M342" s="1">
        <v>0</v>
      </c>
      <c r="N342" s="1">
        <v>0</v>
      </c>
      <c r="O342" s="1">
        <v>0</v>
      </c>
      <c r="P342" s="1">
        <v>0</v>
      </c>
      <c r="Q342" s="1">
        <v>0</v>
      </c>
    </row>
    <row r="343" spans="1:17" x14ac:dyDescent="0.35">
      <c r="A343" s="1" t="s">
        <v>779</v>
      </c>
      <c r="B343" s="1" t="s">
        <v>1223</v>
      </c>
      <c r="D343" s="1">
        <v>0</v>
      </c>
      <c r="E343" s="1">
        <v>0</v>
      </c>
      <c r="F343" s="1">
        <v>0</v>
      </c>
      <c r="G343" s="1">
        <v>0</v>
      </c>
      <c r="H343" s="1">
        <v>0</v>
      </c>
      <c r="I343" s="1">
        <v>0</v>
      </c>
      <c r="J343" s="1">
        <v>0</v>
      </c>
      <c r="K343" s="1">
        <v>0</v>
      </c>
      <c r="L343" s="1">
        <v>0</v>
      </c>
      <c r="M343" s="1">
        <v>0</v>
      </c>
      <c r="N343" s="1">
        <v>0</v>
      </c>
      <c r="O343" s="1">
        <v>0</v>
      </c>
      <c r="P343" s="1">
        <v>0</v>
      </c>
      <c r="Q343" s="1">
        <v>0</v>
      </c>
    </row>
    <row r="344" spans="1:17" x14ac:dyDescent="0.35">
      <c r="A344" s="1" t="s">
        <v>781</v>
      </c>
      <c r="B344" s="1" t="s">
        <v>1224</v>
      </c>
      <c r="D344" s="1">
        <v>0</v>
      </c>
      <c r="E344" s="1">
        <v>0</v>
      </c>
      <c r="F344" s="1">
        <v>0</v>
      </c>
      <c r="G344" s="1">
        <v>0</v>
      </c>
      <c r="H344" s="1">
        <v>0</v>
      </c>
      <c r="I344" s="1">
        <v>0</v>
      </c>
      <c r="J344" s="1">
        <v>0</v>
      </c>
      <c r="K344" s="1">
        <v>0</v>
      </c>
      <c r="L344" s="1">
        <v>0</v>
      </c>
      <c r="M344" s="1">
        <v>0</v>
      </c>
      <c r="N344" s="1">
        <v>0</v>
      </c>
      <c r="O344" s="1">
        <v>0</v>
      </c>
      <c r="P344" s="1">
        <v>0</v>
      </c>
      <c r="Q344" s="1">
        <v>0</v>
      </c>
    </row>
    <row r="345" spans="1:17" x14ac:dyDescent="0.35">
      <c r="A345" s="1" t="s">
        <v>888</v>
      </c>
      <c r="B345" s="1" t="s">
        <v>1225</v>
      </c>
      <c r="D345" s="1">
        <v>0</v>
      </c>
      <c r="E345" s="1">
        <v>0</v>
      </c>
      <c r="F345" s="1">
        <v>0</v>
      </c>
      <c r="G345" s="1">
        <v>0</v>
      </c>
      <c r="H345" s="1">
        <v>0</v>
      </c>
      <c r="I345" s="1">
        <v>0</v>
      </c>
      <c r="J345" s="1">
        <v>0</v>
      </c>
      <c r="K345" s="1">
        <v>0</v>
      </c>
      <c r="L345" s="1">
        <v>0</v>
      </c>
      <c r="M345" s="1">
        <v>0</v>
      </c>
      <c r="N345" s="1">
        <v>0</v>
      </c>
      <c r="O345" s="1">
        <v>0</v>
      </c>
      <c r="P345" s="1">
        <v>0</v>
      </c>
      <c r="Q345" s="1">
        <v>0</v>
      </c>
    </row>
    <row r="346" spans="1:17" x14ac:dyDescent="0.35">
      <c r="A346" s="1" t="s">
        <v>785</v>
      </c>
      <c r="B346" s="1" t="s">
        <v>1226</v>
      </c>
      <c r="D346" s="1">
        <v>0</v>
      </c>
      <c r="E346" s="1">
        <v>0</v>
      </c>
      <c r="F346" s="1">
        <v>0</v>
      </c>
      <c r="G346" s="1">
        <v>0</v>
      </c>
      <c r="H346" s="1">
        <v>0</v>
      </c>
      <c r="I346" s="1">
        <v>0</v>
      </c>
      <c r="J346" s="1">
        <v>0</v>
      </c>
      <c r="K346" s="1">
        <v>0</v>
      </c>
      <c r="L346" s="1">
        <v>0</v>
      </c>
      <c r="M346" s="1">
        <v>0</v>
      </c>
      <c r="N346" s="1">
        <v>0</v>
      </c>
      <c r="O346" s="1">
        <v>0</v>
      </c>
      <c r="P346" s="1">
        <v>0</v>
      </c>
      <c r="Q346" s="1">
        <v>0</v>
      </c>
    </row>
    <row r="347" spans="1:17" x14ac:dyDescent="0.35">
      <c r="A347" s="1" t="s">
        <v>891</v>
      </c>
      <c r="B347" s="1" t="s">
        <v>1227</v>
      </c>
      <c r="D347" s="1">
        <v>0</v>
      </c>
      <c r="E347" s="1">
        <v>0</v>
      </c>
      <c r="F347" s="1">
        <v>0</v>
      </c>
      <c r="G347" s="1">
        <v>0</v>
      </c>
      <c r="H347" s="1">
        <v>0</v>
      </c>
      <c r="I347" s="1">
        <v>0</v>
      </c>
      <c r="J347" s="1">
        <v>0</v>
      </c>
      <c r="K347" s="1">
        <v>0</v>
      </c>
      <c r="L347" s="1">
        <v>0</v>
      </c>
      <c r="M347" s="1">
        <v>0</v>
      </c>
      <c r="N347" s="1">
        <v>0</v>
      </c>
      <c r="O347" s="1">
        <v>0</v>
      </c>
      <c r="P347" s="1">
        <v>0</v>
      </c>
      <c r="Q347" s="1">
        <v>0</v>
      </c>
    </row>
    <row r="348" spans="1:17" x14ac:dyDescent="0.35">
      <c r="A348" s="1" t="s">
        <v>789</v>
      </c>
      <c r="B348" s="1" t="s">
        <v>1228</v>
      </c>
      <c r="D348" s="1">
        <v>0</v>
      </c>
      <c r="E348" s="1">
        <v>0</v>
      </c>
      <c r="F348" s="1">
        <v>0</v>
      </c>
      <c r="G348" s="1">
        <v>0</v>
      </c>
      <c r="H348" s="1">
        <v>0</v>
      </c>
      <c r="I348" s="1">
        <v>0</v>
      </c>
      <c r="J348" s="1">
        <v>0</v>
      </c>
      <c r="K348" s="1">
        <v>0</v>
      </c>
      <c r="L348" s="1">
        <v>0</v>
      </c>
      <c r="M348" s="1">
        <v>0</v>
      </c>
      <c r="N348" s="1">
        <v>0</v>
      </c>
      <c r="O348" s="1">
        <v>0</v>
      </c>
      <c r="P348" s="1">
        <v>0</v>
      </c>
      <c r="Q348" s="1">
        <v>0</v>
      </c>
    </row>
    <row r="349" spans="1:17" x14ac:dyDescent="0.35">
      <c r="A349" s="1" t="s">
        <v>894</v>
      </c>
      <c r="B349" s="1" t="s">
        <v>1229</v>
      </c>
      <c r="D349" s="1">
        <v>0</v>
      </c>
      <c r="E349" s="1">
        <v>0</v>
      </c>
      <c r="F349" s="1">
        <v>0</v>
      </c>
      <c r="G349" s="1">
        <v>0</v>
      </c>
      <c r="H349" s="1">
        <v>0</v>
      </c>
      <c r="I349" s="1">
        <v>0</v>
      </c>
      <c r="J349" s="1">
        <v>0</v>
      </c>
      <c r="K349" s="1">
        <v>0</v>
      </c>
      <c r="L349" s="1">
        <v>0</v>
      </c>
      <c r="M349" s="1">
        <v>0</v>
      </c>
      <c r="N349" s="1">
        <v>0</v>
      </c>
      <c r="O349" s="1">
        <v>0</v>
      </c>
      <c r="P349" s="1">
        <v>0</v>
      </c>
      <c r="Q349" s="1">
        <v>0</v>
      </c>
    </row>
    <row r="350" spans="1:17" x14ac:dyDescent="0.35">
      <c r="A350" s="1" t="s">
        <v>896</v>
      </c>
      <c r="B350" s="1" t="s">
        <v>1230</v>
      </c>
      <c r="D350" s="1">
        <v>0</v>
      </c>
      <c r="E350" s="1">
        <v>0</v>
      </c>
      <c r="F350" s="1">
        <v>0</v>
      </c>
      <c r="G350" s="1">
        <v>0</v>
      </c>
      <c r="H350" s="1">
        <v>0</v>
      </c>
      <c r="I350" s="1">
        <v>0</v>
      </c>
      <c r="J350" s="1">
        <v>0</v>
      </c>
      <c r="K350" s="1">
        <v>0</v>
      </c>
      <c r="L350" s="1">
        <v>0</v>
      </c>
      <c r="M350" s="1">
        <v>0</v>
      </c>
      <c r="N350" s="1">
        <v>0</v>
      </c>
      <c r="O350" s="1">
        <v>0</v>
      </c>
      <c r="P350" s="1">
        <v>0</v>
      </c>
      <c r="Q350" s="1">
        <v>0</v>
      </c>
    </row>
    <row r="351" spans="1:17" x14ac:dyDescent="0.35">
      <c r="A351" s="1" t="s">
        <v>795</v>
      </c>
      <c r="B351" s="1" t="s">
        <v>1231</v>
      </c>
      <c r="D351" s="1">
        <v>0</v>
      </c>
      <c r="E351" s="1">
        <v>0</v>
      </c>
      <c r="F351" s="1">
        <v>0</v>
      </c>
      <c r="G351" s="1">
        <v>0</v>
      </c>
      <c r="H351" s="1">
        <v>0</v>
      </c>
      <c r="I351" s="1">
        <v>0</v>
      </c>
      <c r="J351" s="1">
        <v>0</v>
      </c>
      <c r="K351" s="1">
        <v>0</v>
      </c>
      <c r="L351" s="1">
        <v>0</v>
      </c>
      <c r="M351" s="1">
        <v>0</v>
      </c>
      <c r="N351" s="1">
        <v>0</v>
      </c>
      <c r="O351" s="1">
        <v>0</v>
      </c>
      <c r="P351" s="1">
        <v>0</v>
      </c>
      <c r="Q351" s="1">
        <v>0</v>
      </c>
    </row>
    <row r="352" spans="1:17" x14ac:dyDescent="0.35">
      <c r="A352" s="1" t="s">
        <v>797</v>
      </c>
      <c r="B352" s="1" t="s">
        <v>1232</v>
      </c>
      <c r="D352" s="1">
        <v>0</v>
      </c>
      <c r="E352" s="1">
        <v>0</v>
      </c>
      <c r="F352" s="1">
        <v>0</v>
      </c>
      <c r="G352" s="1">
        <v>0</v>
      </c>
      <c r="H352" s="1">
        <v>0</v>
      </c>
      <c r="I352" s="1">
        <v>0</v>
      </c>
      <c r="J352" s="1">
        <v>0</v>
      </c>
      <c r="K352" s="1">
        <v>0</v>
      </c>
      <c r="L352" s="1">
        <v>0</v>
      </c>
      <c r="M352" s="1">
        <v>0</v>
      </c>
      <c r="N352" s="1">
        <v>0</v>
      </c>
      <c r="O352" s="1">
        <v>0</v>
      </c>
      <c r="P352" s="1">
        <v>0</v>
      </c>
      <c r="Q352" s="1">
        <v>0</v>
      </c>
    </row>
    <row r="353" spans="1:17" x14ac:dyDescent="0.35">
      <c r="A353" s="1" t="s">
        <v>799</v>
      </c>
      <c r="B353" s="1" t="s">
        <v>1233</v>
      </c>
      <c r="D353" s="1">
        <v>0</v>
      </c>
      <c r="E353" s="1">
        <v>0</v>
      </c>
      <c r="F353" s="1">
        <v>0</v>
      </c>
      <c r="G353" s="1">
        <v>0</v>
      </c>
      <c r="H353" s="1">
        <v>0</v>
      </c>
      <c r="I353" s="1">
        <v>0</v>
      </c>
      <c r="J353" s="1">
        <v>0</v>
      </c>
      <c r="K353" s="1">
        <v>0</v>
      </c>
      <c r="L353" s="1">
        <v>0</v>
      </c>
      <c r="M353" s="1">
        <v>0</v>
      </c>
      <c r="N353" s="1">
        <v>0</v>
      </c>
      <c r="O353" s="1">
        <v>0</v>
      </c>
      <c r="P353" s="1">
        <v>0</v>
      </c>
      <c r="Q353" s="1">
        <v>0</v>
      </c>
    </row>
    <row r="354" spans="1:17" x14ac:dyDescent="0.35">
      <c r="A354" s="1" t="s">
        <v>775</v>
      </c>
      <c r="B354" s="1" t="s">
        <v>1234</v>
      </c>
      <c r="D354" s="1">
        <v>0</v>
      </c>
      <c r="E354" s="1">
        <v>0</v>
      </c>
      <c r="F354" s="1">
        <v>0</v>
      </c>
      <c r="G354" s="1">
        <v>0</v>
      </c>
      <c r="H354" s="1">
        <v>0</v>
      </c>
      <c r="I354" s="1">
        <v>0</v>
      </c>
      <c r="J354" s="1">
        <v>0</v>
      </c>
      <c r="K354" s="1">
        <v>0</v>
      </c>
      <c r="L354" s="1">
        <v>0</v>
      </c>
      <c r="M354" s="1">
        <v>0</v>
      </c>
      <c r="N354" s="1">
        <v>0</v>
      </c>
      <c r="O354" s="1">
        <v>0</v>
      </c>
      <c r="P354" s="1">
        <v>0</v>
      </c>
      <c r="Q354" s="1">
        <v>0</v>
      </c>
    </row>
    <row r="355" spans="1:17" x14ac:dyDescent="0.35">
      <c r="A355" s="1" t="s">
        <v>777</v>
      </c>
      <c r="B355" s="1" t="s">
        <v>1235</v>
      </c>
      <c r="D355" s="1">
        <v>0</v>
      </c>
      <c r="E355" s="1">
        <v>0</v>
      </c>
      <c r="F355" s="1">
        <v>0</v>
      </c>
      <c r="G355" s="1">
        <v>0</v>
      </c>
      <c r="H355" s="1">
        <v>0</v>
      </c>
      <c r="I355" s="1">
        <v>0</v>
      </c>
      <c r="J355" s="1">
        <v>0</v>
      </c>
      <c r="K355" s="1">
        <v>0</v>
      </c>
      <c r="L355" s="1">
        <v>0</v>
      </c>
      <c r="M355" s="1">
        <v>0</v>
      </c>
      <c r="N355" s="1">
        <v>0</v>
      </c>
      <c r="O355" s="1">
        <v>0</v>
      </c>
      <c r="P355" s="1">
        <v>0</v>
      </c>
      <c r="Q355" s="1">
        <v>0</v>
      </c>
    </row>
    <row r="356" spans="1:17" x14ac:dyDescent="0.35">
      <c r="A356" s="1" t="s">
        <v>779</v>
      </c>
      <c r="B356" s="1" t="s">
        <v>1236</v>
      </c>
      <c r="D356" s="1">
        <v>0</v>
      </c>
      <c r="E356" s="1">
        <v>0</v>
      </c>
      <c r="F356" s="1">
        <v>0</v>
      </c>
      <c r="G356" s="1">
        <v>0</v>
      </c>
      <c r="H356" s="1">
        <v>0</v>
      </c>
      <c r="I356" s="1">
        <v>0</v>
      </c>
      <c r="J356" s="1">
        <v>0</v>
      </c>
      <c r="K356" s="1">
        <v>0</v>
      </c>
      <c r="L356" s="1">
        <v>0</v>
      </c>
      <c r="M356" s="1">
        <v>0</v>
      </c>
      <c r="N356" s="1">
        <v>0</v>
      </c>
      <c r="O356" s="1">
        <v>0</v>
      </c>
      <c r="P356" s="1">
        <v>0</v>
      </c>
      <c r="Q356" s="1">
        <v>0</v>
      </c>
    </row>
    <row r="357" spans="1:17" x14ac:dyDescent="0.35">
      <c r="A357" s="1" t="s">
        <v>781</v>
      </c>
      <c r="B357" s="1" t="s">
        <v>1237</v>
      </c>
      <c r="D357" s="1">
        <v>0</v>
      </c>
      <c r="E357" s="1">
        <v>0</v>
      </c>
      <c r="F357" s="1">
        <v>0</v>
      </c>
      <c r="G357" s="1">
        <v>0</v>
      </c>
      <c r="H357" s="1">
        <v>0</v>
      </c>
      <c r="I357" s="1">
        <v>0</v>
      </c>
      <c r="J357" s="1">
        <v>0</v>
      </c>
      <c r="K357" s="1">
        <v>0</v>
      </c>
      <c r="L357" s="1">
        <v>0</v>
      </c>
      <c r="M357" s="1">
        <v>0</v>
      </c>
      <c r="N357" s="1">
        <v>0</v>
      </c>
      <c r="O357" s="1">
        <v>0</v>
      </c>
      <c r="P357" s="1">
        <v>0</v>
      </c>
      <c r="Q357" s="1">
        <v>0</v>
      </c>
    </row>
    <row r="358" spans="1:17" x14ac:dyDescent="0.35">
      <c r="A358" s="1" t="s">
        <v>888</v>
      </c>
      <c r="B358" s="1" t="s">
        <v>1238</v>
      </c>
      <c r="D358" s="1">
        <v>0</v>
      </c>
      <c r="E358" s="1">
        <v>0</v>
      </c>
      <c r="F358" s="1">
        <v>0</v>
      </c>
      <c r="G358" s="1">
        <v>0</v>
      </c>
      <c r="H358" s="1">
        <v>0</v>
      </c>
      <c r="I358" s="1">
        <v>0</v>
      </c>
      <c r="J358" s="1">
        <v>0</v>
      </c>
      <c r="K358" s="1">
        <v>0</v>
      </c>
      <c r="L358" s="1">
        <v>0</v>
      </c>
      <c r="M358" s="1">
        <v>0</v>
      </c>
      <c r="N358" s="1">
        <v>0</v>
      </c>
      <c r="O358" s="1">
        <v>0</v>
      </c>
      <c r="P358" s="1">
        <v>0</v>
      </c>
      <c r="Q358" s="1">
        <v>0</v>
      </c>
    </row>
    <row r="359" spans="1:17" x14ac:dyDescent="0.35">
      <c r="A359" s="1" t="s">
        <v>785</v>
      </c>
      <c r="B359" s="1" t="s">
        <v>1239</v>
      </c>
      <c r="D359" s="1">
        <v>0</v>
      </c>
      <c r="E359" s="1">
        <v>0</v>
      </c>
      <c r="F359" s="1">
        <v>0</v>
      </c>
      <c r="G359" s="1">
        <v>0</v>
      </c>
      <c r="H359" s="1">
        <v>0</v>
      </c>
      <c r="I359" s="1">
        <v>0</v>
      </c>
      <c r="J359" s="1">
        <v>0</v>
      </c>
      <c r="K359" s="1">
        <v>0</v>
      </c>
      <c r="L359" s="1">
        <v>0</v>
      </c>
      <c r="M359" s="1">
        <v>0</v>
      </c>
      <c r="N359" s="1">
        <v>0</v>
      </c>
      <c r="O359" s="1">
        <v>0</v>
      </c>
      <c r="P359" s="1">
        <v>0</v>
      </c>
      <c r="Q359" s="1">
        <v>0</v>
      </c>
    </row>
    <row r="360" spans="1:17" x14ac:dyDescent="0.35">
      <c r="A360" s="1" t="s">
        <v>891</v>
      </c>
      <c r="B360" s="1" t="s">
        <v>1240</v>
      </c>
      <c r="D360" s="1">
        <v>0</v>
      </c>
      <c r="E360" s="1">
        <v>0</v>
      </c>
      <c r="F360" s="1">
        <v>0</v>
      </c>
      <c r="G360" s="1">
        <v>0</v>
      </c>
      <c r="H360" s="1">
        <v>0</v>
      </c>
      <c r="I360" s="1">
        <v>0</v>
      </c>
      <c r="J360" s="1">
        <v>0</v>
      </c>
      <c r="K360" s="1">
        <v>0</v>
      </c>
      <c r="L360" s="1">
        <v>0</v>
      </c>
      <c r="M360" s="1">
        <v>0</v>
      </c>
      <c r="N360" s="1">
        <v>0</v>
      </c>
      <c r="O360" s="1">
        <v>0</v>
      </c>
      <c r="P360" s="1">
        <v>0</v>
      </c>
      <c r="Q360" s="1">
        <v>0</v>
      </c>
    </row>
    <row r="361" spans="1:17" x14ac:dyDescent="0.35">
      <c r="A361" s="1" t="s">
        <v>789</v>
      </c>
      <c r="B361" s="1" t="s">
        <v>1241</v>
      </c>
      <c r="D361" s="1">
        <v>0</v>
      </c>
      <c r="E361" s="1">
        <v>0</v>
      </c>
      <c r="F361" s="1">
        <v>0</v>
      </c>
      <c r="G361" s="1">
        <v>0</v>
      </c>
      <c r="H361" s="1">
        <v>0</v>
      </c>
      <c r="I361" s="1">
        <v>0</v>
      </c>
      <c r="J361" s="1">
        <v>0</v>
      </c>
      <c r="K361" s="1">
        <v>0</v>
      </c>
      <c r="L361" s="1">
        <v>0</v>
      </c>
      <c r="M361" s="1">
        <v>0</v>
      </c>
      <c r="N361" s="1">
        <v>0</v>
      </c>
      <c r="O361" s="1">
        <v>0</v>
      </c>
      <c r="P361" s="1">
        <v>0</v>
      </c>
      <c r="Q361" s="1">
        <v>0</v>
      </c>
    </row>
    <row r="362" spans="1:17" x14ac:dyDescent="0.35">
      <c r="A362" s="1" t="s">
        <v>894</v>
      </c>
      <c r="B362" s="1" t="s">
        <v>1242</v>
      </c>
      <c r="D362" s="1">
        <v>0</v>
      </c>
      <c r="E362" s="1">
        <v>0</v>
      </c>
      <c r="F362" s="1">
        <v>0</v>
      </c>
      <c r="G362" s="1">
        <v>0</v>
      </c>
      <c r="H362" s="1">
        <v>0</v>
      </c>
      <c r="I362" s="1">
        <v>0</v>
      </c>
      <c r="J362" s="1">
        <v>0</v>
      </c>
      <c r="K362" s="1">
        <v>0</v>
      </c>
      <c r="L362" s="1">
        <v>0</v>
      </c>
      <c r="M362" s="1">
        <v>0</v>
      </c>
      <c r="N362" s="1">
        <v>0</v>
      </c>
      <c r="O362" s="1">
        <v>0</v>
      </c>
      <c r="P362" s="1">
        <v>0</v>
      </c>
      <c r="Q362" s="1">
        <v>0</v>
      </c>
    </row>
    <row r="363" spans="1:17" x14ac:dyDescent="0.35">
      <c r="A363" s="1" t="s">
        <v>896</v>
      </c>
      <c r="B363" s="1" t="s">
        <v>1243</v>
      </c>
      <c r="D363" s="1">
        <v>0</v>
      </c>
      <c r="E363" s="1">
        <v>0</v>
      </c>
      <c r="F363" s="1">
        <v>0</v>
      </c>
      <c r="G363" s="1">
        <v>0</v>
      </c>
      <c r="H363" s="1">
        <v>0</v>
      </c>
      <c r="I363" s="1">
        <v>0</v>
      </c>
      <c r="J363" s="1">
        <v>0</v>
      </c>
      <c r="K363" s="1">
        <v>0</v>
      </c>
      <c r="L363" s="1">
        <v>0</v>
      </c>
      <c r="M363" s="1">
        <v>0</v>
      </c>
      <c r="N363" s="1">
        <v>0</v>
      </c>
      <c r="O363" s="1">
        <v>0</v>
      </c>
      <c r="P363" s="1">
        <v>0</v>
      </c>
      <c r="Q363" s="1">
        <v>0</v>
      </c>
    </row>
    <row r="364" spans="1:17" x14ac:dyDescent="0.35">
      <c r="A364" s="1" t="s">
        <v>795</v>
      </c>
      <c r="B364" s="1" t="s">
        <v>1244</v>
      </c>
      <c r="D364" s="1">
        <v>0</v>
      </c>
      <c r="E364" s="1">
        <v>0</v>
      </c>
      <c r="F364" s="1">
        <v>0</v>
      </c>
      <c r="G364" s="1">
        <v>0</v>
      </c>
      <c r="H364" s="1">
        <v>0</v>
      </c>
      <c r="I364" s="1">
        <v>0</v>
      </c>
      <c r="J364" s="1">
        <v>0</v>
      </c>
      <c r="K364" s="1">
        <v>0</v>
      </c>
      <c r="L364" s="1">
        <v>0</v>
      </c>
      <c r="M364" s="1">
        <v>0</v>
      </c>
      <c r="N364" s="1">
        <v>0</v>
      </c>
      <c r="O364" s="1">
        <v>0</v>
      </c>
      <c r="P364" s="1">
        <v>0</v>
      </c>
      <c r="Q364" s="1">
        <v>0</v>
      </c>
    </row>
    <row r="365" spans="1:17" x14ac:dyDescent="0.35">
      <c r="A365" s="1" t="s">
        <v>797</v>
      </c>
      <c r="B365" s="1" t="s">
        <v>1245</v>
      </c>
      <c r="D365" s="1">
        <v>0</v>
      </c>
      <c r="E365" s="1">
        <v>0</v>
      </c>
      <c r="F365" s="1">
        <v>0</v>
      </c>
      <c r="G365" s="1">
        <v>0</v>
      </c>
      <c r="H365" s="1">
        <v>0</v>
      </c>
      <c r="I365" s="1">
        <v>0</v>
      </c>
      <c r="J365" s="1">
        <v>0</v>
      </c>
      <c r="K365" s="1">
        <v>0</v>
      </c>
      <c r="L365" s="1">
        <v>0</v>
      </c>
      <c r="M365" s="1">
        <v>0</v>
      </c>
      <c r="N365" s="1">
        <v>0</v>
      </c>
      <c r="O365" s="1">
        <v>0</v>
      </c>
      <c r="P365" s="1">
        <v>0</v>
      </c>
      <c r="Q365" s="1">
        <v>0</v>
      </c>
    </row>
    <row r="366" spans="1:17" x14ac:dyDescent="0.35">
      <c r="A366" s="1" t="s">
        <v>799</v>
      </c>
      <c r="B366" s="1" t="s">
        <v>1246</v>
      </c>
      <c r="D366" s="1">
        <v>0</v>
      </c>
      <c r="E366" s="1">
        <v>0</v>
      </c>
      <c r="F366" s="1">
        <v>0</v>
      </c>
      <c r="G366" s="1">
        <v>0</v>
      </c>
      <c r="H366" s="1">
        <v>0</v>
      </c>
      <c r="I366" s="1">
        <v>0</v>
      </c>
      <c r="J366" s="1">
        <v>0</v>
      </c>
      <c r="K366" s="1">
        <v>0</v>
      </c>
      <c r="L366" s="1">
        <v>0</v>
      </c>
      <c r="M366" s="1">
        <v>0</v>
      </c>
      <c r="N366" s="1">
        <v>0</v>
      </c>
      <c r="O366" s="1">
        <v>0</v>
      </c>
      <c r="P366" s="1">
        <v>0</v>
      </c>
      <c r="Q366" s="1">
        <v>0</v>
      </c>
    </row>
    <row r="367" spans="1:17" x14ac:dyDescent="0.35">
      <c r="A367" s="1" t="s">
        <v>815</v>
      </c>
      <c r="B367" s="1" t="s">
        <v>1247</v>
      </c>
      <c r="D367" s="1">
        <v>0</v>
      </c>
      <c r="E367" s="1">
        <v>0</v>
      </c>
      <c r="F367" s="1">
        <v>0</v>
      </c>
      <c r="G367" s="1">
        <v>0</v>
      </c>
      <c r="H367" s="1">
        <v>0</v>
      </c>
      <c r="I367" s="1">
        <v>0</v>
      </c>
      <c r="J367" s="1">
        <v>0</v>
      </c>
      <c r="K367" s="1">
        <v>0</v>
      </c>
      <c r="L367" s="1">
        <v>0</v>
      </c>
      <c r="M367" s="1">
        <v>0</v>
      </c>
      <c r="N367" s="1">
        <v>0</v>
      </c>
      <c r="O367" s="1">
        <v>0</v>
      </c>
      <c r="P367" s="1">
        <v>0</v>
      </c>
      <c r="Q367" s="1">
        <v>0</v>
      </c>
    </row>
    <row r="368" spans="1:17" x14ac:dyDescent="0.35">
      <c r="A368" s="1" t="s">
        <v>817</v>
      </c>
      <c r="B368" s="1" t="s">
        <v>1248</v>
      </c>
      <c r="D368" s="1">
        <v>0</v>
      </c>
      <c r="E368" s="1">
        <v>0</v>
      </c>
      <c r="F368" s="1">
        <v>0</v>
      </c>
      <c r="G368" s="1">
        <v>0</v>
      </c>
      <c r="H368" s="1">
        <v>0</v>
      </c>
      <c r="I368" s="1">
        <v>0</v>
      </c>
      <c r="J368" s="1">
        <v>0</v>
      </c>
      <c r="K368" s="1">
        <v>0</v>
      </c>
      <c r="L368" s="1">
        <v>0</v>
      </c>
      <c r="M368" s="1">
        <v>0</v>
      </c>
      <c r="N368" s="1">
        <v>0</v>
      </c>
      <c r="O368" s="1">
        <v>0</v>
      </c>
      <c r="P368" s="1">
        <v>0</v>
      </c>
      <c r="Q368" s="1">
        <v>0</v>
      </c>
    </row>
    <row r="369" spans="1:17" x14ac:dyDescent="0.35">
      <c r="A369" s="1" t="s">
        <v>916</v>
      </c>
      <c r="B369" s="1" t="s">
        <v>1249</v>
      </c>
      <c r="D369" s="1">
        <v>0</v>
      </c>
      <c r="E369" s="1">
        <v>0</v>
      </c>
      <c r="F369" s="1">
        <v>0</v>
      </c>
      <c r="G369" s="1">
        <v>0</v>
      </c>
      <c r="H369" s="1">
        <v>0</v>
      </c>
      <c r="I369" s="1">
        <v>0</v>
      </c>
      <c r="J369" s="1">
        <v>0</v>
      </c>
      <c r="K369" s="1">
        <v>0</v>
      </c>
      <c r="L369" s="1">
        <v>0</v>
      </c>
      <c r="M369" s="1">
        <v>0</v>
      </c>
      <c r="N369" s="1">
        <v>0</v>
      </c>
      <c r="O369" s="1">
        <v>0</v>
      </c>
      <c r="P369" s="1">
        <v>0</v>
      </c>
      <c r="Q369" s="1">
        <v>0</v>
      </c>
    </row>
    <row r="370" spans="1:17" x14ac:dyDescent="0.35">
      <c r="A370" s="1" t="s">
        <v>821</v>
      </c>
      <c r="B370" s="1" t="s">
        <v>1250</v>
      </c>
      <c r="D370" s="1">
        <v>0</v>
      </c>
      <c r="E370" s="1">
        <v>0</v>
      </c>
      <c r="F370" s="1">
        <v>0</v>
      </c>
      <c r="G370" s="1">
        <v>0</v>
      </c>
      <c r="H370" s="1">
        <v>0</v>
      </c>
      <c r="I370" s="1">
        <v>0</v>
      </c>
      <c r="J370" s="1">
        <v>0</v>
      </c>
      <c r="K370" s="1">
        <v>0</v>
      </c>
      <c r="L370" s="1">
        <v>0</v>
      </c>
      <c r="M370" s="1">
        <v>0</v>
      </c>
      <c r="N370" s="1">
        <v>0</v>
      </c>
      <c r="O370" s="1">
        <v>0</v>
      </c>
      <c r="P370" s="1">
        <v>0</v>
      </c>
      <c r="Q370" s="1">
        <v>0</v>
      </c>
    </row>
    <row r="371" spans="1:17" x14ac:dyDescent="0.35">
      <c r="A371" s="1" t="s">
        <v>823</v>
      </c>
      <c r="B371" s="1" t="s">
        <v>1251</v>
      </c>
      <c r="D371" s="1">
        <v>0</v>
      </c>
      <c r="E371" s="1">
        <v>0</v>
      </c>
      <c r="F371" s="1">
        <v>0</v>
      </c>
      <c r="G371" s="1">
        <v>0</v>
      </c>
      <c r="H371" s="1">
        <v>0</v>
      </c>
      <c r="I371" s="1">
        <v>0</v>
      </c>
      <c r="J371" s="1">
        <v>0</v>
      </c>
      <c r="K371" s="1">
        <v>0</v>
      </c>
      <c r="L371" s="1">
        <v>0</v>
      </c>
      <c r="M371" s="1">
        <v>0</v>
      </c>
      <c r="N371" s="1">
        <v>0</v>
      </c>
      <c r="O371" s="1">
        <v>0</v>
      </c>
      <c r="P371" s="1">
        <v>0</v>
      </c>
      <c r="Q371" s="1">
        <v>0</v>
      </c>
    </row>
    <row r="372" spans="1:17" x14ac:dyDescent="0.35">
      <c r="A372" s="1" t="s">
        <v>825</v>
      </c>
      <c r="B372" s="1" t="s">
        <v>1252</v>
      </c>
      <c r="D372" s="1">
        <v>0</v>
      </c>
      <c r="E372" s="1">
        <v>0</v>
      </c>
      <c r="F372" s="1">
        <v>0</v>
      </c>
      <c r="G372" s="1">
        <v>0</v>
      </c>
      <c r="H372" s="1">
        <v>0</v>
      </c>
      <c r="I372" s="1">
        <v>0</v>
      </c>
      <c r="J372" s="1">
        <v>0</v>
      </c>
      <c r="K372" s="1">
        <v>0</v>
      </c>
      <c r="L372" s="1">
        <v>0</v>
      </c>
      <c r="M372" s="1">
        <v>0</v>
      </c>
      <c r="N372" s="1">
        <v>0</v>
      </c>
      <c r="O372" s="1">
        <v>0</v>
      </c>
      <c r="P372" s="1">
        <v>0</v>
      </c>
      <c r="Q372" s="1">
        <v>0</v>
      </c>
    </row>
    <row r="373" spans="1:17" x14ac:dyDescent="0.35">
      <c r="A373" s="1" t="s">
        <v>827</v>
      </c>
      <c r="B373" s="1" t="s">
        <v>1253</v>
      </c>
      <c r="D373" s="1">
        <v>0</v>
      </c>
      <c r="E373" s="1">
        <v>0</v>
      </c>
      <c r="F373" s="1">
        <v>0</v>
      </c>
      <c r="G373" s="1">
        <v>0</v>
      </c>
      <c r="H373" s="1">
        <v>0</v>
      </c>
      <c r="I373" s="1">
        <v>0</v>
      </c>
      <c r="J373" s="1">
        <v>0</v>
      </c>
      <c r="K373" s="1">
        <v>0</v>
      </c>
      <c r="L373" s="1">
        <v>0</v>
      </c>
      <c r="M373" s="1">
        <v>0</v>
      </c>
      <c r="N373" s="1">
        <v>0</v>
      </c>
      <c r="O373" s="1">
        <v>0</v>
      </c>
      <c r="P373" s="1">
        <v>0</v>
      </c>
      <c r="Q373" s="1">
        <v>0</v>
      </c>
    </row>
    <row r="374" spans="1:17" x14ac:dyDescent="0.35">
      <c r="A374" s="1" t="s">
        <v>922</v>
      </c>
      <c r="B374" s="1" t="s">
        <v>1254</v>
      </c>
      <c r="D374" s="1">
        <v>0</v>
      </c>
      <c r="E374" s="1">
        <v>0</v>
      </c>
      <c r="F374" s="1">
        <v>0</v>
      </c>
      <c r="G374" s="1">
        <v>0</v>
      </c>
      <c r="H374" s="1">
        <v>0</v>
      </c>
      <c r="I374" s="1">
        <v>0</v>
      </c>
      <c r="J374" s="1">
        <v>0</v>
      </c>
      <c r="K374" s="1">
        <v>0</v>
      </c>
      <c r="L374" s="1">
        <v>0</v>
      </c>
      <c r="M374" s="1">
        <v>0</v>
      </c>
      <c r="N374" s="1">
        <v>0</v>
      </c>
      <c r="O374" s="1">
        <v>0</v>
      </c>
      <c r="P374" s="1">
        <v>0</v>
      </c>
      <c r="Q374" s="1">
        <v>0</v>
      </c>
    </row>
    <row r="375" spans="1:17" x14ac:dyDescent="0.35">
      <c r="A375" s="1" t="s">
        <v>924</v>
      </c>
      <c r="B375" s="1" t="s">
        <v>1255</v>
      </c>
      <c r="D375" s="1">
        <v>0</v>
      </c>
      <c r="E375" s="1">
        <v>0</v>
      </c>
      <c r="F375" s="1">
        <v>0</v>
      </c>
      <c r="G375" s="1">
        <v>0</v>
      </c>
      <c r="H375" s="1">
        <v>0</v>
      </c>
      <c r="I375" s="1">
        <v>0</v>
      </c>
      <c r="J375" s="1">
        <v>0</v>
      </c>
      <c r="K375" s="1">
        <v>0</v>
      </c>
      <c r="L375" s="1">
        <v>0</v>
      </c>
      <c r="M375" s="1">
        <v>0</v>
      </c>
      <c r="N375" s="1">
        <v>0</v>
      </c>
      <c r="O375" s="1">
        <v>0</v>
      </c>
      <c r="P375" s="1">
        <v>0</v>
      </c>
      <c r="Q375" s="1">
        <v>0</v>
      </c>
    </row>
    <row r="376" spans="1:17" x14ac:dyDescent="0.35">
      <c r="A376" s="1" t="s">
        <v>815</v>
      </c>
      <c r="B376" s="1" t="s">
        <v>1256</v>
      </c>
      <c r="D376" s="1">
        <v>0</v>
      </c>
      <c r="E376" s="1">
        <v>0</v>
      </c>
      <c r="F376" s="1">
        <v>0</v>
      </c>
      <c r="G376" s="1">
        <v>0</v>
      </c>
      <c r="H376" s="1">
        <v>0</v>
      </c>
      <c r="I376" s="1">
        <v>0</v>
      </c>
      <c r="J376" s="1">
        <v>0</v>
      </c>
      <c r="K376" s="1">
        <v>0</v>
      </c>
      <c r="L376" s="1">
        <v>0</v>
      </c>
      <c r="M376" s="1">
        <v>0</v>
      </c>
      <c r="N376" s="1">
        <v>0</v>
      </c>
      <c r="O376" s="1">
        <v>0</v>
      </c>
      <c r="P376" s="1">
        <v>0</v>
      </c>
      <c r="Q376" s="1">
        <v>0</v>
      </c>
    </row>
    <row r="377" spans="1:17" x14ac:dyDescent="0.35">
      <c r="A377" s="1" t="s">
        <v>817</v>
      </c>
      <c r="B377" s="1" t="s">
        <v>1257</v>
      </c>
      <c r="D377" s="1">
        <v>0</v>
      </c>
      <c r="E377" s="1">
        <v>0</v>
      </c>
      <c r="F377" s="1">
        <v>0</v>
      </c>
      <c r="G377" s="1">
        <v>0</v>
      </c>
      <c r="H377" s="1">
        <v>0</v>
      </c>
      <c r="I377" s="1">
        <v>0</v>
      </c>
      <c r="J377" s="1">
        <v>0</v>
      </c>
      <c r="K377" s="1">
        <v>0</v>
      </c>
      <c r="L377" s="1">
        <v>0</v>
      </c>
      <c r="M377" s="1">
        <v>0</v>
      </c>
      <c r="N377" s="1">
        <v>0</v>
      </c>
      <c r="O377" s="1">
        <v>0</v>
      </c>
      <c r="P377" s="1">
        <v>0</v>
      </c>
      <c r="Q377" s="1">
        <v>0</v>
      </c>
    </row>
    <row r="378" spans="1:17" x14ac:dyDescent="0.35">
      <c r="A378" s="1" t="s">
        <v>916</v>
      </c>
      <c r="B378" s="1" t="s">
        <v>1258</v>
      </c>
      <c r="D378" s="1">
        <v>0</v>
      </c>
      <c r="E378" s="1">
        <v>0</v>
      </c>
      <c r="F378" s="1">
        <v>0</v>
      </c>
      <c r="G378" s="1">
        <v>0</v>
      </c>
      <c r="H378" s="1">
        <v>0</v>
      </c>
      <c r="I378" s="1">
        <v>0</v>
      </c>
      <c r="J378" s="1">
        <v>0</v>
      </c>
      <c r="K378" s="1">
        <v>0</v>
      </c>
      <c r="L378" s="1">
        <v>0</v>
      </c>
      <c r="M378" s="1">
        <v>0</v>
      </c>
      <c r="N378" s="1">
        <v>0</v>
      </c>
      <c r="O378" s="1">
        <v>0</v>
      </c>
      <c r="P378" s="1">
        <v>0</v>
      </c>
      <c r="Q378" s="1">
        <v>0</v>
      </c>
    </row>
    <row r="379" spans="1:17" x14ac:dyDescent="0.35">
      <c r="A379" s="1" t="s">
        <v>821</v>
      </c>
      <c r="B379" s="1" t="s">
        <v>1259</v>
      </c>
      <c r="D379" s="1">
        <v>0</v>
      </c>
      <c r="E379" s="1">
        <v>0</v>
      </c>
      <c r="F379" s="1">
        <v>0</v>
      </c>
      <c r="G379" s="1">
        <v>0</v>
      </c>
      <c r="H379" s="1">
        <v>0</v>
      </c>
      <c r="I379" s="1">
        <v>0</v>
      </c>
      <c r="J379" s="1">
        <v>0</v>
      </c>
      <c r="K379" s="1">
        <v>0</v>
      </c>
      <c r="L379" s="1">
        <v>0</v>
      </c>
      <c r="M379" s="1">
        <v>0</v>
      </c>
      <c r="N379" s="1">
        <v>0</v>
      </c>
      <c r="O379" s="1">
        <v>0</v>
      </c>
      <c r="P379" s="1">
        <v>0</v>
      </c>
      <c r="Q379" s="1">
        <v>0</v>
      </c>
    </row>
    <row r="380" spans="1:17" x14ac:dyDescent="0.35">
      <c r="A380" s="1" t="s">
        <v>823</v>
      </c>
      <c r="B380" s="1" t="s">
        <v>1260</v>
      </c>
      <c r="D380" s="1">
        <v>0</v>
      </c>
      <c r="E380" s="1">
        <v>0</v>
      </c>
      <c r="F380" s="1">
        <v>0</v>
      </c>
      <c r="G380" s="1">
        <v>0</v>
      </c>
      <c r="H380" s="1">
        <v>0</v>
      </c>
      <c r="I380" s="1">
        <v>0</v>
      </c>
      <c r="J380" s="1">
        <v>0</v>
      </c>
      <c r="K380" s="1">
        <v>0</v>
      </c>
      <c r="L380" s="1">
        <v>0</v>
      </c>
      <c r="M380" s="1">
        <v>0</v>
      </c>
      <c r="N380" s="1">
        <v>0</v>
      </c>
      <c r="O380" s="1">
        <v>0</v>
      </c>
      <c r="P380" s="1">
        <v>0</v>
      </c>
      <c r="Q380" s="1">
        <v>0</v>
      </c>
    </row>
    <row r="381" spans="1:17" x14ac:dyDescent="0.35">
      <c r="A381" s="1" t="s">
        <v>825</v>
      </c>
      <c r="B381" s="1" t="s">
        <v>1261</v>
      </c>
      <c r="D381" s="1">
        <v>0</v>
      </c>
      <c r="E381" s="1">
        <v>0</v>
      </c>
      <c r="F381" s="1">
        <v>0</v>
      </c>
      <c r="G381" s="1">
        <v>0</v>
      </c>
      <c r="H381" s="1">
        <v>0</v>
      </c>
      <c r="I381" s="1">
        <v>0</v>
      </c>
      <c r="J381" s="1">
        <v>0</v>
      </c>
      <c r="K381" s="1">
        <v>0</v>
      </c>
      <c r="L381" s="1">
        <v>0</v>
      </c>
      <c r="M381" s="1">
        <v>0</v>
      </c>
      <c r="N381" s="1">
        <v>0</v>
      </c>
      <c r="O381" s="1">
        <v>0</v>
      </c>
      <c r="P381" s="1">
        <v>0</v>
      </c>
      <c r="Q381" s="1">
        <v>0</v>
      </c>
    </row>
    <row r="382" spans="1:17" x14ac:dyDescent="0.35">
      <c r="A382" s="1" t="s">
        <v>827</v>
      </c>
      <c r="B382" s="1" t="s">
        <v>1262</v>
      </c>
      <c r="D382" s="1">
        <v>0</v>
      </c>
      <c r="E382" s="1">
        <v>0</v>
      </c>
      <c r="F382" s="1">
        <v>0</v>
      </c>
      <c r="G382" s="1">
        <v>0</v>
      </c>
      <c r="H382" s="1">
        <v>0</v>
      </c>
      <c r="I382" s="1">
        <v>0</v>
      </c>
      <c r="J382" s="1">
        <v>0</v>
      </c>
      <c r="K382" s="1">
        <v>0</v>
      </c>
      <c r="L382" s="1">
        <v>0</v>
      </c>
      <c r="M382" s="1">
        <v>0</v>
      </c>
      <c r="N382" s="1">
        <v>0</v>
      </c>
      <c r="O382" s="1">
        <v>0</v>
      </c>
      <c r="P382" s="1">
        <v>0</v>
      </c>
      <c r="Q382" s="1">
        <v>0</v>
      </c>
    </row>
    <row r="383" spans="1:17" x14ac:dyDescent="0.35">
      <c r="A383" s="1" t="s">
        <v>922</v>
      </c>
      <c r="B383" s="1" t="s">
        <v>1263</v>
      </c>
      <c r="D383" s="1">
        <v>0</v>
      </c>
      <c r="E383" s="1">
        <v>0</v>
      </c>
      <c r="F383" s="1">
        <v>0</v>
      </c>
      <c r="G383" s="1">
        <v>0</v>
      </c>
      <c r="H383" s="1">
        <v>0</v>
      </c>
      <c r="I383" s="1">
        <v>0</v>
      </c>
      <c r="J383" s="1">
        <v>0</v>
      </c>
      <c r="K383" s="1">
        <v>0</v>
      </c>
      <c r="L383" s="1">
        <v>0</v>
      </c>
      <c r="M383" s="1">
        <v>0</v>
      </c>
      <c r="N383" s="1">
        <v>0</v>
      </c>
      <c r="O383" s="1">
        <v>0</v>
      </c>
      <c r="P383" s="1">
        <v>0</v>
      </c>
      <c r="Q383" s="1">
        <v>0</v>
      </c>
    </row>
    <row r="384" spans="1:17" x14ac:dyDescent="0.35">
      <c r="A384" s="1" t="s">
        <v>924</v>
      </c>
      <c r="B384" s="1" t="s">
        <v>1264</v>
      </c>
      <c r="D384" s="1">
        <v>0</v>
      </c>
      <c r="E384" s="1">
        <v>0</v>
      </c>
      <c r="F384" s="1">
        <v>0</v>
      </c>
      <c r="G384" s="1">
        <v>0</v>
      </c>
      <c r="H384" s="1">
        <v>0</v>
      </c>
      <c r="I384" s="1">
        <v>0</v>
      </c>
      <c r="J384" s="1">
        <v>0</v>
      </c>
      <c r="K384" s="1">
        <v>0</v>
      </c>
      <c r="L384" s="1">
        <v>0</v>
      </c>
      <c r="M384" s="1">
        <v>0</v>
      </c>
      <c r="N384" s="1">
        <v>0</v>
      </c>
      <c r="O384" s="1">
        <v>0</v>
      </c>
      <c r="P384" s="1">
        <v>0</v>
      </c>
      <c r="Q384" s="1">
        <v>0</v>
      </c>
    </row>
    <row r="385" spans="1:17" x14ac:dyDescent="0.35">
      <c r="A385" s="1" t="s">
        <v>842</v>
      </c>
      <c r="B385" s="1" t="s">
        <v>1265</v>
      </c>
      <c r="D385" s="1">
        <v>0</v>
      </c>
      <c r="E385" s="1">
        <v>0</v>
      </c>
      <c r="F385" s="1">
        <v>0</v>
      </c>
      <c r="G385" s="1">
        <v>0</v>
      </c>
      <c r="H385" s="1">
        <v>0</v>
      </c>
      <c r="I385" s="1">
        <v>0</v>
      </c>
      <c r="J385" s="1">
        <v>0</v>
      </c>
      <c r="K385" s="1">
        <v>0</v>
      </c>
      <c r="L385" s="1">
        <v>0</v>
      </c>
      <c r="M385" s="1">
        <v>0</v>
      </c>
      <c r="N385" s="1">
        <v>0</v>
      </c>
      <c r="O385" s="1">
        <v>0</v>
      </c>
      <c r="P385" s="1">
        <v>0</v>
      </c>
      <c r="Q385" s="1">
        <v>0</v>
      </c>
    </row>
    <row r="386" spans="1:17" x14ac:dyDescent="0.35">
      <c r="A386" s="1" t="s">
        <v>844</v>
      </c>
      <c r="B386" s="1" t="s">
        <v>1266</v>
      </c>
      <c r="D386" s="1">
        <v>0</v>
      </c>
      <c r="E386" s="1">
        <v>0</v>
      </c>
      <c r="F386" s="1">
        <v>0</v>
      </c>
      <c r="G386" s="1">
        <v>0</v>
      </c>
      <c r="H386" s="1">
        <v>0</v>
      </c>
      <c r="I386" s="1">
        <v>0</v>
      </c>
      <c r="J386" s="1">
        <v>0</v>
      </c>
      <c r="K386" s="1">
        <v>0</v>
      </c>
      <c r="L386" s="1">
        <v>0</v>
      </c>
      <c r="M386" s="1">
        <v>0</v>
      </c>
      <c r="N386" s="1">
        <v>0</v>
      </c>
      <c r="O386" s="1">
        <v>0</v>
      </c>
      <c r="P386" s="1">
        <v>0</v>
      </c>
      <c r="Q386" s="1">
        <v>0</v>
      </c>
    </row>
    <row r="387" spans="1:17" x14ac:dyDescent="0.35">
      <c r="A387" s="1" t="s">
        <v>756</v>
      </c>
      <c r="B387" s="1" t="s">
        <v>1267</v>
      </c>
      <c r="C387" s="439"/>
      <c r="D387" s="1">
        <v>0</v>
      </c>
      <c r="E387" s="1">
        <v>0</v>
      </c>
      <c r="F387" s="1">
        <v>0</v>
      </c>
      <c r="G387" s="1">
        <v>0</v>
      </c>
      <c r="H387" s="1">
        <v>0</v>
      </c>
      <c r="I387" s="1">
        <v>0</v>
      </c>
      <c r="J387" s="1">
        <v>0</v>
      </c>
      <c r="K387" s="1">
        <v>0</v>
      </c>
      <c r="L387" s="1">
        <v>0</v>
      </c>
      <c r="M387" s="1">
        <v>0</v>
      </c>
      <c r="N387" s="1">
        <v>0</v>
      </c>
      <c r="O387" s="1">
        <v>0</v>
      </c>
      <c r="P387" s="1">
        <v>0</v>
      </c>
      <c r="Q387" s="1">
        <v>0</v>
      </c>
    </row>
    <row r="388" spans="1:17" x14ac:dyDescent="0.35">
      <c r="A388" s="1" t="s">
        <v>759</v>
      </c>
      <c r="B388" s="1" t="s">
        <v>1268</v>
      </c>
      <c r="D388" s="1">
        <v>0</v>
      </c>
      <c r="E388" s="1">
        <v>0</v>
      </c>
      <c r="F388" s="1">
        <v>0</v>
      </c>
      <c r="G388" s="1">
        <v>0</v>
      </c>
      <c r="H388" s="1">
        <v>0</v>
      </c>
      <c r="I388" s="1">
        <v>0</v>
      </c>
      <c r="J388" s="1">
        <v>0</v>
      </c>
      <c r="K388" s="1">
        <v>0</v>
      </c>
      <c r="L388" s="1">
        <v>0</v>
      </c>
      <c r="M388" s="1">
        <v>0</v>
      </c>
      <c r="N388" s="1">
        <v>0</v>
      </c>
      <c r="O388" s="1">
        <v>0</v>
      </c>
      <c r="P388" s="1">
        <v>0</v>
      </c>
      <c r="Q388" s="1">
        <v>0</v>
      </c>
    </row>
    <row r="389" spans="1:17" x14ac:dyDescent="0.35">
      <c r="A389" s="1" t="s">
        <v>761</v>
      </c>
      <c r="B389" s="1" t="s">
        <v>1269</v>
      </c>
      <c r="D389" s="1">
        <v>0</v>
      </c>
      <c r="E389" s="1">
        <v>0</v>
      </c>
      <c r="F389" s="1">
        <v>0</v>
      </c>
      <c r="G389" s="1">
        <v>0</v>
      </c>
      <c r="H389" s="1">
        <v>0</v>
      </c>
      <c r="I389" s="1">
        <v>0</v>
      </c>
      <c r="J389" s="1">
        <v>0</v>
      </c>
      <c r="K389" s="1">
        <v>0</v>
      </c>
      <c r="L389" s="1">
        <v>0</v>
      </c>
      <c r="M389" s="1">
        <v>0</v>
      </c>
      <c r="N389" s="1">
        <v>0</v>
      </c>
      <c r="O389" s="1">
        <v>0</v>
      </c>
      <c r="P389" s="1">
        <v>0</v>
      </c>
      <c r="Q389" s="1">
        <v>0</v>
      </c>
    </row>
    <row r="390" spans="1:17" x14ac:dyDescent="0.35">
      <c r="A390" s="1" t="s">
        <v>756</v>
      </c>
      <c r="B390" s="1" t="s">
        <v>1270</v>
      </c>
      <c r="D390" s="1">
        <v>0</v>
      </c>
      <c r="E390" s="1">
        <v>0</v>
      </c>
      <c r="F390" s="1">
        <v>0</v>
      </c>
      <c r="G390" s="1">
        <v>0</v>
      </c>
      <c r="H390" s="1">
        <v>0</v>
      </c>
      <c r="I390" s="1">
        <v>0</v>
      </c>
      <c r="J390" s="1">
        <v>0</v>
      </c>
      <c r="K390" s="1">
        <v>0</v>
      </c>
      <c r="L390" s="1">
        <v>0</v>
      </c>
      <c r="M390" s="1">
        <v>0</v>
      </c>
      <c r="N390" s="1">
        <v>0</v>
      </c>
      <c r="O390" s="1">
        <v>0</v>
      </c>
      <c r="P390" s="1">
        <v>0</v>
      </c>
      <c r="Q390" s="1">
        <v>0</v>
      </c>
    </row>
    <row r="391" spans="1:17" x14ac:dyDescent="0.35">
      <c r="A391" s="1" t="s">
        <v>759</v>
      </c>
      <c r="B391" s="1" t="s">
        <v>1271</v>
      </c>
      <c r="D391" s="1">
        <v>0</v>
      </c>
      <c r="E391" s="1">
        <v>0</v>
      </c>
      <c r="F391" s="1">
        <v>0</v>
      </c>
      <c r="G391" s="1">
        <v>0</v>
      </c>
      <c r="H391" s="1">
        <v>0</v>
      </c>
      <c r="I391" s="1">
        <v>0</v>
      </c>
      <c r="J391" s="1">
        <v>0</v>
      </c>
      <c r="K391" s="1">
        <v>0</v>
      </c>
      <c r="L391" s="1">
        <v>0</v>
      </c>
      <c r="M391" s="1">
        <v>0</v>
      </c>
      <c r="N391" s="1">
        <v>0</v>
      </c>
      <c r="O391" s="1">
        <v>0</v>
      </c>
      <c r="P391" s="1">
        <v>0</v>
      </c>
      <c r="Q391" s="1">
        <v>0</v>
      </c>
    </row>
    <row r="392" spans="1:17" x14ac:dyDescent="0.35">
      <c r="A392" s="1" t="s">
        <v>761</v>
      </c>
      <c r="B392" s="1" t="s">
        <v>1272</v>
      </c>
      <c r="D392" s="1">
        <v>0</v>
      </c>
      <c r="E392" s="1">
        <v>0</v>
      </c>
      <c r="F392" s="1">
        <v>0</v>
      </c>
      <c r="G392" s="1">
        <v>0</v>
      </c>
      <c r="H392" s="1">
        <v>0</v>
      </c>
      <c r="I392" s="1">
        <v>0</v>
      </c>
      <c r="J392" s="1">
        <v>0</v>
      </c>
      <c r="K392" s="1">
        <v>0</v>
      </c>
      <c r="L392" s="1">
        <v>0</v>
      </c>
      <c r="M392" s="1">
        <v>0</v>
      </c>
      <c r="N392" s="1">
        <v>0</v>
      </c>
      <c r="O392" s="1">
        <v>0</v>
      </c>
      <c r="P392" s="1">
        <v>0</v>
      </c>
      <c r="Q392" s="1">
        <v>0</v>
      </c>
    </row>
    <row r="393" spans="1:17" x14ac:dyDescent="0.35">
      <c r="A393" s="1" t="s">
        <v>878</v>
      </c>
      <c r="B393" s="1" t="s">
        <v>1273</v>
      </c>
      <c r="D393" s="1">
        <v>0</v>
      </c>
      <c r="E393" s="1">
        <v>0</v>
      </c>
      <c r="F393" s="1">
        <v>0</v>
      </c>
      <c r="G393" s="1">
        <v>0</v>
      </c>
      <c r="H393" s="1">
        <v>0</v>
      </c>
      <c r="I393" s="1">
        <v>0</v>
      </c>
      <c r="J393" s="1">
        <v>0</v>
      </c>
      <c r="K393" s="1">
        <v>0</v>
      </c>
      <c r="L393" s="1">
        <v>0</v>
      </c>
      <c r="M393" s="1">
        <v>0</v>
      </c>
      <c r="N393" s="1">
        <v>0</v>
      </c>
      <c r="O393" s="1">
        <v>0</v>
      </c>
      <c r="P393" s="1">
        <v>0</v>
      </c>
      <c r="Q393" s="1">
        <v>0</v>
      </c>
    </row>
    <row r="394" spans="1:17" x14ac:dyDescent="0.35">
      <c r="A394" s="1" t="s">
        <v>880</v>
      </c>
      <c r="B394" s="1" t="s">
        <v>1274</v>
      </c>
      <c r="D394" s="1">
        <v>0</v>
      </c>
      <c r="E394" s="1">
        <v>0</v>
      </c>
      <c r="F394" s="1">
        <v>0</v>
      </c>
      <c r="G394" s="1">
        <v>0</v>
      </c>
      <c r="H394" s="1">
        <v>0</v>
      </c>
      <c r="I394" s="1">
        <v>0</v>
      </c>
      <c r="J394" s="1">
        <v>0</v>
      </c>
      <c r="K394" s="1">
        <v>0</v>
      </c>
      <c r="L394" s="1">
        <v>0</v>
      </c>
      <c r="M394" s="1">
        <v>0</v>
      </c>
      <c r="N394" s="1">
        <v>0</v>
      </c>
      <c r="O394" s="1">
        <v>0</v>
      </c>
      <c r="P394" s="1">
        <v>0</v>
      </c>
      <c r="Q394" s="1">
        <v>0</v>
      </c>
    </row>
    <row r="395" spans="1:17" x14ac:dyDescent="0.35">
      <c r="A395" s="1" t="s">
        <v>882</v>
      </c>
      <c r="B395" s="1" t="s">
        <v>1275</v>
      </c>
      <c r="D395" s="1">
        <v>0</v>
      </c>
      <c r="E395" s="1">
        <v>0</v>
      </c>
      <c r="F395" s="1">
        <v>0</v>
      </c>
      <c r="G395" s="1">
        <v>0</v>
      </c>
      <c r="H395" s="1">
        <v>0</v>
      </c>
      <c r="I395" s="1">
        <v>0</v>
      </c>
      <c r="J395" s="1">
        <v>0</v>
      </c>
      <c r="K395" s="1">
        <v>0</v>
      </c>
      <c r="L395" s="1">
        <v>0</v>
      </c>
      <c r="M395" s="1">
        <v>0</v>
      </c>
      <c r="N395" s="1">
        <v>0</v>
      </c>
      <c r="O395" s="1">
        <v>0</v>
      </c>
      <c r="P395" s="1">
        <v>0</v>
      </c>
      <c r="Q395" s="1">
        <v>0</v>
      </c>
    </row>
    <row r="396" spans="1:17" x14ac:dyDescent="0.35">
      <c r="A396" s="1" t="s">
        <v>775</v>
      </c>
      <c r="B396" s="1" t="s">
        <v>1276</v>
      </c>
      <c r="D396" s="1">
        <v>0</v>
      </c>
      <c r="E396" s="1">
        <v>0</v>
      </c>
      <c r="F396" s="1">
        <v>0</v>
      </c>
      <c r="G396" s="1">
        <v>0</v>
      </c>
      <c r="H396" s="1">
        <v>0</v>
      </c>
      <c r="I396" s="1">
        <v>0</v>
      </c>
      <c r="J396" s="1">
        <v>0</v>
      </c>
      <c r="K396" s="1">
        <v>0</v>
      </c>
      <c r="L396" s="1">
        <v>0</v>
      </c>
      <c r="M396" s="1">
        <v>0</v>
      </c>
      <c r="N396" s="1">
        <v>0</v>
      </c>
      <c r="O396" s="1">
        <v>0</v>
      </c>
      <c r="P396" s="1">
        <v>0</v>
      </c>
      <c r="Q396" s="1">
        <v>0</v>
      </c>
    </row>
    <row r="397" spans="1:17" x14ac:dyDescent="0.35">
      <c r="A397" s="1" t="s">
        <v>777</v>
      </c>
      <c r="B397" s="1" t="s">
        <v>1277</v>
      </c>
      <c r="D397" s="1">
        <v>0</v>
      </c>
      <c r="E397" s="1">
        <v>0</v>
      </c>
      <c r="F397" s="1">
        <v>0</v>
      </c>
      <c r="G397" s="1">
        <v>0</v>
      </c>
      <c r="H397" s="1">
        <v>0</v>
      </c>
      <c r="I397" s="1">
        <v>0</v>
      </c>
      <c r="J397" s="1">
        <v>0</v>
      </c>
      <c r="K397" s="1">
        <v>0</v>
      </c>
      <c r="L397" s="1">
        <v>0</v>
      </c>
      <c r="M397" s="1">
        <v>0</v>
      </c>
      <c r="N397" s="1">
        <v>0</v>
      </c>
      <c r="O397" s="1">
        <v>0</v>
      </c>
      <c r="P397" s="1">
        <v>0</v>
      </c>
      <c r="Q397" s="1">
        <v>0</v>
      </c>
    </row>
    <row r="398" spans="1:17" x14ac:dyDescent="0.35">
      <c r="A398" s="1" t="s">
        <v>779</v>
      </c>
      <c r="B398" s="1" t="s">
        <v>1278</v>
      </c>
      <c r="D398" s="1">
        <v>0</v>
      </c>
      <c r="E398" s="1">
        <v>0</v>
      </c>
      <c r="F398" s="1">
        <v>0</v>
      </c>
      <c r="G398" s="1">
        <v>0</v>
      </c>
      <c r="H398" s="1">
        <v>0</v>
      </c>
      <c r="I398" s="1">
        <v>0</v>
      </c>
      <c r="J398" s="1">
        <v>0</v>
      </c>
      <c r="K398" s="1">
        <v>0</v>
      </c>
      <c r="L398" s="1">
        <v>0</v>
      </c>
      <c r="M398" s="1">
        <v>0</v>
      </c>
      <c r="N398" s="1">
        <v>0</v>
      </c>
      <c r="O398" s="1">
        <v>0</v>
      </c>
      <c r="P398" s="1">
        <v>0</v>
      </c>
      <c r="Q398" s="1">
        <v>0</v>
      </c>
    </row>
    <row r="399" spans="1:17" x14ac:dyDescent="0.35">
      <c r="A399" s="1" t="s">
        <v>781</v>
      </c>
      <c r="B399" s="1" t="s">
        <v>1279</v>
      </c>
      <c r="D399" s="1">
        <v>0</v>
      </c>
      <c r="E399" s="1">
        <v>0</v>
      </c>
      <c r="F399" s="1">
        <v>0</v>
      </c>
      <c r="G399" s="1">
        <v>0</v>
      </c>
      <c r="H399" s="1">
        <v>0</v>
      </c>
      <c r="I399" s="1">
        <v>0</v>
      </c>
      <c r="J399" s="1">
        <v>0</v>
      </c>
      <c r="K399" s="1">
        <v>0</v>
      </c>
      <c r="L399" s="1">
        <v>0</v>
      </c>
      <c r="M399" s="1">
        <v>0</v>
      </c>
      <c r="N399" s="1">
        <v>0</v>
      </c>
      <c r="O399" s="1">
        <v>0</v>
      </c>
      <c r="P399" s="1">
        <v>0</v>
      </c>
      <c r="Q399" s="1">
        <v>0</v>
      </c>
    </row>
    <row r="400" spans="1:17" x14ac:dyDescent="0.35">
      <c r="A400" s="1" t="s">
        <v>888</v>
      </c>
      <c r="B400" s="1" t="s">
        <v>1280</v>
      </c>
      <c r="D400" s="1">
        <v>0</v>
      </c>
      <c r="E400" s="1">
        <v>0</v>
      </c>
      <c r="F400" s="1">
        <v>0</v>
      </c>
      <c r="G400" s="1">
        <v>0</v>
      </c>
      <c r="H400" s="1">
        <v>0</v>
      </c>
      <c r="I400" s="1">
        <v>0</v>
      </c>
      <c r="J400" s="1">
        <v>0</v>
      </c>
      <c r="K400" s="1">
        <v>0</v>
      </c>
      <c r="L400" s="1">
        <v>0</v>
      </c>
      <c r="M400" s="1">
        <v>0</v>
      </c>
      <c r="N400" s="1">
        <v>0</v>
      </c>
      <c r="O400" s="1">
        <v>0</v>
      </c>
      <c r="P400" s="1">
        <v>0</v>
      </c>
      <c r="Q400" s="1">
        <v>0</v>
      </c>
    </row>
    <row r="401" spans="1:17" x14ac:dyDescent="0.35">
      <c r="A401" s="1" t="s">
        <v>785</v>
      </c>
      <c r="B401" s="1" t="s">
        <v>1281</v>
      </c>
      <c r="D401" s="1">
        <v>0</v>
      </c>
      <c r="E401" s="1">
        <v>0</v>
      </c>
      <c r="F401" s="1">
        <v>0</v>
      </c>
      <c r="G401" s="1">
        <v>0</v>
      </c>
      <c r="H401" s="1">
        <v>0</v>
      </c>
      <c r="I401" s="1">
        <v>0</v>
      </c>
      <c r="J401" s="1">
        <v>0</v>
      </c>
      <c r="K401" s="1">
        <v>0</v>
      </c>
      <c r="L401" s="1">
        <v>0</v>
      </c>
      <c r="M401" s="1">
        <v>0</v>
      </c>
      <c r="N401" s="1">
        <v>0</v>
      </c>
      <c r="O401" s="1">
        <v>0</v>
      </c>
      <c r="P401" s="1">
        <v>0</v>
      </c>
      <c r="Q401" s="1">
        <v>0</v>
      </c>
    </row>
    <row r="402" spans="1:17" x14ac:dyDescent="0.35">
      <c r="A402" s="1" t="s">
        <v>891</v>
      </c>
      <c r="B402" s="1" t="s">
        <v>1282</v>
      </c>
      <c r="D402" s="1">
        <v>0</v>
      </c>
      <c r="E402" s="1">
        <v>0</v>
      </c>
      <c r="F402" s="1">
        <v>0</v>
      </c>
      <c r="G402" s="1">
        <v>0</v>
      </c>
      <c r="H402" s="1">
        <v>0</v>
      </c>
      <c r="I402" s="1">
        <v>0</v>
      </c>
      <c r="J402" s="1">
        <v>0</v>
      </c>
      <c r="K402" s="1">
        <v>0</v>
      </c>
      <c r="L402" s="1">
        <v>0</v>
      </c>
      <c r="M402" s="1">
        <v>0</v>
      </c>
      <c r="N402" s="1">
        <v>0</v>
      </c>
      <c r="O402" s="1">
        <v>0</v>
      </c>
      <c r="P402" s="1">
        <v>0</v>
      </c>
      <c r="Q402" s="1">
        <v>0</v>
      </c>
    </row>
    <row r="403" spans="1:17" x14ac:dyDescent="0.35">
      <c r="A403" s="1" t="s">
        <v>789</v>
      </c>
      <c r="B403" s="1" t="s">
        <v>1283</v>
      </c>
      <c r="D403" s="1">
        <v>0</v>
      </c>
      <c r="E403" s="1">
        <v>0</v>
      </c>
      <c r="F403" s="1">
        <v>0</v>
      </c>
      <c r="G403" s="1">
        <v>0</v>
      </c>
      <c r="H403" s="1">
        <v>0</v>
      </c>
      <c r="I403" s="1">
        <v>0</v>
      </c>
      <c r="J403" s="1">
        <v>0</v>
      </c>
      <c r="K403" s="1">
        <v>0</v>
      </c>
      <c r="L403" s="1">
        <v>0</v>
      </c>
      <c r="M403" s="1">
        <v>0</v>
      </c>
      <c r="N403" s="1">
        <v>0</v>
      </c>
      <c r="O403" s="1">
        <v>0</v>
      </c>
      <c r="P403" s="1">
        <v>0</v>
      </c>
      <c r="Q403" s="1">
        <v>0</v>
      </c>
    </row>
    <row r="404" spans="1:17" x14ac:dyDescent="0.35">
      <c r="A404" s="1" t="s">
        <v>894</v>
      </c>
      <c r="B404" s="1" t="s">
        <v>1284</v>
      </c>
      <c r="D404" s="1">
        <v>0</v>
      </c>
      <c r="E404" s="1">
        <v>0</v>
      </c>
      <c r="F404" s="1">
        <v>0</v>
      </c>
      <c r="G404" s="1">
        <v>0</v>
      </c>
      <c r="H404" s="1">
        <v>0</v>
      </c>
      <c r="I404" s="1">
        <v>0</v>
      </c>
      <c r="J404" s="1">
        <v>0</v>
      </c>
      <c r="K404" s="1">
        <v>0</v>
      </c>
      <c r="L404" s="1">
        <v>0</v>
      </c>
      <c r="M404" s="1">
        <v>0</v>
      </c>
      <c r="N404" s="1">
        <v>0</v>
      </c>
      <c r="O404" s="1">
        <v>0</v>
      </c>
      <c r="P404" s="1">
        <v>0</v>
      </c>
      <c r="Q404" s="1">
        <v>0</v>
      </c>
    </row>
    <row r="405" spans="1:17" x14ac:dyDescent="0.35">
      <c r="A405" s="1" t="s">
        <v>896</v>
      </c>
      <c r="B405" s="1" t="s">
        <v>1285</v>
      </c>
      <c r="D405" s="1">
        <v>0</v>
      </c>
      <c r="E405" s="1">
        <v>0</v>
      </c>
      <c r="F405" s="1">
        <v>0</v>
      </c>
      <c r="G405" s="1">
        <v>0</v>
      </c>
      <c r="H405" s="1">
        <v>0</v>
      </c>
      <c r="I405" s="1">
        <v>0</v>
      </c>
      <c r="J405" s="1">
        <v>0</v>
      </c>
      <c r="K405" s="1">
        <v>0</v>
      </c>
      <c r="L405" s="1">
        <v>0</v>
      </c>
      <c r="M405" s="1">
        <v>0</v>
      </c>
      <c r="N405" s="1">
        <v>0</v>
      </c>
      <c r="O405" s="1">
        <v>0</v>
      </c>
      <c r="P405" s="1">
        <v>0</v>
      </c>
      <c r="Q405" s="1">
        <v>0</v>
      </c>
    </row>
    <row r="406" spans="1:17" x14ac:dyDescent="0.35">
      <c r="A406" s="1" t="s">
        <v>795</v>
      </c>
      <c r="B406" s="1" t="s">
        <v>1286</v>
      </c>
      <c r="D406" s="1">
        <v>0</v>
      </c>
      <c r="E406" s="1">
        <v>0</v>
      </c>
      <c r="F406" s="1">
        <v>0</v>
      </c>
      <c r="G406" s="1">
        <v>0</v>
      </c>
      <c r="H406" s="1">
        <v>0</v>
      </c>
      <c r="I406" s="1">
        <v>0</v>
      </c>
      <c r="J406" s="1">
        <v>0</v>
      </c>
      <c r="K406" s="1">
        <v>0</v>
      </c>
      <c r="L406" s="1">
        <v>0</v>
      </c>
      <c r="M406" s="1">
        <v>0</v>
      </c>
      <c r="N406" s="1">
        <v>0</v>
      </c>
      <c r="O406" s="1">
        <v>0</v>
      </c>
      <c r="P406" s="1">
        <v>0</v>
      </c>
      <c r="Q406" s="1">
        <v>0</v>
      </c>
    </row>
    <row r="407" spans="1:17" x14ac:dyDescent="0.35">
      <c r="A407" s="1" t="s">
        <v>797</v>
      </c>
      <c r="B407" s="1" t="s">
        <v>1287</v>
      </c>
      <c r="D407" s="1">
        <v>0</v>
      </c>
      <c r="E407" s="1">
        <v>0</v>
      </c>
      <c r="F407" s="1">
        <v>0</v>
      </c>
      <c r="G407" s="1">
        <v>0</v>
      </c>
      <c r="H407" s="1">
        <v>0</v>
      </c>
      <c r="I407" s="1">
        <v>0</v>
      </c>
      <c r="J407" s="1">
        <v>0</v>
      </c>
      <c r="K407" s="1">
        <v>0</v>
      </c>
      <c r="L407" s="1">
        <v>0</v>
      </c>
      <c r="M407" s="1">
        <v>0</v>
      </c>
      <c r="N407" s="1">
        <v>0</v>
      </c>
      <c r="O407" s="1">
        <v>0</v>
      </c>
      <c r="P407" s="1">
        <v>0</v>
      </c>
      <c r="Q407" s="1">
        <v>0</v>
      </c>
    </row>
    <row r="408" spans="1:17" x14ac:dyDescent="0.35">
      <c r="A408" s="1" t="s">
        <v>799</v>
      </c>
      <c r="B408" s="1" t="s">
        <v>1288</v>
      </c>
      <c r="D408" s="1">
        <v>0</v>
      </c>
      <c r="E408" s="1">
        <v>0</v>
      </c>
      <c r="F408" s="1">
        <v>0</v>
      </c>
      <c r="G408" s="1">
        <v>0</v>
      </c>
      <c r="H408" s="1">
        <v>0</v>
      </c>
      <c r="I408" s="1">
        <v>0</v>
      </c>
      <c r="J408" s="1">
        <v>0</v>
      </c>
      <c r="K408" s="1">
        <v>0</v>
      </c>
      <c r="L408" s="1">
        <v>0</v>
      </c>
      <c r="M408" s="1">
        <v>0</v>
      </c>
      <c r="N408" s="1">
        <v>0</v>
      </c>
      <c r="O408" s="1">
        <v>0</v>
      </c>
      <c r="P408" s="1">
        <v>0</v>
      </c>
      <c r="Q408" s="1">
        <v>0</v>
      </c>
    </row>
    <row r="409" spans="1:17" x14ac:dyDescent="0.35">
      <c r="A409" s="1" t="s">
        <v>775</v>
      </c>
      <c r="B409" s="1" t="s">
        <v>1289</v>
      </c>
      <c r="D409" s="1">
        <v>0</v>
      </c>
      <c r="E409" s="1">
        <v>0</v>
      </c>
      <c r="F409" s="1">
        <v>0</v>
      </c>
      <c r="G409" s="1">
        <v>0</v>
      </c>
      <c r="H409" s="1">
        <v>0</v>
      </c>
      <c r="I409" s="1">
        <v>0</v>
      </c>
      <c r="J409" s="1">
        <v>0</v>
      </c>
      <c r="K409" s="1">
        <v>0</v>
      </c>
      <c r="L409" s="1">
        <v>0</v>
      </c>
      <c r="M409" s="1">
        <v>0</v>
      </c>
      <c r="N409" s="1">
        <v>0</v>
      </c>
      <c r="O409" s="1">
        <v>0</v>
      </c>
      <c r="P409" s="1">
        <v>0</v>
      </c>
      <c r="Q409" s="1">
        <v>0</v>
      </c>
    </row>
    <row r="410" spans="1:17" x14ac:dyDescent="0.35">
      <c r="A410" s="1" t="s">
        <v>777</v>
      </c>
      <c r="B410" s="1" t="s">
        <v>1290</v>
      </c>
      <c r="D410" s="1">
        <v>0</v>
      </c>
      <c r="E410" s="1">
        <v>0</v>
      </c>
      <c r="F410" s="1">
        <v>0</v>
      </c>
      <c r="G410" s="1">
        <v>0</v>
      </c>
      <c r="H410" s="1">
        <v>0</v>
      </c>
      <c r="I410" s="1">
        <v>0</v>
      </c>
      <c r="J410" s="1">
        <v>0</v>
      </c>
      <c r="K410" s="1">
        <v>0</v>
      </c>
      <c r="L410" s="1">
        <v>0</v>
      </c>
      <c r="M410" s="1">
        <v>0</v>
      </c>
      <c r="N410" s="1">
        <v>0</v>
      </c>
      <c r="O410" s="1">
        <v>0</v>
      </c>
      <c r="P410" s="1">
        <v>0</v>
      </c>
      <c r="Q410" s="1">
        <v>0</v>
      </c>
    </row>
    <row r="411" spans="1:17" x14ac:dyDescent="0.35">
      <c r="A411" s="1" t="s">
        <v>779</v>
      </c>
      <c r="B411" s="1" t="s">
        <v>1291</v>
      </c>
      <c r="D411" s="1">
        <v>0</v>
      </c>
      <c r="E411" s="1">
        <v>0</v>
      </c>
      <c r="F411" s="1">
        <v>0</v>
      </c>
      <c r="G411" s="1">
        <v>0</v>
      </c>
      <c r="H411" s="1">
        <v>0</v>
      </c>
      <c r="I411" s="1">
        <v>0</v>
      </c>
      <c r="J411" s="1">
        <v>0</v>
      </c>
      <c r="K411" s="1">
        <v>0</v>
      </c>
      <c r="L411" s="1">
        <v>0</v>
      </c>
      <c r="M411" s="1">
        <v>0</v>
      </c>
      <c r="N411" s="1">
        <v>0</v>
      </c>
      <c r="O411" s="1">
        <v>0</v>
      </c>
      <c r="P411" s="1">
        <v>0</v>
      </c>
      <c r="Q411" s="1">
        <v>0</v>
      </c>
    </row>
    <row r="412" spans="1:17" x14ac:dyDescent="0.35">
      <c r="A412" s="1" t="s">
        <v>781</v>
      </c>
      <c r="B412" s="1" t="s">
        <v>1292</v>
      </c>
      <c r="D412" s="1">
        <v>0</v>
      </c>
      <c r="E412" s="1">
        <v>0</v>
      </c>
      <c r="F412" s="1">
        <v>0</v>
      </c>
      <c r="G412" s="1">
        <v>0</v>
      </c>
      <c r="H412" s="1">
        <v>0</v>
      </c>
      <c r="I412" s="1">
        <v>0</v>
      </c>
      <c r="J412" s="1">
        <v>0</v>
      </c>
      <c r="K412" s="1">
        <v>0</v>
      </c>
      <c r="L412" s="1">
        <v>0</v>
      </c>
      <c r="M412" s="1">
        <v>0</v>
      </c>
      <c r="N412" s="1">
        <v>0</v>
      </c>
      <c r="O412" s="1">
        <v>0</v>
      </c>
      <c r="P412" s="1">
        <v>0</v>
      </c>
      <c r="Q412" s="1">
        <v>0</v>
      </c>
    </row>
    <row r="413" spans="1:17" x14ac:dyDescent="0.35">
      <c r="A413" s="1" t="s">
        <v>888</v>
      </c>
      <c r="B413" s="1" t="s">
        <v>1293</v>
      </c>
      <c r="D413" s="1">
        <v>0</v>
      </c>
      <c r="E413" s="1">
        <v>0</v>
      </c>
      <c r="F413" s="1">
        <v>0</v>
      </c>
      <c r="G413" s="1">
        <v>0</v>
      </c>
      <c r="H413" s="1">
        <v>0</v>
      </c>
      <c r="I413" s="1">
        <v>0</v>
      </c>
      <c r="J413" s="1">
        <v>0</v>
      </c>
      <c r="K413" s="1">
        <v>0</v>
      </c>
      <c r="L413" s="1">
        <v>0</v>
      </c>
      <c r="M413" s="1">
        <v>0</v>
      </c>
      <c r="N413" s="1">
        <v>0</v>
      </c>
      <c r="O413" s="1">
        <v>0</v>
      </c>
      <c r="P413" s="1">
        <v>0</v>
      </c>
      <c r="Q413" s="1">
        <v>0</v>
      </c>
    </row>
    <row r="414" spans="1:17" x14ac:dyDescent="0.35">
      <c r="A414" s="1" t="s">
        <v>785</v>
      </c>
      <c r="B414" s="1" t="s">
        <v>1294</v>
      </c>
      <c r="D414" s="1">
        <v>0</v>
      </c>
      <c r="E414" s="1">
        <v>0</v>
      </c>
      <c r="F414" s="1">
        <v>0</v>
      </c>
      <c r="G414" s="1">
        <v>0</v>
      </c>
      <c r="H414" s="1">
        <v>0</v>
      </c>
      <c r="I414" s="1">
        <v>0</v>
      </c>
      <c r="J414" s="1">
        <v>0</v>
      </c>
      <c r="K414" s="1">
        <v>0</v>
      </c>
      <c r="L414" s="1">
        <v>0</v>
      </c>
      <c r="M414" s="1">
        <v>0</v>
      </c>
      <c r="N414" s="1">
        <v>0</v>
      </c>
      <c r="O414" s="1">
        <v>0</v>
      </c>
      <c r="P414" s="1">
        <v>0</v>
      </c>
      <c r="Q414" s="1">
        <v>0</v>
      </c>
    </row>
    <row r="415" spans="1:17" x14ac:dyDescent="0.35">
      <c r="A415" s="1" t="s">
        <v>891</v>
      </c>
      <c r="B415" s="1" t="s">
        <v>1295</v>
      </c>
      <c r="D415" s="1">
        <v>0</v>
      </c>
      <c r="E415" s="1">
        <v>0</v>
      </c>
      <c r="F415" s="1">
        <v>0</v>
      </c>
      <c r="G415" s="1">
        <v>0</v>
      </c>
      <c r="H415" s="1">
        <v>0</v>
      </c>
      <c r="I415" s="1">
        <v>0</v>
      </c>
      <c r="J415" s="1">
        <v>0</v>
      </c>
      <c r="K415" s="1">
        <v>0</v>
      </c>
      <c r="L415" s="1">
        <v>0</v>
      </c>
      <c r="M415" s="1">
        <v>0</v>
      </c>
      <c r="N415" s="1">
        <v>0</v>
      </c>
      <c r="O415" s="1">
        <v>0</v>
      </c>
      <c r="P415" s="1">
        <v>0</v>
      </c>
      <c r="Q415" s="1">
        <v>0</v>
      </c>
    </row>
    <row r="416" spans="1:17" x14ac:dyDescent="0.35">
      <c r="A416" s="1" t="s">
        <v>789</v>
      </c>
      <c r="B416" s="1" t="s">
        <v>1296</v>
      </c>
      <c r="D416" s="1">
        <v>0</v>
      </c>
      <c r="E416" s="1">
        <v>0</v>
      </c>
      <c r="F416" s="1">
        <v>0</v>
      </c>
      <c r="G416" s="1">
        <v>0</v>
      </c>
      <c r="H416" s="1">
        <v>0</v>
      </c>
      <c r="I416" s="1">
        <v>0</v>
      </c>
      <c r="J416" s="1">
        <v>0</v>
      </c>
      <c r="K416" s="1">
        <v>0</v>
      </c>
      <c r="L416" s="1">
        <v>0</v>
      </c>
      <c r="M416" s="1">
        <v>0</v>
      </c>
      <c r="N416" s="1">
        <v>0</v>
      </c>
      <c r="O416" s="1">
        <v>0</v>
      </c>
      <c r="P416" s="1">
        <v>0</v>
      </c>
      <c r="Q416" s="1">
        <v>0</v>
      </c>
    </row>
    <row r="417" spans="1:17" x14ac:dyDescent="0.35">
      <c r="A417" s="1" t="s">
        <v>894</v>
      </c>
      <c r="B417" s="1" t="s">
        <v>1297</v>
      </c>
      <c r="D417" s="1">
        <v>0</v>
      </c>
      <c r="E417" s="1">
        <v>0</v>
      </c>
      <c r="F417" s="1">
        <v>0</v>
      </c>
      <c r="G417" s="1">
        <v>0</v>
      </c>
      <c r="H417" s="1">
        <v>0</v>
      </c>
      <c r="I417" s="1">
        <v>0</v>
      </c>
      <c r="J417" s="1">
        <v>0</v>
      </c>
      <c r="K417" s="1">
        <v>0</v>
      </c>
      <c r="L417" s="1">
        <v>0</v>
      </c>
      <c r="M417" s="1">
        <v>0</v>
      </c>
      <c r="N417" s="1">
        <v>0</v>
      </c>
      <c r="O417" s="1">
        <v>0</v>
      </c>
      <c r="P417" s="1">
        <v>0</v>
      </c>
      <c r="Q417" s="1">
        <v>0</v>
      </c>
    </row>
    <row r="418" spans="1:17" x14ac:dyDescent="0.35">
      <c r="A418" s="1" t="s">
        <v>896</v>
      </c>
      <c r="B418" s="1" t="s">
        <v>1298</v>
      </c>
      <c r="D418" s="1">
        <v>0</v>
      </c>
      <c r="E418" s="1">
        <v>0</v>
      </c>
      <c r="F418" s="1">
        <v>0</v>
      </c>
      <c r="G418" s="1">
        <v>0</v>
      </c>
      <c r="H418" s="1">
        <v>0</v>
      </c>
      <c r="I418" s="1">
        <v>0</v>
      </c>
      <c r="J418" s="1">
        <v>0</v>
      </c>
      <c r="K418" s="1">
        <v>0</v>
      </c>
      <c r="L418" s="1">
        <v>0</v>
      </c>
      <c r="M418" s="1">
        <v>0</v>
      </c>
      <c r="N418" s="1">
        <v>0</v>
      </c>
      <c r="O418" s="1">
        <v>0</v>
      </c>
      <c r="P418" s="1">
        <v>0</v>
      </c>
      <c r="Q418" s="1">
        <v>0</v>
      </c>
    </row>
    <row r="419" spans="1:17" x14ac:dyDescent="0.35">
      <c r="A419" s="1" t="s">
        <v>795</v>
      </c>
      <c r="B419" s="1" t="s">
        <v>1299</v>
      </c>
      <c r="D419" s="1">
        <v>0</v>
      </c>
      <c r="E419" s="1">
        <v>0</v>
      </c>
      <c r="F419" s="1">
        <v>0</v>
      </c>
      <c r="G419" s="1">
        <v>0</v>
      </c>
      <c r="H419" s="1">
        <v>0</v>
      </c>
      <c r="I419" s="1">
        <v>0</v>
      </c>
      <c r="J419" s="1">
        <v>0</v>
      </c>
      <c r="K419" s="1">
        <v>0</v>
      </c>
      <c r="L419" s="1">
        <v>0</v>
      </c>
      <c r="M419" s="1">
        <v>0</v>
      </c>
      <c r="N419" s="1">
        <v>0</v>
      </c>
      <c r="O419" s="1">
        <v>0</v>
      </c>
      <c r="P419" s="1">
        <v>0</v>
      </c>
      <c r="Q419" s="1">
        <v>0</v>
      </c>
    </row>
    <row r="420" spans="1:17" x14ac:dyDescent="0.35">
      <c r="A420" s="1" t="s">
        <v>797</v>
      </c>
      <c r="B420" s="1" t="s">
        <v>1300</v>
      </c>
      <c r="D420" s="1">
        <v>0</v>
      </c>
      <c r="E420" s="1">
        <v>0</v>
      </c>
      <c r="F420" s="1">
        <v>0</v>
      </c>
      <c r="G420" s="1">
        <v>0</v>
      </c>
      <c r="H420" s="1">
        <v>0</v>
      </c>
      <c r="I420" s="1">
        <v>0</v>
      </c>
      <c r="J420" s="1">
        <v>0</v>
      </c>
      <c r="K420" s="1">
        <v>0</v>
      </c>
      <c r="L420" s="1">
        <v>0</v>
      </c>
      <c r="M420" s="1">
        <v>0</v>
      </c>
      <c r="N420" s="1">
        <v>0</v>
      </c>
      <c r="O420" s="1">
        <v>0</v>
      </c>
      <c r="P420" s="1">
        <v>0</v>
      </c>
      <c r="Q420" s="1">
        <v>0</v>
      </c>
    </row>
    <row r="421" spans="1:17" x14ac:dyDescent="0.35">
      <c r="A421" s="1" t="s">
        <v>799</v>
      </c>
      <c r="B421" s="1" t="s">
        <v>1301</v>
      </c>
      <c r="D421" s="1">
        <v>0</v>
      </c>
      <c r="E421" s="1">
        <v>0</v>
      </c>
      <c r="F421" s="1">
        <v>0</v>
      </c>
      <c r="G421" s="1">
        <v>0</v>
      </c>
      <c r="H421" s="1">
        <v>0</v>
      </c>
      <c r="I421" s="1">
        <v>0</v>
      </c>
      <c r="J421" s="1">
        <v>0</v>
      </c>
      <c r="K421" s="1">
        <v>0</v>
      </c>
      <c r="L421" s="1">
        <v>0</v>
      </c>
      <c r="M421" s="1">
        <v>0</v>
      </c>
      <c r="N421" s="1">
        <v>0</v>
      </c>
      <c r="O421" s="1">
        <v>0</v>
      </c>
      <c r="P421" s="1">
        <v>0</v>
      </c>
      <c r="Q421" s="1">
        <v>0</v>
      </c>
    </row>
    <row r="422" spans="1:17" x14ac:dyDescent="0.35">
      <c r="A422" s="1" t="s">
        <v>815</v>
      </c>
      <c r="B422" s="1" t="s">
        <v>1302</v>
      </c>
      <c r="D422" s="1">
        <v>0</v>
      </c>
      <c r="E422" s="1">
        <v>0</v>
      </c>
      <c r="F422" s="1">
        <v>0</v>
      </c>
      <c r="G422" s="1">
        <v>0</v>
      </c>
      <c r="H422" s="1">
        <v>0</v>
      </c>
      <c r="I422" s="1">
        <v>0</v>
      </c>
      <c r="J422" s="1">
        <v>0</v>
      </c>
      <c r="K422" s="1">
        <v>0</v>
      </c>
      <c r="L422" s="1">
        <v>0</v>
      </c>
      <c r="M422" s="1">
        <v>0</v>
      </c>
      <c r="N422" s="1">
        <v>0</v>
      </c>
      <c r="O422" s="1">
        <v>0</v>
      </c>
      <c r="P422" s="1">
        <v>0</v>
      </c>
      <c r="Q422" s="1">
        <v>0</v>
      </c>
    </row>
    <row r="423" spans="1:17" x14ac:dyDescent="0.35">
      <c r="A423" s="1" t="s">
        <v>817</v>
      </c>
      <c r="B423" s="1" t="s">
        <v>1303</v>
      </c>
      <c r="D423" s="1">
        <v>0</v>
      </c>
      <c r="E423" s="1">
        <v>0</v>
      </c>
      <c r="F423" s="1">
        <v>0</v>
      </c>
      <c r="G423" s="1">
        <v>0</v>
      </c>
      <c r="H423" s="1">
        <v>0</v>
      </c>
      <c r="I423" s="1">
        <v>0</v>
      </c>
      <c r="J423" s="1">
        <v>0</v>
      </c>
      <c r="K423" s="1">
        <v>0</v>
      </c>
      <c r="L423" s="1">
        <v>0</v>
      </c>
      <c r="M423" s="1">
        <v>0</v>
      </c>
      <c r="N423" s="1">
        <v>0</v>
      </c>
      <c r="O423" s="1">
        <v>0</v>
      </c>
      <c r="P423" s="1">
        <v>0</v>
      </c>
      <c r="Q423" s="1">
        <v>0</v>
      </c>
    </row>
    <row r="424" spans="1:17" x14ac:dyDescent="0.35">
      <c r="A424" s="1" t="s">
        <v>916</v>
      </c>
      <c r="B424" s="1" t="s">
        <v>1304</v>
      </c>
      <c r="D424" s="1">
        <v>0</v>
      </c>
      <c r="E424" s="1">
        <v>0</v>
      </c>
      <c r="F424" s="1">
        <v>0</v>
      </c>
      <c r="G424" s="1">
        <v>0</v>
      </c>
      <c r="H424" s="1">
        <v>0</v>
      </c>
      <c r="I424" s="1">
        <v>0</v>
      </c>
      <c r="J424" s="1">
        <v>0</v>
      </c>
      <c r="K424" s="1">
        <v>0</v>
      </c>
      <c r="L424" s="1">
        <v>0</v>
      </c>
      <c r="M424" s="1">
        <v>0</v>
      </c>
      <c r="N424" s="1">
        <v>0</v>
      </c>
      <c r="O424" s="1">
        <v>0</v>
      </c>
      <c r="P424" s="1">
        <v>0</v>
      </c>
      <c r="Q424" s="1">
        <v>0</v>
      </c>
    </row>
    <row r="425" spans="1:17" x14ac:dyDescent="0.35">
      <c r="A425" s="1" t="s">
        <v>821</v>
      </c>
      <c r="B425" s="1" t="s">
        <v>1305</v>
      </c>
      <c r="D425" s="1">
        <v>0</v>
      </c>
      <c r="E425" s="1">
        <v>0</v>
      </c>
      <c r="F425" s="1">
        <v>0</v>
      </c>
      <c r="G425" s="1">
        <v>0</v>
      </c>
      <c r="H425" s="1">
        <v>0</v>
      </c>
      <c r="I425" s="1">
        <v>0</v>
      </c>
      <c r="J425" s="1">
        <v>0</v>
      </c>
      <c r="K425" s="1">
        <v>0</v>
      </c>
      <c r="L425" s="1">
        <v>0</v>
      </c>
      <c r="M425" s="1">
        <v>0</v>
      </c>
      <c r="N425" s="1">
        <v>0</v>
      </c>
      <c r="O425" s="1">
        <v>0</v>
      </c>
      <c r="P425" s="1">
        <v>0</v>
      </c>
      <c r="Q425" s="1">
        <v>0</v>
      </c>
    </row>
    <row r="426" spans="1:17" x14ac:dyDescent="0.35">
      <c r="A426" s="1" t="s">
        <v>823</v>
      </c>
      <c r="B426" s="1" t="s">
        <v>1306</v>
      </c>
      <c r="D426" s="1">
        <v>0</v>
      </c>
      <c r="E426" s="1">
        <v>0</v>
      </c>
      <c r="F426" s="1">
        <v>0</v>
      </c>
      <c r="G426" s="1">
        <v>0</v>
      </c>
      <c r="H426" s="1">
        <v>0</v>
      </c>
      <c r="I426" s="1">
        <v>0</v>
      </c>
      <c r="J426" s="1">
        <v>0</v>
      </c>
      <c r="K426" s="1">
        <v>0</v>
      </c>
      <c r="L426" s="1">
        <v>0</v>
      </c>
      <c r="M426" s="1">
        <v>0</v>
      </c>
      <c r="N426" s="1">
        <v>0</v>
      </c>
      <c r="O426" s="1">
        <v>0</v>
      </c>
      <c r="P426" s="1">
        <v>0</v>
      </c>
      <c r="Q426" s="1">
        <v>0</v>
      </c>
    </row>
    <row r="427" spans="1:17" x14ac:dyDescent="0.35">
      <c r="A427" s="1" t="s">
        <v>825</v>
      </c>
      <c r="B427" s="1" t="s">
        <v>1307</v>
      </c>
      <c r="D427" s="1">
        <v>0</v>
      </c>
      <c r="E427" s="1">
        <v>0</v>
      </c>
      <c r="F427" s="1">
        <v>0</v>
      </c>
      <c r="G427" s="1">
        <v>0</v>
      </c>
      <c r="H427" s="1">
        <v>0</v>
      </c>
      <c r="I427" s="1">
        <v>0</v>
      </c>
      <c r="J427" s="1">
        <v>0</v>
      </c>
      <c r="K427" s="1">
        <v>0</v>
      </c>
      <c r="L427" s="1">
        <v>0</v>
      </c>
      <c r="M427" s="1">
        <v>0</v>
      </c>
      <c r="N427" s="1">
        <v>0</v>
      </c>
      <c r="O427" s="1">
        <v>0</v>
      </c>
      <c r="P427" s="1">
        <v>0</v>
      </c>
      <c r="Q427" s="1">
        <v>0</v>
      </c>
    </row>
    <row r="428" spans="1:17" x14ac:dyDescent="0.35">
      <c r="A428" s="1" t="s">
        <v>827</v>
      </c>
      <c r="B428" s="1" t="s">
        <v>1308</v>
      </c>
      <c r="D428" s="1">
        <v>0</v>
      </c>
      <c r="E428" s="1">
        <v>0</v>
      </c>
      <c r="F428" s="1">
        <v>0</v>
      </c>
      <c r="G428" s="1">
        <v>0</v>
      </c>
      <c r="H428" s="1">
        <v>0</v>
      </c>
      <c r="I428" s="1">
        <v>0</v>
      </c>
      <c r="J428" s="1">
        <v>0</v>
      </c>
      <c r="K428" s="1">
        <v>0</v>
      </c>
      <c r="L428" s="1">
        <v>0</v>
      </c>
      <c r="M428" s="1">
        <v>0</v>
      </c>
      <c r="N428" s="1">
        <v>0</v>
      </c>
      <c r="O428" s="1">
        <v>0</v>
      </c>
      <c r="P428" s="1">
        <v>0</v>
      </c>
      <c r="Q428" s="1">
        <v>0</v>
      </c>
    </row>
    <row r="429" spans="1:17" x14ac:dyDescent="0.35">
      <c r="A429" s="1" t="s">
        <v>922</v>
      </c>
      <c r="B429" s="1" t="s">
        <v>1309</v>
      </c>
      <c r="D429" s="1">
        <v>0</v>
      </c>
      <c r="E429" s="1">
        <v>0</v>
      </c>
      <c r="F429" s="1">
        <v>0</v>
      </c>
      <c r="G429" s="1">
        <v>0</v>
      </c>
      <c r="H429" s="1">
        <v>0</v>
      </c>
      <c r="I429" s="1">
        <v>0</v>
      </c>
      <c r="J429" s="1">
        <v>0</v>
      </c>
      <c r="K429" s="1">
        <v>0</v>
      </c>
      <c r="L429" s="1">
        <v>0</v>
      </c>
      <c r="M429" s="1">
        <v>0</v>
      </c>
      <c r="N429" s="1">
        <v>0</v>
      </c>
      <c r="O429" s="1">
        <v>0</v>
      </c>
      <c r="P429" s="1">
        <v>0</v>
      </c>
      <c r="Q429" s="1">
        <v>0</v>
      </c>
    </row>
    <row r="430" spans="1:17" x14ac:dyDescent="0.35">
      <c r="A430" s="1" t="s">
        <v>924</v>
      </c>
      <c r="B430" s="1" t="s">
        <v>1310</v>
      </c>
      <c r="D430" s="1">
        <v>0</v>
      </c>
      <c r="E430" s="1">
        <v>0</v>
      </c>
      <c r="F430" s="1">
        <v>0</v>
      </c>
      <c r="G430" s="1">
        <v>0</v>
      </c>
      <c r="H430" s="1">
        <v>0</v>
      </c>
      <c r="I430" s="1">
        <v>0</v>
      </c>
      <c r="J430" s="1">
        <v>0</v>
      </c>
      <c r="K430" s="1">
        <v>0</v>
      </c>
      <c r="L430" s="1">
        <v>0</v>
      </c>
      <c r="M430" s="1">
        <v>0</v>
      </c>
      <c r="N430" s="1">
        <v>0</v>
      </c>
      <c r="O430" s="1">
        <v>0</v>
      </c>
      <c r="P430" s="1">
        <v>0</v>
      </c>
      <c r="Q430" s="1">
        <v>0</v>
      </c>
    </row>
    <row r="431" spans="1:17" x14ac:dyDescent="0.35">
      <c r="A431" s="1" t="s">
        <v>815</v>
      </c>
      <c r="B431" s="1" t="s">
        <v>1311</v>
      </c>
      <c r="D431" s="1">
        <v>0</v>
      </c>
      <c r="E431" s="1">
        <v>0</v>
      </c>
      <c r="F431" s="1">
        <v>0</v>
      </c>
      <c r="G431" s="1">
        <v>0</v>
      </c>
      <c r="H431" s="1">
        <v>0</v>
      </c>
      <c r="I431" s="1">
        <v>0</v>
      </c>
      <c r="J431" s="1">
        <v>0</v>
      </c>
      <c r="K431" s="1">
        <v>0</v>
      </c>
      <c r="L431" s="1">
        <v>0</v>
      </c>
      <c r="M431" s="1">
        <v>0</v>
      </c>
      <c r="N431" s="1">
        <v>0</v>
      </c>
      <c r="O431" s="1">
        <v>0</v>
      </c>
      <c r="P431" s="1">
        <v>0</v>
      </c>
      <c r="Q431" s="1">
        <v>0</v>
      </c>
    </row>
    <row r="432" spans="1:17" x14ac:dyDescent="0.35">
      <c r="A432" s="1" t="s">
        <v>817</v>
      </c>
      <c r="B432" s="1" t="s">
        <v>1312</v>
      </c>
      <c r="D432" s="1">
        <v>0</v>
      </c>
      <c r="E432" s="1">
        <v>0</v>
      </c>
      <c r="F432" s="1">
        <v>0</v>
      </c>
      <c r="G432" s="1">
        <v>0</v>
      </c>
      <c r="H432" s="1">
        <v>0</v>
      </c>
      <c r="I432" s="1">
        <v>0</v>
      </c>
      <c r="J432" s="1">
        <v>0</v>
      </c>
      <c r="K432" s="1">
        <v>0</v>
      </c>
      <c r="L432" s="1">
        <v>0</v>
      </c>
      <c r="M432" s="1">
        <v>0</v>
      </c>
      <c r="N432" s="1">
        <v>0</v>
      </c>
      <c r="O432" s="1">
        <v>0</v>
      </c>
      <c r="P432" s="1">
        <v>0</v>
      </c>
      <c r="Q432" s="1">
        <v>0</v>
      </c>
    </row>
    <row r="433" spans="1:17" x14ac:dyDescent="0.35">
      <c r="A433" s="1" t="s">
        <v>916</v>
      </c>
      <c r="B433" s="1" t="s">
        <v>1313</v>
      </c>
      <c r="D433" s="1">
        <v>0</v>
      </c>
      <c r="E433" s="1">
        <v>0</v>
      </c>
      <c r="F433" s="1">
        <v>0</v>
      </c>
      <c r="G433" s="1">
        <v>0</v>
      </c>
      <c r="H433" s="1">
        <v>0</v>
      </c>
      <c r="I433" s="1">
        <v>0</v>
      </c>
      <c r="J433" s="1">
        <v>0</v>
      </c>
      <c r="K433" s="1">
        <v>0</v>
      </c>
      <c r="L433" s="1">
        <v>0</v>
      </c>
      <c r="M433" s="1">
        <v>0</v>
      </c>
      <c r="N433" s="1">
        <v>0</v>
      </c>
      <c r="O433" s="1">
        <v>0</v>
      </c>
      <c r="P433" s="1">
        <v>0</v>
      </c>
      <c r="Q433" s="1">
        <v>0</v>
      </c>
    </row>
    <row r="434" spans="1:17" x14ac:dyDescent="0.35">
      <c r="A434" s="1" t="s">
        <v>821</v>
      </c>
      <c r="B434" s="1" t="s">
        <v>1314</v>
      </c>
      <c r="D434" s="1">
        <v>0</v>
      </c>
      <c r="E434" s="1">
        <v>0</v>
      </c>
      <c r="F434" s="1">
        <v>0</v>
      </c>
      <c r="G434" s="1">
        <v>0</v>
      </c>
      <c r="H434" s="1">
        <v>0</v>
      </c>
      <c r="I434" s="1">
        <v>0</v>
      </c>
      <c r="J434" s="1">
        <v>0</v>
      </c>
      <c r="K434" s="1">
        <v>0</v>
      </c>
      <c r="L434" s="1">
        <v>0</v>
      </c>
      <c r="M434" s="1">
        <v>0</v>
      </c>
      <c r="N434" s="1">
        <v>0</v>
      </c>
      <c r="O434" s="1">
        <v>0</v>
      </c>
      <c r="P434" s="1">
        <v>0</v>
      </c>
      <c r="Q434" s="1">
        <v>0</v>
      </c>
    </row>
    <row r="435" spans="1:17" x14ac:dyDescent="0.35">
      <c r="A435" s="1" t="s">
        <v>823</v>
      </c>
      <c r="B435" s="1" t="s">
        <v>1315</v>
      </c>
      <c r="D435" s="1">
        <v>0</v>
      </c>
      <c r="E435" s="1">
        <v>0</v>
      </c>
      <c r="F435" s="1">
        <v>0</v>
      </c>
      <c r="G435" s="1">
        <v>0</v>
      </c>
      <c r="H435" s="1">
        <v>0</v>
      </c>
      <c r="I435" s="1">
        <v>0</v>
      </c>
      <c r="J435" s="1">
        <v>0</v>
      </c>
      <c r="K435" s="1">
        <v>0</v>
      </c>
      <c r="L435" s="1">
        <v>0</v>
      </c>
      <c r="M435" s="1">
        <v>0</v>
      </c>
      <c r="N435" s="1">
        <v>0</v>
      </c>
      <c r="O435" s="1">
        <v>0</v>
      </c>
      <c r="P435" s="1">
        <v>0</v>
      </c>
      <c r="Q435" s="1">
        <v>0</v>
      </c>
    </row>
    <row r="436" spans="1:17" x14ac:dyDescent="0.35">
      <c r="A436" s="1" t="s">
        <v>825</v>
      </c>
      <c r="B436" s="1" t="s">
        <v>1316</v>
      </c>
      <c r="D436" s="1">
        <v>0</v>
      </c>
      <c r="E436" s="1">
        <v>0</v>
      </c>
      <c r="F436" s="1">
        <v>0</v>
      </c>
      <c r="G436" s="1">
        <v>0</v>
      </c>
      <c r="H436" s="1">
        <v>0</v>
      </c>
      <c r="I436" s="1">
        <v>0</v>
      </c>
      <c r="J436" s="1">
        <v>0</v>
      </c>
      <c r="K436" s="1">
        <v>0</v>
      </c>
      <c r="L436" s="1">
        <v>0</v>
      </c>
      <c r="M436" s="1">
        <v>0</v>
      </c>
      <c r="N436" s="1">
        <v>0</v>
      </c>
      <c r="O436" s="1">
        <v>0</v>
      </c>
      <c r="P436" s="1">
        <v>0</v>
      </c>
      <c r="Q436" s="1">
        <v>0</v>
      </c>
    </row>
    <row r="437" spans="1:17" x14ac:dyDescent="0.35">
      <c r="A437" s="1" t="s">
        <v>827</v>
      </c>
      <c r="B437" s="1" t="s">
        <v>1317</v>
      </c>
      <c r="D437" s="1">
        <v>0</v>
      </c>
      <c r="E437" s="1">
        <v>0</v>
      </c>
      <c r="F437" s="1">
        <v>0</v>
      </c>
      <c r="G437" s="1">
        <v>0</v>
      </c>
      <c r="H437" s="1">
        <v>0</v>
      </c>
      <c r="I437" s="1">
        <v>0</v>
      </c>
      <c r="J437" s="1">
        <v>0</v>
      </c>
      <c r="K437" s="1">
        <v>0</v>
      </c>
      <c r="L437" s="1">
        <v>0</v>
      </c>
      <c r="M437" s="1">
        <v>0</v>
      </c>
      <c r="N437" s="1">
        <v>0</v>
      </c>
      <c r="O437" s="1">
        <v>0</v>
      </c>
      <c r="P437" s="1">
        <v>0</v>
      </c>
      <c r="Q437" s="1">
        <v>0</v>
      </c>
    </row>
    <row r="438" spans="1:17" x14ac:dyDescent="0.35">
      <c r="A438" s="1" t="s">
        <v>922</v>
      </c>
      <c r="B438" s="1" t="s">
        <v>1318</v>
      </c>
      <c r="D438" s="1">
        <v>0</v>
      </c>
      <c r="E438" s="1">
        <v>0</v>
      </c>
      <c r="F438" s="1">
        <v>0</v>
      </c>
      <c r="G438" s="1">
        <v>0</v>
      </c>
      <c r="H438" s="1">
        <v>0</v>
      </c>
      <c r="I438" s="1">
        <v>0</v>
      </c>
      <c r="J438" s="1">
        <v>0</v>
      </c>
      <c r="K438" s="1">
        <v>0</v>
      </c>
      <c r="L438" s="1">
        <v>0</v>
      </c>
      <c r="M438" s="1">
        <v>0</v>
      </c>
      <c r="N438" s="1">
        <v>0</v>
      </c>
      <c r="O438" s="1">
        <v>0</v>
      </c>
      <c r="P438" s="1">
        <v>0</v>
      </c>
      <c r="Q438" s="1">
        <v>0</v>
      </c>
    </row>
    <row r="439" spans="1:17" x14ac:dyDescent="0.35">
      <c r="A439" s="1" t="s">
        <v>924</v>
      </c>
      <c r="B439" s="1" t="s">
        <v>1319</v>
      </c>
      <c r="D439" s="1">
        <v>0</v>
      </c>
      <c r="E439" s="1">
        <v>0</v>
      </c>
      <c r="F439" s="1">
        <v>0</v>
      </c>
      <c r="G439" s="1">
        <v>0</v>
      </c>
      <c r="H439" s="1">
        <v>0</v>
      </c>
      <c r="I439" s="1">
        <v>0</v>
      </c>
      <c r="J439" s="1">
        <v>0</v>
      </c>
      <c r="K439" s="1">
        <v>0</v>
      </c>
      <c r="L439" s="1">
        <v>0</v>
      </c>
      <c r="M439" s="1">
        <v>0</v>
      </c>
      <c r="N439" s="1">
        <v>0</v>
      </c>
      <c r="O439" s="1">
        <v>0</v>
      </c>
      <c r="P439" s="1">
        <v>0</v>
      </c>
      <c r="Q439" s="1">
        <v>0</v>
      </c>
    </row>
    <row r="440" spans="1:17" x14ac:dyDescent="0.35">
      <c r="A440" s="1" t="s">
        <v>842</v>
      </c>
      <c r="B440" s="1" t="s">
        <v>1320</v>
      </c>
      <c r="D440" s="1">
        <v>0</v>
      </c>
      <c r="E440" s="1">
        <v>0</v>
      </c>
      <c r="F440" s="1">
        <v>0</v>
      </c>
      <c r="G440" s="1">
        <v>0</v>
      </c>
      <c r="H440" s="1">
        <v>0</v>
      </c>
      <c r="I440" s="1">
        <v>0</v>
      </c>
      <c r="J440" s="1">
        <v>0</v>
      </c>
      <c r="K440" s="1">
        <v>0</v>
      </c>
      <c r="L440" s="1">
        <v>0</v>
      </c>
      <c r="M440" s="1">
        <v>0</v>
      </c>
      <c r="N440" s="1">
        <v>0</v>
      </c>
      <c r="O440" s="1">
        <v>0</v>
      </c>
      <c r="P440" s="1">
        <v>0</v>
      </c>
      <c r="Q440" s="1">
        <v>0</v>
      </c>
    </row>
    <row r="441" spans="1:17" x14ac:dyDescent="0.35">
      <c r="A441" s="1" t="s">
        <v>844</v>
      </c>
      <c r="B441" s="1" t="s">
        <v>1321</v>
      </c>
      <c r="D441" s="1">
        <v>0</v>
      </c>
      <c r="E441" s="1">
        <v>0</v>
      </c>
      <c r="F441" s="1">
        <v>0</v>
      </c>
      <c r="G441" s="1">
        <v>0</v>
      </c>
      <c r="H441" s="1">
        <v>0</v>
      </c>
      <c r="I441" s="1">
        <v>0</v>
      </c>
      <c r="J441" s="1">
        <v>0</v>
      </c>
      <c r="K441" s="1">
        <v>0</v>
      </c>
      <c r="L441" s="1">
        <v>0</v>
      </c>
      <c r="M441" s="1">
        <v>0</v>
      </c>
      <c r="N441" s="1">
        <v>0</v>
      </c>
      <c r="O441" s="1">
        <v>0</v>
      </c>
      <c r="P441" s="1">
        <v>0</v>
      </c>
      <c r="Q441" s="1">
        <v>0</v>
      </c>
    </row>
    <row r="442" spans="1:17" x14ac:dyDescent="0.35">
      <c r="A442" s="1" t="s">
        <v>756</v>
      </c>
      <c r="B442" s="1" t="s">
        <v>1322</v>
      </c>
      <c r="C442" s="439"/>
      <c r="D442" s="1">
        <v>0</v>
      </c>
      <c r="E442" s="1">
        <v>0</v>
      </c>
      <c r="F442" s="1">
        <v>0</v>
      </c>
      <c r="G442" s="1">
        <v>0</v>
      </c>
      <c r="H442" s="1">
        <v>0</v>
      </c>
      <c r="I442" s="1">
        <v>0</v>
      </c>
      <c r="J442" s="1">
        <v>0</v>
      </c>
      <c r="K442" s="1">
        <v>0</v>
      </c>
      <c r="L442" s="1">
        <v>0</v>
      </c>
      <c r="M442" s="1">
        <v>0</v>
      </c>
      <c r="N442" s="1">
        <v>0</v>
      </c>
      <c r="O442" s="1">
        <v>0</v>
      </c>
      <c r="P442" s="1">
        <v>0</v>
      </c>
      <c r="Q442" s="1">
        <v>0</v>
      </c>
    </row>
    <row r="443" spans="1:17" x14ac:dyDescent="0.35">
      <c r="A443" s="1" t="s">
        <v>759</v>
      </c>
      <c r="B443" s="1" t="s">
        <v>1323</v>
      </c>
      <c r="D443" s="1">
        <v>0</v>
      </c>
      <c r="E443" s="1">
        <v>0</v>
      </c>
      <c r="F443" s="1">
        <v>0</v>
      </c>
      <c r="G443" s="1">
        <v>0</v>
      </c>
      <c r="H443" s="1">
        <v>0</v>
      </c>
      <c r="I443" s="1">
        <v>0</v>
      </c>
      <c r="J443" s="1">
        <v>0</v>
      </c>
      <c r="K443" s="1">
        <v>0</v>
      </c>
      <c r="L443" s="1">
        <v>0</v>
      </c>
      <c r="M443" s="1">
        <v>0</v>
      </c>
      <c r="N443" s="1">
        <v>0</v>
      </c>
      <c r="O443" s="1">
        <v>0</v>
      </c>
      <c r="P443" s="1">
        <v>0</v>
      </c>
      <c r="Q443" s="1">
        <v>0</v>
      </c>
    </row>
    <row r="444" spans="1:17" x14ac:dyDescent="0.35">
      <c r="A444" s="1" t="s">
        <v>761</v>
      </c>
      <c r="B444" s="1" t="s">
        <v>1324</v>
      </c>
      <c r="D444" s="1">
        <v>0</v>
      </c>
      <c r="E444" s="1">
        <v>0</v>
      </c>
      <c r="F444" s="1">
        <v>0</v>
      </c>
      <c r="G444" s="1">
        <v>0</v>
      </c>
      <c r="H444" s="1">
        <v>0</v>
      </c>
      <c r="I444" s="1">
        <v>0</v>
      </c>
      <c r="J444" s="1">
        <v>0</v>
      </c>
      <c r="K444" s="1">
        <v>0</v>
      </c>
      <c r="L444" s="1">
        <v>0</v>
      </c>
      <c r="M444" s="1">
        <v>0</v>
      </c>
      <c r="N444" s="1">
        <v>0</v>
      </c>
      <c r="O444" s="1">
        <v>0</v>
      </c>
      <c r="P444" s="1">
        <v>0</v>
      </c>
      <c r="Q444" s="1">
        <v>0</v>
      </c>
    </row>
    <row r="445" spans="1:17" x14ac:dyDescent="0.35">
      <c r="A445" s="1" t="s">
        <v>756</v>
      </c>
      <c r="B445" s="1" t="s">
        <v>1325</v>
      </c>
      <c r="D445" s="1">
        <v>0</v>
      </c>
      <c r="E445" s="1">
        <v>0</v>
      </c>
      <c r="F445" s="1">
        <v>0</v>
      </c>
      <c r="G445" s="1">
        <v>0</v>
      </c>
      <c r="H445" s="1">
        <v>0</v>
      </c>
      <c r="I445" s="1">
        <v>0</v>
      </c>
      <c r="J445" s="1">
        <v>0</v>
      </c>
      <c r="K445" s="1">
        <v>0</v>
      </c>
      <c r="L445" s="1">
        <v>0</v>
      </c>
      <c r="M445" s="1">
        <v>0</v>
      </c>
      <c r="N445" s="1">
        <v>0</v>
      </c>
      <c r="O445" s="1">
        <v>0</v>
      </c>
      <c r="P445" s="1">
        <v>0</v>
      </c>
      <c r="Q445" s="1">
        <v>0</v>
      </c>
    </row>
    <row r="446" spans="1:17" x14ac:dyDescent="0.35">
      <c r="A446" s="1" t="s">
        <v>759</v>
      </c>
      <c r="B446" s="1" t="s">
        <v>1326</v>
      </c>
      <c r="D446" s="1">
        <v>0</v>
      </c>
      <c r="E446" s="1">
        <v>0</v>
      </c>
      <c r="F446" s="1">
        <v>0</v>
      </c>
      <c r="G446" s="1">
        <v>0</v>
      </c>
      <c r="H446" s="1">
        <v>0</v>
      </c>
      <c r="I446" s="1">
        <v>0</v>
      </c>
      <c r="J446" s="1">
        <v>0</v>
      </c>
      <c r="K446" s="1">
        <v>0</v>
      </c>
      <c r="L446" s="1">
        <v>0</v>
      </c>
      <c r="M446" s="1">
        <v>0</v>
      </c>
      <c r="N446" s="1">
        <v>0</v>
      </c>
      <c r="O446" s="1">
        <v>0</v>
      </c>
      <c r="P446" s="1">
        <v>0</v>
      </c>
      <c r="Q446" s="1">
        <v>0</v>
      </c>
    </row>
    <row r="447" spans="1:17" x14ac:dyDescent="0.35">
      <c r="A447" s="1" t="s">
        <v>761</v>
      </c>
      <c r="B447" s="1" t="s">
        <v>1327</v>
      </c>
      <c r="D447" s="1">
        <v>0</v>
      </c>
      <c r="E447" s="1">
        <v>0</v>
      </c>
      <c r="F447" s="1">
        <v>0</v>
      </c>
      <c r="G447" s="1">
        <v>0</v>
      </c>
      <c r="H447" s="1">
        <v>0</v>
      </c>
      <c r="I447" s="1">
        <v>0</v>
      </c>
      <c r="J447" s="1">
        <v>0</v>
      </c>
      <c r="K447" s="1">
        <v>0</v>
      </c>
      <c r="L447" s="1">
        <v>0</v>
      </c>
      <c r="M447" s="1">
        <v>0</v>
      </c>
      <c r="N447" s="1">
        <v>0</v>
      </c>
      <c r="O447" s="1">
        <v>0</v>
      </c>
      <c r="P447" s="1">
        <v>0</v>
      </c>
      <c r="Q447" s="1">
        <v>0</v>
      </c>
    </row>
    <row r="448" spans="1:17" x14ac:dyDescent="0.35">
      <c r="A448" s="1" t="s">
        <v>878</v>
      </c>
      <c r="B448" s="1" t="s">
        <v>1328</v>
      </c>
      <c r="D448" s="1">
        <v>0</v>
      </c>
      <c r="E448" s="1">
        <v>0</v>
      </c>
      <c r="F448" s="1">
        <v>0</v>
      </c>
      <c r="G448" s="1">
        <v>0</v>
      </c>
      <c r="H448" s="1">
        <v>0</v>
      </c>
      <c r="I448" s="1">
        <v>0</v>
      </c>
      <c r="J448" s="1">
        <v>0</v>
      </c>
      <c r="K448" s="1">
        <v>0</v>
      </c>
      <c r="L448" s="1">
        <v>0</v>
      </c>
      <c r="M448" s="1">
        <v>0</v>
      </c>
      <c r="N448" s="1">
        <v>0</v>
      </c>
      <c r="O448" s="1">
        <v>0</v>
      </c>
      <c r="P448" s="1">
        <v>0</v>
      </c>
      <c r="Q448" s="1">
        <v>0</v>
      </c>
    </row>
    <row r="449" spans="1:17" x14ac:dyDescent="0.35">
      <c r="A449" s="1" t="s">
        <v>880</v>
      </c>
      <c r="B449" s="1" t="s">
        <v>1329</v>
      </c>
      <c r="D449" s="1">
        <v>0</v>
      </c>
      <c r="E449" s="1">
        <v>0</v>
      </c>
      <c r="F449" s="1">
        <v>0</v>
      </c>
      <c r="G449" s="1">
        <v>0</v>
      </c>
      <c r="H449" s="1">
        <v>0</v>
      </c>
      <c r="I449" s="1">
        <v>0</v>
      </c>
      <c r="J449" s="1">
        <v>0</v>
      </c>
      <c r="K449" s="1">
        <v>0</v>
      </c>
      <c r="L449" s="1">
        <v>0</v>
      </c>
      <c r="M449" s="1">
        <v>0</v>
      </c>
      <c r="N449" s="1">
        <v>0</v>
      </c>
      <c r="O449" s="1">
        <v>0</v>
      </c>
      <c r="P449" s="1">
        <v>0</v>
      </c>
      <c r="Q449" s="1">
        <v>0</v>
      </c>
    </row>
    <row r="450" spans="1:17" x14ac:dyDescent="0.35">
      <c r="A450" s="1" t="s">
        <v>882</v>
      </c>
      <c r="B450" s="1" t="s">
        <v>1330</v>
      </c>
      <c r="D450" s="1">
        <v>0</v>
      </c>
      <c r="E450" s="1">
        <v>0</v>
      </c>
      <c r="F450" s="1">
        <v>0</v>
      </c>
      <c r="G450" s="1">
        <v>0</v>
      </c>
      <c r="H450" s="1">
        <v>0</v>
      </c>
      <c r="I450" s="1">
        <v>0</v>
      </c>
      <c r="J450" s="1">
        <v>0</v>
      </c>
      <c r="K450" s="1">
        <v>0</v>
      </c>
      <c r="L450" s="1">
        <v>0</v>
      </c>
      <c r="M450" s="1">
        <v>0</v>
      </c>
      <c r="N450" s="1">
        <v>0</v>
      </c>
      <c r="O450" s="1">
        <v>0</v>
      </c>
      <c r="P450" s="1">
        <v>0</v>
      </c>
      <c r="Q450" s="1">
        <v>0</v>
      </c>
    </row>
    <row r="451" spans="1:17" x14ac:dyDescent="0.35">
      <c r="A451" s="1" t="s">
        <v>775</v>
      </c>
      <c r="B451" s="1" t="s">
        <v>1331</v>
      </c>
      <c r="D451" s="1">
        <v>0</v>
      </c>
      <c r="E451" s="1">
        <v>0</v>
      </c>
      <c r="F451" s="1">
        <v>0</v>
      </c>
      <c r="G451" s="1">
        <v>0</v>
      </c>
      <c r="H451" s="1">
        <v>0</v>
      </c>
      <c r="I451" s="1">
        <v>0</v>
      </c>
      <c r="J451" s="1">
        <v>0</v>
      </c>
      <c r="K451" s="1">
        <v>0</v>
      </c>
      <c r="L451" s="1">
        <v>0</v>
      </c>
      <c r="M451" s="1">
        <v>0</v>
      </c>
      <c r="N451" s="1">
        <v>0</v>
      </c>
      <c r="O451" s="1">
        <v>0</v>
      </c>
      <c r="P451" s="1">
        <v>0</v>
      </c>
      <c r="Q451" s="1">
        <v>0</v>
      </c>
    </row>
    <row r="452" spans="1:17" x14ac:dyDescent="0.35">
      <c r="A452" s="1" t="s">
        <v>777</v>
      </c>
      <c r="B452" s="1" t="s">
        <v>1332</v>
      </c>
      <c r="D452" s="1">
        <v>0</v>
      </c>
      <c r="E452" s="1">
        <v>0</v>
      </c>
      <c r="F452" s="1">
        <v>0</v>
      </c>
      <c r="G452" s="1">
        <v>0</v>
      </c>
      <c r="H452" s="1">
        <v>0</v>
      </c>
      <c r="I452" s="1">
        <v>0</v>
      </c>
      <c r="J452" s="1">
        <v>0</v>
      </c>
      <c r="K452" s="1">
        <v>0</v>
      </c>
      <c r="L452" s="1">
        <v>0</v>
      </c>
      <c r="M452" s="1">
        <v>0</v>
      </c>
      <c r="N452" s="1">
        <v>0</v>
      </c>
      <c r="O452" s="1">
        <v>0</v>
      </c>
      <c r="P452" s="1">
        <v>0</v>
      </c>
      <c r="Q452" s="1">
        <v>0</v>
      </c>
    </row>
    <row r="453" spans="1:17" x14ac:dyDescent="0.35">
      <c r="A453" s="1" t="s">
        <v>779</v>
      </c>
      <c r="B453" s="1" t="s">
        <v>1333</v>
      </c>
      <c r="D453" s="1">
        <v>0</v>
      </c>
      <c r="E453" s="1">
        <v>0</v>
      </c>
      <c r="F453" s="1">
        <v>0</v>
      </c>
      <c r="G453" s="1">
        <v>0</v>
      </c>
      <c r="H453" s="1">
        <v>0</v>
      </c>
      <c r="I453" s="1">
        <v>0</v>
      </c>
      <c r="J453" s="1">
        <v>0</v>
      </c>
      <c r="K453" s="1">
        <v>0</v>
      </c>
      <c r="L453" s="1">
        <v>0</v>
      </c>
      <c r="M453" s="1">
        <v>0</v>
      </c>
      <c r="N453" s="1">
        <v>0</v>
      </c>
      <c r="O453" s="1">
        <v>0</v>
      </c>
      <c r="P453" s="1">
        <v>0</v>
      </c>
      <c r="Q453" s="1">
        <v>0</v>
      </c>
    </row>
    <row r="454" spans="1:17" x14ac:dyDescent="0.35">
      <c r="A454" s="1" t="s">
        <v>781</v>
      </c>
      <c r="B454" s="1" t="s">
        <v>1334</v>
      </c>
      <c r="D454" s="1">
        <v>0</v>
      </c>
      <c r="E454" s="1">
        <v>0</v>
      </c>
      <c r="F454" s="1">
        <v>0</v>
      </c>
      <c r="G454" s="1">
        <v>0</v>
      </c>
      <c r="H454" s="1">
        <v>0</v>
      </c>
      <c r="I454" s="1">
        <v>0</v>
      </c>
      <c r="J454" s="1">
        <v>0</v>
      </c>
      <c r="K454" s="1">
        <v>0</v>
      </c>
      <c r="L454" s="1">
        <v>0</v>
      </c>
      <c r="M454" s="1">
        <v>0</v>
      </c>
      <c r="N454" s="1">
        <v>0</v>
      </c>
      <c r="O454" s="1">
        <v>0</v>
      </c>
      <c r="P454" s="1">
        <v>0</v>
      </c>
      <c r="Q454" s="1">
        <v>0</v>
      </c>
    </row>
    <row r="455" spans="1:17" x14ac:dyDescent="0.35">
      <c r="A455" s="1" t="s">
        <v>888</v>
      </c>
      <c r="B455" s="1" t="s">
        <v>1335</v>
      </c>
      <c r="D455" s="1">
        <v>0</v>
      </c>
      <c r="E455" s="1">
        <v>0</v>
      </c>
      <c r="F455" s="1">
        <v>0</v>
      </c>
      <c r="G455" s="1">
        <v>0</v>
      </c>
      <c r="H455" s="1">
        <v>0</v>
      </c>
      <c r="I455" s="1">
        <v>0</v>
      </c>
      <c r="J455" s="1">
        <v>0</v>
      </c>
      <c r="K455" s="1">
        <v>0</v>
      </c>
      <c r="L455" s="1">
        <v>0</v>
      </c>
      <c r="M455" s="1">
        <v>0</v>
      </c>
      <c r="N455" s="1">
        <v>0</v>
      </c>
      <c r="O455" s="1">
        <v>0</v>
      </c>
      <c r="P455" s="1">
        <v>0</v>
      </c>
      <c r="Q455" s="1">
        <v>0</v>
      </c>
    </row>
    <row r="456" spans="1:17" x14ac:dyDescent="0.35">
      <c r="A456" s="1" t="s">
        <v>785</v>
      </c>
      <c r="B456" s="1" t="s">
        <v>1336</v>
      </c>
      <c r="D456" s="1">
        <v>0</v>
      </c>
      <c r="E456" s="1">
        <v>0</v>
      </c>
      <c r="F456" s="1">
        <v>0</v>
      </c>
      <c r="G456" s="1">
        <v>0</v>
      </c>
      <c r="H456" s="1">
        <v>0</v>
      </c>
      <c r="I456" s="1">
        <v>0</v>
      </c>
      <c r="J456" s="1">
        <v>0</v>
      </c>
      <c r="K456" s="1">
        <v>0</v>
      </c>
      <c r="L456" s="1">
        <v>0</v>
      </c>
      <c r="M456" s="1">
        <v>0</v>
      </c>
      <c r="N456" s="1">
        <v>0</v>
      </c>
      <c r="O456" s="1">
        <v>0</v>
      </c>
      <c r="P456" s="1">
        <v>0</v>
      </c>
      <c r="Q456" s="1">
        <v>0</v>
      </c>
    </row>
    <row r="457" spans="1:17" x14ac:dyDescent="0.35">
      <c r="A457" s="1" t="s">
        <v>891</v>
      </c>
      <c r="B457" s="1" t="s">
        <v>1337</v>
      </c>
      <c r="D457" s="1">
        <v>0</v>
      </c>
      <c r="E457" s="1">
        <v>0</v>
      </c>
      <c r="F457" s="1">
        <v>0</v>
      </c>
      <c r="G457" s="1">
        <v>0</v>
      </c>
      <c r="H457" s="1">
        <v>0</v>
      </c>
      <c r="I457" s="1">
        <v>0</v>
      </c>
      <c r="J457" s="1">
        <v>0</v>
      </c>
      <c r="K457" s="1">
        <v>0</v>
      </c>
      <c r="L457" s="1">
        <v>0</v>
      </c>
      <c r="M457" s="1">
        <v>0</v>
      </c>
      <c r="N457" s="1">
        <v>0</v>
      </c>
      <c r="O457" s="1">
        <v>0</v>
      </c>
      <c r="P457" s="1">
        <v>0</v>
      </c>
      <c r="Q457" s="1">
        <v>0</v>
      </c>
    </row>
    <row r="458" spans="1:17" x14ac:dyDescent="0.35">
      <c r="A458" s="1" t="s">
        <v>789</v>
      </c>
      <c r="B458" s="1" t="s">
        <v>1338</v>
      </c>
      <c r="D458" s="1">
        <v>0</v>
      </c>
      <c r="E458" s="1">
        <v>0</v>
      </c>
      <c r="F458" s="1">
        <v>0</v>
      </c>
      <c r="G458" s="1">
        <v>0</v>
      </c>
      <c r="H458" s="1">
        <v>0</v>
      </c>
      <c r="I458" s="1">
        <v>0</v>
      </c>
      <c r="J458" s="1">
        <v>0</v>
      </c>
      <c r="K458" s="1">
        <v>0</v>
      </c>
      <c r="L458" s="1">
        <v>0</v>
      </c>
      <c r="M458" s="1">
        <v>0</v>
      </c>
      <c r="N458" s="1">
        <v>0</v>
      </c>
      <c r="O458" s="1">
        <v>0</v>
      </c>
      <c r="P458" s="1">
        <v>0</v>
      </c>
      <c r="Q458" s="1">
        <v>0</v>
      </c>
    </row>
    <row r="459" spans="1:17" x14ac:dyDescent="0.35">
      <c r="A459" s="1" t="s">
        <v>894</v>
      </c>
      <c r="B459" s="1" t="s">
        <v>1339</v>
      </c>
      <c r="D459" s="1">
        <v>0</v>
      </c>
      <c r="E459" s="1">
        <v>0</v>
      </c>
      <c r="F459" s="1">
        <v>0</v>
      </c>
      <c r="G459" s="1">
        <v>0</v>
      </c>
      <c r="H459" s="1">
        <v>0</v>
      </c>
      <c r="I459" s="1">
        <v>0</v>
      </c>
      <c r="J459" s="1">
        <v>0</v>
      </c>
      <c r="K459" s="1">
        <v>0</v>
      </c>
      <c r="L459" s="1">
        <v>0</v>
      </c>
      <c r="M459" s="1">
        <v>0</v>
      </c>
      <c r="N459" s="1">
        <v>0</v>
      </c>
      <c r="O459" s="1">
        <v>0</v>
      </c>
      <c r="P459" s="1">
        <v>0</v>
      </c>
      <c r="Q459" s="1">
        <v>0</v>
      </c>
    </row>
    <row r="460" spans="1:17" x14ac:dyDescent="0.35">
      <c r="A460" s="1" t="s">
        <v>896</v>
      </c>
      <c r="B460" s="1" t="s">
        <v>1340</v>
      </c>
      <c r="D460" s="1">
        <v>0</v>
      </c>
      <c r="E460" s="1">
        <v>0</v>
      </c>
      <c r="F460" s="1">
        <v>0</v>
      </c>
      <c r="G460" s="1">
        <v>0</v>
      </c>
      <c r="H460" s="1">
        <v>0</v>
      </c>
      <c r="I460" s="1">
        <v>0</v>
      </c>
      <c r="J460" s="1">
        <v>0</v>
      </c>
      <c r="K460" s="1">
        <v>0</v>
      </c>
      <c r="L460" s="1">
        <v>0</v>
      </c>
      <c r="M460" s="1">
        <v>0</v>
      </c>
      <c r="N460" s="1">
        <v>0</v>
      </c>
      <c r="O460" s="1">
        <v>0</v>
      </c>
      <c r="P460" s="1">
        <v>0</v>
      </c>
      <c r="Q460" s="1">
        <v>0</v>
      </c>
    </row>
    <row r="461" spans="1:17" x14ac:dyDescent="0.35">
      <c r="A461" s="1" t="s">
        <v>795</v>
      </c>
      <c r="B461" s="1" t="s">
        <v>1341</v>
      </c>
      <c r="D461" s="1">
        <v>0</v>
      </c>
      <c r="E461" s="1">
        <v>0</v>
      </c>
      <c r="F461" s="1">
        <v>0</v>
      </c>
      <c r="G461" s="1">
        <v>0</v>
      </c>
      <c r="H461" s="1">
        <v>0</v>
      </c>
      <c r="I461" s="1">
        <v>0</v>
      </c>
      <c r="J461" s="1">
        <v>0</v>
      </c>
      <c r="K461" s="1">
        <v>0</v>
      </c>
      <c r="L461" s="1">
        <v>0</v>
      </c>
      <c r="M461" s="1">
        <v>0</v>
      </c>
      <c r="N461" s="1">
        <v>0</v>
      </c>
      <c r="O461" s="1">
        <v>0</v>
      </c>
      <c r="P461" s="1">
        <v>0</v>
      </c>
      <c r="Q461" s="1">
        <v>0</v>
      </c>
    </row>
    <row r="462" spans="1:17" x14ac:dyDescent="0.35">
      <c r="A462" s="1" t="s">
        <v>797</v>
      </c>
      <c r="B462" s="1" t="s">
        <v>1342</v>
      </c>
      <c r="D462" s="1">
        <v>0</v>
      </c>
      <c r="E462" s="1">
        <v>0</v>
      </c>
      <c r="F462" s="1">
        <v>0</v>
      </c>
      <c r="G462" s="1">
        <v>0</v>
      </c>
      <c r="H462" s="1">
        <v>0</v>
      </c>
      <c r="I462" s="1">
        <v>0</v>
      </c>
      <c r="J462" s="1">
        <v>0</v>
      </c>
      <c r="K462" s="1">
        <v>0</v>
      </c>
      <c r="L462" s="1">
        <v>0</v>
      </c>
      <c r="M462" s="1">
        <v>0</v>
      </c>
      <c r="N462" s="1">
        <v>0</v>
      </c>
      <c r="O462" s="1">
        <v>0</v>
      </c>
      <c r="P462" s="1">
        <v>0</v>
      </c>
      <c r="Q462" s="1">
        <v>0</v>
      </c>
    </row>
    <row r="463" spans="1:17" x14ac:dyDescent="0.35">
      <c r="A463" s="1" t="s">
        <v>799</v>
      </c>
      <c r="B463" s="1" t="s">
        <v>1343</v>
      </c>
      <c r="D463" s="1">
        <v>0</v>
      </c>
      <c r="E463" s="1">
        <v>0</v>
      </c>
      <c r="F463" s="1">
        <v>0</v>
      </c>
      <c r="G463" s="1">
        <v>0</v>
      </c>
      <c r="H463" s="1">
        <v>0</v>
      </c>
      <c r="I463" s="1">
        <v>0</v>
      </c>
      <c r="J463" s="1">
        <v>0</v>
      </c>
      <c r="K463" s="1">
        <v>0</v>
      </c>
      <c r="L463" s="1">
        <v>0</v>
      </c>
      <c r="M463" s="1">
        <v>0</v>
      </c>
      <c r="N463" s="1">
        <v>0</v>
      </c>
      <c r="O463" s="1">
        <v>0</v>
      </c>
      <c r="P463" s="1">
        <v>0</v>
      </c>
      <c r="Q463" s="1">
        <v>0</v>
      </c>
    </row>
    <row r="464" spans="1:17" x14ac:dyDescent="0.35">
      <c r="A464" s="1" t="s">
        <v>775</v>
      </c>
      <c r="B464" s="1" t="s">
        <v>1344</v>
      </c>
      <c r="D464" s="1">
        <v>0</v>
      </c>
      <c r="E464" s="1">
        <v>0</v>
      </c>
      <c r="F464" s="1">
        <v>0</v>
      </c>
      <c r="G464" s="1">
        <v>0</v>
      </c>
      <c r="H464" s="1">
        <v>0</v>
      </c>
      <c r="I464" s="1">
        <v>0</v>
      </c>
      <c r="J464" s="1">
        <v>0</v>
      </c>
      <c r="K464" s="1">
        <v>0</v>
      </c>
      <c r="L464" s="1">
        <v>0</v>
      </c>
      <c r="M464" s="1">
        <v>0</v>
      </c>
      <c r="N464" s="1">
        <v>0</v>
      </c>
      <c r="O464" s="1">
        <v>0</v>
      </c>
      <c r="P464" s="1">
        <v>0</v>
      </c>
      <c r="Q464" s="1">
        <v>0</v>
      </c>
    </row>
    <row r="465" spans="1:17" x14ac:dyDescent="0.35">
      <c r="A465" s="1" t="s">
        <v>777</v>
      </c>
      <c r="B465" s="1" t="s">
        <v>1345</v>
      </c>
      <c r="D465" s="1">
        <v>0</v>
      </c>
      <c r="E465" s="1">
        <v>0</v>
      </c>
      <c r="F465" s="1">
        <v>0</v>
      </c>
      <c r="G465" s="1">
        <v>0</v>
      </c>
      <c r="H465" s="1">
        <v>0</v>
      </c>
      <c r="I465" s="1">
        <v>0</v>
      </c>
      <c r="J465" s="1">
        <v>0</v>
      </c>
      <c r="K465" s="1">
        <v>0</v>
      </c>
      <c r="L465" s="1">
        <v>0</v>
      </c>
      <c r="M465" s="1">
        <v>0</v>
      </c>
      <c r="N465" s="1">
        <v>0</v>
      </c>
      <c r="O465" s="1">
        <v>0</v>
      </c>
      <c r="P465" s="1">
        <v>0</v>
      </c>
      <c r="Q465" s="1">
        <v>0</v>
      </c>
    </row>
    <row r="466" spans="1:17" x14ac:dyDescent="0.35">
      <c r="A466" s="1" t="s">
        <v>779</v>
      </c>
      <c r="B466" s="1" t="s">
        <v>1346</v>
      </c>
      <c r="D466" s="1">
        <v>0</v>
      </c>
      <c r="E466" s="1">
        <v>0</v>
      </c>
      <c r="F466" s="1">
        <v>0</v>
      </c>
      <c r="G466" s="1">
        <v>0</v>
      </c>
      <c r="H466" s="1">
        <v>0</v>
      </c>
      <c r="I466" s="1">
        <v>0</v>
      </c>
      <c r="J466" s="1">
        <v>0</v>
      </c>
      <c r="K466" s="1">
        <v>0</v>
      </c>
      <c r="L466" s="1">
        <v>0</v>
      </c>
      <c r="M466" s="1">
        <v>0</v>
      </c>
      <c r="N466" s="1">
        <v>0</v>
      </c>
      <c r="O466" s="1">
        <v>0</v>
      </c>
      <c r="P466" s="1">
        <v>0</v>
      </c>
      <c r="Q466" s="1">
        <v>0</v>
      </c>
    </row>
    <row r="467" spans="1:17" x14ac:dyDescent="0.35">
      <c r="A467" s="1" t="s">
        <v>781</v>
      </c>
      <c r="B467" s="1" t="s">
        <v>1347</v>
      </c>
      <c r="D467" s="1">
        <v>0</v>
      </c>
      <c r="E467" s="1">
        <v>0</v>
      </c>
      <c r="F467" s="1">
        <v>0</v>
      </c>
      <c r="G467" s="1">
        <v>0</v>
      </c>
      <c r="H467" s="1">
        <v>0</v>
      </c>
      <c r="I467" s="1">
        <v>0</v>
      </c>
      <c r="J467" s="1">
        <v>0</v>
      </c>
      <c r="K467" s="1">
        <v>0</v>
      </c>
      <c r="L467" s="1">
        <v>0</v>
      </c>
      <c r="M467" s="1">
        <v>0</v>
      </c>
      <c r="N467" s="1">
        <v>0</v>
      </c>
      <c r="O467" s="1">
        <v>0</v>
      </c>
      <c r="P467" s="1">
        <v>0</v>
      </c>
      <c r="Q467" s="1">
        <v>0</v>
      </c>
    </row>
    <row r="468" spans="1:17" x14ac:dyDescent="0.35">
      <c r="A468" s="1" t="s">
        <v>888</v>
      </c>
      <c r="B468" s="1" t="s">
        <v>1348</v>
      </c>
      <c r="D468" s="1">
        <v>0</v>
      </c>
      <c r="E468" s="1">
        <v>0</v>
      </c>
      <c r="F468" s="1">
        <v>0</v>
      </c>
      <c r="G468" s="1">
        <v>0</v>
      </c>
      <c r="H468" s="1">
        <v>0</v>
      </c>
      <c r="I468" s="1">
        <v>0</v>
      </c>
      <c r="J468" s="1">
        <v>0</v>
      </c>
      <c r="K468" s="1">
        <v>0</v>
      </c>
      <c r="L468" s="1">
        <v>0</v>
      </c>
      <c r="M468" s="1">
        <v>0</v>
      </c>
      <c r="N468" s="1">
        <v>0</v>
      </c>
      <c r="O468" s="1">
        <v>0</v>
      </c>
      <c r="P468" s="1">
        <v>0</v>
      </c>
      <c r="Q468" s="1">
        <v>0</v>
      </c>
    </row>
    <row r="469" spans="1:17" x14ac:dyDescent="0.35">
      <c r="A469" s="1" t="s">
        <v>785</v>
      </c>
      <c r="B469" s="1" t="s">
        <v>1349</v>
      </c>
      <c r="D469" s="1">
        <v>0</v>
      </c>
      <c r="E469" s="1">
        <v>0</v>
      </c>
      <c r="F469" s="1">
        <v>0</v>
      </c>
      <c r="G469" s="1">
        <v>0</v>
      </c>
      <c r="H469" s="1">
        <v>0</v>
      </c>
      <c r="I469" s="1">
        <v>0</v>
      </c>
      <c r="J469" s="1">
        <v>0</v>
      </c>
      <c r="K469" s="1">
        <v>0</v>
      </c>
      <c r="L469" s="1">
        <v>0</v>
      </c>
      <c r="M469" s="1">
        <v>0</v>
      </c>
      <c r="N469" s="1">
        <v>0</v>
      </c>
      <c r="O469" s="1">
        <v>0</v>
      </c>
      <c r="P469" s="1">
        <v>0</v>
      </c>
      <c r="Q469" s="1">
        <v>0</v>
      </c>
    </row>
    <row r="470" spans="1:17" x14ac:dyDescent="0.35">
      <c r="A470" s="1" t="s">
        <v>891</v>
      </c>
      <c r="B470" s="1" t="s">
        <v>1350</v>
      </c>
      <c r="D470" s="1">
        <v>0</v>
      </c>
      <c r="E470" s="1">
        <v>0</v>
      </c>
      <c r="F470" s="1">
        <v>0</v>
      </c>
      <c r="G470" s="1">
        <v>0</v>
      </c>
      <c r="H470" s="1">
        <v>0</v>
      </c>
      <c r="I470" s="1">
        <v>0</v>
      </c>
      <c r="J470" s="1">
        <v>0</v>
      </c>
      <c r="K470" s="1">
        <v>0</v>
      </c>
      <c r="L470" s="1">
        <v>0</v>
      </c>
      <c r="M470" s="1">
        <v>0</v>
      </c>
      <c r="N470" s="1">
        <v>0</v>
      </c>
      <c r="O470" s="1">
        <v>0</v>
      </c>
      <c r="P470" s="1">
        <v>0</v>
      </c>
      <c r="Q470" s="1">
        <v>0</v>
      </c>
    </row>
    <row r="471" spans="1:17" x14ac:dyDescent="0.35">
      <c r="A471" s="1" t="s">
        <v>789</v>
      </c>
      <c r="B471" s="1" t="s">
        <v>1351</v>
      </c>
      <c r="D471" s="1">
        <v>0</v>
      </c>
      <c r="E471" s="1">
        <v>0</v>
      </c>
      <c r="F471" s="1">
        <v>0</v>
      </c>
      <c r="G471" s="1">
        <v>0</v>
      </c>
      <c r="H471" s="1">
        <v>0</v>
      </c>
      <c r="I471" s="1">
        <v>0</v>
      </c>
      <c r="J471" s="1">
        <v>0</v>
      </c>
      <c r="K471" s="1">
        <v>0</v>
      </c>
      <c r="L471" s="1">
        <v>0</v>
      </c>
      <c r="M471" s="1">
        <v>0</v>
      </c>
      <c r="N471" s="1">
        <v>0</v>
      </c>
      <c r="O471" s="1">
        <v>0</v>
      </c>
      <c r="P471" s="1">
        <v>0</v>
      </c>
      <c r="Q471" s="1">
        <v>0</v>
      </c>
    </row>
    <row r="472" spans="1:17" x14ac:dyDescent="0.35">
      <c r="A472" s="1" t="s">
        <v>894</v>
      </c>
      <c r="B472" s="1" t="s">
        <v>1352</v>
      </c>
      <c r="D472" s="1">
        <v>0</v>
      </c>
      <c r="E472" s="1">
        <v>0</v>
      </c>
      <c r="F472" s="1">
        <v>0</v>
      </c>
      <c r="G472" s="1">
        <v>0</v>
      </c>
      <c r="H472" s="1">
        <v>0</v>
      </c>
      <c r="I472" s="1">
        <v>0</v>
      </c>
      <c r="J472" s="1">
        <v>0</v>
      </c>
      <c r="K472" s="1">
        <v>0</v>
      </c>
      <c r="L472" s="1">
        <v>0</v>
      </c>
      <c r="M472" s="1">
        <v>0</v>
      </c>
      <c r="N472" s="1">
        <v>0</v>
      </c>
      <c r="O472" s="1">
        <v>0</v>
      </c>
      <c r="P472" s="1">
        <v>0</v>
      </c>
      <c r="Q472" s="1">
        <v>0</v>
      </c>
    </row>
    <row r="473" spans="1:17" x14ac:dyDescent="0.35">
      <c r="A473" s="1" t="s">
        <v>896</v>
      </c>
      <c r="B473" s="1" t="s">
        <v>1353</v>
      </c>
      <c r="D473" s="1">
        <v>0</v>
      </c>
      <c r="E473" s="1">
        <v>0</v>
      </c>
      <c r="F473" s="1">
        <v>0</v>
      </c>
      <c r="G473" s="1">
        <v>0</v>
      </c>
      <c r="H473" s="1">
        <v>0</v>
      </c>
      <c r="I473" s="1">
        <v>0</v>
      </c>
      <c r="J473" s="1">
        <v>0</v>
      </c>
      <c r="K473" s="1">
        <v>0</v>
      </c>
      <c r="L473" s="1">
        <v>0</v>
      </c>
      <c r="M473" s="1">
        <v>0</v>
      </c>
      <c r="N473" s="1">
        <v>0</v>
      </c>
      <c r="O473" s="1">
        <v>0</v>
      </c>
      <c r="P473" s="1">
        <v>0</v>
      </c>
      <c r="Q473" s="1">
        <v>0</v>
      </c>
    </row>
    <row r="474" spans="1:17" x14ac:dyDescent="0.35">
      <c r="A474" s="1" t="s">
        <v>795</v>
      </c>
      <c r="B474" s="1" t="s">
        <v>1354</v>
      </c>
      <c r="D474" s="1">
        <v>0</v>
      </c>
      <c r="E474" s="1">
        <v>0</v>
      </c>
      <c r="F474" s="1">
        <v>0</v>
      </c>
      <c r="G474" s="1">
        <v>0</v>
      </c>
      <c r="H474" s="1">
        <v>0</v>
      </c>
      <c r="I474" s="1">
        <v>0</v>
      </c>
      <c r="J474" s="1">
        <v>0</v>
      </c>
      <c r="K474" s="1">
        <v>0</v>
      </c>
      <c r="L474" s="1">
        <v>0</v>
      </c>
      <c r="M474" s="1">
        <v>0</v>
      </c>
      <c r="N474" s="1">
        <v>0</v>
      </c>
      <c r="O474" s="1">
        <v>0</v>
      </c>
      <c r="P474" s="1">
        <v>0</v>
      </c>
      <c r="Q474" s="1">
        <v>0</v>
      </c>
    </row>
    <row r="475" spans="1:17" x14ac:dyDescent="0.35">
      <c r="A475" s="1" t="s">
        <v>797</v>
      </c>
      <c r="B475" s="1" t="s">
        <v>1355</v>
      </c>
      <c r="D475" s="1">
        <v>0</v>
      </c>
      <c r="E475" s="1">
        <v>0</v>
      </c>
      <c r="F475" s="1">
        <v>0</v>
      </c>
      <c r="G475" s="1">
        <v>0</v>
      </c>
      <c r="H475" s="1">
        <v>0</v>
      </c>
      <c r="I475" s="1">
        <v>0</v>
      </c>
      <c r="J475" s="1">
        <v>0</v>
      </c>
      <c r="K475" s="1">
        <v>0</v>
      </c>
      <c r="L475" s="1">
        <v>0</v>
      </c>
      <c r="M475" s="1">
        <v>0</v>
      </c>
      <c r="N475" s="1">
        <v>0</v>
      </c>
      <c r="O475" s="1">
        <v>0</v>
      </c>
      <c r="P475" s="1">
        <v>0</v>
      </c>
      <c r="Q475" s="1">
        <v>0</v>
      </c>
    </row>
    <row r="476" spans="1:17" x14ac:dyDescent="0.35">
      <c r="A476" s="1" t="s">
        <v>799</v>
      </c>
      <c r="B476" s="1" t="s">
        <v>1356</v>
      </c>
      <c r="D476" s="1">
        <v>0</v>
      </c>
      <c r="E476" s="1">
        <v>0</v>
      </c>
      <c r="F476" s="1">
        <v>0</v>
      </c>
      <c r="G476" s="1">
        <v>0</v>
      </c>
      <c r="H476" s="1">
        <v>0</v>
      </c>
      <c r="I476" s="1">
        <v>0</v>
      </c>
      <c r="J476" s="1">
        <v>0</v>
      </c>
      <c r="K476" s="1">
        <v>0</v>
      </c>
      <c r="L476" s="1">
        <v>0</v>
      </c>
      <c r="M476" s="1">
        <v>0</v>
      </c>
      <c r="N476" s="1">
        <v>0</v>
      </c>
      <c r="O476" s="1">
        <v>0</v>
      </c>
      <c r="P476" s="1">
        <v>0</v>
      </c>
      <c r="Q476" s="1">
        <v>0</v>
      </c>
    </row>
    <row r="477" spans="1:17" x14ac:dyDescent="0.35">
      <c r="A477" s="1" t="s">
        <v>815</v>
      </c>
      <c r="B477" s="1" t="s">
        <v>1357</v>
      </c>
      <c r="D477" s="1">
        <v>0</v>
      </c>
      <c r="E477" s="1">
        <v>0</v>
      </c>
      <c r="F477" s="1">
        <v>0</v>
      </c>
      <c r="G477" s="1">
        <v>0</v>
      </c>
      <c r="H477" s="1">
        <v>0</v>
      </c>
      <c r="I477" s="1">
        <v>0</v>
      </c>
      <c r="J477" s="1">
        <v>0</v>
      </c>
      <c r="K477" s="1">
        <v>0</v>
      </c>
      <c r="L477" s="1">
        <v>0</v>
      </c>
      <c r="M477" s="1">
        <v>0</v>
      </c>
      <c r="N477" s="1">
        <v>0</v>
      </c>
      <c r="O477" s="1">
        <v>0</v>
      </c>
      <c r="P477" s="1">
        <v>0</v>
      </c>
      <c r="Q477" s="1">
        <v>0</v>
      </c>
    </row>
    <row r="478" spans="1:17" x14ac:dyDescent="0.35">
      <c r="A478" s="1" t="s">
        <v>817</v>
      </c>
      <c r="B478" s="1" t="s">
        <v>1358</v>
      </c>
      <c r="D478" s="1">
        <v>0</v>
      </c>
      <c r="E478" s="1">
        <v>0</v>
      </c>
      <c r="F478" s="1">
        <v>0</v>
      </c>
      <c r="G478" s="1">
        <v>0</v>
      </c>
      <c r="H478" s="1">
        <v>0</v>
      </c>
      <c r="I478" s="1">
        <v>0</v>
      </c>
      <c r="J478" s="1">
        <v>0</v>
      </c>
      <c r="K478" s="1">
        <v>0</v>
      </c>
      <c r="L478" s="1">
        <v>0</v>
      </c>
      <c r="M478" s="1">
        <v>0</v>
      </c>
      <c r="N478" s="1">
        <v>0</v>
      </c>
      <c r="O478" s="1">
        <v>0</v>
      </c>
      <c r="P478" s="1">
        <v>0</v>
      </c>
      <c r="Q478" s="1">
        <v>0</v>
      </c>
    </row>
    <row r="479" spans="1:17" x14ac:dyDescent="0.35">
      <c r="A479" s="1" t="s">
        <v>916</v>
      </c>
      <c r="B479" s="1" t="s">
        <v>1359</v>
      </c>
      <c r="D479" s="1">
        <v>0</v>
      </c>
      <c r="E479" s="1">
        <v>0</v>
      </c>
      <c r="F479" s="1">
        <v>0</v>
      </c>
      <c r="G479" s="1">
        <v>0</v>
      </c>
      <c r="H479" s="1">
        <v>0</v>
      </c>
      <c r="I479" s="1">
        <v>0</v>
      </c>
      <c r="J479" s="1">
        <v>0</v>
      </c>
      <c r="K479" s="1">
        <v>0</v>
      </c>
      <c r="L479" s="1">
        <v>0</v>
      </c>
      <c r="M479" s="1">
        <v>0</v>
      </c>
      <c r="N479" s="1">
        <v>0</v>
      </c>
      <c r="O479" s="1">
        <v>0</v>
      </c>
      <c r="P479" s="1">
        <v>0</v>
      </c>
      <c r="Q479" s="1">
        <v>0</v>
      </c>
    </row>
    <row r="480" spans="1:17" x14ac:dyDescent="0.35">
      <c r="A480" s="1" t="s">
        <v>821</v>
      </c>
      <c r="B480" s="1" t="s">
        <v>1360</v>
      </c>
      <c r="D480" s="1">
        <v>0</v>
      </c>
      <c r="E480" s="1">
        <v>0</v>
      </c>
      <c r="F480" s="1">
        <v>0</v>
      </c>
      <c r="G480" s="1">
        <v>0</v>
      </c>
      <c r="H480" s="1">
        <v>0</v>
      </c>
      <c r="I480" s="1">
        <v>0</v>
      </c>
      <c r="J480" s="1">
        <v>0</v>
      </c>
      <c r="K480" s="1">
        <v>0</v>
      </c>
      <c r="L480" s="1">
        <v>0</v>
      </c>
      <c r="M480" s="1">
        <v>0</v>
      </c>
      <c r="N480" s="1">
        <v>0</v>
      </c>
      <c r="O480" s="1">
        <v>0</v>
      </c>
      <c r="P480" s="1">
        <v>0</v>
      </c>
      <c r="Q480" s="1">
        <v>0</v>
      </c>
    </row>
    <row r="481" spans="1:17" x14ac:dyDescent="0.35">
      <c r="A481" s="1" t="s">
        <v>823</v>
      </c>
      <c r="B481" s="1" t="s">
        <v>1361</v>
      </c>
      <c r="D481" s="1">
        <v>0</v>
      </c>
      <c r="E481" s="1">
        <v>0</v>
      </c>
      <c r="F481" s="1">
        <v>0</v>
      </c>
      <c r="G481" s="1">
        <v>0</v>
      </c>
      <c r="H481" s="1">
        <v>0</v>
      </c>
      <c r="I481" s="1">
        <v>0</v>
      </c>
      <c r="J481" s="1">
        <v>0</v>
      </c>
      <c r="K481" s="1">
        <v>0</v>
      </c>
      <c r="L481" s="1">
        <v>0</v>
      </c>
      <c r="M481" s="1">
        <v>0</v>
      </c>
      <c r="N481" s="1">
        <v>0</v>
      </c>
      <c r="O481" s="1">
        <v>0</v>
      </c>
      <c r="P481" s="1">
        <v>0</v>
      </c>
      <c r="Q481" s="1">
        <v>0</v>
      </c>
    </row>
    <row r="482" spans="1:17" x14ac:dyDescent="0.35">
      <c r="A482" s="1" t="s">
        <v>825</v>
      </c>
      <c r="B482" s="1" t="s">
        <v>1362</v>
      </c>
      <c r="D482" s="1">
        <v>0</v>
      </c>
      <c r="E482" s="1">
        <v>0</v>
      </c>
      <c r="F482" s="1">
        <v>0</v>
      </c>
      <c r="G482" s="1">
        <v>0</v>
      </c>
      <c r="H482" s="1">
        <v>0</v>
      </c>
      <c r="I482" s="1">
        <v>0</v>
      </c>
      <c r="J482" s="1">
        <v>0</v>
      </c>
      <c r="K482" s="1">
        <v>0</v>
      </c>
      <c r="L482" s="1">
        <v>0</v>
      </c>
      <c r="M482" s="1">
        <v>0</v>
      </c>
      <c r="N482" s="1">
        <v>0</v>
      </c>
      <c r="O482" s="1">
        <v>0</v>
      </c>
      <c r="P482" s="1">
        <v>0</v>
      </c>
      <c r="Q482" s="1">
        <v>0</v>
      </c>
    </row>
    <row r="483" spans="1:17" x14ac:dyDescent="0.35">
      <c r="A483" s="1" t="s">
        <v>827</v>
      </c>
      <c r="B483" s="1" t="s">
        <v>1363</v>
      </c>
      <c r="D483" s="1">
        <v>0</v>
      </c>
      <c r="E483" s="1">
        <v>0</v>
      </c>
      <c r="F483" s="1">
        <v>0</v>
      </c>
      <c r="G483" s="1">
        <v>0</v>
      </c>
      <c r="H483" s="1">
        <v>0</v>
      </c>
      <c r="I483" s="1">
        <v>0</v>
      </c>
      <c r="J483" s="1">
        <v>0</v>
      </c>
      <c r="K483" s="1">
        <v>0</v>
      </c>
      <c r="L483" s="1">
        <v>0</v>
      </c>
      <c r="M483" s="1">
        <v>0</v>
      </c>
      <c r="N483" s="1">
        <v>0</v>
      </c>
      <c r="O483" s="1">
        <v>0</v>
      </c>
      <c r="P483" s="1">
        <v>0</v>
      </c>
      <c r="Q483" s="1">
        <v>0</v>
      </c>
    </row>
    <row r="484" spans="1:17" x14ac:dyDescent="0.35">
      <c r="A484" s="1" t="s">
        <v>922</v>
      </c>
      <c r="B484" s="1" t="s">
        <v>1364</v>
      </c>
      <c r="D484" s="1">
        <v>0</v>
      </c>
      <c r="E484" s="1">
        <v>0</v>
      </c>
      <c r="F484" s="1">
        <v>0</v>
      </c>
      <c r="G484" s="1">
        <v>0</v>
      </c>
      <c r="H484" s="1">
        <v>0</v>
      </c>
      <c r="I484" s="1">
        <v>0</v>
      </c>
      <c r="J484" s="1">
        <v>0</v>
      </c>
      <c r="K484" s="1">
        <v>0</v>
      </c>
      <c r="L484" s="1">
        <v>0</v>
      </c>
      <c r="M484" s="1">
        <v>0</v>
      </c>
      <c r="N484" s="1">
        <v>0</v>
      </c>
      <c r="O484" s="1">
        <v>0</v>
      </c>
      <c r="P484" s="1">
        <v>0</v>
      </c>
      <c r="Q484" s="1">
        <v>0</v>
      </c>
    </row>
    <row r="485" spans="1:17" x14ac:dyDescent="0.35">
      <c r="A485" s="1" t="s">
        <v>924</v>
      </c>
      <c r="B485" s="1" t="s">
        <v>1365</v>
      </c>
      <c r="D485" s="1">
        <v>0</v>
      </c>
      <c r="E485" s="1">
        <v>0</v>
      </c>
      <c r="F485" s="1">
        <v>0</v>
      </c>
      <c r="G485" s="1">
        <v>0</v>
      </c>
      <c r="H485" s="1">
        <v>0</v>
      </c>
      <c r="I485" s="1">
        <v>0</v>
      </c>
      <c r="J485" s="1">
        <v>0</v>
      </c>
      <c r="K485" s="1">
        <v>0</v>
      </c>
      <c r="L485" s="1">
        <v>0</v>
      </c>
      <c r="M485" s="1">
        <v>0</v>
      </c>
      <c r="N485" s="1">
        <v>0</v>
      </c>
      <c r="O485" s="1">
        <v>0</v>
      </c>
      <c r="P485" s="1">
        <v>0</v>
      </c>
      <c r="Q485" s="1">
        <v>0</v>
      </c>
    </row>
    <row r="486" spans="1:17" x14ac:dyDescent="0.35">
      <c r="A486" s="1" t="s">
        <v>815</v>
      </c>
      <c r="B486" s="1" t="s">
        <v>1366</v>
      </c>
      <c r="D486" s="1">
        <v>0</v>
      </c>
      <c r="E486" s="1">
        <v>0</v>
      </c>
      <c r="F486" s="1">
        <v>0</v>
      </c>
      <c r="G486" s="1">
        <v>0</v>
      </c>
      <c r="H486" s="1">
        <v>0</v>
      </c>
      <c r="I486" s="1">
        <v>0</v>
      </c>
      <c r="J486" s="1">
        <v>0</v>
      </c>
      <c r="K486" s="1">
        <v>0</v>
      </c>
      <c r="L486" s="1">
        <v>0</v>
      </c>
      <c r="M486" s="1">
        <v>0</v>
      </c>
      <c r="N486" s="1">
        <v>0</v>
      </c>
      <c r="O486" s="1">
        <v>0</v>
      </c>
      <c r="P486" s="1">
        <v>0</v>
      </c>
      <c r="Q486" s="1">
        <v>0</v>
      </c>
    </row>
    <row r="487" spans="1:17" x14ac:dyDescent="0.35">
      <c r="A487" s="1" t="s">
        <v>817</v>
      </c>
      <c r="B487" s="1" t="s">
        <v>1367</v>
      </c>
      <c r="D487" s="1">
        <v>0</v>
      </c>
      <c r="E487" s="1">
        <v>0</v>
      </c>
      <c r="F487" s="1">
        <v>0</v>
      </c>
      <c r="G487" s="1">
        <v>0</v>
      </c>
      <c r="H487" s="1">
        <v>0</v>
      </c>
      <c r="I487" s="1">
        <v>0</v>
      </c>
      <c r="J487" s="1">
        <v>0</v>
      </c>
      <c r="K487" s="1">
        <v>0</v>
      </c>
      <c r="L487" s="1">
        <v>0</v>
      </c>
      <c r="M487" s="1">
        <v>0</v>
      </c>
      <c r="N487" s="1">
        <v>0</v>
      </c>
      <c r="O487" s="1">
        <v>0</v>
      </c>
      <c r="P487" s="1">
        <v>0</v>
      </c>
      <c r="Q487" s="1">
        <v>0</v>
      </c>
    </row>
    <row r="488" spans="1:17" x14ac:dyDescent="0.35">
      <c r="A488" s="1" t="s">
        <v>916</v>
      </c>
      <c r="B488" s="1" t="s">
        <v>1368</v>
      </c>
      <c r="D488" s="1">
        <v>0</v>
      </c>
      <c r="E488" s="1">
        <v>0</v>
      </c>
      <c r="F488" s="1">
        <v>0</v>
      </c>
      <c r="G488" s="1">
        <v>0</v>
      </c>
      <c r="H488" s="1">
        <v>0</v>
      </c>
      <c r="I488" s="1">
        <v>0</v>
      </c>
      <c r="J488" s="1">
        <v>0</v>
      </c>
      <c r="K488" s="1">
        <v>0</v>
      </c>
      <c r="L488" s="1">
        <v>0</v>
      </c>
      <c r="M488" s="1">
        <v>0</v>
      </c>
      <c r="N488" s="1">
        <v>0</v>
      </c>
      <c r="O488" s="1">
        <v>0</v>
      </c>
      <c r="P488" s="1">
        <v>0</v>
      </c>
      <c r="Q488" s="1">
        <v>0</v>
      </c>
    </row>
    <row r="489" spans="1:17" x14ac:dyDescent="0.35">
      <c r="A489" s="1" t="s">
        <v>821</v>
      </c>
      <c r="B489" s="1" t="s">
        <v>1369</v>
      </c>
      <c r="D489" s="1">
        <v>0</v>
      </c>
      <c r="E489" s="1">
        <v>0</v>
      </c>
      <c r="F489" s="1">
        <v>0</v>
      </c>
      <c r="G489" s="1">
        <v>0</v>
      </c>
      <c r="H489" s="1">
        <v>0</v>
      </c>
      <c r="I489" s="1">
        <v>0</v>
      </c>
      <c r="J489" s="1">
        <v>0</v>
      </c>
      <c r="K489" s="1">
        <v>0</v>
      </c>
      <c r="L489" s="1">
        <v>0</v>
      </c>
      <c r="M489" s="1">
        <v>0</v>
      </c>
      <c r="N489" s="1">
        <v>0</v>
      </c>
      <c r="O489" s="1">
        <v>0</v>
      </c>
      <c r="P489" s="1">
        <v>0</v>
      </c>
      <c r="Q489" s="1">
        <v>0</v>
      </c>
    </row>
    <row r="490" spans="1:17" x14ac:dyDescent="0.35">
      <c r="A490" s="1" t="s">
        <v>823</v>
      </c>
      <c r="B490" s="1" t="s">
        <v>1370</v>
      </c>
      <c r="D490" s="1">
        <v>0</v>
      </c>
      <c r="E490" s="1">
        <v>0</v>
      </c>
      <c r="F490" s="1">
        <v>0</v>
      </c>
      <c r="G490" s="1">
        <v>0</v>
      </c>
      <c r="H490" s="1">
        <v>0</v>
      </c>
      <c r="I490" s="1">
        <v>0</v>
      </c>
      <c r="J490" s="1">
        <v>0</v>
      </c>
      <c r="K490" s="1">
        <v>0</v>
      </c>
      <c r="L490" s="1">
        <v>0</v>
      </c>
      <c r="M490" s="1">
        <v>0</v>
      </c>
      <c r="N490" s="1">
        <v>0</v>
      </c>
      <c r="O490" s="1">
        <v>0</v>
      </c>
      <c r="P490" s="1">
        <v>0</v>
      </c>
      <c r="Q490" s="1">
        <v>0</v>
      </c>
    </row>
    <row r="491" spans="1:17" x14ac:dyDescent="0.35">
      <c r="A491" s="1" t="s">
        <v>825</v>
      </c>
      <c r="B491" s="1" t="s">
        <v>1371</v>
      </c>
      <c r="D491" s="1">
        <v>0</v>
      </c>
      <c r="E491" s="1">
        <v>0</v>
      </c>
      <c r="F491" s="1">
        <v>0</v>
      </c>
      <c r="G491" s="1">
        <v>0</v>
      </c>
      <c r="H491" s="1">
        <v>0</v>
      </c>
      <c r="I491" s="1">
        <v>0</v>
      </c>
      <c r="J491" s="1">
        <v>0</v>
      </c>
      <c r="K491" s="1">
        <v>0</v>
      </c>
      <c r="L491" s="1">
        <v>0</v>
      </c>
      <c r="M491" s="1">
        <v>0</v>
      </c>
      <c r="N491" s="1">
        <v>0</v>
      </c>
      <c r="O491" s="1">
        <v>0</v>
      </c>
      <c r="P491" s="1">
        <v>0</v>
      </c>
      <c r="Q491" s="1">
        <v>0</v>
      </c>
    </row>
    <row r="492" spans="1:17" x14ac:dyDescent="0.35">
      <c r="A492" s="1" t="s">
        <v>827</v>
      </c>
      <c r="B492" s="1" t="s">
        <v>1372</v>
      </c>
      <c r="D492" s="1">
        <v>0</v>
      </c>
      <c r="E492" s="1">
        <v>0</v>
      </c>
      <c r="F492" s="1">
        <v>0</v>
      </c>
      <c r="G492" s="1">
        <v>0</v>
      </c>
      <c r="H492" s="1">
        <v>0</v>
      </c>
      <c r="I492" s="1">
        <v>0</v>
      </c>
      <c r="J492" s="1">
        <v>0</v>
      </c>
      <c r="K492" s="1">
        <v>0</v>
      </c>
      <c r="L492" s="1">
        <v>0</v>
      </c>
      <c r="M492" s="1">
        <v>0</v>
      </c>
      <c r="N492" s="1">
        <v>0</v>
      </c>
      <c r="O492" s="1">
        <v>0</v>
      </c>
      <c r="P492" s="1">
        <v>0</v>
      </c>
      <c r="Q492" s="1">
        <v>0</v>
      </c>
    </row>
    <row r="493" spans="1:17" x14ac:dyDescent="0.35">
      <c r="A493" s="1" t="s">
        <v>922</v>
      </c>
      <c r="B493" s="1" t="s">
        <v>1373</v>
      </c>
      <c r="D493" s="1">
        <v>0</v>
      </c>
      <c r="E493" s="1">
        <v>0</v>
      </c>
      <c r="F493" s="1">
        <v>0</v>
      </c>
      <c r="G493" s="1">
        <v>0</v>
      </c>
      <c r="H493" s="1">
        <v>0</v>
      </c>
      <c r="I493" s="1">
        <v>0</v>
      </c>
      <c r="J493" s="1">
        <v>0</v>
      </c>
      <c r="K493" s="1">
        <v>0</v>
      </c>
      <c r="L493" s="1">
        <v>0</v>
      </c>
      <c r="M493" s="1">
        <v>0</v>
      </c>
      <c r="N493" s="1">
        <v>0</v>
      </c>
      <c r="O493" s="1">
        <v>0</v>
      </c>
      <c r="P493" s="1">
        <v>0</v>
      </c>
      <c r="Q493" s="1">
        <v>0</v>
      </c>
    </row>
    <row r="494" spans="1:17" x14ac:dyDescent="0.35">
      <c r="A494" s="1" t="s">
        <v>924</v>
      </c>
      <c r="B494" s="1" t="s">
        <v>1374</v>
      </c>
      <c r="D494" s="1">
        <v>0</v>
      </c>
      <c r="E494" s="1">
        <v>0</v>
      </c>
      <c r="F494" s="1">
        <v>0</v>
      </c>
      <c r="G494" s="1">
        <v>0</v>
      </c>
      <c r="H494" s="1">
        <v>0</v>
      </c>
      <c r="I494" s="1">
        <v>0</v>
      </c>
      <c r="J494" s="1">
        <v>0</v>
      </c>
      <c r="K494" s="1">
        <v>0</v>
      </c>
      <c r="L494" s="1">
        <v>0</v>
      </c>
      <c r="M494" s="1">
        <v>0</v>
      </c>
      <c r="N494" s="1">
        <v>0</v>
      </c>
      <c r="O494" s="1">
        <v>0</v>
      </c>
      <c r="P494" s="1">
        <v>0</v>
      </c>
      <c r="Q494" s="1">
        <v>0</v>
      </c>
    </row>
    <row r="495" spans="1:17" x14ac:dyDescent="0.35">
      <c r="A495" s="1" t="s">
        <v>842</v>
      </c>
      <c r="B495" s="1" t="s">
        <v>1375</v>
      </c>
      <c r="D495" s="1">
        <v>0</v>
      </c>
      <c r="E495" s="1">
        <v>0</v>
      </c>
      <c r="F495" s="1">
        <v>0</v>
      </c>
      <c r="G495" s="1">
        <v>0</v>
      </c>
      <c r="H495" s="1">
        <v>0</v>
      </c>
      <c r="I495" s="1">
        <v>0</v>
      </c>
      <c r="J495" s="1">
        <v>0</v>
      </c>
      <c r="K495" s="1">
        <v>0</v>
      </c>
      <c r="L495" s="1">
        <v>0</v>
      </c>
      <c r="M495" s="1">
        <v>0</v>
      </c>
      <c r="N495" s="1">
        <v>0</v>
      </c>
      <c r="O495" s="1">
        <v>0</v>
      </c>
      <c r="P495" s="1">
        <v>0</v>
      </c>
      <c r="Q495" s="1">
        <v>0</v>
      </c>
    </row>
    <row r="496" spans="1:17" x14ac:dyDescent="0.35">
      <c r="A496" s="1" t="s">
        <v>844</v>
      </c>
      <c r="B496" s="1" t="s">
        <v>1376</v>
      </c>
      <c r="D496" s="1">
        <v>0</v>
      </c>
      <c r="E496" s="1">
        <v>0</v>
      </c>
      <c r="F496" s="1">
        <v>0</v>
      </c>
      <c r="G496" s="1">
        <v>0</v>
      </c>
      <c r="H496" s="1">
        <v>0</v>
      </c>
      <c r="I496" s="1">
        <v>0</v>
      </c>
      <c r="J496" s="1">
        <v>0</v>
      </c>
      <c r="K496" s="1">
        <v>0</v>
      </c>
      <c r="L496" s="1">
        <v>0</v>
      </c>
      <c r="M496" s="1">
        <v>0</v>
      </c>
      <c r="N496" s="1">
        <v>0</v>
      </c>
      <c r="O496" s="1">
        <v>0</v>
      </c>
      <c r="P496" s="1">
        <v>0</v>
      </c>
      <c r="Q496" s="1">
        <v>0</v>
      </c>
    </row>
  </sheetData>
  <pageMargins left="0.75" right="0.75" top="1" bottom="1" header="0.5" footer="0.5"/>
  <headerFooter alignWithMargins="0">
    <oddHeader>&amp;A</oddHeader>
    <oddFooter>Page &amp;P</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44">
    <pageSetUpPr fitToPage="1"/>
  </sheetPr>
  <dimension ref="A1:Q420"/>
  <sheetViews>
    <sheetView showGridLines="0" zoomScale="80" zoomScaleNormal="80" workbookViewId="0">
      <pane xSplit="2" ySplit="6" topLeftCell="D42" activePane="bottomRight" state="frozen"/>
      <selection activeCell="K155" sqref="K155"/>
      <selection pane="topRight" activeCell="K155" sqref="K155"/>
      <selection pane="bottomLeft" activeCell="K155" sqref="K155"/>
      <selection pane="bottomRight" activeCell="E9" sqref="E9:L22"/>
    </sheetView>
  </sheetViews>
  <sheetFormatPr defaultColWidth="11.3828125" defaultRowHeight="15" x14ac:dyDescent="0.35"/>
  <cols>
    <col min="1" max="1" width="42.3046875" style="478" customWidth="1"/>
    <col min="2" max="2" width="6.3046875" style="572" bestFit="1" customWidth="1"/>
    <col min="3" max="3" width="1.53515625" style="572" hidden="1" customWidth="1"/>
    <col min="4" max="4" width="12.69140625" style="1359" customWidth="1"/>
    <col min="5" max="12" width="10" style="478" customWidth="1"/>
    <col min="13" max="14" width="10.3046875" style="478" customWidth="1"/>
    <col min="15" max="16384" width="11.3828125" style="478"/>
  </cols>
  <sheetData>
    <row r="1" spans="1:17" s="477" customFormat="1" ht="16.5" customHeight="1" x14ac:dyDescent="0.4">
      <c r="A1" s="477" t="str">
        <f>'t1'!A1</f>
        <v>SERVIZIO SANITARIO NAZIONALE - anno 2020</v>
      </c>
      <c r="B1" s="511"/>
      <c r="C1" s="511"/>
      <c r="D1" s="1351"/>
      <c r="F1" s="1539" t="str">
        <f>IF(STRUTTURE!A2=0,"",STRUTTURE!A2)</f>
        <v/>
      </c>
      <c r="G1" s="1539" t="str">
        <f>IF(STRUTTURE!A3=0,"",STRUTTURE!A3)</f>
        <v>030922</v>
      </c>
      <c r="H1" s="1539" t="str">
        <f>IF(STRUTTURE!A4=0,"",STRUTTURE!A4)</f>
        <v/>
      </c>
      <c r="I1" s="1539" t="str">
        <f>IF(STRUTTURE!A5=0,"",STRUTTURE!A5)</f>
        <v/>
      </c>
      <c r="J1" s="1539" t="str">
        <f>IF(STRUTTURE!A6=0,"",STRUTTURE!A6)</f>
        <v/>
      </c>
      <c r="K1" s="1539" t="str">
        <f>IF(STRUTTURE!A7=0,"",STRUTTURE!A7)</f>
        <v/>
      </c>
      <c r="L1" s="1539" t="str">
        <f>IF(STRUTTURE!A8=0,"",STRUTTURE!A8)</f>
        <v/>
      </c>
      <c r="M1" s="1539" t="str">
        <f>IF(STRUTTURE!A9=0,"",STRUTTURE!A9)</f>
        <v/>
      </c>
      <c r="N1" s="1539" t="str">
        <f>IF(STRUTTURE!A10=0,"",STRUTTURE!A10)</f>
        <v/>
      </c>
      <c r="O1" s="1539" t="str">
        <f>IF(STRUTTURE!A11=0,"",STRUTTURE!A11)</f>
        <v/>
      </c>
      <c r="P1" s="1539" t="str">
        <f>IF(STRUTTURE!A12=0,"",STRUTTURE!A12)</f>
        <v/>
      </c>
      <c r="Q1" s="1539" t="str">
        <f>IF(STRUTTURE!A13=0,"",STRUTTURE!A13)</f>
        <v/>
      </c>
    </row>
    <row r="2" spans="1:17" ht="70.5" customHeight="1" x14ac:dyDescent="0.35">
      <c r="B2" s="512"/>
      <c r="C2" s="512"/>
      <c r="D2" s="1352"/>
    </row>
    <row r="3" spans="1:17" ht="51" customHeight="1" thickBot="1" x14ac:dyDescent="0.4">
      <c r="A3" s="513" t="s">
        <v>1377</v>
      </c>
      <c r="B3" s="512"/>
      <c r="C3" s="512"/>
      <c r="D3" s="1352"/>
      <c r="E3" s="514"/>
      <c r="F3" s="514"/>
      <c r="M3" s="514"/>
      <c r="N3" s="514"/>
    </row>
    <row r="4" spans="1:17" ht="15.45" thickBot="1" x14ac:dyDescent="0.4">
      <c r="A4" s="515" t="s">
        <v>1378</v>
      </c>
      <c r="B4" s="516" t="s">
        <v>744</v>
      </c>
      <c r="C4" s="517"/>
      <c r="D4" s="1353" t="s">
        <v>745</v>
      </c>
      <c r="E4" s="518" t="s">
        <v>746</v>
      </c>
      <c r="F4" s="519"/>
      <c r="G4" s="520"/>
      <c r="H4" s="520"/>
      <c r="I4" s="519" t="s">
        <v>747</v>
      </c>
      <c r="J4" s="519"/>
      <c r="K4" s="521"/>
      <c r="L4" s="521"/>
      <c r="M4" s="2666" t="s">
        <v>750</v>
      </c>
      <c r="N4" s="2667"/>
    </row>
    <row r="5" spans="1:17" ht="15.45" thickBot="1" x14ac:dyDescent="0.4">
      <c r="A5" s="522" t="s">
        <v>32</v>
      </c>
      <c r="B5" s="523"/>
      <c r="C5" s="524"/>
      <c r="D5" s="1354"/>
      <c r="E5" s="2668" t="s">
        <v>751</v>
      </c>
      <c r="F5" s="2669"/>
      <c r="G5" s="2670" t="s">
        <v>752</v>
      </c>
      <c r="H5" s="2669"/>
      <c r="I5" s="2670" t="s">
        <v>1379</v>
      </c>
      <c r="J5" s="2669"/>
      <c r="K5" s="2670" t="s">
        <v>1380</v>
      </c>
      <c r="L5" s="2669"/>
      <c r="M5" s="2671" t="str">
        <f>"AL 31/12/"&amp;'t1'!L1</f>
        <v>AL 31/12/2020</v>
      </c>
      <c r="N5" s="2672"/>
    </row>
    <row r="6" spans="1:17" ht="15.45" thickBot="1" x14ac:dyDescent="0.4">
      <c r="A6" s="522" t="s">
        <v>32</v>
      </c>
      <c r="B6" s="525"/>
      <c r="C6" s="524"/>
      <c r="D6" s="1354"/>
      <c r="E6" s="526" t="s">
        <v>284</v>
      </c>
      <c r="F6" s="527" t="s">
        <v>285</v>
      </c>
      <c r="G6" s="481" t="s">
        <v>284</v>
      </c>
      <c r="H6" s="527" t="s">
        <v>285</v>
      </c>
      <c r="I6" s="481" t="s">
        <v>284</v>
      </c>
      <c r="J6" s="527" t="s">
        <v>285</v>
      </c>
      <c r="K6" s="481" t="s">
        <v>284</v>
      </c>
      <c r="L6" s="527" t="s">
        <v>285</v>
      </c>
      <c r="M6" s="481" t="s">
        <v>284</v>
      </c>
      <c r="N6" s="528" t="s">
        <v>285</v>
      </c>
    </row>
    <row r="7" spans="1:17" ht="15" customHeight="1" thickBot="1" x14ac:dyDescent="0.4">
      <c r="A7" s="529" t="s">
        <v>1381</v>
      </c>
      <c r="B7" s="530"/>
      <c r="C7" s="531"/>
      <c r="D7" s="1355"/>
      <c r="E7" s="532" t="s">
        <v>32</v>
      </c>
      <c r="F7" s="533" t="s">
        <v>32</v>
      </c>
      <c r="G7" s="533" t="s">
        <v>32</v>
      </c>
      <c r="H7" s="533" t="s">
        <v>32</v>
      </c>
      <c r="I7" s="533" t="s">
        <v>32</v>
      </c>
      <c r="J7" s="533" t="s">
        <v>32</v>
      </c>
      <c r="K7" s="533" t="s">
        <v>32</v>
      </c>
      <c r="L7" s="533" t="s">
        <v>32</v>
      </c>
      <c r="M7" s="533"/>
      <c r="N7" s="534"/>
    </row>
    <row r="8" spans="1:17" ht="15" hidden="1" customHeight="1" thickBot="1" x14ac:dyDescent="0.4">
      <c r="A8" s="1278"/>
      <c r="B8" s="530"/>
      <c r="C8" s="531"/>
      <c r="D8" s="1355"/>
      <c r="E8" s="532">
        <v>0</v>
      </c>
      <c r="F8" s="533">
        <v>0</v>
      </c>
      <c r="G8" s="533">
        <v>0</v>
      </c>
      <c r="H8" s="533">
        <v>0</v>
      </c>
      <c r="I8" s="533">
        <v>0</v>
      </c>
      <c r="J8" s="533">
        <v>0</v>
      </c>
      <c r="K8" s="533">
        <v>0</v>
      </c>
      <c r="L8" s="533">
        <v>0</v>
      </c>
      <c r="M8" s="533">
        <v>0</v>
      </c>
      <c r="N8" s="534">
        <v>0</v>
      </c>
    </row>
    <row r="9" spans="1:17" s="540" customFormat="1" ht="15" customHeight="1" x14ac:dyDescent="0.25">
      <c r="A9" s="535" t="s">
        <v>1382</v>
      </c>
      <c r="B9" s="536" t="s">
        <v>1383</v>
      </c>
      <c r="C9" s="537">
        <v>1</v>
      </c>
      <c r="D9" s="1356" t="s">
        <v>2762</v>
      </c>
      <c r="E9" s="623">
        <v>8</v>
      </c>
      <c r="F9" s="623">
        <v>2</v>
      </c>
      <c r="G9" s="623">
        <v>0</v>
      </c>
      <c r="H9" s="623">
        <v>0</v>
      </c>
      <c r="I9" s="623">
        <v>3</v>
      </c>
      <c r="J9" s="623">
        <v>0</v>
      </c>
      <c r="K9" s="623">
        <v>0</v>
      </c>
      <c r="L9" s="623">
        <v>0</v>
      </c>
      <c r="M9" s="538">
        <f>E9+G9</f>
        <v>8</v>
      </c>
      <c r="N9" s="539">
        <f>F9+H9</f>
        <v>2</v>
      </c>
    </row>
    <row r="10" spans="1:17" s="540" customFormat="1" ht="15" customHeight="1" x14ac:dyDescent="0.25">
      <c r="A10" s="541" t="s">
        <v>1384</v>
      </c>
      <c r="B10" s="542" t="s">
        <v>1385</v>
      </c>
      <c r="C10" s="543">
        <v>1</v>
      </c>
      <c r="D10" s="1357" t="str">
        <f>CONCATENATE(D$9)</f>
        <v>030922</v>
      </c>
      <c r="E10" s="626">
        <v>0</v>
      </c>
      <c r="F10" s="626">
        <v>0</v>
      </c>
      <c r="G10" s="625">
        <v>0</v>
      </c>
      <c r="H10" s="626">
        <v>0</v>
      </c>
      <c r="I10" s="625">
        <v>0</v>
      </c>
      <c r="J10" s="626">
        <v>0</v>
      </c>
      <c r="K10" s="625">
        <v>0</v>
      </c>
      <c r="L10" s="626">
        <v>0</v>
      </c>
      <c r="M10" s="544">
        <f t="shared" ref="M10:N50" si="0">E10+G10</f>
        <v>0</v>
      </c>
      <c r="N10" s="545">
        <f t="shared" si="0"/>
        <v>0</v>
      </c>
    </row>
    <row r="11" spans="1:17" s="540" customFormat="1" ht="15" customHeight="1" x14ac:dyDescent="0.25">
      <c r="A11" s="541" t="s">
        <v>1386</v>
      </c>
      <c r="B11" s="542" t="s">
        <v>1387</v>
      </c>
      <c r="C11" s="546">
        <v>1</v>
      </c>
      <c r="D11" s="1357" t="str">
        <f t="shared" ref="D11:D22" si="1">CONCATENATE(D$9)</f>
        <v>030922</v>
      </c>
      <c r="E11" s="626">
        <v>0</v>
      </c>
      <c r="F11" s="626">
        <v>0</v>
      </c>
      <c r="G11" s="625">
        <v>0</v>
      </c>
      <c r="H11" s="626">
        <v>0</v>
      </c>
      <c r="I11" s="625">
        <v>0</v>
      </c>
      <c r="J11" s="626">
        <v>0</v>
      </c>
      <c r="K11" s="625">
        <v>0</v>
      </c>
      <c r="L11" s="626">
        <v>0</v>
      </c>
      <c r="M11" s="544">
        <f t="shared" si="0"/>
        <v>0</v>
      </c>
      <c r="N11" s="545">
        <f t="shared" si="0"/>
        <v>0</v>
      </c>
    </row>
    <row r="12" spans="1:17" s="540" customFormat="1" ht="15" customHeight="1" x14ac:dyDescent="0.25">
      <c r="A12" s="541" t="s">
        <v>1388</v>
      </c>
      <c r="B12" s="542" t="s">
        <v>1389</v>
      </c>
      <c r="C12" s="546">
        <v>1</v>
      </c>
      <c r="D12" s="1357" t="str">
        <f t="shared" si="1"/>
        <v>030922</v>
      </c>
      <c r="E12" s="626">
        <v>0</v>
      </c>
      <c r="F12" s="626">
        <v>0</v>
      </c>
      <c r="G12" s="625">
        <v>0</v>
      </c>
      <c r="H12" s="626">
        <v>0</v>
      </c>
      <c r="I12" s="625">
        <v>0</v>
      </c>
      <c r="J12" s="626">
        <v>0</v>
      </c>
      <c r="K12" s="625">
        <v>0</v>
      </c>
      <c r="L12" s="626">
        <v>0</v>
      </c>
      <c r="M12" s="544">
        <f t="shared" si="0"/>
        <v>0</v>
      </c>
      <c r="N12" s="545">
        <f t="shared" si="0"/>
        <v>0</v>
      </c>
    </row>
    <row r="13" spans="1:17" s="540" customFormat="1" ht="15" customHeight="1" x14ac:dyDescent="0.25">
      <c r="A13" s="541" t="s">
        <v>1390</v>
      </c>
      <c r="B13" s="542" t="s">
        <v>1391</v>
      </c>
      <c r="C13" s="546">
        <v>1</v>
      </c>
      <c r="D13" s="1357" t="str">
        <f t="shared" si="1"/>
        <v>030922</v>
      </c>
      <c r="E13" s="626">
        <v>1</v>
      </c>
      <c r="F13" s="626">
        <v>0</v>
      </c>
      <c r="G13" s="625">
        <v>0</v>
      </c>
      <c r="H13" s="626">
        <v>0</v>
      </c>
      <c r="I13" s="625">
        <v>0</v>
      </c>
      <c r="J13" s="626">
        <v>0</v>
      </c>
      <c r="K13" s="625">
        <v>0</v>
      </c>
      <c r="L13" s="626">
        <v>0</v>
      </c>
      <c r="M13" s="544">
        <f t="shared" si="0"/>
        <v>1</v>
      </c>
      <c r="N13" s="545">
        <f t="shared" si="0"/>
        <v>0</v>
      </c>
    </row>
    <row r="14" spans="1:17" s="540" customFormat="1" ht="15" customHeight="1" x14ac:dyDescent="0.25">
      <c r="A14" s="541" t="s">
        <v>1392</v>
      </c>
      <c r="B14" s="542" t="s">
        <v>1393</v>
      </c>
      <c r="C14" s="546">
        <v>1</v>
      </c>
      <c r="D14" s="1357" t="str">
        <f t="shared" si="1"/>
        <v>030922</v>
      </c>
      <c r="E14" s="626">
        <v>0</v>
      </c>
      <c r="F14" s="626">
        <v>0</v>
      </c>
      <c r="G14" s="625">
        <v>0</v>
      </c>
      <c r="H14" s="626">
        <v>0</v>
      </c>
      <c r="I14" s="625">
        <v>0</v>
      </c>
      <c r="J14" s="626">
        <v>0</v>
      </c>
      <c r="K14" s="625">
        <v>0</v>
      </c>
      <c r="L14" s="626">
        <v>0</v>
      </c>
      <c r="M14" s="544">
        <f t="shared" si="0"/>
        <v>0</v>
      </c>
      <c r="N14" s="545">
        <f t="shared" si="0"/>
        <v>0</v>
      </c>
    </row>
    <row r="15" spans="1:17" s="540" customFormat="1" ht="15" customHeight="1" x14ac:dyDescent="0.25">
      <c r="A15" s="541" t="s">
        <v>1394</v>
      </c>
      <c r="B15" s="542" t="s">
        <v>1395</v>
      </c>
      <c r="C15" s="546">
        <v>1</v>
      </c>
      <c r="D15" s="1357" t="str">
        <f t="shared" si="1"/>
        <v>030922</v>
      </c>
      <c r="E15" s="626">
        <v>0</v>
      </c>
      <c r="F15" s="626">
        <v>0</v>
      </c>
      <c r="G15" s="625">
        <v>0</v>
      </c>
      <c r="H15" s="626">
        <v>0</v>
      </c>
      <c r="I15" s="625">
        <v>0</v>
      </c>
      <c r="J15" s="626">
        <v>0</v>
      </c>
      <c r="K15" s="625">
        <v>0</v>
      </c>
      <c r="L15" s="626">
        <v>0</v>
      </c>
      <c r="M15" s="544">
        <f t="shared" si="0"/>
        <v>0</v>
      </c>
      <c r="N15" s="545">
        <f t="shared" si="0"/>
        <v>0</v>
      </c>
    </row>
    <row r="16" spans="1:17" s="540" customFormat="1" ht="15" customHeight="1" x14ac:dyDescent="0.25">
      <c r="A16" s="541" t="s">
        <v>1396</v>
      </c>
      <c r="B16" s="542" t="s">
        <v>1397</v>
      </c>
      <c r="C16" s="546">
        <v>1</v>
      </c>
      <c r="D16" s="1357" t="str">
        <f t="shared" si="1"/>
        <v>030922</v>
      </c>
      <c r="E16" s="626">
        <v>0</v>
      </c>
      <c r="F16" s="626">
        <v>0</v>
      </c>
      <c r="G16" s="625">
        <v>0</v>
      </c>
      <c r="H16" s="626">
        <v>0</v>
      </c>
      <c r="I16" s="625">
        <v>0</v>
      </c>
      <c r="J16" s="626">
        <v>0</v>
      </c>
      <c r="K16" s="625">
        <v>0</v>
      </c>
      <c r="L16" s="626">
        <v>0</v>
      </c>
      <c r="M16" s="544">
        <f t="shared" si="0"/>
        <v>0</v>
      </c>
      <c r="N16" s="545">
        <f t="shared" si="0"/>
        <v>0</v>
      </c>
    </row>
    <row r="17" spans="1:14" s="540" customFormat="1" ht="15" customHeight="1" x14ac:dyDescent="0.25">
      <c r="A17" s="541" t="s">
        <v>1398</v>
      </c>
      <c r="B17" s="542" t="s">
        <v>1399</v>
      </c>
      <c r="C17" s="546">
        <v>1</v>
      </c>
      <c r="D17" s="1357" t="str">
        <f t="shared" si="1"/>
        <v>030922</v>
      </c>
      <c r="E17" s="626">
        <v>0</v>
      </c>
      <c r="F17" s="626">
        <v>0</v>
      </c>
      <c r="G17" s="625">
        <v>0</v>
      </c>
      <c r="H17" s="626">
        <v>0</v>
      </c>
      <c r="I17" s="625">
        <v>0</v>
      </c>
      <c r="J17" s="626">
        <v>0</v>
      </c>
      <c r="K17" s="625">
        <v>0</v>
      </c>
      <c r="L17" s="626">
        <v>0</v>
      </c>
      <c r="M17" s="544">
        <f t="shared" si="0"/>
        <v>0</v>
      </c>
      <c r="N17" s="545">
        <f t="shared" si="0"/>
        <v>0</v>
      </c>
    </row>
    <row r="18" spans="1:14" s="540" customFormat="1" ht="15" customHeight="1" x14ac:dyDescent="0.25">
      <c r="A18" s="541" t="s">
        <v>1400</v>
      </c>
      <c r="B18" s="542" t="s">
        <v>1401</v>
      </c>
      <c r="C18" s="546">
        <v>1</v>
      </c>
      <c r="D18" s="1357" t="str">
        <f t="shared" si="1"/>
        <v>030922</v>
      </c>
      <c r="E18" s="626">
        <v>0</v>
      </c>
      <c r="F18" s="626">
        <v>0</v>
      </c>
      <c r="G18" s="625">
        <v>0</v>
      </c>
      <c r="H18" s="626">
        <v>0</v>
      </c>
      <c r="I18" s="625">
        <v>0</v>
      </c>
      <c r="J18" s="626">
        <v>0</v>
      </c>
      <c r="K18" s="625">
        <v>0</v>
      </c>
      <c r="L18" s="626">
        <v>0</v>
      </c>
      <c r="M18" s="544">
        <f t="shared" si="0"/>
        <v>0</v>
      </c>
      <c r="N18" s="545">
        <f t="shared" si="0"/>
        <v>0</v>
      </c>
    </row>
    <row r="19" spans="1:14" s="540" customFormat="1" ht="15" customHeight="1" x14ac:dyDescent="0.25">
      <c r="A19" s="541" t="s">
        <v>1402</v>
      </c>
      <c r="B19" s="542" t="s">
        <v>1403</v>
      </c>
      <c r="C19" s="546">
        <v>1</v>
      </c>
      <c r="D19" s="1357" t="str">
        <f t="shared" si="1"/>
        <v>030922</v>
      </c>
      <c r="E19" s="626">
        <v>0</v>
      </c>
      <c r="F19" s="626">
        <v>0</v>
      </c>
      <c r="G19" s="625">
        <v>0</v>
      </c>
      <c r="H19" s="626">
        <v>0</v>
      </c>
      <c r="I19" s="625">
        <v>0</v>
      </c>
      <c r="J19" s="626">
        <v>0</v>
      </c>
      <c r="K19" s="625">
        <v>0</v>
      </c>
      <c r="L19" s="626">
        <v>0</v>
      </c>
      <c r="M19" s="544">
        <f t="shared" si="0"/>
        <v>0</v>
      </c>
      <c r="N19" s="545">
        <f t="shared" si="0"/>
        <v>0</v>
      </c>
    </row>
    <row r="20" spans="1:14" s="540" customFormat="1" ht="15" customHeight="1" x14ac:dyDescent="0.25">
      <c r="A20" s="541" t="s">
        <v>1404</v>
      </c>
      <c r="B20" s="542" t="s">
        <v>1405</v>
      </c>
      <c r="C20" s="546">
        <v>1</v>
      </c>
      <c r="D20" s="1357" t="str">
        <f t="shared" si="1"/>
        <v>030922</v>
      </c>
      <c r="E20" s="626">
        <v>0</v>
      </c>
      <c r="F20" s="626">
        <v>0</v>
      </c>
      <c r="G20" s="625">
        <v>0</v>
      </c>
      <c r="H20" s="626">
        <v>0</v>
      </c>
      <c r="I20" s="625">
        <v>0</v>
      </c>
      <c r="J20" s="626">
        <v>0</v>
      </c>
      <c r="K20" s="625">
        <v>0</v>
      </c>
      <c r="L20" s="626">
        <v>0</v>
      </c>
      <c r="M20" s="544">
        <f t="shared" si="0"/>
        <v>0</v>
      </c>
      <c r="N20" s="545">
        <f t="shared" si="0"/>
        <v>0</v>
      </c>
    </row>
    <row r="21" spans="1:14" s="540" customFormat="1" ht="15" customHeight="1" x14ac:dyDescent="0.25">
      <c r="A21" s="541" t="s">
        <v>1406</v>
      </c>
      <c r="B21" s="542" t="s">
        <v>1407</v>
      </c>
      <c r="C21" s="547">
        <v>1</v>
      </c>
      <c r="D21" s="1357" t="str">
        <f t="shared" si="1"/>
        <v>030922</v>
      </c>
      <c r="E21" s="626">
        <v>0</v>
      </c>
      <c r="F21" s="626">
        <v>0</v>
      </c>
      <c r="G21" s="625">
        <v>0</v>
      </c>
      <c r="H21" s="626">
        <v>0</v>
      </c>
      <c r="I21" s="625">
        <v>0</v>
      </c>
      <c r="J21" s="626">
        <v>0</v>
      </c>
      <c r="K21" s="625">
        <v>0</v>
      </c>
      <c r="L21" s="626">
        <v>0</v>
      </c>
      <c r="M21" s="544">
        <f t="shared" si="0"/>
        <v>0</v>
      </c>
      <c r="N21" s="545">
        <f t="shared" si="0"/>
        <v>0</v>
      </c>
    </row>
    <row r="22" spans="1:14" s="540" customFormat="1" ht="15" customHeight="1" thickBot="1" x14ac:dyDescent="0.3">
      <c r="A22" s="541" t="s">
        <v>1408</v>
      </c>
      <c r="B22" s="547" t="s">
        <v>1409</v>
      </c>
      <c r="C22" s="537">
        <v>1</v>
      </c>
      <c r="D22" s="1357" t="str">
        <f t="shared" si="1"/>
        <v>030922</v>
      </c>
      <c r="E22" s="626">
        <v>0</v>
      </c>
      <c r="F22" s="628">
        <v>0</v>
      </c>
      <c r="G22" s="627">
        <v>0</v>
      </c>
      <c r="H22" s="628">
        <v>0</v>
      </c>
      <c r="I22" s="627">
        <v>0</v>
      </c>
      <c r="J22" s="628">
        <v>0</v>
      </c>
      <c r="K22" s="627">
        <v>0</v>
      </c>
      <c r="L22" s="628">
        <v>0</v>
      </c>
      <c r="M22" s="548">
        <f t="shared" si="0"/>
        <v>0</v>
      </c>
      <c r="N22" s="549">
        <f t="shared" si="0"/>
        <v>0</v>
      </c>
    </row>
    <row r="23" spans="1:14" s="540" customFormat="1" ht="15" customHeight="1" thickBot="1" x14ac:dyDescent="0.3">
      <c r="A23" s="550" t="s">
        <v>1410</v>
      </c>
      <c r="B23" s="551"/>
      <c r="C23" s="552"/>
      <c r="D23" s="1357"/>
      <c r="E23" s="629"/>
      <c r="F23" s="484"/>
      <c r="G23" s="484"/>
      <c r="H23" s="484"/>
      <c r="I23" s="484"/>
      <c r="J23" s="484"/>
      <c r="K23" s="484"/>
      <c r="L23" s="484"/>
      <c r="M23" s="553"/>
      <c r="N23" s="554"/>
    </row>
    <row r="24" spans="1:14" s="540" customFormat="1" ht="15" customHeight="1" x14ac:dyDescent="0.25">
      <c r="A24" s="535" t="s">
        <v>1411</v>
      </c>
      <c r="B24" s="536" t="s">
        <v>1412</v>
      </c>
      <c r="C24" s="537">
        <v>1</v>
      </c>
      <c r="D24" s="1357" t="str">
        <f t="shared" ref="D24:D29" si="2">CONCATENATE(D$9)</f>
        <v>030922</v>
      </c>
      <c r="E24" s="623">
        <f>IF(ISERROR(VLOOKUP(CONCATENATE($B24,"-",$C24),IN_1B!$B$2:$U$2962,3,FALSE))=TRUE,"",VLOOKUP(CONCATENATE($B24,"-",$C24),IN_1B!$B$2:$U$2962,3,FALSE))</f>
        <v>0</v>
      </c>
      <c r="F24" s="624">
        <f>IF(ISERROR(VLOOKUP(CONCATENATE($B24,"-",$C24),IN_1B!$B$2:$U$2962,4,FALSE))=TRUE,"",VLOOKUP(CONCATENATE($B24,"-",$C24),IN_1B!$B$2:$U$2962,4,FALSE))</f>
        <v>0</v>
      </c>
      <c r="G24" s="623">
        <f>IF(ISERROR(VLOOKUP(CONCATENATE($B24,"-",$C24),IN_1B!$B$2:$U$2962,5,FALSE))=TRUE,"",VLOOKUP(CONCATENATE($B24,"-",$C24),IN_1B!$B$2:$U$2962,5,FALSE))</f>
        <v>0</v>
      </c>
      <c r="H24" s="624">
        <f>IF(ISERROR(VLOOKUP(CONCATENATE($B24,"-",$C24),IN_1B!$B$2:$U$2962,6,FALSE))=TRUE,"",VLOOKUP(CONCATENATE($B24,"-",$C24),IN_1B!$B$2:$U$2962,6,FALSE))</f>
        <v>0</v>
      </c>
      <c r="I24" s="623">
        <f>IF(ISERROR(VLOOKUP(CONCATENATE($B24,"-",$C24),IN_1B!$B$2:$U$2962,7,FALSE))=TRUE,"",VLOOKUP(CONCATENATE($B24,"-",$C24),IN_1B!$B$2:$U$2962,7,FALSE))</f>
        <v>0</v>
      </c>
      <c r="J24" s="624">
        <f>IF(ISERROR(VLOOKUP(CONCATENATE($B24,"-",$C24),IN_1B!$B$2:$U$2962,8,FALSE))=TRUE,"",VLOOKUP(CONCATENATE($B24,"-",$C24),IN_1B!$B$2:$U$2962,8,FALSE))</f>
        <v>0</v>
      </c>
      <c r="K24" s="623">
        <f>IF(ISERROR(VLOOKUP(CONCATENATE($B24,"-",$C24),IN_1B!$B$2:$U$2962,9,FALSE))=TRUE,"",VLOOKUP(CONCATENATE($B24,"-",$C24),IN_1B!$B$2:$U$2962,9,FALSE))</f>
        <v>0</v>
      </c>
      <c r="L24" s="624">
        <f>IF(ISERROR(VLOOKUP(CONCATENATE($B24,"-",$C24),IN_1B!$B$2:$U$2962,10,FALSE))=TRUE,"",VLOOKUP(CONCATENATE($B24,"-",$C24),IN_1B!$B$2:$U$2962,10,FALSE))</f>
        <v>0</v>
      </c>
      <c r="M24" s="538">
        <f t="shared" si="0"/>
        <v>0</v>
      </c>
      <c r="N24" s="539">
        <f t="shared" si="0"/>
        <v>0</v>
      </c>
    </row>
    <row r="25" spans="1:14" s="540" customFormat="1" ht="15" customHeight="1" x14ac:dyDescent="0.25">
      <c r="A25" s="541" t="s">
        <v>1413</v>
      </c>
      <c r="B25" s="542" t="s">
        <v>1414</v>
      </c>
      <c r="C25" s="543">
        <v>1</v>
      </c>
      <c r="D25" s="1357" t="str">
        <f t="shared" si="2"/>
        <v>030922</v>
      </c>
      <c r="E25" s="625">
        <f>IF(ISERROR(VLOOKUP(CONCATENATE($B25,"-",$C25),IN_1B!$B$2:$U$2962,3,FALSE))=TRUE,"",VLOOKUP(CONCATENATE($B25,"-",$C25),IN_1B!$B$2:$U$2962,3,FALSE))</f>
        <v>0</v>
      </c>
      <c r="F25" s="626">
        <f>IF(ISERROR(VLOOKUP(CONCATENATE($B25,"-",$C25),IN_1B!$B$2:$U$2962,4,FALSE))=TRUE,"",VLOOKUP(CONCATENATE($B25,"-",$C25),IN_1B!$B$2:$U$2962,4,FALSE))</f>
        <v>0</v>
      </c>
      <c r="G25" s="625">
        <f>IF(ISERROR(VLOOKUP(CONCATENATE($B25,"-",$C25),IN_1B!$B$2:$U$2962,5,FALSE))=TRUE,"",VLOOKUP(CONCATENATE($B25,"-",$C25),IN_1B!$B$2:$U$2962,5,FALSE))</f>
        <v>0</v>
      </c>
      <c r="H25" s="626">
        <f>IF(ISERROR(VLOOKUP(CONCATENATE($B25,"-",$C25),IN_1B!$B$2:$U$2962,6,FALSE))=TRUE,"",VLOOKUP(CONCATENATE($B25,"-",$C25),IN_1B!$B$2:$U$2962,6,FALSE))</f>
        <v>0</v>
      </c>
      <c r="I25" s="625">
        <f>IF(ISERROR(VLOOKUP(CONCATENATE($B25,"-",$C25),IN_1B!$B$2:$U$2962,7,FALSE))=TRUE,"",VLOOKUP(CONCATENATE($B25,"-",$C25),IN_1B!$B$2:$U$2962,7,FALSE))</f>
        <v>0</v>
      </c>
      <c r="J25" s="626">
        <f>IF(ISERROR(VLOOKUP(CONCATENATE($B25,"-",$C25),IN_1B!$B$2:$U$2962,8,FALSE))=TRUE,"",VLOOKUP(CONCATENATE($B25,"-",$C25),IN_1B!$B$2:$U$2962,8,FALSE))</f>
        <v>0</v>
      </c>
      <c r="K25" s="625">
        <f>IF(ISERROR(VLOOKUP(CONCATENATE($B25,"-",$C25),IN_1B!$B$2:$U$2962,9,FALSE))=TRUE,"",VLOOKUP(CONCATENATE($B25,"-",$C25),IN_1B!$B$2:$U$2962,9,FALSE))</f>
        <v>0</v>
      </c>
      <c r="L25" s="626">
        <f>IF(ISERROR(VLOOKUP(CONCATENATE($B25,"-",$C25),IN_1B!$B$2:$U$2962,10,FALSE))=TRUE,"",VLOOKUP(CONCATENATE($B25,"-",$C25),IN_1B!$B$2:$U$2962,10,FALSE))</f>
        <v>0</v>
      </c>
      <c r="M25" s="544">
        <f t="shared" si="0"/>
        <v>0</v>
      </c>
      <c r="N25" s="545">
        <f t="shared" si="0"/>
        <v>0</v>
      </c>
    </row>
    <row r="26" spans="1:14" s="540" customFormat="1" ht="15" customHeight="1" x14ac:dyDescent="0.25">
      <c r="A26" s="541" t="s">
        <v>1415</v>
      </c>
      <c r="B26" s="542" t="s">
        <v>1416</v>
      </c>
      <c r="C26" s="546">
        <v>1</v>
      </c>
      <c r="D26" s="1357" t="str">
        <f t="shared" si="2"/>
        <v>030922</v>
      </c>
      <c r="E26" s="625">
        <f>IF(ISERROR(VLOOKUP(CONCATENATE($B26,"-",$C26),IN_1B!$B$2:$U$2962,3,FALSE))=TRUE,"",VLOOKUP(CONCATENATE($B26,"-",$C26),IN_1B!$B$2:$U$2962,3,FALSE))</f>
        <v>0</v>
      </c>
      <c r="F26" s="626">
        <f>IF(ISERROR(VLOOKUP(CONCATENATE($B26,"-",$C26),IN_1B!$B$2:$U$2962,4,FALSE))=TRUE,"",VLOOKUP(CONCATENATE($B26,"-",$C26),IN_1B!$B$2:$U$2962,4,FALSE))</f>
        <v>0</v>
      </c>
      <c r="G26" s="625">
        <f>IF(ISERROR(VLOOKUP(CONCATENATE($B26,"-",$C26),IN_1B!$B$2:$U$2962,5,FALSE))=TRUE,"",VLOOKUP(CONCATENATE($B26,"-",$C26),IN_1B!$B$2:$U$2962,5,FALSE))</f>
        <v>0</v>
      </c>
      <c r="H26" s="626">
        <f>IF(ISERROR(VLOOKUP(CONCATENATE($B26,"-",$C26),IN_1B!$B$2:$U$2962,6,FALSE))=TRUE,"",VLOOKUP(CONCATENATE($B26,"-",$C26),IN_1B!$B$2:$U$2962,6,FALSE))</f>
        <v>0</v>
      </c>
      <c r="I26" s="625">
        <f>IF(ISERROR(VLOOKUP(CONCATENATE($B26,"-",$C26),IN_1B!$B$2:$U$2962,7,FALSE))=TRUE,"",VLOOKUP(CONCATENATE($B26,"-",$C26),IN_1B!$B$2:$U$2962,7,FALSE))</f>
        <v>0</v>
      </c>
      <c r="J26" s="626">
        <f>IF(ISERROR(VLOOKUP(CONCATENATE($B26,"-",$C26),IN_1B!$B$2:$U$2962,8,FALSE))=TRUE,"",VLOOKUP(CONCATENATE($B26,"-",$C26),IN_1B!$B$2:$U$2962,8,FALSE))</f>
        <v>0</v>
      </c>
      <c r="K26" s="625">
        <f>IF(ISERROR(VLOOKUP(CONCATENATE($B26,"-",$C26),IN_1B!$B$2:$U$2962,9,FALSE))=TRUE,"",VLOOKUP(CONCATENATE($B26,"-",$C26),IN_1B!$B$2:$U$2962,9,FALSE))</f>
        <v>0</v>
      </c>
      <c r="L26" s="626">
        <f>IF(ISERROR(VLOOKUP(CONCATENATE($B26,"-",$C26),IN_1B!$B$2:$U$2962,10,FALSE))=TRUE,"",VLOOKUP(CONCATENATE($B26,"-",$C26),IN_1B!$B$2:$U$2962,10,FALSE))</f>
        <v>0</v>
      </c>
      <c r="M26" s="544">
        <f t="shared" si="0"/>
        <v>0</v>
      </c>
      <c r="N26" s="545">
        <f t="shared" si="0"/>
        <v>0</v>
      </c>
    </row>
    <row r="27" spans="1:14" s="540" customFormat="1" ht="15" customHeight="1" x14ac:dyDescent="0.25">
      <c r="A27" s="541" t="s">
        <v>1417</v>
      </c>
      <c r="B27" s="542" t="s">
        <v>1418</v>
      </c>
      <c r="C27" s="546">
        <v>1</v>
      </c>
      <c r="D27" s="1357" t="str">
        <f t="shared" si="2"/>
        <v>030922</v>
      </c>
      <c r="E27" s="625">
        <f>IF(ISERROR(VLOOKUP(CONCATENATE($B27,"-",$C27),IN_1B!$B$2:$U$2962,3,FALSE))=TRUE,"",VLOOKUP(CONCATENATE($B27,"-",$C27),IN_1B!$B$2:$U$2962,3,FALSE))</f>
        <v>0</v>
      </c>
      <c r="F27" s="626">
        <f>IF(ISERROR(VLOOKUP(CONCATENATE($B27,"-",$C27),IN_1B!$B$2:$U$2962,4,FALSE))=TRUE,"",VLOOKUP(CONCATENATE($B27,"-",$C27),IN_1B!$B$2:$U$2962,4,FALSE))</f>
        <v>0</v>
      </c>
      <c r="G27" s="625">
        <f>IF(ISERROR(VLOOKUP(CONCATENATE($B27,"-",$C27),IN_1B!$B$2:$U$2962,5,FALSE))=TRUE,"",VLOOKUP(CONCATENATE($B27,"-",$C27),IN_1B!$B$2:$U$2962,5,FALSE))</f>
        <v>0</v>
      </c>
      <c r="H27" s="626">
        <f>IF(ISERROR(VLOOKUP(CONCATENATE($B27,"-",$C27),IN_1B!$B$2:$U$2962,6,FALSE))=TRUE,"",VLOOKUP(CONCATENATE($B27,"-",$C27),IN_1B!$B$2:$U$2962,6,FALSE))</f>
        <v>0</v>
      </c>
      <c r="I27" s="625">
        <f>IF(ISERROR(VLOOKUP(CONCATENATE($B27,"-",$C27),IN_1B!$B$2:$U$2962,7,FALSE))=TRUE,"",VLOOKUP(CONCATENATE($B27,"-",$C27),IN_1B!$B$2:$U$2962,7,FALSE))</f>
        <v>0</v>
      </c>
      <c r="J27" s="626">
        <f>IF(ISERROR(VLOOKUP(CONCATENATE($B27,"-",$C27),IN_1B!$B$2:$U$2962,8,FALSE))=TRUE,"",VLOOKUP(CONCATENATE($B27,"-",$C27),IN_1B!$B$2:$U$2962,8,FALSE))</f>
        <v>0</v>
      </c>
      <c r="K27" s="625">
        <f>IF(ISERROR(VLOOKUP(CONCATENATE($B27,"-",$C27),IN_1B!$B$2:$U$2962,9,FALSE))=TRUE,"",VLOOKUP(CONCATENATE($B27,"-",$C27),IN_1B!$B$2:$U$2962,9,FALSE))</f>
        <v>0</v>
      </c>
      <c r="L27" s="626">
        <f>IF(ISERROR(VLOOKUP(CONCATENATE($B27,"-",$C27),IN_1B!$B$2:$U$2962,10,FALSE))=TRUE,"",VLOOKUP(CONCATENATE($B27,"-",$C27),IN_1B!$B$2:$U$2962,10,FALSE))</f>
        <v>0</v>
      </c>
      <c r="M27" s="544">
        <f t="shared" si="0"/>
        <v>0</v>
      </c>
      <c r="N27" s="545">
        <f t="shared" si="0"/>
        <v>0</v>
      </c>
    </row>
    <row r="28" spans="1:14" s="540" customFormat="1" ht="15" customHeight="1" x14ac:dyDescent="0.25">
      <c r="A28" s="541" t="s">
        <v>1419</v>
      </c>
      <c r="B28" s="542" t="s">
        <v>1420</v>
      </c>
      <c r="C28" s="546">
        <v>1</v>
      </c>
      <c r="D28" s="1357" t="str">
        <f t="shared" si="2"/>
        <v>030922</v>
      </c>
      <c r="E28" s="625">
        <f>IF(ISERROR(VLOOKUP(CONCATENATE($B28,"-",$C28),IN_1B!$B$2:$U$2962,3,FALSE))=TRUE,"",VLOOKUP(CONCATENATE($B28,"-",$C28),IN_1B!$B$2:$U$2962,3,FALSE))</f>
        <v>0</v>
      </c>
      <c r="F28" s="626">
        <f>IF(ISERROR(VLOOKUP(CONCATENATE($B28,"-",$C28),IN_1B!$B$2:$U$2962,4,FALSE))=TRUE,"",VLOOKUP(CONCATENATE($B28,"-",$C28),IN_1B!$B$2:$U$2962,4,FALSE))</f>
        <v>0</v>
      </c>
      <c r="G28" s="625">
        <f>IF(ISERROR(VLOOKUP(CONCATENATE($B28,"-",$C28),IN_1B!$B$2:$U$2962,5,FALSE))=TRUE,"",VLOOKUP(CONCATENATE($B28,"-",$C28),IN_1B!$B$2:$U$2962,5,FALSE))</f>
        <v>0</v>
      </c>
      <c r="H28" s="626">
        <f>IF(ISERROR(VLOOKUP(CONCATENATE($B28,"-",$C28),IN_1B!$B$2:$U$2962,6,FALSE))=TRUE,"",VLOOKUP(CONCATENATE($B28,"-",$C28),IN_1B!$B$2:$U$2962,6,FALSE))</f>
        <v>0</v>
      </c>
      <c r="I28" s="625">
        <f>IF(ISERROR(VLOOKUP(CONCATENATE($B28,"-",$C28),IN_1B!$B$2:$U$2962,7,FALSE))=TRUE,"",VLOOKUP(CONCATENATE($B28,"-",$C28),IN_1B!$B$2:$U$2962,7,FALSE))</f>
        <v>0</v>
      </c>
      <c r="J28" s="626">
        <f>IF(ISERROR(VLOOKUP(CONCATENATE($B28,"-",$C28),IN_1B!$B$2:$U$2962,8,FALSE))=TRUE,"",VLOOKUP(CONCATENATE($B28,"-",$C28),IN_1B!$B$2:$U$2962,8,FALSE))</f>
        <v>0</v>
      </c>
      <c r="K28" s="625">
        <f>IF(ISERROR(VLOOKUP(CONCATENATE($B28,"-",$C28),IN_1B!$B$2:$U$2962,9,FALSE))=TRUE,"",VLOOKUP(CONCATENATE($B28,"-",$C28),IN_1B!$B$2:$U$2962,9,FALSE))</f>
        <v>0</v>
      </c>
      <c r="L28" s="626">
        <f>IF(ISERROR(VLOOKUP(CONCATENATE($B28,"-",$C28),IN_1B!$B$2:$U$2962,10,FALSE))=TRUE,"",VLOOKUP(CONCATENATE($B28,"-",$C28),IN_1B!$B$2:$U$2962,10,FALSE))</f>
        <v>0</v>
      </c>
      <c r="M28" s="544">
        <f t="shared" si="0"/>
        <v>0</v>
      </c>
      <c r="N28" s="545">
        <f t="shared" si="0"/>
        <v>0</v>
      </c>
    </row>
    <row r="29" spans="1:14" s="540" customFormat="1" ht="15" customHeight="1" thickBot="1" x14ac:dyDescent="0.3">
      <c r="A29" s="541" t="s">
        <v>1421</v>
      </c>
      <c r="B29" s="555" t="s">
        <v>1422</v>
      </c>
      <c r="C29" s="547">
        <v>1</v>
      </c>
      <c r="D29" s="1357" t="str">
        <f t="shared" si="2"/>
        <v>030922</v>
      </c>
      <c r="E29" s="627">
        <f>IF(ISERROR(VLOOKUP(CONCATENATE($B29,"-",$C29),IN_1B!$B$2:$U$2962,3,FALSE))=TRUE,"",VLOOKUP(CONCATENATE($B29,"-",$C29),IN_1B!$B$2:$U$2962,3,FALSE))</f>
        <v>0</v>
      </c>
      <c r="F29" s="628">
        <f>IF(ISERROR(VLOOKUP(CONCATENATE($B29,"-",$C29),IN_1B!$B$2:$U$2962,4,FALSE))=TRUE,"",VLOOKUP(CONCATENATE($B29,"-",$C29),IN_1B!$B$2:$U$2962,4,FALSE))</f>
        <v>0</v>
      </c>
      <c r="G29" s="627">
        <f>IF(ISERROR(VLOOKUP(CONCATENATE($B29,"-",$C29),IN_1B!$B$2:$U$2962,5,FALSE))=TRUE,"",VLOOKUP(CONCATENATE($B29,"-",$C29),IN_1B!$B$2:$U$2962,5,FALSE))</f>
        <v>0</v>
      </c>
      <c r="H29" s="628">
        <f>IF(ISERROR(VLOOKUP(CONCATENATE($B29,"-",$C29),IN_1B!$B$2:$U$2962,6,FALSE))=TRUE,"",VLOOKUP(CONCATENATE($B29,"-",$C29),IN_1B!$B$2:$U$2962,6,FALSE))</f>
        <v>0</v>
      </c>
      <c r="I29" s="627">
        <f>IF(ISERROR(VLOOKUP(CONCATENATE($B29,"-",$C29),IN_1B!$B$2:$U$2962,7,FALSE))=TRUE,"",VLOOKUP(CONCATENATE($B29,"-",$C29),IN_1B!$B$2:$U$2962,7,FALSE))</f>
        <v>0</v>
      </c>
      <c r="J29" s="628">
        <f>IF(ISERROR(VLOOKUP(CONCATENATE($B29,"-",$C29),IN_1B!$B$2:$U$2962,8,FALSE))=TRUE,"",VLOOKUP(CONCATENATE($B29,"-",$C29),IN_1B!$B$2:$U$2962,8,FALSE))</f>
        <v>0</v>
      </c>
      <c r="K29" s="627">
        <f>IF(ISERROR(VLOOKUP(CONCATENATE($B29,"-",$C29),IN_1B!$B$2:$U$2962,9,FALSE))=TRUE,"",VLOOKUP(CONCATENATE($B29,"-",$C29),IN_1B!$B$2:$U$2962,9,FALSE))</f>
        <v>0</v>
      </c>
      <c r="L29" s="628">
        <f>IF(ISERROR(VLOOKUP(CONCATENATE($B29,"-",$C29),IN_1B!$B$2:$U$2962,10,FALSE))=TRUE,"",VLOOKUP(CONCATENATE($B29,"-",$C29),IN_1B!$B$2:$U$2962,10,FALSE))</f>
        <v>0</v>
      </c>
      <c r="M29" s="548">
        <f t="shared" si="0"/>
        <v>0</v>
      </c>
      <c r="N29" s="549">
        <f t="shared" si="0"/>
        <v>0</v>
      </c>
    </row>
    <row r="30" spans="1:14" s="540" customFormat="1" ht="15" customHeight="1" thickBot="1" x14ac:dyDescent="0.3">
      <c r="A30" s="556" t="s">
        <v>1423</v>
      </c>
      <c r="B30" s="557"/>
      <c r="C30" s="558"/>
      <c r="D30" s="1357"/>
      <c r="E30" s="629"/>
      <c r="F30" s="484"/>
      <c r="G30" s="484"/>
      <c r="H30" s="484"/>
      <c r="I30" s="484"/>
      <c r="J30" s="484"/>
      <c r="K30" s="484"/>
      <c r="L30" s="484"/>
      <c r="M30" s="553"/>
      <c r="N30" s="554"/>
    </row>
    <row r="31" spans="1:14" s="540" customFormat="1" ht="15" customHeight="1" x14ac:dyDescent="0.25">
      <c r="A31" s="535" t="s">
        <v>1424</v>
      </c>
      <c r="B31" s="559" t="s">
        <v>1425</v>
      </c>
      <c r="C31" s="543">
        <v>1</v>
      </c>
      <c r="D31" s="1357" t="str">
        <f t="shared" ref="D31:D41" si="3">CONCATENATE(D$9)</f>
        <v>030922</v>
      </c>
      <c r="E31" s="623">
        <f>IF(ISERROR(VLOOKUP(CONCATENATE($B31,"-",$C31),IN_1B!$B$2:$U$2962,3,FALSE))=TRUE,"",VLOOKUP(CONCATENATE($B31,"-",$C31),IN_1B!$B$2:$U$2962,3,FALSE))</f>
        <v>0</v>
      </c>
      <c r="F31" s="624">
        <f>IF(ISERROR(VLOOKUP(CONCATENATE($B31,"-",$C31),IN_1B!$B$2:$U$2962,4,FALSE))=TRUE,"",VLOOKUP(CONCATENATE($B31,"-",$C31),IN_1B!$B$2:$U$2962,4,FALSE))</f>
        <v>0</v>
      </c>
      <c r="G31" s="623">
        <f>IF(ISERROR(VLOOKUP(CONCATENATE($B31,"-",$C31),IN_1B!$B$2:$U$2962,5,FALSE))=TRUE,"",VLOOKUP(CONCATENATE($B31,"-",$C31),IN_1B!$B$2:$U$2962,5,FALSE))</f>
        <v>0</v>
      </c>
      <c r="H31" s="624">
        <f>IF(ISERROR(VLOOKUP(CONCATENATE($B31,"-",$C31),IN_1B!$B$2:$U$2962,6,FALSE))=TRUE,"",VLOOKUP(CONCATENATE($B31,"-",$C31),IN_1B!$B$2:$U$2962,6,FALSE))</f>
        <v>0</v>
      </c>
      <c r="I31" s="623">
        <f>IF(ISERROR(VLOOKUP(CONCATENATE($B31,"-",$C31),IN_1B!$B$2:$U$2962,7,FALSE))=TRUE,"",VLOOKUP(CONCATENATE($B31,"-",$C31),IN_1B!$B$2:$U$2962,7,FALSE))</f>
        <v>0</v>
      </c>
      <c r="J31" s="624">
        <f>IF(ISERROR(VLOOKUP(CONCATENATE($B31,"-",$C31),IN_1B!$B$2:$U$2962,8,FALSE))=TRUE,"",VLOOKUP(CONCATENATE($B31,"-",$C31),IN_1B!$B$2:$U$2962,8,FALSE))</f>
        <v>0</v>
      </c>
      <c r="K31" s="623">
        <f>IF(ISERROR(VLOOKUP(CONCATENATE($B31,"-",$C31),IN_1B!$B$2:$U$2962,9,FALSE))=TRUE,"",VLOOKUP(CONCATENATE($B31,"-",$C31),IN_1B!$B$2:$U$2962,9,FALSE))</f>
        <v>0</v>
      </c>
      <c r="L31" s="624">
        <f>IF(ISERROR(VLOOKUP(CONCATENATE($B31,"-",$C31),IN_1B!$B$2:$U$2962,10,FALSE))=TRUE,"",VLOOKUP(CONCATENATE($B31,"-",$C31),IN_1B!$B$2:$U$2962,10,FALSE))</f>
        <v>0</v>
      </c>
      <c r="M31" s="538">
        <f t="shared" si="0"/>
        <v>0</v>
      </c>
      <c r="N31" s="539">
        <f t="shared" si="0"/>
        <v>0</v>
      </c>
    </row>
    <row r="32" spans="1:14" s="540" customFormat="1" ht="15" customHeight="1" x14ac:dyDescent="0.25">
      <c r="A32" s="541" t="s">
        <v>1426</v>
      </c>
      <c r="B32" s="542" t="s">
        <v>1427</v>
      </c>
      <c r="C32" s="546">
        <v>1</v>
      </c>
      <c r="D32" s="1357" t="str">
        <f t="shared" si="3"/>
        <v>030922</v>
      </c>
      <c r="E32" s="625">
        <f>IF(ISERROR(VLOOKUP(CONCATENATE($B32,"-",$C32),IN_1B!$B$2:$U$2962,3,FALSE))=TRUE,"",VLOOKUP(CONCATENATE($B32,"-",$C32),IN_1B!$B$2:$U$2962,3,FALSE))</f>
        <v>0</v>
      </c>
      <c r="F32" s="626">
        <f>IF(ISERROR(VLOOKUP(CONCATENATE($B32,"-",$C32),IN_1B!$B$2:$U$2962,4,FALSE))=TRUE,"",VLOOKUP(CONCATENATE($B32,"-",$C32),IN_1B!$B$2:$U$2962,4,FALSE))</f>
        <v>0</v>
      </c>
      <c r="G32" s="625">
        <f>IF(ISERROR(VLOOKUP(CONCATENATE($B32,"-",$C32),IN_1B!$B$2:$U$2962,5,FALSE))=TRUE,"",VLOOKUP(CONCATENATE($B32,"-",$C32),IN_1B!$B$2:$U$2962,5,FALSE))</f>
        <v>0</v>
      </c>
      <c r="H32" s="626">
        <f>IF(ISERROR(VLOOKUP(CONCATENATE($B32,"-",$C32),IN_1B!$B$2:$U$2962,6,FALSE))=TRUE,"",VLOOKUP(CONCATENATE($B32,"-",$C32),IN_1B!$B$2:$U$2962,6,FALSE))</f>
        <v>0</v>
      </c>
      <c r="I32" s="625">
        <f>IF(ISERROR(VLOOKUP(CONCATENATE($B32,"-",$C32),IN_1B!$B$2:$U$2962,7,FALSE))=TRUE,"",VLOOKUP(CONCATENATE($B32,"-",$C32),IN_1B!$B$2:$U$2962,7,FALSE))</f>
        <v>0</v>
      </c>
      <c r="J32" s="626">
        <f>IF(ISERROR(VLOOKUP(CONCATENATE($B32,"-",$C32),IN_1B!$B$2:$U$2962,8,FALSE))=TRUE,"",VLOOKUP(CONCATENATE($B32,"-",$C32),IN_1B!$B$2:$U$2962,8,FALSE))</f>
        <v>0</v>
      </c>
      <c r="K32" s="625">
        <f>IF(ISERROR(VLOOKUP(CONCATENATE($B32,"-",$C32),IN_1B!$B$2:$U$2962,9,FALSE))=TRUE,"",VLOOKUP(CONCATENATE($B32,"-",$C32),IN_1B!$B$2:$U$2962,9,FALSE))</f>
        <v>0</v>
      </c>
      <c r="L32" s="626">
        <f>IF(ISERROR(VLOOKUP(CONCATENATE($B32,"-",$C32),IN_1B!$B$2:$U$2962,10,FALSE))=TRUE,"",VLOOKUP(CONCATENATE($B32,"-",$C32),IN_1B!$B$2:$U$2962,10,FALSE))</f>
        <v>0</v>
      </c>
      <c r="M32" s="544">
        <f t="shared" si="0"/>
        <v>0</v>
      </c>
      <c r="N32" s="545">
        <f t="shared" si="0"/>
        <v>0</v>
      </c>
    </row>
    <row r="33" spans="1:14" s="540" customFormat="1" ht="15" customHeight="1" x14ac:dyDescent="0.25">
      <c r="A33" s="541" t="s">
        <v>1428</v>
      </c>
      <c r="B33" s="542" t="s">
        <v>1429</v>
      </c>
      <c r="C33" s="546">
        <v>1</v>
      </c>
      <c r="D33" s="1357" t="str">
        <f t="shared" si="3"/>
        <v>030922</v>
      </c>
      <c r="E33" s="625">
        <f>IF(ISERROR(VLOOKUP(CONCATENATE($B33,"-",$C33),IN_1B!$B$2:$U$2962,3,FALSE))=TRUE,"",VLOOKUP(CONCATENATE($B33,"-",$C33),IN_1B!$B$2:$U$2962,3,FALSE))</f>
        <v>0</v>
      </c>
      <c r="F33" s="626">
        <f>IF(ISERROR(VLOOKUP(CONCATENATE($B33,"-",$C33),IN_1B!$B$2:$U$2962,4,FALSE))=TRUE,"",VLOOKUP(CONCATENATE($B33,"-",$C33),IN_1B!$B$2:$U$2962,4,FALSE))</f>
        <v>0</v>
      </c>
      <c r="G33" s="625">
        <f>IF(ISERROR(VLOOKUP(CONCATENATE($B33,"-",$C33),IN_1B!$B$2:$U$2962,5,FALSE))=TRUE,"",VLOOKUP(CONCATENATE($B33,"-",$C33),IN_1B!$B$2:$U$2962,5,FALSE))</f>
        <v>0</v>
      </c>
      <c r="H33" s="626">
        <f>IF(ISERROR(VLOOKUP(CONCATENATE($B33,"-",$C33),IN_1B!$B$2:$U$2962,6,FALSE))=TRUE,"",VLOOKUP(CONCATENATE($B33,"-",$C33),IN_1B!$B$2:$U$2962,6,FALSE))</f>
        <v>0</v>
      </c>
      <c r="I33" s="625">
        <f>IF(ISERROR(VLOOKUP(CONCATENATE($B33,"-",$C33),IN_1B!$B$2:$U$2962,7,FALSE))=TRUE,"",VLOOKUP(CONCATENATE($B33,"-",$C33),IN_1B!$B$2:$U$2962,7,FALSE))</f>
        <v>0</v>
      </c>
      <c r="J33" s="626">
        <f>IF(ISERROR(VLOOKUP(CONCATENATE($B33,"-",$C33),IN_1B!$B$2:$U$2962,8,FALSE))=TRUE,"",VLOOKUP(CONCATENATE($B33,"-",$C33),IN_1B!$B$2:$U$2962,8,FALSE))</f>
        <v>0</v>
      </c>
      <c r="K33" s="625">
        <f>IF(ISERROR(VLOOKUP(CONCATENATE($B33,"-",$C33),IN_1B!$B$2:$U$2962,9,FALSE))=TRUE,"",VLOOKUP(CONCATENATE($B33,"-",$C33),IN_1B!$B$2:$U$2962,9,FALSE))</f>
        <v>0</v>
      </c>
      <c r="L33" s="626">
        <f>IF(ISERROR(VLOOKUP(CONCATENATE($B33,"-",$C33),IN_1B!$B$2:$U$2962,10,FALSE))=TRUE,"",VLOOKUP(CONCATENATE($B33,"-",$C33),IN_1B!$B$2:$U$2962,10,FALSE))</f>
        <v>0</v>
      </c>
      <c r="M33" s="544">
        <f t="shared" si="0"/>
        <v>0</v>
      </c>
      <c r="N33" s="545">
        <f t="shared" si="0"/>
        <v>0</v>
      </c>
    </row>
    <row r="34" spans="1:14" s="540" customFormat="1" ht="15" customHeight="1" x14ac:dyDescent="0.25">
      <c r="A34" s="541" t="s">
        <v>1430</v>
      </c>
      <c r="B34" s="542" t="s">
        <v>1431</v>
      </c>
      <c r="C34" s="546">
        <v>1</v>
      </c>
      <c r="D34" s="1357" t="str">
        <f t="shared" si="3"/>
        <v>030922</v>
      </c>
      <c r="E34" s="625">
        <f>IF(ISERROR(VLOOKUP(CONCATENATE($B34,"-",$C34),IN_1B!$B$2:$U$2962,3,FALSE))=TRUE,"",VLOOKUP(CONCATENATE($B34,"-",$C34),IN_1B!$B$2:$U$2962,3,FALSE))</f>
        <v>0</v>
      </c>
      <c r="F34" s="626">
        <f>IF(ISERROR(VLOOKUP(CONCATENATE($B34,"-",$C34),IN_1B!$B$2:$U$2962,4,FALSE))=TRUE,"",VLOOKUP(CONCATENATE($B34,"-",$C34),IN_1B!$B$2:$U$2962,4,FALSE))</f>
        <v>0</v>
      </c>
      <c r="G34" s="625">
        <f>IF(ISERROR(VLOOKUP(CONCATENATE($B34,"-",$C34),IN_1B!$B$2:$U$2962,5,FALSE))=TRUE,"",VLOOKUP(CONCATENATE($B34,"-",$C34),IN_1B!$B$2:$U$2962,5,FALSE))</f>
        <v>0</v>
      </c>
      <c r="H34" s="626">
        <f>IF(ISERROR(VLOOKUP(CONCATENATE($B34,"-",$C34),IN_1B!$B$2:$U$2962,6,FALSE))=TRUE,"",VLOOKUP(CONCATENATE($B34,"-",$C34),IN_1B!$B$2:$U$2962,6,FALSE))</f>
        <v>0</v>
      </c>
      <c r="I34" s="625">
        <f>IF(ISERROR(VLOOKUP(CONCATENATE($B34,"-",$C34),IN_1B!$B$2:$U$2962,7,FALSE))=TRUE,"",VLOOKUP(CONCATENATE($B34,"-",$C34),IN_1B!$B$2:$U$2962,7,FALSE))</f>
        <v>0</v>
      </c>
      <c r="J34" s="626">
        <f>IF(ISERROR(VLOOKUP(CONCATENATE($B34,"-",$C34),IN_1B!$B$2:$U$2962,8,FALSE))=TRUE,"",VLOOKUP(CONCATENATE($B34,"-",$C34),IN_1B!$B$2:$U$2962,8,FALSE))</f>
        <v>0</v>
      </c>
      <c r="K34" s="625">
        <f>IF(ISERROR(VLOOKUP(CONCATENATE($B34,"-",$C34),IN_1B!$B$2:$U$2962,9,FALSE))=TRUE,"",VLOOKUP(CONCATENATE($B34,"-",$C34),IN_1B!$B$2:$U$2962,9,FALSE))</f>
        <v>0</v>
      </c>
      <c r="L34" s="626">
        <f>IF(ISERROR(VLOOKUP(CONCATENATE($B34,"-",$C34),IN_1B!$B$2:$U$2962,10,FALSE))=TRUE,"",VLOOKUP(CONCATENATE($B34,"-",$C34),IN_1B!$B$2:$U$2962,10,FALSE))</f>
        <v>0</v>
      </c>
      <c r="M34" s="544">
        <f t="shared" si="0"/>
        <v>0</v>
      </c>
      <c r="N34" s="545">
        <f t="shared" si="0"/>
        <v>0</v>
      </c>
    </row>
    <row r="35" spans="1:14" s="540" customFormat="1" ht="15" customHeight="1" x14ac:dyDescent="0.25">
      <c r="A35" s="541" t="s">
        <v>1432</v>
      </c>
      <c r="B35" s="542" t="s">
        <v>1433</v>
      </c>
      <c r="C35" s="546">
        <v>1</v>
      </c>
      <c r="D35" s="1357" t="str">
        <f t="shared" si="3"/>
        <v>030922</v>
      </c>
      <c r="E35" s="625">
        <f>IF(ISERROR(VLOOKUP(CONCATENATE($B35,"-",$C35),IN_1B!$B$2:$U$2962,3,FALSE))=TRUE,"",VLOOKUP(CONCATENATE($B35,"-",$C35),IN_1B!$B$2:$U$2962,3,FALSE))</f>
        <v>0</v>
      </c>
      <c r="F35" s="626">
        <f>IF(ISERROR(VLOOKUP(CONCATENATE($B35,"-",$C35),IN_1B!$B$2:$U$2962,4,FALSE))=TRUE,"",VLOOKUP(CONCATENATE($B35,"-",$C35),IN_1B!$B$2:$U$2962,4,FALSE))</f>
        <v>0</v>
      </c>
      <c r="G35" s="625">
        <f>IF(ISERROR(VLOOKUP(CONCATENATE($B35,"-",$C35),IN_1B!$B$2:$U$2962,5,FALSE))=TRUE,"",VLOOKUP(CONCATENATE($B35,"-",$C35),IN_1B!$B$2:$U$2962,5,FALSE))</f>
        <v>0</v>
      </c>
      <c r="H35" s="626">
        <f>IF(ISERROR(VLOOKUP(CONCATENATE($B35,"-",$C35),IN_1B!$B$2:$U$2962,6,FALSE))=TRUE,"",VLOOKUP(CONCATENATE($B35,"-",$C35),IN_1B!$B$2:$U$2962,6,FALSE))</f>
        <v>0</v>
      </c>
      <c r="I35" s="625">
        <f>IF(ISERROR(VLOOKUP(CONCATENATE($B35,"-",$C35),IN_1B!$B$2:$U$2962,7,FALSE))=TRUE,"",VLOOKUP(CONCATENATE($B35,"-",$C35),IN_1B!$B$2:$U$2962,7,FALSE))</f>
        <v>0</v>
      </c>
      <c r="J35" s="626">
        <f>IF(ISERROR(VLOOKUP(CONCATENATE($B35,"-",$C35),IN_1B!$B$2:$U$2962,8,FALSE))=TRUE,"",VLOOKUP(CONCATENATE($B35,"-",$C35),IN_1B!$B$2:$U$2962,8,FALSE))</f>
        <v>0</v>
      </c>
      <c r="K35" s="625">
        <f>IF(ISERROR(VLOOKUP(CONCATENATE($B35,"-",$C35),IN_1B!$B$2:$U$2962,9,FALSE))=TRUE,"",VLOOKUP(CONCATENATE($B35,"-",$C35),IN_1B!$B$2:$U$2962,9,FALSE))</f>
        <v>0</v>
      </c>
      <c r="L35" s="626">
        <f>IF(ISERROR(VLOOKUP(CONCATENATE($B35,"-",$C35),IN_1B!$B$2:$U$2962,10,FALSE))=TRUE,"",VLOOKUP(CONCATENATE($B35,"-",$C35),IN_1B!$B$2:$U$2962,10,FALSE))</f>
        <v>0</v>
      </c>
      <c r="M35" s="544">
        <f t="shared" si="0"/>
        <v>0</v>
      </c>
      <c r="N35" s="545">
        <f t="shared" si="0"/>
        <v>0</v>
      </c>
    </row>
    <row r="36" spans="1:14" s="540" customFormat="1" ht="15" customHeight="1" x14ac:dyDescent="0.25">
      <c r="A36" s="541" t="s">
        <v>1434</v>
      </c>
      <c r="B36" s="542" t="s">
        <v>1435</v>
      </c>
      <c r="C36" s="546">
        <v>1</v>
      </c>
      <c r="D36" s="1357" t="str">
        <f t="shared" si="3"/>
        <v>030922</v>
      </c>
      <c r="E36" s="625">
        <f>IF(ISERROR(VLOOKUP(CONCATENATE($B36,"-",$C36),IN_1B!$B$2:$U$2962,3,FALSE))=TRUE,"",VLOOKUP(CONCATENATE($B36,"-",$C36),IN_1B!$B$2:$U$2962,3,FALSE))</f>
        <v>0</v>
      </c>
      <c r="F36" s="626">
        <f>IF(ISERROR(VLOOKUP(CONCATENATE($B36,"-",$C36),IN_1B!$B$2:$U$2962,4,FALSE))=TRUE,"",VLOOKUP(CONCATENATE($B36,"-",$C36),IN_1B!$B$2:$U$2962,4,FALSE))</f>
        <v>0</v>
      </c>
      <c r="G36" s="625">
        <f>IF(ISERROR(VLOOKUP(CONCATENATE($B36,"-",$C36),IN_1B!$B$2:$U$2962,5,FALSE))=TRUE,"",VLOOKUP(CONCATENATE($B36,"-",$C36),IN_1B!$B$2:$U$2962,5,FALSE))</f>
        <v>0</v>
      </c>
      <c r="H36" s="626">
        <f>IF(ISERROR(VLOOKUP(CONCATENATE($B36,"-",$C36),IN_1B!$B$2:$U$2962,6,FALSE))=TRUE,"",VLOOKUP(CONCATENATE($B36,"-",$C36),IN_1B!$B$2:$U$2962,6,FALSE))</f>
        <v>0</v>
      </c>
      <c r="I36" s="625">
        <f>IF(ISERROR(VLOOKUP(CONCATENATE($B36,"-",$C36),IN_1B!$B$2:$U$2962,7,FALSE))=TRUE,"",VLOOKUP(CONCATENATE($B36,"-",$C36),IN_1B!$B$2:$U$2962,7,FALSE))</f>
        <v>0</v>
      </c>
      <c r="J36" s="626">
        <f>IF(ISERROR(VLOOKUP(CONCATENATE($B36,"-",$C36),IN_1B!$B$2:$U$2962,8,FALSE))=TRUE,"",VLOOKUP(CONCATENATE($B36,"-",$C36),IN_1B!$B$2:$U$2962,8,FALSE))</f>
        <v>0</v>
      </c>
      <c r="K36" s="625">
        <f>IF(ISERROR(VLOOKUP(CONCATENATE($B36,"-",$C36),IN_1B!$B$2:$U$2962,9,FALSE))=TRUE,"",VLOOKUP(CONCATENATE($B36,"-",$C36),IN_1B!$B$2:$U$2962,9,FALSE))</f>
        <v>0</v>
      </c>
      <c r="L36" s="626">
        <f>IF(ISERROR(VLOOKUP(CONCATENATE($B36,"-",$C36),IN_1B!$B$2:$U$2962,10,FALSE))=TRUE,"",VLOOKUP(CONCATENATE($B36,"-",$C36),IN_1B!$B$2:$U$2962,10,FALSE))</f>
        <v>0</v>
      </c>
      <c r="M36" s="544">
        <f t="shared" si="0"/>
        <v>0</v>
      </c>
      <c r="N36" s="545">
        <f t="shared" si="0"/>
        <v>0</v>
      </c>
    </row>
    <row r="37" spans="1:14" s="540" customFormat="1" ht="15" customHeight="1" x14ac:dyDescent="0.25">
      <c r="A37" s="541" t="s">
        <v>1436</v>
      </c>
      <c r="B37" s="542" t="s">
        <v>1437</v>
      </c>
      <c r="C37" s="546">
        <v>1</v>
      </c>
      <c r="D37" s="1357" t="str">
        <f t="shared" si="3"/>
        <v>030922</v>
      </c>
      <c r="E37" s="625">
        <f>IF(ISERROR(VLOOKUP(CONCATENATE($B37,"-",$C37),IN_1B!$B$2:$U$2962,3,FALSE))=TRUE,"",VLOOKUP(CONCATENATE($B37,"-",$C37),IN_1B!$B$2:$U$2962,3,FALSE))</f>
        <v>0</v>
      </c>
      <c r="F37" s="626">
        <f>IF(ISERROR(VLOOKUP(CONCATENATE($B37,"-",$C37),IN_1B!$B$2:$U$2962,4,FALSE))=TRUE,"",VLOOKUP(CONCATENATE($B37,"-",$C37),IN_1B!$B$2:$U$2962,4,FALSE))</f>
        <v>0</v>
      </c>
      <c r="G37" s="625">
        <f>IF(ISERROR(VLOOKUP(CONCATENATE($B37,"-",$C37),IN_1B!$B$2:$U$2962,5,FALSE))=TRUE,"",VLOOKUP(CONCATENATE($B37,"-",$C37),IN_1B!$B$2:$U$2962,5,FALSE))</f>
        <v>0</v>
      </c>
      <c r="H37" s="626">
        <f>IF(ISERROR(VLOOKUP(CONCATENATE($B37,"-",$C37),IN_1B!$B$2:$U$2962,6,FALSE))=TRUE,"",VLOOKUP(CONCATENATE($B37,"-",$C37),IN_1B!$B$2:$U$2962,6,FALSE))</f>
        <v>0</v>
      </c>
      <c r="I37" s="625">
        <f>IF(ISERROR(VLOOKUP(CONCATENATE($B37,"-",$C37),IN_1B!$B$2:$U$2962,7,FALSE))=TRUE,"",VLOOKUP(CONCATENATE($B37,"-",$C37),IN_1B!$B$2:$U$2962,7,FALSE))</f>
        <v>0</v>
      </c>
      <c r="J37" s="626">
        <f>IF(ISERROR(VLOOKUP(CONCATENATE($B37,"-",$C37),IN_1B!$B$2:$U$2962,8,FALSE))=TRUE,"",VLOOKUP(CONCATENATE($B37,"-",$C37),IN_1B!$B$2:$U$2962,8,FALSE))</f>
        <v>0</v>
      </c>
      <c r="K37" s="625">
        <f>IF(ISERROR(VLOOKUP(CONCATENATE($B37,"-",$C37),IN_1B!$B$2:$U$2962,9,FALSE))=TRUE,"",VLOOKUP(CONCATENATE($B37,"-",$C37),IN_1B!$B$2:$U$2962,9,FALSE))</f>
        <v>0</v>
      </c>
      <c r="L37" s="626">
        <f>IF(ISERROR(VLOOKUP(CONCATENATE($B37,"-",$C37),IN_1B!$B$2:$U$2962,10,FALSE))=TRUE,"",VLOOKUP(CONCATENATE($B37,"-",$C37),IN_1B!$B$2:$U$2962,10,FALSE))</f>
        <v>0</v>
      </c>
      <c r="M37" s="544">
        <f t="shared" si="0"/>
        <v>0</v>
      </c>
      <c r="N37" s="545">
        <f t="shared" si="0"/>
        <v>0</v>
      </c>
    </row>
    <row r="38" spans="1:14" s="540" customFormat="1" ht="15" customHeight="1" x14ac:dyDescent="0.25">
      <c r="A38" s="541" t="s">
        <v>1438</v>
      </c>
      <c r="B38" s="542" t="s">
        <v>1439</v>
      </c>
      <c r="C38" s="546">
        <v>1</v>
      </c>
      <c r="D38" s="1357" t="str">
        <f t="shared" si="3"/>
        <v>030922</v>
      </c>
      <c r="E38" s="625">
        <f>IF(ISERROR(VLOOKUP(CONCATENATE($B38,"-",$C38),IN_1B!$B$2:$U$2962,3,FALSE))=TRUE,"",VLOOKUP(CONCATENATE($B38,"-",$C38),IN_1B!$B$2:$U$2962,3,FALSE))</f>
        <v>0</v>
      </c>
      <c r="F38" s="626">
        <f>IF(ISERROR(VLOOKUP(CONCATENATE($B38,"-",$C38),IN_1B!$B$2:$U$2962,4,FALSE))=TRUE,"",VLOOKUP(CONCATENATE($B38,"-",$C38),IN_1B!$B$2:$U$2962,4,FALSE))</f>
        <v>0</v>
      </c>
      <c r="G38" s="625">
        <f>IF(ISERROR(VLOOKUP(CONCATENATE($B38,"-",$C38),IN_1B!$B$2:$U$2962,5,FALSE))=TRUE,"",VLOOKUP(CONCATENATE($B38,"-",$C38),IN_1B!$B$2:$U$2962,5,FALSE))</f>
        <v>0</v>
      </c>
      <c r="H38" s="626">
        <f>IF(ISERROR(VLOOKUP(CONCATENATE($B38,"-",$C38),IN_1B!$B$2:$U$2962,6,FALSE))=TRUE,"",VLOOKUP(CONCATENATE($B38,"-",$C38),IN_1B!$B$2:$U$2962,6,FALSE))</f>
        <v>0</v>
      </c>
      <c r="I38" s="625">
        <f>IF(ISERROR(VLOOKUP(CONCATENATE($B38,"-",$C38),IN_1B!$B$2:$U$2962,7,FALSE))=TRUE,"",VLOOKUP(CONCATENATE($B38,"-",$C38),IN_1B!$B$2:$U$2962,7,FALSE))</f>
        <v>0</v>
      </c>
      <c r="J38" s="626">
        <f>IF(ISERROR(VLOOKUP(CONCATENATE($B38,"-",$C38),IN_1B!$B$2:$U$2962,8,FALSE))=TRUE,"",VLOOKUP(CONCATENATE($B38,"-",$C38),IN_1B!$B$2:$U$2962,8,FALSE))</f>
        <v>0</v>
      </c>
      <c r="K38" s="625">
        <f>IF(ISERROR(VLOOKUP(CONCATENATE($B38,"-",$C38),IN_1B!$B$2:$U$2962,9,FALSE))=TRUE,"",VLOOKUP(CONCATENATE($B38,"-",$C38),IN_1B!$B$2:$U$2962,9,FALSE))</f>
        <v>0</v>
      </c>
      <c r="L38" s="626">
        <f>IF(ISERROR(VLOOKUP(CONCATENATE($B38,"-",$C38),IN_1B!$B$2:$U$2962,10,FALSE))=TRUE,"",VLOOKUP(CONCATENATE($B38,"-",$C38),IN_1B!$B$2:$U$2962,10,FALSE))</f>
        <v>0</v>
      </c>
      <c r="M38" s="544">
        <f t="shared" si="0"/>
        <v>0</v>
      </c>
      <c r="N38" s="545">
        <f t="shared" si="0"/>
        <v>0</v>
      </c>
    </row>
    <row r="39" spans="1:14" s="540" customFormat="1" ht="15" customHeight="1" x14ac:dyDescent="0.25">
      <c r="A39" s="541" t="s">
        <v>1440</v>
      </c>
      <c r="B39" s="542" t="s">
        <v>1441</v>
      </c>
      <c r="C39" s="546">
        <v>1</v>
      </c>
      <c r="D39" s="1357" t="str">
        <f t="shared" si="3"/>
        <v>030922</v>
      </c>
      <c r="E39" s="625">
        <f>IF(ISERROR(VLOOKUP(CONCATENATE($B39,"-",$C39),IN_1B!$B$2:$U$2962,3,FALSE))=TRUE,"",VLOOKUP(CONCATENATE($B39,"-",$C39),IN_1B!$B$2:$U$2962,3,FALSE))</f>
        <v>0</v>
      </c>
      <c r="F39" s="626">
        <f>IF(ISERROR(VLOOKUP(CONCATENATE($B39,"-",$C39),IN_1B!$B$2:$U$2962,4,FALSE))=TRUE,"",VLOOKUP(CONCATENATE($B39,"-",$C39),IN_1B!$B$2:$U$2962,4,FALSE))</f>
        <v>0</v>
      </c>
      <c r="G39" s="625">
        <f>IF(ISERROR(VLOOKUP(CONCATENATE($B39,"-",$C39),IN_1B!$B$2:$U$2962,5,FALSE))=TRUE,"",VLOOKUP(CONCATENATE($B39,"-",$C39),IN_1B!$B$2:$U$2962,5,FALSE))</f>
        <v>0</v>
      </c>
      <c r="H39" s="626">
        <f>IF(ISERROR(VLOOKUP(CONCATENATE($B39,"-",$C39),IN_1B!$B$2:$U$2962,6,FALSE))=TRUE,"",VLOOKUP(CONCATENATE($B39,"-",$C39),IN_1B!$B$2:$U$2962,6,FALSE))</f>
        <v>0</v>
      </c>
      <c r="I39" s="625">
        <f>IF(ISERROR(VLOOKUP(CONCATENATE($B39,"-",$C39),IN_1B!$B$2:$U$2962,7,FALSE))=TRUE,"",VLOOKUP(CONCATENATE($B39,"-",$C39),IN_1B!$B$2:$U$2962,7,FALSE))</f>
        <v>0</v>
      </c>
      <c r="J39" s="626">
        <f>IF(ISERROR(VLOOKUP(CONCATENATE($B39,"-",$C39),IN_1B!$B$2:$U$2962,8,FALSE))=TRUE,"",VLOOKUP(CONCATENATE($B39,"-",$C39),IN_1B!$B$2:$U$2962,8,FALSE))</f>
        <v>0</v>
      </c>
      <c r="K39" s="625">
        <f>IF(ISERROR(VLOOKUP(CONCATENATE($B39,"-",$C39),IN_1B!$B$2:$U$2962,9,FALSE))=TRUE,"",VLOOKUP(CONCATENATE($B39,"-",$C39),IN_1B!$B$2:$U$2962,9,FALSE))</f>
        <v>0</v>
      </c>
      <c r="L39" s="626">
        <f>IF(ISERROR(VLOOKUP(CONCATENATE($B39,"-",$C39),IN_1B!$B$2:$U$2962,10,FALSE))=TRUE,"",VLOOKUP(CONCATENATE($B39,"-",$C39),IN_1B!$B$2:$U$2962,10,FALSE))</f>
        <v>0</v>
      </c>
      <c r="M39" s="544">
        <f t="shared" si="0"/>
        <v>0</v>
      </c>
      <c r="N39" s="545">
        <f t="shared" si="0"/>
        <v>0</v>
      </c>
    </row>
    <row r="40" spans="1:14" s="540" customFormat="1" ht="15" customHeight="1" x14ac:dyDescent="0.25">
      <c r="A40" s="541" t="s">
        <v>1442</v>
      </c>
      <c r="B40" s="542" t="s">
        <v>1443</v>
      </c>
      <c r="C40" s="546">
        <v>1</v>
      </c>
      <c r="D40" s="1357" t="str">
        <f t="shared" si="3"/>
        <v>030922</v>
      </c>
      <c r="E40" s="625">
        <f>IF(ISERROR(VLOOKUP(CONCATENATE($B40,"-",$C40),IN_1B!$B$2:$U$2962,3,FALSE))=TRUE,"",VLOOKUP(CONCATENATE($B40,"-",$C40),IN_1B!$B$2:$U$2962,3,FALSE))</f>
        <v>0</v>
      </c>
      <c r="F40" s="626">
        <f>IF(ISERROR(VLOOKUP(CONCATENATE($B40,"-",$C40),IN_1B!$B$2:$U$2962,4,FALSE))=TRUE,"",VLOOKUP(CONCATENATE($B40,"-",$C40),IN_1B!$B$2:$U$2962,4,FALSE))</f>
        <v>0</v>
      </c>
      <c r="G40" s="625">
        <f>IF(ISERROR(VLOOKUP(CONCATENATE($B40,"-",$C40),IN_1B!$B$2:$U$2962,5,FALSE))=TRUE,"",VLOOKUP(CONCATENATE($B40,"-",$C40),IN_1B!$B$2:$U$2962,5,FALSE))</f>
        <v>0</v>
      </c>
      <c r="H40" s="626">
        <f>IF(ISERROR(VLOOKUP(CONCATENATE($B40,"-",$C40),IN_1B!$B$2:$U$2962,6,FALSE))=TRUE,"",VLOOKUP(CONCATENATE($B40,"-",$C40),IN_1B!$B$2:$U$2962,6,FALSE))</f>
        <v>0</v>
      </c>
      <c r="I40" s="625">
        <f>IF(ISERROR(VLOOKUP(CONCATENATE($B40,"-",$C40),IN_1B!$B$2:$U$2962,7,FALSE))=TRUE,"",VLOOKUP(CONCATENATE($B40,"-",$C40),IN_1B!$B$2:$U$2962,7,FALSE))</f>
        <v>0</v>
      </c>
      <c r="J40" s="626">
        <f>IF(ISERROR(VLOOKUP(CONCATENATE($B40,"-",$C40),IN_1B!$B$2:$U$2962,8,FALSE))=TRUE,"",VLOOKUP(CONCATENATE($B40,"-",$C40),IN_1B!$B$2:$U$2962,8,FALSE))</f>
        <v>0</v>
      </c>
      <c r="K40" s="625">
        <f>IF(ISERROR(VLOOKUP(CONCATENATE($B40,"-",$C40),IN_1B!$B$2:$U$2962,9,FALSE))=TRUE,"",VLOOKUP(CONCATENATE($B40,"-",$C40),IN_1B!$B$2:$U$2962,9,FALSE))</f>
        <v>0</v>
      </c>
      <c r="L40" s="626">
        <f>IF(ISERROR(VLOOKUP(CONCATENATE($B40,"-",$C40),IN_1B!$B$2:$U$2962,10,FALSE))=TRUE,"",VLOOKUP(CONCATENATE($B40,"-",$C40),IN_1B!$B$2:$U$2962,10,FALSE))</f>
        <v>0</v>
      </c>
      <c r="M40" s="544">
        <f t="shared" si="0"/>
        <v>0</v>
      </c>
      <c r="N40" s="545">
        <f t="shared" si="0"/>
        <v>0</v>
      </c>
    </row>
    <row r="41" spans="1:14" s="540" customFormat="1" ht="15" customHeight="1" thickBot="1" x14ac:dyDescent="0.3">
      <c r="A41" s="560" t="s">
        <v>1444</v>
      </c>
      <c r="B41" s="561" t="s">
        <v>1445</v>
      </c>
      <c r="C41" s="562">
        <v>1</v>
      </c>
      <c r="D41" s="1357" t="str">
        <f t="shared" si="3"/>
        <v>030922</v>
      </c>
      <c r="E41" s="627">
        <f>IF(ISERROR(VLOOKUP(CONCATENATE($B41,"-",$C41),IN_1B!$B$2:$U$2962,3,FALSE))=TRUE,"",VLOOKUP(CONCATENATE($B41,"-",$C41),IN_1B!$B$2:$U$2962,3,FALSE))</f>
        <v>0</v>
      </c>
      <c r="F41" s="628">
        <f>IF(ISERROR(VLOOKUP(CONCATENATE($B41,"-",$C41),IN_1B!$B$2:$U$2962,4,FALSE))=TRUE,"",VLOOKUP(CONCATENATE($B41,"-",$C41),IN_1B!$B$2:$U$2962,4,FALSE))</f>
        <v>0</v>
      </c>
      <c r="G41" s="627">
        <f>IF(ISERROR(VLOOKUP(CONCATENATE($B41,"-",$C41),IN_1B!$B$2:$U$2962,5,FALSE))=TRUE,"",VLOOKUP(CONCATENATE($B41,"-",$C41),IN_1B!$B$2:$U$2962,5,FALSE))</f>
        <v>0</v>
      </c>
      <c r="H41" s="628">
        <f>IF(ISERROR(VLOOKUP(CONCATENATE($B41,"-",$C41),IN_1B!$B$2:$U$2962,6,FALSE))=TRUE,"",VLOOKUP(CONCATENATE($B41,"-",$C41),IN_1B!$B$2:$U$2962,6,FALSE))</f>
        <v>0</v>
      </c>
      <c r="I41" s="627">
        <f>IF(ISERROR(VLOOKUP(CONCATENATE($B41,"-",$C41),IN_1B!$B$2:$U$2962,7,FALSE))=TRUE,"",VLOOKUP(CONCATENATE($B41,"-",$C41),IN_1B!$B$2:$U$2962,7,FALSE))</f>
        <v>0</v>
      </c>
      <c r="J41" s="628">
        <f>IF(ISERROR(VLOOKUP(CONCATENATE($B41,"-",$C41),IN_1B!$B$2:$U$2962,8,FALSE))=TRUE,"",VLOOKUP(CONCATENATE($B41,"-",$C41),IN_1B!$B$2:$U$2962,8,FALSE))</f>
        <v>0</v>
      </c>
      <c r="K41" s="627">
        <f>IF(ISERROR(VLOOKUP(CONCATENATE($B41,"-",$C41),IN_1B!$B$2:$U$2962,9,FALSE))=TRUE,"",VLOOKUP(CONCATENATE($B41,"-",$C41),IN_1B!$B$2:$U$2962,9,FALSE))</f>
        <v>0</v>
      </c>
      <c r="L41" s="628">
        <f>IF(ISERROR(VLOOKUP(CONCATENATE($B41,"-",$C41),IN_1B!$B$2:$U$2962,10,FALSE))=TRUE,"",VLOOKUP(CONCATENATE($B41,"-",$C41),IN_1B!$B$2:$U$2962,10,FALSE))</f>
        <v>0</v>
      </c>
      <c r="M41" s="548">
        <f t="shared" si="0"/>
        <v>0</v>
      </c>
      <c r="N41" s="549">
        <f t="shared" si="0"/>
        <v>0</v>
      </c>
    </row>
    <row r="42" spans="1:14" s="540" customFormat="1" ht="15" customHeight="1" thickBot="1" x14ac:dyDescent="0.3">
      <c r="A42" s="563" t="s">
        <v>1446</v>
      </c>
      <c r="B42" s="558"/>
      <c r="C42" s="558"/>
      <c r="D42" s="1357"/>
      <c r="E42" s="629"/>
      <c r="F42" s="484"/>
      <c r="G42" s="484"/>
      <c r="H42" s="484"/>
      <c r="I42" s="484"/>
      <c r="J42" s="484"/>
      <c r="K42" s="484"/>
      <c r="L42" s="484"/>
      <c r="M42" s="553"/>
      <c r="N42" s="554"/>
    </row>
    <row r="43" spans="1:14" s="540" customFormat="1" ht="15" customHeight="1" x14ac:dyDescent="0.25">
      <c r="A43" s="535" t="s">
        <v>1447</v>
      </c>
      <c r="B43" s="559" t="s">
        <v>1448</v>
      </c>
      <c r="C43" s="543">
        <v>1</v>
      </c>
      <c r="D43" s="1357" t="str">
        <f t="shared" ref="D43:D48" si="4">CONCATENATE(D$9)</f>
        <v>030922</v>
      </c>
      <c r="E43" s="623">
        <f>IF(ISERROR(VLOOKUP(CONCATENATE($B43,"-",$C43),IN_1B!$B$2:$U$2962,3,FALSE))=TRUE,"",VLOOKUP(CONCATENATE($B43,"-",$C43),IN_1B!$B$2:$U$2962,3,FALSE))</f>
        <v>0</v>
      </c>
      <c r="F43" s="624">
        <f>IF(ISERROR(VLOOKUP(CONCATENATE($B43,"-",$C43),IN_1B!$B$2:$U$2962,4,FALSE))=TRUE,"",VLOOKUP(CONCATENATE($B43,"-",$C43),IN_1B!$B$2:$U$2962,4,FALSE))</f>
        <v>0</v>
      </c>
      <c r="G43" s="623">
        <f>IF(ISERROR(VLOOKUP(CONCATENATE($B43,"-",$C43),IN_1B!$B$2:$U$2962,5,FALSE))=TRUE,"",VLOOKUP(CONCATENATE($B43,"-",$C43),IN_1B!$B$2:$U$2962,5,FALSE))</f>
        <v>0</v>
      </c>
      <c r="H43" s="624">
        <f>IF(ISERROR(VLOOKUP(CONCATENATE($B43,"-",$C43),IN_1B!$B$2:$U$2962,6,FALSE))=TRUE,"",VLOOKUP(CONCATENATE($B43,"-",$C43),IN_1B!$B$2:$U$2962,6,FALSE))</f>
        <v>0</v>
      </c>
      <c r="I43" s="623">
        <f>IF(ISERROR(VLOOKUP(CONCATENATE($B43,"-",$C43),IN_1B!$B$2:$U$2962,7,FALSE))=TRUE,"",VLOOKUP(CONCATENATE($B43,"-",$C43),IN_1B!$B$2:$U$2962,7,FALSE))</f>
        <v>0</v>
      </c>
      <c r="J43" s="624">
        <f>IF(ISERROR(VLOOKUP(CONCATENATE($B43,"-",$C43),IN_1B!$B$2:$U$2962,8,FALSE))=TRUE,"",VLOOKUP(CONCATENATE($B43,"-",$C43),IN_1B!$B$2:$U$2962,8,FALSE))</f>
        <v>0</v>
      </c>
      <c r="K43" s="623">
        <f>IF(ISERROR(VLOOKUP(CONCATENATE($B43,"-",$C43),IN_1B!$B$2:$U$2962,9,FALSE))=TRUE,"",VLOOKUP(CONCATENATE($B43,"-",$C43),IN_1B!$B$2:$U$2962,9,FALSE))</f>
        <v>0</v>
      </c>
      <c r="L43" s="624">
        <f>IF(ISERROR(VLOOKUP(CONCATENATE($B43,"-",$C43),IN_1B!$B$2:$U$2962,10,FALSE))=TRUE,"",VLOOKUP(CONCATENATE($B43,"-",$C43),IN_1B!$B$2:$U$2962,10,FALSE))</f>
        <v>0</v>
      </c>
      <c r="M43" s="538">
        <f t="shared" si="0"/>
        <v>0</v>
      </c>
      <c r="N43" s="539">
        <f t="shared" si="0"/>
        <v>0</v>
      </c>
    </row>
    <row r="44" spans="1:14" s="540" customFormat="1" ht="15" customHeight="1" x14ac:dyDescent="0.25">
      <c r="A44" s="541" t="s">
        <v>1449</v>
      </c>
      <c r="B44" s="542" t="s">
        <v>1450</v>
      </c>
      <c r="C44" s="546">
        <v>1</v>
      </c>
      <c r="D44" s="1357" t="str">
        <f t="shared" si="4"/>
        <v>030922</v>
      </c>
      <c r="E44" s="625">
        <f>IF(ISERROR(VLOOKUP(CONCATENATE($B44,"-",$C44),IN_1B!$B$2:$U$2962,3,FALSE))=TRUE,"",VLOOKUP(CONCATENATE($B44,"-",$C44),IN_1B!$B$2:$U$2962,3,FALSE))</f>
        <v>0</v>
      </c>
      <c r="F44" s="626">
        <f>IF(ISERROR(VLOOKUP(CONCATENATE($B44,"-",$C44),IN_1B!$B$2:$U$2962,4,FALSE))=TRUE,"",VLOOKUP(CONCATENATE($B44,"-",$C44),IN_1B!$B$2:$U$2962,4,FALSE))</f>
        <v>0</v>
      </c>
      <c r="G44" s="625">
        <f>IF(ISERROR(VLOOKUP(CONCATENATE($B44,"-",$C44),IN_1B!$B$2:$U$2962,5,FALSE))=TRUE,"",VLOOKUP(CONCATENATE($B44,"-",$C44),IN_1B!$B$2:$U$2962,5,FALSE))</f>
        <v>0</v>
      </c>
      <c r="H44" s="626">
        <f>IF(ISERROR(VLOOKUP(CONCATENATE($B44,"-",$C44),IN_1B!$B$2:$U$2962,6,FALSE))=TRUE,"",VLOOKUP(CONCATENATE($B44,"-",$C44),IN_1B!$B$2:$U$2962,6,FALSE))</f>
        <v>0</v>
      </c>
      <c r="I44" s="625">
        <f>IF(ISERROR(VLOOKUP(CONCATENATE($B44,"-",$C44),IN_1B!$B$2:$U$2962,7,FALSE))=TRUE,"",VLOOKUP(CONCATENATE($B44,"-",$C44),IN_1B!$B$2:$U$2962,7,FALSE))</f>
        <v>0</v>
      </c>
      <c r="J44" s="626">
        <f>IF(ISERROR(VLOOKUP(CONCATENATE($B44,"-",$C44),IN_1B!$B$2:$U$2962,8,FALSE))=TRUE,"",VLOOKUP(CONCATENATE($B44,"-",$C44),IN_1B!$B$2:$U$2962,8,FALSE))</f>
        <v>0</v>
      </c>
      <c r="K44" s="625">
        <f>IF(ISERROR(VLOOKUP(CONCATENATE($B44,"-",$C44),IN_1B!$B$2:$U$2962,9,FALSE))=TRUE,"",VLOOKUP(CONCATENATE($B44,"-",$C44),IN_1B!$B$2:$U$2962,9,FALSE))</f>
        <v>0</v>
      </c>
      <c r="L44" s="626">
        <f>IF(ISERROR(VLOOKUP(CONCATENATE($B44,"-",$C44),IN_1B!$B$2:$U$2962,10,FALSE))=TRUE,"",VLOOKUP(CONCATENATE($B44,"-",$C44),IN_1B!$B$2:$U$2962,10,FALSE))</f>
        <v>0</v>
      </c>
      <c r="M44" s="544">
        <f t="shared" si="0"/>
        <v>0</v>
      </c>
      <c r="N44" s="545">
        <f t="shared" si="0"/>
        <v>0</v>
      </c>
    </row>
    <row r="45" spans="1:14" s="540" customFormat="1" ht="15" customHeight="1" x14ac:dyDescent="0.25">
      <c r="A45" s="541" t="s">
        <v>1451</v>
      </c>
      <c r="B45" s="542" t="s">
        <v>1452</v>
      </c>
      <c r="C45" s="546">
        <v>1</v>
      </c>
      <c r="D45" s="1357" t="str">
        <f t="shared" si="4"/>
        <v>030922</v>
      </c>
      <c r="E45" s="625">
        <f>IF(ISERROR(VLOOKUP(CONCATENATE($B45,"-",$C45),IN_1B!$B$2:$U$2962,3,FALSE))=TRUE,"",VLOOKUP(CONCATENATE($B45,"-",$C45),IN_1B!$B$2:$U$2962,3,FALSE))</f>
        <v>0</v>
      </c>
      <c r="F45" s="626">
        <f>IF(ISERROR(VLOOKUP(CONCATENATE($B45,"-",$C45),IN_1B!$B$2:$U$2962,4,FALSE))=TRUE,"",VLOOKUP(CONCATENATE($B45,"-",$C45),IN_1B!$B$2:$U$2962,4,FALSE))</f>
        <v>0</v>
      </c>
      <c r="G45" s="625">
        <f>IF(ISERROR(VLOOKUP(CONCATENATE($B45,"-",$C45),IN_1B!$B$2:$U$2962,5,FALSE))=TRUE,"",VLOOKUP(CONCATENATE($B45,"-",$C45),IN_1B!$B$2:$U$2962,5,FALSE))</f>
        <v>0</v>
      </c>
      <c r="H45" s="626">
        <f>IF(ISERROR(VLOOKUP(CONCATENATE($B45,"-",$C45),IN_1B!$B$2:$U$2962,6,FALSE))=TRUE,"",VLOOKUP(CONCATENATE($B45,"-",$C45),IN_1B!$B$2:$U$2962,6,FALSE))</f>
        <v>0</v>
      </c>
      <c r="I45" s="625">
        <f>IF(ISERROR(VLOOKUP(CONCATENATE($B45,"-",$C45),IN_1B!$B$2:$U$2962,7,FALSE))=TRUE,"",VLOOKUP(CONCATENATE($B45,"-",$C45),IN_1B!$B$2:$U$2962,7,FALSE))</f>
        <v>0</v>
      </c>
      <c r="J45" s="626">
        <f>IF(ISERROR(VLOOKUP(CONCATENATE($B45,"-",$C45),IN_1B!$B$2:$U$2962,8,FALSE))=TRUE,"",VLOOKUP(CONCATENATE($B45,"-",$C45),IN_1B!$B$2:$U$2962,8,FALSE))</f>
        <v>0</v>
      </c>
      <c r="K45" s="625">
        <f>IF(ISERROR(VLOOKUP(CONCATENATE($B45,"-",$C45),IN_1B!$B$2:$U$2962,9,FALSE))=TRUE,"",VLOOKUP(CONCATENATE($B45,"-",$C45),IN_1B!$B$2:$U$2962,9,FALSE))</f>
        <v>0</v>
      </c>
      <c r="L45" s="626">
        <f>IF(ISERROR(VLOOKUP(CONCATENATE($B45,"-",$C45),IN_1B!$B$2:$U$2962,10,FALSE))=TRUE,"",VLOOKUP(CONCATENATE($B45,"-",$C45),IN_1B!$B$2:$U$2962,10,FALSE))</f>
        <v>0</v>
      </c>
      <c r="M45" s="544">
        <f t="shared" si="0"/>
        <v>0</v>
      </c>
      <c r="N45" s="545">
        <f t="shared" si="0"/>
        <v>0</v>
      </c>
    </row>
    <row r="46" spans="1:14" s="540" customFormat="1" ht="15" customHeight="1" x14ac:dyDescent="0.25">
      <c r="A46" s="541" t="s">
        <v>1453</v>
      </c>
      <c r="B46" s="542" t="s">
        <v>1454</v>
      </c>
      <c r="C46" s="546">
        <v>1</v>
      </c>
      <c r="D46" s="1357" t="str">
        <f t="shared" si="4"/>
        <v>030922</v>
      </c>
      <c r="E46" s="625">
        <f>IF(ISERROR(VLOOKUP(CONCATENATE($B46,"-",$C46),IN_1B!$B$2:$U$2962,3,FALSE))=TRUE,"",VLOOKUP(CONCATENATE($B46,"-",$C46),IN_1B!$B$2:$U$2962,3,FALSE))</f>
        <v>0</v>
      </c>
      <c r="F46" s="626">
        <f>IF(ISERROR(VLOOKUP(CONCATENATE($B46,"-",$C46),IN_1B!$B$2:$U$2962,4,FALSE))=TRUE,"",VLOOKUP(CONCATENATE($B46,"-",$C46),IN_1B!$B$2:$U$2962,4,FALSE))</f>
        <v>0</v>
      </c>
      <c r="G46" s="625">
        <f>IF(ISERROR(VLOOKUP(CONCATENATE($B46,"-",$C46),IN_1B!$B$2:$U$2962,5,FALSE))=TRUE,"",VLOOKUP(CONCATENATE($B46,"-",$C46),IN_1B!$B$2:$U$2962,5,FALSE))</f>
        <v>0</v>
      </c>
      <c r="H46" s="626">
        <f>IF(ISERROR(VLOOKUP(CONCATENATE($B46,"-",$C46),IN_1B!$B$2:$U$2962,6,FALSE))=TRUE,"",VLOOKUP(CONCATENATE($B46,"-",$C46),IN_1B!$B$2:$U$2962,6,FALSE))</f>
        <v>0</v>
      </c>
      <c r="I46" s="625">
        <f>IF(ISERROR(VLOOKUP(CONCATENATE($B46,"-",$C46),IN_1B!$B$2:$U$2962,7,FALSE))=TRUE,"",VLOOKUP(CONCATENATE($B46,"-",$C46),IN_1B!$B$2:$U$2962,7,FALSE))</f>
        <v>0</v>
      </c>
      <c r="J46" s="626">
        <f>IF(ISERROR(VLOOKUP(CONCATENATE($B46,"-",$C46),IN_1B!$B$2:$U$2962,8,FALSE))=TRUE,"",VLOOKUP(CONCATENATE($B46,"-",$C46),IN_1B!$B$2:$U$2962,8,FALSE))</f>
        <v>0</v>
      </c>
      <c r="K46" s="625">
        <f>IF(ISERROR(VLOOKUP(CONCATENATE($B46,"-",$C46),IN_1B!$B$2:$U$2962,9,FALSE))=TRUE,"",VLOOKUP(CONCATENATE($B46,"-",$C46),IN_1B!$B$2:$U$2962,9,FALSE))</f>
        <v>0</v>
      </c>
      <c r="L46" s="626">
        <f>IF(ISERROR(VLOOKUP(CONCATENATE($B46,"-",$C46),IN_1B!$B$2:$U$2962,10,FALSE))=TRUE,"",VLOOKUP(CONCATENATE($B46,"-",$C46),IN_1B!$B$2:$U$2962,10,FALSE))</f>
        <v>0</v>
      </c>
      <c r="M46" s="544">
        <f t="shared" si="0"/>
        <v>0</v>
      </c>
      <c r="N46" s="545">
        <f t="shared" si="0"/>
        <v>0</v>
      </c>
    </row>
    <row r="47" spans="1:14" s="540" customFormat="1" ht="15" customHeight="1" x14ac:dyDescent="0.25">
      <c r="A47" s="541" t="s">
        <v>1455</v>
      </c>
      <c r="B47" s="542" t="s">
        <v>1456</v>
      </c>
      <c r="C47" s="546">
        <v>1</v>
      </c>
      <c r="D47" s="1357" t="str">
        <f t="shared" si="4"/>
        <v>030922</v>
      </c>
      <c r="E47" s="625">
        <f>IF(ISERROR(VLOOKUP(CONCATENATE($B47,"-",$C47),IN_1B!$B$2:$U$2962,3,FALSE))=TRUE,"",VLOOKUP(CONCATENATE($B47,"-",$C47),IN_1B!$B$2:$U$2962,3,FALSE))</f>
        <v>0</v>
      </c>
      <c r="F47" s="626">
        <f>IF(ISERROR(VLOOKUP(CONCATENATE($B47,"-",$C47),IN_1B!$B$2:$U$2962,4,FALSE))=TRUE,"",VLOOKUP(CONCATENATE($B47,"-",$C47),IN_1B!$B$2:$U$2962,4,FALSE))</f>
        <v>0</v>
      </c>
      <c r="G47" s="625">
        <f>IF(ISERROR(VLOOKUP(CONCATENATE($B47,"-",$C47),IN_1B!$B$2:$U$2962,5,FALSE))=TRUE,"",VLOOKUP(CONCATENATE($B47,"-",$C47),IN_1B!$B$2:$U$2962,5,FALSE))</f>
        <v>0</v>
      </c>
      <c r="H47" s="626">
        <f>IF(ISERROR(VLOOKUP(CONCATENATE($B47,"-",$C47),IN_1B!$B$2:$U$2962,6,FALSE))=TRUE,"",VLOOKUP(CONCATENATE($B47,"-",$C47),IN_1B!$B$2:$U$2962,6,FALSE))</f>
        <v>0</v>
      </c>
      <c r="I47" s="625">
        <f>IF(ISERROR(VLOOKUP(CONCATENATE($B47,"-",$C47),IN_1B!$B$2:$U$2962,7,FALSE))=TRUE,"",VLOOKUP(CONCATENATE($B47,"-",$C47),IN_1B!$B$2:$U$2962,7,FALSE))</f>
        <v>0</v>
      </c>
      <c r="J47" s="626">
        <f>IF(ISERROR(VLOOKUP(CONCATENATE($B47,"-",$C47),IN_1B!$B$2:$U$2962,8,FALSE))=TRUE,"",VLOOKUP(CONCATENATE($B47,"-",$C47),IN_1B!$B$2:$U$2962,8,FALSE))</f>
        <v>0</v>
      </c>
      <c r="K47" s="625">
        <f>IF(ISERROR(VLOOKUP(CONCATENATE($B47,"-",$C47),IN_1B!$B$2:$U$2962,9,FALSE))=TRUE,"",VLOOKUP(CONCATENATE($B47,"-",$C47),IN_1B!$B$2:$U$2962,9,FALSE))</f>
        <v>0</v>
      </c>
      <c r="L47" s="626">
        <f>IF(ISERROR(VLOOKUP(CONCATENATE($B47,"-",$C47),IN_1B!$B$2:$U$2962,10,FALSE))=TRUE,"",VLOOKUP(CONCATENATE($B47,"-",$C47),IN_1B!$B$2:$U$2962,10,FALSE))</f>
        <v>0</v>
      </c>
      <c r="M47" s="544">
        <f t="shared" si="0"/>
        <v>0</v>
      </c>
      <c r="N47" s="545">
        <f t="shared" si="0"/>
        <v>0</v>
      </c>
    </row>
    <row r="48" spans="1:14" s="540" customFormat="1" ht="15" customHeight="1" thickBot="1" x14ac:dyDescent="0.3">
      <c r="A48" s="541" t="s">
        <v>1457</v>
      </c>
      <c r="B48" s="564" t="s">
        <v>1458</v>
      </c>
      <c r="C48" s="565">
        <v>1</v>
      </c>
      <c r="D48" s="1357" t="str">
        <f t="shared" si="4"/>
        <v>030922</v>
      </c>
      <c r="E48" s="627">
        <f>IF(ISERROR(VLOOKUP(CONCATENATE($B48,"-",$C48),IN_1B!$B$2:$U$2962,3,FALSE))=TRUE,"",VLOOKUP(CONCATENATE($B48,"-",$C48),IN_1B!$B$2:$U$2962,3,FALSE))</f>
        <v>0</v>
      </c>
      <c r="F48" s="628">
        <f>IF(ISERROR(VLOOKUP(CONCATENATE($B48,"-",$C48),IN_1B!$B$2:$U$2962,4,FALSE))=TRUE,"",VLOOKUP(CONCATENATE($B48,"-",$C48),IN_1B!$B$2:$U$2962,4,FALSE))</f>
        <v>0</v>
      </c>
      <c r="G48" s="627">
        <f>IF(ISERROR(VLOOKUP(CONCATENATE($B48,"-",$C48),IN_1B!$B$2:$U$2962,5,FALSE))=TRUE,"",VLOOKUP(CONCATENATE($B48,"-",$C48),IN_1B!$B$2:$U$2962,5,FALSE))</f>
        <v>0</v>
      </c>
      <c r="H48" s="628">
        <f>IF(ISERROR(VLOOKUP(CONCATENATE($B48,"-",$C48),IN_1B!$B$2:$U$2962,6,FALSE))=TRUE,"",VLOOKUP(CONCATENATE($B48,"-",$C48),IN_1B!$B$2:$U$2962,6,FALSE))</f>
        <v>0</v>
      </c>
      <c r="I48" s="627">
        <f>IF(ISERROR(VLOOKUP(CONCATENATE($B48,"-",$C48),IN_1B!$B$2:$U$2962,7,FALSE))=TRUE,"",VLOOKUP(CONCATENATE($B48,"-",$C48),IN_1B!$B$2:$U$2962,7,FALSE))</f>
        <v>0</v>
      </c>
      <c r="J48" s="628">
        <f>IF(ISERROR(VLOOKUP(CONCATENATE($B48,"-",$C48),IN_1B!$B$2:$U$2962,8,FALSE))=TRUE,"",VLOOKUP(CONCATENATE($B48,"-",$C48),IN_1B!$B$2:$U$2962,8,FALSE))</f>
        <v>0</v>
      </c>
      <c r="K48" s="627">
        <f>IF(ISERROR(VLOOKUP(CONCATENATE($B48,"-",$C48),IN_1B!$B$2:$U$2962,9,FALSE))=TRUE,"",VLOOKUP(CONCATENATE($B48,"-",$C48),IN_1B!$B$2:$U$2962,9,FALSE))</f>
        <v>0</v>
      </c>
      <c r="L48" s="628">
        <f>IF(ISERROR(VLOOKUP(CONCATENATE($B48,"-",$C48),IN_1B!$B$2:$U$2962,10,FALSE))=TRUE,"",VLOOKUP(CONCATENATE($B48,"-",$C48),IN_1B!$B$2:$U$2962,10,FALSE))</f>
        <v>0</v>
      </c>
      <c r="M48" s="548">
        <f t="shared" si="0"/>
        <v>0</v>
      </c>
      <c r="N48" s="549">
        <f t="shared" si="0"/>
        <v>0</v>
      </c>
    </row>
    <row r="49" spans="1:14" s="540" customFormat="1" ht="15" customHeight="1" thickBot="1" x14ac:dyDescent="0.3">
      <c r="A49" s="563" t="s">
        <v>1459</v>
      </c>
      <c r="B49" s="558"/>
      <c r="C49" s="566"/>
      <c r="D49" s="1357"/>
      <c r="E49" s="629"/>
      <c r="F49" s="484"/>
      <c r="G49" s="484"/>
      <c r="H49" s="484"/>
      <c r="I49" s="484"/>
      <c r="J49" s="484"/>
      <c r="K49" s="484"/>
      <c r="L49" s="484"/>
      <c r="M49" s="553"/>
      <c r="N49" s="554"/>
    </row>
    <row r="50" spans="1:14" s="540" customFormat="1" ht="15" customHeight="1" thickBot="1" x14ac:dyDescent="0.3">
      <c r="A50" s="535" t="s">
        <v>1460</v>
      </c>
      <c r="B50" s="536" t="s">
        <v>1461</v>
      </c>
      <c r="C50" s="537">
        <v>1</v>
      </c>
      <c r="D50" s="1357" t="str">
        <f>CONCATENATE(D$9)</f>
        <v>030922</v>
      </c>
      <c r="E50" s="623">
        <f>IF(ISERROR(VLOOKUP(CONCATENATE($B50,"-",$C50),IN_1B!$B$2:$U$2962,3,FALSE))=TRUE,"",VLOOKUP(CONCATENATE($B50,"-",$C50),IN_1B!$B$2:$U$2962,3,FALSE))</f>
        <v>0</v>
      </c>
      <c r="F50" s="623">
        <f>IF(ISERROR(VLOOKUP(CONCATENATE($B50,"-",$C50),IN_1B!$B$2:$U$2962,4,FALSE))=TRUE,"",VLOOKUP(CONCATENATE($B50,"-",$C50),IN_1B!$B$2:$U$2962,4,FALSE))</f>
        <v>0</v>
      </c>
      <c r="G50" s="623">
        <f>IF(ISERROR(VLOOKUP(CONCATENATE($B50,"-",$C50),IN_1B!$B$2:$U$2962,5,FALSE))=TRUE,"",VLOOKUP(CONCATENATE($B50,"-",$C50),IN_1B!$B$2:$U$2962,5,FALSE))</f>
        <v>0</v>
      </c>
      <c r="H50" s="623">
        <f>IF(ISERROR(VLOOKUP(CONCATENATE($B50,"-",$C50),IN_1B!$B$2:$U$2962,6,FALSE))=TRUE,"",VLOOKUP(CONCATENATE($B50,"-",$C50),IN_1B!$B$2:$U$2962,6,FALSE))</f>
        <v>0</v>
      </c>
      <c r="I50" s="623">
        <f>IF(ISERROR(VLOOKUP(CONCATENATE($B50,"-",$C50),IN_1B!$B$2:$U$2962,7,FALSE))=TRUE,"",VLOOKUP(CONCATENATE($B50,"-",$C50),IN_1B!$B$2:$U$2962,7,FALSE))</f>
        <v>0</v>
      </c>
      <c r="J50" s="623">
        <f>IF(ISERROR(VLOOKUP(CONCATENATE($B50,"-",$C50),IN_1B!$B$2:$U$2962,8,FALSE))=TRUE,"",VLOOKUP(CONCATENATE($B50,"-",$C50),IN_1B!$B$2:$U$2962,8,FALSE))</f>
        <v>0</v>
      </c>
      <c r="K50" s="623">
        <f>IF(ISERROR(VLOOKUP(CONCATENATE($B50,"-",$C50),IN_1B!$B$2:$U$2962,9,FALSE))=TRUE,"",VLOOKUP(CONCATENATE($B50,"-",$C50),IN_1B!$B$2:$U$2962,9,FALSE))</f>
        <v>0</v>
      </c>
      <c r="L50" s="623">
        <f>IF(ISERROR(VLOOKUP(CONCATENATE($B50,"-",$C50),IN_1B!$B$2:$U$2962,10,FALSE))=TRUE,"",VLOOKUP(CONCATENATE($B50,"-",$C50),IN_1B!$B$2:$U$2962,10,FALSE))</f>
        <v>0</v>
      </c>
      <c r="M50" s="538">
        <f t="shared" si="0"/>
        <v>0</v>
      </c>
      <c r="N50" s="539">
        <f t="shared" si="0"/>
        <v>0</v>
      </c>
    </row>
    <row r="51" spans="1:14" s="540" customFormat="1" ht="15" customHeight="1" thickBot="1" x14ac:dyDescent="0.3">
      <c r="A51" s="567" t="s">
        <v>623</v>
      </c>
      <c r="B51" s="568"/>
      <c r="C51" s="569"/>
      <c r="D51" s="1358" t="str">
        <f>CONCATENATE(D$9)</f>
        <v>030922</v>
      </c>
      <c r="E51" s="570">
        <f t="shared" ref="E51:N51" si="5">SUM(E9:E22,E24:E29,E31:E41,E43:E48,E50)</f>
        <v>9</v>
      </c>
      <c r="F51" s="571">
        <f t="shared" si="5"/>
        <v>2</v>
      </c>
      <c r="G51" s="570">
        <f t="shared" si="5"/>
        <v>0</v>
      </c>
      <c r="H51" s="571">
        <f t="shared" si="5"/>
        <v>0</v>
      </c>
      <c r="I51" s="570">
        <f t="shared" si="5"/>
        <v>3</v>
      </c>
      <c r="J51" s="571">
        <f t="shared" si="5"/>
        <v>0</v>
      </c>
      <c r="K51" s="570">
        <f t="shared" si="5"/>
        <v>0</v>
      </c>
      <c r="L51" s="571">
        <f t="shared" si="5"/>
        <v>0</v>
      </c>
      <c r="M51" s="570">
        <f t="shared" si="5"/>
        <v>9</v>
      </c>
      <c r="N51" s="571">
        <f t="shared" si="5"/>
        <v>2</v>
      </c>
    </row>
    <row r="52" spans="1:14" s="486" customFormat="1" ht="43.5" customHeight="1" x14ac:dyDescent="0.35">
      <c r="A52" s="2664" t="s">
        <v>1462</v>
      </c>
      <c r="B52" s="2664"/>
      <c r="C52" s="2664"/>
      <c r="D52" s="2664"/>
      <c r="E52" s="2664"/>
      <c r="F52" s="2664"/>
      <c r="G52" s="2664"/>
      <c r="H52" s="2664"/>
      <c r="I52" s="2664"/>
      <c r="J52" s="2664"/>
      <c r="K52" s="2664"/>
      <c r="L52" s="2664"/>
    </row>
    <row r="53" spans="1:14" ht="15.45" thickBot="1" x14ac:dyDescent="0.4"/>
    <row r="54" spans="1:14" ht="15.45" thickBot="1" x14ac:dyDescent="0.4">
      <c r="A54" s="573" t="s">
        <v>1381</v>
      </c>
      <c r="B54" s="574"/>
      <c r="C54" s="575"/>
      <c r="D54" s="1360"/>
      <c r="E54" s="576" t="s">
        <v>32</v>
      </c>
      <c r="F54" s="576" t="s">
        <v>32</v>
      </c>
      <c r="G54" s="576" t="s">
        <v>32</v>
      </c>
      <c r="H54" s="576" t="s">
        <v>32</v>
      </c>
      <c r="I54" s="576" t="s">
        <v>32</v>
      </c>
      <c r="J54" s="576" t="s">
        <v>32</v>
      </c>
      <c r="K54" s="577" t="s">
        <v>32</v>
      </c>
      <c r="L54" s="577" t="s">
        <v>32</v>
      </c>
      <c r="M54" s="578"/>
      <c r="N54" s="579"/>
    </row>
    <row r="55" spans="1:14" x14ac:dyDescent="0.35">
      <c r="A55" s="580" t="s">
        <v>1382</v>
      </c>
      <c r="B55" s="581" t="s">
        <v>1383</v>
      </c>
      <c r="C55" s="582">
        <v>2</v>
      </c>
      <c r="D55" s="1361"/>
      <c r="E55" s="630">
        <f>IF(ISERROR(VLOOKUP(CONCATENATE($B55,"-",$C55),IN_1B!$B$2:$U$2962,3,FALSE))=TRUE,"",VLOOKUP(CONCATENATE($B55,"-",$C55),IN_1B!$B$2:$U$2962,3,FALSE))</f>
        <v>0</v>
      </c>
      <c r="F55" s="631">
        <f>IF(ISERROR(VLOOKUP(CONCATENATE($B55,"-",$C55),IN_1B!$B$2:$U$2962,4,FALSE))=TRUE,"",VLOOKUP(CONCATENATE($B55,"-",$C55),IN_1B!$B$2:$U$2962,4,FALSE))</f>
        <v>0</v>
      </c>
      <c r="G55" s="630">
        <f>IF(ISERROR(VLOOKUP(CONCATENATE($B55,"-",$C55),IN_1B!$B$2:$U$2962,5,FALSE))=TRUE,"",VLOOKUP(CONCATENATE($B55,"-",$C55),IN_1B!$B$2:$U$2962,5,FALSE))</f>
        <v>0</v>
      </c>
      <c r="H55" s="631">
        <f>IF(ISERROR(VLOOKUP(CONCATENATE($B55,"-",$C55),IN_1B!$B$2:$U$2962,6,FALSE))=TRUE,"",VLOOKUP(CONCATENATE($B55,"-",$C55),IN_1B!$B$2:$U$2962,6,FALSE))</f>
        <v>0</v>
      </c>
      <c r="I55" s="630">
        <f>IF(ISERROR(VLOOKUP(CONCATENATE($B55,"-",$C55),IN_1B!$B$2:$U$2962,7,FALSE))=TRUE,"",VLOOKUP(CONCATENATE($B55,"-",$C55),IN_1B!$B$2:$U$2962,7,FALSE))</f>
        <v>0</v>
      </c>
      <c r="J55" s="631">
        <f>IF(ISERROR(VLOOKUP(CONCATENATE($B55,"-",$C55),IN_1B!$B$2:$U$2962,8,FALSE))=TRUE,"",VLOOKUP(CONCATENATE($B55,"-",$C55),IN_1B!$B$2:$U$2962,8,FALSE))</f>
        <v>0</v>
      </c>
      <c r="K55" s="630">
        <f>IF(ISERROR(VLOOKUP(CONCATENATE($B55,"-",$C55),IN_1B!$B$2:$U$2962,9,FALSE))=TRUE,"",VLOOKUP(CONCATENATE($B55,"-",$C55),IN_1B!$B$2:$U$2962,9,FALSE))</f>
        <v>0</v>
      </c>
      <c r="L55" s="631">
        <f>IF(ISERROR(VLOOKUP(CONCATENATE($B55,"-",$C55),IN_1B!$B$2:$U$2962,10,FALSE))=TRUE,"",VLOOKUP(CONCATENATE($B55,"-",$C55),IN_1B!$B$2:$U$2962,10,FALSE))</f>
        <v>0</v>
      </c>
      <c r="M55" s="583">
        <f t="shared" ref="M55:N68" si="6">E55+G55</f>
        <v>0</v>
      </c>
      <c r="N55" s="584">
        <f t="shared" si="6"/>
        <v>0</v>
      </c>
    </row>
    <row r="56" spans="1:14" x14ac:dyDescent="0.35">
      <c r="A56" s="585" t="s">
        <v>1384</v>
      </c>
      <c r="B56" s="586" t="s">
        <v>1385</v>
      </c>
      <c r="C56" s="587">
        <v>2</v>
      </c>
      <c r="D56" s="1362" t="str">
        <f>CONCATENATE(D$55)</f>
        <v/>
      </c>
      <c r="E56" s="632">
        <f>IF(ISERROR(VLOOKUP(CONCATENATE($B56,"-",$C56),IN_1B!$B$2:$U$2962,3,FALSE))=TRUE,"",VLOOKUP(CONCATENATE($B56,"-",$C56),IN_1B!$B$2:$U$2962,3,FALSE))</f>
        <v>0</v>
      </c>
      <c r="F56" s="633">
        <f>IF(ISERROR(VLOOKUP(CONCATENATE($B56,"-",$C56),IN_1B!$B$2:$U$2962,4,FALSE))=TRUE,"",VLOOKUP(CONCATENATE($B56,"-",$C56),IN_1B!$B$2:$U$2962,4,FALSE))</f>
        <v>0</v>
      </c>
      <c r="G56" s="632">
        <f>IF(ISERROR(VLOOKUP(CONCATENATE($B56,"-",$C56),IN_1B!$B$2:$U$2962,5,FALSE))=TRUE,"",VLOOKUP(CONCATENATE($B56,"-",$C56),IN_1B!$B$2:$U$2962,5,FALSE))</f>
        <v>0</v>
      </c>
      <c r="H56" s="633">
        <f>IF(ISERROR(VLOOKUP(CONCATENATE($B56,"-",$C56),IN_1B!$B$2:$U$2962,6,FALSE))=TRUE,"",VLOOKUP(CONCATENATE($B56,"-",$C56),IN_1B!$B$2:$U$2962,6,FALSE))</f>
        <v>0</v>
      </c>
      <c r="I56" s="632">
        <f>IF(ISERROR(VLOOKUP(CONCATENATE($B56,"-",$C56),IN_1B!$B$2:$U$2962,7,FALSE))=TRUE,"",VLOOKUP(CONCATENATE($B56,"-",$C56),IN_1B!$B$2:$U$2962,7,FALSE))</f>
        <v>0</v>
      </c>
      <c r="J56" s="633">
        <f>IF(ISERROR(VLOOKUP(CONCATENATE($B56,"-",$C56),IN_1B!$B$2:$U$2962,8,FALSE))=TRUE,"",VLOOKUP(CONCATENATE($B56,"-",$C56),IN_1B!$B$2:$U$2962,8,FALSE))</f>
        <v>0</v>
      </c>
      <c r="K56" s="632">
        <f>IF(ISERROR(VLOOKUP(CONCATENATE($B56,"-",$C56),IN_1B!$B$2:$U$2962,9,FALSE))=TRUE,"",VLOOKUP(CONCATENATE($B56,"-",$C56),IN_1B!$B$2:$U$2962,9,FALSE))</f>
        <v>0</v>
      </c>
      <c r="L56" s="633">
        <f>IF(ISERROR(VLOOKUP(CONCATENATE($B56,"-",$C56),IN_1B!$B$2:$U$2962,10,FALSE))=TRUE,"",VLOOKUP(CONCATENATE($B56,"-",$C56),IN_1B!$B$2:$U$2962,10,FALSE))</f>
        <v>0</v>
      </c>
      <c r="M56" s="588">
        <f t="shared" si="6"/>
        <v>0</v>
      </c>
      <c r="N56" s="589">
        <f t="shared" si="6"/>
        <v>0</v>
      </c>
    </row>
    <row r="57" spans="1:14" x14ac:dyDescent="0.35">
      <c r="A57" s="585" t="s">
        <v>1386</v>
      </c>
      <c r="B57" s="586" t="s">
        <v>1387</v>
      </c>
      <c r="C57" s="590">
        <v>2</v>
      </c>
      <c r="D57" s="1362" t="str">
        <f t="shared" ref="D57:D68" si="7">CONCATENATE(D$55)</f>
        <v/>
      </c>
      <c r="E57" s="632">
        <f>IF(ISERROR(VLOOKUP(CONCATENATE($B57,"-",$C57),IN_1B!$B$2:$U$2962,3,FALSE))=TRUE,"",VLOOKUP(CONCATENATE($B57,"-",$C57),IN_1B!$B$2:$U$2962,3,FALSE))</f>
        <v>0</v>
      </c>
      <c r="F57" s="633">
        <f>IF(ISERROR(VLOOKUP(CONCATENATE($B57,"-",$C57),IN_1B!$B$2:$U$2962,4,FALSE))=TRUE,"",VLOOKUP(CONCATENATE($B57,"-",$C57),IN_1B!$B$2:$U$2962,4,FALSE))</f>
        <v>0</v>
      </c>
      <c r="G57" s="632">
        <f>IF(ISERROR(VLOOKUP(CONCATENATE($B57,"-",$C57),IN_1B!$B$2:$U$2962,5,FALSE))=TRUE,"",VLOOKUP(CONCATENATE($B57,"-",$C57),IN_1B!$B$2:$U$2962,5,FALSE))</f>
        <v>0</v>
      </c>
      <c r="H57" s="633">
        <f>IF(ISERROR(VLOOKUP(CONCATENATE($B57,"-",$C57),IN_1B!$B$2:$U$2962,6,FALSE))=TRUE,"",VLOOKUP(CONCATENATE($B57,"-",$C57),IN_1B!$B$2:$U$2962,6,FALSE))</f>
        <v>0</v>
      </c>
      <c r="I57" s="632">
        <f>IF(ISERROR(VLOOKUP(CONCATENATE($B57,"-",$C57),IN_1B!$B$2:$U$2962,7,FALSE))=TRUE,"",VLOOKUP(CONCATENATE($B57,"-",$C57),IN_1B!$B$2:$U$2962,7,FALSE))</f>
        <v>0</v>
      </c>
      <c r="J57" s="633">
        <f>IF(ISERROR(VLOOKUP(CONCATENATE($B57,"-",$C57),IN_1B!$B$2:$U$2962,8,FALSE))=TRUE,"",VLOOKUP(CONCATENATE($B57,"-",$C57),IN_1B!$B$2:$U$2962,8,FALSE))</f>
        <v>0</v>
      </c>
      <c r="K57" s="632">
        <f>IF(ISERROR(VLOOKUP(CONCATENATE($B57,"-",$C57),IN_1B!$B$2:$U$2962,9,FALSE))=TRUE,"",VLOOKUP(CONCATENATE($B57,"-",$C57),IN_1B!$B$2:$U$2962,9,FALSE))</f>
        <v>0</v>
      </c>
      <c r="L57" s="633">
        <f>IF(ISERROR(VLOOKUP(CONCATENATE($B57,"-",$C57),IN_1B!$B$2:$U$2962,10,FALSE))=TRUE,"",VLOOKUP(CONCATENATE($B57,"-",$C57),IN_1B!$B$2:$U$2962,10,FALSE))</f>
        <v>0</v>
      </c>
      <c r="M57" s="588">
        <f t="shared" si="6"/>
        <v>0</v>
      </c>
      <c r="N57" s="589">
        <f t="shared" si="6"/>
        <v>0</v>
      </c>
    </row>
    <row r="58" spans="1:14" x14ac:dyDescent="0.35">
      <c r="A58" s="585" t="s">
        <v>1388</v>
      </c>
      <c r="B58" s="586" t="s">
        <v>1389</v>
      </c>
      <c r="C58" s="590">
        <v>2</v>
      </c>
      <c r="D58" s="1362" t="str">
        <f t="shared" si="7"/>
        <v/>
      </c>
      <c r="E58" s="632">
        <f>IF(ISERROR(VLOOKUP(CONCATENATE($B58,"-",$C58),IN_1B!$B$2:$U$2962,3,FALSE))=TRUE,"",VLOOKUP(CONCATENATE($B58,"-",$C58),IN_1B!$B$2:$U$2962,3,FALSE))</f>
        <v>0</v>
      </c>
      <c r="F58" s="633">
        <f>IF(ISERROR(VLOOKUP(CONCATENATE($B58,"-",$C58),IN_1B!$B$2:$U$2962,4,FALSE))=TRUE,"",VLOOKUP(CONCATENATE($B58,"-",$C58),IN_1B!$B$2:$U$2962,4,FALSE))</f>
        <v>0</v>
      </c>
      <c r="G58" s="632">
        <f>IF(ISERROR(VLOOKUP(CONCATENATE($B58,"-",$C58),IN_1B!$B$2:$U$2962,5,FALSE))=TRUE,"",VLOOKUP(CONCATENATE($B58,"-",$C58),IN_1B!$B$2:$U$2962,5,FALSE))</f>
        <v>0</v>
      </c>
      <c r="H58" s="633">
        <f>IF(ISERROR(VLOOKUP(CONCATENATE($B58,"-",$C58),IN_1B!$B$2:$U$2962,6,FALSE))=TRUE,"",VLOOKUP(CONCATENATE($B58,"-",$C58),IN_1B!$B$2:$U$2962,6,FALSE))</f>
        <v>0</v>
      </c>
      <c r="I58" s="632">
        <f>IF(ISERROR(VLOOKUP(CONCATENATE($B58,"-",$C58),IN_1B!$B$2:$U$2962,7,FALSE))=TRUE,"",VLOOKUP(CONCATENATE($B58,"-",$C58),IN_1B!$B$2:$U$2962,7,FALSE))</f>
        <v>0</v>
      </c>
      <c r="J58" s="633">
        <f>IF(ISERROR(VLOOKUP(CONCATENATE($B58,"-",$C58),IN_1B!$B$2:$U$2962,8,FALSE))=TRUE,"",VLOOKUP(CONCATENATE($B58,"-",$C58),IN_1B!$B$2:$U$2962,8,FALSE))</f>
        <v>0</v>
      </c>
      <c r="K58" s="632">
        <f>IF(ISERROR(VLOOKUP(CONCATENATE($B58,"-",$C58),IN_1B!$B$2:$U$2962,9,FALSE))=TRUE,"",VLOOKUP(CONCATENATE($B58,"-",$C58),IN_1B!$B$2:$U$2962,9,FALSE))</f>
        <v>0</v>
      </c>
      <c r="L58" s="633">
        <f>IF(ISERROR(VLOOKUP(CONCATENATE($B58,"-",$C58),IN_1B!$B$2:$U$2962,10,FALSE))=TRUE,"",VLOOKUP(CONCATENATE($B58,"-",$C58),IN_1B!$B$2:$U$2962,10,FALSE))</f>
        <v>0</v>
      </c>
      <c r="M58" s="588">
        <f t="shared" si="6"/>
        <v>0</v>
      </c>
      <c r="N58" s="589">
        <f t="shared" si="6"/>
        <v>0</v>
      </c>
    </row>
    <row r="59" spans="1:14" x14ac:dyDescent="0.35">
      <c r="A59" s="585" t="s">
        <v>1390</v>
      </c>
      <c r="B59" s="586" t="s">
        <v>1391</v>
      </c>
      <c r="C59" s="590">
        <v>2</v>
      </c>
      <c r="D59" s="1362" t="str">
        <f t="shared" si="7"/>
        <v/>
      </c>
      <c r="E59" s="632">
        <f>IF(ISERROR(VLOOKUP(CONCATENATE($B59,"-",$C59),IN_1B!$B$2:$U$2962,3,FALSE))=TRUE,"",VLOOKUP(CONCATENATE($B59,"-",$C59),IN_1B!$B$2:$U$2962,3,FALSE))</f>
        <v>0</v>
      </c>
      <c r="F59" s="633">
        <f>IF(ISERROR(VLOOKUP(CONCATENATE($B59,"-",$C59),IN_1B!$B$2:$U$2962,4,FALSE))=TRUE,"",VLOOKUP(CONCATENATE($B59,"-",$C59),IN_1B!$B$2:$U$2962,4,FALSE))</f>
        <v>0</v>
      </c>
      <c r="G59" s="632">
        <f>IF(ISERROR(VLOOKUP(CONCATENATE($B59,"-",$C59),IN_1B!$B$2:$U$2962,5,FALSE))=TRUE,"",VLOOKUP(CONCATENATE($B59,"-",$C59),IN_1B!$B$2:$U$2962,5,FALSE))</f>
        <v>0</v>
      </c>
      <c r="H59" s="633">
        <f>IF(ISERROR(VLOOKUP(CONCATENATE($B59,"-",$C59),IN_1B!$B$2:$U$2962,6,FALSE))=TRUE,"",VLOOKUP(CONCATENATE($B59,"-",$C59),IN_1B!$B$2:$U$2962,6,FALSE))</f>
        <v>0</v>
      </c>
      <c r="I59" s="632">
        <f>IF(ISERROR(VLOOKUP(CONCATENATE($B59,"-",$C59),IN_1B!$B$2:$U$2962,7,FALSE))=TRUE,"",VLOOKUP(CONCATENATE($B59,"-",$C59),IN_1B!$B$2:$U$2962,7,FALSE))</f>
        <v>0</v>
      </c>
      <c r="J59" s="633">
        <f>IF(ISERROR(VLOOKUP(CONCATENATE($B59,"-",$C59),IN_1B!$B$2:$U$2962,8,FALSE))=TRUE,"",VLOOKUP(CONCATENATE($B59,"-",$C59),IN_1B!$B$2:$U$2962,8,FALSE))</f>
        <v>0</v>
      </c>
      <c r="K59" s="632">
        <f>IF(ISERROR(VLOOKUP(CONCATENATE($B59,"-",$C59),IN_1B!$B$2:$U$2962,9,FALSE))=TRUE,"",VLOOKUP(CONCATENATE($B59,"-",$C59),IN_1B!$B$2:$U$2962,9,FALSE))</f>
        <v>0</v>
      </c>
      <c r="L59" s="633">
        <f>IF(ISERROR(VLOOKUP(CONCATENATE($B59,"-",$C59),IN_1B!$B$2:$U$2962,10,FALSE))=TRUE,"",VLOOKUP(CONCATENATE($B59,"-",$C59),IN_1B!$B$2:$U$2962,10,FALSE))</f>
        <v>0</v>
      </c>
      <c r="M59" s="588">
        <f t="shared" si="6"/>
        <v>0</v>
      </c>
      <c r="N59" s="589">
        <f t="shared" si="6"/>
        <v>0</v>
      </c>
    </row>
    <row r="60" spans="1:14" x14ac:dyDescent="0.35">
      <c r="A60" s="585" t="s">
        <v>1392</v>
      </c>
      <c r="B60" s="586" t="s">
        <v>1393</v>
      </c>
      <c r="C60" s="590">
        <v>2</v>
      </c>
      <c r="D60" s="1362" t="str">
        <f t="shared" si="7"/>
        <v/>
      </c>
      <c r="E60" s="632">
        <f>IF(ISERROR(VLOOKUP(CONCATENATE($B60,"-",$C60),IN_1B!$B$2:$U$2962,3,FALSE))=TRUE,"",VLOOKUP(CONCATENATE($B60,"-",$C60),IN_1B!$B$2:$U$2962,3,FALSE))</f>
        <v>0</v>
      </c>
      <c r="F60" s="633">
        <f>IF(ISERROR(VLOOKUP(CONCATENATE($B60,"-",$C60),IN_1B!$B$2:$U$2962,4,FALSE))=TRUE,"",VLOOKUP(CONCATENATE($B60,"-",$C60),IN_1B!$B$2:$U$2962,4,FALSE))</f>
        <v>0</v>
      </c>
      <c r="G60" s="632">
        <f>IF(ISERROR(VLOOKUP(CONCATENATE($B60,"-",$C60),IN_1B!$B$2:$U$2962,5,FALSE))=TRUE,"",VLOOKUP(CONCATENATE($B60,"-",$C60),IN_1B!$B$2:$U$2962,5,FALSE))</f>
        <v>0</v>
      </c>
      <c r="H60" s="633">
        <f>IF(ISERROR(VLOOKUP(CONCATENATE($B60,"-",$C60),IN_1B!$B$2:$U$2962,6,FALSE))=TRUE,"",VLOOKUP(CONCATENATE($B60,"-",$C60),IN_1B!$B$2:$U$2962,6,FALSE))</f>
        <v>0</v>
      </c>
      <c r="I60" s="632">
        <f>IF(ISERROR(VLOOKUP(CONCATENATE($B60,"-",$C60),IN_1B!$B$2:$U$2962,7,FALSE))=TRUE,"",VLOOKUP(CONCATENATE($B60,"-",$C60),IN_1B!$B$2:$U$2962,7,FALSE))</f>
        <v>0</v>
      </c>
      <c r="J60" s="633">
        <f>IF(ISERROR(VLOOKUP(CONCATENATE($B60,"-",$C60),IN_1B!$B$2:$U$2962,8,FALSE))=TRUE,"",VLOOKUP(CONCATENATE($B60,"-",$C60),IN_1B!$B$2:$U$2962,8,FALSE))</f>
        <v>0</v>
      </c>
      <c r="K60" s="632">
        <f>IF(ISERROR(VLOOKUP(CONCATENATE($B60,"-",$C60),IN_1B!$B$2:$U$2962,9,FALSE))=TRUE,"",VLOOKUP(CONCATENATE($B60,"-",$C60),IN_1B!$B$2:$U$2962,9,FALSE))</f>
        <v>0</v>
      </c>
      <c r="L60" s="633">
        <f>IF(ISERROR(VLOOKUP(CONCATENATE($B60,"-",$C60),IN_1B!$B$2:$U$2962,10,FALSE))=TRUE,"",VLOOKUP(CONCATENATE($B60,"-",$C60),IN_1B!$B$2:$U$2962,10,FALSE))</f>
        <v>0</v>
      </c>
      <c r="M60" s="588">
        <f t="shared" si="6"/>
        <v>0</v>
      </c>
      <c r="N60" s="589">
        <f t="shared" si="6"/>
        <v>0</v>
      </c>
    </row>
    <row r="61" spans="1:14" x14ac:dyDescent="0.35">
      <c r="A61" s="585" t="s">
        <v>1394</v>
      </c>
      <c r="B61" s="586" t="s">
        <v>1395</v>
      </c>
      <c r="C61" s="590">
        <v>2</v>
      </c>
      <c r="D61" s="1362" t="str">
        <f t="shared" si="7"/>
        <v/>
      </c>
      <c r="E61" s="632">
        <f>IF(ISERROR(VLOOKUP(CONCATENATE($B61,"-",$C61),IN_1B!$B$2:$U$2962,3,FALSE))=TRUE,"",VLOOKUP(CONCATENATE($B61,"-",$C61),IN_1B!$B$2:$U$2962,3,FALSE))</f>
        <v>0</v>
      </c>
      <c r="F61" s="633">
        <f>IF(ISERROR(VLOOKUP(CONCATENATE($B61,"-",$C61),IN_1B!$B$2:$U$2962,4,FALSE))=TRUE,"",VLOOKUP(CONCATENATE($B61,"-",$C61),IN_1B!$B$2:$U$2962,4,FALSE))</f>
        <v>0</v>
      </c>
      <c r="G61" s="632">
        <f>IF(ISERROR(VLOOKUP(CONCATENATE($B61,"-",$C61),IN_1B!$B$2:$U$2962,5,FALSE))=TRUE,"",VLOOKUP(CONCATENATE($B61,"-",$C61),IN_1B!$B$2:$U$2962,5,FALSE))</f>
        <v>0</v>
      </c>
      <c r="H61" s="633">
        <f>IF(ISERROR(VLOOKUP(CONCATENATE($B61,"-",$C61),IN_1B!$B$2:$U$2962,6,FALSE))=TRUE,"",VLOOKUP(CONCATENATE($B61,"-",$C61),IN_1B!$B$2:$U$2962,6,FALSE))</f>
        <v>0</v>
      </c>
      <c r="I61" s="632">
        <f>IF(ISERROR(VLOOKUP(CONCATENATE($B61,"-",$C61),IN_1B!$B$2:$U$2962,7,FALSE))=TRUE,"",VLOOKUP(CONCATENATE($B61,"-",$C61),IN_1B!$B$2:$U$2962,7,FALSE))</f>
        <v>0</v>
      </c>
      <c r="J61" s="633">
        <f>IF(ISERROR(VLOOKUP(CONCATENATE($B61,"-",$C61),IN_1B!$B$2:$U$2962,8,FALSE))=TRUE,"",VLOOKUP(CONCATENATE($B61,"-",$C61),IN_1B!$B$2:$U$2962,8,FALSE))</f>
        <v>0</v>
      </c>
      <c r="K61" s="632">
        <f>IF(ISERROR(VLOOKUP(CONCATENATE($B61,"-",$C61),IN_1B!$B$2:$U$2962,9,FALSE))=TRUE,"",VLOOKUP(CONCATENATE($B61,"-",$C61),IN_1B!$B$2:$U$2962,9,FALSE))</f>
        <v>0</v>
      </c>
      <c r="L61" s="633">
        <f>IF(ISERROR(VLOOKUP(CONCATENATE($B61,"-",$C61),IN_1B!$B$2:$U$2962,10,FALSE))=TRUE,"",VLOOKUP(CONCATENATE($B61,"-",$C61),IN_1B!$B$2:$U$2962,10,FALSE))</f>
        <v>0</v>
      </c>
      <c r="M61" s="588">
        <f t="shared" si="6"/>
        <v>0</v>
      </c>
      <c r="N61" s="589">
        <f t="shared" si="6"/>
        <v>0</v>
      </c>
    </row>
    <row r="62" spans="1:14" x14ac:dyDescent="0.35">
      <c r="A62" s="585" t="s">
        <v>1396</v>
      </c>
      <c r="B62" s="586" t="s">
        <v>1397</v>
      </c>
      <c r="C62" s="590">
        <v>2</v>
      </c>
      <c r="D62" s="1362" t="str">
        <f t="shared" si="7"/>
        <v/>
      </c>
      <c r="E62" s="632">
        <f>IF(ISERROR(VLOOKUP(CONCATENATE($B62,"-",$C62),IN_1B!$B$2:$U$2962,3,FALSE))=TRUE,"",VLOOKUP(CONCATENATE($B62,"-",$C62),IN_1B!$B$2:$U$2962,3,FALSE))</f>
        <v>0</v>
      </c>
      <c r="F62" s="633">
        <f>IF(ISERROR(VLOOKUP(CONCATENATE($B62,"-",$C62),IN_1B!$B$2:$U$2962,4,FALSE))=TRUE,"",VLOOKUP(CONCATENATE($B62,"-",$C62),IN_1B!$B$2:$U$2962,4,FALSE))</f>
        <v>0</v>
      </c>
      <c r="G62" s="632">
        <f>IF(ISERROR(VLOOKUP(CONCATENATE($B62,"-",$C62),IN_1B!$B$2:$U$2962,5,FALSE))=TRUE,"",VLOOKUP(CONCATENATE($B62,"-",$C62),IN_1B!$B$2:$U$2962,5,FALSE))</f>
        <v>0</v>
      </c>
      <c r="H62" s="633">
        <f>IF(ISERROR(VLOOKUP(CONCATENATE($B62,"-",$C62),IN_1B!$B$2:$U$2962,6,FALSE))=TRUE,"",VLOOKUP(CONCATENATE($B62,"-",$C62),IN_1B!$B$2:$U$2962,6,FALSE))</f>
        <v>0</v>
      </c>
      <c r="I62" s="632">
        <f>IF(ISERROR(VLOOKUP(CONCATENATE($B62,"-",$C62),IN_1B!$B$2:$U$2962,7,FALSE))=TRUE,"",VLOOKUP(CONCATENATE($B62,"-",$C62),IN_1B!$B$2:$U$2962,7,FALSE))</f>
        <v>0</v>
      </c>
      <c r="J62" s="633">
        <f>IF(ISERROR(VLOOKUP(CONCATENATE($B62,"-",$C62),IN_1B!$B$2:$U$2962,8,FALSE))=TRUE,"",VLOOKUP(CONCATENATE($B62,"-",$C62),IN_1B!$B$2:$U$2962,8,FALSE))</f>
        <v>0</v>
      </c>
      <c r="K62" s="632">
        <f>IF(ISERROR(VLOOKUP(CONCATENATE($B62,"-",$C62),IN_1B!$B$2:$U$2962,9,FALSE))=TRUE,"",VLOOKUP(CONCATENATE($B62,"-",$C62),IN_1B!$B$2:$U$2962,9,FALSE))</f>
        <v>0</v>
      </c>
      <c r="L62" s="633">
        <f>IF(ISERROR(VLOOKUP(CONCATENATE($B62,"-",$C62),IN_1B!$B$2:$U$2962,10,FALSE))=TRUE,"",VLOOKUP(CONCATENATE($B62,"-",$C62),IN_1B!$B$2:$U$2962,10,FALSE))</f>
        <v>0</v>
      </c>
      <c r="M62" s="588">
        <f t="shared" si="6"/>
        <v>0</v>
      </c>
      <c r="N62" s="589">
        <f t="shared" si="6"/>
        <v>0</v>
      </c>
    </row>
    <row r="63" spans="1:14" x14ac:dyDescent="0.35">
      <c r="A63" s="585" t="s">
        <v>1398</v>
      </c>
      <c r="B63" s="586" t="s">
        <v>1399</v>
      </c>
      <c r="C63" s="590">
        <v>2</v>
      </c>
      <c r="D63" s="1362" t="str">
        <f t="shared" si="7"/>
        <v/>
      </c>
      <c r="E63" s="632">
        <f>IF(ISERROR(VLOOKUP(CONCATENATE($B63,"-",$C63),IN_1B!$B$2:$U$2962,3,FALSE))=TRUE,"",VLOOKUP(CONCATENATE($B63,"-",$C63),IN_1B!$B$2:$U$2962,3,FALSE))</f>
        <v>0</v>
      </c>
      <c r="F63" s="633">
        <f>IF(ISERROR(VLOOKUP(CONCATENATE($B63,"-",$C63),IN_1B!$B$2:$U$2962,4,FALSE))=TRUE,"",VLOOKUP(CONCATENATE($B63,"-",$C63),IN_1B!$B$2:$U$2962,4,FALSE))</f>
        <v>0</v>
      </c>
      <c r="G63" s="632">
        <f>IF(ISERROR(VLOOKUP(CONCATENATE($B63,"-",$C63),IN_1B!$B$2:$U$2962,5,FALSE))=TRUE,"",VLOOKUP(CONCATENATE($B63,"-",$C63),IN_1B!$B$2:$U$2962,5,FALSE))</f>
        <v>0</v>
      </c>
      <c r="H63" s="633">
        <f>IF(ISERROR(VLOOKUP(CONCATENATE($B63,"-",$C63),IN_1B!$B$2:$U$2962,6,FALSE))=TRUE,"",VLOOKUP(CONCATENATE($B63,"-",$C63),IN_1B!$B$2:$U$2962,6,FALSE))</f>
        <v>0</v>
      </c>
      <c r="I63" s="632">
        <f>IF(ISERROR(VLOOKUP(CONCATENATE($B63,"-",$C63),IN_1B!$B$2:$U$2962,7,FALSE))=TRUE,"",VLOOKUP(CONCATENATE($B63,"-",$C63),IN_1B!$B$2:$U$2962,7,FALSE))</f>
        <v>0</v>
      </c>
      <c r="J63" s="633">
        <f>IF(ISERROR(VLOOKUP(CONCATENATE($B63,"-",$C63),IN_1B!$B$2:$U$2962,8,FALSE))=TRUE,"",VLOOKUP(CONCATENATE($B63,"-",$C63),IN_1B!$B$2:$U$2962,8,FALSE))</f>
        <v>0</v>
      </c>
      <c r="K63" s="632">
        <f>IF(ISERROR(VLOOKUP(CONCATENATE($B63,"-",$C63),IN_1B!$B$2:$U$2962,9,FALSE))=TRUE,"",VLOOKUP(CONCATENATE($B63,"-",$C63),IN_1B!$B$2:$U$2962,9,FALSE))</f>
        <v>0</v>
      </c>
      <c r="L63" s="633">
        <f>IF(ISERROR(VLOOKUP(CONCATENATE($B63,"-",$C63),IN_1B!$B$2:$U$2962,10,FALSE))=TRUE,"",VLOOKUP(CONCATENATE($B63,"-",$C63),IN_1B!$B$2:$U$2962,10,FALSE))</f>
        <v>0</v>
      </c>
      <c r="M63" s="588">
        <f t="shared" si="6"/>
        <v>0</v>
      </c>
      <c r="N63" s="589">
        <f t="shared" si="6"/>
        <v>0</v>
      </c>
    </row>
    <row r="64" spans="1:14" x14ac:dyDescent="0.35">
      <c r="A64" s="585" t="s">
        <v>1400</v>
      </c>
      <c r="B64" s="586" t="s">
        <v>1401</v>
      </c>
      <c r="C64" s="590">
        <v>2</v>
      </c>
      <c r="D64" s="1362" t="str">
        <f t="shared" si="7"/>
        <v/>
      </c>
      <c r="E64" s="632">
        <f>IF(ISERROR(VLOOKUP(CONCATENATE($B64,"-",$C64),IN_1B!$B$2:$U$2962,3,FALSE))=TRUE,"",VLOOKUP(CONCATENATE($B64,"-",$C64),IN_1B!$B$2:$U$2962,3,FALSE))</f>
        <v>0</v>
      </c>
      <c r="F64" s="633">
        <f>IF(ISERROR(VLOOKUP(CONCATENATE($B64,"-",$C64),IN_1B!$B$2:$U$2962,4,FALSE))=TRUE,"",VLOOKUP(CONCATENATE($B64,"-",$C64),IN_1B!$B$2:$U$2962,4,FALSE))</f>
        <v>0</v>
      </c>
      <c r="G64" s="632">
        <f>IF(ISERROR(VLOOKUP(CONCATENATE($B64,"-",$C64),IN_1B!$B$2:$U$2962,5,FALSE))=TRUE,"",VLOOKUP(CONCATENATE($B64,"-",$C64),IN_1B!$B$2:$U$2962,5,FALSE))</f>
        <v>0</v>
      </c>
      <c r="H64" s="633">
        <f>IF(ISERROR(VLOOKUP(CONCATENATE($B64,"-",$C64),IN_1B!$B$2:$U$2962,6,FALSE))=TRUE,"",VLOOKUP(CONCATENATE($B64,"-",$C64),IN_1B!$B$2:$U$2962,6,FALSE))</f>
        <v>0</v>
      </c>
      <c r="I64" s="632">
        <f>IF(ISERROR(VLOOKUP(CONCATENATE($B64,"-",$C64),IN_1B!$B$2:$U$2962,7,FALSE))=TRUE,"",VLOOKUP(CONCATENATE($B64,"-",$C64),IN_1B!$B$2:$U$2962,7,FALSE))</f>
        <v>0</v>
      </c>
      <c r="J64" s="633">
        <f>IF(ISERROR(VLOOKUP(CONCATENATE($B64,"-",$C64),IN_1B!$B$2:$U$2962,8,FALSE))=TRUE,"",VLOOKUP(CONCATENATE($B64,"-",$C64),IN_1B!$B$2:$U$2962,8,FALSE))</f>
        <v>0</v>
      </c>
      <c r="K64" s="632">
        <f>IF(ISERROR(VLOOKUP(CONCATENATE($B64,"-",$C64),IN_1B!$B$2:$U$2962,9,FALSE))=TRUE,"",VLOOKUP(CONCATENATE($B64,"-",$C64),IN_1B!$B$2:$U$2962,9,FALSE))</f>
        <v>0</v>
      </c>
      <c r="L64" s="633">
        <f>IF(ISERROR(VLOOKUP(CONCATENATE($B64,"-",$C64),IN_1B!$B$2:$U$2962,10,FALSE))=TRUE,"",VLOOKUP(CONCATENATE($B64,"-",$C64),IN_1B!$B$2:$U$2962,10,FALSE))</f>
        <v>0</v>
      </c>
      <c r="M64" s="588">
        <f t="shared" si="6"/>
        <v>0</v>
      </c>
      <c r="N64" s="589">
        <f t="shared" si="6"/>
        <v>0</v>
      </c>
    </row>
    <row r="65" spans="1:14" x14ac:dyDescent="0.35">
      <c r="A65" s="585" t="s">
        <v>1402</v>
      </c>
      <c r="B65" s="586" t="s">
        <v>1403</v>
      </c>
      <c r="C65" s="590">
        <v>2</v>
      </c>
      <c r="D65" s="1362" t="str">
        <f t="shared" si="7"/>
        <v/>
      </c>
      <c r="E65" s="632">
        <f>IF(ISERROR(VLOOKUP(CONCATENATE($B65,"-",$C65),IN_1B!$B$2:$U$2962,3,FALSE))=TRUE,"",VLOOKUP(CONCATENATE($B65,"-",$C65),IN_1B!$B$2:$U$2962,3,FALSE))</f>
        <v>0</v>
      </c>
      <c r="F65" s="633">
        <f>IF(ISERROR(VLOOKUP(CONCATENATE($B65,"-",$C65),IN_1B!$B$2:$U$2962,4,FALSE))=TRUE,"",VLOOKUP(CONCATENATE($B65,"-",$C65),IN_1B!$B$2:$U$2962,4,FALSE))</f>
        <v>0</v>
      </c>
      <c r="G65" s="632">
        <f>IF(ISERROR(VLOOKUP(CONCATENATE($B65,"-",$C65),IN_1B!$B$2:$U$2962,5,FALSE))=TRUE,"",VLOOKUP(CONCATENATE($B65,"-",$C65),IN_1B!$B$2:$U$2962,5,FALSE))</f>
        <v>0</v>
      </c>
      <c r="H65" s="633">
        <f>IF(ISERROR(VLOOKUP(CONCATENATE($B65,"-",$C65),IN_1B!$B$2:$U$2962,6,FALSE))=TRUE,"",VLOOKUP(CONCATENATE($B65,"-",$C65),IN_1B!$B$2:$U$2962,6,FALSE))</f>
        <v>0</v>
      </c>
      <c r="I65" s="632">
        <f>IF(ISERROR(VLOOKUP(CONCATENATE($B65,"-",$C65),IN_1B!$B$2:$U$2962,7,FALSE))=TRUE,"",VLOOKUP(CONCATENATE($B65,"-",$C65),IN_1B!$B$2:$U$2962,7,FALSE))</f>
        <v>0</v>
      </c>
      <c r="J65" s="633">
        <f>IF(ISERROR(VLOOKUP(CONCATENATE($B65,"-",$C65),IN_1B!$B$2:$U$2962,8,FALSE))=TRUE,"",VLOOKUP(CONCATENATE($B65,"-",$C65),IN_1B!$B$2:$U$2962,8,FALSE))</f>
        <v>0</v>
      </c>
      <c r="K65" s="632">
        <f>IF(ISERROR(VLOOKUP(CONCATENATE($B65,"-",$C65),IN_1B!$B$2:$U$2962,9,FALSE))=TRUE,"",VLOOKUP(CONCATENATE($B65,"-",$C65),IN_1B!$B$2:$U$2962,9,FALSE))</f>
        <v>0</v>
      </c>
      <c r="L65" s="633">
        <f>IF(ISERROR(VLOOKUP(CONCATENATE($B65,"-",$C65),IN_1B!$B$2:$U$2962,10,FALSE))=TRUE,"",VLOOKUP(CONCATENATE($B65,"-",$C65),IN_1B!$B$2:$U$2962,10,FALSE))</f>
        <v>0</v>
      </c>
      <c r="M65" s="588">
        <f t="shared" si="6"/>
        <v>0</v>
      </c>
      <c r="N65" s="589">
        <f t="shared" si="6"/>
        <v>0</v>
      </c>
    </row>
    <row r="66" spans="1:14" x14ac:dyDescent="0.35">
      <c r="A66" s="585" t="s">
        <v>1404</v>
      </c>
      <c r="B66" s="586" t="s">
        <v>1405</v>
      </c>
      <c r="C66" s="590">
        <v>2</v>
      </c>
      <c r="D66" s="1362" t="str">
        <f t="shared" si="7"/>
        <v/>
      </c>
      <c r="E66" s="632">
        <f>IF(ISERROR(VLOOKUP(CONCATENATE($B66,"-",$C66),IN_1B!$B$2:$U$2962,3,FALSE))=TRUE,"",VLOOKUP(CONCATENATE($B66,"-",$C66),IN_1B!$B$2:$U$2962,3,FALSE))</f>
        <v>0</v>
      </c>
      <c r="F66" s="633">
        <f>IF(ISERROR(VLOOKUP(CONCATENATE($B66,"-",$C66),IN_1B!$B$2:$U$2962,4,FALSE))=TRUE,"",VLOOKUP(CONCATENATE($B66,"-",$C66),IN_1B!$B$2:$U$2962,4,FALSE))</f>
        <v>0</v>
      </c>
      <c r="G66" s="632">
        <f>IF(ISERROR(VLOOKUP(CONCATENATE($B66,"-",$C66),IN_1B!$B$2:$U$2962,5,FALSE))=TRUE,"",VLOOKUP(CONCATENATE($B66,"-",$C66),IN_1B!$B$2:$U$2962,5,FALSE))</f>
        <v>0</v>
      </c>
      <c r="H66" s="633">
        <f>IF(ISERROR(VLOOKUP(CONCATENATE($B66,"-",$C66),IN_1B!$B$2:$U$2962,6,FALSE))=TRUE,"",VLOOKUP(CONCATENATE($B66,"-",$C66),IN_1B!$B$2:$U$2962,6,FALSE))</f>
        <v>0</v>
      </c>
      <c r="I66" s="632">
        <f>IF(ISERROR(VLOOKUP(CONCATENATE($B66,"-",$C66),IN_1B!$B$2:$U$2962,7,FALSE))=TRUE,"",VLOOKUP(CONCATENATE($B66,"-",$C66),IN_1B!$B$2:$U$2962,7,FALSE))</f>
        <v>0</v>
      </c>
      <c r="J66" s="633">
        <f>IF(ISERROR(VLOOKUP(CONCATENATE($B66,"-",$C66),IN_1B!$B$2:$U$2962,8,FALSE))=TRUE,"",VLOOKUP(CONCATENATE($B66,"-",$C66),IN_1B!$B$2:$U$2962,8,FALSE))</f>
        <v>0</v>
      </c>
      <c r="K66" s="632">
        <f>IF(ISERROR(VLOOKUP(CONCATENATE($B66,"-",$C66),IN_1B!$B$2:$U$2962,9,FALSE))=TRUE,"",VLOOKUP(CONCATENATE($B66,"-",$C66),IN_1B!$B$2:$U$2962,9,FALSE))</f>
        <v>0</v>
      </c>
      <c r="L66" s="633">
        <f>IF(ISERROR(VLOOKUP(CONCATENATE($B66,"-",$C66),IN_1B!$B$2:$U$2962,10,FALSE))=TRUE,"",VLOOKUP(CONCATENATE($B66,"-",$C66),IN_1B!$B$2:$U$2962,10,FALSE))</f>
        <v>0</v>
      </c>
      <c r="M66" s="588">
        <f t="shared" si="6"/>
        <v>0</v>
      </c>
      <c r="N66" s="589">
        <f t="shared" si="6"/>
        <v>0</v>
      </c>
    </row>
    <row r="67" spans="1:14" x14ac:dyDescent="0.35">
      <c r="A67" s="585" t="s">
        <v>1406</v>
      </c>
      <c r="B67" s="586" t="s">
        <v>1407</v>
      </c>
      <c r="C67" s="591">
        <v>2</v>
      </c>
      <c r="D67" s="1362" t="str">
        <f t="shared" si="7"/>
        <v/>
      </c>
      <c r="E67" s="632">
        <f>IF(ISERROR(VLOOKUP(CONCATENATE($B67,"-",$C67),IN_1B!$B$2:$U$2962,3,FALSE))=TRUE,"",VLOOKUP(CONCATENATE($B67,"-",$C67),IN_1B!$B$2:$U$2962,3,FALSE))</f>
        <v>0</v>
      </c>
      <c r="F67" s="633">
        <f>IF(ISERROR(VLOOKUP(CONCATENATE($B67,"-",$C67),IN_1B!$B$2:$U$2962,4,FALSE))=TRUE,"",VLOOKUP(CONCATENATE($B67,"-",$C67),IN_1B!$B$2:$U$2962,4,FALSE))</f>
        <v>0</v>
      </c>
      <c r="G67" s="632">
        <f>IF(ISERROR(VLOOKUP(CONCATENATE($B67,"-",$C67),IN_1B!$B$2:$U$2962,5,FALSE))=TRUE,"",VLOOKUP(CONCATENATE($B67,"-",$C67),IN_1B!$B$2:$U$2962,5,FALSE))</f>
        <v>0</v>
      </c>
      <c r="H67" s="633">
        <f>IF(ISERROR(VLOOKUP(CONCATENATE($B67,"-",$C67),IN_1B!$B$2:$U$2962,6,FALSE))=TRUE,"",VLOOKUP(CONCATENATE($B67,"-",$C67),IN_1B!$B$2:$U$2962,6,FALSE))</f>
        <v>0</v>
      </c>
      <c r="I67" s="632">
        <f>IF(ISERROR(VLOOKUP(CONCATENATE($B67,"-",$C67),IN_1B!$B$2:$U$2962,7,FALSE))=TRUE,"",VLOOKUP(CONCATENATE($B67,"-",$C67),IN_1B!$B$2:$U$2962,7,FALSE))</f>
        <v>0</v>
      </c>
      <c r="J67" s="633">
        <f>IF(ISERROR(VLOOKUP(CONCATENATE($B67,"-",$C67),IN_1B!$B$2:$U$2962,8,FALSE))=TRUE,"",VLOOKUP(CONCATENATE($B67,"-",$C67),IN_1B!$B$2:$U$2962,8,FALSE))</f>
        <v>0</v>
      </c>
      <c r="K67" s="632">
        <f>IF(ISERROR(VLOOKUP(CONCATENATE($B67,"-",$C67),IN_1B!$B$2:$U$2962,9,FALSE))=TRUE,"",VLOOKUP(CONCATENATE($B67,"-",$C67),IN_1B!$B$2:$U$2962,9,FALSE))</f>
        <v>0</v>
      </c>
      <c r="L67" s="633">
        <f>IF(ISERROR(VLOOKUP(CONCATENATE($B67,"-",$C67),IN_1B!$B$2:$U$2962,10,FALSE))=TRUE,"",VLOOKUP(CONCATENATE($B67,"-",$C67),IN_1B!$B$2:$U$2962,10,FALSE))</f>
        <v>0</v>
      </c>
      <c r="M67" s="588">
        <f t="shared" si="6"/>
        <v>0</v>
      </c>
      <c r="N67" s="589">
        <f t="shared" si="6"/>
        <v>0</v>
      </c>
    </row>
    <row r="68" spans="1:14" ht="15.45" thickBot="1" x14ac:dyDescent="0.4">
      <c r="A68" s="585" t="s">
        <v>1408</v>
      </c>
      <c r="B68" s="591" t="s">
        <v>1409</v>
      </c>
      <c r="C68" s="582">
        <v>2</v>
      </c>
      <c r="D68" s="1362" t="str">
        <f t="shared" si="7"/>
        <v/>
      </c>
      <c r="E68" s="634">
        <f>IF(ISERROR(VLOOKUP(CONCATENATE($B68,"-",$C68),IN_1B!$B$2:$U$2962,3,FALSE))=TRUE,"",VLOOKUP(CONCATENATE($B68,"-",$C68),IN_1B!$B$2:$U$2962,3,FALSE))</f>
        <v>0</v>
      </c>
      <c r="F68" s="635">
        <f>IF(ISERROR(VLOOKUP(CONCATENATE($B68,"-",$C68),IN_1B!$B$2:$U$2962,4,FALSE))=TRUE,"",VLOOKUP(CONCATENATE($B68,"-",$C68),IN_1B!$B$2:$U$2962,4,FALSE))</f>
        <v>0</v>
      </c>
      <c r="G68" s="634">
        <f>IF(ISERROR(VLOOKUP(CONCATENATE($B68,"-",$C68),IN_1B!$B$2:$U$2962,5,FALSE))=TRUE,"",VLOOKUP(CONCATENATE($B68,"-",$C68),IN_1B!$B$2:$U$2962,5,FALSE))</f>
        <v>0</v>
      </c>
      <c r="H68" s="635">
        <f>IF(ISERROR(VLOOKUP(CONCATENATE($B68,"-",$C68),IN_1B!$B$2:$U$2962,6,FALSE))=TRUE,"",VLOOKUP(CONCATENATE($B68,"-",$C68),IN_1B!$B$2:$U$2962,6,FALSE))</f>
        <v>0</v>
      </c>
      <c r="I68" s="634">
        <f>IF(ISERROR(VLOOKUP(CONCATENATE($B68,"-",$C68),IN_1B!$B$2:$U$2962,7,FALSE))=TRUE,"",VLOOKUP(CONCATENATE($B68,"-",$C68),IN_1B!$B$2:$U$2962,7,FALSE))</f>
        <v>0</v>
      </c>
      <c r="J68" s="635">
        <f>IF(ISERROR(VLOOKUP(CONCATENATE($B68,"-",$C68),IN_1B!$B$2:$U$2962,8,FALSE))=TRUE,"",VLOOKUP(CONCATENATE($B68,"-",$C68),IN_1B!$B$2:$U$2962,8,FALSE))</f>
        <v>0</v>
      </c>
      <c r="K68" s="634">
        <f>IF(ISERROR(VLOOKUP(CONCATENATE($B68,"-",$C68),IN_1B!$B$2:$U$2962,9,FALSE))=TRUE,"",VLOOKUP(CONCATENATE($B68,"-",$C68),IN_1B!$B$2:$U$2962,9,FALSE))</f>
        <v>0</v>
      </c>
      <c r="L68" s="635">
        <f>IF(ISERROR(VLOOKUP(CONCATENATE($B68,"-",$C68),IN_1B!$B$2:$U$2962,10,FALSE))=TRUE,"",VLOOKUP(CONCATENATE($B68,"-",$C68),IN_1B!$B$2:$U$2962,10,FALSE))</f>
        <v>0</v>
      </c>
      <c r="M68" s="592">
        <f t="shared" si="6"/>
        <v>0</v>
      </c>
      <c r="N68" s="593">
        <f t="shared" si="6"/>
        <v>0</v>
      </c>
    </row>
    <row r="69" spans="1:14" ht="15.45" thickBot="1" x14ac:dyDescent="0.4">
      <c r="A69" s="594" t="s">
        <v>1410</v>
      </c>
      <c r="B69" s="595"/>
      <c r="C69" s="582"/>
      <c r="D69" s="1362"/>
      <c r="E69" s="636"/>
      <c r="F69" s="485"/>
      <c r="G69" s="485"/>
      <c r="H69" s="485"/>
      <c r="I69" s="485"/>
      <c r="J69" s="485"/>
      <c r="K69" s="485"/>
      <c r="L69" s="485"/>
      <c r="M69" s="596"/>
      <c r="N69" s="597"/>
    </row>
    <row r="70" spans="1:14" x14ac:dyDescent="0.35">
      <c r="A70" s="580" t="s">
        <v>1411</v>
      </c>
      <c r="B70" s="581" t="s">
        <v>1412</v>
      </c>
      <c r="C70" s="582">
        <v>2</v>
      </c>
      <c r="D70" s="1362" t="str">
        <f t="shared" ref="D70:D75" si="8">CONCATENATE(D$55)</f>
        <v/>
      </c>
      <c r="E70" s="630">
        <f>IF(ISERROR(VLOOKUP(CONCATENATE($B70,"-",$C70),IN_1B!$B$2:$U$2962,3,FALSE))=TRUE,"",VLOOKUP(CONCATENATE($B70,"-",$C70),IN_1B!$B$2:$U$2962,3,FALSE))</f>
        <v>0</v>
      </c>
      <c r="F70" s="631">
        <f>IF(ISERROR(VLOOKUP(CONCATENATE($B70,"-",$C70),IN_1B!$B$2:$U$2962,4,FALSE))=TRUE,"",VLOOKUP(CONCATENATE($B70,"-",$C70),IN_1B!$B$2:$U$2962,4,FALSE))</f>
        <v>0</v>
      </c>
      <c r="G70" s="630">
        <f>IF(ISERROR(VLOOKUP(CONCATENATE($B70,"-",$C70),IN_1B!$B$2:$U$2962,5,FALSE))=TRUE,"",VLOOKUP(CONCATENATE($B70,"-",$C70),IN_1B!$B$2:$U$2962,5,FALSE))</f>
        <v>0</v>
      </c>
      <c r="H70" s="631">
        <f>IF(ISERROR(VLOOKUP(CONCATENATE($B70,"-",$C70),IN_1B!$B$2:$U$2962,6,FALSE))=TRUE,"",VLOOKUP(CONCATENATE($B70,"-",$C70),IN_1B!$B$2:$U$2962,6,FALSE))</f>
        <v>0</v>
      </c>
      <c r="I70" s="630">
        <f>IF(ISERROR(VLOOKUP(CONCATENATE($B70,"-",$C70),IN_1B!$B$2:$U$2962,7,FALSE))=TRUE,"",VLOOKUP(CONCATENATE($B70,"-",$C70),IN_1B!$B$2:$U$2962,7,FALSE))</f>
        <v>0</v>
      </c>
      <c r="J70" s="631">
        <f>IF(ISERROR(VLOOKUP(CONCATENATE($B70,"-",$C70),IN_1B!$B$2:$U$2962,8,FALSE))=TRUE,"",VLOOKUP(CONCATENATE($B70,"-",$C70),IN_1B!$B$2:$U$2962,8,FALSE))</f>
        <v>0</v>
      </c>
      <c r="K70" s="630">
        <f>IF(ISERROR(VLOOKUP(CONCATENATE($B70,"-",$C70),IN_1B!$B$2:$U$2962,9,FALSE))=TRUE,"",VLOOKUP(CONCATENATE($B70,"-",$C70),IN_1B!$B$2:$U$2962,9,FALSE))</f>
        <v>0</v>
      </c>
      <c r="L70" s="631">
        <f>IF(ISERROR(VLOOKUP(CONCATENATE($B70,"-",$C70),IN_1B!$B$2:$U$2962,10,FALSE))=TRUE,"",VLOOKUP(CONCATENATE($B70,"-",$C70),IN_1B!$B$2:$U$2962,10,FALSE))</f>
        <v>0</v>
      </c>
      <c r="M70" s="583">
        <f t="shared" ref="M70:N75" si="9">E70+G70</f>
        <v>0</v>
      </c>
      <c r="N70" s="584">
        <f t="shared" si="9"/>
        <v>0</v>
      </c>
    </row>
    <row r="71" spans="1:14" x14ac:dyDescent="0.35">
      <c r="A71" s="585" t="s">
        <v>1413</v>
      </c>
      <c r="B71" s="586" t="s">
        <v>1414</v>
      </c>
      <c r="C71" s="587">
        <v>2</v>
      </c>
      <c r="D71" s="1362" t="str">
        <f t="shared" si="8"/>
        <v/>
      </c>
      <c r="E71" s="632">
        <f>IF(ISERROR(VLOOKUP(CONCATENATE($B71,"-",$C71),IN_1B!$B$2:$U$2962,3,FALSE))=TRUE,"",VLOOKUP(CONCATENATE($B71,"-",$C71),IN_1B!$B$2:$U$2962,3,FALSE))</f>
        <v>0</v>
      </c>
      <c r="F71" s="633">
        <f>IF(ISERROR(VLOOKUP(CONCATENATE($B71,"-",$C71),IN_1B!$B$2:$U$2962,4,FALSE))=TRUE,"",VLOOKUP(CONCATENATE($B71,"-",$C71),IN_1B!$B$2:$U$2962,4,FALSE))</f>
        <v>0</v>
      </c>
      <c r="G71" s="632">
        <f>IF(ISERROR(VLOOKUP(CONCATENATE($B71,"-",$C71),IN_1B!$B$2:$U$2962,5,FALSE))=TRUE,"",VLOOKUP(CONCATENATE($B71,"-",$C71),IN_1B!$B$2:$U$2962,5,FALSE))</f>
        <v>0</v>
      </c>
      <c r="H71" s="633">
        <f>IF(ISERROR(VLOOKUP(CONCATENATE($B71,"-",$C71),IN_1B!$B$2:$U$2962,6,FALSE))=TRUE,"",VLOOKUP(CONCATENATE($B71,"-",$C71),IN_1B!$B$2:$U$2962,6,FALSE))</f>
        <v>0</v>
      </c>
      <c r="I71" s="632">
        <f>IF(ISERROR(VLOOKUP(CONCATENATE($B71,"-",$C71),IN_1B!$B$2:$U$2962,7,FALSE))=TRUE,"",VLOOKUP(CONCATENATE($B71,"-",$C71),IN_1B!$B$2:$U$2962,7,FALSE))</f>
        <v>0</v>
      </c>
      <c r="J71" s="633">
        <f>IF(ISERROR(VLOOKUP(CONCATENATE($B71,"-",$C71),IN_1B!$B$2:$U$2962,8,FALSE))=TRUE,"",VLOOKUP(CONCATENATE($B71,"-",$C71),IN_1B!$B$2:$U$2962,8,FALSE))</f>
        <v>0</v>
      </c>
      <c r="K71" s="632">
        <f>IF(ISERROR(VLOOKUP(CONCATENATE($B71,"-",$C71),IN_1B!$B$2:$U$2962,9,FALSE))=TRUE,"",VLOOKUP(CONCATENATE($B71,"-",$C71),IN_1B!$B$2:$U$2962,9,FALSE))</f>
        <v>0</v>
      </c>
      <c r="L71" s="633">
        <f>IF(ISERROR(VLOOKUP(CONCATENATE($B71,"-",$C71),IN_1B!$B$2:$U$2962,10,FALSE))=TRUE,"",VLOOKUP(CONCATENATE($B71,"-",$C71),IN_1B!$B$2:$U$2962,10,FALSE))</f>
        <v>0</v>
      </c>
      <c r="M71" s="588">
        <f t="shared" si="9"/>
        <v>0</v>
      </c>
      <c r="N71" s="589">
        <f t="shared" si="9"/>
        <v>0</v>
      </c>
    </row>
    <row r="72" spans="1:14" x14ac:dyDescent="0.35">
      <c r="A72" s="585" t="s">
        <v>1415</v>
      </c>
      <c r="B72" s="586" t="s">
        <v>1416</v>
      </c>
      <c r="C72" s="590">
        <v>2</v>
      </c>
      <c r="D72" s="1362" t="str">
        <f t="shared" si="8"/>
        <v/>
      </c>
      <c r="E72" s="632">
        <f>IF(ISERROR(VLOOKUP(CONCATENATE($B72,"-",$C72),IN_1B!$B$2:$U$2962,3,FALSE))=TRUE,"",VLOOKUP(CONCATENATE($B72,"-",$C72),IN_1B!$B$2:$U$2962,3,FALSE))</f>
        <v>0</v>
      </c>
      <c r="F72" s="633">
        <f>IF(ISERROR(VLOOKUP(CONCATENATE($B72,"-",$C72),IN_1B!$B$2:$U$2962,4,FALSE))=TRUE,"",VLOOKUP(CONCATENATE($B72,"-",$C72),IN_1B!$B$2:$U$2962,4,FALSE))</f>
        <v>0</v>
      </c>
      <c r="G72" s="632">
        <f>IF(ISERROR(VLOOKUP(CONCATENATE($B72,"-",$C72),IN_1B!$B$2:$U$2962,5,FALSE))=TRUE,"",VLOOKUP(CONCATENATE($B72,"-",$C72),IN_1B!$B$2:$U$2962,5,FALSE))</f>
        <v>0</v>
      </c>
      <c r="H72" s="633">
        <f>IF(ISERROR(VLOOKUP(CONCATENATE($B72,"-",$C72),IN_1B!$B$2:$U$2962,6,FALSE))=TRUE,"",VLOOKUP(CONCATENATE($B72,"-",$C72),IN_1B!$B$2:$U$2962,6,FALSE))</f>
        <v>0</v>
      </c>
      <c r="I72" s="632">
        <f>IF(ISERROR(VLOOKUP(CONCATENATE($B72,"-",$C72),IN_1B!$B$2:$U$2962,7,FALSE))=TRUE,"",VLOOKUP(CONCATENATE($B72,"-",$C72),IN_1B!$B$2:$U$2962,7,FALSE))</f>
        <v>0</v>
      </c>
      <c r="J72" s="633">
        <f>IF(ISERROR(VLOOKUP(CONCATENATE($B72,"-",$C72),IN_1B!$B$2:$U$2962,8,FALSE))=TRUE,"",VLOOKUP(CONCATENATE($B72,"-",$C72),IN_1B!$B$2:$U$2962,8,FALSE))</f>
        <v>0</v>
      </c>
      <c r="K72" s="632">
        <f>IF(ISERROR(VLOOKUP(CONCATENATE($B72,"-",$C72),IN_1B!$B$2:$U$2962,9,FALSE))=TRUE,"",VLOOKUP(CONCATENATE($B72,"-",$C72),IN_1B!$B$2:$U$2962,9,FALSE))</f>
        <v>0</v>
      </c>
      <c r="L72" s="633">
        <f>IF(ISERROR(VLOOKUP(CONCATENATE($B72,"-",$C72),IN_1B!$B$2:$U$2962,10,FALSE))=TRUE,"",VLOOKUP(CONCATENATE($B72,"-",$C72),IN_1B!$B$2:$U$2962,10,FALSE))</f>
        <v>0</v>
      </c>
      <c r="M72" s="588">
        <f t="shared" si="9"/>
        <v>0</v>
      </c>
      <c r="N72" s="589">
        <f t="shared" si="9"/>
        <v>0</v>
      </c>
    </row>
    <row r="73" spans="1:14" x14ac:dyDescent="0.35">
      <c r="A73" s="585" t="s">
        <v>1417</v>
      </c>
      <c r="B73" s="586" t="s">
        <v>1418</v>
      </c>
      <c r="C73" s="590">
        <v>2</v>
      </c>
      <c r="D73" s="1362" t="str">
        <f t="shared" si="8"/>
        <v/>
      </c>
      <c r="E73" s="632">
        <f>IF(ISERROR(VLOOKUP(CONCATENATE($B73,"-",$C73),IN_1B!$B$2:$U$2962,3,FALSE))=TRUE,"",VLOOKUP(CONCATENATE($B73,"-",$C73),IN_1B!$B$2:$U$2962,3,FALSE))</f>
        <v>0</v>
      </c>
      <c r="F73" s="633">
        <f>IF(ISERROR(VLOOKUP(CONCATENATE($B73,"-",$C73),IN_1B!$B$2:$U$2962,4,FALSE))=TRUE,"",VLOOKUP(CONCATENATE($B73,"-",$C73),IN_1B!$B$2:$U$2962,4,FALSE))</f>
        <v>0</v>
      </c>
      <c r="G73" s="632">
        <f>IF(ISERROR(VLOOKUP(CONCATENATE($B73,"-",$C73),IN_1B!$B$2:$U$2962,5,FALSE))=TRUE,"",VLOOKUP(CONCATENATE($B73,"-",$C73),IN_1B!$B$2:$U$2962,5,FALSE))</f>
        <v>0</v>
      </c>
      <c r="H73" s="633">
        <f>IF(ISERROR(VLOOKUP(CONCATENATE($B73,"-",$C73),IN_1B!$B$2:$U$2962,6,FALSE))=TRUE,"",VLOOKUP(CONCATENATE($B73,"-",$C73),IN_1B!$B$2:$U$2962,6,FALSE))</f>
        <v>0</v>
      </c>
      <c r="I73" s="632">
        <f>IF(ISERROR(VLOOKUP(CONCATENATE($B73,"-",$C73),IN_1B!$B$2:$U$2962,7,FALSE))=TRUE,"",VLOOKUP(CONCATENATE($B73,"-",$C73),IN_1B!$B$2:$U$2962,7,FALSE))</f>
        <v>0</v>
      </c>
      <c r="J73" s="633">
        <f>IF(ISERROR(VLOOKUP(CONCATENATE($B73,"-",$C73),IN_1B!$B$2:$U$2962,8,FALSE))=TRUE,"",VLOOKUP(CONCATENATE($B73,"-",$C73),IN_1B!$B$2:$U$2962,8,FALSE))</f>
        <v>0</v>
      </c>
      <c r="K73" s="632">
        <f>IF(ISERROR(VLOOKUP(CONCATENATE($B73,"-",$C73),IN_1B!$B$2:$U$2962,9,FALSE))=TRUE,"",VLOOKUP(CONCATENATE($B73,"-",$C73),IN_1B!$B$2:$U$2962,9,FALSE))</f>
        <v>0</v>
      </c>
      <c r="L73" s="633">
        <f>IF(ISERROR(VLOOKUP(CONCATENATE($B73,"-",$C73),IN_1B!$B$2:$U$2962,10,FALSE))=TRUE,"",VLOOKUP(CONCATENATE($B73,"-",$C73),IN_1B!$B$2:$U$2962,10,FALSE))</f>
        <v>0</v>
      </c>
      <c r="M73" s="588">
        <f t="shared" si="9"/>
        <v>0</v>
      </c>
      <c r="N73" s="589">
        <f t="shared" si="9"/>
        <v>0</v>
      </c>
    </row>
    <row r="74" spans="1:14" x14ac:dyDescent="0.35">
      <c r="A74" s="585" t="s">
        <v>1419</v>
      </c>
      <c r="B74" s="586" t="s">
        <v>1420</v>
      </c>
      <c r="C74" s="590">
        <v>2</v>
      </c>
      <c r="D74" s="1362" t="str">
        <f t="shared" si="8"/>
        <v/>
      </c>
      <c r="E74" s="632">
        <f>IF(ISERROR(VLOOKUP(CONCATENATE($B74,"-",$C74),IN_1B!$B$2:$U$2962,3,FALSE))=TRUE,"",VLOOKUP(CONCATENATE($B74,"-",$C74),IN_1B!$B$2:$U$2962,3,FALSE))</f>
        <v>0</v>
      </c>
      <c r="F74" s="633">
        <f>IF(ISERROR(VLOOKUP(CONCATENATE($B74,"-",$C74),IN_1B!$B$2:$U$2962,4,FALSE))=TRUE,"",VLOOKUP(CONCATENATE($B74,"-",$C74),IN_1B!$B$2:$U$2962,4,FALSE))</f>
        <v>0</v>
      </c>
      <c r="G74" s="632">
        <f>IF(ISERROR(VLOOKUP(CONCATENATE($B74,"-",$C74),IN_1B!$B$2:$U$2962,5,FALSE))=TRUE,"",VLOOKUP(CONCATENATE($B74,"-",$C74),IN_1B!$B$2:$U$2962,5,FALSE))</f>
        <v>0</v>
      </c>
      <c r="H74" s="633">
        <f>IF(ISERROR(VLOOKUP(CONCATENATE($B74,"-",$C74),IN_1B!$B$2:$U$2962,6,FALSE))=TRUE,"",VLOOKUP(CONCATENATE($B74,"-",$C74),IN_1B!$B$2:$U$2962,6,FALSE))</f>
        <v>0</v>
      </c>
      <c r="I74" s="632">
        <f>IF(ISERROR(VLOOKUP(CONCATENATE($B74,"-",$C74),IN_1B!$B$2:$U$2962,7,FALSE))=TRUE,"",VLOOKUP(CONCATENATE($B74,"-",$C74),IN_1B!$B$2:$U$2962,7,FALSE))</f>
        <v>0</v>
      </c>
      <c r="J74" s="633">
        <f>IF(ISERROR(VLOOKUP(CONCATENATE($B74,"-",$C74),IN_1B!$B$2:$U$2962,8,FALSE))=TRUE,"",VLOOKUP(CONCATENATE($B74,"-",$C74),IN_1B!$B$2:$U$2962,8,FALSE))</f>
        <v>0</v>
      </c>
      <c r="K74" s="632">
        <f>IF(ISERROR(VLOOKUP(CONCATENATE($B74,"-",$C74),IN_1B!$B$2:$U$2962,9,FALSE))=TRUE,"",VLOOKUP(CONCATENATE($B74,"-",$C74),IN_1B!$B$2:$U$2962,9,FALSE))</f>
        <v>0</v>
      </c>
      <c r="L74" s="633">
        <f>IF(ISERROR(VLOOKUP(CONCATENATE($B74,"-",$C74),IN_1B!$B$2:$U$2962,10,FALSE))=TRUE,"",VLOOKUP(CONCATENATE($B74,"-",$C74),IN_1B!$B$2:$U$2962,10,FALSE))</f>
        <v>0</v>
      </c>
      <c r="M74" s="588">
        <f t="shared" si="9"/>
        <v>0</v>
      </c>
      <c r="N74" s="589">
        <f t="shared" si="9"/>
        <v>0</v>
      </c>
    </row>
    <row r="75" spans="1:14" ht="15.45" thickBot="1" x14ac:dyDescent="0.4">
      <c r="A75" s="585" t="s">
        <v>1421</v>
      </c>
      <c r="B75" s="598" t="s">
        <v>1422</v>
      </c>
      <c r="C75" s="591">
        <v>2</v>
      </c>
      <c r="D75" s="1362" t="str">
        <f t="shared" si="8"/>
        <v/>
      </c>
      <c r="E75" s="634">
        <f>IF(ISERROR(VLOOKUP(CONCATENATE($B75,"-",$C75),IN_1B!$B$2:$U$2962,3,FALSE))=TRUE,"",VLOOKUP(CONCATENATE($B75,"-",$C75),IN_1B!$B$2:$U$2962,3,FALSE))</f>
        <v>0</v>
      </c>
      <c r="F75" s="635">
        <f>IF(ISERROR(VLOOKUP(CONCATENATE($B75,"-",$C75),IN_1B!$B$2:$U$2962,4,FALSE))=TRUE,"",VLOOKUP(CONCATENATE($B75,"-",$C75),IN_1B!$B$2:$U$2962,4,FALSE))</f>
        <v>0</v>
      </c>
      <c r="G75" s="634">
        <f>IF(ISERROR(VLOOKUP(CONCATENATE($B75,"-",$C75),IN_1B!$B$2:$U$2962,5,FALSE))=TRUE,"",VLOOKUP(CONCATENATE($B75,"-",$C75),IN_1B!$B$2:$U$2962,5,FALSE))</f>
        <v>0</v>
      </c>
      <c r="H75" s="635">
        <f>IF(ISERROR(VLOOKUP(CONCATENATE($B75,"-",$C75),IN_1B!$B$2:$U$2962,6,FALSE))=TRUE,"",VLOOKUP(CONCATENATE($B75,"-",$C75),IN_1B!$B$2:$U$2962,6,FALSE))</f>
        <v>0</v>
      </c>
      <c r="I75" s="634">
        <f>IF(ISERROR(VLOOKUP(CONCATENATE($B75,"-",$C75),IN_1B!$B$2:$U$2962,7,FALSE))=TRUE,"",VLOOKUP(CONCATENATE($B75,"-",$C75),IN_1B!$B$2:$U$2962,7,FALSE))</f>
        <v>0</v>
      </c>
      <c r="J75" s="635">
        <f>IF(ISERROR(VLOOKUP(CONCATENATE($B75,"-",$C75),IN_1B!$B$2:$U$2962,8,FALSE))=TRUE,"",VLOOKUP(CONCATENATE($B75,"-",$C75),IN_1B!$B$2:$U$2962,8,FALSE))</f>
        <v>0</v>
      </c>
      <c r="K75" s="634">
        <f>IF(ISERROR(VLOOKUP(CONCATENATE($B75,"-",$C75),IN_1B!$B$2:$U$2962,9,FALSE))=TRUE,"",VLOOKUP(CONCATENATE($B75,"-",$C75),IN_1B!$B$2:$U$2962,9,FALSE))</f>
        <v>0</v>
      </c>
      <c r="L75" s="635">
        <f>IF(ISERROR(VLOOKUP(CONCATENATE($B75,"-",$C75),IN_1B!$B$2:$U$2962,10,FALSE))=TRUE,"",VLOOKUP(CONCATENATE($B75,"-",$C75),IN_1B!$B$2:$U$2962,10,FALSE))</f>
        <v>0</v>
      </c>
      <c r="M75" s="592">
        <f t="shared" si="9"/>
        <v>0</v>
      </c>
      <c r="N75" s="593">
        <f t="shared" si="9"/>
        <v>0</v>
      </c>
    </row>
    <row r="76" spans="1:14" ht="15.45" thickBot="1" x14ac:dyDescent="0.4">
      <c r="A76" s="594" t="s">
        <v>1423</v>
      </c>
      <c r="B76" s="595"/>
      <c r="C76" s="599"/>
      <c r="D76" s="1362"/>
      <c r="E76" s="636"/>
      <c r="F76" s="485"/>
      <c r="G76" s="485"/>
      <c r="H76" s="485"/>
      <c r="I76" s="485"/>
      <c r="J76" s="485"/>
      <c r="K76" s="485"/>
      <c r="L76" s="485"/>
      <c r="M76" s="596"/>
      <c r="N76" s="597"/>
    </row>
    <row r="77" spans="1:14" x14ac:dyDescent="0.35">
      <c r="A77" s="580" t="s">
        <v>1424</v>
      </c>
      <c r="B77" s="600" t="s">
        <v>1425</v>
      </c>
      <c r="C77" s="587">
        <v>2</v>
      </c>
      <c r="D77" s="1362" t="str">
        <f t="shared" ref="D77:D87" si="10">CONCATENATE(D$55)</f>
        <v/>
      </c>
      <c r="E77" s="630">
        <f>IF(ISERROR(VLOOKUP(CONCATENATE($B77,"-",$C77),IN_1B!$B$2:$U$2962,3,FALSE))=TRUE,"",VLOOKUP(CONCATENATE($B77,"-",$C77),IN_1B!$B$2:$U$2962,3,FALSE))</f>
        <v>0</v>
      </c>
      <c r="F77" s="631">
        <f>IF(ISERROR(VLOOKUP(CONCATENATE($B77,"-",$C77),IN_1B!$B$2:$U$2962,4,FALSE))=TRUE,"",VLOOKUP(CONCATENATE($B77,"-",$C77),IN_1B!$B$2:$U$2962,4,FALSE))</f>
        <v>0</v>
      </c>
      <c r="G77" s="630">
        <f>IF(ISERROR(VLOOKUP(CONCATENATE($B77,"-",$C77),IN_1B!$B$2:$U$2962,5,FALSE))=TRUE,"",VLOOKUP(CONCATENATE($B77,"-",$C77),IN_1B!$B$2:$U$2962,5,FALSE))</f>
        <v>0</v>
      </c>
      <c r="H77" s="631">
        <f>IF(ISERROR(VLOOKUP(CONCATENATE($B77,"-",$C77),IN_1B!$B$2:$U$2962,6,FALSE))=TRUE,"",VLOOKUP(CONCATENATE($B77,"-",$C77),IN_1B!$B$2:$U$2962,6,FALSE))</f>
        <v>0</v>
      </c>
      <c r="I77" s="630">
        <f>IF(ISERROR(VLOOKUP(CONCATENATE($B77,"-",$C77),IN_1B!$B$2:$U$2962,7,FALSE))=TRUE,"",VLOOKUP(CONCATENATE($B77,"-",$C77),IN_1B!$B$2:$U$2962,7,FALSE))</f>
        <v>0</v>
      </c>
      <c r="J77" s="631">
        <f>IF(ISERROR(VLOOKUP(CONCATENATE($B77,"-",$C77),IN_1B!$B$2:$U$2962,8,FALSE))=TRUE,"",VLOOKUP(CONCATENATE($B77,"-",$C77),IN_1B!$B$2:$U$2962,8,FALSE))</f>
        <v>0</v>
      </c>
      <c r="K77" s="630">
        <f>IF(ISERROR(VLOOKUP(CONCATENATE($B77,"-",$C77),IN_1B!$B$2:$U$2962,9,FALSE))=TRUE,"",VLOOKUP(CONCATENATE($B77,"-",$C77),IN_1B!$B$2:$U$2962,9,FALSE))</f>
        <v>0</v>
      </c>
      <c r="L77" s="631">
        <f>IF(ISERROR(VLOOKUP(CONCATENATE($B77,"-",$C77),IN_1B!$B$2:$U$2962,10,FALSE))=TRUE,"",VLOOKUP(CONCATENATE($B77,"-",$C77),IN_1B!$B$2:$U$2962,10,FALSE))</f>
        <v>0</v>
      </c>
      <c r="M77" s="583">
        <f t="shared" ref="M77:N87" si="11">E77+G77</f>
        <v>0</v>
      </c>
      <c r="N77" s="584">
        <f t="shared" si="11"/>
        <v>0</v>
      </c>
    </row>
    <row r="78" spans="1:14" x14ac:dyDescent="0.35">
      <c r="A78" s="585" t="s">
        <v>1426</v>
      </c>
      <c r="B78" s="586" t="s">
        <v>1427</v>
      </c>
      <c r="C78" s="590">
        <v>2</v>
      </c>
      <c r="D78" s="1362" t="str">
        <f t="shared" si="10"/>
        <v/>
      </c>
      <c r="E78" s="632">
        <f>IF(ISERROR(VLOOKUP(CONCATENATE($B78,"-",$C78),IN_1B!$B$2:$U$2962,3,FALSE))=TRUE,"",VLOOKUP(CONCATENATE($B78,"-",$C78),IN_1B!$B$2:$U$2962,3,FALSE))</f>
        <v>0</v>
      </c>
      <c r="F78" s="633">
        <f>IF(ISERROR(VLOOKUP(CONCATENATE($B78,"-",$C78),IN_1B!$B$2:$U$2962,4,FALSE))=TRUE,"",VLOOKUP(CONCATENATE($B78,"-",$C78),IN_1B!$B$2:$U$2962,4,FALSE))</f>
        <v>0</v>
      </c>
      <c r="G78" s="632">
        <f>IF(ISERROR(VLOOKUP(CONCATENATE($B78,"-",$C78),IN_1B!$B$2:$U$2962,5,FALSE))=TRUE,"",VLOOKUP(CONCATENATE($B78,"-",$C78),IN_1B!$B$2:$U$2962,5,FALSE))</f>
        <v>0</v>
      </c>
      <c r="H78" s="633">
        <f>IF(ISERROR(VLOOKUP(CONCATENATE($B78,"-",$C78),IN_1B!$B$2:$U$2962,6,FALSE))=TRUE,"",VLOOKUP(CONCATENATE($B78,"-",$C78),IN_1B!$B$2:$U$2962,6,FALSE))</f>
        <v>0</v>
      </c>
      <c r="I78" s="632">
        <f>IF(ISERROR(VLOOKUP(CONCATENATE($B78,"-",$C78),IN_1B!$B$2:$U$2962,7,FALSE))=TRUE,"",VLOOKUP(CONCATENATE($B78,"-",$C78),IN_1B!$B$2:$U$2962,7,FALSE))</f>
        <v>0</v>
      </c>
      <c r="J78" s="633">
        <f>IF(ISERROR(VLOOKUP(CONCATENATE($B78,"-",$C78),IN_1B!$B$2:$U$2962,8,FALSE))=TRUE,"",VLOOKUP(CONCATENATE($B78,"-",$C78),IN_1B!$B$2:$U$2962,8,FALSE))</f>
        <v>0</v>
      </c>
      <c r="K78" s="632">
        <f>IF(ISERROR(VLOOKUP(CONCATENATE($B78,"-",$C78),IN_1B!$B$2:$U$2962,9,FALSE))=TRUE,"",VLOOKUP(CONCATENATE($B78,"-",$C78),IN_1B!$B$2:$U$2962,9,FALSE))</f>
        <v>0</v>
      </c>
      <c r="L78" s="633">
        <f>IF(ISERROR(VLOOKUP(CONCATENATE($B78,"-",$C78),IN_1B!$B$2:$U$2962,10,FALSE))=TRUE,"",VLOOKUP(CONCATENATE($B78,"-",$C78),IN_1B!$B$2:$U$2962,10,FALSE))</f>
        <v>0</v>
      </c>
      <c r="M78" s="588">
        <f t="shared" si="11"/>
        <v>0</v>
      </c>
      <c r="N78" s="589">
        <f t="shared" si="11"/>
        <v>0</v>
      </c>
    </row>
    <row r="79" spans="1:14" x14ac:dyDescent="0.35">
      <c r="A79" s="585" t="s">
        <v>1428</v>
      </c>
      <c r="B79" s="586" t="s">
        <v>1429</v>
      </c>
      <c r="C79" s="590">
        <v>2</v>
      </c>
      <c r="D79" s="1362" t="str">
        <f t="shared" si="10"/>
        <v/>
      </c>
      <c r="E79" s="632">
        <f>IF(ISERROR(VLOOKUP(CONCATENATE($B79,"-",$C79),IN_1B!$B$2:$U$2962,3,FALSE))=TRUE,"",VLOOKUP(CONCATENATE($B79,"-",$C79),IN_1B!$B$2:$U$2962,3,FALSE))</f>
        <v>0</v>
      </c>
      <c r="F79" s="633">
        <f>IF(ISERROR(VLOOKUP(CONCATENATE($B79,"-",$C79),IN_1B!$B$2:$U$2962,4,FALSE))=TRUE,"",VLOOKUP(CONCATENATE($B79,"-",$C79),IN_1B!$B$2:$U$2962,4,FALSE))</f>
        <v>0</v>
      </c>
      <c r="G79" s="632">
        <f>IF(ISERROR(VLOOKUP(CONCATENATE($B79,"-",$C79),IN_1B!$B$2:$U$2962,5,FALSE))=TRUE,"",VLOOKUP(CONCATENATE($B79,"-",$C79),IN_1B!$B$2:$U$2962,5,FALSE))</f>
        <v>0</v>
      </c>
      <c r="H79" s="633">
        <f>IF(ISERROR(VLOOKUP(CONCATENATE($B79,"-",$C79),IN_1B!$B$2:$U$2962,6,FALSE))=TRUE,"",VLOOKUP(CONCATENATE($B79,"-",$C79),IN_1B!$B$2:$U$2962,6,FALSE))</f>
        <v>0</v>
      </c>
      <c r="I79" s="632">
        <f>IF(ISERROR(VLOOKUP(CONCATENATE($B79,"-",$C79),IN_1B!$B$2:$U$2962,7,FALSE))=TRUE,"",VLOOKUP(CONCATENATE($B79,"-",$C79),IN_1B!$B$2:$U$2962,7,FALSE))</f>
        <v>0</v>
      </c>
      <c r="J79" s="633">
        <f>IF(ISERROR(VLOOKUP(CONCATENATE($B79,"-",$C79),IN_1B!$B$2:$U$2962,8,FALSE))=TRUE,"",VLOOKUP(CONCATENATE($B79,"-",$C79),IN_1B!$B$2:$U$2962,8,FALSE))</f>
        <v>0</v>
      </c>
      <c r="K79" s="632">
        <f>IF(ISERROR(VLOOKUP(CONCATENATE($B79,"-",$C79),IN_1B!$B$2:$U$2962,9,FALSE))=TRUE,"",VLOOKUP(CONCATENATE($B79,"-",$C79),IN_1B!$B$2:$U$2962,9,FALSE))</f>
        <v>0</v>
      </c>
      <c r="L79" s="633">
        <f>IF(ISERROR(VLOOKUP(CONCATENATE($B79,"-",$C79),IN_1B!$B$2:$U$2962,10,FALSE))=TRUE,"",VLOOKUP(CONCATENATE($B79,"-",$C79),IN_1B!$B$2:$U$2962,10,FALSE))</f>
        <v>0</v>
      </c>
      <c r="M79" s="588">
        <f t="shared" si="11"/>
        <v>0</v>
      </c>
      <c r="N79" s="589">
        <f t="shared" si="11"/>
        <v>0</v>
      </c>
    </row>
    <row r="80" spans="1:14" x14ac:dyDescent="0.35">
      <c r="A80" s="585" t="s">
        <v>1430</v>
      </c>
      <c r="B80" s="586" t="s">
        <v>1431</v>
      </c>
      <c r="C80" s="590">
        <v>2</v>
      </c>
      <c r="D80" s="1362" t="str">
        <f t="shared" si="10"/>
        <v/>
      </c>
      <c r="E80" s="632">
        <f>IF(ISERROR(VLOOKUP(CONCATENATE($B80,"-",$C80),IN_1B!$B$2:$U$2962,3,FALSE))=TRUE,"",VLOOKUP(CONCATENATE($B80,"-",$C80),IN_1B!$B$2:$U$2962,3,FALSE))</f>
        <v>0</v>
      </c>
      <c r="F80" s="633">
        <f>IF(ISERROR(VLOOKUP(CONCATENATE($B80,"-",$C80),IN_1B!$B$2:$U$2962,4,FALSE))=TRUE,"",VLOOKUP(CONCATENATE($B80,"-",$C80),IN_1B!$B$2:$U$2962,4,FALSE))</f>
        <v>0</v>
      </c>
      <c r="G80" s="632">
        <f>IF(ISERROR(VLOOKUP(CONCATENATE($B80,"-",$C80),IN_1B!$B$2:$U$2962,5,FALSE))=TRUE,"",VLOOKUP(CONCATENATE($B80,"-",$C80),IN_1B!$B$2:$U$2962,5,FALSE))</f>
        <v>0</v>
      </c>
      <c r="H80" s="633">
        <f>IF(ISERROR(VLOOKUP(CONCATENATE($B80,"-",$C80),IN_1B!$B$2:$U$2962,6,FALSE))=TRUE,"",VLOOKUP(CONCATENATE($B80,"-",$C80),IN_1B!$B$2:$U$2962,6,FALSE))</f>
        <v>0</v>
      </c>
      <c r="I80" s="632">
        <f>IF(ISERROR(VLOOKUP(CONCATENATE($B80,"-",$C80),IN_1B!$B$2:$U$2962,7,FALSE))=TRUE,"",VLOOKUP(CONCATENATE($B80,"-",$C80),IN_1B!$B$2:$U$2962,7,FALSE))</f>
        <v>0</v>
      </c>
      <c r="J80" s="633">
        <f>IF(ISERROR(VLOOKUP(CONCATENATE($B80,"-",$C80),IN_1B!$B$2:$U$2962,8,FALSE))=TRUE,"",VLOOKUP(CONCATENATE($B80,"-",$C80),IN_1B!$B$2:$U$2962,8,FALSE))</f>
        <v>0</v>
      </c>
      <c r="K80" s="632">
        <f>IF(ISERROR(VLOOKUP(CONCATENATE($B80,"-",$C80),IN_1B!$B$2:$U$2962,9,FALSE))=TRUE,"",VLOOKUP(CONCATENATE($B80,"-",$C80),IN_1B!$B$2:$U$2962,9,FALSE))</f>
        <v>0</v>
      </c>
      <c r="L80" s="633">
        <f>IF(ISERROR(VLOOKUP(CONCATENATE($B80,"-",$C80),IN_1B!$B$2:$U$2962,10,FALSE))=TRUE,"",VLOOKUP(CONCATENATE($B80,"-",$C80),IN_1B!$B$2:$U$2962,10,FALSE))</f>
        <v>0</v>
      </c>
      <c r="M80" s="588">
        <f t="shared" si="11"/>
        <v>0</v>
      </c>
      <c r="N80" s="589">
        <f t="shared" si="11"/>
        <v>0</v>
      </c>
    </row>
    <row r="81" spans="1:14" x14ac:dyDescent="0.35">
      <c r="A81" s="585" t="s">
        <v>1432</v>
      </c>
      <c r="B81" s="586" t="s">
        <v>1433</v>
      </c>
      <c r="C81" s="590">
        <v>2</v>
      </c>
      <c r="D81" s="1362" t="str">
        <f t="shared" si="10"/>
        <v/>
      </c>
      <c r="E81" s="632">
        <f>IF(ISERROR(VLOOKUP(CONCATENATE($B81,"-",$C81),IN_1B!$B$2:$U$2962,3,FALSE))=TRUE,"",VLOOKUP(CONCATENATE($B81,"-",$C81),IN_1B!$B$2:$U$2962,3,FALSE))</f>
        <v>0</v>
      </c>
      <c r="F81" s="633">
        <f>IF(ISERROR(VLOOKUP(CONCATENATE($B81,"-",$C81),IN_1B!$B$2:$U$2962,4,FALSE))=TRUE,"",VLOOKUP(CONCATENATE($B81,"-",$C81),IN_1B!$B$2:$U$2962,4,FALSE))</f>
        <v>0</v>
      </c>
      <c r="G81" s="632">
        <f>IF(ISERROR(VLOOKUP(CONCATENATE($B81,"-",$C81),IN_1B!$B$2:$U$2962,5,FALSE))=TRUE,"",VLOOKUP(CONCATENATE($B81,"-",$C81),IN_1B!$B$2:$U$2962,5,FALSE))</f>
        <v>0</v>
      </c>
      <c r="H81" s="633">
        <f>IF(ISERROR(VLOOKUP(CONCATENATE($B81,"-",$C81),IN_1B!$B$2:$U$2962,6,FALSE))=TRUE,"",VLOOKUP(CONCATENATE($B81,"-",$C81),IN_1B!$B$2:$U$2962,6,FALSE))</f>
        <v>0</v>
      </c>
      <c r="I81" s="632">
        <f>IF(ISERROR(VLOOKUP(CONCATENATE($B81,"-",$C81),IN_1B!$B$2:$U$2962,7,FALSE))=TRUE,"",VLOOKUP(CONCATENATE($B81,"-",$C81),IN_1B!$B$2:$U$2962,7,FALSE))</f>
        <v>0</v>
      </c>
      <c r="J81" s="633">
        <f>IF(ISERROR(VLOOKUP(CONCATENATE($B81,"-",$C81),IN_1B!$B$2:$U$2962,8,FALSE))=TRUE,"",VLOOKUP(CONCATENATE($B81,"-",$C81),IN_1B!$B$2:$U$2962,8,FALSE))</f>
        <v>0</v>
      </c>
      <c r="K81" s="632">
        <f>IF(ISERROR(VLOOKUP(CONCATENATE($B81,"-",$C81),IN_1B!$B$2:$U$2962,9,FALSE))=TRUE,"",VLOOKUP(CONCATENATE($B81,"-",$C81),IN_1B!$B$2:$U$2962,9,FALSE))</f>
        <v>0</v>
      </c>
      <c r="L81" s="633">
        <f>IF(ISERROR(VLOOKUP(CONCATENATE($B81,"-",$C81),IN_1B!$B$2:$U$2962,10,FALSE))=TRUE,"",VLOOKUP(CONCATENATE($B81,"-",$C81),IN_1B!$B$2:$U$2962,10,FALSE))</f>
        <v>0</v>
      </c>
      <c r="M81" s="588">
        <f t="shared" si="11"/>
        <v>0</v>
      </c>
      <c r="N81" s="589">
        <f t="shared" si="11"/>
        <v>0</v>
      </c>
    </row>
    <row r="82" spans="1:14" x14ac:dyDescent="0.35">
      <c r="A82" s="585" t="s">
        <v>1434</v>
      </c>
      <c r="B82" s="586" t="s">
        <v>1435</v>
      </c>
      <c r="C82" s="590">
        <v>2</v>
      </c>
      <c r="D82" s="1362" t="str">
        <f t="shared" si="10"/>
        <v/>
      </c>
      <c r="E82" s="632">
        <f>IF(ISERROR(VLOOKUP(CONCATENATE($B82,"-",$C82),IN_1B!$B$2:$U$2962,3,FALSE))=TRUE,"",VLOOKUP(CONCATENATE($B82,"-",$C82),IN_1B!$B$2:$U$2962,3,FALSE))</f>
        <v>0</v>
      </c>
      <c r="F82" s="633">
        <f>IF(ISERROR(VLOOKUP(CONCATENATE($B82,"-",$C82),IN_1B!$B$2:$U$2962,4,FALSE))=TRUE,"",VLOOKUP(CONCATENATE($B82,"-",$C82),IN_1B!$B$2:$U$2962,4,FALSE))</f>
        <v>0</v>
      </c>
      <c r="G82" s="632">
        <f>IF(ISERROR(VLOOKUP(CONCATENATE($B82,"-",$C82),IN_1B!$B$2:$U$2962,5,FALSE))=TRUE,"",VLOOKUP(CONCATENATE($B82,"-",$C82),IN_1B!$B$2:$U$2962,5,FALSE))</f>
        <v>0</v>
      </c>
      <c r="H82" s="633">
        <f>IF(ISERROR(VLOOKUP(CONCATENATE($B82,"-",$C82),IN_1B!$B$2:$U$2962,6,FALSE))=TRUE,"",VLOOKUP(CONCATENATE($B82,"-",$C82),IN_1B!$B$2:$U$2962,6,FALSE))</f>
        <v>0</v>
      </c>
      <c r="I82" s="632">
        <f>IF(ISERROR(VLOOKUP(CONCATENATE($B82,"-",$C82),IN_1B!$B$2:$U$2962,7,FALSE))=TRUE,"",VLOOKUP(CONCATENATE($B82,"-",$C82),IN_1B!$B$2:$U$2962,7,FALSE))</f>
        <v>0</v>
      </c>
      <c r="J82" s="633">
        <f>IF(ISERROR(VLOOKUP(CONCATENATE($B82,"-",$C82),IN_1B!$B$2:$U$2962,8,FALSE))=TRUE,"",VLOOKUP(CONCATENATE($B82,"-",$C82),IN_1B!$B$2:$U$2962,8,FALSE))</f>
        <v>0</v>
      </c>
      <c r="K82" s="632">
        <f>IF(ISERROR(VLOOKUP(CONCATENATE($B82,"-",$C82),IN_1B!$B$2:$U$2962,9,FALSE))=TRUE,"",VLOOKUP(CONCATENATE($B82,"-",$C82),IN_1B!$B$2:$U$2962,9,FALSE))</f>
        <v>0</v>
      </c>
      <c r="L82" s="633">
        <f>IF(ISERROR(VLOOKUP(CONCATENATE($B82,"-",$C82),IN_1B!$B$2:$U$2962,10,FALSE))=TRUE,"",VLOOKUP(CONCATENATE($B82,"-",$C82),IN_1B!$B$2:$U$2962,10,FALSE))</f>
        <v>0</v>
      </c>
      <c r="M82" s="588">
        <f t="shared" si="11"/>
        <v>0</v>
      </c>
      <c r="N82" s="589">
        <f t="shared" si="11"/>
        <v>0</v>
      </c>
    </row>
    <row r="83" spans="1:14" x14ac:dyDescent="0.35">
      <c r="A83" s="585" t="s">
        <v>1436</v>
      </c>
      <c r="B83" s="586" t="s">
        <v>1437</v>
      </c>
      <c r="C83" s="590">
        <v>2</v>
      </c>
      <c r="D83" s="1362" t="str">
        <f t="shared" si="10"/>
        <v/>
      </c>
      <c r="E83" s="632">
        <f>IF(ISERROR(VLOOKUP(CONCATENATE($B83,"-",$C83),IN_1B!$B$2:$U$2962,3,FALSE))=TRUE,"",VLOOKUP(CONCATENATE($B83,"-",$C83),IN_1B!$B$2:$U$2962,3,FALSE))</f>
        <v>0</v>
      </c>
      <c r="F83" s="633">
        <f>IF(ISERROR(VLOOKUP(CONCATENATE($B83,"-",$C83),IN_1B!$B$2:$U$2962,4,FALSE))=TRUE,"",VLOOKUP(CONCATENATE($B83,"-",$C83),IN_1B!$B$2:$U$2962,4,FALSE))</f>
        <v>0</v>
      </c>
      <c r="G83" s="632">
        <f>IF(ISERROR(VLOOKUP(CONCATENATE($B83,"-",$C83),IN_1B!$B$2:$U$2962,5,FALSE))=TRUE,"",VLOOKUP(CONCATENATE($B83,"-",$C83),IN_1B!$B$2:$U$2962,5,FALSE))</f>
        <v>0</v>
      </c>
      <c r="H83" s="633">
        <f>IF(ISERROR(VLOOKUP(CONCATENATE($B83,"-",$C83),IN_1B!$B$2:$U$2962,6,FALSE))=TRUE,"",VLOOKUP(CONCATENATE($B83,"-",$C83),IN_1B!$B$2:$U$2962,6,FALSE))</f>
        <v>0</v>
      </c>
      <c r="I83" s="632">
        <f>IF(ISERROR(VLOOKUP(CONCATENATE($B83,"-",$C83),IN_1B!$B$2:$U$2962,7,FALSE))=TRUE,"",VLOOKUP(CONCATENATE($B83,"-",$C83),IN_1B!$B$2:$U$2962,7,FALSE))</f>
        <v>0</v>
      </c>
      <c r="J83" s="633">
        <f>IF(ISERROR(VLOOKUP(CONCATENATE($B83,"-",$C83),IN_1B!$B$2:$U$2962,8,FALSE))=TRUE,"",VLOOKUP(CONCATENATE($B83,"-",$C83),IN_1B!$B$2:$U$2962,8,FALSE))</f>
        <v>0</v>
      </c>
      <c r="K83" s="632">
        <f>IF(ISERROR(VLOOKUP(CONCATENATE($B83,"-",$C83),IN_1B!$B$2:$U$2962,9,FALSE))=TRUE,"",VLOOKUP(CONCATENATE($B83,"-",$C83),IN_1B!$B$2:$U$2962,9,FALSE))</f>
        <v>0</v>
      </c>
      <c r="L83" s="633">
        <f>IF(ISERROR(VLOOKUP(CONCATENATE($B83,"-",$C83),IN_1B!$B$2:$U$2962,10,FALSE))=TRUE,"",VLOOKUP(CONCATENATE($B83,"-",$C83),IN_1B!$B$2:$U$2962,10,FALSE))</f>
        <v>0</v>
      </c>
      <c r="M83" s="588">
        <f t="shared" si="11"/>
        <v>0</v>
      </c>
      <c r="N83" s="589">
        <f t="shared" si="11"/>
        <v>0</v>
      </c>
    </row>
    <row r="84" spans="1:14" x14ac:dyDescent="0.35">
      <c r="A84" s="585" t="s">
        <v>1438</v>
      </c>
      <c r="B84" s="586" t="s">
        <v>1439</v>
      </c>
      <c r="C84" s="590">
        <v>2</v>
      </c>
      <c r="D84" s="1362" t="str">
        <f t="shared" si="10"/>
        <v/>
      </c>
      <c r="E84" s="632">
        <f>IF(ISERROR(VLOOKUP(CONCATENATE($B84,"-",$C84),IN_1B!$B$2:$U$2962,3,FALSE))=TRUE,"",VLOOKUP(CONCATENATE($B84,"-",$C84),IN_1B!$B$2:$U$2962,3,FALSE))</f>
        <v>0</v>
      </c>
      <c r="F84" s="633">
        <f>IF(ISERROR(VLOOKUP(CONCATENATE($B84,"-",$C84),IN_1B!$B$2:$U$2962,4,FALSE))=TRUE,"",VLOOKUP(CONCATENATE($B84,"-",$C84),IN_1B!$B$2:$U$2962,4,FALSE))</f>
        <v>0</v>
      </c>
      <c r="G84" s="632">
        <f>IF(ISERROR(VLOOKUP(CONCATENATE($B84,"-",$C84),IN_1B!$B$2:$U$2962,5,FALSE))=TRUE,"",VLOOKUP(CONCATENATE($B84,"-",$C84),IN_1B!$B$2:$U$2962,5,FALSE))</f>
        <v>0</v>
      </c>
      <c r="H84" s="633">
        <f>IF(ISERROR(VLOOKUP(CONCATENATE($B84,"-",$C84),IN_1B!$B$2:$U$2962,6,FALSE))=TRUE,"",VLOOKUP(CONCATENATE($B84,"-",$C84),IN_1B!$B$2:$U$2962,6,FALSE))</f>
        <v>0</v>
      </c>
      <c r="I84" s="632">
        <f>IF(ISERROR(VLOOKUP(CONCATENATE($B84,"-",$C84),IN_1B!$B$2:$U$2962,7,FALSE))=TRUE,"",VLOOKUP(CONCATENATE($B84,"-",$C84),IN_1B!$B$2:$U$2962,7,FALSE))</f>
        <v>0</v>
      </c>
      <c r="J84" s="633">
        <f>IF(ISERROR(VLOOKUP(CONCATENATE($B84,"-",$C84),IN_1B!$B$2:$U$2962,8,FALSE))=TRUE,"",VLOOKUP(CONCATENATE($B84,"-",$C84),IN_1B!$B$2:$U$2962,8,FALSE))</f>
        <v>0</v>
      </c>
      <c r="K84" s="632">
        <f>IF(ISERROR(VLOOKUP(CONCATENATE($B84,"-",$C84),IN_1B!$B$2:$U$2962,9,FALSE))=TRUE,"",VLOOKUP(CONCATENATE($B84,"-",$C84),IN_1B!$B$2:$U$2962,9,FALSE))</f>
        <v>0</v>
      </c>
      <c r="L84" s="633">
        <f>IF(ISERROR(VLOOKUP(CONCATENATE($B84,"-",$C84),IN_1B!$B$2:$U$2962,10,FALSE))=TRUE,"",VLOOKUP(CONCATENATE($B84,"-",$C84),IN_1B!$B$2:$U$2962,10,FALSE))</f>
        <v>0</v>
      </c>
      <c r="M84" s="588">
        <f t="shared" si="11"/>
        <v>0</v>
      </c>
      <c r="N84" s="589">
        <f t="shared" si="11"/>
        <v>0</v>
      </c>
    </row>
    <row r="85" spans="1:14" x14ac:dyDescent="0.35">
      <c r="A85" s="585" t="s">
        <v>1440</v>
      </c>
      <c r="B85" s="586" t="s">
        <v>1441</v>
      </c>
      <c r="C85" s="590">
        <v>2</v>
      </c>
      <c r="D85" s="1362" t="str">
        <f t="shared" si="10"/>
        <v/>
      </c>
      <c r="E85" s="632">
        <f>IF(ISERROR(VLOOKUP(CONCATENATE($B85,"-",$C85),IN_1B!$B$2:$U$2962,3,FALSE))=TRUE,"",VLOOKUP(CONCATENATE($B85,"-",$C85),IN_1B!$B$2:$U$2962,3,FALSE))</f>
        <v>0</v>
      </c>
      <c r="F85" s="633">
        <f>IF(ISERROR(VLOOKUP(CONCATENATE($B85,"-",$C85),IN_1B!$B$2:$U$2962,4,FALSE))=TRUE,"",VLOOKUP(CONCATENATE($B85,"-",$C85),IN_1B!$B$2:$U$2962,4,FALSE))</f>
        <v>0</v>
      </c>
      <c r="G85" s="632">
        <f>IF(ISERROR(VLOOKUP(CONCATENATE($B85,"-",$C85),IN_1B!$B$2:$U$2962,5,FALSE))=TRUE,"",VLOOKUP(CONCATENATE($B85,"-",$C85),IN_1B!$B$2:$U$2962,5,FALSE))</f>
        <v>0</v>
      </c>
      <c r="H85" s="633">
        <f>IF(ISERROR(VLOOKUP(CONCATENATE($B85,"-",$C85),IN_1B!$B$2:$U$2962,6,FALSE))=TRUE,"",VLOOKUP(CONCATENATE($B85,"-",$C85),IN_1B!$B$2:$U$2962,6,FALSE))</f>
        <v>0</v>
      </c>
      <c r="I85" s="632">
        <f>IF(ISERROR(VLOOKUP(CONCATENATE($B85,"-",$C85),IN_1B!$B$2:$U$2962,7,FALSE))=TRUE,"",VLOOKUP(CONCATENATE($B85,"-",$C85),IN_1B!$B$2:$U$2962,7,FALSE))</f>
        <v>0</v>
      </c>
      <c r="J85" s="633">
        <f>IF(ISERROR(VLOOKUP(CONCATENATE($B85,"-",$C85),IN_1B!$B$2:$U$2962,8,FALSE))=TRUE,"",VLOOKUP(CONCATENATE($B85,"-",$C85),IN_1B!$B$2:$U$2962,8,FALSE))</f>
        <v>0</v>
      </c>
      <c r="K85" s="632">
        <f>IF(ISERROR(VLOOKUP(CONCATENATE($B85,"-",$C85),IN_1B!$B$2:$U$2962,9,FALSE))=TRUE,"",VLOOKUP(CONCATENATE($B85,"-",$C85),IN_1B!$B$2:$U$2962,9,FALSE))</f>
        <v>0</v>
      </c>
      <c r="L85" s="633">
        <f>IF(ISERROR(VLOOKUP(CONCATENATE($B85,"-",$C85),IN_1B!$B$2:$U$2962,10,FALSE))=TRUE,"",VLOOKUP(CONCATENATE($B85,"-",$C85),IN_1B!$B$2:$U$2962,10,FALSE))</f>
        <v>0</v>
      </c>
      <c r="M85" s="588">
        <f t="shared" si="11"/>
        <v>0</v>
      </c>
      <c r="N85" s="589">
        <f t="shared" si="11"/>
        <v>0</v>
      </c>
    </row>
    <row r="86" spans="1:14" x14ac:dyDescent="0.35">
      <c r="A86" s="585" t="s">
        <v>1442</v>
      </c>
      <c r="B86" s="586" t="s">
        <v>1443</v>
      </c>
      <c r="C86" s="590">
        <v>2</v>
      </c>
      <c r="D86" s="1362" t="str">
        <f t="shared" si="10"/>
        <v/>
      </c>
      <c r="E86" s="632">
        <f>IF(ISERROR(VLOOKUP(CONCATENATE($B86,"-",$C86),IN_1B!$B$2:$U$2962,3,FALSE))=TRUE,"",VLOOKUP(CONCATENATE($B86,"-",$C86),IN_1B!$B$2:$U$2962,3,FALSE))</f>
        <v>0</v>
      </c>
      <c r="F86" s="633">
        <f>IF(ISERROR(VLOOKUP(CONCATENATE($B86,"-",$C86),IN_1B!$B$2:$U$2962,4,FALSE))=TRUE,"",VLOOKUP(CONCATENATE($B86,"-",$C86),IN_1B!$B$2:$U$2962,4,FALSE))</f>
        <v>0</v>
      </c>
      <c r="G86" s="632">
        <f>IF(ISERROR(VLOOKUP(CONCATENATE($B86,"-",$C86),IN_1B!$B$2:$U$2962,5,FALSE))=TRUE,"",VLOOKUP(CONCATENATE($B86,"-",$C86),IN_1B!$B$2:$U$2962,5,FALSE))</f>
        <v>0</v>
      </c>
      <c r="H86" s="633">
        <f>IF(ISERROR(VLOOKUP(CONCATENATE($B86,"-",$C86),IN_1B!$B$2:$U$2962,6,FALSE))=TRUE,"",VLOOKUP(CONCATENATE($B86,"-",$C86),IN_1B!$B$2:$U$2962,6,FALSE))</f>
        <v>0</v>
      </c>
      <c r="I86" s="632">
        <f>IF(ISERROR(VLOOKUP(CONCATENATE($B86,"-",$C86),IN_1B!$B$2:$U$2962,7,FALSE))=TRUE,"",VLOOKUP(CONCATENATE($B86,"-",$C86),IN_1B!$B$2:$U$2962,7,FALSE))</f>
        <v>0</v>
      </c>
      <c r="J86" s="633">
        <f>IF(ISERROR(VLOOKUP(CONCATENATE($B86,"-",$C86),IN_1B!$B$2:$U$2962,8,FALSE))=TRUE,"",VLOOKUP(CONCATENATE($B86,"-",$C86),IN_1B!$B$2:$U$2962,8,FALSE))</f>
        <v>0</v>
      </c>
      <c r="K86" s="632">
        <f>IF(ISERROR(VLOOKUP(CONCATENATE($B86,"-",$C86),IN_1B!$B$2:$U$2962,9,FALSE))=TRUE,"",VLOOKUP(CONCATENATE($B86,"-",$C86),IN_1B!$B$2:$U$2962,9,FALSE))</f>
        <v>0</v>
      </c>
      <c r="L86" s="633">
        <f>IF(ISERROR(VLOOKUP(CONCATENATE($B86,"-",$C86),IN_1B!$B$2:$U$2962,10,FALSE))=TRUE,"",VLOOKUP(CONCATENATE($B86,"-",$C86),IN_1B!$B$2:$U$2962,10,FALSE))</f>
        <v>0</v>
      </c>
      <c r="M86" s="588">
        <f t="shared" si="11"/>
        <v>0</v>
      </c>
      <c r="N86" s="589">
        <f t="shared" si="11"/>
        <v>0</v>
      </c>
    </row>
    <row r="87" spans="1:14" ht="15.45" thickBot="1" x14ac:dyDescent="0.4">
      <c r="A87" s="601" t="s">
        <v>1444</v>
      </c>
      <c r="B87" s="602" t="s">
        <v>1445</v>
      </c>
      <c r="C87" s="603">
        <v>2</v>
      </c>
      <c r="D87" s="1362" t="str">
        <f t="shared" si="10"/>
        <v/>
      </c>
      <c r="E87" s="634">
        <f>IF(ISERROR(VLOOKUP(CONCATENATE($B87,"-",$C87),IN_1B!$B$2:$U$2962,3,FALSE))=TRUE,"",VLOOKUP(CONCATENATE($B87,"-",$C87),IN_1B!$B$2:$U$2962,3,FALSE))</f>
        <v>0</v>
      </c>
      <c r="F87" s="635">
        <f>IF(ISERROR(VLOOKUP(CONCATENATE($B87,"-",$C87),IN_1B!$B$2:$U$2962,4,FALSE))=TRUE,"",VLOOKUP(CONCATENATE($B87,"-",$C87),IN_1B!$B$2:$U$2962,4,FALSE))</f>
        <v>0</v>
      </c>
      <c r="G87" s="634">
        <f>IF(ISERROR(VLOOKUP(CONCATENATE($B87,"-",$C87),IN_1B!$B$2:$U$2962,5,FALSE))=TRUE,"",VLOOKUP(CONCATENATE($B87,"-",$C87),IN_1B!$B$2:$U$2962,5,FALSE))</f>
        <v>0</v>
      </c>
      <c r="H87" s="635">
        <f>IF(ISERROR(VLOOKUP(CONCATENATE($B87,"-",$C87),IN_1B!$B$2:$U$2962,6,FALSE))=TRUE,"",VLOOKUP(CONCATENATE($B87,"-",$C87),IN_1B!$B$2:$U$2962,6,FALSE))</f>
        <v>0</v>
      </c>
      <c r="I87" s="634">
        <f>IF(ISERROR(VLOOKUP(CONCATENATE($B87,"-",$C87),IN_1B!$B$2:$U$2962,7,FALSE))=TRUE,"",VLOOKUP(CONCATENATE($B87,"-",$C87),IN_1B!$B$2:$U$2962,7,FALSE))</f>
        <v>0</v>
      </c>
      <c r="J87" s="635">
        <f>IF(ISERROR(VLOOKUP(CONCATENATE($B87,"-",$C87),IN_1B!$B$2:$U$2962,8,FALSE))=TRUE,"",VLOOKUP(CONCATENATE($B87,"-",$C87),IN_1B!$B$2:$U$2962,8,FALSE))</f>
        <v>0</v>
      </c>
      <c r="K87" s="634">
        <f>IF(ISERROR(VLOOKUP(CONCATENATE($B87,"-",$C87),IN_1B!$B$2:$U$2962,9,FALSE))=TRUE,"",VLOOKUP(CONCATENATE($B87,"-",$C87),IN_1B!$B$2:$U$2962,9,FALSE))</f>
        <v>0</v>
      </c>
      <c r="L87" s="635">
        <f>IF(ISERROR(VLOOKUP(CONCATENATE($B87,"-",$C87),IN_1B!$B$2:$U$2962,10,FALSE))=TRUE,"",VLOOKUP(CONCATENATE($B87,"-",$C87),IN_1B!$B$2:$U$2962,10,FALSE))</f>
        <v>0</v>
      </c>
      <c r="M87" s="592">
        <f t="shared" si="11"/>
        <v>0</v>
      </c>
      <c r="N87" s="593">
        <f t="shared" si="11"/>
        <v>0</v>
      </c>
    </row>
    <row r="88" spans="1:14" ht="15.45" thickBot="1" x14ac:dyDescent="0.4">
      <c r="A88" s="604" t="s">
        <v>1446</v>
      </c>
      <c r="B88" s="599"/>
      <c r="C88" s="599"/>
      <c r="D88" s="1362"/>
      <c r="E88" s="636"/>
      <c r="F88" s="485"/>
      <c r="G88" s="485"/>
      <c r="H88" s="485"/>
      <c r="I88" s="485"/>
      <c r="J88" s="485"/>
      <c r="K88" s="485"/>
      <c r="L88" s="485"/>
      <c r="M88" s="596"/>
      <c r="N88" s="597"/>
    </row>
    <row r="89" spans="1:14" x14ac:dyDescent="0.35">
      <c r="A89" s="580" t="s">
        <v>1447</v>
      </c>
      <c r="B89" s="600" t="s">
        <v>1448</v>
      </c>
      <c r="C89" s="587">
        <v>2</v>
      </c>
      <c r="D89" s="1362" t="str">
        <f t="shared" ref="D89:D94" si="12">CONCATENATE(D$55)</f>
        <v/>
      </c>
      <c r="E89" s="630">
        <f>IF(ISERROR(VLOOKUP(CONCATENATE($B89,"-",$C89),IN_1B!$B$2:$U$2962,3,FALSE))=TRUE,"",VLOOKUP(CONCATENATE($B89,"-",$C89),IN_1B!$B$2:$U$2962,3,FALSE))</f>
        <v>0</v>
      </c>
      <c r="F89" s="631">
        <f>IF(ISERROR(VLOOKUP(CONCATENATE($B89,"-",$C89),IN_1B!$B$2:$U$2962,4,FALSE))=TRUE,"",VLOOKUP(CONCATENATE($B89,"-",$C89),IN_1B!$B$2:$U$2962,4,FALSE))</f>
        <v>0</v>
      </c>
      <c r="G89" s="630">
        <f>IF(ISERROR(VLOOKUP(CONCATENATE($B89,"-",$C89),IN_1B!$B$2:$U$2962,5,FALSE))=TRUE,"",VLOOKUP(CONCATENATE($B89,"-",$C89),IN_1B!$B$2:$U$2962,5,FALSE))</f>
        <v>0</v>
      </c>
      <c r="H89" s="631">
        <f>IF(ISERROR(VLOOKUP(CONCATENATE($B89,"-",$C89),IN_1B!$B$2:$U$2962,6,FALSE))=TRUE,"",VLOOKUP(CONCATENATE($B89,"-",$C89),IN_1B!$B$2:$U$2962,6,FALSE))</f>
        <v>0</v>
      </c>
      <c r="I89" s="630">
        <f>IF(ISERROR(VLOOKUP(CONCATENATE($B89,"-",$C89),IN_1B!$B$2:$U$2962,7,FALSE))=TRUE,"",VLOOKUP(CONCATENATE($B89,"-",$C89),IN_1B!$B$2:$U$2962,7,FALSE))</f>
        <v>0</v>
      </c>
      <c r="J89" s="631">
        <f>IF(ISERROR(VLOOKUP(CONCATENATE($B89,"-",$C89),IN_1B!$B$2:$U$2962,8,FALSE))=TRUE,"",VLOOKUP(CONCATENATE($B89,"-",$C89),IN_1B!$B$2:$U$2962,8,FALSE))</f>
        <v>0</v>
      </c>
      <c r="K89" s="630">
        <f>IF(ISERROR(VLOOKUP(CONCATENATE($B89,"-",$C89),IN_1B!$B$2:$U$2962,9,FALSE))=TRUE,"",VLOOKUP(CONCATENATE($B89,"-",$C89),IN_1B!$B$2:$U$2962,9,FALSE))</f>
        <v>0</v>
      </c>
      <c r="L89" s="631">
        <f>IF(ISERROR(VLOOKUP(CONCATENATE($B89,"-",$C89),IN_1B!$B$2:$U$2962,10,FALSE))=TRUE,"",VLOOKUP(CONCATENATE($B89,"-",$C89),IN_1B!$B$2:$U$2962,10,FALSE))</f>
        <v>0</v>
      </c>
      <c r="M89" s="583">
        <f t="shared" ref="M89:N94" si="13">E89+G89</f>
        <v>0</v>
      </c>
      <c r="N89" s="584">
        <f t="shared" si="13"/>
        <v>0</v>
      </c>
    </row>
    <row r="90" spans="1:14" x14ac:dyDescent="0.35">
      <c r="A90" s="585" t="s">
        <v>1449</v>
      </c>
      <c r="B90" s="586" t="s">
        <v>1450</v>
      </c>
      <c r="C90" s="590">
        <v>2</v>
      </c>
      <c r="D90" s="1362" t="str">
        <f t="shared" si="12"/>
        <v/>
      </c>
      <c r="E90" s="632">
        <f>IF(ISERROR(VLOOKUP(CONCATENATE($B90,"-",$C90),IN_1B!$B$2:$U$2962,3,FALSE))=TRUE,"",VLOOKUP(CONCATENATE($B90,"-",$C90),IN_1B!$B$2:$U$2962,3,FALSE))</f>
        <v>0</v>
      </c>
      <c r="F90" s="633">
        <f>IF(ISERROR(VLOOKUP(CONCATENATE($B90,"-",$C90),IN_1B!$B$2:$U$2962,4,FALSE))=TRUE,"",VLOOKUP(CONCATENATE($B90,"-",$C90),IN_1B!$B$2:$U$2962,4,FALSE))</f>
        <v>0</v>
      </c>
      <c r="G90" s="632">
        <f>IF(ISERROR(VLOOKUP(CONCATENATE($B90,"-",$C90),IN_1B!$B$2:$U$2962,5,FALSE))=TRUE,"",VLOOKUP(CONCATENATE($B90,"-",$C90),IN_1B!$B$2:$U$2962,5,FALSE))</f>
        <v>0</v>
      </c>
      <c r="H90" s="633">
        <f>IF(ISERROR(VLOOKUP(CONCATENATE($B90,"-",$C90),IN_1B!$B$2:$U$2962,6,FALSE))=TRUE,"",VLOOKUP(CONCATENATE($B90,"-",$C90),IN_1B!$B$2:$U$2962,6,FALSE))</f>
        <v>0</v>
      </c>
      <c r="I90" s="632">
        <f>IF(ISERROR(VLOOKUP(CONCATENATE($B90,"-",$C90),IN_1B!$B$2:$U$2962,7,FALSE))=TRUE,"",VLOOKUP(CONCATENATE($B90,"-",$C90),IN_1B!$B$2:$U$2962,7,FALSE))</f>
        <v>0</v>
      </c>
      <c r="J90" s="633">
        <f>IF(ISERROR(VLOOKUP(CONCATENATE($B90,"-",$C90),IN_1B!$B$2:$U$2962,8,FALSE))=TRUE,"",VLOOKUP(CONCATENATE($B90,"-",$C90),IN_1B!$B$2:$U$2962,8,FALSE))</f>
        <v>0</v>
      </c>
      <c r="K90" s="632">
        <f>IF(ISERROR(VLOOKUP(CONCATENATE($B90,"-",$C90),IN_1B!$B$2:$U$2962,9,FALSE))=TRUE,"",VLOOKUP(CONCATENATE($B90,"-",$C90),IN_1B!$B$2:$U$2962,9,FALSE))</f>
        <v>0</v>
      </c>
      <c r="L90" s="633">
        <f>IF(ISERROR(VLOOKUP(CONCATENATE($B90,"-",$C90),IN_1B!$B$2:$U$2962,10,FALSE))=TRUE,"",VLOOKUP(CONCATENATE($B90,"-",$C90),IN_1B!$B$2:$U$2962,10,FALSE))</f>
        <v>0</v>
      </c>
      <c r="M90" s="588">
        <f t="shared" si="13"/>
        <v>0</v>
      </c>
      <c r="N90" s="589">
        <f t="shared" si="13"/>
        <v>0</v>
      </c>
    </row>
    <row r="91" spans="1:14" x14ac:dyDescent="0.35">
      <c r="A91" s="585" t="s">
        <v>1451</v>
      </c>
      <c r="B91" s="586" t="s">
        <v>1452</v>
      </c>
      <c r="C91" s="590">
        <v>2</v>
      </c>
      <c r="D91" s="1362" t="str">
        <f t="shared" si="12"/>
        <v/>
      </c>
      <c r="E91" s="632">
        <f>IF(ISERROR(VLOOKUP(CONCATENATE($B91,"-",$C91),IN_1B!$B$2:$U$2962,3,FALSE))=TRUE,"",VLOOKUP(CONCATENATE($B91,"-",$C91),IN_1B!$B$2:$U$2962,3,FALSE))</f>
        <v>0</v>
      </c>
      <c r="F91" s="633">
        <f>IF(ISERROR(VLOOKUP(CONCATENATE($B91,"-",$C91),IN_1B!$B$2:$U$2962,4,FALSE))=TRUE,"",VLOOKUP(CONCATENATE($B91,"-",$C91),IN_1B!$B$2:$U$2962,4,FALSE))</f>
        <v>0</v>
      </c>
      <c r="G91" s="632">
        <f>IF(ISERROR(VLOOKUP(CONCATENATE($B91,"-",$C91),IN_1B!$B$2:$U$2962,5,FALSE))=TRUE,"",VLOOKUP(CONCATENATE($B91,"-",$C91),IN_1B!$B$2:$U$2962,5,FALSE))</f>
        <v>0</v>
      </c>
      <c r="H91" s="633">
        <f>IF(ISERROR(VLOOKUP(CONCATENATE($B91,"-",$C91),IN_1B!$B$2:$U$2962,6,FALSE))=TRUE,"",VLOOKUP(CONCATENATE($B91,"-",$C91),IN_1B!$B$2:$U$2962,6,FALSE))</f>
        <v>0</v>
      </c>
      <c r="I91" s="632">
        <f>IF(ISERROR(VLOOKUP(CONCATENATE($B91,"-",$C91),IN_1B!$B$2:$U$2962,7,FALSE))=TRUE,"",VLOOKUP(CONCATENATE($B91,"-",$C91),IN_1B!$B$2:$U$2962,7,FALSE))</f>
        <v>0</v>
      </c>
      <c r="J91" s="633">
        <f>IF(ISERROR(VLOOKUP(CONCATENATE($B91,"-",$C91),IN_1B!$B$2:$U$2962,8,FALSE))=TRUE,"",VLOOKUP(CONCATENATE($B91,"-",$C91),IN_1B!$B$2:$U$2962,8,FALSE))</f>
        <v>0</v>
      </c>
      <c r="K91" s="632">
        <f>IF(ISERROR(VLOOKUP(CONCATENATE($B91,"-",$C91),IN_1B!$B$2:$U$2962,9,FALSE))=TRUE,"",VLOOKUP(CONCATENATE($B91,"-",$C91),IN_1B!$B$2:$U$2962,9,FALSE))</f>
        <v>0</v>
      </c>
      <c r="L91" s="633">
        <f>IF(ISERROR(VLOOKUP(CONCATENATE($B91,"-",$C91),IN_1B!$B$2:$U$2962,10,FALSE))=TRUE,"",VLOOKUP(CONCATENATE($B91,"-",$C91),IN_1B!$B$2:$U$2962,10,FALSE))</f>
        <v>0</v>
      </c>
      <c r="M91" s="588">
        <f t="shared" si="13"/>
        <v>0</v>
      </c>
      <c r="N91" s="589">
        <f t="shared" si="13"/>
        <v>0</v>
      </c>
    </row>
    <row r="92" spans="1:14" x14ac:dyDescent="0.35">
      <c r="A92" s="585" t="s">
        <v>1453</v>
      </c>
      <c r="B92" s="586" t="s">
        <v>1454</v>
      </c>
      <c r="C92" s="590">
        <v>2</v>
      </c>
      <c r="D92" s="1362" t="str">
        <f t="shared" si="12"/>
        <v/>
      </c>
      <c r="E92" s="632">
        <f>IF(ISERROR(VLOOKUP(CONCATENATE($B92,"-",$C92),IN_1B!$B$2:$U$2962,3,FALSE))=TRUE,"",VLOOKUP(CONCATENATE($B92,"-",$C92),IN_1B!$B$2:$U$2962,3,FALSE))</f>
        <v>0</v>
      </c>
      <c r="F92" s="633">
        <f>IF(ISERROR(VLOOKUP(CONCATENATE($B92,"-",$C92),IN_1B!$B$2:$U$2962,4,FALSE))=TRUE,"",VLOOKUP(CONCATENATE($B92,"-",$C92),IN_1B!$B$2:$U$2962,4,FALSE))</f>
        <v>0</v>
      </c>
      <c r="G92" s="632">
        <f>IF(ISERROR(VLOOKUP(CONCATENATE($B92,"-",$C92),IN_1B!$B$2:$U$2962,5,FALSE))=TRUE,"",VLOOKUP(CONCATENATE($B92,"-",$C92),IN_1B!$B$2:$U$2962,5,FALSE))</f>
        <v>0</v>
      </c>
      <c r="H92" s="633">
        <f>IF(ISERROR(VLOOKUP(CONCATENATE($B92,"-",$C92),IN_1B!$B$2:$U$2962,6,FALSE))=TRUE,"",VLOOKUP(CONCATENATE($B92,"-",$C92),IN_1B!$B$2:$U$2962,6,FALSE))</f>
        <v>0</v>
      </c>
      <c r="I92" s="632">
        <f>IF(ISERROR(VLOOKUP(CONCATENATE($B92,"-",$C92),IN_1B!$B$2:$U$2962,7,FALSE))=TRUE,"",VLOOKUP(CONCATENATE($B92,"-",$C92),IN_1B!$B$2:$U$2962,7,FALSE))</f>
        <v>0</v>
      </c>
      <c r="J92" s="633">
        <f>IF(ISERROR(VLOOKUP(CONCATENATE($B92,"-",$C92),IN_1B!$B$2:$U$2962,8,FALSE))=TRUE,"",VLOOKUP(CONCATENATE($B92,"-",$C92),IN_1B!$B$2:$U$2962,8,FALSE))</f>
        <v>0</v>
      </c>
      <c r="K92" s="632">
        <f>IF(ISERROR(VLOOKUP(CONCATENATE($B92,"-",$C92),IN_1B!$B$2:$U$2962,9,FALSE))=TRUE,"",VLOOKUP(CONCATENATE($B92,"-",$C92),IN_1B!$B$2:$U$2962,9,FALSE))</f>
        <v>0</v>
      </c>
      <c r="L92" s="633">
        <f>IF(ISERROR(VLOOKUP(CONCATENATE($B92,"-",$C92),IN_1B!$B$2:$U$2962,10,FALSE))=TRUE,"",VLOOKUP(CONCATENATE($B92,"-",$C92),IN_1B!$B$2:$U$2962,10,FALSE))</f>
        <v>0</v>
      </c>
      <c r="M92" s="588">
        <f t="shared" si="13"/>
        <v>0</v>
      </c>
      <c r="N92" s="589">
        <f t="shared" si="13"/>
        <v>0</v>
      </c>
    </row>
    <row r="93" spans="1:14" x14ac:dyDescent="0.35">
      <c r="A93" s="585" t="s">
        <v>1455</v>
      </c>
      <c r="B93" s="586" t="s">
        <v>1456</v>
      </c>
      <c r="C93" s="590">
        <v>2</v>
      </c>
      <c r="D93" s="1362" t="str">
        <f t="shared" si="12"/>
        <v/>
      </c>
      <c r="E93" s="632">
        <f>IF(ISERROR(VLOOKUP(CONCATENATE($B93,"-",$C93),IN_1B!$B$2:$U$2962,3,FALSE))=TRUE,"",VLOOKUP(CONCATENATE($B93,"-",$C93),IN_1B!$B$2:$U$2962,3,FALSE))</f>
        <v>0</v>
      </c>
      <c r="F93" s="633">
        <f>IF(ISERROR(VLOOKUP(CONCATENATE($B93,"-",$C93),IN_1B!$B$2:$U$2962,4,FALSE))=TRUE,"",VLOOKUP(CONCATENATE($B93,"-",$C93),IN_1B!$B$2:$U$2962,4,FALSE))</f>
        <v>0</v>
      </c>
      <c r="G93" s="632">
        <f>IF(ISERROR(VLOOKUP(CONCATENATE($B93,"-",$C93),IN_1B!$B$2:$U$2962,5,FALSE))=TRUE,"",VLOOKUP(CONCATENATE($B93,"-",$C93),IN_1B!$B$2:$U$2962,5,FALSE))</f>
        <v>0</v>
      </c>
      <c r="H93" s="633">
        <f>IF(ISERROR(VLOOKUP(CONCATENATE($B93,"-",$C93),IN_1B!$B$2:$U$2962,6,FALSE))=TRUE,"",VLOOKUP(CONCATENATE($B93,"-",$C93),IN_1B!$B$2:$U$2962,6,FALSE))</f>
        <v>0</v>
      </c>
      <c r="I93" s="632">
        <f>IF(ISERROR(VLOOKUP(CONCATENATE($B93,"-",$C93),IN_1B!$B$2:$U$2962,7,FALSE))=TRUE,"",VLOOKUP(CONCATENATE($B93,"-",$C93),IN_1B!$B$2:$U$2962,7,FALSE))</f>
        <v>0</v>
      </c>
      <c r="J93" s="633">
        <f>IF(ISERROR(VLOOKUP(CONCATENATE($B93,"-",$C93),IN_1B!$B$2:$U$2962,8,FALSE))=TRUE,"",VLOOKUP(CONCATENATE($B93,"-",$C93),IN_1B!$B$2:$U$2962,8,FALSE))</f>
        <v>0</v>
      </c>
      <c r="K93" s="632">
        <f>IF(ISERROR(VLOOKUP(CONCATENATE($B93,"-",$C93),IN_1B!$B$2:$U$2962,9,FALSE))=TRUE,"",VLOOKUP(CONCATENATE($B93,"-",$C93),IN_1B!$B$2:$U$2962,9,FALSE))</f>
        <v>0</v>
      </c>
      <c r="L93" s="633">
        <f>IF(ISERROR(VLOOKUP(CONCATENATE($B93,"-",$C93),IN_1B!$B$2:$U$2962,10,FALSE))=TRUE,"",VLOOKUP(CONCATENATE($B93,"-",$C93),IN_1B!$B$2:$U$2962,10,FALSE))</f>
        <v>0</v>
      </c>
      <c r="M93" s="588">
        <f t="shared" si="13"/>
        <v>0</v>
      </c>
      <c r="N93" s="589">
        <f t="shared" si="13"/>
        <v>0</v>
      </c>
    </row>
    <row r="94" spans="1:14" ht="15.45" thickBot="1" x14ac:dyDescent="0.4">
      <c r="A94" s="585" t="s">
        <v>1457</v>
      </c>
      <c r="B94" s="605" t="s">
        <v>1458</v>
      </c>
      <c r="C94" s="606">
        <v>2</v>
      </c>
      <c r="D94" s="1362" t="str">
        <f t="shared" si="12"/>
        <v/>
      </c>
      <c r="E94" s="634">
        <f>IF(ISERROR(VLOOKUP(CONCATENATE($B94,"-",$C94),IN_1B!$B$2:$U$2962,3,FALSE))=TRUE,"",VLOOKUP(CONCATENATE($B94,"-",$C94),IN_1B!$B$2:$U$2962,3,FALSE))</f>
        <v>0</v>
      </c>
      <c r="F94" s="635">
        <f>IF(ISERROR(VLOOKUP(CONCATENATE($B94,"-",$C94),IN_1B!$B$2:$U$2962,4,FALSE))=TRUE,"",VLOOKUP(CONCATENATE($B94,"-",$C94),IN_1B!$B$2:$U$2962,4,FALSE))</f>
        <v>0</v>
      </c>
      <c r="G94" s="634">
        <f>IF(ISERROR(VLOOKUP(CONCATENATE($B94,"-",$C94),IN_1B!$B$2:$U$2962,5,FALSE))=TRUE,"",VLOOKUP(CONCATENATE($B94,"-",$C94),IN_1B!$B$2:$U$2962,5,FALSE))</f>
        <v>0</v>
      </c>
      <c r="H94" s="635">
        <f>IF(ISERROR(VLOOKUP(CONCATENATE($B94,"-",$C94),IN_1B!$B$2:$U$2962,6,FALSE))=TRUE,"",VLOOKUP(CONCATENATE($B94,"-",$C94),IN_1B!$B$2:$U$2962,6,FALSE))</f>
        <v>0</v>
      </c>
      <c r="I94" s="634">
        <f>IF(ISERROR(VLOOKUP(CONCATENATE($B94,"-",$C94),IN_1B!$B$2:$U$2962,7,FALSE))=TRUE,"",VLOOKUP(CONCATENATE($B94,"-",$C94),IN_1B!$B$2:$U$2962,7,FALSE))</f>
        <v>0</v>
      </c>
      <c r="J94" s="635">
        <f>IF(ISERROR(VLOOKUP(CONCATENATE($B94,"-",$C94),IN_1B!$B$2:$U$2962,8,FALSE))=TRUE,"",VLOOKUP(CONCATENATE($B94,"-",$C94),IN_1B!$B$2:$U$2962,8,FALSE))</f>
        <v>0</v>
      </c>
      <c r="K94" s="634">
        <f>IF(ISERROR(VLOOKUP(CONCATENATE($B94,"-",$C94),IN_1B!$B$2:$U$2962,9,FALSE))=TRUE,"",VLOOKUP(CONCATENATE($B94,"-",$C94),IN_1B!$B$2:$U$2962,9,FALSE))</f>
        <v>0</v>
      </c>
      <c r="L94" s="635">
        <f>IF(ISERROR(VLOOKUP(CONCATENATE($B94,"-",$C94),IN_1B!$B$2:$U$2962,10,FALSE))=TRUE,"",VLOOKUP(CONCATENATE($B94,"-",$C94),IN_1B!$B$2:$U$2962,10,FALSE))</f>
        <v>0</v>
      </c>
      <c r="M94" s="592">
        <f t="shared" si="13"/>
        <v>0</v>
      </c>
      <c r="N94" s="593">
        <f t="shared" si="13"/>
        <v>0</v>
      </c>
    </row>
    <row r="95" spans="1:14" ht="15.45" thickBot="1" x14ac:dyDescent="0.4">
      <c r="A95" s="604" t="s">
        <v>1459</v>
      </c>
      <c r="B95" s="599"/>
      <c r="C95" s="582"/>
      <c r="D95" s="1362"/>
      <c r="E95" s="636"/>
      <c r="F95" s="485"/>
      <c r="G95" s="485"/>
      <c r="H95" s="485"/>
      <c r="I95" s="485"/>
      <c r="J95" s="485"/>
      <c r="K95" s="485"/>
      <c r="L95" s="485"/>
      <c r="M95" s="596"/>
      <c r="N95" s="597"/>
    </row>
    <row r="96" spans="1:14" ht="15.45" thickBot="1" x14ac:dyDescent="0.4">
      <c r="A96" s="580" t="s">
        <v>1460</v>
      </c>
      <c r="B96" s="581" t="s">
        <v>1461</v>
      </c>
      <c r="C96" s="582">
        <v>2</v>
      </c>
      <c r="D96" s="1362" t="str">
        <f>CONCATENATE(D$55)</f>
        <v/>
      </c>
      <c r="E96" s="630">
        <f>IF(ISERROR(VLOOKUP(CONCATENATE($B96,"-",$C96),IN_1B!$B$2:$U$2962,3,FALSE))=TRUE,"",VLOOKUP(CONCATENATE($B96,"-",$C96),IN_1B!$B$2:$U$2962,3,FALSE))</f>
        <v>0</v>
      </c>
      <c r="F96" s="631">
        <f>IF(ISERROR(VLOOKUP(CONCATENATE($B96,"-",$C96),IN_1B!$B$2:$U$2962,4,FALSE))=TRUE,"",VLOOKUP(CONCATENATE($B96,"-",$C96),IN_1B!$B$2:$U$2962,4,FALSE))</f>
        <v>0</v>
      </c>
      <c r="G96" s="630">
        <f>IF(ISERROR(VLOOKUP(CONCATENATE($B96,"-",$C96),IN_1B!$B$2:$U$2962,5,FALSE))=TRUE,"",VLOOKUP(CONCATENATE($B96,"-",$C96),IN_1B!$B$2:$U$2962,5,FALSE))</f>
        <v>0</v>
      </c>
      <c r="H96" s="631">
        <f>IF(ISERROR(VLOOKUP(CONCATENATE($B96,"-",$C96),IN_1B!$B$2:$U$2962,6,FALSE))=TRUE,"",VLOOKUP(CONCATENATE($B96,"-",$C96),IN_1B!$B$2:$U$2962,6,FALSE))</f>
        <v>0</v>
      </c>
      <c r="I96" s="630">
        <f>IF(ISERROR(VLOOKUP(CONCATENATE($B96,"-",$C96),IN_1B!$B$2:$U$2962,7,FALSE))=TRUE,"",VLOOKUP(CONCATENATE($B96,"-",$C96),IN_1B!$B$2:$U$2962,7,FALSE))</f>
        <v>0</v>
      </c>
      <c r="J96" s="631">
        <f>IF(ISERROR(VLOOKUP(CONCATENATE($B96,"-",$C96),IN_1B!$B$2:$U$2962,8,FALSE))=TRUE,"",VLOOKUP(CONCATENATE($B96,"-",$C96),IN_1B!$B$2:$U$2962,8,FALSE))</f>
        <v>0</v>
      </c>
      <c r="K96" s="630">
        <f>IF(ISERROR(VLOOKUP(CONCATENATE($B96,"-",$C96),IN_1B!$B$2:$U$2962,9,FALSE))=TRUE,"",VLOOKUP(CONCATENATE($B96,"-",$C96),IN_1B!$B$2:$U$2962,9,FALSE))</f>
        <v>0</v>
      </c>
      <c r="L96" s="631">
        <f>IF(ISERROR(VLOOKUP(CONCATENATE($B96,"-",$C96),IN_1B!$B$2:$U$2962,10,FALSE))=TRUE,"",VLOOKUP(CONCATENATE($B96,"-",$C96),IN_1B!$B$2:$U$2962,10,FALSE))</f>
        <v>0</v>
      </c>
      <c r="M96" s="583">
        <f>E96+G96</f>
        <v>0</v>
      </c>
      <c r="N96" s="584">
        <f>F96+H96</f>
        <v>0</v>
      </c>
    </row>
    <row r="97" spans="1:14" ht="15.45" thickBot="1" x14ac:dyDescent="0.4">
      <c r="A97" s="607" t="s">
        <v>623</v>
      </c>
      <c r="B97" s="608"/>
      <c r="C97" s="575"/>
      <c r="D97" s="1362" t="str">
        <f>CONCATENATE(D$55)</f>
        <v/>
      </c>
      <c r="E97" s="609">
        <f t="shared" ref="E97:N97" si="14">SUM(E55:E68,E70:E75,E77:E87,E89:E94,E96)</f>
        <v>0</v>
      </c>
      <c r="F97" s="610">
        <f t="shared" si="14"/>
        <v>0</v>
      </c>
      <c r="G97" s="609">
        <f t="shared" si="14"/>
        <v>0</v>
      </c>
      <c r="H97" s="610">
        <f t="shared" si="14"/>
        <v>0</v>
      </c>
      <c r="I97" s="609">
        <f t="shared" si="14"/>
        <v>0</v>
      </c>
      <c r="J97" s="610">
        <f t="shared" si="14"/>
        <v>0</v>
      </c>
      <c r="K97" s="609">
        <f t="shared" si="14"/>
        <v>0</v>
      </c>
      <c r="L97" s="610">
        <f t="shared" si="14"/>
        <v>0</v>
      </c>
      <c r="M97" s="609">
        <f t="shared" si="14"/>
        <v>0</v>
      </c>
      <c r="N97" s="610">
        <f t="shared" si="14"/>
        <v>0</v>
      </c>
    </row>
    <row r="98" spans="1:14" ht="30.75" customHeight="1" x14ac:dyDescent="0.35">
      <c r="A98" s="2665" t="s">
        <v>1462</v>
      </c>
      <c r="B98" s="2665"/>
      <c r="C98" s="2665"/>
      <c r="D98" s="2665"/>
      <c r="E98" s="2665"/>
      <c r="F98" s="2665"/>
      <c r="G98" s="2665"/>
      <c r="H98" s="2665"/>
      <c r="I98" s="2665"/>
      <c r="J98" s="2665"/>
      <c r="K98" s="2665"/>
      <c r="L98" s="2665"/>
      <c r="M98" s="611"/>
      <c r="N98" s="611"/>
    </row>
    <row r="99" spans="1:14" ht="15.45" thickBot="1" x14ac:dyDescent="0.4"/>
    <row r="100" spans="1:14" ht="15.45" thickBot="1" x14ac:dyDescent="0.4">
      <c r="A100" s="529" t="s">
        <v>1381</v>
      </c>
      <c r="B100" s="530"/>
      <c r="C100" s="612"/>
      <c r="D100" s="1363"/>
      <c r="E100" s="613" t="s">
        <v>32</v>
      </c>
      <c r="F100" s="613" t="s">
        <v>32</v>
      </c>
      <c r="G100" s="613" t="s">
        <v>32</v>
      </c>
      <c r="H100" s="613" t="s">
        <v>32</v>
      </c>
      <c r="I100" s="613" t="s">
        <v>32</v>
      </c>
      <c r="J100" s="613" t="s">
        <v>32</v>
      </c>
      <c r="K100" s="614" t="s">
        <v>32</v>
      </c>
      <c r="L100" s="614" t="s">
        <v>32</v>
      </c>
      <c r="M100" s="615"/>
      <c r="N100" s="616"/>
    </row>
    <row r="101" spans="1:14" x14ac:dyDescent="0.35">
      <c r="A101" s="535" t="s">
        <v>1382</v>
      </c>
      <c r="B101" s="536" t="s">
        <v>1383</v>
      </c>
      <c r="C101" s="617">
        <v>3</v>
      </c>
      <c r="D101" s="1364"/>
      <c r="E101" s="623">
        <f>IF(ISERROR(VLOOKUP(CONCATENATE($B101,"-",$C101),IN_1B!$B$2:$U$2962,3,FALSE))=TRUE,"",VLOOKUP(CONCATENATE($B101,"-",$C101),IN_1B!$B$2:$U$2962,3,FALSE))</f>
        <v>0</v>
      </c>
      <c r="F101" s="624">
        <f>IF(ISERROR(VLOOKUP(CONCATENATE($B101,"-",$C101),IN_1B!$B$2:$U$2962,4,FALSE))=TRUE,"",VLOOKUP(CONCATENATE($B101,"-",$C101),IN_1B!$B$2:$U$2962,4,FALSE))</f>
        <v>0</v>
      </c>
      <c r="G101" s="623">
        <f>IF(ISERROR(VLOOKUP(CONCATENATE($B101,"-",$C101),IN_1B!$B$2:$U$2962,5,FALSE))=TRUE,"",VLOOKUP(CONCATENATE($B101,"-",$C101),IN_1B!$B$2:$U$2962,5,FALSE))</f>
        <v>0</v>
      </c>
      <c r="H101" s="624">
        <f>IF(ISERROR(VLOOKUP(CONCATENATE($B101,"-",$C101),IN_1B!$B$2:$U$2962,6,FALSE))=TRUE,"",VLOOKUP(CONCATENATE($B101,"-",$C101),IN_1B!$B$2:$U$2962,6,FALSE))</f>
        <v>0</v>
      </c>
      <c r="I101" s="623">
        <f>IF(ISERROR(VLOOKUP(CONCATENATE($B101,"-",$C101),IN_1B!$B$2:$U$2962,7,FALSE))=TRUE,"",VLOOKUP(CONCATENATE($B101,"-",$C101),IN_1B!$B$2:$U$2962,7,FALSE))</f>
        <v>0</v>
      </c>
      <c r="J101" s="624">
        <f>IF(ISERROR(VLOOKUP(CONCATENATE($B101,"-",$C101),IN_1B!$B$2:$U$2962,8,FALSE))=TRUE,"",VLOOKUP(CONCATENATE($B101,"-",$C101),IN_1B!$B$2:$U$2962,8,FALSE))</f>
        <v>0</v>
      </c>
      <c r="K101" s="623">
        <f>IF(ISERROR(VLOOKUP(CONCATENATE($B101,"-",$C101),IN_1B!$B$2:$U$2962,9,FALSE))=TRUE,"",VLOOKUP(CONCATENATE($B101,"-",$C101),IN_1B!$B$2:$U$2962,9,FALSE))</f>
        <v>0</v>
      </c>
      <c r="L101" s="624">
        <f>IF(ISERROR(VLOOKUP(CONCATENATE($B101,"-",$C101),IN_1B!$B$2:$U$2962,10,FALSE))=TRUE,"",VLOOKUP(CONCATENATE($B101,"-",$C101),IN_1B!$B$2:$U$2962,10,FALSE))</f>
        <v>0</v>
      </c>
      <c r="M101" s="538">
        <f t="shared" ref="M101:N114" si="15">E101+G101</f>
        <v>0</v>
      </c>
      <c r="N101" s="539">
        <f t="shared" si="15"/>
        <v>0</v>
      </c>
    </row>
    <row r="102" spans="1:14" x14ac:dyDescent="0.35">
      <c r="A102" s="541" t="s">
        <v>1384</v>
      </c>
      <c r="B102" s="542" t="s">
        <v>1385</v>
      </c>
      <c r="C102" s="543">
        <v>3</v>
      </c>
      <c r="D102" s="1362" t="str">
        <f>CONCATENATE(D$101)</f>
        <v/>
      </c>
      <c r="E102" s="625">
        <f>IF(ISERROR(VLOOKUP(CONCATENATE($B102,"-",$C102),IN_1B!$B$2:$U$2962,3,FALSE))=TRUE,"",VLOOKUP(CONCATENATE($B102,"-",$C102),IN_1B!$B$2:$U$2962,3,FALSE))</f>
        <v>0</v>
      </c>
      <c r="F102" s="626">
        <f>IF(ISERROR(VLOOKUP(CONCATENATE($B102,"-",$C102),IN_1B!$B$2:$U$2962,4,FALSE))=TRUE,"",VLOOKUP(CONCATENATE($B102,"-",$C102),IN_1B!$B$2:$U$2962,4,FALSE))</f>
        <v>0</v>
      </c>
      <c r="G102" s="625">
        <f>IF(ISERROR(VLOOKUP(CONCATENATE($B102,"-",$C102),IN_1B!$B$2:$U$2962,5,FALSE))=TRUE,"",VLOOKUP(CONCATENATE($B102,"-",$C102),IN_1B!$B$2:$U$2962,5,FALSE))</f>
        <v>0</v>
      </c>
      <c r="H102" s="626">
        <f>IF(ISERROR(VLOOKUP(CONCATENATE($B102,"-",$C102),IN_1B!$B$2:$U$2962,6,FALSE))=TRUE,"",VLOOKUP(CONCATENATE($B102,"-",$C102),IN_1B!$B$2:$U$2962,6,FALSE))</f>
        <v>0</v>
      </c>
      <c r="I102" s="625">
        <f>IF(ISERROR(VLOOKUP(CONCATENATE($B102,"-",$C102),IN_1B!$B$2:$U$2962,7,FALSE))=TRUE,"",VLOOKUP(CONCATENATE($B102,"-",$C102),IN_1B!$B$2:$U$2962,7,FALSE))</f>
        <v>0</v>
      </c>
      <c r="J102" s="626">
        <f>IF(ISERROR(VLOOKUP(CONCATENATE($B102,"-",$C102),IN_1B!$B$2:$U$2962,8,FALSE))=TRUE,"",VLOOKUP(CONCATENATE($B102,"-",$C102),IN_1B!$B$2:$U$2962,8,FALSE))</f>
        <v>0</v>
      </c>
      <c r="K102" s="625">
        <f>IF(ISERROR(VLOOKUP(CONCATENATE($B102,"-",$C102),IN_1B!$B$2:$U$2962,9,FALSE))=TRUE,"",VLOOKUP(CONCATENATE($B102,"-",$C102),IN_1B!$B$2:$U$2962,9,FALSE))</f>
        <v>0</v>
      </c>
      <c r="L102" s="626">
        <f>IF(ISERROR(VLOOKUP(CONCATENATE($B102,"-",$C102),IN_1B!$B$2:$U$2962,10,FALSE))=TRUE,"",VLOOKUP(CONCATENATE($B102,"-",$C102),IN_1B!$B$2:$U$2962,10,FALSE))</f>
        <v>0</v>
      </c>
      <c r="M102" s="544">
        <f t="shared" si="15"/>
        <v>0</v>
      </c>
      <c r="N102" s="545">
        <f t="shared" si="15"/>
        <v>0</v>
      </c>
    </row>
    <row r="103" spans="1:14" x14ac:dyDescent="0.35">
      <c r="A103" s="541" t="s">
        <v>1386</v>
      </c>
      <c r="B103" s="542" t="s">
        <v>1387</v>
      </c>
      <c r="C103" s="546">
        <v>3</v>
      </c>
      <c r="D103" s="1362" t="str">
        <f t="shared" ref="D103:D114" si="16">CONCATENATE(D$101)</f>
        <v/>
      </c>
      <c r="E103" s="625">
        <f>IF(ISERROR(VLOOKUP(CONCATENATE($B103,"-",$C103),IN_1B!$B$2:$U$2962,3,FALSE))=TRUE,"",VLOOKUP(CONCATENATE($B103,"-",$C103),IN_1B!$B$2:$U$2962,3,FALSE))</f>
        <v>0</v>
      </c>
      <c r="F103" s="626">
        <f>IF(ISERROR(VLOOKUP(CONCATENATE($B103,"-",$C103),IN_1B!$B$2:$U$2962,4,FALSE))=TRUE,"",VLOOKUP(CONCATENATE($B103,"-",$C103),IN_1B!$B$2:$U$2962,4,FALSE))</f>
        <v>0</v>
      </c>
      <c r="G103" s="625">
        <f>IF(ISERROR(VLOOKUP(CONCATENATE($B103,"-",$C103),IN_1B!$B$2:$U$2962,5,FALSE))=TRUE,"",VLOOKUP(CONCATENATE($B103,"-",$C103),IN_1B!$B$2:$U$2962,5,FALSE))</f>
        <v>0</v>
      </c>
      <c r="H103" s="626">
        <f>IF(ISERROR(VLOOKUP(CONCATENATE($B103,"-",$C103),IN_1B!$B$2:$U$2962,6,FALSE))=TRUE,"",VLOOKUP(CONCATENATE($B103,"-",$C103),IN_1B!$B$2:$U$2962,6,FALSE))</f>
        <v>0</v>
      </c>
      <c r="I103" s="625">
        <f>IF(ISERROR(VLOOKUP(CONCATENATE($B103,"-",$C103),IN_1B!$B$2:$U$2962,7,FALSE))=TRUE,"",VLOOKUP(CONCATENATE($B103,"-",$C103),IN_1B!$B$2:$U$2962,7,FALSE))</f>
        <v>0</v>
      </c>
      <c r="J103" s="626">
        <f>IF(ISERROR(VLOOKUP(CONCATENATE($B103,"-",$C103),IN_1B!$B$2:$U$2962,8,FALSE))=TRUE,"",VLOOKUP(CONCATENATE($B103,"-",$C103),IN_1B!$B$2:$U$2962,8,FALSE))</f>
        <v>0</v>
      </c>
      <c r="K103" s="625">
        <f>IF(ISERROR(VLOOKUP(CONCATENATE($B103,"-",$C103),IN_1B!$B$2:$U$2962,9,FALSE))=TRUE,"",VLOOKUP(CONCATENATE($B103,"-",$C103),IN_1B!$B$2:$U$2962,9,FALSE))</f>
        <v>0</v>
      </c>
      <c r="L103" s="626">
        <f>IF(ISERROR(VLOOKUP(CONCATENATE($B103,"-",$C103),IN_1B!$B$2:$U$2962,10,FALSE))=TRUE,"",VLOOKUP(CONCATENATE($B103,"-",$C103),IN_1B!$B$2:$U$2962,10,FALSE))</f>
        <v>0</v>
      </c>
      <c r="M103" s="544">
        <f t="shared" si="15"/>
        <v>0</v>
      </c>
      <c r="N103" s="545">
        <f t="shared" si="15"/>
        <v>0</v>
      </c>
    </row>
    <row r="104" spans="1:14" x14ac:dyDescent="0.35">
      <c r="A104" s="541" t="s">
        <v>1388</v>
      </c>
      <c r="B104" s="542" t="s">
        <v>1389</v>
      </c>
      <c r="C104" s="546">
        <v>3</v>
      </c>
      <c r="D104" s="1362" t="str">
        <f t="shared" si="16"/>
        <v/>
      </c>
      <c r="E104" s="625">
        <f>IF(ISERROR(VLOOKUP(CONCATENATE($B104,"-",$C104),IN_1B!$B$2:$U$2962,3,FALSE))=TRUE,"",VLOOKUP(CONCATENATE($B104,"-",$C104),IN_1B!$B$2:$U$2962,3,FALSE))</f>
        <v>0</v>
      </c>
      <c r="F104" s="626">
        <f>IF(ISERROR(VLOOKUP(CONCATENATE($B104,"-",$C104),IN_1B!$B$2:$U$2962,4,FALSE))=TRUE,"",VLOOKUP(CONCATENATE($B104,"-",$C104),IN_1B!$B$2:$U$2962,4,FALSE))</f>
        <v>0</v>
      </c>
      <c r="G104" s="625">
        <f>IF(ISERROR(VLOOKUP(CONCATENATE($B104,"-",$C104),IN_1B!$B$2:$U$2962,5,FALSE))=TRUE,"",VLOOKUP(CONCATENATE($B104,"-",$C104),IN_1B!$B$2:$U$2962,5,FALSE))</f>
        <v>0</v>
      </c>
      <c r="H104" s="626">
        <f>IF(ISERROR(VLOOKUP(CONCATENATE($B104,"-",$C104),IN_1B!$B$2:$U$2962,6,FALSE))=TRUE,"",VLOOKUP(CONCATENATE($B104,"-",$C104),IN_1B!$B$2:$U$2962,6,FALSE))</f>
        <v>0</v>
      </c>
      <c r="I104" s="625">
        <f>IF(ISERROR(VLOOKUP(CONCATENATE($B104,"-",$C104),IN_1B!$B$2:$U$2962,7,FALSE))=TRUE,"",VLOOKUP(CONCATENATE($B104,"-",$C104),IN_1B!$B$2:$U$2962,7,FALSE))</f>
        <v>0</v>
      </c>
      <c r="J104" s="626">
        <f>IF(ISERROR(VLOOKUP(CONCATENATE($B104,"-",$C104),IN_1B!$B$2:$U$2962,8,FALSE))=TRUE,"",VLOOKUP(CONCATENATE($B104,"-",$C104),IN_1B!$B$2:$U$2962,8,FALSE))</f>
        <v>0</v>
      </c>
      <c r="K104" s="625">
        <f>IF(ISERROR(VLOOKUP(CONCATENATE($B104,"-",$C104),IN_1B!$B$2:$U$2962,9,FALSE))=TRUE,"",VLOOKUP(CONCATENATE($B104,"-",$C104),IN_1B!$B$2:$U$2962,9,FALSE))</f>
        <v>0</v>
      </c>
      <c r="L104" s="626">
        <f>IF(ISERROR(VLOOKUP(CONCATENATE($B104,"-",$C104),IN_1B!$B$2:$U$2962,10,FALSE))=TRUE,"",VLOOKUP(CONCATENATE($B104,"-",$C104),IN_1B!$B$2:$U$2962,10,FALSE))</f>
        <v>0</v>
      </c>
      <c r="M104" s="544">
        <f t="shared" si="15"/>
        <v>0</v>
      </c>
      <c r="N104" s="545">
        <f t="shared" si="15"/>
        <v>0</v>
      </c>
    </row>
    <row r="105" spans="1:14" x14ac:dyDescent="0.35">
      <c r="A105" s="541" t="s">
        <v>1390</v>
      </c>
      <c r="B105" s="542" t="s">
        <v>1391</v>
      </c>
      <c r="C105" s="546">
        <v>3</v>
      </c>
      <c r="D105" s="1362" t="str">
        <f t="shared" si="16"/>
        <v/>
      </c>
      <c r="E105" s="625">
        <f>IF(ISERROR(VLOOKUP(CONCATENATE($B105,"-",$C105),IN_1B!$B$2:$U$2962,3,FALSE))=TRUE,"",VLOOKUP(CONCATENATE($B105,"-",$C105),IN_1B!$B$2:$U$2962,3,FALSE))</f>
        <v>0</v>
      </c>
      <c r="F105" s="626">
        <f>IF(ISERROR(VLOOKUP(CONCATENATE($B105,"-",$C105),IN_1B!$B$2:$U$2962,4,FALSE))=TRUE,"",VLOOKUP(CONCATENATE($B105,"-",$C105),IN_1B!$B$2:$U$2962,4,FALSE))</f>
        <v>0</v>
      </c>
      <c r="G105" s="625">
        <f>IF(ISERROR(VLOOKUP(CONCATENATE($B105,"-",$C105),IN_1B!$B$2:$U$2962,5,FALSE))=TRUE,"",VLOOKUP(CONCATENATE($B105,"-",$C105),IN_1B!$B$2:$U$2962,5,FALSE))</f>
        <v>0</v>
      </c>
      <c r="H105" s="626">
        <f>IF(ISERROR(VLOOKUP(CONCATENATE($B105,"-",$C105),IN_1B!$B$2:$U$2962,6,FALSE))=TRUE,"",VLOOKUP(CONCATENATE($B105,"-",$C105),IN_1B!$B$2:$U$2962,6,FALSE))</f>
        <v>0</v>
      </c>
      <c r="I105" s="625">
        <f>IF(ISERROR(VLOOKUP(CONCATENATE($B105,"-",$C105),IN_1B!$B$2:$U$2962,7,FALSE))=TRUE,"",VLOOKUP(CONCATENATE($B105,"-",$C105),IN_1B!$B$2:$U$2962,7,FALSE))</f>
        <v>0</v>
      </c>
      <c r="J105" s="626">
        <f>IF(ISERROR(VLOOKUP(CONCATENATE($B105,"-",$C105),IN_1B!$B$2:$U$2962,8,FALSE))=TRUE,"",VLOOKUP(CONCATENATE($B105,"-",$C105),IN_1B!$B$2:$U$2962,8,FALSE))</f>
        <v>0</v>
      </c>
      <c r="K105" s="625">
        <f>IF(ISERROR(VLOOKUP(CONCATENATE($B105,"-",$C105),IN_1B!$B$2:$U$2962,9,FALSE))=TRUE,"",VLOOKUP(CONCATENATE($B105,"-",$C105),IN_1B!$B$2:$U$2962,9,FALSE))</f>
        <v>0</v>
      </c>
      <c r="L105" s="626">
        <f>IF(ISERROR(VLOOKUP(CONCATENATE($B105,"-",$C105),IN_1B!$B$2:$U$2962,10,FALSE))=TRUE,"",VLOOKUP(CONCATENATE($B105,"-",$C105),IN_1B!$B$2:$U$2962,10,FALSE))</f>
        <v>0</v>
      </c>
      <c r="M105" s="544">
        <f t="shared" si="15"/>
        <v>0</v>
      </c>
      <c r="N105" s="545">
        <f t="shared" si="15"/>
        <v>0</v>
      </c>
    </row>
    <row r="106" spans="1:14" x14ac:dyDescent="0.35">
      <c r="A106" s="541" t="s">
        <v>1392</v>
      </c>
      <c r="B106" s="542" t="s">
        <v>1393</v>
      </c>
      <c r="C106" s="546">
        <v>3</v>
      </c>
      <c r="D106" s="1362" t="str">
        <f t="shared" si="16"/>
        <v/>
      </c>
      <c r="E106" s="625">
        <f>IF(ISERROR(VLOOKUP(CONCATENATE($B106,"-",$C106),IN_1B!$B$2:$U$2962,3,FALSE))=TRUE,"",VLOOKUP(CONCATENATE($B106,"-",$C106),IN_1B!$B$2:$U$2962,3,FALSE))</f>
        <v>0</v>
      </c>
      <c r="F106" s="626">
        <f>IF(ISERROR(VLOOKUP(CONCATENATE($B106,"-",$C106),IN_1B!$B$2:$U$2962,4,FALSE))=TRUE,"",VLOOKUP(CONCATENATE($B106,"-",$C106),IN_1B!$B$2:$U$2962,4,FALSE))</f>
        <v>0</v>
      </c>
      <c r="G106" s="625">
        <f>IF(ISERROR(VLOOKUP(CONCATENATE($B106,"-",$C106),IN_1B!$B$2:$U$2962,5,FALSE))=TRUE,"",VLOOKUP(CONCATENATE($B106,"-",$C106),IN_1B!$B$2:$U$2962,5,FALSE))</f>
        <v>0</v>
      </c>
      <c r="H106" s="626">
        <f>IF(ISERROR(VLOOKUP(CONCATENATE($B106,"-",$C106),IN_1B!$B$2:$U$2962,6,FALSE))=TRUE,"",VLOOKUP(CONCATENATE($B106,"-",$C106),IN_1B!$B$2:$U$2962,6,FALSE))</f>
        <v>0</v>
      </c>
      <c r="I106" s="625">
        <f>IF(ISERROR(VLOOKUP(CONCATENATE($B106,"-",$C106),IN_1B!$B$2:$U$2962,7,FALSE))=TRUE,"",VLOOKUP(CONCATENATE($B106,"-",$C106),IN_1B!$B$2:$U$2962,7,FALSE))</f>
        <v>0</v>
      </c>
      <c r="J106" s="626">
        <f>IF(ISERROR(VLOOKUP(CONCATENATE($B106,"-",$C106),IN_1B!$B$2:$U$2962,8,FALSE))=TRUE,"",VLOOKUP(CONCATENATE($B106,"-",$C106),IN_1B!$B$2:$U$2962,8,FALSE))</f>
        <v>0</v>
      </c>
      <c r="K106" s="625">
        <f>IF(ISERROR(VLOOKUP(CONCATENATE($B106,"-",$C106),IN_1B!$B$2:$U$2962,9,FALSE))=TRUE,"",VLOOKUP(CONCATENATE($B106,"-",$C106),IN_1B!$B$2:$U$2962,9,FALSE))</f>
        <v>0</v>
      </c>
      <c r="L106" s="626">
        <f>IF(ISERROR(VLOOKUP(CONCATENATE($B106,"-",$C106),IN_1B!$B$2:$U$2962,10,FALSE))=TRUE,"",VLOOKUP(CONCATENATE($B106,"-",$C106),IN_1B!$B$2:$U$2962,10,FALSE))</f>
        <v>0</v>
      </c>
      <c r="M106" s="544">
        <f t="shared" si="15"/>
        <v>0</v>
      </c>
      <c r="N106" s="545">
        <f t="shared" si="15"/>
        <v>0</v>
      </c>
    </row>
    <row r="107" spans="1:14" x14ac:dyDescent="0.35">
      <c r="A107" s="541" t="s">
        <v>1394</v>
      </c>
      <c r="B107" s="542" t="s">
        <v>1395</v>
      </c>
      <c r="C107" s="546">
        <v>3</v>
      </c>
      <c r="D107" s="1362" t="str">
        <f t="shared" si="16"/>
        <v/>
      </c>
      <c r="E107" s="625">
        <f>IF(ISERROR(VLOOKUP(CONCATENATE($B107,"-",$C107),IN_1B!$B$2:$U$2962,3,FALSE))=TRUE,"",VLOOKUP(CONCATENATE($B107,"-",$C107),IN_1B!$B$2:$U$2962,3,FALSE))</f>
        <v>0</v>
      </c>
      <c r="F107" s="626">
        <f>IF(ISERROR(VLOOKUP(CONCATENATE($B107,"-",$C107),IN_1B!$B$2:$U$2962,4,FALSE))=TRUE,"",VLOOKUP(CONCATENATE($B107,"-",$C107),IN_1B!$B$2:$U$2962,4,FALSE))</f>
        <v>0</v>
      </c>
      <c r="G107" s="625">
        <f>IF(ISERROR(VLOOKUP(CONCATENATE($B107,"-",$C107),IN_1B!$B$2:$U$2962,5,FALSE))=TRUE,"",VLOOKUP(CONCATENATE($B107,"-",$C107),IN_1B!$B$2:$U$2962,5,FALSE))</f>
        <v>0</v>
      </c>
      <c r="H107" s="626">
        <f>IF(ISERROR(VLOOKUP(CONCATENATE($B107,"-",$C107),IN_1B!$B$2:$U$2962,6,FALSE))=TRUE,"",VLOOKUP(CONCATENATE($B107,"-",$C107),IN_1B!$B$2:$U$2962,6,FALSE))</f>
        <v>0</v>
      </c>
      <c r="I107" s="625">
        <f>IF(ISERROR(VLOOKUP(CONCATENATE($B107,"-",$C107),IN_1B!$B$2:$U$2962,7,FALSE))=TRUE,"",VLOOKUP(CONCATENATE($B107,"-",$C107),IN_1B!$B$2:$U$2962,7,FALSE))</f>
        <v>0</v>
      </c>
      <c r="J107" s="626">
        <f>IF(ISERROR(VLOOKUP(CONCATENATE($B107,"-",$C107),IN_1B!$B$2:$U$2962,8,FALSE))=TRUE,"",VLOOKUP(CONCATENATE($B107,"-",$C107),IN_1B!$B$2:$U$2962,8,FALSE))</f>
        <v>0</v>
      </c>
      <c r="K107" s="625">
        <f>IF(ISERROR(VLOOKUP(CONCATENATE($B107,"-",$C107),IN_1B!$B$2:$U$2962,9,FALSE))=TRUE,"",VLOOKUP(CONCATENATE($B107,"-",$C107),IN_1B!$B$2:$U$2962,9,FALSE))</f>
        <v>0</v>
      </c>
      <c r="L107" s="626">
        <f>IF(ISERROR(VLOOKUP(CONCATENATE($B107,"-",$C107),IN_1B!$B$2:$U$2962,10,FALSE))=TRUE,"",VLOOKUP(CONCATENATE($B107,"-",$C107),IN_1B!$B$2:$U$2962,10,FALSE))</f>
        <v>0</v>
      </c>
      <c r="M107" s="544">
        <f t="shared" si="15"/>
        <v>0</v>
      </c>
      <c r="N107" s="545">
        <f t="shared" si="15"/>
        <v>0</v>
      </c>
    </row>
    <row r="108" spans="1:14" x14ac:dyDescent="0.35">
      <c r="A108" s="541" t="s">
        <v>1396</v>
      </c>
      <c r="B108" s="542" t="s">
        <v>1397</v>
      </c>
      <c r="C108" s="546">
        <v>3</v>
      </c>
      <c r="D108" s="1362" t="str">
        <f t="shared" si="16"/>
        <v/>
      </c>
      <c r="E108" s="625">
        <f>IF(ISERROR(VLOOKUP(CONCATENATE($B108,"-",$C108),IN_1B!$B$2:$U$2962,3,FALSE))=TRUE,"",VLOOKUP(CONCATENATE($B108,"-",$C108),IN_1B!$B$2:$U$2962,3,FALSE))</f>
        <v>0</v>
      </c>
      <c r="F108" s="626">
        <f>IF(ISERROR(VLOOKUP(CONCATENATE($B108,"-",$C108),IN_1B!$B$2:$U$2962,4,FALSE))=TRUE,"",VLOOKUP(CONCATENATE($B108,"-",$C108),IN_1B!$B$2:$U$2962,4,FALSE))</f>
        <v>0</v>
      </c>
      <c r="G108" s="625">
        <f>IF(ISERROR(VLOOKUP(CONCATENATE($B108,"-",$C108),IN_1B!$B$2:$U$2962,5,FALSE))=TRUE,"",VLOOKUP(CONCATENATE($B108,"-",$C108),IN_1B!$B$2:$U$2962,5,FALSE))</f>
        <v>0</v>
      </c>
      <c r="H108" s="626">
        <f>IF(ISERROR(VLOOKUP(CONCATENATE($B108,"-",$C108),IN_1B!$B$2:$U$2962,6,FALSE))=TRUE,"",VLOOKUP(CONCATENATE($B108,"-",$C108),IN_1B!$B$2:$U$2962,6,FALSE))</f>
        <v>0</v>
      </c>
      <c r="I108" s="625">
        <f>IF(ISERROR(VLOOKUP(CONCATENATE($B108,"-",$C108),IN_1B!$B$2:$U$2962,7,FALSE))=TRUE,"",VLOOKUP(CONCATENATE($B108,"-",$C108),IN_1B!$B$2:$U$2962,7,FALSE))</f>
        <v>0</v>
      </c>
      <c r="J108" s="626">
        <f>IF(ISERROR(VLOOKUP(CONCATENATE($B108,"-",$C108),IN_1B!$B$2:$U$2962,8,FALSE))=TRUE,"",VLOOKUP(CONCATENATE($B108,"-",$C108),IN_1B!$B$2:$U$2962,8,FALSE))</f>
        <v>0</v>
      </c>
      <c r="K108" s="625">
        <f>IF(ISERROR(VLOOKUP(CONCATENATE($B108,"-",$C108),IN_1B!$B$2:$U$2962,9,FALSE))=TRUE,"",VLOOKUP(CONCATENATE($B108,"-",$C108),IN_1B!$B$2:$U$2962,9,FALSE))</f>
        <v>0</v>
      </c>
      <c r="L108" s="626">
        <f>IF(ISERROR(VLOOKUP(CONCATENATE($B108,"-",$C108),IN_1B!$B$2:$U$2962,10,FALSE))=TRUE,"",VLOOKUP(CONCATENATE($B108,"-",$C108),IN_1B!$B$2:$U$2962,10,FALSE))</f>
        <v>0</v>
      </c>
      <c r="M108" s="544">
        <f t="shared" si="15"/>
        <v>0</v>
      </c>
      <c r="N108" s="545">
        <f t="shared" si="15"/>
        <v>0</v>
      </c>
    </row>
    <row r="109" spans="1:14" x14ac:dyDescent="0.35">
      <c r="A109" s="541" t="s">
        <v>1398</v>
      </c>
      <c r="B109" s="542" t="s">
        <v>1399</v>
      </c>
      <c r="C109" s="546">
        <v>3</v>
      </c>
      <c r="D109" s="1362" t="str">
        <f t="shared" si="16"/>
        <v/>
      </c>
      <c r="E109" s="625">
        <f>IF(ISERROR(VLOOKUP(CONCATENATE($B109,"-",$C109),IN_1B!$B$2:$U$2962,3,FALSE))=TRUE,"",VLOOKUP(CONCATENATE($B109,"-",$C109),IN_1B!$B$2:$U$2962,3,FALSE))</f>
        <v>0</v>
      </c>
      <c r="F109" s="626">
        <f>IF(ISERROR(VLOOKUP(CONCATENATE($B109,"-",$C109),IN_1B!$B$2:$U$2962,4,FALSE))=TRUE,"",VLOOKUP(CONCATENATE($B109,"-",$C109),IN_1B!$B$2:$U$2962,4,FALSE))</f>
        <v>0</v>
      </c>
      <c r="G109" s="625">
        <f>IF(ISERROR(VLOOKUP(CONCATENATE($B109,"-",$C109),IN_1B!$B$2:$U$2962,5,FALSE))=TRUE,"",VLOOKUP(CONCATENATE($B109,"-",$C109),IN_1B!$B$2:$U$2962,5,FALSE))</f>
        <v>0</v>
      </c>
      <c r="H109" s="626">
        <f>IF(ISERROR(VLOOKUP(CONCATENATE($B109,"-",$C109),IN_1B!$B$2:$U$2962,6,FALSE))=TRUE,"",VLOOKUP(CONCATENATE($B109,"-",$C109),IN_1B!$B$2:$U$2962,6,FALSE))</f>
        <v>0</v>
      </c>
      <c r="I109" s="625">
        <f>IF(ISERROR(VLOOKUP(CONCATENATE($B109,"-",$C109),IN_1B!$B$2:$U$2962,7,FALSE))=TRUE,"",VLOOKUP(CONCATENATE($B109,"-",$C109),IN_1B!$B$2:$U$2962,7,FALSE))</f>
        <v>0</v>
      </c>
      <c r="J109" s="626">
        <f>IF(ISERROR(VLOOKUP(CONCATENATE($B109,"-",$C109),IN_1B!$B$2:$U$2962,8,FALSE))=TRUE,"",VLOOKUP(CONCATENATE($B109,"-",$C109),IN_1B!$B$2:$U$2962,8,FALSE))</f>
        <v>0</v>
      </c>
      <c r="K109" s="625">
        <f>IF(ISERROR(VLOOKUP(CONCATENATE($B109,"-",$C109),IN_1B!$B$2:$U$2962,9,FALSE))=TRUE,"",VLOOKUP(CONCATENATE($B109,"-",$C109),IN_1B!$B$2:$U$2962,9,FALSE))</f>
        <v>0</v>
      </c>
      <c r="L109" s="626">
        <f>IF(ISERROR(VLOOKUP(CONCATENATE($B109,"-",$C109),IN_1B!$B$2:$U$2962,10,FALSE))=TRUE,"",VLOOKUP(CONCATENATE($B109,"-",$C109),IN_1B!$B$2:$U$2962,10,FALSE))</f>
        <v>0</v>
      </c>
      <c r="M109" s="544">
        <f t="shared" si="15"/>
        <v>0</v>
      </c>
      <c r="N109" s="545">
        <f t="shared" si="15"/>
        <v>0</v>
      </c>
    </row>
    <row r="110" spans="1:14" x14ac:dyDescent="0.35">
      <c r="A110" s="541" t="s">
        <v>1400</v>
      </c>
      <c r="B110" s="542" t="s">
        <v>1401</v>
      </c>
      <c r="C110" s="546">
        <v>3</v>
      </c>
      <c r="D110" s="1362" t="str">
        <f t="shared" si="16"/>
        <v/>
      </c>
      <c r="E110" s="625">
        <f>IF(ISERROR(VLOOKUP(CONCATENATE($B110,"-",$C110),IN_1B!$B$2:$U$2962,3,FALSE))=TRUE,"",VLOOKUP(CONCATENATE($B110,"-",$C110),IN_1B!$B$2:$U$2962,3,FALSE))</f>
        <v>0</v>
      </c>
      <c r="F110" s="626">
        <f>IF(ISERROR(VLOOKUP(CONCATENATE($B110,"-",$C110),IN_1B!$B$2:$U$2962,4,FALSE))=TRUE,"",VLOOKUP(CONCATENATE($B110,"-",$C110),IN_1B!$B$2:$U$2962,4,FALSE))</f>
        <v>0</v>
      </c>
      <c r="G110" s="625">
        <f>IF(ISERROR(VLOOKUP(CONCATENATE($B110,"-",$C110),IN_1B!$B$2:$U$2962,5,FALSE))=TRUE,"",VLOOKUP(CONCATENATE($B110,"-",$C110),IN_1B!$B$2:$U$2962,5,FALSE))</f>
        <v>0</v>
      </c>
      <c r="H110" s="626">
        <f>IF(ISERROR(VLOOKUP(CONCATENATE($B110,"-",$C110),IN_1B!$B$2:$U$2962,6,FALSE))=TRUE,"",VLOOKUP(CONCATENATE($B110,"-",$C110),IN_1B!$B$2:$U$2962,6,FALSE))</f>
        <v>0</v>
      </c>
      <c r="I110" s="625">
        <f>IF(ISERROR(VLOOKUP(CONCATENATE($B110,"-",$C110),IN_1B!$B$2:$U$2962,7,FALSE))=TRUE,"",VLOOKUP(CONCATENATE($B110,"-",$C110),IN_1B!$B$2:$U$2962,7,FALSE))</f>
        <v>0</v>
      </c>
      <c r="J110" s="626">
        <f>IF(ISERROR(VLOOKUP(CONCATENATE($B110,"-",$C110),IN_1B!$B$2:$U$2962,8,FALSE))=TRUE,"",VLOOKUP(CONCATENATE($B110,"-",$C110),IN_1B!$B$2:$U$2962,8,FALSE))</f>
        <v>0</v>
      </c>
      <c r="K110" s="625">
        <f>IF(ISERROR(VLOOKUP(CONCATENATE($B110,"-",$C110),IN_1B!$B$2:$U$2962,9,FALSE))=TRUE,"",VLOOKUP(CONCATENATE($B110,"-",$C110),IN_1B!$B$2:$U$2962,9,FALSE))</f>
        <v>0</v>
      </c>
      <c r="L110" s="626">
        <f>IF(ISERROR(VLOOKUP(CONCATENATE($B110,"-",$C110),IN_1B!$B$2:$U$2962,10,FALSE))=TRUE,"",VLOOKUP(CONCATENATE($B110,"-",$C110),IN_1B!$B$2:$U$2962,10,FALSE))</f>
        <v>0</v>
      </c>
      <c r="M110" s="544">
        <f t="shared" si="15"/>
        <v>0</v>
      </c>
      <c r="N110" s="545">
        <f t="shared" si="15"/>
        <v>0</v>
      </c>
    </row>
    <row r="111" spans="1:14" x14ac:dyDescent="0.35">
      <c r="A111" s="541" t="s">
        <v>1402</v>
      </c>
      <c r="B111" s="542" t="s">
        <v>1403</v>
      </c>
      <c r="C111" s="546">
        <v>3</v>
      </c>
      <c r="D111" s="1362" t="str">
        <f t="shared" si="16"/>
        <v/>
      </c>
      <c r="E111" s="625">
        <f>IF(ISERROR(VLOOKUP(CONCATENATE($B111,"-",$C111),IN_1B!$B$2:$U$2962,3,FALSE))=TRUE,"",VLOOKUP(CONCATENATE($B111,"-",$C111),IN_1B!$B$2:$U$2962,3,FALSE))</f>
        <v>0</v>
      </c>
      <c r="F111" s="626">
        <f>IF(ISERROR(VLOOKUP(CONCATENATE($B111,"-",$C111),IN_1B!$B$2:$U$2962,4,FALSE))=TRUE,"",VLOOKUP(CONCATENATE($B111,"-",$C111),IN_1B!$B$2:$U$2962,4,FALSE))</f>
        <v>0</v>
      </c>
      <c r="G111" s="625">
        <f>IF(ISERROR(VLOOKUP(CONCATENATE($B111,"-",$C111),IN_1B!$B$2:$U$2962,5,FALSE))=TRUE,"",VLOOKUP(CONCATENATE($B111,"-",$C111),IN_1B!$B$2:$U$2962,5,FALSE))</f>
        <v>0</v>
      </c>
      <c r="H111" s="626">
        <f>IF(ISERROR(VLOOKUP(CONCATENATE($B111,"-",$C111),IN_1B!$B$2:$U$2962,6,FALSE))=TRUE,"",VLOOKUP(CONCATENATE($B111,"-",$C111),IN_1B!$B$2:$U$2962,6,FALSE))</f>
        <v>0</v>
      </c>
      <c r="I111" s="625">
        <f>IF(ISERROR(VLOOKUP(CONCATENATE($B111,"-",$C111),IN_1B!$B$2:$U$2962,7,FALSE))=TRUE,"",VLOOKUP(CONCATENATE($B111,"-",$C111),IN_1B!$B$2:$U$2962,7,FALSE))</f>
        <v>0</v>
      </c>
      <c r="J111" s="626">
        <f>IF(ISERROR(VLOOKUP(CONCATENATE($B111,"-",$C111),IN_1B!$B$2:$U$2962,8,FALSE))=TRUE,"",VLOOKUP(CONCATENATE($B111,"-",$C111),IN_1B!$B$2:$U$2962,8,FALSE))</f>
        <v>0</v>
      </c>
      <c r="K111" s="625">
        <f>IF(ISERROR(VLOOKUP(CONCATENATE($B111,"-",$C111),IN_1B!$B$2:$U$2962,9,FALSE))=TRUE,"",VLOOKUP(CONCATENATE($B111,"-",$C111),IN_1B!$B$2:$U$2962,9,FALSE))</f>
        <v>0</v>
      </c>
      <c r="L111" s="626">
        <f>IF(ISERROR(VLOOKUP(CONCATENATE($B111,"-",$C111),IN_1B!$B$2:$U$2962,10,FALSE))=TRUE,"",VLOOKUP(CONCATENATE($B111,"-",$C111),IN_1B!$B$2:$U$2962,10,FALSE))</f>
        <v>0</v>
      </c>
      <c r="M111" s="544">
        <f t="shared" si="15"/>
        <v>0</v>
      </c>
      <c r="N111" s="545">
        <f t="shared" si="15"/>
        <v>0</v>
      </c>
    </row>
    <row r="112" spans="1:14" x14ac:dyDescent="0.35">
      <c r="A112" s="541" t="s">
        <v>1404</v>
      </c>
      <c r="B112" s="542" t="s">
        <v>1405</v>
      </c>
      <c r="C112" s="546">
        <v>3</v>
      </c>
      <c r="D112" s="1362" t="str">
        <f t="shared" si="16"/>
        <v/>
      </c>
      <c r="E112" s="625">
        <f>IF(ISERROR(VLOOKUP(CONCATENATE($B112,"-",$C112),IN_1B!$B$2:$U$2962,3,FALSE))=TRUE,"",VLOOKUP(CONCATENATE($B112,"-",$C112),IN_1B!$B$2:$U$2962,3,FALSE))</f>
        <v>0</v>
      </c>
      <c r="F112" s="626">
        <f>IF(ISERROR(VLOOKUP(CONCATENATE($B112,"-",$C112),IN_1B!$B$2:$U$2962,4,FALSE))=TRUE,"",VLOOKUP(CONCATENATE($B112,"-",$C112),IN_1B!$B$2:$U$2962,4,FALSE))</f>
        <v>0</v>
      </c>
      <c r="G112" s="625">
        <f>IF(ISERROR(VLOOKUP(CONCATENATE($B112,"-",$C112),IN_1B!$B$2:$U$2962,5,FALSE))=TRUE,"",VLOOKUP(CONCATENATE($B112,"-",$C112),IN_1B!$B$2:$U$2962,5,FALSE))</f>
        <v>0</v>
      </c>
      <c r="H112" s="626">
        <f>IF(ISERROR(VLOOKUP(CONCATENATE($B112,"-",$C112),IN_1B!$B$2:$U$2962,6,FALSE))=TRUE,"",VLOOKUP(CONCATENATE($B112,"-",$C112),IN_1B!$B$2:$U$2962,6,FALSE))</f>
        <v>0</v>
      </c>
      <c r="I112" s="625">
        <f>IF(ISERROR(VLOOKUP(CONCATENATE($B112,"-",$C112),IN_1B!$B$2:$U$2962,7,FALSE))=TRUE,"",VLOOKUP(CONCATENATE($B112,"-",$C112),IN_1B!$B$2:$U$2962,7,FALSE))</f>
        <v>0</v>
      </c>
      <c r="J112" s="626">
        <f>IF(ISERROR(VLOOKUP(CONCATENATE($B112,"-",$C112),IN_1B!$B$2:$U$2962,8,FALSE))=TRUE,"",VLOOKUP(CONCATENATE($B112,"-",$C112),IN_1B!$B$2:$U$2962,8,FALSE))</f>
        <v>0</v>
      </c>
      <c r="K112" s="625">
        <f>IF(ISERROR(VLOOKUP(CONCATENATE($B112,"-",$C112),IN_1B!$B$2:$U$2962,9,FALSE))=TRUE,"",VLOOKUP(CONCATENATE($B112,"-",$C112),IN_1B!$B$2:$U$2962,9,FALSE))</f>
        <v>0</v>
      </c>
      <c r="L112" s="626">
        <f>IF(ISERROR(VLOOKUP(CONCATENATE($B112,"-",$C112),IN_1B!$B$2:$U$2962,10,FALSE))=TRUE,"",VLOOKUP(CONCATENATE($B112,"-",$C112),IN_1B!$B$2:$U$2962,10,FALSE))</f>
        <v>0</v>
      </c>
      <c r="M112" s="544">
        <f t="shared" si="15"/>
        <v>0</v>
      </c>
      <c r="N112" s="545">
        <f t="shared" si="15"/>
        <v>0</v>
      </c>
    </row>
    <row r="113" spans="1:14" x14ac:dyDescent="0.35">
      <c r="A113" s="541" t="s">
        <v>1406</v>
      </c>
      <c r="B113" s="542" t="s">
        <v>1407</v>
      </c>
      <c r="C113" s="547">
        <v>3</v>
      </c>
      <c r="D113" s="1362" t="str">
        <f t="shared" si="16"/>
        <v/>
      </c>
      <c r="E113" s="625">
        <f>IF(ISERROR(VLOOKUP(CONCATENATE($B113,"-",$C113),IN_1B!$B$2:$U$2962,3,FALSE))=TRUE,"",VLOOKUP(CONCATENATE($B113,"-",$C113),IN_1B!$B$2:$U$2962,3,FALSE))</f>
        <v>0</v>
      </c>
      <c r="F113" s="626">
        <f>IF(ISERROR(VLOOKUP(CONCATENATE($B113,"-",$C113),IN_1B!$B$2:$U$2962,4,FALSE))=TRUE,"",VLOOKUP(CONCATENATE($B113,"-",$C113),IN_1B!$B$2:$U$2962,4,FALSE))</f>
        <v>0</v>
      </c>
      <c r="G113" s="625">
        <f>IF(ISERROR(VLOOKUP(CONCATENATE($B113,"-",$C113),IN_1B!$B$2:$U$2962,5,FALSE))=TRUE,"",VLOOKUP(CONCATENATE($B113,"-",$C113),IN_1B!$B$2:$U$2962,5,FALSE))</f>
        <v>0</v>
      </c>
      <c r="H113" s="626">
        <f>IF(ISERROR(VLOOKUP(CONCATENATE($B113,"-",$C113),IN_1B!$B$2:$U$2962,6,FALSE))=TRUE,"",VLOOKUP(CONCATENATE($B113,"-",$C113),IN_1B!$B$2:$U$2962,6,FALSE))</f>
        <v>0</v>
      </c>
      <c r="I113" s="625">
        <f>IF(ISERROR(VLOOKUP(CONCATENATE($B113,"-",$C113),IN_1B!$B$2:$U$2962,7,FALSE))=TRUE,"",VLOOKUP(CONCATENATE($B113,"-",$C113),IN_1B!$B$2:$U$2962,7,FALSE))</f>
        <v>0</v>
      </c>
      <c r="J113" s="626">
        <f>IF(ISERROR(VLOOKUP(CONCATENATE($B113,"-",$C113),IN_1B!$B$2:$U$2962,8,FALSE))=TRUE,"",VLOOKUP(CONCATENATE($B113,"-",$C113),IN_1B!$B$2:$U$2962,8,FALSE))</f>
        <v>0</v>
      </c>
      <c r="K113" s="625">
        <f>IF(ISERROR(VLOOKUP(CONCATENATE($B113,"-",$C113),IN_1B!$B$2:$U$2962,9,FALSE))=TRUE,"",VLOOKUP(CONCATENATE($B113,"-",$C113),IN_1B!$B$2:$U$2962,9,FALSE))</f>
        <v>0</v>
      </c>
      <c r="L113" s="626">
        <f>IF(ISERROR(VLOOKUP(CONCATENATE($B113,"-",$C113),IN_1B!$B$2:$U$2962,10,FALSE))=TRUE,"",VLOOKUP(CONCATENATE($B113,"-",$C113),IN_1B!$B$2:$U$2962,10,FALSE))</f>
        <v>0</v>
      </c>
      <c r="M113" s="544">
        <f t="shared" si="15"/>
        <v>0</v>
      </c>
      <c r="N113" s="545">
        <f t="shared" si="15"/>
        <v>0</v>
      </c>
    </row>
    <row r="114" spans="1:14" ht="15.45" thickBot="1" x14ac:dyDescent="0.4">
      <c r="A114" s="541" t="s">
        <v>1408</v>
      </c>
      <c r="B114" s="547" t="s">
        <v>1409</v>
      </c>
      <c r="C114" s="617">
        <v>3</v>
      </c>
      <c r="D114" s="1362" t="str">
        <f t="shared" si="16"/>
        <v/>
      </c>
      <c r="E114" s="627">
        <f>IF(ISERROR(VLOOKUP(CONCATENATE($B114,"-",$C114),IN_1B!$B$2:$U$2962,3,FALSE))=TRUE,"",VLOOKUP(CONCATENATE($B114,"-",$C114),IN_1B!$B$2:$U$2962,3,FALSE))</f>
        <v>0</v>
      </c>
      <c r="F114" s="628">
        <f>IF(ISERROR(VLOOKUP(CONCATENATE($B114,"-",$C114),IN_1B!$B$2:$U$2962,4,FALSE))=TRUE,"",VLOOKUP(CONCATENATE($B114,"-",$C114),IN_1B!$B$2:$U$2962,4,FALSE))</f>
        <v>0</v>
      </c>
      <c r="G114" s="627">
        <f>IF(ISERROR(VLOOKUP(CONCATENATE($B114,"-",$C114),IN_1B!$B$2:$U$2962,5,FALSE))=TRUE,"",VLOOKUP(CONCATENATE($B114,"-",$C114),IN_1B!$B$2:$U$2962,5,FALSE))</f>
        <v>0</v>
      </c>
      <c r="H114" s="628">
        <f>IF(ISERROR(VLOOKUP(CONCATENATE($B114,"-",$C114),IN_1B!$B$2:$U$2962,6,FALSE))=TRUE,"",VLOOKUP(CONCATENATE($B114,"-",$C114),IN_1B!$B$2:$U$2962,6,FALSE))</f>
        <v>0</v>
      </c>
      <c r="I114" s="627">
        <f>IF(ISERROR(VLOOKUP(CONCATENATE($B114,"-",$C114),IN_1B!$B$2:$U$2962,7,FALSE))=TRUE,"",VLOOKUP(CONCATENATE($B114,"-",$C114),IN_1B!$B$2:$U$2962,7,FALSE))</f>
        <v>0</v>
      </c>
      <c r="J114" s="628">
        <f>IF(ISERROR(VLOOKUP(CONCATENATE($B114,"-",$C114),IN_1B!$B$2:$U$2962,8,FALSE))=TRUE,"",VLOOKUP(CONCATENATE($B114,"-",$C114),IN_1B!$B$2:$U$2962,8,FALSE))</f>
        <v>0</v>
      </c>
      <c r="K114" s="627">
        <f>IF(ISERROR(VLOOKUP(CONCATENATE($B114,"-",$C114),IN_1B!$B$2:$U$2962,9,FALSE))=TRUE,"",VLOOKUP(CONCATENATE($B114,"-",$C114),IN_1B!$B$2:$U$2962,9,FALSE))</f>
        <v>0</v>
      </c>
      <c r="L114" s="628">
        <f>IF(ISERROR(VLOOKUP(CONCATENATE($B114,"-",$C114),IN_1B!$B$2:$U$2962,10,FALSE))=TRUE,"",VLOOKUP(CONCATENATE($B114,"-",$C114),IN_1B!$B$2:$U$2962,10,FALSE))</f>
        <v>0</v>
      </c>
      <c r="M114" s="548">
        <f t="shared" si="15"/>
        <v>0</v>
      </c>
      <c r="N114" s="549">
        <f t="shared" si="15"/>
        <v>0</v>
      </c>
    </row>
    <row r="115" spans="1:14" ht="15.45" thickBot="1" x14ac:dyDescent="0.4">
      <c r="A115" s="550" t="s">
        <v>1410</v>
      </c>
      <c r="B115" s="551"/>
      <c r="C115" s="618"/>
      <c r="D115" s="1362"/>
      <c r="E115" s="629"/>
      <c r="F115" s="484"/>
      <c r="G115" s="484"/>
      <c r="H115" s="484"/>
      <c r="I115" s="484"/>
      <c r="J115" s="484"/>
      <c r="K115" s="484"/>
      <c r="L115" s="484"/>
      <c r="M115" s="553"/>
      <c r="N115" s="554"/>
    </row>
    <row r="116" spans="1:14" x14ac:dyDescent="0.35">
      <c r="A116" s="535" t="s">
        <v>1411</v>
      </c>
      <c r="B116" s="536" t="s">
        <v>1412</v>
      </c>
      <c r="C116" s="617">
        <v>3</v>
      </c>
      <c r="D116" s="1362" t="str">
        <f t="shared" ref="D116:D121" si="17">CONCATENATE(D$101)</f>
        <v/>
      </c>
      <c r="E116" s="623">
        <f>IF(ISERROR(VLOOKUP(CONCATENATE($B116,"-",$C116),IN_1B!$B$2:$U$2962,3,FALSE))=TRUE,"",VLOOKUP(CONCATENATE($B116,"-",$C116),IN_1B!$B$2:$U$2962,3,FALSE))</f>
        <v>0</v>
      </c>
      <c r="F116" s="624">
        <f>IF(ISERROR(VLOOKUP(CONCATENATE($B116,"-",$C116),IN_1B!$B$2:$U$2962,4,FALSE))=TRUE,"",VLOOKUP(CONCATENATE($B116,"-",$C116),IN_1B!$B$2:$U$2962,4,FALSE))</f>
        <v>0</v>
      </c>
      <c r="G116" s="623">
        <f>IF(ISERROR(VLOOKUP(CONCATENATE($B116,"-",$C116),IN_1B!$B$2:$U$2962,5,FALSE))=TRUE,"",VLOOKUP(CONCATENATE($B116,"-",$C116),IN_1B!$B$2:$U$2962,5,FALSE))</f>
        <v>0</v>
      </c>
      <c r="H116" s="624">
        <f>IF(ISERROR(VLOOKUP(CONCATENATE($B116,"-",$C116),IN_1B!$B$2:$U$2962,6,FALSE))=TRUE,"",VLOOKUP(CONCATENATE($B116,"-",$C116),IN_1B!$B$2:$U$2962,6,FALSE))</f>
        <v>0</v>
      </c>
      <c r="I116" s="623">
        <f>IF(ISERROR(VLOOKUP(CONCATENATE($B116,"-",$C116),IN_1B!$B$2:$U$2962,7,FALSE))=TRUE,"",VLOOKUP(CONCATENATE($B116,"-",$C116),IN_1B!$B$2:$U$2962,7,FALSE))</f>
        <v>0</v>
      </c>
      <c r="J116" s="624">
        <f>IF(ISERROR(VLOOKUP(CONCATENATE($B116,"-",$C116),IN_1B!$B$2:$U$2962,8,FALSE))=TRUE,"",VLOOKUP(CONCATENATE($B116,"-",$C116),IN_1B!$B$2:$U$2962,8,FALSE))</f>
        <v>0</v>
      </c>
      <c r="K116" s="623">
        <f>IF(ISERROR(VLOOKUP(CONCATENATE($B116,"-",$C116),IN_1B!$B$2:$U$2962,9,FALSE))=TRUE,"",VLOOKUP(CONCATENATE($B116,"-",$C116),IN_1B!$B$2:$U$2962,9,FALSE))</f>
        <v>0</v>
      </c>
      <c r="L116" s="624">
        <f>IF(ISERROR(VLOOKUP(CONCATENATE($B116,"-",$C116),IN_1B!$B$2:$U$2962,10,FALSE))=TRUE,"",VLOOKUP(CONCATENATE($B116,"-",$C116),IN_1B!$B$2:$U$2962,10,FALSE))</f>
        <v>0</v>
      </c>
      <c r="M116" s="538">
        <f t="shared" ref="M116:N121" si="18">E116+G116</f>
        <v>0</v>
      </c>
      <c r="N116" s="539">
        <f t="shared" si="18"/>
        <v>0</v>
      </c>
    </row>
    <row r="117" spans="1:14" x14ac:dyDescent="0.35">
      <c r="A117" s="541" t="s">
        <v>1413</v>
      </c>
      <c r="B117" s="542" t="s">
        <v>1414</v>
      </c>
      <c r="C117" s="543">
        <v>3</v>
      </c>
      <c r="D117" s="1362" t="str">
        <f t="shared" si="17"/>
        <v/>
      </c>
      <c r="E117" s="625">
        <f>IF(ISERROR(VLOOKUP(CONCATENATE($B117,"-",$C117),IN_1B!$B$2:$U$2962,3,FALSE))=TRUE,"",VLOOKUP(CONCATENATE($B117,"-",$C117),IN_1B!$B$2:$U$2962,3,FALSE))</f>
        <v>0</v>
      </c>
      <c r="F117" s="626">
        <f>IF(ISERROR(VLOOKUP(CONCATENATE($B117,"-",$C117),IN_1B!$B$2:$U$2962,4,FALSE))=TRUE,"",VLOOKUP(CONCATENATE($B117,"-",$C117),IN_1B!$B$2:$U$2962,4,FALSE))</f>
        <v>0</v>
      </c>
      <c r="G117" s="625">
        <f>IF(ISERROR(VLOOKUP(CONCATENATE($B117,"-",$C117),IN_1B!$B$2:$U$2962,5,FALSE))=TRUE,"",VLOOKUP(CONCATENATE($B117,"-",$C117),IN_1B!$B$2:$U$2962,5,FALSE))</f>
        <v>0</v>
      </c>
      <c r="H117" s="626">
        <f>IF(ISERROR(VLOOKUP(CONCATENATE($B117,"-",$C117),IN_1B!$B$2:$U$2962,6,FALSE))=TRUE,"",VLOOKUP(CONCATENATE($B117,"-",$C117),IN_1B!$B$2:$U$2962,6,FALSE))</f>
        <v>0</v>
      </c>
      <c r="I117" s="625">
        <f>IF(ISERROR(VLOOKUP(CONCATENATE($B117,"-",$C117),IN_1B!$B$2:$U$2962,7,FALSE))=TRUE,"",VLOOKUP(CONCATENATE($B117,"-",$C117),IN_1B!$B$2:$U$2962,7,FALSE))</f>
        <v>0</v>
      </c>
      <c r="J117" s="626">
        <f>IF(ISERROR(VLOOKUP(CONCATENATE($B117,"-",$C117),IN_1B!$B$2:$U$2962,8,FALSE))=TRUE,"",VLOOKUP(CONCATENATE($B117,"-",$C117),IN_1B!$B$2:$U$2962,8,FALSE))</f>
        <v>0</v>
      </c>
      <c r="K117" s="625">
        <f>IF(ISERROR(VLOOKUP(CONCATENATE($B117,"-",$C117),IN_1B!$B$2:$U$2962,9,FALSE))=TRUE,"",VLOOKUP(CONCATENATE($B117,"-",$C117),IN_1B!$B$2:$U$2962,9,FALSE))</f>
        <v>0</v>
      </c>
      <c r="L117" s="626">
        <f>IF(ISERROR(VLOOKUP(CONCATENATE($B117,"-",$C117),IN_1B!$B$2:$U$2962,10,FALSE))=TRUE,"",VLOOKUP(CONCATENATE($B117,"-",$C117),IN_1B!$B$2:$U$2962,10,FALSE))</f>
        <v>0</v>
      </c>
      <c r="M117" s="544">
        <f t="shared" si="18"/>
        <v>0</v>
      </c>
      <c r="N117" s="545">
        <f t="shared" si="18"/>
        <v>0</v>
      </c>
    </row>
    <row r="118" spans="1:14" x14ac:dyDescent="0.35">
      <c r="A118" s="541" t="s">
        <v>1415</v>
      </c>
      <c r="B118" s="542" t="s">
        <v>1416</v>
      </c>
      <c r="C118" s="546">
        <v>3</v>
      </c>
      <c r="D118" s="1362" t="str">
        <f t="shared" si="17"/>
        <v/>
      </c>
      <c r="E118" s="625">
        <f>IF(ISERROR(VLOOKUP(CONCATENATE($B118,"-",$C118),IN_1B!$B$2:$U$2962,3,FALSE))=TRUE,"",VLOOKUP(CONCATENATE($B118,"-",$C118),IN_1B!$B$2:$U$2962,3,FALSE))</f>
        <v>0</v>
      </c>
      <c r="F118" s="626">
        <f>IF(ISERROR(VLOOKUP(CONCATENATE($B118,"-",$C118),IN_1B!$B$2:$U$2962,4,FALSE))=TRUE,"",VLOOKUP(CONCATENATE($B118,"-",$C118),IN_1B!$B$2:$U$2962,4,FALSE))</f>
        <v>0</v>
      </c>
      <c r="G118" s="625">
        <f>IF(ISERROR(VLOOKUP(CONCATENATE($B118,"-",$C118),IN_1B!$B$2:$U$2962,5,FALSE))=TRUE,"",VLOOKUP(CONCATENATE($B118,"-",$C118),IN_1B!$B$2:$U$2962,5,FALSE))</f>
        <v>0</v>
      </c>
      <c r="H118" s="626">
        <f>IF(ISERROR(VLOOKUP(CONCATENATE($B118,"-",$C118),IN_1B!$B$2:$U$2962,6,FALSE))=TRUE,"",VLOOKUP(CONCATENATE($B118,"-",$C118),IN_1B!$B$2:$U$2962,6,FALSE))</f>
        <v>0</v>
      </c>
      <c r="I118" s="625">
        <f>IF(ISERROR(VLOOKUP(CONCATENATE($B118,"-",$C118),IN_1B!$B$2:$U$2962,7,FALSE))=TRUE,"",VLOOKUP(CONCATENATE($B118,"-",$C118),IN_1B!$B$2:$U$2962,7,FALSE))</f>
        <v>0</v>
      </c>
      <c r="J118" s="626">
        <f>IF(ISERROR(VLOOKUP(CONCATENATE($B118,"-",$C118),IN_1B!$B$2:$U$2962,8,FALSE))=TRUE,"",VLOOKUP(CONCATENATE($B118,"-",$C118),IN_1B!$B$2:$U$2962,8,FALSE))</f>
        <v>0</v>
      </c>
      <c r="K118" s="625">
        <f>IF(ISERROR(VLOOKUP(CONCATENATE($B118,"-",$C118),IN_1B!$B$2:$U$2962,9,FALSE))=TRUE,"",VLOOKUP(CONCATENATE($B118,"-",$C118),IN_1B!$B$2:$U$2962,9,FALSE))</f>
        <v>0</v>
      </c>
      <c r="L118" s="626">
        <f>IF(ISERROR(VLOOKUP(CONCATENATE($B118,"-",$C118),IN_1B!$B$2:$U$2962,10,FALSE))=TRUE,"",VLOOKUP(CONCATENATE($B118,"-",$C118),IN_1B!$B$2:$U$2962,10,FALSE))</f>
        <v>0</v>
      </c>
      <c r="M118" s="544">
        <f t="shared" si="18"/>
        <v>0</v>
      </c>
      <c r="N118" s="545">
        <f t="shared" si="18"/>
        <v>0</v>
      </c>
    </row>
    <row r="119" spans="1:14" x14ac:dyDescent="0.35">
      <c r="A119" s="541" t="s">
        <v>1417</v>
      </c>
      <c r="B119" s="542" t="s">
        <v>1418</v>
      </c>
      <c r="C119" s="546">
        <v>3</v>
      </c>
      <c r="D119" s="1362" t="str">
        <f t="shared" si="17"/>
        <v/>
      </c>
      <c r="E119" s="625">
        <f>IF(ISERROR(VLOOKUP(CONCATENATE($B119,"-",$C119),IN_1B!$B$2:$U$2962,3,FALSE))=TRUE,"",VLOOKUP(CONCATENATE($B119,"-",$C119),IN_1B!$B$2:$U$2962,3,FALSE))</f>
        <v>0</v>
      </c>
      <c r="F119" s="626">
        <f>IF(ISERROR(VLOOKUP(CONCATENATE($B119,"-",$C119),IN_1B!$B$2:$U$2962,4,FALSE))=TRUE,"",VLOOKUP(CONCATENATE($B119,"-",$C119),IN_1B!$B$2:$U$2962,4,FALSE))</f>
        <v>0</v>
      </c>
      <c r="G119" s="625">
        <f>IF(ISERROR(VLOOKUP(CONCATENATE($B119,"-",$C119),IN_1B!$B$2:$U$2962,5,FALSE))=TRUE,"",VLOOKUP(CONCATENATE($B119,"-",$C119),IN_1B!$B$2:$U$2962,5,FALSE))</f>
        <v>0</v>
      </c>
      <c r="H119" s="626">
        <f>IF(ISERROR(VLOOKUP(CONCATENATE($B119,"-",$C119),IN_1B!$B$2:$U$2962,6,FALSE))=TRUE,"",VLOOKUP(CONCATENATE($B119,"-",$C119),IN_1B!$B$2:$U$2962,6,FALSE))</f>
        <v>0</v>
      </c>
      <c r="I119" s="625">
        <f>IF(ISERROR(VLOOKUP(CONCATENATE($B119,"-",$C119),IN_1B!$B$2:$U$2962,7,FALSE))=TRUE,"",VLOOKUP(CONCATENATE($B119,"-",$C119),IN_1B!$B$2:$U$2962,7,FALSE))</f>
        <v>0</v>
      </c>
      <c r="J119" s="626">
        <f>IF(ISERROR(VLOOKUP(CONCATENATE($B119,"-",$C119),IN_1B!$B$2:$U$2962,8,FALSE))=TRUE,"",VLOOKUP(CONCATENATE($B119,"-",$C119),IN_1B!$B$2:$U$2962,8,FALSE))</f>
        <v>0</v>
      </c>
      <c r="K119" s="625">
        <f>IF(ISERROR(VLOOKUP(CONCATENATE($B119,"-",$C119),IN_1B!$B$2:$U$2962,9,FALSE))=TRUE,"",VLOOKUP(CONCATENATE($B119,"-",$C119),IN_1B!$B$2:$U$2962,9,FALSE))</f>
        <v>0</v>
      </c>
      <c r="L119" s="626">
        <f>IF(ISERROR(VLOOKUP(CONCATENATE($B119,"-",$C119),IN_1B!$B$2:$U$2962,10,FALSE))=TRUE,"",VLOOKUP(CONCATENATE($B119,"-",$C119),IN_1B!$B$2:$U$2962,10,FALSE))</f>
        <v>0</v>
      </c>
      <c r="M119" s="544">
        <f t="shared" si="18"/>
        <v>0</v>
      </c>
      <c r="N119" s="545">
        <f t="shared" si="18"/>
        <v>0</v>
      </c>
    </row>
    <row r="120" spans="1:14" x14ac:dyDescent="0.35">
      <c r="A120" s="541" t="s">
        <v>1419</v>
      </c>
      <c r="B120" s="542" t="s">
        <v>1420</v>
      </c>
      <c r="C120" s="546">
        <v>3</v>
      </c>
      <c r="D120" s="1362" t="str">
        <f t="shared" si="17"/>
        <v/>
      </c>
      <c r="E120" s="625">
        <f>IF(ISERROR(VLOOKUP(CONCATENATE($B120,"-",$C120),IN_1B!$B$2:$U$2962,3,FALSE))=TRUE,"",VLOOKUP(CONCATENATE($B120,"-",$C120),IN_1B!$B$2:$U$2962,3,FALSE))</f>
        <v>0</v>
      </c>
      <c r="F120" s="626">
        <f>IF(ISERROR(VLOOKUP(CONCATENATE($B120,"-",$C120),IN_1B!$B$2:$U$2962,4,FALSE))=TRUE,"",VLOOKUP(CONCATENATE($B120,"-",$C120),IN_1B!$B$2:$U$2962,4,FALSE))</f>
        <v>0</v>
      </c>
      <c r="G120" s="625">
        <f>IF(ISERROR(VLOOKUP(CONCATENATE($B120,"-",$C120),IN_1B!$B$2:$U$2962,5,FALSE))=TRUE,"",VLOOKUP(CONCATENATE($B120,"-",$C120),IN_1B!$B$2:$U$2962,5,FALSE))</f>
        <v>0</v>
      </c>
      <c r="H120" s="626">
        <f>IF(ISERROR(VLOOKUP(CONCATENATE($B120,"-",$C120),IN_1B!$B$2:$U$2962,6,FALSE))=TRUE,"",VLOOKUP(CONCATENATE($B120,"-",$C120),IN_1B!$B$2:$U$2962,6,FALSE))</f>
        <v>0</v>
      </c>
      <c r="I120" s="625">
        <f>IF(ISERROR(VLOOKUP(CONCATENATE($B120,"-",$C120),IN_1B!$B$2:$U$2962,7,FALSE))=TRUE,"",VLOOKUP(CONCATENATE($B120,"-",$C120),IN_1B!$B$2:$U$2962,7,FALSE))</f>
        <v>0</v>
      </c>
      <c r="J120" s="626">
        <f>IF(ISERROR(VLOOKUP(CONCATENATE($B120,"-",$C120),IN_1B!$B$2:$U$2962,8,FALSE))=TRUE,"",VLOOKUP(CONCATENATE($B120,"-",$C120),IN_1B!$B$2:$U$2962,8,FALSE))</f>
        <v>0</v>
      </c>
      <c r="K120" s="625">
        <f>IF(ISERROR(VLOOKUP(CONCATENATE($B120,"-",$C120),IN_1B!$B$2:$U$2962,9,FALSE))=TRUE,"",VLOOKUP(CONCATENATE($B120,"-",$C120),IN_1B!$B$2:$U$2962,9,FALSE))</f>
        <v>0</v>
      </c>
      <c r="L120" s="626">
        <f>IF(ISERROR(VLOOKUP(CONCATENATE($B120,"-",$C120),IN_1B!$B$2:$U$2962,10,FALSE))=TRUE,"",VLOOKUP(CONCATENATE($B120,"-",$C120),IN_1B!$B$2:$U$2962,10,FALSE))</f>
        <v>0</v>
      </c>
      <c r="M120" s="544">
        <f t="shared" si="18"/>
        <v>0</v>
      </c>
      <c r="N120" s="545">
        <f t="shared" si="18"/>
        <v>0</v>
      </c>
    </row>
    <row r="121" spans="1:14" ht="15.45" thickBot="1" x14ac:dyDescent="0.4">
      <c r="A121" s="541" t="s">
        <v>1421</v>
      </c>
      <c r="B121" s="555" t="s">
        <v>1422</v>
      </c>
      <c r="C121" s="547">
        <v>3</v>
      </c>
      <c r="D121" s="1362" t="str">
        <f t="shared" si="17"/>
        <v/>
      </c>
      <c r="E121" s="627">
        <f>IF(ISERROR(VLOOKUP(CONCATENATE($B121,"-",$C121),IN_1B!$B$2:$U$2962,3,FALSE))=TRUE,"",VLOOKUP(CONCATENATE($B121,"-",$C121),IN_1B!$B$2:$U$2962,3,FALSE))</f>
        <v>0</v>
      </c>
      <c r="F121" s="628">
        <f>IF(ISERROR(VLOOKUP(CONCATENATE($B121,"-",$C121),IN_1B!$B$2:$U$2962,4,FALSE))=TRUE,"",VLOOKUP(CONCATENATE($B121,"-",$C121),IN_1B!$B$2:$U$2962,4,FALSE))</f>
        <v>0</v>
      </c>
      <c r="G121" s="627">
        <f>IF(ISERROR(VLOOKUP(CONCATENATE($B121,"-",$C121),IN_1B!$B$2:$U$2962,5,FALSE))=TRUE,"",VLOOKUP(CONCATENATE($B121,"-",$C121),IN_1B!$B$2:$U$2962,5,FALSE))</f>
        <v>0</v>
      </c>
      <c r="H121" s="628">
        <f>IF(ISERROR(VLOOKUP(CONCATENATE($B121,"-",$C121),IN_1B!$B$2:$U$2962,6,FALSE))=TRUE,"",VLOOKUP(CONCATENATE($B121,"-",$C121),IN_1B!$B$2:$U$2962,6,FALSE))</f>
        <v>0</v>
      </c>
      <c r="I121" s="627">
        <f>IF(ISERROR(VLOOKUP(CONCATENATE($B121,"-",$C121),IN_1B!$B$2:$U$2962,7,FALSE))=TRUE,"",VLOOKUP(CONCATENATE($B121,"-",$C121),IN_1B!$B$2:$U$2962,7,FALSE))</f>
        <v>0</v>
      </c>
      <c r="J121" s="628">
        <f>IF(ISERROR(VLOOKUP(CONCATENATE($B121,"-",$C121),IN_1B!$B$2:$U$2962,8,FALSE))=TRUE,"",VLOOKUP(CONCATENATE($B121,"-",$C121),IN_1B!$B$2:$U$2962,8,FALSE))</f>
        <v>0</v>
      </c>
      <c r="K121" s="627">
        <f>IF(ISERROR(VLOOKUP(CONCATENATE($B121,"-",$C121),IN_1B!$B$2:$U$2962,9,FALSE))=TRUE,"",VLOOKUP(CONCATENATE($B121,"-",$C121),IN_1B!$B$2:$U$2962,9,FALSE))</f>
        <v>0</v>
      </c>
      <c r="L121" s="628">
        <f>IF(ISERROR(VLOOKUP(CONCATENATE($B121,"-",$C121),IN_1B!$B$2:$U$2962,10,FALSE))=TRUE,"",VLOOKUP(CONCATENATE($B121,"-",$C121),IN_1B!$B$2:$U$2962,10,FALSE))</f>
        <v>0</v>
      </c>
      <c r="M121" s="548">
        <f t="shared" si="18"/>
        <v>0</v>
      </c>
      <c r="N121" s="549">
        <f t="shared" si="18"/>
        <v>0</v>
      </c>
    </row>
    <row r="122" spans="1:14" ht="15.45" thickBot="1" x14ac:dyDescent="0.4">
      <c r="A122" s="556" t="s">
        <v>1423</v>
      </c>
      <c r="B122" s="557"/>
      <c r="C122" s="558"/>
      <c r="D122" s="1362"/>
      <c r="E122" s="629"/>
      <c r="F122" s="484"/>
      <c r="G122" s="484"/>
      <c r="H122" s="484"/>
      <c r="I122" s="484"/>
      <c r="J122" s="484"/>
      <c r="K122" s="484"/>
      <c r="L122" s="484"/>
      <c r="M122" s="553"/>
      <c r="N122" s="554"/>
    </row>
    <row r="123" spans="1:14" x14ac:dyDescent="0.35">
      <c r="A123" s="535" t="s">
        <v>1424</v>
      </c>
      <c r="B123" s="559" t="s">
        <v>1425</v>
      </c>
      <c r="C123" s="543">
        <v>3</v>
      </c>
      <c r="D123" s="1362" t="str">
        <f t="shared" ref="D123:D133" si="19">CONCATENATE(D$101)</f>
        <v/>
      </c>
      <c r="E123" s="623">
        <f>IF(ISERROR(VLOOKUP(CONCATENATE($B123,"-",$C123),IN_1B!$B$2:$U$2962,3,FALSE))=TRUE,"",VLOOKUP(CONCATENATE($B123,"-",$C123),IN_1B!$B$2:$U$2962,3,FALSE))</f>
        <v>0</v>
      </c>
      <c r="F123" s="624">
        <f>IF(ISERROR(VLOOKUP(CONCATENATE($B123,"-",$C123),IN_1B!$B$2:$U$2962,4,FALSE))=TRUE,"",VLOOKUP(CONCATENATE($B123,"-",$C123),IN_1B!$B$2:$U$2962,4,FALSE))</f>
        <v>0</v>
      </c>
      <c r="G123" s="623">
        <f>IF(ISERROR(VLOOKUP(CONCATENATE($B123,"-",$C123),IN_1B!$B$2:$U$2962,5,FALSE))=TRUE,"",VLOOKUP(CONCATENATE($B123,"-",$C123),IN_1B!$B$2:$U$2962,5,FALSE))</f>
        <v>0</v>
      </c>
      <c r="H123" s="624">
        <f>IF(ISERROR(VLOOKUP(CONCATENATE($B123,"-",$C123),IN_1B!$B$2:$U$2962,6,FALSE))=TRUE,"",VLOOKUP(CONCATENATE($B123,"-",$C123),IN_1B!$B$2:$U$2962,6,FALSE))</f>
        <v>0</v>
      </c>
      <c r="I123" s="623">
        <f>IF(ISERROR(VLOOKUP(CONCATENATE($B123,"-",$C123),IN_1B!$B$2:$U$2962,7,FALSE))=TRUE,"",VLOOKUP(CONCATENATE($B123,"-",$C123),IN_1B!$B$2:$U$2962,7,FALSE))</f>
        <v>0</v>
      </c>
      <c r="J123" s="624">
        <f>IF(ISERROR(VLOOKUP(CONCATENATE($B123,"-",$C123),IN_1B!$B$2:$U$2962,8,FALSE))=TRUE,"",VLOOKUP(CONCATENATE($B123,"-",$C123),IN_1B!$B$2:$U$2962,8,FALSE))</f>
        <v>0</v>
      </c>
      <c r="K123" s="623">
        <f>IF(ISERROR(VLOOKUP(CONCATENATE($B123,"-",$C123),IN_1B!$B$2:$U$2962,9,FALSE))=TRUE,"",VLOOKUP(CONCATENATE($B123,"-",$C123),IN_1B!$B$2:$U$2962,9,FALSE))</f>
        <v>0</v>
      </c>
      <c r="L123" s="624">
        <f>IF(ISERROR(VLOOKUP(CONCATENATE($B123,"-",$C123),IN_1B!$B$2:$U$2962,10,FALSE))=TRUE,"",VLOOKUP(CONCATENATE($B123,"-",$C123),IN_1B!$B$2:$U$2962,10,FALSE))</f>
        <v>0</v>
      </c>
      <c r="M123" s="538">
        <f t="shared" ref="M123:N133" si="20">E123+G123</f>
        <v>0</v>
      </c>
      <c r="N123" s="539">
        <f t="shared" si="20"/>
        <v>0</v>
      </c>
    </row>
    <row r="124" spans="1:14" x14ac:dyDescent="0.35">
      <c r="A124" s="541" t="s">
        <v>1426</v>
      </c>
      <c r="B124" s="542" t="s">
        <v>1427</v>
      </c>
      <c r="C124" s="546">
        <v>3</v>
      </c>
      <c r="D124" s="1362" t="str">
        <f t="shared" si="19"/>
        <v/>
      </c>
      <c r="E124" s="625">
        <f>IF(ISERROR(VLOOKUP(CONCATENATE($B124,"-",$C124),IN_1B!$B$2:$U$2962,3,FALSE))=TRUE,"",VLOOKUP(CONCATENATE($B124,"-",$C124),IN_1B!$B$2:$U$2962,3,FALSE))</f>
        <v>0</v>
      </c>
      <c r="F124" s="626">
        <f>IF(ISERROR(VLOOKUP(CONCATENATE($B124,"-",$C124),IN_1B!$B$2:$U$2962,4,FALSE))=TRUE,"",VLOOKUP(CONCATENATE($B124,"-",$C124),IN_1B!$B$2:$U$2962,4,FALSE))</f>
        <v>0</v>
      </c>
      <c r="G124" s="625">
        <f>IF(ISERROR(VLOOKUP(CONCATENATE($B124,"-",$C124),IN_1B!$B$2:$U$2962,5,FALSE))=TRUE,"",VLOOKUP(CONCATENATE($B124,"-",$C124),IN_1B!$B$2:$U$2962,5,FALSE))</f>
        <v>0</v>
      </c>
      <c r="H124" s="626">
        <f>IF(ISERROR(VLOOKUP(CONCATENATE($B124,"-",$C124),IN_1B!$B$2:$U$2962,6,FALSE))=TRUE,"",VLOOKUP(CONCATENATE($B124,"-",$C124),IN_1B!$B$2:$U$2962,6,FALSE))</f>
        <v>0</v>
      </c>
      <c r="I124" s="625">
        <f>IF(ISERROR(VLOOKUP(CONCATENATE($B124,"-",$C124),IN_1B!$B$2:$U$2962,7,FALSE))=TRUE,"",VLOOKUP(CONCATENATE($B124,"-",$C124),IN_1B!$B$2:$U$2962,7,FALSE))</f>
        <v>0</v>
      </c>
      <c r="J124" s="626">
        <f>IF(ISERROR(VLOOKUP(CONCATENATE($B124,"-",$C124),IN_1B!$B$2:$U$2962,8,FALSE))=TRUE,"",VLOOKUP(CONCATENATE($B124,"-",$C124),IN_1B!$B$2:$U$2962,8,FALSE))</f>
        <v>0</v>
      </c>
      <c r="K124" s="625">
        <f>IF(ISERROR(VLOOKUP(CONCATENATE($B124,"-",$C124),IN_1B!$B$2:$U$2962,9,FALSE))=TRUE,"",VLOOKUP(CONCATENATE($B124,"-",$C124),IN_1B!$B$2:$U$2962,9,FALSE))</f>
        <v>0</v>
      </c>
      <c r="L124" s="626">
        <f>IF(ISERROR(VLOOKUP(CONCATENATE($B124,"-",$C124),IN_1B!$B$2:$U$2962,10,FALSE))=TRUE,"",VLOOKUP(CONCATENATE($B124,"-",$C124),IN_1B!$B$2:$U$2962,10,FALSE))</f>
        <v>0</v>
      </c>
      <c r="M124" s="544">
        <f t="shared" si="20"/>
        <v>0</v>
      </c>
      <c r="N124" s="545">
        <f t="shared" si="20"/>
        <v>0</v>
      </c>
    </row>
    <row r="125" spans="1:14" x14ac:dyDescent="0.35">
      <c r="A125" s="541" t="s">
        <v>1428</v>
      </c>
      <c r="B125" s="542" t="s">
        <v>1429</v>
      </c>
      <c r="C125" s="546">
        <v>3</v>
      </c>
      <c r="D125" s="1362" t="str">
        <f t="shared" si="19"/>
        <v/>
      </c>
      <c r="E125" s="625">
        <f>IF(ISERROR(VLOOKUP(CONCATENATE($B125,"-",$C125),IN_1B!$B$2:$U$2962,3,FALSE))=TRUE,"",VLOOKUP(CONCATENATE($B125,"-",$C125),IN_1B!$B$2:$U$2962,3,FALSE))</f>
        <v>0</v>
      </c>
      <c r="F125" s="626">
        <f>IF(ISERROR(VLOOKUP(CONCATENATE($B125,"-",$C125),IN_1B!$B$2:$U$2962,4,FALSE))=TRUE,"",VLOOKUP(CONCATENATE($B125,"-",$C125),IN_1B!$B$2:$U$2962,4,FALSE))</f>
        <v>0</v>
      </c>
      <c r="G125" s="625">
        <f>IF(ISERROR(VLOOKUP(CONCATENATE($B125,"-",$C125),IN_1B!$B$2:$U$2962,5,FALSE))=TRUE,"",VLOOKUP(CONCATENATE($B125,"-",$C125),IN_1B!$B$2:$U$2962,5,FALSE))</f>
        <v>0</v>
      </c>
      <c r="H125" s="626">
        <f>IF(ISERROR(VLOOKUP(CONCATENATE($B125,"-",$C125),IN_1B!$B$2:$U$2962,6,FALSE))=TRUE,"",VLOOKUP(CONCATENATE($B125,"-",$C125),IN_1B!$B$2:$U$2962,6,FALSE))</f>
        <v>0</v>
      </c>
      <c r="I125" s="625">
        <f>IF(ISERROR(VLOOKUP(CONCATENATE($B125,"-",$C125),IN_1B!$B$2:$U$2962,7,FALSE))=TRUE,"",VLOOKUP(CONCATENATE($B125,"-",$C125),IN_1B!$B$2:$U$2962,7,FALSE))</f>
        <v>0</v>
      </c>
      <c r="J125" s="626">
        <f>IF(ISERROR(VLOOKUP(CONCATENATE($B125,"-",$C125),IN_1B!$B$2:$U$2962,8,FALSE))=TRUE,"",VLOOKUP(CONCATENATE($B125,"-",$C125),IN_1B!$B$2:$U$2962,8,FALSE))</f>
        <v>0</v>
      </c>
      <c r="K125" s="625">
        <f>IF(ISERROR(VLOOKUP(CONCATENATE($B125,"-",$C125),IN_1B!$B$2:$U$2962,9,FALSE))=TRUE,"",VLOOKUP(CONCATENATE($B125,"-",$C125),IN_1B!$B$2:$U$2962,9,FALSE))</f>
        <v>0</v>
      </c>
      <c r="L125" s="626">
        <f>IF(ISERROR(VLOOKUP(CONCATENATE($B125,"-",$C125),IN_1B!$B$2:$U$2962,10,FALSE))=TRUE,"",VLOOKUP(CONCATENATE($B125,"-",$C125),IN_1B!$B$2:$U$2962,10,FALSE))</f>
        <v>0</v>
      </c>
      <c r="M125" s="544">
        <f t="shared" si="20"/>
        <v>0</v>
      </c>
      <c r="N125" s="545">
        <f t="shared" si="20"/>
        <v>0</v>
      </c>
    </row>
    <row r="126" spans="1:14" x14ac:dyDescent="0.35">
      <c r="A126" s="541" t="s">
        <v>1430</v>
      </c>
      <c r="B126" s="542" t="s">
        <v>1431</v>
      </c>
      <c r="C126" s="546">
        <v>3</v>
      </c>
      <c r="D126" s="1362" t="str">
        <f t="shared" si="19"/>
        <v/>
      </c>
      <c r="E126" s="625">
        <f>IF(ISERROR(VLOOKUP(CONCATENATE($B126,"-",$C126),IN_1B!$B$2:$U$2962,3,FALSE))=TRUE,"",VLOOKUP(CONCATENATE($B126,"-",$C126),IN_1B!$B$2:$U$2962,3,FALSE))</f>
        <v>0</v>
      </c>
      <c r="F126" s="626">
        <f>IF(ISERROR(VLOOKUP(CONCATENATE($B126,"-",$C126),IN_1B!$B$2:$U$2962,4,FALSE))=TRUE,"",VLOOKUP(CONCATENATE($B126,"-",$C126),IN_1B!$B$2:$U$2962,4,FALSE))</f>
        <v>0</v>
      </c>
      <c r="G126" s="625">
        <f>IF(ISERROR(VLOOKUP(CONCATENATE($B126,"-",$C126),IN_1B!$B$2:$U$2962,5,FALSE))=TRUE,"",VLOOKUP(CONCATENATE($B126,"-",$C126),IN_1B!$B$2:$U$2962,5,FALSE))</f>
        <v>0</v>
      </c>
      <c r="H126" s="626">
        <f>IF(ISERROR(VLOOKUP(CONCATENATE($B126,"-",$C126),IN_1B!$B$2:$U$2962,6,FALSE))=TRUE,"",VLOOKUP(CONCATENATE($B126,"-",$C126),IN_1B!$B$2:$U$2962,6,FALSE))</f>
        <v>0</v>
      </c>
      <c r="I126" s="625">
        <f>IF(ISERROR(VLOOKUP(CONCATENATE($B126,"-",$C126),IN_1B!$B$2:$U$2962,7,FALSE))=TRUE,"",VLOOKUP(CONCATENATE($B126,"-",$C126),IN_1B!$B$2:$U$2962,7,FALSE))</f>
        <v>0</v>
      </c>
      <c r="J126" s="626">
        <f>IF(ISERROR(VLOOKUP(CONCATENATE($B126,"-",$C126),IN_1B!$B$2:$U$2962,8,FALSE))=TRUE,"",VLOOKUP(CONCATENATE($B126,"-",$C126),IN_1B!$B$2:$U$2962,8,FALSE))</f>
        <v>0</v>
      </c>
      <c r="K126" s="625">
        <f>IF(ISERROR(VLOOKUP(CONCATENATE($B126,"-",$C126),IN_1B!$B$2:$U$2962,9,FALSE))=TRUE,"",VLOOKUP(CONCATENATE($B126,"-",$C126),IN_1B!$B$2:$U$2962,9,FALSE))</f>
        <v>0</v>
      </c>
      <c r="L126" s="626">
        <f>IF(ISERROR(VLOOKUP(CONCATENATE($B126,"-",$C126),IN_1B!$B$2:$U$2962,10,FALSE))=TRUE,"",VLOOKUP(CONCATENATE($B126,"-",$C126),IN_1B!$B$2:$U$2962,10,FALSE))</f>
        <v>0</v>
      </c>
      <c r="M126" s="544">
        <f t="shared" si="20"/>
        <v>0</v>
      </c>
      <c r="N126" s="545">
        <f t="shared" si="20"/>
        <v>0</v>
      </c>
    </row>
    <row r="127" spans="1:14" x14ac:dyDescent="0.35">
      <c r="A127" s="541" t="s">
        <v>1432</v>
      </c>
      <c r="B127" s="542" t="s">
        <v>1433</v>
      </c>
      <c r="C127" s="546">
        <v>3</v>
      </c>
      <c r="D127" s="1362" t="str">
        <f t="shared" si="19"/>
        <v/>
      </c>
      <c r="E127" s="625">
        <f>IF(ISERROR(VLOOKUP(CONCATENATE($B127,"-",$C127),IN_1B!$B$2:$U$2962,3,FALSE))=TRUE,"",VLOOKUP(CONCATENATE($B127,"-",$C127),IN_1B!$B$2:$U$2962,3,FALSE))</f>
        <v>0</v>
      </c>
      <c r="F127" s="626">
        <f>IF(ISERROR(VLOOKUP(CONCATENATE($B127,"-",$C127),IN_1B!$B$2:$U$2962,4,FALSE))=TRUE,"",VLOOKUP(CONCATENATE($B127,"-",$C127),IN_1B!$B$2:$U$2962,4,FALSE))</f>
        <v>0</v>
      </c>
      <c r="G127" s="625">
        <f>IF(ISERROR(VLOOKUP(CONCATENATE($B127,"-",$C127),IN_1B!$B$2:$U$2962,5,FALSE))=TRUE,"",VLOOKUP(CONCATENATE($B127,"-",$C127),IN_1B!$B$2:$U$2962,5,FALSE))</f>
        <v>0</v>
      </c>
      <c r="H127" s="626">
        <f>IF(ISERROR(VLOOKUP(CONCATENATE($B127,"-",$C127),IN_1B!$B$2:$U$2962,6,FALSE))=TRUE,"",VLOOKUP(CONCATENATE($B127,"-",$C127),IN_1B!$B$2:$U$2962,6,FALSE))</f>
        <v>0</v>
      </c>
      <c r="I127" s="625">
        <f>IF(ISERROR(VLOOKUP(CONCATENATE($B127,"-",$C127),IN_1B!$B$2:$U$2962,7,FALSE))=TRUE,"",VLOOKUP(CONCATENATE($B127,"-",$C127),IN_1B!$B$2:$U$2962,7,FALSE))</f>
        <v>0</v>
      </c>
      <c r="J127" s="626">
        <f>IF(ISERROR(VLOOKUP(CONCATENATE($B127,"-",$C127),IN_1B!$B$2:$U$2962,8,FALSE))=TRUE,"",VLOOKUP(CONCATENATE($B127,"-",$C127),IN_1B!$B$2:$U$2962,8,FALSE))</f>
        <v>0</v>
      </c>
      <c r="K127" s="625">
        <f>IF(ISERROR(VLOOKUP(CONCATENATE($B127,"-",$C127),IN_1B!$B$2:$U$2962,9,FALSE))=TRUE,"",VLOOKUP(CONCATENATE($B127,"-",$C127),IN_1B!$B$2:$U$2962,9,FALSE))</f>
        <v>0</v>
      </c>
      <c r="L127" s="626">
        <f>IF(ISERROR(VLOOKUP(CONCATENATE($B127,"-",$C127),IN_1B!$B$2:$U$2962,10,FALSE))=TRUE,"",VLOOKUP(CONCATENATE($B127,"-",$C127),IN_1B!$B$2:$U$2962,10,FALSE))</f>
        <v>0</v>
      </c>
      <c r="M127" s="544">
        <f t="shared" si="20"/>
        <v>0</v>
      </c>
      <c r="N127" s="545">
        <f t="shared" si="20"/>
        <v>0</v>
      </c>
    </row>
    <row r="128" spans="1:14" x14ac:dyDescent="0.35">
      <c r="A128" s="541" t="s">
        <v>1434</v>
      </c>
      <c r="B128" s="542" t="s">
        <v>1435</v>
      </c>
      <c r="C128" s="546">
        <v>3</v>
      </c>
      <c r="D128" s="1362" t="str">
        <f t="shared" si="19"/>
        <v/>
      </c>
      <c r="E128" s="625">
        <f>IF(ISERROR(VLOOKUP(CONCATENATE($B128,"-",$C128),IN_1B!$B$2:$U$2962,3,FALSE))=TRUE,"",VLOOKUP(CONCATENATE($B128,"-",$C128),IN_1B!$B$2:$U$2962,3,FALSE))</f>
        <v>0</v>
      </c>
      <c r="F128" s="626">
        <f>IF(ISERROR(VLOOKUP(CONCATENATE($B128,"-",$C128),IN_1B!$B$2:$U$2962,4,FALSE))=TRUE,"",VLOOKUP(CONCATENATE($B128,"-",$C128),IN_1B!$B$2:$U$2962,4,FALSE))</f>
        <v>0</v>
      </c>
      <c r="G128" s="625">
        <f>IF(ISERROR(VLOOKUP(CONCATENATE($B128,"-",$C128),IN_1B!$B$2:$U$2962,5,FALSE))=TRUE,"",VLOOKUP(CONCATENATE($B128,"-",$C128),IN_1B!$B$2:$U$2962,5,FALSE))</f>
        <v>0</v>
      </c>
      <c r="H128" s="626">
        <f>IF(ISERROR(VLOOKUP(CONCATENATE($B128,"-",$C128),IN_1B!$B$2:$U$2962,6,FALSE))=TRUE,"",VLOOKUP(CONCATENATE($B128,"-",$C128),IN_1B!$B$2:$U$2962,6,FALSE))</f>
        <v>0</v>
      </c>
      <c r="I128" s="625">
        <f>IF(ISERROR(VLOOKUP(CONCATENATE($B128,"-",$C128),IN_1B!$B$2:$U$2962,7,FALSE))=TRUE,"",VLOOKUP(CONCATENATE($B128,"-",$C128),IN_1B!$B$2:$U$2962,7,FALSE))</f>
        <v>0</v>
      </c>
      <c r="J128" s="626">
        <f>IF(ISERROR(VLOOKUP(CONCATENATE($B128,"-",$C128),IN_1B!$B$2:$U$2962,8,FALSE))=TRUE,"",VLOOKUP(CONCATENATE($B128,"-",$C128),IN_1B!$B$2:$U$2962,8,FALSE))</f>
        <v>0</v>
      </c>
      <c r="K128" s="625">
        <f>IF(ISERROR(VLOOKUP(CONCATENATE($B128,"-",$C128),IN_1B!$B$2:$U$2962,9,FALSE))=TRUE,"",VLOOKUP(CONCATENATE($B128,"-",$C128),IN_1B!$B$2:$U$2962,9,FALSE))</f>
        <v>0</v>
      </c>
      <c r="L128" s="626">
        <f>IF(ISERROR(VLOOKUP(CONCATENATE($B128,"-",$C128),IN_1B!$B$2:$U$2962,10,FALSE))=TRUE,"",VLOOKUP(CONCATENATE($B128,"-",$C128),IN_1B!$B$2:$U$2962,10,FALSE))</f>
        <v>0</v>
      </c>
      <c r="M128" s="544">
        <f t="shared" si="20"/>
        <v>0</v>
      </c>
      <c r="N128" s="545">
        <f t="shared" si="20"/>
        <v>0</v>
      </c>
    </row>
    <row r="129" spans="1:14" x14ac:dyDescent="0.35">
      <c r="A129" s="541" t="s">
        <v>1436</v>
      </c>
      <c r="B129" s="542" t="s">
        <v>1437</v>
      </c>
      <c r="C129" s="546">
        <v>3</v>
      </c>
      <c r="D129" s="1362" t="str">
        <f t="shared" si="19"/>
        <v/>
      </c>
      <c r="E129" s="625">
        <f>IF(ISERROR(VLOOKUP(CONCATENATE($B129,"-",$C129),IN_1B!$B$2:$U$2962,3,FALSE))=TRUE,"",VLOOKUP(CONCATENATE($B129,"-",$C129),IN_1B!$B$2:$U$2962,3,FALSE))</f>
        <v>0</v>
      </c>
      <c r="F129" s="626">
        <f>IF(ISERROR(VLOOKUP(CONCATENATE($B129,"-",$C129),IN_1B!$B$2:$U$2962,4,FALSE))=TRUE,"",VLOOKUP(CONCATENATE($B129,"-",$C129),IN_1B!$B$2:$U$2962,4,FALSE))</f>
        <v>0</v>
      </c>
      <c r="G129" s="625">
        <f>IF(ISERROR(VLOOKUP(CONCATENATE($B129,"-",$C129),IN_1B!$B$2:$U$2962,5,FALSE))=TRUE,"",VLOOKUP(CONCATENATE($B129,"-",$C129),IN_1B!$B$2:$U$2962,5,FALSE))</f>
        <v>0</v>
      </c>
      <c r="H129" s="626">
        <f>IF(ISERROR(VLOOKUP(CONCATENATE($B129,"-",$C129),IN_1B!$B$2:$U$2962,6,FALSE))=TRUE,"",VLOOKUP(CONCATENATE($B129,"-",$C129),IN_1B!$B$2:$U$2962,6,FALSE))</f>
        <v>0</v>
      </c>
      <c r="I129" s="625">
        <f>IF(ISERROR(VLOOKUP(CONCATENATE($B129,"-",$C129),IN_1B!$B$2:$U$2962,7,FALSE))=TRUE,"",VLOOKUP(CONCATENATE($B129,"-",$C129),IN_1B!$B$2:$U$2962,7,FALSE))</f>
        <v>0</v>
      </c>
      <c r="J129" s="626">
        <f>IF(ISERROR(VLOOKUP(CONCATENATE($B129,"-",$C129),IN_1B!$B$2:$U$2962,8,FALSE))=TRUE,"",VLOOKUP(CONCATENATE($B129,"-",$C129),IN_1B!$B$2:$U$2962,8,FALSE))</f>
        <v>0</v>
      </c>
      <c r="K129" s="625">
        <f>IF(ISERROR(VLOOKUP(CONCATENATE($B129,"-",$C129),IN_1B!$B$2:$U$2962,9,FALSE))=TRUE,"",VLOOKUP(CONCATENATE($B129,"-",$C129),IN_1B!$B$2:$U$2962,9,FALSE))</f>
        <v>0</v>
      </c>
      <c r="L129" s="626">
        <f>IF(ISERROR(VLOOKUP(CONCATENATE($B129,"-",$C129),IN_1B!$B$2:$U$2962,10,FALSE))=TRUE,"",VLOOKUP(CONCATENATE($B129,"-",$C129),IN_1B!$B$2:$U$2962,10,FALSE))</f>
        <v>0</v>
      </c>
      <c r="M129" s="544">
        <f t="shared" si="20"/>
        <v>0</v>
      </c>
      <c r="N129" s="545">
        <f t="shared" si="20"/>
        <v>0</v>
      </c>
    </row>
    <row r="130" spans="1:14" x14ac:dyDescent="0.35">
      <c r="A130" s="541" t="s">
        <v>1438</v>
      </c>
      <c r="B130" s="542" t="s">
        <v>1439</v>
      </c>
      <c r="C130" s="546">
        <v>3</v>
      </c>
      <c r="D130" s="1362" t="str">
        <f t="shared" si="19"/>
        <v/>
      </c>
      <c r="E130" s="625">
        <f>IF(ISERROR(VLOOKUP(CONCATENATE($B130,"-",$C130),IN_1B!$B$2:$U$2962,3,FALSE))=TRUE,"",VLOOKUP(CONCATENATE($B130,"-",$C130),IN_1B!$B$2:$U$2962,3,FALSE))</f>
        <v>0</v>
      </c>
      <c r="F130" s="626">
        <f>IF(ISERROR(VLOOKUP(CONCATENATE($B130,"-",$C130),IN_1B!$B$2:$U$2962,4,FALSE))=TRUE,"",VLOOKUP(CONCATENATE($B130,"-",$C130),IN_1B!$B$2:$U$2962,4,FALSE))</f>
        <v>0</v>
      </c>
      <c r="G130" s="625">
        <f>IF(ISERROR(VLOOKUP(CONCATENATE($B130,"-",$C130),IN_1B!$B$2:$U$2962,5,FALSE))=TRUE,"",VLOOKUP(CONCATENATE($B130,"-",$C130),IN_1B!$B$2:$U$2962,5,FALSE))</f>
        <v>0</v>
      </c>
      <c r="H130" s="626">
        <f>IF(ISERROR(VLOOKUP(CONCATENATE($B130,"-",$C130),IN_1B!$B$2:$U$2962,6,FALSE))=TRUE,"",VLOOKUP(CONCATENATE($B130,"-",$C130),IN_1B!$B$2:$U$2962,6,FALSE))</f>
        <v>0</v>
      </c>
      <c r="I130" s="625">
        <f>IF(ISERROR(VLOOKUP(CONCATENATE($B130,"-",$C130),IN_1B!$B$2:$U$2962,7,FALSE))=TRUE,"",VLOOKUP(CONCATENATE($B130,"-",$C130),IN_1B!$B$2:$U$2962,7,FALSE))</f>
        <v>0</v>
      </c>
      <c r="J130" s="626">
        <f>IF(ISERROR(VLOOKUP(CONCATENATE($B130,"-",$C130),IN_1B!$B$2:$U$2962,8,FALSE))=TRUE,"",VLOOKUP(CONCATENATE($B130,"-",$C130),IN_1B!$B$2:$U$2962,8,FALSE))</f>
        <v>0</v>
      </c>
      <c r="K130" s="625">
        <f>IF(ISERROR(VLOOKUP(CONCATENATE($B130,"-",$C130),IN_1B!$B$2:$U$2962,9,FALSE))=TRUE,"",VLOOKUP(CONCATENATE($B130,"-",$C130),IN_1B!$B$2:$U$2962,9,FALSE))</f>
        <v>0</v>
      </c>
      <c r="L130" s="626">
        <f>IF(ISERROR(VLOOKUP(CONCATENATE($B130,"-",$C130),IN_1B!$B$2:$U$2962,10,FALSE))=TRUE,"",VLOOKUP(CONCATENATE($B130,"-",$C130),IN_1B!$B$2:$U$2962,10,FALSE))</f>
        <v>0</v>
      </c>
      <c r="M130" s="544">
        <f t="shared" si="20"/>
        <v>0</v>
      </c>
      <c r="N130" s="545">
        <f t="shared" si="20"/>
        <v>0</v>
      </c>
    </row>
    <row r="131" spans="1:14" x14ac:dyDescent="0.35">
      <c r="A131" s="541" t="s">
        <v>1440</v>
      </c>
      <c r="B131" s="542" t="s">
        <v>1441</v>
      </c>
      <c r="C131" s="546">
        <v>3</v>
      </c>
      <c r="D131" s="1362" t="str">
        <f t="shared" si="19"/>
        <v/>
      </c>
      <c r="E131" s="625">
        <f>IF(ISERROR(VLOOKUP(CONCATENATE($B131,"-",$C131),IN_1B!$B$2:$U$2962,3,FALSE))=TRUE,"",VLOOKUP(CONCATENATE($B131,"-",$C131),IN_1B!$B$2:$U$2962,3,FALSE))</f>
        <v>0</v>
      </c>
      <c r="F131" s="626">
        <f>IF(ISERROR(VLOOKUP(CONCATENATE($B131,"-",$C131),IN_1B!$B$2:$U$2962,4,FALSE))=TRUE,"",VLOOKUP(CONCATENATE($B131,"-",$C131),IN_1B!$B$2:$U$2962,4,FALSE))</f>
        <v>0</v>
      </c>
      <c r="G131" s="625">
        <f>IF(ISERROR(VLOOKUP(CONCATENATE($B131,"-",$C131),IN_1B!$B$2:$U$2962,5,FALSE))=TRUE,"",VLOOKUP(CONCATENATE($B131,"-",$C131),IN_1B!$B$2:$U$2962,5,FALSE))</f>
        <v>0</v>
      </c>
      <c r="H131" s="626">
        <f>IF(ISERROR(VLOOKUP(CONCATENATE($B131,"-",$C131),IN_1B!$B$2:$U$2962,6,FALSE))=TRUE,"",VLOOKUP(CONCATENATE($B131,"-",$C131),IN_1B!$B$2:$U$2962,6,FALSE))</f>
        <v>0</v>
      </c>
      <c r="I131" s="625">
        <f>IF(ISERROR(VLOOKUP(CONCATENATE($B131,"-",$C131),IN_1B!$B$2:$U$2962,7,FALSE))=TRUE,"",VLOOKUP(CONCATENATE($B131,"-",$C131),IN_1B!$B$2:$U$2962,7,FALSE))</f>
        <v>0</v>
      </c>
      <c r="J131" s="626">
        <f>IF(ISERROR(VLOOKUP(CONCATENATE($B131,"-",$C131),IN_1B!$B$2:$U$2962,8,FALSE))=TRUE,"",VLOOKUP(CONCATENATE($B131,"-",$C131),IN_1B!$B$2:$U$2962,8,FALSE))</f>
        <v>0</v>
      </c>
      <c r="K131" s="625">
        <f>IF(ISERROR(VLOOKUP(CONCATENATE($B131,"-",$C131),IN_1B!$B$2:$U$2962,9,FALSE))=TRUE,"",VLOOKUP(CONCATENATE($B131,"-",$C131),IN_1B!$B$2:$U$2962,9,FALSE))</f>
        <v>0</v>
      </c>
      <c r="L131" s="626">
        <f>IF(ISERROR(VLOOKUP(CONCATENATE($B131,"-",$C131),IN_1B!$B$2:$U$2962,10,FALSE))=TRUE,"",VLOOKUP(CONCATENATE($B131,"-",$C131),IN_1B!$B$2:$U$2962,10,FALSE))</f>
        <v>0</v>
      </c>
      <c r="M131" s="544">
        <f>E131+N131+G131</f>
        <v>0</v>
      </c>
      <c r="N131" s="545">
        <f t="shared" si="20"/>
        <v>0</v>
      </c>
    </row>
    <row r="132" spans="1:14" x14ac:dyDescent="0.35">
      <c r="A132" s="541" t="s">
        <v>1442</v>
      </c>
      <c r="B132" s="542" t="s">
        <v>1443</v>
      </c>
      <c r="C132" s="546">
        <v>3</v>
      </c>
      <c r="D132" s="1362" t="str">
        <f t="shared" si="19"/>
        <v/>
      </c>
      <c r="E132" s="625">
        <f>IF(ISERROR(VLOOKUP(CONCATENATE($B132,"-",$C132),IN_1B!$B$2:$U$2962,3,FALSE))=TRUE,"",VLOOKUP(CONCATENATE($B132,"-",$C132),IN_1B!$B$2:$U$2962,3,FALSE))</f>
        <v>0</v>
      </c>
      <c r="F132" s="626">
        <f>IF(ISERROR(VLOOKUP(CONCATENATE($B132,"-",$C132),IN_1B!$B$2:$U$2962,4,FALSE))=TRUE,"",VLOOKUP(CONCATENATE($B132,"-",$C132),IN_1B!$B$2:$U$2962,4,FALSE))</f>
        <v>0</v>
      </c>
      <c r="G132" s="625">
        <f>IF(ISERROR(VLOOKUP(CONCATENATE($B132,"-",$C132),IN_1B!$B$2:$U$2962,5,FALSE))=TRUE,"",VLOOKUP(CONCATENATE($B132,"-",$C132),IN_1B!$B$2:$U$2962,5,FALSE))</f>
        <v>0</v>
      </c>
      <c r="H132" s="626">
        <f>IF(ISERROR(VLOOKUP(CONCATENATE($B132,"-",$C132),IN_1B!$B$2:$U$2962,6,FALSE))=TRUE,"",VLOOKUP(CONCATENATE($B132,"-",$C132),IN_1B!$B$2:$U$2962,6,FALSE))</f>
        <v>0</v>
      </c>
      <c r="I132" s="625">
        <f>IF(ISERROR(VLOOKUP(CONCATENATE($B132,"-",$C132),IN_1B!$B$2:$U$2962,7,FALSE))=TRUE,"",VLOOKUP(CONCATENATE($B132,"-",$C132),IN_1B!$B$2:$U$2962,7,FALSE))</f>
        <v>0</v>
      </c>
      <c r="J132" s="626">
        <f>IF(ISERROR(VLOOKUP(CONCATENATE($B132,"-",$C132),IN_1B!$B$2:$U$2962,8,FALSE))=TRUE,"",VLOOKUP(CONCATENATE($B132,"-",$C132),IN_1B!$B$2:$U$2962,8,FALSE))</f>
        <v>0</v>
      </c>
      <c r="K132" s="625">
        <f>IF(ISERROR(VLOOKUP(CONCATENATE($B132,"-",$C132),IN_1B!$B$2:$U$2962,9,FALSE))=TRUE,"",VLOOKUP(CONCATENATE($B132,"-",$C132),IN_1B!$B$2:$U$2962,9,FALSE))</f>
        <v>0</v>
      </c>
      <c r="L132" s="626">
        <f>IF(ISERROR(VLOOKUP(CONCATENATE($B132,"-",$C132),IN_1B!$B$2:$U$2962,10,FALSE))=TRUE,"",VLOOKUP(CONCATENATE($B132,"-",$C132),IN_1B!$B$2:$U$2962,10,FALSE))</f>
        <v>0</v>
      </c>
      <c r="M132" s="544">
        <f t="shared" si="20"/>
        <v>0</v>
      </c>
      <c r="N132" s="545">
        <f t="shared" si="20"/>
        <v>0</v>
      </c>
    </row>
    <row r="133" spans="1:14" ht="15.45" thickBot="1" x14ac:dyDescent="0.4">
      <c r="A133" s="560" t="s">
        <v>1444</v>
      </c>
      <c r="B133" s="561" t="s">
        <v>1445</v>
      </c>
      <c r="C133" s="562">
        <v>3</v>
      </c>
      <c r="D133" s="1362" t="str">
        <f t="shared" si="19"/>
        <v/>
      </c>
      <c r="E133" s="627">
        <f>IF(ISERROR(VLOOKUP(CONCATENATE($B133,"-",$C133),IN_1B!$B$2:$U$2962,3,FALSE))=TRUE,"",VLOOKUP(CONCATENATE($B133,"-",$C133),IN_1B!$B$2:$U$2962,3,FALSE))</f>
        <v>0</v>
      </c>
      <c r="F133" s="628">
        <f>IF(ISERROR(VLOOKUP(CONCATENATE($B133,"-",$C133),IN_1B!$B$2:$U$2962,4,FALSE))=TRUE,"",VLOOKUP(CONCATENATE($B133,"-",$C133),IN_1B!$B$2:$U$2962,4,FALSE))</f>
        <v>0</v>
      </c>
      <c r="G133" s="627">
        <f>IF(ISERROR(VLOOKUP(CONCATENATE($B133,"-",$C133),IN_1B!$B$2:$U$2962,5,FALSE))=TRUE,"",VLOOKUP(CONCATENATE($B133,"-",$C133),IN_1B!$B$2:$U$2962,5,FALSE))</f>
        <v>0</v>
      </c>
      <c r="H133" s="628">
        <f>IF(ISERROR(VLOOKUP(CONCATENATE($B133,"-",$C133),IN_1B!$B$2:$U$2962,6,FALSE))=TRUE,"",VLOOKUP(CONCATENATE($B133,"-",$C133),IN_1B!$B$2:$U$2962,6,FALSE))</f>
        <v>0</v>
      </c>
      <c r="I133" s="627">
        <f>IF(ISERROR(VLOOKUP(CONCATENATE($B133,"-",$C133),IN_1B!$B$2:$U$2962,7,FALSE))=TRUE,"",VLOOKUP(CONCATENATE($B133,"-",$C133),IN_1B!$B$2:$U$2962,7,FALSE))</f>
        <v>0</v>
      </c>
      <c r="J133" s="628">
        <f>IF(ISERROR(VLOOKUP(CONCATENATE($B133,"-",$C133),IN_1B!$B$2:$U$2962,8,FALSE))=TRUE,"",VLOOKUP(CONCATENATE($B133,"-",$C133),IN_1B!$B$2:$U$2962,8,FALSE))</f>
        <v>0</v>
      </c>
      <c r="K133" s="627">
        <f>IF(ISERROR(VLOOKUP(CONCATENATE($B133,"-",$C133),IN_1B!$B$2:$U$2962,9,FALSE))=TRUE,"",VLOOKUP(CONCATENATE($B133,"-",$C133),IN_1B!$B$2:$U$2962,9,FALSE))</f>
        <v>0</v>
      </c>
      <c r="L133" s="628">
        <f>IF(ISERROR(VLOOKUP(CONCATENATE($B133,"-",$C133),IN_1B!$B$2:$U$2962,10,FALSE))=TRUE,"",VLOOKUP(CONCATENATE($B133,"-",$C133),IN_1B!$B$2:$U$2962,10,FALSE))</f>
        <v>0</v>
      </c>
      <c r="M133" s="548">
        <f t="shared" si="20"/>
        <v>0</v>
      </c>
      <c r="N133" s="549">
        <f t="shared" si="20"/>
        <v>0</v>
      </c>
    </row>
    <row r="134" spans="1:14" ht="15.45" thickBot="1" x14ac:dyDescent="0.4">
      <c r="A134" s="563" t="s">
        <v>1446</v>
      </c>
      <c r="B134" s="558"/>
      <c r="C134" s="558"/>
      <c r="D134" s="1362"/>
      <c r="E134" s="629"/>
      <c r="F134" s="484"/>
      <c r="G134" s="484"/>
      <c r="H134" s="484"/>
      <c r="I134" s="484"/>
      <c r="J134" s="484"/>
      <c r="K134" s="484"/>
      <c r="L134" s="484"/>
      <c r="M134" s="553"/>
      <c r="N134" s="554"/>
    </row>
    <row r="135" spans="1:14" x14ac:dyDescent="0.35">
      <c r="A135" s="535" t="s">
        <v>1447</v>
      </c>
      <c r="B135" s="559" t="s">
        <v>1448</v>
      </c>
      <c r="C135" s="543">
        <v>3</v>
      </c>
      <c r="D135" s="1362" t="str">
        <f t="shared" ref="D135:D140" si="21">CONCATENATE(D$101)</f>
        <v/>
      </c>
      <c r="E135" s="623">
        <f>IF(ISERROR(VLOOKUP(CONCATENATE($B135,"-",$C135),IN_1B!$B$2:$U$2962,3,FALSE))=TRUE,"",VLOOKUP(CONCATENATE($B135,"-",$C135),IN_1B!$B$2:$U$2962,3,FALSE))</f>
        <v>0</v>
      </c>
      <c r="F135" s="624">
        <f>IF(ISERROR(VLOOKUP(CONCATENATE($B135,"-",$C135),IN_1B!$B$2:$U$2962,4,FALSE))=TRUE,"",VLOOKUP(CONCATENATE($B135,"-",$C135),IN_1B!$B$2:$U$2962,4,FALSE))</f>
        <v>0</v>
      </c>
      <c r="G135" s="623">
        <f>IF(ISERROR(VLOOKUP(CONCATENATE($B135,"-",$C135),IN_1B!$B$2:$U$2962,5,FALSE))=TRUE,"",VLOOKUP(CONCATENATE($B135,"-",$C135),IN_1B!$B$2:$U$2962,5,FALSE))</f>
        <v>0</v>
      </c>
      <c r="H135" s="624">
        <f>IF(ISERROR(VLOOKUP(CONCATENATE($B135,"-",$C135),IN_1B!$B$2:$U$2962,6,FALSE))=TRUE,"",VLOOKUP(CONCATENATE($B135,"-",$C135),IN_1B!$B$2:$U$2962,6,FALSE))</f>
        <v>0</v>
      </c>
      <c r="I135" s="623">
        <f>IF(ISERROR(VLOOKUP(CONCATENATE($B135,"-",$C135),IN_1B!$B$2:$U$2962,7,FALSE))=TRUE,"",VLOOKUP(CONCATENATE($B135,"-",$C135),IN_1B!$B$2:$U$2962,7,FALSE))</f>
        <v>0</v>
      </c>
      <c r="J135" s="624">
        <f>IF(ISERROR(VLOOKUP(CONCATENATE($B135,"-",$C135),IN_1B!$B$2:$U$2962,8,FALSE))=TRUE,"",VLOOKUP(CONCATENATE($B135,"-",$C135),IN_1B!$B$2:$U$2962,8,FALSE))</f>
        <v>0</v>
      </c>
      <c r="K135" s="623">
        <f>IF(ISERROR(VLOOKUP(CONCATENATE($B135,"-",$C135),IN_1B!$B$2:$U$2962,9,FALSE))=TRUE,"",VLOOKUP(CONCATENATE($B135,"-",$C135),IN_1B!$B$2:$U$2962,9,FALSE))</f>
        <v>0</v>
      </c>
      <c r="L135" s="624">
        <f>IF(ISERROR(VLOOKUP(CONCATENATE($B135,"-",$C135),IN_1B!$B$2:$U$2962,10,FALSE))=TRUE,"",VLOOKUP(CONCATENATE($B135,"-",$C135),IN_1B!$B$2:$U$2962,10,FALSE))</f>
        <v>0</v>
      </c>
      <c r="M135" s="538">
        <f t="shared" ref="M135:N140" si="22">E135+G135</f>
        <v>0</v>
      </c>
      <c r="N135" s="539">
        <f t="shared" si="22"/>
        <v>0</v>
      </c>
    </row>
    <row r="136" spans="1:14" x14ac:dyDescent="0.35">
      <c r="A136" s="541" t="s">
        <v>1449</v>
      </c>
      <c r="B136" s="542" t="s">
        <v>1450</v>
      </c>
      <c r="C136" s="546">
        <v>3</v>
      </c>
      <c r="D136" s="1362" t="str">
        <f t="shared" si="21"/>
        <v/>
      </c>
      <c r="E136" s="625">
        <f>IF(ISERROR(VLOOKUP(CONCATENATE($B136,"-",$C136),IN_1B!$B$2:$U$2962,3,FALSE))=TRUE,"",VLOOKUP(CONCATENATE($B136,"-",$C136),IN_1B!$B$2:$U$2962,3,FALSE))</f>
        <v>0</v>
      </c>
      <c r="F136" s="626">
        <f>IF(ISERROR(VLOOKUP(CONCATENATE($B136,"-",$C136),IN_1B!$B$2:$U$2962,4,FALSE))=TRUE,"",VLOOKUP(CONCATENATE($B136,"-",$C136),IN_1B!$B$2:$U$2962,4,FALSE))</f>
        <v>0</v>
      </c>
      <c r="G136" s="625">
        <f>IF(ISERROR(VLOOKUP(CONCATENATE($B136,"-",$C136),IN_1B!$B$2:$U$2962,5,FALSE))=TRUE,"",VLOOKUP(CONCATENATE($B136,"-",$C136),IN_1B!$B$2:$U$2962,5,FALSE))</f>
        <v>0</v>
      </c>
      <c r="H136" s="626">
        <f>IF(ISERROR(VLOOKUP(CONCATENATE($B136,"-",$C136),IN_1B!$B$2:$U$2962,6,FALSE))=TRUE,"",VLOOKUP(CONCATENATE($B136,"-",$C136),IN_1B!$B$2:$U$2962,6,FALSE))</f>
        <v>0</v>
      </c>
      <c r="I136" s="625">
        <f>IF(ISERROR(VLOOKUP(CONCATENATE($B136,"-",$C136),IN_1B!$B$2:$U$2962,7,FALSE))=TRUE,"",VLOOKUP(CONCATENATE($B136,"-",$C136),IN_1B!$B$2:$U$2962,7,FALSE))</f>
        <v>0</v>
      </c>
      <c r="J136" s="626">
        <f>IF(ISERROR(VLOOKUP(CONCATENATE($B136,"-",$C136),IN_1B!$B$2:$U$2962,8,FALSE))=TRUE,"",VLOOKUP(CONCATENATE($B136,"-",$C136),IN_1B!$B$2:$U$2962,8,FALSE))</f>
        <v>0</v>
      </c>
      <c r="K136" s="625">
        <f>IF(ISERROR(VLOOKUP(CONCATENATE($B136,"-",$C136),IN_1B!$B$2:$U$2962,9,FALSE))=TRUE,"",VLOOKUP(CONCATENATE($B136,"-",$C136),IN_1B!$B$2:$U$2962,9,FALSE))</f>
        <v>0</v>
      </c>
      <c r="L136" s="626">
        <f>IF(ISERROR(VLOOKUP(CONCATENATE($B136,"-",$C136),IN_1B!$B$2:$U$2962,10,FALSE))=TRUE,"",VLOOKUP(CONCATENATE($B136,"-",$C136),IN_1B!$B$2:$U$2962,10,FALSE))</f>
        <v>0</v>
      </c>
      <c r="M136" s="544">
        <f t="shared" si="22"/>
        <v>0</v>
      </c>
      <c r="N136" s="545">
        <f t="shared" si="22"/>
        <v>0</v>
      </c>
    </row>
    <row r="137" spans="1:14" x14ac:dyDescent="0.35">
      <c r="A137" s="541" t="s">
        <v>1451</v>
      </c>
      <c r="B137" s="542" t="s">
        <v>1452</v>
      </c>
      <c r="C137" s="546">
        <v>3</v>
      </c>
      <c r="D137" s="1362" t="str">
        <f t="shared" si="21"/>
        <v/>
      </c>
      <c r="E137" s="625">
        <f>IF(ISERROR(VLOOKUP(CONCATENATE($B137,"-",$C137),IN_1B!$B$2:$U$2962,3,FALSE))=TRUE,"",VLOOKUP(CONCATENATE($B137,"-",$C137),IN_1B!$B$2:$U$2962,3,FALSE))</f>
        <v>0</v>
      </c>
      <c r="F137" s="626">
        <f>IF(ISERROR(VLOOKUP(CONCATENATE($B137,"-",$C137),IN_1B!$B$2:$U$2962,4,FALSE))=TRUE,"",VLOOKUP(CONCATENATE($B137,"-",$C137),IN_1B!$B$2:$U$2962,4,FALSE))</f>
        <v>0</v>
      </c>
      <c r="G137" s="625">
        <f>IF(ISERROR(VLOOKUP(CONCATENATE($B137,"-",$C137),IN_1B!$B$2:$U$2962,5,FALSE))=TRUE,"",VLOOKUP(CONCATENATE($B137,"-",$C137),IN_1B!$B$2:$U$2962,5,FALSE))</f>
        <v>0</v>
      </c>
      <c r="H137" s="626">
        <f>IF(ISERROR(VLOOKUP(CONCATENATE($B137,"-",$C137),IN_1B!$B$2:$U$2962,6,FALSE))=TRUE,"",VLOOKUP(CONCATENATE($B137,"-",$C137),IN_1B!$B$2:$U$2962,6,FALSE))</f>
        <v>0</v>
      </c>
      <c r="I137" s="625">
        <f>IF(ISERROR(VLOOKUP(CONCATENATE($B137,"-",$C137),IN_1B!$B$2:$U$2962,7,FALSE))=TRUE,"",VLOOKUP(CONCATENATE($B137,"-",$C137),IN_1B!$B$2:$U$2962,7,FALSE))</f>
        <v>0</v>
      </c>
      <c r="J137" s="626">
        <f>IF(ISERROR(VLOOKUP(CONCATENATE($B137,"-",$C137),IN_1B!$B$2:$U$2962,8,FALSE))=TRUE,"",VLOOKUP(CONCATENATE($B137,"-",$C137),IN_1B!$B$2:$U$2962,8,FALSE))</f>
        <v>0</v>
      </c>
      <c r="K137" s="625">
        <f>IF(ISERROR(VLOOKUP(CONCATENATE($B137,"-",$C137),IN_1B!$B$2:$U$2962,9,FALSE))=TRUE,"",VLOOKUP(CONCATENATE($B137,"-",$C137),IN_1B!$B$2:$U$2962,9,FALSE))</f>
        <v>0</v>
      </c>
      <c r="L137" s="626">
        <f>IF(ISERROR(VLOOKUP(CONCATENATE($B137,"-",$C137),IN_1B!$B$2:$U$2962,10,FALSE))=TRUE,"",VLOOKUP(CONCATENATE($B137,"-",$C137),IN_1B!$B$2:$U$2962,10,FALSE))</f>
        <v>0</v>
      </c>
      <c r="M137" s="544">
        <f t="shared" si="22"/>
        <v>0</v>
      </c>
      <c r="N137" s="545">
        <f t="shared" si="22"/>
        <v>0</v>
      </c>
    </row>
    <row r="138" spans="1:14" x14ac:dyDescent="0.35">
      <c r="A138" s="541" t="s">
        <v>1453</v>
      </c>
      <c r="B138" s="542" t="s">
        <v>1454</v>
      </c>
      <c r="C138" s="546">
        <v>3</v>
      </c>
      <c r="D138" s="1362" t="str">
        <f t="shared" si="21"/>
        <v/>
      </c>
      <c r="E138" s="625">
        <f>IF(ISERROR(VLOOKUP(CONCATENATE($B138,"-",$C138),IN_1B!$B$2:$U$2962,3,FALSE))=TRUE,"",VLOOKUP(CONCATENATE($B138,"-",$C138),IN_1B!$B$2:$U$2962,3,FALSE))</f>
        <v>0</v>
      </c>
      <c r="F138" s="626">
        <f>IF(ISERROR(VLOOKUP(CONCATENATE($B138,"-",$C138),IN_1B!$B$2:$U$2962,4,FALSE))=TRUE,"",VLOOKUP(CONCATENATE($B138,"-",$C138),IN_1B!$B$2:$U$2962,4,FALSE))</f>
        <v>0</v>
      </c>
      <c r="G138" s="625">
        <f>IF(ISERROR(VLOOKUP(CONCATENATE($B138,"-",$C138),IN_1B!$B$2:$U$2962,5,FALSE))=TRUE,"",VLOOKUP(CONCATENATE($B138,"-",$C138),IN_1B!$B$2:$U$2962,5,FALSE))</f>
        <v>0</v>
      </c>
      <c r="H138" s="626">
        <f>IF(ISERROR(VLOOKUP(CONCATENATE($B138,"-",$C138),IN_1B!$B$2:$U$2962,6,FALSE))=TRUE,"",VLOOKUP(CONCATENATE($B138,"-",$C138),IN_1B!$B$2:$U$2962,6,FALSE))</f>
        <v>0</v>
      </c>
      <c r="I138" s="625">
        <f>IF(ISERROR(VLOOKUP(CONCATENATE($B138,"-",$C138),IN_1B!$B$2:$U$2962,7,FALSE))=TRUE,"",VLOOKUP(CONCATENATE($B138,"-",$C138),IN_1B!$B$2:$U$2962,7,FALSE))</f>
        <v>0</v>
      </c>
      <c r="J138" s="626">
        <f>IF(ISERROR(VLOOKUP(CONCATENATE($B138,"-",$C138),IN_1B!$B$2:$U$2962,8,FALSE))=TRUE,"",VLOOKUP(CONCATENATE($B138,"-",$C138),IN_1B!$B$2:$U$2962,8,FALSE))</f>
        <v>0</v>
      </c>
      <c r="K138" s="625">
        <f>IF(ISERROR(VLOOKUP(CONCATENATE($B138,"-",$C138),IN_1B!$B$2:$U$2962,9,FALSE))=TRUE,"",VLOOKUP(CONCATENATE($B138,"-",$C138),IN_1B!$B$2:$U$2962,9,FALSE))</f>
        <v>0</v>
      </c>
      <c r="L138" s="626">
        <f>IF(ISERROR(VLOOKUP(CONCATENATE($B138,"-",$C138),IN_1B!$B$2:$U$2962,10,FALSE))=TRUE,"",VLOOKUP(CONCATENATE($B138,"-",$C138),IN_1B!$B$2:$U$2962,10,FALSE))</f>
        <v>0</v>
      </c>
      <c r="M138" s="544">
        <f t="shared" si="22"/>
        <v>0</v>
      </c>
      <c r="N138" s="545">
        <f t="shared" si="22"/>
        <v>0</v>
      </c>
    </row>
    <row r="139" spans="1:14" x14ac:dyDescent="0.35">
      <c r="A139" s="541" t="s">
        <v>1455</v>
      </c>
      <c r="B139" s="542" t="s">
        <v>1456</v>
      </c>
      <c r="C139" s="546">
        <v>3</v>
      </c>
      <c r="D139" s="1362" t="str">
        <f t="shared" si="21"/>
        <v/>
      </c>
      <c r="E139" s="625">
        <f>IF(ISERROR(VLOOKUP(CONCATENATE($B139,"-",$C139),IN_1B!$B$2:$U$2962,3,FALSE))=TRUE,"",VLOOKUP(CONCATENATE($B139,"-",$C139),IN_1B!$B$2:$U$2962,3,FALSE))</f>
        <v>0</v>
      </c>
      <c r="F139" s="626">
        <f>IF(ISERROR(VLOOKUP(CONCATENATE($B139,"-",$C139),IN_1B!$B$2:$U$2962,4,FALSE))=TRUE,"",VLOOKUP(CONCATENATE($B139,"-",$C139),IN_1B!$B$2:$U$2962,4,FALSE))</f>
        <v>0</v>
      </c>
      <c r="G139" s="625">
        <f>IF(ISERROR(VLOOKUP(CONCATENATE($B139,"-",$C139),IN_1B!$B$2:$U$2962,5,FALSE))=TRUE,"",VLOOKUP(CONCATENATE($B139,"-",$C139),IN_1B!$B$2:$U$2962,5,FALSE))</f>
        <v>0</v>
      </c>
      <c r="H139" s="626">
        <f>IF(ISERROR(VLOOKUP(CONCATENATE($B139,"-",$C139),IN_1B!$B$2:$U$2962,6,FALSE))=TRUE,"",VLOOKUP(CONCATENATE($B139,"-",$C139),IN_1B!$B$2:$U$2962,6,FALSE))</f>
        <v>0</v>
      </c>
      <c r="I139" s="625">
        <f>IF(ISERROR(VLOOKUP(CONCATENATE($B139,"-",$C139),IN_1B!$B$2:$U$2962,7,FALSE))=TRUE,"",VLOOKUP(CONCATENATE($B139,"-",$C139),IN_1B!$B$2:$U$2962,7,FALSE))</f>
        <v>0</v>
      </c>
      <c r="J139" s="626">
        <f>IF(ISERROR(VLOOKUP(CONCATENATE($B139,"-",$C139),IN_1B!$B$2:$U$2962,8,FALSE))=TRUE,"",VLOOKUP(CONCATENATE($B139,"-",$C139),IN_1B!$B$2:$U$2962,8,FALSE))</f>
        <v>0</v>
      </c>
      <c r="K139" s="625">
        <f>IF(ISERROR(VLOOKUP(CONCATENATE($B139,"-",$C139),IN_1B!$B$2:$U$2962,9,FALSE))=TRUE,"",VLOOKUP(CONCATENATE($B139,"-",$C139),IN_1B!$B$2:$U$2962,9,FALSE))</f>
        <v>0</v>
      </c>
      <c r="L139" s="626">
        <f>IF(ISERROR(VLOOKUP(CONCATENATE($B139,"-",$C139),IN_1B!$B$2:$U$2962,10,FALSE))=TRUE,"",VLOOKUP(CONCATENATE($B139,"-",$C139),IN_1B!$B$2:$U$2962,10,FALSE))</f>
        <v>0</v>
      </c>
      <c r="M139" s="544">
        <f t="shared" si="22"/>
        <v>0</v>
      </c>
      <c r="N139" s="545">
        <f t="shared" si="22"/>
        <v>0</v>
      </c>
    </row>
    <row r="140" spans="1:14" ht="15.45" thickBot="1" x14ac:dyDescent="0.4">
      <c r="A140" s="541" t="s">
        <v>1457</v>
      </c>
      <c r="B140" s="564" t="s">
        <v>1458</v>
      </c>
      <c r="C140" s="565">
        <v>3</v>
      </c>
      <c r="D140" s="1362" t="str">
        <f t="shared" si="21"/>
        <v/>
      </c>
      <c r="E140" s="627">
        <f>IF(ISERROR(VLOOKUP(CONCATENATE($B140,"-",$C140),IN_1B!$B$2:$U$2962,3,FALSE))=TRUE,"",VLOOKUP(CONCATENATE($B140,"-",$C140),IN_1B!$B$2:$U$2962,3,FALSE))</f>
        <v>0</v>
      </c>
      <c r="F140" s="628">
        <f>IF(ISERROR(VLOOKUP(CONCATENATE($B140,"-",$C140),IN_1B!$B$2:$U$2962,4,FALSE))=TRUE,"",VLOOKUP(CONCATENATE($B140,"-",$C140),IN_1B!$B$2:$U$2962,4,FALSE))</f>
        <v>0</v>
      </c>
      <c r="G140" s="627">
        <f>IF(ISERROR(VLOOKUP(CONCATENATE($B140,"-",$C140),IN_1B!$B$2:$U$2962,5,FALSE))=TRUE,"",VLOOKUP(CONCATENATE($B140,"-",$C140),IN_1B!$B$2:$U$2962,5,FALSE))</f>
        <v>0</v>
      </c>
      <c r="H140" s="628">
        <f>IF(ISERROR(VLOOKUP(CONCATENATE($B140,"-",$C140),IN_1B!$B$2:$U$2962,6,FALSE))=TRUE,"",VLOOKUP(CONCATENATE($B140,"-",$C140),IN_1B!$B$2:$U$2962,6,FALSE))</f>
        <v>0</v>
      </c>
      <c r="I140" s="627">
        <f>IF(ISERROR(VLOOKUP(CONCATENATE($B140,"-",$C140),IN_1B!$B$2:$U$2962,7,FALSE))=TRUE,"",VLOOKUP(CONCATENATE($B140,"-",$C140),IN_1B!$B$2:$U$2962,7,FALSE))</f>
        <v>0</v>
      </c>
      <c r="J140" s="628">
        <f>IF(ISERROR(VLOOKUP(CONCATENATE($B140,"-",$C140),IN_1B!$B$2:$U$2962,8,FALSE))=TRUE,"",VLOOKUP(CONCATENATE($B140,"-",$C140),IN_1B!$B$2:$U$2962,8,FALSE))</f>
        <v>0</v>
      </c>
      <c r="K140" s="627">
        <f>IF(ISERROR(VLOOKUP(CONCATENATE($B140,"-",$C140),IN_1B!$B$2:$U$2962,9,FALSE))=TRUE,"",VLOOKUP(CONCATENATE($B140,"-",$C140),IN_1B!$B$2:$U$2962,9,FALSE))</f>
        <v>0</v>
      </c>
      <c r="L140" s="628">
        <f>IF(ISERROR(VLOOKUP(CONCATENATE($B140,"-",$C140),IN_1B!$B$2:$U$2962,10,FALSE))=TRUE,"",VLOOKUP(CONCATENATE($B140,"-",$C140),IN_1B!$B$2:$U$2962,10,FALSE))</f>
        <v>0</v>
      </c>
      <c r="M140" s="548">
        <f t="shared" si="22"/>
        <v>0</v>
      </c>
      <c r="N140" s="549">
        <f t="shared" si="22"/>
        <v>0</v>
      </c>
    </row>
    <row r="141" spans="1:14" ht="15.45" thickBot="1" x14ac:dyDescent="0.4">
      <c r="A141" s="563" t="s">
        <v>1459</v>
      </c>
      <c r="B141" s="558"/>
      <c r="C141" s="619"/>
      <c r="D141" s="1362"/>
      <c r="E141" s="629"/>
      <c r="F141" s="484"/>
      <c r="G141" s="484"/>
      <c r="H141" s="484"/>
      <c r="I141" s="484"/>
      <c r="J141" s="484"/>
      <c r="K141" s="484"/>
      <c r="L141" s="484"/>
      <c r="M141" s="553"/>
      <c r="N141" s="554"/>
    </row>
    <row r="142" spans="1:14" ht="15.45" thickBot="1" x14ac:dyDescent="0.4">
      <c r="A142" s="535" t="s">
        <v>1460</v>
      </c>
      <c r="B142" s="536" t="s">
        <v>1461</v>
      </c>
      <c r="C142" s="617">
        <v>3</v>
      </c>
      <c r="D142" s="1362" t="str">
        <f>CONCATENATE(D$101)</f>
        <v/>
      </c>
      <c r="E142" s="623">
        <f>IF(ISERROR(VLOOKUP(CONCATENATE($B142,"-",$C142),IN_1B!$B$2:$U$2962,3,FALSE))=TRUE,"",VLOOKUP(CONCATENATE($B142,"-",$C142),IN_1B!$B$2:$U$2962,3,FALSE))</f>
        <v>0</v>
      </c>
      <c r="F142" s="624">
        <f>IF(ISERROR(VLOOKUP(CONCATENATE($B142,"-",$C142),IN_1B!$B$2:$U$2962,4,FALSE))=TRUE,"",VLOOKUP(CONCATENATE($B142,"-",$C142),IN_1B!$B$2:$U$2962,4,FALSE))</f>
        <v>0</v>
      </c>
      <c r="G142" s="623">
        <f>IF(ISERROR(VLOOKUP(CONCATENATE($B142,"-",$C142),IN_1B!$B$2:$U$2962,5,FALSE))=TRUE,"",VLOOKUP(CONCATENATE($B142,"-",$C142),IN_1B!$B$2:$U$2962,5,FALSE))</f>
        <v>0</v>
      </c>
      <c r="H142" s="624">
        <f>IF(ISERROR(VLOOKUP(CONCATENATE($B142,"-",$C142),IN_1B!$B$2:$U$2962,6,FALSE))=TRUE,"",VLOOKUP(CONCATENATE($B142,"-",$C142),IN_1B!$B$2:$U$2962,6,FALSE))</f>
        <v>0</v>
      </c>
      <c r="I142" s="623">
        <f>IF(ISERROR(VLOOKUP(CONCATENATE($B142,"-",$C142),IN_1B!$B$2:$U$2962,7,FALSE))=TRUE,"",VLOOKUP(CONCATENATE($B142,"-",$C142),IN_1B!$B$2:$U$2962,7,FALSE))</f>
        <v>0</v>
      </c>
      <c r="J142" s="624">
        <f>IF(ISERROR(VLOOKUP(CONCATENATE($B142,"-",$C142),IN_1B!$B$2:$U$2962,8,FALSE))=TRUE,"",VLOOKUP(CONCATENATE($B142,"-",$C142),IN_1B!$B$2:$U$2962,8,FALSE))</f>
        <v>0</v>
      </c>
      <c r="K142" s="623">
        <f>IF(ISERROR(VLOOKUP(CONCATENATE($B142,"-",$C142),IN_1B!$B$2:$U$2962,9,FALSE))=TRUE,"",VLOOKUP(CONCATENATE($B142,"-",$C142),IN_1B!$B$2:$U$2962,9,FALSE))</f>
        <v>0</v>
      </c>
      <c r="L142" s="624">
        <f>IF(ISERROR(VLOOKUP(CONCATENATE($B142,"-",$C142),IN_1B!$B$2:$U$2962,10,FALSE))=TRUE,"",VLOOKUP(CONCATENATE($B142,"-",$C142),IN_1B!$B$2:$U$2962,10,FALSE))</f>
        <v>0</v>
      </c>
      <c r="M142" s="538">
        <f>E142+G142</f>
        <v>0</v>
      </c>
      <c r="N142" s="539">
        <f>F142+H142</f>
        <v>0</v>
      </c>
    </row>
    <row r="143" spans="1:14" ht="15.45" thickBot="1" x14ac:dyDescent="0.4">
      <c r="A143" s="567" t="s">
        <v>623</v>
      </c>
      <c r="B143" s="568"/>
      <c r="C143" s="620"/>
      <c r="D143" s="1362" t="str">
        <f>CONCATENATE(D$101)</f>
        <v/>
      </c>
      <c r="E143" s="570">
        <f t="shared" ref="E143:N143" si="23">SUM(E101:E114,E116:E121,E123:E133,E135:E140,E142)</f>
        <v>0</v>
      </c>
      <c r="F143" s="571">
        <f t="shared" si="23"/>
        <v>0</v>
      </c>
      <c r="G143" s="570">
        <f t="shared" si="23"/>
        <v>0</v>
      </c>
      <c r="H143" s="571">
        <f t="shared" si="23"/>
        <v>0</v>
      </c>
      <c r="I143" s="570">
        <f t="shared" si="23"/>
        <v>0</v>
      </c>
      <c r="J143" s="571">
        <f t="shared" si="23"/>
        <v>0</v>
      </c>
      <c r="K143" s="570">
        <f t="shared" si="23"/>
        <v>0</v>
      </c>
      <c r="L143" s="571">
        <f t="shared" si="23"/>
        <v>0</v>
      </c>
      <c r="M143" s="570">
        <f t="shared" si="23"/>
        <v>0</v>
      </c>
      <c r="N143" s="571">
        <f t="shared" si="23"/>
        <v>0</v>
      </c>
    </row>
    <row r="144" spans="1:14" ht="25.5" customHeight="1" x14ac:dyDescent="0.35">
      <c r="A144" s="2664" t="s">
        <v>1462</v>
      </c>
      <c r="B144" s="2664"/>
      <c r="C144" s="2664"/>
      <c r="D144" s="2664"/>
      <c r="E144" s="2664"/>
      <c r="F144" s="2664"/>
      <c r="G144" s="2664"/>
      <c r="H144" s="2664"/>
      <c r="I144" s="2664"/>
      <c r="J144" s="2664"/>
      <c r="K144" s="2664"/>
      <c r="L144" s="2664"/>
      <c r="M144" s="486"/>
      <c r="N144" s="486"/>
    </row>
    <row r="145" spans="1:14" ht="15.45" thickBot="1" x14ac:dyDescent="0.4"/>
    <row r="146" spans="1:14" ht="15.45" thickBot="1" x14ac:dyDescent="0.4">
      <c r="A146" s="573" t="s">
        <v>1381</v>
      </c>
      <c r="B146" s="574"/>
      <c r="C146" s="575"/>
      <c r="D146" s="1360"/>
      <c r="E146" s="576" t="s">
        <v>32</v>
      </c>
      <c r="F146" s="576" t="s">
        <v>32</v>
      </c>
      <c r="G146" s="576" t="s">
        <v>32</v>
      </c>
      <c r="H146" s="576" t="s">
        <v>32</v>
      </c>
      <c r="I146" s="576" t="s">
        <v>32</v>
      </c>
      <c r="J146" s="576" t="s">
        <v>32</v>
      </c>
      <c r="K146" s="577" t="s">
        <v>32</v>
      </c>
      <c r="L146" s="577" t="s">
        <v>32</v>
      </c>
      <c r="M146" s="578"/>
      <c r="N146" s="579"/>
    </row>
    <row r="147" spans="1:14" x14ac:dyDescent="0.35">
      <c r="A147" s="580" t="s">
        <v>1382</v>
      </c>
      <c r="B147" s="581" t="s">
        <v>1383</v>
      </c>
      <c r="C147" s="582">
        <v>4</v>
      </c>
      <c r="D147" s="1361"/>
      <c r="E147" s="630">
        <f>IF(ISERROR(VLOOKUP(CONCATENATE($B147,"-",$C147),IN_1B!$B$2:$U$2962,3,FALSE))=TRUE,"",VLOOKUP(CONCATENATE($B147,"-",$C147),IN_1B!$B$2:$U$2962,3,FALSE))</f>
        <v>0</v>
      </c>
      <c r="F147" s="631">
        <f>IF(ISERROR(VLOOKUP(CONCATENATE($B147,"-",$C147),IN_1B!$B$2:$U$2962,4,FALSE))=TRUE,"",VLOOKUP(CONCATENATE($B147,"-",$C147),IN_1B!$B$2:$U$2962,4,FALSE))</f>
        <v>0</v>
      </c>
      <c r="G147" s="630">
        <f>IF(ISERROR(VLOOKUP(CONCATENATE($B147,"-",$C147),IN_1B!$B$2:$U$2962,5,FALSE))=TRUE,"",VLOOKUP(CONCATENATE($B147,"-",$C147),IN_1B!$B$2:$U$2962,5,FALSE))</f>
        <v>0</v>
      </c>
      <c r="H147" s="631">
        <f>IF(ISERROR(VLOOKUP(CONCATENATE($B147,"-",$C147),IN_1B!$B$2:$U$2962,6,FALSE))=TRUE,"",VLOOKUP(CONCATENATE($B147,"-",$C147),IN_1B!$B$2:$U$2962,6,FALSE))</f>
        <v>0</v>
      </c>
      <c r="I147" s="630">
        <f>IF(ISERROR(VLOOKUP(CONCATENATE($B147,"-",$C147),IN_1B!$B$2:$U$2962,7,FALSE))=TRUE,"",VLOOKUP(CONCATENATE($B147,"-",$C147),IN_1B!$B$2:$U$2962,7,FALSE))</f>
        <v>0</v>
      </c>
      <c r="J147" s="631">
        <f>IF(ISERROR(VLOOKUP(CONCATENATE($B147,"-",$C147),IN_1B!$B$2:$U$2962,8,FALSE))=TRUE,"",VLOOKUP(CONCATENATE($B147,"-",$C147),IN_1B!$B$2:$U$2962,8,FALSE))</f>
        <v>0</v>
      </c>
      <c r="K147" s="630">
        <f>IF(ISERROR(VLOOKUP(CONCATENATE($B147,"-",$C147),IN_1B!$B$2:$U$2962,9,FALSE))=TRUE,"",VLOOKUP(CONCATENATE($B147,"-",$C147),IN_1B!$B$2:$U$2962,9,FALSE))</f>
        <v>0</v>
      </c>
      <c r="L147" s="631">
        <f>IF(ISERROR(VLOOKUP(CONCATENATE($B147,"-",$C147),IN_1B!$B$2:$U$2962,10,FALSE))=TRUE,"",VLOOKUP(CONCATENATE($B147,"-",$C147),IN_1B!$B$2:$U$2962,10,FALSE))</f>
        <v>0</v>
      </c>
      <c r="M147" s="583">
        <f t="shared" ref="M147:N160" si="24">E147+G147</f>
        <v>0</v>
      </c>
      <c r="N147" s="584">
        <f t="shared" si="24"/>
        <v>0</v>
      </c>
    </row>
    <row r="148" spans="1:14" x14ac:dyDescent="0.35">
      <c r="A148" s="585" t="s">
        <v>1384</v>
      </c>
      <c r="B148" s="586" t="s">
        <v>1385</v>
      </c>
      <c r="C148" s="587">
        <v>4</v>
      </c>
      <c r="D148" s="1362" t="str">
        <f>CONCATENATE(D$147)</f>
        <v/>
      </c>
      <c r="E148" s="632">
        <f>IF(ISERROR(VLOOKUP(CONCATENATE($B148,"-",$C148),IN_1B!$B$2:$U$2962,3,FALSE))=TRUE,"",VLOOKUP(CONCATENATE($B148,"-",$C148),IN_1B!$B$2:$U$2962,3,FALSE))</f>
        <v>0</v>
      </c>
      <c r="F148" s="633">
        <f>IF(ISERROR(VLOOKUP(CONCATENATE($B148,"-",$C148),IN_1B!$B$2:$U$2962,4,FALSE))=TRUE,"",VLOOKUP(CONCATENATE($B148,"-",$C148),IN_1B!$B$2:$U$2962,4,FALSE))</f>
        <v>0</v>
      </c>
      <c r="G148" s="632">
        <f>IF(ISERROR(VLOOKUP(CONCATENATE($B148,"-",$C148),IN_1B!$B$2:$U$2962,5,FALSE))=TRUE,"",VLOOKUP(CONCATENATE($B148,"-",$C148),IN_1B!$B$2:$U$2962,5,FALSE))</f>
        <v>0</v>
      </c>
      <c r="H148" s="633">
        <f>IF(ISERROR(VLOOKUP(CONCATENATE($B148,"-",$C148),IN_1B!$B$2:$U$2962,6,FALSE))=TRUE,"",VLOOKUP(CONCATENATE($B148,"-",$C148),IN_1B!$B$2:$U$2962,6,FALSE))</f>
        <v>0</v>
      </c>
      <c r="I148" s="632">
        <f>IF(ISERROR(VLOOKUP(CONCATENATE($B148,"-",$C148),IN_1B!$B$2:$U$2962,7,FALSE))=TRUE,"",VLOOKUP(CONCATENATE($B148,"-",$C148),IN_1B!$B$2:$U$2962,7,FALSE))</f>
        <v>0</v>
      </c>
      <c r="J148" s="633">
        <f>IF(ISERROR(VLOOKUP(CONCATENATE($B148,"-",$C148),IN_1B!$B$2:$U$2962,8,FALSE))=TRUE,"",VLOOKUP(CONCATENATE($B148,"-",$C148),IN_1B!$B$2:$U$2962,8,FALSE))</f>
        <v>0</v>
      </c>
      <c r="K148" s="632">
        <f>IF(ISERROR(VLOOKUP(CONCATENATE($B148,"-",$C148),IN_1B!$B$2:$U$2962,9,FALSE))=TRUE,"",VLOOKUP(CONCATENATE($B148,"-",$C148),IN_1B!$B$2:$U$2962,9,FALSE))</f>
        <v>0</v>
      </c>
      <c r="L148" s="633">
        <f>IF(ISERROR(VLOOKUP(CONCATENATE($B148,"-",$C148),IN_1B!$B$2:$U$2962,10,FALSE))=TRUE,"",VLOOKUP(CONCATENATE($B148,"-",$C148),IN_1B!$B$2:$U$2962,10,FALSE))</f>
        <v>0</v>
      </c>
      <c r="M148" s="588">
        <f t="shared" si="24"/>
        <v>0</v>
      </c>
      <c r="N148" s="589">
        <f t="shared" si="24"/>
        <v>0</v>
      </c>
    </row>
    <row r="149" spans="1:14" x14ac:dyDescent="0.35">
      <c r="A149" s="585" t="s">
        <v>1386</v>
      </c>
      <c r="B149" s="586" t="s">
        <v>1387</v>
      </c>
      <c r="C149" s="590">
        <v>4</v>
      </c>
      <c r="D149" s="1362" t="str">
        <f t="shared" ref="D149:D160" si="25">CONCATENATE(D$147)</f>
        <v/>
      </c>
      <c r="E149" s="632">
        <f>IF(ISERROR(VLOOKUP(CONCATENATE($B149,"-",$C149),IN_1B!$B$2:$U$2962,3,FALSE))=TRUE,"",VLOOKUP(CONCATENATE($B149,"-",$C149),IN_1B!$B$2:$U$2962,3,FALSE))</f>
        <v>0</v>
      </c>
      <c r="F149" s="633">
        <f>IF(ISERROR(VLOOKUP(CONCATENATE($B149,"-",$C149),IN_1B!$B$2:$U$2962,4,FALSE))=TRUE,"",VLOOKUP(CONCATENATE($B149,"-",$C149),IN_1B!$B$2:$U$2962,4,FALSE))</f>
        <v>0</v>
      </c>
      <c r="G149" s="632">
        <f>IF(ISERROR(VLOOKUP(CONCATENATE($B149,"-",$C149),IN_1B!$B$2:$U$2962,5,FALSE))=TRUE,"",VLOOKUP(CONCATENATE($B149,"-",$C149),IN_1B!$B$2:$U$2962,5,FALSE))</f>
        <v>0</v>
      </c>
      <c r="H149" s="633">
        <f>IF(ISERROR(VLOOKUP(CONCATENATE($B149,"-",$C149),IN_1B!$B$2:$U$2962,6,FALSE))=TRUE,"",VLOOKUP(CONCATENATE($B149,"-",$C149),IN_1B!$B$2:$U$2962,6,FALSE))</f>
        <v>0</v>
      </c>
      <c r="I149" s="632">
        <f>IF(ISERROR(VLOOKUP(CONCATENATE($B149,"-",$C149),IN_1B!$B$2:$U$2962,7,FALSE))=TRUE,"",VLOOKUP(CONCATENATE($B149,"-",$C149),IN_1B!$B$2:$U$2962,7,FALSE))</f>
        <v>0</v>
      </c>
      <c r="J149" s="633">
        <f>IF(ISERROR(VLOOKUP(CONCATENATE($B149,"-",$C149),IN_1B!$B$2:$U$2962,8,FALSE))=TRUE,"",VLOOKUP(CONCATENATE($B149,"-",$C149),IN_1B!$B$2:$U$2962,8,FALSE))</f>
        <v>0</v>
      </c>
      <c r="K149" s="632">
        <f>IF(ISERROR(VLOOKUP(CONCATENATE($B149,"-",$C149),IN_1B!$B$2:$U$2962,9,FALSE))=TRUE,"",VLOOKUP(CONCATENATE($B149,"-",$C149),IN_1B!$B$2:$U$2962,9,FALSE))</f>
        <v>0</v>
      </c>
      <c r="L149" s="633">
        <f>IF(ISERROR(VLOOKUP(CONCATENATE($B149,"-",$C149),IN_1B!$B$2:$U$2962,10,FALSE))=TRUE,"",VLOOKUP(CONCATENATE($B149,"-",$C149),IN_1B!$B$2:$U$2962,10,FALSE))</f>
        <v>0</v>
      </c>
      <c r="M149" s="588">
        <f t="shared" si="24"/>
        <v>0</v>
      </c>
      <c r="N149" s="589">
        <f t="shared" si="24"/>
        <v>0</v>
      </c>
    </row>
    <row r="150" spans="1:14" x14ac:dyDescent="0.35">
      <c r="A150" s="585" t="s">
        <v>1388</v>
      </c>
      <c r="B150" s="586" t="s">
        <v>1389</v>
      </c>
      <c r="C150" s="590">
        <v>4</v>
      </c>
      <c r="D150" s="1362" t="str">
        <f t="shared" si="25"/>
        <v/>
      </c>
      <c r="E150" s="632">
        <f>IF(ISERROR(VLOOKUP(CONCATENATE($B150,"-",$C150),IN_1B!$B$2:$U$2962,3,FALSE))=TRUE,"",VLOOKUP(CONCATENATE($B150,"-",$C150),IN_1B!$B$2:$U$2962,3,FALSE))</f>
        <v>0</v>
      </c>
      <c r="F150" s="633">
        <f>IF(ISERROR(VLOOKUP(CONCATENATE($B150,"-",$C150),IN_1B!$B$2:$U$2962,4,FALSE))=TRUE,"",VLOOKUP(CONCATENATE($B150,"-",$C150),IN_1B!$B$2:$U$2962,4,FALSE))</f>
        <v>0</v>
      </c>
      <c r="G150" s="632">
        <f>IF(ISERROR(VLOOKUP(CONCATENATE($B150,"-",$C150),IN_1B!$B$2:$U$2962,5,FALSE))=TRUE,"",VLOOKUP(CONCATENATE($B150,"-",$C150),IN_1B!$B$2:$U$2962,5,FALSE))</f>
        <v>0</v>
      </c>
      <c r="H150" s="633">
        <f>IF(ISERROR(VLOOKUP(CONCATENATE($B150,"-",$C150),IN_1B!$B$2:$U$2962,6,FALSE))=TRUE,"",VLOOKUP(CONCATENATE($B150,"-",$C150),IN_1B!$B$2:$U$2962,6,FALSE))</f>
        <v>0</v>
      </c>
      <c r="I150" s="632">
        <f>IF(ISERROR(VLOOKUP(CONCATENATE($B150,"-",$C150),IN_1B!$B$2:$U$2962,7,FALSE))=TRUE,"",VLOOKUP(CONCATENATE($B150,"-",$C150),IN_1B!$B$2:$U$2962,7,FALSE))</f>
        <v>0</v>
      </c>
      <c r="J150" s="633">
        <f>IF(ISERROR(VLOOKUP(CONCATENATE($B150,"-",$C150),IN_1B!$B$2:$U$2962,8,FALSE))=TRUE,"",VLOOKUP(CONCATENATE($B150,"-",$C150),IN_1B!$B$2:$U$2962,8,FALSE))</f>
        <v>0</v>
      </c>
      <c r="K150" s="632">
        <f>IF(ISERROR(VLOOKUP(CONCATENATE($B150,"-",$C150),IN_1B!$B$2:$U$2962,9,FALSE))=TRUE,"",VLOOKUP(CONCATENATE($B150,"-",$C150),IN_1B!$B$2:$U$2962,9,FALSE))</f>
        <v>0</v>
      </c>
      <c r="L150" s="633">
        <f>IF(ISERROR(VLOOKUP(CONCATENATE($B150,"-",$C150),IN_1B!$B$2:$U$2962,10,FALSE))=TRUE,"",VLOOKUP(CONCATENATE($B150,"-",$C150),IN_1B!$B$2:$U$2962,10,FALSE))</f>
        <v>0</v>
      </c>
      <c r="M150" s="588">
        <f t="shared" si="24"/>
        <v>0</v>
      </c>
      <c r="N150" s="589">
        <f t="shared" si="24"/>
        <v>0</v>
      </c>
    </row>
    <row r="151" spans="1:14" x14ac:dyDescent="0.35">
      <c r="A151" s="585" t="s">
        <v>1390</v>
      </c>
      <c r="B151" s="586" t="s">
        <v>1391</v>
      </c>
      <c r="C151" s="590">
        <v>4</v>
      </c>
      <c r="D151" s="1362" t="str">
        <f t="shared" si="25"/>
        <v/>
      </c>
      <c r="E151" s="632">
        <f>IF(ISERROR(VLOOKUP(CONCATENATE($B151,"-",$C151),IN_1B!$B$2:$U$2962,3,FALSE))=TRUE,"",VLOOKUP(CONCATENATE($B151,"-",$C151),IN_1B!$B$2:$U$2962,3,FALSE))</f>
        <v>0</v>
      </c>
      <c r="F151" s="633">
        <f>IF(ISERROR(VLOOKUP(CONCATENATE($B151,"-",$C151),IN_1B!$B$2:$U$2962,4,FALSE))=TRUE,"",VLOOKUP(CONCATENATE($B151,"-",$C151),IN_1B!$B$2:$U$2962,4,FALSE))</f>
        <v>0</v>
      </c>
      <c r="G151" s="632">
        <f>IF(ISERROR(VLOOKUP(CONCATENATE($B151,"-",$C151),IN_1B!$B$2:$U$2962,5,FALSE))=TRUE,"",VLOOKUP(CONCATENATE($B151,"-",$C151),IN_1B!$B$2:$U$2962,5,FALSE))</f>
        <v>0</v>
      </c>
      <c r="H151" s="633">
        <f>IF(ISERROR(VLOOKUP(CONCATENATE($B151,"-",$C151),IN_1B!$B$2:$U$2962,6,FALSE))=TRUE,"",VLOOKUP(CONCATENATE($B151,"-",$C151),IN_1B!$B$2:$U$2962,6,FALSE))</f>
        <v>0</v>
      </c>
      <c r="I151" s="632">
        <f>IF(ISERROR(VLOOKUP(CONCATENATE($B151,"-",$C151),IN_1B!$B$2:$U$2962,7,FALSE))=TRUE,"",VLOOKUP(CONCATENATE($B151,"-",$C151),IN_1B!$B$2:$U$2962,7,FALSE))</f>
        <v>0</v>
      </c>
      <c r="J151" s="633">
        <f>IF(ISERROR(VLOOKUP(CONCATENATE($B151,"-",$C151),IN_1B!$B$2:$U$2962,8,FALSE))=TRUE,"",VLOOKUP(CONCATENATE($B151,"-",$C151),IN_1B!$B$2:$U$2962,8,FALSE))</f>
        <v>0</v>
      </c>
      <c r="K151" s="632">
        <f>IF(ISERROR(VLOOKUP(CONCATENATE($B151,"-",$C151),IN_1B!$B$2:$U$2962,9,FALSE))=TRUE,"",VLOOKUP(CONCATENATE($B151,"-",$C151),IN_1B!$B$2:$U$2962,9,FALSE))</f>
        <v>0</v>
      </c>
      <c r="L151" s="633">
        <f>IF(ISERROR(VLOOKUP(CONCATENATE($B151,"-",$C151),IN_1B!$B$2:$U$2962,10,FALSE))=TRUE,"",VLOOKUP(CONCATENATE($B151,"-",$C151),IN_1B!$B$2:$U$2962,10,FALSE))</f>
        <v>0</v>
      </c>
      <c r="M151" s="588">
        <f t="shared" si="24"/>
        <v>0</v>
      </c>
      <c r="N151" s="589">
        <f t="shared" si="24"/>
        <v>0</v>
      </c>
    </row>
    <row r="152" spans="1:14" x14ac:dyDescent="0.35">
      <c r="A152" s="585" t="s">
        <v>1392</v>
      </c>
      <c r="B152" s="586" t="s">
        <v>1393</v>
      </c>
      <c r="C152" s="590">
        <v>4</v>
      </c>
      <c r="D152" s="1362" t="str">
        <f t="shared" si="25"/>
        <v/>
      </c>
      <c r="E152" s="632">
        <f>IF(ISERROR(VLOOKUP(CONCATENATE($B152,"-",$C152),IN_1B!$B$2:$U$2962,3,FALSE))=TRUE,"",VLOOKUP(CONCATENATE($B152,"-",$C152),IN_1B!$B$2:$U$2962,3,FALSE))</f>
        <v>0</v>
      </c>
      <c r="F152" s="633">
        <f>IF(ISERROR(VLOOKUP(CONCATENATE($B152,"-",$C152),IN_1B!$B$2:$U$2962,4,FALSE))=TRUE,"",VLOOKUP(CONCATENATE($B152,"-",$C152),IN_1B!$B$2:$U$2962,4,FALSE))</f>
        <v>0</v>
      </c>
      <c r="G152" s="632">
        <f>IF(ISERROR(VLOOKUP(CONCATENATE($B152,"-",$C152),IN_1B!$B$2:$U$2962,5,FALSE))=TRUE,"",VLOOKUP(CONCATENATE($B152,"-",$C152),IN_1B!$B$2:$U$2962,5,FALSE))</f>
        <v>0</v>
      </c>
      <c r="H152" s="633">
        <f>IF(ISERROR(VLOOKUP(CONCATENATE($B152,"-",$C152),IN_1B!$B$2:$U$2962,6,FALSE))=TRUE,"",VLOOKUP(CONCATENATE($B152,"-",$C152),IN_1B!$B$2:$U$2962,6,FALSE))</f>
        <v>0</v>
      </c>
      <c r="I152" s="632">
        <f>IF(ISERROR(VLOOKUP(CONCATENATE($B152,"-",$C152),IN_1B!$B$2:$U$2962,7,FALSE))=TRUE,"",VLOOKUP(CONCATENATE($B152,"-",$C152),IN_1B!$B$2:$U$2962,7,FALSE))</f>
        <v>0</v>
      </c>
      <c r="J152" s="633">
        <f>IF(ISERROR(VLOOKUP(CONCATENATE($B152,"-",$C152),IN_1B!$B$2:$U$2962,8,FALSE))=TRUE,"",VLOOKUP(CONCATENATE($B152,"-",$C152),IN_1B!$B$2:$U$2962,8,FALSE))</f>
        <v>0</v>
      </c>
      <c r="K152" s="632">
        <f>IF(ISERROR(VLOOKUP(CONCATENATE($B152,"-",$C152),IN_1B!$B$2:$U$2962,9,FALSE))=TRUE,"",VLOOKUP(CONCATENATE($B152,"-",$C152),IN_1B!$B$2:$U$2962,9,FALSE))</f>
        <v>0</v>
      </c>
      <c r="L152" s="633">
        <f>IF(ISERROR(VLOOKUP(CONCATENATE($B152,"-",$C152),IN_1B!$B$2:$U$2962,10,FALSE))=TRUE,"",VLOOKUP(CONCATENATE($B152,"-",$C152),IN_1B!$B$2:$U$2962,10,FALSE))</f>
        <v>0</v>
      </c>
      <c r="M152" s="588">
        <f t="shared" si="24"/>
        <v>0</v>
      </c>
      <c r="N152" s="589">
        <f t="shared" si="24"/>
        <v>0</v>
      </c>
    </row>
    <row r="153" spans="1:14" x14ac:dyDescent="0.35">
      <c r="A153" s="585" t="s">
        <v>1394</v>
      </c>
      <c r="B153" s="586" t="s">
        <v>1395</v>
      </c>
      <c r="C153" s="590">
        <v>4</v>
      </c>
      <c r="D153" s="1362" t="str">
        <f t="shared" si="25"/>
        <v/>
      </c>
      <c r="E153" s="632">
        <f>IF(ISERROR(VLOOKUP(CONCATENATE($B153,"-",$C153),IN_1B!$B$2:$U$2962,3,FALSE))=TRUE,"",VLOOKUP(CONCATENATE($B153,"-",$C153),IN_1B!$B$2:$U$2962,3,FALSE))</f>
        <v>0</v>
      </c>
      <c r="F153" s="633">
        <f>IF(ISERROR(VLOOKUP(CONCATENATE($B153,"-",$C153),IN_1B!$B$2:$U$2962,4,FALSE))=TRUE,"",VLOOKUP(CONCATENATE($B153,"-",$C153),IN_1B!$B$2:$U$2962,4,FALSE))</f>
        <v>0</v>
      </c>
      <c r="G153" s="632">
        <f>IF(ISERROR(VLOOKUP(CONCATENATE($B153,"-",$C153),IN_1B!$B$2:$U$2962,5,FALSE))=TRUE,"",VLOOKUP(CONCATENATE($B153,"-",$C153),IN_1B!$B$2:$U$2962,5,FALSE))</f>
        <v>0</v>
      </c>
      <c r="H153" s="633">
        <f>IF(ISERROR(VLOOKUP(CONCATENATE($B153,"-",$C153),IN_1B!$B$2:$U$2962,6,FALSE))=TRUE,"",VLOOKUP(CONCATENATE($B153,"-",$C153),IN_1B!$B$2:$U$2962,6,FALSE))</f>
        <v>0</v>
      </c>
      <c r="I153" s="632">
        <f>IF(ISERROR(VLOOKUP(CONCATENATE($B153,"-",$C153),IN_1B!$B$2:$U$2962,7,FALSE))=TRUE,"",VLOOKUP(CONCATENATE($B153,"-",$C153),IN_1B!$B$2:$U$2962,7,FALSE))</f>
        <v>0</v>
      </c>
      <c r="J153" s="633">
        <f>IF(ISERROR(VLOOKUP(CONCATENATE($B153,"-",$C153),IN_1B!$B$2:$U$2962,8,FALSE))=TRUE,"",VLOOKUP(CONCATENATE($B153,"-",$C153),IN_1B!$B$2:$U$2962,8,FALSE))</f>
        <v>0</v>
      </c>
      <c r="K153" s="632">
        <f>IF(ISERROR(VLOOKUP(CONCATENATE($B153,"-",$C153),IN_1B!$B$2:$U$2962,9,FALSE))=TRUE,"",VLOOKUP(CONCATENATE($B153,"-",$C153),IN_1B!$B$2:$U$2962,9,FALSE))</f>
        <v>0</v>
      </c>
      <c r="L153" s="633">
        <f>IF(ISERROR(VLOOKUP(CONCATENATE($B153,"-",$C153),IN_1B!$B$2:$U$2962,10,FALSE))=TRUE,"",VLOOKUP(CONCATENATE($B153,"-",$C153),IN_1B!$B$2:$U$2962,10,FALSE))</f>
        <v>0</v>
      </c>
      <c r="M153" s="588">
        <f t="shared" si="24"/>
        <v>0</v>
      </c>
      <c r="N153" s="589">
        <f t="shared" si="24"/>
        <v>0</v>
      </c>
    </row>
    <row r="154" spans="1:14" x14ac:dyDescent="0.35">
      <c r="A154" s="585" t="s">
        <v>1396</v>
      </c>
      <c r="B154" s="586" t="s">
        <v>1397</v>
      </c>
      <c r="C154" s="590">
        <v>4</v>
      </c>
      <c r="D154" s="1362" t="str">
        <f t="shared" si="25"/>
        <v/>
      </c>
      <c r="E154" s="632">
        <f>IF(ISERROR(VLOOKUP(CONCATENATE($B154,"-",$C154),IN_1B!$B$2:$U$2962,3,FALSE))=TRUE,"",VLOOKUP(CONCATENATE($B154,"-",$C154),IN_1B!$B$2:$U$2962,3,FALSE))</f>
        <v>0</v>
      </c>
      <c r="F154" s="633">
        <f>IF(ISERROR(VLOOKUP(CONCATENATE($B154,"-",$C154),IN_1B!$B$2:$U$2962,4,FALSE))=TRUE,"",VLOOKUP(CONCATENATE($B154,"-",$C154),IN_1B!$B$2:$U$2962,4,FALSE))</f>
        <v>0</v>
      </c>
      <c r="G154" s="632">
        <f>IF(ISERROR(VLOOKUP(CONCATENATE($B154,"-",$C154),IN_1B!$B$2:$U$2962,5,FALSE))=TRUE,"",VLOOKUP(CONCATENATE($B154,"-",$C154),IN_1B!$B$2:$U$2962,5,FALSE))</f>
        <v>0</v>
      </c>
      <c r="H154" s="633">
        <f>IF(ISERROR(VLOOKUP(CONCATENATE($B154,"-",$C154),IN_1B!$B$2:$U$2962,6,FALSE))=TRUE,"",VLOOKUP(CONCATENATE($B154,"-",$C154),IN_1B!$B$2:$U$2962,6,FALSE))</f>
        <v>0</v>
      </c>
      <c r="I154" s="632">
        <f>IF(ISERROR(VLOOKUP(CONCATENATE($B154,"-",$C154),IN_1B!$B$2:$U$2962,7,FALSE))=TRUE,"",VLOOKUP(CONCATENATE($B154,"-",$C154),IN_1B!$B$2:$U$2962,7,FALSE))</f>
        <v>0</v>
      </c>
      <c r="J154" s="633">
        <f>IF(ISERROR(VLOOKUP(CONCATENATE($B154,"-",$C154),IN_1B!$B$2:$U$2962,8,FALSE))=TRUE,"",VLOOKUP(CONCATENATE($B154,"-",$C154),IN_1B!$B$2:$U$2962,8,FALSE))</f>
        <v>0</v>
      </c>
      <c r="K154" s="632">
        <f>IF(ISERROR(VLOOKUP(CONCATENATE($B154,"-",$C154),IN_1B!$B$2:$U$2962,9,FALSE))=TRUE,"",VLOOKUP(CONCATENATE($B154,"-",$C154),IN_1B!$B$2:$U$2962,9,FALSE))</f>
        <v>0</v>
      </c>
      <c r="L154" s="633">
        <f>IF(ISERROR(VLOOKUP(CONCATENATE($B154,"-",$C154),IN_1B!$B$2:$U$2962,10,FALSE))=TRUE,"",VLOOKUP(CONCATENATE($B154,"-",$C154),IN_1B!$B$2:$U$2962,10,FALSE))</f>
        <v>0</v>
      </c>
      <c r="M154" s="588">
        <f t="shared" si="24"/>
        <v>0</v>
      </c>
      <c r="N154" s="589">
        <f t="shared" si="24"/>
        <v>0</v>
      </c>
    </row>
    <row r="155" spans="1:14" x14ac:dyDescent="0.35">
      <c r="A155" s="585" t="s">
        <v>1398</v>
      </c>
      <c r="B155" s="586" t="s">
        <v>1399</v>
      </c>
      <c r="C155" s="590">
        <v>4</v>
      </c>
      <c r="D155" s="1362" t="str">
        <f t="shared" si="25"/>
        <v/>
      </c>
      <c r="E155" s="632">
        <f>IF(ISERROR(VLOOKUP(CONCATENATE($B155,"-",$C155),IN_1B!$B$2:$U$2962,3,FALSE))=TRUE,"",VLOOKUP(CONCATENATE($B155,"-",$C155),IN_1B!$B$2:$U$2962,3,FALSE))</f>
        <v>0</v>
      </c>
      <c r="F155" s="633">
        <f>IF(ISERROR(VLOOKUP(CONCATENATE($B155,"-",$C155),IN_1B!$B$2:$U$2962,4,FALSE))=TRUE,"",VLOOKUP(CONCATENATE($B155,"-",$C155),IN_1B!$B$2:$U$2962,4,FALSE))</f>
        <v>0</v>
      </c>
      <c r="G155" s="632">
        <f>IF(ISERROR(VLOOKUP(CONCATENATE($B155,"-",$C155),IN_1B!$B$2:$U$2962,5,FALSE))=TRUE,"",VLOOKUP(CONCATENATE($B155,"-",$C155),IN_1B!$B$2:$U$2962,5,FALSE))</f>
        <v>0</v>
      </c>
      <c r="H155" s="633">
        <f>IF(ISERROR(VLOOKUP(CONCATENATE($B155,"-",$C155),IN_1B!$B$2:$U$2962,6,FALSE))=TRUE,"",VLOOKUP(CONCATENATE($B155,"-",$C155),IN_1B!$B$2:$U$2962,6,FALSE))</f>
        <v>0</v>
      </c>
      <c r="I155" s="632">
        <f>IF(ISERROR(VLOOKUP(CONCATENATE($B155,"-",$C155),IN_1B!$B$2:$U$2962,7,FALSE))=TRUE,"",VLOOKUP(CONCATENATE($B155,"-",$C155),IN_1B!$B$2:$U$2962,7,FALSE))</f>
        <v>0</v>
      </c>
      <c r="J155" s="633">
        <f>IF(ISERROR(VLOOKUP(CONCATENATE($B155,"-",$C155),IN_1B!$B$2:$U$2962,8,FALSE))=TRUE,"",VLOOKUP(CONCATENATE($B155,"-",$C155),IN_1B!$B$2:$U$2962,8,FALSE))</f>
        <v>0</v>
      </c>
      <c r="K155" s="632">
        <f>IF(ISERROR(VLOOKUP(CONCATENATE($B155,"-",$C155),IN_1B!$B$2:$U$2962,9,FALSE))=TRUE,"",VLOOKUP(CONCATENATE($B155,"-",$C155),IN_1B!$B$2:$U$2962,9,FALSE))</f>
        <v>0</v>
      </c>
      <c r="L155" s="633">
        <f>IF(ISERROR(VLOOKUP(CONCATENATE($B155,"-",$C155),IN_1B!$B$2:$U$2962,10,FALSE))=TRUE,"",VLOOKUP(CONCATENATE($B155,"-",$C155),IN_1B!$B$2:$U$2962,10,FALSE))</f>
        <v>0</v>
      </c>
      <c r="M155" s="588">
        <f t="shared" si="24"/>
        <v>0</v>
      </c>
      <c r="N155" s="589">
        <f t="shared" si="24"/>
        <v>0</v>
      </c>
    </row>
    <row r="156" spans="1:14" x14ac:dyDescent="0.35">
      <c r="A156" s="585" t="s">
        <v>1400</v>
      </c>
      <c r="B156" s="586" t="s">
        <v>1401</v>
      </c>
      <c r="C156" s="590">
        <v>4</v>
      </c>
      <c r="D156" s="1362" t="str">
        <f t="shared" si="25"/>
        <v/>
      </c>
      <c r="E156" s="632">
        <f>IF(ISERROR(VLOOKUP(CONCATENATE($B156,"-",$C156),IN_1B!$B$2:$U$2962,3,FALSE))=TRUE,"",VLOOKUP(CONCATENATE($B156,"-",$C156),IN_1B!$B$2:$U$2962,3,FALSE))</f>
        <v>0</v>
      </c>
      <c r="F156" s="633">
        <f>IF(ISERROR(VLOOKUP(CONCATENATE($B156,"-",$C156),IN_1B!$B$2:$U$2962,4,FALSE))=TRUE,"",VLOOKUP(CONCATENATE($B156,"-",$C156),IN_1B!$B$2:$U$2962,4,FALSE))</f>
        <v>0</v>
      </c>
      <c r="G156" s="632">
        <f>IF(ISERROR(VLOOKUP(CONCATENATE($B156,"-",$C156),IN_1B!$B$2:$U$2962,5,FALSE))=TRUE,"",VLOOKUP(CONCATENATE($B156,"-",$C156),IN_1B!$B$2:$U$2962,5,FALSE))</f>
        <v>0</v>
      </c>
      <c r="H156" s="633">
        <f>IF(ISERROR(VLOOKUP(CONCATENATE($B156,"-",$C156),IN_1B!$B$2:$U$2962,6,FALSE))=TRUE,"",VLOOKUP(CONCATENATE($B156,"-",$C156),IN_1B!$B$2:$U$2962,6,FALSE))</f>
        <v>0</v>
      </c>
      <c r="I156" s="632">
        <f>IF(ISERROR(VLOOKUP(CONCATENATE($B156,"-",$C156),IN_1B!$B$2:$U$2962,7,FALSE))=TRUE,"",VLOOKUP(CONCATENATE($B156,"-",$C156),IN_1B!$B$2:$U$2962,7,FALSE))</f>
        <v>0</v>
      </c>
      <c r="J156" s="633">
        <f>IF(ISERROR(VLOOKUP(CONCATENATE($B156,"-",$C156),IN_1B!$B$2:$U$2962,8,FALSE))=TRUE,"",VLOOKUP(CONCATENATE($B156,"-",$C156),IN_1B!$B$2:$U$2962,8,FALSE))</f>
        <v>0</v>
      </c>
      <c r="K156" s="632">
        <f>IF(ISERROR(VLOOKUP(CONCATENATE($B156,"-",$C156),IN_1B!$B$2:$U$2962,9,FALSE))=TRUE,"",VLOOKUP(CONCATENATE($B156,"-",$C156),IN_1B!$B$2:$U$2962,9,FALSE))</f>
        <v>0</v>
      </c>
      <c r="L156" s="633">
        <f>IF(ISERROR(VLOOKUP(CONCATENATE($B156,"-",$C156),IN_1B!$B$2:$U$2962,10,FALSE))=TRUE,"",VLOOKUP(CONCATENATE($B156,"-",$C156),IN_1B!$B$2:$U$2962,10,FALSE))</f>
        <v>0</v>
      </c>
      <c r="M156" s="588">
        <f t="shared" si="24"/>
        <v>0</v>
      </c>
      <c r="N156" s="589">
        <f t="shared" si="24"/>
        <v>0</v>
      </c>
    </row>
    <row r="157" spans="1:14" x14ac:dyDescent="0.35">
      <c r="A157" s="585" t="s">
        <v>1402</v>
      </c>
      <c r="B157" s="586" t="s">
        <v>1403</v>
      </c>
      <c r="C157" s="590">
        <v>4</v>
      </c>
      <c r="D157" s="1362" t="str">
        <f t="shared" si="25"/>
        <v/>
      </c>
      <c r="E157" s="632">
        <f>IF(ISERROR(VLOOKUP(CONCATENATE($B157,"-",$C157),IN_1B!$B$2:$U$2962,3,FALSE))=TRUE,"",VLOOKUP(CONCATENATE($B157,"-",$C157),IN_1B!$B$2:$U$2962,3,FALSE))</f>
        <v>0</v>
      </c>
      <c r="F157" s="633">
        <f>IF(ISERROR(VLOOKUP(CONCATENATE($B157,"-",$C157),IN_1B!$B$2:$U$2962,4,FALSE))=TRUE,"",VLOOKUP(CONCATENATE($B157,"-",$C157),IN_1B!$B$2:$U$2962,4,FALSE))</f>
        <v>0</v>
      </c>
      <c r="G157" s="632">
        <f>IF(ISERROR(VLOOKUP(CONCATENATE($B157,"-",$C157),IN_1B!$B$2:$U$2962,5,FALSE))=TRUE,"",VLOOKUP(CONCATENATE($B157,"-",$C157),IN_1B!$B$2:$U$2962,5,FALSE))</f>
        <v>0</v>
      </c>
      <c r="H157" s="633">
        <f>IF(ISERROR(VLOOKUP(CONCATENATE($B157,"-",$C157),IN_1B!$B$2:$U$2962,6,FALSE))=TRUE,"",VLOOKUP(CONCATENATE($B157,"-",$C157),IN_1B!$B$2:$U$2962,6,FALSE))</f>
        <v>0</v>
      </c>
      <c r="I157" s="632">
        <f>IF(ISERROR(VLOOKUP(CONCATENATE($B157,"-",$C157),IN_1B!$B$2:$U$2962,7,FALSE))=TRUE,"",VLOOKUP(CONCATENATE($B157,"-",$C157),IN_1B!$B$2:$U$2962,7,FALSE))</f>
        <v>0</v>
      </c>
      <c r="J157" s="633">
        <f>IF(ISERROR(VLOOKUP(CONCATENATE($B157,"-",$C157),IN_1B!$B$2:$U$2962,8,FALSE))=TRUE,"",VLOOKUP(CONCATENATE($B157,"-",$C157),IN_1B!$B$2:$U$2962,8,FALSE))</f>
        <v>0</v>
      </c>
      <c r="K157" s="632">
        <f>IF(ISERROR(VLOOKUP(CONCATENATE($B157,"-",$C157),IN_1B!$B$2:$U$2962,9,FALSE))=TRUE,"",VLOOKUP(CONCATENATE($B157,"-",$C157),IN_1B!$B$2:$U$2962,9,FALSE))</f>
        <v>0</v>
      </c>
      <c r="L157" s="633">
        <f>IF(ISERROR(VLOOKUP(CONCATENATE($B157,"-",$C157),IN_1B!$B$2:$U$2962,10,FALSE))=TRUE,"",VLOOKUP(CONCATENATE($B157,"-",$C157),IN_1B!$B$2:$U$2962,10,FALSE))</f>
        <v>0</v>
      </c>
      <c r="M157" s="588">
        <f t="shared" si="24"/>
        <v>0</v>
      </c>
      <c r="N157" s="589">
        <f t="shared" si="24"/>
        <v>0</v>
      </c>
    </row>
    <row r="158" spans="1:14" x14ac:dyDescent="0.35">
      <c r="A158" s="585" t="s">
        <v>1404</v>
      </c>
      <c r="B158" s="586" t="s">
        <v>1405</v>
      </c>
      <c r="C158" s="590">
        <v>4</v>
      </c>
      <c r="D158" s="1362" t="str">
        <f t="shared" si="25"/>
        <v/>
      </c>
      <c r="E158" s="632">
        <f>IF(ISERROR(VLOOKUP(CONCATENATE($B158,"-",$C158),IN_1B!$B$2:$U$2962,3,FALSE))=TRUE,"",VLOOKUP(CONCATENATE($B158,"-",$C158),IN_1B!$B$2:$U$2962,3,FALSE))</f>
        <v>0</v>
      </c>
      <c r="F158" s="633">
        <f>IF(ISERROR(VLOOKUP(CONCATENATE($B158,"-",$C158),IN_1B!$B$2:$U$2962,4,FALSE))=TRUE,"",VLOOKUP(CONCATENATE($B158,"-",$C158),IN_1B!$B$2:$U$2962,4,FALSE))</f>
        <v>0</v>
      </c>
      <c r="G158" s="632">
        <f>IF(ISERROR(VLOOKUP(CONCATENATE($B158,"-",$C158),IN_1B!$B$2:$U$2962,5,FALSE))=TRUE,"",VLOOKUP(CONCATENATE($B158,"-",$C158),IN_1B!$B$2:$U$2962,5,FALSE))</f>
        <v>0</v>
      </c>
      <c r="H158" s="633">
        <f>IF(ISERROR(VLOOKUP(CONCATENATE($B158,"-",$C158),IN_1B!$B$2:$U$2962,6,FALSE))=TRUE,"",VLOOKUP(CONCATENATE($B158,"-",$C158),IN_1B!$B$2:$U$2962,6,FALSE))</f>
        <v>0</v>
      </c>
      <c r="I158" s="632">
        <f>IF(ISERROR(VLOOKUP(CONCATENATE($B158,"-",$C158),IN_1B!$B$2:$U$2962,7,FALSE))=TRUE,"",VLOOKUP(CONCATENATE($B158,"-",$C158),IN_1B!$B$2:$U$2962,7,FALSE))</f>
        <v>0</v>
      </c>
      <c r="J158" s="633">
        <f>IF(ISERROR(VLOOKUP(CONCATENATE($B158,"-",$C158),IN_1B!$B$2:$U$2962,8,FALSE))=TRUE,"",VLOOKUP(CONCATENATE($B158,"-",$C158),IN_1B!$B$2:$U$2962,8,FALSE))</f>
        <v>0</v>
      </c>
      <c r="K158" s="632">
        <f>IF(ISERROR(VLOOKUP(CONCATENATE($B158,"-",$C158),IN_1B!$B$2:$U$2962,9,FALSE))=TRUE,"",VLOOKUP(CONCATENATE($B158,"-",$C158),IN_1B!$B$2:$U$2962,9,FALSE))</f>
        <v>0</v>
      </c>
      <c r="L158" s="633">
        <f>IF(ISERROR(VLOOKUP(CONCATENATE($B158,"-",$C158),IN_1B!$B$2:$U$2962,10,FALSE))=TRUE,"",VLOOKUP(CONCATENATE($B158,"-",$C158),IN_1B!$B$2:$U$2962,10,FALSE))</f>
        <v>0</v>
      </c>
      <c r="M158" s="588">
        <f t="shared" si="24"/>
        <v>0</v>
      </c>
      <c r="N158" s="589">
        <f t="shared" si="24"/>
        <v>0</v>
      </c>
    </row>
    <row r="159" spans="1:14" x14ac:dyDescent="0.35">
      <c r="A159" s="585" t="s">
        <v>1406</v>
      </c>
      <c r="B159" s="586" t="s">
        <v>1407</v>
      </c>
      <c r="C159" s="591">
        <v>4</v>
      </c>
      <c r="D159" s="1362" t="str">
        <f t="shared" si="25"/>
        <v/>
      </c>
      <c r="E159" s="632">
        <f>IF(ISERROR(VLOOKUP(CONCATENATE($B159,"-",$C159),IN_1B!$B$2:$U$2962,3,FALSE))=TRUE,"",VLOOKUP(CONCATENATE($B159,"-",$C159),IN_1B!$B$2:$U$2962,3,FALSE))</f>
        <v>0</v>
      </c>
      <c r="F159" s="633">
        <f>IF(ISERROR(VLOOKUP(CONCATENATE($B159,"-",$C159),IN_1B!$B$2:$U$2962,4,FALSE))=TRUE,"",VLOOKUP(CONCATENATE($B159,"-",$C159),IN_1B!$B$2:$U$2962,4,FALSE))</f>
        <v>0</v>
      </c>
      <c r="G159" s="632">
        <f>IF(ISERROR(VLOOKUP(CONCATENATE($B159,"-",$C159),IN_1B!$B$2:$U$2962,5,FALSE))=TRUE,"",VLOOKUP(CONCATENATE($B159,"-",$C159),IN_1B!$B$2:$U$2962,5,FALSE))</f>
        <v>0</v>
      </c>
      <c r="H159" s="633">
        <f>IF(ISERROR(VLOOKUP(CONCATENATE($B159,"-",$C159),IN_1B!$B$2:$U$2962,6,FALSE))=TRUE,"",VLOOKUP(CONCATENATE($B159,"-",$C159),IN_1B!$B$2:$U$2962,6,FALSE))</f>
        <v>0</v>
      </c>
      <c r="I159" s="632">
        <f>IF(ISERROR(VLOOKUP(CONCATENATE($B159,"-",$C159),IN_1B!$B$2:$U$2962,7,FALSE))=TRUE,"",VLOOKUP(CONCATENATE($B159,"-",$C159),IN_1B!$B$2:$U$2962,7,FALSE))</f>
        <v>0</v>
      </c>
      <c r="J159" s="633">
        <f>IF(ISERROR(VLOOKUP(CONCATENATE($B159,"-",$C159),IN_1B!$B$2:$U$2962,8,FALSE))=TRUE,"",VLOOKUP(CONCATENATE($B159,"-",$C159),IN_1B!$B$2:$U$2962,8,FALSE))</f>
        <v>0</v>
      </c>
      <c r="K159" s="632">
        <f>IF(ISERROR(VLOOKUP(CONCATENATE($B159,"-",$C159),IN_1B!$B$2:$U$2962,9,FALSE))=TRUE,"",VLOOKUP(CONCATENATE($B159,"-",$C159),IN_1B!$B$2:$U$2962,9,FALSE))</f>
        <v>0</v>
      </c>
      <c r="L159" s="633">
        <f>IF(ISERROR(VLOOKUP(CONCATENATE($B159,"-",$C159),IN_1B!$B$2:$U$2962,10,FALSE))=TRUE,"",VLOOKUP(CONCATENATE($B159,"-",$C159),IN_1B!$B$2:$U$2962,10,FALSE))</f>
        <v>0</v>
      </c>
      <c r="M159" s="588">
        <f t="shared" si="24"/>
        <v>0</v>
      </c>
      <c r="N159" s="589">
        <f t="shared" si="24"/>
        <v>0</v>
      </c>
    </row>
    <row r="160" spans="1:14" ht="15.45" thickBot="1" x14ac:dyDescent="0.4">
      <c r="A160" s="585" t="s">
        <v>1408</v>
      </c>
      <c r="B160" s="591" t="s">
        <v>1409</v>
      </c>
      <c r="C160" s="582">
        <v>4</v>
      </c>
      <c r="D160" s="1362" t="str">
        <f t="shared" si="25"/>
        <v/>
      </c>
      <c r="E160" s="634">
        <f>IF(ISERROR(VLOOKUP(CONCATENATE($B160,"-",$C160),IN_1B!$B$2:$U$2962,3,FALSE))=TRUE,"",VLOOKUP(CONCATENATE($B160,"-",$C160),IN_1B!$B$2:$U$2962,3,FALSE))</f>
        <v>0</v>
      </c>
      <c r="F160" s="635">
        <f>IF(ISERROR(VLOOKUP(CONCATENATE($B160,"-",$C160),IN_1B!$B$2:$U$2962,4,FALSE))=TRUE,"",VLOOKUP(CONCATENATE($B160,"-",$C160),IN_1B!$B$2:$U$2962,4,FALSE))</f>
        <v>0</v>
      </c>
      <c r="G160" s="634">
        <f>IF(ISERROR(VLOOKUP(CONCATENATE($B160,"-",$C160),IN_1B!$B$2:$U$2962,5,FALSE))=TRUE,"",VLOOKUP(CONCATENATE($B160,"-",$C160),IN_1B!$B$2:$U$2962,5,FALSE))</f>
        <v>0</v>
      </c>
      <c r="H160" s="635">
        <f>IF(ISERROR(VLOOKUP(CONCATENATE($B160,"-",$C160),IN_1B!$B$2:$U$2962,6,FALSE))=TRUE,"",VLOOKUP(CONCATENATE($B160,"-",$C160),IN_1B!$B$2:$U$2962,6,FALSE))</f>
        <v>0</v>
      </c>
      <c r="I160" s="634">
        <f>IF(ISERROR(VLOOKUP(CONCATENATE($B160,"-",$C160),IN_1B!$B$2:$U$2962,7,FALSE))=TRUE,"",VLOOKUP(CONCATENATE($B160,"-",$C160),IN_1B!$B$2:$U$2962,7,FALSE))</f>
        <v>0</v>
      </c>
      <c r="J160" s="635">
        <f>IF(ISERROR(VLOOKUP(CONCATENATE($B160,"-",$C160),IN_1B!$B$2:$U$2962,8,FALSE))=TRUE,"",VLOOKUP(CONCATENATE($B160,"-",$C160),IN_1B!$B$2:$U$2962,8,FALSE))</f>
        <v>0</v>
      </c>
      <c r="K160" s="634">
        <f>IF(ISERROR(VLOOKUP(CONCATENATE($B160,"-",$C160),IN_1B!$B$2:$U$2962,9,FALSE))=TRUE,"",VLOOKUP(CONCATENATE($B160,"-",$C160),IN_1B!$B$2:$U$2962,9,FALSE))</f>
        <v>0</v>
      </c>
      <c r="L160" s="635">
        <f>IF(ISERROR(VLOOKUP(CONCATENATE($B160,"-",$C160),IN_1B!$B$2:$U$2962,10,FALSE))=TRUE,"",VLOOKUP(CONCATENATE($B160,"-",$C160),IN_1B!$B$2:$U$2962,10,FALSE))</f>
        <v>0</v>
      </c>
      <c r="M160" s="592">
        <f t="shared" si="24"/>
        <v>0</v>
      </c>
      <c r="N160" s="593">
        <f t="shared" si="24"/>
        <v>0</v>
      </c>
    </row>
    <row r="161" spans="1:14" ht="15.45" thickBot="1" x14ac:dyDescent="0.4">
      <c r="A161" s="594" t="s">
        <v>1410</v>
      </c>
      <c r="B161" s="595"/>
      <c r="C161" s="582"/>
      <c r="D161" s="1362"/>
      <c r="E161" s="636"/>
      <c r="F161" s="485"/>
      <c r="G161" s="485"/>
      <c r="H161" s="485"/>
      <c r="I161" s="485"/>
      <c r="J161" s="485"/>
      <c r="K161" s="485"/>
      <c r="L161" s="485"/>
      <c r="M161" s="596"/>
      <c r="N161" s="597"/>
    </row>
    <row r="162" spans="1:14" x14ac:dyDescent="0.35">
      <c r="A162" s="580" t="s">
        <v>1411</v>
      </c>
      <c r="B162" s="581" t="s">
        <v>1412</v>
      </c>
      <c r="C162" s="582">
        <v>4</v>
      </c>
      <c r="D162" s="1362" t="str">
        <f t="shared" ref="D162:D167" si="26">CONCATENATE(D$147)</f>
        <v/>
      </c>
      <c r="E162" s="630">
        <f>IF(ISERROR(VLOOKUP(CONCATENATE($B162,"-",$C162),IN_1B!$B$2:$U$2962,3,FALSE))=TRUE,"",VLOOKUP(CONCATENATE($B162,"-",$C162),IN_1B!$B$2:$U$2962,3,FALSE))</f>
        <v>0</v>
      </c>
      <c r="F162" s="631">
        <f>IF(ISERROR(VLOOKUP(CONCATENATE($B162,"-",$C162),IN_1B!$B$2:$U$2962,4,FALSE))=TRUE,"",VLOOKUP(CONCATENATE($B162,"-",$C162),IN_1B!$B$2:$U$2962,4,FALSE))</f>
        <v>0</v>
      </c>
      <c r="G162" s="630">
        <f>IF(ISERROR(VLOOKUP(CONCATENATE($B162,"-",$C162),IN_1B!$B$2:$U$2962,5,FALSE))=TRUE,"",VLOOKUP(CONCATENATE($B162,"-",$C162),IN_1B!$B$2:$U$2962,5,FALSE))</f>
        <v>0</v>
      </c>
      <c r="H162" s="631">
        <f>IF(ISERROR(VLOOKUP(CONCATENATE($B162,"-",$C162),IN_1B!$B$2:$U$2962,6,FALSE))=TRUE,"",VLOOKUP(CONCATENATE($B162,"-",$C162),IN_1B!$B$2:$U$2962,6,FALSE))</f>
        <v>0</v>
      </c>
      <c r="I162" s="630">
        <f>IF(ISERROR(VLOOKUP(CONCATENATE($B162,"-",$C162),IN_1B!$B$2:$U$2962,7,FALSE))=TRUE,"",VLOOKUP(CONCATENATE($B162,"-",$C162),IN_1B!$B$2:$U$2962,7,FALSE))</f>
        <v>0</v>
      </c>
      <c r="J162" s="631">
        <f>IF(ISERROR(VLOOKUP(CONCATENATE($B162,"-",$C162),IN_1B!$B$2:$U$2962,8,FALSE))=TRUE,"",VLOOKUP(CONCATENATE($B162,"-",$C162),IN_1B!$B$2:$U$2962,8,FALSE))</f>
        <v>0</v>
      </c>
      <c r="K162" s="630">
        <f>IF(ISERROR(VLOOKUP(CONCATENATE($B162,"-",$C162),IN_1B!$B$2:$U$2962,9,FALSE))=TRUE,"",VLOOKUP(CONCATENATE($B162,"-",$C162),IN_1B!$B$2:$U$2962,9,FALSE))</f>
        <v>0</v>
      </c>
      <c r="L162" s="631">
        <f>IF(ISERROR(VLOOKUP(CONCATENATE($B162,"-",$C162),IN_1B!$B$2:$U$2962,10,FALSE))=TRUE,"",VLOOKUP(CONCATENATE($B162,"-",$C162),IN_1B!$B$2:$U$2962,10,FALSE))</f>
        <v>0</v>
      </c>
      <c r="M162" s="583">
        <f t="shared" ref="M162:N167" si="27">E162+G162</f>
        <v>0</v>
      </c>
      <c r="N162" s="584">
        <f t="shared" si="27"/>
        <v>0</v>
      </c>
    </row>
    <row r="163" spans="1:14" x14ac:dyDescent="0.35">
      <c r="A163" s="585" t="s">
        <v>1413</v>
      </c>
      <c r="B163" s="586" t="s">
        <v>1414</v>
      </c>
      <c r="C163" s="587">
        <v>4</v>
      </c>
      <c r="D163" s="1362" t="str">
        <f t="shared" si="26"/>
        <v/>
      </c>
      <c r="E163" s="632">
        <f>IF(ISERROR(VLOOKUP(CONCATENATE($B163,"-",$C163),IN_1B!$B$2:$U$2962,3,FALSE))=TRUE,"",VLOOKUP(CONCATENATE($B163,"-",$C163),IN_1B!$B$2:$U$2962,3,FALSE))</f>
        <v>0</v>
      </c>
      <c r="F163" s="633">
        <f>IF(ISERROR(VLOOKUP(CONCATENATE($B163,"-",$C163),IN_1B!$B$2:$U$2962,4,FALSE))=TRUE,"",VLOOKUP(CONCATENATE($B163,"-",$C163),IN_1B!$B$2:$U$2962,4,FALSE))</f>
        <v>0</v>
      </c>
      <c r="G163" s="632">
        <f>IF(ISERROR(VLOOKUP(CONCATENATE($B163,"-",$C163),IN_1B!$B$2:$U$2962,5,FALSE))=TRUE,"",VLOOKUP(CONCATENATE($B163,"-",$C163),IN_1B!$B$2:$U$2962,5,FALSE))</f>
        <v>0</v>
      </c>
      <c r="H163" s="633">
        <f>IF(ISERROR(VLOOKUP(CONCATENATE($B163,"-",$C163),IN_1B!$B$2:$U$2962,6,FALSE))=TRUE,"",VLOOKUP(CONCATENATE($B163,"-",$C163),IN_1B!$B$2:$U$2962,6,FALSE))</f>
        <v>0</v>
      </c>
      <c r="I163" s="632">
        <f>IF(ISERROR(VLOOKUP(CONCATENATE($B163,"-",$C163),IN_1B!$B$2:$U$2962,7,FALSE))=TRUE,"",VLOOKUP(CONCATENATE($B163,"-",$C163),IN_1B!$B$2:$U$2962,7,FALSE))</f>
        <v>0</v>
      </c>
      <c r="J163" s="633">
        <f>IF(ISERROR(VLOOKUP(CONCATENATE($B163,"-",$C163),IN_1B!$B$2:$U$2962,8,FALSE))=TRUE,"",VLOOKUP(CONCATENATE($B163,"-",$C163),IN_1B!$B$2:$U$2962,8,FALSE))</f>
        <v>0</v>
      </c>
      <c r="K163" s="632">
        <f>IF(ISERROR(VLOOKUP(CONCATENATE($B163,"-",$C163),IN_1B!$B$2:$U$2962,9,FALSE))=TRUE,"",VLOOKUP(CONCATENATE($B163,"-",$C163),IN_1B!$B$2:$U$2962,9,FALSE))</f>
        <v>0</v>
      </c>
      <c r="L163" s="633">
        <f>IF(ISERROR(VLOOKUP(CONCATENATE($B163,"-",$C163),IN_1B!$B$2:$U$2962,10,FALSE))=TRUE,"",VLOOKUP(CONCATENATE($B163,"-",$C163),IN_1B!$B$2:$U$2962,10,FALSE))</f>
        <v>0</v>
      </c>
      <c r="M163" s="588">
        <f t="shared" si="27"/>
        <v>0</v>
      </c>
      <c r="N163" s="589">
        <f t="shared" si="27"/>
        <v>0</v>
      </c>
    </row>
    <row r="164" spans="1:14" x14ac:dyDescent="0.35">
      <c r="A164" s="585" t="s">
        <v>1415</v>
      </c>
      <c r="B164" s="586" t="s">
        <v>1416</v>
      </c>
      <c r="C164" s="590">
        <v>4</v>
      </c>
      <c r="D164" s="1362" t="str">
        <f t="shared" si="26"/>
        <v/>
      </c>
      <c r="E164" s="632">
        <f>IF(ISERROR(VLOOKUP(CONCATENATE($B164,"-",$C164),IN_1B!$B$2:$U$2962,3,FALSE))=TRUE,"",VLOOKUP(CONCATENATE($B164,"-",$C164),IN_1B!$B$2:$U$2962,3,FALSE))</f>
        <v>0</v>
      </c>
      <c r="F164" s="633">
        <f>IF(ISERROR(VLOOKUP(CONCATENATE($B164,"-",$C164),IN_1B!$B$2:$U$2962,4,FALSE))=TRUE,"",VLOOKUP(CONCATENATE($B164,"-",$C164),IN_1B!$B$2:$U$2962,4,FALSE))</f>
        <v>0</v>
      </c>
      <c r="G164" s="632">
        <f>IF(ISERROR(VLOOKUP(CONCATENATE($B164,"-",$C164),IN_1B!$B$2:$U$2962,5,FALSE))=TRUE,"",VLOOKUP(CONCATENATE($B164,"-",$C164),IN_1B!$B$2:$U$2962,5,FALSE))</f>
        <v>0</v>
      </c>
      <c r="H164" s="633">
        <f>IF(ISERROR(VLOOKUP(CONCATENATE($B164,"-",$C164),IN_1B!$B$2:$U$2962,6,FALSE))=TRUE,"",VLOOKUP(CONCATENATE($B164,"-",$C164),IN_1B!$B$2:$U$2962,6,FALSE))</f>
        <v>0</v>
      </c>
      <c r="I164" s="632">
        <f>IF(ISERROR(VLOOKUP(CONCATENATE($B164,"-",$C164),IN_1B!$B$2:$U$2962,7,FALSE))=TRUE,"",VLOOKUP(CONCATENATE($B164,"-",$C164),IN_1B!$B$2:$U$2962,7,FALSE))</f>
        <v>0</v>
      </c>
      <c r="J164" s="633">
        <f>IF(ISERROR(VLOOKUP(CONCATENATE($B164,"-",$C164),IN_1B!$B$2:$U$2962,8,FALSE))=TRUE,"",VLOOKUP(CONCATENATE($B164,"-",$C164),IN_1B!$B$2:$U$2962,8,FALSE))</f>
        <v>0</v>
      </c>
      <c r="K164" s="632">
        <f>IF(ISERROR(VLOOKUP(CONCATENATE($B164,"-",$C164),IN_1B!$B$2:$U$2962,9,FALSE))=TRUE,"",VLOOKUP(CONCATENATE($B164,"-",$C164),IN_1B!$B$2:$U$2962,9,FALSE))</f>
        <v>0</v>
      </c>
      <c r="L164" s="633">
        <f>IF(ISERROR(VLOOKUP(CONCATENATE($B164,"-",$C164),IN_1B!$B$2:$U$2962,10,FALSE))=TRUE,"",VLOOKUP(CONCATENATE($B164,"-",$C164),IN_1B!$B$2:$U$2962,10,FALSE))</f>
        <v>0</v>
      </c>
      <c r="M164" s="588">
        <f t="shared" si="27"/>
        <v>0</v>
      </c>
      <c r="N164" s="589">
        <f t="shared" si="27"/>
        <v>0</v>
      </c>
    </row>
    <row r="165" spans="1:14" x14ac:dyDescent="0.35">
      <c r="A165" s="585" t="s">
        <v>1417</v>
      </c>
      <c r="B165" s="586" t="s">
        <v>1418</v>
      </c>
      <c r="C165" s="590">
        <v>4</v>
      </c>
      <c r="D165" s="1362" t="str">
        <f t="shared" si="26"/>
        <v/>
      </c>
      <c r="E165" s="632">
        <f>IF(ISERROR(VLOOKUP(CONCATENATE($B165,"-",$C165),IN_1B!$B$2:$U$2962,3,FALSE))=TRUE,"",VLOOKUP(CONCATENATE($B165,"-",$C165),IN_1B!$B$2:$U$2962,3,FALSE))</f>
        <v>0</v>
      </c>
      <c r="F165" s="633">
        <f>IF(ISERROR(VLOOKUP(CONCATENATE($B165,"-",$C165),IN_1B!$B$2:$U$2962,4,FALSE))=TRUE,"",VLOOKUP(CONCATENATE($B165,"-",$C165),IN_1B!$B$2:$U$2962,4,FALSE))</f>
        <v>0</v>
      </c>
      <c r="G165" s="632">
        <f>IF(ISERROR(VLOOKUP(CONCATENATE($B165,"-",$C165),IN_1B!$B$2:$U$2962,5,FALSE))=TRUE,"",VLOOKUP(CONCATENATE($B165,"-",$C165),IN_1B!$B$2:$U$2962,5,FALSE))</f>
        <v>0</v>
      </c>
      <c r="H165" s="633">
        <f>IF(ISERROR(VLOOKUP(CONCATENATE($B165,"-",$C165),IN_1B!$B$2:$U$2962,6,FALSE))=TRUE,"",VLOOKUP(CONCATENATE($B165,"-",$C165),IN_1B!$B$2:$U$2962,6,FALSE))</f>
        <v>0</v>
      </c>
      <c r="I165" s="632">
        <f>IF(ISERROR(VLOOKUP(CONCATENATE($B165,"-",$C165),IN_1B!$B$2:$U$2962,7,FALSE))=TRUE,"",VLOOKUP(CONCATENATE($B165,"-",$C165),IN_1B!$B$2:$U$2962,7,FALSE))</f>
        <v>0</v>
      </c>
      <c r="J165" s="633">
        <f>IF(ISERROR(VLOOKUP(CONCATENATE($B165,"-",$C165),IN_1B!$B$2:$U$2962,8,FALSE))=TRUE,"",VLOOKUP(CONCATENATE($B165,"-",$C165),IN_1B!$B$2:$U$2962,8,FALSE))</f>
        <v>0</v>
      </c>
      <c r="K165" s="632">
        <f>IF(ISERROR(VLOOKUP(CONCATENATE($B165,"-",$C165),IN_1B!$B$2:$U$2962,9,FALSE))=TRUE,"",VLOOKUP(CONCATENATE($B165,"-",$C165),IN_1B!$B$2:$U$2962,9,FALSE))</f>
        <v>0</v>
      </c>
      <c r="L165" s="633">
        <f>IF(ISERROR(VLOOKUP(CONCATENATE($B165,"-",$C165),IN_1B!$B$2:$U$2962,10,FALSE))=TRUE,"",VLOOKUP(CONCATENATE($B165,"-",$C165),IN_1B!$B$2:$U$2962,10,FALSE))</f>
        <v>0</v>
      </c>
      <c r="M165" s="588">
        <f t="shared" si="27"/>
        <v>0</v>
      </c>
      <c r="N165" s="589">
        <f t="shared" si="27"/>
        <v>0</v>
      </c>
    </row>
    <row r="166" spans="1:14" x14ac:dyDescent="0.35">
      <c r="A166" s="585" t="s">
        <v>1419</v>
      </c>
      <c r="B166" s="586" t="s">
        <v>1420</v>
      </c>
      <c r="C166" s="590">
        <v>4</v>
      </c>
      <c r="D166" s="1362" t="str">
        <f t="shared" si="26"/>
        <v/>
      </c>
      <c r="E166" s="632">
        <f>IF(ISERROR(VLOOKUP(CONCATENATE($B166,"-",$C166),IN_1B!$B$2:$U$2962,3,FALSE))=TRUE,"",VLOOKUP(CONCATENATE($B166,"-",$C166),IN_1B!$B$2:$U$2962,3,FALSE))</f>
        <v>0</v>
      </c>
      <c r="F166" s="633">
        <f>IF(ISERROR(VLOOKUP(CONCATENATE($B166,"-",$C166),IN_1B!$B$2:$U$2962,4,FALSE))=TRUE,"",VLOOKUP(CONCATENATE($B166,"-",$C166),IN_1B!$B$2:$U$2962,4,FALSE))</f>
        <v>0</v>
      </c>
      <c r="G166" s="632">
        <f>IF(ISERROR(VLOOKUP(CONCATENATE($B166,"-",$C166),IN_1B!$B$2:$U$2962,5,FALSE))=TRUE,"",VLOOKUP(CONCATENATE($B166,"-",$C166),IN_1B!$B$2:$U$2962,5,FALSE))</f>
        <v>0</v>
      </c>
      <c r="H166" s="633">
        <f>IF(ISERROR(VLOOKUP(CONCATENATE($B166,"-",$C166),IN_1B!$B$2:$U$2962,6,FALSE))=TRUE,"",VLOOKUP(CONCATENATE($B166,"-",$C166),IN_1B!$B$2:$U$2962,6,FALSE))</f>
        <v>0</v>
      </c>
      <c r="I166" s="632">
        <f>IF(ISERROR(VLOOKUP(CONCATENATE($B166,"-",$C166),IN_1B!$B$2:$U$2962,7,FALSE))=TRUE,"",VLOOKUP(CONCATENATE($B166,"-",$C166),IN_1B!$B$2:$U$2962,7,FALSE))</f>
        <v>0</v>
      </c>
      <c r="J166" s="633">
        <f>IF(ISERROR(VLOOKUP(CONCATENATE($B166,"-",$C166),IN_1B!$B$2:$U$2962,8,FALSE))=TRUE,"",VLOOKUP(CONCATENATE($B166,"-",$C166),IN_1B!$B$2:$U$2962,8,FALSE))</f>
        <v>0</v>
      </c>
      <c r="K166" s="632">
        <f>IF(ISERROR(VLOOKUP(CONCATENATE($B166,"-",$C166),IN_1B!$B$2:$U$2962,9,FALSE))=TRUE,"",VLOOKUP(CONCATENATE($B166,"-",$C166),IN_1B!$B$2:$U$2962,9,FALSE))</f>
        <v>0</v>
      </c>
      <c r="L166" s="633">
        <f>IF(ISERROR(VLOOKUP(CONCATENATE($B166,"-",$C166),IN_1B!$B$2:$U$2962,10,FALSE))=TRUE,"",VLOOKUP(CONCATENATE($B166,"-",$C166),IN_1B!$B$2:$U$2962,10,FALSE))</f>
        <v>0</v>
      </c>
      <c r="M166" s="588">
        <f t="shared" si="27"/>
        <v>0</v>
      </c>
      <c r="N166" s="589">
        <f t="shared" si="27"/>
        <v>0</v>
      </c>
    </row>
    <row r="167" spans="1:14" ht="15.45" thickBot="1" x14ac:dyDescent="0.4">
      <c r="A167" s="585" t="s">
        <v>1421</v>
      </c>
      <c r="B167" s="598" t="s">
        <v>1422</v>
      </c>
      <c r="C167" s="591">
        <v>4</v>
      </c>
      <c r="D167" s="1362" t="str">
        <f t="shared" si="26"/>
        <v/>
      </c>
      <c r="E167" s="634">
        <f>IF(ISERROR(VLOOKUP(CONCATENATE($B167,"-",$C167),IN_1B!$B$2:$U$2962,3,FALSE))=TRUE,"",VLOOKUP(CONCATENATE($B167,"-",$C167),IN_1B!$B$2:$U$2962,3,FALSE))</f>
        <v>0</v>
      </c>
      <c r="F167" s="635">
        <f>IF(ISERROR(VLOOKUP(CONCATENATE($B167,"-",$C167),IN_1B!$B$2:$U$2962,4,FALSE))=TRUE,"",VLOOKUP(CONCATENATE($B167,"-",$C167),IN_1B!$B$2:$U$2962,4,FALSE))</f>
        <v>0</v>
      </c>
      <c r="G167" s="634">
        <f>IF(ISERROR(VLOOKUP(CONCATENATE($B167,"-",$C167),IN_1B!$B$2:$U$2962,5,FALSE))=TRUE,"",VLOOKUP(CONCATENATE($B167,"-",$C167),IN_1B!$B$2:$U$2962,5,FALSE))</f>
        <v>0</v>
      </c>
      <c r="H167" s="635">
        <f>IF(ISERROR(VLOOKUP(CONCATENATE($B167,"-",$C167),IN_1B!$B$2:$U$2962,6,FALSE))=TRUE,"",VLOOKUP(CONCATENATE($B167,"-",$C167),IN_1B!$B$2:$U$2962,6,FALSE))</f>
        <v>0</v>
      </c>
      <c r="I167" s="634">
        <f>IF(ISERROR(VLOOKUP(CONCATENATE($B167,"-",$C167),IN_1B!$B$2:$U$2962,7,FALSE))=TRUE,"",VLOOKUP(CONCATENATE($B167,"-",$C167),IN_1B!$B$2:$U$2962,7,FALSE))</f>
        <v>0</v>
      </c>
      <c r="J167" s="635">
        <f>IF(ISERROR(VLOOKUP(CONCATENATE($B167,"-",$C167),IN_1B!$B$2:$U$2962,8,FALSE))=TRUE,"",VLOOKUP(CONCATENATE($B167,"-",$C167),IN_1B!$B$2:$U$2962,8,FALSE))</f>
        <v>0</v>
      </c>
      <c r="K167" s="634">
        <f>IF(ISERROR(VLOOKUP(CONCATENATE($B167,"-",$C167),IN_1B!$B$2:$U$2962,9,FALSE))=TRUE,"",VLOOKUP(CONCATENATE($B167,"-",$C167),IN_1B!$B$2:$U$2962,9,FALSE))</f>
        <v>0</v>
      </c>
      <c r="L167" s="635">
        <f>IF(ISERROR(VLOOKUP(CONCATENATE($B167,"-",$C167),IN_1B!$B$2:$U$2962,10,FALSE))=TRUE,"",VLOOKUP(CONCATENATE($B167,"-",$C167),IN_1B!$B$2:$U$2962,10,FALSE))</f>
        <v>0</v>
      </c>
      <c r="M167" s="592">
        <f t="shared" si="27"/>
        <v>0</v>
      </c>
      <c r="N167" s="593">
        <f t="shared" si="27"/>
        <v>0</v>
      </c>
    </row>
    <row r="168" spans="1:14" ht="15.45" thickBot="1" x14ac:dyDescent="0.4">
      <c r="A168" s="594" t="s">
        <v>1423</v>
      </c>
      <c r="B168" s="595"/>
      <c r="C168" s="599"/>
      <c r="D168" s="1362"/>
      <c r="E168" s="636"/>
      <c r="F168" s="485"/>
      <c r="G168" s="485"/>
      <c r="H168" s="485"/>
      <c r="I168" s="485"/>
      <c r="J168" s="485"/>
      <c r="K168" s="485"/>
      <c r="L168" s="485"/>
      <c r="M168" s="596"/>
      <c r="N168" s="597"/>
    </row>
    <row r="169" spans="1:14" x14ac:dyDescent="0.35">
      <c r="A169" s="580" t="s">
        <v>1424</v>
      </c>
      <c r="B169" s="600" t="s">
        <v>1425</v>
      </c>
      <c r="C169" s="587">
        <v>4</v>
      </c>
      <c r="D169" s="1362" t="str">
        <f t="shared" ref="D169:D179" si="28">CONCATENATE(D$147)</f>
        <v/>
      </c>
      <c r="E169" s="630">
        <f>IF(ISERROR(VLOOKUP(CONCATENATE($B169,"-",$C169),IN_1B!$B$2:$U$2962,3,FALSE))=TRUE,"",VLOOKUP(CONCATENATE($B169,"-",$C169),IN_1B!$B$2:$U$2962,3,FALSE))</f>
        <v>0</v>
      </c>
      <c r="F169" s="631">
        <f>IF(ISERROR(VLOOKUP(CONCATENATE($B169,"-",$C169),IN_1B!$B$2:$U$2962,4,FALSE))=TRUE,"",VLOOKUP(CONCATENATE($B169,"-",$C169),IN_1B!$B$2:$U$2962,4,FALSE))</f>
        <v>0</v>
      </c>
      <c r="G169" s="630">
        <f>IF(ISERROR(VLOOKUP(CONCATENATE($B169,"-",$C169),IN_1B!$B$2:$U$2962,5,FALSE))=TRUE,"",VLOOKUP(CONCATENATE($B169,"-",$C169),IN_1B!$B$2:$U$2962,5,FALSE))</f>
        <v>0</v>
      </c>
      <c r="H169" s="631">
        <f>IF(ISERROR(VLOOKUP(CONCATENATE($B169,"-",$C169),IN_1B!$B$2:$U$2962,6,FALSE))=TRUE,"",VLOOKUP(CONCATENATE($B169,"-",$C169),IN_1B!$B$2:$U$2962,6,FALSE))</f>
        <v>0</v>
      </c>
      <c r="I169" s="630">
        <f>IF(ISERROR(VLOOKUP(CONCATENATE($B169,"-",$C169),IN_1B!$B$2:$U$2962,7,FALSE))=TRUE,"",VLOOKUP(CONCATENATE($B169,"-",$C169),IN_1B!$B$2:$U$2962,7,FALSE))</f>
        <v>0</v>
      </c>
      <c r="J169" s="631">
        <f>IF(ISERROR(VLOOKUP(CONCATENATE($B169,"-",$C169),IN_1B!$B$2:$U$2962,8,FALSE))=TRUE,"",VLOOKUP(CONCATENATE($B169,"-",$C169),IN_1B!$B$2:$U$2962,8,FALSE))</f>
        <v>0</v>
      </c>
      <c r="K169" s="630">
        <f>IF(ISERROR(VLOOKUP(CONCATENATE($B169,"-",$C169),IN_1B!$B$2:$U$2962,9,FALSE))=TRUE,"",VLOOKUP(CONCATENATE($B169,"-",$C169),IN_1B!$B$2:$U$2962,9,FALSE))</f>
        <v>0</v>
      </c>
      <c r="L169" s="631">
        <f>IF(ISERROR(VLOOKUP(CONCATENATE($B169,"-",$C169),IN_1B!$B$2:$U$2962,10,FALSE))=TRUE,"",VLOOKUP(CONCATENATE($B169,"-",$C169),IN_1B!$B$2:$U$2962,10,FALSE))</f>
        <v>0</v>
      </c>
      <c r="M169" s="583">
        <f t="shared" ref="M169:N179" si="29">E169+G169</f>
        <v>0</v>
      </c>
      <c r="N169" s="584">
        <f t="shared" si="29"/>
        <v>0</v>
      </c>
    </row>
    <row r="170" spans="1:14" x14ac:dyDescent="0.35">
      <c r="A170" s="585" t="s">
        <v>1426</v>
      </c>
      <c r="B170" s="586" t="s">
        <v>1427</v>
      </c>
      <c r="C170" s="590">
        <v>4</v>
      </c>
      <c r="D170" s="1362" t="str">
        <f t="shared" si="28"/>
        <v/>
      </c>
      <c r="E170" s="632">
        <f>IF(ISERROR(VLOOKUP(CONCATENATE($B170,"-",$C170),IN_1B!$B$2:$U$2962,3,FALSE))=TRUE,"",VLOOKUP(CONCATENATE($B170,"-",$C170),IN_1B!$B$2:$U$2962,3,FALSE))</f>
        <v>0</v>
      </c>
      <c r="F170" s="633">
        <f>IF(ISERROR(VLOOKUP(CONCATENATE($B170,"-",$C170),IN_1B!$B$2:$U$2962,4,FALSE))=TRUE,"",VLOOKUP(CONCATENATE($B170,"-",$C170),IN_1B!$B$2:$U$2962,4,FALSE))</f>
        <v>0</v>
      </c>
      <c r="G170" s="632">
        <f>IF(ISERROR(VLOOKUP(CONCATENATE($B170,"-",$C170),IN_1B!$B$2:$U$2962,5,FALSE))=TRUE,"",VLOOKUP(CONCATENATE($B170,"-",$C170),IN_1B!$B$2:$U$2962,5,FALSE))</f>
        <v>0</v>
      </c>
      <c r="H170" s="633">
        <f>IF(ISERROR(VLOOKUP(CONCATENATE($B170,"-",$C170),IN_1B!$B$2:$U$2962,6,FALSE))=TRUE,"",VLOOKUP(CONCATENATE($B170,"-",$C170),IN_1B!$B$2:$U$2962,6,FALSE))</f>
        <v>0</v>
      </c>
      <c r="I170" s="632">
        <f>IF(ISERROR(VLOOKUP(CONCATENATE($B170,"-",$C170),IN_1B!$B$2:$U$2962,7,FALSE))=TRUE,"",VLOOKUP(CONCATENATE($B170,"-",$C170),IN_1B!$B$2:$U$2962,7,FALSE))</f>
        <v>0</v>
      </c>
      <c r="J170" s="633">
        <f>IF(ISERROR(VLOOKUP(CONCATENATE($B170,"-",$C170),IN_1B!$B$2:$U$2962,8,FALSE))=TRUE,"",VLOOKUP(CONCATENATE($B170,"-",$C170),IN_1B!$B$2:$U$2962,8,FALSE))</f>
        <v>0</v>
      </c>
      <c r="K170" s="632">
        <f>IF(ISERROR(VLOOKUP(CONCATENATE($B170,"-",$C170),IN_1B!$B$2:$U$2962,9,FALSE))=TRUE,"",VLOOKUP(CONCATENATE($B170,"-",$C170),IN_1B!$B$2:$U$2962,9,FALSE))</f>
        <v>0</v>
      </c>
      <c r="L170" s="633">
        <f>IF(ISERROR(VLOOKUP(CONCATENATE($B170,"-",$C170),IN_1B!$B$2:$U$2962,10,FALSE))=TRUE,"",VLOOKUP(CONCATENATE($B170,"-",$C170),IN_1B!$B$2:$U$2962,10,FALSE))</f>
        <v>0</v>
      </c>
      <c r="M170" s="588">
        <f t="shared" si="29"/>
        <v>0</v>
      </c>
      <c r="N170" s="589">
        <f t="shared" si="29"/>
        <v>0</v>
      </c>
    </row>
    <row r="171" spans="1:14" x14ac:dyDescent="0.35">
      <c r="A171" s="585" t="s">
        <v>1428</v>
      </c>
      <c r="B171" s="586" t="s">
        <v>1429</v>
      </c>
      <c r="C171" s="590">
        <v>4</v>
      </c>
      <c r="D171" s="1362" t="str">
        <f t="shared" si="28"/>
        <v/>
      </c>
      <c r="E171" s="632">
        <f>IF(ISERROR(VLOOKUP(CONCATENATE($B171,"-",$C171),IN_1B!$B$2:$U$2962,3,FALSE))=TRUE,"",VLOOKUP(CONCATENATE($B171,"-",$C171),IN_1B!$B$2:$U$2962,3,FALSE))</f>
        <v>0</v>
      </c>
      <c r="F171" s="633">
        <f>IF(ISERROR(VLOOKUP(CONCATENATE($B171,"-",$C171),IN_1B!$B$2:$U$2962,4,FALSE))=TRUE,"",VLOOKUP(CONCATENATE($B171,"-",$C171),IN_1B!$B$2:$U$2962,4,FALSE))</f>
        <v>0</v>
      </c>
      <c r="G171" s="632">
        <f>IF(ISERROR(VLOOKUP(CONCATENATE($B171,"-",$C171),IN_1B!$B$2:$U$2962,5,FALSE))=TRUE,"",VLOOKUP(CONCATENATE($B171,"-",$C171),IN_1B!$B$2:$U$2962,5,FALSE))</f>
        <v>0</v>
      </c>
      <c r="H171" s="633">
        <f>IF(ISERROR(VLOOKUP(CONCATENATE($B171,"-",$C171),IN_1B!$B$2:$U$2962,6,FALSE))=TRUE,"",VLOOKUP(CONCATENATE($B171,"-",$C171),IN_1B!$B$2:$U$2962,6,FALSE))</f>
        <v>0</v>
      </c>
      <c r="I171" s="632">
        <f>IF(ISERROR(VLOOKUP(CONCATENATE($B171,"-",$C171),IN_1B!$B$2:$U$2962,7,FALSE))=TRUE,"",VLOOKUP(CONCATENATE($B171,"-",$C171),IN_1B!$B$2:$U$2962,7,FALSE))</f>
        <v>0</v>
      </c>
      <c r="J171" s="633">
        <f>IF(ISERROR(VLOOKUP(CONCATENATE($B171,"-",$C171),IN_1B!$B$2:$U$2962,8,FALSE))=TRUE,"",VLOOKUP(CONCATENATE($B171,"-",$C171),IN_1B!$B$2:$U$2962,8,FALSE))</f>
        <v>0</v>
      </c>
      <c r="K171" s="632">
        <f>IF(ISERROR(VLOOKUP(CONCATENATE($B171,"-",$C171),IN_1B!$B$2:$U$2962,9,FALSE))=TRUE,"",VLOOKUP(CONCATENATE($B171,"-",$C171),IN_1B!$B$2:$U$2962,9,FALSE))</f>
        <v>0</v>
      </c>
      <c r="L171" s="633">
        <f>IF(ISERROR(VLOOKUP(CONCATENATE($B171,"-",$C171),IN_1B!$B$2:$U$2962,10,FALSE))=TRUE,"",VLOOKUP(CONCATENATE($B171,"-",$C171),IN_1B!$B$2:$U$2962,10,FALSE))</f>
        <v>0</v>
      </c>
      <c r="M171" s="588">
        <f t="shared" si="29"/>
        <v>0</v>
      </c>
      <c r="N171" s="589">
        <f t="shared" si="29"/>
        <v>0</v>
      </c>
    </row>
    <row r="172" spans="1:14" x14ac:dyDescent="0.35">
      <c r="A172" s="585" t="s">
        <v>1430</v>
      </c>
      <c r="B172" s="586" t="s">
        <v>1431</v>
      </c>
      <c r="C172" s="590">
        <v>4</v>
      </c>
      <c r="D172" s="1362" t="str">
        <f t="shared" si="28"/>
        <v/>
      </c>
      <c r="E172" s="632">
        <f>IF(ISERROR(VLOOKUP(CONCATENATE($B172,"-",$C172),IN_1B!$B$2:$U$2962,3,FALSE))=TRUE,"",VLOOKUP(CONCATENATE($B172,"-",$C172),IN_1B!$B$2:$U$2962,3,FALSE))</f>
        <v>0</v>
      </c>
      <c r="F172" s="633">
        <f>IF(ISERROR(VLOOKUP(CONCATENATE($B172,"-",$C172),IN_1B!$B$2:$U$2962,4,FALSE))=TRUE,"",VLOOKUP(CONCATENATE($B172,"-",$C172),IN_1B!$B$2:$U$2962,4,FALSE))</f>
        <v>0</v>
      </c>
      <c r="G172" s="632">
        <f>IF(ISERROR(VLOOKUP(CONCATENATE($B172,"-",$C172),IN_1B!$B$2:$U$2962,5,FALSE))=TRUE,"",VLOOKUP(CONCATENATE($B172,"-",$C172),IN_1B!$B$2:$U$2962,5,FALSE))</f>
        <v>0</v>
      </c>
      <c r="H172" s="633">
        <f>IF(ISERROR(VLOOKUP(CONCATENATE($B172,"-",$C172),IN_1B!$B$2:$U$2962,6,FALSE))=TRUE,"",VLOOKUP(CONCATENATE($B172,"-",$C172),IN_1B!$B$2:$U$2962,6,FALSE))</f>
        <v>0</v>
      </c>
      <c r="I172" s="632">
        <f>IF(ISERROR(VLOOKUP(CONCATENATE($B172,"-",$C172),IN_1B!$B$2:$U$2962,7,FALSE))=TRUE,"",VLOOKUP(CONCATENATE($B172,"-",$C172),IN_1B!$B$2:$U$2962,7,FALSE))</f>
        <v>0</v>
      </c>
      <c r="J172" s="633">
        <f>IF(ISERROR(VLOOKUP(CONCATENATE($B172,"-",$C172),IN_1B!$B$2:$U$2962,8,FALSE))=TRUE,"",VLOOKUP(CONCATENATE($B172,"-",$C172),IN_1B!$B$2:$U$2962,8,FALSE))</f>
        <v>0</v>
      </c>
      <c r="K172" s="632">
        <f>IF(ISERROR(VLOOKUP(CONCATENATE($B172,"-",$C172),IN_1B!$B$2:$U$2962,9,FALSE))=TRUE,"",VLOOKUP(CONCATENATE($B172,"-",$C172),IN_1B!$B$2:$U$2962,9,FALSE))</f>
        <v>0</v>
      </c>
      <c r="L172" s="633">
        <f>IF(ISERROR(VLOOKUP(CONCATENATE($B172,"-",$C172),IN_1B!$B$2:$U$2962,10,FALSE))=TRUE,"",VLOOKUP(CONCATENATE($B172,"-",$C172),IN_1B!$B$2:$U$2962,10,FALSE))</f>
        <v>0</v>
      </c>
      <c r="M172" s="588">
        <f t="shared" si="29"/>
        <v>0</v>
      </c>
      <c r="N172" s="589">
        <f t="shared" si="29"/>
        <v>0</v>
      </c>
    </row>
    <row r="173" spans="1:14" x14ac:dyDescent="0.35">
      <c r="A173" s="585" t="s">
        <v>1432</v>
      </c>
      <c r="B173" s="586" t="s">
        <v>1433</v>
      </c>
      <c r="C173" s="590">
        <v>4</v>
      </c>
      <c r="D173" s="1362" t="str">
        <f t="shared" si="28"/>
        <v/>
      </c>
      <c r="E173" s="632">
        <f>IF(ISERROR(VLOOKUP(CONCATENATE($B173,"-",$C173),IN_1B!$B$2:$U$2962,3,FALSE))=TRUE,"",VLOOKUP(CONCATENATE($B173,"-",$C173),IN_1B!$B$2:$U$2962,3,FALSE))</f>
        <v>0</v>
      </c>
      <c r="F173" s="633">
        <f>IF(ISERROR(VLOOKUP(CONCATENATE($B173,"-",$C173),IN_1B!$B$2:$U$2962,4,FALSE))=TRUE,"",VLOOKUP(CONCATENATE($B173,"-",$C173),IN_1B!$B$2:$U$2962,4,FALSE))</f>
        <v>0</v>
      </c>
      <c r="G173" s="632">
        <f>IF(ISERROR(VLOOKUP(CONCATENATE($B173,"-",$C173),IN_1B!$B$2:$U$2962,5,FALSE))=TRUE,"",VLOOKUP(CONCATENATE($B173,"-",$C173),IN_1B!$B$2:$U$2962,5,FALSE))</f>
        <v>0</v>
      </c>
      <c r="H173" s="633">
        <f>IF(ISERROR(VLOOKUP(CONCATENATE($B173,"-",$C173),IN_1B!$B$2:$U$2962,6,FALSE))=TRUE,"",VLOOKUP(CONCATENATE($B173,"-",$C173),IN_1B!$B$2:$U$2962,6,FALSE))</f>
        <v>0</v>
      </c>
      <c r="I173" s="632">
        <f>IF(ISERROR(VLOOKUP(CONCATENATE($B173,"-",$C173),IN_1B!$B$2:$U$2962,7,FALSE))=TRUE,"",VLOOKUP(CONCATENATE($B173,"-",$C173),IN_1B!$B$2:$U$2962,7,FALSE))</f>
        <v>0</v>
      </c>
      <c r="J173" s="633">
        <f>IF(ISERROR(VLOOKUP(CONCATENATE($B173,"-",$C173),IN_1B!$B$2:$U$2962,8,FALSE))=TRUE,"",VLOOKUP(CONCATENATE($B173,"-",$C173),IN_1B!$B$2:$U$2962,8,FALSE))</f>
        <v>0</v>
      </c>
      <c r="K173" s="632">
        <f>IF(ISERROR(VLOOKUP(CONCATENATE($B173,"-",$C173),IN_1B!$B$2:$U$2962,9,FALSE))=TRUE,"",VLOOKUP(CONCATENATE($B173,"-",$C173),IN_1B!$B$2:$U$2962,9,FALSE))</f>
        <v>0</v>
      </c>
      <c r="L173" s="633">
        <f>IF(ISERROR(VLOOKUP(CONCATENATE($B173,"-",$C173),IN_1B!$B$2:$U$2962,10,FALSE))=TRUE,"",VLOOKUP(CONCATENATE($B173,"-",$C173),IN_1B!$B$2:$U$2962,10,FALSE))</f>
        <v>0</v>
      </c>
      <c r="M173" s="588">
        <f t="shared" si="29"/>
        <v>0</v>
      </c>
      <c r="N173" s="589">
        <f t="shared" si="29"/>
        <v>0</v>
      </c>
    </row>
    <row r="174" spans="1:14" x14ac:dyDescent="0.35">
      <c r="A174" s="585" t="s">
        <v>1434</v>
      </c>
      <c r="B174" s="586" t="s">
        <v>1435</v>
      </c>
      <c r="C174" s="590">
        <v>4</v>
      </c>
      <c r="D174" s="1362" t="str">
        <f t="shared" si="28"/>
        <v/>
      </c>
      <c r="E174" s="632">
        <f>IF(ISERROR(VLOOKUP(CONCATENATE($B174,"-",$C174),IN_1B!$B$2:$U$2962,3,FALSE))=TRUE,"",VLOOKUP(CONCATENATE($B174,"-",$C174),IN_1B!$B$2:$U$2962,3,FALSE))</f>
        <v>0</v>
      </c>
      <c r="F174" s="633">
        <f>IF(ISERROR(VLOOKUP(CONCATENATE($B174,"-",$C174),IN_1B!$B$2:$U$2962,4,FALSE))=TRUE,"",VLOOKUP(CONCATENATE($B174,"-",$C174),IN_1B!$B$2:$U$2962,4,FALSE))</f>
        <v>0</v>
      </c>
      <c r="G174" s="632">
        <f>IF(ISERROR(VLOOKUP(CONCATENATE($B174,"-",$C174),IN_1B!$B$2:$U$2962,5,FALSE))=TRUE,"",VLOOKUP(CONCATENATE($B174,"-",$C174),IN_1B!$B$2:$U$2962,5,FALSE))</f>
        <v>0</v>
      </c>
      <c r="H174" s="633">
        <f>IF(ISERROR(VLOOKUP(CONCATENATE($B174,"-",$C174),IN_1B!$B$2:$U$2962,6,FALSE))=TRUE,"",VLOOKUP(CONCATENATE($B174,"-",$C174),IN_1B!$B$2:$U$2962,6,FALSE))</f>
        <v>0</v>
      </c>
      <c r="I174" s="632">
        <f>IF(ISERROR(VLOOKUP(CONCATENATE($B174,"-",$C174),IN_1B!$B$2:$U$2962,7,FALSE))=TRUE,"",VLOOKUP(CONCATENATE($B174,"-",$C174),IN_1B!$B$2:$U$2962,7,FALSE))</f>
        <v>0</v>
      </c>
      <c r="J174" s="633">
        <f>IF(ISERROR(VLOOKUP(CONCATENATE($B174,"-",$C174),IN_1B!$B$2:$U$2962,8,FALSE))=TRUE,"",VLOOKUP(CONCATENATE($B174,"-",$C174),IN_1B!$B$2:$U$2962,8,FALSE))</f>
        <v>0</v>
      </c>
      <c r="K174" s="632">
        <f>IF(ISERROR(VLOOKUP(CONCATENATE($B174,"-",$C174),IN_1B!$B$2:$U$2962,9,FALSE))=TRUE,"",VLOOKUP(CONCATENATE($B174,"-",$C174),IN_1B!$B$2:$U$2962,9,FALSE))</f>
        <v>0</v>
      </c>
      <c r="L174" s="633">
        <f>IF(ISERROR(VLOOKUP(CONCATENATE($B174,"-",$C174),IN_1B!$B$2:$U$2962,10,FALSE))=TRUE,"",VLOOKUP(CONCATENATE($B174,"-",$C174),IN_1B!$B$2:$U$2962,10,FALSE))</f>
        <v>0</v>
      </c>
      <c r="M174" s="588">
        <f t="shared" si="29"/>
        <v>0</v>
      </c>
      <c r="N174" s="589">
        <f t="shared" si="29"/>
        <v>0</v>
      </c>
    </row>
    <row r="175" spans="1:14" x14ac:dyDescent="0.35">
      <c r="A175" s="585" t="s">
        <v>1436</v>
      </c>
      <c r="B175" s="586" t="s">
        <v>1437</v>
      </c>
      <c r="C175" s="590">
        <v>4</v>
      </c>
      <c r="D175" s="1362" t="str">
        <f t="shared" si="28"/>
        <v/>
      </c>
      <c r="E175" s="632">
        <f>IF(ISERROR(VLOOKUP(CONCATENATE($B175,"-",$C175),IN_1B!$B$2:$U$2962,3,FALSE))=TRUE,"",VLOOKUP(CONCATENATE($B175,"-",$C175),IN_1B!$B$2:$U$2962,3,FALSE))</f>
        <v>0</v>
      </c>
      <c r="F175" s="633">
        <f>IF(ISERROR(VLOOKUP(CONCATENATE($B175,"-",$C175),IN_1B!$B$2:$U$2962,4,FALSE))=TRUE,"",VLOOKUP(CONCATENATE($B175,"-",$C175),IN_1B!$B$2:$U$2962,4,FALSE))</f>
        <v>0</v>
      </c>
      <c r="G175" s="632">
        <f>IF(ISERROR(VLOOKUP(CONCATENATE($B175,"-",$C175),IN_1B!$B$2:$U$2962,5,FALSE))=TRUE,"",VLOOKUP(CONCATENATE($B175,"-",$C175),IN_1B!$B$2:$U$2962,5,FALSE))</f>
        <v>0</v>
      </c>
      <c r="H175" s="633">
        <f>IF(ISERROR(VLOOKUP(CONCATENATE($B175,"-",$C175),IN_1B!$B$2:$U$2962,6,FALSE))=TRUE,"",VLOOKUP(CONCATENATE($B175,"-",$C175),IN_1B!$B$2:$U$2962,6,FALSE))</f>
        <v>0</v>
      </c>
      <c r="I175" s="632">
        <f>IF(ISERROR(VLOOKUP(CONCATENATE($B175,"-",$C175),IN_1B!$B$2:$U$2962,7,FALSE))=TRUE,"",VLOOKUP(CONCATENATE($B175,"-",$C175),IN_1B!$B$2:$U$2962,7,FALSE))</f>
        <v>0</v>
      </c>
      <c r="J175" s="633">
        <f>IF(ISERROR(VLOOKUP(CONCATENATE($B175,"-",$C175),IN_1B!$B$2:$U$2962,8,FALSE))=TRUE,"",VLOOKUP(CONCATENATE($B175,"-",$C175),IN_1B!$B$2:$U$2962,8,FALSE))</f>
        <v>0</v>
      </c>
      <c r="K175" s="632">
        <f>IF(ISERROR(VLOOKUP(CONCATENATE($B175,"-",$C175),IN_1B!$B$2:$U$2962,9,FALSE))=TRUE,"",VLOOKUP(CONCATENATE($B175,"-",$C175),IN_1B!$B$2:$U$2962,9,FALSE))</f>
        <v>0</v>
      </c>
      <c r="L175" s="633">
        <f>IF(ISERROR(VLOOKUP(CONCATENATE($B175,"-",$C175),IN_1B!$B$2:$U$2962,10,FALSE))=TRUE,"",VLOOKUP(CONCATENATE($B175,"-",$C175),IN_1B!$B$2:$U$2962,10,FALSE))</f>
        <v>0</v>
      </c>
      <c r="M175" s="588">
        <f t="shared" si="29"/>
        <v>0</v>
      </c>
      <c r="N175" s="589">
        <f t="shared" si="29"/>
        <v>0</v>
      </c>
    </row>
    <row r="176" spans="1:14" x14ac:dyDescent="0.35">
      <c r="A176" s="585" t="s">
        <v>1438</v>
      </c>
      <c r="B176" s="586" t="s">
        <v>1439</v>
      </c>
      <c r="C176" s="590">
        <v>4</v>
      </c>
      <c r="D176" s="1362" t="str">
        <f t="shared" si="28"/>
        <v/>
      </c>
      <c r="E176" s="632">
        <f>IF(ISERROR(VLOOKUP(CONCATENATE($B176,"-",$C176),IN_1B!$B$2:$U$2962,3,FALSE))=TRUE,"",VLOOKUP(CONCATENATE($B176,"-",$C176),IN_1B!$B$2:$U$2962,3,FALSE))</f>
        <v>0</v>
      </c>
      <c r="F176" s="633">
        <f>IF(ISERROR(VLOOKUP(CONCATENATE($B176,"-",$C176),IN_1B!$B$2:$U$2962,4,FALSE))=TRUE,"",VLOOKUP(CONCATENATE($B176,"-",$C176),IN_1B!$B$2:$U$2962,4,FALSE))</f>
        <v>0</v>
      </c>
      <c r="G176" s="632">
        <f>IF(ISERROR(VLOOKUP(CONCATENATE($B176,"-",$C176),IN_1B!$B$2:$U$2962,5,FALSE))=TRUE,"",VLOOKUP(CONCATENATE($B176,"-",$C176),IN_1B!$B$2:$U$2962,5,FALSE))</f>
        <v>0</v>
      </c>
      <c r="H176" s="633">
        <f>IF(ISERROR(VLOOKUP(CONCATENATE($B176,"-",$C176),IN_1B!$B$2:$U$2962,6,FALSE))=TRUE,"",VLOOKUP(CONCATENATE($B176,"-",$C176),IN_1B!$B$2:$U$2962,6,FALSE))</f>
        <v>0</v>
      </c>
      <c r="I176" s="632">
        <f>IF(ISERROR(VLOOKUP(CONCATENATE($B176,"-",$C176),IN_1B!$B$2:$U$2962,7,FALSE))=TRUE,"",VLOOKUP(CONCATENATE($B176,"-",$C176),IN_1B!$B$2:$U$2962,7,FALSE))</f>
        <v>0</v>
      </c>
      <c r="J176" s="633">
        <f>IF(ISERROR(VLOOKUP(CONCATENATE($B176,"-",$C176),IN_1B!$B$2:$U$2962,8,FALSE))=TRUE,"",VLOOKUP(CONCATENATE($B176,"-",$C176),IN_1B!$B$2:$U$2962,8,FALSE))</f>
        <v>0</v>
      </c>
      <c r="K176" s="632">
        <f>IF(ISERROR(VLOOKUP(CONCATENATE($B176,"-",$C176),IN_1B!$B$2:$U$2962,9,FALSE))=TRUE,"",VLOOKUP(CONCATENATE($B176,"-",$C176),IN_1B!$B$2:$U$2962,9,FALSE))</f>
        <v>0</v>
      </c>
      <c r="L176" s="633">
        <f>IF(ISERROR(VLOOKUP(CONCATENATE($B176,"-",$C176),IN_1B!$B$2:$U$2962,10,FALSE))=TRUE,"",VLOOKUP(CONCATENATE($B176,"-",$C176),IN_1B!$B$2:$U$2962,10,FALSE))</f>
        <v>0</v>
      </c>
      <c r="M176" s="588">
        <f t="shared" si="29"/>
        <v>0</v>
      </c>
      <c r="N176" s="589">
        <f t="shared" si="29"/>
        <v>0</v>
      </c>
    </row>
    <row r="177" spans="1:14" x14ac:dyDescent="0.35">
      <c r="A177" s="585" t="s">
        <v>1440</v>
      </c>
      <c r="B177" s="586" t="s">
        <v>1441</v>
      </c>
      <c r="C177" s="590">
        <v>4</v>
      </c>
      <c r="D177" s="1362" t="str">
        <f t="shared" si="28"/>
        <v/>
      </c>
      <c r="E177" s="632">
        <f>IF(ISERROR(VLOOKUP(CONCATENATE($B177,"-",$C177),IN_1B!$B$2:$U$2962,3,FALSE))=TRUE,"",VLOOKUP(CONCATENATE($B177,"-",$C177),IN_1B!$B$2:$U$2962,3,FALSE))</f>
        <v>0</v>
      </c>
      <c r="F177" s="633">
        <f>IF(ISERROR(VLOOKUP(CONCATENATE($B177,"-",$C177),IN_1B!$B$2:$U$2962,4,FALSE))=TRUE,"",VLOOKUP(CONCATENATE($B177,"-",$C177),IN_1B!$B$2:$U$2962,4,FALSE))</f>
        <v>0</v>
      </c>
      <c r="G177" s="632">
        <f>IF(ISERROR(VLOOKUP(CONCATENATE($B177,"-",$C177),IN_1B!$B$2:$U$2962,5,FALSE))=TRUE,"",VLOOKUP(CONCATENATE($B177,"-",$C177),IN_1B!$B$2:$U$2962,5,FALSE))</f>
        <v>0</v>
      </c>
      <c r="H177" s="633">
        <f>IF(ISERROR(VLOOKUP(CONCATENATE($B177,"-",$C177),IN_1B!$B$2:$U$2962,6,FALSE))=TRUE,"",VLOOKUP(CONCATENATE($B177,"-",$C177),IN_1B!$B$2:$U$2962,6,FALSE))</f>
        <v>0</v>
      </c>
      <c r="I177" s="632">
        <f>IF(ISERROR(VLOOKUP(CONCATENATE($B177,"-",$C177),IN_1B!$B$2:$U$2962,7,FALSE))=TRUE,"",VLOOKUP(CONCATENATE($B177,"-",$C177),IN_1B!$B$2:$U$2962,7,FALSE))</f>
        <v>0</v>
      </c>
      <c r="J177" s="633">
        <f>IF(ISERROR(VLOOKUP(CONCATENATE($B177,"-",$C177),IN_1B!$B$2:$U$2962,8,FALSE))=TRUE,"",VLOOKUP(CONCATENATE($B177,"-",$C177),IN_1B!$B$2:$U$2962,8,FALSE))</f>
        <v>0</v>
      </c>
      <c r="K177" s="632">
        <f>IF(ISERROR(VLOOKUP(CONCATENATE($B177,"-",$C177),IN_1B!$B$2:$U$2962,9,FALSE))=TRUE,"",VLOOKUP(CONCATENATE($B177,"-",$C177),IN_1B!$B$2:$U$2962,9,FALSE))</f>
        <v>0</v>
      </c>
      <c r="L177" s="633">
        <f>IF(ISERROR(VLOOKUP(CONCATENATE($B177,"-",$C177),IN_1B!$B$2:$U$2962,10,FALSE))=TRUE,"",VLOOKUP(CONCATENATE($B177,"-",$C177),IN_1B!$B$2:$U$2962,10,FALSE))</f>
        <v>0</v>
      </c>
      <c r="M177" s="588">
        <f t="shared" si="29"/>
        <v>0</v>
      </c>
      <c r="N177" s="589">
        <f t="shared" si="29"/>
        <v>0</v>
      </c>
    </row>
    <row r="178" spans="1:14" x14ac:dyDescent="0.35">
      <c r="A178" s="585" t="s">
        <v>1442</v>
      </c>
      <c r="B178" s="586" t="s">
        <v>1443</v>
      </c>
      <c r="C178" s="590">
        <v>4</v>
      </c>
      <c r="D178" s="1362" t="str">
        <f t="shared" si="28"/>
        <v/>
      </c>
      <c r="E178" s="632">
        <f>IF(ISERROR(VLOOKUP(CONCATENATE($B178,"-",$C178),IN_1B!$B$2:$U$2962,3,FALSE))=TRUE,"",VLOOKUP(CONCATENATE($B178,"-",$C178),IN_1B!$B$2:$U$2962,3,FALSE))</f>
        <v>0</v>
      </c>
      <c r="F178" s="633">
        <f>IF(ISERROR(VLOOKUP(CONCATENATE($B178,"-",$C178),IN_1B!$B$2:$U$2962,4,FALSE))=TRUE,"",VLOOKUP(CONCATENATE($B178,"-",$C178),IN_1B!$B$2:$U$2962,4,FALSE))</f>
        <v>0</v>
      </c>
      <c r="G178" s="632">
        <f>IF(ISERROR(VLOOKUP(CONCATENATE($B178,"-",$C178),IN_1B!$B$2:$U$2962,5,FALSE))=TRUE,"",VLOOKUP(CONCATENATE($B178,"-",$C178),IN_1B!$B$2:$U$2962,5,FALSE))</f>
        <v>0</v>
      </c>
      <c r="H178" s="633">
        <f>IF(ISERROR(VLOOKUP(CONCATENATE($B178,"-",$C178),IN_1B!$B$2:$U$2962,6,FALSE))=TRUE,"",VLOOKUP(CONCATENATE($B178,"-",$C178),IN_1B!$B$2:$U$2962,6,FALSE))</f>
        <v>0</v>
      </c>
      <c r="I178" s="632">
        <f>IF(ISERROR(VLOOKUP(CONCATENATE($B178,"-",$C178),IN_1B!$B$2:$U$2962,7,FALSE))=TRUE,"",VLOOKUP(CONCATENATE($B178,"-",$C178),IN_1B!$B$2:$U$2962,7,FALSE))</f>
        <v>0</v>
      </c>
      <c r="J178" s="633">
        <f>IF(ISERROR(VLOOKUP(CONCATENATE($B178,"-",$C178),IN_1B!$B$2:$U$2962,8,FALSE))=TRUE,"",VLOOKUP(CONCATENATE($B178,"-",$C178),IN_1B!$B$2:$U$2962,8,FALSE))</f>
        <v>0</v>
      </c>
      <c r="K178" s="632">
        <f>IF(ISERROR(VLOOKUP(CONCATENATE($B178,"-",$C178),IN_1B!$B$2:$U$2962,9,FALSE))=TRUE,"",VLOOKUP(CONCATENATE($B178,"-",$C178),IN_1B!$B$2:$U$2962,9,FALSE))</f>
        <v>0</v>
      </c>
      <c r="L178" s="633">
        <f>IF(ISERROR(VLOOKUP(CONCATENATE($B178,"-",$C178),IN_1B!$B$2:$U$2962,10,FALSE))=TRUE,"",VLOOKUP(CONCATENATE($B178,"-",$C178),IN_1B!$B$2:$U$2962,10,FALSE))</f>
        <v>0</v>
      </c>
      <c r="M178" s="588">
        <f t="shared" si="29"/>
        <v>0</v>
      </c>
      <c r="N178" s="589">
        <f t="shared" si="29"/>
        <v>0</v>
      </c>
    </row>
    <row r="179" spans="1:14" ht="15.45" thickBot="1" x14ac:dyDescent="0.4">
      <c r="A179" s="601" t="s">
        <v>1444</v>
      </c>
      <c r="B179" s="602" t="s">
        <v>1445</v>
      </c>
      <c r="C179" s="603">
        <v>4</v>
      </c>
      <c r="D179" s="1362" t="str">
        <f t="shared" si="28"/>
        <v/>
      </c>
      <c r="E179" s="634">
        <f>IF(ISERROR(VLOOKUP(CONCATENATE($B179,"-",$C179),IN_1B!$B$2:$U$2962,3,FALSE))=TRUE,"",VLOOKUP(CONCATENATE($B179,"-",$C179),IN_1B!$B$2:$U$2962,3,FALSE))</f>
        <v>0</v>
      </c>
      <c r="F179" s="635">
        <f>IF(ISERROR(VLOOKUP(CONCATENATE($B179,"-",$C179),IN_1B!$B$2:$U$2962,4,FALSE))=TRUE,"",VLOOKUP(CONCATENATE($B179,"-",$C179),IN_1B!$B$2:$U$2962,4,FALSE))</f>
        <v>0</v>
      </c>
      <c r="G179" s="634">
        <f>IF(ISERROR(VLOOKUP(CONCATENATE($B179,"-",$C179),IN_1B!$B$2:$U$2962,5,FALSE))=TRUE,"",VLOOKUP(CONCATENATE($B179,"-",$C179),IN_1B!$B$2:$U$2962,5,FALSE))</f>
        <v>0</v>
      </c>
      <c r="H179" s="635">
        <f>IF(ISERROR(VLOOKUP(CONCATENATE($B179,"-",$C179),IN_1B!$B$2:$U$2962,6,FALSE))=TRUE,"",VLOOKUP(CONCATENATE($B179,"-",$C179),IN_1B!$B$2:$U$2962,6,FALSE))</f>
        <v>0</v>
      </c>
      <c r="I179" s="634">
        <f>IF(ISERROR(VLOOKUP(CONCATENATE($B179,"-",$C179),IN_1B!$B$2:$U$2962,7,FALSE))=TRUE,"",VLOOKUP(CONCATENATE($B179,"-",$C179),IN_1B!$B$2:$U$2962,7,FALSE))</f>
        <v>0</v>
      </c>
      <c r="J179" s="635">
        <f>IF(ISERROR(VLOOKUP(CONCATENATE($B179,"-",$C179),IN_1B!$B$2:$U$2962,8,FALSE))=TRUE,"",VLOOKUP(CONCATENATE($B179,"-",$C179),IN_1B!$B$2:$U$2962,8,FALSE))</f>
        <v>0</v>
      </c>
      <c r="K179" s="634">
        <f>IF(ISERROR(VLOOKUP(CONCATENATE($B179,"-",$C179),IN_1B!$B$2:$U$2962,9,FALSE))=TRUE,"",VLOOKUP(CONCATENATE($B179,"-",$C179),IN_1B!$B$2:$U$2962,9,FALSE))</f>
        <v>0</v>
      </c>
      <c r="L179" s="635">
        <f>IF(ISERROR(VLOOKUP(CONCATENATE($B179,"-",$C179),IN_1B!$B$2:$U$2962,10,FALSE))=TRUE,"",VLOOKUP(CONCATENATE($B179,"-",$C179),IN_1B!$B$2:$U$2962,10,FALSE))</f>
        <v>0</v>
      </c>
      <c r="M179" s="592">
        <f t="shared" si="29"/>
        <v>0</v>
      </c>
      <c r="N179" s="593">
        <f t="shared" si="29"/>
        <v>0</v>
      </c>
    </row>
    <row r="180" spans="1:14" ht="15.45" thickBot="1" x14ac:dyDescent="0.4">
      <c r="A180" s="604" t="s">
        <v>1446</v>
      </c>
      <c r="B180" s="599"/>
      <c r="C180" s="599"/>
      <c r="D180" s="1362"/>
      <c r="E180" s="636"/>
      <c r="F180" s="485"/>
      <c r="G180" s="485"/>
      <c r="H180" s="485"/>
      <c r="I180" s="485"/>
      <c r="J180" s="485"/>
      <c r="K180" s="485"/>
      <c r="L180" s="485"/>
      <c r="M180" s="596"/>
      <c r="N180" s="597"/>
    </row>
    <row r="181" spans="1:14" x14ac:dyDescent="0.35">
      <c r="A181" s="580" t="s">
        <v>1447</v>
      </c>
      <c r="B181" s="600" t="s">
        <v>1448</v>
      </c>
      <c r="C181" s="587">
        <v>4</v>
      </c>
      <c r="D181" s="1362" t="str">
        <f t="shared" ref="D181:D186" si="30">CONCATENATE(D$147)</f>
        <v/>
      </c>
      <c r="E181" s="630">
        <f>IF(ISERROR(VLOOKUP(CONCATENATE($B181,"-",$C181),IN_1B!$B$2:$U$2962,3,FALSE))=TRUE,"",VLOOKUP(CONCATENATE($B181,"-",$C181),IN_1B!$B$2:$U$2962,3,FALSE))</f>
        <v>0</v>
      </c>
      <c r="F181" s="631">
        <f>IF(ISERROR(VLOOKUP(CONCATENATE($B181,"-",$C181),IN_1B!$B$2:$U$2962,4,FALSE))=TRUE,"",VLOOKUP(CONCATENATE($B181,"-",$C181),IN_1B!$B$2:$U$2962,4,FALSE))</f>
        <v>0</v>
      </c>
      <c r="G181" s="630">
        <f>IF(ISERROR(VLOOKUP(CONCATENATE($B181,"-",$C181),IN_1B!$B$2:$U$2962,5,FALSE))=TRUE,"",VLOOKUP(CONCATENATE($B181,"-",$C181),IN_1B!$B$2:$U$2962,5,FALSE))</f>
        <v>0</v>
      </c>
      <c r="H181" s="631">
        <f>IF(ISERROR(VLOOKUP(CONCATENATE($B181,"-",$C181),IN_1B!$B$2:$U$2962,6,FALSE))=TRUE,"",VLOOKUP(CONCATENATE($B181,"-",$C181),IN_1B!$B$2:$U$2962,6,FALSE))</f>
        <v>0</v>
      </c>
      <c r="I181" s="630">
        <f>IF(ISERROR(VLOOKUP(CONCATENATE($B181,"-",$C181),IN_1B!$B$2:$U$2962,7,FALSE))=TRUE,"",VLOOKUP(CONCATENATE($B181,"-",$C181),IN_1B!$B$2:$U$2962,7,FALSE))</f>
        <v>0</v>
      </c>
      <c r="J181" s="631">
        <f>IF(ISERROR(VLOOKUP(CONCATENATE($B181,"-",$C181),IN_1B!$B$2:$U$2962,8,FALSE))=TRUE,"",VLOOKUP(CONCATENATE($B181,"-",$C181),IN_1B!$B$2:$U$2962,8,FALSE))</f>
        <v>0</v>
      </c>
      <c r="K181" s="630">
        <f>IF(ISERROR(VLOOKUP(CONCATENATE($B181,"-",$C181),IN_1B!$B$2:$U$2962,9,FALSE))=TRUE,"",VLOOKUP(CONCATENATE($B181,"-",$C181),IN_1B!$B$2:$U$2962,9,FALSE))</f>
        <v>0</v>
      </c>
      <c r="L181" s="631">
        <f>IF(ISERROR(VLOOKUP(CONCATENATE($B181,"-",$C181),IN_1B!$B$2:$U$2962,10,FALSE))=TRUE,"",VLOOKUP(CONCATENATE($B181,"-",$C181),IN_1B!$B$2:$U$2962,10,FALSE))</f>
        <v>0</v>
      </c>
      <c r="M181" s="583">
        <f t="shared" ref="M181:N186" si="31">E181+G181</f>
        <v>0</v>
      </c>
      <c r="N181" s="584">
        <f t="shared" si="31"/>
        <v>0</v>
      </c>
    </row>
    <row r="182" spans="1:14" x14ac:dyDescent="0.35">
      <c r="A182" s="585" t="s">
        <v>1449</v>
      </c>
      <c r="B182" s="586" t="s">
        <v>1450</v>
      </c>
      <c r="C182" s="590">
        <v>4</v>
      </c>
      <c r="D182" s="1362" t="str">
        <f t="shared" si="30"/>
        <v/>
      </c>
      <c r="E182" s="632">
        <f>IF(ISERROR(VLOOKUP(CONCATENATE($B182,"-",$C182),IN_1B!$B$2:$U$2962,3,FALSE))=TRUE,"",VLOOKUP(CONCATENATE($B182,"-",$C182),IN_1B!$B$2:$U$2962,3,FALSE))</f>
        <v>0</v>
      </c>
      <c r="F182" s="633">
        <f>IF(ISERROR(VLOOKUP(CONCATENATE($B182,"-",$C182),IN_1B!$B$2:$U$2962,4,FALSE))=TRUE,"",VLOOKUP(CONCATENATE($B182,"-",$C182),IN_1B!$B$2:$U$2962,4,FALSE))</f>
        <v>0</v>
      </c>
      <c r="G182" s="632">
        <f>IF(ISERROR(VLOOKUP(CONCATENATE($B182,"-",$C182),IN_1B!$B$2:$U$2962,5,FALSE))=TRUE,"",VLOOKUP(CONCATENATE($B182,"-",$C182),IN_1B!$B$2:$U$2962,5,FALSE))</f>
        <v>0</v>
      </c>
      <c r="H182" s="633">
        <f>IF(ISERROR(VLOOKUP(CONCATENATE($B182,"-",$C182),IN_1B!$B$2:$U$2962,6,FALSE))=TRUE,"",VLOOKUP(CONCATENATE($B182,"-",$C182),IN_1B!$B$2:$U$2962,6,FALSE))</f>
        <v>0</v>
      </c>
      <c r="I182" s="632">
        <f>IF(ISERROR(VLOOKUP(CONCATENATE($B182,"-",$C182),IN_1B!$B$2:$U$2962,7,FALSE))=TRUE,"",VLOOKUP(CONCATENATE($B182,"-",$C182),IN_1B!$B$2:$U$2962,7,FALSE))</f>
        <v>0</v>
      </c>
      <c r="J182" s="633">
        <f>IF(ISERROR(VLOOKUP(CONCATENATE($B182,"-",$C182),IN_1B!$B$2:$U$2962,8,FALSE))=TRUE,"",VLOOKUP(CONCATENATE($B182,"-",$C182),IN_1B!$B$2:$U$2962,8,FALSE))</f>
        <v>0</v>
      </c>
      <c r="K182" s="632">
        <f>IF(ISERROR(VLOOKUP(CONCATENATE($B182,"-",$C182),IN_1B!$B$2:$U$2962,9,FALSE))=TRUE,"",VLOOKUP(CONCATENATE($B182,"-",$C182),IN_1B!$B$2:$U$2962,9,FALSE))</f>
        <v>0</v>
      </c>
      <c r="L182" s="633">
        <f>IF(ISERROR(VLOOKUP(CONCATENATE($B182,"-",$C182),IN_1B!$B$2:$U$2962,10,FALSE))=TRUE,"",VLOOKUP(CONCATENATE($B182,"-",$C182),IN_1B!$B$2:$U$2962,10,FALSE))</f>
        <v>0</v>
      </c>
      <c r="M182" s="588">
        <f t="shared" si="31"/>
        <v>0</v>
      </c>
      <c r="N182" s="589">
        <f t="shared" si="31"/>
        <v>0</v>
      </c>
    </row>
    <row r="183" spans="1:14" x14ac:dyDescent="0.35">
      <c r="A183" s="585" t="s">
        <v>1451</v>
      </c>
      <c r="B183" s="586" t="s">
        <v>1452</v>
      </c>
      <c r="C183" s="590">
        <v>4</v>
      </c>
      <c r="D183" s="1362" t="str">
        <f t="shared" si="30"/>
        <v/>
      </c>
      <c r="E183" s="632">
        <f>IF(ISERROR(VLOOKUP(CONCATENATE($B183,"-",$C183),IN_1B!$B$2:$U$2962,3,FALSE))=TRUE,"",VLOOKUP(CONCATENATE($B183,"-",$C183),IN_1B!$B$2:$U$2962,3,FALSE))</f>
        <v>0</v>
      </c>
      <c r="F183" s="633">
        <f>IF(ISERROR(VLOOKUP(CONCATENATE($B183,"-",$C183),IN_1B!$B$2:$U$2962,4,FALSE))=TRUE,"",VLOOKUP(CONCATENATE($B183,"-",$C183),IN_1B!$B$2:$U$2962,4,FALSE))</f>
        <v>0</v>
      </c>
      <c r="G183" s="632">
        <f>IF(ISERROR(VLOOKUP(CONCATENATE($B183,"-",$C183),IN_1B!$B$2:$U$2962,5,FALSE))=TRUE,"",VLOOKUP(CONCATENATE($B183,"-",$C183),IN_1B!$B$2:$U$2962,5,FALSE))</f>
        <v>0</v>
      </c>
      <c r="H183" s="633">
        <f>IF(ISERROR(VLOOKUP(CONCATENATE($B183,"-",$C183),IN_1B!$B$2:$U$2962,6,FALSE))=TRUE,"",VLOOKUP(CONCATENATE($B183,"-",$C183),IN_1B!$B$2:$U$2962,6,FALSE))</f>
        <v>0</v>
      </c>
      <c r="I183" s="632">
        <f>IF(ISERROR(VLOOKUP(CONCATENATE($B183,"-",$C183),IN_1B!$B$2:$U$2962,7,FALSE))=TRUE,"",VLOOKUP(CONCATENATE($B183,"-",$C183),IN_1B!$B$2:$U$2962,7,FALSE))</f>
        <v>0</v>
      </c>
      <c r="J183" s="633">
        <f>IF(ISERROR(VLOOKUP(CONCATENATE($B183,"-",$C183),IN_1B!$B$2:$U$2962,8,FALSE))=TRUE,"",VLOOKUP(CONCATENATE($B183,"-",$C183),IN_1B!$B$2:$U$2962,8,FALSE))</f>
        <v>0</v>
      </c>
      <c r="K183" s="632">
        <f>IF(ISERROR(VLOOKUP(CONCATENATE($B183,"-",$C183),IN_1B!$B$2:$U$2962,9,FALSE))=TRUE,"",VLOOKUP(CONCATENATE($B183,"-",$C183),IN_1B!$B$2:$U$2962,9,FALSE))</f>
        <v>0</v>
      </c>
      <c r="L183" s="633">
        <f>IF(ISERROR(VLOOKUP(CONCATENATE($B183,"-",$C183),IN_1B!$B$2:$U$2962,10,FALSE))=TRUE,"",VLOOKUP(CONCATENATE($B183,"-",$C183),IN_1B!$B$2:$U$2962,10,FALSE))</f>
        <v>0</v>
      </c>
      <c r="M183" s="588">
        <f t="shared" si="31"/>
        <v>0</v>
      </c>
      <c r="N183" s="589">
        <f t="shared" si="31"/>
        <v>0</v>
      </c>
    </row>
    <row r="184" spans="1:14" x14ac:dyDescent="0.35">
      <c r="A184" s="585" t="s">
        <v>1453</v>
      </c>
      <c r="B184" s="586" t="s">
        <v>1454</v>
      </c>
      <c r="C184" s="590">
        <v>4</v>
      </c>
      <c r="D184" s="1362" t="str">
        <f t="shared" si="30"/>
        <v/>
      </c>
      <c r="E184" s="632">
        <f>IF(ISERROR(VLOOKUP(CONCATENATE($B184,"-",$C184),IN_1B!$B$2:$U$2962,3,FALSE))=TRUE,"",VLOOKUP(CONCATENATE($B184,"-",$C184),IN_1B!$B$2:$U$2962,3,FALSE))</f>
        <v>0</v>
      </c>
      <c r="F184" s="633">
        <f>IF(ISERROR(VLOOKUP(CONCATENATE($B184,"-",$C184),IN_1B!$B$2:$U$2962,4,FALSE))=TRUE,"",VLOOKUP(CONCATENATE($B184,"-",$C184),IN_1B!$B$2:$U$2962,4,FALSE))</f>
        <v>0</v>
      </c>
      <c r="G184" s="632">
        <f>IF(ISERROR(VLOOKUP(CONCATENATE($B184,"-",$C184),IN_1B!$B$2:$U$2962,5,FALSE))=TRUE,"",VLOOKUP(CONCATENATE($B184,"-",$C184),IN_1B!$B$2:$U$2962,5,FALSE))</f>
        <v>0</v>
      </c>
      <c r="H184" s="633">
        <f>IF(ISERROR(VLOOKUP(CONCATENATE($B184,"-",$C184),IN_1B!$B$2:$U$2962,6,FALSE))=TRUE,"",VLOOKUP(CONCATENATE($B184,"-",$C184),IN_1B!$B$2:$U$2962,6,FALSE))</f>
        <v>0</v>
      </c>
      <c r="I184" s="632">
        <f>IF(ISERROR(VLOOKUP(CONCATENATE($B184,"-",$C184),IN_1B!$B$2:$U$2962,7,FALSE))=TRUE,"",VLOOKUP(CONCATENATE($B184,"-",$C184),IN_1B!$B$2:$U$2962,7,FALSE))</f>
        <v>0</v>
      </c>
      <c r="J184" s="633">
        <f>IF(ISERROR(VLOOKUP(CONCATENATE($B184,"-",$C184),IN_1B!$B$2:$U$2962,8,FALSE))=TRUE,"",VLOOKUP(CONCATENATE($B184,"-",$C184),IN_1B!$B$2:$U$2962,8,FALSE))</f>
        <v>0</v>
      </c>
      <c r="K184" s="632">
        <f>IF(ISERROR(VLOOKUP(CONCATENATE($B184,"-",$C184),IN_1B!$B$2:$U$2962,9,FALSE))=TRUE,"",VLOOKUP(CONCATENATE($B184,"-",$C184),IN_1B!$B$2:$U$2962,9,FALSE))</f>
        <v>0</v>
      </c>
      <c r="L184" s="633">
        <f>IF(ISERROR(VLOOKUP(CONCATENATE($B184,"-",$C184),IN_1B!$B$2:$U$2962,10,FALSE))=TRUE,"",VLOOKUP(CONCATENATE($B184,"-",$C184),IN_1B!$B$2:$U$2962,10,FALSE))</f>
        <v>0</v>
      </c>
      <c r="M184" s="588">
        <f t="shared" si="31"/>
        <v>0</v>
      </c>
      <c r="N184" s="589">
        <f t="shared" si="31"/>
        <v>0</v>
      </c>
    </row>
    <row r="185" spans="1:14" x14ac:dyDescent="0.35">
      <c r="A185" s="585" t="s">
        <v>1455</v>
      </c>
      <c r="B185" s="586" t="s">
        <v>1456</v>
      </c>
      <c r="C185" s="590">
        <v>4</v>
      </c>
      <c r="D185" s="1362" t="str">
        <f t="shared" si="30"/>
        <v/>
      </c>
      <c r="E185" s="632">
        <f>IF(ISERROR(VLOOKUP(CONCATENATE($B185,"-",$C185),IN_1B!$B$2:$U$2962,3,FALSE))=TRUE,"",VLOOKUP(CONCATENATE($B185,"-",$C185),IN_1B!$B$2:$U$2962,3,FALSE))</f>
        <v>0</v>
      </c>
      <c r="F185" s="633">
        <f>IF(ISERROR(VLOOKUP(CONCATENATE($B185,"-",$C185),IN_1B!$B$2:$U$2962,4,FALSE))=TRUE,"",VLOOKUP(CONCATENATE($B185,"-",$C185),IN_1B!$B$2:$U$2962,4,FALSE))</f>
        <v>0</v>
      </c>
      <c r="G185" s="632">
        <f>IF(ISERROR(VLOOKUP(CONCATENATE($B185,"-",$C185),IN_1B!$B$2:$U$2962,5,FALSE))=TRUE,"",VLOOKUP(CONCATENATE($B185,"-",$C185),IN_1B!$B$2:$U$2962,5,FALSE))</f>
        <v>0</v>
      </c>
      <c r="H185" s="633">
        <f>IF(ISERROR(VLOOKUP(CONCATENATE($B185,"-",$C185),IN_1B!$B$2:$U$2962,6,FALSE))=TRUE,"",VLOOKUP(CONCATENATE($B185,"-",$C185),IN_1B!$B$2:$U$2962,6,FALSE))</f>
        <v>0</v>
      </c>
      <c r="I185" s="632">
        <f>IF(ISERROR(VLOOKUP(CONCATENATE($B185,"-",$C185),IN_1B!$B$2:$U$2962,7,FALSE))=TRUE,"",VLOOKUP(CONCATENATE($B185,"-",$C185),IN_1B!$B$2:$U$2962,7,FALSE))</f>
        <v>0</v>
      </c>
      <c r="J185" s="633">
        <f>IF(ISERROR(VLOOKUP(CONCATENATE($B185,"-",$C185),IN_1B!$B$2:$U$2962,8,FALSE))=TRUE,"",VLOOKUP(CONCATENATE($B185,"-",$C185),IN_1B!$B$2:$U$2962,8,FALSE))</f>
        <v>0</v>
      </c>
      <c r="K185" s="632">
        <f>IF(ISERROR(VLOOKUP(CONCATENATE($B185,"-",$C185),IN_1B!$B$2:$U$2962,9,FALSE))=TRUE,"",VLOOKUP(CONCATENATE($B185,"-",$C185),IN_1B!$B$2:$U$2962,9,FALSE))</f>
        <v>0</v>
      </c>
      <c r="L185" s="633">
        <f>IF(ISERROR(VLOOKUP(CONCATENATE($B185,"-",$C185),IN_1B!$B$2:$U$2962,10,FALSE))=TRUE,"",VLOOKUP(CONCATENATE($B185,"-",$C185),IN_1B!$B$2:$U$2962,10,FALSE))</f>
        <v>0</v>
      </c>
      <c r="M185" s="588">
        <f t="shared" si="31"/>
        <v>0</v>
      </c>
      <c r="N185" s="589">
        <f t="shared" si="31"/>
        <v>0</v>
      </c>
    </row>
    <row r="186" spans="1:14" ht="15.45" thickBot="1" x14ac:dyDescent="0.4">
      <c r="A186" s="585" t="s">
        <v>1457</v>
      </c>
      <c r="B186" s="605" t="s">
        <v>1458</v>
      </c>
      <c r="C186" s="606">
        <v>4</v>
      </c>
      <c r="D186" s="1362" t="str">
        <f t="shared" si="30"/>
        <v/>
      </c>
      <c r="E186" s="634">
        <f>IF(ISERROR(VLOOKUP(CONCATENATE($B186,"-",$C186),IN_1B!$B$2:$U$2962,3,FALSE))=TRUE,"",VLOOKUP(CONCATENATE($B186,"-",$C186),IN_1B!$B$2:$U$2962,3,FALSE))</f>
        <v>0</v>
      </c>
      <c r="F186" s="635">
        <f>IF(ISERROR(VLOOKUP(CONCATENATE($B186,"-",$C186),IN_1B!$B$2:$U$2962,4,FALSE))=TRUE,"",VLOOKUP(CONCATENATE($B186,"-",$C186),IN_1B!$B$2:$U$2962,4,FALSE))</f>
        <v>0</v>
      </c>
      <c r="G186" s="634">
        <f>IF(ISERROR(VLOOKUP(CONCATENATE($B186,"-",$C186),IN_1B!$B$2:$U$2962,5,FALSE))=TRUE,"",VLOOKUP(CONCATENATE($B186,"-",$C186),IN_1B!$B$2:$U$2962,5,FALSE))</f>
        <v>0</v>
      </c>
      <c r="H186" s="635">
        <f>IF(ISERROR(VLOOKUP(CONCATENATE($B186,"-",$C186),IN_1B!$B$2:$U$2962,6,FALSE))=TRUE,"",VLOOKUP(CONCATENATE($B186,"-",$C186),IN_1B!$B$2:$U$2962,6,FALSE))</f>
        <v>0</v>
      </c>
      <c r="I186" s="634">
        <f>IF(ISERROR(VLOOKUP(CONCATENATE($B186,"-",$C186),IN_1B!$B$2:$U$2962,7,FALSE))=TRUE,"",VLOOKUP(CONCATENATE($B186,"-",$C186),IN_1B!$B$2:$U$2962,7,FALSE))</f>
        <v>0</v>
      </c>
      <c r="J186" s="635">
        <f>IF(ISERROR(VLOOKUP(CONCATENATE($B186,"-",$C186),IN_1B!$B$2:$U$2962,8,FALSE))=TRUE,"",VLOOKUP(CONCATENATE($B186,"-",$C186),IN_1B!$B$2:$U$2962,8,FALSE))</f>
        <v>0</v>
      </c>
      <c r="K186" s="634">
        <f>IF(ISERROR(VLOOKUP(CONCATENATE($B186,"-",$C186),IN_1B!$B$2:$U$2962,9,FALSE))=TRUE,"",VLOOKUP(CONCATENATE($B186,"-",$C186),IN_1B!$B$2:$U$2962,9,FALSE))</f>
        <v>0</v>
      </c>
      <c r="L186" s="635">
        <f>IF(ISERROR(VLOOKUP(CONCATENATE($B186,"-",$C186),IN_1B!$B$2:$U$2962,10,FALSE))=TRUE,"",VLOOKUP(CONCATENATE($B186,"-",$C186),IN_1B!$B$2:$U$2962,10,FALSE))</f>
        <v>0</v>
      </c>
      <c r="M186" s="592">
        <f t="shared" si="31"/>
        <v>0</v>
      </c>
      <c r="N186" s="593">
        <f t="shared" si="31"/>
        <v>0</v>
      </c>
    </row>
    <row r="187" spans="1:14" ht="15.45" thickBot="1" x14ac:dyDescent="0.4">
      <c r="A187" s="604" t="s">
        <v>1459</v>
      </c>
      <c r="B187" s="599"/>
      <c r="C187" s="582"/>
      <c r="D187" s="1362"/>
      <c r="E187" s="636"/>
      <c r="F187" s="485"/>
      <c r="G187" s="485"/>
      <c r="H187" s="485"/>
      <c r="I187" s="485"/>
      <c r="J187" s="485"/>
      <c r="K187" s="485"/>
      <c r="L187" s="485"/>
      <c r="M187" s="596"/>
      <c r="N187" s="597"/>
    </row>
    <row r="188" spans="1:14" ht="15.45" thickBot="1" x14ac:dyDescent="0.4">
      <c r="A188" s="580" t="s">
        <v>1460</v>
      </c>
      <c r="B188" s="581" t="s">
        <v>1461</v>
      </c>
      <c r="C188" s="582">
        <v>4</v>
      </c>
      <c r="D188" s="1362" t="str">
        <f>CONCATENATE(D$147)</f>
        <v/>
      </c>
      <c r="E188" s="630">
        <f>IF(ISERROR(VLOOKUP(CONCATENATE($B188,"-",$C188),IN_1B!$B$2:$U$2962,3,FALSE))=TRUE,"",VLOOKUP(CONCATENATE($B188,"-",$C188),IN_1B!$B$2:$U$2962,3,FALSE))</f>
        <v>0</v>
      </c>
      <c r="F188" s="631">
        <f>IF(ISERROR(VLOOKUP(CONCATENATE($B188,"-",$C188),IN_1B!$B$2:$U$2962,4,FALSE))=TRUE,"",VLOOKUP(CONCATENATE($B188,"-",$C188),IN_1B!$B$2:$U$2962,4,FALSE))</f>
        <v>0</v>
      </c>
      <c r="G188" s="630">
        <f>IF(ISERROR(VLOOKUP(CONCATENATE($B188,"-",$C188),IN_1B!$B$2:$U$2962,5,FALSE))=TRUE,"",VLOOKUP(CONCATENATE($B188,"-",$C188),IN_1B!$B$2:$U$2962,5,FALSE))</f>
        <v>0</v>
      </c>
      <c r="H188" s="631">
        <f>IF(ISERROR(VLOOKUP(CONCATENATE($B188,"-",$C188),IN_1B!$B$2:$U$2962,6,FALSE))=TRUE,"",VLOOKUP(CONCATENATE($B188,"-",$C188),IN_1B!$B$2:$U$2962,6,FALSE))</f>
        <v>0</v>
      </c>
      <c r="I188" s="630">
        <f>IF(ISERROR(VLOOKUP(CONCATENATE($B188,"-",$C188),IN_1B!$B$2:$U$2962,7,FALSE))=TRUE,"",VLOOKUP(CONCATENATE($B188,"-",$C188),IN_1B!$B$2:$U$2962,7,FALSE))</f>
        <v>0</v>
      </c>
      <c r="J188" s="631">
        <f>IF(ISERROR(VLOOKUP(CONCATENATE($B188,"-",$C188),IN_1B!$B$2:$U$2962,8,FALSE))=TRUE,"",VLOOKUP(CONCATENATE($B188,"-",$C188),IN_1B!$B$2:$U$2962,8,FALSE))</f>
        <v>0</v>
      </c>
      <c r="K188" s="630">
        <f>IF(ISERROR(VLOOKUP(CONCATENATE($B188,"-",$C188),IN_1B!$B$2:$U$2962,9,FALSE))=TRUE,"",VLOOKUP(CONCATENATE($B188,"-",$C188),IN_1B!$B$2:$U$2962,9,FALSE))</f>
        <v>0</v>
      </c>
      <c r="L188" s="631">
        <f>IF(ISERROR(VLOOKUP(CONCATENATE($B188,"-",$C188),IN_1B!$B$2:$U$2962,10,FALSE))=TRUE,"",VLOOKUP(CONCATENATE($B188,"-",$C188),IN_1B!$B$2:$U$2962,10,FALSE))</f>
        <v>0</v>
      </c>
      <c r="M188" s="583">
        <f>E188+G188</f>
        <v>0</v>
      </c>
      <c r="N188" s="584">
        <f>F188+H188</f>
        <v>0</v>
      </c>
    </row>
    <row r="189" spans="1:14" ht="15.45" thickBot="1" x14ac:dyDescent="0.4">
      <c r="A189" s="607" t="s">
        <v>623</v>
      </c>
      <c r="B189" s="608"/>
      <c r="C189" s="575"/>
      <c r="D189" s="1362" t="str">
        <f>CONCATENATE(D$147)</f>
        <v/>
      </c>
      <c r="E189" s="609">
        <f t="shared" ref="E189:N189" si="32">SUM(E147:E160,E162:E167,E169:E179,E181:E186,E188)</f>
        <v>0</v>
      </c>
      <c r="F189" s="610">
        <f t="shared" si="32"/>
        <v>0</v>
      </c>
      <c r="G189" s="609">
        <f t="shared" si="32"/>
        <v>0</v>
      </c>
      <c r="H189" s="610">
        <f t="shared" si="32"/>
        <v>0</v>
      </c>
      <c r="I189" s="609">
        <f t="shared" si="32"/>
        <v>0</v>
      </c>
      <c r="J189" s="610">
        <f t="shared" si="32"/>
        <v>0</v>
      </c>
      <c r="K189" s="609">
        <f t="shared" si="32"/>
        <v>0</v>
      </c>
      <c r="L189" s="610">
        <f t="shared" si="32"/>
        <v>0</v>
      </c>
      <c r="M189" s="609">
        <f t="shared" si="32"/>
        <v>0</v>
      </c>
      <c r="N189" s="610">
        <f t="shared" si="32"/>
        <v>0</v>
      </c>
    </row>
    <row r="190" spans="1:14" ht="30.75" customHeight="1" x14ac:dyDescent="0.35">
      <c r="A190" s="2665" t="s">
        <v>1462</v>
      </c>
      <c r="B190" s="2665"/>
      <c r="C190" s="2665"/>
      <c r="D190" s="2665"/>
      <c r="E190" s="2665"/>
      <c r="F190" s="2665"/>
      <c r="G190" s="2665"/>
      <c r="H190" s="2665"/>
      <c r="I190" s="2665"/>
      <c r="J190" s="2665"/>
      <c r="K190" s="2665"/>
      <c r="L190" s="2665"/>
      <c r="M190" s="611"/>
      <c r="N190" s="611"/>
    </row>
    <row r="191" spans="1:14" ht="15.45" thickBot="1" x14ac:dyDescent="0.4"/>
    <row r="192" spans="1:14" ht="15.45" thickBot="1" x14ac:dyDescent="0.4">
      <c r="A192" s="529" t="s">
        <v>1381</v>
      </c>
      <c r="B192" s="530"/>
      <c r="C192" s="612"/>
      <c r="D192" s="1363"/>
      <c r="E192" s="613" t="s">
        <v>32</v>
      </c>
      <c r="F192" s="613" t="s">
        <v>32</v>
      </c>
      <c r="G192" s="613" t="s">
        <v>32</v>
      </c>
      <c r="H192" s="613" t="s">
        <v>32</v>
      </c>
      <c r="I192" s="613" t="s">
        <v>32</v>
      </c>
      <c r="J192" s="613" t="s">
        <v>32</v>
      </c>
      <c r="K192" s="614" t="s">
        <v>32</v>
      </c>
      <c r="L192" s="614" t="s">
        <v>32</v>
      </c>
      <c r="M192" s="615"/>
      <c r="N192" s="616"/>
    </row>
    <row r="193" spans="1:14" x14ac:dyDescent="0.35">
      <c r="A193" s="535" t="s">
        <v>1382</v>
      </c>
      <c r="B193" s="536" t="s">
        <v>1383</v>
      </c>
      <c r="C193" s="617">
        <v>5</v>
      </c>
      <c r="D193" s="1364"/>
      <c r="E193" s="623">
        <f>IF(ISERROR(VLOOKUP(CONCATENATE($B193,"-",$C193),IN_1B!$B$2:$U$2962,3,FALSE))=TRUE,"",VLOOKUP(CONCATENATE($B193,"-",$C193),IN_1B!$B$2:$U$2962,3,FALSE))</f>
        <v>0</v>
      </c>
      <c r="F193" s="624">
        <f>IF(ISERROR(VLOOKUP(CONCATENATE($B193,"-",$C193),IN_1B!$B$2:$U$2962,4,FALSE))=TRUE,"",VLOOKUP(CONCATENATE($B193,"-",$C193),IN_1B!$B$2:$U$2962,4,FALSE))</f>
        <v>0</v>
      </c>
      <c r="G193" s="623">
        <f>IF(ISERROR(VLOOKUP(CONCATENATE($B193,"-",$C193),IN_1B!$B$2:$U$2962,5,FALSE))=TRUE,"",VLOOKUP(CONCATENATE($B193,"-",$C193),IN_1B!$B$2:$U$2962,5,FALSE))</f>
        <v>0</v>
      </c>
      <c r="H193" s="624">
        <f>IF(ISERROR(VLOOKUP(CONCATENATE($B193,"-",$C193),IN_1B!$B$2:$U$2962,6,FALSE))=TRUE,"",VLOOKUP(CONCATENATE($B193,"-",$C193),IN_1B!$B$2:$U$2962,6,FALSE))</f>
        <v>0</v>
      </c>
      <c r="I193" s="623">
        <f>IF(ISERROR(VLOOKUP(CONCATENATE($B193,"-",$C193),IN_1B!$B$2:$U$2962,7,FALSE))=TRUE,"",VLOOKUP(CONCATENATE($B193,"-",$C193),IN_1B!$B$2:$U$2962,7,FALSE))</f>
        <v>0</v>
      </c>
      <c r="J193" s="624">
        <f>IF(ISERROR(VLOOKUP(CONCATENATE($B193,"-",$C193),IN_1B!$B$2:$U$2962,8,FALSE))=TRUE,"",VLOOKUP(CONCATENATE($B193,"-",$C193),IN_1B!$B$2:$U$2962,8,FALSE))</f>
        <v>0</v>
      </c>
      <c r="K193" s="623">
        <f>IF(ISERROR(VLOOKUP(CONCATENATE($B193,"-",$C193),IN_1B!$B$2:$U$2962,9,FALSE))=TRUE,"",VLOOKUP(CONCATENATE($B193,"-",$C193),IN_1B!$B$2:$U$2962,9,FALSE))</f>
        <v>0</v>
      </c>
      <c r="L193" s="624">
        <f>IF(ISERROR(VLOOKUP(CONCATENATE($B193,"-",$C193),IN_1B!$B$2:$U$2962,10,FALSE))=TRUE,"",VLOOKUP(CONCATENATE($B193,"-",$C193),IN_1B!$B$2:$U$2962,10,FALSE))</f>
        <v>0</v>
      </c>
      <c r="M193" s="538">
        <f t="shared" ref="M193:N206" si="33">E193+G193</f>
        <v>0</v>
      </c>
      <c r="N193" s="539">
        <f t="shared" si="33"/>
        <v>0</v>
      </c>
    </row>
    <row r="194" spans="1:14" x14ac:dyDescent="0.35">
      <c r="A194" s="541" t="s">
        <v>1384</v>
      </c>
      <c r="B194" s="542" t="s">
        <v>1385</v>
      </c>
      <c r="C194" s="543">
        <v>5</v>
      </c>
      <c r="D194" s="1362" t="str">
        <f>CONCATENATE(D$193)</f>
        <v/>
      </c>
      <c r="E194" s="625">
        <f>IF(ISERROR(VLOOKUP(CONCATENATE($B194,"-",$C194),IN_1B!$B$2:$U$2962,3,FALSE))=TRUE,"",VLOOKUP(CONCATENATE($B194,"-",$C194),IN_1B!$B$2:$U$2962,3,FALSE))</f>
        <v>0</v>
      </c>
      <c r="F194" s="626">
        <f>IF(ISERROR(VLOOKUP(CONCATENATE($B194,"-",$C194),IN_1B!$B$2:$U$2962,4,FALSE))=TRUE,"",VLOOKUP(CONCATENATE($B194,"-",$C194),IN_1B!$B$2:$U$2962,4,FALSE))</f>
        <v>0</v>
      </c>
      <c r="G194" s="625">
        <f>IF(ISERROR(VLOOKUP(CONCATENATE($B194,"-",$C194),IN_1B!$B$2:$U$2962,5,FALSE))=TRUE,"",VLOOKUP(CONCATENATE($B194,"-",$C194),IN_1B!$B$2:$U$2962,5,FALSE))</f>
        <v>0</v>
      </c>
      <c r="H194" s="626">
        <f>IF(ISERROR(VLOOKUP(CONCATENATE($B194,"-",$C194),IN_1B!$B$2:$U$2962,6,FALSE))=TRUE,"",VLOOKUP(CONCATENATE($B194,"-",$C194),IN_1B!$B$2:$U$2962,6,FALSE))</f>
        <v>0</v>
      </c>
      <c r="I194" s="625">
        <f>IF(ISERROR(VLOOKUP(CONCATENATE($B194,"-",$C194),IN_1B!$B$2:$U$2962,7,FALSE))=TRUE,"",VLOOKUP(CONCATENATE($B194,"-",$C194),IN_1B!$B$2:$U$2962,7,FALSE))</f>
        <v>0</v>
      </c>
      <c r="J194" s="626">
        <f>IF(ISERROR(VLOOKUP(CONCATENATE($B194,"-",$C194),IN_1B!$B$2:$U$2962,8,FALSE))=TRUE,"",VLOOKUP(CONCATENATE($B194,"-",$C194),IN_1B!$B$2:$U$2962,8,FALSE))</f>
        <v>0</v>
      </c>
      <c r="K194" s="625">
        <f>IF(ISERROR(VLOOKUP(CONCATENATE($B194,"-",$C194),IN_1B!$B$2:$U$2962,9,FALSE))=TRUE,"",VLOOKUP(CONCATENATE($B194,"-",$C194),IN_1B!$B$2:$U$2962,9,FALSE))</f>
        <v>0</v>
      </c>
      <c r="L194" s="626">
        <f>IF(ISERROR(VLOOKUP(CONCATENATE($B194,"-",$C194),IN_1B!$B$2:$U$2962,10,FALSE))=TRUE,"",VLOOKUP(CONCATENATE($B194,"-",$C194),IN_1B!$B$2:$U$2962,10,FALSE))</f>
        <v>0</v>
      </c>
      <c r="M194" s="544">
        <f t="shared" si="33"/>
        <v>0</v>
      </c>
      <c r="N194" s="545">
        <f t="shared" si="33"/>
        <v>0</v>
      </c>
    </row>
    <row r="195" spans="1:14" x14ac:dyDescent="0.35">
      <c r="A195" s="541" t="s">
        <v>1386</v>
      </c>
      <c r="B195" s="542" t="s">
        <v>1387</v>
      </c>
      <c r="C195" s="546">
        <v>5</v>
      </c>
      <c r="D195" s="1362" t="str">
        <f t="shared" ref="D195:D206" si="34">CONCATENATE(D$193)</f>
        <v/>
      </c>
      <c r="E195" s="625">
        <f>IF(ISERROR(VLOOKUP(CONCATENATE($B195,"-",$C195),IN_1B!$B$2:$U$2962,3,FALSE))=TRUE,"",VLOOKUP(CONCATENATE($B195,"-",$C195),IN_1B!$B$2:$U$2962,3,FALSE))</f>
        <v>0</v>
      </c>
      <c r="F195" s="626">
        <f>IF(ISERROR(VLOOKUP(CONCATENATE($B195,"-",$C195),IN_1B!$B$2:$U$2962,4,FALSE))=TRUE,"",VLOOKUP(CONCATENATE($B195,"-",$C195),IN_1B!$B$2:$U$2962,4,FALSE))</f>
        <v>0</v>
      </c>
      <c r="G195" s="625">
        <f>IF(ISERROR(VLOOKUP(CONCATENATE($B195,"-",$C195),IN_1B!$B$2:$U$2962,5,FALSE))=TRUE,"",VLOOKUP(CONCATENATE($B195,"-",$C195),IN_1B!$B$2:$U$2962,5,FALSE))</f>
        <v>0</v>
      </c>
      <c r="H195" s="626">
        <f>IF(ISERROR(VLOOKUP(CONCATENATE($B195,"-",$C195),IN_1B!$B$2:$U$2962,6,FALSE))=TRUE,"",VLOOKUP(CONCATENATE($B195,"-",$C195),IN_1B!$B$2:$U$2962,6,FALSE))</f>
        <v>0</v>
      </c>
      <c r="I195" s="625">
        <f>IF(ISERROR(VLOOKUP(CONCATENATE($B195,"-",$C195),IN_1B!$B$2:$U$2962,7,FALSE))=TRUE,"",VLOOKUP(CONCATENATE($B195,"-",$C195),IN_1B!$B$2:$U$2962,7,FALSE))</f>
        <v>0</v>
      </c>
      <c r="J195" s="626">
        <f>IF(ISERROR(VLOOKUP(CONCATENATE($B195,"-",$C195),IN_1B!$B$2:$U$2962,8,FALSE))=TRUE,"",VLOOKUP(CONCATENATE($B195,"-",$C195),IN_1B!$B$2:$U$2962,8,FALSE))</f>
        <v>0</v>
      </c>
      <c r="K195" s="625">
        <f>IF(ISERROR(VLOOKUP(CONCATENATE($B195,"-",$C195),IN_1B!$B$2:$U$2962,9,FALSE))=TRUE,"",VLOOKUP(CONCATENATE($B195,"-",$C195),IN_1B!$B$2:$U$2962,9,FALSE))</f>
        <v>0</v>
      </c>
      <c r="L195" s="626">
        <f>IF(ISERROR(VLOOKUP(CONCATENATE($B195,"-",$C195),IN_1B!$B$2:$U$2962,10,FALSE))=TRUE,"",VLOOKUP(CONCATENATE($B195,"-",$C195),IN_1B!$B$2:$U$2962,10,FALSE))</f>
        <v>0</v>
      </c>
      <c r="M195" s="544">
        <f t="shared" si="33"/>
        <v>0</v>
      </c>
      <c r="N195" s="545">
        <f t="shared" si="33"/>
        <v>0</v>
      </c>
    </row>
    <row r="196" spans="1:14" x14ac:dyDescent="0.35">
      <c r="A196" s="541" t="s">
        <v>1388</v>
      </c>
      <c r="B196" s="542" t="s">
        <v>1389</v>
      </c>
      <c r="C196" s="546">
        <v>5</v>
      </c>
      <c r="D196" s="1362" t="str">
        <f t="shared" si="34"/>
        <v/>
      </c>
      <c r="E196" s="625">
        <f>IF(ISERROR(VLOOKUP(CONCATENATE($B196,"-",$C196),IN_1B!$B$2:$U$2962,3,FALSE))=TRUE,"",VLOOKUP(CONCATENATE($B196,"-",$C196),IN_1B!$B$2:$U$2962,3,FALSE))</f>
        <v>0</v>
      </c>
      <c r="F196" s="626">
        <f>IF(ISERROR(VLOOKUP(CONCATENATE($B196,"-",$C196),IN_1B!$B$2:$U$2962,4,FALSE))=TRUE,"",VLOOKUP(CONCATENATE($B196,"-",$C196),IN_1B!$B$2:$U$2962,4,FALSE))</f>
        <v>0</v>
      </c>
      <c r="G196" s="625">
        <f>IF(ISERROR(VLOOKUP(CONCATENATE($B196,"-",$C196),IN_1B!$B$2:$U$2962,5,FALSE))=TRUE,"",VLOOKUP(CONCATENATE($B196,"-",$C196),IN_1B!$B$2:$U$2962,5,FALSE))</f>
        <v>0</v>
      </c>
      <c r="H196" s="626">
        <f>IF(ISERROR(VLOOKUP(CONCATENATE($B196,"-",$C196),IN_1B!$B$2:$U$2962,6,FALSE))=TRUE,"",VLOOKUP(CONCATENATE($B196,"-",$C196),IN_1B!$B$2:$U$2962,6,FALSE))</f>
        <v>0</v>
      </c>
      <c r="I196" s="625">
        <f>IF(ISERROR(VLOOKUP(CONCATENATE($B196,"-",$C196),IN_1B!$B$2:$U$2962,7,FALSE))=TRUE,"",VLOOKUP(CONCATENATE($B196,"-",$C196),IN_1B!$B$2:$U$2962,7,FALSE))</f>
        <v>0</v>
      </c>
      <c r="J196" s="626">
        <f>IF(ISERROR(VLOOKUP(CONCATENATE($B196,"-",$C196),IN_1B!$B$2:$U$2962,8,FALSE))=TRUE,"",VLOOKUP(CONCATENATE($B196,"-",$C196),IN_1B!$B$2:$U$2962,8,FALSE))</f>
        <v>0</v>
      </c>
      <c r="K196" s="625">
        <f>IF(ISERROR(VLOOKUP(CONCATENATE($B196,"-",$C196),IN_1B!$B$2:$U$2962,9,FALSE))=TRUE,"",VLOOKUP(CONCATENATE($B196,"-",$C196),IN_1B!$B$2:$U$2962,9,FALSE))</f>
        <v>0</v>
      </c>
      <c r="L196" s="626">
        <f>IF(ISERROR(VLOOKUP(CONCATENATE($B196,"-",$C196),IN_1B!$B$2:$U$2962,10,FALSE))=TRUE,"",VLOOKUP(CONCATENATE($B196,"-",$C196),IN_1B!$B$2:$U$2962,10,FALSE))</f>
        <v>0</v>
      </c>
      <c r="M196" s="544">
        <f t="shared" si="33"/>
        <v>0</v>
      </c>
      <c r="N196" s="545">
        <f t="shared" si="33"/>
        <v>0</v>
      </c>
    </row>
    <row r="197" spans="1:14" x14ac:dyDescent="0.35">
      <c r="A197" s="541" t="s">
        <v>1390</v>
      </c>
      <c r="B197" s="542" t="s">
        <v>1391</v>
      </c>
      <c r="C197" s="546">
        <v>5</v>
      </c>
      <c r="D197" s="1362" t="str">
        <f t="shared" si="34"/>
        <v/>
      </c>
      <c r="E197" s="625">
        <f>IF(ISERROR(VLOOKUP(CONCATENATE($B197,"-",$C197),IN_1B!$B$2:$U$2962,3,FALSE))=TRUE,"",VLOOKUP(CONCATENATE($B197,"-",$C197),IN_1B!$B$2:$U$2962,3,FALSE))</f>
        <v>0</v>
      </c>
      <c r="F197" s="626">
        <f>IF(ISERROR(VLOOKUP(CONCATENATE($B197,"-",$C197),IN_1B!$B$2:$U$2962,4,FALSE))=TRUE,"",VLOOKUP(CONCATENATE($B197,"-",$C197),IN_1B!$B$2:$U$2962,4,FALSE))</f>
        <v>0</v>
      </c>
      <c r="G197" s="625">
        <f>IF(ISERROR(VLOOKUP(CONCATENATE($B197,"-",$C197),IN_1B!$B$2:$U$2962,5,FALSE))=TRUE,"",VLOOKUP(CONCATENATE($B197,"-",$C197),IN_1B!$B$2:$U$2962,5,FALSE))</f>
        <v>0</v>
      </c>
      <c r="H197" s="626">
        <f>IF(ISERROR(VLOOKUP(CONCATENATE($B197,"-",$C197),IN_1B!$B$2:$U$2962,6,FALSE))=TRUE,"",VLOOKUP(CONCATENATE($B197,"-",$C197),IN_1B!$B$2:$U$2962,6,FALSE))</f>
        <v>0</v>
      </c>
      <c r="I197" s="625">
        <f>IF(ISERROR(VLOOKUP(CONCATENATE($B197,"-",$C197),IN_1B!$B$2:$U$2962,7,FALSE))=TRUE,"",VLOOKUP(CONCATENATE($B197,"-",$C197),IN_1B!$B$2:$U$2962,7,FALSE))</f>
        <v>0</v>
      </c>
      <c r="J197" s="626">
        <f>IF(ISERROR(VLOOKUP(CONCATENATE($B197,"-",$C197),IN_1B!$B$2:$U$2962,8,FALSE))=TRUE,"",VLOOKUP(CONCATENATE($B197,"-",$C197),IN_1B!$B$2:$U$2962,8,FALSE))</f>
        <v>0</v>
      </c>
      <c r="K197" s="625">
        <f>IF(ISERROR(VLOOKUP(CONCATENATE($B197,"-",$C197),IN_1B!$B$2:$U$2962,9,FALSE))=TRUE,"",VLOOKUP(CONCATENATE($B197,"-",$C197),IN_1B!$B$2:$U$2962,9,FALSE))</f>
        <v>0</v>
      </c>
      <c r="L197" s="626">
        <f>IF(ISERROR(VLOOKUP(CONCATENATE($B197,"-",$C197),IN_1B!$B$2:$U$2962,10,FALSE))=TRUE,"",VLOOKUP(CONCATENATE($B197,"-",$C197),IN_1B!$B$2:$U$2962,10,FALSE))</f>
        <v>0</v>
      </c>
      <c r="M197" s="544">
        <f t="shared" si="33"/>
        <v>0</v>
      </c>
      <c r="N197" s="545">
        <f t="shared" si="33"/>
        <v>0</v>
      </c>
    </row>
    <row r="198" spans="1:14" x14ac:dyDescent="0.35">
      <c r="A198" s="541" t="s">
        <v>1392</v>
      </c>
      <c r="B198" s="542" t="s">
        <v>1393</v>
      </c>
      <c r="C198" s="546">
        <v>5</v>
      </c>
      <c r="D198" s="1362" t="str">
        <f t="shared" si="34"/>
        <v/>
      </c>
      <c r="E198" s="625">
        <f>IF(ISERROR(VLOOKUP(CONCATENATE($B198,"-",$C198),IN_1B!$B$2:$U$2962,3,FALSE))=TRUE,"",VLOOKUP(CONCATENATE($B198,"-",$C198),IN_1B!$B$2:$U$2962,3,FALSE))</f>
        <v>0</v>
      </c>
      <c r="F198" s="626">
        <f>IF(ISERROR(VLOOKUP(CONCATENATE($B198,"-",$C198),IN_1B!$B$2:$U$2962,4,FALSE))=TRUE,"",VLOOKUP(CONCATENATE($B198,"-",$C198),IN_1B!$B$2:$U$2962,4,FALSE))</f>
        <v>0</v>
      </c>
      <c r="G198" s="625">
        <f>IF(ISERROR(VLOOKUP(CONCATENATE($B198,"-",$C198),IN_1B!$B$2:$U$2962,5,FALSE))=TRUE,"",VLOOKUP(CONCATENATE($B198,"-",$C198),IN_1B!$B$2:$U$2962,5,FALSE))</f>
        <v>0</v>
      </c>
      <c r="H198" s="626">
        <f>IF(ISERROR(VLOOKUP(CONCATENATE($B198,"-",$C198),IN_1B!$B$2:$U$2962,6,FALSE))=TRUE,"",VLOOKUP(CONCATENATE($B198,"-",$C198),IN_1B!$B$2:$U$2962,6,FALSE))</f>
        <v>0</v>
      </c>
      <c r="I198" s="625">
        <f>IF(ISERROR(VLOOKUP(CONCATENATE($B198,"-",$C198),IN_1B!$B$2:$U$2962,7,FALSE))=TRUE,"",VLOOKUP(CONCATENATE($B198,"-",$C198),IN_1B!$B$2:$U$2962,7,FALSE))</f>
        <v>0</v>
      </c>
      <c r="J198" s="626">
        <f>IF(ISERROR(VLOOKUP(CONCATENATE($B198,"-",$C198),IN_1B!$B$2:$U$2962,8,FALSE))=TRUE,"",VLOOKUP(CONCATENATE($B198,"-",$C198),IN_1B!$B$2:$U$2962,8,FALSE))</f>
        <v>0</v>
      </c>
      <c r="K198" s="625">
        <f>IF(ISERROR(VLOOKUP(CONCATENATE($B198,"-",$C198),IN_1B!$B$2:$U$2962,9,FALSE))=TRUE,"",VLOOKUP(CONCATENATE($B198,"-",$C198),IN_1B!$B$2:$U$2962,9,FALSE))</f>
        <v>0</v>
      </c>
      <c r="L198" s="626">
        <f>IF(ISERROR(VLOOKUP(CONCATENATE($B198,"-",$C198),IN_1B!$B$2:$U$2962,10,FALSE))=TRUE,"",VLOOKUP(CONCATENATE($B198,"-",$C198),IN_1B!$B$2:$U$2962,10,FALSE))</f>
        <v>0</v>
      </c>
      <c r="M198" s="544">
        <f t="shared" si="33"/>
        <v>0</v>
      </c>
      <c r="N198" s="545">
        <f t="shared" si="33"/>
        <v>0</v>
      </c>
    </row>
    <row r="199" spans="1:14" x14ac:dyDescent="0.35">
      <c r="A199" s="541" t="s">
        <v>1394</v>
      </c>
      <c r="B199" s="542" t="s">
        <v>1395</v>
      </c>
      <c r="C199" s="546">
        <v>5</v>
      </c>
      <c r="D199" s="1362" t="str">
        <f t="shared" si="34"/>
        <v/>
      </c>
      <c r="E199" s="625">
        <f>IF(ISERROR(VLOOKUP(CONCATENATE($B199,"-",$C199),IN_1B!$B$2:$U$2962,3,FALSE))=TRUE,"",VLOOKUP(CONCATENATE($B199,"-",$C199),IN_1B!$B$2:$U$2962,3,FALSE))</f>
        <v>0</v>
      </c>
      <c r="F199" s="626">
        <f>IF(ISERROR(VLOOKUP(CONCATENATE($B199,"-",$C199),IN_1B!$B$2:$U$2962,4,FALSE))=TRUE,"",VLOOKUP(CONCATENATE($B199,"-",$C199),IN_1B!$B$2:$U$2962,4,FALSE))</f>
        <v>0</v>
      </c>
      <c r="G199" s="625">
        <f>IF(ISERROR(VLOOKUP(CONCATENATE($B199,"-",$C199),IN_1B!$B$2:$U$2962,5,FALSE))=TRUE,"",VLOOKUP(CONCATENATE($B199,"-",$C199),IN_1B!$B$2:$U$2962,5,FALSE))</f>
        <v>0</v>
      </c>
      <c r="H199" s="626">
        <f>IF(ISERROR(VLOOKUP(CONCATENATE($B199,"-",$C199),IN_1B!$B$2:$U$2962,6,FALSE))=TRUE,"",VLOOKUP(CONCATENATE($B199,"-",$C199),IN_1B!$B$2:$U$2962,6,FALSE))</f>
        <v>0</v>
      </c>
      <c r="I199" s="625">
        <f>IF(ISERROR(VLOOKUP(CONCATENATE($B199,"-",$C199),IN_1B!$B$2:$U$2962,7,FALSE))=TRUE,"",VLOOKUP(CONCATENATE($B199,"-",$C199),IN_1B!$B$2:$U$2962,7,FALSE))</f>
        <v>0</v>
      </c>
      <c r="J199" s="626">
        <f>IF(ISERROR(VLOOKUP(CONCATENATE($B199,"-",$C199),IN_1B!$B$2:$U$2962,8,FALSE))=TRUE,"",VLOOKUP(CONCATENATE($B199,"-",$C199),IN_1B!$B$2:$U$2962,8,FALSE))</f>
        <v>0</v>
      </c>
      <c r="K199" s="625">
        <f>IF(ISERROR(VLOOKUP(CONCATENATE($B199,"-",$C199),IN_1B!$B$2:$U$2962,9,FALSE))=TRUE,"",VLOOKUP(CONCATENATE($B199,"-",$C199),IN_1B!$B$2:$U$2962,9,FALSE))</f>
        <v>0</v>
      </c>
      <c r="L199" s="626">
        <f>IF(ISERROR(VLOOKUP(CONCATENATE($B199,"-",$C199),IN_1B!$B$2:$U$2962,10,FALSE))=TRUE,"",VLOOKUP(CONCATENATE($B199,"-",$C199),IN_1B!$B$2:$U$2962,10,FALSE))</f>
        <v>0</v>
      </c>
      <c r="M199" s="544">
        <f t="shared" si="33"/>
        <v>0</v>
      </c>
      <c r="N199" s="545">
        <f t="shared" si="33"/>
        <v>0</v>
      </c>
    </row>
    <row r="200" spans="1:14" x14ac:dyDescent="0.35">
      <c r="A200" s="541" t="s">
        <v>1396</v>
      </c>
      <c r="B200" s="542" t="s">
        <v>1397</v>
      </c>
      <c r="C200" s="546">
        <v>5</v>
      </c>
      <c r="D200" s="1362" t="str">
        <f t="shared" si="34"/>
        <v/>
      </c>
      <c r="E200" s="625">
        <f>IF(ISERROR(VLOOKUP(CONCATENATE($B200,"-",$C200),IN_1B!$B$2:$U$2962,3,FALSE))=TRUE,"",VLOOKUP(CONCATENATE($B200,"-",$C200),IN_1B!$B$2:$U$2962,3,FALSE))</f>
        <v>0</v>
      </c>
      <c r="F200" s="626">
        <f>IF(ISERROR(VLOOKUP(CONCATENATE($B200,"-",$C200),IN_1B!$B$2:$U$2962,4,FALSE))=TRUE,"",VLOOKUP(CONCATENATE($B200,"-",$C200),IN_1B!$B$2:$U$2962,4,FALSE))</f>
        <v>0</v>
      </c>
      <c r="G200" s="625">
        <f>IF(ISERROR(VLOOKUP(CONCATENATE($B200,"-",$C200),IN_1B!$B$2:$U$2962,5,FALSE))=TRUE,"",VLOOKUP(CONCATENATE($B200,"-",$C200),IN_1B!$B$2:$U$2962,5,FALSE))</f>
        <v>0</v>
      </c>
      <c r="H200" s="626">
        <f>IF(ISERROR(VLOOKUP(CONCATENATE($B200,"-",$C200),IN_1B!$B$2:$U$2962,6,FALSE))=TRUE,"",VLOOKUP(CONCATENATE($B200,"-",$C200),IN_1B!$B$2:$U$2962,6,FALSE))</f>
        <v>0</v>
      </c>
      <c r="I200" s="625">
        <f>IF(ISERROR(VLOOKUP(CONCATENATE($B200,"-",$C200),IN_1B!$B$2:$U$2962,7,FALSE))=TRUE,"",VLOOKUP(CONCATENATE($B200,"-",$C200),IN_1B!$B$2:$U$2962,7,FALSE))</f>
        <v>0</v>
      </c>
      <c r="J200" s="626">
        <f>IF(ISERROR(VLOOKUP(CONCATENATE($B200,"-",$C200),IN_1B!$B$2:$U$2962,8,FALSE))=TRUE,"",VLOOKUP(CONCATENATE($B200,"-",$C200),IN_1B!$B$2:$U$2962,8,FALSE))</f>
        <v>0</v>
      </c>
      <c r="K200" s="625">
        <f>IF(ISERROR(VLOOKUP(CONCATENATE($B200,"-",$C200),IN_1B!$B$2:$U$2962,9,FALSE))=TRUE,"",VLOOKUP(CONCATENATE($B200,"-",$C200),IN_1B!$B$2:$U$2962,9,FALSE))</f>
        <v>0</v>
      </c>
      <c r="L200" s="626">
        <f>IF(ISERROR(VLOOKUP(CONCATENATE($B200,"-",$C200),IN_1B!$B$2:$U$2962,10,FALSE))=TRUE,"",VLOOKUP(CONCATENATE($B200,"-",$C200),IN_1B!$B$2:$U$2962,10,FALSE))</f>
        <v>0</v>
      </c>
      <c r="M200" s="544">
        <f t="shared" si="33"/>
        <v>0</v>
      </c>
      <c r="N200" s="545">
        <f t="shared" si="33"/>
        <v>0</v>
      </c>
    </row>
    <row r="201" spans="1:14" x14ac:dyDescent="0.35">
      <c r="A201" s="541" t="s">
        <v>1398</v>
      </c>
      <c r="B201" s="542" t="s">
        <v>1399</v>
      </c>
      <c r="C201" s="546">
        <v>5</v>
      </c>
      <c r="D201" s="1362" t="str">
        <f t="shared" si="34"/>
        <v/>
      </c>
      <c r="E201" s="625">
        <f>IF(ISERROR(VLOOKUP(CONCATENATE($B201,"-",$C201),IN_1B!$B$2:$U$2962,3,FALSE))=TRUE,"",VLOOKUP(CONCATENATE($B201,"-",$C201),IN_1B!$B$2:$U$2962,3,FALSE))</f>
        <v>0</v>
      </c>
      <c r="F201" s="626">
        <f>IF(ISERROR(VLOOKUP(CONCATENATE($B201,"-",$C201),IN_1B!$B$2:$U$2962,4,FALSE))=TRUE,"",VLOOKUP(CONCATENATE($B201,"-",$C201),IN_1B!$B$2:$U$2962,4,FALSE))</f>
        <v>0</v>
      </c>
      <c r="G201" s="625">
        <f>IF(ISERROR(VLOOKUP(CONCATENATE($B201,"-",$C201),IN_1B!$B$2:$U$2962,5,FALSE))=TRUE,"",VLOOKUP(CONCATENATE($B201,"-",$C201),IN_1B!$B$2:$U$2962,5,FALSE))</f>
        <v>0</v>
      </c>
      <c r="H201" s="626">
        <f>IF(ISERROR(VLOOKUP(CONCATENATE($B201,"-",$C201),IN_1B!$B$2:$U$2962,6,FALSE))=TRUE,"",VLOOKUP(CONCATENATE($B201,"-",$C201),IN_1B!$B$2:$U$2962,6,FALSE))</f>
        <v>0</v>
      </c>
      <c r="I201" s="625">
        <f>IF(ISERROR(VLOOKUP(CONCATENATE($B201,"-",$C201),IN_1B!$B$2:$U$2962,7,FALSE))=TRUE,"",VLOOKUP(CONCATENATE($B201,"-",$C201),IN_1B!$B$2:$U$2962,7,FALSE))</f>
        <v>0</v>
      </c>
      <c r="J201" s="626">
        <f>IF(ISERROR(VLOOKUP(CONCATENATE($B201,"-",$C201),IN_1B!$B$2:$U$2962,8,FALSE))=TRUE,"",VLOOKUP(CONCATENATE($B201,"-",$C201),IN_1B!$B$2:$U$2962,8,FALSE))</f>
        <v>0</v>
      </c>
      <c r="K201" s="625">
        <f>IF(ISERROR(VLOOKUP(CONCATENATE($B201,"-",$C201),IN_1B!$B$2:$U$2962,9,FALSE))=TRUE,"",VLOOKUP(CONCATENATE($B201,"-",$C201),IN_1B!$B$2:$U$2962,9,FALSE))</f>
        <v>0</v>
      </c>
      <c r="L201" s="626">
        <f>IF(ISERROR(VLOOKUP(CONCATENATE($B201,"-",$C201),IN_1B!$B$2:$U$2962,10,FALSE))=TRUE,"",VLOOKUP(CONCATENATE($B201,"-",$C201),IN_1B!$B$2:$U$2962,10,FALSE))</f>
        <v>0</v>
      </c>
      <c r="M201" s="544">
        <f t="shared" si="33"/>
        <v>0</v>
      </c>
      <c r="N201" s="545">
        <f t="shared" si="33"/>
        <v>0</v>
      </c>
    </row>
    <row r="202" spans="1:14" x14ac:dyDescent="0.35">
      <c r="A202" s="541" t="s">
        <v>1400</v>
      </c>
      <c r="B202" s="542" t="s">
        <v>1401</v>
      </c>
      <c r="C202" s="546">
        <v>5</v>
      </c>
      <c r="D202" s="1362" t="str">
        <f t="shared" si="34"/>
        <v/>
      </c>
      <c r="E202" s="625">
        <f>IF(ISERROR(VLOOKUP(CONCATENATE($B202,"-",$C202),IN_1B!$B$2:$U$2962,3,FALSE))=TRUE,"",VLOOKUP(CONCATENATE($B202,"-",$C202),IN_1B!$B$2:$U$2962,3,FALSE))</f>
        <v>0</v>
      </c>
      <c r="F202" s="626">
        <f>IF(ISERROR(VLOOKUP(CONCATENATE($B202,"-",$C202),IN_1B!$B$2:$U$2962,4,FALSE))=TRUE,"",VLOOKUP(CONCATENATE($B202,"-",$C202),IN_1B!$B$2:$U$2962,4,FALSE))</f>
        <v>0</v>
      </c>
      <c r="G202" s="625">
        <f>IF(ISERROR(VLOOKUP(CONCATENATE($B202,"-",$C202),IN_1B!$B$2:$U$2962,5,FALSE))=TRUE,"",VLOOKUP(CONCATENATE($B202,"-",$C202),IN_1B!$B$2:$U$2962,5,FALSE))</f>
        <v>0</v>
      </c>
      <c r="H202" s="626">
        <f>IF(ISERROR(VLOOKUP(CONCATENATE($B202,"-",$C202),IN_1B!$B$2:$U$2962,6,FALSE))=TRUE,"",VLOOKUP(CONCATENATE($B202,"-",$C202),IN_1B!$B$2:$U$2962,6,FALSE))</f>
        <v>0</v>
      </c>
      <c r="I202" s="625">
        <f>IF(ISERROR(VLOOKUP(CONCATENATE($B202,"-",$C202),IN_1B!$B$2:$U$2962,7,FALSE))=TRUE,"",VLOOKUP(CONCATENATE($B202,"-",$C202),IN_1B!$B$2:$U$2962,7,FALSE))</f>
        <v>0</v>
      </c>
      <c r="J202" s="626">
        <f>IF(ISERROR(VLOOKUP(CONCATENATE($B202,"-",$C202),IN_1B!$B$2:$U$2962,8,FALSE))=TRUE,"",VLOOKUP(CONCATENATE($B202,"-",$C202),IN_1B!$B$2:$U$2962,8,FALSE))</f>
        <v>0</v>
      </c>
      <c r="K202" s="625">
        <f>IF(ISERROR(VLOOKUP(CONCATENATE($B202,"-",$C202),IN_1B!$B$2:$U$2962,9,FALSE))=TRUE,"",VLOOKUP(CONCATENATE($B202,"-",$C202),IN_1B!$B$2:$U$2962,9,FALSE))</f>
        <v>0</v>
      </c>
      <c r="L202" s="626">
        <f>IF(ISERROR(VLOOKUP(CONCATENATE($B202,"-",$C202),IN_1B!$B$2:$U$2962,10,FALSE))=TRUE,"",VLOOKUP(CONCATENATE($B202,"-",$C202),IN_1B!$B$2:$U$2962,10,FALSE))</f>
        <v>0</v>
      </c>
      <c r="M202" s="544">
        <f t="shared" si="33"/>
        <v>0</v>
      </c>
      <c r="N202" s="545">
        <f t="shared" si="33"/>
        <v>0</v>
      </c>
    </row>
    <row r="203" spans="1:14" x14ac:dyDescent="0.35">
      <c r="A203" s="541" t="s">
        <v>1402</v>
      </c>
      <c r="B203" s="542" t="s">
        <v>1403</v>
      </c>
      <c r="C203" s="546">
        <v>5</v>
      </c>
      <c r="D203" s="1362" t="str">
        <f t="shared" si="34"/>
        <v/>
      </c>
      <c r="E203" s="625">
        <f>IF(ISERROR(VLOOKUP(CONCATENATE($B203,"-",$C203),IN_1B!$B$2:$U$2962,3,FALSE))=TRUE,"",VLOOKUP(CONCATENATE($B203,"-",$C203),IN_1B!$B$2:$U$2962,3,FALSE))</f>
        <v>0</v>
      </c>
      <c r="F203" s="626">
        <f>IF(ISERROR(VLOOKUP(CONCATENATE($B203,"-",$C203),IN_1B!$B$2:$U$2962,4,FALSE))=TRUE,"",VLOOKUP(CONCATENATE($B203,"-",$C203),IN_1B!$B$2:$U$2962,4,FALSE))</f>
        <v>0</v>
      </c>
      <c r="G203" s="625">
        <f>IF(ISERROR(VLOOKUP(CONCATENATE($B203,"-",$C203),IN_1B!$B$2:$U$2962,5,FALSE))=TRUE,"",VLOOKUP(CONCATENATE($B203,"-",$C203),IN_1B!$B$2:$U$2962,5,FALSE))</f>
        <v>0</v>
      </c>
      <c r="H203" s="626">
        <f>IF(ISERROR(VLOOKUP(CONCATENATE($B203,"-",$C203),IN_1B!$B$2:$U$2962,6,FALSE))=TRUE,"",VLOOKUP(CONCATENATE($B203,"-",$C203),IN_1B!$B$2:$U$2962,6,FALSE))</f>
        <v>0</v>
      </c>
      <c r="I203" s="625">
        <f>IF(ISERROR(VLOOKUP(CONCATENATE($B203,"-",$C203),IN_1B!$B$2:$U$2962,7,FALSE))=TRUE,"",VLOOKUP(CONCATENATE($B203,"-",$C203),IN_1B!$B$2:$U$2962,7,FALSE))</f>
        <v>0</v>
      </c>
      <c r="J203" s="626">
        <f>IF(ISERROR(VLOOKUP(CONCATENATE($B203,"-",$C203),IN_1B!$B$2:$U$2962,8,FALSE))=TRUE,"",VLOOKUP(CONCATENATE($B203,"-",$C203),IN_1B!$B$2:$U$2962,8,FALSE))</f>
        <v>0</v>
      </c>
      <c r="K203" s="625">
        <f>IF(ISERROR(VLOOKUP(CONCATENATE($B203,"-",$C203),IN_1B!$B$2:$U$2962,9,FALSE))=TRUE,"",VLOOKUP(CONCATENATE($B203,"-",$C203),IN_1B!$B$2:$U$2962,9,FALSE))</f>
        <v>0</v>
      </c>
      <c r="L203" s="626">
        <f>IF(ISERROR(VLOOKUP(CONCATENATE($B203,"-",$C203),IN_1B!$B$2:$U$2962,10,FALSE))=TRUE,"",VLOOKUP(CONCATENATE($B203,"-",$C203),IN_1B!$B$2:$U$2962,10,FALSE))</f>
        <v>0</v>
      </c>
      <c r="M203" s="544">
        <f t="shared" si="33"/>
        <v>0</v>
      </c>
      <c r="N203" s="545">
        <f t="shared" si="33"/>
        <v>0</v>
      </c>
    </row>
    <row r="204" spans="1:14" x14ac:dyDescent="0.35">
      <c r="A204" s="541" t="s">
        <v>1404</v>
      </c>
      <c r="B204" s="542" t="s">
        <v>1405</v>
      </c>
      <c r="C204" s="546">
        <v>5</v>
      </c>
      <c r="D204" s="1362" t="str">
        <f t="shared" si="34"/>
        <v/>
      </c>
      <c r="E204" s="625">
        <f>IF(ISERROR(VLOOKUP(CONCATENATE($B204,"-",$C204),IN_1B!$B$2:$U$2962,3,FALSE))=TRUE,"",VLOOKUP(CONCATENATE($B204,"-",$C204),IN_1B!$B$2:$U$2962,3,FALSE))</f>
        <v>0</v>
      </c>
      <c r="F204" s="626">
        <f>IF(ISERROR(VLOOKUP(CONCATENATE($B204,"-",$C204),IN_1B!$B$2:$U$2962,4,FALSE))=TRUE,"",VLOOKUP(CONCATENATE($B204,"-",$C204),IN_1B!$B$2:$U$2962,4,FALSE))</f>
        <v>0</v>
      </c>
      <c r="G204" s="625">
        <f>IF(ISERROR(VLOOKUP(CONCATENATE($B204,"-",$C204),IN_1B!$B$2:$U$2962,5,FALSE))=TRUE,"",VLOOKUP(CONCATENATE($B204,"-",$C204),IN_1B!$B$2:$U$2962,5,FALSE))</f>
        <v>0</v>
      </c>
      <c r="H204" s="626">
        <f>IF(ISERROR(VLOOKUP(CONCATENATE($B204,"-",$C204),IN_1B!$B$2:$U$2962,6,FALSE))=TRUE,"",VLOOKUP(CONCATENATE($B204,"-",$C204),IN_1B!$B$2:$U$2962,6,FALSE))</f>
        <v>0</v>
      </c>
      <c r="I204" s="625">
        <f>IF(ISERROR(VLOOKUP(CONCATENATE($B204,"-",$C204),IN_1B!$B$2:$U$2962,7,FALSE))=TRUE,"",VLOOKUP(CONCATENATE($B204,"-",$C204),IN_1B!$B$2:$U$2962,7,FALSE))</f>
        <v>0</v>
      </c>
      <c r="J204" s="626">
        <f>IF(ISERROR(VLOOKUP(CONCATENATE($B204,"-",$C204),IN_1B!$B$2:$U$2962,8,FALSE))=TRUE,"",VLOOKUP(CONCATENATE($B204,"-",$C204),IN_1B!$B$2:$U$2962,8,FALSE))</f>
        <v>0</v>
      </c>
      <c r="K204" s="625">
        <f>IF(ISERROR(VLOOKUP(CONCATENATE($B204,"-",$C204),IN_1B!$B$2:$U$2962,9,FALSE))=TRUE,"",VLOOKUP(CONCATENATE($B204,"-",$C204),IN_1B!$B$2:$U$2962,9,FALSE))</f>
        <v>0</v>
      </c>
      <c r="L204" s="626">
        <f>IF(ISERROR(VLOOKUP(CONCATENATE($B204,"-",$C204),IN_1B!$B$2:$U$2962,10,FALSE))=TRUE,"",VLOOKUP(CONCATENATE($B204,"-",$C204),IN_1B!$B$2:$U$2962,10,FALSE))</f>
        <v>0</v>
      </c>
      <c r="M204" s="544">
        <f t="shared" si="33"/>
        <v>0</v>
      </c>
      <c r="N204" s="545">
        <f t="shared" si="33"/>
        <v>0</v>
      </c>
    </row>
    <row r="205" spans="1:14" x14ac:dyDescent="0.35">
      <c r="A205" s="541" t="s">
        <v>1406</v>
      </c>
      <c r="B205" s="542" t="s">
        <v>1407</v>
      </c>
      <c r="C205" s="547">
        <v>5</v>
      </c>
      <c r="D205" s="1362" t="str">
        <f t="shared" si="34"/>
        <v/>
      </c>
      <c r="E205" s="625">
        <f>IF(ISERROR(VLOOKUP(CONCATENATE($B205,"-",$C205),IN_1B!$B$2:$U$2962,3,FALSE))=TRUE,"",VLOOKUP(CONCATENATE($B205,"-",$C205),IN_1B!$B$2:$U$2962,3,FALSE))</f>
        <v>0</v>
      </c>
      <c r="F205" s="626">
        <f>IF(ISERROR(VLOOKUP(CONCATENATE($B205,"-",$C205),IN_1B!$B$2:$U$2962,4,FALSE))=TRUE,"",VLOOKUP(CONCATENATE($B205,"-",$C205),IN_1B!$B$2:$U$2962,4,FALSE))</f>
        <v>0</v>
      </c>
      <c r="G205" s="625">
        <f>IF(ISERROR(VLOOKUP(CONCATENATE($B205,"-",$C205),IN_1B!$B$2:$U$2962,5,FALSE))=TRUE,"",VLOOKUP(CONCATENATE($B205,"-",$C205),IN_1B!$B$2:$U$2962,5,FALSE))</f>
        <v>0</v>
      </c>
      <c r="H205" s="626">
        <f>IF(ISERROR(VLOOKUP(CONCATENATE($B205,"-",$C205),IN_1B!$B$2:$U$2962,6,FALSE))=TRUE,"",VLOOKUP(CONCATENATE($B205,"-",$C205),IN_1B!$B$2:$U$2962,6,FALSE))</f>
        <v>0</v>
      </c>
      <c r="I205" s="625">
        <f>IF(ISERROR(VLOOKUP(CONCATENATE($B205,"-",$C205),IN_1B!$B$2:$U$2962,7,FALSE))=TRUE,"",VLOOKUP(CONCATENATE($B205,"-",$C205),IN_1B!$B$2:$U$2962,7,FALSE))</f>
        <v>0</v>
      </c>
      <c r="J205" s="626">
        <f>IF(ISERROR(VLOOKUP(CONCATENATE($B205,"-",$C205),IN_1B!$B$2:$U$2962,8,FALSE))=TRUE,"",VLOOKUP(CONCATENATE($B205,"-",$C205),IN_1B!$B$2:$U$2962,8,FALSE))</f>
        <v>0</v>
      </c>
      <c r="K205" s="625">
        <f>IF(ISERROR(VLOOKUP(CONCATENATE($B205,"-",$C205),IN_1B!$B$2:$U$2962,9,FALSE))=TRUE,"",VLOOKUP(CONCATENATE($B205,"-",$C205),IN_1B!$B$2:$U$2962,9,FALSE))</f>
        <v>0</v>
      </c>
      <c r="L205" s="626">
        <f>IF(ISERROR(VLOOKUP(CONCATENATE($B205,"-",$C205),IN_1B!$B$2:$U$2962,10,FALSE))=TRUE,"",VLOOKUP(CONCATENATE($B205,"-",$C205),IN_1B!$B$2:$U$2962,10,FALSE))</f>
        <v>0</v>
      </c>
      <c r="M205" s="544">
        <f t="shared" si="33"/>
        <v>0</v>
      </c>
      <c r="N205" s="545">
        <f t="shared" si="33"/>
        <v>0</v>
      </c>
    </row>
    <row r="206" spans="1:14" ht="15.45" thickBot="1" x14ac:dyDescent="0.4">
      <c r="A206" s="541" t="s">
        <v>1408</v>
      </c>
      <c r="B206" s="547" t="s">
        <v>1409</v>
      </c>
      <c r="C206" s="617">
        <v>5</v>
      </c>
      <c r="D206" s="1362" t="str">
        <f t="shared" si="34"/>
        <v/>
      </c>
      <c r="E206" s="627">
        <f>IF(ISERROR(VLOOKUP(CONCATENATE($B206,"-",$C206),IN_1B!$B$2:$U$2962,3,FALSE))=TRUE,"",VLOOKUP(CONCATENATE($B206,"-",$C206),IN_1B!$B$2:$U$2962,3,FALSE))</f>
        <v>0</v>
      </c>
      <c r="F206" s="628">
        <f>IF(ISERROR(VLOOKUP(CONCATENATE($B206,"-",$C206),IN_1B!$B$2:$U$2962,4,FALSE))=TRUE,"",VLOOKUP(CONCATENATE($B206,"-",$C206),IN_1B!$B$2:$U$2962,4,FALSE))</f>
        <v>0</v>
      </c>
      <c r="G206" s="627">
        <f>IF(ISERROR(VLOOKUP(CONCATENATE($B206,"-",$C206),IN_1B!$B$2:$U$2962,5,FALSE))=TRUE,"",VLOOKUP(CONCATENATE($B206,"-",$C206),IN_1B!$B$2:$U$2962,5,FALSE))</f>
        <v>0</v>
      </c>
      <c r="H206" s="628">
        <f>IF(ISERROR(VLOOKUP(CONCATENATE($B206,"-",$C206),IN_1B!$B$2:$U$2962,6,FALSE))=TRUE,"",VLOOKUP(CONCATENATE($B206,"-",$C206),IN_1B!$B$2:$U$2962,6,FALSE))</f>
        <v>0</v>
      </c>
      <c r="I206" s="627">
        <f>IF(ISERROR(VLOOKUP(CONCATENATE($B206,"-",$C206),IN_1B!$B$2:$U$2962,7,FALSE))=TRUE,"",VLOOKUP(CONCATENATE($B206,"-",$C206),IN_1B!$B$2:$U$2962,7,FALSE))</f>
        <v>0</v>
      </c>
      <c r="J206" s="628">
        <f>IF(ISERROR(VLOOKUP(CONCATENATE($B206,"-",$C206),IN_1B!$B$2:$U$2962,8,FALSE))=TRUE,"",VLOOKUP(CONCATENATE($B206,"-",$C206),IN_1B!$B$2:$U$2962,8,FALSE))</f>
        <v>0</v>
      </c>
      <c r="K206" s="627">
        <f>IF(ISERROR(VLOOKUP(CONCATENATE($B206,"-",$C206),IN_1B!$B$2:$U$2962,9,FALSE))=TRUE,"",VLOOKUP(CONCATENATE($B206,"-",$C206),IN_1B!$B$2:$U$2962,9,FALSE))</f>
        <v>0</v>
      </c>
      <c r="L206" s="628">
        <f>IF(ISERROR(VLOOKUP(CONCATENATE($B206,"-",$C206),IN_1B!$B$2:$U$2962,10,FALSE))=TRUE,"",VLOOKUP(CONCATENATE($B206,"-",$C206),IN_1B!$B$2:$U$2962,10,FALSE))</f>
        <v>0</v>
      </c>
      <c r="M206" s="548">
        <f t="shared" si="33"/>
        <v>0</v>
      </c>
      <c r="N206" s="549">
        <f t="shared" si="33"/>
        <v>0</v>
      </c>
    </row>
    <row r="207" spans="1:14" ht="15.45" thickBot="1" x14ac:dyDescent="0.4">
      <c r="A207" s="550" t="s">
        <v>1410</v>
      </c>
      <c r="B207" s="551"/>
      <c r="C207" s="618"/>
      <c r="D207" s="1362"/>
      <c r="E207" s="629"/>
      <c r="F207" s="484"/>
      <c r="G207" s="484"/>
      <c r="H207" s="484"/>
      <c r="I207" s="484"/>
      <c r="J207" s="484"/>
      <c r="K207" s="484"/>
      <c r="L207" s="484"/>
      <c r="M207" s="553"/>
      <c r="N207" s="554"/>
    </row>
    <row r="208" spans="1:14" x14ac:dyDescent="0.35">
      <c r="A208" s="535" t="s">
        <v>1411</v>
      </c>
      <c r="B208" s="536" t="s">
        <v>1412</v>
      </c>
      <c r="C208" s="617">
        <v>5</v>
      </c>
      <c r="D208" s="1362" t="str">
        <f t="shared" ref="D208:D213" si="35">CONCATENATE(D$193)</f>
        <v/>
      </c>
      <c r="E208" s="623">
        <f>IF(ISERROR(VLOOKUP(CONCATENATE($B208,"-",$C208),IN_1B!$B$2:$U$2962,3,FALSE))=TRUE,"",VLOOKUP(CONCATENATE($B208,"-",$C208),IN_1B!$B$2:$U$2962,3,FALSE))</f>
        <v>0</v>
      </c>
      <c r="F208" s="624">
        <f>IF(ISERROR(VLOOKUP(CONCATENATE($B208,"-",$C208),IN_1B!$B$2:$U$2962,4,FALSE))=TRUE,"",VLOOKUP(CONCATENATE($B208,"-",$C208),IN_1B!$B$2:$U$2962,4,FALSE))</f>
        <v>0</v>
      </c>
      <c r="G208" s="623">
        <f>IF(ISERROR(VLOOKUP(CONCATENATE($B208,"-",$C208),IN_1B!$B$2:$U$2962,5,FALSE))=TRUE,"",VLOOKUP(CONCATENATE($B208,"-",$C208),IN_1B!$B$2:$U$2962,5,FALSE))</f>
        <v>0</v>
      </c>
      <c r="H208" s="624">
        <f>IF(ISERROR(VLOOKUP(CONCATENATE($B208,"-",$C208),IN_1B!$B$2:$U$2962,6,FALSE))=TRUE,"",VLOOKUP(CONCATENATE($B208,"-",$C208),IN_1B!$B$2:$U$2962,6,FALSE))</f>
        <v>0</v>
      </c>
      <c r="I208" s="623">
        <f>IF(ISERROR(VLOOKUP(CONCATENATE($B208,"-",$C208),IN_1B!$B$2:$U$2962,7,FALSE))=TRUE,"",VLOOKUP(CONCATENATE($B208,"-",$C208),IN_1B!$B$2:$U$2962,7,FALSE))</f>
        <v>0</v>
      </c>
      <c r="J208" s="624">
        <f>IF(ISERROR(VLOOKUP(CONCATENATE($B208,"-",$C208),IN_1B!$B$2:$U$2962,8,FALSE))=TRUE,"",VLOOKUP(CONCATENATE($B208,"-",$C208),IN_1B!$B$2:$U$2962,8,FALSE))</f>
        <v>0</v>
      </c>
      <c r="K208" s="623">
        <f>IF(ISERROR(VLOOKUP(CONCATENATE($B208,"-",$C208),IN_1B!$B$2:$U$2962,9,FALSE))=TRUE,"",VLOOKUP(CONCATENATE($B208,"-",$C208),IN_1B!$B$2:$U$2962,9,FALSE))</f>
        <v>0</v>
      </c>
      <c r="L208" s="624">
        <f>IF(ISERROR(VLOOKUP(CONCATENATE($B208,"-",$C208),IN_1B!$B$2:$U$2962,10,FALSE))=TRUE,"",VLOOKUP(CONCATENATE($B208,"-",$C208),IN_1B!$B$2:$U$2962,10,FALSE))</f>
        <v>0</v>
      </c>
      <c r="M208" s="538">
        <f t="shared" ref="M208:N213" si="36">E208+G208</f>
        <v>0</v>
      </c>
      <c r="N208" s="539">
        <f t="shared" si="36"/>
        <v>0</v>
      </c>
    </row>
    <row r="209" spans="1:14" x14ac:dyDescent="0.35">
      <c r="A209" s="541" t="s">
        <v>1413</v>
      </c>
      <c r="B209" s="542" t="s">
        <v>1414</v>
      </c>
      <c r="C209" s="543">
        <v>5</v>
      </c>
      <c r="D209" s="1362" t="str">
        <f t="shared" si="35"/>
        <v/>
      </c>
      <c r="E209" s="625">
        <f>IF(ISERROR(VLOOKUP(CONCATENATE($B209,"-",$C209),IN_1B!$B$2:$U$2962,3,FALSE))=TRUE,"",VLOOKUP(CONCATENATE($B209,"-",$C209),IN_1B!$B$2:$U$2962,3,FALSE))</f>
        <v>0</v>
      </c>
      <c r="F209" s="626">
        <f>IF(ISERROR(VLOOKUP(CONCATENATE($B209,"-",$C209),IN_1B!$B$2:$U$2962,4,FALSE))=TRUE,"",VLOOKUP(CONCATENATE($B209,"-",$C209),IN_1B!$B$2:$U$2962,4,FALSE))</f>
        <v>0</v>
      </c>
      <c r="G209" s="625">
        <f>IF(ISERROR(VLOOKUP(CONCATENATE($B209,"-",$C209),IN_1B!$B$2:$U$2962,5,FALSE))=TRUE,"",VLOOKUP(CONCATENATE($B209,"-",$C209),IN_1B!$B$2:$U$2962,5,FALSE))</f>
        <v>0</v>
      </c>
      <c r="H209" s="626">
        <f>IF(ISERROR(VLOOKUP(CONCATENATE($B209,"-",$C209),IN_1B!$B$2:$U$2962,6,FALSE))=TRUE,"",VLOOKUP(CONCATENATE($B209,"-",$C209),IN_1B!$B$2:$U$2962,6,FALSE))</f>
        <v>0</v>
      </c>
      <c r="I209" s="625">
        <f>IF(ISERROR(VLOOKUP(CONCATENATE($B209,"-",$C209),IN_1B!$B$2:$U$2962,7,FALSE))=TRUE,"",VLOOKUP(CONCATENATE($B209,"-",$C209),IN_1B!$B$2:$U$2962,7,FALSE))</f>
        <v>0</v>
      </c>
      <c r="J209" s="626">
        <f>IF(ISERROR(VLOOKUP(CONCATENATE($B209,"-",$C209),IN_1B!$B$2:$U$2962,8,FALSE))=TRUE,"",VLOOKUP(CONCATENATE($B209,"-",$C209),IN_1B!$B$2:$U$2962,8,FALSE))</f>
        <v>0</v>
      </c>
      <c r="K209" s="625">
        <f>IF(ISERROR(VLOOKUP(CONCATENATE($B209,"-",$C209),IN_1B!$B$2:$U$2962,9,FALSE))=TRUE,"",VLOOKUP(CONCATENATE($B209,"-",$C209),IN_1B!$B$2:$U$2962,9,FALSE))</f>
        <v>0</v>
      </c>
      <c r="L209" s="626">
        <f>IF(ISERROR(VLOOKUP(CONCATENATE($B209,"-",$C209),IN_1B!$B$2:$U$2962,10,FALSE))=TRUE,"",VLOOKUP(CONCATENATE($B209,"-",$C209),IN_1B!$B$2:$U$2962,10,FALSE))</f>
        <v>0</v>
      </c>
      <c r="M209" s="544">
        <f t="shared" si="36"/>
        <v>0</v>
      </c>
      <c r="N209" s="545">
        <f t="shared" si="36"/>
        <v>0</v>
      </c>
    </row>
    <row r="210" spans="1:14" x14ac:dyDescent="0.35">
      <c r="A210" s="541" t="s">
        <v>1415</v>
      </c>
      <c r="B210" s="542" t="s">
        <v>1416</v>
      </c>
      <c r="C210" s="546">
        <v>5</v>
      </c>
      <c r="D210" s="1362" t="str">
        <f t="shared" si="35"/>
        <v/>
      </c>
      <c r="E210" s="625">
        <f>IF(ISERROR(VLOOKUP(CONCATENATE($B210,"-",$C210),IN_1B!$B$2:$U$2962,3,FALSE))=TRUE,"",VLOOKUP(CONCATENATE($B210,"-",$C210),IN_1B!$B$2:$U$2962,3,FALSE))</f>
        <v>0</v>
      </c>
      <c r="F210" s="626">
        <f>IF(ISERROR(VLOOKUP(CONCATENATE($B210,"-",$C210),IN_1B!$B$2:$U$2962,4,FALSE))=TRUE,"",VLOOKUP(CONCATENATE($B210,"-",$C210),IN_1B!$B$2:$U$2962,4,FALSE))</f>
        <v>0</v>
      </c>
      <c r="G210" s="625">
        <f>IF(ISERROR(VLOOKUP(CONCATENATE($B210,"-",$C210),IN_1B!$B$2:$U$2962,5,FALSE))=TRUE,"",VLOOKUP(CONCATENATE($B210,"-",$C210),IN_1B!$B$2:$U$2962,5,FALSE))</f>
        <v>0</v>
      </c>
      <c r="H210" s="626">
        <f>IF(ISERROR(VLOOKUP(CONCATENATE($B210,"-",$C210),IN_1B!$B$2:$U$2962,6,FALSE))=TRUE,"",VLOOKUP(CONCATENATE($B210,"-",$C210),IN_1B!$B$2:$U$2962,6,FALSE))</f>
        <v>0</v>
      </c>
      <c r="I210" s="625">
        <f>IF(ISERROR(VLOOKUP(CONCATENATE($B210,"-",$C210),IN_1B!$B$2:$U$2962,7,FALSE))=TRUE,"",VLOOKUP(CONCATENATE($B210,"-",$C210),IN_1B!$B$2:$U$2962,7,FALSE))</f>
        <v>0</v>
      </c>
      <c r="J210" s="626">
        <f>IF(ISERROR(VLOOKUP(CONCATENATE($B210,"-",$C210),IN_1B!$B$2:$U$2962,8,FALSE))=TRUE,"",VLOOKUP(CONCATENATE($B210,"-",$C210),IN_1B!$B$2:$U$2962,8,FALSE))</f>
        <v>0</v>
      </c>
      <c r="K210" s="625">
        <f>IF(ISERROR(VLOOKUP(CONCATENATE($B210,"-",$C210),IN_1B!$B$2:$U$2962,9,FALSE))=TRUE,"",VLOOKUP(CONCATENATE($B210,"-",$C210),IN_1B!$B$2:$U$2962,9,FALSE))</f>
        <v>0</v>
      </c>
      <c r="L210" s="626">
        <f>IF(ISERROR(VLOOKUP(CONCATENATE($B210,"-",$C210),IN_1B!$B$2:$U$2962,10,FALSE))=TRUE,"",VLOOKUP(CONCATENATE($B210,"-",$C210),IN_1B!$B$2:$U$2962,10,FALSE))</f>
        <v>0</v>
      </c>
      <c r="M210" s="544">
        <f t="shared" si="36"/>
        <v>0</v>
      </c>
      <c r="N210" s="545">
        <f t="shared" si="36"/>
        <v>0</v>
      </c>
    </row>
    <row r="211" spans="1:14" x14ac:dyDescent="0.35">
      <c r="A211" s="541" t="s">
        <v>1417</v>
      </c>
      <c r="B211" s="542" t="s">
        <v>1418</v>
      </c>
      <c r="C211" s="546">
        <v>5</v>
      </c>
      <c r="D211" s="1362" t="str">
        <f t="shared" si="35"/>
        <v/>
      </c>
      <c r="E211" s="625">
        <f>IF(ISERROR(VLOOKUP(CONCATENATE($B211,"-",$C211),IN_1B!$B$2:$U$2962,3,FALSE))=TRUE,"",VLOOKUP(CONCATENATE($B211,"-",$C211),IN_1B!$B$2:$U$2962,3,FALSE))</f>
        <v>0</v>
      </c>
      <c r="F211" s="626">
        <f>IF(ISERROR(VLOOKUP(CONCATENATE($B211,"-",$C211),IN_1B!$B$2:$U$2962,4,FALSE))=TRUE,"",VLOOKUP(CONCATENATE($B211,"-",$C211),IN_1B!$B$2:$U$2962,4,FALSE))</f>
        <v>0</v>
      </c>
      <c r="G211" s="625">
        <f>IF(ISERROR(VLOOKUP(CONCATENATE($B211,"-",$C211),IN_1B!$B$2:$U$2962,5,FALSE))=TRUE,"",VLOOKUP(CONCATENATE($B211,"-",$C211),IN_1B!$B$2:$U$2962,5,FALSE))</f>
        <v>0</v>
      </c>
      <c r="H211" s="626">
        <f>IF(ISERROR(VLOOKUP(CONCATENATE($B211,"-",$C211),IN_1B!$B$2:$U$2962,6,FALSE))=TRUE,"",VLOOKUP(CONCATENATE($B211,"-",$C211),IN_1B!$B$2:$U$2962,6,FALSE))</f>
        <v>0</v>
      </c>
      <c r="I211" s="625">
        <f>IF(ISERROR(VLOOKUP(CONCATENATE($B211,"-",$C211),IN_1B!$B$2:$U$2962,7,FALSE))=TRUE,"",VLOOKUP(CONCATENATE($B211,"-",$C211),IN_1B!$B$2:$U$2962,7,FALSE))</f>
        <v>0</v>
      </c>
      <c r="J211" s="626">
        <f>IF(ISERROR(VLOOKUP(CONCATENATE($B211,"-",$C211),IN_1B!$B$2:$U$2962,8,FALSE))=TRUE,"",VLOOKUP(CONCATENATE($B211,"-",$C211),IN_1B!$B$2:$U$2962,8,FALSE))</f>
        <v>0</v>
      </c>
      <c r="K211" s="625">
        <f>IF(ISERROR(VLOOKUP(CONCATENATE($B211,"-",$C211),IN_1B!$B$2:$U$2962,9,FALSE))=TRUE,"",VLOOKUP(CONCATENATE($B211,"-",$C211),IN_1B!$B$2:$U$2962,9,FALSE))</f>
        <v>0</v>
      </c>
      <c r="L211" s="626">
        <f>IF(ISERROR(VLOOKUP(CONCATENATE($B211,"-",$C211),IN_1B!$B$2:$U$2962,10,FALSE))=TRUE,"",VLOOKUP(CONCATENATE($B211,"-",$C211),IN_1B!$B$2:$U$2962,10,FALSE))</f>
        <v>0</v>
      </c>
      <c r="M211" s="544">
        <f t="shared" si="36"/>
        <v>0</v>
      </c>
      <c r="N211" s="545">
        <f t="shared" si="36"/>
        <v>0</v>
      </c>
    </row>
    <row r="212" spans="1:14" x14ac:dyDescent="0.35">
      <c r="A212" s="541" t="s">
        <v>1419</v>
      </c>
      <c r="B212" s="542" t="s">
        <v>1420</v>
      </c>
      <c r="C212" s="546">
        <v>5</v>
      </c>
      <c r="D212" s="1362" t="str">
        <f t="shared" si="35"/>
        <v/>
      </c>
      <c r="E212" s="625">
        <f>IF(ISERROR(VLOOKUP(CONCATENATE($B212,"-",$C212),IN_1B!$B$2:$U$2962,3,FALSE))=TRUE,"",VLOOKUP(CONCATENATE($B212,"-",$C212),IN_1B!$B$2:$U$2962,3,FALSE))</f>
        <v>0</v>
      </c>
      <c r="F212" s="626">
        <f>IF(ISERROR(VLOOKUP(CONCATENATE($B212,"-",$C212),IN_1B!$B$2:$U$2962,4,FALSE))=TRUE,"",VLOOKUP(CONCATENATE($B212,"-",$C212),IN_1B!$B$2:$U$2962,4,FALSE))</f>
        <v>0</v>
      </c>
      <c r="G212" s="625">
        <f>IF(ISERROR(VLOOKUP(CONCATENATE($B212,"-",$C212),IN_1B!$B$2:$U$2962,5,FALSE))=TRUE,"",VLOOKUP(CONCATENATE($B212,"-",$C212),IN_1B!$B$2:$U$2962,5,FALSE))</f>
        <v>0</v>
      </c>
      <c r="H212" s="626">
        <f>IF(ISERROR(VLOOKUP(CONCATENATE($B212,"-",$C212),IN_1B!$B$2:$U$2962,6,FALSE))=TRUE,"",VLOOKUP(CONCATENATE($B212,"-",$C212),IN_1B!$B$2:$U$2962,6,FALSE))</f>
        <v>0</v>
      </c>
      <c r="I212" s="625">
        <f>IF(ISERROR(VLOOKUP(CONCATENATE($B212,"-",$C212),IN_1B!$B$2:$U$2962,7,FALSE))=TRUE,"",VLOOKUP(CONCATENATE($B212,"-",$C212),IN_1B!$B$2:$U$2962,7,FALSE))</f>
        <v>0</v>
      </c>
      <c r="J212" s="626">
        <f>IF(ISERROR(VLOOKUP(CONCATENATE($B212,"-",$C212),IN_1B!$B$2:$U$2962,8,FALSE))=TRUE,"",VLOOKUP(CONCATENATE($B212,"-",$C212),IN_1B!$B$2:$U$2962,8,FALSE))</f>
        <v>0</v>
      </c>
      <c r="K212" s="625">
        <f>IF(ISERROR(VLOOKUP(CONCATENATE($B212,"-",$C212),IN_1B!$B$2:$U$2962,9,FALSE))=TRUE,"",VLOOKUP(CONCATENATE($B212,"-",$C212),IN_1B!$B$2:$U$2962,9,FALSE))</f>
        <v>0</v>
      </c>
      <c r="L212" s="626">
        <f>IF(ISERROR(VLOOKUP(CONCATENATE($B212,"-",$C212),IN_1B!$B$2:$U$2962,10,FALSE))=TRUE,"",VLOOKUP(CONCATENATE($B212,"-",$C212),IN_1B!$B$2:$U$2962,10,FALSE))</f>
        <v>0</v>
      </c>
      <c r="M212" s="544">
        <f t="shared" si="36"/>
        <v>0</v>
      </c>
      <c r="N212" s="545">
        <f t="shared" si="36"/>
        <v>0</v>
      </c>
    </row>
    <row r="213" spans="1:14" ht="15.45" thickBot="1" x14ac:dyDescent="0.4">
      <c r="A213" s="541" t="s">
        <v>1421</v>
      </c>
      <c r="B213" s="555" t="s">
        <v>1422</v>
      </c>
      <c r="C213" s="547">
        <v>5</v>
      </c>
      <c r="D213" s="1362" t="str">
        <f t="shared" si="35"/>
        <v/>
      </c>
      <c r="E213" s="627">
        <f>IF(ISERROR(VLOOKUP(CONCATENATE($B213,"-",$C213),IN_1B!$B$2:$U$2962,3,FALSE))=TRUE,"",VLOOKUP(CONCATENATE($B213,"-",$C213),IN_1B!$B$2:$U$2962,3,FALSE))</f>
        <v>0</v>
      </c>
      <c r="F213" s="628">
        <f>IF(ISERROR(VLOOKUP(CONCATENATE($B213,"-",$C213),IN_1B!$B$2:$U$2962,4,FALSE))=TRUE,"",VLOOKUP(CONCATENATE($B213,"-",$C213),IN_1B!$B$2:$U$2962,4,FALSE))</f>
        <v>0</v>
      </c>
      <c r="G213" s="627">
        <f>IF(ISERROR(VLOOKUP(CONCATENATE($B213,"-",$C213),IN_1B!$B$2:$U$2962,5,FALSE))=TRUE,"",VLOOKUP(CONCATENATE($B213,"-",$C213),IN_1B!$B$2:$U$2962,5,FALSE))</f>
        <v>0</v>
      </c>
      <c r="H213" s="628">
        <f>IF(ISERROR(VLOOKUP(CONCATENATE($B213,"-",$C213),IN_1B!$B$2:$U$2962,6,FALSE))=TRUE,"",VLOOKUP(CONCATENATE($B213,"-",$C213),IN_1B!$B$2:$U$2962,6,FALSE))</f>
        <v>0</v>
      </c>
      <c r="I213" s="627">
        <f>IF(ISERROR(VLOOKUP(CONCATENATE($B213,"-",$C213),IN_1B!$B$2:$U$2962,7,FALSE))=TRUE,"",VLOOKUP(CONCATENATE($B213,"-",$C213),IN_1B!$B$2:$U$2962,7,FALSE))</f>
        <v>0</v>
      </c>
      <c r="J213" s="628">
        <f>IF(ISERROR(VLOOKUP(CONCATENATE($B213,"-",$C213),IN_1B!$B$2:$U$2962,8,FALSE))=TRUE,"",VLOOKUP(CONCATENATE($B213,"-",$C213),IN_1B!$B$2:$U$2962,8,FALSE))</f>
        <v>0</v>
      </c>
      <c r="K213" s="627">
        <f>IF(ISERROR(VLOOKUP(CONCATENATE($B213,"-",$C213),IN_1B!$B$2:$U$2962,9,FALSE))=TRUE,"",VLOOKUP(CONCATENATE($B213,"-",$C213),IN_1B!$B$2:$U$2962,9,FALSE))</f>
        <v>0</v>
      </c>
      <c r="L213" s="628">
        <f>IF(ISERROR(VLOOKUP(CONCATENATE($B213,"-",$C213),IN_1B!$B$2:$U$2962,10,FALSE))=TRUE,"",VLOOKUP(CONCATENATE($B213,"-",$C213),IN_1B!$B$2:$U$2962,10,FALSE))</f>
        <v>0</v>
      </c>
      <c r="M213" s="548">
        <f t="shared" si="36"/>
        <v>0</v>
      </c>
      <c r="N213" s="549">
        <f t="shared" si="36"/>
        <v>0</v>
      </c>
    </row>
    <row r="214" spans="1:14" ht="15.45" thickBot="1" x14ac:dyDescent="0.4">
      <c r="A214" s="556" t="s">
        <v>1423</v>
      </c>
      <c r="B214" s="557"/>
      <c r="C214" s="558"/>
      <c r="D214" s="1362"/>
      <c r="E214" s="629"/>
      <c r="F214" s="484"/>
      <c r="G214" s="484"/>
      <c r="H214" s="484"/>
      <c r="I214" s="484"/>
      <c r="J214" s="484"/>
      <c r="K214" s="484"/>
      <c r="L214" s="484"/>
      <c r="M214" s="553"/>
      <c r="N214" s="554"/>
    </row>
    <row r="215" spans="1:14" x14ac:dyDescent="0.35">
      <c r="A215" s="535" t="s">
        <v>1424</v>
      </c>
      <c r="B215" s="559" t="s">
        <v>1425</v>
      </c>
      <c r="C215" s="543">
        <v>5</v>
      </c>
      <c r="D215" s="1362" t="str">
        <f t="shared" ref="D215:D225" si="37">CONCATENATE(D$193)</f>
        <v/>
      </c>
      <c r="E215" s="623">
        <f>IF(ISERROR(VLOOKUP(CONCATENATE($B215,"-",$C215),IN_1B!$B$2:$U$2962,3,FALSE))=TRUE,"",VLOOKUP(CONCATENATE($B215,"-",$C215),IN_1B!$B$2:$U$2962,3,FALSE))</f>
        <v>0</v>
      </c>
      <c r="F215" s="624">
        <f>IF(ISERROR(VLOOKUP(CONCATENATE($B215,"-",$C215),IN_1B!$B$2:$U$2962,4,FALSE))=TRUE,"",VLOOKUP(CONCATENATE($B215,"-",$C215),IN_1B!$B$2:$U$2962,4,FALSE))</f>
        <v>0</v>
      </c>
      <c r="G215" s="623">
        <f>IF(ISERROR(VLOOKUP(CONCATENATE($B215,"-",$C215),IN_1B!$B$2:$U$2962,5,FALSE))=TRUE,"",VLOOKUP(CONCATENATE($B215,"-",$C215),IN_1B!$B$2:$U$2962,5,FALSE))</f>
        <v>0</v>
      </c>
      <c r="H215" s="624">
        <f>IF(ISERROR(VLOOKUP(CONCATENATE($B215,"-",$C215),IN_1B!$B$2:$U$2962,6,FALSE))=TRUE,"",VLOOKUP(CONCATENATE($B215,"-",$C215),IN_1B!$B$2:$U$2962,6,FALSE))</f>
        <v>0</v>
      </c>
      <c r="I215" s="623">
        <f>IF(ISERROR(VLOOKUP(CONCATENATE($B215,"-",$C215),IN_1B!$B$2:$U$2962,7,FALSE))=TRUE,"",VLOOKUP(CONCATENATE($B215,"-",$C215),IN_1B!$B$2:$U$2962,7,FALSE))</f>
        <v>0</v>
      </c>
      <c r="J215" s="624">
        <f>IF(ISERROR(VLOOKUP(CONCATENATE($B215,"-",$C215),IN_1B!$B$2:$U$2962,8,FALSE))=TRUE,"",VLOOKUP(CONCATENATE($B215,"-",$C215),IN_1B!$B$2:$U$2962,8,FALSE))</f>
        <v>0</v>
      </c>
      <c r="K215" s="623">
        <f>IF(ISERROR(VLOOKUP(CONCATENATE($B215,"-",$C215),IN_1B!$B$2:$U$2962,9,FALSE))=TRUE,"",VLOOKUP(CONCATENATE($B215,"-",$C215),IN_1B!$B$2:$U$2962,9,FALSE))</f>
        <v>0</v>
      </c>
      <c r="L215" s="624">
        <f>IF(ISERROR(VLOOKUP(CONCATENATE($B215,"-",$C215),IN_1B!$B$2:$U$2962,10,FALSE))=TRUE,"",VLOOKUP(CONCATENATE($B215,"-",$C215),IN_1B!$B$2:$U$2962,10,FALSE))</f>
        <v>0</v>
      </c>
      <c r="M215" s="538">
        <f t="shared" ref="M215:N225" si="38">E215+G215</f>
        <v>0</v>
      </c>
      <c r="N215" s="539">
        <f t="shared" si="38"/>
        <v>0</v>
      </c>
    </row>
    <row r="216" spans="1:14" x14ac:dyDescent="0.35">
      <c r="A216" s="541" t="s">
        <v>1426</v>
      </c>
      <c r="B216" s="542" t="s">
        <v>1427</v>
      </c>
      <c r="C216" s="546">
        <v>5</v>
      </c>
      <c r="D216" s="1362" t="str">
        <f t="shared" si="37"/>
        <v/>
      </c>
      <c r="E216" s="625">
        <f>IF(ISERROR(VLOOKUP(CONCATENATE($B216,"-",$C216),IN_1B!$B$2:$U$2962,3,FALSE))=TRUE,"",VLOOKUP(CONCATENATE($B216,"-",$C216),IN_1B!$B$2:$U$2962,3,FALSE))</f>
        <v>0</v>
      </c>
      <c r="F216" s="626">
        <f>IF(ISERROR(VLOOKUP(CONCATENATE($B216,"-",$C216),IN_1B!$B$2:$U$2962,4,FALSE))=TRUE,"",VLOOKUP(CONCATENATE($B216,"-",$C216),IN_1B!$B$2:$U$2962,4,FALSE))</f>
        <v>0</v>
      </c>
      <c r="G216" s="625">
        <f>IF(ISERROR(VLOOKUP(CONCATENATE($B216,"-",$C216),IN_1B!$B$2:$U$2962,5,FALSE))=TRUE,"",VLOOKUP(CONCATENATE($B216,"-",$C216),IN_1B!$B$2:$U$2962,5,FALSE))</f>
        <v>0</v>
      </c>
      <c r="H216" s="626">
        <f>IF(ISERROR(VLOOKUP(CONCATENATE($B216,"-",$C216),IN_1B!$B$2:$U$2962,6,FALSE))=TRUE,"",VLOOKUP(CONCATENATE($B216,"-",$C216),IN_1B!$B$2:$U$2962,6,FALSE))</f>
        <v>0</v>
      </c>
      <c r="I216" s="625">
        <f>IF(ISERROR(VLOOKUP(CONCATENATE($B216,"-",$C216),IN_1B!$B$2:$U$2962,7,FALSE))=TRUE,"",VLOOKUP(CONCATENATE($B216,"-",$C216),IN_1B!$B$2:$U$2962,7,FALSE))</f>
        <v>0</v>
      </c>
      <c r="J216" s="626">
        <f>IF(ISERROR(VLOOKUP(CONCATENATE($B216,"-",$C216),IN_1B!$B$2:$U$2962,8,FALSE))=TRUE,"",VLOOKUP(CONCATENATE($B216,"-",$C216),IN_1B!$B$2:$U$2962,8,FALSE))</f>
        <v>0</v>
      </c>
      <c r="K216" s="625">
        <f>IF(ISERROR(VLOOKUP(CONCATENATE($B216,"-",$C216),IN_1B!$B$2:$U$2962,9,FALSE))=TRUE,"",VLOOKUP(CONCATENATE($B216,"-",$C216),IN_1B!$B$2:$U$2962,9,FALSE))</f>
        <v>0</v>
      </c>
      <c r="L216" s="626">
        <f>IF(ISERROR(VLOOKUP(CONCATENATE($B216,"-",$C216),IN_1B!$B$2:$U$2962,10,FALSE))=TRUE,"",VLOOKUP(CONCATENATE($B216,"-",$C216),IN_1B!$B$2:$U$2962,10,FALSE))</f>
        <v>0</v>
      </c>
      <c r="M216" s="544">
        <f t="shared" si="38"/>
        <v>0</v>
      </c>
      <c r="N216" s="545">
        <f t="shared" si="38"/>
        <v>0</v>
      </c>
    </row>
    <row r="217" spans="1:14" x14ac:dyDescent="0.35">
      <c r="A217" s="541" t="s">
        <v>1428</v>
      </c>
      <c r="B217" s="542" t="s">
        <v>1429</v>
      </c>
      <c r="C217" s="546">
        <v>5</v>
      </c>
      <c r="D217" s="1362" t="str">
        <f t="shared" si="37"/>
        <v/>
      </c>
      <c r="E217" s="625">
        <f>IF(ISERROR(VLOOKUP(CONCATENATE($B217,"-",$C217),IN_1B!$B$2:$U$2962,3,FALSE))=TRUE,"",VLOOKUP(CONCATENATE($B217,"-",$C217),IN_1B!$B$2:$U$2962,3,FALSE))</f>
        <v>0</v>
      </c>
      <c r="F217" s="626">
        <f>IF(ISERROR(VLOOKUP(CONCATENATE($B217,"-",$C217),IN_1B!$B$2:$U$2962,4,FALSE))=TRUE,"",VLOOKUP(CONCATENATE($B217,"-",$C217),IN_1B!$B$2:$U$2962,4,FALSE))</f>
        <v>0</v>
      </c>
      <c r="G217" s="625">
        <f>IF(ISERROR(VLOOKUP(CONCATENATE($B217,"-",$C217),IN_1B!$B$2:$U$2962,5,FALSE))=TRUE,"",VLOOKUP(CONCATENATE($B217,"-",$C217),IN_1B!$B$2:$U$2962,5,FALSE))</f>
        <v>0</v>
      </c>
      <c r="H217" s="626">
        <f>IF(ISERROR(VLOOKUP(CONCATENATE($B217,"-",$C217),IN_1B!$B$2:$U$2962,6,FALSE))=TRUE,"",VLOOKUP(CONCATENATE($B217,"-",$C217),IN_1B!$B$2:$U$2962,6,FALSE))</f>
        <v>0</v>
      </c>
      <c r="I217" s="625">
        <f>IF(ISERROR(VLOOKUP(CONCATENATE($B217,"-",$C217),IN_1B!$B$2:$U$2962,7,FALSE))=TRUE,"",VLOOKUP(CONCATENATE($B217,"-",$C217),IN_1B!$B$2:$U$2962,7,FALSE))</f>
        <v>0</v>
      </c>
      <c r="J217" s="626">
        <f>IF(ISERROR(VLOOKUP(CONCATENATE($B217,"-",$C217),IN_1B!$B$2:$U$2962,8,FALSE))=TRUE,"",VLOOKUP(CONCATENATE($B217,"-",$C217),IN_1B!$B$2:$U$2962,8,FALSE))</f>
        <v>0</v>
      </c>
      <c r="K217" s="625">
        <f>IF(ISERROR(VLOOKUP(CONCATENATE($B217,"-",$C217),IN_1B!$B$2:$U$2962,9,FALSE))=TRUE,"",VLOOKUP(CONCATENATE($B217,"-",$C217),IN_1B!$B$2:$U$2962,9,FALSE))</f>
        <v>0</v>
      </c>
      <c r="L217" s="626">
        <f>IF(ISERROR(VLOOKUP(CONCATENATE($B217,"-",$C217),IN_1B!$B$2:$U$2962,10,FALSE))=TRUE,"",VLOOKUP(CONCATENATE($B217,"-",$C217),IN_1B!$B$2:$U$2962,10,FALSE))</f>
        <v>0</v>
      </c>
      <c r="M217" s="544">
        <f t="shared" si="38"/>
        <v>0</v>
      </c>
      <c r="N217" s="545">
        <f t="shared" si="38"/>
        <v>0</v>
      </c>
    </row>
    <row r="218" spans="1:14" x14ac:dyDescent="0.35">
      <c r="A218" s="541" t="s">
        <v>1430</v>
      </c>
      <c r="B218" s="542" t="s">
        <v>1431</v>
      </c>
      <c r="C218" s="546">
        <v>5</v>
      </c>
      <c r="D218" s="1362" t="str">
        <f t="shared" si="37"/>
        <v/>
      </c>
      <c r="E218" s="625">
        <f>IF(ISERROR(VLOOKUP(CONCATENATE($B218,"-",$C218),IN_1B!$B$2:$U$2962,3,FALSE))=TRUE,"",VLOOKUP(CONCATENATE($B218,"-",$C218),IN_1B!$B$2:$U$2962,3,FALSE))</f>
        <v>0</v>
      </c>
      <c r="F218" s="626">
        <f>IF(ISERROR(VLOOKUP(CONCATENATE($B218,"-",$C218),IN_1B!$B$2:$U$2962,4,FALSE))=TRUE,"",VLOOKUP(CONCATENATE($B218,"-",$C218),IN_1B!$B$2:$U$2962,4,FALSE))</f>
        <v>0</v>
      </c>
      <c r="G218" s="625">
        <f>IF(ISERROR(VLOOKUP(CONCATENATE($B218,"-",$C218),IN_1B!$B$2:$U$2962,5,FALSE))=TRUE,"",VLOOKUP(CONCATENATE($B218,"-",$C218),IN_1B!$B$2:$U$2962,5,FALSE))</f>
        <v>0</v>
      </c>
      <c r="H218" s="626">
        <f>IF(ISERROR(VLOOKUP(CONCATENATE($B218,"-",$C218),IN_1B!$B$2:$U$2962,6,FALSE))=TRUE,"",VLOOKUP(CONCATENATE($B218,"-",$C218),IN_1B!$B$2:$U$2962,6,FALSE))</f>
        <v>0</v>
      </c>
      <c r="I218" s="625">
        <f>IF(ISERROR(VLOOKUP(CONCATENATE($B218,"-",$C218),IN_1B!$B$2:$U$2962,7,FALSE))=TRUE,"",VLOOKUP(CONCATENATE($B218,"-",$C218),IN_1B!$B$2:$U$2962,7,FALSE))</f>
        <v>0</v>
      </c>
      <c r="J218" s="626">
        <f>IF(ISERROR(VLOOKUP(CONCATENATE($B218,"-",$C218),IN_1B!$B$2:$U$2962,8,FALSE))=TRUE,"",VLOOKUP(CONCATENATE($B218,"-",$C218),IN_1B!$B$2:$U$2962,8,FALSE))</f>
        <v>0</v>
      </c>
      <c r="K218" s="625">
        <f>IF(ISERROR(VLOOKUP(CONCATENATE($B218,"-",$C218),IN_1B!$B$2:$U$2962,9,FALSE))=TRUE,"",VLOOKUP(CONCATENATE($B218,"-",$C218),IN_1B!$B$2:$U$2962,9,FALSE))</f>
        <v>0</v>
      </c>
      <c r="L218" s="626">
        <f>IF(ISERROR(VLOOKUP(CONCATENATE($B218,"-",$C218),IN_1B!$B$2:$U$2962,10,FALSE))=TRUE,"",VLOOKUP(CONCATENATE($B218,"-",$C218),IN_1B!$B$2:$U$2962,10,FALSE))</f>
        <v>0</v>
      </c>
      <c r="M218" s="544">
        <f t="shared" si="38"/>
        <v>0</v>
      </c>
      <c r="N218" s="545">
        <f t="shared" si="38"/>
        <v>0</v>
      </c>
    </row>
    <row r="219" spans="1:14" x14ac:dyDescent="0.35">
      <c r="A219" s="541" t="s">
        <v>1432</v>
      </c>
      <c r="B219" s="542" t="s">
        <v>1433</v>
      </c>
      <c r="C219" s="546">
        <v>5</v>
      </c>
      <c r="D219" s="1362" t="str">
        <f t="shared" si="37"/>
        <v/>
      </c>
      <c r="E219" s="625">
        <f>IF(ISERROR(VLOOKUP(CONCATENATE($B219,"-",$C219),IN_1B!$B$2:$U$2962,3,FALSE))=TRUE,"",VLOOKUP(CONCATENATE($B219,"-",$C219),IN_1B!$B$2:$U$2962,3,FALSE))</f>
        <v>0</v>
      </c>
      <c r="F219" s="626">
        <f>IF(ISERROR(VLOOKUP(CONCATENATE($B219,"-",$C219),IN_1B!$B$2:$U$2962,4,FALSE))=TRUE,"",VLOOKUP(CONCATENATE($B219,"-",$C219),IN_1B!$B$2:$U$2962,4,FALSE))</f>
        <v>0</v>
      </c>
      <c r="G219" s="625">
        <f>IF(ISERROR(VLOOKUP(CONCATENATE($B219,"-",$C219),IN_1B!$B$2:$U$2962,5,FALSE))=TRUE,"",VLOOKUP(CONCATENATE($B219,"-",$C219),IN_1B!$B$2:$U$2962,5,FALSE))</f>
        <v>0</v>
      </c>
      <c r="H219" s="626">
        <f>IF(ISERROR(VLOOKUP(CONCATENATE($B219,"-",$C219),IN_1B!$B$2:$U$2962,6,FALSE))=TRUE,"",VLOOKUP(CONCATENATE($B219,"-",$C219),IN_1B!$B$2:$U$2962,6,FALSE))</f>
        <v>0</v>
      </c>
      <c r="I219" s="625">
        <f>IF(ISERROR(VLOOKUP(CONCATENATE($B219,"-",$C219),IN_1B!$B$2:$U$2962,7,FALSE))=TRUE,"",VLOOKUP(CONCATENATE($B219,"-",$C219),IN_1B!$B$2:$U$2962,7,FALSE))</f>
        <v>0</v>
      </c>
      <c r="J219" s="626">
        <f>IF(ISERROR(VLOOKUP(CONCATENATE($B219,"-",$C219),IN_1B!$B$2:$U$2962,8,FALSE))=TRUE,"",VLOOKUP(CONCATENATE($B219,"-",$C219),IN_1B!$B$2:$U$2962,8,FALSE))</f>
        <v>0</v>
      </c>
      <c r="K219" s="625">
        <f>IF(ISERROR(VLOOKUP(CONCATENATE($B219,"-",$C219),IN_1B!$B$2:$U$2962,9,FALSE))=TRUE,"",VLOOKUP(CONCATENATE($B219,"-",$C219),IN_1B!$B$2:$U$2962,9,FALSE))</f>
        <v>0</v>
      </c>
      <c r="L219" s="626">
        <f>IF(ISERROR(VLOOKUP(CONCATENATE($B219,"-",$C219),IN_1B!$B$2:$U$2962,10,FALSE))=TRUE,"",VLOOKUP(CONCATENATE($B219,"-",$C219),IN_1B!$B$2:$U$2962,10,FALSE))</f>
        <v>0</v>
      </c>
      <c r="M219" s="544">
        <f t="shared" si="38"/>
        <v>0</v>
      </c>
      <c r="N219" s="545">
        <f t="shared" si="38"/>
        <v>0</v>
      </c>
    </row>
    <row r="220" spans="1:14" x14ac:dyDescent="0.35">
      <c r="A220" s="541" t="s">
        <v>1434</v>
      </c>
      <c r="B220" s="542" t="s">
        <v>1435</v>
      </c>
      <c r="C220" s="546">
        <v>5</v>
      </c>
      <c r="D220" s="1362" t="str">
        <f t="shared" si="37"/>
        <v/>
      </c>
      <c r="E220" s="625">
        <f>IF(ISERROR(VLOOKUP(CONCATENATE($B220,"-",$C220),IN_1B!$B$2:$U$2962,3,FALSE))=TRUE,"",VLOOKUP(CONCATENATE($B220,"-",$C220),IN_1B!$B$2:$U$2962,3,FALSE))</f>
        <v>0</v>
      </c>
      <c r="F220" s="626">
        <f>IF(ISERROR(VLOOKUP(CONCATENATE($B220,"-",$C220),IN_1B!$B$2:$U$2962,4,FALSE))=TRUE,"",VLOOKUP(CONCATENATE($B220,"-",$C220),IN_1B!$B$2:$U$2962,4,FALSE))</f>
        <v>0</v>
      </c>
      <c r="G220" s="625">
        <f>IF(ISERROR(VLOOKUP(CONCATENATE($B220,"-",$C220),IN_1B!$B$2:$U$2962,5,FALSE))=TRUE,"",VLOOKUP(CONCATENATE($B220,"-",$C220),IN_1B!$B$2:$U$2962,5,FALSE))</f>
        <v>0</v>
      </c>
      <c r="H220" s="626">
        <f>IF(ISERROR(VLOOKUP(CONCATENATE($B220,"-",$C220),IN_1B!$B$2:$U$2962,6,FALSE))=TRUE,"",VLOOKUP(CONCATENATE($B220,"-",$C220),IN_1B!$B$2:$U$2962,6,FALSE))</f>
        <v>0</v>
      </c>
      <c r="I220" s="625">
        <f>IF(ISERROR(VLOOKUP(CONCATENATE($B220,"-",$C220),IN_1B!$B$2:$U$2962,7,FALSE))=TRUE,"",VLOOKUP(CONCATENATE($B220,"-",$C220),IN_1B!$B$2:$U$2962,7,FALSE))</f>
        <v>0</v>
      </c>
      <c r="J220" s="626">
        <f>IF(ISERROR(VLOOKUP(CONCATENATE($B220,"-",$C220),IN_1B!$B$2:$U$2962,8,FALSE))=TRUE,"",VLOOKUP(CONCATENATE($B220,"-",$C220),IN_1B!$B$2:$U$2962,8,FALSE))</f>
        <v>0</v>
      </c>
      <c r="K220" s="625">
        <f>IF(ISERROR(VLOOKUP(CONCATENATE($B220,"-",$C220),IN_1B!$B$2:$U$2962,9,FALSE))=TRUE,"",VLOOKUP(CONCATENATE($B220,"-",$C220),IN_1B!$B$2:$U$2962,9,FALSE))</f>
        <v>0</v>
      </c>
      <c r="L220" s="626">
        <f>IF(ISERROR(VLOOKUP(CONCATENATE($B220,"-",$C220),IN_1B!$B$2:$U$2962,10,FALSE))=TRUE,"",VLOOKUP(CONCATENATE($B220,"-",$C220),IN_1B!$B$2:$U$2962,10,FALSE))</f>
        <v>0</v>
      </c>
      <c r="M220" s="544">
        <f t="shared" si="38"/>
        <v>0</v>
      </c>
      <c r="N220" s="545">
        <f t="shared" si="38"/>
        <v>0</v>
      </c>
    </row>
    <row r="221" spans="1:14" x14ac:dyDescent="0.35">
      <c r="A221" s="541" t="s">
        <v>1436</v>
      </c>
      <c r="B221" s="542" t="s">
        <v>1437</v>
      </c>
      <c r="C221" s="546">
        <v>5</v>
      </c>
      <c r="D221" s="1362" t="str">
        <f t="shared" si="37"/>
        <v/>
      </c>
      <c r="E221" s="625">
        <f>IF(ISERROR(VLOOKUP(CONCATENATE($B221,"-",$C221),IN_1B!$B$2:$U$2962,3,FALSE))=TRUE,"",VLOOKUP(CONCATENATE($B221,"-",$C221),IN_1B!$B$2:$U$2962,3,FALSE))</f>
        <v>0</v>
      </c>
      <c r="F221" s="626">
        <f>IF(ISERROR(VLOOKUP(CONCATENATE($B221,"-",$C221),IN_1B!$B$2:$U$2962,4,FALSE))=TRUE,"",VLOOKUP(CONCATENATE($B221,"-",$C221),IN_1B!$B$2:$U$2962,4,FALSE))</f>
        <v>0</v>
      </c>
      <c r="G221" s="625">
        <f>IF(ISERROR(VLOOKUP(CONCATENATE($B221,"-",$C221),IN_1B!$B$2:$U$2962,5,FALSE))=TRUE,"",VLOOKUP(CONCATENATE($B221,"-",$C221),IN_1B!$B$2:$U$2962,5,FALSE))</f>
        <v>0</v>
      </c>
      <c r="H221" s="626">
        <f>IF(ISERROR(VLOOKUP(CONCATENATE($B221,"-",$C221),IN_1B!$B$2:$U$2962,6,FALSE))=TRUE,"",VLOOKUP(CONCATENATE($B221,"-",$C221),IN_1B!$B$2:$U$2962,6,FALSE))</f>
        <v>0</v>
      </c>
      <c r="I221" s="625">
        <f>IF(ISERROR(VLOOKUP(CONCATENATE($B221,"-",$C221),IN_1B!$B$2:$U$2962,7,FALSE))=TRUE,"",VLOOKUP(CONCATENATE($B221,"-",$C221),IN_1B!$B$2:$U$2962,7,FALSE))</f>
        <v>0</v>
      </c>
      <c r="J221" s="626">
        <f>IF(ISERROR(VLOOKUP(CONCATENATE($B221,"-",$C221),IN_1B!$B$2:$U$2962,8,FALSE))=TRUE,"",VLOOKUP(CONCATENATE($B221,"-",$C221),IN_1B!$B$2:$U$2962,8,FALSE))</f>
        <v>0</v>
      </c>
      <c r="K221" s="625">
        <f>IF(ISERROR(VLOOKUP(CONCATENATE($B221,"-",$C221),IN_1B!$B$2:$U$2962,9,FALSE))=TRUE,"",VLOOKUP(CONCATENATE($B221,"-",$C221),IN_1B!$B$2:$U$2962,9,FALSE))</f>
        <v>0</v>
      </c>
      <c r="L221" s="626">
        <f>IF(ISERROR(VLOOKUP(CONCATENATE($B221,"-",$C221),IN_1B!$B$2:$U$2962,10,FALSE))=TRUE,"",VLOOKUP(CONCATENATE($B221,"-",$C221),IN_1B!$B$2:$U$2962,10,FALSE))</f>
        <v>0</v>
      </c>
      <c r="M221" s="544">
        <f t="shared" si="38"/>
        <v>0</v>
      </c>
      <c r="N221" s="545">
        <f t="shared" si="38"/>
        <v>0</v>
      </c>
    </row>
    <row r="222" spans="1:14" x14ac:dyDescent="0.35">
      <c r="A222" s="541" t="s">
        <v>1438</v>
      </c>
      <c r="B222" s="542" t="s">
        <v>1439</v>
      </c>
      <c r="C222" s="546">
        <v>5</v>
      </c>
      <c r="D222" s="1362" t="str">
        <f t="shared" si="37"/>
        <v/>
      </c>
      <c r="E222" s="625">
        <f>IF(ISERROR(VLOOKUP(CONCATENATE($B222,"-",$C222),IN_1B!$B$2:$U$2962,3,FALSE))=TRUE,"",VLOOKUP(CONCATENATE($B222,"-",$C222),IN_1B!$B$2:$U$2962,3,FALSE))</f>
        <v>0</v>
      </c>
      <c r="F222" s="626">
        <f>IF(ISERROR(VLOOKUP(CONCATENATE($B222,"-",$C222),IN_1B!$B$2:$U$2962,4,FALSE))=TRUE,"",VLOOKUP(CONCATENATE($B222,"-",$C222),IN_1B!$B$2:$U$2962,4,FALSE))</f>
        <v>0</v>
      </c>
      <c r="G222" s="625">
        <f>IF(ISERROR(VLOOKUP(CONCATENATE($B222,"-",$C222),IN_1B!$B$2:$U$2962,5,FALSE))=TRUE,"",VLOOKUP(CONCATENATE($B222,"-",$C222),IN_1B!$B$2:$U$2962,5,FALSE))</f>
        <v>0</v>
      </c>
      <c r="H222" s="626">
        <f>IF(ISERROR(VLOOKUP(CONCATENATE($B222,"-",$C222),IN_1B!$B$2:$U$2962,6,FALSE))=TRUE,"",VLOOKUP(CONCATENATE($B222,"-",$C222),IN_1B!$B$2:$U$2962,6,FALSE))</f>
        <v>0</v>
      </c>
      <c r="I222" s="625">
        <f>IF(ISERROR(VLOOKUP(CONCATENATE($B222,"-",$C222),IN_1B!$B$2:$U$2962,7,FALSE))=TRUE,"",VLOOKUP(CONCATENATE($B222,"-",$C222),IN_1B!$B$2:$U$2962,7,FALSE))</f>
        <v>0</v>
      </c>
      <c r="J222" s="626">
        <f>IF(ISERROR(VLOOKUP(CONCATENATE($B222,"-",$C222),IN_1B!$B$2:$U$2962,8,FALSE))=TRUE,"",VLOOKUP(CONCATENATE($B222,"-",$C222),IN_1B!$B$2:$U$2962,8,FALSE))</f>
        <v>0</v>
      </c>
      <c r="K222" s="625">
        <f>IF(ISERROR(VLOOKUP(CONCATENATE($B222,"-",$C222),IN_1B!$B$2:$U$2962,9,FALSE))=TRUE,"",VLOOKUP(CONCATENATE($B222,"-",$C222),IN_1B!$B$2:$U$2962,9,FALSE))</f>
        <v>0</v>
      </c>
      <c r="L222" s="626">
        <f>IF(ISERROR(VLOOKUP(CONCATENATE($B222,"-",$C222),IN_1B!$B$2:$U$2962,10,FALSE))=TRUE,"",VLOOKUP(CONCATENATE($B222,"-",$C222),IN_1B!$B$2:$U$2962,10,FALSE))</f>
        <v>0</v>
      </c>
      <c r="M222" s="544">
        <f t="shared" si="38"/>
        <v>0</v>
      </c>
      <c r="N222" s="545">
        <f t="shared" si="38"/>
        <v>0</v>
      </c>
    </row>
    <row r="223" spans="1:14" x14ac:dyDescent="0.35">
      <c r="A223" s="541" t="s">
        <v>1440</v>
      </c>
      <c r="B223" s="542" t="s">
        <v>1441</v>
      </c>
      <c r="C223" s="546">
        <v>5</v>
      </c>
      <c r="D223" s="1362" t="str">
        <f t="shared" si="37"/>
        <v/>
      </c>
      <c r="E223" s="625">
        <f>IF(ISERROR(VLOOKUP(CONCATENATE($B223,"-",$C223),IN_1B!$B$2:$U$2962,3,FALSE))=TRUE,"",VLOOKUP(CONCATENATE($B223,"-",$C223),IN_1B!$B$2:$U$2962,3,FALSE))</f>
        <v>0</v>
      </c>
      <c r="F223" s="626">
        <f>IF(ISERROR(VLOOKUP(CONCATENATE($B223,"-",$C223),IN_1B!$B$2:$U$2962,4,FALSE))=TRUE,"",VLOOKUP(CONCATENATE($B223,"-",$C223),IN_1B!$B$2:$U$2962,4,FALSE))</f>
        <v>0</v>
      </c>
      <c r="G223" s="625">
        <f>IF(ISERROR(VLOOKUP(CONCATENATE($B223,"-",$C223),IN_1B!$B$2:$U$2962,5,FALSE))=TRUE,"",VLOOKUP(CONCATENATE($B223,"-",$C223),IN_1B!$B$2:$U$2962,5,FALSE))</f>
        <v>0</v>
      </c>
      <c r="H223" s="626">
        <f>IF(ISERROR(VLOOKUP(CONCATENATE($B223,"-",$C223),IN_1B!$B$2:$U$2962,6,FALSE))=TRUE,"",VLOOKUP(CONCATENATE($B223,"-",$C223),IN_1B!$B$2:$U$2962,6,FALSE))</f>
        <v>0</v>
      </c>
      <c r="I223" s="625">
        <f>IF(ISERROR(VLOOKUP(CONCATENATE($B223,"-",$C223),IN_1B!$B$2:$U$2962,7,FALSE))=TRUE,"",VLOOKUP(CONCATENATE($B223,"-",$C223),IN_1B!$B$2:$U$2962,7,FALSE))</f>
        <v>0</v>
      </c>
      <c r="J223" s="626">
        <f>IF(ISERROR(VLOOKUP(CONCATENATE($B223,"-",$C223),IN_1B!$B$2:$U$2962,8,FALSE))=TRUE,"",VLOOKUP(CONCATENATE($B223,"-",$C223),IN_1B!$B$2:$U$2962,8,FALSE))</f>
        <v>0</v>
      </c>
      <c r="K223" s="625">
        <f>IF(ISERROR(VLOOKUP(CONCATENATE($B223,"-",$C223),IN_1B!$B$2:$U$2962,9,FALSE))=TRUE,"",VLOOKUP(CONCATENATE($B223,"-",$C223),IN_1B!$B$2:$U$2962,9,FALSE))</f>
        <v>0</v>
      </c>
      <c r="L223" s="626">
        <f>IF(ISERROR(VLOOKUP(CONCATENATE($B223,"-",$C223),IN_1B!$B$2:$U$2962,10,FALSE))=TRUE,"",VLOOKUP(CONCATENATE($B223,"-",$C223),IN_1B!$B$2:$U$2962,10,FALSE))</f>
        <v>0</v>
      </c>
      <c r="M223" s="544">
        <f t="shared" si="38"/>
        <v>0</v>
      </c>
      <c r="N223" s="545">
        <f t="shared" si="38"/>
        <v>0</v>
      </c>
    </row>
    <row r="224" spans="1:14" x14ac:dyDescent="0.35">
      <c r="A224" s="541" t="s">
        <v>1442</v>
      </c>
      <c r="B224" s="542" t="s">
        <v>1443</v>
      </c>
      <c r="C224" s="546">
        <v>5</v>
      </c>
      <c r="D224" s="1362" t="str">
        <f t="shared" si="37"/>
        <v/>
      </c>
      <c r="E224" s="625">
        <f>IF(ISERROR(VLOOKUP(CONCATENATE($B224,"-",$C224),IN_1B!$B$2:$U$2962,3,FALSE))=TRUE,"",VLOOKUP(CONCATENATE($B224,"-",$C224),IN_1B!$B$2:$U$2962,3,FALSE))</f>
        <v>0</v>
      </c>
      <c r="F224" s="626">
        <f>IF(ISERROR(VLOOKUP(CONCATENATE($B224,"-",$C224),IN_1B!$B$2:$U$2962,4,FALSE))=TRUE,"",VLOOKUP(CONCATENATE($B224,"-",$C224),IN_1B!$B$2:$U$2962,4,FALSE))</f>
        <v>0</v>
      </c>
      <c r="G224" s="625">
        <f>IF(ISERROR(VLOOKUP(CONCATENATE($B224,"-",$C224),IN_1B!$B$2:$U$2962,5,FALSE))=TRUE,"",VLOOKUP(CONCATENATE($B224,"-",$C224),IN_1B!$B$2:$U$2962,5,FALSE))</f>
        <v>0</v>
      </c>
      <c r="H224" s="626">
        <f>IF(ISERROR(VLOOKUP(CONCATENATE($B224,"-",$C224),IN_1B!$B$2:$U$2962,6,FALSE))=TRUE,"",VLOOKUP(CONCATENATE($B224,"-",$C224),IN_1B!$B$2:$U$2962,6,FALSE))</f>
        <v>0</v>
      </c>
      <c r="I224" s="625">
        <f>IF(ISERROR(VLOOKUP(CONCATENATE($B224,"-",$C224),IN_1B!$B$2:$U$2962,7,FALSE))=TRUE,"",VLOOKUP(CONCATENATE($B224,"-",$C224),IN_1B!$B$2:$U$2962,7,FALSE))</f>
        <v>0</v>
      </c>
      <c r="J224" s="626">
        <f>IF(ISERROR(VLOOKUP(CONCATENATE($B224,"-",$C224),IN_1B!$B$2:$U$2962,8,FALSE))=TRUE,"",VLOOKUP(CONCATENATE($B224,"-",$C224),IN_1B!$B$2:$U$2962,8,FALSE))</f>
        <v>0</v>
      </c>
      <c r="K224" s="625">
        <f>IF(ISERROR(VLOOKUP(CONCATENATE($B224,"-",$C224),IN_1B!$B$2:$U$2962,9,FALSE))=TRUE,"",VLOOKUP(CONCATENATE($B224,"-",$C224),IN_1B!$B$2:$U$2962,9,FALSE))</f>
        <v>0</v>
      </c>
      <c r="L224" s="626">
        <f>IF(ISERROR(VLOOKUP(CONCATENATE($B224,"-",$C224),IN_1B!$B$2:$U$2962,10,FALSE))=TRUE,"",VLOOKUP(CONCATENATE($B224,"-",$C224),IN_1B!$B$2:$U$2962,10,FALSE))</f>
        <v>0</v>
      </c>
      <c r="M224" s="544">
        <f t="shared" si="38"/>
        <v>0</v>
      </c>
      <c r="N224" s="545">
        <f t="shared" si="38"/>
        <v>0</v>
      </c>
    </row>
    <row r="225" spans="1:14" ht="15.45" thickBot="1" x14ac:dyDescent="0.4">
      <c r="A225" s="560" t="s">
        <v>1444</v>
      </c>
      <c r="B225" s="561" t="s">
        <v>1445</v>
      </c>
      <c r="C225" s="562">
        <v>5</v>
      </c>
      <c r="D225" s="1362" t="str">
        <f t="shared" si="37"/>
        <v/>
      </c>
      <c r="E225" s="627">
        <f>IF(ISERROR(VLOOKUP(CONCATENATE($B225,"-",$C225),IN_1B!$B$2:$U$2962,3,FALSE))=TRUE,"",VLOOKUP(CONCATENATE($B225,"-",$C225),IN_1B!$B$2:$U$2962,3,FALSE))</f>
        <v>0</v>
      </c>
      <c r="F225" s="628">
        <f>IF(ISERROR(VLOOKUP(CONCATENATE($B225,"-",$C225),IN_1B!$B$2:$U$2962,4,FALSE))=TRUE,"",VLOOKUP(CONCATENATE($B225,"-",$C225),IN_1B!$B$2:$U$2962,4,FALSE))</f>
        <v>0</v>
      </c>
      <c r="G225" s="627">
        <f>IF(ISERROR(VLOOKUP(CONCATENATE($B225,"-",$C225),IN_1B!$B$2:$U$2962,5,FALSE))=TRUE,"",VLOOKUP(CONCATENATE($B225,"-",$C225),IN_1B!$B$2:$U$2962,5,FALSE))</f>
        <v>0</v>
      </c>
      <c r="H225" s="628">
        <f>IF(ISERROR(VLOOKUP(CONCATENATE($B225,"-",$C225),IN_1B!$B$2:$U$2962,6,FALSE))=TRUE,"",VLOOKUP(CONCATENATE($B225,"-",$C225),IN_1B!$B$2:$U$2962,6,FALSE))</f>
        <v>0</v>
      </c>
      <c r="I225" s="627">
        <f>IF(ISERROR(VLOOKUP(CONCATENATE($B225,"-",$C225),IN_1B!$B$2:$U$2962,7,FALSE))=TRUE,"",VLOOKUP(CONCATENATE($B225,"-",$C225),IN_1B!$B$2:$U$2962,7,FALSE))</f>
        <v>0</v>
      </c>
      <c r="J225" s="628">
        <f>IF(ISERROR(VLOOKUP(CONCATENATE($B225,"-",$C225),IN_1B!$B$2:$U$2962,8,FALSE))=TRUE,"",VLOOKUP(CONCATENATE($B225,"-",$C225),IN_1B!$B$2:$U$2962,8,FALSE))</f>
        <v>0</v>
      </c>
      <c r="K225" s="627">
        <f>IF(ISERROR(VLOOKUP(CONCATENATE($B225,"-",$C225),IN_1B!$B$2:$U$2962,9,FALSE))=TRUE,"",VLOOKUP(CONCATENATE($B225,"-",$C225),IN_1B!$B$2:$U$2962,9,FALSE))</f>
        <v>0</v>
      </c>
      <c r="L225" s="628">
        <f>IF(ISERROR(VLOOKUP(CONCATENATE($B225,"-",$C225),IN_1B!$B$2:$U$2962,10,FALSE))=TRUE,"",VLOOKUP(CONCATENATE($B225,"-",$C225),IN_1B!$B$2:$U$2962,10,FALSE))</f>
        <v>0</v>
      </c>
      <c r="M225" s="548">
        <f t="shared" si="38"/>
        <v>0</v>
      </c>
      <c r="N225" s="549">
        <f t="shared" si="38"/>
        <v>0</v>
      </c>
    </row>
    <row r="226" spans="1:14" ht="15.45" thickBot="1" x14ac:dyDescent="0.4">
      <c r="A226" s="563" t="s">
        <v>1446</v>
      </c>
      <c r="B226" s="558"/>
      <c r="C226" s="558"/>
      <c r="D226" s="1362"/>
      <c r="E226" s="629"/>
      <c r="F226" s="484"/>
      <c r="G226" s="484"/>
      <c r="H226" s="484"/>
      <c r="I226" s="484"/>
      <c r="J226" s="484"/>
      <c r="K226" s="484"/>
      <c r="L226" s="484"/>
      <c r="M226" s="553"/>
      <c r="N226" s="554"/>
    </row>
    <row r="227" spans="1:14" x14ac:dyDescent="0.35">
      <c r="A227" s="535" t="s">
        <v>1447</v>
      </c>
      <c r="B227" s="559" t="s">
        <v>1448</v>
      </c>
      <c r="C227" s="543">
        <v>5</v>
      </c>
      <c r="D227" s="1362" t="str">
        <f t="shared" ref="D227:D232" si="39">CONCATENATE(D$193)</f>
        <v/>
      </c>
      <c r="E227" s="623">
        <f>IF(ISERROR(VLOOKUP(CONCATENATE($B227,"-",$C227),IN_1B!$B$2:$U$2962,3,FALSE))=TRUE,"",VLOOKUP(CONCATENATE($B227,"-",$C227),IN_1B!$B$2:$U$2962,3,FALSE))</f>
        <v>0</v>
      </c>
      <c r="F227" s="624">
        <f>IF(ISERROR(VLOOKUP(CONCATENATE($B227,"-",$C227),IN_1B!$B$2:$U$2962,4,FALSE))=TRUE,"",VLOOKUP(CONCATENATE($B227,"-",$C227),IN_1B!$B$2:$U$2962,4,FALSE))</f>
        <v>0</v>
      </c>
      <c r="G227" s="623">
        <f>IF(ISERROR(VLOOKUP(CONCATENATE($B227,"-",$C227),IN_1B!$B$2:$U$2962,5,FALSE))=TRUE,"",VLOOKUP(CONCATENATE($B227,"-",$C227),IN_1B!$B$2:$U$2962,5,FALSE))</f>
        <v>0</v>
      </c>
      <c r="H227" s="624">
        <f>IF(ISERROR(VLOOKUP(CONCATENATE($B227,"-",$C227),IN_1B!$B$2:$U$2962,6,FALSE))=TRUE,"",VLOOKUP(CONCATENATE($B227,"-",$C227),IN_1B!$B$2:$U$2962,6,FALSE))</f>
        <v>0</v>
      </c>
      <c r="I227" s="623">
        <f>IF(ISERROR(VLOOKUP(CONCATENATE($B227,"-",$C227),IN_1B!$B$2:$U$2962,7,FALSE))=TRUE,"",VLOOKUP(CONCATENATE($B227,"-",$C227),IN_1B!$B$2:$U$2962,7,FALSE))</f>
        <v>0</v>
      </c>
      <c r="J227" s="624">
        <f>IF(ISERROR(VLOOKUP(CONCATENATE($B227,"-",$C227),IN_1B!$B$2:$U$2962,8,FALSE))=TRUE,"",VLOOKUP(CONCATENATE($B227,"-",$C227),IN_1B!$B$2:$U$2962,8,FALSE))</f>
        <v>0</v>
      </c>
      <c r="K227" s="623">
        <f>IF(ISERROR(VLOOKUP(CONCATENATE($B227,"-",$C227),IN_1B!$B$2:$U$2962,9,FALSE))=TRUE,"",VLOOKUP(CONCATENATE($B227,"-",$C227),IN_1B!$B$2:$U$2962,9,FALSE))</f>
        <v>0</v>
      </c>
      <c r="L227" s="624">
        <f>IF(ISERROR(VLOOKUP(CONCATENATE($B227,"-",$C227),IN_1B!$B$2:$U$2962,10,FALSE))=TRUE,"",VLOOKUP(CONCATENATE($B227,"-",$C227),IN_1B!$B$2:$U$2962,10,FALSE))</f>
        <v>0</v>
      </c>
      <c r="M227" s="538">
        <f t="shared" ref="M227:N232" si="40">E227+G227</f>
        <v>0</v>
      </c>
      <c r="N227" s="539">
        <f t="shared" si="40"/>
        <v>0</v>
      </c>
    </row>
    <row r="228" spans="1:14" x14ac:dyDescent="0.35">
      <c r="A228" s="541" t="s">
        <v>1449</v>
      </c>
      <c r="B228" s="542" t="s">
        <v>1450</v>
      </c>
      <c r="C228" s="546">
        <v>5</v>
      </c>
      <c r="D228" s="1362" t="str">
        <f t="shared" si="39"/>
        <v/>
      </c>
      <c r="E228" s="625">
        <f>IF(ISERROR(VLOOKUP(CONCATENATE($B228,"-",$C228),IN_1B!$B$2:$U$2962,3,FALSE))=TRUE,"",VLOOKUP(CONCATENATE($B228,"-",$C228),IN_1B!$B$2:$U$2962,3,FALSE))</f>
        <v>0</v>
      </c>
      <c r="F228" s="626">
        <f>IF(ISERROR(VLOOKUP(CONCATENATE($B228,"-",$C228),IN_1B!$B$2:$U$2962,4,FALSE))=TRUE,"",VLOOKUP(CONCATENATE($B228,"-",$C228),IN_1B!$B$2:$U$2962,4,FALSE))</f>
        <v>0</v>
      </c>
      <c r="G228" s="625">
        <f>IF(ISERROR(VLOOKUP(CONCATENATE($B228,"-",$C228),IN_1B!$B$2:$U$2962,5,FALSE))=TRUE,"",VLOOKUP(CONCATENATE($B228,"-",$C228),IN_1B!$B$2:$U$2962,5,FALSE))</f>
        <v>0</v>
      </c>
      <c r="H228" s="626">
        <f>IF(ISERROR(VLOOKUP(CONCATENATE($B228,"-",$C228),IN_1B!$B$2:$U$2962,6,FALSE))=TRUE,"",VLOOKUP(CONCATENATE($B228,"-",$C228),IN_1B!$B$2:$U$2962,6,FALSE))</f>
        <v>0</v>
      </c>
      <c r="I228" s="625">
        <f>IF(ISERROR(VLOOKUP(CONCATENATE($B228,"-",$C228),IN_1B!$B$2:$U$2962,7,FALSE))=TRUE,"",VLOOKUP(CONCATENATE($B228,"-",$C228),IN_1B!$B$2:$U$2962,7,FALSE))</f>
        <v>0</v>
      </c>
      <c r="J228" s="626">
        <f>IF(ISERROR(VLOOKUP(CONCATENATE($B228,"-",$C228),IN_1B!$B$2:$U$2962,8,FALSE))=TRUE,"",VLOOKUP(CONCATENATE($B228,"-",$C228),IN_1B!$B$2:$U$2962,8,FALSE))</f>
        <v>0</v>
      </c>
      <c r="K228" s="625">
        <f>IF(ISERROR(VLOOKUP(CONCATENATE($B228,"-",$C228),IN_1B!$B$2:$U$2962,9,FALSE))=TRUE,"",VLOOKUP(CONCATENATE($B228,"-",$C228),IN_1B!$B$2:$U$2962,9,FALSE))</f>
        <v>0</v>
      </c>
      <c r="L228" s="626">
        <f>IF(ISERROR(VLOOKUP(CONCATENATE($B228,"-",$C228),IN_1B!$B$2:$U$2962,10,FALSE))=TRUE,"",VLOOKUP(CONCATENATE($B228,"-",$C228),IN_1B!$B$2:$U$2962,10,FALSE))</f>
        <v>0</v>
      </c>
      <c r="M228" s="544">
        <f t="shared" si="40"/>
        <v>0</v>
      </c>
      <c r="N228" s="545">
        <f t="shared" si="40"/>
        <v>0</v>
      </c>
    </row>
    <row r="229" spans="1:14" x14ac:dyDescent="0.35">
      <c r="A229" s="541" t="s">
        <v>1451</v>
      </c>
      <c r="B229" s="542" t="s">
        <v>1452</v>
      </c>
      <c r="C229" s="546">
        <v>5</v>
      </c>
      <c r="D229" s="1362" t="str">
        <f t="shared" si="39"/>
        <v/>
      </c>
      <c r="E229" s="625">
        <f>IF(ISERROR(VLOOKUP(CONCATENATE($B229,"-",$C229),IN_1B!$B$2:$U$2962,3,FALSE))=TRUE,"",VLOOKUP(CONCATENATE($B229,"-",$C229),IN_1B!$B$2:$U$2962,3,FALSE))</f>
        <v>0</v>
      </c>
      <c r="F229" s="626">
        <f>IF(ISERROR(VLOOKUP(CONCATENATE($B229,"-",$C229),IN_1B!$B$2:$U$2962,4,FALSE))=TRUE,"",VLOOKUP(CONCATENATE($B229,"-",$C229),IN_1B!$B$2:$U$2962,4,FALSE))</f>
        <v>0</v>
      </c>
      <c r="G229" s="625">
        <f>IF(ISERROR(VLOOKUP(CONCATENATE($B229,"-",$C229),IN_1B!$B$2:$U$2962,5,FALSE))=TRUE,"",VLOOKUP(CONCATENATE($B229,"-",$C229),IN_1B!$B$2:$U$2962,5,FALSE))</f>
        <v>0</v>
      </c>
      <c r="H229" s="626">
        <f>IF(ISERROR(VLOOKUP(CONCATENATE($B229,"-",$C229),IN_1B!$B$2:$U$2962,6,FALSE))=TRUE,"",VLOOKUP(CONCATENATE($B229,"-",$C229),IN_1B!$B$2:$U$2962,6,FALSE))</f>
        <v>0</v>
      </c>
      <c r="I229" s="625">
        <f>IF(ISERROR(VLOOKUP(CONCATENATE($B229,"-",$C229),IN_1B!$B$2:$U$2962,7,FALSE))=TRUE,"",VLOOKUP(CONCATENATE($B229,"-",$C229),IN_1B!$B$2:$U$2962,7,FALSE))</f>
        <v>0</v>
      </c>
      <c r="J229" s="626">
        <f>IF(ISERROR(VLOOKUP(CONCATENATE($B229,"-",$C229),IN_1B!$B$2:$U$2962,8,FALSE))=TRUE,"",VLOOKUP(CONCATENATE($B229,"-",$C229),IN_1B!$B$2:$U$2962,8,FALSE))</f>
        <v>0</v>
      </c>
      <c r="K229" s="625">
        <f>IF(ISERROR(VLOOKUP(CONCATENATE($B229,"-",$C229),IN_1B!$B$2:$U$2962,9,FALSE))=TRUE,"",VLOOKUP(CONCATENATE($B229,"-",$C229),IN_1B!$B$2:$U$2962,9,FALSE))</f>
        <v>0</v>
      </c>
      <c r="L229" s="626">
        <f>IF(ISERROR(VLOOKUP(CONCATENATE($B229,"-",$C229),IN_1B!$B$2:$U$2962,10,FALSE))=TRUE,"",VLOOKUP(CONCATENATE($B229,"-",$C229),IN_1B!$B$2:$U$2962,10,FALSE))</f>
        <v>0</v>
      </c>
      <c r="M229" s="544">
        <f t="shared" si="40"/>
        <v>0</v>
      </c>
      <c r="N229" s="545">
        <f t="shared" si="40"/>
        <v>0</v>
      </c>
    </row>
    <row r="230" spans="1:14" x14ac:dyDescent="0.35">
      <c r="A230" s="541" t="s">
        <v>1453</v>
      </c>
      <c r="B230" s="542" t="s">
        <v>1454</v>
      </c>
      <c r="C230" s="546">
        <v>5</v>
      </c>
      <c r="D230" s="1362" t="str">
        <f t="shared" si="39"/>
        <v/>
      </c>
      <c r="E230" s="625">
        <f>IF(ISERROR(VLOOKUP(CONCATENATE($B230,"-",$C230),IN_1B!$B$2:$U$2962,3,FALSE))=TRUE,"",VLOOKUP(CONCATENATE($B230,"-",$C230),IN_1B!$B$2:$U$2962,3,FALSE))</f>
        <v>0</v>
      </c>
      <c r="F230" s="626">
        <f>IF(ISERROR(VLOOKUP(CONCATENATE($B230,"-",$C230),IN_1B!$B$2:$U$2962,4,FALSE))=TRUE,"",VLOOKUP(CONCATENATE($B230,"-",$C230),IN_1B!$B$2:$U$2962,4,FALSE))</f>
        <v>0</v>
      </c>
      <c r="G230" s="625">
        <f>IF(ISERROR(VLOOKUP(CONCATENATE($B230,"-",$C230),IN_1B!$B$2:$U$2962,5,FALSE))=TRUE,"",VLOOKUP(CONCATENATE($B230,"-",$C230),IN_1B!$B$2:$U$2962,5,FALSE))</f>
        <v>0</v>
      </c>
      <c r="H230" s="626">
        <f>IF(ISERROR(VLOOKUP(CONCATENATE($B230,"-",$C230),IN_1B!$B$2:$U$2962,6,FALSE))=TRUE,"",VLOOKUP(CONCATENATE($B230,"-",$C230),IN_1B!$B$2:$U$2962,6,FALSE))</f>
        <v>0</v>
      </c>
      <c r="I230" s="625">
        <f>IF(ISERROR(VLOOKUP(CONCATENATE($B230,"-",$C230),IN_1B!$B$2:$U$2962,7,FALSE))=TRUE,"",VLOOKUP(CONCATENATE($B230,"-",$C230),IN_1B!$B$2:$U$2962,7,FALSE))</f>
        <v>0</v>
      </c>
      <c r="J230" s="626">
        <f>IF(ISERROR(VLOOKUP(CONCATENATE($B230,"-",$C230),IN_1B!$B$2:$U$2962,8,FALSE))=TRUE,"",VLOOKUP(CONCATENATE($B230,"-",$C230),IN_1B!$B$2:$U$2962,8,FALSE))</f>
        <v>0</v>
      </c>
      <c r="K230" s="625">
        <f>IF(ISERROR(VLOOKUP(CONCATENATE($B230,"-",$C230),IN_1B!$B$2:$U$2962,9,FALSE))=TRUE,"",VLOOKUP(CONCATENATE($B230,"-",$C230),IN_1B!$B$2:$U$2962,9,FALSE))</f>
        <v>0</v>
      </c>
      <c r="L230" s="626">
        <f>IF(ISERROR(VLOOKUP(CONCATENATE($B230,"-",$C230),IN_1B!$B$2:$U$2962,10,FALSE))=TRUE,"",VLOOKUP(CONCATENATE($B230,"-",$C230),IN_1B!$B$2:$U$2962,10,FALSE))</f>
        <v>0</v>
      </c>
      <c r="M230" s="544">
        <f t="shared" si="40"/>
        <v>0</v>
      </c>
      <c r="N230" s="545">
        <f t="shared" si="40"/>
        <v>0</v>
      </c>
    </row>
    <row r="231" spans="1:14" x14ac:dyDescent="0.35">
      <c r="A231" s="541" t="s">
        <v>1455</v>
      </c>
      <c r="B231" s="542" t="s">
        <v>1456</v>
      </c>
      <c r="C231" s="546">
        <v>5</v>
      </c>
      <c r="D231" s="1362" t="str">
        <f t="shared" si="39"/>
        <v/>
      </c>
      <c r="E231" s="625">
        <f>IF(ISERROR(VLOOKUP(CONCATENATE($B231,"-",$C231),IN_1B!$B$2:$U$2962,3,FALSE))=TRUE,"",VLOOKUP(CONCATENATE($B231,"-",$C231),IN_1B!$B$2:$U$2962,3,FALSE))</f>
        <v>0</v>
      </c>
      <c r="F231" s="626">
        <f>IF(ISERROR(VLOOKUP(CONCATENATE($B231,"-",$C231),IN_1B!$B$2:$U$2962,4,FALSE))=TRUE,"",VLOOKUP(CONCATENATE($B231,"-",$C231),IN_1B!$B$2:$U$2962,4,FALSE))</f>
        <v>0</v>
      </c>
      <c r="G231" s="625">
        <f>IF(ISERROR(VLOOKUP(CONCATENATE($B231,"-",$C231),IN_1B!$B$2:$U$2962,5,FALSE))=TRUE,"",VLOOKUP(CONCATENATE($B231,"-",$C231),IN_1B!$B$2:$U$2962,5,FALSE))</f>
        <v>0</v>
      </c>
      <c r="H231" s="626">
        <f>IF(ISERROR(VLOOKUP(CONCATENATE($B231,"-",$C231),IN_1B!$B$2:$U$2962,6,FALSE))=TRUE,"",VLOOKUP(CONCATENATE($B231,"-",$C231),IN_1B!$B$2:$U$2962,6,FALSE))</f>
        <v>0</v>
      </c>
      <c r="I231" s="625">
        <f>IF(ISERROR(VLOOKUP(CONCATENATE($B231,"-",$C231),IN_1B!$B$2:$U$2962,7,FALSE))=TRUE,"",VLOOKUP(CONCATENATE($B231,"-",$C231),IN_1B!$B$2:$U$2962,7,FALSE))</f>
        <v>0</v>
      </c>
      <c r="J231" s="626">
        <f>IF(ISERROR(VLOOKUP(CONCATENATE($B231,"-",$C231),IN_1B!$B$2:$U$2962,8,FALSE))=TRUE,"",VLOOKUP(CONCATENATE($B231,"-",$C231),IN_1B!$B$2:$U$2962,8,FALSE))</f>
        <v>0</v>
      </c>
      <c r="K231" s="625">
        <f>IF(ISERROR(VLOOKUP(CONCATENATE($B231,"-",$C231),IN_1B!$B$2:$U$2962,9,FALSE))=TRUE,"",VLOOKUP(CONCATENATE($B231,"-",$C231),IN_1B!$B$2:$U$2962,9,FALSE))</f>
        <v>0</v>
      </c>
      <c r="L231" s="626">
        <f>IF(ISERROR(VLOOKUP(CONCATENATE($B231,"-",$C231),IN_1B!$B$2:$U$2962,10,FALSE))=TRUE,"",VLOOKUP(CONCATENATE($B231,"-",$C231),IN_1B!$B$2:$U$2962,10,FALSE))</f>
        <v>0</v>
      </c>
      <c r="M231" s="544">
        <f t="shared" si="40"/>
        <v>0</v>
      </c>
      <c r="N231" s="545">
        <f t="shared" si="40"/>
        <v>0</v>
      </c>
    </row>
    <row r="232" spans="1:14" ht="15.45" thickBot="1" x14ac:dyDescent="0.4">
      <c r="A232" s="541" t="s">
        <v>1457</v>
      </c>
      <c r="B232" s="564" t="s">
        <v>1458</v>
      </c>
      <c r="C232" s="565">
        <v>5</v>
      </c>
      <c r="D232" s="1362" t="str">
        <f t="shared" si="39"/>
        <v/>
      </c>
      <c r="E232" s="627">
        <f>IF(ISERROR(VLOOKUP(CONCATENATE($B232,"-",$C232),IN_1B!$B$2:$U$2962,3,FALSE))=TRUE,"",VLOOKUP(CONCATENATE($B232,"-",$C232),IN_1B!$B$2:$U$2962,3,FALSE))</f>
        <v>0</v>
      </c>
      <c r="F232" s="628">
        <f>IF(ISERROR(VLOOKUP(CONCATENATE($B232,"-",$C232),IN_1B!$B$2:$U$2962,4,FALSE))=TRUE,"",VLOOKUP(CONCATENATE($B232,"-",$C232),IN_1B!$B$2:$U$2962,4,FALSE))</f>
        <v>0</v>
      </c>
      <c r="G232" s="627">
        <f>IF(ISERROR(VLOOKUP(CONCATENATE($B232,"-",$C232),IN_1B!$B$2:$U$2962,5,FALSE))=TRUE,"",VLOOKUP(CONCATENATE($B232,"-",$C232),IN_1B!$B$2:$U$2962,5,FALSE))</f>
        <v>0</v>
      </c>
      <c r="H232" s="628">
        <f>IF(ISERROR(VLOOKUP(CONCATENATE($B232,"-",$C232),IN_1B!$B$2:$U$2962,6,FALSE))=TRUE,"",VLOOKUP(CONCATENATE($B232,"-",$C232),IN_1B!$B$2:$U$2962,6,FALSE))</f>
        <v>0</v>
      </c>
      <c r="I232" s="627">
        <f>IF(ISERROR(VLOOKUP(CONCATENATE($B232,"-",$C232),IN_1B!$B$2:$U$2962,7,FALSE))=TRUE,"",VLOOKUP(CONCATENATE($B232,"-",$C232),IN_1B!$B$2:$U$2962,7,FALSE))</f>
        <v>0</v>
      </c>
      <c r="J232" s="628">
        <f>IF(ISERROR(VLOOKUP(CONCATENATE($B232,"-",$C232),IN_1B!$B$2:$U$2962,8,FALSE))=TRUE,"",VLOOKUP(CONCATENATE($B232,"-",$C232),IN_1B!$B$2:$U$2962,8,FALSE))</f>
        <v>0</v>
      </c>
      <c r="K232" s="627">
        <f>IF(ISERROR(VLOOKUP(CONCATENATE($B232,"-",$C232),IN_1B!$B$2:$U$2962,9,FALSE))=TRUE,"",VLOOKUP(CONCATENATE($B232,"-",$C232),IN_1B!$B$2:$U$2962,9,FALSE))</f>
        <v>0</v>
      </c>
      <c r="L232" s="628">
        <f>IF(ISERROR(VLOOKUP(CONCATENATE($B232,"-",$C232),IN_1B!$B$2:$U$2962,10,FALSE))=TRUE,"",VLOOKUP(CONCATENATE($B232,"-",$C232),IN_1B!$B$2:$U$2962,10,FALSE))</f>
        <v>0</v>
      </c>
      <c r="M232" s="548">
        <f t="shared" si="40"/>
        <v>0</v>
      </c>
      <c r="N232" s="549">
        <f t="shared" si="40"/>
        <v>0</v>
      </c>
    </row>
    <row r="233" spans="1:14" ht="15.45" thickBot="1" x14ac:dyDescent="0.4">
      <c r="A233" s="563" t="s">
        <v>1459</v>
      </c>
      <c r="B233" s="558"/>
      <c r="C233" s="619"/>
      <c r="D233" s="1362"/>
      <c r="E233" s="629"/>
      <c r="F233" s="484"/>
      <c r="G233" s="484"/>
      <c r="H233" s="484"/>
      <c r="I233" s="484"/>
      <c r="J233" s="484"/>
      <c r="K233" s="484"/>
      <c r="L233" s="484"/>
      <c r="M233" s="553"/>
      <c r="N233" s="554"/>
    </row>
    <row r="234" spans="1:14" ht="15.45" thickBot="1" x14ac:dyDescent="0.4">
      <c r="A234" s="535" t="s">
        <v>1460</v>
      </c>
      <c r="B234" s="536" t="s">
        <v>1461</v>
      </c>
      <c r="C234" s="617">
        <v>5</v>
      </c>
      <c r="D234" s="1362" t="str">
        <f>CONCATENATE(D$193)</f>
        <v/>
      </c>
      <c r="E234" s="623">
        <f>IF(ISERROR(VLOOKUP(CONCATENATE($B234,"-",$C234),IN_1B!$B$2:$U$2962,3,FALSE))=TRUE,"",VLOOKUP(CONCATENATE($B234,"-",$C234),IN_1B!$B$2:$U$2962,3,FALSE))</f>
        <v>0</v>
      </c>
      <c r="F234" s="624">
        <f>IF(ISERROR(VLOOKUP(CONCATENATE($B234,"-",$C234),IN_1B!$B$2:$U$2962,4,FALSE))=TRUE,"",VLOOKUP(CONCATENATE($B234,"-",$C234),IN_1B!$B$2:$U$2962,4,FALSE))</f>
        <v>0</v>
      </c>
      <c r="G234" s="623">
        <f>IF(ISERROR(VLOOKUP(CONCATENATE($B234,"-",$C234),IN_1B!$B$2:$U$2962,5,FALSE))=TRUE,"",VLOOKUP(CONCATENATE($B234,"-",$C234),IN_1B!$B$2:$U$2962,5,FALSE))</f>
        <v>0</v>
      </c>
      <c r="H234" s="624">
        <f>IF(ISERROR(VLOOKUP(CONCATENATE($B234,"-",$C234),IN_1B!$B$2:$U$2962,6,FALSE))=TRUE,"",VLOOKUP(CONCATENATE($B234,"-",$C234),IN_1B!$B$2:$U$2962,6,FALSE))</f>
        <v>0</v>
      </c>
      <c r="I234" s="623">
        <f>IF(ISERROR(VLOOKUP(CONCATENATE($B234,"-",$C234),IN_1B!$B$2:$U$2962,7,FALSE))=TRUE,"",VLOOKUP(CONCATENATE($B234,"-",$C234),IN_1B!$B$2:$U$2962,7,FALSE))</f>
        <v>0</v>
      </c>
      <c r="J234" s="624">
        <f>IF(ISERROR(VLOOKUP(CONCATENATE($B234,"-",$C234),IN_1B!$B$2:$U$2962,8,FALSE))=TRUE,"",VLOOKUP(CONCATENATE($B234,"-",$C234),IN_1B!$B$2:$U$2962,8,FALSE))</f>
        <v>0</v>
      </c>
      <c r="K234" s="623">
        <f>IF(ISERROR(VLOOKUP(CONCATENATE($B234,"-",$C234),IN_1B!$B$2:$U$2962,9,FALSE))=TRUE,"",VLOOKUP(CONCATENATE($B234,"-",$C234),IN_1B!$B$2:$U$2962,9,FALSE))</f>
        <v>0</v>
      </c>
      <c r="L234" s="624">
        <f>IF(ISERROR(VLOOKUP(CONCATENATE($B234,"-",$C234),IN_1B!$B$2:$U$2962,10,FALSE))=TRUE,"",VLOOKUP(CONCATENATE($B234,"-",$C234),IN_1B!$B$2:$U$2962,10,FALSE))</f>
        <v>0</v>
      </c>
      <c r="M234" s="538">
        <f>E234+G234</f>
        <v>0</v>
      </c>
      <c r="N234" s="539">
        <f>F234+H234</f>
        <v>0</v>
      </c>
    </row>
    <row r="235" spans="1:14" ht="15.45" thickBot="1" x14ac:dyDescent="0.4">
      <c r="A235" s="567" t="s">
        <v>623</v>
      </c>
      <c r="B235" s="568"/>
      <c r="C235" s="620"/>
      <c r="D235" s="1362" t="str">
        <f>CONCATENATE(D$193)</f>
        <v/>
      </c>
      <c r="E235" s="570">
        <f t="shared" ref="E235:N235" si="41">SUM(E193:E206,E208:E213,E215:E225,E227:E232,E234)</f>
        <v>0</v>
      </c>
      <c r="F235" s="571">
        <f t="shared" si="41"/>
        <v>0</v>
      </c>
      <c r="G235" s="570">
        <f t="shared" si="41"/>
        <v>0</v>
      </c>
      <c r="H235" s="571">
        <f t="shared" si="41"/>
        <v>0</v>
      </c>
      <c r="I235" s="570">
        <f t="shared" si="41"/>
        <v>0</v>
      </c>
      <c r="J235" s="571">
        <f t="shared" si="41"/>
        <v>0</v>
      </c>
      <c r="K235" s="570">
        <f t="shared" si="41"/>
        <v>0</v>
      </c>
      <c r="L235" s="571">
        <f t="shared" si="41"/>
        <v>0</v>
      </c>
      <c r="M235" s="570">
        <f t="shared" si="41"/>
        <v>0</v>
      </c>
      <c r="N235" s="571">
        <f t="shared" si="41"/>
        <v>0</v>
      </c>
    </row>
    <row r="236" spans="1:14" ht="25.5" customHeight="1" x14ac:dyDescent="0.35">
      <c r="A236" s="2664" t="s">
        <v>1462</v>
      </c>
      <c r="B236" s="2664"/>
      <c r="C236" s="2664"/>
      <c r="D236" s="2664"/>
      <c r="E236" s="2664"/>
      <c r="F236" s="2664"/>
      <c r="G236" s="2664"/>
      <c r="H236" s="2664"/>
      <c r="I236" s="2664"/>
      <c r="J236" s="2664"/>
      <c r="K236" s="2664"/>
      <c r="L236" s="2664"/>
      <c r="M236" s="486"/>
      <c r="N236" s="486"/>
    </row>
    <row r="237" spans="1:14" ht="15.45" thickBot="1" x14ac:dyDescent="0.4"/>
    <row r="238" spans="1:14" ht="15.45" thickBot="1" x14ac:dyDescent="0.4">
      <c r="A238" s="573" t="s">
        <v>1381</v>
      </c>
      <c r="B238" s="574"/>
      <c r="C238" s="575"/>
      <c r="D238" s="1360"/>
      <c r="E238" s="576" t="s">
        <v>32</v>
      </c>
      <c r="F238" s="576" t="s">
        <v>32</v>
      </c>
      <c r="G238" s="576" t="s">
        <v>32</v>
      </c>
      <c r="H238" s="576" t="s">
        <v>32</v>
      </c>
      <c r="I238" s="576" t="s">
        <v>32</v>
      </c>
      <c r="J238" s="576" t="s">
        <v>32</v>
      </c>
      <c r="K238" s="577" t="s">
        <v>32</v>
      </c>
      <c r="L238" s="577" t="s">
        <v>32</v>
      </c>
      <c r="M238" s="578"/>
      <c r="N238" s="579"/>
    </row>
    <row r="239" spans="1:14" x14ac:dyDescent="0.35">
      <c r="A239" s="580" t="s">
        <v>1382</v>
      </c>
      <c r="B239" s="581" t="s">
        <v>1383</v>
      </c>
      <c r="C239" s="582">
        <v>6</v>
      </c>
      <c r="D239" s="1361"/>
      <c r="E239" s="630">
        <f>IF(ISERROR(VLOOKUP(CONCATENATE($B239,"-",$C239),IN_1B!$B$2:$U$2962,3,FALSE))=TRUE,"",VLOOKUP(CONCATENATE($B239,"-",$C239),IN_1B!$B$2:$U$2962,3,FALSE))</f>
        <v>0</v>
      </c>
      <c r="F239" s="631">
        <f>IF(ISERROR(VLOOKUP(CONCATENATE($B239,"-",$C239),IN_1B!$B$2:$U$2962,4,FALSE))=TRUE,"",VLOOKUP(CONCATENATE($B239,"-",$C239),IN_1B!$B$2:$U$2962,4,FALSE))</f>
        <v>0</v>
      </c>
      <c r="G239" s="630">
        <f>IF(ISERROR(VLOOKUP(CONCATENATE($B239,"-",$C239),IN_1B!$B$2:$U$2962,5,FALSE))=TRUE,"",VLOOKUP(CONCATENATE($B239,"-",$C239),IN_1B!$B$2:$U$2962,5,FALSE))</f>
        <v>0</v>
      </c>
      <c r="H239" s="631">
        <f>IF(ISERROR(VLOOKUP(CONCATENATE($B239,"-",$C239),IN_1B!$B$2:$U$2962,6,FALSE))=TRUE,"",VLOOKUP(CONCATENATE($B239,"-",$C239),IN_1B!$B$2:$U$2962,6,FALSE))</f>
        <v>0</v>
      </c>
      <c r="I239" s="630">
        <f>IF(ISERROR(VLOOKUP(CONCATENATE($B239,"-",$C239),IN_1B!$B$2:$U$2962,7,FALSE))=TRUE,"",VLOOKUP(CONCATENATE($B239,"-",$C239),IN_1B!$B$2:$U$2962,7,FALSE))</f>
        <v>0</v>
      </c>
      <c r="J239" s="631">
        <f>IF(ISERROR(VLOOKUP(CONCATENATE($B239,"-",$C239),IN_1B!$B$2:$U$2962,8,FALSE))=TRUE,"",VLOOKUP(CONCATENATE($B239,"-",$C239),IN_1B!$B$2:$U$2962,8,FALSE))</f>
        <v>0</v>
      </c>
      <c r="K239" s="630">
        <f>IF(ISERROR(VLOOKUP(CONCATENATE($B239,"-",$C239),IN_1B!$B$2:$U$2962,9,FALSE))=TRUE,"",VLOOKUP(CONCATENATE($B239,"-",$C239),IN_1B!$B$2:$U$2962,9,FALSE))</f>
        <v>0</v>
      </c>
      <c r="L239" s="631">
        <f>IF(ISERROR(VLOOKUP(CONCATENATE($B239,"-",$C239),IN_1B!$B$2:$U$2962,10,FALSE))=TRUE,"",VLOOKUP(CONCATENATE($B239,"-",$C239),IN_1B!$B$2:$U$2962,10,FALSE))</f>
        <v>0</v>
      </c>
      <c r="M239" s="583">
        <f t="shared" ref="M239:N252" si="42">E239+G239</f>
        <v>0</v>
      </c>
      <c r="N239" s="584">
        <f t="shared" si="42"/>
        <v>0</v>
      </c>
    </row>
    <row r="240" spans="1:14" x14ac:dyDescent="0.35">
      <c r="A240" s="585" t="s">
        <v>1384</v>
      </c>
      <c r="B240" s="586" t="s">
        <v>1385</v>
      </c>
      <c r="C240" s="587">
        <v>6</v>
      </c>
      <c r="D240" s="1362" t="str">
        <f>CONCATENATE(D$239)</f>
        <v/>
      </c>
      <c r="E240" s="632">
        <f>IF(ISERROR(VLOOKUP(CONCATENATE($B240,"-",$C240),IN_1B!$B$2:$U$2962,3,FALSE))=TRUE,"",VLOOKUP(CONCATENATE($B240,"-",$C240),IN_1B!$B$2:$U$2962,3,FALSE))</f>
        <v>0</v>
      </c>
      <c r="F240" s="633">
        <f>IF(ISERROR(VLOOKUP(CONCATENATE($B240,"-",$C240),IN_1B!$B$2:$U$2962,4,FALSE))=TRUE,"",VLOOKUP(CONCATENATE($B240,"-",$C240),IN_1B!$B$2:$U$2962,4,FALSE))</f>
        <v>0</v>
      </c>
      <c r="G240" s="632">
        <f>IF(ISERROR(VLOOKUP(CONCATENATE($B240,"-",$C240),IN_1B!$B$2:$U$2962,5,FALSE))=TRUE,"",VLOOKUP(CONCATENATE($B240,"-",$C240),IN_1B!$B$2:$U$2962,5,FALSE))</f>
        <v>0</v>
      </c>
      <c r="H240" s="633">
        <f>IF(ISERROR(VLOOKUP(CONCATENATE($B240,"-",$C240),IN_1B!$B$2:$U$2962,6,FALSE))=TRUE,"",VLOOKUP(CONCATENATE($B240,"-",$C240),IN_1B!$B$2:$U$2962,6,FALSE))</f>
        <v>0</v>
      </c>
      <c r="I240" s="632">
        <f>IF(ISERROR(VLOOKUP(CONCATENATE($B240,"-",$C240),IN_1B!$B$2:$U$2962,7,FALSE))=TRUE,"",VLOOKUP(CONCATENATE($B240,"-",$C240),IN_1B!$B$2:$U$2962,7,FALSE))</f>
        <v>0</v>
      </c>
      <c r="J240" s="633">
        <f>IF(ISERROR(VLOOKUP(CONCATENATE($B240,"-",$C240),IN_1B!$B$2:$U$2962,8,FALSE))=TRUE,"",VLOOKUP(CONCATENATE($B240,"-",$C240),IN_1B!$B$2:$U$2962,8,FALSE))</f>
        <v>0</v>
      </c>
      <c r="K240" s="632">
        <f>IF(ISERROR(VLOOKUP(CONCATENATE($B240,"-",$C240),IN_1B!$B$2:$U$2962,9,FALSE))=TRUE,"",VLOOKUP(CONCATENATE($B240,"-",$C240),IN_1B!$B$2:$U$2962,9,FALSE))</f>
        <v>0</v>
      </c>
      <c r="L240" s="633">
        <f>IF(ISERROR(VLOOKUP(CONCATENATE($B240,"-",$C240),IN_1B!$B$2:$U$2962,10,FALSE))=TRUE,"",VLOOKUP(CONCATENATE($B240,"-",$C240),IN_1B!$B$2:$U$2962,10,FALSE))</f>
        <v>0</v>
      </c>
      <c r="M240" s="588">
        <f t="shared" si="42"/>
        <v>0</v>
      </c>
      <c r="N240" s="589">
        <f t="shared" si="42"/>
        <v>0</v>
      </c>
    </row>
    <row r="241" spans="1:14" x14ac:dyDescent="0.35">
      <c r="A241" s="585" t="s">
        <v>1386</v>
      </c>
      <c r="B241" s="586" t="s">
        <v>1387</v>
      </c>
      <c r="C241" s="590">
        <v>6</v>
      </c>
      <c r="D241" s="1362" t="str">
        <f t="shared" ref="D241:D252" si="43">CONCATENATE(D$239)</f>
        <v/>
      </c>
      <c r="E241" s="632">
        <f>IF(ISERROR(VLOOKUP(CONCATENATE($B241,"-",$C241),IN_1B!$B$2:$U$2962,3,FALSE))=TRUE,"",VLOOKUP(CONCATENATE($B241,"-",$C241),IN_1B!$B$2:$U$2962,3,FALSE))</f>
        <v>0</v>
      </c>
      <c r="F241" s="633">
        <f>IF(ISERROR(VLOOKUP(CONCATENATE($B241,"-",$C241),IN_1B!$B$2:$U$2962,4,FALSE))=TRUE,"",VLOOKUP(CONCATENATE($B241,"-",$C241),IN_1B!$B$2:$U$2962,4,FALSE))</f>
        <v>0</v>
      </c>
      <c r="G241" s="632">
        <f>IF(ISERROR(VLOOKUP(CONCATENATE($B241,"-",$C241),IN_1B!$B$2:$U$2962,5,FALSE))=TRUE,"",VLOOKUP(CONCATENATE($B241,"-",$C241),IN_1B!$B$2:$U$2962,5,FALSE))</f>
        <v>0</v>
      </c>
      <c r="H241" s="633">
        <f>IF(ISERROR(VLOOKUP(CONCATENATE($B241,"-",$C241),IN_1B!$B$2:$U$2962,6,FALSE))=TRUE,"",VLOOKUP(CONCATENATE($B241,"-",$C241),IN_1B!$B$2:$U$2962,6,FALSE))</f>
        <v>0</v>
      </c>
      <c r="I241" s="632">
        <f>IF(ISERROR(VLOOKUP(CONCATENATE($B241,"-",$C241),IN_1B!$B$2:$U$2962,7,FALSE))=TRUE,"",VLOOKUP(CONCATENATE($B241,"-",$C241),IN_1B!$B$2:$U$2962,7,FALSE))</f>
        <v>0</v>
      </c>
      <c r="J241" s="633">
        <f>IF(ISERROR(VLOOKUP(CONCATENATE($B241,"-",$C241),IN_1B!$B$2:$U$2962,8,FALSE))=TRUE,"",VLOOKUP(CONCATENATE($B241,"-",$C241),IN_1B!$B$2:$U$2962,8,FALSE))</f>
        <v>0</v>
      </c>
      <c r="K241" s="632">
        <f>IF(ISERROR(VLOOKUP(CONCATENATE($B241,"-",$C241),IN_1B!$B$2:$U$2962,9,FALSE))=TRUE,"",VLOOKUP(CONCATENATE($B241,"-",$C241),IN_1B!$B$2:$U$2962,9,FALSE))</f>
        <v>0</v>
      </c>
      <c r="L241" s="633">
        <f>IF(ISERROR(VLOOKUP(CONCATENATE($B241,"-",$C241),IN_1B!$B$2:$U$2962,10,FALSE))=TRUE,"",VLOOKUP(CONCATENATE($B241,"-",$C241),IN_1B!$B$2:$U$2962,10,FALSE))</f>
        <v>0</v>
      </c>
      <c r="M241" s="588">
        <f t="shared" si="42"/>
        <v>0</v>
      </c>
      <c r="N241" s="589">
        <f t="shared" si="42"/>
        <v>0</v>
      </c>
    </row>
    <row r="242" spans="1:14" x14ac:dyDescent="0.35">
      <c r="A242" s="585" t="s">
        <v>1388</v>
      </c>
      <c r="B242" s="586" t="s">
        <v>1389</v>
      </c>
      <c r="C242" s="590">
        <v>6</v>
      </c>
      <c r="D242" s="1362" t="str">
        <f t="shared" si="43"/>
        <v/>
      </c>
      <c r="E242" s="632">
        <f>IF(ISERROR(VLOOKUP(CONCATENATE($B242,"-",$C242),IN_1B!$B$2:$U$2962,3,FALSE))=TRUE,"",VLOOKUP(CONCATENATE($B242,"-",$C242),IN_1B!$B$2:$U$2962,3,FALSE))</f>
        <v>0</v>
      </c>
      <c r="F242" s="633">
        <f>IF(ISERROR(VLOOKUP(CONCATENATE($B242,"-",$C242),IN_1B!$B$2:$U$2962,4,FALSE))=TRUE,"",VLOOKUP(CONCATENATE($B242,"-",$C242),IN_1B!$B$2:$U$2962,4,FALSE))</f>
        <v>0</v>
      </c>
      <c r="G242" s="632">
        <f>IF(ISERROR(VLOOKUP(CONCATENATE($B242,"-",$C242),IN_1B!$B$2:$U$2962,5,FALSE))=TRUE,"",VLOOKUP(CONCATENATE($B242,"-",$C242),IN_1B!$B$2:$U$2962,5,FALSE))</f>
        <v>0</v>
      </c>
      <c r="H242" s="633">
        <f>IF(ISERROR(VLOOKUP(CONCATENATE($B242,"-",$C242),IN_1B!$B$2:$U$2962,6,FALSE))=TRUE,"",VLOOKUP(CONCATENATE($B242,"-",$C242),IN_1B!$B$2:$U$2962,6,FALSE))</f>
        <v>0</v>
      </c>
      <c r="I242" s="632">
        <f>IF(ISERROR(VLOOKUP(CONCATENATE($B242,"-",$C242),IN_1B!$B$2:$U$2962,7,FALSE))=TRUE,"",VLOOKUP(CONCATENATE($B242,"-",$C242),IN_1B!$B$2:$U$2962,7,FALSE))</f>
        <v>0</v>
      </c>
      <c r="J242" s="633">
        <f>IF(ISERROR(VLOOKUP(CONCATENATE($B242,"-",$C242),IN_1B!$B$2:$U$2962,8,FALSE))=TRUE,"",VLOOKUP(CONCATENATE($B242,"-",$C242),IN_1B!$B$2:$U$2962,8,FALSE))</f>
        <v>0</v>
      </c>
      <c r="K242" s="632">
        <f>IF(ISERROR(VLOOKUP(CONCATENATE($B242,"-",$C242),IN_1B!$B$2:$U$2962,9,FALSE))=TRUE,"",VLOOKUP(CONCATENATE($B242,"-",$C242),IN_1B!$B$2:$U$2962,9,FALSE))</f>
        <v>0</v>
      </c>
      <c r="L242" s="633">
        <f>IF(ISERROR(VLOOKUP(CONCATENATE($B242,"-",$C242),IN_1B!$B$2:$U$2962,10,FALSE))=TRUE,"",VLOOKUP(CONCATENATE($B242,"-",$C242),IN_1B!$B$2:$U$2962,10,FALSE))</f>
        <v>0</v>
      </c>
      <c r="M242" s="588">
        <f t="shared" si="42"/>
        <v>0</v>
      </c>
      <c r="N242" s="589">
        <f t="shared" si="42"/>
        <v>0</v>
      </c>
    </row>
    <row r="243" spans="1:14" x14ac:dyDescent="0.35">
      <c r="A243" s="585" t="s">
        <v>1390</v>
      </c>
      <c r="B243" s="586" t="s">
        <v>1391</v>
      </c>
      <c r="C243" s="590">
        <v>6</v>
      </c>
      <c r="D243" s="1362" t="str">
        <f t="shared" si="43"/>
        <v/>
      </c>
      <c r="E243" s="632">
        <f>IF(ISERROR(VLOOKUP(CONCATENATE($B243,"-",$C243),IN_1B!$B$2:$U$2962,3,FALSE))=TRUE,"",VLOOKUP(CONCATENATE($B243,"-",$C243),IN_1B!$B$2:$U$2962,3,FALSE))</f>
        <v>0</v>
      </c>
      <c r="F243" s="633">
        <f>IF(ISERROR(VLOOKUP(CONCATENATE($B243,"-",$C243),IN_1B!$B$2:$U$2962,4,FALSE))=TRUE,"",VLOOKUP(CONCATENATE($B243,"-",$C243),IN_1B!$B$2:$U$2962,4,FALSE))</f>
        <v>0</v>
      </c>
      <c r="G243" s="632">
        <f>IF(ISERROR(VLOOKUP(CONCATENATE($B243,"-",$C243),IN_1B!$B$2:$U$2962,5,FALSE))=TRUE,"",VLOOKUP(CONCATENATE($B243,"-",$C243),IN_1B!$B$2:$U$2962,5,FALSE))</f>
        <v>0</v>
      </c>
      <c r="H243" s="633">
        <f>IF(ISERROR(VLOOKUP(CONCATENATE($B243,"-",$C243),IN_1B!$B$2:$U$2962,6,FALSE))=TRUE,"",VLOOKUP(CONCATENATE($B243,"-",$C243),IN_1B!$B$2:$U$2962,6,FALSE))</f>
        <v>0</v>
      </c>
      <c r="I243" s="632">
        <f>IF(ISERROR(VLOOKUP(CONCATENATE($B243,"-",$C243),IN_1B!$B$2:$U$2962,7,FALSE))=TRUE,"",VLOOKUP(CONCATENATE($B243,"-",$C243),IN_1B!$B$2:$U$2962,7,FALSE))</f>
        <v>0</v>
      </c>
      <c r="J243" s="633">
        <f>IF(ISERROR(VLOOKUP(CONCATENATE($B243,"-",$C243),IN_1B!$B$2:$U$2962,8,FALSE))=TRUE,"",VLOOKUP(CONCATENATE($B243,"-",$C243),IN_1B!$B$2:$U$2962,8,FALSE))</f>
        <v>0</v>
      </c>
      <c r="K243" s="632">
        <f>IF(ISERROR(VLOOKUP(CONCATENATE($B243,"-",$C243),IN_1B!$B$2:$U$2962,9,FALSE))=TRUE,"",VLOOKUP(CONCATENATE($B243,"-",$C243),IN_1B!$B$2:$U$2962,9,FALSE))</f>
        <v>0</v>
      </c>
      <c r="L243" s="633">
        <f>IF(ISERROR(VLOOKUP(CONCATENATE($B243,"-",$C243),IN_1B!$B$2:$U$2962,10,FALSE))=TRUE,"",VLOOKUP(CONCATENATE($B243,"-",$C243),IN_1B!$B$2:$U$2962,10,FALSE))</f>
        <v>0</v>
      </c>
      <c r="M243" s="588">
        <f t="shared" si="42"/>
        <v>0</v>
      </c>
      <c r="N243" s="589">
        <f t="shared" si="42"/>
        <v>0</v>
      </c>
    </row>
    <row r="244" spans="1:14" x14ac:dyDescent="0.35">
      <c r="A244" s="585" t="s">
        <v>1392</v>
      </c>
      <c r="B244" s="586" t="s">
        <v>1393</v>
      </c>
      <c r="C244" s="590">
        <v>6</v>
      </c>
      <c r="D244" s="1362" t="str">
        <f t="shared" si="43"/>
        <v/>
      </c>
      <c r="E244" s="632">
        <f>IF(ISERROR(VLOOKUP(CONCATENATE($B244,"-",$C244),IN_1B!$B$2:$U$2962,3,FALSE))=TRUE,"",VLOOKUP(CONCATENATE($B244,"-",$C244),IN_1B!$B$2:$U$2962,3,FALSE))</f>
        <v>0</v>
      </c>
      <c r="F244" s="633">
        <f>IF(ISERROR(VLOOKUP(CONCATENATE($B244,"-",$C244),IN_1B!$B$2:$U$2962,4,FALSE))=TRUE,"",VLOOKUP(CONCATENATE($B244,"-",$C244),IN_1B!$B$2:$U$2962,4,FALSE))</f>
        <v>0</v>
      </c>
      <c r="G244" s="632">
        <f>IF(ISERROR(VLOOKUP(CONCATENATE($B244,"-",$C244),IN_1B!$B$2:$U$2962,5,FALSE))=TRUE,"",VLOOKUP(CONCATENATE($B244,"-",$C244),IN_1B!$B$2:$U$2962,5,FALSE))</f>
        <v>0</v>
      </c>
      <c r="H244" s="633">
        <f>IF(ISERROR(VLOOKUP(CONCATENATE($B244,"-",$C244),IN_1B!$B$2:$U$2962,6,FALSE))=TRUE,"",VLOOKUP(CONCATENATE($B244,"-",$C244),IN_1B!$B$2:$U$2962,6,FALSE))</f>
        <v>0</v>
      </c>
      <c r="I244" s="632">
        <f>IF(ISERROR(VLOOKUP(CONCATENATE($B244,"-",$C244),IN_1B!$B$2:$U$2962,7,FALSE))=TRUE,"",VLOOKUP(CONCATENATE($B244,"-",$C244),IN_1B!$B$2:$U$2962,7,FALSE))</f>
        <v>0</v>
      </c>
      <c r="J244" s="633">
        <f>IF(ISERROR(VLOOKUP(CONCATENATE($B244,"-",$C244),IN_1B!$B$2:$U$2962,8,FALSE))=TRUE,"",VLOOKUP(CONCATENATE($B244,"-",$C244),IN_1B!$B$2:$U$2962,8,FALSE))</f>
        <v>0</v>
      </c>
      <c r="K244" s="632">
        <f>IF(ISERROR(VLOOKUP(CONCATENATE($B244,"-",$C244),IN_1B!$B$2:$U$2962,9,FALSE))=TRUE,"",VLOOKUP(CONCATENATE($B244,"-",$C244),IN_1B!$B$2:$U$2962,9,FALSE))</f>
        <v>0</v>
      </c>
      <c r="L244" s="633">
        <f>IF(ISERROR(VLOOKUP(CONCATENATE($B244,"-",$C244),IN_1B!$B$2:$U$2962,10,FALSE))=TRUE,"",VLOOKUP(CONCATENATE($B244,"-",$C244),IN_1B!$B$2:$U$2962,10,FALSE))</f>
        <v>0</v>
      </c>
      <c r="M244" s="588">
        <f t="shared" si="42"/>
        <v>0</v>
      </c>
      <c r="N244" s="589">
        <f t="shared" si="42"/>
        <v>0</v>
      </c>
    </row>
    <row r="245" spans="1:14" x14ac:dyDescent="0.35">
      <c r="A245" s="585" t="s">
        <v>1394</v>
      </c>
      <c r="B245" s="586" t="s">
        <v>1395</v>
      </c>
      <c r="C245" s="590">
        <v>6</v>
      </c>
      <c r="D245" s="1362" t="str">
        <f t="shared" si="43"/>
        <v/>
      </c>
      <c r="E245" s="632">
        <f>IF(ISERROR(VLOOKUP(CONCATENATE($B245,"-",$C245),IN_1B!$B$2:$U$2962,3,FALSE))=TRUE,"",VLOOKUP(CONCATENATE($B245,"-",$C245),IN_1B!$B$2:$U$2962,3,FALSE))</f>
        <v>0</v>
      </c>
      <c r="F245" s="633">
        <f>IF(ISERROR(VLOOKUP(CONCATENATE($B245,"-",$C245),IN_1B!$B$2:$U$2962,4,FALSE))=TRUE,"",VLOOKUP(CONCATENATE($B245,"-",$C245),IN_1B!$B$2:$U$2962,4,FALSE))</f>
        <v>0</v>
      </c>
      <c r="G245" s="632">
        <f>IF(ISERROR(VLOOKUP(CONCATENATE($B245,"-",$C245),IN_1B!$B$2:$U$2962,5,FALSE))=TRUE,"",VLOOKUP(CONCATENATE($B245,"-",$C245),IN_1B!$B$2:$U$2962,5,FALSE))</f>
        <v>0</v>
      </c>
      <c r="H245" s="633">
        <f>IF(ISERROR(VLOOKUP(CONCATENATE($B245,"-",$C245),IN_1B!$B$2:$U$2962,6,FALSE))=TRUE,"",VLOOKUP(CONCATENATE($B245,"-",$C245),IN_1B!$B$2:$U$2962,6,FALSE))</f>
        <v>0</v>
      </c>
      <c r="I245" s="632">
        <f>IF(ISERROR(VLOOKUP(CONCATENATE($B245,"-",$C245),IN_1B!$B$2:$U$2962,7,FALSE))=TRUE,"",VLOOKUP(CONCATENATE($B245,"-",$C245),IN_1B!$B$2:$U$2962,7,FALSE))</f>
        <v>0</v>
      </c>
      <c r="J245" s="633">
        <f>IF(ISERROR(VLOOKUP(CONCATENATE($B245,"-",$C245),IN_1B!$B$2:$U$2962,8,FALSE))=TRUE,"",VLOOKUP(CONCATENATE($B245,"-",$C245),IN_1B!$B$2:$U$2962,8,FALSE))</f>
        <v>0</v>
      </c>
      <c r="K245" s="632">
        <f>IF(ISERROR(VLOOKUP(CONCATENATE($B245,"-",$C245),IN_1B!$B$2:$U$2962,9,FALSE))=TRUE,"",VLOOKUP(CONCATENATE($B245,"-",$C245),IN_1B!$B$2:$U$2962,9,FALSE))</f>
        <v>0</v>
      </c>
      <c r="L245" s="633">
        <f>IF(ISERROR(VLOOKUP(CONCATENATE($B245,"-",$C245),IN_1B!$B$2:$U$2962,10,FALSE))=TRUE,"",VLOOKUP(CONCATENATE($B245,"-",$C245),IN_1B!$B$2:$U$2962,10,FALSE))</f>
        <v>0</v>
      </c>
      <c r="M245" s="588">
        <f t="shared" si="42"/>
        <v>0</v>
      </c>
      <c r="N245" s="589">
        <f t="shared" si="42"/>
        <v>0</v>
      </c>
    </row>
    <row r="246" spans="1:14" x14ac:dyDescent="0.35">
      <c r="A246" s="585" t="s">
        <v>1396</v>
      </c>
      <c r="B246" s="586" t="s">
        <v>1397</v>
      </c>
      <c r="C246" s="590">
        <v>6</v>
      </c>
      <c r="D246" s="1362" t="str">
        <f t="shared" si="43"/>
        <v/>
      </c>
      <c r="E246" s="632">
        <f>IF(ISERROR(VLOOKUP(CONCATENATE($B246,"-",$C246),IN_1B!$B$2:$U$2962,3,FALSE))=TRUE,"",VLOOKUP(CONCATENATE($B246,"-",$C246),IN_1B!$B$2:$U$2962,3,FALSE))</f>
        <v>0</v>
      </c>
      <c r="F246" s="633">
        <f>IF(ISERROR(VLOOKUP(CONCATENATE($B246,"-",$C246),IN_1B!$B$2:$U$2962,4,FALSE))=TRUE,"",VLOOKUP(CONCATENATE($B246,"-",$C246),IN_1B!$B$2:$U$2962,4,FALSE))</f>
        <v>0</v>
      </c>
      <c r="G246" s="632">
        <f>IF(ISERROR(VLOOKUP(CONCATENATE($B246,"-",$C246),IN_1B!$B$2:$U$2962,5,FALSE))=TRUE,"",VLOOKUP(CONCATENATE($B246,"-",$C246),IN_1B!$B$2:$U$2962,5,FALSE))</f>
        <v>0</v>
      </c>
      <c r="H246" s="633">
        <f>IF(ISERROR(VLOOKUP(CONCATENATE($B246,"-",$C246),IN_1B!$B$2:$U$2962,6,FALSE))=TRUE,"",VLOOKUP(CONCATENATE($B246,"-",$C246),IN_1B!$B$2:$U$2962,6,FALSE))</f>
        <v>0</v>
      </c>
      <c r="I246" s="632">
        <f>IF(ISERROR(VLOOKUP(CONCATENATE($B246,"-",$C246),IN_1B!$B$2:$U$2962,7,FALSE))=TRUE,"",VLOOKUP(CONCATENATE($B246,"-",$C246),IN_1B!$B$2:$U$2962,7,FALSE))</f>
        <v>0</v>
      </c>
      <c r="J246" s="633">
        <f>IF(ISERROR(VLOOKUP(CONCATENATE($B246,"-",$C246),IN_1B!$B$2:$U$2962,8,FALSE))=TRUE,"",VLOOKUP(CONCATENATE($B246,"-",$C246),IN_1B!$B$2:$U$2962,8,FALSE))</f>
        <v>0</v>
      </c>
      <c r="K246" s="632">
        <f>IF(ISERROR(VLOOKUP(CONCATENATE($B246,"-",$C246),IN_1B!$B$2:$U$2962,9,FALSE))=TRUE,"",VLOOKUP(CONCATENATE($B246,"-",$C246),IN_1B!$B$2:$U$2962,9,FALSE))</f>
        <v>0</v>
      </c>
      <c r="L246" s="633">
        <f>IF(ISERROR(VLOOKUP(CONCATENATE($B246,"-",$C246),IN_1B!$B$2:$U$2962,10,FALSE))=TRUE,"",VLOOKUP(CONCATENATE($B246,"-",$C246),IN_1B!$B$2:$U$2962,10,FALSE))</f>
        <v>0</v>
      </c>
      <c r="M246" s="588">
        <f t="shared" si="42"/>
        <v>0</v>
      </c>
      <c r="N246" s="589">
        <f t="shared" si="42"/>
        <v>0</v>
      </c>
    </row>
    <row r="247" spans="1:14" x14ac:dyDescent="0.35">
      <c r="A247" s="585" t="s">
        <v>1398</v>
      </c>
      <c r="B247" s="586" t="s">
        <v>1399</v>
      </c>
      <c r="C247" s="590">
        <v>6</v>
      </c>
      <c r="D247" s="1362" t="str">
        <f t="shared" si="43"/>
        <v/>
      </c>
      <c r="E247" s="632">
        <f>IF(ISERROR(VLOOKUP(CONCATENATE($B247,"-",$C247),IN_1B!$B$2:$U$2962,3,FALSE))=TRUE,"",VLOOKUP(CONCATENATE($B247,"-",$C247),IN_1B!$B$2:$U$2962,3,FALSE))</f>
        <v>0</v>
      </c>
      <c r="F247" s="633">
        <f>IF(ISERROR(VLOOKUP(CONCATENATE($B247,"-",$C247),IN_1B!$B$2:$U$2962,4,FALSE))=TRUE,"",VLOOKUP(CONCATENATE($B247,"-",$C247),IN_1B!$B$2:$U$2962,4,FALSE))</f>
        <v>0</v>
      </c>
      <c r="G247" s="632">
        <f>IF(ISERROR(VLOOKUP(CONCATENATE($B247,"-",$C247),IN_1B!$B$2:$U$2962,5,FALSE))=TRUE,"",VLOOKUP(CONCATENATE($B247,"-",$C247),IN_1B!$B$2:$U$2962,5,FALSE))</f>
        <v>0</v>
      </c>
      <c r="H247" s="633">
        <f>IF(ISERROR(VLOOKUP(CONCATENATE($B247,"-",$C247),IN_1B!$B$2:$U$2962,6,FALSE))=TRUE,"",VLOOKUP(CONCATENATE($B247,"-",$C247),IN_1B!$B$2:$U$2962,6,FALSE))</f>
        <v>0</v>
      </c>
      <c r="I247" s="632">
        <f>IF(ISERROR(VLOOKUP(CONCATENATE($B247,"-",$C247),IN_1B!$B$2:$U$2962,7,FALSE))=TRUE,"",VLOOKUP(CONCATENATE($B247,"-",$C247),IN_1B!$B$2:$U$2962,7,FALSE))</f>
        <v>0</v>
      </c>
      <c r="J247" s="633">
        <f>IF(ISERROR(VLOOKUP(CONCATENATE($B247,"-",$C247),IN_1B!$B$2:$U$2962,8,FALSE))=TRUE,"",VLOOKUP(CONCATENATE($B247,"-",$C247),IN_1B!$B$2:$U$2962,8,FALSE))</f>
        <v>0</v>
      </c>
      <c r="K247" s="632">
        <f>IF(ISERROR(VLOOKUP(CONCATENATE($B247,"-",$C247),IN_1B!$B$2:$U$2962,9,FALSE))=TRUE,"",VLOOKUP(CONCATENATE($B247,"-",$C247),IN_1B!$B$2:$U$2962,9,FALSE))</f>
        <v>0</v>
      </c>
      <c r="L247" s="633">
        <f>IF(ISERROR(VLOOKUP(CONCATENATE($B247,"-",$C247),IN_1B!$B$2:$U$2962,10,FALSE))=TRUE,"",VLOOKUP(CONCATENATE($B247,"-",$C247),IN_1B!$B$2:$U$2962,10,FALSE))</f>
        <v>0</v>
      </c>
      <c r="M247" s="588">
        <f t="shared" si="42"/>
        <v>0</v>
      </c>
      <c r="N247" s="589">
        <f t="shared" si="42"/>
        <v>0</v>
      </c>
    </row>
    <row r="248" spans="1:14" x14ac:dyDescent="0.35">
      <c r="A248" s="585" t="s">
        <v>1400</v>
      </c>
      <c r="B248" s="586" t="s">
        <v>1401</v>
      </c>
      <c r="C248" s="590">
        <v>6</v>
      </c>
      <c r="D248" s="1362" t="str">
        <f t="shared" si="43"/>
        <v/>
      </c>
      <c r="E248" s="632">
        <f>IF(ISERROR(VLOOKUP(CONCATENATE($B248,"-",$C248),IN_1B!$B$2:$U$2962,3,FALSE))=TRUE,"",VLOOKUP(CONCATENATE($B248,"-",$C248),IN_1B!$B$2:$U$2962,3,FALSE))</f>
        <v>0</v>
      </c>
      <c r="F248" s="633">
        <f>IF(ISERROR(VLOOKUP(CONCATENATE($B248,"-",$C248),IN_1B!$B$2:$U$2962,4,FALSE))=TRUE,"",VLOOKUP(CONCATENATE($B248,"-",$C248),IN_1B!$B$2:$U$2962,4,FALSE))</f>
        <v>0</v>
      </c>
      <c r="G248" s="632">
        <f>IF(ISERROR(VLOOKUP(CONCATENATE($B248,"-",$C248),IN_1B!$B$2:$U$2962,5,FALSE))=TRUE,"",VLOOKUP(CONCATENATE($B248,"-",$C248),IN_1B!$B$2:$U$2962,5,FALSE))</f>
        <v>0</v>
      </c>
      <c r="H248" s="633">
        <f>IF(ISERROR(VLOOKUP(CONCATENATE($B248,"-",$C248),IN_1B!$B$2:$U$2962,6,FALSE))=TRUE,"",VLOOKUP(CONCATENATE($B248,"-",$C248),IN_1B!$B$2:$U$2962,6,FALSE))</f>
        <v>0</v>
      </c>
      <c r="I248" s="632">
        <f>IF(ISERROR(VLOOKUP(CONCATENATE($B248,"-",$C248),IN_1B!$B$2:$U$2962,7,FALSE))=TRUE,"",VLOOKUP(CONCATENATE($B248,"-",$C248),IN_1B!$B$2:$U$2962,7,FALSE))</f>
        <v>0</v>
      </c>
      <c r="J248" s="633">
        <f>IF(ISERROR(VLOOKUP(CONCATENATE($B248,"-",$C248),IN_1B!$B$2:$U$2962,8,FALSE))=TRUE,"",VLOOKUP(CONCATENATE($B248,"-",$C248),IN_1B!$B$2:$U$2962,8,FALSE))</f>
        <v>0</v>
      </c>
      <c r="K248" s="632">
        <f>IF(ISERROR(VLOOKUP(CONCATENATE($B248,"-",$C248),IN_1B!$B$2:$U$2962,9,FALSE))=TRUE,"",VLOOKUP(CONCATENATE($B248,"-",$C248),IN_1B!$B$2:$U$2962,9,FALSE))</f>
        <v>0</v>
      </c>
      <c r="L248" s="633">
        <f>IF(ISERROR(VLOOKUP(CONCATENATE($B248,"-",$C248),IN_1B!$B$2:$U$2962,10,FALSE))=TRUE,"",VLOOKUP(CONCATENATE($B248,"-",$C248),IN_1B!$B$2:$U$2962,10,FALSE))</f>
        <v>0</v>
      </c>
      <c r="M248" s="588">
        <f t="shared" si="42"/>
        <v>0</v>
      </c>
      <c r="N248" s="589">
        <f t="shared" si="42"/>
        <v>0</v>
      </c>
    </row>
    <row r="249" spans="1:14" x14ac:dyDescent="0.35">
      <c r="A249" s="585" t="s">
        <v>1402</v>
      </c>
      <c r="B249" s="586" t="s">
        <v>1403</v>
      </c>
      <c r="C249" s="590">
        <v>6</v>
      </c>
      <c r="D249" s="1362" t="str">
        <f t="shared" si="43"/>
        <v/>
      </c>
      <c r="E249" s="632">
        <f>IF(ISERROR(VLOOKUP(CONCATENATE($B249,"-",$C249),IN_1B!$B$2:$U$2962,3,FALSE))=TRUE,"",VLOOKUP(CONCATENATE($B249,"-",$C249),IN_1B!$B$2:$U$2962,3,FALSE))</f>
        <v>0</v>
      </c>
      <c r="F249" s="633">
        <f>IF(ISERROR(VLOOKUP(CONCATENATE($B249,"-",$C249),IN_1B!$B$2:$U$2962,4,FALSE))=TRUE,"",VLOOKUP(CONCATENATE($B249,"-",$C249),IN_1B!$B$2:$U$2962,4,FALSE))</f>
        <v>0</v>
      </c>
      <c r="G249" s="632">
        <f>IF(ISERROR(VLOOKUP(CONCATENATE($B249,"-",$C249),IN_1B!$B$2:$U$2962,5,FALSE))=TRUE,"",VLOOKUP(CONCATENATE($B249,"-",$C249),IN_1B!$B$2:$U$2962,5,FALSE))</f>
        <v>0</v>
      </c>
      <c r="H249" s="633">
        <f>IF(ISERROR(VLOOKUP(CONCATENATE($B249,"-",$C249),IN_1B!$B$2:$U$2962,6,FALSE))=TRUE,"",VLOOKUP(CONCATENATE($B249,"-",$C249),IN_1B!$B$2:$U$2962,6,FALSE))</f>
        <v>0</v>
      </c>
      <c r="I249" s="632">
        <f>IF(ISERROR(VLOOKUP(CONCATENATE($B249,"-",$C249),IN_1B!$B$2:$U$2962,7,FALSE))=TRUE,"",VLOOKUP(CONCATENATE($B249,"-",$C249),IN_1B!$B$2:$U$2962,7,FALSE))</f>
        <v>0</v>
      </c>
      <c r="J249" s="633">
        <f>IF(ISERROR(VLOOKUP(CONCATENATE($B249,"-",$C249),IN_1B!$B$2:$U$2962,8,FALSE))=TRUE,"",VLOOKUP(CONCATENATE($B249,"-",$C249),IN_1B!$B$2:$U$2962,8,FALSE))</f>
        <v>0</v>
      </c>
      <c r="K249" s="632">
        <f>IF(ISERROR(VLOOKUP(CONCATENATE($B249,"-",$C249),IN_1B!$B$2:$U$2962,9,FALSE))=TRUE,"",VLOOKUP(CONCATENATE($B249,"-",$C249),IN_1B!$B$2:$U$2962,9,FALSE))</f>
        <v>0</v>
      </c>
      <c r="L249" s="633">
        <f>IF(ISERROR(VLOOKUP(CONCATENATE($B249,"-",$C249),IN_1B!$B$2:$U$2962,10,FALSE))=TRUE,"",VLOOKUP(CONCATENATE($B249,"-",$C249),IN_1B!$B$2:$U$2962,10,FALSE))</f>
        <v>0</v>
      </c>
      <c r="M249" s="588">
        <f t="shared" si="42"/>
        <v>0</v>
      </c>
      <c r="N249" s="589">
        <f t="shared" si="42"/>
        <v>0</v>
      </c>
    </row>
    <row r="250" spans="1:14" x14ac:dyDescent="0.35">
      <c r="A250" s="585" t="s">
        <v>1404</v>
      </c>
      <c r="B250" s="586" t="s">
        <v>1405</v>
      </c>
      <c r="C250" s="590">
        <v>6</v>
      </c>
      <c r="D250" s="1362" t="str">
        <f t="shared" si="43"/>
        <v/>
      </c>
      <c r="E250" s="632">
        <f>IF(ISERROR(VLOOKUP(CONCATENATE($B250,"-",$C250),IN_1B!$B$2:$U$2962,3,FALSE))=TRUE,"",VLOOKUP(CONCATENATE($B250,"-",$C250),IN_1B!$B$2:$U$2962,3,FALSE))</f>
        <v>0</v>
      </c>
      <c r="F250" s="633">
        <f>IF(ISERROR(VLOOKUP(CONCATENATE($B250,"-",$C250),IN_1B!$B$2:$U$2962,4,FALSE))=TRUE,"",VLOOKUP(CONCATENATE($B250,"-",$C250),IN_1B!$B$2:$U$2962,4,FALSE))</f>
        <v>0</v>
      </c>
      <c r="G250" s="632">
        <f>IF(ISERROR(VLOOKUP(CONCATENATE($B250,"-",$C250),IN_1B!$B$2:$U$2962,5,FALSE))=TRUE,"",VLOOKUP(CONCATENATE($B250,"-",$C250),IN_1B!$B$2:$U$2962,5,FALSE))</f>
        <v>0</v>
      </c>
      <c r="H250" s="633">
        <f>IF(ISERROR(VLOOKUP(CONCATENATE($B250,"-",$C250),IN_1B!$B$2:$U$2962,6,FALSE))=TRUE,"",VLOOKUP(CONCATENATE($B250,"-",$C250),IN_1B!$B$2:$U$2962,6,FALSE))</f>
        <v>0</v>
      </c>
      <c r="I250" s="632">
        <f>IF(ISERROR(VLOOKUP(CONCATENATE($B250,"-",$C250),IN_1B!$B$2:$U$2962,7,FALSE))=TRUE,"",VLOOKUP(CONCATENATE($B250,"-",$C250),IN_1B!$B$2:$U$2962,7,FALSE))</f>
        <v>0</v>
      </c>
      <c r="J250" s="633">
        <f>IF(ISERROR(VLOOKUP(CONCATENATE($B250,"-",$C250),IN_1B!$B$2:$U$2962,8,FALSE))=TRUE,"",VLOOKUP(CONCATENATE($B250,"-",$C250),IN_1B!$B$2:$U$2962,8,FALSE))</f>
        <v>0</v>
      </c>
      <c r="K250" s="632">
        <f>IF(ISERROR(VLOOKUP(CONCATENATE($B250,"-",$C250),IN_1B!$B$2:$U$2962,9,FALSE))=TRUE,"",VLOOKUP(CONCATENATE($B250,"-",$C250),IN_1B!$B$2:$U$2962,9,FALSE))</f>
        <v>0</v>
      </c>
      <c r="L250" s="633">
        <f>IF(ISERROR(VLOOKUP(CONCATENATE($B250,"-",$C250),IN_1B!$B$2:$U$2962,10,FALSE))=TRUE,"",VLOOKUP(CONCATENATE($B250,"-",$C250),IN_1B!$B$2:$U$2962,10,FALSE))</f>
        <v>0</v>
      </c>
      <c r="M250" s="588">
        <f t="shared" si="42"/>
        <v>0</v>
      </c>
      <c r="N250" s="589">
        <f t="shared" si="42"/>
        <v>0</v>
      </c>
    </row>
    <row r="251" spans="1:14" x14ac:dyDescent="0.35">
      <c r="A251" s="585" t="s">
        <v>1406</v>
      </c>
      <c r="B251" s="586" t="s">
        <v>1407</v>
      </c>
      <c r="C251" s="591">
        <v>6</v>
      </c>
      <c r="D251" s="1362" t="str">
        <f t="shared" si="43"/>
        <v/>
      </c>
      <c r="E251" s="632">
        <f>IF(ISERROR(VLOOKUP(CONCATENATE($B251,"-",$C251),IN_1B!$B$2:$U$2962,3,FALSE))=TRUE,"",VLOOKUP(CONCATENATE($B251,"-",$C251),IN_1B!$B$2:$U$2962,3,FALSE))</f>
        <v>0</v>
      </c>
      <c r="F251" s="633">
        <f>IF(ISERROR(VLOOKUP(CONCATENATE($B251,"-",$C251),IN_1B!$B$2:$U$2962,4,FALSE))=TRUE,"",VLOOKUP(CONCATENATE($B251,"-",$C251),IN_1B!$B$2:$U$2962,4,FALSE))</f>
        <v>0</v>
      </c>
      <c r="G251" s="632">
        <f>IF(ISERROR(VLOOKUP(CONCATENATE($B251,"-",$C251),IN_1B!$B$2:$U$2962,5,FALSE))=TRUE,"",VLOOKUP(CONCATENATE($B251,"-",$C251),IN_1B!$B$2:$U$2962,5,FALSE))</f>
        <v>0</v>
      </c>
      <c r="H251" s="633">
        <f>IF(ISERROR(VLOOKUP(CONCATENATE($B251,"-",$C251),IN_1B!$B$2:$U$2962,6,FALSE))=TRUE,"",VLOOKUP(CONCATENATE($B251,"-",$C251),IN_1B!$B$2:$U$2962,6,FALSE))</f>
        <v>0</v>
      </c>
      <c r="I251" s="632">
        <f>IF(ISERROR(VLOOKUP(CONCATENATE($B251,"-",$C251),IN_1B!$B$2:$U$2962,7,FALSE))=TRUE,"",VLOOKUP(CONCATENATE($B251,"-",$C251),IN_1B!$B$2:$U$2962,7,FALSE))</f>
        <v>0</v>
      </c>
      <c r="J251" s="633">
        <f>IF(ISERROR(VLOOKUP(CONCATENATE($B251,"-",$C251),IN_1B!$B$2:$U$2962,8,FALSE))=TRUE,"",VLOOKUP(CONCATENATE($B251,"-",$C251),IN_1B!$B$2:$U$2962,8,FALSE))</f>
        <v>0</v>
      </c>
      <c r="K251" s="632">
        <f>IF(ISERROR(VLOOKUP(CONCATENATE($B251,"-",$C251),IN_1B!$B$2:$U$2962,9,FALSE))=TRUE,"",VLOOKUP(CONCATENATE($B251,"-",$C251),IN_1B!$B$2:$U$2962,9,FALSE))</f>
        <v>0</v>
      </c>
      <c r="L251" s="633">
        <f>IF(ISERROR(VLOOKUP(CONCATENATE($B251,"-",$C251),IN_1B!$B$2:$U$2962,10,FALSE))=TRUE,"",VLOOKUP(CONCATENATE($B251,"-",$C251),IN_1B!$B$2:$U$2962,10,FALSE))</f>
        <v>0</v>
      </c>
      <c r="M251" s="588">
        <f t="shared" si="42"/>
        <v>0</v>
      </c>
      <c r="N251" s="589">
        <f t="shared" si="42"/>
        <v>0</v>
      </c>
    </row>
    <row r="252" spans="1:14" ht="15.45" thickBot="1" x14ac:dyDescent="0.4">
      <c r="A252" s="585" t="s">
        <v>1408</v>
      </c>
      <c r="B252" s="591" t="s">
        <v>1409</v>
      </c>
      <c r="C252" s="582">
        <v>6</v>
      </c>
      <c r="D252" s="1362" t="str">
        <f t="shared" si="43"/>
        <v/>
      </c>
      <c r="E252" s="634">
        <f>IF(ISERROR(VLOOKUP(CONCATENATE($B252,"-",$C252),IN_1B!$B$2:$U$2962,3,FALSE))=TRUE,"",VLOOKUP(CONCATENATE($B252,"-",$C252),IN_1B!$B$2:$U$2962,3,FALSE))</f>
        <v>0</v>
      </c>
      <c r="F252" s="635">
        <f>IF(ISERROR(VLOOKUP(CONCATENATE($B252,"-",$C252),IN_1B!$B$2:$U$2962,4,FALSE))=TRUE,"",VLOOKUP(CONCATENATE($B252,"-",$C252),IN_1B!$B$2:$U$2962,4,FALSE))</f>
        <v>0</v>
      </c>
      <c r="G252" s="634">
        <f>IF(ISERROR(VLOOKUP(CONCATENATE($B252,"-",$C252),IN_1B!$B$2:$U$2962,5,FALSE))=TRUE,"",VLOOKUP(CONCATENATE($B252,"-",$C252),IN_1B!$B$2:$U$2962,5,FALSE))</f>
        <v>0</v>
      </c>
      <c r="H252" s="635">
        <f>IF(ISERROR(VLOOKUP(CONCATENATE($B252,"-",$C252),IN_1B!$B$2:$U$2962,6,FALSE))=TRUE,"",VLOOKUP(CONCATENATE($B252,"-",$C252),IN_1B!$B$2:$U$2962,6,FALSE))</f>
        <v>0</v>
      </c>
      <c r="I252" s="634">
        <f>IF(ISERROR(VLOOKUP(CONCATENATE($B252,"-",$C252),IN_1B!$B$2:$U$2962,7,FALSE))=TRUE,"",VLOOKUP(CONCATENATE($B252,"-",$C252),IN_1B!$B$2:$U$2962,7,FALSE))</f>
        <v>0</v>
      </c>
      <c r="J252" s="635">
        <f>IF(ISERROR(VLOOKUP(CONCATENATE($B252,"-",$C252),IN_1B!$B$2:$U$2962,8,FALSE))=TRUE,"",VLOOKUP(CONCATENATE($B252,"-",$C252),IN_1B!$B$2:$U$2962,8,FALSE))</f>
        <v>0</v>
      </c>
      <c r="K252" s="634">
        <f>IF(ISERROR(VLOOKUP(CONCATENATE($B252,"-",$C252),IN_1B!$B$2:$U$2962,9,FALSE))=TRUE,"",VLOOKUP(CONCATENATE($B252,"-",$C252),IN_1B!$B$2:$U$2962,9,FALSE))</f>
        <v>0</v>
      </c>
      <c r="L252" s="635">
        <f>IF(ISERROR(VLOOKUP(CONCATENATE($B252,"-",$C252),IN_1B!$B$2:$U$2962,10,FALSE))=TRUE,"",VLOOKUP(CONCATENATE($B252,"-",$C252),IN_1B!$B$2:$U$2962,10,FALSE))</f>
        <v>0</v>
      </c>
      <c r="M252" s="592">
        <f t="shared" si="42"/>
        <v>0</v>
      </c>
      <c r="N252" s="593">
        <f t="shared" si="42"/>
        <v>0</v>
      </c>
    </row>
    <row r="253" spans="1:14" ht="15.45" thickBot="1" x14ac:dyDescent="0.4">
      <c r="A253" s="594" t="s">
        <v>1410</v>
      </c>
      <c r="B253" s="595"/>
      <c r="C253" s="582"/>
      <c r="D253" s="1362"/>
      <c r="E253" s="636"/>
      <c r="F253" s="485"/>
      <c r="G253" s="485"/>
      <c r="H253" s="485"/>
      <c r="I253" s="485"/>
      <c r="J253" s="485"/>
      <c r="K253" s="485"/>
      <c r="L253" s="485"/>
      <c r="M253" s="596"/>
      <c r="N253" s="597"/>
    </row>
    <row r="254" spans="1:14" x14ac:dyDescent="0.35">
      <c r="A254" s="580" t="s">
        <v>1411</v>
      </c>
      <c r="B254" s="581" t="s">
        <v>1412</v>
      </c>
      <c r="C254" s="582">
        <v>6</v>
      </c>
      <c r="D254" s="1362" t="str">
        <f t="shared" ref="D254:D259" si="44">CONCATENATE(D$239)</f>
        <v/>
      </c>
      <c r="E254" s="630">
        <f>IF(ISERROR(VLOOKUP(CONCATENATE($B254,"-",$C254),IN_1B!$B$2:$U$2962,3,FALSE))=TRUE,"",VLOOKUP(CONCATENATE($B254,"-",$C254),IN_1B!$B$2:$U$2962,3,FALSE))</f>
        <v>0</v>
      </c>
      <c r="F254" s="631">
        <f>IF(ISERROR(VLOOKUP(CONCATENATE($B254,"-",$C254),IN_1B!$B$2:$U$2962,4,FALSE))=TRUE,"",VLOOKUP(CONCATENATE($B254,"-",$C254),IN_1B!$B$2:$U$2962,4,FALSE))</f>
        <v>0</v>
      </c>
      <c r="G254" s="630">
        <f>IF(ISERROR(VLOOKUP(CONCATENATE($B254,"-",$C254),IN_1B!$B$2:$U$2962,5,FALSE))=TRUE,"",VLOOKUP(CONCATENATE($B254,"-",$C254),IN_1B!$B$2:$U$2962,5,FALSE))</f>
        <v>0</v>
      </c>
      <c r="H254" s="631">
        <f>IF(ISERROR(VLOOKUP(CONCATENATE($B254,"-",$C254),IN_1B!$B$2:$U$2962,6,FALSE))=TRUE,"",VLOOKUP(CONCATENATE($B254,"-",$C254),IN_1B!$B$2:$U$2962,6,FALSE))</f>
        <v>0</v>
      </c>
      <c r="I254" s="630">
        <f>IF(ISERROR(VLOOKUP(CONCATENATE($B254,"-",$C254),IN_1B!$B$2:$U$2962,7,FALSE))=TRUE,"",VLOOKUP(CONCATENATE($B254,"-",$C254),IN_1B!$B$2:$U$2962,7,FALSE))</f>
        <v>0</v>
      </c>
      <c r="J254" s="631">
        <f>IF(ISERROR(VLOOKUP(CONCATENATE($B254,"-",$C254),IN_1B!$B$2:$U$2962,8,FALSE))=TRUE,"",VLOOKUP(CONCATENATE($B254,"-",$C254),IN_1B!$B$2:$U$2962,8,FALSE))</f>
        <v>0</v>
      </c>
      <c r="K254" s="630">
        <f>IF(ISERROR(VLOOKUP(CONCATENATE($B254,"-",$C254),IN_1B!$B$2:$U$2962,9,FALSE))=TRUE,"",VLOOKUP(CONCATENATE($B254,"-",$C254),IN_1B!$B$2:$U$2962,9,FALSE))</f>
        <v>0</v>
      </c>
      <c r="L254" s="631">
        <f>IF(ISERROR(VLOOKUP(CONCATENATE($B254,"-",$C254),IN_1B!$B$2:$U$2962,10,FALSE))=TRUE,"",VLOOKUP(CONCATENATE($B254,"-",$C254),IN_1B!$B$2:$U$2962,10,FALSE))</f>
        <v>0</v>
      </c>
      <c r="M254" s="583">
        <f t="shared" ref="M254:N259" si="45">E254+G254</f>
        <v>0</v>
      </c>
      <c r="N254" s="584">
        <f t="shared" si="45"/>
        <v>0</v>
      </c>
    </row>
    <row r="255" spans="1:14" x14ac:dyDescent="0.35">
      <c r="A255" s="585" t="s">
        <v>1413</v>
      </c>
      <c r="B255" s="586" t="s">
        <v>1414</v>
      </c>
      <c r="C255" s="587">
        <v>6</v>
      </c>
      <c r="D255" s="1362" t="str">
        <f t="shared" si="44"/>
        <v/>
      </c>
      <c r="E255" s="632">
        <f>IF(ISERROR(VLOOKUP(CONCATENATE($B255,"-",$C255),IN_1B!$B$2:$U$2962,3,FALSE))=TRUE,"",VLOOKUP(CONCATENATE($B255,"-",$C255),IN_1B!$B$2:$U$2962,3,FALSE))</f>
        <v>0</v>
      </c>
      <c r="F255" s="633">
        <f>IF(ISERROR(VLOOKUP(CONCATENATE($B255,"-",$C255),IN_1B!$B$2:$U$2962,4,FALSE))=TRUE,"",VLOOKUP(CONCATENATE($B255,"-",$C255),IN_1B!$B$2:$U$2962,4,FALSE))</f>
        <v>0</v>
      </c>
      <c r="G255" s="632">
        <f>IF(ISERROR(VLOOKUP(CONCATENATE($B255,"-",$C255),IN_1B!$B$2:$U$2962,5,FALSE))=TRUE,"",VLOOKUP(CONCATENATE($B255,"-",$C255),IN_1B!$B$2:$U$2962,5,FALSE))</f>
        <v>0</v>
      </c>
      <c r="H255" s="633">
        <f>IF(ISERROR(VLOOKUP(CONCATENATE($B255,"-",$C255),IN_1B!$B$2:$U$2962,6,FALSE))=TRUE,"",VLOOKUP(CONCATENATE($B255,"-",$C255),IN_1B!$B$2:$U$2962,6,FALSE))</f>
        <v>0</v>
      </c>
      <c r="I255" s="632">
        <f>IF(ISERROR(VLOOKUP(CONCATENATE($B255,"-",$C255),IN_1B!$B$2:$U$2962,7,FALSE))=TRUE,"",VLOOKUP(CONCATENATE($B255,"-",$C255),IN_1B!$B$2:$U$2962,7,FALSE))</f>
        <v>0</v>
      </c>
      <c r="J255" s="633">
        <f>IF(ISERROR(VLOOKUP(CONCATENATE($B255,"-",$C255),IN_1B!$B$2:$U$2962,8,FALSE))=TRUE,"",VLOOKUP(CONCATENATE($B255,"-",$C255),IN_1B!$B$2:$U$2962,8,FALSE))</f>
        <v>0</v>
      </c>
      <c r="K255" s="632">
        <f>IF(ISERROR(VLOOKUP(CONCATENATE($B255,"-",$C255),IN_1B!$B$2:$U$2962,9,FALSE))=TRUE,"",VLOOKUP(CONCATENATE($B255,"-",$C255),IN_1B!$B$2:$U$2962,9,FALSE))</f>
        <v>0</v>
      </c>
      <c r="L255" s="633">
        <f>IF(ISERROR(VLOOKUP(CONCATENATE($B255,"-",$C255),IN_1B!$B$2:$U$2962,10,FALSE))=TRUE,"",VLOOKUP(CONCATENATE($B255,"-",$C255),IN_1B!$B$2:$U$2962,10,FALSE))</f>
        <v>0</v>
      </c>
      <c r="M255" s="588">
        <f t="shared" si="45"/>
        <v>0</v>
      </c>
      <c r="N255" s="589">
        <f t="shared" si="45"/>
        <v>0</v>
      </c>
    </row>
    <row r="256" spans="1:14" x14ac:dyDescent="0.35">
      <c r="A256" s="585" t="s">
        <v>1415</v>
      </c>
      <c r="B256" s="586" t="s">
        <v>1416</v>
      </c>
      <c r="C256" s="590">
        <v>6</v>
      </c>
      <c r="D256" s="1362" t="str">
        <f t="shared" si="44"/>
        <v/>
      </c>
      <c r="E256" s="632">
        <f>IF(ISERROR(VLOOKUP(CONCATENATE($B256,"-",$C256),IN_1B!$B$2:$U$2962,3,FALSE))=TRUE,"",VLOOKUP(CONCATENATE($B256,"-",$C256),IN_1B!$B$2:$U$2962,3,FALSE))</f>
        <v>0</v>
      </c>
      <c r="F256" s="633">
        <f>IF(ISERROR(VLOOKUP(CONCATENATE($B256,"-",$C256),IN_1B!$B$2:$U$2962,4,FALSE))=TRUE,"",VLOOKUP(CONCATENATE($B256,"-",$C256),IN_1B!$B$2:$U$2962,4,FALSE))</f>
        <v>0</v>
      </c>
      <c r="G256" s="632">
        <f>IF(ISERROR(VLOOKUP(CONCATENATE($B256,"-",$C256),IN_1B!$B$2:$U$2962,5,FALSE))=TRUE,"",VLOOKUP(CONCATENATE($B256,"-",$C256),IN_1B!$B$2:$U$2962,5,FALSE))</f>
        <v>0</v>
      </c>
      <c r="H256" s="633">
        <f>IF(ISERROR(VLOOKUP(CONCATENATE($B256,"-",$C256),IN_1B!$B$2:$U$2962,6,FALSE))=TRUE,"",VLOOKUP(CONCATENATE($B256,"-",$C256),IN_1B!$B$2:$U$2962,6,FALSE))</f>
        <v>0</v>
      </c>
      <c r="I256" s="632">
        <f>IF(ISERROR(VLOOKUP(CONCATENATE($B256,"-",$C256),IN_1B!$B$2:$U$2962,7,FALSE))=TRUE,"",VLOOKUP(CONCATENATE($B256,"-",$C256),IN_1B!$B$2:$U$2962,7,FALSE))</f>
        <v>0</v>
      </c>
      <c r="J256" s="633">
        <f>IF(ISERROR(VLOOKUP(CONCATENATE($B256,"-",$C256),IN_1B!$B$2:$U$2962,8,FALSE))=TRUE,"",VLOOKUP(CONCATENATE($B256,"-",$C256),IN_1B!$B$2:$U$2962,8,FALSE))</f>
        <v>0</v>
      </c>
      <c r="K256" s="632">
        <f>IF(ISERROR(VLOOKUP(CONCATENATE($B256,"-",$C256),IN_1B!$B$2:$U$2962,9,FALSE))=TRUE,"",VLOOKUP(CONCATENATE($B256,"-",$C256),IN_1B!$B$2:$U$2962,9,FALSE))</f>
        <v>0</v>
      </c>
      <c r="L256" s="633">
        <f>IF(ISERROR(VLOOKUP(CONCATENATE($B256,"-",$C256),IN_1B!$B$2:$U$2962,10,FALSE))=TRUE,"",VLOOKUP(CONCATENATE($B256,"-",$C256),IN_1B!$B$2:$U$2962,10,FALSE))</f>
        <v>0</v>
      </c>
      <c r="M256" s="588">
        <f t="shared" si="45"/>
        <v>0</v>
      </c>
      <c r="N256" s="589">
        <f t="shared" si="45"/>
        <v>0</v>
      </c>
    </row>
    <row r="257" spans="1:14" x14ac:dyDescent="0.35">
      <c r="A257" s="585" t="s">
        <v>1417</v>
      </c>
      <c r="B257" s="586" t="s">
        <v>1418</v>
      </c>
      <c r="C257" s="590">
        <v>6</v>
      </c>
      <c r="D257" s="1362" t="str">
        <f t="shared" si="44"/>
        <v/>
      </c>
      <c r="E257" s="632">
        <f>IF(ISERROR(VLOOKUP(CONCATENATE($B257,"-",$C257),IN_1B!$B$2:$U$2962,3,FALSE))=TRUE,"",VLOOKUP(CONCATENATE($B257,"-",$C257),IN_1B!$B$2:$U$2962,3,FALSE))</f>
        <v>0</v>
      </c>
      <c r="F257" s="633">
        <f>IF(ISERROR(VLOOKUP(CONCATENATE($B257,"-",$C257),IN_1B!$B$2:$U$2962,4,FALSE))=TRUE,"",VLOOKUP(CONCATENATE($B257,"-",$C257),IN_1B!$B$2:$U$2962,4,FALSE))</f>
        <v>0</v>
      </c>
      <c r="G257" s="632">
        <f>IF(ISERROR(VLOOKUP(CONCATENATE($B257,"-",$C257),IN_1B!$B$2:$U$2962,5,FALSE))=TRUE,"",VLOOKUP(CONCATENATE($B257,"-",$C257),IN_1B!$B$2:$U$2962,5,FALSE))</f>
        <v>0</v>
      </c>
      <c r="H257" s="633">
        <f>IF(ISERROR(VLOOKUP(CONCATENATE($B257,"-",$C257),IN_1B!$B$2:$U$2962,6,FALSE))=TRUE,"",VLOOKUP(CONCATENATE($B257,"-",$C257),IN_1B!$B$2:$U$2962,6,FALSE))</f>
        <v>0</v>
      </c>
      <c r="I257" s="632">
        <f>IF(ISERROR(VLOOKUP(CONCATENATE($B257,"-",$C257),IN_1B!$B$2:$U$2962,7,FALSE))=TRUE,"",VLOOKUP(CONCATENATE($B257,"-",$C257),IN_1B!$B$2:$U$2962,7,FALSE))</f>
        <v>0</v>
      </c>
      <c r="J257" s="633">
        <f>IF(ISERROR(VLOOKUP(CONCATENATE($B257,"-",$C257),IN_1B!$B$2:$U$2962,8,FALSE))=TRUE,"",VLOOKUP(CONCATENATE($B257,"-",$C257),IN_1B!$B$2:$U$2962,8,FALSE))</f>
        <v>0</v>
      </c>
      <c r="K257" s="632">
        <f>IF(ISERROR(VLOOKUP(CONCATENATE($B257,"-",$C257),IN_1B!$B$2:$U$2962,9,FALSE))=TRUE,"",VLOOKUP(CONCATENATE($B257,"-",$C257),IN_1B!$B$2:$U$2962,9,FALSE))</f>
        <v>0</v>
      </c>
      <c r="L257" s="633">
        <f>IF(ISERROR(VLOOKUP(CONCATENATE($B257,"-",$C257),IN_1B!$B$2:$U$2962,10,FALSE))=TRUE,"",VLOOKUP(CONCATENATE($B257,"-",$C257),IN_1B!$B$2:$U$2962,10,FALSE))</f>
        <v>0</v>
      </c>
      <c r="M257" s="588">
        <f t="shared" si="45"/>
        <v>0</v>
      </c>
      <c r="N257" s="589">
        <f t="shared" si="45"/>
        <v>0</v>
      </c>
    </row>
    <row r="258" spans="1:14" x14ac:dyDescent="0.35">
      <c r="A258" s="585" t="s">
        <v>1419</v>
      </c>
      <c r="B258" s="586" t="s">
        <v>1420</v>
      </c>
      <c r="C258" s="590">
        <v>6</v>
      </c>
      <c r="D258" s="1362" t="str">
        <f t="shared" si="44"/>
        <v/>
      </c>
      <c r="E258" s="632">
        <f>IF(ISERROR(VLOOKUP(CONCATENATE($B258,"-",$C258),IN_1B!$B$2:$U$2962,3,FALSE))=TRUE,"",VLOOKUP(CONCATENATE($B258,"-",$C258),IN_1B!$B$2:$U$2962,3,FALSE))</f>
        <v>0</v>
      </c>
      <c r="F258" s="633">
        <f>IF(ISERROR(VLOOKUP(CONCATENATE($B258,"-",$C258),IN_1B!$B$2:$U$2962,4,FALSE))=TRUE,"",VLOOKUP(CONCATENATE($B258,"-",$C258),IN_1B!$B$2:$U$2962,4,FALSE))</f>
        <v>0</v>
      </c>
      <c r="G258" s="632">
        <f>IF(ISERROR(VLOOKUP(CONCATENATE($B258,"-",$C258),IN_1B!$B$2:$U$2962,5,FALSE))=TRUE,"",VLOOKUP(CONCATENATE($B258,"-",$C258),IN_1B!$B$2:$U$2962,5,FALSE))</f>
        <v>0</v>
      </c>
      <c r="H258" s="633">
        <f>IF(ISERROR(VLOOKUP(CONCATENATE($B258,"-",$C258),IN_1B!$B$2:$U$2962,6,FALSE))=TRUE,"",VLOOKUP(CONCATENATE($B258,"-",$C258),IN_1B!$B$2:$U$2962,6,FALSE))</f>
        <v>0</v>
      </c>
      <c r="I258" s="632">
        <f>IF(ISERROR(VLOOKUP(CONCATENATE($B258,"-",$C258),IN_1B!$B$2:$U$2962,7,FALSE))=TRUE,"",VLOOKUP(CONCATENATE($B258,"-",$C258),IN_1B!$B$2:$U$2962,7,FALSE))</f>
        <v>0</v>
      </c>
      <c r="J258" s="633">
        <f>IF(ISERROR(VLOOKUP(CONCATENATE($B258,"-",$C258),IN_1B!$B$2:$U$2962,8,FALSE))=TRUE,"",VLOOKUP(CONCATENATE($B258,"-",$C258),IN_1B!$B$2:$U$2962,8,FALSE))</f>
        <v>0</v>
      </c>
      <c r="K258" s="632">
        <f>IF(ISERROR(VLOOKUP(CONCATENATE($B258,"-",$C258),IN_1B!$B$2:$U$2962,9,FALSE))=TRUE,"",VLOOKUP(CONCATENATE($B258,"-",$C258),IN_1B!$B$2:$U$2962,9,FALSE))</f>
        <v>0</v>
      </c>
      <c r="L258" s="633">
        <f>IF(ISERROR(VLOOKUP(CONCATENATE($B258,"-",$C258),IN_1B!$B$2:$U$2962,10,FALSE))=TRUE,"",VLOOKUP(CONCATENATE($B258,"-",$C258),IN_1B!$B$2:$U$2962,10,FALSE))</f>
        <v>0</v>
      </c>
      <c r="M258" s="588">
        <f t="shared" si="45"/>
        <v>0</v>
      </c>
      <c r="N258" s="589">
        <f t="shared" si="45"/>
        <v>0</v>
      </c>
    </row>
    <row r="259" spans="1:14" ht="15.45" thickBot="1" x14ac:dyDescent="0.4">
      <c r="A259" s="585" t="s">
        <v>1421</v>
      </c>
      <c r="B259" s="598" t="s">
        <v>1422</v>
      </c>
      <c r="C259" s="591">
        <v>6</v>
      </c>
      <c r="D259" s="1362" t="str">
        <f t="shared" si="44"/>
        <v/>
      </c>
      <c r="E259" s="634">
        <f>IF(ISERROR(VLOOKUP(CONCATENATE($B259,"-",$C259),IN_1B!$B$2:$U$2962,3,FALSE))=TRUE,"",VLOOKUP(CONCATENATE($B259,"-",$C259),IN_1B!$B$2:$U$2962,3,FALSE))</f>
        <v>0</v>
      </c>
      <c r="F259" s="635">
        <f>IF(ISERROR(VLOOKUP(CONCATENATE($B259,"-",$C259),IN_1B!$B$2:$U$2962,4,FALSE))=TRUE,"",VLOOKUP(CONCATENATE($B259,"-",$C259),IN_1B!$B$2:$U$2962,4,FALSE))</f>
        <v>0</v>
      </c>
      <c r="G259" s="634">
        <f>IF(ISERROR(VLOOKUP(CONCATENATE($B259,"-",$C259),IN_1B!$B$2:$U$2962,5,FALSE))=TRUE,"",VLOOKUP(CONCATENATE($B259,"-",$C259),IN_1B!$B$2:$U$2962,5,FALSE))</f>
        <v>0</v>
      </c>
      <c r="H259" s="635">
        <f>IF(ISERROR(VLOOKUP(CONCATENATE($B259,"-",$C259),IN_1B!$B$2:$U$2962,6,FALSE))=TRUE,"",VLOOKUP(CONCATENATE($B259,"-",$C259),IN_1B!$B$2:$U$2962,6,FALSE))</f>
        <v>0</v>
      </c>
      <c r="I259" s="634">
        <f>IF(ISERROR(VLOOKUP(CONCATENATE($B259,"-",$C259),IN_1B!$B$2:$U$2962,7,FALSE))=TRUE,"",VLOOKUP(CONCATENATE($B259,"-",$C259),IN_1B!$B$2:$U$2962,7,FALSE))</f>
        <v>0</v>
      </c>
      <c r="J259" s="635">
        <f>IF(ISERROR(VLOOKUP(CONCATENATE($B259,"-",$C259),IN_1B!$B$2:$U$2962,8,FALSE))=TRUE,"",VLOOKUP(CONCATENATE($B259,"-",$C259),IN_1B!$B$2:$U$2962,8,FALSE))</f>
        <v>0</v>
      </c>
      <c r="K259" s="634">
        <f>IF(ISERROR(VLOOKUP(CONCATENATE($B259,"-",$C259),IN_1B!$B$2:$U$2962,9,FALSE))=TRUE,"",VLOOKUP(CONCATENATE($B259,"-",$C259),IN_1B!$B$2:$U$2962,9,FALSE))</f>
        <v>0</v>
      </c>
      <c r="L259" s="635">
        <f>IF(ISERROR(VLOOKUP(CONCATENATE($B259,"-",$C259),IN_1B!$B$2:$U$2962,10,FALSE))=TRUE,"",VLOOKUP(CONCATENATE($B259,"-",$C259),IN_1B!$B$2:$U$2962,10,FALSE))</f>
        <v>0</v>
      </c>
      <c r="M259" s="592">
        <f t="shared" si="45"/>
        <v>0</v>
      </c>
      <c r="N259" s="593">
        <f t="shared" si="45"/>
        <v>0</v>
      </c>
    </row>
    <row r="260" spans="1:14" ht="15.45" thickBot="1" x14ac:dyDescent="0.4">
      <c r="A260" s="594" t="s">
        <v>1423</v>
      </c>
      <c r="B260" s="595"/>
      <c r="C260" s="599"/>
      <c r="D260" s="1362"/>
      <c r="E260" s="636"/>
      <c r="F260" s="485"/>
      <c r="G260" s="485"/>
      <c r="H260" s="485"/>
      <c r="I260" s="485"/>
      <c r="J260" s="485"/>
      <c r="K260" s="485"/>
      <c r="L260" s="485"/>
      <c r="M260" s="596"/>
      <c r="N260" s="597"/>
    </row>
    <row r="261" spans="1:14" x14ac:dyDescent="0.35">
      <c r="A261" s="580" t="s">
        <v>1424</v>
      </c>
      <c r="B261" s="600" t="s">
        <v>1425</v>
      </c>
      <c r="C261" s="587">
        <v>6</v>
      </c>
      <c r="D261" s="1362" t="str">
        <f t="shared" ref="D261:D271" si="46">CONCATENATE(D$239)</f>
        <v/>
      </c>
      <c r="E261" s="630">
        <f>IF(ISERROR(VLOOKUP(CONCATENATE($B261,"-",$C261),IN_1B!$B$2:$U$2962,3,FALSE))=TRUE,"",VLOOKUP(CONCATENATE($B261,"-",$C261),IN_1B!$B$2:$U$2962,3,FALSE))</f>
        <v>0</v>
      </c>
      <c r="F261" s="631">
        <f>IF(ISERROR(VLOOKUP(CONCATENATE($B261,"-",$C261),IN_1B!$B$2:$U$2962,4,FALSE))=TRUE,"",VLOOKUP(CONCATENATE($B261,"-",$C261),IN_1B!$B$2:$U$2962,4,FALSE))</f>
        <v>0</v>
      </c>
      <c r="G261" s="630">
        <f>IF(ISERROR(VLOOKUP(CONCATENATE($B261,"-",$C261),IN_1B!$B$2:$U$2962,5,FALSE))=TRUE,"",VLOOKUP(CONCATENATE($B261,"-",$C261),IN_1B!$B$2:$U$2962,5,FALSE))</f>
        <v>0</v>
      </c>
      <c r="H261" s="631">
        <f>IF(ISERROR(VLOOKUP(CONCATENATE($B261,"-",$C261),IN_1B!$B$2:$U$2962,6,FALSE))=TRUE,"",VLOOKUP(CONCATENATE($B261,"-",$C261),IN_1B!$B$2:$U$2962,6,FALSE))</f>
        <v>0</v>
      </c>
      <c r="I261" s="630">
        <f>IF(ISERROR(VLOOKUP(CONCATENATE($B261,"-",$C261),IN_1B!$B$2:$U$2962,7,FALSE))=TRUE,"",VLOOKUP(CONCATENATE($B261,"-",$C261),IN_1B!$B$2:$U$2962,7,FALSE))</f>
        <v>0</v>
      </c>
      <c r="J261" s="631">
        <f>IF(ISERROR(VLOOKUP(CONCATENATE($B261,"-",$C261),IN_1B!$B$2:$U$2962,8,FALSE))=TRUE,"",VLOOKUP(CONCATENATE($B261,"-",$C261),IN_1B!$B$2:$U$2962,8,FALSE))</f>
        <v>0</v>
      </c>
      <c r="K261" s="630">
        <f>IF(ISERROR(VLOOKUP(CONCATENATE($B261,"-",$C261),IN_1B!$B$2:$U$2962,9,FALSE))=TRUE,"",VLOOKUP(CONCATENATE($B261,"-",$C261),IN_1B!$B$2:$U$2962,9,FALSE))</f>
        <v>0</v>
      </c>
      <c r="L261" s="631">
        <f>IF(ISERROR(VLOOKUP(CONCATENATE($B261,"-",$C261),IN_1B!$B$2:$U$2962,10,FALSE))=TRUE,"",VLOOKUP(CONCATENATE($B261,"-",$C261),IN_1B!$B$2:$U$2962,10,FALSE))</f>
        <v>0</v>
      </c>
      <c r="M261" s="583">
        <f t="shared" ref="M261:N271" si="47">E261+G261</f>
        <v>0</v>
      </c>
      <c r="N261" s="584">
        <f t="shared" si="47"/>
        <v>0</v>
      </c>
    </row>
    <row r="262" spans="1:14" x14ac:dyDescent="0.35">
      <c r="A262" s="585" t="s">
        <v>1426</v>
      </c>
      <c r="B262" s="586" t="s">
        <v>1427</v>
      </c>
      <c r="C262" s="590">
        <v>6</v>
      </c>
      <c r="D262" s="1362" t="str">
        <f t="shared" si="46"/>
        <v/>
      </c>
      <c r="E262" s="632">
        <f>IF(ISERROR(VLOOKUP(CONCATENATE($B262,"-",$C262),IN_1B!$B$2:$U$2962,3,FALSE))=TRUE,"",VLOOKUP(CONCATENATE($B262,"-",$C262),IN_1B!$B$2:$U$2962,3,FALSE))</f>
        <v>0</v>
      </c>
      <c r="F262" s="633">
        <f>IF(ISERROR(VLOOKUP(CONCATENATE($B262,"-",$C262),IN_1B!$B$2:$U$2962,4,FALSE))=TRUE,"",VLOOKUP(CONCATENATE($B262,"-",$C262),IN_1B!$B$2:$U$2962,4,FALSE))</f>
        <v>0</v>
      </c>
      <c r="G262" s="632">
        <f>IF(ISERROR(VLOOKUP(CONCATENATE($B262,"-",$C262),IN_1B!$B$2:$U$2962,5,FALSE))=TRUE,"",VLOOKUP(CONCATENATE($B262,"-",$C262),IN_1B!$B$2:$U$2962,5,FALSE))</f>
        <v>0</v>
      </c>
      <c r="H262" s="633">
        <f>IF(ISERROR(VLOOKUP(CONCATENATE($B262,"-",$C262),IN_1B!$B$2:$U$2962,6,FALSE))=TRUE,"",VLOOKUP(CONCATENATE($B262,"-",$C262),IN_1B!$B$2:$U$2962,6,FALSE))</f>
        <v>0</v>
      </c>
      <c r="I262" s="632">
        <f>IF(ISERROR(VLOOKUP(CONCATENATE($B262,"-",$C262),IN_1B!$B$2:$U$2962,7,FALSE))=TRUE,"",VLOOKUP(CONCATENATE($B262,"-",$C262),IN_1B!$B$2:$U$2962,7,FALSE))</f>
        <v>0</v>
      </c>
      <c r="J262" s="633">
        <f>IF(ISERROR(VLOOKUP(CONCATENATE($B262,"-",$C262),IN_1B!$B$2:$U$2962,8,FALSE))=TRUE,"",VLOOKUP(CONCATENATE($B262,"-",$C262),IN_1B!$B$2:$U$2962,8,FALSE))</f>
        <v>0</v>
      </c>
      <c r="K262" s="632">
        <f>IF(ISERROR(VLOOKUP(CONCATENATE($B262,"-",$C262),IN_1B!$B$2:$U$2962,9,FALSE))=TRUE,"",VLOOKUP(CONCATENATE($B262,"-",$C262),IN_1B!$B$2:$U$2962,9,FALSE))</f>
        <v>0</v>
      </c>
      <c r="L262" s="633">
        <f>IF(ISERROR(VLOOKUP(CONCATENATE($B262,"-",$C262),IN_1B!$B$2:$U$2962,10,FALSE))=TRUE,"",VLOOKUP(CONCATENATE($B262,"-",$C262),IN_1B!$B$2:$U$2962,10,FALSE))</f>
        <v>0</v>
      </c>
      <c r="M262" s="588">
        <f t="shared" si="47"/>
        <v>0</v>
      </c>
      <c r="N262" s="589">
        <f t="shared" si="47"/>
        <v>0</v>
      </c>
    </row>
    <row r="263" spans="1:14" x14ac:dyDescent="0.35">
      <c r="A263" s="585" t="s">
        <v>1428</v>
      </c>
      <c r="B263" s="586" t="s">
        <v>1429</v>
      </c>
      <c r="C263" s="590">
        <v>6</v>
      </c>
      <c r="D263" s="1362" t="str">
        <f t="shared" si="46"/>
        <v/>
      </c>
      <c r="E263" s="632">
        <f>IF(ISERROR(VLOOKUP(CONCATENATE($B263,"-",$C263),IN_1B!$B$2:$U$2962,3,FALSE))=TRUE,"",VLOOKUP(CONCATENATE($B263,"-",$C263),IN_1B!$B$2:$U$2962,3,FALSE))</f>
        <v>0</v>
      </c>
      <c r="F263" s="633">
        <f>IF(ISERROR(VLOOKUP(CONCATENATE($B263,"-",$C263),IN_1B!$B$2:$U$2962,4,FALSE))=TRUE,"",VLOOKUP(CONCATENATE($B263,"-",$C263),IN_1B!$B$2:$U$2962,4,FALSE))</f>
        <v>0</v>
      </c>
      <c r="G263" s="632">
        <f>IF(ISERROR(VLOOKUP(CONCATENATE($B263,"-",$C263),IN_1B!$B$2:$U$2962,5,FALSE))=TRUE,"",VLOOKUP(CONCATENATE($B263,"-",$C263),IN_1B!$B$2:$U$2962,5,FALSE))</f>
        <v>0</v>
      </c>
      <c r="H263" s="633">
        <f>IF(ISERROR(VLOOKUP(CONCATENATE($B263,"-",$C263),IN_1B!$B$2:$U$2962,6,FALSE))=TRUE,"",VLOOKUP(CONCATENATE($B263,"-",$C263),IN_1B!$B$2:$U$2962,6,FALSE))</f>
        <v>0</v>
      </c>
      <c r="I263" s="632">
        <f>IF(ISERROR(VLOOKUP(CONCATENATE($B263,"-",$C263),IN_1B!$B$2:$U$2962,7,FALSE))=TRUE,"",VLOOKUP(CONCATENATE($B263,"-",$C263),IN_1B!$B$2:$U$2962,7,FALSE))</f>
        <v>0</v>
      </c>
      <c r="J263" s="633">
        <f>IF(ISERROR(VLOOKUP(CONCATENATE($B263,"-",$C263),IN_1B!$B$2:$U$2962,8,FALSE))=TRUE,"",VLOOKUP(CONCATENATE($B263,"-",$C263),IN_1B!$B$2:$U$2962,8,FALSE))</f>
        <v>0</v>
      </c>
      <c r="K263" s="632">
        <f>IF(ISERROR(VLOOKUP(CONCATENATE($B263,"-",$C263),IN_1B!$B$2:$U$2962,9,FALSE))=TRUE,"",VLOOKUP(CONCATENATE($B263,"-",$C263),IN_1B!$B$2:$U$2962,9,FALSE))</f>
        <v>0</v>
      </c>
      <c r="L263" s="633">
        <f>IF(ISERROR(VLOOKUP(CONCATENATE($B263,"-",$C263),IN_1B!$B$2:$U$2962,10,FALSE))=TRUE,"",VLOOKUP(CONCATENATE($B263,"-",$C263),IN_1B!$B$2:$U$2962,10,FALSE))</f>
        <v>0</v>
      </c>
      <c r="M263" s="588">
        <f t="shared" si="47"/>
        <v>0</v>
      </c>
      <c r="N263" s="589">
        <f t="shared" si="47"/>
        <v>0</v>
      </c>
    </row>
    <row r="264" spans="1:14" x14ac:dyDescent="0.35">
      <c r="A264" s="585" t="s">
        <v>1430</v>
      </c>
      <c r="B264" s="586" t="s">
        <v>1431</v>
      </c>
      <c r="C264" s="590">
        <v>6</v>
      </c>
      <c r="D264" s="1362" t="str">
        <f t="shared" si="46"/>
        <v/>
      </c>
      <c r="E264" s="632">
        <f>IF(ISERROR(VLOOKUP(CONCATENATE($B264,"-",$C264),IN_1B!$B$2:$U$2962,3,FALSE))=TRUE,"",VLOOKUP(CONCATENATE($B264,"-",$C264),IN_1B!$B$2:$U$2962,3,FALSE))</f>
        <v>0</v>
      </c>
      <c r="F264" s="633">
        <f>IF(ISERROR(VLOOKUP(CONCATENATE($B264,"-",$C264),IN_1B!$B$2:$U$2962,4,FALSE))=TRUE,"",VLOOKUP(CONCATENATE($B264,"-",$C264),IN_1B!$B$2:$U$2962,4,FALSE))</f>
        <v>0</v>
      </c>
      <c r="G264" s="632">
        <f>IF(ISERROR(VLOOKUP(CONCATENATE($B264,"-",$C264),IN_1B!$B$2:$U$2962,5,FALSE))=TRUE,"",VLOOKUP(CONCATENATE($B264,"-",$C264),IN_1B!$B$2:$U$2962,5,FALSE))</f>
        <v>0</v>
      </c>
      <c r="H264" s="633">
        <f>IF(ISERROR(VLOOKUP(CONCATENATE($B264,"-",$C264),IN_1B!$B$2:$U$2962,6,FALSE))=TRUE,"",VLOOKUP(CONCATENATE($B264,"-",$C264),IN_1B!$B$2:$U$2962,6,FALSE))</f>
        <v>0</v>
      </c>
      <c r="I264" s="632">
        <f>IF(ISERROR(VLOOKUP(CONCATENATE($B264,"-",$C264),IN_1B!$B$2:$U$2962,7,FALSE))=TRUE,"",VLOOKUP(CONCATENATE($B264,"-",$C264),IN_1B!$B$2:$U$2962,7,FALSE))</f>
        <v>0</v>
      </c>
      <c r="J264" s="633">
        <f>IF(ISERROR(VLOOKUP(CONCATENATE($B264,"-",$C264),IN_1B!$B$2:$U$2962,8,FALSE))=TRUE,"",VLOOKUP(CONCATENATE($B264,"-",$C264),IN_1B!$B$2:$U$2962,8,FALSE))</f>
        <v>0</v>
      </c>
      <c r="K264" s="632">
        <f>IF(ISERROR(VLOOKUP(CONCATENATE($B264,"-",$C264),IN_1B!$B$2:$U$2962,9,FALSE))=TRUE,"",VLOOKUP(CONCATENATE($B264,"-",$C264),IN_1B!$B$2:$U$2962,9,FALSE))</f>
        <v>0</v>
      </c>
      <c r="L264" s="633">
        <f>IF(ISERROR(VLOOKUP(CONCATENATE($B264,"-",$C264),IN_1B!$B$2:$U$2962,10,FALSE))=TRUE,"",VLOOKUP(CONCATENATE($B264,"-",$C264),IN_1B!$B$2:$U$2962,10,FALSE))</f>
        <v>0</v>
      </c>
      <c r="M264" s="588">
        <f t="shared" si="47"/>
        <v>0</v>
      </c>
      <c r="N264" s="589">
        <f t="shared" si="47"/>
        <v>0</v>
      </c>
    </row>
    <row r="265" spans="1:14" x14ac:dyDescent="0.35">
      <c r="A265" s="585" t="s">
        <v>1432</v>
      </c>
      <c r="B265" s="586" t="s">
        <v>1433</v>
      </c>
      <c r="C265" s="590">
        <v>6</v>
      </c>
      <c r="D265" s="1362" t="str">
        <f t="shared" si="46"/>
        <v/>
      </c>
      <c r="E265" s="632">
        <f>IF(ISERROR(VLOOKUP(CONCATENATE($B265,"-",$C265),IN_1B!$B$2:$U$2962,3,FALSE))=TRUE,"",VLOOKUP(CONCATENATE($B265,"-",$C265),IN_1B!$B$2:$U$2962,3,FALSE))</f>
        <v>0</v>
      </c>
      <c r="F265" s="633">
        <f>IF(ISERROR(VLOOKUP(CONCATENATE($B265,"-",$C265),IN_1B!$B$2:$U$2962,4,FALSE))=TRUE,"",VLOOKUP(CONCATENATE($B265,"-",$C265),IN_1B!$B$2:$U$2962,4,FALSE))</f>
        <v>0</v>
      </c>
      <c r="G265" s="632">
        <f>IF(ISERROR(VLOOKUP(CONCATENATE($B265,"-",$C265),IN_1B!$B$2:$U$2962,5,FALSE))=TRUE,"",VLOOKUP(CONCATENATE($B265,"-",$C265),IN_1B!$B$2:$U$2962,5,FALSE))</f>
        <v>0</v>
      </c>
      <c r="H265" s="633">
        <f>IF(ISERROR(VLOOKUP(CONCATENATE($B265,"-",$C265),IN_1B!$B$2:$U$2962,6,FALSE))=TRUE,"",VLOOKUP(CONCATENATE($B265,"-",$C265),IN_1B!$B$2:$U$2962,6,FALSE))</f>
        <v>0</v>
      </c>
      <c r="I265" s="632">
        <f>IF(ISERROR(VLOOKUP(CONCATENATE($B265,"-",$C265),IN_1B!$B$2:$U$2962,7,FALSE))=TRUE,"",VLOOKUP(CONCATENATE($B265,"-",$C265),IN_1B!$B$2:$U$2962,7,FALSE))</f>
        <v>0</v>
      </c>
      <c r="J265" s="633">
        <f>IF(ISERROR(VLOOKUP(CONCATENATE($B265,"-",$C265),IN_1B!$B$2:$U$2962,8,FALSE))=TRUE,"",VLOOKUP(CONCATENATE($B265,"-",$C265),IN_1B!$B$2:$U$2962,8,FALSE))</f>
        <v>0</v>
      </c>
      <c r="K265" s="632">
        <f>IF(ISERROR(VLOOKUP(CONCATENATE($B265,"-",$C265),IN_1B!$B$2:$U$2962,9,FALSE))=TRUE,"",VLOOKUP(CONCATENATE($B265,"-",$C265),IN_1B!$B$2:$U$2962,9,FALSE))</f>
        <v>0</v>
      </c>
      <c r="L265" s="633">
        <f>IF(ISERROR(VLOOKUP(CONCATENATE($B265,"-",$C265),IN_1B!$B$2:$U$2962,10,FALSE))=TRUE,"",VLOOKUP(CONCATENATE($B265,"-",$C265),IN_1B!$B$2:$U$2962,10,FALSE))</f>
        <v>0</v>
      </c>
      <c r="M265" s="588">
        <f t="shared" si="47"/>
        <v>0</v>
      </c>
      <c r="N265" s="589">
        <f t="shared" si="47"/>
        <v>0</v>
      </c>
    </row>
    <row r="266" spans="1:14" x14ac:dyDescent="0.35">
      <c r="A266" s="585" t="s">
        <v>1434</v>
      </c>
      <c r="B266" s="586" t="s">
        <v>1435</v>
      </c>
      <c r="C266" s="590">
        <v>6</v>
      </c>
      <c r="D266" s="1362" t="str">
        <f t="shared" si="46"/>
        <v/>
      </c>
      <c r="E266" s="632">
        <f>IF(ISERROR(VLOOKUP(CONCATENATE($B266,"-",$C266),IN_1B!$B$2:$U$2962,3,FALSE))=TRUE,"",VLOOKUP(CONCATENATE($B266,"-",$C266),IN_1B!$B$2:$U$2962,3,FALSE))</f>
        <v>0</v>
      </c>
      <c r="F266" s="633">
        <f>IF(ISERROR(VLOOKUP(CONCATENATE($B266,"-",$C266),IN_1B!$B$2:$U$2962,4,FALSE))=TRUE,"",VLOOKUP(CONCATENATE($B266,"-",$C266),IN_1B!$B$2:$U$2962,4,FALSE))</f>
        <v>0</v>
      </c>
      <c r="G266" s="632">
        <f>IF(ISERROR(VLOOKUP(CONCATENATE($B266,"-",$C266),IN_1B!$B$2:$U$2962,5,FALSE))=TRUE,"",VLOOKUP(CONCATENATE($B266,"-",$C266),IN_1B!$B$2:$U$2962,5,FALSE))</f>
        <v>0</v>
      </c>
      <c r="H266" s="633">
        <f>IF(ISERROR(VLOOKUP(CONCATENATE($B266,"-",$C266),IN_1B!$B$2:$U$2962,6,FALSE))=TRUE,"",VLOOKUP(CONCATENATE($B266,"-",$C266),IN_1B!$B$2:$U$2962,6,FALSE))</f>
        <v>0</v>
      </c>
      <c r="I266" s="632">
        <f>IF(ISERROR(VLOOKUP(CONCATENATE($B266,"-",$C266),IN_1B!$B$2:$U$2962,7,FALSE))=TRUE,"",VLOOKUP(CONCATENATE($B266,"-",$C266),IN_1B!$B$2:$U$2962,7,FALSE))</f>
        <v>0</v>
      </c>
      <c r="J266" s="633">
        <f>IF(ISERROR(VLOOKUP(CONCATENATE($B266,"-",$C266),IN_1B!$B$2:$U$2962,8,FALSE))=TRUE,"",VLOOKUP(CONCATENATE($B266,"-",$C266),IN_1B!$B$2:$U$2962,8,FALSE))</f>
        <v>0</v>
      </c>
      <c r="K266" s="632">
        <f>IF(ISERROR(VLOOKUP(CONCATENATE($B266,"-",$C266),IN_1B!$B$2:$U$2962,9,FALSE))=TRUE,"",VLOOKUP(CONCATENATE($B266,"-",$C266),IN_1B!$B$2:$U$2962,9,FALSE))</f>
        <v>0</v>
      </c>
      <c r="L266" s="633">
        <f>IF(ISERROR(VLOOKUP(CONCATENATE($B266,"-",$C266),IN_1B!$B$2:$U$2962,10,FALSE))=TRUE,"",VLOOKUP(CONCATENATE($B266,"-",$C266),IN_1B!$B$2:$U$2962,10,FALSE))</f>
        <v>0</v>
      </c>
      <c r="M266" s="588">
        <f t="shared" si="47"/>
        <v>0</v>
      </c>
      <c r="N266" s="589">
        <f t="shared" si="47"/>
        <v>0</v>
      </c>
    </row>
    <row r="267" spans="1:14" x14ac:dyDescent="0.35">
      <c r="A267" s="585" t="s">
        <v>1436</v>
      </c>
      <c r="B267" s="586" t="s">
        <v>1437</v>
      </c>
      <c r="C267" s="590">
        <v>6</v>
      </c>
      <c r="D267" s="1362" t="str">
        <f t="shared" si="46"/>
        <v/>
      </c>
      <c r="E267" s="632">
        <f>IF(ISERROR(VLOOKUP(CONCATENATE($B267,"-",$C267),IN_1B!$B$2:$U$2962,3,FALSE))=TRUE,"",VLOOKUP(CONCATENATE($B267,"-",$C267),IN_1B!$B$2:$U$2962,3,FALSE))</f>
        <v>0</v>
      </c>
      <c r="F267" s="633">
        <f>IF(ISERROR(VLOOKUP(CONCATENATE($B267,"-",$C267),IN_1B!$B$2:$U$2962,4,FALSE))=TRUE,"",VLOOKUP(CONCATENATE($B267,"-",$C267),IN_1B!$B$2:$U$2962,4,FALSE))</f>
        <v>0</v>
      </c>
      <c r="G267" s="632">
        <f>IF(ISERROR(VLOOKUP(CONCATENATE($B267,"-",$C267),IN_1B!$B$2:$U$2962,5,FALSE))=TRUE,"",VLOOKUP(CONCATENATE($B267,"-",$C267),IN_1B!$B$2:$U$2962,5,FALSE))</f>
        <v>0</v>
      </c>
      <c r="H267" s="633">
        <f>IF(ISERROR(VLOOKUP(CONCATENATE($B267,"-",$C267),IN_1B!$B$2:$U$2962,6,FALSE))=TRUE,"",VLOOKUP(CONCATENATE($B267,"-",$C267),IN_1B!$B$2:$U$2962,6,FALSE))</f>
        <v>0</v>
      </c>
      <c r="I267" s="632">
        <f>IF(ISERROR(VLOOKUP(CONCATENATE($B267,"-",$C267),IN_1B!$B$2:$U$2962,7,FALSE))=TRUE,"",VLOOKUP(CONCATENATE($B267,"-",$C267),IN_1B!$B$2:$U$2962,7,FALSE))</f>
        <v>0</v>
      </c>
      <c r="J267" s="633">
        <f>IF(ISERROR(VLOOKUP(CONCATENATE($B267,"-",$C267),IN_1B!$B$2:$U$2962,8,FALSE))=TRUE,"",VLOOKUP(CONCATENATE($B267,"-",$C267),IN_1B!$B$2:$U$2962,8,FALSE))</f>
        <v>0</v>
      </c>
      <c r="K267" s="632">
        <f>IF(ISERROR(VLOOKUP(CONCATENATE($B267,"-",$C267),IN_1B!$B$2:$U$2962,9,FALSE))=TRUE,"",VLOOKUP(CONCATENATE($B267,"-",$C267),IN_1B!$B$2:$U$2962,9,FALSE))</f>
        <v>0</v>
      </c>
      <c r="L267" s="633">
        <f>IF(ISERROR(VLOOKUP(CONCATENATE($B267,"-",$C267),IN_1B!$B$2:$U$2962,10,FALSE))=TRUE,"",VLOOKUP(CONCATENATE($B267,"-",$C267),IN_1B!$B$2:$U$2962,10,FALSE))</f>
        <v>0</v>
      </c>
      <c r="M267" s="588">
        <f t="shared" si="47"/>
        <v>0</v>
      </c>
      <c r="N267" s="589">
        <f t="shared" si="47"/>
        <v>0</v>
      </c>
    </row>
    <row r="268" spans="1:14" x14ac:dyDescent="0.35">
      <c r="A268" s="585" t="s">
        <v>1438</v>
      </c>
      <c r="B268" s="586" t="s">
        <v>1439</v>
      </c>
      <c r="C268" s="590">
        <v>6</v>
      </c>
      <c r="D268" s="1362" t="str">
        <f t="shared" si="46"/>
        <v/>
      </c>
      <c r="E268" s="632">
        <f>IF(ISERROR(VLOOKUP(CONCATENATE($B268,"-",$C268),IN_1B!$B$2:$U$2962,3,FALSE))=TRUE,"",VLOOKUP(CONCATENATE($B268,"-",$C268),IN_1B!$B$2:$U$2962,3,FALSE))</f>
        <v>0</v>
      </c>
      <c r="F268" s="633">
        <f>IF(ISERROR(VLOOKUP(CONCATENATE($B268,"-",$C268),IN_1B!$B$2:$U$2962,4,FALSE))=TRUE,"",VLOOKUP(CONCATENATE($B268,"-",$C268),IN_1B!$B$2:$U$2962,4,FALSE))</f>
        <v>0</v>
      </c>
      <c r="G268" s="632">
        <f>IF(ISERROR(VLOOKUP(CONCATENATE($B268,"-",$C268),IN_1B!$B$2:$U$2962,5,FALSE))=TRUE,"",VLOOKUP(CONCATENATE($B268,"-",$C268),IN_1B!$B$2:$U$2962,5,FALSE))</f>
        <v>0</v>
      </c>
      <c r="H268" s="633">
        <f>IF(ISERROR(VLOOKUP(CONCATENATE($B268,"-",$C268),IN_1B!$B$2:$U$2962,6,FALSE))=TRUE,"",VLOOKUP(CONCATENATE($B268,"-",$C268),IN_1B!$B$2:$U$2962,6,FALSE))</f>
        <v>0</v>
      </c>
      <c r="I268" s="632">
        <f>IF(ISERROR(VLOOKUP(CONCATENATE($B268,"-",$C268),IN_1B!$B$2:$U$2962,7,FALSE))=TRUE,"",VLOOKUP(CONCATENATE($B268,"-",$C268),IN_1B!$B$2:$U$2962,7,FALSE))</f>
        <v>0</v>
      </c>
      <c r="J268" s="633">
        <f>IF(ISERROR(VLOOKUP(CONCATENATE($B268,"-",$C268),IN_1B!$B$2:$U$2962,8,FALSE))=TRUE,"",VLOOKUP(CONCATENATE($B268,"-",$C268),IN_1B!$B$2:$U$2962,8,FALSE))</f>
        <v>0</v>
      </c>
      <c r="K268" s="632">
        <f>IF(ISERROR(VLOOKUP(CONCATENATE($B268,"-",$C268),IN_1B!$B$2:$U$2962,9,FALSE))=TRUE,"",VLOOKUP(CONCATENATE($B268,"-",$C268),IN_1B!$B$2:$U$2962,9,FALSE))</f>
        <v>0</v>
      </c>
      <c r="L268" s="633">
        <f>IF(ISERROR(VLOOKUP(CONCATENATE($B268,"-",$C268),IN_1B!$B$2:$U$2962,10,FALSE))=TRUE,"",VLOOKUP(CONCATENATE($B268,"-",$C268),IN_1B!$B$2:$U$2962,10,FALSE))</f>
        <v>0</v>
      </c>
      <c r="M268" s="588">
        <f t="shared" si="47"/>
        <v>0</v>
      </c>
      <c r="N268" s="589">
        <f t="shared" si="47"/>
        <v>0</v>
      </c>
    </row>
    <row r="269" spans="1:14" x14ac:dyDescent="0.35">
      <c r="A269" s="585" t="s">
        <v>1440</v>
      </c>
      <c r="B269" s="586" t="s">
        <v>1441</v>
      </c>
      <c r="C269" s="590">
        <v>6</v>
      </c>
      <c r="D269" s="1362" t="str">
        <f t="shared" si="46"/>
        <v/>
      </c>
      <c r="E269" s="632">
        <f>IF(ISERROR(VLOOKUP(CONCATENATE($B269,"-",$C269),IN_1B!$B$2:$U$2962,3,FALSE))=TRUE,"",VLOOKUP(CONCATENATE($B269,"-",$C269),IN_1B!$B$2:$U$2962,3,FALSE))</f>
        <v>0</v>
      </c>
      <c r="F269" s="633">
        <f>IF(ISERROR(VLOOKUP(CONCATENATE($B269,"-",$C269),IN_1B!$B$2:$U$2962,4,FALSE))=TRUE,"",VLOOKUP(CONCATENATE($B269,"-",$C269),IN_1B!$B$2:$U$2962,4,FALSE))</f>
        <v>0</v>
      </c>
      <c r="G269" s="632">
        <f>IF(ISERROR(VLOOKUP(CONCATENATE($B269,"-",$C269),IN_1B!$B$2:$U$2962,5,FALSE))=TRUE,"",VLOOKUP(CONCATENATE($B269,"-",$C269),IN_1B!$B$2:$U$2962,5,FALSE))</f>
        <v>0</v>
      </c>
      <c r="H269" s="633">
        <f>IF(ISERROR(VLOOKUP(CONCATENATE($B269,"-",$C269),IN_1B!$B$2:$U$2962,6,FALSE))=TRUE,"",VLOOKUP(CONCATENATE($B269,"-",$C269),IN_1B!$B$2:$U$2962,6,FALSE))</f>
        <v>0</v>
      </c>
      <c r="I269" s="632">
        <f>IF(ISERROR(VLOOKUP(CONCATENATE($B269,"-",$C269),IN_1B!$B$2:$U$2962,7,FALSE))=TRUE,"",VLOOKUP(CONCATENATE($B269,"-",$C269),IN_1B!$B$2:$U$2962,7,FALSE))</f>
        <v>0</v>
      </c>
      <c r="J269" s="633">
        <f>IF(ISERROR(VLOOKUP(CONCATENATE($B269,"-",$C269),IN_1B!$B$2:$U$2962,8,FALSE))=TRUE,"",VLOOKUP(CONCATENATE($B269,"-",$C269),IN_1B!$B$2:$U$2962,8,FALSE))</f>
        <v>0</v>
      </c>
      <c r="K269" s="632">
        <f>IF(ISERROR(VLOOKUP(CONCATENATE($B269,"-",$C269),IN_1B!$B$2:$U$2962,9,FALSE))=TRUE,"",VLOOKUP(CONCATENATE($B269,"-",$C269),IN_1B!$B$2:$U$2962,9,FALSE))</f>
        <v>0</v>
      </c>
      <c r="L269" s="633">
        <f>IF(ISERROR(VLOOKUP(CONCATENATE($B269,"-",$C269),IN_1B!$B$2:$U$2962,10,FALSE))=TRUE,"",VLOOKUP(CONCATENATE($B269,"-",$C269),IN_1B!$B$2:$U$2962,10,FALSE))</f>
        <v>0</v>
      </c>
      <c r="M269" s="588">
        <f t="shared" si="47"/>
        <v>0</v>
      </c>
      <c r="N269" s="589">
        <f t="shared" si="47"/>
        <v>0</v>
      </c>
    </row>
    <row r="270" spans="1:14" x14ac:dyDescent="0.35">
      <c r="A270" s="585" t="s">
        <v>1442</v>
      </c>
      <c r="B270" s="586" t="s">
        <v>1443</v>
      </c>
      <c r="C270" s="590">
        <v>6</v>
      </c>
      <c r="D270" s="1362" t="str">
        <f t="shared" si="46"/>
        <v/>
      </c>
      <c r="E270" s="632">
        <f>IF(ISERROR(VLOOKUP(CONCATENATE($B270,"-",$C270),IN_1B!$B$2:$U$2962,3,FALSE))=TRUE,"",VLOOKUP(CONCATENATE($B270,"-",$C270),IN_1B!$B$2:$U$2962,3,FALSE))</f>
        <v>0</v>
      </c>
      <c r="F270" s="633">
        <f>IF(ISERROR(VLOOKUP(CONCATENATE($B270,"-",$C270),IN_1B!$B$2:$U$2962,4,FALSE))=TRUE,"",VLOOKUP(CONCATENATE($B270,"-",$C270),IN_1B!$B$2:$U$2962,4,FALSE))</f>
        <v>0</v>
      </c>
      <c r="G270" s="632">
        <f>IF(ISERROR(VLOOKUP(CONCATENATE($B270,"-",$C270),IN_1B!$B$2:$U$2962,5,FALSE))=TRUE,"",VLOOKUP(CONCATENATE($B270,"-",$C270),IN_1B!$B$2:$U$2962,5,FALSE))</f>
        <v>0</v>
      </c>
      <c r="H270" s="633">
        <f>IF(ISERROR(VLOOKUP(CONCATENATE($B270,"-",$C270),IN_1B!$B$2:$U$2962,6,FALSE))=TRUE,"",VLOOKUP(CONCATENATE($B270,"-",$C270),IN_1B!$B$2:$U$2962,6,FALSE))</f>
        <v>0</v>
      </c>
      <c r="I270" s="632">
        <f>IF(ISERROR(VLOOKUP(CONCATENATE($B270,"-",$C270),IN_1B!$B$2:$U$2962,7,FALSE))=TRUE,"",VLOOKUP(CONCATENATE($B270,"-",$C270),IN_1B!$B$2:$U$2962,7,FALSE))</f>
        <v>0</v>
      </c>
      <c r="J270" s="633">
        <f>IF(ISERROR(VLOOKUP(CONCATENATE($B270,"-",$C270),IN_1B!$B$2:$U$2962,8,FALSE))=TRUE,"",VLOOKUP(CONCATENATE($B270,"-",$C270),IN_1B!$B$2:$U$2962,8,FALSE))</f>
        <v>0</v>
      </c>
      <c r="K270" s="632">
        <f>IF(ISERROR(VLOOKUP(CONCATENATE($B270,"-",$C270),IN_1B!$B$2:$U$2962,9,FALSE))=TRUE,"",VLOOKUP(CONCATENATE($B270,"-",$C270),IN_1B!$B$2:$U$2962,9,FALSE))</f>
        <v>0</v>
      </c>
      <c r="L270" s="633">
        <f>IF(ISERROR(VLOOKUP(CONCATENATE($B270,"-",$C270),IN_1B!$B$2:$U$2962,10,FALSE))=TRUE,"",VLOOKUP(CONCATENATE($B270,"-",$C270),IN_1B!$B$2:$U$2962,10,FALSE))</f>
        <v>0</v>
      </c>
      <c r="M270" s="588">
        <f t="shared" si="47"/>
        <v>0</v>
      </c>
      <c r="N270" s="589">
        <f t="shared" si="47"/>
        <v>0</v>
      </c>
    </row>
    <row r="271" spans="1:14" ht="15.45" thickBot="1" x14ac:dyDescent="0.4">
      <c r="A271" s="601" t="s">
        <v>1444</v>
      </c>
      <c r="B271" s="602" t="s">
        <v>1445</v>
      </c>
      <c r="C271" s="603">
        <v>6</v>
      </c>
      <c r="D271" s="1362" t="str">
        <f t="shared" si="46"/>
        <v/>
      </c>
      <c r="E271" s="634">
        <f>IF(ISERROR(VLOOKUP(CONCATENATE($B271,"-",$C271),IN_1B!$B$2:$U$2962,3,FALSE))=TRUE,"",VLOOKUP(CONCATENATE($B271,"-",$C271),IN_1B!$B$2:$U$2962,3,FALSE))</f>
        <v>0</v>
      </c>
      <c r="F271" s="635">
        <f>IF(ISERROR(VLOOKUP(CONCATENATE($B271,"-",$C271),IN_1B!$B$2:$U$2962,4,FALSE))=TRUE,"",VLOOKUP(CONCATENATE($B271,"-",$C271),IN_1B!$B$2:$U$2962,4,FALSE))</f>
        <v>0</v>
      </c>
      <c r="G271" s="634">
        <f>IF(ISERROR(VLOOKUP(CONCATENATE($B271,"-",$C271),IN_1B!$B$2:$U$2962,5,FALSE))=TRUE,"",VLOOKUP(CONCATENATE($B271,"-",$C271),IN_1B!$B$2:$U$2962,5,FALSE))</f>
        <v>0</v>
      </c>
      <c r="H271" s="635">
        <f>IF(ISERROR(VLOOKUP(CONCATENATE($B271,"-",$C271),IN_1B!$B$2:$U$2962,6,FALSE))=TRUE,"",VLOOKUP(CONCATENATE($B271,"-",$C271),IN_1B!$B$2:$U$2962,6,FALSE))</f>
        <v>0</v>
      </c>
      <c r="I271" s="634">
        <f>IF(ISERROR(VLOOKUP(CONCATENATE($B271,"-",$C271),IN_1B!$B$2:$U$2962,7,FALSE))=TRUE,"",VLOOKUP(CONCATENATE($B271,"-",$C271),IN_1B!$B$2:$U$2962,7,FALSE))</f>
        <v>0</v>
      </c>
      <c r="J271" s="635">
        <f>IF(ISERROR(VLOOKUP(CONCATENATE($B271,"-",$C271),IN_1B!$B$2:$U$2962,8,FALSE))=TRUE,"",VLOOKUP(CONCATENATE($B271,"-",$C271),IN_1B!$B$2:$U$2962,8,FALSE))</f>
        <v>0</v>
      </c>
      <c r="K271" s="634">
        <f>IF(ISERROR(VLOOKUP(CONCATENATE($B271,"-",$C271),IN_1B!$B$2:$U$2962,9,FALSE))=TRUE,"",VLOOKUP(CONCATENATE($B271,"-",$C271),IN_1B!$B$2:$U$2962,9,FALSE))</f>
        <v>0</v>
      </c>
      <c r="L271" s="635">
        <f>IF(ISERROR(VLOOKUP(CONCATENATE($B271,"-",$C271),IN_1B!$B$2:$U$2962,10,FALSE))=TRUE,"",VLOOKUP(CONCATENATE($B271,"-",$C271),IN_1B!$B$2:$U$2962,10,FALSE))</f>
        <v>0</v>
      </c>
      <c r="M271" s="592">
        <f t="shared" si="47"/>
        <v>0</v>
      </c>
      <c r="N271" s="593">
        <f t="shared" si="47"/>
        <v>0</v>
      </c>
    </row>
    <row r="272" spans="1:14" ht="15.45" thickBot="1" x14ac:dyDescent="0.4">
      <c r="A272" s="604" t="s">
        <v>1446</v>
      </c>
      <c r="B272" s="599"/>
      <c r="C272" s="599"/>
      <c r="D272" s="1362"/>
      <c r="E272" s="636"/>
      <c r="F272" s="485"/>
      <c r="G272" s="485"/>
      <c r="H272" s="485"/>
      <c r="I272" s="485"/>
      <c r="J272" s="485"/>
      <c r="K272" s="485"/>
      <c r="L272" s="485"/>
      <c r="M272" s="596"/>
      <c r="N272" s="597"/>
    </row>
    <row r="273" spans="1:14" x14ac:dyDescent="0.35">
      <c r="A273" s="580" t="s">
        <v>1447</v>
      </c>
      <c r="B273" s="600" t="s">
        <v>1448</v>
      </c>
      <c r="C273" s="587">
        <v>6</v>
      </c>
      <c r="D273" s="1362" t="str">
        <f t="shared" ref="D273:D278" si="48">CONCATENATE(D$239)</f>
        <v/>
      </c>
      <c r="E273" s="630">
        <f>IF(ISERROR(VLOOKUP(CONCATENATE($B273,"-",$C273),IN_1B!$B$2:$U$2962,3,FALSE))=TRUE,"",VLOOKUP(CONCATENATE($B273,"-",$C273),IN_1B!$B$2:$U$2962,3,FALSE))</f>
        <v>0</v>
      </c>
      <c r="F273" s="631">
        <f>IF(ISERROR(VLOOKUP(CONCATENATE($B273,"-",$C273),IN_1B!$B$2:$U$2962,4,FALSE))=TRUE,"",VLOOKUP(CONCATENATE($B273,"-",$C273),IN_1B!$B$2:$U$2962,4,FALSE))</f>
        <v>0</v>
      </c>
      <c r="G273" s="630">
        <f>IF(ISERROR(VLOOKUP(CONCATENATE($B273,"-",$C273),IN_1B!$B$2:$U$2962,5,FALSE))=TRUE,"",VLOOKUP(CONCATENATE($B273,"-",$C273),IN_1B!$B$2:$U$2962,5,FALSE))</f>
        <v>0</v>
      </c>
      <c r="H273" s="631">
        <f>IF(ISERROR(VLOOKUP(CONCATENATE($B273,"-",$C273),IN_1B!$B$2:$U$2962,6,FALSE))=TRUE,"",VLOOKUP(CONCATENATE($B273,"-",$C273),IN_1B!$B$2:$U$2962,6,FALSE))</f>
        <v>0</v>
      </c>
      <c r="I273" s="630">
        <f>IF(ISERROR(VLOOKUP(CONCATENATE($B273,"-",$C273),IN_1B!$B$2:$U$2962,7,FALSE))=TRUE,"",VLOOKUP(CONCATENATE($B273,"-",$C273),IN_1B!$B$2:$U$2962,7,FALSE))</f>
        <v>0</v>
      </c>
      <c r="J273" s="631">
        <f>IF(ISERROR(VLOOKUP(CONCATENATE($B273,"-",$C273),IN_1B!$B$2:$U$2962,8,FALSE))=TRUE,"",VLOOKUP(CONCATENATE($B273,"-",$C273),IN_1B!$B$2:$U$2962,8,FALSE))</f>
        <v>0</v>
      </c>
      <c r="K273" s="630">
        <f>IF(ISERROR(VLOOKUP(CONCATENATE($B273,"-",$C273),IN_1B!$B$2:$U$2962,9,FALSE))=TRUE,"",VLOOKUP(CONCATENATE($B273,"-",$C273),IN_1B!$B$2:$U$2962,9,FALSE))</f>
        <v>0</v>
      </c>
      <c r="L273" s="631">
        <f>IF(ISERROR(VLOOKUP(CONCATENATE($B273,"-",$C273),IN_1B!$B$2:$U$2962,10,FALSE))=TRUE,"",VLOOKUP(CONCATENATE($B273,"-",$C273),IN_1B!$B$2:$U$2962,10,FALSE))</f>
        <v>0</v>
      </c>
      <c r="M273" s="583">
        <f t="shared" ref="M273:N278" si="49">E273+G273</f>
        <v>0</v>
      </c>
      <c r="N273" s="584">
        <f t="shared" si="49"/>
        <v>0</v>
      </c>
    </row>
    <row r="274" spans="1:14" x14ac:dyDescent="0.35">
      <c r="A274" s="585" t="s">
        <v>1449</v>
      </c>
      <c r="B274" s="586" t="s">
        <v>1450</v>
      </c>
      <c r="C274" s="590">
        <v>6</v>
      </c>
      <c r="D274" s="1362" t="str">
        <f t="shared" si="48"/>
        <v/>
      </c>
      <c r="E274" s="632">
        <f>IF(ISERROR(VLOOKUP(CONCATENATE($B274,"-",$C274),IN_1B!$B$2:$U$2962,3,FALSE))=TRUE,"",VLOOKUP(CONCATENATE($B274,"-",$C274),IN_1B!$B$2:$U$2962,3,FALSE))</f>
        <v>0</v>
      </c>
      <c r="F274" s="633">
        <f>IF(ISERROR(VLOOKUP(CONCATENATE($B274,"-",$C274),IN_1B!$B$2:$U$2962,4,FALSE))=TRUE,"",VLOOKUP(CONCATENATE($B274,"-",$C274),IN_1B!$B$2:$U$2962,4,FALSE))</f>
        <v>0</v>
      </c>
      <c r="G274" s="632">
        <f>IF(ISERROR(VLOOKUP(CONCATENATE($B274,"-",$C274),IN_1B!$B$2:$U$2962,5,FALSE))=TRUE,"",VLOOKUP(CONCATENATE($B274,"-",$C274),IN_1B!$B$2:$U$2962,5,FALSE))</f>
        <v>0</v>
      </c>
      <c r="H274" s="633">
        <f>IF(ISERROR(VLOOKUP(CONCATENATE($B274,"-",$C274),IN_1B!$B$2:$U$2962,6,FALSE))=TRUE,"",VLOOKUP(CONCATENATE($B274,"-",$C274),IN_1B!$B$2:$U$2962,6,FALSE))</f>
        <v>0</v>
      </c>
      <c r="I274" s="632">
        <f>IF(ISERROR(VLOOKUP(CONCATENATE($B274,"-",$C274),IN_1B!$B$2:$U$2962,7,FALSE))=TRUE,"",VLOOKUP(CONCATENATE($B274,"-",$C274),IN_1B!$B$2:$U$2962,7,FALSE))</f>
        <v>0</v>
      </c>
      <c r="J274" s="633">
        <f>IF(ISERROR(VLOOKUP(CONCATENATE($B274,"-",$C274),IN_1B!$B$2:$U$2962,8,FALSE))=TRUE,"",VLOOKUP(CONCATENATE($B274,"-",$C274),IN_1B!$B$2:$U$2962,8,FALSE))</f>
        <v>0</v>
      </c>
      <c r="K274" s="632">
        <f>IF(ISERROR(VLOOKUP(CONCATENATE($B274,"-",$C274),IN_1B!$B$2:$U$2962,9,FALSE))=TRUE,"",VLOOKUP(CONCATENATE($B274,"-",$C274),IN_1B!$B$2:$U$2962,9,FALSE))</f>
        <v>0</v>
      </c>
      <c r="L274" s="633">
        <f>IF(ISERROR(VLOOKUP(CONCATENATE($B274,"-",$C274),IN_1B!$B$2:$U$2962,10,FALSE))=TRUE,"",VLOOKUP(CONCATENATE($B274,"-",$C274),IN_1B!$B$2:$U$2962,10,FALSE))</f>
        <v>0</v>
      </c>
      <c r="M274" s="588">
        <f t="shared" si="49"/>
        <v>0</v>
      </c>
      <c r="N274" s="589">
        <f t="shared" si="49"/>
        <v>0</v>
      </c>
    </row>
    <row r="275" spans="1:14" x14ac:dyDescent="0.35">
      <c r="A275" s="585" t="s">
        <v>1451</v>
      </c>
      <c r="B275" s="586" t="s">
        <v>1452</v>
      </c>
      <c r="C275" s="590">
        <v>6</v>
      </c>
      <c r="D275" s="1362" t="str">
        <f t="shared" si="48"/>
        <v/>
      </c>
      <c r="E275" s="632">
        <f>IF(ISERROR(VLOOKUP(CONCATENATE($B275,"-",$C275),IN_1B!$B$2:$U$2962,3,FALSE))=TRUE,"",VLOOKUP(CONCATENATE($B275,"-",$C275),IN_1B!$B$2:$U$2962,3,FALSE))</f>
        <v>0</v>
      </c>
      <c r="F275" s="633">
        <f>IF(ISERROR(VLOOKUP(CONCATENATE($B275,"-",$C275),IN_1B!$B$2:$U$2962,4,FALSE))=TRUE,"",VLOOKUP(CONCATENATE($B275,"-",$C275),IN_1B!$B$2:$U$2962,4,FALSE))</f>
        <v>0</v>
      </c>
      <c r="G275" s="632">
        <f>IF(ISERROR(VLOOKUP(CONCATENATE($B275,"-",$C275),IN_1B!$B$2:$U$2962,5,FALSE))=TRUE,"",VLOOKUP(CONCATENATE($B275,"-",$C275),IN_1B!$B$2:$U$2962,5,FALSE))</f>
        <v>0</v>
      </c>
      <c r="H275" s="633">
        <f>IF(ISERROR(VLOOKUP(CONCATENATE($B275,"-",$C275),IN_1B!$B$2:$U$2962,6,FALSE))=TRUE,"",VLOOKUP(CONCATENATE($B275,"-",$C275),IN_1B!$B$2:$U$2962,6,FALSE))</f>
        <v>0</v>
      </c>
      <c r="I275" s="632">
        <f>IF(ISERROR(VLOOKUP(CONCATENATE($B275,"-",$C275),IN_1B!$B$2:$U$2962,7,FALSE))=TRUE,"",VLOOKUP(CONCATENATE($B275,"-",$C275),IN_1B!$B$2:$U$2962,7,FALSE))</f>
        <v>0</v>
      </c>
      <c r="J275" s="633">
        <f>IF(ISERROR(VLOOKUP(CONCATENATE($B275,"-",$C275),IN_1B!$B$2:$U$2962,8,FALSE))=TRUE,"",VLOOKUP(CONCATENATE($B275,"-",$C275),IN_1B!$B$2:$U$2962,8,FALSE))</f>
        <v>0</v>
      </c>
      <c r="K275" s="632">
        <f>IF(ISERROR(VLOOKUP(CONCATENATE($B275,"-",$C275),IN_1B!$B$2:$U$2962,9,FALSE))=TRUE,"",VLOOKUP(CONCATENATE($B275,"-",$C275),IN_1B!$B$2:$U$2962,9,FALSE))</f>
        <v>0</v>
      </c>
      <c r="L275" s="633">
        <f>IF(ISERROR(VLOOKUP(CONCATENATE($B275,"-",$C275),IN_1B!$B$2:$U$2962,10,FALSE))=TRUE,"",VLOOKUP(CONCATENATE($B275,"-",$C275),IN_1B!$B$2:$U$2962,10,FALSE))</f>
        <v>0</v>
      </c>
      <c r="M275" s="588">
        <f t="shared" si="49"/>
        <v>0</v>
      </c>
      <c r="N275" s="589">
        <f t="shared" si="49"/>
        <v>0</v>
      </c>
    </row>
    <row r="276" spans="1:14" x14ac:dyDescent="0.35">
      <c r="A276" s="585" t="s">
        <v>1453</v>
      </c>
      <c r="B276" s="586" t="s">
        <v>1454</v>
      </c>
      <c r="C276" s="590">
        <v>6</v>
      </c>
      <c r="D276" s="1362" t="str">
        <f t="shared" si="48"/>
        <v/>
      </c>
      <c r="E276" s="632">
        <f>IF(ISERROR(VLOOKUP(CONCATENATE($B276,"-",$C276),IN_1B!$B$2:$U$2962,3,FALSE))=TRUE,"",VLOOKUP(CONCATENATE($B276,"-",$C276),IN_1B!$B$2:$U$2962,3,FALSE))</f>
        <v>0</v>
      </c>
      <c r="F276" s="633">
        <f>IF(ISERROR(VLOOKUP(CONCATENATE($B276,"-",$C276),IN_1B!$B$2:$U$2962,4,FALSE))=TRUE,"",VLOOKUP(CONCATENATE($B276,"-",$C276),IN_1B!$B$2:$U$2962,4,FALSE))</f>
        <v>0</v>
      </c>
      <c r="G276" s="632">
        <f>IF(ISERROR(VLOOKUP(CONCATENATE($B276,"-",$C276),IN_1B!$B$2:$U$2962,5,FALSE))=TRUE,"",VLOOKUP(CONCATENATE($B276,"-",$C276),IN_1B!$B$2:$U$2962,5,FALSE))</f>
        <v>0</v>
      </c>
      <c r="H276" s="633">
        <f>IF(ISERROR(VLOOKUP(CONCATENATE($B276,"-",$C276),IN_1B!$B$2:$U$2962,6,FALSE))=TRUE,"",VLOOKUP(CONCATENATE($B276,"-",$C276),IN_1B!$B$2:$U$2962,6,FALSE))</f>
        <v>0</v>
      </c>
      <c r="I276" s="632">
        <f>IF(ISERROR(VLOOKUP(CONCATENATE($B276,"-",$C276),IN_1B!$B$2:$U$2962,7,FALSE))=TRUE,"",VLOOKUP(CONCATENATE($B276,"-",$C276),IN_1B!$B$2:$U$2962,7,FALSE))</f>
        <v>0</v>
      </c>
      <c r="J276" s="633">
        <f>IF(ISERROR(VLOOKUP(CONCATENATE($B276,"-",$C276),IN_1B!$B$2:$U$2962,8,FALSE))=TRUE,"",VLOOKUP(CONCATENATE($B276,"-",$C276),IN_1B!$B$2:$U$2962,8,FALSE))</f>
        <v>0</v>
      </c>
      <c r="K276" s="632">
        <f>IF(ISERROR(VLOOKUP(CONCATENATE($B276,"-",$C276),IN_1B!$B$2:$U$2962,9,FALSE))=TRUE,"",VLOOKUP(CONCATENATE($B276,"-",$C276),IN_1B!$B$2:$U$2962,9,FALSE))</f>
        <v>0</v>
      </c>
      <c r="L276" s="633">
        <f>IF(ISERROR(VLOOKUP(CONCATENATE($B276,"-",$C276),IN_1B!$B$2:$U$2962,10,FALSE))=TRUE,"",VLOOKUP(CONCATENATE($B276,"-",$C276),IN_1B!$B$2:$U$2962,10,FALSE))</f>
        <v>0</v>
      </c>
      <c r="M276" s="588">
        <f t="shared" si="49"/>
        <v>0</v>
      </c>
      <c r="N276" s="589">
        <f t="shared" si="49"/>
        <v>0</v>
      </c>
    </row>
    <row r="277" spans="1:14" x14ac:dyDescent="0.35">
      <c r="A277" s="585" t="s">
        <v>1455</v>
      </c>
      <c r="B277" s="586" t="s">
        <v>1456</v>
      </c>
      <c r="C277" s="590">
        <v>6</v>
      </c>
      <c r="D277" s="1362" t="str">
        <f t="shared" si="48"/>
        <v/>
      </c>
      <c r="E277" s="632">
        <f>IF(ISERROR(VLOOKUP(CONCATENATE($B277,"-",$C277),IN_1B!$B$2:$U$2962,3,FALSE))=TRUE,"",VLOOKUP(CONCATENATE($B277,"-",$C277),IN_1B!$B$2:$U$2962,3,FALSE))</f>
        <v>0</v>
      </c>
      <c r="F277" s="633">
        <f>IF(ISERROR(VLOOKUP(CONCATENATE($B277,"-",$C277),IN_1B!$B$2:$U$2962,4,FALSE))=TRUE,"",VLOOKUP(CONCATENATE($B277,"-",$C277),IN_1B!$B$2:$U$2962,4,FALSE))</f>
        <v>0</v>
      </c>
      <c r="G277" s="632">
        <f>IF(ISERROR(VLOOKUP(CONCATENATE($B277,"-",$C277),IN_1B!$B$2:$U$2962,5,FALSE))=TRUE,"",VLOOKUP(CONCATENATE($B277,"-",$C277),IN_1B!$B$2:$U$2962,5,FALSE))</f>
        <v>0</v>
      </c>
      <c r="H277" s="633">
        <f>IF(ISERROR(VLOOKUP(CONCATENATE($B277,"-",$C277),IN_1B!$B$2:$U$2962,6,FALSE))=TRUE,"",VLOOKUP(CONCATENATE($B277,"-",$C277),IN_1B!$B$2:$U$2962,6,FALSE))</f>
        <v>0</v>
      </c>
      <c r="I277" s="632">
        <f>IF(ISERROR(VLOOKUP(CONCATENATE($B277,"-",$C277),IN_1B!$B$2:$U$2962,7,FALSE))=TRUE,"",VLOOKUP(CONCATENATE($B277,"-",$C277),IN_1B!$B$2:$U$2962,7,FALSE))</f>
        <v>0</v>
      </c>
      <c r="J277" s="633">
        <f>IF(ISERROR(VLOOKUP(CONCATENATE($B277,"-",$C277),IN_1B!$B$2:$U$2962,8,FALSE))=TRUE,"",VLOOKUP(CONCATENATE($B277,"-",$C277),IN_1B!$B$2:$U$2962,8,FALSE))</f>
        <v>0</v>
      </c>
      <c r="K277" s="632">
        <f>IF(ISERROR(VLOOKUP(CONCATENATE($B277,"-",$C277),IN_1B!$B$2:$U$2962,9,FALSE))=TRUE,"",VLOOKUP(CONCATENATE($B277,"-",$C277),IN_1B!$B$2:$U$2962,9,FALSE))</f>
        <v>0</v>
      </c>
      <c r="L277" s="633">
        <f>IF(ISERROR(VLOOKUP(CONCATENATE($B277,"-",$C277),IN_1B!$B$2:$U$2962,10,FALSE))=TRUE,"",VLOOKUP(CONCATENATE($B277,"-",$C277),IN_1B!$B$2:$U$2962,10,FALSE))</f>
        <v>0</v>
      </c>
      <c r="M277" s="588">
        <f t="shared" si="49"/>
        <v>0</v>
      </c>
      <c r="N277" s="589">
        <f t="shared" si="49"/>
        <v>0</v>
      </c>
    </row>
    <row r="278" spans="1:14" ht="15.45" thickBot="1" x14ac:dyDescent="0.4">
      <c r="A278" s="585" t="s">
        <v>1457</v>
      </c>
      <c r="B278" s="605" t="s">
        <v>1458</v>
      </c>
      <c r="C278" s="606">
        <v>6</v>
      </c>
      <c r="D278" s="1362" t="str">
        <f t="shared" si="48"/>
        <v/>
      </c>
      <c r="E278" s="634">
        <f>IF(ISERROR(VLOOKUP(CONCATENATE($B278,"-",$C278),IN_1B!$B$2:$U$2962,3,FALSE))=TRUE,"",VLOOKUP(CONCATENATE($B278,"-",$C278),IN_1B!$B$2:$U$2962,3,FALSE))</f>
        <v>0</v>
      </c>
      <c r="F278" s="635">
        <f>IF(ISERROR(VLOOKUP(CONCATENATE($B278,"-",$C278),IN_1B!$B$2:$U$2962,4,FALSE))=TRUE,"",VLOOKUP(CONCATENATE($B278,"-",$C278),IN_1B!$B$2:$U$2962,4,FALSE))</f>
        <v>0</v>
      </c>
      <c r="G278" s="634">
        <f>IF(ISERROR(VLOOKUP(CONCATENATE($B278,"-",$C278),IN_1B!$B$2:$U$2962,5,FALSE))=TRUE,"",VLOOKUP(CONCATENATE($B278,"-",$C278),IN_1B!$B$2:$U$2962,5,FALSE))</f>
        <v>0</v>
      </c>
      <c r="H278" s="635">
        <f>IF(ISERROR(VLOOKUP(CONCATENATE($B278,"-",$C278),IN_1B!$B$2:$U$2962,6,FALSE))=TRUE,"",VLOOKUP(CONCATENATE($B278,"-",$C278),IN_1B!$B$2:$U$2962,6,FALSE))</f>
        <v>0</v>
      </c>
      <c r="I278" s="634">
        <f>IF(ISERROR(VLOOKUP(CONCATENATE($B278,"-",$C278),IN_1B!$B$2:$U$2962,7,FALSE))=TRUE,"",VLOOKUP(CONCATENATE($B278,"-",$C278),IN_1B!$B$2:$U$2962,7,FALSE))</f>
        <v>0</v>
      </c>
      <c r="J278" s="635">
        <f>IF(ISERROR(VLOOKUP(CONCATENATE($B278,"-",$C278),IN_1B!$B$2:$U$2962,8,FALSE))=TRUE,"",VLOOKUP(CONCATENATE($B278,"-",$C278),IN_1B!$B$2:$U$2962,8,FALSE))</f>
        <v>0</v>
      </c>
      <c r="K278" s="634">
        <f>IF(ISERROR(VLOOKUP(CONCATENATE($B278,"-",$C278),IN_1B!$B$2:$U$2962,9,FALSE))=TRUE,"",VLOOKUP(CONCATENATE($B278,"-",$C278),IN_1B!$B$2:$U$2962,9,FALSE))</f>
        <v>0</v>
      </c>
      <c r="L278" s="635">
        <f>IF(ISERROR(VLOOKUP(CONCATENATE($B278,"-",$C278),IN_1B!$B$2:$U$2962,10,FALSE))=TRUE,"",VLOOKUP(CONCATENATE($B278,"-",$C278),IN_1B!$B$2:$U$2962,10,FALSE))</f>
        <v>0</v>
      </c>
      <c r="M278" s="592">
        <f t="shared" si="49"/>
        <v>0</v>
      </c>
      <c r="N278" s="593">
        <f t="shared" si="49"/>
        <v>0</v>
      </c>
    </row>
    <row r="279" spans="1:14" ht="15.45" thickBot="1" x14ac:dyDescent="0.4">
      <c r="A279" s="604" t="s">
        <v>1459</v>
      </c>
      <c r="B279" s="599"/>
      <c r="C279" s="582"/>
      <c r="D279" s="1362"/>
      <c r="E279" s="636"/>
      <c r="F279" s="485"/>
      <c r="G279" s="485"/>
      <c r="H279" s="485"/>
      <c r="I279" s="485"/>
      <c r="J279" s="485"/>
      <c r="K279" s="485"/>
      <c r="L279" s="485"/>
      <c r="M279" s="596"/>
      <c r="N279" s="597"/>
    </row>
    <row r="280" spans="1:14" ht="15.45" thickBot="1" x14ac:dyDescent="0.4">
      <c r="A280" s="580" t="s">
        <v>1460</v>
      </c>
      <c r="B280" s="581" t="s">
        <v>1461</v>
      </c>
      <c r="C280" s="582">
        <v>6</v>
      </c>
      <c r="D280" s="1362" t="str">
        <f>CONCATENATE(D$239)</f>
        <v/>
      </c>
      <c r="E280" s="630">
        <f>IF(ISERROR(VLOOKUP(CONCATENATE($B280,"-",$C280),IN_1B!$B$2:$U$2962,3,FALSE))=TRUE,"",VLOOKUP(CONCATENATE($B280,"-",$C280),IN_1B!$B$2:$U$2962,3,FALSE))</f>
        <v>0</v>
      </c>
      <c r="F280" s="631">
        <f>IF(ISERROR(VLOOKUP(CONCATENATE($B280,"-",$C280),IN_1B!$B$2:$U$2962,4,FALSE))=TRUE,"",VLOOKUP(CONCATENATE($B280,"-",$C280),IN_1B!$B$2:$U$2962,4,FALSE))</f>
        <v>0</v>
      </c>
      <c r="G280" s="630">
        <f>IF(ISERROR(VLOOKUP(CONCATENATE($B280,"-",$C280),IN_1B!$B$2:$U$2962,5,FALSE))=TRUE,"",VLOOKUP(CONCATENATE($B280,"-",$C280),IN_1B!$B$2:$U$2962,5,FALSE))</f>
        <v>0</v>
      </c>
      <c r="H280" s="631">
        <f>IF(ISERROR(VLOOKUP(CONCATENATE($B280,"-",$C280),IN_1B!$B$2:$U$2962,6,FALSE))=TRUE,"",VLOOKUP(CONCATENATE($B280,"-",$C280),IN_1B!$B$2:$U$2962,6,FALSE))</f>
        <v>0</v>
      </c>
      <c r="I280" s="630">
        <f>IF(ISERROR(VLOOKUP(CONCATENATE($B280,"-",$C280),IN_1B!$B$2:$U$2962,7,FALSE))=TRUE,"",VLOOKUP(CONCATENATE($B280,"-",$C280),IN_1B!$B$2:$U$2962,7,FALSE))</f>
        <v>0</v>
      </c>
      <c r="J280" s="631">
        <f>IF(ISERROR(VLOOKUP(CONCATENATE($B280,"-",$C280),IN_1B!$B$2:$U$2962,8,FALSE))=TRUE,"",VLOOKUP(CONCATENATE($B280,"-",$C280),IN_1B!$B$2:$U$2962,8,FALSE))</f>
        <v>0</v>
      </c>
      <c r="K280" s="630">
        <f>IF(ISERROR(VLOOKUP(CONCATENATE($B280,"-",$C280),IN_1B!$B$2:$U$2962,9,FALSE))=TRUE,"",VLOOKUP(CONCATENATE($B280,"-",$C280),IN_1B!$B$2:$U$2962,9,FALSE))</f>
        <v>0</v>
      </c>
      <c r="L280" s="631">
        <f>IF(ISERROR(VLOOKUP(CONCATENATE($B280,"-",$C280),IN_1B!$B$2:$U$2962,10,FALSE))=TRUE,"",VLOOKUP(CONCATENATE($B280,"-",$C280),IN_1B!$B$2:$U$2962,10,FALSE))</f>
        <v>0</v>
      </c>
      <c r="M280" s="583">
        <f>E280+G280</f>
        <v>0</v>
      </c>
      <c r="N280" s="584">
        <f>F280+H280</f>
        <v>0</v>
      </c>
    </row>
    <row r="281" spans="1:14" ht="15.45" thickBot="1" x14ac:dyDescent="0.4">
      <c r="A281" s="607" t="s">
        <v>623</v>
      </c>
      <c r="B281" s="608"/>
      <c r="C281" s="575"/>
      <c r="D281" s="1362" t="str">
        <f>CONCATENATE(D$239)</f>
        <v/>
      </c>
      <c r="E281" s="609">
        <f t="shared" ref="E281:N281" si="50">SUM(E239:E252,E254:E259,E261:E271,E273:E278,E280)</f>
        <v>0</v>
      </c>
      <c r="F281" s="610">
        <f t="shared" si="50"/>
        <v>0</v>
      </c>
      <c r="G281" s="609">
        <f t="shared" si="50"/>
        <v>0</v>
      </c>
      <c r="H281" s="610">
        <f t="shared" si="50"/>
        <v>0</v>
      </c>
      <c r="I281" s="609">
        <f t="shared" si="50"/>
        <v>0</v>
      </c>
      <c r="J281" s="610">
        <f t="shared" si="50"/>
        <v>0</v>
      </c>
      <c r="K281" s="609">
        <f t="shared" si="50"/>
        <v>0</v>
      </c>
      <c r="L281" s="610">
        <f t="shared" si="50"/>
        <v>0</v>
      </c>
      <c r="M281" s="609">
        <f t="shared" si="50"/>
        <v>0</v>
      </c>
      <c r="N281" s="610">
        <f t="shared" si="50"/>
        <v>0</v>
      </c>
    </row>
    <row r="282" spans="1:14" ht="25.5" customHeight="1" x14ac:dyDescent="0.35">
      <c r="A282" s="2665" t="s">
        <v>1462</v>
      </c>
      <c r="B282" s="2665"/>
      <c r="C282" s="2665"/>
      <c r="D282" s="2665"/>
      <c r="E282" s="2665"/>
      <c r="F282" s="2665"/>
      <c r="G282" s="2665"/>
      <c r="H282" s="2665"/>
      <c r="I282" s="2665"/>
      <c r="J282" s="2665"/>
      <c r="K282" s="2665"/>
      <c r="L282" s="2665"/>
      <c r="M282" s="611"/>
      <c r="N282" s="611"/>
    </row>
    <row r="283" spans="1:14" ht="15.45" thickBot="1" x14ac:dyDescent="0.4"/>
    <row r="284" spans="1:14" ht="15.45" thickBot="1" x14ac:dyDescent="0.4">
      <c r="A284" s="529" t="s">
        <v>1381</v>
      </c>
      <c r="B284" s="530"/>
      <c r="C284" s="612"/>
      <c r="D284" s="1363"/>
      <c r="E284" s="613" t="s">
        <v>32</v>
      </c>
      <c r="F284" s="613" t="s">
        <v>32</v>
      </c>
      <c r="G284" s="613" t="s">
        <v>32</v>
      </c>
      <c r="H284" s="613" t="s">
        <v>32</v>
      </c>
      <c r="I284" s="613" t="s">
        <v>32</v>
      </c>
      <c r="J284" s="613" t="s">
        <v>32</v>
      </c>
      <c r="K284" s="614" t="s">
        <v>32</v>
      </c>
      <c r="L284" s="614" t="s">
        <v>32</v>
      </c>
      <c r="M284" s="615"/>
      <c r="N284" s="616"/>
    </row>
    <row r="285" spans="1:14" x14ac:dyDescent="0.35">
      <c r="A285" s="535" t="s">
        <v>1382</v>
      </c>
      <c r="B285" s="536" t="s">
        <v>1383</v>
      </c>
      <c r="C285" s="617">
        <v>7</v>
      </c>
      <c r="D285" s="1364"/>
      <c r="E285" s="623">
        <f>IF(ISERROR(VLOOKUP(CONCATENATE($B285,"-",$C285),IN_1B!$B$2:$U$2962,3,FALSE))=TRUE,"",VLOOKUP(CONCATENATE($B285,"-",$C285),IN_1B!$B$2:$U$2962,3,FALSE))</f>
        <v>0</v>
      </c>
      <c r="F285" s="624">
        <f>IF(ISERROR(VLOOKUP(CONCATENATE($B285,"-",$C285),IN_1B!$B$2:$U$2962,4,FALSE))=TRUE,"",VLOOKUP(CONCATENATE($B285,"-",$C285),IN_1B!$B$2:$U$2962,4,FALSE))</f>
        <v>0</v>
      </c>
      <c r="G285" s="623">
        <f>IF(ISERROR(VLOOKUP(CONCATENATE($B285,"-",$C285),IN_1B!$B$2:$U$2962,5,FALSE))=TRUE,"",VLOOKUP(CONCATENATE($B285,"-",$C285),IN_1B!$B$2:$U$2962,5,FALSE))</f>
        <v>0</v>
      </c>
      <c r="H285" s="624">
        <f>IF(ISERROR(VLOOKUP(CONCATENATE($B285,"-",$C285),IN_1B!$B$2:$U$2962,6,FALSE))=TRUE,"",VLOOKUP(CONCATENATE($B285,"-",$C285),IN_1B!$B$2:$U$2962,6,FALSE))</f>
        <v>0</v>
      </c>
      <c r="I285" s="623">
        <f>IF(ISERROR(VLOOKUP(CONCATENATE($B285,"-",$C285),IN_1B!$B$2:$U$2962,7,FALSE))=TRUE,"",VLOOKUP(CONCATENATE($B285,"-",$C285),IN_1B!$B$2:$U$2962,7,FALSE))</f>
        <v>0</v>
      </c>
      <c r="J285" s="624">
        <f>IF(ISERROR(VLOOKUP(CONCATENATE($B285,"-",$C285),IN_1B!$B$2:$U$2962,8,FALSE))=TRUE,"",VLOOKUP(CONCATENATE($B285,"-",$C285),IN_1B!$B$2:$U$2962,8,FALSE))</f>
        <v>0</v>
      </c>
      <c r="K285" s="623">
        <f>IF(ISERROR(VLOOKUP(CONCATENATE($B285,"-",$C285),IN_1B!$B$2:$U$2962,9,FALSE))=TRUE,"",VLOOKUP(CONCATENATE($B285,"-",$C285),IN_1B!$B$2:$U$2962,9,FALSE))</f>
        <v>0</v>
      </c>
      <c r="L285" s="624">
        <f>IF(ISERROR(VLOOKUP(CONCATENATE($B285,"-",$C285),IN_1B!$B$2:$U$2962,10,FALSE))=TRUE,"",VLOOKUP(CONCATENATE($B285,"-",$C285),IN_1B!$B$2:$U$2962,10,FALSE))</f>
        <v>0</v>
      </c>
      <c r="M285" s="538">
        <f t="shared" ref="M285:N298" si="51">E285+G285</f>
        <v>0</v>
      </c>
      <c r="N285" s="539">
        <f t="shared" si="51"/>
        <v>0</v>
      </c>
    </row>
    <row r="286" spans="1:14" x14ac:dyDescent="0.35">
      <c r="A286" s="541" t="s">
        <v>1384</v>
      </c>
      <c r="B286" s="542" t="s">
        <v>1385</v>
      </c>
      <c r="C286" s="543">
        <v>7</v>
      </c>
      <c r="D286" s="1362" t="str">
        <f>CONCATENATE(D$285)</f>
        <v/>
      </c>
      <c r="E286" s="625">
        <f>IF(ISERROR(VLOOKUP(CONCATENATE($B286,"-",$C286),IN_1B!$B$2:$U$2962,3,FALSE))=TRUE,"",VLOOKUP(CONCATENATE($B286,"-",$C286),IN_1B!$B$2:$U$2962,3,FALSE))</f>
        <v>0</v>
      </c>
      <c r="F286" s="626">
        <f>IF(ISERROR(VLOOKUP(CONCATENATE($B286,"-",$C286),IN_1B!$B$2:$U$2962,4,FALSE))=TRUE,"",VLOOKUP(CONCATENATE($B286,"-",$C286),IN_1B!$B$2:$U$2962,4,FALSE))</f>
        <v>0</v>
      </c>
      <c r="G286" s="625">
        <f>IF(ISERROR(VLOOKUP(CONCATENATE($B286,"-",$C286),IN_1B!$B$2:$U$2962,5,FALSE))=TRUE,"",VLOOKUP(CONCATENATE($B286,"-",$C286),IN_1B!$B$2:$U$2962,5,FALSE))</f>
        <v>0</v>
      </c>
      <c r="H286" s="626">
        <f>IF(ISERROR(VLOOKUP(CONCATENATE($B286,"-",$C286),IN_1B!$B$2:$U$2962,6,FALSE))=TRUE,"",VLOOKUP(CONCATENATE($B286,"-",$C286),IN_1B!$B$2:$U$2962,6,FALSE))</f>
        <v>0</v>
      </c>
      <c r="I286" s="625">
        <f>IF(ISERROR(VLOOKUP(CONCATENATE($B286,"-",$C286),IN_1B!$B$2:$U$2962,7,FALSE))=TRUE,"",VLOOKUP(CONCATENATE($B286,"-",$C286),IN_1B!$B$2:$U$2962,7,FALSE))</f>
        <v>0</v>
      </c>
      <c r="J286" s="626">
        <f>IF(ISERROR(VLOOKUP(CONCATENATE($B286,"-",$C286),IN_1B!$B$2:$U$2962,8,FALSE))=TRUE,"",VLOOKUP(CONCATENATE($B286,"-",$C286),IN_1B!$B$2:$U$2962,8,FALSE))</f>
        <v>0</v>
      </c>
      <c r="K286" s="625">
        <f>IF(ISERROR(VLOOKUP(CONCATENATE($B286,"-",$C286),IN_1B!$B$2:$U$2962,9,FALSE))=TRUE,"",VLOOKUP(CONCATENATE($B286,"-",$C286),IN_1B!$B$2:$U$2962,9,FALSE))</f>
        <v>0</v>
      </c>
      <c r="L286" s="626">
        <f>IF(ISERROR(VLOOKUP(CONCATENATE($B286,"-",$C286),IN_1B!$B$2:$U$2962,10,FALSE))=TRUE,"",VLOOKUP(CONCATENATE($B286,"-",$C286),IN_1B!$B$2:$U$2962,10,FALSE))</f>
        <v>0</v>
      </c>
      <c r="M286" s="544">
        <f t="shared" si="51"/>
        <v>0</v>
      </c>
      <c r="N286" s="545">
        <f t="shared" si="51"/>
        <v>0</v>
      </c>
    </row>
    <row r="287" spans="1:14" x14ac:dyDescent="0.35">
      <c r="A287" s="541" t="s">
        <v>1386</v>
      </c>
      <c r="B287" s="542" t="s">
        <v>1387</v>
      </c>
      <c r="C287" s="546">
        <v>7</v>
      </c>
      <c r="D287" s="1362" t="str">
        <f t="shared" ref="D287:D298" si="52">CONCATENATE(D$285)</f>
        <v/>
      </c>
      <c r="E287" s="625">
        <f>IF(ISERROR(VLOOKUP(CONCATENATE($B287,"-",$C287),IN_1B!$B$2:$U$2962,3,FALSE))=TRUE,"",VLOOKUP(CONCATENATE($B287,"-",$C287),IN_1B!$B$2:$U$2962,3,FALSE))</f>
        <v>0</v>
      </c>
      <c r="F287" s="626">
        <f>IF(ISERROR(VLOOKUP(CONCATENATE($B287,"-",$C287),IN_1B!$B$2:$U$2962,4,FALSE))=TRUE,"",VLOOKUP(CONCATENATE($B287,"-",$C287),IN_1B!$B$2:$U$2962,4,FALSE))</f>
        <v>0</v>
      </c>
      <c r="G287" s="625">
        <f>IF(ISERROR(VLOOKUP(CONCATENATE($B287,"-",$C287),IN_1B!$B$2:$U$2962,5,FALSE))=TRUE,"",VLOOKUP(CONCATENATE($B287,"-",$C287),IN_1B!$B$2:$U$2962,5,FALSE))</f>
        <v>0</v>
      </c>
      <c r="H287" s="626">
        <f>IF(ISERROR(VLOOKUP(CONCATENATE($B287,"-",$C287),IN_1B!$B$2:$U$2962,6,FALSE))=TRUE,"",VLOOKUP(CONCATENATE($B287,"-",$C287),IN_1B!$B$2:$U$2962,6,FALSE))</f>
        <v>0</v>
      </c>
      <c r="I287" s="625">
        <f>IF(ISERROR(VLOOKUP(CONCATENATE($B287,"-",$C287),IN_1B!$B$2:$U$2962,7,FALSE))=TRUE,"",VLOOKUP(CONCATENATE($B287,"-",$C287),IN_1B!$B$2:$U$2962,7,FALSE))</f>
        <v>0</v>
      </c>
      <c r="J287" s="626">
        <f>IF(ISERROR(VLOOKUP(CONCATENATE($B287,"-",$C287),IN_1B!$B$2:$U$2962,8,FALSE))=TRUE,"",VLOOKUP(CONCATENATE($B287,"-",$C287),IN_1B!$B$2:$U$2962,8,FALSE))</f>
        <v>0</v>
      </c>
      <c r="K287" s="625">
        <f>IF(ISERROR(VLOOKUP(CONCATENATE($B287,"-",$C287),IN_1B!$B$2:$U$2962,9,FALSE))=TRUE,"",VLOOKUP(CONCATENATE($B287,"-",$C287),IN_1B!$B$2:$U$2962,9,FALSE))</f>
        <v>0</v>
      </c>
      <c r="L287" s="626">
        <f>IF(ISERROR(VLOOKUP(CONCATENATE($B287,"-",$C287),IN_1B!$B$2:$U$2962,10,FALSE))=TRUE,"",VLOOKUP(CONCATENATE($B287,"-",$C287),IN_1B!$B$2:$U$2962,10,FALSE))</f>
        <v>0</v>
      </c>
      <c r="M287" s="544">
        <f t="shared" si="51"/>
        <v>0</v>
      </c>
      <c r="N287" s="545">
        <f t="shared" si="51"/>
        <v>0</v>
      </c>
    </row>
    <row r="288" spans="1:14" x14ac:dyDescent="0.35">
      <c r="A288" s="541" t="s">
        <v>1388</v>
      </c>
      <c r="B288" s="542" t="s">
        <v>1389</v>
      </c>
      <c r="C288" s="546">
        <v>7</v>
      </c>
      <c r="D288" s="1362" t="str">
        <f t="shared" si="52"/>
        <v/>
      </c>
      <c r="E288" s="625">
        <f>IF(ISERROR(VLOOKUP(CONCATENATE($B288,"-",$C288),IN_1B!$B$2:$U$2962,3,FALSE))=TRUE,"",VLOOKUP(CONCATENATE($B288,"-",$C288),IN_1B!$B$2:$U$2962,3,FALSE))</f>
        <v>0</v>
      </c>
      <c r="F288" s="626">
        <f>IF(ISERROR(VLOOKUP(CONCATENATE($B288,"-",$C288),IN_1B!$B$2:$U$2962,4,FALSE))=TRUE,"",VLOOKUP(CONCATENATE($B288,"-",$C288),IN_1B!$B$2:$U$2962,4,FALSE))</f>
        <v>0</v>
      </c>
      <c r="G288" s="625">
        <f>IF(ISERROR(VLOOKUP(CONCATENATE($B288,"-",$C288),IN_1B!$B$2:$U$2962,5,FALSE))=TRUE,"",VLOOKUP(CONCATENATE($B288,"-",$C288),IN_1B!$B$2:$U$2962,5,FALSE))</f>
        <v>0</v>
      </c>
      <c r="H288" s="626">
        <f>IF(ISERROR(VLOOKUP(CONCATENATE($B288,"-",$C288),IN_1B!$B$2:$U$2962,6,FALSE))=TRUE,"",VLOOKUP(CONCATENATE($B288,"-",$C288),IN_1B!$B$2:$U$2962,6,FALSE))</f>
        <v>0</v>
      </c>
      <c r="I288" s="625">
        <f>IF(ISERROR(VLOOKUP(CONCATENATE($B288,"-",$C288),IN_1B!$B$2:$U$2962,7,FALSE))=TRUE,"",VLOOKUP(CONCATENATE($B288,"-",$C288),IN_1B!$B$2:$U$2962,7,FALSE))</f>
        <v>0</v>
      </c>
      <c r="J288" s="626">
        <f>IF(ISERROR(VLOOKUP(CONCATENATE($B288,"-",$C288),IN_1B!$B$2:$U$2962,8,FALSE))=TRUE,"",VLOOKUP(CONCATENATE($B288,"-",$C288),IN_1B!$B$2:$U$2962,8,FALSE))</f>
        <v>0</v>
      </c>
      <c r="K288" s="625">
        <f>IF(ISERROR(VLOOKUP(CONCATENATE($B288,"-",$C288),IN_1B!$B$2:$U$2962,9,FALSE))=TRUE,"",VLOOKUP(CONCATENATE($B288,"-",$C288),IN_1B!$B$2:$U$2962,9,FALSE))</f>
        <v>0</v>
      </c>
      <c r="L288" s="626">
        <f>IF(ISERROR(VLOOKUP(CONCATENATE($B288,"-",$C288),IN_1B!$B$2:$U$2962,10,FALSE))=TRUE,"",VLOOKUP(CONCATENATE($B288,"-",$C288),IN_1B!$B$2:$U$2962,10,FALSE))</f>
        <v>0</v>
      </c>
      <c r="M288" s="544">
        <f t="shared" si="51"/>
        <v>0</v>
      </c>
      <c r="N288" s="545">
        <f t="shared" si="51"/>
        <v>0</v>
      </c>
    </row>
    <row r="289" spans="1:14" x14ac:dyDescent="0.35">
      <c r="A289" s="541" t="s">
        <v>1390</v>
      </c>
      <c r="B289" s="542" t="s">
        <v>1391</v>
      </c>
      <c r="C289" s="546">
        <v>7</v>
      </c>
      <c r="D289" s="1362" t="str">
        <f t="shared" si="52"/>
        <v/>
      </c>
      <c r="E289" s="625">
        <f>IF(ISERROR(VLOOKUP(CONCATENATE($B289,"-",$C289),IN_1B!$B$2:$U$2962,3,FALSE))=TRUE,"",VLOOKUP(CONCATENATE($B289,"-",$C289),IN_1B!$B$2:$U$2962,3,FALSE))</f>
        <v>0</v>
      </c>
      <c r="F289" s="626">
        <f>IF(ISERROR(VLOOKUP(CONCATENATE($B289,"-",$C289),IN_1B!$B$2:$U$2962,4,FALSE))=TRUE,"",VLOOKUP(CONCATENATE($B289,"-",$C289),IN_1B!$B$2:$U$2962,4,FALSE))</f>
        <v>0</v>
      </c>
      <c r="G289" s="625">
        <f>IF(ISERROR(VLOOKUP(CONCATENATE($B289,"-",$C289),IN_1B!$B$2:$U$2962,5,FALSE))=TRUE,"",VLOOKUP(CONCATENATE($B289,"-",$C289),IN_1B!$B$2:$U$2962,5,FALSE))</f>
        <v>0</v>
      </c>
      <c r="H289" s="626">
        <f>IF(ISERROR(VLOOKUP(CONCATENATE($B289,"-",$C289),IN_1B!$B$2:$U$2962,6,FALSE))=TRUE,"",VLOOKUP(CONCATENATE($B289,"-",$C289),IN_1B!$B$2:$U$2962,6,FALSE))</f>
        <v>0</v>
      </c>
      <c r="I289" s="625">
        <f>IF(ISERROR(VLOOKUP(CONCATENATE($B289,"-",$C289),IN_1B!$B$2:$U$2962,7,FALSE))=TRUE,"",VLOOKUP(CONCATENATE($B289,"-",$C289),IN_1B!$B$2:$U$2962,7,FALSE))</f>
        <v>0</v>
      </c>
      <c r="J289" s="626">
        <f>IF(ISERROR(VLOOKUP(CONCATENATE($B289,"-",$C289),IN_1B!$B$2:$U$2962,8,FALSE))=TRUE,"",VLOOKUP(CONCATENATE($B289,"-",$C289),IN_1B!$B$2:$U$2962,8,FALSE))</f>
        <v>0</v>
      </c>
      <c r="K289" s="625">
        <f>IF(ISERROR(VLOOKUP(CONCATENATE($B289,"-",$C289),IN_1B!$B$2:$U$2962,9,FALSE))=TRUE,"",VLOOKUP(CONCATENATE($B289,"-",$C289),IN_1B!$B$2:$U$2962,9,FALSE))</f>
        <v>0</v>
      </c>
      <c r="L289" s="626">
        <f>IF(ISERROR(VLOOKUP(CONCATENATE($B289,"-",$C289),IN_1B!$B$2:$U$2962,10,FALSE))=TRUE,"",VLOOKUP(CONCATENATE($B289,"-",$C289),IN_1B!$B$2:$U$2962,10,FALSE))</f>
        <v>0</v>
      </c>
      <c r="M289" s="544">
        <f t="shared" si="51"/>
        <v>0</v>
      </c>
      <c r="N289" s="545">
        <f t="shared" si="51"/>
        <v>0</v>
      </c>
    </row>
    <row r="290" spans="1:14" x14ac:dyDescent="0.35">
      <c r="A290" s="541" t="s">
        <v>1392</v>
      </c>
      <c r="B290" s="542" t="s">
        <v>1393</v>
      </c>
      <c r="C290" s="546">
        <v>7</v>
      </c>
      <c r="D290" s="1362" t="str">
        <f t="shared" si="52"/>
        <v/>
      </c>
      <c r="E290" s="625">
        <f>IF(ISERROR(VLOOKUP(CONCATENATE($B290,"-",$C290),IN_1B!$B$2:$U$2962,3,FALSE))=TRUE,"",VLOOKUP(CONCATENATE($B290,"-",$C290),IN_1B!$B$2:$U$2962,3,FALSE))</f>
        <v>0</v>
      </c>
      <c r="F290" s="626">
        <f>IF(ISERROR(VLOOKUP(CONCATENATE($B290,"-",$C290),IN_1B!$B$2:$U$2962,4,FALSE))=TRUE,"",VLOOKUP(CONCATENATE($B290,"-",$C290),IN_1B!$B$2:$U$2962,4,FALSE))</f>
        <v>0</v>
      </c>
      <c r="G290" s="625">
        <f>IF(ISERROR(VLOOKUP(CONCATENATE($B290,"-",$C290),IN_1B!$B$2:$U$2962,5,FALSE))=TRUE,"",VLOOKUP(CONCATENATE($B290,"-",$C290),IN_1B!$B$2:$U$2962,5,FALSE))</f>
        <v>0</v>
      </c>
      <c r="H290" s="626">
        <f>IF(ISERROR(VLOOKUP(CONCATENATE($B290,"-",$C290),IN_1B!$B$2:$U$2962,6,FALSE))=TRUE,"",VLOOKUP(CONCATENATE($B290,"-",$C290),IN_1B!$B$2:$U$2962,6,FALSE))</f>
        <v>0</v>
      </c>
      <c r="I290" s="625">
        <f>IF(ISERROR(VLOOKUP(CONCATENATE($B290,"-",$C290),IN_1B!$B$2:$U$2962,7,FALSE))=TRUE,"",VLOOKUP(CONCATENATE($B290,"-",$C290),IN_1B!$B$2:$U$2962,7,FALSE))</f>
        <v>0</v>
      </c>
      <c r="J290" s="626">
        <f>IF(ISERROR(VLOOKUP(CONCATENATE($B290,"-",$C290),IN_1B!$B$2:$U$2962,8,FALSE))=TRUE,"",VLOOKUP(CONCATENATE($B290,"-",$C290),IN_1B!$B$2:$U$2962,8,FALSE))</f>
        <v>0</v>
      </c>
      <c r="K290" s="625">
        <f>IF(ISERROR(VLOOKUP(CONCATENATE($B290,"-",$C290),IN_1B!$B$2:$U$2962,9,FALSE))=TRUE,"",VLOOKUP(CONCATENATE($B290,"-",$C290),IN_1B!$B$2:$U$2962,9,FALSE))</f>
        <v>0</v>
      </c>
      <c r="L290" s="626">
        <f>IF(ISERROR(VLOOKUP(CONCATENATE($B290,"-",$C290),IN_1B!$B$2:$U$2962,10,FALSE))=TRUE,"",VLOOKUP(CONCATENATE($B290,"-",$C290),IN_1B!$B$2:$U$2962,10,FALSE))</f>
        <v>0</v>
      </c>
      <c r="M290" s="544">
        <f t="shared" si="51"/>
        <v>0</v>
      </c>
      <c r="N290" s="545">
        <f t="shared" si="51"/>
        <v>0</v>
      </c>
    </row>
    <row r="291" spans="1:14" x14ac:dyDescent="0.35">
      <c r="A291" s="541" t="s">
        <v>1394</v>
      </c>
      <c r="B291" s="542" t="s">
        <v>1395</v>
      </c>
      <c r="C291" s="546">
        <v>7</v>
      </c>
      <c r="D291" s="1362" t="str">
        <f t="shared" si="52"/>
        <v/>
      </c>
      <c r="E291" s="625">
        <f>IF(ISERROR(VLOOKUP(CONCATENATE($B291,"-",$C291),IN_1B!$B$2:$U$2962,3,FALSE))=TRUE,"",VLOOKUP(CONCATENATE($B291,"-",$C291),IN_1B!$B$2:$U$2962,3,FALSE))</f>
        <v>0</v>
      </c>
      <c r="F291" s="626">
        <f>IF(ISERROR(VLOOKUP(CONCATENATE($B291,"-",$C291),IN_1B!$B$2:$U$2962,4,FALSE))=TRUE,"",VLOOKUP(CONCATENATE($B291,"-",$C291),IN_1B!$B$2:$U$2962,4,FALSE))</f>
        <v>0</v>
      </c>
      <c r="G291" s="625">
        <f>IF(ISERROR(VLOOKUP(CONCATENATE($B291,"-",$C291),IN_1B!$B$2:$U$2962,5,FALSE))=TRUE,"",VLOOKUP(CONCATENATE($B291,"-",$C291),IN_1B!$B$2:$U$2962,5,FALSE))</f>
        <v>0</v>
      </c>
      <c r="H291" s="626">
        <f>IF(ISERROR(VLOOKUP(CONCATENATE($B291,"-",$C291),IN_1B!$B$2:$U$2962,6,FALSE))=TRUE,"",VLOOKUP(CONCATENATE($B291,"-",$C291),IN_1B!$B$2:$U$2962,6,FALSE))</f>
        <v>0</v>
      </c>
      <c r="I291" s="625">
        <f>IF(ISERROR(VLOOKUP(CONCATENATE($B291,"-",$C291),IN_1B!$B$2:$U$2962,7,FALSE))=TRUE,"",VLOOKUP(CONCATENATE($B291,"-",$C291),IN_1B!$B$2:$U$2962,7,FALSE))</f>
        <v>0</v>
      </c>
      <c r="J291" s="626">
        <f>IF(ISERROR(VLOOKUP(CONCATENATE($B291,"-",$C291),IN_1B!$B$2:$U$2962,8,FALSE))=TRUE,"",VLOOKUP(CONCATENATE($B291,"-",$C291),IN_1B!$B$2:$U$2962,8,FALSE))</f>
        <v>0</v>
      </c>
      <c r="K291" s="625">
        <f>IF(ISERROR(VLOOKUP(CONCATENATE($B291,"-",$C291),IN_1B!$B$2:$U$2962,9,FALSE))=TRUE,"",VLOOKUP(CONCATENATE($B291,"-",$C291),IN_1B!$B$2:$U$2962,9,FALSE))</f>
        <v>0</v>
      </c>
      <c r="L291" s="626">
        <f>IF(ISERROR(VLOOKUP(CONCATENATE($B291,"-",$C291),IN_1B!$B$2:$U$2962,10,FALSE))=TRUE,"",VLOOKUP(CONCATENATE($B291,"-",$C291),IN_1B!$B$2:$U$2962,10,FALSE))</f>
        <v>0</v>
      </c>
      <c r="M291" s="544">
        <f t="shared" si="51"/>
        <v>0</v>
      </c>
      <c r="N291" s="545">
        <f t="shared" si="51"/>
        <v>0</v>
      </c>
    </row>
    <row r="292" spans="1:14" x14ac:dyDescent="0.35">
      <c r="A292" s="541" t="s">
        <v>1396</v>
      </c>
      <c r="B292" s="542" t="s">
        <v>1397</v>
      </c>
      <c r="C292" s="546">
        <v>7</v>
      </c>
      <c r="D292" s="1362" t="str">
        <f t="shared" si="52"/>
        <v/>
      </c>
      <c r="E292" s="625">
        <f>IF(ISERROR(VLOOKUP(CONCATENATE($B292,"-",$C292),IN_1B!$B$2:$U$2962,3,FALSE))=TRUE,"",VLOOKUP(CONCATENATE($B292,"-",$C292),IN_1B!$B$2:$U$2962,3,FALSE))</f>
        <v>0</v>
      </c>
      <c r="F292" s="626">
        <f>IF(ISERROR(VLOOKUP(CONCATENATE($B292,"-",$C292),IN_1B!$B$2:$U$2962,4,FALSE))=TRUE,"",VLOOKUP(CONCATENATE($B292,"-",$C292),IN_1B!$B$2:$U$2962,4,FALSE))</f>
        <v>0</v>
      </c>
      <c r="G292" s="625">
        <f>IF(ISERROR(VLOOKUP(CONCATENATE($B292,"-",$C292),IN_1B!$B$2:$U$2962,5,FALSE))=TRUE,"",VLOOKUP(CONCATENATE($B292,"-",$C292),IN_1B!$B$2:$U$2962,5,FALSE))</f>
        <v>0</v>
      </c>
      <c r="H292" s="626">
        <f>IF(ISERROR(VLOOKUP(CONCATENATE($B292,"-",$C292),IN_1B!$B$2:$U$2962,6,FALSE))=TRUE,"",VLOOKUP(CONCATENATE($B292,"-",$C292),IN_1B!$B$2:$U$2962,6,FALSE))</f>
        <v>0</v>
      </c>
      <c r="I292" s="625">
        <f>IF(ISERROR(VLOOKUP(CONCATENATE($B292,"-",$C292),IN_1B!$B$2:$U$2962,7,FALSE))=TRUE,"",VLOOKUP(CONCATENATE($B292,"-",$C292),IN_1B!$B$2:$U$2962,7,FALSE))</f>
        <v>0</v>
      </c>
      <c r="J292" s="626">
        <f>IF(ISERROR(VLOOKUP(CONCATENATE($B292,"-",$C292),IN_1B!$B$2:$U$2962,8,FALSE))=TRUE,"",VLOOKUP(CONCATENATE($B292,"-",$C292),IN_1B!$B$2:$U$2962,8,FALSE))</f>
        <v>0</v>
      </c>
      <c r="K292" s="625">
        <f>IF(ISERROR(VLOOKUP(CONCATENATE($B292,"-",$C292),IN_1B!$B$2:$U$2962,9,FALSE))=TRUE,"",VLOOKUP(CONCATENATE($B292,"-",$C292),IN_1B!$B$2:$U$2962,9,FALSE))</f>
        <v>0</v>
      </c>
      <c r="L292" s="626">
        <f>IF(ISERROR(VLOOKUP(CONCATENATE($B292,"-",$C292),IN_1B!$B$2:$U$2962,10,FALSE))=TRUE,"",VLOOKUP(CONCATENATE($B292,"-",$C292),IN_1B!$B$2:$U$2962,10,FALSE))</f>
        <v>0</v>
      </c>
      <c r="M292" s="544">
        <f t="shared" si="51"/>
        <v>0</v>
      </c>
      <c r="N292" s="545">
        <f t="shared" si="51"/>
        <v>0</v>
      </c>
    </row>
    <row r="293" spans="1:14" x14ac:dyDescent="0.35">
      <c r="A293" s="541" t="s">
        <v>1398</v>
      </c>
      <c r="B293" s="542" t="s">
        <v>1399</v>
      </c>
      <c r="C293" s="546">
        <v>7</v>
      </c>
      <c r="D293" s="1362" t="str">
        <f t="shared" si="52"/>
        <v/>
      </c>
      <c r="E293" s="625">
        <f>IF(ISERROR(VLOOKUP(CONCATENATE($B293,"-",$C293),IN_1B!$B$2:$U$2962,3,FALSE))=TRUE,"",VLOOKUP(CONCATENATE($B293,"-",$C293),IN_1B!$B$2:$U$2962,3,FALSE))</f>
        <v>0</v>
      </c>
      <c r="F293" s="626">
        <f>IF(ISERROR(VLOOKUP(CONCATENATE($B293,"-",$C293),IN_1B!$B$2:$U$2962,4,FALSE))=TRUE,"",VLOOKUP(CONCATENATE($B293,"-",$C293),IN_1B!$B$2:$U$2962,4,FALSE))</f>
        <v>0</v>
      </c>
      <c r="G293" s="625">
        <f>IF(ISERROR(VLOOKUP(CONCATENATE($B293,"-",$C293),IN_1B!$B$2:$U$2962,5,FALSE))=TRUE,"",VLOOKUP(CONCATENATE($B293,"-",$C293),IN_1B!$B$2:$U$2962,5,FALSE))</f>
        <v>0</v>
      </c>
      <c r="H293" s="626">
        <f>IF(ISERROR(VLOOKUP(CONCATENATE($B293,"-",$C293),IN_1B!$B$2:$U$2962,6,FALSE))=TRUE,"",VLOOKUP(CONCATENATE($B293,"-",$C293),IN_1B!$B$2:$U$2962,6,FALSE))</f>
        <v>0</v>
      </c>
      <c r="I293" s="625">
        <f>IF(ISERROR(VLOOKUP(CONCATENATE($B293,"-",$C293),IN_1B!$B$2:$U$2962,7,FALSE))=TRUE,"",VLOOKUP(CONCATENATE($B293,"-",$C293),IN_1B!$B$2:$U$2962,7,FALSE))</f>
        <v>0</v>
      </c>
      <c r="J293" s="626">
        <f>IF(ISERROR(VLOOKUP(CONCATENATE($B293,"-",$C293),IN_1B!$B$2:$U$2962,8,FALSE))=TRUE,"",VLOOKUP(CONCATENATE($B293,"-",$C293),IN_1B!$B$2:$U$2962,8,FALSE))</f>
        <v>0</v>
      </c>
      <c r="K293" s="625">
        <f>IF(ISERROR(VLOOKUP(CONCATENATE($B293,"-",$C293),IN_1B!$B$2:$U$2962,9,FALSE))=TRUE,"",VLOOKUP(CONCATENATE($B293,"-",$C293),IN_1B!$B$2:$U$2962,9,FALSE))</f>
        <v>0</v>
      </c>
      <c r="L293" s="626">
        <f>IF(ISERROR(VLOOKUP(CONCATENATE($B293,"-",$C293),IN_1B!$B$2:$U$2962,10,FALSE))=TRUE,"",VLOOKUP(CONCATENATE($B293,"-",$C293),IN_1B!$B$2:$U$2962,10,FALSE))</f>
        <v>0</v>
      </c>
      <c r="M293" s="544">
        <f t="shared" si="51"/>
        <v>0</v>
      </c>
      <c r="N293" s="545">
        <f t="shared" si="51"/>
        <v>0</v>
      </c>
    </row>
    <row r="294" spans="1:14" x14ac:dyDescent="0.35">
      <c r="A294" s="541" t="s">
        <v>1400</v>
      </c>
      <c r="B294" s="542" t="s">
        <v>1401</v>
      </c>
      <c r="C294" s="546">
        <v>7</v>
      </c>
      <c r="D294" s="1362" t="str">
        <f t="shared" si="52"/>
        <v/>
      </c>
      <c r="E294" s="625">
        <f>IF(ISERROR(VLOOKUP(CONCATENATE($B294,"-",$C294),IN_1B!$B$2:$U$2962,3,FALSE))=TRUE,"",VLOOKUP(CONCATENATE($B294,"-",$C294),IN_1B!$B$2:$U$2962,3,FALSE))</f>
        <v>0</v>
      </c>
      <c r="F294" s="626">
        <f>IF(ISERROR(VLOOKUP(CONCATENATE($B294,"-",$C294),IN_1B!$B$2:$U$2962,4,FALSE))=TRUE,"",VLOOKUP(CONCATENATE($B294,"-",$C294),IN_1B!$B$2:$U$2962,4,FALSE))</f>
        <v>0</v>
      </c>
      <c r="G294" s="625">
        <f>IF(ISERROR(VLOOKUP(CONCATENATE($B294,"-",$C294),IN_1B!$B$2:$U$2962,5,FALSE))=TRUE,"",VLOOKUP(CONCATENATE($B294,"-",$C294),IN_1B!$B$2:$U$2962,5,FALSE))</f>
        <v>0</v>
      </c>
      <c r="H294" s="626">
        <f>IF(ISERROR(VLOOKUP(CONCATENATE($B294,"-",$C294),IN_1B!$B$2:$U$2962,6,FALSE))=TRUE,"",VLOOKUP(CONCATENATE($B294,"-",$C294),IN_1B!$B$2:$U$2962,6,FALSE))</f>
        <v>0</v>
      </c>
      <c r="I294" s="625">
        <f>IF(ISERROR(VLOOKUP(CONCATENATE($B294,"-",$C294),IN_1B!$B$2:$U$2962,7,FALSE))=TRUE,"",VLOOKUP(CONCATENATE($B294,"-",$C294),IN_1B!$B$2:$U$2962,7,FALSE))</f>
        <v>0</v>
      </c>
      <c r="J294" s="626">
        <f>IF(ISERROR(VLOOKUP(CONCATENATE($B294,"-",$C294),IN_1B!$B$2:$U$2962,8,FALSE))=TRUE,"",VLOOKUP(CONCATENATE($B294,"-",$C294),IN_1B!$B$2:$U$2962,8,FALSE))</f>
        <v>0</v>
      </c>
      <c r="K294" s="625">
        <f>IF(ISERROR(VLOOKUP(CONCATENATE($B294,"-",$C294),IN_1B!$B$2:$U$2962,9,FALSE))=TRUE,"",VLOOKUP(CONCATENATE($B294,"-",$C294),IN_1B!$B$2:$U$2962,9,FALSE))</f>
        <v>0</v>
      </c>
      <c r="L294" s="626">
        <f>IF(ISERROR(VLOOKUP(CONCATENATE($B294,"-",$C294),IN_1B!$B$2:$U$2962,10,FALSE))=TRUE,"",VLOOKUP(CONCATENATE($B294,"-",$C294),IN_1B!$B$2:$U$2962,10,FALSE))</f>
        <v>0</v>
      </c>
      <c r="M294" s="544">
        <f t="shared" si="51"/>
        <v>0</v>
      </c>
      <c r="N294" s="545">
        <f t="shared" si="51"/>
        <v>0</v>
      </c>
    </row>
    <row r="295" spans="1:14" x14ac:dyDescent="0.35">
      <c r="A295" s="541" t="s">
        <v>1402</v>
      </c>
      <c r="B295" s="542" t="s">
        <v>1403</v>
      </c>
      <c r="C295" s="546">
        <v>7</v>
      </c>
      <c r="D295" s="1362" t="str">
        <f t="shared" si="52"/>
        <v/>
      </c>
      <c r="E295" s="625">
        <f>IF(ISERROR(VLOOKUP(CONCATENATE($B295,"-",$C295),IN_1B!$B$2:$U$2962,3,FALSE))=TRUE,"",VLOOKUP(CONCATENATE($B295,"-",$C295),IN_1B!$B$2:$U$2962,3,FALSE))</f>
        <v>0</v>
      </c>
      <c r="F295" s="626">
        <f>IF(ISERROR(VLOOKUP(CONCATENATE($B295,"-",$C295),IN_1B!$B$2:$U$2962,4,FALSE))=TRUE,"",VLOOKUP(CONCATENATE($B295,"-",$C295),IN_1B!$B$2:$U$2962,4,FALSE))</f>
        <v>0</v>
      </c>
      <c r="G295" s="625">
        <f>IF(ISERROR(VLOOKUP(CONCATENATE($B295,"-",$C295),IN_1B!$B$2:$U$2962,5,FALSE))=TRUE,"",VLOOKUP(CONCATENATE($B295,"-",$C295),IN_1B!$B$2:$U$2962,5,FALSE))</f>
        <v>0</v>
      </c>
      <c r="H295" s="626">
        <f>IF(ISERROR(VLOOKUP(CONCATENATE($B295,"-",$C295),IN_1B!$B$2:$U$2962,6,FALSE))=TRUE,"",VLOOKUP(CONCATENATE($B295,"-",$C295),IN_1B!$B$2:$U$2962,6,FALSE))</f>
        <v>0</v>
      </c>
      <c r="I295" s="625">
        <f>IF(ISERROR(VLOOKUP(CONCATENATE($B295,"-",$C295),IN_1B!$B$2:$U$2962,7,FALSE))=TRUE,"",VLOOKUP(CONCATENATE($B295,"-",$C295),IN_1B!$B$2:$U$2962,7,FALSE))</f>
        <v>0</v>
      </c>
      <c r="J295" s="626">
        <f>IF(ISERROR(VLOOKUP(CONCATENATE($B295,"-",$C295),IN_1B!$B$2:$U$2962,8,FALSE))=TRUE,"",VLOOKUP(CONCATENATE($B295,"-",$C295),IN_1B!$B$2:$U$2962,8,FALSE))</f>
        <v>0</v>
      </c>
      <c r="K295" s="625">
        <f>IF(ISERROR(VLOOKUP(CONCATENATE($B295,"-",$C295),IN_1B!$B$2:$U$2962,9,FALSE))=TRUE,"",VLOOKUP(CONCATENATE($B295,"-",$C295),IN_1B!$B$2:$U$2962,9,FALSE))</f>
        <v>0</v>
      </c>
      <c r="L295" s="626">
        <f>IF(ISERROR(VLOOKUP(CONCATENATE($B295,"-",$C295),IN_1B!$B$2:$U$2962,10,FALSE))=TRUE,"",VLOOKUP(CONCATENATE($B295,"-",$C295),IN_1B!$B$2:$U$2962,10,FALSE))</f>
        <v>0</v>
      </c>
      <c r="M295" s="544">
        <f t="shared" si="51"/>
        <v>0</v>
      </c>
      <c r="N295" s="545">
        <f t="shared" si="51"/>
        <v>0</v>
      </c>
    </row>
    <row r="296" spans="1:14" x14ac:dyDescent="0.35">
      <c r="A296" s="541" t="s">
        <v>1404</v>
      </c>
      <c r="B296" s="542" t="s">
        <v>1405</v>
      </c>
      <c r="C296" s="546">
        <v>7</v>
      </c>
      <c r="D296" s="1362" t="str">
        <f t="shared" si="52"/>
        <v/>
      </c>
      <c r="E296" s="625">
        <f>IF(ISERROR(VLOOKUP(CONCATENATE($B296,"-",$C296),IN_1B!$B$2:$U$2962,3,FALSE))=TRUE,"",VLOOKUP(CONCATENATE($B296,"-",$C296),IN_1B!$B$2:$U$2962,3,FALSE))</f>
        <v>0</v>
      </c>
      <c r="F296" s="626">
        <f>IF(ISERROR(VLOOKUP(CONCATENATE($B296,"-",$C296),IN_1B!$B$2:$U$2962,4,FALSE))=TRUE,"",VLOOKUP(CONCATENATE($B296,"-",$C296),IN_1B!$B$2:$U$2962,4,FALSE))</f>
        <v>0</v>
      </c>
      <c r="G296" s="625">
        <f>IF(ISERROR(VLOOKUP(CONCATENATE($B296,"-",$C296),IN_1B!$B$2:$U$2962,5,FALSE))=TRUE,"",VLOOKUP(CONCATENATE($B296,"-",$C296),IN_1B!$B$2:$U$2962,5,FALSE))</f>
        <v>0</v>
      </c>
      <c r="H296" s="626">
        <f>IF(ISERROR(VLOOKUP(CONCATENATE($B296,"-",$C296),IN_1B!$B$2:$U$2962,6,FALSE))=TRUE,"",VLOOKUP(CONCATENATE($B296,"-",$C296),IN_1B!$B$2:$U$2962,6,FALSE))</f>
        <v>0</v>
      </c>
      <c r="I296" s="625">
        <f>IF(ISERROR(VLOOKUP(CONCATENATE($B296,"-",$C296),IN_1B!$B$2:$U$2962,7,FALSE))=TRUE,"",VLOOKUP(CONCATENATE($B296,"-",$C296),IN_1B!$B$2:$U$2962,7,FALSE))</f>
        <v>0</v>
      </c>
      <c r="J296" s="626">
        <f>IF(ISERROR(VLOOKUP(CONCATENATE($B296,"-",$C296),IN_1B!$B$2:$U$2962,8,FALSE))=TRUE,"",VLOOKUP(CONCATENATE($B296,"-",$C296),IN_1B!$B$2:$U$2962,8,FALSE))</f>
        <v>0</v>
      </c>
      <c r="K296" s="625">
        <f>IF(ISERROR(VLOOKUP(CONCATENATE($B296,"-",$C296),IN_1B!$B$2:$U$2962,9,FALSE))=TRUE,"",VLOOKUP(CONCATENATE($B296,"-",$C296),IN_1B!$B$2:$U$2962,9,FALSE))</f>
        <v>0</v>
      </c>
      <c r="L296" s="626">
        <f>IF(ISERROR(VLOOKUP(CONCATENATE($B296,"-",$C296),IN_1B!$B$2:$U$2962,10,FALSE))=TRUE,"",VLOOKUP(CONCATENATE($B296,"-",$C296),IN_1B!$B$2:$U$2962,10,FALSE))</f>
        <v>0</v>
      </c>
      <c r="M296" s="544">
        <f t="shared" si="51"/>
        <v>0</v>
      </c>
      <c r="N296" s="545">
        <f t="shared" si="51"/>
        <v>0</v>
      </c>
    </row>
    <row r="297" spans="1:14" x14ac:dyDescent="0.35">
      <c r="A297" s="541" t="s">
        <v>1406</v>
      </c>
      <c r="B297" s="542" t="s">
        <v>1407</v>
      </c>
      <c r="C297" s="547">
        <v>7</v>
      </c>
      <c r="D297" s="1362" t="str">
        <f t="shared" si="52"/>
        <v/>
      </c>
      <c r="E297" s="625">
        <f>IF(ISERROR(VLOOKUP(CONCATENATE($B297,"-",$C297),IN_1B!$B$2:$U$2962,3,FALSE))=TRUE,"",VLOOKUP(CONCATENATE($B297,"-",$C297),IN_1B!$B$2:$U$2962,3,FALSE))</f>
        <v>0</v>
      </c>
      <c r="F297" s="626">
        <f>IF(ISERROR(VLOOKUP(CONCATENATE($B297,"-",$C297),IN_1B!$B$2:$U$2962,4,FALSE))=TRUE,"",VLOOKUP(CONCATENATE($B297,"-",$C297),IN_1B!$B$2:$U$2962,4,FALSE))</f>
        <v>0</v>
      </c>
      <c r="G297" s="625">
        <f>IF(ISERROR(VLOOKUP(CONCATENATE($B297,"-",$C297),IN_1B!$B$2:$U$2962,5,FALSE))=TRUE,"",VLOOKUP(CONCATENATE($B297,"-",$C297),IN_1B!$B$2:$U$2962,5,FALSE))</f>
        <v>0</v>
      </c>
      <c r="H297" s="626">
        <f>IF(ISERROR(VLOOKUP(CONCATENATE($B297,"-",$C297),IN_1B!$B$2:$U$2962,6,FALSE))=TRUE,"",VLOOKUP(CONCATENATE($B297,"-",$C297),IN_1B!$B$2:$U$2962,6,FALSE))</f>
        <v>0</v>
      </c>
      <c r="I297" s="625">
        <f>IF(ISERROR(VLOOKUP(CONCATENATE($B297,"-",$C297),IN_1B!$B$2:$U$2962,7,FALSE))=TRUE,"",VLOOKUP(CONCATENATE($B297,"-",$C297),IN_1B!$B$2:$U$2962,7,FALSE))</f>
        <v>0</v>
      </c>
      <c r="J297" s="626">
        <f>IF(ISERROR(VLOOKUP(CONCATENATE($B297,"-",$C297),IN_1B!$B$2:$U$2962,8,FALSE))=TRUE,"",VLOOKUP(CONCATENATE($B297,"-",$C297),IN_1B!$B$2:$U$2962,8,FALSE))</f>
        <v>0</v>
      </c>
      <c r="K297" s="625">
        <f>IF(ISERROR(VLOOKUP(CONCATENATE($B297,"-",$C297),IN_1B!$B$2:$U$2962,9,FALSE))=TRUE,"",VLOOKUP(CONCATENATE($B297,"-",$C297),IN_1B!$B$2:$U$2962,9,FALSE))</f>
        <v>0</v>
      </c>
      <c r="L297" s="626">
        <f>IF(ISERROR(VLOOKUP(CONCATENATE($B297,"-",$C297),IN_1B!$B$2:$U$2962,10,FALSE))=TRUE,"",VLOOKUP(CONCATENATE($B297,"-",$C297),IN_1B!$B$2:$U$2962,10,FALSE))</f>
        <v>0</v>
      </c>
      <c r="M297" s="544">
        <f t="shared" si="51"/>
        <v>0</v>
      </c>
      <c r="N297" s="545">
        <f t="shared" si="51"/>
        <v>0</v>
      </c>
    </row>
    <row r="298" spans="1:14" ht="15.45" thickBot="1" x14ac:dyDescent="0.4">
      <c r="A298" s="541" t="s">
        <v>1408</v>
      </c>
      <c r="B298" s="547" t="s">
        <v>1409</v>
      </c>
      <c r="C298" s="617">
        <v>7</v>
      </c>
      <c r="D298" s="1362" t="str">
        <f t="shared" si="52"/>
        <v/>
      </c>
      <c r="E298" s="627">
        <f>IF(ISERROR(VLOOKUP(CONCATENATE($B298,"-",$C298),IN_1B!$B$2:$U$2962,3,FALSE))=TRUE,"",VLOOKUP(CONCATENATE($B298,"-",$C298),IN_1B!$B$2:$U$2962,3,FALSE))</f>
        <v>0</v>
      </c>
      <c r="F298" s="628">
        <f>IF(ISERROR(VLOOKUP(CONCATENATE($B298,"-",$C298),IN_1B!$B$2:$U$2962,4,FALSE))=TRUE,"",VLOOKUP(CONCATENATE($B298,"-",$C298),IN_1B!$B$2:$U$2962,4,FALSE))</f>
        <v>0</v>
      </c>
      <c r="G298" s="627">
        <f>IF(ISERROR(VLOOKUP(CONCATENATE($B298,"-",$C298),IN_1B!$B$2:$U$2962,5,FALSE))=TRUE,"",VLOOKUP(CONCATENATE($B298,"-",$C298),IN_1B!$B$2:$U$2962,5,FALSE))</f>
        <v>0</v>
      </c>
      <c r="H298" s="628">
        <f>IF(ISERROR(VLOOKUP(CONCATENATE($B298,"-",$C298),IN_1B!$B$2:$U$2962,6,FALSE))=TRUE,"",VLOOKUP(CONCATENATE($B298,"-",$C298),IN_1B!$B$2:$U$2962,6,FALSE))</f>
        <v>0</v>
      </c>
      <c r="I298" s="627">
        <f>IF(ISERROR(VLOOKUP(CONCATENATE($B298,"-",$C298),IN_1B!$B$2:$U$2962,7,FALSE))=TRUE,"",VLOOKUP(CONCATENATE($B298,"-",$C298),IN_1B!$B$2:$U$2962,7,FALSE))</f>
        <v>0</v>
      </c>
      <c r="J298" s="628">
        <f>IF(ISERROR(VLOOKUP(CONCATENATE($B298,"-",$C298),IN_1B!$B$2:$U$2962,8,FALSE))=TRUE,"",VLOOKUP(CONCATENATE($B298,"-",$C298),IN_1B!$B$2:$U$2962,8,FALSE))</f>
        <v>0</v>
      </c>
      <c r="K298" s="627">
        <f>IF(ISERROR(VLOOKUP(CONCATENATE($B298,"-",$C298),IN_1B!$B$2:$U$2962,9,FALSE))=TRUE,"",VLOOKUP(CONCATENATE($B298,"-",$C298),IN_1B!$B$2:$U$2962,9,FALSE))</f>
        <v>0</v>
      </c>
      <c r="L298" s="628">
        <f>IF(ISERROR(VLOOKUP(CONCATENATE($B298,"-",$C298),IN_1B!$B$2:$U$2962,10,FALSE))=TRUE,"",VLOOKUP(CONCATENATE($B298,"-",$C298),IN_1B!$B$2:$U$2962,10,FALSE))</f>
        <v>0</v>
      </c>
      <c r="M298" s="548">
        <f t="shared" si="51"/>
        <v>0</v>
      </c>
      <c r="N298" s="549">
        <f t="shared" si="51"/>
        <v>0</v>
      </c>
    </row>
    <row r="299" spans="1:14" ht="15.45" thickBot="1" x14ac:dyDescent="0.4">
      <c r="A299" s="550" t="s">
        <v>1410</v>
      </c>
      <c r="B299" s="551"/>
      <c r="C299" s="618"/>
      <c r="D299" s="1362"/>
      <c r="E299" s="629"/>
      <c r="F299" s="484"/>
      <c r="G299" s="484"/>
      <c r="H299" s="484"/>
      <c r="I299" s="484"/>
      <c r="J299" s="484"/>
      <c r="K299" s="484"/>
      <c r="L299" s="484"/>
      <c r="M299" s="553"/>
      <c r="N299" s="554"/>
    </row>
    <row r="300" spans="1:14" x14ac:dyDescent="0.35">
      <c r="A300" s="535" t="s">
        <v>1411</v>
      </c>
      <c r="B300" s="536" t="s">
        <v>1412</v>
      </c>
      <c r="C300" s="617">
        <v>7</v>
      </c>
      <c r="D300" s="1362" t="str">
        <f t="shared" ref="D300:D305" si="53">CONCATENATE(D$285)</f>
        <v/>
      </c>
      <c r="E300" s="623">
        <f>IF(ISERROR(VLOOKUP(CONCATENATE($B300,"-",$C300),IN_1B!$B$2:$U$2962,3,FALSE))=TRUE,"",VLOOKUP(CONCATENATE($B300,"-",$C300),IN_1B!$B$2:$U$2962,3,FALSE))</f>
        <v>0</v>
      </c>
      <c r="F300" s="624">
        <f>IF(ISERROR(VLOOKUP(CONCATENATE($B300,"-",$C300),IN_1B!$B$2:$U$2962,4,FALSE))=TRUE,"",VLOOKUP(CONCATENATE($B300,"-",$C300),IN_1B!$B$2:$U$2962,4,FALSE))</f>
        <v>0</v>
      </c>
      <c r="G300" s="623">
        <f>IF(ISERROR(VLOOKUP(CONCATENATE($B300,"-",$C300),IN_1B!$B$2:$U$2962,5,FALSE))=TRUE,"",VLOOKUP(CONCATENATE($B300,"-",$C300),IN_1B!$B$2:$U$2962,5,FALSE))</f>
        <v>0</v>
      </c>
      <c r="H300" s="624">
        <f>IF(ISERROR(VLOOKUP(CONCATENATE($B300,"-",$C300),IN_1B!$B$2:$U$2962,6,FALSE))=TRUE,"",VLOOKUP(CONCATENATE($B300,"-",$C300),IN_1B!$B$2:$U$2962,6,FALSE))</f>
        <v>0</v>
      </c>
      <c r="I300" s="623">
        <f>IF(ISERROR(VLOOKUP(CONCATENATE($B300,"-",$C300),IN_1B!$B$2:$U$2962,7,FALSE))=TRUE,"",VLOOKUP(CONCATENATE($B300,"-",$C300),IN_1B!$B$2:$U$2962,7,FALSE))</f>
        <v>0</v>
      </c>
      <c r="J300" s="624">
        <f>IF(ISERROR(VLOOKUP(CONCATENATE($B300,"-",$C300),IN_1B!$B$2:$U$2962,8,FALSE))=TRUE,"",VLOOKUP(CONCATENATE($B300,"-",$C300),IN_1B!$B$2:$U$2962,8,FALSE))</f>
        <v>0</v>
      </c>
      <c r="K300" s="623">
        <f>IF(ISERROR(VLOOKUP(CONCATENATE($B300,"-",$C300),IN_1B!$B$2:$U$2962,9,FALSE))=TRUE,"",VLOOKUP(CONCATENATE($B300,"-",$C300),IN_1B!$B$2:$U$2962,9,FALSE))</f>
        <v>0</v>
      </c>
      <c r="L300" s="624">
        <f>IF(ISERROR(VLOOKUP(CONCATENATE($B300,"-",$C300),IN_1B!$B$2:$U$2962,10,FALSE))=TRUE,"",VLOOKUP(CONCATENATE($B300,"-",$C300),IN_1B!$B$2:$U$2962,10,FALSE))</f>
        <v>0</v>
      </c>
      <c r="M300" s="538">
        <f t="shared" ref="M300:N305" si="54">E300+G300</f>
        <v>0</v>
      </c>
      <c r="N300" s="539">
        <f t="shared" si="54"/>
        <v>0</v>
      </c>
    </row>
    <row r="301" spans="1:14" x14ac:dyDescent="0.35">
      <c r="A301" s="541" t="s">
        <v>1413</v>
      </c>
      <c r="B301" s="542" t="s">
        <v>1414</v>
      </c>
      <c r="C301" s="543">
        <v>7</v>
      </c>
      <c r="D301" s="1362" t="str">
        <f t="shared" si="53"/>
        <v/>
      </c>
      <c r="E301" s="625">
        <f>IF(ISERROR(VLOOKUP(CONCATENATE($B301,"-",$C301),IN_1B!$B$2:$U$2962,3,FALSE))=TRUE,"",VLOOKUP(CONCATENATE($B301,"-",$C301),IN_1B!$B$2:$U$2962,3,FALSE))</f>
        <v>0</v>
      </c>
      <c r="F301" s="626">
        <f>IF(ISERROR(VLOOKUP(CONCATENATE($B301,"-",$C301),IN_1B!$B$2:$U$2962,4,FALSE))=TRUE,"",VLOOKUP(CONCATENATE($B301,"-",$C301),IN_1B!$B$2:$U$2962,4,FALSE))</f>
        <v>0</v>
      </c>
      <c r="G301" s="625">
        <f>IF(ISERROR(VLOOKUP(CONCATENATE($B301,"-",$C301),IN_1B!$B$2:$U$2962,5,FALSE))=TRUE,"",VLOOKUP(CONCATENATE($B301,"-",$C301),IN_1B!$B$2:$U$2962,5,FALSE))</f>
        <v>0</v>
      </c>
      <c r="H301" s="626">
        <f>IF(ISERROR(VLOOKUP(CONCATENATE($B301,"-",$C301),IN_1B!$B$2:$U$2962,6,FALSE))=TRUE,"",VLOOKUP(CONCATENATE($B301,"-",$C301),IN_1B!$B$2:$U$2962,6,FALSE))</f>
        <v>0</v>
      </c>
      <c r="I301" s="625">
        <f>IF(ISERROR(VLOOKUP(CONCATENATE($B301,"-",$C301),IN_1B!$B$2:$U$2962,7,FALSE))=TRUE,"",VLOOKUP(CONCATENATE($B301,"-",$C301),IN_1B!$B$2:$U$2962,7,FALSE))</f>
        <v>0</v>
      </c>
      <c r="J301" s="626">
        <f>IF(ISERROR(VLOOKUP(CONCATENATE($B301,"-",$C301),IN_1B!$B$2:$U$2962,8,FALSE))=TRUE,"",VLOOKUP(CONCATENATE($B301,"-",$C301),IN_1B!$B$2:$U$2962,8,FALSE))</f>
        <v>0</v>
      </c>
      <c r="K301" s="625">
        <f>IF(ISERROR(VLOOKUP(CONCATENATE($B301,"-",$C301),IN_1B!$B$2:$U$2962,9,FALSE))=TRUE,"",VLOOKUP(CONCATENATE($B301,"-",$C301),IN_1B!$B$2:$U$2962,9,FALSE))</f>
        <v>0</v>
      </c>
      <c r="L301" s="626">
        <f>IF(ISERROR(VLOOKUP(CONCATENATE($B301,"-",$C301),IN_1B!$B$2:$U$2962,10,FALSE))=TRUE,"",VLOOKUP(CONCATENATE($B301,"-",$C301),IN_1B!$B$2:$U$2962,10,FALSE))</f>
        <v>0</v>
      </c>
      <c r="M301" s="544">
        <f t="shared" si="54"/>
        <v>0</v>
      </c>
      <c r="N301" s="545">
        <f t="shared" si="54"/>
        <v>0</v>
      </c>
    </row>
    <row r="302" spans="1:14" x14ac:dyDescent="0.35">
      <c r="A302" s="541" t="s">
        <v>1415</v>
      </c>
      <c r="B302" s="542" t="s">
        <v>1416</v>
      </c>
      <c r="C302" s="546">
        <v>7</v>
      </c>
      <c r="D302" s="1362" t="str">
        <f t="shared" si="53"/>
        <v/>
      </c>
      <c r="E302" s="625">
        <f>IF(ISERROR(VLOOKUP(CONCATENATE($B302,"-",$C302),IN_1B!$B$2:$U$2962,3,FALSE))=TRUE,"",VLOOKUP(CONCATENATE($B302,"-",$C302),IN_1B!$B$2:$U$2962,3,FALSE))</f>
        <v>0</v>
      </c>
      <c r="F302" s="626">
        <f>IF(ISERROR(VLOOKUP(CONCATENATE($B302,"-",$C302),IN_1B!$B$2:$U$2962,4,FALSE))=TRUE,"",VLOOKUP(CONCATENATE($B302,"-",$C302),IN_1B!$B$2:$U$2962,4,FALSE))</f>
        <v>0</v>
      </c>
      <c r="G302" s="625">
        <f>IF(ISERROR(VLOOKUP(CONCATENATE($B302,"-",$C302),IN_1B!$B$2:$U$2962,5,FALSE))=TRUE,"",VLOOKUP(CONCATENATE($B302,"-",$C302),IN_1B!$B$2:$U$2962,5,FALSE))</f>
        <v>0</v>
      </c>
      <c r="H302" s="626">
        <f>IF(ISERROR(VLOOKUP(CONCATENATE($B302,"-",$C302),IN_1B!$B$2:$U$2962,6,FALSE))=TRUE,"",VLOOKUP(CONCATENATE($B302,"-",$C302),IN_1B!$B$2:$U$2962,6,FALSE))</f>
        <v>0</v>
      </c>
      <c r="I302" s="625">
        <f>IF(ISERROR(VLOOKUP(CONCATENATE($B302,"-",$C302),IN_1B!$B$2:$U$2962,7,FALSE))=TRUE,"",VLOOKUP(CONCATENATE($B302,"-",$C302),IN_1B!$B$2:$U$2962,7,FALSE))</f>
        <v>0</v>
      </c>
      <c r="J302" s="626">
        <f>IF(ISERROR(VLOOKUP(CONCATENATE($B302,"-",$C302),IN_1B!$B$2:$U$2962,8,FALSE))=TRUE,"",VLOOKUP(CONCATENATE($B302,"-",$C302),IN_1B!$B$2:$U$2962,8,FALSE))</f>
        <v>0</v>
      </c>
      <c r="K302" s="625">
        <f>IF(ISERROR(VLOOKUP(CONCATENATE($B302,"-",$C302),IN_1B!$B$2:$U$2962,9,FALSE))=TRUE,"",VLOOKUP(CONCATENATE($B302,"-",$C302),IN_1B!$B$2:$U$2962,9,FALSE))</f>
        <v>0</v>
      </c>
      <c r="L302" s="626">
        <f>IF(ISERROR(VLOOKUP(CONCATENATE($B302,"-",$C302),IN_1B!$B$2:$U$2962,10,FALSE))=TRUE,"",VLOOKUP(CONCATENATE($B302,"-",$C302),IN_1B!$B$2:$U$2962,10,FALSE))</f>
        <v>0</v>
      </c>
      <c r="M302" s="544">
        <f t="shared" si="54"/>
        <v>0</v>
      </c>
      <c r="N302" s="545">
        <f t="shared" si="54"/>
        <v>0</v>
      </c>
    </row>
    <row r="303" spans="1:14" x14ac:dyDescent="0.35">
      <c r="A303" s="541" t="s">
        <v>1417</v>
      </c>
      <c r="B303" s="542" t="s">
        <v>1418</v>
      </c>
      <c r="C303" s="546">
        <v>7</v>
      </c>
      <c r="D303" s="1362" t="str">
        <f t="shared" si="53"/>
        <v/>
      </c>
      <c r="E303" s="625">
        <f>IF(ISERROR(VLOOKUP(CONCATENATE($B303,"-",$C303),IN_1B!$B$2:$U$2962,3,FALSE))=TRUE,"",VLOOKUP(CONCATENATE($B303,"-",$C303),IN_1B!$B$2:$U$2962,3,FALSE))</f>
        <v>0</v>
      </c>
      <c r="F303" s="626">
        <f>IF(ISERROR(VLOOKUP(CONCATENATE($B303,"-",$C303),IN_1B!$B$2:$U$2962,4,FALSE))=TRUE,"",VLOOKUP(CONCATENATE($B303,"-",$C303),IN_1B!$B$2:$U$2962,4,FALSE))</f>
        <v>0</v>
      </c>
      <c r="G303" s="625">
        <f>IF(ISERROR(VLOOKUP(CONCATENATE($B303,"-",$C303),IN_1B!$B$2:$U$2962,5,FALSE))=TRUE,"",VLOOKUP(CONCATENATE($B303,"-",$C303),IN_1B!$B$2:$U$2962,5,FALSE))</f>
        <v>0</v>
      </c>
      <c r="H303" s="626">
        <f>IF(ISERROR(VLOOKUP(CONCATENATE($B303,"-",$C303),IN_1B!$B$2:$U$2962,6,FALSE))=TRUE,"",VLOOKUP(CONCATENATE($B303,"-",$C303),IN_1B!$B$2:$U$2962,6,FALSE))</f>
        <v>0</v>
      </c>
      <c r="I303" s="625">
        <f>IF(ISERROR(VLOOKUP(CONCATENATE($B303,"-",$C303),IN_1B!$B$2:$U$2962,7,FALSE))=TRUE,"",VLOOKUP(CONCATENATE($B303,"-",$C303),IN_1B!$B$2:$U$2962,7,FALSE))</f>
        <v>0</v>
      </c>
      <c r="J303" s="626">
        <f>IF(ISERROR(VLOOKUP(CONCATENATE($B303,"-",$C303),IN_1B!$B$2:$U$2962,8,FALSE))=TRUE,"",VLOOKUP(CONCATENATE($B303,"-",$C303),IN_1B!$B$2:$U$2962,8,FALSE))</f>
        <v>0</v>
      </c>
      <c r="K303" s="625">
        <f>IF(ISERROR(VLOOKUP(CONCATENATE($B303,"-",$C303),IN_1B!$B$2:$U$2962,9,FALSE))=TRUE,"",VLOOKUP(CONCATENATE($B303,"-",$C303),IN_1B!$B$2:$U$2962,9,FALSE))</f>
        <v>0</v>
      </c>
      <c r="L303" s="626">
        <f>IF(ISERROR(VLOOKUP(CONCATENATE($B303,"-",$C303),IN_1B!$B$2:$U$2962,10,FALSE))=TRUE,"",VLOOKUP(CONCATENATE($B303,"-",$C303),IN_1B!$B$2:$U$2962,10,FALSE))</f>
        <v>0</v>
      </c>
      <c r="M303" s="544">
        <f t="shared" si="54"/>
        <v>0</v>
      </c>
      <c r="N303" s="545">
        <f t="shared" si="54"/>
        <v>0</v>
      </c>
    </row>
    <row r="304" spans="1:14" x14ac:dyDescent="0.35">
      <c r="A304" s="541" t="s">
        <v>1419</v>
      </c>
      <c r="B304" s="542" t="s">
        <v>1420</v>
      </c>
      <c r="C304" s="546">
        <v>7</v>
      </c>
      <c r="D304" s="1362" t="str">
        <f t="shared" si="53"/>
        <v/>
      </c>
      <c r="E304" s="625">
        <f>IF(ISERROR(VLOOKUP(CONCATENATE($B304,"-",$C304),IN_1B!$B$2:$U$2962,3,FALSE))=TRUE,"",VLOOKUP(CONCATENATE($B304,"-",$C304),IN_1B!$B$2:$U$2962,3,FALSE))</f>
        <v>0</v>
      </c>
      <c r="F304" s="626">
        <f>IF(ISERROR(VLOOKUP(CONCATENATE($B304,"-",$C304),IN_1B!$B$2:$U$2962,4,FALSE))=TRUE,"",VLOOKUP(CONCATENATE($B304,"-",$C304),IN_1B!$B$2:$U$2962,4,FALSE))</f>
        <v>0</v>
      </c>
      <c r="G304" s="625">
        <f>IF(ISERROR(VLOOKUP(CONCATENATE($B304,"-",$C304),IN_1B!$B$2:$U$2962,5,FALSE))=TRUE,"",VLOOKUP(CONCATENATE($B304,"-",$C304),IN_1B!$B$2:$U$2962,5,FALSE))</f>
        <v>0</v>
      </c>
      <c r="H304" s="626">
        <f>IF(ISERROR(VLOOKUP(CONCATENATE($B304,"-",$C304),IN_1B!$B$2:$U$2962,6,FALSE))=TRUE,"",VLOOKUP(CONCATENATE($B304,"-",$C304),IN_1B!$B$2:$U$2962,6,FALSE))</f>
        <v>0</v>
      </c>
      <c r="I304" s="625">
        <f>IF(ISERROR(VLOOKUP(CONCATENATE($B304,"-",$C304),IN_1B!$B$2:$U$2962,7,FALSE))=TRUE,"",VLOOKUP(CONCATENATE($B304,"-",$C304),IN_1B!$B$2:$U$2962,7,FALSE))</f>
        <v>0</v>
      </c>
      <c r="J304" s="626">
        <f>IF(ISERROR(VLOOKUP(CONCATENATE($B304,"-",$C304),IN_1B!$B$2:$U$2962,8,FALSE))=TRUE,"",VLOOKUP(CONCATENATE($B304,"-",$C304),IN_1B!$B$2:$U$2962,8,FALSE))</f>
        <v>0</v>
      </c>
      <c r="K304" s="625">
        <f>IF(ISERROR(VLOOKUP(CONCATENATE($B304,"-",$C304),IN_1B!$B$2:$U$2962,9,FALSE))=TRUE,"",VLOOKUP(CONCATENATE($B304,"-",$C304),IN_1B!$B$2:$U$2962,9,FALSE))</f>
        <v>0</v>
      </c>
      <c r="L304" s="626">
        <f>IF(ISERROR(VLOOKUP(CONCATENATE($B304,"-",$C304),IN_1B!$B$2:$U$2962,10,FALSE))=TRUE,"",VLOOKUP(CONCATENATE($B304,"-",$C304),IN_1B!$B$2:$U$2962,10,FALSE))</f>
        <v>0</v>
      </c>
      <c r="M304" s="544">
        <f t="shared" si="54"/>
        <v>0</v>
      </c>
      <c r="N304" s="545">
        <f t="shared" si="54"/>
        <v>0</v>
      </c>
    </row>
    <row r="305" spans="1:14" ht="15.45" thickBot="1" x14ac:dyDescent="0.4">
      <c r="A305" s="541" t="s">
        <v>1421</v>
      </c>
      <c r="B305" s="555" t="s">
        <v>1422</v>
      </c>
      <c r="C305" s="547">
        <v>7</v>
      </c>
      <c r="D305" s="1362" t="str">
        <f t="shared" si="53"/>
        <v/>
      </c>
      <c r="E305" s="627">
        <f>IF(ISERROR(VLOOKUP(CONCATENATE($B305,"-",$C305),IN_1B!$B$2:$U$2962,3,FALSE))=TRUE,"",VLOOKUP(CONCATENATE($B305,"-",$C305),IN_1B!$B$2:$U$2962,3,FALSE))</f>
        <v>0</v>
      </c>
      <c r="F305" s="628">
        <f>IF(ISERROR(VLOOKUP(CONCATENATE($B305,"-",$C305),IN_1B!$B$2:$U$2962,4,FALSE))=TRUE,"",VLOOKUP(CONCATENATE($B305,"-",$C305),IN_1B!$B$2:$U$2962,4,FALSE))</f>
        <v>0</v>
      </c>
      <c r="G305" s="627">
        <f>IF(ISERROR(VLOOKUP(CONCATENATE($B305,"-",$C305),IN_1B!$B$2:$U$2962,5,FALSE))=TRUE,"",VLOOKUP(CONCATENATE($B305,"-",$C305),IN_1B!$B$2:$U$2962,5,FALSE))</f>
        <v>0</v>
      </c>
      <c r="H305" s="628">
        <f>IF(ISERROR(VLOOKUP(CONCATENATE($B305,"-",$C305),IN_1B!$B$2:$U$2962,6,FALSE))=TRUE,"",VLOOKUP(CONCATENATE($B305,"-",$C305),IN_1B!$B$2:$U$2962,6,FALSE))</f>
        <v>0</v>
      </c>
      <c r="I305" s="627">
        <f>IF(ISERROR(VLOOKUP(CONCATENATE($B305,"-",$C305),IN_1B!$B$2:$U$2962,7,FALSE))=TRUE,"",VLOOKUP(CONCATENATE($B305,"-",$C305),IN_1B!$B$2:$U$2962,7,FALSE))</f>
        <v>0</v>
      </c>
      <c r="J305" s="628">
        <f>IF(ISERROR(VLOOKUP(CONCATENATE($B305,"-",$C305),IN_1B!$B$2:$U$2962,8,FALSE))=TRUE,"",VLOOKUP(CONCATENATE($B305,"-",$C305),IN_1B!$B$2:$U$2962,8,FALSE))</f>
        <v>0</v>
      </c>
      <c r="K305" s="627">
        <f>IF(ISERROR(VLOOKUP(CONCATENATE($B305,"-",$C305),IN_1B!$B$2:$U$2962,9,FALSE))=TRUE,"",VLOOKUP(CONCATENATE($B305,"-",$C305),IN_1B!$B$2:$U$2962,9,FALSE))</f>
        <v>0</v>
      </c>
      <c r="L305" s="628">
        <f>IF(ISERROR(VLOOKUP(CONCATENATE($B305,"-",$C305),IN_1B!$B$2:$U$2962,10,FALSE))=TRUE,"",VLOOKUP(CONCATENATE($B305,"-",$C305),IN_1B!$B$2:$U$2962,10,FALSE))</f>
        <v>0</v>
      </c>
      <c r="M305" s="548">
        <f t="shared" si="54"/>
        <v>0</v>
      </c>
      <c r="N305" s="549">
        <f t="shared" si="54"/>
        <v>0</v>
      </c>
    </row>
    <row r="306" spans="1:14" ht="15.45" thickBot="1" x14ac:dyDescent="0.4">
      <c r="A306" s="556" t="s">
        <v>1423</v>
      </c>
      <c r="B306" s="557"/>
      <c r="C306" s="558"/>
      <c r="D306" s="1362"/>
      <c r="E306" s="629"/>
      <c r="F306" s="484"/>
      <c r="G306" s="484"/>
      <c r="H306" s="484"/>
      <c r="I306" s="484"/>
      <c r="J306" s="484"/>
      <c r="K306" s="484"/>
      <c r="L306" s="484"/>
      <c r="M306" s="553"/>
      <c r="N306" s="554"/>
    </row>
    <row r="307" spans="1:14" x14ac:dyDescent="0.35">
      <c r="A307" s="535" t="s">
        <v>1424</v>
      </c>
      <c r="B307" s="559" t="s">
        <v>1425</v>
      </c>
      <c r="C307" s="543">
        <v>7</v>
      </c>
      <c r="D307" s="1362" t="str">
        <f t="shared" ref="D307:D317" si="55">CONCATENATE(D$285)</f>
        <v/>
      </c>
      <c r="E307" s="623">
        <f>IF(ISERROR(VLOOKUP(CONCATENATE($B307,"-",$C307),IN_1B!$B$2:$U$2962,3,FALSE))=TRUE,"",VLOOKUP(CONCATENATE($B307,"-",$C307),IN_1B!$B$2:$U$2962,3,FALSE))</f>
        <v>0</v>
      </c>
      <c r="F307" s="624">
        <f>IF(ISERROR(VLOOKUP(CONCATENATE($B307,"-",$C307),IN_1B!$B$2:$U$2962,4,FALSE))=TRUE,"",VLOOKUP(CONCATENATE($B307,"-",$C307),IN_1B!$B$2:$U$2962,4,FALSE))</f>
        <v>0</v>
      </c>
      <c r="G307" s="623">
        <f>IF(ISERROR(VLOOKUP(CONCATENATE($B307,"-",$C307),IN_1B!$B$2:$U$2962,5,FALSE))=TRUE,"",VLOOKUP(CONCATENATE($B307,"-",$C307),IN_1B!$B$2:$U$2962,5,FALSE))</f>
        <v>0</v>
      </c>
      <c r="H307" s="624">
        <f>IF(ISERROR(VLOOKUP(CONCATENATE($B307,"-",$C307),IN_1B!$B$2:$U$2962,6,FALSE))=TRUE,"",VLOOKUP(CONCATENATE($B307,"-",$C307),IN_1B!$B$2:$U$2962,6,FALSE))</f>
        <v>0</v>
      </c>
      <c r="I307" s="623">
        <f>IF(ISERROR(VLOOKUP(CONCATENATE($B307,"-",$C307),IN_1B!$B$2:$U$2962,7,FALSE))=TRUE,"",VLOOKUP(CONCATENATE($B307,"-",$C307),IN_1B!$B$2:$U$2962,7,FALSE))</f>
        <v>0</v>
      </c>
      <c r="J307" s="624">
        <f>IF(ISERROR(VLOOKUP(CONCATENATE($B307,"-",$C307),IN_1B!$B$2:$U$2962,8,FALSE))=TRUE,"",VLOOKUP(CONCATENATE($B307,"-",$C307),IN_1B!$B$2:$U$2962,8,FALSE))</f>
        <v>0</v>
      </c>
      <c r="K307" s="623">
        <f>IF(ISERROR(VLOOKUP(CONCATENATE($B307,"-",$C307),IN_1B!$B$2:$U$2962,9,FALSE))=TRUE,"",VLOOKUP(CONCATENATE($B307,"-",$C307),IN_1B!$B$2:$U$2962,9,FALSE))</f>
        <v>0</v>
      </c>
      <c r="L307" s="624">
        <f>IF(ISERROR(VLOOKUP(CONCATENATE($B307,"-",$C307),IN_1B!$B$2:$U$2962,10,FALSE))=TRUE,"",VLOOKUP(CONCATENATE($B307,"-",$C307),IN_1B!$B$2:$U$2962,10,FALSE))</f>
        <v>0</v>
      </c>
      <c r="M307" s="538">
        <f t="shared" ref="M307:N317" si="56">E307+G307</f>
        <v>0</v>
      </c>
      <c r="N307" s="539">
        <f t="shared" si="56"/>
        <v>0</v>
      </c>
    </row>
    <row r="308" spans="1:14" x14ac:dyDescent="0.35">
      <c r="A308" s="541" t="s">
        <v>1426</v>
      </c>
      <c r="B308" s="542" t="s">
        <v>1427</v>
      </c>
      <c r="C308" s="546">
        <v>7</v>
      </c>
      <c r="D308" s="1362" t="str">
        <f t="shared" si="55"/>
        <v/>
      </c>
      <c r="E308" s="625">
        <f>IF(ISERROR(VLOOKUP(CONCATENATE($B308,"-",$C308),IN_1B!$B$2:$U$2962,3,FALSE))=TRUE,"",VLOOKUP(CONCATENATE($B308,"-",$C308),IN_1B!$B$2:$U$2962,3,FALSE))</f>
        <v>0</v>
      </c>
      <c r="F308" s="626">
        <f>IF(ISERROR(VLOOKUP(CONCATENATE($B308,"-",$C308),IN_1B!$B$2:$U$2962,4,FALSE))=TRUE,"",VLOOKUP(CONCATENATE($B308,"-",$C308),IN_1B!$B$2:$U$2962,4,FALSE))</f>
        <v>0</v>
      </c>
      <c r="G308" s="625">
        <f>IF(ISERROR(VLOOKUP(CONCATENATE($B308,"-",$C308),IN_1B!$B$2:$U$2962,5,FALSE))=TRUE,"",VLOOKUP(CONCATENATE($B308,"-",$C308),IN_1B!$B$2:$U$2962,5,FALSE))</f>
        <v>0</v>
      </c>
      <c r="H308" s="626">
        <f>IF(ISERROR(VLOOKUP(CONCATENATE($B308,"-",$C308),IN_1B!$B$2:$U$2962,6,FALSE))=TRUE,"",VLOOKUP(CONCATENATE($B308,"-",$C308),IN_1B!$B$2:$U$2962,6,FALSE))</f>
        <v>0</v>
      </c>
      <c r="I308" s="625">
        <f>IF(ISERROR(VLOOKUP(CONCATENATE($B308,"-",$C308),IN_1B!$B$2:$U$2962,7,FALSE))=TRUE,"",VLOOKUP(CONCATENATE($B308,"-",$C308),IN_1B!$B$2:$U$2962,7,FALSE))</f>
        <v>0</v>
      </c>
      <c r="J308" s="626">
        <f>IF(ISERROR(VLOOKUP(CONCATENATE($B308,"-",$C308),IN_1B!$B$2:$U$2962,8,FALSE))=TRUE,"",VLOOKUP(CONCATENATE($B308,"-",$C308),IN_1B!$B$2:$U$2962,8,FALSE))</f>
        <v>0</v>
      </c>
      <c r="K308" s="625">
        <f>IF(ISERROR(VLOOKUP(CONCATENATE($B308,"-",$C308),IN_1B!$B$2:$U$2962,9,FALSE))=TRUE,"",VLOOKUP(CONCATENATE($B308,"-",$C308),IN_1B!$B$2:$U$2962,9,FALSE))</f>
        <v>0</v>
      </c>
      <c r="L308" s="626">
        <f>IF(ISERROR(VLOOKUP(CONCATENATE($B308,"-",$C308),IN_1B!$B$2:$U$2962,10,FALSE))=TRUE,"",VLOOKUP(CONCATENATE($B308,"-",$C308),IN_1B!$B$2:$U$2962,10,FALSE))</f>
        <v>0</v>
      </c>
      <c r="M308" s="544">
        <f t="shared" si="56"/>
        <v>0</v>
      </c>
      <c r="N308" s="545">
        <f t="shared" si="56"/>
        <v>0</v>
      </c>
    </row>
    <row r="309" spans="1:14" x14ac:dyDescent="0.35">
      <c r="A309" s="541" t="s">
        <v>1428</v>
      </c>
      <c r="B309" s="542" t="s">
        <v>1429</v>
      </c>
      <c r="C309" s="546">
        <v>7</v>
      </c>
      <c r="D309" s="1362" t="str">
        <f t="shared" si="55"/>
        <v/>
      </c>
      <c r="E309" s="625">
        <f>IF(ISERROR(VLOOKUP(CONCATENATE($B309,"-",$C309),IN_1B!$B$2:$U$2962,3,FALSE))=TRUE,"",VLOOKUP(CONCATENATE($B309,"-",$C309),IN_1B!$B$2:$U$2962,3,FALSE))</f>
        <v>0</v>
      </c>
      <c r="F309" s="626">
        <f>IF(ISERROR(VLOOKUP(CONCATENATE($B309,"-",$C309),IN_1B!$B$2:$U$2962,4,FALSE))=TRUE,"",VLOOKUP(CONCATENATE($B309,"-",$C309),IN_1B!$B$2:$U$2962,4,FALSE))</f>
        <v>0</v>
      </c>
      <c r="G309" s="625">
        <f>IF(ISERROR(VLOOKUP(CONCATENATE($B309,"-",$C309),IN_1B!$B$2:$U$2962,5,FALSE))=TRUE,"",VLOOKUP(CONCATENATE($B309,"-",$C309),IN_1B!$B$2:$U$2962,5,FALSE))</f>
        <v>0</v>
      </c>
      <c r="H309" s="626">
        <f>IF(ISERROR(VLOOKUP(CONCATENATE($B309,"-",$C309),IN_1B!$B$2:$U$2962,6,FALSE))=TRUE,"",VLOOKUP(CONCATENATE($B309,"-",$C309),IN_1B!$B$2:$U$2962,6,FALSE))</f>
        <v>0</v>
      </c>
      <c r="I309" s="625">
        <f>IF(ISERROR(VLOOKUP(CONCATENATE($B309,"-",$C309),IN_1B!$B$2:$U$2962,7,FALSE))=TRUE,"",VLOOKUP(CONCATENATE($B309,"-",$C309),IN_1B!$B$2:$U$2962,7,FALSE))</f>
        <v>0</v>
      </c>
      <c r="J309" s="626">
        <f>IF(ISERROR(VLOOKUP(CONCATENATE($B309,"-",$C309),IN_1B!$B$2:$U$2962,8,FALSE))=TRUE,"",VLOOKUP(CONCATENATE($B309,"-",$C309),IN_1B!$B$2:$U$2962,8,FALSE))</f>
        <v>0</v>
      </c>
      <c r="K309" s="625">
        <f>IF(ISERROR(VLOOKUP(CONCATENATE($B309,"-",$C309),IN_1B!$B$2:$U$2962,9,FALSE))=TRUE,"",VLOOKUP(CONCATENATE($B309,"-",$C309),IN_1B!$B$2:$U$2962,9,FALSE))</f>
        <v>0</v>
      </c>
      <c r="L309" s="626">
        <f>IF(ISERROR(VLOOKUP(CONCATENATE($B309,"-",$C309),IN_1B!$B$2:$U$2962,10,FALSE))=TRUE,"",VLOOKUP(CONCATENATE($B309,"-",$C309),IN_1B!$B$2:$U$2962,10,FALSE))</f>
        <v>0</v>
      </c>
      <c r="M309" s="544">
        <f t="shared" si="56"/>
        <v>0</v>
      </c>
      <c r="N309" s="545">
        <f t="shared" si="56"/>
        <v>0</v>
      </c>
    </row>
    <row r="310" spans="1:14" x14ac:dyDescent="0.35">
      <c r="A310" s="541" t="s">
        <v>1430</v>
      </c>
      <c r="B310" s="542" t="s">
        <v>1431</v>
      </c>
      <c r="C310" s="546">
        <v>7</v>
      </c>
      <c r="D310" s="1362" t="str">
        <f t="shared" si="55"/>
        <v/>
      </c>
      <c r="E310" s="625">
        <f>IF(ISERROR(VLOOKUP(CONCATENATE($B310,"-",$C310),IN_1B!$B$2:$U$2962,3,FALSE))=TRUE,"",VLOOKUP(CONCATENATE($B310,"-",$C310),IN_1B!$B$2:$U$2962,3,FALSE))</f>
        <v>0</v>
      </c>
      <c r="F310" s="626">
        <f>IF(ISERROR(VLOOKUP(CONCATENATE($B310,"-",$C310),IN_1B!$B$2:$U$2962,4,FALSE))=TRUE,"",VLOOKUP(CONCATENATE($B310,"-",$C310),IN_1B!$B$2:$U$2962,4,FALSE))</f>
        <v>0</v>
      </c>
      <c r="G310" s="625">
        <f>IF(ISERROR(VLOOKUP(CONCATENATE($B310,"-",$C310),IN_1B!$B$2:$U$2962,5,FALSE))=TRUE,"",VLOOKUP(CONCATENATE($B310,"-",$C310),IN_1B!$B$2:$U$2962,5,FALSE))</f>
        <v>0</v>
      </c>
      <c r="H310" s="626">
        <f>IF(ISERROR(VLOOKUP(CONCATENATE($B310,"-",$C310),IN_1B!$B$2:$U$2962,6,FALSE))=TRUE,"",VLOOKUP(CONCATENATE($B310,"-",$C310),IN_1B!$B$2:$U$2962,6,FALSE))</f>
        <v>0</v>
      </c>
      <c r="I310" s="625">
        <f>IF(ISERROR(VLOOKUP(CONCATENATE($B310,"-",$C310),IN_1B!$B$2:$U$2962,7,FALSE))=TRUE,"",VLOOKUP(CONCATENATE($B310,"-",$C310),IN_1B!$B$2:$U$2962,7,FALSE))</f>
        <v>0</v>
      </c>
      <c r="J310" s="626">
        <f>IF(ISERROR(VLOOKUP(CONCATENATE($B310,"-",$C310),IN_1B!$B$2:$U$2962,8,FALSE))=TRUE,"",VLOOKUP(CONCATENATE($B310,"-",$C310),IN_1B!$B$2:$U$2962,8,FALSE))</f>
        <v>0</v>
      </c>
      <c r="K310" s="625">
        <f>IF(ISERROR(VLOOKUP(CONCATENATE($B310,"-",$C310),IN_1B!$B$2:$U$2962,9,FALSE))=TRUE,"",VLOOKUP(CONCATENATE($B310,"-",$C310),IN_1B!$B$2:$U$2962,9,FALSE))</f>
        <v>0</v>
      </c>
      <c r="L310" s="626">
        <f>IF(ISERROR(VLOOKUP(CONCATENATE($B310,"-",$C310),IN_1B!$B$2:$U$2962,10,FALSE))=TRUE,"",VLOOKUP(CONCATENATE($B310,"-",$C310),IN_1B!$B$2:$U$2962,10,FALSE))</f>
        <v>0</v>
      </c>
      <c r="M310" s="544">
        <f t="shared" si="56"/>
        <v>0</v>
      </c>
      <c r="N310" s="545">
        <f t="shared" si="56"/>
        <v>0</v>
      </c>
    </row>
    <row r="311" spans="1:14" x14ac:dyDescent="0.35">
      <c r="A311" s="541" t="s">
        <v>1432</v>
      </c>
      <c r="B311" s="542" t="s">
        <v>1433</v>
      </c>
      <c r="C311" s="546">
        <v>7</v>
      </c>
      <c r="D311" s="1362" t="str">
        <f t="shared" si="55"/>
        <v/>
      </c>
      <c r="E311" s="625">
        <f>IF(ISERROR(VLOOKUP(CONCATENATE($B311,"-",$C311),IN_1B!$B$2:$U$2962,3,FALSE))=TRUE,"",VLOOKUP(CONCATENATE($B311,"-",$C311),IN_1B!$B$2:$U$2962,3,FALSE))</f>
        <v>0</v>
      </c>
      <c r="F311" s="626">
        <f>IF(ISERROR(VLOOKUP(CONCATENATE($B311,"-",$C311),IN_1B!$B$2:$U$2962,4,FALSE))=TRUE,"",VLOOKUP(CONCATENATE($B311,"-",$C311),IN_1B!$B$2:$U$2962,4,FALSE))</f>
        <v>0</v>
      </c>
      <c r="G311" s="625">
        <f>IF(ISERROR(VLOOKUP(CONCATENATE($B311,"-",$C311),IN_1B!$B$2:$U$2962,5,FALSE))=TRUE,"",VLOOKUP(CONCATENATE($B311,"-",$C311),IN_1B!$B$2:$U$2962,5,FALSE))</f>
        <v>0</v>
      </c>
      <c r="H311" s="626">
        <f>IF(ISERROR(VLOOKUP(CONCATENATE($B311,"-",$C311),IN_1B!$B$2:$U$2962,6,FALSE))=TRUE,"",VLOOKUP(CONCATENATE($B311,"-",$C311),IN_1B!$B$2:$U$2962,6,FALSE))</f>
        <v>0</v>
      </c>
      <c r="I311" s="625">
        <f>IF(ISERROR(VLOOKUP(CONCATENATE($B311,"-",$C311),IN_1B!$B$2:$U$2962,7,FALSE))=TRUE,"",VLOOKUP(CONCATENATE($B311,"-",$C311),IN_1B!$B$2:$U$2962,7,FALSE))</f>
        <v>0</v>
      </c>
      <c r="J311" s="626">
        <f>IF(ISERROR(VLOOKUP(CONCATENATE($B311,"-",$C311),IN_1B!$B$2:$U$2962,8,FALSE))=TRUE,"",VLOOKUP(CONCATENATE($B311,"-",$C311),IN_1B!$B$2:$U$2962,8,FALSE))</f>
        <v>0</v>
      </c>
      <c r="K311" s="625">
        <f>IF(ISERROR(VLOOKUP(CONCATENATE($B311,"-",$C311),IN_1B!$B$2:$U$2962,9,FALSE))=TRUE,"",VLOOKUP(CONCATENATE($B311,"-",$C311),IN_1B!$B$2:$U$2962,9,FALSE))</f>
        <v>0</v>
      </c>
      <c r="L311" s="626">
        <f>IF(ISERROR(VLOOKUP(CONCATENATE($B311,"-",$C311),IN_1B!$B$2:$U$2962,10,FALSE))=TRUE,"",VLOOKUP(CONCATENATE($B311,"-",$C311),IN_1B!$B$2:$U$2962,10,FALSE))</f>
        <v>0</v>
      </c>
      <c r="M311" s="544">
        <f t="shared" si="56"/>
        <v>0</v>
      </c>
      <c r="N311" s="545">
        <f t="shared" si="56"/>
        <v>0</v>
      </c>
    </row>
    <row r="312" spans="1:14" x14ac:dyDescent="0.35">
      <c r="A312" s="541" t="s">
        <v>1434</v>
      </c>
      <c r="B312" s="542" t="s">
        <v>1435</v>
      </c>
      <c r="C312" s="546">
        <v>7</v>
      </c>
      <c r="D312" s="1362" t="str">
        <f t="shared" si="55"/>
        <v/>
      </c>
      <c r="E312" s="625">
        <f>IF(ISERROR(VLOOKUP(CONCATENATE($B312,"-",$C312),IN_1B!$B$2:$U$2962,3,FALSE))=TRUE,"",VLOOKUP(CONCATENATE($B312,"-",$C312),IN_1B!$B$2:$U$2962,3,FALSE))</f>
        <v>0</v>
      </c>
      <c r="F312" s="626">
        <f>IF(ISERROR(VLOOKUP(CONCATENATE($B312,"-",$C312),IN_1B!$B$2:$U$2962,4,FALSE))=TRUE,"",VLOOKUP(CONCATENATE($B312,"-",$C312),IN_1B!$B$2:$U$2962,4,FALSE))</f>
        <v>0</v>
      </c>
      <c r="G312" s="625">
        <f>IF(ISERROR(VLOOKUP(CONCATENATE($B312,"-",$C312),IN_1B!$B$2:$U$2962,5,FALSE))=TRUE,"",VLOOKUP(CONCATENATE($B312,"-",$C312),IN_1B!$B$2:$U$2962,5,FALSE))</f>
        <v>0</v>
      </c>
      <c r="H312" s="626">
        <f>IF(ISERROR(VLOOKUP(CONCATENATE($B312,"-",$C312),IN_1B!$B$2:$U$2962,6,FALSE))=TRUE,"",VLOOKUP(CONCATENATE($B312,"-",$C312),IN_1B!$B$2:$U$2962,6,FALSE))</f>
        <v>0</v>
      </c>
      <c r="I312" s="625">
        <f>IF(ISERROR(VLOOKUP(CONCATENATE($B312,"-",$C312),IN_1B!$B$2:$U$2962,7,FALSE))=TRUE,"",VLOOKUP(CONCATENATE($B312,"-",$C312),IN_1B!$B$2:$U$2962,7,FALSE))</f>
        <v>0</v>
      </c>
      <c r="J312" s="626">
        <f>IF(ISERROR(VLOOKUP(CONCATENATE($B312,"-",$C312),IN_1B!$B$2:$U$2962,8,FALSE))=TRUE,"",VLOOKUP(CONCATENATE($B312,"-",$C312),IN_1B!$B$2:$U$2962,8,FALSE))</f>
        <v>0</v>
      </c>
      <c r="K312" s="625">
        <f>IF(ISERROR(VLOOKUP(CONCATENATE($B312,"-",$C312),IN_1B!$B$2:$U$2962,9,FALSE))=TRUE,"",VLOOKUP(CONCATENATE($B312,"-",$C312),IN_1B!$B$2:$U$2962,9,FALSE))</f>
        <v>0</v>
      </c>
      <c r="L312" s="626">
        <f>IF(ISERROR(VLOOKUP(CONCATENATE($B312,"-",$C312),IN_1B!$B$2:$U$2962,10,FALSE))=TRUE,"",VLOOKUP(CONCATENATE($B312,"-",$C312),IN_1B!$B$2:$U$2962,10,FALSE))</f>
        <v>0</v>
      </c>
      <c r="M312" s="544">
        <f t="shared" si="56"/>
        <v>0</v>
      </c>
      <c r="N312" s="545">
        <f t="shared" si="56"/>
        <v>0</v>
      </c>
    </row>
    <row r="313" spans="1:14" x14ac:dyDescent="0.35">
      <c r="A313" s="541" t="s">
        <v>1436</v>
      </c>
      <c r="B313" s="542" t="s">
        <v>1437</v>
      </c>
      <c r="C313" s="546">
        <v>7</v>
      </c>
      <c r="D313" s="1362" t="str">
        <f t="shared" si="55"/>
        <v/>
      </c>
      <c r="E313" s="625">
        <f>IF(ISERROR(VLOOKUP(CONCATENATE($B313,"-",$C313),IN_1B!$B$2:$U$2962,3,FALSE))=TRUE,"",VLOOKUP(CONCATENATE($B313,"-",$C313),IN_1B!$B$2:$U$2962,3,FALSE))</f>
        <v>0</v>
      </c>
      <c r="F313" s="626">
        <f>IF(ISERROR(VLOOKUP(CONCATENATE($B313,"-",$C313),IN_1B!$B$2:$U$2962,4,FALSE))=TRUE,"",VLOOKUP(CONCATENATE($B313,"-",$C313),IN_1B!$B$2:$U$2962,4,FALSE))</f>
        <v>0</v>
      </c>
      <c r="G313" s="625">
        <f>IF(ISERROR(VLOOKUP(CONCATENATE($B313,"-",$C313),IN_1B!$B$2:$U$2962,5,FALSE))=TRUE,"",VLOOKUP(CONCATENATE($B313,"-",$C313),IN_1B!$B$2:$U$2962,5,FALSE))</f>
        <v>0</v>
      </c>
      <c r="H313" s="626">
        <f>IF(ISERROR(VLOOKUP(CONCATENATE($B313,"-",$C313),IN_1B!$B$2:$U$2962,6,FALSE))=TRUE,"",VLOOKUP(CONCATENATE($B313,"-",$C313),IN_1B!$B$2:$U$2962,6,FALSE))</f>
        <v>0</v>
      </c>
      <c r="I313" s="625">
        <f>IF(ISERROR(VLOOKUP(CONCATENATE($B313,"-",$C313),IN_1B!$B$2:$U$2962,7,FALSE))=TRUE,"",VLOOKUP(CONCATENATE($B313,"-",$C313),IN_1B!$B$2:$U$2962,7,FALSE))</f>
        <v>0</v>
      </c>
      <c r="J313" s="626">
        <f>IF(ISERROR(VLOOKUP(CONCATENATE($B313,"-",$C313),IN_1B!$B$2:$U$2962,8,FALSE))=TRUE,"",VLOOKUP(CONCATENATE($B313,"-",$C313),IN_1B!$B$2:$U$2962,8,FALSE))</f>
        <v>0</v>
      </c>
      <c r="K313" s="625">
        <f>IF(ISERROR(VLOOKUP(CONCATENATE($B313,"-",$C313),IN_1B!$B$2:$U$2962,9,FALSE))=TRUE,"",VLOOKUP(CONCATENATE($B313,"-",$C313),IN_1B!$B$2:$U$2962,9,FALSE))</f>
        <v>0</v>
      </c>
      <c r="L313" s="626">
        <f>IF(ISERROR(VLOOKUP(CONCATENATE($B313,"-",$C313),IN_1B!$B$2:$U$2962,10,FALSE))=TRUE,"",VLOOKUP(CONCATENATE($B313,"-",$C313),IN_1B!$B$2:$U$2962,10,FALSE))</f>
        <v>0</v>
      </c>
      <c r="M313" s="544">
        <f t="shared" si="56"/>
        <v>0</v>
      </c>
      <c r="N313" s="545">
        <f t="shared" si="56"/>
        <v>0</v>
      </c>
    </row>
    <row r="314" spans="1:14" x14ac:dyDescent="0.35">
      <c r="A314" s="541" t="s">
        <v>1438</v>
      </c>
      <c r="B314" s="542" t="s">
        <v>1439</v>
      </c>
      <c r="C314" s="546">
        <v>7</v>
      </c>
      <c r="D314" s="1362" t="str">
        <f t="shared" si="55"/>
        <v/>
      </c>
      <c r="E314" s="625">
        <f>IF(ISERROR(VLOOKUP(CONCATENATE($B314,"-",$C314),IN_1B!$B$2:$U$2962,3,FALSE))=TRUE,"",VLOOKUP(CONCATENATE($B314,"-",$C314),IN_1B!$B$2:$U$2962,3,FALSE))</f>
        <v>0</v>
      </c>
      <c r="F314" s="626">
        <f>IF(ISERROR(VLOOKUP(CONCATENATE($B314,"-",$C314),IN_1B!$B$2:$U$2962,4,FALSE))=TRUE,"",VLOOKUP(CONCATENATE($B314,"-",$C314),IN_1B!$B$2:$U$2962,4,FALSE))</f>
        <v>0</v>
      </c>
      <c r="G314" s="625">
        <f>IF(ISERROR(VLOOKUP(CONCATENATE($B314,"-",$C314),IN_1B!$B$2:$U$2962,5,FALSE))=TRUE,"",VLOOKUP(CONCATENATE($B314,"-",$C314),IN_1B!$B$2:$U$2962,5,FALSE))</f>
        <v>0</v>
      </c>
      <c r="H314" s="626">
        <f>IF(ISERROR(VLOOKUP(CONCATENATE($B314,"-",$C314),IN_1B!$B$2:$U$2962,6,FALSE))=TRUE,"",VLOOKUP(CONCATENATE($B314,"-",$C314),IN_1B!$B$2:$U$2962,6,FALSE))</f>
        <v>0</v>
      </c>
      <c r="I314" s="625">
        <f>IF(ISERROR(VLOOKUP(CONCATENATE($B314,"-",$C314),IN_1B!$B$2:$U$2962,7,FALSE))=TRUE,"",VLOOKUP(CONCATENATE($B314,"-",$C314),IN_1B!$B$2:$U$2962,7,FALSE))</f>
        <v>0</v>
      </c>
      <c r="J314" s="626">
        <f>IF(ISERROR(VLOOKUP(CONCATENATE($B314,"-",$C314),IN_1B!$B$2:$U$2962,8,FALSE))=TRUE,"",VLOOKUP(CONCATENATE($B314,"-",$C314),IN_1B!$B$2:$U$2962,8,FALSE))</f>
        <v>0</v>
      </c>
      <c r="K314" s="625">
        <f>IF(ISERROR(VLOOKUP(CONCATENATE($B314,"-",$C314),IN_1B!$B$2:$U$2962,9,FALSE))=TRUE,"",VLOOKUP(CONCATENATE($B314,"-",$C314),IN_1B!$B$2:$U$2962,9,FALSE))</f>
        <v>0</v>
      </c>
      <c r="L314" s="626">
        <f>IF(ISERROR(VLOOKUP(CONCATENATE($B314,"-",$C314),IN_1B!$B$2:$U$2962,10,FALSE))=TRUE,"",VLOOKUP(CONCATENATE($B314,"-",$C314),IN_1B!$B$2:$U$2962,10,FALSE))</f>
        <v>0</v>
      </c>
      <c r="M314" s="544">
        <f t="shared" si="56"/>
        <v>0</v>
      </c>
      <c r="N314" s="545">
        <f t="shared" si="56"/>
        <v>0</v>
      </c>
    </row>
    <row r="315" spans="1:14" x14ac:dyDescent="0.35">
      <c r="A315" s="541" t="s">
        <v>1440</v>
      </c>
      <c r="B315" s="542" t="s">
        <v>1441</v>
      </c>
      <c r="C315" s="546">
        <v>7</v>
      </c>
      <c r="D315" s="1362" t="str">
        <f t="shared" si="55"/>
        <v/>
      </c>
      <c r="E315" s="625">
        <f>IF(ISERROR(VLOOKUP(CONCATENATE($B315,"-",$C315),IN_1B!$B$2:$U$2962,3,FALSE))=TRUE,"",VLOOKUP(CONCATENATE($B315,"-",$C315),IN_1B!$B$2:$U$2962,3,FALSE))</f>
        <v>0</v>
      </c>
      <c r="F315" s="626">
        <f>IF(ISERROR(VLOOKUP(CONCATENATE($B315,"-",$C315),IN_1B!$B$2:$U$2962,4,FALSE))=TRUE,"",VLOOKUP(CONCATENATE($B315,"-",$C315),IN_1B!$B$2:$U$2962,4,FALSE))</f>
        <v>0</v>
      </c>
      <c r="G315" s="625">
        <f>IF(ISERROR(VLOOKUP(CONCATENATE($B315,"-",$C315),IN_1B!$B$2:$U$2962,5,FALSE))=TRUE,"",VLOOKUP(CONCATENATE($B315,"-",$C315),IN_1B!$B$2:$U$2962,5,FALSE))</f>
        <v>0</v>
      </c>
      <c r="H315" s="626">
        <f>IF(ISERROR(VLOOKUP(CONCATENATE($B315,"-",$C315),IN_1B!$B$2:$U$2962,6,FALSE))=TRUE,"",VLOOKUP(CONCATENATE($B315,"-",$C315),IN_1B!$B$2:$U$2962,6,FALSE))</f>
        <v>0</v>
      </c>
      <c r="I315" s="625">
        <f>IF(ISERROR(VLOOKUP(CONCATENATE($B315,"-",$C315),IN_1B!$B$2:$U$2962,7,FALSE))=TRUE,"",VLOOKUP(CONCATENATE($B315,"-",$C315),IN_1B!$B$2:$U$2962,7,FALSE))</f>
        <v>0</v>
      </c>
      <c r="J315" s="626">
        <f>IF(ISERROR(VLOOKUP(CONCATENATE($B315,"-",$C315),IN_1B!$B$2:$U$2962,8,FALSE))=TRUE,"",VLOOKUP(CONCATENATE($B315,"-",$C315),IN_1B!$B$2:$U$2962,8,FALSE))</f>
        <v>0</v>
      </c>
      <c r="K315" s="625">
        <f>IF(ISERROR(VLOOKUP(CONCATENATE($B315,"-",$C315),IN_1B!$B$2:$U$2962,9,FALSE))=TRUE,"",VLOOKUP(CONCATENATE($B315,"-",$C315),IN_1B!$B$2:$U$2962,9,FALSE))</f>
        <v>0</v>
      </c>
      <c r="L315" s="626">
        <f>IF(ISERROR(VLOOKUP(CONCATENATE($B315,"-",$C315),IN_1B!$B$2:$U$2962,10,FALSE))=TRUE,"",VLOOKUP(CONCATENATE($B315,"-",$C315),IN_1B!$B$2:$U$2962,10,FALSE))</f>
        <v>0</v>
      </c>
      <c r="M315" s="544">
        <f t="shared" si="56"/>
        <v>0</v>
      </c>
      <c r="N315" s="545">
        <f t="shared" si="56"/>
        <v>0</v>
      </c>
    </row>
    <row r="316" spans="1:14" x14ac:dyDescent="0.35">
      <c r="A316" s="541" t="s">
        <v>1442</v>
      </c>
      <c r="B316" s="542" t="s">
        <v>1443</v>
      </c>
      <c r="C316" s="546">
        <v>7</v>
      </c>
      <c r="D316" s="1362" t="str">
        <f t="shared" si="55"/>
        <v/>
      </c>
      <c r="E316" s="625">
        <f>IF(ISERROR(VLOOKUP(CONCATENATE($B316,"-",$C316),IN_1B!$B$2:$U$2962,3,FALSE))=TRUE,"",VLOOKUP(CONCATENATE($B316,"-",$C316),IN_1B!$B$2:$U$2962,3,FALSE))</f>
        <v>0</v>
      </c>
      <c r="F316" s="626">
        <f>IF(ISERROR(VLOOKUP(CONCATENATE($B316,"-",$C316),IN_1B!$B$2:$U$2962,4,FALSE))=TRUE,"",VLOOKUP(CONCATENATE($B316,"-",$C316),IN_1B!$B$2:$U$2962,4,FALSE))</f>
        <v>0</v>
      </c>
      <c r="G316" s="625">
        <f>IF(ISERROR(VLOOKUP(CONCATENATE($B316,"-",$C316),IN_1B!$B$2:$U$2962,5,FALSE))=TRUE,"",VLOOKUP(CONCATENATE($B316,"-",$C316),IN_1B!$B$2:$U$2962,5,FALSE))</f>
        <v>0</v>
      </c>
      <c r="H316" s="626">
        <f>IF(ISERROR(VLOOKUP(CONCATENATE($B316,"-",$C316),IN_1B!$B$2:$U$2962,6,FALSE))=TRUE,"",VLOOKUP(CONCATENATE($B316,"-",$C316),IN_1B!$B$2:$U$2962,6,FALSE))</f>
        <v>0</v>
      </c>
      <c r="I316" s="625">
        <f>IF(ISERROR(VLOOKUP(CONCATENATE($B316,"-",$C316),IN_1B!$B$2:$U$2962,7,FALSE))=TRUE,"",VLOOKUP(CONCATENATE($B316,"-",$C316),IN_1B!$B$2:$U$2962,7,FALSE))</f>
        <v>0</v>
      </c>
      <c r="J316" s="626">
        <f>IF(ISERROR(VLOOKUP(CONCATENATE($B316,"-",$C316),IN_1B!$B$2:$U$2962,8,FALSE))=TRUE,"",VLOOKUP(CONCATENATE($B316,"-",$C316),IN_1B!$B$2:$U$2962,8,FALSE))</f>
        <v>0</v>
      </c>
      <c r="K316" s="625">
        <f>IF(ISERROR(VLOOKUP(CONCATENATE($B316,"-",$C316),IN_1B!$B$2:$U$2962,9,FALSE))=TRUE,"",VLOOKUP(CONCATENATE($B316,"-",$C316),IN_1B!$B$2:$U$2962,9,FALSE))</f>
        <v>0</v>
      </c>
      <c r="L316" s="626">
        <f>IF(ISERROR(VLOOKUP(CONCATENATE($B316,"-",$C316),IN_1B!$B$2:$U$2962,10,FALSE))=TRUE,"",VLOOKUP(CONCATENATE($B316,"-",$C316),IN_1B!$B$2:$U$2962,10,FALSE))</f>
        <v>0</v>
      </c>
      <c r="M316" s="544">
        <f t="shared" si="56"/>
        <v>0</v>
      </c>
      <c r="N316" s="545">
        <f t="shared" si="56"/>
        <v>0</v>
      </c>
    </row>
    <row r="317" spans="1:14" ht="15.45" thickBot="1" x14ac:dyDescent="0.4">
      <c r="A317" s="560" t="s">
        <v>1444</v>
      </c>
      <c r="B317" s="561" t="s">
        <v>1445</v>
      </c>
      <c r="C317" s="562">
        <v>7</v>
      </c>
      <c r="D317" s="1362" t="str">
        <f t="shared" si="55"/>
        <v/>
      </c>
      <c r="E317" s="627">
        <f>IF(ISERROR(VLOOKUP(CONCATENATE($B317,"-",$C317),IN_1B!$B$2:$U$2962,3,FALSE))=TRUE,"",VLOOKUP(CONCATENATE($B317,"-",$C317),IN_1B!$B$2:$U$2962,3,FALSE))</f>
        <v>0</v>
      </c>
      <c r="F317" s="628">
        <f>IF(ISERROR(VLOOKUP(CONCATENATE($B317,"-",$C317),IN_1B!$B$2:$U$2962,4,FALSE))=TRUE,"",VLOOKUP(CONCATENATE($B317,"-",$C317),IN_1B!$B$2:$U$2962,4,FALSE))</f>
        <v>0</v>
      </c>
      <c r="G317" s="627">
        <f>IF(ISERROR(VLOOKUP(CONCATENATE($B317,"-",$C317),IN_1B!$B$2:$U$2962,5,FALSE))=TRUE,"",VLOOKUP(CONCATENATE($B317,"-",$C317),IN_1B!$B$2:$U$2962,5,FALSE))</f>
        <v>0</v>
      </c>
      <c r="H317" s="628">
        <f>IF(ISERROR(VLOOKUP(CONCATENATE($B317,"-",$C317),IN_1B!$B$2:$U$2962,6,FALSE))=TRUE,"",VLOOKUP(CONCATENATE($B317,"-",$C317),IN_1B!$B$2:$U$2962,6,FALSE))</f>
        <v>0</v>
      </c>
      <c r="I317" s="627">
        <f>IF(ISERROR(VLOOKUP(CONCATENATE($B317,"-",$C317),IN_1B!$B$2:$U$2962,7,FALSE))=TRUE,"",VLOOKUP(CONCATENATE($B317,"-",$C317),IN_1B!$B$2:$U$2962,7,FALSE))</f>
        <v>0</v>
      </c>
      <c r="J317" s="628">
        <f>IF(ISERROR(VLOOKUP(CONCATENATE($B317,"-",$C317),IN_1B!$B$2:$U$2962,8,FALSE))=TRUE,"",VLOOKUP(CONCATENATE($B317,"-",$C317),IN_1B!$B$2:$U$2962,8,FALSE))</f>
        <v>0</v>
      </c>
      <c r="K317" s="627">
        <f>IF(ISERROR(VLOOKUP(CONCATENATE($B317,"-",$C317),IN_1B!$B$2:$U$2962,9,FALSE))=TRUE,"",VLOOKUP(CONCATENATE($B317,"-",$C317),IN_1B!$B$2:$U$2962,9,FALSE))</f>
        <v>0</v>
      </c>
      <c r="L317" s="628">
        <f>IF(ISERROR(VLOOKUP(CONCATENATE($B317,"-",$C317),IN_1B!$B$2:$U$2962,10,FALSE))=TRUE,"",VLOOKUP(CONCATENATE($B317,"-",$C317),IN_1B!$B$2:$U$2962,10,FALSE))</f>
        <v>0</v>
      </c>
      <c r="M317" s="548">
        <f t="shared" si="56"/>
        <v>0</v>
      </c>
      <c r="N317" s="549">
        <f t="shared" si="56"/>
        <v>0</v>
      </c>
    </row>
    <row r="318" spans="1:14" ht="15.45" thickBot="1" x14ac:dyDescent="0.4">
      <c r="A318" s="563" t="s">
        <v>1446</v>
      </c>
      <c r="B318" s="558"/>
      <c r="C318" s="558"/>
      <c r="D318" s="1362"/>
      <c r="E318" s="629"/>
      <c r="F318" s="484"/>
      <c r="G318" s="484"/>
      <c r="H318" s="484"/>
      <c r="I318" s="484"/>
      <c r="J318" s="484"/>
      <c r="K318" s="484"/>
      <c r="L318" s="484"/>
      <c r="M318" s="553"/>
      <c r="N318" s="554"/>
    </row>
    <row r="319" spans="1:14" x14ac:dyDescent="0.35">
      <c r="A319" s="535" t="s">
        <v>1447</v>
      </c>
      <c r="B319" s="559" t="s">
        <v>1448</v>
      </c>
      <c r="C319" s="543">
        <v>7</v>
      </c>
      <c r="D319" s="1362" t="str">
        <f t="shared" ref="D319:D324" si="57">CONCATENATE(D$285)</f>
        <v/>
      </c>
      <c r="E319" s="623">
        <f>IF(ISERROR(VLOOKUP(CONCATENATE($B319,"-",$C319),IN_1B!$B$2:$U$2962,3,FALSE))=TRUE,"",VLOOKUP(CONCATENATE($B319,"-",$C319),IN_1B!$B$2:$U$2962,3,FALSE))</f>
        <v>0</v>
      </c>
      <c r="F319" s="624">
        <f>IF(ISERROR(VLOOKUP(CONCATENATE($B319,"-",$C319),IN_1B!$B$2:$U$2962,4,FALSE))=TRUE,"",VLOOKUP(CONCATENATE($B319,"-",$C319),IN_1B!$B$2:$U$2962,4,FALSE))</f>
        <v>0</v>
      </c>
      <c r="G319" s="623">
        <f>IF(ISERROR(VLOOKUP(CONCATENATE($B319,"-",$C319),IN_1B!$B$2:$U$2962,5,FALSE))=TRUE,"",VLOOKUP(CONCATENATE($B319,"-",$C319),IN_1B!$B$2:$U$2962,5,FALSE))</f>
        <v>0</v>
      </c>
      <c r="H319" s="624">
        <f>IF(ISERROR(VLOOKUP(CONCATENATE($B319,"-",$C319),IN_1B!$B$2:$U$2962,6,FALSE))=TRUE,"",VLOOKUP(CONCATENATE($B319,"-",$C319),IN_1B!$B$2:$U$2962,6,FALSE))</f>
        <v>0</v>
      </c>
      <c r="I319" s="623">
        <f>IF(ISERROR(VLOOKUP(CONCATENATE($B319,"-",$C319),IN_1B!$B$2:$U$2962,7,FALSE))=TRUE,"",VLOOKUP(CONCATENATE($B319,"-",$C319),IN_1B!$B$2:$U$2962,7,FALSE))</f>
        <v>0</v>
      </c>
      <c r="J319" s="624">
        <f>IF(ISERROR(VLOOKUP(CONCATENATE($B319,"-",$C319),IN_1B!$B$2:$U$2962,8,FALSE))=TRUE,"",VLOOKUP(CONCATENATE($B319,"-",$C319),IN_1B!$B$2:$U$2962,8,FALSE))</f>
        <v>0</v>
      </c>
      <c r="K319" s="623">
        <f>IF(ISERROR(VLOOKUP(CONCATENATE($B319,"-",$C319),IN_1B!$B$2:$U$2962,9,FALSE))=TRUE,"",VLOOKUP(CONCATENATE($B319,"-",$C319),IN_1B!$B$2:$U$2962,9,FALSE))</f>
        <v>0</v>
      </c>
      <c r="L319" s="624">
        <f>IF(ISERROR(VLOOKUP(CONCATENATE($B319,"-",$C319),IN_1B!$B$2:$U$2962,10,FALSE))=TRUE,"",VLOOKUP(CONCATENATE($B319,"-",$C319),IN_1B!$B$2:$U$2962,10,FALSE))</f>
        <v>0</v>
      </c>
      <c r="M319" s="538">
        <f t="shared" ref="M319:N324" si="58">E319+G319</f>
        <v>0</v>
      </c>
      <c r="N319" s="539">
        <f t="shared" si="58"/>
        <v>0</v>
      </c>
    </row>
    <row r="320" spans="1:14" x14ac:dyDescent="0.35">
      <c r="A320" s="541" t="s">
        <v>1449</v>
      </c>
      <c r="B320" s="542" t="s">
        <v>1450</v>
      </c>
      <c r="C320" s="546">
        <v>7</v>
      </c>
      <c r="D320" s="1362" t="str">
        <f t="shared" si="57"/>
        <v/>
      </c>
      <c r="E320" s="625">
        <f>IF(ISERROR(VLOOKUP(CONCATENATE($B320,"-",$C320),IN_1B!$B$2:$U$2962,3,FALSE))=TRUE,"",VLOOKUP(CONCATENATE($B320,"-",$C320),IN_1B!$B$2:$U$2962,3,FALSE))</f>
        <v>0</v>
      </c>
      <c r="F320" s="626">
        <f>IF(ISERROR(VLOOKUP(CONCATENATE($B320,"-",$C320),IN_1B!$B$2:$U$2962,4,FALSE))=TRUE,"",VLOOKUP(CONCATENATE($B320,"-",$C320),IN_1B!$B$2:$U$2962,4,FALSE))</f>
        <v>0</v>
      </c>
      <c r="G320" s="625">
        <f>IF(ISERROR(VLOOKUP(CONCATENATE($B320,"-",$C320),IN_1B!$B$2:$U$2962,5,FALSE))=TRUE,"",VLOOKUP(CONCATENATE($B320,"-",$C320),IN_1B!$B$2:$U$2962,5,FALSE))</f>
        <v>0</v>
      </c>
      <c r="H320" s="626">
        <f>IF(ISERROR(VLOOKUP(CONCATENATE($B320,"-",$C320),IN_1B!$B$2:$U$2962,6,FALSE))=TRUE,"",VLOOKUP(CONCATENATE($B320,"-",$C320),IN_1B!$B$2:$U$2962,6,FALSE))</f>
        <v>0</v>
      </c>
      <c r="I320" s="625">
        <f>IF(ISERROR(VLOOKUP(CONCATENATE($B320,"-",$C320),IN_1B!$B$2:$U$2962,7,FALSE))=TRUE,"",VLOOKUP(CONCATENATE($B320,"-",$C320),IN_1B!$B$2:$U$2962,7,FALSE))</f>
        <v>0</v>
      </c>
      <c r="J320" s="626">
        <f>IF(ISERROR(VLOOKUP(CONCATENATE($B320,"-",$C320),IN_1B!$B$2:$U$2962,8,FALSE))=TRUE,"",VLOOKUP(CONCATENATE($B320,"-",$C320),IN_1B!$B$2:$U$2962,8,FALSE))</f>
        <v>0</v>
      </c>
      <c r="K320" s="625">
        <f>IF(ISERROR(VLOOKUP(CONCATENATE($B320,"-",$C320),IN_1B!$B$2:$U$2962,9,FALSE))=TRUE,"",VLOOKUP(CONCATENATE($B320,"-",$C320),IN_1B!$B$2:$U$2962,9,FALSE))</f>
        <v>0</v>
      </c>
      <c r="L320" s="626">
        <f>IF(ISERROR(VLOOKUP(CONCATENATE($B320,"-",$C320),IN_1B!$B$2:$U$2962,10,FALSE))=TRUE,"",VLOOKUP(CONCATENATE($B320,"-",$C320),IN_1B!$B$2:$U$2962,10,FALSE))</f>
        <v>0</v>
      </c>
      <c r="M320" s="544">
        <f t="shared" si="58"/>
        <v>0</v>
      </c>
      <c r="N320" s="545">
        <f t="shared" si="58"/>
        <v>0</v>
      </c>
    </row>
    <row r="321" spans="1:14" x14ac:dyDescent="0.35">
      <c r="A321" s="541" t="s">
        <v>1451</v>
      </c>
      <c r="B321" s="542" t="s">
        <v>1452</v>
      </c>
      <c r="C321" s="546">
        <v>7</v>
      </c>
      <c r="D321" s="1362" t="str">
        <f t="shared" si="57"/>
        <v/>
      </c>
      <c r="E321" s="625">
        <f>IF(ISERROR(VLOOKUP(CONCATENATE($B321,"-",$C321),IN_1B!$B$2:$U$2962,3,FALSE))=TRUE,"",VLOOKUP(CONCATENATE($B321,"-",$C321),IN_1B!$B$2:$U$2962,3,FALSE))</f>
        <v>0</v>
      </c>
      <c r="F321" s="626">
        <f>IF(ISERROR(VLOOKUP(CONCATENATE($B321,"-",$C321),IN_1B!$B$2:$U$2962,4,FALSE))=TRUE,"",VLOOKUP(CONCATENATE($B321,"-",$C321),IN_1B!$B$2:$U$2962,4,FALSE))</f>
        <v>0</v>
      </c>
      <c r="G321" s="625">
        <f>IF(ISERROR(VLOOKUP(CONCATENATE($B321,"-",$C321),IN_1B!$B$2:$U$2962,5,FALSE))=TRUE,"",VLOOKUP(CONCATENATE($B321,"-",$C321),IN_1B!$B$2:$U$2962,5,FALSE))</f>
        <v>0</v>
      </c>
      <c r="H321" s="626">
        <f>IF(ISERROR(VLOOKUP(CONCATENATE($B321,"-",$C321),IN_1B!$B$2:$U$2962,6,FALSE))=TRUE,"",VLOOKUP(CONCATENATE($B321,"-",$C321),IN_1B!$B$2:$U$2962,6,FALSE))</f>
        <v>0</v>
      </c>
      <c r="I321" s="625">
        <f>IF(ISERROR(VLOOKUP(CONCATENATE($B321,"-",$C321),IN_1B!$B$2:$U$2962,7,FALSE))=TRUE,"",VLOOKUP(CONCATENATE($B321,"-",$C321),IN_1B!$B$2:$U$2962,7,FALSE))</f>
        <v>0</v>
      </c>
      <c r="J321" s="626">
        <f>IF(ISERROR(VLOOKUP(CONCATENATE($B321,"-",$C321),IN_1B!$B$2:$U$2962,8,FALSE))=TRUE,"",VLOOKUP(CONCATENATE($B321,"-",$C321),IN_1B!$B$2:$U$2962,8,FALSE))</f>
        <v>0</v>
      </c>
      <c r="K321" s="625">
        <f>IF(ISERROR(VLOOKUP(CONCATENATE($B321,"-",$C321),IN_1B!$B$2:$U$2962,9,FALSE))=TRUE,"",VLOOKUP(CONCATENATE($B321,"-",$C321),IN_1B!$B$2:$U$2962,9,FALSE))</f>
        <v>0</v>
      </c>
      <c r="L321" s="626">
        <f>IF(ISERROR(VLOOKUP(CONCATENATE($B321,"-",$C321),IN_1B!$B$2:$U$2962,10,FALSE))=TRUE,"",VLOOKUP(CONCATENATE($B321,"-",$C321),IN_1B!$B$2:$U$2962,10,FALSE))</f>
        <v>0</v>
      </c>
      <c r="M321" s="544">
        <f t="shared" si="58"/>
        <v>0</v>
      </c>
      <c r="N321" s="545">
        <f t="shared" si="58"/>
        <v>0</v>
      </c>
    </row>
    <row r="322" spans="1:14" x14ac:dyDescent="0.35">
      <c r="A322" s="541" t="s">
        <v>1453</v>
      </c>
      <c r="B322" s="542" t="s">
        <v>1454</v>
      </c>
      <c r="C322" s="546">
        <v>7</v>
      </c>
      <c r="D322" s="1362" t="str">
        <f t="shared" si="57"/>
        <v/>
      </c>
      <c r="E322" s="625">
        <f>IF(ISERROR(VLOOKUP(CONCATENATE($B322,"-",$C322),IN_1B!$B$2:$U$2962,3,FALSE))=TRUE,"",VLOOKUP(CONCATENATE($B322,"-",$C322),IN_1B!$B$2:$U$2962,3,FALSE))</f>
        <v>0</v>
      </c>
      <c r="F322" s="626">
        <f>IF(ISERROR(VLOOKUP(CONCATENATE($B322,"-",$C322),IN_1B!$B$2:$U$2962,4,FALSE))=TRUE,"",VLOOKUP(CONCATENATE($B322,"-",$C322),IN_1B!$B$2:$U$2962,4,FALSE))</f>
        <v>0</v>
      </c>
      <c r="G322" s="625">
        <f>IF(ISERROR(VLOOKUP(CONCATENATE($B322,"-",$C322),IN_1B!$B$2:$U$2962,5,FALSE))=TRUE,"",VLOOKUP(CONCATENATE($B322,"-",$C322),IN_1B!$B$2:$U$2962,5,FALSE))</f>
        <v>0</v>
      </c>
      <c r="H322" s="626">
        <f>IF(ISERROR(VLOOKUP(CONCATENATE($B322,"-",$C322),IN_1B!$B$2:$U$2962,6,FALSE))=TRUE,"",VLOOKUP(CONCATENATE($B322,"-",$C322),IN_1B!$B$2:$U$2962,6,FALSE))</f>
        <v>0</v>
      </c>
      <c r="I322" s="625">
        <f>IF(ISERROR(VLOOKUP(CONCATENATE($B322,"-",$C322),IN_1B!$B$2:$U$2962,7,FALSE))=TRUE,"",VLOOKUP(CONCATENATE($B322,"-",$C322),IN_1B!$B$2:$U$2962,7,FALSE))</f>
        <v>0</v>
      </c>
      <c r="J322" s="626">
        <f>IF(ISERROR(VLOOKUP(CONCATENATE($B322,"-",$C322),IN_1B!$B$2:$U$2962,8,FALSE))=TRUE,"",VLOOKUP(CONCATENATE($B322,"-",$C322),IN_1B!$B$2:$U$2962,8,FALSE))</f>
        <v>0</v>
      </c>
      <c r="K322" s="625">
        <f>IF(ISERROR(VLOOKUP(CONCATENATE($B322,"-",$C322),IN_1B!$B$2:$U$2962,9,FALSE))=TRUE,"",VLOOKUP(CONCATENATE($B322,"-",$C322),IN_1B!$B$2:$U$2962,9,FALSE))</f>
        <v>0</v>
      </c>
      <c r="L322" s="626">
        <f>IF(ISERROR(VLOOKUP(CONCATENATE($B322,"-",$C322),IN_1B!$B$2:$U$2962,10,FALSE))=TRUE,"",VLOOKUP(CONCATENATE($B322,"-",$C322),IN_1B!$B$2:$U$2962,10,FALSE))</f>
        <v>0</v>
      </c>
      <c r="M322" s="544">
        <f t="shared" si="58"/>
        <v>0</v>
      </c>
      <c r="N322" s="545">
        <f t="shared" si="58"/>
        <v>0</v>
      </c>
    </row>
    <row r="323" spans="1:14" x14ac:dyDescent="0.35">
      <c r="A323" s="541" t="s">
        <v>1455</v>
      </c>
      <c r="B323" s="542" t="s">
        <v>1456</v>
      </c>
      <c r="C323" s="546">
        <v>7</v>
      </c>
      <c r="D323" s="1362" t="str">
        <f t="shared" si="57"/>
        <v/>
      </c>
      <c r="E323" s="625">
        <f>IF(ISERROR(VLOOKUP(CONCATENATE($B323,"-",$C323),IN_1B!$B$2:$U$2962,3,FALSE))=TRUE,"",VLOOKUP(CONCATENATE($B323,"-",$C323),IN_1B!$B$2:$U$2962,3,FALSE))</f>
        <v>0</v>
      </c>
      <c r="F323" s="626">
        <f>IF(ISERROR(VLOOKUP(CONCATENATE($B323,"-",$C323),IN_1B!$B$2:$U$2962,4,FALSE))=TRUE,"",VLOOKUP(CONCATENATE($B323,"-",$C323),IN_1B!$B$2:$U$2962,4,FALSE))</f>
        <v>0</v>
      </c>
      <c r="G323" s="625">
        <f>IF(ISERROR(VLOOKUP(CONCATENATE($B323,"-",$C323),IN_1B!$B$2:$U$2962,5,FALSE))=TRUE,"",VLOOKUP(CONCATENATE($B323,"-",$C323),IN_1B!$B$2:$U$2962,5,FALSE))</f>
        <v>0</v>
      </c>
      <c r="H323" s="626">
        <f>IF(ISERROR(VLOOKUP(CONCATENATE($B323,"-",$C323),IN_1B!$B$2:$U$2962,6,FALSE))=TRUE,"",VLOOKUP(CONCATENATE($B323,"-",$C323),IN_1B!$B$2:$U$2962,6,FALSE))</f>
        <v>0</v>
      </c>
      <c r="I323" s="625">
        <f>IF(ISERROR(VLOOKUP(CONCATENATE($B323,"-",$C323),IN_1B!$B$2:$U$2962,7,FALSE))=TRUE,"",VLOOKUP(CONCATENATE($B323,"-",$C323),IN_1B!$B$2:$U$2962,7,FALSE))</f>
        <v>0</v>
      </c>
      <c r="J323" s="626">
        <f>IF(ISERROR(VLOOKUP(CONCATENATE($B323,"-",$C323),IN_1B!$B$2:$U$2962,8,FALSE))=TRUE,"",VLOOKUP(CONCATENATE($B323,"-",$C323),IN_1B!$B$2:$U$2962,8,FALSE))</f>
        <v>0</v>
      </c>
      <c r="K323" s="625">
        <f>IF(ISERROR(VLOOKUP(CONCATENATE($B323,"-",$C323),IN_1B!$B$2:$U$2962,9,FALSE))=TRUE,"",VLOOKUP(CONCATENATE($B323,"-",$C323),IN_1B!$B$2:$U$2962,9,FALSE))</f>
        <v>0</v>
      </c>
      <c r="L323" s="626">
        <f>IF(ISERROR(VLOOKUP(CONCATENATE($B323,"-",$C323),IN_1B!$B$2:$U$2962,10,FALSE))=TRUE,"",VLOOKUP(CONCATENATE($B323,"-",$C323),IN_1B!$B$2:$U$2962,10,FALSE))</f>
        <v>0</v>
      </c>
      <c r="M323" s="544">
        <f t="shared" si="58"/>
        <v>0</v>
      </c>
      <c r="N323" s="545">
        <f t="shared" si="58"/>
        <v>0</v>
      </c>
    </row>
    <row r="324" spans="1:14" ht="15.45" thickBot="1" x14ac:dyDescent="0.4">
      <c r="A324" s="541" t="s">
        <v>1457</v>
      </c>
      <c r="B324" s="564" t="s">
        <v>1458</v>
      </c>
      <c r="C324" s="565">
        <v>7</v>
      </c>
      <c r="D324" s="1362" t="str">
        <f t="shared" si="57"/>
        <v/>
      </c>
      <c r="E324" s="627">
        <f>IF(ISERROR(VLOOKUP(CONCATENATE($B324,"-",$C324),IN_1B!$B$2:$U$2962,3,FALSE))=TRUE,"",VLOOKUP(CONCATENATE($B324,"-",$C324),IN_1B!$B$2:$U$2962,3,FALSE))</f>
        <v>0</v>
      </c>
      <c r="F324" s="628">
        <f>IF(ISERROR(VLOOKUP(CONCATENATE($B324,"-",$C324),IN_1B!$B$2:$U$2962,4,FALSE))=TRUE,"",VLOOKUP(CONCATENATE($B324,"-",$C324),IN_1B!$B$2:$U$2962,4,FALSE))</f>
        <v>0</v>
      </c>
      <c r="G324" s="627">
        <f>IF(ISERROR(VLOOKUP(CONCATENATE($B324,"-",$C324),IN_1B!$B$2:$U$2962,5,FALSE))=TRUE,"",VLOOKUP(CONCATENATE($B324,"-",$C324),IN_1B!$B$2:$U$2962,5,FALSE))</f>
        <v>0</v>
      </c>
      <c r="H324" s="628">
        <f>IF(ISERROR(VLOOKUP(CONCATENATE($B324,"-",$C324),IN_1B!$B$2:$U$2962,6,FALSE))=TRUE,"",VLOOKUP(CONCATENATE($B324,"-",$C324),IN_1B!$B$2:$U$2962,6,FALSE))</f>
        <v>0</v>
      </c>
      <c r="I324" s="627">
        <f>IF(ISERROR(VLOOKUP(CONCATENATE($B324,"-",$C324),IN_1B!$B$2:$U$2962,7,FALSE))=TRUE,"",VLOOKUP(CONCATENATE($B324,"-",$C324),IN_1B!$B$2:$U$2962,7,FALSE))</f>
        <v>0</v>
      </c>
      <c r="J324" s="628">
        <f>IF(ISERROR(VLOOKUP(CONCATENATE($B324,"-",$C324),IN_1B!$B$2:$U$2962,8,FALSE))=TRUE,"",VLOOKUP(CONCATENATE($B324,"-",$C324),IN_1B!$B$2:$U$2962,8,FALSE))</f>
        <v>0</v>
      </c>
      <c r="K324" s="627">
        <f>IF(ISERROR(VLOOKUP(CONCATENATE($B324,"-",$C324),IN_1B!$B$2:$U$2962,9,FALSE))=TRUE,"",VLOOKUP(CONCATENATE($B324,"-",$C324),IN_1B!$B$2:$U$2962,9,FALSE))</f>
        <v>0</v>
      </c>
      <c r="L324" s="628">
        <f>IF(ISERROR(VLOOKUP(CONCATENATE($B324,"-",$C324),IN_1B!$B$2:$U$2962,10,FALSE))=TRUE,"",VLOOKUP(CONCATENATE($B324,"-",$C324),IN_1B!$B$2:$U$2962,10,FALSE))</f>
        <v>0</v>
      </c>
      <c r="M324" s="548">
        <f t="shared" si="58"/>
        <v>0</v>
      </c>
      <c r="N324" s="549">
        <f t="shared" si="58"/>
        <v>0</v>
      </c>
    </row>
    <row r="325" spans="1:14" ht="15.45" thickBot="1" x14ac:dyDescent="0.4">
      <c r="A325" s="563" t="s">
        <v>1459</v>
      </c>
      <c r="B325" s="558"/>
      <c r="C325" s="619"/>
      <c r="D325" s="1362"/>
      <c r="E325" s="629"/>
      <c r="F325" s="484"/>
      <c r="G325" s="484"/>
      <c r="H325" s="484"/>
      <c r="I325" s="484"/>
      <c r="J325" s="484"/>
      <c r="K325" s="484"/>
      <c r="L325" s="484"/>
      <c r="M325" s="553"/>
      <c r="N325" s="554"/>
    </row>
    <row r="326" spans="1:14" ht="15.45" thickBot="1" x14ac:dyDescent="0.4">
      <c r="A326" s="535" t="s">
        <v>1460</v>
      </c>
      <c r="B326" s="536" t="s">
        <v>1461</v>
      </c>
      <c r="C326" s="617">
        <v>7</v>
      </c>
      <c r="D326" s="1362" t="str">
        <f>CONCATENATE(D$285)</f>
        <v/>
      </c>
      <c r="E326" s="623">
        <f>IF(ISERROR(VLOOKUP(CONCATENATE($B326,"-",$C326),IN_1B!$B$2:$U$2962,3,FALSE))=TRUE,"",VLOOKUP(CONCATENATE($B326,"-",$C326),IN_1B!$B$2:$U$2962,3,FALSE))</f>
        <v>0</v>
      </c>
      <c r="F326" s="624">
        <f>IF(ISERROR(VLOOKUP(CONCATENATE($B326,"-",$C326),IN_1B!$B$2:$U$2962,4,FALSE))=TRUE,"",VLOOKUP(CONCATENATE($B326,"-",$C326),IN_1B!$B$2:$U$2962,4,FALSE))</f>
        <v>0</v>
      </c>
      <c r="G326" s="623">
        <f>IF(ISERROR(VLOOKUP(CONCATENATE($B326,"-",$C326),IN_1B!$B$2:$U$2962,5,FALSE))=TRUE,"",VLOOKUP(CONCATENATE($B326,"-",$C326),IN_1B!$B$2:$U$2962,5,FALSE))</f>
        <v>0</v>
      </c>
      <c r="H326" s="624">
        <f>IF(ISERROR(VLOOKUP(CONCATENATE($B326,"-",$C326),IN_1B!$B$2:$U$2962,6,FALSE))=TRUE,"",VLOOKUP(CONCATENATE($B326,"-",$C326),IN_1B!$B$2:$U$2962,6,FALSE))</f>
        <v>0</v>
      </c>
      <c r="I326" s="623">
        <f>IF(ISERROR(VLOOKUP(CONCATENATE($B326,"-",$C326),IN_1B!$B$2:$U$2962,7,FALSE))=TRUE,"",VLOOKUP(CONCATENATE($B326,"-",$C326),IN_1B!$B$2:$U$2962,7,FALSE))</f>
        <v>0</v>
      </c>
      <c r="J326" s="624">
        <f>IF(ISERROR(VLOOKUP(CONCATENATE($B326,"-",$C326),IN_1B!$B$2:$U$2962,8,FALSE))=TRUE,"",VLOOKUP(CONCATENATE($B326,"-",$C326),IN_1B!$B$2:$U$2962,8,FALSE))</f>
        <v>0</v>
      </c>
      <c r="K326" s="623">
        <f>IF(ISERROR(VLOOKUP(CONCATENATE($B326,"-",$C326),IN_1B!$B$2:$U$2962,9,FALSE))=TRUE,"",VLOOKUP(CONCATENATE($B326,"-",$C326),IN_1B!$B$2:$U$2962,9,FALSE))</f>
        <v>0</v>
      </c>
      <c r="L326" s="624">
        <f>IF(ISERROR(VLOOKUP(CONCATENATE($B326,"-",$C326),IN_1B!$B$2:$U$2962,10,FALSE))=TRUE,"",VLOOKUP(CONCATENATE($B326,"-",$C326),IN_1B!$B$2:$U$2962,10,FALSE))</f>
        <v>0</v>
      </c>
      <c r="M326" s="538">
        <f>E326+G326</f>
        <v>0</v>
      </c>
      <c r="N326" s="539">
        <f>F326+H326</f>
        <v>0</v>
      </c>
    </row>
    <row r="327" spans="1:14" ht="15.45" thickBot="1" x14ac:dyDescent="0.4">
      <c r="A327" s="567" t="s">
        <v>623</v>
      </c>
      <c r="B327" s="568"/>
      <c r="C327" s="620"/>
      <c r="D327" s="1362" t="str">
        <f>CONCATENATE(D$285)</f>
        <v/>
      </c>
      <c r="E327" s="570">
        <f t="shared" ref="E327:N327" si="59">SUM(E285:E298,E300:E305,E307:E317,E319:E324,E326)</f>
        <v>0</v>
      </c>
      <c r="F327" s="571">
        <f t="shared" si="59"/>
        <v>0</v>
      </c>
      <c r="G327" s="570">
        <f t="shared" si="59"/>
        <v>0</v>
      </c>
      <c r="H327" s="571">
        <f t="shared" si="59"/>
        <v>0</v>
      </c>
      <c r="I327" s="570">
        <f t="shared" si="59"/>
        <v>0</v>
      </c>
      <c r="J327" s="571">
        <f t="shared" si="59"/>
        <v>0</v>
      </c>
      <c r="K327" s="570">
        <f t="shared" si="59"/>
        <v>0</v>
      </c>
      <c r="L327" s="571">
        <f t="shared" si="59"/>
        <v>0</v>
      </c>
      <c r="M327" s="570">
        <f t="shared" si="59"/>
        <v>0</v>
      </c>
      <c r="N327" s="571">
        <f t="shared" si="59"/>
        <v>0</v>
      </c>
    </row>
    <row r="328" spans="1:14" ht="27.75" customHeight="1" x14ac:dyDescent="0.35">
      <c r="A328" s="2664" t="s">
        <v>1462</v>
      </c>
      <c r="B328" s="2664"/>
      <c r="C328" s="2664"/>
      <c r="D328" s="2664"/>
      <c r="E328" s="2664"/>
      <c r="F328" s="2664"/>
      <c r="G328" s="2664"/>
      <c r="H328" s="2664"/>
      <c r="I328" s="2664"/>
      <c r="J328" s="2664"/>
      <c r="K328" s="2664"/>
      <c r="L328" s="2664"/>
      <c r="M328" s="486"/>
      <c r="N328" s="486"/>
    </row>
    <row r="329" spans="1:14" ht="15.45" thickBot="1" x14ac:dyDescent="0.4"/>
    <row r="330" spans="1:14" ht="15.45" thickBot="1" x14ac:dyDescent="0.4">
      <c r="A330" s="573" t="s">
        <v>1381</v>
      </c>
      <c r="B330" s="574"/>
      <c r="C330" s="575"/>
      <c r="D330" s="1360"/>
      <c r="E330" s="576" t="s">
        <v>32</v>
      </c>
      <c r="F330" s="576" t="s">
        <v>32</v>
      </c>
      <c r="G330" s="576" t="s">
        <v>32</v>
      </c>
      <c r="H330" s="576" t="s">
        <v>32</v>
      </c>
      <c r="I330" s="576" t="s">
        <v>32</v>
      </c>
      <c r="J330" s="576" t="s">
        <v>32</v>
      </c>
      <c r="K330" s="577" t="s">
        <v>32</v>
      </c>
      <c r="L330" s="577" t="s">
        <v>32</v>
      </c>
      <c r="M330" s="578"/>
      <c r="N330" s="579"/>
    </row>
    <row r="331" spans="1:14" x14ac:dyDescent="0.35">
      <c r="A331" s="580" t="s">
        <v>1382</v>
      </c>
      <c r="B331" s="581" t="s">
        <v>1383</v>
      </c>
      <c r="C331" s="582">
        <v>8</v>
      </c>
      <c r="D331" s="1361"/>
      <c r="E331" s="630">
        <f>IF(ISERROR(VLOOKUP(CONCATENATE($B331,"-",$C331),IN_1B!$B$2:$U$2962,3,FALSE))=TRUE,"",VLOOKUP(CONCATENATE($B331,"-",$C331),IN_1B!$B$2:$U$2962,3,FALSE))</f>
        <v>0</v>
      </c>
      <c r="F331" s="631">
        <f>IF(ISERROR(VLOOKUP(CONCATENATE($B331,"-",$C331),IN_1B!$B$2:$U$2962,4,FALSE))=TRUE,"",VLOOKUP(CONCATENATE($B331,"-",$C331),IN_1B!$B$2:$U$2962,4,FALSE))</f>
        <v>0</v>
      </c>
      <c r="G331" s="630">
        <f>IF(ISERROR(VLOOKUP(CONCATENATE($B331,"-",$C331),IN_1B!$B$2:$U$2962,5,FALSE))=TRUE,"",VLOOKUP(CONCATENATE($B331,"-",$C331),IN_1B!$B$2:$U$2962,5,FALSE))</f>
        <v>0</v>
      </c>
      <c r="H331" s="631">
        <f>IF(ISERROR(VLOOKUP(CONCATENATE($B331,"-",$C331),IN_1B!$B$2:$U$2962,6,FALSE))=TRUE,"",VLOOKUP(CONCATENATE($B331,"-",$C331),IN_1B!$B$2:$U$2962,6,FALSE))</f>
        <v>0</v>
      </c>
      <c r="I331" s="630">
        <f>IF(ISERROR(VLOOKUP(CONCATENATE($B331,"-",$C331),IN_1B!$B$2:$U$2962,7,FALSE))=TRUE,"",VLOOKUP(CONCATENATE($B331,"-",$C331),IN_1B!$B$2:$U$2962,7,FALSE))</f>
        <v>0</v>
      </c>
      <c r="J331" s="631">
        <f>IF(ISERROR(VLOOKUP(CONCATENATE($B331,"-",$C331),IN_1B!$B$2:$U$2962,8,FALSE))=TRUE,"",VLOOKUP(CONCATENATE($B331,"-",$C331),IN_1B!$B$2:$U$2962,8,FALSE))</f>
        <v>0</v>
      </c>
      <c r="K331" s="630">
        <f>IF(ISERROR(VLOOKUP(CONCATENATE($B331,"-",$C331),IN_1B!$B$2:$U$2962,9,FALSE))=TRUE,"",VLOOKUP(CONCATENATE($B331,"-",$C331),IN_1B!$B$2:$U$2962,9,FALSE))</f>
        <v>0</v>
      </c>
      <c r="L331" s="631">
        <f>IF(ISERROR(VLOOKUP(CONCATENATE($B331,"-",$C331),IN_1B!$B$2:$U$2962,10,FALSE))=TRUE,"",VLOOKUP(CONCATENATE($B331,"-",$C331),IN_1B!$B$2:$U$2962,10,FALSE))</f>
        <v>0</v>
      </c>
      <c r="M331" s="583">
        <f t="shared" ref="M331:N344" si="60">E331+G331</f>
        <v>0</v>
      </c>
      <c r="N331" s="584">
        <f t="shared" si="60"/>
        <v>0</v>
      </c>
    </row>
    <row r="332" spans="1:14" x14ac:dyDescent="0.35">
      <c r="A332" s="585" t="s">
        <v>1384</v>
      </c>
      <c r="B332" s="586" t="s">
        <v>1385</v>
      </c>
      <c r="C332" s="587">
        <v>8</v>
      </c>
      <c r="D332" s="1362" t="str">
        <f>CONCATENATE(D$331)</f>
        <v/>
      </c>
      <c r="E332" s="632">
        <f>IF(ISERROR(VLOOKUP(CONCATENATE($B332,"-",$C332),IN_1B!$B$2:$U$2962,3,FALSE))=TRUE,"",VLOOKUP(CONCATENATE($B332,"-",$C332),IN_1B!$B$2:$U$2962,3,FALSE))</f>
        <v>0</v>
      </c>
      <c r="F332" s="633">
        <f>IF(ISERROR(VLOOKUP(CONCATENATE($B332,"-",$C332),IN_1B!$B$2:$U$2962,4,FALSE))=TRUE,"",VLOOKUP(CONCATENATE($B332,"-",$C332),IN_1B!$B$2:$U$2962,4,FALSE))</f>
        <v>0</v>
      </c>
      <c r="G332" s="632">
        <f>IF(ISERROR(VLOOKUP(CONCATENATE($B332,"-",$C332),IN_1B!$B$2:$U$2962,5,FALSE))=TRUE,"",VLOOKUP(CONCATENATE($B332,"-",$C332),IN_1B!$B$2:$U$2962,5,FALSE))</f>
        <v>0</v>
      </c>
      <c r="H332" s="633">
        <f>IF(ISERROR(VLOOKUP(CONCATENATE($B332,"-",$C332),IN_1B!$B$2:$U$2962,6,FALSE))=TRUE,"",VLOOKUP(CONCATENATE($B332,"-",$C332),IN_1B!$B$2:$U$2962,6,FALSE))</f>
        <v>0</v>
      </c>
      <c r="I332" s="632">
        <f>IF(ISERROR(VLOOKUP(CONCATENATE($B332,"-",$C332),IN_1B!$B$2:$U$2962,7,FALSE))=TRUE,"",VLOOKUP(CONCATENATE($B332,"-",$C332),IN_1B!$B$2:$U$2962,7,FALSE))</f>
        <v>0</v>
      </c>
      <c r="J332" s="633">
        <f>IF(ISERROR(VLOOKUP(CONCATENATE($B332,"-",$C332),IN_1B!$B$2:$U$2962,8,FALSE))=TRUE,"",VLOOKUP(CONCATENATE($B332,"-",$C332),IN_1B!$B$2:$U$2962,8,FALSE))</f>
        <v>0</v>
      </c>
      <c r="K332" s="632">
        <f>IF(ISERROR(VLOOKUP(CONCATENATE($B332,"-",$C332),IN_1B!$B$2:$U$2962,9,FALSE))=TRUE,"",VLOOKUP(CONCATENATE($B332,"-",$C332),IN_1B!$B$2:$U$2962,9,FALSE))</f>
        <v>0</v>
      </c>
      <c r="L332" s="633">
        <f>IF(ISERROR(VLOOKUP(CONCATENATE($B332,"-",$C332),IN_1B!$B$2:$U$2962,10,FALSE))=TRUE,"",VLOOKUP(CONCATENATE($B332,"-",$C332),IN_1B!$B$2:$U$2962,10,FALSE))</f>
        <v>0</v>
      </c>
      <c r="M332" s="588">
        <f t="shared" si="60"/>
        <v>0</v>
      </c>
      <c r="N332" s="589">
        <f t="shared" si="60"/>
        <v>0</v>
      </c>
    </row>
    <row r="333" spans="1:14" x14ac:dyDescent="0.35">
      <c r="A333" s="585" t="s">
        <v>1386</v>
      </c>
      <c r="B333" s="586" t="s">
        <v>1387</v>
      </c>
      <c r="C333" s="590">
        <v>8</v>
      </c>
      <c r="D333" s="1362" t="str">
        <f t="shared" ref="D333:D344" si="61">CONCATENATE(D$331)</f>
        <v/>
      </c>
      <c r="E333" s="632">
        <f>IF(ISERROR(VLOOKUP(CONCATENATE($B333,"-",$C333),IN_1B!$B$2:$U$2962,3,FALSE))=TRUE,"",VLOOKUP(CONCATENATE($B333,"-",$C333),IN_1B!$B$2:$U$2962,3,FALSE))</f>
        <v>0</v>
      </c>
      <c r="F333" s="633">
        <f>IF(ISERROR(VLOOKUP(CONCATENATE($B333,"-",$C333),IN_1B!$B$2:$U$2962,4,FALSE))=TRUE,"",VLOOKUP(CONCATENATE($B333,"-",$C333),IN_1B!$B$2:$U$2962,4,FALSE))</f>
        <v>0</v>
      </c>
      <c r="G333" s="632">
        <f>IF(ISERROR(VLOOKUP(CONCATENATE($B333,"-",$C333),IN_1B!$B$2:$U$2962,5,FALSE))=TRUE,"",VLOOKUP(CONCATENATE($B333,"-",$C333),IN_1B!$B$2:$U$2962,5,FALSE))</f>
        <v>0</v>
      </c>
      <c r="H333" s="633">
        <f>IF(ISERROR(VLOOKUP(CONCATENATE($B333,"-",$C333),IN_1B!$B$2:$U$2962,6,FALSE))=TRUE,"",VLOOKUP(CONCATENATE($B333,"-",$C333),IN_1B!$B$2:$U$2962,6,FALSE))</f>
        <v>0</v>
      </c>
      <c r="I333" s="632">
        <f>IF(ISERROR(VLOOKUP(CONCATENATE($B333,"-",$C333),IN_1B!$B$2:$U$2962,7,FALSE))=TRUE,"",VLOOKUP(CONCATENATE($B333,"-",$C333),IN_1B!$B$2:$U$2962,7,FALSE))</f>
        <v>0</v>
      </c>
      <c r="J333" s="633">
        <f>IF(ISERROR(VLOOKUP(CONCATENATE($B333,"-",$C333),IN_1B!$B$2:$U$2962,8,FALSE))=TRUE,"",VLOOKUP(CONCATENATE($B333,"-",$C333),IN_1B!$B$2:$U$2962,8,FALSE))</f>
        <v>0</v>
      </c>
      <c r="K333" s="632">
        <f>IF(ISERROR(VLOOKUP(CONCATENATE($B333,"-",$C333),IN_1B!$B$2:$U$2962,9,FALSE))=TRUE,"",VLOOKUP(CONCATENATE($B333,"-",$C333),IN_1B!$B$2:$U$2962,9,FALSE))</f>
        <v>0</v>
      </c>
      <c r="L333" s="633">
        <f>IF(ISERROR(VLOOKUP(CONCATENATE($B333,"-",$C333),IN_1B!$B$2:$U$2962,10,FALSE))=TRUE,"",VLOOKUP(CONCATENATE($B333,"-",$C333),IN_1B!$B$2:$U$2962,10,FALSE))</f>
        <v>0</v>
      </c>
      <c r="M333" s="588">
        <f t="shared" si="60"/>
        <v>0</v>
      </c>
      <c r="N333" s="589">
        <f t="shared" si="60"/>
        <v>0</v>
      </c>
    </row>
    <row r="334" spans="1:14" x14ac:dyDescent="0.35">
      <c r="A334" s="585" t="s">
        <v>1388</v>
      </c>
      <c r="B334" s="586" t="s">
        <v>1389</v>
      </c>
      <c r="C334" s="590">
        <v>8</v>
      </c>
      <c r="D334" s="1362" t="str">
        <f t="shared" si="61"/>
        <v/>
      </c>
      <c r="E334" s="632">
        <f>IF(ISERROR(VLOOKUP(CONCATENATE($B334,"-",$C334),IN_1B!$B$2:$U$2962,3,FALSE))=TRUE,"",VLOOKUP(CONCATENATE($B334,"-",$C334),IN_1B!$B$2:$U$2962,3,FALSE))</f>
        <v>0</v>
      </c>
      <c r="F334" s="633">
        <f>IF(ISERROR(VLOOKUP(CONCATENATE($B334,"-",$C334),IN_1B!$B$2:$U$2962,4,FALSE))=TRUE,"",VLOOKUP(CONCATENATE($B334,"-",$C334),IN_1B!$B$2:$U$2962,4,FALSE))</f>
        <v>0</v>
      </c>
      <c r="G334" s="632">
        <f>IF(ISERROR(VLOOKUP(CONCATENATE($B334,"-",$C334),IN_1B!$B$2:$U$2962,5,FALSE))=TRUE,"",VLOOKUP(CONCATENATE($B334,"-",$C334),IN_1B!$B$2:$U$2962,5,FALSE))</f>
        <v>0</v>
      </c>
      <c r="H334" s="633">
        <f>IF(ISERROR(VLOOKUP(CONCATENATE($B334,"-",$C334),IN_1B!$B$2:$U$2962,6,FALSE))=TRUE,"",VLOOKUP(CONCATENATE($B334,"-",$C334),IN_1B!$B$2:$U$2962,6,FALSE))</f>
        <v>0</v>
      </c>
      <c r="I334" s="632">
        <f>IF(ISERROR(VLOOKUP(CONCATENATE($B334,"-",$C334),IN_1B!$B$2:$U$2962,7,FALSE))=TRUE,"",VLOOKUP(CONCATENATE($B334,"-",$C334),IN_1B!$B$2:$U$2962,7,FALSE))</f>
        <v>0</v>
      </c>
      <c r="J334" s="633">
        <f>IF(ISERROR(VLOOKUP(CONCATENATE($B334,"-",$C334),IN_1B!$B$2:$U$2962,8,FALSE))=TRUE,"",VLOOKUP(CONCATENATE($B334,"-",$C334),IN_1B!$B$2:$U$2962,8,FALSE))</f>
        <v>0</v>
      </c>
      <c r="K334" s="632">
        <f>IF(ISERROR(VLOOKUP(CONCATENATE($B334,"-",$C334),IN_1B!$B$2:$U$2962,9,FALSE))=TRUE,"",VLOOKUP(CONCATENATE($B334,"-",$C334),IN_1B!$B$2:$U$2962,9,FALSE))</f>
        <v>0</v>
      </c>
      <c r="L334" s="633">
        <f>IF(ISERROR(VLOOKUP(CONCATENATE($B334,"-",$C334),IN_1B!$B$2:$U$2962,10,FALSE))=TRUE,"",VLOOKUP(CONCATENATE($B334,"-",$C334),IN_1B!$B$2:$U$2962,10,FALSE))</f>
        <v>0</v>
      </c>
      <c r="M334" s="588">
        <f t="shared" si="60"/>
        <v>0</v>
      </c>
      <c r="N334" s="589">
        <f t="shared" si="60"/>
        <v>0</v>
      </c>
    </row>
    <row r="335" spans="1:14" x14ac:dyDescent="0.35">
      <c r="A335" s="585" t="s">
        <v>1390</v>
      </c>
      <c r="B335" s="586" t="s">
        <v>1391</v>
      </c>
      <c r="C335" s="590">
        <v>8</v>
      </c>
      <c r="D335" s="1362" t="str">
        <f t="shared" si="61"/>
        <v/>
      </c>
      <c r="E335" s="632">
        <f>IF(ISERROR(VLOOKUP(CONCATENATE($B335,"-",$C335),IN_1B!$B$2:$U$2962,3,FALSE))=TRUE,"",VLOOKUP(CONCATENATE($B335,"-",$C335),IN_1B!$B$2:$U$2962,3,FALSE))</f>
        <v>0</v>
      </c>
      <c r="F335" s="633">
        <f>IF(ISERROR(VLOOKUP(CONCATENATE($B335,"-",$C335),IN_1B!$B$2:$U$2962,4,FALSE))=TRUE,"",VLOOKUP(CONCATENATE($B335,"-",$C335),IN_1B!$B$2:$U$2962,4,FALSE))</f>
        <v>0</v>
      </c>
      <c r="G335" s="632">
        <f>IF(ISERROR(VLOOKUP(CONCATENATE($B335,"-",$C335),IN_1B!$B$2:$U$2962,5,FALSE))=TRUE,"",VLOOKUP(CONCATENATE($B335,"-",$C335),IN_1B!$B$2:$U$2962,5,FALSE))</f>
        <v>0</v>
      </c>
      <c r="H335" s="633">
        <f>IF(ISERROR(VLOOKUP(CONCATENATE($B335,"-",$C335),IN_1B!$B$2:$U$2962,6,FALSE))=TRUE,"",VLOOKUP(CONCATENATE($B335,"-",$C335),IN_1B!$B$2:$U$2962,6,FALSE))</f>
        <v>0</v>
      </c>
      <c r="I335" s="632">
        <f>IF(ISERROR(VLOOKUP(CONCATENATE($B335,"-",$C335),IN_1B!$B$2:$U$2962,7,FALSE))=TRUE,"",VLOOKUP(CONCATENATE($B335,"-",$C335),IN_1B!$B$2:$U$2962,7,FALSE))</f>
        <v>0</v>
      </c>
      <c r="J335" s="633">
        <f>IF(ISERROR(VLOOKUP(CONCATENATE($B335,"-",$C335),IN_1B!$B$2:$U$2962,8,FALSE))=TRUE,"",VLOOKUP(CONCATENATE($B335,"-",$C335),IN_1B!$B$2:$U$2962,8,FALSE))</f>
        <v>0</v>
      </c>
      <c r="K335" s="632">
        <f>IF(ISERROR(VLOOKUP(CONCATENATE($B335,"-",$C335),IN_1B!$B$2:$U$2962,9,FALSE))=TRUE,"",VLOOKUP(CONCATENATE($B335,"-",$C335),IN_1B!$B$2:$U$2962,9,FALSE))</f>
        <v>0</v>
      </c>
      <c r="L335" s="633">
        <f>IF(ISERROR(VLOOKUP(CONCATENATE($B335,"-",$C335),IN_1B!$B$2:$U$2962,10,FALSE))=TRUE,"",VLOOKUP(CONCATENATE($B335,"-",$C335),IN_1B!$B$2:$U$2962,10,FALSE))</f>
        <v>0</v>
      </c>
      <c r="M335" s="588">
        <f t="shared" si="60"/>
        <v>0</v>
      </c>
      <c r="N335" s="589">
        <f t="shared" si="60"/>
        <v>0</v>
      </c>
    </row>
    <row r="336" spans="1:14" x14ac:dyDescent="0.35">
      <c r="A336" s="585" t="s">
        <v>1392</v>
      </c>
      <c r="B336" s="586" t="s">
        <v>1393</v>
      </c>
      <c r="C336" s="590">
        <v>8</v>
      </c>
      <c r="D336" s="1362" t="str">
        <f t="shared" si="61"/>
        <v/>
      </c>
      <c r="E336" s="632">
        <f>IF(ISERROR(VLOOKUP(CONCATENATE($B336,"-",$C336),IN_1B!$B$2:$U$2962,3,FALSE))=TRUE,"",VLOOKUP(CONCATENATE($B336,"-",$C336),IN_1B!$B$2:$U$2962,3,FALSE))</f>
        <v>0</v>
      </c>
      <c r="F336" s="633">
        <f>IF(ISERROR(VLOOKUP(CONCATENATE($B336,"-",$C336),IN_1B!$B$2:$U$2962,4,FALSE))=TRUE,"",VLOOKUP(CONCATENATE($B336,"-",$C336),IN_1B!$B$2:$U$2962,4,FALSE))</f>
        <v>0</v>
      </c>
      <c r="G336" s="632">
        <f>IF(ISERROR(VLOOKUP(CONCATENATE($B336,"-",$C336),IN_1B!$B$2:$U$2962,5,FALSE))=TRUE,"",VLOOKUP(CONCATENATE($B336,"-",$C336),IN_1B!$B$2:$U$2962,5,FALSE))</f>
        <v>0</v>
      </c>
      <c r="H336" s="633">
        <f>IF(ISERROR(VLOOKUP(CONCATENATE($B336,"-",$C336),IN_1B!$B$2:$U$2962,6,FALSE))=TRUE,"",VLOOKUP(CONCATENATE($B336,"-",$C336),IN_1B!$B$2:$U$2962,6,FALSE))</f>
        <v>0</v>
      </c>
      <c r="I336" s="632">
        <f>IF(ISERROR(VLOOKUP(CONCATENATE($B336,"-",$C336),IN_1B!$B$2:$U$2962,7,FALSE))=TRUE,"",VLOOKUP(CONCATENATE($B336,"-",$C336),IN_1B!$B$2:$U$2962,7,FALSE))</f>
        <v>0</v>
      </c>
      <c r="J336" s="633">
        <f>IF(ISERROR(VLOOKUP(CONCATENATE($B336,"-",$C336),IN_1B!$B$2:$U$2962,8,FALSE))=TRUE,"",VLOOKUP(CONCATENATE($B336,"-",$C336),IN_1B!$B$2:$U$2962,8,FALSE))</f>
        <v>0</v>
      </c>
      <c r="K336" s="632">
        <f>IF(ISERROR(VLOOKUP(CONCATENATE($B336,"-",$C336),IN_1B!$B$2:$U$2962,9,FALSE))=TRUE,"",VLOOKUP(CONCATENATE($B336,"-",$C336),IN_1B!$B$2:$U$2962,9,FALSE))</f>
        <v>0</v>
      </c>
      <c r="L336" s="633">
        <f>IF(ISERROR(VLOOKUP(CONCATENATE($B336,"-",$C336),IN_1B!$B$2:$U$2962,10,FALSE))=TRUE,"",VLOOKUP(CONCATENATE($B336,"-",$C336),IN_1B!$B$2:$U$2962,10,FALSE))</f>
        <v>0</v>
      </c>
      <c r="M336" s="588">
        <f t="shared" si="60"/>
        <v>0</v>
      </c>
      <c r="N336" s="589">
        <f t="shared" si="60"/>
        <v>0</v>
      </c>
    </row>
    <row r="337" spans="1:14" x14ac:dyDescent="0.35">
      <c r="A337" s="585" t="s">
        <v>1394</v>
      </c>
      <c r="B337" s="586" t="s">
        <v>1395</v>
      </c>
      <c r="C337" s="590">
        <v>8</v>
      </c>
      <c r="D337" s="1362" t="str">
        <f t="shared" si="61"/>
        <v/>
      </c>
      <c r="E337" s="632">
        <f>IF(ISERROR(VLOOKUP(CONCATENATE($B337,"-",$C337),IN_1B!$B$2:$U$2962,3,FALSE))=TRUE,"",VLOOKUP(CONCATENATE($B337,"-",$C337),IN_1B!$B$2:$U$2962,3,FALSE))</f>
        <v>0</v>
      </c>
      <c r="F337" s="633">
        <f>IF(ISERROR(VLOOKUP(CONCATENATE($B337,"-",$C337),IN_1B!$B$2:$U$2962,4,FALSE))=TRUE,"",VLOOKUP(CONCATENATE($B337,"-",$C337),IN_1B!$B$2:$U$2962,4,FALSE))</f>
        <v>0</v>
      </c>
      <c r="G337" s="632">
        <f>IF(ISERROR(VLOOKUP(CONCATENATE($B337,"-",$C337),IN_1B!$B$2:$U$2962,5,FALSE))=TRUE,"",VLOOKUP(CONCATENATE($B337,"-",$C337),IN_1B!$B$2:$U$2962,5,FALSE))</f>
        <v>0</v>
      </c>
      <c r="H337" s="633">
        <f>IF(ISERROR(VLOOKUP(CONCATENATE($B337,"-",$C337),IN_1B!$B$2:$U$2962,6,FALSE))=TRUE,"",VLOOKUP(CONCATENATE($B337,"-",$C337),IN_1B!$B$2:$U$2962,6,FALSE))</f>
        <v>0</v>
      </c>
      <c r="I337" s="632">
        <f>IF(ISERROR(VLOOKUP(CONCATENATE($B337,"-",$C337),IN_1B!$B$2:$U$2962,7,FALSE))=TRUE,"",VLOOKUP(CONCATENATE($B337,"-",$C337),IN_1B!$B$2:$U$2962,7,FALSE))</f>
        <v>0</v>
      </c>
      <c r="J337" s="633">
        <f>IF(ISERROR(VLOOKUP(CONCATENATE($B337,"-",$C337),IN_1B!$B$2:$U$2962,8,FALSE))=TRUE,"",VLOOKUP(CONCATENATE($B337,"-",$C337),IN_1B!$B$2:$U$2962,8,FALSE))</f>
        <v>0</v>
      </c>
      <c r="K337" s="632">
        <f>IF(ISERROR(VLOOKUP(CONCATENATE($B337,"-",$C337),IN_1B!$B$2:$U$2962,9,FALSE))=TRUE,"",VLOOKUP(CONCATENATE($B337,"-",$C337),IN_1B!$B$2:$U$2962,9,FALSE))</f>
        <v>0</v>
      </c>
      <c r="L337" s="633">
        <f>IF(ISERROR(VLOOKUP(CONCATENATE($B337,"-",$C337),IN_1B!$B$2:$U$2962,10,FALSE))=TRUE,"",VLOOKUP(CONCATENATE($B337,"-",$C337),IN_1B!$B$2:$U$2962,10,FALSE))</f>
        <v>0</v>
      </c>
      <c r="M337" s="588">
        <f t="shared" si="60"/>
        <v>0</v>
      </c>
      <c r="N337" s="589">
        <f t="shared" si="60"/>
        <v>0</v>
      </c>
    </row>
    <row r="338" spans="1:14" x14ac:dyDescent="0.35">
      <c r="A338" s="585" t="s">
        <v>1396</v>
      </c>
      <c r="B338" s="586" t="s">
        <v>1397</v>
      </c>
      <c r="C338" s="590">
        <v>8</v>
      </c>
      <c r="D338" s="1362" t="str">
        <f t="shared" si="61"/>
        <v/>
      </c>
      <c r="E338" s="632">
        <f>IF(ISERROR(VLOOKUP(CONCATENATE($B338,"-",$C338),IN_1B!$B$2:$U$2962,3,FALSE))=TRUE,"",VLOOKUP(CONCATENATE($B338,"-",$C338),IN_1B!$B$2:$U$2962,3,FALSE))</f>
        <v>0</v>
      </c>
      <c r="F338" s="633">
        <f>IF(ISERROR(VLOOKUP(CONCATENATE($B338,"-",$C338),IN_1B!$B$2:$U$2962,4,FALSE))=TRUE,"",VLOOKUP(CONCATENATE($B338,"-",$C338),IN_1B!$B$2:$U$2962,4,FALSE))</f>
        <v>0</v>
      </c>
      <c r="G338" s="632">
        <f>IF(ISERROR(VLOOKUP(CONCATENATE($B338,"-",$C338),IN_1B!$B$2:$U$2962,5,FALSE))=TRUE,"",VLOOKUP(CONCATENATE($B338,"-",$C338),IN_1B!$B$2:$U$2962,5,FALSE))</f>
        <v>0</v>
      </c>
      <c r="H338" s="633">
        <f>IF(ISERROR(VLOOKUP(CONCATENATE($B338,"-",$C338),IN_1B!$B$2:$U$2962,6,FALSE))=TRUE,"",VLOOKUP(CONCATENATE($B338,"-",$C338),IN_1B!$B$2:$U$2962,6,FALSE))</f>
        <v>0</v>
      </c>
      <c r="I338" s="632">
        <f>IF(ISERROR(VLOOKUP(CONCATENATE($B338,"-",$C338),IN_1B!$B$2:$U$2962,7,FALSE))=TRUE,"",VLOOKUP(CONCATENATE($B338,"-",$C338),IN_1B!$B$2:$U$2962,7,FALSE))</f>
        <v>0</v>
      </c>
      <c r="J338" s="633">
        <f>IF(ISERROR(VLOOKUP(CONCATENATE($B338,"-",$C338),IN_1B!$B$2:$U$2962,8,FALSE))=TRUE,"",VLOOKUP(CONCATENATE($B338,"-",$C338),IN_1B!$B$2:$U$2962,8,FALSE))</f>
        <v>0</v>
      </c>
      <c r="K338" s="632">
        <f>IF(ISERROR(VLOOKUP(CONCATENATE($B338,"-",$C338),IN_1B!$B$2:$U$2962,9,FALSE))=TRUE,"",VLOOKUP(CONCATENATE($B338,"-",$C338),IN_1B!$B$2:$U$2962,9,FALSE))</f>
        <v>0</v>
      </c>
      <c r="L338" s="633">
        <f>IF(ISERROR(VLOOKUP(CONCATENATE($B338,"-",$C338),IN_1B!$B$2:$U$2962,10,FALSE))=TRUE,"",VLOOKUP(CONCATENATE($B338,"-",$C338),IN_1B!$B$2:$U$2962,10,FALSE))</f>
        <v>0</v>
      </c>
      <c r="M338" s="588">
        <f t="shared" si="60"/>
        <v>0</v>
      </c>
      <c r="N338" s="589">
        <f t="shared" si="60"/>
        <v>0</v>
      </c>
    </row>
    <row r="339" spans="1:14" x14ac:dyDescent="0.35">
      <c r="A339" s="585" t="s">
        <v>1398</v>
      </c>
      <c r="B339" s="586" t="s">
        <v>1399</v>
      </c>
      <c r="C339" s="590">
        <v>8</v>
      </c>
      <c r="D339" s="1362" t="str">
        <f t="shared" si="61"/>
        <v/>
      </c>
      <c r="E339" s="632">
        <f>IF(ISERROR(VLOOKUP(CONCATENATE($B339,"-",$C339),IN_1B!$B$2:$U$2962,3,FALSE))=TRUE,"",VLOOKUP(CONCATENATE($B339,"-",$C339),IN_1B!$B$2:$U$2962,3,FALSE))</f>
        <v>0</v>
      </c>
      <c r="F339" s="633">
        <f>IF(ISERROR(VLOOKUP(CONCATENATE($B339,"-",$C339),IN_1B!$B$2:$U$2962,4,FALSE))=TRUE,"",VLOOKUP(CONCATENATE($B339,"-",$C339),IN_1B!$B$2:$U$2962,4,FALSE))</f>
        <v>0</v>
      </c>
      <c r="G339" s="632">
        <f>IF(ISERROR(VLOOKUP(CONCATENATE($B339,"-",$C339),IN_1B!$B$2:$U$2962,5,FALSE))=TRUE,"",VLOOKUP(CONCATENATE($B339,"-",$C339),IN_1B!$B$2:$U$2962,5,FALSE))</f>
        <v>0</v>
      </c>
      <c r="H339" s="633">
        <f>IF(ISERROR(VLOOKUP(CONCATENATE($B339,"-",$C339),IN_1B!$B$2:$U$2962,6,FALSE))=TRUE,"",VLOOKUP(CONCATENATE($B339,"-",$C339),IN_1B!$B$2:$U$2962,6,FALSE))</f>
        <v>0</v>
      </c>
      <c r="I339" s="632">
        <f>IF(ISERROR(VLOOKUP(CONCATENATE($B339,"-",$C339),IN_1B!$B$2:$U$2962,7,FALSE))=TRUE,"",VLOOKUP(CONCATENATE($B339,"-",$C339),IN_1B!$B$2:$U$2962,7,FALSE))</f>
        <v>0</v>
      </c>
      <c r="J339" s="633">
        <f>IF(ISERROR(VLOOKUP(CONCATENATE($B339,"-",$C339),IN_1B!$B$2:$U$2962,8,FALSE))=TRUE,"",VLOOKUP(CONCATENATE($B339,"-",$C339),IN_1B!$B$2:$U$2962,8,FALSE))</f>
        <v>0</v>
      </c>
      <c r="K339" s="632">
        <f>IF(ISERROR(VLOOKUP(CONCATENATE($B339,"-",$C339),IN_1B!$B$2:$U$2962,9,FALSE))=TRUE,"",VLOOKUP(CONCATENATE($B339,"-",$C339),IN_1B!$B$2:$U$2962,9,FALSE))</f>
        <v>0</v>
      </c>
      <c r="L339" s="633">
        <f>IF(ISERROR(VLOOKUP(CONCATENATE($B339,"-",$C339),IN_1B!$B$2:$U$2962,10,FALSE))=TRUE,"",VLOOKUP(CONCATENATE($B339,"-",$C339),IN_1B!$B$2:$U$2962,10,FALSE))</f>
        <v>0</v>
      </c>
      <c r="M339" s="588">
        <f t="shared" si="60"/>
        <v>0</v>
      </c>
      <c r="N339" s="589">
        <f t="shared" si="60"/>
        <v>0</v>
      </c>
    </row>
    <row r="340" spans="1:14" x14ac:dyDescent="0.35">
      <c r="A340" s="585" t="s">
        <v>1400</v>
      </c>
      <c r="B340" s="586" t="s">
        <v>1401</v>
      </c>
      <c r="C340" s="590">
        <v>8</v>
      </c>
      <c r="D340" s="1362" t="str">
        <f t="shared" si="61"/>
        <v/>
      </c>
      <c r="E340" s="632">
        <f>IF(ISERROR(VLOOKUP(CONCATENATE($B340,"-",$C340),IN_1B!$B$2:$U$2962,3,FALSE))=TRUE,"",VLOOKUP(CONCATENATE($B340,"-",$C340),IN_1B!$B$2:$U$2962,3,FALSE))</f>
        <v>0</v>
      </c>
      <c r="F340" s="633">
        <f>IF(ISERROR(VLOOKUP(CONCATENATE($B340,"-",$C340),IN_1B!$B$2:$U$2962,4,FALSE))=TRUE,"",VLOOKUP(CONCATENATE($B340,"-",$C340),IN_1B!$B$2:$U$2962,4,FALSE))</f>
        <v>0</v>
      </c>
      <c r="G340" s="632">
        <f>IF(ISERROR(VLOOKUP(CONCATENATE($B340,"-",$C340),IN_1B!$B$2:$U$2962,5,FALSE))=TRUE,"",VLOOKUP(CONCATENATE($B340,"-",$C340),IN_1B!$B$2:$U$2962,5,FALSE))</f>
        <v>0</v>
      </c>
      <c r="H340" s="633">
        <f>IF(ISERROR(VLOOKUP(CONCATENATE($B340,"-",$C340),IN_1B!$B$2:$U$2962,6,FALSE))=TRUE,"",VLOOKUP(CONCATENATE($B340,"-",$C340),IN_1B!$B$2:$U$2962,6,FALSE))</f>
        <v>0</v>
      </c>
      <c r="I340" s="632">
        <f>IF(ISERROR(VLOOKUP(CONCATENATE($B340,"-",$C340),IN_1B!$B$2:$U$2962,7,FALSE))=TRUE,"",VLOOKUP(CONCATENATE($B340,"-",$C340),IN_1B!$B$2:$U$2962,7,FALSE))</f>
        <v>0</v>
      </c>
      <c r="J340" s="633">
        <f>IF(ISERROR(VLOOKUP(CONCATENATE($B340,"-",$C340),IN_1B!$B$2:$U$2962,8,FALSE))=TRUE,"",VLOOKUP(CONCATENATE($B340,"-",$C340),IN_1B!$B$2:$U$2962,8,FALSE))</f>
        <v>0</v>
      </c>
      <c r="K340" s="632">
        <f>IF(ISERROR(VLOOKUP(CONCATENATE($B340,"-",$C340),IN_1B!$B$2:$U$2962,9,FALSE))=TRUE,"",VLOOKUP(CONCATENATE($B340,"-",$C340),IN_1B!$B$2:$U$2962,9,FALSE))</f>
        <v>0</v>
      </c>
      <c r="L340" s="633">
        <f>IF(ISERROR(VLOOKUP(CONCATENATE($B340,"-",$C340),IN_1B!$B$2:$U$2962,10,FALSE))=TRUE,"",VLOOKUP(CONCATENATE($B340,"-",$C340),IN_1B!$B$2:$U$2962,10,FALSE))</f>
        <v>0</v>
      </c>
      <c r="M340" s="588">
        <f t="shared" si="60"/>
        <v>0</v>
      </c>
      <c r="N340" s="589">
        <f t="shared" si="60"/>
        <v>0</v>
      </c>
    </row>
    <row r="341" spans="1:14" x14ac:dyDescent="0.35">
      <c r="A341" s="585" t="s">
        <v>1402</v>
      </c>
      <c r="B341" s="586" t="s">
        <v>1403</v>
      </c>
      <c r="C341" s="590">
        <v>8</v>
      </c>
      <c r="D341" s="1362" t="str">
        <f t="shared" si="61"/>
        <v/>
      </c>
      <c r="E341" s="632">
        <f>IF(ISERROR(VLOOKUP(CONCATENATE($B341,"-",$C341),IN_1B!$B$2:$U$2962,3,FALSE))=TRUE,"",VLOOKUP(CONCATENATE($B341,"-",$C341),IN_1B!$B$2:$U$2962,3,FALSE))</f>
        <v>0</v>
      </c>
      <c r="F341" s="633">
        <f>IF(ISERROR(VLOOKUP(CONCATENATE($B341,"-",$C341),IN_1B!$B$2:$U$2962,4,FALSE))=TRUE,"",VLOOKUP(CONCATENATE($B341,"-",$C341),IN_1B!$B$2:$U$2962,4,FALSE))</f>
        <v>0</v>
      </c>
      <c r="G341" s="632">
        <f>IF(ISERROR(VLOOKUP(CONCATENATE($B341,"-",$C341),IN_1B!$B$2:$U$2962,5,FALSE))=TRUE,"",VLOOKUP(CONCATENATE($B341,"-",$C341),IN_1B!$B$2:$U$2962,5,FALSE))</f>
        <v>0</v>
      </c>
      <c r="H341" s="633">
        <f>IF(ISERROR(VLOOKUP(CONCATENATE($B341,"-",$C341),IN_1B!$B$2:$U$2962,6,FALSE))=TRUE,"",VLOOKUP(CONCATENATE($B341,"-",$C341),IN_1B!$B$2:$U$2962,6,FALSE))</f>
        <v>0</v>
      </c>
      <c r="I341" s="632">
        <f>IF(ISERROR(VLOOKUP(CONCATENATE($B341,"-",$C341),IN_1B!$B$2:$U$2962,7,FALSE))=TRUE,"",VLOOKUP(CONCATENATE($B341,"-",$C341),IN_1B!$B$2:$U$2962,7,FALSE))</f>
        <v>0</v>
      </c>
      <c r="J341" s="633">
        <f>IF(ISERROR(VLOOKUP(CONCATENATE($B341,"-",$C341),IN_1B!$B$2:$U$2962,8,FALSE))=TRUE,"",VLOOKUP(CONCATENATE($B341,"-",$C341),IN_1B!$B$2:$U$2962,8,FALSE))</f>
        <v>0</v>
      </c>
      <c r="K341" s="632">
        <f>IF(ISERROR(VLOOKUP(CONCATENATE($B341,"-",$C341),IN_1B!$B$2:$U$2962,9,FALSE))=TRUE,"",VLOOKUP(CONCATENATE($B341,"-",$C341),IN_1B!$B$2:$U$2962,9,FALSE))</f>
        <v>0</v>
      </c>
      <c r="L341" s="633">
        <f>IF(ISERROR(VLOOKUP(CONCATENATE($B341,"-",$C341),IN_1B!$B$2:$U$2962,10,FALSE))=TRUE,"",VLOOKUP(CONCATENATE($B341,"-",$C341),IN_1B!$B$2:$U$2962,10,FALSE))</f>
        <v>0</v>
      </c>
      <c r="M341" s="588">
        <f t="shared" si="60"/>
        <v>0</v>
      </c>
      <c r="N341" s="589">
        <f t="shared" si="60"/>
        <v>0</v>
      </c>
    </row>
    <row r="342" spans="1:14" x14ac:dyDescent="0.35">
      <c r="A342" s="585" t="s">
        <v>1404</v>
      </c>
      <c r="B342" s="586" t="s">
        <v>1405</v>
      </c>
      <c r="C342" s="590">
        <v>8</v>
      </c>
      <c r="D342" s="1362" t="str">
        <f t="shared" si="61"/>
        <v/>
      </c>
      <c r="E342" s="632">
        <f>IF(ISERROR(VLOOKUP(CONCATENATE($B342,"-",$C342),IN_1B!$B$2:$U$2962,3,FALSE))=TRUE,"",VLOOKUP(CONCATENATE($B342,"-",$C342),IN_1B!$B$2:$U$2962,3,FALSE))</f>
        <v>0</v>
      </c>
      <c r="F342" s="633">
        <f>IF(ISERROR(VLOOKUP(CONCATENATE($B342,"-",$C342),IN_1B!$B$2:$U$2962,4,FALSE))=TRUE,"",VLOOKUP(CONCATENATE($B342,"-",$C342),IN_1B!$B$2:$U$2962,4,FALSE))</f>
        <v>0</v>
      </c>
      <c r="G342" s="632">
        <f>IF(ISERROR(VLOOKUP(CONCATENATE($B342,"-",$C342),IN_1B!$B$2:$U$2962,5,FALSE))=TRUE,"",VLOOKUP(CONCATENATE($B342,"-",$C342),IN_1B!$B$2:$U$2962,5,FALSE))</f>
        <v>0</v>
      </c>
      <c r="H342" s="633">
        <f>IF(ISERROR(VLOOKUP(CONCATENATE($B342,"-",$C342),IN_1B!$B$2:$U$2962,6,FALSE))=TRUE,"",VLOOKUP(CONCATENATE($B342,"-",$C342),IN_1B!$B$2:$U$2962,6,FALSE))</f>
        <v>0</v>
      </c>
      <c r="I342" s="632">
        <f>IF(ISERROR(VLOOKUP(CONCATENATE($B342,"-",$C342),IN_1B!$B$2:$U$2962,7,FALSE))=TRUE,"",VLOOKUP(CONCATENATE($B342,"-",$C342),IN_1B!$B$2:$U$2962,7,FALSE))</f>
        <v>0</v>
      </c>
      <c r="J342" s="633">
        <f>IF(ISERROR(VLOOKUP(CONCATENATE($B342,"-",$C342),IN_1B!$B$2:$U$2962,8,FALSE))=TRUE,"",VLOOKUP(CONCATENATE($B342,"-",$C342),IN_1B!$B$2:$U$2962,8,FALSE))</f>
        <v>0</v>
      </c>
      <c r="K342" s="632">
        <f>IF(ISERROR(VLOOKUP(CONCATENATE($B342,"-",$C342),IN_1B!$B$2:$U$2962,9,FALSE))=TRUE,"",VLOOKUP(CONCATENATE($B342,"-",$C342),IN_1B!$B$2:$U$2962,9,FALSE))</f>
        <v>0</v>
      </c>
      <c r="L342" s="633">
        <f>IF(ISERROR(VLOOKUP(CONCATENATE($B342,"-",$C342),IN_1B!$B$2:$U$2962,10,FALSE))=TRUE,"",VLOOKUP(CONCATENATE($B342,"-",$C342),IN_1B!$B$2:$U$2962,10,FALSE))</f>
        <v>0</v>
      </c>
      <c r="M342" s="588">
        <f t="shared" si="60"/>
        <v>0</v>
      </c>
      <c r="N342" s="589">
        <f t="shared" si="60"/>
        <v>0</v>
      </c>
    </row>
    <row r="343" spans="1:14" x14ac:dyDescent="0.35">
      <c r="A343" s="585" t="s">
        <v>1406</v>
      </c>
      <c r="B343" s="586" t="s">
        <v>1407</v>
      </c>
      <c r="C343" s="591">
        <v>8</v>
      </c>
      <c r="D343" s="1362" t="str">
        <f t="shared" si="61"/>
        <v/>
      </c>
      <c r="E343" s="632">
        <f>IF(ISERROR(VLOOKUP(CONCATENATE($B343,"-",$C343),IN_1B!$B$2:$U$2962,3,FALSE))=TRUE,"",VLOOKUP(CONCATENATE($B343,"-",$C343),IN_1B!$B$2:$U$2962,3,FALSE))</f>
        <v>0</v>
      </c>
      <c r="F343" s="633">
        <f>IF(ISERROR(VLOOKUP(CONCATENATE($B343,"-",$C343),IN_1B!$B$2:$U$2962,4,FALSE))=TRUE,"",VLOOKUP(CONCATENATE($B343,"-",$C343),IN_1B!$B$2:$U$2962,4,FALSE))</f>
        <v>0</v>
      </c>
      <c r="G343" s="632">
        <f>IF(ISERROR(VLOOKUP(CONCATENATE($B343,"-",$C343),IN_1B!$B$2:$U$2962,5,FALSE))=TRUE,"",VLOOKUP(CONCATENATE($B343,"-",$C343),IN_1B!$B$2:$U$2962,5,FALSE))</f>
        <v>0</v>
      </c>
      <c r="H343" s="633">
        <f>IF(ISERROR(VLOOKUP(CONCATENATE($B343,"-",$C343),IN_1B!$B$2:$U$2962,6,FALSE))=TRUE,"",VLOOKUP(CONCATENATE($B343,"-",$C343),IN_1B!$B$2:$U$2962,6,FALSE))</f>
        <v>0</v>
      </c>
      <c r="I343" s="632">
        <f>IF(ISERROR(VLOOKUP(CONCATENATE($B343,"-",$C343),IN_1B!$B$2:$U$2962,7,FALSE))=TRUE,"",VLOOKUP(CONCATENATE($B343,"-",$C343),IN_1B!$B$2:$U$2962,7,FALSE))</f>
        <v>0</v>
      </c>
      <c r="J343" s="633">
        <f>IF(ISERROR(VLOOKUP(CONCATENATE($B343,"-",$C343),IN_1B!$B$2:$U$2962,8,FALSE))=TRUE,"",VLOOKUP(CONCATENATE($B343,"-",$C343),IN_1B!$B$2:$U$2962,8,FALSE))</f>
        <v>0</v>
      </c>
      <c r="K343" s="632">
        <f>IF(ISERROR(VLOOKUP(CONCATENATE($B343,"-",$C343),IN_1B!$B$2:$U$2962,9,FALSE))=TRUE,"",VLOOKUP(CONCATENATE($B343,"-",$C343),IN_1B!$B$2:$U$2962,9,FALSE))</f>
        <v>0</v>
      </c>
      <c r="L343" s="633">
        <f>IF(ISERROR(VLOOKUP(CONCATENATE($B343,"-",$C343),IN_1B!$B$2:$U$2962,10,FALSE))=TRUE,"",VLOOKUP(CONCATENATE($B343,"-",$C343),IN_1B!$B$2:$U$2962,10,FALSE))</f>
        <v>0</v>
      </c>
      <c r="M343" s="588">
        <f t="shared" si="60"/>
        <v>0</v>
      </c>
      <c r="N343" s="589">
        <f t="shared" si="60"/>
        <v>0</v>
      </c>
    </row>
    <row r="344" spans="1:14" ht="15.45" thickBot="1" x14ac:dyDescent="0.4">
      <c r="A344" s="585" t="s">
        <v>1408</v>
      </c>
      <c r="B344" s="591" t="s">
        <v>1409</v>
      </c>
      <c r="C344" s="582">
        <v>8</v>
      </c>
      <c r="D344" s="1362" t="str">
        <f t="shared" si="61"/>
        <v/>
      </c>
      <c r="E344" s="634">
        <f>IF(ISERROR(VLOOKUP(CONCATENATE($B344,"-",$C344),IN_1B!$B$2:$U$2962,3,FALSE))=TRUE,"",VLOOKUP(CONCATENATE($B344,"-",$C344),IN_1B!$B$2:$U$2962,3,FALSE))</f>
        <v>0</v>
      </c>
      <c r="F344" s="635">
        <f>IF(ISERROR(VLOOKUP(CONCATENATE($B344,"-",$C344),IN_1B!$B$2:$U$2962,4,FALSE))=TRUE,"",VLOOKUP(CONCATENATE($B344,"-",$C344),IN_1B!$B$2:$U$2962,4,FALSE))</f>
        <v>0</v>
      </c>
      <c r="G344" s="634">
        <f>IF(ISERROR(VLOOKUP(CONCATENATE($B344,"-",$C344),IN_1B!$B$2:$U$2962,5,FALSE))=TRUE,"",VLOOKUP(CONCATENATE($B344,"-",$C344),IN_1B!$B$2:$U$2962,5,FALSE))</f>
        <v>0</v>
      </c>
      <c r="H344" s="635">
        <f>IF(ISERROR(VLOOKUP(CONCATENATE($B344,"-",$C344),IN_1B!$B$2:$U$2962,6,FALSE))=TRUE,"",VLOOKUP(CONCATENATE($B344,"-",$C344),IN_1B!$B$2:$U$2962,6,FALSE))</f>
        <v>0</v>
      </c>
      <c r="I344" s="634">
        <f>IF(ISERROR(VLOOKUP(CONCATENATE($B344,"-",$C344),IN_1B!$B$2:$U$2962,7,FALSE))=TRUE,"",VLOOKUP(CONCATENATE($B344,"-",$C344),IN_1B!$B$2:$U$2962,7,FALSE))</f>
        <v>0</v>
      </c>
      <c r="J344" s="635">
        <f>IF(ISERROR(VLOOKUP(CONCATENATE($B344,"-",$C344),IN_1B!$B$2:$U$2962,8,FALSE))=TRUE,"",VLOOKUP(CONCATENATE($B344,"-",$C344),IN_1B!$B$2:$U$2962,8,FALSE))</f>
        <v>0</v>
      </c>
      <c r="K344" s="634">
        <f>IF(ISERROR(VLOOKUP(CONCATENATE($B344,"-",$C344),IN_1B!$B$2:$U$2962,9,FALSE))=TRUE,"",VLOOKUP(CONCATENATE($B344,"-",$C344),IN_1B!$B$2:$U$2962,9,FALSE))</f>
        <v>0</v>
      </c>
      <c r="L344" s="635">
        <f>IF(ISERROR(VLOOKUP(CONCATENATE($B344,"-",$C344),IN_1B!$B$2:$U$2962,10,FALSE))=TRUE,"",VLOOKUP(CONCATENATE($B344,"-",$C344),IN_1B!$B$2:$U$2962,10,FALSE))</f>
        <v>0</v>
      </c>
      <c r="M344" s="592">
        <f t="shared" si="60"/>
        <v>0</v>
      </c>
      <c r="N344" s="593">
        <f t="shared" si="60"/>
        <v>0</v>
      </c>
    </row>
    <row r="345" spans="1:14" ht="15.45" thickBot="1" x14ac:dyDescent="0.4">
      <c r="A345" s="594" t="s">
        <v>1410</v>
      </c>
      <c r="B345" s="595"/>
      <c r="C345" s="582"/>
      <c r="D345" s="1362"/>
      <c r="E345" s="636"/>
      <c r="F345" s="485"/>
      <c r="G345" s="485"/>
      <c r="H345" s="485"/>
      <c r="I345" s="485"/>
      <c r="J345" s="485"/>
      <c r="K345" s="485"/>
      <c r="L345" s="485"/>
      <c r="M345" s="596"/>
      <c r="N345" s="597"/>
    </row>
    <row r="346" spans="1:14" x14ac:dyDescent="0.35">
      <c r="A346" s="580" t="s">
        <v>1411</v>
      </c>
      <c r="B346" s="581" t="s">
        <v>1412</v>
      </c>
      <c r="C346" s="582">
        <v>8</v>
      </c>
      <c r="D346" s="1362" t="str">
        <f t="shared" ref="D346:D351" si="62">CONCATENATE(D$331)</f>
        <v/>
      </c>
      <c r="E346" s="630">
        <f>IF(ISERROR(VLOOKUP(CONCATENATE($B346,"-",$C346),IN_1B!$B$2:$U$2962,3,FALSE))=TRUE,"",VLOOKUP(CONCATENATE($B346,"-",$C346),IN_1B!$B$2:$U$2962,3,FALSE))</f>
        <v>0</v>
      </c>
      <c r="F346" s="631">
        <f>IF(ISERROR(VLOOKUP(CONCATENATE($B346,"-",$C346),IN_1B!$B$2:$U$2962,4,FALSE))=TRUE,"",VLOOKUP(CONCATENATE($B346,"-",$C346),IN_1B!$B$2:$U$2962,4,FALSE))</f>
        <v>0</v>
      </c>
      <c r="G346" s="630">
        <f>IF(ISERROR(VLOOKUP(CONCATENATE($B346,"-",$C346),IN_1B!$B$2:$U$2962,5,FALSE))=TRUE,"",VLOOKUP(CONCATENATE($B346,"-",$C346),IN_1B!$B$2:$U$2962,5,FALSE))</f>
        <v>0</v>
      </c>
      <c r="H346" s="631">
        <f>IF(ISERROR(VLOOKUP(CONCATENATE($B346,"-",$C346),IN_1B!$B$2:$U$2962,6,FALSE))=TRUE,"",VLOOKUP(CONCATENATE($B346,"-",$C346),IN_1B!$B$2:$U$2962,6,FALSE))</f>
        <v>0</v>
      </c>
      <c r="I346" s="630">
        <f>IF(ISERROR(VLOOKUP(CONCATENATE($B346,"-",$C346),IN_1B!$B$2:$U$2962,7,FALSE))=TRUE,"",VLOOKUP(CONCATENATE($B346,"-",$C346),IN_1B!$B$2:$U$2962,7,FALSE))</f>
        <v>0</v>
      </c>
      <c r="J346" s="631">
        <f>IF(ISERROR(VLOOKUP(CONCATENATE($B346,"-",$C346),IN_1B!$B$2:$U$2962,8,FALSE))=TRUE,"",VLOOKUP(CONCATENATE($B346,"-",$C346),IN_1B!$B$2:$U$2962,8,FALSE))</f>
        <v>0</v>
      </c>
      <c r="K346" s="630">
        <f>IF(ISERROR(VLOOKUP(CONCATENATE($B346,"-",$C346),IN_1B!$B$2:$U$2962,9,FALSE))=TRUE,"",VLOOKUP(CONCATENATE($B346,"-",$C346),IN_1B!$B$2:$U$2962,9,FALSE))</f>
        <v>0</v>
      </c>
      <c r="L346" s="631">
        <f>IF(ISERROR(VLOOKUP(CONCATENATE($B346,"-",$C346),IN_1B!$B$2:$U$2962,10,FALSE))=TRUE,"",VLOOKUP(CONCATENATE($B346,"-",$C346),IN_1B!$B$2:$U$2962,10,FALSE))</f>
        <v>0</v>
      </c>
      <c r="M346" s="583">
        <f t="shared" ref="M346:N351" si="63">E346+G346</f>
        <v>0</v>
      </c>
      <c r="N346" s="584">
        <f t="shared" si="63"/>
        <v>0</v>
      </c>
    </row>
    <row r="347" spans="1:14" x14ac:dyDescent="0.35">
      <c r="A347" s="585" t="s">
        <v>1413</v>
      </c>
      <c r="B347" s="586" t="s">
        <v>1414</v>
      </c>
      <c r="C347" s="587">
        <v>8</v>
      </c>
      <c r="D347" s="1362" t="str">
        <f t="shared" si="62"/>
        <v/>
      </c>
      <c r="E347" s="632">
        <f>IF(ISERROR(VLOOKUP(CONCATENATE($B347,"-",$C347),IN_1B!$B$2:$U$2962,3,FALSE))=TRUE,"",VLOOKUP(CONCATENATE($B347,"-",$C347),IN_1B!$B$2:$U$2962,3,FALSE))</f>
        <v>0</v>
      </c>
      <c r="F347" s="633">
        <f>IF(ISERROR(VLOOKUP(CONCATENATE($B347,"-",$C347),IN_1B!$B$2:$U$2962,4,FALSE))=TRUE,"",VLOOKUP(CONCATENATE($B347,"-",$C347),IN_1B!$B$2:$U$2962,4,FALSE))</f>
        <v>0</v>
      </c>
      <c r="G347" s="632">
        <f>IF(ISERROR(VLOOKUP(CONCATENATE($B347,"-",$C347),IN_1B!$B$2:$U$2962,5,FALSE))=TRUE,"",VLOOKUP(CONCATENATE($B347,"-",$C347),IN_1B!$B$2:$U$2962,5,FALSE))</f>
        <v>0</v>
      </c>
      <c r="H347" s="633">
        <f>IF(ISERROR(VLOOKUP(CONCATENATE($B347,"-",$C347),IN_1B!$B$2:$U$2962,6,FALSE))=TRUE,"",VLOOKUP(CONCATENATE($B347,"-",$C347),IN_1B!$B$2:$U$2962,6,FALSE))</f>
        <v>0</v>
      </c>
      <c r="I347" s="632">
        <f>IF(ISERROR(VLOOKUP(CONCATENATE($B347,"-",$C347),IN_1B!$B$2:$U$2962,7,FALSE))=TRUE,"",VLOOKUP(CONCATENATE($B347,"-",$C347),IN_1B!$B$2:$U$2962,7,FALSE))</f>
        <v>0</v>
      </c>
      <c r="J347" s="633">
        <f>IF(ISERROR(VLOOKUP(CONCATENATE($B347,"-",$C347),IN_1B!$B$2:$U$2962,8,FALSE))=TRUE,"",VLOOKUP(CONCATENATE($B347,"-",$C347),IN_1B!$B$2:$U$2962,8,FALSE))</f>
        <v>0</v>
      </c>
      <c r="K347" s="632">
        <f>IF(ISERROR(VLOOKUP(CONCATENATE($B347,"-",$C347),IN_1B!$B$2:$U$2962,9,FALSE))=TRUE,"",VLOOKUP(CONCATENATE($B347,"-",$C347),IN_1B!$B$2:$U$2962,9,FALSE))</f>
        <v>0</v>
      </c>
      <c r="L347" s="633">
        <f>IF(ISERROR(VLOOKUP(CONCATENATE($B347,"-",$C347),IN_1B!$B$2:$U$2962,10,FALSE))=TRUE,"",VLOOKUP(CONCATENATE($B347,"-",$C347),IN_1B!$B$2:$U$2962,10,FALSE))</f>
        <v>0</v>
      </c>
      <c r="M347" s="588">
        <f t="shared" si="63"/>
        <v>0</v>
      </c>
      <c r="N347" s="589">
        <f t="shared" si="63"/>
        <v>0</v>
      </c>
    </row>
    <row r="348" spans="1:14" x14ac:dyDescent="0.35">
      <c r="A348" s="585" t="s">
        <v>1415</v>
      </c>
      <c r="B348" s="586" t="s">
        <v>1416</v>
      </c>
      <c r="C348" s="590">
        <v>8</v>
      </c>
      <c r="D348" s="1362" t="str">
        <f t="shared" si="62"/>
        <v/>
      </c>
      <c r="E348" s="632">
        <f>IF(ISERROR(VLOOKUP(CONCATENATE($B348,"-",$C348),IN_1B!$B$2:$U$2962,3,FALSE))=TRUE,"",VLOOKUP(CONCATENATE($B348,"-",$C348),IN_1B!$B$2:$U$2962,3,FALSE))</f>
        <v>0</v>
      </c>
      <c r="F348" s="633">
        <f>IF(ISERROR(VLOOKUP(CONCATENATE($B348,"-",$C348),IN_1B!$B$2:$U$2962,4,FALSE))=TRUE,"",VLOOKUP(CONCATENATE($B348,"-",$C348),IN_1B!$B$2:$U$2962,4,FALSE))</f>
        <v>0</v>
      </c>
      <c r="G348" s="632">
        <f>IF(ISERROR(VLOOKUP(CONCATENATE($B348,"-",$C348),IN_1B!$B$2:$U$2962,5,FALSE))=TRUE,"",VLOOKUP(CONCATENATE($B348,"-",$C348),IN_1B!$B$2:$U$2962,5,FALSE))</f>
        <v>0</v>
      </c>
      <c r="H348" s="633">
        <f>IF(ISERROR(VLOOKUP(CONCATENATE($B348,"-",$C348),IN_1B!$B$2:$U$2962,6,FALSE))=TRUE,"",VLOOKUP(CONCATENATE($B348,"-",$C348),IN_1B!$B$2:$U$2962,6,FALSE))</f>
        <v>0</v>
      </c>
      <c r="I348" s="632">
        <f>IF(ISERROR(VLOOKUP(CONCATENATE($B348,"-",$C348),IN_1B!$B$2:$U$2962,7,FALSE))=TRUE,"",VLOOKUP(CONCATENATE($B348,"-",$C348),IN_1B!$B$2:$U$2962,7,FALSE))</f>
        <v>0</v>
      </c>
      <c r="J348" s="633">
        <f>IF(ISERROR(VLOOKUP(CONCATENATE($B348,"-",$C348),IN_1B!$B$2:$U$2962,8,FALSE))=TRUE,"",VLOOKUP(CONCATENATE($B348,"-",$C348),IN_1B!$B$2:$U$2962,8,FALSE))</f>
        <v>0</v>
      </c>
      <c r="K348" s="632">
        <f>IF(ISERROR(VLOOKUP(CONCATENATE($B348,"-",$C348),IN_1B!$B$2:$U$2962,9,FALSE))=TRUE,"",VLOOKUP(CONCATENATE($B348,"-",$C348),IN_1B!$B$2:$U$2962,9,FALSE))</f>
        <v>0</v>
      </c>
      <c r="L348" s="633">
        <f>IF(ISERROR(VLOOKUP(CONCATENATE($B348,"-",$C348),IN_1B!$B$2:$U$2962,10,FALSE))=TRUE,"",VLOOKUP(CONCATENATE($B348,"-",$C348),IN_1B!$B$2:$U$2962,10,FALSE))</f>
        <v>0</v>
      </c>
      <c r="M348" s="588">
        <f t="shared" si="63"/>
        <v>0</v>
      </c>
      <c r="N348" s="589">
        <f t="shared" si="63"/>
        <v>0</v>
      </c>
    </row>
    <row r="349" spans="1:14" x14ac:dyDescent="0.35">
      <c r="A349" s="585" t="s">
        <v>1417</v>
      </c>
      <c r="B349" s="586" t="s">
        <v>1418</v>
      </c>
      <c r="C349" s="590">
        <v>8</v>
      </c>
      <c r="D349" s="1362" t="str">
        <f t="shared" si="62"/>
        <v/>
      </c>
      <c r="E349" s="632">
        <f>IF(ISERROR(VLOOKUP(CONCATENATE($B349,"-",$C349),IN_1B!$B$2:$U$2962,3,FALSE))=TRUE,"",VLOOKUP(CONCATENATE($B349,"-",$C349),IN_1B!$B$2:$U$2962,3,FALSE))</f>
        <v>0</v>
      </c>
      <c r="F349" s="633">
        <f>IF(ISERROR(VLOOKUP(CONCATENATE($B349,"-",$C349),IN_1B!$B$2:$U$2962,4,FALSE))=TRUE,"",VLOOKUP(CONCATENATE($B349,"-",$C349),IN_1B!$B$2:$U$2962,4,FALSE))</f>
        <v>0</v>
      </c>
      <c r="G349" s="632">
        <f>IF(ISERROR(VLOOKUP(CONCATENATE($B349,"-",$C349),IN_1B!$B$2:$U$2962,5,FALSE))=TRUE,"",VLOOKUP(CONCATENATE($B349,"-",$C349),IN_1B!$B$2:$U$2962,5,FALSE))</f>
        <v>0</v>
      </c>
      <c r="H349" s="633">
        <f>IF(ISERROR(VLOOKUP(CONCATENATE($B349,"-",$C349),IN_1B!$B$2:$U$2962,6,FALSE))=TRUE,"",VLOOKUP(CONCATENATE($B349,"-",$C349),IN_1B!$B$2:$U$2962,6,FALSE))</f>
        <v>0</v>
      </c>
      <c r="I349" s="632">
        <f>IF(ISERROR(VLOOKUP(CONCATENATE($B349,"-",$C349),IN_1B!$B$2:$U$2962,7,FALSE))=TRUE,"",VLOOKUP(CONCATENATE($B349,"-",$C349),IN_1B!$B$2:$U$2962,7,FALSE))</f>
        <v>0</v>
      </c>
      <c r="J349" s="633">
        <f>IF(ISERROR(VLOOKUP(CONCATENATE($B349,"-",$C349),IN_1B!$B$2:$U$2962,8,FALSE))=TRUE,"",VLOOKUP(CONCATENATE($B349,"-",$C349),IN_1B!$B$2:$U$2962,8,FALSE))</f>
        <v>0</v>
      </c>
      <c r="K349" s="632">
        <f>IF(ISERROR(VLOOKUP(CONCATENATE($B349,"-",$C349),IN_1B!$B$2:$U$2962,9,FALSE))=TRUE,"",VLOOKUP(CONCATENATE($B349,"-",$C349),IN_1B!$B$2:$U$2962,9,FALSE))</f>
        <v>0</v>
      </c>
      <c r="L349" s="633">
        <f>IF(ISERROR(VLOOKUP(CONCATENATE($B349,"-",$C349),IN_1B!$B$2:$U$2962,10,FALSE))=TRUE,"",VLOOKUP(CONCATENATE($B349,"-",$C349),IN_1B!$B$2:$U$2962,10,FALSE))</f>
        <v>0</v>
      </c>
      <c r="M349" s="588">
        <f t="shared" si="63"/>
        <v>0</v>
      </c>
      <c r="N349" s="589">
        <f t="shared" si="63"/>
        <v>0</v>
      </c>
    </row>
    <row r="350" spans="1:14" x14ac:dyDescent="0.35">
      <c r="A350" s="585" t="s">
        <v>1419</v>
      </c>
      <c r="B350" s="586" t="s">
        <v>1420</v>
      </c>
      <c r="C350" s="590">
        <v>8</v>
      </c>
      <c r="D350" s="1362" t="str">
        <f t="shared" si="62"/>
        <v/>
      </c>
      <c r="E350" s="632">
        <f>IF(ISERROR(VLOOKUP(CONCATENATE($B350,"-",$C350),IN_1B!$B$2:$U$2962,3,FALSE))=TRUE,"",VLOOKUP(CONCATENATE($B350,"-",$C350),IN_1B!$B$2:$U$2962,3,FALSE))</f>
        <v>0</v>
      </c>
      <c r="F350" s="633">
        <f>IF(ISERROR(VLOOKUP(CONCATENATE($B350,"-",$C350),IN_1B!$B$2:$U$2962,4,FALSE))=TRUE,"",VLOOKUP(CONCATENATE($B350,"-",$C350),IN_1B!$B$2:$U$2962,4,FALSE))</f>
        <v>0</v>
      </c>
      <c r="G350" s="632">
        <f>IF(ISERROR(VLOOKUP(CONCATENATE($B350,"-",$C350),IN_1B!$B$2:$U$2962,5,FALSE))=TRUE,"",VLOOKUP(CONCATENATE($B350,"-",$C350),IN_1B!$B$2:$U$2962,5,FALSE))</f>
        <v>0</v>
      </c>
      <c r="H350" s="633">
        <f>IF(ISERROR(VLOOKUP(CONCATENATE($B350,"-",$C350),IN_1B!$B$2:$U$2962,6,FALSE))=TRUE,"",VLOOKUP(CONCATENATE($B350,"-",$C350),IN_1B!$B$2:$U$2962,6,FALSE))</f>
        <v>0</v>
      </c>
      <c r="I350" s="632">
        <f>IF(ISERROR(VLOOKUP(CONCATENATE($B350,"-",$C350),IN_1B!$B$2:$U$2962,7,FALSE))=TRUE,"",VLOOKUP(CONCATENATE($B350,"-",$C350),IN_1B!$B$2:$U$2962,7,FALSE))</f>
        <v>0</v>
      </c>
      <c r="J350" s="633">
        <f>IF(ISERROR(VLOOKUP(CONCATENATE($B350,"-",$C350),IN_1B!$B$2:$U$2962,8,FALSE))=TRUE,"",VLOOKUP(CONCATENATE($B350,"-",$C350),IN_1B!$B$2:$U$2962,8,FALSE))</f>
        <v>0</v>
      </c>
      <c r="K350" s="632">
        <f>IF(ISERROR(VLOOKUP(CONCATENATE($B350,"-",$C350),IN_1B!$B$2:$U$2962,9,FALSE))=TRUE,"",VLOOKUP(CONCATENATE($B350,"-",$C350),IN_1B!$B$2:$U$2962,9,FALSE))</f>
        <v>0</v>
      </c>
      <c r="L350" s="633">
        <f>IF(ISERROR(VLOOKUP(CONCATENATE($B350,"-",$C350),IN_1B!$B$2:$U$2962,10,FALSE))=TRUE,"",VLOOKUP(CONCATENATE($B350,"-",$C350),IN_1B!$B$2:$U$2962,10,FALSE))</f>
        <v>0</v>
      </c>
      <c r="M350" s="588">
        <f t="shared" si="63"/>
        <v>0</v>
      </c>
      <c r="N350" s="589">
        <f t="shared" si="63"/>
        <v>0</v>
      </c>
    </row>
    <row r="351" spans="1:14" ht="15.45" thickBot="1" x14ac:dyDescent="0.4">
      <c r="A351" s="585" t="s">
        <v>1421</v>
      </c>
      <c r="B351" s="598" t="s">
        <v>1422</v>
      </c>
      <c r="C351" s="591">
        <v>8</v>
      </c>
      <c r="D351" s="1362" t="str">
        <f t="shared" si="62"/>
        <v/>
      </c>
      <c r="E351" s="634">
        <f>IF(ISERROR(VLOOKUP(CONCATENATE($B351,"-",$C351),IN_1B!$B$2:$U$2962,3,FALSE))=TRUE,"",VLOOKUP(CONCATENATE($B351,"-",$C351),IN_1B!$B$2:$U$2962,3,FALSE))</f>
        <v>0</v>
      </c>
      <c r="F351" s="635">
        <f>IF(ISERROR(VLOOKUP(CONCATENATE($B351,"-",$C351),IN_1B!$B$2:$U$2962,4,FALSE))=TRUE,"",VLOOKUP(CONCATENATE($B351,"-",$C351),IN_1B!$B$2:$U$2962,4,FALSE))</f>
        <v>0</v>
      </c>
      <c r="G351" s="634">
        <f>IF(ISERROR(VLOOKUP(CONCATENATE($B351,"-",$C351),IN_1B!$B$2:$U$2962,5,FALSE))=TRUE,"",VLOOKUP(CONCATENATE($B351,"-",$C351),IN_1B!$B$2:$U$2962,5,FALSE))</f>
        <v>0</v>
      </c>
      <c r="H351" s="635">
        <f>IF(ISERROR(VLOOKUP(CONCATENATE($B351,"-",$C351),IN_1B!$B$2:$U$2962,6,FALSE))=TRUE,"",VLOOKUP(CONCATENATE($B351,"-",$C351),IN_1B!$B$2:$U$2962,6,FALSE))</f>
        <v>0</v>
      </c>
      <c r="I351" s="634">
        <f>IF(ISERROR(VLOOKUP(CONCATENATE($B351,"-",$C351),IN_1B!$B$2:$U$2962,7,FALSE))=TRUE,"",VLOOKUP(CONCATENATE($B351,"-",$C351),IN_1B!$B$2:$U$2962,7,FALSE))</f>
        <v>0</v>
      </c>
      <c r="J351" s="635">
        <f>IF(ISERROR(VLOOKUP(CONCATENATE($B351,"-",$C351),IN_1B!$B$2:$U$2962,8,FALSE))=TRUE,"",VLOOKUP(CONCATENATE($B351,"-",$C351),IN_1B!$B$2:$U$2962,8,FALSE))</f>
        <v>0</v>
      </c>
      <c r="K351" s="634">
        <f>IF(ISERROR(VLOOKUP(CONCATENATE($B351,"-",$C351),IN_1B!$B$2:$U$2962,9,FALSE))=TRUE,"",VLOOKUP(CONCATENATE($B351,"-",$C351),IN_1B!$B$2:$U$2962,9,FALSE))</f>
        <v>0</v>
      </c>
      <c r="L351" s="635">
        <f>IF(ISERROR(VLOOKUP(CONCATENATE($B351,"-",$C351),IN_1B!$B$2:$U$2962,10,FALSE))=TRUE,"",VLOOKUP(CONCATENATE($B351,"-",$C351),IN_1B!$B$2:$U$2962,10,FALSE))</f>
        <v>0</v>
      </c>
      <c r="M351" s="592">
        <f t="shared" si="63"/>
        <v>0</v>
      </c>
      <c r="N351" s="593">
        <f t="shared" si="63"/>
        <v>0</v>
      </c>
    </row>
    <row r="352" spans="1:14" ht="15.45" thickBot="1" x14ac:dyDescent="0.4">
      <c r="A352" s="594" t="s">
        <v>1423</v>
      </c>
      <c r="B352" s="595"/>
      <c r="C352" s="599"/>
      <c r="D352" s="1362"/>
      <c r="E352" s="636"/>
      <c r="F352" s="485"/>
      <c r="G352" s="485"/>
      <c r="H352" s="485"/>
      <c r="I352" s="485"/>
      <c r="J352" s="485"/>
      <c r="K352" s="485"/>
      <c r="L352" s="485"/>
      <c r="M352" s="596"/>
      <c r="N352" s="597"/>
    </row>
    <row r="353" spans="1:14" x14ac:dyDescent="0.35">
      <c r="A353" s="580" t="s">
        <v>1424</v>
      </c>
      <c r="B353" s="600" t="s">
        <v>1425</v>
      </c>
      <c r="C353" s="587">
        <v>8</v>
      </c>
      <c r="D353" s="1362" t="str">
        <f t="shared" ref="D353:D363" si="64">CONCATENATE(D$331)</f>
        <v/>
      </c>
      <c r="E353" s="630">
        <f>IF(ISERROR(VLOOKUP(CONCATENATE($B353,"-",$C353),IN_1B!$B$2:$U$2962,3,FALSE))=TRUE,"",VLOOKUP(CONCATENATE($B353,"-",$C353),IN_1B!$B$2:$U$2962,3,FALSE))</f>
        <v>0</v>
      </c>
      <c r="F353" s="631">
        <f>IF(ISERROR(VLOOKUP(CONCATENATE($B353,"-",$C353),IN_1B!$B$2:$U$2962,4,FALSE))=TRUE,"",VLOOKUP(CONCATENATE($B353,"-",$C353),IN_1B!$B$2:$U$2962,4,FALSE))</f>
        <v>0</v>
      </c>
      <c r="G353" s="630">
        <f>IF(ISERROR(VLOOKUP(CONCATENATE($B353,"-",$C353),IN_1B!$B$2:$U$2962,5,FALSE))=TRUE,"",VLOOKUP(CONCATENATE($B353,"-",$C353),IN_1B!$B$2:$U$2962,5,FALSE))</f>
        <v>0</v>
      </c>
      <c r="H353" s="631">
        <f>IF(ISERROR(VLOOKUP(CONCATENATE($B353,"-",$C353),IN_1B!$B$2:$U$2962,6,FALSE))=TRUE,"",VLOOKUP(CONCATENATE($B353,"-",$C353),IN_1B!$B$2:$U$2962,6,FALSE))</f>
        <v>0</v>
      </c>
      <c r="I353" s="630">
        <f>IF(ISERROR(VLOOKUP(CONCATENATE($B353,"-",$C353),IN_1B!$B$2:$U$2962,7,FALSE))=TRUE,"",VLOOKUP(CONCATENATE($B353,"-",$C353),IN_1B!$B$2:$U$2962,7,FALSE))</f>
        <v>0</v>
      </c>
      <c r="J353" s="631">
        <f>IF(ISERROR(VLOOKUP(CONCATENATE($B353,"-",$C353),IN_1B!$B$2:$U$2962,8,FALSE))=TRUE,"",VLOOKUP(CONCATENATE($B353,"-",$C353),IN_1B!$B$2:$U$2962,8,FALSE))</f>
        <v>0</v>
      </c>
      <c r="K353" s="630">
        <f>IF(ISERROR(VLOOKUP(CONCATENATE($B353,"-",$C353),IN_1B!$B$2:$U$2962,9,FALSE))=TRUE,"",VLOOKUP(CONCATENATE($B353,"-",$C353),IN_1B!$B$2:$U$2962,9,FALSE))</f>
        <v>0</v>
      </c>
      <c r="L353" s="631">
        <f>IF(ISERROR(VLOOKUP(CONCATENATE($B353,"-",$C353),IN_1B!$B$2:$U$2962,10,FALSE))=TRUE,"",VLOOKUP(CONCATENATE($B353,"-",$C353),IN_1B!$B$2:$U$2962,10,FALSE))</f>
        <v>0</v>
      </c>
      <c r="M353" s="583">
        <f t="shared" ref="M353:N363" si="65">E353+G353</f>
        <v>0</v>
      </c>
      <c r="N353" s="584">
        <f t="shared" si="65"/>
        <v>0</v>
      </c>
    </row>
    <row r="354" spans="1:14" x14ac:dyDescent="0.35">
      <c r="A354" s="585" t="s">
        <v>1426</v>
      </c>
      <c r="B354" s="586" t="s">
        <v>1427</v>
      </c>
      <c r="C354" s="590">
        <v>8</v>
      </c>
      <c r="D354" s="1362" t="str">
        <f t="shared" si="64"/>
        <v/>
      </c>
      <c r="E354" s="632">
        <f>IF(ISERROR(VLOOKUP(CONCATENATE($B354,"-",$C354),IN_1B!$B$2:$U$2962,3,FALSE))=TRUE,"",VLOOKUP(CONCATENATE($B354,"-",$C354),IN_1B!$B$2:$U$2962,3,FALSE))</f>
        <v>0</v>
      </c>
      <c r="F354" s="633">
        <f>IF(ISERROR(VLOOKUP(CONCATENATE($B354,"-",$C354),IN_1B!$B$2:$U$2962,4,FALSE))=TRUE,"",VLOOKUP(CONCATENATE($B354,"-",$C354),IN_1B!$B$2:$U$2962,4,FALSE))</f>
        <v>0</v>
      </c>
      <c r="G354" s="632">
        <f>IF(ISERROR(VLOOKUP(CONCATENATE($B354,"-",$C354),IN_1B!$B$2:$U$2962,5,FALSE))=TRUE,"",VLOOKUP(CONCATENATE($B354,"-",$C354),IN_1B!$B$2:$U$2962,5,FALSE))</f>
        <v>0</v>
      </c>
      <c r="H354" s="633">
        <f>IF(ISERROR(VLOOKUP(CONCATENATE($B354,"-",$C354),IN_1B!$B$2:$U$2962,6,FALSE))=TRUE,"",VLOOKUP(CONCATENATE($B354,"-",$C354),IN_1B!$B$2:$U$2962,6,FALSE))</f>
        <v>0</v>
      </c>
      <c r="I354" s="632">
        <f>IF(ISERROR(VLOOKUP(CONCATENATE($B354,"-",$C354),IN_1B!$B$2:$U$2962,7,FALSE))=TRUE,"",VLOOKUP(CONCATENATE($B354,"-",$C354),IN_1B!$B$2:$U$2962,7,FALSE))</f>
        <v>0</v>
      </c>
      <c r="J354" s="633">
        <f>IF(ISERROR(VLOOKUP(CONCATENATE($B354,"-",$C354),IN_1B!$B$2:$U$2962,8,FALSE))=TRUE,"",VLOOKUP(CONCATENATE($B354,"-",$C354),IN_1B!$B$2:$U$2962,8,FALSE))</f>
        <v>0</v>
      </c>
      <c r="K354" s="632">
        <f>IF(ISERROR(VLOOKUP(CONCATENATE($B354,"-",$C354),IN_1B!$B$2:$U$2962,9,FALSE))=TRUE,"",VLOOKUP(CONCATENATE($B354,"-",$C354),IN_1B!$B$2:$U$2962,9,FALSE))</f>
        <v>0</v>
      </c>
      <c r="L354" s="633">
        <f>IF(ISERROR(VLOOKUP(CONCATENATE($B354,"-",$C354),IN_1B!$B$2:$U$2962,10,FALSE))=TRUE,"",VLOOKUP(CONCATENATE($B354,"-",$C354),IN_1B!$B$2:$U$2962,10,FALSE))</f>
        <v>0</v>
      </c>
      <c r="M354" s="588">
        <f t="shared" si="65"/>
        <v>0</v>
      </c>
      <c r="N354" s="589">
        <f t="shared" si="65"/>
        <v>0</v>
      </c>
    </row>
    <row r="355" spans="1:14" x14ac:dyDescent="0.35">
      <c r="A355" s="585" t="s">
        <v>1428</v>
      </c>
      <c r="B355" s="586" t="s">
        <v>1429</v>
      </c>
      <c r="C355" s="590">
        <v>8</v>
      </c>
      <c r="D355" s="1362" t="str">
        <f t="shared" si="64"/>
        <v/>
      </c>
      <c r="E355" s="632">
        <f>IF(ISERROR(VLOOKUP(CONCATENATE($B355,"-",$C355),IN_1B!$B$2:$U$2962,3,FALSE))=TRUE,"",VLOOKUP(CONCATENATE($B355,"-",$C355),IN_1B!$B$2:$U$2962,3,FALSE))</f>
        <v>0</v>
      </c>
      <c r="F355" s="633">
        <f>IF(ISERROR(VLOOKUP(CONCATENATE($B355,"-",$C355),IN_1B!$B$2:$U$2962,4,FALSE))=TRUE,"",VLOOKUP(CONCATENATE($B355,"-",$C355),IN_1B!$B$2:$U$2962,4,FALSE))</f>
        <v>0</v>
      </c>
      <c r="G355" s="632">
        <f>IF(ISERROR(VLOOKUP(CONCATENATE($B355,"-",$C355),IN_1B!$B$2:$U$2962,5,FALSE))=TRUE,"",VLOOKUP(CONCATENATE($B355,"-",$C355),IN_1B!$B$2:$U$2962,5,FALSE))</f>
        <v>0</v>
      </c>
      <c r="H355" s="633">
        <f>IF(ISERROR(VLOOKUP(CONCATENATE($B355,"-",$C355),IN_1B!$B$2:$U$2962,6,FALSE))=TRUE,"",VLOOKUP(CONCATENATE($B355,"-",$C355),IN_1B!$B$2:$U$2962,6,FALSE))</f>
        <v>0</v>
      </c>
      <c r="I355" s="632">
        <f>IF(ISERROR(VLOOKUP(CONCATENATE($B355,"-",$C355),IN_1B!$B$2:$U$2962,7,FALSE))=TRUE,"",VLOOKUP(CONCATENATE($B355,"-",$C355),IN_1B!$B$2:$U$2962,7,FALSE))</f>
        <v>0</v>
      </c>
      <c r="J355" s="633">
        <f>IF(ISERROR(VLOOKUP(CONCATENATE($B355,"-",$C355),IN_1B!$B$2:$U$2962,8,FALSE))=TRUE,"",VLOOKUP(CONCATENATE($B355,"-",$C355),IN_1B!$B$2:$U$2962,8,FALSE))</f>
        <v>0</v>
      </c>
      <c r="K355" s="632">
        <f>IF(ISERROR(VLOOKUP(CONCATENATE($B355,"-",$C355),IN_1B!$B$2:$U$2962,9,FALSE))=TRUE,"",VLOOKUP(CONCATENATE($B355,"-",$C355),IN_1B!$B$2:$U$2962,9,FALSE))</f>
        <v>0</v>
      </c>
      <c r="L355" s="633">
        <f>IF(ISERROR(VLOOKUP(CONCATENATE($B355,"-",$C355),IN_1B!$B$2:$U$2962,10,FALSE))=TRUE,"",VLOOKUP(CONCATENATE($B355,"-",$C355),IN_1B!$B$2:$U$2962,10,FALSE))</f>
        <v>0</v>
      </c>
      <c r="M355" s="588">
        <f t="shared" si="65"/>
        <v>0</v>
      </c>
      <c r="N355" s="589">
        <f t="shared" si="65"/>
        <v>0</v>
      </c>
    </row>
    <row r="356" spans="1:14" x14ac:dyDescent="0.35">
      <c r="A356" s="585" t="s">
        <v>1430</v>
      </c>
      <c r="B356" s="586" t="s">
        <v>1431</v>
      </c>
      <c r="C356" s="590">
        <v>8</v>
      </c>
      <c r="D356" s="1362" t="str">
        <f t="shared" si="64"/>
        <v/>
      </c>
      <c r="E356" s="632">
        <f>IF(ISERROR(VLOOKUP(CONCATENATE($B356,"-",$C356),IN_1B!$B$2:$U$2962,3,FALSE))=TRUE,"",VLOOKUP(CONCATENATE($B356,"-",$C356),IN_1B!$B$2:$U$2962,3,FALSE))</f>
        <v>0</v>
      </c>
      <c r="F356" s="633">
        <f>IF(ISERROR(VLOOKUP(CONCATENATE($B356,"-",$C356),IN_1B!$B$2:$U$2962,4,FALSE))=TRUE,"",VLOOKUP(CONCATENATE($B356,"-",$C356),IN_1B!$B$2:$U$2962,4,FALSE))</f>
        <v>0</v>
      </c>
      <c r="G356" s="632">
        <f>IF(ISERROR(VLOOKUP(CONCATENATE($B356,"-",$C356),IN_1B!$B$2:$U$2962,5,FALSE))=TRUE,"",VLOOKUP(CONCATENATE($B356,"-",$C356),IN_1B!$B$2:$U$2962,5,FALSE))</f>
        <v>0</v>
      </c>
      <c r="H356" s="633">
        <f>IF(ISERROR(VLOOKUP(CONCATENATE($B356,"-",$C356),IN_1B!$B$2:$U$2962,6,FALSE))=TRUE,"",VLOOKUP(CONCATENATE($B356,"-",$C356),IN_1B!$B$2:$U$2962,6,FALSE))</f>
        <v>0</v>
      </c>
      <c r="I356" s="632">
        <f>IF(ISERROR(VLOOKUP(CONCATENATE($B356,"-",$C356),IN_1B!$B$2:$U$2962,7,FALSE))=TRUE,"",VLOOKUP(CONCATENATE($B356,"-",$C356),IN_1B!$B$2:$U$2962,7,FALSE))</f>
        <v>0</v>
      </c>
      <c r="J356" s="633">
        <f>IF(ISERROR(VLOOKUP(CONCATENATE($B356,"-",$C356),IN_1B!$B$2:$U$2962,8,FALSE))=TRUE,"",VLOOKUP(CONCATENATE($B356,"-",$C356),IN_1B!$B$2:$U$2962,8,FALSE))</f>
        <v>0</v>
      </c>
      <c r="K356" s="632">
        <f>IF(ISERROR(VLOOKUP(CONCATENATE($B356,"-",$C356),IN_1B!$B$2:$U$2962,9,FALSE))=TRUE,"",VLOOKUP(CONCATENATE($B356,"-",$C356),IN_1B!$B$2:$U$2962,9,FALSE))</f>
        <v>0</v>
      </c>
      <c r="L356" s="633">
        <f>IF(ISERROR(VLOOKUP(CONCATENATE($B356,"-",$C356),IN_1B!$B$2:$U$2962,10,FALSE))=TRUE,"",VLOOKUP(CONCATENATE($B356,"-",$C356),IN_1B!$B$2:$U$2962,10,FALSE))</f>
        <v>0</v>
      </c>
      <c r="M356" s="588">
        <f t="shared" si="65"/>
        <v>0</v>
      </c>
      <c r="N356" s="589">
        <f t="shared" si="65"/>
        <v>0</v>
      </c>
    </row>
    <row r="357" spans="1:14" x14ac:dyDescent="0.35">
      <c r="A357" s="585" t="s">
        <v>1432</v>
      </c>
      <c r="B357" s="586" t="s">
        <v>1433</v>
      </c>
      <c r="C357" s="590">
        <v>8</v>
      </c>
      <c r="D357" s="1362" t="str">
        <f t="shared" si="64"/>
        <v/>
      </c>
      <c r="E357" s="632">
        <f>IF(ISERROR(VLOOKUP(CONCATENATE($B357,"-",$C357),IN_1B!$B$2:$U$2962,3,FALSE))=TRUE,"",VLOOKUP(CONCATENATE($B357,"-",$C357),IN_1B!$B$2:$U$2962,3,FALSE))</f>
        <v>0</v>
      </c>
      <c r="F357" s="633">
        <f>IF(ISERROR(VLOOKUP(CONCATENATE($B357,"-",$C357),IN_1B!$B$2:$U$2962,4,FALSE))=TRUE,"",VLOOKUP(CONCATENATE($B357,"-",$C357),IN_1B!$B$2:$U$2962,4,FALSE))</f>
        <v>0</v>
      </c>
      <c r="G357" s="632">
        <f>IF(ISERROR(VLOOKUP(CONCATENATE($B357,"-",$C357),IN_1B!$B$2:$U$2962,5,FALSE))=TRUE,"",VLOOKUP(CONCATENATE($B357,"-",$C357),IN_1B!$B$2:$U$2962,5,FALSE))</f>
        <v>0</v>
      </c>
      <c r="H357" s="633">
        <f>IF(ISERROR(VLOOKUP(CONCATENATE($B357,"-",$C357),IN_1B!$B$2:$U$2962,6,FALSE))=TRUE,"",VLOOKUP(CONCATENATE($B357,"-",$C357),IN_1B!$B$2:$U$2962,6,FALSE))</f>
        <v>0</v>
      </c>
      <c r="I357" s="632">
        <f>IF(ISERROR(VLOOKUP(CONCATENATE($B357,"-",$C357),IN_1B!$B$2:$U$2962,7,FALSE))=TRUE,"",VLOOKUP(CONCATENATE($B357,"-",$C357),IN_1B!$B$2:$U$2962,7,FALSE))</f>
        <v>0</v>
      </c>
      <c r="J357" s="633">
        <f>IF(ISERROR(VLOOKUP(CONCATENATE($B357,"-",$C357),IN_1B!$B$2:$U$2962,8,FALSE))=TRUE,"",VLOOKUP(CONCATENATE($B357,"-",$C357),IN_1B!$B$2:$U$2962,8,FALSE))</f>
        <v>0</v>
      </c>
      <c r="K357" s="632">
        <f>IF(ISERROR(VLOOKUP(CONCATENATE($B357,"-",$C357),IN_1B!$B$2:$U$2962,9,FALSE))=TRUE,"",VLOOKUP(CONCATENATE($B357,"-",$C357),IN_1B!$B$2:$U$2962,9,FALSE))</f>
        <v>0</v>
      </c>
      <c r="L357" s="633">
        <f>IF(ISERROR(VLOOKUP(CONCATENATE($B357,"-",$C357),IN_1B!$B$2:$U$2962,10,FALSE))=TRUE,"",VLOOKUP(CONCATENATE($B357,"-",$C357),IN_1B!$B$2:$U$2962,10,FALSE))</f>
        <v>0</v>
      </c>
      <c r="M357" s="588">
        <f t="shared" si="65"/>
        <v>0</v>
      </c>
      <c r="N357" s="589">
        <f t="shared" si="65"/>
        <v>0</v>
      </c>
    </row>
    <row r="358" spans="1:14" x14ac:dyDescent="0.35">
      <c r="A358" s="585" t="s">
        <v>1434</v>
      </c>
      <c r="B358" s="586" t="s">
        <v>1435</v>
      </c>
      <c r="C358" s="590">
        <v>8</v>
      </c>
      <c r="D358" s="1362" t="str">
        <f t="shared" si="64"/>
        <v/>
      </c>
      <c r="E358" s="632">
        <f>IF(ISERROR(VLOOKUP(CONCATENATE($B358,"-",$C358),IN_1B!$B$2:$U$2962,3,FALSE))=TRUE,"",VLOOKUP(CONCATENATE($B358,"-",$C358),IN_1B!$B$2:$U$2962,3,FALSE))</f>
        <v>0</v>
      </c>
      <c r="F358" s="633">
        <f>IF(ISERROR(VLOOKUP(CONCATENATE($B358,"-",$C358),IN_1B!$B$2:$U$2962,4,FALSE))=TRUE,"",VLOOKUP(CONCATENATE($B358,"-",$C358),IN_1B!$B$2:$U$2962,4,FALSE))</f>
        <v>0</v>
      </c>
      <c r="G358" s="632">
        <f>IF(ISERROR(VLOOKUP(CONCATENATE($B358,"-",$C358),IN_1B!$B$2:$U$2962,5,FALSE))=TRUE,"",VLOOKUP(CONCATENATE($B358,"-",$C358),IN_1B!$B$2:$U$2962,5,FALSE))</f>
        <v>0</v>
      </c>
      <c r="H358" s="633">
        <f>IF(ISERROR(VLOOKUP(CONCATENATE($B358,"-",$C358),IN_1B!$B$2:$U$2962,6,FALSE))=TRUE,"",VLOOKUP(CONCATENATE($B358,"-",$C358),IN_1B!$B$2:$U$2962,6,FALSE))</f>
        <v>0</v>
      </c>
      <c r="I358" s="632">
        <f>IF(ISERROR(VLOOKUP(CONCATENATE($B358,"-",$C358),IN_1B!$B$2:$U$2962,7,FALSE))=TRUE,"",VLOOKUP(CONCATENATE($B358,"-",$C358),IN_1B!$B$2:$U$2962,7,FALSE))</f>
        <v>0</v>
      </c>
      <c r="J358" s="633">
        <f>IF(ISERROR(VLOOKUP(CONCATENATE($B358,"-",$C358),IN_1B!$B$2:$U$2962,8,FALSE))=TRUE,"",VLOOKUP(CONCATENATE($B358,"-",$C358),IN_1B!$B$2:$U$2962,8,FALSE))</f>
        <v>0</v>
      </c>
      <c r="K358" s="632">
        <f>IF(ISERROR(VLOOKUP(CONCATENATE($B358,"-",$C358),IN_1B!$B$2:$U$2962,9,FALSE))=TRUE,"",VLOOKUP(CONCATENATE($B358,"-",$C358),IN_1B!$B$2:$U$2962,9,FALSE))</f>
        <v>0</v>
      </c>
      <c r="L358" s="633">
        <f>IF(ISERROR(VLOOKUP(CONCATENATE($B358,"-",$C358),IN_1B!$B$2:$U$2962,10,FALSE))=TRUE,"",VLOOKUP(CONCATENATE($B358,"-",$C358),IN_1B!$B$2:$U$2962,10,FALSE))</f>
        <v>0</v>
      </c>
      <c r="M358" s="588">
        <f t="shared" si="65"/>
        <v>0</v>
      </c>
      <c r="N358" s="589">
        <f t="shared" si="65"/>
        <v>0</v>
      </c>
    </row>
    <row r="359" spans="1:14" x14ac:dyDescent="0.35">
      <c r="A359" s="585" t="s">
        <v>1436</v>
      </c>
      <c r="B359" s="586" t="s">
        <v>1437</v>
      </c>
      <c r="C359" s="590">
        <v>8</v>
      </c>
      <c r="D359" s="1362" t="str">
        <f t="shared" si="64"/>
        <v/>
      </c>
      <c r="E359" s="632">
        <f>IF(ISERROR(VLOOKUP(CONCATENATE($B359,"-",$C359),IN_1B!$B$2:$U$2962,3,FALSE))=TRUE,"",VLOOKUP(CONCATENATE($B359,"-",$C359),IN_1B!$B$2:$U$2962,3,FALSE))</f>
        <v>0</v>
      </c>
      <c r="F359" s="633">
        <f>IF(ISERROR(VLOOKUP(CONCATENATE($B359,"-",$C359),IN_1B!$B$2:$U$2962,4,FALSE))=TRUE,"",VLOOKUP(CONCATENATE($B359,"-",$C359),IN_1B!$B$2:$U$2962,4,FALSE))</f>
        <v>0</v>
      </c>
      <c r="G359" s="632">
        <f>IF(ISERROR(VLOOKUP(CONCATENATE($B359,"-",$C359),IN_1B!$B$2:$U$2962,5,FALSE))=TRUE,"",VLOOKUP(CONCATENATE($B359,"-",$C359),IN_1B!$B$2:$U$2962,5,FALSE))</f>
        <v>0</v>
      </c>
      <c r="H359" s="633">
        <f>IF(ISERROR(VLOOKUP(CONCATENATE($B359,"-",$C359),IN_1B!$B$2:$U$2962,6,FALSE))=TRUE,"",VLOOKUP(CONCATENATE($B359,"-",$C359),IN_1B!$B$2:$U$2962,6,FALSE))</f>
        <v>0</v>
      </c>
      <c r="I359" s="632">
        <f>IF(ISERROR(VLOOKUP(CONCATENATE($B359,"-",$C359),IN_1B!$B$2:$U$2962,7,FALSE))=TRUE,"",VLOOKUP(CONCATENATE($B359,"-",$C359),IN_1B!$B$2:$U$2962,7,FALSE))</f>
        <v>0</v>
      </c>
      <c r="J359" s="633">
        <f>IF(ISERROR(VLOOKUP(CONCATENATE($B359,"-",$C359),IN_1B!$B$2:$U$2962,8,FALSE))=TRUE,"",VLOOKUP(CONCATENATE($B359,"-",$C359),IN_1B!$B$2:$U$2962,8,FALSE))</f>
        <v>0</v>
      </c>
      <c r="K359" s="632">
        <f>IF(ISERROR(VLOOKUP(CONCATENATE($B359,"-",$C359),IN_1B!$B$2:$U$2962,9,FALSE))=TRUE,"",VLOOKUP(CONCATENATE($B359,"-",$C359),IN_1B!$B$2:$U$2962,9,FALSE))</f>
        <v>0</v>
      </c>
      <c r="L359" s="633">
        <f>IF(ISERROR(VLOOKUP(CONCATENATE($B359,"-",$C359),IN_1B!$B$2:$U$2962,10,FALSE))=TRUE,"",VLOOKUP(CONCATENATE($B359,"-",$C359),IN_1B!$B$2:$U$2962,10,FALSE))</f>
        <v>0</v>
      </c>
      <c r="M359" s="588">
        <f t="shared" si="65"/>
        <v>0</v>
      </c>
      <c r="N359" s="589">
        <f t="shared" si="65"/>
        <v>0</v>
      </c>
    </row>
    <row r="360" spans="1:14" x14ac:dyDescent="0.35">
      <c r="A360" s="585" t="s">
        <v>1438</v>
      </c>
      <c r="B360" s="586" t="s">
        <v>1439</v>
      </c>
      <c r="C360" s="590">
        <v>8</v>
      </c>
      <c r="D360" s="1362" t="str">
        <f t="shared" si="64"/>
        <v/>
      </c>
      <c r="E360" s="632">
        <f>IF(ISERROR(VLOOKUP(CONCATENATE($B360,"-",$C360),IN_1B!$B$2:$U$2962,3,FALSE))=TRUE,"",VLOOKUP(CONCATENATE($B360,"-",$C360),IN_1B!$B$2:$U$2962,3,FALSE))</f>
        <v>0</v>
      </c>
      <c r="F360" s="633">
        <f>IF(ISERROR(VLOOKUP(CONCATENATE($B360,"-",$C360),IN_1B!$B$2:$U$2962,4,FALSE))=TRUE,"",VLOOKUP(CONCATENATE($B360,"-",$C360),IN_1B!$B$2:$U$2962,4,FALSE))</f>
        <v>0</v>
      </c>
      <c r="G360" s="632">
        <f>IF(ISERROR(VLOOKUP(CONCATENATE($B360,"-",$C360),IN_1B!$B$2:$U$2962,5,FALSE))=TRUE,"",VLOOKUP(CONCATENATE($B360,"-",$C360),IN_1B!$B$2:$U$2962,5,FALSE))</f>
        <v>0</v>
      </c>
      <c r="H360" s="633">
        <f>IF(ISERROR(VLOOKUP(CONCATENATE($B360,"-",$C360),IN_1B!$B$2:$U$2962,6,FALSE))=TRUE,"",VLOOKUP(CONCATENATE($B360,"-",$C360),IN_1B!$B$2:$U$2962,6,FALSE))</f>
        <v>0</v>
      </c>
      <c r="I360" s="632">
        <f>IF(ISERROR(VLOOKUP(CONCATENATE($B360,"-",$C360),IN_1B!$B$2:$U$2962,7,FALSE))=TRUE,"",VLOOKUP(CONCATENATE($B360,"-",$C360),IN_1B!$B$2:$U$2962,7,FALSE))</f>
        <v>0</v>
      </c>
      <c r="J360" s="633">
        <f>IF(ISERROR(VLOOKUP(CONCATENATE($B360,"-",$C360),IN_1B!$B$2:$U$2962,8,FALSE))=TRUE,"",VLOOKUP(CONCATENATE($B360,"-",$C360),IN_1B!$B$2:$U$2962,8,FALSE))</f>
        <v>0</v>
      </c>
      <c r="K360" s="632">
        <f>IF(ISERROR(VLOOKUP(CONCATENATE($B360,"-",$C360),IN_1B!$B$2:$U$2962,9,FALSE))=TRUE,"",VLOOKUP(CONCATENATE($B360,"-",$C360),IN_1B!$B$2:$U$2962,9,FALSE))</f>
        <v>0</v>
      </c>
      <c r="L360" s="633">
        <f>IF(ISERROR(VLOOKUP(CONCATENATE($B360,"-",$C360),IN_1B!$B$2:$U$2962,10,FALSE))=TRUE,"",VLOOKUP(CONCATENATE($B360,"-",$C360),IN_1B!$B$2:$U$2962,10,FALSE))</f>
        <v>0</v>
      </c>
      <c r="M360" s="588">
        <f t="shared" si="65"/>
        <v>0</v>
      </c>
      <c r="N360" s="589">
        <f t="shared" si="65"/>
        <v>0</v>
      </c>
    </row>
    <row r="361" spans="1:14" x14ac:dyDescent="0.35">
      <c r="A361" s="585" t="s">
        <v>1440</v>
      </c>
      <c r="B361" s="586" t="s">
        <v>1441</v>
      </c>
      <c r="C361" s="590">
        <v>8</v>
      </c>
      <c r="D361" s="1362" t="str">
        <f t="shared" si="64"/>
        <v/>
      </c>
      <c r="E361" s="632">
        <f>IF(ISERROR(VLOOKUP(CONCATENATE($B361,"-",$C361),IN_1B!$B$2:$U$2962,3,FALSE))=TRUE,"",VLOOKUP(CONCATENATE($B361,"-",$C361),IN_1B!$B$2:$U$2962,3,FALSE))</f>
        <v>0</v>
      </c>
      <c r="F361" s="633">
        <f>IF(ISERROR(VLOOKUP(CONCATENATE($B361,"-",$C361),IN_1B!$B$2:$U$2962,4,FALSE))=TRUE,"",VLOOKUP(CONCATENATE($B361,"-",$C361),IN_1B!$B$2:$U$2962,4,FALSE))</f>
        <v>0</v>
      </c>
      <c r="G361" s="632">
        <f>IF(ISERROR(VLOOKUP(CONCATENATE($B361,"-",$C361),IN_1B!$B$2:$U$2962,5,FALSE))=TRUE,"",VLOOKUP(CONCATENATE($B361,"-",$C361),IN_1B!$B$2:$U$2962,5,FALSE))</f>
        <v>0</v>
      </c>
      <c r="H361" s="633">
        <f>IF(ISERROR(VLOOKUP(CONCATENATE($B361,"-",$C361),IN_1B!$B$2:$U$2962,6,FALSE))=TRUE,"",VLOOKUP(CONCATENATE($B361,"-",$C361),IN_1B!$B$2:$U$2962,6,FALSE))</f>
        <v>0</v>
      </c>
      <c r="I361" s="632">
        <f>IF(ISERROR(VLOOKUP(CONCATENATE($B361,"-",$C361),IN_1B!$B$2:$U$2962,7,FALSE))=TRUE,"",VLOOKUP(CONCATENATE($B361,"-",$C361),IN_1B!$B$2:$U$2962,7,FALSE))</f>
        <v>0</v>
      </c>
      <c r="J361" s="633">
        <f>IF(ISERROR(VLOOKUP(CONCATENATE($B361,"-",$C361),IN_1B!$B$2:$U$2962,8,FALSE))=TRUE,"",VLOOKUP(CONCATENATE($B361,"-",$C361),IN_1B!$B$2:$U$2962,8,FALSE))</f>
        <v>0</v>
      </c>
      <c r="K361" s="632">
        <f>IF(ISERROR(VLOOKUP(CONCATENATE($B361,"-",$C361),IN_1B!$B$2:$U$2962,9,FALSE))=TRUE,"",VLOOKUP(CONCATENATE($B361,"-",$C361),IN_1B!$B$2:$U$2962,9,FALSE))</f>
        <v>0</v>
      </c>
      <c r="L361" s="633">
        <f>IF(ISERROR(VLOOKUP(CONCATENATE($B361,"-",$C361),IN_1B!$B$2:$U$2962,10,FALSE))=TRUE,"",VLOOKUP(CONCATENATE($B361,"-",$C361),IN_1B!$B$2:$U$2962,10,FALSE))</f>
        <v>0</v>
      </c>
      <c r="M361" s="588">
        <f t="shared" si="65"/>
        <v>0</v>
      </c>
      <c r="N361" s="589">
        <f t="shared" si="65"/>
        <v>0</v>
      </c>
    </row>
    <row r="362" spans="1:14" x14ac:dyDescent="0.35">
      <c r="A362" s="585" t="s">
        <v>1442</v>
      </c>
      <c r="B362" s="586" t="s">
        <v>1443</v>
      </c>
      <c r="C362" s="590">
        <v>8</v>
      </c>
      <c r="D362" s="1362" t="str">
        <f t="shared" si="64"/>
        <v/>
      </c>
      <c r="E362" s="632">
        <f>IF(ISERROR(VLOOKUP(CONCATENATE($B362,"-",$C362),IN_1B!$B$2:$U$2962,3,FALSE))=TRUE,"",VLOOKUP(CONCATENATE($B362,"-",$C362),IN_1B!$B$2:$U$2962,3,FALSE))</f>
        <v>0</v>
      </c>
      <c r="F362" s="633">
        <f>IF(ISERROR(VLOOKUP(CONCATENATE($B362,"-",$C362),IN_1B!$B$2:$U$2962,4,FALSE))=TRUE,"",VLOOKUP(CONCATENATE($B362,"-",$C362),IN_1B!$B$2:$U$2962,4,FALSE))</f>
        <v>0</v>
      </c>
      <c r="G362" s="632">
        <f>IF(ISERROR(VLOOKUP(CONCATENATE($B362,"-",$C362),IN_1B!$B$2:$U$2962,5,FALSE))=TRUE,"",VLOOKUP(CONCATENATE($B362,"-",$C362),IN_1B!$B$2:$U$2962,5,FALSE))</f>
        <v>0</v>
      </c>
      <c r="H362" s="633">
        <f>IF(ISERROR(VLOOKUP(CONCATENATE($B362,"-",$C362),IN_1B!$B$2:$U$2962,6,FALSE))=TRUE,"",VLOOKUP(CONCATENATE($B362,"-",$C362),IN_1B!$B$2:$U$2962,6,FALSE))</f>
        <v>0</v>
      </c>
      <c r="I362" s="632">
        <f>IF(ISERROR(VLOOKUP(CONCATENATE($B362,"-",$C362),IN_1B!$B$2:$U$2962,7,FALSE))=TRUE,"",VLOOKUP(CONCATENATE($B362,"-",$C362),IN_1B!$B$2:$U$2962,7,FALSE))</f>
        <v>0</v>
      </c>
      <c r="J362" s="633">
        <f>IF(ISERROR(VLOOKUP(CONCATENATE($B362,"-",$C362),IN_1B!$B$2:$U$2962,8,FALSE))=TRUE,"",VLOOKUP(CONCATENATE($B362,"-",$C362),IN_1B!$B$2:$U$2962,8,FALSE))</f>
        <v>0</v>
      </c>
      <c r="K362" s="632">
        <f>IF(ISERROR(VLOOKUP(CONCATENATE($B362,"-",$C362),IN_1B!$B$2:$U$2962,9,FALSE))=TRUE,"",VLOOKUP(CONCATENATE($B362,"-",$C362),IN_1B!$B$2:$U$2962,9,FALSE))</f>
        <v>0</v>
      </c>
      <c r="L362" s="633">
        <f>IF(ISERROR(VLOOKUP(CONCATENATE($B362,"-",$C362),IN_1B!$B$2:$U$2962,10,FALSE))=TRUE,"",VLOOKUP(CONCATENATE($B362,"-",$C362),IN_1B!$B$2:$U$2962,10,FALSE))</f>
        <v>0</v>
      </c>
      <c r="M362" s="588">
        <f t="shared" si="65"/>
        <v>0</v>
      </c>
      <c r="N362" s="589">
        <f t="shared" si="65"/>
        <v>0</v>
      </c>
    </row>
    <row r="363" spans="1:14" ht="15.45" thickBot="1" x14ac:dyDescent="0.4">
      <c r="A363" s="601" t="s">
        <v>1444</v>
      </c>
      <c r="B363" s="602" t="s">
        <v>1445</v>
      </c>
      <c r="C363" s="603">
        <v>8</v>
      </c>
      <c r="D363" s="1362" t="str">
        <f t="shared" si="64"/>
        <v/>
      </c>
      <c r="E363" s="634">
        <f>IF(ISERROR(VLOOKUP(CONCATENATE($B363,"-",$C363),IN_1B!$B$2:$U$2962,3,FALSE))=TRUE,"",VLOOKUP(CONCATENATE($B363,"-",$C363),IN_1B!$B$2:$U$2962,3,FALSE))</f>
        <v>0</v>
      </c>
      <c r="F363" s="635">
        <f>IF(ISERROR(VLOOKUP(CONCATENATE($B363,"-",$C363),IN_1B!$B$2:$U$2962,4,FALSE))=TRUE,"",VLOOKUP(CONCATENATE($B363,"-",$C363),IN_1B!$B$2:$U$2962,4,FALSE))</f>
        <v>0</v>
      </c>
      <c r="G363" s="634">
        <f>IF(ISERROR(VLOOKUP(CONCATENATE($B363,"-",$C363),IN_1B!$B$2:$U$2962,5,FALSE))=TRUE,"",VLOOKUP(CONCATENATE($B363,"-",$C363),IN_1B!$B$2:$U$2962,5,FALSE))</f>
        <v>0</v>
      </c>
      <c r="H363" s="635">
        <f>IF(ISERROR(VLOOKUP(CONCATENATE($B363,"-",$C363),IN_1B!$B$2:$U$2962,6,FALSE))=TRUE,"",VLOOKUP(CONCATENATE($B363,"-",$C363),IN_1B!$B$2:$U$2962,6,FALSE))</f>
        <v>0</v>
      </c>
      <c r="I363" s="634">
        <f>IF(ISERROR(VLOOKUP(CONCATENATE($B363,"-",$C363),IN_1B!$B$2:$U$2962,7,FALSE))=TRUE,"",VLOOKUP(CONCATENATE($B363,"-",$C363),IN_1B!$B$2:$U$2962,7,FALSE))</f>
        <v>0</v>
      </c>
      <c r="J363" s="635">
        <f>IF(ISERROR(VLOOKUP(CONCATENATE($B363,"-",$C363),IN_1B!$B$2:$U$2962,8,FALSE))=TRUE,"",VLOOKUP(CONCATENATE($B363,"-",$C363),IN_1B!$B$2:$U$2962,8,FALSE))</f>
        <v>0</v>
      </c>
      <c r="K363" s="634">
        <f>IF(ISERROR(VLOOKUP(CONCATENATE($B363,"-",$C363),IN_1B!$B$2:$U$2962,9,FALSE))=TRUE,"",VLOOKUP(CONCATENATE($B363,"-",$C363),IN_1B!$B$2:$U$2962,9,FALSE))</f>
        <v>0</v>
      </c>
      <c r="L363" s="635">
        <f>IF(ISERROR(VLOOKUP(CONCATENATE($B363,"-",$C363),IN_1B!$B$2:$U$2962,10,FALSE))=TRUE,"",VLOOKUP(CONCATENATE($B363,"-",$C363),IN_1B!$B$2:$U$2962,10,FALSE))</f>
        <v>0</v>
      </c>
      <c r="M363" s="592">
        <f t="shared" si="65"/>
        <v>0</v>
      </c>
      <c r="N363" s="593">
        <f t="shared" si="65"/>
        <v>0</v>
      </c>
    </row>
    <row r="364" spans="1:14" ht="15.45" thickBot="1" x14ac:dyDescent="0.4">
      <c r="A364" s="604" t="s">
        <v>1446</v>
      </c>
      <c r="B364" s="599"/>
      <c r="C364" s="599"/>
      <c r="D364" s="1362"/>
      <c r="E364" s="636"/>
      <c r="F364" s="485"/>
      <c r="G364" s="485"/>
      <c r="H364" s="485"/>
      <c r="I364" s="485"/>
      <c r="J364" s="485"/>
      <c r="K364" s="485"/>
      <c r="L364" s="485"/>
      <c r="M364" s="596"/>
      <c r="N364" s="597"/>
    </row>
    <row r="365" spans="1:14" x14ac:dyDescent="0.35">
      <c r="A365" s="580" t="s">
        <v>1447</v>
      </c>
      <c r="B365" s="600" t="s">
        <v>1448</v>
      </c>
      <c r="C365" s="587">
        <v>8</v>
      </c>
      <c r="D365" s="1362" t="str">
        <f t="shared" ref="D365:D370" si="66">CONCATENATE(D$331)</f>
        <v/>
      </c>
      <c r="E365" s="630">
        <f>IF(ISERROR(VLOOKUP(CONCATENATE($B365,"-",$C365),IN_1B!$B$2:$U$2962,3,FALSE))=TRUE,"",VLOOKUP(CONCATENATE($B365,"-",$C365),IN_1B!$B$2:$U$2962,3,FALSE))</f>
        <v>0</v>
      </c>
      <c r="F365" s="631">
        <f>IF(ISERROR(VLOOKUP(CONCATENATE($B365,"-",$C365),IN_1B!$B$2:$U$2962,4,FALSE))=TRUE,"",VLOOKUP(CONCATENATE($B365,"-",$C365),IN_1B!$B$2:$U$2962,4,FALSE))</f>
        <v>0</v>
      </c>
      <c r="G365" s="630">
        <f>IF(ISERROR(VLOOKUP(CONCATENATE($B365,"-",$C365),IN_1B!$B$2:$U$2962,5,FALSE))=TRUE,"",VLOOKUP(CONCATENATE($B365,"-",$C365),IN_1B!$B$2:$U$2962,5,FALSE))</f>
        <v>0</v>
      </c>
      <c r="H365" s="631">
        <f>IF(ISERROR(VLOOKUP(CONCATENATE($B365,"-",$C365),IN_1B!$B$2:$U$2962,6,FALSE))=TRUE,"",VLOOKUP(CONCATENATE($B365,"-",$C365),IN_1B!$B$2:$U$2962,6,FALSE))</f>
        <v>0</v>
      </c>
      <c r="I365" s="630">
        <f>IF(ISERROR(VLOOKUP(CONCATENATE($B365,"-",$C365),IN_1B!$B$2:$U$2962,7,FALSE))=TRUE,"",VLOOKUP(CONCATENATE($B365,"-",$C365),IN_1B!$B$2:$U$2962,7,FALSE))</f>
        <v>0</v>
      </c>
      <c r="J365" s="631">
        <f>IF(ISERROR(VLOOKUP(CONCATENATE($B365,"-",$C365),IN_1B!$B$2:$U$2962,8,FALSE))=TRUE,"",VLOOKUP(CONCATENATE($B365,"-",$C365),IN_1B!$B$2:$U$2962,8,FALSE))</f>
        <v>0</v>
      </c>
      <c r="K365" s="630">
        <f>IF(ISERROR(VLOOKUP(CONCATENATE($B365,"-",$C365),IN_1B!$B$2:$U$2962,9,FALSE))=TRUE,"",VLOOKUP(CONCATENATE($B365,"-",$C365),IN_1B!$B$2:$U$2962,9,FALSE))</f>
        <v>0</v>
      </c>
      <c r="L365" s="631">
        <f>IF(ISERROR(VLOOKUP(CONCATENATE($B365,"-",$C365),IN_1B!$B$2:$U$2962,10,FALSE))=TRUE,"",VLOOKUP(CONCATENATE($B365,"-",$C365),IN_1B!$B$2:$U$2962,10,FALSE))</f>
        <v>0</v>
      </c>
      <c r="M365" s="583">
        <f t="shared" ref="M365:N370" si="67">E365+G365</f>
        <v>0</v>
      </c>
      <c r="N365" s="584">
        <f t="shared" si="67"/>
        <v>0</v>
      </c>
    </row>
    <row r="366" spans="1:14" x14ac:dyDescent="0.35">
      <c r="A366" s="585" t="s">
        <v>1449</v>
      </c>
      <c r="B366" s="586" t="s">
        <v>1450</v>
      </c>
      <c r="C366" s="590">
        <v>8</v>
      </c>
      <c r="D366" s="1362" t="str">
        <f t="shared" si="66"/>
        <v/>
      </c>
      <c r="E366" s="632">
        <f>IF(ISERROR(VLOOKUP(CONCATENATE($B366,"-",$C366),IN_1B!$B$2:$U$2962,3,FALSE))=TRUE,"",VLOOKUP(CONCATENATE($B366,"-",$C366),IN_1B!$B$2:$U$2962,3,FALSE))</f>
        <v>0</v>
      </c>
      <c r="F366" s="633">
        <f>IF(ISERROR(VLOOKUP(CONCATENATE($B366,"-",$C366),IN_1B!$B$2:$U$2962,4,FALSE))=TRUE,"",VLOOKUP(CONCATENATE($B366,"-",$C366),IN_1B!$B$2:$U$2962,4,FALSE))</f>
        <v>0</v>
      </c>
      <c r="G366" s="632">
        <f>IF(ISERROR(VLOOKUP(CONCATENATE($B366,"-",$C366),IN_1B!$B$2:$U$2962,5,FALSE))=TRUE,"",VLOOKUP(CONCATENATE($B366,"-",$C366),IN_1B!$B$2:$U$2962,5,FALSE))</f>
        <v>0</v>
      </c>
      <c r="H366" s="633">
        <f>IF(ISERROR(VLOOKUP(CONCATENATE($B366,"-",$C366),IN_1B!$B$2:$U$2962,6,FALSE))=TRUE,"",VLOOKUP(CONCATENATE($B366,"-",$C366),IN_1B!$B$2:$U$2962,6,FALSE))</f>
        <v>0</v>
      </c>
      <c r="I366" s="632">
        <f>IF(ISERROR(VLOOKUP(CONCATENATE($B366,"-",$C366),IN_1B!$B$2:$U$2962,7,FALSE))=TRUE,"",VLOOKUP(CONCATENATE($B366,"-",$C366),IN_1B!$B$2:$U$2962,7,FALSE))</f>
        <v>0</v>
      </c>
      <c r="J366" s="633">
        <f>IF(ISERROR(VLOOKUP(CONCATENATE($B366,"-",$C366),IN_1B!$B$2:$U$2962,8,FALSE))=TRUE,"",VLOOKUP(CONCATENATE($B366,"-",$C366),IN_1B!$B$2:$U$2962,8,FALSE))</f>
        <v>0</v>
      </c>
      <c r="K366" s="632">
        <f>IF(ISERROR(VLOOKUP(CONCATENATE($B366,"-",$C366),IN_1B!$B$2:$U$2962,9,FALSE))=TRUE,"",VLOOKUP(CONCATENATE($B366,"-",$C366),IN_1B!$B$2:$U$2962,9,FALSE))</f>
        <v>0</v>
      </c>
      <c r="L366" s="633">
        <f>IF(ISERROR(VLOOKUP(CONCATENATE($B366,"-",$C366),IN_1B!$B$2:$U$2962,10,FALSE))=TRUE,"",VLOOKUP(CONCATENATE($B366,"-",$C366),IN_1B!$B$2:$U$2962,10,FALSE))</f>
        <v>0</v>
      </c>
      <c r="M366" s="588">
        <f t="shared" si="67"/>
        <v>0</v>
      </c>
      <c r="N366" s="589">
        <f t="shared" si="67"/>
        <v>0</v>
      </c>
    </row>
    <row r="367" spans="1:14" x14ac:dyDescent="0.35">
      <c r="A367" s="585" t="s">
        <v>1451</v>
      </c>
      <c r="B367" s="586" t="s">
        <v>1452</v>
      </c>
      <c r="C367" s="590">
        <v>8</v>
      </c>
      <c r="D367" s="1362" t="str">
        <f t="shared" si="66"/>
        <v/>
      </c>
      <c r="E367" s="632">
        <f>IF(ISERROR(VLOOKUP(CONCATENATE($B367,"-",$C367),IN_1B!$B$2:$U$2962,3,FALSE))=TRUE,"",VLOOKUP(CONCATENATE($B367,"-",$C367),IN_1B!$B$2:$U$2962,3,FALSE))</f>
        <v>0</v>
      </c>
      <c r="F367" s="633">
        <f>IF(ISERROR(VLOOKUP(CONCATENATE($B367,"-",$C367),IN_1B!$B$2:$U$2962,4,FALSE))=TRUE,"",VLOOKUP(CONCATENATE($B367,"-",$C367),IN_1B!$B$2:$U$2962,4,FALSE))</f>
        <v>0</v>
      </c>
      <c r="G367" s="632">
        <f>IF(ISERROR(VLOOKUP(CONCATENATE($B367,"-",$C367),IN_1B!$B$2:$U$2962,5,FALSE))=TRUE,"",VLOOKUP(CONCATENATE($B367,"-",$C367),IN_1B!$B$2:$U$2962,5,FALSE))</f>
        <v>0</v>
      </c>
      <c r="H367" s="633">
        <f>IF(ISERROR(VLOOKUP(CONCATENATE($B367,"-",$C367),IN_1B!$B$2:$U$2962,6,FALSE))=TRUE,"",VLOOKUP(CONCATENATE($B367,"-",$C367),IN_1B!$B$2:$U$2962,6,FALSE))</f>
        <v>0</v>
      </c>
      <c r="I367" s="632">
        <f>IF(ISERROR(VLOOKUP(CONCATENATE($B367,"-",$C367),IN_1B!$B$2:$U$2962,7,FALSE))=TRUE,"",VLOOKUP(CONCATENATE($B367,"-",$C367),IN_1B!$B$2:$U$2962,7,FALSE))</f>
        <v>0</v>
      </c>
      <c r="J367" s="633">
        <f>IF(ISERROR(VLOOKUP(CONCATENATE($B367,"-",$C367),IN_1B!$B$2:$U$2962,8,FALSE))=TRUE,"",VLOOKUP(CONCATENATE($B367,"-",$C367),IN_1B!$B$2:$U$2962,8,FALSE))</f>
        <v>0</v>
      </c>
      <c r="K367" s="632">
        <f>IF(ISERROR(VLOOKUP(CONCATENATE($B367,"-",$C367),IN_1B!$B$2:$U$2962,9,FALSE))=TRUE,"",VLOOKUP(CONCATENATE($B367,"-",$C367),IN_1B!$B$2:$U$2962,9,FALSE))</f>
        <v>0</v>
      </c>
      <c r="L367" s="633">
        <f>IF(ISERROR(VLOOKUP(CONCATENATE($B367,"-",$C367),IN_1B!$B$2:$U$2962,10,FALSE))=TRUE,"",VLOOKUP(CONCATENATE($B367,"-",$C367),IN_1B!$B$2:$U$2962,10,FALSE))</f>
        <v>0</v>
      </c>
      <c r="M367" s="588">
        <f t="shared" si="67"/>
        <v>0</v>
      </c>
      <c r="N367" s="589">
        <f t="shared" si="67"/>
        <v>0</v>
      </c>
    </row>
    <row r="368" spans="1:14" x14ac:dyDescent="0.35">
      <c r="A368" s="585" t="s">
        <v>1453</v>
      </c>
      <c r="B368" s="586" t="s">
        <v>1454</v>
      </c>
      <c r="C368" s="590">
        <v>8</v>
      </c>
      <c r="D368" s="1362" t="str">
        <f t="shared" si="66"/>
        <v/>
      </c>
      <c r="E368" s="632">
        <f>IF(ISERROR(VLOOKUP(CONCATENATE($B368,"-",$C368),IN_1B!$B$2:$U$2962,3,FALSE))=TRUE,"",VLOOKUP(CONCATENATE($B368,"-",$C368),IN_1B!$B$2:$U$2962,3,FALSE))</f>
        <v>0</v>
      </c>
      <c r="F368" s="633">
        <f>IF(ISERROR(VLOOKUP(CONCATENATE($B368,"-",$C368),IN_1B!$B$2:$U$2962,4,FALSE))=TRUE,"",VLOOKUP(CONCATENATE($B368,"-",$C368),IN_1B!$B$2:$U$2962,4,FALSE))</f>
        <v>0</v>
      </c>
      <c r="G368" s="632">
        <f>IF(ISERROR(VLOOKUP(CONCATENATE($B368,"-",$C368),IN_1B!$B$2:$U$2962,5,FALSE))=TRUE,"",VLOOKUP(CONCATENATE($B368,"-",$C368),IN_1B!$B$2:$U$2962,5,FALSE))</f>
        <v>0</v>
      </c>
      <c r="H368" s="633">
        <f>IF(ISERROR(VLOOKUP(CONCATENATE($B368,"-",$C368),IN_1B!$B$2:$U$2962,6,FALSE))=TRUE,"",VLOOKUP(CONCATENATE($B368,"-",$C368),IN_1B!$B$2:$U$2962,6,FALSE))</f>
        <v>0</v>
      </c>
      <c r="I368" s="632">
        <f>IF(ISERROR(VLOOKUP(CONCATENATE($B368,"-",$C368),IN_1B!$B$2:$U$2962,7,FALSE))=TRUE,"",VLOOKUP(CONCATENATE($B368,"-",$C368),IN_1B!$B$2:$U$2962,7,FALSE))</f>
        <v>0</v>
      </c>
      <c r="J368" s="633">
        <f>IF(ISERROR(VLOOKUP(CONCATENATE($B368,"-",$C368),IN_1B!$B$2:$U$2962,8,FALSE))=TRUE,"",VLOOKUP(CONCATENATE($B368,"-",$C368),IN_1B!$B$2:$U$2962,8,FALSE))</f>
        <v>0</v>
      </c>
      <c r="K368" s="632">
        <f>IF(ISERROR(VLOOKUP(CONCATENATE($B368,"-",$C368),IN_1B!$B$2:$U$2962,9,FALSE))=TRUE,"",VLOOKUP(CONCATENATE($B368,"-",$C368),IN_1B!$B$2:$U$2962,9,FALSE))</f>
        <v>0</v>
      </c>
      <c r="L368" s="633">
        <f>IF(ISERROR(VLOOKUP(CONCATENATE($B368,"-",$C368),IN_1B!$B$2:$U$2962,10,FALSE))=TRUE,"",VLOOKUP(CONCATENATE($B368,"-",$C368),IN_1B!$B$2:$U$2962,10,FALSE))</f>
        <v>0</v>
      </c>
      <c r="M368" s="588">
        <f t="shared" si="67"/>
        <v>0</v>
      </c>
      <c r="N368" s="589">
        <f t="shared" si="67"/>
        <v>0</v>
      </c>
    </row>
    <row r="369" spans="1:14" x14ac:dyDescent="0.35">
      <c r="A369" s="585" t="s">
        <v>1455</v>
      </c>
      <c r="B369" s="586" t="s">
        <v>1456</v>
      </c>
      <c r="C369" s="590">
        <v>8</v>
      </c>
      <c r="D369" s="1362" t="str">
        <f t="shared" si="66"/>
        <v/>
      </c>
      <c r="E369" s="632">
        <f>IF(ISERROR(VLOOKUP(CONCATENATE($B369,"-",$C369),IN_1B!$B$2:$U$2962,3,FALSE))=TRUE,"",VLOOKUP(CONCATENATE($B369,"-",$C369),IN_1B!$B$2:$U$2962,3,FALSE))</f>
        <v>0</v>
      </c>
      <c r="F369" s="633">
        <f>IF(ISERROR(VLOOKUP(CONCATENATE($B369,"-",$C369),IN_1B!$B$2:$U$2962,4,FALSE))=TRUE,"",VLOOKUP(CONCATENATE($B369,"-",$C369),IN_1B!$B$2:$U$2962,4,FALSE))</f>
        <v>0</v>
      </c>
      <c r="G369" s="632">
        <f>IF(ISERROR(VLOOKUP(CONCATENATE($B369,"-",$C369),IN_1B!$B$2:$U$2962,5,FALSE))=TRUE,"",VLOOKUP(CONCATENATE($B369,"-",$C369),IN_1B!$B$2:$U$2962,5,FALSE))</f>
        <v>0</v>
      </c>
      <c r="H369" s="633">
        <f>IF(ISERROR(VLOOKUP(CONCATENATE($B369,"-",$C369),IN_1B!$B$2:$U$2962,6,FALSE))=TRUE,"",VLOOKUP(CONCATENATE($B369,"-",$C369),IN_1B!$B$2:$U$2962,6,FALSE))</f>
        <v>0</v>
      </c>
      <c r="I369" s="632">
        <f>IF(ISERROR(VLOOKUP(CONCATENATE($B369,"-",$C369),IN_1B!$B$2:$U$2962,7,FALSE))=TRUE,"",VLOOKUP(CONCATENATE($B369,"-",$C369),IN_1B!$B$2:$U$2962,7,FALSE))</f>
        <v>0</v>
      </c>
      <c r="J369" s="633">
        <f>IF(ISERROR(VLOOKUP(CONCATENATE($B369,"-",$C369),IN_1B!$B$2:$U$2962,8,FALSE))=TRUE,"",VLOOKUP(CONCATENATE($B369,"-",$C369),IN_1B!$B$2:$U$2962,8,FALSE))</f>
        <v>0</v>
      </c>
      <c r="K369" s="632">
        <f>IF(ISERROR(VLOOKUP(CONCATENATE($B369,"-",$C369),IN_1B!$B$2:$U$2962,9,FALSE))=TRUE,"",VLOOKUP(CONCATENATE($B369,"-",$C369),IN_1B!$B$2:$U$2962,9,FALSE))</f>
        <v>0</v>
      </c>
      <c r="L369" s="633">
        <f>IF(ISERROR(VLOOKUP(CONCATENATE($B369,"-",$C369),IN_1B!$B$2:$U$2962,10,FALSE))=TRUE,"",VLOOKUP(CONCATENATE($B369,"-",$C369),IN_1B!$B$2:$U$2962,10,FALSE))</f>
        <v>0</v>
      </c>
      <c r="M369" s="588">
        <f t="shared" si="67"/>
        <v>0</v>
      </c>
      <c r="N369" s="589">
        <f t="shared" si="67"/>
        <v>0</v>
      </c>
    </row>
    <row r="370" spans="1:14" ht="15.45" thickBot="1" x14ac:dyDescent="0.4">
      <c r="A370" s="585" t="s">
        <v>1457</v>
      </c>
      <c r="B370" s="605" t="s">
        <v>1458</v>
      </c>
      <c r="C370" s="606">
        <v>8</v>
      </c>
      <c r="D370" s="1362" t="str">
        <f t="shared" si="66"/>
        <v/>
      </c>
      <c r="E370" s="634">
        <f>IF(ISERROR(VLOOKUP(CONCATENATE($B370,"-",$C370),IN_1B!$B$2:$U$2962,3,FALSE))=TRUE,"",VLOOKUP(CONCATENATE($B370,"-",$C370),IN_1B!$B$2:$U$2962,3,FALSE))</f>
        <v>0</v>
      </c>
      <c r="F370" s="635">
        <f>IF(ISERROR(VLOOKUP(CONCATENATE($B370,"-",$C370),IN_1B!$B$2:$U$2962,4,FALSE))=TRUE,"",VLOOKUP(CONCATENATE($B370,"-",$C370),IN_1B!$B$2:$U$2962,4,FALSE))</f>
        <v>0</v>
      </c>
      <c r="G370" s="634">
        <f>IF(ISERROR(VLOOKUP(CONCATENATE($B370,"-",$C370),IN_1B!$B$2:$U$2962,5,FALSE))=TRUE,"",VLOOKUP(CONCATENATE($B370,"-",$C370),IN_1B!$B$2:$U$2962,5,FALSE))</f>
        <v>0</v>
      </c>
      <c r="H370" s="635">
        <f>IF(ISERROR(VLOOKUP(CONCATENATE($B370,"-",$C370),IN_1B!$B$2:$U$2962,6,FALSE))=TRUE,"",VLOOKUP(CONCATENATE($B370,"-",$C370),IN_1B!$B$2:$U$2962,6,FALSE))</f>
        <v>0</v>
      </c>
      <c r="I370" s="634">
        <f>IF(ISERROR(VLOOKUP(CONCATENATE($B370,"-",$C370),IN_1B!$B$2:$U$2962,7,FALSE))=TRUE,"",VLOOKUP(CONCATENATE($B370,"-",$C370),IN_1B!$B$2:$U$2962,7,FALSE))</f>
        <v>0</v>
      </c>
      <c r="J370" s="635">
        <f>IF(ISERROR(VLOOKUP(CONCATENATE($B370,"-",$C370),IN_1B!$B$2:$U$2962,8,FALSE))=TRUE,"",VLOOKUP(CONCATENATE($B370,"-",$C370),IN_1B!$B$2:$U$2962,8,FALSE))</f>
        <v>0</v>
      </c>
      <c r="K370" s="634">
        <f>IF(ISERROR(VLOOKUP(CONCATENATE($B370,"-",$C370),IN_1B!$B$2:$U$2962,9,FALSE))=TRUE,"",VLOOKUP(CONCATENATE($B370,"-",$C370),IN_1B!$B$2:$U$2962,9,FALSE))</f>
        <v>0</v>
      </c>
      <c r="L370" s="635">
        <f>IF(ISERROR(VLOOKUP(CONCATENATE($B370,"-",$C370),IN_1B!$B$2:$U$2962,10,FALSE))=TRUE,"",VLOOKUP(CONCATENATE($B370,"-",$C370),IN_1B!$B$2:$U$2962,10,FALSE))</f>
        <v>0</v>
      </c>
      <c r="M370" s="592">
        <f t="shared" si="67"/>
        <v>0</v>
      </c>
      <c r="N370" s="593">
        <f t="shared" si="67"/>
        <v>0</v>
      </c>
    </row>
    <row r="371" spans="1:14" ht="15.45" thickBot="1" x14ac:dyDescent="0.4">
      <c r="A371" s="604" t="s">
        <v>1459</v>
      </c>
      <c r="B371" s="599"/>
      <c r="C371" s="582"/>
      <c r="D371" s="1362"/>
      <c r="E371" s="636"/>
      <c r="F371" s="485"/>
      <c r="G371" s="485"/>
      <c r="H371" s="485"/>
      <c r="I371" s="485"/>
      <c r="J371" s="485"/>
      <c r="K371" s="485"/>
      <c r="L371" s="485"/>
      <c r="M371" s="596"/>
      <c r="N371" s="597"/>
    </row>
    <row r="372" spans="1:14" ht="15.45" thickBot="1" x14ac:dyDescent="0.4">
      <c r="A372" s="580" t="s">
        <v>1460</v>
      </c>
      <c r="B372" s="581" t="s">
        <v>1461</v>
      </c>
      <c r="C372" s="582">
        <v>8</v>
      </c>
      <c r="D372" s="1362" t="str">
        <f>CONCATENATE(D$331)</f>
        <v/>
      </c>
      <c r="E372" s="630">
        <f>IF(ISERROR(VLOOKUP(CONCATENATE($B372,"-",$C372),IN_1B!$B$2:$U$2962,3,FALSE))=TRUE,"",VLOOKUP(CONCATENATE($B372,"-",$C372),IN_1B!$B$2:$U$2962,3,FALSE))</f>
        <v>0</v>
      </c>
      <c r="F372" s="631">
        <f>IF(ISERROR(VLOOKUP(CONCATENATE($B372,"-",$C372),IN_1B!$B$2:$U$2962,4,FALSE))=TRUE,"",VLOOKUP(CONCATENATE($B372,"-",$C372),IN_1B!$B$2:$U$2962,4,FALSE))</f>
        <v>0</v>
      </c>
      <c r="G372" s="630">
        <f>IF(ISERROR(VLOOKUP(CONCATENATE($B372,"-",$C372),IN_1B!$B$2:$U$2962,5,FALSE))=TRUE,"",VLOOKUP(CONCATENATE($B372,"-",$C372),IN_1B!$B$2:$U$2962,5,FALSE))</f>
        <v>0</v>
      </c>
      <c r="H372" s="631">
        <f>IF(ISERROR(VLOOKUP(CONCATENATE($B372,"-",$C372),IN_1B!$B$2:$U$2962,6,FALSE))=TRUE,"",VLOOKUP(CONCATENATE($B372,"-",$C372),IN_1B!$B$2:$U$2962,6,FALSE))</f>
        <v>0</v>
      </c>
      <c r="I372" s="630">
        <f>IF(ISERROR(VLOOKUP(CONCATENATE($B372,"-",$C372),IN_1B!$B$2:$U$2962,7,FALSE))=TRUE,"",VLOOKUP(CONCATENATE($B372,"-",$C372),IN_1B!$B$2:$U$2962,7,FALSE))</f>
        <v>0</v>
      </c>
      <c r="J372" s="631">
        <f>IF(ISERROR(VLOOKUP(CONCATENATE($B372,"-",$C372),IN_1B!$B$2:$U$2962,8,FALSE))=TRUE,"",VLOOKUP(CONCATENATE($B372,"-",$C372),IN_1B!$B$2:$U$2962,8,FALSE))</f>
        <v>0</v>
      </c>
      <c r="K372" s="630">
        <f>IF(ISERROR(VLOOKUP(CONCATENATE($B372,"-",$C372),IN_1B!$B$2:$U$2962,9,FALSE))=TRUE,"",VLOOKUP(CONCATENATE($B372,"-",$C372),IN_1B!$B$2:$U$2962,9,FALSE))</f>
        <v>0</v>
      </c>
      <c r="L372" s="631">
        <f>IF(ISERROR(VLOOKUP(CONCATENATE($B372,"-",$C372),IN_1B!$B$2:$U$2962,10,FALSE))=TRUE,"",VLOOKUP(CONCATENATE($B372,"-",$C372),IN_1B!$B$2:$U$2962,10,FALSE))</f>
        <v>0</v>
      </c>
      <c r="M372" s="583">
        <f>E372+G372</f>
        <v>0</v>
      </c>
      <c r="N372" s="584">
        <f>F372+H372</f>
        <v>0</v>
      </c>
    </row>
    <row r="373" spans="1:14" ht="15.45" thickBot="1" x14ac:dyDescent="0.4">
      <c r="A373" s="607" t="s">
        <v>623</v>
      </c>
      <c r="B373" s="608"/>
      <c r="C373" s="575"/>
      <c r="D373" s="1362" t="str">
        <f>CONCATENATE(D$331)</f>
        <v/>
      </c>
      <c r="E373" s="609">
        <f t="shared" ref="E373:N373" si="68">SUM(E331:E344,E346:E351,E353:E363,E365:E370,E372)</f>
        <v>0</v>
      </c>
      <c r="F373" s="610">
        <f t="shared" si="68"/>
        <v>0</v>
      </c>
      <c r="G373" s="609">
        <f t="shared" si="68"/>
        <v>0</v>
      </c>
      <c r="H373" s="610">
        <f t="shared" si="68"/>
        <v>0</v>
      </c>
      <c r="I373" s="609">
        <f t="shared" si="68"/>
        <v>0</v>
      </c>
      <c r="J373" s="610">
        <f t="shared" si="68"/>
        <v>0</v>
      </c>
      <c r="K373" s="609">
        <f t="shared" si="68"/>
        <v>0</v>
      </c>
      <c r="L373" s="610">
        <f t="shared" si="68"/>
        <v>0</v>
      </c>
      <c r="M373" s="609">
        <f t="shared" si="68"/>
        <v>0</v>
      </c>
      <c r="N373" s="610">
        <f t="shared" si="68"/>
        <v>0</v>
      </c>
    </row>
    <row r="374" spans="1:14" ht="27" customHeight="1" x14ac:dyDescent="0.35">
      <c r="A374" s="2665" t="s">
        <v>1462</v>
      </c>
      <c r="B374" s="2665"/>
      <c r="C374" s="2665"/>
      <c r="D374" s="2665"/>
      <c r="E374" s="2665"/>
      <c r="F374" s="2665"/>
      <c r="G374" s="2665"/>
      <c r="H374" s="2665"/>
      <c r="I374" s="2665"/>
      <c r="J374" s="2665"/>
      <c r="K374" s="2665"/>
      <c r="L374" s="2665"/>
      <c r="M374" s="611"/>
      <c r="N374" s="611"/>
    </row>
    <row r="375" spans="1:14" ht="15.45" thickBot="1" x14ac:dyDescent="0.4">
      <c r="A375" s="621"/>
      <c r="B375" s="622"/>
      <c r="C375" s="622"/>
      <c r="D375" s="1365"/>
      <c r="E375" s="621"/>
      <c r="F375" s="621"/>
      <c r="G375" s="621"/>
      <c r="H375" s="621"/>
      <c r="I375" s="621"/>
      <c r="J375" s="621"/>
      <c r="K375" s="621"/>
      <c r="L375" s="621"/>
      <c r="M375" s="621"/>
      <c r="N375" s="621"/>
    </row>
    <row r="376" spans="1:14" ht="15.45" thickBot="1" x14ac:dyDescent="0.4">
      <c r="A376" s="529" t="s">
        <v>1381</v>
      </c>
      <c r="B376" s="530"/>
      <c r="C376" s="612"/>
      <c r="D376" s="1363"/>
      <c r="E376" s="613" t="s">
        <v>32</v>
      </c>
      <c r="F376" s="613" t="s">
        <v>32</v>
      </c>
      <c r="G376" s="613" t="s">
        <v>32</v>
      </c>
      <c r="H376" s="613" t="s">
        <v>32</v>
      </c>
      <c r="I376" s="613" t="s">
        <v>32</v>
      </c>
      <c r="J376" s="613" t="s">
        <v>32</v>
      </c>
      <c r="K376" s="614" t="s">
        <v>32</v>
      </c>
      <c r="L376" s="614" t="s">
        <v>32</v>
      </c>
      <c r="M376" s="615"/>
      <c r="N376" s="616"/>
    </row>
    <row r="377" spans="1:14" x14ac:dyDescent="0.35">
      <c r="A377" s="535" t="s">
        <v>1382</v>
      </c>
      <c r="B377" s="536" t="s">
        <v>1383</v>
      </c>
      <c r="C377" s="617">
        <v>9</v>
      </c>
      <c r="D377" s="1364"/>
      <c r="E377" s="623">
        <f>IF(ISERROR(VLOOKUP(CONCATENATE($B377,"-",$C377),IN_1B!$B$2:$U$2962,3,FALSE))=TRUE,"",VLOOKUP(CONCATENATE($B377,"-",$C377),IN_1B!$B$2:$U$2962,3,FALSE))</f>
        <v>0</v>
      </c>
      <c r="F377" s="624">
        <f>IF(ISERROR(VLOOKUP(CONCATENATE($B377,"-",$C377),IN_1B!$B$2:$U$2962,4,FALSE))=TRUE,"",VLOOKUP(CONCATENATE($B377,"-",$C377),IN_1B!$B$2:$U$2962,4,FALSE))</f>
        <v>0</v>
      </c>
      <c r="G377" s="623">
        <f>IF(ISERROR(VLOOKUP(CONCATENATE($B377,"-",$C377),IN_1B!$B$2:$U$2962,5,FALSE))=TRUE,"",VLOOKUP(CONCATENATE($B377,"-",$C377),IN_1B!$B$2:$U$2962,5,FALSE))</f>
        <v>0</v>
      </c>
      <c r="H377" s="624">
        <f>IF(ISERROR(VLOOKUP(CONCATENATE($B377,"-",$C377),IN_1B!$B$2:$U$2962,6,FALSE))=TRUE,"",VLOOKUP(CONCATENATE($B377,"-",$C377),IN_1B!$B$2:$U$2962,6,FALSE))</f>
        <v>0</v>
      </c>
      <c r="I377" s="623">
        <f>IF(ISERROR(VLOOKUP(CONCATENATE($B377,"-",$C377),IN_1B!$B$2:$U$2962,7,FALSE))=TRUE,"",VLOOKUP(CONCATENATE($B377,"-",$C377),IN_1B!$B$2:$U$2962,7,FALSE))</f>
        <v>0</v>
      </c>
      <c r="J377" s="624">
        <f>IF(ISERROR(VLOOKUP(CONCATENATE($B377,"-",$C377),IN_1B!$B$2:$U$2962,8,FALSE))=TRUE,"",VLOOKUP(CONCATENATE($B377,"-",$C377),IN_1B!$B$2:$U$2962,8,FALSE))</f>
        <v>0</v>
      </c>
      <c r="K377" s="623">
        <f>IF(ISERROR(VLOOKUP(CONCATENATE($B377,"-",$C377),IN_1B!$B$2:$U$2962,9,FALSE))=TRUE,"",VLOOKUP(CONCATENATE($B377,"-",$C377),IN_1B!$B$2:$U$2962,9,FALSE))</f>
        <v>0</v>
      </c>
      <c r="L377" s="624">
        <f>IF(ISERROR(VLOOKUP(CONCATENATE($B377,"-",$C377),IN_1B!$B$2:$U$2962,10,FALSE))=TRUE,"",VLOOKUP(CONCATENATE($B377,"-",$C377),IN_1B!$B$2:$U$2962,10,FALSE))</f>
        <v>0</v>
      </c>
      <c r="M377" s="538">
        <f t="shared" ref="M377:N390" si="69">E377+G377</f>
        <v>0</v>
      </c>
      <c r="N377" s="539">
        <f t="shared" si="69"/>
        <v>0</v>
      </c>
    </row>
    <row r="378" spans="1:14" x14ac:dyDescent="0.35">
      <c r="A378" s="541" t="s">
        <v>1384</v>
      </c>
      <c r="B378" s="542" t="s">
        <v>1385</v>
      </c>
      <c r="C378" s="543">
        <v>9</v>
      </c>
      <c r="D378" s="1362" t="str">
        <f>CONCATENATE(D$377)</f>
        <v/>
      </c>
      <c r="E378" s="625">
        <f>IF(ISERROR(VLOOKUP(CONCATENATE($B378,"-",$C378),IN_1B!$B$2:$U$2962,3,FALSE))=TRUE,"",VLOOKUP(CONCATENATE($B378,"-",$C378),IN_1B!$B$2:$U$2962,3,FALSE))</f>
        <v>0</v>
      </c>
      <c r="F378" s="626">
        <f>IF(ISERROR(VLOOKUP(CONCATENATE($B378,"-",$C378),IN_1B!$B$2:$U$2962,4,FALSE))=TRUE,"",VLOOKUP(CONCATENATE($B378,"-",$C378),IN_1B!$B$2:$U$2962,4,FALSE))</f>
        <v>0</v>
      </c>
      <c r="G378" s="625">
        <f>IF(ISERROR(VLOOKUP(CONCATENATE($B378,"-",$C378),IN_1B!$B$2:$U$2962,5,FALSE))=TRUE,"",VLOOKUP(CONCATENATE($B378,"-",$C378),IN_1B!$B$2:$U$2962,5,FALSE))</f>
        <v>0</v>
      </c>
      <c r="H378" s="626">
        <f>IF(ISERROR(VLOOKUP(CONCATENATE($B378,"-",$C378),IN_1B!$B$2:$U$2962,6,FALSE))=TRUE,"",VLOOKUP(CONCATENATE($B378,"-",$C378),IN_1B!$B$2:$U$2962,6,FALSE))</f>
        <v>0</v>
      </c>
      <c r="I378" s="625">
        <f>IF(ISERROR(VLOOKUP(CONCATENATE($B378,"-",$C378),IN_1B!$B$2:$U$2962,7,FALSE))=TRUE,"",VLOOKUP(CONCATENATE($B378,"-",$C378),IN_1B!$B$2:$U$2962,7,FALSE))</f>
        <v>0</v>
      </c>
      <c r="J378" s="626">
        <f>IF(ISERROR(VLOOKUP(CONCATENATE($B378,"-",$C378),IN_1B!$B$2:$U$2962,8,FALSE))=TRUE,"",VLOOKUP(CONCATENATE($B378,"-",$C378),IN_1B!$B$2:$U$2962,8,FALSE))</f>
        <v>0</v>
      </c>
      <c r="K378" s="625">
        <f>IF(ISERROR(VLOOKUP(CONCATENATE($B378,"-",$C378),IN_1B!$B$2:$U$2962,9,FALSE))=TRUE,"",VLOOKUP(CONCATENATE($B378,"-",$C378),IN_1B!$B$2:$U$2962,9,FALSE))</f>
        <v>0</v>
      </c>
      <c r="L378" s="626">
        <f>IF(ISERROR(VLOOKUP(CONCATENATE($B378,"-",$C378),IN_1B!$B$2:$U$2962,10,FALSE))=TRUE,"",VLOOKUP(CONCATENATE($B378,"-",$C378),IN_1B!$B$2:$U$2962,10,FALSE))</f>
        <v>0</v>
      </c>
      <c r="M378" s="544">
        <f t="shared" si="69"/>
        <v>0</v>
      </c>
      <c r="N378" s="545">
        <f t="shared" si="69"/>
        <v>0</v>
      </c>
    </row>
    <row r="379" spans="1:14" x14ac:dyDescent="0.35">
      <c r="A379" s="541" t="s">
        <v>1386</v>
      </c>
      <c r="B379" s="542" t="s">
        <v>1387</v>
      </c>
      <c r="C379" s="546">
        <v>9</v>
      </c>
      <c r="D379" s="1362" t="str">
        <f t="shared" ref="D379:D390" si="70">CONCATENATE(D$377)</f>
        <v/>
      </c>
      <c r="E379" s="625">
        <f>IF(ISERROR(VLOOKUP(CONCATENATE($B379,"-",$C379),IN_1B!$B$2:$U$2962,3,FALSE))=TRUE,"",VLOOKUP(CONCATENATE($B379,"-",$C379),IN_1B!$B$2:$U$2962,3,FALSE))</f>
        <v>0</v>
      </c>
      <c r="F379" s="626">
        <f>IF(ISERROR(VLOOKUP(CONCATENATE($B379,"-",$C379),IN_1B!$B$2:$U$2962,4,FALSE))=TRUE,"",VLOOKUP(CONCATENATE($B379,"-",$C379),IN_1B!$B$2:$U$2962,4,FALSE))</f>
        <v>0</v>
      </c>
      <c r="G379" s="625">
        <f>IF(ISERROR(VLOOKUP(CONCATENATE($B379,"-",$C379),IN_1B!$B$2:$U$2962,5,FALSE))=TRUE,"",VLOOKUP(CONCATENATE($B379,"-",$C379),IN_1B!$B$2:$U$2962,5,FALSE))</f>
        <v>0</v>
      </c>
      <c r="H379" s="626">
        <f>IF(ISERROR(VLOOKUP(CONCATENATE($B379,"-",$C379),IN_1B!$B$2:$U$2962,6,FALSE))=TRUE,"",VLOOKUP(CONCATENATE($B379,"-",$C379),IN_1B!$B$2:$U$2962,6,FALSE))</f>
        <v>0</v>
      </c>
      <c r="I379" s="625">
        <f>IF(ISERROR(VLOOKUP(CONCATENATE($B379,"-",$C379),IN_1B!$B$2:$U$2962,7,FALSE))=TRUE,"",VLOOKUP(CONCATENATE($B379,"-",$C379),IN_1B!$B$2:$U$2962,7,FALSE))</f>
        <v>0</v>
      </c>
      <c r="J379" s="626">
        <f>IF(ISERROR(VLOOKUP(CONCATENATE($B379,"-",$C379),IN_1B!$B$2:$U$2962,8,FALSE))=TRUE,"",VLOOKUP(CONCATENATE($B379,"-",$C379),IN_1B!$B$2:$U$2962,8,FALSE))</f>
        <v>0</v>
      </c>
      <c r="K379" s="625">
        <f>IF(ISERROR(VLOOKUP(CONCATENATE($B379,"-",$C379),IN_1B!$B$2:$U$2962,9,FALSE))=TRUE,"",VLOOKUP(CONCATENATE($B379,"-",$C379),IN_1B!$B$2:$U$2962,9,FALSE))</f>
        <v>0</v>
      </c>
      <c r="L379" s="626">
        <f>IF(ISERROR(VLOOKUP(CONCATENATE($B379,"-",$C379),IN_1B!$B$2:$U$2962,10,FALSE))=TRUE,"",VLOOKUP(CONCATENATE($B379,"-",$C379),IN_1B!$B$2:$U$2962,10,FALSE))</f>
        <v>0</v>
      </c>
      <c r="M379" s="544">
        <f t="shared" si="69"/>
        <v>0</v>
      </c>
      <c r="N379" s="545">
        <f t="shared" si="69"/>
        <v>0</v>
      </c>
    </row>
    <row r="380" spans="1:14" x14ac:dyDescent="0.35">
      <c r="A380" s="541" t="s">
        <v>1388</v>
      </c>
      <c r="B380" s="542" t="s">
        <v>1389</v>
      </c>
      <c r="C380" s="546">
        <v>9</v>
      </c>
      <c r="D380" s="1362" t="str">
        <f t="shared" si="70"/>
        <v/>
      </c>
      <c r="E380" s="625">
        <f>IF(ISERROR(VLOOKUP(CONCATENATE($B380,"-",$C380),IN_1B!$B$2:$U$2962,3,FALSE))=TRUE,"",VLOOKUP(CONCATENATE($B380,"-",$C380),IN_1B!$B$2:$U$2962,3,FALSE))</f>
        <v>0</v>
      </c>
      <c r="F380" s="626">
        <f>IF(ISERROR(VLOOKUP(CONCATENATE($B380,"-",$C380),IN_1B!$B$2:$U$2962,4,FALSE))=TRUE,"",VLOOKUP(CONCATENATE($B380,"-",$C380),IN_1B!$B$2:$U$2962,4,FALSE))</f>
        <v>0</v>
      </c>
      <c r="G380" s="625">
        <f>IF(ISERROR(VLOOKUP(CONCATENATE($B380,"-",$C380),IN_1B!$B$2:$U$2962,5,FALSE))=TRUE,"",VLOOKUP(CONCATENATE($B380,"-",$C380),IN_1B!$B$2:$U$2962,5,FALSE))</f>
        <v>0</v>
      </c>
      <c r="H380" s="626">
        <f>IF(ISERROR(VLOOKUP(CONCATENATE($B380,"-",$C380),IN_1B!$B$2:$U$2962,6,FALSE))=TRUE,"",VLOOKUP(CONCATENATE($B380,"-",$C380),IN_1B!$B$2:$U$2962,6,FALSE))</f>
        <v>0</v>
      </c>
      <c r="I380" s="625">
        <f>IF(ISERROR(VLOOKUP(CONCATENATE($B380,"-",$C380),IN_1B!$B$2:$U$2962,7,FALSE))=TRUE,"",VLOOKUP(CONCATENATE($B380,"-",$C380),IN_1B!$B$2:$U$2962,7,FALSE))</f>
        <v>0</v>
      </c>
      <c r="J380" s="626">
        <f>IF(ISERROR(VLOOKUP(CONCATENATE($B380,"-",$C380),IN_1B!$B$2:$U$2962,8,FALSE))=TRUE,"",VLOOKUP(CONCATENATE($B380,"-",$C380),IN_1B!$B$2:$U$2962,8,FALSE))</f>
        <v>0</v>
      </c>
      <c r="K380" s="625">
        <f>IF(ISERROR(VLOOKUP(CONCATENATE($B380,"-",$C380),IN_1B!$B$2:$U$2962,9,FALSE))=TRUE,"",VLOOKUP(CONCATENATE($B380,"-",$C380),IN_1B!$B$2:$U$2962,9,FALSE))</f>
        <v>0</v>
      </c>
      <c r="L380" s="626">
        <f>IF(ISERROR(VLOOKUP(CONCATENATE($B380,"-",$C380),IN_1B!$B$2:$U$2962,10,FALSE))=TRUE,"",VLOOKUP(CONCATENATE($B380,"-",$C380),IN_1B!$B$2:$U$2962,10,FALSE))</f>
        <v>0</v>
      </c>
      <c r="M380" s="544">
        <f t="shared" si="69"/>
        <v>0</v>
      </c>
      <c r="N380" s="545">
        <f t="shared" si="69"/>
        <v>0</v>
      </c>
    </row>
    <row r="381" spans="1:14" x14ac:dyDescent="0.35">
      <c r="A381" s="541" t="s">
        <v>1390</v>
      </c>
      <c r="B381" s="542" t="s">
        <v>1391</v>
      </c>
      <c r="C381" s="546">
        <v>9</v>
      </c>
      <c r="D381" s="1362" t="str">
        <f t="shared" si="70"/>
        <v/>
      </c>
      <c r="E381" s="625">
        <f>IF(ISERROR(VLOOKUP(CONCATENATE($B381,"-",$C381),IN_1B!$B$2:$U$2962,3,FALSE))=TRUE,"",VLOOKUP(CONCATENATE($B381,"-",$C381),IN_1B!$B$2:$U$2962,3,FALSE))</f>
        <v>0</v>
      </c>
      <c r="F381" s="626">
        <f>IF(ISERROR(VLOOKUP(CONCATENATE($B381,"-",$C381),IN_1B!$B$2:$U$2962,4,FALSE))=TRUE,"",VLOOKUP(CONCATENATE($B381,"-",$C381),IN_1B!$B$2:$U$2962,4,FALSE))</f>
        <v>0</v>
      </c>
      <c r="G381" s="625">
        <f>IF(ISERROR(VLOOKUP(CONCATENATE($B381,"-",$C381),IN_1B!$B$2:$U$2962,5,FALSE))=TRUE,"",VLOOKUP(CONCATENATE($B381,"-",$C381),IN_1B!$B$2:$U$2962,5,FALSE))</f>
        <v>0</v>
      </c>
      <c r="H381" s="626">
        <f>IF(ISERROR(VLOOKUP(CONCATENATE($B381,"-",$C381),IN_1B!$B$2:$U$2962,6,FALSE))=TRUE,"",VLOOKUP(CONCATENATE($B381,"-",$C381),IN_1B!$B$2:$U$2962,6,FALSE))</f>
        <v>0</v>
      </c>
      <c r="I381" s="625">
        <f>IF(ISERROR(VLOOKUP(CONCATENATE($B381,"-",$C381),IN_1B!$B$2:$U$2962,7,FALSE))=TRUE,"",VLOOKUP(CONCATENATE($B381,"-",$C381),IN_1B!$B$2:$U$2962,7,FALSE))</f>
        <v>0</v>
      </c>
      <c r="J381" s="626">
        <f>IF(ISERROR(VLOOKUP(CONCATENATE($B381,"-",$C381),IN_1B!$B$2:$U$2962,8,FALSE))=TRUE,"",VLOOKUP(CONCATENATE($B381,"-",$C381),IN_1B!$B$2:$U$2962,8,FALSE))</f>
        <v>0</v>
      </c>
      <c r="K381" s="625">
        <f>IF(ISERROR(VLOOKUP(CONCATENATE($B381,"-",$C381),IN_1B!$B$2:$U$2962,9,FALSE))=TRUE,"",VLOOKUP(CONCATENATE($B381,"-",$C381),IN_1B!$B$2:$U$2962,9,FALSE))</f>
        <v>0</v>
      </c>
      <c r="L381" s="626">
        <f>IF(ISERROR(VLOOKUP(CONCATENATE($B381,"-",$C381),IN_1B!$B$2:$U$2962,10,FALSE))=TRUE,"",VLOOKUP(CONCATENATE($B381,"-",$C381),IN_1B!$B$2:$U$2962,10,FALSE))</f>
        <v>0</v>
      </c>
      <c r="M381" s="544">
        <f t="shared" si="69"/>
        <v>0</v>
      </c>
      <c r="N381" s="545">
        <f t="shared" si="69"/>
        <v>0</v>
      </c>
    </row>
    <row r="382" spans="1:14" x14ac:dyDescent="0.35">
      <c r="A382" s="541" t="s">
        <v>1392</v>
      </c>
      <c r="B382" s="542" t="s">
        <v>1393</v>
      </c>
      <c r="C382" s="546">
        <v>9</v>
      </c>
      <c r="D382" s="1362" t="str">
        <f t="shared" si="70"/>
        <v/>
      </c>
      <c r="E382" s="625">
        <f>IF(ISERROR(VLOOKUP(CONCATENATE($B382,"-",$C382),IN_1B!$B$2:$U$2962,3,FALSE))=TRUE,"",VLOOKUP(CONCATENATE($B382,"-",$C382),IN_1B!$B$2:$U$2962,3,FALSE))</f>
        <v>0</v>
      </c>
      <c r="F382" s="626">
        <f>IF(ISERROR(VLOOKUP(CONCATENATE($B382,"-",$C382),IN_1B!$B$2:$U$2962,4,FALSE))=TRUE,"",VLOOKUP(CONCATENATE($B382,"-",$C382),IN_1B!$B$2:$U$2962,4,FALSE))</f>
        <v>0</v>
      </c>
      <c r="G382" s="625">
        <f>IF(ISERROR(VLOOKUP(CONCATENATE($B382,"-",$C382),IN_1B!$B$2:$U$2962,5,FALSE))=TRUE,"",VLOOKUP(CONCATENATE($B382,"-",$C382),IN_1B!$B$2:$U$2962,5,FALSE))</f>
        <v>0</v>
      </c>
      <c r="H382" s="626">
        <f>IF(ISERROR(VLOOKUP(CONCATENATE($B382,"-",$C382),IN_1B!$B$2:$U$2962,6,FALSE))=TRUE,"",VLOOKUP(CONCATENATE($B382,"-",$C382),IN_1B!$B$2:$U$2962,6,FALSE))</f>
        <v>0</v>
      </c>
      <c r="I382" s="625">
        <f>IF(ISERROR(VLOOKUP(CONCATENATE($B382,"-",$C382),IN_1B!$B$2:$U$2962,7,FALSE))=TRUE,"",VLOOKUP(CONCATENATE($B382,"-",$C382),IN_1B!$B$2:$U$2962,7,FALSE))</f>
        <v>0</v>
      </c>
      <c r="J382" s="626">
        <f>IF(ISERROR(VLOOKUP(CONCATENATE($B382,"-",$C382),IN_1B!$B$2:$U$2962,8,FALSE))=TRUE,"",VLOOKUP(CONCATENATE($B382,"-",$C382),IN_1B!$B$2:$U$2962,8,FALSE))</f>
        <v>0</v>
      </c>
      <c r="K382" s="625">
        <f>IF(ISERROR(VLOOKUP(CONCATENATE($B382,"-",$C382),IN_1B!$B$2:$U$2962,9,FALSE))=TRUE,"",VLOOKUP(CONCATENATE($B382,"-",$C382),IN_1B!$B$2:$U$2962,9,FALSE))</f>
        <v>0</v>
      </c>
      <c r="L382" s="626">
        <f>IF(ISERROR(VLOOKUP(CONCATENATE($B382,"-",$C382),IN_1B!$B$2:$U$2962,10,FALSE))=TRUE,"",VLOOKUP(CONCATENATE($B382,"-",$C382),IN_1B!$B$2:$U$2962,10,FALSE))</f>
        <v>0</v>
      </c>
      <c r="M382" s="544">
        <f t="shared" si="69"/>
        <v>0</v>
      </c>
      <c r="N382" s="545">
        <f t="shared" si="69"/>
        <v>0</v>
      </c>
    </row>
    <row r="383" spans="1:14" x14ac:dyDescent="0.35">
      <c r="A383" s="541" t="s">
        <v>1394</v>
      </c>
      <c r="B383" s="542" t="s">
        <v>1395</v>
      </c>
      <c r="C383" s="546">
        <v>9</v>
      </c>
      <c r="D383" s="1362" t="str">
        <f t="shared" si="70"/>
        <v/>
      </c>
      <c r="E383" s="625">
        <f>IF(ISERROR(VLOOKUP(CONCATENATE($B383,"-",$C383),IN_1B!$B$2:$U$2962,3,FALSE))=TRUE,"",VLOOKUP(CONCATENATE($B383,"-",$C383),IN_1B!$B$2:$U$2962,3,FALSE))</f>
        <v>0</v>
      </c>
      <c r="F383" s="626">
        <f>IF(ISERROR(VLOOKUP(CONCATENATE($B383,"-",$C383),IN_1B!$B$2:$U$2962,4,FALSE))=TRUE,"",VLOOKUP(CONCATENATE($B383,"-",$C383),IN_1B!$B$2:$U$2962,4,FALSE))</f>
        <v>0</v>
      </c>
      <c r="G383" s="625">
        <f>IF(ISERROR(VLOOKUP(CONCATENATE($B383,"-",$C383),IN_1B!$B$2:$U$2962,5,FALSE))=TRUE,"",VLOOKUP(CONCATENATE($B383,"-",$C383),IN_1B!$B$2:$U$2962,5,FALSE))</f>
        <v>0</v>
      </c>
      <c r="H383" s="626">
        <f>IF(ISERROR(VLOOKUP(CONCATENATE($B383,"-",$C383),IN_1B!$B$2:$U$2962,6,FALSE))=TRUE,"",VLOOKUP(CONCATENATE($B383,"-",$C383),IN_1B!$B$2:$U$2962,6,FALSE))</f>
        <v>0</v>
      </c>
      <c r="I383" s="625">
        <f>IF(ISERROR(VLOOKUP(CONCATENATE($B383,"-",$C383),IN_1B!$B$2:$U$2962,7,FALSE))=TRUE,"",VLOOKUP(CONCATENATE($B383,"-",$C383),IN_1B!$B$2:$U$2962,7,FALSE))</f>
        <v>0</v>
      </c>
      <c r="J383" s="626">
        <f>IF(ISERROR(VLOOKUP(CONCATENATE($B383,"-",$C383),IN_1B!$B$2:$U$2962,8,FALSE))=TRUE,"",VLOOKUP(CONCATENATE($B383,"-",$C383),IN_1B!$B$2:$U$2962,8,FALSE))</f>
        <v>0</v>
      </c>
      <c r="K383" s="625">
        <f>IF(ISERROR(VLOOKUP(CONCATENATE($B383,"-",$C383),IN_1B!$B$2:$U$2962,9,FALSE))=TRUE,"",VLOOKUP(CONCATENATE($B383,"-",$C383),IN_1B!$B$2:$U$2962,9,FALSE))</f>
        <v>0</v>
      </c>
      <c r="L383" s="626">
        <f>IF(ISERROR(VLOOKUP(CONCATENATE($B383,"-",$C383),IN_1B!$B$2:$U$2962,10,FALSE))=TRUE,"",VLOOKUP(CONCATENATE($B383,"-",$C383),IN_1B!$B$2:$U$2962,10,FALSE))</f>
        <v>0</v>
      </c>
      <c r="M383" s="544">
        <f t="shared" si="69"/>
        <v>0</v>
      </c>
      <c r="N383" s="545">
        <f t="shared" si="69"/>
        <v>0</v>
      </c>
    </row>
    <row r="384" spans="1:14" x14ac:dyDescent="0.35">
      <c r="A384" s="541" t="s">
        <v>1396</v>
      </c>
      <c r="B384" s="542" t="s">
        <v>1397</v>
      </c>
      <c r="C384" s="546">
        <v>9</v>
      </c>
      <c r="D384" s="1362" t="str">
        <f t="shared" si="70"/>
        <v/>
      </c>
      <c r="E384" s="625">
        <f>IF(ISERROR(VLOOKUP(CONCATENATE($B384,"-",$C384),IN_1B!$B$2:$U$2962,3,FALSE))=TRUE,"",VLOOKUP(CONCATENATE($B384,"-",$C384),IN_1B!$B$2:$U$2962,3,FALSE))</f>
        <v>0</v>
      </c>
      <c r="F384" s="626">
        <f>IF(ISERROR(VLOOKUP(CONCATENATE($B384,"-",$C384),IN_1B!$B$2:$U$2962,4,FALSE))=TRUE,"",VLOOKUP(CONCATENATE($B384,"-",$C384),IN_1B!$B$2:$U$2962,4,FALSE))</f>
        <v>0</v>
      </c>
      <c r="G384" s="625">
        <f>IF(ISERROR(VLOOKUP(CONCATENATE($B384,"-",$C384),IN_1B!$B$2:$U$2962,5,FALSE))=TRUE,"",VLOOKUP(CONCATENATE($B384,"-",$C384),IN_1B!$B$2:$U$2962,5,FALSE))</f>
        <v>0</v>
      </c>
      <c r="H384" s="626">
        <f>IF(ISERROR(VLOOKUP(CONCATENATE($B384,"-",$C384),IN_1B!$B$2:$U$2962,6,FALSE))=TRUE,"",VLOOKUP(CONCATENATE($B384,"-",$C384),IN_1B!$B$2:$U$2962,6,FALSE))</f>
        <v>0</v>
      </c>
      <c r="I384" s="625">
        <f>IF(ISERROR(VLOOKUP(CONCATENATE($B384,"-",$C384),IN_1B!$B$2:$U$2962,7,FALSE))=TRUE,"",VLOOKUP(CONCATENATE($B384,"-",$C384),IN_1B!$B$2:$U$2962,7,FALSE))</f>
        <v>0</v>
      </c>
      <c r="J384" s="626">
        <f>IF(ISERROR(VLOOKUP(CONCATENATE($B384,"-",$C384),IN_1B!$B$2:$U$2962,8,FALSE))=TRUE,"",VLOOKUP(CONCATENATE($B384,"-",$C384),IN_1B!$B$2:$U$2962,8,FALSE))</f>
        <v>0</v>
      </c>
      <c r="K384" s="625">
        <f>IF(ISERROR(VLOOKUP(CONCATENATE($B384,"-",$C384),IN_1B!$B$2:$U$2962,9,FALSE))=TRUE,"",VLOOKUP(CONCATENATE($B384,"-",$C384),IN_1B!$B$2:$U$2962,9,FALSE))</f>
        <v>0</v>
      </c>
      <c r="L384" s="626">
        <f>IF(ISERROR(VLOOKUP(CONCATENATE($B384,"-",$C384),IN_1B!$B$2:$U$2962,10,FALSE))=TRUE,"",VLOOKUP(CONCATENATE($B384,"-",$C384),IN_1B!$B$2:$U$2962,10,FALSE))</f>
        <v>0</v>
      </c>
      <c r="M384" s="544">
        <f t="shared" si="69"/>
        <v>0</v>
      </c>
      <c r="N384" s="545">
        <f t="shared" si="69"/>
        <v>0</v>
      </c>
    </row>
    <row r="385" spans="1:14" x14ac:dyDescent="0.35">
      <c r="A385" s="541" t="s">
        <v>1398</v>
      </c>
      <c r="B385" s="542" t="s">
        <v>1399</v>
      </c>
      <c r="C385" s="546">
        <v>9</v>
      </c>
      <c r="D385" s="1362" t="str">
        <f t="shared" si="70"/>
        <v/>
      </c>
      <c r="E385" s="625">
        <f>IF(ISERROR(VLOOKUP(CONCATENATE($B385,"-",$C385),IN_1B!$B$2:$U$2962,3,FALSE))=TRUE,"",VLOOKUP(CONCATENATE($B385,"-",$C385),IN_1B!$B$2:$U$2962,3,FALSE))</f>
        <v>0</v>
      </c>
      <c r="F385" s="626">
        <f>IF(ISERROR(VLOOKUP(CONCATENATE($B385,"-",$C385),IN_1B!$B$2:$U$2962,4,FALSE))=TRUE,"",VLOOKUP(CONCATENATE($B385,"-",$C385),IN_1B!$B$2:$U$2962,4,FALSE))</f>
        <v>0</v>
      </c>
      <c r="G385" s="625">
        <f>IF(ISERROR(VLOOKUP(CONCATENATE($B385,"-",$C385),IN_1B!$B$2:$U$2962,5,FALSE))=TRUE,"",VLOOKUP(CONCATENATE($B385,"-",$C385),IN_1B!$B$2:$U$2962,5,FALSE))</f>
        <v>0</v>
      </c>
      <c r="H385" s="626">
        <f>IF(ISERROR(VLOOKUP(CONCATENATE($B385,"-",$C385),IN_1B!$B$2:$U$2962,6,FALSE))=TRUE,"",VLOOKUP(CONCATENATE($B385,"-",$C385),IN_1B!$B$2:$U$2962,6,FALSE))</f>
        <v>0</v>
      </c>
      <c r="I385" s="625">
        <f>IF(ISERROR(VLOOKUP(CONCATENATE($B385,"-",$C385),IN_1B!$B$2:$U$2962,7,FALSE))=TRUE,"",VLOOKUP(CONCATENATE($B385,"-",$C385),IN_1B!$B$2:$U$2962,7,FALSE))</f>
        <v>0</v>
      </c>
      <c r="J385" s="626">
        <f>IF(ISERROR(VLOOKUP(CONCATENATE($B385,"-",$C385),IN_1B!$B$2:$U$2962,8,FALSE))=TRUE,"",VLOOKUP(CONCATENATE($B385,"-",$C385),IN_1B!$B$2:$U$2962,8,FALSE))</f>
        <v>0</v>
      </c>
      <c r="K385" s="625">
        <f>IF(ISERROR(VLOOKUP(CONCATENATE($B385,"-",$C385),IN_1B!$B$2:$U$2962,9,FALSE))=TRUE,"",VLOOKUP(CONCATENATE($B385,"-",$C385),IN_1B!$B$2:$U$2962,9,FALSE))</f>
        <v>0</v>
      </c>
      <c r="L385" s="626">
        <f>IF(ISERROR(VLOOKUP(CONCATENATE($B385,"-",$C385),IN_1B!$B$2:$U$2962,10,FALSE))=TRUE,"",VLOOKUP(CONCATENATE($B385,"-",$C385),IN_1B!$B$2:$U$2962,10,FALSE))</f>
        <v>0</v>
      </c>
      <c r="M385" s="544">
        <f t="shared" si="69"/>
        <v>0</v>
      </c>
      <c r="N385" s="545">
        <f t="shared" si="69"/>
        <v>0</v>
      </c>
    </row>
    <row r="386" spans="1:14" x14ac:dyDescent="0.35">
      <c r="A386" s="541" t="s">
        <v>1400</v>
      </c>
      <c r="B386" s="542" t="s">
        <v>1401</v>
      </c>
      <c r="C386" s="546">
        <v>9</v>
      </c>
      <c r="D386" s="1362" t="str">
        <f t="shared" si="70"/>
        <v/>
      </c>
      <c r="E386" s="625">
        <f>IF(ISERROR(VLOOKUP(CONCATENATE($B386,"-",$C386),IN_1B!$B$2:$U$2962,3,FALSE))=TRUE,"",VLOOKUP(CONCATENATE($B386,"-",$C386),IN_1B!$B$2:$U$2962,3,FALSE))</f>
        <v>0</v>
      </c>
      <c r="F386" s="626">
        <f>IF(ISERROR(VLOOKUP(CONCATENATE($B386,"-",$C386),IN_1B!$B$2:$U$2962,4,FALSE))=TRUE,"",VLOOKUP(CONCATENATE($B386,"-",$C386),IN_1B!$B$2:$U$2962,4,FALSE))</f>
        <v>0</v>
      </c>
      <c r="G386" s="625">
        <f>IF(ISERROR(VLOOKUP(CONCATENATE($B386,"-",$C386),IN_1B!$B$2:$U$2962,5,FALSE))=TRUE,"",VLOOKUP(CONCATENATE($B386,"-",$C386),IN_1B!$B$2:$U$2962,5,FALSE))</f>
        <v>0</v>
      </c>
      <c r="H386" s="626">
        <f>IF(ISERROR(VLOOKUP(CONCATENATE($B386,"-",$C386),IN_1B!$B$2:$U$2962,6,FALSE))=TRUE,"",VLOOKUP(CONCATENATE($B386,"-",$C386),IN_1B!$B$2:$U$2962,6,FALSE))</f>
        <v>0</v>
      </c>
      <c r="I386" s="625">
        <f>IF(ISERROR(VLOOKUP(CONCATENATE($B386,"-",$C386),IN_1B!$B$2:$U$2962,7,FALSE))=TRUE,"",VLOOKUP(CONCATENATE($B386,"-",$C386),IN_1B!$B$2:$U$2962,7,FALSE))</f>
        <v>0</v>
      </c>
      <c r="J386" s="626">
        <f>IF(ISERROR(VLOOKUP(CONCATENATE($B386,"-",$C386),IN_1B!$B$2:$U$2962,8,FALSE))=TRUE,"",VLOOKUP(CONCATENATE($B386,"-",$C386),IN_1B!$B$2:$U$2962,8,FALSE))</f>
        <v>0</v>
      </c>
      <c r="K386" s="625">
        <f>IF(ISERROR(VLOOKUP(CONCATENATE($B386,"-",$C386),IN_1B!$B$2:$U$2962,9,FALSE))=TRUE,"",VLOOKUP(CONCATENATE($B386,"-",$C386),IN_1B!$B$2:$U$2962,9,FALSE))</f>
        <v>0</v>
      </c>
      <c r="L386" s="626">
        <f>IF(ISERROR(VLOOKUP(CONCATENATE($B386,"-",$C386),IN_1B!$B$2:$U$2962,10,FALSE))=TRUE,"",VLOOKUP(CONCATENATE($B386,"-",$C386),IN_1B!$B$2:$U$2962,10,FALSE))</f>
        <v>0</v>
      </c>
      <c r="M386" s="544">
        <f t="shared" si="69"/>
        <v>0</v>
      </c>
      <c r="N386" s="545">
        <f t="shared" si="69"/>
        <v>0</v>
      </c>
    </row>
    <row r="387" spans="1:14" x14ac:dyDescent="0.35">
      <c r="A387" s="541" t="s">
        <v>1402</v>
      </c>
      <c r="B387" s="542" t="s">
        <v>1403</v>
      </c>
      <c r="C387" s="546">
        <v>9</v>
      </c>
      <c r="D387" s="1362" t="str">
        <f t="shared" si="70"/>
        <v/>
      </c>
      <c r="E387" s="625">
        <f>IF(ISERROR(VLOOKUP(CONCATENATE($B387,"-",$C387),IN_1B!$B$2:$U$2962,3,FALSE))=TRUE,"",VLOOKUP(CONCATENATE($B387,"-",$C387),IN_1B!$B$2:$U$2962,3,FALSE))</f>
        <v>0</v>
      </c>
      <c r="F387" s="626">
        <f>IF(ISERROR(VLOOKUP(CONCATENATE($B387,"-",$C387),IN_1B!$B$2:$U$2962,4,FALSE))=TRUE,"",VLOOKUP(CONCATENATE($B387,"-",$C387),IN_1B!$B$2:$U$2962,4,FALSE))</f>
        <v>0</v>
      </c>
      <c r="G387" s="625">
        <f>IF(ISERROR(VLOOKUP(CONCATENATE($B387,"-",$C387),IN_1B!$B$2:$U$2962,5,FALSE))=TRUE,"",VLOOKUP(CONCATENATE($B387,"-",$C387),IN_1B!$B$2:$U$2962,5,FALSE))</f>
        <v>0</v>
      </c>
      <c r="H387" s="626">
        <f>IF(ISERROR(VLOOKUP(CONCATENATE($B387,"-",$C387),IN_1B!$B$2:$U$2962,6,FALSE))=TRUE,"",VLOOKUP(CONCATENATE($B387,"-",$C387),IN_1B!$B$2:$U$2962,6,FALSE))</f>
        <v>0</v>
      </c>
      <c r="I387" s="625">
        <f>IF(ISERROR(VLOOKUP(CONCATENATE($B387,"-",$C387),IN_1B!$B$2:$U$2962,7,FALSE))=TRUE,"",VLOOKUP(CONCATENATE($B387,"-",$C387),IN_1B!$B$2:$U$2962,7,FALSE))</f>
        <v>0</v>
      </c>
      <c r="J387" s="626">
        <f>IF(ISERROR(VLOOKUP(CONCATENATE($B387,"-",$C387),IN_1B!$B$2:$U$2962,8,FALSE))=TRUE,"",VLOOKUP(CONCATENATE($B387,"-",$C387),IN_1B!$B$2:$U$2962,8,FALSE))</f>
        <v>0</v>
      </c>
      <c r="K387" s="625">
        <f>IF(ISERROR(VLOOKUP(CONCATENATE($B387,"-",$C387),IN_1B!$B$2:$U$2962,9,FALSE))=TRUE,"",VLOOKUP(CONCATENATE($B387,"-",$C387),IN_1B!$B$2:$U$2962,9,FALSE))</f>
        <v>0</v>
      </c>
      <c r="L387" s="626">
        <f>IF(ISERROR(VLOOKUP(CONCATENATE($B387,"-",$C387),IN_1B!$B$2:$U$2962,10,FALSE))=TRUE,"",VLOOKUP(CONCATENATE($B387,"-",$C387),IN_1B!$B$2:$U$2962,10,FALSE))</f>
        <v>0</v>
      </c>
      <c r="M387" s="544">
        <f t="shared" si="69"/>
        <v>0</v>
      </c>
      <c r="N387" s="545">
        <f t="shared" si="69"/>
        <v>0</v>
      </c>
    </row>
    <row r="388" spans="1:14" x14ac:dyDescent="0.35">
      <c r="A388" s="541" t="s">
        <v>1404</v>
      </c>
      <c r="B388" s="542" t="s">
        <v>1405</v>
      </c>
      <c r="C388" s="546">
        <v>9</v>
      </c>
      <c r="D388" s="1362" t="str">
        <f t="shared" si="70"/>
        <v/>
      </c>
      <c r="E388" s="625">
        <f>IF(ISERROR(VLOOKUP(CONCATENATE($B388,"-",$C388),IN_1B!$B$2:$U$2962,3,FALSE))=TRUE,"",VLOOKUP(CONCATENATE($B388,"-",$C388),IN_1B!$B$2:$U$2962,3,FALSE))</f>
        <v>0</v>
      </c>
      <c r="F388" s="626">
        <f>IF(ISERROR(VLOOKUP(CONCATENATE($B388,"-",$C388),IN_1B!$B$2:$U$2962,4,FALSE))=TRUE,"",VLOOKUP(CONCATENATE($B388,"-",$C388),IN_1B!$B$2:$U$2962,4,FALSE))</f>
        <v>0</v>
      </c>
      <c r="G388" s="625">
        <f>IF(ISERROR(VLOOKUP(CONCATENATE($B388,"-",$C388),IN_1B!$B$2:$U$2962,5,FALSE))=TRUE,"",VLOOKUP(CONCATENATE($B388,"-",$C388),IN_1B!$B$2:$U$2962,5,FALSE))</f>
        <v>0</v>
      </c>
      <c r="H388" s="626">
        <f>IF(ISERROR(VLOOKUP(CONCATENATE($B388,"-",$C388),IN_1B!$B$2:$U$2962,6,FALSE))=TRUE,"",VLOOKUP(CONCATENATE($B388,"-",$C388),IN_1B!$B$2:$U$2962,6,FALSE))</f>
        <v>0</v>
      </c>
      <c r="I388" s="625">
        <f>IF(ISERROR(VLOOKUP(CONCATENATE($B388,"-",$C388),IN_1B!$B$2:$U$2962,7,FALSE))=TRUE,"",VLOOKUP(CONCATENATE($B388,"-",$C388),IN_1B!$B$2:$U$2962,7,FALSE))</f>
        <v>0</v>
      </c>
      <c r="J388" s="626">
        <f>IF(ISERROR(VLOOKUP(CONCATENATE($B388,"-",$C388),IN_1B!$B$2:$U$2962,8,FALSE))=TRUE,"",VLOOKUP(CONCATENATE($B388,"-",$C388),IN_1B!$B$2:$U$2962,8,FALSE))</f>
        <v>0</v>
      </c>
      <c r="K388" s="625">
        <f>IF(ISERROR(VLOOKUP(CONCATENATE($B388,"-",$C388),IN_1B!$B$2:$U$2962,9,FALSE))=TRUE,"",VLOOKUP(CONCATENATE($B388,"-",$C388),IN_1B!$B$2:$U$2962,9,FALSE))</f>
        <v>0</v>
      </c>
      <c r="L388" s="626">
        <f>IF(ISERROR(VLOOKUP(CONCATENATE($B388,"-",$C388),IN_1B!$B$2:$U$2962,10,FALSE))=TRUE,"",VLOOKUP(CONCATENATE($B388,"-",$C388),IN_1B!$B$2:$U$2962,10,FALSE))</f>
        <v>0</v>
      </c>
      <c r="M388" s="544">
        <f t="shared" si="69"/>
        <v>0</v>
      </c>
      <c r="N388" s="545">
        <f t="shared" si="69"/>
        <v>0</v>
      </c>
    </row>
    <row r="389" spans="1:14" x14ac:dyDescent="0.35">
      <c r="A389" s="541" t="s">
        <v>1406</v>
      </c>
      <c r="B389" s="542" t="s">
        <v>1407</v>
      </c>
      <c r="C389" s="547">
        <v>9</v>
      </c>
      <c r="D389" s="1362" t="str">
        <f t="shared" si="70"/>
        <v/>
      </c>
      <c r="E389" s="625">
        <f>IF(ISERROR(VLOOKUP(CONCATENATE($B389,"-",$C389),IN_1B!$B$2:$U$2962,3,FALSE))=TRUE,"",VLOOKUP(CONCATENATE($B389,"-",$C389),IN_1B!$B$2:$U$2962,3,FALSE))</f>
        <v>0</v>
      </c>
      <c r="F389" s="626">
        <f>IF(ISERROR(VLOOKUP(CONCATENATE($B389,"-",$C389),IN_1B!$B$2:$U$2962,4,FALSE))=TRUE,"",VLOOKUP(CONCATENATE($B389,"-",$C389),IN_1B!$B$2:$U$2962,4,FALSE))</f>
        <v>0</v>
      </c>
      <c r="G389" s="625">
        <f>IF(ISERROR(VLOOKUP(CONCATENATE($B389,"-",$C389),IN_1B!$B$2:$U$2962,5,FALSE))=TRUE,"",VLOOKUP(CONCATENATE($B389,"-",$C389),IN_1B!$B$2:$U$2962,5,FALSE))</f>
        <v>0</v>
      </c>
      <c r="H389" s="626">
        <f>IF(ISERROR(VLOOKUP(CONCATENATE($B389,"-",$C389),IN_1B!$B$2:$U$2962,6,FALSE))=TRUE,"",VLOOKUP(CONCATENATE($B389,"-",$C389),IN_1B!$B$2:$U$2962,6,FALSE))</f>
        <v>0</v>
      </c>
      <c r="I389" s="625">
        <f>IF(ISERROR(VLOOKUP(CONCATENATE($B389,"-",$C389),IN_1B!$B$2:$U$2962,7,FALSE))=TRUE,"",VLOOKUP(CONCATENATE($B389,"-",$C389),IN_1B!$B$2:$U$2962,7,FALSE))</f>
        <v>0</v>
      </c>
      <c r="J389" s="626">
        <f>IF(ISERROR(VLOOKUP(CONCATENATE($B389,"-",$C389),IN_1B!$B$2:$U$2962,8,FALSE))=TRUE,"",VLOOKUP(CONCATENATE($B389,"-",$C389),IN_1B!$B$2:$U$2962,8,FALSE))</f>
        <v>0</v>
      </c>
      <c r="K389" s="625">
        <f>IF(ISERROR(VLOOKUP(CONCATENATE($B389,"-",$C389),IN_1B!$B$2:$U$2962,9,FALSE))=TRUE,"",VLOOKUP(CONCATENATE($B389,"-",$C389),IN_1B!$B$2:$U$2962,9,FALSE))</f>
        <v>0</v>
      </c>
      <c r="L389" s="626">
        <f>IF(ISERROR(VLOOKUP(CONCATENATE($B389,"-",$C389),IN_1B!$B$2:$U$2962,10,FALSE))=TRUE,"",VLOOKUP(CONCATENATE($B389,"-",$C389),IN_1B!$B$2:$U$2962,10,FALSE))</f>
        <v>0</v>
      </c>
      <c r="M389" s="544">
        <f t="shared" si="69"/>
        <v>0</v>
      </c>
      <c r="N389" s="545">
        <f t="shared" si="69"/>
        <v>0</v>
      </c>
    </row>
    <row r="390" spans="1:14" ht="15.45" thickBot="1" x14ac:dyDescent="0.4">
      <c r="A390" s="541" t="s">
        <v>1408</v>
      </c>
      <c r="B390" s="547" t="s">
        <v>1409</v>
      </c>
      <c r="C390" s="617">
        <v>9</v>
      </c>
      <c r="D390" s="1362" t="str">
        <f t="shared" si="70"/>
        <v/>
      </c>
      <c r="E390" s="627">
        <f>IF(ISERROR(VLOOKUP(CONCATENATE($B390,"-",$C390),IN_1B!$B$2:$U$2962,3,FALSE))=TRUE,"",VLOOKUP(CONCATENATE($B390,"-",$C390),IN_1B!$B$2:$U$2962,3,FALSE))</f>
        <v>0</v>
      </c>
      <c r="F390" s="628">
        <f>IF(ISERROR(VLOOKUP(CONCATENATE($B390,"-",$C390),IN_1B!$B$2:$U$2962,4,FALSE))=TRUE,"",VLOOKUP(CONCATENATE($B390,"-",$C390),IN_1B!$B$2:$U$2962,4,FALSE))</f>
        <v>0</v>
      </c>
      <c r="G390" s="627">
        <f>IF(ISERROR(VLOOKUP(CONCATENATE($B390,"-",$C390),IN_1B!$B$2:$U$2962,5,FALSE))=TRUE,"",VLOOKUP(CONCATENATE($B390,"-",$C390),IN_1B!$B$2:$U$2962,5,FALSE))</f>
        <v>0</v>
      </c>
      <c r="H390" s="628">
        <f>IF(ISERROR(VLOOKUP(CONCATENATE($B390,"-",$C390),IN_1B!$B$2:$U$2962,6,FALSE))=TRUE,"",VLOOKUP(CONCATENATE($B390,"-",$C390),IN_1B!$B$2:$U$2962,6,FALSE))</f>
        <v>0</v>
      </c>
      <c r="I390" s="627">
        <f>IF(ISERROR(VLOOKUP(CONCATENATE($B390,"-",$C390),IN_1B!$B$2:$U$2962,7,FALSE))=TRUE,"",VLOOKUP(CONCATENATE($B390,"-",$C390),IN_1B!$B$2:$U$2962,7,FALSE))</f>
        <v>0</v>
      </c>
      <c r="J390" s="628">
        <f>IF(ISERROR(VLOOKUP(CONCATENATE($B390,"-",$C390),IN_1B!$B$2:$U$2962,8,FALSE))=TRUE,"",VLOOKUP(CONCATENATE($B390,"-",$C390),IN_1B!$B$2:$U$2962,8,FALSE))</f>
        <v>0</v>
      </c>
      <c r="K390" s="627">
        <f>IF(ISERROR(VLOOKUP(CONCATENATE($B390,"-",$C390),IN_1B!$B$2:$U$2962,9,FALSE))=TRUE,"",VLOOKUP(CONCATENATE($B390,"-",$C390),IN_1B!$B$2:$U$2962,9,FALSE))</f>
        <v>0</v>
      </c>
      <c r="L390" s="628">
        <f>IF(ISERROR(VLOOKUP(CONCATENATE($B390,"-",$C390),IN_1B!$B$2:$U$2962,10,FALSE))=TRUE,"",VLOOKUP(CONCATENATE($B390,"-",$C390),IN_1B!$B$2:$U$2962,10,FALSE))</f>
        <v>0</v>
      </c>
      <c r="M390" s="548">
        <f t="shared" si="69"/>
        <v>0</v>
      </c>
      <c r="N390" s="549">
        <f t="shared" si="69"/>
        <v>0</v>
      </c>
    </row>
    <row r="391" spans="1:14" ht="15.45" thickBot="1" x14ac:dyDescent="0.4">
      <c r="A391" s="550" t="s">
        <v>1410</v>
      </c>
      <c r="B391" s="551"/>
      <c r="C391" s="618"/>
      <c r="D391" s="1362"/>
      <c r="E391" s="629"/>
      <c r="F391" s="484"/>
      <c r="G391" s="484"/>
      <c r="H391" s="484"/>
      <c r="I391" s="484"/>
      <c r="J391" s="484"/>
      <c r="K391" s="484"/>
      <c r="L391" s="484"/>
      <c r="M391" s="553"/>
      <c r="N391" s="554"/>
    </row>
    <row r="392" spans="1:14" x14ac:dyDescent="0.35">
      <c r="A392" s="535" t="s">
        <v>1411</v>
      </c>
      <c r="B392" s="536" t="s">
        <v>1412</v>
      </c>
      <c r="C392" s="617">
        <v>9</v>
      </c>
      <c r="D392" s="1362" t="str">
        <f t="shared" ref="D392:D397" si="71">CONCATENATE(D$377)</f>
        <v/>
      </c>
      <c r="E392" s="623">
        <f>IF(ISERROR(VLOOKUP(CONCATENATE($B392,"-",$C392),IN_1B!$B$2:$U$2962,3,FALSE))=TRUE,"",VLOOKUP(CONCATENATE($B392,"-",$C392),IN_1B!$B$2:$U$2962,3,FALSE))</f>
        <v>0</v>
      </c>
      <c r="F392" s="624">
        <f>IF(ISERROR(VLOOKUP(CONCATENATE($B392,"-",$C392),IN_1B!$B$2:$U$2962,4,FALSE))=TRUE,"",VLOOKUP(CONCATENATE($B392,"-",$C392),IN_1B!$B$2:$U$2962,4,FALSE))</f>
        <v>0</v>
      </c>
      <c r="G392" s="623">
        <f>IF(ISERROR(VLOOKUP(CONCATENATE($B392,"-",$C392),IN_1B!$B$2:$U$2962,5,FALSE))=TRUE,"",VLOOKUP(CONCATENATE($B392,"-",$C392),IN_1B!$B$2:$U$2962,5,FALSE))</f>
        <v>0</v>
      </c>
      <c r="H392" s="624">
        <f>IF(ISERROR(VLOOKUP(CONCATENATE($B392,"-",$C392),IN_1B!$B$2:$U$2962,6,FALSE))=TRUE,"",VLOOKUP(CONCATENATE($B392,"-",$C392),IN_1B!$B$2:$U$2962,6,FALSE))</f>
        <v>0</v>
      </c>
      <c r="I392" s="623">
        <f>IF(ISERROR(VLOOKUP(CONCATENATE($B392,"-",$C392),IN_1B!$B$2:$U$2962,7,FALSE))=TRUE,"",VLOOKUP(CONCATENATE($B392,"-",$C392),IN_1B!$B$2:$U$2962,7,FALSE))</f>
        <v>0</v>
      </c>
      <c r="J392" s="624">
        <f>IF(ISERROR(VLOOKUP(CONCATENATE($B392,"-",$C392),IN_1B!$B$2:$U$2962,8,FALSE))=TRUE,"",VLOOKUP(CONCATENATE($B392,"-",$C392),IN_1B!$B$2:$U$2962,8,FALSE))</f>
        <v>0</v>
      </c>
      <c r="K392" s="623">
        <f>IF(ISERROR(VLOOKUP(CONCATENATE($B392,"-",$C392),IN_1B!$B$2:$U$2962,9,FALSE))=TRUE,"",VLOOKUP(CONCATENATE($B392,"-",$C392),IN_1B!$B$2:$U$2962,9,FALSE))</f>
        <v>0</v>
      </c>
      <c r="L392" s="624">
        <f>IF(ISERROR(VLOOKUP(CONCATENATE($B392,"-",$C392),IN_1B!$B$2:$U$2962,10,FALSE))=TRUE,"",VLOOKUP(CONCATENATE($B392,"-",$C392),IN_1B!$B$2:$U$2962,10,FALSE))</f>
        <v>0</v>
      </c>
      <c r="M392" s="538">
        <f t="shared" ref="M392:N397" si="72">E392+G392</f>
        <v>0</v>
      </c>
      <c r="N392" s="539">
        <f t="shared" si="72"/>
        <v>0</v>
      </c>
    </row>
    <row r="393" spans="1:14" x14ac:dyDescent="0.35">
      <c r="A393" s="541" t="s">
        <v>1413</v>
      </c>
      <c r="B393" s="542" t="s">
        <v>1414</v>
      </c>
      <c r="C393" s="543">
        <v>9</v>
      </c>
      <c r="D393" s="1362" t="str">
        <f t="shared" si="71"/>
        <v/>
      </c>
      <c r="E393" s="625">
        <f>IF(ISERROR(VLOOKUP(CONCATENATE($B393,"-",$C393),IN_1B!$B$2:$U$2962,3,FALSE))=TRUE,"",VLOOKUP(CONCATENATE($B393,"-",$C393),IN_1B!$B$2:$U$2962,3,FALSE))</f>
        <v>0</v>
      </c>
      <c r="F393" s="626">
        <f>IF(ISERROR(VLOOKUP(CONCATENATE($B393,"-",$C393),IN_1B!$B$2:$U$2962,4,FALSE))=TRUE,"",VLOOKUP(CONCATENATE($B393,"-",$C393),IN_1B!$B$2:$U$2962,4,FALSE))</f>
        <v>0</v>
      </c>
      <c r="G393" s="625">
        <f>IF(ISERROR(VLOOKUP(CONCATENATE($B393,"-",$C393),IN_1B!$B$2:$U$2962,5,FALSE))=TRUE,"",VLOOKUP(CONCATENATE($B393,"-",$C393),IN_1B!$B$2:$U$2962,5,FALSE))</f>
        <v>0</v>
      </c>
      <c r="H393" s="626">
        <f>IF(ISERROR(VLOOKUP(CONCATENATE($B393,"-",$C393),IN_1B!$B$2:$U$2962,6,FALSE))=TRUE,"",VLOOKUP(CONCATENATE($B393,"-",$C393),IN_1B!$B$2:$U$2962,6,FALSE))</f>
        <v>0</v>
      </c>
      <c r="I393" s="625">
        <f>IF(ISERROR(VLOOKUP(CONCATENATE($B393,"-",$C393),IN_1B!$B$2:$U$2962,7,FALSE))=TRUE,"",VLOOKUP(CONCATENATE($B393,"-",$C393),IN_1B!$B$2:$U$2962,7,FALSE))</f>
        <v>0</v>
      </c>
      <c r="J393" s="626">
        <f>IF(ISERROR(VLOOKUP(CONCATENATE($B393,"-",$C393),IN_1B!$B$2:$U$2962,8,FALSE))=TRUE,"",VLOOKUP(CONCATENATE($B393,"-",$C393),IN_1B!$B$2:$U$2962,8,FALSE))</f>
        <v>0</v>
      </c>
      <c r="K393" s="625">
        <f>IF(ISERROR(VLOOKUP(CONCATENATE($B393,"-",$C393),IN_1B!$B$2:$U$2962,9,FALSE))=TRUE,"",VLOOKUP(CONCATENATE($B393,"-",$C393),IN_1B!$B$2:$U$2962,9,FALSE))</f>
        <v>0</v>
      </c>
      <c r="L393" s="626">
        <f>IF(ISERROR(VLOOKUP(CONCATENATE($B393,"-",$C393),IN_1B!$B$2:$U$2962,10,FALSE))=TRUE,"",VLOOKUP(CONCATENATE($B393,"-",$C393),IN_1B!$B$2:$U$2962,10,FALSE))</f>
        <v>0</v>
      </c>
      <c r="M393" s="544">
        <f t="shared" si="72"/>
        <v>0</v>
      </c>
      <c r="N393" s="545">
        <f t="shared" si="72"/>
        <v>0</v>
      </c>
    </row>
    <row r="394" spans="1:14" x14ac:dyDescent="0.35">
      <c r="A394" s="541" t="s">
        <v>1415</v>
      </c>
      <c r="B394" s="542" t="s">
        <v>1416</v>
      </c>
      <c r="C394" s="546">
        <v>9</v>
      </c>
      <c r="D394" s="1362" t="str">
        <f t="shared" si="71"/>
        <v/>
      </c>
      <c r="E394" s="625">
        <f>IF(ISERROR(VLOOKUP(CONCATENATE($B394,"-",$C394),IN_1B!$B$2:$U$2962,3,FALSE))=TRUE,"",VLOOKUP(CONCATENATE($B394,"-",$C394),IN_1B!$B$2:$U$2962,3,FALSE))</f>
        <v>0</v>
      </c>
      <c r="F394" s="626">
        <f>IF(ISERROR(VLOOKUP(CONCATENATE($B394,"-",$C394),IN_1B!$B$2:$U$2962,4,FALSE))=TRUE,"",VLOOKUP(CONCATENATE($B394,"-",$C394),IN_1B!$B$2:$U$2962,4,FALSE))</f>
        <v>0</v>
      </c>
      <c r="G394" s="625">
        <f>IF(ISERROR(VLOOKUP(CONCATENATE($B394,"-",$C394),IN_1B!$B$2:$U$2962,5,FALSE))=TRUE,"",VLOOKUP(CONCATENATE($B394,"-",$C394),IN_1B!$B$2:$U$2962,5,FALSE))</f>
        <v>0</v>
      </c>
      <c r="H394" s="626">
        <f>IF(ISERROR(VLOOKUP(CONCATENATE($B394,"-",$C394),IN_1B!$B$2:$U$2962,6,FALSE))=TRUE,"",VLOOKUP(CONCATENATE($B394,"-",$C394),IN_1B!$B$2:$U$2962,6,FALSE))</f>
        <v>0</v>
      </c>
      <c r="I394" s="625">
        <f>IF(ISERROR(VLOOKUP(CONCATENATE($B394,"-",$C394),IN_1B!$B$2:$U$2962,7,FALSE))=TRUE,"",VLOOKUP(CONCATENATE($B394,"-",$C394),IN_1B!$B$2:$U$2962,7,FALSE))</f>
        <v>0</v>
      </c>
      <c r="J394" s="626">
        <f>IF(ISERROR(VLOOKUP(CONCATENATE($B394,"-",$C394),IN_1B!$B$2:$U$2962,8,FALSE))=TRUE,"",VLOOKUP(CONCATENATE($B394,"-",$C394),IN_1B!$B$2:$U$2962,8,FALSE))</f>
        <v>0</v>
      </c>
      <c r="K394" s="625">
        <f>IF(ISERROR(VLOOKUP(CONCATENATE($B394,"-",$C394),IN_1B!$B$2:$U$2962,9,FALSE))=TRUE,"",VLOOKUP(CONCATENATE($B394,"-",$C394),IN_1B!$B$2:$U$2962,9,FALSE))</f>
        <v>0</v>
      </c>
      <c r="L394" s="626">
        <f>IF(ISERROR(VLOOKUP(CONCATENATE($B394,"-",$C394),IN_1B!$B$2:$U$2962,10,FALSE))=TRUE,"",VLOOKUP(CONCATENATE($B394,"-",$C394),IN_1B!$B$2:$U$2962,10,FALSE))</f>
        <v>0</v>
      </c>
      <c r="M394" s="544">
        <f t="shared" si="72"/>
        <v>0</v>
      </c>
      <c r="N394" s="545">
        <f t="shared" si="72"/>
        <v>0</v>
      </c>
    </row>
    <row r="395" spans="1:14" x14ac:dyDescent="0.35">
      <c r="A395" s="541" t="s">
        <v>1417</v>
      </c>
      <c r="B395" s="542" t="s">
        <v>1418</v>
      </c>
      <c r="C395" s="546">
        <v>9</v>
      </c>
      <c r="D395" s="1362" t="str">
        <f t="shared" si="71"/>
        <v/>
      </c>
      <c r="E395" s="625">
        <f>IF(ISERROR(VLOOKUP(CONCATENATE($B395,"-",$C395),IN_1B!$B$2:$U$2962,3,FALSE))=TRUE,"",VLOOKUP(CONCATENATE($B395,"-",$C395),IN_1B!$B$2:$U$2962,3,FALSE))</f>
        <v>0</v>
      </c>
      <c r="F395" s="626">
        <f>IF(ISERROR(VLOOKUP(CONCATENATE($B395,"-",$C395),IN_1B!$B$2:$U$2962,4,FALSE))=TRUE,"",VLOOKUP(CONCATENATE($B395,"-",$C395),IN_1B!$B$2:$U$2962,4,FALSE))</f>
        <v>0</v>
      </c>
      <c r="G395" s="625">
        <f>IF(ISERROR(VLOOKUP(CONCATENATE($B395,"-",$C395),IN_1B!$B$2:$U$2962,5,FALSE))=TRUE,"",VLOOKUP(CONCATENATE($B395,"-",$C395),IN_1B!$B$2:$U$2962,5,FALSE))</f>
        <v>0</v>
      </c>
      <c r="H395" s="626">
        <f>IF(ISERROR(VLOOKUP(CONCATENATE($B395,"-",$C395),IN_1B!$B$2:$U$2962,6,FALSE))=TRUE,"",VLOOKUP(CONCATENATE($B395,"-",$C395),IN_1B!$B$2:$U$2962,6,FALSE))</f>
        <v>0</v>
      </c>
      <c r="I395" s="625">
        <f>IF(ISERROR(VLOOKUP(CONCATENATE($B395,"-",$C395),IN_1B!$B$2:$U$2962,7,FALSE))=TRUE,"",VLOOKUP(CONCATENATE($B395,"-",$C395),IN_1B!$B$2:$U$2962,7,FALSE))</f>
        <v>0</v>
      </c>
      <c r="J395" s="626">
        <f>IF(ISERROR(VLOOKUP(CONCATENATE($B395,"-",$C395),IN_1B!$B$2:$U$2962,8,FALSE))=TRUE,"",VLOOKUP(CONCATENATE($B395,"-",$C395),IN_1B!$B$2:$U$2962,8,FALSE))</f>
        <v>0</v>
      </c>
      <c r="K395" s="625">
        <f>IF(ISERROR(VLOOKUP(CONCATENATE($B395,"-",$C395),IN_1B!$B$2:$U$2962,9,FALSE))=TRUE,"",VLOOKUP(CONCATENATE($B395,"-",$C395),IN_1B!$B$2:$U$2962,9,FALSE))</f>
        <v>0</v>
      </c>
      <c r="L395" s="626">
        <f>IF(ISERROR(VLOOKUP(CONCATENATE($B395,"-",$C395),IN_1B!$B$2:$U$2962,10,FALSE))=TRUE,"",VLOOKUP(CONCATENATE($B395,"-",$C395),IN_1B!$B$2:$U$2962,10,FALSE))</f>
        <v>0</v>
      </c>
      <c r="M395" s="544">
        <f t="shared" si="72"/>
        <v>0</v>
      </c>
      <c r="N395" s="545">
        <f t="shared" si="72"/>
        <v>0</v>
      </c>
    </row>
    <row r="396" spans="1:14" x14ac:dyDescent="0.35">
      <c r="A396" s="541" t="s">
        <v>1419</v>
      </c>
      <c r="B396" s="542" t="s">
        <v>1420</v>
      </c>
      <c r="C396" s="546">
        <v>9</v>
      </c>
      <c r="D396" s="1362" t="str">
        <f t="shared" si="71"/>
        <v/>
      </c>
      <c r="E396" s="625">
        <f>IF(ISERROR(VLOOKUP(CONCATENATE($B396,"-",$C396),IN_1B!$B$2:$U$2962,3,FALSE))=TRUE,"",VLOOKUP(CONCATENATE($B396,"-",$C396),IN_1B!$B$2:$U$2962,3,FALSE))</f>
        <v>0</v>
      </c>
      <c r="F396" s="626">
        <f>IF(ISERROR(VLOOKUP(CONCATENATE($B396,"-",$C396),IN_1B!$B$2:$U$2962,4,FALSE))=TRUE,"",VLOOKUP(CONCATENATE($B396,"-",$C396),IN_1B!$B$2:$U$2962,4,FALSE))</f>
        <v>0</v>
      </c>
      <c r="G396" s="625">
        <f>IF(ISERROR(VLOOKUP(CONCATENATE($B396,"-",$C396),IN_1B!$B$2:$U$2962,5,FALSE))=TRUE,"",VLOOKUP(CONCATENATE($B396,"-",$C396),IN_1B!$B$2:$U$2962,5,FALSE))</f>
        <v>0</v>
      </c>
      <c r="H396" s="626">
        <f>IF(ISERROR(VLOOKUP(CONCATENATE($B396,"-",$C396),IN_1B!$B$2:$U$2962,6,FALSE))=TRUE,"",VLOOKUP(CONCATENATE($B396,"-",$C396),IN_1B!$B$2:$U$2962,6,FALSE))</f>
        <v>0</v>
      </c>
      <c r="I396" s="625">
        <f>IF(ISERROR(VLOOKUP(CONCATENATE($B396,"-",$C396),IN_1B!$B$2:$U$2962,7,FALSE))=TRUE,"",VLOOKUP(CONCATENATE($B396,"-",$C396),IN_1B!$B$2:$U$2962,7,FALSE))</f>
        <v>0</v>
      </c>
      <c r="J396" s="626">
        <f>IF(ISERROR(VLOOKUP(CONCATENATE($B396,"-",$C396),IN_1B!$B$2:$U$2962,8,FALSE))=TRUE,"",VLOOKUP(CONCATENATE($B396,"-",$C396),IN_1B!$B$2:$U$2962,8,FALSE))</f>
        <v>0</v>
      </c>
      <c r="K396" s="625">
        <f>IF(ISERROR(VLOOKUP(CONCATENATE($B396,"-",$C396),IN_1B!$B$2:$U$2962,9,FALSE))=TRUE,"",VLOOKUP(CONCATENATE($B396,"-",$C396),IN_1B!$B$2:$U$2962,9,FALSE))</f>
        <v>0</v>
      </c>
      <c r="L396" s="626">
        <f>IF(ISERROR(VLOOKUP(CONCATENATE($B396,"-",$C396),IN_1B!$B$2:$U$2962,10,FALSE))=TRUE,"",VLOOKUP(CONCATENATE($B396,"-",$C396),IN_1B!$B$2:$U$2962,10,FALSE))</f>
        <v>0</v>
      </c>
      <c r="M396" s="544">
        <f t="shared" si="72"/>
        <v>0</v>
      </c>
      <c r="N396" s="545">
        <f t="shared" si="72"/>
        <v>0</v>
      </c>
    </row>
    <row r="397" spans="1:14" ht="15.45" thickBot="1" x14ac:dyDescent="0.4">
      <c r="A397" s="541" t="s">
        <v>1421</v>
      </c>
      <c r="B397" s="555" t="s">
        <v>1422</v>
      </c>
      <c r="C397" s="547">
        <v>9</v>
      </c>
      <c r="D397" s="1362" t="str">
        <f t="shared" si="71"/>
        <v/>
      </c>
      <c r="E397" s="627">
        <f>IF(ISERROR(VLOOKUP(CONCATENATE($B397,"-",$C397),IN_1B!$B$2:$U$2962,3,FALSE))=TRUE,"",VLOOKUP(CONCATENATE($B397,"-",$C397),IN_1B!$B$2:$U$2962,3,FALSE))</f>
        <v>0</v>
      </c>
      <c r="F397" s="628">
        <f>IF(ISERROR(VLOOKUP(CONCATENATE($B397,"-",$C397),IN_1B!$B$2:$U$2962,4,FALSE))=TRUE,"",VLOOKUP(CONCATENATE($B397,"-",$C397),IN_1B!$B$2:$U$2962,4,FALSE))</f>
        <v>0</v>
      </c>
      <c r="G397" s="627">
        <f>IF(ISERROR(VLOOKUP(CONCATENATE($B397,"-",$C397),IN_1B!$B$2:$U$2962,5,FALSE))=TRUE,"",VLOOKUP(CONCATENATE($B397,"-",$C397),IN_1B!$B$2:$U$2962,5,FALSE))</f>
        <v>0</v>
      </c>
      <c r="H397" s="628">
        <f>IF(ISERROR(VLOOKUP(CONCATENATE($B397,"-",$C397),IN_1B!$B$2:$U$2962,6,FALSE))=TRUE,"",VLOOKUP(CONCATENATE($B397,"-",$C397),IN_1B!$B$2:$U$2962,6,FALSE))</f>
        <v>0</v>
      </c>
      <c r="I397" s="627">
        <f>IF(ISERROR(VLOOKUP(CONCATENATE($B397,"-",$C397),IN_1B!$B$2:$U$2962,7,FALSE))=TRUE,"",VLOOKUP(CONCATENATE($B397,"-",$C397),IN_1B!$B$2:$U$2962,7,FALSE))</f>
        <v>0</v>
      </c>
      <c r="J397" s="628">
        <f>IF(ISERROR(VLOOKUP(CONCATENATE($B397,"-",$C397),IN_1B!$B$2:$U$2962,8,FALSE))=TRUE,"",VLOOKUP(CONCATENATE($B397,"-",$C397),IN_1B!$B$2:$U$2962,8,FALSE))</f>
        <v>0</v>
      </c>
      <c r="K397" s="627">
        <f>IF(ISERROR(VLOOKUP(CONCATENATE($B397,"-",$C397),IN_1B!$B$2:$U$2962,9,FALSE))=TRUE,"",VLOOKUP(CONCATENATE($B397,"-",$C397),IN_1B!$B$2:$U$2962,9,FALSE))</f>
        <v>0</v>
      </c>
      <c r="L397" s="628">
        <f>IF(ISERROR(VLOOKUP(CONCATENATE($B397,"-",$C397),IN_1B!$B$2:$U$2962,10,FALSE))=TRUE,"",VLOOKUP(CONCATENATE($B397,"-",$C397),IN_1B!$B$2:$U$2962,10,FALSE))</f>
        <v>0</v>
      </c>
      <c r="M397" s="548">
        <f t="shared" si="72"/>
        <v>0</v>
      </c>
      <c r="N397" s="549">
        <f t="shared" si="72"/>
        <v>0</v>
      </c>
    </row>
    <row r="398" spans="1:14" ht="15.45" thickBot="1" x14ac:dyDescent="0.4">
      <c r="A398" s="556" t="s">
        <v>1423</v>
      </c>
      <c r="B398" s="557"/>
      <c r="C398" s="558"/>
      <c r="D398" s="1362"/>
      <c r="E398" s="629"/>
      <c r="F398" s="484"/>
      <c r="G398" s="484"/>
      <c r="H398" s="484"/>
      <c r="I398" s="484"/>
      <c r="J398" s="484"/>
      <c r="K398" s="484"/>
      <c r="L398" s="484"/>
      <c r="M398" s="553"/>
      <c r="N398" s="554"/>
    </row>
    <row r="399" spans="1:14" x14ac:dyDescent="0.35">
      <c r="A399" s="535" t="s">
        <v>1424</v>
      </c>
      <c r="B399" s="559" t="s">
        <v>1425</v>
      </c>
      <c r="C399" s="543">
        <v>9</v>
      </c>
      <c r="D399" s="1362" t="str">
        <f t="shared" ref="D399:D409" si="73">CONCATENATE(D$377)</f>
        <v/>
      </c>
      <c r="E399" s="623">
        <f>IF(ISERROR(VLOOKUP(CONCATENATE($B399,"-",$C399),IN_1B!$B$2:$U$2962,3,FALSE))=TRUE,"",VLOOKUP(CONCATENATE($B399,"-",$C399),IN_1B!$B$2:$U$2962,3,FALSE))</f>
        <v>0</v>
      </c>
      <c r="F399" s="624">
        <f>IF(ISERROR(VLOOKUP(CONCATENATE($B399,"-",$C399),IN_1B!$B$2:$U$2962,4,FALSE))=TRUE,"",VLOOKUP(CONCATENATE($B399,"-",$C399),IN_1B!$B$2:$U$2962,4,FALSE))</f>
        <v>0</v>
      </c>
      <c r="G399" s="623">
        <f>IF(ISERROR(VLOOKUP(CONCATENATE($B399,"-",$C399),IN_1B!$B$2:$U$2962,5,FALSE))=TRUE,"",VLOOKUP(CONCATENATE($B399,"-",$C399),IN_1B!$B$2:$U$2962,5,FALSE))</f>
        <v>0</v>
      </c>
      <c r="H399" s="624">
        <f>IF(ISERROR(VLOOKUP(CONCATENATE($B399,"-",$C399),IN_1B!$B$2:$U$2962,6,FALSE))=TRUE,"",VLOOKUP(CONCATENATE($B399,"-",$C399),IN_1B!$B$2:$U$2962,6,FALSE))</f>
        <v>0</v>
      </c>
      <c r="I399" s="623">
        <f>IF(ISERROR(VLOOKUP(CONCATENATE($B399,"-",$C399),IN_1B!$B$2:$U$2962,7,FALSE))=TRUE,"",VLOOKUP(CONCATENATE($B399,"-",$C399),IN_1B!$B$2:$U$2962,7,FALSE))</f>
        <v>0</v>
      </c>
      <c r="J399" s="624">
        <f>IF(ISERROR(VLOOKUP(CONCATENATE($B399,"-",$C399),IN_1B!$B$2:$U$2962,8,FALSE))=TRUE,"",VLOOKUP(CONCATENATE($B399,"-",$C399),IN_1B!$B$2:$U$2962,8,FALSE))</f>
        <v>0</v>
      </c>
      <c r="K399" s="623">
        <f>IF(ISERROR(VLOOKUP(CONCATENATE($B399,"-",$C399),IN_1B!$B$2:$U$2962,9,FALSE))=TRUE,"",VLOOKUP(CONCATENATE($B399,"-",$C399),IN_1B!$B$2:$U$2962,9,FALSE))</f>
        <v>0</v>
      </c>
      <c r="L399" s="624">
        <f>IF(ISERROR(VLOOKUP(CONCATENATE($B399,"-",$C399),IN_1B!$B$2:$U$2962,10,FALSE))=TRUE,"",VLOOKUP(CONCATENATE($B399,"-",$C399),IN_1B!$B$2:$U$2962,10,FALSE))</f>
        <v>0</v>
      </c>
      <c r="M399" s="538">
        <f t="shared" ref="M399:N409" si="74">E399+G399</f>
        <v>0</v>
      </c>
      <c r="N399" s="539">
        <f t="shared" si="74"/>
        <v>0</v>
      </c>
    </row>
    <row r="400" spans="1:14" x14ac:dyDescent="0.35">
      <c r="A400" s="541" t="s">
        <v>1426</v>
      </c>
      <c r="B400" s="542" t="s">
        <v>1427</v>
      </c>
      <c r="C400" s="546">
        <v>9</v>
      </c>
      <c r="D400" s="1362" t="str">
        <f t="shared" si="73"/>
        <v/>
      </c>
      <c r="E400" s="625">
        <f>IF(ISERROR(VLOOKUP(CONCATENATE($B400,"-",$C400),IN_1B!$B$2:$U$2962,3,FALSE))=TRUE,"",VLOOKUP(CONCATENATE($B400,"-",$C400),IN_1B!$B$2:$U$2962,3,FALSE))</f>
        <v>0</v>
      </c>
      <c r="F400" s="626">
        <f>IF(ISERROR(VLOOKUP(CONCATENATE($B400,"-",$C400),IN_1B!$B$2:$U$2962,4,FALSE))=TRUE,"",VLOOKUP(CONCATENATE($B400,"-",$C400),IN_1B!$B$2:$U$2962,4,FALSE))</f>
        <v>0</v>
      </c>
      <c r="G400" s="625">
        <f>IF(ISERROR(VLOOKUP(CONCATENATE($B400,"-",$C400),IN_1B!$B$2:$U$2962,5,FALSE))=TRUE,"",VLOOKUP(CONCATENATE($B400,"-",$C400),IN_1B!$B$2:$U$2962,5,FALSE))</f>
        <v>0</v>
      </c>
      <c r="H400" s="626">
        <f>IF(ISERROR(VLOOKUP(CONCATENATE($B400,"-",$C400),IN_1B!$B$2:$U$2962,6,FALSE))=TRUE,"",VLOOKUP(CONCATENATE($B400,"-",$C400),IN_1B!$B$2:$U$2962,6,FALSE))</f>
        <v>0</v>
      </c>
      <c r="I400" s="625">
        <f>IF(ISERROR(VLOOKUP(CONCATENATE($B400,"-",$C400),IN_1B!$B$2:$U$2962,7,FALSE))=TRUE,"",VLOOKUP(CONCATENATE($B400,"-",$C400),IN_1B!$B$2:$U$2962,7,FALSE))</f>
        <v>0</v>
      </c>
      <c r="J400" s="626">
        <f>IF(ISERROR(VLOOKUP(CONCATENATE($B400,"-",$C400),IN_1B!$B$2:$U$2962,8,FALSE))=TRUE,"",VLOOKUP(CONCATENATE($B400,"-",$C400),IN_1B!$B$2:$U$2962,8,FALSE))</f>
        <v>0</v>
      </c>
      <c r="K400" s="625">
        <f>IF(ISERROR(VLOOKUP(CONCATENATE($B400,"-",$C400),IN_1B!$B$2:$U$2962,9,FALSE))=TRUE,"",VLOOKUP(CONCATENATE($B400,"-",$C400),IN_1B!$B$2:$U$2962,9,FALSE))</f>
        <v>0</v>
      </c>
      <c r="L400" s="626">
        <f>IF(ISERROR(VLOOKUP(CONCATENATE($B400,"-",$C400),IN_1B!$B$2:$U$2962,10,FALSE))=TRUE,"",VLOOKUP(CONCATENATE($B400,"-",$C400),IN_1B!$B$2:$U$2962,10,FALSE))</f>
        <v>0</v>
      </c>
      <c r="M400" s="544">
        <f t="shared" si="74"/>
        <v>0</v>
      </c>
      <c r="N400" s="545">
        <f t="shared" si="74"/>
        <v>0</v>
      </c>
    </row>
    <row r="401" spans="1:14" x14ac:dyDescent="0.35">
      <c r="A401" s="541" t="s">
        <v>1428</v>
      </c>
      <c r="B401" s="542" t="s">
        <v>1429</v>
      </c>
      <c r="C401" s="546">
        <v>9</v>
      </c>
      <c r="D401" s="1362" t="str">
        <f t="shared" si="73"/>
        <v/>
      </c>
      <c r="E401" s="625">
        <f>IF(ISERROR(VLOOKUP(CONCATENATE($B401,"-",$C401),IN_1B!$B$2:$U$2962,3,FALSE))=TRUE,"",VLOOKUP(CONCATENATE($B401,"-",$C401),IN_1B!$B$2:$U$2962,3,FALSE))</f>
        <v>0</v>
      </c>
      <c r="F401" s="626">
        <f>IF(ISERROR(VLOOKUP(CONCATENATE($B401,"-",$C401),IN_1B!$B$2:$U$2962,4,FALSE))=TRUE,"",VLOOKUP(CONCATENATE($B401,"-",$C401),IN_1B!$B$2:$U$2962,4,FALSE))</f>
        <v>0</v>
      </c>
      <c r="G401" s="625">
        <f>IF(ISERROR(VLOOKUP(CONCATENATE($B401,"-",$C401),IN_1B!$B$2:$U$2962,5,FALSE))=TRUE,"",VLOOKUP(CONCATENATE($B401,"-",$C401),IN_1B!$B$2:$U$2962,5,FALSE))</f>
        <v>0</v>
      </c>
      <c r="H401" s="626">
        <f>IF(ISERROR(VLOOKUP(CONCATENATE($B401,"-",$C401),IN_1B!$B$2:$U$2962,6,FALSE))=TRUE,"",VLOOKUP(CONCATENATE($B401,"-",$C401),IN_1B!$B$2:$U$2962,6,FALSE))</f>
        <v>0</v>
      </c>
      <c r="I401" s="625">
        <f>IF(ISERROR(VLOOKUP(CONCATENATE($B401,"-",$C401),IN_1B!$B$2:$U$2962,7,FALSE))=TRUE,"",VLOOKUP(CONCATENATE($B401,"-",$C401),IN_1B!$B$2:$U$2962,7,FALSE))</f>
        <v>0</v>
      </c>
      <c r="J401" s="626">
        <f>IF(ISERROR(VLOOKUP(CONCATENATE($B401,"-",$C401),IN_1B!$B$2:$U$2962,8,FALSE))=TRUE,"",VLOOKUP(CONCATENATE($B401,"-",$C401),IN_1B!$B$2:$U$2962,8,FALSE))</f>
        <v>0</v>
      </c>
      <c r="K401" s="625">
        <f>IF(ISERROR(VLOOKUP(CONCATENATE($B401,"-",$C401),IN_1B!$B$2:$U$2962,9,FALSE))=TRUE,"",VLOOKUP(CONCATENATE($B401,"-",$C401),IN_1B!$B$2:$U$2962,9,FALSE))</f>
        <v>0</v>
      </c>
      <c r="L401" s="626">
        <f>IF(ISERROR(VLOOKUP(CONCATENATE($B401,"-",$C401),IN_1B!$B$2:$U$2962,10,FALSE))=TRUE,"",VLOOKUP(CONCATENATE($B401,"-",$C401),IN_1B!$B$2:$U$2962,10,FALSE))</f>
        <v>0</v>
      </c>
      <c r="M401" s="544">
        <f t="shared" si="74"/>
        <v>0</v>
      </c>
      <c r="N401" s="545">
        <f t="shared" si="74"/>
        <v>0</v>
      </c>
    </row>
    <row r="402" spans="1:14" x14ac:dyDescent="0.35">
      <c r="A402" s="541" t="s">
        <v>1430</v>
      </c>
      <c r="B402" s="542" t="s">
        <v>1431</v>
      </c>
      <c r="C402" s="546">
        <v>9</v>
      </c>
      <c r="D402" s="1362" t="str">
        <f t="shared" si="73"/>
        <v/>
      </c>
      <c r="E402" s="625">
        <f>IF(ISERROR(VLOOKUP(CONCATENATE($B402,"-",$C402),IN_1B!$B$2:$U$2962,3,FALSE))=TRUE,"",VLOOKUP(CONCATENATE($B402,"-",$C402),IN_1B!$B$2:$U$2962,3,FALSE))</f>
        <v>0</v>
      </c>
      <c r="F402" s="626">
        <f>IF(ISERROR(VLOOKUP(CONCATENATE($B402,"-",$C402),IN_1B!$B$2:$U$2962,4,FALSE))=TRUE,"",VLOOKUP(CONCATENATE($B402,"-",$C402),IN_1B!$B$2:$U$2962,4,FALSE))</f>
        <v>0</v>
      </c>
      <c r="G402" s="625">
        <f>IF(ISERROR(VLOOKUP(CONCATENATE($B402,"-",$C402),IN_1B!$B$2:$U$2962,5,FALSE))=TRUE,"",VLOOKUP(CONCATENATE($B402,"-",$C402),IN_1B!$B$2:$U$2962,5,FALSE))</f>
        <v>0</v>
      </c>
      <c r="H402" s="626">
        <f>IF(ISERROR(VLOOKUP(CONCATENATE($B402,"-",$C402),IN_1B!$B$2:$U$2962,6,FALSE))=TRUE,"",VLOOKUP(CONCATENATE($B402,"-",$C402),IN_1B!$B$2:$U$2962,6,FALSE))</f>
        <v>0</v>
      </c>
      <c r="I402" s="625">
        <f>IF(ISERROR(VLOOKUP(CONCATENATE($B402,"-",$C402),IN_1B!$B$2:$U$2962,7,FALSE))=TRUE,"",VLOOKUP(CONCATENATE($B402,"-",$C402),IN_1B!$B$2:$U$2962,7,FALSE))</f>
        <v>0</v>
      </c>
      <c r="J402" s="626">
        <f>IF(ISERROR(VLOOKUP(CONCATENATE($B402,"-",$C402),IN_1B!$B$2:$U$2962,8,FALSE))=TRUE,"",VLOOKUP(CONCATENATE($B402,"-",$C402),IN_1B!$B$2:$U$2962,8,FALSE))</f>
        <v>0</v>
      </c>
      <c r="K402" s="625">
        <f>IF(ISERROR(VLOOKUP(CONCATENATE($B402,"-",$C402),IN_1B!$B$2:$U$2962,9,FALSE))=TRUE,"",VLOOKUP(CONCATENATE($B402,"-",$C402),IN_1B!$B$2:$U$2962,9,FALSE))</f>
        <v>0</v>
      </c>
      <c r="L402" s="626">
        <f>IF(ISERROR(VLOOKUP(CONCATENATE($B402,"-",$C402),IN_1B!$B$2:$U$2962,10,FALSE))=TRUE,"",VLOOKUP(CONCATENATE($B402,"-",$C402),IN_1B!$B$2:$U$2962,10,FALSE))</f>
        <v>0</v>
      </c>
      <c r="M402" s="544">
        <f t="shared" si="74"/>
        <v>0</v>
      </c>
      <c r="N402" s="545">
        <f t="shared" si="74"/>
        <v>0</v>
      </c>
    </row>
    <row r="403" spans="1:14" x14ac:dyDescent="0.35">
      <c r="A403" s="541" t="s">
        <v>1432</v>
      </c>
      <c r="B403" s="542" t="s">
        <v>1433</v>
      </c>
      <c r="C403" s="546">
        <v>9</v>
      </c>
      <c r="D403" s="1362" t="str">
        <f t="shared" si="73"/>
        <v/>
      </c>
      <c r="E403" s="625">
        <f>IF(ISERROR(VLOOKUP(CONCATENATE($B403,"-",$C403),IN_1B!$B$2:$U$2962,3,FALSE))=TRUE,"",VLOOKUP(CONCATENATE($B403,"-",$C403),IN_1B!$B$2:$U$2962,3,FALSE))</f>
        <v>0</v>
      </c>
      <c r="F403" s="626">
        <f>IF(ISERROR(VLOOKUP(CONCATENATE($B403,"-",$C403),IN_1B!$B$2:$U$2962,4,FALSE))=TRUE,"",VLOOKUP(CONCATENATE($B403,"-",$C403),IN_1B!$B$2:$U$2962,4,FALSE))</f>
        <v>0</v>
      </c>
      <c r="G403" s="625">
        <f>IF(ISERROR(VLOOKUP(CONCATENATE($B403,"-",$C403),IN_1B!$B$2:$U$2962,5,FALSE))=TRUE,"",VLOOKUP(CONCATENATE($B403,"-",$C403),IN_1B!$B$2:$U$2962,5,FALSE))</f>
        <v>0</v>
      </c>
      <c r="H403" s="626">
        <f>IF(ISERROR(VLOOKUP(CONCATENATE($B403,"-",$C403),IN_1B!$B$2:$U$2962,6,FALSE))=TRUE,"",VLOOKUP(CONCATENATE($B403,"-",$C403),IN_1B!$B$2:$U$2962,6,FALSE))</f>
        <v>0</v>
      </c>
      <c r="I403" s="625">
        <f>IF(ISERROR(VLOOKUP(CONCATENATE($B403,"-",$C403),IN_1B!$B$2:$U$2962,7,FALSE))=TRUE,"",VLOOKUP(CONCATENATE($B403,"-",$C403),IN_1B!$B$2:$U$2962,7,FALSE))</f>
        <v>0</v>
      </c>
      <c r="J403" s="626">
        <f>IF(ISERROR(VLOOKUP(CONCATENATE($B403,"-",$C403),IN_1B!$B$2:$U$2962,8,FALSE))=TRUE,"",VLOOKUP(CONCATENATE($B403,"-",$C403),IN_1B!$B$2:$U$2962,8,FALSE))</f>
        <v>0</v>
      </c>
      <c r="K403" s="625">
        <f>IF(ISERROR(VLOOKUP(CONCATENATE($B403,"-",$C403),IN_1B!$B$2:$U$2962,9,FALSE))=TRUE,"",VLOOKUP(CONCATENATE($B403,"-",$C403),IN_1B!$B$2:$U$2962,9,FALSE))</f>
        <v>0</v>
      </c>
      <c r="L403" s="626">
        <f>IF(ISERROR(VLOOKUP(CONCATENATE($B403,"-",$C403),IN_1B!$B$2:$U$2962,10,FALSE))=TRUE,"",VLOOKUP(CONCATENATE($B403,"-",$C403),IN_1B!$B$2:$U$2962,10,FALSE))</f>
        <v>0</v>
      </c>
      <c r="M403" s="544">
        <f t="shared" si="74"/>
        <v>0</v>
      </c>
      <c r="N403" s="545">
        <f t="shared" si="74"/>
        <v>0</v>
      </c>
    </row>
    <row r="404" spans="1:14" x14ac:dyDescent="0.35">
      <c r="A404" s="541" t="s">
        <v>1434</v>
      </c>
      <c r="B404" s="542" t="s">
        <v>1435</v>
      </c>
      <c r="C404" s="546">
        <v>9</v>
      </c>
      <c r="D404" s="1362" t="str">
        <f t="shared" si="73"/>
        <v/>
      </c>
      <c r="E404" s="625">
        <f>IF(ISERROR(VLOOKUP(CONCATENATE($B404,"-",$C404),IN_1B!$B$2:$U$2962,3,FALSE))=TRUE,"",VLOOKUP(CONCATENATE($B404,"-",$C404),IN_1B!$B$2:$U$2962,3,FALSE))</f>
        <v>0</v>
      </c>
      <c r="F404" s="626">
        <f>IF(ISERROR(VLOOKUP(CONCATENATE($B404,"-",$C404),IN_1B!$B$2:$U$2962,4,FALSE))=TRUE,"",VLOOKUP(CONCATENATE($B404,"-",$C404),IN_1B!$B$2:$U$2962,4,FALSE))</f>
        <v>0</v>
      </c>
      <c r="G404" s="625">
        <f>IF(ISERROR(VLOOKUP(CONCATENATE($B404,"-",$C404),IN_1B!$B$2:$U$2962,5,FALSE))=TRUE,"",VLOOKUP(CONCATENATE($B404,"-",$C404),IN_1B!$B$2:$U$2962,5,FALSE))</f>
        <v>0</v>
      </c>
      <c r="H404" s="626">
        <f>IF(ISERROR(VLOOKUP(CONCATENATE($B404,"-",$C404),IN_1B!$B$2:$U$2962,6,FALSE))=TRUE,"",VLOOKUP(CONCATENATE($B404,"-",$C404),IN_1B!$B$2:$U$2962,6,FALSE))</f>
        <v>0</v>
      </c>
      <c r="I404" s="625">
        <f>IF(ISERROR(VLOOKUP(CONCATENATE($B404,"-",$C404),IN_1B!$B$2:$U$2962,7,FALSE))=TRUE,"",VLOOKUP(CONCATENATE($B404,"-",$C404),IN_1B!$B$2:$U$2962,7,FALSE))</f>
        <v>0</v>
      </c>
      <c r="J404" s="626">
        <f>IF(ISERROR(VLOOKUP(CONCATENATE($B404,"-",$C404),IN_1B!$B$2:$U$2962,8,FALSE))=TRUE,"",VLOOKUP(CONCATENATE($B404,"-",$C404),IN_1B!$B$2:$U$2962,8,FALSE))</f>
        <v>0</v>
      </c>
      <c r="K404" s="625">
        <f>IF(ISERROR(VLOOKUP(CONCATENATE($B404,"-",$C404),IN_1B!$B$2:$U$2962,9,FALSE))=TRUE,"",VLOOKUP(CONCATENATE($B404,"-",$C404),IN_1B!$B$2:$U$2962,9,FALSE))</f>
        <v>0</v>
      </c>
      <c r="L404" s="626">
        <f>IF(ISERROR(VLOOKUP(CONCATENATE($B404,"-",$C404),IN_1B!$B$2:$U$2962,10,FALSE))=TRUE,"",VLOOKUP(CONCATENATE($B404,"-",$C404),IN_1B!$B$2:$U$2962,10,FALSE))</f>
        <v>0</v>
      </c>
      <c r="M404" s="544">
        <f t="shared" si="74"/>
        <v>0</v>
      </c>
      <c r="N404" s="545">
        <f t="shared" si="74"/>
        <v>0</v>
      </c>
    </row>
    <row r="405" spans="1:14" x14ac:dyDescent="0.35">
      <c r="A405" s="541" t="s">
        <v>1436</v>
      </c>
      <c r="B405" s="542" t="s">
        <v>1437</v>
      </c>
      <c r="C405" s="546">
        <v>9</v>
      </c>
      <c r="D405" s="1362" t="str">
        <f t="shared" si="73"/>
        <v/>
      </c>
      <c r="E405" s="625">
        <f>IF(ISERROR(VLOOKUP(CONCATENATE($B405,"-",$C405),IN_1B!$B$2:$U$2962,3,FALSE))=TRUE,"",VLOOKUP(CONCATENATE($B405,"-",$C405),IN_1B!$B$2:$U$2962,3,FALSE))</f>
        <v>0</v>
      </c>
      <c r="F405" s="626">
        <f>IF(ISERROR(VLOOKUP(CONCATENATE($B405,"-",$C405),IN_1B!$B$2:$U$2962,4,FALSE))=TRUE,"",VLOOKUP(CONCATENATE($B405,"-",$C405),IN_1B!$B$2:$U$2962,4,FALSE))</f>
        <v>0</v>
      </c>
      <c r="G405" s="625">
        <f>IF(ISERROR(VLOOKUP(CONCATENATE($B405,"-",$C405),IN_1B!$B$2:$U$2962,5,FALSE))=TRUE,"",VLOOKUP(CONCATENATE($B405,"-",$C405),IN_1B!$B$2:$U$2962,5,FALSE))</f>
        <v>0</v>
      </c>
      <c r="H405" s="626">
        <f>IF(ISERROR(VLOOKUP(CONCATENATE($B405,"-",$C405),IN_1B!$B$2:$U$2962,6,FALSE))=TRUE,"",VLOOKUP(CONCATENATE($B405,"-",$C405),IN_1B!$B$2:$U$2962,6,FALSE))</f>
        <v>0</v>
      </c>
      <c r="I405" s="625">
        <f>IF(ISERROR(VLOOKUP(CONCATENATE($B405,"-",$C405),IN_1B!$B$2:$U$2962,7,FALSE))=TRUE,"",VLOOKUP(CONCATENATE($B405,"-",$C405),IN_1B!$B$2:$U$2962,7,FALSE))</f>
        <v>0</v>
      </c>
      <c r="J405" s="626">
        <f>IF(ISERROR(VLOOKUP(CONCATENATE($B405,"-",$C405),IN_1B!$B$2:$U$2962,8,FALSE))=TRUE,"",VLOOKUP(CONCATENATE($B405,"-",$C405),IN_1B!$B$2:$U$2962,8,FALSE))</f>
        <v>0</v>
      </c>
      <c r="K405" s="625">
        <f>IF(ISERROR(VLOOKUP(CONCATENATE($B405,"-",$C405),IN_1B!$B$2:$U$2962,9,FALSE))=TRUE,"",VLOOKUP(CONCATENATE($B405,"-",$C405),IN_1B!$B$2:$U$2962,9,FALSE))</f>
        <v>0</v>
      </c>
      <c r="L405" s="626">
        <f>IF(ISERROR(VLOOKUP(CONCATENATE($B405,"-",$C405),IN_1B!$B$2:$U$2962,10,FALSE))=TRUE,"",VLOOKUP(CONCATENATE($B405,"-",$C405),IN_1B!$B$2:$U$2962,10,FALSE))</f>
        <v>0</v>
      </c>
      <c r="M405" s="544">
        <f t="shared" si="74"/>
        <v>0</v>
      </c>
      <c r="N405" s="545">
        <f t="shared" si="74"/>
        <v>0</v>
      </c>
    </row>
    <row r="406" spans="1:14" x14ac:dyDescent="0.35">
      <c r="A406" s="541" t="s">
        <v>1438</v>
      </c>
      <c r="B406" s="542" t="s">
        <v>1439</v>
      </c>
      <c r="C406" s="546">
        <v>9</v>
      </c>
      <c r="D406" s="1362" t="str">
        <f t="shared" si="73"/>
        <v/>
      </c>
      <c r="E406" s="625">
        <f>IF(ISERROR(VLOOKUP(CONCATENATE($B406,"-",$C406),IN_1B!$B$2:$U$2962,3,FALSE))=TRUE,"",VLOOKUP(CONCATENATE($B406,"-",$C406),IN_1B!$B$2:$U$2962,3,FALSE))</f>
        <v>0</v>
      </c>
      <c r="F406" s="626">
        <f>IF(ISERROR(VLOOKUP(CONCATENATE($B406,"-",$C406),IN_1B!$B$2:$U$2962,4,FALSE))=TRUE,"",VLOOKUP(CONCATENATE($B406,"-",$C406),IN_1B!$B$2:$U$2962,4,FALSE))</f>
        <v>0</v>
      </c>
      <c r="G406" s="625">
        <f>IF(ISERROR(VLOOKUP(CONCATENATE($B406,"-",$C406),IN_1B!$B$2:$U$2962,5,FALSE))=TRUE,"",VLOOKUP(CONCATENATE($B406,"-",$C406),IN_1B!$B$2:$U$2962,5,FALSE))</f>
        <v>0</v>
      </c>
      <c r="H406" s="626">
        <f>IF(ISERROR(VLOOKUP(CONCATENATE($B406,"-",$C406),IN_1B!$B$2:$U$2962,6,FALSE))=TRUE,"",VLOOKUP(CONCATENATE($B406,"-",$C406),IN_1B!$B$2:$U$2962,6,FALSE))</f>
        <v>0</v>
      </c>
      <c r="I406" s="625">
        <f>IF(ISERROR(VLOOKUP(CONCATENATE($B406,"-",$C406),IN_1B!$B$2:$U$2962,7,FALSE))=TRUE,"",VLOOKUP(CONCATENATE($B406,"-",$C406),IN_1B!$B$2:$U$2962,7,FALSE))</f>
        <v>0</v>
      </c>
      <c r="J406" s="626">
        <f>IF(ISERROR(VLOOKUP(CONCATENATE($B406,"-",$C406),IN_1B!$B$2:$U$2962,8,FALSE))=TRUE,"",VLOOKUP(CONCATENATE($B406,"-",$C406),IN_1B!$B$2:$U$2962,8,FALSE))</f>
        <v>0</v>
      </c>
      <c r="K406" s="625">
        <f>IF(ISERROR(VLOOKUP(CONCATENATE($B406,"-",$C406),IN_1B!$B$2:$U$2962,9,FALSE))=TRUE,"",VLOOKUP(CONCATENATE($B406,"-",$C406),IN_1B!$B$2:$U$2962,9,FALSE))</f>
        <v>0</v>
      </c>
      <c r="L406" s="626">
        <f>IF(ISERROR(VLOOKUP(CONCATENATE($B406,"-",$C406),IN_1B!$B$2:$U$2962,10,FALSE))=TRUE,"",VLOOKUP(CONCATENATE($B406,"-",$C406),IN_1B!$B$2:$U$2962,10,FALSE))</f>
        <v>0</v>
      </c>
      <c r="M406" s="544">
        <f t="shared" si="74"/>
        <v>0</v>
      </c>
      <c r="N406" s="545">
        <f t="shared" si="74"/>
        <v>0</v>
      </c>
    </row>
    <row r="407" spans="1:14" x14ac:dyDescent="0.35">
      <c r="A407" s="541" t="s">
        <v>1440</v>
      </c>
      <c r="B407" s="542" t="s">
        <v>1441</v>
      </c>
      <c r="C407" s="546">
        <v>9</v>
      </c>
      <c r="D407" s="1362" t="str">
        <f t="shared" si="73"/>
        <v/>
      </c>
      <c r="E407" s="625">
        <f>IF(ISERROR(VLOOKUP(CONCATENATE($B407,"-",$C407),IN_1B!$B$2:$U$2962,3,FALSE))=TRUE,"",VLOOKUP(CONCATENATE($B407,"-",$C407),IN_1B!$B$2:$U$2962,3,FALSE))</f>
        <v>0</v>
      </c>
      <c r="F407" s="626">
        <f>IF(ISERROR(VLOOKUP(CONCATENATE($B407,"-",$C407),IN_1B!$B$2:$U$2962,4,FALSE))=TRUE,"",VLOOKUP(CONCATENATE($B407,"-",$C407),IN_1B!$B$2:$U$2962,4,FALSE))</f>
        <v>0</v>
      </c>
      <c r="G407" s="625">
        <f>IF(ISERROR(VLOOKUP(CONCATENATE($B407,"-",$C407),IN_1B!$B$2:$U$2962,5,FALSE))=TRUE,"",VLOOKUP(CONCATENATE($B407,"-",$C407),IN_1B!$B$2:$U$2962,5,FALSE))</f>
        <v>0</v>
      </c>
      <c r="H407" s="626">
        <f>IF(ISERROR(VLOOKUP(CONCATENATE($B407,"-",$C407),IN_1B!$B$2:$U$2962,6,FALSE))=TRUE,"",VLOOKUP(CONCATENATE($B407,"-",$C407),IN_1B!$B$2:$U$2962,6,FALSE))</f>
        <v>0</v>
      </c>
      <c r="I407" s="625">
        <f>IF(ISERROR(VLOOKUP(CONCATENATE($B407,"-",$C407),IN_1B!$B$2:$U$2962,7,FALSE))=TRUE,"",VLOOKUP(CONCATENATE($B407,"-",$C407),IN_1B!$B$2:$U$2962,7,FALSE))</f>
        <v>0</v>
      </c>
      <c r="J407" s="626">
        <f>IF(ISERROR(VLOOKUP(CONCATENATE($B407,"-",$C407),IN_1B!$B$2:$U$2962,8,FALSE))=TRUE,"",VLOOKUP(CONCATENATE($B407,"-",$C407),IN_1B!$B$2:$U$2962,8,FALSE))</f>
        <v>0</v>
      </c>
      <c r="K407" s="625">
        <f>IF(ISERROR(VLOOKUP(CONCATENATE($B407,"-",$C407),IN_1B!$B$2:$U$2962,9,FALSE))=TRUE,"",VLOOKUP(CONCATENATE($B407,"-",$C407),IN_1B!$B$2:$U$2962,9,FALSE))</f>
        <v>0</v>
      </c>
      <c r="L407" s="626">
        <f>IF(ISERROR(VLOOKUP(CONCATENATE($B407,"-",$C407),IN_1B!$B$2:$U$2962,10,FALSE))=TRUE,"",VLOOKUP(CONCATENATE($B407,"-",$C407),IN_1B!$B$2:$U$2962,10,FALSE))</f>
        <v>0</v>
      </c>
      <c r="M407" s="544">
        <f t="shared" si="74"/>
        <v>0</v>
      </c>
      <c r="N407" s="545">
        <f t="shared" si="74"/>
        <v>0</v>
      </c>
    </row>
    <row r="408" spans="1:14" x14ac:dyDescent="0.35">
      <c r="A408" s="541" t="s">
        <v>1442</v>
      </c>
      <c r="B408" s="542" t="s">
        <v>1443</v>
      </c>
      <c r="C408" s="546">
        <v>9</v>
      </c>
      <c r="D408" s="1362" t="str">
        <f t="shared" si="73"/>
        <v/>
      </c>
      <c r="E408" s="625">
        <f>IF(ISERROR(VLOOKUP(CONCATENATE($B408,"-",$C408),IN_1B!$B$2:$U$2962,3,FALSE))=TRUE,"",VLOOKUP(CONCATENATE($B408,"-",$C408),IN_1B!$B$2:$U$2962,3,FALSE))</f>
        <v>0</v>
      </c>
      <c r="F408" s="626">
        <f>IF(ISERROR(VLOOKUP(CONCATENATE($B408,"-",$C408),IN_1B!$B$2:$U$2962,4,FALSE))=TRUE,"",VLOOKUP(CONCATENATE($B408,"-",$C408),IN_1B!$B$2:$U$2962,4,FALSE))</f>
        <v>0</v>
      </c>
      <c r="G408" s="625">
        <f>IF(ISERROR(VLOOKUP(CONCATENATE($B408,"-",$C408),IN_1B!$B$2:$U$2962,5,FALSE))=TRUE,"",VLOOKUP(CONCATENATE($B408,"-",$C408),IN_1B!$B$2:$U$2962,5,FALSE))</f>
        <v>0</v>
      </c>
      <c r="H408" s="626">
        <f>IF(ISERROR(VLOOKUP(CONCATENATE($B408,"-",$C408),IN_1B!$B$2:$U$2962,6,FALSE))=TRUE,"",VLOOKUP(CONCATENATE($B408,"-",$C408),IN_1B!$B$2:$U$2962,6,FALSE))</f>
        <v>0</v>
      </c>
      <c r="I408" s="625">
        <f>IF(ISERROR(VLOOKUP(CONCATENATE($B408,"-",$C408),IN_1B!$B$2:$U$2962,7,FALSE))=TRUE,"",VLOOKUP(CONCATENATE($B408,"-",$C408),IN_1B!$B$2:$U$2962,7,FALSE))</f>
        <v>0</v>
      </c>
      <c r="J408" s="626">
        <f>IF(ISERROR(VLOOKUP(CONCATENATE($B408,"-",$C408),IN_1B!$B$2:$U$2962,8,FALSE))=TRUE,"",VLOOKUP(CONCATENATE($B408,"-",$C408),IN_1B!$B$2:$U$2962,8,FALSE))</f>
        <v>0</v>
      </c>
      <c r="K408" s="625">
        <f>IF(ISERROR(VLOOKUP(CONCATENATE($B408,"-",$C408),IN_1B!$B$2:$U$2962,9,FALSE))=TRUE,"",VLOOKUP(CONCATENATE($B408,"-",$C408),IN_1B!$B$2:$U$2962,9,FALSE))</f>
        <v>0</v>
      </c>
      <c r="L408" s="626">
        <f>IF(ISERROR(VLOOKUP(CONCATENATE($B408,"-",$C408),IN_1B!$B$2:$U$2962,10,FALSE))=TRUE,"",VLOOKUP(CONCATENATE($B408,"-",$C408),IN_1B!$B$2:$U$2962,10,FALSE))</f>
        <v>0</v>
      </c>
      <c r="M408" s="544">
        <f t="shared" si="74"/>
        <v>0</v>
      </c>
      <c r="N408" s="545">
        <f t="shared" si="74"/>
        <v>0</v>
      </c>
    </row>
    <row r="409" spans="1:14" ht="15.45" thickBot="1" x14ac:dyDescent="0.4">
      <c r="A409" s="560" t="s">
        <v>1444</v>
      </c>
      <c r="B409" s="561" t="s">
        <v>1445</v>
      </c>
      <c r="C409" s="562">
        <v>9</v>
      </c>
      <c r="D409" s="1362" t="str">
        <f t="shared" si="73"/>
        <v/>
      </c>
      <c r="E409" s="627">
        <f>IF(ISERROR(VLOOKUP(CONCATENATE($B409,"-",$C409),IN_1B!$B$2:$U$2962,3,FALSE))=TRUE,"",VLOOKUP(CONCATENATE($B409,"-",$C409),IN_1B!$B$2:$U$2962,3,FALSE))</f>
        <v>0</v>
      </c>
      <c r="F409" s="628">
        <f>IF(ISERROR(VLOOKUP(CONCATENATE($B409,"-",$C409),IN_1B!$B$2:$U$2962,4,FALSE))=TRUE,"",VLOOKUP(CONCATENATE($B409,"-",$C409),IN_1B!$B$2:$U$2962,4,FALSE))</f>
        <v>0</v>
      </c>
      <c r="G409" s="627">
        <f>IF(ISERROR(VLOOKUP(CONCATENATE($B409,"-",$C409),IN_1B!$B$2:$U$2962,5,FALSE))=TRUE,"",VLOOKUP(CONCATENATE($B409,"-",$C409),IN_1B!$B$2:$U$2962,5,FALSE))</f>
        <v>0</v>
      </c>
      <c r="H409" s="628">
        <f>IF(ISERROR(VLOOKUP(CONCATENATE($B409,"-",$C409),IN_1B!$B$2:$U$2962,6,FALSE))=TRUE,"",VLOOKUP(CONCATENATE($B409,"-",$C409),IN_1B!$B$2:$U$2962,6,FALSE))</f>
        <v>0</v>
      </c>
      <c r="I409" s="627">
        <f>IF(ISERROR(VLOOKUP(CONCATENATE($B409,"-",$C409),IN_1B!$B$2:$U$2962,7,FALSE))=TRUE,"",VLOOKUP(CONCATENATE($B409,"-",$C409),IN_1B!$B$2:$U$2962,7,FALSE))</f>
        <v>0</v>
      </c>
      <c r="J409" s="628">
        <f>IF(ISERROR(VLOOKUP(CONCATENATE($B409,"-",$C409),IN_1B!$B$2:$U$2962,8,FALSE))=TRUE,"",VLOOKUP(CONCATENATE($B409,"-",$C409),IN_1B!$B$2:$U$2962,8,FALSE))</f>
        <v>0</v>
      </c>
      <c r="K409" s="627">
        <f>IF(ISERROR(VLOOKUP(CONCATENATE($B409,"-",$C409),IN_1B!$B$2:$U$2962,9,FALSE))=TRUE,"",VLOOKUP(CONCATENATE($B409,"-",$C409),IN_1B!$B$2:$U$2962,9,FALSE))</f>
        <v>0</v>
      </c>
      <c r="L409" s="628">
        <f>IF(ISERROR(VLOOKUP(CONCATENATE($B409,"-",$C409),IN_1B!$B$2:$U$2962,10,FALSE))=TRUE,"",VLOOKUP(CONCATENATE($B409,"-",$C409),IN_1B!$B$2:$U$2962,10,FALSE))</f>
        <v>0</v>
      </c>
      <c r="M409" s="548">
        <f t="shared" si="74"/>
        <v>0</v>
      </c>
      <c r="N409" s="549">
        <f t="shared" si="74"/>
        <v>0</v>
      </c>
    </row>
    <row r="410" spans="1:14" ht="15.45" thickBot="1" x14ac:dyDescent="0.4">
      <c r="A410" s="563" t="s">
        <v>1446</v>
      </c>
      <c r="B410" s="558"/>
      <c r="C410" s="558"/>
      <c r="D410" s="1362"/>
      <c r="E410" s="629"/>
      <c r="F410" s="484"/>
      <c r="G410" s="484"/>
      <c r="H410" s="484"/>
      <c r="I410" s="484"/>
      <c r="J410" s="484"/>
      <c r="K410" s="484"/>
      <c r="L410" s="484"/>
      <c r="M410" s="553"/>
      <c r="N410" s="554"/>
    </row>
    <row r="411" spans="1:14" x14ac:dyDescent="0.35">
      <c r="A411" s="535" t="s">
        <v>1447</v>
      </c>
      <c r="B411" s="559" t="s">
        <v>1448</v>
      </c>
      <c r="C411" s="543">
        <v>9</v>
      </c>
      <c r="D411" s="1362" t="str">
        <f t="shared" ref="D411:D416" si="75">CONCATENATE(D$377)</f>
        <v/>
      </c>
      <c r="E411" s="623">
        <f>IF(ISERROR(VLOOKUP(CONCATENATE($B411,"-",$C411),IN_1B!$B$2:$U$2962,3,FALSE))=TRUE,"",VLOOKUP(CONCATENATE($B411,"-",$C411),IN_1B!$B$2:$U$2962,3,FALSE))</f>
        <v>0</v>
      </c>
      <c r="F411" s="624">
        <f>IF(ISERROR(VLOOKUP(CONCATENATE($B411,"-",$C411),IN_1B!$B$2:$U$2962,4,FALSE))=TRUE,"",VLOOKUP(CONCATENATE($B411,"-",$C411),IN_1B!$B$2:$U$2962,4,FALSE))</f>
        <v>0</v>
      </c>
      <c r="G411" s="623">
        <f>IF(ISERROR(VLOOKUP(CONCATENATE($B411,"-",$C411),IN_1B!$B$2:$U$2962,5,FALSE))=TRUE,"",VLOOKUP(CONCATENATE($B411,"-",$C411),IN_1B!$B$2:$U$2962,5,FALSE))</f>
        <v>0</v>
      </c>
      <c r="H411" s="624">
        <f>IF(ISERROR(VLOOKUP(CONCATENATE($B411,"-",$C411),IN_1B!$B$2:$U$2962,6,FALSE))=TRUE,"",VLOOKUP(CONCATENATE($B411,"-",$C411),IN_1B!$B$2:$U$2962,6,FALSE))</f>
        <v>0</v>
      </c>
      <c r="I411" s="623">
        <f>IF(ISERROR(VLOOKUP(CONCATENATE($B411,"-",$C411),IN_1B!$B$2:$U$2962,7,FALSE))=TRUE,"",VLOOKUP(CONCATENATE($B411,"-",$C411),IN_1B!$B$2:$U$2962,7,FALSE))</f>
        <v>0</v>
      </c>
      <c r="J411" s="624">
        <f>IF(ISERROR(VLOOKUP(CONCATENATE($B411,"-",$C411),IN_1B!$B$2:$U$2962,8,FALSE))=TRUE,"",VLOOKUP(CONCATENATE($B411,"-",$C411),IN_1B!$B$2:$U$2962,8,FALSE))</f>
        <v>0</v>
      </c>
      <c r="K411" s="623">
        <f>IF(ISERROR(VLOOKUP(CONCATENATE($B411,"-",$C411),IN_1B!$B$2:$U$2962,9,FALSE))=TRUE,"",VLOOKUP(CONCATENATE($B411,"-",$C411),IN_1B!$B$2:$U$2962,9,FALSE))</f>
        <v>0</v>
      </c>
      <c r="L411" s="624">
        <f>IF(ISERROR(VLOOKUP(CONCATENATE($B411,"-",$C411),IN_1B!$B$2:$U$2962,10,FALSE))=TRUE,"",VLOOKUP(CONCATENATE($B411,"-",$C411),IN_1B!$B$2:$U$2962,10,FALSE))</f>
        <v>0</v>
      </c>
      <c r="M411" s="538">
        <f t="shared" ref="M411:N416" si="76">E411+G411</f>
        <v>0</v>
      </c>
      <c r="N411" s="539">
        <f t="shared" si="76"/>
        <v>0</v>
      </c>
    </row>
    <row r="412" spans="1:14" x14ac:dyDescent="0.35">
      <c r="A412" s="541" t="s">
        <v>1449</v>
      </c>
      <c r="B412" s="542" t="s">
        <v>1450</v>
      </c>
      <c r="C412" s="546">
        <v>9</v>
      </c>
      <c r="D412" s="1362" t="str">
        <f t="shared" si="75"/>
        <v/>
      </c>
      <c r="E412" s="625">
        <f>IF(ISERROR(VLOOKUP(CONCATENATE($B412,"-",$C412),IN_1B!$B$2:$U$2962,3,FALSE))=TRUE,"",VLOOKUP(CONCATENATE($B412,"-",$C412),IN_1B!$B$2:$U$2962,3,FALSE))</f>
        <v>0</v>
      </c>
      <c r="F412" s="626">
        <f>IF(ISERROR(VLOOKUP(CONCATENATE($B412,"-",$C412),IN_1B!$B$2:$U$2962,4,FALSE))=TRUE,"",VLOOKUP(CONCATENATE($B412,"-",$C412),IN_1B!$B$2:$U$2962,4,FALSE))</f>
        <v>0</v>
      </c>
      <c r="G412" s="625">
        <f>IF(ISERROR(VLOOKUP(CONCATENATE($B412,"-",$C412),IN_1B!$B$2:$U$2962,5,FALSE))=TRUE,"",VLOOKUP(CONCATENATE($B412,"-",$C412),IN_1B!$B$2:$U$2962,5,FALSE))</f>
        <v>0</v>
      </c>
      <c r="H412" s="626">
        <f>IF(ISERROR(VLOOKUP(CONCATENATE($B412,"-",$C412),IN_1B!$B$2:$U$2962,6,FALSE))=TRUE,"",VLOOKUP(CONCATENATE($B412,"-",$C412),IN_1B!$B$2:$U$2962,6,FALSE))</f>
        <v>0</v>
      </c>
      <c r="I412" s="625">
        <f>IF(ISERROR(VLOOKUP(CONCATENATE($B412,"-",$C412),IN_1B!$B$2:$U$2962,7,FALSE))=TRUE,"",VLOOKUP(CONCATENATE($B412,"-",$C412),IN_1B!$B$2:$U$2962,7,FALSE))</f>
        <v>0</v>
      </c>
      <c r="J412" s="626">
        <f>IF(ISERROR(VLOOKUP(CONCATENATE($B412,"-",$C412),IN_1B!$B$2:$U$2962,8,FALSE))=TRUE,"",VLOOKUP(CONCATENATE($B412,"-",$C412),IN_1B!$B$2:$U$2962,8,FALSE))</f>
        <v>0</v>
      </c>
      <c r="K412" s="625">
        <f>IF(ISERROR(VLOOKUP(CONCATENATE($B412,"-",$C412),IN_1B!$B$2:$U$2962,9,FALSE))=TRUE,"",VLOOKUP(CONCATENATE($B412,"-",$C412),IN_1B!$B$2:$U$2962,9,FALSE))</f>
        <v>0</v>
      </c>
      <c r="L412" s="626">
        <f>IF(ISERROR(VLOOKUP(CONCATENATE($B412,"-",$C412),IN_1B!$B$2:$U$2962,10,FALSE))=TRUE,"",VLOOKUP(CONCATENATE($B412,"-",$C412),IN_1B!$B$2:$U$2962,10,FALSE))</f>
        <v>0</v>
      </c>
      <c r="M412" s="544">
        <f t="shared" si="76"/>
        <v>0</v>
      </c>
      <c r="N412" s="545">
        <f t="shared" si="76"/>
        <v>0</v>
      </c>
    </row>
    <row r="413" spans="1:14" x14ac:dyDescent="0.35">
      <c r="A413" s="541" t="s">
        <v>1451</v>
      </c>
      <c r="B413" s="542" t="s">
        <v>1452</v>
      </c>
      <c r="C413" s="546">
        <v>9</v>
      </c>
      <c r="D413" s="1362" t="str">
        <f t="shared" si="75"/>
        <v/>
      </c>
      <c r="E413" s="625">
        <f>IF(ISERROR(VLOOKUP(CONCATENATE($B413,"-",$C413),IN_1B!$B$2:$U$2962,3,FALSE))=TRUE,"",VLOOKUP(CONCATENATE($B413,"-",$C413),IN_1B!$B$2:$U$2962,3,FALSE))</f>
        <v>0</v>
      </c>
      <c r="F413" s="626">
        <f>IF(ISERROR(VLOOKUP(CONCATENATE($B413,"-",$C413),IN_1B!$B$2:$U$2962,4,FALSE))=TRUE,"",VLOOKUP(CONCATENATE($B413,"-",$C413),IN_1B!$B$2:$U$2962,4,FALSE))</f>
        <v>0</v>
      </c>
      <c r="G413" s="625">
        <f>IF(ISERROR(VLOOKUP(CONCATENATE($B413,"-",$C413),IN_1B!$B$2:$U$2962,5,FALSE))=TRUE,"",VLOOKUP(CONCATENATE($B413,"-",$C413),IN_1B!$B$2:$U$2962,5,FALSE))</f>
        <v>0</v>
      </c>
      <c r="H413" s="626">
        <f>IF(ISERROR(VLOOKUP(CONCATENATE($B413,"-",$C413),IN_1B!$B$2:$U$2962,6,FALSE))=TRUE,"",VLOOKUP(CONCATENATE($B413,"-",$C413),IN_1B!$B$2:$U$2962,6,FALSE))</f>
        <v>0</v>
      </c>
      <c r="I413" s="625">
        <f>IF(ISERROR(VLOOKUP(CONCATENATE($B413,"-",$C413),IN_1B!$B$2:$U$2962,7,FALSE))=TRUE,"",VLOOKUP(CONCATENATE($B413,"-",$C413),IN_1B!$B$2:$U$2962,7,FALSE))</f>
        <v>0</v>
      </c>
      <c r="J413" s="626">
        <f>IF(ISERROR(VLOOKUP(CONCATENATE($B413,"-",$C413),IN_1B!$B$2:$U$2962,8,FALSE))=TRUE,"",VLOOKUP(CONCATENATE($B413,"-",$C413),IN_1B!$B$2:$U$2962,8,FALSE))</f>
        <v>0</v>
      </c>
      <c r="K413" s="625">
        <f>IF(ISERROR(VLOOKUP(CONCATENATE($B413,"-",$C413),IN_1B!$B$2:$U$2962,9,FALSE))=TRUE,"",VLOOKUP(CONCATENATE($B413,"-",$C413),IN_1B!$B$2:$U$2962,9,FALSE))</f>
        <v>0</v>
      </c>
      <c r="L413" s="626">
        <f>IF(ISERROR(VLOOKUP(CONCATENATE($B413,"-",$C413),IN_1B!$B$2:$U$2962,10,FALSE))=TRUE,"",VLOOKUP(CONCATENATE($B413,"-",$C413),IN_1B!$B$2:$U$2962,10,FALSE))</f>
        <v>0</v>
      </c>
      <c r="M413" s="544">
        <f t="shared" si="76"/>
        <v>0</v>
      </c>
      <c r="N413" s="545">
        <f t="shared" si="76"/>
        <v>0</v>
      </c>
    </row>
    <row r="414" spans="1:14" x14ac:dyDescent="0.35">
      <c r="A414" s="541" t="s">
        <v>1453</v>
      </c>
      <c r="B414" s="542" t="s">
        <v>1454</v>
      </c>
      <c r="C414" s="546">
        <v>9</v>
      </c>
      <c r="D414" s="1362" t="str">
        <f t="shared" si="75"/>
        <v/>
      </c>
      <c r="E414" s="625">
        <f>IF(ISERROR(VLOOKUP(CONCATENATE($B414,"-",$C414),IN_1B!$B$2:$U$2962,3,FALSE))=TRUE,"",VLOOKUP(CONCATENATE($B414,"-",$C414),IN_1B!$B$2:$U$2962,3,FALSE))</f>
        <v>0</v>
      </c>
      <c r="F414" s="626">
        <f>IF(ISERROR(VLOOKUP(CONCATENATE($B414,"-",$C414),IN_1B!$B$2:$U$2962,4,FALSE))=TRUE,"",VLOOKUP(CONCATENATE($B414,"-",$C414),IN_1B!$B$2:$U$2962,4,FALSE))</f>
        <v>0</v>
      </c>
      <c r="G414" s="625">
        <f>IF(ISERROR(VLOOKUP(CONCATENATE($B414,"-",$C414),IN_1B!$B$2:$U$2962,5,FALSE))=TRUE,"",VLOOKUP(CONCATENATE($B414,"-",$C414),IN_1B!$B$2:$U$2962,5,FALSE))</f>
        <v>0</v>
      </c>
      <c r="H414" s="626">
        <f>IF(ISERROR(VLOOKUP(CONCATENATE($B414,"-",$C414),IN_1B!$B$2:$U$2962,6,FALSE))=TRUE,"",VLOOKUP(CONCATENATE($B414,"-",$C414),IN_1B!$B$2:$U$2962,6,FALSE))</f>
        <v>0</v>
      </c>
      <c r="I414" s="625">
        <f>IF(ISERROR(VLOOKUP(CONCATENATE($B414,"-",$C414),IN_1B!$B$2:$U$2962,7,FALSE))=TRUE,"",VLOOKUP(CONCATENATE($B414,"-",$C414),IN_1B!$B$2:$U$2962,7,FALSE))</f>
        <v>0</v>
      </c>
      <c r="J414" s="626">
        <f>IF(ISERROR(VLOOKUP(CONCATENATE($B414,"-",$C414),IN_1B!$B$2:$U$2962,8,FALSE))=TRUE,"",VLOOKUP(CONCATENATE($B414,"-",$C414),IN_1B!$B$2:$U$2962,8,FALSE))</f>
        <v>0</v>
      </c>
      <c r="K414" s="625">
        <f>IF(ISERROR(VLOOKUP(CONCATENATE($B414,"-",$C414),IN_1B!$B$2:$U$2962,9,FALSE))=TRUE,"",VLOOKUP(CONCATENATE($B414,"-",$C414),IN_1B!$B$2:$U$2962,9,FALSE))</f>
        <v>0</v>
      </c>
      <c r="L414" s="626">
        <f>IF(ISERROR(VLOOKUP(CONCATENATE($B414,"-",$C414),IN_1B!$B$2:$U$2962,10,FALSE))=TRUE,"",VLOOKUP(CONCATENATE($B414,"-",$C414),IN_1B!$B$2:$U$2962,10,FALSE))</f>
        <v>0</v>
      </c>
      <c r="M414" s="544">
        <f t="shared" si="76"/>
        <v>0</v>
      </c>
      <c r="N414" s="545">
        <f t="shared" si="76"/>
        <v>0</v>
      </c>
    </row>
    <row r="415" spans="1:14" x14ac:dyDescent="0.35">
      <c r="A415" s="541" t="s">
        <v>1455</v>
      </c>
      <c r="B415" s="542" t="s">
        <v>1456</v>
      </c>
      <c r="C415" s="546">
        <v>9</v>
      </c>
      <c r="D415" s="1362" t="str">
        <f t="shared" si="75"/>
        <v/>
      </c>
      <c r="E415" s="625">
        <f>IF(ISERROR(VLOOKUP(CONCATENATE($B415,"-",$C415),IN_1B!$B$2:$U$2962,3,FALSE))=TRUE,"",VLOOKUP(CONCATENATE($B415,"-",$C415),IN_1B!$B$2:$U$2962,3,FALSE))</f>
        <v>0</v>
      </c>
      <c r="F415" s="626">
        <f>IF(ISERROR(VLOOKUP(CONCATENATE($B415,"-",$C415),IN_1B!$B$2:$U$2962,4,FALSE))=TRUE,"",VLOOKUP(CONCATENATE($B415,"-",$C415),IN_1B!$B$2:$U$2962,4,FALSE))</f>
        <v>0</v>
      </c>
      <c r="G415" s="625">
        <f>IF(ISERROR(VLOOKUP(CONCATENATE($B415,"-",$C415),IN_1B!$B$2:$U$2962,5,FALSE))=TRUE,"",VLOOKUP(CONCATENATE($B415,"-",$C415),IN_1B!$B$2:$U$2962,5,FALSE))</f>
        <v>0</v>
      </c>
      <c r="H415" s="626">
        <f>IF(ISERROR(VLOOKUP(CONCATENATE($B415,"-",$C415),IN_1B!$B$2:$U$2962,6,FALSE))=TRUE,"",VLOOKUP(CONCATENATE($B415,"-",$C415),IN_1B!$B$2:$U$2962,6,FALSE))</f>
        <v>0</v>
      </c>
      <c r="I415" s="625">
        <f>IF(ISERROR(VLOOKUP(CONCATENATE($B415,"-",$C415),IN_1B!$B$2:$U$2962,7,FALSE))=TRUE,"",VLOOKUP(CONCATENATE($B415,"-",$C415),IN_1B!$B$2:$U$2962,7,FALSE))</f>
        <v>0</v>
      </c>
      <c r="J415" s="626">
        <f>IF(ISERROR(VLOOKUP(CONCATENATE($B415,"-",$C415),IN_1B!$B$2:$U$2962,8,FALSE))=TRUE,"",VLOOKUP(CONCATENATE($B415,"-",$C415),IN_1B!$B$2:$U$2962,8,FALSE))</f>
        <v>0</v>
      </c>
      <c r="K415" s="625">
        <f>IF(ISERROR(VLOOKUP(CONCATENATE($B415,"-",$C415),IN_1B!$B$2:$U$2962,9,FALSE))=TRUE,"",VLOOKUP(CONCATENATE($B415,"-",$C415),IN_1B!$B$2:$U$2962,9,FALSE))</f>
        <v>0</v>
      </c>
      <c r="L415" s="626">
        <f>IF(ISERROR(VLOOKUP(CONCATENATE($B415,"-",$C415),IN_1B!$B$2:$U$2962,10,FALSE))=TRUE,"",VLOOKUP(CONCATENATE($B415,"-",$C415),IN_1B!$B$2:$U$2962,10,FALSE))</f>
        <v>0</v>
      </c>
      <c r="M415" s="544">
        <f t="shared" si="76"/>
        <v>0</v>
      </c>
      <c r="N415" s="545">
        <f t="shared" si="76"/>
        <v>0</v>
      </c>
    </row>
    <row r="416" spans="1:14" ht="15.45" thickBot="1" x14ac:dyDescent="0.4">
      <c r="A416" s="541" t="s">
        <v>1457</v>
      </c>
      <c r="B416" s="564" t="s">
        <v>1458</v>
      </c>
      <c r="C416" s="565">
        <v>9</v>
      </c>
      <c r="D416" s="1362" t="str">
        <f t="shared" si="75"/>
        <v/>
      </c>
      <c r="E416" s="627">
        <f>IF(ISERROR(VLOOKUP(CONCATENATE($B416,"-",$C416),IN_1B!$B$2:$U$2962,3,FALSE))=TRUE,"",VLOOKUP(CONCATENATE($B416,"-",$C416),IN_1B!$B$2:$U$2962,3,FALSE))</f>
        <v>0</v>
      </c>
      <c r="F416" s="628">
        <f>IF(ISERROR(VLOOKUP(CONCATENATE($B416,"-",$C416),IN_1B!$B$2:$U$2962,4,FALSE))=TRUE,"",VLOOKUP(CONCATENATE($B416,"-",$C416),IN_1B!$B$2:$U$2962,4,FALSE))</f>
        <v>0</v>
      </c>
      <c r="G416" s="627">
        <f>IF(ISERROR(VLOOKUP(CONCATENATE($B416,"-",$C416),IN_1B!$B$2:$U$2962,5,FALSE))=TRUE,"",VLOOKUP(CONCATENATE($B416,"-",$C416),IN_1B!$B$2:$U$2962,5,FALSE))</f>
        <v>0</v>
      </c>
      <c r="H416" s="628">
        <f>IF(ISERROR(VLOOKUP(CONCATENATE($B416,"-",$C416),IN_1B!$B$2:$U$2962,6,FALSE))=TRUE,"",VLOOKUP(CONCATENATE($B416,"-",$C416),IN_1B!$B$2:$U$2962,6,FALSE))</f>
        <v>0</v>
      </c>
      <c r="I416" s="627">
        <f>IF(ISERROR(VLOOKUP(CONCATENATE($B416,"-",$C416),IN_1B!$B$2:$U$2962,7,FALSE))=TRUE,"",VLOOKUP(CONCATENATE($B416,"-",$C416),IN_1B!$B$2:$U$2962,7,FALSE))</f>
        <v>0</v>
      </c>
      <c r="J416" s="628">
        <f>IF(ISERROR(VLOOKUP(CONCATENATE($B416,"-",$C416),IN_1B!$B$2:$U$2962,8,FALSE))=TRUE,"",VLOOKUP(CONCATENATE($B416,"-",$C416),IN_1B!$B$2:$U$2962,8,FALSE))</f>
        <v>0</v>
      </c>
      <c r="K416" s="627">
        <f>IF(ISERROR(VLOOKUP(CONCATENATE($B416,"-",$C416),IN_1B!$B$2:$U$2962,9,FALSE))=TRUE,"",VLOOKUP(CONCATENATE($B416,"-",$C416),IN_1B!$B$2:$U$2962,9,FALSE))</f>
        <v>0</v>
      </c>
      <c r="L416" s="628">
        <f>IF(ISERROR(VLOOKUP(CONCATENATE($B416,"-",$C416),IN_1B!$B$2:$U$2962,10,FALSE))=TRUE,"",VLOOKUP(CONCATENATE($B416,"-",$C416),IN_1B!$B$2:$U$2962,10,FALSE))</f>
        <v>0</v>
      </c>
      <c r="M416" s="548">
        <f t="shared" si="76"/>
        <v>0</v>
      </c>
      <c r="N416" s="549">
        <f t="shared" si="76"/>
        <v>0</v>
      </c>
    </row>
    <row r="417" spans="1:14" ht="15.45" thickBot="1" x14ac:dyDescent="0.4">
      <c r="A417" s="563" t="s">
        <v>1459</v>
      </c>
      <c r="B417" s="558"/>
      <c r="C417" s="619"/>
      <c r="D417" s="1362"/>
      <c r="E417" s="629"/>
      <c r="F417" s="484"/>
      <c r="G417" s="484"/>
      <c r="H417" s="484"/>
      <c r="I417" s="484"/>
      <c r="J417" s="484"/>
      <c r="K417" s="484"/>
      <c r="L417" s="484"/>
      <c r="M417" s="553"/>
      <c r="N417" s="554"/>
    </row>
    <row r="418" spans="1:14" ht="15.45" thickBot="1" x14ac:dyDescent="0.4">
      <c r="A418" s="535" t="s">
        <v>1460</v>
      </c>
      <c r="B418" s="536" t="s">
        <v>1461</v>
      </c>
      <c r="C418" s="617">
        <v>9</v>
      </c>
      <c r="D418" s="1362" t="str">
        <f>CONCATENATE(D$377)</f>
        <v/>
      </c>
      <c r="E418" s="623">
        <f>IF(ISERROR(VLOOKUP(CONCATENATE($B418,"-",$C418),IN_1B!$B$2:$U$2962,3,FALSE))=TRUE,"",VLOOKUP(CONCATENATE($B418,"-",$C418),IN_1B!$B$2:$U$2962,3,FALSE))</f>
        <v>0</v>
      </c>
      <c r="F418" s="624">
        <f>IF(ISERROR(VLOOKUP(CONCATENATE($B418,"-",$C418),IN_1B!$B$2:$U$2962,4,FALSE))=TRUE,"",VLOOKUP(CONCATENATE($B418,"-",$C418),IN_1B!$B$2:$U$2962,4,FALSE))</f>
        <v>0</v>
      </c>
      <c r="G418" s="623">
        <f>IF(ISERROR(VLOOKUP(CONCATENATE($B418,"-",$C418),IN_1B!$B$2:$U$2962,5,FALSE))=TRUE,"",VLOOKUP(CONCATENATE($B418,"-",$C418),IN_1B!$B$2:$U$2962,5,FALSE))</f>
        <v>0</v>
      </c>
      <c r="H418" s="624">
        <f>IF(ISERROR(VLOOKUP(CONCATENATE($B418,"-",$C418),IN_1B!$B$2:$U$2962,6,FALSE))=TRUE,"",VLOOKUP(CONCATENATE($B418,"-",$C418),IN_1B!$B$2:$U$2962,6,FALSE))</f>
        <v>0</v>
      </c>
      <c r="I418" s="623">
        <f>IF(ISERROR(VLOOKUP(CONCATENATE($B418,"-",$C418),IN_1B!$B$2:$U$2962,7,FALSE))=TRUE,"",VLOOKUP(CONCATENATE($B418,"-",$C418),IN_1B!$B$2:$U$2962,7,FALSE))</f>
        <v>0</v>
      </c>
      <c r="J418" s="624">
        <f>IF(ISERROR(VLOOKUP(CONCATENATE($B418,"-",$C418),IN_1B!$B$2:$U$2962,8,FALSE))=TRUE,"",VLOOKUP(CONCATENATE($B418,"-",$C418),IN_1B!$B$2:$U$2962,8,FALSE))</f>
        <v>0</v>
      </c>
      <c r="K418" s="623">
        <f>IF(ISERROR(VLOOKUP(CONCATENATE($B418,"-",$C418),IN_1B!$B$2:$U$2962,9,FALSE))=TRUE,"",VLOOKUP(CONCATENATE($B418,"-",$C418),IN_1B!$B$2:$U$2962,9,FALSE))</f>
        <v>0</v>
      </c>
      <c r="L418" s="624">
        <f>IF(ISERROR(VLOOKUP(CONCATENATE($B418,"-",$C418),IN_1B!$B$2:$U$2962,10,FALSE))=TRUE,"",VLOOKUP(CONCATENATE($B418,"-",$C418),IN_1B!$B$2:$U$2962,10,FALSE))</f>
        <v>0</v>
      </c>
      <c r="M418" s="538">
        <f>E418+G418</f>
        <v>0</v>
      </c>
      <c r="N418" s="539">
        <f>F418+H418</f>
        <v>0</v>
      </c>
    </row>
    <row r="419" spans="1:14" ht="15.45" thickBot="1" x14ac:dyDescent="0.4">
      <c r="A419" s="567" t="s">
        <v>623</v>
      </c>
      <c r="B419" s="568"/>
      <c r="C419" s="620"/>
      <c r="D419" s="1362" t="str">
        <f>CONCATENATE(D$377)</f>
        <v/>
      </c>
      <c r="E419" s="570">
        <f t="shared" ref="E419:N419" si="77">SUM(E377:E390,E392:E397,E399:E409,E411:E416,E418)</f>
        <v>0</v>
      </c>
      <c r="F419" s="571">
        <f t="shared" si="77"/>
        <v>0</v>
      </c>
      <c r="G419" s="570">
        <f t="shared" si="77"/>
        <v>0</v>
      </c>
      <c r="H419" s="571">
        <f t="shared" si="77"/>
        <v>0</v>
      </c>
      <c r="I419" s="570">
        <f t="shared" si="77"/>
        <v>0</v>
      </c>
      <c r="J419" s="571">
        <f t="shared" si="77"/>
        <v>0</v>
      </c>
      <c r="K419" s="570">
        <f t="shared" si="77"/>
        <v>0</v>
      </c>
      <c r="L419" s="571">
        <f t="shared" si="77"/>
        <v>0</v>
      </c>
      <c r="M419" s="570">
        <f t="shared" si="77"/>
        <v>0</v>
      </c>
      <c r="N419" s="571">
        <f t="shared" si="77"/>
        <v>0</v>
      </c>
    </row>
    <row r="420" spans="1:14" ht="27.75" customHeight="1" x14ac:dyDescent="0.35">
      <c r="A420" s="2664" t="s">
        <v>1462</v>
      </c>
      <c r="B420" s="2664"/>
      <c r="C420" s="2664"/>
      <c r="D420" s="2664"/>
      <c r="E420" s="2664"/>
      <c r="F420" s="2664"/>
      <c r="G420" s="2664"/>
      <c r="H420" s="2664"/>
      <c r="I420" s="2664"/>
      <c r="J420" s="2664"/>
      <c r="K420" s="2664"/>
      <c r="L420" s="2664"/>
      <c r="M420" s="486"/>
      <c r="N420" s="486"/>
    </row>
  </sheetData>
  <sheetProtection password="8611" sheet="1" selectLockedCells="1"/>
  <mergeCells count="15">
    <mergeCell ref="M4:N4"/>
    <mergeCell ref="E5:F5"/>
    <mergeCell ref="G5:H5"/>
    <mergeCell ref="I5:J5"/>
    <mergeCell ref="K5:L5"/>
    <mergeCell ref="M5:N5"/>
    <mergeCell ref="A328:L328"/>
    <mergeCell ref="A374:L374"/>
    <mergeCell ref="A420:L420"/>
    <mergeCell ref="A52:L52"/>
    <mergeCell ref="A98:L98"/>
    <mergeCell ref="A144:L144"/>
    <mergeCell ref="A190:L190"/>
    <mergeCell ref="A236:L236"/>
    <mergeCell ref="A282:L282"/>
  </mergeCells>
  <dataValidations count="1">
    <dataValidation type="list" allowBlank="1" showInputMessage="1" showErrorMessage="1" sqref="D9 D55 D101 D147 D193 D239 D285 D331 D377">
      <formula1>$F$1:$Q$1</formula1>
    </dataValidation>
  </dataValidations>
  <printOptions horizontalCentered="1"/>
  <pageMargins left="0.47244094488188981" right="0.47244094488188981" top="0.59055118110236227" bottom="0.43307086614173229" header="0.51181102362204722" footer="0.31496062992125984"/>
  <pageSetup paperSize="9" scale="86" fitToHeight="20" orientation="landscape" horizontalDpi="300" verticalDpi="300"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1">
    <tabColor rgb="FF92D050"/>
  </sheetPr>
  <dimension ref="A1:M343"/>
  <sheetViews>
    <sheetView workbookViewId="0">
      <selection activeCell="O1" sqref="O1"/>
    </sheetView>
  </sheetViews>
  <sheetFormatPr defaultRowHeight="12.9" x14ac:dyDescent="0.35"/>
  <sheetData>
    <row r="1" spans="1:13" x14ac:dyDescent="0.35">
      <c r="A1" s="1" t="s">
        <v>1463</v>
      </c>
      <c r="B1" s="1" t="s">
        <v>1464</v>
      </c>
      <c r="C1" s="1" t="s">
        <v>745</v>
      </c>
      <c r="D1" s="1" t="s">
        <v>858</v>
      </c>
      <c r="E1" s="1" t="s">
        <v>859</v>
      </c>
      <c r="F1" s="1" t="s">
        <v>860</v>
      </c>
      <c r="G1" s="1" t="s">
        <v>861</v>
      </c>
      <c r="H1" s="1" t="s">
        <v>862</v>
      </c>
      <c r="I1" s="1" t="s">
        <v>863</v>
      </c>
      <c r="J1" s="1" t="s">
        <v>864</v>
      </c>
      <c r="K1" s="1" t="s">
        <v>865</v>
      </c>
      <c r="L1" s="1" t="s">
        <v>1465</v>
      </c>
      <c r="M1" s="1" t="s">
        <v>1466</v>
      </c>
    </row>
    <row r="2" spans="1:13" x14ac:dyDescent="0.35">
      <c r="A2" s="1" t="s">
        <v>1382</v>
      </c>
      <c r="B2" s="1" t="s">
        <v>1467</v>
      </c>
      <c r="C2" s="439"/>
      <c r="D2" s="1">
        <v>0</v>
      </c>
      <c r="E2" s="1">
        <v>0</v>
      </c>
      <c r="F2" s="1">
        <v>0</v>
      </c>
      <c r="G2" s="1">
        <v>0</v>
      </c>
      <c r="H2" s="1">
        <v>0</v>
      </c>
      <c r="I2" s="1">
        <v>0</v>
      </c>
      <c r="J2" s="1">
        <v>0</v>
      </c>
      <c r="K2" s="1">
        <v>0</v>
      </c>
      <c r="L2" s="1">
        <v>0</v>
      </c>
      <c r="M2" s="1">
        <v>0</v>
      </c>
    </row>
    <row r="3" spans="1:13" x14ac:dyDescent="0.35">
      <c r="A3" s="1" t="s">
        <v>1384</v>
      </c>
      <c r="B3" s="1" t="s">
        <v>1468</v>
      </c>
      <c r="D3" s="1">
        <v>0</v>
      </c>
      <c r="E3" s="1">
        <v>0</v>
      </c>
      <c r="F3" s="1">
        <v>0</v>
      </c>
      <c r="G3" s="1">
        <v>0</v>
      </c>
      <c r="H3" s="1">
        <v>0</v>
      </c>
      <c r="I3" s="1">
        <v>0</v>
      </c>
      <c r="J3" s="1">
        <v>0</v>
      </c>
      <c r="K3" s="1">
        <v>0</v>
      </c>
      <c r="L3" s="1">
        <v>0</v>
      </c>
      <c r="M3" s="1">
        <v>0</v>
      </c>
    </row>
    <row r="4" spans="1:13" x14ac:dyDescent="0.35">
      <c r="A4" s="1" t="s">
        <v>1386</v>
      </c>
      <c r="B4" s="1" t="s">
        <v>1469</v>
      </c>
      <c r="D4" s="1">
        <v>0</v>
      </c>
      <c r="E4" s="1">
        <v>0</v>
      </c>
      <c r="F4" s="1">
        <v>0</v>
      </c>
      <c r="G4" s="1">
        <v>0</v>
      </c>
      <c r="H4" s="1">
        <v>0</v>
      </c>
      <c r="I4" s="1">
        <v>0</v>
      </c>
      <c r="J4" s="1">
        <v>0</v>
      </c>
      <c r="K4" s="1">
        <v>0</v>
      </c>
      <c r="L4" s="1">
        <v>0</v>
      </c>
      <c r="M4" s="1">
        <v>0</v>
      </c>
    </row>
    <row r="5" spans="1:13" x14ac:dyDescent="0.35">
      <c r="A5" s="1" t="s">
        <v>1388</v>
      </c>
      <c r="B5" s="1" t="s">
        <v>1470</v>
      </c>
      <c r="D5" s="1">
        <v>0</v>
      </c>
      <c r="E5" s="1">
        <v>0</v>
      </c>
      <c r="F5" s="1">
        <v>0</v>
      </c>
      <c r="G5" s="1">
        <v>0</v>
      </c>
      <c r="H5" s="1">
        <v>0</v>
      </c>
      <c r="I5" s="1">
        <v>0</v>
      </c>
      <c r="J5" s="1">
        <v>0</v>
      </c>
      <c r="K5" s="1">
        <v>0</v>
      </c>
      <c r="L5" s="1">
        <v>0</v>
      </c>
      <c r="M5" s="1">
        <v>0</v>
      </c>
    </row>
    <row r="6" spans="1:13" x14ac:dyDescent="0.35">
      <c r="A6" s="1" t="s">
        <v>1390</v>
      </c>
      <c r="B6" s="1" t="s">
        <v>1471</v>
      </c>
      <c r="D6" s="1">
        <v>0</v>
      </c>
      <c r="E6" s="1">
        <v>0</v>
      </c>
      <c r="F6" s="1">
        <v>0</v>
      </c>
      <c r="G6" s="1">
        <v>0</v>
      </c>
      <c r="H6" s="1">
        <v>0</v>
      </c>
      <c r="I6" s="1">
        <v>0</v>
      </c>
      <c r="J6" s="1">
        <v>0</v>
      </c>
      <c r="K6" s="1">
        <v>0</v>
      </c>
      <c r="L6" s="1">
        <v>0</v>
      </c>
      <c r="M6" s="1">
        <v>0</v>
      </c>
    </row>
    <row r="7" spans="1:13" x14ac:dyDescent="0.35">
      <c r="A7" s="1" t="s">
        <v>1392</v>
      </c>
      <c r="B7" s="1" t="s">
        <v>1472</v>
      </c>
      <c r="D7" s="1">
        <v>0</v>
      </c>
      <c r="E7" s="1">
        <v>0</v>
      </c>
      <c r="F7" s="1">
        <v>0</v>
      </c>
      <c r="G7" s="1">
        <v>0</v>
      </c>
      <c r="H7" s="1">
        <v>0</v>
      </c>
      <c r="I7" s="1">
        <v>0</v>
      </c>
      <c r="J7" s="1">
        <v>0</v>
      </c>
      <c r="K7" s="1">
        <v>0</v>
      </c>
      <c r="L7" s="1">
        <v>0</v>
      </c>
      <c r="M7" s="1">
        <v>0</v>
      </c>
    </row>
    <row r="8" spans="1:13" x14ac:dyDescent="0.35">
      <c r="A8" s="1" t="s">
        <v>1394</v>
      </c>
      <c r="B8" s="1" t="s">
        <v>1473</v>
      </c>
      <c r="D8" s="1">
        <v>0</v>
      </c>
      <c r="E8" s="1">
        <v>0</v>
      </c>
      <c r="F8" s="1">
        <v>0</v>
      </c>
      <c r="G8" s="1">
        <v>0</v>
      </c>
      <c r="H8" s="1">
        <v>0</v>
      </c>
      <c r="I8" s="1">
        <v>0</v>
      </c>
      <c r="J8" s="1">
        <v>0</v>
      </c>
      <c r="K8" s="1">
        <v>0</v>
      </c>
      <c r="L8" s="1">
        <v>0</v>
      </c>
      <c r="M8" s="1">
        <v>0</v>
      </c>
    </row>
    <row r="9" spans="1:13" x14ac:dyDescent="0.35">
      <c r="A9" s="1" t="s">
        <v>1396</v>
      </c>
      <c r="B9" s="1" t="s">
        <v>1474</v>
      </c>
      <c r="D9" s="1">
        <v>0</v>
      </c>
      <c r="E9" s="1">
        <v>0</v>
      </c>
      <c r="F9" s="1">
        <v>0</v>
      </c>
      <c r="G9" s="1">
        <v>0</v>
      </c>
      <c r="H9" s="1">
        <v>0</v>
      </c>
      <c r="I9" s="1">
        <v>0</v>
      </c>
      <c r="J9" s="1">
        <v>0</v>
      </c>
      <c r="K9" s="1">
        <v>0</v>
      </c>
      <c r="L9" s="1">
        <v>0</v>
      </c>
      <c r="M9" s="1">
        <v>0</v>
      </c>
    </row>
    <row r="10" spans="1:13" x14ac:dyDescent="0.35">
      <c r="A10" s="1" t="s">
        <v>1398</v>
      </c>
      <c r="B10" s="1" t="s">
        <v>1475</v>
      </c>
      <c r="D10" s="1">
        <v>0</v>
      </c>
      <c r="E10" s="1">
        <v>0</v>
      </c>
      <c r="F10" s="1">
        <v>0</v>
      </c>
      <c r="G10" s="1">
        <v>0</v>
      </c>
      <c r="H10" s="1">
        <v>0</v>
      </c>
      <c r="I10" s="1">
        <v>0</v>
      </c>
      <c r="J10" s="1">
        <v>0</v>
      </c>
      <c r="K10" s="1">
        <v>0</v>
      </c>
      <c r="L10" s="1">
        <v>0</v>
      </c>
      <c r="M10" s="1">
        <v>0</v>
      </c>
    </row>
    <row r="11" spans="1:13" x14ac:dyDescent="0.35">
      <c r="A11" s="1" t="s">
        <v>1400</v>
      </c>
      <c r="B11" s="1" t="s">
        <v>1476</v>
      </c>
      <c r="D11" s="1">
        <v>0</v>
      </c>
      <c r="E11" s="1">
        <v>0</v>
      </c>
      <c r="F11" s="1">
        <v>0</v>
      </c>
      <c r="G11" s="1">
        <v>0</v>
      </c>
      <c r="H11" s="1">
        <v>0</v>
      </c>
      <c r="I11" s="1">
        <v>0</v>
      </c>
      <c r="J11" s="1">
        <v>0</v>
      </c>
      <c r="K11" s="1">
        <v>0</v>
      </c>
      <c r="L11" s="1">
        <v>0</v>
      </c>
      <c r="M11" s="1">
        <v>0</v>
      </c>
    </row>
    <row r="12" spans="1:13" x14ac:dyDescent="0.35">
      <c r="A12" s="1" t="s">
        <v>1402</v>
      </c>
      <c r="B12" s="1" t="s">
        <v>1477</v>
      </c>
      <c r="D12" s="1">
        <v>0</v>
      </c>
      <c r="E12" s="1">
        <v>0</v>
      </c>
      <c r="F12" s="1">
        <v>0</v>
      </c>
      <c r="G12" s="1">
        <v>0</v>
      </c>
      <c r="H12" s="1">
        <v>0</v>
      </c>
      <c r="I12" s="1">
        <v>0</v>
      </c>
      <c r="J12" s="1">
        <v>0</v>
      </c>
      <c r="K12" s="1">
        <v>0</v>
      </c>
      <c r="L12" s="1">
        <v>0</v>
      </c>
      <c r="M12" s="1">
        <v>0</v>
      </c>
    </row>
    <row r="13" spans="1:13" x14ac:dyDescent="0.35">
      <c r="A13" s="1" t="s">
        <v>1404</v>
      </c>
      <c r="B13" s="1" t="s">
        <v>1478</v>
      </c>
      <c r="D13" s="1">
        <v>0</v>
      </c>
      <c r="E13" s="1">
        <v>0</v>
      </c>
      <c r="F13" s="1">
        <v>0</v>
      </c>
      <c r="G13" s="1">
        <v>0</v>
      </c>
      <c r="H13" s="1">
        <v>0</v>
      </c>
      <c r="I13" s="1">
        <v>0</v>
      </c>
      <c r="J13" s="1">
        <v>0</v>
      </c>
      <c r="K13" s="1">
        <v>0</v>
      </c>
      <c r="L13" s="1">
        <v>0</v>
      </c>
      <c r="M13" s="1">
        <v>0</v>
      </c>
    </row>
    <row r="14" spans="1:13" x14ac:dyDescent="0.35">
      <c r="A14" s="1" t="s">
        <v>1406</v>
      </c>
      <c r="B14" s="1" t="s">
        <v>1479</v>
      </c>
      <c r="D14" s="1">
        <v>0</v>
      </c>
      <c r="E14" s="1">
        <v>0</v>
      </c>
      <c r="F14" s="1">
        <v>0</v>
      </c>
      <c r="G14" s="1">
        <v>0</v>
      </c>
      <c r="H14" s="1">
        <v>0</v>
      </c>
      <c r="I14" s="1">
        <v>0</v>
      </c>
      <c r="J14" s="1">
        <v>0</v>
      </c>
      <c r="K14" s="1">
        <v>0</v>
      </c>
      <c r="L14" s="1">
        <v>0</v>
      </c>
      <c r="M14" s="1">
        <v>0</v>
      </c>
    </row>
    <row r="15" spans="1:13" x14ac:dyDescent="0.35">
      <c r="A15" s="1" t="s">
        <v>1408</v>
      </c>
      <c r="B15" s="1" t="s">
        <v>1480</v>
      </c>
      <c r="D15" s="1">
        <v>0</v>
      </c>
      <c r="E15" s="1">
        <v>0</v>
      </c>
      <c r="F15" s="1">
        <v>0</v>
      </c>
      <c r="G15" s="1">
        <v>0</v>
      </c>
      <c r="H15" s="1">
        <v>0</v>
      </c>
      <c r="I15" s="1">
        <v>0</v>
      </c>
      <c r="J15" s="1">
        <v>0</v>
      </c>
      <c r="K15" s="1">
        <v>0</v>
      </c>
      <c r="L15" s="1">
        <v>0</v>
      </c>
      <c r="M15" s="1">
        <v>0</v>
      </c>
    </row>
    <row r="16" spans="1:13" x14ac:dyDescent="0.35">
      <c r="A16" s="1" t="s">
        <v>1411</v>
      </c>
      <c r="B16" s="1" t="s">
        <v>1481</v>
      </c>
      <c r="D16" s="1">
        <v>0</v>
      </c>
      <c r="E16" s="1">
        <v>0</v>
      </c>
      <c r="F16" s="1">
        <v>0</v>
      </c>
      <c r="G16" s="1">
        <v>0</v>
      </c>
      <c r="H16" s="1">
        <v>0</v>
      </c>
      <c r="I16" s="1">
        <v>0</v>
      </c>
      <c r="J16" s="1">
        <v>0</v>
      </c>
      <c r="K16" s="1">
        <v>0</v>
      </c>
      <c r="L16" s="1">
        <v>0</v>
      </c>
      <c r="M16" s="1">
        <v>0</v>
      </c>
    </row>
    <row r="17" spans="1:13" x14ac:dyDescent="0.35">
      <c r="A17" s="1" t="s">
        <v>1482</v>
      </c>
      <c r="B17" s="1" t="s">
        <v>1483</v>
      </c>
      <c r="D17" s="1">
        <v>0</v>
      </c>
      <c r="E17" s="1">
        <v>0</v>
      </c>
      <c r="F17" s="1">
        <v>0</v>
      </c>
      <c r="G17" s="1">
        <v>0</v>
      </c>
      <c r="H17" s="1">
        <v>0</v>
      </c>
      <c r="I17" s="1">
        <v>0</v>
      </c>
      <c r="J17" s="1">
        <v>0</v>
      </c>
      <c r="K17" s="1">
        <v>0</v>
      </c>
      <c r="L17" s="1">
        <v>0</v>
      </c>
      <c r="M17" s="1">
        <v>0</v>
      </c>
    </row>
    <row r="18" spans="1:13" x14ac:dyDescent="0.35">
      <c r="A18" s="1" t="s">
        <v>1415</v>
      </c>
      <c r="B18" s="1" t="s">
        <v>1484</v>
      </c>
      <c r="D18" s="1">
        <v>0</v>
      </c>
      <c r="E18" s="1">
        <v>0</v>
      </c>
      <c r="F18" s="1">
        <v>0</v>
      </c>
      <c r="G18" s="1">
        <v>0</v>
      </c>
      <c r="H18" s="1">
        <v>0</v>
      </c>
      <c r="I18" s="1">
        <v>0</v>
      </c>
      <c r="J18" s="1">
        <v>0</v>
      </c>
      <c r="K18" s="1">
        <v>0</v>
      </c>
      <c r="L18" s="1">
        <v>0</v>
      </c>
      <c r="M18" s="1">
        <v>0</v>
      </c>
    </row>
    <row r="19" spans="1:13" x14ac:dyDescent="0.35">
      <c r="A19" s="1" t="s">
        <v>1417</v>
      </c>
      <c r="B19" s="1" t="s">
        <v>1485</v>
      </c>
      <c r="D19" s="1">
        <v>0</v>
      </c>
      <c r="E19" s="1">
        <v>0</v>
      </c>
      <c r="F19" s="1">
        <v>0</v>
      </c>
      <c r="G19" s="1">
        <v>0</v>
      </c>
      <c r="H19" s="1">
        <v>0</v>
      </c>
      <c r="I19" s="1">
        <v>0</v>
      </c>
      <c r="J19" s="1">
        <v>0</v>
      </c>
      <c r="K19" s="1">
        <v>0</v>
      </c>
      <c r="L19" s="1">
        <v>0</v>
      </c>
      <c r="M19" s="1">
        <v>0</v>
      </c>
    </row>
    <row r="20" spans="1:13" x14ac:dyDescent="0.35">
      <c r="A20" s="1" t="s">
        <v>1419</v>
      </c>
      <c r="B20" s="1" t="s">
        <v>1486</v>
      </c>
      <c r="D20" s="1">
        <v>0</v>
      </c>
      <c r="E20" s="1">
        <v>0</v>
      </c>
      <c r="F20" s="1">
        <v>0</v>
      </c>
      <c r="G20" s="1">
        <v>0</v>
      </c>
      <c r="H20" s="1">
        <v>0</v>
      </c>
      <c r="I20" s="1">
        <v>0</v>
      </c>
      <c r="J20" s="1">
        <v>0</v>
      </c>
      <c r="K20" s="1">
        <v>0</v>
      </c>
      <c r="L20" s="1">
        <v>0</v>
      </c>
      <c r="M20" s="1">
        <v>0</v>
      </c>
    </row>
    <row r="21" spans="1:13" x14ac:dyDescent="0.35">
      <c r="A21" s="1" t="s">
        <v>1421</v>
      </c>
      <c r="B21" s="1" t="s">
        <v>1487</v>
      </c>
      <c r="D21" s="1">
        <v>0</v>
      </c>
      <c r="E21" s="1">
        <v>0</v>
      </c>
      <c r="F21" s="1">
        <v>0</v>
      </c>
      <c r="G21" s="1">
        <v>0</v>
      </c>
      <c r="H21" s="1">
        <v>0</v>
      </c>
      <c r="I21" s="1">
        <v>0</v>
      </c>
      <c r="J21" s="1">
        <v>0</v>
      </c>
      <c r="K21" s="1">
        <v>0</v>
      </c>
      <c r="L21" s="1">
        <v>0</v>
      </c>
      <c r="M21" s="1">
        <v>0</v>
      </c>
    </row>
    <row r="22" spans="1:13" x14ac:dyDescent="0.35">
      <c r="A22" s="1" t="s">
        <v>1424</v>
      </c>
      <c r="B22" s="1" t="s">
        <v>1488</v>
      </c>
      <c r="D22" s="1">
        <v>0</v>
      </c>
      <c r="E22" s="1">
        <v>0</v>
      </c>
      <c r="F22" s="1">
        <v>0</v>
      </c>
      <c r="G22" s="1">
        <v>0</v>
      </c>
      <c r="H22" s="1">
        <v>0</v>
      </c>
      <c r="I22" s="1">
        <v>0</v>
      </c>
      <c r="J22" s="1">
        <v>0</v>
      </c>
      <c r="K22" s="1">
        <v>0</v>
      </c>
      <c r="L22" s="1">
        <v>0</v>
      </c>
      <c r="M22" s="1">
        <v>0</v>
      </c>
    </row>
    <row r="23" spans="1:13" x14ac:dyDescent="0.35">
      <c r="A23" s="1" t="s">
        <v>1426</v>
      </c>
      <c r="B23" s="1" t="s">
        <v>1489</v>
      </c>
      <c r="D23" s="1">
        <v>0</v>
      </c>
      <c r="E23" s="1">
        <v>0</v>
      </c>
      <c r="F23" s="1">
        <v>0</v>
      </c>
      <c r="G23" s="1">
        <v>0</v>
      </c>
      <c r="H23" s="1">
        <v>0</v>
      </c>
      <c r="I23" s="1">
        <v>0</v>
      </c>
      <c r="J23" s="1">
        <v>0</v>
      </c>
      <c r="K23" s="1">
        <v>0</v>
      </c>
      <c r="L23" s="1">
        <v>0</v>
      </c>
      <c r="M23" s="1">
        <v>0</v>
      </c>
    </row>
    <row r="24" spans="1:13" x14ac:dyDescent="0.35">
      <c r="A24" s="1" t="s">
        <v>1428</v>
      </c>
      <c r="B24" s="1" t="s">
        <v>1490</v>
      </c>
      <c r="D24" s="1">
        <v>0</v>
      </c>
      <c r="E24" s="1">
        <v>0</v>
      </c>
      <c r="F24" s="1">
        <v>0</v>
      </c>
      <c r="G24" s="1">
        <v>0</v>
      </c>
      <c r="H24" s="1">
        <v>0</v>
      </c>
      <c r="I24" s="1">
        <v>0</v>
      </c>
      <c r="J24" s="1">
        <v>0</v>
      </c>
      <c r="K24" s="1">
        <v>0</v>
      </c>
      <c r="L24" s="1">
        <v>0</v>
      </c>
      <c r="M24" s="1">
        <v>0</v>
      </c>
    </row>
    <row r="25" spans="1:13" x14ac:dyDescent="0.35">
      <c r="A25" s="1" t="s">
        <v>1430</v>
      </c>
      <c r="B25" s="1" t="s">
        <v>1491</v>
      </c>
      <c r="D25" s="1">
        <v>0</v>
      </c>
      <c r="E25" s="1">
        <v>0</v>
      </c>
      <c r="F25" s="1">
        <v>0</v>
      </c>
      <c r="G25" s="1">
        <v>0</v>
      </c>
      <c r="H25" s="1">
        <v>0</v>
      </c>
      <c r="I25" s="1">
        <v>0</v>
      </c>
      <c r="J25" s="1">
        <v>0</v>
      </c>
      <c r="K25" s="1">
        <v>0</v>
      </c>
      <c r="L25" s="1">
        <v>0</v>
      </c>
      <c r="M25" s="1">
        <v>0</v>
      </c>
    </row>
    <row r="26" spans="1:13" x14ac:dyDescent="0.35">
      <c r="A26" s="1" t="s">
        <v>1432</v>
      </c>
      <c r="B26" s="1" t="s">
        <v>1492</v>
      </c>
      <c r="D26" s="1">
        <v>0</v>
      </c>
      <c r="E26" s="1">
        <v>0</v>
      </c>
      <c r="F26" s="1">
        <v>0</v>
      </c>
      <c r="G26" s="1">
        <v>0</v>
      </c>
      <c r="H26" s="1">
        <v>0</v>
      </c>
      <c r="I26" s="1">
        <v>0</v>
      </c>
      <c r="J26" s="1">
        <v>0</v>
      </c>
      <c r="K26" s="1">
        <v>0</v>
      </c>
      <c r="L26" s="1">
        <v>0</v>
      </c>
      <c r="M26" s="1">
        <v>0</v>
      </c>
    </row>
    <row r="27" spans="1:13" x14ac:dyDescent="0.35">
      <c r="A27" s="1" t="s">
        <v>1434</v>
      </c>
      <c r="B27" s="1" t="s">
        <v>1493</v>
      </c>
      <c r="D27" s="1">
        <v>0</v>
      </c>
      <c r="E27" s="1">
        <v>0</v>
      </c>
      <c r="F27" s="1">
        <v>0</v>
      </c>
      <c r="G27" s="1">
        <v>0</v>
      </c>
      <c r="H27" s="1">
        <v>0</v>
      </c>
      <c r="I27" s="1">
        <v>0</v>
      </c>
      <c r="J27" s="1">
        <v>0</v>
      </c>
      <c r="K27" s="1">
        <v>0</v>
      </c>
      <c r="L27" s="1">
        <v>0</v>
      </c>
      <c r="M27" s="1">
        <v>0</v>
      </c>
    </row>
    <row r="28" spans="1:13" x14ac:dyDescent="0.35">
      <c r="A28" s="1" t="s">
        <v>1436</v>
      </c>
      <c r="B28" s="1" t="s">
        <v>1494</v>
      </c>
      <c r="D28" s="1">
        <v>0</v>
      </c>
      <c r="E28" s="1">
        <v>0</v>
      </c>
      <c r="F28" s="1">
        <v>0</v>
      </c>
      <c r="G28" s="1">
        <v>0</v>
      </c>
      <c r="H28" s="1">
        <v>0</v>
      </c>
      <c r="I28" s="1">
        <v>0</v>
      </c>
      <c r="J28" s="1">
        <v>0</v>
      </c>
      <c r="K28" s="1">
        <v>0</v>
      </c>
      <c r="L28" s="1">
        <v>0</v>
      </c>
      <c r="M28" s="1">
        <v>0</v>
      </c>
    </row>
    <row r="29" spans="1:13" x14ac:dyDescent="0.35">
      <c r="A29" s="1" t="s">
        <v>1438</v>
      </c>
      <c r="B29" s="1" t="s">
        <v>1495</v>
      </c>
      <c r="D29" s="1">
        <v>0</v>
      </c>
      <c r="E29" s="1">
        <v>0</v>
      </c>
      <c r="F29" s="1">
        <v>0</v>
      </c>
      <c r="G29" s="1">
        <v>0</v>
      </c>
      <c r="H29" s="1">
        <v>0</v>
      </c>
      <c r="I29" s="1">
        <v>0</v>
      </c>
      <c r="J29" s="1">
        <v>0</v>
      </c>
      <c r="K29" s="1">
        <v>0</v>
      </c>
      <c r="L29" s="1">
        <v>0</v>
      </c>
      <c r="M29" s="1">
        <v>0</v>
      </c>
    </row>
    <row r="30" spans="1:13" x14ac:dyDescent="0.35">
      <c r="A30" s="1" t="s">
        <v>1440</v>
      </c>
      <c r="B30" s="1" t="s">
        <v>1496</v>
      </c>
      <c r="D30" s="1">
        <v>0</v>
      </c>
      <c r="E30" s="1">
        <v>0</v>
      </c>
      <c r="F30" s="1">
        <v>0</v>
      </c>
      <c r="G30" s="1">
        <v>0</v>
      </c>
      <c r="H30" s="1">
        <v>0</v>
      </c>
      <c r="I30" s="1">
        <v>0</v>
      </c>
      <c r="J30" s="1">
        <v>0</v>
      </c>
      <c r="K30" s="1">
        <v>0</v>
      </c>
      <c r="L30" s="1">
        <v>0</v>
      </c>
      <c r="M30" s="1">
        <v>0</v>
      </c>
    </row>
    <row r="31" spans="1:13" x14ac:dyDescent="0.35">
      <c r="A31" s="1" t="s">
        <v>1442</v>
      </c>
      <c r="B31" s="1" t="s">
        <v>1497</v>
      </c>
      <c r="D31" s="1">
        <v>0</v>
      </c>
      <c r="E31" s="1">
        <v>0</v>
      </c>
      <c r="F31" s="1">
        <v>0</v>
      </c>
      <c r="G31" s="1">
        <v>0</v>
      </c>
      <c r="H31" s="1">
        <v>0</v>
      </c>
      <c r="I31" s="1">
        <v>0</v>
      </c>
      <c r="J31" s="1">
        <v>0</v>
      </c>
      <c r="K31" s="1">
        <v>0</v>
      </c>
      <c r="L31" s="1">
        <v>0</v>
      </c>
      <c r="M31" s="1">
        <v>0</v>
      </c>
    </row>
    <row r="32" spans="1:13" x14ac:dyDescent="0.35">
      <c r="A32" s="1" t="s">
        <v>1444</v>
      </c>
      <c r="B32" s="1" t="s">
        <v>1498</v>
      </c>
      <c r="D32" s="1">
        <v>0</v>
      </c>
      <c r="E32" s="1">
        <v>0</v>
      </c>
      <c r="F32" s="1">
        <v>0</v>
      </c>
      <c r="G32" s="1">
        <v>0</v>
      </c>
      <c r="H32" s="1">
        <v>0</v>
      </c>
      <c r="I32" s="1">
        <v>0</v>
      </c>
      <c r="J32" s="1">
        <v>0</v>
      </c>
      <c r="K32" s="1">
        <v>0</v>
      </c>
      <c r="L32" s="1">
        <v>0</v>
      </c>
      <c r="M32" s="1">
        <v>0</v>
      </c>
    </row>
    <row r="33" spans="1:13" x14ac:dyDescent="0.35">
      <c r="A33" s="1" t="s">
        <v>1447</v>
      </c>
      <c r="B33" s="1" t="s">
        <v>1499</v>
      </c>
      <c r="D33" s="1">
        <v>0</v>
      </c>
      <c r="E33" s="1">
        <v>0</v>
      </c>
      <c r="F33" s="1">
        <v>0</v>
      </c>
      <c r="G33" s="1">
        <v>0</v>
      </c>
      <c r="H33" s="1">
        <v>0</v>
      </c>
      <c r="I33" s="1">
        <v>0</v>
      </c>
      <c r="J33" s="1">
        <v>0</v>
      </c>
      <c r="K33" s="1">
        <v>0</v>
      </c>
      <c r="L33" s="1">
        <v>0</v>
      </c>
      <c r="M33" s="1">
        <v>0</v>
      </c>
    </row>
    <row r="34" spans="1:13" x14ac:dyDescent="0.35">
      <c r="A34" s="1" t="s">
        <v>1449</v>
      </c>
      <c r="B34" s="1" t="s">
        <v>1500</v>
      </c>
      <c r="D34" s="1">
        <v>0</v>
      </c>
      <c r="E34" s="1">
        <v>0</v>
      </c>
      <c r="F34" s="1">
        <v>0</v>
      </c>
      <c r="G34" s="1">
        <v>0</v>
      </c>
      <c r="H34" s="1">
        <v>0</v>
      </c>
      <c r="I34" s="1">
        <v>0</v>
      </c>
      <c r="J34" s="1">
        <v>0</v>
      </c>
      <c r="K34" s="1">
        <v>0</v>
      </c>
      <c r="L34" s="1">
        <v>0</v>
      </c>
      <c r="M34" s="1">
        <v>0</v>
      </c>
    </row>
    <row r="35" spans="1:13" x14ac:dyDescent="0.35">
      <c r="A35" s="1" t="s">
        <v>1451</v>
      </c>
      <c r="B35" s="1" t="s">
        <v>1501</v>
      </c>
      <c r="D35" s="1">
        <v>0</v>
      </c>
      <c r="E35" s="1">
        <v>0</v>
      </c>
      <c r="F35" s="1">
        <v>0</v>
      </c>
      <c r="G35" s="1">
        <v>0</v>
      </c>
      <c r="H35" s="1">
        <v>0</v>
      </c>
      <c r="I35" s="1">
        <v>0</v>
      </c>
      <c r="J35" s="1">
        <v>0</v>
      </c>
      <c r="K35" s="1">
        <v>0</v>
      </c>
      <c r="L35" s="1">
        <v>0</v>
      </c>
      <c r="M35" s="1">
        <v>0</v>
      </c>
    </row>
    <row r="36" spans="1:13" x14ac:dyDescent="0.35">
      <c r="A36" s="1" t="s">
        <v>1453</v>
      </c>
      <c r="B36" s="1" t="s">
        <v>1502</v>
      </c>
      <c r="D36" s="1">
        <v>0</v>
      </c>
      <c r="E36" s="1">
        <v>0</v>
      </c>
      <c r="F36" s="1">
        <v>0</v>
      </c>
      <c r="G36" s="1">
        <v>0</v>
      </c>
      <c r="H36" s="1">
        <v>0</v>
      </c>
      <c r="I36" s="1">
        <v>0</v>
      </c>
      <c r="J36" s="1">
        <v>0</v>
      </c>
      <c r="K36" s="1">
        <v>0</v>
      </c>
      <c r="L36" s="1">
        <v>0</v>
      </c>
      <c r="M36" s="1">
        <v>0</v>
      </c>
    </row>
    <row r="37" spans="1:13" x14ac:dyDescent="0.35">
      <c r="A37" s="1" t="s">
        <v>1455</v>
      </c>
      <c r="B37" s="1" t="s">
        <v>1503</v>
      </c>
      <c r="D37" s="1">
        <v>0</v>
      </c>
      <c r="E37" s="1">
        <v>0</v>
      </c>
      <c r="F37" s="1">
        <v>0</v>
      </c>
      <c r="G37" s="1">
        <v>0</v>
      </c>
      <c r="H37" s="1">
        <v>0</v>
      </c>
      <c r="I37" s="1">
        <v>0</v>
      </c>
      <c r="J37" s="1">
        <v>0</v>
      </c>
      <c r="K37" s="1">
        <v>0</v>
      </c>
      <c r="L37" s="1">
        <v>0</v>
      </c>
      <c r="M37" s="1">
        <v>0</v>
      </c>
    </row>
    <row r="38" spans="1:13" x14ac:dyDescent="0.35">
      <c r="A38" s="1" t="s">
        <v>1457</v>
      </c>
      <c r="B38" s="1" t="s">
        <v>1504</v>
      </c>
      <c r="D38" s="1">
        <v>0</v>
      </c>
      <c r="E38" s="1">
        <v>0</v>
      </c>
      <c r="F38" s="1">
        <v>0</v>
      </c>
      <c r="G38" s="1">
        <v>0</v>
      </c>
      <c r="H38" s="1">
        <v>0</v>
      </c>
      <c r="I38" s="1">
        <v>0</v>
      </c>
      <c r="J38" s="1">
        <v>0</v>
      </c>
      <c r="K38" s="1">
        <v>0</v>
      </c>
      <c r="L38" s="1">
        <v>0</v>
      </c>
      <c r="M38" s="1">
        <v>0</v>
      </c>
    </row>
    <row r="39" spans="1:13" x14ac:dyDescent="0.35">
      <c r="A39" s="1" t="s">
        <v>1460</v>
      </c>
      <c r="B39" s="1" t="s">
        <v>1505</v>
      </c>
      <c r="D39" s="1">
        <v>0</v>
      </c>
      <c r="E39" s="1">
        <v>0</v>
      </c>
      <c r="F39" s="1">
        <v>0</v>
      </c>
      <c r="G39" s="1">
        <v>0</v>
      </c>
      <c r="H39" s="1">
        <v>0</v>
      </c>
      <c r="I39" s="1">
        <v>0</v>
      </c>
      <c r="J39" s="1">
        <v>0</v>
      </c>
      <c r="K39" s="1">
        <v>0</v>
      </c>
      <c r="L39" s="1">
        <v>0</v>
      </c>
      <c r="M39" s="1">
        <v>0</v>
      </c>
    </row>
    <row r="40" spans="1:13" x14ac:dyDescent="0.35">
      <c r="A40" s="1" t="s">
        <v>1382</v>
      </c>
      <c r="B40" s="1" t="s">
        <v>1506</v>
      </c>
      <c r="C40" s="439"/>
      <c r="D40" s="1">
        <v>0</v>
      </c>
      <c r="E40" s="1">
        <v>0</v>
      </c>
      <c r="F40" s="1">
        <v>0</v>
      </c>
      <c r="G40" s="1">
        <v>0</v>
      </c>
      <c r="H40" s="1">
        <v>0</v>
      </c>
      <c r="I40" s="1">
        <v>0</v>
      </c>
      <c r="J40" s="1">
        <v>0</v>
      </c>
      <c r="K40" s="1">
        <v>0</v>
      </c>
      <c r="L40" s="1">
        <v>0</v>
      </c>
      <c r="M40" s="1">
        <v>0</v>
      </c>
    </row>
    <row r="41" spans="1:13" x14ac:dyDescent="0.35">
      <c r="A41" s="1" t="s">
        <v>1384</v>
      </c>
      <c r="B41" s="1" t="s">
        <v>1507</v>
      </c>
      <c r="D41" s="1">
        <v>0</v>
      </c>
      <c r="E41" s="1">
        <v>0</v>
      </c>
      <c r="F41" s="1">
        <v>0</v>
      </c>
      <c r="G41" s="1">
        <v>0</v>
      </c>
      <c r="H41" s="1">
        <v>0</v>
      </c>
      <c r="I41" s="1">
        <v>0</v>
      </c>
      <c r="J41" s="1">
        <v>0</v>
      </c>
      <c r="K41" s="1">
        <v>0</v>
      </c>
      <c r="L41" s="1">
        <v>0</v>
      </c>
      <c r="M41" s="1">
        <v>0</v>
      </c>
    </row>
    <row r="42" spans="1:13" x14ac:dyDescent="0.35">
      <c r="A42" s="1" t="s">
        <v>1386</v>
      </c>
      <c r="B42" s="1" t="s">
        <v>1508</v>
      </c>
      <c r="D42" s="1">
        <v>0</v>
      </c>
      <c r="E42" s="1">
        <v>0</v>
      </c>
      <c r="F42" s="1">
        <v>0</v>
      </c>
      <c r="G42" s="1">
        <v>0</v>
      </c>
      <c r="H42" s="1">
        <v>0</v>
      </c>
      <c r="I42" s="1">
        <v>0</v>
      </c>
      <c r="J42" s="1">
        <v>0</v>
      </c>
      <c r="K42" s="1">
        <v>0</v>
      </c>
      <c r="L42" s="1">
        <v>0</v>
      </c>
      <c r="M42" s="1">
        <v>0</v>
      </c>
    </row>
    <row r="43" spans="1:13" x14ac:dyDescent="0.35">
      <c r="A43" s="1" t="s">
        <v>1388</v>
      </c>
      <c r="B43" s="1" t="s">
        <v>1509</v>
      </c>
      <c r="D43" s="1">
        <v>0</v>
      </c>
      <c r="E43" s="1">
        <v>0</v>
      </c>
      <c r="F43" s="1">
        <v>0</v>
      </c>
      <c r="G43" s="1">
        <v>0</v>
      </c>
      <c r="H43" s="1">
        <v>0</v>
      </c>
      <c r="I43" s="1">
        <v>0</v>
      </c>
      <c r="J43" s="1">
        <v>0</v>
      </c>
      <c r="K43" s="1">
        <v>0</v>
      </c>
      <c r="L43" s="1">
        <v>0</v>
      </c>
      <c r="M43" s="1">
        <v>0</v>
      </c>
    </row>
    <row r="44" spans="1:13" x14ac:dyDescent="0.35">
      <c r="A44" s="1" t="s">
        <v>1390</v>
      </c>
      <c r="B44" s="1" t="s">
        <v>1510</v>
      </c>
      <c r="D44" s="1">
        <v>0</v>
      </c>
      <c r="E44" s="1">
        <v>0</v>
      </c>
      <c r="F44" s="1">
        <v>0</v>
      </c>
      <c r="G44" s="1">
        <v>0</v>
      </c>
      <c r="H44" s="1">
        <v>0</v>
      </c>
      <c r="I44" s="1">
        <v>0</v>
      </c>
      <c r="J44" s="1">
        <v>0</v>
      </c>
      <c r="K44" s="1">
        <v>0</v>
      </c>
      <c r="L44" s="1">
        <v>0</v>
      </c>
      <c r="M44" s="1">
        <v>0</v>
      </c>
    </row>
    <row r="45" spans="1:13" x14ac:dyDescent="0.35">
      <c r="A45" s="1" t="s">
        <v>1392</v>
      </c>
      <c r="B45" s="1" t="s">
        <v>1511</v>
      </c>
      <c r="D45" s="1">
        <v>0</v>
      </c>
      <c r="E45" s="1">
        <v>0</v>
      </c>
      <c r="F45" s="1">
        <v>0</v>
      </c>
      <c r="G45" s="1">
        <v>0</v>
      </c>
      <c r="H45" s="1">
        <v>0</v>
      </c>
      <c r="I45" s="1">
        <v>0</v>
      </c>
      <c r="J45" s="1">
        <v>0</v>
      </c>
      <c r="K45" s="1">
        <v>0</v>
      </c>
      <c r="L45" s="1">
        <v>0</v>
      </c>
      <c r="M45" s="1">
        <v>0</v>
      </c>
    </row>
    <row r="46" spans="1:13" x14ac:dyDescent="0.35">
      <c r="A46" s="1" t="s">
        <v>1394</v>
      </c>
      <c r="B46" s="1" t="s">
        <v>1512</v>
      </c>
      <c r="D46" s="1">
        <v>0</v>
      </c>
      <c r="E46" s="1">
        <v>0</v>
      </c>
      <c r="F46" s="1">
        <v>0</v>
      </c>
      <c r="G46" s="1">
        <v>0</v>
      </c>
      <c r="H46" s="1">
        <v>0</v>
      </c>
      <c r="I46" s="1">
        <v>0</v>
      </c>
      <c r="J46" s="1">
        <v>0</v>
      </c>
      <c r="K46" s="1">
        <v>0</v>
      </c>
      <c r="L46" s="1">
        <v>0</v>
      </c>
      <c r="M46" s="1">
        <v>0</v>
      </c>
    </row>
    <row r="47" spans="1:13" x14ac:dyDescent="0.35">
      <c r="A47" s="1" t="s">
        <v>1396</v>
      </c>
      <c r="B47" s="1" t="s">
        <v>1513</v>
      </c>
      <c r="D47" s="1">
        <v>0</v>
      </c>
      <c r="E47" s="1">
        <v>0</v>
      </c>
      <c r="F47" s="1">
        <v>0</v>
      </c>
      <c r="G47" s="1">
        <v>0</v>
      </c>
      <c r="H47" s="1">
        <v>0</v>
      </c>
      <c r="I47" s="1">
        <v>0</v>
      </c>
      <c r="J47" s="1">
        <v>0</v>
      </c>
      <c r="K47" s="1">
        <v>0</v>
      </c>
      <c r="L47" s="1">
        <v>0</v>
      </c>
      <c r="M47" s="1">
        <v>0</v>
      </c>
    </row>
    <row r="48" spans="1:13" x14ac:dyDescent="0.35">
      <c r="A48" s="1" t="s">
        <v>1398</v>
      </c>
      <c r="B48" s="1" t="s">
        <v>1514</v>
      </c>
      <c r="D48" s="1">
        <v>0</v>
      </c>
      <c r="E48" s="1">
        <v>0</v>
      </c>
      <c r="F48" s="1">
        <v>0</v>
      </c>
      <c r="G48" s="1">
        <v>0</v>
      </c>
      <c r="H48" s="1">
        <v>0</v>
      </c>
      <c r="I48" s="1">
        <v>0</v>
      </c>
      <c r="J48" s="1">
        <v>0</v>
      </c>
      <c r="K48" s="1">
        <v>0</v>
      </c>
      <c r="L48" s="1">
        <v>0</v>
      </c>
      <c r="M48" s="1">
        <v>0</v>
      </c>
    </row>
    <row r="49" spans="1:13" x14ac:dyDescent="0.35">
      <c r="A49" s="1" t="s">
        <v>1400</v>
      </c>
      <c r="B49" s="1" t="s">
        <v>1515</v>
      </c>
      <c r="D49" s="1">
        <v>0</v>
      </c>
      <c r="E49" s="1">
        <v>0</v>
      </c>
      <c r="F49" s="1">
        <v>0</v>
      </c>
      <c r="G49" s="1">
        <v>0</v>
      </c>
      <c r="H49" s="1">
        <v>0</v>
      </c>
      <c r="I49" s="1">
        <v>0</v>
      </c>
      <c r="J49" s="1">
        <v>0</v>
      </c>
      <c r="K49" s="1">
        <v>0</v>
      </c>
      <c r="L49" s="1">
        <v>0</v>
      </c>
      <c r="M49" s="1">
        <v>0</v>
      </c>
    </row>
    <row r="50" spans="1:13" x14ac:dyDescent="0.35">
      <c r="A50" s="1" t="s">
        <v>1402</v>
      </c>
      <c r="B50" s="1" t="s">
        <v>1516</v>
      </c>
      <c r="D50" s="1">
        <v>0</v>
      </c>
      <c r="E50" s="1">
        <v>0</v>
      </c>
      <c r="F50" s="1">
        <v>0</v>
      </c>
      <c r="G50" s="1">
        <v>0</v>
      </c>
      <c r="H50" s="1">
        <v>0</v>
      </c>
      <c r="I50" s="1">
        <v>0</v>
      </c>
      <c r="J50" s="1">
        <v>0</v>
      </c>
      <c r="K50" s="1">
        <v>0</v>
      </c>
      <c r="L50" s="1">
        <v>0</v>
      </c>
      <c r="M50" s="1">
        <v>0</v>
      </c>
    </row>
    <row r="51" spans="1:13" x14ac:dyDescent="0.35">
      <c r="A51" s="1" t="s">
        <v>1404</v>
      </c>
      <c r="B51" s="1" t="s">
        <v>1517</v>
      </c>
      <c r="D51" s="1">
        <v>0</v>
      </c>
      <c r="E51" s="1">
        <v>0</v>
      </c>
      <c r="F51" s="1">
        <v>0</v>
      </c>
      <c r="G51" s="1">
        <v>0</v>
      </c>
      <c r="H51" s="1">
        <v>0</v>
      </c>
      <c r="I51" s="1">
        <v>0</v>
      </c>
      <c r="J51" s="1">
        <v>0</v>
      </c>
      <c r="K51" s="1">
        <v>0</v>
      </c>
      <c r="L51" s="1">
        <v>0</v>
      </c>
      <c r="M51" s="1">
        <v>0</v>
      </c>
    </row>
    <row r="52" spans="1:13" x14ac:dyDescent="0.35">
      <c r="A52" s="1" t="s">
        <v>1406</v>
      </c>
      <c r="B52" s="1" t="s">
        <v>1518</v>
      </c>
      <c r="D52" s="1">
        <v>0</v>
      </c>
      <c r="E52" s="1">
        <v>0</v>
      </c>
      <c r="F52" s="1">
        <v>0</v>
      </c>
      <c r="G52" s="1">
        <v>0</v>
      </c>
      <c r="H52" s="1">
        <v>0</v>
      </c>
      <c r="I52" s="1">
        <v>0</v>
      </c>
      <c r="J52" s="1">
        <v>0</v>
      </c>
      <c r="K52" s="1">
        <v>0</v>
      </c>
      <c r="L52" s="1">
        <v>0</v>
      </c>
      <c r="M52" s="1">
        <v>0</v>
      </c>
    </row>
    <row r="53" spans="1:13" x14ac:dyDescent="0.35">
      <c r="A53" s="1" t="s">
        <v>1408</v>
      </c>
      <c r="B53" s="1" t="s">
        <v>1519</v>
      </c>
      <c r="D53" s="1">
        <v>0</v>
      </c>
      <c r="E53" s="1">
        <v>0</v>
      </c>
      <c r="F53" s="1">
        <v>0</v>
      </c>
      <c r="G53" s="1">
        <v>0</v>
      </c>
      <c r="H53" s="1">
        <v>0</v>
      </c>
      <c r="I53" s="1">
        <v>0</v>
      </c>
      <c r="J53" s="1">
        <v>0</v>
      </c>
      <c r="K53" s="1">
        <v>0</v>
      </c>
      <c r="L53" s="1">
        <v>0</v>
      </c>
      <c r="M53" s="1">
        <v>0</v>
      </c>
    </row>
    <row r="54" spans="1:13" x14ac:dyDescent="0.35">
      <c r="A54" s="1" t="s">
        <v>1411</v>
      </c>
      <c r="B54" s="1" t="s">
        <v>1520</v>
      </c>
      <c r="D54" s="1">
        <v>0</v>
      </c>
      <c r="E54" s="1">
        <v>0</v>
      </c>
      <c r="F54" s="1">
        <v>0</v>
      </c>
      <c r="G54" s="1">
        <v>0</v>
      </c>
      <c r="H54" s="1">
        <v>0</v>
      </c>
      <c r="I54" s="1">
        <v>0</v>
      </c>
      <c r="J54" s="1">
        <v>0</v>
      </c>
      <c r="K54" s="1">
        <v>0</v>
      </c>
      <c r="L54" s="1">
        <v>0</v>
      </c>
      <c r="M54" s="1">
        <v>0</v>
      </c>
    </row>
    <row r="55" spans="1:13" x14ac:dyDescent="0.35">
      <c r="A55" s="1" t="s">
        <v>1482</v>
      </c>
      <c r="B55" s="1" t="s">
        <v>1521</v>
      </c>
      <c r="D55" s="1">
        <v>0</v>
      </c>
      <c r="E55" s="1">
        <v>0</v>
      </c>
      <c r="F55" s="1">
        <v>0</v>
      </c>
      <c r="G55" s="1">
        <v>0</v>
      </c>
      <c r="H55" s="1">
        <v>0</v>
      </c>
      <c r="I55" s="1">
        <v>0</v>
      </c>
      <c r="J55" s="1">
        <v>0</v>
      </c>
      <c r="K55" s="1">
        <v>0</v>
      </c>
      <c r="L55" s="1">
        <v>0</v>
      </c>
      <c r="M55" s="1">
        <v>0</v>
      </c>
    </row>
    <row r="56" spans="1:13" x14ac:dyDescent="0.35">
      <c r="A56" s="1" t="s">
        <v>1415</v>
      </c>
      <c r="B56" s="1" t="s">
        <v>1522</v>
      </c>
      <c r="D56" s="1">
        <v>0</v>
      </c>
      <c r="E56" s="1">
        <v>0</v>
      </c>
      <c r="F56" s="1">
        <v>0</v>
      </c>
      <c r="G56" s="1">
        <v>0</v>
      </c>
      <c r="H56" s="1">
        <v>0</v>
      </c>
      <c r="I56" s="1">
        <v>0</v>
      </c>
      <c r="J56" s="1">
        <v>0</v>
      </c>
      <c r="K56" s="1">
        <v>0</v>
      </c>
      <c r="L56" s="1">
        <v>0</v>
      </c>
      <c r="M56" s="1">
        <v>0</v>
      </c>
    </row>
    <row r="57" spans="1:13" x14ac:dyDescent="0.35">
      <c r="A57" s="1" t="s">
        <v>1417</v>
      </c>
      <c r="B57" s="1" t="s">
        <v>1523</v>
      </c>
      <c r="D57" s="1">
        <v>0</v>
      </c>
      <c r="E57" s="1">
        <v>0</v>
      </c>
      <c r="F57" s="1">
        <v>0</v>
      </c>
      <c r="G57" s="1">
        <v>0</v>
      </c>
      <c r="H57" s="1">
        <v>0</v>
      </c>
      <c r="I57" s="1">
        <v>0</v>
      </c>
      <c r="J57" s="1">
        <v>0</v>
      </c>
      <c r="K57" s="1">
        <v>0</v>
      </c>
      <c r="L57" s="1">
        <v>0</v>
      </c>
      <c r="M57" s="1">
        <v>0</v>
      </c>
    </row>
    <row r="58" spans="1:13" x14ac:dyDescent="0.35">
      <c r="A58" s="1" t="s">
        <v>1419</v>
      </c>
      <c r="B58" s="1" t="s">
        <v>1524</v>
      </c>
      <c r="D58" s="1">
        <v>0</v>
      </c>
      <c r="E58" s="1">
        <v>0</v>
      </c>
      <c r="F58" s="1">
        <v>0</v>
      </c>
      <c r="G58" s="1">
        <v>0</v>
      </c>
      <c r="H58" s="1">
        <v>0</v>
      </c>
      <c r="I58" s="1">
        <v>0</v>
      </c>
      <c r="J58" s="1">
        <v>0</v>
      </c>
      <c r="K58" s="1">
        <v>0</v>
      </c>
      <c r="L58" s="1">
        <v>0</v>
      </c>
      <c r="M58" s="1">
        <v>0</v>
      </c>
    </row>
    <row r="59" spans="1:13" x14ac:dyDescent="0.35">
      <c r="A59" s="1" t="s">
        <v>1421</v>
      </c>
      <c r="B59" s="1" t="s">
        <v>1525</v>
      </c>
      <c r="D59" s="1">
        <v>0</v>
      </c>
      <c r="E59" s="1">
        <v>0</v>
      </c>
      <c r="F59" s="1">
        <v>0</v>
      </c>
      <c r="G59" s="1">
        <v>0</v>
      </c>
      <c r="H59" s="1">
        <v>0</v>
      </c>
      <c r="I59" s="1">
        <v>0</v>
      </c>
      <c r="J59" s="1">
        <v>0</v>
      </c>
      <c r="K59" s="1">
        <v>0</v>
      </c>
      <c r="L59" s="1">
        <v>0</v>
      </c>
      <c r="M59" s="1">
        <v>0</v>
      </c>
    </row>
    <row r="60" spans="1:13" x14ac:dyDescent="0.35">
      <c r="A60" s="1" t="s">
        <v>1424</v>
      </c>
      <c r="B60" s="1" t="s">
        <v>1526</v>
      </c>
      <c r="D60" s="1">
        <v>0</v>
      </c>
      <c r="E60" s="1">
        <v>0</v>
      </c>
      <c r="F60" s="1">
        <v>0</v>
      </c>
      <c r="G60" s="1">
        <v>0</v>
      </c>
      <c r="H60" s="1">
        <v>0</v>
      </c>
      <c r="I60" s="1">
        <v>0</v>
      </c>
      <c r="J60" s="1">
        <v>0</v>
      </c>
      <c r="K60" s="1">
        <v>0</v>
      </c>
      <c r="L60" s="1">
        <v>0</v>
      </c>
      <c r="M60" s="1">
        <v>0</v>
      </c>
    </row>
    <row r="61" spans="1:13" x14ac:dyDescent="0.35">
      <c r="A61" s="1" t="s">
        <v>1426</v>
      </c>
      <c r="B61" s="1" t="s">
        <v>1527</v>
      </c>
      <c r="D61" s="1">
        <v>0</v>
      </c>
      <c r="E61" s="1">
        <v>0</v>
      </c>
      <c r="F61" s="1">
        <v>0</v>
      </c>
      <c r="G61" s="1">
        <v>0</v>
      </c>
      <c r="H61" s="1">
        <v>0</v>
      </c>
      <c r="I61" s="1">
        <v>0</v>
      </c>
      <c r="J61" s="1">
        <v>0</v>
      </c>
      <c r="K61" s="1">
        <v>0</v>
      </c>
      <c r="L61" s="1">
        <v>0</v>
      </c>
      <c r="M61" s="1">
        <v>0</v>
      </c>
    </row>
    <row r="62" spans="1:13" x14ac:dyDescent="0.35">
      <c r="A62" s="1" t="s">
        <v>1428</v>
      </c>
      <c r="B62" s="1" t="s">
        <v>1528</v>
      </c>
      <c r="D62" s="1">
        <v>0</v>
      </c>
      <c r="E62" s="1">
        <v>0</v>
      </c>
      <c r="F62" s="1">
        <v>0</v>
      </c>
      <c r="G62" s="1">
        <v>0</v>
      </c>
      <c r="H62" s="1">
        <v>0</v>
      </c>
      <c r="I62" s="1">
        <v>0</v>
      </c>
      <c r="J62" s="1">
        <v>0</v>
      </c>
      <c r="K62" s="1">
        <v>0</v>
      </c>
      <c r="L62" s="1">
        <v>0</v>
      </c>
      <c r="M62" s="1">
        <v>0</v>
      </c>
    </row>
    <row r="63" spans="1:13" x14ac:dyDescent="0.35">
      <c r="A63" s="1" t="s">
        <v>1430</v>
      </c>
      <c r="B63" s="1" t="s">
        <v>1529</v>
      </c>
      <c r="D63" s="1">
        <v>0</v>
      </c>
      <c r="E63" s="1">
        <v>0</v>
      </c>
      <c r="F63" s="1">
        <v>0</v>
      </c>
      <c r="G63" s="1">
        <v>0</v>
      </c>
      <c r="H63" s="1">
        <v>0</v>
      </c>
      <c r="I63" s="1">
        <v>0</v>
      </c>
      <c r="J63" s="1">
        <v>0</v>
      </c>
      <c r="K63" s="1">
        <v>0</v>
      </c>
      <c r="L63" s="1">
        <v>0</v>
      </c>
      <c r="M63" s="1">
        <v>0</v>
      </c>
    </row>
    <row r="64" spans="1:13" x14ac:dyDescent="0.35">
      <c r="A64" s="1" t="s">
        <v>1432</v>
      </c>
      <c r="B64" s="1" t="s">
        <v>1530</v>
      </c>
      <c r="D64" s="1">
        <v>0</v>
      </c>
      <c r="E64" s="1">
        <v>0</v>
      </c>
      <c r="F64" s="1">
        <v>0</v>
      </c>
      <c r="G64" s="1">
        <v>0</v>
      </c>
      <c r="H64" s="1">
        <v>0</v>
      </c>
      <c r="I64" s="1">
        <v>0</v>
      </c>
      <c r="J64" s="1">
        <v>0</v>
      </c>
      <c r="K64" s="1">
        <v>0</v>
      </c>
      <c r="L64" s="1">
        <v>0</v>
      </c>
      <c r="M64" s="1">
        <v>0</v>
      </c>
    </row>
    <row r="65" spans="1:13" x14ac:dyDescent="0.35">
      <c r="A65" s="1" t="s">
        <v>1434</v>
      </c>
      <c r="B65" s="1" t="s">
        <v>1531</v>
      </c>
      <c r="D65" s="1">
        <v>0</v>
      </c>
      <c r="E65" s="1">
        <v>0</v>
      </c>
      <c r="F65" s="1">
        <v>0</v>
      </c>
      <c r="G65" s="1">
        <v>0</v>
      </c>
      <c r="H65" s="1">
        <v>0</v>
      </c>
      <c r="I65" s="1">
        <v>0</v>
      </c>
      <c r="J65" s="1">
        <v>0</v>
      </c>
      <c r="K65" s="1">
        <v>0</v>
      </c>
      <c r="L65" s="1">
        <v>0</v>
      </c>
      <c r="M65" s="1">
        <v>0</v>
      </c>
    </row>
    <row r="66" spans="1:13" x14ac:dyDescent="0.35">
      <c r="A66" s="1" t="s">
        <v>1436</v>
      </c>
      <c r="B66" s="1" t="s">
        <v>1532</v>
      </c>
      <c r="D66" s="1">
        <v>0</v>
      </c>
      <c r="E66" s="1">
        <v>0</v>
      </c>
      <c r="F66" s="1">
        <v>0</v>
      </c>
      <c r="G66" s="1">
        <v>0</v>
      </c>
      <c r="H66" s="1">
        <v>0</v>
      </c>
      <c r="I66" s="1">
        <v>0</v>
      </c>
      <c r="J66" s="1">
        <v>0</v>
      </c>
      <c r="K66" s="1">
        <v>0</v>
      </c>
      <c r="L66" s="1">
        <v>0</v>
      </c>
      <c r="M66" s="1">
        <v>0</v>
      </c>
    </row>
    <row r="67" spans="1:13" x14ac:dyDescent="0.35">
      <c r="A67" s="1" t="s">
        <v>1438</v>
      </c>
      <c r="B67" s="1" t="s">
        <v>1533</v>
      </c>
      <c r="D67" s="1">
        <v>0</v>
      </c>
      <c r="E67" s="1">
        <v>0</v>
      </c>
      <c r="F67" s="1">
        <v>0</v>
      </c>
      <c r="G67" s="1">
        <v>0</v>
      </c>
      <c r="H67" s="1">
        <v>0</v>
      </c>
      <c r="I67" s="1">
        <v>0</v>
      </c>
      <c r="J67" s="1">
        <v>0</v>
      </c>
      <c r="K67" s="1">
        <v>0</v>
      </c>
      <c r="L67" s="1">
        <v>0</v>
      </c>
      <c r="M67" s="1">
        <v>0</v>
      </c>
    </row>
    <row r="68" spans="1:13" x14ac:dyDescent="0.35">
      <c r="A68" s="1" t="s">
        <v>1440</v>
      </c>
      <c r="B68" s="1" t="s">
        <v>1534</v>
      </c>
      <c r="D68" s="1">
        <v>0</v>
      </c>
      <c r="E68" s="1">
        <v>0</v>
      </c>
      <c r="F68" s="1">
        <v>0</v>
      </c>
      <c r="G68" s="1">
        <v>0</v>
      </c>
      <c r="H68" s="1">
        <v>0</v>
      </c>
      <c r="I68" s="1">
        <v>0</v>
      </c>
      <c r="J68" s="1">
        <v>0</v>
      </c>
      <c r="K68" s="1">
        <v>0</v>
      </c>
      <c r="L68" s="1">
        <v>0</v>
      </c>
      <c r="M68" s="1">
        <v>0</v>
      </c>
    </row>
    <row r="69" spans="1:13" x14ac:dyDescent="0.35">
      <c r="A69" s="1" t="s">
        <v>1442</v>
      </c>
      <c r="B69" s="1" t="s">
        <v>1535</v>
      </c>
      <c r="D69" s="1">
        <v>0</v>
      </c>
      <c r="E69" s="1">
        <v>0</v>
      </c>
      <c r="F69" s="1">
        <v>0</v>
      </c>
      <c r="G69" s="1">
        <v>0</v>
      </c>
      <c r="H69" s="1">
        <v>0</v>
      </c>
      <c r="I69" s="1">
        <v>0</v>
      </c>
      <c r="J69" s="1">
        <v>0</v>
      </c>
      <c r="K69" s="1">
        <v>0</v>
      </c>
      <c r="L69" s="1">
        <v>0</v>
      </c>
      <c r="M69" s="1">
        <v>0</v>
      </c>
    </row>
    <row r="70" spans="1:13" x14ac:dyDescent="0.35">
      <c r="A70" s="1" t="s">
        <v>1444</v>
      </c>
      <c r="B70" s="1" t="s">
        <v>1536</v>
      </c>
      <c r="D70" s="1">
        <v>0</v>
      </c>
      <c r="E70" s="1">
        <v>0</v>
      </c>
      <c r="F70" s="1">
        <v>0</v>
      </c>
      <c r="G70" s="1">
        <v>0</v>
      </c>
      <c r="H70" s="1">
        <v>0</v>
      </c>
      <c r="I70" s="1">
        <v>0</v>
      </c>
      <c r="J70" s="1">
        <v>0</v>
      </c>
      <c r="K70" s="1">
        <v>0</v>
      </c>
      <c r="L70" s="1">
        <v>0</v>
      </c>
      <c r="M70" s="1">
        <v>0</v>
      </c>
    </row>
    <row r="71" spans="1:13" x14ac:dyDescent="0.35">
      <c r="A71" s="1" t="s">
        <v>1447</v>
      </c>
      <c r="B71" s="1" t="s">
        <v>1537</v>
      </c>
      <c r="D71" s="1">
        <v>0</v>
      </c>
      <c r="E71" s="1">
        <v>0</v>
      </c>
      <c r="F71" s="1">
        <v>0</v>
      </c>
      <c r="G71" s="1">
        <v>0</v>
      </c>
      <c r="H71" s="1">
        <v>0</v>
      </c>
      <c r="I71" s="1">
        <v>0</v>
      </c>
      <c r="J71" s="1">
        <v>0</v>
      </c>
      <c r="K71" s="1">
        <v>0</v>
      </c>
      <c r="L71" s="1">
        <v>0</v>
      </c>
      <c r="M71" s="1">
        <v>0</v>
      </c>
    </row>
    <row r="72" spans="1:13" x14ac:dyDescent="0.35">
      <c r="A72" s="1" t="s">
        <v>1449</v>
      </c>
      <c r="B72" s="1" t="s">
        <v>1538</v>
      </c>
      <c r="D72" s="1">
        <v>0</v>
      </c>
      <c r="E72" s="1">
        <v>0</v>
      </c>
      <c r="F72" s="1">
        <v>0</v>
      </c>
      <c r="G72" s="1">
        <v>0</v>
      </c>
      <c r="H72" s="1">
        <v>0</v>
      </c>
      <c r="I72" s="1">
        <v>0</v>
      </c>
      <c r="J72" s="1">
        <v>0</v>
      </c>
      <c r="K72" s="1">
        <v>0</v>
      </c>
      <c r="L72" s="1">
        <v>0</v>
      </c>
      <c r="M72" s="1">
        <v>0</v>
      </c>
    </row>
    <row r="73" spans="1:13" x14ac:dyDescent="0.35">
      <c r="A73" s="1" t="s">
        <v>1451</v>
      </c>
      <c r="B73" s="1" t="s">
        <v>1539</v>
      </c>
      <c r="D73" s="1">
        <v>0</v>
      </c>
      <c r="E73" s="1">
        <v>0</v>
      </c>
      <c r="F73" s="1">
        <v>0</v>
      </c>
      <c r="G73" s="1">
        <v>0</v>
      </c>
      <c r="H73" s="1">
        <v>0</v>
      </c>
      <c r="I73" s="1">
        <v>0</v>
      </c>
      <c r="J73" s="1">
        <v>0</v>
      </c>
      <c r="K73" s="1">
        <v>0</v>
      </c>
      <c r="L73" s="1">
        <v>0</v>
      </c>
      <c r="M73" s="1">
        <v>0</v>
      </c>
    </row>
    <row r="74" spans="1:13" x14ac:dyDescent="0.35">
      <c r="A74" s="1" t="s">
        <v>1453</v>
      </c>
      <c r="B74" s="1" t="s">
        <v>1540</v>
      </c>
      <c r="D74" s="1">
        <v>0</v>
      </c>
      <c r="E74" s="1">
        <v>0</v>
      </c>
      <c r="F74" s="1">
        <v>0</v>
      </c>
      <c r="G74" s="1">
        <v>0</v>
      </c>
      <c r="H74" s="1">
        <v>0</v>
      </c>
      <c r="I74" s="1">
        <v>0</v>
      </c>
      <c r="J74" s="1">
        <v>0</v>
      </c>
      <c r="K74" s="1">
        <v>0</v>
      </c>
      <c r="L74" s="1">
        <v>0</v>
      </c>
      <c r="M74" s="1">
        <v>0</v>
      </c>
    </row>
    <row r="75" spans="1:13" x14ac:dyDescent="0.35">
      <c r="A75" s="1" t="s">
        <v>1455</v>
      </c>
      <c r="B75" s="1" t="s">
        <v>1541</v>
      </c>
      <c r="D75" s="1">
        <v>0</v>
      </c>
      <c r="E75" s="1">
        <v>0</v>
      </c>
      <c r="F75" s="1">
        <v>0</v>
      </c>
      <c r="G75" s="1">
        <v>0</v>
      </c>
      <c r="H75" s="1">
        <v>0</v>
      </c>
      <c r="I75" s="1">
        <v>0</v>
      </c>
      <c r="J75" s="1">
        <v>0</v>
      </c>
      <c r="K75" s="1">
        <v>0</v>
      </c>
      <c r="L75" s="1">
        <v>0</v>
      </c>
      <c r="M75" s="1">
        <v>0</v>
      </c>
    </row>
    <row r="76" spans="1:13" x14ac:dyDescent="0.35">
      <c r="A76" s="1" t="s">
        <v>1457</v>
      </c>
      <c r="B76" s="1" t="s">
        <v>1542</v>
      </c>
      <c r="D76" s="1">
        <v>0</v>
      </c>
      <c r="E76" s="1">
        <v>0</v>
      </c>
      <c r="F76" s="1">
        <v>0</v>
      </c>
      <c r="G76" s="1">
        <v>0</v>
      </c>
      <c r="H76" s="1">
        <v>0</v>
      </c>
      <c r="I76" s="1">
        <v>0</v>
      </c>
      <c r="J76" s="1">
        <v>0</v>
      </c>
      <c r="K76" s="1">
        <v>0</v>
      </c>
      <c r="L76" s="1">
        <v>0</v>
      </c>
      <c r="M76" s="1">
        <v>0</v>
      </c>
    </row>
    <row r="77" spans="1:13" x14ac:dyDescent="0.35">
      <c r="A77" s="1" t="s">
        <v>1460</v>
      </c>
      <c r="B77" s="1" t="s">
        <v>1543</v>
      </c>
      <c r="D77" s="1">
        <v>0</v>
      </c>
      <c r="E77" s="1">
        <v>0</v>
      </c>
      <c r="F77" s="1">
        <v>0</v>
      </c>
      <c r="G77" s="1">
        <v>0</v>
      </c>
      <c r="H77" s="1">
        <v>0</v>
      </c>
      <c r="I77" s="1">
        <v>0</v>
      </c>
      <c r="J77" s="1">
        <v>0</v>
      </c>
      <c r="K77" s="1">
        <v>0</v>
      </c>
      <c r="L77" s="1">
        <v>0</v>
      </c>
      <c r="M77" s="1">
        <v>0</v>
      </c>
    </row>
    <row r="78" spans="1:13" x14ac:dyDescent="0.35">
      <c r="A78" s="1" t="s">
        <v>1382</v>
      </c>
      <c r="B78" s="1" t="s">
        <v>1544</v>
      </c>
      <c r="C78" s="439"/>
      <c r="D78" s="1">
        <v>0</v>
      </c>
      <c r="E78" s="1">
        <v>0</v>
      </c>
      <c r="F78" s="1">
        <v>0</v>
      </c>
      <c r="G78" s="1">
        <v>0</v>
      </c>
      <c r="H78" s="1">
        <v>0</v>
      </c>
      <c r="I78" s="1">
        <v>0</v>
      </c>
      <c r="J78" s="1">
        <v>0</v>
      </c>
      <c r="K78" s="1">
        <v>0</v>
      </c>
      <c r="L78" s="1">
        <v>0</v>
      </c>
      <c r="M78" s="1">
        <v>0</v>
      </c>
    </row>
    <row r="79" spans="1:13" x14ac:dyDescent="0.35">
      <c r="A79" s="1" t="s">
        <v>1384</v>
      </c>
      <c r="B79" s="1" t="s">
        <v>1545</v>
      </c>
      <c r="D79" s="1">
        <v>0</v>
      </c>
      <c r="E79" s="1">
        <v>0</v>
      </c>
      <c r="F79" s="1">
        <v>0</v>
      </c>
      <c r="G79" s="1">
        <v>0</v>
      </c>
      <c r="H79" s="1">
        <v>0</v>
      </c>
      <c r="I79" s="1">
        <v>0</v>
      </c>
      <c r="J79" s="1">
        <v>0</v>
      </c>
      <c r="K79" s="1">
        <v>0</v>
      </c>
      <c r="L79" s="1">
        <v>0</v>
      </c>
      <c r="M79" s="1">
        <v>0</v>
      </c>
    </row>
    <row r="80" spans="1:13" x14ac:dyDescent="0.35">
      <c r="A80" s="1" t="s">
        <v>1386</v>
      </c>
      <c r="B80" s="1" t="s">
        <v>1546</v>
      </c>
      <c r="D80" s="1">
        <v>0</v>
      </c>
      <c r="E80" s="1">
        <v>0</v>
      </c>
      <c r="F80" s="1">
        <v>0</v>
      </c>
      <c r="G80" s="1">
        <v>0</v>
      </c>
      <c r="H80" s="1">
        <v>0</v>
      </c>
      <c r="I80" s="1">
        <v>0</v>
      </c>
      <c r="J80" s="1">
        <v>0</v>
      </c>
      <c r="K80" s="1">
        <v>0</v>
      </c>
      <c r="L80" s="1">
        <v>0</v>
      </c>
      <c r="M80" s="1">
        <v>0</v>
      </c>
    </row>
    <row r="81" spans="1:13" x14ac:dyDescent="0.35">
      <c r="A81" s="1" t="s">
        <v>1388</v>
      </c>
      <c r="B81" s="1" t="s">
        <v>1547</v>
      </c>
      <c r="D81" s="1">
        <v>0</v>
      </c>
      <c r="E81" s="1">
        <v>0</v>
      </c>
      <c r="F81" s="1">
        <v>0</v>
      </c>
      <c r="G81" s="1">
        <v>0</v>
      </c>
      <c r="H81" s="1">
        <v>0</v>
      </c>
      <c r="I81" s="1">
        <v>0</v>
      </c>
      <c r="J81" s="1">
        <v>0</v>
      </c>
      <c r="K81" s="1">
        <v>0</v>
      </c>
      <c r="L81" s="1">
        <v>0</v>
      </c>
      <c r="M81" s="1">
        <v>0</v>
      </c>
    </row>
    <row r="82" spans="1:13" x14ac:dyDescent="0.35">
      <c r="A82" s="1" t="s">
        <v>1390</v>
      </c>
      <c r="B82" s="1" t="s">
        <v>1548</v>
      </c>
      <c r="D82" s="1">
        <v>0</v>
      </c>
      <c r="E82" s="1">
        <v>0</v>
      </c>
      <c r="F82" s="1">
        <v>0</v>
      </c>
      <c r="G82" s="1">
        <v>0</v>
      </c>
      <c r="H82" s="1">
        <v>0</v>
      </c>
      <c r="I82" s="1">
        <v>0</v>
      </c>
      <c r="J82" s="1">
        <v>0</v>
      </c>
      <c r="K82" s="1">
        <v>0</v>
      </c>
      <c r="L82" s="1">
        <v>0</v>
      </c>
      <c r="M82" s="1">
        <v>0</v>
      </c>
    </row>
    <row r="83" spans="1:13" x14ac:dyDescent="0.35">
      <c r="A83" s="1" t="s">
        <v>1392</v>
      </c>
      <c r="B83" s="1" t="s">
        <v>1549</v>
      </c>
      <c r="D83" s="1">
        <v>0</v>
      </c>
      <c r="E83" s="1">
        <v>0</v>
      </c>
      <c r="F83" s="1">
        <v>0</v>
      </c>
      <c r="G83" s="1">
        <v>0</v>
      </c>
      <c r="H83" s="1">
        <v>0</v>
      </c>
      <c r="I83" s="1">
        <v>0</v>
      </c>
      <c r="J83" s="1">
        <v>0</v>
      </c>
      <c r="K83" s="1">
        <v>0</v>
      </c>
      <c r="L83" s="1">
        <v>0</v>
      </c>
      <c r="M83" s="1">
        <v>0</v>
      </c>
    </row>
    <row r="84" spans="1:13" x14ac:dyDescent="0.35">
      <c r="A84" s="1" t="s">
        <v>1394</v>
      </c>
      <c r="B84" s="1" t="s">
        <v>1550</v>
      </c>
      <c r="D84" s="1">
        <v>0</v>
      </c>
      <c r="E84" s="1">
        <v>0</v>
      </c>
      <c r="F84" s="1">
        <v>0</v>
      </c>
      <c r="G84" s="1">
        <v>0</v>
      </c>
      <c r="H84" s="1">
        <v>0</v>
      </c>
      <c r="I84" s="1">
        <v>0</v>
      </c>
      <c r="J84" s="1">
        <v>0</v>
      </c>
      <c r="K84" s="1">
        <v>0</v>
      </c>
      <c r="L84" s="1">
        <v>0</v>
      </c>
      <c r="M84" s="1">
        <v>0</v>
      </c>
    </row>
    <row r="85" spans="1:13" x14ac:dyDescent="0.35">
      <c r="A85" s="1" t="s">
        <v>1396</v>
      </c>
      <c r="B85" s="1" t="s">
        <v>1551</v>
      </c>
      <c r="D85" s="1">
        <v>0</v>
      </c>
      <c r="E85" s="1">
        <v>0</v>
      </c>
      <c r="F85" s="1">
        <v>0</v>
      </c>
      <c r="G85" s="1">
        <v>0</v>
      </c>
      <c r="H85" s="1">
        <v>0</v>
      </c>
      <c r="I85" s="1">
        <v>0</v>
      </c>
      <c r="J85" s="1">
        <v>0</v>
      </c>
      <c r="K85" s="1">
        <v>0</v>
      </c>
      <c r="L85" s="1">
        <v>0</v>
      </c>
      <c r="M85" s="1">
        <v>0</v>
      </c>
    </row>
    <row r="86" spans="1:13" x14ac:dyDescent="0.35">
      <c r="A86" s="1" t="s">
        <v>1398</v>
      </c>
      <c r="B86" s="1" t="s">
        <v>1552</v>
      </c>
      <c r="D86" s="1">
        <v>0</v>
      </c>
      <c r="E86" s="1">
        <v>0</v>
      </c>
      <c r="F86" s="1">
        <v>0</v>
      </c>
      <c r="G86" s="1">
        <v>0</v>
      </c>
      <c r="H86" s="1">
        <v>0</v>
      </c>
      <c r="I86" s="1">
        <v>0</v>
      </c>
      <c r="J86" s="1">
        <v>0</v>
      </c>
      <c r="K86" s="1">
        <v>0</v>
      </c>
      <c r="L86" s="1">
        <v>0</v>
      </c>
      <c r="M86" s="1">
        <v>0</v>
      </c>
    </row>
    <row r="87" spans="1:13" x14ac:dyDescent="0.35">
      <c r="A87" s="1" t="s">
        <v>1400</v>
      </c>
      <c r="B87" s="1" t="s">
        <v>1553</v>
      </c>
      <c r="D87" s="1">
        <v>0</v>
      </c>
      <c r="E87" s="1">
        <v>0</v>
      </c>
      <c r="F87" s="1">
        <v>0</v>
      </c>
      <c r="G87" s="1">
        <v>0</v>
      </c>
      <c r="H87" s="1">
        <v>0</v>
      </c>
      <c r="I87" s="1">
        <v>0</v>
      </c>
      <c r="J87" s="1">
        <v>0</v>
      </c>
      <c r="K87" s="1">
        <v>0</v>
      </c>
      <c r="L87" s="1">
        <v>0</v>
      </c>
      <c r="M87" s="1">
        <v>0</v>
      </c>
    </row>
    <row r="88" spans="1:13" x14ac:dyDescent="0.35">
      <c r="A88" s="1" t="s">
        <v>1402</v>
      </c>
      <c r="B88" s="1" t="s">
        <v>1554</v>
      </c>
      <c r="D88" s="1">
        <v>0</v>
      </c>
      <c r="E88" s="1">
        <v>0</v>
      </c>
      <c r="F88" s="1">
        <v>0</v>
      </c>
      <c r="G88" s="1">
        <v>0</v>
      </c>
      <c r="H88" s="1">
        <v>0</v>
      </c>
      <c r="I88" s="1">
        <v>0</v>
      </c>
      <c r="J88" s="1">
        <v>0</v>
      </c>
      <c r="K88" s="1">
        <v>0</v>
      </c>
      <c r="L88" s="1">
        <v>0</v>
      </c>
      <c r="M88" s="1">
        <v>0</v>
      </c>
    </row>
    <row r="89" spans="1:13" x14ac:dyDescent="0.35">
      <c r="A89" s="1" t="s">
        <v>1404</v>
      </c>
      <c r="B89" s="1" t="s">
        <v>1555</v>
      </c>
      <c r="D89" s="1">
        <v>0</v>
      </c>
      <c r="E89" s="1">
        <v>0</v>
      </c>
      <c r="F89" s="1">
        <v>0</v>
      </c>
      <c r="G89" s="1">
        <v>0</v>
      </c>
      <c r="H89" s="1">
        <v>0</v>
      </c>
      <c r="I89" s="1">
        <v>0</v>
      </c>
      <c r="J89" s="1">
        <v>0</v>
      </c>
      <c r="K89" s="1">
        <v>0</v>
      </c>
      <c r="L89" s="1">
        <v>0</v>
      </c>
      <c r="M89" s="1">
        <v>0</v>
      </c>
    </row>
    <row r="90" spans="1:13" x14ac:dyDescent="0.35">
      <c r="A90" s="1" t="s">
        <v>1406</v>
      </c>
      <c r="B90" s="1" t="s">
        <v>1556</v>
      </c>
      <c r="D90" s="1">
        <v>0</v>
      </c>
      <c r="E90" s="1">
        <v>0</v>
      </c>
      <c r="F90" s="1">
        <v>0</v>
      </c>
      <c r="G90" s="1">
        <v>0</v>
      </c>
      <c r="H90" s="1">
        <v>0</v>
      </c>
      <c r="I90" s="1">
        <v>0</v>
      </c>
      <c r="J90" s="1">
        <v>0</v>
      </c>
      <c r="K90" s="1">
        <v>0</v>
      </c>
      <c r="L90" s="1">
        <v>0</v>
      </c>
      <c r="M90" s="1">
        <v>0</v>
      </c>
    </row>
    <row r="91" spans="1:13" x14ac:dyDescent="0.35">
      <c r="A91" s="1" t="s">
        <v>1408</v>
      </c>
      <c r="B91" s="1" t="s">
        <v>1557</v>
      </c>
      <c r="D91" s="1">
        <v>0</v>
      </c>
      <c r="E91" s="1">
        <v>0</v>
      </c>
      <c r="F91" s="1">
        <v>0</v>
      </c>
      <c r="G91" s="1">
        <v>0</v>
      </c>
      <c r="H91" s="1">
        <v>0</v>
      </c>
      <c r="I91" s="1">
        <v>0</v>
      </c>
      <c r="J91" s="1">
        <v>0</v>
      </c>
      <c r="K91" s="1">
        <v>0</v>
      </c>
      <c r="L91" s="1">
        <v>0</v>
      </c>
      <c r="M91" s="1">
        <v>0</v>
      </c>
    </row>
    <row r="92" spans="1:13" x14ac:dyDescent="0.35">
      <c r="A92" s="1" t="s">
        <v>1411</v>
      </c>
      <c r="B92" s="1" t="s">
        <v>1558</v>
      </c>
      <c r="D92" s="1">
        <v>0</v>
      </c>
      <c r="E92" s="1">
        <v>0</v>
      </c>
      <c r="F92" s="1">
        <v>0</v>
      </c>
      <c r="G92" s="1">
        <v>0</v>
      </c>
      <c r="H92" s="1">
        <v>0</v>
      </c>
      <c r="I92" s="1">
        <v>0</v>
      </c>
      <c r="J92" s="1">
        <v>0</v>
      </c>
      <c r="K92" s="1">
        <v>0</v>
      </c>
      <c r="L92" s="1">
        <v>0</v>
      </c>
      <c r="M92" s="1">
        <v>0</v>
      </c>
    </row>
    <row r="93" spans="1:13" x14ac:dyDescent="0.35">
      <c r="A93" s="1" t="s">
        <v>1482</v>
      </c>
      <c r="B93" s="1" t="s">
        <v>1559</v>
      </c>
      <c r="D93" s="1">
        <v>0</v>
      </c>
      <c r="E93" s="1">
        <v>0</v>
      </c>
      <c r="F93" s="1">
        <v>0</v>
      </c>
      <c r="G93" s="1">
        <v>0</v>
      </c>
      <c r="H93" s="1">
        <v>0</v>
      </c>
      <c r="I93" s="1">
        <v>0</v>
      </c>
      <c r="J93" s="1">
        <v>0</v>
      </c>
      <c r="K93" s="1">
        <v>0</v>
      </c>
      <c r="L93" s="1">
        <v>0</v>
      </c>
      <c r="M93" s="1">
        <v>0</v>
      </c>
    </row>
    <row r="94" spans="1:13" x14ac:dyDescent="0.35">
      <c r="A94" s="1" t="s">
        <v>1415</v>
      </c>
      <c r="B94" s="1" t="s">
        <v>1560</v>
      </c>
      <c r="D94" s="1">
        <v>0</v>
      </c>
      <c r="E94" s="1">
        <v>0</v>
      </c>
      <c r="F94" s="1">
        <v>0</v>
      </c>
      <c r="G94" s="1">
        <v>0</v>
      </c>
      <c r="H94" s="1">
        <v>0</v>
      </c>
      <c r="I94" s="1">
        <v>0</v>
      </c>
      <c r="J94" s="1">
        <v>0</v>
      </c>
      <c r="K94" s="1">
        <v>0</v>
      </c>
      <c r="L94" s="1">
        <v>0</v>
      </c>
      <c r="M94" s="1">
        <v>0</v>
      </c>
    </row>
    <row r="95" spans="1:13" x14ac:dyDescent="0.35">
      <c r="A95" s="1" t="s">
        <v>1417</v>
      </c>
      <c r="B95" s="1" t="s">
        <v>1561</v>
      </c>
      <c r="D95" s="1">
        <v>0</v>
      </c>
      <c r="E95" s="1">
        <v>0</v>
      </c>
      <c r="F95" s="1">
        <v>0</v>
      </c>
      <c r="G95" s="1">
        <v>0</v>
      </c>
      <c r="H95" s="1">
        <v>0</v>
      </c>
      <c r="I95" s="1">
        <v>0</v>
      </c>
      <c r="J95" s="1">
        <v>0</v>
      </c>
      <c r="K95" s="1">
        <v>0</v>
      </c>
      <c r="L95" s="1">
        <v>0</v>
      </c>
      <c r="M95" s="1">
        <v>0</v>
      </c>
    </row>
    <row r="96" spans="1:13" x14ac:dyDescent="0.35">
      <c r="A96" s="1" t="s">
        <v>1419</v>
      </c>
      <c r="B96" s="1" t="s">
        <v>1562</v>
      </c>
      <c r="D96" s="1">
        <v>0</v>
      </c>
      <c r="E96" s="1">
        <v>0</v>
      </c>
      <c r="F96" s="1">
        <v>0</v>
      </c>
      <c r="G96" s="1">
        <v>0</v>
      </c>
      <c r="H96" s="1">
        <v>0</v>
      </c>
      <c r="I96" s="1">
        <v>0</v>
      </c>
      <c r="J96" s="1">
        <v>0</v>
      </c>
      <c r="K96" s="1">
        <v>0</v>
      </c>
      <c r="L96" s="1">
        <v>0</v>
      </c>
      <c r="M96" s="1">
        <v>0</v>
      </c>
    </row>
    <row r="97" spans="1:13" x14ac:dyDescent="0.35">
      <c r="A97" s="1" t="s">
        <v>1421</v>
      </c>
      <c r="B97" s="1" t="s">
        <v>1563</v>
      </c>
      <c r="D97" s="1">
        <v>0</v>
      </c>
      <c r="E97" s="1">
        <v>0</v>
      </c>
      <c r="F97" s="1">
        <v>0</v>
      </c>
      <c r="G97" s="1">
        <v>0</v>
      </c>
      <c r="H97" s="1">
        <v>0</v>
      </c>
      <c r="I97" s="1">
        <v>0</v>
      </c>
      <c r="J97" s="1">
        <v>0</v>
      </c>
      <c r="K97" s="1">
        <v>0</v>
      </c>
      <c r="L97" s="1">
        <v>0</v>
      </c>
      <c r="M97" s="1">
        <v>0</v>
      </c>
    </row>
    <row r="98" spans="1:13" x14ac:dyDescent="0.35">
      <c r="A98" s="1" t="s">
        <v>1424</v>
      </c>
      <c r="B98" s="1" t="s">
        <v>1564</v>
      </c>
      <c r="D98" s="1">
        <v>0</v>
      </c>
      <c r="E98" s="1">
        <v>0</v>
      </c>
      <c r="F98" s="1">
        <v>0</v>
      </c>
      <c r="G98" s="1">
        <v>0</v>
      </c>
      <c r="H98" s="1">
        <v>0</v>
      </c>
      <c r="I98" s="1">
        <v>0</v>
      </c>
      <c r="J98" s="1">
        <v>0</v>
      </c>
      <c r="K98" s="1">
        <v>0</v>
      </c>
      <c r="L98" s="1">
        <v>0</v>
      </c>
      <c r="M98" s="1">
        <v>0</v>
      </c>
    </row>
    <row r="99" spans="1:13" x14ac:dyDescent="0.35">
      <c r="A99" s="1" t="s">
        <v>1426</v>
      </c>
      <c r="B99" s="1" t="s">
        <v>1565</v>
      </c>
      <c r="D99" s="1">
        <v>0</v>
      </c>
      <c r="E99" s="1">
        <v>0</v>
      </c>
      <c r="F99" s="1">
        <v>0</v>
      </c>
      <c r="G99" s="1">
        <v>0</v>
      </c>
      <c r="H99" s="1">
        <v>0</v>
      </c>
      <c r="I99" s="1">
        <v>0</v>
      </c>
      <c r="J99" s="1">
        <v>0</v>
      </c>
      <c r="K99" s="1">
        <v>0</v>
      </c>
      <c r="L99" s="1">
        <v>0</v>
      </c>
      <c r="M99" s="1">
        <v>0</v>
      </c>
    </row>
    <row r="100" spans="1:13" x14ac:dyDescent="0.35">
      <c r="A100" s="1" t="s">
        <v>1428</v>
      </c>
      <c r="B100" s="1" t="s">
        <v>1566</v>
      </c>
      <c r="D100" s="1">
        <v>0</v>
      </c>
      <c r="E100" s="1">
        <v>0</v>
      </c>
      <c r="F100" s="1">
        <v>0</v>
      </c>
      <c r="G100" s="1">
        <v>0</v>
      </c>
      <c r="H100" s="1">
        <v>0</v>
      </c>
      <c r="I100" s="1">
        <v>0</v>
      </c>
      <c r="J100" s="1">
        <v>0</v>
      </c>
      <c r="K100" s="1">
        <v>0</v>
      </c>
      <c r="L100" s="1">
        <v>0</v>
      </c>
      <c r="M100" s="1">
        <v>0</v>
      </c>
    </row>
    <row r="101" spans="1:13" x14ac:dyDescent="0.35">
      <c r="A101" s="1" t="s">
        <v>1430</v>
      </c>
      <c r="B101" s="1" t="s">
        <v>1567</v>
      </c>
      <c r="D101" s="1">
        <v>0</v>
      </c>
      <c r="E101" s="1">
        <v>0</v>
      </c>
      <c r="F101" s="1">
        <v>0</v>
      </c>
      <c r="G101" s="1">
        <v>0</v>
      </c>
      <c r="H101" s="1">
        <v>0</v>
      </c>
      <c r="I101" s="1">
        <v>0</v>
      </c>
      <c r="J101" s="1">
        <v>0</v>
      </c>
      <c r="K101" s="1">
        <v>0</v>
      </c>
      <c r="L101" s="1">
        <v>0</v>
      </c>
      <c r="M101" s="1">
        <v>0</v>
      </c>
    </row>
    <row r="102" spans="1:13" x14ac:dyDescent="0.35">
      <c r="A102" s="1" t="s">
        <v>1432</v>
      </c>
      <c r="B102" s="1" t="s">
        <v>1568</v>
      </c>
      <c r="D102" s="1">
        <v>0</v>
      </c>
      <c r="E102" s="1">
        <v>0</v>
      </c>
      <c r="F102" s="1">
        <v>0</v>
      </c>
      <c r="G102" s="1">
        <v>0</v>
      </c>
      <c r="H102" s="1">
        <v>0</v>
      </c>
      <c r="I102" s="1">
        <v>0</v>
      </c>
      <c r="J102" s="1">
        <v>0</v>
      </c>
      <c r="K102" s="1">
        <v>0</v>
      </c>
      <c r="L102" s="1">
        <v>0</v>
      </c>
      <c r="M102" s="1">
        <v>0</v>
      </c>
    </row>
    <row r="103" spans="1:13" x14ac:dyDescent="0.35">
      <c r="A103" s="1" t="s">
        <v>1434</v>
      </c>
      <c r="B103" s="1" t="s">
        <v>1569</v>
      </c>
      <c r="D103" s="1">
        <v>0</v>
      </c>
      <c r="E103" s="1">
        <v>0</v>
      </c>
      <c r="F103" s="1">
        <v>0</v>
      </c>
      <c r="G103" s="1">
        <v>0</v>
      </c>
      <c r="H103" s="1">
        <v>0</v>
      </c>
      <c r="I103" s="1">
        <v>0</v>
      </c>
      <c r="J103" s="1">
        <v>0</v>
      </c>
      <c r="K103" s="1">
        <v>0</v>
      </c>
      <c r="L103" s="1">
        <v>0</v>
      </c>
      <c r="M103" s="1">
        <v>0</v>
      </c>
    </row>
    <row r="104" spans="1:13" x14ac:dyDescent="0.35">
      <c r="A104" s="1" t="s">
        <v>1436</v>
      </c>
      <c r="B104" s="1" t="s">
        <v>1570</v>
      </c>
      <c r="D104" s="1">
        <v>0</v>
      </c>
      <c r="E104" s="1">
        <v>0</v>
      </c>
      <c r="F104" s="1">
        <v>0</v>
      </c>
      <c r="G104" s="1">
        <v>0</v>
      </c>
      <c r="H104" s="1">
        <v>0</v>
      </c>
      <c r="I104" s="1">
        <v>0</v>
      </c>
      <c r="J104" s="1">
        <v>0</v>
      </c>
      <c r="K104" s="1">
        <v>0</v>
      </c>
      <c r="L104" s="1">
        <v>0</v>
      </c>
      <c r="M104" s="1">
        <v>0</v>
      </c>
    </row>
    <row r="105" spans="1:13" x14ac:dyDescent="0.35">
      <c r="A105" s="1" t="s">
        <v>1438</v>
      </c>
      <c r="B105" s="1" t="s">
        <v>1571</v>
      </c>
      <c r="D105" s="1">
        <v>0</v>
      </c>
      <c r="E105" s="1">
        <v>0</v>
      </c>
      <c r="F105" s="1">
        <v>0</v>
      </c>
      <c r="G105" s="1">
        <v>0</v>
      </c>
      <c r="H105" s="1">
        <v>0</v>
      </c>
      <c r="I105" s="1">
        <v>0</v>
      </c>
      <c r="J105" s="1">
        <v>0</v>
      </c>
      <c r="K105" s="1">
        <v>0</v>
      </c>
      <c r="L105" s="1">
        <v>0</v>
      </c>
      <c r="M105" s="1">
        <v>0</v>
      </c>
    </row>
    <row r="106" spans="1:13" x14ac:dyDescent="0.35">
      <c r="A106" s="1" t="s">
        <v>1440</v>
      </c>
      <c r="B106" s="1" t="s">
        <v>1572</v>
      </c>
      <c r="D106" s="1">
        <v>0</v>
      </c>
      <c r="E106" s="1">
        <v>0</v>
      </c>
      <c r="F106" s="1">
        <v>0</v>
      </c>
      <c r="G106" s="1">
        <v>0</v>
      </c>
      <c r="H106" s="1">
        <v>0</v>
      </c>
      <c r="I106" s="1">
        <v>0</v>
      </c>
      <c r="J106" s="1">
        <v>0</v>
      </c>
      <c r="K106" s="1">
        <v>0</v>
      </c>
      <c r="L106" s="1">
        <v>0</v>
      </c>
      <c r="M106" s="1">
        <v>0</v>
      </c>
    </row>
    <row r="107" spans="1:13" x14ac:dyDescent="0.35">
      <c r="A107" s="1" t="s">
        <v>1442</v>
      </c>
      <c r="B107" s="1" t="s">
        <v>1573</v>
      </c>
      <c r="D107" s="1">
        <v>0</v>
      </c>
      <c r="E107" s="1">
        <v>0</v>
      </c>
      <c r="F107" s="1">
        <v>0</v>
      </c>
      <c r="G107" s="1">
        <v>0</v>
      </c>
      <c r="H107" s="1">
        <v>0</v>
      </c>
      <c r="I107" s="1">
        <v>0</v>
      </c>
      <c r="J107" s="1">
        <v>0</v>
      </c>
      <c r="K107" s="1">
        <v>0</v>
      </c>
      <c r="L107" s="1">
        <v>0</v>
      </c>
      <c r="M107" s="1">
        <v>0</v>
      </c>
    </row>
    <row r="108" spans="1:13" x14ac:dyDescent="0.35">
      <c r="A108" s="1" t="s">
        <v>1444</v>
      </c>
      <c r="B108" s="1" t="s">
        <v>1574</v>
      </c>
      <c r="D108" s="1">
        <v>0</v>
      </c>
      <c r="E108" s="1">
        <v>0</v>
      </c>
      <c r="F108" s="1">
        <v>0</v>
      </c>
      <c r="G108" s="1">
        <v>0</v>
      </c>
      <c r="H108" s="1">
        <v>0</v>
      </c>
      <c r="I108" s="1">
        <v>0</v>
      </c>
      <c r="J108" s="1">
        <v>0</v>
      </c>
      <c r="K108" s="1">
        <v>0</v>
      </c>
      <c r="L108" s="1">
        <v>0</v>
      </c>
      <c r="M108" s="1">
        <v>0</v>
      </c>
    </row>
    <row r="109" spans="1:13" x14ac:dyDescent="0.35">
      <c r="A109" s="1" t="s">
        <v>1447</v>
      </c>
      <c r="B109" s="1" t="s">
        <v>1575</v>
      </c>
      <c r="D109" s="1">
        <v>0</v>
      </c>
      <c r="E109" s="1">
        <v>0</v>
      </c>
      <c r="F109" s="1">
        <v>0</v>
      </c>
      <c r="G109" s="1">
        <v>0</v>
      </c>
      <c r="H109" s="1">
        <v>0</v>
      </c>
      <c r="I109" s="1">
        <v>0</v>
      </c>
      <c r="J109" s="1">
        <v>0</v>
      </c>
      <c r="K109" s="1">
        <v>0</v>
      </c>
      <c r="L109" s="1">
        <v>0</v>
      </c>
      <c r="M109" s="1">
        <v>0</v>
      </c>
    </row>
    <row r="110" spans="1:13" x14ac:dyDescent="0.35">
      <c r="A110" s="1" t="s">
        <v>1449</v>
      </c>
      <c r="B110" s="1" t="s">
        <v>1576</v>
      </c>
      <c r="D110" s="1">
        <v>0</v>
      </c>
      <c r="E110" s="1">
        <v>0</v>
      </c>
      <c r="F110" s="1">
        <v>0</v>
      </c>
      <c r="G110" s="1">
        <v>0</v>
      </c>
      <c r="H110" s="1">
        <v>0</v>
      </c>
      <c r="I110" s="1">
        <v>0</v>
      </c>
      <c r="J110" s="1">
        <v>0</v>
      </c>
      <c r="K110" s="1">
        <v>0</v>
      </c>
      <c r="L110" s="1">
        <v>0</v>
      </c>
      <c r="M110" s="1">
        <v>0</v>
      </c>
    </row>
    <row r="111" spans="1:13" x14ac:dyDescent="0.35">
      <c r="A111" s="1" t="s">
        <v>1451</v>
      </c>
      <c r="B111" s="1" t="s">
        <v>1577</v>
      </c>
      <c r="D111" s="1">
        <v>0</v>
      </c>
      <c r="E111" s="1">
        <v>0</v>
      </c>
      <c r="F111" s="1">
        <v>0</v>
      </c>
      <c r="G111" s="1">
        <v>0</v>
      </c>
      <c r="H111" s="1">
        <v>0</v>
      </c>
      <c r="I111" s="1">
        <v>0</v>
      </c>
      <c r="J111" s="1">
        <v>0</v>
      </c>
      <c r="K111" s="1">
        <v>0</v>
      </c>
      <c r="L111" s="1">
        <v>0</v>
      </c>
      <c r="M111" s="1">
        <v>0</v>
      </c>
    </row>
    <row r="112" spans="1:13" x14ac:dyDescent="0.35">
      <c r="A112" s="1" t="s">
        <v>1453</v>
      </c>
      <c r="B112" s="1" t="s">
        <v>1578</v>
      </c>
      <c r="D112" s="1">
        <v>0</v>
      </c>
      <c r="E112" s="1">
        <v>0</v>
      </c>
      <c r="F112" s="1">
        <v>0</v>
      </c>
      <c r="G112" s="1">
        <v>0</v>
      </c>
      <c r="H112" s="1">
        <v>0</v>
      </c>
      <c r="I112" s="1">
        <v>0</v>
      </c>
      <c r="J112" s="1">
        <v>0</v>
      </c>
      <c r="K112" s="1">
        <v>0</v>
      </c>
      <c r="L112" s="1">
        <v>0</v>
      </c>
      <c r="M112" s="1">
        <v>0</v>
      </c>
    </row>
    <row r="113" spans="1:13" x14ac:dyDescent="0.35">
      <c r="A113" s="1" t="s">
        <v>1455</v>
      </c>
      <c r="B113" s="1" t="s">
        <v>1579</v>
      </c>
      <c r="D113" s="1">
        <v>0</v>
      </c>
      <c r="E113" s="1">
        <v>0</v>
      </c>
      <c r="F113" s="1">
        <v>0</v>
      </c>
      <c r="G113" s="1">
        <v>0</v>
      </c>
      <c r="H113" s="1">
        <v>0</v>
      </c>
      <c r="I113" s="1">
        <v>0</v>
      </c>
      <c r="J113" s="1">
        <v>0</v>
      </c>
      <c r="K113" s="1">
        <v>0</v>
      </c>
      <c r="L113" s="1">
        <v>0</v>
      </c>
      <c r="M113" s="1">
        <v>0</v>
      </c>
    </row>
    <row r="114" spans="1:13" x14ac:dyDescent="0.35">
      <c r="A114" s="1" t="s">
        <v>1457</v>
      </c>
      <c r="B114" s="1" t="s">
        <v>1580</v>
      </c>
      <c r="D114" s="1">
        <v>0</v>
      </c>
      <c r="E114" s="1">
        <v>0</v>
      </c>
      <c r="F114" s="1">
        <v>0</v>
      </c>
      <c r="G114" s="1">
        <v>0</v>
      </c>
      <c r="H114" s="1">
        <v>0</v>
      </c>
      <c r="I114" s="1">
        <v>0</v>
      </c>
      <c r="J114" s="1">
        <v>0</v>
      </c>
      <c r="K114" s="1">
        <v>0</v>
      </c>
      <c r="L114" s="1">
        <v>0</v>
      </c>
      <c r="M114" s="1">
        <v>0</v>
      </c>
    </row>
    <row r="115" spans="1:13" x14ac:dyDescent="0.35">
      <c r="A115" s="1" t="s">
        <v>1460</v>
      </c>
      <c r="B115" s="1" t="s">
        <v>1581</v>
      </c>
      <c r="D115" s="1">
        <v>0</v>
      </c>
      <c r="E115" s="1">
        <v>0</v>
      </c>
      <c r="F115" s="1">
        <v>0</v>
      </c>
      <c r="G115" s="1">
        <v>0</v>
      </c>
      <c r="H115" s="1">
        <v>0</v>
      </c>
      <c r="I115" s="1">
        <v>0</v>
      </c>
      <c r="J115" s="1">
        <v>0</v>
      </c>
      <c r="K115" s="1">
        <v>0</v>
      </c>
      <c r="L115" s="1">
        <v>0</v>
      </c>
      <c r="M115" s="1">
        <v>0</v>
      </c>
    </row>
    <row r="116" spans="1:13" x14ac:dyDescent="0.35">
      <c r="A116" s="1" t="s">
        <v>1382</v>
      </c>
      <c r="B116" s="1" t="s">
        <v>1582</v>
      </c>
      <c r="C116" s="439"/>
      <c r="D116" s="1">
        <v>0</v>
      </c>
      <c r="E116" s="1">
        <v>0</v>
      </c>
      <c r="F116" s="1">
        <v>0</v>
      </c>
      <c r="G116" s="1">
        <v>0</v>
      </c>
      <c r="H116" s="1">
        <v>0</v>
      </c>
      <c r="I116" s="1">
        <v>0</v>
      </c>
      <c r="J116" s="1">
        <v>0</v>
      </c>
      <c r="K116" s="1">
        <v>0</v>
      </c>
      <c r="L116" s="1">
        <v>0</v>
      </c>
      <c r="M116" s="1">
        <v>0</v>
      </c>
    </row>
    <row r="117" spans="1:13" x14ac:dyDescent="0.35">
      <c r="A117" s="1" t="s">
        <v>1384</v>
      </c>
      <c r="B117" s="1" t="s">
        <v>1583</v>
      </c>
      <c r="D117" s="1">
        <v>0</v>
      </c>
      <c r="E117" s="1">
        <v>0</v>
      </c>
      <c r="F117" s="1">
        <v>0</v>
      </c>
      <c r="G117" s="1">
        <v>0</v>
      </c>
      <c r="H117" s="1">
        <v>0</v>
      </c>
      <c r="I117" s="1">
        <v>0</v>
      </c>
      <c r="J117" s="1">
        <v>0</v>
      </c>
      <c r="K117" s="1">
        <v>0</v>
      </c>
      <c r="L117" s="1">
        <v>0</v>
      </c>
      <c r="M117" s="1">
        <v>0</v>
      </c>
    </row>
    <row r="118" spans="1:13" x14ac:dyDescent="0.35">
      <c r="A118" s="1" t="s">
        <v>1386</v>
      </c>
      <c r="B118" s="1" t="s">
        <v>1584</v>
      </c>
      <c r="D118" s="1">
        <v>0</v>
      </c>
      <c r="E118" s="1">
        <v>0</v>
      </c>
      <c r="F118" s="1">
        <v>0</v>
      </c>
      <c r="G118" s="1">
        <v>0</v>
      </c>
      <c r="H118" s="1">
        <v>0</v>
      </c>
      <c r="I118" s="1">
        <v>0</v>
      </c>
      <c r="J118" s="1">
        <v>0</v>
      </c>
      <c r="K118" s="1">
        <v>0</v>
      </c>
      <c r="L118" s="1">
        <v>0</v>
      </c>
      <c r="M118" s="1">
        <v>0</v>
      </c>
    </row>
    <row r="119" spans="1:13" x14ac:dyDescent="0.35">
      <c r="A119" s="1" t="s">
        <v>1388</v>
      </c>
      <c r="B119" s="1" t="s">
        <v>1585</v>
      </c>
      <c r="D119" s="1">
        <v>0</v>
      </c>
      <c r="E119" s="1">
        <v>0</v>
      </c>
      <c r="F119" s="1">
        <v>0</v>
      </c>
      <c r="G119" s="1">
        <v>0</v>
      </c>
      <c r="H119" s="1">
        <v>0</v>
      </c>
      <c r="I119" s="1">
        <v>0</v>
      </c>
      <c r="J119" s="1">
        <v>0</v>
      </c>
      <c r="K119" s="1">
        <v>0</v>
      </c>
      <c r="L119" s="1">
        <v>0</v>
      </c>
      <c r="M119" s="1">
        <v>0</v>
      </c>
    </row>
    <row r="120" spans="1:13" x14ac:dyDescent="0.35">
      <c r="A120" s="1" t="s">
        <v>1390</v>
      </c>
      <c r="B120" s="1" t="s">
        <v>1586</v>
      </c>
      <c r="D120" s="1">
        <v>0</v>
      </c>
      <c r="E120" s="1">
        <v>0</v>
      </c>
      <c r="F120" s="1">
        <v>0</v>
      </c>
      <c r="G120" s="1">
        <v>0</v>
      </c>
      <c r="H120" s="1">
        <v>0</v>
      </c>
      <c r="I120" s="1">
        <v>0</v>
      </c>
      <c r="J120" s="1">
        <v>0</v>
      </c>
      <c r="K120" s="1">
        <v>0</v>
      </c>
      <c r="L120" s="1">
        <v>0</v>
      </c>
      <c r="M120" s="1">
        <v>0</v>
      </c>
    </row>
    <row r="121" spans="1:13" x14ac:dyDescent="0.35">
      <c r="A121" s="1" t="s">
        <v>1392</v>
      </c>
      <c r="B121" s="1" t="s">
        <v>1587</v>
      </c>
      <c r="D121" s="1">
        <v>0</v>
      </c>
      <c r="E121" s="1">
        <v>0</v>
      </c>
      <c r="F121" s="1">
        <v>0</v>
      </c>
      <c r="G121" s="1">
        <v>0</v>
      </c>
      <c r="H121" s="1">
        <v>0</v>
      </c>
      <c r="I121" s="1">
        <v>0</v>
      </c>
      <c r="J121" s="1">
        <v>0</v>
      </c>
      <c r="K121" s="1">
        <v>0</v>
      </c>
      <c r="L121" s="1">
        <v>0</v>
      </c>
      <c r="M121" s="1">
        <v>0</v>
      </c>
    </row>
    <row r="122" spans="1:13" x14ac:dyDescent="0.35">
      <c r="A122" s="1" t="s">
        <v>1394</v>
      </c>
      <c r="B122" s="1" t="s">
        <v>1588</v>
      </c>
      <c r="D122" s="1">
        <v>0</v>
      </c>
      <c r="E122" s="1">
        <v>0</v>
      </c>
      <c r="F122" s="1">
        <v>0</v>
      </c>
      <c r="G122" s="1">
        <v>0</v>
      </c>
      <c r="H122" s="1">
        <v>0</v>
      </c>
      <c r="I122" s="1">
        <v>0</v>
      </c>
      <c r="J122" s="1">
        <v>0</v>
      </c>
      <c r="K122" s="1">
        <v>0</v>
      </c>
      <c r="L122" s="1">
        <v>0</v>
      </c>
      <c r="M122" s="1">
        <v>0</v>
      </c>
    </row>
    <row r="123" spans="1:13" x14ac:dyDescent="0.35">
      <c r="A123" s="1" t="s">
        <v>1396</v>
      </c>
      <c r="B123" s="1" t="s">
        <v>1589</v>
      </c>
      <c r="D123" s="1">
        <v>0</v>
      </c>
      <c r="E123" s="1">
        <v>0</v>
      </c>
      <c r="F123" s="1">
        <v>0</v>
      </c>
      <c r="G123" s="1">
        <v>0</v>
      </c>
      <c r="H123" s="1">
        <v>0</v>
      </c>
      <c r="I123" s="1">
        <v>0</v>
      </c>
      <c r="J123" s="1">
        <v>0</v>
      </c>
      <c r="K123" s="1">
        <v>0</v>
      </c>
      <c r="L123" s="1">
        <v>0</v>
      </c>
      <c r="M123" s="1">
        <v>0</v>
      </c>
    </row>
    <row r="124" spans="1:13" x14ac:dyDescent="0.35">
      <c r="A124" s="1" t="s">
        <v>1398</v>
      </c>
      <c r="B124" s="1" t="s">
        <v>1590</v>
      </c>
      <c r="D124" s="1">
        <v>0</v>
      </c>
      <c r="E124" s="1">
        <v>0</v>
      </c>
      <c r="F124" s="1">
        <v>0</v>
      </c>
      <c r="G124" s="1">
        <v>0</v>
      </c>
      <c r="H124" s="1">
        <v>0</v>
      </c>
      <c r="I124" s="1">
        <v>0</v>
      </c>
      <c r="J124" s="1">
        <v>0</v>
      </c>
      <c r="K124" s="1">
        <v>0</v>
      </c>
      <c r="L124" s="1">
        <v>0</v>
      </c>
      <c r="M124" s="1">
        <v>0</v>
      </c>
    </row>
    <row r="125" spans="1:13" x14ac:dyDescent="0.35">
      <c r="A125" s="1" t="s">
        <v>1400</v>
      </c>
      <c r="B125" s="1" t="s">
        <v>1591</v>
      </c>
      <c r="D125" s="1">
        <v>0</v>
      </c>
      <c r="E125" s="1">
        <v>0</v>
      </c>
      <c r="F125" s="1">
        <v>0</v>
      </c>
      <c r="G125" s="1">
        <v>0</v>
      </c>
      <c r="H125" s="1">
        <v>0</v>
      </c>
      <c r="I125" s="1">
        <v>0</v>
      </c>
      <c r="J125" s="1">
        <v>0</v>
      </c>
      <c r="K125" s="1">
        <v>0</v>
      </c>
      <c r="L125" s="1">
        <v>0</v>
      </c>
      <c r="M125" s="1">
        <v>0</v>
      </c>
    </row>
    <row r="126" spans="1:13" x14ac:dyDescent="0.35">
      <c r="A126" s="1" t="s">
        <v>1402</v>
      </c>
      <c r="B126" s="1" t="s">
        <v>1592</v>
      </c>
      <c r="D126" s="1">
        <v>0</v>
      </c>
      <c r="E126" s="1">
        <v>0</v>
      </c>
      <c r="F126" s="1">
        <v>0</v>
      </c>
      <c r="G126" s="1">
        <v>0</v>
      </c>
      <c r="H126" s="1">
        <v>0</v>
      </c>
      <c r="I126" s="1">
        <v>0</v>
      </c>
      <c r="J126" s="1">
        <v>0</v>
      </c>
      <c r="K126" s="1">
        <v>0</v>
      </c>
      <c r="L126" s="1">
        <v>0</v>
      </c>
      <c r="M126" s="1">
        <v>0</v>
      </c>
    </row>
    <row r="127" spans="1:13" x14ac:dyDescent="0.35">
      <c r="A127" s="1" t="s">
        <v>1404</v>
      </c>
      <c r="B127" s="1" t="s">
        <v>1593</v>
      </c>
      <c r="D127" s="1">
        <v>0</v>
      </c>
      <c r="E127" s="1">
        <v>0</v>
      </c>
      <c r="F127" s="1">
        <v>0</v>
      </c>
      <c r="G127" s="1">
        <v>0</v>
      </c>
      <c r="H127" s="1">
        <v>0</v>
      </c>
      <c r="I127" s="1">
        <v>0</v>
      </c>
      <c r="J127" s="1">
        <v>0</v>
      </c>
      <c r="K127" s="1">
        <v>0</v>
      </c>
      <c r="L127" s="1">
        <v>0</v>
      </c>
      <c r="M127" s="1">
        <v>0</v>
      </c>
    </row>
    <row r="128" spans="1:13" x14ac:dyDescent="0.35">
      <c r="A128" s="1" t="s">
        <v>1406</v>
      </c>
      <c r="B128" s="1" t="s">
        <v>1594</v>
      </c>
      <c r="D128" s="1">
        <v>0</v>
      </c>
      <c r="E128" s="1">
        <v>0</v>
      </c>
      <c r="F128" s="1">
        <v>0</v>
      </c>
      <c r="G128" s="1">
        <v>0</v>
      </c>
      <c r="H128" s="1">
        <v>0</v>
      </c>
      <c r="I128" s="1">
        <v>0</v>
      </c>
      <c r="J128" s="1">
        <v>0</v>
      </c>
      <c r="K128" s="1">
        <v>0</v>
      </c>
      <c r="L128" s="1">
        <v>0</v>
      </c>
      <c r="M128" s="1">
        <v>0</v>
      </c>
    </row>
    <row r="129" spans="1:13" x14ac:dyDescent="0.35">
      <c r="A129" s="1" t="s">
        <v>1408</v>
      </c>
      <c r="B129" s="1" t="s">
        <v>1595</v>
      </c>
      <c r="D129" s="1">
        <v>0</v>
      </c>
      <c r="E129" s="1">
        <v>0</v>
      </c>
      <c r="F129" s="1">
        <v>0</v>
      </c>
      <c r="G129" s="1">
        <v>0</v>
      </c>
      <c r="H129" s="1">
        <v>0</v>
      </c>
      <c r="I129" s="1">
        <v>0</v>
      </c>
      <c r="J129" s="1">
        <v>0</v>
      </c>
      <c r="K129" s="1">
        <v>0</v>
      </c>
      <c r="L129" s="1">
        <v>0</v>
      </c>
      <c r="M129" s="1">
        <v>0</v>
      </c>
    </row>
    <row r="130" spans="1:13" x14ac:dyDescent="0.35">
      <c r="A130" s="1" t="s">
        <v>1411</v>
      </c>
      <c r="B130" s="1" t="s">
        <v>1596</v>
      </c>
      <c r="D130" s="1">
        <v>0</v>
      </c>
      <c r="E130" s="1">
        <v>0</v>
      </c>
      <c r="F130" s="1">
        <v>0</v>
      </c>
      <c r="G130" s="1">
        <v>0</v>
      </c>
      <c r="H130" s="1">
        <v>0</v>
      </c>
      <c r="I130" s="1">
        <v>0</v>
      </c>
      <c r="J130" s="1">
        <v>0</v>
      </c>
      <c r="K130" s="1">
        <v>0</v>
      </c>
      <c r="L130" s="1">
        <v>0</v>
      </c>
      <c r="M130" s="1">
        <v>0</v>
      </c>
    </row>
    <row r="131" spans="1:13" x14ac:dyDescent="0.35">
      <c r="A131" s="1" t="s">
        <v>1482</v>
      </c>
      <c r="B131" s="1" t="s">
        <v>1597</v>
      </c>
      <c r="D131" s="1">
        <v>0</v>
      </c>
      <c r="E131" s="1">
        <v>0</v>
      </c>
      <c r="F131" s="1">
        <v>0</v>
      </c>
      <c r="G131" s="1">
        <v>0</v>
      </c>
      <c r="H131" s="1">
        <v>0</v>
      </c>
      <c r="I131" s="1">
        <v>0</v>
      </c>
      <c r="J131" s="1">
        <v>0</v>
      </c>
      <c r="K131" s="1">
        <v>0</v>
      </c>
      <c r="L131" s="1">
        <v>0</v>
      </c>
      <c r="M131" s="1">
        <v>0</v>
      </c>
    </row>
    <row r="132" spans="1:13" x14ac:dyDescent="0.35">
      <c r="A132" s="1" t="s">
        <v>1415</v>
      </c>
      <c r="B132" s="1" t="s">
        <v>1598</v>
      </c>
      <c r="D132" s="1">
        <v>0</v>
      </c>
      <c r="E132" s="1">
        <v>0</v>
      </c>
      <c r="F132" s="1">
        <v>0</v>
      </c>
      <c r="G132" s="1">
        <v>0</v>
      </c>
      <c r="H132" s="1">
        <v>0</v>
      </c>
      <c r="I132" s="1">
        <v>0</v>
      </c>
      <c r="J132" s="1">
        <v>0</v>
      </c>
      <c r="K132" s="1">
        <v>0</v>
      </c>
      <c r="L132" s="1">
        <v>0</v>
      </c>
      <c r="M132" s="1">
        <v>0</v>
      </c>
    </row>
    <row r="133" spans="1:13" x14ac:dyDescent="0.35">
      <c r="A133" s="1" t="s">
        <v>1417</v>
      </c>
      <c r="B133" s="1" t="s">
        <v>1599</v>
      </c>
      <c r="D133" s="1">
        <v>0</v>
      </c>
      <c r="E133" s="1">
        <v>0</v>
      </c>
      <c r="F133" s="1">
        <v>0</v>
      </c>
      <c r="G133" s="1">
        <v>0</v>
      </c>
      <c r="H133" s="1">
        <v>0</v>
      </c>
      <c r="I133" s="1">
        <v>0</v>
      </c>
      <c r="J133" s="1">
        <v>0</v>
      </c>
      <c r="K133" s="1">
        <v>0</v>
      </c>
      <c r="L133" s="1">
        <v>0</v>
      </c>
      <c r="M133" s="1">
        <v>0</v>
      </c>
    </row>
    <row r="134" spans="1:13" x14ac:dyDescent="0.35">
      <c r="A134" s="1" t="s">
        <v>1419</v>
      </c>
      <c r="B134" s="1" t="s">
        <v>1600</v>
      </c>
      <c r="D134" s="1">
        <v>0</v>
      </c>
      <c r="E134" s="1">
        <v>0</v>
      </c>
      <c r="F134" s="1">
        <v>0</v>
      </c>
      <c r="G134" s="1">
        <v>0</v>
      </c>
      <c r="H134" s="1">
        <v>0</v>
      </c>
      <c r="I134" s="1">
        <v>0</v>
      </c>
      <c r="J134" s="1">
        <v>0</v>
      </c>
      <c r="K134" s="1">
        <v>0</v>
      </c>
      <c r="L134" s="1">
        <v>0</v>
      </c>
      <c r="M134" s="1">
        <v>0</v>
      </c>
    </row>
    <row r="135" spans="1:13" x14ac:dyDescent="0.35">
      <c r="A135" s="1" t="s">
        <v>1421</v>
      </c>
      <c r="B135" s="1" t="s">
        <v>1601</v>
      </c>
      <c r="D135" s="1">
        <v>0</v>
      </c>
      <c r="E135" s="1">
        <v>0</v>
      </c>
      <c r="F135" s="1">
        <v>0</v>
      </c>
      <c r="G135" s="1">
        <v>0</v>
      </c>
      <c r="H135" s="1">
        <v>0</v>
      </c>
      <c r="I135" s="1">
        <v>0</v>
      </c>
      <c r="J135" s="1">
        <v>0</v>
      </c>
      <c r="K135" s="1">
        <v>0</v>
      </c>
      <c r="L135" s="1">
        <v>0</v>
      </c>
      <c r="M135" s="1">
        <v>0</v>
      </c>
    </row>
    <row r="136" spans="1:13" x14ac:dyDescent="0.35">
      <c r="A136" s="1" t="s">
        <v>1424</v>
      </c>
      <c r="B136" s="1" t="s">
        <v>1602</v>
      </c>
      <c r="D136" s="1">
        <v>0</v>
      </c>
      <c r="E136" s="1">
        <v>0</v>
      </c>
      <c r="F136" s="1">
        <v>0</v>
      </c>
      <c r="G136" s="1">
        <v>0</v>
      </c>
      <c r="H136" s="1">
        <v>0</v>
      </c>
      <c r="I136" s="1">
        <v>0</v>
      </c>
      <c r="J136" s="1">
        <v>0</v>
      </c>
      <c r="K136" s="1">
        <v>0</v>
      </c>
      <c r="L136" s="1">
        <v>0</v>
      </c>
      <c r="M136" s="1">
        <v>0</v>
      </c>
    </row>
    <row r="137" spans="1:13" x14ac:dyDescent="0.35">
      <c r="A137" s="1" t="s">
        <v>1426</v>
      </c>
      <c r="B137" s="1" t="s">
        <v>1603</v>
      </c>
      <c r="D137" s="1">
        <v>0</v>
      </c>
      <c r="E137" s="1">
        <v>0</v>
      </c>
      <c r="F137" s="1">
        <v>0</v>
      </c>
      <c r="G137" s="1">
        <v>0</v>
      </c>
      <c r="H137" s="1">
        <v>0</v>
      </c>
      <c r="I137" s="1">
        <v>0</v>
      </c>
      <c r="J137" s="1">
        <v>0</v>
      </c>
      <c r="K137" s="1">
        <v>0</v>
      </c>
      <c r="L137" s="1">
        <v>0</v>
      </c>
      <c r="M137" s="1">
        <v>0</v>
      </c>
    </row>
    <row r="138" spans="1:13" x14ac:dyDescent="0.35">
      <c r="A138" s="1" t="s">
        <v>1428</v>
      </c>
      <c r="B138" s="1" t="s">
        <v>1604</v>
      </c>
      <c r="D138" s="1">
        <v>0</v>
      </c>
      <c r="E138" s="1">
        <v>0</v>
      </c>
      <c r="F138" s="1">
        <v>0</v>
      </c>
      <c r="G138" s="1">
        <v>0</v>
      </c>
      <c r="H138" s="1">
        <v>0</v>
      </c>
      <c r="I138" s="1">
        <v>0</v>
      </c>
      <c r="J138" s="1">
        <v>0</v>
      </c>
      <c r="K138" s="1">
        <v>0</v>
      </c>
      <c r="L138" s="1">
        <v>0</v>
      </c>
      <c r="M138" s="1">
        <v>0</v>
      </c>
    </row>
    <row r="139" spans="1:13" x14ac:dyDescent="0.35">
      <c r="A139" s="1" t="s">
        <v>1430</v>
      </c>
      <c r="B139" s="1" t="s">
        <v>1605</v>
      </c>
      <c r="D139" s="1">
        <v>0</v>
      </c>
      <c r="E139" s="1">
        <v>0</v>
      </c>
      <c r="F139" s="1">
        <v>0</v>
      </c>
      <c r="G139" s="1">
        <v>0</v>
      </c>
      <c r="H139" s="1">
        <v>0</v>
      </c>
      <c r="I139" s="1">
        <v>0</v>
      </c>
      <c r="J139" s="1">
        <v>0</v>
      </c>
      <c r="K139" s="1">
        <v>0</v>
      </c>
      <c r="L139" s="1">
        <v>0</v>
      </c>
      <c r="M139" s="1">
        <v>0</v>
      </c>
    </row>
    <row r="140" spans="1:13" x14ac:dyDescent="0.35">
      <c r="A140" s="1" t="s">
        <v>1432</v>
      </c>
      <c r="B140" s="1" t="s">
        <v>1606</v>
      </c>
      <c r="D140" s="1">
        <v>0</v>
      </c>
      <c r="E140" s="1">
        <v>0</v>
      </c>
      <c r="F140" s="1">
        <v>0</v>
      </c>
      <c r="G140" s="1">
        <v>0</v>
      </c>
      <c r="H140" s="1">
        <v>0</v>
      </c>
      <c r="I140" s="1">
        <v>0</v>
      </c>
      <c r="J140" s="1">
        <v>0</v>
      </c>
      <c r="K140" s="1">
        <v>0</v>
      </c>
      <c r="L140" s="1">
        <v>0</v>
      </c>
      <c r="M140" s="1">
        <v>0</v>
      </c>
    </row>
    <row r="141" spans="1:13" x14ac:dyDescent="0.35">
      <c r="A141" s="1" t="s">
        <v>1434</v>
      </c>
      <c r="B141" s="1" t="s">
        <v>1607</v>
      </c>
      <c r="D141" s="1">
        <v>0</v>
      </c>
      <c r="E141" s="1">
        <v>0</v>
      </c>
      <c r="F141" s="1">
        <v>0</v>
      </c>
      <c r="G141" s="1">
        <v>0</v>
      </c>
      <c r="H141" s="1">
        <v>0</v>
      </c>
      <c r="I141" s="1">
        <v>0</v>
      </c>
      <c r="J141" s="1">
        <v>0</v>
      </c>
      <c r="K141" s="1">
        <v>0</v>
      </c>
      <c r="L141" s="1">
        <v>0</v>
      </c>
      <c r="M141" s="1">
        <v>0</v>
      </c>
    </row>
    <row r="142" spans="1:13" x14ac:dyDescent="0.35">
      <c r="A142" s="1" t="s">
        <v>1436</v>
      </c>
      <c r="B142" s="1" t="s">
        <v>1608</v>
      </c>
      <c r="D142" s="1">
        <v>0</v>
      </c>
      <c r="E142" s="1">
        <v>0</v>
      </c>
      <c r="F142" s="1">
        <v>0</v>
      </c>
      <c r="G142" s="1">
        <v>0</v>
      </c>
      <c r="H142" s="1">
        <v>0</v>
      </c>
      <c r="I142" s="1">
        <v>0</v>
      </c>
      <c r="J142" s="1">
        <v>0</v>
      </c>
      <c r="K142" s="1">
        <v>0</v>
      </c>
      <c r="L142" s="1">
        <v>0</v>
      </c>
      <c r="M142" s="1">
        <v>0</v>
      </c>
    </row>
    <row r="143" spans="1:13" x14ac:dyDescent="0.35">
      <c r="A143" s="1" t="s">
        <v>1438</v>
      </c>
      <c r="B143" s="1" t="s">
        <v>1609</v>
      </c>
      <c r="D143" s="1">
        <v>0</v>
      </c>
      <c r="E143" s="1">
        <v>0</v>
      </c>
      <c r="F143" s="1">
        <v>0</v>
      </c>
      <c r="G143" s="1">
        <v>0</v>
      </c>
      <c r="H143" s="1">
        <v>0</v>
      </c>
      <c r="I143" s="1">
        <v>0</v>
      </c>
      <c r="J143" s="1">
        <v>0</v>
      </c>
      <c r="K143" s="1">
        <v>0</v>
      </c>
      <c r="L143" s="1">
        <v>0</v>
      </c>
      <c r="M143" s="1">
        <v>0</v>
      </c>
    </row>
    <row r="144" spans="1:13" x14ac:dyDescent="0.35">
      <c r="A144" s="1" t="s">
        <v>1440</v>
      </c>
      <c r="B144" s="1" t="s">
        <v>1610</v>
      </c>
      <c r="D144" s="1">
        <v>0</v>
      </c>
      <c r="E144" s="1">
        <v>0</v>
      </c>
      <c r="F144" s="1">
        <v>0</v>
      </c>
      <c r="G144" s="1">
        <v>0</v>
      </c>
      <c r="H144" s="1">
        <v>0</v>
      </c>
      <c r="I144" s="1">
        <v>0</v>
      </c>
      <c r="J144" s="1">
        <v>0</v>
      </c>
      <c r="K144" s="1">
        <v>0</v>
      </c>
      <c r="L144" s="1">
        <v>0</v>
      </c>
      <c r="M144" s="1">
        <v>0</v>
      </c>
    </row>
    <row r="145" spans="1:13" x14ac:dyDescent="0.35">
      <c r="A145" s="1" t="s">
        <v>1442</v>
      </c>
      <c r="B145" s="1" t="s">
        <v>1611</v>
      </c>
      <c r="D145" s="1">
        <v>0</v>
      </c>
      <c r="E145" s="1">
        <v>0</v>
      </c>
      <c r="F145" s="1">
        <v>0</v>
      </c>
      <c r="G145" s="1">
        <v>0</v>
      </c>
      <c r="H145" s="1">
        <v>0</v>
      </c>
      <c r="I145" s="1">
        <v>0</v>
      </c>
      <c r="J145" s="1">
        <v>0</v>
      </c>
      <c r="K145" s="1">
        <v>0</v>
      </c>
      <c r="L145" s="1">
        <v>0</v>
      </c>
      <c r="M145" s="1">
        <v>0</v>
      </c>
    </row>
    <row r="146" spans="1:13" x14ac:dyDescent="0.35">
      <c r="A146" s="1" t="s">
        <v>1444</v>
      </c>
      <c r="B146" s="1" t="s">
        <v>1612</v>
      </c>
      <c r="D146" s="1">
        <v>0</v>
      </c>
      <c r="E146" s="1">
        <v>0</v>
      </c>
      <c r="F146" s="1">
        <v>0</v>
      </c>
      <c r="G146" s="1">
        <v>0</v>
      </c>
      <c r="H146" s="1">
        <v>0</v>
      </c>
      <c r="I146" s="1">
        <v>0</v>
      </c>
      <c r="J146" s="1">
        <v>0</v>
      </c>
      <c r="K146" s="1">
        <v>0</v>
      </c>
      <c r="L146" s="1">
        <v>0</v>
      </c>
      <c r="M146" s="1">
        <v>0</v>
      </c>
    </row>
    <row r="147" spans="1:13" x14ac:dyDescent="0.35">
      <c r="A147" s="1" t="s">
        <v>1447</v>
      </c>
      <c r="B147" s="1" t="s">
        <v>1613</v>
      </c>
      <c r="D147" s="1">
        <v>0</v>
      </c>
      <c r="E147" s="1">
        <v>0</v>
      </c>
      <c r="F147" s="1">
        <v>0</v>
      </c>
      <c r="G147" s="1">
        <v>0</v>
      </c>
      <c r="H147" s="1">
        <v>0</v>
      </c>
      <c r="I147" s="1">
        <v>0</v>
      </c>
      <c r="J147" s="1">
        <v>0</v>
      </c>
      <c r="K147" s="1">
        <v>0</v>
      </c>
      <c r="L147" s="1">
        <v>0</v>
      </c>
      <c r="M147" s="1">
        <v>0</v>
      </c>
    </row>
    <row r="148" spans="1:13" x14ac:dyDescent="0.35">
      <c r="A148" s="1" t="s">
        <v>1449</v>
      </c>
      <c r="B148" s="1" t="s">
        <v>1614</v>
      </c>
      <c r="D148" s="1">
        <v>0</v>
      </c>
      <c r="E148" s="1">
        <v>0</v>
      </c>
      <c r="F148" s="1">
        <v>0</v>
      </c>
      <c r="G148" s="1">
        <v>0</v>
      </c>
      <c r="H148" s="1">
        <v>0</v>
      </c>
      <c r="I148" s="1">
        <v>0</v>
      </c>
      <c r="J148" s="1">
        <v>0</v>
      </c>
      <c r="K148" s="1">
        <v>0</v>
      </c>
      <c r="L148" s="1">
        <v>0</v>
      </c>
      <c r="M148" s="1">
        <v>0</v>
      </c>
    </row>
    <row r="149" spans="1:13" x14ac:dyDescent="0.35">
      <c r="A149" s="1" t="s">
        <v>1451</v>
      </c>
      <c r="B149" s="1" t="s">
        <v>1615</v>
      </c>
      <c r="D149" s="1">
        <v>0</v>
      </c>
      <c r="E149" s="1">
        <v>0</v>
      </c>
      <c r="F149" s="1">
        <v>0</v>
      </c>
      <c r="G149" s="1">
        <v>0</v>
      </c>
      <c r="H149" s="1">
        <v>0</v>
      </c>
      <c r="I149" s="1">
        <v>0</v>
      </c>
      <c r="J149" s="1">
        <v>0</v>
      </c>
      <c r="K149" s="1">
        <v>0</v>
      </c>
      <c r="L149" s="1">
        <v>0</v>
      </c>
      <c r="M149" s="1">
        <v>0</v>
      </c>
    </row>
    <row r="150" spans="1:13" x14ac:dyDescent="0.35">
      <c r="A150" s="1" t="s">
        <v>1453</v>
      </c>
      <c r="B150" s="1" t="s">
        <v>1616</v>
      </c>
      <c r="D150" s="1">
        <v>0</v>
      </c>
      <c r="E150" s="1">
        <v>0</v>
      </c>
      <c r="F150" s="1">
        <v>0</v>
      </c>
      <c r="G150" s="1">
        <v>0</v>
      </c>
      <c r="H150" s="1">
        <v>0</v>
      </c>
      <c r="I150" s="1">
        <v>0</v>
      </c>
      <c r="J150" s="1">
        <v>0</v>
      </c>
      <c r="K150" s="1">
        <v>0</v>
      </c>
      <c r="L150" s="1">
        <v>0</v>
      </c>
      <c r="M150" s="1">
        <v>0</v>
      </c>
    </row>
    <row r="151" spans="1:13" x14ac:dyDescent="0.35">
      <c r="A151" s="1" t="s">
        <v>1455</v>
      </c>
      <c r="B151" s="1" t="s">
        <v>1617</v>
      </c>
      <c r="D151" s="1">
        <v>0</v>
      </c>
      <c r="E151" s="1">
        <v>0</v>
      </c>
      <c r="F151" s="1">
        <v>0</v>
      </c>
      <c r="G151" s="1">
        <v>0</v>
      </c>
      <c r="H151" s="1">
        <v>0</v>
      </c>
      <c r="I151" s="1">
        <v>0</v>
      </c>
      <c r="J151" s="1">
        <v>0</v>
      </c>
      <c r="K151" s="1">
        <v>0</v>
      </c>
      <c r="L151" s="1">
        <v>0</v>
      </c>
      <c r="M151" s="1">
        <v>0</v>
      </c>
    </row>
    <row r="152" spans="1:13" x14ac:dyDescent="0.35">
      <c r="A152" s="1" t="s">
        <v>1457</v>
      </c>
      <c r="B152" s="1" t="s">
        <v>1618</v>
      </c>
      <c r="D152" s="1">
        <v>0</v>
      </c>
      <c r="E152" s="1">
        <v>0</v>
      </c>
      <c r="F152" s="1">
        <v>0</v>
      </c>
      <c r="G152" s="1">
        <v>0</v>
      </c>
      <c r="H152" s="1">
        <v>0</v>
      </c>
      <c r="I152" s="1">
        <v>0</v>
      </c>
      <c r="J152" s="1">
        <v>0</v>
      </c>
      <c r="K152" s="1">
        <v>0</v>
      </c>
      <c r="L152" s="1">
        <v>0</v>
      </c>
      <c r="M152" s="1">
        <v>0</v>
      </c>
    </row>
    <row r="153" spans="1:13" x14ac:dyDescent="0.35">
      <c r="A153" s="1" t="s">
        <v>1460</v>
      </c>
      <c r="B153" s="1" t="s">
        <v>1619</v>
      </c>
      <c r="D153" s="1">
        <v>0</v>
      </c>
      <c r="E153" s="1">
        <v>0</v>
      </c>
      <c r="F153" s="1">
        <v>0</v>
      </c>
      <c r="G153" s="1">
        <v>0</v>
      </c>
      <c r="H153" s="1">
        <v>0</v>
      </c>
      <c r="I153" s="1">
        <v>0</v>
      </c>
      <c r="J153" s="1">
        <v>0</v>
      </c>
      <c r="K153" s="1">
        <v>0</v>
      </c>
      <c r="L153" s="1">
        <v>0</v>
      </c>
      <c r="M153" s="1">
        <v>0</v>
      </c>
    </row>
    <row r="154" spans="1:13" x14ac:dyDescent="0.35">
      <c r="A154" s="1" t="s">
        <v>1382</v>
      </c>
      <c r="B154" s="1" t="s">
        <v>1620</v>
      </c>
      <c r="C154" s="439"/>
      <c r="D154" s="1">
        <v>0</v>
      </c>
      <c r="E154" s="1">
        <v>0</v>
      </c>
      <c r="F154" s="1">
        <v>0</v>
      </c>
      <c r="G154" s="1">
        <v>0</v>
      </c>
      <c r="H154" s="1">
        <v>0</v>
      </c>
      <c r="I154" s="1">
        <v>0</v>
      </c>
      <c r="J154" s="1">
        <v>0</v>
      </c>
      <c r="K154" s="1">
        <v>0</v>
      </c>
      <c r="L154" s="1">
        <v>0</v>
      </c>
      <c r="M154" s="1">
        <v>0</v>
      </c>
    </row>
    <row r="155" spans="1:13" x14ac:dyDescent="0.35">
      <c r="A155" s="1" t="s">
        <v>1384</v>
      </c>
      <c r="B155" s="1" t="s">
        <v>1621</v>
      </c>
      <c r="D155" s="1">
        <v>0</v>
      </c>
      <c r="E155" s="1">
        <v>0</v>
      </c>
      <c r="F155" s="1">
        <v>0</v>
      </c>
      <c r="G155" s="1">
        <v>0</v>
      </c>
      <c r="H155" s="1">
        <v>0</v>
      </c>
      <c r="I155" s="1">
        <v>0</v>
      </c>
      <c r="J155" s="1">
        <v>0</v>
      </c>
      <c r="K155" s="1">
        <v>0</v>
      </c>
      <c r="L155" s="1">
        <v>0</v>
      </c>
      <c r="M155" s="1">
        <v>0</v>
      </c>
    </row>
    <row r="156" spans="1:13" x14ac:dyDescent="0.35">
      <c r="A156" s="1" t="s">
        <v>1386</v>
      </c>
      <c r="B156" s="1" t="s">
        <v>1622</v>
      </c>
      <c r="D156" s="1">
        <v>0</v>
      </c>
      <c r="E156" s="1">
        <v>0</v>
      </c>
      <c r="F156" s="1">
        <v>0</v>
      </c>
      <c r="G156" s="1">
        <v>0</v>
      </c>
      <c r="H156" s="1">
        <v>0</v>
      </c>
      <c r="I156" s="1">
        <v>0</v>
      </c>
      <c r="J156" s="1">
        <v>0</v>
      </c>
      <c r="K156" s="1">
        <v>0</v>
      </c>
      <c r="L156" s="1">
        <v>0</v>
      </c>
      <c r="M156" s="1">
        <v>0</v>
      </c>
    </row>
    <row r="157" spans="1:13" x14ac:dyDescent="0.35">
      <c r="A157" s="1" t="s">
        <v>1388</v>
      </c>
      <c r="B157" s="1" t="s">
        <v>1623</v>
      </c>
      <c r="D157" s="1">
        <v>0</v>
      </c>
      <c r="E157" s="1">
        <v>0</v>
      </c>
      <c r="F157" s="1">
        <v>0</v>
      </c>
      <c r="G157" s="1">
        <v>0</v>
      </c>
      <c r="H157" s="1">
        <v>0</v>
      </c>
      <c r="I157" s="1">
        <v>0</v>
      </c>
      <c r="J157" s="1">
        <v>0</v>
      </c>
      <c r="K157" s="1">
        <v>0</v>
      </c>
      <c r="L157" s="1">
        <v>0</v>
      </c>
      <c r="M157" s="1">
        <v>0</v>
      </c>
    </row>
    <row r="158" spans="1:13" x14ac:dyDescent="0.35">
      <c r="A158" s="1" t="s">
        <v>1390</v>
      </c>
      <c r="B158" s="1" t="s">
        <v>1624</v>
      </c>
      <c r="D158" s="1">
        <v>0</v>
      </c>
      <c r="E158" s="1">
        <v>0</v>
      </c>
      <c r="F158" s="1">
        <v>0</v>
      </c>
      <c r="G158" s="1">
        <v>0</v>
      </c>
      <c r="H158" s="1">
        <v>0</v>
      </c>
      <c r="I158" s="1">
        <v>0</v>
      </c>
      <c r="J158" s="1">
        <v>0</v>
      </c>
      <c r="K158" s="1">
        <v>0</v>
      </c>
      <c r="L158" s="1">
        <v>0</v>
      </c>
      <c r="M158" s="1">
        <v>0</v>
      </c>
    </row>
    <row r="159" spans="1:13" x14ac:dyDescent="0.35">
      <c r="A159" s="1" t="s">
        <v>1392</v>
      </c>
      <c r="B159" s="1" t="s">
        <v>1625</v>
      </c>
      <c r="D159" s="1">
        <v>0</v>
      </c>
      <c r="E159" s="1">
        <v>0</v>
      </c>
      <c r="F159" s="1">
        <v>0</v>
      </c>
      <c r="G159" s="1">
        <v>0</v>
      </c>
      <c r="H159" s="1">
        <v>0</v>
      </c>
      <c r="I159" s="1">
        <v>0</v>
      </c>
      <c r="J159" s="1">
        <v>0</v>
      </c>
      <c r="K159" s="1">
        <v>0</v>
      </c>
      <c r="L159" s="1">
        <v>0</v>
      </c>
      <c r="M159" s="1">
        <v>0</v>
      </c>
    </row>
    <row r="160" spans="1:13" x14ac:dyDescent="0.35">
      <c r="A160" s="1" t="s">
        <v>1394</v>
      </c>
      <c r="B160" s="1" t="s">
        <v>1626</v>
      </c>
      <c r="D160" s="1">
        <v>0</v>
      </c>
      <c r="E160" s="1">
        <v>0</v>
      </c>
      <c r="F160" s="1">
        <v>0</v>
      </c>
      <c r="G160" s="1">
        <v>0</v>
      </c>
      <c r="H160" s="1">
        <v>0</v>
      </c>
      <c r="I160" s="1">
        <v>0</v>
      </c>
      <c r="J160" s="1">
        <v>0</v>
      </c>
      <c r="K160" s="1">
        <v>0</v>
      </c>
      <c r="L160" s="1">
        <v>0</v>
      </c>
      <c r="M160" s="1">
        <v>0</v>
      </c>
    </row>
    <row r="161" spans="1:13" x14ac:dyDescent="0.35">
      <c r="A161" s="1" t="s">
        <v>1396</v>
      </c>
      <c r="B161" s="1" t="s">
        <v>1627</v>
      </c>
      <c r="D161" s="1">
        <v>0</v>
      </c>
      <c r="E161" s="1">
        <v>0</v>
      </c>
      <c r="F161" s="1">
        <v>0</v>
      </c>
      <c r="G161" s="1">
        <v>0</v>
      </c>
      <c r="H161" s="1">
        <v>0</v>
      </c>
      <c r="I161" s="1">
        <v>0</v>
      </c>
      <c r="J161" s="1">
        <v>0</v>
      </c>
      <c r="K161" s="1">
        <v>0</v>
      </c>
      <c r="L161" s="1">
        <v>0</v>
      </c>
      <c r="M161" s="1">
        <v>0</v>
      </c>
    </row>
    <row r="162" spans="1:13" x14ac:dyDescent="0.35">
      <c r="A162" s="1" t="s">
        <v>1398</v>
      </c>
      <c r="B162" s="1" t="s">
        <v>1628</v>
      </c>
      <c r="D162" s="1">
        <v>0</v>
      </c>
      <c r="E162" s="1">
        <v>0</v>
      </c>
      <c r="F162" s="1">
        <v>0</v>
      </c>
      <c r="G162" s="1">
        <v>0</v>
      </c>
      <c r="H162" s="1">
        <v>0</v>
      </c>
      <c r="I162" s="1">
        <v>0</v>
      </c>
      <c r="J162" s="1">
        <v>0</v>
      </c>
      <c r="K162" s="1">
        <v>0</v>
      </c>
      <c r="L162" s="1">
        <v>0</v>
      </c>
      <c r="M162" s="1">
        <v>0</v>
      </c>
    </row>
    <row r="163" spans="1:13" x14ac:dyDescent="0.35">
      <c r="A163" s="1" t="s">
        <v>1400</v>
      </c>
      <c r="B163" s="1" t="s">
        <v>1629</v>
      </c>
      <c r="D163" s="1">
        <v>0</v>
      </c>
      <c r="E163" s="1">
        <v>0</v>
      </c>
      <c r="F163" s="1">
        <v>0</v>
      </c>
      <c r="G163" s="1">
        <v>0</v>
      </c>
      <c r="H163" s="1">
        <v>0</v>
      </c>
      <c r="I163" s="1">
        <v>0</v>
      </c>
      <c r="J163" s="1">
        <v>0</v>
      </c>
      <c r="K163" s="1">
        <v>0</v>
      </c>
      <c r="L163" s="1">
        <v>0</v>
      </c>
      <c r="M163" s="1">
        <v>0</v>
      </c>
    </row>
    <row r="164" spans="1:13" x14ac:dyDescent="0.35">
      <c r="A164" s="1" t="s">
        <v>1402</v>
      </c>
      <c r="B164" s="1" t="s">
        <v>1630</v>
      </c>
      <c r="D164" s="1">
        <v>0</v>
      </c>
      <c r="E164" s="1">
        <v>0</v>
      </c>
      <c r="F164" s="1">
        <v>0</v>
      </c>
      <c r="G164" s="1">
        <v>0</v>
      </c>
      <c r="H164" s="1">
        <v>0</v>
      </c>
      <c r="I164" s="1">
        <v>0</v>
      </c>
      <c r="J164" s="1">
        <v>0</v>
      </c>
      <c r="K164" s="1">
        <v>0</v>
      </c>
      <c r="L164" s="1">
        <v>0</v>
      </c>
      <c r="M164" s="1">
        <v>0</v>
      </c>
    </row>
    <row r="165" spans="1:13" x14ac:dyDescent="0.35">
      <c r="A165" s="1" t="s">
        <v>1404</v>
      </c>
      <c r="B165" s="1" t="s">
        <v>1631</v>
      </c>
      <c r="D165" s="1">
        <v>0</v>
      </c>
      <c r="E165" s="1">
        <v>0</v>
      </c>
      <c r="F165" s="1">
        <v>0</v>
      </c>
      <c r="G165" s="1">
        <v>0</v>
      </c>
      <c r="H165" s="1">
        <v>0</v>
      </c>
      <c r="I165" s="1">
        <v>0</v>
      </c>
      <c r="J165" s="1">
        <v>0</v>
      </c>
      <c r="K165" s="1">
        <v>0</v>
      </c>
      <c r="L165" s="1">
        <v>0</v>
      </c>
      <c r="M165" s="1">
        <v>0</v>
      </c>
    </row>
    <row r="166" spans="1:13" x14ac:dyDescent="0.35">
      <c r="A166" s="1" t="s">
        <v>1406</v>
      </c>
      <c r="B166" s="1" t="s">
        <v>1632</v>
      </c>
      <c r="D166" s="1">
        <v>0</v>
      </c>
      <c r="E166" s="1">
        <v>0</v>
      </c>
      <c r="F166" s="1">
        <v>0</v>
      </c>
      <c r="G166" s="1">
        <v>0</v>
      </c>
      <c r="H166" s="1">
        <v>0</v>
      </c>
      <c r="I166" s="1">
        <v>0</v>
      </c>
      <c r="J166" s="1">
        <v>0</v>
      </c>
      <c r="K166" s="1">
        <v>0</v>
      </c>
      <c r="L166" s="1">
        <v>0</v>
      </c>
      <c r="M166" s="1">
        <v>0</v>
      </c>
    </row>
    <row r="167" spans="1:13" x14ac:dyDescent="0.35">
      <c r="A167" s="1" t="s">
        <v>1408</v>
      </c>
      <c r="B167" s="1" t="s">
        <v>1633</v>
      </c>
      <c r="D167" s="1">
        <v>0</v>
      </c>
      <c r="E167" s="1">
        <v>0</v>
      </c>
      <c r="F167" s="1">
        <v>0</v>
      </c>
      <c r="G167" s="1">
        <v>0</v>
      </c>
      <c r="H167" s="1">
        <v>0</v>
      </c>
      <c r="I167" s="1">
        <v>0</v>
      </c>
      <c r="J167" s="1">
        <v>0</v>
      </c>
      <c r="K167" s="1">
        <v>0</v>
      </c>
      <c r="L167" s="1">
        <v>0</v>
      </c>
      <c r="M167" s="1">
        <v>0</v>
      </c>
    </row>
    <row r="168" spans="1:13" x14ac:dyDescent="0.35">
      <c r="A168" s="1" t="s">
        <v>1411</v>
      </c>
      <c r="B168" s="1" t="s">
        <v>1634</v>
      </c>
      <c r="D168" s="1">
        <v>0</v>
      </c>
      <c r="E168" s="1">
        <v>0</v>
      </c>
      <c r="F168" s="1">
        <v>0</v>
      </c>
      <c r="G168" s="1">
        <v>0</v>
      </c>
      <c r="H168" s="1">
        <v>0</v>
      </c>
      <c r="I168" s="1">
        <v>0</v>
      </c>
      <c r="J168" s="1">
        <v>0</v>
      </c>
      <c r="K168" s="1">
        <v>0</v>
      </c>
      <c r="L168" s="1">
        <v>0</v>
      </c>
      <c r="M168" s="1">
        <v>0</v>
      </c>
    </row>
    <row r="169" spans="1:13" x14ac:dyDescent="0.35">
      <c r="A169" s="1" t="s">
        <v>1482</v>
      </c>
      <c r="B169" s="1" t="s">
        <v>1635</v>
      </c>
      <c r="D169" s="1">
        <v>0</v>
      </c>
      <c r="E169" s="1">
        <v>0</v>
      </c>
      <c r="F169" s="1">
        <v>0</v>
      </c>
      <c r="G169" s="1">
        <v>0</v>
      </c>
      <c r="H169" s="1">
        <v>0</v>
      </c>
      <c r="I169" s="1">
        <v>0</v>
      </c>
      <c r="J169" s="1">
        <v>0</v>
      </c>
      <c r="K169" s="1">
        <v>0</v>
      </c>
      <c r="L169" s="1">
        <v>0</v>
      </c>
      <c r="M169" s="1">
        <v>0</v>
      </c>
    </row>
    <row r="170" spans="1:13" x14ac:dyDescent="0.35">
      <c r="A170" s="1" t="s">
        <v>1415</v>
      </c>
      <c r="B170" s="1" t="s">
        <v>1636</v>
      </c>
      <c r="D170" s="1">
        <v>0</v>
      </c>
      <c r="E170" s="1">
        <v>0</v>
      </c>
      <c r="F170" s="1">
        <v>0</v>
      </c>
      <c r="G170" s="1">
        <v>0</v>
      </c>
      <c r="H170" s="1">
        <v>0</v>
      </c>
      <c r="I170" s="1">
        <v>0</v>
      </c>
      <c r="J170" s="1">
        <v>0</v>
      </c>
      <c r="K170" s="1">
        <v>0</v>
      </c>
      <c r="L170" s="1">
        <v>0</v>
      </c>
      <c r="M170" s="1">
        <v>0</v>
      </c>
    </row>
    <row r="171" spans="1:13" x14ac:dyDescent="0.35">
      <c r="A171" s="1" t="s">
        <v>1417</v>
      </c>
      <c r="B171" s="1" t="s">
        <v>1637</v>
      </c>
      <c r="D171" s="1">
        <v>0</v>
      </c>
      <c r="E171" s="1">
        <v>0</v>
      </c>
      <c r="F171" s="1">
        <v>0</v>
      </c>
      <c r="G171" s="1">
        <v>0</v>
      </c>
      <c r="H171" s="1">
        <v>0</v>
      </c>
      <c r="I171" s="1">
        <v>0</v>
      </c>
      <c r="J171" s="1">
        <v>0</v>
      </c>
      <c r="K171" s="1">
        <v>0</v>
      </c>
      <c r="L171" s="1">
        <v>0</v>
      </c>
      <c r="M171" s="1">
        <v>0</v>
      </c>
    </row>
    <row r="172" spans="1:13" x14ac:dyDescent="0.35">
      <c r="A172" s="1" t="s">
        <v>1419</v>
      </c>
      <c r="B172" s="1" t="s">
        <v>1638</v>
      </c>
      <c r="D172" s="1">
        <v>0</v>
      </c>
      <c r="E172" s="1">
        <v>0</v>
      </c>
      <c r="F172" s="1">
        <v>0</v>
      </c>
      <c r="G172" s="1">
        <v>0</v>
      </c>
      <c r="H172" s="1">
        <v>0</v>
      </c>
      <c r="I172" s="1">
        <v>0</v>
      </c>
      <c r="J172" s="1">
        <v>0</v>
      </c>
      <c r="K172" s="1">
        <v>0</v>
      </c>
      <c r="L172" s="1">
        <v>0</v>
      </c>
      <c r="M172" s="1">
        <v>0</v>
      </c>
    </row>
    <row r="173" spans="1:13" x14ac:dyDescent="0.35">
      <c r="A173" s="1" t="s">
        <v>1421</v>
      </c>
      <c r="B173" s="1" t="s">
        <v>1639</v>
      </c>
      <c r="D173" s="1">
        <v>0</v>
      </c>
      <c r="E173" s="1">
        <v>0</v>
      </c>
      <c r="F173" s="1">
        <v>0</v>
      </c>
      <c r="G173" s="1">
        <v>0</v>
      </c>
      <c r="H173" s="1">
        <v>0</v>
      </c>
      <c r="I173" s="1">
        <v>0</v>
      </c>
      <c r="J173" s="1">
        <v>0</v>
      </c>
      <c r="K173" s="1">
        <v>0</v>
      </c>
      <c r="L173" s="1">
        <v>0</v>
      </c>
      <c r="M173" s="1">
        <v>0</v>
      </c>
    </row>
    <row r="174" spans="1:13" x14ac:dyDescent="0.35">
      <c r="A174" s="1" t="s">
        <v>1424</v>
      </c>
      <c r="B174" s="1" t="s">
        <v>1640</v>
      </c>
      <c r="D174" s="1">
        <v>0</v>
      </c>
      <c r="E174" s="1">
        <v>0</v>
      </c>
      <c r="F174" s="1">
        <v>0</v>
      </c>
      <c r="G174" s="1">
        <v>0</v>
      </c>
      <c r="H174" s="1">
        <v>0</v>
      </c>
      <c r="I174" s="1">
        <v>0</v>
      </c>
      <c r="J174" s="1">
        <v>0</v>
      </c>
      <c r="K174" s="1">
        <v>0</v>
      </c>
      <c r="L174" s="1">
        <v>0</v>
      </c>
      <c r="M174" s="1">
        <v>0</v>
      </c>
    </row>
    <row r="175" spans="1:13" x14ac:dyDescent="0.35">
      <c r="A175" s="1" t="s">
        <v>1426</v>
      </c>
      <c r="B175" s="1" t="s">
        <v>1641</v>
      </c>
      <c r="D175" s="1">
        <v>0</v>
      </c>
      <c r="E175" s="1">
        <v>0</v>
      </c>
      <c r="F175" s="1">
        <v>0</v>
      </c>
      <c r="G175" s="1">
        <v>0</v>
      </c>
      <c r="H175" s="1">
        <v>0</v>
      </c>
      <c r="I175" s="1">
        <v>0</v>
      </c>
      <c r="J175" s="1">
        <v>0</v>
      </c>
      <c r="K175" s="1">
        <v>0</v>
      </c>
      <c r="L175" s="1">
        <v>0</v>
      </c>
      <c r="M175" s="1">
        <v>0</v>
      </c>
    </row>
    <row r="176" spans="1:13" x14ac:dyDescent="0.35">
      <c r="A176" s="1" t="s">
        <v>1428</v>
      </c>
      <c r="B176" s="1" t="s">
        <v>1642</v>
      </c>
      <c r="D176" s="1">
        <v>0</v>
      </c>
      <c r="E176" s="1">
        <v>0</v>
      </c>
      <c r="F176" s="1">
        <v>0</v>
      </c>
      <c r="G176" s="1">
        <v>0</v>
      </c>
      <c r="H176" s="1">
        <v>0</v>
      </c>
      <c r="I176" s="1">
        <v>0</v>
      </c>
      <c r="J176" s="1">
        <v>0</v>
      </c>
      <c r="K176" s="1">
        <v>0</v>
      </c>
      <c r="L176" s="1">
        <v>0</v>
      </c>
      <c r="M176" s="1">
        <v>0</v>
      </c>
    </row>
    <row r="177" spans="1:13" x14ac:dyDescent="0.35">
      <c r="A177" s="1" t="s">
        <v>1430</v>
      </c>
      <c r="B177" s="1" t="s">
        <v>1643</v>
      </c>
      <c r="D177" s="1">
        <v>0</v>
      </c>
      <c r="E177" s="1">
        <v>0</v>
      </c>
      <c r="F177" s="1">
        <v>0</v>
      </c>
      <c r="G177" s="1">
        <v>0</v>
      </c>
      <c r="H177" s="1">
        <v>0</v>
      </c>
      <c r="I177" s="1">
        <v>0</v>
      </c>
      <c r="J177" s="1">
        <v>0</v>
      </c>
      <c r="K177" s="1">
        <v>0</v>
      </c>
      <c r="L177" s="1">
        <v>0</v>
      </c>
      <c r="M177" s="1">
        <v>0</v>
      </c>
    </row>
    <row r="178" spans="1:13" x14ac:dyDescent="0.35">
      <c r="A178" s="1" t="s">
        <v>1432</v>
      </c>
      <c r="B178" s="1" t="s">
        <v>1644</v>
      </c>
      <c r="D178" s="1">
        <v>0</v>
      </c>
      <c r="E178" s="1">
        <v>0</v>
      </c>
      <c r="F178" s="1">
        <v>0</v>
      </c>
      <c r="G178" s="1">
        <v>0</v>
      </c>
      <c r="H178" s="1">
        <v>0</v>
      </c>
      <c r="I178" s="1">
        <v>0</v>
      </c>
      <c r="J178" s="1">
        <v>0</v>
      </c>
      <c r="K178" s="1">
        <v>0</v>
      </c>
      <c r="L178" s="1">
        <v>0</v>
      </c>
      <c r="M178" s="1">
        <v>0</v>
      </c>
    </row>
    <row r="179" spans="1:13" x14ac:dyDescent="0.35">
      <c r="A179" s="1" t="s">
        <v>1434</v>
      </c>
      <c r="B179" s="1" t="s">
        <v>1645</v>
      </c>
      <c r="D179" s="1">
        <v>0</v>
      </c>
      <c r="E179" s="1">
        <v>0</v>
      </c>
      <c r="F179" s="1">
        <v>0</v>
      </c>
      <c r="G179" s="1">
        <v>0</v>
      </c>
      <c r="H179" s="1">
        <v>0</v>
      </c>
      <c r="I179" s="1">
        <v>0</v>
      </c>
      <c r="J179" s="1">
        <v>0</v>
      </c>
      <c r="K179" s="1">
        <v>0</v>
      </c>
      <c r="L179" s="1">
        <v>0</v>
      </c>
      <c r="M179" s="1">
        <v>0</v>
      </c>
    </row>
    <row r="180" spans="1:13" x14ac:dyDescent="0.35">
      <c r="A180" s="1" t="s">
        <v>1436</v>
      </c>
      <c r="B180" s="1" t="s">
        <v>1646</v>
      </c>
      <c r="D180" s="1">
        <v>0</v>
      </c>
      <c r="E180" s="1">
        <v>0</v>
      </c>
      <c r="F180" s="1">
        <v>0</v>
      </c>
      <c r="G180" s="1">
        <v>0</v>
      </c>
      <c r="H180" s="1">
        <v>0</v>
      </c>
      <c r="I180" s="1">
        <v>0</v>
      </c>
      <c r="J180" s="1">
        <v>0</v>
      </c>
      <c r="K180" s="1">
        <v>0</v>
      </c>
      <c r="L180" s="1">
        <v>0</v>
      </c>
      <c r="M180" s="1">
        <v>0</v>
      </c>
    </row>
    <row r="181" spans="1:13" x14ac:dyDescent="0.35">
      <c r="A181" s="1" t="s">
        <v>1438</v>
      </c>
      <c r="B181" s="1" t="s">
        <v>1647</v>
      </c>
      <c r="D181" s="1">
        <v>0</v>
      </c>
      <c r="E181" s="1">
        <v>0</v>
      </c>
      <c r="F181" s="1">
        <v>0</v>
      </c>
      <c r="G181" s="1">
        <v>0</v>
      </c>
      <c r="H181" s="1">
        <v>0</v>
      </c>
      <c r="I181" s="1">
        <v>0</v>
      </c>
      <c r="J181" s="1">
        <v>0</v>
      </c>
      <c r="K181" s="1">
        <v>0</v>
      </c>
      <c r="L181" s="1">
        <v>0</v>
      </c>
      <c r="M181" s="1">
        <v>0</v>
      </c>
    </row>
    <row r="182" spans="1:13" x14ac:dyDescent="0.35">
      <c r="A182" s="1" t="s">
        <v>1440</v>
      </c>
      <c r="B182" s="1" t="s">
        <v>1648</v>
      </c>
      <c r="D182" s="1">
        <v>0</v>
      </c>
      <c r="E182" s="1">
        <v>0</v>
      </c>
      <c r="F182" s="1">
        <v>0</v>
      </c>
      <c r="G182" s="1">
        <v>0</v>
      </c>
      <c r="H182" s="1">
        <v>0</v>
      </c>
      <c r="I182" s="1">
        <v>0</v>
      </c>
      <c r="J182" s="1">
        <v>0</v>
      </c>
      <c r="K182" s="1">
        <v>0</v>
      </c>
      <c r="L182" s="1">
        <v>0</v>
      </c>
      <c r="M182" s="1">
        <v>0</v>
      </c>
    </row>
    <row r="183" spans="1:13" x14ac:dyDescent="0.35">
      <c r="A183" s="1" t="s">
        <v>1442</v>
      </c>
      <c r="B183" s="1" t="s">
        <v>1649</v>
      </c>
      <c r="D183" s="1">
        <v>0</v>
      </c>
      <c r="E183" s="1">
        <v>0</v>
      </c>
      <c r="F183" s="1">
        <v>0</v>
      </c>
      <c r="G183" s="1">
        <v>0</v>
      </c>
      <c r="H183" s="1">
        <v>0</v>
      </c>
      <c r="I183" s="1">
        <v>0</v>
      </c>
      <c r="J183" s="1">
        <v>0</v>
      </c>
      <c r="K183" s="1">
        <v>0</v>
      </c>
      <c r="L183" s="1">
        <v>0</v>
      </c>
      <c r="M183" s="1">
        <v>0</v>
      </c>
    </row>
    <row r="184" spans="1:13" x14ac:dyDescent="0.35">
      <c r="A184" s="1" t="s">
        <v>1444</v>
      </c>
      <c r="B184" s="1" t="s">
        <v>1650</v>
      </c>
      <c r="D184" s="1">
        <v>0</v>
      </c>
      <c r="E184" s="1">
        <v>0</v>
      </c>
      <c r="F184" s="1">
        <v>0</v>
      </c>
      <c r="G184" s="1">
        <v>0</v>
      </c>
      <c r="H184" s="1">
        <v>0</v>
      </c>
      <c r="I184" s="1">
        <v>0</v>
      </c>
      <c r="J184" s="1">
        <v>0</v>
      </c>
      <c r="K184" s="1">
        <v>0</v>
      </c>
      <c r="L184" s="1">
        <v>0</v>
      </c>
      <c r="M184" s="1">
        <v>0</v>
      </c>
    </row>
    <row r="185" spans="1:13" x14ac:dyDescent="0.35">
      <c r="A185" s="1" t="s">
        <v>1447</v>
      </c>
      <c r="B185" s="1" t="s">
        <v>1651</v>
      </c>
      <c r="D185" s="1">
        <v>0</v>
      </c>
      <c r="E185" s="1">
        <v>0</v>
      </c>
      <c r="F185" s="1">
        <v>0</v>
      </c>
      <c r="G185" s="1">
        <v>0</v>
      </c>
      <c r="H185" s="1">
        <v>0</v>
      </c>
      <c r="I185" s="1">
        <v>0</v>
      </c>
      <c r="J185" s="1">
        <v>0</v>
      </c>
      <c r="K185" s="1">
        <v>0</v>
      </c>
      <c r="L185" s="1">
        <v>0</v>
      </c>
      <c r="M185" s="1">
        <v>0</v>
      </c>
    </row>
    <row r="186" spans="1:13" x14ac:dyDescent="0.35">
      <c r="A186" s="1" t="s">
        <v>1449</v>
      </c>
      <c r="B186" s="1" t="s">
        <v>1652</v>
      </c>
      <c r="D186" s="1">
        <v>0</v>
      </c>
      <c r="E186" s="1">
        <v>0</v>
      </c>
      <c r="F186" s="1">
        <v>0</v>
      </c>
      <c r="G186" s="1">
        <v>0</v>
      </c>
      <c r="H186" s="1">
        <v>0</v>
      </c>
      <c r="I186" s="1">
        <v>0</v>
      </c>
      <c r="J186" s="1">
        <v>0</v>
      </c>
      <c r="K186" s="1">
        <v>0</v>
      </c>
      <c r="L186" s="1">
        <v>0</v>
      </c>
      <c r="M186" s="1">
        <v>0</v>
      </c>
    </row>
    <row r="187" spans="1:13" x14ac:dyDescent="0.35">
      <c r="A187" s="1" t="s">
        <v>1451</v>
      </c>
      <c r="B187" s="1" t="s">
        <v>1653</v>
      </c>
      <c r="D187" s="1">
        <v>0</v>
      </c>
      <c r="E187" s="1">
        <v>0</v>
      </c>
      <c r="F187" s="1">
        <v>0</v>
      </c>
      <c r="G187" s="1">
        <v>0</v>
      </c>
      <c r="H187" s="1">
        <v>0</v>
      </c>
      <c r="I187" s="1">
        <v>0</v>
      </c>
      <c r="J187" s="1">
        <v>0</v>
      </c>
      <c r="K187" s="1">
        <v>0</v>
      </c>
      <c r="L187" s="1">
        <v>0</v>
      </c>
      <c r="M187" s="1">
        <v>0</v>
      </c>
    </row>
    <row r="188" spans="1:13" x14ac:dyDescent="0.35">
      <c r="A188" s="1" t="s">
        <v>1453</v>
      </c>
      <c r="B188" s="1" t="s">
        <v>1654</v>
      </c>
      <c r="D188" s="1">
        <v>0</v>
      </c>
      <c r="E188" s="1">
        <v>0</v>
      </c>
      <c r="F188" s="1">
        <v>0</v>
      </c>
      <c r="G188" s="1">
        <v>0</v>
      </c>
      <c r="H188" s="1">
        <v>0</v>
      </c>
      <c r="I188" s="1">
        <v>0</v>
      </c>
      <c r="J188" s="1">
        <v>0</v>
      </c>
      <c r="K188" s="1">
        <v>0</v>
      </c>
      <c r="L188" s="1">
        <v>0</v>
      </c>
      <c r="M188" s="1">
        <v>0</v>
      </c>
    </row>
    <row r="189" spans="1:13" x14ac:dyDescent="0.35">
      <c r="A189" s="1" t="s">
        <v>1455</v>
      </c>
      <c r="B189" s="1" t="s">
        <v>1655</v>
      </c>
      <c r="D189" s="1">
        <v>0</v>
      </c>
      <c r="E189" s="1">
        <v>0</v>
      </c>
      <c r="F189" s="1">
        <v>0</v>
      </c>
      <c r="G189" s="1">
        <v>0</v>
      </c>
      <c r="H189" s="1">
        <v>0</v>
      </c>
      <c r="I189" s="1">
        <v>0</v>
      </c>
      <c r="J189" s="1">
        <v>0</v>
      </c>
      <c r="K189" s="1">
        <v>0</v>
      </c>
      <c r="L189" s="1">
        <v>0</v>
      </c>
      <c r="M189" s="1">
        <v>0</v>
      </c>
    </row>
    <row r="190" spans="1:13" x14ac:dyDescent="0.35">
      <c r="A190" s="1" t="s">
        <v>1457</v>
      </c>
      <c r="B190" s="1" t="s">
        <v>1656</v>
      </c>
      <c r="D190" s="1">
        <v>0</v>
      </c>
      <c r="E190" s="1">
        <v>0</v>
      </c>
      <c r="F190" s="1">
        <v>0</v>
      </c>
      <c r="G190" s="1">
        <v>0</v>
      </c>
      <c r="H190" s="1">
        <v>0</v>
      </c>
      <c r="I190" s="1">
        <v>0</v>
      </c>
      <c r="J190" s="1">
        <v>0</v>
      </c>
      <c r="K190" s="1">
        <v>0</v>
      </c>
      <c r="L190" s="1">
        <v>0</v>
      </c>
      <c r="M190" s="1">
        <v>0</v>
      </c>
    </row>
    <row r="191" spans="1:13" x14ac:dyDescent="0.35">
      <c r="A191" s="1" t="s">
        <v>1460</v>
      </c>
      <c r="B191" s="1" t="s">
        <v>1657</v>
      </c>
      <c r="D191" s="1">
        <v>0</v>
      </c>
      <c r="E191" s="1">
        <v>0</v>
      </c>
      <c r="F191" s="1">
        <v>0</v>
      </c>
      <c r="G191" s="1">
        <v>0</v>
      </c>
      <c r="H191" s="1">
        <v>0</v>
      </c>
      <c r="I191" s="1">
        <v>0</v>
      </c>
      <c r="J191" s="1">
        <v>0</v>
      </c>
      <c r="K191" s="1">
        <v>0</v>
      </c>
      <c r="L191" s="1">
        <v>0</v>
      </c>
      <c r="M191" s="1">
        <v>0</v>
      </c>
    </row>
    <row r="192" spans="1:13" x14ac:dyDescent="0.35">
      <c r="A192" s="1" t="s">
        <v>1382</v>
      </c>
      <c r="B192" s="1" t="s">
        <v>1658</v>
      </c>
      <c r="C192" s="439"/>
      <c r="D192" s="1">
        <v>0</v>
      </c>
      <c r="E192" s="1">
        <v>0</v>
      </c>
      <c r="F192" s="1">
        <v>0</v>
      </c>
      <c r="G192" s="1">
        <v>0</v>
      </c>
      <c r="H192" s="1">
        <v>0</v>
      </c>
      <c r="I192" s="1">
        <v>0</v>
      </c>
      <c r="J192" s="1">
        <v>0</v>
      </c>
      <c r="K192" s="1">
        <v>0</v>
      </c>
      <c r="L192" s="1">
        <v>0</v>
      </c>
      <c r="M192" s="1">
        <v>0</v>
      </c>
    </row>
    <row r="193" spans="1:13" x14ac:dyDescent="0.35">
      <c r="A193" s="1" t="s">
        <v>1384</v>
      </c>
      <c r="B193" s="1" t="s">
        <v>1659</v>
      </c>
      <c r="D193" s="1">
        <v>0</v>
      </c>
      <c r="E193" s="1">
        <v>0</v>
      </c>
      <c r="F193" s="1">
        <v>0</v>
      </c>
      <c r="G193" s="1">
        <v>0</v>
      </c>
      <c r="H193" s="1">
        <v>0</v>
      </c>
      <c r="I193" s="1">
        <v>0</v>
      </c>
      <c r="J193" s="1">
        <v>0</v>
      </c>
      <c r="K193" s="1">
        <v>0</v>
      </c>
      <c r="L193" s="1">
        <v>0</v>
      </c>
      <c r="M193" s="1">
        <v>0</v>
      </c>
    </row>
    <row r="194" spans="1:13" x14ac:dyDescent="0.35">
      <c r="A194" s="1" t="s">
        <v>1386</v>
      </c>
      <c r="B194" s="1" t="s">
        <v>1660</v>
      </c>
      <c r="D194" s="1">
        <v>0</v>
      </c>
      <c r="E194" s="1">
        <v>0</v>
      </c>
      <c r="F194" s="1">
        <v>0</v>
      </c>
      <c r="G194" s="1">
        <v>0</v>
      </c>
      <c r="H194" s="1">
        <v>0</v>
      </c>
      <c r="I194" s="1">
        <v>0</v>
      </c>
      <c r="J194" s="1">
        <v>0</v>
      </c>
      <c r="K194" s="1">
        <v>0</v>
      </c>
      <c r="L194" s="1">
        <v>0</v>
      </c>
      <c r="M194" s="1">
        <v>0</v>
      </c>
    </row>
    <row r="195" spans="1:13" x14ac:dyDescent="0.35">
      <c r="A195" s="1" t="s">
        <v>1388</v>
      </c>
      <c r="B195" s="1" t="s">
        <v>1661</v>
      </c>
      <c r="D195" s="1">
        <v>0</v>
      </c>
      <c r="E195" s="1">
        <v>0</v>
      </c>
      <c r="F195" s="1">
        <v>0</v>
      </c>
      <c r="G195" s="1">
        <v>0</v>
      </c>
      <c r="H195" s="1">
        <v>0</v>
      </c>
      <c r="I195" s="1">
        <v>0</v>
      </c>
      <c r="J195" s="1">
        <v>0</v>
      </c>
      <c r="K195" s="1">
        <v>0</v>
      </c>
      <c r="L195" s="1">
        <v>0</v>
      </c>
      <c r="M195" s="1">
        <v>0</v>
      </c>
    </row>
    <row r="196" spans="1:13" x14ac:dyDescent="0.35">
      <c r="A196" s="1" t="s">
        <v>1390</v>
      </c>
      <c r="B196" s="1" t="s">
        <v>1662</v>
      </c>
      <c r="D196" s="1">
        <v>0</v>
      </c>
      <c r="E196" s="1">
        <v>0</v>
      </c>
      <c r="F196" s="1">
        <v>0</v>
      </c>
      <c r="G196" s="1">
        <v>0</v>
      </c>
      <c r="H196" s="1">
        <v>0</v>
      </c>
      <c r="I196" s="1">
        <v>0</v>
      </c>
      <c r="J196" s="1">
        <v>0</v>
      </c>
      <c r="K196" s="1">
        <v>0</v>
      </c>
      <c r="L196" s="1">
        <v>0</v>
      </c>
      <c r="M196" s="1">
        <v>0</v>
      </c>
    </row>
    <row r="197" spans="1:13" x14ac:dyDescent="0.35">
      <c r="A197" s="1" t="s">
        <v>1392</v>
      </c>
      <c r="B197" s="1" t="s">
        <v>1663</v>
      </c>
      <c r="D197" s="1">
        <v>0</v>
      </c>
      <c r="E197" s="1">
        <v>0</v>
      </c>
      <c r="F197" s="1">
        <v>0</v>
      </c>
      <c r="G197" s="1">
        <v>0</v>
      </c>
      <c r="H197" s="1">
        <v>0</v>
      </c>
      <c r="I197" s="1">
        <v>0</v>
      </c>
      <c r="J197" s="1">
        <v>0</v>
      </c>
      <c r="K197" s="1">
        <v>0</v>
      </c>
      <c r="L197" s="1">
        <v>0</v>
      </c>
      <c r="M197" s="1">
        <v>0</v>
      </c>
    </row>
    <row r="198" spans="1:13" x14ac:dyDescent="0.35">
      <c r="A198" s="1" t="s">
        <v>1394</v>
      </c>
      <c r="B198" s="1" t="s">
        <v>1664</v>
      </c>
      <c r="D198" s="1">
        <v>0</v>
      </c>
      <c r="E198" s="1">
        <v>0</v>
      </c>
      <c r="F198" s="1">
        <v>0</v>
      </c>
      <c r="G198" s="1">
        <v>0</v>
      </c>
      <c r="H198" s="1">
        <v>0</v>
      </c>
      <c r="I198" s="1">
        <v>0</v>
      </c>
      <c r="J198" s="1">
        <v>0</v>
      </c>
      <c r="K198" s="1">
        <v>0</v>
      </c>
      <c r="L198" s="1">
        <v>0</v>
      </c>
      <c r="M198" s="1">
        <v>0</v>
      </c>
    </row>
    <row r="199" spans="1:13" x14ac:dyDescent="0.35">
      <c r="A199" s="1" t="s">
        <v>1396</v>
      </c>
      <c r="B199" s="1" t="s">
        <v>1665</v>
      </c>
      <c r="D199" s="1">
        <v>0</v>
      </c>
      <c r="E199" s="1">
        <v>0</v>
      </c>
      <c r="F199" s="1">
        <v>0</v>
      </c>
      <c r="G199" s="1">
        <v>0</v>
      </c>
      <c r="H199" s="1">
        <v>0</v>
      </c>
      <c r="I199" s="1">
        <v>0</v>
      </c>
      <c r="J199" s="1">
        <v>0</v>
      </c>
      <c r="K199" s="1">
        <v>0</v>
      </c>
      <c r="L199" s="1">
        <v>0</v>
      </c>
      <c r="M199" s="1">
        <v>0</v>
      </c>
    </row>
    <row r="200" spans="1:13" x14ac:dyDescent="0.35">
      <c r="A200" s="1" t="s">
        <v>1398</v>
      </c>
      <c r="B200" s="1" t="s">
        <v>1666</v>
      </c>
      <c r="D200" s="1">
        <v>0</v>
      </c>
      <c r="E200" s="1">
        <v>0</v>
      </c>
      <c r="F200" s="1">
        <v>0</v>
      </c>
      <c r="G200" s="1">
        <v>0</v>
      </c>
      <c r="H200" s="1">
        <v>0</v>
      </c>
      <c r="I200" s="1">
        <v>0</v>
      </c>
      <c r="J200" s="1">
        <v>0</v>
      </c>
      <c r="K200" s="1">
        <v>0</v>
      </c>
      <c r="L200" s="1">
        <v>0</v>
      </c>
      <c r="M200" s="1">
        <v>0</v>
      </c>
    </row>
    <row r="201" spans="1:13" x14ac:dyDescent="0.35">
      <c r="A201" s="1" t="s">
        <v>1400</v>
      </c>
      <c r="B201" s="1" t="s">
        <v>1667</v>
      </c>
      <c r="D201" s="1">
        <v>0</v>
      </c>
      <c r="E201" s="1">
        <v>0</v>
      </c>
      <c r="F201" s="1">
        <v>0</v>
      </c>
      <c r="G201" s="1">
        <v>0</v>
      </c>
      <c r="H201" s="1">
        <v>0</v>
      </c>
      <c r="I201" s="1">
        <v>0</v>
      </c>
      <c r="J201" s="1">
        <v>0</v>
      </c>
      <c r="K201" s="1">
        <v>0</v>
      </c>
      <c r="L201" s="1">
        <v>0</v>
      </c>
      <c r="M201" s="1">
        <v>0</v>
      </c>
    </row>
    <row r="202" spans="1:13" x14ac:dyDescent="0.35">
      <c r="A202" s="1" t="s">
        <v>1402</v>
      </c>
      <c r="B202" s="1" t="s">
        <v>1668</v>
      </c>
      <c r="D202" s="1">
        <v>0</v>
      </c>
      <c r="E202" s="1">
        <v>0</v>
      </c>
      <c r="F202" s="1">
        <v>0</v>
      </c>
      <c r="G202" s="1">
        <v>0</v>
      </c>
      <c r="H202" s="1">
        <v>0</v>
      </c>
      <c r="I202" s="1">
        <v>0</v>
      </c>
      <c r="J202" s="1">
        <v>0</v>
      </c>
      <c r="K202" s="1">
        <v>0</v>
      </c>
      <c r="L202" s="1">
        <v>0</v>
      </c>
      <c r="M202" s="1">
        <v>0</v>
      </c>
    </row>
    <row r="203" spans="1:13" x14ac:dyDescent="0.35">
      <c r="A203" s="1" t="s">
        <v>1404</v>
      </c>
      <c r="B203" s="1" t="s">
        <v>1669</v>
      </c>
      <c r="D203" s="1">
        <v>0</v>
      </c>
      <c r="E203" s="1">
        <v>0</v>
      </c>
      <c r="F203" s="1">
        <v>0</v>
      </c>
      <c r="G203" s="1">
        <v>0</v>
      </c>
      <c r="H203" s="1">
        <v>0</v>
      </c>
      <c r="I203" s="1">
        <v>0</v>
      </c>
      <c r="J203" s="1">
        <v>0</v>
      </c>
      <c r="K203" s="1">
        <v>0</v>
      </c>
      <c r="L203" s="1">
        <v>0</v>
      </c>
      <c r="M203" s="1">
        <v>0</v>
      </c>
    </row>
    <row r="204" spans="1:13" x14ac:dyDescent="0.35">
      <c r="A204" s="1" t="s">
        <v>1406</v>
      </c>
      <c r="B204" s="1" t="s">
        <v>1670</v>
      </c>
      <c r="D204" s="1">
        <v>0</v>
      </c>
      <c r="E204" s="1">
        <v>0</v>
      </c>
      <c r="F204" s="1">
        <v>0</v>
      </c>
      <c r="G204" s="1">
        <v>0</v>
      </c>
      <c r="H204" s="1">
        <v>0</v>
      </c>
      <c r="I204" s="1">
        <v>0</v>
      </c>
      <c r="J204" s="1">
        <v>0</v>
      </c>
      <c r="K204" s="1">
        <v>0</v>
      </c>
      <c r="L204" s="1">
        <v>0</v>
      </c>
      <c r="M204" s="1">
        <v>0</v>
      </c>
    </row>
    <row r="205" spans="1:13" x14ac:dyDescent="0.35">
      <c r="A205" s="1" t="s">
        <v>1408</v>
      </c>
      <c r="B205" s="1" t="s">
        <v>1671</v>
      </c>
      <c r="D205" s="1">
        <v>0</v>
      </c>
      <c r="E205" s="1">
        <v>0</v>
      </c>
      <c r="F205" s="1">
        <v>0</v>
      </c>
      <c r="G205" s="1">
        <v>0</v>
      </c>
      <c r="H205" s="1">
        <v>0</v>
      </c>
      <c r="I205" s="1">
        <v>0</v>
      </c>
      <c r="J205" s="1">
        <v>0</v>
      </c>
      <c r="K205" s="1">
        <v>0</v>
      </c>
      <c r="L205" s="1">
        <v>0</v>
      </c>
      <c r="M205" s="1">
        <v>0</v>
      </c>
    </row>
    <row r="206" spans="1:13" x14ac:dyDescent="0.35">
      <c r="A206" s="1" t="s">
        <v>1411</v>
      </c>
      <c r="B206" s="1" t="s">
        <v>1672</v>
      </c>
      <c r="D206" s="1">
        <v>0</v>
      </c>
      <c r="E206" s="1">
        <v>0</v>
      </c>
      <c r="F206" s="1">
        <v>0</v>
      </c>
      <c r="G206" s="1">
        <v>0</v>
      </c>
      <c r="H206" s="1">
        <v>0</v>
      </c>
      <c r="I206" s="1">
        <v>0</v>
      </c>
      <c r="J206" s="1">
        <v>0</v>
      </c>
      <c r="K206" s="1">
        <v>0</v>
      </c>
      <c r="L206" s="1">
        <v>0</v>
      </c>
      <c r="M206" s="1">
        <v>0</v>
      </c>
    </row>
    <row r="207" spans="1:13" x14ac:dyDescent="0.35">
      <c r="A207" s="1" t="s">
        <v>1482</v>
      </c>
      <c r="B207" s="1" t="s">
        <v>1673</v>
      </c>
      <c r="D207" s="1">
        <v>0</v>
      </c>
      <c r="E207" s="1">
        <v>0</v>
      </c>
      <c r="F207" s="1">
        <v>0</v>
      </c>
      <c r="G207" s="1">
        <v>0</v>
      </c>
      <c r="H207" s="1">
        <v>0</v>
      </c>
      <c r="I207" s="1">
        <v>0</v>
      </c>
      <c r="J207" s="1">
        <v>0</v>
      </c>
      <c r="K207" s="1">
        <v>0</v>
      </c>
      <c r="L207" s="1">
        <v>0</v>
      </c>
      <c r="M207" s="1">
        <v>0</v>
      </c>
    </row>
    <row r="208" spans="1:13" x14ac:dyDescent="0.35">
      <c r="A208" s="1" t="s">
        <v>1415</v>
      </c>
      <c r="B208" s="1" t="s">
        <v>1674</v>
      </c>
      <c r="D208" s="1">
        <v>0</v>
      </c>
      <c r="E208" s="1">
        <v>0</v>
      </c>
      <c r="F208" s="1">
        <v>0</v>
      </c>
      <c r="G208" s="1">
        <v>0</v>
      </c>
      <c r="H208" s="1">
        <v>0</v>
      </c>
      <c r="I208" s="1">
        <v>0</v>
      </c>
      <c r="J208" s="1">
        <v>0</v>
      </c>
      <c r="K208" s="1">
        <v>0</v>
      </c>
      <c r="L208" s="1">
        <v>0</v>
      </c>
      <c r="M208" s="1">
        <v>0</v>
      </c>
    </row>
    <row r="209" spans="1:13" x14ac:dyDescent="0.35">
      <c r="A209" s="1" t="s">
        <v>1417</v>
      </c>
      <c r="B209" s="1" t="s">
        <v>1675</v>
      </c>
      <c r="D209" s="1">
        <v>0</v>
      </c>
      <c r="E209" s="1">
        <v>0</v>
      </c>
      <c r="F209" s="1">
        <v>0</v>
      </c>
      <c r="G209" s="1">
        <v>0</v>
      </c>
      <c r="H209" s="1">
        <v>0</v>
      </c>
      <c r="I209" s="1">
        <v>0</v>
      </c>
      <c r="J209" s="1">
        <v>0</v>
      </c>
      <c r="K209" s="1">
        <v>0</v>
      </c>
      <c r="L209" s="1">
        <v>0</v>
      </c>
      <c r="M209" s="1">
        <v>0</v>
      </c>
    </row>
    <row r="210" spans="1:13" x14ac:dyDescent="0.35">
      <c r="A210" s="1" t="s">
        <v>1419</v>
      </c>
      <c r="B210" s="1" t="s">
        <v>1676</v>
      </c>
      <c r="D210" s="1">
        <v>0</v>
      </c>
      <c r="E210" s="1">
        <v>0</v>
      </c>
      <c r="F210" s="1">
        <v>0</v>
      </c>
      <c r="G210" s="1">
        <v>0</v>
      </c>
      <c r="H210" s="1">
        <v>0</v>
      </c>
      <c r="I210" s="1">
        <v>0</v>
      </c>
      <c r="J210" s="1">
        <v>0</v>
      </c>
      <c r="K210" s="1">
        <v>0</v>
      </c>
      <c r="L210" s="1">
        <v>0</v>
      </c>
      <c r="M210" s="1">
        <v>0</v>
      </c>
    </row>
    <row r="211" spans="1:13" x14ac:dyDescent="0.35">
      <c r="A211" s="1" t="s">
        <v>1421</v>
      </c>
      <c r="B211" s="1" t="s">
        <v>1677</v>
      </c>
      <c r="D211" s="1">
        <v>0</v>
      </c>
      <c r="E211" s="1">
        <v>0</v>
      </c>
      <c r="F211" s="1">
        <v>0</v>
      </c>
      <c r="G211" s="1">
        <v>0</v>
      </c>
      <c r="H211" s="1">
        <v>0</v>
      </c>
      <c r="I211" s="1">
        <v>0</v>
      </c>
      <c r="J211" s="1">
        <v>0</v>
      </c>
      <c r="K211" s="1">
        <v>0</v>
      </c>
      <c r="L211" s="1">
        <v>0</v>
      </c>
      <c r="M211" s="1">
        <v>0</v>
      </c>
    </row>
    <row r="212" spans="1:13" x14ac:dyDescent="0.35">
      <c r="A212" s="1" t="s">
        <v>1424</v>
      </c>
      <c r="B212" s="1" t="s">
        <v>1678</v>
      </c>
      <c r="D212" s="1">
        <v>0</v>
      </c>
      <c r="E212" s="1">
        <v>0</v>
      </c>
      <c r="F212" s="1">
        <v>0</v>
      </c>
      <c r="G212" s="1">
        <v>0</v>
      </c>
      <c r="H212" s="1">
        <v>0</v>
      </c>
      <c r="I212" s="1">
        <v>0</v>
      </c>
      <c r="J212" s="1">
        <v>0</v>
      </c>
      <c r="K212" s="1">
        <v>0</v>
      </c>
      <c r="L212" s="1">
        <v>0</v>
      </c>
      <c r="M212" s="1">
        <v>0</v>
      </c>
    </row>
    <row r="213" spans="1:13" x14ac:dyDescent="0.35">
      <c r="A213" s="1" t="s">
        <v>1426</v>
      </c>
      <c r="B213" s="1" t="s">
        <v>1679</v>
      </c>
      <c r="D213" s="1">
        <v>0</v>
      </c>
      <c r="E213" s="1">
        <v>0</v>
      </c>
      <c r="F213" s="1">
        <v>0</v>
      </c>
      <c r="G213" s="1">
        <v>0</v>
      </c>
      <c r="H213" s="1">
        <v>0</v>
      </c>
      <c r="I213" s="1">
        <v>0</v>
      </c>
      <c r="J213" s="1">
        <v>0</v>
      </c>
      <c r="K213" s="1">
        <v>0</v>
      </c>
      <c r="L213" s="1">
        <v>0</v>
      </c>
      <c r="M213" s="1">
        <v>0</v>
      </c>
    </row>
    <row r="214" spans="1:13" x14ac:dyDescent="0.35">
      <c r="A214" s="1" t="s">
        <v>1428</v>
      </c>
      <c r="B214" s="1" t="s">
        <v>1680</v>
      </c>
      <c r="D214" s="1">
        <v>0</v>
      </c>
      <c r="E214" s="1">
        <v>0</v>
      </c>
      <c r="F214" s="1">
        <v>0</v>
      </c>
      <c r="G214" s="1">
        <v>0</v>
      </c>
      <c r="H214" s="1">
        <v>0</v>
      </c>
      <c r="I214" s="1">
        <v>0</v>
      </c>
      <c r="J214" s="1">
        <v>0</v>
      </c>
      <c r="K214" s="1">
        <v>0</v>
      </c>
      <c r="L214" s="1">
        <v>0</v>
      </c>
      <c r="M214" s="1">
        <v>0</v>
      </c>
    </row>
    <row r="215" spans="1:13" x14ac:dyDescent="0.35">
      <c r="A215" s="1" t="s">
        <v>1430</v>
      </c>
      <c r="B215" s="1" t="s">
        <v>1681</v>
      </c>
      <c r="D215" s="1">
        <v>0</v>
      </c>
      <c r="E215" s="1">
        <v>0</v>
      </c>
      <c r="F215" s="1">
        <v>0</v>
      </c>
      <c r="G215" s="1">
        <v>0</v>
      </c>
      <c r="H215" s="1">
        <v>0</v>
      </c>
      <c r="I215" s="1">
        <v>0</v>
      </c>
      <c r="J215" s="1">
        <v>0</v>
      </c>
      <c r="K215" s="1">
        <v>0</v>
      </c>
      <c r="L215" s="1">
        <v>0</v>
      </c>
      <c r="M215" s="1">
        <v>0</v>
      </c>
    </row>
    <row r="216" spans="1:13" x14ac:dyDescent="0.35">
      <c r="A216" s="1" t="s">
        <v>1432</v>
      </c>
      <c r="B216" s="1" t="s">
        <v>1682</v>
      </c>
      <c r="D216" s="1">
        <v>0</v>
      </c>
      <c r="E216" s="1">
        <v>0</v>
      </c>
      <c r="F216" s="1">
        <v>0</v>
      </c>
      <c r="G216" s="1">
        <v>0</v>
      </c>
      <c r="H216" s="1">
        <v>0</v>
      </c>
      <c r="I216" s="1">
        <v>0</v>
      </c>
      <c r="J216" s="1">
        <v>0</v>
      </c>
      <c r="K216" s="1">
        <v>0</v>
      </c>
      <c r="L216" s="1">
        <v>0</v>
      </c>
      <c r="M216" s="1">
        <v>0</v>
      </c>
    </row>
    <row r="217" spans="1:13" x14ac:dyDescent="0.35">
      <c r="A217" s="1" t="s">
        <v>1434</v>
      </c>
      <c r="B217" s="1" t="s">
        <v>1683</v>
      </c>
      <c r="D217" s="1">
        <v>0</v>
      </c>
      <c r="E217" s="1">
        <v>0</v>
      </c>
      <c r="F217" s="1">
        <v>0</v>
      </c>
      <c r="G217" s="1">
        <v>0</v>
      </c>
      <c r="H217" s="1">
        <v>0</v>
      </c>
      <c r="I217" s="1">
        <v>0</v>
      </c>
      <c r="J217" s="1">
        <v>0</v>
      </c>
      <c r="K217" s="1">
        <v>0</v>
      </c>
      <c r="L217" s="1">
        <v>0</v>
      </c>
      <c r="M217" s="1">
        <v>0</v>
      </c>
    </row>
    <row r="218" spans="1:13" x14ac:dyDescent="0.35">
      <c r="A218" s="1" t="s">
        <v>1436</v>
      </c>
      <c r="B218" s="1" t="s">
        <v>1684</v>
      </c>
      <c r="D218" s="1">
        <v>0</v>
      </c>
      <c r="E218" s="1">
        <v>0</v>
      </c>
      <c r="F218" s="1">
        <v>0</v>
      </c>
      <c r="G218" s="1">
        <v>0</v>
      </c>
      <c r="H218" s="1">
        <v>0</v>
      </c>
      <c r="I218" s="1">
        <v>0</v>
      </c>
      <c r="J218" s="1">
        <v>0</v>
      </c>
      <c r="K218" s="1">
        <v>0</v>
      </c>
      <c r="L218" s="1">
        <v>0</v>
      </c>
      <c r="M218" s="1">
        <v>0</v>
      </c>
    </row>
    <row r="219" spans="1:13" x14ac:dyDescent="0.35">
      <c r="A219" s="1" t="s">
        <v>1438</v>
      </c>
      <c r="B219" s="1" t="s">
        <v>1685</v>
      </c>
      <c r="D219" s="1">
        <v>0</v>
      </c>
      <c r="E219" s="1">
        <v>0</v>
      </c>
      <c r="F219" s="1">
        <v>0</v>
      </c>
      <c r="G219" s="1">
        <v>0</v>
      </c>
      <c r="H219" s="1">
        <v>0</v>
      </c>
      <c r="I219" s="1">
        <v>0</v>
      </c>
      <c r="J219" s="1">
        <v>0</v>
      </c>
      <c r="K219" s="1">
        <v>0</v>
      </c>
      <c r="L219" s="1">
        <v>0</v>
      </c>
      <c r="M219" s="1">
        <v>0</v>
      </c>
    </row>
    <row r="220" spans="1:13" x14ac:dyDescent="0.35">
      <c r="A220" s="1" t="s">
        <v>1440</v>
      </c>
      <c r="B220" s="1" t="s">
        <v>1686</v>
      </c>
      <c r="D220" s="1">
        <v>0</v>
      </c>
      <c r="E220" s="1">
        <v>0</v>
      </c>
      <c r="F220" s="1">
        <v>0</v>
      </c>
      <c r="G220" s="1">
        <v>0</v>
      </c>
      <c r="H220" s="1">
        <v>0</v>
      </c>
      <c r="I220" s="1">
        <v>0</v>
      </c>
      <c r="J220" s="1">
        <v>0</v>
      </c>
      <c r="K220" s="1">
        <v>0</v>
      </c>
      <c r="L220" s="1">
        <v>0</v>
      </c>
      <c r="M220" s="1">
        <v>0</v>
      </c>
    </row>
    <row r="221" spans="1:13" x14ac:dyDescent="0.35">
      <c r="A221" s="1" t="s">
        <v>1442</v>
      </c>
      <c r="B221" s="1" t="s">
        <v>1687</v>
      </c>
      <c r="D221" s="1">
        <v>0</v>
      </c>
      <c r="E221" s="1">
        <v>0</v>
      </c>
      <c r="F221" s="1">
        <v>0</v>
      </c>
      <c r="G221" s="1">
        <v>0</v>
      </c>
      <c r="H221" s="1">
        <v>0</v>
      </c>
      <c r="I221" s="1">
        <v>0</v>
      </c>
      <c r="J221" s="1">
        <v>0</v>
      </c>
      <c r="K221" s="1">
        <v>0</v>
      </c>
      <c r="L221" s="1">
        <v>0</v>
      </c>
      <c r="M221" s="1">
        <v>0</v>
      </c>
    </row>
    <row r="222" spans="1:13" x14ac:dyDescent="0.35">
      <c r="A222" s="1" t="s">
        <v>1444</v>
      </c>
      <c r="B222" s="1" t="s">
        <v>1688</v>
      </c>
      <c r="D222" s="1">
        <v>0</v>
      </c>
      <c r="E222" s="1">
        <v>0</v>
      </c>
      <c r="F222" s="1">
        <v>0</v>
      </c>
      <c r="G222" s="1">
        <v>0</v>
      </c>
      <c r="H222" s="1">
        <v>0</v>
      </c>
      <c r="I222" s="1">
        <v>0</v>
      </c>
      <c r="J222" s="1">
        <v>0</v>
      </c>
      <c r="K222" s="1">
        <v>0</v>
      </c>
      <c r="L222" s="1">
        <v>0</v>
      </c>
      <c r="M222" s="1">
        <v>0</v>
      </c>
    </row>
    <row r="223" spans="1:13" x14ac:dyDescent="0.35">
      <c r="A223" s="1" t="s">
        <v>1447</v>
      </c>
      <c r="B223" s="1" t="s">
        <v>1689</v>
      </c>
      <c r="D223" s="1">
        <v>0</v>
      </c>
      <c r="E223" s="1">
        <v>0</v>
      </c>
      <c r="F223" s="1">
        <v>0</v>
      </c>
      <c r="G223" s="1">
        <v>0</v>
      </c>
      <c r="H223" s="1">
        <v>0</v>
      </c>
      <c r="I223" s="1">
        <v>0</v>
      </c>
      <c r="J223" s="1">
        <v>0</v>
      </c>
      <c r="K223" s="1">
        <v>0</v>
      </c>
      <c r="L223" s="1">
        <v>0</v>
      </c>
      <c r="M223" s="1">
        <v>0</v>
      </c>
    </row>
    <row r="224" spans="1:13" x14ac:dyDescent="0.35">
      <c r="A224" s="1" t="s">
        <v>1449</v>
      </c>
      <c r="B224" s="1" t="s">
        <v>1690</v>
      </c>
      <c r="D224" s="1">
        <v>0</v>
      </c>
      <c r="E224" s="1">
        <v>0</v>
      </c>
      <c r="F224" s="1">
        <v>0</v>
      </c>
      <c r="G224" s="1">
        <v>0</v>
      </c>
      <c r="H224" s="1">
        <v>0</v>
      </c>
      <c r="I224" s="1">
        <v>0</v>
      </c>
      <c r="J224" s="1">
        <v>0</v>
      </c>
      <c r="K224" s="1">
        <v>0</v>
      </c>
      <c r="L224" s="1">
        <v>0</v>
      </c>
      <c r="M224" s="1">
        <v>0</v>
      </c>
    </row>
    <row r="225" spans="1:13" x14ac:dyDescent="0.35">
      <c r="A225" s="1" t="s">
        <v>1451</v>
      </c>
      <c r="B225" s="1" t="s">
        <v>1691</v>
      </c>
      <c r="D225" s="1">
        <v>0</v>
      </c>
      <c r="E225" s="1">
        <v>0</v>
      </c>
      <c r="F225" s="1">
        <v>0</v>
      </c>
      <c r="G225" s="1">
        <v>0</v>
      </c>
      <c r="H225" s="1">
        <v>0</v>
      </c>
      <c r="I225" s="1">
        <v>0</v>
      </c>
      <c r="J225" s="1">
        <v>0</v>
      </c>
      <c r="K225" s="1">
        <v>0</v>
      </c>
      <c r="L225" s="1">
        <v>0</v>
      </c>
      <c r="M225" s="1">
        <v>0</v>
      </c>
    </row>
    <row r="226" spans="1:13" x14ac:dyDescent="0.35">
      <c r="A226" s="1" t="s">
        <v>1453</v>
      </c>
      <c r="B226" s="1" t="s">
        <v>1692</v>
      </c>
      <c r="D226" s="1">
        <v>0</v>
      </c>
      <c r="E226" s="1">
        <v>0</v>
      </c>
      <c r="F226" s="1">
        <v>0</v>
      </c>
      <c r="G226" s="1">
        <v>0</v>
      </c>
      <c r="H226" s="1">
        <v>0</v>
      </c>
      <c r="I226" s="1">
        <v>0</v>
      </c>
      <c r="J226" s="1">
        <v>0</v>
      </c>
      <c r="K226" s="1">
        <v>0</v>
      </c>
      <c r="L226" s="1">
        <v>0</v>
      </c>
      <c r="M226" s="1">
        <v>0</v>
      </c>
    </row>
    <row r="227" spans="1:13" x14ac:dyDescent="0.35">
      <c r="A227" s="1" t="s">
        <v>1455</v>
      </c>
      <c r="B227" s="1" t="s">
        <v>1693</v>
      </c>
      <c r="D227" s="1">
        <v>0</v>
      </c>
      <c r="E227" s="1">
        <v>0</v>
      </c>
      <c r="F227" s="1">
        <v>0</v>
      </c>
      <c r="G227" s="1">
        <v>0</v>
      </c>
      <c r="H227" s="1">
        <v>0</v>
      </c>
      <c r="I227" s="1">
        <v>0</v>
      </c>
      <c r="J227" s="1">
        <v>0</v>
      </c>
      <c r="K227" s="1">
        <v>0</v>
      </c>
      <c r="L227" s="1">
        <v>0</v>
      </c>
      <c r="M227" s="1">
        <v>0</v>
      </c>
    </row>
    <row r="228" spans="1:13" x14ac:dyDescent="0.35">
      <c r="A228" s="1" t="s">
        <v>1457</v>
      </c>
      <c r="B228" s="1" t="s">
        <v>1694</v>
      </c>
      <c r="D228" s="1">
        <v>0</v>
      </c>
      <c r="E228" s="1">
        <v>0</v>
      </c>
      <c r="F228" s="1">
        <v>0</v>
      </c>
      <c r="G228" s="1">
        <v>0</v>
      </c>
      <c r="H228" s="1">
        <v>0</v>
      </c>
      <c r="I228" s="1">
        <v>0</v>
      </c>
      <c r="J228" s="1">
        <v>0</v>
      </c>
      <c r="K228" s="1">
        <v>0</v>
      </c>
      <c r="L228" s="1">
        <v>0</v>
      </c>
      <c r="M228" s="1">
        <v>0</v>
      </c>
    </row>
    <row r="229" spans="1:13" x14ac:dyDescent="0.35">
      <c r="A229" s="1" t="s">
        <v>1460</v>
      </c>
      <c r="B229" s="1" t="s">
        <v>1695</v>
      </c>
      <c r="D229" s="1">
        <v>0</v>
      </c>
      <c r="E229" s="1">
        <v>0</v>
      </c>
      <c r="F229" s="1">
        <v>0</v>
      </c>
      <c r="G229" s="1">
        <v>0</v>
      </c>
      <c r="H229" s="1">
        <v>0</v>
      </c>
      <c r="I229" s="1">
        <v>0</v>
      </c>
      <c r="J229" s="1">
        <v>0</v>
      </c>
      <c r="K229" s="1">
        <v>0</v>
      </c>
      <c r="L229" s="1">
        <v>0</v>
      </c>
      <c r="M229" s="1">
        <v>0</v>
      </c>
    </row>
    <row r="230" spans="1:13" x14ac:dyDescent="0.35">
      <c r="A230" s="1" t="s">
        <v>1382</v>
      </c>
      <c r="B230" s="1" t="s">
        <v>1696</v>
      </c>
      <c r="C230" s="439"/>
      <c r="D230" s="1">
        <v>0</v>
      </c>
      <c r="E230" s="1">
        <v>0</v>
      </c>
      <c r="F230" s="1">
        <v>0</v>
      </c>
      <c r="G230" s="1">
        <v>0</v>
      </c>
      <c r="H230" s="1">
        <v>0</v>
      </c>
      <c r="I230" s="1">
        <v>0</v>
      </c>
      <c r="J230" s="1">
        <v>0</v>
      </c>
      <c r="K230" s="1">
        <v>0</v>
      </c>
      <c r="L230" s="1">
        <v>0</v>
      </c>
      <c r="M230" s="1">
        <v>0</v>
      </c>
    </row>
    <row r="231" spans="1:13" x14ac:dyDescent="0.35">
      <c r="A231" s="1" t="s">
        <v>1384</v>
      </c>
      <c r="B231" s="1" t="s">
        <v>1697</v>
      </c>
      <c r="D231" s="1">
        <v>0</v>
      </c>
      <c r="E231" s="1">
        <v>0</v>
      </c>
      <c r="F231" s="1">
        <v>0</v>
      </c>
      <c r="G231" s="1">
        <v>0</v>
      </c>
      <c r="H231" s="1">
        <v>0</v>
      </c>
      <c r="I231" s="1">
        <v>0</v>
      </c>
      <c r="J231" s="1">
        <v>0</v>
      </c>
      <c r="K231" s="1">
        <v>0</v>
      </c>
      <c r="L231" s="1">
        <v>0</v>
      </c>
      <c r="M231" s="1">
        <v>0</v>
      </c>
    </row>
    <row r="232" spans="1:13" x14ac:dyDescent="0.35">
      <c r="A232" s="1" t="s">
        <v>1386</v>
      </c>
      <c r="B232" s="1" t="s">
        <v>1698</v>
      </c>
      <c r="D232" s="1">
        <v>0</v>
      </c>
      <c r="E232" s="1">
        <v>0</v>
      </c>
      <c r="F232" s="1">
        <v>0</v>
      </c>
      <c r="G232" s="1">
        <v>0</v>
      </c>
      <c r="H232" s="1">
        <v>0</v>
      </c>
      <c r="I232" s="1">
        <v>0</v>
      </c>
      <c r="J232" s="1">
        <v>0</v>
      </c>
      <c r="K232" s="1">
        <v>0</v>
      </c>
      <c r="L232" s="1">
        <v>0</v>
      </c>
      <c r="M232" s="1">
        <v>0</v>
      </c>
    </row>
    <row r="233" spans="1:13" x14ac:dyDescent="0.35">
      <c r="A233" s="1" t="s">
        <v>1388</v>
      </c>
      <c r="B233" s="1" t="s">
        <v>1699</v>
      </c>
      <c r="D233" s="1">
        <v>0</v>
      </c>
      <c r="E233" s="1">
        <v>0</v>
      </c>
      <c r="F233" s="1">
        <v>0</v>
      </c>
      <c r="G233" s="1">
        <v>0</v>
      </c>
      <c r="H233" s="1">
        <v>0</v>
      </c>
      <c r="I233" s="1">
        <v>0</v>
      </c>
      <c r="J233" s="1">
        <v>0</v>
      </c>
      <c r="K233" s="1">
        <v>0</v>
      </c>
      <c r="L233" s="1">
        <v>0</v>
      </c>
      <c r="M233" s="1">
        <v>0</v>
      </c>
    </row>
    <row r="234" spans="1:13" x14ac:dyDescent="0.35">
      <c r="A234" s="1" t="s">
        <v>1390</v>
      </c>
      <c r="B234" s="1" t="s">
        <v>1700</v>
      </c>
      <c r="D234" s="1">
        <v>0</v>
      </c>
      <c r="E234" s="1">
        <v>0</v>
      </c>
      <c r="F234" s="1">
        <v>0</v>
      </c>
      <c r="G234" s="1">
        <v>0</v>
      </c>
      <c r="H234" s="1">
        <v>0</v>
      </c>
      <c r="I234" s="1">
        <v>0</v>
      </c>
      <c r="J234" s="1">
        <v>0</v>
      </c>
      <c r="K234" s="1">
        <v>0</v>
      </c>
      <c r="L234" s="1">
        <v>0</v>
      </c>
      <c r="M234" s="1">
        <v>0</v>
      </c>
    </row>
    <row r="235" spans="1:13" x14ac:dyDescent="0.35">
      <c r="A235" s="1" t="s">
        <v>1392</v>
      </c>
      <c r="B235" s="1" t="s">
        <v>1701</v>
      </c>
      <c r="D235" s="1">
        <v>0</v>
      </c>
      <c r="E235" s="1">
        <v>0</v>
      </c>
      <c r="F235" s="1">
        <v>0</v>
      </c>
      <c r="G235" s="1">
        <v>0</v>
      </c>
      <c r="H235" s="1">
        <v>0</v>
      </c>
      <c r="I235" s="1">
        <v>0</v>
      </c>
      <c r="J235" s="1">
        <v>0</v>
      </c>
      <c r="K235" s="1">
        <v>0</v>
      </c>
      <c r="L235" s="1">
        <v>0</v>
      </c>
      <c r="M235" s="1">
        <v>0</v>
      </c>
    </row>
    <row r="236" spans="1:13" x14ac:dyDescent="0.35">
      <c r="A236" s="1" t="s">
        <v>1394</v>
      </c>
      <c r="B236" s="1" t="s">
        <v>1702</v>
      </c>
      <c r="D236" s="1">
        <v>0</v>
      </c>
      <c r="E236" s="1">
        <v>0</v>
      </c>
      <c r="F236" s="1">
        <v>0</v>
      </c>
      <c r="G236" s="1">
        <v>0</v>
      </c>
      <c r="H236" s="1">
        <v>0</v>
      </c>
      <c r="I236" s="1">
        <v>0</v>
      </c>
      <c r="J236" s="1">
        <v>0</v>
      </c>
      <c r="K236" s="1">
        <v>0</v>
      </c>
      <c r="L236" s="1">
        <v>0</v>
      </c>
      <c r="M236" s="1">
        <v>0</v>
      </c>
    </row>
    <row r="237" spans="1:13" x14ac:dyDescent="0.35">
      <c r="A237" s="1" t="s">
        <v>1396</v>
      </c>
      <c r="B237" s="1" t="s">
        <v>1703</v>
      </c>
      <c r="D237" s="1">
        <v>0</v>
      </c>
      <c r="E237" s="1">
        <v>0</v>
      </c>
      <c r="F237" s="1">
        <v>0</v>
      </c>
      <c r="G237" s="1">
        <v>0</v>
      </c>
      <c r="H237" s="1">
        <v>0</v>
      </c>
      <c r="I237" s="1">
        <v>0</v>
      </c>
      <c r="J237" s="1">
        <v>0</v>
      </c>
      <c r="K237" s="1">
        <v>0</v>
      </c>
      <c r="L237" s="1">
        <v>0</v>
      </c>
      <c r="M237" s="1">
        <v>0</v>
      </c>
    </row>
    <row r="238" spans="1:13" x14ac:dyDescent="0.35">
      <c r="A238" s="1" t="s">
        <v>1398</v>
      </c>
      <c r="B238" s="1" t="s">
        <v>1704</v>
      </c>
      <c r="D238" s="1">
        <v>0</v>
      </c>
      <c r="E238" s="1">
        <v>0</v>
      </c>
      <c r="F238" s="1">
        <v>0</v>
      </c>
      <c r="G238" s="1">
        <v>0</v>
      </c>
      <c r="H238" s="1">
        <v>0</v>
      </c>
      <c r="I238" s="1">
        <v>0</v>
      </c>
      <c r="J238" s="1">
        <v>0</v>
      </c>
      <c r="K238" s="1">
        <v>0</v>
      </c>
      <c r="L238" s="1">
        <v>0</v>
      </c>
      <c r="M238" s="1">
        <v>0</v>
      </c>
    </row>
    <row r="239" spans="1:13" x14ac:dyDescent="0.35">
      <c r="A239" s="1" t="s">
        <v>1400</v>
      </c>
      <c r="B239" s="1" t="s">
        <v>1705</v>
      </c>
      <c r="D239" s="1">
        <v>0</v>
      </c>
      <c r="E239" s="1">
        <v>0</v>
      </c>
      <c r="F239" s="1">
        <v>0</v>
      </c>
      <c r="G239" s="1">
        <v>0</v>
      </c>
      <c r="H239" s="1">
        <v>0</v>
      </c>
      <c r="I239" s="1">
        <v>0</v>
      </c>
      <c r="J239" s="1">
        <v>0</v>
      </c>
      <c r="K239" s="1">
        <v>0</v>
      </c>
      <c r="L239" s="1">
        <v>0</v>
      </c>
      <c r="M239" s="1">
        <v>0</v>
      </c>
    </row>
    <row r="240" spans="1:13" x14ac:dyDescent="0.35">
      <c r="A240" s="1" t="s">
        <v>1402</v>
      </c>
      <c r="B240" s="1" t="s">
        <v>1706</v>
      </c>
      <c r="D240" s="1">
        <v>0</v>
      </c>
      <c r="E240" s="1">
        <v>0</v>
      </c>
      <c r="F240" s="1">
        <v>0</v>
      </c>
      <c r="G240" s="1">
        <v>0</v>
      </c>
      <c r="H240" s="1">
        <v>0</v>
      </c>
      <c r="I240" s="1">
        <v>0</v>
      </c>
      <c r="J240" s="1">
        <v>0</v>
      </c>
      <c r="K240" s="1">
        <v>0</v>
      </c>
      <c r="L240" s="1">
        <v>0</v>
      </c>
      <c r="M240" s="1">
        <v>0</v>
      </c>
    </row>
    <row r="241" spans="1:13" x14ac:dyDescent="0.35">
      <c r="A241" s="1" t="s">
        <v>1404</v>
      </c>
      <c r="B241" s="1" t="s">
        <v>1707</v>
      </c>
      <c r="D241" s="1">
        <v>0</v>
      </c>
      <c r="E241" s="1">
        <v>0</v>
      </c>
      <c r="F241" s="1">
        <v>0</v>
      </c>
      <c r="G241" s="1">
        <v>0</v>
      </c>
      <c r="H241" s="1">
        <v>0</v>
      </c>
      <c r="I241" s="1">
        <v>0</v>
      </c>
      <c r="J241" s="1">
        <v>0</v>
      </c>
      <c r="K241" s="1">
        <v>0</v>
      </c>
      <c r="L241" s="1">
        <v>0</v>
      </c>
      <c r="M241" s="1">
        <v>0</v>
      </c>
    </row>
    <row r="242" spans="1:13" x14ac:dyDescent="0.35">
      <c r="A242" s="1" t="s">
        <v>1406</v>
      </c>
      <c r="B242" s="1" t="s">
        <v>1708</v>
      </c>
      <c r="D242" s="1">
        <v>0</v>
      </c>
      <c r="E242" s="1">
        <v>0</v>
      </c>
      <c r="F242" s="1">
        <v>0</v>
      </c>
      <c r="G242" s="1">
        <v>0</v>
      </c>
      <c r="H242" s="1">
        <v>0</v>
      </c>
      <c r="I242" s="1">
        <v>0</v>
      </c>
      <c r="J242" s="1">
        <v>0</v>
      </c>
      <c r="K242" s="1">
        <v>0</v>
      </c>
      <c r="L242" s="1">
        <v>0</v>
      </c>
      <c r="M242" s="1">
        <v>0</v>
      </c>
    </row>
    <row r="243" spans="1:13" x14ac:dyDescent="0.35">
      <c r="A243" s="1" t="s">
        <v>1408</v>
      </c>
      <c r="B243" s="1" t="s">
        <v>1709</v>
      </c>
      <c r="D243" s="1">
        <v>0</v>
      </c>
      <c r="E243" s="1">
        <v>0</v>
      </c>
      <c r="F243" s="1">
        <v>0</v>
      </c>
      <c r="G243" s="1">
        <v>0</v>
      </c>
      <c r="H243" s="1">
        <v>0</v>
      </c>
      <c r="I243" s="1">
        <v>0</v>
      </c>
      <c r="J243" s="1">
        <v>0</v>
      </c>
      <c r="K243" s="1">
        <v>0</v>
      </c>
      <c r="L243" s="1">
        <v>0</v>
      </c>
      <c r="M243" s="1">
        <v>0</v>
      </c>
    </row>
    <row r="244" spans="1:13" x14ac:dyDescent="0.35">
      <c r="A244" s="1" t="s">
        <v>1411</v>
      </c>
      <c r="B244" s="1" t="s">
        <v>1710</v>
      </c>
      <c r="D244" s="1">
        <v>0</v>
      </c>
      <c r="E244" s="1">
        <v>0</v>
      </c>
      <c r="F244" s="1">
        <v>0</v>
      </c>
      <c r="G244" s="1">
        <v>0</v>
      </c>
      <c r="H244" s="1">
        <v>0</v>
      </c>
      <c r="I244" s="1">
        <v>0</v>
      </c>
      <c r="J244" s="1">
        <v>0</v>
      </c>
      <c r="K244" s="1">
        <v>0</v>
      </c>
      <c r="L244" s="1">
        <v>0</v>
      </c>
      <c r="M244" s="1">
        <v>0</v>
      </c>
    </row>
    <row r="245" spans="1:13" x14ac:dyDescent="0.35">
      <c r="A245" s="1" t="s">
        <v>1482</v>
      </c>
      <c r="B245" s="1" t="s">
        <v>1711</v>
      </c>
      <c r="D245" s="1">
        <v>0</v>
      </c>
      <c r="E245" s="1">
        <v>0</v>
      </c>
      <c r="F245" s="1">
        <v>0</v>
      </c>
      <c r="G245" s="1">
        <v>0</v>
      </c>
      <c r="H245" s="1">
        <v>0</v>
      </c>
      <c r="I245" s="1">
        <v>0</v>
      </c>
      <c r="J245" s="1">
        <v>0</v>
      </c>
      <c r="K245" s="1">
        <v>0</v>
      </c>
      <c r="L245" s="1">
        <v>0</v>
      </c>
      <c r="M245" s="1">
        <v>0</v>
      </c>
    </row>
    <row r="246" spans="1:13" x14ac:dyDescent="0.35">
      <c r="A246" s="1" t="s">
        <v>1415</v>
      </c>
      <c r="B246" s="1" t="s">
        <v>1712</v>
      </c>
      <c r="D246" s="1">
        <v>0</v>
      </c>
      <c r="E246" s="1">
        <v>0</v>
      </c>
      <c r="F246" s="1">
        <v>0</v>
      </c>
      <c r="G246" s="1">
        <v>0</v>
      </c>
      <c r="H246" s="1">
        <v>0</v>
      </c>
      <c r="I246" s="1">
        <v>0</v>
      </c>
      <c r="J246" s="1">
        <v>0</v>
      </c>
      <c r="K246" s="1">
        <v>0</v>
      </c>
      <c r="L246" s="1">
        <v>0</v>
      </c>
      <c r="M246" s="1">
        <v>0</v>
      </c>
    </row>
    <row r="247" spans="1:13" x14ac:dyDescent="0.35">
      <c r="A247" s="1" t="s">
        <v>1417</v>
      </c>
      <c r="B247" s="1" t="s">
        <v>1713</v>
      </c>
      <c r="D247" s="1">
        <v>0</v>
      </c>
      <c r="E247" s="1">
        <v>0</v>
      </c>
      <c r="F247" s="1">
        <v>0</v>
      </c>
      <c r="G247" s="1">
        <v>0</v>
      </c>
      <c r="H247" s="1">
        <v>0</v>
      </c>
      <c r="I247" s="1">
        <v>0</v>
      </c>
      <c r="J247" s="1">
        <v>0</v>
      </c>
      <c r="K247" s="1">
        <v>0</v>
      </c>
      <c r="L247" s="1">
        <v>0</v>
      </c>
      <c r="M247" s="1">
        <v>0</v>
      </c>
    </row>
    <row r="248" spans="1:13" x14ac:dyDescent="0.35">
      <c r="A248" s="1" t="s">
        <v>1419</v>
      </c>
      <c r="B248" s="1" t="s">
        <v>1714</v>
      </c>
      <c r="D248" s="1">
        <v>0</v>
      </c>
      <c r="E248" s="1">
        <v>0</v>
      </c>
      <c r="F248" s="1">
        <v>0</v>
      </c>
      <c r="G248" s="1">
        <v>0</v>
      </c>
      <c r="H248" s="1">
        <v>0</v>
      </c>
      <c r="I248" s="1">
        <v>0</v>
      </c>
      <c r="J248" s="1">
        <v>0</v>
      </c>
      <c r="K248" s="1">
        <v>0</v>
      </c>
      <c r="L248" s="1">
        <v>0</v>
      </c>
      <c r="M248" s="1">
        <v>0</v>
      </c>
    </row>
    <row r="249" spans="1:13" x14ac:dyDescent="0.35">
      <c r="A249" s="1" t="s">
        <v>1421</v>
      </c>
      <c r="B249" s="1" t="s">
        <v>1715</v>
      </c>
      <c r="D249" s="1">
        <v>0</v>
      </c>
      <c r="E249" s="1">
        <v>0</v>
      </c>
      <c r="F249" s="1">
        <v>0</v>
      </c>
      <c r="G249" s="1">
        <v>0</v>
      </c>
      <c r="H249" s="1">
        <v>0</v>
      </c>
      <c r="I249" s="1">
        <v>0</v>
      </c>
      <c r="J249" s="1">
        <v>0</v>
      </c>
      <c r="K249" s="1">
        <v>0</v>
      </c>
      <c r="L249" s="1">
        <v>0</v>
      </c>
      <c r="M249" s="1">
        <v>0</v>
      </c>
    </row>
    <row r="250" spans="1:13" x14ac:dyDescent="0.35">
      <c r="A250" s="1" t="s">
        <v>1424</v>
      </c>
      <c r="B250" s="1" t="s">
        <v>1716</v>
      </c>
      <c r="D250" s="1">
        <v>0</v>
      </c>
      <c r="E250" s="1">
        <v>0</v>
      </c>
      <c r="F250" s="1">
        <v>0</v>
      </c>
      <c r="G250" s="1">
        <v>0</v>
      </c>
      <c r="H250" s="1">
        <v>0</v>
      </c>
      <c r="I250" s="1">
        <v>0</v>
      </c>
      <c r="J250" s="1">
        <v>0</v>
      </c>
      <c r="K250" s="1">
        <v>0</v>
      </c>
      <c r="L250" s="1">
        <v>0</v>
      </c>
      <c r="M250" s="1">
        <v>0</v>
      </c>
    </row>
    <row r="251" spans="1:13" x14ac:dyDescent="0.35">
      <c r="A251" s="1" t="s">
        <v>1426</v>
      </c>
      <c r="B251" s="1" t="s">
        <v>1717</v>
      </c>
      <c r="D251" s="1">
        <v>0</v>
      </c>
      <c r="E251" s="1">
        <v>0</v>
      </c>
      <c r="F251" s="1">
        <v>0</v>
      </c>
      <c r="G251" s="1">
        <v>0</v>
      </c>
      <c r="H251" s="1">
        <v>0</v>
      </c>
      <c r="I251" s="1">
        <v>0</v>
      </c>
      <c r="J251" s="1">
        <v>0</v>
      </c>
      <c r="K251" s="1">
        <v>0</v>
      </c>
      <c r="L251" s="1">
        <v>0</v>
      </c>
      <c r="M251" s="1">
        <v>0</v>
      </c>
    </row>
    <row r="252" spans="1:13" x14ac:dyDescent="0.35">
      <c r="A252" s="1" t="s">
        <v>1428</v>
      </c>
      <c r="B252" s="1" t="s">
        <v>1718</v>
      </c>
      <c r="D252" s="1">
        <v>0</v>
      </c>
      <c r="E252" s="1">
        <v>0</v>
      </c>
      <c r="F252" s="1">
        <v>0</v>
      </c>
      <c r="G252" s="1">
        <v>0</v>
      </c>
      <c r="H252" s="1">
        <v>0</v>
      </c>
      <c r="I252" s="1">
        <v>0</v>
      </c>
      <c r="J252" s="1">
        <v>0</v>
      </c>
      <c r="K252" s="1">
        <v>0</v>
      </c>
      <c r="L252" s="1">
        <v>0</v>
      </c>
      <c r="M252" s="1">
        <v>0</v>
      </c>
    </row>
    <row r="253" spans="1:13" x14ac:dyDescent="0.35">
      <c r="A253" s="1" t="s">
        <v>1430</v>
      </c>
      <c r="B253" s="1" t="s">
        <v>1719</v>
      </c>
      <c r="D253" s="1">
        <v>0</v>
      </c>
      <c r="E253" s="1">
        <v>0</v>
      </c>
      <c r="F253" s="1">
        <v>0</v>
      </c>
      <c r="G253" s="1">
        <v>0</v>
      </c>
      <c r="H253" s="1">
        <v>0</v>
      </c>
      <c r="I253" s="1">
        <v>0</v>
      </c>
      <c r="J253" s="1">
        <v>0</v>
      </c>
      <c r="K253" s="1">
        <v>0</v>
      </c>
      <c r="L253" s="1">
        <v>0</v>
      </c>
      <c r="M253" s="1">
        <v>0</v>
      </c>
    </row>
    <row r="254" spans="1:13" x14ac:dyDescent="0.35">
      <c r="A254" s="1" t="s">
        <v>1432</v>
      </c>
      <c r="B254" s="1" t="s">
        <v>1720</v>
      </c>
      <c r="D254" s="1">
        <v>0</v>
      </c>
      <c r="E254" s="1">
        <v>0</v>
      </c>
      <c r="F254" s="1">
        <v>0</v>
      </c>
      <c r="G254" s="1">
        <v>0</v>
      </c>
      <c r="H254" s="1">
        <v>0</v>
      </c>
      <c r="I254" s="1">
        <v>0</v>
      </c>
      <c r="J254" s="1">
        <v>0</v>
      </c>
      <c r="K254" s="1">
        <v>0</v>
      </c>
      <c r="L254" s="1">
        <v>0</v>
      </c>
      <c r="M254" s="1">
        <v>0</v>
      </c>
    </row>
    <row r="255" spans="1:13" x14ac:dyDescent="0.35">
      <c r="A255" s="1" t="s">
        <v>1434</v>
      </c>
      <c r="B255" s="1" t="s">
        <v>1721</v>
      </c>
      <c r="D255" s="1">
        <v>0</v>
      </c>
      <c r="E255" s="1">
        <v>0</v>
      </c>
      <c r="F255" s="1">
        <v>0</v>
      </c>
      <c r="G255" s="1">
        <v>0</v>
      </c>
      <c r="H255" s="1">
        <v>0</v>
      </c>
      <c r="I255" s="1">
        <v>0</v>
      </c>
      <c r="J255" s="1">
        <v>0</v>
      </c>
      <c r="K255" s="1">
        <v>0</v>
      </c>
      <c r="L255" s="1">
        <v>0</v>
      </c>
      <c r="M255" s="1">
        <v>0</v>
      </c>
    </row>
    <row r="256" spans="1:13" x14ac:dyDescent="0.35">
      <c r="A256" s="1" t="s">
        <v>1436</v>
      </c>
      <c r="B256" s="1" t="s">
        <v>1722</v>
      </c>
      <c r="D256" s="1">
        <v>0</v>
      </c>
      <c r="E256" s="1">
        <v>0</v>
      </c>
      <c r="F256" s="1">
        <v>0</v>
      </c>
      <c r="G256" s="1">
        <v>0</v>
      </c>
      <c r="H256" s="1">
        <v>0</v>
      </c>
      <c r="I256" s="1">
        <v>0</v>
      </c>
      <c r="J256" s="1">
        <v>0</v>
      </c>
      <c r="K256" s="1">
        <v>0</v>
      </c>
      <c r="L256" s="1">
        <v>0</v>
      </c>
      <c r="M256" s="1">
        <v>0</v>
      </c>
    </row>
    <row r="257" spans="1:13" x14ac:dyDescent="0.35">
      <c r="A257" s="1" t="s">
        <v>1438</v>
      </c>
      <c r="B257" s="1" t="s">
        <v>1723</v>
      </c>
      <c r="D257" s="1">
        <v>0</v>
      </c>
      <c r="E257" s="1">
        <v>0</v>
      </c>
      <c r="F257" s="1">
        <v>0</v>
      </c>
      <c r="G257" s="1">
        <v>0</v>
      </c>
      <c r="H257" s="1">
        <v>0</v>
      </c>
      <c r="I257" s="1">
        <v>0</v>
      </c>
      <c r="J257" s="1">
        <v>0</v>
      </c>
      <c r="K257" s="1">
        <v>0</v>
      </c>
      <c r="L257" s="1">
        <v>0</v>
      </c>
      <c r="M257" s="1">
        <v>0</v>
      </c>
    </row>
    <row r="258" spans="1:13" x14ac:dyDescent="0.35">
      <c r="A258" s="1" t="s">
        <v>1440</v>
      </c>
      <c r="B258" s="1" t="s">
        <v>1724</v>
      </c>
      <c r="D258" s="1">
        <v>0</v>
      </c>
      <c r="E258" s="1">
        <v>0</v>
      </c>
      <c r="F258" s="1">
        <v>0</v>
      </c>
      <c r="G258" s="1">
        <v>0</v>
      </c>
      <c r="H258" s="1">
        <v>0</v>
      </c>
      <c r="I258" s="1">
        <v>0</v>
      </c>
      <c r="J258" s="1">
        <v>0</v>
      </c>
      <c r="K258" s="1">
        <v>0</v>
      </c>
      <c r="L258" s="1">
        <v>0</v>
      </c>
      <c r="M258" s="1">
        <v>0</v>
      </c>
    </row>
    <row r="259" spans="1:13" x14ac:dyDescent="0.35">
      <c r="A259" s="1" t="s">
        <v>1442</v>
      </c>
      <c r="B259" s="1" t="s">
        <v>1725</v>
      </c>
      <c r="D259" s="1">
        <v>0</v>
      </c>
      <c r="E259" s="1">
        <v>0</v>
      </c>
      <c r="F259" s="1">
        <v>0</v>
      </c>
      <c r="G259" s="1">
        <v>0</v>
      </c>
      <c r="H259" s="1">
        <v>0</v>
      </c>
      <c r="I259" s="1">
        <v>0</v>
      </c>
      <c r="J259" s="1">
        <v>0</v>
      </c>
      <c r="K259" s="1">
        <v>0</v>
      </c>
      <c r="L259" s="1">
        <v>0</v>
      </c>
      <c r="M259" s="1">
        <v>0</v>
      </c>
    </row>
    <row r="260" spans="1:13" x14ac:dyDescent="0.35">
      <c r="A260" s="1" t="s">
        <v>1444</v>
      </c>
      <c r="B260" s="1" t="s">
        <v>1726</v>
      </c>
      <c r="D260" s="1">
        <v>0</v>
      </c>
      <c r="E260" s="1">
        <v>0</v>
      </c>
      <c r="F260" s="1">
        <v>0</v>
      </c>
      <c r="G260" s="1">
        <v>0</v>
      </c>
      <c r="H260" s="1">
        <v>0</v>
      </c>
      <c r="I260" s="1">
        <v>0</v>
      </c>
      <c r="J260" s="1">
        <v>0</v>
      </c>
      <c r="K260" s="1">
        <v>0</v>
      </c>
      <c r="L260" s="1">
        <v>0</v>
      </c>
      <c r="M260" s="1">
        <v>0</v>
      </c>
    </row>
    <row r="261" spans="1:13" x14ac:dyDescent="0.35">
      <c r="A261" s="1" t="s">
        <v>1447</v>
      </c>
      <c r="B261" s="1" t="s">
        <v>1727</v>
      </c>
      <c r="D261" s="1">
        <v>0</v>
      </c>
      <c r="E261" s="1">
        <v>0</v>
      </c>
      <c r="F261" s="1">
        <v>0</v>
      </c>
      <c r="G261" s="1">
        <v>0</v>
      </c>
      <c r="H261" s="1">
        <v>0</v>
      </c>
      <c r="I261" s="1">
        <v>0</v>
      </c>
      <c r="J261" s="1">
        <v>0</v>
      </c>
      <c r="K261" s="1">
        <v>0</v>
      </c>
      <c r="L261" s="1">
        <v>0</v>
      </c>
      <c r="M261" s="1">
        <v>0</v>
      </c>
    </row>
    <row r="262" spans="1:13" x14ac:dyDescent="0.35">
      <c r="A262" s="1" t="s">
        <v>1449</v>
      </c>
      <c r="B262" s="1" t="s">
        <v>1728</v>
      </c>
      <c r="D262" s="1">
        <v>0</v>
      </c>
      <c r="E262" s="1">
        <v>0</v>
      </c>
      <c r="F262" s="1">
        <v>0</v>
      </c>
      <c r="G262" s="1">
        <v>0</v>
      </c>
      <c r="H262" s="1">
        <v>0</v>
      </c>
      <c r="I262" s="1">
        <v>0</v>
      </c>
      <c r="J262" s="1">
        <v>0</v>
      </c>
      <c r="K262" s="1">
        <v>0</v>
      </c>
      <c r="L262" s="1">
        <v>0</v>
      </c>
      <c r="M262" s="1">
        <v>0</v>
      </c>
    </row>
    <row r="263" spans="1:13" x14ac:dyDescent="0.35">
      <c r="A263" s="1" t="s">
        <v>1451</v>
      </c>
      <c r="B263" s="1" t="s">
        <v>1729</v>
      </c>
      <c r="D263" s="1">
        <v>0</v>
      </c>
      <c r="E263" s="1">
        <v>0</v>
      </c>
      <c r="F263" s="1">
        <v>0</v>
      </c>
      <c r="G263" s="1">
        <v>0</v>
      </c>
      <c r="H263" s="1">
        <v>0</v>
      </c>
      <c r="I263" s="1">
        <v>0</v>
      </c>
      <c r="J263" s="1">
        <v>0</v>
      </c>
      <c r="K263" s="1">
        <v>0</v>
      </c>
      <c r="L263" s="1">
        <v>0</v>
      </c>
      <c r="M263" s="1">
        <v>0</v>
      </c>
    </row>
    <row r="264" spans="1:13" x14ac:dyDescent="0.35">
      <c r="A264" s="1" t="s">
        <v>1453</v>
      </c>
      <c r="B264" s="1" t="s">
        <v>1730</v>
      </c>
      <c r="D264" s="1">
        <v>0</v>
      </c>
      <c r="E264" s="1">
        <v>0</v>
      </c>
      <c r="F264" s="1">
        <v>0</v>
      </c>
      <c r="G264" s="1">
        <v>0</v>
      </c>
      <c r="H264" s="1">
        <v>0</v>
      </c>
      <c r="I264" s="1">
        <v>0</v>
      </c>
      <c r="J264" s="1">
        <v>0</v>
      </c>
      <c r="K264" s="1">
        <v>0</v>
      </c>
      <c r="L264" s="1">
        <v>0</v>
      </c>
      <c r="M264" s="1">
        <v>0</v>
      </c>
    </row>
    <row r="265" spans="1:13" x14ac:dyDescent="0.35">
      <c r="A265" s="1" t="s">
        <v>1455</v>
      </c>
      <c r="B265" s="1" t="s">
        <v>1731</v>
      </c>
      <c r="D265" s="1">
        <v>0</v>
      </c>
      <c r="E265" s="1">
        <v>0</v>
      </c>
      <c r="F265" s="1">
        <v>0</v>
      </c>
      <c r="G265" s="1">
        <v>0</v>
      </c>
      <c r="H265" s="1">
        <v>0</v>
      </c>
      <c r="I265" s="1">
        <v>0</v>
      </c>
      <c r="J265" s="1">
        <v>0</v>
      </c>
      <c r="K265" s="1">
        <v>0</v>
      </c>
      <c r="L265" s="1">
        <v>0</v>
      </c>
      <c r="M265" s="1">
        <v>0</v>
      </c>
    </row>
    <row r="266" spans="1:13" x14ac:dyDescent="0.35">
      <c r="A266" s="1" t="s">
        <v>1457</v>
      </c>
      <c r="B266" s="1" t="s">
        <v>1732</v>
      </c>
      <c r="D266" s="1">
        <v>0</v>
      </c>
      <c r="E266" s="1">
        <v>0</v>
      </c>
      <c r="F266" s="1">
        <v>0</v>
      </c>
      <c r="G266" s="1">
        <v>0</v>
      </c>
      <c r="H266" s="1">
        <v>0</v>
      </c>
      <c r="I266" s="1">
        <v>0</v>
      </c>
      <c r="J266" s="1">
        <v>0</v>
      </c>
      <c r="K266" s="1">
        <v>0</v>
      </c>
      <c r="L266" s="1">
        <v>0</v>
      </c>
      <c r="M266" s="1">
        <v>0</v>
      </c>
    </row>
    <row r="267" spans="1:13" x14ac:dyDescent="0.35">
      <c r="A267" s="1" t="s">
        <v>1460</v>
      </c>
      <c r="B267" s="1" t="s">
        <v>1733</v>
      </c>
      <c r="D267" s="1">
        <v>0</v>
      </c>
      <c r="E267" s="1">
        <v>0</v>
      </c>
      <c r="F267" s="1">
        <v>0</v>
      </c>
      <c r="G267" s="1">
        <v>0</v>
      </c>
      <c r="H267" s="1">
        <v>0</v>
      </c>
      <c r="I267" s="1">
        <v>0</v>
      </c>
      <c r="J267" s="1">
        <v>0</v>
      </c>
      <c r="K267" s="1">
        <v>0</v>
      </c>
      <c r="L267" s="1">
        <v>0</v>
      </c>
      <c r="M267" s="1">
        <v>0</v>
      </c>
    </row>
    <row r="268" spans="1:13" x14ac:dyDescent="0.35">
      <c r="A268" s="1" t="s">
        <v>1382</v>
      </c>
      <c r="B268" s="1" t="s">
        <v>1734</v>
      </c>
      <c r="C268" s="439"/>
      <c r="D268" s="1">
        <v>0</v>
      </c>
      <c r="E268" s="1">
        <v>0</v>
      </c>
      <c r="F268" s="1">
        <v>0</v>
      </c>
      <c r="G268" s="1">
        <v>0</v>
      </c>
      <c r="H268" s="1">
        <v>0</v>
      </c>
      <c r="I268" s="1">
        <v>0</v>
      </c>
      <c r="J268" s="1">
        <v>0</v>
      </c>
      <c r="K268" s="1">
        <v>0</v>
      </c>
      <c r="L268" s="1">
        <v>0</v>
      </c>
      <c r="M268" s="1">
        <v>0</v>
      </c>
    </row>
    <row r="269" spans="1:13" x14ac:dyDescent="0.35">
      <c r="A269" s="1" t="s">
        <v>1384</v>
      </c>
      <c r="B269" s="1" t="s">
        <v>1735</v>
      </c>
      <c r="D269" s="1">
        <v>0</v>
      </c>
      <c r="E269" s="1">
        <v>0</v>
      </c>
      <c r="F269" s="1">
        <v>0</v>
      </c>
      <c r="G269" s="1">
        <v>0</v>
      </c>
      <c r="H269" s="1">
        <v>0</v>
      </c>
      <c r="I269" s="1">
        <v>0</v>
      </c>
      <c r="J269" s="1">
        <v>0</v>
      </c>
      <c r="K269" s="1">
        <v>0</v>
      </c>
      <c r="L269" s="1">
        <v>0</v>
      </c>
      <c r="M269" s="1">
        <v>0</v>
      </c>
    </row>
    <row r="270" spans="1:13" x14ac:dyDescent="0.35">
      <c r="A270" s="1" t="s">
        <v>1386</v>
      </c>
      <c r="B270" s="1" t="s">
        <v>1736</v>
      </c>
      <c r="D270" s="1">
        <v>0</v>
      </c>
      <c r="E270" s="1">
        <v>0</v>
      </c>
      <c r="F270" s="1">
        <v>0</v>
      </c>
      <c r="G270" s="1">
        <v>0</v>
      </c>
      <c r="H270" s="1">
        <v>0</v>
      </c>
      <c r="I270" s="1">
        <v>0</v>
      </c>
      <c r="J270" s="1">
        <v>0</v>
      </c>
      <c r="K270" s="1">
        <v>0</v>
      </c>
      <c r="L270" s="1">
        <v>0</v>
      </c>
      <c r="M270" s="1">
        <v>0</v>
      </c>
    </row>
    <row r="271" spans="1:13" x14ac:dyDescent="0.35">
      <c r="A271" s="1" t="s">
        <v>1388</v>
      </c>
      <c r="B271" s="1" t="s">
        <v>1737</v>
      </c>
      <c r="D271" s="1">
        <v>0</v>
      </c>
      <c r="E271" s="1">
        <v>0</v>
      </c>
      <c r="F271" s="1">
        <v>0</v>
      </c>
      <c r="G271" s="1">
        <v>0</v>
      </c>
      <c r="H271" s="1">
        <v>0</v>
      </c>
      <c r="I271" s="1">
        <v>0</v>
      </c>
      <c r="J271" s="1">
        <v>0</v>
      </c>
      <c r="K271" s="1">
        <v>0</v>
      </c>
      <c r="L271" s="1">
        <v>0</v>
      </c>
      <c r="M271" s="1">
        <v>0</v>
      </c>
    </row>
    <row r="272" spans="1:13" x14ac:dyDescent="0.35">
      <c r="A272" s="1" t="s">
        <v>1390</v>
      </c>
      <c r="B272" s="1" t="s">
        <v>1738</v>
      </c>
      <c r="D272" s="1">
        <v>0</v>
      </c>
      <c r="E272" s="1">
        <v>0</v>
      </c>
      <c r="F272" s="1">
        <v>0</v>
      </c>
      <c r="G272" s="1">
        <v>0</v>
      </c>
      <c r="H272" s="1">
        <v>0</v>
      </c>
      <c r="I272" s="1">
        <v>0</v>
      </c>
      <c r="J272" s="1">
        <v>0</v>
      </c>
      <c r="K272" s="1">
        <v>0</v>
      </c>
      <c r="L272" s="1">
        <v>0</v>
      </c>
      <c r="M272" s="1">
        <v>0</v>
      </c>
    </row>
    <row r="273" spans="1:13" x14ac:dyDescent="0.35">
      <c r="A273" s="1" t="s">
        <v>1392</v>
      </c>
      <c r="B273" s="1" t="s">
        <v>1739</v>
      </c>
      <c r="D273" s="1">
        <v>0</v>
      </c>
      <c r="E273" s="1">
        <v>0</v>
      </c>
      <c r="F273" s="1">
        <v>0</v>
      </c>
      <c r="G273" s="1">
        <v>0</v>
      </c>
      <c r="H273" s="1">
        <v>0</v>
      </c>
      <c r="I273" s="1">
        <v>0</v>
      </c>
      <c r="J273" s="1">
        <v>0</v>
      </c>
      <c r="K273" s="1">
        <v>0</v>
      </c>
      <c r="L273" s="1">
        <v>0</v>
      </c>
      <c r="M273" s="1">
        <v>0</v>
      </c>
    </row>
    <row r="274" spans="1:13" x14ac:dyDescent="0.35">
      <c r="A274" s="1" t="s">
        <v>1394</v>
      </c>
      <c r="B274" s="1" t="s">
        <v>1740</v>
      </c>
      <c r="D274" s="1">
        <v>0</v>
      </c>
      <c r="E274" s="1">
        <v>0</v>
      </c>
      <c r="F274" s="1">
        <v>0</v>
      </c>
      <c r="G274" s="1">
        <v>0</v>
      </c>
      <c r="H274" s="1">
        <v>0</v>
      </c>
      <c r="I274" s="1">
        <v>0</v>
      </c>
      <c r="J274" s="1">
        <v>0</v>
      </c>
      <c r="K274" s="1">
        <v>0</v>
      </c>
      <c r="L274" s="1">
        <v>0</v>
      </c>
      <c r="M274" s="1">
        <v>0</v>
      </c>
    </row>
    <row r="275" spans="1:13" x14ac:dyDescent="0.35">
      <c r="A275" s="1" t="s">
        <v>1396</v>
      </c>
      <c r="B275" s="1" t="s">
        <v>1741</v>
      </c>
      <c r="D275" s="1">
        <v>0</v>
      </c>
      <c r="E275" s="1">
        <v>0</v>
      </c>
      <c r="F275" s="1">
        <v>0</v>
      </c>
      <c r="G275" s="1">
        <v>0</v>
      </c>
      <c r="H275" s="1">
        <v>0</v>
      </c>
      <c r="I275" s="1">
        <v>0</v>
      </c>
      <c r="J275" s="1">
        <v>0</v>
      </c>
      <c r="K275" s="1">
        <v>0</v>
      </c>
      <c r="L275" s="1">
        <v>0</v>
      </c>
      <c r="M275" s="1">
        <v>0</v>
      </c>
    </row>
    <row r="276" spans="1:13" x14ac:dyDescent="0.35">
      <c r="A276" s="1" t="s">
        <v>1398</v>
      </c>
      <c r="B276" s="1" t="s">
        <v>1742</v>
      </c>
      <c r="D276" s="1">
        <v>0</v>
      </c>
      <c r="E276" s="1">
        <v>0</v>
      </c>
      <c r="F276" s="1">
        <v>0</v>
      </c>
      <c r="G276" s="1">
        <v>0</v>
      </c>
      <c r="H276" s="1">
        <v>0</v>
      </c>
      <c r="I276" s="1">
        <v>0</v>
      </c>
      <c r="J276" s="1">
        <v>0</v>
      </c>
      <c r="K276" s="1">
        <v>0</v>
      </c>
      <c r="L276" s="1">
        <v>0</v>
      </c>
      <c r="M276" s="1">
        <v>0</v>
      </c>
    </row>
    <row r="277" spans="1:13" x14ac:dyDescent="0.35">
      <c r="A277" s="1" t="s">
        <v>1400</v>
      </c>
      <c r="B277" s="1" t="s">
        <v>1743</v>
      </c>
      <c r="D277" s="1">
        <v>0</v>
      </c>
      <c r="E277" s="1">
        <v>0</v>
      </c>
      <c r="F277" s="1">
        <v>0</v>
      </c>
      <c r="G277" s="1">
        <v>0</v>
      </c>
      <c r="H277" s="1">
        <v>0</v>
      </c>
      <c r="I277" s="1">
        <v>0</v>
      </c>
      <c r="J277" s="1">
        <v>0</v>
      </c>
      <c r="K277" s="1">
        <v>0</v>
      </c>
      <c r="L277" s="1">
        <v>0</v>
      </c>
      <c r="M277" s="1">
        <v>0</v>
      </c>
    </row>
    <row r="278" spans="1:13" x14ac:dyDescent="0.35">
      <c r="A278" s="1" t="s">
        <v>1402</v>
      </c>
      <c r="B278" s="1" t="s">
        <v>1744</v>
      </c>
      <c r="D278" s="1">
        <v>0</v>
      </c>
      <c r="E278" s="1">
        <v>0</v>
      </c>
      <c r="F278" s="1">
        <v>0</v>
      </c>
      <c r="G278" s="1">
        <v>0</v>
      </c>
      <c r="H278" s="1">
        <v>0</v>
      </c>
      <c r="I278" s="1">
        <v>0</v>
      </c>
      <c r="J278" s="1">
        <v>0</v>
      </c>
      <c r="K278" s="1">
        <v>0</v>
      </c>
      <c r="L278" s="1">
        <v>0</v>
      </c>
      <c r="M278" s="1">
        <v>0</v>
      </c>
    </row>
    <row r="279" spans="1:13" x14ac:dyDescent="0.35">
      <c r="A279" s="1" t="s">
        <v>1404</v>
      </c>
      <c r="B279" s="1" t="s">
        <v>1745</v>
      </c>
      <c r="D279" s="1">
        <v>0</v>
      </c>
      <c r="E279" s="1">
        <v>0</v>
      </c>
      <c r="F279" s="1">
        <v>0</v>
      </c>
      <c r="G279" s="1">
        <v>0</v>
      </c>
      <c r="H279" s="1">
        <v>0</v>
      </c>
      <c r="I279" s="1">
        <v>0</v>
      </c>
      <c r="J279" s="1">
        <v>0</v>
      </c>
      <c r="K279" s="1">
        <v>0</v>
      </c>
      <c r="L279" s="1">
        <v>0</v>
      </c>
      <c r="M279" s="1">
        <v>0</v>
      </c>
    </row>
    <row r="280" spans="1:13" x14ac:dyDescent="0.35">
      <c r="A280" s="1" t="s">
        <v>1406</v>
      </c>
      <c r="B280" s="1" t="s">
        <v>1746</v>
      </c>
      <c r="D280" s="1">
        <v>0</v>
      </c>
      <c r="E280" s="1">
        <v>0</v>
      </c>
      <c r="F280" s="1">
        <v>0</v>
      </c>
      <c r="G280" s="1">
        <v>0</v>
      </c>
      <c r="H280" s="1">
        <v>0</v>
      </c>
      <c r="I280" s="1">
        <v>0</v>
      </c>
      <c r="J280" s="1">
        <v>0</v>
      </c>
      <c r="K280" s="1">
        <v>0</v>
      </c>
      <c r="L280" s="1">
        <v>0</v>
      </c>
      <c r="M280" s="1">
        <v>0</v>
      </c>
    </row>
    <row r="281" spans="1:13" x14ac:dyDescent="0.35">
      <c r="A281" s="1" t="s">
        <v>1408</v>
      </c>
      <c r="B281" s="1" t="s">
        <v>1747</v>
      </c>
      <c r="D281" s="1">
        <v>0</v>
      </c>
      <c r="E281" s="1">
        <v>0</v>
      </c>
      <c r="F281" s="1">
        <v>0</v>
      </c>
      <c r="G281" s="1">
        <v>0</v>
      </c>
      <c r="H281" s="1">
        <v>0</v>
      </c>
      <c r="I281" s="1">
        <v>0</v>
      </c>
      <c r="J281" s="1">
        <v>0</v>
      </c>
      <c r="K281" s="1">
        <v>0</v>
      </c>
      <c r="L281" s="1">
        <v>0</v>
      </c>
      <c r="M281" s="1">
        <v>0</v>
      </c>
    </row>
    <row r="282" spans="1:13" x14ac:dyDescent="0.35">
      <c r="A282" s="1" t="s">
        <v>1411</v>
      </c>
      <c r="B282" s="1" t="s">
        <v>1748</v>
      </c>
      <c r="D282" s="1">
        <v>0</v>
      </c>
      <c r="E282" s="1">
        <v>0</v>
      </c>
      <c r="F282" s="1">
        <v>0</v>
      </c>
      <c r="G282" s="1">
        <v>0</v>
      </c>
      <c r="H282" s="1">
        <v>0</v>
      </c>
      <c r="I282" s="1">
        <v>0</v>
      </c>
      <c r="J282" s="1">
        <v>0</v>
      </c>
      <c r="K282" s="1">
        <v>0</v>
      </c>
      <c r="L282" s="1">
        <v>0</v>
      </c>
      <c r="M282" s="1">
        <v>0</v>
      </c>
    </row>
    <row r="283" spans="1:13" x14ac:dyDescent="0.35">
      <c r="A283" s="1" t="s">
        <v>1482</v>
      </c>
      <c r="B283" s="1" t="s">
        <v>1749</v>
      </c>
      <c r="D283" s="1">
        <v>0</v>
      </c>
      <c r="E283" s="1">
        <v>0</v>
      </c>
      <c r="F283" s="1">
        <v>0</v>
      </c>
      <c r="G283" s="1">
        <v>0</v>
      </c>
      <c r="H283" s="1">
        <v>0</v>
      </c>
      <c r="I283" s="1">
        <v>0</v>
      </c>
      <c r="J283" s="1">
        <v>0</v>
      </c>
      <c r="K283" s="1">
        <v>0</v>
      </c>
      <c r="L283" s="1">
        <v>0</v>
      </c>
      <c r="M283" s="1">
        <v>0</v>
      </c>
    </row>
    <row r="284" spans="1:13" x14ac:dyDescent="0.35">
      <c r="A284" s="1" t="s">
        <v>1415</v>
      </c>
      <c r="B284" s="1" t="s">
        <v>1750</v>
      </c>
      <c r="D284" s="1">
        <v>0</v>
      </c>
      <c r="E284" s="1">
        <v>0</v>
      </c>
      <c r="F284" s="1">
        <v>0</v>
      </c>
      <c r="G284" s="1">
        <v>0</v>
      </c>
      <c r="H284" s="1">
        <v>0</v>
      </c>
      <c r="I284" s="1">
        <v>0</v>
      </c>
      <c r="J284" s="1">
        <v>0</v>
      </c>
      <c r="K284" s="1">
        <v>0</v>
      </c>
      <c r="L284" s="1">
        <v>0</v>
      </c>
      <c r="M284" s="1">
        <v>0</v>
      </c>
    </row>
    <row r="285" spans="1:13" x14ac:dyDescent="0.35">
      <c r="A285" s="1" t="s">
        <v>1417</v>
      </c>
      <c r="B285" s="1" t="s">
        <v>1751</v>
      </c>
      <c r="D285" s="1">
        <v>0</v>
      </c>
      <c r="E285" s="1">
        <v>0</v>
      </c>
      <c r="F285" s="1">
        <v>0</v>
      </c>
      <c r="G285" s="1">
        <v>0</v>
      </c>
      <c r="H285" s="1">
        <v>0</v>
      </c>
      <c r="I285" s="1">
        <v>0</v>
      </c>
      <c r="J285" s="1">
        <v>0</v>
      </c>
      <c r="K285" s="1">
        <v>0</v>
      </c>
      <c r="L285" s="1">
        <v>0</v>
      </c>
      <c r="M285" s="1">
        <v>0</v>
      </c>
    </row>
    <row r="286" spans="1:13" x14ac:dyDescent="0.35">
      <c r="A286" s="1" t="s">
        <v>1419</v>
      </c>
      <c r="B286" s="1" t="s">
        <v>1752</v>
      </c>
      <c r="D286" s="1">
        <v>0</v>
      </c>
      <c r="E286" s="1">
        <v>0</v>
      </c>
      <c r="F286" s="1">
        <v>0</v>
      </c>
      <c r="G286" s="1">
        <v>0</v>
      </c>
      <c r="H286" s="1">
        <v>0</v>
      </c>
      <c r="I286" s="1">
        <v>0</v>
      </c>
      <c r="J286" s="1">
        <v>0</v>
      </c>
      <c r="K286" s="1">
        <v>0</v>
      </c>
      <c r="L286" s="1">
        <v>0</v>
      </c>
      <c r="M286" s="1">
        <v>0</v>
      </c>
    </row>
    <row r="287" spans="1:13" x14ac:dyDescent="0.35">
      <c r="A287" s="1" t="s">
        <v>1421</v>
      </c>
      <c r="B287" s="1" t="s">
        <v>1753</v>
      </c>
      <c r="D287" s="1">
        <v>0</v>
      </c>
      <c r="E287" s="1">
        <v>0</v>
      </c>
      <c r="F287" s="1">
        <v>0</v>
      </c>
      <c r="G287" s="1">
        <v>0</v>
      </c>
      <c r="H287" s="1">
        <v>0</v>
      </c>
      <c r="I287" s="1">
        <v>0</v>
      </c>
      <c r="J287" s="1">
        <v>0</v>
      </c>
      <c r="K287" s="1">
        <v>0</v>
      </c>
      <c r="L287" s="1">
        <v>0</v>
      </c>
      <c r="M287" s="1">
        <v>0</v>
      </c>
    </row>
    <row r="288" spans="1:13" x14ac:dyDescent="0.35">
      <c r="A288" s="1" t="s">
        <v>1424</v>
      </c>
      <c r="B288" s="1" t="s">
        <v>1754</v>
      </c>
      <c r="D288" s="1">
        <v>0</v>
      </c>
      <c r="E288" s="1">
        <v>0</v>
      </c>
      <c r="F288" s="1">
        <v>0</v>
      </c>
      <c r="G288" s="1">
        <v>0</v>
      </c>
      <c r="H288" s="1">
        <v>0</v>
      </c>
      <c r="I288" s="1">
        <v>0</v>
      </c>
      <c r="J288" s="1">
        <v>0</v>
      </c>
      <c r="K288" s="1">
        <v>0</v>
      </c>
      <c r="L288" s="1">
        <v>0</v>
      </c>
      <c r="M288" s="1">
        <v>0</v>
      </c>
    </row>
    <row r="289" spans="1:13" x14ac:dyDescent="0.35">
      <c r="A289" s="1" t="s">
        <v>1426</v>
      </c>
      <c r="B289" s="1" t="s">
        <v>1755</v>
      </c>
      <c r="D289" s="1">
        <v>0</v>
      </c>
      <c r="E289" s="1">
        <v>0</v>
      </c>
      <c r="F289" s="1">
        <v>0</v>
      </c>
      <c r="G289" s="1">
        <v>0</v>
      </c>
      <c r="H289" s="1">
        <v>0</v>
      </c>
      <c r="I289" s="1">
        <v>0</v>
      </c>
      <c r="J289" s="1">
        <v>0</v>
      </c>
      <c r="K289" s="1">
        <v>0</v>
      </c>
      <c r="L289" s="1">
        <v>0</v>
      </c>
      <c r="M289" s="1">
        <v>0</v>
      </c>
    </row>
    <row r="290" spans="1:13" x14ac:dyDescent="0.35">
      <c r="A290" s="1" t="s">
        <v>1428</v>
      </c>
      <c r="B290" s="1" t="s">
        <v>1756</v>
      </c>
      <c r="D290" s="1">
        <v>0</v>
      </c>
      <c r="E290" s="1">
        <v>0</v>
      </c>
      <c r="F290" s="1">
        <v>0</v>
      </c>
      <c r="G290" s="1">
        <v>0</v>
      </c>
      <c r="H290" s="1">
        <v>0</v>
      </c>
      <c r="I290" s="1">
        <v>0</v>
      </c>
      <c r="J290" s="1">
        <v>0</v>
      </c>
      <c r="K290" s="1">
        <v>0</v>
      </c>
      <c r="L290" s="1">
        <v>0</v>
      </c>
      <c r="M290" s="1">
        <v>0</v>
      </c>
    </row>
    <row r="291" spans="1:13" x14ac:dyDescent="0.35">
      <c r="A291" s="1" t="s">
        <v>1430</v>
      </c>
      <c r="B291" s="1" t="s">
        <v>1757</v>
      </c>
      <c r="D291" s="1">
        <v>0</v>
      </c>
      <c r="E291" s="1">
        <v>0</v>
      </c>
      <c r="F291" s="1">
        <v>0</v>
      </c>
      <c r="G291" s="1">
        <v>0</v>
      </c>
      <c r="H291" s="1">
        <v>0</v>
      </c>
      <c r="I291" s="1">
        <v>0</v>
      </c>
      <c r="J291" s="1">
        <v>0</v>
      </c>
      <c r="K291" s="1">
        <v>0</v>
      </c>
      <c r="L291" s="1">
        <v>0</v>
      </c>
      <c r="M291" s="1">
        <v>0</v>
      </c>
    </row>
    <row r="292" spans="1:13" x14ac:dyDescent="0.35">
      <c r="A292" s="1" t="s">
        <v>1432</v>
      </c>
      <c r="B292" s="1" t="s">
        <v>1758</v>
      </c>
      <c r="D292" s="1">
        <v>0</v>
      </c>
      <c r="E292" s="1">
        <v>0</v>
      </c>
      <c r="F292" s="1">
        <v>0</v>
      </c>
      <c r="G292" s="1">
        <v>0</v>
      </c>
      <c r="H292" s="1">
        <v>0</v>
      </c>
      <c r="I292" s="1">
        <v>0</v>
      </c>
      <c r="J292" s="1">
        <v>0</v>
      </c>
      <c r="K292" s="1">
        <v>0</v>
      </c>
      <c r="L292" s="1">
        <v>0</v>
      </c>
      <c r="M292" s="1">
        <v>0</v>
      </c>
    </row>
    <row r="293" spans="1:13" x14ac:dyDescent="0.35">
      <c r="A293" s="1" t="s">
        <v>1434</v>
      </c>
      <c r="B293" s="1" t="s">
        <v>1759</v>
      </c>
      <c r="D293" s="1">
        <v>0</v>
      </c>
      <c r="E293" s="1">
        <v>0</v>
      </c>
      <c r="F293" s="1">
        <v>0</v>
      </c>
      <c r="G293" s="1">
        <v>0</v>
      </c>
      <c r="H293" s="1">
        <v>0</v>
      </c>
      <c r="I293" s="1">
        <v>0</v>
      </c>
      <c r="J293" s="1">
        <v>0</v>
      </c>
      <c r="K293" s="1">
        <v>0</v>
      </c>
      <c r="L293" s="1">
        <v>0</v>
      </c>
      <c r="M293" s="1">
        <v>0</v>
      </c>
    </row>
    <row r="294" spans="1:13" x14ac:dyDescent="0.35">
      <c r="A294" s="1" t="s">
        <v>1436</v>
      </c>
      <c r="B294" s="1" t="s">
        <v>1760</v>
      </c>
      <c r="D294" s="1">
        <v>0</v>
      </c>
      <c r="E294" s="1">
        <v>0</v>
      </c>
      <c r="F294" s="1">
        <v>0</v>
      </c>
      <c r="G294" s="1">
        <v>0</v>
      </c>
      <c r="H294" s="1">
        <v>0</v>
      </c>
      <c r="I294" s="1">
        <v>0</v>
      </c>
      <c r="J294" s="1">
        <v>0</v>
      </c>
      <c r="K294" s="1">
        <v>0</v>
      </c>
      <c r="L294" s="1">
        <v>0</v>
      </c>
      <c r="M294" s="1">
        <v>0</v>
      </c>
    </row>
    <row r="295" spans="1:13" x14ac:dyDescent="0.35">
      <c r="A295" s="1" t="s">
        <v>1438</v>
      </c>
      <c r="B295" s="1" t="s">
        <v>1761</v>
      </c>
      <c r="D295" s="1">
        <v>0</v>
      </c>
      <c r="E295" s="1">
        <v>0</v>
      </c>
      <c r="F295" s="1">
        <v>0</v>
      </c>
      <c r="G295" s="1">
        <v>0</v>
      </c>
      <c r="H295" s="1">
        <v>0</v>
      </c>
      <c r="I295" s="1">
        <v>0</v>
      </c>
      <c r="J295" s="1">
        <v>0</v>
      </c>
      <c r="K295" s="1">
        <v>0</v>
      </c>
      <c r="L295" s="1">
        <v>0</v>
      </c>
      <c r="M295" s="1">
        <v>0</v>
      </c>
    </row>
    <row r="296" spans="1:13" x14ac:dyDescent="0.35">
      <c r="A296" s="1" t="s">
        <v>1440</v>
      </c>
      <c r="B296" s="1" t="s">
        <v>1762</v>
      </c>
      <c r="D296" s="1">
        <v>0</v>
      </c>
      <c r="E296" s="1">
        <v>0</v>
      </c>
      <c r="F296" s="1">
        <v>0</v>
      </c>
      <c r="G296" s="1">
        <v>0</v>
      </c>
      <c r="H296" s="1">
        <v>0</v>
      </c>
      <c r="I296" s="1">
        <v>0</v>
      </c>
      <c r="J296" s="1">
        <v>0</v>
      </c>
      <c r="K296" s="1">
        <v>0</v>
      </c>
      <c r="L296" s="1">
        <v>0</v>
      </c>
      <c r="M296" s="1">
        <v>0</v>
      </c>
    </row>
    <row r="297" spans="1:13" x14ac:dyDescent="0.35">
      <c r="A297" s="1" t="s">
        <v>1442</v>
      </c>
      <c r="B297" s="1" t="s">
        <v>1763</v>
      </c>
      <c r="D297" s="1">
        <v>0</v>
      </c>
      <c r="E297" s="1">
        <v>0</v>
      </c>
      <c r="F297" s="1">
        <v>0</v>
      </c>
      <c r="G297" s="1">
        <v>0</v>
      </c>
      <c r="H297" s="1">
        <v>0</v>
      </c>
      <c r="I297" s="1">
        <v>0</v>
      </c>
      <c r="J297" s="1">
        <v>0</v>
      </c>
      <c r="K297" s="1">
        <v>0</v>
      </c>
      <c r="L297" s="1">
        <v>0</v>
      </c>
      <c r="M297" s="1">
        <v>0</v>
      </c>
    </row>
    <row r="298" spans="1:13" x14ac:dyDescent="0.35">
      <c r="A298" s="1" t="s">
        <v>1444</v>
      </c>
      <c r="B298" s="1" t="s">
        <v>1764</v>
      </c>
      <c r="D298" s="1">
        <v>0</v>
      </c>
      <c r="E298" s="1">
        <v>0</v>
      </c>
      <c r="F298" s="1">
        <v>0</v>
      </c>
      <c r="G298" s="1">
        <v>0</v>
      </c>
      <c r="H298" s="1">
        <v>0</v>
      </c>
      <c r="I298" s="1">
        <v>0</v>
      </c>
      <c r="J298" s="1">
        <v>0</v>
      </c>
      <c r="K298" s="1">
        <v>0</v>
      </c>
      <c r="L298" s="1">
        <v>0</v>
      </c>
      <c r="M298" s="1">
        <v>0</v>
      </c>
    </row>
    <row r="299" spans="1:13" x14ac:dyDescent="0.35">
      <c r="A299" s="1" t="s">
        <v>1447</v>
      </c>
      <c r="B299" s="1" t="s">
        <v>1765</v>
      </c>
      <c r="D299" s="1">
        <v>0</v>
      </c>
      <c r="E299" s="1">
        <v>0</v>
      </c>
      <c r="F299" s="1">
        <v>0</v>
      </c>
      <c r="G299" s="1">
        <v>0</v>
      </c>
      <c r="H299" s="1">
        <v>0</v>
      </c>
      <c r="I299" s="1">
        <v>0</v>
      </c>
      <c r="J299" s="1">
        <v>0</v>
      </c>
      <c r="K299" s="1">
        <v>0</v>
      </c>
      <c r="L299" s="1">
        <v>0</v>
      </c>
      <c r="M299" s="1">
        <v>0</v>
      </c>
    </row>
    <row r="300" spans="1:13" x14ac:dyDescent="0.35">
      <c r="A300" s="1" t="s">
        <v>1449</v>
      </c>
      <c r="B300" s="1" t="s">
        <v>1766</v>
      </c>
      <c r="D300" s="1">
        <v>0</v>
      </c>
      <c r="E300" s="1">
        <v>0</v>
      </c>
      <c r="F300" s="1">
        <v>0</v>
      </c>
      <c r="G300" s="1">
        <v>0</v>
      </c>
      <c r="H300" s="1">
        <v>0</v>
      </c>
      <c r="I300" s="1">
        <v>0</v>
      </c>
      <c r="J300" s="1">
        <v>0</v>
      </c>
      <c r="K300" s="1">
        <v>0</v>
      </c>
      <c r="L300" s="1">
        <v>0</v>
      </c>
      <c r="M300" s="1">
        <v>0</v>
      </c>
    </row>
    <row r="301" spans="1:13" x14ac:dyDescent="0.35">
      <c r="A301" s="1" t="s">
        <v>1451</v>
      </c>
      <c r="B301" s="1" t="s">
        <v>1767</v>
      </c>
      <c r="D301" s="1">
        <v>0</v>
      </c>
      <c r="E301" s="1">
        <v>0</v>
      </c>
      <c r="F301" s="1">
        <v>0</v>
      </c>
      <c r="G301" s="1">
        <v>0</v>
      </c>
      <c r="H301" s="1">
        <v>0</v>
      </c>
      <c r="I301" s="1">
        <v>0</v>
      </c>
      <c r="J301" s="1">
        <v>0</v>
      </c>
      <c r="K301" s="1">
        <v>0</v>
      </c>
      <c r="L301" s="1">
        <v>0</v>
      </c>
      <c r="M301" s="1">
        <v>0</v>
      </c>
    </row>
    <row r="302" spans="1:13" x14ac:dyDescent="0.35">
      <c r="A302" s="1" t="s">
        <v>1453</v>
      </c>
      <c r="B302" s="1" t="s">
        <v>1768</v>
      </c>
      <c r="D302" s="1">
        <v>0</v>
      </c>
      <c r="E302" s="1">
        <v>0</v>
      </c>
      <c r="F302" s="1">
        <v>0</v>
      </c>
      <c r="G302" s="1">
        <v>0</v>
      </c>
      <c r="H302" s="1">
        <v>0</v>
      </c>
      <c r="I302" s="1">
        <v>0</v>
      </c>
      <c r="J302" s="1">
        <v>0</v>
      </c>
      <c r="K302" s="1">
        <v>0</v>
      </c>
      <c r="L302" s="1">
        <v>0</v>
      </c>
      <c r="M302" s="1">
        <v>0</v>
      </c>
    </row>
    <row r="303" spans="1:13" x14ac:dyDescent="0.35">
      <c r="A303" s="1" t="s">
        <v>1455</v>
      </c>
      <c r="B303" s="1" t="s">
        <v>1769</v>
      </c>
      <c r="D303" s="1">
        <v>0</v>
      </c>
      <c r="E303" s="1">
        <v>0</v>
      </c>
      <c r="F303" s="1">
        <v>0</v>
      </c>
      <c r="G303" s="1">
        <v>0</v>
      </c>
      <c r="H303" s="1">
        <v>0</v>
      </c>
      <c r="I303" s="1">
        <v>0</v>
      </c>
      <c r="J303" s="1">
        <v>0</v>
      </c>
      <c r="K303" s="1">
        <v>0</v>
      </c>
      <c r="L303" s="1">
        <v>0</v>
      </c>
      <c r="M303" s="1">
        <v>0</v>
      </c>
    </row>
    <row r="304" spans="1:13" x14ac:dyDescent="0.35">
      <c r="A304" s="1" t="s">
        <v>1457</v>
      </c>
      <c r="B304" s="1" t="s">
        <v>1770</v>
      </c>
      <c r="D304" s="1">
        <v>0</v>
      </c>
      <c r="E304" s="1">
        <v>0</v>
      </c>
      <c r="F304" s="1">
        <v>0</v>
      </c>
      <c r="G304" s="1">
        <v>0</v>
      </c>
      <c r="H304" s="1">
        <v>0</v>
      </c>
      <c r="I304" s="1">
        <v>0</v>
      </c>
      <c r="J304" s="1">
        <v>0</v>
      </c>
      <c r="K304" s="1">
        <v>0</v>
      </c>
      <c r="L304" s="1">
        <v>0</v>
      </c>
      <c r="M304" s="1">
        <v>0</v>
      </c>
    </row>
    <row r="305" spans="1:13" x14ac:dyDescent="0.35">
      <c r="A305" s="1" t="s">
        <v>1460</v>
      </c>
      <c r="B305" s="1" t="s">
        <v>1771</v>
      </c>
      <c r="D305" s="1">
        <v>0</v>
      </c>
      <c r="E305" s="1">
        <v>0</v>
      </c>
      <c r="F305" s="1">
        <v>0</v>
      </c>
      <c r="G305" s="1">
        <v>0</v>
      </c>
      <c r="H305" s="1">
        <v>0</v>
      </c>
      <c r="I305" s="1">
        <v>0</v>
      </c>
      <c r="J305" s="1">
        <v>0</v>
      </c>
      <c r="K305" s="1">
        <v>0</v>
      </c>
      <c r="L305" s="1">
        <v>0</v>
      </c>
      <c r="M305" s="1">
        <v>0</v>
      </c>
    </row>
    <row r="306" spans="1:13" x14ac:dyDescent="0.35">
      <c r="A306" s="1" t="s">
        <v>1382</v>
      </c>
      <c r="B306" s="1" t="s">
        <v>1772</v>
      </c>
      <c r="C306" s="439"/>
      <c r="D306" s="1">
        <v>0</v>
      </c>
      <c r="E306" s="1">
        <v>0</v>
      </c>
      <c r="F306" s="1">
        <v>0</v>
      </c>
      <c r="G306" s="1">
        <v>0</v>
      </c>
      <c r="H306" s="1">
        <v>0</v>
      </c>
      <c r="I306" s="1">
        <v>0</v>
      </c>
      <c r="J306" s="1">
        <v>0</v>
      </c>
      <c r="K306" s="1">
        <v>0</v>
      </c>
      <c r="L306" s="1">
        <v>0</v>
      </c>
      <c r="M306" s="1">
        <v>0</v>
      </c>
    </row>
    <row r="307" spans="1:13" x14ac:dyDescent="0.35">
      <c r="A307" s="1" t="s">
        <v>1384</v>
      </c>
      <c r="B307" s="1" t="s">
        <v>1773</v>
      </c>
      <c r="D307" s="1">
        <v>0</v>
      </c>
      <c r="E307" s="1">
        <v>0</v>
      </c>
      <c r="F307" s="1">
        <v>0</v>
      </c>
      <c r="G307" s="1">
        <v>0</v>
      </c>
      <c r="H307" s="1">
        <v>0</v>
      </c>
      <c r="I307" s="1">
        <v>0</v>
      </c>
      <c r="J307" s="1">
        <v>0</v>
      </c>
      <c r="K307" s="1">
        <v>0</v>
      </c>
      <c r="L307" s="1">
        <v>0</v>
      </c>
      <c r="M307" s="1">
        <v>0</v>
      </c>
    </row>
    <row r="308" spans="1:13" x14ac:dyDescent="0.35">
      <c r="A308" s="1" t="s">
        <v>1386</v>
      </c>
      <c r="B308" s="1" t="s">
        <v>1774</v>
      </c>
      <c r="D308" s="1">
        <v>0</v>
      </c>
      <c r="E308" s="1">
        <v>0</v>
      </c>
      <c r="F308" s="1">
        <v>0</v>
      </c>
      <c r="G308" s="1">
        <v>0</v>
      </c>
      <c r="H308" s="1">
        <v>0</v>
      </c>
      <c r="I308" s="1">
        <v>0</v>
      </c>
      <c r="J308" s="1">
        <v>0</v>
      </c>
      <c r="K308" s="1">
        <v>0</v>
      </c>
      <c r="L308" s="1">
        <v>0</v>
      </c>
      <c r="M308" s="1">
        <v>0</v>
      </c>
    </row>
    <row r="309" spans="1:13" x14ac:dyDescent="0.35">
      <c r="A309" s="1" t="s">
        <v>1388</v>
      </c>
      <c r="B309" s="1" t="s">
        <v>1775</v>
      </c>
      <c r="D309" s="1">
        <v>0</v>
      </c>
      <c r="E309" s="1">
        <v>0</v>
      </c>
      <c r="F309" s="1">
        <v>0</v>
      </c>
      <c r="G309" s="1">
        <v>0</v>
      </c>
      <c r="H309" s="1">
        <v>0</v>
      </c>
      <c r="I309" s="1">
        <v>0</v>
      </c>
      <c r="J309" s="1">
        <v>0</v>
      </c>
      <c r="K309" s="1">
        <v>0</v>
      </c>
      <c r="L309" s="1">
        <v>0</v>
      </c>
      <c r="M309" s="1">
        <v>0</v>
      </c>
    </row>
    <row r="310" spans="1:13" x14ac:dyDescent="0.35">
      <c r="A310" s="1" t="s">
        <v>1390</v>
      </c>
      <c r="B310" s="1" t="s">
        <v>1776</v>
      </c>
      <c r="D310" s="1">
        <v>0</v>
      </c>
      <c r="E310" s="1">
        <v>0</v>
      </c>
      <c r="F310" s="1">
        <v>0</v>
      </c>
      <c r="G310" s="1">
        <v>0</v>
      </c>
      <c r="H310" s="1">
        <v>0</v>
      </c>
      <c r="I310" s="1">
        <v>0</v>
      </c>
      <c r="J310" s="1">
        <v>0</v>
      </c>
      <c r="K310" s="1">
        <v>0</v>
      </c>
      <c r="L310" s="1">
        <v>0</v>
      </c>
      <c r="M310" s="1">
        <v>0</v>
      </c>
    </row>
    <row r="311" spans="1:13" x14ac:dyDescent="0.35">
      <c r="A311" s="1" t="s">
        <v>1392</v>
      </c>
      <c r="B311" s="1" t="s">
        <v>1777</v>
      </c>
      <c r="D311" s="1">
        <v>0</v>
      </c>
      <c r="E311" s="1">
        <v>0</v>
      </c>
      <c r="F311" s="1">
        <v>0</v>
      </c>
      <c r="G311" s="1">
        <v>0</v>
      </c>
      <c r="H311" s="1">
        <v>0</v>
      </c>
      <c r="I311" s="1">
        <v>0</v>
      </c>
      <c r="J311" s="1">
        <v>0</v>
      </c>
      <c r="K311" s="1">
        <v>0</v>
      </c>
      <c r="L311" s="1">
        <v>0</v>
      </c>
      <c r="M311" s="1">
        <v>0</v>
      </c>
    </row>
    <row r="312" spans="1:13" x14ac:dyDescent="0.35">
      <c r="A312" s="1" t="s">
        <v>1394</v>
      </c>
      <c r="B312" s="1" t="s">
        <v>1778</v>
      </c>
      <c r="D312" s="1">
        <v>0</v>
      </c>
      <c r="E312" s="1">
        <v>0</v>
      </c>
      <c r="F312" s="1">
        <v>0</v>
      </c>
      <c r="G312" s="1">
        <v>0</v>
      </c>
      <c r="H312" s="1">
        <v>0</v>
      </c>
      <c r="I312" s="1">
        <v>0</v>
      </c>
      <c r="J312" s="1">
        <v>0</v>
      </c>
      <c r="K312" s="1">
        <v>0</v>
      </c>
      <c r="L312" s="1">
        <v>0</v>
      </c>
      <c r="M312" s="1">
        <v>0</v>
      </c>
    </row>
    <row r="313" spans="1:13" x14ac:dyDescent="0.35">
      <c r="A313" s="1" t="s">
        <v>1396</v>
      </c>
      <c r="B313" s="1" t="s">
        <v>1779</v>
      </c>
      <c r="D313" s="1">
        <v>0</v>
      </c>
      <c r="E313" s="1">
        <v>0</v>
      </c>
      <c r="F313" s="1">
        <v>0</v>
      </c>
      <c r="G313" s="1">
        <v>0</v>
      </c>
      <c r="H313" s="1">
        <v>0</v>
      </c>
      <c r="I313" s="1">
        <v>0</v>
      </c>
      <c r="J313" s="1">
        <v>0</v>
      </c>
      <c r="K313" s="1">
        <v>0</v>
      </c>
      <c r="L313" s="1">
        <v>0</v>
      </c>
      <c r="M313" s="1">
        <v>0</v>
      </c>
    </row>
    <row r="314" spans="1:13" x14ac:dyDescent="0.35">
      <c r="A314" s="1" t="s">
        <v>1398</v>
      </c>
      <c r="B314" s="1" t="s">
        <v>1780</v>
      </c>
      <c r="D314" s="1">
        <v>0</v>
      </c>
      <c r="E314" s="1">
        <v>0</v>
      </c>
      <c r="F314" s="1">
        <v>0</v>
      </c>
      <c r="G314" s="1">
        <v>0</v>
      </c>
      <c r="H314" s="1">
        <v>0</v>
      </c>
      <c r="I314" s="1">
        <v>0</v>
      </c>
      <c r="J314" s="1">
        <v>0</v>
      </c>
      <c r="K314" s="1">
        <v>0</v>
      </c>
      <c r="L314" s="1">
        <v>0</v>
      </c>
      <c r="M314" s="1">
        <v>0</v>
      </c>
    </row>
    <row r="315" spans="1:13" x14ac:dyDescent="0.35">
      <c r="A315" s="1" t="s">
        <v>1400</v>
      </c>
      <c r="B315" s="1" t="s">
        <v>1781</v>
      </c>
      <c r="D315" s="1">
        <v>0</v>
      </c>
      <c r="E315" s="1">
        <v>0</v>
      </c>
      <c r="F315" s="1">
        <v>0</v>
      </c>
      <c r="G315" s="1">
        <v>0</v>
      </c>
      <c r="H315" s="1">
        <v>0</v>
      </c>
      <c r="I315" s="1">
        <v>0</v>
      </c>
      <c r="J315" s="1">
        <v>0</v>
      </c>
      <c r="K315" s="1">
        <v>0</v>
      </c>
      <c r="L315" s="1">
        <v>0</v>
      </c>
      <c r="M315" s="1">
        <v>0</v>
      </c>
    </row>
    <row r="316" spans="1:13" x14ac:dyDescent="0.35">
      <c r="A316" s="1" t="s">
        <v>1402</v>
      </c>
      <c r="B316" s="1" t="s">
        <v>1782</v>
      </c>
      <c r="D316" s="1">
        <v>0</v>
      </c>
      <c r="E316" s="1">
        <v>0</v>
      </c>
      <c r="F316" s="1">
        <v>0</v>
      </c>
      <c r="G316" s="1">
        <v>0</v>
      </c>
      <c r="H316" s="1">
        <v>0</v>
      </c>
      <c r="I316" s="1">
        <v>0</v>
      </c>
      <c r="J316" s="1">
        <v>0</v>
      </c>
      <c r="K316" s="1">
        <v>0</v>
      </c>
      <c r="L316" s="1">
        <v>0</v>
      </c>
      <c r="M316" s="1">
        <v>0</v>
      </c>
    </row>
    <row r="317" spans="1:13" x14ac:dyDescent="0.35">
      <c r="A317" s="1" t="s">
        <v>1404</v>
      </c>
      <c r="B317" s="1" t="s">
        <v>1783</v>
      </c>
      <c r="D317" s="1">
        <v>0</v>
      </c>
      <c r="E317" s="1">
        <v>0</v>
      </c>
      <c r="F317" s="1">
        <v>0</v>
      </c>
      <c r="G317" s="1">
        <v>0</v>
      </c>
      <c r="H317" s="1">
        <v>0</v>
      </c>
      <c r="I317" s="1">
        <v>0</v>
      </c>
      <c r="J317" s="1">
        <v>0</v>
      </c>
      <c r="K317" s="1">
        <v>0</v>
      </c>
      <c r="L317" s="1">
        <v>0</v>
      </c>
      <c r="M317" s="1">
        <v>0</v>
      </c>
    </row>
    <row r="318" spans="1:13" x14ac:dyDescent="0.35">
      <c r="A318" s="1" t="s">
        <v>1406</v>
      </c>
      <c r="B318" s="1" t="s">
        <v>1784</v>
      </c>
      <c r="D318" s="1">
        <v>0</v>
      </c>
      <c r="E318" s="1">
        <v>0</v>
      </c>
      <c r="F318" s="1">
        <v>0</v>
      </c>
      <c r="G318" s="1">
        <v>0</v>
      </c>
      <c r="H318" s="1">
        <v>0</v>
      </c>
      <c r="I318" s="1">
        <v>0</v>
      </c>
      <c r="J318" s="1">
        <v>0</v>
      </c>
      <c r="K318" s="1">
        <v>0</v>
      </c>
      <c r="L318" s="1">
        <v>0</v>
      </c>
      <c r="M318" s="1">
        <v>0</v>
      </c>
    </row>
    <row r="319" spans="1:13" x14ac:dyDescent="0.35">
      <c r="A319" s="1" t="s">
        <v>1408</v>
      </c>
      <c r="B319" s="1" t="s">
        <v>1785</v>
      </c>
      <c r="D319" s="1">
        <v>0</v>
      </c>
      <c r="E319" s="1">
        <v>0</v>
      </c>
      <c r="F319" s="1">
        <v>0</v>
      </c>
      <c r="G319" s="1">
        <v>0</v>
      </c>
      <c r="H319" s="1">
        <v>0</v>
      </c>
      <c r="I319" s="1">
        <v>0</v>
      </c>
      <c r="J319" s="1">
        <v>0</v>
      </c>
      <c r="K319" s="1">
        <v>0</v>
      </c>
      <c r="L319" s="1">
        <v>0</v>
      </c>
      <c r="M319" s="1">
        <v>0</v>
      </c>
    </row>
    <row r="320" spans="1:13" x14ac:dyDescent="0.35">
      <c r="A320" s="1" t="s">
        <v>1411</v>
      </c>
      <c r="B320" s="1" t="s">
        <v>1786</v>
      </c>
      <c r="D320" s="1">
        <v>0</v>
      </c>
      <c r="E320" s="1">
        <v>0</v>
      </c>
      <c r="F320" s="1">
        <v>0</v>
      </c>
      <c r="G320" s="1">
        <v>0</v>
      </c>
      <c r="H320" s="1">
        <v>0</v>
      </c>
      <c r="I320" s="1">
        <v>0</v>
      </c>
      <c r="J320" s="1">
        <v>0</v>
      </c>
      <c r="K320" s="1">
        <v>0</v>
      </c>
      <c r="L320" s="1">
        <v>0</v>
      </c>
      <c r="M320" s="1">
        <v>0</v>
      </c>
    </row>
    <row r="321" spans="1:13" x14ac:dyDescent="0.35">
      <c r="A321" s="1" t="s">
        <v>1482</v>
      </c>
      <c r="B321" s="1" t="s">
        <v>1787</v>
      </c>
      <c r="D321" s="1">
        <v>0</v>
      </c>
      <c r="E321" s="1">
        <v>0</v>
      </c>
      <c r="F321" s="1">
        <v>0</v>
      </c>
      <c r="G321" s="1">
        <v>0</v>
      </c>
      <c r="H321" s="1">
        <v>0</v>
      </c>
      <c r="I321" s="1">
        <v>0</v>
      </c>
      <c r="J321" s="1">
        <v>0</v>
      </c>
      <c r="K321" s="1">
        <v>0</v>
      </c>
      <c r="L321" s="1">
        <v>0</v>
      </c>
      <c r="M321" s="1">
        <v>0</v>
      </c>
    </row>
    <row r="322" spans="1:13" x14ac:dyDescent="0.35">
      <c r="A322" s="1" t="s">
        <v>1415</v>
      </c>
      <c r="B322" s="1" t="s">
        <v>1788</v>
      </c>
      <c r="D322" s="1">
        <v>0</v>
      </c>
      <c r="E322" s="1">
        <v>0</v>
      </c>
      <c r="F322" s="1">
        <v>0</v>
      </c>
      <c r="G322" s="1">
        <v>0</v>
      </c>
      <c r="H322" s="1">
        <v>0</v>
      </c>
      <c r="I322" s="1">
        <v>0</v>
      </c>
      <c r="J322" s="1">
        <v>0</v>
      </c>
      <c r="K322" s="1">
        <v>0</v>
      </c>
      <c r="L322" s="1">
        <v>0</v>
      </c>
      <c r="M322" s="1">
        <v>0</v>
      </c>
    </row>
    <row r="323" spans="1:13" x14ac:dyDescent="0.35">
      <c r="A323" s="1" t="s">
        <v>1417</v>
      </c>
      <c r="B323" s="1" t="s">
        <v>1789</v>
      </c>
      <c r="D323" s="1">
        <v>0</v>
      </c>
      <c r="E323" s="1">
        <v>0</v>
      </c>
      <c r="F323" s="1">
        <v>0</v>
      </c>
      <c r="G323" s="1">
        <v>0</v>
      </c>
      <c r="H323" s="1">
        <v>0</v>
      </c>
      <c r="I323" s="1">
        <v>0</v>
      </c>
      <c r="J323" s="1">
        <v>0</v>
      </c>
      <c r="K323" s="1">
        <v>0</v>
      </c>
      <c r="L323" s="1">
        <v>0</v>
      </c>
      <c r="M323" s="1">
        <v>0</v>
      </c>
    </row>
    <row r="324" spans="1:13" x14ac:dyDescent="0.35">
      <c r="A324" s="1" t="s">
        <v>1419</v>
      </c>
      <c r="B324" s="1" t="s">
        <v>1790</v>
      </c>
      <c r="D324" s="1">
        <v>0</v>
      </c>
      <c r="E324" s="1">
        <v>0</v>
      </c>
      <c r="F324" s="1">
        <v>0</v>
      </c>
      <c r="G324" s="1">
        <v>0</v>
      </c>
      <c r="H324" s="1">
        <v>0</v>
      </c>
      <c r="I324" s="1">
        <v>0</v>
      </c>
      <c r="J324" s="1">
        <v>0</v>
      </c>
      <c r="K324" s="1">
        <v>0</v>
      </c>
      <c r="L324" s="1">
        <v>0</v>
      </c>
      <c r="M324" s="1">
        <v>0</v>
      </c>
    </row>
    <row r="325" spans="1:13" x14ac:dyDescent="0.35">
      <c r="A325" s="1" t="s">
        <v>1421</v>
      </c>
      <c r="B325" s="1" t="s">
        <v>1791</v>
      </c>
      <c r="D325" s="1">
        <v>0</v>
      </c>
      <c r="E325" s="1">
        <v>0</v>
      </c>
      <c r="F325" s="1">
        <v>0</v>
      </c>
      <c r="G325" s="1">
        <v>0</v>
      </c>
      <c r="H325" s="1">
        <v>0</v>
      </c>
      <c r="I325" s="1">
        <v>0</v>
      </c>
      <c r="J325" s="1">
        <v>0</v>
      </c>
      <c r="K325" s="1">
        <v>0</v>
      </c>
      <c r="L325" s="1">
        <v>0</v>
      </c>
      <c r="M325" s="1">
        <v>0</v>
      </c>
    </row>
    <row r="326" spans="1:13" x14ac:dyDescent="0.35">
      <c r="A326" s="1" t="s">
        <v>1424</v>
      </c>
      <c r="B326" s="1" t="s">
        <v>1792</v>
      </c>
      <c r="D326" s="1">
        <v>0</v>
      </c>
      <c r="E326" s="1">
        <v>0</v>
      </c>
      <c r="F326" s="1">
        <v>0</v>
      </c>
      <c r="G326" s="1">
        <v>0</v>
      </c>
      <c r="H326" s="1">
        <v>0</v>
      </c>
      <c r="I326" s="1">
        <v>0</v>
      </c>
      <c r="J326" s="1">
        <v>0</v>
      </c>
      <c r="K326" s="1">
        <v>0</v>
      </c>
      <c r="L326" s="1">
        <v>0</v>
      </c>
      <c r="M326" s="1">
        <v>0</v>
      </c>
    </row>
    <row r="327" spans="1:13" x14ac:dyDescent="0.35">
      <c r="A327" s="1" t="s">
        <v>1426</v>
      </c>
      <c r="B327" s="1" t="s">
        <v>1793</v>
      </c>
      <c r="D327" s="1">
        <v>0</v>
      </c>
      <c r="E327" s="1">
        <v>0</v>
      </c>
      <c r="F327" s="1">
        <v>0</v>
      </c>
      <c r="G327" s="1">
        <v>0</v>
      </c>
      <c r="H327" s="1">
        <v>0</v>
      </c>
      <c r="I327" s="1">
        <v>0</v>
      </c>
      <c r="J327" s="1">
        <v>0</v>
      </c>
      <c r="K327" s="1">
        <v>0</v>
      </c>
      <c r="L327" s="1">
        <v>0</v>
      </c>
      <c r="M327" s="1">
        <v>0</v>
      </c>
    </row>
    <row r="328" spans="1:13" x14ac:dyDescent="0.35">
      <c r="A328" s="1" t="s">
        <v>1428</v>
      </c>
      <c r="B328" s="1" t="s">
        <v>1794</v>
      </c>
      <c r="D328" s="1">
        <v>0</v>
      </c>
      <c r="E328" s="1">
        <v>0</v>
      </c>
      <c r="F328" s="1">
        <v>0</v>
      </c>
      <c r="G328" s="1">
        <v>0</v>
      </c>
      <c r="H328" s="1">
        <v>0</v>
      </c>
      <c r="I328" s="1">
        <v>0</v>
      </c>
      <c r="J328" s="1">
        <v>0</v>
      </c>
      <c r="K328" s="1">
        <v>0</v>
      </c>
      <c r="L328" s="1">
        <v>0</v>
      </c>
      <c r="M328" s="1">
        <v>0</v>
      </c>
    </row>
    <row r="329" spans="1:13" x14ac:dyDescent="0.35">
      <c r="A329" s="1" t="s">
        <v>1430</v>
      </c>
      <c r="B329" s="1" t="s">
        <v>1795</v>
      </c>
      <c r="D329" s="1">
        <v>0</v>
      </c>
      <c r="E329" s="1">
        <v>0</v>
      </c>
      <c r="F329" s="1">
        <v>0</v>
      </c>
      <c r="G329" s="1">
        <v>0</v>
      </c>
      <c r="H329" s="1">
        <v>0</v>
      </c>
      <c r="I329" s="1">
        <v>0</v>
      </c>
      <c r="J329" s="1">
        <v>0</v>
      </c>
      <c r="K329" s="1">
        <v>0</v>
      </c>
      <c r="L329" s="1">
        <v>0</v>
      </c>
      <c r="M329" s="1">
        <v>0</v>
      </c>
    </row>
    <row r="330" spans="1:13" x14ac:dyDescent="0.35">
      <c r="A330" s="1" t="s">
        <v>1432</v>
      </c>
      <c r="B330" s="1" t="s">
        <v>1796</v>
      </c>
      <c r="D330" s="1">
        <v>0</v>
      </c>
      <c r="E330" s="1">
        <v>0</v>
      </c>
      <c r="F330" s="1">
        <v>0</v>
      </c>
      <c r="G330" s="1">
        <v>0</v>
      </c>
      <c r="H330" s="1">
        <v>0</v>
      </c>
      <c r="I330" s="1">
        <v>0</v>
      </c>
      <c r="J330" s="1">
        <v>0</v>
      </c>
      <c r="K330" s="1">
        <v>0</v>
      </c>
      <c r="L330" s="1">
        <v>0</v>
      </c>
      <c r="M330" s="1">
        <v>0</v>
      </c>
    </row>
    <row r="331" spans="1:13" x14ac:dyDescent="0.35">
      <c r="A331" s="1" t="s">
        <v>1434</v>
      </c>
      <c r="B331" s="1" t="s">
        <v>1797</v>
      </c>
      <c r="D331" s="1">
        <v>0</v>
      </c>
      <c r="E331" s="1">
        <v>0</v>
      </c>
      <c r="F331" s="1">
        <v>0</v>
      </c>
      <c r="G331" s="1">
        <v>0</v>
      </c>
      <c r="H331" s="1">
        <v>0</v>
      </c>
      <c r="I331" s="1">
        <v>0</v>
      </c>
      <c r="J331" s="1">
        <v>0</v>
      </c>
      <c r="K331" s="1">
        <v>0</v>
      </c>
      <c r="L331" s="1">
        <v>0</v>
      </c>
      <c r="M331" s="1">
        <v>0</v>
      </c>
    </row>
    <row r="332" spans="1:13" x14ac:dyDescent="0.35">
      <c r="A332" s="1" t="s">
        <v>1436</v>
      </c>
      <c r="B332" s="1" t="s">
        <v>1798</v>
      </c>
      <c r="D332" s="1">
        <v>0</v>
      </c>
      <c r="E332" s="1">
        <v>0</v>
      </c>
      <c r="F332" s="1">
        <v>0</v>
      </c>
      <c r="G332" s="1">
        <v>0</v>
      </c>
      <c r="H332" s="1">
        <v>0</v>
      </c>
      <c r="I332" s="1">
        <v>0</v>
      </c>
      <c r="J332" s="1">
        <v>0</v>
      </c>
      <c r="K332" s="1">
        <v>0</v>
      </c>
      <c r="L332" s="1">
        <v>0</v>
      </c>
      <c r="M332" s="1">
        <v>0</v>
      </c>
    </row>
    <row r="333" spans="1:13" x14ac:dyDescent="0.35">
      <c r="A333" s="1" t="s">
        <v>1438</v>
      </c>
      <c r="B333" s="1" t="s">
        <v>1799</v>
      </c>
      <c r="D333" s="1">
        <v>0</v>
      </c>
      <c r="E333" s="1">
        <v>0</v>
      </c>
      <c r="F333" s="1">
        <v>0</v>
      </c>
      <c r="G333" s="1">
        <v>0</v>
      </c>
      <c r="H333" s="1">
        <v>0</v>
      </c>
      <c r="I333" s="1">
        <v>0</v>
      </c>
      <c r="J333" s="1">
        <v>0</v>
      </c>
      <c r="K333" s="1">
        <v>0</v>
      </c>
      <c r="L333" s="1">
        <v>0</v>
      </c>
      <c r="M333" s="1">
        <v>0</v>
      </c>
    </row>
    <row r="334" spans="1:13" x14ac:dyDescent="0.35">
      <c r="A334" s="1" t="s">
        <v>1440</v>
      </c>
      <c r="B334" s="1" t="s">
        <v>1800</v>
      </c>
      <c r="D334" s="1">
        <v>0</v>
      </c>
      <c r="E334" s="1">
        <v>0</v>
      </c>
      <c r="F334" s="1">
        <v>0</v>
      </c>
      <c r="G334" s="1">
        <v>0</v>
      </c>
      <c r="H334" s="1">
        <v>0</v>
      </c>
      <c r="I334" s="1">
        <v>0</v>
      </c>
      <c r="J334" s="1">
        <v>0</v>
      </c>
      <c r="K334" s="1">
        <v>0</v>
      </c>
      <c r="L334" s="1">
        <v>0</v>
      </c>
      <c r="M334" s="1">
        <v>0</v>
      </c>
    </row>
    <row r="335" spans="1:13" x14ac:dyDescent="0.35">
      <c r="A335" s="1" t="s">
        <v>1442</v>
      </c>
      <c r="B335" s="1" t="s">
        <v>1801</v>
      </c>
      <c r="D335" s="1">
        <v>0</v>
      </c>
      <c r="E335" s="1">
        <v>0</v>
      </c>
      <c r="F335" s="1">
        <v>0</v>
      </c>
      <c r="G335" s="1">
        <v>0</v>
      </c>
      <c r="H335" s="1">
        <v>0</v>
      </c>
      <c r="I335" s="1">
        <v>0</v>
      </c>
      <c r="J335" s="1">
        <v>0</v>
      </c>
      <c r="K335" s="1">
        <v>0</v>
      </c>
      <c r="L335" s="1">
        <v>0</v>
      </c>
      <c r="M335" s="1">
        <v>0</v>
      </c>
    </row>
    <row r="336" spans="1:13" x14ac:dyDescent="0.35">
      <c r="A336" s="1" t="s">
        <v>1444</v>
      </c>
      <c r="B336" s="1" t="s">
        <v>1802</v>
      </c>
      <c r="D336" s="1">
        <v>0</v>
      </c>
      <c r="E336" s="1">
        <v>0</v>
      </c>
      <c r="F336" s="1">
        <v>0</v>
      </c>
      <c r="G336" s="1">
        <v>0</v>
      </c>
      <c r="H336" s="1">
        <v>0</v>
      </c>
      <c r="I336" s="1">
        <v>0</v>
      </c>
      <c r="J336" s="1">
        <v>0</v>
      </c>
      <c r="K336" s="1">
        <v>0</v>
      </c>
      <c r="L336" s="1">
        <v>0</v>
      </c>
      <c r="M336" s="1">
        <v>0</v>
      </c>
    </row>
    <row r="337" spans="1:13" x14ac:dyDescent="0.35">
      <c r="A337" s="1" t="s">
        <v>1447</v>
      </c>
      <c r="B337" s="1" t="s">
        <v>1803</v>
      </c>
      <c r="D337" s="1">
        <v>0</v>
      </c>
      <c r="E337" s="1">
        <v>0</v>
      </c>
      <c r="F337" s="1">
        <v>0</v>
      </c>
      <c r="G337" s="1">
        <v>0</v>
      </c>
      <c r="H337" s="1">
        <v>0</v>
      </c>
      <c r="I337" s="1">
        <v>0</v>
      </c>
      <c r="J337" s="1">
        <v>0</v>
      </c>
      <c r="K337" s="1">
        <v>0</v>
      </c>
      <c r="L337" s="1">
        <v>0</v>
      </c>
      <c r="M337" s="1">
        <v>0</v>
      </c>
    </row>
    <row r="338" spans="1:13" x14ac:dyDescent="0.35">
      <c r="A338" s="1" t="s">
        <v>1449</v>
      </c>
      <c r="B338" s="1" t="s">
        <v>1804</v>
      </c>
      <c r="D338" s="1">
        <v>0</v>
      </c>
      <c r="E338" s="1">
        <v>0</v>
      </c>
      <c r="F338" s="1">
        <v>0</v>
      </c>
      <c r="G338" s="1">
        <v>0</v>
      </c>
      <c r="H338" s="1">
        <v>0</v>
      </c>
      <c r="I338" s="1">
        <v>0</v>
      </c>
      <c r="J338" s="1">
        <v>0</v>
      </c>
      <c r="K338" s="1">
        <v>0</v>
      </c>
      <c r="L338" s="1">
        <v>0</v>
      </c>
      <c r="M338" s="1">
        <v>0</v>
      </c>
    </row>
    <row r="339" spans="1:13" x14ac:dyDescent="0.35">
      <c r="A339" s="1" t="s">
        <v>1451</v>
      </c>
      <c r="B339" s="1" t="s">
        <v>1805</v>
      </c>
      <c r="D339" s="1">
        <v>0</v>
      </c>
      <c r="E339" s="1">
        <v>0</v>
      </c>
      <c r="F339" s="1">
        <v>0</v>
      </c>
      <c r="G339" s="1">
        <v>0</v>
      </c>
      <c r="H339" s="1">
        <v>0</v>
      </c>
      <c r="I339" s="1">
        <v>0</v>
      </c>
      <c r="J339" s="1">
        <v>0</v>
      </c>
      <c r="K339" s="1">
        <v>0</v>
      </c>
      <c r="L339" s="1">
        <v>0</v>
      </c>
      <c r="M339" s="1">
        <v>0</v>
      </c>
    </row>
    <row r="340" spans="1:13" x14ac:dyDescent="0.35">
      <c r="A340" s="1" t="s">
        <v>1453</v>
      </c>
      <c r="B340" s="1" t="s">
        <v>1806</v>
      </c>
      <c r="D340" s="1">
        <v>0</v>
      </c>
      <c r="E340" s="1">
        <v>0</v>
      </c>
      <c r="F340" s="1">
        <v>0</v>
      </c>
      <c r="G340" s="1">
        <v>0</v>
      </c>
      <c r="H340" s="1">
        <v>0</v>
      </c>
      <c r="I340" s="1">
        <v>0</v>
      </c>
      <c r="J340" s="1">
        <v>0</v>
      </c>
      <c r="K340" s="1">
        <v>0</v>
      </c>
      <c r="L340" s="1">
        <v>0</v>
      </c>
      <c r="M340" s="1">
        <v>0</v>
      </c>
    </row>
    <row r="341" spans="1:13" x14ac:dyDescent="0.35">
      <c r="A341" s="1" t="s">
        <v>1455</v>
      </c>
      <c r="B341" s="1" t="s">
        <v>1807</v>
      </c>
      <c r="D341" s="1">
        <v>0</v>
      </c>
      <c r="E341" s="1">
        <v>0</v>
      </c>
      <c r="F341" s="1">
        <v>0</v>
      </c>
      <c r="G341" s="1">
        <v>0</v>
      </c>
      <c r="H341" s="1">
        <v>0</v>
      </c>
      <c r="I341" s="1">
        <v>0</v>
      </c>
      <c r="J341" s="1">
        <v>0</v>
      </c>
      <c r="K341" s="1">
        <v>0</v>
      </c>
      <c r="L341" s="1">
        <v>0</v>
      </c>
      <c r="M341" s="1">
        <v>0</v>
      </c>
    </row>
    <row r="342" spans="1:13" x14ac:dyDescent="0.35">
      <c r="A342" s="1" t="s">
        <v>1457</v>
      </c>
      <c r="B342" s="1" t="s">
        <v>1808</v>
      </c>
      <c r="D342" s="1">
        <v>0</v>
      </c>
      <c r="E342" s="1">
        <v>0</v>
      </c>
      <c r="F342" s="1">
        <v>0</v>
      </c>
      <c r="G342" s="1">
        <v>0</v>
      </c>
      <c r="H342" s="1">
        <v>0</v>
      </c>
      <c r="I342" s="1">
        <v>0</v>
      </c>
      <c r="J342" s="1">
        <v>0</v>
      </c>
      <c r="K342" s="1">
        <v>0</v>
      </c>
      <c r="L342" s="1">
        <v>0</v>
      </c>
      <c r="M342" s="1">
        <v>0</v>
      </c>
    </row>
    <row r="343" spans="1:13" x14ac:dyDescent="0.35">
      <c r="A343" s="1" t="s">
        <v>1460</v>
      </c>
      <c r="B343" s="1" t="s">
        <v>1809</v>
      </c>
      <c r="D343" s="1">
        <v>0</v>
      </c>
      <c r="E343" s="1">
        <v>0</v>
      </c>
      <c r="F343" s="1">
        <v>0</v>
      </c>
      <c r="G343" s="1">
        <v>0</v>
      </c>
      <c r="H343" s="1">
        <v>0</v>
      </c>
      <c r="I343" s="1">
        <v>0</v>
      </c>
      <c r="J343" s="1">
        <v>0</v>
      </c>
      <c r="K343" s="1">
        <v>0</v>
      </c>
      <c r="L343" s="1">
        <v>0</v>
      </c>
      <c r="M343" s="1">
        <v>0</v>
      </c>
    </row>
  </sheetData>
  <pageMargins left="0.75" right="0.75" top="1" bottom="1" header="0.5" footer="0.5"/>
  <headerFooter alignWithMargins="0">
    <oddHeader>&amp;A</oddHeader>
    <oddFooter>Page &amp;P</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45">
    <pageSetUpPr fitToPage="1"/>
  </sheetPr>
  <dimension ref="A1:AA433"/>
  <sheetViews>
    <sheetView showGridLines="0" zoomScale="90" zoomScaleNormal="90" workbookViewId="0">
      <pane xSplit="2" ySplit="10" topLeftCell="D11" activePane="bottomRight" state="frozen"/>
      <selection activeCell="K155" sqref="K155"/>
      <selection pane="topRight" activeCell="K155" sqref="K155"/>
      <selection pane="bottomLeft" activeCell="K155" sqref="K155"/>
      <selection pane="bottomRight" activeCell="D13" sqref="D13"/>
    </sheetView>
  </sheetViews>
  <sheetFormatPr defaultColWidth="11.3828125" defaultRowHeight="15" x14ac:dyDescent="0.35"/>
  <cols>
    <col min="1" max="1" width="48.53515625" style="478" customWidth="1"/>
    <col min="2" max="2" width="7" style="572" customWidth="1"/>
    <col min="3" max="3" width="1.53515625" style="572" hidden="1" customWidth="1"/>
    <col min="4" max="4" width="13.53515625" style="1359" customWidth="1"/>
    <col min="5" max="18" width="8.84375" style="478" customWidth="1"/>
    <col min="19" max="16384" width="11.3828125" style="478"/>
  </cols>
  <sheetData>
    <row r="1" spans="1:27" s="477" customFormat="1" ht="16.5" customHeight="1" x14ac:dyDescent="0.4">
      <c r="A1" s="477" t="str">
        <f>'t1'!A1</f>
        <v>SERVIZIO SANITARIO NAZIONALE - anno 2020</v>
      </c>
      <c r="B1" s="511"/>
      <c r="C1" s="511"/>
      <c r="D1" s="1351"/>
      <c r="F1" s="1538" t="str">
        <f>IF(STRUTTURE!B2=0,"",STRUTTURE!B2)</f>
        <v/>
      </c>
      <c r="G1" s="1538" t="str">
        <f>IF(STRUTTURE!B3=0,"",STRUTTURE!B3)</f>
        <v/>
      </c>
      <c r="H1" s="1538" t="str">
        <f>IF(STRUTTURE!B4=0,"",STRUTTURE!B4)</f>
        <v/>
      </c>
      <c r="I1" s="1538" t="str">
        <f>IF(STRUTTURE!B5=0,"",STRUTTURE!B5)</f>
        <v/>
      </c>
      <c r="J1" s="1538" t="str">
        <f>IF(STRUTTURE!B6=0,"",STRUTTURE!B6)</f>
        <v/>
      </c>
      <c r="K1" s="1538" t="str">
        <f>IF(STRUTTURE!B7=0,"",STRUTTURE!B7)</f>
        <v/>
      </c>
      <c r="L1" s="1538" t="str">
        <f>IF(STRUTTURE!B8=0,"",STRUTTURE!B8)</f>
        <v/>
      </c>
      <c r="M1" s="1538" t="str">
        <f>IF(STRUTTURE!B9=0,"",STRUTTURE!B9)</f>
        <v/>
      </c>
      <c r="N1" s="1538" t="str">
        <f>IF(STRUTTURE!B10=0,"",STRUTTURE!B10)</f>
        <v/>
      </c>
      <c r="O1" s="1538" t="str">
        <f>IF(STRUTTURE!B11=0,"",STRUTTURE!B11)</f>
        <v/>
      </c>
      <c r="P1" s="1538" t="str">
        <f>IF(STRUTTURE!B12=0,"",STRUTTURE!B12)</f>
        <v/>
      </c>
      <c r="Q1" s="1538" t="str">
        <f>IF(STRUTTURE!B13=0,"",STRUTTURE!B13)</f>
        <v/>
      </c>
    </row>
    <row r="2" spans="1:27" s="638" customFormat="1" x14ac:dyDescent="0.35">
      <c r="A2" s="2673" t="s">
        <v>1810</v>
      </c>
      <c r="B2" s="2674"/>
      <c r="C2" s="2674"/>
      <c r="D2" s="2674"/>
      <c r="E2" s="2674"/>
      <c r="F2" s="637"/>
      <c r="G2" s="486"/>
      <c r="H2" s="486"/>
      <c r="I2" s="486"/>
      <c r="J2" s="2675" t="str">
        <f>IF(COUNTIF(S13:S56,"ERRORE")=0,"","ATTENZIONE!   Il numero delle unità di personale 'comandato ad altri Enti', per ciascuna tipologia di personale, non può essere superiore al 'Personale al 31/12' ")</f>
        <v/>
      </c>
      <c r="K2" s="2675"/>
      <c r="L2" s="2675"/>
      <c r="M2" s="2675"/>
      <c r="N2" s="2675"/>
      <c r="O2" s="2675"/>
      <c r="P2" s="2675"/>
      <c r="Q2" s="2675"/>
      <c r="R2" s="2675"/>
    </row>
    <row r="3" spans="1:27" s="638" customFormat="1" x14ac:dyDescent="0.35">
      <c r="A3" s="2676" t="s">
        <v>1811</v>
      </c>
      <c r="B3" s="2677"/>
      <c r="C3" s="2677"/>
      <c r="D3" s="2677"/>
      <c r="E3" s="2678"/>
      <c r="F3" s="639"/>
      <c r="G3" s="486"/>
      <c r="H3" s="486"/>
      <c r="I3" s="486"/>
      <c r="J3" s="2675"/>
      <c r="K3" s="2675"/>
      <c r="L3" s="2675"/>
      <c r="M3" s="2675"/>
      <c r="N3" s="2675"/>
      <c r="O3" s="2675"/>
      <c r="P3" s="2675"/>
      <c r="Q3" s="2675"/>
      <c r="R3" s="2675"/>
    </row>
    <row r="4" spans="1:27" s="638" customFormat="1" x14ac:dyDescent="0.35">
      <c r="A4" s="2676"/>
      <c r="B4" s="2677"/>
      <c r="C4" s="2677"/>
      <c r="D4" s="2677"/>
      <c r="E4" s="2678"/>
      <c r="F4" s="639"/>
      <c r="G4" s="486"/>
      <c r="H4" s="486"/>
      <c r="I4" s="486"/>
      <c r="J4" s="2675"/>
      <c r="K4" s="2675"/>
      <c r="L4" s="2675"/>
      <c r="M4" s="2675"/>
      <c r="N4" s="2675"/>
      <c r="O4" s="2675"/>
      <c r="P4" s="2675"/>
      <c r="Q4" s="2675"/>
      <c r="R4" s="2675"/>
      <c r="Y4" s="640"/>
      <c r="AA4" s="640"/>
    </row>
    <row r="5" spans="1:27" s="638" customFormat="1" ht="15.45" thickBot="1" x14ac:dyDescent="0.4">
      <c r="A5" s="2679"/>
      <c r="B5" s="2680"/>
      <c r="C5" s="2680"/>
      <c r="D5" s="2680"/>
      <c r="E5" s="2681"/>
      <c r="F5" s="639"/>
      <c r="G5" s="486"/>
      <c r="H5" s="486"/>
      <c r="I5" s="486"/>
      <c r="J5" s="2675"/>
      <c r="K5" s="2675"/>
      <c r="L5" s="2675"/>
      <c r="M5" s="2675"/>
      <c r="N5" s="2675"/>
      <c r="O5" s="2675"/>
      <c r="P5" s="2675"/>
      <c r="Q5" s="2675"/>
      <c r="R5" s="2675"/>
    </row>
    <row r="6" spans="1:27" ht="7.5" customHeight="1" x14ac:dyDescent="0.35">
      <c r="B6" s="512"/>
      <c r="C6" s="512"/>
      <c r="D6" s="1352"/>
    </row>
    <row r="7" spans="1:27" ht="51" customHeight="1" thickBot="1" x14ac:dyDescent="0.4">
      <c r="A7" s="641" t="s">
        <v>1812</v>
      </c>
      <c r="B7" s="512"/>
      <c r="C7" s="512"/>
      <c r="D7" s="1352"/>
      <c r="E7" s="514"/>
      <c r="F7" s="514"/>
      <c r="Q7" s="514"/>
      <c r="R7" s="514"/>
    </row>
    <row r="8" spans="1:27" ht="15.45" thickBot="1" x14ac:dyDescent="0.4">
      <c r="A8" s="515" t="s">
        <v>1378</v>
      </c>
      <c r="B8" s="516" t="s">
        <v>744</v>
      </c>
      <c r="C8" s="642"/>
      <c r="D8" s="1366" t="s">
        <v>745</v>
      </c>
      <c r="E8" s="643" t="s">
        <v>746</v>
      </c>
      <c r="F8" s="644"/>
      <c r="G8" s="645"/>
      <c r="H8" s="645"/>
      <c r="I8" s="644" t="s">
        <v>747</v>
      </c>
      <c r="J8" s="644"/>
      <c r="K8" s="646"/>
      <c r="L8" s="646"/>
      <c r="M8" s="647" t="s">
        <v>748</v>
      </c>
      <c r="N8" s="647"/>
      <c r="O8" s="648" t="s">
        <v>1813</v>
      </c>
      <c r="P8" s="648"/>
      <c r="Q8" s="648" t="s">
        <v>750</v>
      </c>
      <c r="R8" s="648"/>
    </row>
    <row r="9" spans="1:27" ht="15.45" thickBot="1" x14ac:dyDescent="0.4">
      <c r="A9" s="522" t="s">
        <v>32</v>
      </c>
      <c r="B9" s="523"/>
      <c r="C9" s="649"/>
      <c r="D9" s="1367"/>
      <c r="E9" s="2682" t="s">
        <v>751</v>
      </c>
      <c r="F9" s="2683"/>
      <c r="G9" s="2682" t="s">
        <v>752</v>
      </c>
      <c r="H9" s="2683"/>
      <c r="I9" s="2684" t="s">
        <v>751</v>
      </c>
      <c r="J9" s="2683"/>
      <c r="K9" s="2682" t="s">
        <v>752</v>
      </c>
      <c r="L9" s="2683"/>
      <c r="M9" s="2685" t="s">
        <v>753</v>
      </c>
      <c r="N9" s="2686"/>
      <c r="O9" s="2685" t="s">
        <v>753</v>
      </c>
      <c r="P9" s="2686"/>
      <c r="Q9" s="2687" t="str">
        <f>"AL 31/12/"&amp;'t1'!L1</f>
        <v>AL 31/12/2020</v>
      </c>
      <c r="R9" s="2688"/>
    </row>
    <row r="10" spans="1:27" ht="15.45" thickBot="1" x14ac:dyDescent="0.4">
      <c r="A10" s="522" t="s">
        <v>32</v>
      </c>
      <c r="B10" s="650"/>
      <c r="C10" s="649"/>
      <c r="D10" s="1368"/>
      <c r="E10" s="651" t="s">
        <v>284</v>
      </c>
      <c r="F10" s="652" t="s">
        <v>285</v>
      </c>
      <c r="G10" s="653" t="s">
        <v>284</v>
      </c>
      <c r="H10" s="652" t="s">
        <v>285</v>
      </c>
      <c r="I10" s="653" t="s">
        <v>284</v>
      </c>
      <c r="J10" s="652" t="s">
        <v>285</v>
      </c>
      <c r="K10" s="653" t="s">
        <v>284</v>
      </c>
      <c r="L10" s="652" t="s">
        <v>285</v>
      </c>
      <c r="M10" s="653" t="s">
        <v>284</v>
      </c>
      <c r="N10" s="652" t="s">
        <v>285</v>
      </c>
      <c r="O10" s="653" t="s">
        <v>284</v>
      </c>
      <c r="P10" s="652" t="s">
        <v>285</v>
      </c>
      <c r="Q10" s="653" t="s">
        <v>284</v>
      </c>
      <c r="R10" s="654" t="s">
        <v>285</v>
      </c>
    </row>
    <row r="11" spans="1:27" ht="15.45" thickBot="1" x14ac:dyDescent="0.4">
      <c r="A11" s="529" t="s">
        <v>1381</v>
      </c>
      <c r="B11" s="655"/>
      <c r="C11" s="612"/>
      <c r="D11" s="1363"/>
      <c r="E11" s="533" t="s">
        <v>32</v>
      </c>
      <c r="F11" s="533" t="s">
        <v>32</v>
      </c>
      <c r="G11" s="533" t="s">
        <v>32</v>
      </c>
      <c r="H11" s="533" t="s">
        <v>32</v>
      </c>
      <c r="I11" s="533" t="s">
        <v>32</v>
      </c>
      <c r="J11" s="533" t="s">
        <v>32</v>
      </c>
      <c r="K11" s="533" t="s">
        <v>32</v>
      </c>
      <c r="L11" s="533" t="s">
        <v>32</v>
      </c>
      <c r="M11" s="533" t="s">
        <v>32</v>
      </c>
      <c r="N11" s="533" t="s">
        <v>32</v>
      </c>
      <c r="O11" s="533" t="s">
        <v>32</v>
      </c>
      <c r="P11" s="533" t="s">
        <v>32</v>
      </c>
      <c r="Q11" s="533" t="s">
        <v>32</v>
      </c>
      <c r="R11" s="534" t="s">
        <v>32</v>
      </c>
    </row>
    <row r="12" spans="1:27" ht="15.45" hidden="1" thickBot="1" x14ac:dyDescent="0.4">
      <c r="A12" s="1278"/>
      <c r="B12" s="1279"/>
      <c r="C12" s="612"/>
      <c r="D12" s="1369"/>
      <c r="E12" s="533">
        <v>0</v>
      </c>
      <c r="F12" s="533">
        <v>0</v>
      </c>
      <c r="G12" s="533">
        <v>0</v>
      </c>
      <c r="H12" s="533">
        <v>0</v>
      </c>
      <c r="I12" s="533">
        <v>0</v>
      </c>
      <c r="J12" s="533">
        <v>0</v>
      </c>
      <c r="K12" s="533">
        <v>0</v>
      </c>
      <c r="L12" s="533">
        <v>0</v>
      </c>
      <c r="M12" s="533">
        <v>0</v>
      </c>
      <c r="N12" s="533">
        <v>0</v>
      </c>
      <c r="O12" s="533">
        <v>0</v>
      </c>
      <c r="P12" s="533">
        <v>0</v>
      </c>
      <c r="Q12" s="533">
        <v>0</v>
      </c>
      <c r="R12" s="534">
        <v>0</v>
      </c>
    </row>
    <row r="13" spans="1:27" s="540" customFormat="1" ht="16.5" customHeight="1" x14ac:dyDescent="0.25">
      <c r="A13" s="535" t="s">
        <v>1382</v>
      </c>
      <c r="B13" s="536" t="s">
        <v>1383</v>
      </c>
      <c r="C13" s="617">
        <v>1</v>
      </c>
      <c r="D13" s="1370"/>
      <c r="E13" s="730">
        <f>IF(ISERROR(VLOOKUP(CONCATENATE($B13,"-",$C13),IN_1C!$B$2:$T$3018,3,FALSE))=TRUE,"",VLOOKUP(CONCATENATE($B13,"-",$C13),IN_1C!$B$2:$T$3018,3,FALSE))</f>
        <v>0</v>
      </c>
      <c r="F13" s="731">
        <f>IF(ISERROR(VLOOKUP(CONCATENATE($B13,"-",$C13),IN_1C!$B$2:$T$3018,4,FALSE))=TRUE,"",VLOOKUP(CONCATENATE($B13,"-",$C13),IN_1C!$B$2:$T$3018,4,FALSE))</f>
        <v>0</v>
      </c>
      <c r="G13" s="730">
        <f>IF(ISERROR(VLOOKUP(CONCATENATE($B13,"-",$C13),IN_1C!$B$2:$T$3018,5,FALSE))=TRUE,"",VLOOKUP(CONCATENATE($B13,"-",$C13),IN_1C!$B$2:$T$3018,5,FALSE))</f>
        <v>0</v>
      </c>
      <c r="H13" s="731">
        <f>IF(ISERROR(VLOOKUP(CONCATENATE($B13,"-",$C13),IN_1C!$B$2:$T$3018,6,FALSE))=TRUE,"",VLOOKUP(CONCATENATE($B13,"-",$C13),IN_1C!$B$2:$T$3018,6,FALSE))</f>
        <v>0</v>
      </c>
      <c r="I13" s="730">
        <f>IF(ISERROR(VLOOKUP(CONCATENATE($B13,"-",$C13),IN_1C!$B$2:$T$3018,7,FALSE))=TRUE,"",VLOOKUP(CONCATENATE($B13,"-",$C13),IN_1C!$B$2:$T$3018,7,FALSE))</f>
        <v>0</v>
      </c>
      <c r="J13" s="731">
        <f>IF(ISERROR(VLOOKUP(CONCATENATE($B13,"-",$C13),IN_1C!$B$2:$T$3018,8,FALSE))=TRUE,"",VLOOKUP(CONCATENATE($B13,"-",$C13),IN_1C!$B$2:$T$3018,8,FALSE))</f>
        <v>0</v>
      </c>
      <c r="K13" s="730">
        <f>IF(ISERROR(VLOOKUP(CONCATENATE($B13,"-",$C13),IN_1C!$B$2:$T$3018,9,FALSE))=TRUE,"",VLOOKUP(CONCATENATE($B13,"-",$C13),IN_1C!$B$2:$T$3018,9,FALSE))</f>
        <v>0</v>
      </c>
      <c r="L13" s="731">
        <f>IF(ISERROR(VLOOKUP(CONCATENATE($B13,"-",$C13),IN_1C!$B$2:$T$3018,10,FALSE))=TRUE,"",VLOOKUP(CONCATENATE($B13,"-",$C13),IN_1C!$B$2:$T$3018,10,FALSE))</f>
        <v>0</v>
      </c>
      <c r="M13" s="730">
        <f>IF(ISERROR(VLOOKUP(CONCATENATE($B13,"-",$C13),IN_1C!$B$2:$T$3018,11,FALSE))=TRUE,"",VLOOKUP(CONCATENATE($B13,"-",$C13),IN_1C!$B$2:$T$3018,11,FALSE))</f>
        <v>0</v>
      </c>
      <c r="N13" s="731">
        <f>IF(ISERROR(VLOOKUP(CONCATENATE($B13,"-",$C13),IN_1C!$B$2:$T$3018,12,FALSE))=TRUE,"",VLOOKUP(CONCATENATE($B13,"-",$C13),IN_1C!$B$2:$T$3018,12,FALSE))</f>
        <v>0</v>
      </c>
      <c r="O13" s="732">
        <f>IF(ISERROR(VLOOKUP(CONCATENATE($B13,"-",$C13),IN_1C!$B$2:$T$3018,13,FALSE))=TRUE,"",VLOOKUP(CONCATENATE($B13,"-",$C13),IN_1C!$B$2:$T$3018,13,FALSE))</f>
        <v>0</v>
      </c>
      <c r="P13" s="732">
        <f>IF(ISERROR(VLOOKUP(CONCATENATE($B13,"-",$C13),IN_1C!$B$2:$T$3018,14,FALSE))=TRUE,"",VLOOKUP(CONCATENATE($B13,"-",$C13),IN_1C!$B$2:$T$3018,14,FALSE))</f>
        <v>0</v>
      </c>
      <c r="Q13" s="658">
        <f>E13+G13</f>
        <v>0</v>
      </c>
      <c r="R13" s="657">
        <f>F13+H13</f>
        <v>0</v>
      </c>
      <c r="S13" s="659"/>
    </row>
    <row r="14" spans="1:27" s="540" customFormat="1" ht="16.5" customHeight="1" x14ac:dyDescent="0.25">
      <c r="A14" s="541" t="s">
        <v>1386</v>
      </c>
      <c r="B14" s="546" t="s">
        <v>1387</v>
      </c>
      <c r="C14" s="617">
        <v>1</v>
      </c>
      <c r="D14" s="1863" t="str">
        <f>CONCATENATE($D$13)</f>
        <v/>
      </c>
      <c r="E14" s="733">
        <f>IF(ISERROR(VLOOKUP(CONCATENATE($B14,"-",$C14),IN_1C!$B$2:$T$3018,3,FALSE))=TRUE,"",VLOOKUP(CONCATENATE($B14,"-",$C14),IN_1C!$B$2:$T$3018,3,FALSE))</f>
        <v>0</v>
      </c>
      <c r="F14" s="734">
        <f>IF(ISERROR(VLOOKUP(CONCATENATE($B14,"-",$C14),IN_1C!$B$2:$T$3018,4,FALSE))=TRUE,"",VLOOKUP(CONCATENATE($B14,"-",$C14),IN_1C!$B$2:$T$3018,4,FALSE))</f>
        <v>0</v>
      </c>
      <c r="G14" s="733">
        <f>IF(ISERROR(VLOOKUP(CONCATENATE($B14,"-",$C14),IN_1C!$B$2:$T$3018,5,FALSE))=TRUE,"",VLOOKUP(CONCATENATE($B14,"-",$C14),IN_1C!$B$2:$T$3018,5,FALSE))</f>
        <v>0</v>
      </c>
      <c r="H14" s="734">
        <f>IF(ISERROR(VLOOKUP(CONCATENATE($B14,"-",$C14),IN_1C!$B$2:$T$3018,6,FALSE))=TRUE,"",VLOOKUP(CONCATENATE($B14,"-",$C14),IN_1C!$B$2:$T$3018,6,FALSE))</f>
        <v>0</v>
      </c>
      <c r="I14" s="733">
        <f>IF(ISERROR(VLOOKUP(CONCATENATE($B14,"-",$C14),IN_1C!$B$2:$T$3018,7,FALSE))=TRUE,"",VLOOKUP(CONCATENATE($B14,"-",$C14),IN_1C!$B$2:$T$3018,7,FALSE))</f>
        <v>0</v>
      </c>
      <c r="J14" s="734">
        <f>IF(ISERROR(VLOOKUP(CONCATENATE($B14,"-",$C14),IN_1C!$B$2:$T$3018,8,FALSE))=TRUE,"",VLOOKUP(CONCATENATE($B14,"-",$C14),IN_1C!$B$2:$T$3018,8,FALSE))</f>
        <v>0</v>
      </c>
      <c r="K14" s="733">
        <f>IF(ISERROR(VLOOKUP(CONCATENATE($B14,"-",$C14),IN_1C!$B$2:$T$3018,9,FALSE))=TRUE,"",VLOOKUP(CONCATENATE($B14,"-",$C14),IN_1C!$B$2:$T$3018,9,FALSE))</f>
        <v>0</v>
      </c>
      <c r="L14" s="734">
        <f>IF(ISERROR(VLOOKUP(CONCATENATE($B14,"-",$C14),IN_1C!$B$2:$T$3018,10,FALSE))=TRUE,"",VLOOKUP(CONCATENATE($B14,"-",$C14),IN_1C!$B$2:$T$3018,10,FALSE))</f>
        <v>0</v>
      </c>
      <c r="M14" s="733">
        <f>IF(ISERROR(VLOOKUP(CONCATENATE($B14,"-",$C14),IN_1C!$B$2:$T$3018,11,FALSE))=TRUE,"",VLOOKUP(CONCATENATE($B14,"-",$C14),IN_1C!$B$2:$T$3018,11,FALSE))</f>
        <v>0</v>
      </c>
      <c r="N14" s="734">
        <f>IF(ISERROR(VLOOKUP(CONCATENATE($B14,"-",$C14),IN_1C!$B$2:$T$3018,12,FALSE))=TRUE,"",VLOOKUP(CONCATENATE($B14,"-",$C14),IN_1C!$B$2:$T$3018,12,FALSE))</f>
        <v>0</v>
      </c>
      <c r="O14" s="735">
        <f>IF(ISERROR(VLOOKUP(CONCATENATE($B14,"-",$C14),IN_1C!$B$2:$T$3018,13,FALSE))=TRUE,"",VLOOKUP(CONCATENATE($B14,"-",$C14),IN_1C!$B$2:$T$3018,13,FALSE))</f>
        <v>0</v>
      </c>
      <c r="P14" s="735">
        <f>IF(ISERROR(VLOOKUP(CONCATENATE($B14,"-",$C14),IN_1C!$B$2:$T$3018,14,FALSE))=TRUE,"",VLOOKUP(CONCATENATE($B14,"-",$C14),IN_1C!$B$2:$T$3018,14,FALSE))</f>
        <v>0</v>
      </c>
      <c r="Q14" s="662">
        <f t="shared" ref="Q14:R25" si="0">E14+G14</f>
        <v>0</v>
      </c>
      <c r="R14" s="661">
        <f t="shared" si="0"/>
        <v>0</v>
      </c>
      <c r="S14" s="659" t="str">
        <f t="shared" ref="S14:S25" si="1">IF(O14&gt;Q14,"ERRORE",IF(P14&gt;R14,"ERRORE",""))</f>
        <v/>
      </c>
    </row>
    <row r="15" spans="1:27" s="540" customFormat="1" ht="16.5" customHeight="1" x14ac:dyDescent="0.25">
      <c r="A15" s="541" t="s">
        <v>1388</v>
      </c>
      <c r="B15" s="546" t="s">
        <v>1389</v>
      </c>
      <c r="C15" s="617">
        <v>1</v>
      </c>
      <c r="D15" s="1863" t="str">
        <f t="shared" ref="D15:D56" si="2">CONCATENATE($D$13)</f>
        <v/>
      </c>
      <c r="E15" s="733">
        <f>IF(ISERROR(VLOOKUP(CONCATENATE($B15,"-",$C15),IN_1C!$B$2:$T$3018,3,FALSE))=TRUE,"",VLOOKUP(CONCATENATE($B15,"-",$C15),IN_1C!$B$2:$T$3018,3,FALSE))</f>
        <v>0</v>
      </c>
      <c r="F15" s="734">
        <f>IF(ISERROR(VLOOKUP(CONCATENATE($B15,"-",$C15),IN_1C!$B$2:$T$3018,4,FALSE))=TRUE,"",VLOOKUP(CONCATENATE($B15,"-",$C15),IN_1C!$B$2:$T$3018,4,FALSE))</f>
        <v>0</v>
      </c>
      <c r="G15" s="733">
        <f>IF(ISERROR(VLOOKUP(CONCATENATE($B15,"-",$C15),IN_1C!$B$2:$T$3018,5,FALSE))=TRUE,"",VLOOKUP(CONCATENATE($B15,"-",$C15),IN_1C!$B$2:$T$3018,5,FALSE))</f>
        <v>0</v>
      </c>
      <c r="H15" s="734">
        <f>IF(ISERROR(VLOOKUP(CONCATENATE($B15,"-",$C15),IN_1C!$B$2:$T$3018,6,FALSE))=TRUE,"",VLOOKUP(CONCATENATE($B15,"-",$C15),IN_1C!$B$2:$T$3018,6,FALSE))</f>
        <v>0</v>
      </c>
      <c r="I15" s="733">
        <f>IF(ISERROR(VLOOKUP(CONCATENATE($B15,"-",$C15),IN_1C!$B$2:$T$3018,7,FALSE))=TRUE,"",VLOOKUP(CONCATENATE($B15,"-",$C15),IN_1C!$B$2:$T$3018,7,FALSE))</f>
        <v>0</v>
      </c>
      <c r="J15" s="734">
        <f>IF(ISERROR(VLOOKUP(CONCATENATE($B15,"-",$C15),IN_1C!$B$2:$T$3018,8,FALSE))=TRUE,"",VLOOKUP(CONCATENATE($B15,"-",$C15),IN_1C!$B$2:$T$3018,8,FALSE))</f>
        <v>0</v>
      </c>
      <c r="K15" s="733">
        <f>IF(ISERROR(VLOOKUP(CONCATENATE($B15,"-",$C15),IN_1C!$B$2:$T$3018,9,FALSE))=TRUE,"",VLOOKUP(CONCATENATE($B15,"-",$C15),IN_1C!$B$2:$T$3018,9,FALSE))</f>
        <v>0</v>
      </c>
      <c r="L15" s="734">
        <f>IF(ISERROR(VLOOKUP(CONCATENATE($B15,"-",$C15),IN_1C!$B$2:$T$3018,10,FALSE))=TRUE,"",VLOOKUP(CONCATENATE($B15,"-",$C15),IN_1C!$B$2:$T$3018,10,FALSE))</f>
        <v>0</v>
      </c>
      <c r="M15" s="733">
        <f>IF(ISERROR(VLOOKUP(CONCATENATE($B15,"-",$C15),IN_1C!$B$2:$T$3018,11,FALSE))=TRUE,"",VLOOKUP(CONCATENATE($B15,"-",$C15),IN_1C!$B$2:$T$3018,11,FALSE))</f>
        <v>0</v>
      </c>
      <c r="N15" s="734">
        <f>IF(ISERROR(VLOOKUP(CONCATENATE($B15,"-",$C15),IN_1C!$B$2:$T$3018,12,FALSE))=TRUE,"",VLOOKUP(CONCATENATE($B15,"-",$C15),IN_1C!$B$2:$T$3018,12,FALSE))</f>
        <v>0</v>
      </c>
      <c r="O15" s="735">
        <f>IF(ISERROR(VLOOKUP(CONCATENATE($B15,"-",$C15),IN_1C!$B$2:$T$3018,13,FALSE))=TRUE,"",VLOOKUP(CONCATENATE($B15,"-",$C15),IN_1C!$B$2:$T$3018,13,FALSE))</f>
        <v>0</v>
      </c>
      <c r="P15" s="735">
        <f>IF(ISERROR(VLOOKUP(CONCATENATE($B15,"-",$C15),IN_1C!$B$2:$T$3018,14,FALSE))=TRUE,"",VLOOKUP(CONCATENATE($B15,"-",$C15),IN_1C!$B$2:$T$3018,14,FALSE))</f>
        <v>0</v>
      </c>
      <c r="Q15" s="662">
        <f t="shared" si="0"/>
        <v>0</v>
      </c>
      <c r="R15" s="661">
        <f t="shared" si="0"/>
        <v>0</v>
      </c>
      <c r="S15" s="659" t="str">
        <f t="shared" si="1"/>
        <v/>
      </c>
    </row>
    <row r="16" spans="1:27" s="540" customFormat="1" ht="16.5" customHeight="1" x14ac:dyDescent="0.25">
      <c r="A16" s="541" t="s">
        <v>1390</v>
      </c>
      <c r="B16" s="546" t="s">
        <v>1391</v>
      </c>
      <c r="C16" s="617">
        <v>1</v>
      </c>
      <c r="D16" s="1863" t="str">
        <f t="shared" si="2"/>
        <v/>
      </c>
      <c r="E16" s="733">
        <f>IF(ISERROR(VLOOKUP(CONCATENATE($B16,"-",$C16),IN_1C!$B$2:$T$3018,3,FALSE))=TRUE,"",VLOOKUP(CONCATENATE($B16,"-",$C16),IN_1C!$B$2:$T$3018,3,FALSE))</f>
        <v>0</v>
      </c>
      <c r="F16" s="734">
        <f>IF(ISERROR(VLOOKUP(CONCATENATE($B16,"-",$C16),IN_1C!$B$2:$T$3018,4,FALSE))=TRUE,"",VLOOKUP(CONCATENATE($B16,"-",$C16),IN_1C!$B$2:$T$3018,4,FALSE))</f>
        <v>0</v>
      </c>
      <c r="G16" s="733">
        <f>IF(ISERROR(VLOOKUP(CONCATENATE($B16,"-",$C16),IN_1C!$B$2:$T$3018,5,FALSE))=TRUE,"",VLOOKUP(CONCATENATE($B16,"-",$C16),IN_1C!$B$2:$T$3018,5,FALSE))</f>
        <v>0</v>
      </c>
      <c r="H16" s="734">
        <f>IF(ISERROR(VLOOKUP(CONCATENATE($B16,"-",$C16),IN_1C!$B$2:$T$3018,6,FALSE))=TRUE,"",VLOOKUP(CONCATENATE($B16,"-",$C16),IN_1C!$B$2:$T$3018,6,FALSE))</f>
        <v>0</v>
      </c>
      <c r="I16" s="733">
        <f>IF(ISERROR(VLOOKUP(CONCATENATE($B16,"-",$C16),IN_1C!$B$2:$T$3018,7,FALSE))=TRUE,"",VLOOKUP(CONCATENATE($B16,"-",$C16),IN_1C!$B$2:$T$3018,7,FALSE))</f>
        <v>0</v>
      </c>
      <c r="J16" s="734">
        <f>IF(ISERROR(VLOOKUP(CONCATENATE($B16,"-",$C16),IN_1C!$B$2:$T$3018,8,FALSE))=TRUE,"",VLOOKUP(CONCATENATE($B16,"-",$C16),IN_1C!$B$2:$T$3018,8,FALSE))</f>
        <v>0</v>
      </c>
      <c r="K16" s="733">
        <f>IF(ISERROR(VLOOKUP(CONCATENATE($B16,"-",$C16),IN_1C!$B$2:$T$3018,9,FALSE))=TRUE,"",VLOOKUP(CONCATENATE($B16,"-",$C16),IN_1C!$B$2:$T$3018,9,FALSE))</f>
        <v>0</v>
      </c>
      <c r="L16" s="734">
        <f>IF(ISERROR(VLOOKUP(CONCATENATE($B16,"-",$C16),IN_1C!$B$2:$T$3018,10,FALSE))=TRUE,"",VLOOKUP(CONCATENATE($B16,"-",$C16),IN_1C!$B$2:$T$3018,10,FALSE))</f>
        <v>0</v>
      </c>
      <c r="M16" s="733">
        <f>IF(ISERROR(VLOOKUP(CONCATENATE($B16,"-",$C16),IN_1C!$B$2:$T$3018,11,FALSE))=TRUE,"",VLOOKUP(CONCATENATE($B16,"-",$C16),IN_1C!$B$2:$T$3018,11,FALSE))</f>
        <v>0</v>
      </c>
      <c r="N16" s="734">
        <f>IF(ISERROR(VLOOKUP(CONCATENATE($B16,"-",$C16),IN_1C!$B$2:$T$3018,12,FALSE))=TRUE,"",VLOOKUP(CONCATENATE($B16,"-",$C16),IN_1C!$B$2:$T$3018,12,FALSE))</f>
        <v>0</v>
      </c>
      <c r="O16" s="735">
        <f>IF(ISERROR(VLOOKUP(CONCATENATE($B16,"-",$C16),IN_1C!$B$2:$T$3018,13,FALSE))=TRUE,"",VLOOKUP(CONCATENATE($B16,"-",$C16),IN_1C!$B$2:$T$3018,13,FALSE))</f>
        <v>0</v>
      </c>
      <c r="P16" s="735">
        <f>IF(ISERROR(VLOOKUP(CONCATENATE($B16,"-",$C16),IN_1C!$B$2:$T$3018,14,FALSE))=TRUE,"",VLOOKUP(CONCATENATE($B16,"-",$C16),IN_1C!$B$2:$T$3018,14,FALSE))</f>
        <v>0</v>
      </c>
      <c r="Q16" s="662">
        <f>E16+G16</f>
        <v>0</v>
      </c>
      <c r="R16" s="661">
        <f t="shared" si="0"/>
        <v>0</v>
      </c>
      <c r="S16" s="659" t="str">
        <f t="shared" si="1"/>
        <v/>
      </c>
    </row>
    <row r="17" spans="1:19" s="540" customFormat="1" ht="16.5" customHeight="1" x14ac:dyDescent="0.25">
      <c r="A17" s="541" t="s">
        <v>1392</v>
      </c>
      <c r="B17" s="546" t="s">
        <v>1393</v>
      </c>
      <c r="C17" s="617">
        <v>1</v>
      </c>
      <c r="D17" s="1863" t="str">
        <f t="shared" si="2"/>
        <v/>
      </c>
      <c r="E17" s="733">
        <f>IF(ISERROR(VLOOKUP(CONCATENATE($B17,"-",$C17),IN_1C!$B$2:$T$3018,3,FALSE))=TRUE,"",VLOOKUP(CONCATENATE($B17,"-",$C17),IN_1C!$B$2:$T$3018,3,FALSE))</f>
        <v>0</v>
      </c>
      <c r="F17" s="734">
        <f>IF(ISERROR(VLOOKUP(CONCATENATE($B17,"-",$C17),IN_1C!$B$2:$T$3018,4,FALSE))=TRUE,"",VLOOKUP(CONCATENATE($B17,"-",$C17),IN_1C!$B$2:$T$3018,4,FALSE))</f>
        <v>0</v>
      </c>
      <c r="G17" s="733">
        <f>IF(ISERROR(VLOOKUP(CONCATENATE($B17,"-",$C17),IN_1C!$B$2:$T$3018,5,FALSE))=TRUE,"",VLOOKUP(CONCATENATE($B17,"-",$C17),IN_1C!$B$2:$T$3018,5,FALSE))</f>
        <v>0</v>
      </c>
      <c r="H17" s="734">
        <f>IF(ISERROR(VLOOKUP(CONCATENATE($B17,"-",$C17),IN_1C!$B$2:$T$3018,6,FALSE))=TRUE,"",VLOOKUP(CONCATENATE($B17,"-",$C17),IN_1C!$B$2:$T$3018,6,FALSE))</f>
        <v>0</v>
      </c>
      <c r="I17" s="733">
        <f>IF(ISERROR(VLOOKUP(CONCATENATE($B17,"-",$C17),IN_1C!$B$2:$T$3018,7,FALSE))=TRUE,"",VLOOKUP(CONCATENATE($B17,"-",$C17),IN_1C!$B$2:$T$3018,7,FALSE))</f>
        <v>0</v>
      </c>
      <c r="J17" s="734">
        <f>IF(ISERROR(VLOOKUP(CONCATENATE($B17,"-",$C17),IN_1C!$B$2:$T$3018,8,FALSE))=TRUE,"",VLOOKUP(CONCATENATE($B17,"-",$C17),IN_1C!$B$2:$T$3018,8,FALSE))</f>
        <v>0</v>
      </c>
      <c r="K17" s="733">
        <f>IF(ISERROR(VLOOKUP(CONCATENATE($B17,"-",$C17),IN_1C!$B$2:$T$3018,9,FALSE))=TRUE,"",VLOOKUP(CONCATENATE($B17,"-",$C17),IN_1C!$B$2:$T$3018,9,FALSE))</f>
        <v>0</v>
      </c>
      <c r="L17" s="734">
        <f>IF(ISERROR(VLOOKUP(CONCATENATE($B17,"-",$C17),IN_1C!$B$2:$T$3018,10,FALSE))=TRUE,"",VLOOKUP(CONCATENATE($B17,"-",$C17),IN_1C!$B$2:$T$3018,10,FALSE))</f>
        <v>0</v>
      </c>
      <c r="M17" s="733">
        <f>IF(ISERROR(VLOOKUP(CONCATENATE($B17,"-",$C17),IN_1C!$B$2:$T$3018,11,FALSE))=TRUE,"",VLOOKUP(CONCATENATE($B17,"-",$C17),IN_1C!$B$2:$T$3018,11,FALSE))</f>
        <v>0</v>
      </c>
      <c r="N17" s="734">
        <f>IF(ISERROR(VLOOKUP(CONCATENATE($B17,"-",$C17),IN_1C!$B$2:$T$3018,12,FALSE))=TRUE,"",VLOOKUP(CONCATENATE($B17,"-",$C17),IN_1C!$B$2:$T$3018,12,FALSE))</f>
        <v>0</v>
      </c>
      <c r="O17" s="735">
        <f>IF(ISERROR(VLOOKUP(CONCATENATE($B17,"-",$C17),IN_1C!$B$2:$T$3018,13,FALSE))=TRUE,"",VLOOKUP(CONCATENATE($B17,"-",$C17),IN_1C!$B$2:$T$3018,13,FALSE))</f>
        <v>0</v>
      </c>
      <c r="P17" s="735">
        <f>IF(ISERROR(VLOOKUP(CONCATENATE($B17,"-",$C17),IN_1C!$B$2:$T$3018,14,FALSE))=TRUE,"",VLOOKUP(CONCATENATE($B17,"-",$C17),IN_1C!$B$2:$T$3018,14,FALSE))</f>
        <v>0</v>
      </c>
      <c r="Q17" s="662">
        <f t="shared" si="0"/>
        <v>0</v>
      </c>
      <c r="R17" s="661">
        <f t="shared" si="0"/>
        <v>0</v>
      </c>
      <c r="S17" s="659" t="str">
        <f t="shared" si="1"/>
        <v/>
      </c>
    </row>
    <row r="18" spans="1:19" s="540" customFormat="1" ht="16.5" customHeight="1" x14ac:dyDescent="0.25">
      <c r="A18" s="541" t="s">
        <v>1394</v>
      </c>
      <c r="B18" s="546" t="s">
        <v>1395</v>
      </c>
      <c r="C18" s="617">
        <v>1</v>
      </c>
      <c r="D18" s="1863" t="str">
        <f t="shared" si="2"/>
        <v/>
      </c>
      <c r="E18" s="733">
        <f>IF(ISERROR(VLOOKUP(CONCATENATE($B18,"-",$C18),IN_1C!$B$2:$T$3018,3,FALSE))=TRUE,"",VLOOKUP(CONCATENATE($B18,"-",$C18),IN_1C!$B$2:$T$3018,3,FALSE))</f>
        <v>0</v>
      </c>
      <c r="F18" s="734">
        <f>IF(ISERROR(VLOOKUP(CONCATENATE($B18,"-",$C18),IN_1C!$B$2:$T$3018,4,FALSE))=TRUE,"",VLOOKUP(CONCATENATE($B18,"-",$C18),IN_1C!$B$2:$T$3018,4,FALSE))</f>
        <v>0</v>
      </c>
      <c r="G18" s="733">
        <f>IF(ISERROR(VLOOKUP(CONCATENATE($B18,"-",$C18),IN_1C!$B$2:$T$3018,5,FALSE))=TRUE,"",VLOOKUP(CONCATENATE($B18,"-",$C18),IN_1C!$B$2:$T$3018,5,FALSE))</f>
        <v>0</v>
      </c>
      <c r="H18" s="734">
        <f>IF(ISERROR(VLOOKUP(CONCATENATE($B18,"-",$C18),IN_1C!$B$2:$T$3018,6,FALSE))=TRUE,"",VLOOKUP(CONCATENATE($B18,"-",$C18),IN_1C!$B$2:$T$3018,6,FALSE))</f>
        <v>0</v>
      </c>
      <c r="I18" s="733">
        <f>IF(ISERROR(VLOOKUP(CONCATENATE($B18,"-",$C18),IN_1C!$B$2:$T$3018,7,FALSE))=TRUE,"",VLOOKUP(CONCATENATE($B18,"-",$C18),IN_1C!$B$2:$T$3018,7,FALSE))</f>
        <v>0</v>
      </c>
      <c r="J18" s="734">
        <f>IF(ISERROR(VLOOKUP(CONCATENATE($B18,"-",$C18),IN_1C!$B$2:$T$3018,8,FALSE))=TRUE,"",VLOOKUP(CONCATENATE($B18,"-",$C18),IN_1C!$B$2:$T$3018,8,FALSE))</f>
        <v>0</v>
      </c>
      <c r="K18" s="733">
        <f>IF(ISERROR(VLOOKUP(CONCATENATE($B18,"-",$C18),IN_1C!$B$2:$T$3018,9,FALSE))=TRUE,"",VLOOKUP(CONCATENATE($B18,"-",$C18),IN_1C!$B$2:$T$3018,9,FALSE))</f>
        <v>0</v>
      </c>
      <c r="L18" s="734">
        <f>IF(ISERROR(VLOOKUP(CONCATENATE($B18,"-",$C18),IN_1C!$B$2:$T$3018,10,FALSE))=TRUE,"",VLOOKUP(CONCATENATE($B18,"-",$C18),IN_1C!$B$2:$T$3018,10,FALSE))</f>
        <v>0</v>
      </c>
      <c r="M18" s="733">
        <f>IF(ISERROR(VLOOKUP(CONCATENATE($B18,"-",$C18),IN_1C!$B$2:$T$3018,11,FALSE))=TRUE,"",VLOOKUP(CONCATENATE($B18,"-",$C18),IN_1C!$B$2:$T$3018,11,FALSE))</f>
        <v>0</v>
      </c>
      <c r="N18" s="734">
        <f>IF(ISERROR(VLOOKUP(CONCATENATE($B18,"-",$C18),IN_1C!$B$2:$T$3018,12,FALSE))=TRUE,"",VLOOKUP(CONCATENATE($B18,"-",$C18),IN_1C!$B$2:$T$3018,12,FALSE))</f>
        <v>0</v>
      </c>
      <c r="O18" s="735">
        <f>IF(ISERROR(VLOOKUP(CONCATENATE($B18,"-",$C18),IN_1C!$B$2:$T$3018,13,FALSE))=TRUE,"",VLOOKUP(CONCATENATE($B18,"-",$C18),IN_1C!$B$2:$T$3018,13,FALSE))</f>
        <v>0</v>
      </c>
      <c r="P18" s="735">
        <f>IF(ISERROR(VLOOKUP(CONCATENATE($B18,"-",$C18),IN_1C!$B$2:$T$3018,14,FALSE))=TRUE,"",VLOOKUP(CONCATENATE($B18,"-",$C18),IN_1C!$B$2:$T$3018,14,FALSE))</f>
        <v>0</v>
      </c>
      <c r="Q18" s="662">
        <f t="shared" si="0"/>
        <v>0</v>
      </c>
      <c r="R18" s="661">
        <f t="shared" si="0"/>
        <v>0</v>
      </c>
      <c r="S18" s="659" t="str">
        <f t="shared" si="1"/>
        <v/>
      </c>
    </row>
    <row r="19" spans="1:19" s="540" customFormat="1" ht="16.5" customHeight="1" x14ac:dyDescent="0.25">
      <c r="A19" s="541" t="s">
        <v>1396</v>
      </c>
      <c r="B19" s="546" t="s">
        <v>1397</v>
      </c>
      <c r="C19" s="617">
        <v>1</v>
      </c>
      <c r="D19" s="1863" t="str">
        <f t="shared" si="2"/>
        <v/>
      </c>
      <c r="E19" s="733">
        <f>IF(ISERROR(VLOOKUP(CONCATENATE($B19,"-",$C19),IN_1C!$B$2:$T$3018,3,FALSE))=TRUE,"",VLOOKUP(CONCATENATE($B19,"-",$C19),IN_1C!$B$2:$T$3018,3,FALSE))</f>
        <v>0</v>
      </c>
      <c r="F19" s="734">
        <f>IF(ISERROR(VLOOKUP(CONCATENATE($B19,"-",$C19),IN_1C!$B$2:$T$3018,4,FALSE))=TRUE,"",VLOOKUP(CONCATENATE($B19,"-",$C19),IN_1C!$B$2:$T$3018,4,FALSE))</f>
        <v>0</v>
      </c>
      <c r="G19" s="733">
        <f>IF(ISERROR(VLOOKUP(CONCATENATE($B19,"-",$C19),IN_1C!$B$2:$T$3018,5,FALSE))=TRUE,"",VLOOKUP(CONCATENATE($B19,"-",$C19),IN_1C!$B$2:$T$3018,5,FALSE))</f>
        <v>0</v>
      </c>
      <c r="H19" s="734">
        <f>IF(ISERROR(VLOOKUP(CONCATENATE($B19,"-",$C19),IN_1C!$B$2:$T$3018,6,FALSE))=TRUE,"",VLOOKUP(CONCATENATE($B19,"-",$C19),IN_1C!$B$2:$T$3018,6,FALSE))</f>
        <v>0</v>
      </c>
      <c r="I19" s="733">
        <f>IF(ISERROR(VLOOKUP(CONCATENATE($B19,"-",$C19),IN_1C!$B$2:$T$3018,7,FALSE))=TRUE,"",VLOOKUP(CONCATENATE($B19,"-",$C19),IN_1C!$B$2:$T$3018,7,FALSE))</f>
        <v>0</v>
      </c>
      <c r="J19" s="734">
        <f>IF(ISERROR(VLOOKUP(CONCATENATE($B19,"-",$C19),IN_1C!$B$2:$T$3018,8,FALSE))=TRUE,"",VLOOKUP(CONCATENATE($B19,"-",$C19),IN_1C!$B$2:$T$3018,8,FALSE))</f>
        <v>0</v>
      </c>
      <c r="K19" s="733">
        <f>IF(ISERROR(VLOOKUP(CONCATENATE($B19,"-",$C19),IN_1C!$B$2:$T$3018,9,FALSE))=TRUE,"",VLOOKUP(CONCATENATE($B19,"-",$C19),IN_1C!$B$2:$T$3018,9,FALSE))</f>
        <v>0</v>
      </c>
      <c r="L19" s="734">
        <f>IF(ISERROR(VLOOKUP(CONCATENATE($B19,"-",$C19),IN_1C!$B$2:$T$3018,10,FALSE))=TRUE,"",VLOOKUP(CONCATENATE($B19,"-",$C19),IN_1C!$B$2:$T$3018,10,FALSE))</f>
        <v>0</v>
      </c>
      <c r="M19" s="733">
        <f>IF(ISERROR(VLOOKUP(CONCATENATE($B19,"-",$C19),IN_1C!$B$2:$T$3018,11,FALSE))=TRUE,"",VLOOKUP(CONCATENATE($B19,"-",$C19),IN_1C!$B$2:$T$3018,11,FALSE))</f>
        <v>0</v>
      </c>
      <c r="N19" s="734">
        <f>IF(ISERROR(VLOOKUP(CONCATENATE($B19,"-",$C19),IN_1C!$B$2:$T$3018,12,FALSE))=TRUE,"",VLOOKUP(CONCATENATE($B19,"-",$C19),IN_1C!$B$2:$T$3018,12,FALSE))</f>
        <v>0</v>
      </c>
      <c r="O19" s="735">
        <f>IF(ISERROR(VLOOKUP(CONCATENATE($B19,"-",$C19),IN_1C!$B$2:$T$3018,13,FALSE))=TRUE,"",VLOOKUP(CONCATENATE($B19,"-",$C19),IN_1C!$B$2:$T$3018,13,FALSE))</f>
        <v>0</v>
      </c>
      <c r="P19" s="735">
        <f>IF(ISERROR(VLOOKUP(CONCATENATE($B19,"-",$C19),IN_1C!$B$2:$T$3018,14,FALSE))=TRUE,"",VLOOKUP(CONCATENATE($B19,"-",$C19),IN_1C!$B$2:$T$3018,14,FALSE))</f>
        <v>0</v>
      </c>
      <c r="Q19" s="662">
        <f t="shared" si="0"/>
        <v>0</v>
      </c>
      <c r="R19" s="661">
        <f t="shared" si="0"/>
        <v>0</v>
      </c>
      <c r="S19" s="659" t="str">
        <f t="shared" si="1"/>
        <v/>
      </c>
    </row>
    <row r="20" spans="1:19" s="540" customFormat="1" ht="16.5" customHeight="1" x14ac:dyDescent="0.25">
      <c r="A20" s="541" t="s">
        <v>1398</v>
      </c>
      <c r="B20" s="546" t="s">
        <v>1399</v>
      </c>
      <c r="C20" s="617">
        <v>1</v>
      </c>
      <c r="D20" s="1863" t="str">
        <f t="shared" si="2"/>
        <v/>
      </c>
      <c r="E20" s="733">
        <f>IF(ISERROR(VLOOKUP(CONCATENATE($B20,"-",$C20),IN_1C!$B$2:$T$3018,3,FALSE))=TRUE,"",VLOOKUP(CONCATENATE($B20,"-",$C20),IN_1C!$B$2:$T$3018,3,FALSE))</f>
        <v>0</v>
      </c>
      <c r="F20" s="734">
        <f>IF(ISERROR(VLOOKUP(CONCATENATE($B20,"-",$C20),IN_1C!$B$2:$T$3018,4,FALSE))=TRUE,"",VLOOKUP(CONCATENATE($B20,"-",$C20),IN_1C!$B$2:$T$3018,4,FALSE))</f>
        <v>0</v>
      </c>
      <c r="G20" s="733">
        <f>IF(ISERROR(VLOOKUP(CONCATENATE($B20,"-",$C20),IN_1C!$B$2:$T$3018,5,FALSE))=TRUE,"",VLOOKUP(CONCATENATE($B20,"-",$C20),IN_1C!$B$2:$T$3018,5,FALSE))</f>
        <v>0</v>
      </c>
      <c r="H20" s="734">
        <f>IF(ISERROR(VLOOKUP(CONCATENATE($B20,"-",$C20),IN_1C!$B$2:$T$3018,6,FALSE))=TRUE,"",VLOOKUP(CONCATENATE($B20,"-",$C20),IN_1C!$B$2:$T$3018,6,FALSE))</f>
        <v>0</v>
      </c>
      <c r="I20" s="733">
        <f>IF(ISERROR(VLOOKUP(CONCATENATE($B20,"-",$C20),IN_1C!$B$2:$T$3018,7,FALSE))=TRUE,"",VLOOKUP(CONCATENATE($B20,"-",$C20),IN_1C!$B$2:$T$3018,7,FALSE))</f>
        <v>0</v>
      </c>
      <c r="J20" s="734">
        <f>IF(ISERROR(VLOOKUP(CONCATENATE($B20,"-",$C20),IN_1C!$B$2:$T$3018,8,FALSE))=TRUE,"",VLOOKUP(CONCATENATE($B20,"-",$C20),IN_1C!$B$2:$T$3018,8,FALSE))</f>
        <v>0</v>
      </c>
      <c r="K20" s="733">
        <f>IF(ISERROR(VLOOKUP(CONCATENATE($B20,"-",$C20),IN_1C!$B$2:$T$3018,9,FALSE))=TRUE,"",VLOOKUP(CONCATENATE($B20,"-",$C20),IN_1C!$B$2:$T$3018,9,FALSE))</f>
        <v>0</v>
      </c>
      <c r="L20" s="734">
        <f>IF(ISERROR(VLOOKUP(CONCATENATE($B20,"-",$C20),IN_1C!$B$2:$T$3018,10,FALSE))=TRUE,"",VLOOKUP(CONCATENATE($B20,"-",$C20),IN_1C!$B$2:$T$3018,10,FALSE))</f>
        <v>0</v>
      </c>
      <c r="M20" s="733">
        <f>IF(ISERROR(VLOOKUP(CONCATENATE($B20,"-",$C20),IN_1C!$B$2:$T$3018,11,FALSE))=TRUE,"",VLOOKUP(CONCATENATE($B20,"-",$C20),IN_1C!$B$2:$T$3018,11,FALSE))</f>
        <v>0</v>
      </c>
      <c r="N20" s="734">
        <f>IF(ISERROR(VLOOKUP(CONCATENATE($B20,"-",$C20),IN_1C!$B$2:$T$3018,12,FALSE))=TRUE,"",VLOOKUP(CONCATENATE($B20,"-",$C20),IN_1C!$B$2:$T$3018,12,FALSE))</f>
        <v>0</v>
      </c>
      <c r="O20" s="735">
        <f>IF(ISERROR(VLOOKUP(CONCATENATE($B20,"-",$C20),IN_1C!$B$2:$T$3018,13,FALSE))=TRUE,"",VLOOKUP(CONCATENATE($B20,"-",$C20),IN_1C!$B$2:$T$3018,13,FALSE))</f>
        <v>0</v>
      </c>
      <c r="P20" s="735">
        <f>IF(ISERROR(VLOOKUP(CONCATENATE($B20,"-",$C20),IN_1C!$B$2:$T$3018,14,FALSE))=TRUE,"",VLOOKUP(CONCATENATE($B20,"-",$C20),IN_1C!$B$2:$T$3018,14,FALSE))</f>
        <v>0</v>
      </c>
      <c r="Q20" s="662">
        <f t="shared" si="0"/>
        <v>0</v>
      </c>
      <c r="R20" s="661">
        <f t="shared" si="0"/>
        <v>0</v>
      </c>
      <c r="S20" s="659" t="str">
        <f t="shared" si="1"/>
        <v/>
      </c>
    </row>
    <row r="21" spans="1:19" s="540" customFormat="1" ht="16.5" customHeight="1" x14ac:dyDescent="0.25">
      <c r="A21" s="541" t="s">
        <v>1400</v>
      </c>
      <c r="B21" s="546" t="s">
        <v>1401</v>
      </c>
      <c r="C21" s="617">
        <v>1</v>
      </c>
      <c r="D21" s="1863" t="str">
        <f t="shared" si="2"/>
        <v/>
      </c>
      <c r="E21" s="733">
        <f>IF(ISERROR(VLOOKUP(CONCATENATE($B21,"-",$C21),IN_1C!$B$2:$T$3018,3,FALSE))=TRUE,"",VLOOKUP(CONCATENATE($B21,"-",$C21),IN_1C!$B$2:$T$3018,3,FALSE))</f>
        <v>0</v>
      </c>
      <c r="F21" s="734">
        <f>IF(ISERROR(VLOOKUP(CONCATENATE($B21,"-",$C21),IN_1C!$B$2:$T$3018,4,FALSE))=TRUE,"",VLOOKUP(CONCATENATE($B21,"-",$C21),IN_1C!$B$2:$T$3018,4,FALSE))</f>
        <v>0</v>
      </c>
      <c r="G21" s="733">
        <f>IF(ISERROR(VLOOKUP(CONCATENATE($B21,"-",$C21),IN_1C!$B$2:$T$3018,5,FALSE))=TRUE,"",VLOOKUP(CONCATENATE($B21,"-",$C21),IN_1C!$B$2:$T$3018,5,FALSE))</f>
        <v>0</v>
      </c>
      <c r="H21" s="734">
        <f>IF(ISERROR(VLOOKUP(CONCATENATE($B21,"-",$C21),IN_1C!$B$2:$T$3018,6,FALSE))=TRUE,"",VLOOKUP(CONCATENATE($B21,"-",$C21),IN_1C!$B$2:$T$3018,6,FALSE))</f>
        <v>0</v>
      </c>
      <c r="I21" s="733">
        <f>IF(ISERROR(VLOOKUP(CONCATENATE($B21,"-",$C21),IN_1C!$B$2:$T$3018,7,FALSE))=TRUE,"",VLOOKUP(CONCATENATE($B21,"-",$C21),IN_1C!$B$2:$T$3018,7,FALSE))</f>
        <v>0</v>
      </c>
      <c r="J21" s="734">
        <f>IF(ISERROR(VLOOKUP(CONCATENATE($B21,"-",$C21),IN_1C!$B$2:$T$3018,8,FALSE))=TRUE,"",VLOOKUP(CONCATENATE($B21,"-",$C21),IN_1C!$B$2:$T$3018,8,FALSE))</f>
        <v>0</v>
      </c>
      <c r="K21" s="733">
        <f>IF(ISERROR(VLOOKUP(CONCATENATE($B21,"-",$C21),IN_1C!$B$2:$T$3018,9,FALSE))=TRUE,"",VLOOKUP(CONCATENATE($B21,"-",$C21),IN_1C!$B$2:$T$3018,9,FALSE))</f>
        <v>0</v>
      </c>
      <c r="L21" s="734">
        <f>IF(ISERROR(VLOOKUP(CONCATENATE($B21,"-",$C21),IN_1C!$B$2:$T$3018,10,FALSE))=TRUE,"",VLOOKUP(CONCATENATE($B21,"-",$C21),IN_1C!$B$2:$T$3018,10,FALSE))</f>
        <v>0</v>
      </c>
      <c r="M21" s="733">
        <f>IF(ISERROR(VLOOKUP(CONCATENATE($B21,"-",$C21),IN_1C!$B$2:$T$3018,11,FALSE))=TRUE,"",VLOOKUP(CONCATENATE($B21,"-",$C21),IN_1C!$B$2:$T$3018,11,FALSE))</f>
        <v>0</v>
      </c>
      <c r="N21" s="734">
        <f>IF(ISERROR(VLOOKUP(CONCATENATE($B21,"-",$C21),IN_1C!$B$2:$T$3018,12,FALSE))=TRUE,"",VLOOKUP(CONCATENATE($B21,"-",$C21),IN_1C!$B$2:$T$3018,12,FALSE))</f>
        <v>0</v>
      </c>
      <c r="O21" s="735">
        <f>IF(ISERROR(VLOOKUP(CONCATENATE($B21,"-",$C21),IN_1C!$B$2:$T$3018,13,FALSE))=TRUE,"",VLOOKUP(CONCATENATE($B21,"-",$C21),IN_1C!$B$2:$T$3018,13,FALSE))</f>
        <v>0</v>
      </c>
      <c r="P21" s="735">
        <f>IF(ISERROR(VLOOKUP(CONCATENATE($B21,"-",$C21),IN_1C!$B$2:$T$3018,14,FALSE))=TRUE,"",VLOOKUP(CONCATENATE($B21,"-",$C21),IN_1C!$B$2:$T$3018,14,FALSE))</f>
        <v>0</v>
      </c>
      <c r="Q21" s="662">
        <f t="shared" si="0"/>
        <v>0</v>
      </c>
      <c r="R21" s="661">
        <f t="shared" si="0"/>
        <v>0</v>
      </c>
      <c r="S21" s="659" t="str">
        <f t="shared" si="1"/>
        <v/>
      </c>
    </row>
    <row r="22" spans="1:19" s="540" customFormat="1" ht="16.5" customHeight="1" x14ac:dyDescent="0.25">
      <c r="A22" s="541" t="s">
        <v>1402</v>
      </c>
      <c r="B22" s="546" t="s">
        <v>1403</v>
      </c>
      <c r="C22" s="617">
        <v>1</v>
      </c>
      <c r="D22" s="1863" t="str">
        <f t="shared" si="2"/>
        <v/>
      </c>
      <c r="E22" s="733">
        <f>IF(ISERROR(VLOOKUP(CONCATENATE($B22,"-",$C22),IN_1C!$B$2:$T$3018,3,FALSE))=TRUE,"",VLOOKUP(CONCATENATE($B22,"-",$C22),IN_1C!$B$2:$T$3018,3,FALSE))</f>
        <v>0</v>
      </c>
      <c r="F22" s="734">
        <f>IF(ISERROR(VLOOKUP(CONCATENATE($B22,"-",$C22),IN_1C!$B$2:$T$3018,4,FALSE))=TRUE,"",VLOOKUP(CONCATENATE($B22,"-",$C22),IN_1C!$B$2:$T$3018,4,FALSE))</f>
        <v>0</v>
      </c>
      <c r="G22" s="733">
        <f>IF(ISERROR(VLOOKUP(CONCATENATE($B22,"-",$C22),IN_1C!$B$2:$T$3018,5,FALSE))=TRUE,"",VLOOKUP(CONCATENATE($B22,"-",$C22),IN_1C!$B$2:$T$3018,5,FALSE))</f>
        <v>0</v>
      </c>
      <c r="H22" s="734">
        <f>IF(ISERROR(VLOOKUP(CONCATENATE($B22,"-",$C22),IN_1C!$B$2:$T$3018,6,FALSE))=TRUE,"",VLOOKUP(CONCATENATE($B22,"-",$C22),IN_1C!$B$2:$T$3018,6,FALSE))</f>
        <v>0</v>
      </c>
      <c r="I22" s="733">
        <f>IF(ISERROR(VLOOKUP(CONCATENATE($B22,"-",$C22),IN_1C!$B$2:$T$3018,7,FALSE))=TRUE,"",VLOOKUP(CONCATENATE($B22,"-",$C22),IN_1C!$B$2:$T$3018,7,FALSE))</f>
        <v>0</v>
      </c>
      <c r="J22" s="734">
        <f>IF(ISERROR(VLOOKUP(CONCATENATE($B22,"-",$C22),IN_1C!$B$2:$T$3018,8,FALSE))=TRUE,"",VLOOKUP(CONCATENATE($B22,"-",$C22),IN_1C!$B$2:$T$3018,8,FALSE))</f>
        <v>0</v>
      </c>
      <c r="K22" s="733">
        <f>IF(ISERROR(VLOOKUP(CONCATENATE($B22,"-",$C22),IN_1C!$B$2:$T$3018,9,FALSE))=TRUE,"",VLOOKUP(CONCATENATE($B22,"-",$C22),IN_1C!$B$2:$T$3018,9,FALSE))</f>
        <v>0</v>
      </c>
      <c r="L22" s="734">
        <f>IF(ISERROR(VLOOKUP(CONCATENATE($B22,"-",$C22),IN_1C!$B$2:$T$3018,10,FALSE))=TRUE,"",VLOOKUP(CONCATENATE($B22,"-",$C22),IN_1C!$B$2:$T$3018,10,FALSE))</f>
        <v>0</v>
      </c>
      <c r="M22" s="733">
        <f>IF(ISERROR(VLOOKUP(CONCATENATE($B22,"-",$C22),IN_1C!$B$2:$T$3018,11,FALSE))=TRUE,"",VLOOKUP(CONCATENATE($B22,"-",$C22),IN_1C!$B$2:$T$3018,11,FALSE))</f>
        <v>0</v>
      </c>
      <c r="N22" s="734">
        <f>IF(ISERROR(VLOOKUP(CONCATENATE($B22,"-",$C22),IN_1C!$B$2:$T$3018,12,FALSE))=TRUE,"",VLOOKUP(CONCATENATE($B22,"-",$C22),IN_1C!$B$2:$T$3018,12,FALSE))</f>
        <v>0</v>
      </c>
      <c r="O22" s="735">
        <f>IF(ISERROR(VLOOKUP(CONCATENATE($B22,"-",$C22),IN_1C!$B$2:$T$3018,13,FALSE))=TRUE,"",VLOOKUP(CONCATENATE($B22,"-",$C22),IN_1C!$B$2:$T$3018,13,FALSE))</f>
        <v>0</v>
      </c>
      <c r="P22" s="735">
        <f>IF(ISERROR(VLOOKUP(CONCATENATE($B22,"-",$C22),IN_1C!$B$2:$T$3018,14,FALSE))=TRUE,"",VLOOKUP(CONCATENATE($B22,"-",$C22),IN_1C!$B$2:$T$3018,14,FALSE))</f>
        <v>0</v>
      </c>
      <c r="Q22" s="662">
        <f t="shared" si="0"/>
        <v>0</v>
      </c>
      <c r="R22" s="661">
        <f t="shared" si="0"/>
        <v>0</v>
      </c>
      <c r="S22" s="659" t="str">
        <f t="shared" si="1"/>
        <v/>
      </c>
    </row>
    <row r="23" spans="1:19" s="540" customFormat="1" ht="16.5" customHeight="1" x14ac:dyDescent="0.25">
      <c r="A23" s="541" t="s">
        <v>1404</v>
      </c>
      <c r="B23" s="546" t="s">
        <v>1405</v>
      </c>
      <c r="C23" s="617">
        <v>1</v>
      </c>
      <c r="D23" s="1863" t="str">
        <f t="shared" si="2"/>
        <v/>
      </c>
      <c r="E23" s="733">
        <f>IF(ISERROR(VLOOKUP(CONCATENATE($B23,"-",$C23),IN_1C!$B$2:$T$3018,3,FALSE))=TRUE,"",VLOOKUP(CONCATENATE($B23,"-",$C23),IN_1C!$B$2:$T$3018,3,FALSE))</f>
        <v>0</v>
      </c>
      <c r="F23" s="734">
        <f>IF(ISERROR(VLOOKUP(CONCATENATE($B23,"-",$C23),IN_1C!$B$2:$T$3018,4,FALSE))=TRUE,"",VLOOKUP(CONCATENATE($B23,"-",$C23),IN_1C!$B$2:$T$3018,4,FALSE))</f>
        <v>0</v>
      </c>
      <c r="G23" s="733">
        <f>IF(ISERROR(VLOOKUP(CONCATENATE($B23,"-",$C23),IN_1C!$B$2:$T$3018,5,FALSE))=TRUE,"",VLOOKUP(CONCATENATE($B23,"-",$C23),IN_1C!$B$2:$T$3018,5,FALSE))</f>
        <v>0</v>
      </c>
      <c r="H23" s="734">
        <f>IF(ISERROR(VLOOKUP(CONCATENATE($B23,"-",$C23),IN_1C!$B$2:$T$3018,6,FALSE))=TRUE,"",VLOOKUP(CONCATENATE($B23,"-",$C23),IN_1C!$B$2:$T$3018,6,FALSE))</f>
        <v>0</v>
      </c>
      <c r="I23" s="733">
        <f>IF(ISERROR(VLOOKUP(CONCATENATE($B23,"-",$C23),IN_1C!$B$2:$T$3018,7,FALSE))=TRUE,"",VLOOKUP(CONCATENATE($B23,"-",$C23),IN_1C!$B$2:$T$3018,7,FALSE))</f>
        <v>0</v>
      </c>
      <c r="J23" s="734">
        <f>IF(ISERROR(VLOOKUP(CONCATENATE($B23,"-",$C23),IN_1C!$B$2:$T$3018,8,FALSE))=TRUE,"",VLOOKUP(CONCATENATE($B23,"-",$C23),IN_1C!$B$2:$T$3018,8,FALSE))</f>
        <v>0</v>
      </c>
      <c r="K23" s="733">
        <f>IF(ISERROR(VLOOKUP(CONCATENATE($B23,"-",$C23),IN_1C!$B$2:$T$3018,9,FALSE))=TRUE,"",VLOOKUP(CONCATENATE($B23,"-",$C23),IN_1C!$B$2:$T$3018,9,FALSE))</f>
        <v>0</v>
      </c>
      <c r="L23" s="734">
        <f>IF(ISERROR(VLOOKUP(CONCATENATE($B23,"-",$C23),IN_1C!$B$2:$T$3018,10,FALSE))=TRUE,"",VLOOKUP(CONCATENATE($B23,"-",$C23),IN_1C!$B$2:$T$3018,10,FALSE))</f>
        <v>0</v>
      </c>
      <c r="M23" s="733">
        <f>IF(ISERROR(VLOOKUP(CONCATENATE($B23,"-",$C23),IN_1C!$B$2:$T$3018,11,FALSE))=TRUE,"",VLOOKUP(CONCATENATE($B23,"-",$C23),IN_1C!$B$2:$T$3018,11,FALSE))</f>
        <v>0</v>
      </c>
      <c r="N23" s="734">
        <f>IF(ISERROR(VLOOKUP(CONCATENATE($B23,"-",$C23),IN_1C!$B$2:$T$3018,12,FALSE))=TRUE,"",VLOOKUP(CONCATENATE($B23,"-",$C23),IN_1C!$B$2:$T$3018,12,FALSE))</f>
        <v>0</v>
      </c>
      <c r="O23" s="735">
        <f>IF(ISERROR(VLOOKUP(CONCATENATE($B23,"-",$C23),IN_1C!$B$2:$T$3018,13,FALSE))=TRUE,"",VLOOKUP(CONCATENATE($B23,"-",$C23),IN_1C!$B$2:$T$3018,13,FALSE))</f>
        <v>0</v>
      </c>
      <c r="P23" s="735">
        <f>IF(ISERROR(VLOOKUP(CONCATENATE($B23,"-",$C23),IN_1C!$B$2:$T$3018,14,FALSE))=TRUE,"",VLOOKUP(CONCATENATE($B23,"-",$C23),IN_1C!$B$2:$T$3018,14,FALSE))</f>
        <v>0</v>
      </c>
      <c r="Q23" s="662">
        <f t="shared" si="0"/>
        <v>0</v>
      </c>
      <c r="R23" s="661">
        <f t="shared" si="0"/>
        <v>0</v>
      </c>
      <c r="S23" s="659" t="str">
        <f t="shared" si="1"/>
        <v/>
      </c>
    </row>
    <row r="24" spans="1:19" s="540" customFormat="1" ht="16.5" customHeight="1" x14ac:dyDescent="0.25">
      <c r="A24" s="541" t="s">
        <v>1406</v>
      </c>
      <c r="B24" s="546" t="s">
        <v>1407</v>
      </c>
      <c r="C24" s="617">
        <v>1</v>
      </c>
      <c r="D24" s="1863" t="str">
        <f t="shared" si="2"/>
        <v/>
      </c>
      <c r="E24" s="733">
        <f>IF(ISERROR(VLOOKUP(CONCATENATE($B24,"-",$C24),IN_1C!$B$2:$T$3018,3,FALSE))=TRUE,"",VLOOKUP(CONCATENATE($B24,"-",$C24),IN_1C!$B$2:$T$3018,3,FALSE))</f>
        <v>0</v>
      </c>
      <c r="F24" s="734">
        <f>IF(ISERROR(VLOOKUP(CONCATENATE($B24,"-",$C24),IN_1C!$B$2:$T$3018,4,FALSE))=TRUE,"",VLOOKUP(CONCATENATE($B24,"-",$C24),IN_1C!$B$2:$T$3018,4,FALSE))</f>
        <v>0</v>
      </c>
      <c r="G24" s="733">
        <f>IF(ISERROR(VLOOKUP(CONCATENATE($B24,"-",$C24),IN_1C!$B$2:$T$3018,5,FALSE))=TRUE,"",VLOOKUP(CONCATENATE($B24,"-",$C24),IN_1C!$B$2:$T$3018,5,FALSE))</f>
        <v>0</v>
      </c>
      <c r="H24" s="734">
        <f>IF(ISERROR(VLOOKUP(CONCATENATE($B24,"-",$C24),IN_1C!$B$2:$T$3018,6,FALSE))=TRUE,"",VLOOKUP(CONCATENATE($B24,"-",$C24),IN_1C!$B$2:$T$3018,6,FALSE))</f>
        <v>0</v>
      </c>
      <c r="I24" s="733">
        <f>IF(ISERROR(VLOOKUP(CONCATENATE($B24,"-",$C24),IN_1C!$B$2:$T$3018,7,FALSE))=TRUE,"",VLOOKUP(CONCATENATE($B24,"-",$C24),IN_1C!$B$2:$T$3018,7,FALSE))</f>
        <v>0</v>
      </c>
      <c r="J24" s="734">
        <f>IF(ISERROR(VLOOKUP(CONCATENATE($B24,"-",$C24),IN_1C!$B$2:$T$3018,8,FALSE))=TRUE,"",VLOOKUP(CONCATENATE($B24,"-",$C24),IN_1C!$B$2:$T$3018,8,FALSE))</f>
        <v>0</v>
      </c>
      <c r="K24" s="733">
        <f>IF(ISERROR(VLOOKUP(CONCATENATE($B24,"-",$C24),IN_1C!$B$2:$T$3018,9,FALSE))=TRUE,"",VLOOKUP(CONCATENATE($B24,"-",$C24),IN_1C!$B$2:$T$3018,9,FALSE))</f>
        <v>0</v>
      </c>
      <c r="L24" s="734">
        <f>IF(ISERROR(VLOOKUP(CONCATENATE($B24,"-",$C24),IN_1C!$B$2:$T$3018,10,FALSE))=TRUE,"",VLOOKUP(CONCATENATE($B24,"-",$C24),IN_1C!$B$2:$T$3018,10,FALSE))</f>
        <v>0</v>
      </c>
      <c r="M24" s="733">
        <f>IF(ISERROR(VLOOKUP(CONCATENATE($B24,"-",$C24),IN_1C!$B$2:$T$3018,11,FALSE))=TRUE,"",VLOOKUP(CONCATENATE($B24,"-",$C24),IN_1C!$B$2:$T$3018,11,FALSE))</f>
        <v>0</v>
      </c>
      <c r="N24" s="734">
        <f>IF(ISERROR(VLOOKUP(CONCATENATE($B24,"-",$C24),IN_1C!$B$2:$T$3018,12,FALSE))=TRUE,"",VLOOKUP(CONCATENATE($B24,"-",$C24),IN_1C!$B$2:$T$3018,12,FALSE))</f>
        <v>0</v>
      </c>
      <c r="O24" s="735">
        <f>IF(ISERROR(VLOOKUP(CONCATENATE($B24,"-",$C24),IN_1C!$B$2:$T$3018,13,FALSE))=TRUE,"",VLOOKUP(CONCATENATE($B24,"-",$C24),IN_1C!$B$2:$T$3018,13,FALSE))</f>
        <v>0</v>
      </c>
      <c r="P24" s="735">
        <f>IF(ISERROR(VLOOKUP(CONCATENATE($B24,"-",$C24),IN_1C!$B$2:$T$3018,14,FALSE))=TRUE,"",VLOOKUP(CONCATENATE($B24,"-",$C24),IN_1C!$B$2:$T$3018,14,FALSE))</f>
        <v>0</v>
      </c>
      <c r="Q24" s="662">
        <f t="shared" si="0"/>
        <v>0</v>
      </c>
      <c r="R24" s="661">
        <f t="shared" si="0"/>
        <v>0</v>
      </c>
      <c r="S24" s="659" t="str">
        <f t="shared" si="1"/>
        <v/>
      </c>
    </row>
    <row r="25" spans="1:19" s="540" customFormat="1" ht="16.5" customHeight="1" thickBot="1" x14ac:dyDescent="0.3">
      <c r="A25" s="541" t="s">
        <v>1408</v>
      </c>
      <c r="B25" s="547" t="s">
        <v>1409</v>
      </c>
      <c r="C25" s="617">
        <v>1</v>
      </c>
      <c r="D25" s="1863" t="str">
        <f t="shared" si="2"/>
        <v/>
      </c>
      <c r="E25" s="736">
        <f>IF(ISERROR(VLOOKUP(CONCATENATE($B25,"-",$C25),IN_1C!$B$2:$T$3018,3,FALSE))=TRUE,"",VLOOKUP(CONCATENATE($B25,"-",$C25),IN_1C!$B$2:$T$3018,3,FALSE))</f>
        <v>0</v>
      </c>
      <c r="F25" s="737">
        <f>IF(ISERROR(VLOOKUP(CONCATENATE($B25,"-",$C25),IN_1C!$B$2:$T$3018,4,FALSE))=TRUE,"",VLOOKUP(CONCATENATE($B25,"-",$C25),IN_1C!$B$2:$T$3018,4,FALSE))</f>
        <v>0</v>
      </c>
      <c r="G25" s="736">
        <f>IF(ISERROR(VLOOKUP(CONCATENATE($B25,"-",$C25),IN_1C!$B$2:$T$3018,5,FALSE))=TRUE,"",VLOOKUP(CONCATENATE($B25,"-",$C25),IN_1C!$B$2:$T$3018,5,FALSE))</f>
        <v>0</v>
      </c>
      <c r="H25" s="737">
        <f>IF(ISERROR(VLOOKUP(CONCATENATE($B25,"-",$C25),IN_1C!$B$2:$T$3018,6,FALSE))=TRUE,"",VLOOKUP(CONCATENATE($B25,"-",$C25),IN_1C!$B$2:$T$3018,6,FALSE))</f>
        <v>0</v>
      </c>
      <c r="I25" s="736">
        <f>IF(ISERROR(VLOOKUP(CONCATENATE($B25,"-",$C25),IN_1C!$B$2:$T$3018,7,FALSE))=TRUE,"",VLOOKUP(CONCATENATE($B25,"-",$C25),IN_1C!$B$2:$T$3018,7,FALSE))</f>
        <v>0</v>
      </c>
      <c r="J25" s="737">
        <f>IF(ISERROR(VLOOKUP(CONCATENATE($B25,"-",$C25),IN_1C!$B$2:$T$3018,8,FALSE))=TRUE,"",VLOOKUP(CONCATENATE($B25,"-",$C25),IN_1C!$B$2:$T$3018,8,FALSE))</f>
        <v>0</v>
      </c>
      <c r="K25" s="736">
        <f>IF(ISERROR(VLOOKUP(CONCATENATE($B25,"-",$C25),IN_1C!$B$2:$T$3018,9,FALSE))=TRUE,"",VLOOKUP(CONCATENATE($B25,"-",$C25),IN_1C!$B$2:$T$3018,9,FALSE))</f>
        <v>0</v>
      </c>
      <c r="L25" s="737">
        <f>IF(ISERROR(VLOOKUP(CONCATENATE($B25,"-",$C25),IN_1C!$B$2:$T$3018,10,FALSE))=TRUE,"",VLOOKUP(CONCATENATE($B25,"-",$C25),IN_1C!$B$2:$T$3018,10,FALSE))</f>
        <v>0</v>
      </c>
      <c r="M25" s="736">
        <f>IF(ISERROR(VLOOKUP(CONCATENATE($B25,"-",$C25),IN_1C!$B$2:$T$3018,11,FALSE))=TRUE,"",VLOOKUP(CONCATENATE($B25,"-",$C25),IN_1C!$B$2:$T$3018,11,FALSE))</f>
        <v>0</v>
      </c>
      <c r="N25" s="737">
        <f>IF(ISERROR(VLOOKUP(CONCATENATE($B25,"-",$C25),IN_1C!$B$2:$T$3018,12,FALSE))=TRUE,"",VLOOKUP(CONCATENATE($B25,"-",$C25),IN_1C!$B$2:$T$3018,12,FALSE))</f>
        <v>0</v>
      </c>
      <c r="O25" s="738">
        <f>IF(ISERROR(VLOOKUP(CONCATENATE($B25,"-",$C25),IN_1C!$B$2:$T$3018,13,FALSE))=TRUE,"",VLOOKUP(CONCATENATE($B25,"-",$C25),IN_1C!$B$2:$T$3018,13,FALSE))</f>
        <v>0</v>
      </c>
      <c r="P25" s="738">
        <f>IF(ISERROR(VLOOKUP(CONCATENATE($B25,"-",$C25),IN_1C!$B$2:$T$3018,14,FALSE))=TRUE,"",VLOOKUP(CONCATENATE($B25,"-",$C25),IN_1C!$B$2:$T$3018,14,FALSE))</f>
        <v>0</v>
      </c>
      <c r="Q25" s="665">
        <f t="shared" si="0"/>
        <v>0</v>
      </c>
      <c r="R25" s="666">
        <f t="shared" si="0"/>
        <v>0</v>
      </c>
      <c r="S25" s="659" t="str">
        <f t="shared" si="1"/>
        <v/>
      </c>
    </row>
    <row r="26" spans="1:19" s="540" customFormat="1" ht="16.5" customHeight="1" thickBot="1" x14ac:dyDescent="0.3">
      <c r="A26" s="550" t="s">
        <v>1410</v>
      </c>
      <c r="B26" s="667"/>
      <c r="C26" s="618"/>
      <c r="D26" s="1371"/>
      <c r="E26" s="739" t="str">
        <f>IF(ISERROR(VLOOKUP(CONCATENATE($B26,"-",$C26),IN_1C!$B$2:$T$3018,3,FALSE))=TRUE,"",VLOOKUP(CONCATENATE($B26,"-",$C26),IN_1C!$B$2:$T$3018,3,FALSE))</f>
        <v/>
      </c>
      <c r="F26" s="740"/>
      <c r="G26" s="740"/>
      <c r="H26" s="740"/>
      <c r="I26" s="740"/>
      <c r="J26" s="740"/>
      <c r="K26" s="740"/>
      <c r="L26" s="740"/>
      <c r="M26" s="740"/>
      <c r="N26" s="740"/>
      <c r="O26" s="740"/>
      <c r="P26" s="740"/>
      <c r="Q26" s="668"/>
      <c r="R26" s="669"/>
    </row>
    <row r="27" spans="1:19" s="540" customFormat="1" ht="16.5" customHeight="1" x14ac:dyDescent="0.25">
      <c r="A27" s="535" t="s">
        <v>1411</v>
      </c>
      <c r="B27" s="536" t="s">
        <v>1412</v>
      </c>
      <c r="C27" s="617">
        <v>1</v>
      </c>
      <c r="D27" s="1863" t="str">
        <f t="shared" si="2"/>
        <v/>
      </c>
      <c r="E27" s="730">
        <f>IF(ISERROR(VLOOKUP(CONCATENATE($B27,"-",$C27),IN_1C!$B$2:$T$3018,3,FALSE))=TRUE,"",VLOOKUP(CONCATENATE($B27,"-",$C27),IN_1C!$B$2:$T$3018,3,FALSE))</f>
        <v>0</v>
      </c>
      <c r="F27" s="731">
        <f>IF(ISERROR(VLOOKUP(CONCATENATE($B27,"-",$C27),IN_1C!$B$2:$T$3018,4,FALSE))=TRUE,"",VLOOKUP(CONCATENATE($B27,"-",$C27),IN_1C!$B$2:$T$3018,4,FALSE))</f>
        <v>0</v>
      </c>
      <c r="G27" s="730">
        <f>IF(ISERROR(VLOOKUP(CONCATENATE($B27,"-",$C27),IN_1C!$B$2:$T$3018,5,FALSE))=TRUE,"",VLOOKUP(CONCATENATE($B27,"-",$C27),IN_1C!$B$2:$T$3018,5,FALSE))</f>
        <v>0</v>
      </c>
      <c r="H27" s="731">
        <f>IF(ISERROR(VLOOKUP(CONCATENATE($B27,"-",$C27),IN_1C!$B$2:$T$3018,6,FALSE))=TRUE,"",VLOOKUP(CONCATENATE($B27,"-",$C27),IN_1C!$B$2:$T$3018,6,FALSE))</f>
        <v>0</v>
      </c>
      <c r="I27" s="730">
        <f>IF(ISERROR(VLOOKUP(CONCATENATE($B27,"-",$C27),IN_1C!$B$2:$T$3018,7,FALSE))=TRUE,"",VLOOKUP(CONCATENATE($B27,"-",$C27),IN_1C!$B$2:$T$3018,7,FALSE))</f>
        <v>0</v>
      </c>
      <c r="J27" s="731">
        <f>IF(ISERROR(VLOOKUP(CONCATENATE($B27,"-",$C27),IN_1C!$B$2:$T$3018,8,FALSE))=TRUE,"",VLOOKUP(CONCATENATE($B27,"-",$C27),IN_1C!$B$2:$T$3018,8,FALSE))</f>
        <v>0</v>
      </c>
      <c r="K27" s="730">
        <f>IF(ISERROR(VLOOKUP(CONCATENATE($B27,"-",$C27),IN_1C!$B$2:$T$3018,9,FALSE))=TRUE,"",VLOOKUP(CONCATENATE($B27,"-",$C27),IN_1C!$B$2:$T$3018,9,FALSE))</f>
        <v>0</v>
      </c>
      <c r="L27" s="731">
        <f>IF(ISERROR(VLOOKUP(CONCATENATE($B27,"-",$C27),IN_1C!$B$2:$T$3018,10,FALSE))=TRUE,"",VLOOKUP(CONCATENATE($B27,"-",$C27),IN_1C!$B$2:$T$3018,10,FALSE))</f>
        <v>0</v>
      </c>
      <c r="M27" s="730">
        <f>IF(ISERROR(VLOOKUP(CONCATENATE($B27,"-",$C27),IN_1C!$B$2:$T$3018,11,FALSE))=TRUE,"",VLOOKUP(CONCATENATE($B27,"-",$C27),IN_1C!$B$2:$T$3018,11,FALSE))</f>
        <v>0</v>
      </c>
      <c r="N27" s="731">
        <f>IF(ISERROR(VLOOKUP(CONCATENATE($B27,"-",$C27),IN_1C!$B$2:$T$3018,12,FALSE))=TRUE,"",VLOOKUP(CONCATENATE($B27,"-",$C27),IN_1C!$B$2:$T$3018,12,FALSE))</f>
        <v>0</v>
      </c>
      <c r="O27" s="730">
        <f>IF(ISERROR(VLOOKUP(CONCATENATE($B27,"-",$C27),IN_1C!$B$2:$T$3018,13,FALSE))=TRUE,"",VLOOKUP(CONCATENATE($B27,"-",$C27),IN_1C!$B$2:$T$3018,13,FALSE))</f>
        <v>0</v>
      </c>
      <c r="P27" s="731">
        <f>IF(ISERROR(VLOOKUP(CONCATENATE($B27,"-",$C27),IN_1C!$B$2:$T$3018,14,FALSE))=TRUE,"",VLOOKUP(CONCATENATE($B27,"-",$C27),IN_1C!$B$2:$T$3018,14,FALSE))</f>
        <v>0</v>
      </c>
      <c r="Q27" s="656">
        <f t="shared" ref="Q27:R34" si="3">E27+G27</f>
        <v>0</v>
      </c>
      <c r="R27" s="657">
        <f t="shared" si="3"/>
        <v>0</v>
      </c>
      <c r="S27" s="659" t="str">
        <f t="shared" ref="S27:S34" si="4">IF(O27&gt;Q27,"ERRORE",IF(P27&gt;R27,"ERRORE",""))</f>
        <v/>
      </c>
    </row>
    <row r="28" spans="1:19" s="540" customFormat="1" ht="16.5" customHeight="1" x14ac:dyDescent="0.25">
      <c r="A28" s="541" t="s">
        <v>1413</v>
      </c>
      <c r="B28" s="546" t="s">
        <v>1414</v>
      </c>
      <c r="C28" s="617">
        <v>1</v>
      </c>
      <c r="D28" s="1863" t="str">
        <f t="shared" si="2"/>
        <v/>
      </c>
      <c r="E28" s="733">
        <f>IF(ISERROR(VLOOKUP(CONCATENATE($B28,"-",$C28),IN_1C!$B$2:$T$3018,3,FALSE))=TRUE,"",VLOOKUP(CONCATENATE($B28,"-",$C28),IN_1C!$B$2:$T$3018,3,FALSE))</f>
        <v>0</v>
      </c>
      <c r="F28" s="734">
        <f>IF(ISERROR(VLOOKUP(CONCATENATE($B28,"-",$C28),IN_1C!$B$2:$T$3018,4,FALSE))=TRUE,"",VLOOKUP(CONCATENATE($B28,"-",$C28),IN_1C!$B$2:$T$3018,4,FALSE))</f>
        <v>0</v>
      </c>
      <c r="G28" s="733">
        <f>IF(ISERROR(VLOOKUP(CONCATENATE($B28,"-",$C28),IN_1C!$B$2:$T$3018,5,FALSE))=TRUE,"",VLOOKUP(CONCATENATE($B28,"-",$C28),IN_1C!$B$2:$T$3018,5,FALSE))</f>
        <v>0</v>
      </c>
      <c r="H28" s="734">
        <f>IF(ISERROR(VLOOKUP(CONCATENATE($B28,"-",$C28),IN_1C!$B$2:$T$3018,6,FALSE))=TRUE,"",VLOOKUP(CONCATENATE($B28,"-",$C28),IN_1C!$B$2:$T$3018,6,FALSE))</f>
        <v>0</v>
      </c>
      <c r="I28" s="733">
        <f>IF(ISERROR(VLOOKUP(CONCATENATE($B28,"-",$C28),IN_1C!$B$2:$T$3018,7,FALSE))=TRUE,"",VLOOKUP(CONCATENATE($B28,"-",$C28),IN_1C!$B$2:$T$3018,7,FALSE))</f>
        <v>0</v>
      </c>
      <c r="J28" s="734">
        <f>IF(ISERROR(VLOOKUP(CONCATENATE($B28,"-",$C28),IN_1C!$B$2:$T$3018,8,FALSE))=TRUE,"",VLOOKUP(CONCATENATE($B28,"-",$C28),IN_1C!$B$2:$T$3018,8,FALSE))</f>
        <v>0</v>
      </c>
      <c r="K28" s="733">
        <f>IF(ISERROR(VLOOKUP(CONCATENATE($B28,"-",$C28),IN_1C!$B$2:$T$3018,9,FALSE))=TRUE,"",VLOOKUP(CONCATENATE($B28,"-",$C28),IN_1C!$B$2:$T$3018,9,FALSE))</f>
        <v>0</v>
      </c>
      <c r="L28" s="734">
        <f>IF(ISERROR(VLOOKUP(CONCATENATE($B28,"-",$C28),IN_1C!$B$2:$T$3018,10,FALSE))=TRUE,"",VLOOKUP(CONCATENATE($B28,"-",$C28),IN_1C!$B$2:$T$3018,10,FALSE))</f>
        <v>0</v>
      </c>
      <c r="M28" s="733">
        <f>IF(ISERROR(VLOOKUP(CONCATENATE($B28,"-",$C28),IN_1C!$B$2:$T$3018,11,FALSE))=TRUE,"",VLOOKUP(CONCATENATE($B28,"-",$C28),IN_1C!$B$2:$T$3018,11,FALSE))</f>
        <v>0</v>
      </c>
      <c r="N28" s="734">
        <f>IF(ISERROR(VLOOKUP(CONCATENATE($B28,"-",$C28),IN_1C!$B$2:$T$3018,12,FALSE))=TRUE,"",VLOOKUP(CONCATENATE($B28,"-",$C28),IN_1C!$B$2:$T$3018,12,FALSE))</f>
        <v>0</v>
      </c>
      <c r="O28" s="733">
        <f>IF(ISERROR(VLOOKUP(CONCATENATE($B28,"-",$C28),IN_1C!$B$2:$T$3018,13,FALSE))=TRUE,"",VLOOKUP(CONCATENATE($B28,"-",$C28),IN_1C!$B$2:$T$3018,13,FALSE))</f>
        <v>0</v>
      </c>
      <c r="P28" s="734">
        <f>IF(ISERROR(VLOOKUP(CONCATENATE($B28,"-",$C28),IN_1C!$B$2:$T$3018,14,FALSE))=TRUE,"",VLOOKUP(CONCATENATE($B28,"-",$C28),IN_1C!$B$2:$T$3018,14,FALSE))</f>
        <v>0</v>
      </c>
      <c r="Q28" s="660">
        <f t="shared" si="3"/>
        <v>0</v>
      </c>
      <c r="R28" s="661">
        <f t="shared" si="3"/>
        <v>0</v>
      </c>
      <c r="S28" s="659" t="str">
        <f t="shared" si="4"/>
        <v/>
      </c>
    </row>
    <row r="29" spans="1:19" s="540" customFormat="1" ht="16.5" customHeight="1" x14ac:dyDescent="0.25">
      <c r="A29" s="541" t="s">
        <v>1415</v>
      </c>
      <c r="B29" s="546" t="s">
        <v>1416</v>
      </c>
      <c r="C29" s="617">
        <v>1</v>
      </c>
      <c r="D29" s="1863" t="str">
        <f t="shared" si="2"/>
        <v/>
      </c>
      <c r="E29" s="733">
        <f>IF(ISERROR(VLOOKUP(CONCATENATE($B29,"-",$C29),IN_1C!$B$2:$T$3018,3,FALSE))=TRUE,"",VLOOKUP(CONCATENATE($B29,"-",$C29),IN_1C!$B$2:$T$3018,3,FALSE))</f>
        <v>0</v>
      </c>
      <c r="F29" s="734">
        <f>IF(ISERROR(VLOOKUP(CONCATENATE($B29,"-",$C29),IN_1C!$B$2:$T$3018,4,FALSE))=TRUE,"",VLOOKUP(CONCATENATE($B29,"-",$C29),IN_1C!$B$2:$T$3018,4,FALSE))</f>
        <v>0</v>
      </c>
      <c r="G29" s="733">
        <f>IF(ISERROR(VLOOKUP(CONCATENATE($B29,"-",$C29),IN_1C!$B$2:$T$3018,5,FALSE))=TRUE,"",VLOOKUP(CONCATENATE($B29,"-",$C29),IN_1C!$B$2:$T$3018,5,FALSE))</f>
        <v>0</v>
      </c>
      <c r="H29" s="734">
        <f>IF(ISERROR(VLOOKUP(CONCATENATE($B29,"-",$C29),IN_1C!$B$2:$T$3018,6,FALSE))=TRUE,"",VLOOKUP(CONCATENATE($B29,"-",$C29),IN_1C!$B$2:$T$3018,6,FALSE))</f>
        <v>0</v>
      </c>
      <c r="I29" s="733">
        <f>IF(ISERROR(VLOOKUP(CONCATENATE($B29,"-",$C29),IN_1C!$B$2:$T$3018,7,FALSE))=TRUE,"",VLOOKUP(CONCATENATE($B29,"-",$C29),IN_1C!$B$2:$T$3018,7,FALSE))</f>
        <v>0</v>
      </c>
      <c r="J29" s="734">
        <f>IF(ISERROR(VLOOKUP(CONCATENATE($B29,"-",$C29),IN_1C!$B$2:$T$3018,8,FALSE))=TRUE,"",VLOOKUP(CONCATENATE($B29,"-",$C29),IN_1C!$B$2:$T$3018,8,FALSE))</f>
        <v>0</v>
      </c>
      <c r="K29" s="733">
        <f>IF(ISERROR(VLOOKUP(CONCATENATE($B29,"-",$C29),IN_1C!$B$2:$T$3018,9,FALSE))=TRUE,"",VLOOKUP(CONCATENATE($B29,"-",$C29),IN_1C!$B$2:$T$3018,9,FALSE))</f>
        <v>0</v>
      </c>
      <c r="L29" s="734">
        <f>IF(ISERROR(VLOOKUP(CONCATENATE($B29,"-",$C29),IN_1C!$B$2:$T$3018,10,FALSE))=TRUE,"",VLOOKUP(CONCATENATE($B29,"-",$C29),IN_1C!$B$2:$T$3018,10,FALSE))</f>
        <v>0</v>
      </c>
      <c r="M29" s="733">
        <f>IF(ISERROR(VLOOKUP(CONCATENATE($B29,"-",$C29),IN_1C!$B$2:$T$3018,11,FALSE))=TRUE,"",VLOOKUP(CONCATENATE($B29,"-",$C29),IN_1C!$B$2:$T$3018,11,FALSE))</f>
        <v>0</v>
      </c>
      <c r="N29" s="734">
        <f>IF(ISERROR(VLOOKUP(CONCATENATE($B29,"-",$C29),IN_1C!$B$2:$T$3018,12,FALSE))=TRUE,"",VLOOKUP(CONCATENATE($B29,"-",$C29),IN_1C!$B$2:$T$3018,12,FALSE))</f>
        <v>0</v>
      </c>
      <c r="O29" s="733">
        <f>IF(ISERROR(VLOOKUP(CONCATENATE($B29,"-",$C29),IN_1C!$B$2:$T$3018,13,FALSE))=TRUE,"",VLOOKUP(CONCATENATE($B29,"-",$C29),IN_1C!$B$2:$T$3018,13,FALSE))</f>
        <v>0</v>
      </c>
      <c r="P29" s="734">
        <f>IF(ISERROR(VLOOKUP(CONCATENATE($B29,"-",$C29),IN_1C!$B$2:$T$3018,14,FALSE))=TRUE,"",VLOOKUP(CONCATENATE($B29,"-",$C29),IN_1C!$B$2:$T$3018,14,FALSE))</f>
        <v>0</v>
      </c>
      <c r="Q29" s="660">
        <f t="shared" si="3"/>
        <v>0</v>
      </c>
      <c r="R29" s="661">
        <f t="shared" si="3"/>
        <v>0</v>
      </c>
      <c r="S29" s="659" t="str">
        <f t="shared" si="4"/>
        <v/>
      </c>
    </row>
    <row r="30" spans="1:19" s="540" customFormat="1" ht="16.5" customHeight="1" x14ac:dyDescent="0.25">
      <c r="A30" s="541" t="s">
        <v>1417</v>
      </c>
      <c r="B30" s="546" t="s">
        <v>1418</v>
      </c>
      <c r="C30" s="617">
        <v>1</v>
      </c>
      <c r="D30" s="1863" t="str">
        <f t="shared" si="2"/>
        <v/>
      </c>
      <c r="E30" s="733">
        <f>IF(ISERROR(VLOOKUP(CONCATENATE($B30,"-",$C30),IN_1C!$B$2:$T$3018,3,FALSE))=TRUE,"",VLOOKUP(CONCATENATE($B30,"-",$C30),IN_1C!$B$2:$T$3018,3,FALSE))</f>
        <v>0</v>
      </c>
      <c r="F30" s="734">
        <f>IF(ISERROR(VLOOKUP(CONCATENATE($B30,"-",$C30),IN_1C!$B$2:$T$3018,4,FALSE))=TRUE,"",VLOOKUP(CONCATENATE($B30,"-",$C30),IN_1C!$B$2:$T$3018,4,FALSE))</f>
        <v>0</v>
      </c>
      <c r="G30" s="733">
        <f>IF(ISERROR(VLOOKUP(CONCATENATE($B30,"-",$C30),IN_1C!$B$2:$T$3018,5,FALSE))=TRUE,"",VLOOKUP(CONCATENATE($B30,"-",$C30),IN_1C!$B$2:$T$3018,5,FALSE))</f>
        <v>0</v>
      </c>
      <c r="H30" s="734">
        <f>IF(ISERROR(VLOOKUP(CONCATENATE($B30,"-",$C30),IN_1C!$B$2:$T$3018,6,FALSE))=TRUE,"",VLOOKUP(CONCATENATE($B30,"-",$C30),IN_1C!$B$2:$T$3018,6,FALSE))</f>
        <v>0</v>
      </c>
      <c r="I30" s="733">
        <f>IF(ISERROR(VLOOKUP(CONCATENATE($B30,"-",$C30),IN_1C!$B$2:$T$3018,7,FALSE))=TRUE,"",VLOOKUP(CONCATENATE($B30,"-",$C30),IN_1C!$B$2:$T$3018,7,FALSE))</f>
        <v>0</v>
      </c>
      <c r="J30" s="734">
        <f>IF(ISERROR(VLOOKUP(CONCATENATE($B30,"-",$C30),IN_1C!$B$2:$T$3018,8,FALSE))=TRUE,"",VLOOKUP(CONCATENATE($B30,"-",$C30),IN_1C!$B$2:$T$3018,8,FALSE))</f>
        <v>0</v>
      </c>
      <c r="K30" s="733">
        <f>IF(ISERROR(VLOOKUP(CONCATENATE($B30,"-",$C30),IN_1C!$B$2:$T$3018,9,FALSE))=TRUE,"",VLOOKUP(CONCATENATE($B30,"-",$C30),IN_1C!$B$2:$T$3018,9,FALSE))</f>
        <v>0</v>
      </c>
      <c r="L30" s="734">
        <f>IF(ISERROR(VLOOKUP(CONCATENATE($B30,"-",$C30),IN_1C!$B$2:$T$3018,10,FALSE))=TRUE,"",VLOOKUP(CONCATENATE($B30,"-",$C30),IN_1C!$B$2:$T$3018,10,FALSE))</f>
        <v>0</v>
      </c>
      <c r="M30" s="733">
        <f>IF(ISERROR(VLOOKUP(CONCATENATE($B30,"-",$C30),IN_1C!$B$2:$T$3018,11,FALSE))=TRUE,"",VLOOKUP(CONCATENATE($B30,"-",$C30),IN_1C!$B$2:$T$3018,11,FALSE))</f>
        <v>0</v>
      </c>
      <c r="N30" s="734">
        <f>IF(ISERROR(VLOOKUP(CONCATENATE($B30,"-",$C30),IN_1C!$B$2:$T$3018,12,FALSE))=TRUE,"",VLOOKUP(CONCATENATE($B30,"-",$C30),IN_1C!$B$2:$T$3018,12,FALSE))</f>
        <v>0</v>
      </c>
      <c r="O30" s="733">
        <f>IF(ISERROR(VLOOKUP(CONCATENATE($B30,"-",$C30),IN_1C!$B$2:$T$3018,13,FALSE))=TRUE,"",VLOOKUP(CONCATENATE($B30,"-",$C30),IN_1C!$B$2:$T$3018,13,FALSE))</f>
        <v>0</v>
      </c>
      <c r="P30" s="734">
        <f>IF(ISERROR(VLOOKUP(CONCATENATE($B30,"-",$C30),IN_1C!$B$2:$T$3018,14,FALSE))=TRUE,"",VLOOKUP(CONCATENATE($B30,"-",$C30),IN_1C!$B$2:$T$3018,14,FALSE))</f>
        <v>0</v>
      </c>
      <c r="Q30" s="660">
        <f t="shared" si="3"/>
        <v>0</v>
      </c>
      <c r="R30" s="661">
        <f t="shared" si="3"/>
        <v>0</v>
      </c>
      <c r="S30" s="659" t="str">
        <f t="shared" si="4"/>
        <v/>
      </c>
    </row>
    <row r="31" spans="1:19" s="540" customFormat="1" ht="16.5" customHeight="1" x14ac:dyDescent="0.25">
      <c r="A31" s="541" t="s">
        <v>1419</v>
      </c>
      <c r="B31" s="546" t="s">
        <v>1420</v>
      </c>
      <c r="C31" s="617">
        <v>1</v>
      </c>
      <c r="D31" s="1863" t="str">
        <f t="shared" si="2"/>
        <v/>
      </c>
      <c r="E31" s="733">
        <f>IF(ISERROR(VLOOKUP(CONCATENATE($B31,"-",$C31),IN_1C!$B$2:$T$3018,3,FALSE))=TRUE,"",VLOOKUP(CONCATENATE($B31,"-",$C31),IN_1C!$B$2:$T$3018,3,FALSE))</f>
        <v>0</v>
      </c>
      <c r="F31" s="734">
        <f>IF(ISERROR(VLOOKUP(CONCATENATE($B31,"-",$C31),IN_1C!$B$2:$T$3018,4,FALSE))=TRUE,"",VLOOKUP(CONCATENATE($B31,"-",$C31),IN_1C!$B$2:$T$3018,4,FALSE))</f>
        <v>0</v>
      </c>
      <c r="G31" s="733">
        <f>IF(ISERROR(VLOOKUP(CONCATENATE($B31,"-",$C31),IN_1C!$B$2:$T$3018,5,FALSE))=TRUE,"",VLOOKUP(CONCATENATE($B31,"-",$C31),IN_1C!$B$2:$T$3018,5,FALSE))</f>
        <v>0</v>
      </c>
      <c r="H31" s="734">
        <f>IF(ISERROR(VLOOKUP(CONCATENATE($B31,"-",$C31),IN_1C!$B$2:$T$3018,6,FALSE))=TRUE,"",VLOOKUP(CONCATENATE($B31,"-",$C31),IN_1C!$B$2:$T$3018,6,FALSE))</f>
        <v>0</v>
      </c>
      <c r="I31" s="733">
        <f>IF(ISERROR(VLOOKUP(CONCATENATE($B31,"-",$C31),IN_1C!$B$2:$T$3018,7,FALSE))=TRUE,"",VLOOKUP(CONCATENATE($B31,"-",$C31),IN_1C!$B$2:$T$3018,7,FALSE))</f>
        <v>0</v>
      </c>
      <c r="J31" s="734">
        <f>IF(ISERROR(VLOOKUP(CONCATENATE($B31,"-",$C31),IN_1C!$B$2:$T$3018,8,FALSE))=TRUE,"",VLOOKUP(CONCATENATE($B31,"-",$C31),IN_1C!$B$2:$T$3018,8,FALSE))</f>
        <v>0</v>
      </c>
      <c r="K31" s="733">
        <f>IF(ISERROR(VLOOKUP(CONCATENATE($B31,"-",$C31),IN_1C!$B$2:$T$3018,9,FALSE))=TRUE,"",VLOOKUP(CONCATENATE($B31,"-",$C31),IN_1C!$B$2:$T$3018,9,FALSE))</f>
        <v>0</v>
      </c>
      <c r="L31" s="734">
        <f>IF(ISERROR(VLOOKUP(CONCATENATE($B31,"-",$C31),IN_1C!$B$2:$T$3018,10,FALSE))=TRUE,"",VLOOKUP(CONCATENATE($B31,"-",$C31),IN_1C!$B$2:$T$3018,10,FALSE))</f>
        <v>0</v>
      </c>
      <c r="M31" s="733">
        <f>IF(ISERROR(VLOOKUP(CONCATENATE($B31,"-",$C31),IN_1C!$B$2:$T$3018,11,FALSE))=TRUE,"",VLOOKUP(CONCATENATE($B31,"-",$C31),IN_1C!$B$2:$T$3018,11,FALSE))</f>
        <v>0</v>
      </c>
      <c r="N31" s="734">
        <f>IF(ISERROR(VLOOKUP(CONCATENATE($B31,"-",$C31),IN_1C!$B$2:$T$3018,12,FALSE))=TRUE,"",VLOOKUP(CONCATENATE($B31,"-",$C31),IN_1C!$B$2:$T$3018,12,FALSE))</f>
        <v>0</v>
      </c>
      <c r="O31" s="733">
        <f>IF(ISERROR(VLOOKUP(CONCATENATE($B31,"-",$C31),IN_1C!$B$2:$T$3018,13,FALSE))=TRUE,"",VLOOKUP(CONCATENATE($B31,"-",$C31),IN_1C!$B$2:$T$3018,13,FALSE))</f>
        <v>0</v>
      </c>
      <c r="P31" s="734">
        <f>IF(ISERROR(VLOOKUP(CONCATENATE($B31,"-",$C31),IN_1C!$B$2:$T$3018,14,FALSE))=TRUE,"",VLOOKUP(CONCATENATE($B31,"-",$C31),IN_1C!$B$2:$T$3018,14,FALSE))</f>
        <v>0</v>
      </c>
      <c r="Q31" s="660">
        <f t="shared" si="3"/>
        <v>0</v>
      </c>
      <c r="R31" s="661">
        <f t="shared" si="3"/>
        <v>0</v>
      </c>
      <c r="S31" s="659" t="str">
        <f t="shared" si="4"/>
        <v/>
      </c>
    </row>
    <row r="32" spans="1:19" s="540" customFormat="1" ht="16.5" customHeight="1" x14ac:dyDescent="0.25">
      <c r="A32" s="541" t="s">
        <v>1814</v>
      </c>
      <c r="B32" s="547" t="s">
        <v>524</v>
      </c>
      <c r="C32" s="617">
        <v>1</v>
      </c>
      <c r="D32" s="1863" t="str">
        <f t="shared" si="2"/>
        <v/>
      </c>
      <c r="E32" s="733">
        <f>IF(ISERROR(VLOOKUP(CONCATENATE($B32,"-",$C32),IN_1C!$B$2:$T$3018,3,FALSE))=TRUE,"",VLOOKUP(CONCATENATE($B32,"-",$C32),IN_1C!$B$2:$T$3018,3,FALSE))</f>
        <v>0</v>
      </c>
      <c r="F32" s="734">
        <f>IF(ISERROR(VLOOKUP(CONCATENATE($B32,"-",$C32),IN_1C!$B$2:$T$3018,4,FALSE))=TRUE,"",VLOOKUP(CONCATENATE($B32,"-",$C32),IN_1C!$B$2:$T$3018,4,FALSE))</f>
        <v>0</v>
      </c>
      <c r="G32" s="733">
        <f>IF(ISERROR(VLOOKUP(CONCATENATE($B32,"-",$C32),IN_1C!$B$2:$T$3018,5,FALSE))=TRUE,"",VLOOKUP(CONCATENATE($B32,"-",$C32),IN_1C!$B$2:$T$3018,5,FALSE))</f>
        <v>0</v>
      </c>
      <c r="H32" s="734">
        <f>IF(ISERROR(VLOOKUP(CONCATENATE($B32,"-",$C32),IN_1C!$B$2:$T$3018,6,FALSE))=TRUE,"",VLOOKUP(CONCATENATE($B32,"-",$C32),IN_1C!$B$2:$T$3018,6,FALSE))</f>
        <v>0</v>
      </c>
      <c r="I32" s="733">
        <f>IF(ISERROR(VLOOKUP(CONCATENATE($B32,"-",$C32),IN_1C!$B$2:$T$3018,7,FALSE))=TRUE,"",VLOOKUP(CONCATENATE($B32,"-",$C32),IN_1C!$B$2:$T$3018,7,FALSE))</f>
        <v>0</v>
      </c>
      <c r="J32" s="734">
        <f>IF(ISERROR(VLOOKUP(CONCATENATE($B32,"-",$C32),IN_1C!$B$2:$T$3018,8,FALSE))=TRUE,"",VLOOKUP(CONCATENATE($B32,"-",$C32),IN_1C!$B$2:$T$3018,8,FALSE))</f>
        <v>0</v>
      </c>
      <c r="K32" s="733">
        <f>IF(ISERROR(VLOOKUP(CONCATENATE($B32,"-",$C32),IN_1C!$B$2:$T$3018,9,FALSE))=TRUE,"",VLOOKUP(CONCATENATE($B32,"-",$C32),IN_1C!$B$2:$T$3018,9,FALSE))</f>
        <v>0</v>
      </c>
      <c r="L32" s="734">
        <f>IF(ISERROR(VLOOKUP(CONCATENATE($B32,"-",$C32),IN_1C!$B$2:$T$3018,10,FALSE))=TRUE,"",VLOOKUP(CONCATENATE($B32,"-",$C32),IN_1C!$B$2:$T$3018,10,FALSE))</f>
        <v>0</v>
      </c>
      <c r="M32" s="733">
        <f>IF(ISERROR(VLOOKUP(CONCATENATE($B32,"-",$C32),IN_1C!$B$2:$T$3018,11,FALSE))=TRUE,"",VLOOKUP(CONCATENATE($B32,"-",$C32),IN_1C!$B$2:$T$3018,11,FALSE))</f>
        <v>0</v>
      </c>
      <c r="N32" s="734">
        <f>IF(ISERROR(VLOOKUP(CONCATENATE($B32,"-",$C32),IN_1C!$B$2:$T$3018,12,FALSE))=TRUE,"",VLOOKUP(CONCATENATE($B32,"-",$C32),IN_1C!$B$2:$T$3018,12,FALSE))</f>
        <v>0</v>
      </c>
      <c r="O32" s="733">
        <f>IF(ISERROR(VLOOKUP(CONCATENATE($B32,"-",$C32),IN_1C!$B$2:$T$3018,13,FALSE))=TRUE,"",VLOOKUP(CONCATENATE($B32,"-",$C32),IN_1C!$B$2:$T$3018,13,FALSE))</f>
        <v>0</v>
      </c>
      <c r="P32" s="734">
        <f>IF(ISERROR(VLOOKUP(CONCATENATE($B32,"-",$C32),IN_1C!$B$2:$T$3018,14,FALSE))=TRUE,"",VLOOKUP(CONCATENATE($B32,"-",$C32),IN_1C!$B$2:$T$3018,14,FALSE))</f>
        <v>0</v>
      </c>
      <c r="Q32" s="660">
        <f>E32+G32</f>
        <v>0</v>
      </c>
      <c r="R32" s="661">
        <f>F32+H32</f>
        <v>0</v>
      </c>
      <c r="S32" s="659"/>
    </row>
    <row r="33" spans="1:19" s="540" customFormat="1" ht="16.5" customHeight="1" x14ac:dyDescent="0.25">
      <c r="A33" s="541" t="s">
        <v>1815</v>
      </c>
      <c r="B33" s="547" t="s">
        <v>526</v>
      </c>
      <c r="C33" s="617">
        <v>1</v>
      </c>
      <c r="D33" s="1863" t="str">
        <f t="shared" si="2"/>
        <v/>
      </c>
      <c r="E33" s="733">
        <f>IF(ISERROR(VLOOKUP(CONCATENATE($B33,"-",$C33),IN_1C!$B$2:$T$3018,3,FALSE))=TRUE,"",VLOOKUP(CONCATENATE($B33,"-",$C33),IN_1C!$B$2:$T$3018,3,FALSE))</f>
        <v>0</v>
      </c>
      <c r="F33" s="734">
        <f>IF(ISERROR(VLOOKUP(CONCATENATE($B33,"-",$C33),IN_1C!$B$2:$T$3018,4,FALSE))=TRUE,"",VLOOKUP(CONCATENATE($B33,"-",$C33),IN_1C!$B$2:$T$3018,4,FALSE))</f>
        <v>0</v>
      </c>
      <c r="G33" s="733">
        <f>IF(ISERROR(VLOOKUP(CONCATENATE($B33,"-",$C33),IN_1C!$B$2:$T$3018,5,FALSE))=TRUE,"",VLOOKUP(CONCATENATE($B33,"-",$C33),IN_1C!$B$2:$T$3018,5,FALSE))</f>
        <v>0</v>
      </c>
      <c r="H33" s="734">
        <f>IF(ISERROR(VLOOKUP(CONCATENATE($B33,"-",$C33),IN_1C!$B$2:$T$3018,6,FALSE))=TRUE,"",VLOOKUP(CONCATENATE($B33,"-",$C33),IN_1C!$B$2:$T$3018,6,FALSE))</f>
        <v>0</v>
      </c>
      <c r="I33" s="733">
        <f>IF(ISERROR(VLOOKUP(CONCATENATE($B33,"-",$C33),IN_1C!$B$2:$T$3018,7,FALSE))=TRUE,"",VLOOKUP(CONCATENATE($B33,"-",$C33),IN_1C!$B$2:$T$3018,7,FALSE))</f>
        <v>0</v>
      </c>
      <c r="J33" s="734">
        <f>IF(ISERROR(VLOOKUP(CONCATENATE($B33,"-",$C33),IN_1C!$B$2:$T$3018,8,FALSE))=TRUE,"",VLOOKUP(CONCATENATE($B33,"-",$C33),IN_1C!$B$2:$T$3018,8,FALSE))</f>
        <v>0</v>
      </c>
      <c r="K33" s="733">
        <f>IF(ISERROR(VLOOKUP(CONCATENATE($B33,"-",$C33),IN_1C!$B$2:$T$3018,9,FALSE))=TRUE,"",VLOOKUP(CONCATENATE($B33,"-",$C33),IN_1C!$B$2:$T$3018,9,FALSE))</f>
        <v>0</v>
      </c>
      <c r="L33" s="734">
        <f>IF(ISERROR(VLOOKUP(CONCATENATE($B33,"-",$C33),IN_1C!$B$2:$T$3018,10,FALSE))=TRUE,"",VLOOKUP(CONCATENATE($B33,"-",$C33),IN_1C!$B$2:$T$3018,10,FALSE))</f>
        <v>0</v>
      </c>
      <c r="M33" s="733">
        <f>IF(ISERROR(VLOOKUP(CONCATENATE($B33,"-",$C33),IN_1C!$B$2:$T$3018,11,FALSE))=TRUE,"",VLOOKUP(CONCATENATE($B33,"-",$C33),IN_1C!$B$2:$T$3018,11,FALSE))</f>
        <v>0</v>
      </c>
      <c r="N33" s="734">
        <f>IF(ISERROR(VLOOKUP(CONCATENATE($B33,"-",$C33),IN_1C!$B$2:$T$3018,12,FALSE))=TRUE,"",VLOOKUP(CONCATENATE($B33,"-",$C33),IN_1C!$B$2:$T$3018,12,FALSE))</f>
        <v>0</v>
      </c>
      <c r="O33" s="733">
        <f>IF(ISERROR(VLOOKUP(CONCATENATE($B33,"-",$C33),IN_1C!$B$2:$T$3018,13,FALSE))=TRUE,"",VLOOKUP(CONCATENATE($B33,"-",$C33),IN_1C!$B$2:$T$3018,13,FALSE))</f>
        <v>0</v>
      </c>
      <c r="P33" s="734">
        <f>IF(ISERROR(VLOOKUP(CONCATENATE($B33,"-",$C33),IN_1C!$B$2:$T$3018,14,FALSE))=TRUE,"",VLOOKUP(CONCATENATE($B33,"-",$C33),IN_1C!$B$2:$T$3018,14,FALSE))</f>
        <v>0</v>
      </c>
      <c r="Q33" s="660">
        <f>E33+G33</f>
        <v>0</v>
      </c>
      <c r="R33" s="661">
        <f>F33+H33</f>
        <v>0</v>
      </c>
      <c r="S33" s="659"/>
    </row>
    <row r="34" spans="1:19" s="540" customFormat="1" ht="16.5" customHeight="1" thickBot="1" x14ac:dyDescent="0.3">
      <c r="A34" s="541" t="s">
        <v>1421</v>
      </c>
      <c r="B34" s="547" t="s">
        <v>1422</v>
      </c>
      <c r="C34" s="617">
        <v>1</v>
      </c>
      <c r="D34" s="1863" t="str">
        <f t="shared" si="2"/>
        <v/>
      </c>
      <c r="E34" s="736">
        <f>IF(ISERROR(VLOOKUP(CONCATENATE($B34,"-",$C34),IN_1C!$B$2:$T$3018,3,FALSE))=TRUE,"",VLOOKUP(CONCATENATE($B34,"-",$C34),IN_1C!$B$2:$T$3018,3,FALSE))</f>
        <v>0</v>
      </c>
      <c r="F34" s="737">
        <f>IF(ISERROR(VLOOKUP(CONCATENATE($B34,"-",$C34),IN_1C!$B$2:$T$3018,4,FALSE))=TRUE,"",VLOOKUP(CONCATENATE($B34,"-",$C34),IN_1C!$B$2:$T$3018,4,FALSE))</f>
        <v>0</v>
      </c>
      <c r="G34" s="736">
        <f>IF(ISERROR(VLOOKUP(CONCATENATE($B34,"-",$C34),IN_1C!$B$2:$T$3018,5,FALSE))=TRUE,"",VLOOKUP(CONCATENATE($B34,"-",$C34),IN_1C!$B$2:$T$3018,5,FALSE))</f>
        <v>0</v>
      </c>
      <c r="H34" s="737">
        <f>IF(ISERROR(VLOOKUP(CONCATENATE($B34,"-",$C34),IN_1C!$B$2:$T$3018,6,FALSE))=TRUE,"",VLOOKUP(CONCATENATE($B34,"-",$C34),IN_1C!$B$2:$T$3018,6,FALSE))</f>
        <v>0</v>
      </c>
      <c r="I34" s="736">
        <f>IF(ISERROR(VLOOKUP(CONCATENATE($B34,"-",$C34),IN_1C!$B$2:$T$3018,7,FALSE))=TRUE,"",VLOOKUP(CONCATENATE($B34,"-",$C34),IN_1C!$B$2:$T$3018,7,FALSE))</f>
        <v>0</v>
      </c>
      <c r="J34" s="737">
        <f>IF(ISERROR(VLOOKUP(CONCATENATE($B34,"-",$C34),IN_1C!$B$2:$T$3018,8,FALSE))=TRUE,"",VLOOKUP(CONCATENATE($B34,"-",$C34),IN_1C!$B$2:$T$3018,8,FALSE))</f>
        <v>0</v>
      </c>
      <c r="K34" s="736">
        <f>IF(ISERROR(VLOOKUP(CONCATENATE($B34,"-",$C34),IN_1C!$B$2:$T$3018,9,FALSE))=TRUE,"",VLOOKUP(CONCATENATE($B34,"-",$C34),IN_1C!$B$2:$T$3018,9,FALSE))</f>
        <v>0</v>
      </c>
      <c r="L34" s="737">
        <f>IF(ISERROR(VLOOKUP(CONCATENATE($B34,"-",$C34),IN_1C!$B$2:$T$3018,10,FALSE))=TRUE,"",VLOOKUP(CONCATENATE($B34,"-",$C34),IN_1C!$B$2:$T$3018,10,FALSE))</f>
        <v>0</v>
      </c>
      <c r="M34" s="736">
        <f>IF(ISERROR(VLOOKUP(CONCATENATE($B34,"-",$C34),IN_1C!$B$2:$T$3018,11,FALSE))=TRUE,"",VLOOKUP(CONCATENATE($B34,"-",$C34),IN_1C!$B$2:$T$3018,11,FALSE))</f>
        <v>0</v>
      </c>
      <c r="N34" s="737">
        <f>IF(ISERROR(VLOOKUP(CONCATENATE($B34,"-",$C34),IN_1C!$B$2:$T$3018,12,FALSE))=TRUE,"",VLOOKUP(CONCATENATE($B34,"-",$C34),IN_1C!$B$2:$T$3018,12,FALSE))</f>
        <v>0</v>
      </c>
      <c r="O34" s="736">
        <f>IF(ISERROR(VLOOKUP(CONCATENATE($B34,"-",$C34),IN_1C!$B$2:$T$3018,13,FALSE))=TRUE,"",VLOOKUP(CONCATENATE($B34,"-",$C34),IN_1C!$B$2:$T$3018,13,FALSE))</f>
        <v>0</v>
      </c>
      <c r="P34" s="737">
        <f>IF(ISERROR(VLOOKUP(CONCATENATE($B34,"-",$C34),IN_1C!$B$2:$T$3018,14,FALSE))=TRUE,"",VLOOKUP(CONCATENATE($B34,"-",$C34),IN_1C!$B$2:$T$3018,14,FALSE))</f>
        <v>0</v>
      </c>
      <c r="Q34" s="663">
        <f t="shared" si="3"/>
        <v>0</v>
      </c>
      <c r="R34" s="664">
        <f t="shared" si="3"/>
        <v>0</v>
      </c>
      <c r="S34" s="659" t="str">
        <f t="shared" si="4"/>
        <v/>
      </c>
    </row>
    <row r="35" spans="1:19" s="540" customFormat="1" ht="16.5" customHeight="1" thickBot="1" x14ac:dyDescent="0.3">
      <c r="A35" s="556" t="s">
        <v>1423</v>
      </c>
      <c r="B35" s="670"/>
      <c r="C35" s="619"/>
      <c r="D35" s="1371"/>
      <c r="E35" s="741" t="str">
        <f>IF(ISERROR(VLOOKUP(CONCATENATE($B35,"-",$C35),IN_1C!$B$2:$T$3018,3,FALSE))=TRUE,"",VLOOKUP(CONCATENATE($B35,"-",$C35),IN_1C!$B$2:$T$3018,3,FALSE))</f>
        <v/>
      </c>
      <c r="F35" s="742" t="str">
        <f>IF(ISERROR(VLOOKUP(CONCATENATE($B35,"-",$C35),IN_1C!$B$2:$T$3018,4,FALSE))=TRUE,"",VLOOKUP(CONCATENATE($B35,"-",$C35),IN_1C!$B$2:$T$3018,4,FALSE))</f>
        <v/>
      </c>
      <c r="G35" s="742" t="str">
        <f>IF(ISERROR(VLOOKUP(CONCATENATE($B35,"-",$C35),IN_1C!$B$2:$T$3018,5,FALSE))=TRUE,"",VLOOKUP(CONCATENATE($B35,"-",$C35),IN_1C!$B$2:$T$3018,5,FALSE))</f>
        <v/>
      </c>
      <c r="H35" s="742" t="str">
        <f>IF(ISERROR(VLOOKUP(CONCATENATE($B35,"-",$C35),IN_1C!$B$2:$T$3018,6,FALSE))=TRUE,"",VLOOKUP(CONCATENATE($B35,"-",$C35),IN_1C!$B$2:$T$3018,6,FALSE))</f>
        <v/>
      </c>
      <c r="I35" s="742" t="str">
        <f>IF(ISERROR(VLOOKUP(CONCATENATE($B35,"-",$C35),IN_1C!$B$2:$T$3018,7,FALSE))=TRUE,"",VLOOKUP(CONCATENATE($B35,"-",$C35),IN_1C!$B$2:$T$3018,7,FALSE))</f>
        <v/>
      </c>
      <c r="J35" s="742" t="str">
        <f>IF(ISERROR(VLOOKUP(CONCATENATE($B35,"-",$C35),IN_1C!$B$2:$T$3018,8,FALSE))=TRUE,"",VLOOKUP(CONCATENATE($B35,"-",$C35),IN_1C!$B$2:$T$3018,8,FALSE))</f>
        <v/>
      </c>
      <c r="K35" s="742" t="str">
        <f>IF(ISERROR(VLOOKUP(CONCATENATE($B35,"-",$C35),IN_1C!$B$2:$T$3018,9,FALSE))=TRUE,"",VLOOKUP(CONCATENATE($B35,"-",$C35),IN_1C!$B$2:$T$3018,9,FALSE))</f>
        <v/>
      </c>
      <c r="L35" s="742" t="str">
        <f>IF(ISERROR(VLOOKUP(CONCATENATE($B35,"-",$C35),IN_1C!$B$2:$T$3018,10,FALSE))=TRUE,"",VLOOKUP(CONCATENATE($B35,"-",$C35),IN_1C!$B$2:$T$3018,10,FALSE))</f>
        <v/>
      </c>
      <c r="M35" s="742" t="str">
        <f>IF(ISERROR(VLOOKUP(CONCATENATE($B35,"-",$C35),IN_1C!$B$2:$T$3018,11,FALSE))=TRUE,"",VLOOKUP(CONCATENATE($B35,"-",$C35),IN_1C!$B$2:$T$3018,11,FALSE))</f>
        <v/>
      </c>
      <c r="N35" s="742" t="str">
        <f>IF(ISERROR(VLOOKUP(CONCATENATE($B35,"-",$C35),IN_1C!$B$2:$T$3018,12,FALSE))=TRUE,"",VLOOKUP(CONCATENATE($B35,"-",$C35),IN_1C!$B$2:$T$3018,12,FALSE))</f>
        <v/>
      </c>
      <c r="O35" s="742" t="str">
        <f>IF(ISERROR(VLOOKUP(CONCATENATE($B35,"-",$C35),IN_1C!$B$2:$T$3018,13,FALSE))=TRUE,"",VLOOKUP(CONCATENATE($B35,"-",$C35),IN_1C!$B$2:$T$3018,13,FALSE))</f>
        <v/>
      </c>
      <c r="P35" s="742" t="str">
        <f>IF(ISERROR(VLOOKUP(CONCATENATE($B35,"-",$C35),IN_1C!$B$2:$T$3018,14,FALSE))=TRUE,"",VLOOKUP(CONCATENATE($B35,"-",$C35),IN_1C!$B$2:$T$3018,14,FALSE))</f>
        <v/>
      </c>
      <c r="Q35" s="671"/>
      <c r="R35" s="672"/>
    </row>
    <row r="36" spans="1:19" s="540" customFormat="1" ht="16.5" customHeight="1" x14ac:dyDescent="0.25">
      <c r="A36" s="535" t="s">
        <v>1424</v>
      </c>
      <c r="B36" s="536" t="s">
        <v>1425</v>
      </c>
      <c r="C36" s="617">
        <v>1</v>
      </c>
      <c r="D36" s="1863" t="str">
        <f t="shared" si="2"/>
        <v/>
      </c>
      <c r="E36" s="730">
        <f>IF(ISERROR(VLOOKUP(CONCATENATE($B36,"-",$C36),IN_1C!$B$2:$T$3018,3,FALSE))=TRUE,"",VLOOKUP(CONCATENATE($B36,"-",$C36),IN_1C!$B$2:$T$3018,3,FALSE))</f>
        <v>0</v>
      </c>
      <c r="F36" s="731">
        <f>IF(ISERROR(VLOOKUP(CONCATENATE($B36,"-",$C36),IN_1C!$B$2:$T$3018,4,FALSE))=TRUE,"",VLOOKUP(CONCATENATE($B36,"-",$C36),IN_1C!$B$2:$T$3018,4,FALSE))</f>
        <v>0</v>
      </c>
      <c r="G36" s="730">
        <f>IF(ISERROR(VLOOKUP(CONCATENATE($B36,"-",$C36),IN_1C!$B$2:$T$3018,5,FALSE))=TRUE,"",VLOOKUP(CONCATENATE($B36,"-",$C36),IN_1C!$B$2:$T$3018,5,FALSE))</f>
        <v>0</v>
      </c>
      <c r="H36" s="731">
        <f>IF(ISERROR(VLOOKUP(CONCATENATE($B36,"-",$C36),IN_1C!$B$2:$T$3018,6,FALSE))=TRUE,"",VLOOKUP(CONCATENATE($B36,"-",$C36),IN_1C!$B$2:$T$3018,6,FALSE))</f>
        <v>0</v>
      </c>
      <c r="I36" s="730">
        <f>IF(ISERROR(VLOOKUP(CONCATENATE($B36,"-",$C36),IN_1C!$B$2:$T$3018,7,FALSE))=TRUE,"",VLOOKUP(CONCATENATE($B36,"-",$C36),IN_1C!$B$2:$T$3018,7,FALSE))</f>
        <v>0</v>
      </c>
      <c r="J36" s="731">
        <f>IF(ISERROR(VLOOKUP(CONCATENATE($B36,"-",$C36),IN_1C!$B$2:$T$3018,8,FALSE))=TRUE,"",VLOOKUP(CONCATENATE($B36,"-",$C36),IN_1C!$B$2:$T$3018,8,FALSE))</f>
        <v>0</v>
      </c>
      <c r="K36" s="730">
        <f>IF(ISERROR(VLOOKUP(CONCATENATE($B36,"-",$C36),IN_1C!$B$2:$T$3018,9,FALSE))=TRUE,"",VLOOKUP(CONCATENATE($B36,"-",$C36),IN_1C!$B$2:$T$3018,9,FALSE))</f>
        <v>0</v>
      </c>
      <c r="L36" s="731">
        <f>IF(ISERROR(VLOOKUP(CONCATENATE($B36,"-",$C36),IN_1C!$B$2:$T$3018,10,FALSE))=TRUE,"",VLOOKUP(CONCATENATE($B36,"-",$C36),IN_1C!$B$2:$T$3018,10,FALSE))</f>
        <v>0</v>
      </c>
      <c r="M36" s="730">
        <f>IF(ISERROR(VLOOKUP(CONCATENATE($B36,"-",$C36),IN_1C!$B$2:$T$3018,11,FALSE))=TRUE,"",VLOOKUP(CONCATENATE($B36,"-",$C36),IN_1C!$B$2:$T$3018,11,FALSE))</f>
        <v>0</v>
      </c>
      <c r="N36" s="731">
        <f>IF(ISERROR(VLOOKUP(CONCATENATE($B36,"-",$C36),IN_1C!$B$2:$T$3018,12,FALSE))=TRUE,"",VLOOKUP(CONCATENATE($B36,"-",$C36),IN_1C!$B$2:$T$3018,12,FALSE))</f>
        <v>0</v>
      </c>
      <c r="O36" s="730">
        <f>IF(ISERROR(VLOOKUP(CONCATENATE($B36,"-",$C36),IN_1C!$B$2:$T$3018,13,FALSE))=TRUE,"",VLOOKUP(CONCATENATE($B36,"-",$C36),IN_1C!$B$2:$T$3018,13,FALSE))</f>
        <v>0</v>
      </c>
      <c r="P36" s="731">
        <f>IF(ISERROR(VLOOKUP(CONCATENATE($B36,"-",$C36),IN_1C!$B$2:$T$3018,14,FALSE))=TRUE,"",VLOOKUP(CONCATENATE($B36,"-",$C36),IN_1C!$B$2:$T$3018,14,FALSE))</f>
        <v>0</v>
      </c>
      <c r="Q36" s="656">
        <f t="shared" ref="Q36:R46" si="5">E36+G36</f>
        <v>0</v>
      </c>
      <c r="R36" s="657">
        <f t="shared" si="5"/>
        <v>0</v>
      </c>
      <c r="S36" s="659" t="str">
        <f t="shared" ref="S36:S46" si="6">IF(O36&gt;Q36,"ERRORE",IF(P36&gt;R36,"ERRORE",""))</f>
        <v/>
      </c>
    </row>
    <row r="37" spans="1:19" s="540" customFormat="1" ht="16.5" customHeight="1" x14ac:dyDescent="0.25">
      <c r="A37" s="541" t="s">
        <v>1426</v>
      </c>
      <c r="B37" s="546" t="s">
        <v>1427</v>
      </c>
      <c r="C37" s="617">
        <v>1</v>
      </c>
      <c r="D37" s="1863" t="str">
        <f t="shared" si="2"/>
        <v/>
      </c>
      <c r="E37" s="733">
        <f>IF(ISERROR(VLOOKUP(CONCATENATE($B37,"-",$C37),IN_1C!$B$2:$T$3018,3,FALSE))=TRUE,"",VLOOKUP(CONCATENATE($B37,"-",$C37),IN_1C!$B$2:$T$3018,3,FALSE))</f>
        <v>0</v>
      </c>
      <c r="F37" s="734">
        <f>IF(ISERROR(VLOOKUP(CONCATENATE($B37,"-",$C37),IN_1C!$B$2:$T$3018,4,FALSE))=TRUE,"",VLOOKUP(CONCATENATE($B37,"-",$C37),IN_1C!$B$2:$T$3018,4,FALSE))</f>
        <v>0</v>
      </c>
      <c r="G37" s="733">
        <f>IF(ISERROR(VLOOKUP(CONCATENATE($B37,"-",$C37),IN_1C!$B$2:$T$3018,5,FALSE))=TRUE,"",VLOOKUP(CONCATENATE($B37,"-",$C37),IN_1C!$B$2:$T$3018,5,FALSE))</f>
        <v>0</v>
      </c>
      <c r="H37" s="734">
        <f>IF(ISERROR(VLOOKUP(CONCATENATE($B37,"-",$C37),IN_1C!$B$2:$T$3018,6,FALSE))=TRUE,"",VLOOKUP(CONCATENATE($B37,"-",$C37),IN_1C!$B$2:$T$3018,6,FALSE))</f>
        <v>0</v>
      </c>
      <c r="I37" s="733">
        <f>IF(ISERROR(VLOOKUP(CONCATENATE($B37,"-",$C37),IN_1C!$B$2:$T$3018,7,FALSE))=TRUE,"",VLOOKUP(CONCATENATE($B37,"-",$C37),IN_1C!$B$2:$T$3018,7,FALSE))</f>
        <v>0</v>
      </c>
      <c r="J37" s="734">
        <f>IF(ISERROR(VLOOKUP(CONCATENATE($B37,"-",$C37),IN_1C!$B$2:$T$3018,8,FALSE))=TRUE,"",VLOOKUP(CONCATENATE($B37,"-",$C37),IN_1C!$B$2:$T$3018,8,FALSE))</f>
        <v>0</v>
      </c>
      <c r="K37" s="733">
        <f>IF(ISERROR(VLOOKUP(CONCATENATE($B37,"-",$C37),IN_1C!$B$2:$T$3018,9,FALSE))=TRUE,"",VLOOKUP(CONCATENATE($B37,"-",$C37),IN_1C!$B$2:$T$3018,9,FALSE))</f>
        <v>0</v>
      </c>
      <c r="L37" s="734">
        <f>IF(ISERROR(VLOOKUP(CONCATENATE($B37,"-",$C37),IN_1C!$B$2:$T$3018,10,FALSE))=TRUE,"",VLOOKUP(CONCATENATE($B37,"-",$C37),IN_1C!$B$2:$T$3018,10,FALSE))</f>
        <v>0</v>
      </c>
      <c r="M37" s="733">
        <f>IF(ISERROR(VLOOKUP(CONCATENATE($B37,"-",$C37),IN_1C!$B$2:$T$3018,11,FALSE))=TRUE,"",VLOOKUP(CONCATENATE($B37,"-",$C37),IN_1C!$B$2:$T$3018,11,FALSE))</f>
        <v>0</v>
      </c>
      <c r="N37" s="734">
        <f>IF(ISERROR(VLOOKUP(CONCATENATE($B37,"-",$C37),IN_1C!$B$2:$T$3018,12,FALSE))=TRUE,"",VLOOKUP(CONCATENATE($B37,"-",$C37),IN_1C!$B$2:$T$3018,12,FALSE))</f>
        <v>0</v>
      </c>
      <c r="O37" s="733">
        <f>IF(ISERROR(VLOOKUP(CONCATENATE($B37,"-",$C37),IN_1C!$B$2:$T$3018,13,FALSE))=TRUE,"",VLOOKUP(CONCATENATE($B37,"-",$C37),IN_1C!$B$2:$T$3018,13,FALSE))</f>
        <v>0</v>
      </c>
      <c r="P37" s="734">
        <f>IF(ISERROR(VLOOKUP(CONCATENATE($B37,"-",$C37),IN_1C!$B$2:$T$3018,14,FALSE))=TRUE,"",VLOOKUP(CONCATENATE($B37,"-",$C37),IN_1C!$B$2:$T$3018,14,FALSE))</f>
        <v>0</v>
      </c>
      <c r="Q37" s="660">
        <f t="shared" si="5"/>
        <v>0</v>
      </c>
      <c r="R37" s="661">
        <f t="shared" si="5"/>
        <v>0</v>
      </c>
      <c r="S37" s="659" t="str">
        <f t="shared" si="6"/>
        <v/>
      </c>
    </row>
    <row r="38" spans="1:19" s="540" customFormat="1" ht="16.5" customHeight="1" x14ac:dyDescent="0.25">
      <c r="A38" s="541" t="s">
        <v>1428</v>
      </c>
      <c r="B38" s="546" t="s">
        <v>1429</v>
      </c>
      <c r="C38" s="617">
        <v>1</v>
      </c>
      <c r="D38" s="1863" t="str">
        <f t="shared" si="2"/>
        <v/>
      </c>
      <c r="E38" s="733">
        <f>IF(ISERROR(VLOOKUP(CONCATENATE($B38,"-",$C38),IN_1C!$B$2:$T$3018,3,FALSE))=TRUE,"",VLOOKUP(CONCATENATE($B38,"-",$C38),IN_1C!$B$2:$T$3018,3,FALSE))</f>
        <v>0</v>
      </c>
      <c r="F38" s="734">
        <f>IF(ISERROR(VLOOKUP(CONCATENATE($B38,"-",$C38),IN_1C!$B$2:$T$3018,4,FALSE))=TRUE,"",VLOOKUP(CONCATENATE($B38,"-",$C38),IN_1C!$B$2:$T$3018,4,FALSE))</f>
        <v>0</v>
      </c>
      <c r="G38" s="733">
        <f>IF(ISERROR(VLOOKUP(CONCATENATE($B38,"-",$C38),IN_1C!$B$2:$T$3018,5,FALSE))=TRUE,"",VLOOKUP(CONCATENATE($B38,"-",$C38),IN_1C!$B$2:$T$3018,5,FALSE))</f>
        <v>0</v>
      </c>
      <c r="H38" s="734">
        <f>IF(ISERROR(VLOOKUP(CONCATENATE($B38,"-",$C38),IN_1C!$B$2:$T$3018,6,FALSE))=TRUE,"",VLOOKUP(CONCATENATE($B38,"-",$C38),IN_1C!$B$2:$T$3018,6,FALSE))</f>
        <v>0</v>
      </c>
      <c r="I38" s="733">
        <f>IF(ISERROR(VLOOKUP(CONCATENATE($B38,"-",$C38),IN_1C!$B$2:$T$3018,7,FALSE))=TRUE,"",VLOOKUP(CONCATENATE($B38,"-",$C38),IN_1C!$B$2:$T$3018,7,FALSE))</f>
        <v>0</v>
      </c>
      <c r="J38" s="734">
        <f>IF(ISERROR(VLOOKUP(CONCATENATE($B38,"-",$C38),IN_1C!$B$2:$T$3018,8,FALSE))=TRUE,"",VLOOKUP(CONCATENATE($B38,"-",$C38),IN_1C!$B$2:$T$3018,8,FALSE))</f>
        <v>0</v>
      </c>
      <c r="K38" s="733">
        <f>IF(ISERROR(VLOOKUP(CONCATENATE($B38,"-",$C38),IN_1C!$B$2:$T$3018,9,FALSE))=TRUE,"",VLOOKUP(CONCATENATE($B38,"-",$C38),IN_1C!$B$2:$T$3018,9,FALSE))</f>
        <v>0</v>
      </c>
      <c r="L38" s="734">
        <f>IF(ISERROR(VLOOKUP(CONCATENATE($B38,"-",$C38),IN_1C!$B$2:$T$3018,10,FALSE))=TRUE,"",VLOOKUP(CONCATENATE($B38,"-",$C38),IN_1C!$B$2:$T$3018,10,FALSE))</f>
        <v>0</v>
      </c>
      <c r="M38" s="733">
        <f>IF(ISERROR(VLOOKUP(CONCATENATE($B38,"-",$C38),IN_1C!$B$2:$T$3018,11,FALSE))=TRUE,"",VLOOKUP(CONCATENATE($B38,"-",$C38),IN_1C!$B$2:$T$3018,11,FALSE))</f>
        <v>0</v>
      </c>
      <c r="N38" s="734">
        <f>IF(ISERROR(VLOOKUP(CONCATENATE($B38,"-",$C38),IN_1C!$B$2:$T$3018,12,FALSE))=TRUE,"",VLOOKUP(CONCATENATE($B38,"-",$C38),IN_1C!$B$2:$T$3018,12,FALSE))</f>
        <v>0</v>
      </c>
      <c r="O38" s="733">
        <f>IF(ISERROR(VLOOKUP(CONCATENATE($B38,"-",$C38),IN_1C!$B$2:$T$3018,13,FALSE))=TRUE,"",VLOOKUP(CONCATENATE($B38,"-",$C38),IN_1C!$B$2:$T$3018,13,FALSE))</f>
        <v>0</v>
      </c>
      <c r="P38" s="734">
        <f>IF(ISERROR(VLOOKUP(CONCATENATE($B38,"-",$C38),IN_1C!$B$2:$T$3018,14,FALSE))=TRUE,"",VLOOKUP(CONCATENATE($B38,"-",$C38),IN_1C!$B$2:$T$3018,14,FALSE))</f>
        <v>0</v>
      </c>
      <c r="Q38" s="660">
        <f t="shared" si="5"/>
        <v>0</v>
      </c>
      <c r="R38" s="661">
        <f t="shared" si="5"/>
        <v>0</v>
      </c>
      <c r="S38" s="659" t="str">
        <f t="shared" si="6"/>
        <v/>
      </c>
    </row>
    <row r="39" spans="1:19" s="540" customFormat="1" ht="16.5" customHeight="1" x14ac:dyDescent="0.25">
      <c r="A39" s="541" t="s">
        <v>1430</v>
      </c>
      <c r="B39" s="546" t="s">
        <v>1431</v>
      </c>
      <c r="C39" s="617">
        <v>1</v>
      </c>
      <c r="D39" s="1863" t="str">
        <f t="shared" si="2"/>
        <v/>
      </c>
      <c r="E39" s="733">
        <f>IF(ISERROR(VLOOKUP(CONCATENATE($B39,"-",$C39),IN_1C!$B$2:$T$3018,3,FALSE))=TRUE,"",VLOOKUP(CONCATENATE($B39,"-",$C39),IN_1C!$B$2:$T$3018,3,FALSE))</f>
        <v>0</v>
      </c>
      <c r="F39" s="734">
        <f>IF(ISERROR(VLOOKUP(CONCATENATE($B39,"-",$C39),IN_1C!$B$2:$T$3018,4,FALSE))=TRUE,"",VLOOKUP(CONCATENATE($B39,"-",$C39),IN_1C!$B$2:$T$3018,4,FALSE))</f>
        <v>0</v>
      </c>
      <c r="G39" s="733">
        <f>IF(ISERROR(VLOOKUP(CONCATENATE($B39,"-",$C39),IN_1C!$B$2:$T$3018,5,FALSE))=TRUE,"",VLOOKUP(CONCATENATE($B39,"-",$C39),IN_1C!$B$2:$T$3018,5,FALSE))</f>
        <v>0</v>
      </c>
      <c r="H39" s="734">
        <f>IF(ISERROR(VLOOKUP(CONCATENATE($B39,"-",$C39),IN_1C!$B$2:$T$3018,6,FALSE))=TRUE,"",VLOOKUP(CONCATENATE($B39,"-",$C39),IN_1C!$B$2:$T$3018,6,FALSE))</f>
        <v>0</v>
      </c>
      <c r="I39" s="733">
        <f>IF(ISERROR(VLOOKUP(CONCATENATE($B39,"-",$C39),IN_1C!$B$2:$T$3018,7,FALSE))=TRUE,"",VLOOKUP(CONCATENATE($B39,"-",$C39),IN_1C!$B$2:$T$3018,7,FALSE))</f>
        <v>0</v>
      </c>
      <c r="J39" s="734">
        <f>IF(ISERROR(VLOOKUP(CONCATENATE($B39,"-",$C39),IN_1C!$B$2:$T$3018,8,FALSE))=TRUE,"",VLOOKUP(CONCATENATE($B39,"-",$C39),IN_1C!$B$2:$T$3018,8,FALSE))</f>
        <v>0</v>
      </c>
      <c r="K39" s="733">
        <f>IF(ISERROR(VLOOKUP(CONCATENATE($B39,"-",$C39),IN_1C!$B$2:$T$3018,9,FALSE))=TRUE,"",VLOOKUP(CONCATENATE($B39,"-",$C39),IN_1C!$B$2:$T$3018,9,FALSE))</f>
        <v>0</v>
      </c>
      <c r="L39" s="734">
        <f>IF(ISERROR(VLOOKUP(CONCATENATE($B39,"-",$C39),IN_1C!$B$2:$T$3018,10,FALSE))=TRUE,"",VLOOKUP(CONCATENATE($B39,"-",$C39),IN_1C!$B$2:$T$3018,10,FALSE))</f>
        <v>0</v>
      </c>
      <c r="M39" s="733">
        <f>IF(ISERROR(VLOOKUP(CONCATENATE($B39,"-",$C39),IN_1C!$B$2:$T$3018,11,FALSE))=TRUE,"",VLOOKUP(CONCATENATE($B39,"-",$C39),IN_1C!$B$2:$T$3018,11,FALSE))</f>
        <v>0</v>
      </c>
      <c r="N39" s="734">
        <f>IF(ISERROR(VLOOKUP(CONCATENATE($B39,"-",$C39),IN_1C!$B$2:$T$3018,12,FALSE))=TRUE,"",VLOOKUP(CONCATENATE($B39,"-",$C39),IN_1C!$B$2:$T$3018,12,FALSE))</f>
        <v>0</v>
      </c>
      <c r="O39" s="733">
        <f>IF(ISERROR(VLOOKUP(CONCATENATE($B39,"-",$C39),IN_1C!$B$2:$T$3018,13,FALSE))=TRUE,"",VLOOKUP(CONCATENATE($B39,"-",$C39),IN_1C!$B$2:$T$3018,13,FALSE))</f>
        <v>0</v>
      </c>
      <c r="P39" s="734">
        <f>IF(ISERROR(VLOOKUP(CONCATENATE($B39,"-",$C39),IN_1C!$B$2:$T$3018,14,FALSE))=TRUE,"",VLOOKUP(CONCATENATE($B39,"-",$C39),IN_1C!$B$2:$T$3018,14,FALSE))</f>
        <v>0</v>
      </c>
      <c r="Q39" s="660">
        <f t="shared" si="5"/>
        <v>0</v>
      </c>
      <c r="R39" s="661">
        <f t="shared" si="5"/>
        <v>0</v>
      </c>
      <c r="S39" s="659" t="str">
        <f t="shared" si="6"/>
        <v/>
      </c>
    </row>
    <row r="40" spans="1:19" s="540" customFormat="1" ht="16.5" customHeight="1" x14ac:dyDescent="0.25">
      <c r="A40" s="541" t="s">
        <v>1432</v>
      </c>
      <c r="B40" s="546" t="s">
        <v>1433</v>
      </c>
      <c r="C40" s="617">
        <v>1</v>
      </c>
      <c r="D40" s="1863" t="str">
        <f t="shared" si="2"/>
        <v/>
      </c>
      <c r="E40" s="733">
        <f>IF(ISERROR(VLOOKUP(CONCATENATE($B40,"-",$C40),IN_1C!$B$2:$T$3018,3,FALSE))=TRUE,"",VLOOKUP(CONCATENATE($B40,"-",$C40),IN_1C!$B$2:$T$3018,3,FALSE))</f>
        <v>0</v>
      </c>
      <c r="F40" s="734">
        <f>IF(ISERROR(VLOOKUP(CONCATENATE($B40,"-",$C40),IN_1C!$B$2:$T$3018,4,FALSE))=TRUE,"",VLOOKUP(CONCATENATE($B40,"-",$C40),IN_1C!$B$2:$T$3018,4,FALSE))</f>
        <v>0</v>
      </c>
      <c r="G40" s="733">
        <f>IF(ISERROR(VLOOKUP(CONCATENATE($B40,"-",$C40),IN_1C!$B$2:$T$3018,5,FALSE))=TRUE,"",VLOOKUP(CONCATENATE($B40,"-",$C40),IN_1C!$B$2:$T$3018,5,FALSE))</f>
        <v>0</v>
      </c>
      <c r="H40" s="734">
        <f>IF(ISERROR(VLOOKUP(CONCATENATE($B40,"-",$C40),IN_1C!$B$2:$T$3018,6,FALSE))=TRUE,"",VLOOKUP(CONCATENATE($B40,"-",$C40),IN_1C!$B$2:$T$3018,6,FALSE))</f>
        <v>0</v>
      </c>
      <c r="I40" s="733">
        <f>IF(ISERROR(VLOOKUP(CONCATENATE($B40,"-",$C40),IN_1C!$B$2:$T$3018,7,FALSE))=TRUE,"",VLOOKUP(CONCATENATE($B40,"-",$C40),IN_1C!$B$2:$T$3018,7,FALSE))</f>
        <v>0</v>
      </c>
      <c r="J40" s="734">
        <f>IF(ISERROR(VLOOKUP(CONCATENATE($B40,"-",$C40),IN_1C!$B$2:$T$3018,8,FALSE))=TRUE,"",VLOOKUP(CONCATENATE($B40,"-",$C40),IN_1C!$B$2:$T$3018,8,FALSE))</f>
        <v>0</v>
      </c>
      <c r="K40" s="733">
        <f>IF(ISERROR(VLOOKUP(CONCATENATE($B40,"-",$C40),IN_1C!$B$2:$T$3018,9,FALSE))=TRUE,"",VLOOKUP(CONCATENATE($B40,"-",$C40),IN_1C!$B$2:$T$3018,9,FALSE))</f>
        <v>0</v>
      </c>
      <c r="L40" s="734">
        <f>IF(ISERROR(VLOOKUP(CONCATENATE($B40,"-",$C40),IN_1C!$B$2:$T$3018,10,FALSE))=TRUE,"",VLOOKUP(CONCATENATE($B40,"-",$C40),IN_1C!$B$2:$T$3018,10,FALSE))</f>
        <v>0</v>
      </c>
      <c r="M40" s="733">
        <f>IF(ISERROR(VLOOKUP(CONCATENATE($B40,"-",$C40),IN_1C!$B$2:$T$3018,11,FALSE))=TRUE,"",VLOOKUP(CONCATENATE($B40,"-",$C40),IN_1C!$B$2:$T$3018,11,FALSE))</f>
        <v>0</v>
      </c>
      <c r="N40" s="734">
        <f>IF(ISERROR(VLOOKUP(CONCATENATE($B40,"-",$C40),IN_1C!$B$2:$T$3018,12,FALSE))=TRUE,"",VLOOKUP(CONCATENATE($B40,"-",$C40),IN_1C!$B$2:$T$3018,12,FALSE))</f>
        <v>0</v>
      </c>
      <c r="O40" s="733">
        <f>IF(ISERROR(VLOOKUP(CONCATENATE($B40,"-",$C40),IN_1C!$B$2:$T$3018,13,FALSE))=TRUE,"",VLOOKUP(CONCATENATE($B40,"-",$C40),IN_1C!$B$2:$T$3018,13,FALSE))</f>
        <v>0</v>
      </c>
      <c r="P40" s="734">
        <f>IF(ISERROR(VLOOKUP(CONCATENATE($B40,"-",$C40),IN_1C!$B$2:$T$3018,14,FALSE))=TRUE,"",VLOOKUP(CONCATENATE($B40,"-",$C40),IN_1C!$B$2:$T$3018,14,FALSE))</f>
        <v>0</v>
      </c>
      <c r="Q40" s="660">
        <f t="shared" si="5"/>
        <v>0</v>
      </c>
      <c r="R40" s="661">
        <f t="shared" si="5"/>
        <v>0</v>
      </c>
      <c r="S40" s="659" t="str">
        <f t="shared" si="6"/>
        <v/>
      </c>
    </row>
    <row r="41" spans="1:19" s="540" customFormat="1" ht="16.5" customHeight="1" x14ac:dyDescent="0.25">
      <c r="A41" s="541" t="s">
        <v>1434</v>
      </c>
      <c r="B41" s="546" t="s">
        <v>1435</v>
      </c>
      <c r="C41" s="617">
        <v>1</v>
      </c>
      <c r="D41" s="1863" t="str">
        <f t="shared" si="2"/>
        <v/>
      </c>
      <c r="E41" s="733">
        <f>IF(ISERROR(VLOOKUP(CONCATENATE($B41,"-",$C41),IN_1C!$B$2:$T$3018,3,FALSE))=TRUE,"",VLOOKUP(CONCATENATE($B41,"-",$C41),IN_1C!$B$2:$T$3018,3,FALSE))</f>
        <v>0</v>
      </c>
      <c r="F41" s="734">
        <f>IF(ISERROR(VLOOKUP(CONCATENATE($B41,"-",$C41),IN_1C!$B$2:$T$3018,4,FALSE))=TRUE,"",VLOOKUP(CONCATENATE($B41,"-",$C41),IN_1C!$B$2:$T$3018,4,FALSE))</f>
        <v>0</v>
      </c>
      <c r="G41" s="733">
        <f>IF(ISERROR(VLOOKUP(CONCATENATE($B41,"-",$C41),IN_1C!$B$2:$T$3018,5,FALSE))=TRUE,"",VLOOKUP(CONCATENATE($B41,"-",$C41),IN_1C!$B$2:$T$3018,5,FALSE))</f>
        <v>0</v>
      </c>
      <c r="H41" s="734">
        <f>IF(ISERROR(VLOOKUP(CONCATENATE($B41,"-",$C41),IN_1C!$B$2:$T$3018,6,FALSE))=TRUE,"",VLOOKUP(CONCATENATE($B41,"-",$C41),IN_1C!$B$2:$T$3018,6,FALSE))</f>
        <v>0</v>
      </c>
      <c r="I41" s="733">
        <f>IF(ISERROR(VLOOKUP(CONCATENATE($B41,"-",$C41),IN_1C!$B$2:$T$3018,7,FALSE))=TRUE,"",VLOOKUP(CONCATENATE($B41,"-",$C41),IN_1C!$B$2:$T$3018,7,FALSE))</f>
        <v>0</v>
      </c>
      <c r="J41" s="734">
        <f>IF(ISERROR(VLOOKUP(CONCATENATE($B41,"-",$C41),IN_1C!$B$2:$T$3018,8,FALSE))=TRUE,"",VLOOKUP(CONCATENATE($B41,"-",$C41),IN_1C!$B$2:$T$3018,8,FALSE))</f>
        <v>0</v>
      </c>
      <c r="K41" s="733">
        <f>IF(ISERROR(VLOOKUP(CONCATENATE($B41,"-",$C41),IN_1C!$B$2:$T$3018,9,FALSE))=TRUE,"",VLOOKUP(CONCATENATE($B41,"-",$C41),IN_1C!$B$2:$T$3018,9,FALSE))</f>
        <v>0</v>
      </c>
      <c r="L41" s="734">
        <f>IF(ISERROR(VLOOKUP(CONCATENATE($B41,"-",$C41),IN_1C!$B$2:$T$3018,10,FALSE))=TRUE,"",VLOOKUP(CONCATENATE($B41,"-",$C41),IN_1C!$B$2:$T$3018,10,FALSE))</f>
        <v>0</v>
      </c>
      <c r="M41" s="733">
        <f>IF(ISERROR(VLOOKUP(CONCATENATE($B41,"-",$C41),IN_1C!$B$2:$T$3018,11,FALSE))=TRUE,"",VLOOKUP(CONCATENATE($B41,"-",$C41),IN_1C!$B$2:$T$3018,11,FALSE))</f>
        <v>0</v>
      </c>
      <c r="N41" s="734">
        <f>IF(ISERROR(VLOOKUP(CONCATENATE($B41,"-",$C41),IN_1C!$B$2:$T$3018,12,FALSE))=TRUE,"",VLOOKUP(CONCATENATE($B41,"-",$C41),IN_1C!$B$2:$T$3018,12,FALSE))</f>
        <v>0</v>
      </c>
      <c r="O41" s="733">
        <f>IF(ISERROR(VLOOKUP(CONCATENATE($B41,"-",$C41),IN_1C!$B$2:$T$3018,13,FALSE))=TRUE,"",VLOOKUP(CONCATENATE($B41,"-",$C41),IN_1C!$B$2:$T$3018,13,FALSE))</f>
        <v>0</v>
      </c>
      <c r="P41" s="734">
        <f>IF(ISERROR(VLOOKUP(CONCATENATE($B41,"-",$C41),IN_1C!$B$2:$T$3018,14,FALSE))=TRUE,"",VLOOKUP(CONCATENATE($B41,"-",$C41),IN_1C!$B$2:$T$3018,14,FALSE))</f>
        <v>0</v>
      </c>
      <c r="Q41" s="660">
        <f t="shared" si="5"/>
        <v>0</v>
      </c>
      <c r="R41" s="661">
        <f t="shared" si="5"/>
        <v>0</v>
      </c>
      <c r="S41" s="659" t="str">
        <f t="shared" si="6"/>
        <v/>
      </c>
    </row>
    <row r="42" spans="1:19" s="540" customFormat="1" ht="16.5" customHeight="1" x14ac:dyDescent="0.25">
      <c r="A42" s="541" t="s">
        <v>1436</v>
      </c>
      <c r="B42" s="546" t="s">
        <v>1437</v>
      </c>
      <c r="C42" s="617">
        <v>1</v>
      </c>
      <c r="D42" s="1863" t="str">
        <f t="shared" si="2"/>
        <v/>
      </c>
      <c r="E42" s="733">
        <f>IF(ISERROR(VLOOKUP(CONCATENATE($B42,"-",$C42),IN_1C!$B$2:$T$3018,3,FALSE))=TRUE,"",VLOOKUP(CONCATENATE($B42,"-",$C42),IN_1C!$B$2:$T$3018,3,FALSE))</f>
        <v>0</v>
      </c>
      <c r="F42" s="734">
        <f>IF(ISERROR(VLOOKUP(CONCATENATE($B42,"-",$C42),IN_1C!$B$2:$T$3018,4,FALSE))=TRUE,"",VLOOKUP(CONCATENATE($B42,"-",$C42),IN_1C!$B$2:$T$3018,4,FALSE))</f>
        <v>0</v>
      </c>
      <c r="G42" s="733">
        <f>IF(ISERROR(VLOOKUP(CONCATENATE($B42,"-",$C42),IN_1C!$B$2:$T$3018,5,FALSE))=TRUE,"",VLOOKUP(CONCATENATE($B42,"-",$C42),IN_1C!$B$2:$T$3018,5,FALSE))</f>
        <v>0</v>
      </c>
      <c r="H42" s="734">
        <f>IF(ISERROR(VLOOKUP(CONCATENATE($B42,"-",$C42),IN_1C!$B$2:$T$3018,6,FALSE))=TRUE,"",VLOOKUP(CONCATENATE($B42,"-",$C42),IN_1C!$B$2:$T$3018,6,FALSE))</f>
        <v>0</v>
      </c>
      <c r="I42" s="733">
        <f>IF(ISERROR(VLOOKUP(CONCATENATE($B42,"-",$C42),IN_1C!$B$2:$T$3018,7,FALSE))=TRUE,"",VLOOKUP(CONCATENATE($B42,"-",$C42),IN_1C!$B$2:$T$3018,7,FALSE))</f>
        <v>0</v>
      </c>
      <c r="J42" s="734">
        <f>IF(ISERROR(VLOOKUP(CONCATENATE($B42,"-",$C42),IN_1C!$B$2:$T$3018,8,FALSE))=TRUE,"",VLOOKUP(CONCATENATE($B42,"-",$C42),IN_1C!$B$2:$T$3018,8,FALSE))</f>
        <v>0</v>
      </c>
      <c r="K42" s="733">
        <f>IF(ISERROR(VLOOKUP(CONCATENATE($B42,"-",$C42),IN_1C!$B$2:$T$3018,9,FALSE))=TRUE,"",VLOOKUP(CONCATENATE($B42,"-",$C42),IN_1C!$B$2:$T$3018,9,FALSE))</f>
        <v>0</v>
      </c>
      <c r="L42" s="734">
        <f>IF(ISERROR(VLOOKUP(CONCATENATE($B42,"-",$C42),IN_1C!$B$2:$T$3018,10,FALSE))=TRUE,"",VLOOKUP(CONCATENATE($B42,"-",$C42),IN_1C!$B$2:$T$3018,10,FALSE))</f>
        <v>0</v>
      </c>
      <c r="M42" s="733">
        <f>IF(ISERROR(VLOOKUP(CONCATENATE($B42,"-",$C42),IN_1C!$B$2:$T$3018,11,FALSE))=TRUE,"",VLOOKUP(CONCATENATE($B42,"-",$C42),IN_1C!$B$2:$T$3018,11,FALSE))</f>
        <v>0</v>
      </c>
      <c r="N42" s="734">
        <f>IF(ISERROR(VLOOKUP(CONCATENATE($B42,"-",$C42),IN_1C!$B$2:$T$3018,12,FALSE))=TRUE,"",VLOOKUP(CONCATENATE($B42,"-",$C42),IN_1C!$B$2:$T$3018,12,FALSE))</f>
        <v>0</v>
      </c>
      <c r="O42" s="733">
        <f>IF(ISERROR(VLOOKUP(CONCATENATE($B42,"-",$C42),IN_1C!$B$2:$T$3018,13,FALSE))=TRUE,"",VLOOKUP(CONCATENATE($B42,"-",$C42),IN_1C!$B$2:$T$3018,13,FALSE))</f>
        <v>0</v>
      </c>
      <c r="P42" s="734">
        <f>IF(ISERROR(VLOOKUP(CONCATENATE($B42,"-",$C42),IN_1C!$B$2:$T$3018,14,FALSE))=TRUE,"",VLOOKUP(CONCATENATE($B42,"-",$C42),IN_1C!$B$2:$T$3018,14,FALSE))</f>
        <v>0</v>
      </c>
      <c r="Q42" s="660">
        <f t="shared" si="5"/>
        <v>0</v>
      </c>
      <c r="R42" s="661">
        <f t="shared" si="5"/>
        <v>0</v>
      </c>
      <c r="S42" s="659" t="str">
        <f t="shared" si="6"/>
        <v/>
      </c>
    </row>
    <row r="43" spans="1:19" s="540" customFormat="1" ht="16.5" customHeight="1" x14ac:dyDescent="0.25">
      <c r="A43" s="541" t="s">
        <v>1438</v>
      </c>
      <c r="B43" s="546" t="s">
        <v>1439</v>
      </c>
      <c r="C43" s="617">
        <v>1</v>
      </c>
      <c r="D43" s="1863" t="str">
        <f t="shared" si="2"/>
        <v/>
      </c>
      <c r="E43" s="733">
        <f>IF(ISERROR(VLOOKUP(CONCATENATE($B43,"-",$C43),IN_1C!$B$2:$T$3018,3,FALSE))=TRUE,"",VLOOKUP(CONCATENATE($B43,"-",$C43),IN_1C!$B$2:$T$3018,3,FALSE))</f>
        <v>0</v>
      </c>
      <c r="F43" s="734">
        <f>IF(ISERROR(VLOOKUP(CONCATENATE($B43,"-",$C43),IN_1C!$B$2:$T$3018,4,FALSE))=TRUE,"",VLOOKUP(CONCATENATE($B43,"-",$C43),IN_1C!$B$2:$T$3018,4,FALSE))</f>
        <v>0</v>
      </c>
      <c r="G43" s="733">
        <f>IF(ISERROR(VLOOKUP(CONCATENATE($B43,"-",$C43),IN_1C!$B$2:$T$3018,5,FALSE))=TRUE,"",VLOOKUP(CONCATENATE($B43,"-",$C43),IN_1C!$B$2:$T$3018,5,FALSE))</f>
        <v>0</v>
      </c>
      <c r="H43" s="734">
        <f>IF(ISERROR(VLOOKUP(CONCATENATE($B43,"-",$C43),IN_1C!$B$2:$T$3018,6,FALSE))=TRUE,"",VLOOKUP(CONCATENATE($B43,"-",$C43),IN_1C!$B$2:$T$3018,6,FALSE))</f>
        <v>0</v>
      </c>
      <c r="I43" s="733">
        <f>IF(ISERROR(VLOOKUP(CONCATENATE($B43,"-",$C43),IN_1C!$B$2:$T$3018,7,FALSE))=TRUE,"",VLOOKUP(CONCATENATE($B43,"-",$C43),IN_1C!$B$2:$T$3018,7,FALSE))</f>
        <v>0</v>
      </c>
      <c r="J43" s="734">
        <f>IF(ISERROR(VLOOKUP(CONCATENATE($B43,"-",$C43),IN_1C!$B$2:$T$3018,8,FALSE))=TRUE,"",VLOOKUP(CONCATENATE($B43,"-",$C43),IN_1C!$B$2:$T$3018,8,FALSE))</f>
        <v>0</v>
      </c>
      <c r="K43" s="733">
        <f>IF(ISERROR(VLOOKUP(CONCATENATE($B43,"-",$C43),IN_1C!$B$2:$T$3018,9,FALSE))=TRUE,"",VLOOKUP(CONCATENATE($B43,"-",$C43),IN_1C!$B$2:$T$3018,9,FALSE))</f>
        <v>0</v>
      </c>
      <c r="L43" s="734">
        <f>IF(ISERROR(VLOOKUP(CONCATENATE($B43,"-",$C43),IN_1C!$B$2:$T$3018,10,FALSE))=TRUE,"",VLOOKUP(CONCATENATE($B43,"-",$C43),IN_1C!$B$2:$T$3018,10,FALSE))</f>
        <v>0</v>
      </c>
      <c r="M43" s="733">
        <f>IF(ISERROR(VLOOKUP(CONCATENATE($B43,"-",$C43),IN_1C!$B$2:$T$3018,11,FALSE))=TRUE,"",VLOOKUP(CONCATENATE($B43,"-",$C43),IN_1C!$B$2:$T$3018,11,FALSE))</f>
        <v>0</v>
      </c>
      <c r="N43" s="734">
        <f>IF(ISERROR(VLOOKUP(CONCATENATE($B43,"-",$C43),IN_1C!$B$2:$T$3018,12,FALSE))=TRUE,"",VLOOKUP(CONCATENATE($B43,"-",$C43),IN_1C!$B$2:$T$3018,12,FALSE))</f>
        <v>0</v>
      </c>
      <c r="O43" s="733">
        <f>IF(ISERROR(VLOOKUP(CONCATENATE($B43,"-",$C43),IN_1C!$B$2:$T$3018,13,FALSE))=TRUE,"",VLOOKUP(CONCATENATE($B43,"-",$C43),IN_1C!$B$2:$T$3018,13,FALSE))</f>
        <v>0</v>
      </c>
      <c r="P43" s="734">
        <f>IF(ISERROR(VLOOKUP(CONCATENATE($B43,"-",$C43),IN_1C!$B$2:$T$3018,14,FALSE))=TRUE,"",VLOOKUP(CONCATENATE($B43,"-",$C43),IN_1C!$B$2:$T$3018,14,FALSE))</f>
        <v>0</v>
      </c>
      <c r="Q43" s="660">
        <f t="shared" si="5"/>
        <v>0</v>
      </c>
      <c r="R43" s="661">
        <f t="shared" si="5"/>
        <v>0</v>
      </c>
      <c r="S43" s="659" t="str">
        <f t="shared" si="6"/>
        <v/>
      </c>
    </row>
    <row r="44" spans="1:19" s="540" customFormat="1" ht="16.5" customHeight="1" x14ac:dyDescent="0.25">
      <c r="A44" s="541" t="s">
        <v>1440</v>
      </c>
      <c r="B44" s="546" t="s">
        <v>1441</v>
      </c>
      <c r="C44" s="617">
        <v>1</v>
      </c>
      <c r="D44" s="1863" t="str">
        <f t="shared" si="2"/>
        <v/>
      </c>
      <c r="E44" s="733">
        <f>IF(ISERROR(VLOOKUP(CONCATENATE($B44,"-",$C44),IN_1C!$B$2:$T$3018,3,FALSE))=TRUE,"",VLOOKUP(CONCATENATE($B44,"-",$C44),IN_1C!$B$2:$T$3018,3,FALSE))</f>
        <v>0</v>
      </c>
      <c r="F44" s="734">
        <f>IF(ISERROR(VLOOKUP(CONCATENATE($B44,"-",$C44),IN_1C!$B$2:$T$3018,4,FALSE))=TRUE,"",VLOOKUP(CONCATENATE($B44,"-",$C44),IN_1C!$B$2:$T$3018,4,FALSE))</f>
        <v>0</v>
      </c>
      <c r="G44" s="733">
        <f>IF(ISERROR(VLOOKUP(CONCATENATE($B44,"-",$C44),IN_1C!$B$2:$T$3018,5,FALSE))=TRUE,"",VLOOKUP(CONCATENATE($B44,"-",$C44),IN_1C!$B$2:$T$3018,5,FALSE))</f>
        <v>0</v>
      </c>
      <c r="H44" s="734">
        <f>IF(ISERROR(VLOOKUP(CONCATENATE($B44,"-",$C44),IN_1C!$B$2:$T$3018,6,FALSE))=TRUE,"",VLOOKUP(CONCATENATE($B44,"-",$C44),IN_1C!$B$2:$T$3018,6,FALSE))</f>
        <v>0</v>
      </c>
      <c r="I44" s="733">
        <f>IF(ISERROR(VLOOKUP(CONCATENATE($B44,"-",$C44),IN_1C!$B$2:$T$3018,7,FALSE))=TRUE,"",VLOOKUP(CONCATENATE($B44,"-",$C44),IN_1C!$B$2:$T$3018,7,FALSE))</f>
        <v>0</v>
      </c>
      <c r="J44" s="734">
        <f>IF(ISERROR(VLOOKUP(CONCATENATE($B44,"-",$C44),IN_1C!$B$2:$T$3018,8,FALSE))=TRUE,"",VLOOKUP(CONCATENATE($B44,"-",$C44),IN_1C!$B$2:$T$3018,8,FALSE))</f>
        <v>0</v>
      </c>
      <c r="K44" s="733">
        <f>IF(ISERROR(VLOOKUP(CONCATENATE($B44,"-",$C44),IN_1C!$B$2:$T$3018,9,FALSE))=TRUE,"",VLOOKUP(CONCATENATE($B44,"-",$C44),IN_1C!$B$2:$T$3018,9,FALSE))</f>
        <v>0</v>
      </c>
      <c r="L44" s="734">
        <f>IF(ISERROR(VLOOKUP(CONCATENATE($B44,"-",$C44),IN_1C!$B$2:$T$3018,10,FALSE))=TRUE,"",VLOOKUP(CONCATENATE($B44,"-",$C44),IN_1C!$B$2:$T$3018,10,FALSE))</f>
        <v>0</v>
      </c>
      <c r="M44" s="733">
        <f>IF(ISERROR(VLOOKUP(CONCATENATE($B44,"-",$C44),IN_1C!$B$2:$T$3018,11,FALSE))=TRUE,"",VLOOKUP(CONCATENATE($B44,"-",$C44),IN_1C!$B$2:$T$3018,11,FALSE))</f>
        <v>0</v>
      </c>
      <c r="N44" s="734">
        <f>IF(ISERROR(VLOOKUP(CONCATENATE($B44,"-",$C44),IN_1C!$B$2:$T$3018,12,FALSE))=TRUE,"",VLOOKUP(CONCATENATE($B44,"-",$C44),IN_1C!$B$2:$T$3018,12,FALSE))</f>
        <v>0</v>
      </c>
      <c r="O44" s="733">
        <f>IF(ISERROR(VLOOKUP(CONCATENATE($B44,"-",$C44),IN_1C!$B$2:$T$3018,13,FALSE))=TRUE,"",VLOOKUP(CONCATENATE($B44,"-",$C44),IN_1C!$B$2:$T$3018,13,FALSE))</f>
        <v>0</v>
      </c>
      <c r="P44" s="734">
        <f>IF(ISERROR(VLOOKUP(CONCATENATE($B44,"-",$C44),IN_1C!$B$2:$T$3018,14,FALSE))=TRUE,"",VLOOKUP(CONCATENATE($B44,"-",$C44),IN_1C!$B$2:$T$3018,14,FALSE))</f>
        <v>0</v>
      </c>
      <c r="Q44" s="660">
        <f t="shared" si="5"/>
        <v>0</v>
      </c>
      <c r="R44" s="661">
        <f t="shared" si="5"/>
        <v>0</v>
      </c>
      <c r="S44" s="659" t="str">
        <f t="shared" si="6"/>
        <v/>
      </c>
    </row>
    <row r="45" spans="1:19" s="540" customFormat="1" ht="16.5" customHeight="1" x14ac:dyDescent="0.25">
      <c r="A45" s="541" t="s">
        <v>1442</v>
      </c>
      <c r="B45" s="546" t="s">
        <v>1443</v>
      </c>
      <c r="C45" s="617">
        <v>1</v>
      </c>
      <c r="D45" s="1863" t="str">
        <f t="shared" si="2"/>
        <v/>
      </c>
      <c r="E45" s="733">
        <f>IF(ISERROR(VLOOKUP(CONCATENATE($B45,"-",$C45),IN_1C!$B$2:$T$3018,3,FALSE))=TRUE,"",VLOOKUP(CONCATENATE($B45,"-",$C45),IN_1C!$B$2:$T$3018,3,FALSE))</f>
        <v>0</v>
      </c>
      <c r="F45" s="734">
        <f>IF(ISERROR(VLOOKUP(CONCATENATE($B45,"-",$C45),IN_1C!$B$2:$T$3018,4,FALSE))=TRUE,"",VLOOKUP(CONCATENATE($B45,"-",$C45),IN_1C!$B$2:$T$3018,4,FALSE))</f>
        <v>0</v>
      </c>
      <c r="G45" s="733">
        <f>IF(ISERROR(VLOOKUP(CONCATENATE($B45,"-",$C45),IN_1C!$B$2:$T$3018,5,FALSE))=TRUE,"",VLOOKUP(CONCATENATE($B45,"-",$C45),IN_1C!$B$2:$T$3018,5,FALSE))</f>
        <v>0</v>
      </c>
      <c r="H45" s="734">
        <f>IF(ISERROR(VLOOKUP(CONCATENATE($B45,"-",$C45),IN_1C!$B$2:$T$3018,6,FALSE))=TRUE,"",VLOOKUP(CONCATENATE($B45,"-",$C45),IN_1C!$B$2:$T$3018,6,FALSE))</f>
        <v>0</v>
      </c>
      <c r="I45" s="733">
        <f>IF(ISERROR(VLOOKUP(CONCATENATE($B45,"-",$C45),IN_1C!$B$2:$T$3018,7,FALSE))=TRUE,"",VLOOKUP(CONCATENATE($B45,"-",$C45),IN_1C!$B$2:$T$3018,7,FALSE))</f>
        <v>0</v>
      </c>
      <c r="J45" s="734">
        <f>IF(ISERROR(VLOOKUP(CONCATENATE($B45,"-",$C45),IN_1C!$B$2:$T$3018,8,FALSE))=TRUE,"",VLOOKUP(CONCATENATE($B45,"-",$C45),IN_1C!$B$2:$T$3018,8,FALSE))</f>
        <v>0</v>
      </c>
      <c r="K45" s="733">
        <f>IF(ISERROR(VLOOKUP(CONCATENATE($B45,"-",$C45),IN_1C!$B$2:$T$3018,9,FALSE))=TRUE,"",VLOOKUP(CONCATENATE($B45,"-",$C45),IN_1C!$B$2:$T$3018,9,FALSE))</f>
        <v>0</v>
      </c>
      <c r="L45" s="734">
        <f>IF(ISERROR(VLOOKUP(CONCATENATE($B45,"-",$C45),IN_1C!$B$2:$T$3018,10,FALSE))=TRUE,"",VLOOKUP(CONCATENATE($B45,"-",$C45),IN_1C!$B$2:$T$3018,10,FALSE))</f>
        <v>0</v>
      </c>
      <c r="M45" s="733">
        <f>IF(ISERROR(VLOOKUP(CONCATENATE($B45,"-",$C45),IN_1C!$B$2:$T$3018,11,FALSE))=TRUE,"",VLOOKUP(CONCATENATE($B45,"-",$C45),IN_1C!$B$2:$T$3018,11,FALSE))</f>
        <v>0</v>
      </c>
      <c r="N45" s="734">
        <f>IF(ISERROR(VLOOKUP(CONCATENATE($B45,"-",$C45),IN_1C!$B$2:$T$3018,12,FALSE))=TRUE,"",VLOOKUP(CONCATENATE($B45,"-",$C45),IN_1C!$B$2:$T$3018,12,FALSE))</f>
        <v>0</v>
      </c>
      <c r="O45" s="733">
        <f>IF(ISERROR(VLOOKUP(CONCATENATE($B45,"-",$C45),IN_1C!$B$2:$T$3018,13,FALSE))=TRUE,"",VLOOKUP(CONCATENATE($B45,"-",$C45),IN_1C!$B$2:$T$3018,13,FALSE))</f>
        <v>0</v>
      </c>
      <c r="P45" s="734">
        <f>IF(ISERROR(VLOOKUP(CONCATENATE($B45,"-",$C45),IN_1C!$B$2:$T$3018,14,FALSE))=TRUE,"",VLOOKUP(CONCATENATE($B45,"-",$C45),IN_1C!$B$2:$T$3018,14,FALSE))</f>
        <v>0</v>
      </c>
      <c r="Q45" s="660">
        <f t="shared" si="5"/>
        <v>0</v>
      </c>
      <c r="R45" s="661">
        <f t="shared" si="5"/>
        <v>0</v>
      </c>
      <c r="S45" s="659" t="str">
        <f t="shared" si="6"/>
        <v/>
      </c>
    </row>
    <row r="46" spans="1:19" s="540" customFormat="1" ht="16.5" customHeight="1" thickBot="1" x14ac:dyDescent="0.3">
      <c r="A46" s="560" t="s">
        <v>1444</v>
      </c>
      <c r="B46" s="562" t="s">
        <v>1445</v>
      </c>
      <c r="C46" s="617">
        <v>1</v>
      </c>
      <c r="D46" s="1863" t="str">
        <f t="shared" si="2"/>
        <v/>
      </c>
      <c r="E46" s="736">
        <f>IF(ISERROR(VLOOKUP(CONCATENATE($B46,"-",$C46),IN_1C!$B$2:$T$3018,3,FALSE))=TRUE,"",VLOOKUP(CONCATENATE($B46,"-",$C46),IN_1C!$B$2:$T$3018,3,FALSE))</f>
        <v>0</v>
      </c>
      <c r="F46" s="737">
        <f>IF(ISERROR(VLOOKUP(CONCATENATE($B46,"-",$C46),IN_1C!$B$2:$T$3018,4,FALSE))=TRUE,"",VLOOKUP(CONCATENATE($B46,"-",$C46),IN_1C!$B$2:$T$3018,4,FALSE))</f>
        <v>0</v>
      </c>
      <c r="G46" s="736">
        <f>IF(ISERROR(VLOOKUP(CONCATENATE($B46,"-",$C46),IN_1C!$B$2:$T$3018,5,FALSE))=TRUE,"",VLOOKUP(CONCATENATE($B46,"-",$C46),IN_1C!$B$2:$T$3018,5,FALSE))</f>
        <v>0</v>
      </c>
      <c r="H46" s="737">
        <f>IF(ISERROR(VLOOKUP(CONCATENATE($B46,"-",$C46),IN_1C!$B$2:$T$3018,6,FALSE))=TRUE,"",VLOOKUP(CONCATENATE($B46,"-",$C46),IN_1C!$B$2:$T$3018,6,FALSE))</f>
        <v>0</v>
      </c>
      <c r="I46" s="736">
        <f>IF(ISERROR(VLOOKUP(CONCATENATE($B46,"-",$C46),IN_1C!$B$2:$T$3018,7,FALSE))=TRUE,"",VLOOKUP(CONCATENATE($B46,"-",$C46),IN_1C!$B$2:$T$3018,7,FALSE))</f>
        <v>0</v>
      </c>
      <c r="J46" s="737">
        <f>IF(ISERROR(VLOOKUP(CONCATENATE($B46,"-",$C46),IN_1C!$B$2:$T$3018,8,FALSE))=TRUE,"",VLOOKUP(CONCATENATE($B46,"-",$C46),IN_1C!$B$2:$T$3018,8,FALSE))</f>
        <v>0</v>
      </c>
      <c r="K46" s="736">
        <f>IF(ISERROR(VLOOKUP(CONCATENATE($B46,"-",$C46),IN_1C!$B$2:$T$3018,9,FALSE))=TRUE,"",VLOOKUP(CONCATENATE($B46,"-",$C46),IN_1C!$B$2:$T$3018,9,FALSE))</f>
        <v>0</v>
      </c>
      <c r="L46" s="737">
        <f>IF(ISERROR(VLOOKUP(CONCATENATE($B46,"-",$C46),IN_1C!$B$2:$T$3018,10,FALSE))=TRUE,"",VLOOKUP(CONCATENATE($B46,"-",$C46),IN_1C!$B$2:$T$3018,10,FALSE))</f>
        <v>0</v>
      </c>
      <c r="M46" s="736">
        <f>IF(ISERROR(VLOOKUP(CONCATENATE($B46,"-",$C46),IN_1C!$B$2:$T$3018,11,FALSE))=TRUE,"",VLOOKUP(CONCATENATE($B46,"-",$C46),IN_1C!$B$2:$T$3018,11,FALSE))</f>
        <v>0</v>
      </c>
      <c r="N46" s="737">
        <f>IF(ISERROR(VLOOKUP(CONCATENATE($B46,"-",$C46),IN_1C!$B$2:$T$3018,12,FALSE))=TRUE,"",VLOOKUP(CONCATENATE($B46,"-",$C46),IN_1C!$B$2:$T$3018,12,FALSE))</f>
        <v>0</v>
      </c>
      <c r="O46" s="736">
        <f>IF(ISERROR(VLOOKUP(CONCATENATE($B46,"-",$C46),IN_1C!$B$2:$T$3018,13,FALSE))=TRUE,"",VLOOKUP(CONCATENATE($B46,"-",$C46),IN_1C!$B$2:$T$3018,13,FALSE))</f>
        <v>0</v>
      </c>
      <c r="P46" s="737">
        <f>IF(ISERROR(VLOOKUP(CONCATENATE($B46,"-",$C46),IN_1C!$B$2:$T$3018,14,FALSE))=TRUE,"",VLOOKUP(CONCATENATE($B46,"-",$C46),IN_1C!$B$2:$T$3018,14,FALSE))</f>
        <v>0</v>
      </c>
      <c r="Q46" s="663">
        <f t="shared" si="5"/>
        <v>0</v>
      </c>
      <c r="R46" s="664">
        <f t="shared" si="5"/>
        <v>0</v>
      </c>
      <c r="S46" s="659" t="str">
        <f t="shared" si="6"/>
        <v/>
      </c>
    </row>
    <row r="47" spans="1:19" s="540" customFormat="1" ht="16.5" customHeight="1" thickBot="1" x14ac:dyDescent="0.3">
      <c r="A47" s="563" t="s">
        <v>1446</v>
      </c>
      <c r="B47" s="670"/>
      <c r="C47" s="619"/>
      <c r="D47" s="1371"/>
      <c r="E47" s="741" t="str">
        <f>IF(ISERROR(VLOOKUP(CONCATENATE($B47,"-",$C47),IN_1C!$B$2:$T$3018,3,FALSE))=TRUE,"",VLOOKUP(CONCATENATE($B47,"-",$C47),IN_1C!$B$2:$T$3018,3,FALSE))</f>
        <v/>
      </c>
      <c r="F47" s="742"/>
      <c r="G47" s="742"/>
      <c r="H47" s="742"/>
      <c r="I47" s="742"/>
      <c r="J47" s="742"/>
      <c r="K47" s="742"/>
      <c r="L47" s="742"/>
      <c r="M47" s="742"/>
      <c r="N47" s="742"/>
      <c r="O47" s="742"/>
      <c r="P47" s="742"/>
      <c r="Q47" s="671"/>
      <c r="R47" s="672"/>
    </row>
    <row r="48" spans="1:19" s="540" customFormat="1" ht="16.5" customHeight="1" x14ac:dyDescent="0.25">
      <c r="A48" s="535" t="s">
        <v>1447</v>
      </c>
      <c r="B48" s="536" t="s">
        <v>1448</v>
      </c>
      <c r="C48" s="617">
        <v>1</v>
      </c>
      <c r="D48" s="1863" t="str">
        <f t="shared" si="2"/>
        <v/>
      </c>
      <c r="E48" s="730">
        <f>IF(ISERROR(VLOOKUP(CONCATENATE($B48,"-",$C48),IN_1C!$B$2:$T$3018,3,FALSE))=TRUE,"",VLOOKUP(CONCATENATE($B48,"-",$C48),IN_1C!$B$2:$T$3018,3,FALSE))</f>
        <v>0</v>
      </c>
      <c r="F48" s="731">
        <f>IF(ISERROR(VLOOKUP(CONCATENATE($B48,"-",$C48),IN_1C!$B$2:$T$3018,4,FALSE))=TRUE,"",VLOOKUP(CONCATENATE($B48,"-",$C48),IN_1C!$B$2:$T$3018,4,FALSE))</f>
        <v>0</v>
      </c>
      <c r="G48" s="730">
        <f>IF(ISERROR(VLOOKUP(CONCATENATE($B48,"-",$C48),IN_1C!$B$2:$T$3018,5,FALSE))=TRUE,"",VLOOKUP(CONCATENATE($B48,"-",$C48),IN_1C!$B$2:$T$3018,5,FALSE))</f>
        <v>0</v>
      </c>
      <c r="H48" s="731">
        <f>IF(ISERROR(VLOOKUP(CONCATENATE($B48,"-",$C48),IN_1C!$B$2:$T$3018,6,FALSE))=TRUE,"",VLOOKUP(CONCATENATE($B48,"-",$C48),IN_1C!$B$2:$T$3018,6,FALSE))</f>
        <v>0</v>
      </c>
      <c r="I48" s="730">
        <f>IF(ISERROR(VLOOKUP(CONCATENATE($B48,"-",$C48),IN_1C!$B$2:$T$3018,7,FALSE))=TRUE,"",VLOOKUP(CONCATENATE($B48,"-",$C48),IN_1C!$B$2:$T$3018,7,FALSE))</f>
        <v>0</v>
      </c>
      <c r="J48" s="731">
        <f>IF(ISERROR(VLOOKUP(CONCATENATE($B48,"-",$C48),IN_1C!$B$2:$T$3018,8,FALSE))=TRUE,"",VLOOKUP(CONCATENATE($B48,"-",$C48),IN_1C!$B$2:$T$3018,8,FALSE))</f>
        <v>0</v>
      </c>
      <c r="K48" s="730">
        <f>IF(ISERROR(VLOOKUP(CONCATENATE($B48,"-",$C48),IN_1C!$B$2:$T$3018,9,FALSE))=TRUE,"",VLOOKUP(CONCATENATE($B48,"-",$C48),IN_1C!$B$2:$T$3018,9,FALSE))</f>
        <v>0</v>
      </c>
      <c r="L48" s="731">
        <f>IF(ISERROR(VLOOKUP(CONCATENATE($B48,"-",$C48),IN_1C!$B$2:$T$3018,10,FALSE))=TRUE,"",VLOOKUP(CONCATENATE($B48,"-",$C48),IN_1C!$B$2:$T$3018,10,FALSE))</f>
        <v>0</v>
      </c>
      <c r="M48" s="730">
        <f>IF(ISERROR(VLOOKUP(CONCATENATE($B48,"-",$C48),IN_1C!$B$2:$T$3018,11,FALSE))=TRUE,"",VLOOKUP(CONCATENATE($B48,"-",$C48),IN_1C!$B$2:$T$3018,11,FALSE))</f>
        <v>0</v>
      </c>
      <c r="N48" s="731">
        <f>IF(ISERROR(VLOOKUP(CONCATENATE($B48,"-",$C48),IN_1C!$B$2:$T$3018,12,FALSE))=TRUE,"",VLOOKUP(CONCATENATE($B48,"-",$C48),IN_1C!$B$2:$T$3018,12,FALSE))</f>
        <v>0</v>
      </c>
      <c r="O48" s="730">
        <f>IF(ISERROR(VLOOKUP(CONCATENATE($B48,"-",$C48),IN_1C!$B$2:$T$3018,13,FALSE))=TRUE,"",VLOOKUP(CONCATENATE($B48,"-",$C48),IN_1C!$B$2:$T$3018,13,FALSE))</f>
        <v>0</v>
      </c>
      <c r="P48" s="731">
        <f>IF(ISERROR(VLOOKUP(CONCATENATE($B48,"-",$C48),IN_1C!$B$2:$T$3018,14,FALSE))=TRUE,"",VLOOKUP(CONCATENATE($B48,"-",$C48),IN_1C!$B$2:$T$3018,14,FALSE))</f>
        <v>0</v>
      </c>
      <c r="Q48" s="656">
        <f t="shared" ref="Q48:R53" si="7">E48+G48</f>
        <v>0</v>
      </c>
      <c r="R48" s="657">
        <f t="shared" si="7"/>
        <v>0</v>
      </c>
      <c r="S48" s="659" t="str">
        <f t="shared" ref="S48:S53" si="8">IF(O48&gt;Q48,"ERRORE",IF(P48&gt;R48,"ERRORE",""))</f>
        <v/>
      </c>
    </row>
    <row r="49" spans="1:19" s="540" customFormat="1" ht="16.5" customHeight="1" x14ac:dyDescent="0.25">
      <c r="A49" s="541" t="s">
        <v>1449</v>
      </c>
      <c r="B49" s="546" t="s">
        <v>1450</v>
      </c>
      <c r="C49" s="617">
        <v>1</v>
      </c>
      <c r="D49" s="1863" t="str">
        <f t="shared" si="2"/>
        <v/>
      </c>
      <c r="E49" s="733">
        <f>IF(ISERROR(VLOOKUP(CONCATENATE($B49,"-",$C49),IN_1C!$B$2:$T$3018,3,FALSE))=TRUE,"",VLOOKUP(CONCATENATE($B49,"-",$C49),IN_1C!$B$2:$T$3018,3,FALSE))</f>
        <v>0</v>
      </c>
      <c r="F49" s="734">
        <f>IF(ISERROR(VLOOKUP(CONCATENATE($B49,"-",$C49),IN_1C!$B$2:$T$3018,4,FALSE))=TRUE,"",VLOOKUP(CONCATENATE($B49,"-",$C49),IN_1C!$B$2:$T$3018,4,FALSE))</f>
        <v>0</v>
      </c>
      <c r="G49" s="733">
        <f>IF(ISERROR(VLOOKUP(CONCATENATE($B49,"-",$C49),IN_1C!$B$2:$T$3018,5,FALSE))=TRUE,"",VLOOKUP(CONCATENATE($B49,"-",$C49),IN_1C!$B$2:$T$3018,5,FALSE))</f>
        <v>0</v>
      </c>
      <c r="H49" s="734">
        <f>IF(ISERROR(VLOOKUP(CONCATENATE($B49,"-",$C49),IN_1C!$B$2:$T$3018,6,FALSE))=TRUE,"",VLOOKUP(CONCATENATE($B49,"-",$C49),IN_1C!$B$2:$T$3018,6,FALSE))</f>
        <v>0</v>
      </c>
      <c r="I49" s="733">
        <f>IF(ISERROR(VLOOKUP(CONCATENATE($B49,"-",$C49),IN_1C!$B$2:$T$3018,7,FALSE))=TRUE,"",VLOOKUP(CONCATENATE($B49,"-",$C49),IN_1C!$B$2:$T$3018,7,FALSE))</f>
        <v>0</v>
      </c>
      <c r="J49" s="734">
        <f>IF(ISERROR(VLOOKUP(CONCATENATE($B49,"-",$C49),IN_1C!$B$2:$T$3018,8,FALSE))=TRUE,"",VLOOKUP(CONCATENATE($B49,"-",$C49),IN_1C!$B$2:$T$3018,8,FALSE))</f>
        <v>0</v>
      </c>
      <c r="K49" s="733">
        <f>IF(ISERROR(VLOOKUP(CONCATENATE($B49,"-",$C49),IN_1C!$B$2:$T$3018,9,FALSE))=TRUE,"",VLOOKUP(CONCATENATE($B49,"-",$C49),IN_1C!$B$2:$T$3018,9,FALSE))</f>
        <v>0</v>
      </c>
      <c r="L49" s="734">
        <f>IF(ISERROR(VLOOKUP(CONCATENATE($B49,"-",$C49),IN_1C!$B$2:$T$3018,10,FALSE))=TRUE,"",VLOOKUP(CONCATENATE($B49,"-",$C49),IN_1C!$B$2:$T$3018,10,FALSE))</f>
        <v>0</v>
      </c>
      <c r="M49" s="733">
        <f>IF(ISERROR(VLOOKUP(CONCATENATE($B49,"-",$C49),IN_1C!$B$2:$T$3018,11,FALSE))=TRUE,"",VLOOKUP(CONCATENATE($B49,"-",$C49),IN_1C!$B$2:$T$3018,11,FALSE))</f>
        <v>0</v>
      </c>
      <c r="N49" s="734">
        <f>IF(ISERROR(VLOOKUP(CONCATENATE($B49,"-",$C49),IN_1C!$B$2:$T$3018,12,FALSE))=TRUE,"",VLOOKUP(CONCATENATE($B49,"-",$C49),IN_1C!$B$2:$T$3018,12,FALSE))</f>
        <v>0</v>
      </c>
      <c r="O49" s="733">
        <f>IF(ISERROR(VLOOKUP(CONCATENATE($B49,"-",$C49),IN_1C!$B$2:$T$3018,13,FALSE))=TRUE,"",VLOOKUP(CONCATENATE($B49,"-",$C49),IN_1C!$B$2:$T$3018,13,FALSE))</f>
        <v>0</v>
      </c>
      <c r="P49" s="734">
        <f>IF(ISERROR(VLOOKUP(CONCATENATE($B49,"-",$C49),IN_1C!$B$2:$T$3018,14,FALSE))=TRUE,"",VLOOKUP(CONCATENATE($B49,"-",$C49),IN_1C!$B$2:$T$3018,14,FALSE))</f>
        <v>0</v>
      </c>
      <c r="Q49" s="660">
        <f t="shared" si="7"/>
        <v>0</v>
      </c>
      <c r="R49" s="661">
        <f t="shared" si="7"/>
        <v>0</v>
      </c>
      <c r="S49" s="659" t="str">
        <f t="shared" si="8"/>
        <v/>
      </c>
    </row>
    <row r="50" spans="1:19" s="540" customFormat="1" ht="16.5" customHeight="1" x14ac:dyDescent="0.25">
      <c r="A50" s="541" t="s">
        <v>1451</v>
      </c>
      <c r="B50" s="546" t="s">
        <v>1452</v>
      </c>
      <c r="C50" s="617">
        <v>1</v>
      </c>
      <c r="D50" s="1863" t="str">
        <f t="shared" si="2"/>
        <v/>
      </c>
      <c r="E50" s="733">
        <f>IF(ISERROR(VLOOKUP(CONCATENATE($B50,"-",$C50),IN_1C!$B$2:$T$3018,3,FALSE))=TRUE,"",VLOOKUP(CONCATENATE($B50,"-",$C50),IN_1C!$B$2:$T$3018,3,FALSE))</f>
        <v>0</v>
      </c>
      <c r="F50" s="734">
        <f>IF(ISERROR(VLOOKUP(CONCATENATE($B50,"-",$C50),IN_1C!$B$2:$T$3018,4,FALSE))=TRUE,"",VLOOKUP(CONCATENATE($B50,"-",$C50),IN_1C!$B$2:$T$3018,4,FALSE))</f>
        <v>0</v>
      </c>
      <c r="G50" s="733">
        <f>IF(ISERROR(VLOOKUP(CONCATENATE($B50,"-",$C50),IN_1C!$B$2:$T$3018,5,FALSE))=TRUE,"",VLOOKUP(CONCATENATE($B50,"-",$C50),IN_1C!$B$2:$T$3018,5,FALSE))</f>
        <v>0</v>
      </c>
      <c r="H50" s="734">
        <f>IF(ISERROR(VLOOKUP(CONCATENATE($B50,"-",$C50),IN_1C!$B$2:$T$3018,6,FALSE))=TRUE,"",VLOOKUP(CONCATENATE($B50,"-",$C50),IN_1C!$B$2:$T$3018,6,FALSE))</f>
        <v>0</v>
      </c>
      <c r="I50" s="733">
        <f>IF(ISERROR(VLOOKUP(CONCATENATE($B50,"-",$C50),IN_1C!$B$2:$T$3018,7,FALSE))=TRUE,"",VLOOKUP(CONCATENATE($B50,"-",$C50),IN_1C!$B$2:$T$3018,7,FALSE))</f>
        <v>0</v>
      </c>
      <c r="J50" s="734">
        <f>IF(ISERROR(VLOOKUP(CONCATENATE($B50,"-",$C50),IN_1C!$B$2:$T$3018,8,FALSE))=TRUE,"",VLOOKUP(CONCATENATE($B50,"-",$C50),IN_1C!$B$2:$T$3018,8,FALSE))</f>
        <v>0</v>
      </c>
      <c r="K50" s="733">
        <f>IF(ISERROR(VLOOKUP(CONCATENATE($B50,"-",$C50),IN_1C!$B$2:$T$3018,9,FALSE))=TRUE,"",VLOOKUP(CONCATENATE($B50,"-",$C50),IN_1C!$B$2:$T$3018,9,FALSE))</f>
        <v>0</v>
      </c>
      <c r="L50" s="734">
        <f>IF(ISERROR(VLOOKUP(CONCATENATE($B50,"-",$C50),IN_1C!$B$2:$T$3018,10,FALSE))=TRUE,"",VLOOKUP(CONCATENATE($B50,"-",$C50),IN_1C!$B$2:$T$3018,10,FALSE))</f>
        <v>0</v>
      </c>
      <c r="M50" s="733">
        <f>IF(ISERROR(VLOOKUP(CONCATENATE($B50,"-",$C50),IN_1C!$B$2:$T$3018,11,FALSE))=TRUE,"",VLOOKUP(CONCATENATE($B50,"-",$C50),IN_1C!$B$2:$T$3018,11,FALSE))</f>
        <v>0</v>
      </c>
      <c r="N50" s="734">
        <f>IF(ISERROR(VLOOKUP(CONCATENATE($B50,"-",$C50),IN_1C!$B$2:$T$3018,12,FALSE))=TRUE,"",VLOOKUP(CONCATENATE($B50,"-",$C50),IN_1C!$B$2:$T$3018,12,FALSE))</f>
        <v>0</v>
      </c>
      <c r="O50" s="733">
        <f>IF(ISERROR(VLOOKUP(CONCATENATE($B50,"-",$C50),IN_1C!$B$2:$T$3018,13,FALSE))=TRUE,"",VLOOKUP(CONCATENATE($B50,"-",$C50),IN_1C!$B$2:$T$3018,13,FALSE))</f>
        <v>0</v>
      </c>
      <c r="P50" s="734">
        <f>IF(ISERROR(VLOOKUP(CONCATENATE($B50,"-",$C50),IN_1C!$B$2:$T$3018,14,FALSE))=TRUE,"",VLOOKUP(CONCATENATE($B50,"-",$C50),IN_1C!$B$2:$T$3018,14,FALSE))</f>
        <v>0</v>
      </c>
      <c r="Q50" s="660">
        <f t="shared" si="7"/>
        <v>0</v>
      </c>
      <c r="R50" s="661">
        <f t="shared" si="7"/>
        <v>0</v>
      </c>
      <c r="S50" s="659" t="str">
        <f t="shared" si="8"/>
        <v/>
      </c>
    </row>
    <row r="51" spans="1:19" s="540" customFormat="1" ht="16.5" customHeight="1" x14ac:dyDescent="0.25">
      <c r="A51" s="541" t="s">
        <v>1453</v>
      </c>
      <c r="B51" s="546" t="s">
        <v>1454</v>
      </c>
      <c r="C51" s="617">
        <v>1</v>
      </c>
      <c r="D51" s="1863" t="str">
        <f t="shared" si="2"/>
        <v/>
      </c>
      <c r="E51" s="733">
        <f>IF(ISERROR(VLOOKUP(CONCATENATE($B51,"-",$C51),IN_1C!$B$2:$T$3018,3,FALSE))=TRUE,"",VLOOKUP(CONCATENATE($B51,"-",$C51),IN_1C!$B$2:$T$3018,3,FALSE))</f>
        <v>0</v>
      </c>
      <c r="F51" s="734">
        <f>IF(ISERROR(VLOOKUP(CONCATENATE($B51,"-",$C51),IN_1C!$B$2:$T$3018,4,FALSE))=TRUE,"",VLOOKUP(CONCATENATE($B51,"-",$C51),IN_1C!$B$2:$T$3018,4,FALSE))</f>
        <v>0</v>
      </c>
      <c r="G51" s="733">
        <f>IF(ISERROR(VLOOKUP(CONCATENATE($B51,"-",$C51),IN_1C!$B$2:$T$3018,5,FALSE))=TRUE,"",VLOOKUP(CONCATENATE($B51,"-",$C51),IN_1C!$B$2:$T$3018,5,FALSE))</f>
        <v>0</v>
      </c>
      <c r="H51" s="734">
        <f>IF(ISERROR(VLOOKUP(CONCATENATE($B51,"-",$C51),IN_1C!$B$2:$T$3018,6,FALSE))=TRUE,"",VLOOKUP(CONCATENATE($B51,"-",$C51),IN_1C!$B$2:$T$3018,6,FALSE))</f>
        <v>0</v>
      </c>
      <c r="I51" s="733">
        <f>IF(ISERROR(VLOOKUP(CONCATENATE($B51,"-",$C51),IN_1C!$B$2:$T$3018,7,FALSE))=TRUE,"",VLOOKUP(CONCATENATE($B51,"-",$C51),IN_1C!$B$2:$T$3018,7,FALSE))</f>
        <v>0</v>
      </c>
      <c r="J51" s="734">
        <f>IF(ISERROR(VLOOKUP(CONCATENATE($B51,"-",$C51),IN_1C!$B$2:$T$3018,8,FALSE))=TRUE,"",VLOOKUP(CONCATENATE($B51,"-",$C51),IN_1C!$B$2:$T$3018,8,FALSE))</f>
        <v>0</v>
      </c>
      <c r="K51" s="733">
        <f>IF(ISERROR(VLOOKUP(CONCATENATE($B51,"-",$C51),IN_1C!$B$2:$T$3018,9,FALSE))=TRUE,"",VLOOKUP(CONCATENATE($B51,"-",$C51),IN_1C!$B$2:$T$3018,9,FALSE))</f>
        <v>0</v>
      </c>
      <c r="L51" s="734">
        <f>IF(ISERROR(VLOOKUP(CONCATENATE($B51,"-",$C51),IN_1C!$B$2:$T$3018,10,FALSE))=TRUE,"",VLOOKUP(CONCATENATE($B51,"-",$C51),IN_1C!$B$2:$T$3018,10,FALSE))</f>
        <v>0</v>
      </c>
      <c r="M51" s="733">
        <f>IF(ISERROR(VLOOKUP(CONCATENATE($B51,"-",$C51),IN_1C!$B$2:$T$3018,11,FALSE))=TRUE,"",VLOOKUP(CONCATENATE($B51,"-",$C51),IN_1C!$B$2:$T$3018,11,FALSE))</f>
        <v>0</v>
      </c>
      <c r="N51" s="734">
        <f>IF(ISERROR(VLOOKUP(CONCATENATE($B51,"-",$C51),IN_1C!$B$2:$T$3018,12,FALSE))=TRUE,"",VLOOKUP(CONCATENATE($B51,"-",$C51),IN_1C!$B$2:$T$3018,12,FALSE))</f>
        <v>0</v>
      </c>
      <c r="O51" s="733">
        <f>IF(ISERROR(VLOOKUP(CONCATENATE($B51,"-",$C51),IN_1C!$B$2:$T$3018,13,FALSE))=TRUE,"",VLOOKUP(CONCATENATE($B51,"-",$C51),IN_1C!$B$2:$T$3018,13,FALSE))</f>
        <v>0</v>
      </c>
      <c r="P51" s="734">
        <f>IF(ISERROR(VLOOKUP(CONCATENATE($B51,"-",$C51),IN_1C!$B$2:$T$3018,14,FALSE))=TRUE,"",VLOOKUP(CONCATENATE($B51,"-",$C51),IN_1C!$B$2:$T$3018,14,FALSE))</f>
        <v>0</v>
      </c>
      <c r="Q51" s="660">
        <f t="shared" si="7"/>
        <v>0</v>
      </c>
      <c r="R51" s="661">
        <f t="shared" si="7"/>
        <v>0</v>
      </c>
      <c r="S51" s="659" t="str">
        <f t="shared" si="8"/>
        <v/>
      </c>
    </row>
    <row r="52" spans="1:19" s="540" customFormat="1" ht="16.5" customHeight="1" x14ac:dyDescent="0.25">
      <c r="A52" s="541" t="s">
        <v>1455</v>
      </c>
      <c r="B52" s="546" t="s">
        <v>1456</v>
      </c>
      <c r="C52" s="617">
        <v>1</v>
      </c>
      <c r="D52" s="1863" t="str">
        <f t="shared" si="2"/>
        <v/>
      </c>
      <c r="E52" s="733">
        <f>IF(ISERROR(VLOOKUP(CONCATENATE($B52,"-",$C52),IN_1C!$B$2:$T$3018,3,FALSE))=TRUE,"",VLOOKUP(CONCATENATE($B52,"-",$C52),IN_1C!$B$2:$T$3018,3,FALSE))</f>
        <v>0</v>
      </c>
      <c r="F52" s="734">
        <f>IF(ISERROR(VLOOKUP(CONCATENATE($B52,"-",$C52),IN_1C!$B$2:$T$3018,4,FALSE))=TRUE,"",VLOOKUP(CONCATENATE($B52,"-",$C52),IN_1C!$B$2:$T$3018,4,FALSE))</f>
        <v>0</v>
      </c>
      <c r="G52" s="733">
        <f>IF(ISERROR(VLOOKUP(CONCATENATE($B52,"-",$C52),IN_1C!$B$2:$T$3018,5,FALSE))=TRUE,"",VLOOKUP(CONCATENATE($B52,"-",$C52),IN_1C!$B$2:$T$3018,5,FALSE))</f>
        <v>0</v>
      </c>
      <c r="H52" s="734">
        <f>IF(ISERROR(VLOOKUP(CONCATENATE($B52,"-",$C52),IN_1C!$B$2:$T$3018,6,FALSE))=TRUE,"",VLOOKUP(CONCATENATE($B52,"-",$C52),IN_1C!$B$2:$T$3018,6,FALSE))</f>
        <v>0</v>
      </c>
      <c r="I52" s="733">
        <f>IF(ISERROR(VLOOKUP(CONCATENATE($B52,"-",$C52),IN_1C!$B$2:$T$3018,7,FALSE))=TRUE,"",VLOOKUP(CONCATENATE($B52,"-",$C52),IN_1C!$B$2:$T$3018,7,FALSE))</f>
        <v>0</v>
      </c>
      <c r="J52" s="734">
        <f>IF(ISERROR(VLOOKUP(CONCATENATE($B52,"-",$C52),IN_1C!$B$2:$T$3018,8,FALSE))=TRUE,"",VLOOKUP(CONCATENATE($B52,"-",$C52),IN_1C!$B$2:$T$3018,8,FALSE))</f>
        <v>0</v>
      </c>
      <c r="K52" s="733">
        <f>IF(ISERROR(VLOOKUP(CONCATENATE($B52,"-",$C52),IN_1C!$B$2:$T$3018,9,FALSE))=TRUE,"",VLOOKUP(CONCATENATE($B52,"-",$C52),IN_1C!$B$2:$T$3018,9,FALSE))</f>
        <v>0</v>
      </c>
      <c r="L52" s="734">
        <f>IF(ISERROR(VLOOKUP(CONCATENATE($B52,"-",$C52),IN_1C!$B$2:$T$3018,10,FALSE))=TRUE,"",VLOOKUP(CONCATENATE($B52,"-",$C52),IN_1C!$B$2:$T$3018,10,FALSE))</f>
        <v>0</v>
      </c>
      <c r="M52" s="733">
        <f>IF(ISERROR(VLOOKUP(CONCATENATE($B52,"-",$C52),IN_1C!$B$2:$T$3018,11,FALSE))=TRUE,"",VLOOKUP(CONCATENATE($B52,"-",$C52),IN_1C!$B$2:$T$3018,11,FALSE))</f>
        <v>0</v>
      </c>
      <c r="N52" s="734">
        <f>IF(ISERROR(VLOOKUP(CONCATENATE($B52,"-",$C52),IN_1C!$B$2:$T$3018,12,FALSE))=TRUE,"",VLOOKUP(CONCATENATE($B52,"-",$C52),IN_1C!$B$2:$T$3018,12,FALSE))</f>
        <v>0</v>
      </c>
      <c r="O52" s="733">
        <f>IF(ISERROR(VLOOKUP(CONCATENATE($B52,"-",$C52),IN_1C!$B$2:$T$3018,13,FALSE))=TRUE,"",VLOOKUP(CONCATENATE($B52,"-",$C52),IN_1C!$B$2:$T$3018,13,FALSE))</f>
        <v>0</v>
      </c>
      <c r="P52" s="734">
        <f>IF(ISERROR(VLOOKUP(CONCATENATE($B52,"-",$C52),IN_1C!$B$2:$T$3018,14,FALSE))=TRUE,"",VLOOKUP(CONCATENATE($B52,"-",$C52),IN_1C!$B$2:$T$3018,14,FALSE))</f>
        <v>0</v>
      </c>
      <c r="Q52" s="660">
        <f t="shared" si="7"/>
        <v>0</v>
      </c>
      <c r="R52" s="661">
        <f t="shared" si="7"/>
        <v>0</v>
      </c>
      <c r="S52" s="659" t="str">
        <f t="shared" si="8"/>
        <v/>
      </c>
    </row>
    <row r="53" spans="1:19" s="540" customFormat="1" ht="16.5" customHeight="1" thickBot="1" x14ac:dyDescent="0.3">
      <c r="A53" s="541" t="s">
        <v>1457</v>
      </c>
      <c r="B53" s="673" t="s">
        <v>1458</v>
      </c>
      <c r="C53" s="617">
        <v>1</v>
      </c>
      <c r="D53" s="1863" t="str">
        <f t="shared" si="2"/>
        <v/>
      </c>
      <c r="E53" s="736">
        <f>IF(ISERROR(VLOOKUP(CONCATENATE($B53,"-",$C53),IN_1C!$B$2:$T$3018,3,FALSE))=TRUE,"",VLOOKUP(CONCATENATE($B53,"-",$C53),IN_1C!$B$2:$T$3018,3,FALSE))</f>
        <v>0</v>
      </c>
      <c r="F53" s="737">
        <f>IF(ISERROR(VLOOKUP(CONCATENATE($B53,"-",$C53),IN_1C!$B$2:$T$3018,4,FALSE))=TRUE,"",VLOOKUP(CONCATENATE($B53,"-",$C53),IN_1C!$B$2:$T$3018,4,FALSE))</f>
        <v>0</v>
      </c>
      <c r="G53" s="736">
        <f>IF(ISERROR(VLOOKUP(CONCATENATE($B53,"-",$C53),IN_1C!$B$2:$T$3018,5,FALSE))=TRUE,"",VLOOKUP(CONCATENATE($B53,"-",$C53),IN_1C!$B$2:$T$3018,5,FALSE))</f>
        <v>0</v>
      </c>
      <c r="H53" s="737">
        <f>IF(ISERROR(VLOOKUP(CONCATENATE($B53,"-",$C53),IN_1C!$B$2:$T$3018,6,FALSE))=TRUE,"",VLOOKUP(CONCATENATE($B53,"-",$C53),IN_1C!$B$2:$T$3018,6,FALSE))</f>
        <v>0</v>
      </c>
      <c r="I53" s="736">
        <f>IF(ISERROR(VLOOKUP(CONCATENATE($B53,"-",$C53),IN_1C!$B$2:$T$3018,7,FALSE))=TRUE,"",VLOOKUP(CONCATENATE($B53,"-",$C53),IN_1C!$B$2:$T$3018,7,FALSE))</f>
        <v>0</v>
      </c>
      <c r="J53" s="737">
        <f>IF(ISERROR(VLOOKUP(CONCATENATE($B53,"-",$C53),IN_1C!$B$2:$T$3018,8,FALSE))=TRUE,"",VLOOKUP(CONCATENATE($B53,"-",$C53),IN_1C!$B$2:$T$3018,8,FALSE))</f>
        <v>0</v>
      </c>
      <c r="K53" s="736">
        <f>IF(ISERROR(VLOOKUP(CONCATENATE($B53,"-",$C53),IN_1C!$B$2:$T$3018,9,FALSE))=TRUE,"",VLOOKUP(CONCATENATE($B53,"-",$C53),IN_1C!$B$2:$T$3018,9,FALSE))</f>
        <v>0</v>
      </c>
      <c r="L53" s="737">
        <f>IF(ISERROR(VLOOKUP(CONCATENATE($B53,"-",$C53),IN_1C!$B$2:$T$3018,10,FALSE))=TRUE,"",VLOOKUP(CONCATENATE($B53,"-",$C53),IN_1C!$B$2:$T$3018,10,FALSE))</f>
        <v>0</v>
      </c>
      <c r="M53" s="736">
        <f>IF(ISERROR(VLOOKUP(CONCATENATE($B53,"-",$C53),IN_1C!$B$2:$T$3018,11,FALSE))=TRUE,"",VLOOKUP(CONCATENATE($B53,"-",$C53),IN_1C!$B$2:$T$3018,11,FALSE))</f>
        <v>0</v>
      </c>
      <c r="N53" s="737">
        <f>IF(ISERROR(VLOOKUP(CONCATENATE($B53,"-",$C53),IN_1C!$B$2:$T$3018,12,FALSE))=TRUE,"",VLOOKUP(CONCATENATE($B53,"-",$C53),IN_1C!$B$2:$T$3018,12,FALSE))</f>
        <v>0</v>
      </c>
      <c r="O53" s="736">
        <f>IF(ISERROR(VLOOKUP(CONCATENATE($B53,"-",$C53),IN_1C!$B$2:$T$3018,13,FALSE))=TRUE,"",VLOOKUP(CONCATENATE($B53,"-",$C53),IN_1C!$B$2:$T$3018,13,FALSE))</f>
        <v>0</v>
      </c>
      <c r="P53" s="737">
        <f>IF(ISERROR(VLOOKUP(CONCATENATE($B53,"-",$C53),IN_1C!$B$2:$T$3018,14,FALSE))=TRUE,"",VLOOKUP(CONCATENATE($B53,"-",$C53),IN_1C!$B$2:$T$3018,14,FALSE))</f>
        <v>0</v>
      </c>
      <c r="Q53" s="663">
        <f t="shared" si="7"/>
        <v>0</v>
      </c>
      <c r="R53" s="664">
        <f t="shared" si="7"/>
        <v>0</v>
      </c>
      <c r="S53" s="659" t="str">
        <f t="shared" si="8"/>
        <v/>
      </c>
    </row>
    <row r="54" spans="1:19" s="540" customFormat="1" ht="16.5" customHeight="1" thickBot="1" x14ac:dyDescent="0.3">
      <c r="A54" s="563" t="s">
        <v>1459</v>
      </c>
      <c r="B54" s="670"/>
      <c r="C54" s="619"/>
      <c r="D54" s="1371"/>
      <c r="E54" s="741" t="str">
        <f>IF(ISERROR(VLOOKUP(CONCATENATE($B54,"-",$C54),IN_1C!$B$2:$T$3018,3,FALSE))=TRUE,"",VLOOKUP(CONCATENATE($B54,"-",$C54),IN_1C!$B$2:$T$3018,3,FALSE))</f>
        <v/>
      </c>
      <c r="F54" s="742"/>
      <c r="G54" s="742"/>
      <c r="H54" s="742"/>
      <c r="I54" s="742"/>
      <c r="J54" s="742"/>
      <c r="K54" s="742"/>
      <c r="L54" s="742"/>
      <c r="M54" s="742"/>
      <c r="N54" s="742"/>
      <c r="O54" s="742"/>
      <c r="P54" s="742"/>
      <c r="Q54" s="671"/>
      <c r="R54" s="672"/>
    </row>
    <row r="55" spans="1:19" s="540" customFormat="1" ht="16.5" customHeight="1" thickBot="1" x14ac:dyDescent="0.3">
      <c r="A55" s="535" t="s">
        <v>1460</v>
      </c>
      <c r="B55" s="674" t="s">
        <v>1461</v>
      </c>
      <c r="C55" s="617">
        <v>1</v>
      </c>
      <c r="D55" s="1863" t="str">
        <f t="shared" si="2"/>
        <v/>
      </c>
      <c r="E55" s="730">
        <f>IF(ISERROR(VLOOKUP(CONCATENATE($B55,"-",$C55),IN_1C!$B$2:$T$3018,3,FALSE))=TRUE,"",VLOOKUP(CONCATENATE($B55,"-",$C55),IN_1C!$B$2:$T$3018,3,FALSE))</f>
        <v>0</v>
      </c>
      <c r="F55" s="731">
        <f>IF(ISERROR(VLOOKUP(CONCATENATE($B55,"-",$C55),IN_1C!$B$2:$T$3018,4,FALSE))=TRUE,"",VLOOKUP(CONCATENATE($B55,"-",$C55),IN_1C!$B$2:$T$3018,4,FALSE))</f>
        <v>0</v>
      </c>
      <c r="G55" s="730">
        <f>IF(ISERROR(VLOOKUP(CONCATENATE($B55,"-",$C55),IN_1C!$B$2:$T$3018,5,FALSE))=TRUE,"",VLOOKUP(CONCATENATE($B55,"-",$C55),IN_1C!$B$2:$T$3018,5,FALSE))</f>
        <v>0</v>
      </c>
      <c r="H55" s="731">
        <f>IF(ISERROR(VLOOKUP(CONCATENATE($B55,"-",$C55),IN_1C!$B$2:$T$3018,6,FALSE))=TRUE,"",VLOOKUP(CONCATENATE($B55,"-",$C55),IN_1C!$B$2:$T$3018,6,FALSE))</f>
        <v>0</v>
      </c>
      <c r="I55" s="730">
        <f>IF(ISERROR(VLOOKUP(CONCATENATE($B55,"-",$C55),IN_1C!$B$2:$T$3018,7,FALSE))=TRUE,"",VLOOKUP(CONCATENATE($B55,"-",$C55),IN_1C!$B$2:$T$3018,7,FALSE))</f>
        <v>0</v>
      </c>
      <c r="J55" s="731">
        <f>IF(ISERROR(VLOOKUP(CONCATENATE($B55,"-",$C55),IN_1C!$B$2:$T$3018,8,FALSE))=TRUE,"",VLOOKUP(CONCATENATE($B55,"-",$C55),IN_1C!$B$2:$T$3018,8,FALSE))</f>
        <v>0</v>
      </c>
      <c r="K55" s="730">
        <f>IF(ISERROR(VLOOKUP(CONCATENATE($B55,"-",$C55),IN_1C!$B$2:$T$3018,9,FALSE))=TRUE,"",VLOOKUP(CONCATENATE($B55,"-",$C55),IN_1C!$B$2:$T$3018,9,FALSE))</f>
        <v>0</v>
      </c>
      <c r="L55" s="731">
        <f>IF(ISERROR(VLOOKUP(CONCATENATE($B55,"-",$C55),IN_1C!$B$2:$T$3018,10,FALSE))=TRUE,"",VLOOKUP(CONCATENATE($B55,"-",$C55),IN_1C!$B$2:$T$3018,10,FALSE))</f>
        <v>0</v>
      </c>
      <c r="M55" s="730">
        <f>IF(ISERROR(VLOOKUP(CONCATENATE($B55,"-",$C55),IN_1C!$B$2:$T$3018,11,FALSE))=TRUE,"",VLOOKUP(CONCATENATE($B55,"-",$C55),IN_1C!$B$2:$T$3018,11,FALSE))</f>
        <v>0</v>
      </c>
      <c r="N55" s="731">
        <f>IF(ISERROR(VLOOKUP(CONCATENATE($B55,"-",$C55),IN_1C!$B$2:$T$3018,12,FALSE))=TRUE,"",VLOOKUP(CONCATENATE($B55,"-",$C55),IN_1C!$B$2:$T$3018,12,FALSE))</f>
        <v>0</v>
      </c>
      <c r="O55" s="730">
        <f>IF(ISERROR(VLOOKUP(CONCATENATE($B55,"-",$C55),IN_1C!$B$2:$T$3018,13,FALSE))=TRUE,"",VLOOKUP(CONCATENATE($B55,"-",$C55),IN_1C!$B$2:$T$3018,13,FALSE))</f>
        <v>0</v>
      </c>
      <c r="P55" s="731">
        <f>IF(ISERROR(VLOOKUP(CONCATENATE($B55,"-",$C55),IN_1C!$B$2:$T$3018,14,FALSE))=TRUE,"",VLOOKUP(CONCATENATE($B55,"-",$C55),IN_1C!$B$2:$T$3018,14,FALSE))</f>
        <v>0</v>
      </c>
      <c r="Q55" s="656">
        <f>E55+G55</f>
        <v>0</v>
      </c>
      <c r="R55" s="657">
        <f>F55+H55</f>
        <v>0</v>
      </c>
      <c r="S55" s="659" t="str">
        <f>IF(O55&gt;Q55,"ERRORE",IF(P55&gt;R55,"ERRORE",""))</f>
        <v/>
      </c>
    </row>
    <row r="56" spans="1:19" ht="16.5" customHeight="1" thickBot="1" x14ac:dyDescent="0.4">
      <c r="A56" s="567" t="s">
        <v>623</v>
      </c>
      <c r="B56" s="567"/>
      <c r="C56" s="675"/>
      <c r="D56" s="1863" t="str">
        <f t="shared" si="2"/>
        <v/>
      </c>
      <c r="E56" s="676">
        <f t="shared" ref="E56:R56" si="9">SUM(E13:E25,E27:E34,E36:E46,E48:E53,E55)</f>
        <v>0</v>
      </c>
      <c r="F56" s="677">
        <f t="shared" si="9"/>
        <v>0</v>
      </c>
      <c r="G56" s="676">
        <f t="shared" si="9"/>
        <v>0</v>
      </c>
      <c r="H56" s="678">
        <f t="shared" si="9"/>
        <v>0</v>
      </c>
      <c r="I56" s="676">
        <f t="shared" si="9"/>
        <v>0</v>
      </c>
      <c r="J56" s="677">
        <f t="shared" si="9"/>
        <v>0</v>
      </c>
      <c r="K56" s="676">
        <f t="shared" si="9"/>
        <v>0</v>
      </c>
      <c r="L56" s="678">
        <f t="shared" si="9"/>
        <v>0</v>
      </c>
      <c r="M56" s="676">
        <f t="shared" si="9"/>
        <v>0</v>
      </c>
      <c r="N56" s="678">
        <f t="shared" si="9"/>
        <v>0</v>
      </c>
      <c r="O56" s="676">
        <f t="shared" si="9"/>
        <v>0</v>
      </c>
      <c r="P56" s="678">
        <f t="shared" si="9"/>
        <v>0</v>
      </c>
      <c r="Q56" s="676">
        <f t="shared" si="9"/>
        <v>0</v>
      </c>
      <c r="R56" s="678">
        <f t="shared" si="9"/>
        <v>0</v>
      </c>
      <c r="S56" s="659" t="str">
        <f>IF(P56&gt;R56,"ERRORE","")</f>
        <v/>
      </c>
    </row>
    <row r="57" spans="1:19" s="486" customFormat="1" ht="43.5" customHeight="1" x14ac:dyDescent="0.35">
      <c r="A57" s="2691" t="s">
        <v>1816</v>
      </c>
      <c r="B57" s="2691"/>
      <c r="C57" s="2691"/>
      <c r="D57" s="2691"/>
      <c r="E57" s="2692"/>
      <c r="F57" s="2692"/>
      <c r="G57" s="2692"/>
      <c r="H57" s="2692"/>
      <c r="I57" s="2692"/>
      <c r="J57" s="2692"/>
      <c r="K57" s="2692"/>
      <c r="L57" s="2692"/>
      <c r="M57" s="2692"/>
      <c r="N57" s="2692"/>
      <c r="O57" s="2692"/>
      <c r="P57" s="2692"/>
    </row>
    <row r="58" spans="1:19" ht="15.45" thickBot="1" x14ac:dyDescent="0.4"/>
    <row r="59" spans="1:19" ht="15.45" thickBot="1" x14ac:dyDescent="0.4">
      <c r="A59" s="573" t="s">
        <v>1381</v>
      </c>
      <c r="B59" s="679"/>
      <c r="C59" s="575"/>
      <c r="D59" s="1360"/>
      <c r="E59" s="576" t="s">
        <v>32</v>
      </c>
      <c r="F59" s="576" t="s">
        <v>32</v>
      </c>
      <c r="G59" s="576" t="s">
        <v>32</v>
      </c>
      <c r="H59" s="576" t="s">
        <v>32</v>
      </c>
      <c r="I59" s="576" t="s">
        <v>32</v>
      </c>
      <c r="J59" s="576" t="s">
        <v>32</v>
      </c>
      <c r="K59" s="576" t="s">
        <v>32</v>
      </c>
      <c r="L59" s="576" t="s">
        <v>32</v>
      </c>
      <c r="M59" s="680" t="s">
        <v>32</v>
      </c>
      <c r="N59" s="680" t="s">
        <v>32</v>
      </c>
      <c r="O59" s="577" t="s">
        <v>32</v>
      </c>
      <c r="P59" s="577" t="s">
        <v>32</v>
      </c>
      <c r="Q59" s="681" t="s">
        <v>32</v>
      </c>
      <c r="R59" s="682" t="s">
        <v>32</v>
      </c>
    </row>
    <row r="60" spans="1:19" x14ac:dyDescent="0.35">
      <c r="A60" s="580" t="s">
        <v>1382</v>
      </c>
      <c r="B60" s="581" t="s">
        <v>1383</v>
      </c>
      <c r="C60" s="582">
        <v>2</v>
      </c>
      <c r="D60" s="1361"/>
      <c r="E60" s="743">
        <f>IF(ISERROR(VLOOKUP(CONCATENATE($B60,"-",$C60),IN_1C!$B$2:$T$3018,3,FALSE))=TRUE,"",VLOOKUP(CONCATENATE($B60,"-",$C60),IN_1C!$B$2:$T$3018,3,FALSE))</f>
        <v>0</v>
      </c>
      <c r="F60" s="744">
        <f>IF(ISERROR(VLOOKUP(CONCATENATE($B60,"-",$C60),IN_1C!$B$2:$T$3018,4,FALSE))=TRUE,"",VLOOKUP(CONCATENATE($B60,"-",$C60),IN_1C!$B$2:$T$3018,4,FALSE))</f>
        <v>0</v>
      </c>
      <c r="G60" s="743">
        <f>IF(ISERROR(VLOOKUP(CONCATENATE($B60,"-",$C60),IN_1C!$B$2:$T$3018,5,FALSE))=TRUE,"",VLOOKUP(CONCATENATE($B60,"-",$C60),IN_1C!$B$2:$T$3018,5,FALSE))</f>
        <v>0</v>
      </c>
      <c r="H60" s="744">
        <f>IF(ISERROR(VLOOKUP(CONCATENATE($B60,"-",$C60),IN_1C!$B$2:$T$3018,6,FALSE))=TRUE,"",VLOOKUP(CONCATENATE($B60,"-",$C60),IN_1C!$B$2:$T$3018,6,FALSE))</f>
        <v>0</v>
      </c>
      <c r="I60" s="743">
        <f>IF(ISERROR(VLOOKUP(CONCATENATE($B60,"-",$C60),IN_1C!$B$2:$T$3018,7,FALSE))=TRUE,"",VLOOKUP(CONCATENATE($B60,"-",$C60),IN_1C!$B$2:$T$3018,7,FALSE))</f>
        <v>0</v>
      </c>
      <c r="J60" s="744">
        <f>IF(ISERROR(VLOOKUP(CONCATENATE($B60,"-",$C60),IN_1C!$B$2:$T$3018,8,FALSE))=TRUE,"",VLOOKUP(CONCATENATE($B60,"-",$C60),IN_1C!$B$2:$T$3018,8,FALSE))</f>
        <v>0</v>
      </c>
      <c r="K60" s="743">
        <f>IF(ISERROR(VLOOKUP(CONCATENATE($B60,"-",$C60),IN_1C!$B$2:$T$3018,9,FALSE))=TRUE,"",VLOOKUP(CONCATENATE($B60,"-",$C60),IN_1C!$B$2:$T$3018,9,FALSE))</f>
        <v>0</v>
      </c>
      <c r="L60" s="744">
        <f>IF(ISERROR(VLOOKUP(CONCATENATE($B60,"-",$C60),IN_1C!$B$2:$T$3018,10,FALSE))=TRUE,"",VLOOKUP(CONCATENATE($B60,"-",$C60),IN_1C!$B$2:$T$3018,10,FALSE))</f>
        <v>0</v>
      </c>
      <c r="M60" s="743">
        <f>IF(ISERROR(VLOOKUP(CONCATENATE($B60,"-",$C60),IN_1C!$B$2:$T$3018,11,FALSE))=TRUE,"",VLOOKUP(CONCATENATE($B60,"-",$C60),IN_1C!$B$2:$T$3018,11,FALSE))</f>
        <v>0</v>
      </c>
      <c r="N60" s="744">
        <f>IF(ISERROR(VLOOKUP(CONCATENATE($B60,"-",$C60),IN_1C!$B$2:$T$3018,12,FALSE))=TRUE,"",VLOOKUP(CONCATENATE($B60,"-",$C60),IN_1C!$B$2:$T$3018,12,FALSE))</f>
        <v>0</v>
      </c>
      <c r="O60" s="745">
        <f>IF(ISERROR(VLOOKUP(CONCATENATE($B60,"-",$C60),IN_1C!$B$2:$T$3018,13,FALSE))=TRUE,"",VLOOKUP(CONCATENATE($B60,"-",$C60),IN_1C!$B$2:$T$3018,13,FALSE))</f>
        <v>0</v>
      </c>
      <c r="P60" s="745">
        <f>IF(ISERROR(VLOOKUP(CONCATENATE($B60,"-",$C60),IN_1C!$B$2:$T$3018,14,FALSE))=TRUE,"",VLOOKUP(CONCATENATE($B60,"-",$C60),IN_1C!$B$2:$T$3018,14,FALSE))</f>
        <v>0</v>
      </c>
      <c r="Q60" s="685">
        <f t="shared" ref="Q60:R72" si="10">E60+G60</f>
        <v>0</v>
      </c>
      <c r="R60" s="684">
        <f t="shared" si="10"/>
        <v>0</v>
      </c>
    </row>
    <row r="61" spans="1:19" x14ac:dyDescent="0.35">
      <c r="A61" s="585" t="s">
        <v>1386</v>
      </c>
      <c r="B61" s="590" t="s">
        <v>1387</v>
      </c>
      <c r="C61" s="582">
        <v>2</v>
      </c>
      <c r="D61" s="1362" t="str">
        <f>CONCATENATE(D$60)</f>
        <v/>
      </c>
      <c r="E61" s="746">
        <f>IF(ISERROR(VLOOKUP(CONCATENATE($B61,"-",$C61),IN_1C!$B$2:$T$3018,3,FALSE))=TRUE,"",VLOOKUP(CONCATENATE($B61,"-",$C61),IN_1C!$B$2:$T$3018,3,FALSE))</f>
        <v>0</v>
      </c>
      <c r="F61" s="747">
        <f>IF(ISERROR(VLOOKUP(CONCATENATE($B61,"-",$C61),IN_1C!$B$2:$T$3018,4,FALSE))=TRUE,"",VLOOKUP(CONCATENATE($B61,"-",$C61),IN_1C!$B$2:$T$3018,4,FALSE))</f>
        <v>0</v>
      </c>
      <c r="G61" s="746">
        <f>IF(ISERROR(VLOOKUP(CONCATENATE($B61,"-",$C61),IN_1C!$B$2:$T$3018,5,FALSE))=TRUE,"",VLOOKUP(CONCATENATE($B61,"-",$C61),IN_1C!$B$2:$T$3018,5,FALSE))</f>
        <v>0</v>
      </c>
      <c r="H61" s="747">
        <f>IF(ISERROR(VLOOKUP(CONCATENATE($B61,"-",$C61),IN_1C!$B$2:$T$3018,6,FALSE))=TRUE,"",VLOOKUP(CONCATENATE($B61,"-",$C61),IN_1C!$B$2:$T$3018,6,FALSE))</f>
        <v>0</v>
      </c>
      <c r="I61" s="746">
        <f>IF(ISERROR(VLOOKUP(CONCATENATE($B61,"-",$C61),IN_1C!$B$2:$T$3018,7,FALSE))=TRUE,"",VLOOKUP(CONCATENATE($B61,"-",$C61),IN_1C!$B$2:$T$3018,7,FALSE))</f>
        <v>0</v>
      </c>
      <c r="J61" s="747">
        <f>IF(ISERROR(VLOOKUP(CONCATENATE($B61,"-",$C61),IN_1C!$B$2:$T$3018,8,FALSE))=TRUE,"",VLOOKUP(CONCATENATE($B61,"-",$C61),IN_1C!$B$2:$T$3018,8,FALSE))</f>
        <v>0</v>
      </c>
      <c r="K61" s="746">
        <f>IF(ISERROR(VLOOKUP(CONCATENATE($B61,"-",$C61),IN_1C!$B$2:$T$3018,9,FALSE))=TRUE,"",VLOOKUP(CONCATENATE($B61,"-",$C61),IN_1C!$B$2:$T$3018,9,FALSE))</f>
        <v>0</v>
      </c>
      <c r="L61" s="747">
        <f>IF(ISERROR(VLOOKUP(CONCATENATE($B61,"-",$C61),IN_1C!$B$2:$T$3018,10,FALSE))=TRUE,"",VLOOKUP(CONCATENATE($B61,"-",$C61),IN_1C!$B$2:$T$3018,10,FALSE))</f>
        <v>0</v>
      </c>
      <c r="M61" s="746">
        <f>IF(ISERROR(VLOOKUP(CONCATENATE($B61,"-",$C61),IN_1C!$B$2:$T$3018,11,FALSE))=TRUE,"",VLOOKUP(CONCATENATE($B61,"-",$C61),IN_1C!$B$2:$T$3018,11,FALSE))</f>
        <v>0</v>
      </c>
      <c r="N61" s="747">
        <f>IF(ISERROR(VLOOKUP(CONCATENATE($B61,"-",$C61),IN_1C!$B$2:$T$3018,12,FALSE))=TRUE,"",VLOOKUP(CONCATENATE($B61,"-",$C61),IN_1C!$B$2:$T$3018,12,FALSE))</f>
        <v>0</v>
      </c>
      <c r="O61" s="748">
        <f>IF(ISERROR(VLOOKUP(CONCATENATE($B61,"-",$C61),IN_1C!$B$2:$T$3018,13,FALSE))=TRUE,"",VLOOKUP(CONCATENATE($B61,"-",$C61),IN_1C!$B$2:$T$3018,13,FALSE))</f>
        <v>0</v>
      </c>
      <c r="P61" s="748">
        <f>IF(ISERROR(VLOOKUP(CONCATENATE($B61,"-",$C61),IN_1C!$B$2:$T$3018,14,FALSE))=TRUE,"",VLOOKUP(CONCATENATE($B61,"-",$C61),IN_1C!$B$2:$T$3018,14,FALSE))</f>
        <v>0</v>
      </c>
      <c r="Q61" s="688">
        <f t="shared" si="10"/>
        <v>0</v>
      </c>
      <c r="R61" s="687">
        <f t="shared" si="10"/>
        <v>0</v>
      </c>
    </row>
    <row r="62" spans="1:19" x14ac:dyDescent="0.35">
      <c r="A62" s="585" t="s">
        <v>1388</v>
      </c>
      <c r="B62" s="590" t="s">
        <v>1389</v>
      </c>
      <c r="C62" s="582">
        <v>2</v>
      </c>
      <c r="D62" s="1362" t="str">
        <f t="shared" ref="D62:D102" si="11">CONCATENATE(D$60)</f>
        <v/>
      </c>
      <c r="E62" s="746">
        <f>IF(ISERROR(VLOOKUP(CONCATENATE($B62,"-",$C62),IN_1C!$B$2:$T$3018,3,FALSE))=TRUE,"",VLOOKUP(CONCATENATE($B62,"-",$C62),IN_1C!$B$2:$T$3018,3,FALSE))</f>
        <v>0</v>
      </c>
      <c r="F62" s="747">
        <f>IF(ISERROR(VLOOKUP(CONCATENATE($B62,"-",$C62),IN_1C!$B$2:$T$3018,4,FALSE))=TRUE,"",VLOOKUP(CONCATENATE($B62,"-",$C62),IN_1C!$B$2:$T$3018,4,FALSE))</f>
        <v>0</v>
      </c>
      <c r="G62" s="746">
        <f>IF(ISERROR(VLOOKUP(CONCATENATE($B62,"-",$C62),IN_1C!$B$2:$T$3018,5,FALSE))=TRUE,"",VLOOKUP(CONCATENATE($B62,"-",$C62),IN_1C!$B$2:$T$3018,5,FALSE))</f>
        <v>0</v>
      </c>
      <c r="H62" s="747">
        <f>IF(ISERROR(VLOOKUP(CONCATENATE($B62,"-",$C62),IN_1C!$B$2:$T$3018,6,FALSE))=TRUE,"",VLOOKUP(CONCATENATE($B62,"-",$C62),IN_1C!$B$2:$T$3018,6,FALSE))</f>
        <v>0</v>
      </c>
      <c r="I62" s="746">
        <f>IF(ISERROR(VLOOKUP(CONCATENATE($B62,"-",$C62),IN_1C!$B$2:$T$3018,7,FALSE))=TRUE,"",VLOOKUP(CONCATENATE($B62,"-",$C62),IN_1C!$B$2:$T$3018,7,FALSE))</f>
        <v>0</v>
      </c>
      <c r="J62" s="747">
        <f>IF(ISERROR(VLOOKUP(CONCATENATE($B62,"-",$C62),IN_1C!$B$2:$T$3018,8,FALSE))=TRUE,"",VLOOKUP(CONCATENATE($B62,"-",$C62),IN_1C!$B$2:$T$3018,8,FALSE))</f>
        <v>0</v>
      </c>
      <c r="K62" s="746">
        <f>IF(ISERROR(VLOOKUP(CONCATENATE($B62,"-",$C62),IN_1C!$B$2:$T$3018,9,FALSE))=TRUE,"",VLOOKUP(CONCATENATE($B62,"-",$C62),IN_1C!$B$2:$T$3018,9,FALSE))</f>
        <v>0</v>
      </c>
      <c r="L62" s="747">
        <f>IF(ISERROR(VLOOKUP(CONCATENATE($B62,"-",$C62),IN_1C!$B$2:$T$3018,10,FALSE))=TRUE,"",VLOOKUP(CONCATENATE($B62,"-",$C62),IN_1C!$B$2:$T$3018,10,FALSE))</f>
        <v>0</v>
      </c>
      <c r="M62" s="746">
        <f>IF(ISERROR(VLOOKUP(CONCATENATE($B62,"-",$C62),IN_1C!$B$2:$T$3018,11,FALSE))=TRUE,"",VLOOKUP(CONCATENATE($B62,"-",$C62),IN_1C!$B$2:$T$3018,11,FALSE))</f>
        <v>0</v>
      </c>
      <c r="N62" s="747">
        <f>IF(ISERROR(VLOOKUP(CONCATENATE($B62,"-",$C62),IN_1C!$B$2:$T$3018,12,FALSE))=TRUE,"",VLOOKUP(CONCATENATE($B62,"-",$C62),IN_1C!$B$2:$T$3018,12,FALSE))</f>
        <v>0</v>
      </c>
      <c r="O62" s="748">
        <f>IF(ISERROR(VLOOKUP(CONCATENATE($B62,"-",$C62),IN_1C!$B$2:$T$3018,13,FALSE))=TRUE,"",VLOOKUP(CONCATENATE($B62,"-",$C62),IN_1C!$B$2:$T$3018,13,FALSE))</f>
        <v>0</v>
      </c>
      <c r="P62" s="748">
        <f>IF(ISERROR(VLOOKUP(CONCATENATE($B62,"-",$C62),IN_1C!$B$2:$T$3018,14,FALSE))=TRUE,"",VLOOKUP(CONCATENATE($B62,"-",$C62),IN_1C!$B$2:$T$3018,14,FALSE))</f>
        <v>0</v>
      </c>
      <c r="Q62" s="688">
        <f t="shared" si="10"/>
        <v>0</v>
      </c>
      <c r="R62" s="687">
        <f t="shared" si="10"/>
        <v>0</v>
      </c>
    </row>
    <row r="63" spans="1:19" x14ac:dyDescent="0.35">
      <c r="A63" s="585" t="s">
        <v>1390</v>
      </c>
      <c r="B63" s="590" t="s">
        <v>1391</v>
      </c>
      <c r="C63" s="582">
        <v>2</v>
      </c>
      <c r="D63" s="1362" t="str">
        <f t="shared" si="11"/>
        <v/>
      </c>
      <c r="E63" s="746">
        <f>IF(ISERROR(VLOOKUP(CONCATENATE($B63,"-",$C63),IN_1C!$B$2:$T$3018,3,FALSE))=TRUE,"",VLOOKUP(CONCATENATE($B63,"-",$C63),IN_1C!$B$2:$T$3018,3,FALSE))</f>
        <v>0</v>
      </c>
      <c r="F63" s="747">
        <f>IF(ISERROR(VLOOKUP(CONCATENATE($B63,"-",$C63),IN_1C!$B$2:$T$3018,4,FALSE))=TRUE,"",VLOOKUP(CONCATENATE($B63,"-",$C63),IN_1C!$B$2:$T$3018,4,FALSE))</f>
        <v>0</v>
      </c>
      <c r="G63" s="746">
        <f>IF(ISERROR(VLOOKUP(CONCATENATE($B63,"-",$C63),IN_1C!$B$2:$T$3018,5,FALSE))=TRUE,"",VLOOKUP(CONCATENATE($B63,"-",$C63),IN_1C!$B$2:$T$3018,5,FALSE))</f>
        <v>0</v>
      </c>
      <c r="H63" s="747">
        <f>IF(ISERROR(VLOOKUP(CONCATENATE($B63,"-",$C63),IN_1C!$B$2:$T$3018,6,FALSE))=TRUE,"",VLOOKUP(CONCATENATE($B63,"-",$C63),IN_1C!$B$2:$T$3018,6,FALSE))</f>
        <v>0</v>
      </c>
      <c r="I63" s="746">
        <f>IF(ISERROR(VLOOKUP(CONCATENATE($B63,"-",$C63),IN_1C!$B$2:$T$3018,7,FALSE))=TRUE,"",VLOOKUP(CONCATENATE($B63,"-",$C63),IN_1C!$B$2:$T$3018,7,FALSE))</f>
        <v>0</v>
      </c>
      <c r="J63" s="747">
        <f>IF(ISERROR(VLOOKUP(CONCATENATE($B63,"-",$C63),IN_1C!$B$2:$T$3018,8,FALSE))=TRUE,"",VLOOKUP(CONCATENATE($B63,"-",$C63),IN_1C!$B$2:$T$3018,8,FALSE))</f>
        <v>0</v>
      </c>
      <c r="K63" s="746">
        <f>IF(ISERROR(VLOOKUP(CONCATENATE($B63,"-",$C63),IN_1C!$B$2:$T$3018,9,FALSE))=TRUE,"",VLOOKUP(CONCATENATE($B63,"-",$C63),IN_1C!$B$2:$T$3018,9,FALSE))</f>
        <v>0</v>
      </c>
      <c r="L63" s="747">
        <f>IF(ISERROR(VLOOKUP(CONCATENATE($B63,"-",$C63),IN_1C!$B$2:$T$3018,10,FALSE))=TRUE,"",VLOOKUP(CONCATENATE($B63,"-",$C63),IN_1C!$B$2:$T$3018,10,FALSE))</f>
        <v>0</v>
      </c>
      <c r="M63" s="746">
        <f>IF(ISERROR(VLOOKUP(CONCATENATE($B63,"-",$C63),IN_1C!$B$2:$T$3018,11,FALSE))=TRUE,"",VLOOKUP(CONCATENATE($B63,"-",$C63),IN_1C!$B$2:$T$3018,11,FALSE))</f>
        <v>0</v>
      </c>
      <c r="N63" s="747">
        <f>IF(ISERROR(VLOOKUP(CONCATENATE($B63,"-",$C63),IN_1C!$B$2:$T$3018,12,FALSE))=TRUE,"",VLOOKUP(CONCATENATE($B63,"-",$C63),IN_1C!$B$2:$T$3018,12,FALSE))</f>
        <v>0</v>
      </c>
      <c r="O63" s="748">
        <f>IF(ISERROR(VLOOKUP(CONCATENATE($B63,"-",$C63),IN_1C!$B$2:$T$3018,13,FALSE))=TRUE,"",VLOOKUP(CONCATENATE($B63,"-",$C63),IN_1C!$B$2:$T$3018,13,FALSE))</f>
        <v>0</v>
      </c>
      <c r="P63" s="748">
        <f>IF(ISERROR(VLOOKUP(CONCATENATE($B63,"-",$C63),IN_1C!$B$2:$T$3018,14,FALSE))=TRUE,"",VLOOKUP(CONCATENATE($B63,"-",$C63),IN_1C!$B$2:$T$3018,14,FALSE))</f>
        <v>0</v>
      </c>
      <c r="Q63" s="688">
        <f t="shared" si="10"/>
        <v>0</v>
      </c>
      <c r="R63" s="687">
        <f t="shared" si="10"/>
        <v>0</v>
      </c>
    </row>
    <row r="64" spans="1:19" x14ac:dyDescent="0.35">
      <c r="A64" s="585" t="s">
        <v>1392</v>
      </c>
      <c r="B64" s="590" t="s">
        <v>1393</v>
      </c>
      <c r="C64" s="582">
        <v>2</v>
      </c>
      <c r="D64" s="1362" t="str">
        <f t="shared" si="11"/>
        <v/>
      </c>
      <c r="E64" s="746">
        <f>IF(ISERROR(VLOOKUP(CONCATENATE($B64,"-",$C64),IN_1C!$B$2:$T$3018,3,FALSE))=TRUE,"",VLOOKUP(CONCATENATE($B64,"-",$C64),IN_1C!$B$2:$T$3018,3,FALSE))</f>
        <v>0</v>
      </c>
      <c r="F64" s="747">
        <f>IF(ISERROR(VLOOKUP(CONCATENATE($B64,"-",$C64),IN_1C!$B$2:$T$3018,4,FALSE))=TRUE,"",VLOOKUP(CONCATENATE($B64,"-",$C64),IN_1C!$B$2:$T$3018,4,FALSE))</f>
        <v>0</v>
      </c>
      <c r="G64" s="746">
        <f>IF(ISERROR(VLOOKUP(CONCATENATE($B64,"-",$C64),IN_1C!$B$2:$T$3018,5,FALSE))=TRUE,"",VLOOKUP(CONCATENATE($B64,"-",$C64),IN_1C!$B$2:$T$3018,5,FALSE))</f>
        <v>0</v>
      </c>
      <c r="H64" s="747">
        <f>IF(ISERROR(VLOOKUP(CONCATENATE($B64,"-",$C64),IN_1C!$B$2:$T$3018,6,FALSE))=TRUE,"",VLOOKUP(CONCATENATE($B64,"-",$C64),IN_1C!$B$2:$T$3018,6,FALSE))</f>
        <v>0</v>
      </c>
      <c r="I64" s="746">
        <f>IF(ISERROR(VLOOKUP(CONCATENATE($B64,"-",$C64),IN_1C!$B$2:$T$3018,7,FALSE))=TRUE,"",VLOOKUP(CONCATENATE($B64,"-",$C64),IN_1C!$B$2:$T$3018,7,FALSE))</f>
        <v>0</v>
      </c>
      <c r="J64" s="747">
        <f>IF(ISERROR(VLOOKUP(CONCATENATE($B64,"-",$C64),IN_1C!$B$2:$T$3018,8,FALSE))=TRUE,"",VLOOKUP(CONCATENATE($B64,"-",$C64),IN_1C!$B$2:$T$3018,8,FALSE))</f>
        <v>0</v>
      </c>
      <c r="K64" s="746">
        <f>IF(ISERROR(VLOOKUP(CONCATENATE($B64,"-",$C64),IN_1C!$B$2:$T$3018,9,FALSE))=TRUE,"",VLOOKUP(CONCATENATE($B64,"-",$C64),IN_1C!$B$2:$T$3018,9,FALSE))</f>
        <v>0</v>
      </c>
      <c r="L64" s="747">
        <f>IF(ISERROR(VLOOKUP(CONCATENATE($B64,"-",$C64),IN_1C!$B$2:$T$3018,10,FALSE))=TRUE,"",VLOOKUP(CONCATENATE($B64,"-",$C64),IN_1C!$B$2:$T$3018,10,FALSE))</f>
        <v>0</v>
      </c>
      <c r="M64" s="746">
        <f>IF(ISERROR(VLOOKUP(CONCATENATE($B64,"-",$C64),IN_1C!$B$2:$T$3018,11,FALSE))=TRUE,"",VLOOKUP(CONCATENATE($B64,"-",$C64),IN_1C!$B$2:$T$3018,11,FALSE))</f>
        <v>0</v>
      </c>
      <c r="N64" s="747">
        <f>IF(ISERROR(VLOOKUP(CONCATENATE($B64,"-",$C64),IN_1C!$B$2:$T$3018,12,FALSE))=TRUE,"",VLOOKUP(CONCATENATE($B64,"-",$C64),IN_1C!$B$2:$T$3018,12,FALSE))</f>
        <v>0</v>
      </c>
      <c r="O64" s="748">
        <f>IF(ISERROR(VLOOKUP(CONCATENATE($B64,"-",$C64),IN_1C!$B$2:$T$3018,13,FALSE))=TRUE,"",VLOOKUP(CONCATENATE($B64,"-",$C64),IN_1C!$B$2:$T$3018,13,FALSE))</f>
        <v>0</v>
      </c>
      <c r="P64" s="748">
        <f>IF(ISERROR(VLOOKUP(CONCATENATE($B64,"-",$C64),IN_1C!$B$2:$T$3018,14,FALSE))=TRUE,"",VLOOKUP(CONCATENATE($B64,"-",$C64),IN_1C!$B$2:$T$3018,14,FALSE))</f>
        <v>0</v>
      </c>
      <c r="Q64" s="688">
        <f t="shared" si="10"/>
        <v>0</v>
      </c>
      <c r="R64" s="687">
        <f t="shared" si="10"/>
        <v>0</v>
      </c>
    </row>
    <row r="65" spans="1:18" x14ac:dyDescent="0.35">
      <c r="A65" s="585" t="s">
        <v>1394</v>
      </c>
      <c r="B65" s="590" t="s">
        <v>1395</v>
      </c>
      <c r="C65" s="582">
        <v>2</v>
      </c>
      <c r="D65" s="1362" t="str">
        <f t="shared" si="11"/>
        <v/>
      </c>
      <c r="E65" s="746">
        <f>IF(ISERROR(VLOOKUP(CONCATENATE($B65,"-",$C65),IN_1C!$B$2:$T$3018,3,FALSE))=TRUE,"",VLOOKUP(CONCATENATE($B65,"-",$C65),IN_1C!$B$2:$T$3018,3,FALSE))</f>
        <v>0</v>
      </c>
      <c r="F65" s="747">
        <f>IF(ISERROR(VLOOKUP(CONCATENATE($B65,"-",$C65),IN_1C!$B$2:$T$3018,4,FALSE))=TRUE,"",VLOOKUP(CONCATENATE($B65,"-",$C65),IN_1C!$B$2:$T$3018,4,FALSE))</f>
        <v>0</v>
      </c>
      <c r="G65" s="746">
        <f>IF(ISERROR(VLOOKUP(CONCATENATE($B65,"-",$C65),IN_1C!$B$2:$T$3018,5,FALSE))=TRUE,"",VLOOKUP(CONCATENATE($B65,"-",$C65),IN_1C!$B$2:$T$3018,5,FALSE))</f>
        <v>0</v>
      </c>
      <c r="H65" s="747">
        <f>IF(ISERROR(VLOOKUP(CONCATENATE($B65,"-",$C65),IN_1C!$B$2:$T$3018,6,FALSE))=TRUE,"",VLOOKUP(CONCATENATE($B65,"-",$C65),IN_1C!$B$2:$T$3018,6,FALSE))</f>
        <v>0</v>
      </c>
      <c r="I65" s="746">
        <f>IF(ISERROR(VLOOKUP(CONCATENATE($B65,"-",$C65),IN_1C!$B$2:$T$3018,7,FALSE))=TRUE,"",VLOOKUP(CONCATENATE($B65,"-",$C65),IN_1C!$B$2:$T$3018,7,FALSE))</f>
        <v>0</v>
      </c>
      <c r="J65" s="747">
        <f>IF(ISERROR(VLOOKUP(CONCATENATE($B65,"-",$C65),IN_1C!$B$2:$T$3018,8,FALSE))=TRUE,"",VLOOKUP(CONCATENATE($B65,"-",$C65),IN_1C!$B$2:$T$3018,8,FALSE))</f>
        <v>0</v>
      </c>
      <c r="K65" s="746">
        <f>IF(ISERROR(VLOOKUP(CONCATENATE($B65,"-",$C65),IN_1C!$B$2:$T$3018,9,FALSE))=TRUE,"",VLOOKUP(CONCATENATE($B65,"-",$C65),IN_1C!$B$2:$T$3018,9,FALSE))</f>
        <v>0</v>
      </c>
      <c r="L65" s="747">
        <f>IF(ISERROR(VLOOKUP(CONCATENATE($B65,"-",$C65),IN_1C!$B$2:$T$3018,10,FALSE))=TRUE,"",VLOOKUP(CONCATENATE($B65,"-",$C65),IN_1C!$B$2:$T$3018,10,FALSE))</f>
        <v>0</v>
      </c>
      <c r="M65" s="746">
        <f>IF(ISERROR(VLOOKUP(CONCATENATE($B65,"-",$C65),IN_1C!$B$2:$T$3018,11,FALSE))=TRUE,"",VLOOKUP(CONCATENATE($B65,"-",$C65),IN_1C!$B$2:$T$3018,11,FALSE))</f>
        <v>0</v>
      </c>
      <c r="N65" s="747">
        <f>IF(ISERROR(VLOOKUP(CONCATENATE($B65,"-",$C65),IN_1C!$B$2:$T$3018,12,FALSE))=TRUE,"",VLOOKUP(CONCATENATE($B65,"-",$C65),IN_1C!$B$2:$T$3018,12,FALSE))</f>
        <v>0</v>
      </c>
      <c r="O65" s="748">
        <f>IF(ISERROR(VLOOKUP(CONCATENATE($B65,"-",$C65),IN_1C!$B$2:$T$3018,13,FALSE))=TRUE,"",VLOOKUP(CONCATENATE($B65,"-",$C65),IN_1C!$B$2:$T$3018,13,FALSE))</f>
        <v>0</v>
      </c>
      <c r="P65" s="748">
        <f>IF(ISERROR(VLOOKUP(CONCATENATE($B65,"-",$C65),IN_1C!$B$2:$T$3018,14,FALSE))=TRUE,"",VLOOKUP(CONCATENATE($B65,"-",$C65),IN_1C!$B$2:$T$3018,14,FALSE))</f>
        <v>0</v>
      </c>
      <c r="Q65" s="688">
        <f t="shared" si="10"/>
        <v>0</v>
      </c>
      <c r="R65" s="687">
        <f t="shared" si="10"/>
        <v>0</v>
      </c>
    </row>
    <row r="66" spans="1:18" x14ac:dyDescent="0.35">
      <c r="A66" s="585" t="s">
        <v>1396</v>
      </c>
      <c r="B66" s="590" t="s">
        <v>1397</v>
      </c>
      <c r="C66" s="582">
        <v>2</v>
      </c>
      <c r="D66" s="1362" t="str">
        <f t="shared" si="11"/>
        <v/>
      </c>
      <c r="E66" s="746">
        <f>IF(ISERROR(VLOOKUP(CONCATENATE($B66,"-",$C66),IN_1C!$B$2:$T$3018,3,FALSE))=TRUE,"",VLOOKUP(CONCATENATE($B66,"-",$C66),IN_1C!$B$2:$T$3018,3,FALSE))</f>
        <v>0</v>
      </c>
      <c r="F66" s="747">
        <f>IF(ISERROR(VLOOKUP(CONCATENATE($B66,"-",$C66),IN_1C!$B$2:$T$3018,4,FALSE))=TRUE,"",VLOOKUP(CONCATENATE($B66,"-",$C66),IN_1C!$B$2:$T$3018,4,FALSE))</f>
        <v>0</v>
      </c>
      <c r="G66" s="746">
        <f>IF(ISERROR(VLOOKUP(CONCATENATE($B66,"-",$C66),IN_1C!$B$2:$T$3018,5,FALSE))=TRUE,"",VLOOKUP(CONCATENATE($B66,"-",$C66),IN_1C!$B$2:$T$3018,5,FALSE))</f>
        <v>0</v>
      </c>
      <c r="H66" s="747">
        <f>IF(ISERROR(VLOOKUP(CONCATENATE($B66,"-",$C66),IN_1C!$B$2:$T$3018,6,FALSE))=TRUE,"",VLOOKUP(CONCATENATE($B66,"-",$C66),IN_1C!$B$2:$T$3018,6,FALSE))</f>
        <v>0</v>
      </c>
      <c r="I66" s="746">
        <f>IF(ISERROR(VLOOKUP(CONCATENATE($B66,"-",$C66),IN_1C!$B$2:$T$3018,7,FALSE))=TRUE,"",VLOOKUP(CONCATENATE($B66,"-",$C66),IN_1C!$B$2:$T$3018,7,FALSE))</f>
        <v>0</v>
      </c>
      <c r="J66" s="747">
        <f>IF(ISERROR(VLOOKUP(CONCATENATE($B66,"-",$C66),IN_1C!$B$2:$T$3018,8,FALSE))=TRUE,"",VLOOKUP(CONCATENATE($B66,"-",$C66),IN_1C!$B$2:$T$3018,8,FALSE))</f>
        <v>0</v>
      </c>
      <c r="K66" s="746">
        <f>IF(ISERROR(VLOOKUP(CONCATENATE($B66,"-",$C66),IN_1C!$B$2:$T$3018,9,FALSE))=TRUE,"",VLOOKUP(CONCATENATE($B66,"-",$C66),IN_1C!$B$2:$T$3018,9,FALSE))</f>
        <v>0</v>
      </c>
      <c r="L66" s="747">
        <f>IF(ISERROR(VLOOKUP(CONCATENATE($B66,"-",$C66),IN_1C!$B$2:$T$3018,10,FALSE))=TRUE,"",VLOOKUP(CONCATENATE($B66,"-",$C66),IN_1C!$B$2:$T$3018,10,FALSE))</f>
        <v>0</v>
      </c>
      <c r="M66" s="746">
        <f>IF(ISERROR(VLOOKUP(CONCATENATE($B66,"-",$C66),IN_1C!$B$2:$T$3018,11,FALSE))=TRUE,"",VLOOKUP(CONCATENATE($B66,"-",$C66),IN_1C!$B$2:$T$3018,11,FALSE))</f>
        <v>0</v>
      </c>
      <c r="N66" s="747">
        <f>IF(ISERROR(VLOOKUP(CONCATENATE($B66,"-",$C66),IN_1C!$B$2:$T$3018,12,FALSE))=TRUE,"",VLOOKUP(CONCATENATE($B66,"-",$C66),IN_1C!$B$2:$T$3018,12,FALSE))</f>
        <v>0</v>
      </c>
      <c r="O66" s="748">
        <f>IF(ISERROR(VLOOKUP(CONCATENATE($B66,"-",$C66),IN_1C!$B$2:$T$3018,13,FALSE))=TRUE,"",VLOOKUP(CONCATENATE($B66,"-",$C66),IN_1C!$B$2:$T$3018,13,FALSE))</f>
        <v>0</v>
      </c>
      <c r="P66" s="748">
        <f>IF(ISERROR(VLOOKUP(CONCATENATE($B66,"-",$C66),IN_1C!$B$2:$T$3018,14,FALSE))=TRUE,"",VLOOKUP(CONCATENATE($B66,"-",$C66),IN_1C!$B$2:$T$3018,14,FALSE))</f>
        <v>0</v>
      </c>
      <c r="Q66" s="688">
        <f t="shared" si="10"/>
        <v>0</v>
      </c>
      <c r="R66" s="687">
        <f t="shared" si="10"/>
        <v>0</v>
      </c>
    </row>
    <row r="67" spans="1:18" x14ac:dyDescent="0.35">
      <c r="A67" s="585" t="s">
        <v>1398</v>
      </c>
      <c r="B67" s="590" t="s">
        <v>1399</v>
      </c>
      <c r="C67" s="582">
        <v>2</v>
      </c>
      <c r="D67" s="1362" t="str">
        <f t="shared" si="11"/>
        <v/>
      </c>
      <c r="E67" s="746">
        <f>IF(ISERROR(VLOOKUP(CONCATENATE($B67,"-",$C67),IN_1C!$B$2:$T$3018,3,FALSE))=TRUE,"",VLOOKUP(CONCATENATE($B67,"-",$C67),IN_1C!$B$2:$T$3018,3,FALSE))</f>
        <v>0</v>
      </c>
      <c r="F67" s="747">
        <f>IF(ISERROR(VLOOKUP(CONCATENATE($B67,"-",$C67),IN_1C!$B$2:$T$3018,4,FALSE))=TRUE,"",VLOOKUP(CONCATENATE($B67,"-",$C67),IN_1C!$B$2:$T$3018,4,FALSE))</f>
        <v>0</v>
      </c>
      <c r="G67" s="746">
        <f>IF(ISERROR(VLOOKUP(CONCATENATE($B67,"-",$C67),IN_1C!$B$2:$T$3018,5,FALSE))=TRUE,"",VLOOKUP(CONCATENATE($B67,"-",$C67),IN_1C!$B$2:$T$3018,5,FALSE))</f>
        <v>0</v>
      </c>
      <c r="H67" s="747">
        <f>IF(ISERROR(VLOOKUP(CONCATENATE($B67,"-",$C67),IN_1C!$B$2:$T$3018,6,FALSE))=TRUE,"",VLOOKUP(CONCATENATE($B67,"-",$C67),IN_1C!$B$2:$T$3018,6,FALSE))</f>
        <v>0</v>
      </c>
      <c r="I67" s="746">
        <f>IF(ISERROR(VLOOKUP(CONCATENATE($B67,"-",$C67),IN_1C!$B$2:$T$3018,7,FALSE))=TRUE,"",VLOOKUP(CONCATENATE($B67,"-",$C67),IN_1C!$B$2:$T$3018,7,FALSE))</f>
        <v>0</v>
      </c>
      <c r="J67" s="747">
        <f>IF(ISERROR(VLOOKUP(CONCATENATE($B67,"-",$C67),IN_1C!$B$2:$T$3018,8,FALSE))=TRUE,"",VLOOKUP(CONCATENATE($B67,"-",$C67),IN_1C!$B$2:$T$3018,8,FALSE))</f>
        <v>0</v>
      </c>
      <c r="K67" s="746">
        <f>IF(ISERROR(VLOOKUP(CONCATENATE($B67,"-",$C67),IN_1C!$B$2:$T$3018,9,FALSE))=TRUE,"",VLOOKUP(CONCATENATE($B67,"-",$C67),IN_1C!$B$2:$T$3018,9,FALSE))</f>
        <v>0</v>
      </c>
      <c r="L67" s="747">
        <f>IF(ISERROR(VLOOKUP(CONCATENATE($B67,"-",$C67),IN_1C!$B$2:$T$3018,10,FALSE))=TRUE,"",VLOOKUP(CONCATENATE($B67,"-",$C67),IN_1C!$B$2:$T$3018,10,FALSE))</f>
        <v>0</v>
      </c>
      <c r="M67" s="746">
        <f>IF(ISERROR(VLOOKUP(CONCATENATE($B67,"-",$C67),IN_1C!$B$2:$T$3018,11,FALSE))=TRUE,"",VLOOKUP(CONCATENATE($B67,"-",$C67),IN_1C!$B$2:$T$3018,11,FALSE))</f>
        <v>0</v>
      </c>
      <c r="N67" s="747">
        <f>IF(ISERROR(VLOOKUP(CONCATENATE($B67,"-",$C67),IN_1C!$B$2:$T$3018,12,FALSE))=TRUE,"",VLOOKUP(CONCATENATE($B67,"-",$C67),IN_1C!$B$2:$T$3018,12,FALSE))</f>
        <v>0</v>
      </c>
      <c r="O67" s="748">
        <f>IF(ISERROR(VLOOKUP(CONCATENATE($B67,"-",$C67),IN_1C!$B$2:$T$3018,13,FALSE))=TRUE,"",VLOOKUP(CONCATENATE($B67,"-",$C67),IN_1C!$B$2:$T$3018,13,FALSE))</f>
        <v>0</v>
      </c>
      <c r="P67" s="748">
        <f>IF(ISERROR(VLOOKUP(CONCATENATE($B67,"-",$C67),IN_1C!$B$2:$T$3018,14,FALSE))=TRUE,"",VLOOKUP(CONCATENATE($B67,"-",$C67),IN_1C!$B$2:$T$3018,14,FALSE))</f>
        <v>0</v>
      </c>
      <c r="Q67" s="688">
        <f t="shared" si="10"/>
        <v>0</v>
      </c>
      <c r="R67" s="687">
        <f t="shared" si="10"/>
        <v>0</v>
      </c>
    </row>
    <row r="68" spans="1:18" x14ac:dyDescent="0.35">
      <c r="A68" s="585" t="s">
        <v>1400</v>
      </c>
      <c r="B68" s="590" t="s">
        <v>1401</v>
      </c>
      <c r="C68" s="582">
        <v>2</v>
      </c>
      <c r="D68" s="1362" t="str">
        <f t="shared" si="11"/>
        <v/>
      </c>
      <c r="E68" s="746">
        <f>IF(ISERROR(VLOOKUP(CONCATENATE($B68,"-",$C68),IN_1C!$B$2:$T$3018,3,FALSE))=TRUE,"",VLOOKUP(CONCATENATE($B68,"-",$C68),IN_1C!$B$2:$T$3018,3,FALSE))</f>
        <v>0</v>
      </c>
      <c r="F68" s="747">
        <f>IF(ISERROR(VLOOKUP(CONCATENATE($B68,"-",$C68),IN_1C!$B$2:$T$3018,4,FALSE))=TRUE,"",VLOOKUP(CONCATENATE($B68,"-",$C68),IN_1C!$B$2:$T$3018,4,FALSE))</f>
        <v>0</v>
      </c>
      <c r="G68" s="746">
        <f>IF(ISERROR(VLOOKUP(CONCATENATE($B68,"-",$C68),IN_1C!$B$2:$T$3018,5,FALSE))=TRUE,"",VLOOKUP(CONCATENATE($B68,"-",$C68),IN_1C!$B$2:$T$3018,5,FALSE))</f>
        <v>0</v>
      </c>
      <c r="H68" s="747">
        <f>IF(ISERROR(VLOOKUP(CONCATENATE($B68,"-",$C68),IN_1C!$B$2:$T$3018,6,FALSE))=TRUE,"",VLOOKUP(CONCATENATE($B68,"-",$C68),IN_1C!$B$2:$T$3018,6,FALSE))</f>
        <v>0</v>
      </c>
      <c r="I68" s="746">
        <f>IF(ISERROR(VLOOKUP(CONCATENATE($B68,"-",$C68),IN_1C!$B$2:$T$3018,7,FALSE))=TRUE,"",VLOOKUP(CONCATENATE($B68,"-",$C68),IN_1C!$B$2:$T$3018,7,FALSE))</f>
        <v>0</v>
      </c>
      <c r="J68" s="747">
        <f>IF(ISERROR(VLOOKUP(CONCATENATE($B68,"-",$C68),IN_1C!$B$2:$T$3018,8,FALSE))=TRUE,"",VLOOKUP(CONCATENATE($B68,"-",$C68),IN_1C!$B$2:$T$3018,8,FALSE))</f>
        <v>0</v>
      </c>
      <c r="K68" s="746">
        <f>IF(ISERROR(VLOOKUP(CONCATENATE($B68,"-",$C68),IN_1C!$B$2:$T$3018,9,FALSE))=TRUE,"",VLOOKUP(CONCATENATE($B68,"-",$C68),IN_1C!$B$2:$T$3018,9,FALSE))</f>
        <v>0</v>
      </c>
      <c r="L68" s="747">
        <f>IF(ISERROR(VLOOKUP(CONCATENATE($B68,"-",$C68),IN_1C!$B$2:$T$3018,10,FALSE))=TRUE,"",VLOOKUP(CONCATENATE($B68,"-",$C68),IN_1C!$B$2:$T$3018,10,FALSE))</f>
        <v>0</v>
      </c>
      <c r="M68" s="746">
        <f>IF(ISERROR(VLOOKUP(CONCATENATE($B68,"-",$C68),IN_1C!$B$2:$T$3018,11,FALSE))=TRUE,"",VLOOKUP(CONCATENATE($B68,"-",$C68),IN_1C!$B$2:$T$3018,11,FALSE))</f>
        <v>0</v>
      </c>
      <c r="N68" s="747">
        <f>IF(ISERROR(VLOOKUP(CONCATENATE($B68,"-",$C68),IN_1C!$B$2:$T$3018,12,FALSE))=TRUE,"",VLOOKUP(CONCATENATE($B68,"-",$C68),IN_1C!$B$2:$T$3018,12,FALSE))</f>
        <v>0</v>
      </c>
      <c r="O68" s="748">
        <f>IF(ISERROR(VLOOKUP(CONCATENATE($B68,"-",$C68),IN_1C!$B$2:$T$3018,13,FALSE))=TRUE,"",VLOOKUP(CONCATENATE($B68,"-",$C68),IN_1C!$B$2:$T$3018,13,FALSE))</f>
        <v>0</v>
      </c>
      <c r="P68" s="748">
        <f>IF(ISERROR(VLOOKUP(CONCATENATE($B68,"-",$C68),IN_1C!$B$2:$T$3018,14,FALSE))=TRUE,"",VLOOKUP(CONCATENATE($B68,"-",$C68),IN_1C!$B$2:$T$3018,14,FALSE))</f>
        <v>0</v>
      </c>
      <c r="Q68" s="688">
        <f t="shared" si="10"/>
        <v>0</v>
      </c>
      <c r="R68" s="687">
        <f t="shared" si="10"/>
        <v>0</v>
      </c>
    </row>
    <row r="69" spans="1:18" x14ac:dyDescent="0.35">
      <c r="A69" s="585" t="s">
        <v>1402</v>
      </c>
      <c r="B69" s="590" t="s">
        <v>1403</v>
      </c>
      <c r="C69" s="582">
        <v>2</v>
      </c>
      <c r="D69" s="1362" t="str">
        <f t="shared" si="11"/>
        <v/>
      </c>
      <c r="E69" s="746">
        <f>IF(ISERROR(VLOOKUP(CONCATENATE($B69,"-",$C69),IN_1C!$B$2:$T$3018,3,FALSE))=TRUE,"",VLOOKUP(CONCATENATE($B69,"-",$C69),IN_1C!$B$2:$T$3018,3,FALSE))</f>
        <v>0</v>
      </c>
      <c r="F69" s="747">
        <f>IF(ISERROR(VLOOKUP(CONCATENATE($B69,"-",$C69),IN_1C!$B$2:$T$3018,4,FALSE))=TRUE,"",VLOOKUP(CONCATENATE($B69,"-",$C69),IN_1C!$B$2:$T$3018,4,FALSE))</f>
        <v>0</v>
      </c>
      <c r="G69" s="746">
        <f>IF(ISERROR(VLOOKUP(CONCATENATE($B69,"-",$C69),IN_1C!$B$2:$T$3018,5,FALSE))=TRUE,"",VLOOKUP(CONCATENATE($B69,"-",$C69),IN_1C!$B$2:$T$3018,5,FALSE))</f>
        <v>0</v>
      </c>
      <c r="H69" s="747">
        <f>IF(ISERROR(VLOOKUP(CONCATENATE($B69,"-",$C69),IN_1C!$B$2:$T$3018,6,FALSE))=TRUE,"",VLOOKUP(CONCATENATE($B69,"-",$C69),IN_1C!$B$2:$T$3018,6,FALSE))</f>
        <v>0</v>
      </c>
      <c r="I69" s="746">
        <f>IF(ISERROR(VLOOKUP(CONCATENATE($B69,"-",$C69),IN_1C!$B$2:$T$3018,7,FALSE))=TRUE,"",VLOOKUP(CONCATENATE($B69,"-",$C69),IN_1C!$B$2:$T$3018,7,FALSE))</f>
        <v>0</v>
      </c>
      <c r="J69" s="747">
        <f>IF(ISERROR(VLOOKUP(CONCATENATE($B69,"-",$C69),IN_1C!$B$2:$T$3018,8,FALSE))=TRUE,"",VLOOKUP(CONCATENATE($B69,"-",$C69),IN_1C!$B$2:$T$3018,8,FALSE))</f>
        <v>0</v>
      </c>
      <c r="K69" s="746">
        <f>IF(ISERROR(VLOOKUP(CONCATENATE($B69,"-",$C69),IN_1C!$B$2:$T$3018,9,FALSE))=TRUE,"",VLOOKUP(CONCATENATE($B69,"-",$C69),IN_1C!$B$2:$T$3018,9,FALSE))</f>
        <v>0</v>
      </c>
      <c r="L69" s="747">
        <f>IF(ISERROR(VLOOKUP(CONCATENATE($B69,"-",$C69),IN_1C!$B$2:$T$3018,10,FALSE))=TRUE,"",VLOOKUP(CONCATENATE($B69,"-",$C69),IN_1C!$B$2:$T$3018,10,FALSE))</f>
        <v>0</v>
      </c>
      <c r="M69" s="746">
        <f>IF(ISERROR(VLOOKUP(CONCATENATE($B69,"-",$C69),IN_1C!$B$2:$T$3018,11,FALSE))=TRUE,"",VLOOKUP(CONCATENATE($B69,"-",$C69),IN_1C!$B$2:$T$3018,11,FALSE))</f>
        <v>0</v>
      </c>
      <c r="N69" s="747">
        <f>IF(ISERROR(VLOOKUP(CONCATENATE($B69,"-",$C69),IN_1C!$B$2:$T$3018,12,FALSE))=TRUE,"",VLOOKUP(CONCATENATE($B69,"-",$C69),IN_1C!$B$2:$T$3018,12,FALSE))</f>
        <v>0</v>
      </c>
      <c r="O69" s="748">
        <f>IF(ISERROR(VLOOKUP(CONCATENATE($B69,"-",$C69),IN_1C!$B$2:$T$3018,13,FALSE))=TRUE,"",VLOOKUP(CONCATENATE($B69,"-",$C69),IN_1C!$B$2:$T$3018,13,FALSE))</f>
        <v>0</v>
      </c>
      <c r="P69" s="748">
        <f>IF(ISERROR(VLOOKUP(CONCATENATE($B69,"-",$C69),IN_1C!$B$2:$T$3018,14,FALSE))=TRUE,"",VLOOKUP(CONCATENATE($B69,"-",$C69),IN_1C!$B$2:$T$3018,14,FALSE))</f>
        <v>0</v>
      </c>
      <c r="Q69" s="688">
        <f t="shared" si="10"/>
        <v>0</v>
      </c>
      <c r="R69" s="687">
        <f t="shared" si="10"/>
        <v>0</v>
      </c>
    </row>
    <row r="70" spans="1:18" x14ac:dyDescent="0.35">
      <c r="A70" s="585" t="s">
        <v>1404</v>
      </c>
      <c r="B70" s="590" t="s">
        <v>1405</v>
      </c>
      <c r="C70" s="582">
        <v>2</v>
      </c>
      <c r="D70" s="1362" t="str">
        <f t="shared" si="11"/>
        <v/>
      </c>
      <c r="E70" s="746">
        <f>IF(ISERROR(VLOOKUP(CONCATENATE($B70,"-",$C70),IN_1C!$B$2:$T$3018,3,FALSE))=TRUE,"",VLOOKUP(CONCATENATE($B70,"-",$C70),IN_1C!$B$2:$T$3018,3,FALSE))</f>
        <v>0</v>
      </c>
      <c r="F70" s="747">
        <f>IF(ISERROR(VLOOKUP(CONCATENATE($B70,"-",$C70),IN_1C!$B$2:$T$3018,4,FALSE))=TRUE,"",VLOOKUP(CONCATENATE($B70,"-",$C70),IN_1C!$B$2:$T$3018,4,FALSE))</f>
        <v>0</v>
      </c>
      <c r="G70" s="746">
        <f>IF(ISERROR(VLOOKUP(CONCATENATE($B70,"-",$C70),IN_1C!$B$2:$T$3018,5,FALSE))=TRUE,"",VLOOKUP(CONCATENATE($B70,"-",$C70),IN_1C!$B$2:$T$3018,5,FALSE))</f>
        <v>0</v>
      </c>
      <c r="H70" s="747">
        <f>IF(ISERROR(VLOOKUP(CONCATENATE($B70,"-",$C70),IN_1C!$B$2:$T$3018,6,FALSE))=TRUE,"",VLOOKUP(CONCATENATE($B70,"-",$C70),IN_1C!$B$2:$T$3018,6,FALSE))</f>
        <v>0</v>
      </c>
      <c r="I70" s="746">
        <f>IF(ISERROR(VLOOKUP(CONCATENATE($B70,"-",$C70),IN_1C!$B$2:$T$3018,7,FALSE))=TRUE,"",VLOOKUP(CONCATENATE($B70,"-",$C70),IN_1C!$B$2:$T$3018,7,FALSE))</f>
        <v>0</v>
      </c>
      <c r="J70" s="747">
        <f>IF(ISERROR(VLOOKUP(CONCATENATE($B70,"-",$C70),IN_1C!$B$2:$T$3018,8,FALSE))=TRUE,"",VLOOKUP(CONCATENATE($B70,"-",$C70),IN_1C!$B$2:$T$3018,8,FALSE))</f>
        <v>0</v>
      </c>
      <c r="K70" s="746">
        <f>IF(ISERROR(VLOOKUP(CONCATENATE($B70,"-",$C70),IN_1C!$B$2:$T$3018,9,FALSE))=TRUE,"",VLOOKUP(CONCATENATE($B70,"-",$C70),IN_1C!$B$2:$T$3018,9,FALSE))</f>
        <v>0</v>
      </c>
      <c r="L70" s="747">
        <f>IF(ISERROR(VLOOKUP(CONCATENATE($B70,"-",$C70),IN_1C!$B$2:$T$3018,10,FALSE))=TRUE,"",VLOOKUP(CONCATENATE($B70,"-",$C70),IN_1C!$B$2:$T$3018,10,FALSE))</f>
        <v>0</v>
      </c>
      <c r="M70" s="746">
        <f>IF(ISERROR(VLOOKUP(CONCATENATE($B70,"-",$C70),IN_1C!$B$2:$T$3018,11,FALSE))=TRUE,"",VLOOKUP(CONCATENATE($B70,"-",$C70),IN_1C!$B$2:$T$3018,11,FALSE))</f>
        <v>0</v>
      </c>
      <c r="N70" s="747">
        <f>IF(ISERROR(VLOOKUP(CONCATENATE($B70,"-",$C70),IN_1C!$B$2:$T$3018,12,FALSE))=TRUE,"",VLOOKUP(CONCATENATE($B70,"-",$C70),IN_1C!$B$2:$T$3018,12,FALSE))</f>
        <v>0</v>
      </c>
      <c r="O70" s="748">
        <f>IF(ISERROR(VLOOKUP(CONCATENATE($B70,"-",$C70),IN_1C!$B$2:$T$3018,13,FALSE))=TRUE,"",VLOOKUP(CONCATENATE($B70,"-",$C70),IN_1C!$B$2:$T$3018,13,FALSE))</f>
        <v>0</v>
      </c>
      <c r="P70" s="748">
        <f>IF(ISERROR(VLOOKUP(CONCATENATE($B70,"-",$C70),IN_1C!$B$2:$T$3018,14,FALSE))=TRUE,"",VLOOKUP(CONCATENATE($B70,"-",$C70),IN_1C!$B$2:$T$3018,14,FALSE))</f>
        <v>0</v>
      </c>
      <c r="Q70" s="688">
        <f t="shared" si="10"/>
        <v>0</v>
      </c>
      <c r="R70" s="687">
        <f t="shared" si="10"/>
        <v>0</v>
      </c>
    </row>
    <row r="71" spans="1:18" x14ac:dyDescent="0.35">
      <c r="A71" s="585" t="s">
        <v>1406</v>
      </c>
      <c r="B71" s="590" t="s">
        <v>1407</v>
      </c>
      <c r="C71" s="582">
        <v>2</v>
      </c>
      <c r="D71" s="1362" t="str">
        <f t="shared" si="11"/>
        <v/>
      </c>
      <c r="E71" s="746">
        <f>IF(ISERROR(VLOOKUP(CONCATENATE($B71,"-",$C71),IN_1C!$B$2:$T$3018,3,FALSE))=TRUE,"",VLOOKUP(CONCATENATE($B71,"-",$C71),IN_1C!$B$2:$T$3018,3,FALSE))</f>
        <v>0</v>
      </c>
      <c r="F71" s="747">
        <f>IF(ISERROR(VLOOKUP(CONCATENATE($B71,"-",$C71),IN_1C!$B$2:$T$3018,4,FALSE))=TRUE,"",VLOOKUP(CONCATENATE($B71,"-",$C71),IN_1C!$B$2:$T$3018,4,FALSE))</f>
        <v>0</v>
      </c>
      <c r="G71" s="746">
        <f>IF(ISERROR(VLOOKUP(CONCATENATE($B71,"-",$C71),IN_1C!$B$2:$T$3018,5,FALSE))=TRUE,"",VLOOKUP(CONCATENATE($B71,"-",$C71),IN_1C!$B$2:$T$3018,5,FALSE))</f>
        <v>0</v>
      </c>
      <c r="H71" s="747">
        <f>IF(ISERROR(VLOOKUP(CONCATENATE($B71,"-",$C71),IN_1C!$B$2:$T$3018,6,FALSE))=TRUE,"",VLOOKUP(CONCATENATE($B71,"-",$C71),IN_1C!$B$2:$T$3018,6,FALSE))</f>
        <v>0</v>
      </c>
      <c r="I71" s="746">
        <f>IF(ISERROR(VLOOKUP(CONCATENATE($B71,"-",$C71),IN_1C!$B$2:$T$3018,7,FALSE))=TRUE,"",VLOOKUP(CONCATENATE($B71,"-",$C71),IN_1C!$B$2:$T$3018,7,FALSE))</f>
        <v>0</v>
      </c>
      <c r="J71" s="747">
        <f>IF(ISERROR(VLOOKUP(CONCATENATE($B71,"-",$C71),IN_1C!$B$2:$T$3018,8,FALSE))=TRUE,"",VLOOKUP(CONCATENATE($B71,"-",$C71),IN_1C!$B$2:$T$3018,8,FALSE))</f>
        <v>0</v>
      </c>
      <c r="K71" s="746">
        <f>IF(ISERROR(VLOOKUP(CONCATENATE($B71,"-",$C71),IN_1C!$B$2:$T$3018,9,FALSE))=TRUE,"",VLOOKUP(CONCATENATE($B71,"-",$C71),IN_1C!$B$2:$T$3018,9,FALSE))</f>
        <v>0</v>
      </c>
      <c r="L71" s="747">
        <f>IF(ISERROR(VLOOKUP(CONCATENATE($B71,"-",$C71),IN_1C!$B$2:$T$3018,10,FALSE))=TRUE,"",VLOOKUP(CONCATENATE($B71,"-",$C71),IN_1C!$B$2:$T$3018,10,FALSE))</f>
        <v>0</v>
      </c>
      <c r="M71" s="746">
        <f>IF(ISERROR(VLOOKUP(CONCATENATE($B71,"-",$C71),IN_1C!$B$2:$T$3018,11,FALSE))=TRUE,"",VLOOKUP(CONCATENATE($B71,"-",$C71),IN_1C!$B$2:$T$3018,11,FALSE))</f>
        <v>0</v>
      </c>
      <c r="N71" s="747">
        <f>IF(ISERROR(VLOOKUP(CONCATENATE($B71,"-",$C71),IN_1C!$B$2:$T$3018,12,FALSE))=TRUE,"",VLOOKUP(CONCATENATE($B71,"-",$C71),IN_1C!$B$2:$T$3018,12,FALSE))</f>
        <v>0</v>
      </c>
      <c r="O71" s="748">
        <f>IF(ISERROR(VLOOKUP(CONCATENATE($B71,"-",$C71),IN_1C!$B$2:$T$3018,13,FALSE))=TRUE,"",VLOOKUP(CONCATENATE($B71,"-",$C71),IN_1C!$B$2:$T$3018,13,FALSE))</f>
        <v>0</v>
      </c>
      <c r="P71" s="748">
        <f>IF(ISERROR(VLOOKUP(CONCATENATE($B71,"-",$C71),IN_1C!$B$2:$T$3018,14,FALSE))=TRUE,"",VLOOKUP(CONCATENATE($B71,"-",$C71),IN_1C!$B$2:$T$3018,14,FALSE))</f>
        <v>0</v>
      </c>
      <c r="Q71" s="688">
        <f t="shared" si="10"/>
        <v>0</v>
      </c>
      <c r="R71" s="687">
        <f t="shared" si="10"/>
        <v>0</v>
      </c>
    </row>
    <row r="72" spans="1:18" ht="15.45" thickBot="1" x14ac:dyDescent="0.4">
      <c r="A72" s="585" t="s">
        <v>1408</v>
      </c>
      <c r="B72" s="591" t="s">
        <v>1409</v>
      </c>
      <c r="C72" s="582">
        <v>2</v>
      </c>
      <c r="D72" s="1362" t="str">
        <f t="shared" si="11"/>
        <v/>
      </c>
      <c r="E72" s="749">
        <f>IF(ISERROR(VLOOKUP(CONCATENATE($B72,"-",$C72),IN_1C!$B$2:$T$3018,3,FALSE))=TRUE,"",VLOOKUP(CONCATENATE($B72,"-",$C72),IN_1C!$B$2:$T$3018,3,FALSE))</f>
        <v>0</v>
      </c>
      <c r="F72" s="750">
        <f>IF(ISERROR(VLOOKUP(CONCATENATE($B72,"-",$C72),IN_1C!$B$2:$T$3018,4,FALSE))=TRUE,"",VLOOKUP(CONCATENATE($B72,"-",$C72),IN_1C!$B$2:$T$3018,4,FALSE))</f>
        <v>0</v>
      </c>
      <c r="G72" s="749">
        <f>IF(ISERROR(VLOOKUP(CONCATENATE($B72,"-",$C72),IN_1C!$B$2:$T$3018,5,FALSE))=TRUE,"",VLOOKUP(CONCATENATE($B72,"-",$C72),IN_1C!$B$2:$T$3018,5,FALSE))</f>
        <v>0</v>
      </c>
      <c r="H72" s="750">
        <f>IF(ISERROR(VLOOKUP(CONCATENATE($B72,"-",$C72),IN_1C!$B$2:$T$3018,6,FALSE))=TRUE,"",VLOOKUP(CONCATENATE($B72,"-",$C72),IN_1C!$B$2:$T$3018,6,FALSE))</f>
        <v>0</v>
      </c>
      <c r="I72" s="749">
        <f>IF(ISERROR(VLOOKUP(CONCATENATE($B72,"-",$C72),IN_1C!$B$2:$T$3018,7,FALSE))=TRUE,"",VLOOKUP(CONCATENATE($B72,"-",$C72),IN_1C!$B$2:$T$3018,7,FALSE))</f>
        <v>0</v>
      </c>
      <c r="J72" s="750">
        <f>IF(ISERROR(VLOOKUP(CONCATENATE($B72,"-",$C72),IN_1C!$B$2:$T$3018,8,FALSE))=TRUE,"",VLOOKUP(CONCATENATE($B72,"-",$C72),IN_1C!$B$2:$T$3018,8,FALSE))</f>
        <v>0</v>
      </c>
      <c r="K72" s="749">
        <f>IF(ISERROR(VLOOKUP(CONCATENATE($B72,"-",$C72),IN_1C!$B$2:$T$3018,9,FALSE))=TRUE,"",VLOOKUP(CONCATENATE($B72,"-",$C72),IN_1C!$B$2:$T$3018,9,FALSE))</f>
        <v>0</v>
      </c>
      <c r="L72" s="750">
        <f>IF(ISERROR(VLOOKUP(CONCATENATE($B72,"-",$C72),IN_1C!$B$2:$T$3018,10,FALSE))=TRUE,"",VLOOKUP(CONCATENATE($B72,"-",$C72),IN_1C!$B$2:$T$3018,10,FALSE))</f>
        <v>0</v>
      </c>
      <c r="M72" s="749">
        <f>IF(ISERROR(VLOOKUP(CONCATENATE($B72,"-",$C72),IN_1C!$B$2:$T$3018,11,FALSE))=TRUE,"",VLOOKUP(CONCATENATE($B72,"-",$C72),IN_1C!$B$2:$T$3018,11,FALSE))</f>
        <v>0</v>
      </c>
      <c r="N72" s="750">
        <f>IF(ISERROR(VLOOKUP(CONCATENATE($B72,"-",$C72),IN_1C!$B$2:$T$3018,12,FALSE))=TRUE,"",VLOOKUP(CONCATENATE($B72,"-",$C72),IN_1C!$B$2:$T$3018,12,FALSE))</f>
        <v>0</v>
      </c>
      <c r="O72" s="751">
        <f>IF(ISERROR(VLOOKUP(CONCATENATE($B72,"-",$C72),IN_1C!$B$2:$T$3018,13,FALSE))=TRUE,"",VLOOKUP(CONCATENATE($B72,"-",$C72),IN_1C!$B$2:$T$3018,13,FALSE))</f>
        <v>0</v>
      </c>
      <c r="P72" s="751">
        <f>IF(ISERROR(VLOOKUP(CONCATENATE($B72,"-",$C72),IN_1C!$B$2:$T$3018,14,FALSE))=TRUE,"",VLOOKUP(CONCATENATE($B72,"-",$C72),IN_1C!$B$2:$T$3018,14,FALSE))</f>
        <v>0</v>
      </c>
      <c r="Q72" s="691">
        <f t="shared" si="10"/>
        <v>0</v>
      </c>
      <c r="R72" s="692">
        <f t="shared" si="10"/>
        <v>0</v>
      </c>
    </row>
    <row r="73" spans="1:18" ht="15.45" thickBot="1" x14ac:dyDescent="0.4">
      <c r="A73" s="594" t="s">
        <v>1410</v>
      </c>
      <c r="B73" s="693"/>
      <c r="C73" s="582"/>
      <c r="D73" s="1362"/>
      <c r="E73" s="752" t="str">
        <f>IF(ISERROR(VLOOKUP(CONCATENATE($B73,"-",$C73),IN_1C!$B$2:$T$3018,3,FALSE))=TRUE,"",VLOOKUP(CONCATENATE($B73,"-",$C73),IN_1C!$B$2:$T$3018,3,FALSE))</f>
        <v/>
      </c>
      <c r="F73" s="753"/>
      <c r="G73" s="753"/>
      <c r="H73" s="753"/>
      <c r="I73" s="753"/>
      <c r="J73" s="753"/>
      <c r="K73" s="753"/>
      <c r="L73" s="753"/>
      <c r="M73" s="753"/>
      <c r="N73" s="753"/>
      <c r="O73" s="753"/>
      <c r="P73" s="753"/>
      <c r="Q73" s="694"/>
      <c r="R73" s="695"/>
    </row>
    <row r="74" spans="1:18" x14ac:dyDescent="0.35">
      <c r="A74" s="580" t="s">
        <v>1411</v>
      </c>
      <c r="B74" s="581" t="s">
        <v>1412</v>
      </c>
      <c r="C74" s="582">
        <v>2</v>
      </c>
      <c r="D74" s="1362" t="str">
        <f t="shared" si="11"/>
        <v/>
      </c>
      <c r="E74" s="743">
        <f>IF(ISERROR(VLOOKUP(CONCATENATE($B74,"-",$C74),IN_1C!$B$2:$T$3018,3,FALSE))=TRUE,"",VLOOKUP(CONCATENATE($B74,"-",$C74),IN_1C!$B$2:$T$3018,3,FALSE))</f>
        <v>0</v>
      </c>
      <c r="F74" s="744">
        <f>IF(ISERROR(VLOOKUP(CONCATENATE($B74,"-",$C74),IN_1C!$B$2:$T$3018,4,FALSE))=TRUE,"",VLOOKUP(CONCATENATE($B74,"-",$C74),IN_1C!$B$2:$T$3018,4,FALSE))</f>
        <v>0</v>
      </c>
      <c r="G74" s="743">
        <f>IF(ISERROR(VLOOKUP(CONCATENATE($B74,"-",$C74),IN_1C!$B$2:$T$3018,5,FALSE))=TRUE,"",VLOOKUP(CONCATENATE($B74,"-",$C74),IN_1C!$B$2:$T$3018,5,FALSE))</f>
        <v>0</v>
      </c>
      <c r="H74" s="744">
        <f>IF(ISERROR(VLOOKUP(CONCATENATE($B74,"-",$C74),IN_1C!$B$2:$T$3018,6,FALSE))=TRUE,"",VLOOKUP(CONCATENATE($B74,"-",$C74),IN_1C!$B$2:$T$3018,6,FALSE))</f>
        <v>0</v>
      </c>
      <c r="I74" s="743">
        <f>IF(ISERROR(VLOOKUP(CONCATENATE($B74,"-",$C74),IN_1C!$B$2:$T$3018,7,FALSE))=TRUE,"",VLOOKUP(CONCATENATE($B74,"-",$C74),IN_1C!$B$2:$T$3018,7,FALSE))</f>
        <v>0</v>
      </c>
      <c r="J74" s="744">
        <f>IF(ISERROR(VLOOKUP(CONCATENATE($B74,"-",$C74),IN_1C!$B$2:$T$3018,8,FALSE))=TRUE,"",VLOOKUP(CONCATENATE($B74,"-",$C74),IN_1C!$B$2:$T$3018,8,FALSE))</f>
        <v>0</v>
      </c>
      <c r="K74" s="743">
        <f>IF(ISERROR(VLOOKUP(CONCATENATE($B74,"-",$C74),IN_1C!$B$2:$T$3018,9,FALSE))=TRUE,"",VLOOKUP(CONCATENATE($B74,"-",$C74),IN_1C!$B$2:$T$3018,9,FALSE))</f>
        <v>0</v>
      </c>
      <c r="L74" s="744">
        <f>IF(ISERROR(VLOOKUP(CONCATENATE($B74,"-",$C74),IN_1C!$B$2:$T$3018,10,FALSE))=TRUE,"",VLOOKUP(CONCATENATE($B74,"-",$C74),IN_1C!$B$2:$T$3018,10,FALSE))</f>
        <v>0</v>
      </c>
      <c r="M74" s="743">
        <f>IF(ISERROR(VLOOKUP(CONCATENATE($B74,"-",$C74),IN_1C!$B$2:$T$3018,11,FALSE))=TRUE,"",VLOOKUP(CONCATENATE($B74,"-",$C74),IN_1C!$B$2:$T$3018,11,FALSE))</f>
        <v>0</v>
      </c>
      <c r="N74" s="744">
        <f>IF(ISERROR(VLOOKUP(CONCATENATE($B74,"-",$C74),IN_1C!$B$2:$T$3018,12,FALSE))=TRUE,"",VLOOKUP(CONCATENATE($B74,"-",$C74),IN_1C!$B$2:$T$3018,12,FALSE))</f>
        <v>0</v>
      </c>
      <c r="O74" s="743">
        <f>IF(ISERROR(VLOOKUP(CONCATENATE($B74,"-",$C74),IN_1C!$B$2:$T$3018,13,FALSE))=TRUE,"",VLOOKUP(CONCATENATE($B74,"-",$C74),IN_1C!$B$2:$T$3018,13,FALSE))</f>
        <v>0</v>
      </c>
      <c r="P74" s="744">
        <f>IF(ISERROR(VLOOKUP(CONCATENATE($B74,"-",$C74),IN_1C!$B$2:$T$3018,14,FALSE))=TRUE,"",VLOOKUP(CONCATENATE($B74,"-",$C74),IN_1C!$B$2:$T$3018,14,FALSE))</f>
        <v>0</v>
      </c>
      <c r="Q74" s="683">
        <f t="shared" ref="Q74:R81" si="12">E74+G74</f>
        <v>0</v>
      </c>
      <c r="R74" s="684">
        <f t="shared" si="12"/>
        <v>0</v>
      </c>
    </row>
    <row r="75" spans="1:18" x14ac:dyDescent="0.35">
      <c r="A75" s="585" t="s">
        <v>1413</v>
      </c>
      <c r="B75" s="590" t="s">
        <v>1414</v>
      </c>
      <c r="C75" s="582">
        <v>2</v>
      </c>
      <c r="D75" s="1362" t="str">
        <f t="shared" si="11"/>
        <v/>
      </c>
      <c r="E75" s="746">
        <f>IF(ISERROR(VLOOKUP(CONCATENATE($B75,"-",$C75),IN_1C!$B$2:$T$3018,3,FALSE))=TRUE,"",VLOOKUP(CONCATENATE($B75,"-",$C75),IN_1C!$B$2:$T$3018,3,FALSE))</f>
        <v>0</v>
      </c>
      <c r="F75" s="747">
        <f>IF(ISERROR(VLOOKUP(CONCATENATE($B75,"-",$C75),IN_1C!$B$2:$T$3018,4,FALSE))=TRUE,"",VLOOKUP(CONCATENATE($B75,"-",$C75),IN_1C!$B$2:$T$3018,4,FALSE))</f>
        <v>0</v>
      </c>
      <c r="G75" s="746">
        <f>IF(ISERROR(VLOOKUP(CONCATENATE($B75,"-",$C75),IN_1C!$B$2:$T$3018,5,FALSE))=TRUE,"",VLOOKUP(CONCATENATE($B75,"-",$C75),IN_1C!$B$2:$T$3018,5,FALSE))</f>
        <v>0</v>
      </c>
      <c r="H75" s="747">
        <f>IF(ISERROR(VLOOKUP(CONCATENATE($B75,"-",$C75),IN_1C!$B$2:$T$3018,6,FALSE))=TRUE,"",VLOOKUP(CONCATENATE($B75,"-",$C75),IN_1C!$B$2:$T$3018,6,FALSE))</f>
        <v>0</v>
      </c>
      <c r="I75" s="746">
        <f>IF(ISERROR(VLOOKUP(CONCATENATE($B75,"-",$C75),IN_1C!$B$2:$T$3018,7,FALSE))=TRUE,"",VLOOKUP(CONCATENATE($B75,"-",$C75),IN_1C!$B$2:$T$3018,7,FALSE))</f>
        <v>0</v>
      </c>
      <c r="J75" s="747">
        <f>IF(ISERROR(VLOOKUP(CONCATENATE($B75,"-",$C75),IN_1C!$B$2:$T$3018,8,FALSE))=TRUE,"",VLOOKUP(CONCATENATE($B75,"-",$C75),IN_1C!$B$2:$T$3018,8,FALSE))</f>
        <v>0</v>
      </c>
      <c r="K75" s="746">
        <f>IF(ISERROR(VLOOKUP(CONCATENATE($B75,"-",$C75),IN_1C!$B$2:$T$3018,9,FALSE))=TRUE,"",VLOOKUP(CONCATENATE($B75,"-",$C75),IN_1C!$B$2:$T$3018,9,FALSE))</f>
        <v>0</v>
      </c>
      <c r="L75" s="747">
        <f>IF(ISERROR(VLOOKUP(CONCATENATE($B75,"-",$C75),IN_1C!$B$2:$T$3018,10,FALSE))=TRUE,"",VLOOKUP(CONCATENATE($B75,"-",$C75),IN_1C!$B$2:$T$3018,10,FALSE))</f>
        <v>0</v>
      </c>
      <c r="M75" s="746">
        <f>IF(ISERROR(VLOOKUP(CONCATENATE($B75,"-",$C75),IN_1C!$B$2:$T$3018,11,FALSE))=TRUE,"",VLOOKUP(CONCATENATE($B75,"-",$C75),IN_1C!$B$2:$T$3018,11,FALSE))</f>
        <v>0</v>
      </c>
      <c r="N75" s="747">
        <f>IF(ISERROR(VLOOKUP(CONCATENATE($B75,"-",$C75),IN_1C!$B$2:$T$3018,12,FALSE))=TRUE,"",VLOOKUP(CONCATENATE($B75,"-",$C75),IN_1C!$B$2:$T$3018,12,FALSE))</f>
        <v>0</v>
      </c>
      <c r="O75" s="746">
        <f>IF(ISERROR(VLOOKUP(CONCATENATE($B75,"-",$C75),IN_1C!$B$2:$T$3018,13,FALSE))=TRUE,"",VLOOKUP(CONCATENATE($B75,"-",$C75),IN_1C!$B$2:$T$3018,13,FALSE))</f>
        <v>0</v>
      </c>
      <c r="P75" s="747">
        <f>IF(ISERROR(VLOOKUP(CONCATENATE($B75,"-",$C75),IN_1C!$B$2:$T$3018,14,FALSE))=TRUE,"",VLOOKUP(CONCATENATE($B75,"-",$C75),IN_1C!$B$2:$T$3018,14,FALSE))</f>
        <v>0</v>
      </c>
      <c r="Q75" s="686">
        <f t="shared" si="12"/>
        <v>0</v>
      </c>
      <c r="R75" s="687">
        <f t="shared" si="12"/>
        <v>0</v>
      </c>
    </row>
    <row r="76" spans="1:18" x14ac:dyDescent="0.35">
      <c r="A76" s="585" t="s">
        <v>1415</v>
      </c>
      <c r="B76" s="590" t="s">
        <v>1416</v>
      </c>
      <c r="C76" s="582">
        <v>2</v>
      </c>
      <c r="D76" s="1362" t="str">
        <f t="shared" si="11"/>
        <v/>
      </c>
      <c r="E76" s="746">
        <f>IF(ISERROR(VLOOKUP(CONCATENATE($B76,"-",$C76),IN_1C!$B$2:$T$3018,3,FALSE))=TRUE,"",VLOOKUP(CONCATENATE($B76,"-",$C76),IN_1C!$B$2:$T$3018,3,FALSE))</f>
        <v>0</v>
      </c>
      <c r="F76" s="747">
        <f>IF(ISERROR(VLOOKUP(CONCATENATE($B76,"-",$C76),IN_1C!$B$2:$T$3018,4,FALSE))=TRUE,"",VLOOKUP(CONCATENATE($B76,"-",$C76),IN_1C!$B$2:$T$3018,4,FALSE))</f>
        <v>0</v>
      </c>
      <c r="G76" s="746">
        <f>IF(ISERROR(VLOOKUP(CONCATENATE($B76,"-",$C76),IN_1C!$B$2:$T$3018,5,FALSE))=TRUE,"",VLOOKUP(CONCATENATE($B76,"-",$C76),IN_1C!$B$2:$T$3018,5,FALSE))</f>
        <v>0</v>
      </c>
      <c r="H76" s="747">
        <f>IF(ISERROR(VLOOKUP(CONCATENATE($B76,"-",$C76),IN_1C!$B$2:$T$3018,6,FALSE))=TRUE,"",VLOOKUP(CONCATENATE($B76,"-",$C76),IN_1C!$B$2:$T$3018,6,FALSE))</f>
        <v>0</v>
      </c>
      <c r="I76" s="746">
        <f>IF(ISERROR(VLOOKUP(CONCATENATE($B76,"-",$C76),IN_1C!$B$2:$T$3018,7,FALSE))=TRUE,"",VLOOKUP(CONCATENATE($B76,"-",$C76),IN_1C!$B$2:$T$3018,7,FALSE))</f>
        <v>0</v>
      </c>
      <c r="J76" s="747">
        <f>IF(ISERROR(VLOOKUP(CONCATENATE($B76,"-",$C76),IN_1C!$B$2:$T$3018,8,FALSE))=TRUE,"",VLOOKUP(CONCATENATE($B76,"-",$C76),IN_1C!$B$2:$T$3018,8,FALSE))</f>
        <v>0</v>
      </c>
      <c r="K76" s="746">
        <f>IF(ISERROR(VLOOKUP(CONCATENATE($B76,"-",$C76),IN_1C!$B$2:$T$3018,9,FALSE))=TRUE,"",VLOOKUP(CONCATENATE($B76,"-",$C76),IN_1C!$B$2:$T$3018,9,FALSE))</f>
        <v>0</v>
      </c>
      <c r="L76" s="747">
        <f>IF(ISERROR(VLOOKUP(CONCATENATE($B76,"-",$C76),IN_1C!$B$2:$T$3018,10,FALSE))=TRUE,"",VLOOKUP(CONCATENATE($B76,"-",$C76),IN_1C!$B$2:$T$3018,10,FALSE))</f>
        <v>0</v>
      </c>
      <c r="M76" s="746">
        <f>IF(ISERROR(VLOOKUP(CONCATENATE($B76,"-",$C76),IN_1C!$B$2:$T$3018,11,FALSE))=TRUE,"",VLOOKUP(CONCATENATE($B76,"-",$C76),IN_1C!$B$2:$T$3018,11,FALSE))</f>
        <v>0</v>
      </c>
      <c r="N76" s="747">
        <f>IF(ISERROR(VLOOKUP(CONCATENATE($B76,"-",$C76),IN_1C!$B$2:$T$3018,12,FALSE))=TRUE,"",VLOOKUP(CONCATENATE($B76,"-",$C76),IN_1C!$B$2:$T$3018,12,FALSE))</f>
        <v>0</v>
      </c>
      <c r="O76" s="746">
        <f>IF(ISERROR(VLOOKUP(CONCATENATE($B76,"-",$C76),IN_1C!$B$2:$T$3018,13,FALSE))=TRUE,"",VLOOKUP(CONCATENATE($B76,"-",$C76),IN_1C!$B$2:$T$3018,13,FALSE))</f>
        <v>0</v>
      </c>
      <c r="P76" s="747">
        <f>IF(ISERROR(VLOOKUP(CONCATENATE($B76,"-",$C76),IN_1C!$B$2:$T$3018,14,FALSE))=TRUE,"",VLOOKUP(CONCATENATE($B76,"-",$C76),IN_1C!$B$2:$T$3018,14,FALSE))</f>
        <v>0</v>
      </c>
      <c r="Q76" s="686">
        <f t="shared" si="12"/>
        <v>0</v>
      </c>
      <c r="R76" s="687">
        <f t="shared" si="12"/>
        <v>0</v>
      </c>
    </row>
    <row r="77" spans="1:18" x14ac:dyDescent="0.35">
      <c r="A77" s="585" t="s">
        <v>1417</v>
      </c>
      <c r="B77" s="590" t="s">
        <v>1418</v>
      </c>
      <c r="C77" s="582">
        <v>2</v>
      </c>
      <c r="D77" s="1362" t="str">
        <f t="shared" si="11"/>
        <v/>
      </c>
      <c r="E77" s="746">
        <f>IF(ISERROR(VLOOKUP(CONCATENATE($B77,"-",$C77),IN_1C!$B$2:$T$3018,3,FALSE))=TRUE,"",VLOOKUP(CONCATENATE($B77,"-",$C77),IN_1C!$B$2:$T$3018,3,FALSE))</f>
        <v>0</v>
      </c>
      <c r="F77" s="747">
        <f>IF(ISERROR(VLOOKUP(CONCATENATE($B77,"-",$C77),IN_1C!$B$2:$T$3018,4,FALSE))=TRUE,"",VLOOKUP(CONCATENATE($B77,"-",$C77),IN_1C!$B$2:$T$3018,4,FALSE))</f>
        <v>0</v>
      </c>
      <c r="G77" s="746">
        <f>IF(ISERROR(VLOOKUP(CONCATENATE($B77,"-",$C77),IN_1C!$B$2:$T$3018,5,FALSE))=TRUE,"",VLOOKUP(CONCATENATE($B77,"-",$C77),IN_1C!$B$2:$T$3018,5,FALSE))</f>
        <v>0</v>
      </c>
      <c r="H77" s="747">
        <f>IF(ISERROR(VLOOKUP(CONCATENATE($B77,"-",$C77),IN_1C!$B$2:$T$3018,6,FALSE))=TRUE,"",VLOOKUP(CONCATENATE($B77,"-",$C77),IN_1C!$B$2:$T$3018,6,FALSE))</f>
        <v>0</v>
      </c>
      <c r="I77" s="746">
        <f>IF(ISERROR(VLOOKUP(CONCATENATE($B77,"-",$C77),IN_1C!$B$2:$T$3018,7,FALSE))=TRUE,"",VLOOKUP(CONCATENATE($B77,"-",$C77),IN_1C!$B$2:$T$3018,7,FALSE))</f>
        <v>0</v>
      </c>
      <c r="J77" s="747">
        <f>IF(ISERROR(VLOOKUP(CONCATENATE($B77,"-",$C77),IN_1C!$B$2:$T$3018,8,FALSE))=TRUE,"",VLOOKUP(CONCATENATE($B77,"-",$C77),IN_1C!$B$2:$T$3018,8,FALSE))</f>
        <v>0</v>
      </c>
      <c r="K77" s="746">
        <f>IF(ISERROR(VLOOKUP(CONCATENATE($B77,"-",$C77),IN_1C!$B$2:$T$3018,9,FALSE))=TRUE,"",VLOOKUP(CONCATENATE($B77,"-",$C77),IN_1C!$B$2:$T$3018,9,FALSE))</f>
        <v>0</v>
      </c>
      <c r="L77" s="747">
        <f>IF(ISERROR(VLOOKUP(CONCATENATE($B77,"-",$C77),IN_1C!$B$2:$T$3018,10,FALSE))=TRUE,"",VLOOKUP(CONCATENATE($B77,"-",$C77),IN_1C!$B$2:$T$3018,10,FALSE))</f>
        <v>0</v>
      </c>
      <c r="M77" s="746">
        <f>IF(ISERROR(VLOOKUP(CONCATENATE($B77,"-",$C77),IN_1C!$B$2:$T$3018,11,FALSE))=TRUE,"",VLOOKUP(CONCATENATE($B77,"-",$C77),IN_1C!$B$2:$T$3018,11,FALSE))</f>
        <v>0</v>
      </c>
      <c r="N77" s="747">
        <f>IF(ISERROR(VLOOKUP(CONCATENATE($B77,"-",$C77),IN_1C!$B$2:$T$3018,12,FALSE))=TRUE,"",VLOOKUP(CONCATENATE($B77,"-",$C77),IN_1C!$B$2:$T$3018,12,FALSE))</f>
        <v>0</v>
      </c>
      <c r="O77" s="746">
        <f>IF(ISERROR(VLOOKUP(CONCATENATE($B77,"-",$C77),IN_1C!$B$2:$T$3018,13,FALSE))=TRUE,"",VLOOKUP(CONCATENATE($B77,"-",$C77),IN_1C!$B$2:$T$3018,13,FALSE))</f>
        <v>0</v>
      </c>
      <c r="P77" s="747">
        <f>IF(ISERROR(VLOOKUP(CONCATENATE($B77,"-",$C77),IN_1C!$B$2:$T$3018,14,FALSE))=TRUE,"",VLOOKUP(CONCATENATE($B77,"-",$C77),IN_1C!$B$2:$T$3018,14,FALSE))</f>
        <v>0</v>
      </c>
      <c r="Q77" s="686">
        <f t="shared" si="12"/>
        <v>0</v>
      </c>
      <c r="R77" s="687">
        <f t="shared" si="12"/>
        <v>0</v>
      </c>
    </row>
    <row r="78" spans="1:18" x14ac:dyDescent="0.35">
      <c r="A78" s="585" t="s">
        <v>1419</v>
      </c>
      <c r="B78" s="590" t="s">
        <v>1420</v>
      </c>
      <c r="C78" s="582">
        <v>2</v>
      </c>
      <c r="D78" s="1362" t="str">
        <f t="shared" si="11"/>
        <v/>
      </c>
      <c r="E78" s="746">
        <f>IF(ISERROR(VLOOKUP(CONCATENATE($B78,"-",$C78),IN_1C!$B$2:$T$3018,3,FALSE))=TRUE,"",VLOOKUP(CONCATENATE($B78,"-",$C78),IN_1C!$B$2:$T$3018,3,FALSE))</f>
        <v>0</v>
      </c>
      <c r="F78" s="747">
        <f>IF(ISERROR(VLOOKUP(CONCATENATE($B78,"-",$C78),IN_1C!$B$2:$T$3018,4,FALSE))=TRUE,"",VLOOKUP(CONCATENATE($B78,"-",$C78),IN_1C!$B$2:$T$3018,4,FALSE))</f>
        <v>0</v>
      </c>
      <c r="G78" s="746">
        <f>IF(ISERROR(VLOOKUP(CONCATENATE($B78,"-",$C78),IN_1C!$B$2:$T$3018,5,FALSE))=TRUE,"",VLOOKUP(CONCATENATE($B78,"-",$C78),IN_1C!$B$2:$T$3018,5,FALSE))</f>
        <v>0</v>
      </c>
      <c r="H78" s="747">
        <f>IF(ISERROR(VLOOKUP(CONCATENATE($B78,"-",$C78),IN_1C!$B$2:$T$3018,6,FALSE))=TRUE,"",VLOOKUP(CONCATENATE($B78,"-",$C78),IN_1C!$B$2:$T$3018,6,FALSE))</f>
        <v>0</v>
      </c>
      <c r="I78" s="746">
        <f>IF(ISERROR(VLOOKUP(CONCATENATE($B78,"-",$C78),IN_1C!$B$2:$T$3018,7,FALSE))=TRUE,"",VLOOKUP(CONCATENATE($B78,"-",$C78),IN_1C!$B$2:$T$3018,7,FALSE))</f>
        <v>0</v>
      </c>
      <c r="J78" s="747">
        <f>IF(ISERROR(VLOOKUP(CONCATENATE($B78,"-",$C78),IN_1C!$B$2:$T$3018,8,FALSE))=TRUE,"",VLOOKUP(CONCATENATE($B78,"-",$C78),IN_1C!$B$2:$T$3018,8,FALSE))</f>
        <v>0</v>
      </c>
      <c r="K78" s="746">
        <f>IF(ISERROR(VLOOKUP(CONCATENATE($B78,"-",$C78),IN_1C!$B$2:$T$3018,9,FALSE))=TRUE,"",VLOOKUP(CONCATENATE($B78,"-",$C78),IN_1C!$B$2:$T$3018,9,FALSE))</f>
        <v>0</v>
      </c>
      <c r="L78" s="747">
        <f>IF(ISERROR(VLOOKUP(CONCATENATE($B78,"-",$C78),IN_1C!$B$2:$T$3018,10,FALSE))=TRUE,"",VLOOKUP(CONCATENATE($B78,"-",$C78),IN_1C!$B$2:$T$3018,10,FALSE))</f>
        <v>0</v>
      </c>
      <c r="M78" s="746">
        <f>IF(ISERROR(VLOOKUP(CONCATENATE($B78,"-",$C78),IN_1C!$B$2:$T$3018,11,FALSE))=TRUE,"",VLOOKUP(CONCATENATE($B78,"-",$C78),IN_1C!$B$2:$T$3018,11,FALSE))</f>
        <v>0</v>
      </c>
      <c r="N78" s="747">
        <f>IF(ISERROR(VLOOKUP(CONCATENATE($B78,"-",$C78),IN_1C!$B$2:$T$3018,12,FALSE))=TRUE,"",VLOOKUP(CONCATENATE($B78,"-",$C78),IN_1C!$B$2:$T$3018,12,FALSE))</f>
        <v>0</v>
      </c>
      <c r="O78" s="746">
        <f>IF(ISERROR(VLOOKUP(CONCATENATE($B78,"-",$C78),IN_1C!$B$2:$T$3018,13,FALSE))=TRUE,"",VLOOKUP(CONCATENATE($B78,"-",$C78),IN_1C!$B$2:$T$3018,13,FALSE))</f>
        <v>0</v>
      </c>
      <c r="P78" s="747">
        <f>IF(ISERROR(VLOOKUP(CONCATENATE($B78,"-",$C78),IN_1C!$B$2:$T$3018,14,FALSE))=TRUE,"",VLOOKUP(CONCATENATE($B78,"-",$C78),IN_1C!$B$2:$T$3018,14,FALSE))</f>
        <v>0</v>
      </c>
      <c r="Q78" s="686">
        <f t="shared" si="12"/>
        <v>0</v>
      </c>
      <c r="R78" s="687">
        <f t="shared" si="12"/>
        <v>0</v>
      </c>
    </row>
    <row r="79" spans="1:18" x14ac:dyDescent="0.35">
      <c r="A79" s="585" t="s">
        <v>1814</v>
      </c>
      <c r="B79" s="591" t="s">
        <v>524</v>
      </c>
      <c r="C79" s="582">
        <v>2</v>
      </c>
      <c r="D79" s="1362" t="str">
        <f t="shared" si="11"/>
        <v/>
      </c>
      <c r="E79" s="2148">
        <f>IF(ISERROR(VLOOKUP(CONCATENATE($B79,"-",$C79),IN_1C!$B$2:$T$3018,3,FALSE))=TRUE,"",VLOOKUP(CONCATENATE($B79,"-",$C79),IN_1C!$B$2:$T$3018,3,FALSE))</f>
        <v>0</v>
      </c>
      <c r="F79" s="2149">
        <f>IF(ISERROR(VLOOKUP(CONCATENATE($B79,"-",$C79),IN_1C!$B$2:$T$3018,4,FALSE))=TRUE,"",VLOOKUP(CONCATENATE($B79,"-",$C79),IN_1C!$B$2:$T$3018,4,FALSE))</f>
        <v>0</v>
      </c>
      <c r="G79" s="2148">
        <f>IF(ISERROR(VLOOKUP(CONCATENATE($B79,"-",$C79),IN_1C!$B$2:$T$3018,5,FALSE))=TRUE,"",VLOOKUP(CONCATENATE($B79,"-",$C79),IN_1C!$B$2:$T$3018,5,FALSE))</f>
        <v>0</v>
      </c>
      <c r="H79" s="2149">
        <f>IF(ISERROR(VLOOKUP(CONCATENATE($B79,"-",$C79),IN_1C!$B$2:$T$3018,6,FALSE))=TRUE,"",VLOOKUP(CONCATENATE($B79,"-",$C79),IN_1C!$B$2:$T$3018,6,FALSE))</f>
        <v>0</v>
      </c>
      <c r="I79" s="2148">
        <f>IF(ISERROR(VLOOKUP(CONCATENATE($B79,"-",$C79),IN_1C!$B$2:$T$3018,7,FALSE))=TRUE,"",VLOOKUP(CONCATENATE($B79,"-",$C79),IN_1C!$B$2:$T$3018,7,FALSE))</f>
        <v>0</v>
      </c>
      <c r="J79" s="2149">
        <f>IF(ISERROR(VLOOKUP(CONCATENATE($B79,"-",$C79),IN_1C!$B$2:$T$3018,8,FALSE))=TRUE,"",VLOOKUP(CONCATENATE($B79,"-",$C79),IN_1C!$B$2:$T$3018,8,FALSE))</f>
        <v>0</v>
      </c>
      <c r="K79" s="2148">
        <f>IF(ISERROR(VLOOKUP(CONCATENATE($B79,"-",$C79),IN_1C!$B$2:$T$3018,9,FALSE))=TRUE,"",VLOOKUP(CONCATENATE($B79,"-",$C79),IN_1C!$B$2:$T$3018,9,FALSE))</f>
        <v>0</v>
      </c>
      <c r="L79" s="2149">
        <f>IF(ISERROR(VLOOKUP(CONCATENATE($B79,"-",$C79),IN_1C!$B$2:$T$3018,10,FALSE))=TRUE,"",VLOOKUP(CONCATENATE($B79,"-",$C79),IN_1C!$B$2:$T$3018,10,FALSE))</f>
        <v>0</v>
      </c>
      <c r="M79" s="2148">
        <f>IF(ISERROR(VLOOKUP(CONCATENATE($B79,"-",$C79),IN_1C!$B$2:$T$3018,11,FALSE))=TRUE,"",VLOOKUP(CONCATENATE($B79,"-",$C79),IN_1C!$B$2:$T$3018,11,FALSE))</f>
        <v>0</v>
      </c>
      <c r="N79" s="2149">
        <f>IF(ISERROR(VLOOKUP(CONCATENATE($B79,"-",$C79),IN_1C!$B$2:$T$3018,12,FALSE))=TRUE,"",VLOOKUP(CONCATENATE($B79,"-",$C79),IN_1C!$B$2:$T$3018,12,FALSE))</f>
        <v>0</v>
      </c>
      <c r="O79" s="2148">
        <f>IF(ISERROR(VLOOKUP(CONCATENATE($B79,"-",$C79),IN_1C!$B$2:$T$3018,13,FALSE))=TRUE,"",VLOOKUP(CONCATENATE($B79,"-",$C79),IN_1C!$B$2:$T$3018,13,FALSE))</f>
        <v>0</v>
      </c>
      <c r="P79" s="2149">
        <f>IF(ISERROR(VLOOKUP(CONCATENATE($B79,"-",$C79),IN_1C!$B$2:$T$3018,14,FALSE))=TRUE,"",VLOOKUP(CONCATENATE($B79,"-",$C79),IN_1C!$B$2:$T$3018,14,FALSE))</f>
        <v>0</v>
      </c>
      <c r="Q79" s="2150">
        <f t="shared" si="12"/>
        <v>0</v>
      </c>
      <c r="R79" s="692">
        <f t="shared" si="12"/>
        <v>0</v>
      </c>
    </row>
    <row r="80" spans="1:18" x14ac:dyDescent="0.35">
      <c r="A80" s="585" t="s">
        <v>1815</v>
      </c>
      <c r="B80" s="591" t="s">
        <v>526</v>
      </c>
      <c r="C80" s="582">
        <v>2</v>
      </c>
      <c r="D80" s="1362" t="str">
        <f t="shared" si="11"/>
        <v/>
      </c>
      <c r="E80" s="2148">
        <f>IF(ISERROR(VLOOKUP(CONCATENATE($B80,"-",$C80),IN_1C!$B$2:$T$3018,3,FALSE))=TRUE,"",VLOOKUP(CONCATENATE($B80,"-",$C80),IN_1C!$B$2:$T$3018,3,FALSE))</f>
        <v>0</v>
      </c>
      <c r="F80" s="2149">
        <f>IF(ISERROR(VLOOKUP(CONCATENATE($B80,"-",$C80),IN_1C!$B$2:$T$3018,4,FALSE))=TRUE,"",VLOOKUP(CONCATENATE($B80,"-",$C80),IN_1C!$B$2:$T$3018,4,FALSE))</f>
        <v>0</v>
      </c>
      <c r="G80" s="2148">
        <f>IF(ISERROR(VLOOKUP(CONCATENATE($B80,"-",$C80),IN_1C!$B$2:$T$3018,5,FALSE))=TRUE,"",VLOOKUP(CONCATENATE($B80,"-",$C80),IN_1C!$B$2:$T$3018,5,FALSE))</f>
        <v>0</v>
      </c>
      <c r="H80" s="2149">
        <f>IF(ISERROR(VLOOKUP(CONCATENATE($B80,"-",$C80),IN_1C!$B$2:$T$3018,6,FALSE))=TRUE,"",VLOOKUP(CONCATENATE($B80,"-",$C80),IN_1C!$B$2:$T$3018,6,FALSE))</f>
        <v>0</v>
      </c>
      <c r="I80" s="2148">
        <f>IF(ISERROR(VLOOKUP(CONCATENATE($B80,"-",$C80),IN_1C!$B$2:$T$3018,7,FALSE))=TRUE,"",VLOOKUP(CONCATENATE($B80,"-",$C80),IN_1C!$B$2:$T$3018,7,FALSE))</f>
        <v>0</v>
      </c>
      <c r="J80" s="2149">
        <f>IF(ISERROR(VLOOKUP(CONCATENATE($B80,"-",$C80),IN_1C!$B$2:$T$3018,8,FALSE))=TRUE,"",VLOOKUP(CONCATENATE($B80,"-",$C80),IN_1C!$B$2:$T$3018,8,FALSE))</f>
        <v>0</v>
      </c>
      <c r="K80" s="2148">
        <f>IF(ISERROR(VLOOKUP(CONCATENATE($B80,"-",$C80),IN_1C!$B$2:$T$3018,9,FALSE))=TRUE,"",VLOOKUP(CONCATENATE($B80,"-",$C80),IN_1C!$B$2:$T$3018,9,FALSE))</f>
        <v>0</v>
      </c>
      <c r="L80" s="2149">
        <f>IF(ISERROR(VLOOKUP(CONCATENATE($B80,"-",$C80),IN_1C!$B$2:$T$3018,10,FALSE))=TRUE,"",VLOOKUP(CONCATENATE($B80,"-",$C80),IN_1C!$B$2:$T$3018,10,FALSE))</f>
        <v>0</v>
      </c>
      <c r="M80" s="2148">
        <f>IF(ISERROR(VLOOKUP(CONCATENATE($B80,"-",$C80),IN_1C!$B$2:$T$3018,11,FALSE))=TRUE,"",VLOOKUP(CONCATENATE($B80,"-",$C80),IN_1C!$B$2:$T$3018,11,FALSE))</f>
        <v>0</v>
      </c>
      <c r="N80" s="2149">
        <f>IF(ISERROR(VLOOKUP(CONCATENATE($B80,"-",$C80),IN_1C!$B$2:$T$3018,12,FALSE))=TRUE,"",VLOOKUP(CONCATENATE($B80,"-",$C80),IN_1C!$B$2:$T$3018,12,FALSE))</f>
        <v>0</v>
      </c>
      <c r="O80" s="2148">
        <f>IF(ISERROR(VLOOKUP(CONCATENATE($B80,"-",$C80),IN_1C!$B$2:$T$3018,13,FALSE))=TRUE,"",VLOOKUP(CONCATENATE($B80,"-",$C80),IN_1C!$B$2:$T$3018,13,FALSE))</f>
        <v>0</v>
      </c>
      <c r="P80" s="2149">
        <f>IF(ISERROR(VLOOKUP(CONCATENATE($B80,"-",$C80),IN_1C!$B$2:$T$3018,14,FALSE))=TRUE,"",VLOOKUP(CONCATENATE($B80,"-",$C80),IN_1C!$B$2:$T$3018,14,FALSE))</f>
        <v>0</v>
      </c>
      <c r="Q80" s="2150">
        <f t="shared" si="12"/>
        <v>0</v>
      </c>
      <c r="R80" s="692">
        <f t="shared" si="12"/>
        <v>0</v>
      </c>
    </row>
    <row r="81" spans="1:18" ht="15.45" thickBot="1" x14ac:dyDescent="0.4">
      <c r="A81" s="585" t="s">
        <v>1421</v>
      </c>
      <c r="B81" s="591" t="s">
        <v>1422</v>
      </c>
      <c r="C81" s="582">
        <v>2</v>
      </c>
      <c r="D81" s="1362" t="str">
        <f t="shared" si="11"/>
        <v/>
      </c>
      <c r="E81" s="749">
        <f>IF(ISERROR(VLOOKUP(CONCATENATE($B81,"-",$C81),IN_1C!$B$2:$T$3018,3,FALSE))=TRUE,"",VLOOKUP(CONCATENATE($B81,"-",$C81),IN_1C!$B$2:$T$3018,3,FALSE))</f>
        <v>0</v>
      </c>
      <c r="F81" s="750">
        <f>IF(ISERROR(VLOOKUP(CONCATENATE($B81,"-",$C81),IN_1C!$B$2:$T$3018,4,FALSE))=TRUE,"",VLOOKUP(CONCATENATE($B81,"-",$C81),IN_1C!$B$2:$T$3018,4,FALSE))</f>
        <v>0</v>
      </c>
      <c r="G81" s="749">
        <f>IF(ISERROR(VLOOKUP(CONCATENATE($B81,"-",$C81),IN_1C!$B$2:$T$3018,5,FALSE))=TRUE,"",VLOOKUP(CONCATENATE($B81,"-",$C81),IN_1C!$B$2:$T$3018,5,FALSE))</f>
        <v>0</v>
      </c>
      <c r="H81" s="750">
        <f>IF(ISERROR(VLOOKUP(CONCATENATE($B81,"-",$C81),IN_1C!$B$2:$T$3018,6,FALSE))=TRUE,"",VLOOKUP(CONCATENATE($B81,"-",$C81),IN_1C!$B$2:$T$3018,6,FALSE))</f>
        <v>0</v>
      </c>
      <c r="I81" s="749">
        <f>IF(ISERROR(VLOOKUP(CONCATENATE($B81,"-",$C81),IN_1C!$B$2:$T$3018,7,FALSE))=TRUE,"",VLOOKUP(CONCATENATE($B81,"-",$C81),IN_1C!$B$2:$T$3018,7,FALSE))</f>
        <v>0</v>
      </c>
      <c r="J81" s="750">
        <f>IF(ISERROR(VLOOKUP(CONCATENATE($B81,"-",$C81),IN_1C!$B$2:$T$3018,8,FALSE))=TRUE,"",VLOOKUP(CONCATENATE($B81,"-",$C81),IN_1C!$B$2:$T$3018,8,FALSE))</f>
        <v>0</v>
      </c>
      <c r="K81" s="749">
        <f>IF(ISERROR(VLOOKUP(CONCATENATE($B81,"-",$C81),IN_1C!$B$2:$T$3018,9,FALSE))=TRUE,"",VLOOKUP(CONCATENATE($B81,"-",$C81),IN_1C!$B$2:$T$3018,9,FALSE))</f>
        <v>0</v>
      </c>
      <c r="L81" s="750">
        <f>IF(ISERROR(VLOOKUP(CONCATENATE($B81,"-",$C81),IN_1C!$B$2:$T$3018,10,FALSE))=TRUE,"",VLOOKUP(CONCATENATE($B81,"-",$C81),IN_1C!$B$2:$T$3018,10,FALSE))</f>
        <v>0</v>
      </c>
      <c r="M81" s="749">
        <f>IF(ISERROR(VLOOKUP(CONCATENATE($B81,"-",$C81),IN_1C!$B$2:$T$3018,11,FALSE))=TRUE,"",VLOOKUP(CONCATENATE($B81,"-",$C81),IN_1C!$B$2:$T$3018,11,FALSE))</f>
        <v>0</v>
      </c>
      <c r="N81" s="750">
        <f>IF(ISERROR(VLOOKUP(CONCATENATE($B81,"-",$C81),IN_1C!$B$2:$T$3018,12,FALSE))=TRUE,"",VLOOKUP(CONCATENATE($B81,"-",$C81),IN_1C!$B$2:$T$3018,12,FALSE))</f>
        <v>0</v>
      </c>
      <c r="O81" s="749">
        <f>IF(ISERROR(VLOOKUP(CONCATENATE($B81,"-",$C81),IN_1C!$B$2:$T$3018,13,FALSE))=TRUE,"",VLOOKUP(CONCATENATE($B81,"-",$C81),IN_1C!$B$2:$T$3018,13,FALSE))</f>
        <v>0</v>
      </c>
      <c r="P81" s="750">
        <f>IF(ISERROR(VLOOKUP(CONCATENATE($B81,"-",$C81),IN_1C!$B$2:$T$3018,14,FALSE))=TRUE,"",VLOOKUP(CONCATENATE($B81,"-",$C81),IN_1C!$B$2:$T$3018,14,FALSE))</f>
        <v>0</v>
      </c>
      <c r="Q81" s="689">
        <f t="shared" si="12"/>
        <v>0</v>
      </c>
      <c r="R81" s="690">
        <f t="shared" si="12"/>
        <v>0</v>
      </c>
    </row>
    <row r="82" spans="1:18" ht="15.45" thickBot="1" x14ac:dyDescent="0.4">
      <c r="A82" s="594" t="s">
        <v>1423</v>
      </c>
      <c r="B82" s="693"/>
      <c r="C82" s="582"/>
      <c r="D82" s="1362"/>
      <c r="E82" s="754" t="str">
        <f>IF(ISERROR(VLOOKUP(CONCATENATE($B82,"-",$C82),IN_1C!$B$2:$T$3018,3,FALSE))=TRUE,"",VLOOKUP(CONCATENATE($B82,"-",$C82),IN_1C!$B$2:$T$3018,3,FALSE))</f>
        <v/>
      </c>
      <c r="F82" s="755" t="str">
        <f>IF(ISERROR(VLOOKUP(CONCATENATE($B82,"-",$C82),IN_1C!$B$2:$T$3018,4,FALSE))=TRUE,"",VLOOKUP(CONCATENATE($B82,"-",$C82),IN_1C!$B$2:$T$3018,4,FALSE))</f>
        <v/>
      </c>
      <c r="G82" s="755" t="str">
        <f>IF(ISERROR(VLOOKUP(CONCATENATE($B82,"-",$C82),IN_1C!$B$2:$T$3018,5,FALSE))=TRUE,"",VLOOKUP(CONCATENATE($B82,"-",$C82),IN_1C!$B$2:$T$3018,5,FALSE))</f>
        <v/>
      </c>
      <c r="H82" s="755" t="str">
        <f>IF(ISERROR(VLOOKUP(CONCATENATE($B82,"-",$C82),IN_1C!$B$2:$T$3018,6,FALSE))=TRUE,"",VLOOKUP(CONCATENATE($B82,"-",$C82),IN_1C!$B$2:$T$3018,6,FALSE))</f>
        <v/>
      </c>
      <c r="I82" s="755" t="str">
        <f>IF(ISERROR(VLOOKUP(CONCATENATE($B82,"-",$C82),IN_1C!$B$2:$T$3018,7,FALSE))=TRUE,"",VLOOKUP(CONCATENATE($B82,"-",$C82),IN_1C!$B$2:$T$3018,7,FALSE))</f>
        <v/>
      </c>
      <c r="J82" s="755" t="str">
        <f>IF(ISERROR(VLOOKUP(CONCATENATE($B82,"-",$C82),IN_1C!$B$2:$T$3018,8,FALSE))=TRUE,"",VLOOKUP(CONCATENATE($B82,"-",$C82),IN_1C!$B$2:$T$3018,8,FALSE))</f>
        <v/>
      </c>
      <c r="K82" s="755" t="str">
        <f>IF(ISERROR(VLOOKUP(CONCATENATE($B82,"-",$C82),IN_1C!$B$2:$T$3018,9,FALSE))=TRUE,"",VLOOKUP(CONCATENATE($B82,"-",$C82),IN_1C!$B$2:$T$3018,9,FALSE))</f>
        <v/>
      </c>
      <c r="L82" s="755" t="str">
        <f>IF(ISERROR(VLOOKUP(CONCATENATE($B82,"-",$C82),IN_1C!$B$2:$T$3018,10,FALSE))=TRUE,"",VLOOKUP(CONCATENATE($B82,"-",$C82),IN_1C!$B$2:$T$3018,10,FALSE))</f>
        <v/>
      </c>
      <c r="M82" s="755" t="str">
        <f>IF(ISERROR(VLOOKUP(CONCATENATE($B82,"-",$C82),IN_1C!$B$2:$T$3018,11,FALSE))=TRUE,"",VLOOKUP(CONCATENATE($B82,"-",$C82),IN_1C!$B$2:$T$3018,11,FALSE))</f>
        <v/>
      </c>
      <c r="N82" s="755" t="str">
        <f>IF(ISERROR(VLOOKUP(CONCATENATE($B82,"-",$C82),IN_1C!$B$2:$T$3018,12,FALSE))=TRUE,"",VLOOKUP(CONCATENATE($B82,"-",$C82),IN_1C!$B$2:$T$3018,12,FALSE))</f>
        <v/>
      </c>
      <c r="O82" s="755" t="str">
        <f>IF(ISERROR(VLOOKUP(CONCATENATE($B82,"-",$C82),IN_1C!$B$2:$T$3018,13,FALSE))=TRUE,"",VLOOKUP(CONCATENATE($B82,"-",$C82),IN_1C!$B$2:$T$3018,13,FALSE))</f>
        <v/>
      </c>
      <c r="P82" s="755" t="str">
        <f>IF(ISERROR(VLOOKUP(CONCATENATE($B82,"-",$C82),IN_1C!$B$2:$T$3018,14,FALSE))=TRUE,"",VLOOKUP(CONCATENATE($B82,"-",$C82),IN_1C!$B$2:$T$3018,14,FALSE))</f>
        <v/>
      </c>
      <c r="Q82" s="696"/>
      <c r="R82" s="697"/>
    </row>
    <row r="83" spans="1:18" x14ac:dyDescent="0.35">
      <c r="A83" s="580" t="s">
        <v>1424</v>
      </c>
      <c r="B83" s="581" t="s">
        <v>1425</v>
      </c>
      <c r="C83" s="582">
        <v>2</v>
      </c>
      <c r="D83" s="1362" t="str">
        <f t="shared" si="11"/>
        <v/>
      </c>
      <c r="E83" s="743">
        <f>IF(ISERROR(VLOOKUP(CONCATENATE($B83,"-",$C83),IN_1C!$B$2:$T$3018,3,FALSE))=TRUE,"",VLOOKUP(CONCATENATE($B83,"-",$C83),IN_1C!$B$2:$T$3018,3,FALSE))</f>
        <v>0</v>
      </c>
      <c r="F83" s="744">
        <f>IF(ISERROR(VLOOKUP(CONCATENATE($B83,"-",$C83),IN_1C!$B$2:$T$3018,4,FALSE))=TRUE,"",VLOOKUP(CONCATENATE($B83,"-",$C83),IN_1C!$B$2:$T$3018,4,FALSE))</f>
        <v>0</v>
      </c>
      <c r="G83" s="743">
        <f>IF(ISERROR(VLOOKUP(CONCATENATE($B83,"-",$C83),IN_1C!$B$2:$T$3018,5,FALSE))=TRUE,"",VLOOKUP(CONCATENATE($B83,"-",$C83),IN_1C!$B$2:$T$3018,5,FALSE))</f>
        <v>0</v>
      </c>
      <c r="H83" s="744">
        <f>IF(ISERROR(VLOOKUP(CONCATENATE($B83,"-",$C83),IN_1C!$B$2:$T$3018,6,FALSE))=TRUE,"",VLOOKUP(CONCATENATE($B83,"-",$C83),IN_1C!$B$2:$T$3018,6,FALSE))</f>
        <v>0</v>
      </c>
      <c r="I83" s="743">
        <f>IF(ISERROR(VLOOKUP(CONCATENATE($B83,"-",$C83),IN_1C!$B$2:$T$3018,7,FALSE))=TRUE,"",VLOOKUP(CONCATENATE($B83,"-",$C83),IN_1C!$B$2:$T$3018,7,FALSE))</f>
        <v>0</v>
      </c>
      <c r="J83" s="744">
        <f>IF(ISERROR(VLOOKUP(CONCATENATE($B83,"-",$C83),IN_1C!$B$2:$T$3018,8,FALSE))=TRUE,"",VLOOKUP(CONCATENATE($B83,"-",$C83),IN_1C!$B$2:$T$3018,8,FALSE))</f>
        <v>0</v>
      </c>
      <c r="K83" s="743">
        <f>IF(ISERROR(VLOOKUP(CONCATENATE($B83,"-",$C83),IN_1C!$B$2:$T$3018,9,FALSE))=TRUE,"",VLOOKUP(CONCATENATE($B83,"-",$C83),IN_1C!$B$2:$T$3018,9,FALSE))</f>
        <v>0</v>
      </c>
      <c r="L83" s="744">
        <f>IF(ISERROR(VLOOKUP(CONCATENATE($B83,"-",$C83),IN_1C!$B$2:$T$3018,10,FALSE))=TRUE,"",VLOOKUP(CONCATENATE($B83,"-",$C83),IN_1C!$B$2:$T$3018,10,FALSE))</f>
        <v>0</v>
      </c>
      <c r="M83" s="743">
        <f>IF(ISERROR(VLOOKUP(CONCATENATE($B83,"-",$C83),IN_1C!$B$2:$T$3018,11,FALSE))=TRUE,"",VLOOKUP(CONCATENATE($B83,"-",$C83),IN_1C!$B$2:$T$3018,11,FALSE))</f>
        <v>0</v>
      </c>
      <c r="N83" s="744">
        <f>IF(ISERROR(VLOOKUP(CONCATENATE($B83,"-",$C83),IN_1C!$B$2:$T$3018,12,FALSE))=TRUE,"",VLOOKUP(CONCATENATE($B83,"-",$C83),IN_1C!$B$2:$T$3018,12,FALSE))</f>
        <v>0</v>
      </c>
      <c r="O83" s="743">
        <f>IF(ISERROR(VLOOKUP(CONCATENATE($B83,"-",$C83),IN_1C!$B$2:$T$3018,13,FALSE))=TRUE,"",VLOOKUP(CONCATENATE($B83,"-",$C83),IN_1C!$B$2:$T$3018,13,FALSE))</f>
        <v>0</v>
      </c>
      <c r="P83" s="744">
        <f>IF(ISERROR(VLOOKUP(CONCATENATE($B83,"-",$C83),IN_1C!$B$2:$T$3018,14,FALSE))=TRUE,"",VLOOKUP(CONCATENATE($B83,"-",$C83),IN_1C!$B$2:$T$3018,14,FALSE))</f>
        <v>0</v>
      </c>
      <c r="Q83" s="683">
        <f t="shared" ref="Q83:R93" si="13">E83+G83</f>
        <v>0</v>
      </c>
      <c r="R83" s="684">
        <f t="shared" si="13"/>
        <v>0</v>
      </c>
    </row>
    <row r="84" spans="1:18" x14ac:dyDescent="0.35">
      <c r="A84" s="585" t="s">
        <v>1426</v>
      </c>
      <c r="B84" s="590" t="s">
        <v>1427</v>
      </c>
      <c r="C84" s="582">
        <v>2</v>
      </c>
      <c r="D84" s="1362" t="str">
        <f t="shared" si="11"/>
        <v/>
      </c>
      <c r="E84" s="746">
        <f>IF(ISERROR(VLOOKUP(CONCATENATE($B84,"-",$C84),IN_1C!$B$2:$T$3018,3,FALSE))=TRUE,"",VLOOKUP(CONCATENATE($B84,"-",$C84),IN_1C!$B$2:$T$3018,3,FALSE))</f>
        <v>0</v>
      </c>
      <c r="F84" s="747">
        <f>IF(ISERROR(VLOOKUP(CONCATENATE($B84,"-",$C84),IN_1C!$B$2:$T$3018,4,FALSE))=TRUE,"",VLOOKUP(CONCATENATE($B84,"-",$C84),IN_1C!$B$2:$T$3018,4,FALSE))</f>
        <v>0</v>
      </c>
      <c r="G84" s="746">
        <f>IF(ISERROR(VLOOKUP(CONCATENATE($B84,"-",$C84),IN_1C!$B$2:$T$3018,5,FALSE))=TRUE,"",VLOOKUP(CONCATENATE($B84,"-",$C84),IN_1C!$B$2:$T$3018,5,FALSE))</f>
        <v>0</v>
      </c>
      <c r="H84" s="747">
        <f>IF(ISERROR(VLOOKUP(CONCATENATE($B84,"-",$C84),IN_1C!$B$2:$T$3018,6,FALSE))=TRUE,"",VLOOKUP(CONCATENATE($B84,"-",$C84),IN_1C!$B$2:$T$3018,6,FALSE))</f>
        <v>0</v>
      </c>
      <c r="I84" s="746">
        <f>IF(ISERROR(VLOOKUP(CONCATENATE($B84,"-",$C84),IN_1C!$B$2:$T$3018,7,FALSE))=TRUE,"",VLOOKUP(CONCATENATE($B84,"-",$C84),IN_1C!$B$2:$T$3018,7,FALSE))</f>
        <v>0</v>
      </c>
      <c r="J84" s="747">
        <f>IF(ISERROR(VLOOKUP(CONCATENATE($B84,"-",$C84),IN_1C!$B$2:$T$3018,8,FALSE))=TRUE,"",VLOOKUP(CONCATENATE($B84,"-",$C84),IN_1C!$B$2:$T$3018,8,FALSE))</f>
        <v>0</v>
      </c>
      <c r="K84" s="746">
        <f>IF(ISERROR(VLOOKUP(CONCATENATE($B84,"-",$C84),IN_1C!$B$2:$T$3018,9,FALSE))=TRUE,"",VLOOKUP(CONCATENATE($B84,"-",$C84),IN_1C!$B$2:$T$3018,9,FALSE))</f>
        <v>0</v>
      </c>
      <c r="L84" s="747">
        <f>IF(ISERROR(VLOOKUP(CONCATENATE($B84,"-",$C84),IN_1C!$B$2:$T$3018,10,FALSE))=TRUE,"",VLOOKUP(CONCATENATE($B84,"-",$C84),IN_1C!$B$2:$T$3018,10,FALSE))</f>
        <v>0</v>
      </c>
      <c r="M84" s="746">
        <f>IF(ISERROR(VLOOKUP(CONCATENATE($B84,"-",$C84),IN_1C!$B$2:$T$3018,11,FALSE))=TRUE,"",VLOOKUP(CONCATENATE($B84,"-",$C84),IN_1C!$B$2:$T$3018,11,FALSE))</f>
        <v>0</v>
      </c>
      <c r="N84" s="747">
        <f>IF(ISERROR(VLOOKUP(CONCATENATE($B84,"-",$C84),IN_1C!$B$2:$T$3018,12,FALSE))=TRUE,"",VLOOKUP(CONCATENATE($B84,"-",$C84),IN_1C!$B$2:$T$3018,12,FALSE))</f>
        <v>0</v>
      </c>
      <c r="O84" s="746">
        <f>IF(ISERROR(VLOOKUP(CONCATENATE($B84,"-",$C84),IN_1C!$B$2:$T$3018,13,FALSE))=TRUE,"",VLOOKUP(CONCATENATE($B84,"-",$C84),IN_1C!$B$2:$T$3018,13,FALSE))</f>
        <v>0</v>
      </c>
      <c r="P84" s="747">
        <f>IF(ISERROR(VLOOKUP(CONCATENATE($B84,"-",$C84),IN_1C!$B$2:$T$3018,14,FALSE))=TRUE,"",VLOOKUP(CONCATENATE($B84,"-",$C84),IN_1C!$B$2:$T$3018,14,FALSE))</f>
        <v>0</v>
      </c>
      <c r="Q84" s="686">
        <f t="shared" si="13"/>
        <v>0</v>
      </c>
      <c r="R84" s="687">
        <f t="shared" si="13"/>
        <v>0</v>
      </c>
    </row>
    <row r="85" spans="1:18" x14ac:dyDescent="0.35">
      <c r="A85" s="585" t="s">
        <v>1428</v>
      </c>
      <c r="B85" s="590" t="s">
        <v>1429</v>
      </c>
      <c r="C85" s="582">
        <v>2</v>
      </c>
      <c r="D85" s="1362" t="str">
        <f t="shared" si="11"/>
        <v/>
      </c>
      <c r="E85" s="746">
        <f>IF(ISERROR(VLOOKUP(CONCATENATE($B85,"-",$C85),IN_1C!$B$2:$T$3018,3,FALSE))=TRUE,"",VLOOKUP(CONCATENATE($B85,"-",$C85),IN_1C!$B$2:$T$3018,3,FALSE))</f>
        <v>0</v>
      </c>
      <c r="F85" s="747">
        <f>IF(ISERROR(VLOOKUP(CONCATENATE($B85,"-",$C85),IN_1C!$B$2:$T$3018,4,FALSE))=TRUE,"",VLOOKUP(CONCATENATE($B85,"-",$C85),IN_1C!$B$2:$T$3018,4,FALSE))</f>
        <v>0</v>
      </c>
      <c r="G85" s="746">
        <f>IF(ISERROR(VLOOKUP(CONCATENATE($B85,"-",$C85),IN_1C!$B$2:$T$3018,5,FALSE))=TRUE,"",VLOOKUP(CONCATENATE($B85,"-",$C85),IN_1C!$B$2:$T$3018,5,FALSE))</f>
        <v>0</v>
      </c>
      <c r="H85" s="747">
        <f>IF(ISERROR(VLOOKUP(CONCATENATE($B85,"-",$C85),IN_1C!$B$2:$T$3018,6,FALSE))=TRUE,"",VLOOKUP(CONCATENATE($B85,"-",$C85),IN_1C!$B$2:$T$3018,6,FALSE))</f>
        <v>0</v>
      </c>
      <c r="I85" s="746">
        <f>IF(ISERROR(VLOOKUP(CONCATENATE($B85,"-",$C85),IN_1C!$B$2:$T$3018,7,FALSE))=TRUE,"",VLOOKUP(CONCATENATE($B85,"-",$C85),IN_1C!$B$2:$T$3018,7,FALSE))</f>
        <v>0</v>
      </c>
      <c r="J85" s="747">
        <f>IF(ISERROR(VLOOKUP(CONCATENATE($B85,"-",$C85),IN_1C!$B$2:$T$3018,8,FALSE))=TRUE,"",VLOOKUP(CONCATENATE($B85,"-",$C85),IN_1C!$B$2:$T$3018,8,FALSE))</f>
        <v>0</v>
      </c>
      <c r="K85" s="746">
        <f>IF(ISERROR(VLOOKUP(CONCATENATE($B85,"-",$C85),IN_1C!$B$2:$T$3018,9,FALSE))=TRUE,"",VLOOKUP(CONCATENATE($B85,"-",$C85),IN_1C!$B$2:$T$3018,9,FALSE))</f>
        <v>0</v>
      </c>
      <c r="L85" s="747">
        <f>IF(ISERROR(VLOOKUP(CONCATENATE($B85,"-",$C85),IN_1C!$B$2:$T$3018,10,FALSE))=TRUE,"",VLOOKUP(CONCATENATE($B85,"-",$C85),IN_1C!$B$2:$T$3018,10,FALSE))</f>
        <v>0</v>
      </c>
      <c r="M85" s="746">
        <f>IF(ISERROR(VLOOKUP(CONCATENATE($B85,"-",$C85),IN_1C!$B$2:$T$3018,11,FALSE))=TRUE,"",VLOOKUP(CONCATENATE($B85,"-",$C85),IN_1C!$B$2:$T$3018,11,FALSE))</f>
        <v>0</v>
      </c>
      <c r="N85" s="747">
        <f>IF(ISERROR(VLOOKUP(CONCATENATE($B85,"-",$C85),IN_1C!$B$2:$T$3018,12,FALSE))=TRUE,"",VLOOKUP(CONCATENATE($B85,"-",$C85),IN_1C!$B$2:$T$3018,12,FALSE))</f>
        <v>0</v>
      </c>
      <c r="O85" s="746">
        <f>IF(ISERROR(VLOOKUP(CONCATENATE($B85,"-",$C85),IN_1C!$B$2:$T$3018,13,FALSE))=TRUE,"",VLOOKUP(CONCATENATE($B85,"-",$C85),IN_1C!$B$2:$T$3018,13,FALSE))</f>
        <v>0</v>
      </c>
      <c r="P85" s="747">
        <f>IF(ISERROR(VLOOKUP(CONCATENATE($B85,"-",$C85),IN_1C!$B$2:$T$3018,14,FALSE))=TRUE,"",VLOOKUP(CONCATENATE($B85,"-",$C85),IN_1C!$B$2:$T$3018,14,FALSE))</f>
        <v>0</v>
      </c>
      <c r="Q85" s="686">
        <f t="shared" si="13"/>
        <v>0</v>
      </c>
      <c r="R85" s="687">
        <f t="shared" si="13"/>
        <v>0</v>
      </c>
    </row>
    <row r="86" spans="1:18" x14ac:dyDescent="0.35">
      <c r="A86" s="585" t="s">
        <v>1430</v>
      </c>
      <c r="B86" s="590" t="s">
        <v>1431</v>
      </c>
      <c r="C86" s="582">
        <v>2</v>
      </c>
      <c r="D86" s="1362" t="str">
        <f t="shared" si="11"/>
        <v/>
      </c>
      <c r="E86" s="746">
        <f>IF(ISERROR(VLOOKUP(CONCATENATE($B86,"-",$C86),IN_1C!$B$2:$T$3018,3,FALSE))=TRUE,"",VLOOKUP(CONCATENATE($B86,"-",$C86),IN_1C!$B$2:$T$3018,3,FALSE))</f>
        <v>0</v>
      </c>
      <c r="F86" s="747">
        <f>IF(ISERROR(VLOOKUP(CONCATENATE($B86,"-",$C86),IN_1C!$B$2:$T$3018,4,FALSE))=TRUE,"",VLOOKUP(CONCATENATE($B86,"-",$C86),IN_1C!$B$2:$T$3018,4,FALSE))</f>
        <v>0</v>
      </c>
      <c r="G86" s="746">
        <f>IF(ISERROR(VLOOKUP(CONCATENATE($B86,"-",$C86),IN_1C!$B$2:$T$3018,5,FALSE))=TRUE,"",VLOOKUP(CONCATENATE($B86,"-",$C86),IN_1C!$B$2:$T$3018,5,FALSE))</f>
        <v>0</v>
      </c>
      <c r="H86" s="747">
        <f>IF(ISERROR(VLOOKUP(CONCATENATE($B86,"-",$C86),IN_1C!$B$2:$T$3018,6,FALSE))=TRUE,"",VLOOKUP(CONCATENATE($B86,"-",$C86),IN_1C!$B$2:$T$3018,6,FALSE))</f>
        <v>0</v>
      </c>
      <c r="I86" s="746">
        <f>IF(ISERROR(VLOOKUP(CONCATENATE($B86,"-",$C86),IN_1C!$B$2:$T$3018,7,FALSE))=TRUE,"",VLOOKUP(CONCATENATE($B86,"-",$C86),IN_1C!$B$2:$T$3018,7,FALSE))</f>
        <v>0</v>
      </c>
      <c r="J86" s="747">
        <f>IF(ISERROR(VLOOKUP(CONCATENATE($B86,"-",$C86),IN_1C!$B$2:$T$3018,8,FALSE))=TRUE,"",VLOOKUP(CONCATENATE($B86,"-",$C86),IN_1C!$B$2:$T$3018,8,FALSE))</f>
        <v>0</v>
      </c>
      <c r="K86" s="746">
        <f>IF(ISERROR(VLOOKUP(CONCATENATE($B86,"-",$C86),IN_1C!$B$2:$T$3018,9,FALSE))=TRUE,"",VLOOKUP(CONCATENATE($B86,"-",$C86),IN_1C!$B$2:$T$3018,9,FALSE))</f>
        <v>0</v>
      </c>
      <c r="L86" s="747">
        <f>IF(ISERROR(VLOOKUP(CONCATENATE($B86,"-",$C86),IN_1C!$B$2:$T$3018,10,FALSE))=TRUE,"",VLOOKUP(CONCATENATE($B86,"-",$C86),IN_1C!$B$2:$T$3018,10,FALSE))</f>
        <v>0</v>
      </c>
      <c r="M86" s="746">
        <f>IF(ISERROR(VLOOKUP(CONCATENATE($B86,"-",$C86),IN_1C!$B$2:$T$3018,11,FALSE))=TRUE,"",VLOOKUP(CONCATENATE($B86,"-",$C86),IN_1C!$B$2:$T$3018,11,FALSE))</f>
        <v>0</v>
      </c>
      <c r="N86" s="747">
        <f>IF(ISERROR(VLOOKUP(CONCATENATE($B86,"-",$C86),IN_1C!$B$2:$T$3018,12,FALSE))=TRUE,"",VLOOKUP(CONCATENATE($B86,"-",$C86),IN_1C!$B$2:$T$3018,12,FALSE))</f>
        <v>0</v>
      </c>
      <c r="O86" s="746">
        <f>IF(ISERROR(VLOOKUP(CONCATENATE($B86,"-",$C86),IN_1C!$B$2:$T$3018,13,FALSE))=TRUE,"",VLOOKUP(CONCATENATE($B86,"-",$C86),IN_1C!$B$2:$T$3018,13,FALSE))</f>
        <v>0</v>
      </c>
      <c r="P86" s="747">
        <f>IF(ISERROR(VLOOKUP(CONCATENATE($B86,"-",$C86),IN_1C!$B$2:$T$3018,14,FALSE))=TRUE,"",VLOOKUP(CONCATENATE($B86,"-",$C86),IN_1C!$B$2:$T$3018,14,FALSE))</f>
        <v>0</v>
      </c>
      <c r="Q86" s="686">
        <f t="shared" si="13"/>
        <v>0</v>
      </c>
      <c r="R86" s="687">
        <f t="shared" si="13"/>
        <v>0</v>
      </c>
    </row>
    <row r="87" spans="1:18" x14ac:dyDescent="0.35">
      <c r="A87" s="585" t="s">
        <v>1432</v>
      </c>
      <c r="B87" s="590" t="s">
        <v>1433</v>
      </c>
      <c r="C87" s="582">
        <v>2</v>
      </c>
      <c r="D87" s="1362" t="str">
        <f t="shared" si="11"/>
        <v/>
      </c>
      <c r="E87" s="746">
        <f>IF(ISERROR(VLOOKUP(CONCATENATE($B87,"-",$C87),IN_1C!$B$2:$T$3018,3,FALSE))=TRUE,"",VLOOKUP(CONCATENATE($B87,"-",$C87),IN_1C!$B$2:$T$3018,3,FALSE))</f>
        <v>0</v>
      </c>
      <c r="F87" s="747">
        <f>IF(ISERROR(VLOOKUP(CONCATENATE($B87,"-",$C87),IN_1C!$B$2:$T$3018,4,FALSE))=TRUE,"",VLOOKUP(CONCATENATE($B87,"-",$C87),IN_1C!$B$2:$T$3018,4,FALSE))</f>
        <v>0</v>
      </c>
      <c r="G87" s="746">
        <f>IF(ISERROR(VLOOKUP(CONCATENATE($B87,"-",$C87),IN_1C!$B$2:$T$3018,5,FALSE))=TRUE,"",VLOOKUP(CONCATENATE($B87,"-",$C87),IN_1C!$B$2:$T$3018,5,FALSE))</f>
        <v>0</v>
      </c>
      <c r="H87" s="747">
        <f>IF(ISERROR(VLOOKUP(CONCATENATE($B87,"-",$C87),IN_1C!$B$2:$T$3018,6,FALSE))=TRUE,"",VLOOKUP(CONCATENATE($B87,"-",$C87),IN_1C!$B$2:$T$3018,6,FALSE))</f>
        <v>0</v>
      </c>
      <c r="I87" s="746">
        <f>IF(ISERROR(VLOOKUP(CONCATENATE($B87,"-",$C87),IN_1C!$B$2:$T$3018,7,FALSE))=TRUE,"",VLOOKUP(CONCATENATE($B87,"-",$C87),IN_1C!$B$2:$T$3018,7,FALSE))</f>
        <v>0</v>
      </c>
      <c r="J87" s="747">
        <f>IF(ISERROR(VLOOKUP(CONCATENATE($B87,"-",$C87),IN_1C!$B$2:$T$3018,8,FALSE))=TRUE,"",VLOOKUP(CONCATENATE($B87,"-",$C87),IN_1C!$B$2:$T$3018,8,FALSE))</f>
        <v>0</v>
      </c>
      <c r="K87" s="746">
        <f>IF(ISERROR(VLOOKUP(CONCATENATE($B87,"-",$C87),IN_1C!$B$2:$T$3018,9,FALSE))=TRUE,"",VLOOKUP(CONCATENATE($B87,"-",$C87),IN_1C!$B$2:$T$3018,9,FALSE))</f>
        <v>0</v>
      </c>
      <c r="L87" s="747">
        <f>IF(ISERROR(VLOOKUP(CONCATENATE($B87,"-",$C87),IN_1C!$B$2:$T$3018,10,FALSE))=TRUE,"",VLOOKUP(CONCATENATE($B87,"-",$C87),IN_1C!$B$2:$T$3018,10,FALSE))</f>
        <v>0</v>
      </c>
      <c r="M87" s="746">
        <f>IF(ISERROR(VLOOKUP(CONCATENATE($B87,"-",$C87),IN_1C!$B$2:$T$3018,11,FALSE))=TRUE,"",VLOOKUP(CONCATENATE($B87,"-",$C87),IN_1C!$B$2:$T$3018,11,FALSE))</f>
        <v>0</v>
      </c>
      <c r="N87" s="747">
        <f>IF(ISERROR(VLOOKUP(CONCATENATE($B87,"-",$C87),IN_1C!$B$2:$T$3018,12,FALSE))=TRUE,"",VLOOKUP(CONCATENATE($B87,"-",$C87),IN_1C!$B$2:$T$3018,12,FALSE))</f>
        <v>0</v>
      </c>
      <c r="O87" s="746">
        <f>IF(ISERROR(VLOOKUP(CONCATENATE($B87,"-",$C87),IN_1C!$B$2:$T$3018,13,FALSE))=TRUE,"",VLOOKUP(CONCATENATE($B87,"-",$C87),IN_1C!$B$2:$T$3018,13,FALSE))</f>
        <v>0</v>
      </c>
      <c r="P87" s="747">
        <f>IF(ISERROR(VLOOKUP(CONCATENATE($B87,"-",$C87),IN_1C!$B$2:$T$3018,14,FALSE))=TRUE,"",VLOOKUP(CONCATENATE($B87,"-",$C87),IN_1C!$B$2:$T$3018,14,FALSE))</f>
        <v>0</v>
      </c>
      <c r="Q87" s="686">
        <f t="shared" si="13"/>
        <v>0</v>
      </c>
      <c r="R87" s="687">
        <f t="shared" si="13"/>
        <v>0</v>
      </c>
    </row>
    <row r="88" spans="1:18" x14ac:dyDescent="0.35">
      <c r="A88" s="585" t="s">
        <v>1434</v>
      </c>
      <c r="B88" s="590" t="s">
        <v>1435</v>
      </c>
      <c r="C88" s="582">
        <v>2</v>
      </c>
      <c r="D88" s="1362" t="str">
        <f t="shared" si="11"/>
        <v/>
      </c>
      <c r="E88" s="746">
        <f>IF(ISERROR(VLOOKUP(CONCATENATE($B88,"-",$C88),IN_1C!$B$2:$T$3018,3,FALSE))=TRUE,"",VLOOKUP(CONCATENATE($B88,"-",$C88),IN_1C!$B$2:$T$3018,3,FALSE))</f>
        <v>0</v>
      </c>
      <c r="F88" s="747">
        <f>IF(ISERROR(VLOOKUP(CONCATENATE($B88,"-",$C88),IN_1C!$B$2:$T$3018,4,FALSE))=TRUE,"",VLOOKUP(CONCATENATE($B88,"-",$C88),IN_1C!$B$2:$T$3018,4,FALSE))</f>
        <v>0</v>
      </c>
      <c r="G88" s="746">
        <f>IF(ISERROR(VLOOKUP(CONCATENATE($B88,"-",$C88),IN_1C!$B$2:$T$3018,5,FALSE))=TRUE,"",VLOOKUP(CONCATENATE($B88,"-",$C88),IN_1C!$B$2:$T$3018,5,FALSE))</f>
        <v>0</v>
      </c>
      <c r="H88" s="747">
        <f>IF(ISERROR(VLOOKUP(CONCATENATE($B88,"-",$C88),IN_1C!$B$2:$T$3018,6,FALSE))=TRUE,"",VLOOKUP(CONCATENATE($B88,"-",$C88),IN_1C!$B$2:$T$3018,6,FALSE))</f>
        <v>0</v>
      </c>
      <c r="I88" s="746">
        <f>IF(ISERROR(VLOOKUP(CONCATENATE($B88,"-",$C88),IN_1C!$B$2:$T$3018,7,FALSE))=TRUE,"",VLOOKUP(CONCATENATE($B88,"-",$C88),IN_1C!$B$2:$T$3018,7,FALSE))</f>
        <v>0</v>
      </c>
      <c r="J88" s="747">
        <f>IF(ISERROR(VLOOKUP(CONCATENATE($B88,"-",$C88),IN_1C!$B$2:$T$3018,8,FALSE))=TRUE,"",VLOOKUP(CONCATENATE($B88,"-",$C88),IN_1C!$B$2:$T$3018,8,FALSE))</f>
        <v>0</v>
      </c>
      <c r="K88" s="746">
        <f>IF(ISERROR(VLOOKUP(CONCATENATE($B88,"-",$C88),IN_1C!$B$2:$T$3018,9,FALSE))=TRUE,"",VLOOKUP(CONCATENATE($B88,"-",$C88),IN_1C!$B$2:$T$3018,9,FALSE))</f>
        <v>0</v>
      </c>
      <c r="L88" s="747">
        <f>IF(ISERROR(VLOOKUP(CONCATENATE($B88,"-",$C88),IN_1C!$B$2:$T$3018,10,FALSE))=TRUE,"",VLOOKUP(CONCATENATE($B88,"-",$C88),IN_1C!$B$2:$T$3018,10,FALSE))</f>
        <v>0</v>
      </c>
      <c r="M88" s="746">
        <f>IF(ISERROR(VLOOKUP(CONCATENATE($B88,"-",$C88),IN_1C!$B$2:$T$3018,11,FALSE))=TRUE,"",VLOOKUP(CONCATENATE($B88,"-",$C88),IN_1C!$B$2:$T$3018,11,FALSE))</f>
        <v>0</v>
      </c>
      <c r="N88" s="747">
        <f>IF(ISERROR(VLOOKUP(CONCATENATE($B88,"-",$C88),IN_1C!$B$2:$T$3018,12,FALSE))=TRUE,"",VLOOKUP(CONCATENATE($B88,"-",$C88),IN_1C!$B$2:$T$3018,12,FALSE))</f>
        <v>0</v>
      </c>
      <c r="O88" s="746">
        <f>IF(ISERROR(VLOOKUP(CONCATENATE($B88,"-",$C88),IN_1C!$B$2:$T$3018,13,FALSE))=TRUE,"",VLOOKUP(CONCATENATE($B88,"-",$C88),IN_1C!$B$2:$T$3018,13,FALSE))</f>
        <v>0</v>
      </c>
      <c r="P88" s="747">
        <f>IF(ISERROR(VLOOKUP(CONCATENATE($B88,"-",$C88),IN_1C!$B$2:$T$3018,14,FALSE))=TRUE,"",VLOOKUP(CONCATENATE($B88,"-",$C88),IN_1C!$B$2:$T$3018,14,FALSE))</f>
        <v>0</v>
      </c>
      <c r="Q88" s="686">
        <f t="shared" si="13"/>
        <v>0</v>
      </c>
      <c r="R88" s="687">
        <f t="shared" si="13"/>
        <v>0</v>
      </c>
    </row>
    <row r="89" spans="1:18" x14ac:dyDescent="0.35">
      <c r="A89" s="585" t="s">
        <v>1436</v>
      </c>
      <c r="B89" s="590" t="s">
        <v>1437</v>
      </c>
      <c r="C89" s="582">
        <v>2</v>
      </c>
      <c r="D89" s="1362" t="str">
        <f t="shared" si="11"/>
        <v/>
      </c>
      <c r="E89" s="746">
        <f>IF(ISERROR(VLOOKUP(CONCATENATE($B89,"-",$C89),IN_1C!$B$2:$T$3018,3,FALSE))=TRUE,"",VLOOKUP(CONCATENATE($B89,"-",$C89),IN_1C!$B$2:$T$3018,3,FALSE))</f>
        <v>0</v>
      </c>
      <c r="F89" s="747">
        <f>IF(ISERROR(VLOOKUP(CONCATENATE($B89,"-",$C89),IN_1C!$B$2:$T$3018,4,FALSE))=TRUE,"",VLOOKUP(CONCATENATE($B89,"-",$C89),IN_1C!$B$2:$T$3018,4,FALSE))</f>
        <v>0</v>
      </c>
      <c r="G89" s="746">
        <f>IF(ISERROR(VLOOKUP(CONCATENATE($B89,"-",$C89),IN_1C!$B$2:$T$3018,5,FALSE))=TRUE,"",VLOOKUP(CONCATENATE($B89,"-",$C89),IN_1C!$B$2:$T$3018,5,FALSE))</f>
        <v>0</v>
      </c>
      <c r="H89" s="747">
        <f>IF(ISERROR(VLOOKUP(CONCATENATE($B89,"-",$C89),IN_1C!$B$2:$T$3018,6,FALSE))=TRUE,"",VLOOKUP(CONCATENATE($B89,"-",$C89),IN_1C!$B$2:$T$3018,6,FALSE))</f>
        <v>0</v>
      </c>
      <c r="I89" s="746">
        <f>IF(ISERROR(VLOOKUP(CONCATENATE($B89,"-",$C89),IN_1C!$B$2:$T$3018,7,FALSE))=TRUE,"",VLOOKUP(CONCATENATE($B89,"-",$C89),IN_1C!$B$2:$T$3018,7,FALSE))</f>
        <v>0</v>
      </c>
      <c r="J89" s="747">
        <f>IF(ISERROR(VLOOKUP(CONCATENATE($B89,"-",$C89),IN_1C!$B$2:$T$3018,8,FALSE))=TRUE,"",VLOOKUP(CONCATENATE($B89,"-",$C89),IN_1C!$B$2:$T$3018,8,FALSE))</f>
        <v>0</v>
      </c>
      <c r="K89" s="746">
        <f>IF(ISERROR(VLOOKUP(CONCATENATE($B89,"-",$C89),IN_1C!$B$2:$T$3018,9,FALSE))=TRUE,"",VLOOKUP(CONCATENATE($B89,"-",$C89),IN_1C!$B$2:$T$3018,9,FALSE))</f>
        <v>0</v>
      </c>
      <c r="L89" s="747">
        <f>IF(ISERROR(VLOOKUP(CONCATENATE($B89,"-",$C89),IN_1C!$B$2:$T$3018,10,FALSE))=TRUE,"",VLOOKUP(CONCATENATE($B89,"-",$C89),IN_1C!$B$2:$T$3018,10,FALSE))</f>
        <v>0</v>
      </c>
      <c r="M89" s="746">
        <f>IF(ISERROR(VLOOKUP(CONCATENATE($B89,"-",$C89),IN_1C!$B$2:$T$3018,11,FALSE))=TRUE,"",VLOOKUP(CONCATENATE($B89,"-",$C89),IN_1C!$B$2:$T$3018,11,FALSE))</f>
        <v>0</v>
      </c>
      <c r="N89" s="747">
        <f>IF(ISERROR(VLOOKUP(CONCATENATE($B89,"-",$C89),IN_1C!$B$2:$T$3018,12,FALSE))=TRUE,"",VLOOKUP(CONCATENATE($B89,"-",$C89),IN_1C!$B$2:$T$3018,12,FALSE))</f>
        <v>0</v>
      </c>
      <c r="O89" s="746">
        <f>IF(ISERROR(VLOOKUP(CONCATENATE($B89,"-",$C89),IN_1C!$B$2:$T$3018,13,FALSE))=TRUE,"",VLOOKUP(CONCATENATE($B89,"-",$C89),IN_1C!$B$2:$T$3018,13,FALSE))</f>
        <v>0</v>
      </c>
      <c r="P89" s="747">
        <f>IF(ISERROR(VLOOKUP(CONCATENATE($B89,"-",$C89),IN_1C!$B$2:$T$3018,14,FALSE))=TRUE,"",VLOOKUP(CONCATENATE($B89,"-",$C89),IN_1C!$B$2:$T$3018,14,FALSE))</f>
        <v>0</v>
      </c>
      <c r="Q89" s="686">
        <f t="shared" si="13"/>
        <v>0</v>
      </c>
      <c r="R89" s="687">
        <f t="shared" si="13"/>
        <v>0</v>
      </c>
    </row>
    <row r="90" spans="1:18" x14ac:dyDescent="0.35">
      <c r="A90" s="585" t="s">
        <v>1438</v>
      </c>
      <c r="B90" s="590" t="s">
        <v>1439</v>
      </c>
      <c r="C90" s="582">
        <v>2</v>
      </c>
      <c r="D90" s="1362" t="str">
        <f t="shared" si="11"/>
        <v/>
      </c>
      <c r="E90" s="746">
        <f>IF(ISERROR(VLOOKUP(CONCATENATE($B90,"-",$C90),IN_1C!$B$2:$T$3018,3,FALSE))=TRUE,"",VLOOKUP(CONCATENATE($B90,"-",$C90),IN_1C!$B$2:$T$3018,3,FALSE))</f>
        <v>0</v>
      </c>
      <c r="F90" s="747">
        <f>IF(ISERROR(VLOOKUP(CONCATENATE($B90,"-",$C90),IN_1C!$B$2:$T$3018,4,FALSE))=TRUE,"",VLOOKUP(CONCATENATE($B90,"-",$C90),IN_1C!$B$2:$T$3018,4,FALSE))</f>
        <v>0</v>
      </c>
      <c r="G90" s="746">
        <f>IF(ISERROR(VLOOKUP(CONCATENATE($B90,"-",$C90),IN_1C!$B$2:$T$3018,5,FALSE))=TRUE,"",VLOOKUP(CONCATENATE($B90,"-",$C90),IN_1C!$B$2:$T$3018,5,FALSE))</f>
        <v>0</v>
      </c>
      <c r="H90" s="747">
        <f>IF(ISERROR(VLOOKUP(CONCATENATE($B90,"-",$C90),IN_1C!$B$2:$T$3018,6,FALSE))=TRUE,"",VLOOKUP(CONCATENATE($B90,"-",$C90),IN_1C!$B$2:$T$3018,6,FALSE))</f>
        <v>0</v>
      </c>
      <c r="I90" s="746">
        <f>IF(ISERROR(VLOOKUP(CONCATENATE($B90,"-",$C90),IN_1C!$B$2:$T$3018,7,FALSE))=TRUE,"",VLOOKUP(CONCATENATE($B90,"-",$C90),IN_1C!$B$2:$T$3018,7,FALSE))</f>
        <v>0</v>
      </c>
      <c r="J90" s="747">
        <f>IF(ISERROR(VLOOKUP(CONCATENATE($B90,"-",$C90),IN_1C!$B$2:$T$3018,8,FALSE))=TRUE,"",VLOOKUP(CONCATENATE($B90,"-",$C90),IN_1C!$B$2:$T$3018,8,FALSE))</f>
        <v>0</v>
      </c>
      <c r="K90" s="746">
        <f>IF(ISERROR(VLOOKUP(CONCATENATE($B90,"-",$C90),IN_1C!$B$2:$T$3018,9,FALSE))=TRUE,"",VLOOKUP(CONCATENATE($B90,"-",$C90),IN_1C!$B$2:$T$3018,9,FALSE))</f>
        <v>0</v>
      </c>
      <c r="L90" s="747">
        <f>IF(ISERROR(VLOOKUP(CONCATENATE($B90,"-",$C90),IN_1C!$B$2:$T$3018,10,FALSE))=TRUE,"",VLOOKUP(CONCATENATE($B90,"-",$C90),IN_1C!$B$2:$T$3018,10,FALSE))</f>
        <v>0</v>
      </c>
      <c r="M90" s="746">
        <f>IF(ISERROR(VLOOKUP(CONCATENATE($B90,"-",$C90),IN_1C!$B$2:$T$3018,11,FALSE))=TRUE,"",VLOOKUP(CONCATENATE($B90,"-",$C90),IN_1C!$B$2:$T$3018,11,FALSE))</f>
        <v>0</v>
      </c>
      <c r="N90" s="747">
        <f>IF(ISERROR(VLOOKUP(CONCATENATE($B90,"-",$C90),IN_1C!$B$2:$T$3018,12,FALSE))=TRUE,"",VLOOKUP(CONCATENATE($B90,"-",$C90),IN_1C!$B$2:$T$3018,12,FALSE))</f>
        <v>0</v>
      </c>
      <c r="O90" s="746">
        <f>IF(ISERROR(VLOOKUP(CONCATENATE($B90,"-",$C90),IN_1C!$B$2:$T$3018,13,FALSE))=TRUE,"",VLOOKUP(CONCATENATE($B90,"-",$C90),IN_1C!$B$2:$T$3018,13,FALSE))</f>
        <v>0</v>
      </c>
      <c r="P90" s="747">
        <f>IF(ISERROR(VLOOKUP(CONCATENATE($B90,"-",$C90),IN_1C!$B$2:$T$3018,14,FALSE))=TRUE,"",VLOOKUP(CONCATENATE($B90,"-",$C90),IN_1C!$B$2:$T$3018,14,FALSE))</f>
        <v>0</v>
      </c>
      <c r="Q90" s="686">
        <f t="shared" si="13"/>
        <v>0</v>
      </c>
      <c r="R90" s="687">
        <f t="shared" si="13"/>
        <v>0</v>
      </c>
    </row>
    <row r="91" spans="1:18" x14ac:dyDescent="0.35">
      <c r="A91" s="585" t="s">
        <v>1440</v>
      </c>
      <c r="B91" s="590" t="s">
        <v>1441</v>
      </c>
      <c r="C91" s="582">
        <v>2</v>
      </c>
      <c r="D91" s="1362" t="str">
        <f t="shared" si="11"/>
        <v/>
      </c>
      <c r="E91" s="746">
        <f>IF(ISERROR(VLOOKUP(CONCATENATE($B91,"-",$C91),IN_1C!$B$2:$T$3018,3,FALSE))=TRUE,"",VLOOKUP(CONCATENATE($B91,"-",$C91),IN_1C!$B$2:$T$3018,3,FALSE))</f>
        <v>0</v>
      </c>
      <c r="F91" s="747">
        <f>IF(ISERROR(VLOOKUP(CONCATENATE($B91,"-",$C91),IN_1C!$B$2:$T$3018,4,FALSE))=TRUE,"",VLOOKUP(CONCATENATE($B91,"-",$C91),IN_1C!$B$2:$T$3018,4,FALSE))</f>
        <v>0</v>
      </c>
      <c r="G91" s="746">
        <f>IF(ISERROR(VLOOKUP(CONCATENATE($B91,"-",$C91),IN_1C!$B$2:$T$3018,5,FALSE))=TRUE,"",VLOOKUP(CONCATENATE($B91,"-",$C91),IN_1C!$B$2:$T$3018,5,FALSE))</f>
        <v>0</v>
      </c>
      <c r="H91" s="747">
        <f>IF(ISERROR(VLOOKUP(CONCATENATE($B91,"-",$C91),IN_1C!$B$2:$T$3018,6,FALSE))=TRUE,"",VLOOKUP(CONCATENATE($B91,"-",$C91),IN_1C!$B$2:$T$3018,6,FALSE))</f>
        <v>0</v>
      </c>
      <c r="I91" s="746">
        <f>IF(ISERROR(VLOOKUP(CONCATENATE($B91,"-",$C91),IN_1C!$B$2:$T$3018,7,FALSE))=TRUE,"",VLOOKUP(CONCATENATE($B91,"-",$C91),IN_1C!$B$2:$T$3018,7,FALSE))</f>
        <v>0</v>
      </c>
      <c r="J91" s="747">
        <f>IF(ISERROR(VLOOKUP(CONCATENATE($B91,"-",$C91),IN_1C!$B$2:$T$3018,8,FALSE))=TRUE,"",VLOOKUP(CONCATENATE($B91,"-",$C91),IN_1C!$B$2:$T$3018,8,FALSE))</f>
        <v>0</v>
      </c>
      <c r="K91" s="746">
        <f>IF(ISERROR(VLOOKUP(CONCATENATE($B91,"-",$C91),IN_1C!$B$2:$T$3018,9,FALSE))=TRUE,"",VLOOKUP(CONCATENATE($B91,"-",$C91),IN_1C!$B$2:$T$3018,9,FALSE))</f>
        <v>0</v>
      </c>
      <c r="L91" s="747">
        <f>IF(ISERROR(VLOOKUP(CONCATENATE($B91,"-",$C91),IN_1C!$B$2:$T$3018,10,FALSE))=TRUE,"",VLOOKUP(CONCATENATE($B91,"-",$C91),IN_1C!$B$2:$T$3018,10,FALSE))</f>
        <v>0</v>
      </c>
      <c r="M91" s="746">
        <f>IF(ISERROR(VLOOKUP(CONCATENATE($B91,"-",$C91),IN_1C!$B$2:$T$3018,11,FALSE))=TRUE,"",VLOOKUP(CONCATENATE($B91,"-",$C91),IN_1C!$B$2:$T$3018,11,FALSE))</f>
        <v>0</v>
      </c>
      <c r="N91" s="747">
        <f>IF(ISERROR(VLOOKUP(CONCATENATE($B91,"-",$C91),IN_1C!$B$2:$T$3018,12,FALSE))=TRUE,"",VLOOKUP(CONCATENATE($B91,"-",$C91),IN_1C!$B$2:$T$3018,12,FALSE))</f>
        <v>0</v>
      </c>
      <c r="O91" s="746">
        <f>IF(ISERROR(VLOOKUP(CONCATENATE($B91,"-",$C91),IN_1C!$B$2:$T$3018,13,FALSE))=TRUE,"",VLOOKUP(CONCATENATE($B91,"-",$C91),IN_1C!$B$2:$T$3018,13,FALSE))</f>
        <v>0</v>
      </c>
      <c r="P91" s="747">
        <f>IF(ISERROR(VLOOKUP(CONCATENATE($B91,"-",$C91),IN_1C!$B$2:$T$3018,14,FALSE))=TRUE,"",VLOOKUP(CONCATENATE($B91,"-",$C91),IN_1C!$B$2:$T$3018,14,FALSE))</f>
        <v>0</v>
      </c>
      <c r="Q91" s="686">
        <f t="shared" si="13"/>
        <v>0</v>
      </c>
      <c r="R91" s="687">
        <f t="shared" si="13"/>
        <v>0</v>
      </c>
    </row>
    <row r="92" spans="1:18" x14ac:dyDescent="0.35">
      <c r="A92" s="585" t="s">
        <v>1442</v>
      </c>
      <c r="B92" s="590" t="s">
        <v>1443</v>
      </c>
      <c r="C92" s="582">
        <v>2</v>
      </c>
      <c r="D92" s="1362" t="str">
        <f t="shared" si="11"/>
        <v/>
      </c>
      <c r="E92" s="746">
        <f>IF(ISERROR(VLOOKUP(CONCATENATE($B92,"-",$C92),IN_1C!$B$2:$T$3018,3,FALSE))=TRUE,"",VLOOKUP(CONCATENATE($B92,"-",$C92),IN_1C!$B$2:$T$3018,3,FALSE))</f>
        <v>0</v>
      </c>
      <c r="F92" s="747">
        <f>IF(ISERROR(VLOOKUP(CONCATENATE($B92,"-",$C92),IN_1C!$B$2:$T$3018,4,FALSE))=TRUE,"",VLOOKUP(CONCATENATE($B92,"-",$C92),IN_1C!$B$2:$T$3018,4,FALSE))</f>
        <v>0</v>
      </c>
      <c r="G92" s="746">
        <f>IF(ISERROR(VLOOKUP(CONCATENATE($B92,"-",$C92),IN_1C!$B$2:$T$3018,5,FALSE))=TRUE,"",VLOOKUP(CONCATENATE($B92,"-",$C92),IN_1C!$B$2:$T$3018,5,FALSE))</f>
        <v>0</v>
      </c>
      <c r="H92" s="747">
        <f>IF(ISERROR(VLOOKUP(CONCATENATE($B92,"-",$C92),IN_1C!$B$2:$T$3018,6,FALSE))=TRUE,"",VLOOKUP(CONCATENATE($B92,"-",$C92),IN_1C!$B$2:$T$3018,6,FALSE))</f>
        <v>0</v>
      </c>
      <c r="I92" s="746">
        <f>IF(ISERROR(VLOOKUP(CONCATENATE($B92,"-",$C92),IN_1C!$B$2:$T$3018,7,FALSE))=TRUE,"",VLOOKUP(CONCATENATE($B92,"-",$C92),IN_1C!$B$2:$T$3018,7,FALSE))</f>
        <v>0</v>
      </c>
      <c r="J92" s="747">
        <f>IF(ISERROR(VLOOKUP(CONCATENATE($B92,"-",$C92),IN_1C!$B$2:$T$3018,8,FALSE))=TRUE,"",VLOOKUP(CONCATENATE($B92,"-",$C92),IN_1C!$B$2:$T$3018,8,FALSE))</f>
        <v>0</v>
      </c>
      <c r="K92" s="746">
        <f>IF(ISERROR(VLOOKUP(CONCATENATE($B92,"-",$C92),IN_1C!$B$2:$T$3018,9,FALSE))=TRUE,"",VLOOKUP(CONCATENATE($B92,"-",$C92),IN_1C!$B$2:$T$3018,9,FALSE))</f>
        <v>0</v>
      </c>
      <c r="L92" s="747">
        <f>IF(ISERROR(VLOOKUP(CONCATENATE($B92,"-",$C92),IN_1C!$B$2:$T$3018,10,FALSE))=TRUE,"",VLOOKUP(CONCATENATE($B92,"-",$C92),IN_1C!$B$2:$T$3018,10,FALSE))</f>
        <v>0</v>
      </c>
      <c r="M92" s="746">
        <f>IF(ISERROR(VLOOKUP(CONCATENATE($B92,"-",$C92),IN_1C!$B$2:$T$3018,11,FALSE))=TRUE,"",VLOOKUP(CONCATENATE($B92,"-",$C92),IN_1C!$B$2:$T$3018,11,FALSE))</f>
        <v>0</v>
      </c>
      <c r="N92" s="747">
        <f>IF(ISERROR(VLOOKUP(CONCATENATE($B92,"-",$C92),IN_1C!$B$2:$T$3018,12,FALSE))=TRUE,"",VLOOKUP(CONCATENATE($B92,"-",$C92),IN_1C!$B$2:$T$3018,12,FALSE))</f>
        <v>0</v>
      </c>
      <c r="O92" s="746">
        <f>IF(ISERROR(VLOOKUP(CONCATENATE($B92,"-",$C92),IN_1C!$B$2:$T$3018,13,FALSE))=TRUE,"",VLOOKUP(CONCATENATE($B92,"-",$C92),IN_1C!$B$2:$T$3018,13,FALSE))</f>
        <v>0</v>
      </c>
      <c r="P92" s="747">
        <f>IF(ISERROR(VLOOKUP(CONCATENATE($B92,"-",$C92),IN_1C!$B$2:$T$3018,14,FALSE))=TRUE,"",VLOOKUP(CONCATENATE($B92,"-",$C92),IN_1C!$B$2:$T$3018,14,FALSE))</f>
        <v>0</v>
      </c>
      <c r="Q92" s="686">
        <f t="shared" si="13"/>
        <v>0</v>
      </c>
      <c r="R92" s="687">
        <f t="shared" si="13"/>
        <v>0</v>
      </c>
    </row>
    <row r="93" spans="1:18" ht="15.45" thickBot="1" x14ac:dyDescent="0.4">
      <c r="A93" s="601" t="s">
        <v>1444</v>
      </c>
      <c r="B93" s="603" t="s">
        <v>1445</v>
      </c>
      <c r="C93" s="582">
        <v>2</v>
      </c>
      <c r="D93" s="1362" t="str">
        <f t="shared" si="11"/>
        <v/>
      </c>
      <c r="E93" s="749">
        <f>IF(ISERROR(VLOOKUP(CONCATENATE($B93,"-",$C93),IN_1C!$B$2:$T$3018,3,FALSE))=TRUE,"",VLOOKUP(CONCATENATE($B93,"-",$C93),IN_1C!$B$2:$T$3018,3,FALSE))</f>
        <v>0</v>
      </c>
      <c r="F93" s="750">
        <f>IF(ISERROR(VLOOKUP(CONCATENATE($B93,"-",$C93),IN_1C!$B$2:$T$3018,4,FALSE))=TRUE,"",VLOOKUP(CONCATENATE($B93,"-",$C93),IN_1C!$B$2:$T$3018,4,FALSE))</f>
        <v>0</v>
      </c>
      <c r="G93" s="749">
        <f>IF(ISERROR(VLOOKUP(CONCATENATE($B93,"-",$C93),IN_1C!$B$2:$T$3018,5,FALSE))=TRUE,"",VLOOKUP(CONCATENATE($B93,"-",$C93),IN_1C!$B$2:$T$3018,5,FALSE))</f>
        <v>0</v>
      </c>
      <c r="H93" s="750">
        <f>IF(ISERROR(VLOOKUP(CONCATENATE($B93,"-",$C93),IN_1C!$B$2:$T$3018,6,FALSE))=TRUE,"",VLOOKUP(CONCATENATE($B93,"-",$C93),IN_1C!$B$2:$T$3018,6,FALSE))</f>
        <v>0</v>
      </c>
      <c r="I93" s="749">
        <f>IF(ISERROR(VLOOKUP(CONCATENATE($B93,"-",$C93),IN_1C!$B$2:$T$3018,7,FALSE))=TRUE,"",VLOOKUP(CONCATENATE($B93,"-",$C93),IN_1C!$B$2:$T$3018,7,FALSE))</f>
        <v>0</v>
      </c>
      <c r="J93" s="750">
        <f>IF(ISERROR(VLOOKUP(CONCATENATE($B93,"-",$C93),IN_1C!$B$2:$T$3018,8,FALSE))=TRUE,"",VLOOKUP(CONCATENATE($B93,"-",$C93),IN_1C!$B$2:$T$3018,8,FALSE))</f>
        <v>0</v>
      </c>
      <c r="K93" s="749">
        <f>IF(ISERROR(VLOOKUP(CONCATENATE($B93,"-",$C93),IN_1C!$B$2:$T$3018,9,FALSE))=TRUE,"",VLOOKUP(CONCATENATE($B93,"-",$C93),IN_1C!$B$2:$T$3018,9,FALSE))</f>
        <v>0</v>
      </c>
      <c r="L93" s="750">
        <f>IF(ISERROR(VLOOKUP(CONCATENATE($B93,"-",$C93),IN_1C!$B$2:$T$3018,10,FALSE))=TRUE,"",VLOOKUP(CONCATENATE($B93,"-",$C93),IN_1C!$B$2:$T$3018,10,FALSE))</f>
        <v>0</v>
      </c>
      <c r="M93" s="749">
        <f>IF(ISERROR(VLOOKUP(CONCATENATE($B93,"-",$C93),IN_1C!$B$2:$T$3018,11,FALSE))=TRUE,"",VLOOKUP(CONCATENATE($B93,"-",$C93),IN_1C!$B$2:$T$3018,11,FALSE))</f>
        <v>0</v>
      </c>
      <c r="N93" s="750">
        <f>IF(ISERROR(VLOOKUP(CONCATENATE($B93,"-",$C93),IN_1C!$B$2:$T$3018,12,FALSE))=TRUE,"",VLOOKUP(CONCATENATE($B93,"-",$C93),IN_1C!$B$2:$T$3018,12,FALSE))</f>
        <v>0</v>
      </c>
      <c r="O93" s="749">
        <f>IF(ISERROR(VLOOKUP(CONCATENATE($B93,"-",$C93),IN_1C!$B$2:$T$3018,13,FALSE))=TRUE,"",VLOOKUP(CONCATENATE($B93,"-",$C93),IN_1C!$B$2:$T$3018,13,FALSE))</f>
        <v>0</v>
      </c>
      <c r="P93" s="750">
        <f>IF(ISERROR(VLOOKUP(CONCATENATE($B93,"-",$C93),IN_1C!$B$2:$T$3018,14,FALSE))=TRUE,"",VLOOKUP(CONCATENATE($B93,"-",$C93),IN_1C!$B$2:$T$3018,14,FALSE))</f>
        <v>0</v>
      </c>
      <c r="Q93" s="689">
        <f t="shared" si="13"/>
        <v>0</v>
      </c>
      <c r="R93" s="690">
        <f t="shared" si="13"/>
        <v>0</v>
      </c>
    </row>
    <row r="94" spans="1:18" ht="15.45" thickBot="1" x14ac:dyDescent="0.4">
      <c r="A94" s="604" t="s">
        <v>1446</v>
      </c>
      <c r="B94" s="693"/>
      <c r="C94" s="582"/>
      <c r="D94" s="1362"/>
      <c r="E94" s="754" t="str">
        <f>IF(ISERROR(VLOOKUP(CONCATENATE($B94,"-",$C94),IN_1C!$B$2:$T$3018,3,FALSE))=TRUE,"",VLOOKUP(CONCATENATE($B94,"-",$C94),IN_1C!$B$2:$T$3018,3,FALSE))</f>
        <v/>
      </c>
      <c r="F94" s="755"/>
      <c r="G94" s="755"/>
      <c r="H94" s="755"/>
      <c r="I94" s="755"/>
      <c r="J94" s="755"/>
      <c r="K94" s="755"/>
      <c r="L94" s="755"/>
      <c r="M94" s="755"/>
      <c r="N94" s="755"/>
      <c r="O94" s="755"/>
      <c r="P94" s="755"/>
      <c r="Q94" s="696"/>
      <c r="R94" s="697"/>
    </row>
    <row r="95" spans="1:18" x14ac:dyDescent="0.35">
      <c r="A95" s="580" t="s">
        <v>1447</v>
      </c>
      <c r="B95" s="581" t="s">
        <v>1448</v>
      </c>
      <c r="C95" s="582">
        <v>2</v>
      </c>
      <c r="D95" s="1362" t="str">
        <f t="shared" si="11"/>
        <v/>
      </c>
      <c r="E95" s="743">
        <f>IF(ISERROR(VLOOKUP(CONCATENATE($B95,"-",$C95),IN_1C!$B$2:$T$3018,3,FALSE))=TRUE,"",VLOOKUP(CONCATENATE($B95,"-",$C95),IN_1C!$B$2:$T$3018,3,FALSE))</f>
        <v>0</v>
      </c>
      <c r="F95" s="744">
        <f>IF(ISERROR(VLOOKUP(CONCATENATE($B95,"-",$C95),IN_1C!$B$2:$T$3018,4,FALSE))=TRUE,"",VLOOKUP(CONCATENATE($B95,"-",$C95),IN_1C!$B$2:$T$3018,4,FALSE))</f>
        <v>0</v>
      </c>
      <c r="G95" s="743">
        <f>IF(ISERROR(VLOOKUP(CONCATENATE($B95,"-",$C95),IN_1C!$B$2:$T$3018,5,FALSE))=TRUE,"",VLOOKUP(CONCATENATE($B95,"-",$C95),IN_1C!$B$2:$T$3018,5,FALSE))</f>
        <v>0</v>
      </c>
      <c r="H95" s="744">
        <f>IF(ISERROR(VLOOKUP(CONCATENATE($B95,"-",$C95),IN_1C!$B$2:$T$3018,6,FALSE))=TRUE,"",VLOOKUP(CONCATENATE($B95,"-",$C95),IN_1C!$B$2:$T$3018,6,FALSE))</f>
        <v>0</v>
      </c>
      <c r="I95" s="743">
        <f>IF(ISERROR(VLOOKUP(CONCATENATE($B95,"-",$C95),IN_1C!$B$2:$T$3018,7,FALSE))=TRUE,"",VLOOKUP(CONCATENATE($B95,"-",$C95),IN_1C!$B$2:$T$3018,7,FALSE))</f>
        <v>0</v>
      </c>
      <c r="J95" s="744">
        <f>IF(ISERROR(VLOOKUP(CONCATENATE($B95,"-",$C95),IN_1C!$B$2:$T$3018,8,FALSE))=TRUE,"",VLOOKUP(CONCATENATE($B95,"-",$C95),IN_1C!$B$2:$T$3018,8,FALSE))</f>
        <v>0</v>
      </c>
      <c r="K95" s="743">
        <f>IF(ISERROR(VLOOKUP(CONCATENATE($B95,"-",$C95),IN_1C!$B$2:$T$3018,9,FALSE))=TRUE,"",VLOOKUP(CONCATENATE($B95,"-",$C95),IN_1C!$B$2:$T$3018,9,FALSE))</f>
        <v>0</v>
      </c>
      <c r="L95" s="744">
        <f>IF(ISERROR(VLOOKUP(CONCATENATE($B95,"-",$C95),IN_1C!$B$2:$T$3018,10,FALSE))=TRUE,"",VLOOKUP(CONCATENATE($B95,"-",$C95),IN_1C!$B$2:$T$3018,10,FALSE))</f>
        <v>0</v>
      </c>
      <c r="M95" s="743">
        <f>IF(ISERROR(VLOOKUP(CONCATENATE($B95,"-",$C95),IN_1C!$B$2:$T$3018,11,FALSE))=TRUE,"",VLOOKUP(CONCATENATE($B95,"-",$C95),IN_1C!$B$2:$T$3018,11,FALSE))</f>
        <v>0</v>
      </c>
      <c r="N95" s="744">
        <f>IF(ISERROR(VLOOKUP(CONCATENATE($B95,"-",$C95),IN_1C!$B$2:$T$3018,12,FALSE))=TRUE,"",VLOOKUP(CONCATENATE($B95,"-",$C95),IN_1C!$B$2:$T$3018,12,FALSE))</f>
        <v>0</v>
      </c>
      <c r="O95" s="743">
        <f>IF(ISERROR(VLOOKUP(CONCATENATE($B95,"-",$C95),IN_1C!$B$2:$T$3018,13,FALSE))=TRUE,"",VLOOKUP(CONCATENATE($B95,"-",$C95),IN_1C!$B$2:$T$3018,13,FALSE))</f>
        <v>0</v>
      </c>
      <c r="P95" s="744">
        <f>IF(ISERROR(VLOOKUP(CONCATENATE($B95,"-",$C95),IN_1C!$B$2:$T$3018,14,FALSE))=TRUE,"",VLOOKUP(CONCATENATE($B95,"-",$C95),IN_1C!$B$2:$T$3018,14,FALSE))</f>
        <v>0</v>
      </c>
      <c r="Q95" s="683">
        <f t="shared" ref="Q95:R100" si="14">E95+G95</f>
        <v>0</v>
      </c>
      <c r="R95" s="684">
        <f t="shared" si="14"/>
        <v>0</v>
      </c>
    </row>
    <row r="96" spans="1:18" x14ac:dyDescent="0.35">
      <c r="A96" s="585" t="s">
        <v>1449</v>
      </c>
      <c r="B96" s="590" t="s">
        <v>1450</v>
      </c>
      <c r="C96" s="582">
        <v>2</v>
      </c>
      <c r="D96" s="1362" t="str">
        <f t="shared" si="11"/>
        <v/>
      </c>
      <c r="E96" s="746">
        <f>IF(ISERROR(VLOOKUP(CONCATENATE($B96,"-",$C96),IN_1C!$B$2:$T$3018,3,FALSE))=TRUE,"",VLOOKUP(CONCATENATE($B96,"-",$C96),IN_1C!$B$2:$T$3018,3,FALSE))</f>
        <v>0</v>
      </c>
      <c r="F96" s="747">
        <f>IF(ISERROR(VLOOKUP(CONCATENATE($B96,"-",$C96),IN_1C!$B$2:$T$3018,4,FALSE))=TRUE,"",VLOOKUP(CONCATENATE($B96,"-",$C96),IN_1C!$B$2:$T$3018,4,FALSE))</f>
        <v>0</v>
      </c>
      <c r="G96" s="746">
        <f>IF(ISERROR(VLOOKUP(CONCATENATE($B96,"-",$C96),IN_1C!$B$2:$T$3018,5,FALSE))=TRUE,"",VLOOKUP(CONCATENATE($B96,"-",$C96),IN_1C!$B$2:$T$3018,5,FALSE))</f>
        <v>0</v>
      </c>
      <c r="H96" s="747">
        <f>IF(ISERROR(VLOOKUP(CONCATENATE($B96,"-",$C96),IN_1C!$B$2:$T$3018,6,FALSE))=TRUE,"",VLOOKUP(CONCATENATE($B96,"-",$C96),IN_1C!$B$2:$T$3018,6,FALSE))</f>
        <v>0</v>
      </c>
      <c r="I96" s="746">
        <f>IF(ISERROR(VLOOKUP(CONCATENATE($B96,"-",$C96),IN_1C!$B$2:$T$3018,7,FALSE))=TRUE,"",VLOOKUP(CONCATENATE($B96,"-",$C96),IN_1C!$B$2:$T$3018,7,FALSE))</f>
        <v>0</v>
      </c>
      <c r="J96" s="747">
        <f>IF(ISERROR(VLOOKUP(CONCATENATE($B96,"-",$C96),IN_1C!$B$2:$T$3018,8,FALSE))=TRUE,"",VLOOKUP(CONCATENATE($B96,"-",$C96),IN_1C!$B$2:$T$3018,8,FALSE))</f>
        <v>0</v>
      </c>
      <c r="K96" s="746">
        <f>IF(ISERROR(VLOOKUP(CONCATENATE($B96,"-",$C96),IN_1C!$B$2:$T$3018,9,FALSE))=TRUE,"",VLOOKUP(CONCATENATE($B96,"-",$C96),IN_1C!$B$2:$T$3018,9,FALSE))</f>
        <v>0</v>
      </c>
      <c r="L96" s="747">
        <f>IF(ISERROR(VLOOKUP(CONCATENATE($B96,"-",$C96),IN_1C!$B$2:$T$3018,10,FALSE))=TRUE,"",VLOOKUP(CONCATENATE($B96,"-",$C96),IN_1C!$B$2:$T$3018,10,FALSE))</f>
        <v>0</v>
      </c>
      <c r="M96" s="746">
        <f>IF(ISERROR(VLOOKUP(CONCATENATE($B96,"-",$C96),IN_1C!$B$2:$T$3018,11,FALSE))=TRUE,"",VLOOKUP(CONCATENATE($B96,"-",$C96),IN_1C!$B$2:$T$3018,11,FALSE))</f>
        <v>0</v>
      </c>
      <c r="N96" s="747">
        <f>IF(ISERROR(VLOOKUP(CONCATENATE($B96,"-",$C96),IN_1C!$B$2:$T$3018,12,FALSE))=TRUE,"",VLOOKUP(CONCATENATE($B96,"-",$C96),IN_1C!$B$2:$T$3018,12,FALSE))</f>
        <v>0</v>
      </c>
      <c r="O96" s="746">
        <f>IF(ISERROR(VLOOKUP(CONCATENATE($B96,"-",$C96),IN_1C!$B$2:$T$3018,13,FALSE))=TRUE,"",VLOOKUP(CONCATENATE($B96,"-",$C96),IN_1C!$B$2:$T$3018,13,FALSE))</f>
        <v>0</v>
      </c>
      <c r="P96" s="747">
        <f>IF(ISERROR(VLOOKUP(CONCATENATE($B96,"-",$C96),IN_1C!$B$2:$T$3018,14,FALSE))=TRUE,"",VLOOKUP(CONCATENATE($B96,"-",$C96),IN_1C!$B$2:$T$3018,14,FALSE))</f>
        <v>0</v>
      </c>
      <c r="Q96" s="686">
        <f t="shared" si="14"/>
        <v>0</v>
      </c>
      <c r="R96" s="687">
        <f t="shared" si="14"/>
        <v>0</v>
      </c>
    </row>
    <row r="97" spans="1:18" x14ac:dyDescent="0.35">
      <c r="A97" s="585" t="s">
        <v>1451</v>
      </c>
      <c r="B97" s="590" t="s">
        <v>1452</v>
      </c>
      <c r="C97" s="582">
        <v>2</v>
      </c>
      <c r="D97" s="1362" t="str">
        <f t="shared" si="11"/>
        <v/>
      </c>
      <c r="E97" s="746">
        <f>IF(ISERROR(VLOOKUP(CONCATENATE($B97,"-",$C97),IN_1C!$B$2:$T$3018,3,FALSE))=TRUE,"",VLOOKUP(CONCATENATE($B97,"-",$C97),IN_1C!$B$2:$T$3018,3,FALSE))</f>
        <v>0</v>
      </c>
      <c r="F97" s="747">
        <f>IF(ISERROR(VLOOKUP(CONCATENATE($B97,"-",$C97),IN_1C!$B$2:$T$3018,4,FALSE))=TRUE,"",VLOOKUP(CONCATENATE($B97,"-",$C97),IN_1C!$B$2:$T$3018,4,FALSE))</f>
        <v>0</v>
      </c>
      <c r="G97" s="746">
        <f>IF(ISERROR(VLOOKUP(CONCATENATE($B97,"-",$C97),IN_1C!$B$2:$T$3018,5,FALSE))=TRUE,"",VLOOKUP(CONCATENATE($B97,"-",$C97),IN_1C!$B$2:$T$3018,5,FALSE))</f>
        <v>0</v>
      </c>
      <c r="H97" s="747">
        <f>IF(ISERROR(VLOOKUP(CONCATENATE($B97,"-",$C97),IN_1C!$B$2:$T$3018,6,FALSE))=TRUE,"",VLOOKUP(CONCATENATE($B97,"-",$C97),IN_1C!$B$2:$T$3018,6,FALSE))</f>
        <v>0</v>
      </c>
      <c r="I97" s="746">
        <f>IF(ISERROR(VLOOKUP(CONCATENATE($B97,"-",$C97),IN_1C!$B$2:$T$3018,7,FALSE))=TRUE,"",VLOOKUP(CONCATENATE($B97,"-",$C97),IN_1C!$B$2:$T$3018,7,FALSE))</f>
        <v>0</v>
      </c>
      <c r="J97" s="747">
        <f>IF(ISERROR(VLOOKUP(CONCATENATE($B97,"-",$C97),IN_1C!$B$2:$T$3018,8,FALSE))=TRUE,"",VLOOKUP(CONCATENATE($B97,"-",$C97),IN_1C!$B$2:$T$3018,8,FALSE))</f>
        <v>0</v>
      </c>
      <c r="K97" s="746">
        <f>IF(ISERROR(VLOOKUP(CONCATENATE($B97,"-",$C97),IN_1C!$B$2:$T$3018,9,FALSE))=TRUE,"",VLOOKUP(CONCATENATE($B97,"-",$C97),IN_1C!$B$2:$T$3018,9,FALSE))</f>
        <v>0</v>
      </c>
      <c r="L97" s="747">
        <f>IF(ISERROR(VLOOKUP(CONCATENATE($B97,"-",$C97),IN_1C!$B$2:$T$3018,10,FALSE))=TRUE,"",VLOOKUP(CONCATENATE($B97,"-",$C97),IN_1C!$B$2:$T$3018,10,FALSE))</f>
        <v>0</v>
      </c>
      <c r="M97" s="746">
        <f>IF(ISERROR(VLOOKUP(CONCATENATE($B97,"-",$C97),IN_1C!$B$2:$T$3018,11,FALSE))=TRUE,"",VLOOKUP(CONCATENATE($B97,"-",$C97),IN_1C!$B$2:$T$3018,11,FALSE))</f>
        <v>0</v>
      </c>
      <c r="N97" s="747">
        <f>IF(ISERROR(VLOOKUP(CONCATENATE($B97,"-",$C97),IN_1C!$B$2:$T$3018,12,FALSE))=TRUE,"",VLOOKUP(CONCATENATE($B97,"-",$C97),IN_1C!$B$2:$T$3018,12,FALSE))</f>
        <v>0</v>
      </c>
      <c r="O97" s="746">
        <f>IF(ISERROR(VLOOKUP(CONCATENATE($B97,"-",$C97),IN_1C!$B$2:$T$3018,13,FALSE))=TRUE,"",VLOOKUP(CONCATENATE($B97,"-",$C97),IN_1C!$B$2:$T$3018,13,FALSE))</f>
        <v>0</v>
      </c>
      <c r="P97" s="747">
        <f>IF(ISERROR(VLOOKUP(CONCATENATE($B97,"-",$C97),IN_1C!$B$2:$T$3018,14,FALSE))=TRUE,"",VLOOKUP(CONCATENATE($B97,"-",$C97),IN_1C!$B$2:$T$3018,14,FALSE))</f>
        <v>0</v>
      </c>
      <c r="Q97" s="686">
        <f t="shared" si="14"/>
        <v>0</v>
      </c>
      <c r="R97" s="687">
        <f t="shared" si="14"/>
        <v>0</v>
      </c>
    </row>
    <row r="98" spans="1:18" x14ac:dyDescent="0.35">
      <c r="A98" s="585" t="s">
        <v>1453</v>
      </c>
      <c r="B98" s="590" t="s">
        <v>1454</v>
      </c>
      <c r="C98" s="582">
        <v>2</v>
      </c>
      <c r="D98" s="1362" t="str">
        <f t="shared" si="11"/>
        <v/>
      </c>
      <c r="E98" s="746">
        <f>IF(ISERROR(VLOOKUP(CONCATENATE($B98,"-",$C98),IN_1C!$B$2:$T$3018,3,FALSE))=TRUE,"",VLOOKUP(CONCATENATE($B98,"-",$C98),IN_1C!$B$2:$T$3018,3,FALSE))</f>
        <v>0</v>
      </c>
      <c r="F98" s="747">
        <f>IF(ISERROR(VLOOKUP(CONCATENATE($B98,"-",$C98),IN_1C!$B$2:$T$3018,4,FALSE))=TRUE,"",VLOOKUP(CONCATENATE($B98,"-",$C98),IN_1C!$B$2:$T$3018,4,FALSE))</f>
        <v>0</v>
      </c>
      <c r="G98" s="746">
        <f>IF(ISERROR(VLOOKUP(CONCATENATE($B98,"-",$C98),IN_1C!$B$2:$T$3018,5,FALSE))=TRUE,"",VLOOKUP(CONCATENATE($B98,"-",$C98),IN_1C!$B$2:$T$3018,5,FALSE))</f>
        <v>0</v>
      </c>
      <c r="H98" s="747">
        <f>IF(ISERROR(VLOOKUP(CONCATENATE($B98,"-",$C98),IN_1C!$B$2:$T$3018,6,FALSE))=TRUE,"",VLOOKUP(CONCATENATE($B98,"-",$C98),IN_1C!$B$2:$T$3018,6,FALSE))</f>
        <v>0</v>
      </c>
      <c r="I98" s="746">
        <f>IF(ISERROR(VLOOKUP(CONCATENATE($B98,"-",$C98),IN_1C!$B$2:$T$3018,7,FALSE))=TRUE,"",VLOOKUP(CONCATENATE($B98,"-",$C98),IN_1C!$B$2:$T$3018,7,FALSE))</f>
        <v>0</v>
      </c>
      <c r="J98" s="747">
        <f>IF(ISERROR(VLOOKUP(CONCATENATE($B98,"-",$C98),IN_1C!$B$2:$T$3018,8,FALSE))=TRUE,"",VLOOKUP(CONCATENATE($B98,"-",$C98),IN_1C!$B$2:$T$3018,8,FALSE))</f>
        <v>0</v>
      </c>
      <c r="K98" s="746">
        <f>IF(ISERROR(VLOOKUP(CONCATENATE($B98,"-",$C98),IN_1C!$B$2:$T$3018,9,FALSE))=TRUE,"",VLOOKUP(CONCATENATE($B98,"-",$C98),IN_1C!$B$2:$T$3018,9,FALSE))</f>
        <v>0</v>
      </c>
      <c r="L98" s="747">
        <f>IF(ISERROR(VLOOKUP(CONCATENATE($B98,"-",$C98),IN_1C!$B$2:$T$3018,10,FALSE))=TRUE,"",VLOOKUP(CONCATENATE($B98,"-",$C98),IN_1C!$B$2:$T$3018,10,FALSE))</f>
        <v>0</v>
      </c>
      <c r="M98" s="746">
        <f>IF(ISERROR(VLOOKUP(CONCATENATE($B98,"-",$C98),IN_1C!$B$2:$T$3018,11,FALSE))=TRUE,"",VLOOKUP(CONCATENATE($B98,"-",$C98),IN_1C!$B$2:$T$3018,11,FALSE))</f>
        <v>0</v>
      </c>
      <c r="N98" s="747">
        <f>IF(ISERROR(VLOOKUP(CONCATENATE($B98,"-",$C98),IN_1C!$B$2:$T$3018,12,FALSE))=TRUE,"",VLOOKUP(CONCATENATE($B98,"-",$C98),IN_1C!$B$2:$T$3018,12,FALSE))</f>
        <v>0</v>
      </c>
      <c r="O98" s="746">
        <f>IF(ISERROR(VLOOKUP(CONCATENATE($B98,"-",$C98),IN_1C!$B$2:$T$3018,13,FALSE))=TRUE,"",VLOOKUP(CONCATENATE($B98,"-",$C98),IN_1C!$B$2:$T$3018,13,FALSE))</f>
        <v>0</v>
      </c>
      <c r="P98" s="747">
        <f>IF(ISERROR(VLOOKUP(CONCATENATE($B98,"-",$C98),IN_1C!$B$2:$T$3018,14,FALSE))=TRUE,"",VLOOKUP(CONCATENATE($B98,"-",$C98),IN_1C!$B$2:$T$3018,14,FALSE))</f>
        <v>0</v>
      </c>
      <c r="Q98" s="686">
        <f t="shared" si="14"/>
        <v>0</v>
      </c>
      <c r="R98" s="687">
        <f t="shared" si="14"/>
        <v>0</v>
      </c>
    </row>
    <row r="99" spans="1:18" x14ac:dyDescent="0.35">
      <c r="A99" s="585" t="s">
        <v>1455</v>
      </c>
      <c r="B99" s="590" t="s">
        <v>1456</v>
      </c>
      <c r="C99" s="582">
        <v>2</v>
      </c>
      <c r="D99" s="1362" t="str">
        <f t="shared" si="11"/>
        <v/>
      </c>
      <c r="E99" s="746">
        <f>IF(ISERROR(VLOOKUP(CONCATENATE($B99,"-",$C99),IN_1C!$B$2:$T$3018,3,FALSE))=TRUE,"",VLOOKUP(CONCATENATE($B99,"-",$C99),IN_1C!$B$2:$T$3018,3,FALSE))</f>
        <v>0</v>
      </c>
      <c r="F99" s="747">
        <f>IF(ISERROR(VLOOKUP(CONCATENATE($B99,"-",$C99),IN_1C!$B$2:$T$3018,4,FALSE))=TRUE,"",VLOOKUP(CONCATENATE($B99,"-",$C99),IN_1C!$B$2:$T$3018,4,FALSE))</f>
        <v>0</v>
      </c>
      <c r="G99" s="746">
        <f>IF(ISERROR(VLOOKUP(CONCATENATE($B99,"-",$C99),IN_1C!$B$2:$T$3018,5,FALSE))=TRUE,"",VLOOKUP(CONCATENATE($B99,"-",$C99),IN_1C!$B$2:$T$3018,5,FALSE))</f>
        <v>0</v>
      </c>
      <c r="H99" s="747">
        <f>IF(ISERROR(VLOOKUP(CONCATENATE($B99,"-",$C99),IN_1C!$B$2:$T$3018,6,FALSE))=TRUE,"",VLOOKUP(CONCATENATE($B99,"-",$C99),IN_1C!$B$2:$T$3018,6,FALSE))</f>
        <v>0</v>
      </c>
      <c r="I99" s="746">
        <f>IF(ISERROR(VLOOKUP(CONCATENATE($B99,"-",$C99),IN_1C!$B$2:$T$3018,7,FALSE))=TRUE,"",VLOOKUP(CONCATENATE($B99,"-",$C99),IN_1C!$B$2:$T$3018,7,FALSE))</f>
        <v>0</v>
      </c>
      <c r="J99" s="747">
        <f>IF(ISERROR(VLOOKUP(CONCATENATE($B99,"-",$C99),IN_1C!$B$2:$T$3018,8,FALSE))=TRUE,"",VLOOKUP(CONCATENATE($B99,"-",$C99),IN_1C!$B$2:$T$3018,8,FALSE))</f>
        <v>0</v>
      </c>
      <c r="K99" s="746">
        <f>IF(ISERROR(VLOOKUP(CONCATENATE($B99,"-",$C99),IN_1C!$B$2:$T$3018,9,FALSE))=TRUE,"",VLOOKUP(CONCATENATE($B99,"-",$C99),IN_1C!$B$2:$T$3018,9,FALSE))</f>
        <v>0</v>
      </c>
      <c r="L99" s="747">
        <f>IF(ISERROR(VLOOKUP(CONCATENATE($B99,"-",$C99),IN_1C!$B$2:$T$3018,10,FALSE))=TRUE,"",VLOOKUP(CONCATENATE($B99,"-",$C99),IN_1C!$B$2:$T$3018,10,FALSE))</f>
        <v>0</v>
      </c>
      <c r="M99" s="746">
        <f>IF(ISERROR(VLOOKUP(CONCATENATE($B99,"-",$C99),IN_1C!$B$2:$T$3018,11,FALSE))=TRUE,"",VLOOKUP(CONCATENATE($B99,"-",$C99),IN_1C!$B$2:$T$3018,11,FALSE))</f>
        <v>0</v>
      </c>
      <c r="N99" s="747">
        <f>IF(ISERROR(VLOOKUP(CONCATENATE($B99,"-",$C99),IN_1C!$B$2:$T$3018,12,FALSE))=TRUE,"",VLOOKUP(CONCATENATE($B99,"-",$C99),IN_1C!$B$2:$T$3018,12,FALSE))</f>
        <v>0</v>
      </c>
      <c r="O99" s="746">
        <f>IF(ISERROR(VLOOKUP(CONCATENATE($B99,"-",$C99),IN_1C!$B$2:$T$3018,13,FALSE))=TRUE,"",VLOOKUP(CONCATENATE($B99,"-",$C99),IN_1C!$B$2:$T$3018,13,FALSE))</f>
        <v>0</v>
      </c>
      <c r="P99" s="747">
        <f>IF(ISERROR(VLOOKUP(CONCATENATE($B99,"-",$C99),IN_1C!$B$2:$T$3018,14,FALSE))=TRUE,"",VLOOKUP(CONCATENATE($B99,"-",$C99),IN_1C!$B$2:$T$3018,14,FALSE))</f>
        <v>0</v>
      </c>
      <c r="Q99" s="686">
        <f t="shared" si="14"/>
        <v>0</v>
      </c>
      <c r="R99" s="687">
        <f t="shared" si="14"/>
        <v>0</v>
      </c>
    </row>
    <row r="100" spans="1:18" ht="15.45" thickBot="1" x14ac:dyDescent="0.4">
      <c r="A100" s="585" t="s">
        <v>1457</v>
      </c>
      <c r="B100" s="698" t="s">
        <v>1458</v>
      </c>
      <c r="C100" s="582">
        <v>2</v>
      </c>
      <c r="D100" s="1362" t="str">
        <f t="shared" si="11"/>
        <v/>
      </c>
      <c r="E100" s="749">
        <f>IF(ISERROR(VLOOKUP(CONCATENATE($B100,"-",$C100),IN_1C!$B$2:$T$3018,3,FALSE))=TRUE,"",VLOOKUP(CONCATENATE($B100,"-",$C100),IN_1C!$B$2:$T$3018,3,FALSE))</f>
        <v>0</v>
      </c>
      <c r="F100" s="750">
        <f>IF(ISERROR(VLOOKUP(CONCATENATE($B100,"-",$C100),IN_1C!$B$2:$T$3018,4,FALSE))=TRUE,"",VLOOKUP(CONCATENATE($B100,"-",$C100),IN_1C!$B$2:$T$3018,4,FALSE))</f>
        <v>0</v>
      </c>
      <c r="G100" s="749">
        <f>IF(ISERROR(VLOOKUP(CONCATENATE($B100,"-",$C100),IN_1C!$B$2:$T$3018,5,FALSE))=TRUE,"",VLOOKUP(CONCATENATE($B100,"-",$C100),IN_1C!$B$2:$T$3018,5,FALSE))</f>
        <v>0</v>
      </c>
      <c r="H100" s="750">
        <f>IF(ISERROR(VLOOKUP(CONCATENATE($B100,"-",$C100),IN_1C!$B$2:$T$3018,6,FALSE))=TRUE,"",VLOOKUP(CONCATENATE($B100,"-",$C100),IN_1C!$B$2:$T$3018,6,FALSE))</f>
        <v>0</v>
      </c>
      <c r="I100" s="749">
        <f>IF(ISERROR(VLOOKUP(CONCATENATE($B100,"-",$C100),IN_1C!$B$2:$T$3018,7,FALSE))=TRUE,"",VLOOKUP(CONCATENATE($B100,"-",$C100),IN_1C!$B$2:$T$3018,7,FALSE))</f>
        <v>0</v>
      </c>
      <c r="J100" s="750">
        <f>IF(ISERROR(VLOOKUP(CONCATENATE($B100,"-",$C100),IN_1C!$B$2:$T$3018,8,FALSE))=TRUE,"",VLOOKUP(CONCATENATE($B100,"-",$C100),IN_1C!$B$2:$T$3018,8,FALSE))</f>
        <v>0</v>
      </c>
      <c r="K100" s="749">
        <f>IF(ISERROR(VLOOKUP(CONCATENATE($B100,"-",$C100),IN_1C!$B$2:$T$3018,9,FALSE))=TRUE,"",VLOOKUP(CONCATENATE($B100,"-",$C100),IN_1C!$B$2:$T$3018,9,FALSE))</f>
        <v>0</v>
      </c>
      <c r="L100" s="750">
        <f>IF(ISERROR(VLOOKUP(CONCATENATE($B100,"-",$C100),IN_1C!$B$2:$T$3018,10,FALSE))=TRUE,"",VLOOKUP(CONCATENATE($B100,"-",$C100),IN_1C!$B$2:$T$3018,10,FALSE))</f>
        <v>0</v>
      </c>
      <c r="M100" s="749">
        <f>IF(ISERROR(VLOOKUP(CONCATENATE($B100,"-",$C100),IN_1C!$B$2:$T$3018,11,FALSE))=TRUE,"",VLOOKUP(CONCATENATE($B100,"-",$C100),IN_1C!$B$2:$T$3018,11,FALSE))</f>
        <v>0</v>
      </c>
      <c r="N100" s="750">
        <f>IF(ISERROR(VLOOKUP(CONCATENATE($B100,"-",$C100),IN_1C!$B$2:$T$3018,12,FALSE))=TRUE,"",VLOOKUP(CONCATENATE($B100,"-",$C100),IN_1C!$B$2:$T$3018,12,FALSE))</f>
        <v>0</v>
      </c>
      <c r="O100" s="749">
        <f>IF(ISERROR(VLOOKUP(CONCATENATE($B100,"-",$C100),IN_1C!$B$2:$T$3018,13,FALSE))=TRUE,"",VLOOKUP(CONCATENATE($B100,"-",$C100),IN_1C!$B$2:$T$3018,13,FALSE))</f>
        <v>0</v>
      </c>
      <c r="P100" s="750">
        <f>IF(ISERROR(VLOOKUP(CONCATENATE($B100,"-",$C100),IN_1C!$B$2:$T$3018,14,FALSE))=TRUE,"",VLOOKUP(CONCATENATE($B100,"-",$C100),IN_1C!$B$2:$T$3018,14,FALSE))</f>
        <v>0</v>
      </c>
      <c r="Q100" s="689">
        <f t="shared" si="14"/>
        <v>0</v>
      </c>
      <c r="R100" s="690">
        <f t="shared" si="14"/>
        <v>0</v>
      </c>
    </row>
    <row r="101" spans="1:18" ht="15.45" thickBot="1" x14ac:dyDescent="0.4">
      <c r="A101" s="604" t="s">
        <v>1459</v>
      </c>
      <c r="B101" s="693"/>
      <c r="C101" s="582"/>
      <c r="D101" s="1362"/>
      <c r="E101" s="754" t="str">
        <f>IF(ISERROR(VLOOKUP(CONCATENATE($B101,"-",$C101),IN_1C!$B$2:$T$3018,3,FALSE))=TRUE,"",VLOOKUP(CONCATENATE($B101,"-",$C101),IN_1C!$B$2:$T$3018,3,FALSE))</f>
        <v/>
      </c>
      <c r="F101" s="755"/>
      <c r="G101" s="755"/>
      <c r="H101" s="755"/>
      <c r="I101" s="755"/>
      <c r="J101" s="755"/>
      <c r="K101" s="755"/>
      <c r="L101" s="755"/>
      <c r="M101" s="755"/>
      <c r="N101" s="755"/>
      <c r="O101" s="755"/>
      <c r="P101" s="755"/>
      <c r="Q101" s="696"/>
      <c r="R101" s="697"/>
    </row>
    <row r="102" spans="1:18" ht="15.45" thickBot="1" x14ac:dyDescent="0.4">
      <c r="A102" s="580" t="s">
        <v>1460</v>
      </c>
      <c r="B102" s="699" t="s">
        <v>1461</v>
      </c>
      <c r="C102" s="582">
        <v>2</v>
      </c>
      <c r="D102" s="1362" t="str">
        <f t="shared" si="11"/>
        <v/>
      </c>
      <c r="E102" s="743">
        <f>IF(ISERROR(VLOOKUP(CONCATENATE($B102,"-",$C102),IN_1C!$B$2:$T$3018,3,FALSE))=TRUE,"",VLOOKUP(CONCATENATE($B102,"-",$C102),IN_1C!$B$2:$T$3018,3,FALSE))</f>
        <v>0</v>
      </c>
      <c r="F102" s="744">
        <f>IF(ISERROR(VLOOKUP(CONCATENATE($B102,"-",$C102),IN_1C!$B$2:$T$3018,4,FALSE))=TRUE,"",VLOOKUP(CONCATENATE($B102,"-",$C102),IN_1C!$B$2:$T$3018,4,FALSE))</f>
        <v>0</v>
      </c>
      <c r="G102" s="743">
        <f>IF(ISERROR(VLOOKUP(CONCATENATE($B102,"-",$C102),IN_1C!$B$2:$T$3018,5,FALSE))=TRUE,"",VLOOKUP(CONCATENATE($B102,"-",$C102),IN_1C!$B$2:$T$3018,5,FALSE))</f>
        <v>0</v>
      </c>
      <c r="H102" s="744">
        <f>IF(ISERROR(VLOOKUP(CONCATENATE($B102,"-",$C102),IN_1C!$B$2:$T$3018,6,FALSE))=TRUE,"",VLOOKUP(CONCATENATE($B102,"-",$C102),IN_1C!$B$2:$T$3018,6,FALSE))</f>
        <v>0</v>
      </c>
      <c r="I102" s="743">
        <f>IF(ISERROR(VLOOKUP(CONCATENATE($B102,"-",$C102),IN_1C!$B$2:$T$3018,7,FALSE))=TRUE,"",VLOOKUP(CONCATENATE($B102,"-",$C102),IN_1C!$B$2:$T$3018,7,FALSE))</f>
        <v>0</v>
      </c>
      <c r="J102" s="744">
        <f>IF(ISERROR(VLOOKUP(CONCATENATE($B102,"-",$C102),IN_1C!$B$2:$T$3018,8,FALSE))=TRUE,"",VLOOKUP(CONCATENATE($B102,"-",$C102),IN_1C!$B$2:$T$3018,8,FALSE))</f>
        <v>0</v>
      </c>
      <c r="K102" s="743">
        <f>IF(ISERROR(VLOOKUP(CONCATENATE($B102,"-",$C102),IN_1C!$B$2:$T$3018,9,FALSE))=TRUE,"",VLOOKUP(CONCATENATE($B102,"-",$C102),IN_1C!$B$2:$T$3018,9,FALSE))</f>
        <v>0</v>
      </c>
      <c r="L102" s="744">
        <f>IF(ISERROR(VLOOKUP(CONCATENATE($B102,"-",$C102),IN_1C!$B$2:$T$3018,10,FALSE))=TRUE,"",VLOOKUP(CONCATENATE($B102,"-",$C102),IN_1C!$B$2:$T$3018,10,FALSE))</f>
        <v>0</v>
      </c>
      <c r="M102" s="743">
        <f>IF(ISERROR(VLOOKUP(CONCATENATE($B102,"-",$C102),IN_1C!$B$2:$T$3018,11,FALSE))=TRUE,"",VLOOKUP(CONCATENATE($B102,"-",$C102),IN_1C!$B$2:$T$3018,11,FALSE))</f>
        <v>0</v>
      </c>
      <c r="N102" s="744">
        <f>IF(ISERROR(VLOOKUP(CONCATENATE($B102,"-",$C102),IN_1C!$B$2:$T$3018,12,FALSE))=TRUE,"",VLOOKUP(CONCATENATE($B102,"-",$C102),IN_1C!$B$2:$T$3018,12,FALSE))</f>
        <v>0</v>
      </c>
      <c r="O102" s="743">
        <f>IF(ISERROR(VLOOKUP(CONCATENATE($B102,"-",$C102),IN_1C!$B$2:$T$3018,13,FALSE))=TRUE,"",VLOOKUP(CONCATENATE($B102,"-",$C102),IN_1C!$B$2:$T$3018,13,FALSE))</f>
        <v>0</v>
      </c>
      <c r="P102" s="744">
        <f>IF(ISERROR(VLOOKUP(CONCATENATE($B102,"-",$C102),IN_1C!$B$2:$T$3018,14,FALSE))=TRUE,"",VLOOKUP(CONCATENATE($B102,"-",$C102),IN_1C!$B$2:$T$3018,14,FALSE))</f>
        <v>0</v>
      </c>
      <c r="Q102" s="683">
        <f>E102+G102</f>
        <v>0</v>
      </c>
      <c r="R102" s="684">
        <f>F102+H102</f>
        <v>0</v>
      </c>
    </row>
    <row r="103" spans="1:18" ht="15.45" thickBot="1" x14ac:dyDescent="0.4">
      <c r="A103" s="607" t="s">
        <v>623</v>
      </c>
      <c r="B103" s="607"/>
      <c r="C103" s="700"/>
      <c r="D103" s="1362" t="str">
        <f>CONCATENATE(D$60)</f>
        <v/>
      </c>
      <c r="E103" s="701">
        <f t="shared" ref="E103:R103" si="15">SUM(E60:E72,E74:E81,E83:E93,E95:E100,E102)</f>
        <v>0</v>
      </c>
      <c r="F103" s="702">
        <f t="shared" si="15"/>
        <v>0</v>
      </c>
      <c r="G103" s="701">
        <f t="shared" si="15"/>
        <v>0</v>
      </c>
      <c r="H103" s="703">
        <f t="shared" si="15"/>
        <v>0</v>
      </c>
      <c r="I103" s="701">
        <f t="shared" si="15"/>
        <v>0</v>
      </c>
      <c r="J103" s="702">
        <f t="shared" si="15"/>
        <v>0</v>
      </c>
      <c r="K103" s="701">
        <f t="shared" si="15"/>
        <v>0</v>
      </c>
      <c r="L103" s="703">
        <f t="shared" si="15"/>
        <v>0</v>
      </c>
      <c r="M103" s="701">
        <f t="shared" si="15"/>
        <v>0</v>
      </c>
      <c r="N103" s="703">
        <f t="shared" si="15"/>
        <v>0</v>
      </c>
      <c r="O103" s="701">
        <f t="shared" si="15"/>
        <v>0</v>
      </c>
      <c r="P103" s="703">
        <f t="shared" si="15"/>
        <v>0</v>
      </c>
      <c r="Q103" s="701">
        <f t="shared" si="15"/>
        <v>0</v>
      </c>
      <c r="R103" s="703">
        <f t="shared" si="15"/>
        <v>0</v>
      </c>
    </row>
    <row r="104" spans="1:18" ht="34.5" customHeight="1" x14ac:dyDescent="0.35">
      <c r="A104" s="2690" t="s">
        <v>1816</v>
      </c>
      <c r="B104" s="2690"/>
      <c r="C104" s="2690"/>
      <c r="D104" s="2690"/>
      <c r="E104" s="2690"/>
      <c r="F104" s="2690"/>
      <c r="G104" s="2690"/>
      <c r="H104" s="2690"/>
      <c r="I104" s="2690"/>
      <c r="J104" s="2690"/>
      <c r="K104" s="2690"/>
      <c r="L104" s="2690"/>
      <c r="M104" s="2690"/>
      <c r="N104" s="2690"/>
      <c r="O104" s="2690"/>
      <c r="P104" s="2690"/>
      <c r="Q104" s="611"/>
      <c r="R104" s="611"/>
    </row>
    <row r="105" spans="1:18" ht="15.45" thickBot="1" x14ac:dyDescent="0.4"/>
    <row r="106" spans="1:18" ht="15.45" thickBot="1" x14ac:dyDescent="0.4">
      <c r="A106" s="529" t="s">
        <v>1381</v>
      </c>
      <c r="B106" s="655"/>
      <c r="C106" s="612"/>
      <c r="D106" s="1363"/>
      <c r="E106" s="613" t="s">
        <v>32</v>
      </c>
      <c r="F106" s="613" t="s">
        <v>32</v>
      </c>
      <c r="G106" s="613" t="s">
        <v>32</v>
      </c>
      <c r="H106" s="613" t="s">
        <v>32</v>
      </c>
      <c r="I106" s="613" t="s">
        <v>32</v>
      </c>
      <c r="J106" s="613" t="s">
        <v>32</v>
      </c>
      <c r="K106" s="613" t="s">
        <v>32</v>
      </c>
      <c r="L106" s="613" t="s">
        <v>32</v>
      </c>
      <c r="M106" s="704" t="s">
        <v>32</v>
      </c>
      <c r="N106" s="704" t="s">
        <v>32</v>
      </c>
      <c r="O106" s="614" t="s">
        <v>32</v>
      </c>
      <c r="P106" s="614" t="s">
        <v>32</v>
      </c>
      <c r="Q106" s="705" t="s">
        <v>32</v>
      </c>
      <c r="R106" s="706" t="s">
        <v>32</v>
      </c>
    </row>
    <row r="107" spans="1:18" x14ac:dyDescent="0.35">
      <c r="A107" s="535" t="s">
        <v>1382</v>
      </c>
      <c r="B107" s="536" t="s">
        <v>1383</v>
      </c>
      <c r="C107" s="617">
        <v>3</v>
      </c>
      <c r="D107" s="1364"/>
      <c r="E107" s="730">
        <f>IF(ISERROR(VLOOKUP(CONCATENATE($B107,"-",$C107),IN_1C!$B$2:$T$3018,3,FALSE))=TRUE,"",VLOOKUP(CONCATENATE($B107,"-",$C107),IN_1C!$B$2:$T$3018,3,FALSE))</f>
        <v>0</v>
      </c>
      <c r="F107" s="731">
        <f>IF(ISERROR(VLOOKUP(CONCATENATE($B107,"-",$C107),IN_1C!$B$2:$T$3018,4,FALSE))=TRUE,"",VLOOKUP(CONCATENATE($B107,"-",$C107),IN_1C!$B$2:$T$3018,4,FALSE))</f>
        <v>0</v>
      </c>
      <c r="G107" s="730">
        <f>IF(ISERROR(VLOOKUP(CONCATENATE($B107,"-",$C107),IN_1C!$B$2:$T$3018,5,FALSE))=TRUE,"",VLOOKUP(CONCATENATE($B107,"-",$C107),IN_1C!$B$2:$T$3018,5,FALSE))</f>
        <v>0</v>
      </c>
      <c r="H107" s="731">
        <f>IF(ISERROR(VLOOKUP(CONCATENATE($B107,"-",$C107),IN_1C!$B$2:$T$3018,6,FALSE))=TRUE,"",VLOOKUP(CONCATENATE($B107,"-",$C107),IN_1C!$B$2:$T$3018,6,FALSE))</f>
        <v>0</v>
      </c>
      <c r="I107" s="730">
        <f>IF(ISERROR(VLOOKUP(CONCATENATE($B107,"-",$C107),IN_1C!$B$2:$T$3018,7,FALSE))=TRUE,"",VLOOKUP(CONCATENATE($B107,"-",$C107),IN_1C!$B$2:$T$3018,7,FALSE))</f>
        <v>0</v>
      </c>
      <c r="J107" s="731">
        <f>IF(ISERROR(VLOOKUP(CONCATENATE($B107,"-",$C107),IN_1C!$B$2:$T$3018,8,FALSE))=TRUE,"",VLOOKUP(CONCATENATE($B107,"-",$C107),IN_1C!$B$2:$T$3018,8,FALSE))</f>
        <v>0</v>
      </c>
      <c r="K107" s="730">
        <f>IF(ISERROR(VLOOKUP(CONCATENATE($B107,"-",$C107),IN_1C!$B$2:$T$3018,9,FALSE))=TRUE,"",VLOOKUP(CONCATENATE($B107,"-",$C107),IN_1C!$B$2:$T$3018,9,FALSE))</f>
        <v>0</v>
      </c>
      <c r="L107" s="731">
        <f>IF(ISERROR(VLOOKUP(CONCATENATE($B107,"-",$C107),IN_1C!$B$2:$T$3018,10,FALSE))=TRUE,"",VLOOKUP(CONCATENATE($B107,"-",$C107),IN_1C!$B$2:$T$3018,10,FALSE))</f>
        <v>0</v>
      </c>
      <c r="M107" s="730">
        <f>IF(ISERROR(VLOOKUP(CONCATENATE($B107,"-",$C107),IN_1C!$B$2:$T$3018,11,FALSE))=TRUE,"",VLOOKUP(CONCATENATE($B107,"-",$C107),IN_1C!$B$2:$T$3018,11,FALSE))</f>
        <v>0</v>
      </c>
      <c r="N107" s="731">
        <f>IF(ISERROR(VLOOKUP(CONCATENATE($B107,"-",$C107),IN_1C!$B$2:$T$3018,12,FALSE))=TRUE,"",VLOOKUP(CONCATENATE($B107,"-",$C107),IN_1C!$B$2:$T$3018,12,FALSE))</f>
        <v>0</v>
      </c>
      <c r="O107" s="732">
        <f>IF(ISERROR(VLOOKUP(CONCATENATE($B107,"-",$C107),IN_1C!$B$2:$T$3018,13,FALSE))=TRUE,"",VLOOKUP(CONCATENATE($B107,"-",$C107),IN_1C!$B$2:$T$3018,13,FALSE))</f>
        <v>0</v>
      </c>
      <c r="P107" s="732">
        <f>IF(ISERROR(VLOOKUP(CONCATENATE($B107,"-",$C107),IN_1C!$B$2:$T$3018,14,FALSE))=TRUE,"",VLOOKUP(CONCATENATE($B107,"-",$C107),IN_1C!$B$2:$T$3018,14,FALSE))</f>
        <v>0</v>
      </c>
      <c r="Q107" s="658">
        <f t="shared" ref="Q107:R119" si="16">E107+G107</f>
        <v>0</v>
      </c>
      <c r="R107" s="657">
        <f t="shared" si="16"/>
        <v>0</v>
      </c>
    </row>
    <row r="108" spans="1:18" x14ac:dyDescent="0.35">
      <c r="A108" s="541" t="s">
        <v>1386</v>
      </c>
      <c r="B108" s="546" t="s">
        <v>1387</v>
      </c>
      <c r="C108" s="617">
        <v>3</v>
      </c>
      <c r="D108" s="1362" t="str">
        <f>CONCATENATE(D$107)</f>
        <v/>
      </c>
      <c r="E108" s="733">
        <f>IF(ISERROR(VLOOKUP(CONCATENATE($B108,"-",$C108),IN_1C!$B$2:$T$3018,3,FALSE))=TRUE,"",VLOOKUP(CONCATENATE($B108,"-",$C108),IN_1C!$B$2:$T$3018,3,FALSE))</f>
        <v>0</v>
      </c>
      <c r="F108" s="734">
        <f>IF(ISERROR(VLOOKUP(CONCATENATE($B108,"-",$C108),IN_1C!$B$2:$T$3018,4,FALSE))=TRUE,"",VLOOKUP(CONCATENATE($B108,"-",$C108),IN_1C!$B$2:$T$3018,4,FALSE))</f>
        <v>0</v>
      </c>
      <c r="G108" s="733">
        <f>IF(ISERROR(VLOOKUP(CONCATENATE($B108,"-",$C108),IN_1C!$B$2:$T$3018,5,FALSE))=TRUE,"",VLOOKUP(CONCATENATE($B108,"-",$C108),IN_1C!$B$2:$T$3018,5,FALSE))</f>
        <v>0</v>
      </c>
      <c r="H108" s="734">
        <f>IF(ISERROR(VLOOKUP(CONCATENATE($B108,"-",$C108),IN_1C!$B$2:$T$3018,6,FALSE))=TRUE,"",VLOOKUP(CONCATENATE($B108,"-",$C108),IN_1C!$B$2:$T$3018,6,FALSE))</f>
        <v>0</v>
      </c>
      <c r="I108" s="733">
        <f>IF(ISERROR(VLOOKUP(CONCATENATE($B108,"-",$C108),IN_1C!$B$2:$T$3018,7,FALSE))=TRUE,"",VLOOKUP(CONCATENATE($B108,"-",$C108),IN_1C!$B$2:$T$3018,7,FALSE))</f>
        <v>0</v>
      </c>
      <c r="J108" s="734">
        <f>IF(ISERROR(VLOOKUP(CONCATENATE($B108,"-",$C108),IN_1C!$B$2:$T$3018,8,FALSE))=TRUE,"",VLOOKUP(CONCATENATE($B108,"-",$C108),IN_1C!$B$2:$T$3018,8,FALSE))</f>
        <v>0</v>
      </c>
      <c r="K108" s="733">
        <f>IF(ISERROR(VLOOKUP(CONCATENATE($B108,"-",$C108),IN_1C!$B$2:$T$3018,9,FALSE))=TRUE,"",VLOOKUP(CONCATENATE($B108,"-",$C108),IN_1C!$B$2:$T$3018,9,FALSE))</f>
        <v>0</v>
      </c>
      <c r="L108" s="734">
        <f>IF(ISERROR(VLOOKUP(CONCATENATE($B108,"-",$C108),IN_1C!$B$2:$T$3018,10,FALSE))=TRUE,"",VLOOKUP(CONCATENATE($B108,"-",$C108),IN_1C!$B$2:$T$3018,10,FALSE))</f>
        <v>0</v>
      </c>
      <c r="M108" s="733">
        <f>IF(ISERROR(VLOOKUP(CONCATENATE($B108,"-",$C108),IN_1C!$B$2:$T$3018,11,FALSE))=TRUE,"",VLOOKUP(CONCATENATE($B108,"-",$C108),IN_1C!$B$2:$T$3018,11,FALSE))</f>
        <v>0</v>
      </c>
      <c r="N108" s="734">
        <f>IF(ISERROR(VLOOKUP(CONCATENATE($B108,"-",$C108),IN_1C!$B$2:$T$3018,12,FALSE))=TRUE,"",VLOOKUP(CONCATENATE($B108,"-",$C108),IN_1C!$B$2:$T$3018,12,FALSE))</f>
        <v>0</v>
      </c>
      <c r="O108" s="735">
        <f>IF(ISERROR(VLOOKUP(CONCATENATE($B108,"-",$C108),IN_1C!$B$2:$T$3018,13,FALSE))=TRUE,"",VLOOKUP(CONCATENATE($B108,"-",$C108),IN_1C!$B$2:$T$3018,13,FALSE))</f>
        <v>0</v>
      </c>
      <c r="P108" s="735">
        <f>IF(ISERROR(VLOOKUP(CONCATENATE($B108,"-",$C108),IN_1C!$B$2:$T$3018,14,FALSE))=TRUE,"",VLOOKUP(CONCATENATE($B108,"-",$C108),IN_1C!$B$2:$T$3018,14,FALSE))</f>
        <v>0</v>
      </c>
      <c r="Q108" s="662">
        <f t="shared" si="16"/>
        <v>0</v>
      </c>
      <c r="R108" s="661">
        <f t="shared" si="16"/>
        <v>0</v>
      </c>
    </row>
    <row r="109" spans="1:18" x14ac:dyDescent="0.35">
      <c r="A109" s="541" t="s">
        <v>1388</v>
      </c>
      <c r="B109" s="546" t="s">
        <v>1389</v>
      </c>
      <c r="C109" s="617">
        <v>3</v>
      </c>
      <c r="D109" s="1362" t="str">
        <f t="shared" ref="D109:D119" si="17">CONCATENATE(D$107)</f>
        <v/>
      </c>
      <c r="E109" s="733">
        <f>IF(ISERROR(VLOOKUP(CONCATENATE($B109,"-",$C109),IN_1C!$B$2:$T$3018,3,FALSE))=TRUE,"",VLOOKUP(CONCATENATE($B109,"-",$C109),IN_1C!$B$2:$T$3018,3,FALSE))</f>
        <v>0</v>
      </c>
      <c r="F109" s="734">
        <f>IF(ISERROR(VLOOKUP(CONCATENATE($B109,"-",$C109),IN_1C!$B$2:$T$3018,4,FALSE))=TRUE,"",VLOOKUP(CONCATENATE($B109,"-",$C109),IN_1C!$B$2:$T$3018,4,FALSE))</f>
        <v>0</v>
      </c>
      <c r="G109" s="733">
        <f>IF(ISERROR(VLOOKUP(CONCATENATE($B109,"-",$C109),IN_1C!$B$2:$T$3018,5,FALSE))=TRUE,"",VLOOKUP(CONCATENATE($B109,"-",$C109),IN_1C!$B$2:$T$3018,5,FALSE))</f>
        <v>0</v>
      </c>
      <c r="H109" s="734">
        <f>IF(ISERROR(VLOOKUP(CONCATENATE($B109,"-",$C109),IN_1C!$B$2:$T$3018,6,FALSE))=TRUE,"",VLOOKUP(CONCATENATE($B109,"-",$C109),IN_1C!$B$2:$T$3018,6,FALSE))</f>
        <v>0</v>
      </c>
      <c r="I109" s="733">
        <f>IF(ISERROR(VLOOKUP(CONCATENATE($B109,"-",$C109),IN_1C!$B$2:$T$3018,7,FALSE))=TRUE,"",VLOOKUP(CONCATENATE($B109,"-",$C109),IN_1C!$B$2:$T$3018,7,FALSE))</f>
        <v>0</v>
      </c>
      <c r="J109" s="734">
        <f>IF(ISERROR(VLOOKUP(CONCATENATE($B109,"-",$C109),IN_1C!$B$2:$T$3018,8,FALSE))=TRUE,"",VLOOKUP(CONCATENATE($B109,"-",$C109),IN_1C!$B$2:$T$3018,8,FALSE))</f>
        <v>0</v>
      </c>
      <c r="K109" s="733">
        <f>IF(ISERROR(VLOOKUP(CONCATENATE($B109,"-",$C109),IN_1C!$B$2:$T$3018,9,FALSE))=TRUE,"",VLOOKUP(CONCATENATE($B109,"-",$C109),IN_1C!$B$2:$T$3018,9,FALSE))</f>
        <v>0</v>
      </c>
      <c r="L109" s="734">
        <f>IF(ISERROR(VLOOKUP(CONCATENATE($B109,"-",$C109),IN_1C!$B$2:$T$3018,10,FALSE))=TRUE,"",VLOOKUP(CONCATENATE($B109,"-",$C109),IN_1C!$B$2:$T$3018,10,FALSE))</f>
        <v>0</v>
      </c>
      <c r="M109" s="733">
        <f>IF(ISERROR(VLOOKUP(CONCATENATE($B109,"-",$C109),IN_1C!$B$2:$T$3018,11,FALSE))=TRUE,"",VLOOKUP(CONCATENATE($B109,"-",$C109),IN_1C!$B$2:$T$3018,11,FALSE))</f>
        <v>0</v>
      </c>
      <c r="N109" s="734">
        <f>IF(ISERROR(VLOOKUP(CONCATENATE($B109,"-",$C109),IN_1C!$B$2:$T$3018,12,FALSE))=TRUE,"",VLOOKUP(CONCATENATE($B109,"-",$C109),IN_1C!$B$2:$T$3018,12,FALSE))</f>
        <v>0</v>
      </c>
      <c r="O109" s="735">
        <f>IF(ISERROR(VLOOKUP(CONCATENATE($B109,"-",$C109),IN_1C!$B$2:$T$3018,13,FALSE))=TRUE,"",VLOOKUP(CONCATENATE($B109,"-",$C109),IN_1C!$B$2:$T$3018,13,FALSE))</f>
        <v>0</v>
      </c>
      <c r="P109" s="735">
        <f>IF(ISERROR(VLOOKUP(CONCATENATE($B109,"-",$C109),IN_1C!$B$2:$T$3018,14,FALSE))=TRUE,"",VLOOKUP(CONCATENATE($B109,"-",$C109),IN_1C!$B$2:$T$3018,14,FALSE))</f>
        <v>0</v>
      </c>
      <c r="Q109" s="662">
        <f t="shared" si="16"/>
        <v>0</v>
      </c>
      <c r="R109" s="661">
        <f t="shared" si="16"/>
        <v>0</v>
      </c>
    </row>
    <row r="110" spans="1:18" x14ac:dyDescent="0.35">
      <c r="A110" s="541" t="s">
        <v>1390</v>
      </c>
      <c r="B110" s="546" t="s">
        <v>1391</v>
      </c>
      <c r="C110" s="617">
        <v>3</v>
      </c>
      <c r="D110" s="1362" t="str">
        <f t="shared" si="17"/>
        <v/>
      </c>
      <c r="E110" s="733">
        <f>IF(ISERROR(VLOOKUP(CONCATENATE($B110,"-",$C110),IN_1C!$B$2:$T$3018,3,FALSE))=TRUE,"",VLOOKUP(CONCATENATE($B110,"-",$C110),IN_1C!$B$2:$T$3018,3,FALSE))</f>
        <v>0</v>
      </c>
      <c r="F110" s="734">
        <f>IF(ISERROR(VLOOKUP(CONCATENATE($B110,"-",$C110),IN_1C!$B$2:$T$3018,4,FALSE))=TRUE,"",VLOOKUP(CONCATENATE($B110,"-",$C110),IN_1C!$B$2:$T$3018,4,FALSE))</f>
        <v>0</v>
      </c>
      <c r="G110" s="733">
        <f>IF(ISERROR(VLOOKUP(CONCATENATE($B110,"-",$C110),IN_1C!$B$2:$T$3018,5,FALSE))=TRUE,"",VLOOKUP(CONCATENATE($B110,"-",$C110),IN_1C!$B$2:$T$3018,5,FALSE))</f>
        <v>0</v>
      </c>
      <c r="H110" s="734">
        <f>IF(ISERROR(VLOOKUP(CONCATENATE($B110,"-",$C110),IN_1C!$B$2:$T$3018,6,FALSE))=TRUE,"",VLOOKUP(CONCATENATE($B110,"-",$C110),IN_1C!$B$2:$T$3018,6,FALSE))</f>
        <v>0</v>
      </c>
      <c r="I110" s="733">
        <f>IF(ISERROR(VLOOKUP(CONCATENATE($B110,"-",$C110),IN_1C!$B$2:$T$3018,7,FALSE))=TRUE,"",VLOOKUP(CONCATENATE($B110,"-",$C110),IN_1C!$B$2:$T$3018,7,FALSE))</f>
        <v>0</v>
      </c>
      <c r="J110" s="734">
        <f>IF(ISERROR(VLOOKUP(CONCATENATE($B110,"-",$C110),IN_1C!$B$2:$T$3018,8,FALSE))=TRUE,"",VLOOKUP(CONCATENATE($B110,"-",$C110),IN_1C!$B$2:$T$3018,8,FALSE))</f>
        <v>0</v>
      </c>
      <c r="K110" s="733">
        <f>IF(ISERROR(VLOOKUP(CONCATENATE($B110,"-",$C110),IN_1C!$B$2:$T$3018,9,FALSE))=TRUE,"",VLOOKUP(CONCATENATE($B110,"-",$C110),IN_1C!$B$2:$T$3018,9,FALSE))</f>
        <v>0</v>
      </c>
      <c r="L110" s="734">
        <f>IF(ISERROR(VLOOKUP(CONCATENATE($B110,"-",$C110),IN_1C!$B$2:$T$3018,10,FALSE))=TRUE,"",VLOOKUP(CONCATENATE($B110,"-",$C110),IN_1C!$B$2:$T$3018,10,FALSE))</f>
        <v>0</v>
      </c>
      <c r="M110" s="733">
        <f>IF(ISERROR(VLOOKUP(CONCATENATE($B110,"-",$C110),IN_1C!$B$2:$T$3018,11,FALSE))=TRUE,"",VLOOKUP(CONCATENATE($B110,"-",$C110),IN_1C!$B$2:$T$3018,11,FALSE))</f>
        <v>0</v>
      </c>
      <c r="N110" s="734">
        <f>IF(ISERROR(VLOOKUP(CONCATENATE($B110,"-",$C110),IN_1C!$B$2:$T$3018,12,FALSE))=TRUE,"",VLOOKUP(CONCATENATE($B110,"-",$C110),IN_1C!$B$2:$T$3018,12,FALSE))</f>
        <v>0</v>
      </c>
      <c r="O110" s="735">
        <f>IF(ISERROR(VLOOKUP(CONCATENATE($B110,"-",$C110),IN_1C!$B$2:$T$3018,13,FALSE))=TRUE,"",VLOOKUP(CONCATENATE($B110,"-",$C110),IN_1C!$B$2:$T$3018,13,FALSE))</f>
        <v>0</v>
      </c>
      <c r="P110" s="735">
        <f>IF(ISERROR(VLOOKUP(CONCATENATE($B110,"-",$C110),IN_1C!$B$2:$T$3018,14,FALSE))=TRUE,"",VLOOKUP(CONCATENATE($B110,"-",$C110),IN_1C!$B$2:$T$3018,14,FALSE))</f>
        <v>0</v>
      </c>
      <c r="Q110" s="662">
        <f t="shared" si="16"/>
        <v>0</v>
      </c>
      <c r="R110" s="661">
        <f t="shared" si="16"/>
        <v>0</v>
      </c>
    </row>
    <row r="111" spans="1:18" x14ac:dyDescent="0.35">
      <c r="A111" s="541" t="s">
        <v>1392</v>
      </c>
      <c r="B111" s="546" t="s">
        <v>1393</v>
      </c>
      <c r="C111" s="617">
        <v>3</v>
      </c>
      <c r="D111" s="1362" t="str">
        <f t="shared" si="17"/>
        <v/>
      </c>
      <c r="E111" s="733">
        <f>IF(ISERROR(VLOOKUP(CONCATENATE($B111,"-",$C111),IN_1C!$B$2:$T$3018,3,FALSE))=TRUE,"",VLOOKUP(CONCATENATE($B111,"-",$C111),IN_1C!$B$2:$T$3018,3,FALSE))</f>
        <v>0</v>
      </c>
      <c r="F111" s="734">
        <f>IF(ISERROR(VLOOKUP(CONCATENATE($B111,"-",$C111),IN_1C!$B$2:$T$3018,4,FALSE))=TRUE,"",VLOOKUP(CONCATENATE($B111,"-",$C111),IN_1C!$B$2:$T$3018,4,FALSE))</f>
        <v>0</v>
      </c>
      <c r="G111" s="733">
        <f>IF(ISERROR(VLOOKUP(CONCATENATE($B111,"-",$C111),IN_1C!$B$2:$T$3018,5,FALSE))=TRUE,"",VLOOKUP(CONCATENATE($B111,"-",$C111),IN_1C!$B$2:$T$3018,5,FALSE))</f>
        <v>0</v>
      </c>
      <c r="H111" s="734">
        <f>IF(ISERROR(VLOOKUP(CONCATENATE($B111,"-",$C111),IN_1C!$B$2:$T$3018,6,FALSE))=TRUE,"",VLOOKUP(CONCATENATE($B111,"-",$C111),IN_1C!$B$2:$T$3018,6,FALSE))</f>
        <v>0</v>
      </c>
      <c r="I111" s="733">
        <f>IF(ISERROR(VLOOKUP(CONCATENATE($B111,"-",$C111),IN_1C!$B$2:$T$3018,7,FALSE))=TRUE,"",VLOOKUP(CONCATENATE($B111,"-",$C111),IN_1C!$B$2:$T$3018,7,FALSE))</f>
        <v>0</v>
      </c>
      <c r="J111" s="734">
        <f>IF(ISERROR(VLOOKUP(CONCATENATE($B111,"-",$C111),IN_1C!$B$2:$T$3018,8,FALSE))=TRUE,"",VLOOKUP(CONCATENATE($B111,"-",$C111),IN_1C!$B$2:$T$3018,8,FALSE))</f>
        <v>0</v>
      </c>
      <c r="K111" s="733">
        <f>IF(ISERROR(VLOOKUP(CONCATENATE($B111,"-",$C111),IN_1C!$B$2:$T$3018,9,FALSE))=TRUE,"",VLOOKUP(CONCATENATE($B111,"-",$C111),IN_1C!$B$2:$T$3018,9,FALSE))</f>
        <v>0</v>
      </c>
      <c r="L111" s="734">
        <f>IF(ISERROR(VLOOKUP(CONCATENATE($B111,"-",$C111),IN_1C!$B$2:$T$3018,10,FALSE))=TRUE,"",VLOOKUP(CONCATENATE($B111,"-",$C111),IN_1C!$B$2:$T$3018,10,FALSE))</f>
        <v>0</v>
      </c>
      <c r="M111" s="733">
        <f>IF(ISERROR(VLOOKUP(CONCATENATE($B111,"-",$C111),IN_1C!$B$2:$T$3018,11,FALSE))=TRUE,"",VLOOKUP(CONCATENATE($B111,"-",$C111),IN_1C!$B$2:$T$3018,11,FALSE))</f>
        <v>0</v>
      </c>
      <c r="N111" s="734">
        <f>IF(ISERROR(VLOOKUP(CONCATENATE($B111,"-",$C111),IN_1C!$B$2:$T$3018,12,FALSE))=TRUE,"",VLOOKUP(CONCATENATE($B111,"-",$C111),IN_1C!$B$2:$T$3018,12,FALSE))</f>
        <v>0</v>
      </c>
      <c r="O111" s="735">
        <f>IF(ISERROR(VLOOKUP(CONCATENATE($B111,"-",$C111),IN_1C!$B$2:$T$3018,13,FALSE))=TRUE,"",VLOOKUP(CONCATENATE($B111,"-",$C111),IN_1C!$B$2:$T$3018,13,FALSE))</f>
        <v>0</v>
      </c>
      <c r="P111" s="735">
        <f>IF(ISERROR(VLOOKUP(CONCATENATE($B111,"-",$C111),IN_1C!$B$2:$T$3018,14,FALSE))=TRUE,"",VLOOKUP(CONCATENATE($B111,"-",$C111),IN_1C!$B$2:$T$3018,14,FALSE))</f>
        <v>0</v>
      </c>
      <c r="Q111" s="662">
        <f t="shared" si="16"/>
        <v>0</v>
      </c>
      <c r="R111" s="661">
        <f t="shared" si="16"/>
        <v>0</v>
      </c>
    </row>
    <row r="112" spans="1:18" x14ac:dyDescent="0.35">
      <c r="A112" s="541" t="s">
        <v>1394</v>
      </c>
      <c r="B112" s="546" t="s">
        <v>1395</v>
      </c>
      <c r="C112" s="617">
        <v>3</v>
      </c>
      <c r="D112" s="1362" t="str">
        <f t="shared" si="17"/>
        <v/>
      </c>
      <c r="E112" s="733">
        <f>IF(ISERROR(VLOOKUP(CONCATENATE($B112,"-",$C112),IN_1C!$B$2:$T$3018,3,FALSE))=TRUE,"",VLOOKUP(CONCATENATE($B112,"-",$C112),IN_1C!$B$2:$T$3018,3,FALSE))</f>
        <v>0</v>
      </c>
      <c r="F112" s="734">
        <f>IF(ISERROR(VLOOKUP(CONCATENATE($B112,"-",$C112),IN_1C!$B$2:$T$3018,4,FALSE))=TRUE,"",VLOOKUP(CONCATENATE($B112,"-",$C112),IN_1C!$B$2:$T$3018,4,FALSE))</f>
        <v>0</v>
      </c>
      <c r="G112" s="733">
        <f>IF(ISERROR(VLOOKUP(CONCATENATE($B112,"-",$C112),IN_1C!$B$2:$T$3018,5,FALSE))=TRUE,"",VLOOKUP(CONCATENATE($B112,"-",$C112),IN_1C!$B$2:$T$3018,5,FALSE))</f>
        <v>0</v>
      </c>
      <c r="H112" s="734">
        <f>IF(ISERROR(VLOOKUP(CONCATENATE($B112,"-",$C112),IN_1C!$B$2:$T$3018,6,FALSE))=TRUE,"",VLOOKUP(CONCATENATE($B112,"-",$C112),IN_1C!$B$2:$T$3018,6,FALSE))</f>
        <v>0</v>
      </c>
      <c r="I112" s="733">
        <f>IF(ISERROR(VLOOKUP(CONCATENATE($B112,"-",$C112),IN_1C!$B$2:$T$3018,7,FALSE))=TRUE,"",VLOOKUP(CONCATENATE($B112,"-",$C112),IN_1C!$B$2:$T$3018,7,FALSE))</f>
        <v>0</v>
      </c>
      <c r="J112" s="734">
        <f>IF(ISERROR(VLOOKUP(CONCATENATE($B112,"-",$C112),IN_1C!$B$2:$T$3018,8,FALSE))=TRUE,"",VLOOKUP(CONCATENATE($B112,"-",$C112),IN_1C!$B$2:$T$3018,8,FALSE))</f>
        <v>0</v>
      </c>
      <c r="K112" s="733">
        <f>IF(ISERROR(VLOOKUP(CONCATENATE($B112,"-",$C112),IN_1C!$B$2:$T$3018,9,FALSE))=TRUE,"",VLOOKUP(CONCATENATE($B112,"-",$C112),IN_1C!$B$2:$T$3018,9,FALSE))</f>
        <v>0</v>
      </c>
      <c r="L112" s="734">
        <f>IF(ISERROR(VLOOKUP(CONCATENATE($B112,"-",$C112),IN_1C!$B$2:$T$3018,10,FALSE))=TRUE,"",VLOOKUP(CONCATENATE($B112,"-",$C112),IN_1C!$B$2:$T$3018,10,FALSE))</f>
        <v>0</v>
      </c>
      <c r="M112" s="733">
        <f>IF(ISERROR(VLOOKUP(CONCATENATE($B112,"-",$C112),IN_1C!$B$2:$T$3018,11,FALSE))=TRUE,"",VLOOKUP(CONCATENATE($B112,"-",$C112),IN_1C!$B$2:$T$3018,11,FALSE))</f>
        <v>0</v>
      </c>
      <c r="N112" s="734">
        <f>IF(ISERROR(VLOOKUP(CONCATENATE($B112,"-",$C112),IN_1C!$B$2:$T$3018,12,FALSE))=TRUE,"",VLOOKUP(CONCATENATE($B112,"-",$C112),IN_1C!$B$2:$T$3018,12,FALSE))</f>
        <v>0</v>
      </c>
      <c r="O112" s="735">
        <f>IF(ISERROR(VLOOKUP(CONCATENATE($B112,"-",$C112),IN_1C!$B$2:$T$3018,13,FALSE))=TRUE,"",VLOOKUP(CONCATENATE($B112,"-",$C112),IN_1C!$B$2:$T$3018,13,FALSE))</f>
        <v>0</v>
      </c>
      <c r="P112" s="735">
        <f>IF(ISERROR(VLOOKUP(CONCATENATE($B112,"-",$C112),IN_1C!$B$2:$T$3018,14,FALSE))=TRUE,"",VLOOKUP(CONCATENATE($B112,"-",$C112),IN_1C!$B$2:$T$3018,14,FALSE))</f>
        <v>0</v>
      </c>
      <c r="Q112" s="662">
        <f t="shared" si="16"/>
        <v>0</v>
      </c>
      <c r="R112" s="661">
        <f t="shared" si="16"/>
        <v>0</v>
      </c>
    </row>
    <row r="113" spans="1:18" x14ac:dyDescent="0.35">
      <c r="A113" s="541" t="s">
        <v>1396</v>
      </c>
      <c r="B113" s="546" t="s">
        <v>1397</v>
      </c>
      <c r="C113" s="617">
        <v>3</v>
      </c>
      <c r="D113" s="1362" t="str">
        <f t="shared" si="17"/>
        <v/>
      </c>
      <c r="E113" s="733">
        <f>IF(ISERROR(VLOOKUP(CONCATENATE($B113,"-",$C113),IN_1C!$B$2:$T$3018,3,FALSE))=TRUE,"",VLOOKUP(CONCATENATE($B113,"-",$C113),IN_1C!$B$2:$T$3018,3,FALSE))</f>
        <v>0</v>
      </c>
      <c r="F113" s="734">
        <f>IF(ISERROR(VLOOKUP(CONCATENATE($B113,"-",$C113),IN_1C!$B$2:$T$3018,4,FALSE))=TRUE,"",VLOOKUP(CONCATENATE($B113,"-",$C113),IN_1C!$B$2:$T$3018,4,FALSE))</f>
        <v>0</v>
      </c>
      <c r="G113" s="733">
        <f>IF(ISERROR(VLOOKUP(CONCATENATE($B113,"-",$C113),IN_1C!$B$2:$T$3018,5,FALSE))=TRUE,"",VLOOKUP(CONCATENATE($B113,"-",$C113),IN_1C!$B$2:$T$3018,5,FALSE))</f>
        <v>0</v>
      </c>
      <c r="H113" s="734">
        <f>IF(ISERROR(VLOOKUP(CONCATENATE($B113,"-",$C113),IN_1C!$B$2:$T$3018,6,FALSE))=TRUE,"",VLOOKUP(CONCATENATE($B113,"-",$C113),IN_1C!$B$2:$T$3018,6,FALSE))</f>
        <v>0</v>
      </c>
      <c r="I113" s="733">
        <f>IF(ISERROR(VLOOKUP(CONCATENATE($B113,"-",$C113),IN_1C!$B$2:$T$3018,7,FALSE))=TRUE,"",VLOOKUP(CONCATENATE($B113,"-",$C113),IN_1C!$B$2:$T$3018,7,FALSE))</f>
        <v>0</v>
      </c>
      <c r="J113" s="734">
        <f>IF(ISERROR(VLOOKUP(CONCATENATE($B113,"-",$C113),IN_1C!$B$2:$T$3018,8,FALSE))=TRUE,"",VLOOKUP(CONCATENATE($B113,"-",$C113),IN_1C!$B$2:$T$3018,8,FALSE))</f>
        <v>0</v>
      </c>
      <c r="K113" s="733">
        <f>IF(ISERROR(VLOOKUP(CONCATENATE($B113,"-",$C113),IN_1C!$B$2:$T$3018,9,FALSE))=TRUE,"",VLOOKUP(CONCATENATE($B113,"-",$C113),IN_1C!$B$2:$T$3018,9,FALSE))</f>
        <v>0</v>
      </c>
      <c r="L113" s="734">
        <f>IF(ISERROR(VLOOKUP(CONCATENATE($B113,"-",$C113),IN_1C!$B$2:$T$3018,10,FALSE))=TRUE,"",VLOOKUP(CONCATENATE($B113,"-",$C113),IN_1C!$B$2:$T$3018,10,FALSE))</f>
        <v>0</v>
      </c>
      <c r="M113" s="733">
        <f>IF(ISERROR(VLOOKUP(CONCATENATE($B113,"-",$C113),IN_1C!$B$2:$T$3018,11,FALSE))=TRUE,"",VLOOKUP(CONCATENATE($B113,"-",$C113),IN_1C!$B$2:$T$3018,11,FALSE))</f>
        <v>0</v>
      </c>
      <c r="N113" s="734">
        <f>IF(ISERROR(VLOOKUP(CONCATENATE($B113,"-",$C113),IN_1C!$B$2:$T$3018,12,FALSE))=TRUE,"",VLOOKUP(CONCATENATE($B113,"-",$C113),IN_1C!$B$2:$T$3018,12,FALSE))</f>
        <v>0</v>
      </c>
      <c r="O113" s="735">
        <f>IF(ISERROR(VLOOKUP(CONCATENATE($B113,"-",$C113),IN_1C!$B$2:$T$3018,13,FALSE))=TRUE,"",VLOOKUP(CONCATENATE($B113,"-",$C113),IN_1C!$B$2:$T$3018,13,FALSE))</f>
        <v>0</v>
      </c>
      <c r="P113" s="735">
        <f>IF(ISERROR(VLOOKUP(CONCATENATE($B113,"-",$C113),IN_1C!$B$2:$T$3018,14,FALSE))=TRUE,"",VLOOKUP(CONCATENATE($B113,"-",$C113),IN_1C!$B$2:$T$3018,14,FALSE))</f>
        <v>0</v>
      </c>
      <c r="Q113" s="662">
        <f t="shared" si="16"/>
        <v>0</v>
      </c>
      <c r="R113" s="661">
        <f t="shared" si="16"/>
        <v>0</v>
      </c>
    </row>
    <row r="114" spans="1:18" x14ac:dyDescent="0.35">
      <c r="A114" s="541" t="s">
        <v>1398</v>
      </c>
      <c r="B114" s="546" t="s">
        <v>1399</v>
      </c>
      <c r="C114" s="617">
        <v>3</v>
      </c>
      <c r="D114" s="1362" t="str">
        <f t="shared" si="17"/>
        <v/>
      </c>
      <c r="E114" s="733">
        <f>IF(ISERROR(VLOOKUP(CONCATENATE($B114,"-",$C114),IN_1C!$B$2:$T$3018,3,FALSE))=TRUE,"",VLOOKUP(CONCATENATE($B114,"-",$C114),IN_1C!$B$2:$T$3018,3,FALSE))</f>
        <v>0</v>
      </c>
      <c r="F114" s="734">
        <f>IF(ISERROR(VLOOKUP(CONCATENATE($B114,"-",$C114),IN_1C!$B$2:$T$3018,4,FALSE))=TRUE,"",VLOOKUP(CONCATENATE($B114,"-",$C114),IN_1C!$B$2:$T$3018,4,FALSE))</f>
        <v>0</v>
      </c>
      <c r="G114" s="733">
        <f>IF(ISERROR(VLOOKUP(CONCATENATE($B114,"-",$C114),IN_1C!$B$2:$T$3018,5,FALSE))=TRUE,"",VLOOKUP(CONCATENATE($B114,"-",$C114),IN_1C!$B$2:$T$3018,5,FALSE))</f>
        <v>0</v>
      </c>
      <c r="H114" s="734">
        <f>IF(ISERROR(VLOOKUP(CONCATENATE($B114,"-",$C114),IN_1C!$B$2:$T$3018,6,FALSE))=TRUE,"",VLOOKUP(CONCATENATE($B114,"-",$C114),IN_1C!$B$2:$T$3018,6,FALSE))</f>
        <v>0</v>
      </c>
      <c r="I114" s="733">
        <f>IF(ISERROR(VLOOKUP(CONCATENATE($B114,"-",$C114),IN_1C!$B$2:$T$3018,7,FALSE))=TRUE,"",VLOOKUP(CONCATENATE($B114,"-",$C114),IN_1C!$B$2:$T$3018,7,FALSE))</f>
        <v>0</v>
      </c>
      <c r="J114" s="734">
        <f>IF(ISERROR(VLOOKUP(CONCATENATE($B114,"-",$C114),IN_1C!$B$2:$T$3018,8,FALSE))=TRUE,"",VLOOKUP(CONCATENATE($B114,"-",$C114),IN_1C!$B$2:$T$3018,8,FALSE))</f>
        <v>0</v>
      </c>
      <c r="K114" s="733">
        <f>IF(ISERROR(VLOOKUP(CONCATENATE($B114,"-",$C114),IN_1C!$B$2:$T$3018,9,FALSE))=TRUE,"",VLOOKUP(CONCATENATE($B114,"-",$C114),IN_1C!$B$2:$T$3018,9,FALSE))</f>
        <v>0</v>
      </c>
      <c r="L114" s="734">
        <f>IF(ISERROR(VLOOKUP(CONCATENATE($B114,"-",$C114),IN_1C!$B$2:$T$3018,10,FALSE))=TRUE,"",VLOOKUP(CONCATENATE($B114,"-",$C114),IN_1C!$B$2:$T$3018,10,FALSE))</f>
        <v>0</v>
      </c>
      <c r="M114" s="733">
        <f>IF(ISERROR(VLOOKUP(CONCATENATE($B114,"-",$C114),IN_1C!$B$2:$T$3018,11,FALSE))=TRUE,"",VLOOKUP(CONCATENATE($B114,"-",$C114),IN_1C!$B$2:$T$3018,11,FALSE))</f>
        <v>0</v>
      </c>
      <c r="N114" s="734">
        <f>IF(ISERROR(VLOOKUP(CONCATENATE($B114,"-",$C114),IN_1C!$B$2:$T$3018,12,FALSE))=TRUE,"",VLOOKUP(CONCATENATE($B114,"-",$C114),IN_1C!$B$2:$T$3018,12,FALSE))</f>
        <v>0</v>
      </c>
      <c r="O114" s="735">
        <f>IF(ISERROR(VLOOKUP(CONCATENATE($B114,"-",$C114),IN_1C!$B$2:$T$3018,13,FALSE))=TRUE,"",VLOOKUP(CONCATENATE($B114,"-",$C114),IN_1C!$B$2:$T$3018,13,FALSE))</f>
        <v>0</v>
      </c>
      <c r="P114" s="735">
        <f>IF(ISERROR(VLOOKUP(CONCATENATE($B114,"-",$C114),IN_1C!$B$2:$T$3018,14,FALSE))=TRUE,"",VLOOKUP(CONCATENATE($B114,"-",$C114),IN_1C!$B$2:$T$3018,14,FALSE))</f>
        <v>0</v>
      </c>
      <c r="Q114" s="662">
        <f t="shared" si="16"/>
        <v>0</v>
      </c>
      <c r="R114" s="661">
        <f t="shared" si="16"/>
        <v>0</v>
      </c>
    </row>
    <row r="115" spans="1:18" x14ac:dyDescent="0.35">
      <c r="A115" s="541" t="s">
        <v>1400</v>
      </c>
      <c r="B115" s="546" t="s">
        <v>1401</v>
      </c>
      <c r="C115" s="617">
        <v>3</v>
      </c>
      <c r="D115" s="1362" t="str">
        <f t="shared" si="17"/>
        <v/>
      </c>
      <c r="E115" s="733">
        <f>IF(ISERROR(VLOOKUP(CONCATENATE($B115,"-",$C115),IN_1C!$B$2:$T$3018,3,FALSE))=TRUE,"",VLOOKUP(CONCATENATE($B115,"-",$C115),IN_1C!$B$2:$T$3018,3,FALSE))</f>
        <v>0</v>
      </c>
      <c r="F115" s="734">
        <f>IF(ISERROR(VLOOKUP(CONCATENATE($B115,"-",$C115),IN_1C!$B$2:$T$3018,4,FALSE))=TRUE,"",VLOOKUP(CONCATENATE($B115,"-",$C115),IN_1C!$B$2:$T$3018,4,FALSE))</f>
        <v>0</v>
      </c>
      <c r="G115" s="733">
        <f>IF(ISERROR(VLOOKUP(CONCATENATE($B115,"-",$C115),IN_1C!$B$2:$T$3018,5,FALSE))=TRUE,"",VLOOKUP(CONCATENATE($B115,"-",$C115),IN_1C!$B$2:$T$3018,5,FALSE))</f>
        <v>0</v>
      </c>
      <c r="H115" s="734">
        <f>IF(ISERROR(VLOOKUP(CONCATENATE($B115,"-",$C115),IN_1C!$B$2:$T$3018,6,FALSE))=TRUE,"",VLOOKUP(CONCATENATE($B115,"-",$C115),IN_1C!$B$2:$T$3018,6,FALSE))</f>
        <v>0</v>
      </c>
      <c r="I115" s="733">
        <f>IF(ISERROR(VLOOKUP(CONCATENATE($B115,"-",$C115),IN_1C!$B$2:$T$3018,7,FALSE))=TRUE,"",VLOOKUP(CONCATENATE($B115,"-",$C115),IN_1C!$B$2:$T$3018,7,FALSE))</f>
        <v>0</v>
      </c>
      <c r="J115" s="734">
        <f>IF(ISERROR(VLOOKUP(CONCATENATE($B115,"-",$C115),IN_1C!$B$2:$T$3018,8,FALSE))=TRUE,"",VLOOKUP(CONCATENATE($B115,"-",$C115),IN_1C!$B$2:$T$3018,8,FALSE))</f>
        <v>0</v>
      </c>
      <c r="K115" s="733">
        <f>IF(ISERROR(VLOOKUP(CONCATENATE($B115,"-",$C115),IN_1C!$B$2:$T$3018,9,FALSE))=TRUE,"",VLOOKUP(CONCATENATE($B115,"-",$C115),IN_1C!$B$2:$T$3018,9,FALSE))</f>
        <v>0</v>
      </c>
      <c r="L115" s="734">
        <f>IF(ISERROR(VLOOKUP(CONCATENATE($B115,"-",$C115),IN_1C!$B$2:$T$3018,10,FALSE))=TRUE,"",VLOOKUP(CONCATENATE($B115,"-",$C115),IN_1C!$B$2:$T$3018,10,FALSE))</f>
        <v>0</v>
      </c>
      <c r="M115" s="733">
        <f>IF(ISERROR(VLOOKUP(CONCATENATE($B115,"-",$C115),IN_1C!$B$2:$T$3018,11,FALSE))=TRUE,"",VLOOKUP(CONCATENATE($B115,"-",$C115),IN_1C!$B$2:$T$3018,11,FALSE))</f>
        <v>0</v>
      </c>
      <c r="N115" s="734">
        <f>IF(ISERROR(VLOOKUP(CONCATENATE($B115,"-",$C115),IN_1C!$B$2:$T$3018,12,FALSE))=TRUE,"",VLOOKUP(CONCATENATE($B115,"-",$C115),IN_1C!$B$2:$T$3018,12,FALSE))</f>
        <v>0</v>
      </c>
      <c r="O115" s="735">
        <f>IF(ISERROR(VLOOKUP(CONCATENATE($B115,"-",$C115),IN_1C!$B$2:$T$3018,13,FALSE))=TRUE,"",VLOOKUP(CONCATENATE($B115,"-",$C115),IN_1C!$B$2:$T$3018,13,FALSE))</f>
        <v>0</v>
      </c>
      <c r="P115" s="735">
        <f>IF(ISERROR(VLOOKUP(CONCATENATE($B115,"-",$C115),IN_1C!$B$2:$T$3018,14,FALSE))=TRUE,"",VLOOKUP(CONCATENATE($B115,"-",$C115),IN_1C!$B$2:$T$3018,14,FALSE))</f>
        <v>0</v>
      </c>
      <c r="Q115" s="662">
        <f t="shared" si="16"/>
        <v>0</v>
      </c>
      <c r="R115" s="661">
        <f t="shared" si="16"/>
        <v>0</v>
      </c>
    </row>
    <row r="116" spans="1:18" x14ac:dyDescent="0.35">
      <c r="A116" s="541" t="s">
        <v>1402</v>
      </c>
      <c r="B116" s="546" t="s">
        <v>1403</v>
      </c>
      <c r="C116" s="617">
        <v>3</v>
      </c>
      <c r="D116" s="1362" t="str">
        <f t="shared" si="17"/>
        <v/>
      </c>
      <c r="E116" s="733">
        <f>IF(ISERROR(VLOOKUP(CONCATENATE($B116,"-",$C116),IN_1C!$B$2:$T$3018,3,FALSE))=TRUE,"",VLOOKUP(CONCATENATE($B116,"-",$C116),IN_1C!$B$2:$T$3018,3,FALSE))</f>
        <v>0</v>
      </c>
      <c r="F116" s="734">
        <f>IF(ISERROR(VLOOKUP(CONCATENATE($B116,"-",$C116),IN_1C!$B$2:$T$3018,4,FALSE))=TRUE,"",VLOOKUP(CONCATENATE($B116,"-",$C116),IN_1C!$B$2:$T$3018,4,FALSE))</f>
        <v>0</v>
      </c>
      <c r="G116" s="733">
        <f>IF(ISERROR(VLOOKUP(CONCATENATE($B116,"-",$C116),IN_1C!$B$2:$T$3018,5,FALSE))=TRUE,"",VLOOKUP(CONCATENATE($B116,"-",$C116),IN_1C!$B$2:$T$3018,5,FALSE))</f>
        <v>0</v>
      </c>
      <c r="H116" s="734">
        <f>IF(ISERROR(VLOOKUP(CONCATENATE($B116,"-",$C116),IN_1C!$B$2:$T$3018,6,FALSE))=TRUE,"",VLOOKUP(CONCATENATE($B116,"-",$C116),IN_1C!$B$2:$T$3018,6,FALSE))</f>
        <v>0</v>
      </c>
      <c r="I116" s="733">
        <f>IF(ISERROR(VLOOKUP(CONCATENATE($B116,"-",$C116),IN_1C!$B$2:$T$3018,7,FALSE))=TRUE,"",VLOOKUP(CONCATENATE($B116,"-",$C116),IN_1C!$B$2:$T$3018,7,FALSE))</f>
        <v>0</v>
      </c>
      <c r="J116" s="734">
        <f>IF(ISERROR(VLOOKUP(CONCATENATE($B116,"-",$C116),IN_1C!$B$2:$T$3018,8,FALSE))=TRUE,"",VLOOKUP(CONCATENATE($B116,"-",$C116),IN_1C!$B$2:$T$3018,8,FALSE))</f>
        <v>0</v>
      </c>
      <c r="K116" s="733">
        <f>IF(ISERROR(VLOOKUP(CONCATENATE($B116,"-",$C116),IN_1C!$B$2:$T$3018,9,FALSE))=TRUE,"",VLOOKUP(CONCATENATE($B116,"-",$C116),IN_1C!$B$2:$T$3018,9,FALSE))</f>
        <v>0</v>
      </c>
      <c r="L116" s="734">
        <f>IF(ISERROR(VLOOKUP(CONCATENATE($B116,"-",$C116),IN_1C!$B$2:$T$3018,10,FALSE))=TRUE,"",VLOOKUP(CONCATENATE($B116,"-",$C116),IN_1C!$B$2:$T$3018,10,FALSE))</f>
        <v>0</v>
      </c>
      <c r="M116" s="733">
        <f>IF(ISERROR(VLOOKUP(CONCATENATE($B116,"-",$C116),IN_1C!$B$2:$T$3018,11,FALSE))=TRUE,"",VLOOKUP(CONCATENATE($B116,"-",$C116),IN_1C!$B$2:$T$3018,11,FALSE))</f>
        <v>0</v>
      </c>
      <c r="N116" s="734">
        <f>IF(ISERROR(VLOOKUP(CONCATENATE($B116,"-",$C116),IN_1C!$B$2:$T$3018,12,FALSE))=TRUE,"",VLOOKUP(CONCATENATE($B116,"-",$C116),IN_1C!$B$2:$T$3018,12,FALSE))</f>
        <v>0</v>
      </c>
      <c r="O116" s="735">
        <f>IF(ISERROR(VLOOKUP(CONCATENATE($B116,"-",$C116),IN_1C!$B$2:$T$3018,13,FALSE))=TRUE,"",VLOOKUP(CONCATENATE($B116,"-",$C116),IN_1C!$B$2:$T$3018,13,FALSE))</f>
        <v>0</v>
      </c>
      <c r="P116" s="735">
        <f>IF(ISERROR(VLOOKUP(CONCATENATE($B116,"-",$C116),IN_1C!$B$2:$T$3018,14,FALSE))=TRUE,"",VLOOKUP(CONCATENATE($B116,"-",$C116),IN_1C!$B$2:$T$3018,14,FALSE))</f>
        <v>0</v>
      </c>
      <c r="Q116" s="662">
        <f t="shared" si="16"/>
        <v>0</v>
      </c>
      <c r="R116" s="661">
        <f t="shared" si="16"/>
        <v>0</v>
      </c>
    </row>
    <row r="117" spans="1:18" x14ac:dyDescent="0.35">
      <c r="A117" s="541" t="s">
        <v>1404</v>
      </c>
      <c r="B117" s="546" t="s">
        <v>1405</v>
      </c>
      <c r="C117" s="617">
        <v>3</v>
      </c>
      <c r="D117" s="1362" t="str">
        <f t="shared" si="17"/>
        <v/>
      </c>
      <c r="E117" s="733">
        <f>IF(ISERROR(VLOOKUP(CONCATENATE($B117,"-",$C117),IN_1C!$B$2:$T$3018,3,FALSE))=TRUE,"",VLOOKUP(CONCATENATE($B117,"-",$C117),IN_1C!$B$2:$T$3018,3,FALSE))</f>
        <v>0</v>
      </c>
      <c r="F117" s="734">
        <f>IF(ISERROR(VLOOKUP(CONCATENATE($B117,"-",$C117),IN_1C!$B$2:$T$3018,4,FALSE))=TRUE,"",VLOOKUP(CONCATENATE($B117,"-",$C117),IN_1C!$B$2:$T$3018,4,FALSE))</f>
        <v>0</v>
      </c>
      <c r="G117" s="733">
        <f>IF(ISERROR(VLOOKUP(CONCATENATE($B117,"-",$C117),IN_1C!$B$2:$T$3018,5,FALSE))=TRUE,"",VLOOKUP(CONCATENATE($B117,"-",$C117),IN_1C!$B$2:$T$3018,5,FALSE))</f>
        <v>0</v>
      </c>
      <c r="H117" s="734">
        <f>IF(ISERROR(VLOOKUP(CONCATENATE($B117,"-",$C117),IN_1C!$B$2:$T$3018,6,FALSE))=TRUE,"",VLOOKUP(CONCATENATE($B117,"-",$C117),IN_1C!$B$2:$T$3018,6,FALSE))</f>
        <v>0</v>
      </c>
      <c r="I117" s="733">
        <f>IF(ISERROR(VLOOKUP(CONCATENATE($B117,"-",$C117),IN_1C!$B$2:$T$3018,7,FALSE))=TRUE,"",VLOOKUP(CONCATENATE($B117,"-",$C117),IN_1C!$B$2:$T$3018,7,FALSE))</f>
        <v>0</v>
      </c>
      <c r="J117" s="734">
        <f>IF(ISERROR(VLOOKUP(CONCATENATE($B117,"-",$C117),IN_1C!$B$2:$T$3018,8,FALSE))=TRUE,"",VLOOKUP(CONCATENATE($B117,"-",$C117),IN_1C!$B$2:$T$3018,8,FALSE))</f>
        <v>0</v>
      </c>
      <c r="K117" s="733">
        <f>IF(ISERROR(VLOOKUP(CONCATENATE($B117,"-",$C117),IN_1C!$B$2:$T$3018,9,FALSE))=TRUE,"",VLOOKUP(CONCATENATE($B117,"-",$C117),IN_1C!$B$2:$T$3018,9,FALSE))</f>
        <v>0</v>
      </c>
      <c r="L117" s="734">
        <f>IF(ISERROR(VLOOKUP(CONCATENATE($B117,"-",$C117),IN_1C!$B$2:$T$3018,10,FALSE))=TRUE,"",VLOOKUP(CONCATENATE($B117,"-",$C117),IN_1C!$B$2:$T$3018,10,FALSE))</f>
        <v>0</v>
      </c>
      <c r="M117" s="733">
        <f>IF(ISERROR(VLOOKUP(CONCATENATE($B117,"-",$C117),IN_1C!$B$2:$T$3018,11,FALSE))=TRUE,"",VLOOKUP(CONCATENATE($B117,"-",$C117),IN_1C!$B$2:$T$3018,11,FALSE))</f>
        <v>0</v>
      </c>
      <c r="N117" s="734">
        <f>IF(ISERROR(VLOOKUP(CONCATENATE($B117,"-",$C117),IN_1C!$B$2:$T$3018,12,FALSE))=TRUE,"",VLOOKUP(CONCATENATE($B117,"-",$C117),IN_1C!$B$2:$T$3018,12,FALSE))</f>
        <v>0</v>
      </c>
      <c r="O117" s="735">
        <f>IF(ISERROR(VLOOKUP(CONCATENATE($B117,"-",$C117),IN_1C!$B$2:$T$3018,13,FALSE))=TRUE,"",VLOOKUP(CONCATENATE($B117,"-",$C117),IN_1C!$B$2:$T$3018,13,FALSE))</f>
        <v>0</v>
      </c>
      <c r="P117" s="735">
        <f>IF(ISERROR(VLOOKUP(CONCATENATE($B117,"-",$C117),IN_1C!$B$2:$T$3018,14,FALSE))=TRUE,"",VLOOKUP(CONCATENATE($B117,"-",$C117),IN_1C!$B$2:$T$3018,14,FALSE))</f>
        <v>0</v>
      </c>
      <c r="Q117" s="662">
        <f t="shared" si="16"/>
        <v>0</v>
      </c>
      <c r="R117" s="661">
        <f t="shared" si="16"/>
        <v>0</v>
      </c>
    </row>
    <row r="118" spans="1:18" x14ac:dyDescent="0.35">
      <c r="A118" s="541" t="s">
        <v>1406</v>
      </c>
      <c r="B118" s="546" t="s">
        <v>1407</v>
      </c>
      <c r="C118" s="617">
        <v>3</v>
      </c>
      <c r="D118" s="1362" t="str">
        <f t="shared" si="17"/>
        <v/>
      </c>
      <c r="E118" s="733">
        <f>IF(ISERROR(VLOOKUP(CONCATENATE($B118,"-",$C118),IN_1C!$B$2:$T$3018,3,FALSE))=TRUE,"",VLOOKUP(CONCATENATE($B118,"-",$C118),IN_1C!$B$2:$T$3018,3,FALSE))</f>
        <v>0</v>
      </c>
      <c r="F118" s="734">
        <f>IF(ISERROR(VLOOKUP(CONCATENATE($B118,"-",$C118),IN_1C!$B$2:$T$3018,4,FALSE))=TRUE,"",VLOOKUP(CONCATENATE($B118,"-",$C118),IN_1C!$B$2:$T$3018,4,FALSE))</f>
        <v>0</v>
      </c>
      <c r="G118" s="733">
        <f>IF(ISERROR(VLOOKUP(CONCATENATE($B118,"-",$C118),IN_1C!$B$2:$T$3018,5,FALSE))=TRUE,"",VLOOKUP(CONCATENATE($B118,"-",$C118),IN_1C!$B$2:$T$3018,5,FALSE))</f>
        <v>0</v>
      </c>
      <c r="H118" s="734">
        <f>IF(ISERROR(VLOOKUP(CONCATENATE($B118,"-",$C118),IN_1C!$B$2:$T$3018,6,FALSE))=TRUE,"",VLOOKUP(CONCATENATE($B118,"-",$C118),IN_1C!$B$2:$T$3018,6,FALSE))</f>
        <v>0</v>
      </c>
      <c r="I118" s="733">
        <f>IF(ISERROR(VLOOKUP(CONCATENATE($B118,"-",$C118),IN_1C!$B$2:$T$3018,7,FALSE))=TRUE,"",VLOOKUP(CONCATENATE($B118,"-",$C118),IN_1C!$B$2:$T$3018,7,FALSE))</f>
        <v>0</v>
      </c>
      <c r="J118" s="734">
        <f>IF(ISERROR(VLOOKUP(CONCATENATE($B118,"-",$C118),IN_1C!$B$2:$T$3018,8,FALSE))=TRUE,"",VLOOKUP(CONCATENATE($B118,"-",$C118),IN_1C!$B$2:$T$3018,8,FALSE))</f>
        <v>0</v>
      </c>
      <c r="K118" s="733">
        <f>IF(ISERROR(VLOOKUP(CONCATENATE($B118,"-",$C118),IN_1C!$B$2:$T$3018,9,FALSE))=TRUE,"",VLOOKUP(CONCATENATE($B118,"-",$C118),IN_1C!$B$2:$T$3018,9,FALSE))</f>
        <v>0</v>
      </c>
      <c r="L118" s="734">
        <f>IF(ISERROR(VLOOKUP(CONCATENATE($B118,"-",$C118),IN_1C!$B$2:$T$3018,10,FALSE))=TRUE,"",VLOOKUP(CONCATENATE($B118,"-",$C118),IN_1C!$B$2:$T$3018,10,FALSE))</f>
        <v>0</v>
      </c>
      <c r="M118" s="733">
        <f>IF(ISERROR(VLOOKUP(CONCATENATE($B118,"-",$C118),IN_1C!$B$2:$T$3018,11,FALSE))=TRUE,"",VLOOKUP(CONCATENATE($B118,"-",$C118),IN_1C!$B$2:$T$3018,11,FALSE))</f>
        <v>0</v>
      </c>
      <c r="N118" s="734">
        <f>IF(ISERROR(VLOOKUP(CONCATENATE($B118,"-",$C118),IN_1C!$B$2:$T$3018,12,FALSE))=TRUE,"",VLOOKUP(CONCATENATE($B118,"-",$C118),IN_1C!$B$2:$T$3018,12,FALSE))</f>
        <v>0</v>
      </c>
      <c r="O118" s="735">
        <f>IF(ISERROR(VLOOKUP(CONCATENATE($B118,"-",$C118),IN_1C!$B$2:$T$3018,13,FALSE))=TRUE,"",VLOOKUP(CONCATENATE($B118,"-",$C118),IN_1C!$B$2:$T$3018,13,FALSE))</f>
        <v>0</v>
      </c>
      <c r="P118" s="735">
        <f>IF(ISERROR(VLOOKUP(CONCATENATE($B118,"-",$C118),IN_1C!$B$2:$T$3018,14,FALSE))=TRUE,"",VLOOKUP(CONCATENATE($B118,"-",$C118),IN_1C!$B$2:$T$3018,14,FALSE))</f>
        <v>0</v>
      </c>
      <c r="Q118" s="662">
        <f t="shared" si="16"/>
        <v>0</v>
      </c>
      <c r="R118" s="661">
        <f t="shared" si="16"/>
        <v>0</v>
      </c>
    </row>
    <row r="119" spans="1:18" ht="15.45" thickBot="1" x14ac:dyDescent="0.4">
      <c r="A119" s="541" t="s">
        <v>1408</v>
      </c>
      <c r="B119" s="547" t="s">
        <v>1409</v>
      </c>
      <c r="C119" s="617">
        <v>3</v>
      </c>
      <c r="D119" s="1362" t="str">
        <f t="shared" si="17"/>
        <v/>
      </c>
      <c r="E119" s="736">
        <f>IF(ISERROR(VLOOKUP(CONCATENATE($B119,"-",$C119),IN_1C!$B$2:$T$3018,3,FALSE))=TRUE,"",VLOOKUP(CONCATENATE($B119,"-",$C119),IN_1C!$B$2:$T$3018,3,FALSE))</f>
        <v>0</v>
      </c>
      <c r="F119" s="737">
        <f>IF(ISERROR(VLOOKUP(CONCATENATE($B119,"-",$C119),IN_1C!$B$2:$T$3018,4,FALSE))=TRUE,"",VLOOKUP(CONCATENATE($B119,"-",$C119),IN_1C!$B$2:$T$3018,4,FALSE))</f>
        <v>0</v>
      </c>
      <c r="G119" s="736">
        <f>IF(ISERROR(VLOOKUP(CONCATENATE($B119,"-",$C119),IN_1C!$B$2:$T$3018,5,FALSE))=TRUE,"",VLOOKUP(CONCATENATE($B119,"-",$C119),IN_1C!$B$2:$T$3018,5,FALSE))</f>
        <v>0</v>
      </c>
      <c r="H119" s="737">
        <f>IF(ISERROR(VLOOKUP(CONCATENATE($B119,"-",$C119),IN_1C!$B$2:$T$3018,6,FALSE))=TRUE,"",VLOOKUP(CONCATENATE($B119,"-",$C119),IN_1C!$B$2:$T$3018,6,FALSE))</f>
        <v>0</v>
      </c>
      <c r="I119" s="736">
        <f>IF(ISERROR(VLOOKUP(CONCATENATE($B119,"-",$C119),IN_1C!$B$2:$T$3018,7,FALSE))=TRUE,"",VLOOKUP(CONCATENATE($B119,"-",$C119),IN_1C!$B$2:$T$3018,7,FALSE))</f>
        <v>0</v>
      </c>
      <c r="J119" s="737">
        <f>IF(ISERROR(VLOOKUP(CONCATENATE($B119,"-",$C119),IN_1C!$B$2:$T$3018,8,FALSE))=TRUE,"",VLOOKUP(CONCATENATE($B119,"-",$C119),IN_1C!$B$2:$T$3018,8,FALSE))</f>
        <v>0</v>
      </c>
      <c r="K119" s="736">
        <f>IF(ISERROR(VLOOKUP(CONCATENATE($B119,"-",$C119),IN_1C!$B$2:$T$3018,9,FALSE))=TRUE,"",VLOOKUP(CONCATENATE($B119,"-",$C119),IN_1C!$B$2:$T$3018,9,FALSE))</f>
        <v>0</v>
      </c>
      <c r="L119" s="737">
        <f>IF(ISERROR(VLOOKUP(CONCATENATE($B119,"-",$C119),IN_1C!$B$2:$T$3018,10,FALSE))=TRUE,"",VLOOKUP(CONCATENATE($B119,"-",$C119),IN_1C!$B$2:$T$3018,10,FALSE))</f>
        <v>0</v>
      </c>
      <c r="M119" s="736">
        <f>IF(ISERROR(VLOOKUP(CONCATENATE($B119,"-",$C119),IN_1C!$B$2:$T$3018,11,FALSE))=TRUE,"",VLOOKUP(CONCATENATE($B119,"-",$C119),IN_1C!$B$2:$T$3018,11,FALSE))</f>
        <v>0</v>
      </c>
      <c r="N119" s="737">
        <f>IF(ISERROR(VLOOKUP(CONCATENATE($B119,"-",$C119),IN_1C!$B$2:$T$3018,12,FALSE))=TRUE,"",VLOOKUP(CONCATENATE($B119,"-",$C119),IN_1C!$B$2:$T$3018,12,FALSE))</f>
        <v>0</v>
      </c>
      <c r="O119" s="738">
        <f>IF(ISERROR(VLOOKUP(CONCATENATE($B119,"-",$C119),IN_1C!$B$2:$T$3018,13,FALSE))=TRUE,"",VLOOKUP(CONCATENATE($B119,"-",$C119),IN_1C!$B$2:$T$3018,13,FALSE))</f>
        <v>0</v>
      </c>
      <c r="P119" s="738">
        <f>IF(ISERROR(VLOOKUP(CONCATENATE($B119,"-",$C119),IN_1C!$B$2:$T$3018,14,FALSE))=TRUE,"",VLOOKUP(CONCATENATE($B119,"-",$C119),IN_1C!$B$2:$T$3018,14,FALSE))</f>
        <v>0</v>
      </c>
      <c r="Q119" s="665">
        <f t="shared" si="16"/>
        <v>0</v>
      </c>
      <c r="R119" s="666">
        <f t="shared" si="16"/>
        <v>0</v>
      </c>
    </row>
    <row r="120" spans="1:18" ht="15.45" thickBot="1" x14ac:dyDescent="0.4">
      <c r="A120" s="550" t="s">
        <v>1410</v>
      </c>
      <c r="B120" s="667"/>
      <c r="C120" s="618"/>
      <c r="D120" s="1362"/>
      <c r="E120" s="739" t="str">
        <f>IF(ISERROR(VLOOKUP(CONCATENATE($B120,"-",$C120),IN_1C!$B$2:$T$3018,3,FALSE))=TRUE,"",VLOOKUP(CONCATENATE($B120,"-",$C120),IN_1C!$B$2:$T$3018,3,FALSE))</f>
        <v/>
      </c>
      <c r="F120" s="740"/>
      <c r="G120" s="740"/>
      <c r="H120" s="740"/>
      <c r="I120" s="740"/>
      <c r="J120" s="740"/>
      <c r="K120" s="740"/>
      <c r="L120" s="740"/>
      <c r="M120" s="740"/>
      <c r="N120" s="740"/>
      <c r="O120" s="740"/>
      <c r="P120" s="740"/>
      <c r="Q120" s="668"/>
      <c r="R120" s="669"/>
    </row>
    <row r="121" spans="1:18" x14ac:dyDescent="0.35">
      <c r="A121" s="535" t="s">
        <v>1411</v>
      </c>
      <c r="B121" s="536" t="s">
        <v>1412</v>
      </c>
      <c r="C121" s="617">
        <v>3</v>
      </c>
      <c r="D121" s="1362" t="str">
        <f t="shared" ref="D121:D128" si="18">CONCATENATE(D$107)</f>
        <v/>
      </c>
      <c r="E121" s="730">
        <f>IF(ISERROR(VLOOKUP(CONCATENATE($B121,"-",$C121),IN_1C!$B$2:$T$3018,3,FALSE))=TRUE,"",VLOOKUP(CONCATENATE($B121,"-",$C121),IN_1C!$B$2:$T$3018,3,FALSE))</f>
        <v>0</v>
      </c>
      <c r="F121" s="731">
        <f>IF(ISERROR(VLOOKUP(CONCATENATE($B121,"-",$C121),IN_1C!$B$2:$T$3018,4,FALSE))=TRUE,"",VLOOKUP(CONCATENATE($B121,"-",$C121),IN_1C!$B$2:$T$3018,4,FALSE))</f>
        <v>0</v>
      </c>
      <c r="G121" s="730">
        <f>IF(ISERROR(VLOOKUP(CONCATENATE($B121,"-",$C121),IN_1C!$B$2:$T$3018,5,FALSE))=TRUE,"",VLOOKUP(CONCATENATE($B121,"-",$C121),IN_1C!$B$2:$T$3018,5,FALSE))</f>
        <v>0</v>
      </c>
      <c r="H121" s="731">
        <f>IF(ISERROR(VLOOKUP(CONCATENATE($B121,"-",$C121),IN_1C!$B$2:$T$3018,6,FALSE))=TRUE,"",VLOOKUP(CONCATENATE($B121,"-",$C121),IN_1C!$B$2:$T$3018,6,FALSE))</f>
        <v>0</v>
      </c>
      <c r="I121" s="730">
        <f>IF(ISERROR(VLOOKUP(CONCATENATE($B121,"-",$C121),IN_1C!$B$2:$T$3018,7,FALSE))=TRUE,"",VLOOKUP(CONCATENATE($B121,"-",$C121),IN_1C!$B$2:$T$3018,7,FALSE))</f>
        <v>0</v>
      </c>
      <c r="J121" s="731">
        <f>IF(ISERROR(VLOOKUP(CONCATENATE($B121,"-",$C121),IN_1C!$B$2:$T$3018,8,FALSE))=TRUE,"",VLOOKUP(CONCATENATE($B121,"-",$C121),IN_1C!$B$2:$T$3018,8,FALSE))</f>
        <v>0</v>
      </c>
      <c r="K121" s="730">
        <f>IF(ISERROR(VLOOKUP(CONCATENATE($B121,"-",$C121),IN_1C!$B$2:$T$3018,9,FALSE))=TRUE,"",VLOOKUP(CONCATENATE($B121,"-",$C121),IN_1C!$B$2:$T$3018,9,FALSE))</f>
        <v>0</v>
      </c>
      <c r="L121" s="731">
        <f>IF(ISERROR(VLOOKUP(CONCATENATE($B121,"-",$C121),IN_1C!$B$2:$T$3018,10,FALSE))=TRUE,"",VLOOKUP(CONCATENATE($B121,"-",$C121),IN_1C!$B$2:$T$3018,10,FALSE))</f>
        <v>0</v>
      </c>
      <c r="M121" s="730">
        <f>IF(ISERROR(VLOOKUP(CONCATENATE($B121,"-",$C121),IN_1C!$B$2:$T$3018,11,FALSE))=TRUE,"",VLOOKUP(CONCATENATE($B121,"-",$C121),IN_1C!$B$2:$T$3018,11,FALSE))</f>
        <v>0</v>
      </c>
      <c r="N121" s="731">
        <f>IF(ISERROR(VLOOKUP(CONCATENATE($B121,"-",$C121),IN_1C!$B$2:$T$3018,12,FALSE))=TRUE,"",VLOOKUP(CONCATENATE($B121,"-",$C121),IN_1C!$B$2:$T$3018,12,FALSE))</f>
        <v>0</v>
      </c>
      <c r="O121" s="730">
        <f>IF(ISERROR(VLOOKUP(CONCATENATE($B121,"-",$C121),IN_1C!$B$2:$T$3018,13,FALSE))=TRUE,"",VLOOKUP(CONCATENATE($B121,"-",$C121),IN_1C!$B$2:$T$3018,13,FALSE))</f>
        <v>0</v>
      </c>
      <c r="P121" s="731">
        <f>IF(ISERROR(VLOOKUP(CONCATENATE($B121,"-",$C121),IN_1C!$B$2:$T$3018,14,FALSE))=TRUE,"",VLOOKUP(CONCATENATE($B121,"-",$C121),IN_1C!$B$2:$T$3018,14,FALSE))</f>
        <v>0</v>
      </c>
      <c r="Q121" s="656">
        <f t="shared" ref="Q121:R128" si="19">E121+G121</f>
        <v>0</v>
      </c>
      <c r="R121" s="657">
        <f t="shared" si="19"/>
        <v>0</v>
      </c>
    </row>
    <row r="122" spans="1:18" x14ac:dyDescent="0.35">
      <c r="A122" s="541" t="s">
        <v>1413</v>
      </c>
      <c r="B122" s="546" t="s">
        <v>1414</v>
      </c>
      <c r="C122" s="617">
        <v>3</v>
      </c>
      <c r="D122" s="1362" t="str">
        <f t="shared" si="18"/>
        <v/>
      </c>
      <c r="E122" s="733">
        <f>IF(ISERROR(VLOOKUP(CONCATENATE($B122,"-",$C122),IN_1C!$B$2:$T$3018,3,FALSE))=TRUE,"",VLOOKUP(CONCATENATE($B122,"-",$C122),IN_1C!$B$2:$T$3018,3,FALSE))</f>
        <v>0</v>
      </c>
      <c r="F122" s="734">
        <f>IF(ISERROR(VLOOKUP(CONCATENATE($B122,"-",$C122),IN_1C!$B$2:$T$3018,4,FALSE))=TRUE,"",VLOOKUP(CONCATENATE($B122,"-",$C122),IN_1C!$B$2:$T$3018,4,FALSE))</f>
        <v>0</v>
      </c>
      <c r="G122" s="733">
        <f>IF(ISERROR(VLOOKUP(CONCATENATE($B122,"-",$C122),IN_1C!$B$2:$T$3018,5,FALSE))=TRUE,"",VLOOKUP(CONCATENATE($B122,"-",$C122),IN_1C!$B$2:$T$3018,5,FALSE))</f>
        <v>0</v>
      </c>
      <c r="H122" s="734">
        <f>IF(ISERROR(VLOOKUP(CONCATENATE($B122,"-",$C122),IN_1C!$B$2:$T$3018,6,FALSE))=TRUE,"",VLOOKUP(CONCATENATE($B122,"-",$C122),IN_1C!$B$2:$T$3018,6,FALSE))</f>
        <v>0</v>
      </c>
      <c r="I122" s="733">
        <f>IF(ISERROR(VLOOKUP(CONCATENATE($B122,"-",$C122),IN_1C!$B$2:$T$3018,7,FALSE))=TRUE,"",VLOOKUP(CONCATENATE($B122,"-",$C122),IN_1C!$B$2:$T$3018,7,FALSE))</f>
        <v>0</v>
      </c>
      <c r="J122" s="734">
        <f>IF(ISERROR(VLOOKUP(CONCATENATE($B122,"-",$C122),IN_1C!$B$2:$T$3018,8,FALSE))=TRUE,"",VLOOKUP(CONCATENATE($B122,"-",$C122),IN_1C!$B$2:$T$3018,8,FALSE))</f>
        <v>0</v>
      </c>
      <c r="K122" s="733">
        <f>IF(ISERROR(VLOOKUP(CONCATENATE($B122,"-",$C122),IN_1C!$B$2:$T$3018,9,FALSE))=TRUE,"",VLOOKUP(CONCATENATE($B122,"-",$C122),IN_1C!$B$2:$T$3018,9,FALSE))</f>
        <v>0</v>
      </c>
      <c r="L122" s="734">
        <f>IF(ISERROR(VLOOKUP(CONCATENATE($B122,"-",$C122),IN_1C!$B$2:$T$3018,10,FALSE))=TRUE,"",VLOOKUP(CONCATENATE($B122,"-",$C122),IN_1C!$B$2:$T$3018,10,FALSE))</f>
        <v>0</v>
      </c>
      <c r="M122" s="733">
        <f>IF(ISERROR(VLOOKUP(CONCATENATE($B122,"-",$C122),IN_1C!$B$2:$T$3018,11,FALSE))=TRUE,"",VLOOKUP(CONCATENATE($B122,"-",$C122),IN_1C!$B$2:$T$3018,11,FALSE))</f>
        <v>0</v>
      </c>
      <c r="N122" s="734">
        <f>IF(ISERROR(VLOOKUP(CONCATENATE($B122,"-",$C122),IN_1C!$B$2:$T$3018,12,FALSE))=TRUE,"",VLOOKUP(CONCATENATE($B122,"-",$C122),IN_1C!$B$2:$T$3018,12,FALSE))</f>
        <v>0</v>
      </c>
      <c r="O122" s="733">
        <f>IF(ISERROR(VLOOKUP(CONCATENATE($B122,"-",$C122),IN_1C!$B$2:$T$3018,13,FALSE))=TRUE,"",VLOOKUP(CONCATENATE($B122,"-",$C122),IN_1C!$B$2:$T$3018,13,FALSE))</f>
        <v>0</v>
      </c>
      <c r="P122" s="734">
        <f>IF(ISERROR(VLOOKUP(CONCATENATE($B122,"-",$C122),IN_1C!$B$2:$T$3018,14,FALSE))=TRUE,"",VLOOKUP(CONCATENATE($B122,"-",$C122),IN_1C!$B$2:$T$3018,14,FALSE))</f>
        <v>0</v>
      </c>
      <c r="Q122" s="660">
        <f t="shared" si="19"/>
        <v>0</v>
      </c>
      <c r="R122" s="661">
        <f t="shared" si="19"/>
        <v>0</v>
      </c>
    </row>
    <row r="123" spans="1:18" x14ac:dyDescent="0.35">
      <c r="A123" s="541" t="s">
        <v>1415</v>
      </c>
      <c r="B123" s="546" t="s">
        <v>1416</v>
      </c>
      <c r="C123" s="617">
        <v>3</v>
      </c>
      <c r="D123" s="1362" t="str">
        <f t="shared" si="18"/>
        <v/>
      </c>
      <c r="E123" s="733">
        <f>IF(ISERROR(VLOOKUP(CONCATENATE($B123,"-",$C123),IN_1C!$B$2:$T$3018,3,FALSE))=TRUE,"",VLOOKUP(CONCATENATE($B123,"-",$C123),IN_1C!$B$2:$T$3018,3,FALSE))</f>
        <v>0</v>
      </c>
      <c r="F123" s="734">
        <f>IF(ISERROR(VLOOKUP(CONCATENATE($B123,"-",$C123),IN_1C!$B$2:$T$3018,4,FALSE))=TRUE,"",VLOOKUP(CONCATENATE($B123,"-",$C123),IN_1C!$B$2:$T$3018,4,FALSE))</f>
        <v>0</v>
      </c>
      <c r="G123" s="733">
        <f>IF(ISERROR(VLOOKUP(CONCATENATE($B123,"-",$C123),IN_1C!$B$2:$T$3018,5,FALSE))=TRUE,"",VLOOKUP(CONCATENATE($B123,"-",$C123),IN_1C!$B$2:$T$3018,5,FALSE))</f>
        <v>0</v>
      </c>
      <c r="H123" s="734">
        <f>IF(ISERROR(VLOOKUP(CONCATENATE($B123,"-",$C123),IN_1C!$B$2:$T$3018,6,FALSE))=TRUE,"",VLOOKUP(CONCATENATE($B123,"-",$C123),IN_1C!$B$2:$T$3018,6,FALSE))</f>
        <v>0</v>
      </c>
      <c r="I123" s="733">
        <f>IF(ISERROR(VLOOKUP(CONCATENATE($B123,"-",$C123),IN_1C!$B$2:$T$3018,7,FALSE))=TRUE,"",VLOOKUP(CONCATENATE($B123,"-",$C123),IN_1C!$B$2:$T$3018,7,FALSE))</f>
        <v>0</v>
      </c>
      <c r="J123" s="734">
        <f>IF(ISERROR(VLOOKUP(CONCATENATE($B123,"-",$C123),IN_1C!$B$2:$T$3018,8,FALSE))=TRUE,"",VLOOKUP(CONCATENATE($B123,"-",$C123),IN_1C!$B$2:$T$3018,8,FALSE))</f>
        <v>0</v>
      </c>
      <c r="K123" s="733">
        <f>IF(ISERROR(VLOOKUP(CONCATENATE($B123,"-",$C123),IN_1C!$B$2:$T$3018,9,FALSE))=TRUE,"",VLOOKUP(CONCATENATE($B123,"-",$C123),IN_1C!$B$2:$T$3018,9,FALSE))</f>
        <v>0</v>
      </c>
      <c r="L123" s="734">
        <f>IF(ISERROR(VLOOKUP(CONCATENATE($B123,"-",$C123),IN_1C!$B$2:$T$3018,10,FALSE))=TRUE,"",VLOOKUP(CONCATENATE($B123,"-",$C123),IN_1C!$B$2:$T$3018,10,FALSE))</f>
        <v>0</v>
      </c>
      <c r="M123" s="733">
        <f>IF(ISERROR(VLOOKUP(CONCATENATE($B123,"-",$C123),IN_1C!$B$2:$T$3018,11,FALSE))=TRUE,"",VLOOKUP(CONCATENATE($B123,"-",$C123),IN_1C!$B$2:$T$3018,11,FALSE))</f>
        <v>0</v>
      </c>
      <c r="N123" s="734">
        <f>IF(ISERROR(VLOOKUP(CONCATENATE($B123,"-",$C123),IN_1C!$B$2:$T$3018,12,FALSE))=TRUE,"",VLOOKUP(CONCATENATE($B123,"-",$C123),IN_1C!$B$2:$T$3018,12,FALSE))</f>
        <v>0</v>
      </c>
      <c r="O123" s="733">
        <f>IF(ISERROR(VLOOKUP(CONCATENATE($B123,"-",$C123),IN_1C!$B$2:$T$3018,13,FALSE))=TRUE,"",VLOOKUP(CONCATENATE($B123,"-",$C123),IN_1C!$B$2:$T$3018,13,FALSE))</f>
        <v>0</v>
      </c>
      <c r="P123" s="734">
        <f>IF(ISERROR(VLOOKUP(CONCATENATE($B123,"-",$C123),IN_1C!$B$2:$T$3018,14,FALSE))=TRUE,"",VLOOKUP(CONCATENATE($B123,"-",$C123),IN_1C!$B$2:$T$3018,14,FALSE))</f>
        <v>0</v>
      </c>
      <c r="Q123" s="660">
        <f t="shared" si="19"/>
        <v>0</v>
      </c>
      <c r="R123" s="661">
        <f t="shared" si="19"/>
        <v>0</v>
      </c>
    </row>
    <row r="124" spans="1:18" x14ac:dyDescent="0.35">
      <c r="A124" s="541" t="s">
        <v>1417</v>
      </c>
      <c r="B124" s="546" t="s">
        <v>1418</v>
      </c>
      <c r="C124" s="617">
        <v>3</v>
      </c>
      <c r="D124" s="1362" t="str">
        <f t="shared" si="18"/>
        <v/>
      </c>
      <c r="E124" s="733">
        <f>IF(ISERROR(VLOOKUP(CONCATENATE($B124,"-",$C124),IN_1C!$B$2:$T$3018,3,FALSE))=TRUE,"",VLOOKUP(CONCATENATE($B124,"-",$C124),IN_1C!$B$2:$T$3018,3,FALSE))</f>
        <v>0</v>
      </c>
      <c r="F124" s="734">
        <f>IF(ISERROR(VLOOKUP(CONCATENATE($B124,"-",$C124),IN_1C!$B$2:$T$3018,4,FALSE))=TRUE,"",VLOOKUP(CONCATENATE($B124,"-",$C124),IN_1C!$B$2:$T$3018,4,FALSE))</f>
        <v>0</v>
      </c>
      <c r="G124" s="733">
        <f>IF(ISERROR(VLOOKUP(CONCATENATE($B124,"-",$C124),IN_1C!$B$2:$T$3018,5,FALSE))=TRUE,"",VLOOKUP(CONCATENATE($B124,"-",$C124),IN_1C!$B$2:$T$3018,5,FALSE))</f>
        <v>0</v>
      </c>
      <c r="H124" s="734">
        <f>IF(ISERROR(VLOOKUP(CONCATENATE($B124,"-",$C124),IN_1C!$B$2:$T$3018,6,FALSE))=TRUE,"",VLOOKUP(CONCATENATE($B124,"-",$C124),IN_1C!$B$2:$T$3018,6,FALSE))</f>
        <v>0</v>
      </c>
      <c r="I124" s="733">
        <f>IF(ISERROR(VLOOKUP(CONCATENATE($B124,"-",$C124),IN_1C!$B$2:$T$3018,7,FALSE))=TRUE,"",VLOOKUP(CONCATENATE($B124,"-",$C124),IN_1C!$B$2:$T$3018,7,FALSE))</f>
        <v>0</v>
      </c>
      <c r="J124" s="734">
        <f>IF(ISERROR(VLOOKUP(CONCATENATE($B124,"-",$C124),IN_1C!$B$2:$T$3018,8,FALSE))=TRUE,"",VLOOKUP(CONCATENATE($B124,"-",$C124),IN_1C!$B$2:$T$3018,8,FALSE))</f>
        <v>0</v>
      </c>
      <c r="K124" s="733">
        <f>IF(ISERROR(VLOOKUP(CONCATENATE($B124,"-",$C124),IN_1C!$B$2:$T$3018,9,FALSE))=TRUE,"",VLOOKUP(CONCATENATE($B124,"-",$C124),IN_1C!$B$2:$T$3018,9,FALSE))</f>
        <v>0</v>
      </c>
      <c r="L124" s="734">
        <f>IF(ISERROR(VLOOKUP(CONCATENATE($B124,"-",$C124),IN_1C!$B$2:$T$3018,10,FALSE))=TRUE,"",VLOOKUP(CONCATENATE($B124,"-",$C124),IN_1C!$B$2:$T$3018,10,FALSE))</f>
        <v>0</v>
      </c>
      <c r="M124" s="733">
        <f>IF(ISERROR(VLOOKUP(CONCATENATE($B124,"-",$C124),IN_1C!$B$2:$T$3018,11,FALSE))=TRUE,"",VLOOKUP(CONCATENATE($B124,"-",$C124),IN_1C!$B$2:$T$3018,11,FALSE))</f>
        <v>0</v>
      </c>
      <c r="N124" s="734">
        <f>IF(ISERROR(VLOOKUP(CONCATENATE($B124,"-",$C124),IN_1C!$B$2:$T$3018,12,FALSE))=TRUE,"",VLOOKUP(CONCATENATE($B124,"-",$C124),IN_1C!$B$2:$T$3018,12,FALSE))</f>
        <v>0</v>
      </c>
      <c r="O124" s="733">
        <f>IF(ISERROR(VLOOKUP(CONCATENATE($B124,"-",$C124),IN_1C!$B$2:$T$3018,13,FALSE))=TRUE,"",VLOOKUP(CONCATENATE($B124,"-",$C124),IN_1C!$B$2:$T$3018,13,FALSE))</f>
        <v>0</v>
      </c>
      <c r="P124" s="734">
        <f>IF(ISERROR(VLOOKUP(CONCATENATE($B124,"-",$C124),IN_1C!$B$2:$T$3018,14,FALSE))=TRUE,"",VLOOKUP(CONCATENATE($B124,"-",$C124),IN_1C!$B$2:$T$3018,14,FALSE))</f>
        <v>0</v>
      </c>
      <c r="Q124" s="660">
        <f t="shared" si="19"/>
        <v>0</v>
      </c>
      <c r="R124" s="661">
        <f t="shared" si="19"/>
        <v>0</v>
      </c>
    </row>
    <row r="125" spans="1:18" x14ac:dyDescent="0.35">
      <c r="A125" s="541" t="s">
        <v>1419</v>
      </c>
      <c r="B125" s="546" t="s">
        <v>1420</v>
      </c>
      <c r="C125" s="617">
        <v>3</v>
      </c>
      <c r="D125" s="1362" t="str">
        <f t="shared" si="18"/>
        <v/>
      </c>
      <c r="E125" s="733">
        <f>IF(ISERROR(VLOOKUP(CONCATENATE($B125,"-",$C125),IN_1C!$B$2:$T$3018,3,FALSE))=TRUE,"",VLOOKUP(CONCATENATE($B125,"-",$C125),IN_1C!$B$2:$T$3018,3,FALSE))</f>
        <v>0</v>
      </c>
      <c r="F125" s="734">
        <f>IF(ISERROR(VLOOKUP(CONCATENATE($B125,"-",$C125),IN_1C!$B$2:$T$3018,4,FALSE))=TRUE,"",VLOOKUP(CONCATENATE($B125,"-",$C125),IN_1C!$B$2:$T$3018,4,FALSE))</f>
        <v>0</v>
      </c>
      <c r="G125" s="733">
        <f>IF(ISERROR(VLOOKUP(CONCATENATE($B125,"-",$C125),IN_1C!$B$2:$T$3018,5,FALSE))=TRUE,"",VLOOKUP(CONCATENATE($B125,"-",$C125),IN_1C!$B$2:$T$3018,5,FALSE))</f>
        <v>0</v>
      </c>
      <c r="H125" s="734">
        <f>IF(ISERROR(VLOOKUP(CONCATENATE($B125,"-",$C125),IN_1C!$B$2:$T$3018,6,FALSE))=TRUE,"",VLOOKUP(CONCATENATE($B125,"-",$C125),IN_1C!$B$2:$T$3018,6,FALSE))</f>
        <v>0</v>
      </c>
      <c r="I125" s="733">
        <f>IF(ISERROR(VLOOKUP(CONCATENATE($B125,"-",$C125),IN_1C!$B$2:$T$3018,7,FALSE))=TRUE,"",VLOOKUP(CONCATENATE($B125,"-",$C125),IN_1C!$B$2:$T$3018,7,FALSE))</f>
        <v>0</v>
      </c>
      <c r="J125" s="734">
        <f>IF(ISERROR(VLOOKUP(CONCATENATE($B125,"-",$C125),IN_1C!$B$2:$T$3018,8,FALSE))=TRUE,"",VLOOKUP(CONCATENATE($B125,"-",$C125),IN_1C!$B$2:$T$3018,8,FALSE))</f>
        <v>0</v>
      </c>
      <c r="K125" s="733">
        <f>IF(ISERROR(VLOOKUP(CONCATENATE($B125,"-",$C125),IN_1C!$B$2:$T$3018,9,FALSE))=TRUE,"",VLOOKUP(CONCATENATE($B125,"-",$C125),IN_1C!$B$2:$T$3018,9,FALSE))</f>
        <v>0</v>
      </c>
      <c r="L125" s="734">
        <f>IF(ISERROR(VLOOKUP(CONCATENATE($B125,"-",$C125),IN_1C!$B$2:$T$3018,10,FALSE))=TRUE,"",VLOOKUP(CONCATENATE($B125,"-",$C125),IN_1C!$B$2:$T$3018,10,FALSE))</f>
        <v>0</v>
      </c>
      <c r="M125" s="733">
        <f>IF(ISERROR(VLOOKUP(CONCATENATE($B125,"-",$C125),IN_1C!$B$2:$T$3018,11,FALSE))=TRUE,"",VLOOKUP(CONCATENATE($B125,"-",$C125),IN_1C!$B$2:$T$3018,11,FALSE))</f>
        <v>0</v>
      </c>
      <c r="N125" s="734">
        <f>IF(ISERROR(VLOOKUP(CONCATENATE($B125,"-",$C125),IN_1C!$B$2:$T$3018,12,FALSE))=TRUE,"",VLOOKUP(CONCATENATE($B125,"-",$C125),IN_1C!$B$2:$T$3018,12,FALSE))</f>
        <v>0</v>
      </c>
      <c r="O125" s="733">
        <f>IF(ISERROR(VLOOKUP(CONCATENATE($B125,"-",$C125),IN_1C!$B$2:$T$3018,13,FALSE))=TRUE,"",VLOOKUP(CONCATENATE($B125,"-",$C125),IN_1C!$B$2:$T$3018,13,FALSE))</f>
        <v>0</v>
      </c>
      <c r="P125" s="734">
        <f>IF(ISERROR(VLOOKUP(CONCATENATE($B125,"-",$C125),IN_1C!$B$2:$T$3018,14,FALSE))=TRUE,"",VLOOKUP(CONCATENATE($B125,"-",$C125),IN_1C!$B$2:$T$3018,14,FALSE))</f>
        <v>0</v>
      </c>
      <c r="Q125" s="660">
        <f t="shared" si="19"/>
        <v>0</v>
      </c>
      <c r="R125" s="661">
        <f t="shared" si="19"/>
        <v>0</v>
      </c>
    </row>
    <row r="126" spans="1:18" x14ac:dyDescent="0.35">
      <c r="A126" s="541" t="s">
        <v>1814</v>
      </c>
      <c r="B126" s="547" t="s">
        <v>524</v>
      </c>
      <c r="C126" s="617">
        <v>3</v>
      </c>
      <c r="D126" s="1362" t="str">
        <f t="shared" si="18"/>
        <v/>
      </c>
      <c r="E126" s="2145">
        <f>IF(ISERROR(VLOOKUP(CONCATENATE($B126,"-",$C126),IN_1C!$B$2:$T$3018,3,FALSE))=TRUE,"",VLOOKUP(CONCATENATE($B126,"-",$C126),IN_1C!$B$2:$T$3018,3,FALSE))</f>
        <v>0</v>
      </c>
      <c r="F126" s="2146">
        <f>IF(ISERROR(VLOOKUP(CONCATENATE($B126,"-",$C126),IN_1C!$B$2:$T$3018,4,FALSE))=TRUE,"",VLOOKUP(CONCATENATE($B126,"-",$C126),IN_1C!$B$2:$T$3018,4,FALSE))</f>
        <v>0</v>
      </c>
      <c r="G126" s="2145">
        <f>IF(ISERROR(VLOOKUP(CONCATENATE($B126,"-",$C126),IN_1C!$B$2:$T$3018,5,FALSE))=TRUE,"",VLOOKUP(CONCATENATE($B126,"-",$C126),IN_1C!$B$2:$T$3018,5,FALSE))</f>
        <v>0</v>
      </c>
      <c r="H126" s="2146">
        <f>IF(ISERROR(VLOOKUP(CONCATENATE($B126,"-",$C126),IN_1C!$B$2:$T$3018,6,FALSE))=TRUE,"",VLOOKUP(CONCATENATE($B126,"-",$C126),IN_1C!$B$2:$T$3018,6,FALSE))</f>
        <v>0</v>
      </c>
      <c r="I126" s="2145">
        <f>IF(ISERROR(VLOOKUP(CONCATENATE($B126,"-",$C126),IN_1C!$B$2:$T$3018,7,FALSE))=TRUE,"",VLOOKUP(CONCATENATE($B126,"-",$C126),IN_1C!$B$2:$T$3018,7,FALSE))</f>
        <v>0</v>
      </c>
      <c r="J126" s="2146">
        <f>IF(ISERROR(VLOOKUP(CONCATENATE($B126,"-",$C126),IN_1C!$B$2:$T$3018,8,FALSE))=TRUE,"",VLOOKUP(CONCATENATE($B126,"-",$C126),IN_1C!$B$2:$T$3018,8,FALSE))</f>
        <v>0</v>
      </c>
      <c r="K126" s="2145">
        <f>IF(ISERROR(VLOOKUP(CONCATENATE($B126,"-",$C126),IN_1C!$B$2:$T$3018,9,FALSE))=TRUE,"",VLOOKUP(CONCATENATE($B126,"-",$C126),IN_1C!$B$2:$T$3018,9,FALSE))</f>
        <v>0</v>
      </c>
      <c r="L126" s="2146">
        <f>IF(ISERROR(VLOOKUP(CONCATENATE($B126,"-",$C126),IN_1C!$B$2:$T$3018,10,FALSE))=TRUE,"",VLOOKUP(CONCATENATE($B126,"-",$C126),IN_1C!$B$2:$T$3018,10,FALSE))</f>
        <v>0</v>
      </c>
      <c r="M126" s="2145">
        <f>IF(ISERROR(VLOOKUP(CONCATENATE($B126,"-",$C126),IN_1C!$B$2:$T$3018,11,FALSE))=TRUE,"",VLOOKUP(CONCATENATE($B126,"-",$C126),IN_1C!$B$2:$T$3018,11,FALSE))</f>
        <v>0</v>
      </c>
      <c r="N126" s="2146">
        <f>IF(ISERROR(VLOOKUP(CONCATENATE($B126,"-",$C126),IN_1C!$B$2:$T$3018,12,FALSE))=TRUE,"",VLOOKUP(CONCATENATE($B126,"-",$C126),IN_1C!$B$2:$T$3018,12,FALSE))</f>
        <v>0</v>
      </c>
      <c r="O126" s="2145">
        <f>IF(ISERROR(VLOOKUP(CONCATENATE($B126,"-",$C126),IN_1C!$B$2:$T$3018,13,FALSE))=TRUE,"",VLOOKUP(CONCATENATE($B126,"-",$C126),IN_1C!$B$2:$T$3018,13,FALSE))</f>
        <v>0</v>
      </c>
      <c r="P126" s="2146">
        <f>IF(ISERROR(VLOOKUP(CONCATENATE($B126,"-",$C126),IN_1C!$B$2:$T$3018,14,FALSE))=TRUE,"",VLOOKUP(CONCATENATE($B126,"-",$C126),IN_1C!$B$2:$T$3018,14,FALSE))</f>
        <v>0</v>
      </c>
      <c r="Q126" s="2147">
        <f t="shared" si="19"/>
        <v>0</v>
      </c>
      <c r="R126" s="666">
        <f t="shared" si="19"/>
        <v>0</v>
      </c>
    </row>
    <row r="127" spans="1:18" x14ac:dyDescent="0.35">
      <c r="A127" s="541" t="s">
        <v>1815</v>
      </c>
      <c r="B127" s="547" t="s">
        <v>526</v>
      </c>
      <c r="C127" s="617">
        <v>3</v>
      </c>
      <c r="D127" s="1362" t="str">
        <f t="shared" si="18"/>
        <v/>
      </c>
      <c r="E127" s="2145">
        <f>IF(ISERROR(VLOOKUP(CONCATENATE($B127,"-",$C127),IN_1C!$B$2:$T$3018,3,FALSE))=TRUE,"",VLOOKUP(CONCATENATE($B127,"-",$C127),IN_1C!$B$2:$T$3018,3,FALSE))</f>
        <v>0</v>
      </c>
      <c r="F127" s="2146">
        <f>IF(ISERROR(VLOOKUP(CONCATENATE($B127,"-",$C127),IN_1C!$B$2:$T$3018,4,FALSE))=TRUE,"",VLOOKUP(CONCATENATE($B127,"-",$C127),IN_1C!$B$2:$T$3018,4,FALSE))</f>
        <v>0</v>
      </c>
      <c r="G127" s="2145">
        <f>IF(ISERROR(VLOOKUP(CONCATENATE($B127,"-",$C127),IN_1C!$B$2:$T$3018,5,FALSE))=TRUE,"",VLOOKUP(CONCATENATE($B127,"-",$C127),IN_1C!$B$2:$T$3018,5,FALSE))</f>
        <v>0</v>
      </c>
      <c r="H127" s="2146">
        <f>IF(ISERROR(VLOOKUP(CONCATENATE($B127,"-",$C127),IN_1C!$B$2:$T$3018,6,FALSE))=TRUE,"",VLOOKUP(CONCATENATE($B127,"-",$C127),IN_1C!$B$2:$T$3018,6,FALSE))</f>
        <v>0</v>
      </c>
      <c r="I127" s="2145">
        <f>IF(ISERROR(VLOOKUP(CONCATENATE($B127,"-",$C127),IN_1C!$B$2:$T$3018,7,FALSE))=TRUE,"",VLOOKUP(CONCATENATE($B127,"-",$C127),IN_1C!$B$2:$T$3018,7,FALSE))</f>
        <v>0</v>
      </c>
      <c r="J127" s="2146">
        <f>IF(ISERROR(VLOOKUP(CONCATENATE($B127,"-",$C127),IN_1C!$B$2:$T$3018,8,FALSE))=TRUE,"",VLOOKUP(CONCATENATE($B127,"-",$C127),IN_1C!$B$2:$T$3018,8,FALSE))</f>
        <v>0</v>
      </c>
      <c r="K127" s="2145">
        <f>IF(ISERROR(VLOOKUP(CONCATENATE($B127,"-",$C127),IN_1C!$B$2:$T$3018,9,FALSE))=TRUE,"",VLOOKUP(CONCATENATE($B127,"-",$C127),IN_1C!$B$2:$T$3018,9,FALSE))</f>
        <v>0</v>
      </c>
      <c r="L127" s="2146">
        <f>IF(ISERROR(VLOOKUP(CONCATENATE($B127,"-",$C127),IN_1C!$B$2:$T$3018,10,FALSE))=TRUE,"",VLOOKUP(CONCATENATE($B127,"-",$C127),IN_1C!$B$2:$T$3018,10,FALSE))</f>
        <v>0</v>
      </c>
      <c r="M127" s="2145">
        <f>IF(ISERROR(VLOOKUP(CONCATENATE($B127,"-",$C127),IN_1C!$B$2:$T$3018,11,FALSE))=TRUE,"",VLOOKUP(CONCATENATE($B127,"-",$C127),IN_1C!$B$2:$T$3018,11,FALSE))</f>
        <v>0</v>
      </c>
      <c r="N127" s="2146">
        <f>IF(ISERROR(VLOOKUP(CONCATENATE($B127,"-",$C127),IN_1C!$B$2:$T$3018,12,FALSE))=TRUE,"",VLOOKUP(CONCATENATE($B127,"-",$C127),IN_1C!$B$2:$T$3018,12,FALSE))</f>
        <v>0</v>
      </c>
      <c r="O127" s="2145">
        <f>IF(ISERROR(VLOOKUP(CONCATENATE($B127,"-",$C127),IN_1C!$B$2:$T$3018,13,FALSE))=TRUE,"",VLOOKUP(CONCATENATE($B127,"-",$C127),IN_1C!$B$2:$T$3018,13,FALSE))</f>
        <v>0</v>
      </c>
      <c r="P127" s="2146">
        <f>IF(ISERROR(VLOOKUP(CONCATENATE($B127,"-",$C127),IN_1C!$B$2:$T$3018,14,FALSE))=TRUE,"",VLOOKUP(CONCATENATE($B127,"-",$C127),IN_1C!$B$2:$T$3018,14,FALSE))</f>
        <v>0</v>
      </c>
      <c r="Q127" s="2147">
        <f t="shared" si="19"/>
        <v>0</v>
      </c>
      <c r="R127" s="666">
        <f t="shared" si="19"/>
        <v>0</v>
      </c>
    </row>
    <row r="128" spans="1:18" ht="15.45" thickBot="1" x14ac:dyDescent="0.4">
      <c r="A128" s="541" t="s">
        <v>1421</v>
      </c>
      <c r="B128" s="547" t="s">
        <v>1422</v>
      </c>
      <c r="C128" s="617">
        <v>3</v>
      </c>
      <c r="D128" s="1362" t="str">
        <f t="shared" si="18"/>
        <v/>
      </c>
      <c r="E128" s="736">
        <f>IF(ISERROR(VLOOKUP(CONCATENATE($B128,"-",$C128),IN_1C!$B$2:$T$3018,3,FALSE))=TRUE,"",VLOOKUP(CONCATENATE($B128,"-",$C128),IN_1C!$B$2:$T$3018,3,FALSE))</f>
        <v>0</v>
      </c>
      <c r="F128" s="737">
        <f>IF(ISERROR(VLOOKUP(CONCATENATE($B128,"-",$C128),IN_1C!$B$2:$T$3018,4,FALSE))=TRUE,"",VLOOKUP(CONCATENATE($B128,"-",$C128),IN_1C!$B$2:$T$3018,4,FALSE))</f>
        <v>0</v>
      </c>
      <c r="G128" s="736">
        <f>IF(ISERROR(VLOOKUP(CONCATENATE($B128,"-",$C128),IN_1C!$B$2:$T$3018,5,FALSE))=TRUE,"",VLOOKUP(CONCATENATE($B128,"-",$C128),IN_1C!$B$2:$T$3018,5,FALSE))</f>
        <v>0</v>
      </c>
      <c r="H128" s="737">
        <f>IF(ISERROR(VLOOKUP(CONCATENATE($B128,"-",$C128),IN_1C!$B$2:$T$3018,6,FALSE))=TRUE,"",VLOOKUP(CONCATENATE($B128,"-",$C128),IN_1C!$B$2:$T$3018,6,FALSE))</f>
        <v>0</v>
      </c>
      <c r="I128" s="736">
        <f>IF(ISERROR(VLOOKUP(CONCATENATE($B128,"-",$C128),IN_1C!$B$2:$T$3018,7,FALSE))=TRUE,"",VLOOKUP(CONCATENATE($B128,"-",$C128),IN_1C!$B$2:$T$3018,7,FALSE))</f>
        <v>0</v>
      </c>
      <c r="J128" s="737">
        <f>IF(ISERROR(VLOOKUP(CONCATENATE($B128,"-",$C128),IN_1C!$B$2:$T$3018,8,FALSE))=TRUE,"",VLOOKUP(CONCATENATE($B128,"-",$C128),IN_1C!$B$2:$T$3018,8,FALSE))</f>
        <v>0</v>
      </c>
      <c r="K128" s="736">
        <f>IF(ISERROR(VLOOKUP(CONCATENATE($B128,"-",$C128),IN_1C!$B$2:$T$3018,9,FALSE))=TRUE,"",VLOOKUP(CONCATENATE($B128,"-",$C128),IN_1C!$B$2:$T$3018,9,FALSE))</f>
        <v>0</v>
      </c>
      <c r="L128" s="737">
        <f>IF(ISERROR(VLOOKUP(CONCATENATE($B128,"-",$C128),IN_1C!$B$2:$T$3018,10,FALSE))=TRUE,"",VLOOKUP(CONCATENATE($B128,"-",$C128),IN_1C!$B$2:$T$3018,10,FALSE))</f>
        <v>0</v>
      </c>
      <c r="M128" s="736">
        <f>IF(ISERROR(VLOOKUP(CONCATENATE($B128,"-",$C128),IN_1C!$B$2:$T$3018,11,FALSE))=TRUE,"",VLOOKUP(CONCATENATE($B128,"-",$C128),IN_1C!$B$2:$T$3018,11,FALSE))</f>
        <v>0</v>
      </c>
      <c r="N128" s="737">
        <f>IF(ISERROR(VLOOKUP(CONCATENATE($B128,"-",$C128),IN_1C!$B$2:$T$3018,12,FALSE))=TRUE,"",VLOOKUP(CONCATENATE($B128,"-",$C128),IN_1C!$B$2:$T$3018,12,FALSE))</f>
        <v>0</v>
      </c>
      <c r="O128" s="736">
        <f>IF(ISERROR(VLOOKUP(CONCATENATE($B128,"-",$C128),IN_1C!$B$2:$T$3018,13,FALSE))=TRUE,"",VLOOKUP(CONCATENATE($B128,"-",$C128),IN_1C!$B$2:$T$3018,13,FALSE))</f>
        <v>0</v>
      </c>
      <c r="P128" s="737">
        <f>IF(ISERROR(VLOOKUP(CONCATENATE($B128,"-",$C128),IN_1C!$B$2:$T$3018,14,FALSE))=TRUE,"",VLOOKUP(CONCATENATE($B128,"-",$C128),IN_1C!$B$2:$T$3018,14,FALSE))</f>
        <v>0</v>
      </c>
      <c r="Q128" s="663">
        <f t="shared" si="19"/>
        <v>0</v>
      </c>
      <c r="R128" s="664">
        <f t="shared" si="19"/>
        <v>0</v>
      </c>
    </row>
    <row r="129" spans="1:18" ht="15.45" thickBot="1" x14ac:dyDescent="0.4">
      <c r="A129" s="556" t="s">
        <v>1423</v>
      </c>
      <c r="B129" s="670"/>
      <c r="C129" s="619"/>
      <c r="D129" s="1362"/>
      <c r="E129" s="741" t="str">
        <f>IF(ISERROR(VLOOKUP(CONCATENATE($B129,"-",$C129),IN_1C!$B$2:$T$3018,3,FALSE))=TRUE,"",VLOOKUP(CONCATENATE($B129,"-",$C129),IN_1C!$B$2:$T$3018,3,FALSE))</f>
        <v/>
      </c>
      <c r="F129" s="742" t="str">
        <f>IF(ISERROR(VLOOKUP(CONCATENATE($B129,"-",$C129),IN_1C!$B$2:$T$3018,4,FALSE))=TRUE,"",VLOOKUP(CONCATENATE($B129,"-",$C129),IN_1C!$B$2:$T$3018,4,FALSE))</f>
        <v/>
      </c>
      <c r="G129" s="742" t="str">
        <f>IF(ISERROR(VLOOKUP(CONCATENATE($B129,"-",$C129),IN_1C!$B$2:$T$3018,5,FALSE))=TRUE,"",VLOOKUP(CONCATENATE($B129,"-",$C129),IN_1C!$B$2:$T$3018,5,FALSE))</f>
        <v/>
      </c>
      <c r="H129" s="742" t="str">
        <f>IF(ISERROR(VLOOKUP(CONCATENATE($B129,"-",$C129),IN_1C!$B$2:$T$3018,6,FALSE))=TRUE,"",VLOOKUP(CONCATENATE($B129,"-",$C129),IN_1C!$B$2:$T$3018,6,FALSE))</f>
        <v/>
      </c>
      <c r="I129" s="742" t="str">
        <f>IF(ISERROR(VLOOKUP(CONCATENATE($B129,"-",$C129),IN_1C!$B$2:$T$3018,7,FALSE))=TRUE,"",VLOOKUP(CONCATENATE($B129,"-",$C129),IN_1C!$B$2:$T$3018,7,FALSE))</f>
        <v/>
      </c>
      <c r="J129" s="742" t="str">
        <f>IF(ISERROR(VLOOKUP(CONCATENATE($B129,"-",$C129),IN_1C!$B$2:$T$3018,8,FALSE))=TRUE,"",VLOOKUP(CONCATENATE($B129,"-",$C129),IN_1C!$B$2:$T$3018,8,FALSE))</f>
        <v/>
      </c>
      <c r="K129" s="742" t="str">
        <f>IF(ISERROR(VLOOKUP(CONCATENATE($B129,"-",$C129),IN_1C!$B$2:$T$3018,9,FALSE))=TRUE,"",VLOOKUP(CONCATENATE($B129,"-",$C129),IN_1C!$B$2:$T$3018,9,FALSE))</f>
        <v/>
      </c>
      <c r="L129" s="742" t="str">
        <f>IF(ISERROR(VLOOKUP(CONCATENATE($B129,"-",$C129),IN_1C!$B$2:$T$3018,10,FALSE))=TRUE,"",VLOOKUP(CONCATENATE($B129,"-",$C129),IN_1C!$B$2:$T$3018,10,FALSE))</f>
        <v/>
      </c>
      <c r="M129" s="742" t="str">
        <f>IF(ISERROR(VLOOKUP(CONCATENATE($B129,"-",$C129),IN_1C!$B$2:$T$3018,11,FALSE))=TRUE,"",VLOOKUP(CONCATENATE($B129,"-",$C129),IN_1C!$B$2:$T$3018,11,FALSE))</f>
        <v/>
      </c>
      <c r="N129" s="742" t="str">
        <f>IF(ISERROR(VLOOKUP(CONCATENATE($B129,"-",$C129),IN_1C!$B$2:$T$3018,12,FALSE))=TRUE,"",VLOOKUP(CONCATENATE($B129,"-",$C129),IN_1C!$B$2:$T$3018,12,FALSE))</f>
        <v/>
      </c>
      <c r="O129" s="742" t="str">
        <f>IF(ISERROR(VLOOKUP(CONCATENATE($B129,"-",$C129),IN_1C!$B$2:$T$3018,13,FALSE))=TRUE,"",VLOOKUP(CONCATENATE($B129,"-",$C129),IN_1C!$B$2:$T$3018,13,FALSE))</f>
        <v/>
      </c>
      <c r="P129" s="742" t="str">
        <f>IF(ISERROR(VLOOKUP(CONCATENATE($B129,"-",$C129),IN_1C!$B$2:$T$3018,14,FALSE))=TRUE,"",VLOOKUP(CONCATENATE($B129,"-",$C129),IN_1C!$B$2:$T$3018,14,FALSE))</f>
        <v/>
      </c>
      <c r="Q129" s="671"/>
      <c r="R129" s="672"/>
    </row>
    <row r="130" spans="1:18" x14ac:dyDescent="0.35">
      <c r="A130" s="535" t="s">
        <v>1424</v>
      </c>
      <c r="B130" s="536" t="s">
        <v>1425</v>
      </c>
      <c r="C130" s="617">
        <v>3</v>
      </c>
      <c r="D130" s="1362" t="str">
        <f t="shared" ref="D130:D140" si="20">CONCATENATE(D$107)</f>
        <v/>
      </c>
      <c r="E130" s="730">
        <f>IF(ISERROR(VLOOKUP(CONCATENATE($B130,"-",$C130),IN_1C!$B$2:$T$3018,3,FALSE))=TRUE,"",VLOOKUP(CONCATENATE($B130,"-",$C130),IN_1C!$B$2:$T$3018,3,FALSE))</f>
        <v>0</v>
      </c>
      <c r="F130" s="731">
        <f>IF(ISERROR(VLOOKUP(CONCATENATE($B130,"-",$C130),IN_1C!$B$2:$T$3018,4,FALSE))=TRUE,"",VLOOKUP(CONCATENATE($B130,"-",$C130),IN_1C!$B$2:$T$3018,4,FALSE))</f>
        <v>0</v>
      </c>
      <c r="G130" s="730">
        <f>IF(ISERROR(VLOOKUP(CONCATENATE($B130,"-",$C130),IN_1C!$B$2:$T$3018,5,FALSE))=TRUE,"",VLOOKUP(CONCATENATE($B130,"-",$C130),IN_1C!$B$2:$T$3018,5,FALSE))</f>
        <v>0</v>
      </c>
      <c r="H130" s="731">
        <f>IF(ISERROR(VLOOKUP(CONCATENATE($B130,"-",$C130),IN_1C!$B$2:$T$3018,6,FALSE))=TRUE,"",VLOOKUP(CONCATENATE($B130,"-",$C130),IN_1C!$B$2:$T$3018,6,FALSE))</f>
        <v>0</v>
      </c>
      <c r="I130" s="730">
        <f>IF(ISERROR(VLOOKUP(CONCATENATE($B130,"-",$C130),IN_1C!$B$2:$T$3018,7,FALSE))=TRUE,"",VLOOKUP(CONCATENATE($B130,"-",$C130),IN_1C!$B$2:$T$3018,7,FALSE))</f>
        <v>0</v>
      </c>
      <c r="J130" s="731">
        <f>IF(ISERROR(VLOOKUP(CONCATENATE($B130,"-",$C130),IN_1C!$B$2:$T$3018,8,FALSE))=TRUE,"",VLOOKUP(CONCATENATE($B130,"-",$C130),IN_1C!$B$2:$T$3018,8,FALSE))</f>
        <v>0</v>
      </c>
      <c r="K130" s="730">
        <f>IF(ISERROR(VLOOKUP(CONCATENATE($B130,"-",$C130),IN_1C!$B$2:$T$3018,9,FALSE))=TRUE,"",VLOOKUP(CONCATENATE($B130,"-",$C130),IN_1C!$B$2:$T$3018,9,FALSE))</f>
        <v>0</v>
      </c>
      <c r="L130" s="731">
        <f>IF(ISERROR(VLOOKUP(CONCATENATE($B130,"-",$C130),IN_1C!$B$2:$T$3018,10,FALSE))=TRUE,"",VLOOKUP(CONCATENATE($B130,"-",$C130),IN_1C!$B$2:$T$3018,10,FALSE))</f>
        <v>0</v>
      </c>
      <c r="M130" s="730">
        <f>IF(ISERROR(VLOOKUP(CONCATENATE($B130,"-",$C130),IN_1C!$B$2:$T$3018,11,FALSE))=TRUE,"",VLOOKUP(CONCATENATE($B130,"-",$C130),IN_1C!$B$2:$T$3018,11,FALSE))</f>
        <v>0</v>
      </c>
      <c r="N130" s="731">
        <f>IF(ISERROR(VLOOKUP(CONCATENATE($B130,"-",$C130),IN_1C!$B$2:$T$3018,12,FALSE))=TRUE,"",VLOOKUP(CONCATENATE($B130,"-",$C130),IN_1C!$B$2:$T$3018,12,FALSE))</f>
        <v>0</v>
      </c>
      <c r="O130" s="730">
        <f>IF(ISERROR(VLOOKUP(CONCATENATE($B130,"-",$C130),IN_1C!$B$2:$T$3018,13,FALSE))=TRUE,"",VLOOKUP(CONCATENATE($B130,"-",$C130),IN_1C!$B$2:$T$3018,13,FALSE))</f>
        <v>0</v>
      </c>
      <c r="P130" s="731">
        <f>IF(ISERROR(VLOOKUP(CONCATENATE($B130,"-",$C130),IN_1C!$B$2:$T$3018,14,FALSE))=TRUE,"",VLOOKUP(CONCATENATE($B130,"-",$C130),IN_1C!$B$2:$T$3018,14,FALSE))</f>
        <v>0</v>
      </c>
      <c r="Q130" s="656">
        <f t="shared" ref="Q130:R140" si="21">E130+G130</f>
        <v>0</v>
      </c>
      <c r="R130" s="657">
        <f t="shared" si="21"/>
        <v>0</v>
      </c>
    </row>
    <row r="131" spans="1:18" x14ac:dyDescent="0.35">
      <c r="A131" s="541" t="s">
        <v>1426</v>
      </c>
      <c r="B131" s="546" t="s">
        <v>1427</v>
      </c>
      <c r="C131" s="617">
        <v>3</v>
      </c>
      <c r="D131" s="1362" t="str">
        <f t="shared" si="20"/>
        <v/>
      </c>
      <c r="E131" s="733">
        <f>IF(ISERROR(VLOOKUP(CONCATENATE($B131,"-",$C131),IN_1C!$B$2:$T$3018,3,FALSE))=TRUE,"",VLOOKUP(CONCATENATE($B131,"-",$C131),IN_1C!$B$2:$T$3018,3,FALSE))</f>
        <v>0</v>
      </c>
      <c r="F131" s="734">
        <f>IF(ISERROR(VLOOKUP(CONCATENATE($B131,"-",$C131),IN_1C!$B$2:$T$3018,4,FALSE))=TRUE,"",VLOOKUP(CONCATENATE($B131,"-",$C131),IN_1C!$B$2:$T$3018,4,FALSE))</f>
        <v>0</v>
      </c>
      <c r="G131" s="733">
        <f>IF(ISERROR(VLOOKUP(CONCATENATE($B131,"-",$C131),IN_1C!$B$2:$T$3018,5,FALSE))=TRUE,"",VLOOKUP(CONCATENATE($B131,"-",$C131),IN_1C!$B$2:$T$3018,5,FALSE))</f>
        <v>0</v>
      </c>
      <c r="H131" s="734">
        <f>IF(ISERROR(VLOOKUP(CONCATENATE($B131,"-",$C131),IN_1C!$B$2:$T$3018,6,FALSE))=TRUE,"",VLOOKUP(CONCATENATE($B131,"-",$C131),IN_1C!$B$2:$T$3018,6,FALSE))</f>
        <v>0</v>
      </c>
      <c r="I131" s="733">
        <f>IF(ISERROR(VLOOKUP(CONCATENATE($B131,"-",$C131),IN_1C!$B$2:$T$3018,7,FALSE))=TRUE,"",VLOOKUP(CONCATENATE($B131,"-",$C131),IN_1C!$B$2:$T$3018,7,FALSE))</f>
        <v>0</v>
      </c>
      <c r="J131" s="734">
        <f>IF(ISERROR(VLOOKUP(CONCATENATE($B131,"-",$C131),IN_1C!$B$2:$T$3018,8,FALSE))=TRUE,"",VLOOKUP(CONCATENATE($B131,"-",$C131),IN_1C!$B$2:$T$3018,8,FALSE))</f>
        <v>0</v>
      </c>
      <c r="K131" s="733">
        <f>IF(ISERROR(VLOOKUP(CONCATENATE($B131,"-",$C131),IN_1C!$B$2:$T$3018,9,FALSE))=TRUE,"",VLOOKUP(CONCATENATE($B131,"-",$C131),IN_1C!$B$2:$T$3018,9,FALSE))</f>
        <v>0</v>
      </c>
      <c r="L131" s="734">
        <f>IF(ISERROR(VLOOKUP(CONCATENATE($B131,"-",$C131),IN_1C!$B$2:$T$3018,10,FALSE))=TRUE,"",VLOOKUP(CONCATENATE($B131,"-",$C131),IN_1C!$B$2:$T$3018,10,FALSE))</f>
        <v>0</v>
      </c>
      <c r="M131" s="733">
        <f>IF(ISERROR(VLOOKUP(CONCATENATE($B131,"-",$C131),IN_1C!$B$2:$T$3018,11,FALSE))=TRUE,"",VLOOKUP(CONCATENATE($B131,"-",$C131),IN_1C!$B$2:$T$3018,11,FALSE))</f>
        <v>0</v>
      </c>
      <c r="N131" s="734">
        <f>IF(ISERROR(VLOOKUP(CONCATENATE($B131,"-",$C131),IN_1C!$B$2:$T$3018,12,FALSE))=TRUE,"",VLOOKUP(CONCATENATE($B131,"-",$C131),IN_1C!$B$2:$T$3018,12,FALSE))</f>
        <v>0</v>
      </c>
      <c r="O131" s="733">
        <f>IF(ISERROR(VLOOKUP(CONCATENATE($B131,"-",$C131),IN_1C!$B$2:$T$3018,13,FALSE))=TRUE,"",VLOOKUP(CONCATENATE($B131,"-",$C131),IN_1C!$B$2:$T$3018,13,FALSE))</f>
        <v>0</v>
      </c>
      <c r="P131" s="734">
        <f>IF(ISERROR(VLOOKUP(CONCATENATE($B131,"-",$C131),IN_1C!$B$2:$T$3018,14,FALSE))=TRUE,"",VLOOKUP(CONCATENATE($B131,"-",$C131),IN_1C!$B$2:$T$3018,14,FALSE))</f>
        <v>0</v>
      </c>
      <c r="Q131" s="660">
        <f t="shared" si="21"/>
        <v>0</v>
      </c>
      <c r="R131" s="661">
        <f t="shared" si="21"/>
        <v>0</v>
      </c>
    </row>
    <row r="132" spans="1:18" x14ac:dyDescent="0.35">
      <c r="A132" s="541" t="s">
        <v>1428</v>
      </c>
      <c r="B132" s="546" t="s">
        <v>1429</v>
      </c>
      <c r="C132" s="617">
        <v>3</v>
      </c>
      <c r="D132" s="1362" t="str">
        <f t="shared" si="20"/>
        <v/>
      </c>
      <c r="E132" s="733">
        <f>IF(ISERROR(VLOOKUP(CONCATENATE($B132,"-",$C132),IN_1C!$B$2:$T$3018,3,FALSE))=TRUE,"",VLOOKUP(CONCATENATE($B132,"-",$C132),IN_1C!$B$2:$T$3018,3,FALSE))</f>
        <v>0</v>
      </c>
      <c r="F132" s="734">
        <f>IF(ISERROR(VLOOKUP(CONCATENATE($B132,"-",$C132),IN_1C!$B$2:$T$3018,4,FALSE))=TRUE,"",VLOOKUP(CONCATENATE($B132,"-",$C132),IN_1C!$B$2:$T$3018,4,FALSE))</f>
        <v>0</v>
      </c>
      <c r="G132" s="733">
        <f>IF(ISERROR(VLOOKUP(CONCATENATE($B132,"-",$C132),IN_1C!$B$2:$T$3018,5,FALSE))=TRUE,"",VLOOKUP(CONCATENATE($B132,"-",$C132),IN_1C!$B$2:$T$3018,5,FALSE))</f>
        <v>0</v>
      </c>
      <c r="H132" s="734">
        <f>IF(ISERROR(VLOOKUP(CONCATENATE($B132,"-",$C132),IN_1C!$B$2:$T$3018,6,FALSE))=TRUE,"",VLOOKUP(CONCATENATE($B132,"-",$C132),IN_1C!$B$2:$T$3018,6,FALSE))</f>
        <v>0</v>
      </c>
      <c r="I132" s="733">
        <f>IF(ISERROR(VLOOKUP(CONCATENATE($B132,"-",$C132),IN_1C!$B$2:$T$3018,7,FALSE))=TRUE,"",VLOOKUP(CONCATENATE($B132,"-",$C132),IN_1C!$B$2:$T$3018,7,FALSE))</f>
        <v>0</v>
      </c>
      <c r="J132" s="734">
        <f>IF(ISERROR(VLOOKUP(CONCATENATE($B132,"-",$C132),IN_1C!$B$2:$T$3018,8,FALSE))=TRUE,"",VLOOKUP(CONCATENATE($B132,"-",$C132),IN_1C!$B$2:$T$3018,8,FALSE))</f>
        <v>0</v>
      </c>
      <c r="K132" s="733">
        <f>IF(ISERROR(VLOOKUP(CONCATENATE($B132,"-",$C132),IN_1C!$B$2:$T$3018,9,FALSE))=TRUE,"",VLOOKUP(CONCATENATE($B132,"-",$C132),IN_1C!$B$2:$T$3018,9,FALSE))</f>
        <v>0</v>
      </c>
      <c r="L132" s="734">
        <f>IF(ISERROR(VLOOKUP(CONCATENATE($B132,"-",$C132),IN_1C!$B$2:$T$3018,10,FALSE))=TRUE,"",VLOOKUP(CONCATENATE($B132,"-",$C132),IN_1C!$B$2:$T$3018,10,FALSE))</f>
        <v>0</v>
      </c>
      <c r="M132" s="733">
        <f>IF(ISERROR(VLOOKUP(CONCATENATE($B132,"-",$C132),IN_1C!$B$2:$T$3018,11,FALSE))=TRUE,"",VLOOKUP(CONCATENATE($B132,"-",$C132),IN_1C!$B$2:$T$3018,11,FALSE))</f>
        <v>0</v>
      </c>
      <c r="N132" s="734">
        <f>IF(ISERROR(VLOOKUP(CONCATENATE($B132,"-",$C132),IN_1C!$B$2:$T$3018,12,FALSE))=TRUE,"",VLOOKUP(CONCATENATE($B132,"-",$C132),IN_1C!$B$2:$T$3018,12,FALSE))</f>
        <v>0</v>
      </c>
      <c r="O132" s="733">
        <f>IF(ISERROR(VLOOKUP(CONCATENATE($B132,"-",$C132),IN_1C!$B$2:$T$3018,13,FALSE))=TRUE,"",VLOOKUP(CONCATENATE($B132,"-",$C132),IN_1C!$B$2:$T$3018,13,FALSE))</f>
        <v>0</v>
      </c>
      <c r="P132" s="734">
        <f>IF(ISERROR(VLOOKUP(CONCATENATE($B132,"-",$C132),IN_1C!$B$2:$T$3018,14,FALSE))=TRUE,"",VLOOKUP(CONCATENATE($B132,"-",$C132),IN_1C!$B$2:$T$3018,14,FALSE))</f>
        <v>0</v>
      </c>
      <c r="Q132" s="660">
        <f t="shared" si="21"/>
        <v>0</v>
      </c>
      <c r="R132" s="661">
        <f t="shared" si="21"/>
        <v>0</v>
      </c>
    </row>
    <row r="133" spans="1:18" x14ac:dyDescent="0.35">
      <c r="A133" s="541" t="s">
        <v>1430</v>
      </c>
      <c r="B133" s="546" t="s">
        <v>1431</v>
      </c>
      <c r="C133" s="617">
        <v>3</v>
      </c>
      <c r="D133" s="1362" t="str">
        <f t="shared" si="20"/>
        <v/>
      </c>
      <c r="E133" s="733">
        <f>IF(ISERROR(VLOOKUP(CONCATENATE($B133,"-",$C133),IN_1C!$B$2:$T$3018,3,FALSE))=TRUE,"",VLOOKUP(CONCATENATE($B133,"-",$C133),IN_1C!$B$2:$T$3018,3,FALSE))</f>
        <v>0</v>
      </c>
      <c r="F133" s="734">
        <f>IF(ISERROR(VLOOKUP(CONCATENATE($B133,"-",$C133),IN_1C!$B$2:$T$3018,4,FALSE))=TRUE,"",VLOOKUP(CONCATENATE($B133,"-",$C133),IN_1C!$B$2:$T$3018,4,FALSE))</f>
        <v>0</v>
      </c>
      <c r="G133" s="733">
        <f>IF(ISERROR(VLOOKUP(CONCATENATE($B133,"-",$C133),IN_1C!$B$2:$T$3018,5,FALSE))=TRUE,"",VLOOKUP(CONCATENATE($B133,"-",$C133),IN_1C!$B$2:$T$3018,5,FALSE))</f>
        <v>0</v>
      </c>
      <c r="H133" s="734">
        <f>IF(ISERROR(VLOOKUP(CONCATENATE($B133,"-",$C133),IN_1C!$B$2:$T$3018,6,FALSE))=TRUE,"",VLOOKUP(CONCATENATE($B133,"-",$C133),IN_1C!$B$2:$T$3018,6,FALSE))</f>
        <v>0</v>
      </c>
      <c r="I133" s="733">
        <f>IF(ISERROR(VLOOKUP(CONCATENATE($B133,"-",$C133),IN_1C!$B$2:$T$3018,7,FALSE))=TRUE,"",VLOOKUP(CONCATENATE($B133,"-",$C133),IN_1C!$B$2:$T$3018,7,FALSE))</f>
        <v>0</v>
      </c>
      <c r="J133" s="734">
        <f>IF(ISERROR(VLOOKUP(CONCATENATE($B133,"-",$C133),IN_1C!$B$2:$T$3018,8,FALSE))=TRUE,"",VLOOKUP(CONCATENATE($B133,"-",$C133),IN_1C!$B$2:$T$3018,8,FALSE))</f>
        <v>0</v>
      </c>
      <c r="K133" s="733">
        <f>IF(ISERROR(VLOOKUP(CONCATENATE($B133,"-",$C133),IN_1C!$B$2:$T$3018,9,FALSE))=TRUE,"",VLOOKUP(CONCATENATE($B133,"-",$C133),IN_1C!$B$2:$T$3018,9,FALSE))</f>
        <v>0</v>
      </c>
      <c r="L133" s="734">
        <f>IF(ISERROR(VLOOKUP(CONCATENATE($B133,"-",$C133),IN_1C!$B$2:$T$3018,10,FALSE))=TRUE,"",VLOOKUP(CONCATENATE($B133,"-",$C133),IN_1C!$B$2:$T$3018,10,FALSE))</f>
        <v>0</v>
      </c>
      <c r="M133" s="733">
        <f>IF(ISERROR(VLOOKUP(CONCATENATE($B133,"-",$C133),IN_1C!$B$2:$T$3018,11,FALSE))=TRUE,"",VLOOKUP(CONCATENATE($B133,"-",$C133),IN_1C!$B$2:$T$3018,11,FALSE))</f>
        <v>0</v>
      </c>
      <c r="N133" s="734">
        <f>IF(ISERROR(VLOOKUP(CONCATENATE($B133,"-",$C133),IN_1C!$B$2:$T$3018,12,FALSE))=TRUE,"",VLOOKUP(CONCATENATE($B133,"-",$C133),IN_1C!$B$2:$T$3018,12,FALSE))</f>
        <v>0</v>
      </c>
      <c r="O133" s="733">
        <f>IF(ISERROR(VLOOKUP(CONCATENATE($B133,"-",$C133),IN_1C!$B$2:$T$3018,13,FALSE))=TRUE,"",VLOOKUP(CONCATENATE($B133,"-",$C133),IN_1C!$B$2:$T$3018,13,FALSE))</f>
        <v>0</v>
      </c>
      <c r="P133" s="734">
        <f>IF(ISERROR(VLOOKUP(CONCATENATE($B133,"-",$C133),IN_1C!$B$2:$T$3018,14,FALSE))=TRUE,"",VLOOKUP(CONCATENATE($B133,"-",$C133),IN_1C!$B$2:$T$3018,14,FALSE))</f>
        <v>0</v>
      </c>
      <c r="Q133" s="660">
        <f t="shared" si="21"/>
        <v>0</v>
      </c>
      <c r="R133" s="661">
        <f t="shared" si="21"/>
        <v>0</v>
      </c>
    </row>
    <row r="134" spans="1:18" x14ac:dyDescent="0.35">
      <c r="A134" s="541" t="s">
        <v>1432</v>
      </c>
      <c r="B134" s="546" t="s">
        <v>1433</v>
      </c>
      <c r="C134" s="617">
        <v>3</v>
      </c>
      <c r="D134" s="1362" t="str">
        <f t="shared" si="20"/>
        <v/>
      </c>
      <c r="E134" s="733">
        <f>IF(ISERROR(VLOOKUP(CONCATENATE($B134,"-",$C134),IN_1C!$B$2:$T$3018,3,FALSE))=TRUE,"",VLOOKUP(CONCATENATE($B134,"-",$C134),IN_1C!$B$2:$T$3018,3,FALSE))</f>
        <v>0</v>
      </c>
      <c r="F134" s="734">
        <f>IF(ISERROR(VLOOKUP(CONCATENATE($B134,"-",$C134),IN_1C!$B$2:$T$3018,4,FALSE))=TRUE,"",VLOOKUP(CONCATENATE($B134,"-",$C134),IN_1C!$B$2:$T$3018,4,FALSE))</f>
        <v>0</v>
      </c>
      <c r="G134" s="733">
        <f>IF(ISERROR(VLOOKUP(CONCATENATE($B134,"-",$C134),IN_1C!$B$2:$T$3018,5,FALSE))=TRUE,"",VLOOKUP(CONCATENATE($B134,"-",$C134),IN_1C!$B$2:$T$3018,5,FALSE))</f>
        <v>0</v>
      </c>
      <c r="H134" s="734">
        <f>IF(ISERROR(VLOOKUP(CONCATENATE($B134,"-",$C134),IN_1C!$B$2:$T$3018,6,FALSE))=TRUE,"",VLOOKUP(CONCATENATE($B134,"-",$C134),IN_1C!$B$2:$T$3018,6,FALSE))</f>
        <v>0</v>
      </c>
      <c r="I134" s="733">
        <f>IF(ISERROR(VLOOKUP(CONCATENATE($B134,"-",$C134),IN_1C!$B$2:$T$3018,7,FALSE))=TRUE,"",VLOOKUP(CONCATENATE($B134,"-",$C134),IN_1C!$B$2:$T$3018,7,FALSE))</f>
        <v>0</v>
      </c>
      <c r="J134" s="734">
        <f>IF(ISERROR(VLOOKUP(CONCATENATE($B134,"-",$C134),IN_1C!$B$2:$T$3018,8,FALSE))=TRUE,"",VLOOKUP(CONCATENATE($B134,"-",$C134),IN_1C!$B$2:$T$3018,8,FALSE))</f>
        <v>0</v>
      </c>
      <c r="K134" s="733">
        <f>IF(ISERROR(VLOOKUP(CONCATENATE($B134,"-",$C134),IN_1C!$B$2:$T$3018,9,FALSE))=TRUE,"",VLOOKUP(CONCATENATE($B134,"-",$C134),IN_1C!$B$2:$T$3018,9,FALSE))</f>
        <v>0</v>
      </c>
      <c r="L134" s="734">
        <f>IF(ISERROR(VLOOKUP(CONCATENATE($B134,"-",$C134),IN_1C!$B$2:$T$3018,10,FALSE))=TRUE,"",VLOOKUP(CONCATENATE($B134,"-",$C134),IN_1C!$B$2:$T$3018,10,FALSE))</f>
        <v>0</v>
      </c>
      <c r="M134" s="733">
        <f>IF(ISERROR(VLOOKUP(CONCATENATE($B134,"-",$C134),IN_1C!$B$2:$T$3018,11,FALSE))=TRUE,"",VLOOKUP(CONCATENATE($B134,"-",$C134),IN_1C!$B$2:$T$3018,11,FALSE))</f>
        <v>0</v>
      </c>
      <c r="N134" s="734">
        <f>IF(ISERROR(VLOOKUP(CONCATENATE($B134,"-",$C134),IN_1C!$B$2:$T$3018,12,FALSE))=TRUE,"",VLOOKUP(CONCATENATE($B134,"-",$C134),IN_1C!$B$2:$T$3018,12,FALSE))</f>
        <v>0</v>
      </c>
      <c r="O134" s="733">
        <f>IF(ISERROR(VLOOKUP(CONCATENATE($B134,"-",$C134),IN_1C!$B$2:$T$3018,13,FALSE))=TRUE,"",VLOOKUP(CONCATENATE($B134,"-",$C134),IN_1C!$B$2:$T$3018,13,FALSE))</f>
        <v>0</v>
      </c>
      <c r="P134" s="734">
        <f>IF(ISERROR(VLOOKUP(CONCATENATE($B134,"-",$C134),IN_1C!$B$2:$T$3018,14,FALSE))=TRUE,"",VLOOKUP(CONCATENATE($B134,"-",$C134),IN_1C!$B$2:$T$3018,14,FALSE))</f>
        <v>0</v>
      </c>
      <c r="Q134" s="660">
        <f t="shared" si="21"/>
        <v>0</v>
      </c>
      <c r="R134" s="661">
        <f t="shared" si="21"/>
        <v>0</v>
      </c>
    </row>
    <row r="135" spans="1:18" x14ac:dyDescent="0.35">
      <c r="A135" s="541" t="s">
        <v>1434</v>
      </c>
      <c r="B135" s="546" t="s">
        <v>1435</v>
      </c>
      <c r="C135" s="617">
        <v>3</v>
      </c>
      <c r="D135" s="1362" t="str">
        <f t="shared" si="20"/>
        <v/>
      </c>
      <c r="E135" s="733">
        <f>IF(ISERROR(VLOOKUP(CONCATENATE($B135,"-",$C135),IN_1C!$B$2:$T$3018,3,FALSE))=TRUE,"",VLOOKUP(CONCATENATE($B135,"-",$C135),IN_1C!$B$2:$T$3018,3,FALSE))</f>
        <v>0</v>
      </c>
      <c r="F135" s="734">
        <f>IF(ISERROR(VLOOKUP(CONCATENATE($B135,"-",$C135),IN_1C!$B$2:$T$3018,4,FALSE))=TRUE,"",VLOOKUP(CONCATENATE($B135,"-",$C135),IN_1C!$B$2:$T$3018,4,FALSE))</f>
        <v>0</v>
      </c>
      <c r="G135" s="733">
        <f>IF(ISERROR(VLOOKUP(CONCATENATE($B135,"-",$C135),IN_1C!$B$2:$T$3018,5,FALSE))=TRUE,"",VLOOKUP(CONCATENATE($B135,"-",$C135),IN_1C!$B$2:$T$3018,5,FALSE))</f>
        <v>0</v>
      </c>
      <c r="H135" s="734">
        <f>IF(ISERROR(VLOOKUP(CONCATENATE($B135,"-",$C135),IN_1C!$B$2:$T$3018,6,FALSE))=TRUE,"",VLOOKUP(CONCATENATE($B135,"-",$C135),IN_1C!$B$2:$T$3018,6,FALSE))</f>
        <v>0</v>
      </c>
      <c r="I135" s="733">
        <f>IF(ISERROR(VLOOKUP(CONCATENATE($B135,"-",$C135),IN_1C!$B$2:$T$3018,7,FALSE))=TRUE,"",VLOOKUP(CONCATENATE($B135,"-",$C135),IN_1C!$B$2:$T$3018,7,FALSE))</f>
        <v>0</v>
      </c>
      <c r="J135" s="734">
        <f>IF(ISERROR(VLOOKUP(CONCATENATE($B135,"-",$C135),IN_1C!$B$2:$T$3018,8,FALSE))=TRUE,"",VLOOKUP(CONCATENATE($B135,"-",$C135),IN_1C!$B$2:$T$3018,8,FALSE))</f>
        <v>0</v>
      </c>
      <c r="K135" s="733">
        <f>IF(ISERROR(VLOOKUP(CONCATENATE($B135,"-",$C135),IN_1C!$B$2:$T$3018,9,FALSE))=TRUE,"",VLOOKUP(CONCATENATE($B135,"-",$C135),IN_1C!$B$2:$T$3018,9,FALSE))</f>
        <v>0</v>
      </c>
      <c r="L135" s="734">
        <f>IF(ISERROR(VLOOKUP(CONCATENATE($B135,"-",$C135),IN_1C!$B$2:$T$3018,10,FALSE))=TRUE,"",VLOOKUP(CONCATENATE($B135,"-",$C135),IN_1C!$B$2:$T$3018,10,FALSE))</f>
        <v>0</v>
      </c>
      <c r="M135" s="733">
        <f>IF(ISERROR(VLOOKUP(CONCATENATE($B135,"-",$C135),IN_1C!$B$2:$T$3018,11,FALSE))=TRUE,"",VLOOKUP(CONCATENATE($B135,"-",$C135),IN_1C!$B$2:$T$3018,11,FALSE))</f>
        <v>0</v>
      </c>
      <c r="N135" s="734">
        <f>IF(ISERROR(VLOOKUP(CONCATENATE($B135,"-",$C135),IN_1C!$B$2:$T$3018,12,FALSE))=TRUE,"",VLOOKUP(CONCATENATE($B135,"-",$C135),IN_1C!$B$2:$T$3018,12,FALSE))</f>
        <v>0</v>
      </c>
      <c r="O135" s="733">
        <f>IF(ISERROR(VLOOKUP(CONCATENATE($B135,"-",$C135),IN_1C!$B$2:$T$3018,13,FALSE))=TRUE,"",VLOOKUP(CONCATENATE($B135,"-",$C135),IN_1C!$B$2:$T$3018,13,FALSE))</f>
        <v>0</v>
      </c>
      <c r="P135" s="734">
        <f>IF(ISERROR(VLOOKUP(CONCATENATE($B135,"-",$C135),IN_1C!$B$2:$T$3018,14,FALSE))=TRUE,"",VLOOKUP(CONCATENATE($B135,"-",$C135),IN_1C!$B$2:$T$3018,14,FALSE))</f>
        <v>0</v>
      </c>
      <c r="Q135" s="660">
        <f t="shared" si="21"/>
        <v>0</v>
      </c>
      <c r="R135" s="661">
        <f t="shared" si="21"/>
        <v>0</v>
      </c>
    </row>
    <row r="136" spans="1:18" x14ac:dyDescent="0.35">
      <c r="A136" s="541" t="s">
        <v>1436</v>
      </c>
      <c r="B136" s="546" t="s">
        <v>1437</v>
      </c>
      <c r="C136" s="617">
        <v>3</v>
      </c>
      <c r="D136" s="1362" t="str">
        <f t="shared" si="20"/>
        <v/>
      </c>
      <c r="E136" s="733">
        <f>IF(ISERROR(VLOOKUP(CONCATENATE($B136,"-",$C136),IN_1C!$B$2:$T$3018,3,FALSE))=TRUE,"",VLOOKUP(CONCATENATE($B136,"-",$C136),IN_1C!$B$2:$T$3018,3,FALSE))</f>
        <v>0</v>
      </c>
      <c r="F136" s="734">
        <f>IF(ISERROR(VLOOKUP(CONCATENATE($B136,"-",$C136),IN_1C!$B$2:$T$3018,4,FALSE))=TRUE,"",VLOOKUP(CONCATENATE($B136,"-",$C136),IN_1C!$B$2:$T$3018,4,FALSE))</f>
        <v>0</v>
      </c>
      <c r="G136" s="733">
        <f>IF(ISERROR(VLOOKUP(CONCATENATE($B136,"-",$C136),IN_1C!$B$2:$T$3018,5,FALSE))=TRUE,"",VLOOKUP(CONCATENATE($B136,"-",$C136),IN_1C!$B$2:$T$3018,5,FALSE))</f>
        <v>0</v>
      </c>
      <c r="H136" s="734">
        <f>IF(ISERROR(VLOOKUP(CONCATENATE($B136,"-",$C136),IN_1C!$B$2:$T$3018,6,FALSE))=TRUE,"",VLOOKUP(CONCATENATE($B136,"-",$C136),IN_1C!$B$2:$T$3018,6,FALSE))</f>
        <v>0</v>
      </c>
      <c r="I136" s="733">
        <f>IF(ISERROR(VLOOKUP(CONCATENATE($B136,"-",$C136),IN_1C!$B$2:$T$3018,7,FALSE))=TRUE,"",VLOOKUP(CONCATENATE($B136,"-",$C136),IN_1C!$B$2:$T$3018,7,FALSE))</f>
        <v>0</v>
      </c>
      <c r="J136" s="734">
        <f>IF(ISERROR(VLOOKUP(CONCATENATE($B136,"-",$C136),IN_1C!$B$2:$T$3018,8,FALSE))=TRUE,"",VLOOKUP(CONCATENATE($B136,"-",$C136),IN_1C!$B$2:$T$3018,8,FALSE))</f>
        <v>0</v>
      </c>
      <c r="K136" s="733">
        <f>IF(ISERROR(VLOOKUP(CONCATENATE($B136,"-",$C136),IN_1C!$B$2:$T$3018,9,FALSE))=TRUE,"",VLOOKUP(CONCATENATE($B136,"-",$C136),IN_1C!$B$2:$T$3018,9,FALSE))</f>
        <v>0</v>
      </c>
      <c r="L136" s="734">
        <f>IF(ISERROR(VLOOKUP(CONCATENATE($B136,"-",$C136),IN_1C!$B$2:$T$3018,10,FALSE))=TRUE,"",VLOOKUP(CONCATENATE($B136,"-",$C136),IN_1C!$B$2:$T$3018,10,FALSE))</f>
        <v>0</v>
      </c>
      <c r="M136" s="733">
        <f>IF(ISERROR(VLOOKUP(CONCATENATE($B136,"-",$C136),IN_1C!$B$2:$T$3018,11,FALSE))=TRUE,"",VLOOKUP(CONCATENATE($B136,"-",$C136),IN_1C!$B$2:$T$3018,11,FALSE))</f>
        <v>0</v>
      </c>
      <c r="N136" s="734">
        <f>IF(ISERROR(VLOOKUP(CONCATENATE($B136,"-",$C136),IN_1C!$B$2:$T$3018,12,FALSE))=TRUE,"",VLOOKUP(CONCATENATE($B136,"-",$C136),IN_1C!$B$2:$T$3018,12,FALSE))</f>
        <v>0</v>
      </c>
      <c r="O136" s="733">
        <f>IF(ISERROR(VLOOKUP(CONCATENATE($B136,"-",$C136),IN_1C!$B$2:$T$3018,13,FALSE))=TRUE,"",VLOOKUP(CONCATENATE($B136,"-",$C136),IN_1C!$B$2:$T$3018,13,FALSE))</f>
        <v>0</v>
      </c>
      <c r="P136" s="734">
        <f>IF(ISERROR(VLOOKUP(CONCATENATE($B136,"-",$C136),IN_1C!$B$2:$T$3018,14,FALSE))=TRUE,"",VLOOKUP(CONCATENATE($B136,"-",$C136),IN_1C!$B$2:$T$3018,14,FALSE))</f>
        <v>0</v>
      </c>
      <c r="Q136" s="660">
        <f t="shared" si="21"/>
        <v>0</v>
      </c>
      <c r="R136" s="661">
        <f t="shared" si="21"/>
        <v>0</v>
      </c>
    </row>
    <row r="137" spans="1:18" x14ac:dyDescent="0.35">
      <c r="A137" s="541" t="s">
        <v>1438</v>
      </c>
      <c r="B137" s="546" t="s">
        <v>1439</v>
      </c>
      <c r="C137" s="617">
        <v>3</v>
      </c>
      <c r="D137" s="1362" t="str">
        <f t="shared" si="20"/>
        <v/>
      </c>
      <c r="E137" s="733">
        <f>IF(ISERROR(VLOOKUP(CONCATENATE($B137,"-",$C137),IN_1C!$B$2:$T$3018,3,FALSE))=TRUE,"",VLOOKUP(CONCATENATE($B137,"-",$C137),IN_1C!$B$2:$T$3018,3,FALSE))</f>
        <v>0</v>
      </c>
      <c r="F137" s="734">
        <f>IF(ISERROR(VLOOKUP(CONCATENATE($B137,"-",$C137),IN_1C!$B$2:$T$3018,4,FALSE))=TRUE,"",VLOOKUP(CONCATENATE($B137,"-",$C137),IN_1C!$B$2:$T$3018,4,FALSE))</f>
        <v>0</v>
      </c>
      <c r="G137" s="733">
        <f>IF(ISERROR(VLOOKUP(CONCATENATE($B137,"-",$C137),IN_1C!$B$2:$T$3018,5,FALSE))=TRUE,"",VLOOKUP(CONCATENATE($B137,"-",$C137),IN_1C!$B$2:$T$3018,5,FALSE))</f>
        <v>0</v>
      </c>
      <c r="H137" s="734">
        <f>IF(ISERROR(VLOOKUP(CONCATENATE($B137,"-",$C137),IN_1C!$B$2:$T$3018,6,FALSE))=TRUE,"",VLOOKUP(CONCATENATE($B137,"-",$C137),IN_1C!$B$2:$T$3018,6,FALSE))</f>
        <v>0</v>
      </c>
      <c r="I137" s="733">
        <f>IF(ISERROR(VLOOKUP(CONCATENATE($B137,"-",$C137),IN_1C!$B$2:$T$3018,7,FALSE))=TRUE,"",VLOOKUP(CONCATENATE($B137,"-",$C137),IN_1C!$B$2:$T$3018,7,FALSE))</f>
        <v>0</v>
      </c>
      <c r="J137" s="734">
        <f>IF(ISERROR(VLOOKUP(CONCATENATE($B137,"-",$C137),IN_1C!$B$2:$T$3018,8,FALSE))=TRUE,"",VLOOKUP(CONCATENATE($B137,"-",$C137),IN_1C!$B$2:$T$3018,8,FALSE))</f>
        <v>0</v>
      </c>
      <c r="K137" s="733">
        <f>IF(ISERROR(VLOOKUP(CONCATENATE($B137,"-",$C137),IN_1C!$B$2:$T$3018,9,FALSE))=TRUE,"",VLOOKUP(CONCATENATE($B137,"-",$C137),IN_1C!$B$2:$T$3018,9,FALSE))</f>
        <v>0</v>
      </c>
      <c r="L137" s="734">
        <f>IF(ISERROR(VLOOKUP(CONCATENATE($B137,"-",$C137),IN_1C!$B$2:$T$3018,10,FALSE))=TRUE,"",VLOOKUP(CONCATENATE($B137,"-",$C137),IN_1C!$B$2:$T$3018,10,FALSE))</f>
        <v>0</v>
      </c>
      <c r="M137" s="733">
        <f>IF(ISERROR(VLOOKUP(CONCATENATE($B137,"-",$C137),IN_1C!$B$2:$T$3018,11,FALSE))=TRUE,"",VLOOKUP(CONCATENATE($B137,"-",$C137),IN_1C!$B$2:$T$3018,11,FALSE))</f>
        <v>0</v>
      </c>
      <c r="N137" s="734">
        <f>IF(ISERROR(VLOOKUP(CONCATENATE($B137,"-",$C137),IN_1C!$B$2:$T$3018,12,FALSE))=TRUE,"",VLOOKUP(CONCATENATE($B137,"-",$C137),IN_1C!$B$2:$T$3018,12,FALSE))</f>
        <v>0</v>
      </c>
      <c r="O137" s="733">
        <f>IF(ISERROR(VLOOKUP(CONCATENATE($B137,"-",$C137),IN_1C!$B$2:$T$3018,13,FALSE))=TRUE,"",VLOOKUP(CONCATENATE($B137,"-",$C137),IN_1C!$B$2:$T$3018,13,FALSE))</f>
        <v>0</v>
      </c>
      <c r="P137" s="734">
        <f>IF(ISERROR(VLOOKUP(CONCATENATE($B137,"-",$C137),IN_1C!$B$2:$T$3018,14,FALSE))=TRUE,"",VLOOKUP(CONCATENATE($B137,"-",$C137),IN_1C!$B$2:$T$3018,14,FALSE))</f>
        <v>0</v>
      </c>
      <c r="Q137" s="660">
        <f t="shared" si="21"/>
        <v>0</v>
      </c>
      <c r="R137" s="661">
        <f t="shared" si="21"/>
        <v>0</v>
      </c>
    </row>
    <row r="138" spans="1:18" x14ac:dyDescent="0.35">
      <c r="A138" s="541" t="s">
        <v>1440</v>
      </c>
      <c r="B138" s="546" t="s">
        <v>1441</v>
      </c>
      <c r="C138" s="617">
        <v>3</v>
      </c>
      <c r="D138" s="1362" t="str">
        <f t="shared" si="20"/>
        <v/>
      </c>
      <c r="E138" s="733">
        <f>IF(ISERROR(VLOOKUP(CONCATENATE($B138,"-",$C138),IN_1C!$B$2:$T$3018,3,FALSE))=TRUE,"",VLOOKUP(CONCATENATE($B138,"-",$C138),IN_1C!$B$2:$T$3018,3,FALSE))</f>
        <v>0</v>
      </c>
      <c r="F138" s="734">
        <f>IF(ISERROR(VLOOKUP(CONCATENATE($B138,"-",$C138),IN_1C!$B$2:$T$3018,4,FALSE))=TRUE,"",VLOOKUP(CONCATENATE($B138,"-",$C138),IN_1C!$B$2:$T$3018,4,FALSE))</f>
        <v>0</v>
      </c>
      <c r="G138" s="733">
        <f>IF(ISERROR(VLOOKUP(CONCATENATE($B138,"-",$C138),IN_1C!$B$2:$T$3018,5,FALSE))=TRUE,"",VLOOKUP(CONCATENATE($B138,"-",$C138),IN_1C!$B$2:$T$3018,5,FALSE))</f>
        <v>0</v>
      </c>
      <c r="H138" s="734">
        <f>IF(ISERROR(VLOOKUP(CONCATENATE($B138,"-",$C138),IN_1C!$B$2:$T$3018,6,FALSE))=TRUE,"",VLOOKUP(CONCATENATE($B138,"-",$C138),IN_1C!$B$2:$T$3018,6,FALSE))</f>
        <v>0</v>
      </c>
      <c r="I138" s="733">
        <f>IF(ISERROR(VLOOKUP(CONCATENATE($B138,"-",$C138),IN_1C!$B$2:$T$3018,7,FALSE))=TRUE,"",VLOOKUP(CONCATENATE($B138,"-",$C138),IN_1C!$B$2:$T$3018,7,FALSE))</f>
        <v>0</v>
      </c>
      <c r="J138" s="734">
        <f>IF(ISERROR(VLOOKUP(CONCATENATE($B138,"-",$C138),IN_1C!$B$2:$T$3018,8,FALSE))=TRUE,"",VLOOKUP(CONCATENATE($B138,"-",$C138),IN_1C!$B$2:$T$3018,8,FALSE))</f>
        <v>0</v>
      </c>
      <c r="K138" s="733">
        <f>IF(ISERROR(VLOOKUP(CONCATENATE($B138,"-",$C138),IN_1C!$B$2:$T$3018,9,FALSE))=TRUE,"",VLOOKUP(CONCATENATE($B138,"-",$C138),IN_1C!$B$2:$T$3018,9,FALSE))</f>
        <v>0</v>
      </c>
      <c r="L138" s="734">
        <f>IF(ISERROR(VLOOKUP(CONCATENATE($B138,"-",$C138),IN_1C!$B$2:$T$3018,10,FALSE))=TRUE,"",VLOOKUP(CONCATENATE($B138,"-",$C138),IN_1C!$B$2:$T$3018,10,FALSE))</f>
        <v>0</v>
      </c>
      <c r="M138" s="733">
        <f>IF(ISERROR(VLOOKUP(CONCATENATE($B138,"-",$C138),IN_1C!$B$2:$T$3018,11,FALSE))=TRUE,"",VLOOKUP(CONCATENATE($B138,"-",$C138),IN_1C!$B$2:$T$3018,11,FALSE))</f>
        <v>0</v>
      </c>
      <c r="N138" s="734">
        <f>IF(ISERROR(VLOOKUP(CONCATENATE($B138,"-",$C138),IN_1C!$B$2:$T$3018,12,FALSE))=TRUE,"",VLOOKUP(CONCATENATE($B138,"-",$C138),IN_1C!$B$2:$T$3018,12,FALSE))</f>
        <v>0</v>
      </c>
      <c r="O138" s="733">
        <f>IF(ISERROR(VLOOKUP(CONCATENATE($B138,"-",$C138),IN_1C!$B$2:$T$3018,13,FALSE))=TRUE,"",VLOOKUP(CONCATENATE($B138,"-",$C138),IN_1C!$B$2:$T$3018,13,FALSE))</f>
        <v>0</v>
      </c>
      <c r="P138" s="734">
        <f>IF(ISERROR(VLOOKUP(CONCATENATE($B138,"-",$C138),IN_1C!$B$2:$T$3018,14,FALSE))=TRUE,"",VLOOKUP(CONCATENATE($B138,"-",$C138),IN_1C!$B$2:$T$3018,14,FALSE))</f>
        <v>0</v>
      </c>
      <c r="Q138" s="660">
        <f t="shared" si="21"/>
        <v>0</v>
      </c>
      <c r="R138" s="661">
        <f t="shared" si="21"/>
        <v>0</v>
      </c>
    </row>
    <row r="139" spans="1:18" x14ac:dyDescent="0.35">
      <c r="A139" s="541" t="s">
        <v>1442</v>
      </c>
      <c r="B139" s="546" t="s">
        <v>1443</v>
      </c>
      <c r="C139" s="617">
        <v>3</v>
      </c>
      <c r="D139" s="1362" t="str">
        <f t="shared" si="20"/>
        <v/>
      </c>
      <c r="E139" s="733">
        <f>IF(ISERROR(VLOOKUP(CONCATENATE($B139,"-",$C139),IN_1C!$B$2:$T$3018,3,FALSE))=TRUE,"",VLOOKUP(CONCATENATE($B139,"-",$C139),IN_1C!$B$2:$T$3018,3,FALSE))</f>
        <v>0</v>
      </c>
      <c r="F139" s="734">
        <f>IF(ISERROR(VLOOKUP(CONCATENATE($B139,"-",$C139),IN_1C!$B$2:$T$3018,4,FALSE))=TRUE,"",VLOOKUP(CONCATENATE($B139,"-",$C139),IN_1C!$B$2:$T$3018,4,FALSE))</f>
        <v>0</v>
      </c>
      <c r="G139" s="733">
        <f>IF(ISERROR(VLOOKUP(CONCATENATE($B139,"-",$C139),IN_1C!$B$2:$T$3018,5,FALSE))=TRUE,"",VLOOKUP(CONCATENATE($B139,"-",$C139),IN_1C!$B$2:$T$3018,5,FALSE))</f>
        <v>0</v>
      </c>
      <c r="H139" s="734">
        <f>IF(ISERROR(VLOOKUP(CONCATENATE($B139,"-",$C139),IN_1C!$B$2:$T$3018,6,FALSE))=TRUE,"",VLOOKUP(CONCATENATE($B139,"-",$C139),IN_1C!$B$2:$T$3018,6,FALSE))</f>
        <v>0</v>
      </c>
      <c r="I139" s="733">
        <f>IF(ISERROR(VLOOKUP(CONCATENATE($B139,"-",$C139),IN_1C!$B$2:$T$3018,7,FALSE))=TRUE,"",VLOOKUP(CONCATENATE($B139,"-",$C139),IN_1C!$B$2:$T$3018,7,FALSE))</f>
        <v>0</v>
      </c>
      <c r="J139" s="734">
        <f>IF(ISERROR(VLOOKUP(CONCATENATE($B139,"-",$C139),IN_1C!$B$2:$T$3018,8,FALSE))=TRUE,"",VLOOKUP(CONCATENATE($B139,"-",$C139),IN_1C!$B$2:$T$3018,8,FALSE))</f>
        <v>0</v>
      </c>
      <c r="K139" s="733">
        <f>IF(ISERROR(VLOOKUP(CONCATENATE($B139,"-",$C139),IN_1C!$B$2:$T$3018,9,FALSE))=TRUE,"",VLOOKUP(CONCATENATE($B139,"-",$C139),IN_1C!$B$2:$T$3018,9,FALSE))</f>
        <v>0</v>
      </c>
      <c r="L139" s="734">
        <f>IF(ISERROR(VLOOKUP(CONCATENATE($B139,"-",$C139),IN_1C!$B$2:$T$3018,10,FALSE))=TRUE,"",VLOOKUP(CONCATENATE($B139,"-",$C139),IN_1C!$B$2:$T$3018,10,FALSE))</f>
        <v>0</v>
      </c>
      <c r="M139" s="733">
        <f>IF(ISERROR(VLOOKUP(CONCATENATE($B139,"-",$C139),IN_1C!$B$2:$T$3018,11,FALSE))=TRUE,"",VLOOKUP(CONCATENATE($B139,"-",$C139),IN_1C!$B$2:$T$3018,11,FALSE))</f>
        <v>0</v>
      </c>
      <c r="N139" s="734">
        <f>IF(ISERROR(VLOOKUP(CONCATENATE($B139,"-",$C139),IN_1C!$B$2:$T$3018,12,FALSE))=TRUE,"",VLOOKUP(CONCATENATE($B139,"-",$C139),IN_1C!$B$2:$T$3018,12,FALSE))</f>
        <v>0</v>
      </c>
      <c r="O139" s="733">
        <f>IF(ISERROR(VLOOKUP(CONCATENATE($B139,"-",$C139),IN_1C!$B$2:$T$3018,13,FALSE))=TRUE,"",VLOOKUP(CONCATENATE($B139,"-",$C139),IN_1C!$B$2:$T$3018,13,FALSE))</f>
        <v>0</v>
      </c>
      <c r="P139" s="734">
        <f>IF(ISERROR(VLOOKUP(CONCATENATE($B139,"-",$C139),IN_1C!$B$2:$T$3018,14,FALSE))=TRUE,"",VLOOKUP(CONCATENATE($B139,"-",$C139),IN_1C!$B$2:$T$3018,14,FALSE))</f>
        <v>0</v>
      </c>
      <c r="Q139" s="660">
        <f t="shared" si="21"/>
        <v>0</v>
      </c>
      <c r="R139" s="661">
        <f t="shared" si="21"/>
        <v>0</v>
      </c>
    </row>
    <row r="140" spans="1:18" ht="15.45" thickBot="1" x14ac:dyDescent="0.4">
      <c r="A140" s="560" t="s">
        <v>1444</v>
      </c>
      <c r="B140" s="562" t="s">
        <v>1445</v>
      </c>
      <c r="C140" s="617">
        <v>3</v>
      </c>
      <c r="D140" s="1362" t="str">
        <f t="shared" si="20"/>
        <v/>
      </c>
      <c r="E140" s="736">
        <f>IF(ISERROR(VLOOKUP(CONCATENATE($B140,"-",$C140),IN_1C!$B$2:$T$3018,3,FALSE))=TRUE,"",VLOOKUP(CONCATENATE($B140,"-",$C140),IN_1C!$B$2:$T$3018,3,FALSE))</f>
        <v>0</v>
      </c>
      <c r="F140" s="737">
        <f>IF(ISERROR(VLOOKUP(CONCATENATE($B140,"-",$C140),IN_1C!$B$2:$T$3018,4,FALSE))=TRUE,"",VLOOKUP(CONCATENATE($B140,"-",$C140),IN_1C!$B$2:$T$3018,4,FALSE))</f>
        <v>0</v>
      </c>
      <c r="G140" s="736">
        <f>IF(ISERROR(VLOOKUP(CONCATENATE($B140,"-",$C140),IN_1C!$B$2:$T$3018,5,FALSE))=TRUE,"",VLOOKUP(CONCATENATE($B140,"-",$C140),IN_1C!$B$2:$T$3018,5,FALSE))</f>
        <v>0</v>
      </c>
      <c r="H140" s="737">
        <f>IF(ISERROR(VLOOKUP(CONCATENATE($B140,"-",$C140),IN_1C!$B$2:$T$3018,6,FALSE))=TRUE,"",VLOOKUP(CONCATENATE($B140,"-",$C140),IN_1C!$B$2:$T$3018,6,FALSE))</f>
        <v>0</v>
      </c>
      <c r="I140" s="736">
        <f>IF(ISERROR(VLOOKUP(CONCATENATE($B140,"-",$C140),IN_1C!$B$2:$T$3018,7,FALSE))=TRUE,"",VLOOKUP(CONCATENATE($B140,"-",$C140),IN_1C!$B$2:$T$3018,7,FALSE))</f>
        <v>0</v>
      </c>
      <c r="J140" s="737">
        <f>IF(ISERROR(VLOOKUP(CONCATENATE($B140,"-",$C140),IN_1C!$B$2:$T$3018,8,FALSE))=TRUE,"",VLOOKUP(CONCATENATE($B140,"-",$C140),IN_1C!$B$2:$T$3018,8,FALSE))</f>
        <v>0</v>
      </c>
      <c r="K140" s="736">
        <f>IF(ISERROR(VLOOKUP(CONCATENATE($B140,"-",$C140),IN_1C!$B$2:$T$3018,9,FALSE))=TRUE,"",VLOOKUP(CONCATENATE($B140,"-",$C140),IN_1C!$B$2:$T$3018,9,FALSE))</f>
        <v>0</v>
      </c>
      <c r="L140" s="737">
        <f>IF(ISERROR(VLOOKUP(CONCATENATE($B140,"-",$C140),IN_1C!$B$2:$T$3018,10,FALSE))=TRUE,"",VLOOKUP(CONCATENATE($B140,"-",$C140),IN_1C!$B$2:$T$3018,10,FALSE))</f>
        <v>0</v>
      </c>
      <c r="M140" s="736">
        <f>IF(ISERROR(VLOOKUP(CONCATENATE($B140,"-",$C140),IN_1C!$B$2:$T$3018,11,FALSE))=TRUE,"",VLOOKUP(CONCATENATE($B140,"-",$C140),IN_1C!$B$2:$T$3018,11,FALSE))</f>
        <v>0</v>
      </c>
      <c r="N140" s="737">
        <f>IF(ISERROR(VLOOKUP(CONCATENATE($B140,"-",$C140),IN_1C!$B$2:$T$3018,12,FALSE))=TRUE,"",VLOOKUP(CONCATENATE($B140,"-",$C140),IN_1C!$B$2:$T$3018,12,FALSE))</f>
        <v>0</v>
      </c>
      <c r="O140" s="736">
        <f>IF(ISERROR(VLOOKUP(CONCATENATE($B140,"-",$C140),IN_1C!$B$2:$T$3018,13,FALSE))=TRUE,"",VLOOKUP(CONCATENATE($B140,"-",$C140),IN_1C!$B$2:$T$3018,13,FALSE))</f>
        <v>0</v>
      </c>
      <c r="P140" s="737">
        <f>IF(ISERROR(VLOOKUP(CONCATENATE($B140,"-",$C140),IN_1C!$B$2:$T$3018,14,FALSE))=TRUE,"",VLOOKUP(CONCATENATE($B140,"-",$C140),IN_1C!$B$2:$T$3018,14,FALSE))</f>
        <v>0</v>
      </c>
      <c r="Q140" s="663">
        <f t="shared" si="21"/>
        <v>0</v>
      </c>
      <c r="R140" s="664">
        <f t="shared" si="21"/>
        <v>0</v>
      </c>
    </row>
    <row r="141" spans="1:18" ht="15.45" thickBot="1" x14ac:dyDescent="0.4">
      <c r="A141" s="563" t="s">
        <v>1446</v>
      </c>
      <c r="B141" s="670"/>
      <c r="C141" s="619"/>
      <c r="D141" s="1362"/>
      <c r="E141" s="741" t="str">
        <f>IF(ISERROR(VLOOKUP(CONCATENATE($B141,"-",$C141),IN_1C!$B$2:$T$3018,3,FALSE))=TRUE,"",VLOOKUP(CONCATENATE($B141,"-",$C141),IN_1C!$B$2:$T$3018,3,FALSE))</f>
        <v/>
      </c>
      <c r="F141" s="742"/>
      <c r="G141" s="742"/>
      <c r="H141" s="742"/>
      <c r="I141" s="742"/>
      <c r="J141" s="742"/>
      <c r="K141" s="742"/>
      <c r="L141" s="742"/>
      <c r="M141" s="742"/>
      <c r="N141" s="742"/>
      <c r="O141" s="742"/>
      <c r="P141" s="742"/>
      <c r="Q141" s="671"/>
      <c r="R141" s="672"/>
    </row>
    <row r="142" spans="1:18" x14ac:dyDescent="0.35">
      <c r="A142" s="535" t="s">
        <v>1447</v>
      </c>
      <c r="B142" s="536" t="s">
        <v>1448</v>
      </c>
      <c r="C142" s="617">
        <v>3</v>
      </c>
      <c r="D142" s="1362" t="str">
        <f t="shared" ref="D142:D147" si="22">CONCATENATE(D$107)</f>
        <v/>
      </c>
      <c r="E142" s="730">
        <f>IF(ISERROR(VLOOKUP(CONCATENATE($B142,"-",$C142),IN_1C!$B$2:$T$3018,3,FALSE))=TRUE,"",VLOOKUP(CONCATENATE($B142,"-",$C142),IN_1C!$B$2:$T$3018,3,FALSE))</f>
        <v>0</v>
      </c>
      <c r="F142" s="731">
        <f>IF(ISERROR(VLOOKUP(CONCATENATE($B142,"-",$C142),IN_1C!$B$2:$T$3018,4,FALSE))=TRUE,"",VLOOKUP(CONCATENATE($B142,"-",$C142),IN_1C!$B$2:$T$3018,4,FALSE))</f>
        <v>0</v>
      </c>
      <c r="G142" s="730">
        <f>IF(ISERROR(VLOOKUP(CONCATENATE($B142,"-",$C142),IN_1C!$B$2:$T$3018,5,FALSE))=TRUE,"",VLOOKUP(CONCATENATE($B142,"-",$C142),IN_1C!$B$2:$T$3018,5,FALSE))</f>
        <v>0</v>
      </c>
      <c r="H142" s="731">
        <f>IF(ISERROR(VLOOKUP(CONCATENATE($B142,"-",$C142),IN_1C!$B$2:$T$3018,6,FALSE))=TRUE,"",VLOOKUP(CONCATENATE($B142,"-",$C142),IN_1C!$B$2:$T$3018,6,FALSE))</f>
        <v>0</v>
      </c>
      <c r="I142" s="730">
        <f>IF(ISERROR(VLOOKUP(CONCATENATE($B142,"-",$C142),IN_1C!$B$2:$T$3018,7,FALSE))=TRUE,"",VLOOKUP(CONCATENATE($B142,"-",$C142),IN_1C!$B$2:$T$3018,7,FALSE))</f>
        <v>0</v>
      </c>
      <c r="J142" s="731">
        <f>IF(ISERROR(VLOOKUP(CONCATENATE($B142,"-",$C142),IN_1C!$B$2:$T$3018,8,FALSE))=TRUE,"",VLOOKUP(CONCATENATE($B142,"-",$C142),IN_1C!$B$2:$T$3018,8,FALSE))</f>
        <v>0</v>
      </c>
      <c r="K142" s="730">
        <f>IF(ISERROR(VLOOKUP(CONCATENATE($B142,"-",$C142),IN_1C!$B$2:$T$3018,9,FALSE))=TRUE,"",VLOOKUP(CONCATENATE($B142,"-",$C142),IN_1C!$B$2:$T$3018,9,FALSE))</f>
        <v>0</v>
      </c>
      <c r="L142" s="731">
        <f>IF(ISERROR(VLOOKUP(CONCATENATE($B142,"-",$C142),IN_1C!$B$2:$T$3018,10,FALSE))=TRUE,"",VLOOKUP(CONCATENATE($B142,"-",$C142),IN_1C!$B$2:$T$3018,10,FALSE))</f>
        <v>0</v>
      </c>
      <c r="M142" s="730">
        <f>IF(ISERROR(VLOOKUP(CONCATENATE($B142,"-",$C142),IN_1C!$B$2:$T$3018,11,FALSE))=TRUE,"",VLOOKUP(CONCATENATE($B142,"-",$C142),IN_1C!$B$2:$T$3018,11,FALSE))</f>
        <v>0</v>
      </c>
      <c r="N142" s="731">
        <f>IF(ISERROR(VLOOKUP(CONCATENATE($B142,"-",$C142),IN_1C!$B$2:$T$3018,12,FALSE))=TRUE,"",VLOOKUP(CONCATENATE($B142,"-",$C142),IN_1C!$B$2:$T$3018,12,FALSE))</f>
        <v>0</v>
      </c>
      <c r="O142" s="730">
        <f>IF(ISERROR(VLOOKUP(CONCATENATE($B142,"-",$C142),IN_1C!$B$2:$T$3018,13,FALSE))=TRUE,"",VLOOKUP(CONCATENATE($B142,"-",$C142),IN_1C!$B$2:$T$3018,13,FALSE))</f>
        <v>0</v>
      </c>
      <c r="P142" s="731">
        <f>IF(ISERROR(VLOOKUP(CONCATENATE($B142,"-",$C142),IN_1C!$B$2:$T$3018,14,FALSE))=TRUE,"",VLOOKUP(CONCATENATE($B142,"-",$C142),IN_1C!$B$2:$T$3018,14,FALSE))</f>
        <v>0</v>
      </c>
      <c r="Q142" s="656">
        <f t="shared" ref="Q142:R147" si="23">E142+G142</f>
        <v>0</v>
      </c>
      <c r="R142" s="657">
        <f t="shared" si="23"/>
        <v>0</v>
      </c>
    </row>
    <row r="143" spans="1:18" x14ac:dyDescent="0.35">
      <c r="A143" s="541" t="s">
        <v>1449</v>
      </c>
      <c r="B143" s="546" t="s">
        <v>1450</v>
      </c>
      <c r="C143" s="617">
        <v>3</v>
      </c>
      <c r="D143" s="1362" t="str">
        <f t="shared" si="22"/>
        <v/>
      </c>
      <c r="E143" s="733">
        <f>IF(ISERROR(VLOOKUP(CONCATENATE($B143,"-",$C143),IN_1C!$B$2:$T$3018,3,FALSE))=TRUE,"",VLOOKUP(CONCATENATE($B143,"-",$C143),IN_1C!$B$2:$T$3018,3,FALSE))</f>
        <v>0</v>
      </c>
      <c r="F143" s="734">
        <f>IF(ISERROR(VLOOKUP(CONCATENATE($B143,"-",$C143),IN_1C!$B$2:$T$3018,4,FALSE))=TRUE,"",VLOOKUP(CONCATENATE($B143,"-",$C143),IN_1C!$B$2:$T$3018,4,FALSE))</f>
        <v>0</v>
      </c>
      <c r="G143" s="733">
        <f>IF(ISERROR(VLOOKUP(CONCATENATE($B143,"-",$C143),IN_1C!$B$2:$T$3018,5,FALSE))=TRUE,"",VLOOKUP(CONCATENATE($B143,"-",$C143),IN_1C!$B$2:$T$3018,5,FALSE))</f>
        <v>0</v>
      </c>
      <c r="H143" s="734">
        <f>IF(ISERROR(VLOOKUP(CONCATENATE($B143,"-",$C143),IN_1C!$B$2:$T$3018,6,FALSE))=TRUE,"",VLOOKUP(CONCATENATE($B143,"-",$C143),IN_1C!$B$2:$T$3018,6,FALSE))</f>
        <v>0</v>
      </c>
      <c r="I143" s="733">
        <f>IF(ISERROR(VLOOKUP(CONCATENATE($B143,"-",$C143),IN_1C!$B$2:$T$3018,7,FALSE))=TRUE,"",VLOOKUP(CONCATENATE($B143,"-",$C143),IN_1C!$B$2:$T$3018,7,FALSE))</f>
        <v>0</v>
      </c>
      <c r="J143" s="734">
        <f>IF(ISERROR(VLOOKUP(CONCATENATE($B143,"-",$C143),IN_1C!$B$2:$T$3018,8,FALSE))=TRUE,"",VLOOKUP(CONCATENATE($B143,"-",$C143),IN_1C!$B$2:$T$3018,8,FALSE))</f>
        <v>0</v>
      </c>
      <c r="K143" s="733">
        <f>IF(ISERROR(VLOOKUP(CONCATENATE($B143,"-",$C143),IN_1C!$B$2:$T$3018,9,FALSE))=TRUE,"",VLOOKUP(CONCATENATE($B143,"-",$C143),IN_1C!$B$2:$T$3018,9,FALSE))</f>
        <v>0</v>
      </c>
      <c r="L143" s="734">
        <f>IF(ISERROR(VLOOKUP(CONCATENATE($B143,"-",$C143),IN_1C!$B$2:$T$3018,10,FALSE))=TRUE,"",VLOOKUP(CONCATENATE($B143,"-",$C143),IN_1C!$B$2:$T$3018,10,FALSE))</f>
        <v>0</v>
      </c>
      <c r="M143" s="733">
        <f>IF(ISERROR(VLOOKUP(CONCATENATE($B143,"-",$C143),IN_1C!$B$2:$T$3018,11,FALSE))=TRUE,"",VLOOKUP(CONCATENATE($B143,"-",$C143),IN_1C!$B$2:$T$3018,11,FALSE))</f>
        <v>0</v>
      </c>
      <c r="N143" s="734">
        <f>IF(ISERROR(VLOOKUP(CONCATENATE($B143,"-",$C143),IN_1C!$B$2:$T$3018,12,FALSE))=TRUE,"",VLOOKUP(CONCATENATE($B143,"-",$C143),IN_1C!$B$2:$T$3018,12,FALSE))</f>
        <v>0</v>
      </c>
      <c r="O143" s="733">
        <f>IF(ISERROR(VLOOKUP(CONCATENATE($B143,"-",$C143),IN_1C!$B$2:$T$3018,13,FALSE))=TRUE,"",VLOOKUP(CONCATENATE($B143,"-",$C143),IN_1C!$B$2:$T$3018,13,FALSE))</f>
        <v>0</v>
      </c>
      <c r="P143" s="734">
        <f>IF(ISERROR(VLOOKUP(CONCATENATE($B143,"-",$C143),IN_1C!$B$2:$T$3018,14,FALSE))=TRUE,"",VLOOKUP(CONCATENATE($B143,"-",$C143),IN_1C!$B$2:$T$3018,14,FALSE))</f>
        <v>0</v>
      </c>
      <c r="Q143" s="660">
        <f t="shared" si="23"/>
        <v>0</v>
      </c>
      <c r="R143" s="661">
        <f t="shared" si="23"/>
        <v>0</v>
      </c>
    </row>
    <row r="144" spans="1:18" x14ac:dyDescent="0.35">
      <c r="A144" s="541" t="s">
        <v>1451</v>
      </c>
      <c r="B144" s="546" t="s">
        <v>1452</v>
      </c>
      <c r="C144" s="617">
        <v>3</v>
      </c>
      <c r="D144" s="1362" t="str">
        <f t="shared" si="22"/>
        <v/>
      </c>
      <c r="E144" s="733">
        <f>IF(ISERROR(VLOOKUP(CONCATENATE($B144,"-",$C144),IN_1C!$B$2:$T$3018,3,FALSE))=TRUE,"",VLOOKUP(CONCATENATE($B144,"-",$C144),IN_1C!$B$2:$T$3018,3,FALSE))</f>
        <v>0</v>
      </c>
      <c r="F144" s="734">
        <f>IF(ISERROR(VLOOKUP(CONCATENATE($B144,"-",$C144),IN_1C!$B$2:$T$3018,4,FALSE))=TRUE,"",VLOOKUP(CONCATENATE($B144,"-",$C144),IN_1C!$B$2:$T$3018,4,FALSE))</f>
        <v>0</v>
      </c>
      <c r="G144" s="733">
        <f>IF(ISERROR(VLOOKUP(CONCATENATE($B144,"-",$C144),IN_1C!$B$2:$T$3018,5,FALSE))=TRUE,"",VLOOKUP(CONCATENATE($B144,"-",$C144),IN_1C!$B$2:$T$3018,5,FALSE))</f>
        <v>0</v>
      </c>
      <c r="H144" s="734">
        <f>IF(ISERROR(VLOOKUP(CONCATENATE($B144,"-",$C144),IN_1C!$B$2:$T$3018,6,FALSE))=TRUE,"",VLOOKUP(CONCATENATE($B144,"-",$C144),IN_1C!$B$2:$T$3018,6,FALSE))</f>
        <v>0</v>
      </c>
      <c r="I144" s="733">
        <f>IF(ISERROR(VLOOKUP(CONCATENATE($B144,"-",$C144),IN_1C!$B$2:$T$3018,7,FALSE))=TRUE,"",VLOOKUP(CONCATENATE($B144,"-",$C144),IN_1C!$B$2:$T$3018,7,FALSE))</f>
        <v>0</v>
      </c>
      <c r="J144" s="734">
        <f>IF(ISERROR(VLOOKUP(CONCATENATE($B144,"-",$C144),IN_1C!$B$2:$T$3018,8,FALSE))=TRUE,"",VLOOKUP(CONCATENATE($B144,"-",$C144),IN_1C!$B$2:$T$3018,8,FALSE))</f>
        <v>0</v>
      </c>
      <c r="K144" s="733">
        <f>IF(ISERROR(VLOOKUP(CONCATENATE($B144,"-",$C144),IN_1C!$B$2:$T$3018,9,FALSE))=TRUE,"",VLOOKUP(CONCATENATE($B144,"-",$C144),IN_1C!$B$2:$T$3018,9,FALSE))</f>
        <v>0</v>
      </c>
      <c r="L144" s="734">
        <f>IF(ISERROR(VLOOKUP(CONCATENATE($B144,"-",$C144),IN_1C!$B$2:$T$3018,10,FALSE))=TRUE,"",VLOOKUP(CONCATENATE($B144,"-",$C144),IN_1C!$B$2:$T$3018,10,FALSE))</f>
        <v>0</v>
      </c>
      <c r="M144" s="733">
        <f>IF(ISERROR(VLOOKUP(CONCATENATE($B144,"-",$C144),IN_1C!$B$2:$T$3018,11,FALSE))=TRUE,"",VLOOKUP(CONCATENATE($B144,"-",$C144),IN_1C!$B$2:$T$3018,11,FALSE))</f>
        <v>0</v>
      </c>
      <c r="N144" s="734">
        <f>IF(ISERROR(VLOOKUP(CONCATENATE($B144,"-",$C144),IN_1C!$B$2:$T$3018,12,FALSE))=TRUE,"",VLOOKUP(CONCATENATE($B144,"-",$C144),IN_1C!$B$2:$T$3018,12,FALSE))</f>
        <v>0</v>
      </c>
      <c r="O144" s="733">
        <f>IF(ISERROR(VLOOKUP(CONCATENATE($B144,"-",$C144),IN_1C!$B$2:$T$3018,13,FALSE))=TRUE,"",VLOOKUP(CONCATENATE($B144,"-",$C144),IN_1C!$B$2:$T$3018,13,FALSE))</f>
        <v>0</v>
      </c>
      <c r="P144" s="734">
        <f>IF(ISERROR(VLOOKUP(CONCATENATE($B144,"-",$C144),IN_1C!$B$2:$T$3018,14,FALSE))=TRUE,"",VLOOKUP(CONCATENATE($B144,"-",$C144),IN_1C!$B$2:$T$3018,14,FALSE))</f>
        <v>0</v>
      </c>
      <c r="Q144" s="660">
        <f t="shared" si="23"/>
        <v>0</v>
      </c>
      <c r="R144" s="661">
        <f t="shared" si="23"/>
        <v>0</v>
      </c>
    </row>
    <row r="145" spans="1:18" x14ac:dyDescent="0.35">
      <c r="A145" s="541" t="s">
        <v>1453</v>
      </c>
      <c r="B145" s="546" t="s">
        <v>1454</v>
      </c>
      <c r="C145" s="617">
        <v>3</v>
      </c>
      <c r="D145" s="1362" t="str">
        <f t="shared" si="22"/>
        <v/>
      </c>
      <c r="E145" s="733">
        <f>IF(ISERROR(VLOOKUP(CONCATENATE($B145,"-",$C145),IN_1C!$B$2:$T$3018,3,FALSE))=TRUE,"",VLOOKUP(CONCATENATE($B145,"-",$C145),IN_1C!$B$2:$T$3018,3,FALSE))</f>
        <v>0</v>
      </c>
      <c r="F145" s="734">
        <f>IF(ISERROR(VLOOKUP(CONCATENATE($B145,"-",$C145),IN_1C!$B$2:$T$3018,4,FALSE))=TRUE,"",VLOOKUP(CONCATENATE($B145,"-",$C145),IN_1C!$B$2:$T$3018,4,FALSE))</f>
        <v>0</v>
      </c>
      <c r="G145" s="733">
        <f>IF(ISERROR(VLOOKUP(CONCATENATE($B145,"-",$C145),IN_1C!$B$2:$T$3018,5,FALSE))=TRUE,"",VLOOKUP(CONCATENATE($B145,"-",$C145),IN_1C!$B$2:$T$3018,5,FALSE))</f>
        <v>0</v>
      </c>
      <c r="H145" s="734">
        <f>IF(ISERROR(VLOOKUP(CONCATENATE($B145,"-",$C145),IN_1C!$B$2:$T$3018,6,FALSE))=TRUE,"",VLOOKUP(CONCATENATE($B145,"-",$C145),IN_1C!$B$2:$T$3018,6,FALSE))</f>
        <v>0</v>
      </c>
      <c r="I145" s="733">
        <f>IF(ISERROR(VLOOKUP(CONCATENATE($B145,"-",$C145),IN_1C!$B$2:$T$3018,7,FALSE))=TRUE,"",VLOOKUP(CONCATENATE($B145,"-",$C145),IN_1C!$B$2:$T$3018,7,FALSE))</f>
        <v>0</v>
      </c>
      <c r="J145" s="734">
        <f>IF(ISERROR(VLOOKUP(CONCATENATE($B145,"-",$C145),IN_1C!$B$2:$T$3018,8,FALSE))=TRUE,"",VLOOKUP(CONCATENATE($B145,"-",$C145),IN_1C!$B$2:$T$3018,8,FALSE))</f>
        <v>0</v>
      </c>
      <c r="K145" s="733">
        <f>IF(ISERROR(VLOOKUP(CONCATENATE($B145,"-",$C145),IN_1C!$B$2:$T$3018,9,FALSE))=TRUE,"",VLOOKUP(CONCATENATE($B145,"-",$C145),IN_1C!$B$2:$T$3018,9,FALSE))</f>
        <v>0</v>
      </c>
      <c r="L145" s="734">
        <f>IF(ISERROR(VLOOKUP(CONCATENATE($B145,"-",$C145),IN_1C!$B$2:$T$3018,10,FALSE))=TRUE,"",VLOOKUP(CONCATENATE($B145,"-",$C145),IN_1C!$B$2:$T$3018,10,FALSE))</f>
        <v>0</v>
      </c>
      <c r="M145" s="733">
        <f>IF(ISERROR(VLOOKUP(CONCATENATE($B145,"-",$C145),IN_1C!$B$2:$T$3018,11,FALSE))=TRUE,"",VLOOKUP(CONCATENATE($B145,"-",$C145),IN_1C!$B$2:$T$3018,11,FALSE))</f>
        <v>0</v>
      </c>
      <c r="N145" s="734">
        <f>IF(ISERROR(VLOOKUP(CONCATENATE($B145,"-",$C145),IN_1C!$B$2:$T$3018,12,FALSE))=TRUE,"",VLOOKUP(CONCATENATE($B145,"-",$C145),IN_1C!$B$2:$T$3018,12,FALSE))</f>
        <v>0</v>
      </c>
      <c r="O145" s="733">
        <f>IF(ISERROR(VLOOKUP(CONCATENATE($B145,"-",$C145),IN_1C!$B$2:$T$3018,13,FALSE))=TRUE,"",VLOOKUP(CONCATENATE($B145,"-",$C145),IN_1C!$B$2:$T$3018,13,FALSE))</f>
        <v>0</v>
      </c>
      <c r="P145" s="734">
        <f>IF(ISERROR(VLOOKUP(CONCATENATE($B145,"-",$C145),IN_1C!$B$2:$T$3018,14,FALSE))=TRUE,"",VLOOKUP(CONCATENATE($B145,"-",$C145),IN_1C!$B$2:$T$3018,14,FALSE))</f>
        <v>0</v>
      </c>
      <c r="Q145" s="660">
        <f t="shared" si="23"/>
        <v>0</v>
      </c>
      <c r="R145" s="661">
        <f t="shared" si="23"/>
        <v>0</v>
      </c>
    </row>
    <row r="146" spans="1:18" x14ac:dyDescent="0.35">
      <c r="A146" s="541" t="s">
        <v>1455</v>
      </c>
      <c r="B146" s="546" t="s">
        <v>1456</v>
      </c>
      <c r="C146" s="617">
        <v>3</v>
      </c>
      <c r="D146" s="1362" t="str">
        <f t="shared" si="22"/>
        <v/>
      </c>
      <c r="E146" s="733">
        <f>IF(ISERROR(VLOOKUP(CONCATENATE($B146,"-",$C146),IN_1C!$B$2:$T$3018,3,FALSE))=TRUE,"",VLOOKUP(CONCATENATE($B146,"-",$C146),IN_1C!$B$2:$T$3018,3,FALSE))</f>
        <v>0</v>
      </c>
      <c r="F146" s="734">
        <f>IF(ISERROR(VLOOKUP(CONCATENATE($B146,"-",$C146),IN_1C!$B$2:$T$3018,4,FALSE))=TRUE,"",VLOOKUP(CONCATENATE($B146,"-",$C146),IN_1C!$B$2:$T$3018,4,FALSE))</f>
        <v>0</v>
      </c>
      <c r="G146" s="733">
        <f>IF(ISERROR(VLOOKUP(CONCATENATE($B146,"-",$C146),IN_1C!$B$2:$T$3018,5,FALSE))=TRUE,"",VLOOKUP(CONCATENATE($B146,"-",$C146),IN_1C!$B$2:$T$3018,5,FALSE))</f>
        <v>0</v>
      </c>
      <c r="H146" s="734">
        <f>IF(ISERROR(VLOOKUP(CONCATENATE($B146,"-",$C146),IN_1C!$B$2:$T$3018,6,FALSE))=TRUE,"",VLOOKUP(CONCATENATE($B146,"-",$C146),IN_1C!$B$2:$T$3018,6,FALSE))</f>
        <v>0</v>
      </c>
      <c r="I146" s="733">
        <f>IF(ISERROR(VLOOKUP(CONCATENATE($B146,"-",$C146),IN_1C!$B$2:$T$3018,7,FALSE))=TRUE,"",VLOOKUP(CONCATENATE($B146,"-",$C146),IN_1C!$B$2:$T$3018,7,FALSE))</f>
        <v>0</v>
      </c>
      <c r="J146" s="734">
        <f>IF(ISERROR(VLOOKUP(CONCATENATE($B146,"-",$C146),IN_1C!$B$2:$T$3018,8,FALSE))=TRUE,"",VLOOKUP(CONCATENATE($B146,"-",$C146),IN_1C!$B$2:$T$3018,8,FALSE))</f>
        <v>0</v>
      </c>
      <c r="K146" s="733">
        <f>IF(ISERROR(VLOOKUP(CONCATENATE($B146,"-",$C146),IN_1C!$B$2:$T$3018,9,FALSE))=TRUE,"",VLOOKUP(CONCATENATE($B146,"-",$C146),IN_1C!$B$2:$T$3018,9,FALSE))</f>
        <v>0</v>
      </c>
      <c r="L146" s="734">
        <f>IF(ISERROR(VLOOKUP(CONCATENATE($B146,"-",$C146),IN_1C!$B$2:$T$3018,10,FALSE))=TRUE,"",VLOOKUP(CONCATENATE($B146,"-",$C146),IN_1C!$B$2:$T$3018,10,FALSE))</f>
        <v>0</v>
      </c>
      <c r="M146" s="733">
        <f>IF(ISERROR(VLOOKUP(CONCATENATE($B146,"-",$C146),IN_1C!$B$2:$T$3018,11,FALSE))=TRUE,"",VLOOKUP(CONCATENATE($B146,"-",$C146),IN_1C!$B$2:$T$3018,11,FALSE))</f>
        <v>0</v>
      </c>
      <c r="N146" s="734">
        <f>IF(ISERROR(VLOOKUP(CONCATENATE($B146,"-",$C146),IN_1C!$B$2:$T$3018,12,FALSE))=TRUE,"",VLOOKUP(CONCATENATE($B146,"-",$C146),IN_1C!$B$2:$T$3018,12,FALSE))</f>
        <v>0</v>
      </c>
      <c r="O146" s="733">
        <f>IF(ISERROR(VLOOKUP(CONCATENATE($B146,"-",$C146),IN_1C!$B$2:$T$3018,13,FALSE))=TRUE,"",VLOOKUP(CONCATENATE($B146,"-",$C146),IN_1C!$B$2:$T$3018,13,FALSE))</f>
        <v>0</v>
      </c>
      <c r="P146" s="734">
        <f>IF(ISERROR(VLOOKUP(CONCATENATE($B146,"-",$C146),IN_1C!$B$2:$T$3018,14,FALSE))=TRUE,"",VLOOKUP(CONCATENATE($B146,"-",$C146),IN_1C!$B$2:$T$3018,14,FALSE))</f>
        <v>0</v>
      </c>
      <c r="Q146" s="660">
        <f t="shared" si="23"/>
        <v>0</v>
      </c>
      <c r="R146" s="661">
        <f t="shared" si="23"/>
        <v>0</v>
      </c>
    </row>
    <row r="147" spans="1:18" ht="15.45" thickBot="1" x14ac:dyDescent="0.4">
      <c r="A147" s="541" t="s">
        <v>1457</v>
      </c>
      <c r="B147" s="673" t="s">
        <v>1458</v>
      </c>
      <c r="C147" s="617">
        <v>3</v>
      </c>
      <c r="D147" s="1362" t="str">
        <f t="shared" si="22"/>
        <v/>
      </c>
      <c r="E147" s="736">
        <f>IF(ISERROR(VLOOKUP(CONCATENATE($B147,"-",$C147),IN_1C!$B$2:$T$3018,3,FALSE))=TRUE,"",VLOOKUP(CONCATENATE($B147,"-",$C147),IN_1C!$B$2:$T$3018,3,FALSE))</f>
        <v>0</v>
      </c>
      <c r="F147" s="737">
        <f>IF(ISERROR(VLOOKUP(CONCATENATE($B147,"-",$C147),IN_1C!$B$2:$T$3018,4,FALSE))=TRUE,"",VLOOKUP(CONCATENATE($B147,"-",$C147),IN_1C!$B$2:$T$3018,4,FALSE))</f>
        <v>0</v>
      </c>
      <c r="G147" s="736">
        <f>IF(ISERROR(VLOOKUP(CONCATENATE($B147,"-",$C147),IN_1C!$B$2:$T$3018,5,FALSE))=TRUE,"",VLOOKUP(CONCATENATE($B147,"-",$C147),IN_1C!$B$2:$T$3018,5,FALSE))</f>
        <v>0</v>
      </c>
      <c r="H147" s="737">
        <f>IF(ISERROR(VLOOKUP(CONCATENATE($B147,"-",$C147),IN_1C!$B$2:$T$3018,6,FALSE))=TRUE,"",VLOOKUP(CONCATENATE($B147,"-",$C147),IN_1C!$B$2:$T$3018,6,FALSE))</f>
        <v>0</v>
      </c>
      <c r="I147" s="736">
        <f>IF(ISERROR(VLOOKUP(CONCATENATE($B147,"-",$C147),IN_1C!$B$2:$T$3018,7,FALSE))=TRUE,"",VLOOKUP(CONCATENATE($B147,"-",$C147),IN_1C!$B$2:$T$3018,7,FALSE))</f>
        <v>0</v>
      </c>
      <c r="J147" s="737">
        <f>IF(ISERROR(VLOOKUP(CONCATENATE($B147,"-",$C147),IN_1C!$B$2:$T$3018,8,FALSE))=TRUE,"",VLOOKUP(CONCATENATE($B147,"-",$C147),IN_1C!$B$2:$T$3018,8,FALSE))</f>
        <v>0</v>
      </c>
      <c r="K147" s="736">
        <f>IF(ISERROR(VLOOKUP(CONCATENATE($B147,"-",$C147),IN_1C!$B$2:$T$3018,9,FALSE))=TRUE,"",VLOOKUP(CONCATENATE($B147,"-",$C147),IN_1C!$B$2:$T$3018,9,FALSE))</f>
        <v>0</v>
      </c>
      <c r="L147" s="737">
        <f>IF(ISERROR(VLOOKUP(CONCATENATE($B147,"-",$C147),IN_1C!$B$2:$T$3018,10,FALSE))=TRUE,"",VLOOKUP(CONCATENATE($B147,"-",$C147),IN_1C!$B$2:$T$3018,10,FALSE))</f>
        <v>0</v>
      </c>
      <c r="M147" s="736">
        <f>IF(ISERROR(VLOOKUP(CONCATENATE($B147,"-",$C147),IN_1C!$B$2:$T$3018,11,FALSE))=TRUE,"",VLOOKUP(CONCATENATE($B147,"-",$C147),IN_1C!$B$2:$T$3018,11,FALSE))</f>
        <v>0</v>
      </c>
      <c r="N147" s="737">
        <f>IF(ISERROR(VLOOKUP(CONCATENATE($B147,"-",$C147),IN_1C!$B$2:$T$3018,12,FALSE))=TRUE,"",VLOOKUP(CONCATENATE($B147,"-",$C147),IN_1C!$B$2:$T$3018,12,FALSE))</f>
        <v>0</v>
      </c>
      <c r="O147" s="736">
        <f>IF(ISERROR(VLOOKUP(CONCATENATE($B147,"-",$C147),IN_1C!$B$2:$T$3018,13,FALSE))=TRUE,"",VLOOKUP(CONCATENATE($B147,"-",$C147),IN_1C!$B$2:$T$3018,13,FALSE))</f>
        <v>0</v>
      </c>
      <c r="P147" s="737">
        <f>IF(ISERROR(VLOOKUP(CONCATENATE($B147,"-",$C147),IN_1C!$B$2:$T$3018,14,FALSE))=TRUE,"",VLOOKUP(CONCATENATE($B147,"-",$C147),IN_1C!$B$2:$T$3018,14,FALSE))</f>
        <v>0</v>
      </c>
      <c r="Q147" s="663">
        <f t="shared" si="23"/>
        <v>0</v>
      </c>
      <c r="R147" s="664">
        <f t="shared" si="23"/>
        <v>0</v>
      </c>
    </row>
    <row r="148" spans="1:18" ht="15.45" thickBot="1" x14ac:dyDescent="0.4">
      <c r="A148" s="563" t="s">
        <v>1459</v>
      </c>
      <c r="B148" s="670"/>
      <c r="C148" s="619"/>
      <c r="D148" s="1362"/>
      <c r="E148" s="741" t="str">
        <f>IF(ISERROR(VLOOKUP(CONCATENATE($B148,"-",$C148),IN_1C!$B$2:$T$3018,3,FALSE))=TRUE,"",VLOOKUP(CONCATENATE($B148,"-",$C148),IN_1C!$B$2:$T$3018,3,FALSE))</f>
        <v/>
      </c>
      <c r="F148" s="742"/>
      <c r="G148" s="742"/>
      <c r="H148" s="742"/>
      <c r="I148" s="742"/>
      <c r="J148" s="742"/>
      <c r="K148" s="742"/>
      <c r="L148" s="742"/>
      <c r="M148" s="742"/>
      <c r="N148" s="742"/>
      <c r="O148" s="742"/>
      <c r="P148" s="742"/>
      <c r="Q148" s="671"/>
      <c r="R148" s="672"/>
    </row>
    <row r="149" spans="1:18" ht="15.45" thickBot="1" x14ac:dyDescent="0.4">
      <c r="A149" s="535" t="s">
        <v>1460</v>
      </c>
      <c r="B149" s="674" t="s">
        <v>1461</v>
      </c>
      <c r="C149" s="617">
        <v>3</v>
      </c>
      <c r="D149" s="1362" t="str">
        <f>CONCATENATE(D$107)</f>
        <v/>
      </c>
      <c r="E149" s="730">
        <f>IF(ISERROR(VLOOKUP(CONCATENATE($B149,"-",$C149),IN_1C!$B$2:$T$3018,3,FALSE))=TRUE,"",VLOOKUP(CONCATENATE($B149,"-",$C149),IN_1C!$B$2:$T$3018,3,FALSE))</f>
        <v>0</v>
      </c>
      <c r="F149" s="731">
        <f>IF(ISERROR(VLOOKUP(CONCATENATE($B149,"-",$C149),IN_1C!$B$2:$T$3018,4,FALSE))=TRUE,"",VLOOKUP(CONCATENATE($B149,"-",$C149),IN_1C!$B$2:$T$3018,4,FALSE))</f>
        <v>0</v>
      </c>
      <c r="G149" s="730">
        <f>IF(ISERROR(VLOOKUP(CONCATENATE($B149,"-",$C149),IN_1C!$B$2:$T$3018,5,FALSE))=TRUE,"",VLOOKUP(CONCATENATE($B149,"-",$C149),IN_1C!$B$2:$T$3018,5,FALSE))</f>
        <v>0</v>
      </c>
      <c r="H149" s="731">
        <f>IF(ISERROR(VLOOKUP(CONCATENATE($B149,"-",$C149),IN_1C!$B$2:$T$3018,6,FALSE))=TRUE,"",VLOOKUP(CONCATENATE($B149,"-",$C149),IN_1C!$B$2:$T$3018,6,FALSE))</f>
        <v>0</v>
      </c>
      <c r="I149" s="730">
        <f>IF(ISERROR(VLOOKUP(CONCATENATE($B149,"-",$C149),IN_1C!$B$2:$T$3018,7,FALSE))=TRUE,"",VLOOKUP(CONCATENATE($B149,"-",$C149),IN_1C!$B$2:$T$3018,7,FALSE))</f>
        <v>0</v>
      </c>
      <c r="J149" s="731">
        <f>IF(ISERROR(VLOOKUP(CONCATENATE($B149,"-",$C149),IN_1C!$B$2:$T$3018,8,FALSE))=TRUE,"",VLOOKUP(CONCATENATE($B149,"-",$C149),IN_1C!$B$2:$T$3018,8,FALSE))</f>
        <v>0</v>
      </c>
      <c r="K149" s="730">
        <f>IF(ISERROR(VLOOKUP(CONCATENATE($B149,"-",$C149),IN_1C!$B$2:$T$3018,9,FALSE))=TRUE,"",VLOOKUP(CONCATENATE($B149,"-",$C149),IN_1C!$B$2:$T$3018,9,FALSE))</f>
        <v>0</v>
      </c>
      <c r="L149" s="731">
        <f>IF(ISERROR(VLOOKUP(CONCATENATE($B149,"-",$C149),IN_1C!$B$2:$T$3018,10,FALSE))=TRUE,"",VLOOKUP(CONCATENATE($B149,"-",$C149),IN_1C!$B$2:$T$3018,10,FALSE))</f>
        <v>0</v>
      </c>
      <c r="M149" s="730">
        <f>IF(ISERROR(VLOOKUP(CONCATENATE($B149,"-",$C149),IN_1C!$B$2:$T$3018,11,FALSE))=TRUE,"",VLOOKUP(CONCATENATE($B149,"-",$C149),IN_1C!$B$2:$T$3018,11,FALSE))</f>
        <v>0</v>
      </c>
      <c r="N149" s="731">
        <f>IF(ISERROR(VLOOKUP(CONCATENATE($B149,"-",$C149),IN_1C!$B$2:$T$3018,12,FALSE))=TRUE,"",VLOOKUP(CONCATENATE($B149,"-",$C149),IN_1C!$B$2:$T$3018,12,FALSE))</f>
        <v>0</v>
      </c>
      <c r="O149" s="730">
        <f>IF(ISERROR(VLOOKUP(CONCATENATE($B149,"-",$C149),IN_1C!$B$2:$T$3018,13,FALSE))=TRUE,"",VLOOKUP(CONCATENATE($B149,"-",$C149),IN_1C!$B$2:$T$3018,13,FALSE))</f>
        <v>0</v>
      </c>
      <c r="P149" s="731">
        <f>IF(ISERROR(VLOOKUP(CONCATENATE($B149,"-",$C149),IN_1C!$B$2:$T$3018,14,FALSE))=TRUE,"",VLOOKUP(CONCATENATE($B149,"-",$C149),IN_1C!$B$2:$T$3018,14,FALSE))</f>
        <v>0</v>
      </c>
      <c r="Q149" s="656">
        <f>E149+G149</f>
        <v>0</v>
      </c>
      <c r="R149" s="657">
        <f>F149+H149</f>
        <v>0</v>
      </c>
    </row>
    <row r="150" spans="1:18" ht="15.45" thickBot="1" x14ac:dyDescent="0.4">
      <c r="A150" s="567" t="s">
        <v>623</v>
      </c>
      <c r="B150" s="567"/>
      <c r="C150" s="675"/>
      <c r="D150" s="1362" t="str">
        <f>CONCATENATE(D$107)</f>
        <v/>
      </c>
      <c r="E150" s="676">
        <f t="shared" ref="E150:R150" si="24">SUM(E107:E119,E121:E128,E130:E140,E142:E147,E149)</f>
        <v>0</v>
      </c>
      <c r="F150" s="677">
        <f t="shared" si="24"/>
        <v>0</v>
      </c>
      <c r="G150" s="676">
        <f t="shared" si="24"/>
        <v>0</v>
      </c>
      <c r="H150" s="678">
        <f t="shared" si="24"/>
        <v>0</v>
      </c>
      <c r="I150" s="676">
        <f t="shared" si="24"/>
        <v>0</v>
      </c>
      <c r="J150" s="677">
        <f t="shared" si="24"/>
        <v>0</v>
      </c>
      <c r="K150" s="676">
        <f t="shared" si="24"/>
        <v>0</v>
      </c>
      <c r="L150" s="678">
        <f t="shared" si="24"/>
        <v>0</v>
      </c>
      <c r="M150" s="676">
        <f t="shared" si="24"/>
        <v>0</v>
      </c>
      <c r="N150" s="678">
        <f t="shared" si="24"/>
        <v>0</v>
      </c>
      <c r="O150" s="676">
        <f t="shared" si="24"/>
        <v>0</v>
      </c>
      <c r="P150" s="678">
        <f t="shared" si="24"/>
        <v>0</v>
      </c>
      <c r="Q150" s="676">
        <f t="shared" si="24"/>
        <v>0</v>
      </c>
      <c r="R150" s="678">
        <f t="shared" si="24"/>
        <v>0</v>
      </c>
    </row>
    <row r="151" spans="1:18" ht="30" customHeight="1" x14ac:dyDescent="0.35">
      <c r="A151" s="2691" t="s">
        <v>1816</v>
      </c>
      <c r="B151" s="2691"/>
      <c r="C151" s="2691"/>
      <c r="D151" s="2691"/>
      <c r="E151" s="2691"/>
      <c r="F151" s="2691"/>
      <c r="G151" s="2691"/>
      <c r="H151" s="2691"/>
      <c r="I151" s="2691"/>
      <c r="J151" s="2691"/>
      <c r="K151" s="2691"/>
      <c r="L151" s="2691"/>
      <c r="M151" s="2691"/>
      <c r="N151" s="2691"/>
      <c r="O151" s="2691"/>
      <c r="P151" s="2691"/>
      <c r="Q151" s="486"/>
      <c r="R151" s="486"/>
    </row>
    <row r="152" spans="1:18" ht="15.45" thickBot="1" x14ac:dyDescent="0.4"/>
    <row r="153" spans="1:18" ht="15.45" thickBot="1" x14ac:dyDescent="0.4">
      <c r="A153" s="573" t="s">
        <v>1381</v>
      </c>
      <c r="B153" s="679"/>
      <c r="C153" s="575"/>
      <c r="D153" s="1360"/>
      <c r="E153" s="576" t="s">
        <v>32</v>
      </c>
      <c r="F153" s="576" t="s">
        <v>32</v>
      </c>
      <c r="G153" s="576" t="s">
        <v>32</v>
      </c>
      <c r="H153" s="576" t="s">
        <v>32</v>
      </c>
      <c r="I153" s="576" t="s">
        <v>32</v>
      </c>
      <c r="J153" s="576" t="s">
        <v>32</v>
      </c>
      <c r="K153" s="576" t="s">
        <v>32</v>
      </c>
      <c r="L153" s="576" t="s">
        <v>32</v>
      </c>
      <c r="M153" s="680" t="s">
        <v>32</v>
      </c>
      <c r="N153" s="680" t="s">
        <v>32</v>
      </c>
      <c r="O153" s="577" t="s">
        <v>32</v>
      </c>
      <c r="P153" s="577" t="s">
        <v>32</v>
      </c>
      <c r="Q153" s="681" t="s">
        <v>32</v>
      </c>
      <c r="R153" s="682" t="s">
        <v>32</v>
      </c>
    </row>
    <row r="154" spans="1:18" x14ac:dyDescent="0.35">
      <c r="A154" s="580" t="s">
        <v>1382</v>
      </c>
      <c r="B154" s="581" t="s">
        <v>1383</v>
      </c>
      <c r="C154" s="582">
        <v>4</v>
      </c>
      <c r="D154" s="1361"/>
      <c r="E154" s="743">
        <f>IF(ISERROR(VLOOKUP(CONCATENATE($B154,"-",$C154),IN_1C!$B$2:$T$3018,3,FALSE))=TRUE,"",VLOOKUP(CONCATENATE($B154,"-",$C154),IN_1C!$B$2:$T$3018,3,FALSE))</f>
        <v>0</v>
      </c>
      <c r="F154" s="744">
        <f>IF(ISERROR(VLOOKUP(CONCATENATE($B154,"-",$C154),IN_1C!$B$2:$T$3018,4,FALSE))=TRUE,"",VLOOKUP(CONCATENATE($B154,"-",$C154),IN_1C!$B$2:$T$3018,4,FALSE))</f>
        <v>0</v>
      </c>
      <c r="G154" s="743">
        <f>IF(ISERROR(VLOOKUP(CONCATENATE($B154,"-",$C154),IN_1C!$B$2:$T$3018,5,FALSE))=TRUE,"",VLOOKUP(CONCATENATE($B154,"-",$C154),IN_1C!$B$2:$T$3018,5,FALSE))</f>
        <v>0</v>
      </c>
      <c r="H154" s="744">
        <f>IF(ISERROR(VLOOKUP(CONCATENATE($B154,"-",$C154),IN_1C!$B$2:$T$3018,6,FALSE))=TRUE,"",VLOOKUP(CONCATENATE($B154,"-",$C154),IN_1C!$B$2:$T$3018,6,FALSE))</f>
        <v>0</v>
      </c>
      <c r="I154" s="743">
        <f>IF(ISERROR(VLOOKUP(CONCATENATE($B154,"-",$C154),IN_1C!$B$2:$T$3018,7,FALSE))=TRUE,"",VLOOKUP(CONCATENATE($B154,"-",$C154),IN_1C!$B$2:$T$3018,7,FALSE))</f>
        <v>0</v>
      </c>
      <c r="J154" s="744">
        <f>IF(ISERROR(VLOOKUP(CONCATENATE($B154,"-",$C154),IN_1C!$B$2:$T$3018,8,FALSE))=TRUE,"",VLOOKUP(CONCATENATE($B154,"-",$C154),IN_1C!$B$2:$T$3018,8,FALSE))</f>
        <v>0</v>
      </c>
      <c r="K154" s="743">
        <f>IF(ISERROR(VLOOKUP(CONCATENATE($B154,"-",$C154),IN_1C!$B$2:$T$3018,9,FALSE))=TRUE,"",VLOOKUP(CONCATENATE($B154,"-",$C154),IN_1C!$B$2:$T$3018,9,FALSE))</f>
        <v>0</v>
      </c>
      <c r="L154" s="744">
        <f>IF(ISERROR(VLOOKUP(CONCATENATE($B154,"-",$C154),IN_1C!$B$2:$T$3018,10,FALSE))=TRUE,"",VLOOKUP(CONCATENATE($B154,"-",$C154),IN_1C!$B$2:$T$3018,10,FALSE))</f>
        <v>0</v>
      </c>
      <c r="M154" s="743">
        <f>IF(ISERROR(VLOOKUP(CONCATENATE($B154,"-",$C154),IN_1C!$B$2:$T$3018,11,FALSE))=TRUE,"",VLOOKUP(CONCATENATE($B154,"-",$C154),IN_1C!$B$2:$T$3018,11,FALSE))</f>
        <v>0</v>
      </c>
      <c r="N154" s="744">
        <f>IF(ISERROR(VLOOKUP(CONCATENATE($B154,"-",$C154),IN_1C!$B$2:$T$3018,12,FALSE))=TRUE,"",VLOOKUP(CONCATENATE($B154,"-",$C154),IN_1C!$B$2:$T$3018,12,FALSE))</f>
        <v>0</v>
      </c>
      <c r="O154" s="745">
        <f>IF(ISERROR(VLOOKUP(CONCATENATE($B154,"-",$C154),IN_1C!$B$2:$T$3018,13,FALSE))=TRUE,"",VLOOKUP(CONCATENATE($B154,"-",$C154),IN_1C!$B$2:$T$3018,13,FALSE))</f>
        <v>0</v>
      </c>
      <c r="P154" s="745">
        <f>IF(ISERROR(VLOOKUP(CONCATENATE($B154,"-",$C154),IN_1C!$B$2:$T$3018,14,FALSE))=TRUE,"",VLOOKUP(CONCATENATE($B154,"-",$C154),IN_1C!$B$2:$T$3018,14,FALSE))</f>
        <v>0</v>
      </c>
      <c r="Q154" s="685">
        <f t="shared" ref="Q154:R166" si="25">E154+G154</f>
        <v>0</v>
      </c>
      <c r="R154" s="684">
        <f t="shared" si="25"/>
        <v>0</v>
      </c>
    </row>
    <row r="155" spans="1:18" x14ac:dyDescent="0.35">
      <c r="A155" s="585" t="s">
        <v>1386</v>
      </c>
      <c r="B155" s="590" t="s">
        <v>1387</v>
      </c>
      <c r="C155" s="582">
        <v>4</v>
      </c>
      <c r="D155" s="1362" t="str">
        <f>CONCATENATE(D$154)</f>
        <v/>
      </c>
      <c r="E155" s="746">
        <f>IF(ISERROR(VLOOKUP(CONCATENATE($B155,"-",$C155),IN_1C!$B$2:$T$3018,3,FALSE))=TRUE,"",VLOOKUP(CONCATENATE($B155,"-",$C155),IN_1C!$B$2:$T$3018,3,FALSE))</f>
        <v>0</v>
      </c>
      <c r="F155" s="747">
        <f>IF(ISERROR(VLOOKUP(CONCATENATE($B155,"-",$C155),IN_1C!$B$2:$T$3018,4,FALSE))=TRUE,"",VLOOKUP(CONCATENATE($B155,"-",$C155),IN_1C!$B$2:$T$3018,4,FALSE))</f>
        <v>0</v>
      </c>
      <c r="G155" s="746">
        <f>IF(ISERROR(VLOOKUP(CONCATENATE($B155,"-",$C155),IN_1C!$B$2:$T$3018,5,FALSE))=TRUE,"",VLOOKUP(CONCATENATE($B155,"-",$C155),IN_1C!$B$2:$T$3018,5,FALSE))</f>
        <v>0</v>
      </c>
      <c r="H155" s="747">
        <f>IF(ISERROR(VLOOKUP(CONCATENATE($B155,"-",$C155),IN_1C!$B$2:$T$3018,6,FALSE))=TRUE,"",VLOOKUP(CONCATENATE($B155,"-",$C155),IN_1C!$B$2:$T$3018,6,FALSE))</f>
        <v>0</v>
      </c>
      <c r="I155" s="746">
        <f>IF(ISERROR(VLOOKUP(CONCATENATE($B155,"-",$C155),IN_1C!$B$2:$T$3018,7,FALSE))=TRUE,"",VLOOKUP(CONCATENATE($B155,"-",$C155),IN_1C!$B$2:$T$3018,7,FALSE))</f>
        <v>0</v>
      </c>
      <c r="J155" s="747">
        <f>IF(ISERROR(VLOOKUP(CONCATENATE($B155,"-",$C155),IN_1C!$B$2:$T$3018,8,FALSE))=TRUE,"",VLOOKUP(CONCATENATE($B155,"-",$C155),IN_1C!$B$2:$T$3018,8,FALSE))</f>
        <v>0</v>
      </c>
      <c r="K155" s="746">
        <f>IF(ISERROR(VLOOKUP(CONCATENATE($B155,"-",$C155),IN_1C!$B$2:$T$3018,9,FALSE))=TRUE,"",VLOOKUP(CONCATENATE($B155,"-",$C155),IN_1C!$B$2:$T$3018,9,FALSE))</f>
        <v>0</v>
      </c>
      <c r="L155" s="747">
        <f>IF(ISERROR(VLOOKUP(CONCATENATE($B155,"-",$C155),IN_1C!$B$2:$T$3018,10,FALSE))=TRUE,"",VLOOKUP(CONCATENATE($B155,"-",$C155),IN_1C!$B$2:$T$3018,10,FALSE))</f>
        <v>0</v>
      </c>
      <c r="M155" s="746">
        <f>IF(ISERROR(VLOOKUP(CONCATENATE($B155,"-",$C155),IN_1C!$B$2:$T$3018,11,FALSE))=TRUE,"",VLOOKUP(CONCATENATE($B155,"-",$C155),IN_1C!$B$2:$T$3018,11,FALSE))</f>
        <v>0</v>
      </c>
      <c r="N155" s="747">
        <f>IF(ISERROR(VLOOKUP(CONCATENATE($B155,"-",$C155),IN_1C!$B$2:$T$3018,12,FALSE))=TRUE,"",VLOOKUP(CONCATENATE($B155,"-",$C155),IN_1C!$B$2:$T$3018,12,FALSE))</f>
        <v>0</v>
      </c>
      <c r="O155" s="748">
        <f>IF(ISERROR(VLOOKUP(CONCATENATE($B155,"-",$C155),IN_1C!$B$2:$T$3018,13,FALSE))=TRUE,"",VLOOKUP(CONCATENATE($B155,"-",$C155),IN_1C!$B$2:$T$3018,13,FALSE))</f>
        <v>0</v>
      </c>
      <c r="P155" s="748">
        <f>IF(ISERROR(VLOOKUP(CONCATENATE($B155,"-",$C155),IN_1C!$B$2:$T$3018,14,FALSE))=TRUE,"",VLOOKUP(CONCATENATE($B155,"-",$C155),IN_1C!$B$2:$T$3018,14,FALSE))</f>
        <v>0</v>
      </c>
      <c r="Q155" s="688">
        <f t="shared" si="25"/>
        <v>0</v>
      </c>
      <c r="R155" s="687">
        <f t="shared" si="25"/>
        <v>0</v>
      </c>
    </row>
    <row r="156" spans="1:18" x14ac:dyDescent="0.35">
      <c r="A156" s="585" t="s">
        <v>1388</v>
      </c>
      <c r="B156" s="590" t="s">
        <v>1389</v>
      </c>
      <c r="C156" s="582">
        <v>4</v>
      </c>
      <c r="D156" s="1362" t="str">
        <f t="shared" ref="D156:D166" si="26">CONCATENATE(D$154)</f>
        <v/>
      </c>
      <c r="E156" s="746">
        <f>IF(ISERROR(VLOOKUP(CONCATENATE($B156,"-",$C156),IN_1C!$B$2:$T$3018,3,FALSE))=TRUE,"",VLOOKUP(CONCATENATE($B156,"-",$C156),IN_1C!$B$2:$T$3018,3,FALSE))</f>
        <v>0</v>
      </c>
      <c r="F156" s="747">
        <f>IF(ISERROR(VLOOKUP(CONCATENATE($B156,"-",$C156),IN_1C!$B$2:$T$3018,4,FALSE))=TRUE,"",VLOOKUP(CONCATENATE($B156,"-",$C156),IN_1C!$B$2:$T$3018,4,FALSE))</f>
        <v>0</v>
      </c>
      <c r="G156" s="746">
        <f>IF(ISERROR(VLOOKUP(CONCATENATE($B156,"-",$C156),IN_1C!$B$2:$T$3018,5,FALSE))=TRUE,"",VLOOKUP(CONCATENATE($B156,"-",$C156),IN_1C!$B$2:$T$3018,5,FALSE))</f>
        <v>0</v>
      </c>
      <c r="H156" s="747">
        <f>IF(ISERROR(VLOOKUP(CONCATENATE($B156,"-",$C156),IN_1C!$B$2:$T$3018,6,FALSE))=TRUE,"",VLOOKUP(CONCATENATE($B156,"-",$C156),IN_1C!$B$2:$T$3018,6,FALSE))</f>
        <v>0</v>
      </c>
      <c r="I156" s="746">
        <f>IF(ISERROR(VLOOKUP(CONCATENATE($B156,"-",$C156),IN_1C!$B$2:$T$3018,7,FALSE))=TRUE,"",VLOOKUP(CONCATENATE($B156,"-",$C156),IN_1C!$B$2:$T$3018,7,FALSE))</f>
        <v>0</v>
      </c>
      <c r="J156" s="747">
        <f>IF(ISERROR(VLOOKUP(CONCATENATE($B156,"-",$C156),IN_1C!$B$2:$T$3018,8,FALSE))=TRUE,"",VLOOKUP(CONCATENATE($B156,"-",$C156),IN_1C!$B$2:$T$3018,8,FALSE))</f>
        <v>0</v>
      </c>
      <c r="K156" s="746">
        <f>IF(ISERROR(VLOOKUP(CONCATENATE($B156,"-",$C156),IN_1C!$B$2:$T$3018,9,FALSE))=TRUE,"",VLOOKUP(CONCATENATE($B156,"-",$C156),IN_1C!$B$2:$T$3018,9,FALSE))</f>
        <v>0</v>
      </c>
      <c r="L156" s="747">
        <f>IF(ISERROR(VLOOKUP(CONCATENATE($B156,"-",$C156),IN_1C!$B$2:$T$3018,10,FALSE))=TRUE,"",VLOOKUP(CONCATENATE($B156,"-",$C156),IN_1C!$B$2:$T$3018,10,FALSE))</f>
        <v>0</v>
      </c>
      <c r="M156" s="746">
        <f>IF(ISERROR(VLOOKUP(CONCATENATE($B156,"-",$C156),IN_1C!$B$2:$T$3018,11,FALSE))=TRUE,"",VLOOKUP(CONCATENATE($B156,"-",$C156),IN_1C!$B$2:$T$3018,11,FALSE))</f>
        <v>0</v>
      </c>
      <c r="N156" s="747">
        <f>IF(ISERROR(VLOOKUP(CONCATENATE($B156,"-",$C156),IN_1C!$B$2:$T$3018,12,FALSE))=TRUE,"",VLOOKUP(CONCATENATE($B156,"-",$C156),IN_1C!$B$2:$T$3018,12,FALSE))</f>
        <v>0</v>
      </c>
      <c r="O156" s="748">
        <f>IF(ISERROR(VLOOKUP(CONCATENATE($B156,"-",$C156),IN_1C!$B$2:$T$3018,13,FALSE))=TRUE,"",VLOOKUP(CONCATENATE($B156,"-",$C156),IN_1C!$B$2:$T$3018,13,FALSE))</f>
        <v>0</v>
      </c>
      <c r="P156" s="748">
        <f>IF(ISERROR(VLOOKUP(CONCATENATE($B156,"-",$C156),IN_1C!$B$2:$T$3018,14,FALSE))=TRUE,"",VLOOKUP(CONCATENATE($B156,"-",$C156),IN_1C!$B$2:$T$3018,14,FALSE))</f>
        <v>0</v>
      </c>
      <c r="Q156" s="688">
        <f t="shared" si="25"/>
        <v>0</v>
      </c>
      <c r="R156" s="687">
        <f t="shared" si="25"/>
        <v>0</v>
      </c>
    </row>
    <row r="157" spans="1:18" x14ac:dyDescent="0.35">
      <c r="A157" s="585" t="s">
        <v>1390</v>
      </c>
      <c r="B157" s="590" t="s">
        <v>1391</v>
      </c>
      <c r="C157" s="582">
        <v>4</v>
      </c>
      <c r="D157" s="1362" t="str">
        <f t="shared" si="26"/>
        <v/>
      </c>
      <c r="E157" s="746">
        <f>IF(ISERROR(VLOOKUP(CONCATENATE($B157,"-",$C157),IN_1C!$B$2:$T$3018,3,FALSE))=TRUE,"",VLOOKUP(CONCATENATE($B157,"-",$C157),IN_1C!$B$2:$T$3018,3,FALSE))</f>
        <v>0</v>
      </c>
      <c r="F157" s="747">
        <f>IF(ISERROR(VLOOKUP(CONCATENATE($B157,"-",$C157),IN_1C!$B$2:$T$3018,4,FALSE))=TRUE,"",VLOOKUP(CONCATENATE($B157,"-",$C157),IN_1C!$B$2:$T$3018,4,FALSE))</f>
        <v>0</v>
      </c>
      <c r="G157" s="746">
        <f>IF(ISERROR(VLOOKUP(CONCATENATE($B157,"-",$C157),IN_1C!$B$2:$T$3018,5,FALSE))=TRUE,"",VLOOKUP(CONCATENATE($B157,"-",$C157),IN_1C!$B$2:$T$3018,5,FALSE))</f>
        <v>0</v>
      </c>
      <c r="H157" s="747">
        <f>IF(ISERROR(VLOOKUP(CONCATENATE($B157,"-",$C157),IN_1C!$B$2:$T$3018,6,FALSE))=TRUE,"",VLOOKUP(CONCATENATE($B157,"-",$C157),IN_1C!$B$2:$T$3018,6,FALSE))</f>
        <v>0</v>
      </c>
      <c r="I157" s="746">
        <f>IF(ISERROR(VLOOKUP(CONCATENATE($B157,"-",$C157),IN_1C!$B$2:$T$3018,7,FALSE))=TRUE,"",VLOOKUP(CONCATENATE($B157,"-",$C157),IN_1C!$B$2:$T$3018,7,FALSE))</f>
        <v>0</v>
      </c>
      <c r="J157" s="747">
        <f>IF(ISERROR(VLOOKUP(CONCATENATE($B157,"-",$C157),IN_1C!$B$2:$T$3018,8,FALSE))=TRUE,"",VLOOKUP(CONCATENATE($B157,"-",$C157),IN_1C!$B$2:$T$3018,8,FALSE))</f>
        <v>0</v>
      </c>
      <c r="K157" s="746">
        <f>IF(ISERROR(VLOOKUP(CONCATENATE($B157,"-",$C157),IN_1C!$B$2:$T$3018,9,FALSE))=TRUE,"",VLOOKUP(CONCATENATE($B157,"-",$C157),IN_1C!$B$2:$T$3018,9,FALSE))</f>
        <v>0</v>
      </c>
      <c r="L157" s="747">
        <f>IF(ISERROR(VLOOKUP(CONCATENATE($B157,"-",$C157),IN_1C!$B$2:$T$3018,10,FALSE))=TRUE,"",VLOOKUP(CONCATENATE($B157,"-",$C157),IN_1C!$B$2:$T$3018,10,FALSE))</f>
        <v>0</v>
      </c>
      <c r="M157" s="746">
        <f>IF(ISERROR(VLOOKUP(CONCATENATE($B157,"-",$C157),IN_1C!$B$2:$T$3018,11,FALSE))=TRUE,"",VLOOKUP(CONCATENATE($B157,"-",$C157),IN_1C!$B$2:$T$3018,11,FALSE))</f>
        <v>0</v>
      </c>
      <c r="N157" s="747">
        <f>IF(ISERROR(VLOOKUP(CONCATENATE($B157,"-",$C157),IN_1C!$B$2:$T$3018,12,FALSE))=TRUE,"",VLOOKUP(CONCATENATE($B157,"-",$C157),IN_1C!$B$2:$T$3018,12,FALSE))</f>
        <v>0</v>
      </c>
      <c r="O157" s="748">
        <f>IF(ISERROR(VLOOKUP(CONCATENATE($B157,"-",$C157),IN_1C!$B$2:$T$3018,13,FALSE))=TRUE,"",VLOOKUP(CONCATENATE($B157,"-",$C157),IN_1C!$B$2:$T$3018,13,FALSE))</f>
        <v>0</v>
      </c>
      <c r="P157" s="748">
        <f>IF(ISERROR(VLOOKUP(CONCATENATE($B157,"-",$C157),IN_1C!$B$2:$T$3018,14,FALSE))=TRUE,"",VLOOKUP(CONCATENATE($B157,"-",$C157),IN_1C!$B$2:$T$3018,14,FALSE))</f>
        <v>0</v>
      </c>
      <c r="Q157" s="688">
        <f t="shared" si="25"/>
        <v>0</v>
      </c>
      <c r="R157" s="687">
        <f t="shared" si="25"/>
        <v>0</v>
      </c>
    </row>
    <row r="158" spans="1:18" x14ac:dyDescent="0.35">
      <c r="A158" s="585" t="s">
        <v>1392</v>
      </c>
      <c r="B158" s="590" t="s">
        <v>1393</v>
      </c>
      <c r="C158" s="582">
        <v>4</v>
      </c>
      <c r="D158" s="1362" t="str">
        <f t="shared" si="26"/>
        <v/>
      </c>
      <c r="E158" s="746">
        <f>IF(ISERROR(VLOOKUP(CONCATENATE($B158,"-",$C158),IN_1C!$B$2:$T$3018,3,FALSE))=TRUE,"",VLOOKUP(CONCATENATE($B158,"-",$C158),IN_1C!$B$2:$T$3018,3,FALSE))</f>
        <v>0</v>
      </c>
      <c r="F158" s="747">
        <f>IF(ISERROR(VLOOKUP(CONCATENATE($B158,"-",$C158),IN_1C!$B$2:$T$3018,4,FALSE))=TRUE,"",VLOOKUP(CONCATENATE($B158,"-",$C158),IN_1C!$B$2:$T$3018,4,FALSE))</f>
        <v>0</v>
      </c>
      <c r="G158" s="746">
        <f>IF(ISERROR(VLOOKUP(CONCATENATE($B158,"-",$C158),IN_1C!$B$2:$T$3018,5,FALSE))=TRUE,"",VLOOKUP(CONCATENATE($B158,"-",$C158),IN_1C!$B$2:$T$3018,5,FALSE))</f>
        <v>0</v>
      </c>
      <c r="H158" s="747">
        <f>IF(ISERROR(VLOOKUP(CONCATENATE($B158,"-",$C158),IN_1C!$B$2:$T$3018,6,FALSE))=TRUE,"",VLOOKUP(CONCATENATE($B158,"-",$C158),IN_1C!$B$2:$T$3018,6,FALSE))</f>
        <v>0</v>
      </c>
      <c r="I158" s="746">
        <f>IF(ISERROR(VLOOKUP(CONCATENATE($B158,"-",$C158),IN_1C!$B$2:$T$3018,7,FALSE))=TRUE,"",VLOOKUP(CONCATENATE($B158,"-",$C158),IN_1C!$B$2:$T$3018,7,FALSE))</f>
        <v>0</v>
      </c>
      <c r="J158" s="747">
        <f>IF(ISERROR(VLOOKUP(CONCATENATE($B158,"-",$C158),IN_1C!$B$2:$T$3018,8,FALSE))=TRUE,"",VLOOKUP(CONCATENATE($B158,"-",$C158),IN_1C!$B$2:$T$3018,8,FALSE))</f>
        <v>0</v>
      </c>
      <c r="K158" s="746">
        <f>IF(ISERROR(VLOOKUP(CONCATENATE($B158,"-",$C158),IN_1C!$B$2:$T$3018,9,FALSE))=TRUE,"",VLOOKUP(CONCATENATE($B158,"-",$C158),IN_1C!$B$2:$T$3018,9,FALSE))</f>
        <v>0</v>
      </c>
      <c r="L158" s="747">
        <f>IF(ISERROR(VLOOKUP(CONCATENATE($B158,"-",$C158),IN_1C!$B$2:$T$3018,10,FALSE))=TRUE,"",VLOOKUP(CONCATENATE($B158,"-",$C158),IN_1C!$B$2:$T$3018,10,FALSE))</f>
        <v>0</v>
      </c>
      <c r="M158" s="746">
        <f>IF(ISERROR(VLOOKUP(CONCATENATE($B158,"-",$C158),IN_1C!$B$2:$T$3018,11,FALSE))=TRUE,"",VLOOKUP(CONCATENATE($B158,"-",$C158),IN_1C!$B$2:$T$3018,11,FALSE))</f>
        <v>0</v>
      </c>
      <c r="N158" s="747">
        <f>IF(ISERROR(VLOOKUP(CONCATENATE($B158,"-",$C158),IN_1C!$B$2:$T$3018,12,FALSE))=TRUE,"",VLOOKUP(CONCATENATE($B158,"-",$C158),IN_1C!$B$2:$T$3018,12,FALSE))</f>
        <v>0</v>
      </c>
      <c r="O158" s="748">
        <f>IF(ISERROR(VLOOKUP(CONCATENATE($B158,"-",$C158),IN_1C!$B$2:$T$3018,13,FALSE))=TRUE,"",VLOOKUP(CONCATENATE($B158,"-",$C158),IN_1C!$B$2:$T$3018,13,FALSE))</f>
        <v>0</v>
      </c>
      <c r="P158" s="748">
        <f>IF(ISERROR(VLOOKUP(CONCATENATE($B158,"-",$C158),IN_1C!$B$2:$T$3018,14,FALSE))=TRUE,"",VLOOKUP(CONCATENATE($B158,"-",$C158),IN_1C!$B$2:$T$3018,14,FALSE))</f>
        <v>0</v>
      </c>
      <c r="Q158" s="688">
        <f t="shared" si="25"/>
        <v>0</v>
      </c>
      <c r="R158" s="687">
        <f t="shared" si="25"/>
        <v>0</v>
      </c>
    </row>
    <row r="159" spans="1:18" x14ac:dyDescent="0.35">
      <c r="A159" s="585" t="s">
        <v>1394</v>
      </c>
      <c r="B159" s="590" t="s">
        <v>1395</v>
      </c>
      <c r="C159" s="582">
        <v>4</v>
      </c>
      <c r="D159" s="1362" t="str">
        <f t="shared" si="26"/>
        <v/>
      </c>
      <c r="E159" s="746">
        <f>IF(ISERROR(VLOOKUP(CONCATENATE($B159,"-",$C159),IN_1C!$B$2:$T$3018,3,FALSE))=TRUE,"",VLOOKUP(CONCATENATE($B159,"-",$C159),IN_1C!$B$2:$T$3018,3,FALSE))</f>
        <v>0</v>
      </c>
      <c r="F159" s="747">
        <f>IF(ISERROR(VLOOKUP(CONCATENATE($B159,"-",$C159),IN_1C!$B$2:$T$3018,4,FALSE))=TRUE,"",VLOOKUP(CONCATENATE($B159,"-",$C159),IN_1C!$B$2:$T$3018,4,FALSE))</f>
        <v>0</v>
      </c>
      <c r="G159" s="746">
        <f>IF(ISERROR(VLOOKUP(CONCATENATE($B159,"-",$C159),IN_1C!$B$2:$T$3018,5,FALSE))=TRUE,"",VLOOKUP(CONCATENATE($B159,"-",$C159),IN_1C!$B$2:$T$3018,5,FALSE))</f>
        <v>0</v>
      </c>
      <c r="H159" s="747">
        <f>IF(ISERROR(VLOOKUP(CONCATENATE($B159,"-",$C159),IN_1C!$B$2:$T$3018,6,FALSE))=TRUE,"",VLOOKUP(CONCATENATE($B159,"-",$C159),IN_1C!$B$2:$T$3018,6,FALSE))</f>
        <v>0</v>
      </c>
      <c r="I159" s="746">
        <f>IF(ISERROR(VLOOKUP(CONCATENATE($B159,"-",$C159),IN_1C!$B$2:$T$3018,7,FALSE))=TRUE,"",VLOOKUP(CONCATENATE($B159,"-",$C159),IN_1C!$B$2:$T$3018,7,FALSE))</f>
        <v>0</v>
      </c>
      <c r="J159" s="747">
        <f>IF(ISERROR(VLOOKUP(CONCATENATE($B159,"-",$C159),IN_1C!$B$2:$T$3018,8,FALSE))=TRUE,"",VLOOKUP(CONCATENATE($B159,"-",$C159),IN_1C!$B$2:$T$3018,8,FALSE))</f>
        <v>0</v>
      </c>
      <c r="K159" s="746">
        <f>IF(ISERROR(VLOOKUP(CONCATENATE($B159,"-",$C159),IN_1C!$B$2:$T$3018,9,FALSE))=TRUE,"",VLOOKUP(CONCATENATE($B159,"-",$C159),IN_1C!$B$2:$T$3018,9,FALSE))</f>
        <v>0</v>
      </c>
      <c r="L159" s="747">
        <f>IF(ISERROR(VLOOKUP(CONCATENATE($B159,"-",$C159),IN_1C!$B$2:$T$3018,10,FALSE))=TRUE,"",VLOOKUP(CONCATENATE($B159,"-",$C159),IN_1C!$B$2:$T$3018,10,FALSE))</f>
        <v>0</v>
      </c>
      <c r="M159" s="746">
        <f>IF(ISERROR(VLOOKUP(CONCATENATE($B159,"-",$C159),IN_1C!$B$2:$T$3018,11,FALSE))=TRUE,"",VLOOKUP(CONCATENATE($B159,"-",$C159),IN_1C!$B$2:$T$3018,11,FALSE))</f>
        <v>0</v>
      </c>
      <c r="N159" s="747">
        <f>IF(ISERROR(VLOOKUP(CONCATENATE($B159,"-",$C159),IN_1C!$B$2:$T$3018,12,FALSE))=TRUE,"",VLOOKUP(CONCATENATE($B159,"-",$C159),IN_1C!$B$2:$T$3018,12,FALSE))</f>
        <v>0</v>
      </c>
      <c r="O159" s="748">
        <f>IF(ISERROR(VLOOKUP(CONCATENATE($B159,"-",$C159),IN_1C!$B$2:$T$3018,13,FALSE))=TRUE,"",VLOOKUP(CONCATENATE($B159,"-",$C159),IN_1C!$B$2:$T$3018,13,FALSE))</f>
        <v>0</v>
      </c>
      <c r="P159" s="748">
        <f>IF(ISERROR(VLOOKUP(CONCATENATE($B159,"-",$C159),IN_1C!$B$2:$T$3018,14,FALSE))=TRUE,"",VLOOKUP(CONCATENATE($B159,"-",$C159),IN_1C!$B$2:$T$3018,14,FALSE))</f>
        <v>0</v>
      </c>
      <c r="Q159" s="688">
        <f t="shared" si="25"/>
        <v>0</v>
      </c>
      <c r="R159" s="687">
        <f t="shared" si="25"/>
        <v>0</v>
      </c>
    </row>
    <row r="160" spans="1:18" x14ac:dyDescent="0.35">
      <c r="A160" s="585" t="s">
        <v>1396</v>
      </c>
      <c r="B160" s="590" t="s">
        <v>1397</v>
      </c>
      <c r="C160" s="582">
        <v>4</v>
      </c>
      <c r="D160" s="1362" t="str">
        <f t="shared" si="26"/>
        <v/>
      </c>
      <c r="E160" s="746">
        <f>IF(ISERROR(VLOOKUP(CONCATENATE($B160,"-",$C160),IN_1C!$B$2:$T$3018,3,FALSE))=TRUE,"",VLOOKUP(CONCATENATE($B160,"-",$C160),IN_1C!$B$2:$T$3018,3,FALSE))</f>
        <v>0</v>
      </c>
      <c r="F160" s="747">
        <f>IF(ISERROR(VLOOKUP(CONCATENATE($B160,"-",$C160),IN_1C!$B$2:$T$3018,4,FALSE))=TRUE,"",VLOOKUP(CONCATENATE($B160,"-",$C160),IN_1C!$B$2:$T$3018,4,FALSE))</f>
        <v>0</v>
      </c>
      <c r="G160" s="746">
        <f>IF(ISERROR(VLOOKUP(CONCATENATE($B160,"-",$C160),IN_1C!$B$2:$T$3018,5,FALSE))=TRUE,"",VLOOKUP(CONCATENATE($B160,"-",$C160),IN_1C!$B$2:$T$3018,5,FALSE))</f>
        <v>0</v>
      </c>
      <c r="H160" s="747">
        <f>IF(ISERROR(VLOOKUP(CONCATENATE($B160,"-",$C160),IN_1C!$B$2:$T$3018,6,FALSE))=TRUE,"",VLOOKUP(CONCATENATE($B160,"-",$C160),IN_1C!$B$2:$T$3018,6,FALSE))</f>
        <v>0</v>
      </c>
      <c r="I160" s="746">
        <f>IF(ISERROR(VLOOKUP(CONCATENATE($B160,"-",$C160),IN_1C!$B$2:$T$3018,7,FALSE))=TRUE,"",VLOOKUP(CONCATENATE($B160,"-",$C160),IN_1C!$B$2:$T$3018,7,FALSE))</f>
        <v>0</v>
      </c>
      <c r="J160" s="747">
        <f>IF(ISERROR(VLOOKUP(CONCATENATE($B160,"-",$C160),IN_1C!$B$2:$T$3018,8,FALSE))=TRUE,"",VLOOKUP(CONCATENATE($B160,"-",$C160),IN_1C!$B$2:$T$3018,8,FALSE))</f>
        <v>0</v>
      </c>
      <c r="K160" s="746">
        <f>IF(ISERROR(VLOOKUP(CONCATENATE($B160,"-",$C160),IN_1C!$B$2:$T$3018,9,FALSE))=TRUE,"",VLOOKUP(CONCATENATE($B160,"-",$C160),IN_1C!$B$2:$T$3018,9,FALSE))</f>
        <v>0</v>
      </c>
      <c r="L160" s="747">
        <f>IF(ISERROR(VLOOKUP(CONCATENATE($B160,"-",$C160),IN_1C!$B$2:$T$3018,10,FALSE))=TRUE,"",VLOOKUP(CONCATENATE($B160,"-",$C160),IN_1C!$B$2:$T$3018,10,FALSE))</f>
        <v>0</v>
      </c>
      <c r="M160" s="746">
        <f>IF(ISERROR(VLOOKUP(CONCATENATE($B160,"-",$C160),IN_1C!$B$2:$T$3018,11,FALSE))=TRUE,"",VLOOKUP(CONCATENATE($B160,"-",$C160),IN_1C!$B$2:$T$3018,11,FALSE))</f>
        <v>0</v>
      </c>
      <c r="N160" s="747">
        <f>IF(ISERROR(VLOOKUP(CONCATENATE($B160,"-",$C160),IN_1C!$B$2:$T$3018,12,FALSE))=TRUE,"",VLOOKUP(CONCATENATE($B160,"-",$C160),IN_1C!$B$2:$T$3018,12,FALSE))</f>
        <v>0</v>
      </c>
      <c r="O160" s="748">
        <f>IF(ISERROR(VLOOKUP(CONCATENATE($B160,"-",$C160),IN_1C!$B$2:$T$3018,13,FALSE))=TRUE,"",VLOOKUP(CONCATENATE($B160,"-",$C160),IN_1C!$B$2:$T$3018,13,FALSE))</f>
        <v>0</v>
      </c>
      <c r="P160" s="748">
        <f>IF(ISERROR(VLOOKUP(CONCATENATE($B160,"-",$C160),IN_1C!$B$2:$T$3018,14,FALSE))=TRUE,"",VLOOKUP(CONCATENATE($B160,"-",$C160),IN_1C!$B$2:$T$3018,14,FALSE))</f>
        <v>0</v>
      </c>
      <c r="Q160" s="688">
        <f t="shared" si="25"/>
        <v>0</v>
      </c>
      <c r="R160" s="687">
        <f t="shared" si="25"/>
        <v>0</v>
      </c>
    </row>
    <row r="161" spans="1:18" x14ac:dyDescent="0.35">
      <c r="A161" s="585" t="s">
        <v>1398</v>
      </c>
      <c r="B161" s="590" t="s">
        <v>1399</v>
      </c>
      <c r="C161" s="582">
        <v>4</v>
      </c>
      <c r="D161" s="1362" t="str">
        <f t="shared" si="26"/>
        <v/>
      </c>
      <c r="E161" s="746">
        <f>IF(ISERROR(VLOOKUP(CONCATENATE($B161,"-",$C161),IN_1C!$B$2:$T$3018,3,FALSE))=TRUE,"",VLOOKUP(CONCATENATE($B161,"-",$C161),IN_1C!$B$2:$T$3018,3,FALSE))</f>
        <v>0</v>
      </c>
      <c r="F161" s="747">
        <f>IF(ISERROR(VLOOKUP(CONCATENATE($B161,"-",$C161),IN_1C!$B$2:$T$3018,4,FALSE))=TRUE,"",VLOOKUP(CONCATENATE($B161,"-",$C161),IN_1C!$B$2:$T$3018,4,FALSE))</f>
        <v>0</v>
      </c>
      <c r="G161" s="746">
        <f>IF(ISERROR(VLOOKUP(CONCATENATE($B161,"-",$C161),IN_1C!$B$2:$T$3018,5,FALSE))=TRUE,"",VLOOKUP(CONCATENATE($B161,"-",$C161),IN_1C!$B$2:$T$3018,5,FALSE))</f>
        <v>0</v>
      </c>
      <c r="H161" s="747">
        <f>IF(ISERROR(VLOOKUP(CONCATENATE($B161,"-",$C161),IN_1C!$B$2:$T$3018,6,FALSE))=TRUE,"",VLOOKUP(CONCATENATE($B161,"-",$C161),IN_1C!$B$2:$T$3018,6,FALSE))</f>
        <v>0</v>
      </c>
      <c r="I161" s="746">
        <f>IF(ISERROR(VLOOKUP(CONCATENATE($B161,"-",$C161),IN_1C!$B$2:$T$3018,7,FALSE))=TRUE,"",VLOOKUP(CONCATENATE($B161,"-",$C161),IN_1C!$B$2:$T$3018,7,FALSE))</f>
        <v>0</v>
      </c>
      <c r="J161" s="747">
        <f>IF(ISERROR(VLOOKUP(CONCATENATE($B161,"-",$C161),IN_1C!$B$2:$T$3018,8,FALSE))=TRUE,"",VLOOKUP(CONCATENATE($B161,"-",$C161),IN_1C!$B$2:$T$3018,8,FALSE))</f>
        <v>0</v>
      </c>
      <c r="K161" s="746">
        <f>IF(ISERROR(VLOOKUP(CONCATENATE($B161,"-",$C161),IN_1C!$B$2:$T$3018,9,FALSE))=TRUE,"",VLOOKUP(CONCATENATE($B161,"-",$C161),IN_1C!$B$2:$T$3018,9,FALSE))</f>
        <v>0</v>
      </c>
      <c r="L161" s="747">
        <f>IF(ISERROR(VLOOKUP(CONCATENATE($B161,"-",$C161),IN_1C!$B$2:$T$3018,10,FALSE))=TRUE,"",VLOOKUP(CONCATENATE($B161,"-",$C161),IN_1C!$B$2:$T$3018,10,FALSE))</f>
        <v>0</v>
      </c>
      <c r="M161" s="746">
        <f>IF(ISERROR(VLOOKUP(CONCATENATE($B161,"-",$C161),IN_1C!$B$2:$T$3018,11,FALSE))=TRUE,"",VLOOKUP(CONCATENATE($B161,"-",$C161),IN_1C!$B$2:$T$3018,11,FALSE))</f>
        <v>0</v>
      </c>
      <c r="N161" s="747">
        <f>IF(ISERROR(VLOOKUP(CONCATENATE($B161,"-",$C161),IN_1C!$B$2:$T$3018,12,FALSE))=TRUE,"",VLOOKUP(CONCATENATE($B161,"-",$C161),IN_1C!$B$2:$T$3018,12,FALSE))</f>
        <v>0</v>
      </c>
      <c r="O161" s="748">
        <f>IF(ISERROR(VLOOKUP(CONCATENATE($B161,"-",$C161),IN_1C!$B$2:$T$3018,13,FALSE))=TRUE,"",VLOOKUP(CONCATENATE($B161,"-",$C161),IN_1C!$B$2:$T$3018,13,FALSE))</f>
        <v>0</v>
      </c>
      <c r="P161" s="748">
        <f>IF(ISERROR(VLOOKUP(CONCATENATE($B161,"-",$C161),IN_1C!$B$2:$T$3018,14,FALSE))=TRUE,"",VLOOKUP(CONCATENATE($B161,"-",$C161),IN_1C!$B$2:$T$3018,14,FALSE))</f>
        <v>0</v>
      </c>
      <c r="Q161" s="688">
        <f t="shared" si="25"/>
        <v>0</v>
      </c>
      <c r="R161" s="687">
        <f t="shared" si="25"/>
        <v>0</v>
      </c>
    </row>
    <row r="162" spans="1:18" x14ac:dyDescent="0.35">
      <c r="A162" s="585" t="s">
        <v>1400</v>
      </c>
      <c r="B162" s="590" t="s">
        <v>1401</v>
      </c>
      <c r="C162" s="582">
        <v>4</v>
      </c>
      <c r="D162" s="1362" t="str">
        <f t="shared" si="26"/>
        <v/>
      </c>
      <c r="E162" s="746">
        <f>IF(ISERROR(VLOOKUP(CONCATENATE($B162,"-",$C162),IN_1C!$B$2:$T$3018,3,FALSE))=TRUE,"",VLOOKUP(CONCATENATE($B162,"-",$C162),IN_1C!$B$2:$T$3018,3,FALSE))</f>
        <v>0</v>
      </c>
      <c r="F162" s="747">
        <f>IF(ISERROR(VLOOKUP(CONCATENATE($B162,"-",$C162),IN_1C!$B$2:$T$3018,4,FALSE))=TRUE,"",VLOOKUP(CONCATENATE($B162,"-",$C162),IN_1C!$B$2:$T$3018,4,FALSE))</f>
        <v>0</v>
      </c>
      <c r="G162" s="746">
        <f>IF(ISERROR(VLOOKUP(CONCATENATE($B162,"-",$C162),IN_1C!$B$2:$T$3018,5,FALSE))=TRUE,"",VLOOKUP(CONCATENATE($B162,"-",$C162),IN_1C!$B$2:$T$3018,5,FALSE))</f>
        <v>0</v>
      </c>
      <c r="H162" s="747">
        <f>IF(ISERROR(VLOOKUP(CONCATENATE($B162,"-",$C162),IN_1C!$B$2:$T$3018,6,FALSE))=TRUE,"",VLOOKUP(CONCATENATE($B162,"-",$C162),IN_1C!$B$2:$T$3018,6,FALSE))</f>
        <v>0</v>
      </c>
      <c r="I162" s="746">
        <f>IF(ISERROR(VLOOKUP(CONCATENATE($B162,"-",$C162),IN_1C!$B$2:$T$3018,7,FALSE))=TRUE,"",VLOOKUP(CONCATENATE($B162,"-",$C162),IN_1C!$B$2:$T$3018,7,FALSE))</f>
        <v>0</v>
      </c>
      <c r="J162" s="747">
        <f>IF(ISERROR(VLOOKUP(CONCATENATE($B162,"-",$C162),IN_1C!$B$2:$T$3018,8,FALSE))=TRUE,"",VLOOKUP(CONCATENATE($B162,"-",$C162),IN_1C!$B$2:$T$3018,8,FALSE))</f>
        <v>0</v>
      </c>
      <c r="K162" s="746">
        <f>IF(ISERROR(VLOOKUP(CONCATENATE($B162,"-",$C162),IN_1C!$B$2:$T$3018,9,FALSE))=TRUE,"",VLOOKUP(CONCATENATE($B162,"-",$C162),IN_1C!$B$2:$T$3018,9,FALSE))</f>
        <v>0</v>
      </c>
      <c r="L162" s="747">
        <f>IF(ISERROR(VLOOKUP(CONCATENATE($B162,"-",$C162),IN_1C!$B$2:$T$3018,10,FALSE))=TRUE,"",VLOOKUP(CONCATENATE($B162,"-",$C162),IN_1C!$B$2:$T$3018,10,FALSE))</f>
        <v>0</v>
      </c>
      <c r="M162" s="746">
        <f>IF(ISERROR(VLOOKUP(CONCATENATE($B162,"-",$C162),IN_1C!$B$2:$T$3018,11,FALSE))=TRUE,"",VLOOKUP(CONCATENATE($B162,"-",$C162),IN_1C!$B$2:$T$3018,11,FALSE))</f>
        <v>0</v>
      </c>
      <c r="N162" s="747">
        <f>IF(ISERROR(VLOOKUP(CONCATENATE($B162,"-",$C162),IN_1C!$B$2:$T$3018,12,FALSE))=TRUE,"",VLOOKUP(CONCATENATE($B162,"-",$C162),IN_1C!$B$2:$T$3018,12,FALSE))</f>
        <v>0</v>
      </c>
      <c r="O162" s="748">
        <f>IF(ISERROR(VLOOKUP(CONCATENATE($B162,"-",$C162),IN_1C!$B$2:$T$3018,13,FALSE))=TRUE,"",VLOOKUP(CONCATENATE($B162,"-",$C162),IN_1C!$B$2:$T$3018,13,FALSE))</f>
        <v>0</v>
      </c>
      <c r="P162" s="748">
        <f>IF(ISERROR(VLOOKUP(CONCATENATE($B162,"-",$C162),IN_1C!$B$2:$T$3018,14,FALSE))=TRUE,"",VLOOKUP(CONCATENATE($B162,"-",$C162),IN_1C!$B$2:$T$3018,14,FALSE))</f>
        <v>0</v>
      </c>
      <c r="Q162" s="688">
        <f t="shared" si="25"/>
        <v>0</v>
      </c>
      <c r="R162" s="687">
        <f t="shared" si="25"/>
        <v>0</v>
      </c>
    </row>
    <row r="163" spans="1:18" x14ac:dyDescent="0.35">
      <c r="A163" s="585" t="s">
        <v>1402</v>
      </c>
      <c r="B163" s="590" t="s">
        <v>1403</v>
      </c>
      <c r="C163" s="582">
        <v>4</v>
      </c>
      <c r="D163" s="1362" t="str">
        <f t="shared" si="26"/>
        <v/>
      </c>
      <c r="E163" s="746">
        <f>IF(ISERROR(VLOOKUP(CONCATENATE($B163,"-",$C163),IN_1C!$B$2:$T$3018,3,FALSE))=TRUE,"",VLOOKUP(CONCATENATE($B163,"-",$C163),IN_1C!$B$2:$T$3018,3,FALSE))</f>
        <v>0</v>
      </c>
      <c r="F163" s="747">
        <f>IF(ISERROR(VLOOKUP(CONCATENATE($B163,"-",$C163),IN_1C!$B$2:$T$3018,4,FALSE))=TRUE,"",VLOOKUP(CONCATENATE($B163,"-",$C163),IN_1C!$B$2:$T$3018,4,FALSE))</f>
        <v>0</v>
      </c>
      <c r="G163" s="746">
        <f>IF(ISERROR(VLOOKUP(CONCATENATE($B163,"-",$C163),IN_1C!$B$2:$T$3018,5,FALSE))=TRUE,"",VLOOKUP(CONCATENATE($B163,"-",$C163),IN_1C!$B$2:$T$3018,5,FALSE))</f>
        <v>0</v>
      </c>
      <c r="H163" s="747">
        <f>IF(ISERROR(VLOOKUP(CONCATENATE($B163,"-",$C163),IN_1C!$B$2:$T$3018,6,FALSE))=TRUE,"",VLOOKUP(CONCATENATE($B163,"-",$C163),IN_1C!$B$2:$T$3018,6,FALSE))</f>
        <v>0</v>
      </c>
      <c r="I163" s="746">
        <f>IF(ISERROR(VLOOKUP(CONCATENATE($B163,"-",$C163),IN_1C!$B$2:$T$3018,7,FALSE))=TRUE,"",VLOOKUP(CONCATENATE($B163,"-",$C163),IN_1C!$B$2:$T$3018,7,FALSE))</f>
        <v>0</v>
      </c>
      <c r="J163" s="747">
        <f>IF(ISERROR(VLOOKUP(CONCATENATE($B163,"-",$C163),IN_1C!$B$2:$T$3018,8,FALSE))=TRUE,"",VLOOKUP(CONCATENATE($B163,"-",$C163),IN_1C!$B$2:$T$3018,8,FALSE))</f>
        <v>0</v>
      </c>
      <c r="K163" s="746">
        <f>IF(ISERROR(VLOOKUP(CONCATENATE($B163,"-",$C163),IN_1C!$B$2:$T$3018,9,FALSE))=TRUE,"",VLOOKUP(CONCATENATE($B163,"-",$C163),IN_1C!$B$2:$T$3018,9,FALSE))</f>
        <v>0</v>
      </c>
      <c r="L163" s="747">
        <f>IF(ISERROR(VLOOKUP(CONCATENATE($B163,"-",$C163),IN_1C!$B$2:$T$3018,10,FALSE))=TRUE,"",VLOOKUP(CONCATENATE($B163,"-",$C163),IN_1C!$B$2:$T$3018,10,FALSE))</f>
        <v>0</v>
      </c>
      <c r="M163" s="746">
        <f>IF(ISERROR(VLOOKUP(CONCATENATE($B163,"-",$C163),IN_1C!$B$2:$T$3018,11,FALSE))=TRUE,"",VLOOKUP(CONCATENATE($B163,"-",$C163),IN_1C!$B$2:$T$3018,11,FALSE))</f>
        <v>0</v>
      </c>
      <c r="N163" s="747">
        <f>IF(ISERROR(VLOOKUP(CONCATENATE($B163,"-",$C163),IN_1C!$B$2:$T$3018,12,FALSE))=TRUE,"",VLOOKUP(CONCATENATE($B163,"-",$C163),IN_1C!$B$2:$T$3018,12,FALSE))</f>
        <v>0</v>
      </c>
      <c r="O163" s="748">
        <f>IF(ISERROR(VLOOKUP(CONCATENATE($B163,"-",$C163),IN_1C!$B$2:$T$3018,13,FALSE))=TRUE,"",VLOOKUP(CONCATENATE($B163,"-",$C163),IN_1C!$B$2:$T$3018,13,FALSE))</f>
        <v>0</v>
      </c>
      <c r="P163" s="748">
        <f>IF(ISERROR(VLOOKUP(CONCATENATE($B163,"-",$C163),IN_1C!$B$2:$T$3018,14,FALSE))=TRUE,"",VLOOKUP(CONCATENATE($B163,"-",$C163),IN_1C!$B$2:$T$3018,14,FALSE))</f>
        <v>0</v>
      </c>
      <c r="Q163" s="688">
        <f t="shared" si="25"/>
        <v>0</v>
      </c>
      <c r="R163" s="687">
        <f t="shared" si="25"/>
        <v>0</v>
      </c>
    </row>
    <row r="164" spans="1:18" x14ac:dyDescent="0.35">
      <c r="A164" s="585" t="s">
        <v>1404</v>
      </c>
      <c r="B164" s="590" t="s">
        <v>1405</v>
      </c>
      <c r="C164" s="582">
        <v>4</v>
      </c>
      <c r="D164" s="1362" t="str">
        <f t="shared" si="26"/>
        <v/>
      </c>
      <c r="E164" s="746">
        <f>IF(ISERROR(VLOOKUP(CONCATENATE($B164,"-",$C164),IN_1C!$B$2:$T$3018,3,FALSE))=TRUE,"",VLOOKUP(CONCATENATE($B164,"-",$C164),IN_1C!$B$2:$T$3018,3,FALSE))</f>
        <v>0</v>
      </c>
      <c r="F164" s="747">
        <f>IF(ISERROR(VLOOKUP(CONCATENATE($B164,"-",$C164),IN_1C!$B$2:$T$3018,4,FALSE))=TRUE,"",VLOOKUP(CONCATENATE($B164,"-",$C164),IN_1C!$B$2:$T$3018,4,FALSE))</f>
        <v>0</v>
      </c>
      <c r="G164" s="746">
        <f>IF(ISERROR(VLOOKUP(CONCATENATE($B164,"-",$C164),IN_1C!$B$2:$T$3018,5,FALSE))=TRUE,"",VLOOKUP(CONCATENATE($B164,"-",$C164),IN_1C!$B$2:$T$3018,5,FALSE))</f>
        <v>0</v>
      </c>
      <c r="H164" s="747">
        <f>IF(ISERROR(VLOOKUP(CONCATENATE($B164,"-",$C164),IN_1C!$B$2:$T$3018,6,FALSE))=TRUE,"",VLOOKUP(CONCATENATE($B164,"-",$C164),IN_1C!$B$2:$T$3018,6,FALSE))</f>
        <v>0</v>
      </c>
      <c r="I164" s="746">
        <f>IF(ISERROR(VLOOKUP(CONCATENATE($B164,"-",$C164),IN_1C!$B$2:$T$3018,7,FALSE))=TRUE,"",VLOOKUP(CONCATENATE($B164,"-",$C164),IN_1C!$B$2:$T$3018,7,FALSE))</f>
        <v>0</v>
      </c>
      <c r="J164" s="747">
        <f>IF(ISERROR(VLOOKUP(CONCATENATE($B164,"-",$C164),IN_1C!$B$2:$T$3018,8,FALSE))=TRUE,"",VLOOKUP(CONCATENATE($B164,"-",$C164),IN_1C!$B$2:$T$3018,8,FALSE))</f>
        <v>0</v>
      </c>
      <c r="K164" s="746">
        <f>IF(ISERROR(VLOOKUP(CONCATENATE($B164,"-",$C164),IN_1C!$B$2:$T$3018,9,FALSE))=TRUE,"",VLOOKUP(CONCATENATE($B164,"-",$C164),IN_1C!$B$2:$T$3018,9,FALSE))</f>
        <v>0</v>
      </c>
      <c r="L164" s="747">
        <f>IF(ISERROR(VLOOKUP(CONCATENATE($B164,"-",$C164),IN_1C!$B$2:$T$3018,10,FALSE))=TRUE,"",VLOOKUP(CONCATENATE($B164,"-",$C164),IN_1C!$B$2:$T$3018,10,FALSE))</f>
        <v>0</v>
      </c>
      <c r="M164" s="746">
        <f>IF(ISERROR(VLOOKUP(CONCATENATE($B164,"-",$C164),IN_1C!$B$2:$T$3018,11,FALSE))=TRUE,"",VLOOKUP(CONCATENATE($B164,"-",$C164),IN_1C!$B$2:$T$3018,11,FALSE))</f>
        <v>0</v>
      </c>
      <c r="N164" s="747">
        <f>IF(ISERROR(VLOOKUP(CONCATENATE($B164,"-",$C164),IN_1C!$B$2:$T$3018,12,FALSE))=TRUE,"",VLOOKUP(CONCATENATE($B164,"-",$C164),IN_1C!$B$2:$T$3018,12,FALSE))</f>
        <v>0</v>
      </c>
      <c r="O164" s="748">
        <f>IF(ISERROR(VLOOKUP(CONCATENATE($B164,"-",$C164),IN_1C!$B$2:$T$3018,13,FALSE))=TRUE,"",VLOOKUP(CONCATENATE($B164,"-",$C164),IN_1C!$B$2:$T$3018,13,FALSE))</f>
        <v>0</v>
      </c>
      <c r="P164" s="748">
        <f>IF(ISERROR(VLOOKUP(CONCATENATE($B164,"-",$C164),IN_1C!$B$2:$T$3018,14,FALSE))=TRUE,"",VLOOKUP(CONCATENATE($B164,"-",$C164),IN_1C!$B$2:$T$3018,14,FALSE))</f>
        <v>0</v>
      </c>
      <c r="Q164" s="688">
        <f t="shared" si="25"/>
        <v>0</v>
      </c>
      <c r="R164" s="687">
        <f t="shared" si="25"/>
        <v>0</v>
      </c>
    </row>
    <row r="165" spans="1:18" x14ac:dyDescent="0.35">
      <c r="A165" s="585" t="s">
        <v>1406</v>
      </c>
      <c r="B165" s="590" t="s">
        <v>1407</v>
      </c>
      <c r="C165" s="582">
        <v>4</v>
      </c>
      <c r="D165" s="1362" t="str">
        <f t="shared" si="26"/>
        <v/>
      </c>
      <c r="E165" s="746">
        <f>IF(ISERROR(VLOOKUP(CONCATENATE($B165,"-",$C165),IN_1C!$B$2:$T$3018,3,FALSE))=TRUE,"",VLOOKUP(CONCATENATE($B165,"-",$C165),IN_1C!$B$2:$T$3018,3,FALSE))</f>
        <v>0</v>
      </c>
      <c r="F165" s="747">
        <f>IF(ISERROR(VLOOKUP(CONCATENATE($B165,"-",$C165),IN_1C!$B$2:$T$3018,4,FALSE))=TRUE,"",VLOOKUP(CONCATENATE($B165,"-",$C165),IN_1C!$B$2:$T$3018,4,FALSE))</f>
        <v>0</v>
      </c>
      <c r="G165" s="746">
        <f>IF(ISERROR(VLOOKUP(CONCATENATE($B165,"-",$C165),IN_1C!$B$2:$T$3018,5,FALSE))=TRUE,"",VLOOKUP(CONCATENATE($B165,"-",$C165),IN_1C!$B$2:$T$3018,5,FALSE))</f>
        <v>0</v>
      </c>
      <c r="H165" s="747">
        <f>IF(ISERROR(VLOOKUP(CONCATENATE($B165,"-",$C165),IN_1C!$B$2:$T$3018,6,FALSE))=TRUE,"",VLOOKUP(CONCATENATE($B165,"-",$C165),IN_1C!$B$2:$T$3018,6,FALSE))</f>
        <v>0</v>
      </c>
      <c r="I165" s="746">
        <f>IF(ISERROR(VLOOKUP(CONCATENATE($B165,"-",$C165),IN_1C!$B$2:$T$3018,7,FALSE))=TRUE,"",VLOOKUP(CONCATENATE($B165,"-",$C165),IN_1C!$B$2:$T$3018,7,FALSE))</f>
        <v>0</v>
      </c>
      <c r="J165" s="747">
        <f>IF(ISERROR(VLOOKUP(CONCATENATE($B165,"-",$C165),IN_1C!$B$2:$T$3018,8,FALSE))=TRUE,"",VLOOKUP(CONCATENATE($B165,"-",$C165),IN_1C!$B$2:$T$3018,8,FALSE))</f>
        <v>0</v>
      </c>
      <c r="K165" s="746">
        <f>IF(ISERROR(VLOOKUP(CONCATENATE($B165,"-",$C165),IN_1C!$B$2:$T$3018,9,FALSE))=TRUE,"",VLOOKUP(CONCATENATE($B165,"-",$C165),IN_1C!$B$2:$T$3018,9,FALSE))</f>
        <v>0</v>
      </c>
      <c r="L165" s="747">
        <f>IF(ISERROR(VLOOKUP(CONCATENATE($B165,"-",$C165),IN_1C!$B$2:$T$3018,10,FALSE))=TRUE,"",VLOOKUP(CONCATENATE($B165,"-",$C165),IN_1C!$B$2:$T$3018,10,FALSE))</f>
        <v>0</v>
      </c>
      <c r="M165" s="746">
        <f>IF(ISERROR(VLOOKUP(CONCATENATE($B165,"-",$C165),IN_1C!$B$2:$T$3018,11,FALSE))=TRUE,"",VLOOKUP(CONCATENATE($B165,"-",$C165),IN_1C!$B$2:$T$3018,11,FALSE))</f>
        <v>0</v>
      </c>
      <c r="N165" s="747">
        <f>IF(ISERROR(VLOOKUP(CONCATENATE($B165,"-",$C165),IN_1C!$B$2:$T$3018,12,FALSE))=TRUE,"",VLOOKUP(CONCATENATE($B165,"-",$C165),IN_1C!$B$2:$T$3018,12,FALSE))</f>
        <v>0</v>
      </c>
      <c r="O165" s="748">
        <f>IF(ISERROR(VLOOKUP(CONCATENATE($B165,"-",$C165),IN_1C!$B$2:$T$3018,13,FALSE))=TRUE,"",VLOOKUP(CONCATENATE($B165,"-",$C165),IN_1C!$B$2:$T$3018,13,FALSE))</f>
        <v>0</v>
      </c>
      <c r="P165" s="748">
        <f>IF(ISERROR(VLOOKUP(CONCATENATE($B165,"-",$C165),IN_1C!$B$2:$T$3018,14,FALSE))=TRUE,"",VLOOKUP(CONCATENATE($B165,"-",$C165),IN_1C!$B$2:$T$3018,14,FALSE))</f>
        <v>0</v>
      </c>
      <c r="Q165" s="688">
        <f t="shared" si="25"/>
        <v>0</v>
      </c>
      <c r="R165" s="687">
        <f t="shared" si="25"/>
        <v>0</v>
      </c>
    </row>
    <row r="166" spans="1:18" ht="15.45" thickBot="1" x14ac:dyDescent="0.4">
      <c r="A166" s="585" t="s">
        <v>1408</v>
      </c>
      <c r="B166" s="591" t="s">
        <v>1409</v>
      </c>
      <c r="C166" s="582">
        <v>4</v>
      </c>
      <c r="D166" s="1362" t="str">
        <f t="shared" si="26"/>
        <v/>
      </c>
      <c r="E166" s="749">
        <f>IF(ISERROR(VLOOKUP(CONCATENATE($B166,"-",$C166),IN_1C!$B$2:$T$3018,3,FALSE))=TRUE,"",VLOOKUP(CONCATENATE($B166,"-",$C166),IN_1C!$B$2:$T$3018,3,FALSE))</f>
        <v>0</v>
      </c>
      <c r="F166" s="750">
        <f>IF(ISERROR(VLOOKUP(CONCATENATE($B166,"-",$C166),IN_1C!$B$2:$T$3018,4,FALSE))=TRUE,"",VLOOKUP(CONCATENATE($B166,"-",$C166),IN_1C!$B$2:$T$3018,4,FALSE))</f>
        <v>0</v>
      </c>
      <c r="G166" s="749">
        <f>IF(ISERROR(VLOOKUP(CONCATENATE($B166,"-",$C166),IN_1C!$B$2:$T$3018,5,FALSE))=TRUE,"",VLOOKUP(CONCATENATE($B166,"-",$C166),IN_1C!$B$2:$T$3018,5,FALSE))</f>
        <v>0</v>
      </c>
      <c r="H166" s="750">
        <f>IF(ISERROR(VLOOKUP(CONCATENATE($B166,"-",$C166),IN_1C!$B$2:$T$3018,6,FALSE))=TRUE,"",VLOOKUP(CONCATENATE($B166,"-",$C166),IN_1C!$B$2:$T$3018,6,FALSE))</f>
        <v>0</v>
      </c>
      <c r="I166" s="749">
        <f>IF(ISERROR(VLOOKUP(CONCATENATE($B166,"-",$C166),IN_1C!$B$2:$T$3018,7,FALSE))=TRUE,"",VLOOKUP(CONCATENATE($B166,"-",$C166),IN_1C!$B$2:$T$3018,7,FALSE))</f>
        <v>0</v>
      </c>
      <c r="J166" s="750">
        <f>IF(ISERROR(VLOOKUP(CONCATENATE($B166,"-",$C166),IN_1C!$B$2:$T$3018,8,FALSE))=TRUE,"",VLOOKUP(CONCATENATE($B166,"-",$C166),IN_1C!$B$2:$T$3018,8,FALSE))</f>
        <v>0</v>
      </c>
      <c r="K166" s="749">
        <f>IF(ISERROR(VLOOKUP(CONCATENATE($B166,"-",$C166),IN_1C!$B$2:$T$3018,9,FALSE))=TRUE,"",VLOOKUP(CONCATENATE($B166,"-",$C166),IN_1C!$B$2:$T$3018,9,FALSE))</f>
        <v>0</v>
      </c>
      <c r="L166" s="750">
        <f>IF(ISERROR(VLOOKUP(CONCATENATE($B166,"-",$C166),IN_1C!$B$2:$T$3018,10,FALSE))=TRUE,"",VLOOKUP(CONCATENATE($B166,"-",$C166),IN_1C!$B$2:$T$3018,10,FALSE))</f>
        <v>0</v>
      </c>
      <c r="M166" s="749">
        <f>IF(ISERROR(VLOOKUP(CONCATENATE($B166,"-",$C166),IN_1C!$B$2:$T$3018,11,FALSE))=TRUE,"",VLOOKUP(CONCATENATE($B166,"-",$C166),IN_1C!$B$2:$T$3018,11,FALSE))</f>
        <v>0</v>
      </c>
      <c r="N166" s="750">
        <f>IF(ISERROR(VLOOKUP(CONCATENATE($B166,"-",$C166),IN_1C!$B$2:$T$3018,12,FALSE))=TRUE,"",VLOOKUP(CONCATENATE($B166,"-",$C166),IN_1C!$B$2:$T$3018,12,FALSE))</f>
        <v>0</v>
      </c>
      <c r="O166" s="751">
        <f>IF(ISERROR(VLOOKUP(CONCATENATE($B166,"-",$C166),IN_1C!$B$2:$T$3018,13,FALSE))=TRUE,"",VLOOKUP(CONCATENATE($B166,"-",$C166),IN_1C!$B$2:$T$3018,13,FALSE))</f>
        <v>0</v>
      </c>
      <c r="P166" s="751">
        <f>IF(ISERROR(VLOOKUP(CONCATENATE($B166,"-",$C166),IN_1C!$B$2:$T$3018,14,FALSE))=TRUE,"",VLOOKUP(CONCATENATE($B166,"-",$C166),IN_1C!$B$2:$T$3018,14,FALSE))</f>
        <v>0</v>
      </c>
      <c r="Q166" s="691">
        <f t="shared" si="25"/>
        <v>0</v>
      </c>
      <c r="R166" s="692">
        <f t="shared" si="25"/>
        <v>0</v>
      </c>
    </row>
    <row r="167" spans="1:18" ht="15.45" thickBot="1" x14ac:dyDescent="0.4">
      <c r="A167" s="594" t="s">
        <v>1410</v>
      </c>
      <c r="B167" s="693"/>
      <c r="C167" s="582"/>
      <c r="D167" s="1362"/>
      <c r="E167" s="752" t="str">
        <f>IF(ISERROR(VLOOKUP(CONCATENATE($B167,"-",$C167),IN_1C!$B$2:$T$3018,3,FALSE))=TRUE,"",VLOOKUP(CONCATENATE($B167,"-",$C167),IN_1C!$B$2:$T$3018,3,FALSE))</f>
        <v/>
      </c>
      <c r="F167" s="753"/>
      <c r="G167" s="753"/>
      <c r="H167" s="753"/>
      <c r="I167" s="753"/>
      <c r="J167" s="753"/>
      <c r="K167" s="753"/>
      <c r="L167" s="753"/>
      <c r="M167" s="753"/>
      <c r="N167" s="753"/>
      <c r="O167" s="753"/>
      <c r="P167" s="753"/>
      <c r="Q167" s="694"/>
      <c r="R167" s="695"/>
    </row>
    <row r="168" spans="1:18" x14ac:dyDescent="0.35">
      <c r="A168" s="580" t="s">
        <v>1411</v>
      </c>
      <c r="B168" s="581" t="s">
        <v>1412</v>
      </c>
      <c r="C168" s="582">
        <v>4</v>
      </c>
      <c r="D168" s="1362" t="str">
        <f t="shared" ref="D168:D175" si="27">CONCATENATE(D$154)</f>
        <v/>
      </c>
      <c r="E168" s="743">
        <f>IF(ISERROR(VLOOKUP(CONCATENATE($B168,"-",$C168),IN_1C!$B$2:$T$3018,3,FALSE))=TRUE,"",VLOOKUP(CONCATENATE($B168,"-",$C168),IN_1C!$B$2:$T$3018,3,FALSE))</f>
        <v>0</v>
      </c>
      <c r="F168" s="744">
        <f>IF(ISERROR(VLOOKUP(CONCATENATE($B168,"-",$C168),IN_1C!$B$2:$T$3018,4,FALSE))=TRUE,"",VLOOKUP(CONCATENATE($B168,"-",$C168),IN_1C!$B$2:$T$3018,4,FALSE))</f>
        <v>0</v>
      </c>
      <c r="G168" s="743">
        <f>IF(ISERROR(VLOOKUP(CONCATENATE($B168,"-",$C168),IN_1C!$B$2:$T$3018,5,FALSE))=TRUE,"",VLOOKUP(CONCATENATE($B168,"-",$C168),IN_1C!$B$2:$T$3018,5,FALSE))</f>
        <v>0</v>
      </c>
      <c r="H168" s="744">
        <f>IF(ISERROR(VLOOKUP(CONCATENATE($B168,"-",$C168),IN_1C!$B$2:$T$3018,6,FALSE))=TRUE,"",VLOOKUP(CONCATENATE($B168,"-",$C168),IN_1C!$B$2:$T$3018,6,FALSE))</f>
        <v>0</v>
      </c>
      <c r="I168" s="743">
        <f>IF(ISERROR(VLOOKUP(CONCATENATE($B168,"-",$C168),IN_1C!$B$2:$T$3018,7,FALSE))=TRUE,"",VLOOKUP(CONCATENATE($B168,"-",$C168),IN_1C!$B$2:$T$3018,7,FALSE))</f>
        <v>0</v>
      </c>
      <c r="J168" s="744">
        <f>IF(ISERROR(VLOOKUP(CONCATENATE($B168,"-",$C168),IN_1C!$B$2:$T$3018,8,FALSE))=TRUE,"",VLOOKUP(CONCATENATE($B168,"-",$C168),IN_1C!$B$2:$T$3018,8,FALSE))</f>
        <v>0</v>
      </c>
      <c r="K168" s="743">
        <f>IF(ISERROR(VLOOKUP(CONCATENATE($B168,"-",$C168),IN_1C!$B$2:$T$3018,9,FALSE))=TRUE,"",VLOOKUP(CONCATENATE($B168,"-",$C168),IN_1C!$B$2:$T$3018,9,FALSE))</f>
        <v>0</v>
      </c>
      <c r="L168" s="744">
        <f>IF(ISERROR(VLOOKUP(CONCATENATE($B168,"-",$C168),IN_1C!$B$2:$T$3018,10,FALSE))=TRUE,"",VLOOKUP(CONCATENATE($B168,"-",$C168),IN_1C!$B$2:$T$3018,10,FALSE))</f>
        <v>0</v>
      </c>
      <c r="M168" s="743">
        <f>IF(ISERROR(VLOOKUP(CONCATENATE($B168,"-",$C168),IN_1C!$B$2:$T$3018,11,FALSE))=TRUE,"",VLOOKUP(CONCATENATE($B168,"-",$C168),IN_1C!$B$2:$T$3018,11,FALSE))</f>
        <v>0</v>
      </c>
      <c r="N168" s="744">
        <f>IF(ISERROR(VLOOKUP(CONCATENATE($B168,"-",$C168),IN_1C!$B$2:$T$3018,12,FALSE))=TRUE,"",VLOOKUP(CONCATENATE($B168,"-",$C168),IN_1C!$B$2:$T$3018,12,FALSE))</f>
        <v>0</v>
      </c>
      <c r="O168" s="743">
        <f>IF(ISERROR(VLOOKUP(CONCATENATE($B168,"-",$C168),IN_1C!$B$2:$T$3018,13,FALSE))=TRUE,"",VLOOKUP(CONCATENATE($B168,"-",$C168),IN_1C!$B$2:$T$3018,13,FALSE))</f>
        <v>0</v>
      </c>
      <c r="P168" s="744">
        <f>IF(ISERROR(VLOOKUP(CONCATENATE($B168,"-",$C168),IN_1C!$B$2:$T$3018,14,FALSE))=TRUE,"",VLOOKUP(CONCATENATE($B168,"-",$C168),IN_1C!$B$2:$T$3018,14,FALSE))</f>
        <v>0</v>
      </c>
      <c r="Q168" s="683">
        <f t="shared" ref="Q168:R175" si="28">E168+G168</f>
        <v>0</v>
      </c>
      <c r="R168" s="684">
        <f t="shared" si="28"/>
        <v>0</v>
      </c>
    </row>
    <row r="169" spans="1:18" x14ac:dyDescent="0.35">
      <c r="A169" s="585" t="s">
        <v>1413</v>
      </c>
      <c r="B169" s="590" t="s">
        <v>1414</v>
      </c>
      <c r="C169" s="582">
        <v>4</v>
      </c>
      <c r="D169" s="1362" t="str">
        <f t="shared" si="27"/>
        <v/>
      </c>
      <c r="E169" s="746">
        <f>IF(ISERROR(VLOOKUP(CONCATENATE($B169,"-",$C169),IN_1C!$B$2:$T$3018,3,FALSE))=TRUE,"",VLOOKUP(CONCATENATE($B169,"-",$C169),IN_1C!$B$2:$T$3018,3,FALSE))</f>
        <v>0</v>
      </c>
      <c r="F169" s="747">
        <f>IF(ISERROR(VLOOKUP(CONCATENATE($B169,"-",$C169),IN_1C!$B$2:$T$3018,4,FALSE))=TRUE,"",VLOOKUP(CONCATENATE($B169,"-",$C169),IN_1C!$B$2:$T$3018,4,FALSE))</f>
        <v>0</v>
      </c>
      <c r="G169" s="746">
        <f>IF(ISERROR(VLOOKUP(CONCATENATE($B169,"-",$C169),IN_1C!$B$2:$T$3018,5,FALSE))=TRUE,"",VLOOKUP(CONCATENATE($B169,"-",$C169),IN_1C!$B$2:$T$3018,5,FALSE))</f>
        <v>0</v>
      </c>
      <c r="H169" s="747">
        <f>IF(ISERROR(VLOOKUP(CONCATENATE($B169,"-",$C169),IN_1C!$B$2:$T$3018,6,FALSE))=TRUE,"",VLOOKUP(CONCATENATE($B169,"-",$C169),IN_1C!$B$2:$T$3018,6,FALSE))</f>
        <v>0</v>
      </c>
      <c r="I169" s="746">
        <f>IF(ISERROR(VLOOKUP(CONCATENATE($B169,"-",$C169),IN_1C!$B$2:$T$3018,7,FALSE))=TRUE,"",VLOOKUP(CONCATENATE($B169,"-",$C169),IN_1C!$B$2:$T$3018,7,FALSE))</f>
        <v>0</v>
      </c>
      <c r="J169" s="747">
        <f>IF(ISERROR(VLOOKUP(CONCATENATE($B169,"-",$C169),IN_1C!$B$2:$T$3018,8,FALSE))=TRUE,"",VLOOKUP(CONCATENATE($B169,"-",$C169),IN_1C!$B$2:$T$3018,8,FALSE))</f>
        <v>0</v>
      </c>
      <c r="K169" s="746">
        <f>IF(ISERROR(VLOOKUP(CONCATENATE($B169,"-",$C169),IN_1C!$B$2:$T$3018,9,FALSE))=TRUE,"",VLOOKUP(CONCATENATE($B169,"-",$C169),IN_1C!$B$2:$T$3018,9,FALSE))</f>
        <v>0</v>
      </c>
      <c r="L169" s="747">
        <f>IF(ISERROR(VLOOKUP(CONCATENATE($B169,"-",$C169),IN_1C!$B$2:$T$3018,10,FALSE))=TRUE,"",VLOOKUP(CONCATENATE($B169,"-",$C169),IN_1C!$B$2:$T$3018,10,FALSE))</f>
        <v>0</v>
      </c>
      <c r="M169" s="746">
        <f>IF(ISERROR(VLOOKUP(CONCATENATE($B169,"-",$C169),IN_1C!$B$2:$T$3018,11,FALSE))=TRUE,"",VLOOKUP(CONCATENATE($B169,"-",$C169),IN_1C!$B$2:$T$3018,11,FALSE))</f>
        <v>0</v>
      </c>
      <c r="N169" s="747">
        <f>IF(ISERROR(VLOOKUP(CONCATENATE($B169,"-",$C169),IN_1C!$B$2:$T$3018,12,FALSE))=TRUE,"",VLOOKUP(CONCATENATE($B169,"-",$C169),IN_1C!$B$2:$T$3018,12,FALSE))</f>
        <v>0</v>
      </c>
      <c r="O169" s="746">
        <f>IF(ISERROR(VLOOKUP(CONCATENATE($B169,"-",$C169),IN_1C!$B$2:$T$3018,13,FALSE))=TRUE,"",VLOOKUP(CONCATENATE($B169,"-",$C169),IN_1C!$B$2:$T$3018,13,FALSE))</f>
        <v>0</v>
      </c>
      <c r="P169" s="747">
        <f>IF(ISERROR(VLOOKUP(CONCATENATE($B169,"-",$C169),IN_1C!$B$2:$T$3018,14,FALSE))=TRUE,"",VLOOKUP(CONCATENATE($B169,"-",$C169),IN_1C!$B$2:$T$3018,14,FALSE))</f>
        <v>0</v>
      </c>
      <c r="Q169" s="686">
        <f t="shared" si="28"/>
        <v>0</v>
      </c>
      <c r="R169" s="687">
        <f t="shared" si="28"/>
        <v>0</v>
      </c>
    </row>
    <row r="170" spans="1:18" x14ac:dyDescent="0.35">
      <c r="A170" s="585" t="s">
        <v>1415</v>
      </c>
      <c r="B170" s="590" t="s">
        <v>1416</v>
      </c>
      <c r="C170" s="582">
        <v>4</v>
      </c>
      <c r="D170" s="1362" t="str">
        <f t="shared" si="27"/>
        <v/>
      </c>
      <c r="E170" s="746">
        <f>IF(ISERROR(VLOOKUP(CONCATENATE($B170,"-",$C170),IN_1C!$B$2:$T$3018,3,FALSE))=TRUE,"",VLOOKUP(CONCATENATE($B170,"-",$C170),IN_1C!$B$2:$T$3018,3,FALSE))</f>
        <v>0</v>
      </c>
      <c r="F170" s="747">
        <f>IF(ISERROR(VLOOKUP(CONCATENATE($B170,"-",$C170),IN_1C!$B$2:$T$3018,4,FALSE))=TRUE,"",VLOOKUP(CONCATENATE($B170,"-",$C170),IN_1C!$B$2:$T$3018,4,FALSE))</f>
        <v>0</v>
      </c>
      <c r="G170" s="746">
        <f>IF(ISERROR(VLOOKUP(CONCATENATE($B170,"-",$C170),IN_1C!$B$2:$T$3018,5,FALSE))=TRUE,"",VLOOKUP(CONCATENATE($B170,"-",$C170),IN_1C!$B$2:$T$3018,5,FALSE))</f>
        <v>0</v>
      </c>
      <c r="H170" s="747">
        <f>IF(ISERROR(VLOOKUP(CONCATENATE($B170,"-",$C170),IN_1C!$B$2:$T$3018,6,FALSE))=TRUE,"",VLOOKUP(CONCATENATE($B170,"-",$C170),IN_1C!$B$2:$T$3018,6,FALSE))</f>
        <v>0</v>
      </c>
      <c r="I170" s="746">
        <f>IF(ISERROR(VLOOKUP(CONCATENATE($B170,"-",$C170),IN_1C!$B$2:$T$3018,7,FALSE))=TRUE,"",VLOOKUP(CONCATENATE($B170,"-",$C170),IN_1C!$B$2:$T$3018,7,FALSE))</f>
        <v>0</v>
      </c>
      <c r="J170" s="747">
        <f>IF(ISERROR(VLOOKUP(CONCATENATE($B170,"-",$C170),IN_1C!$B$2:$T$3018,8,FALSE))=TRUE,"",VLOOKUP(CONCATENATE($B170,"-",$C170),IN_1C!$B$2:$T$3018,8,FALSE))</f>
        <v>0</v>
      </c>
      <c r="K170" s="746">
        <f>IF(ISERROR(VLOOKUP(CONCATENATE($B170,"-",$C170),IN_1C!$B$2:$T$3018,9,FALSE))=TRUE,"",VLOOKUP(CONCATENATE($B170,"-",$C170),IN_1C!$B$2:$T$3018,9,FALSE))</f>
        <v>0</v>
      </c>
      <c r="L170" s="747">
        <f>IF(ISERROR(VLOOKUP(CONCATENATE($B170,"-",$C170),IN_1C!$B$2:$T$3018,10,FALSE))=TRUE,"",VLOOKUP(CONCATENATE($B170,"-",$C170),IN_1C!$B$2:$T$3018,10,FALSE))</f>
        <v>0</v>
      </c>
      <c r="M170" s="746">
        <f>IF(ISERROR(VLOOKUP(CONCATENATE($B170,"-",$C170),IN_1C!$B$2:$T$3018,11,FALSE))=TRUE,"",VLOOKUP(CONCATENATE($B170,"-",$C170),IN_1C!$B$2:$T$3018,11,FALSE))</f>
        <v>0</v>
      </c>
      <c r="N170" s="747">
        <f>IF(ISERROR(VLOOKUP(CONCATENATE($B170,"-",$C170),IN_1C!$B$2:$T$3018,12,FALSE))=TRUE,"",VLOOKUP(CONCATENATE($B170,"-",$C170),IN_1C!$B$2:$T$3018,12,FALSE))</f>
        <v>0</v>
      </c>
      <c r="O170" s="746">
        <f>IF(ISERROR(VLOOKUP(CONCATENATE($B170,"-",$C170),IN_1C!$B$2:$T$3018,13,FALSE))=TRUE,"",VLOOKUP(CONCATENATE($B170,"-",$C170),IN_1C!$B$2:$T$3018,13,FALSE))</f>
        <v>0</v>
      </c>
      <c r="P170" s="747">
        <f>IF(ISERROR(VLOOKUP(CONCATENATE($B170,"-",$C170),IN_1C!$B$2:$T$3018,14,FALSE))=TRUE,"",VLOOKUP(CONCATENATE($B170,"-",$C170),IN_1C!$B$2:$T$3018,14,FALSE))</f>
        <v>0</v>
      </c>
      <c r="Q170" s="686">
        <f t="shared" si="28"/>
        <v>0</v>
      </c>
      <c r="R170" s="687">
        <f t="shared" si="28"/>
        <v>0</v>
      </c>
    </row>
    <row r="171" spans="1:18" x14ac:dyDescent="0.35">
      <c r="A171" s="585" t="s">
        <v>1417</v>
      </c>
      <c r="B171" s="590" t="s">
        <v>1418</v>
      </c>
      <c r="C171" s="582">
        <v>4</v>
      </c>
      <c r="D171" s="1362" t="str">
        <f t="shared" si="27"/>
        <v/>
      </c>
      <c r="E171" s="746">
        <f>IF(ISERROR(VLOOKUP(CONCATENATE($B171,"-",$C171),IN_1C!$B$2:$T$3018,3,FALSE))=TRUE,"",VLOOKUP(CONCATENATE($B171,"-",$C171),IN_1C!$B$2:$T$3018,3,FALSE))</f>
        <v>0</v>
      </c>
      <c r="F171" s="747">
        <f>IF(ISERROR(VLOOKUP(CONCATENATE($B171,"-",$C171),IN_1C!$B$2:$T$3018,4,FALSE))=TRUE,"",VLOOKUP(CONCATENATE($B171,"-",$C171),IN_1C!$B$2:$T$3018,4,FALSE))</f>
        <v>0</v>
      </c>
      <c r="G171" s="746">
        <f>IF(ISERROR(VLOOKUP(CONCATENATE($B171,"-",$C171),IN_1C!$B$2:$T$3018,5,FALSE))=TRUE,"",VLOOKUP(CONCATENATE($B171,"-",$C171),IN_1C!$B$2:$T$3018,5,FALSE))</f>
        <v>0</v>
      </c>
      <c r="H171" s="747">
        <f>IF(ISERROR(VLOOKUP(CONCATENATE($B171,"-",$C171),IN_1C!$B$2:$T$3018,6,FALSE))=TRUE,"",VLOOKUP(CONCATENATE($B171,"-",$C171),IN_1C!$B$2:$T$3018,6,FALSE))</f>
        <v>0</v>
      </c>
      <c r="I171" s="746">
        <f>IF(ISERROR(VLOOKUP(CONCATENATE($B171,"-",$C171),IN_1C!$B$2:$T$3018,7,FALSE))=TRUE,"",VLOOKUP(CONCATENATE($B171,"-",$C171),IN_1C!$B$2:$T$3018,7,FALSE))</f>
        <v>0</v>
      </c>
      <c r="J171" s="747">
        <f>IF(ISERROR(VLOOKUP(CONCATENATE($B171,"-",$C171),IN_1C!$B$2:$T$3018,8,FALSE))=TRUE,"",VLOOKUP(CONCATENATE($B171,"-",$C171),IN_1C!$B$2:$T$3018,8,FALSE))</f>
        <v>0</v>
      </c>
      <c r="K171" s="746">
        <f>IF(ISERROR(VLOOKUP(CONCATENATE($B171,"-",$C171),IN_1C!$B$2:$T$3018,9,FALSE))=TRUE,"",VLOOKUP(CONCATENATE($B171,"-",$C171),IN_1C!$B$2:$T$3018,9,FALSE))</f>
        <v>0</v>
      </c>
      <c r="L171" s="747">
        <f>IF(ISERROR(VLOOKUP(CONCATENATE($B171,"-",$C171),IN_1C!$B$2:$T$3018,10,FALSE))=TRUE,"",VLOOKUP(CONCATENATE($B171,"-",$C171),IN_1C!$B$2:$T$3018,10,FALSE))</f>
        <v>0</v>
      </c>
      <c r="M171" s="746">
        <f>IF(ISERROR(VLOOKUP(CONCATENATE($B171,"-",$C171),IN_1C!$B$2:$T$3018,11,FALSE))=TRUE,"",VLOOKUP(CONCATENATE($B171,"-",$C171),IN_1C!$B$2:$T$3018,11,FALSE))</f>
        <v>0</v>
      </c>
      <c r="N171" s="747">
        <f>IF(ISERROR(VLOOKUP(CONCATENATE($B171,"-",$C171),IN_1C!$B$2:$T$3018,12,FALSE))=TRUE,"",VLOOKUP(CONCATENATE($B171,"-",$C171),IN_1C!$B$2:$T$3018,12,FALSE))</f>
        <v>0</v>
      </c>
      <c r="O171" s="746">
        <f>IF(ISERROR(VLOOKUP(CONCATENATE($B171,"-",$C171),IN_1C!$B$2:$T$3018,13,FALSE))=TRUE,"",VLOOKUP(CONCATENATE($B171,"-",$C171),IN_1C!$B$2:$T$3018,13,FALSE))</f>
        <v>0</v>
      </c>
      <c r="P171" s="747">
        <f>IF(ISERROR(VLOOKUP(CONCATENATE($B171,"-",$C171),IN_1C!$B$2:$T$3018,14,FALSE))=TRUE,"",VLOOKUP(CONCATENATE($B171,"-",$C171),IN_1C!$B$2:$T$3018,14,FALSE))</f>
        <v>0</v>
      </c>
      <c r="Q171" s="686">
        <f t="shared" si="28"/>
        <v>0</v>
      </c>
      <c r="R171" s="687">
        <f t="shared" si="28"/>
        <v>0</v>
      </c>
    </row>
    <row r="172" spans="1:18" x14ac:dyDescent="0.35">
      <c r="A172" s="585" t="s">
        <v>1419</v>
      </c>
      <c r="B172" s="590" t="s">
        <v>1420</v>
      </c>
      <c r="C172" s="582">
        <v>4</v>
      </c>
      <c r="D172" s="1362" t="str">
        <f t="shared" si="27"/>
        <v/>
      </c>
      <c r="E172" s="746">
        <f>IF(ISERROR(VLOOKUP(CONCATENATE($B172,"-",$C172),IN_1C!$B$2:$T$3018,3,FALSE))=TRUE,"",VLOOKUP(CONCATENATE($B172,"-",$C172),IN_1C!$B$2:$T$3018,3,FALSE))</f>
        <v>0</v>
      </c>
      <c r="F172" s="747">
        <f>IF(ISERROR(VLOOKUP(CONCATENATE($B172,"-",$C172),IN_1C!$B$2:$T$3018,4,FALSE))=TRUE,"",VLOOKUP(CONCATENATE($B172,"-",$C172),IN_1C!$B$2:$T$3018,4,FALSE))</f>
        <v>0</v>
      </c>
      <c r="G172" s="746">
        <f>IF(ISERROR(VLOOKUP(CONCATENATE($B172,"-",$C172),IN_1C!$B$2:$T$3018,5,FALSE))=TRUE,"",VLOOKUP(CONCATENATE($B172,"-",$C172),IN_1C!$B$2:$T$3018,5,FALSE))</f>
        <v>0</v>
      </c>
      <c r="H172" s="747">
        <f>IF(ISERROR(VLOOKUP(CONCATENATE($B172,"-",$C172),IN_1C!$B$2:$T$3018,6,FALSE))=TRUE,"",VLOOKUP(CONCATENATE($B172,"-",$C172),IN_1C!$B$2:$T$3018,6,FALSE))</f>
        <v>0</v>
      </c>
      <c r="I172" s="746">
        <f>IF(ISERROR(VLOOKUP(CONCATENATE($B172,"-",$C172),IN_1C!$B$2:$T$3018,7,FALSE))=TRUE,"",VLOOKUP(CONCATENATE($B172,"-",$C172),IN_1C!$B$2:$T$3018,7,FALSE))</f>
        <v>0</v>
      </c>
      <c r="J172" s="747">
        <f>IF(ISERROR(VLOOKUP(CONCATENATE($B172,"-",$C172),IN_1C!$B$2:$T$3018,8,FALSE))=TRUE,"",VLOOKUP(CONCATENATE($B172,"-",$C172),IN_1C!$B$2:$T$3018,8,FALSE))</f>
        <v>0</v>
      </c>
      <c r="K172" s="746">
        <f>IF(ISERROR(VLOOKUP(CONCATENATE($B172,"-",$C172),IN_1C!$B$2:$T$3018,9,FALSE))=TRUE,"",VLOOKUP(CONCATENATE($B172,"-",$C172),IN_1C!$B$2:$T$3018,9,FALSE))</f>
        <v>0</v>
      </c>
      <c r="L172" s="747">
        <f>IF(ISERROR(VLOOKUP(CONCATENATE($B172,"-",$C172),IN_1C!$B$2:$T$3018,10,FALSE))=TRUE,"",VLOOKUP(CONCATENATE($B172,"-",$C172),IN_1C!$B$2:$T$3018,10,FALSE))</f>
        <v>0</v>
      </c>
      <c r="M172" s="746">
        <f>IF(ISERROR(VLOOKUP(CONCATENATE($B172,"-",$C172),IN_1C!$B$2:$T$3018,11,FALSE))=TRUE,"",VLOOKUP(CONCATENATE($B172,"-",$C172),IN_1C!$B$2:$T$3018,11,FALSE))</f>
        <v>0</v>
      </c>
      <c r="N172" s="747">
        <f>IF(ISERROR(VLOOKUP(CONCATENATE($B172,"-",$C172),IN_1C!$B$2:$T$3018,12,FALSE))=TRUE,"",VLOOKUP(CONCATENATE($B172,"-",$C172),IN_1C!$B$2:$T$3018,12,FALSE))</f>
        <v>0</v>
      </c>
      <c r="O172" s="746">
        <f>IF(ISERROR(VLOOKUP(CONCATENATE($B172,"-",$C172),IN_1C!$B$2:$T$3018,13,FALSE))=TRUE,"",VLOOKUP(CONCATENATE($B172,"-",$C172),IN_1C!$B$2:$T$3018,13,FALSE))</f>
        <v>0</v>
      </c>
      <c r="P172" s="747">
        <f>IF(ISERROR(VLOOKUP(CONCATENATE($B172,"-",$C172),IN_1C!$B$2:$T$3018,14,FALSE))=TRUE,"",VLOOKUP(CONCATENATE($B172,"-",$C172),IN_1C!$B$2:$T$3018,14,FALSE))</f>
        <v>0</v>
      </c>
      <c r="Q172" s="686">
        <f t="shared" si="28"/>
        <v>0</v>
      </c>
      <c r="R172" s="687">
        <f t="shared" si="28"/>
        <v>0</v>
      </c>
    </row>
    <row r="173" spans="1:18" x14ac:dyDescent="0.35">
      <c r="A173" s="585" t="s">
        <v>1814</v>
      </c>
      <c r="B173" s="591" t="s">
        <v>524</v>
      </c>
      <c r="C173" s="582">
        <v>4</v>
      </c>
      <c r="D173" s="1362" t="str">
        <f t="shared" si="27"/>
        <v/>
      </c>
      <c r="E173" s="2148">
        <f>IF(ISERROR(VLOOKUP(CONCATENATE($B173,"-",$C173),IN_1C!$B$2:$T$3018,3,FALSE))=TRUE,"",VLOOKUP(CONCATENATE($B173,"-",$C173),IN_1C!$B$2:$T$3018,3,FALSE))</f>
        <v>0</v>
      </c>
      <c r="F173" s="2149">
        <f>IF(ISERROR(VLOOKUP(CONCATENATE($B173,"-",$C173),IN_1C!$B$2:$T$3018,4,FALSE))=TRUE,"",VLOOKUP(CONCATENATE($B173,"-",$C173),IN_1C!$B$2:$T$3018,4,FALSE))</f>
        <v>0</v>
      </c>
      <c r="G173" s="2148">
        <f>IF(ISERROR(VLOOKUP(CONCATENATE($B173,"-",$C173),IN_1C!$B$2:$T$3018,5,FALSE))=TRUE,"",VLOOKUP(CONCATENATE($B173,"-",$C173),IN_1C!$B$2:$T$3018,5,FALSE))</f>
        <v>0</v>
      </c>
      <c r="H173" s="2149">
        <f>IF(ISERROR(VLOOKUP(CONCATENATE($B173,"-",$C173),IN_1C!$B$2:$T$3018,6,FALSE))=TRUE,"",VLOOKUP(CONCATENATE($B173,"-",$C173),IN_1C!$B$2:$T$3018,6,FALSE))</f>
        <v>0</v>
      </c>
      <c r="I173" s="2148">
        <f>IF(ISERROR(VLOOKUP(CONCATENATE($B173,"-",$C173),IN_1C!$B$2:$T$3018,7,FALSE))=TRUE,"",VLOOKUP(CONCATENATE($B173,"-",$C173),IN_1C!$B$2:$T$3018,7,FALSE))</f>
        <v>0</v>
      </c>
      <c r="J173" s="2149">
        <f>IF(ISERROR(VLOOKUP(CONCATENATE($B173,"-",$C173),IN_1C!$B$2:$T$3018,8,FALSE))=TRUE,"",VLOOKUP(CONCATENATE($B173,"-",$C173),IN_1C!$B$2:$T$3018,8,FALSE))</f>
        <v>0</v>
      </c>
      <c r="K173" s="2148">
        <f>IF(ISERROR(VLOOKUP(CONCATENATE($B173,"-",$C173),IN_1C!$B$2:$T$3018,9,FALSE))=TRUE,"",VLOOKUP(CONCATENATE($B173,"-",$C173),IN_1C!$B$2:$T$3018,9,FALSE))</f>
        <v>0</v>
      </c>
      <c r="L173" s="2149">
        <f>IF(ISERROR(VLOOKUP(CONCATENATE($B173,"-",$C173),IN_1C!$B$2:$T$3018,10,FALSE))=TRUE,"",VLOOKUP(CONCATENATE($B173,"-",$C173),IN_1C!$B$2:$T$3018,10,FALSE))</f>
        <v>0</v>
      </c>
      <c r="M173" s="2148">
        <f>IF(ISERROR(VLOOKUP(CONCATENATE($B173,"-",$C173),IN_1C!$B$2:$T$3018,11,FALSE))=TRUE,"",VLOOKUP(CONCATENATE($B173,"-",$C173),IN_1C!$B$2:$T$3018,11,FALSE))</f>
        <v>0</v>
      </c>
      <c r="N173" s="2149">
        <f>IF(ISERROR(VLOOKUP(CONCATENATE($B173,"-",$C173),IN_1C!$B$2:$T$3018,12,FALSE))=TRUE,"",VLOOKUP(CONCATENATE($B173,"-",$C173),IN_1C!$B$2:$T$3018,12,FALSE))</f>
        <v>0</v>
      </c>
      <c r="O173" s="2148">
        <f>IF(ISERROR(VLOOKUP(CONCATENATE($B173,"-",$C173),IN_1C!$B$2:$T$3018,13,FALSE))=TRUE,"",VLOOKUP(CONCATENATE($B173,"-",$C173),IN_1C!$B$2:$T$3018,13,FALSE))</f>
        <v>0</v>
      </c>
      <c r="P173" s="2149">
        <f>IF(ISERROR(VLOOKUP(CONCATENATE($B173,"-",$C173),IN_1C!$B$2:$T$3018,14,FALSE))=TRUE,"",VLOOKUP(CONCATENATE($B173,"-",$C173),IN_1C!$B$2:$T$3018,14,FALSE))</f>
        <v>0</v>
      </c>
      <c r="Q173" s="2150">
        <f t="shared" si="28"/>
        <v>0</v>
      </c>
      <c r="R173" s="692">
        <f t="shared" si="28"/>
        <v>0</v>
      </c>
    </row>
    <row r="174" spans="1:18" x14ac:dyDescent="0.35">
      <c r="A174" s="585" t="s">
        <v>1815</v>
      </c>
      <c r="B174" s="591" t="s">
        <v>526</v>
      </c>
      <c r="C174" s="582">
        <v>4</v>
      </c>
      <c r="D174" s="1362" t="str">
        <f t="shared" si="27"/>
        <v/>
      </c>
      <c r="E174" s="2148">
        <f>IF(ISERROR(VLOOKUP(CONCATENATE($B174,"-",$C174),IN_1C!$B$2:$T$3018,3,FALSE))=TRUE,"",VLOOKUP(CONCATENATE($B174,"-",$C174),IN_1C!$B$2:$T$3018,3,FALSE))</f>
        <v>0</v>
      </c>
      <c r="F174" s="2149">
        <f>IF(ISERROR(VLOOKUP(CONCATENATE($B174,"-",$C174),IN_1C!$B$2:$T$3018,4,FALSE))=TRUE,"",VLOOKUP(CONCATENATE($B174,"-",$C174),IN_1C!$B$2:$T$3018,4,FALSE))</f>
        <v>0</v>
      </c>
      <c r="G174" s="2148">
        <f>IF(ISERROR(VLOOKUP(CONCATENATE($B174,"-",$C174),IN_1C!$B$2:$T$3018,5,FALSE))=TRUE,"",VLOOKUP(CONCATENATE($B174,"-",$C174),IN_1C!$B$2:$T$3018,5,FALSE))</f>
        <v>0</v>
      </c>
      <c r="H174" s="2149">
        <f>IF(ISERROR(VLOOKUP(CONCATENATE($B174,"-",$C174),IN_1C!$B$2:$T$3018,6,FALSE))=TRUE,"",VLOOKUP(CONCATENATE($B174,"-",$C174),IN_1C!$B$2:$T$3018,6,FALSE))</f>
        <v>0</v>
      </c>
      <c r="I174" s="2148">
        <f>IF(ISERROR(VLOOKUP(CONCATENATE($B174,"-",$C174),IN_1C!$B$2:$T$3018,7,FALSE))=TRUE,"",VLOOKUP(CONCATENATE($B174,"-",$C174),IN_1C!$B$2:$T$3018,7,FALSE))</f>
        <v>0</v>
      </c>
      <c r="J174" s="2149">
        <f>IF(ISERROR(VLOOKUP(CONCATENATE($B174,"-",$C174),IN_1C!$B$2:$T$3018,8,FALSE))=TRUE,"",VLOOKUP(CONCATENATE($B174,"-",$C174),IN_1C!$B$2:$T$3018,8,FALSE))</f>
        <v>0</v>
      </c>
      <c r="K174" s="2148">
        <f>IF(ISERROR(VLOOKUP(CONCATENATE($B174,"-",$C174),IN_1C!$B$2:$T$3018,9,FALSE))=TRUE,"",VLOOKUP(CONCATENATE($B174,"-",$C174),IN_1C!$B$2:$T$3018,9,FALSE))</f>
        <v>0</v>
      </c>
      <c r="L174" s="2149">
        <f>IF(ISERROR(VLOOKUP(CONCATENATE($B174,"-",$C174),IN_1C!$B$2:$T$3018,10,FALSE))=TRUE,"",VLOOKUP(CONCATENATE($B174,"-",$C174),IN_1C!$B$2:$T$3018,10,FALSE))</f>
        <v>0</v>
      </c>
      <c r="M174" s="2148">
        <f>IF(ISERROR(VLOOKUP(CONCATENATE($B174,"-",$C174),IN_1C!$B$2:$T$3018,11,FALSE))=TRUE,"",VLOOKUP(CONCATENATE($B174,"-",$C174),IN_1C!$B$2:$T$3018,11,FALSE))</f>
        <v>0</v>
      </c>
      <c r="N174" s="2149">
        <f>IF(ISERROR(VLOOKUP(CONCATENATE($B174,"-",$C174),IN_1C!$B$2:$T$3018,12,FALSE))=TRUE,"",VLOOKUP(CONCATENATE($B174,"-",$C174),IN_1C!$B$2:$T$3018,12,FALSE))</f>
        <v>0</v>
      </c>
      <c r="O174" s="2148">
        <f>IF(ISERROR(VLOOKUP(CONCATENATE($B174,"-",$C174),IN_1C!$B$2:$T$3018,13,FALSE))=TRUE,"",VLOOKUP(CONCATENATE($B174,"-",$C174),IN_1C!$B$2:$T$3018,13,FALSE))</f>
        <v>0</v>
      </c>
      <c r="P174" s="2149">
        <f>IF(ISERROR(VLOOKUP(CONCATENATE($B174,"-",$C174),IN_1C!$B$2:$T$3018,14,FALSE))=TRUE,"",VLOOKUP(CONCATENATE($B174,"-",$C174),IN_1C!$B$2:$T$3018,14,FALSE))</f>
        <v>0</v>
      </c>
      <c r="Q174" s="2150">
        <f t="shared" si="28"/>
        <v>0</v>
      </c>
      <c r="R174" s="692">
        <f t="shared" si="28"/>
        <v>0</v>
      </c>
    </row>
    <row r="175" spans="1:18" ht="15.45" thickBot="1" x14ac:dyDescent="0.4">
      <c r="A175" s="585" t="s">
        <v>1421</v>
      </c>
      <c r="B175" s="591" t="s">
        <v>1422</v>
      </c>
      <c r="C175" s="582">
        <v>4</v>
      </c>
      <c r="D175" s="1362" t="str">
        <f t="shared" si="27"/>
        <v/>
      </c>
      <c r="E175" s="749">
        <f>IF(ISERROR(VLOOKUP(CONCATENATE($B175,"-",$C175),IN_1C!$B$2:$T$3018,3,FALSE))=TRUE,"",VLOOKUP(CONCATENATE($B175,"-",$C175),IN_1C!$B$2:$T$3018,3,FALSE))</f>
        <v>0</v>
      </c>
      <c r="F175" s="750">
        <f>IF(ISERROR(VLOOKUP(CONCATENATE($B175,"-",$C175),IN_1C!$B$2:$T$3018,4,FALSE))=TRUE,"",VLOOKUP(CONCATENATE($B175,"-",$C175),IN_1C!$B$2:$T$3018,4,FALSE))</f>
        <v>0</v>
      </c>
      <c r="G175" s="749">
        <f>IF(ISERROR(VLOOKUP(CONCATENATE($B175,"-",$C175),IN_1C!$B$2:$T$3018,5,FALSE))=TRUE,"",VLOOKUP(CONCATENATE($B175,"-",$C175),IN_1C!$B$2:$T$3018,5,FALSE))</f>
        <v>0</v>
      </c>
      <c r="H175" s="750">
        <f>IF(ISERROR(VLOOKUP(CONCATENATE($B175,"-",$C175),IN_1C!$B$2:$T$3018,6,FALSE))=TRUE,"",VLOOKUP(CONCATENATE($B175,"-",$C175),IN_1C!$B$2:$T$3018,6,FALSE))</f>
        <v>0</v>
      </c>
      <c r="I175" s="749">
        <f>IF(ISERROR(VLOOKUP(CONCATENATE($B175,"-",$C175),IN_1C!$B$2:$T$3018,7,FALSE))=TRUE,"",VLOOKUP(CONCATENATE($B175,"-",$C175),IN_1C!$B$2:$T$3018,7,FALSE))</f>
        <v>0</v>
      </c>
      <c r="J175" s="750">
        <f>IF(ISERROR(VLOOKUP(CONCATENATE($B175,"-",$C175),IN_1C!$B$2:$T$3018,8,FALSE))=TRUE,"",VLOOKUP(CONCATENATE($B175,"-",$C175),IN_1C!$B$2:$T$3018,8,FALSE))</f>
        <v>0</v>
      </c>
      <c r="K175" s="749">
        <f>IF(ISERROR(VLOOKUP(CONCATENATE($B175,"-",$C175),IN_1C!$B$2:$T$3018,9,FALSE))=TRUE,"",VLOOKUP(CONCATENATE($B175,"-",$C175),IN_1C!$B$2:$T$3018,9,FALSE))</f>
        <v>0</v>
      </c>
      <c r="L175" s="750">
        <f>IF(ISERROR(VLOOKUP(CONCATENATE($B175,"-",$C175),IN_1C!$B$2:$T$3018,10,FALSE))=TRUE,"",VLOOKUP(CONCATENATE($B175,"-",$C175),IN_1C!$B$2:$T$3018,10,FALSE))</f>
        <v>0</v>
      </c>
      <c r="M175" s="749">
        <f>IF(ISERROR(VLOOKUP(CONCATENATE($B175,"-",$C175),IN_1C!$B$2:$T$3018,11,FALSE))=TRUE,"",VLOOKUP(CONCATENATE($B175,"-",$C175),IN_1C!$B$2:$T$3018,11,FALSE))</f>
        <v>0</v>
      </c>
      <c r="N175" s="750">
        <f>IF(ISERROR(VLOOKUP(CONCATENATE($B175,"-",$C175),IN_1C!$B$2:$T$3018,12,FALSE))=TRUE,"",VLOOKUP(CONCATENATE($B175,"-",$C175),IN_1C!$B$2:$T$3018,12,FALSE))</f>
        <v>0</v>
      </c>
      <c r="O175" s="749">
        <f>IF(ISERROR(VLOOKUP(CONCATENATE($B175,"-",$C175),IN_1C!$B$2:$T$3018,13,FALSE))=TRUE,"",VLOOKUP(CONCATENATE($B175,"-",$C175),IN_1C!$B$2:$T$3018,13,FALSE))</f>
        <v>0</v>
      </c>
      <c r="P175" s="750">
        <f>IF(ISERROR(VLOOKUP(CONCATENATE($B175,"-",$C175),IN_1C!$B$2:$T$3018,14,FALSE))=TRUE,"",VLOOKUP(CONCATENATE($B175,"-",$C175),IN_1C!$B$2:$T$3018,14,FALSE))</f>
        <v>0</v>
      </c>
      <c r="Q175" s="689">
        <f t="shared" si="28"/>
        <v>0</v>
      </c>
      <c r="R175" s="690">
        <f t="shared" si="28"/>
        <v>0</v>
      </c>
    </row>
    <row r="176" spans="1:18" ht="15.45" thickBot="1" x14ac:dyDescent="0.4">
      <c r="A176" s="594" t="s">
        <v>1423</v>
      </c>
      <c r="B176" s="693"/>
      <c r="C176" s="582"/>
      <c r="D176" s="1362"/>
      <c r="E176" s="754" t="str">
        <f>IF(ISERROR(VLOOKUP(CONCATENATE($B176,"-",$C176),IN_1C!$B$2:$T$3018,3,FALSE))=TRUE,"",VLOOKUP(CONCATENATE($B176,"-",$C176),IN_1C!$B$2:$T$3018,3,FALSE))</f>
        <v/>
      </c>
      <c r="F176" s="755" t="str">
        <f>IF(ISERROR(VLOOKUP(CONCATENATE($B176,"-",$C176),IN_1C!$B$2:$T$3018,4,FALSE))=TRUE,"",VLOOKUP(CONCATENATE($B176,"-",$C176),IN_1C!$B$2:$T$3018,4,FALSE))</f>
        <v/>
      </c>
      <c r="G176" s="755" t="str">
        <f>IF(ISERROR(VLOOKUP(CONCATENATE($B176,"-",$C176),IN_1C!$B$2:$T$3018,5,FALSE))=TRUE,"",VLOOKUP(CONCATENATE($B176,"-",$C176),IN_1C!$B$2:$T$3018,5,FALSE))</f>
        <v/>
      </c>
      <c r="H176" s="755" t="str">
        <f>IF(ISERROR(VLOOKUP(CONCATENATE($B176,"-",$C176),IN_1C!$B$2:$T$3018,6,FALSE))=TRUE,"",VLOOKUP(CONCATENATE($B176,"-",$C176),IN_1C!$B$2:$T$3018,6,FALSE))</f>
        <v/>
      </c>
      <c r="I176" s="755" t="str">
        <f>IF(ISERROR(VLOOKUP(CONCATENATE($B176,"-",$C176),IN_1C!$B$2:$T$3018,7,FALSE))=TRUE,"",VLOOKUP(CONCATENATE($B176,"-",$C176),IN_1C!$B$2:$T$3018,7,FALSE))</f>
        <v/>
      </c>
      <c r="J176" s="755" t="str">
        <f>IF(ISERROR(VLOOKUP(CONCATENATE($B176,"-",$C176),IN_1C!$B$2:$T$3018,8,FALSE))=TRUE,"",VLOOKUP(CONCATENATE($B176,"-",$C176),IN_1C!$B$2:$T$3018,8,FALSE))</f>
        <v/>
      </c>
      <c r="K176" s="755" t="str">
        <f>IF(ISERROR(VLOOKUP(CONCATENATE($B176,"-",$C176),IN_1C!$B$2:$T$3018,9,FALSE))=TRUE,"",VLOOKUP(CONCATENATE($B176,"-",$C176),IN_1C!$B$2:$T$3018,9,FALSE))</f>
        <v/>
      </c>
      <c r="L176" s="755" t="str">
        <f>IF(ISERROR(VLOOKUP(CONCATENATE($B176,"-",$C176),IN_1C!$B$2:$T$3018,10,FALSE))=TRUE,"",VLOOKUP(CONCATENATE($B176,"-",$C176),IN_1C!$B$2:$T$3018,10,FALSE))</f>
        <v/>
      </c>
      <c r="M176" s="755" t="str">
        <f>IF(ISERROR(VLOOKUP(CONCATENATE($B176,"-",$C176),IN_1C!$B$2:$T$3018,11,FALSE))=TRUE,"",VLOOKUP(CONCATENATE($B176,"-",$C176),IN_1C!$B$2:$T$3018,11,FALSE))</f>
        <v/>
      </c>
      <c r="N176" s="755" t="str">
        <f>IF(ISERROR(VLOOKUP(CONCATENATE($B176,"-",$C176),IN_1C!$B$2:$T$3018,12,FALSE))=TRUE,"",VLOOKUP(CONCATENATE($B176,"-",$C176),IN_1C!$B$2:$T$3018,12,FALSE))</f>
        <v/>
      </c>
      <c r="O176" s="755" t="str">
        <f>IF(ISERROR(VLOOKUP(CONCATENATE($B176,"-",$C176),IN_1C!$B$2:$T$3018,13,FALSE))=TRUE,"",VLOOKUP(CONCATENATE($B176,"-",$C176),IN_1C!$B$2:$T$3018,13,FALSE))</f>
        <v/>
      </c>
      <c r="P176" s="755" t="str">
        <f>IF(ISERROR(VLOOKUP(CONCATENATE($B176,"-",$C176),IN_1C!$B$2:$T$3018,14,FALSE))=TRUE,"",VLOOKUP(CONCATENATE($B176,"-",$C176),IN_1C!$B$2:$T$3018,14,FALSE))</f>
        <v/>
      </c>
      <c r="Q176" s="696"/>
      <c r="R176" s="697"/>
    </row>
    <row r="177" spans="1:18" x14ac:dyDescent="0.35">
      <c r="A177" s="580" t="s">
        <v>1424</v>
      </c>
      <c r="B177" s="581" t="s">
        <v>1425</v>
      </c>
      <c r="C177" s="582">
        <v>4</v>
      </c>
      <c r="D177" s="1362" t="str">
        <f t="shared" ref="D177:D187" si="29">CONCATENATE(D$154)</f>
        <v/>
      </c>
      <c r="E177" s="743">
        <f>IF(ISERROR(VLOOKUP(CONCATENATE($B177,"-",$C177),IN_1C!$B$2:$T$3018,3,FALSE))=TRUE,"",VLOOKUP(CONCATENATE($B177,"-",$C177),IN_1C!$B$2:$T$3018,3,FALSE))</f>
        <v>0</v>
      </c>
      <c r="F177" s="744">
        <f>IF(ISERROR(VLOOKUP(CONCATENATE($B177,"-",$C177),IN_1C!$B$2:$T$3018,4,FALSE))=TRUE,"",VLOOKUP(CONCATENATE($B177,"-",$C177),IN_1C!$B$2:$T$3018,4,FALSE))</f>
        <v>0</v>
      </c>
      <c r="G177" s="743">
        <f>IF(ISERROR(VLOOKUP(CONCATENATE($B177,"-",$C177),IN_1C!$B$2:$T$3018,5,FALSE))=TRUE,"",VLOOKUP(CONCATENATE($B177,"-",$C177),IN_1C!$B$2:$T$3018,5,FALSE))</f>
        <v>0</v>
      </c>
      <c r="H177" s="744">
        <f>IF(ISERROR(VLOOKUP(CONCATENATE($B177,"-",$C177),IN_1C!$B$2:$T$3018,6,FALSE))=TRUE,"",VLOOKUP(CONCATENATE($B177,"-",$C177),IN_1C!$B$2:$T$3018,6,FALSE))</f>
        <v>0</v>
      </c>
      <c r="I177" s="743">
        <f>IF(ISERROR(VLOOKUP(CONCATENATE($B177,"-",$C177),IN_1C!$B$2:$T$3018,7,FALSE))=TRUE,"",VLOOKUP(CONCATENATE($B177,"-",$C177),IN_1C!$B$2:$T$3018,7,FALSE))</f>
        <v>0</v>
      </c>
      <c r="J177" s="744">
        <f>IF(ISERROR(VLOOKUP(CONCATENATE($B177,"-",$C177),IN_1C!$B$2:$T$3018,8,FALSE))=TRUE,"",VLOOKUP(CONCATENATE($B177,"-",$C177),IN_1C!$B$2:$T$3018,8,FALSE))</f>
        <v>0</v>
      </c>
      <c r="K177" s="743">
        <f>IF(ISERROR(VLOOKUP(CONCATENATE($B177,"-",$C177),IN_1C!$B$2:$T$3018,9,FALSE))=TRUE,"",VLOOKUP(CONCATENATE($B177,"-",$C177),IN_1C!$B$2:$T$3018,9,FALSE))</f>
        <v>0</v>
      </c>
      <c r="L177" s="744">
        <f>IF(ISERROR(VLOOKUP(CONCATENATE($B177,"-",$C177),IN_1C!$B$2:$T$3018,10,FALSE))=TRUE,"",VLOOKUP(CONCATENATE($B177,"-",$C177),IN_1C!$B$2:$T$3018,10,FALSE))</f>
        <v>0</v>
      </c>
      <c r="M177" s="743">
        <f>IF(ISERROR(VLOOKUP(CONCATENATE($B177,"-",$C177),IN_1C!$B$2:$T$3018,11,FALSE))=TRUE,"",VLOOKUP(CONCATENATE($B177,"-",$C177),IN_1C!$B$2:$T$3018,11,FALSE))</f>
        <v>0</v>
      </c>
      <c r="N177" s="744">
        <f>IF(ISERROR(VLOOKUP(CONCATENATE($B177,"-",$C177),IN_1C!$B$2:$T$3018,12,FALSE))=TRUE,"",VLOOKUP(CONCATENATE($B177,"-",$C177),IN_1C!$B$2:$T$3018,12,FALSE))</f>
        <v>0</v>
      </c>
      <c r="O177" s="743">
        <f>IF(ISERROR(VLOOKUP(CONCATENATE($B177,"-",$C177),IN_1C!$B$2:$T$3018,13,FALSE))=TRUE,"",VLOOKUP(CONCATENATE($B177,"-",$C177),IN_1C!$B$2:$T$3018,13,FALSE))</f>
        <v>0</v>
      </c>
      <c r="P177" s="744">
        <f>IF(ISERROR(VLOOKUP(CONCATENATE($B177,"-",$C177),IN_1C!$B$2:$T$3018,14,FALSE))=TRUE,"",VLOOKUP(CONCATENATE($B177,"-",$C177),IN_1C!$B$2:$T$3018,14,FALSE))</f>
        <v>0</v>
      </c>
      <c r="Q177" s="683">
        <f t="shared" ref="Q177:R187" si="30">E177+G177</f>
        <v>0</v>
      </c>
      <c r="R177" s="684">
        <f t="shared" si="30"/>
        <v>0</v>
      </c>
    </row>
    <row r="178" spans="1:18" x14ac:dyDescent="0.35">
      <c r="A178" s="585" t="s">
        <v>1426</v>
      </c>
      <c r="B178" s="590" t="s">
        <v>1427</v>
      </c>
      <c r="C178" s="582">
        <v>4</v>
      </c>
      <c r="D178" s="1362" t="str">
        <f t="shared" si="29"/>
        <v/>
      </c>
      <c r="E178" s="746">
        <f>IF(ISERROR(VLOOKUP(CONCATENATE($B178,"-",$C178),IN_1C!$B$2:$T$3018,3,FALSE))=TRUE,"",VLOOKUP(CONCATENATE($B178,"-",$C178),IN_1C!$B$2:$T$3018,3,FALSE))</f>
        <v>0</v>
      </c>
      <c r="F178" s="747">
        <f>IF(ISERROR(VLOOKUP(CONCATENATE($B178,"-",$C178),IN_1C!$B$2:$T$3018,4,FALSE))=TRUE,"",VLOOKUP(CONCATENATE($B178,"-",$C178),IN_1C!$B$2:$T$3018,4,FALSE))</f>
        <v>0</v>
      </c>
      <c r="G178" s="746">
        <f>IF(ISERROR(VLOOKUP(CONCATENATE($B178,"-",$C178),IN_1C!$B$2:$T$3018,5,FALSE))=TRUE,"",VLOOKUP(CONCATENATE($B178,"-",$C178),IN_1C!$B$2:$T$3018,5,FALSE))</f>
        <v>0</v>
      </c>
      <c r="H178" s="747">
        <f>IF(ISERROR(VLOOKUP(CONCATENATE($B178,"-",$C178),IN_1C!$B$2:$T$3018,6,FALSE))=TRUE,"",VLOOKUP(CONCATENATE($B178,"-",$C178),IN_1C!$B$2:$T$3018,6,FALSE))</f>
        <v>0</v>
      </c>
      <c r="I178" s="746">
        <f>IF(ISERROR(VLOOKUP(CONCATENATE($B178,"-",$C178),IN_1C!$B$2:$T$3018,7,FALSE))=TRUE,"",VLOOKUP(CONCATENATE($B178,"-",$C178),IN_1C!$B$2:$T$3018,7,FALSE))</f>
        <v>0</v>
      </c>
      <c r="J178" s="747">
        <f>IF(ISERROR(VLOOKUP(CONCATENATE($B178,"-",$C178),IN_1C!$B$2:$T$3018,8,FALSE))=TRUE,"",VLOOKUP(CONCATENATE($B178,"-",$C178),IN_1C!$B$2:$T$3018,8,FALSE))</f>
        <v>0</v>
      </c>
      <c r="K178" s="746">
        <f>IF(ISERROR(VLOOKUP(CONCATENATE($B178,"-",$C178),IN_1C!$B$2:$T$3018,9,FALSE))=TRUE,"",VLOOKUP(CONCATENATE($B178,"-",$C178),IN_1C!$B$2:$T$3018,9,FALSE))</f>
        <v>0</v>
      </c>
      <c r="L178" s="747">
        <f>IF(ISERROR(VLOOKUP(CONCATENATE($B178,"-",$C178),IN_1C!$B$2:$T$3018,10,FALSE))=TRUE,"",VLOOKUP(CONCATENATE($B178,"-",$C178),IN_1C!$B$2:$T$3018,10,FALSE))</f>
        <v>0</v>
      </c>
      <c r="M178" s="746">
        <f>IF(ISERROR(VLOOKUP(CONCATENATE($B178,"-",$C178),IN_1C!$B$2:$T$3018,11,FALSE))=TRUE,"",VLOOKUP(CONCATENATE($B178,"-",$C178),IN_1C!$B$2:$T$3018,11,FALSE))</f>
        <v>0</v>
      </c>
      <c r="N178" s="747">
        <f>IF(ISERROR(VLOOKUP(CONCATENATE($B178,"-",$C178),IN_1C!$B$2:$T$3018,12,FALSE))=TRUE,"",VLOOKUP(CONCATENATE($B178,"-",$C178),IN_1C!$B$2:$T$3018,12,FALSE))</f>
        <v>0</v>
      </c>
      <c r="O178" s="746">
        <f>IF(ISERROR(VLOOKUP(CONCATENATE($B178,"-",$C178),IN_1C!$B$2:$T$3018,13,FALSE))=TRUE,"",VLOOKUP(CONCATENATE($B178,"-",$C178),IN_1C!$B$2:$T$3018,13,FALSE))</f>
        <v>0</v>
      </c>
      <c r="P178" s="747">
        <f>IF(ISERROR(VLOOKUP(CONCATENATE($B178,"-",$C178),IN_1C!$B$2:$T$3018,14,FALSE))=TRUE,"",VLOOKUP(CONCATENATE($B178,"-",$C178),IN_1C!$B$2:$T$3018,14,FALSE))</f>
        <v>0</v>
      </c>
      <c r="Q178" s="686">
        <f t="shared" si="30"/>
        <v>0</v>
      </c>
      <c r="R178" s="687">
        <f t="shared" si="30"/>
        <v>0</v>
      </c>
    </row>
    <row r="179" spans="1:18" x14ac:dyDescent="0.35">
      <c r="A179" s="585" t="s">
        <v>1428</v>
      </c>
      <c r="B179" s="590" t="s">
        <v>1429</v>
      </c>
      <c r="C179" s="582">
        <v>4</v>
      </c>
      <c r="D179" s="1362" t="str">
        <f t="shared" si="29"/>
        <v/>
      </c>
      <c r="E179" s="746">
        <f>IF(ISERROR(VLOOKUP(CONCATENATE($B179,"-",$C179),IN_1C!$B$2:$T$3018,3,FALSE))=TRUE,"",VLOOKUP(CONCATENATE($B179,"-",$C179),IN_1C!$B$2:$T$3018,3,FALSE))</f>
        <v>0</v>
      </c>
      <c r="F179" s="747">
        <f>IF(ISERROR(VLOOKUP(CONCATENATE($B179,"-",$C179),IN_1C!$B$2:$T$3018,4,FALSE))=TRUE,"",VLOOKUP(CONCATENATE($B179,"-",$C179),IN_1C!$B$2:$T$3018,4,FALSE))</f>
        <v>0</v>
      </c>
      <c r="G179" s="746">
        <f>IF(ISERROR(VLOOKUP(CONCATENATE($B179,"-",$C179),IN_1C!$B$2:$T$3018,5,FALSE))=TRUE,"",VLOOKUP(CONCATENATE($B179,"-",$C179),IN_1C!$B$2:$T$3018,5,FALSE))</f>
        <v>0</v>
      </c>
      <c r="H179" s="747">
        <f>IF(ISERROR(VLOOKUP(CONCATENATE($B179,"-",$C179),IN_1C!$B$2:$T$3018,6,FALSE))=TRUE,"",VLOOKUP(CONCATENATE($B179,"-",$C179),IN_1C!$B$2:$T$3018,6,FALSE))</f>
        <v>0</v>
      </c>
      <c r="I179" s="746">
        <f>IF(ISERROR(VLOOKUP(CONCATENATE($B179,"-",$C179),IN_1C!$B$2:$T$3018,7,FALSE))=TRUE,"",VLOOKUP(CONCATENATE($B179,"-",$C179),IN_1C!$B$2:$T$3018,7,FALSE))</f>
        <v>0</v>
      </c>
      <c r="J179" s="747">
        <f>IF(ISERROR(VLOOKUP(CONCATENATE($B179,"-",$C179),IN_1C!$B$2:$T$3018,8,FALSE))=TRUE,"",VLOOKUP(CONCATENATE($B179,"-",$C179),IN_1C!$B$2:$T$3018,8,FALSE))</f>
        <v>0</v>
      </c>
      <c r="K179" s="746">
        <f>IF(ISERROR(VLOOKUP(CONCATENATE($B179,"-",$C179),IN_1C!$B$2:$T$3018,9,FALSE))=TRUE,"",VLOOKUP(CONCATENATE($B179,"-",$C179),IN_1C!$B$2:$T$3018,9,FALSE))</f>
        <v>0</v>
      </c>
      <c r="L179" s="747">
        <f>IF(ISERROR(VLOOKUP(CONCATENATE($B179,"-",$C179),IN_1C!$B$2:$T$3018,10,FALSE))=TRUE,"",VLOOKUP(CONCATENATE($B179,"-",$C179),IN_1C!$B$2:$T$3018,10,FALSE))</f>
        <v>0</v>
      </c>
      <c r="M179" s="746">
        <f>IF(ISERROR(VLOOKUP(CONCATENATE($B179,"-",$C179),IN_1C!$B$2:$T$3018,11,FALSE))=TRUE,"",VLOOKUP(CONCATENATE($B179,"-",$C179),IN_1C!$B$2:$T$3018,11,FALSE))</f>
        <v>0</v>
      </c>
      <c r="N179" s="747">
        <f>IF(ISERROR(VLOOKUP(CONCATENATE($B179,"-",$C179),IN_1C!$B$2:$T$3018,12,FALSE))=TRUE,"",VLOOKUP(CONCATENATE($B179,"-",$C179),IN_1C!$B$2:$T$3018,12,FALSE))</f>
        <v>0</v>
      </c>
      <c r="O179" s="746">
        <f>IF(ISERROR(VLOOKUP(CONCATENATE($B179,"-",$C179),IN_1C!$B$2:$T$3018,13,FALSE))=TRUE,"",VLOOKUP(CONCATENATE($B179,"-",$C179),IN_1C!$B$2:$T$3018,13,FALSE))</f>
        <v>0</v>
      </c>
      <c r="P179" s="747">
        <f>IF(ISERROR(VLOOKUP(CONCATENATE($B179,"-",$C179),IN_1C!$B$2:$T$3018,14,FALSE))=TRUE,"",VLOOKUP(CONCATENATE($B179,"-",$C179),IN_1C!$B$2:$T$3018,14,FALSE))</f>
        <v>0</v>
      </c>
      <c r="Q179" s="686">
        <f t="shared" si="30"/>
        <v>0</v>
      </c>
      <c r="R179" s="687">
        <f t="shared" si="30"/>
        <v>0</v>
      </c>
    </row>
    <row r="180" spans="1:18" x14ac:dyDescent="0.35">
      <c r="A180" s="585" t="s">
        <v>1430</v>
      </c>
      <c r="B180" s="590" t="s">
        <v>1431</v>
      </c>
      <c r="C180" s="582">
        <v>4</v>
      </c>
      <c r="D180" s="1362" t="str">
        <f t="shared" si="29"/>
        <v/>
      </c>
      <c r="E180" s="746">
        <f>IF(ISERROR(VLOOKUP(CONCATENATE($B180,"-",$C180),IN_1C!$B$2:$T$3018,3,FALSE))=TRUE,"",VLOOKUP(CONCATENATE($B180,"-",$C180),IN_1C!$B$2:$T$3018,3,FALSE))</f>
        <v>0</v>
      </c>
      <c r="F180" s="747">
        <f>IF(ISERROR(VLOOKUP(CONCATENATE($B180,"-",$C180),IN_1C!$B$2:$T$3018,4,FALSE))=TRUE,"",VLOOKUP(CONCATENATE($B180,"-",$C180),IN_1C!$B$2:$T$3018,4,FALSE))</f>
        <v>0</v>
      </c>
      <c r="G180" s="746">
        <f>IF(ISERROR(VLOOKUP(CONCATENATE($B180,"-",$C180),IN_1C!$B$2:$T$3018,5,FALSE))=TRUE,"",VLOOKUP(CONCATENATE($B180,"-",$C180),IN_1C!$B$2:$T$3018,5,FALSE))</f>
        <v>0</v>
      </c>
      <c r="H180" s="747">
        <f>IF(ISERROR(VLOOKUP(CONCATENATE($B180,"-",$C180),IN_1C!$B$2:$T$3018,6,FALSE))=TRUE,"",VLOOKUP(CONCATENATE($B180,"-",$C180),IN_1C!$B$2:$T$3018,6,FALSE))</f>
        <v>0</v>
      </c>
      <c r="I180" s="746">
        <f>IF(ISERROR(VLOOKUP(CONCATENATE($B180,"-",$C180),IN_1C!$B$2:$T$3018,7,FALSE))=TRUE,"",VLOOKUP(CONCATENATE($B180,"-",$C180),IN_1C!$B$2:$T$3018,7,FALSE))</f>
        <v>0</v>
      </c>
      <c r="J180" s="747">
        <f>IF(ISERROR(VLOOKUP(CONCATENATE($B180,"-",$C180),IN_1C!$B$2:$T$3018,8,FALSE))=TRUE,"",VLOOKUP(CONCATENATE($B180,"-",$C180),IN_1C!$B$2:$T$3018,8,FALSE))</f>
        <v>0</v>
      </c>
      <c r="K180" s="746">
        <f>IF(ISERROR(VLOOKUP(CONCATENATE($B180,"-",$C180),IN_1C!$B$2:$T$3018,9,FALSE))=TRUE,"",VLOOKUP(CONCATENATE($B180,"-",$C180),IN_1C!$B$2:$T$3018,9,FALSE))</f>
        <v>0</v>
      </c>
      <c r="L180" s="747">
        <f>IF(ISERROR(VLOOKUP(CONCATENATE($B180,"-",$C180),IN_1C!$B$2:$T$3018,10,FALSE))=TRUE,"",VLOOKUP(CONCATENATE($B180,"-",$C180),IN_1C!$B$2:$T$3018,10,FALSE))</f>
        <v>0</v>
      </c>
      <c r="M180" s="746">
        <f>IF(ISERROR(VLOOKUP(CONCATENATE($B180,"-",$C180),IN_1C!$B$2:$T$3018,11,FALSE))=TRUE,"",VLOOKUP(CONCATENATE($B180,"-",$C180),IN_1C!$B$2:$T$3018,11,FALSE))</f>
        <v>0</v>
      </c>
      <c r="N180" s="747">
        <f>IF(ISERROR(VLOOKUP(CONCATENATE($B180,"-",$C180),IN_1C!$B$2:$T$3018,12,FALSE))=TRUE,"",VLOOKUP(CONCATENATE($B180,"-",$C180),IN_1C!$B$2:$T$3018,12,FALSE))</f>
        <v>0</v>
      </c>
      <c r="O180" s="746">
        <f>IF(ISERROR(VLOOKUP(CONCATENATE($B180,"-",$C180),IN_1C!$B$2:$T$3018,13,FALSE))=TRUE,"",VLOOKUP(CONCATENATE($B180,"-",$C180),IN_1C!$B$2:$T$3018,13,FALSE))</f>
        <v>0</v>
      </c>
      <c r="P180" s="747">
        <f>IF(ISERROR(VLOOKUP(CONCATENATE($B180,"-",$C180),IN_1C!$B$2:$T$3018,14,FALSE))=TRUE,"",VLOOKUP(CONCATENATE($B180,"-",$C180),IN_1C!$B$2:$T$3018,14,FALSE))</f>
        <v>0</v>
      </c>
      <c r="Q180" s="686">
        <f t="shared" si="30"/>
        <v>0</v>
      </c>
      <c r="R180" s="687">
        <f t="shared" si="30"/>
        <v>0</v>
      </c>
    </row>
    <row r="181" spans="1:18" x14ac:dyDescent="0.35">
      <c r="A181" s="585" t="s">
        <v>1432</v>
      </c>
      <c r="B181" s="590" t="s">
        <v>1433</v>
      </c>
      <c r="C181" s="582">
        <v>4</v>
      </c>
      <c r="D181" s="1362" t="str">
        <f t="shared" si="29"/>
        <v/>
      </c>
      <c r="E181" s="746">
        <f>IF(ISERROR(VLOOKUP(CONCATENATE($B181,"-",$C181),IN_1C!$B$2:$T$3018,3,FALSE))=TRUE,"",VLOOKUP(CONCATENATE($B181,"-",$C181),IN_1C!$B$2:$T$3018,3,FALSE))</f>
        <v>0</v>
      </c>
      <c r="F181" s="747">
        <f>IF(ISERROR(VLOOKUP(CONCATENATE($B181,"-",$C181),IN_1C!$B$2:$T$3018,4,FALSE))=TRUE,"",VLOOKUP(CONCATENATE($B181,"-",$C181),IN_1C!$B$2:$T$3018,4,FALSE))</f>
        <v>0</v>
      </c>
      <c r="G181" s="746">
        <f>IF(ISERROR(VLOOKUP(CONCATENATE($B181,"-",$C181),IN_1C!$B$2:$T$3018,5,FALSE))=TRUE,"",VLOOKUP(CONCATENATE($B181,"-",$C181),IN_1C!$B$2:$T$3018,5,FALSE))</f>
        <v>0</v>
      </c>
      <c r="H181" s="747">
        <f>IF(ISERROR(VLOOKUP(CONCATENATE($B181,"-",$C181),IN_1C!$B$2:$T$3018,6,FALSE))=TRUE,"",VLOOKUP(CONCATENATE($B181,"-",$C181),IN_1C!$B$2:$T$3018,6,FALSE))</f>
        <v>0</v>
      </c>
      <c r="I181" s="746">
        <f>IF(ISERROR(VLOOKUP(CONCATENATE($B181,"-",$C181),IN_1C!$B$2:$T$3018,7,FALSE))=TRUE,"",VLOOKUP(CONCATENATE($B181,"-",$C181),IN_1C!$B$2:$T$3018,7,FALSE))</f>
        <v>0</v>
      </c>
      <c r="J181" s="747">
        <f>IF(ISERROR(VLOOKUP(CONCATENATE($B181,"-",$C181),IN_1C!$B$2:$T$3018,8,FALSE))=TRUE,"",VLOOKUP(CONCATENATE($B181,"-",$C181),IN_1C!$B$2:$T$3018,8,FALSE))</f>
        <v>0</v>
      </c>
      <c r="K181" s="746">
        <f>IF(ISERROR(VLOOKUP(CONCATENATE($B181,"-",$C181),IN_1C!$B$2:$T$3018,9,FALSE))=TRUE,"",VLOOKUP(CONCATENATE($B181,"-",$C181),IN_1C!$B$2:$T$3018,9,FALSE))</f>
        <v>0</v>
      </c>
      <c r="L181" s="747">
        <f>IF(ISERROR(VLOOKUP(CONCATENATE($B181,"-",$C181),IN_1C!$B$2:$T$3018,10,FALSE))=TRUE,"",VLOOKUP(CONCATENATE($B181,"-",$C181),IN_1C!$B$2:$T$3018,10,FALSE))</f>
        <v>0</v>
      </c>
      <c r="M181" s="746">
        <f>IF(ISERROR(VLOOKUP(CONCATENATE($B181,"-",$C181),IN_1C!$B$2:$T$3018,11,FALSE))=TRUE,"",VLOOKUP(CONCATENATE($B181,"-",$C181),IN_1C!$B$2:$T$3018,11,FALSE))</f>
        <v>0</v>
      </c>
      <c r="N181" s="747">
        <f>IF(ISERROR(VLOOKUP(CONCATENATE($B181,"-",$C181),IN_1C!$B$2:$T$3018,12,FALSE))=TRUE,"",VLOOKUP(CONCATENATE($B181,"-",$C181),IN_1C!$B$2:$T$3018,12,FALSE))</f>
        <v>0</v>
      </c>
      <c r="O181" s="746">
        <f>IF(ISERROR(VLOOKUP(CONCATENATE($B181,"-",$C181),IN_1C!$B$2:$T$3018,13,FALSE))=TRUE,"",VLOOKUP(CONCATENATE($B181,"-",$C181),IN_1C!$B$2:$T$3018,13,FALSE))</f>
        <v>0</v>
      </c>
      <c r="P181" s="747">
        <f>IF(ISERROR(VLOOKUP(CONCATENATE($B181,"-",$C181),IN_1C!$B$2:$T$3018,14,FALSE))=TRUE,"",VLOOKUP(CONCATENATE($B181,"-",$C181),IN_1C!$B$2:$T$3018,14,FALSE))</f>
        <v>0</v>
      </c>
      <c r="Q181" s="686">
        <f t="shared" si="30"/>
        <v>0</v>
      </c>
      <c r="R181" s="687">
        <f t="shared" si="30"/>
        <v>0</v>
      </c>
    </row>
    <row r="182" spans="1:18" x14ac:dyDescent="0.35">
      <c r="A182" s="585" t="s">
        <v>1434</v>
      </c>
      <c r="B182" s="590" t="s">
        <v>1435</v>
      </c>
      <c r="C182" s="582">
        <v>4</v>
      </c>
      <c r="D182" s="1362" t="str">
        <f t="shared" si="29"/>
        <v/>
      </c>
      <c r="E182" s="746">
        <f>IF(ISERROR(VLOOKUP(CONCATENATE($B182,"-",$C182),IN_1C!$B$2:$T$3018,3,FALSE))=TRUE,"",VLOOKUP(CONCATENATE($B182,"-",$C182),IN_1C!$B$2:$T$3018,3,FALSE))</f>
        <v>0</v>
      </c>
      <c r="F182" s="747">
        <f>IF(ISERROR(VLOOKUP(CONCATENATE($B182,"-",$C182),IN_1C!$B$2:$T$3018,4,FALSE))=TRUE,"",VLOOKUP(CONCATENATE($B182,"-",$C182),IN_1C!$B$2:$T$3018,4,FALSE))</f>
        <v>0</v>
      </c>
      <c r="G182" s="746">
        <f>IF(ISERROR(VLOOKUP(CONCATENATE($B182,"-",$C182),IN_1C!$B$2:$T$3018,5,FALSE))=TRUE,"",VLOOKUP(CONCATENATE($B182,"-",$C182),IN_1C!$B$2:$T$3018,5,FALSE))</f>
        <v>0</v>
      </c>
      <c r="H182" s="747">
        <f>IF(ISERROR(VLOOKUP(CONCATENATE($B182,"-",$C182),IN_1C!$B$2:$T$3018,6,FALSE))=TRUE,"",VLOOKUP(CONCATENATE($B182,"-",$C182),IN_1C!$B$2:$T$3018,6,FALSE))</f>
        <v>0</v>
      </c>
      <c r="I182" s="746">
        <f>IF(ISERROR(VLOOKUP(CONCATENATE($B182,"-",$C182),IN_1C!$B$2:$T$3018,7,FALSE))=TRUE,"",VLOOKUP(CONCATENATE($B182,"-",$C182),IN_1C!$B$2:$T$3018,7,FALSE))</f>
        <v>0</v>
      </c>
      <c r="J182" s="747">
        <f>IF(ISERROR(VLOOKUP(CONCATENATE($B182,"-",$C182),IN_1C!$B$2:$T$3018,8,FALSE))=TRUE,"",VLOOKUP(CONCATENATE($B182,"-",$C182),IN_1C!$B$2:$T$3018,8,FALSE))</f>
        <v>0</v>
      </c>
      <c r="K182" s="746">
        <f>IF(ISERROR(VLOOKUP(CONCATENATE($B182,"-",$C182),IN_1C!$B$2:$T$3018,9,FALSE))=TRUE,"",VLOOKUP(CONCATENATE($B182,"-",$C182),IN_1C!$B$2:$T$3018,9,FALSE))</f>
        <v>0</v>
      </c>
      <c r="L182" s="747">
        <f>IF(ISERROR(VLOOKUP(CONCATENATE($B182,"-",$C182),IN_1C!$B$2:$T$3018,10,FALSE))=TRUE,"",VLOOKUP(CONCATENATE($B182,"-",$C182),IN_1C!$B$2:$T$3018,10,FALSE))</f>
        <v>0</v>
      </c>
      <c r="M182" s="746">
        <f>IF(ISERROR(VLOOKUP(CONCATENATE($B182,"-",$C182),IN_1C!$B$2:$T$3018,11,FALSE))=TRUE,"",VLOOKUP(CONCATENATE($B182,"-",$C182),IN_1C!$B$2:$T$3018,11,FALSE))</f>
        <v>0</v>
      </c>
      <c r="N182" s="747">
        <f>IF(ISERROR(VLOOKUP(CONCATENATE($B182,"-",$C182),IN_1C!$B$2:$T$3018,12,FALSE))=TRUE,"",VLOOKUP(CONCATENATE($B182,"-",$C182),IN_1C!$B$2:$T$3018,12,FALSE))</f>
        <v>0</v>
      </c>
      <c r="O182" s="746">
        <f>IF(ISERROR(VLOOKUP(CONCATENATE($B182,"-",$C182),IN_1C!$B$2:$T$3018,13,FALSE))=TRUE,"",VLOOKUP(CONCATENATE($B182,"-",$C182),IN_1C!$B$2:$T$3018,13,FALSE))</f>
        <v>0</v>
      </c>
      <c r="P182" s="747">
        <f>IF(ISERROR(VLOOKUP(CONCATENATE($B182,"-",$C182),IN_1C!$B$2:$T$3018,14,FALSE))=TRUE,"",VLOOKUP(CONCATENATE($B182,"-",$C182),IN_1C!$B$2:$T$3018,14,FALSE))</f>
        <v>0</v>
      </c>
      <c r="Q182" s="686">
        <f t="shared" si="30"/>
        <v>0</v>
      </c>
      <c r="R182" s="687">
        <f t="shared" si="30"/>
        <v>0</v>
      </c>
    </row>
    <row r="183" spans="1:18" x14ac:dyDescent="0.35">
      <c r="A183" s="585" t="s">
        <v>1436</v>
      </c>
      <c r="B183" s="590" t="s">
        <v>1437</v>
      </c>
      <c r="C183" s="582">
        <v>4</v>
      </c>
      <c r="D183" s="1362" t="str">
        <f t="shared" si="29"/>
        <v/>
      </c>
      <c r="E183" s="746">
        <f>IF(ISERROR(VLOOKUP(CONCATENATE($B183,"-",$C183),IN_1C!$B$2:$T$3018,3,FALSE))=TRUE,"",VLOOKUP(CONCATENATE($B183,"-",$C183),IN_1C!$B$2:$T$3018,3,FALSE))</f>
        <v>0</v>
      </c>
      <c r="F183" s="747">
        <f>IF(ISERROR(VLOOKUP(CONCATENATE($B183,"-",$C183),IN_1C!$B$2:$T$3018,4,FALSE))=TRUE,"",VLOOKUP(CONCATENATE($B183,"-",$C183),IN_1C!$B$2:$T$3018,4,FALSE))</f>
        <v>0</v>
      </c>
      <c r="G183" s="746">
        <f>IF(ISERROR(VLOOKUP(CONCATENATE($B183,"-",$C183),IN_1C!$B$2:$T$3018,5,FALSE))=TRUE,"",VLOOKUP(CONCATENATE($B183,"-",$C183),IN_1C!$B$2:$T$3018,5,FALSE))</f>
        <v>0</v>
      </c>
      <c r="H183" s="747">
        <f>IF(ISERROR(VLOOKUP(CONCATENATE($B183,"-",$C183),IN_1C!$B$2:$T$3018,6,FALSE))=TRUE,"",VLOOKUP(CONCATENATE($B183,"-",$C183),IN_1C!$B$2:$T$3018,6,FALSE))</f>
        <v>0</v>
      </c>
      <c r="I183" s="746">
        <f>IF(ISERROR(VLOOKUP(CONCATENATE($B183,"-",$C183),IN_1C!$B$2:$T$3018,7,FALSE))=TRUE,"",VLOOKUP(CONCATENATE($B183,"-",$C183),IN_1C!$B$2:$T$3018,7,FALSE))</f>
        <v>0</v>
      </c>
      <c r="J183" s="747">
        <f>IF(ISERROR(VLOOKUP(CONCATENATE($B183,"-",$C183),IN_1C!$B$2:$T$3018,8,FALSE))=TRUE,"",VLOOKUP(CONCATENATE($B183,"-",$C183),IN_1C!$B$2:$T$3018,8,FALSE))</f>
        <v>0</v>
      </c>
      <c r="K183" s="746">
        <f>IF(ISERROR(VLOOKUP(CONCATENATE($B183,"-",$C183),IN_1C!$B$2:$T$3018,9,FALSE))=TRUE,"",VLOOKUP(CONCATENATE($B183,"-",$C183),IN_1C!$B$2:$T$3018,9,FALSE))</f>
        <v>0</v>
      </c>
      <c r="L183" s="747">
        <f>IF(ISERROR(VLOOKUP(CONCATENATE($B183,"-",$C183),IN_1C!$B$2:$T$3018,10,FALSE))=TRUE,"",VLOOKUP(CONCATENATE($B183,"-",$C183),IN_1C!$B$2:$T$3018,10,FALSE))</f>
        <v>0</v>
      </c>
      <c r="M183" s="746">
        <f>IF(ISERROR(VLOOKUP(CONCATENATE($B183,"-",$C183),IN_1C!$B$2:$T$3018,11,FALSE))=TRUE,"",VLOOKUP(CONCATENATE($B183,"-",$C183),IN_1C!$B$2:$T$3018,11,FALSE))</f>
        <v>0</v>
      </c>
      <c r="N183" s="747">
        <f>IF(ISERROR(VLOOKUP(CONCATENATE($B183,"-",$C183),IN_1C!$B$2:$T$3018,12,FALSE))=TRUE,"",VLOOKUP(CONCATENATE($B183,"-",$C183),IN_1C!$B$2:$T$3018,12,FALSE))</f>
        <v>0</v>
      </c>
      <c r="O183" s="746">
        <f>IF(ISERROR(VLOOKUP(CONCATENATE($B183,"-",$C183),IN_1C!$B$2:$T$3018,13,FALSE))=TRUE,"",VLOOKUP(CONCATENATE($B183,"-",$C183),IN_1C!$B$2:$T$3018,13,FALSE))</f>
        <v>0</v>
      </c>
      <c r="P183" s="747">
        <f>IF(ISERROR(VLOOKUP(CONCATENATE($B183,"-",$C183),IN_1C!$B$2:$T$3018,14,FALSE))=TRUE,"",VLOOKUP(CONCATENATE($B183,"-",$C183),IN_1C!$B$2:$T$3018,14,FALSE))</f>
        <v>0</v>
      </c>
      <c r="Q183" s="686">
        <f t="shared" si="30"/>
        <v>0</v>
      </c>
      <c r="R183" s="687">
        <f t="shared" si="30"/>
        <v>0</v>
      </c>
    </row>
    <row r="184" spans="1:18" x14ac:dyDescent="0.35">
      <c r="A184" s="585" t="s">
        <v>1438</v>
      </c>
      <c r="B184" s="590" t="s">
        <v>1439</v>
      </c>
      <c r="C184" s="582">
        <v>4</v>
      </c>
      <c r="D184" s="1362" t="str">
        <f t="shared" si="29"/>
        <v/>
      </c>
      <c r="E184" s="746">
        <f>IF(ISERROR(VLOOKUP(CONCATENATE($B184,"-",$C184),IN_1C!$B$2:$T$3018,3,FALSE))=TRUE,"",VLOOKUP(CONCATENATE($B184,"-",$C184),IN_1C!$B$2:$T$3018,3,FALSE))</f>
        <v>0</v>
      </c>
      <c r="F184" s="747">
        <f>IF(ISERROR(VLOOKUP(CONCATENATE($B184,"-",$C184),IN_1C!$B$2:$T$3018,4,FALSE))=TRUE,"",VLOOKUP(CONCATENATE($B184,"-",$C184),IN_1C!$B$2:$T$3018,4,FALSE))</f>
        <v>0</v>
      </c>
      <c r="G184" s="746">
        <f>IF(ISERROR(VLOOKUP(CONCATENATE($B184,"-",$C184),IN_1C!$B$2:$T$3018,5,FALSE))=TRUE,"",VLOOKUP(CONCATENATE($B184,"-",$C184),IN_1C!$B$2:$T$3018,5,FALSE))</f>
        <v>0</v>
      </c>
      <c r="H184" s="747">
        <f>IF(ISERROR(VLOOKUP(CONCATENATE($B184,"-",$C184),IN_1C!$B$2:$T$3018,6,FALSE))=TRUE,"",VLOOKUP(CONCATENATE($B184,"-",$C184),IN_1C!$B$2:$T$3018,6,FALSE))</f>
        <v>0</v>
      </c>
      <c r="I184" s="746">
        <f>IF(ISERROR(VLOOKUP(CONCATENATE($B184,"-",$C184),IN_1C!$B$2:$T$3018,7,FALSE))=TRUE,"",VLOOKUP(CONCATENATE($B184,"-",$C184),IN_1C!$B$2:$T$3018,7,FALSE))</f>
        <v>0</v>
      </c>
      <c r="J184" s="747">
        <f>IF(ISERROR(VLOOKUP(CONCATENATE($B184,"-",$C184),IN_1C!$B$2:$T$3018,8,FALSE))=TRUE,"",VLOOKUP(CONCATENATE($B184,"-",$C184),IN_1C!$B$2:$T$3018,8,FALSE))</f>
        <v>0</v>
      </c>
      <c r="K184" s="746">
        <f>IF(ISERROR(VLOOKUP(CONCATENATE($B184,"-",$C184),IN_1C!$B$2:$T$3018,9,FALSE))=TRUE,"",VLOOKUP(CONCATENATE($B184,"-",$C184),IN_1C!$B$2:$T$3018,9,FALSE))</f>
        <v>0</v>
      </c>
      <c r="L184" s="747">
        <f>IF(ISERROR(VLOOKUP(CONCATENATE($B184,"-",$C184),IN_1C!$B$2:$T$3018,10,FALSE))=TRUE,"",VLOOKUP(CONCATENATE($B184,"-",$C184),IN_1C!$B$2:$T$3018,10,FALSE))</f>
        <v>0</v>
      </c>
      <c r="M184" s="746">
        <f>IF(ISERROR(VLOOKUP(CONCATENATE($B184,"-",$C184),IN_1C!$B$2:$T$3018,11,FALSE))=TRUE,"",VLOOKUP(CONCATENATE($B184,"-",$C184),IN_1C!$B$2:$T$3018,11,FALSE))</f>
        <v>0</v>
      </c>
      <c r="N184" s="747">
        <f>IF(ISERROR(VLOOKUP(CONCATENATE($B184,"-",$C184),IN_1C!$B$2:$T$3018,12,FALSE))=TRUE,"",VLOOKUP(CONCATENATE($B184,"-",$C184),IN_1C!$B$2:$T$3018,12,FALSE))</f>
        <v>0</v>
      </c>
      <c r="O184" s="746">
        <f>IF(ISERROR(VLOOKUP(CONCATENATE($B184,"-",$C184),IN_1C!$B$2:$T$3018,13,FALSE))=TRUE,"",VLOOKUP(CONCATENATE($B184,"-",$C184),IN_1C!$B$2:$T$3018,13,FALSE))</f>
        <v>0</v>
      </c>
      <c r="P184" s="747">
        <f>IF(ISERROR(VLOOKUP(CONCATENATE($B184,"-",$C184),IN_1C!$B$2:$T$3018,14,FALSE))=TRUE,"",VLOOKUP(CONCATENATE($B184,"-",$C184),IN_1C!$B$2:$T$3018,14,FALSE))</f>
        <v>0</v>
      </c>
      <c r="Q184" s="686">
        <f t="shared" si="30"/>
        <v>0</v>
      </c>
      <c r="R184" s="687">
        <f t="shared" si="30"/>
        <v>0</v>
      </c>
    </row>
    <row r="185" spans="1:18" x14ac:dyDescent="0.35">
      <c r="A185" s="585" t="s">
        <v>1440</v>
      </c>
      <c r="B185" s="590" t="s">
        <v>1441</v>
      </c>
      <c r="C185" s="582">
        <v>4</v>
      </c>
      <c r="D185" s="1362" t="str">
        <f t="shared" si="29"/>
        <v/>
      </c>
      <c r="E185" s="746">
        <f>IF(ISERROR(VLOOKUP(CONCATENATE($B185,"-",$C185),IN_1C!$B$2:$T$3018,3,FALSE))=TRUE,"",VLOOKUP(CONCATENATE($B185,"-",$C185),IN_1C!$B$2:$T$3018,3,FALSE))</f>
        <v>0</v>
      </c>
      <c r="F185" s="747">
        <f>IF(ISERROR(VLOOKUP(CONCATENATE($B185,"-",$C185),IN_1C!$B$2:$T$3018,4,FALSE))=TRUE,"",VLOOKUP(CONCATENATE($B185,"-",$C185),IN_1C!$B$2:$T$3018,4,FALSE))</f>
        <v>0</v>
      </c>
      <c r="G185" s="746">
        <f>IF(ISERROR(VLOOKUP(CONCATENATE($B185,"-",$C185),IN_1C!$B$2:$T$3018,5,FALSE))=TRUE,"",VLOOKUP(CONCATENATE($B185,"-",$C185),IN_1C!$B$2:$T$3018,5,FALSE))</f>
        <v>0</v>
      </c>
      <c r="H185" s="747">
        <f>IF(ISERROR(VLOOKUP(CONCATENATE($B185,"-",$C185),IN_1C!$B$2:$T$3018,6,FALSE))=TRUE,"",VLOOKUP(CONCATENATE($B185,"-",$C185),IN_1C!$B$2:$T$3018,6,FALSE))</f>
        <v>0</v>
      </c>
      <c r="I185" s="746">
        <f>IF(ISERROR(VLOOKUP(CONCATENATE($B185,"-",$C185),IN_1C!$B$2:$T$3018,7,FALSE))=TRUE,"",VLOOKUP(CONCATENATE($B185,"-",$C185),IN_1C!$B$2:$T$3018,7,FALSE))</f>
        <v>0</v>
      </c>
      <c r="J185" s="747">
        <f>IF(ISERROR(VLOOKUP(CONCATENATE($B185,"-",$C185),IN_1C!$B$2:$T$3018,8,FALSE))=TRUE,"",VLOOKUP(CONCATENATE($B185,"-",$C185),IN_1C!$B$2:$T$3018,8,FALSE))</f>
        <v>0</v>
      </c>
      <c r="K185" s="746">
        <f>IF(ISERROR(VLOOKUP(CONCATENATE($B185,"-",$C185),IN_1C!$B$2:$T$3018,9,FALSE))=TRUE,"",VLOOKUP(CONCATENATE($B185,"-",$C185),IN_1C!$B$2:$T$3018,9,FALSE))</f>
        <v>0</v>
      </c>
      <c r="L185" s="747">
        <f>IF(ISERROR(VLOOKUP(CONCATENATE($B185,"-",$C185),IN_1C!$B$2:$T$3018,10,FALSE))=TRUE,"",VLOOKUP(CONCATENATE($B185,"-",$C185),IN_1C!$B$2:$T$3018,10,FALSE))</f>
        <v>0</v>
      </c>
      <c r="M185" s="746">
        <f>IF(ISERROR(VLOOKUP(CONCATENATE($B185,"-",$C185),IN_1C!$B$2:$T$3018,11,FALSE))=TRUE,"",VLOOKUP(CONCATENATE($B185,"-",$C185),IN_1C!$B$2:$T$3018,11,FALSE))</f>
        <v>0</v>
      </c>
      <c r="N185" s="747">
        <f>IF(ISERROR(VLOOKUP(CONCATENATE($B185,"-",$C185),IN_1C!$B$2:$T$3018,12,FALSE))=TRUE,"",VLOOKUP(CONCATENATE($B185,"-",$C185),IN_1C!$B$2:$T$3018,12,FALSE))</f>
        <v>0</v>
      </c>
      <c r="O185" s="746">
        <f>IF(ISERROR(VLOOKUP(CONCATENATE($B185,"-",$C185),IN_1C!$B$2:$T$3018,13,FALSE))=TRUE,"",VLOOKUP(CONCATENATE($B185,"-",$C185),IN_1C!$B$2:$T$3018,13,FALSE))</f>
        <v>0</v>
      </c>
      <c r="P185" s="747">
        <f>IF(ISERROR(VLOOKUP(CONCATENATE($B185,"-",$C185),IN_1C!$B$2:$T$3018,14,FALSE))=TRUE,"",VLOOKUP(CONCATENATE($B185,"-",$C185),IN_1C!$B$2:$T$3018,14,FALSE))</f>
        <v>0</v>
      </c>
      <c r="Q185" s="686">
        <f t="shared" si="30"/>
        <v>0</v>
      </c>
      <c r="R185" s="687">
        <f t="shared" si="30"/>
        <v>0</v>
      </c>
    </row>
    <row r="186" spans="1:18" x14ac:dyDescent="0.35">
      <c r="A186" s="585" t="s">
        <v>1442</v>
      </c>
      <c r="B186" s="590" t="s">
        <v>1443</v>
      </c>
      <c r="C186" s="582">
        <v>4</v>
      </c>
      <c r="D186" s="1362" t="str">
        <f t="shared" si="29"/>
        <v/>
      </c>
      <c r="E186" s="746">
        <f>IF(ISERROR(VLOOKUP(CONCATENATE($B186,"-",$C186),IN_1C!$B$2:$T$3018,3,FALSE))=TRUE,"",VLOOKUP(CONCATENATE($B186,"-",$C186),IN_1C!$B$2:$T$3018,3,FALSE))</f>
        <v>0</v>
      </c>
      <c r="F186" s="747">
        <f>IF(ISERROR(VLOOKUP(CONCATENATE($B186,"-",$C186),IN_1C!$B$2:$T$3018,4,FALSE))=TRUE,"",VLOOKUP(CONCATENATE($B186,"-",$C186),IN_1C!$B$2:$T$3018,4,FALSE))</f>
        <v>0</v>
      </c>
      <c r="G186" s="746">
        <f>IF(ISERROR(VLOOKUP(CONCATENATE($B186,"-",$C186),IN_1C!$B$2:$T$3018,5,FALSE))=TRUE,"",VLOOKUP(CONCATENATE($B186,"-",$C186),IN_1C!$B$2:$T$3018,5,FALSE))</f>
        <v>0</v>
      </c>
      <c r="H186" s="747">
        <f>IF(ISERROR(VLOOKUP(CONCATENATE($B186,"-",$C186),IN_1C!$B$2:$T$3018,6,FALSE))=TRUE,"",VLOOKUP(CONCATENATE($B186,"-",$C186),IN_1C!$B$2:$T$3018,6,FALSE))</f>
        <v>0</v>
      </c>
      <c r="I186" s="746">
        <f>IF(ISERROR(VLOOKUP(CONCATENATE($B186,"-",$C186),IN_1C!$B$2:$T$3018,7,FALSE))=TRUE,"",VLOOKUP(CONCATENATE($B186,"-",$C186),IN_1C!$B$2:$T$3018,7,FALSE))</f>
        <v>0</v>
      </c>
      <c r="J186" s="747">
        <f>IF(ISERROR(VLOOKUP(CONCATENATE($B186,"-",$C186),IN_1C!$B$2:$T$3018,8,FALSE))=TRUE,"",VLOOKUP(CONCATENATE($B186,"-",$C186),IN_1C!$B$2:$T$3018,8,FALSE))</f>
        <v>0</v>
      </c>
      <c r="K186" s="746">
        <f>IF(ISERROR(VLOOKUP(CONCATENATE($B186,"-",$C186),IN_1C!$B$2:$T$3018,9,FALSE))=TRUE,"",VLOOKUP(CONCATENATE($B186,"-",$C186),IN_1C!$B$2:$T$3018,9,FALSE))</f>
        <v>0</v>
      </c>
      <c r="L186" s="747">
        <f>IF(ISERROR(VLOOKUP(CONCATENATE($B186,"-",$C186),IN_1C!$B$2:$T$3018,10,FALSE))=TRUE,"",VLOOKUP(CONCATENATE($B186,"-",$C186),IN_1C!$B$2:$T$3018,10,FALSE))</f>
        <v>0</v>
      </c>
      <c r="M186" s="746">
        <f>IF(ISERROR(VLOOKUP(CONCATENATE($B186,"-",$C186),IN_1C!$B$2:$T$3018,11,FALSE))=TRUE,"",VLOOKUP(CONCATENATE($B186,"-",$C186),IN_1C!$B$2:$T$3018,11,FALSE))</f>
        <v>0</v>
      </c>
      <c r="N186" s="747">
        <f>IF(ISERROR(VLOOKUP(CONCATENATE($B186,"-",$C186),IN_1C!$B$2:$T$3018,12,FALSE))=TRUE,"",VLOOKUP(CONCATENATE($B186,"-",$C186),IN_1C!$B$2:$T$3018,12,FALSE))</f>
        <v>0</v>
      </c>
      <c r="O186" s="746">
        <f>IF(ISERROR(VLOOKUP(CONCATENATE($B186,"-",$C186),IN_1C!$B$2:$T$3018,13,FALSE))=TRUE,"",VLOOKUP(CONCATENATE($B186,"-",$C186),IN_1C!$B$2:$T$3018,13,FALSE))</f>
        <v>0</v>
      </c>
      <c r="P186" s="747">
        <f>IF(ISERROR(VLOOKUP(CONCATENATE($B186,"-",$C186),IN_1C!$B$2:$T$3018,14,FALSE))=TRUE,"",VLOOKUP(CONCATENATE($B186,"-",$C186),IN_1C!$B$2:$T$3018,14,FALSE))</f>
        <v>0</v>
      </c>
      <c r="Q186" s="686">
        <f t="shared" si="30"/>
        <v>0</v>
      </c>
      <c r="R186" s="687">
        <f t="shared" si="30"/>
        <v>0</v>
      </c>
    </row>
    <row r="187" spans="1:18" ht="15.45" thickBot="1" x14ac:dyDescent="0.4">
      <c r="A187" s="601" t="s">
        <v>1444</v>
      </c>
      <c r="B187" s="603" t="s">
        <v>1445</v>
      </c>
      <c r="C187" s="582">
        <v>4</v>
      </c>
      <c r="D187" s="1362" t="str">
        <f t="shared" si="29"/>
        <v/>
      </c>
      <c r="E187" s="749">
        <f>IF(ISERROR(VLOOKUP(CONCATENATE($B187,"-",$C187),IN_1C!$B$2:$T$3018,3,FALSE))=TRUE,"",VLOOKUP(CONCATENATE($B187,"-",$C187),IN_1C!$B$2:$T$3018,3,FALSE))</f>
        <v>0</v>
      </c>
      <c r="F187" s="750">
        <f>IF(ISERROR(VLOOKUP(CONCATENATE($B187,"-",$C187),IN_1C!$B$2:$T$3018,4,FALSE))=TRUE,"",VLOOKUP(CONCATENATE($B187,"-",$C187),IN_1C!$B$2:$T$3018,4,FALSE))</f>
        <v>0</v>
      </c>
      <c r="G187" s="749">
        <f>IF(ISERROR(VLOOKUP(CONCATENATE($B187,"-",$C187),IN_1C!$B$2:$T$3018,5,FALSE))=TRUE,"",VLOOKUP(CONCATENATE($B187,"-",$C187),IN_1C!$B$2:$T$3018,5,FALSE))</f>
        <v>0</v>
      </c>
      <c r="H187" s="750">
        <f>IF(ISERROR(VLOOKUP(CONCATENATE($B187,"-",$C187),IN_1C!$B$2:$T$3018,6,FALSE))=TRUE,"",VLOOKUP(CONCATENATE($B187,"-",$C187),IN_1C!$B$2:$T$3018,6,FALSE))</f>
        <v>0</v>
      </c>
      <c r="I187" s="749">
        <f>IF(ISERROR(VLOOKUP(CONCATENATE($B187,"-",$C187),IN_1C!$B$2:$T$3018,7,FALSE))=TRUE,"",VLOOKUP(CONCATENATE($B187,"-",$C187),IN_1C!$B$2:$T$3018,7,FALSE))</f>
        <v>0</v>
      </c>
      <c r="J187" s="750">
        <f>IF(ISERROR(VLOOKUP(CONCATENATE($B187,"-",$C187),IN_1C!$B$2:$T$3018,8,FALSE))=TRUE,"",VLOOKUP(CONCATENATE($B187,"-",$C187),IN_1C!$B$2:$T$3018,8,FALSE))</f>
        <v>0</v>
      </c>
      <c r="K187" s="749">
        <f>IF(ISERROR(VLOOKUP(CONCATENATE($B187,"-",$C187),IN_1C!$B$2:$T$3018,9,FALSE))=TRUE,"",VLOOKUP(CONCATENATE($B187,"-",$C187),IN_1C!$B$2:$T$3018,9,FALSE))</f>
        <v>0</v>
      </c>
      <c r="L187" s="750">
        <f>IF(ISERROR(VLOOKUP(CONCATENATE($B187,"-",$C187),IN_1C!$B$2:$T$3018,10,FALSE))=TRUE,"",VLOOKUP(CONCATENATE($B187,"-",$C187),IN_1C!$B$2:$T$3018,10,FALSE))</f>
        <v>0</v>
      </c>
      <c r="M187" s="749">
        <f>IF(ISERROR(VLOOKUP(CONCATENATE($B187,"-",$C187),IN_1C!$B$2:$T$3018,11,FALSE))=TRUE,"",VLOOKUP(CONCATENATE($B187,"-",$C187),IN_1C!$B$2:$T$3018,11,FALSE))</f>
        <v>0</v>
      </c>
      <c r="N187" s="750">
        <f>IF(ISERROR(VLOOKUP(CONCATENATE($B187,"-",$C187),IN_1C!$B$2:$T$3018,12,FALSE))=TRUE,"",VLOOKUP(CONCATENATE($B187,"-",$C187),IN_1C!$B$2:$T$3018,12,FALSE))</f>
        <v>0</v>
      </c>
      <c r="O187" s="749">
        <f>IF(ISERROR(VLOOKUP(CONCATENATE($B187,"-",$C187),IN_1C!$B$2:$T$3018,13,FALSE))=TRUE,"",VLOOKUP(CONCATENATE($B187,"-",$C187),IN_1C!$B$2:$T$3018,13,FALSE))</f>
        <v>0</v>
      </c>
      <c r="P187" s="750">
        <f>IF(ISERROR(VLOOKUP(CONCATENATE($B187,"-",$C187),IN_1C!$B$2:$T$3018,14,FALSE))=TRUE,"",VLOOKUP(CONCATENATE($B187,"-",$C187),IN_1C!$B$2:$T$3018,14,FALSE))</f>
        <v>0</v>
      </c>
      <c r="Q187" s="689">
        <f t="shared" si="30"/>
        <v>0</v>
      </c>
      <c r="R187" s="690">
        <f t="shared" si="30"/>
        <v>0</v>
      </c>
    </row>
    <row r="188" spans="1:18" ht="15.45" thickBot="1" x14ac:dyDescent="0.4">
      <c r="A188" s="604" t="s">
        <v>1446</v>
      </c>
      <c r="B188" s="693"/>
      <c r="C188" s="582"/>
      <c r="D188" s="1362"/>
      <c r="E188" s="754" t="str">
        <f>IF(ISERROR(VLOOKUP(CONCATENATE($B188,"-",$C188),IN_1C!$B$2:$T$3018,3,FALSE))=TRUE,"",VLOOKUP(CONCATENATE($B188,"-",$C188),IN_1C!$B$2:$T$3018,3,FALSE))</f>
        <v/>
      </c>
      <c r="F188" s="755"/>
      <c r="G188" s="755"/>
      <c r="H188" s="755"/>
      <c r="I188" s="755"/>
      <c r="J188" s="755"/>
      <c r="K188" s="755"/>
      <c r="L188" s="755"/>
      <c r="M188" s="755"/>
      <c r="N188" s="755"/>
      <c r="O188" s="755"/>
      <c r="P188" s="755"/>
      <c r="Q188" s="696"/>
      <c r="R188" s="697"/>
    </row>
    <row r="189" spans="1:18" x14ac:dyDescent="0.35">
      <c r="A189" s="580" t="s">
        <v>1447</v>
      </c>
      <c r="B189" s="581" t="s">
        <v>1448</v>
      </c>
      <c r="C189" s="582">
        <v>4</v>
      </c>
      <c r="D189" s="1362" t="str">
        <f t="shared" ref="D189:D194" si="31">CONCATENATE(D$154)</f>
        <v/>
      </c>
      <c r="E189" s="743">
        <f>IF(ISERROR(VLOOKUP(CONCATENATE($B189,"-",$C189),IN_1C!$B$2:$T$3018,3,FALSE))=TRUE,"",VLOOKUP(CONCATENATE($B189,"-",$C189),IN_1C!$B$2:$T$3018,3,FALSE))</f>
        <v>0</v>
      </c>
      <c r="F189" s="744">
        <f>IF(ISERROR(VLOOKUP(CONCATENATE($B189,"-",$C189),IN_1C!$B$2:$T$3018,4,FALSE))=TRUE,"",VLOOKUP(CONCATENATE($B189,"-",$C189),IN_1C!$B$2:$T$3018,4,FALSE))</f>
        <v>0</v>
      </c>
      <c r="G189" s="743">
        <f>IF(ISERROR(VLOOKUP(CONCATENATE($B189,"-",$C189),IN_1C!$B$2:$T$3018,5,FALSE))=TRUE,"",VLOOKUP(CONCATENATE($B189,"-",$C189),IN_1C!$B$2:$T$3018,5,FALSE))</f>
        <v>0</v>
      </c>
      <c r="H189" s="744">
        <f>IF(ISERROR(VLOOKUP(CONCATENATE($B189,"-",$C189),IN_1C!$B$2:$T$3018,6,FALSE))=TRUE,"",VLOOKUP(CONCATENATE($B189,"-",$C189),IN_1C!$B$2:$T$3018,6,FALSE))</f>
        <v>0</v>
      </c>
      <c r="I189" s="743">
        <f>IF(ISERROR(VLOOKUP(CONCATENATE($B189,"-",$C189),IN_1C!$B$2:$T$3018,7,FALSE))=TRUE,"",VLOOKUP(CONCATENATE($B189,"-",$C189),IN_1C!$B$2:$T$3018,7,FALSE))</f>
        <v>0</v>
      </c>
      <c r="J189" s="744">
        <f>IF(ISERROR(VLOOKUP(CONCATENATE($B189,"-",$C189),IN_1C!$B$2:$T$3018,8,FALSE))=TRUE,"",VLOOKUP(CONCATENATE($B189,"-",$C189),IN_1C!$B$2:$T$3018,8,FALSE))</f>
        <v>0</v>
      </c>
      <c r="K189" s="743">
        <f>IF(ISERROR(VLOOKUP(CONCATENATE($B189,"-",$C189),IN_1C!$B$2:$T$3018,9,FALSE))=TRUE,"",VLOOKUP(CONCATENATE($B189,"-",$C189),IN_1C!$B$2:$T$3018,9,FALSE))</f>
        <v>0</v>
      </c>
      <c r="L189" s="744">
        <f>IF(ISERROR(VLOOKUP(CONCATENATE($B189,"-",$C189),IN_1C!$B$2:$T$3018,10,FALSE))=TRUE,"",VLOOKUP(CONCATENATE($B189,"-",$C189),IN_1C!$B$2:$T$3018,10,FALSE))</f>
        <v>0</v>
      </c>
      <c r="M189" s="743">
        <f>IF(ISERROR(VLOOKUP(CONCATENATE($B189,"-",$C189),IN_1C!$B$2:$T$3018,11,FALSE))=TRUE,"",VLOOKUP(CONCATENATE($B189,"-",$C189),IN_1C!$B$2:$T$3018,11,FALSE))</f>
        <v>0</v>
      </c>
      <c r="N189" s="744">
        <f>IF(ISERROR(VLOOKUP(CONCATENATE($B189,"-",$C189),IN_1C!$B$2:$T$3018,12,FALSE))=TRUE,"",VLOOKUP(CONCATENATE($B189,"-",$C189),IN_1C!$B$2:$T$3018,12,FALSE))</f>
        <v>0</v>
      </c>
      <c r="O189" s="743">
        <f>IF(ISERROR(VLOOKUP(CONCATENATE($B189,"-",$C189),IN_1C!$B$2:$T$3018,13,FALSE))=TRUE,"",VLOOKUP(CONCATENATE($B189,"-",$C189),IN_1C!$B$2:$T$3018,13,FALSE))</f>
        <v>0</v>
      </c>
      <c r="P189" s="744">
        <f>IF(ISERROR(VLOOKUP(CONCATENATE($B189,"-",$C189),IN_1C!$B$2:$T$3018,14,FALSE))=TRUE,"",VLOOKUP(CONCATENATE($B189,"-",$C189),IN_1C!$B$2:$T$3018,14,FALSE))</f>
        <v>0</v>
      </c>
      <c r="Q189" s="683">
        <f t="shared" ref="Q189:R194" si="32">E189+G189</f>
        <v>0</v>
      </c>
      <c r="R189" s="684">
        <f t="shared" si="32"/>
        <v>0</v>
      </c>
    </row>
    <row r="190" spans="1:18" x14ac:dyDescent="0.35">
      <c r="A190" s="585" t="s">
        <v>1449</v>
      </c>
      <c r="B190" s="590" t="s">
        <v>1450</v>
      </c>
      <c r="C190" s="582">
        <v>4</v>
      </c>
      <c r="D190" s="1362" t="str">
        <f t="shared" si="31"/>
        <v/>
      </c>
      <c r="E190" s="746">
        <f>IF(ISERROR(VLOOKUP(CONCATENATE($B190,"-",$C190),IN_1C!$B$2:$T$3018,3,FALSE))=TRUE,"",VLOOKUP(CONCATENATE($B190,"-",$C190),IN_1C!$B$2:$T$3018,3,FALSE))</f>
        <v>0</v>
      </c>
      <c r="F190" s="747">
        <f>IF(ISERROR(VLOOKUP(CONCATENATE($B190,"-",$C190),IN_1C!$B$2:$T$3018,4,FALSE))=TRUE,"",VLOOKUP(CONCATENATE($B190,"-",$C190),IN_1C!$B$2:$T$3018,4,FALSE))</f>
        <v>0</v>
      </c>
      <c r="G190" s="746">
        <f>IF(ISERROR(VLOOKUP(CONCATENATE($B190,"-",$C190),IN_1C!$B$2:$T$3018,5,FALSE))=TRUE,"",VLOOKUP(CONCATENATE($B190,"-",$C190),IN_1C!$B$2:$T$3018,5,FALSE))</f>
        <v>0</v>
      </c>
      <c r="H190" s="747">
        <f>IF(ISERROR(VLOOKUP(CONCATENATE($B190,"-",$C190),IN_1C!$B$2:$T$3018,6,FALSE))=TRUE,"",VLOOKUP(CONCATENATE($B190,"-",$C190),IN_1C!$B$2:$T$3018,6,FALSE))</f>
        <v>0</v>
      </c>
      <c r="I190" s="746">
        <f>IF(ISERROR(VLOOKUP(CONCATENATE($B190,"-",$C190),IN_1C!$B$2:$T$3018,7,FALSE))=TRUE,"",VLOOKUP(CONCATENATE($B190,"-",$C190),IN_1C!$B$2:$T$3018,7,FALSE))</f>
        <v>0</v>
      </c>
      <c r="J190" s="747">
        <f>IF(ISERROR(VLOOKUP(CONCATENATE($B190,"-",$C190),IN_1C!$B$2:$T$3018,8,FALSE))=TRUE,"",VLOOKUP(CONCATENATE($B190,"-",$C190),IN_1C!$B$2:$T$3018,8,FALSE))</f>
        <v>0</v>
      </c>
      <c r="K190" s="746">
        <f>IF(ISERROR(VLOOKUP(CONCATENATE($B190,"-",$C190),IN_1C!$B$2:$T$3018,9,FALSE))=TRUE,"",VLOOKUP(CONCATENATE($B190,"-",$C190),IN_1C!$B$2:$T$3018,9,FALSE))</f>
        <v>0</v>
      </c>
      <c r="L190" s="747">
        <f>IF(ISERROR(VLOOKUP(CONCATENATE($B190,"-",$C190),IN_1C!$B$2:$T$3018,10,FALSE))=TRUE,"",VLOOKUP(CONCATENATE($B190,"-",$C190),IN_1C!$B$2:$T$3018,10,FALSE))</f>
        <v>0</v>
      </c>
      <c r="M190" s="746">
        <f>IF(ISERROR(VLOOKUP(CONCATENATE($B190,"-",$C190),IN_1C!$B$2:$T$3018,11,FALSE))=TRUE,"",VLOOKUP(CONCATENATE($B190,"-",$C190),IN_1C!$B$2:$T$3018,11,FALSE))</f>
        <v>0</v>
      </c>
      <c r="N190" s="747">
        <f>IF(ISERROR(VLOOKUP(CONCATENATE($B190,"-",$C190),IN_1C!$B$2:$T$3018,12,FALSE))=TRUE,"",VLOOKUP(CONCATENATE($B190,"-",$C190),IN_1C!$B$2:$T$3018,12,FALSE))</f>
        <v>0</v>
      </c>
      <c r="O190" s="746">
        <f>IF(ISERROR(VLOOKUP(CONCATENATE($B190,"-",$C190),IN_1C!$B$2:$T$3018,13,FALSE))=TRUE,"",VLOOKUP(CONCATENATE($B190,"-",$C190),IN_1C!$B$2:$T$3018,13,FALSE))</f>
        <v>0</v>
      </c>
      <c r="P190" s="747">
        <f>IF(ISERROR(VLOOKUP(CONCATENATE($B190,"-",$C190),IN_1C!$B$2:$T$3018,14,FALSE))=TRUE,"",VLOOKUP(CONCATENATE($B190,"-",$C190),IN_1C!$B$2:$T$3018,14,FALSE))</f>
        <v>0</v>
      </c>
      <c r="Q190" s="686">
        <f t="shared" si="32"/>
        <v>0</v>
      </c>
      <c r="R190" s="687">
        <f t="shared" si="32"/>
        <v>0</v>
      </c>
    </row>
    <row r="191" spans="1:18" x14ac:dyDescent="0.35">
      <c r="A191" s="585" t="s">
        <v>1451</v>
      </c>
      <c r="B191" s="590" t="s">
        <v>1452</v>
      </c>
      <c r="C191" s="582">
        <v>4</v>
      </c>
      <c r="D191" s="1362" t="str">
        <f t="shared" si="31"/>
        <v/>
      </c>
      <c r="E191" s="746">
        <f>IF(ISERROR(VLOOKUP(CONCATENATE($B191,"-",$C191),IN_1C!$B$2:$T$3018,3,FALSE))=TRUE,"",VLOOKUP(CONCATENATE($B191,"-",$C191),IN_1C!$B$2:$T$3018,3,FALSE))</f>
        <v>0</v>
      </c>
      <c r="F191" s="747">
        <f>IF(ISERROR(VLOOKUP(CONCATENATE($B191,"-",$C191),IN_1C!$B$2:$T$3018,4,FALSE))=TRUE,"",VLOOKUP(CONCATENATE($B191,"-",$C191),IN_1C!$B$2:$T$3018,4,FALSE))</f>
        <v>0</v>
      </c>
      <c r="G191" s="746">
        <f>IF(ISERROR(VLOOKUP(CONCATENATE($B191,"-",$C191),IN_1C!$B$2:$T$3018,5,FALSE))=TRUE,"",VLOOKUP(CONCATENATE($B191,"-",$C191),IN_1C!$B$2:$T$3018,5,FALSE))</f>
        <v>0</v>
      </c>
      <c r="H191" s="747">
        <f>IF(ISERROR(VLOOKUP(CONCATENATE($B191,"-",$C191),IN_1C!$B$2:$T$3018,6,FALSE))=TRUE,"",VLOOKUP(CONCATENATE($B191,"-",$C191),IN_1C!$B$2:$T$3018,6,FALSE))</f>
        <v>0</v>
      </c>
      <c r="I191" s="746">
        <f>IF(ISERROR(VLOOKUP(CONCATENATE($B191,"-",$C191),IN_1C!$B$2:$T$3018,7,FALSE))=TRUE,"",VLOOKUP(CONCATENATE($B191,"-",$C191),IN_1C!$B$2:$T$3018,7,FALSE))</f>
        <v>0</v>
      </c>
      <c r="J191" s="747">
        <f>IF(ISERROR(VLOOKUP(CONCATENATE($B191,"-",$C191),IN_1C!$B$2:$T$3018,8,FALSE))=TRUE,"",VLOOKUP(CONCATENATE($B191,"-",$C191),IN_1C!$B$2:$T$3018,8,FALSE))</f>
        <v>0</v>
      </c>
      <c r="K191" s="746">
        <f>IF(ISERROR(VLOOKUP(CONCATENATE($B191,"-",$C191),IN_1C!$B$2:$T$3018,9,FALSE))=TRUE,"",VLOOKUP(CONCATENATE($B191,"-",$C191),IN_1C!$B$2:$T$3018,9,FALSE))</f>
        <v>0</v>
      </c>
      <c r="L191" s="747">
        <f>IF(ISERROR(VLOOKUP(CONCATENATE($B191,"-",$C191),IN_1C!$B$2:$T$3018,10,FALSE))=TRUE,"",VLOOKUP(CONCATENATE($B191,"-",$C191),IN_1C!$B$2:$T$3018,10,FALSE))</f>
        <v>0</v>
      </c>
      <c r="M191" s="746">
        <f>IF(ISERROR(VLOOKUP(CONCATENATE($B191,"-",$C191),IN_1C!$B$2:$T$3018,11,FALSE))=TRUE,"",VLOOKUP(CONCATENATE($B191,"-",$C191),IN_1C!$B$2:$T$3018,11,FALSE))</f>
        <v>0</v>
      </c>
      <c r="N191" s="747">
        <f>IF(ISERROR(VLOOKUP(CONCATENATE($B191,"-",$C191),IN_1C!$B$2:$T$3018,12,FALSE))=TRUE,"",VLOOKUP(CONCATENATE($B191,"-",$C191),IN_1C!$B$2:$T$3018,12,FALSE))</f>
        <v>0</v>
      </c>
      <c r="O191" s="746">
        <f>IF(ISERROR(VLOOKUP(CONCATENATE($B191,"-",$C191),IN_1C!$B$2:$T$3018,13,FALSE))=TRUE,"",VLOOKUP(CONCATENATE($B191,"-",$C191),IN_1C!$B$2:$T$3018,13,FALSE))</f>
        <v>0</v>
      </c>
      <c r="P191" s="747">
        <f>IF(ISERROR(VLOOKUP(CONCATENATE($B191,"-",$C191),IN_1C!$B$2:$T$3018,14,FALSE))=TRUE,"",VLOOKUP(CONCATENATE($B191,"-",$C191),IN_1C!$B$2:$T$3018,14,FALSE))</f>
        <v>0</v>
      </c>
      <c r="Q191" s="686">
        <f t="shared" si="32"/>
        <v>0</v>
      </c>
      <c r="R191" s="687">
        <f t="shared" si="32"/>
        <v>0</v>
      </c>
    </row>
    <row r="192" spans="1:18" x14ac:dyDescent="0.35">
      <c r="A192" s="585" t="s">
        <v>1453</v>
      </c>
      <c r="B192" s="590" t="s">
        <v>1454</v>
      </c>
      <c r="C192" s="582">
        <v>4</v>
      </c>
      <c r="D192" s="1362" t="str">
        <f t="shared" si="31"/>
        <v/>
      </c>
      <c r="E192" s="746">
        <f>IF(ISERROR(VLOOKUP(CONCATENATE($B192,"-",$C192),IN_1C!$B$2:$T$3018,3,FALSE))=TRUE,"",VLOOKUP(CONCATENATE($B192,"-",$C192),IN_1C!$B$2:$T$3018,3,FALSE))</f>
        <v>0</v>
      </c>
      <c r="F192" s="747">
        <f>IF(ISERROR(VLOOKUP(CONCATENATE($B192,"-",$C192),IN_1C!$B$2:$T$3018,4,FALSE))=TRUE,"",VLOOKUP(CONCATENATE($B192,"-",$C192),IN_1C!$B$2:$T$3018,4,FALSE))</f>
        <v>0</v>
      </c>
      <c r="G192" s="746">
        <f>IF(ISERROR(VLOOKUP(CONCATENATE($B192,"-",$C192),IN_1C!$B$2:$T$3018,5,FALSE))=TRUE,"",VLOOKUP(CONCATENATE($B192,"-",$C192),IN_1C!$B$2:$T$3018,5,FALSE))</f>
        <v>0</v>
      </c>
      <c r="H192" s="747">
        <f>IF(ISERROR(VLOOKUP(CONCATENATE($B192,"-",$C192),IN_1C!$B$2:$T$3018,6,FALSE))=TRUE,"",VLOOKUP(CONCATENATE($B192,"-",$C192),IN_1C!$B$2:$T$3018,6,FALSE))</f>
        <v>0</v>
      </c>
      <c r="I192" s="746">
        <f>IF(ISERROR(VLOOKUP(CONCATENATE($B192,"-",$C192),IN_1C!$B$2:$T$3018,7,FALSE))=TRUE,"",VLOOKUP(CONCATENATE($B192,"-",$C192),IN_1C!$B$2:$T$3018,7,FALSE))</f>
        <v>0</v>
      </c>
      <c r="J192" s="747">
        <f>IF(ISERROR(VLOOKUP(CONCATENATE($B192,"-",$C192),IN_1C!$B$2:$T$3018,8,FALSE))=TRUE,"",VLOOKUP(CONCATENATE($B192,"-",$C192),IN_1C!$B$2:$T$3018,8,FALSE))</f>
        <v>0</v>
      </c>
      <c r="K192" s="746">
        <f>IF(ISERROR(VLOOKUP(CONCATENATE($B192,"-",$C192),IN_1C!$B$2:$T$3018,9,FALSE))=TRUE,"",VLOOKUP(CONCATENATE($B192,"-",$C192),IN_1C!$B$2:$T$3018,9,FALSE))</f>
        <v>0</v>
      </c>
      <c r="L192" s="747">
        <f>IF(ISERROR(VLOOKUP(CONCATENATE($B192,"-",$C192),IN_1C!$B$2:$T$3018,10,FALSE))=TRUE,"",VLOOKUP(CONCATENATE($B192,"-",$C192),IN_1C!$B$2:$T$3018,10,FALSE))</f>
        <v>0</v>
      </c>
      <c r="M192" s="746">
        <f>IF(ISERROR(VLOOKUP(CONCATENATE($B192,"-",$C192),IN_1C!$B$2:$T$3018,11,FALSE))=TRUE,"",VLOOKUP(CONCATENATE($B192,"-",$C192),IN_1C!$B$2:$T$3018,11,FALSE))</f>
        <v>0</v>
      </c>
      <c r="N192" s="747">
        <f>IF(ISERROR(VLOOKUP(CONCATENATE($B192,"-",$C192),IN_1C!$B$2:$T$3018,12,FALSE))=TRUE,"",VLOOKUP(CONCATENATE($B192,"-",$C192),IN_1C!$B$2:$T$3018,12,FALSE))</f>
        <v>0</v>
      </c>
      <c r="O192" s="746">
        <f>IF(ISERROR(VLOOKUP(CONCATENATE($B192,"-",$C192),IN_1C!$B$2:$T$3018,13,FALSE))=TRUE,"",VLOOKUP(CONCATENATE($B192,"-",$C192),IN_1C!$B$2:$T$3018,13,FALSE))</f>
        <v>0</v>
      </c>
      <c r="P192" s="747">
        <f>IF(ISERROR(VLOOKUP(CONCATENATE($B192,"-",$C192),IN_1C!$B$2:$T$3018,14,FALSE))=TRUE,"",VLOOKUP(CONCATENATE($B192,"-",$C192),IN_1C!$B$2:$T$3018,14,FALSE))</f>
        <v>0</v>
      </c>
      <c r="Q192" s="686">
        <f t="shared" si="32"/>
        <v>0</v>
      </c>
      <c r="R192" s="687">
        <f t="shared" si="32"/>
        <v>0</v>
      </c>
    </row>
    <row r="193" spans="1:18" x14ac:dyDescent="0.35">
      <c r="A193" s="585" t="s">
        <v>1455</v>
      </c>
      <c r="B193" s="590" t="s">
        <v>1456</v>
      </c>
      <c r="C193" s="582">
        <v>4</v>
      </c>
      <c r="D193" s="1362" t="str">
        <f t="shared" si="31"/>
        <v/>
      </c>
      <c r="E193" s="746">
        <f>IF(ISERROR(VLOOKUP(CONCATENATE($B193,"-",$C193),IN_1C!$B$2:$T$3018,3,FALSE))=TRUE,"",VLOOKUP(CONCATENATE($B193,"-",$C193),IN_1C!$B$2:$T$3018,3,FALSE))</f>
        <v>0</v>
      </c>
      <c r="F193" s="747">
        <f>IF(ISERROR(VLOOKUP(CONCATENATE($B193,"-",$C193),IN_1C!$B$2:$T$3018,4,FALSE))=TRUE,"",VLOOKUP(CONCATENATE($B193,"-",$C193),IN_1C!$B$2:$T$3018,4,FALSE))</f>
        <v>0</v>
      </c>
      <c r="G193" s="746">
        <f>IF(ISERROR(VLOOKUP(CONCATENATE($B193,"-",$C193),IN_1C!$B$2:$T$3018,5,FALSE))=TRUE,"",VLOOKUP(CONCATENATE($B193,"-",$C193),IN_1C!$B$2:$T$3018,5,FALSE))</f>
        <v>0</v>
      </c>
      <c r="H193" s="747">
        <f>IF(ISERROR(VLOOKUP(CONCATENATE($B193,"-",$C193),IN_1C!$B$2:$T$3018,6,FALSE))=TRUE,"",VLOOKUP(CONCATENATE($B193,"-",$C193),IN_1C!$B$2:$T$3018,6,FALSE))</f>
        <v>0</v>
      </c>
      <c r="I193" s="746">
        <f>IF(ISERROR(VLOOKUP(CONCATENATE($B193,"-",$C193),IN_1C!$B$2:$T$3018,7,FALSE))=TRUE,"",VLOOKUP(CONCATENATE($B193,"-",$C193),IN_1C!$B$2:$T$3018,7,FALSE))</f>
        <v>0</v>
      </c>
      <c r="J193" s="747">
        <f>IF(ISERROR(VLOOKUP(CONCATENATE($B193,"-",$C193),IN_1C!$B$2:$T$3018,8,FALSE))=TRUE,"",VLOOKUP(CONCATENATE($B193,"-",$C193),IN_1C!$B$2:$T$3018,8,FALSE))</f>
        <v>0</v>
      </c>
      <c r="K193" s="746">
        <f>IF(ISERROR(VLOOKUP(CONCATENATE($B193,"-",$C193),IN_1C!$B$2:$T$3018,9,FALSE))=TRUE,"",VLOOKUP(CONCATENATE($B193,"-",$C193),IN_1C!$B$2:$T$3018,9,FALSE))</f>
        <v>0</v>
      </c>
      <c r="L193" s="747">
        <f>IF(ISERROR(VLOOKUP(CONCATENATE($B193,"-",$C193),IN_1C!$B$2:$T$3018,10,FALSE))=TRUE,"",VLOOKUP(CONCATENATE($B193,"-",$C193),IN_1C!$B$2:$T$3018,10,FALSE))</f>
        <v>0</v>
      </c>
      <c r="M193" s="746">
        <f>IF(ISERROR(VLOOKUP(CONCATENATE($B193,"-",$C193),IN_1C!$B$2:$T$3018,11,FALSE))=TRUE,"",VLOOKUP(CONCATENATE($B193,"-",$C193),IN_1C!$B$2:$T$3018,11,FALSE))</f>
        <v>0</v>
      </c>
      <c r="N193" s="747">
        <f>IF(ISERROR(VLOOKUP(CONCATENATE($B193,"-",$C193),IN_1C!$B$2:$T$3018,12,FALSE))=TRUE,"",VLOOKUP(CONCATENATE($B193,"-",$C193),IN_1C!$B$2:$T$3018,12,FALSE))</f>
        <v>0</v>
      </c>
      <c r="O193" s="746">
        <f>IF(ISERROR(VLOOKUP(CONCATENATE($B193,"-",$C193),IN_1C!$B$2:$T$3018,13,FALSE))=TRUE,"",VLOOKUP(CONCATENATE($B193,"-",$C193),IN_1C!$B$2:$T$3018,13,FALSE))</f>
        <v>0</v>
      </c>
      <c r="P193" s="747">
        <f>IF(ISERROR(VLOOKUP(CONCATENATE($B193,"-",$C193),IN_1C!$B$2:$T$3018,14,FALSE))=TRUE,"",VLOOKUP(CONCATENATE($B193,"-",$C193),IN_1C!$B$2:$T$3018,14,FALSE))</f>
        <v>0</v>
      </c>
      <c r="Q193" s="686">
        <f t="shared" si="32"/>
        <v>0</v>
      </c>
      <c r="R193" s="687">
        <f t="shared" si="32"/>
        <v>0</v>
      </c>
    </row>
    <row r="194" spans="1:18" ht="15.45" thickBot="1" x14ac:dyDescent="0.4">
      <c r="A194" s="585" t="s">
        <v>1457</v>
      </c>
      <c r="B194" s="698" t="s">
        <v>1458</v>
      </c>
      <c r="C194" s="582">
        <v>4</v>
      </c>
      <c r="D194" s="1362" t="str">
        <f t="shared" si="31"/>
        <v/>
      </c>
      <c r="E194" s="749">
        <f>IF(ISERROR(VLOOKUP(CONCATENATE($B194,"-",$C194),IN_1C!$B$2:$T$3018,3,FALSE))=TRUE,"",VLOOKUP(CONCATENATE($B194,"-",$C194),IN_1C!$B$2:$T$3018,3,FALSE))</f>
        <v>0</v>
      </c>
      <c r="F194" s="750">
        <f>IF(ISERROR(VLOOKUP(CONCATENATE($B194,"-",$C194),IN_1C!$B$2:$T$3018,4,FALSE))=TRUE,"",VLOOKUP(CONCATENATE($B194,"-",$C194),IN_1C!$B$2:$T$3018,4,FALSE))</f>
        <v>0</v>
      </c>
      <c r="G194" s="749">
        <f>IF(ISERROR(VLOOKUP(CONCATENATE($B194,"-",$C194),IN_1C!$B$2:$T$3018,5,FALSE))=TRUE,"",VLOOKUP(CONCATENATE($B194,"-",$C194),IN_1C!$B$2:$T$3018,5,FALSE))</f>
        <v>0</v>
      </c>
      <c r="H194" s="750">
        <f>IF(ISERROR(VLOOKUP(CONCATENATE($B194,"-",$C194),IN_1C!$B$2:$T$3018,6,FALSE))=TRUE,"",VLOOKUP(CONCATENATE($B194,"-",$C194),IN_1C!$B$2:$T$3018,6,FALSE))</f>
        <v>0</v>
      </c>
      <c r="I194" s="749">
        <f>IF(ISERROR(VLOOKUP(CONCATENATE($B194,"-",$C194),IN_1C!$B$2:$T$3018,7,FALSE))=TRUE,"",VLOOKUP(CONCATENATE($B194,"-",$C194),IN_1C!$B$2:$T$3018,7,FALSE))</f>
        <v>0</v>
      </c>
      <c r="J194" s="750">
        <f>IF(ISERROR(VLOOKUP(CONCATENATE($B194,"-",$C194),IN_1C!$B$2:$T$3018,8,FALSE))=TRUE,"",VLOOKUP(CONCATENATE($B194,"-",$C194),IN_1C!$B$2:$T$3018,8,FALSE))</f>
        <v>0</v>
      </c>
      <c r="K194" s="749">
        <f>IF(ISERROR(VLOOKUP(CONCATENATE($B194,"-",$C194),IN_1C!$B$2:$T$3018,9,FALSE))=TRUE,"",VLOOKUP(CONCATENATE($B194,"-",$C194),IN_1C!$B$2:$T$3018,9,FALSE))</f>
        <v>0</v>
      </c>
      <c r="L194" s="750">
        <f>IF(ISERROR(VLOOKUP(CONCATENATE($B194,"-",$C194),IN_1C!$B$2:$T$3018,10,FALSE))=TRUE,"",VLOOKUP(CONCATENATE($B194,"-",$C194),IN_1C!$B$2:$T$3018,10,FALSE))</f>
        <v>0</v>
      </c>
      <c r="M194" s="749">
        <f>IF(ISERROR(VLOOKUP(CONCATENATE($B194,"-",$C194),IN_1C!$B$2:$T$3018,11,FALSE))=TRUE,"",VLOOKUP(CONCATENATE($B194,"-",$C194),IN_1C!$B$2:$T$3018,11,FALSE))</f>
        <v>0</v>
      </c>
      <c r="N194" s="750">
        <f>IF(ISERROR(VLOOKUP(CONCATENATE($B194,"-",$C194),IN_1C!$B$2:$T$3018,12,FALSE))=TRUE,"",VLOOKUP(CONCATENATE($B194,"-",$C194),IN_1C!$B$2:$T$3018,12,FALSE))</f>
        <v>0</v>
      </c>
      <c r="O194" s="749">
        <f>IF(ISERROR(VLOOKUP(CONCATENATE($B194,"-",$C194),IN_1C!$B$2:$T$3018,13,FALSE))=TRUE,"",VLOOKUP(CONCATENATE($B194,"-",$C194),IN_1C!$B$2:$T$3018,13,FALSE))</f>
        <v>0</v>
      </c>
      <c r="P194" s="750">
        <f>IF(ISERROR(VLOOKUP(CONCATENATE($B194,"-",$C194),IN_1C!$B$2:$T$3018,14,FALSE))=TRUE,"",VLOOKUP(CONCATENATE($B194,"-",$C194),IN_1C!$B$2:$T$3018,14,FALSE))</f>
        <v>0</v>
      </c>
      <c r="Q194" s="689">
        <f t="shared" si="32"/>
        <v>0</v>
      </c>
      <c r="R194" s="690">
        <f t="shared" si="32"/>
        <v>0</v>
      </c>
    </row>
    <row r="195" spans="1:18" ht="15.45" thickBot="1" x14ac:dyDescent="0.4">
      <c r="A195" s="604" t="s">
        <v>1459</v>
      </c>
      <c r="B195" s="693"/>
      <c r="C195" s="582"/>
      <c r="D195" s="1362"/>
      <c r="E195" s="754" t="str">
        <f>IF(ISERROR(VLOOKUP(CONCATENATE($B195,"-",$C195),IN_1C!$B$2:$T$3018,3,FALSE))=TRUE,"",VLOOKUP(CONCATENATE($B195,"-",$C195),IN_1C!$B$2:$T$3018,3,FALSE))</f>
        <v/>
      </c>
      <c r="F195" s="755"/>
      <c r="G195" s="755"/>
      <c r="H195" s="755"/>
      <c r="I195" s="755"/>
      <c r="J195" s="755"/>
      <c r="K195" s="755"/>
      <c r="L195" s="755"/>
      <c r="M195" s="755"/>
      <c r="N195" s="755"/>
      <c r="O195" s="755"/>
      <c r="P195" s="755"/>
      <c r="Q195" s="696"/>
      <c r="R195" s="697"/>
    </row>
    <row r="196" spans="1:18" ht="15.45" thickBot="1" x14ac:dyDescent="0.4">
      <c r="A196" s="580" t="s">
        <v>1460</v>
      </c>
      <c r="B196" s="699" t="s">
        <v>1461</v>
      </c>
      <c r="C196" s="582">
        <v>4</v>
      </c>
      <c r="D196" s="1362" t="str">
        <f>CONCATENATE(D$154)</f>
        <v/>
      </c>
      <c r="E196" s="743">
        <f>IF(ISERROR(VLOOKUP(CONCATENATE($B196,"-",$C196),IN_1C!$B$2:$T$3018,3,FALSE))=TRUE,"",VLOOKUP(CONCATENATE($B196,"-",$C196),IN_1C!$B$2:$T$3018,3,FALSE))</f>
        <v>0</v>
      </c>
      <c r="F196" s="744">
        <f>IF(ISERROR(VLOOKUP(CONCATENATE($B196,"-",$C196),IN_1C!$B$2:$T$3018,4,FALSE))=TRUE,"",VLOOKUP(CONCATENATE($B196,"-",$C196),IN_1C!$B$2:$T$3018,4,FALSE))</f>
        <v>0</v>
      </c>
      <c r="G196" s="743">
        <f>IF(ISERROR(VLOOKUP(CONCATENATE($B196,"-",$C196),IN_1C!$B$2:$T$3018,5,FALSE))=TRUE,"",VLOOKUP(CONCATENATE($B196,"-",$C196),IN_1C!$B$2:$T$3018,5,FALSE))</f>
        <v>0</v>
      </c>
      <c r="H196" s="744">
        <f>IF(ISERROR(VLOOKUP(CONCATENATE($B196,"-",$C196),IN_1C!$B$2:$T$3018,6,FALSE))=TRUE,"",VLOOKUP(CONCATENATE($B196,"-",$C196),IN_1C!$B$2:$T$3018,6,FALSE))</f>
        <v>0</v>
      </c>
      <c r="I196" s="743">
        <f>IF(ISERROR(VLOOKUP(CONCATENATE($B196,"-",$C196),IN_1C!$B$2:$T$3018,7,FALSE))=TRUE,"",VLOOKUP(CONCATENATE($B196,"-",$C196),IN_1C!$B$2:$T$3018,7,FALSE))</f>
        <v>0</v>
      </c>
      <c r="J196" s="744">
        <f>IF(ISERROR(VLOOKUP(CONCATENATE($B196,"-",$C196),IN_1C!$B$2:$T$3018,8,FALSE))=TRUE,"",VLOOKUP(CONCATENATE($B196,"-",$C196),IN_1C!$B$2:$T$3018,8,FALSE))</f>
        <v>0</v>
      </c>
      <c r="K196" s="743">
        <f>IF(ISERROR(VLOOKUP(CONCATENATE($B196,"-",$C196),IN_1C!$B$2:$T$3018,9,FALSE))=TRUE,"",VLOOKUP(CONCATENATE($B196,"-",$C196),IN_1C!$B$2:$T$3018,9,FALSE))</f>
        <v>0</v>
      </c>
      <c r="L196" s="744">
        <f>IF(ISERROR(VLOOKUP(CONCATENATE($B196,"-",$C196),IN_1C!$B$2:$T$3018,10,FALSE))=TRUE,"",VLOOKUP(CONCATENATE($B196,"-",$C196),IN_1C!$B$2:$T$3018,10,FALSE))</f>
        <v>0</v>
      </c>
      <c r="M196" s="743">
        <f>IF(ISERROR(VLOOKUP(CONCATENATE($B196,"-",$C196),IN_1C!$B$2:$T$3018,11,FALSE))=TRUE,"",VLOOKUP(CONCATENATE($B196,"-",$C196),IN_1C!$B$2:$T$3018,11,FALSE))</f>
        <v>0</v>
      </c>
      <c r="N196" s="744">
        <f>IF(ISERROR(VLOOKUP(CONCATENATE($B196,"-",$C196),IN_1C!$B$2:$T$3018,12,FALSE))=TRUE,"",VLOOKUP(CONCATENATE($B196,"-",$C196),IN_1C!$B$2:$T$3018,12,FALSE))</f>
        <v>0</v>
      </c>
      <c r="O196" s="743">
        <f>IF(ISERROR(VLOOKUP(CONCATENATE($B196,"-",$C196),IN_1C!$B$2:$T$3018,13,FALSE))=TRUE,"",VLOOKUP(CONCATENATE($B196,"-",$C196),IN_1C!$B$2:$T$3018,13,FALSE))</f>
        <v>0</v>
      </c>
      <c r="P196" s="744">
        <f>IF(ISERROR(VLOOKUP(CONCATENATE($B196,"-",$C196),IN_1C!$B$2:$T$3018,14,FALSE))=TRUE,"",VLOOKUP(CONCATENATE($B196,"-",$C196),IN_1C!$B$2:$T$3018,14,FALSE))</f>
        <v>0</v>
      </c>
      <c r="Q196" s="683">
        <f>E196+G196</f>
        <v>0</v>
      </c>
      <c r="R196" s="684">
        <f>F196+H196</f>
        <v>0</v>
      </c>
    </row>
    <row r="197" spans="1:18" ht="15.45" thickBot="1" x14ac:dyDescent="0.4">
      <c r="A197" s="607" t="s">
        <v>623</v>
      </c>
      <c r="B197" s="607"/>
      <c r="C197" s="700"/>
      <c r="D197" s="1362" t="str">
        <f>CONCATENATE(D$154)</f>
        <v/>
      </c>
      <c r="E197" s="701">
        <f t="shared" ref="E197:R197" si="33">SUM(E154:E166,E168:E175,E177:E187,E189:E194,E196)</f>
        <v>0</v>
      </c>
      <c r="F197" s="702">
        <f t="shared" si="33"/>
        <v>0</v>
      </c>
      <c r="G197" s="701">
        <f t="shared" si="33"/>
        <v>0</v>
      </c>
      <c r="H197" s="703">
        <f t="shared" si="33"/>
        <v>0</v>
      </c>
      <c r="I197" s="701">
        <f t="shared" si="33"/>
        <v>0</v>
      </c>
      <c r="J197" s="702">
        <f t="shared" si="33"/>
        <v>0</v>
      </c>
      <c r="K197" s="701">
        <f t="shared" si="33"/>
        <v>0</v>
      </c>
      <c r="L197" s="703">
        <f t="shared" si="33"/>
        <v>0</v>
      </c>
      <c r="M197" s="701">
        <f t="shared" si="33"/>
        <v>0</v>
      </c>
      <c r="N197" s="703">
        <f t="shared" si="33"/>
        <v>0</v>
      </c>
      <c r="O197" s="701">
        <f t="shared" si="33"/>
        <v>0</v>
      </c>
      <c r="P197" s="703">
        <f t="shared" si="33"/>
        <v>0</v>
      </c>
      <c r="Q197" s="701">
        <f t="shared" si="33"/>
        <v>0</v>
      </c>
      <c r="R197" s="703">
        <f t="shared" si="33"/>
        <v>0</v>
      </c>
    </row>
    <row r="198" spans="1:18" ht="27" customHeight="1" x14ac:dyDescent="0.35">
      <c r="A198" s="2690" t="s">
        <v>1816</v>
      </c>
      <c r="B198" s="2690"/>
      <c r="C198" s="2690"/>
      <c r="D198" s="2690"/>
      <c r="E198" s="2690"/>
      <c r="F198" s="2690"/>
      <c r="G198" s="2690"/>
      <c r="H198" s="2690"/>
      <c r="I198" s="2690"/>
      <c r="J198" s="2690"/>
      <c r="K198" s="2690"/>
      <c r="L198" s="2690"/>
      <c r="M198" s="2690"/>
      <c r="N198" s="2690"/>
      <c r="O198" s="2690"/>
      <c r="P198" s="2690"/>
      <c r="Q198" s="611"/>
      <c r="R198" s="611"/>
    </row>
    <row r="199" spans="1:18" ht="15.45" thickBot="1" x14ac:dyDescent="0.4"/>
    <row r="200" spans="1:18" ht="15.45" thickBot="1" x14ac:dyDescent="0.4">
      <c r="A200" s="529" t="s">
        <v>1381</v>
      </c>
      <c r="B200" s="655"/>
      <c r="C200" s="612"/>
      <c r="D200" s="1363"/>
      <c r="E200" s="613" t="s">
        <v>32</v>
      </c>
      <c r="F200" s="613" t="s">
        <v>32</v>
      </c>
      <c r="G200" s="613" t="s">
        <v>32</v>
      </c>
      <c r="H200" s="613" t="s">
        <v>32</v>
      </c>
      <c r="I200" s="613" t="s">
        <v>32</v>
      </c>
      <c r="J200" s="613" t="s">
        <v>32</v>
      </c>
      <c r="K200" s="613" t="s">
        <v>32</v>
      </c>
      <c r="L200" s="613" t="s">
        <v>32</v>
      </c>
      <c r="M200" s="704" t="s">
        <v>32</v>
      </c>
      <c r="N200" s="704" t="s">
        <v>32</v>
      </c>
      <c r="O200" s="614" t="s">
        <v>32</v>
      </c>
      <c r="P200" s="614" t="s">
        <v>32</v>
      </c>
      <c r="Q200" s="705" t="s">
        <v>32</v>
      </c>
      <c r="R200" s="706" t="s">
        <v>32</v>
      </c>
    </row>
    <row r="201" spans="1:18" x14ac:dyDescent="0.35">
      <c r="A201" s="535" t="s">
        <v>1382</v>
      </c>
      <c r="B201" s="536" t="s">
        <v>1383</v>
      </c>
      <c r="C201" s="617">
        <v>5</v>
      </c>
      <c r="D201" s="1364"/>
      <c r="E201" s="730">
        <f>IF(ISERROR(VLOOKUP(CONCATENATE($B201,"-",$C201),IN_1C!$B$2:$T$3018,3,FALSE))=TRUE,"",VLOOKUP(CONCATENATE($B201,"-",$C201),IN_1C!$B$2:$T$3018,3,FALSE))</f>
        <v>0</v>
      </c>
      <c r="F201" s="731">
        <f>IF(ISERROR(VLOOKUP(CONCATENATE($B201,"-",$C201),IN_1C!$B$2:$T$3018,4,FALSE))=TRUE,"",VLOOKUP(CONCATENATE($B201,"-",$C201),IN_1C!$B$2:$T$3018,4,FALSE))</f>
        <v>0</v>
      </c>
      <c r="G201" s="730">
        <f>IF(ISERROR(VLOOKUP(CONCATENATE($B201,"-",$C201),IN_1C!$B$2:$T$3018,5,FALSE))=TRUE,"",VLOOKUP(CONCATENATE($B201,"-",$C201),IN_1C!$B$2:$T$3018,5,FALSE))</f>
        <v>0</v>
      </c>
      <c r="H201" s="731">
        <f>IF(ISERROR(VLOOKUP(CONCATENATE($B201,"-",$C201),IN_1C!$B$2:$T$3018,6,FALSE))=TRUE,"",VLOOKUP(CONCATENATE($B201,"-",$C201),IN_1C!$B$2:$T$3018,6,FALSE))</f>
        <v>0</v>
      </c>
      <c r="I201" s="730">
        <f>IF(ISERROR(VLOOKUP(CONCATENATE($B201,"-",$C201),IN_1C!$B$2:$T$3018,7,FALSE))=TRUE,"",VLOOKUP(CONCATENATE($B201,"-",$C201),IN_1C!$B$2:$T$3018,7,FALSE))</f>
        <v>0</v>
      </c>
      <c r="J201" s="731">
        <f>IF(ISERROR(VLOOKUP(CONCATENATE($B201,"-",$C201),IN_1C!$B$2:$T$3018,8,FALSE))=TRUE,"",VLOOKUP(CONCATENATE($B201,"-",$C201),IN_1C!$B$2:$T$3018,8,FALSE))</f>
        <v>0</v>
      </c>
      <c r="K201" s="730">
        <f>IF(ISERROR(VLOOKUP(CONCATENATE($B201,"-",$C201),IN_1C!$B$2:$T$3018,9,FALSE))=TRUE,"",VLOOKUP(CONCATENATE($B201,"-",$C201),IN_1C!$B$2:$T$3018,9,FALSE))</f>
        <v>0</v>
      </c>
      <c r="L201" s="731">
        <f>IF(ISERROR(VLOOKUP(CONCATENATE($B201,"-",$C201),IN_1C!$B$2:$T$3018,10,FALSE))=TRUE,"",VLOOKUP(CONCATENATE($B201,"-",$C201),IN_1C!$B$2:$T$3018,10,FALSE))</f>
        <v>0</v>
      </c>
      <c r="M201" s="730">
        <f>IF(ISERROR(VLOOKUP(CONCATENATE($B201,"-",$C201),IN_1C!$B$2:$T$3018,11,FALSE))=TRUE,"",VLOOKUP(CONCATENATE($B201,"-",$C201),IN_1C!$B$2:$T$3018,11,FALSE))</f>
        <v>0</v>
      </c>
      <c r="N201" s="731">
        <f>IF(ISERROR(VLOOKUP(CONCATENATE($B201,"-",$C201),IN_1C!$B$2:$T$3018,12,FALSE))=TRUE,"",VLOOKUP(CONCATENATE($B201,"-",$C201),IN_1C!$B$2:$T$3018,12,FALSE))</f>
        <v>0</v>
      </c>
      <c r="O201" s="732">
        <f>IF(ISERROR(VLOOKUP(CONCATENATE($B201,"-",$C201),IN_1C!$B$2:$T$3018,13,FALSE))=TRUE,"",VLOOKUP(CONCATENATE($B201,"-",$C201),IN_1C!$B$2:$T$3018,13,FALSE))</f>
        <v>0</v>
      </c>
      <c r="P201" s="732">
        <f>IF(ISERROR(VLOOKUP(CONCATENATE($B201,"-",$C201),IN_1C!$B$2:$T$3018,14,FALSE))=TRUE,"",VLOOKUP(CONCATENATE($B201,"-",$C201),IN_1C!$B$2:$T$3018,14,FALSE))</f>
        <v>0</v>
      </c>
      <c r="Q201" s="658">
        <f t="shared" ref="Q201:R213" si="34">E201+G201</f>
        <v>0</v>
      </c>
      <c r="R201" s="657">
        <f t="shared" si="34"/>
        <v>0</v>
      </c>
    </row>
    <row r="202" spans="1:18" x14ac:dyDescent="0.35">
      <c r="A202" s="541" t="s">
        <v>1386</v>
      </c>
      <c r="B202" s="546" t="s">
        <v>1387</v>
      </c>
      <c r="C202" s="617">
        <v>5</v>
      </c>
      <c r="D202" s="1362" t="str">
        <f>CONCATENATE(D$201)</f>
        <v/>
      </c>
      <c r="E202" s="733">
        <f>IF(ISERROR(VLOOKUP(CONCATENATE($B202,"-",$C202),IN_1C!$B$2:$T$3018,3,FALSE))=TRUE,"",VLOOKUP(CONCATENATE($B202,"-",$C202),IN_1C!$B$2:$T$3018,3,FALSE))</f>
        <v>0</v>
      </c>
      <c r="F202" s="734">
        <f>IF(ISERROR(VLOOKUP(CONCATENATE($B202,"-",$C202),IN_1C!$B$2:$T$3018,4,FALSE))=TRUE,"",VLOOKUP(CONCATENATE($B202,"-",$C202),IN_1C!$B$2:$T$3018,4,FALSE))</f>
        <v>0</v>
      </c>
      <c r="G202" s="733">
        <f>IF(ISERROR(VLOOKUP(CONCATENATE($B202,"-",$C202),IN_1C!$B$2:$T$3018,5,FALSE))=TRUE,"",VLOOKUP(CONCATENATE($B202,"-",$C202),IN_1C!$B$2:$T$3018,5,FALSE))</f>
        <v>0</v>
      </c>
      <c r="H202" s="734">
        <f>IF(ISERROR(VLOOKUP(CONCATENATE($B202,"-",$C202),IN_1C!$B$2:$T$3018,6,FALSE))=TRUE,"",VLOOKUP(CONCATENATE($B202,"-",$C202),IN_1C!$B$2:$T$3018,6,FALSE))</f>
        <v>0</v>
      </c>
      <c r="I202" s="733">
        <f>IF(ISERROR(VLOOKUP(CONCATENATE($B202,"-",$C202),IN_1C!$B$2:$T$3018,7,FALSE))=TRUE,"",VLOOKUP(CONCATENATE($B202,"-",$C202),IN_1C!$B$2:$T$3018,7,FALSE))</f>
        <v>0</v>
      </c>
      <c r="J202" s="734">
        <f>IF(ISERROR(VLOOKUP(CONCATENATE($B202,"-",$C202),IN_1C!$B$2:$T$3018,8,FALSE))=TRUE,"",VLOOKUP(CONCATENATE($B202,"-",$C202),IN_1C!$B$2:$T$3018,8,FALSE))</f>
        <v>0</v>
      </c>
      <c r="K202" s="733">
        <f>IF(ISERROR(VLOOKUP(CONCATENATE($B202,"-",$C202),IN_1C!$B$2:$T$3018,9,FALSE))=TRUE,"",VLOOKUP(CONCATENATE($B202,"-",$C202),IN_1C!$B$2:$T$3018,9,FALSE))</f>
        <v>0</v>
      </c>
      <c r="L202" s="734">
        <f>IF(ISERROR(VLOOKUP(CONCATENATE($B202,"-",$C202),IN_1C!$B$2:$T$3018,10,FALSE))=TRUE,"",VLOOKUP(CONCATENATE($B202,"-",$C202),IN_1C!$B$2:$T$3018,10,FALSE))</f>
        <v>0</v>
      </c>
      <c r="M202" s="733">
        <f>IF(ISERROR(VLOOKUP(CONCATENATE($B202,"-",$C202),IN_1C!$B$2:$T$3018,11,FALSE))=TRUE,"",VLOOKUP(CONCATENATE($B202,"-",$C202),IN_1C!$B$2:$T$3018,11,FALSE))</f>
        <v>0</v>
      </c>
      <c r="N202" s="734">
        <f>IF(ISERROR(VLOOKUP(CONCATENATE($B202,"-",$C202),IN_1C!$B$2:$T$3018,12,FALSE))=TRUE,"",VLOOKUP(CONCATENATE($B202,"-",$C202),IN_1C!$B$2:$T$3018,12,FALSE))</f>
        <v>0</v>
      </c>
      <c r="O202" s="735">
        <f>IF(ISERROR(VLOOKUP(CONCATENATE($B202,"-",$C202),IN_1C!$B$2:$T$3018,13,FALSE))=TRUE,"",VLOOKUP(CONCATENATE($B202,"-",$C202),IN_1C!$B$2:$T$3018,13,FALSE))</f>
        <v>0</v>
      </c>
      <c r="P202" s="735">
        <f>IF(ISERROR(VLOOKUP(CONCATENATE($B202,"-",$C202),IN_1C!$B$2:$T$3018,14,FALSE))=TRUE,"",VLOOKUP(CONCATENATE($B202,"-",$C202),IN_1C!$B$2:$T$3018,14,FALSE))</f>
        <v>0</v>
      </c>
      <c r="Q202" s="662">
        <f t="shared" si="34"/>
        <v>0</v>
      </c>
      <c r="R202" s="661">
        <f t="shared" si="34"/>
        <v>0</v>
      </c>
    </row>
    <row r="203" spans="1:18" x14ac:dyDescent="0.35">
      <c r="A203" s="541" t="s">
        <v>1388</v>
      </c>
      <c r="B203" s="546" t="s">
        <v>1389</v>
      </c>
      <c r="C203" s="617">
        <v>5</v>
      </c>
      <c r="D203" s="1362" t="str">
        <f t="shared" ref="D203:D213" si="35">CONCATENATE(D$201)</f>
        <v/>
      </c>
      <c r="E203" s="733">
        <f>IF(ISERROR(VLOOKUP(CONCATENATE($B203,"-",$C203),IN_1C!$B$2:$T$3018,3,FALSE))=TRUE,"",VLOOKUP(CONCATENATE($B203,"-",$C203),IN_1C!$B$2:$T$3018,3,FALSE))</f>
        <v>0</v>
      </c>
      <c r="F203" s="734">
        <f>IF(ISERROR(VLOOKUP(CONCATENATE($B203,"-",$C203),IN_1C!$B$2:$T$3018,4,FALSE))=TRUE,"",VLOOKUP(CONCATENATE($B203,"-",$C203),IN_1C!$B$2:$T$3018,4,FALSE))</f>
        <v>0</v>
      </c>
      <c r="G203" s="733">
        <f>IF(ISERROR(VLOOKUP(CONCATENATE($B203,"-",$C203),IN_1C!$B$2:$T$3018,5,FALSE))=TRUE,"",VLOOKUP(CONCATENATE($B203,"-",$C203),IN_1C!$B$2:$T$3018,5,FALSE))</f>
        <v>0</v>
      </c>
      <c r="H203" s="734">
        <f>IF(ISERROR(VLOOKUP(CONCATENATE($B203,"-",$C203),IN_1C!$B$2:$T$3018,6,FALSE))=TRUE,"",VLOOKUP(CONCATENATE($B203,"-",$C203),IN_1C!$B$2:$T$3018,6,FALSE))</f>
        <v>0</v>
      </c>
      <c r="I203" s="733">
        <f>IF(ISERROR(VLOOKUP(CONCATENATE($B203,"-",$C203),IN_1C!$B$2:$T$3018,7,FALSE))=TRUE,"",VLOOKUP(CONCATENATE($B203,"-",$C203),IN_1C!$B$2:$T$3018,7,FALSE))</f>
        <v>0</v>
      </c>
      <c r="J203" s="734">
        <f>IF(ISERROR(VLOOKUP(CONCATENATE($B203,"-",$C203),IN_1C!$B$2:$T$3018,8,FALSE))=TRUE,"",VLOOKUP(CONCATENATE($B203,"-",$C203),IN_1C!$B$2:$T$3018,8,FALSE))</f>
        <v>0</v>
      </c>
      <c r="K203" s="733">
        <f>IF(ISERROR(VLOOKUP(CONCATENATE($B203,"-",$C203),IN_1C!$B$2:$T$3018,9,FALSE))=TRUE,"",VLOOKUP(CONCATENATE($B203,"-",$C203),IN_1C!$B$2:$T$3018,9,FALSE))</f>
        <v>0</v>
      </c>
      <c r="L203" s="734">
        <f>IF(ISERROR(VLOOKUP(CONCATENATE($B203,"-",$C203),IN_1C!$B$2:$T$3018,10,FALSE))=TRUE,"",VLOOKUP(CONCATENATE($B203,"-",$C203),IN_1C!$B$2:$T$3018,10,FALSE))</f>
        <v>0</v>
      </c>
      <c r="M203" s="733">
        <f>IF(ISERROR(VLOOKUP(CONCATENATE($B203,"-",$C203),IN_1C!$B$2:$T$3018,11,FALSE))=TRUE,"",VLOOKUP(CONCATENATE($B203,"-",$C203),IN_1C!$B$2:$T$3018,11,FALSE))</f>
        <v>0</v>
      </c>
      <c r="N203" s="734">
        <f>IF(ISERROR(VLOOKUP(CONCATENATE($B203,"-",$C203),IN_1C!$B$2:$T$3018,12,FALSE))=TRUE,"",VLOOKUP(CONCATENATE($B203,"-",$C203),IN_1C!$B$2:$T$3018,12,FALSE))</f>
        <v>0</v>
      </c>
      <c r="O203" s="735">
        <f>IF(ISERROR(VLOOKUP(CONCATENATE($B203,"-",$C203),IN_1C!$B$2:$T$3018,13,FALSE))=TRUE,"",VLOOKUP(CONCATENATE($B203,"-",$C203),IN_1C!$B$2:$T$3018,13,FALSE))</f>
        <v>0</v>
      </c>
      <c r="P203" s="735">
        <f>IF(ISERROR(VLOOKUP(CONCATENATE($B203,"-",$C203),IN_1C!$B$2:$T$3018,14,FALSE))=TRUE,"",VLOOKUP(CONCATENATE($B203,"-",$C203),IN_1C!$B$2:$T$3018,14,FALSE))</f>
        <v>0</v>
      </c>
      <c r="Q203" s="662">
        <f t="shared" si="34"/>
        <v>0</v>
      </c>
      <c r="R203" s="661">
        <f t="shared" si="34"/>
        <v>0</v>
      </c>
    </row>
    <row r="204" spans="1:18" x14ac:dyDescent="0.35">
      <c r="A204" s="541" t="s">
        <v>1390</v>
      </c>
      <c r="B204" s="546" t="s">
        <v>1391</v>
      </c>
      <c r="C204" s="617">
        <v>5</v>
      </c>
      <c r="D204" s="1362" t="str">
        <f t="shared" si="35"/>
        <v/>
      </c>
      <c r="E204" s="733">
        <f>IF(ISERROR(VLOOKUP(CONCATENATE($B204,"-",$C204),IN_1C!$B$2:$T$3018,3,FALSE))=TRUE,"",VLOOKUP(CONCATENATE($B204,"-",$C204),IN_1C!$B$2:$T$3018,3,FALSE))</f>
        <v>0</v>
      </c>
      <c r="F204" s="734">
        <f>IF(ISERROR(VLOOKUP(CONCATENATE($B204,"-",$C204),IN_1C!$B$2:$T$3018,4,FALSE))=TRUE,"",VLOOKUP(CONCATENATE($B204,"-",$C204),IN_1C!$B$2:$T$3018,4,FALSE))</f>
        <v>0</v>
      </c>
      <c r="G204" s="733">
        <f>IF(ISERROR(VLOOKUP(CONCATENATE($B204,"-",$C204),IN_1C!$B$2:$T$3018,5,FALSE))=TRUE,"",VLOOKUP(CONCATENATE($B204,"-",$C204),IN_1C!$B$2:$T$3018,5,FALSE))</f>
        <v>0</v>
      </c>
      <c r="H204" s="734">
        <f>IF(ISERROR(VLOOKUP(CONCATENATE($B204,"-",$C204),IN_1C!$B$2:$T$3018,6,FALSE))=TRUE,"",VLOOKUP(CONCATENATE($B204,"-",$C204),IN_1C!$B$2:$T$3018,6,FALSE))</f>
        <v>0</v>
      </c>
      <c r="I204" s="733">
        <f>IF(ISERROR(VLOOKUP(CONCATENATE($B204,"-",$C204),IN_1C!$B$2:$T$3018,7,FALSE))=TRUE,"",VLOOKUP(CONCATENATE($B204,"-",$C204),IN_1C!$B$2:$T$3018,7,FALSE))</f>
        <v>0</v>
      </c>
      <c r="J204" s="734">
        <f>IF(ISERROR(VLOOKUP(CONCATENATE($B204,"-",$C204),IN_1C!$B$2:$T$3018,8,FALSE))=TRUE,"",VLOOKUP(CONCATENATE($B204,"-",$C204),IN_1C!$B$2:$T$3018,8,FALSE))</f>
        <v>0</v>
      </c>
      <c r="K204" s="733">
        <f>IF(ISERROR(VLOOKUP(CONCATENATE($B204,"-",$C204),IN_1C!$B$2:$T$3018,9,FALSE))=TRUE,"",VLOOKUP(CONCATENATE($B204,"-",$C204),IN_1C!$B$2:$T$3018,9,FALSE))</f>
        <v>0</v>
      </c>
      <c r="L204" s="734">
        <f>IF(ISERROR(VLOOKUP(CONCATENATE($B204,"-",$C204),IN_1C!$B$2:$T$3018,10,FALSE))=TRUE,"",VLOOKUP(CONCATENATE($B204,"-",$C204),IN_1C!$B$2:$T$3018,10,FALSE))</f>
        <v>0</v>
      </c>
      <c r="M204" s="733">
        <f>IF(ISERROR(VLOOKUP(CONCATENATE($B204,"-",$C204),IN_1C!$B$2:$T$3018,11,FALSE))=TRUE,"",VLOOKUP(CONCATENATE($B204,"-",$C204),IN_1C!$B$2:$T$3018,11,FALSE))</f>
        <v>0</v>
      </c>
      <c r="N204" s="734">
        <f>IF(ISERROR(VLOOKUP(CONCATENATE($B204,"-",$C204),IN_1C!$B$2:$T$3018,12,FALSE))=TRUE,"",VLOOKUP(CONCATENATE($B204,"-",$C204),IN_1C!$B$2:$T$3018,12,FALSE))</f>
        <v>0</v>
      </c>
      <c r="O204" s="735">
        <f>IF(ISERROR(VLOOKUP(CONCATENATE($B204,"-",$C204),IN_1C!$B$2:$T$3018,13,FALSE))=TRUE,"",VLOOKUP(CONCATENATE($B204,"-",$C204),IN_1C!$B$2:$T$3018,13,FALSE))</f>
        <v>0</v>
      </c>
      <c r="P204" s="735">
        <f>IF(ISERROR(VLOOKUP(CONCATENATE($B204,"-",$C204),IN_1C!$B$2:$T$3018,14,FALSE))=TRUE,"",VLOOKUP(CONCATENATE($B204,"-",$C204),IN_1C!$B$2:$T$3018,14,FALSE))</f>
        <v>0</v>
      </c>
      <c r="Q204" s="662">
        <f t="shared" si="34"/>
        <v>0</v>
      </c>
      <c r="R204" s="661">
        <f t="shared" si="34"/>
        <v>0</v>
      </c>
    </row>
    <row r="205" spans="1:18" x14ac:dyDescent="0.35">
      <c r="A205" s="541" t="s">
        <v>1392</v>
      </c>
      <c r="B205" s="546" t="s">
        <v>1393</v>
      </c>
      <c r="C205" s="617">
        <v>5</v>
      </c>
      <c r="D205" s="1362" t="str">
        <f t="shared" si="35"/>
        <v/>
      </c>
      <c r="E205" s="733">
        <f>IF(ISERROR(VLOOKUP(CONCATENATE($B205,"-",$C205),IN_1C!$B$2:$T$3018,3,FALSE))=TRUE,"",VLOOKUP(CONCATENATE($B205,"-",$C205),IN_1C!$B$2:$T$3018,3,FALSE))</f>
        <v>0</v>
      </c>
      <c r="F205" s="734">
        <f>IF(ISERROR(VLOOKUP(CONCATENATE($B205,"-",$C205),IN_1C!$B$2:$T$3018,4,FALSE))=TRUE,"",VLOOKUP(CONCATENATE($B205,"-",$C205),IN_1C!$B$2:$T$3018,4,FALSE))</f>
        <v>0</v>
      </c>
      <c r="G205" s="733">
        <f>IF(ISERROR(VLOOKUP(CONCATENATE($B205,"-",$C205),IN_1C!$B$2:$T$3018,5,FALSE))=TRUE,"",VLOOKUP(CONCATENATE($B205,"-",$C205),IN_1C!$B$2:$T$3018,5,FALSE))</f>
        <v>0</v>
      </c>
      <c r="H205" s="734">
        <f>IF(ISERROR(VLOOKUP(CONCATENATE($B205,"-",$C205),IN_1C!$B$2:$T$3018,6,FALSE))=TRUE,"",VLOOKUP(CONCATENATE($B205,"-",$C205),IN_1C!$B$2:$T$3018,6,FALSE))</f>
        <v>0</v>
      </c>
      <c r="I205" s="733">
        <f>IF(ISERROR(VLOOKUP(CONCATENATE($B205,"-",$C205),IN_1C!$B$2:$T$3018,7,FALSE))=TRUE,"",VLOOKUP(CONCATENATE($B205,"-",$C205),IN_1C!$B$2:$T$3018,7,FALSE))</f>
        <v>0</v>
      </c>
      <c r="J205" s="734">
        <f>IF(ISERROR(VLOOKUP(CONCATENATE($B205,"-",$C205),IN_1C!$B$2:$T$3018,8,FALSE))=TRUE,"",VLOOKUP(CONCATENATE($B205,"-",$C205),IN_1C!$B$2:$T$3018,8,FALSE))</f>
        <v>0</v>
      </c>
      <c r="K205" s="733">
        <f>IF(ISERROR(VLOOKUP(CONCATENATE($B205,"-",$C205),IN_1C!$B$2:$T$3018,9,FALSE))=TRUE,"",VLOOKUP(CONCATENATE($B205,"-",$C205),IN_1C!$B$2:$T$3018,9,FALSE))</f>
        <v>0</v>
      </c>
      <c r="L205" s="734">
        <f>IF(ISERROR(VLOOKUP(CONCATENATE($B205,"-",$C205),IN_1C!$B$2:$T$3018,10,FALSE))=TRUE,"",VLOOKUP(CONCATENATE($B205,"-",$C205),IN_1C!$B$2:$T$3018,10,FALSE))</f>
        <v>0</v>
      </c>
      <c r="M205" s="733">
        <f>IF(ISERROR(VLOOKUP(CONCATENATE($B205,"-",$C205),IN_1C!$B$2:$T$3018,11,FALSE))=TRUE,"",VLOOKUP(CONCATENATE($B205,"-",$C205),IN_1C!$B$2:$T$3018,11,FALSE))</f>
        <v>0</v>
      </c>
      <c r="N205" s="734">
        <f>IF(ISERROR(VLOOKUP(CONCATENATE($B205,"-",$C205),IN_1C!$B$2:$T$3018,12,FALSE))=TRUE,"",VLOOKUP(CONCATENATE($B205,"-",$C205),IN_1C!$B$2:$T$3018,12,FALSE))</f>
        <v>0</v>
      </c>
      <c r="O205" s="735">
        <f>IF(ISERROR(VLOOKUP(CONCATENATE($B205,"-",$C205),IN_1C!$B$2:$T$3018,13,FALSE))=TRUE,"",VLOOKUP(CONCATENATE($B205,"-",$C205),IN_1C!$B$2:$T$3018,13,FALSE))</f>
        <v>0</v>
      </c>
      <c r="P205" s="735">
        <f>IF(ISERROR(VLOOKUP(CONCATENATE($B205,"-",$C205),IN_1C!$B$2:$T$3018,14,FALSE))=TRUE,"",VLOOKUP(CONCATENATE($B205,"-",$C205),IN_1C!$B$2:$T$3018,14,FALSE))</f>
        <v>0</v>
      </c>
      <c r="Q205" s="662">
        <f t="shared" si="34"/>
        <v>0</v>
      </c>
      <c r="R205" s="661">
        <f t="shared" si="34"/>
        <v>0</v>
      </c>
    </row>
    <row r="206" spans="1:18" x14ac:dyDescent="0.35">
      <c r="A206" s="541" t="s">
        <v>1394</v>
      </c>
      <c r="B206" s="546" t="s">
        <v>1395</v>
      </c>
      <c r="C206" s="617">
        <v>5</v>
      </c>
      <c r="D206" s="1362" t="str">
        <f t="shared" si="35"/>
        <v/>
      </c>
      <c r="E206" s="733">
        <f>IF(ISERROR(VLOOKUP(CONCATENATE($B206,"-",$C206),IN_1C!$B$2:$T$3018,3,FALSE))=TRUE,"",VLOOKUP(CONCATENATE($B206,"-",$C206),IN_1C!$B$2:$T$3018,3,FALSE))</f>
        <v>0</v>
      </c>
      <c r="F206" s="734">
        <f>IF(ISERROR(VLOOKUP(CONCATENATE($B206,"-",$C206),IN_1C!$B$2:$T$3018,4,FALSE))=TRUE,"",VLOOKUP(CONCATENATE($B206,"-",$C206),IN_1C!$B$2:$T$3018,4,FALSE))</f>
        <v>0</v>
      </c>
      <c r="G206" s="733">
        <f>IF(ISERROR(VLOOKUP(CONCATENATE($B206,"-",$C206),IN_1C!$B$2:$T$3018,5,FALSE))=TRUE,"",VLOOKUP(CONCATENATE($B206,"-",$C206),IN_1C!$B$2:$T$3018,5,FALSE))</f>
        <v>0</v>
      </c>
      <c r="H206" s="734">
        <f>IF(ISERROR(VLOOKUP(CONCATENATE($B206,"-",$C206),IN_1C!$B$2:$T$3018,6,FALSE))=TRUE,"",VLOOKUP(CONCATENATE($B206,"-",$C206),IN_1C!$B$2:$T$3018,6,FALSE))</f>
        <v>0</v>
      </c>
      <c r="I206" s="733">
        <f>IF(ISERROR(VLOOKUP(CONCATENATE($B206,"-",$C206),IN_1C!$B$2:$T$3018,7,FALSE))=TRUE,"",VLOOKUP(CONCATENATE($B206,"-",$C206),IN_1C!$B$2:$T$3018,7,FALSE))</f>
        <v>0</v>
      </c>
      <c r="J206" s="734">
        <f>IF(ISERROR(VLOOKUP(CONCATENATE($B206,"-",$C206),IN_1C!$B$2:$T$3018,8,FALSE))=TRUE,"",VLOOKUP(CONCATENATE($B206,"-",$C206),IN_1C!$B$2:$T$3018,8,FALSE))</f>
        <v>0</v>
      </c>
      <c r="K206" s="733">
        <f>IF(ISERROR(VLOOKUP(CONCATENATE($B206,"-",$C206),IN_1C!$B$2:$T$3018,9,FALSE))=TRUE,"",VLOOKUP(CONCATENATE($B206,"-",$C206),IN_1C!$B$2:$T$3018,9,FALSE))</f>
        <v>0</v>
      </c>
      <c r="L206" s="734">
        <f>IF(ISERROR(VLOOKUP(CONCATENATE($B206,"-",$C206),IN_1C!$B$2:$T$3018,10,FALSE))=TRUE,"",VLOOKUP(CONCATENATE($B206,"-",$C206),IN_1C!$B$2:$T$3018,10,FALSE))</f>
        <v>0</v>
      </c>
      <c r="M206" s="733">
        <f>IF(ISERROR(VLOOKUP(CONCATENATE($B206,"-",$C206),IN_1C!$B$2:$T$3018,11,FALSE))=TRUE,"",VLOOKUP(CONCATENATE($B206,"-",$C206),IN_1C!$B$2:$T$3018,11,FALSE))</f>
        <v>0</v>
      </c>
      <c r="N206" s="734">
        <f>IF(ISERROR(VLOOKUP(CONCATENATE($B206,"-",$C206),IN_1C!$B$2:$T$3018,12,FALSE))=TRUE,"",VLOOKUP(CONCATENATE($B206,"-",$C206),IN_1C!$B$2:$T$3018,12,FALSE))</f>
        <v>0</v>
      </c>
      <c r="O206" s="735">
        <f>IF(ISERROR(VLOOKUP(CONCATENATE($B206,"-",$C206),IN_1C!$B$2:$T$3018,13,FALSE))=TRUE,"",VLOOKUP(CONCATENATE($B206,"-",$C206),IN_1C!$B$2:$T$3018,13,FALSE))</f>
        <v>0</v>
      </c>
      <c r="P206" s="735">
        <f>IF(ISERROR(VLOOKUP(CONCATENATE($B206,"-",$C206),IN_1C!$B$2:$T$3018,14,FALSE))=TRUE,"",VLOOKUP(CONCATENATE($B206,"-",$C206),IN_1C!$B$2:$T$3018,14,FALSE))</f>
        <v>0</v>
      </c>
      <c r="Q206" s="662">
        <f t="shared" si="34"/>
        <v>0</v>
      </c>
      <c r="R206" s="661">
        <f t="shared" si="34"/>
        <v>0</v>
      </c>
    </row>
    <row r="207" spans="1:18" x14ac:dyDescent="0.35">
      <c r="A207" s="541" t="s">
        <v>1396</v>
      </c>
      <c r="B207" s="546" t="s">
        <v>1397</v>
      </c>
      <c r="C207" s="617">
        <v>5</v>
      </c>
      <c r="D207" s="1362" t="str">
        <f t="shared" si="35"/>
        <v/>
      </c>
      <c r="E207" s="733">
        <f>IF(ISERROR(VLOOKUP(CONCATENATE($B207,"-",$C207),IN_1C!$B$2:$T$3018,3,FALSE))=TRUE,"",VLOOKUP(CONCATENATE($B207,"-",$C207),IN_1C!$B$2:$T$3018,3,FALSE))</f>
        <v>0</v>
      </c>
      <c r="F207" s="734">
        <f>IF(ISERROR(VLOOKUP(CONCATENATE($B207,"-",$C207),IN_1C!$B$2:$T$3018,4,FALSE))=TRUE,"",VLOOKUP(CONCATENATE($B207,"-",$C207),IN_1C!$B$2:$T$3018,4,FALSE))</f>
        <v>0</v>
      </c>
      <c r="G207" s="733">
        <f>IF(ISERROR(VLOOKUP(CONCATENATE($B207,"-",$C207),IN_1C!$B$2:$T$3018,5,FALSE))=TRUE,"",VLOOKUP(CONCATENATE($B207,"-",$C207),IN_1C!$B$2:$T$3018,5,FALSE))</f>
        <v>0</v>
      </c>
      <c r="H207" s="734">
        <f>IF(ISERROR(VLOOKUP(CONCATENATE($B207,"-",$C207),IN_1C!$B$2:$T$3018,6,FALSE))=TRUE,"",VLOOKUP(CONCATENATE($B207,"-",$C207),IN_1C!$B$2:$T$3018,6,FALSE))</f>
        <v>0</v>
      </c>
      <c r="I207" s="733">
        <f>IF(ISERROR(VLOOKUP(CONCATENATE($B207,"-",$C207),IN_1C!$B$2:$T$3018,7,FALSE))=TRUE,"",VLOOKUP(CONCATENATE($B207,"-",$C207),IN_1C!$B$2:$T$3018,7,FALSE))</f>
        <v>0</v>
      </c>
      <c r="J207" s="734">
        <f>IF(ISERROR(VLOOKUP(CONCATENATE($B207,"-",$C207),IN_1C!$B$2:$T$3018,8,FALSE))=TRUE,"",VLOOKUP(CONCATENATE($B207,"-",$C207),IN_1C!$B$2:$T$3018,8,FALSE))</f>
        <v>0</v>
      </c>
      <c r="K207" s="733">
        <f>IF(ISERROR(VLOOKUP(CONCATENATE($B207,"-",$C207),IN_1C!$B$2:$T$3018,9,FALSE))=TRUE,"",VLOOKUP(CONCATENATE($B207,"-",$C207),IN_1C!$B$2:$T$3018,9,FALSE))</f>
        <v>0</v>
      </c>
      <c r="L207" s="734">
        <f>IF(ISERROR(VLOOKUP(CONCATENATE($B207,"-",$C207),IN_1C!$B$2:$T$3018,10,FALSE))=TRUE,"",VLOOKUP(CONCATENATE($B207,"-",$C207),IN_1C!$B$2:$T$3018,10,FALSE))</f>
        <v>0</v>
      </c>
      <c r="M207" s="733">
        <f>IF(ISERROR(VLOOKUP(CONCATENATE($B207,"-",$C207),IN_1C!$B$2:$T$3018,11,FALSE))=TRUE,"",VLOOKUP(CONCATENATE($B207,"-",$C207),IN_1C!$B$2:$T$3018,11,FALSE))</f>
        <v>0</v>
      </c>
      <c r="N207" s="734">
        <f>IF(ISERROR(VLOOKUP(CONCATENATE($B207,"-",$C207),IN_1C!$B$2:$T$3018,12,FALSE))=TRUE,"",VLOOKUP(CONCATENATE($B207,"-",$C207),IN_1C!$B$2:$T$3018,12,FALSE))</f>
        <v>0</v>
      </c>
      <c r="O207" s="735">
        <f>IF(ISERROR(VLOOKUP(CONCATENATE($B207,"-",$C207),IN_1C!$B$2:$T$3018,13,FALSE))=TRUE,"",VLOOKUP(CONCATENATE($B207,"-",$C207),IN_1C!$B$2:$T$3018,13,FALSE))</f>
        <v>0</v>
      </c>
      <c r="P207" s="735">
        <f>IF(ISERROR(VLOOKUP(CONCATENATE($B207,"-",$C207),IN_1C!$B$2:$T$3018,14,FALSE))=TRUE,"",VLOOKUP(CONCATENATE($B207,"-",$C207),IN_1C!$B$2:$T$3018,14,FALSE))</f>
        <v>0</v>
      </c>
      <c r="Q207" s="662">
        <f t="shared" si="34"/>
        <v>0</v>
      </c>
      <c r="R207" s="661">
        <f t="shared" si="34"/>
        <v>0</v>
      </c>
    </row>
    <row r="208" spans="1:18" x14ac:dyDescent="0.35">
      <c r="A208" s="541" t="s">
        <v>1398</v>
      </c>
      <c r="B208" s="546" t="s">
        <v>1399</v>
      </c>
      <c r="C208" s="617">
        <v>5</v>
      </c>
      <c r="D208" s="1362" t="str">
        <f t="shared" si="35"/>
        <v/>
      </c>
      <c r="E208" s="733">
        <f>IF(ISERROR(VLOOKUP(CONCATENATE($B208,"-",$C208),IN_1C!$B$2:$T$3018,3,FALSE))=TRUE,"",VLOOKUP(CONCATENATE($B208,"-",$C208),IN_1C!$B$2:$T$3018,3,FALSE))</f>
        <v>0</v>
      </c>
      <c r="F208" s="734">
        <f>IF(ISERROR(VLOOKUP(CONCATENATE($B208,"-",$C208),IN_1C!$B$2:$T$3018,4,FALSE))=TRUE,"",VLOOKUP(CONCATENATE($B208,"-",$C208),IN_1C!$B$2:$T$3018,4,FALSE))</f>
        <v>0</v>
      </c>
      <c r="G208" s="733">
        <f>IF(ISERROR(VLOOKUP(CONCATENATE($B208,"-",$C208),IN_1C!$B$2:$T$3018,5,FALSE))=TRUE,"",VLOOKUP(CONCATENATE($B208,"-",$C208),IN_1C!$B$2:$T$3018,5,FALSE))</f>
        <v>0</v>
      </c>
      <c r="H208" s="734">
        <f>IF(ISERROR(VLOOKUP(CONCATENATE($B208,"-",$C208),IN_1C!$B$2:$T$3018,6,FALSE))=TRUE,"",VLOOKUP(CONCATENATE($B208,"-",$C208),IN_1C!$B$2:$T$3018,6,FALSE))</f>
        <v>0</v>
      </c>
      <c r="I208" s="733">
        <f>IF(ISERROR(VLOOKUP(CONCATENATE($B208,"-",$C208),IN_1C!$B$2:$T$3018,7,FALSE))=TRUE,"",VLOOKUP(CONCATENATE($B208,"-",$C208),IN_1C!$B$2:$T$3018,7,FALSE))</f>
        <v>0</v>
      </c>
      <c r="J208" s="734">
        <f>IF(ISERROR(VLOOKUP(CONCATENATE($B208,"-",$C208),IN_1C!$B$2:$T$3018,8,FALSE))=TRUE,"",VLOOKUP(CONCATENATE($B208,"-",$C208),IN_1C!$B$2:$T$3018,8,FALSE))</f>
        <v>0</v>
      </c>
      <c r="K208" s="733">
        <f>IF(ISERROR(VLOOKUP(CONCATENATE($B208,"-",$C208),IN_1C!$B$2:$T$3018,9,FALSE))=TRUE,"",VLOOKUP(CONCATENATE($B208,"-",$C208),IN_1C!$B$2:$T$3018,9,FALSE))</f>
        <v>0</v>
      </c>
      <c r="L208" s="734">
        <f>IF(ISERROR(VLOOKUP(CONCATENATE($B208,"-",$C208),IN_1C!$B$2:$T$3018,10,FALSE))=TRUE,"",VLOOKUP(CONCATENATE($B208,"-",$C208),IN_1C!$B$2:$T$3018,10,FALSE))</f>
        <v>0</v>
      </c>
      <c r="M208" s="733">
        <f>IF(ISERROR(VLOOKUP(CONCATENATE($B208,"-",$C208),IN_1C!$B$2:$T$3018,11,FALSE))=TRUE,"",VLOOKUP(CONCATENATE($B208,"-",$C208),IN_1C!$B$2:$T$3018,11,FALSE))</f>
        <v>0</v>
      </c>
      <c r="N208" s="734">
        <f>IF(ISERROR(VLOOKUP(CONCATENATE($B208,"-",$C208),IN_1C!$B$2:$T$3018,12,FALSE))=TRUE,"",VLOOKUP(CONCATENATE($B208,"-",$C208),IN_1C!$B$2:$T$3018,12,FALSE))</f>
        <v>0</v>
      </c>
      <c r="O208" s="735">
        <f>IF(ISERROR(VLOOKUP(CONCATENATE($B208,"-",$C208),IN_1C!$B$2:$T$3018,13,FALSE))=TRUE,"",VLOOKUP(CONCATENATE($B208,"-",$C208),IN_1C!$B$2:$T$3018,13,FALSE))</f>
        <v>0</v>
      </c>
      <c r="P208" s="735">
        <f>IF(ISERROR(VLOOKUP(CONCATENATE($B208,"-",$C208),IN_1C!$B$2:$T$3018,14,FALSE))=TRUE,"",VLOOKUP(CONCATENATE($B208,"-",$C208),IN_1C!$B$2:$T$3018,14,FALSE))</f>
        <v>0</v>
      </c>
      <c r="Q208" s="662">
        <f t="shared" si="34"/>
        <v>0</v>
      </c>
      <c r="R208" s="661">
        <f t="shared" si="34"/>
        <v>0</v>
      </c>
    </row>
    <row r="209" spans="1:18" x14ac:dyDescent="0.35">
      <c r="A209" s="541" t="s">
        <v>1400</v>
      </c>
      <c r="B209" s="546" t="s">
        <v>1401</v>
      </c>
      <c r="C209" s="617">
        <v>5</v>
      </c>
      <c r="D209" s="1362" t="str">
        <f t="shared" si="35"/>
        <v/>
      </c>
      <c r="E209" s="733">
        <f>IF(ISERROR(VLOOKUP(CONCATENATE($B209,"-",$C209),IN_1C!$B$2:$T$3018,3,FALSE))=TRUE,"",VLOOKUP(CONCATENATE($B209,"-",$C209),IN_1C!$B$2:$T$3018,3,FALSE))</f>
        <v>0</v>
      </c>
      <c r="F209" s="734">
        <f>IF(ISERROR(VLOOKUP(CONCATENATE($B209,"-",$C209),IN_1C!$B$2:$T$3018,4,FALSE))=TRUE,"",VLOOKUP(CONCATENATE($B209,"-",$C209),IN_1C!$B$2:$T$3018,4,FALSE))</f>
        <v>0</v>
      </c>
      <c r="G209" s="733">
        <f>IF(ISERROR(VLOOKUP(CONCATENATE($B209,"-",$C209),IN_1C!$B$2:$T$3018,5,FALSE))=TRUE,"",VLOOKUP(CONCATENATE($B209,"-",$C209),IN_1C!$B$2:$T$3018,5,FALSE))</f>
        <v>0</v>
      </c>
      <c r="H209" s="734">
        <f>IF(ISERROR(VLOOKUP(CONCATENATE($B209,"-",$C209),IN_1C!$B$2:$T$3018,6,FALSE))=TRUE,"",VLOOKUP(CONCATENATE($B209,"-",$C209),IN_1C!$B$2:$T$3018,6,FALSE))</f>
        <v>0</v>
      </c>
      <c r="I209" s="733">
        <f>IF(ISERROR(VLOOKUP(CONCATENATE($B209,"-",$C209),IN_1C!$B$2:$T$3018,7,FALSE))=TRUE,"",VLOOKUP(CONCATENATE($B209,"-",$C209),IN_1C!$B$2:$T$3018,7,FALSE))</f>
        <v>0</v>
      </c>
      <c r="J209" s="734">
        <f>IF(ISERROR(VLOOKUP(CONCATENATE($B209,"-",$C209),IN_1C!$B$2:$T$3018,8,FALSE))=TRUE,"",VLOOKUP(CONCATENATE($B209,"-",$C209),IN_1C!$B$2:$T$3018,8,FALSE))</f>
        <v>0</v>
      </c>
      <c r="K209" s="733">
        <f>IF(ISERROR(VLOOKUP(CONCATENATE($B209,"-",$C209),IN_1C!$B$2:$T$3018,9,FALSE))=TRUE,"",VLOOKUP(CONCATENATE($B209,"-",$C209),IN_1C!$B$2:$T$3018,9,FALSE))</f>
        <v>0</v>
      </c>
      <c r="L209" s="734">
        <f>IF(ISERROR(VLOOKUP(CONCATENATE($B209,"-",$C209),IN_1C!$B$2:$T$3018,10,FALSE))=TRUE,"",VLOOKUP(CONCATENATE($B209,"-",$C209),IN_1C!$B$2:$T$3018,10,FALSE))</f>
        <v>0</v>
      </c>
      <c r="M209" s="733">
        <f>IF(ISERROR(VLOOKUP(CONCATENATE($B209,"-",$C209),IN_1C!$B$2:$T$3018,11,FALSE))=TRUE,"",VLOOKUP(CONCATENATE($B209,"-",$C209),IN_1C!$B$2:$T$3018,11,FALSE))</f>
        <v>0</v>
      </c>
      <c r="N209" s="734">
        <f>IF(ISERROR(VLOOKUP(CONCATENATE($B209,"-",$C209),IN_1C!$B$2:$T$3018,12,FALSE))=TRUE,"",VLOOKUP(CONCATENATE($B209,"-",$C209),IN_1C!$B$2:$T$3018,12,FALSE))</f>
        <v>0</v>
      </c>
      <c r="O209" s="735">
        <f>IF(ISERROR(VLOOKUP(CONCATENATE($B209,"-",$C209),IN_1C!$B$2:$T$3018,13,FALSE))=TRUE,"",VLOOKUP(CONCATENATE($B209,"-",$C209),IN_1C!$B$2:$T$3018,13,FALSE))</f>
        <v>0</v>
      </c>
      <c r="P209" s="735">
        <f>IF(ISERROR(VLOOKUP(CONCATENATE($B209,"-",$C209),IN_1C!$B$2:$T$3018,14,FALSE))=TRUE,"",VLOOKUP(CONCATENATE($B209,"-",$C209),IN_1C!$B$2:$T$3018,14,FALSE))</f>
        <v>0</v>
      </c>
      <c r="Q209" s="662">
        <f t="shared" si="34"/>
        <v>0</v>
      </c>
      <c r="R209" s="661">
        <f t="shared" si="34"/>
        <v>0</v>
      </c>
    </row>
    <row r="210" spans="1:18" x14ac:dyDescent="0.35">
      <c r="A210" s="541" t="s">
        <v>1402</v>
      </c>
      <c r="B210" s="546" t="s">
        <v>1403</v>
      </c>
      <c r="C210" s="617">
        <v>5</v>
      </c>
      <c r="D210" s="1362" t="str">
        <f t="shared" si="35"/>
        <v/>
      </c>
      <c r="E210" s="733">
        <f>IF(ISERROR(VLOOKUP(CONCATENATE($B210,"-",$C210),IN_1C!$B$2:$T$3018,3,FALSE))=TRUE,"",VLOOKUP(CONCATENATE($B210,"-",$C210),IN_1C!$B$2:$T$3018,3,FALSE))</f>
        <v>0</v>
      </c>
      <c r="F210" s="734">
        <f>IF(ISERROR(VLOOKUP(CONCATENATE($B210,"-",$C210),IN_1C!$B$2:$T$3018,4,FALSE))=TRUE,"",VLOOKUP(CONCATENATE($B210,"-",$C210),IN_1C!$B$2:$T$3018,4,FALSE))</f>
        <v>0</v>
      </c>
      <c r="G210" s="733">
        <f>IF(ISERROR(VLOOKUP(CONCATENATE($B210,"-",$C210),IN_1C!$B$2:$T$3018,5,FALSE))=TRUE,"",VLOOKUP(CONCATENATE($B210,"-",$C210),IN_1C!$B$2:$T$3018,5,FALSE))</f>
        <v>0</v>
      </c>
      <c r="H210" s="734">
        <f>IF(ISERROR(VLOOKUP(CONCATENATE($B210,"-",$C210),IN_1C!$B$2:$T$3018,6,FALSE))=TRUE,"",VLOOKUP(CONCATENATE($B210,"-",$C210),IN_1C!$B$2:$T$3018,6,FALSE))</f>
        <v>0</v>
      </c>
      <c r="I210" s="733">
        <f>IF(ISERROR(VLOOKUP(CONCATENATE($B210,"-",$C210),IN_1C!$B$2:$T$3018,7,FALSE))=TRUE,"",VLOOKUP(CONCATENATE($B210,"-",$C210),IN_1C!$B$2:$T$3018,7,FALSE))</f>
        <v>0</v>
      </c>
      <c r="J210" s="734">
        <f>IF(ISERROR(VLOOKUP(CONCATENATE($B210,"-",$C210),IN_1C!$B$2:$T$3018,8,FALSE))=TRUE,"",VLOOKUP(CONCATENATE($B210,"-",$C210),IN_1C!$B$2:$T$3018,8,FALSE))</f>
        <v>0</v>
      </c>
      <c r="K210" s="733">
        <f>IF(ISERROR(VLOOKUP(CONCATENATE($B210,"-",$C210),IN_1C!$B$2:$T$3018,9,FALSE))=TRUE,"",VLOOKUP(CONCATENATE($B210,"-",$C210),IN_1C!$B$2:$T$3018,9,FALSE))</f>
        <v>0</v>
      </c>
      <c r="L210" s="734">
        <f>IF(ISERROR(VLOOKUP(CONCATENATE($B210,"-",$C210),IN_1C!$B$2:$T$3018,10,FALSE))=TRUE,"",VLOOKUP(CONCATENATE($B210,"-",$C210),IN_1C!$B$2:$T$3018,10,FALSE))</f>
        <v>0</v>
      </c>
      <c r="M210" s="733">
        <f>IF(ISERROR(VLOOKUP(CONCATENATE($B210,"-",$C210),IN_1C!$B$2:$T$3018,11,FALSE))=TRUE,"",VLOOKUP(CONCATENATE($B210,"-",$C210),IN_1C!$B$2:$T$3018,11,FALSE))</f>
        <v>0</v>
      </c>
      <c r="N210" s="734">
        <f>IF(ISERROR(VLOOKUP(CONCATENATE($B210,"-",$C210),IN_1C!$B$2:$T$3018,12,FALSE))=TRUE,"",VLOOKUP(CONCATENATE($B210,"-",$C210),IN_1C!$B$2:$T$3018,12,FALSE))</f>
        <v>0</v>
      </c>
      <c r="O210" s="735">
        <f>IF(ISERROR(VLOOKUP(CONCATENATE($B210,"-",$C210),IN_1C!$B$2:$T$3018,13,FALSE))=TRUE,"",VLOOKUP(CONCATENATE($B210,"-",$C210),IN_1C!$B$2:$T$3018,13,FALSE))</f>
        <v>0</v>
      </c>
      <c r="P210" s="735">
        <f>IF(ISERROR(VLOOKUP(CONCATENATE($B210,"-",$C210),IN_1C!$B$2:$T$3018,14,FALSE))=TRUE,"",VLOOKUP(CONCATENATE($B210,"-",$C210),IN_1C!$B$2:$T$3018,14,FALSE))</f>
        <v>0</v>
      </c>
      <c r="Q210" s="662">
        <f t="shared" si="34"/>
        <v>0</v>
      </c>
      <c r="R210" s="661">
        <f t="shared" si="34"/>
        <v>0</v>
      </c>
    </row>
    <row r="211" spans="1:18" x14ac:dyDescent="0.35">
      <c r="A211" s="541" t="s">
        <v>1404</v>
      </c>
      <c r="B211" s="546" t="s">
        <v>1405</v>
      </c>
      <c r="C211" s="617">
        <v>5</v>
      </c>
      <c r="D211" s="1362" t="str">
        <f t="shared" si="35"/>
        <v/>
      </c>
      <c r="E211" s="733">
        <f>IF(ISERROR(VLOOKUP(CONCATENATE($B211,"-",$C211),IN_1C!$B$2:$T$3018,3,FALSE))=TRUE,"",VLOOKUP(CONCATENATE($B211,"-",$C211),IN_1C!$B$2:$T$3018,3,FALSE))</f>
        <v>0</v>
      </c>
      <c r="F211" s="734">
        <f>IF(ISERROR(VLOOKUP(CONCATENATE($B211,"-",$C211),IN_1C!$B$2:$T$3018,4,FALSE))=TRUE,"",VLOOKUP(CONCATENATE($B211,"-",$C211),IN_1C!$B$2:$T$3018,4,FALSE))</f>
        <v>0</v>
      </c>
      <c r="G211" s="733">
        <f>IF(ISERROR(VLOOKUP(CONCATENATE($B211,"-",$C211),IN_1C!$B$2:$T$3018,5,FALSE))=TRUE,"",VLOOKUP(CONCATENATE($B211,"-",$C211),IN_1C!$B$2:$T$3018,5,FALSE))</f>
        <v>0</v>
      </c>
      <c r="H211" s="734">
        <f>IF(ISERROR(VLOOKUP(CONCATENATE($B211,"-",$C211),IN_1C!$B$2:$T$3018,6,FALSE))=TRUE,"",VLOOKUP(CONCATENATE($B211,"-",$C211),IN_1C!$B$2:$T$3018,6,FALSE))</f>
        <v>0</v>
      </c>
      <c r="I211" s="733">
        <f>IF(ISERROR(VLOOKUP(CONCATENATE($B211,"-",$C211),IN_1C!$B$2:$T$3018,7,FALSE))=TRUE,"",VLOOKUP(CONCATENATE($B211,"-",$C211),IN_1C!$B$2:$T$3018,7,FALSE))</f>
        <v>0</v>
      </c>
      <c r="J211" s="734">
        <f>IF(ISERROR(VLOOKUP(CONCATENATE($B211,"-",$C211),IN_1C!$B$2:$T$3018,8,FALSE))=TRUE,"",VLOOKUP(CONCATENATE($B211,"-",$C211),IN_1C!$B$2:$T$3018,8,FALSE))</f>
        <v>0</v>
      </c>
      <c r="K211" s="733">
        <f>IF(ISERROR(VLOOKUP(CONCATENATE($B211,"-",$C211),IN_1C!$B$2:$T$3018,9,FALSE))=TRUE,"",VLOOKUP(CONCATENATE($B211,"-",$C211),IN_1C!$B$2:$T$3018,9,FALSE))</f>
        <v>0</v>
      </c>
      <c r="L211" s="734">
        <f>IF(ISERROR(VLOOKUP(CONCATENATE($B211,"-",$C211),IN_1C!$B$2:$T$3018,10,FALSE))=TRUE,"",VLOOKUP(CONCATENATE($B211,"-",$C211),IN_1C!$B$2:$T$3018,10,FALSE))</f>
        <v>0</v>
      </c>
      <c r="M211" s="733">
        <f>IF(ISERROR(VLOOKUP(CONCATENATE($B211,"-",$C211),IN_1C!$B$2:$T$3018,11,FALSE))=TRUE,"",VLOOKUP(CONCATENATE($B211,"-",$C211),IN_1C!$B$2:$T$3018,11,FALSE))</f>
        <v>0</v>
      </c>
      <c r="N211" s="734">
        <f>IF(ISERROR(VLOOKUP(CONCATENATE($B211,"-",$C211),IN_1C!$B$2:$T$3018,12,FALSE))=TRUE,"",VLOOKUP(CONCATENATE($B211,"-",$C211),IN_1C!$B$2:$T$3018,12,FALSE))</f>
        <v>0</v>
      </c>
      <c r="O211" s="735">
        <f>IF(ISERROR(VLOOKUP(CONCATENATE($B211,"-",$C211),IN_1C!$B$2:$T$3018,13,FALSE))=TRUE,"",VLOOKUP(CONCATENATE($B211,"-",$C211),IN_1C!$B$2:$T$3018,13,FALSE))</f>
        <v>0</v>
      </c>
      <c r="P211" s="735">
        <f>IF(ISERROR(VLOOKUP(CONCATENATE($B211,"-",$C211),IN_1C!$B$2:$T$3018,14,FALSE))=TRUE,"",VLOOKUP(CONCATENATE($B211,"-",$C211),IN_1C!$B$2:$T$3018,14,FALSE))</f>
        <v>0</v>
      </c>
      <c r="Q211" s="662">
        <f t="shared" si="34"/>
        <v>0</v>
      </c>
      <c r="R211" s="661">
        <f t="shared" si="34"/>
        <v>0</v>
      </c>
    </row>
    <row r="212" spans="1:18" x14ac:dyDescent="0.35">
      <c r="A212" s="541" t="s">
        <v>1406</v>
      </c>
      <c r="B212" s="546" t="s">
        <v>1407</v>
      </c>
      <c r="C212" s="617">
        <v>5</v>
      </c>
      <c r="D212" s="1362" t="str">
        <f t="shared" si="35"/>
        <v/>
      </c>
      <c r="E212" s="733">
        <f>IF(ISERROR(VLOOKUP(CONCATENATE($B212,"-",$C212),IN_1C!$B$2:$T$3018,3,FALSE))=TRUE,"",VLOOKUP(CONCATENATE($B212,"-",$C212),IN_1C!$B$2:$T$3018,3,FALSE))</f>
        <v>0</v>
      </c>
      <c r="F212" s="734">
        <f>IF(ISERROR(VLOOKUP(CONCATENATE($B212,"-",$C212),IN_1C!$B$2:$T$3018,4,FALSE))=TRUE,"",VLOOKUP(CONCATENATE($B212,"-",$C212),IN_1C!$B$2:$T$3018,4,FALSE))</f>
        <v>0</v>
      </c>
      <c r="G212" s="733">
        <f>IF(ISERROR(VLOOKUP(CONCATENATE($B212,"-",$C212),IN_1C!$B$2:$T$3018,5,FALSE))=TRUE,"",VLOOKUP(CONCATENATE($B212,"-",$C212),IN_1C!$B$2:$T$3018,5,FALSE))</f>
        <v>0</v>
      </c>
      <c r="H212" s="734">
        <f>IF(ISERROR(VLOOKUP(CONCATENATE($B212,"-",$C212),IN_1C!$B$2:$T$3018,6,FALSE))=TRUE,"",VLOOKUP(CONCATENATE($B212,"-",$C212),IN_1C!$B$2:$T$3018,6,FALSE))</f>
        <v>0</v>
      </c>
      <c r="I212" s="733">
        <f>IF(ISERROR(VLOOKUP(CONCATENATE($B212,"-",$C212),IN_1C!$B$2:$T$3018,7,FALSE))=TRUE,"",VLOOKUP(CONCATENATE($B212,"-",$C212),IN_1C!$B$2:$T$3018,7,FALSE))</f>
        <v>0</v>
      </c>
      <c r="J212" s="734">
        <f>IF(ISERROR(VLOOKUP(CONCATENATE($B212,"-",$C212),IN_1C!$B$2:$T$3018,8,FALSE))=TRUE,"",VLOOKUP(CONCATENATE($B212,"-",$C212),IN_1C!$B$2:$T$3018,8,FALSE))</f>
        <v>0</v>
      </c>
      <c r="K212" s="733">
        <f>IF(ISERROR(VLOOKUP(CONCATENATE($B212,"-",$C212),IN_1C!$B$2:$T$3018,9,FALSE))=TRUE,"",VLOOKUP(CONCATENATE($B212,"-",$C212),IN_1C!$B$2:$T$3018,9,FALSE))</f>
        <v>0</v>
      </c>
      <c r="L212" s="734">
        <f>IF(ISERROR(VLOOKUP(CONCATENATE($B212,"-",$C212),IN_1C!$B$2:$T$3018,10,FALSE))=TRUE,"",VLOOKUP(CONCATENATE($B212,"-",$C212),IN_1C!$B$2:$T$3018,10,FALSE))</f>
        <v>0</v>
      </c>
      <c r="M212" s="733">
        <f>IF(ISERROR(VLOOKUP(CONCATENATE($B212,"-",$C212),IN_1C!$B$2:$T$3018,11,FALSE))=TRUE,"",VLOOKUP(CONCATENATE($B212,"-",$C212),IN_1C!$B$2:$T$3018,11,FALSE))</f>
        <v>0</v>
      </c>
      <c r="N212" s="734">
        <f>IF(ISERROR(VLOOKUP(CONCATENATE($B212,"-",$C212),IN_1C!$B$2:$T$3018,12,FALSE))=TRUE,"",VLOOKUP(CONCATENATE($B212,"-",$C212),IN_1C!$B$2:$T$3018,12,FALSE))</f>
        <v>0</v>
      </c>
      <c r="O212" s="735">
        <f>IF(ISERROR(VLOOKUP(CONCATENATE($B212,"-",$C212),IN_1C!$B$2:$T$3018,13,FALSE))=TRUE,"",VLOOKUP(CONCATENATE($B212,"-",$C212),IN_1C!$B$2:$T$3018,13,FALSE))</f>
        <v>0</v>
      </c>
      <c r="P212" s="735">
        <f>IF(ISERROR(VLOOKUP(CONCATENATE($B212,"-",$C212),IN_1C!$B$2:$T$3018,14,FALSE))=TRUE,"",VLOOKUP(CONCATENATE($B212,"-",$C212),IN_1C!$B$2:$T$3018,14,FALSE))</f>
        <v>0</v>
      </c>
      <c r="Q212" s="662">
        <f t="shared" si="34"/>
        <v>0</v>
      </c>
      <c r="R212" s="661">
        <f t="shared" si="34"/>
        <v>0</v>
      </c>
    </row>
    <row r="213" spans="1:18" ht="15.45" thickBot="1" x14ac:dyDescent="0.4">
      <c r="A213" s="541" t="s">
        <v>1408</v>
      </c>
      <c r="B213" s="547" t="s">
        <v>1409</v>
      </c>
      <c r="C213" s="617">
        <v>5</v>
      </c>
      <c r="D213" s="1362" t="str">
        <f t="shared" si="35"/>
        <v/>
      </c>
      <c r="E213" s="736">
        <f>IF(ISERROR(VLOOKUP(CONCATENATE($B213,"-",$C213),IN_1C!$B$2:$T$3018,3,FALSE))=TRUE,"",VLOOKUP(CONCATENATE($B213,"-",$C213),IN_1C!$B$2:$T$3018,3,FALSE))</f>
        <v>0</v>
      </c>
      <c r="F213" s="737">
        <f>IF(ISERROR(VLOOKUP(CONCATENATE($B213,"-",$C213),IN_1C!$B$2:$T$3018,4,FALSE))=TRUE,"",VLOOKUP(CONCATENATE($B213,"-",$C213),IN_1C!$B$2:$T$3018,4,FALSE))</f>
        <v>0</v>
      </c>
      <c r="G213" s="736">
        <f>IF(ISERROR(VLOOKUP(CONCATENATE($B213,"-",$C213),IN_1C!$B$2:$T$3018,5,FALSE))=TRUE,"",VLOOKUP(CONCATENATE($B213,"-",$C213),IN_1C!$B$2:$T$3018,5,FALSE))</f>
        <v>0</v>
      </c>
      <c r="H213" s="737">
        <f>IF(ISERROR(VLOOKUP(CONCATENATE($B213,"-",$C213),IN_1C!$B$2:$T$3018,6,FALSE))=TRUE,"",VLOOKUP(CONCATENATE($B213,"-",$C213),IN_1C!$B$2:$T$3018,6,FALSE))</f>
        <v>0</v>
      </c>
      <c r="I213" s="736">
        <f>IF(ISERROR(VLOOKUP(CONCATENATE($B213,"-",$C213),IN_1C!$B$2:$T$3018,7,FALSE))=TRUE,"",VLOOKUP(CONCATENATE($B213,"-",$C213),IN_1C!$B$2:$T$3018,7,FALSE))</f>
        <v>0</v>
      </c>
      <c r="J213" s="737">
        <f>IF(ISERROR(VLOOKUP(CONCATENATE($B213,"-",$C213),IN_1C!$B$2:$T$3018,8,FALSE))=TRUE,"",VLOOKUP(CONCATENATE($B213,"-",$C213),IN_1C!$B$2:$T$3018,8,FALSE))</f>
        <v>0</v>
      </c>
      <c r="K213" s="736">
        <f>IF(ISERROR(VLOOKUP(CONCATENATE($B213,"-",$C213),IN_1C!$B$2:$T$3018,9,FALSE))=TRUE,"",VLOOKUP(CONCATENATE($B213,"-",$C213),IN_1C!$B$2:$T$3018,9,FALSE))</f>
        <v>0</v>
      </c>
      <c r="L213" s="737">
        <f>IF(ISERROR(VLOOKUP(CONCATENATE($B213,"-",$C213),IN_1C!$B$2:$T$3018,10,FALSE))=TRUE,"",VLOOKUP(CONCATENATE($B213,"-",$C213),IN_1C!$B$2:$T$3018,10,FALSE))</f>
        <v>0</v>
      </c>
      <c r="M213" s="736">
        <f>IF(ISERROR(VLOOKUP(CONCATENATE($B213,"-",$C213),IN_1C!$B$2:$T$3018,11,FALSE))=TRUE,"",VLOOKUP(CONCATENATE($B213,"-",$C213),IN_1C!$B$2:$T$3018,11,FALSE))</f>
        <v>0</v>
      </c>
      <c r="N213" s="737">
        <f>IF(ISERROR(VLOOKUP(CONCATENATE($B213,"-",$C213),IN_1C!$B$2:$T$3018,12,FALSE))=TRUE,"",VLOOKUP(CONCATENATE($B213,"-",$C213),IN_1C!$B$2:$T$3018,12,FALSE))</f>
        <v>0</v>
      </c>
      <c r="O213" s="738">
        <f>IF(ISERROR(VLOOKUP(CONCATENATE($B213,"-",$C213),IN_1C!$B$2:$T$3018,13,FALSE))=TRUE,"",VLOOKUP(CONCATENATE($B213,"-",$C213),IN_1C!$B$2:$T$3018,13,FALSE))</f>
        <v>0</v>
      </c>
      <c r="P213" s="738">
        <f>IF(ISERROR(VLOOKUP(CONCATENATE($B213,"-",$C213),IN_1C!$B$2:$T$3018,14,FALSE))=TRUE,"",VLOOKUP(CONCATENATE($B213,"-",$C213),IN_1C!$B$2:$T$3018,14,FALSE))</f>
        <v>0</v>
      </c>
      <c r="Q213" s="665">
        <f t="shared" si="34"/>
        <v>0</v>
      </c>
      <c r="R213" s="666">
        <f t="shared" si="34"/>
        <v>0</v>
      </c>
    </row>
    <row r="214" spans="1:18" ht="15.45" thickBot="1" x14ac:dyDescent="0.4">
      <c r="A214" s="550" t="s">
        <v>1410</v>
      </c>
      <c r="B214" s="667"/>
      <c r="C214" s="618"/>
      <c r="D214" s="1362"/>
      <c r="E214" s="739" t="str">
        <f>IF(ISERROR(VLOOKUP(CONCATENATE($B214,"-",$C214),IN_1C!$B$2:$T$3018,3,FALSE))=TRUE,"",VLOOKUP(CONCATENATE($B214,"-",$C214),IN_1C!$B$2:$T$3018,3,FALSE))</f>
        <v/>
      </c>
      <c r="F214" s="740"/>
      <c r="G214" s="740"/>
      <c r="H214" s="740"/>
      <c r="I214" s="740"/>
      <c r="J214" s="740"/>
      <c r="K214" s="740"/>
      <c r="L214" s="740"/>
      <c r="M214" s="740"/>
      <c r="N214" s="740"/>
      <c r="O214" s="740"/>
      <c r="P214" s="740"/>
      <c r="Q214" s="668"/>
      <c r="R214" s="669"/>
    </row>
    <row r="215" spans="1:18" x14ac:dyDescent="0.35">
      <c r="A215" s="535" t="s">
        <v>1411</v>
      </c>
      <c r="B215" s="536" t="s">
        <v>1412</v>
      </c>
      <c r="C215" s="617">
        <v>5</v>
      </c>
      <c r="D215" s="1362" t="str">
        <f t="shared" ref="D215:D222" si="36">CONCATENATE(D$201)</f>
        <v/>
      </c>
      <c r="E215" s="730">
        <f>IF(ISERROR(VLOOKUP(CONCATENATE($B215,"-",$C215),IN_1C!$B$2:$T$3018,3,FALSE))=TRUE,"",VLOOKUP(CONCATENATE($B215,"-",$C215),IN_1C!$B$2:$T$3018,3,FALSE))</f>
        <v>0</v>
      </c>
      <c r="F215" s="731">
        <f>IF(ISERROR(VLOOKUP(CONCATENATE($B215,"-",$C215),IN_1C!$B$2:$T$3018,4,FALSE))=TRUE,"",VLOOKUP(CONCATENATE($B215,"-",$C215),IN_1C!$B$2:$T$3018,4,FALSE))</f>
        <v>0</v>
      </c>
      <c r="G215" s="730">
        <f>IF(ISERROR(VLOOKUP(CONCATENATE($B215,"-",$C215),IN_1C!$B$2:$T$3018,5,FALSE))=TRUE,"",VLOOKUP(CONCATENATE($B215,"-",$C215),IN_1C!$B$2:$T$3018,5,FALSE))</f>
        <v>0</v>
      </c>
      <c r="H215" s="731">
        <f>IF(ISERROR(VLOOKUP(CONCATENATE($B215,"-",$C215),IN_1C!$B$2:$T$3018,6,FALSE))=TRUE,"",VLOOKUP(CONCATENATE($B215,"-",$C215),IN_1C!$B$2:$T$3018,6,FALSE))</f>
        <v>0</v>
      </c>
      <c r="I215" s="730">
        <f>IF(ISERROR(VLOOKUP(CONCATENATE($B215,"-",$C215),IN_1C!$B$2:$T$3018,7,FALSE))=TRUE,"",VLOOKUP(CONCATENATE($B215,"-",$C215),IN_1C!$B$2:$T$3018,7,FALSE))</f>
        <v>0</v>
      </c>
      <c r="J215" s="731">
        <f>IF(ISERROR(VLOOKUP(CONCATENATE($B215,"-",$C215),IN_1C!$B$2:$T$3018,8,FALSE))=TRUE,"",VLOOKUP(CONCATENATE($B215,"-",$C215),IN_1C!$B$2:$T$3018,8,FALSE))</f>
        <v>0</v>
      </c>
      <c r="K215" s="730">
        <f>IF(ISERROR(VLOOKUP(CONCATENATE($B215,"-",$C215),IN_1C!$B$2:$T$3018,9,FALSE))=TRUE,"",VLOOKUP(CONCATENATE($B215,"-",$C215),IN_1C!$B$2:$T$3018,9,FALSE))</f>
        <v>0</v>
      </c>
      <c r="L215" s="731">
        <f>IF(ISERROR(VLOOKUP(CONCATENATE($B215,"-",$C215),IN_1C!$B$2:$T$3018,10,FALSE))=TRUE,"",VLOOKUP(CONCATENATE($B215,"-",$C215),IN_1C!$B$2:$T$3018,10,FALSE))</f>
        <v>0</v>
      </c>
      <c r="M215" s="730">
        <f>IF(ISERROR(VLOOKUP(CONCATENATE($B215,"-",$C215),IN_1C!$B$2:$T$3018,11,FALSE))=TRUE,"",VLOOKUP(CONCATENATE($B215,"-",$C215),IN_1C!$B$2:$T$3018,11,FALSE))</f>
        <v>0</v>
      </c>
      <c r="N215" s="731">
        <f>IF(ISERROR(VLOOKUP(CONCATENATE($B215,"-",$C215),IN_1C!$B$2:$T$3018,12,FALSE))=TRUE,"",VLOOKUP(CONCATENATE($B215,"-",$C215),IN_1C!$B$2:$T$3018,12,FALSE))</f>
        <v>0</v>
      </c>
      <c r="O215" s="730">
        <f>IF(ISERROR(VLOOKUP(CONCATENATE($B215,"-",$C215),IN_1C!$B$2:$T$3018,13,FALSE))=TRUE,"",VLOOKUP(CONCATENATE($B215,"-",$C215),IN_1C!$B$2:$T$3018,13,FALSE))</f>
        <v>0</v>
      </c>
      <c r="P215" s="731">
        <f>IF(ISERROR(VLOOKUP(CONCATENATE($B215,"-",$C215),IN_1C!$B$2:$T$3018,14,FALSE))=TRUE,"",VLOOKUP(CONCATENATE($B215,"-",$C215),IN_1C!$B$2:$T$3018,14,FALSE))</f>
        <v>0</v>
      </c>
      <c r="Q215" s="656">
        <f t="shared" ref="Q215:R222" si="37">E215+G215</f>
        <v>0</v>
      </c>
      <c r="R215" s="657">
        <f t="shared" si="37"/>
        <v>0</v>
      </c>
    </row>
    <row r="216" spans="1:18" x14ac:dyDescent="0.35">
      <c r="A216" s="541" t="s">
        <v>1413</v>
      </c>
      <c r="B216" s="546" t="s">
        <v>1414</v>
      </c>
      <c r="C216" s="617">
        <v>5</v>
      </c>
      <c r="D216" s="1362" t="str">
        <f t="shared" si="36"/>
        <v/>
      </c>
      <c r="E216" s="733">
        <f>IF(ISERROR(VLOOKUP(CONCATENATE($B216,"-",$C216),IN_1C!$B$2:$T$3018,3,FALSE))=TRUE,"",VLOOKUP(CONCATENATE($B216,"-",$C216),IN_1C!$B$2:$T$3018,3,FALSE))</f>
        <v>0</v>
      </c>
      <c r="F216" s="734">
        <f>IF(ISERROR(VLOOKUP(CONCATENATE($B216,"-",$C216),IN_1C!$B$2:$T$3018,4,FALSE))=TRUE,"",VLOOKUP(CONCATENATE($B216,"-",$C216),IN_1C!$B$2:$T$3018,4,FALSE))</f>
        <v>0</v>
      </c>
      <c r="G216" s="733">
        <f>IF(ISERROR(VLOOKUP(CONCATENATE($B216,"-",$C216),IN_1C!$B$2:$T$3018,5,FALSE))=TRUE,"",VLOOKUP(CONCATENATE($B216,"-",$C216),IN_1C!$B$2:$T$3018,5,FALSE))</f>
        <v>0</v>
      </c>
      <c r="H216" s="734">
        <f>IF(ISERROR(VLOOKUP(CONCATENATE($B216,"-",$C216),IN_1C!$B$2:$T$3018,6,FALSE))=TRUE,"",VLOOKUP(CONCATENATE($B216,"-",$C216),IN_1C!$B$2:$T$3018,6,FALSE))</f>
        <v>0</v>
      </c>
      <c r="I216" s="733">
        <f>IF(ISERROR(VLOOKUP(CONCATENATE($B216,"-",$C216),IN_1C!$B$2:$T$3018,7,FALSE))=TRUE,"",VLOOKUP(CONCATENATE($B216,"-",$C216),IN_1C!$B$2:$T$3018,7,FALSE))</f>
        <v>0</v>
      </c>
      <c r="J216" s="734">
        <f>IF(ISERROR(VLOOKUP(CONCATENATE($B216,"-",$C216),IN_1C!$B$2:$T$3018,8,FALSE))=TRUE,"",VLOOKUP(CONCATENATE($B216,"-",$C216),IN_1C!$B$2:$T$3018,8,FALSE))</f>
        <v>0</v>
      </c>
      <c r="K216" s="733">
        <f>IF(ISERROR(VLOOKUP(CONCATENATE($B216,"-",$C216),IN_1C!$B$2:$T$3018,9,FALSE))=TRUE,"",VLOOKUP(CONCATENATE($B216,"-",$C216),IN_1C!$B$2:$T$3018,9,FALSE))</f>
        <v>0</v>
      </c>
      <c r="L216" s="734">
        <f>IF(ISERROR(VLOOKUP(CONCATENATE($B216,"-",$C216),IN_1C!$B$2:$T$3018,10,FALSE))=TRUE,"",VLOOKUP(CONCATENATE($B216,"-",$C216),IN_1C!$B$2:$T$3018,10,FALSE))</f>
        <v>0</v>
      </c>
      <c r="M216" s="733">
        <f>IF(ISERROR(VLOOKUP(CONCATENATE($B216,"-",$C216),IN_1C!$B$2:$T$3018,11,FALSE))=TRUE,"",VLOOKUP(CONCATENATE($B216,"-",$C216),IN_1C!$B$2:$T$3018,11,FALSE))</f>
        <v>0</v>
      </c>
      <c r="N216" s="734">
        <f>IF(ISERROR(VLOOKUP(CONCATENATE($B216,"-",$C216),IN_1C!$B$2:$T$3018,12,FALSE))=TRUE,"",VLOOKUP(CONCATENATE($B216,"-",$C216),IN_1C!$B$2:$T$3018,12,FALSE))</f>
        <v>0</v>
      </c>
      <c r="O216" s="733">
        <f>IF(ISERROR(VLOOKUP(CONCATENATE($B216,"-",$C216),IN_1C!$B$2:$T$3018,13,FALSE))=TRUE,"",VLOOKUP(CONCATENATE($B216,"-",$C216),IN_1C!$B$2:$T$3018,13,FALSE))</f>
        <v>0</v>
      </c>
      <c r="P216" s="734">
        <f>IF(ISERROR(VLOOKUP(CONCATENATE($B216,"-",$C216),IN_1C!$B$2:$T$3018,14,FALSE))=TRUE,"",VLOOKUP(CONCATENATE($B216,"-",$C216),IN_1C!$B$2:$T$3018,14,FALSE))</f>
        <v>0</v>
      </c>
      <c r="Q216" s="660">
        <f t="shared" si="37"/>
        <v>0</v>
      </c>
      <c r="R216" s="661">
        <f t="shared" si="37"/>
        <v>0</v>
      </c>
    </row>
    <row r="217" spans="1:18" x14ac:dyDescent="0.35">
      <c r="A217" s="541" t="s">
        <v>1415</v>
      </c>
      <c r="B217" s="546" t="s">
        <v>1416</v>
      </c>
      <c r="C217" s="617">
        <v>5</v>
      </c>
      <c r="D217" s="1362" t="str">
        <f t="shared" si="36"/>
        <v/>
      </c>
      <c r="E217" s="733">
        <f>IF(ISERROR(VLOOKUP(CONCATENATE($B217,"-",$C217),IN_1C!$B$2:$T$3018,3,FALSE))=TRUE,"",VLOOKUP(CONCATENATE($B217,"-",$C217),IN_1C!$B$2:$T$3018,3,FALSE))</f>
        <v>0</v>
      </c>
      <c r="F217" s="734">
        <f>IF(ISERROR(VLOOKUP(CONCATENATE($B217,"-",$C217),IN_1C!$B$2:$T$3018,4,FALSE))=TRUE,"",VLOOKUP(CONCATENATE($B217,"-",$C217),IN_1C!$B$2:$T$3018,4,FALSE))</f>
        <v>0</v>
      </c>
      <c r="G217" s="733">
        <f>IF(ISERROR(VLOOKUP(CONCATENATE($B217,"-",$C217),IN_1C!$B$2:$T$3018,5,FALSE))=TRUE,"",VLOOKUP(CONCATENATE($B217,"-",$C217),IN_1C!$B$2:$T$3018,5,FALSE))</f>
        <v>0</v>
      </c>
      <c r="H217" s="734">
        <f>IF(ISERROR(VLOOKUP(CONCATENATE($B217,"-",$C217),IN_1C!$B$2:$T$3018,6,FALSE))=TRUE,"",VLOOKUP(CONCATENATE($B217,"-",$C217),IN_1C!$B$2:$T$3018,6,FALSE))</f>
        <v>0</v>
      </c>
      <c r="I217" s="733">
        <f>IF(ISERROR(VLOOKUP(CONCATENATE($B217,"-",$C217),IN_1C!$B$2:$T$3018,7,FALSE))=TRUE,"",VLOOKUP(CONCATENATE($B217,"-",$C217),IN_1C!$B$2:$T$3018,7,FALSE))</f>
        <v>0</v>
      </c>
      <c r="J217" s="734">
        <f>IF(ISERROR(VLOOKUP(CONCATENATE($B217,"-",$C217),IN_1C!$B$2:$T$3018,8,FALSE))=TRUE,"",VLOOKUP(CONCATENATE($B217,"-",$C217),IN_1C!$B$2:$T$3018,8,FALSE))</f>
        <v>0</v>
      </c>
      <c r="K217" s="733">
        <f>IF(ISERROR(VLOOKUP(CONCATENATE($B217,"-",$C217),IN_1C!$B$2:$T$3018,9,FALSE))=TRUE,"",VLOOKUP(CONCATENATE($B217,"-",$C217),IN_1C!$B$2:$T$3018,9,FALSE))</f>
        <v>0</v>
      </c>
      <c r="L217" s="734">
        <f>IF(ISERROR(VLOOKUP(CONCATENATE($B217,"-",$C217),IN_1C!$B$2:$T$3018,10,FALSE))=TRUE,"",VLOOKUP(CONCATENATE($B217,"-",$C217),IN_1C!$B$2:$T$3018,10,FALSE))</f>
        <v>0</v>
      </c>
      <c r="M217" s="733">
        <f>IF(ISERROR(VLOOKUP(CONCATENATE($B217,"-",$C217),IN_1C!$B$2:$T$3018,11,FALSE))=TRUE,"",VLOOKUP(CONCATENATE($B217,"-",$C217),IN_1C!$B$2:$T$3018,11,FALSE))</f>
        <v>0</v>
      </c>
      <c r="N217" s="734">
        <f>IF(ISERROR(VLOOKUP(CONCATENATE($B217,"-",$C217),IN_1C!$B$2:$T$3018,12,FALSE))=TRUE,"",VLOOKUP(CONCATENATE($B217,"-",$C217),IN_1C!$B$2:$T$3018,12,FALSE))</f>
        <v>0</v>
      </c>
      <c r="O217" s="733">
        <f>IF(ISERROR(VLOOKUP(CONCATENATE($B217,"-",$C217),IN_1C!$B$2:$T$3018,13,FALSE))=TRUE,"",VLOOKUP(CONCATENATE($B217,"-",$C217),IN_1C!$B$2:$T$3018,13,FALSE))</f>
        <v>0</v>
      </c>
      <c r="P217" s="734">
        <f>IF(ISERROR(VLOOKUP(CONCATENATE($B217,"-",$C217),IN_1C!$B$2:$T$3018,14,FALSE))=TRUE,"",VLOOKUP(CONCATENATE($B217,"-",$C217),IN_1C!$B$2:$T$3018,14,FALSE))</f>
        <v>0</v>
      </c>
      <c r="Q217" s="660">
        <f t="shared" si="37"/>
        <v>0</v>
      </c>
      <c r="R217" s="661">
        <f t="shared" si="37"/>
        <v>0</v>
      </c>
    </row>
    <row r="218" spans="1:18" x14ac:dyDescent="0.35">
      <c r="A218" s="541" t="s">
        <v>1417</v>
      </c>
      <c r="B218" s="546" t="s">
        <v>1418</v>
      </c>
      <c r="C218" s="617">
        <v>5</v>
      </c>
      <c r="D218" s="1362" t="str">
        <f t="shared" si="36"/>
        <v/>
      </c>
      <c r="E218" s="733">
        <f>IF(ISERROR(VLOOKUP(CONCATENATE($B218,"-",$C218),IN_1C!$B$2:$T$3018,3,FALSE))=TRUE,"",VLOOKUP(CONCATENATE($B218,"-",$C218),IN_1C!$B$2:$T$3018,3,FALSE))</f>
        <v>0</v>
      </c>
      <c r="F218" s="734">
        <f>IF(ISERROR(VLOOKUP(CONCATENATE($B218,"-",$C218),IN_1C!$B$2:$T$3018,4,FALSE))=TRUE,"",VLOOKUP(CONCATENATE($B218,"-",$C218),IN_1C!$B$2:$T$3018,4,FALSE))</f>
        <v>0</v>
      </c>
      <c r="G218" s="733">
        <f>IF(ISERROR(VLOOKUP(CONCATENATE($B218,"-",$C218),IN_1C!$B$2:$T$3018,5,FALSE))=TRUE,"",VLOOKUP(CONCATENATE($B218,"-",$C218),IN_1C!$B$2:$T$3018,5,FALSE))</f>
        <v>0</v>
      </c>
      <c r="H218" s="734">
        <f>IF(ISERROR(VLOOKUP(CONCATENATE($B218,"-",$C218),IN_1C!$B$2:$T$3018,6,FALSE))=TRUE,"",VLOOKUP(CONCATENATE($B218,"-",$C218),IN_1C!$B$2:$T$3018,6,FALSE))</f>
        <v>0</v>
      </c>
      <c r="I218" s="733">
        <f>IF(ISERROR(VLOOKUP(CONCATENATE($B218,"-",$C218),IN_1C!$B$2:$T$3018,7,FALSE))=TRUE,"",VLOOKUP(CONCATENATE($B218,"-",$C218),IN_1C!$B$2:$T$3018,7,FALSE))</f>
        <v>0</v>
      </c>
      <c r="J218" s="734">
        <f>IF(ISERROR(VLOOKUP(CONCATENATE($B218,"-",$C218),IN_1C!$B$2:$T$3018,8,FALSE))=TRUE,"",VLOOKUP(CONCATENATE($B218,"-",$C218),IN_1C!$B$2:$T$3018,8,FALSE))</f>
        <v>0</v>
      </c>
      <c r="K218" s="733">
        <f>IF(ISERROR(VLOOKUP(CONCATENATE($B218,"-",$C218),IN_1C!$B$2:$T$3018,9,FALSE))=TRUE,"",VLOOKUP(CONCATENATE($B218,"-",$C218),IN_1C!$B$2:$T$3018,9,FALSE))</f>
        <v>0</v>
      </c>
      <c r="L218" s="734">
        <f>IF(ISERROR(VLOOKUP(CONCATENATE($B218,"-",$C218),IN_1C!$B$2:$T$3018,10,FALSE))=TRUE,"",VLOOKUP(CONCATENATE($B218,"-",$C218),IN_1C!$B$2:$T$3018,10,FALSE))</f>
        <v>0</v>
      </c>
      <c r="M218" s="733">
        <f>IF(ISERROR(VLOOKUP(CONCATENATE($B218,"-",$C218),IN_1C!$B$2:$T$3018,11,FALSE))=TRUE,"",VLOOKUP(CONCATENATE($B218,"-",$C218),IN_1C!$B$2:$T$3018,11,FALSE))</f>
        <v>0</v>
      </c>
      <c r="N218" s="734">
        <f>IF(ISERROR(VLOOKUP(CONCATENATE($B218,"-",$C218),IN_1C!$B$2:$T$3018,12,FALSE))=TRUE,"",VLOOKUP(CONCATENATE($B218,"-",$C218),IN_1C!$B$2:$T$3018,12,FALSE))</f>
        <v>0</v>
      </c>
      <c r="O218" s="733">
        <f>IF(ISERROR(VLOOKUP(CONCATENATE($B218,"-",$C218),IN_1C!$B$2:$T$3018,13,FALSE))=TRUE,"",VLOOKUP(CONCATENATE($B218,"-",$C218),IN_1C!$B$2:$T$3018,13,FALSE))</f>
        <v>0</v>
      </c>
      <c r="P218" s="734">
        <f>IF(ISERROR(VLOOKUP(CONCATENATE($B218,"-",$C218),IN_1C!$B$2:$T$3018,14,FALSE))=TRUE,"",VLOOKUP(CONCATENATE($B218,"-",$C218),IN_1C!$B$2:$T$3018,14,FALSE))</f>
        <v>0</v>
      </c>
      <c r="Q218" s="660">
        <f t="shared" si="37"/>
        <v>0</v>
      </c>
      <c r="R218" s="661">
        <f t="shared" si="37"/>
        <v>0</v>
      </c>
    </row>
    <row r="219" spans="1:18" x14ac:dyDescent="0.35">
      <c r="A219" s="541" t="s">
        <v>1419</v>
      </c>
      <c r="B219" s="546" t="s">
        <v>1420</v>
      </c>
      <c r="C219" s="617">
        <v>5</v>
      </c>
      <c r="D219" s="1362" t="str">
        <f t="shared" si="36"/>
        <v/>
      </c>
      <c r="E219" s="733">
        <f>IF(ISERROR(VLOOKUP(CONCATENATE($B219,"-",$C219),IN_1C!$B$2:$T$3018,3,FALSE))=TRUE,"",VLOOKUP(CONCATENATE($B219,"-",$C219),IN_1C!$B$2:$T$3018,3,FALSE))</f>
        <v>0</v>
      </c>
      <c r="F219" s="734">
        <f>IF(ISERROR(VLOOKUP(CONCATENATE($B219,"-",$C219),IN_1C!$B$2:$T$3018,4,FALSE))=TRUE,"",VLOOKUP(CONCATENATE($B219,"-",$C219),IN_1C!$B$2:$T$3018,4,FALSE))</f>
        <v>0</v>
      </c>
      <c r="G219" s="733">
        <f>IF(ISERROR(VLOOKUP(CONCATENATE($B219,"-",$C219),IN_1C!$B$2:$T$3018,5,FALSE))=TRUE,"",VLOOKUP(CONCATENATE($B219,"-",$C219),IN_1C!$B$2:$T$3018,5,FALSE))</f>
        <v>0</v>
      </c>
      <c r="H219" s="734">
        <f>IF(ISERROR(VLOOKUP(CONCATENATE($B219,"-",$C219),IN_1C!$B$2:$T$3018,6,FALSE))=TRUE,"",VLOOKUP(CONCATENATE($B219,"-",$C219),IN_1C!$B$2:$T$3018,6,FALSE))</f>
        <v>0</v>
      </c>
      <c r="I219" s="733">
        <f>IF(ISERROR(VLOOKUP(CONCATENATE($B219,"-",$C219),IN_1C!$B$2:$T$3018,7,FALSE))=TRUE,"",VLOOKUP(CONCATENATE($B219,"-",$C219),IN_1C!$B$2:$T$3018,7,FALSE))</f>
        <v>0</v>
      </c>
      <c r="J219" s="734">
        <f>IF(ISERROR(VLOOKUP(CONCATENATE($B219,"-",$C219),IN_1C!$B$2:$T$3018,8,FALSE))=TRUE,"",VLOOKUP(CONCATENATE($B219,"-",$C219),IN_1C!$B$2:$T$3018,8,FALSE))</f>
        <v>0</v>
      </c>
      <c r="K219" s="733">
        <f>IF(ISERROR(VLOOKUP(CONCATENATE($B219,"-",$C219),IN_1C!$B$2:$T$3018,9,FALSE))=TRUE,"",VLOOKUP(CONCATENATE($B219,"-",$C219),IN_1C!$B$2:$T$3018,9,FALSE))</f>
        <v>0</v>
      </c>
      <c r="L219" s="734">
        <f>IF(ISERROR(VLOOKUP(CONCATENATE($B219,"-",$C219),IN_1C!$B$2:$T$3018,10,FALSE))=TRUE,"",VLOOKUP(CONCATENATE($B219,"-",$C219),IN_1C!$B$2:$T$3018,10,FALSE))</f>
        <v>0</v>
      </c>
      <c r="M219" s="733">
        <f>IF(ISERROR(VLOOKUP(CONCATENATE($B219,"-",$C219),IN_1C!$B$2:$T$3018,11,FALSE))=TRUE,"",VLOOKUP(CONCATENATE($B219,"-",$C219),IN_1C!$B$2:$T$3018,11,FALSE))</f>
        <v>0</v>
      </c>
      <c r="N219" s="734">
        <f>IF(ISERROR(VLOOKUP(CONCATENATE($B219,"-",$C219),IN_1C!$B$2:$T$3018,12,FALSE))=TRUE,"",VLOOKUP(CONCATENATE($B219,"-",$C219),IN_1C!$B$2:$T$3018,12,FALSE))</f>
        <v>0</v>
      </c>
      <c r="O219" s="733">
        <f>IF(ISERROR(VLOOKUP(CONCATENATE($B219,"-",$C219),IN_1C!$B$2:$T$3018,13,FALSE))=TRUE,"",VLOOKUP(CONCATENATE($B219,"-",$C219),IN_1C!$B$2:$T$3018,13,FALSE))</f>
        <v>0</v>
      </c>
      <c r="P219" s="734">
        <f>IF(ISERROR(VLOOKUP(CONCATENATE($B219,"-",$C219),IN_1C!$B$2:$T$3018,14,FALSE))=TRUE,"",VLOOKUP(CONCATENATE($B219,"-",$C219),IN_1C!$B$2:$T$3018,14,FALSE))</f>
        <v>0</v>
      </c>
      <c r="Q219" s="660">
        <f t="shared" si="37"/>
        <v>0</v>
      </c>
      <c r="R219" s="661">
        <f t="shared" si="37"/>
        <v>0</v>
      </c>
    </row>
    <row r="220" spans="1:18" x14ac:dyDescent="0.35">
      <c r="A220" s="541" t="s">
        <v>1814</v>
      </c>
      <c r="B220" s="547" t="s">
        <v>524</v>
      </c>
      <c r="C220" s="617">
        <v>5</v>
      </c>
      <c r="D220" s="1362" t="str">
        <f t="shared" si="36"/>
        <v/>
      </c>
      <c r="E220" s="2145">
        <f>IF(ISERROR(VLOOKUP(CONCATENATE($B220,"-",$C220),IN_1C!$B$2:$T$3018,3,FALSE))=TRUE,"",VLOOKUP(CONCATENATE($B220,"-",$C220),IN_1C!$B$2:$T$3018,3,FALSE))</f>
        <v>0</v>
      </c>
      <c r="F220" s="2146">
        <f>IF(ISERROR(VLOOKUP(CONCATENATE($B220,"-",$C220),IN_1C!$B$2:$T$3018,4,FALSE))=TRUE,"",VLOOKUP(CONCATENATE($B220,"-",$C220),IN_1C!$B$2:$T$3018,4,FALSE))</f>
        <v>0</v>
      </c>
      <c r="G220" s="2145">
        <f>IF(ISERROR(VLOOKUP(CONCATENATE($B220,"-",$C220),IN_1C!$B$2:$T$3018,5,FALSE))=TRUE,"",VLOOKUP(CONCATENATE($B220,"-",$C220),IN_1C!$B$2:$T$3018,5,FALSE))</f>
        <v>0</v>
      </c>
      <c r="H220" s="2146">
        <f>IF(ISERROR(VLOOKUP(CONCATENATE($B220,"-",$C220),IN_1C!$B$2:$T$3018,6,FALSE))=TRUE,"",VLOOKUP(CONCATENATE($B220,"-",$C220),IN_1C!$B$2:$T$3018,6,FALSE))</f>
        <v>0</v>
      </c>
      <c r="I220" s="2145">
        <f>IF(ISERROR(VLOOKUP(CONCATENATE($B220,"-",$C220),IN_1C!$B$2:$T$3018,7,FALSE))=TRUE,"",VLOOKUP(CONCATENATE($B220,"-",$C220),IN_1C!$B$2:$T$3018,7,FALSE))</f>
        <v>0</v>
      </c>
      <c r="J220" s="2146">
        <f>IF(ISERROR(VLOOKUP(CONCATENATE($B220,"-",$C220),IN_1C!$B$2:$T$3018,8,FALSE))=TRUE,"",VLOOKUP(CONCATENATE($B220,"-",$C220),IN_1C!$B$2:$T$3018,8,FALSE))</f>
        <v>0</v>
      </c>
      <c r="K220" s="2145">
        <f>IF(ISERROR(VLOOKUP(CONCATENATE($B220,"-",$C220),IN_1C!$B$2:$T$3018,9,FALSE))=TRUE,"",VLOOKUP(CONCATENATE($B220,"-",$C220),IN_1C!$B$2:$T$3018,9,FALSE))</f>
        <v>0</v>
      </c>
      <c r="L220" s="2146">
        <f>IF(ISERROR(VLOOKUP(CONCATENATE($B220,"-",$C220),IN_1C!$B$2:$T$3018,10,FALSE))=TRUE,"",VLOOKUP(CONCATENATE($B220,"-",$C220),IN_1C!$B$2:$T$3018,10,FALSE))</f>
        <v>0</v>
      </c>
      <c r="M220" s="2145">
        <f>IF(ISERROR(VLOOKUP(CONCATENATE($B220,"-",$C220),IN_1C!$B$2:$T$3018,11,FALSE))=TRUE,"",VLOOKUP(CONCATENATE($B220,"-",$C220),IN_1C!$B$2:$T$3018,11,FALSE))</f>
        <v>0</v>
      </c>
      <c r="N220" s="2146">
        <f>IF(ISERROR(VLOOKUP(CONCATENATE($B220,"-",$C220),IN_1C!$B$2:$T$3018,12,FALSE))=TRUE,"",VLOOKUP(CONCATENATE($B220,"-",$C220),IN_1C!$B$2:$T$3018,12,FALSE))</f>
        <v>0</v>
      </c>
      <c r="O220" s="2145">
        <f>IF(ISERROR(VLOOKUP(CONCATENATE($B220,"-",$C220),IN_1C!$B$2:$T$3018,13,FALSE))=TRUE,"",VLOOKUP(CONCATENATE($B220,"-",$C220),IN_1C!$B$2:$T$3018,13,FALSE))</f>
        <v>0</v>
      </c>
      <c r="P220" s="2146">
        <f>IF(ISERROR(VLOOKUP(CONCATENATE($B220,"-",$C220),IN_1C!$B$2:$T$3018,14,FALSE))=TRUE,"",VLOOKUP(CONCATENATE($B220,"-",$C220),IN_1C!$B$2:$T$3018,14,FALSE))</f>
        <v>0</v>
      </c>
      <c r="Q220" s="2147">
        <f t="shared" si="37"/>
        <v>0</v>
      </c>
      <c r="R220" s="666">
        <f t="shared" si="37"/>
        <v>0</v>
      </c>
    </row>
    <row r="221" spans="1:18" x14ac:dyDescent="0.35">
      <c r="A221" s="541" t="s">
        <v>1815</v>
      </c>
      <c r="B221" s="547" t="s">
        <v>526</v>
      </c>
      <c r="C221" s="617">
        <v>5</v>
      </c>
      <c r="D221" s="1362" t="str">
        <f t="shared" si="36"/>
        <v/>
      </c>
      <c r="E221" s="2145">
        <f>IF(ISERROR(VLOOKUP(CONCATENATE($B221,"-",$C221),IN_1C!$B$2:$T$3018,3,FALSE))=TRUE,"",VLOOKUP(CONCATENATE($B221,"-",$C221),IN_1C!$B$2:$T$3018,3,FALSE))</f>
        <v>0</v>
      </c>
      <c r="F221" s="2146">
        <f>IF(ISERROR(VLOOKUP(CONCATENATE($B221,"-",$C221),IN_1C!$B$2:$T$3018,4,FALSE))=TRUE,"",VLOOKUP(CONCATENATE($B221,"-",$C221),IN_1C!$B$2:$T$3018,4,FALSE))</f>
        <v>0</v>
      </c>
      <c r="G221" s="2145">
        <f>IF(ISERROR(VLOOKUP(CONCATENATE($B221,"-",$C221),IN_1C!$B$2:$T$3018,5,FALSE))=TRUE,"",VLOOKUP(CONCATENATE($B221,"-",$C221),IN_1C!$B$2:$T$3018,5,FALSE))</f>
        <v>0</v>
      </c>
      <c r="H221" s="2146">
        <f>IF(ISERROR(VLOOKUP(CONCATENATE($B221,"-",$C221),IN_1C!$B$2:$T$3018,6,FALSE))=TRUE,"",VLOOKUP(CONCATENATE($B221,"-",$C221),IN_1C!$B$2:$T$3018,6,FALSE))</f>
        <v>0</v>
      </c>
      <c r="I221" s="2145">
        <f>IF(ISERROR(VLOOKUP(CONCATENATE($B221,"-",$C221),IN_1C!$B$2:$T$3018,7,FALSE))=TRUE,"",VLOOKUP(CONCATENATE($B221,"-",$C221),IN_1C!$B$2:$T$3018,7,FALSE))</f>
        <v>0</v>
      </c>
      <c r="J221" s="2146">
        <f>IF(ISERROR(VLOOKUP(CONCATENATE($B221,"-",$C221),IN_1C!$B$2:$T$3018,8,FALSE))=TRUE,"",VLOOKUP(CONCATENATE($B221,"-",$C221),IN_1C!$B$2:$T$3018,8,FALSE))</f>
        <v>0</v>
      </c>
      <c r="K221" s="2145">
        <f>IF(ISERROR(VLOOKUP(CONCATENATE($B221,"-",$C221),IN_1C!$B$2:$T$3018,9,FALSE))=TRUE,"",VLOOKUP(CONCATENATE($B221,"-",$C221),IN_1C!$B$2:$T$3018,9,FALSE))</f>
        <v>0</v>
      </c>
      <c r="L221" s="2146">
        <f>IF(ISERROR(VLOOKUP(CONCATENATE($B221,"-",$C221),IN_1C!$B$2:$T$3018,10,FALSE))=TRUE,"",VLOOKUP(CONCATENATE($B221,"-",$C221),IN_1C!$B$2:$T$3018,10,FALSE))</f>
        <v>0</v>
      </c>
      <c r="M221" s="2145">
        <f>IF(ISERROR(VLOOKUP(CONCATENATE($B221,"-",$C221),IN_1C!$B$2:$T$3018,11,FALSE))=TRUE,"",VLOOKUP(CONCATENATE($B221,"-",$C221),IN_1C!$B$2:$T$3018,11,FALSE))</f>
        <v>0</v>
      </c>
      <c r="N221" s="2146">
        <f>IF(ISERROR(VLOOKUP(CONCATENATE($B221,"-",$C221),IN_1C!$B$2:$T$3018,12,FALSE))=TRUE,"",VLOOKUP(CONCATENATE($B221,"-",$C221),IN_1C!$B$2:$T$3018,12,FALSE))</f>
        <v>0</v>
      </c>
      <c r="O221" s="2145">
        <f>IF(ISERROR(VLOOKUP(CONCATENATE($B221,"-",$C221),IN_1C!$B$2:$T$3018,13,FALSE))=TRUE,"",VLOOKUP(CONCATENATE($B221,"-",$C221),IN_1C!$B$2:$T$3018,13,FALSE))</f>
        <v>0</v>
      </c>
      <c r="P221" s="2146">
        <f>IF(ISERROR(VLOOKUP(CONCATENATE($B221,"-",$C221),IN_1C!$B$2:$T$3018,14,FALSE))=TRUE,"",VLOOKUP(CONCATENATE($B221,"-",$C221),IN_1C!$B$2:$T$3018,14,FALSE))</f>
        <v>0</v>
      </c>
      <c r="Q221" s="2147">
        <f t="shared" si="37"/>
        <v>0</v>
      </c>
      <c r="R221" s="666">
        <f t="shared" si="37"/>
        <v>0</v>
      </c>
    </row>
    <row r="222" spans="1:18" ht="15.45" thickBot="1" x14ac:dyDescent="0.4">
      <c r="A222" s="541" t="s">
        <v>1421</v>
      </c>
      <c r="B222" s="547" t="s">
        <v>1422</v>
      </c>
      <c r="C222" s="617">
        <v>5</v>
      </c>
      <c r="D222" s="1362" t="str">
        <f t="shared" si="36"/>
        <v/>
      </c>
      <c r="E222" s="736">
        <f>IF(ISERROR(VLOOKUP(CONCATENATE($B222,"-",$C222),IN_1C!$B$2:$T$3018,3,FALSE))=TRUE,"",VLOOKUP(CONCATENATE($B222,"-",$C222),IN_1C!$B$2:$T$3018,3,FALSE))</f>
        <v>0</v>
      </c>
      <c r="F222" s="737">
        <f>IF(ISERROR(VLOOKUP(CONCATENATE($B222,"-",$C222),IN_1C!$B$2:$T$3018,4,FALSE))=TRUE,"",VLOOKUP(CONCATENATE($B222,"-",$C222),IN_1C!$B$2:$T$3018,4,FALSE))</f>
        <v>0</v>
      </c>
      <c r="G222" s="736">
        <f>IF(ISERROR(VLOOKUP(CONCATENATE($B222,"-",$C222),IN_1C!$B$2:$T$3018,5,FALSE))=TRUE,"",VLOOKUP(CONCATENATE($B222,"-",$C222),IN_1C!$B$2:$T$3018,5,FALSE))</f>
        <v>0</v>
      </c>
      <c r="H222" s="737">
        <f>IF(ISERROR(VLOOKUP(CONCATENATE($B222,"-",$C222),IN_1C!$B$2:$T$3018,6,FALSE))=TRUE,"",VLOOKUP(CONCATENATE($B222,"-",$C222),IN_1C!$B$2:$T$3018,6,FALSE))</f>
        <v>0</v>
      </c>
      <c r="I222" s="736">
        <f>IF(ISERROR(VLOOKUP(CONCATENATE($B222,"-",$C222),IN_1C!$B$2:$T$3018,7,FALSE))=TRUE,"",VLOOKUP(CONCATENATE($B222,"-",$C222),IN_1C!$B$2:$T$3018,7,FALSE))</f>
        <v>0</v>
      </c>
      <c r="J222" s="737">
        <f>IF(ISERROR(VLOOKUP(CONCATENATE($B222,"-",$C222),IN_1C!$B$2:$T$3018,8,FALSE))=TRUE,"",VLOOKUP(CONCATENATE($B222,"-",$C222),IN_1C!$B$2:$T$3018,8,FALSE))</f>
        <v>0</v>
      </c>
      <c r="K222" s="736">
        <f>IF(ISERROR(VLOOKUP(CONCATENATE($B222,"-",$C222),IN_1C!$B$2:$T$3018,9,FALSE))=TRUE,"",VLOOKUP(CONCATENATE($B222,"-",$C222),IN_1C!$B$2:$T$3018,9,FALSE))</f>
        <v>0</v>
      </c>
      <c r="L222" s="737">
        <f>IF(ISERROR(VLOOKUP(CONCATENATE($B222,"-",$C222),IN_1C!$B$2:$T$3018,10,FALSE))=TRUE,"",VLOOKUP(CONCATENATE($B222,"-",$C222),IN_1C!$B$2:$T$3018,10,FALSE))</f>
        <v>0</v>
      </c>
      <c r="M222" s="736">
        <f>IF(ISERROR(VLOOKUP(CONCATENATE($B222,"-",$C222),IN_1C!$B$2:$T$3018,11,FALSE))=TRUE,"",VLOOKUP(CONCATENATE($B222,"-",$C222),IN_1C!$B$2:$T$3018,11,FALSE))</f>
        <v>0</v>
      </c>
      <c r="N222" s="737">
        <f>IF(ISERROR(VLOOKUP(CONCATENATE($B222,"-",$C222),IN_1C!$B$2:$T$3018,12,FALSE))=TRUE,"",VLOOKUP(CONCATENATE($B222,"-",$C222),IN_1C!$B$2:$T$3018,12,FALSE))</f>
        <v>0</v>
      </c>
      <c r="O222" s="736">
        <f>IF(ISERROR(VLOOKUP(CONCATENATE($B222,"-",$C222),IN_1C!$B$2:$T$3018,13,FALSE))=TRUE,"",VLOOKUP(CONCATENATE($B222,"-",$C222),IN_1C!$B$2:$T$3018,13,FALSE))</f>
        <v>0</v>
      </c>
      <c r="P222" s="737">
        <f>IF(ISERROR(VLOOKUP(CONCATENATE($B222,"-",$C222),IN_1C!$B$2:$T$3018,14,FALSE))=TRUE,"",VLOOKUP(CONCATENATE($B222,"-",$C222),IN_1C!$B$2:$T$3018,14,FALSE))</f>
        <v>0</v>
      </c>
      <c r="Q222" s="663">
        <f t="shared" si="37"/>
        <v>0</v>
      </c>
      <c r="R222" s="664">
        <f t="shared" si="37"/>
        <v>0</v>
      </c>
    </row>
    <row r="223" spans="1:18" ht="15.45" thickBot="1" x14ac:dyDescent="0.4">
      <c r="A223" s="556" t="s">
        <v>1423</v>
      </c>
      <c r="B223" s="670"/>
      <c r="C223" s="619"/>
      <c r="D223" s="1362"/>
      <c r="E223" s="741" t="str">
        <f>IF(ISERROR(VLOOKUP(CONCATENATE($B223,"-",$C223),IN_1C!$B$2:$T$3018,3,FALSE))=TRUE,"",VLOOKUP(CONCATENATE($B223,"-",$C223),IN_1C!$B$2:$T$3018,3,FALSE))</f>
        <v/>
      </c>
      <c r="F223" s="742" t="str">
        <f>IF(ISERROR(VLOOKUP(CONCATENATE($B223,"-",$C223),IN_1C!$B$2:$T$3018,4,FALSE))=TRUE,"",VLOOKUP(CONCATENATE($B223,"-",$C223),IN_1C!$B$2:$T$3018,4,FALSE))</f>
        <v/>
      </c>
      <c r="G223" s="742" t="str">
        <f>IF(ISERROR(VLOOKUP(CONCATENATE($B223,"-",$C223),IN_1C!$B$2:$T$3018,5,FALSE))=TRUE,"",VLOOKUP(CONCATENATE($B223,"-",$C223),IN_1C!$B$2:$T$3018,5,FALSE))</f>
        <v/>
      </c>
      <c r="H223" s="742" t="str">
        <f>IF(ISERROR(VLOOKUP(CONCATENATE($B223,"-",$C223),IN_1C!$B$2:$T$3018,6,FALSE))=TRUE,"",VLOOKUP(CONCATENATE($B223,"-",$C223),IN_1C!$B$2:$T$3018,6,FALSE))</f>
        <v/>
      </c>
      <c r="I223" s="742" t="str">
        <f>IF(ISERROR(VLOOKUP(CONCATENATE($B223,"-",$C223),IN_1C!$B$2:$T$3018,7,FALSE))=TRUE,"",VLOOKUP(CONCATENATE($B223,"-",$C223),IN_1C!$B$2:$T$3018,7,FALSE))</f>
        <v/>
      </c>
      <c r="J223" s="742" t="str">
        <f>IF(ISERROR(VLOOKUP(CONCATENATE($B223,"-",$C223),IN_1C!$B$2:$T$3018,8,FALSE))=TRUE,"",VLOOKUP(CONCATENATE($B223,"-",$C223),IN_1C!$B$2:$T$3018,8,FALSE))</f>
        <v/>
      </c>
      <c r="K223" s="742" t="str">
        <f>IF(ISERROR(VLOOKUP(CONCATENATE($B223,"-",$C223),IN_1C!$B$2:$T$3018,9,FALSE))=TRUE,"",VLOOKUP(CONCATENATE($B223,"-",$C223),IN_1C!$B$2:$T$3018,9,FALSE))</f>
        <v/>
      </c>
      <c r="L223" s="742" t="str">
        <f>IF(ISERROR(VLOOKUP(CONCATENATE($B223,"-",$C223),IN_1C!$B$2:$T$3018,10,FALSE))=TRUE,"",VLOOKUP(CONCATENATE($B223,"-",$C223),IN_1C!$B$2:$T$3018,10,FALSE))</f>
        <v/>
      </c>
      <c r="M223" s="742" t="str">
        <f>IF(ISERROR(VLOOKUP(CONCATENATE($B223,"-",$C223),IN_1C!$B$2:$T$3018,11,FALSE))=TRUE,"",VLOOKUP(CONCATENATE($B223,"-",$C223),IN_1C!$B$2:$T$3018,11,FALSE))</f>
        <v/>
      </c>
      <c r="N223" s="742" t="str">
        <f>IF(ISERROR(VLOOKUP(CONCATENATE($B223,"-",$C223),IN_1C!$B$2:$T$3018,12,FALSE))=TRUE,"",VLOOKUP(CONCATENATE($B223,"-",$C223),IN_1C!$B$2:$T$3018,12,FALSE))</f>
        <v/>
      </c>
      <c r="O223" s="742" t="str">
        <f>IF(ISERROR(VLOOKUP(CONCATENATE($B223,"-",$C223),IN_1C!$B$2:$T$3018,13,FALSE))=TRUE,"",VLOOKUP(CONCATENATE($B223,"-",$C223),IN_1C!$B$2:$T$3018,13,FALSE))</f>
        <v/>
      </c>
      <c r="P223" s="742" t="str">
        <f>IF(ISERROR(VLOOKUP(CONCATENATE($B223,"-",$C223),IN_1C!$B$2:$T$3018,14,FALSE))=TRUE,"",VLOOKUP(CONCATENATE($B223,"-",$C223),IN_1C!$B$2:$T$3018,14,FALSE))</f>
        <v/>
      </c>
      <c r="Q223" s="671"/>
      <c r="R223" s="672"/>
    </row>
    <row r="224" spans="1:18" x14ac:dyDescent="0.35">
      <c r="A224" s="535" t="s">
        <v>1424</v>
      </c>
      <c r="B224" s="536" t="s">
        <v>1425</v>
      </c>
      <c r="C224" s="617">
        <v>5</v>
      </c>
      <c r="D224" s="1362" t="str">
        <f t="shared" ref="D224:D234" si="38">CONCATENATE(D$201)</f>
        <v/>
      </c>
      <c r="E224" s="730">
        <f>IF(ISERROR(VLOOKUP(CONCATENATE($B224,"-",$C224),IN_1C!$B$2:$T$3018,3,FALSE))=TRUE,"",VLOOKUP(CONCATENATE($B224,"-",$C224),IN_1C!$B$2:$T$3018,3,FALSE))</f>
        <v>0</v>
      </c>
      <c r="F224" s="731">
        <f>IF(ISERROR(VLOOKUP(CONCATENATE($B224,"-",$C224),IN_1C!$B$2:$T$3018,4,FALSE))=TRUE,"",VLOOKUP(CONCATENATE($B224,"-",$C224),IN_1C!$B$2:$T$3018,4,FALSE))</f>
        <v>0</v>
      </c>
      <c r="G224" s="730">
        <f>IF(ISERROR(VLOOKUP(CONCATENATE($B224,"-",$C224),IN_1C!$B$2:$T$3018,5,FALSE))=TRUE,"",VLOOKUP(CONCATENATE($B224,"-",$C224),IN_1C!$B$2:$T$3018,5,FALSE))</f>
        <v>0</v>
      </c>
      <c r="H224" s="731">
        <f>IF(ISERROR(VLOOKUP(CONCATENATE($B224,"-",$C224),IN_1C!$B$2:$T$3018,6,FALSE))=TRUE,"",VLOOKUP(CONCATENATE($B224,"-",$C224),IN_1C!$B$2:$T$3018,6,FALSE))</f>
        <v>0</v>
      </c>
      <c r="I224" s="730">
        <f>IF(ISERROR(VLOOKUP(CONCATENATE($B224,"-",$C224),IN_1C!$B$2:$T$3018,7,FALSE))=TRUE,"",VLOOKUP(CONCATENATE($B224,"-",$C224),IN_1C!$B$2:$T$3018,7,FALSE))</f>
        <v>0</v>
      </c>
      <c r="J224" s="731">
        <f>IF(ISERROR(VLOOKUP(CONCATENATE($B224,"-",$C224),IN_1C!$B$2:$T$3018,8,FALSE))=TRUE,"",VLOOKUP(CONCATENATE($B224,"-",$C224),IN_1C!$B$2:$T$3018,8,FALSE))</f>
        <v>0</v>
      </c>
      <c r="K224" s="730">
        <f>IF(ISERROR(VLOOKUP(CONCATENATE($B224,"-",$C224),IN_1C!$B$2:$T$3018,9,FALSE))=TRUE,"",VLOOKUP(CONCATENATE($B224,"-",$C224),IN_1C!$B$2:$T$3018,9,FALSE))</f>
        <v>0</v>
      </c>
      <c r="L224" s="731">
        <f>IF(ISERROR(VLOOKUP(CONCATENATE($B224,"-",$C224),IN_1C!$B$2:$T$3018,10,FALSE))=TRUE,"",VLOOKUP(CONCATENATE($B224,"-",$C224),IN_1C!$B$2:$T$3018,10,FALSE))</f>
        <v>0</v>
      </c>
      <c r="M224" s="730">
        <f>IF(ISERROR(VLOOKUP(CONCATENATE($B224,"-",$C224),IN_1C!$B$2:$T$3018,11,FALSE))=TRUE,"",VLOOKUP(CONCATENATE($B224,"-",$C224),IN_1C!$B$2:$T$3018,11,FALSE))</f>
        <v>0</v>
      </c>
      <c r="N224" s="731">
        <f>IF(ISERROR(VLOOKUP(CONCATENATE($B224,"-",$C224),IN_1C!$B$2:$T$3018,12,FALSE))=TRUE,"",VLOOKUP(CONCATENATE($B224,"-",$C224),IN_1C!$B$2:$T$3018,12,FALSE))</f>
        <v>0</v>
      </c>
      <c r="O224" s="730">
        <f>IF(ISERROR(VLOOKUP(CONCATENATE($B224,"-",$C224),IN_1C!$B$2:$T$3018,13,FALSE))=TRUE,"",VLOOKUP(CONCATENATE($B224,"-",$C224),IN_1C!$B$2:$T$3018,13,FALSE))</f>
        <v>0</v>
      </c>
      <c r="P224" s="731">
        <f>IF(ISERROR(VLOOKUP(CONCATENATE($B224,"-",$C224),IN_1C!$B$2:$T$3018,14,FALSE))=TRUE,"",VLOOKUP(CONCATENATE($B224,"-",$C224),IN_1C!$B$2:$T$3018,14,FALSE))</f>
        <v>0</v>
      </c>
      <c r="Q224" s="656">
        <f t="shared" ref="Q224:R234" si="39">E224+G224</f>
        <v>0</v>
      </c>
      <c r="R224" s="657">
        <f t="shared" si="39"/>
        <v>0</v>
      </c>
    </row>
    <row r="225" spans="1:18" x14ac:dyDescent="0.35">
      <c r="A225" s="541" t="s">
        <v>1426</v>
      </c>
      <c r="B225" s="546" t="s">
        <v>1427</v>
      </c>
      <c r="C225" s="617">
        <v>5</v>
      </c>
      <c r="D225" s="1362" t="str">
        <f t="shared" si="38"/>
        <v/>
      </c>
      <c r="E225" s="733">
        <f>IF(ISERROR(VLOOKUP(CONCATENATE($B225,"-",$C225),IN_1C!$B$2:$T$3018,3,FALSE))=TRUE,"",VLOOKUP(CONCATENATE($B225,"-",$C225),IN_1C!$B$2:$T$3018,3,FALSE))</f>
        <v>0</v>
      </c>
      <c r="F225" s="734">
        <f>IF(ISERROR(VLOOKUP(CONCATENATE($B225,"-",$C225),IN_1C!$B$2:$T$3018,4,FALSE))=TRUE,"",VLOOKUP(CONCATENATE($B225,"-",$C225),IN_1C!$B$2:$T$3018,4,FALSE))</f>
        <v>0</v>
      </c>
      <c r="G225" s="733">
        <f>IF(ISERROR(VLOOKUP(CONCATENATE($B225,"-",$C225),IN_1C!$B$2:$T$3018,5,FALSE))=TRUE,"",VLOOKUP(CONCATENATE($B225,"-",$C225),IN_1C!$B$2:$T$3018,5,FALSE))</f>
        <v>0</v>
      </c>
      <c r="H225" s="734">
        <f>IF(ISERROR(VLOOKUP(CONCATENATE($B225,"-",$C225),IN_1C!$B$2:$T$3018,6,FALSE))=TRUE,"",VLOOKUP(CONCATENATE($B225,"-",$C225),IN_1C!$B$2:$T$3018,6,FALSE))</f>
        <v>0</v>
      </c>
      <c r="I225" s="733">
        <f>IF(ISERROR(VLOOKUP(CONCATENATE($B225,"-",$C225),IN_1C!$B$2:$T$3018,7,FALSE))=TRUE,"",VLOOKUP(CONCATENATE($B225,"-",$C225),IN_1C!$B$2:$T$3018,7,FALSE))</f>
        <v>0</v>
      </c>
      <c r="J225" s="734">
        <f>IF(ISERROR(VLOOKUP(CONCATENATE($B225,"-",$C225),IN_1C!$B$2:$T$3018,8,FALSE))=TRUE,"",VLOOKUP(CONCATENATE($B225,"-",$C225),IN_1C!$B$2:$T$3018,8,FALSE))</f>
        <v>0</v>
      </c>
      <c r="K225" s="733">
        <f>IF(ISERROR(VLOOKUP(CONCATENATE($B225,"-",$C225),IN_1C!$B$2:$T$3018,9,FALSE))=TRUE,"",VLOOKUP(CONCATENATE($B225,"-",$C225),IN_1C!$B$2:$T$3018,9,FALSE))</f>
        <v>0</v>
      </c>
      <c r="L225" s="734">
        <f>IF(ISERROR(VLOOKUP(CONCATENATE($B225,"-",$C225),IN_1C!$B$2:$T$3018,10,FALSE))=TRUE,"",VLOOKUP(CONCATENATE($B225,"-",$C225),IN_1C!$B$2:$T$3018,10,FALSE))</f>
        <v>0</v>
      </c>
      <c r="M225" s="733">
        <f>IF(ISERROR(VLOOKUP(CONCATENATE($B225,"-",$C225),IN_1C!$B$2:$T$3018,11,FALSE))=TRUE,"",VLOOKUP(CONCATENATE($B225,"-",$C225),IN_1C!$B$2:$T$3018,11,FALSE))</f>
        <v>0</v>
      </c>
      <c r="N225" s="734">
        <f>IF(ISERROR(VLOOKUP(CONCATENATE($B225,"-",$C225),IN_1C!$B$2:$T$3018,12,FALSE))=TRUE,"",VLOOKUP(CONCATENATE($B225,"-",$C225),IN_1C!$B$2:$T$3018,12,FALSE))</f>
        <v>0</v>
      </c>
      <c r="O225" s="733">
        <f>IF(ISERROR(VLOOKUP(CONCATENATE($B225,"-",$C225),IN_1C!$B$2:$T$3018,13,FALSE))=TRUE,"",VLOOKUP(CONCATENATE($B225,"-",$C225),IN_1C!$B$2:$T$3018,13,FALSE))</f>
        <v>0</v>
      </c>
      <c r="P225" s="734">
        <f>IF(ISERROR(VLOOKUP(CONCATENATE($B225,"-",$C225),IN_1C!$B$2:$T$3018,14,FALSE))=TRUE,"",VLOOKUP(CONCATENATE($B225,"-",$C225),IN_1C!$B$2:$T$3018,14,FALSE))</f>
        <v>0</v>
      </c>
      <c r="Q225" s="660">
        <f t="shared" si="39"/>
        <v>0</v>
      </c>
      <c r="R225" s="661">
        <f t="shared" si="39"/>
        <v>0</v>
      </c>
    </row>
    <row r="226" spans="1:18" x14ac:dyDescent="0.35">
      <c r="A226" s="541" t="s">
        <v>1428</v>
      </c>
      <c r="B226" s="546" t="s">
        <v>1429</v>
      </c>
      <c r="C226" s="617">
        <v>5</v>
      </c>
      <c r="D226" s="1362" t="str">
        <f t="shared" si="38"/>
        <v/>
      </c>
      <c r="E226" s="733">
        <f>IF(ISERROR(VLOOKUP(CONCATENATE($B226,"-",$C226),IN_1C!$B$2:$T$3018,3,FALSE))=TRUE,"",VLOOKUP(CONCATENATE($B226,"-",$C226),IN_1C!$B$2:$T$3018,3,FALSE))</f>
        <v>0</v>
      </c>
      <c r="F226" s="734">
        <f>IF(ISERROR(VLOOKUP(CONCATENATE($B226,"-",$C226),IN_1C!$B$2:$T$3018,4,FALSE))=TRUE,"",VLOOKUP(CONCATENATE($B226,"-",$C226),IN_1C!$B$2:$T$3018,4,FALSE))</f>
        <v>0</v>
      </c>
      <c r="G226" s="733">
        <f>IF(ISERROR(VLOOKUP(CONCATENATE($B226,"-",$C226),IN_1C!$B$2:$T$3018,5,FALSE))=TRUE,"",VLOOKUP(CONCATENATE($B226,"-",$C226),IN_1C!$B$2:$T$3018,5,FALSE))</f>
        <v>0</v>
      </c>
      <c r="H226" s="734">
        <f>IF(ISERROR(VLOOKUP(CONCATENATE($B226,"-",$C226),IN_1C!$B$2:$T$3018,6,FALSE))=TRUE,"",VLOOKUP(CONCATENATE($B226,"-",$C226),IN_1C!$B$2:$T$3018,6,FALSE))</f>
        <v>0</v>
      </c>
      <c r="I226" s="733">
        <f>IF(ISERROR(VLOOKUP(CONCATENATE($B226,"-",$C226),IN_1C!$B$2:$T$3018,7,FALSE))=TRUE,"",VLOOKUP(CONCATENATE($B226,"-",$C226),IN_1C!$B$2:$T$3018,7,FALSE))</f>
        <v>0</v>
      </c>
      <c r="J226" s="734">
        <f>IF(ISERROR(VLOOKUP(CONCATENATE($B226,"-",$C226),IN_1C!$B$2:$T$3018,8,FALSE))=TRUE,"",VLOOKUP(CONCATENATE($B226,"-",$C226),IN_1C!$B$2:$T$3018,8,FALSE))</f>
        <v>0</v>
      </c>
      <c r="K226" s="733">
        <f>IF(ISERROR(VLOOKUP(CONCATENATE($B226,"-",$C226),IN_1C!$B$2:$T$3018,9,FALSE))=TRUE,"",VLOOKUP(CONCATENATE($B226,"-",$C226),IN_1C!$B$2:$T$3018,9,FALSE))</f>
        <v>0</v>
      </c>
      <c r="L226" s="734">
        <f>IF(ISERROR(VLOOKUP(CONCATENATE($B226,"-",$C226),IN_1C!$B$2:$T$3018,10,FALSE))=TRUE,"",VLOOKUP(CONCATENATE($B226,"-",$C226),IN_1C!$B$2:$T$3018,10,FALSE))</f>
        <v>0</v>
      </c>
      <c r="M226" s="733">
        <f>IF(ISERROR(VLOOKUP(CONCATENATE($B226,"-",$C226),IN_1C!$B$2:$T$3018,11,FALSE))=TRUE,"",VLOOKUP(CONCATENATE($B226,"-",$C226),IN_1C!$B$2:$T$3018,11,FALSE))</f>
        <v>0</v>
      </c>
      <c r="N226" s="734">
        <f>IF(ISERROR(VLOOKUP(CONCATENATE($B226,"-",$C226),IN_1C!$B$2:$T$3018,12,FALSE))=TRUE,"",VLOOKUP(CONCATENATE($B226,"-",$C226),IN_1C!$B$2:$T$3018,12,FALSE))</f>
        <v>0</v>
      </c>
      <c r="O226" s="733">
        <f>IF(ISERROR(VLOOKUP(CONCATENATE($B226,"-",$C226),IN_1C!$B$2:$T$3018,13,FALSE))=TRUE,"",VLOOKUP(CONCATENATE($B226,"-",$C226),IN_1C!$B$2:$T$3018,13,FALSE))</f>
        <v>0</v>
      </c>
      <c r="P226" s="734">
        <f>IF(ISERROR(VLOOKUP(CONCATENATE($B226,"-",$C226),IN_1C!$B$2:$T$3018,14,FALSE))=TRUE,"",VLOOKUP(CONCATENATE($B226,"-",$C226),IN_1C!$B$2:$T$3018,14,FALSE))</f>
        <v>0</v>
      </c>
      <c r="Q226" s="660">
        <f t="shared" si="39"/>
        <v>0</v>
      </c>
      <c r="R226" s="661">
        <f t="shared" si="39"/>
        <v>0</v>
      </c>
    </row>
    <row r="227" spans="1:18" x14ac:dyDescent="0.35">
      <c r="A227" s="541" t="s">
        <v>1430</v>
      </c>
      <c r="B227" s="546" t="s">
        <v>1431</v>
      </c>
      <c r="C227" s="617">
        <v>5</v>
      </c>
      <c r="D227" s="1362" t="str">
        <f t="shared" si="38"/>
        <v/>
      </c>
      <c r="E227" s="733">
        <f>IF(ISERROR(VLOOKUP(CONCATENATE($B227,"-",$C227),IN_1C!$B$2:$T$3018,3,FALSE))=TRUE,"",VLOOKUP(CONCATENATE($B227,"-",$C227),IN_1C!$B$2:$T$3018,3,FALSE))</f>
        <v>0</v>
      </c>
      <c r="F227" s="734">
        <f>IF(ISERROR(VLOOKUP(CONCATENATE($B227,"-",$C227),IN_1C!$B$2:$T$3018,4,FALSE))=TRUE,"",VLOOKUP(CONCATENATE($B227,"-",$C227),IN_1C!$B$2:$T$3018,4,FALSE))</f>
        <v>0</v>
      </c>
      <c r="G227" s="733">
        <f>IF(ISERROR(VLOOKUP(CONCATENATE($B227,"-",$C227),IN_1C!$B$2:$T$3018,5,FALSE))=TRUE,"",VLOOKUP(CONCATENATE($B227,"-",$C227),IN_1C!$B$2:$T$3018,5,FALSE))</f>
        <v>0</v>
      </c>
      <c r="H227" s="734">
        <f>IF(ISERROR(VLOOKUP(CONCATENATE($B227,"-",$C227),IN_1C!$B$2:$T$3018,6,FALSE))=TRUE,"",VLOOKUP(CONCATENATE($B227,"-",$C227),IN_1C!$B$2:$T$3018,6,FALSE))</f>
        <v>0</v>
      </c>
      <c r="I227" s="733">
        <f>IF(ISERROR(VLOOKUP(CONCATENATE($B227,"-",$C227),IN_1C!$B$2:$T$3018,7,FALSE))=TRUE,"",VLOOKUP(CONCATENATE($B227,"-",$C227),IN_1C!$B$2:$T$3018,7,FALSE))</f>
        <v>0</v>
      </c>
      <c r="J227" s="734">
        <f>IF(ISERROR(VLOOKUP(CONCATENATE($B227,"-",$C227),IN_1C!$B$2:$T$3018,8,FALSE))=TRUE,"",VLOOKUP(CONCATENATE($B227,"-",$C227),IN_1C!$B$2:$T$3018,8,FALSE))</f>
        <v>0</v>
      </c>
      <c r="K227" s="733">
        <f>IF(ISERROR(VLOOKUP(CONCATENATE($B227,"-",$C227),IN_1C!$B$2:$T$3018,9,FALSE))=TRUE,"",VLOOKUP(CONCATENATE($B227,"-",$C227),IN_1C!$B$2:$T$3018,9,FALSE))</f>
        <v>0</v>
      </c>
      <c r="L227" s="734">
        <f>IF(ISERROR(VLOOKUP(CONCATENATE($B227,"-",$C227),IN_1C!$B$2:$T$3018,10,FALSE))=TRUE,"",VLOOKUP(CONCATENATE($B227,"-",$C227),IN_1C!$B$2:$T$3018,10,FALSE))</f>
        <v>0</v>
      </c>
      <c r="M227" s="733">
        <f>IF(ISERROR(VLOOKUP(CONCATENATE($B227,"-",$C227),IN_1C!$B$2:$T$3018,11,FALSE))=TRUE,"",VLOOKUP(CONCATENATE($B227,"-",$C227),IN_1C!$B$2:$T$3018,11,FALSE))</f>
        <v>0</v>
      </c>
      <c r="N227" s="734">
        <f>IF(ISERROR(VLOOKUP(CONCATENATE($B227,"-",$C227),IN_1C!$B$2:$T$3018,12,FALSE))=TRUE,"",VLOOKUP(CONCATENATE($B227,"-",$C227),IN_1C!$B$2:$T$3018,12,FALSE))</f>
        <v>0</v>
      </c>
      <c r="O227" s="733">
        <f>IF(ISERROR(VLOOKUP(CONCATENATE($B227,"-",$C227),IN_1C!$B$2:$T$3018,13,FALSE))=TRUE,"",VLOOKUP(CONCATENATE($B227,"-",$C227),IN_1C!$B$2:$T$3018,13,FALSE))</f>
        <v>0</v>
      </c>
      <c r="P227" s="734">
        <f>IF(ISERROR(VLOOKUP(CONCATENATE($B227,"-",$C227),IN_1C!$B$2:$T$3018,14,FALSE))=TRUE,"",VLOOKUP(CONCATENATE($B227,"-",$C227),IN_1C!$B$2:$T$3018,14,FALSE))</f>
        <v>0</v>
      </c>
      <c r="Q227" s="660">
        <f t="shared" si="39"/>
        <v>0</v>
      </c>
      <c r="R227" s="661">
        <f t="shared" si="39"/>
        <v>0</v>
      </c>
    </row>
    <row r="228" spans="1:18" x14ac:dyDescent="0.35">
      <c r="A228" s="541" t="s">
        <v>1432</v>
      </c>
      <c r="B228" s="546" t="s">
        <v>1433</v>
      </c>
      <c r="C228" s="617">
        <v>5</v>
      </c>
      <c r="D228" s="1362" t="str">
        <f t="shared" si="38"/>
        <v/>
      </c>
      <c r="E228" s="733">
        <f>IF(ISERROR(VLOOKUP(CONCATENATE($B228,"-",$C228),IN_1C!$B$2:$T$3018,3,FALSE))=TRUE,"",VLOOKUP(CONCATENATE($B228,"-",$C228),IN_1C!$B$2:$T$3018,3,FALSE))</f>
        <v>0</v>
      </c>
      <c r="F228" s="734">
        <f>IF(ISERROR(VLOOKUP(CONCATENATE($B228,"-",$C228),IN_1C!$B$2:$T$3018,4,FALSE))=TRUE,"",VLOOKUP(CONCATENATE($B228,"-",$C228),IN_1C!$B$2:$T$3018,4,FALSE))</f>
        <v>0</v>
      </c>
      <c r="G228" s="733">
        <f>IF(ISERROR(VLOOKUP(CONCATENATE($B228,"-",$C228),IN_1C!$B$2:$T$3018,5,FALSE))=TRUE,"",VLOOKUP(CONCATENATE($B228,"-",$C228),IN_1C!$B$2:$T$3018,5,FALSE))</f>
        <v>0</v>
      </c>
      <c r="H228" s="734">
        <f>IF(ISERROR(VLOOKUP(CONCATENATE($B228,"-",$C228),IN_1C!$B$2:$T$3018,6,FALSE))=TRUE,"",VLOOKUP(CONCATENATE($B228,"-",$C228),IN_1C!$B$2:$T$3018,6,FALSE))</f>
        <v>0</v>
      </c>
      <c r="I228" s="733">
        <f>IF(ISERROR(VLOOKUP(CONCATENATE($B228,"-",$C228),IN_1C!$B$2:$T$3018,7,FALSE))=TRUE,"",VLOOKUP(CONCATENATE($B228,"-",$C228),IN_1C!$B$2:$T$3018,7,FALSE))</f>
        <v>0</v>
      </c>
      <c r="J228" s="734">
        <f>IF(ISERROR(VLOOKUP(CONCATENATE($B228,"-",$C228),IN_1C!$B$2:$T$3018,8,FALSE))=TRUE,"",VLOOKUP(CONCATENATE($B228,"-",$C228),IN_1C!$B$2:$T$3018,8,FALSE))</f>
        <v>0</v>
      </c>
      <c r="K228" s="733">
        <f>IF(ISERROR(VLOOKUP(CONCATENATE($B228,"-",$C228),IN_1C!$B$2:$T$3018,9,FALSE))=TRUE,"",VLOOKUP(CONCATENATE($B228,"-",$C228),IN_1C!$B$2:$T$3018,9,FALSE))</f>
        <v>0</v>
      </c>
      <c r="L228" s="734">
        <f>IF(ISERROR(VLOOKUP(CONCATENATE($B228,"-",$C228),IN_1C!$B$2:$T$3018,10,FALSE))=TRUE,"",VLOOKUP(CONCATENATE($B228,"-",$C228),IN_1C!$B$2:$T$3018,10,FALSE))</f>
        <v>0</v>
      </c>
      <c r="M228" s="733">
        <f>IF(ISERROR(VLOOKUP(CONCATENATE($B228,"-",$C228),IN_1C!$B$2:$T$3018,11,FALSE))=TRUE,"",VLOOKUP(CONCATENATE($B228,"-",$C228),IN_1C!$B$2:$T$3018,11,FALSE))</f>
        <v>0</v>
      </c>
      <c r="N228" s="734">
        <f>IF(ISERROR(VLOOKUP(CONCATENATE($B228,"-",$C228),IN_1C!$B$2:$T$3018,12,FALSE))=TRUE,"",VLOOKUP(CONCATENATE($B228,"-",$C228),IN_1C!$B$2:$T$3018,12,FALSE))</f>
        <v>0</v>
      </c>
      <c r="O228" s="733">
        <f>IF(ISERROR(VLOOKUP(CONCATENATE($B228,"-",$C228),IN_1C!$B$2:$T$3018,13,FALSE))=TRUE,"",VLOOKUP(CONCATENATE($B228,"-",$C228),IN_1C!$B$2:$T$3018,13,FALSE))</f>
        <v>0</v>
      </c>
      <c r="P228" s="734">
        <f>IF(ISERROR(VLOOKUP(CONCATENATE($B228,"-",$C228),IN_1C!$B$2:$T$3018,14,FALSE))=TRUE,"",VLOOKUP(CONCATENATE($B228,"-",$C228),IN_1C!$B$2:$T$3018,14,FALSE))</f>
        <v>0</v>
      </c>
      <c r="Q228" s="660">
        <f t="shared" si="39"/>
        <v>0</v>
      </c>
      <c r="R228" s="661">
        <f t="shared" si="39"/>
        <v>0</v>
      </c>
    </row>
    <row r="229" spans="1:18" x14ac:dyDescent="0.35">
      <c r="A229" s="541" t="s">
        <v>1434</v>
      </c>
      <c r="B229" s="546" t="s">
        <v>1435</v>
      </c>
      <c r="C229" s="617">
        <v>5</v>
      </c>
      <c r="D229" s="1362" t="str">
        <f t="shared" si="38"/>
        <v/>
      </c>
      <c r="E229" s="733">
        <f>IF(ISERROR(VLOOKUP(CONCATENATE($B229,"-",$C229),IN_1C!$B$2:$T$3018,3,FALSE))=TRUE,"",VLOOKUP(CONCATENATE($B229,"-",$C229),IN_1C!$B$2:$T$3018,3,FALSE))</f>
        <v>0</v>
      </c>
      <c r="F229" s="734">
        <f>IF(ISERROR(VLOOKUP(CONCATENATE($B229,"-",$C229),IN_1C!$B$2:$T$3018,4,FALSE))=TRUE,"",VLOOKUP(CONCATENATE($B229,"-",$C229),IN_1C!$B$2:$T$3018,4,FALSE))</f>
        <v>0</v>
      </c>
      <c r="G229" s="733">
        <f>IF(ISERROR(VLOOKUP(CONCATENATE($B229,"-",$C229),IN_1C!$B$2:$T$3018,5,FALSE))=TRUE,"",VLOOKUP(CONCATENATE($B229,"-",$C229),IN_1C!$B$2:$T$3018,5,FALSE))</f>
        <v>0</v>
      </c>
      <c r="H229" s="734">
        <f>IF(ISERROR(VLOOKUP(CONCATENATE($B229,"-",$C229),IN_1C!$B$2:$T$3018,6,FALSE))=TRUE,"",VLOOKUP(CONCATENATE($B229,"-",$C229),IN_1C!$B$2:$T$3018,6,FALSE))</f>
        <v>0</v>
      </c>
      <c r="I229" s="733">
        <f>IF(ISERROR(VLOOKUP(CONCATENATE($B229,"-",$C229),IN_1C!$B$2:$T$3018,7,FALSE))=TRUE,"",VLOOKUP(CONCATENATE($B229,"-",$C229),IN_1C!$B$2:$T$3018,7,FALSE))</f>
        <v>0</v>
      </c>
      <c r="J229" s="734">
        <f>IF(ISERROR(VLOOKUP(CONCATENATE($B229,"-",$C229),IN_1C!$B$2:$T$3018,8,FALSE))=TRUE,"",VLOOKUP(CONCATENATE($B229,"-",$C229),IN_1C!$B$2:$T$3018,8,FALSE))</f>
        <v>0</v>
      </c>
      <c r="K229" s="733">
        <f>IF(ISERROR(VLOOKUP(CONCATENATE($B229,"-",$C229),IN_1C!$B$2:$T$3018,9,FALSE))=TRUE,"",VLOOKUP(CONCATENATE($B229,"-",$C229),IN_1C!$B$2:$T$3018,9,FALSE))</f>
        <v>0</v>
      </c>
      <c r="L229" s="734">
        <f>IF(ISERROR(VLOOKUP(CONCATENATE($B229,"-",$C229),IN_1C!$B$2:$T$3018,10,FALSE))=TRUE,"",VLOOKUP(CONCATENATE($B229,"-",$C229),IN_1C!$B$2:$T$3018,10,FALSE))</f>
        <v>0</v>
      </c>
      <c r="M229" s="733">
        <f>IF(ISERROR(VLOOKUP(CONCATENATE($B229,"-",$C229),IN_1C!$B$2:$T$3018,11,FALSE))=TRUE,"",VLOOKUP(CONCATENATE($B229,"-",$C229),IN_1C!$B$2:$T$3018,11,FALSE))</f>
        <v>0</v>
      </c>
      <c r="N229" s="734">
        <f>IF(ISERROR(VLOOKUP(CONCATENATE($B229,"-",$C229),IN_1C!$B$2:$T$3018,12,FALSE))=TRUE,"",VLOOKUP(CONCATENATE($B229,"-",$C229),IN_1C!$B$2:$T$3018,12,FALSE))</f>
        <v>0</v>
      </c>
      <c r="O229" s="733">
        <f>IF(ISERROR(VLOOKUP(CONCATENATE($B229,"-",$C229),IN_1C!$B$2:$T$3018,13,FALSE))=TRUE,"",VLOOKUP(CONCATENATE($B229,"-",$C229),IN_1C!$B$2:$T$3018,13,FALSE))</f>
        <v>0</v>
      </c>
      <c r="P229" s="734">
        <f>IF(ISERROR(VLOOKUP(CONCATENATE($B229,"-",$C229),IN_1C!$B$2:$T$3018,14,FALSE))=TRUE,"",VLOOKUP(CONCATENATE($B229,"-",$C229),IN_1C!$B$2:$T$3018,14,FALSE))</f>
        <v>0</v>
      </c>
      <c r="Q229" s="660">
        <f t="shared" si="39"/>
        <v>0</v>
      </c>
      <c r="R229" s="661">
        <f t="shared" si="39"/>
        <v>0</v>
      </c>
    </row>
    <row r="230" spans="1:18" x14ac:dyDescent="0.35">
      <c r="A230" s="541" t="s">
        <v>1436</v>
      </c>
      <c r="B230" s="546" t="s">
        <v>1437</v>
      </c>
      <c r="C230" s="617">
        <v>5</v>
      </c>
      <c r="D230" s="1362" t="str">
        <f t="shared" si="38"/>
        <v/>
      </c>
      <c r="E230" s="733">
        <f>IF(ISERROR(VLOOKUP(CONCATENATE($B230,"-",$C230),IN_1C!$B$2:$T$3018,3,FALSE))=TRUE,"",VLOOKUP(CONCATENATE($B230,"-",$C230),IN_1C!$B$2:$T$3018,3,FALSE))</f>
        <v>0</v>
      </c>
      <c r="F230" s="734">
        <f>IF(ISERROR(VLOOKUP(CONCATENATE($B230,"-",$C230),IN_1C!$B$2:$T$3018,4,FALSE))=TRUE,"",VLOOKUP(CONCATENATE($B230,"-",$C230),IN_1C!$B$2:$T$3018,4,FALSE))</f>
        <v>0</v>
      </c>
      <c r="G230" s="733">
        <f>IF(ISERROR(VLOOKUP(CONCATENATE($B230,"-",$C230),IN_1C!$B$2:$T$3018,5,FALSE))=TRUE,"",VLOOKUP(CONCATENATE($B230,"-",$C230),IN_1C!$B$2:$T$3018,5,FALSE))</f>
        <v>0</v>
      </c>
      <c r="H230" s="734">
        <f>IF(ISERROR(VLOOKUP(CONCATENATE($B230,"-",$C230),IN_1C!$B$2:$T$3018,6,FALSE))=TRUE,"",VLOOKUP(CONCATENATE($B230,"-",$C230),IN_1C!$B$2:$T$3018,6,FALSE))</f>
        <v>0</v>
      </c>
      <c r="I230" s="733">
        <f>IF(ISERROR(VLOOKUP(CONCATENATE($B230,"-",$C230),IN_1C!$B$2:$T$3018,7,FALSE))=TRUE,"",VLOOKUP(CONCATENATE($B230,"-",$C230),IN_1C!$B$2:$T$3018,7,FALSE))</f>
        <v>0</v>
      </c>
      <c r="J230" s="734">
        <f>IF(ISERROR(VLOOKUP(CONCATENATE($B230,"-",$C230),IN_1C!$B$2:$T$3018,8,FALSE))=TRUE,"",VLOOKUP(CONCATENATE($B230,"-",$C230),IN_1C!$B$2:$T$3018,8,FALSE))</f>
        <v>0</v>
      </c>
      <c r="K230" s="733">
        <f>IF(ISERROR(VLOOKUP(CONCATENATE($B230,"-",$C230),IN_1C!$B$2:$T$3018,9,FALSE))=TRUE,"",VLOOKUP(CONCATENATE($B230,"-",$C230),IN_1C!$B$2:$T$3018,9,FALSE))</f>
        <v>0</v>
      </c>
      <c r="L230" s="734">
        <f>IF(ISERROR(VLOOKUP(CONCATENATE($B230,"-",$C230),IN_1C!$B$2:$T$3018,10,FALSE))=TRUE,"",VLOOKUP(CONCATENATE($B230,"-",$C230),IN_1C!$B$2:$T$3018,10,FALSE))</f>
        <v>0</v>
      </c>
      <c r="M230" s="733">
        <f>IF(ISERROR(VLOOKUP(CONCATENATE($B230,"-",$C230),IN_1C!$B$2:$T$3018,11,FALSE))=TRUE,"",VLOOKUP(CONCATENATE($B230,"-",$C230),IN_1C!$B$2:$T$3018,11,FALSE))</f>
        <v>0</v>
      </c>
      <c r="N230" s="734">
        <f>IF(ISERROR(VLOOKUP(CONCATENATE($B230,"-",$C230),IN_1C!$B$2:$T$3018,12,FALSE))=TRUE,"",VLOOKUP(CONCATENATE($B230,"-",$C230),IN_1C!$B$2:$T$3018,12,FALSE))</f>
        <v>0</v>
      </c>
      <c r="O230" s="733">
        <f>IF(ISERROR(VLOOKUP(CONCATENATE($B230,"-",$C230),IN_1C!$B$2:$T$3018,13,FALSE))=TRUE,"",VLOOKUP(CONCATENATE($B230,"-",$C230),IN_1C!$B$2:$T$3018,13,FALSE))</f>
        <v>0</v>
      </c>
      <c r="P230" s="734">
        <f>IF(ISERROR(VLOOKUP(CONCATENATE($B230,"-",$C230),IN_1C!$B$2:$T$3018,14,FALSE))=TRUE,"",VLOOKUP(CONCATENATE($B230,"-",$C230),IN_1C!$B$2:$T$3018,14,FALSE))</f>
        <v>0</v>
      </c>
      <c r="Q230" s="660">
        <f t="shared" si="39"/>
        <v>0</v>
      </c>
      <c r="R230" s="661">
        <f t="shared" si="39"/>
        <v>0</v>
      </c>
    </row>
    <row r="231" spans="1:18" x14ac:dyDescent="0.35">
      <c r="A231" s="541" t="s">
        <v>1438</v>
      </c>
      <c r="B231" s="546" t="s">
        <v>1439</v>
      </c>
      <c r="C231" s="617">
        <v>5</v>
      </c>
      <c r="D231" s="1362" t="str">
        <f t="shared" si="38"/>
        <v/>
      </c>
      <c r="E231" s="733">
        <f>IF(ISERROR(VLOOKUP(CONCATENATE($B231,"-",$C231),IN_1C!$B$2:$T$3018,3,FALSE))=TRUE,"",VLOOKUP(CONCATENATE($B231,"-",$C231),IN_1C!$B$2:$T$3018,3,FALSE))</f>
        <v>0</v>
      </c>
      <c r="F231" s="734">
        <f>IF(ISERROR(VLOOKUP(CONCATENATE($B231,"-",$C231),IN_1C!$B$2:$T$3018,4,FALSE))=TRUE,"",VLOOKUP(CONCATENATE($B231,"-",$C231),IN_1C!$B$2:$T$3018,4,FALSE))</f>
        <v>0</v>
      </c>
      <c r="G231" s="733">
        <f>IF(ISERROR(VLOOKUP(CONCATENATE($B231,"-",$C231),IN_1C!$B$2:$T$3018,5,FALSE))=TRUE,"",VLOOKUP(CONCATENATE($B231,"-",$C231),IN_1C!$B$2:$T$3018,5,FALSE))</f>
        <v>0</v>
      </c>
      <c r="H231" s="734">
        <f>IF(ISERROR(VLOOKUP(CONCATENATE($B231,"-",$C231),IN_1C!$B$2:$T$3018,6,FALSE))=TRUE,"",VLOOKUP(CONCATENATE($B231,"-",$C231),IN_1C!$B$2:$T$3018,6,FALSE))</f>
        <v>0</v>
      </c>
      <c r="I231" s="733">
        <f>IF(ISERROR(VLOOKUP(CONCATENATE($B231,"-",$C231),IN_1C!$B$2:$T$3018,7,FALSE))=TRUE,"",VLOOKUP(CONCATENATE($B231,"-",$C231),IN_1C!$B$2:$T$3018,7,FALSE))</f>
        <v>0</v>
      </c>
      <c r="J231" s="734">
        <f>IF(ISERROR(VLOOKUP(CONCATENATE($B231,"-",$C231),IN_1C!$B$2:$T$3018,8,FALSE))=TRUE,"",VLOOKUP(CONCATENATE($B231,"-",$C231),IN_1C!$B$2:$T$3018,8,FALSE))</f>
        <v>0</v>
      </c>
      <c r="K231" s="733">
        <f>IF(ISERROR(VLOOKUP(CONCATENATE($B231,"-",$C231),IN_1C!$B$2:$T$3018,9,FALSE))=TRUE,"",VLOOKUP(CONCATENATE($B231,"-",$C231),IN_1C!$B$2:$T$3018,9,FALSE))</f>
        <v>0</v>
      </c>
      <c r="L231" s="734">
        <f>IF(ISERROR(VLOOKUP(CONCATENATE($B231,"-",$C231),IN_1C!$B$2:$T$3018,10,FALSE))=TRUE,"",VLOOKUP(CONCATENATE($B231,"-",$C231),IN_1C!$B$2:$T$3018,10,FALSE))</f>
        <v>0</v>
      </c>
      <c r="M231" s="733">
        <f>IF(ISERROR(VLOOKUP(CONCATENATE($B231,"-",$C231),IN_1C!$B$2:$T$3018,11,FALSE))=TRUE,"",VLOOKUP(CONCATENATE($B231,"-",$C231),IN_1C!$B$2:$T$3018,11,FALSE))</f>
        <v>0</v>
      </c>
      <c r="N231" s="734">
        <f>IF(ISERROR(VLOOKUP(CONCATENATE($B231,"-",$C231),IN_1C!$B$2:$T$3018,12,FALSE))=TRUE,"",VLOOKUP(CONCATENATE($B231,"-",$C231),IN_1C!$B$2:$T$3018,12,FALSE))</f>
        <v>0</v>
      </c>
      <c r="O231" s="733">
        <f>IF(ISERROR(VLOOKUP(CONCATENATE($B231,"-",$C231),IN_1C!$B$2:$T$3018,13,FALSE))=TRUE,"",VLOOKUP(CONCATENATE($B231,"-",$C231),IN_1C!$B$2:$T$3018,13,FALSE))</f>
        <v>0</v>
      </c>
      <c r="P231" s="734">
        <f>IF(ISERROR(VLOOKUP(CONCATENATE($B231,"-",$C231),IN_1C!$B$2:$T$3018,14,FALSE))=TRUE,"",VLOOKUP(CONCATENATE($B231,"-",$C231),IN_1C!$B$2:$T$3018,14,FALSE))</f>
        <v>0</v>
      </c>
      <c r="Q231" s="660">
        <f t="shared" si="39"/>
        <v>0</v>
      </c>
      <c r="R231" s="661">
        <f t="shared" si="39"/>
        <v>0</v>
      </c>
    </row>
    <row r="232" spans="1:18" x14ac:dyDescent="0.35">
      <c r="A232" s="541" t="s">
        <v>1440</v>
      </c>
      <c r="B232" s="546" t="s">
        <v>1441</v>
      </c>
      <c r="C232" s="617">
        <v>5</v>
      </c>
      <c r="D232" s="1362" t="str">
        <f t="shared" si="38"/>
        <v/>
      </c>
      <c r="E232" s="733">
        <f>IF(ISERROR(VLOOKUP(CONCATENATE($B232,"-",$C232),IN_1C!$B$2:$T$3018,3,FALSE))=TRUE,"",VLOOKUP(CONCATENATE($B232,"-",$C232),IN_1C!$B$2:$T$3018,3,FALSE))</f>
        <v>0</v>
      </c>
      <c r="F232" s="734">
        <f>IF(ISERROR(VLOOKUP(CONCATENATE($B232,"-",$C232),IN_1C!$B$2:$T$3018,4,FALSE))=TRUE,"",VLOOKUP(CONCATENATE($B232,"-",$C232),IN_1C!$B$2:$T$3018,4,FALSE))</f>
        <v>0</v>
      </c>
      <c r="G232" s="733">
        <f>IF(ISERROR(VLOOKUP(CONCATENATE($B232,"-",$C232),IN_1C!$B$2:$T$3018,5,FALSE))=TRUE,"",VLOOKUP(CONCATENATE($B232,"-",$C232),IN_1C!$B$2:$T$3018,5,FALSE))</f>
        <v>0</v>
      </c>
      <c r="H232" s="734">
        <f>IF(ISERROR(VLOOKUP(CONCATENATE($B232,"-",$C232),IN_1C!$B$2:$T$3018,6,FALSE))=TRUE,"",VLOOKUP(CONCATENATE($B232,"-",$C232),IN_1C!$B$2:$T$3018,6,FALSE))</f>
        <v>0</v>
      </c>
      <c r="I232" s="733">
        <f>IF(ISERROR(VLOOKUP(CONCATENATE($B232,"-",$C232),IN_1C!$B$2:$T$3018,7,FALSE))=TRUE,"",VLOOKUP(CONCATENATE($B232,"-",$C232),IN_1C!$B$2:$T$3018,7,FALSE))</f>
        <v>0</v>
      </c>
      <c r="J232" s="734">
        <f>IF(ISERROR(VLOOKUP(CONCATENATE($B232,"-",$C232),IN_1C!$B$2:$T$3018,8,FALSE))=TRUE,"",VLOOKUP(CONCATENATE($B232,"-",$C232),IN_1C!$B$2:$T$3018,8,FALSE))</f>
        <v>0</v>
      </c>
      <c r="K232" s="733">
        <f>IF(ISERROR(VLOOKUP(CONCATENATE($B232,"-",$C232),IN_1C!$B$2:$T$3018,9,FALSE))=TRUE,"",VLOOKUP(CONCATENATE($B232,"-",$C232),IN_1C!$B$2:$T$3018,9,FALSE))</f>
        <v>0</v>
      </c>
      <c r="L232" s="734">
        <f>IF(ISERROR(VLOOKUP(CONCATENATE($B232,"-",$C232),IN_1C!$B$2:$T$3018,10,FALSE))=TRUE,"",VLOOKUP(CONCATENATE($B232,"-",$C232),IN_1C!$B$2:$T$3018,10,FALSE))</f>
        <v>0</v>
      </c>
      <c r="M232" s="733">
        <f>IF(ISERROR(VLOOKUP(CONCATENATE($B232,"-",$C232),IN_1C!$B$2:$T$3018,11,FALSE))=TRUE,"",VLOOKUP(CONCATENATE($B232,"-",$C232),IN_1C!$B$2:$T$3018,11,FALSE))</f>
        <v>0</v>
      </c>
      <c r="N232" s="734">
        <f>IF(ISERROR(VLOOKUP(CONCATENATE($B232,"-",$C232),IN_1C!$B$2:$T$3018,12,FALSE))=TRUE,"",VLOOKUP(CONCATENATE($B232,"-",$C232),IN_1C!$B$2:$T$3018,12,FALSE))</f>
        <v>0</v>
      </c>
      <c r="O232" s="733">
        <f>IF(ISERROR(VLOOKUP(CONCATENATE($B232,"-",$C232),IN_1C!$B$2:$T$3018,13,FALSE))=TRUE,"",VLOOKUP(CONCATENATE($B232,"-",$C232),IN_1C!$B$2:$T$3018,13,FALSE))</f>
        <v>0</v>
      </c>
      <c r="P232" s="734">
        <f>IF(ISERROR(VLOOKUP(CONCATENATE($B232,"-",$C232),IN_1C!$B$2:$T$3018,14,FALSE))=TRUE,"",VLOOKUP(CONCATENATE($B232,"-",$C232),IN_1C!$B$2:$T$3018,14,FALSE))</f>
        <v>0</v>
      </c>
      <c r="Q232" s="660">
        <f t="shared" si="39"/>
        <v>0</v>
      </c>
      <c r="R232" s="661">
        <f t="shared" si="39"/>
        <v>0</v>
      </c>
    </row>
    <row r="233" spans="1:18" x14ac:dyDescent="0.35">
      <c r="A233" s="541" t="s">
        <v>1442</v>
      </c>
      <c r="B233" s="546" t="s">
        <v>1443</v>
      </c>
      <c r="C233" s="617">
        <v>5</v>
      </c>
      <c r="D233" s="1362" t="str">
        <f t="shared" si="38"/>
        <v/>
      </c>
      <c r="E233" s="733">
        <f>IF(ISERROR(VLOOKUP(CONCATENATE($B233,"-",$C233),IN_1C!$B$2:$T$3018,3,FALSE))=TRUE,"",VLOOKUP(CONCATENATE($B233,"-",$C233),IN_1C!$B$2:$T$3018,3,FALSE))</f>
        <v>0</v>
      </c>
      <c r="F233" s="734">
        <f>IF(ISERROR(VLOOKUP(CONCATENATE($B233,"-",$C233),IN_1C!$B$2:$T$3018,4,FALSE))=TRUE,"",VLOOKUP(CONCATENATE($B233,"-",$C233),IN_1C!$B$2:$T$3018,4,FALSE))</f>
        <v>0</v>
      </c>
      <c r="G233" s="733">
        <f>IF(ISERROR(VLOOKUP(CONCATENATE($B233,"-",$C233),IN_1C!$B$2:$T$3018,5,FALSE))=TRUE,"",VLOOKUP(CONCATENATE($B233,"-",$C233),IN_1C!$B$2:$T$3018,5,FALSE))</f>
        <v>0</v>
      </c>
      <c r="H233" s="734">
        <f>IF(ISERROR(VLOOKUP(CONCATENATE($B233,"-",$C233),IN_1C!$B$2:$T$3018,6,FALSE))=TRUE,"",VLOOKUP(CONCATENATE($B233,"-",$C233),IN_1C!$B$2:$T$3018,6,FALSE))</f>
        <v>0</v>
      </c>
      <c r="I233" s="733">
        <f>IF(ISERROR(VLOOKUP(CONCATENATE($B233,"-",$C233),IN_1C!$B$2:$T$3018,7,FALSE))=TRUE,"",VLOOKUP(CONCATENATE($B233,"-",$C233),IN_1C!$B$2:$T$3018,7,FALSE))</f>
        <v>0</v>
      </c>
      <c r="J233" s="734">
        <f>IF(ISERROR(VLOOKUP(CONCATENATE($B233,"-",$C233),IN_1C!$B$2:$T$3018,8,FALSE))=TRUE,"",VLOOKUP(CONCATENATE($B233,"-",$C233),IN_1C!$B$2:$T$3018,8,FALSE))</f>
        <v>0</v>
      </c>
      <c r="K233" s="733">
        <f>IF(ISERROR(VLOOKUP(CONCATENATE($B233,"-",$C233),IN_1C!$B$2:$T$3018,9,FALSE))=TRUE,"",VLOOKUP(CONCATENATE($B233,"-",$C233),IN_1C!$B$2:$T$3018,9,FALSE))</f>
        <v>0</v>
      </c>
      <c r="L233" s="734">
        <f>IF(ISERROR(VLOOKUP(CONCATENATE($B233,"-",$C233),IN_1C!$B$2:$T$3018,10,FALSE))=TRUE,"",VLOOKUP(CONCATENATE($B233,"-",$C233),IN_1C!$B$2:$T$3018,10,FALSE))</f>
        <v>0</v>
      </c>
      <c r="M233" s="733">
        <f>IF(ISERROR(VLOOKUP(CONCATENATE($B233,"-",$C233),IN_1C!$B$2:$T$3018,11,FALSE))=TRUE,"",VLOOKUP(CONCATENATE($B233,"-",$C233),IN_1C!$B$2:$T$3018,11,FALSE))</f>
        <v>0</v>
      </c>
      <c r="N233" s="734">
        <f>IF(ISERROR(VLOOKUP(CONCATENATE($B233,"-",$C233),IN_1C!$B$2:$T$3018,12,FALSE))=TRUE,"",VLOOKUP(CONCATENATE($B233,"-",$C233),IN_1C!$B$2:$T$3018,12,FALSE))</f>
        <v>0</v>
      </c>
      <c r="O233" s="733">
        <f>IF(ISERROR(VLOOKUP(CONCATENATE($B233,"-",$C233),IN_1C!$B$2:$T$3018,13,FALSE))=TRUE,"",VLOOKUP(CONCATENATE($B233,"-",$C233),IN_1C!$B$2:$T$3018,13,FALSE))</f>
        <v>0</v>
      </c>
      <c r="P233" s="734">
        <f>IF(ISERROR(VLOOKUP(CONCATENATE($B233,"-",$C233),IN_1C!$B$2:$T$3018,14,FALSE))=TRUE,"",VLOOKUP(CONCATENATE($B233,"-",$C233),IN_1C!$B$2:$T$3018,14,FALSE))</f>
        <v>0</v>
      </c>
      <c r="Q233" s="660">
        <f t="shared" si="39"/>
        <v>0</v>
      </c>
      <c r="R233" s="661">
        <f t="shared" si="39"/>
        <v>0</v>
      </c>
    </row>
    <row r="234" spans="1:18" ht="15.45" thickBot="1" x14ac:dyDescent="0.4">
      <c r="A234" s="560" t="s">
        <v>1444</v>
      </c>
      <c r="B234" s="562" t="s">
        <v>1445</v>
      </c>
      <c r="C234" s="617">
        <v>5</v>
      </c>
      <c r="D234" s="1362" t="str">
        <f t="shared" si="38"/>
        <v/>
      </c>
      <c r="E234" s="736">
        <f>IF(ISERROR(VLOOKUP(CONCATENATE($B234,"-",$C234),IN_1C!$B$2:$T$3018,3,FALSE))=TRUE,"",VLOOKUP(CONCATENATE($B234,"-",$C234),IN_1C!$B$2:$T$3018,3,FALSE))</f>
        <v>0</v>
      </c>
      <c r="F234" s="737">
        <f>IF(ISERROR(VLOOKUP(CONCATENATE($B234,"-",$C234),IN_1C!$B$2:$T$3018,4,FALSE))=TRUE,"",VLOOKUP(CONCATENATE($B234,"-",$C234),IN_1C!$B$2:$T$3018,4,FALSE))</f>
        <v>0</v>
      </c>
      <c r="G234" s="736">
        <f>IF(ISERROR(VLOOKUP(CONCATENATE($B234,"-",$C234),IN_1C!$B$2:$T$3018,5,FALSE))=TRUE,"",VLOOKUP(CONCATENATE($B234,"-",$C234),IN_1C!$B$2:$T$3018,5,FALSE))</f>
        <v>0</v>
      </c>
      <c r="H234" s="737">
        <f>IF(ISERROR(VLOOKUP(CONCATENATE($B234,"-",$C234),IN_1C!$B$2:$T$3018,6,FALSE))=TRUE,"",VLOOKUP(CONCATENATE($B234,"-",$C234),IN_1C!$B$2:$T$3018,6,FALSE))</f>
        <v>0</v>
      </c>
      <c r="I234" s="736">
        <f>IF(ISERROR(VLOOKUP(CONCATENATE($B234,"-",$C234),IN_1C!$B$2:$T$3018,7,FALSE))=TRUE,"",VLOOKUP(CONCATENATE($B234,"-",$C234),IN_1C!$B$2:$T$3018,7,FALSE))</f>
        <v>0</v>
      </c>
      <c r="J234" s="737">
        <f>IF(ISERROR(VLOOKUP(CONCATENATE($B234,"-",$C234),IN_1C!$B$2:$T$3018,8,FALSE))=TRUE,"",VLOOKUP(CONCATENATE($B234,"-",$C234),IN_1C!$B$2:$T$3018,8,FALSE))</f>
        <v>0</v>
      </c>
      <c r="K234" s="736">
        <f>IF(ISERROR(VLOOKUP(CONCATENATE($B234,"-",$C234),IN_1C!$B$2:$T$3018,9,FALSE))=TRUE,"",VLOOKUP(CONCATENATE($B234,"-",$C234),IN_1C!$B$2:$T$3018,9,FALSE))</f>
        <v>0</v>
      </c>
      <c r="L234" s="737">
        <f>IF(ISERROR(VLOOKUP(CONCATENATE($B234,"-",$C234),IN_1C!$B$2:$T$3018,10,FALSE))=TRUE,"",VLOOKUP(CONCATENATE($B234,"-",$C234),IN_1C!$B$2:$T$3018,10,FALSE))</f>
        <v>0</v>
      </c>
      <c r="M234" s="736">
        <f>IF(ISERROR(VLOOKUP(CONCATENATE($B234,"-",$C234),IN_1C!$B$2:$T$3018,11,FALSE))=TRUE,"",VLOOKUP(CONCATENATE($B234,"-",$C234),IN_1C!$B$2:$T$3018,11,FALSE))</f>
        <v>0</v>
      </c>
      <c r="N234" s="737">
        <f>IF(ISERROR(VLOOKUP(CONCATENATE($B234,"-",$C234),IN_1C!$B$2:$T$3018,12,FALSE))=TRUE,"",VLOOKUP(CONCATENATE($B234,"-",$C234),IN_1C!$B$2:$T$3018,12,FALSE))</f>
        <v>0</v>
      </c>
      <c r="O234" s="736">
        <f>IF(ISERROR(VLOOKUP(CONCATENATE($B234,"-",$C234),IN_1C!$B$2:$T$3018,13,FALSE))=TRUE,"",VLOOKUP(CONCATENATE($B234,"-",$C234),IN_1C!$B$2:$T$3018,13,FALSE))</f>
        <v>0</v>
      </c>
      <c r="P234" s="737">
        <f>IF(ISERROR(VLOOKUP(CONCATENATE($B234,"-",$C234),IN_1C!$B$2:$T$3018,14,FALSE))=TRUE,"",VLOOKUP(CONCATENATE($B234,"-",$C234),IN_1C!$B$2:$T$3018,14,FALSE))</f>
        <v>0</v>
      </c>
      <c r="Q234" s="663">
        <f t="shared" si="39"/>
        <v>0</v>
      </c>
      <c r="R234" s="664">
        <f t="shared" si="39"/>
        <v>0</v>
      </c>
    </row>
    <row r="235" spans="1:18" ht="15.45" thickBot="1" x14ac:dyDescent="0.4">
      <c r="A235" s="563" t="s">
        <v>1446</v>
      </c>
      <c r="B235" s="670"/>
      <c r="C235" s="619"/>
      <c r="D235" s="1362"/>
      <c r="E235" s="741" t="str">
        <f>IF(ISERROR(VLOOKUP(CONCATENATE($B235,"-",$C235),IN_1C!$B$2:$T$3018,3,FALSE))=TRUE,"",VLOOKUP(CONCATENATE($B235,"-",$C235),IN_1C!$B$2:$T$3018,3,FALSE))</f>
        <v/>
      </c>
      <c r="F235" s="742"/>
      <c r="G235" s="742"/>
      <c r="H235" s="742"/>
      <c r="I235" s="742"/>
      <c r="J235" s="742"/>
      <c r="K235" s="742"/>
      <c r="L235" s="742"/>
      <c r="M235" s="742"/>
      <c r="N235" s="742"/>
      <c r="O235" s="742"/>
      <c r="P235" s="742"/>
      <c r="Q235" s="671"/>
      <c r="R235" s="672"/>
    </row>
    <row r="236" spans="1:18" x14ac:dyDescent="0.35">
      <c r="A236" s="535" t="s">
        <v>1447</v>
      </c>
      <c r="B236" s="536" t="s">
        <v>1448</v>
      </c>
      <c r="C236" s="617">
        <v>5</v>
      </c>
      <c r="D236" s="1362" t="str">
        <f t="shared" ref="D236:D241" si="40">CONCATENATE(D$201)</f>
        <v/>
      </c>
      <c r="E236" s="730">
        <f>IF(ISERROR(VLOOKUP(CONCATENATE($B236,"-",$C236),IN_1C!$B$2:$T$3018,3,FALSE))=TRUE,"",VLOOKUP(CONCATENATE($B236,"-",$C236),IN_1C!$B$2:$T$3018,3,FALSE))</f>
        <v>0</v>
      </c>
      <c r="F236" s="731">
        <f>IF(ISERROR(VLOOKUP(CONCATENATE($B236,"-",$C236),IN_1C!$B$2:$T$3018,4,FALSE))=TRUE,"",VLOOKUP(CONCATENATE($B236,"-",$C236),IN_1C!$B$2:$T$3018,4,FALSE))</f>
        <v>0</v>
      </c>
      <c r="G236" s="730">
        <f>IF(ISERROR(VLOOKUP(CONCATENATE($B236,"-",$C236),IN_1C!$B$2:$T$3018,5,FALSE))=TRUE,"",VLOOKUP(CONCATENATE($B236,"-",$C236),IN_1C!$B$2:$T$3018,5,FALSE))</f>
        <v>0</v>
      </c>
      <c r="H236" s="731">
        <f>IF(ISERROR(VLOOKUP(CONCATENATE($B236,"-",$C236),IN_1C!$B$2:$T$3018,6,FALSE))=TRUE,"",VLOOKUP(CONCATENATE($B236,"-",$C236),IN_1C!$B$2:$T$3018,6,FALSE))</f>
        <v>0</v>
      </c>
      <c r="I236" s="730">
        <f>IF(ISERROR(VLOOKUP(CONCATENATE($B236,"-",$C236),IN_1C!$B$2:$T$3018,7,FALSE))=TRUE,"",VLOOKUP(CONCATENATE($B236,"-",$C236),IN_1C!$B$2:$T$3018,7,FALSE))</f>
        <v>0</v>
      </c>
      <c r="J236" s="731">
        <f>IF(ISERROR(VLOOKUP(CONCATENATE($B236,"-",$C236),IN_1C!$B$2:$T$3018,8,FALSE))=TRUE,"",VLOOKUP(CONCATENATE($B236,"-",$C236),IN_1C!$B$2:$T$3018,8,FALSE))</f>
        <v>0</v>
      </c>
      <c r="K236" s="730">
        <f>IF(ISERROR(VLOOKUP(CONCATENATE($B236,"-",$C236),IN_1C!$B$2:$T$3018,9,FALSE))=TRUE,"",VLOOKUP(CONCATENATE($B236,"-",$C236),IN_1C!$B$2:$T$3018,9,FALSE))</f>
        <v>0</v>
      </c>
      <c r="L236" s="731">
        <f>IF(ISERROR(VLOOKUP(CONCATENATE($B236,"-",$C236),IN_1C!$B$2:$T$3018,10,FALSE))=TRUE,"",VLOOKUP(CONCATENATE($B236,"-",$C236),IN_1C!$B$2:$T$3018,10,FALSE))</f>
        <v>0</v>
      </c>
      <c r="M236" s="730">
        <f>IF(ISERROR(VLOOKUP(CONCATENATE($B236,"-",$C236),IN_1C!$B$2:$T$3018,11,FALSE))=TRUE,"",VLOOKUP(CONCATENATE($B236,"-",$C236),IN_1C!$B$2:$T$3018,11,FALSE))</f>
        <v>0</v>
      </c>
      <c r="N236" s="731">
        <f>IF(ISERROR(VLOOKUP(CONCATENATE($B236,"-",$C236),IN_1C!$B$2:$T$3018,12,FALSE))=TRUE,"",VLOOKUP(CONCATENATE($B236,"-",$C236),IN_1C!$B$2:$T$3018,12,FALSE))</f>
        <v>0</v>
      </c>
      <c r="O236" s="730">
        <f>IF(ISERROR(VLOOKUP(CONCATENATE($B236,"-",$C236),IN_1C!$B$2:$T$3018,13,FALSE))=TRUE,"",VLOOKUP(CONCATENATE($B236,"-",$C236),IN_1C!$B$2:$T$3018,13,FALSE))</f>
        <v>0</v>
      </c>
      <c r="P236" s="731">
        <f>IF(ISERROR(VLOOKUP(CONCATENATE($B236,"-",$C236),IN_1C!$B$2:$T$3018,14,FALSE))=TRUE,"",VLOOKUP(CONCATENATE($B236,"-",$C236),IN_1C!$B$2:$T$3018,14,FALSE))</f>
        <v>0</v>
      </c>
      <c r="Q236" s="656">
        <f t="shared" ref="Q236:R241" si="41">E236+G236</f>
        <v>0</v>
      </c>
      <c r="R236" s="657">
        <f t="shared" si="41"/>
        <v>0</v>
      </c>
    </row>
    <row r="237" spans="1:18" x14ac:dyDescent="0.35">
      <c r="A237" s="541" t="s">
        <v>1449</v>
      </c>
      <c r="B237" s="546" t="s">
        <v>1450</v>
      </c>
      <c r="C237" s="617">
        <v>5</v>
      </c>
      <c r="D237" s="1362" t="str">
        <f t="shared" si="40"/>
        <v/>
      </c>
      <c r="E237" s="733">
        <f>IF(ISERROR(VLOOKUP(CONCATENATE($B237,"-",$C237),IN_1C!$B$2:$T$3018,3,FALSE))=TRUE,"",VLOOKUP(CONCATENATE($B237,"-",$C237),IN_1C!$B$2:$T$3018,3,FALSE))</f>
        <v>0</v>
      </c>
      <c r="F237" s="734">
        <f>IF(ISERROR(VLOOKUP(CONCATENATE($B237,"-",$C237),IN_1C!$B$2:$T$3018,4,FALSE))=TRUE,"",VLOOKUP(CONCATENATE($B237,"-",$C237),IN_1C!$B$2:$T$3018,4,FALSE))</f>
        <v>0</v>
      </c>
      <c r="G237" s="733">
        <f>IF(ISERROR(VLOOKUP(CONCATENATE($B237,"-",$C237),IN_1C!$B$2:$T$3018,5,FALSE))=TRUE,"",VLOOKUP(CONCATENATE($B237,"-",$C237),IN_1C!$B$2:$T$3018,5,FALSE))</f>
        <v>0</v>
      </c>
      <c r="H237" s="734">
        <f>IF(ISERROR(VLOOKUP(CONCATENATE($B237,"-",$C237),IN_1C!$B$2:$T$3018,6,FALSE))=TRUE,"",VLOOKUP(CONCATENATE($B237,"-",$C237),IN_1C!$B$2:$T$3018,6,FALSE))</f>
        <v>0</v>
      </c>
      <c r="I237" s="733">
        <f>IF(ISERROR(VLOOKUP(CONCATENATE($B237,"-",$C237),IN_1C!$B$2:$T$3018,7,FALSE))=TRUE,"",VLOOKUP(CONCATENATE($B237,"-",$C237),IN_1C!$B$2:$T$3018,7,FALSE))</f>
        <v>0</v>
      </c>
      <c r="J237" s="734">
        <f>IF(ISERROR(VLOOKUP(CONCATENATE($B237,"-",$C237),IN_1C!$B$2:$T$3018,8,FALSE))=TRUE,"",VLOOKUP(CONCATENATE($B237,"-",$C237),IN_1C!$B$2:$T$3018,8,FALSE))</f>
        <v>0</v>
      </c>
      <c r="K237" s="733">
        <f>IF(ISERROR(VLOOKUP(CONCATENATE($B237,"-",$C237),IN_1C!$B$2:$T$3018,9,FALSE))=TRUE,"",VLOOKUP(CONCATENATE($B237,"-",$C237),IN_1C!$B$2:$T$3018,9,FALSE))</f>
        <v>0</v>
      </c>
      <c r="L237" s="734">
        <f>IF(ISERROR(VLOOKUP(CONCATENATE($B237,"-",$C237),IN_1C!$B$2:$T$3018,10,FALSE))=TRUE,"",VLOOKUP(CONCATENATE($B237,"-",$C237),IN_1C!$B$2:$T$3018,10,FALSE))</f>
        <v>0</v>
      </c>
      <c r="M237" s="733">
        <f>IF(ISERROR(VLOOKUP(CONCATENATE($B237,"-",$C237),IN_1C!$B$2:$T$3018,11,FALSE))=TRUE,"",VLOOKUP(CONCATENATE($B237,"-",$C237),IN_1C!$B$2:$T$3018,11,FALSE))</f>
        <v>0</v>
      </c>
      <c r="N237" s="734">
        <f>IF(ISERROR(VLOOKUP(CONCATENATE($B237,"-",$C237),IN_1C!$B$2:$T$3018,12,FALSE))=TRUE,"",VLOOKUP(CONCATENATE($B237,"-",$C237),IN_1C!$B$2:$T$3018,12,FALSE))</f>
        <v>0</v>
      </c>
      <c r="O237" s="733">
        <f>IF(ISERROR(VLOOKUP(CONCATENATE($B237,"-",$C237),IN_1C!$B$2:$T$3018,13,FALSE))=TRUE,"",VLOOKUP(CONCATENATE($B237,"-",$C237),IN_1C!$B$2:$T$3018,13,FALSE))</f>
        <v>0</v>
      </c>
      <c r="P237" s="734">
        <f>IF(ISERROR(VLOOKUP(CONCATENATE($B237,"-",$C237),IN_1C!$B$2:$T$3018,14,FALSE))=TRUE,"",VLOOKUP(CONCATENATE($B237,"-",$C237),IN_1C!$B$2:$T$3018,14,FALSE))</f>
        <v>0</v>
      </c>
      <c r="Q237" s="660">
        <f t="shared" si="41"/>
        <v>0</v>
      </c>
      <c r="R237" s="661">
        <f t="shared" si="41"/>
        <v>0</v>
      </c>
    </row>
    <row r="238" spans="1:18" x14ac:dyDescent="0.35">
      <c r="A238" s="541" t="s">
        <v>1451</v>
      </c>
      <c r="B238" s="546" t="s">
        <v>1452</v>
      </c>
      <c r="C238" s="617">
        <v>5</v>
      </c>
      <c r="D238" s="1362" t="str">
        <f t="shared" si="40"/>
        <v/>
      </c>
      <c r="E238" s="733">
        <f>IF(ISERROR(VLOOKUP(CONCATENATE($B238,"-",$C238),IN_1C!$B$2:$T$3018,3,FALSE))=TRUE,"",VLOOKUP(CONCATENATE($B238,"-",$C238),IN_1C!$B$2:$T$3018,3,FALSE))</f>
        <v>0</v>
      </c>
      <c r="F238" s="734">
        <f>IF(ISERROR(VLOOKUP(CONCATENATE($B238,"-",$C238),IN_1C!$B$2:$T$3018,4,FALSE))=TRUE,"",VLOOKUP(CONCATENATE($B238,"-",$C238),IN_1C!$B$2:$T$3018,4,FALSE))</f>
        <v>0</v>
      </c>
      <c r="G238" s="733">
        <f>IF(ISERROR(VLOOKUP(CONCATENATE($B238,"-",$C238),IN_1C!$B$2:$T$3018,5,FALSE))=TRUE,"",VLOOKUP(CONCATENATE($B238,"-",$C238),IN_1C!$B$2:$T$3018,5,FALSE))</f>
        <v>0</v>
      </c>
      <c r="H238" s="734">
        <f>IF(ISERROR(VLOOKUP(CONCATENATE($B238,"-",$C238),IN_1C!$B$2:$T$3018,6,FALSE))=TRUE,"",VLOOKUP(CONCATENATE($B238,"-",$C238),IN_1C!$B$2:$T$3018,6,FALSE))</f>
        <v>0</v>
      </c>
      <c r="I238" s="733">
        <f>IF(ISERROR(VLOOKUP(CONCATENATE($B238,"-",$C238),IN_1C!$B$2:$T$3018,7,FALSE))=TRUE,"",VLOOKUP(CONCATENATE($B238,"-",$C238),IN_1C!$B$2:$T$3018,7,FALSE))</f>
        <v>0</v>
      </c>
      <c r="J238" s="734">
        <f>IF(ISERROR(VLOOKUP(CONCATENATE($B238,"-",$C238),IN_1C!$B$2:$T$3018,8,FALSE))=TRUE,"",VLOOKUP(CONCATENATE($B238,"-",$C238),IN_1C!$B$2:$T$3018,8,FALSE))</f>
        <v>0</v>
      </c>
      <c r="K238" s="733">
        <f>IF(ISERROR(VLOOKUP(CONCATENATE($B238,"-",$C238),IN_1C!$B$2:$T$3018,9,FALSE))=TRUE,"",VLOOKUP(CONCATENATE($B238,"-",$C238),IN_1C!$B$2:$T$3018,9,FALSE))</f>
        <v>0</v>
      </c>
      <c r="L238" s="734">
        <f>IF(ISERROR(VLOOKUP(CONCATENATE($B238,"-",$C238),IN_1C!$B$2:$T$3018,10,FALSE))=TRUE,"",VLOOKUP(CONCATENATE($B238,"-",$C238),IN_1C!$B$2:$T$3018,10,FALSE))</f>
        <v>0</v>
      </c>
      <c r="M238" s="733">
        <f>IF(ISERROR(VLOOKUP(CONCATENATE($B238,"-",$C238),IN_1C!$B$2:$T$3018,11,FALSE))=TRUE,"",VLOOKUP(CONCATENATE($B238,"-",$C238),IN_1C!$B$2:$T$3018,11,FALSE))</f>
        <v>0</v>
      </c>
      <c r="N238" s="734">
        <f>IF(ISERROR(VLOOKUP(CONCATENATE($B238,"-",$C238),IN_1C!$B$2:$T$3018,12,FALSE))=TRUE,"",VLOOKUP(CONCATENATE($B238,"-",$C238),IN_1C!$B$2:$T$3018,12,FALSE))</f>
        <v>0</v>
      </c>
      <c r="O238" s="733">
        <f>IF(ISERROR(VLOOKUP(CONCATENATE($B238,"-",$C238),IN_1C!$B$2:$T$3018,13,FALSE))=TRUE,"",VLOOKUP(CONCATENATE($B238,"-",$C238),IN_1C!$B$2:$T$3018,13,FALSE))</f>
        <v>0</v>
      </c>
      <c r="P238" s="734">
        <f>IF(ISERROR(VLOOKUP(CONCATENATE($B238,"-",$C238),IN_1C!$B$2:$T$3018,14,FALSE))=TRUE,"",VLOOKUP(CONCATENATE($B238,"-",$C238),IN_1C!$B$2:$T$3018,14,FALSE))</f>
        <v>0</v>
      </c>
      <c r="Q238" s="660">
        <f t="shared" si="41"/>
        <v>0</v>
      </c>
      <c r="R238" s="661">
        <f t="shared" si="41"/>
        <v>0</v>
      </c>
    </row>
    <row r="239" spans="1:18" x14ac:dyDescent="0.35">
      <c r="A239" s="541" t="s">
        <v>1453</v>
      </c>
      <c r="B239" s="546" t="s">
        <v>1454</v>
      </c>
      <c r="C239" s="617">
        <v>5</v>
      </c>
      <c r="D239" s="1362" t="str">
        <f t="shared" si="40"/>
        <v/>
      </c>
      <c r="E239" s="733">
        <f>IF(ISERROR(VLOOKUP(CONCATENATE($B239,"-",$C239),IN_1C!$B$2:$T$3018,3,FALSE))=TRUE,"",VLOOKUP(CONCATENATE($B239,"-",$C239),IN_1C!$B$2:$T$3018,3,FALSE))</f>
        <v>0</v>
      </c>
      <c r="F239" s="734">
        <f>IF(ISERROR(VLOOKUP(CONCATENATE($B239,"-",$C239),IN_1C!$B$2:$T$3018,4,FALSE))=TRUE,"",VLOOKUP(CONCATENATE($B239,"-",$C239),IN_1C!$B$2:$T$3018,4,FALSE))</f>
        <v>0</v>
      </c>
      <c r="G239" s="733">
        <f>IF(ISERROR(VLOOKUP(CONCATENATE($B239,"-",$C239),IN_1C!$B$2:$T$3018,5,FALSE))=TRUE,"",VLOOKUP(CONCATENATE($B239,"-",$C239),IN_1C!$B$2:$T$3018,5,FALSE))</f>
        <v>0</v>
      </c>
      <c r="H239" s="734">
        <f>IF(ISERROR(VLOOKUP(CONCATENATE($B239,"-",$C239),IN_1C!$B$2:$T$3018,6,FALSE))=TRUE,"",VLOOKUP(CONCATENATE($B239,"-",$C239),IN_1C!$B$2:$T$3018,6,FALSE))</f>
        <v>0</v>
      </c>
      <c r="I239" s="733">
        <f>IF(ISERROR(VLOOKUP(CONCATENATE($B239,"-",$C239),IN_1C!$B$2:$T$3018,7,FALSE))=TRUE,"",VLOOKUP(CONCATENATE($B239,"-",$C239),IN_1C!$B$2:$T$3018,7,FALSE))</f>
        <v>0</v>
      </c>
      <c r="J239" s="734">
        <f>IF(ISERROR(VLOOKUP(CONCATENATE($B239,"-",$C239),IN_1C!$B$2:$T$3018,8,FALSE))=TRUE,"",VLOOKUP(CONCATENATE($B239,"-",$C239),IN_1C!$B$2:$T$3018,8,FALSE))</f>
        <v>0</v>
      </c>
      <c r="K239" s="733">
        <f>IF(ISERROR(VLOOKUP(CONCATENATE($B239,"-",$C239),IN_1C!$B$2:$T$3018,9,FALSE))=TRUE,"",VLOOKUP(CONCATENATE($B239,"-",$C239),IN_1C!$B$2:$T$3018,9,FALSE))</f>
        <v>0</v>
      </c>
      <c r="L239" s="734">
        <f>IF(ISERROR(VLOOKUP(CONCATENATE($B239,"-",$C239),IN_1C!$B$2:$T$3018,10,FALSE))=TRUE,"",VLOOKUP(CONCATENATE($B239,"-",$C239),IN_1C!$B$2:$T$3018,10,FALSE))</f>
        <v>0</v>
      </c>
      <c r="M239" s="733">
        <f>IF(ISERROR(VLOOKUP(CONCATENATE($B239,"-",$C239),IN_1C!$B$2:$T$3018,11,FALSE))=TRUE,"",VLOOKUP(CONCATENATE($B239,"-",$C239),IN_1C!$B$2:$T$3018,11,FALSE))</f>
        <v>0</v>
      </c>
      <c r="N239" s="734">
        <f>IF(ISERROR(VLOOKUP(CONCATENATE($B239,"-",$C239),IN_1C!$B$2:$T$3018,12,FALSE))=TRUE,"",VLOOKUP(CONCATENATE($B239,"-",$C239),IN_1C!$B$2:$T$3018,12,FALSE))</f>
        <v>0</v>
      </c>
      <c r="O239" s="733">
        <f>IF(ISERROR(VLOOKUP(CONCATENATE($B239,"-",$C239),IN_1C!$B$2:$T$3018,13,FALSE))=TRUE,"",VLOOKUP(CONCATENATE($B239,"-",$C239),IN_1C!$B$2:$T$3018,13,FALSE))</f>
        <v>0</v>
      </c>
      <c r="P239" s="734">
        <f>IF(ISERROR(VLOOKUP(CONCATENATE($B239,"-",$C239),IN_1C!$B$2:$T$3018,14,FALSE))=TRUE,"",VLOOKUP(CONCATENATE($B239,"-",$C239),IN_1C!$B$2:$T$3018,14,FALSE))</f>
        <v>0</v>
      </c>
      <c r="Q239" s="660">
        <f t="shared" si="41"/>
        <v>0</v>
      </c>
      <c r="R239" s="661">
        <f t="shared" si="41"/>
        <v>0</v>
      </c>
    </row>
    <row r="240" spans="1:18" x14ac:dyDescent="0.35">
      <c r="A240" s="541" t="s">
        <v>1455</v>
      </c>
      <c r="B240" s="546" t="s">
        <v>1456</v>
      </c>
      <c r="C240" s="617">
        <v>5</v>
      </c>
      <c r="D240" s="1362" t="str">
        <f t="shared" si="40"/>
        <v/>
      </c>
      <c r="E240" s="733">
        <f>IF(ISERROR(VLOOKUP(CONCATENATE($B240,"-",$C240),IN_1C!$B$2:$T$3018,3,FALSE))=TRUE,"",VLOOKUP(CONCATENATE($B240,"-",$C240),IN_1C!$B$2:$T$3018,3,FALSE))</f>
        <v>0</v>
      </c>
      <c r="F240" s="734">
        <f>IF(ISERROR(VLOOKUP(CONCATENATE($B240,"-",$C240),IN_1C!$B$2:$T$3018,4,FALSE))=TRUE,"",VLOOKUP(CONCATENATE($B240,"-",$C240),IN_1C!$B$2:$T$3018,4,FALSE))</f>
        <v>0</v>
      </c>
      <c r="G240" s="733">
        <f>IF(ISERROR(VLOOKUP(CONCATENATE($B240,"-",$C240),IN_1C!$B$2:$T$3018,5,FALSE))=TRUE,"",VLOOKUP(CONCATENATE($B240,"-",$C240),IN_1C!$B$2:$T$3018,5,FALSE))</f>
        <v>0</v>
      </c>
      <c r="H240" s="734">
        <f>IF(ISERROR(VLOOKUP(CONCATENATE($B240,"-",$C240),IN_1C!$B$2:$T$3018,6,FALSE))=TRUE,"",VLOOKUP(CONCATENATE($B240,"-",$C240),IN_1C!$B$2:$T$3018,6,FALSE))</f>
        <v>0</v>
      </c>
      <c r="I240" s="733">
        <f>IF(ISERROR(VLOOKUP(CONCATENATE($B240,"-",$C240),IN_1C!$B$2:$T$3018,7,FALSE))=TRUE,"",VLOOKUP(CONCATENATE($B240,"-",$C240),IN_1C!$B$2:$T$3018,7,FALSE))</f>
        <v>0</v>
      </c>
      <c r="J240" s="734">
        <f>IF(ISERROR(VLOOKUP(CONCATENATE($B240,"-",$C240),IN_1C!$B$2:$T$3018,8,FALSE))=TRUE,"",VLOOKUP(CONCATENATE($B240,"-",$C240),IN_1C!$B$2:$T$3018,8,FALSE))</f>
        <v>0</v>
      </c>
      <c r="K240" s="733">
        <f>IF(ISERROR(VLOOKUP(CONCATENATE($B240,"-",$C240),IN_1C!$B$2:$T$3018,9,FALSE))=TRUE,"",VLOOKUP(CONCATENATE($B240,"-",$C240),IN_1C!$B$2:$T$3018,9,FALSE))</f>
        <v>0</v>
      </c>
      <c r="L240" s="734">
        <f>IF(ISERROR(VLOOKUP(CONCATENATE($B240,"-",$C240),IN_1C!$B$2:$T$3018,10,FALSE))=TRUE,"",VLOOKUP(CONCATENATE($B240,"-",$C240),IN_1C!$B$2:$T$3018,10,FALSE))</f>
        <v>0</v>
      </c>
      <c r="M240" s="733">
        <f>IF(ISERROR(VLOOKUP(CONCATENATE($B240,"-",$C240),IN_1C!$B$2:$T$3018,11,FALSE))=TRUE,"",VLOOKUP(CONCATENATE($B240,"-",$C240),IN_1C!$B$2:$T$3018,11,FALSE))</f>
        <v>0</v>
      </c>
      <c r="N240" s="734">
        <f>IF(ISERROR(VLOOKUP(CONCATENATE($B240,"-",$C240),IN_1C!$B$2:$T$3018,12,FALSE))=TRUE,"",VLOOKUP(CONCATENATE($B240,"-",$C240),IN_1C!$B$2:$T$3018,12,FALSE))</f>
        <v>0</v>
      </c>
      <c r="O240" s="733">
        <f>IF(ISERROR(VLOOKUP(CONCATENATE($B240,"-",$C240),IN_1C!$B$2:$T$3018,13,FALSE))=TRUE,"",VLOOKUP(CONCATENATE($B240,"-",$C240),IN_1C!$B$2:$T$3018,13,FALSE))</f>
        <v>0</v>
      </c>
      <c r="P240" s="734">
        <f>IF(ISERROR(VLOOKUP(CONCATENATE($B240,"-",$C240),IN_1C!$B$2:$T$3018,14,FALSE))=TRUE,"",VLOOKUP(CONCATENATE($B240,"-",$C240),IN_1C!$B$2:$T$3018,14,FALSE))</f>
        <v>0</v>
      </c>
      <c r="Q240" s="660">
        <f t="shared" si="41"/>
        <v>0</v>
      </c>
      <c r="R240" s="661">
        <f t="shared" si="41"/>
        <v>0</v>
      </c>
    </row>
    <row r="241" spans="1:18" ht="15.45" thickBot="1" x14ac:dyDescent="0.4">
      <c r="A241" s="541" t="s">
        <v>1457</v>
      </c>
      <c r="B241" s="673" t="s">
        <v>1458</v>
      </c>
      <c r="C241" s="617">
        <v>5</v>
      </c>
      <c r="D241" s="1362" t="str">
        <f t="shared" si="40"/>
        <v/>
      </c>
      <c r="E241" s="736">
        <f>IF(ISERROR(VLOOKUP(CONCATENATE($B241,"-",$C241),IN_1C!$B$2:$T$3018,3,FALSE))=TRUE,"",VLOOKUP(CONCATENATE($B241,"-",$C241),IN_1C!$B$2:$T$3018,3,FALSE))</f>
        <v>0</v>
      </c>
      <c r="F241" s="737">
        <f>IF(ISERROR(VLOOKUP(CONCATENATE($B241,"-",$C241),IN_1C!$B$2:$T$3018,4,FALSE))=TRUE,"",VLOOKUP(CONCATENATE($B241,"-",$C241),IN_1C!$B$2:$T$3018,4,FALSE))</f>
        <v>0</v>
      </c>
      <c r="G241" s="736">
        <f>IF(ISERROR(VLOOKUP(CONCATENATE($B241,"-",$C241),IN_1C!$B$2:$T$3018,5,FALSE))=TRUE,"",VLOOKUP(CONCATENATE($B241,"-",$C241),IN_1C!$B$2:$T$3018,5,FALSE))</f>
        <v>0</v>
      </c>
      <c r="H241" s="737">
        <f>IF(ISERROR(VLOOKUP(CONCATENATE($B241,"-",$C241),IN_1C!$B$2:$T$3018,6,FALSE))=TRUE,"",VLOOKUP(CONCATENATE($B241,"-",$C241),IN_1C!$B$2:$T$3018,6,FALSE))</f>
        <v>0</v>
      </c>
      <c r="I241" s="736">
        <f>IF(ISERROR(VLOOKUP(CONCATENATE($B241,"-",$C241),IN_1C!$B$2:$T$3018,7,FALSE))=TRUE,"",VLOOKUP(CONCATENATE($B241,"-",$C241),IN_1C!$B$2:$T$3018,7,FALSE))</f>
        <v>0</v>
      </c>
      <c r="J241" s="737">
        <f>IF(ISERROR(VLOOKUP(CONCATENATE($B241,"-",$C241),IN_1C!$B$2:$T$3018,8,FALSE))=TRUE,"",VLOOKUP(CONCATENATE($B241,"-",$C241),IN_1C!$B$2:$T$3018,8,FALSE))</f>
        <v>0</v>
      </c>
      <c r="K241" s="736">
        <f>IF(ISERROR(VLOOKUP(CONCATENATE($B241,"-",$C241),IN_1C!$B$2:$T$3018,9,FALSE))=TRUE,"",VLOOKUP(CONCATENATE($B241,"-",$C241),IN_1C!$B$2:$T$3018,9,FALSE))</f>
        <v>0</v>
      </c>
      <c r="L241" s="737">
        <f>IF(ISERROR(VLOOKUP(CONCATENATE($B241,"-",$C241),IN_1C!$B$2:$T$3018,10,FALSE))=TRUE,"",VLOOKUP(CONCATENATE($B241,"-",$C241),IN_1C!$B$2:$T$3018,10,FALSE))</f>
        <v>0</v>
      </c>
      <c r="M241" s="736">
        <f>IF(ISERROR(VLOOKUP(CONCATENATE($B241,"-",$C241),IN_1C!$B$2:$T$3018,11,FALSE))=TRUE,"",VLOOKUP(CONCATENATE($B241,"-",$C241),IN_1C!$B$2:$T$3018,11,FALSE))</f>
        <v>0</v>
      </c>
      <c r="N241" s="737">
        <f>IF(ISERROR(VLOOKUP(CONCATENATE($B241,"-",$C241),IN_1C!$B$2:$T$3018,12,FALSE))=TRUE,"",VLOOKUP(CONCATENATE($B241,"-",$C241),IN_1C!$B$2:$T$3018,12,FALSE))</f>
        <v>0</v>
      </c>
      <c r="O241" s="736">
        <f>IF(ISERROR(VLOOKUP(CONCATENATE($B241,"-",$C241),IN_1C!$B$2:$T$3018,13,FALSE))=TRUE,"",VLOOKUP(CONCATENATE($B241,"-",$C241),IN_1C!$B$2:$T$3018,13,FALSE))</f>
        <v>0</v>
      </c>
      <c r="P241" s="737">
        <f>IF(ISERROR(VLOOKUP(CONCATENATE($B241,"-",$C241),IN_1C!$B$2:$T$3018,14,FALSE))=TRUE,"",VLOOKUP(CONCATENATE($B241,"-",$C241),IN_1C!$B$2:$T$3018,14,FALSE))</f>
        <v>0</v>
      </c>
      <c r="Q241" s="663">
        <f t="shared" si="41"/>
        <v>0</v>
      </c>
      <c r="R241" s="664">
        <f t="shared" si="41"/>
        <v>0</v>
      </c>
    </row>
    <row r="242" spans="1:18" ht="15.45" thickBot="1" x14ac:dyDescent="0.4">
      <c r="A242" s="563" t="s">
        <v>1459</v>
      </c>
      <c r="B242" s="670"/>
      <c r="C242" s="619"/>
      <c r="D242" s="1362"/>
      <c r="E242" s="741" t="str">
        <f>IF(ISERROR(VLOOKUP(CONCATENATE($B242,"-",$C242),IN_1C!$B$2:$T$3018,3,FALSE))=TRUE,"",VLOOKUP(CONCATENATE($B242,"-",$C242),IN_1C!$B$2:$T$3018,3,FALSE))</f>
        <v/>
      </c>
      <c r="F242" s="742"/>
      <c r="G242" s="742"/>
      <c r="H242" s="742"/>
      <c r="I242" s="742"/>
      <c r="J242" s="742"/>
      <c r="K242" s="742"/>
      <c r="L242" s="742"/>
      <c r="M242" s="742"/>
      <c r="N242" s="742"/>
      <c r="O242" s="742"/>
      <c r="P242" s="742"/>
      <c r="Q242" s="671"/>
      <c r="R242" s="672"/>
    </row>
    <row r="243" spans="1:18" ht="15.45" thickBot="1" x14ac:dyDescent="0.4">
      <c r="A243" s="535" t="s">
        <v>1460</v>
      </c>
      <c r="B243" s="674" t="s">
        <v>1461</v>
      </c>
      <c r="C243" s="617">
        <v>5</v>
      </c>
      <c r="D243" s="1362" t="str">
        <f>CONCATENATE(D$201)</f>
        <v/>
      </c>
      <c r="E243" s="730">
        <f>IF(ISERROR(VLOOKUP(CONCATENATE($B243,"-",$C243),IN_1C!$B$2:$T$3018,3,FALSE))=TRUE,"",VLOOKUP(CONCATENATE($B243,"-",$C243),IN_1C!$B$2:$T$3018,3,FALSE))</f>
        <v>0</v>
      </c>
      <c r="F243" s="731">
        <f>IF(ISERROR(VLOOKUP(CONCATENATE($B243,"-",$C243),IN_1C!$B$2:$T$3018,4,FALSE))=TRUE,"",VLOOKUP(CONCATENATE($B243,"-",$C243),IN_1C!$B$2:$T$3018,4,FALSE))</f>
        <v>0</v>
      </c>
      <c r="G243" s="730">
        <f>IF(ISERROR(VLOOKUP(CONCATENATE($B243,"-",$C243),IN_1C!$B$2:$T$3018,5,FALSE))=TRUE,"",VLOOKUP(CONCATENATE($B243,"-",$C243),IN_1C!$B$2:$T$3018,5,FALSE))</f>
        <v>0</v>
      </c>
      <c r="H243" s="731">
        <f>IF(ISERROR(VLOOKUP(CONCATENATE($B243,"-",$C243),IN_1C!$B$2:$T$3018,6,FALSE))=TRUE,"",VLOOKUP(CONCATENATE($B243,"-",$C243),IN_1C!$B$2:$T$3018,6,FALSE))</f>
        <v>0</v>
      </c>
      <c r="I243" s="730">
        <f>IF(ISERROR(VLOOKUP(CONCATENATE($B243,"-",$C243),IN_1C!$B$2:$T$3018,7,FALSE))=TRUE,"",VLOOKUP(CONCATENATE($B243,"-",$C243),IN_1C!$B$2:$T$3018,7,FALSE))</f>
        <v>0</v>
      </c>
      <c r="J243" s="731">
        <f>IF(ISERROR(VLOOKUP(CONCATENATE($B243,"-",$C243),IN_1C!$B$2:$T$3018,8,FALSE))=TRUE,"",VLOOKUP(CONCATENATE($B243,"-",$C243),IN_1C!$B$2:$T$3018,8,FALSE))</f>
        <v>0</v>
      </c>
      <c r="K243" s="730">
        <f>IF(ISERROR(VLOOKUP(CONCATENATE($B243,"-",$C243),IN_1C!$B$2:$T$3018,9,FALSE))=TRUE,"",VLOOKUP(CONCATENATE($B243,"-",$C243),IN_1C!$B$2:$T$3018,9,FALSE))</f>
        <v>0</v>
      </c>
      <c r="L243" s="731">
        <f>IF(ISERROR(VLOOKUP(CONCATENATE($B243,"-",$C243),IN_1C!$B$2:$T$3018,10,FALSE))=TRUE,"",VLOOKUP(CONCATENATE($B243,"-",$C243),IN_1C!$B$2:$T$3018,10,FALSE))</f>
        <v>0</v>
      </c>
      <c r="M243" s="730">
        <f>IF(ISERROR(VLOOKUP(CONCATENATE($B243,"-",$C243),IN_1C!$B$2:$T$3018,11,FALSE))=TRUE,"",VLOOKUP(CONCATENATE($B243,"-",$C243),IN_1C!$B$2:$T$3018,11,FALSE))</f>
        <v>0</v>
      </c>
      <c r="N243" s="731">
        <f>IF(ISERROR(VLOOKUP(CONCATENATE($B243,"-",$C243),IN_1C!$B$2:$T$3018,12,FALSE))=TRUE,"",VLOOKUP(CONCATENATE($B243,"-",$C243),IN_1C!$B$2:$T$3018,12,FALSE))</f>
        <v>0</v>
      </c>
      <c r="O243" s="730">
        <f>IF(ISERROR(VLOOKUP(CONCATENATE($B243,"-",$C243),IN_1C!$B$2:$T$3018,13,FALSE))=TRUE,"",VLOOKUP(CONCATENATE($B243,"-",$C243),IN_1C!$B$2:$T$3018,13,FALSE))</f>
        <v>0</v>
      </c>
      <c r="P243" s="731">
        <f>IF(ISERROR(VLOOKUP(CONCATENATE($B243,"-",$C243),IN_1C!$B$2:$T$3018,14,FALSE))=TRUE,"",VLOOKUP(CONCATENATE($B243,"-",$C243),IN_1C!$B$2:$T$3018,14,FALSE))</f>
        <v>0</v>
      </c>
      <c r="Q243" s="656">
        <f>E243+G243</f>
        <v>0</v>
      </c>
      <c r="R243" s="657">
        <f>F243+H243</f>
        <v>0</v>
      </c>
    </row>
    <row r="244" spans="1:18" ht="15.45" thickBot="1" x14ac:dyDescent="0.4">
      <c r="A244" s="567" t="s">
        <v>623</v>
      </c>
      <c r="B244" s="567"/>
      <c r="C244" s="675"/>
      <c r="D244" s="1362" t="str">
        <f>CONCATENATE(D$201)</f>
        <v/>
      </c>
      <c r="E244" s="676">
        <f t="shared" ref="E244:R244" si="42">SUM(E201:E213,E215:E222,E224:E234,E236:E241,E243)</f>
        <v>0</v>
      </c>
      <c r="F244" s="677">
        <f t="shared" si="42"/>
        <v>0</v>
      </c>
      <c r="G244" s="676">
        <f t="shared" si="42"/>
        <v>0</v>
      </c>
      <c r="H244" s="678">
        <f t="shared" si="42"/>
        <v>0</v>
      </c>
      <c r="I244" s="676">
        <f t="shared" si="42"/>
        <v>0</v>
      </c>
      <c r="J244" s="677">
        <f t="shared" si="42"/>
        <v>0</v>
      </c>
      <c r="K244" s="676">
        <f t="shared" si="42"/>
        <v>0</v>
      </c>
      <c r="L244" s="678">
        <f t="shared" si="42"/>
        <v>0</v>
      </c>
      <c r="M244" s="676">
        <f t="shared" si="42"/>
        <v>0</v>
      </c>
      <c r="N244" s="678">
        <f t="shared" si="42"/>
        <v>0</v>
      </c>
      <c r="O244" s="676">
        <f t="shared" si="42"/>
        <v>0</v>
      </c>
      <c r="P244" s="678">
        <f t="shared" si="42"/>
        <v>0</v>
      </c>
      <c r="Q244" s="676">
        <f t="shared" si="42"/>
        <v>0</v>
      </c>
      <c r="R244" s="678">
        <f t="shared" si="42"/>
        <v>0</v>
      </c>
    </row>
    <row r="245" spans="1:18" ht="30" customHeight="1" x14ac:dyDescent="0.35">
      <c r="A245" s="2691" t="s">
        <v>1816</v>
      </c>
      <c r="B245" s="2691"/>
      <c r="C245" s="2691"/>
      <c r="D245" s="2691"/>
      <c r="E245" s="2691"/>
      <c r="F245" s="2691"/>
      <c r="G245" s="2691"/>
      <c r="H245" s="2691"/>
      <c r="I245" s="2691"/>
      <c r="J245" s="2691"/>
      <c r="K245" s="2691"/>
      <c r="L245" s="2691"/>
      <c r="M245" s="2691"/>
      <c r="N245" s="2691"/>
      <c r="O245" s="2691"/>
      <c r="P245" s="2691"/>
      <c r="Q245" s="486"/>
      <c r="R245" s="486"/>
    </row>
    <row r="246" spans="1:18" ht="15.45" thickBot="1" x14ac:dyDescent="0.4"/>
    <row r="247" spans="1:18" ht="15.45" thickBot="1" x14ac:dyDescent="0.4">
      <c r="A247" s="573" t="s">
        <v>1381</v>
      </c>
      <c r="B247" s="679"/>
      <c r="C247" s="575"/>
      <c r="D247" s="1360"/>
      <c r="E247" s="576" t="s">
        <v>32</v>
      </c>
      <c r="F247" s="576" t="s">
        <v>32</v>
      </c>
      <c r="G247" s="576" t="s">
        <v>32</v>
      </c>
      <c r="H247" s="576" t="s">
        <v>32</v>
      </c>
      <c r="I247" s="576" t="s">
        <v>32</v>
      </c>
      <c r="J247" s="576" t="s">
        <v>32</v>
      </c>
      <c r="K247" s="576" t="s">
        <v>32</v>
      </c>
      <c r="L247" s="576" t="s">
        <v>32</v>
      </c>
      <c r="M247" s="680" t="s">
        <v>32</v>
      </c>
      <c r="N247" s="680" t="s">
        <v>32</v>
      </c>
      <c r="O247" s="577" t="s">
        <v>32</v>
      </c>
      <c r="P247" s="577" t="s">
        <v>32</v>
      </c>
      <c r="Q247" s="681" t="s">
        <v>32</v>
      </c>
      <c r="R247" s="682" t="s">
        <v>32</v>
      </c>
    </row>
    <row r="248" spans="1:18" x14ac:dyDescent="0.35">
      <c r="A248" s="580" t="s">
        <v>1382</v>
      </c>
      <c r="B248" s="581" t="s">
        <v>1383</v>
      </c>
      <c r="C248" s="582">
        <v>6</v>
      </c>
      <c r="D248" s="1361"/>
      <c r="E248" s="743">
        <f>IF(ISERROR(VLOOKUP(CONCATENATE($B248,"-",$C248),IN_1C!$B$2:$T$3018,3,FALSE))=TRUE,"",VLOOKUP(CONCATENATE($B248,"-",$C248),IN_1C!$B$2:$T$3018,3,FALSE))</f>
        <v>0</v>
      </c>
      <c r="F248" s="744">
        <f>IF(ISERROR(VLOOKUP(CONCATENATE($B248,"-",$C248),IN_1C!$B$2:$T$3018,4,FALSE))=TRUE,"",VLOOKUP(CONCATENATE($B248,"-",$C248),IN_1C!$B$2:$T$3018,4,FALSE))</f>
        <v>0</v>
      </c>
      <c r="G248" s="743">
        <f>IF(ISERROR(VLOOKUP(CONCATENATE($B248,"-",$C248),IN_1C!$B$2:$T$3018,5,FALSE))=TRUE,"",VLOOKUP(CONCATENATE($B248,"-",$C248),IN_1C!$B$2:$T$3018,5,FALSE))</f>
        <v>0</v>
      </c>
      <c r="H248" s="744">
        <f>IF(ISERROR(VLOOKUP(CONCATENATE($B248,"-",$C248),IN_1C!$B$2:$T$3018,6,FALSE))=TRUE,"",VLOOKUP(CONCATENATE($B248,"-",$C248),IN_1C!$B$2:$T$3018,6,FALSE))</f>
        <v>0</v>
      </c>
      <c r="I248" s="743">
        <f>IF(ISERROR(VLOOKUP(CONCATENATE($B248,"-",$C248),IN_1C!$B$2:$T$3018,7,FALSE))=TRUE,"",VLOOKUP(CONCATENATE($B248,"-",$C248),IN_1C!$B$2:$T$3018,7,FALSE))</f>
        <v>0</v>
      </c>
      <c r="J248" s="744">
        <f>IF(ISERROR(VLOOKUP(CONCATENATE($B248,"-",$C248),IN_1C!$B$2:$T$3018,8,FALSE))=TRUE,"",VLOOKUP(CONCATENATE($B248,"-",$C248),IN_1C!$B$2:$T$3018,8,FALSE))</f>
        <v>0</v>
      </c>
      <c r="K248" s="743">
        <f>IF(ISERROR(VLOOKUP(CONCATENATE($B248,"-",$C248),IN_1C!$B$2:$T$3018,9,FALSE))=TRUE,"",VLOOKUP(CONCATENATE($B248,"-",$C248),IN_1C!$B$2:$T$3018,9,FALSE))</f>
        <v>0</v>
      </c>
      <c r="L248" s="744">
        <f>IF(ISERROR(VLOOKUP(CONCATENATE($B248,"-",$C248),IN_1C!$B$2:$T$3018,10,FALSE))=TRUE,"",VLOOKUP(CONCATENATE($B248,"-",$C248),IN_1C!$B$2:$T$3018,10,FALSE))</f>
        <v>0</v>
      </c>
      <c r="M248" s="743">
        <f>IF(ISERROR(VLOOKUP(CONCATENATE($B248,"-",$C248),IN_1C!$B$2:$T$3018,11,FALSE))=TRUE,"",VLOOKUP(CONCATENATE($B248,"-",$C248),IN_1C!$B$2:$T$3018,11,FALSE))</f>
        <v>0</v>
      </c>
      <c r="N248" s="744">
        <f>IF(ISERROR(VLOOKUP(CONCATENATE($B248,"-",$C248),IN_1C!$B$2:$T$3018,12,FALSE))=TRUE,"",VLOOKUP(CONCATENATE($B248,"-",$C248),IN_1C!$B$2:$T$3018,12,FALSE))</f>
        <v>0</v>
      </c>
      <c r="O248" s="745">
        <f>IF(ISERROR(VLOOKUP(CONCATENATE($B248,"-",$C248),IN_1C!$B$2:$T$3018,13,FALSE))=TRUE,"",VLOOKUP(CONCATENATE($B248,"-",$C248),IN_1C!$B$2:$T$3018,13,FALSE))</f>
        <v>0</v>
      </c>
      <c r="P248" s="745">
        <f>IF(ISERROR(VLOOKUP(CONCATENATE($B248,"-",$C248),IN_1C!$B$2:$T$3018,14,FALSE))=TRUE,"",VLOOKUP(CONCATENATE($B248,"-",$C248),IN_1C!$B$2:$T$3018,14,FALSE))</f>
        <v>0</v>
      </c>
      <c r="Q248" s="685">
        <f t="shared" ref="Q248:R260" si="43">E248+G248</f>
        <v>0</v>
      </c>
      <c r="R248" s="684">
        <f t="shared" si="43"/>
        <v>0</v>
      </c>
    </row>
    <row r="249" spans="1:18" x14ac:dyDescent="0.35">
      <c r="A249" s="585" t="s">
        <v>1386</v>
      </c>
      <c r="B249" s="590" t="s">
        <v>1387</v>
      </c>
      <c r="C249" s="582">
        <v>6</v>
      </c>
      <c r="D249" s="1362" t="str">
        <f>CONCATENATE(D$248)</f>
        <v/>
      </c>
      <c r="E249" s="746">
        <f>IF(ISERROR(VLOOKUP(CONCATENATE($B249,"-",$C249),IN_1C!$B$2:$T$3018,3,FALSE))=TRUE,"",VLOOKUP(CONCATENATE($B249,"-",$C249),IN_1C!$B$2:$T$3018,3,FALSE))</f>
        <v>0</v>
      </c>
      <c r="F249" s="747">
        <f>IF(ISERROR(VLOOKUP(CONCATENATE($B249,"-",$C249),IN_1C!$B$2:$T$3018,4,FALSE))=TRUE,"",VLOOKUP(CONCATENATE($B249,"-",$C249),IN_1C!$B$2:$T$3018,4,FALSE))</f>
        <v>0</v>
      </c>
      <c r="G249" s="746">
        <f>IF(ISERROR(VLOOKUP(CONCATENATE($B249,"-",$C249),IN_1C!$B$2:$T$3018,5,FALSE))=TRUE,"",VLOOKUP(CONCATENATE($B249,"-",$C249),IN_1C!$B$2:$T$3018,5,FALSE))</f>
        <v>0</v>
      </c>
      <c r="H249" s="747">
        <f>IF(ISERROR(VLOOKUP(CONCATENATE($B249,"-",$C249),IN_1C!$B$2:$T$3018,6,FALSE))=TRUE,"",VLOOKUP(CONCATENATE($B249,"-",$C249),IN_1C!$B$2:$T$3018,6,FALSE))</f>
        <v>0</v>
      </c>
      <c r="I249" s="746">
        <f>IF(ISERROR(VLOOKUP(CONCATENATE($B249,"-",$C249),IN_1C!$B$2:$T$3018,7,FALSE))=TRUE,"",VLOOKUP(CONCATENATE($B249,"-",$C249),IN_1C!$B$2:$T$3018,7,FALSE))</f>
        <v>0</v>
      </c>
      <c r="J249" s="747">
        <f>IF(ISERROR(VLOOKUP(CONCATENATE($B249,"-",$C249),IN_1C!$B$2:$T$3018,8,FALSE))=TRUE,"",VLOOKUP(CONCATENATE($B249,"-",$C249),IN_1C!$B$2:$T$3018,8,FALSE))</f>
        <v>0</v>
      </c>
      <c r="K249" s="746">
        <f>IF(ISERROR(VLOOKUP(CONCATENATE($B249,"-",$C249),IN_1C!$B$2:$T$3018,9,FALSE))=TRUE,"",VLOOKUP(CONCATENATE($B249,"-",$C249),IN_1C!$B$2:$T$3018,9,FALSE))</f>
        <v>0</v>
      </c>
      <c r="L249" s="747">
        <f>IF(ISERROR(VLOOKUP(CONCATENATE($B249,"-",$C249),IN_1C!$B$2:$T$3018,10,FALSE))=TRUE,"",VLOOKUP(CONCATENATE($B249,"-",$C249),IN_1C!$B$2:$T$3018,10,FALSE))</f>
        <v>0</v>
      </c>
      <c r="M249" s="746">
        <f>IF(ISERROR(VLOOKUP(CONCATENATE($B249,"-",$C249),IN_1C!$B$2:$T$3018,11,FALSE))=TRUE,"",VLOOKUP(CONCATENATE($B249,"-",$C249),IN_1C!$B$2:$T$3018,11,FALSE))</f>
        <v>0</v>
      </c>
      <c r="N249" s="747">
        <f>IF(ISERROR(VLOOKUP(CONCATENATE($B249,"-",$C249),IN_1C!$B$2:$T$3018,12,FALSE))=TRUE,"",VLOOKUP(CONCATENATE($B249,"-",$C249),IN_1C!$B$2:$T$3018,12,FALSE))</f>
        <v>0</v>
      </c>
      <c r="O249" s="748">
        <f>IF(ISERROR(VLOOKUP(CONCATENATE($B249,"-",$C249),IN_1C!$B$2:$T$3018,13,FALSE))=TRUE,"",VLOOKUP(CONCATENATE($B249,"-",$C249),IN_1C!$B$2:$T$3018,13,FALSE))</f>
        <v>0</v>
      </c>
      <c r="P249" s="748">
        <f>IF(ISERROR(VLOOKUP(CONCATENATE($B249,"-",$C249),IN_1C!$B$2:$T$3018,14,FALSE))=TRUE,"",VLOOKUP(CONCATENATE($B249,"-",$C249),IN_1C!$B$2:$T$3018,14,FALSE))</f>
        <v>0</v>
      </c>
      <c r="Q249" s="688">
        <f t="shared" si="43"/>
        <v>0</v>
      </c>
      <c r="R249" s="687">
        <f t="shared" si="43"/>
        <v>0</v>
      </c>
    </row>
    <row r="250" spans="1:18" x14ac:dyDescent="0.35">
      <c r="A250" s="585" t="s">
        <v>1388</v>
      </c>
      <c r="B250" s="590" t="s">
        <v>1389</v>
      </c>
      <c r="C250" s="582">
        <v>6</v>
      </c>
      <c r="D250" s="1362" t="str">
        <f t="shared" ref="D250:D260" si="44">CONCATENATE(D$248)</f>
        <v/>
      </c>
      <c r="E250" s="746">
        <f>IF(ISERROR(VLOOKUP(CONCATENATE($B250,"-",$C250),IN_1C!$B$2:$T$3018,3,FALSE))=TRUE,"",VLOOKUP(CONCATENATE($B250,"-",$C250),IN_1C!$B$2:$T$3018,3,FALSE))</f>
        <v>0</v>
      </c>
      <c r="F250" s="747">
        <f>IF(ISERROR(VLOOKUP(CONCATENATE($B250,"-",$C250),IN_1C!$B$2:$T$3018,4,FALSE))=TRUE,"",VLOOKUP(CONCATENATE($B250,"-",$C250),IN_1C!$B$2:$T$3018,4,FALSE))</f>
        <v>0</v>
      </c>
      <c r="G250" s="746">
        <f>IF(ISERROR(VLOOKUP(CONCATENATE($B250,"-",$C250),IN_1C!$B$2:$T$3018,5,FALSE))=TRUE,"",VLOOKUP(CONCATENATE($B250,"-",$C250),IN_1C!$B$2:$T$3018,5,FALSE))</f>
        <v>0</v>
      </c>
      <c r="H250" s="747">
        <f>IF(ISERROR(VLOOKUP(CONCATENATE($B250,"-",$C250),IN_1C!$B$2:$T$3018,6,FALSE))=TRUE,"",VLOOKUP(CONCATENATE($B250,"-",$C250),IN_1C!$B$2:$T$3018,6,FALSE))</f>
        <v>0</v>
      </c>
      <c r="I250" s="746">
        <f>IF(ISERROR(VLOOKUP(CONCATENATE($B250,"-",$C250),IN_1C!$B$2:$T$3018,7,FALSE))=TRUE,"",VLOOKUP(CONCATENATE($B250,"-",$C250),IN_1C!$B$2:$T$3018,7,FALSE))</f>
        <v>0</v>
      </c>
      <c r="J250" s="747">
        <f>IF(ISERROR(VLOOKUP(CONCATENATE($B250,"-",$C250),IN_1C!$B$2:$T$3018,8,FALSE))=TRUE,"",VLOOKUP(CONCATENATE($B250,"-",$C250),IN_1C!$B$2:$T$3018,8,FALSE))</f>
        <v>0</v>
      </c>
      <c r="K250" s="746">
        <f>IF(ISERROR(VLOOKUP(CONCATENATE($B250,"-",$C250),IN_1C!$B$2:$T$3018,9,FALSE))=TRUE,"",VLOOKUP(CONCATENATE($B250,"-",$C250),IN_1C!$B$2:$T$3018,9,FALSE))</f>
        <v>0</v>
      </c>
      <c r="L250" s="747">
        <f>IF(ISERROR(VLOOKUP(CONCATENATE($B250,"-",$C250),IN_1C!$B$2:$T$3018,10,FALSE))=TRUE,"",VLOOKUP(CONCATENATE($B250,"-",$C250),IN_1C!$B$2:$T$3018,10,FALSE))</f>
        <v>0</v>
      </c>
      <c r="M250" s="746">
        <f>IF(ISERROR(VLOOKUP(CONCATENATE($B250,"-",$C250),IN_1C!$B$2:$T$3018,11,FALSE))=TRUE,"",VLOOKUP(CONCATENATE($B250,"-",$C250),IN_1C!$B$2:$T$3018,11,FALSE))</f>
        <v>0</v>
      </c>
      <c r="N250" s="747">
        <f>IF(ISERROR(VLOOKUP(CONCATENATE($B250,"-",$C250),IN_1C!$B$2:$T$3018,12,FALSE))=TRUE,"",VLOOKUP(CONCATENATE($B250,"-",$C250),IN_1C!$B$2:$T$3018,12,FALSE))</f>
        <v>0</v>
      </c>
      <c r="O250" s="748">
        <f>IF(ISERROR(VLOOKUP(CONCATENATE($B250,"-",$C250),IN_1C!$B$2:$T$3018,13,FALSE))=TRUE,"",VLOOKUP(CONCATENATE($B250,"-",$C250),IN_1C!$B$2:$T$3018,13,FALSE))</f>
        <v>0</v>
      </c>
      <c r="P250" s="748">
        <f>IF(ISERROR(VLOOKUP(CONCATENATE($B250,"-",$C250),IN_1C!$B$2:$T$3018,14,FALSE))=TRUE,"",VLOOKUP(CONCATENATE($B250,"-",$C250),IN_1C!$B$2:$T$3018,14,FALSE))</f>
        <v>0</v>
      </c>
      <c r="Q250" s="688">
        <f t="shared" si="43"/>
        <v>0</v>
      </c>
      <c r="R250" s="687">
        <f t="shared" si="43"/>
        <v>0</v>
      </c>
    </row>
    <row r="251" spans="1:18" x14ac:dyDescent="0.35">
      <c r="A251" s="585" t="s">
        <v>1390</v>
      </c>
      <c r="B251" s="590" t="s">
        <v>1391</v>
      </c>
      <c r="C251" s="582">
        <v>6</v>
      </c>
      <c r="D251" s="1362" t="str">
        <f t="shared" si="44"/>
        <v/>
      </c>
      <c r="E251" s="746">
        <f>IF(ISERROR(VLOOKUP(CONCATENATE($B251,"-",$C251),IN_1C!$B$2:$T$3018,3,FALSE))=TRUE,"",VLOOKUP(CONCATENATE($B251,"-",$C251),IN_1C!$B$2:$T$3018,3,FALSE))</f>
        <v>0</v>
      </c>
      <c r="F251" s="747">
        <f>IF(ISERROR(VLOOKUP(CONCATENATE($B251,"-",$C251),IN_1C!$B$2:$T$3018,4,FALSE))=TRUE,"",VLOOKUP(CONCATENATE($B251,"-",$C251),IN_1C!$B$2:$T$3018,4,FALSE))</f>
        <v>0</v>
      </c>
      <c r="G251" s="746">
        <f>IF(ISERROR(VLOOKUP(CONCATENATE($B251,"-",$C251),IN_1C!$B$2:$T$3018,5,FALSE))=TRUE,"",VLOOKUP(CONCATENATE($B251,"-",$C251),IN_1C!$B$2:$T$3018,5,FALSE))</f>
        <v>0</v>
      </c>
      <c r="H251" s="747">
        <f>IF(ISERROR(VLOOKUP(CONCATENATE($B251,"-",$C251),IN_1C!$B$2:$T$3018,6,FALSE))=TRUE,"",VLOOKUP(CONCATENATE($B251,"-",$C251),IN_1C!$B$2:$T$3018,6,FALSE))</f>
        <v>0</v>
      </c>
      <c r="I251" s="746">
        <f>IF(ISERROR(VLOOKUP(CONCATENATE($B251,"-",$C251),IN_1C!$B$2:$T$3018,7,FALSE))=TRUE,"",VLOOKUP(CONCATENATE($B251,"-",$C251),IN_1C!$B$2:$T$3018,7,FALSE))</f>
        <v>0</v>
      </c>
      <c r="J251" s="747">
        <f>IF(ISERROR(VLOOKUP(CONCATENATE($B251,"-",$C251),IN_1C!$B$2:$T$3018,8,FALSE))=TRUE,"",VLOOKUP(CONCATENATE($B251,"-",$C251),IN_1C!$B$2:$T$3018,8,FALSE))</f>
        <v>0</v>
      </c>
      <c r="K251" s="746">
        <f>IF(ISERROR(VLOOKUP(CONCATENATE($B251,"-",$C251),IN_1C!$B$2:$T$3018,9,FALSE))=TRUE,"",VLOOKUP(CONCATENATE($B251,"-",$C251),IN_1C!$B$2:$T$3018,9,FALSE))</f>
        <v>0</v>
      </c>
      <c r="L251" s="747">
        <f>IF(ISERROR(VLOOKUP(CONCATENATE($B251,"-",$C251),IN_1C!$B$2:$T$3018,10,FALSE))=TRUE,"",VLOOKUP(CONCATENATE($B251,"-",$C251),IN_1C!$B$2:$T$3018,10,FALSE))</f>
        <v>0</v>
      </c>
      <c r="M251" s="746">
        <f>IF(ISERROR(VLOOKUP(CONCATENATE($B251,"-",$C251),IN_1C!$B$2:$T$3018,11,FALSE))=TRUE,"",VLOOKUP(CONCATENATE($B251,"-",$C251),IN_1C!$B$2:$T$3018,11,FALSE))</f>
        <v>0</v>
      </c>
      <c r="N251" s="747">
        <f>IF(ISERROR(VLOOKUP(CONCATENATE($B251,"-",$C251),IN_1C!$B$2:$T$3018,12,FALSE))=TRUE,"",VLOOKUP(CONCATENATE($B251,"-",$C251),IN_1C!$B$2:$T$3018,12,FALSE))</f>
        <v>0</v>
      </c>
      <c r="O251" s="748">
        <f>IF(ISERROR(VLOOKUP(CONCATENATE($B251,"-",$C251),IN_1C!$B$2:$T$3018,13,FALSE))=TRUE,"",VLOOKUP(CONCATENATE($B251,"-",$C251),IN_1C!$B$2:$T$3018,13,FALSE))</f>
        <v>0</v>
      </c>
      <c r="P251" s="748">
        <f>IF(ISERROR(VLOOKUP(CONCATENATE($B251,"-",$C251),IN_1C!$B$2:$T$3018,14,FALSE))=TRUE,"",VLOOKUP(CONCATENATE($B251,"-",$C251),IN_1C!$B$2:$T$3018,14,FALSE))</f>
        <v>0</v>
      </c>
      <c r="Q251" s="688">
        <f t="shared" si="43"/>
        <v>0</v>
      </c>
      <c r="R251" s="687">
        <f t="shared" si="43"/>
        <v>0</v>
      </c>
    </row>
    <row r="252" spans="1:18" x14ac:dyDescent="0.35">
      <c r="A252" s="585" t="s">
        <v>1392</v>
      </c>
      <c r="B252" s="590" t="s">
        <v>1393</v>
      </c>
      <c r="C252" s="582">
        <v>6</v>
      </c>
      <c r="D252" s="1362" t="str">
        <f t="shared" si="44"/>
        <v/>
      </c>
      <c r="E252" s="746">
        <f>IF(ISERROR(VLOOKUP(CONCATENATE($B252,"-",$C252),IN_1C!$B$2:$T$3018,3,FALSE))=TRUE,"",VLOOKUP(CONCATENATE($B252,"-",$C252),IN_1C!$B$2:$T$3018,3,FALSE))</f>
        <v>0</v>
      </c>
      <c r="F252" s="747">
        <f>IF(ISERROR(VLOOKUP(CONCATENATE($B252,"-",$C252),IN_1C!$B$2:$T$3018,4,FALSE))=TRUE,"",VLOOKUP(CONCATENATE($B252,"-",$C252),IN_1C!$B$2:$T$3018,4,FALSE))</f>
        <v>0</v>
      </c>
      <c r="G252" s="746">
        <f>IF(ISERROR(VLOOKUP(CONCATENATE($B252,"-",$C252),IN_1C!$B$2:$T$3018,5,FALSE))=TRUE,"",VLOOKUP(CONCATENATE($B252,"-",$C252),IN_1C!$B$2:$T$3018,5,FALSE))</f>
        <v>0</v>
      </c>
      <c r="H252" s="747">
        <f>IF(ISERROR(VLOOKUP(CONCATENATE($B252,"-",$C252),IN_1C!$B$2:$T$3018,6,FALSE))=TRUE,"",VLOOKUP(CONCATENATE($B252,"-",$C252),IN_1C!$B$2:$T$3018,6,FALSE))</f>
        <v>0</v>
      </c>
      <c r="I252" s="746">
        <f>IF(ISERROR(VLOOKUP(CONCATENATE($B252,"-",$C252),IN_1C!$B$2:$T$3018,7,FALSE))=TRUE,"",VLOOKUP(CONCATENATE($B252,"-",$C252),IN_1C!$B$2:$T$3018,7,FALSE))</f>
        <v>0</v>
      </c>
      <c r="J252" s="747">
        <f>IF(ISERROR(VLOOKUP(CONCATENATE($B252,"-",$C252),IN_1C!$B$2:$T$3018,8,FALSE))=TRUE,"",VLOOKUP(CONCATENATE($B252,"-",$C252),IN_1C!$B$2:$T$3018,8,FALSE))</f>
        <v>0</v>
      </c>
      <c r="K252" s="746">
        <f>IF(ISERROR(VLOOKUP(CONCATENATE($B252,"-",$C252),IN_1C!$B$2:$T$3018,9,FALSE))=TRUE,"",VLOOKUP(CONCATENATE($B252,"-",$C252),IN_1C!$B$2:$T$3018,9,FALSE))</f>
        <v>0</v>
      </c>
      <c r="L252" s="747">
        <f>IF(ISERROR(VLOOKUP(CONCATENATE($B252,"-",$C252),IN_1C!$B$2:$T$3018,10,FALSE))=TRUE,"",VLOOKUP(CONCATENATE($B252,"-",$C252),IN_1C!$B$2:$T$3018,10,FALSE))</f>
        <v>0</v>
      </c>
      <c r="M252" s="746">
        <f>IF(ISERROR(VLOOKUP(CONCATENATE($B252,"-",$C252),IN_1C!$B$2:$T$3018,11,FALSE))=TRUE,"",VLOOKUP(CONCATENATE($B252,"-",$C252),IN_1C!$B$2:$T$3018,11,FALSE))</f>
        <v>0</v>
      </c>
      <c r="N252" s="747">
        <f>IF(ISERROR(VLOOKUP(CONCATENATE($B252,"-",$C252),IN_1C!$B$2:$T$3018,12,FALSE))=TRUE,"",VLOOKUP(CONCATENATE($B252,"-",$C252),IN_1C!$B$2:$T$3018,12,FALSE))</f>
        <v>0</v>
      </c>
      <c r="O252" s="748">
        <f>IF(ISERROR(VLOOKUP(CONCATENATE($B252,"-",$C252),IN_1C!$B$2:$T$3018,13,FALSE))=TRUE,"",VLOOKUP(CONCATENATE($B252,"-",$C252),IN_1C!$B$2:$T$3018,13,FALSE))</f>
        <v>0</v>
      </c>
      <c r="P252" s="748">
        <f>IF(ISERROR(VLOOKUP(CONCATENATE($B252,"-",$C252),IN_1C!$B$2:$T$3018,14,FALSE))=TRUE,"",VLOOKUP(CONCATENATE($B252,"-",$C252),IN_1C!$B$2:$T$3018,14,FALSE))</f>
        <v>0</v>
      </c>
      <c r="Q252" s="688">
        <f t="shared" si="43"/>
        <v>0</v>
      </c>
      <c r="R252" s="687">
        <f t="shared" si="43"/>
        <v>0</v>
      </c>
    </row>
    <row r="253" spans="1:18" x14ac:dyDescent="0.35">
      <c r="A253" s="585" t="s">
        <v>1394</v>
      </c>
      <c r="B253" s="590" t="s">
        <v>1395</v>
      </c>
      <c r="C253" s="582">
        <v>6</v>
      </c>
      <c r="D253" s="1362" t="str">
        <f t="shared" si="44"/>
        <v/>
      </c>
      <c r="E253" s="746">
        <f>IF(ISERROR(VLOOKUP(CONCATENATE($B253,"-",$C253),IN_1C!$B$2:$T$3018,3,FALSE))=TRUE,"",VLOOKUP(CONCATENATE($B253,"-",$C253),IN_1C!$B$2:$T$3018,3,FALSE))</f>
        <v>0</v>
      </c>
      <c r="F253" s="747">
        <f>IF(ISERROR(VLOOKUP(CONCATENATE($B253,"-",$C253),IN_1C!$B$2:$T$3018,4,FALSE))=TRUE,"",VLOOKUP(CONCATENATE($B253,"-",$C253),IN_1C!$B$2:$T$3018,4,FALSE))</f>
        <v>0</v>
      </c>
      <c r="G253" s="746">
        <f>IF(ISERROR(VLOOKUP(CONCATENATE($B253,"-",$C253),IN_1C!$B$2:$T$3018,5,FALSE))=TRUE,"",VLOOKUP(CONCATENATE($B253,"-",$C253),IN_1C!$B$2:$T$3018,5,FALSE))</f>
        <v>0</v>
      </c>
      <c r="H253" s="747">
        <f>IF(ISERROR(VLOOKUP(CONCATENATE($B253,"-",$C253),IN_1C!$B$2:$T$3018,6,FALSE))=TRUE,"",VLOOKUP(CONCATENATE($B253,"-",$C253),IN_1C!$B$2:$T$3018,6,FALSE))</f>
        <v>0</v>
      </c>
      <c r="I253" s="746">
        <f>IF(ISERROR(VLOOKUP(CONCATENATE($B253,"-",$C253),IN_1C!$B$2:$T$3018,7,FALSE))=TRUE,"",VLOOKUP(CONCATENATE($B253,"-",$C253),IN_1C!$B$2:$T$3018,7,FALSE))</f>
        <v>0</v>
      </c>
      <c r="J253" s="747">
        <f>IF(ISERROR(VLOOKUP(CONCATENATE($B253,"-",$C253),IN_1C!$B$2:$T$3018,8,FALSE))=TRUE,"",VLOOKUP(CONCATENATE($B253,"-",$C253),IN_1C!$B$2:$T$3018,8,FALSE))</f>
        <v>0</v>
      </c>
      <c r="K253" s="746">
        <f>IF(ISERROR(VLOOKUP(CONCATENATE($B253,"-",$C253),IN_1C!$B$2:$T$3018,9,FALSE))=TRUE,"",VLOOKUP(CONCATENATE($B253,"-",$C253),IN_1C!$B$2:$T$3018,9,FALSE))</f>
        <v>0</v>
      </c>
      <c r="L253" s="747">
        <f>IF(ISERROR(VLOOKUP(CONCATENATE($B253,"-",$C253),IN_1C!$B$2:$T$3018,10,FALSE))=TRUE,"",VLOOKUP(CONCATENATE($B253,"-",$C253),IN_1C!$B$2:$T$3018,10,FALSE))</f>
        <v>0</v>
      </c>
      <c r="M253" s="746">
        <f>IF(ISERROR(VLOOKUP(CONCATENATE($B253,"-",$C253),IN_1C!$B$2:$T$3018,11,FALSE))=TRUE,"",VLOOKUP(CONCATENATE($B253,"-",$C253),IN_1C!$B$2:$T$3018,11,FALSE))</f>
        <v>0</v>
      </c>
      <c r="N253" s="747">
        <f>IF(ISERROR(VLOOKUP(CONCATENATE($B253,"-",$C253),IN_1C!$B$2:$T$3018,12,FALSE))=TRUE,"",VLOOKUP(CONCATENATE($B253,"-",$C253),IN_1C!$B$2:$T$3018,12,FALSE))</f>
        <v>0</v>
      </c>
      <c r="O253" s="748">
        <f>IF(ISERROR(VLOOKUP(CONCATENATE($B253,"-",$C253),IN_1C!$B$2:$T$3018,13,FALSE))=TRUE,"",VLOOKUP(CONCATENATE($B253,"-",$C253),IN_1C!$B$2:$T$3018,13,FALSE))</f>
        <v>0</v>
      </c>
      <c r="P253" s="748">
        <f>IF(ISERROR(VLOOKUP(CONCATENATE($B253,"-",$C253),IN_1C!$B$2:$T$3018,14,FALSE))=TRUE,"",VLOOKUP(CONCATENATE($B253,"-",$C253),IN_1C!$B$2:$T$3018,14,FALSE))</f>
        <v>0</v>
      </c>
      <c r="Q253" s="688">
        <f t="shared" si="43"/>
        <v>0</v>
      </c>
      <c r="R253" s="687">
        <f t="shared" si="43"/>
        <v>0</v>
      </c>
    </row>
    <row r="254" spans="1:18" x14ac:dyDescent="0.35">
      <c r="A254" s="585" t="s">
        <v>1396</v>
      </c>
      <c r="B254" s="590" t="s">
        <v>1397</v>
      </c>
      <c r="C254" s="582">
        <v>6</v>
      </c>
      <c r="D254" s="1362" t="str">
        <f t="shared" si="44"/>
        <v/>
      </c>
      <c r="E254" s="746">
        <f>IF(ISERROR(VLOOKUP(CONCATENATE($B254,"-",$C254),IN_1C!$B$2:$T$3018,3,FALSE))=TRUE,"",VLOOKUP(CONCATENATE($B254,"-",$C254),IN_1C!$B$2:$T$3018,3,FALSE))</f>
        <v>0</v>
      </c>
      <c r="F254" s="747">
        <f>IF(ISERROR(VLOOKUP(CONCATENATE($B254,"-",$C254),IN_1C!$B$2:$T$3018,4,FALSE))=TRUE,"",VLOOKUP(CONCATENATE($B254,"-",$C254),IN_1C!$B$2:$T$3018,4,FALSE))</f>
        <v>0</v>
      </c>
      <c r="G254" s="746">
        <f>IF(ISERROR(VLOOKUP(CONCATENATE($B254,"-",$C254),IN_1C!$B$2:$T$3018,5,FALSE))=TRUE,"",VLOOKUP(CONCATENATE($B254,"-",$C254),IN_1C!$B$2:$T$3018,5,FALSE))</f>
        <v>0</v>
      </c>
      <c r="H254" s="747">
        <f>IF(ISERROR(VLOOKUP(CONCATENATE($B254,"-",$C254),IN_1C!$B$2:$T$3018,6,FALSE))=TRUE,"",VLOOKUP(CONCATENATE($B254,"-",$C254),IN_1C!$B$2:$T$3018,6,FALSE))</f>
        <v>0</v>
      </c>
      <c r="I254" s="746">
        <f>IF(ISERROR(VLOOKUP(CONCATENATE($B254,"-",$C254),IN_1C!$B$2:$T$3018,7,FALSE))=TRUE,"",VLOOKUP(CONCATENATE($B254,"-",$C254),IN_1C!$B$2:$T$3018,7,FALSE))</f>
        <v>0</v>
      </c>
      <c r="J254" s="747">
        <f>IF(ISERROR(VLOOKUP(CONCATENATE($B254,"-",$C254),IN_1C!$B$2:$T$3018,8,FALSE))=TRUE,"",VLOOKUP(CONCATENATE($B254,"-",$C254),IN_1C!$B$2:$T$3018,8,FALSE))</f>
        <v>0</v>
      </c>
      <c r="K254" s="746">
        <f>IF(ISERROR(VLOOKUP(CONCATENATE($B254,"-",$C254),IN_1C!$B$2:$T$3018,9,FALSE))=TRUE,"",VLOOKUP(CONCATENATE($B254,"-",$C254),IN_1C!$B$2:$T$3018,9,FALSE))</f>
        <v>0</v>
      </c>
      <c r="L254" s="747">
        <f>IF(ISERROR(VLOOKUP(CONCATENATE($B254,"-",$C254),IN_1C!$B$2:$T$3018,10,FALSE))=TRUE,"",VLOOKUP(CONCATENATE($B254,"-",$C254),IN_1C!$B$2:$T$3018,10,FALSE))</f>
        <v>0</v>
      </c>
      <c r="M254" s="746">
        <f>IF(ISERROR(VLOOKUP(CONCATENATE($B254,"-",$C254),IN_1C!$B$2:$T$3018,11,FALSE))=TRUE,"",VLOOKUP(CONCATENATE($B254,"-",$C254),IN_1C!$B$2:$T$3018,11,FALSE))</f>
        <v>0</v>
      </c>
      <c r="N254" s="747">
        <f>IF(ISERROR(VLOOKUP(CONCATENATE($B254,"-",$C254),IN_1C!$B$2:$T$3018,12,FALSE))=TRUE,"",VLOOKUP(CONCATENATE($B254,"-",$C254),IN_1C!$B$2:$T$3018,12,FALSE))</f>
        <v>0</v>
      </c>
      <c r="O254" s="748">
        <f>IF(ISERROR(VLOOKUP(CONCATENATE($B254,"-",$C254),IN_1C!$B$2:$T$3018,13,FALSE))=TRUE,"",VLOOKUP(CONCATENATE($B254,"-",$C254),IN_1C!$B$2:$T$3018,13,FALSE))</f>
        <v>0</v>
      </c>
      <c r="P254" s="748">
        <f>IF(ISERROR(VLOOKUP(CONCATENATE($B254,"-",$C254),IN_1C!$B$2:$T$3018,14,FALSE))=TRUE,"",VLOOKUP(CONCATENATE($B254,"-",$C254),IN_1C!$B$2:$T$3018,14,FALSE))</f>
        <v>0</v>
      </c>
      <c r="Q254" s="688">
        <f t="shared" si="43"/>
        <v>0</v>
      </c>
      <c r="R254" s="687">
        <f t="shared" si="43"/>
        <v>0</v>
      </c>
    </row>
    <row r="255" spans="1:18" x14ac:dyDescent="0.35">
      <c r="A255" s="585" t="s">
        <v>1398</v>
      </c>
      <c r="B255" s="590" t="s">
        <v>1399</v>
      </c>
      <c r="C255" s="582">
        <v>6</v>
      </c>
      <c r="D255" s="1362" t="str">
        <f t="shared" si="44"/>
        <v/>
      </c>
      <c r="E255" s="746">
        <f>IF(ISERROR(VLOOKUP(CONCATENATE($B255,"-",$C255),IN_1C!$B$2:$T$3018,3,FALSE))=TRUE,"",VLOOKUP(CONCATENATE($B255,"-",$C255),IN_1C!$B$2:$T$3018,3,FALSE))</f>
        <v>0</v>
      </c>
      <c r="F255" s="747">
        <f>IF(ISERROR(VLOOKUP(CONCATENATE($B255,"-",$C255),IN_1C!$B$2:$T$3018,4,FALSE))=TRUE,"",VLOOKUP(CONCATENATE($B255,"-",$C255),IN_1C!$B$2:$T$3018,4,FALSE))</f>
        <v>0</v>
      </c>
      <c r="G255" s="746">
        <f>IF(ISERROR(VLOOKUP(CONCATENATE($B255,"-",$C255),IN_1C!$B$2:$T$3018,5,FALSE))=TRUE,"",VLOOKUP(CONCATENATE($B255,"-",$C255),IN_1C!$B$2:$T$3018,5,FALSE))</f>
        <v>0</v>
      </c>
      <c r="H255" s="747">
        <f>IF(ISERROR(VLOOKUP(CONCATENATE($B255,"-",$C255),IN_1C!$B$2:$T$3018,6,FALSE))=TRUE,"",VLOOKUP(CONCATENATE($B255,"-",$C255),IN_1C!$B$2:$T$3018,6,FALSE))</f>
        <v>0</v>
      </c>
      <c r="I255" s="746">
        <f>IF(ISERROR(VLOOKUP(CONCATENATE($B255,"-",$C255),IN_1C!$B$2:$T$3018,7,FALSE))=TRUE,"",VLOOKUP(CONCATENATE($B255,"-",$C255),IN_1C!$B$2:$T$3018,7,FALSE))</f>
        <v>0</v>
      </c>
      <c r="J255" s="747">
        <f>IF(ISERROR(VLOOKUP(CONCATENATE($B255,"-",$C255),IN_1C!$B$2:$T$3018,8,FALSE))=TRUE,"",VLOOKUP(CONCATENATE($B255,"-",$C255),IN_1C!$B$2:$T$3018,8,FALSE))</f>
        <v>0</v>
      </c>
      <c r="K255" s="746">
        <f>IF(ISERROR(VLOOKUP(CONCATENATE($B255,"-",$C255),IN_1C!$B$2:$T$3018,9,FALSE))=TRUE,"",VLOOKUP(CONCATENATE($B255,"-",$C255),IN_1C!$B$2:$T$3018,9,FALSE))</f>
        <v>0</v>
      </c>
      <c r="L255" s="747">
        <f>IF(ISERROR(VLOOKUP(CONCATENATE($B255,"-",$C255),IN_1C!$B$2:$T$3018,10,FALSE))=TRUE,"",VLOOKUP(CONCATENATE($B255,"-",$C255),IN_1C!$B$2:$T$3018,10,FALSE))</f>
        <v>0</v>
      </c>
      <c r="M255" s="746">
        <f>IF(ISERROR(VLOOKUP(CONCATENATE($B255,"-",$C255),IN_1C!$B$2:$T$3018,11,FALSE))=TRUE,"",VLOOKUP(CONCATENATE($B255,"-",$C255),IN_1C!$B$2:$T$3018,11,FALSE))</f>
        <v>0</v>
      </c>
      <c r="N255" s="747">
        <f>IF(ISERROR(VLOOKUP(CONCATENATE($B255,"-",$C255),IN_1C!$B$2:$T$3018,12,FALSE))=TRUE,"",VLOOKUP(CONCATENATE($B255,"-",$C255),IN_1C!$B$2:$T$3018,12,FALSE))</f>
        <v>0</v>
      </c>
      <c r="O255" s="748">
        <f>IF(ISERROR(VLOOKUP(CONCATENATE($B255,"-",$C255),IN_1C!$B$2:$T$3018,13,FALSE))=TRUE,"",VLOOKUP(CONCATENATE($B255,"-",$C255),IN_1C!$B$2:$T$3018,13,FALSE))</f>
        <v>0</v>
      </c>
      <c r="P255" s="748">
        <f>IF(ISERROR(VLOOKUP(CONCATENATE($B255,"-",$C255),IN_1C!$B$2:$T$3018,14,FALSE))=TRUE,"",VLOOKUP(CONCATENATE($B255,"-",$C255),IN_1C!$B$2:$T$3018,14,FALSE))</f>
        <v>0</v>
      </c>
      <c r="Q255" s="688">
        <f t="shared" si="43"/>
        <v>0</v>
      </c>
      <c r="R255" s="687">
        <f t="shared" si="43"/>
        <v>0</v>
      </c>
    </row>
    <row r="256" spans="1:18" x14ac:dyDescent="0.35">
      <c r="A256" s="585" t="s">
        <v>1400</v>
      </c>
      <c r="B256" s="590" t="s">
        <v>1401</v>
      </c>
      <c r="C256" s="582">
        <v>6</v>
      </c>
      <c r="D256" s="1362" t="str">
        <f t="shared" si="44"/>
        <v/>
      </c>
      <c r="E256" s="746">
        <f>IF(ISERROR(VLOOKUP(CONCATENATE($B256,"-",$C256),IN_1C!$B$2:$T$3018,3,FALSE))=TRUE,"",VLOOKUP(CONCATENATE($B256,"-",$C256),IN_1C!$B$2:$T$3018,3,FALSE))</f>
        <v>0</v>
      </c>
      <c r="F256" s="747">
        <f>IF(ISERROR(VLOOKUP(CONCATENATE($B256,"-",$C256),IN_1C!$B$2:$T$3018,4,FALSE))=TRUE,"",VLOOKUP(CONCATENATE($B256,"-",$C256),IN_1C!$B$2:$T$3018,4,FALSE))</f>
        <v>0</v>
      </c>
      <c r="G256" s="746">
        <f>IF(ISERROR(VLOOKUP(CONCATENATE($B256,"-",$C256),IN_1C!$B$2:$T$3018,5,FALSE))=TRUE,"",VLOOKUP(CONCATENATE($B256,"-",$C256),IN_1C!$B$2:$T$3018,5,FALSE))</f>
        <v>0</v>
      </c>
      <c r="H256" s="747">
        <f>IF(ISERROR(VLOOKUP(CONCATENATE($B256,"-",$C256),IN_1C!$B$2:$T$3018,6,FALSE))=TRUE,"",VLOOKUP(CONCATENATE($B256,"-",$C256),IN_1C!$B$2:$T$3018,6,FALSE))</f>
        <v>0</v>
      </c>
      <c r="I256" s="746">
        <f>IF(ISERROR(VLOOKUP(CONCATENATE($B256,"-",$C256),IN_1C!$B$2:$T$3018,7,FALSE))=TRUE,"",VLOOKUP(CONCATENATE($B256,"-",$C256),IN_1C!$B$2:$T$3018,7,FALSE))</f>
        <v>0</v>
      </c>
      <c r="J256" s="747">
        <f>IF(ISERROR(VLOOKUP(CONCATENATE($B256,"-",$C256),IN_1C!$B$2:$T$3018,8,FALSE))=TRUE,"",VLOOKUP(CONCATENATE($B256,"-",$C256),IN_1C!$B$2:$T$3018,8,FALSE))</f>
        <v>0</v>
      </c>
      <c r="K256" s="746">
        <f>IF(ISERROR(VLOOKUP(CONCATENATE($B256,"-",$C256),IN_1C!$B$2:$T$3018,9,FALSE))=TRUE,"",VLOOKUP(CONCATENATE($B256,"-",$C256),IN_1C!$B$2:$T$3018,9,FALSE))</f>
        <v>0</v>
      </c>
      <c r="L256" s="747">
        <f>IF(ISERROR(VLOOKUP(CONCATENATE($B256,"-",$C256),IN_1C!$B$2:$T$3018,10,FALSE))=TRUE,"",VLOOKUP(CONCATENATE($B256,"-",$C256),IN_1C!$B$2:$T$3018,10,FALSE))</f>
        <v>0</v>
      </c>
      <c r="M256" s="746">
        <f>IF(ISERROR(VLOOKUP(CONCATENATE($B256,"-",$C256),IN_1C!$B$2:$T$3018,11,FALSE))=TRUE,"",VLOOKUP(CONCATENATE($B256,"-",$C256),IN_1C!$B$2:$T$3018,11,FALSE))</f>
        <v>0</v>
      </c>
      <c r="N256" s="747">
        <f>IF(ISERROR(VLOOKUP(CONCATENATE($B256,"-",$C256),IN_1C!$B$2:$T$3018,12,FALSE))=TRUE,"",VLOOKUP(CONCATENATE($B256,"-",$C256),IN_1C!$B$2:$T$3018,12,FALSE))</f>
        <v>0</v>
      </c>
      <c r="O256" s="748">
        <f>IF(ISERROR(VLOOKUP(CONCATENATE($B256,"-",$C256),IN_1C!$B$2:$T$3018,13,FALSE))=TRUE,"",VLOOKUP(CONCATENATE($B256,"-",$C256),IN_1C!$B$2:$T$3018,13,FALSE))</f>
        <v>0</v>
      </c>
      <c r="P256" s="748">
        <f>IF(ISERROR(VLOOKUP(CONCATENATE($B256,"-",$C256),IN_1C!$B$2:$T$3018,14,FALSE))=TRUE,"",VLOOKUP(CONCATENATE($B256,"-",$C256),IN_1C!$B$2:$T$3018,14,FALSE))</f>
        <v>0</v>
      </c>
      <c r="Q256" s="688">
        <f t="shared" si="43"/>
        <v>0</v>
      </c>
      <c r="R256" s="687">
        <f t="shared" si="43"/>
        <v>0</v>
      </c>
    </row>
    <row r="257" spans="1:18" x14ac:dyDescent="0.35">
      <c r="A257" s="585" t="s">
        <v>1402</v>
      </c>
      <c r="B257" s="590" t="s">
        <v>1403</v>
      </c>
      <c r="C257" s="582">
        <v>6</v>
      </c>
      <c r="D257" s="1362" t="str">
        <f t="shared" si="44"/>
        <v/>
      </c>
      <c r="E257" s="746">
        <f>IF(ISERROR(VLOOKUP(CONCATENATE($B257,"-",$C257),IN_1C!$B$2:$T$3018,3,FALSE))=TRUE,"",VLOOKUP(CONCATENATE($B257,"-",$C257),IN_1C!$B$2:$T$3018,3,FALSE))</f>
        <v>0</v>
      </c>
      <c r="F257" s="747">
        <f>IF(ISERROR(VLOOKUP(CONCATENATE($B257,"-",$C257),IN_1C!$B$2:$T$3018,4,FALSE))=TRUE,"",VLOOKUP(CONCATENATE($B257,"-",$C257),IN_1C!$B$2:$T$3018,4,FALSE))</f>
        <v>0</v>
      </c>
      <c r="G257" s="746">
        <f>IF(ISERROR(VLOOKUP(CONCATENATE($B257,"-",$C257),IN_1C!$B$2:$T$3018,5,FALSE))=TRUE,"",VLOOKUP(CONCATENATE($B257,"-",$C257),IN_1C!$B$2:$T$3018,5,FALSE))</f>
        <v>0</v>
      </c>
      <c r="H257" s="747">
        <f>IF(ISERROR(VLOOKUP(CONCATENATE($B257,"-",$C257),IN_1C!$B$2:$T$3018,6,FALSE))=TRUE,"",VLOOKUP(CONCATENATE($B257,"-",$C257),IN_1C!$B$2:$T$3018,6,FALSE))</f>
        <v>0</v>
      </c>
      <c r="I257" s="746">
        <f>IF(ISERROR(VLOOKUP(CONCATENATE($B257,"-",$C257),IN_1C!$B$2:$T$3018,7,FALSE))=TRUE,"",VLOOKUP(CONCATENATE($B257,"-",$C257),IN_1C!$B$2:$T$3018,7,FALSE))</f>
        <v>0</v>
      </c>
      <c r="J257" s="747">
        <f>IF(ISERROR(VLOOKUP(CONCATENATE($B257,"-",$C257),IN_1C!$B$2:$T$3018,8,FALSE))=TRUE,"",VLOOKUP(CONCATENATE($B257,"-",$C257),IN_1C!$B$2:$T$3018,8,FALSE))</f>
        <v>0</v>
      </c>
      <c r="K257" s="746">
        <f>IF(ISERROR(VLOOKUP(CONCATENATE($B257,"-",$C257),IN_1C!$B$2:$T$3018,9,FALSE))=TRUE,"",VLOOKUP(CONCATENATE($B257,"-",$C257),IN_1C!$B$2:$T$3018,9,FALSE))</f>
        <v>0</v>
      </c>
      <c r="L257" s="747">
        <f>IF(ISERROR(VLOOKUP(CONCATENATE($B257,"-",$C257),IN_1C!$B$2:$T$3018,10,FALSE))=TRUE,"",VLOOKUP(CONCATENATE($B257,"-",$C257),IN_1C!$B$2:$T$3018,10,FALSE))</f>
        <v>0</v>
      </c>
      <c r="M257" s="746">
        <f>IF(ISERROR(VLOOKUP(CONCATENATE($B257,"-",$C257),IN_1C!$B$2:$T$3018,11,FALSE))=TRUE,"",VLOOKUP(CONCATENATE($B257,"-",$C257),IN_1C!$B$2:$T$3018,11,FALSE))</f>
        <v>0</v>
      </c>
      <c r="N257" s="747">
        <f>IF(ISERROR(VLOOKUP(CONCATENATE($B257,"-",$C257),IN_1C!$B$2:$T$3018,12,FALSE))=TRUE,"",VLOOKUP(CONCATENATE($B257,"-",$C257),IN_1C!$B$2:$T$3018,12,FALSE))</f>
        <v>0</v>
      </c>
      <c r="O257" s="748">
        <f>IF(ISERROR(VLOOKUP(CONCATENATE($B257,"-",$C257),IN_1C!$B$2:$T$3018,13,FALSE))=TRUE,"",VLOOKUP(CONCATENATE($B257,"-",$C257),IN_1C!$B$2:$T$3018,13,FALSE))</f>
        <v>0</v>
      </c>
      <c r="P257" s="748">
        <f>IF(ISERROR(VLOOKUP(CONCATENATE($B257,"-",$C257),IN_1C!$B$2:$T$3018,14,FALSE))=TRUE,"",VLOOKUP(CONCATENATE($B257,"-",$C257),IN_1C!$B$2:$T$3018,14,FALSE))</f>
        <v>0</v>
      </c>
      <c r="Q257" s="688">
        <f t="shared" si="43"/>
        <v>0</v>
      </c>
      <c r="R257" s="687">
        <f t="shared" si="43"/>
        <v>0</v>
      </c>
    </row>
    <row r="258" spans="1:18" x14ac:dyDescent="0.35">
      <c r="A258" s="585" t="s">
        <v>1404</v>
      </c>
      <c r="B258" s="590" t="s">
        <v>1405</v>
      </c>
      <c r="C258" s="582">
        <v>6</v>
      </c>
      <c r="D258" s="1362" t="str">
        <f t="shared" si="44"/>
        <v/>
      </c>
      <c r="E258" s="746">
        <f>IF(ISERROR(VLOOKUP(CONCATENATE($B258,"-",$C258),IN_1C!$B$2:$T$3018,3,FALSE))=TRUE,"",VLOOKUP(CONCATENATE($B258,"-",$C258),IN_1C!$B$2:$T$3018,3,FALSE))</f>
        <v>0</v>
      </c>
      <c r="F258" s="747">
        <f>IF(ISERROR(VLOOKUP(CONCATENATE($B258,"-",$C258),IN_1C!$B$2:$T$3018,4,FALSE))=TRUE,"",VLOOKUP(CONCATENATE($B258,"-",$C258),IN_1C!$B$2:$T$3018,4,FALSE))</f>
        <v>0</v>
      </c>
      <c r="G258" s="746">
        <f>IF(ISERROR(VLOOKUP(CONCATENATE($B258,"-",$C258),IN_1C!$B$2:$T$3018,5,FALSE))=TRUE,"",VLOOKUP(CONCATENATE($B258,"-",$C258),IN_1C!$B$2:$T$3018,5,FALSE))</f>
        <v>0</v>
      </c>
      <c r="H258" s="747">
        <f>IF(ISERROR(VLOOKUP(CONCATENATE($B258,"-",$C258),IN_1C!$B$2:$T$3018,6,FALSE))=TRUE,"",VLOOKUP(CONCATENATE($B258,"-",$C258),IN_1C!$B$2:$T$3018,6,FALSE))</f>
        <v>0</v>
      </c>
      <c r="I258" s="746">
        <f>IF(ISERROR(VLOOKUP(CONCATENATE($B258,"-",$C258),IN_1C!$B$2:$T$3018,7,FALSE))=TRUE,"",VLOOKUP(CONCATENATE($B258,"-",$C258),IN_1C!$B$2:$T$3018,7,FALSE))</f>
        <v>0</v>
      </c>
      <c r="J258" s="747">
        <f>IF(ISERROR(VLOOKUP(CONCATENATE($B258,"-",$C258),IN_1C!$B$2:$T$3018,8,FALSE))=TRUE,"",VLOOKUP(CONCATENATE($B258,"-",$C258),IN_1C!$B$2:$T$3018,8,FALSE))</f>
        <v>0</v>
      </c>
      <c r="K258" s="746">
        <f>IF(ISERROR(VLOOKUP(CONCATENATE($B258,"-",$C258),IN_1C!$B$2:$T$3018,9,FALSE))=TRUE,"",VLOOKUP(CONCATENATE($B258,"-",$C258),IN_1C!$B$2:$T$3018,9,FALSE))</f>
        <v>0</v>
      </c>
      <c r="L258" s="747">
        <f>IF(ISERROR(VLOOKUP(CONCATENATE($B258,"-",$C258),IN_1C!$B$2:$T$3018,10,FALSE))=TRUE,"",VLOOKUP(CONCATENATE($B258,"-",$C258),IN_1C!$B$2:$T$3018,10,FALSE))</f>
        <v>0</v>
      </c>
      <c r="M258" s="746">
        <f>IF(ISERROR(VLOOKUP(CONCATENATE($B258,"-",$C258),IN_1C!$B$2:$T$3018,11,FALSE))=TRUE,"",VLOOKUP(CONCATENATE($B258,"-",$C258),IN_1C!$B$2:$T$3018,11,FALSE))</f>
        <v>0</v>
      </c>
      <c r="N258" s="747">
        <f>IF(ISERROR(VLOOKUP(CONCATENATE($B258,"-",$C258),IN_1C!$B$2:$T$3018,12,FALSE))=TRUE,"",VLOOKUP(CONCATENATE($B258,"-",$C258),IN_1C!$B$2:$T$3018,12,FALSE))</f>
        <v>0</v>
      </c>
      <c r="O258" s="748">
        <f>IF(ISERROR(VLOOKUP(CONCATENATE($B258,"-",$C258),IN_1C!$B$2:$T$3018,13,FALSE))=TRUE,"",VLOOKUP(CONCATENATE($B258,"-",$C258),IN_1C!$B$2:$T$3018,13,FALSE))</f>
        <v>0</v>
      </c>
      <c r="P258" s="748">
        <f>IF(ISERROR(VLOOKUP(CONCATENATE($B258,"-",$C258),IN_1C!$B$2:$T$3018,14,FALSE))=TRUE,"",VLOOKUP(CONCATENATE($B258,"-",$C258),IN_1C!$B$2:$T$3018,14,FALSE))</f>
        <v>0</v>
      </c>
      <c r="Q258" s="688">
        <f t="shared" si="43"/>
        <v>0</v>
      </c>
      <c r="R258" s="687">
        <f t="shared" si="43"/>
        <v>0</v>
      </c>
    </row>
    <row r="259" spans="1:18" x14ac:dyDescent="0.35">
      <c r="A259" s="585" t="s">
        <v>1406</v>
      </c>
      <c r="B259" s="590" t="s">
        <v>1407</v>
      </c>
      <c r="C259" s="582">
        <v>6</v>
      </c>
      <c r="D259" s="1362" t="str">
        <f t="shared" si="44"/>
        <v/>
      </c>
      <c r="E259" s="746">
        <f>IF(ISERROR(VLOOKUP(CONCATENATE($B259,"-",$C259),IN_1C!$B$2:$T$3018,3,FALSE))=TRUE,"",VLOOKUP(CONCATENATE($B259,"-",$C259),IN_1C!$B$2:$T$3018,3,FALSE))</f>
        <v>0</v>
      </c>
      <c r="F259" s="747">
        <f>IF(ISERROR(VLOOKUP(CONCATENATE($B259,"-",$C259),IN_1C!$B$2:$T$3018,4,FALSE))=TRUE,"",VLOOKUP(CONCATENATE($B259,"-",$C259),IN_1C!$B$2:$T$3018,4,FALSE))</f>
        <v>0</v>
      </c>
      <c r="G259" s="746">
        <f>IF(ISERROR(VLOOKUP(CONCATENATE($B259,"-",$C259),IN_1C!$B$2:$T$3018,5,FALSE))=TRUE,"",VLOOKUP(CONCATENATE($B259,"-",$C259),IN_1C!$B$2:$T$3018,5,FALSE))</f>
        <v>0</v>
      </c>
      <c r="H259" s="747">
        <f>IF(ISERROR(VLOOKUP(CONCATENATE($B259,"-",$C259),IN_1C!$B$2:$T$3018,6,FALSE))=TRUE,"",VLOOKUP(CONCATENATE($B259,"-",$C259),IN_1C!$B$2:$T$3018,6,FALSE))</f>
        <v>0</v>
      </c>
      <c r="I259" s="746">
        <f>IF(ISERROR(VLOOKUP(CONCATENATE($B259,"-",$C259),IN_1C!$B$2:$T$3018,7,FALSE))=TRUE,"",VLOOKUP(CONCATENATE($B259,"-",$C259),IN_1C!$B$2:$T$3018,7,FALSE))</f>
        <v>0</v>
      </c>
      <c r="J259" s="747">
        <f>IF(ISERROR(VLOOKUP(CONCATENATE($B259,"-",$C259),IN_1C!$B$2:$T$3018,8,FALSE))=TRUE,"",VLOOKUP(CONCATENATE($B259,"-",$C259),IN_1C!$B$2:$T$3018,8,FALSE))</f>
        <v>0</v>
      </c>
      <c r="K259" s="746">
        <f>IF(ISERROR(VLOOKUP(CONCATENATE($B259,"-",$C259),IN_1C!$B$2:$T$3018,9,FALSE))=TRUE,"",VLOOKUP(CONCATENATE($B259,"-",$C259),IN_1C!$B$2:$T$3018,9,FALSE))</f>
        <v>0</v>
      </c>
      <c r="L259" s="747">
        <f>IF(ISERROR(VLOOKUP(CONCATENATE($B259,"-",$C259),IN_1C!$B$2:$T$3018,10,FALSE))=TRUE,"",VLOOKUP(CONCATENATE($B259,"-",$C259),IN_1C!$B$2:$T$3018,10,FALSE))</f>
        <v>0</v>
      </c>
      <c r="M259" s="746">
        <f>IF(ISERROR(VLOOKUP(CONCATENATE($B259,"-",$C259),IN_1C!$B$2:$T$3018,11,FALSE))=TRUE,"",VLOOKUP(CONCATENATE($B259,"-",$C259),IN_1C!$B$2:$T$3018,11,FALSE))</f>
        <v>0</v>
      </c>
      <c r="N259" s="747">
        <f>IF(ISERROR(VLOOKUP(CONCATENATE($B259,"-",$C259),IN_1C!$B$2:$T$3018,12,FALSE))=TRUE,"",VLOOKUP(CONCATENATE($B259,"-",$C259),IN_1C!$B$2:$T$3018,12,FALSE))</f>
        <v>0</v>
      </c>
      <c r="O259" s="748">
        <f>IF(ISERROR(VLOOKUP(CONCATENATE($B259,"-",$C259),IN_1C!$B$2:$T$3018,13,FALSE))=TRUE,"",VLOOKUP(CONCATENATE($B259,"-",$C259),IN_1C!$B$2:$T$3018,13,FALSE))</f>
        <v>0</v>
      </c>
      <c r="P259" s="748">
        <f>IF(ISERROR(VLOOKUP(CONCATENATE($B259,"-",$C259),IN_1C!$B$2:$T$3018,14,FALSE))=TRUE,"",VLOOKUP(CONCATENATE($B259,"-",$C259),IN_1C!$B$2:$T$3018,14,FALSE))</f>
        <v>0</v>
      </c>
      <c r="Q259" s="688">
        <f t="shared" si="43"/>
        <v>0</v>
      </c>
      <c r="R259" s="687">
        <f t="shared" si="43"/>
        <v>0</v>
      </c>
    </row>
    <row r="260" spans="1:18" ht="15.45" thickBot="1" x14ac:dyDescent="0.4">
      <c r="A260" s="585" t="s">
        <v>1408</v>
      </c>
      <c r="B260" s="591" t="s">
        <v>1409</v>
      </c>
      <c r="C260" s="582">
        <v>6</v>
      </c>
      <c r="D260" s="1362" t="str">
        <f t="shared" si="44"/>
        <v/>
      </c>
      <c r="E260" s="749">
        <f>IF(ISERROR(VLOOKUP(CONCATENATE($B260,"-",$C260),IN_1C!$B$2:$T$3018,3,FALSE))=TRUE,"",VLOOKUP(CONCATENATE($B260,"-",$C260),IN_1C!$B$2:$T$3018,3,FALSE))</f>
        <v>0</v>
      </c>
      <c r="F260" s="750">
        <f>IF(ISERROR(VLOOKUP(CONCATENATE($B260,"-",$C260),IN_1C!$B$2:$T$3018,4,FALSE))=TRUE,"",VLOOKUP(CONCATENATE($B260,"-",$C260),IN_1C!$B$2:$T$3018,4,FALSE))</f>
        <v>0</v>
      </c>
      <c r="G260" s="749">
        <f>IF(ISERROR(VLOOKUP(CONCATENATE($B260,"-",$C260),IN_1C!$B$2:$T$3018,5,FALSE))=TRUE,"",VLOOKUP(CONCATENATE($B260,"-",$C260),IN_1C!$B$2:$T$3018,5,FALSE))</f>
        <v>0</v>
      </c>
      <c r="H260" s="750">
        <f>IF(ISERROR(VLOOKUP(CONCATENATE($B260,"-",$C260),IN_1C!$B$2:$T$3018,6,FALSE))=TRUE,"",VLOOKUP(CONCATENATE($B260,"-",$C260),IN_1C!$B$2:$T$3018,6,FALSE))</f>
        <v>0</v>
      </c>
      <c r="I260" s="749">
        <f>IF(ISERROR(VLOOKUP(CONCATENATE($B260,"-",$C260),IN_1C!$B$2:$T$3018,7,FALSE))=TRUE,"",VLOOKUP(CONCATENATE($B260,"-",$C260),IN_1C!$B$2:$T$3018,7,FALSE))</f>
        <v>0</v>
      </c>
      <c r="J260" s="750">
        <f>IF(ISERROR(VLOOKUP(CONCATENATE($B260,"-",$C260),IN_1C!$B$2:$T$3018,8,FALSE))=TRUE,"",VLOOKUP(CONCATENATE($B260,"-",$C260),IN_1C!$B$2:$T$3018,8,FALSE))</f>
        <v>0</v>
      </c>
      <c r="K260" s="749">
        <f>IF(ISERROR(VLOOKUP(CONCATENATE($B260,"-",$C260),IN_1C!$B$2:$T$3018,9,FALSE))=TRUE,"",VLOOKUP(CONCATENATE($B260,"-",$C260),IN_1C!$B$2:$T$3018,9,FALSE))</f>
        <v>0</v>
      </c>
      <c r="L260" s="750">
        <f>IF(ISERROR(VLOOKUP(CONCATENATE($B260,"-",$C260),IN_1C!$B$2:$T$3018,10,FALSE))=TRUE,"",VLOOKUP(CONCATENATE($B260,"-",$C260),IN_1C!$B$2:$T$3018,10,FALSE))</f>
        <v>0</v>
      </c>
      <c r="M260" s="749">
        <f>IF(ISERROR(VLOOKUP(CONCATENATE($B260,"-",$C260),IN_1C!$B$2:$T$3018,11,FALSE))=TRUE,"",VLOOKUP(CONCATENATE($B260,"-",$C260),IN_1C!$B$2:$T$3018,11,FALSE))</f>
        <v>0</v>
      </c>
      <c r="N260" s="750">
        <f>IF(ISERROR(VLOOKUP(CONCATENATE($B260,"-",$C260),IN_1C!$B$2:$T$3018,12,FALSE))=TRUE,"",VLOOKUP(CONCATENATE($B260,"-",$C260),IN_1C!$B$2:$T$3018,12,FALSE))</f>
        <v>0</v>
      </c>
      <c r="O260" s="751">
        <f>IF(ISERROR(VLOOKUP(CONCATENATE($B260,"-",$C260),IN_1C!$B$2:$T$3018,13,FALSE))=TRUE,"",VLOOKUP(CONCATENATE($B260,"-",$C260),IN_1C!$B$2:$T$3018,13,FALSE))</f>
        <v>0</v>
      </c>
      <c r="P260" s="751">
        <f>IF(ISERROR(VLOOKUP(CONCATENATE($B260,"-",$C260),IN_1C!$B$2:$T$3018,14,FALSE))=TRUE,"",VLOOKUP(CONCATENATE($B260,"-",$C260),IN_1C!$B$2:$T$3018,14,FALSE))</f>
        <v>0</v>
      </c>
      <c r="Q260" s="691">
        <f t="shared" si="43"/>
        <v>0</v>
      </c>
      <c r="R260" s="692">
        <f t="shared" si="43"/>
        <v>0</v>
      </c>
    </row>
    <row r="261" spans="1:18" ht="15.45" thickBot="1" x14ac:dyDescent="0.4">
      <c r="A261" s="594" t="s">
        <v>1410</v>
      </c>
      <c r="B261" s="693"/>
      <c r="C261" s="582"/>
      <c r="D261" s="1362"/>
      <c r="E261" s="752" t="str">
        <f>IF(ISERROR(VLOOKUP(CONCATENATE($B261,"-",$C261),IN_1C!$B$2:$T$3018,3,FALSE))=TRUE,"",VLOOKUP(CONCATENATE($B261,"-",$C261),IN_1C!$B$2:$T$3018,3,FALSE))</f>
        <v/>
      </c>
      <c r="F261" s="753"/>
      <c r="G261" s="753"/>
      <c r="H261" s="753"/>
      <c r="I261" s="753"/>
      <c r="J261" s="753"/>
      <c r="K261" s="753"/>
      <c r="L261" s="753"/>
      <c r="M261" s="753"/>
      <c r="N261" s="753"/>
      <c r="O261" s="753"/>
      <c r="P261" s="753"/>
      <c r="Q261" s="694"/>
      <c r="R261" s="695"/>
    </row>
    <row r="262" spans="1:18" x14ac:dyDescent="0.35">
      <c r="A262" s="580" t="s">
        <v>1411</v>
      </c>
      <c r="B262" s="581" t="s">
        <v>1412</v>
      </c>
      <c r="C262" s="582">
        <v>6</v>
      </c>
      <c r="D262" s="1362" t="str">
        <f t="shared" ref="D262:D269" si="45">CONCATENATE(D$248)</f>
        <v/>
      </c>
      <c r="E262" s="743">
        <f>IF(ISERROR(VLOOKUP(CONCATENATE($B262,"-",$C262),IN_1C!$B$2:$T$3018,3,FALSE))=TRUE,"",VLOOKUP(CONCATENATE($B262,"-",$C262),IN_1C!$B$2:$T$3018,3,FALSE))</f>
        <v>0</v>
      </c>
      <c r="F262" s="744">
        <f>IF(ISERROR(VLOOKUP(CONCATENATE($B262,"-",$C262),IN_1C!$B$2:$T$3018,4,FALSE))=TRUE,"",VLOOKUP(CONCATENATE($B262,"-",$C262),IN_1C!$B$2:$T$3018,4,FALSE))</f>
        <v>0</v>
      </c>
      <c r="G262" s="743">
        <f>IF(ISERROR(VLOOKUP(CONCATENATE($B262,"-",$C262),IN_1C!$B$2:$T$3018,5,FALSE))=TRUE,"",VLOOKUP(CONCATENATE($B262,"-",$C262),IN_1C!$B$2:$T$3018,5,FALSE))</f>
        <v>0</v>
      </c>
      <c r="H262" s="744">
        <f>IF(ISERROR(VLOOKUP(CONCATENATE($B262,"-",$C262),IN_1C!$B$2:$T$3018,6,FALSE))=TRUE,"",VLOOKUP(CONCATENATE($B262,"-",$C262),IN_1C!$B$2:$T$3018,6,FALSE))</f>
        <v>0</v>
      </c>
      <c r="I262" s="743">
        <f>IF(ISERROR(VLOOKUP(CONCATENATE($B262,"-",$C262),IN_1C!$B$2:$T$3018,7,FALSE))=TRUE,"",VLOOKUP(CONCATENATE($B262,"-",$C262),IN_1C!$B$2:$T$3018,7,FALSE))</f>
        <v>0</v>
      </c>
      <c r="J262" s="744">
        <f>IF(ISERROR(VLOOKUP(CONCATENATE($B262,"-",$C262),IN_1C!$B$2:$T$3018,8,FALSE))=TRUE,"",VLOOKUP(CONCATENATE($B262,"-",$C262),IN_1C!$B$2:$T$3018,8,FALSE))</f>
        <v>0</v>
      </c>
      <c r="K262" s="743">
        <f>IF(ISERROR(VLOOKUP(CONCATENATE($B262,"-",$C262),IN_1C!$B$2:$T$3018,9,FALSE))=TRUE,"",VLOOKUP(CONCATENATE($B262,"-",$C262),IN_1C!$B$2:$T$3018,9,FALSE))</f>
        <v>0</v>
      </c>
      <c r="L262" s="744">
        <f>IF(ISERROR(VLOOKUP(CONCATENATE($B262,"-",$C262),IN_1C!$B$2:$T$3018,10,FALSE))=TRUE,"",VLOOKUP(CONCATENATE($B262,"-",$C262),IN_1C!$B$2:$T$3018,10,FALSE))</f>
        <v>0</v>
      </c>
      <c r="M262" s="743">
        <f>IF(ISERROR(VLOOKUP(CONCATENATE($B262,"-",$C262),IN_1C!$B$2:$T$3018,11,FALSE))=TRUE,"",VLOOKUP(CONCATENATE($B262,"-",$C262),IN_1C!$B$2:$T$3018,11,FALSE))</f>
        <v>0</v>
      </c>
      <c r="N262" s="744">
        <f>IF(ISERROR(VLOOKUP(CONCATENATE($B262,"-",$C262),IN_1C!$B$2:$T$3018,12,FALSE))=TRUE,"",VLOOKUP(CONCATENATE($B262,"-",$C262),IN_1C!$B$2:$T$3018,12,FALSE))</f>
        <v>0</v>
      </c>
      <c r="O262" s="743">
        <f>IF(ISERROR(VLOOKUP(CONCATENATE($B262,"-",$C262),IN_1C!$B$2:$T$3018,13,FALSE))=TRUE,"",VLOOKUP(CONCATENATE($B262,"-",$C262),IN_1C!$B$2:$T$3018,13,FALSE))</f>
        <v>0</v>
      </c>
      <c r="P262" s="744">
        <f>IF(ISERROR(VLOOKUP(CONCATENATE($B262,"-",$C262),IN_1C!$B$2:$T$3018,14,FALSE))=TRUE,"",VLOOKUP(CONCATENATE($B262,"-",$C262),IN_1C!$B$2:$T$3018,14,FALSE))</f>
        <v>0</v>
      </c>
      <c r="Q262" s="683">
        <f t="shared" ref="Q262:R269" si="46">E262+G262</f>
        <v>0</v>
      </c>
      <c r="R262" s="684">
        <f t="shared" si="46"/>
        <v>0</v>
      </c>
    </row>
    <row r="263" spans="1:18" x14ac:dyDescent="0.35">
      <c r="A263" s="585" t="s">
        <v>1413</v>
      </c>
      <c r="B263" s="590" t="s">
        <v>1414</v>
      </c>
      <c r="C263" s="582">
        <v>6</v>
      </c>
      <c r="D263" s="1362" t="str">
        <f t="shared" si="45"/>
        <v/>
      </c>
      <c r="E263" s="746">
        <f>IF(ISERROR(VLOOKUP(CONCATENATE($B263,"-",$C263),IN_1C!$B$2:$T$3018,3,FALSE))=TRUE,"",VLOOKUP(CONCATENATE($B263,"-",$C263),IN_1C!$B$2:$T$3018,3,FALSE))</f>
        <v>0</v>
      </c>
      <c r="F263" s="747">
        <f>IF(ISERROR(VLOOKUP(CONCATENATE($B263,"-",$C263),IN_1C!$B$2:$T$3018,4,FALSE))=TRUE,"",VLOOKUP(CONCATENATE($B263,"-",$C263),IN_1C!$B$2:$T$3018,4,FALSE))</f>
        <v>0</v>
      </c>
      <c r="G263" s="746">
        <f>IF(ISERROR(VLOOKUP(CONCATENATE($B263,"-",$C263),IN_1C!$B$2:$T$3018,5,FALSE))=TRUE,"",VLOOKUP(CONCATENATE($B263,"-",$C263),IN_1C!$B$2:$T$3018,5,FALSE))</f>
        <v>0</v>
      </c>
      <c r="H263" s="747">
        <f>IF(ISERROR(VLOOKUP(CONCATENATE($B263,"-",$C263),IN_1C!$B$2:$T$3018,6,FALSE))=TRUE,"",VLOOKUP(CONCATENATE($B263,"-",$C263),IN_1C!$B$2:$T$3018,6,FALSE))</f>
        <v>0</v>
      </c>
      <c r="I263" s="746">
        <f>IF(ISERROR(VLOOKUP(CONCATENATE($B263,"-",$C263),IN_1C!$B$2:$T$3018,7,FALSE))=TRUE,"",VLOOKUP(CONCATENATE($B263,"-",$C263),IN_1C!$B$2:$T$3018,7,FALSE))</f>
        <v>0</v>
      </c>
      <c r="J263" s="747">
        <f>IF(ISERROR(VLOOKUP(CONCATENATE($B263,"-",$C263),IN_1C!$B$2:$T$3018,8,FALSE))=TRUE,"",VLOOKUP(CONCATENATE($B263,"-",$C263),IN_1C!$B$2:$T$3018,8,FALSE))</f>
        <v>0</v>
      </c>
      <c r="K263" s="746">
        <f>IF(ISERROR(VLOOKUP(CONCATENATE($B263,"-",$C263),IN_1C!$B$2:$T$3018,9,FALSE))=TRUE,"",VLOOKUP(CONCATENATE($B263,"-",$C263),IN_1C!$B$2:$T$3018,9,FALSE))</f>
        <v>0</v>
      </c>
      <c r="L263" s="747">
        <f>IF(ISERROR(VLOOKUP(CONCATENATE($B263,"-",$C263),IN_1C!$B$2:$T$3018,10,FALSE))=TRUE,"",VLOOKUP(CONCATENATE($B263,"-",$C263),IN_1C!$B$2:$T$3018,10,FALSE))</f>
        <v>0</v>
      </c>
      <c r="M263" s="746">
        <f>IF(ISERROR(VLOOKUP(CONCATENATE($B263,"-",$C263),IN_1C!$B$2:$T$3018,11,FALSE))=TRUE,"",VLOOKUP(CONCATENATE($B263,"-",$C263),IN_1C!$B$2:$T$3018,11,FALSE))</f>
        <v>0</v>
      </c>
      <c r="N263" s="747">
        <f>IF(ISERROR(VLOOKUP(CONCATENATE($B263,"-",$C263),IN_1C!$B$2:$T$3018,12,FALSE))=TRUE,"",VLOOKUP(CONCATENATE($B263,"-",$C263),IN_1C!$B$2:$T$3018,12,FALSE))</f>
        <v>0</v>
      </c>
      <c r="O263" s="746">
        <f>IF(ISERROR(VLOOKUP(CONCATENATE($B263,"-",$C263),IN_1C!$B$2:$T$3018,13,FALSE))=TRUE,"",VLOOKUP(CONCATENATE($B263,"-",$C263),IN_1C!$B$2:$T$3018,13,FALSE))</f>
        <v>0</v>
      </c>
      <c r="P263" s="747">
        <f>IF(ISERROR(VLOOKUP(CONCATENATE($B263,"-",$C263),IN_1C!$B$2:$T$3018,14,FALSE))=TRUE,"",VLOOKUP(CONCATENATE($B263,"-",$C263),IN_1C!$B$2:$T$3018,14,FALSE))</f>
        <v>0</v>
      </c>
      <c r="Q263" s="686">
        <f t="shared" si="46"/>
        <v>0</v>
      </c>
      <c r="R263" s="687">
        <f t="shared" si="46"/>
        <v>0</v>
      </c>
    </row>
    <row r="264" spans="1:18" x14ac:dyDescent="0.35">
      <c r="A264" s="585" t="s">
        <v>1415</v>
      </c>
      <c r="B264" s="590" t="s">
        <v>1416</v>
      </c>
      <c r="C264" s="582">
        <v>6</v>
      </c>
      <c r="D264" s="1362" t="str">
        <f t="shared" si="45"/>
        <v/>
      </c>
      <c r="E264" s="746">
        <f>IF(ISERROR(VLOOKUP(CONCATENATE($B264,"-",$C264),IN_1C!$B$2:$T$3018,3,FALSE))=TRUE,"",VLOOKUP(CONCATENATE($B264,"-",$C264),IN_1C!$B$2:$T$3018,3,FALSE))</f>
        <v>0</v>
      </c>
      <c r="F264" s="747">
        <f>IF(ISERROR(VLOOKUP(CONCATENATE($B264,"-",$C264),IN_1C!$B$2:$T$3018,4,FALSE))=TRUE,"",VLOOKUP(CONCATENATE($B264,"-",$C264),IN_1C!$B$2:$T$3018,4,FALSE))</f>
        <v>0</v>
      </c>
      <c r="G264" s="746">
        <f>IF(ISERROR(VLOOKUP(CONCATENATE($B264,"-",$C264),IN_1C!$B$2:$T$3018,5,FALSE))=TRUE,"",VLOOKUP(CONCATENATE($B264,"-",$C264),IN_1C!$B$2:$T$3018,5,FALSE))</f>
        <v>0</v>
      </c>
      <c r="H264" s="747">
        <f>IF(ISERROR(VLOOKUP(CONCATENATE($B264,"-",$C264),IN_1C!$B$2:$T$3018,6,FALSE))=TRUE,"",VLOOKUP(CONCATENATE($B264,"-",$C264),IN_1C!$B$2:$T$3018,6,FALSE))</f>
        <v>0</v>
      </c>
      <c r="I264" s="746">
        <f>IF(ISERROR(VLOOKUP(CONCATENATE($B264,"-",$C264),IN_1C!$B$2:$T$3018,7,FALSE))=TRUE,"",VLOOKUP(CONCATENATE($B264,"-",$C264),IN_1C!$B$2:$T$3018,7,FALSE))</f>
        <v>0</v>
      </c>
      <c r="J264" s="747">
        <f>IF(ISERROR(VLOOKUP(CONCATENATE($B264,"-",$C264),IN_1C!$B$2:$T$3018,8,FALSE))=TRUE,"",VLOOKUP(CONCATENATE($B264,"-",$C264),IN_1C!$B$2:$T$3018,8,FALSE))</f>
        <v>0</v>
      </c>
      <c r="K264" s="746">
        <f>IF(ISERROR(VLOOKUP(CONCATENATE($B264,"-",$C264),IN_1C!$B$2:$T$3018,9,FALSE))=TRUE,"",VLOOKUP(CONCATENATE($B264,"-",$C264),IN_1C!$B$2:$T$3018,9,FALSE))</f>
        <v>0</v>
      </c>
      <c r="L264" s="747">
        <f>IF(ISERROR(VLOOKUP(CONCATENATE($B264,"-",$C264),IN_1C!$B$2:$T$3018,10,FALSE))=TRUE,"",VLOOKUP(CONCATENATE($B264,"-",$C264),IN_1C!$B$2:$T$3018,10,FALSE))</f>
        <v>0</v>
      </c>
      <c r="M264" s="746">
        <f>IF(ISERROR(VLOOKUP(CONCATENATE($B264,"-",$C264),IN_1C!$B$2:$T$3018,11,FALSE))=TRUE,"",VLOOKUP(CONCATENATE($B264,"-",$C264),IN_1C!$B$2:$T$3018,11,FALSE))</f>
        <v>0</v>
      </c>
      <c r="N264" s="747">
        <f>IF(ISERROR(VLOOKUP(CONCATENATE($B264,"-",$C264),IN_1C!$B$2:$T$3018,12,FALSE))=TRUE,"",VLOOKUP(CONCATENATE($B264,"-",$C264),IN_1C!$B$2:$T$3018,12,FALSE))</f>
        <v>0</v>
      </c>
      <c r="O264" s="746">
        <f>IF(ISERROR(VLOOKUP(CONCATENATE($B264,"-",$C264),IN_1C!$B$2:$T$3018,13,FALSE))=TRUE,"",VLOOKUP(CONCATENATE($B264,"-",$C264),IN_1C!$B$2:$T$3018,13,FALSE))</f>
        <v>0</v>
      </c>
      <c r="P264" s="747">
        <f>IF(ISERROR(VLOOKUP(CONCATENATE($B264,"-",$C264),IN_1C!$B$2:$T$3018,14,FALSE))=TRUE,"",VLOOKUP(CONCATENATE($B264,"-",$C264),IN_1C!$B$2:$T$3018,14,FALSE))</f>
        <v>0</v>
      </c>
      <c r="Q264" s="686">
        <f t="shared" si="46"/>
        <v>0</v>
      </c>
      <c r="R264" s="687">
        <f t="shared" si="46"/>
        <v>0</v>
      </c>
    </row>
    <row r="265" spans="1:18" x14ac:dyDescent="0.35">
      <c r="A265" s="585" t="s">
        <v>1417</v>
      </c>
      <c r="B265" s="590" t="s">
        <v>1418</v>
      </c>
      <c r="C265" s="582">
        <v>6</v>
      </c>
      <c r="D265" s="1362" t="str">
        <f t="shared" si="45"/>
        <v/>
      </c>
      <c r="E265" s="746">
        <f>IF(ISERROR(VLOOKUP(CONCATENATE($B265,"-",$C265),IN_1C!$B$2:$T$3018,3,FALSE))=TRUE,"",VLOOKUP(CONCATENATE($B265,"-",$C265),IN_1C!$B$2:$T$3018,3,FALSE))</f>
        <v>0</v>
      </c>
      <c r="F265" s="747">
        <f>IF(ISERROR(VLOOKUP(CONCATENATE($B265,"-",$C265),IN_1C!$B$2:$T$3018,4,FALSE))=TRUE,"",VLOOKUP(CONCATENATE($B265,"-",$C265),IN_1C!$B$2:$T$3018,4,FALSE))</f>
        <v>0</v>
      </c>
      <c r="G265" s="746">
        <f>IF(ISERROR(VLOOKUP(CONCATENATE($B265,"-",$C265),IN_1C!$B$2:$T$3018,5,FALSE))=TRUE,"",VLOOKUP(CONCATENATE($B265,"-",$C265),IN_1C!$B$2:$T$3018,5,FALSE))</f>
        <v>0</v>
      </c>
      <c r="H265" s="747">
        <f>IF(ISERROR(VLOOKUP(CONCATENATE($B265,"-",$C265),IN_1C!$B$2:$T$3018,6,FALSE))=TRUE,"",VLOOKUP(CONCATENATE($B265,"-",$C265),IN_1C!$B$2:$T$3018,6,FALSE))</f>
        <v>0</v>
      </c>
      <c r="I265" s="746">
        <f>IF(ISERROR(VLOOKUP(CONCATENATE($B265,"-",$C265),IN_1C!$B$2:$T$3018,7,FALSE))=TRUE,"",VLOOKUP(CONCATENATE($B265,"-",$C265),IN_1C!$B$2:$T$3018,7,FALSE))</f>
        <v>0</v>
      </c>
      <c r="J265" s="747">
        <f>IF(ISERROR(VLOOKUP(CONCATENATE($B265,"-",$C265),IN_1C!$B$2:$T$3018,8,FALSE))=TRUE,"",VLOOKUP(CONCATENATE($B265,"-",$C265),IN_1C!$B$2:$T$3018,8,FALSE))</f>
        <v>0</v>
      </c>
      <c r="K265" s="746">
        <f>IF(ISERROR(VLOOKUP(CONCATENATE($B265,"-",$C265),IN_1C!$B$2:$T$3018,9,FALSE))=TRUE,"",VLOOKUP(CONCATENATE($B265,"-",$C265),IN_1C!$B$2:$T$3018,9,FALSE))</f>
        <v>0</v>
      </c>
      <c r="L265" s="747">
        <f>IF(ISERROR(VLOOKUP(CONCATENATE($B265,"-",$C265),IN_1C!$B$2:$T$3018,10,FALSE))=TRUE,"",VLOOKUP(CONCATENATE($B265,"-",$C265),IN_1C!$B$2:$T$3018,10,FALSE))</f>
        <v>0</v>
      </c>
      <c r="M265" s="746">
        <f>IF(ISERROR(VLOOKUP(CONCATENATE($B265,"-",$C265),IN_1C!$B$2:$T$3018,11,FALSE))=TRUE,"",VLOOKUP(CONCATENATE($B265,"-",$C265),IN_1C!$B$2:$T$3018,11,FALSE))</f>
        <v>0</v>
      </c>
      <c r="N265" s="747">
        <f>IF(ISERROR(VLOOKUP(CONCATENATE($B265,"-",$C265),IN_1C!$B$2:$T$3018,12,FALSE))=TRUE,"",VLOOKUP(CONCATENATE($B265,"-",$C265),IN_1C!$B$2:$T$3018,12,FALSE))</f>
        <v>0</v>
      </c>
      <c r="O265" s="746">
        <f>IF(ISERROR(VLOOKUP(CONCATENATE($B265,"-",$C265),IN_1C!$B$2:$T$3018,13,FALSE))=TRUE,"",VLOOKUP(CONCATENATE($B265,"-",$C265),IN_1C!$B$2:$T$3018,13,FALSE))</f>
        <v>0</v>
      </c>
      <c r="P265" s="747">
        <f>IF(ISERROR(VLOOKUP(CONCATENATE($B265,"-",$C265),IN_1C!$B$2:$T$3018,14,FALSE))=TRUE,"",VLOOKUP(CONCATENATE($B265,"-",$C265),IN_1C!$B$2:$T$3018,14,FALSE))</f>
        <v>0</v>
      </c>
      <c r="Q265" s="686">
        <f t="shared" si="46"/>
        <v>0</v>
      </c>
      <c r="R265" s="687">
        <f t="shared" si="46"/>
        <v>0</v>
      </c>
    </row>
    <row r="266" spans="1:18" x14ac:dyDescent="0.35">
      <c r="A266" s="585" t="s">
        <v>1419</v>
      </c>
      <c r="B266" s="590" t="s">
        <v>1420</v>
      </c>
      <c r="C266" s="582">
        <v>6</v>
      </c>
      <c r="D266" s="1362" t="str">
        <f t="shared" si="45"/>
        <v/>
      </c>
      <c r="E266" s="746">
        <f>IF(ISERROR(VLOOKUP(CONCATENATE($B266,"-",$C266),IN_1C!$B$2:$T$3018,3,FALSE))=TRUE,"",VLOOKUP(CONCATENATE($B266,"-",$C266),IN_1C!$B$2:$T$3018,3,FALSE))</f>
        <v>0</v>
      </c>
      <c r="F266" s="747">
        <f>IF(ISERROR(VLOOKUP(CONCATENATE($B266,"-",$C266),IN_1C!$B$2:$T$3018,4,FALSE))=TRUE,"",VLOOKUP(CONCATENATE($B266,"-",$C266),IN_1C!$B$2:$T$3018,4,FALSE))</f>
        <v>0</v>
      </c>
      <c r="G266" s="746">
        <f>IF(ISERROR(VLOOKUP(CONCATENATE($B266,"-",$C266),IN_1C!$B$2:$T$3018,5,FALSE))=TRUE,"",VLOOKUP(CONCATENATE($B266,"-",$C266),IN_1C!$B$2:$T$3018,5,FALSE))</f>
        <v>0</v>
      </c>
      <c r="H266" s="747">
        <f>IF(ISERROR(VLOOKUP(CONCATENATE($B266,"-",$C266),IN_1C!$B$2:$T$3018,6,FALSE))=TRUE,"",VLOOKUP(CONCATENATE($B266,"-",$C266),IN_1C!$B$2:$T$3018,6,FALSE))</f>
        <v>0</v>
      </c>
      <c r="I266" s="746">
        <f>IF(ISERROR(VLOOKUP(CONCATENATE($B266,"-",$C266),IN_1C!$B$2:$T$3018,7,FALSE))=TRUE,"",VLOOKUP(CONCATENATE($B266,"-",$C266),IN_1C!$B$2:$T$3018,7,FALSE))</f>
        <v>0</v>
      </c>
      <c r="J266" s="747">
        <f>IF(ISERROR(VLOOKUP(CONCATENATE($B266,"-",$C266),IN_1C!$B$2:$T$3018,8,FALSE))=TRUE,"",VLOOKUP(CONCATENATE($B266,"-",$C266),IN_1C!$B$2:$T$3018,8,FALSE))</f>
        <v>0</v>
      </c>
      <c r="K266" s="746">
        <f>IF(ISERROR(VLOOKUP(CONCATENATE($B266,"-",$C266),IN_1C!$B$2:$T$3018,9,FALSE))=TRUE,"",VLOOKUP(CONCATENATE($B266,"-",$C266),IN_1C!$B$2:$T$3018,9,FALSE))</f>
        <v>0</v>
      </c>
      <c r="L266" s="747">
        <f>IF(ISERROR(VLOOKUP(CONCATENATE($B266,"-",$C266),IN_1C!$B$2:$T$3018,10,FALSE))=TRUE,"",VLOOKUP(CONCATENATE($B266,"-",$C266),IN_1C!$B$2:$T$3018,10,FALSE))</f>
        <v>0</v>
      </c>
      <c r="M266" s="746">
        <f>IF(ISERROR(VLOOKUP(CONCATENATE($B266,"-",$C266),IN_1C!$B$2:$T$3018,11,FALSE))=TRUE,"",VLOOKUP(CONCATENATE($B266,"-",$C266),IN_1C!$B$2:$T$3018,11,FALSE))</f>
        <v>0</v>
      </c>
      <c r="N266" s="747">
        <f>IF(ISERROR(VLOOKUP(CONCATENATE($B266,"-",$C266),IN_1C!$B$2:$T$3018,12,FALSE))=TRUE,"",VLOOKUP(CONCATENATE($B266,"-",$C266),IN_1C!$B$2:$T$3018,12,FALSE))</f>
        <v>0</v>
      </c>
      <c r="O266" s="746">
        <f>IF(ISERROR(VLOOKUP(CONCATENATE($B266,"-",$C266),IN_1C!$B$2:$T$3018,13,FALSE))=TRUE,"",VLOOKUP(CONCATENATE($B266,"-",$C266),IN_1C!$B$2:$T$3018,13,FALSE))</f>
        <v>0</v>
      </c>
      <c r="P266" s="747">
        <f>IF(ISERROR(VLOOKUP(CONCATENATE($B266,"-",$C266),IN_1C!$B$2:$T$3018,14,FALSE))=TRUE,"",VLOOKUP(CONCATENATE($B266,"-",$C266),IN_1C!$B$2:$T$3018,14,FALSE))</f>
        <v>0</v>
      </c>
      <c r="Q266" s="686">
        <f t="shared" si="46"/>
        <v>0</v>
      </c>
      <c r="R266" s="687">
        <f t="shared" si="46"/>
        <v>0</v>
      </c>
    </row>
    <row r="267" spans="1:18" x14ac:dyDescent="0.35">
      <c r="A267" s="585" t="s">
        <v>1814</v>
      </c>
      <c r="B267" s="591" t="s">
        <v>524</v>
      </c>
      <c r="C267" s="582">
        <v>6</v>
      </c>
      <c r="D267" s="1362" t="str">
        <f t="shared" si="45"/>
        <v/>
      </c>
      <c r="E267" s="2148">
        <f>IF(ISERROR(VLOOKUP(CONCATENATE($B267,"-",$C267),IN_1C!$B$2:$T$3018,3,FALSE))=TRUE,"",VLOOKUP(CONCATENATE($B267,"-",$C267),IN_1C!$B$2:$T$3018,3,FALSE))</f>
        <v>0</v>
      </c>
      <c r="F267" s="2149">
        <f>IF(ISERROR(VLOOKUP(CONCATENATE($B267,"-",$C267),IN_1C!$B$2:$T$3018,4,FALSE))=TRUE,"",VLOOKUP(CONCATENATE($B267,"-",$C267),IN_1C!$B$2:$T$3018,4,FALSE))</f>
        <v>0</v>
      </c>
      <c r="G267" s="2148">
        <f>IF(ISERROR(VLOOKUP(CONCATENATE($B267,"-",$C267),IN_1C!$B$2:$T$3018,5,FALSE))=TRUE,"",VLOOKUP(CONCATENATE($B267,"-",$C267),IN_1C!$B$2:$T$3018,5,FALSE))</f>
        <v>0</v>
      </c>
      <c r="H267" s="2149">
        <f>IF(ISERROR(VLOOKUP(CONCATENATE($B267,"-",$C267),IN_1C!$B$2:$T$3018,6,FALSE))=TRUE,"",VLOOKUP(CONCATENATE($B267,"-",$C267),IN_1C!$B$2:$T$3018,6,FALSE))</f>
        <v>0</v>
      </c>
      <c r="I267" s="2148">
        <f>IF(ISERROR(VLOOKUP(CONCATENATE($B267,"-",$C267),IN_1C!$B$2:$T$3018,7,FALSE))=TRUE,"",VLOOKUP(CONCATENATE($B267,"-",$C267),IN_1C!$B$2:$T$3018,7,FALSE))</f>
        <v>0</v>
      </c>
      <c r="J267" s="2149">
        <f>IF(ISERROR(VLOOKUP(CONCATENATE($B267,"-",$C267),IN_1C!$B$2:$T$3018,8,FALSE))=TRUE,"",VLOOKUP(CONCATENATE($B267,"-",$C267),IN_1C!$B$2:$T$3018,8,FALSE))</f>
        <v>0</v>
      </c>
      <c r="K267" s="2148">
        <f>IF(ISERROR(VLOOKUP(CONCATENATE($B267,"-",$C267),IN_1C!$B$2:$T$3018,9,FALSE))=TRUE,"",VLOOKUP(CONCATENATE($B267,"-",$C267),IN_1C!$B$2:$T$3018,9,FALSE))</f>
        <v>0</v>
      </c>
      <c r="L267" s="2149">
        <f>IF(ISERROR(VLOOKUP(CONCATENATE($B267,"-",$C267),IN_1C!$B$2:$T$3018,10,FALSE))=TRUE,"",VLOOKUP(CONCATENATE($B267,"-",$C267),IN_1C!$B$2:$T$3018,10,FALSE))</f>
        <v>0</v>
      </c>
      <c r="M267" s="2148">
        <f>IF(ISERROR(VLOOKUP(CONCATENATE($B267,"-",$C267),IN_1C!$B$2:$T$3018,11,FALSE))=TRUE,"",VLOOKUP(CONCATENATE($B267,"-",$C267),IN_1C!$B$2:$T$3018,11,FALSE))</f>
        <v>0</v>
      </c>
      <c r="N267" s="2149">
        <f>IF(ISERROR(VLOOKUP(CONCATENATE($B267,"-",$C267),IN_1C!$B$2:$T$3018,12,FALSE))=TRUE,"",VLOOKUP(CONCATENATE($B267,"-",$C267),IN_1C!$B$2:$T$3018,12,FALSE))</f>
        <v>0</v>
      </c>
      <c r="O267" s="2148">
        <f>IF(ISERROR(VLOOKUP(CONCATENATE($B267,"-",$C267),IN_1C!$B$2:$T$3018,13,FALSE))=TRUE,"",VLOOKUP(CONCATENATE($B267,"-",$C267),IN_1C!$B$2:$T$3018,13,FALSE))</f>
        <v>0</v>
      </c>
      <c r="P267" s="2149">
        <f>IF(ISERROR(VLOOKUP(CONCATENATE($B267,"-",$C267),IN_1C!$B$2:$T$3018,14,FALSE))=TRUE,"",VLOOKUP(CONCATENATE($B267,"-",$C267),IN_1C!$B$2:$T$3018,14,FALSE))</f>
        <v>0</v>
      </c>
      <c r="Q267" s="2150">
        <f t="shared" si="46"/>
        <v>0</v>
      </c>
      <c r="R267" s="692">
        <f t="shared" si="46"/>
        <v>0</v>
      </c>
    </row>
    <row r="268" spans="1:18" x14ac:dyDescent="0.35">
      <c r="A268" s="585" t="s">
        <v>1815</v>
      </c>
      <c r="B268" s="591" t="s">
        <v>526</v>
      </c>
      <c r="C268" s="582">
        <v>6</v>
      </c>
      <c r="D268" s="1362" t="str">
        <f t="shared" si="45"/>
        <v/>
      </c>
      <c r="E268" s="2148">
        <f>IF(ISERROR(VLOOKUP(CONCATENATE($B268,"-",$C268),IN_1C!$B$2:$T$3018,3,FALSE))=TRUE,"",VLOOKUP(CONCATENATE($B268,"-",$C268),IN_1C!$B$2:$T$3018,3,FALSE))</f>
        <v>0</v>
      </c>
      <c r="F268" s="2149">
        <f>IF(ISERROR(VLOOKUP(CONCATENATE($B268,"-",$C268),IN_1C!$B$2:$T$3018,4,FALSE))=TRUE,"",VLOOKUP(CONCATENATE($B268,"-",$C268),IN_1C!$B$2:$T$3018,4,FALSE))</f>
        <v>0</v>
      </c>
      <c r="G268" s="2148">
        <f>IF(ISERROR(VLOOKUP(CONCATENATE($B268,"-",$C268),IN_1C!$B$2:$T$3018,5,FALSE))=TRUE,"",VLOOKUP(CONCATENATE($B268,"-",$C268),IN_1C!$B$2:$T$3018,5,FALSE))</f>
        <v>0</v>
      </c>
      <c r="H268" s="2149">
        <f>IF(ISERROR(VLOOKUP(CONCATENATE($B268,"-",$C268),IN_1C!$B$2:$T$3018,6,FALSE))=TRUE,"",VLOOKUP(CONCATENATE($B268,"-",$C268),IN_1C!$B$2:$T$3018,6,FALSE))</f>
        <v>0</v>
      </c>
      <c r="I268" s="2148">
        <f>IF(ISERROR(VLOOKUP(CONCATENATE($B268,"-",$C268),IN_1C!$B$2:$T$3018,7,FALSE))=TRUE,"",VLOOKUP(CONCATENATE($B268,"-",$C268),IN_1C!$B$2:$T$3018,7,FALSE))</f>
        <v>0</v>
      </c>
      <c r="J268" s="2149">
        <f>IF(ISERROR(VLOOKUP(CONCATENATE($B268,"-",$C268),IN_1C!$B$2:$T$3018,8,FALSE))=TRUE,"",VLOOKUP(CONCATENATE($B268,"-",$C268),IN_1C!$B$2:$T$3018,8,FALSE))</f>
        <v>0</v>
      </c>
      <c r="K268" s="2148">
        <f>IF(ISERROR(VLOOKUP(CONCATENATE($B268,"-",$C268),IN_1C!$B$2:$T$3018,9,FALSE))=TRUE,"",VLOOKUP(CONCATENATE($B268,"-",$C268),IN_1C!$B$2:$T$3018,9,FALSE))</f>
        <v>0</v>
      </c>
      <c r="L268" s="2149">
        <f>IF(ISERROR(VLOOKUP(CONCATENATE($B268,"-",$C268),IN_1C!$B$2:$T$3018,10,FALSE))=TRUE,"",VLOOKUP(CONCATENATE($B268,"-",$C268),IN_1C!$B$2:$T$3018,10,FALSE))</f>
        <v>0</v>
      </c>
      <c r="M268" s="2148">
        <f>IF(ISERROR(VLOOKUP(CONCATENATE($B268,"-",$C268),IN_1C!$B$2:$T$3018,11,FALSE))=TRUE,"",VLOOKUP(CONCATENATE($B268,"-",$C268),IN_1C!$B$2:$T$3018,11,FALSE))</f>
        <v>0</v>
      </c>
      <c r="N268" s="2149">
        <f>IF(ISERROR(VLOOKUP(CONCATENATE($B268,"-",$C268),IN_1C!$B$2:$T$3018,12,FALSE))=TRUE,"",VLOOKUP(CONCATENATE($B268,"-",$C268),IN_1C!$B$2:$T$3018,12,FALSE))</f>
        <v>0</v>
      </c>
      <c r="O268" s="2148">
        <f>IF(ISERROR(VLOOKUP(CONCATENATE($B268,"-",$C268),IN_1C!$B$2:$T$3018,13,FALSE))=TRUE,"",VLOOKUP(CONCATENATE($B268,"-",$C268),IN_1C!$B$2:$T$3018,13,FALSE))</f>
        <v>0</v>
      </c>
      <c r="P268" s="2149">
        <f>IF(ISERROR(VLOOKUP(CONCATENATE($B268,"-",$C268),IN_1C!$B$2:$T$3018,14,FALSE))=TRUE,"",VLOOKUP(CONCATENATE($B268,"-",$C268),IN_1C!$B$2:$T$3018,14,FALSE))</f>
        <v>0</v>
      </c>
      <c r="Q268" s="2150">
        <f t="shared" si="46"/>
        <v>0</v>
      </c>
      <c r="R268" s="692">
        <f t="shared" si="46"/>
        <v>0</v>
      </c>
    </row>
    <row r="269" spans="1:18" ht="15.45" thickBot="1" x14ac:dyDescent="0.4">
      <c r="A269" s="585" t="s">
        <v>1421</v>
      </c>
      <c r="B269" s="591" t="s">
        <v>1422</v>
      </c>
      <c r="C269" s="582">
        <v>6</v>
      </c>
      <c r="D269" s="1362" t="str">
        <f t="shared" si="45"/>
        <v/>
      </c>
      <c r="E269" s="749">
        <f>IF(ISERROR(VLOOKUP(CONCATENATE($B269,"-",$C269),IN_1C!$B$2:$T$3018,3,FALSE))=TRUE,"",VLOOKUP(CONCATENATE($B269,"-",$C269),IN_1C!$B$2:$T$3018,3,FALSE))</f>
        <v>0</v>
      </c>
      <c r="F269" s="750">
        <f>IF(ISERROR(VLOOKUP(CONCATENATE($B269,"-",$C269),IN_1C!$B$2:$T$3018,4,FALSE))=TRUE,"",VLOOKUP(CONCATENATE($B269,"-",$C269),IN_1C!$B$2:$T$3018,4,FALSE))</f>
        <v>0</v>
      </c>
      <c r="G269" s="749">
        <f>IF(ISERROR(VLOOKUP(CONCATENATE($B269,"-",$C269),IN_1C!$B$2:$T$3018,5,FALSE))=TRUE,"",VLOOKUP(CONCATENATE($B269,"-",$C269),IN_1C!$B$2:$T$3018,5,FALSE))</f>
        <v>0</v>
      </c>
      <c r="H269" s="750">
        <f>IF(ISERROR(VLOOKUP(CONCATENATE($B269,"-",$C269),IN_1C!$B$2:$T$3018,6,FALSE))=TRUE,"",VLOOKUP(CONCATENATE($B269,"-",$C269),IN_1C!$B$2:$T$3018,6,FALSE))</f>
        <v>0</v>
      </c>
      <c r="I269" s="749">
        <f>IF(ISERROR(VLOOKUP(CONCATENATE($B269,"-",$C269),IN_1C!$B$2:$T$3018,7,FALSE))=TRUE,"",VLOOKUP(CONCATENATE($B269,"-",$C269),IN_1C!$B$2:$T$3018,7,FALSE))</f>
        <v>0</v>
      </c>
      <c r="J269" s="750">
        <f>IF(ISERROR(VLOOKUP(CONCATENATE($B269,"-",$C269),IN_1C!$B$2:$T$3018,8,FALSE))=TRUE,"",VLOOKUP(CONCATENATE($B269,"-",$C269),IN_1C!$B$2:$T$3018,8,FALSE))</f>
        <v>0</v>
      </c>
      <c r="K269" s="749">
        <f>IF(ISERROR(VLOOKUP(CONCATENATE($B269,"-",$C269),IN_1C!$B$2:$T$3018,9,FALSE))=TRUE,"",VLOOKUP(CONCATENATE($B269,"-",$C269),IN_1C!$B$2:$T$3018,9,FALSE))</f>
        <v>0</v>
      </c>
      <c r="L269" s="750">
        <f>IF(ISERROR(VLOOKUP(CONCATENATE($B269,"-",$C269),IN_1C!$B$2:$T$3018,10,FALSE))=TRUE,"",VLOOKUP(CONCATENATE($B269,"-",$C269),IN_1C!$B$2:$T$3018,10,FALSE))</f>
        <v>0</v>
      </c>
      <c r="M269" s="749">
        <f>IF(ISERROR(VLOOKUP(CONCATENATE($B269,"-",$C269),IN_1C!$B$2:$T$3018,11,FALSE))=TRUE,"",VLOOKUP(CONCATENATE($B269,"-",$C269),IN_1C!$B$2:$T$3018,11,FALSE))</f>
        <v>0</v>
      </c>
      <c r="N269" s="750">
        <f>IF(ISERROR(VLOOKUP(CONCATENATE($B269,"-",$C269),IN_1C!$B$2:$T$3018,12,FALSE))=TRUE,"",VLOOKUP(CONCATENATE($B269,"-",$C269),IN_1C!$B$2:$T$3018,12,FALSE))</f>
        <v>0</v>
      </c>
      <c r="O269" s="749">
        <f>IF(ISERROR(VLOOKUP(CONCATENATE($B269,"-",$C269),IN_1C!$B$2:$T$3018,13,FALSE))=TRUE,"",VLOOKUP(CONCATENATE($B269,"-",$C269),IN_1C!$B$2:$T$3018,13,FALSE))</f>
        <v>0</v>
      </c>
      <c r="P269" s="750">
        <f>IF(ISERROR(VLOOKUP(CONCATENATE($B269,"-",$C269),IN_1C!$B$2:$T$3018,14,FALSE))=TRUE,"",VLOOKUP(CONCATENATE($B269,"-",$C269),IN_1C!$B$2:$T$3018,14,FALSE))</f>
        <v>0</v>
      </c>
      <c r="Q269" s="689">
        <f t="shared" si="46"/>
        <v>0</v>
      </c>
      <c r="R269" s="690">
        <f t="shared" si="46"/>
        <v>0</v>
      </c>
    </row>
    <row r="270" spans="1:18" ht="15.45" thickBot="1" x14ac:dyDescent="0.4">
      <c r="A270" s="594" t="s">
        <v>1423</v>
      </c>
      <c r="B270" s="693"/>
      <c r="C270" s="582"/>
      <c r="D270" s="1362"/>
      <c r="E270" s="754" t="str">
        <f>IF(ISERROR(VLOOKUP(CONCATENATE($B270,"-",$C270),IN_1C!$B$2:$T$3018,3,FALSE))=TRUE,"",VLOOKUP(CONCATENATE($B270,"-",$C270),IN_1C!$B$2:$T$3018,3,FALSE))</f>
        <v/>
      </c>
      <c r="F270" s="755" t="str">
        <f>IF(ISERROR(VLOOKUP(CONCATENATE($B270,"-",$C270),IN_1C!$B$2:$T$3018,4,FALSE))=TRUE,"",VLOOKUP(CONCATENATE($B270,"-",$C270),IN_1C!$B$2:$T$3018,4,FALSE))</f>
        <v/>
      </c>
      <c r="G270" s="755" t="str">
        <f>IF(ISERROR(VLOOKUP(CONCATENATE($B270,"-",$C270),IN_1C!$B$2:$T$3018,5,FALSE))=TRUE,"",VLOOKUP(CONCATENATE($B270,"-",$C270),IN_1C!$B$2:$T$3018,5,FALSE))</f>
        <v/>
      </c>
      <c r="H270" s="755" t="str">
        <f>IF(ISERROR(VLOOKUP(CONCATENATE($B270,"-",$C270),IN_1C!$B$2:$T$3018,6,FALSE))=TRUE,"",VLOOKUP(CONCATENATE($B270,"-",$C270),IN_1C!$B$2:$T$3018,6,FALSE))</f>
        <v/>
      </c>
      <c r="I270" s="755" t="str">
        <f>IF(ISERROR(VLOOKUP(CONCATENATE($B270,"-",$C270),IN_1C!$B$2:$T$3018,7,FALSE))=TRUE,"",VLOOKUP(CONCATENATE($B270,"-",$C270),IN_1C!$B$2:$T$3018,7,FALSE))</f>
        <v/>
      </c>
      <c r="J270" s="755" t="str">
        <f>IF(ISERROR(VLOOKUP(CONCATENATE($B270,"-",$C270),IN_1C!$B$2:$T$3018,8,FALSE))=TRUE,"",VLOOKUP(CONCATENATE($B270,"-",$C270),IN_1C!$B$2:$T$3018,8,FALSE))</f>
        <v/>
      </c>
      <c r="K270" s="755" t="str">
        <f>IF(ISERROR(VLOOKUP(CONCATENATE($B270,"-",$C270),IN_1C!$B$2:$T$3018,9,FALSE))=TRUE,"",VLOOKUP(CONCATENATE($B270,"-",$C270),IN_1C!$B$2:$T$3018,9,FALSE))</f>
        <v/>
      </c>
      <c r="L270" s="755" t="str">
        <f>IF(ISERROR(VLOOKUP(CONCATENATE($B270,"-",$C270),IN_1C!$B$2:$T$3018,10,FALSE))=TRUE,"",VLOOKUP(CONCATENATE($B270,"-",$C270),IN_1C!$B$2:$T$3018,10,FALSE))</f>
        <v/>
      </c>
      <c r="M270" s="755" t="str">
        <f>IF(ISERROR(VLOOKUP(CONCATENATE($B270,"-",$C270),IN_1C!$B$2:$T$3018,11,FALSE))=TRUE,"",VLOOKUP(CONCATENATE($B270,"-",$C270),IN_1C!$B$2:$T$3018,11,FALSE))</f>
        <v/>
      </c>
      <c r="N270" s="755" t="str">
        <f>IF(ISERROR(VLOOKUP(CONCATENATE($B270,"-",$C270),IN_1C!$B$2:$T$3018,12,FALSE))=TRUE,"",VLOOKUP(CONCATENATE($B270,"-",$C270),IN_1C!$B$2:$T$3018,12,FALSE))</f>
        <v/>
      </c>
      <c r="O270" s="755" t="str">
        <f>IF(ISERROR(VLOOKUP(CONCATENATE($B270,"-",$C270),IN_1C!$B$2:$T$3018,13,FALSE))=TRUE,"",VLOOKUP(CONCATENATE($B270,"-",$C270),IN_1C!$B$2:$T$3018,13,FALSE))</f>
        <v/>
      </c>
      <c r="P270" s="755" t="str">
        <f>IF(ISERROR(VLOOKUP(CONCATENATE($B270,"-",$C270),IN_1C!$B$2:$T$3018,14,FALSE))=TRUE,"",VLOOKUP(CONCATENATE($B270,"-",$C270),IN_1C!$B$2:$T$3018,14,FALSE))</f>
        <v/>
      </c>
      <c r="Q270" s="696"/>
      <c r="R270" s="697"/>
    </row>
    <row r="271" spans="1:18" x14ac:dyDescent="0.35">
      <c r="A271" s="580" t="s">
        <v>1424</v>
      </c>
      <c r="B271" s="581" t="s">
        <v>1425</v>
      </c>
      <c r="C271" s="582">
        <v>6</v>
      </c>
      <c r="D271" s="1362" t="str">
        <f t="shared" ref="D271:D281" si="47">CONCATENATE(D$248)</f>
        <v/>
      </c>
      <c r="E271" s="743">
        <f>IF(ISERROR(VLOOKUP(CONCATENATE($B271,"-",$C271),IN_1C!$B$2:$T$3018,3,FALSE))=TRUE,"",VLOOKUP(CONCATENATE($B271,"-",$C271),IN_1C!$B$2:$T$3018,3,FALSE))</f>
        <v>0</v>
      </c>
      <c r="F271" s="744">
        <f>IF(ISERROR(VLOOKUP(CONCATENATE($B271,"-",$C271),IN_1C!$B$2:$T$3018,4,FALSE))=TRUE,"",VLOOKUP(CONCATENATE($B271,"-",$C271),IN_1C!$B$2:$T$3018,4,FALSE))</f>
        <v>0</v>
      </c>
      <c r="G271" s="743">
        <f>IF(ISERROR(VLOOKUP(CONCATENATE($B271,"-",$C271),IN_1C!$B$2:$T$3018,5,FALSE))=TRUE,"",VLOOKUP(CONCATENATE($B271,"-",$C271),IN_1C!$B$2:$T$3018,5,FALSE))</f>
        <v>0</v>
      </c>
      <c r="H271" s="744">
        <f>IF(ISERROR(VLOOKUP(CONCATENATE($B271,"-",$C271),IN_1C!$B$2:$T$3018,6,FALSE))=TRUE,"",VLOOKUP(CONCATENATE($B271,"-",$C271),IN_1C!$B$2:$T$3018,6,FALSE))</f>
        <v>0</v>
      </c>
      <c r="I271" s="743">
        <f>IF(ISERROR(VLOOKUP(CONCATENATE($B271,"-",$C271),IN_1C!$B$2:$T$3018,7,FALSE))=TRUE,"",VLOOKUP(CONCATENATE($B271,"-",$C271),IN_1C!$B$2:$T$3018,7,FALSE))</f>
        <v>0</v>
      </c>
      <c r="J271" s="744">
        <f>IF(ISERROR(VLOOKUP(CONCATENATE($B271,"-",$C271),IN_1C!$B$2:$T$3018,8,FALSE))=TRUE,"",VLOOKUP(CONCATENATE($B271,"-",$C271),IN_1C!$B$2:$T$3018,8,FALSE))</f>
        <v>0</v>
      </c>
      <c r="K271" s="743">
        <f>IF(ISERROR(VLOOKUP(CONCATENATE($B271,"-",$C271),IN_1C!$B$2:$T$3018,9,FALSE))=TRUE,"",VLOOKUP(CONCATENATE($B271,"-",$C271),IN_1C!$B$2:$T$3018,9,FALSE))</f>
        <v>0</v>
      </c>
      <c r="L271" s="744">
        <f>IF(ISERROR(VLOOKUP(CONCATENATE($B271,"-",$C271),IN_1C!$B$2:$T$3018,10,FALSE))=TRUE,"",VLOOKUP(CONCATENATE($B271,"-",$C271),IN_1C!$B$2:$T$3018,10,FALSE))</f>
        <v>0</v>
      </c>
      <c r="M271" s="743">
        <f>IF(ISERROR(VLOOKUP(CONCATENATE($B271,"-",$C271),IN_1C!$B$2:$T$3018,11,FALSE))=TRUE,"",VLOOKUP(CONCATENATE($B271,"-",$C271),IN_1C!$B$2:$T$3018,11,FALSE))</f>
        <v>0</v>
      </c>
      <c r="N271" s="744">
        <f>IF(ISERROR(VLOOKUP(CONCATENATE($B271,"-",$C271),IN_1C!$B$2:$T$3018,12,FALSE))=TRUE,"",VLOOKUP(CONCATENATE($B271,"-",$C271),IN_1C!$B$2:$T$3018,12,FALSE))</f>
        <v>0</v>
      </c>
      <c r="O271" s="743">
        <f>IF(ISERROR(VLOOKUP(CONCATENATE($B271,"-",$C271),IN_1C!$B$2:$T$3018,13,FALSE))=TRUE,"",VLOOKUP(CONCATENATE($B271,"-",$C271),IN_1C!$B$2:$T$3018,13,FALSE))</f>
        <v>0</v>
      </c>
      <c r="P271" s="744">
        <f>IF(ISERROR(VLOOKUP(CONCATENATE($B271,"-",$C271),IN_1C!$B$2:$T$3018,14,FALSE))=TRUE,"",VLOOKUP(CONCATENATE($B271,"-",$C271),IN_1C!$B$2:$T$3018,14,FALSE))</f>
        <v>0</v>
      </c>
      <c r="Q271" s="683">
        <f t="shared" ref="Q271:R281" si="48">E271+G271</f>
        <v>0</v>
      </c>
      <c r="R271" s="684">
        <f t="shared" si="48"/>
        <v>0</v>
      </c>
    </row>
    <row r="272" spans="1:18" x14ac:dyDescent="0.35">
      <c r="A272" s="585" t="s">
        <v>1426</v>
      </c>
      <c r="B272" s="590" t="s">
        <v>1427</v>
      </c>
      <c r="C272" s="582">
        <v>6</v>
      </c>
      <c r="D272" s="1362" t="str">
        <f t="shared" si="47"/>
        <v/>
      </c>
      <c r="E272" s="746">
        <f>IF(ISERROR(VLOOKUP(CONCATENATE($B272,"-",$C272),IN_1C!$B$2:$T$3018,3,FALSE))=TRUE,"",VLOOKUP(CONCATENATE($B272,"-",$C272),IN_1C!$B$2:$T$3018,3,FALSE))</f>
        <v>0</v>
      </c>
      <c r="F272" s="747">
        <f>IF(ISERROR(VLOOKUP(CONCATENATE($B272,"-",$C272),IN_1C!$B$2:$T$3018,4,FALSE))=TRUE,"",VLOOKUP(CONCATENATE($B272,"-",$C272),IN_1C!$B$2:$T$3018,4,FALSE))</f>
        <v>0</v>
      </c>
      <c r="G272" s="746">
        <f>IF(ISERROR(VLOOKUP(CONCATENATE($B272,"-",$C272),IN_1C!$B$2:$T$3018,5,FALSE))=TRUE,"",VLOOKUP(CONCATENATE($B272,"-",$C272),IN_1C!$B$2:$T$3018,5,FALSE))</f>
        <v>0</v>
      </c>
      <c r="H272" s="747">
        <f>IF(ISERROR(VLOOKUP(CONCATENATE($B272,"-",$C272),IN_1C!$B$2:$T$3018,6,FALSE))=TRUE,"",VLOOKUP(CONCATENATE($B272,"-",$C272),IN_1C!$B$2:$T$3018,6,FALSE))</f>
        <v>0</v>
      </c>
      <c r="I272" s="746">
        <f>IF(ISERROR(VLOOKUP(CONCATENATE($B272,"-",$C272),IN_1C!$B$2:$T$3018,7,FALSE))=TRUE,"",VLOOKUP(CONCATENATE($B272,"-",$C272),IN_1C!$B$2:$T$3018,7,FALSE))</f>
        <v>0</v>
      </c>
      <c r="J272" s="747">
        <f>IF(ISERROR(VLOOKUP(CONCATENATE($B272,"-",$C272),IN_1C!$B$2:$T$3018,8,FALSE))=TRUE,"",VLOOKUP(CONCATENATE($B272,"-",$C272),IN_1C!$B$2:$T$3018,8,FALSE))</f>
        <v>0</v>
      </c>
      <c r="K272" s="746">
        <f>IF(ISERROR(VLOOKUP(CONCATENATE($B272,"-",$C272),IN_1C!$B$2:$T$3018,9,FALSE))=TRUE,"",VLOOKUP(CONCATENATE($B272,"-",$C272),IN_1C!$B$2:$T$3018,9,FALSE))</f>
        <v>0</v>
      </c>
      <c r="L272" s="747">
        <f>IF(ISERROR(VLOOKUP(CONCATENATE($B272,"-",$C272),IN_1C!$B$2:$T$3018,10,FALSE))=TRUE,"",VLOOKUP(CONCATENATE($B272,"-",$C272),IN_1C!$B$2:$T$3018,10,FALSE))</f>
        <v>0</v>
      </c>
      <c r="M272" s="746">
        <f>IF(ISERROR(VLOOKUP(CONCATENATE($B272,"-",$C272),IN_1C!$B$2:$T$3018,11,FALSE))=TRUE,"",VLOOKUP(CONCATENATE($B272,"-",$C272),IN_1C!$B$2:$T$3018,11,FALSE))</f>
        <v>0</v>
      </c>
      <c r="N272" s="747">
        <f>IF(ISERROR(VLOOKUP(CONCATENATE($B272,"-",$C272),IN_1C!$B$2:$T$3018,12,FALSE))=TRUE,"",VLOOKUP(CONCATENATE($B272,"-",$C272),IN_1C!$B$2:$T$3018,12,FALSE))</f>
        <v>0</v>
      </c>
      <c r="O272" s="746">
        <f>IF(ISERROR(VLOOKUP(CONCATENATE($B272,"-",$C272),IN_1C!$B$2:$T$3018,13,FALSE))=TRUE,"",VLOOKUP(CONCATENATE($B272,"-",$C272),IN_1C!$B$2:$T$3018,13,FALSE))</f>
        <v>0</v>
      </c>
      <c r="P272" s="747">
        <f>IF(ISERROR(VLOOKUP(CONCATENATE($B272,"-",$C272),IN_1C!$B$2:$T$3018,14,FALSE))=TRUE,"",VLOOKUP(CONCATENATE($B272,"-",$C272),IN_1C!$B$2:$T$3018,14,FALSE))</f>
        <v>0</v>
      </c>
      <c r="Q272" s="686">
        <f t="shared" si="48"/>
        <v>0</v>
      </c>
      <c r="R272" s="687">
        <f t="shared" si="48"/>
        <v>0</v>
      </c>
    </row>
    <row r="273" spans="1:18" x14ac:dyDescent="0.35">
      <c r="A273" s="585" t="s">
        <v>1428</v>
      </c>
      <c r="B273" s="590" t="s">
        <v>1429</v>
      </c>
      <c r="C273" s="582">
        <v>6</v>
      </c>
      <c r="D273" s="1362" t="str">
        <f t="shared" si="47"/>
        <v/>
      </c>
      <c r="E273" s="746">
        <f>IF(ISERROR(VLOOKUP(CONCATENATE($B273,"-",$C273),IN_1C!$B$2:$T$3018,3,FALSE))=TRUE,"",VLOOKUP(CONCATENATE($B273,"-",$C273),IN_1C!$B$2:$T$3018,3,FALSE))</f>
        <v>0</v>
      </c>
      <c r="F273" s="747">
        <f>IF(ISERROR(VLOOKUP(CONCATENATE($B273,"-",$C273),IN_1C!$B$2:$T$3018,4,FALSE))=TRUE,"",VLOOKUP(CONCATENATE($B273,"-",$C273),IN_1C!$B$2:$T$3018,4,FALSE))</f>
        <v>0</v>
      </c>
      <c r="G273" s="746">
        <f>IF(ISERROR(VLOOKUP(CONCATENATE($B273,"-",$C273),IN_1C!$B$2:$T$3018,5,FALSE))=TRUE,"",VLOOKUP(CONCATENATE($B273,"-",$C273),IN_1C!$B$2:$T$3018,5,FALSE))</f>
        <v>0</v>
      </c>
      <c r="H273" s="747">
        <f>IF(ISERROR(VLOOKUP(CONCATENATE($B273,"-",$C273),IN_1C!$B$2:$T$3018,6,FALSE))=TRUE,"",VLOOKUP(CONCATENATE($B273,"-",$C273),IN_1C!$B$2:$T$3018,6,FALSE))</f>
        <v>0</v>
      </c>
      <c r="I273" s="746">
        <f>IF(ISERROR(VLOOKUP(CONCATENATE($B273,"-",$C273),IN_1C!$B$2:$T$3018,7,FALSE))=TRUE,"",VLOOKUP(CONCATENATE($B273,"-",$C273),IN_1C!$B$2:$T$3018,7,FALSE))</f>
        <v>0</v>
      </c>
      <c r="J273" s="747">
        <f>IF(ISERROR(VLOOKUP(CONCATENATE($B273,"-",$C273),IN_1C!$B$2:$T$3018,8,FALSE))=TRUE,"",VLOOKUP(CONCATENATE($B273,"-",$C273),IN_1C!$B$2:$T$3018,8,FALSE))</f>
        <v>0</v>
      </c>
      <c r="K273" s="746">
        <f>IF(ISERROR(VLOOKUP(CONCATENATE($B273,"-",$C273),IN_1C!$B$2:$T$3018,9,FALSE))=TRUE,"",VLOOKUP(CONCATENATE($B273,"-",$C273),IN_1C!$B$2:$T$3018,9,FALSE))</f>
        <v>0</v>
      </c>
      <c r="L273" s="747">
        <f>IF(ISERROR(VLOOKUP(CONCATENATE($B273,"-",$C273),IN_1C!$B$2:$T$3018,10,FALSE))=TRUE,"",VLOOKUP(CONCATENATE($B273,"-",$C273),IN_1C!$B$2:$T$3018,10,FALSE))</f>
        <v>0</v>
      </c>
      <c r="M273" s="746">
        <f>IF(ISERROR(VLOOKUP(CONCATENATE($B273,"-",$C273),IN_1C!$B$2:$T$3018,11,FALSE))=TRUE,"",VLOOKUP(CONCATENATE($B273,"-",$C273),IN_1C!$B$2:$T$3018,11,FALSE))</f>
        <v>0</v>
      </c>
      <c r="N273" s="747">
        <f>IF(ISERROR(VLOOKUP(CONCATENATE($B273,"-",$C273),IN_1C!$B$2:$T$3018,12,FALSE))=TRUE,"",VLOOKUP(CONCATENATE($B273,"-",$C273),IN_1C!$B$2:$T$3018,12,FALSE))</f>
        <v>0</v>
      </c>
      <c r="O273" s="746">
        <f>IF(ISERROR(VLOOKUP(CONCATENATE($B273,"-",$C273),IN_1C!$B$2:$T$3018,13,FALSE))=TRUE,"",VLOOKUP(CONCATENATE($B273,"-",$C273),IN_1C!$B$2:$T$3018,13,FALSE))</f>
        <v>0</v>
      </c>
      <c r="P273" s="747">
        <f>IF(ISERROR(VLOOKUP(CONCATENATE($B273,"-",$C273),IN_1C!$B$2:$T$3018,14,FALSE))=TRUE,"",VLOOKUP(CONCATENATE($B273,"-",$C273),IN_1C!$B$2:$T$3018,14,FALSE))</f>
        <v>0</v>
      </c>
      <c r="Q273" s="686">
        <f t="shared" si="48"/>
        <v>0</v>
      </c>
      <c r="R273" s="687">
        <f t="shared" si="48"/>
        <v>0</v>
      </c>
    </row>
    <row r="274" spans="1:18" x14ac:dyDescent="0.35">
      <c r="A274" s="585" t="s">
        <v>1430</v>
      </c>
      <c r="B274" s="590" t="s">
        <v>1431</v>
      </c>
      <c r="C274" s="582">
        <v>6</v>
      </c>
      <c r="D274" s="1362" t="str">
        <f t="shared" si="47"/>
        <v/>
      </c>
      <c r="E274" s="746">
        <f>IF(ISERROR(VLOOKUP(CONCATENATE($B274,"-",$C274),IN_1C!$B$2:$T$3018,3,FALSE))=TRUE,"",VLOOKUP(CONCATENATE($B274,"-",$C274),IN_1C!$B$2:$T$3018,3,FALSE))</f>
        <v>0</v>
      </c>
      <c r="F274" s="747">
        <f>IF(ISERROR(VLOOKUP(CONCATENATE($B274,"-",$C274),IN_1C!$B$2:$T$3018,4,FALSE))=TRUE,"",VLOOKUP(CONCATENATE($B274,"-",$C274),IN_1C!$B$2:$T$3018,4,FALSE))</f>
        <v>0</v>
      </c>
      <c r="G274" s="746">
        <f>IF(ISERROR(VLOOKUP(CONCATENATE($B274,"-",$C274),IN_1C!$B$2:$T$3018,5,FALSE))=TRUE,"",VLOOKUP(CONCATENATE($B274,"-",$C274),IN_1C!$B$2:$T$3018,5,FALSE))</f>
        <v>0</v>
      </c>
      <c r="H274" s="747">
        <f>IF(ISERROR(VLOOKUP(CONCATENATE($B274,"-",$C274),IN_1C!$B$2:$T$3018,6,FALSE))=TRUE,"",VLOOKUP(CONCATENATE($B274,"-",$C274),IN_1C!$B$2:$T$3018,6,FALSE))</f>
        <v>0</v>
      </c>
      <c r="I274" s="746">
        <f>IF(ISERROR(VLOOKUP(CONCATENATE($B274,"-",$C274),IN_1C!$B$2:$T$3018,7,FALSE))=TRUE,"",VLOOKUP(CONCATENATE($B274,"-",$C274),IN_1C!$B$2:$T$3018,7,FALSE))</f>
        <v>0</v>
      </c>
      <c r="J274" s="747">
        <f>IF(ISERROR(VLOOKUP(CONCATENATE($B274,"-",$C274),IN_1C!$B$2:$T$3018,8,FALSE))=TRUE,"",VLOOKUP(CONCATENATE($B274,"-",$C274),IN_1C!$B$2:$T$3018,8,FALSE))</f>
        <v>0</v>
      </c>
      <c r="K274" s="746">
        <f>IF(ISERROR(VLOOKUP(CONCATENATE($B274,"-",$C274),IN_1C!$B$2:$T$3018,9,FALSE))=TRUE,"",VLOOKUP(CONCATENATE($B274,"-",$C274),IN_1C!$B$2:$T$3018,9,FALSE))</f>
        <v>0</v>
      </c>
      <c r="L274" s="747">
        <f>IF(ISERROR(VLOOKUP(CONCATENATE($B274,"-",$C274),IN_1C!$B$2:$T$3018,10,FALSE))=TRUE,"",VLOOKUP(CONCATENATE($B274,"-",$C274),IN_1C!$B$2:$T$3018,10,FALSE))</f>
        <v>0</v>
      </c>
      <c r="M274" s="746">
        <f>IF(ISERROR(VLOOKUP(CONCATENATE($B274,"-",$C274),IN_1C!$B$2:$T$3018,11,FALSE))=TRUE,"",VLOOKUP(CONCATENATE($B274,"-",$C274),IN_1C!$B$2:$T$3018,11,FALSE))</f>
        <v>0</v>
      </c>
      <c r="N274" s="747">
        <f>IF(ISERROR(VLOOKUP(CONCATENATE($B274,"-",$C274),IN_1C!$B$2:$T$3018,12,FALSE))=TRUE,"",VLOOKUP(CONCATENATE($B274,"-",$C274),IN_1C!$B$2:$T$3018,12,FALSE))</f>
        <v>0</v>
      </c>
      <c r="O274" s="746">
        <f>IF(ISERROR(VLOOKUP(CONCATENATE($B274,"-",$C274),IN_1C!$B$2:$T$3018,13,FALSE))=TRUE,"",VLOOKUP(CONCATENATE($B274,"-",$C274),IN_1C!$B$2:$T$3018,13,FALSE))</f>
        <v>0</v>
      </c>
      <c r="P274" s="747">
        <f>IF(ISERROR(VLOOKUP(CONCATENATE($B274,"-",$C274),IN_1C!$B$2:$T$3018,14,FALSE))=TRUE,"",VLOOKUP(CONCATENATE($B274,"-",$C274),IN_1C!$B$2:$T$3018,14,FALSE))</f>
        <v>0</v>
      </c>
      <c r="Q274" s="686">
        <f t="shared" si="48"/>
        <v>0</v>
      </c>
      <c r="R274" s="687">
        <f t="shared" si="48"/>
        <v>0</v>
      </c>
    </row>
    <row r="275" spans="1:18" x14ac:dyDescent="0.35">
      <c r="A275" s="585" t="s">
        <v>1432</v>
      </c>
      <c r="B275" s="590" t="s">
        <v>1433</v>
      </c>
      <c r="C275" s="582">
        <v>6</v>
      </c>
      <c r="D275" s="1362" t="str">
        <f t="shared" si="47"/>
        <v/>
      </c>
      <c r="E275" s="746">
        <f>IF(ISERROR(VLOOKUP(CONCATENATE($B275,"-",$C275),IN_1C!$B$2:$T$3018,3,FALSE))=TRUE,"",VLOOKUP(CONCATENATE($B275,"-",$C275),IN_1C!$B$2:$T$3018,3,FALSE))</f>
        <v>0</v>
      </c>
      <c r="F275" s="747">
        <f>IF(ISERROR(VLOOKUP(CONCATENATE($B275,"-",$C275),IN_1C!$B$2:$T$3018,4,FALSE))=TRUE,"",VLOOKUP(CONCATENATE($B275,"-",$C275),IN_1C!$B$2:$T$3018,4,FALSE))</f>
        <v>0</v>
      </c>
      <c r="G275" s="746">
        <f>IF(ISERROR(VLOOKUP(CONCATENATE($B275,"-",$C275),IN_1C!$B$2:$T$3018,5,FALSE))=TRUE,"",VLOOKUP(CONCATENATE($B275,"-",$C275),IN_1C!$B$2:$T$3018,5,FALSE))</f>
        <v>0</v>
      </c>
      <c r="H275" s="747">
        <f>IF(ISERROR(VLOOKUP(CONCATENATE($B275,"-",$C275),IN_1C!$B$2:$T$3018,6,FALSE))=TRUE,"",VLOOKUP(CONCATENATE($B275,"-",$C275),IN_1C!$B$2:$T$3018,6,FALSE))</f>
        <v>0</v>
      </c>
      <c r="I275" s="746">
        <f>IF(ISERROR(VLOOKUP(CONCATENATE($B275,"-",$C275),IN_1C!$B$2:$T$3018,7,FALSE))=TRUE,"",VLOOKUP(CONCATENATE($B275,"-",$C275),IN_1C!$B$2:$T$3018,7,FALSE))</f>
        <v>0</v>
      </c>
      <c r="J275" s="747">
        <f>IF(ISERROR(VLOOKUP(CONCATENATE($B275,"-",$C275),IN_1C!$B$2:$T$3018,8,FALSE))=TRUE,"",VLOOKUP(CONCATENATE($B275,"-",$C275),IN_1C!$B$2:$T$3018,8,FALSE))</f>
        <v>0</v>
      </c>
      <c r="K275" s="746">
        <f>IF(ISERROR(VLOOKUP(CONCATENATE($B275,"-",$C275),IN_1C!$B$2:$T$3018,9,FALSE))=TRUE,"",VLOOKUP(CONCATENATE($B275,"-",$C275),IN_1C!$B$2:$T$3018,9,FALSE))</f>
        <v>0</v>
      </c>
      <c r="L275" s="747">
        <f>IF(ISERROR(VLOOKUP(CONCATENATE($B275,"-",$C275),IN_1C!$B$2:$T$3018,10,FALSE))=TRUE,"",VLOOKUP(CONCATENATE($B275,"-",$C275),IN_1C!$B$2:$T$3018,10,FALSE))</f>
        <v>0</v>
      </c>
      <c r="M275" s="746">
        <f>IF(ISERROR(VLOOKUP(CONCATENATE($B275,"-",$C275),IN_1C!$B$2:$T$3018,11,FALSE))=TRUE,"",VLOOKUP(CONCATENATE($B275,"-",$C275),IN_1C!$B$2:$T$3018,11,FALSE))</f>
        <v>0</v>
      </c>
      <c r="N275" s="747">
        <f>IF(ISERROR(VLOOKUP(CONCATENATE($B275,"-",$C275),IN_1C!$B$2:$T$3018,12,FALSE))=TRUE,"",VLOOKUP(CONCATENATE($B275,"-",$C275),IN_1C!$B$2:$T$3018,12,FALSE))</f>
        <v>0</v>
      </c>
      <c r="O275" s="746">
        <f>IF(ISERROR(VLOOKUP(CONCATENATE($B275,"-",$C275),IN_1C!$B$2:$T$3018,13,FALSE))=TRUE,"",VLOOKUP(CONCATENATE($B275,"-",$C275),IN_1C!$B$2:$T$3018,13,FALSE))</f>
        <v>0</v>
      </c>
      <c r="P275" s="747">
        <f>IF(ISERROR(VLOOKUP(CONCATENATE($B275,"-",$C275),IN_1C!$B$2:$T$3018,14,FALSE))=TRUE,"",VLOOKUP(CONCATENATE($B275,"-",$C275),IN_1C!$B$2:$T$3018,14,FALSE))</f>
        <v>0</v>
      </c>
      <c r="Q275" s="686">
        <f t="shared" si="48"/>
        <v>0</v>
      </c>
      <c r="R275" s="687">
        <f t="shared" si="48"/>
        <v>0</v>
      </c>
    </row>
    <row r="276" spans="1:18" x14ac:dyDescent="0.35">
      <c r="A276" s="585" t="s">
        <v>1434</v>
      </c>
      <c r="B276" s="590" t="s">
        <v>1435</v>
      </c>
      <c r="C276" s="582">
        <v>6</v>
      </c>
      <c r="D276" s="1362" t="str">
        <f t="shared" si="47"/>
        <v/>
      </c>
      <c r="E276" s="746">
        <f>IF(ISERROR(VLOOKUP(CONCATENATE($B276,"-",$C276),IN_1C!$B$2:$T$3018,3,FALSE))=TRUE,"",VLOOKUP(CONCATENATE($B276,"-",$C276),IN_1C!$B$2:$T$3018,3,FALSE))</f>
        <v>0</v>
      </c>
      <c r="F276" s="747">
        <f>IF(ISERROR(VLOOKUP(CONCATENATE($B276,"-",$C276),IN_1C!$B$2:$T$3018,4,FALSE))=TRUE,"",VLOOKUP(CONCATENATE($B276,"-",$C276),IN_1C!$B$2:$T$3018,4,FALSE))</f>
        <v>0</v>
      </c>
      <c r="G276" s="746">
        <f>IF(ISERROR(VLOOKUP(CONCATENATE($B276,"-",$C276),IN_1C!$B$2:$T$3018,5,FALSE))=TRUE,"",VLOOKUP(CONCATENATE($B276,"-",$C276),IN_1C!$B$2:$T$3018,5,FALSE))</f>
        <v>0</v>
      </c>
      <c r="H276" s="747">
        <f>IF(ISERROR(VLOOKUP(CONCATENATE($B276,"-",$C276),IN_1C!$B$2:$T$3018,6,FALSE))=TRUE,"",VLOOKUP(CONCATENATE($B276,"-",$C276),IN_1C!$B$2:$T$3018,6,FALSE))</f>
        <v>0</v>
      </c>
      <c r="I276" s="746">
        <f>IF(ISERROR(VLOOKUP(CONCATENATE($B276,"-",$C276),IN_1C!$B$2:$T$3018,7,FALSE))=TRUE,"",VLOOKUP(CONCATENATE($B276,"-",$C276),IN_1C!$B$2:$T$3018,7,FALSE))</f>
        <v>0</v>
      </c>
      <c r="J276" s="747">
        <f>IF(ISERROR(VLOOKUP(CONCATENATE($B276,"-",$C276),IN_1C!$B$2:$T$3018,8,FALSE))=TRUE,"",VLOOKUP(CONCATENATE($B276,"-",$C276),IN_1C!$B$2:$T$3018,8,FALSE))</f>
        <v>0</v>
      </c>
      <c r="K276" s="746">
        <f>IF(ISERROR(VLOOKUP(CONCATENATE($B276,"-",$C276),IN_1C!$B$2:$T$3018,9,FALSE))=TRUE,"",VLOOKUP(CONCATENATE($B276,"-",$C276),IN_1C!$B$2:$T$3018,9,FALSE))</f>
        <v>0</v>
      </c>
      <c r="L276" s="747">
        <f>IF(ISERROR(VLOOKUP(CONCATENATE($B276,"-",$C276),IN_1C!$B$2:$T$3018,10,FALSE))=TRUE,"",VLOOKUP(CONCATENATE($B276,"-",$C276),IN_1C!$B$2:$T$3018,10,FALSE))</f>
        <v>0</v>
      </c>
      <c r="M276" s="746">
        <f>IF(ISERROR(VLOOKUP(CONCATENATE($B276,"-",$C276),IN_1C!$B$2:$T$3018,11,FALSE))=TRUE,"",VLOOKUP(CONCATENATE($B276,"-",$C276),IN_1C!$B$2:$T$3018,11,FALSE))</f>
        <v>0</v>
      </c>
      <c r="N276" s="747">
        <f>IF(ISERROR(VLOOKUP(CONCATENATE($B276,"-",$C276),IN_1C!$B$2:$T$3018,12,FALSE))=TRUE,"",VLOOKUP(CONCATENATE($B276,"-",$C276),IN_1C!$B$2:$T$3018,12,FALSE))</f>
        <v>0</v>
      </c>
      <c r="O276" s="746">
        <f>IF(ISERROR(VLOOKUP(CONCATENATE($B276,"-",$C276),IN_1C!$B$2:$T$3018,13,FALSE))=TRUE,"",VLOOKUP(CONCATENATE($B276,"-",$C276),IN_1C!$B$2:$T$3018,13,FALSE))</f>
        <v>0</v>
      </c>
      <c r="P276" s="747">
        <f>IF(ISERROR(VLOOKUP(CONCATENATE($B276,"-",$C276),IN_1C!$B$2:$T$3018,14,FALSE))=TRUE,"",VLOOKUP(CONCATENATE($B276,"-",$C276),IN_1C!$B$2:$T$3018,14,FALSE))</f>
        <v>0</v>
      </c>
      <c r="Q276" s="686">
        <f t="shared" si="48"/>
        <v>0</v>
      </c>
      <c r="R276" s="687">
        <f t="shared" si="48"/>
        <v>0</v>
      </c>
    </row>
    <row r="277" spans="1:18" x14ac:dyDescent="0.35">
      <c r="A277" s="585" t="s">
        <v>1436</v>
      </c>
      <c r="B277" s="590" t="s">
        <v>1437</v>
      </c>
      <c r="C277" s="582">
        <v>6</v>
      </c>
      <c r="D277" s="1362" t="str">
        <f t="shared" si="47"/>
        <v/>
      </c>
      <c r="E277" s="746">
        <f>IF(ISERROR(VLOOKUP(CONCATENATE($B277,"-",$C277),IN_1C!$B$2:$T$3018,3,FALSE))=TRUE,"",VLOOKUP(CONCATENATE($B277,"-",$C277),IN_1C!$B$2:$T$3018,3,FALSE))</f>
        <v>0</v>
      </c>
      <c r="F277" s="747">
        <f>IF(ISERROR(VLOOKUP(CONCATENATE($B277,"-",$C277),IN_1C!$B$2:$T$3018,4,FALSE))=TRUE,"",VLOOKUP(CONCATENATE($B277,"-",$C277),IN_1C!$B$2:$T$3018,4,FALSE))</f>
        <v>0</v>
      </c>
      <c r="G277" s="746">
        <f>IF(ISERROR(VLOOKUP(CONCATENATE($B277,"-",$C277),IN_1C!$B$2:$T$3018,5,FALSE))=TRUE,"",VLOOKUP(CONCATENATE($B277,"-",$C277),IN_1C!$B$2:$T$3018,5,FALSE))</f>
        <v>0</v>
      </c>
      <c r="H277" s="747">
        <f>IF(ISERROR(VLOOKUP(CONCATENATE($B277,"-",$C277),IN_1C!$B$2:$T$3018,6,FALSE))=TRUE,"",VLOOKUP(CONCATENATE($B277,"-",$C277),IN_1C!$B$2:$T$3018,6,FALSE))</f>
        <v>0</v>
      </c>
      <c r="I277" s="746">
        <f>IF(ISERROR(VLOOKUP(CONCATENATE($B277,"-",$C277),IN_1C!$B$2:$T$3018,7,FALSE))=TRUE,"",VLOOKUP(CONCATENATE($B277,"-",$C277),IN_1C!$B$2:$T$3018,7,FALSE))</f>
        <v>0</v>
      </c>
      <c r="J277" s="747">
        <f>IF(ISERROR(VLOOKUP(CONCATENATE($B277,"-",$C277),IN_1C!$B$2:$T$3018,8,FALSE))=TRUE,"",VLOOKUP(CONCATENATE($B277,"-",$C277),IN_1C!$B$2:$T$3018,8,FALSE))</f>
        <v>0</v>
      </c>
      <c r="K277" s="746">
        <f>IF(ISERROR(VLOOKUP(CONCATENATE($B277,"-",$C277),IN_1C!$B$2:$T$3018,9,FALSE))=TRUE,"",VLOOKUP(CONCATENATE($B277,"-",$C277),IN_1C!$B$2:$T$3018,9,FALSE))</f>
        <v>0</v>
      </c>
      <c r="L277" s="747">
        <f>IF(ISERROR(VLOOKUP(CONCATENATE($B277,"-",$C277),IN_1C!$B$2:$T$3018,10,FALSE))=TRUE,"",VLOOKUP(CONCATENATE($B277,"-",$C277),IN_1C!$B$2:$T$3018,10,FALSE))</f>
        <v>0</v>
      </c>
      <c r="M277" s="746">
        <f>IF(ISERROR(VLOOKUP(CONCATENATE($B277,"-",$C277),IN_1C!$B$2:$T$3018,11,FALSE))=TRUE,"",VLOOKUP(CONCATENATE($B277,"-",$C277),IN_1C!$B$2:$T$3018,11,FALSE))</f>
        <v>0</v>
      </c>
      <c r="N277" s="747">
        <f>IF(ISERROR(VLOOKUP(CONCATENATE($B277,"-",$C277),IN_1C!$B$2:$T$3018,12,FALSE))=TRUE,"",VLOOKUP(CONCATENATE($B277,"-",$C277),IN_1C!$B$2:$T$3018,12,FALSE))</f>
        <v>0</v>
      </c>
      <c r="O277" s="746">
        <f>IF(ISERROR(VLOOKUP(CONCATENATE($B277,"-",$C277),IN_1C!$B$2:$T$3018,13,FALSE))=TRUE,"",VLOOKUP(CONCATENATE($B277,"-",$C277),IN_1C!$B$2:$T$3018,13,FALSE))</f>
        <v>0</v>
      </c>
      <c r="P277" s="747">
        <f>IF(ISERROR(VLOOKUP(CONCATENATE($B277,"-",$C277),IN_1C!$B$2:$T$3018,14,FALSE))=TRUE,"",VLOOKUP(CONCATENATE($B277,"-",$C277),IN_1C!$B$2:$T$3018,14,FALSE))</f>
        <v>0</v>
      </c>
      <c r="Q277" s="686">
        <f t="shared" si="48"/>
        <v>0</v>
      </c>
      <c r="R277" s="687">
        <f t="shared" si="48"/>
        <v>0</v>
      </c>
    </row>
    <row r="278" spans="1:18" x14ac:dyDescent="0.35">
      <c r="A278" s="585" t="s">
        <v>1438</v>
      </c>
      <c r="B278" s="590" t="s">
        <v>1439</v>
      </c>
      <c r="C278" s="582">
        <v>6</v>
      </c>
      <c r="D278" s="1362" t="str">
        <f t="shared" si="47"/>
        <v/>
      </c>
      <c r="E278" s="746">
        <f>IF(ISERROR(VLOOKUP(CONCATENATE($B278,"-",$C278),IN_1C!$B$2:$T$3018,3,FALSE))=TRUE,"",VLOOKUP(CONCATENATE($B278,"-",$C278),IN_1C!$B$2:$T$3018,3,FALSE))</f>
        <v>0</v>
      </c>
      <c r="F278" s="747">
        <f>IF(ISERROR(VLOOKUP(CONCATENATE($B278,"-",$C278),IN_1C!$B$2:$T$3018,4,FALSE))=TRUE,"",VLOOKUP(CONCATENATE($B278,"-",$C278),IN_1C!$B$2:$T$3018,4,FALSE))</f>
        <v>0</v>
      </c>
      <c r="G278" s="746">
        <f>IF(ISERROR(VLOOKUP(CONCATENATE($B278,"-",$C278),IN_1C!$B$2:$T$3018,5,FALSE))=TRUE,"",VLOOKUP(CONCATENATE($B278,"-",$C278),IN_1C!$B$2:$T$3018,5,FALSE))</f>
        <v>0</v>
      </c>
      <c r="H278" s="747">
        <f>IF(ISERROR(VLOOKUP(CONCATENATE($B278,"-",$C278),IN_1C!$B$2:$T$3018,6,FALSE))=TRUE,"",VLOOKUP(CONCATENATE($B278,"-",$C278),IN_1C!$B$2:$T$3018,6,FALSE))</f>
        <v>0</v>
      </c>
      <c r="I278" s="746">
        <f>IF(ISERROR(VLOOKUP(CONCATENATE($B278,"-",$C278),IN_1C!$B$2:$T$3018,7,FALSE))=TRUE,"",VLOOKUP(CONCATENATE($B278,"-",$C278),IN_1C!$B$2:$T$3018,7,FALSE))</f>
        <v>0</v>
      </c>
      <c r="J278" s="747">
        <f>IF(ISERROR(VLOOKUP(CONCATENATE($B278,"-",$C278),IN_1C!$B$2:$T$3018,8,FALSE))=TRUE,"",VLOOKUP(CONCATENATE($B278,"-",$C278),IN_1C!$B$2:$T$3018,8,FALSE))</f>
        <v>0</v>
      </c>
      <c r="K278" s="746">
        <f>IF(ISERROR(VLOOKUP(CONCATENATE($B278,"-",$C278),IN_1C!$B$2:$T$3018,9,FALSE))=TRUE,"",VLOOKUP(CONCATENATE($B278,"-",$C278),IN_1C!$B$2:$T$3018,9,FALSE))</f>
        <v>0</v>
      </c>
      <c r="L278" s="747">
        <f>IF(ISERROR(VLOOKUP(CONCATENATE($B278,"-",$C278),IN_1C!$B$2:$T$3018,10,FALSE))=TRUE,"",VLOOKUP(CONCATENATE($B278,"-",$C278),IN_1C!$B$2:$T$3018,10,FALSE))</f>
        <v>0</v>
      </c>
      <c r="M278" s="746">
        <f>IF(ISERROR(VLOOKUP(CONCATENATE($B278,"-",$C278),IN_1C!$B$2:$T$3018,11,FALSE))=TRUE,"",VLOOKUP(CONCATENATE($B278,"-",$C278),IN_1C!$B$2:$T$3018,11,FALSE))</f>
        <v>0</v>
      </c>
      <c r="N278" s="747">
        <f>IF(ISERROR(VLOOKUP(CONCATENATE($B278,"-",$C278),IN_1C!$B$2:$T$3018,12,FALSE))=TRUE,"",VLOOKUP(CONCATENATE($B278,"-",$C278),IN_1C!$B$2:$T$3018,12,FALSE))</f>
        <v>0</v>
      </c>
      <c r="O278" s="746">
        <f>IF(ISERROR(VLOOKUP(CONCATENATE($B278,"-",$C278),IN_1C!$B$2:$T$3018,13,FALSE))=TRUE,"",VLOOKUP(CONCATENATE($B278,"-",$C278),IN_1C!$B$2:$T$3018,13,FALSE))</f>
        <v>0</v>
      </c>
      <c r="P278" s="747">
        <f>IF(ISERROR(VLOOKUP(CONCATENATE($B278,"-",$C278),IN_1C!$B$2:$T$3018,14,FALSE))=TRUE,"",VLOOKUP(CONCATENATE($B278,"-",$C278),IN_1C!$B$2:$T$3018,14,FALSE))</f>
        <v>0</v>
      </c>
      <c r="Q278" s="686">
        <f t="shared" si="48"/>
        <v>0</v>
      </c>
      <c r="R278" s="687">
        <f t="shared" si="48"/>
        <v>0</v>
      </c>
    </row>
    <row r="279" spans="1:18" x14ac:dyDescent="0.35">
      <c r="A279" s="585" t="s">
        <v>1440</v>
      </c>
      <c r="B279" s="590" t="s">
        <v>1441</v>
      </c>
      <c r="C279" s="582">
        <v>6</v>
      </c>
      <c r="D279" s="1362" t="str">
        <f t="shared" si="47"/>
        <v/>
      </c>
      <c r="E279" s="746">
        <f>IF(ISERROR(VLOOKUP(CONCATENATE($B279,"-",$C279),IN_1C!$B$2:$T$3018,3,FALSE))=TRUE,"",VLOOKUP(CONCATENATE($B279,"-",$C279),IN_1C!$B$2:$T$3018,3,FALSE))</f>
        <v>0</v>
      </c>
      <c r="F279" s="747">
        <f>IF(ISERROR(VLOOKUP(CONCATENATE($B279,"-",$C279),IN_1C!$B$2:$T$3018,4,FALSE))=TRUE,"",VLOOKUP(CONCATENATE($B279,"-",$C279),IN_1C!$B$2:$T$3018,4,FALSE))</f>
        <v>0</v>
      </c>
      <c r="G279" s="746">
        <f>IF(ISERROR(VLOOKUP(CONCATENATE($B279,"-",$C279),IN_1C!$B$2:$T$3018,5,FALSE))=TRUE,"",VLOOKUP(CONCATENATE($B279,"-",$C279),IN_1C!$B$2:$T$3018,5,FALSE))</f>
        <v>0</v>
      </c>
      <c r="H279" s="747">
        <f>IF(ISERROR(VLOOKUP(CONCATENATE($B279,"-",$C279),IN_1C!$B$2:$T$3018,6,FALSE))=TRUE,"",VLOOKUP(CONCATENATE($B279,"-",$C279),IN_1C!$B$2:$T$3018,6,FALSE))</f>
        <v>0</v>
      </c>
      <c r="I279" s="746">
        <f>IF(ISERROR(VLOOKUP(CONCATENATE($B279,"-",$C279),IN_1C!$B$2:$T$3018,7,FALSE))=TRUE,"",VLOOKUP(CONCATENATE($B279,"-",$C279),IN_1C!$B$2:$T$3018,7,FALSE))</f>
        <v>0</v>
      </c>
      <c r="J279" s="747">
        <f>IF(ISERROR(VLOOKUP(CONCATENATE($B279,"-",$C279),IN_1C!$B$2:$T$3018,8,FALSE))=TRUE,"",VLOOKUP(CONCATENATE($B279,"-",$C279),IN_1C!$B$2:$T$3018,8,FALSE))</f>
        <v>0</v>
      </c>
      <c r="K279" s="746">
        <f>IF(ISERROR(VLOOKUP(CONCATENATE($B279,"-",$C279),IN_1C!$B$2:$T$3018,9,FALSE))=TRUE,"",VLOOKUP(CONCATENATE($B279,"-",$C279),IN_1C!$B$2:$T$3018,9,FALSE))</f>
        <v>0</v>
      </c>
      <c r="L279" s="747">
        <f>IF(ISERROR(VLOOKUP(CONCATENATE($B279,"-",$C279),IN_1C!$B$2:$T$3018,10,FALSE))=TRUE,"",VLOOKUP(CONCATENATE($B279,"-",$C279),IN_1C!$B$2:$T$3018,10,FALSE))</f>
        <v>0</v>
      </c>
      <c r="M279" s="746">
        <f>IF(ISERROR(VLOOKUP(CONCATENATE($B279,"-",$C279),IN_1C!$B$2:$T$3018,11,FALSE))=TRUE,"",VLOOKUP(CONCATENATE($B279,"-",$C279),IN_1C!$B$2:$T$3018,11,FALSE))</f>
        <v>0</v>
      </c>
      <c r="N279" s="747">
        <f>IF(ISERROR(VLOOKUP(CONCATENATE($B279,"-",$C279),IN_1C!$B$2:$T$3018,12,FALSE))=TRUE,"",VLOOKUP(CONCATENATE($B279,"-",$C279),IN_1C!$B$2:$T$3018,12,FALSE))</f>
        <v>0</v>
      </c>
      <c r="O279" s="746">
        <f>IF(ISERROR(VLOOKUP(CONCATENATE($B279,"-",$C279),IN_1C!$B$2:$T$3018,13,FALSE))=TRUE,"",VLOOKUP(CONCATENATE($B279,"-",$C279),IN_1C!$B$2:$T$3018,13,FALSE))</f>
        <v>0</v>
      </c>
      <c r="P279" s="747">
        <f>IF(ISERROR(VLOOKUP(CONCATENATE($B279,"-",$C279),IN_1C!$B$2:$T$3018,14,FALSE))=TRUE,"",VLOOKUP(CONCATENATE($B279,"-",$C279),IN_1C!$B$2:$T$3018,14,FALSE))</f>
        <v>0</v>
      </c>
      <c r="Q279" s="686">
        <f t="shared" si="48"/>
        <v>0</v>
      </c>
      <c r="R279" s="687">
        <f t="shared" si="48"/>
        <v>0</v>
      </c>
    </row>
    <row r="280" spans="1:18" x14ac:dyDescent="0.35">
      <c r="A280" s="585" t="s">
        <v>1442</v>
      </c>
      <c r="B280" s="590" t="s">
        <v>1443</v>
      </c>
      <c r="C280" s="582">
        <v>6</v>
      </c>
      <c r="D280" s="1362" t="str">
        <f t="shared" si="47"/>
        <v/>
      </c>
      <c r="E280" s="746">
        <f>IF(ISERROR(VLOOKUP(CONCATENATE($B280,"-",$C280),IN_1C!$B$2:$T$3018,3,FALSE))=TRUE,"",VLOOKUP(CONCATENATE($B280,"-",$C280),IN_1C!$B$2:$T$3018,3,FALSE))</f>
        <v>0</v>
      </c>
      <c r="F280" s="747">
        <f>IF(ISERROR(VLOOKUP(CONCATENATE($B280,"-",$C280),IN_1C!$B$2:$T$3018,4,FALSE))=TRUE,"",VLOOKUP(CONCATENATE($B280,"-",$C280),IN_1C!$B$2:$T$3018,4,FALSE))</f>
        <v>0</v>
      </c>
      <c r="G280" s="746">
        <f>IF(ISERROR(VLOOKUP(CONCATENATE($B280,"-",$C280),IN_1C!$B$2:$T$3018,5,FALSE))=TRUE,"",VLOOKUP(CONCATENATE($B280,"-",$C280),IN_1C!$B$2:$T$3018,5,FALSE))</f>
        <v>0</v>
      </c>
      <c r="H280" s="747">
        <f>IF(ISERROR(VLOOKUP(CONCATENATE($B280,"-",$C280),IN_1C!$B$2:$T$3018,6,FALSE))=TRUE,"",VLOOKUP(CONCATENATE($B280,"-",$C280),IN_1C!$B$2:$T$3018,6,FALSE))</f>
        <v>0</v>
      </c>
      <c r="I280" s="746">
        <f>IF(ISERROR(VLOOKUP(CONCATENATE($B280,"-",$C280),IN_1C!$B$2:$T$3018,7,FALSE))=TRUE,"",VLOOKUP(CONCATENATE($B280,"-",$C280),IN_1C!$B$2:$T$3018,7,FALSE))</f>
        <v>0</v>
      </c>
      <c r="J280" s="747">
        <f>IF(ISERROR(VLOOKUP(CONCATENATE($B280,"-",$C280),IN_1C!$B$2:$T$3018,8,FALSE))=TRUE,"",VLOOKUP(CONCATENATE($B280,"-",$C280),IN_1C!$B$2:$T$3018,8,FALSE))</f>
        <v>0</v>
      </c>
      <c r="K280" s="746">
        <f>IF(ISERROR(VLOOKUP(CONCATENATE($B280,"-",$C280),IN_1C!$B$2:$T$3018,9,FALSE))=TRUE,"",VLOOKUP(CONCATENATE($B280,"-",$C280),IN_1C!$B$2:$T$3018,9,FALSE))</f>
        <v>0</v>
      </c>
      <c r="L280" s="747">
        <f>IF(ISERROR(VLOOKUP(CONCATENATE($B280,"-",$C280),IN_1C!$B$2:$T$3018,10,FALSE))=TRUE,"",VLOOKUP(CONCATENATE($B280,"-",$C280),IN_1C!$B$2:$T$3018,10,FALSE))</f>
        <v>0</v>
      </c>
      <c r="M280" s="746">
        <f>IF(ISERROR(VLOOKUP(CONCATENATE($B280,"-",$C280),IN_1C!$B$2:$T$3018,11,FALSE))=TRUE,"",VLOOKUP(CONCATENATE($B280,"-",$C280),IN_1C!$B$2:$T$3018,11,FALSE))</f>
        <v>0</v>
      </c>
      <c r="N280" s="747">
        <f>IF(ISERROR(VLOOKUP(CONCATENATE($B280,"-",$C280),IN_1C!$B$2:$T$3018,12,FALSE))=TRUE,"",VLOOKUP(CONCATENATE($B280,"-",$C280),IN_1C!$B$2:$T$3018,12,FALSE))</f>
        <v>0</v>
      </c>
      <c r="O280" s="746">
        <f>IF(ISERROR(VLOOKUP(CONCATENATE($B280,"-",$C280),IN_1C!$B$2:$T$3018,13,FALSE))=TRUE,"",VLOOKUP(CONCATENATE($B280,"-",$C280),IN_1C!$B$2:$T$3018,13,FALSE))</f>
        <v>0</v>
      </c>
      <c r="P280" s="747">
        <f>IF(ISERROR(VLOOKUP(CONCATENATE($B280,"-",$C280),IN_1C!$B$2:$T$3018,14,FALSE))=TRUE,"",VLOOKUP(CONCATENATE($B280,"-",$C280),IN_1C!$B$2:$T$3018,14,FALSE))</f>
        <v>0</v>
      </c>
      <c r="Q280" s="686">
        <f t="shared" si="48"/>
        <v>0</v>
      </c>
      <c r="R280" s="687">
        <f t="shared" si="48"/>
        <v>0</v>
      </c>
    </row>
    <row r="281" spans="1:18" ht="15.45" thickBot="1" x14ac:dyDescent="0.4">
      <c r="A281" s="601" t="s">
        <v>1444</v>
      </c>
      <c r="B281" s="603" t="s">
        <v>1445</v>
      </c>
      <c r="C281" s="582">
        <v>6</v>
      </c>
      <c r="D281" s="1362" t="str">
        <f t="shared" si="47"/>
        <v/>
      </c>
      <c r="E281" s="749">
        <f>IF(ISERROR(VLOOKUP(CONCATENATE($B281,"-",$C281),IN_1C!$B$2:$T$3018,3,FALSE))=TRUE,"",VLOOKUP(CONCATENATE($B281,"-",$C281),IN_1C!$B$2:$T$3018,3,FALSE))</f>
        <v>0</v>
      </c>
      <c r="F281" s="750">
        <f>IF(ISERROR(VLOOKUP(CONCATENATE($B281,"-",$C281),IN_1C!$B$2:$T$3018,4,FALSE))=TRUE,"",VLOOKUP(CONCATENATE($B281,"-",$C281),IN_1C!$B$2:$T$3018,4,FALSE))</f>
        <v>0</v>
      </c>
      <c r="G281" s="749">
        <f>IF(ISERROR(VLOOKUP(CONCATENATE($B281,"-",$C281),IN_1C!$B$2:$T$3018,5,FALSE))=TRUE,"",VLOOKUP(CONCATENATE($B281,"-",$C281),IN_1C!$B$2:$T$3018,5,FALSE))</f>
        <v>0</v>
      </c>
      <c r="H281" s="750">
        <f>IF(ISERROR(VLOOKUP(CONCATENATE($B281,"-",$C281),IN_1C!$B$2:$T$3018,6,FALSE))=TRUE,"",VLOOKUP(CONCATENATE($B281,"-",$C281),IN_1C!$B$2:$T$3018,6,FALSE))</f>
        <v>0</v>
      </c>
      <c r="I281" s="749">
        <f>IF(ISERROR(VLOOKUP(CONCATENATE($B281,"-",$C281),IN_1C!$B$2:$T$3018,7,FALSE))=TRUE,"",VLOOKUP(CONCATENATE($B281,"-",$C281),IN_1C!$B$2:$T$3018,7,FALSE))</f>
        <v>0</v>
      </c>
      <c r="J281" s="750">
        <f>IF(ISERROR(VLOOKUP(CONCATENATE($B281,"-",$C281),IN_1C!$B$2:$T$3018,8,FALSE))=TRUE,"",VLOOKUP(CONCATENATE($B281,"-",$C281),IN_1C!$B$2:$T$3018,8,FALSE))</f>
        <v>0</v>
      </c>
      <c r="K281" s="749">
        <f>IF(ISERROR(VLOOKUP(CONCATENATE($B281,"-",$C281),IN_1C!$B$2:$T$3018,9,FALSE))=TRUE,"",VLOOKUP(CONCATENATE($B281,"-",$C281),IN_1C!$B$2:$T$3018,9,FALSE))</f>
        <v>0</v>
      </c>
      <c r="L281" s="750">
        <f>IF(ISERROR(VLOOKUP(CONCATENATE($B281,"-",$C281),IN_1C!$B$2:$T$3018,10,FALSE))=TRUE,"",VLOOKUP(CONCATENATE($B281,"-",$C281),IN_1C!$B$2:$T$3018,10,FALSE))</f>
        <v>0</v>
      </c>
      <c r="M281" s="749">
        <f>IF(ISERROR(VLOOKUP(CONCATENATE($B281,"-",$C281),IN_1C!$B$2:$T$3018,11,FALSE))=TRUE,"",VLOOKUP(CONCATENATE($B281,"-",$C281),IN_1C!$B$2:$T$3018,11,FALSE))</f>
        <v>0</v>
      </c>
      <c r="N281" s="750">
        <f>IF(ISERROR(VLOOKUP(CONCATENATE($B281,"-",$C281),IN_1C!$B$2:$T$3018,12,FALSE))=TRUE,"",VLOOKUP(CONCATENATE($B281,"-",$C281),IN_1C!$B$2:$T$3018,12,FALSE))</f>
        <v>0</v>
      </c>
      <c r="O281" s="749">
        <f>IF(ISERROR(VLOOKUP(CONCATENATE($B281,"-",$C281),IN_1C!$B$2:$T$3018,13,FALSE))=TRUE,"",VLOOKUP(CONCATENATE($B281,"-",$C281),IN_1C!$B$2:$T$3018,13,FALSE))</f>
        <v>0</v>
      </c>
      <c r="P281" s="750">
        <f>IF(ISERROR(VLOOKUP(CONCATENATE($B281,"-",$C281),IN_1C!$B$2:$T$3018,14,FALSE))=TRUE,"",VLOOKUP(CONCATENATE($B281,"-",$C281),IN_1C!$B$2:$T$3018,14,FALSE))</f>
        <v>0</v>
      </c>
      <c r="Q281" s="689">
        <f t="shared" si="48"/>
        <v>0</v>
      </c>
      <c r="R281" s="690">
        <f t="shared" si="48"/>
        <v>0</v>
      </c>
    </row>
    <row r="282" spans="1:18" ht="15.45" thickBot="1" x14ac:dyDescent="0.4">
      <c r="A282" s="604" t="s">
        <v>1446</v>
      </c>
      <c r="B282" s="693"/>
      <c r="C282" s="582"/>
      <c r="D282" s="1362"/>
      <c r="E282" s="754" t="str">
        <f>IF(ISERROR(VLOOKUP(CONCATENATE($B282,"-",$C282),IN_1C!$B$2:$T$3018,3,FALSE))=TRUE,"",VLOOKUP(CONCATENATE($B282,"-",$C282),IN_1C!$B$2:$T$3018,3,FALSE))</f>
        <v/>
      </c>
      <c r="F282" s="755"/>
      <c r="G282" s="755"/>
      <c r="H282" s="755"/>
      <c r="I282" s="755"/>
      <c r="J282" s="755"/>
      <c r="K282" s="755"/>
      <c r="L282" s="755"/>
      <c r="M282" s="755"/>
      <c r="N282" s="755"/>
      <c r="O282" s="755"/>
      <c r="P282" s="755"/>
      <c r="Q282" s="696"/>
      <c r="R282" s="697"/>
    </row>
    <row r="283" spans="1:18" x14ac:dyDescent="0.35">
      <c r="A283" s="580" t="s">
        <v>1447</v>
      </c>
      <c r="B283" s="581" t="s">
        <v>1448</v>
      </c>
      <c r="C283" s="582">
        <v>6</v>
      </c>
      <c r="D283" s="1362" t="str">
        <f t="shared" ref="D283:D288" si="49">CONCATENATE(D$248)</f>
        <v/>
      </c>
      <c r="E283" s="743">
        <f>IF(ISERROR(VLOOKUP(CONCATENATE($B283,"-",$C283),IN_1C!$B$2:$T$3018,3,FALSE))=TRUE,"",VLOOKUP(CONCATENATE($B283,"-",$C283),IN_1C!$B$2:$T$3018,3,FALSE))</f>
        <v>0</v>
      </c>
      <c r="F283" s="744">
        <f>IF(ISERROR(VLOOKUP(CONCATENATE($B283,"-",$C283),IN_1C!$B$2:$T$3018,4,FALSE))=TRUE,"",VLOOKUP(CONCATENATE($B283,"-",$C283),IN_1C!$B$2:$T$3018,4,FALSE))</f>
        <v>0</v>
      </c>
      <c r="G283" s="743">
        <f>IF(ISERROR(VLOOKUP(CONCATENATE($B283,"-",$C283),IN_1C!$B$2:$T$3018,5,FALSE))=TRUE,"",VLOOKUP(CONCATENATE($B283,"-",$C283),IN_1C!$B$2:$T$3018,5,FALSE))</f>
        <v>0</v>
      </c>
      <c r="H283" s="744">
        <f>IF(ISERROR(VLOOKUP(CONCATENATE($B283,"-",$C283),IN_1C!$B$2:$T$3018,6,FALSE))=TRUE,"",VLOOKUP(CONCATENATE($B283,"-",$C283),IN_1C!$B$2:$T$3018,6,FALSE))</f>
        <v>0</v>
      </c>
      <c r="I283" s="743">
        <f>IF(ISERROR(VLOOKUP(CONCATENATE($B283,"-",$C283),IN_1C!$B$2:$T$3018,7,FALSE))=TRUE,"",VLOOKUP(CONCATENATE($B283,"-",$C283),IN_1C!$B$2:$T$3018,7,FALSE))</f>
        <v>0</v>
      </c>
      <c r="J283" s="744">
        <f>IF(ISERROR(VLOOKUP(CONCATENATE($B283,"-",$C283),IN_1C!$B$2:$T$3018,8,FALSE))=TRUE,"",VLOOKUP(CONCATENATE($B283,"-",$C283),IN_1C!$B$2:$T$3018,8,FALSE))</f>
        <v>0</v>
      </c>
      <c r="K283" s="743">
        <f>IF(ISERROR(VLOOKUP(CONCATENATE($B283,"-",$C283),IN_1C!$B$2:$T$3018,9,FALSE))=TRUE,"",VLOOKUP(CONCATENATE($B283,"-",$C283),IN_1C!$B$2:$T$3018,9,FALSE))</f>
        <v>0</v>
      </c>
      <c r="L283" s="744">
        <f>IF(ISERROR(VLOOKUP(CONCATENATE($B283,"-",$C283),IN_1C!$B$2:$T$3018,10,FALSE))=TRUE,"",VLOOKUP(CONCATENATE($B283,"-",$C283),IN_1C!$B$2:$T$3018,10,FALSE))</f>
        <v>0</v>
      </c>
      <c r="M283" s="743">
        <f>IF(ISERROR(VLOOKUP(CONCATENATE($B283,"-",$C283),IN_1C!$B$2:$T$3018,11,FALSE))=TRUE,"",VLOOKUP(CONCATENATE($B283,"-",$C283),IN_1C!$B$2:$T$3018,11,FALSE))</f>
        <v>0</v>
      </c>
      <c r="N283" s="744">
        <f>IF(ISERROR(VLOOKUP(CONCATENATE($B283,"-",$C283),IN_1C!$B$2:$T$3018,12,FALSE))=TRUE,"",VLOOKUP(CONCATENATE($B283,"-",$C283),IN_1C!$B$2:$T$3018,12,FALSE))</f>
        <v>0</v>
      </c>
      <c r="O283" s="743">
        <f>IF(ISERROR(VLOOKUP(CONCATENATE($B283,"-",$C283),IN_1C!$B$2:$T$3018,13,FALSE))=TRUE,"",VLOOKUP(CONCATENATE($B283,"-",$C283),IN_1C!$B$2:$T$3018,13,FALSE))</f>
        <v>0</v>
      </c>
      <c r="P283" s="744">
        <f>IF(ISERROR(VLOOKUP(CONCATENATE($B283,"-",$C283),IN_1C!$B$2:$T$3018,14,FALSE))=TRUE,"",VLOOKUP(CONCATENATE($B283,"-",$C283),IN_1C!$B$2:$T$3018,14,FALSE))</f>
        <v>0</v>
      </c>
      <c r="Q283" s="683">
        <f t="shared" ref="Q283:R288" si="50">E283+G283</f>
        <v>0</v>
      </c>
      <c r="R283" s="684">
        <f t="shared" si="50"/>
        <v>0</v>
      </c>
    </row>
    <row r="284" spans="1:18" x14ac:dyDescent="0.35">
      <c r="A284" s="585" t="s">
        <v>1449</v>
      </c>
      <c r="B284" s="590" t="s">
        <v>1450</v>
      </c>
      <c r="C284" s="582">
        <v>6</v>
      </c>
      <c r="D284" s="1362" t="str">
        <f t="shared" si="49"/>
        <v/>
      </c>
      <c r="E284" s="746">
        <f>IF(ISERROR(VLOOKUP(CONCATENATE($B284,"-",$C284),IN_1C!$B$2:$T$3018,3,FALSE))=TRUE,"",VLOOKUP(CONCATENATE($B284,"-",$C284),IN_1C!$B$2:$T$3018,3,FALSE))</f>
        <v>0</v>
      </c>
      <c r="F284" s="747">
        <f>IF(ISERROR(VLOOKUP(CONCATENATE($B284,"-",$C284),IN_1C!$B$2:$T$3018,4,FALSE))=TRUE,"",VLOOKUP(CONCATENATE($B284,"-",$C284),IN_1C!$B$2:$T$3018,4,FALSE))</f>
        <v>0</v>
      </c>
      <c r="G284" s="746">
        <f>IF(ISERROR(VLOOKUP(CONCATENATE($B284,"-",$C284),IN_1C!$B$2:$T$3018,5,FALSE))=TRUE,"",VLOOKUP(CONCATENATE($B284,"-",$C284),IN_1C!$B$2:$T$3018,5,FALSE))</f>
        <v>0</v>
      </c>
      <c r="H284" s="747">
        <f>IF(ISERROR(VLOOKUP(CONCATENATE($B284,"-",$C284),IN_1C!$B$2:$T$3018,6,FALSE))=TRUE,"",VLOOKUP(CONCATENATE($B284,"-",$C284),IN_1C!$B$2:$T$3018,6,FALSE))</f>
        <v>0</v>
      </c>
      <c r="I284" s="746">
        <f>IF(ISERROR(VLOOKUP(CONCATENATE($B284,"-",$C284),IN_1C!$B$2:$T$3018,7,FALSE))=TRUE,"",VLOOKUP(CONCATENATE($B284,"-",$C284),IN_1C!$B$2:$T$3018,7,FALSE))</f>
        <v>0</v>
      </c>
      <c r="J284" s="747">
        <f>IF(ISERROR(VLOOKUP(CONCATENATE($B284,"-",$C284),IN_1C!$B$2:$T$3018,8,FALSE))=TRUE,"",VLOOKUP(CONCATENATE($B284,"-",$C284),IN_1C!$B$2:$T$3018,8,FALSE))</f>
        <v>0</v>
      </c>
      <c r="K284" s="746">
        <f>IF(ISERROR(VLOOKUP(CONCATENATE($B284,"-",$C284),IN_1C!$B$2:$T$3018,9,FALSE))=TRUE,"",VLOOKUP(CONCATENATE($B284,"-",$C284),IN_1C!$B$2:$T$3018,9,FALSE))</f>
        <v>0</v>
      </c>
      <c r="L284" s="747">
        <f>IF(ISERROR(VLOOKUP(CONCATENATE($B284,"-",$C284),IN_1C!$B$2:$T$3018,10,FALSE))=TRUE,"",VLOOKUP(CONCATENATE($B284,"-",$C284),IN_1C!$B$2:$T$3018,10,FALSE))</f>
        <v>0</v>
      </c>
      <c r="M284" s="746">
        <f>IF(ISERROR(VLOOKUP(CONCATENATE($B284,"-",$C284),IN_1C!$B$2:$T$3018,11,FALSE))=TRUE,"",VLOOKUP(CONCATENATE($B284,"-",$C284),IN_1C!$B$2:$T$3018,11,FALSE))</f>
        <v>0</v>
      </c>
      <c r="N284" s="747">
        <f>IF(ISERROR(VLOOKUP(CONCATENATE($B284,"-",$C284),IN_1C!$B$2:$T$3018,12,FALSE))=TRUE,"",VLOOKUP(CONCATENATE($B284,"-",$C284),IN_1C!$B$2:$T$3018,12,FALSE))</f>
        <v>0</v>
      </c>
      <c r="O284" s="746">
        <f>IF(ISERROR(VLOOKUP(CONCATENATE($B284,"-",$C284),IN_1C!$B$2:$T$3018,13,FALSE))=TRUE,"",VLOOKUP(CONCATENATE($B284,"-",$C284),IN_1C!$B$2:$T$3018,13,FALSE))</f>
        <v>0</v>
      </c>
      <c r="P284" s="747">
        <f>IF(ISERROR(VLOOKUP(CONCATENATE($B284,"-",$C284),IN_1C!$B$2:$T$3018,14,FALSE))=TRUE,"",VLOOKUP(CONCATENATE($B284,"-",$C284),IN_1C!$B$2:$T$3018,14,FALSE))</f>
        <v>0</v>
      </c>
      <c r="Q284" s="686">
        <f t="shared" si="50"/>
        <v>0</v>
      </c>
      <c r="R284" s="687">
        <f t="shared" si="50"/>
        <v>0</v>
      </c>
    </row>
    <row r="285" spans="1:18" x14ac:dyDescent="0.35">
      <c r="A285" s="585" t="s">
        <v>1451</v>
      </c>
      <c r="B285" s="590" t="s">
        <v>1452</v>
      </c>
      <c r="C285" s="582">
        <v>6</v>
      </c>
      <c r="D285" s="1362" t="str">
        <f t="shared" si="49"/>
        <v/>
      </c>
      <c r="E285" s="746">
        <f>IF(ISERROR(VLOOKUP(CONCATENATE($B285,"-",$C285),IN_1C!$B$2:$T$3018,3,FALSE))=TRUE,"",VLOOKUP(CONCATENATE($B285,"-",$C285),IN_1C!$B$2:$T$3018,3,FALSE))</f>
        <v>0</v>
      </c>
      <c r="F285" s="747">
        <f>IF(ISERROR(VLOOKUP(CONCATENATE($B285,"-",$C285),IN_1C!$B$2:$T$3018,4,FALSE))=TRUE,"",VLOOKUP(CONCATENATE($B285,"-",$C285),IN_1C!$B$2:$T$3018,4,FALSE))</f>
        <v>0</v>
      </c>
      <c r="G285" s="746">
        <f>IF(ISERROR(VLOOKUP(CONCATENATE($B285,"-",$C285),IN_1C!$B$2:$T$3018,5,FALSE))=TRUE,"",VLOOKUP(CONCATENATE($B285,"-",$C285),IN_1C!$B$2:$T$3018,5,FALSE))</f>
        <v>0</v>
      </c>
      <c r="H285" s="747">
        <f>IF(ISERROR(VLOOKUP(CONCATENATE($B285,"-",$C285),IN_1C!$B$2:$T$3018,6,FALSE))=TRUE,"",VLOOKUP(CONCATENATE($B285,"-",$C285),IN_1C!$B$2:$T$3018,6,FALSE))</f>
        <v>0</v>
      </c>
      <c r="I285" s="746">
        <f>IF(ISERROR(VLOOKUP(CONCATENATE($B285,"-",$C285),IN_1C!$B$2:$T$3018,7,FALSE))=TRUE,"",VLOOKUP(CONCATENATE($B285,"-",$C285),IN_1C!$B$2:$T$3018,7,FALSE))</f>
        <v>0</v>
      </c>
      <c r="J285" s="747">
        <f>IF(ISERROR(VLOOKUP(CONCATENATE($B285,"-",$C285),IN_1C!$B$2:$T$3018,8,FALSE))=TRUE,"",VLOOKUP(CONCATENATE($B285,"-",$C285),IN_1C!$B$2:$T$3018,8,FALSE))</f>
        <v>0</v>
      </c>
      <c r="K285" s="746">
        <f>IF(ISERROR(VLOOKUP(CONCATENATE($B285,"-",$C285),IN_1C!$B$2:$T$3018,9,FALSE))=TRUE,"",VLOOKUP(CONCATENATE($B285,"-",$C285),IN_1C!$B$2:$T$3018,9,FALSE))</f>
        <v>0</v>
      </c>
      <c r="L285" s="747">
        <f>IF(ISERROR(VLOOKUP(CONCATENATE($B285,"-",$C285),IN_1C!$B$2:$T$3018,10,FALSE))=TRUE,"",VLOOKUP(CONCATENATE($B285,"-",$C285),IN_1C!$B$2:$T$3018,10,FALSE))</f>
        <v>0</v>
      </c>
      <c r="M285" s="746">
        <f>IF(ISERROR(VLOOKUP(CONCATENATE($B285,"-",$C285),IN_1C!$B$2:$T$3018,11,FALSE))=TRUE,"",VLOOKUP(CONCATENATE($B285,"-",$C285),IN_1C!$B$2:$T$3018,11,FALSE))</f>
        <v>0</v>
      </c>
      <c r="N285" s="747">
        <f>IF(ISERROR(VLOOKUP(CONCATENATE($B285,"-",$C285),IN_1C!$B$2:$T$3018,12,FALSE))=TRUE,"",VLOOKUP(CONCATENATE($B285,"-",$C285),IN_1C!$B$2:$T$3018,12,FALSE))</f>
        <v>0</v>
      </c>
      <c r="O285" s="746">
        <f>IF(ISERROR(VLOOKUP(CONCATENATE($B285,"-",$C285),IN_1C!$B$2:$T$3018,13,FALSE))=TRUE,"",VLOOKUP(CONCATENATE($B285,"-",$C285),IN_1C!$B$2:$T$3018,13,FALSE))</f>
        <v>0</v>
      </c>
      <c r="P285" s="747">
        <f>IF(ISERROR(VLOOKUP(CONCATENATE($B285,"-",$C285),IN_1C!$B$2:$T$3018,14,FALSE))=TRUE,"",VLOOKUP(CONCATENATE($B285,"-",$C285),IN_1C!$B$2:$T$3018,14,FALSE))</f>
        <v>0</v>
      </c>
      <c r="Q285" s="686">
        <f t="shared" si="50"/>
        <v>0</v>
      </c>
      <c r="R285" s="687">
        <f t="shared" si="50"/>
        <v>0</v>
      </c>
    </row>
    <row r="286" spans="1:18" x14ac:dyDescent="0.35">
      <c r="A286" s="585" t="s">
        <v>1453</v>
      </c>
      <c r="B286" s="590" t="s">
        <v>1454</v>
      </c>
      <c r="C286" s="582">
        <v>6</v>
      </c>
      <c r="D286" s="1362" t="str">
        <f t="shared" si="49"/>
        <v/>
      </c>
      <c r="E286" s="746">
        <f>IF(ISERROR(VLOOKUP(CONCATENATE($B286,"-",$C286),IN_1C!$B$2:$T$3018,3,FALSE))=TRUE,"",VLOOKUP(CONCATENATE($B286,"-",$C286),IN_1C!$B$2:$T$3018,3,FALSE))</f>
        <v>0</v>
      </c>
      <c r="F286" s="747">
        <f>IF(ISERROR(VLOOKUP(CONCATENATE($B286,"-",$C286),IN_1C!$B$2:$T$3018,4,FALSE))=TRUE,"",VLOOKUP(CONCATENATE($B286,"-",$C286),IN_1C!$B$2:$T$3018,4,FALSE))</f>
        <v>0</v>
      </c>
      <c r="G286" s="746">
        <f>IF(ISERROR(VLOOKUP(CONCATENATE($B286,"-",$C286),IN_1C!$B$2:$T$3018,5,FALSE))=TRUE,"",VLOOKUP(CONCATENATE($B286,"-",$C286),IN_1C!$B$2:$T$3018,5,FALSE))</f>
        <v>0</v>
      </c>
      <c r="H286" s="747">
        <f>IF(ISERROR(VLOOKUP(CONCATENATE($B286,"-",$C286),IN_1C!$B$2:$T$3018,6,FALSE))=TRUE,"",VLOOKUP(CONCATENATE($B286,"-",$C286),IN_1C!$B$2:$T$3018,6,FALSE))</f>
        <v>0</v>
      </c>
      <c r="I286" s="746">
        <f>IF(ISERROR(VLOOKUP(CONCATENATE($B286,"-",$C286),IN_1C!$B$2:$T$3018,7,FALSE))=TRUE,"",VLOOKUP(CONCATENATE($B286,"-",$C286),IN_1C!$B$2:$T$3018,7,FALSE))</f>
        <v>0</v>
      </c>
      <c r="J286" s="747">
        <f>IF(ISERROR(VLOOKUP(CONCATENATE($B286,"-",$C286),IN_1C!$B$2:$T$3018,8,FALSE))=TRUE,"",VLOOKUP(CONCATENATE($B286,"-",$C286),IN_1C!$B$2:$T$3018,8,FALSE))</f>
        <v>0</v>
      </c>
      <c r="K286" s="746">
        <f>IF(ISERROR(VLOOKUP(CONCATENATE($B286,"-",$C286),IN_1C!$B$2:$T$3018,9,FALSE))=TRUE,"",VLOOKUP(CONCATENATE($B286,"-",$C286),IN_1C!$B$2:$T$3018,9,FALSE))</f>
        <v>0</v>
      </c>
      <c r="L286" s="747">
        <f>IF(ISERROR(VLOOKUP(CONCATENATE($B286,"-",$C286),IN_1C!$B$2:$T$3018,10,FALSE))=TRUE,"",VLOOKUP(CONCATENATE($B286,"-",$C286),IN_1C!$B$2:$T$3018,10,FALSE))</f>
        <v>0</v>
      </c>
      <c r="M286" s="746">
        <f>IF(ISERROR(VLOOKUP(CONCATENATE($B286,"-",$C286),IN_1C!$B$2:$T$3018,11,FALSE))=TRUE,"",VLOOKUP(CONCATENATE($B286,"-",$C286),IN_1C!$B$2:$T$3018,11,FALSE))</f>
        <v>0</v>
      </c>
      <c r="N286" s="747">
        <f>IF(ISERROR(VLOOKUP(CONCATENATE($B286,"-",$C286),IN_1C!$B$2:$T$3018,12,FALSE))=TRUE,"",VLOOKUP(CONCATENATE($B286,"-",$C286),IN_1C!$B$2:$T$3018,12,FALSE))</f>
        <v>0</v>
      </c>
      <c r="O286" s="746">
        <f>IF(ISERROR(VLOOKUP(CONCATENATE($B286,"-",$C286),IN_1C!$B$2:$T$3018,13,FALSE))=TRUE,"",VLOOKUP(CONCATENATE($B286,"-",$C286),IN_1C!$B$2:$T$3018,13,FALSE))</f>
        <v>0</v>
      </c>
      <c r="P286" s="747">
        <f>IF(ISERROR(VLOOKUP(CONCATENATE($B286,"-",$C286),IN_1C!$B$2:$T$3018,14,FALSE))=TRUE,"",VLOOKUP(CONCATENATE($B286,"-",$C286),IN_1C!$B$2:$T$3018,14,FALSE))</f>
        <v>0</v>
      </c>
      <c r="Q286" s="686">
        <f t="shared" si="50"/>
        <v>0</v>
      </c>
      <c r="R286" s="687">
        <f t="shared" si="50"/>
        <v>0</v>
      </c>
    </row>
    <row r="287" spans="1:18" x14ac:dyDescent="0.35">
      <c r="A287" s="585" t="s">
        <v>1455</v>
      </c>
      <c r="B287" s="590" t="s">
        <v>1456</v>
      </c>
      <c r="C287" s="582">
        <v>6</v>
      </c>
      <c r="D287" s="1362" t="str">
        <f t="shared" si="49"/>
        <v/>
      </c>
      <c r="E287" s="746">
        <f>IF(ISERROR(VLOOKUP(CONCATENATE($B287,"-",$C287),IN_1C!$B$2:$T$3018,3,FALSE))=TRUE,"",VLOOKUP(CONCATENATE($B287,"-",$C287),IN_1C!$B$2:$T$3018,3,FALSE))</f>
        <v>0</v>
      </c>
      <c r="F287" s="747">
        <f>IF(ISERROR(VLOOKUP(CONCATENATE($B287,"-",$C287),IN_1C!$B$2:$T$3018,4,FALSE))=TRUE,"",VLOOKUP(CONCATENATE($B287,"-",$C287),IN_1C!$B$2:$T$3018,4,FALSE))</f>
        <v>0</v>
      </c>
      <c r="G287" s="746">
        <f>IF(ISERROR(VLOOKUP(CONCATENATE($B287,"-",$C287),IN_1C!$B$2:$T$3018,5,FALSE))=TRUE,"",VLOOKUP(CONCATENATE($B287,"-",$C287),IN_1C!$B$2:$T$3018,5,FALSE))</f>
        <v>0</v>
      </c>
      <c r="H287" s="747">
        <f>IF(ISERROR(VLOOKUP(CONCATENATE($B287,"-",$C287),IN_1C!$B$2:$T$3018,6,FALSE))=TRUE,"",VLOOKUP(CONCATENATE($B287,"-",$C287),IN_1C!$B$2:$T$3018,6,FALSE))</f>
        <v>0</v>
      </c>
      <c r="I287" s="746">
        <f>IF(ISERROR(VLOOKUP(CONCATENATE($B287,"-",$C287),IN_1C!$B$2:$T$3018,7,FALSE))=TRUE,"",VLOOKUP(CONCATENATE($B287,"-",$C287),IN_1C!$B$2:$T$3018,7,FALSE))</f>
        <v>0</v>
      </c>
      <c r="J287" s="747">
        <f>IF(ISERROR(VLOOKUP(CONCATENATE($B287,"-",$C287),IN_1C!$B$2:$T$3018,8,FALSE))=TRUE,"",VLOOKUP(CONCATENATE($B287,"-",$C287),IN_1C!$B$2:$T$3018,8,FALSE))</f>
        <v>0</v>
      </c>
      <c r="K287" s="746">
        <f>IF(ISERROR(VLOOKUP(CONCATENATE($B287,"-",$C287),IN_1C!$B$2:$T$3018,9,FALSE))=TRUE,"",VLOOKUP(CONCATENATE($B287,"-",$C287),IN_1C!$B$2:$T$3018,9,FALSE))</f>
        <v>0</v>
      </c>
      <c r="L287" s="747">
        <f>IF(ISERROR(VLOOKUP(CONCATENATE($B287,"-",$C287),IN_1C!$B$2:$T$3018,10,FALSE))=TRUE,"",VLOOKUP(CONCATENATE($B287,"-",$C287),IN_1C!$B$2:$T$3018,10,FALSE))</f>
        <v>0</v>
      </c>
      <c r="M287" s="746">
        <f>IF(ISERROR(VLOOKUP(CONCATENATE($B287,"-",$C287),IN_1C!$B$2:$T$3018,11,FALSE))=TRUE,"",VLOOKUP(CONCATENATE($B287,"-",$C287),IN_1C!$B$2:$T$3018,11,FALSE))</f>
        <v>0</v>
      </c>
      <c r="N287" s="747">
        <f>IF(ISERROR(VLOOKUP(CONCATENATE($B287,"-",$C287),IN_1C!$B$2:$T$3018,12,FALSE))=TRUE,"",VLOOKUP(CONCATENATE($B287,"-",$C287),IN_1C!$B$2:$T$3018,12,FALSE))</f>
        <v>0</v>
      </c>
      <c r="O287" s="746">
        <f>IF(ISERROR(VLOOKUP(CONCATENATE($B287,"-",$C287),IN_1C!$B$2:$T$3018,13,FALSE))=TRUE,"",VLOOKUP(CONCATENATE($B287,"-",$C287),IN_1C!$B$2:$T$3018,13,FALSE))</f>
        <v>0</v>
      </c>
      <c r="P287" s="747">
        <f>IF(ISERROR(VLOOKUP(CONCATENATE($B287,"-",$C287),IN_1C!$B$2:$T$3018,14,FALSE))=TRUE,"",VLOOKUP(CONCATENATE($B287,"-",$C287),IN_1C!$B$2:$T$3018,14,FALSE))</f>
        <v>0</v>
      </c>
      <c r="Q287" s="686">
        <f t="shared" si="50"/>
        <v>0</v>
      </c>
      <c r="R287" s="687">
        <f t="shared" si="50"/>
        <v>0</v>
      </c>
    </row>
    <row r="288" spans="1:18" ht="15.45" thickBot="1" x14ac:dyDescent="0.4">
      <c r="A288" s="585" t="s">
        <v>1457</v>
      </c>
      <c r="B288" s="698" t="s">
        <v>1458</v>
      </c>
      <c r="C288" s="582">
        <v>6</v>
      </c>
      <c r="D288" s="1362" t="str">
        <f t="shared" si="49"/>
        <v/>
      </c>
      <c r="E288" s="749">
        <f>IF(ISERROR(VLOOKUP(CONCATENATE($B288,"-",$C288),IN_1C!$B$2:$T$3018,3,FALSE))=TRUE,"",VLOOKUP(CONCATENATE($B288,"-",$C288),IN_1C!$B$2:$T$3018,3,FALSE))</f>
        <v>0</v>
      </c>
      <c r="F288" s="750">
        <f>IF(ISERROR(VLOOKUP(CONCATENATE($B288,"-",$C288),IN_1C!$B$2:$T$3018,4,FALSE))=TRUE,"",VLOOKUP(CONCATENATE($B288,"-",$C288),IN_1C!$B$2:$T$3018,4,FALSE))</f>
        <v>0</v>
      </c>
      <c r="G288" s="749">
        <f>IF(ISERROR(VLOOKUP(CONCATENATE($B288,"-",$C288),IN_1C!$B$2:$T$3018,5,FALSE))=TRUE,"",VLOOKUP(CONCATENATE($B288,"-",$C288),IN_1C!$B$2:$T$3018,5,FALSE))</f>
        <v>0</v>
      </c>
      <c r="H288" s="750">
        <f>IF(ISERROR(VLOOKUP(CONCATENATE($B288,"-",$C288),IN_1C!$B$2:$T$3018,6,FALSE))=TRUE,"",VLOOKUP(CONCATENATE($B288,"-",$C288),IN_1C!$B$2:$T$3018,6,FALSE))</f>
        <v>0</v>
      </c>
      <c r="I288" s="749">
        <f>IF(ISERROR(VLOOKUP(CONCATENATE($B288,"-",$C288),IN_1C!$B$2:$T$3018,7,FALSE))=TRUE,"",VLOOKUP(CONCATENATE($B288,"-",$C288),IN_1C!$B$2:$T$3018,7,FALSE))</f>
        <v>0</v>
      </c>
      <c r="J288" s="750">
        <f>IF(ISERROR(VLOOKUP(CONCATENATE($B288,"-",$C288),IN_1C!$B$2:$T$3018,8,FALSE))=TRUE,"",VLOOKUP(CONCATENATE($B288,"-",$C288),IN_1C!$B$2:$T$3018,8,FALSE))</f>
        <v>0</v>
      </c>
      <c r="K288" s="749">
        <f>IF(ISERROR(VLOOKUP(CONCATENATE($B288,"-",$C288),IN_1C!$B$2:$T$3018,9,FALSE))=TRUE,"",VLOOKUP(CONCATENATE($B288,"-",$C288),IN_1C!$B$2:$T$3018,9,FALSE))</f>
        <v>0</v>
      </c>
      <c r="L288" s="750">
        <f>IF(ISERROR(VLOOKUP(CONCATENATE($B288,"-",$C288),IN_1C!$B$2:$T$3018,10,FALSE))=TRUE,"",VLOOKUP(CONCATENATE($B288,"-",$C288),IN_1C!$B$2:$T$3018,10,FALSE))</f>
        <v>0</v>
      </c>
      <c r="M288" s="749">
        <f>IF(ISERROR(VLOOKUP(CONCATENATE($B288,"-",$C288),IN_1C!$B$2:$T$3018,11,FALSE))=TRUE,"",VLOOKUP(CONCATENATE($B288,"-",$C288),IN_1C!$B$2:$T$3018,11,FALSE))</f>
        <v>0</v>
      </c>
      <c r="N288" s="750">
        <f>IF(ISERROR(VLOOKUP(CONCATENATE($B288,"-",$C288),IN_1C!$B$2:$T$3018,12,FALSE))=TRUE,"",VLOOKUP(CONCATENATE($B288,"-",$C288),IN_1C!$B$2:$T$3018,12,FALSE))</f>
        <v>0</v>
      </c>
      <c r="O288" s="749">
        <f>IF(ISERROR(VLOOKUP(CONCATENATE($B288,"-",$C288),IN_1C!$B$2:$T$3018,13,FALSE))=TRUE,"",VLOOKUP(CONCATENATE($B288,"-",$C288),IN_1C!$B$2:$T$3018,13,FALSE))</f>
        <v>0</v>
      </c>
      <c r="P288" s="750">
        <f>IF(ISERROR(VLOOKUP(CONCATENATE($B288,"-",$C288),IN_1C!$B$2:$T$3018,14,FALSE))=TRUE,"",VLOOKUP(CONCATENATE($B288,"-",$C288),IN_1C!$B$2:$T$3018,14,FALSE))</f>
        <v>0</v>
      </c>
      <c r="Q288" s="689">
        <f t="shared" si="50"/>
        <v>0</v>
      </c>
      <c r="R288" s="690">
        <f t="shared" si="50"/>
        <v>0</v>
      </c>
    </row>
    <row r="289" spans="1:18" ht="15.45" thickBot="1" x14ac:dyDescent="0.4">
      <c r="A289" s="604" t="s">
        <v>1459</v>
      </c>
      <c r="B289" s="693"/>
      <c r="C289" s="582"/>
      <c r="D289" s="1362"/>
      <c r="E289" s="754" t="str">
        <f>IF(ISERROR(VLOOKUP(CONCATENATE($B289,"-",$C289),IN_1C!$B$2:$T$3018,3,FALSE))=TRUE,"",VLOOKUP(CONCATENATE($B289,"-",$C289),IN_1C!$B$2:$T$3018,3,FALSE))</f>
        <v/>
      </c>
      <c r="F289" s="755"/>
      <c r="G289" s="755"/>
      <c r="H289" s="755"/>
      <c r="I289" s="755"/>
      <c r="J289" s="755"/>
      <c r="K289" s="755"/>
      <c r="L289" s="755"/>
      <c r="M289" s="755"/>
      <c r="N289" s="755"/>
      <c r="O289" s="755"/>
      <c r="P289" s="755"/>
      <c r="Q289" s="696"/>
      <c r="R289" s="697"/>
    </row>
    <row r="290" spans="1:18" ht="15.45" thickBot="1" x14ac:dyDescent="0.4">
      <c r="A290" s="580" t="s">
        <v>1460</v>
      </c>
      <c r="B290" s="699" t="s">
        <v>1461</v>
      </c>
      <c r="C290" s="582">
        <v>6</v>
      </c>
      <c r="D290" s="1362" t="str">
        <f>CONCATENATE(D$248)</f>
        <v/>
      </c>
      <c r="E290" s="743">
        <f>IF(ISERROR(VLOOKUP(CONCATENATE($B290,"-",$C290),IN_1C!$B$2:$T$3018,3,FALSE))=TRUE,"",VLOOKUP(CONCATENATE($B290,"-",$C290),IN_1C!$B$2:$T$3018,3,FALSE))</f>
        <v>0</v>
      </c>
      <c r="F290" s="744">
        <f>IF(ISERROR(VLOOKUP(CONCATENATE($B290,"-",$C290),IN_1C!$B$2:$T$3018,4,FALSE))=TRUE,"",VLOOKUP(CONCATENATE($B290,"-",$C290),IN_1C!$B$2:$T$3018,4,FALSE))</f>
        <v>0</v>
      </c>
      <c r="G290" s="743">
        <f>IF(ISERROR(VLOOKUP(CONCATENATE($B290,"-",$C290),IN_1C!$B$2:$T$3018,5,FALSE))=TRUE,"",VLOOKUP(CONCATENATE($B290,"-",$C290),IN_1C!$B$2:$T$3018,5,FALSE))</f>
        <v>0</v>
      </c>
      <c r="H290" s="744">
        <f>IF(ISERROR(VLOOKUP(CONCATENATE($B290,"-",$C290),IN_1C!$B$2:$T$3018,6,FALSE))=TRUE,"",VLOOKUP(CONCATENATE($B290,"-",$C290),IN_1C!$B$2:$T$3018,6,FALSE))</f>
        <v>0</v>
      </c>
      <c r="I290" s="743">
        <f>IF(ISERROR(VLOOKUP(CONCATENATE($B290,"-",$C290),IN_1C!$B$2:$T$3018,7,FALSE))=TRUE,"",VLOOKUP(CONCATENATE($B290,"-",$C290),IN_1C!$B$2:$T$3018,7,FALSE))</f>
        <v>0</v>
      </c>
      <c r="J290" s="744">
        <f>IF(ISERROR(VLOOKUP(CONCATENATE($B290,"-",$C290),IN_1C!$B$2:$T$3018,8,FALSE))=TRUE,"",VLOOKUP(CONCATENATE($B290,"-",$C290),IN_1C!$B$2:$T$3018,8,FALSE))</f>
        <v>0</v>
      </c>
      <c r="K290" s="743">
        <f>IF(ISERROR(VLOOKUP(CONCATENATE($B290,"-",$C290),IN_1C!$B$2:$T$3018,9,FALSE))=TRUE,"",VLOOKUP(CONCATENATE($B290,"-",$C290),IN_1C!$B$2:$T$3018,9,FALSE))</f>
        <v>0</v>
      </c>
      <c r="L290" s="744">
        <f>IF(ISERROR(VLOOKUP(CONCATENATE($B290,"-",$C290),IN_1C!$B$2:$T$3018,10,FALSE))=TRUE,"",VLOOKUP(CONCATENATE($B290,"-",$C290),IN_1C!$B$2:$T$3018,10,FALSE))</f>
        <v>0</v>
      </c>
      <c r="M290" s="743">
        <f>IF(ISERROR(VLOOKUP(CONCATENATE($B290,"-",$C290),IN_1C!$B$2:$T$3018,11,FALSE))=TRUE,"",VLOOKUP(CONCATENATE($B290,"-",$C290),IN_1C!$B$2:$T$3018,11,FALSE))</f>
        <v>0</v>
      </c>
      <c r="N290" s="744">
        <f>IF(ISERROR(VLOOKUP(CONCATENATE($B290,"-",$C290),IN_1C!$B$2:$T$3018,12,FALSE))=TRUE,"",VLOOKUP(CONCATENATE($B290,"-",$C290),IN_1C!$B$2:$T$3018,12,FALSE))</f>
        <v>0</v>
      </c>
      <c r="O290" s="743">
        <f>IF(ISERROR(VLOOKUP(CONCATENATE($B290,"-",$C290),IN_1C!$B$2:$T$3018,13,FALSE))=TRUE,"",VLOOKUP(CONCATENATE($B290,"-",$C290),IN_1C!$B$2:$T$3018,13,FALSE))</f>
        <v>0</v>
      </c>
      <c r="P290" s="744">
        <f>IF(ISERROR(VLOOKUP(CONCATENATE($B290,"-",$C290),IN_1C!$B$2:$T$3018,14,FALSE))=TRUE,"",VLOOKUP(CONCATENATE($B290,"-",$C290),IN_1C!$B$2:$T$3018,14,FALSE))</f>
        <v>0</v>
      </c>
      <c r="Q290" s="683">
        <f>E290+G290</f>
        <v>0</v>
      </c>
      <c r="R290" s="684">
        <f>F290+H290</f>
        <v>0</v>
      </c>
    </row>
    <row r="291" spans="1:18" ht="15.45" thickBot="1" x14ac:dyDescent="0.4">
      <c r="A291" s="607" t="s">
        <v>623</v>
      </c>
      <c r="B291" s="607"/>
      <c r="C291" s="700"/>
      <c r="D291" s="1362" t="str">
        <f>CONCATENATE(D$248)</f>
        <v/>
      </c>
      <c r="E291" s="701">
        <f t="shared" ref="E291:R291" si="51">SUM(E248:E260,E262:E269,E271:E281,E283:E288,E290)</f>
        <v>0</v>
      </c>
      <c r="F291" s="702">
        <f t="shared" si="51"/>
        <v>0</v>
      </c>
      <c r="G291" s="701">
        <f t="shared" si="51"/>
        <v>0</v>
      </c>
      <c r="H291" s="703">
        <f t="shared" si="51"/>
        <v>0</v>
      </c>
      <c r="I291" s="701">
        <f t="shared" si="51"/>
        <v>0</v>
      </c>
      <c r="J291" s="702">
        <f t="shared" si="51"/>
        <v>0</v>
      </c>
      <c r="K291" s="701">
        <f t="shared" si="51"/>
        <v>0</v>
      </c>
      <c r="L291" s="703">
        <f t="shared" si="51"/>
        <v>0</v>
      </c>
      <c r="M291" s="701">
        <f t="shared" si="51"/>
        <v>0</v>
      </c>
      <c r="N291" s="703">
        <f t="shared" si="51"/>
        <v>0</v>
      </c>
      <c r="O291" s="701">
        <f t="shared" si="51"/>
        <v>0</v>
      </c>
      <c r="P291" s="703">
        <f t="shared" si="51"/>
        <v>0</v>
      </c>
      <c r="Q291" s="701">
        <f t="shared" si="51"/>
        <v>0</v>
      </c>
      <c r="R291" s="703">
        <f t="shared" si="51"/>
        <v>0</v>
      </c>
    </row>
    <row r="292" spans="1:18" ht="26.25" customHeight="1" x14ac:dyDescent="0.35">
      <c r="A292" s="2690" t="s">
        <v>1816</v>
      </c>
      <c r="B292" s="2690"/>
      <c r="C292" s="2690"/>
      <c r="D292" s="2690"/>
      <c r="E292" s="2690"/>
      <c r="F292" s="2690"/>
      <c r="G292" s="2690"/>
      <c r="H292" s="2690"/>
      <c r="I292" s="2690"/>
      <c r="J292" s="2690"/>
      <c r="K292" s="2690"/>
      <c r="L292" s="2690"/>
      <c r="M292" s="2690"/>
      <c r="N292" s="2690"/>
      <c r="O292" s="2690"/>
      <c r="P292" s="2690"/>
      <c r="Q292" s="611"/>
      <c r="R292" s="611"/>
    </row>
    <row r="293" spans="1:18" ht="15.45" thickBot="1" x14ac:dyDescent="0.4"/>
    <row r="294" spans="1:18" ht="15.45" thickBot="1" x14ac:dyDescent="0.4">
      <c r="A294" s="707" t="s">
        <v>1381</v>
      </c>
      <c r="B294" s="708"/>
      <c r="C294" s="709"/>
      <c r="D294" s="1372"/>
      <c r="E294" s="710" t="s">
        <v>32</v>
      </c>
      <c r="F294" s="710" t="s">
        <v>32</v>
      </c>
      <c r="G294" s="710" t="s">
        <v>32</v>
      </c>
      <c r="H294" s="710" t="s">
        <v>32</v>
      </c>
      <c r="I294" s="710" t="s">
        <v>32</v>
      </c>
      <c r="J294" s="710" t="s">
        <v>32</v>
      </c>
      <c r="K294" s="710" t="s">
        <v>32</v>
      </c>
      <c r="L294" s="710" t="s">
        <v>32</v>
      </c>
      <c r="M294" s="711" t="s">
        <v>32</v>
      </c>
      <c r="N294" s="711" t="s">
        <v>32</v>
      </c>
      <c r="O294" s="712" t="s">
        <v>32</v>
      </c>
      <c r="P294" s="712" t="s">
        <v>32</v>
      </c>
      <c r="Q294" s="713" t="s">
        <v>32</v>
      </c>
      <c r="R294" s="714" t="s">
        <v>32</v>
      </c>
    </row>
    <row r="295" spans="1:18" x14ac:dyDescent="0.35">
      <c r="A295" s="715" t="s">
        <v>1382</v>
      </c>
      <c r="B295" s="716" t="s">
        <v>1383</v>
      </c>
      <c r="C295" s="717">
        <v>7</v>
      </c>
      <c r="D295" s="1373"/>
      <c r="E295" s="730">
        <f>IF(ISERROR(VLOOKUP(CONCATENATE($B295,"-",$C295),IN_1C!$B$2:$T$3018,3,FALSE))=TRUE,"",VLOOKUP(CONCATENATE($B295,"-",$C295),IN_1C!$B$2:$T$3018,3,FALSE))</f>
        <v>0</v>
      </c>
      <c r="F295" s="731">
        <f>IF(ISERROR(VLOOKUP(CONCATENATE($B295,"-",$C295),IN_1C!$B$2:$T$3018,4,FALSE))=TRUE,"",VLOOKUP(CONCATENATE($B295,"-",$C295),IN_1C!$B$2:$T$3018,4,FALSE))</f>
        <v>0</v>
      </c>
      <c r="G295" s="730">
        <f>IF(ISERROR(VLOOKUP(CONCATENATE($B295,"-",$C295),IN_1C!$B$2:$T$3018,5,FALSE))=TRUE,"",VLOOKUP(CONCATENATE($B295,"-",$C295),IN_1C!$B$2:$T$3018,5,FALSE))</f>
        <v>0</v>
      </c>
      <c r="H295" s="731">
        <f>IF(ISERROR(VLOOKUP(CONCATENATE($B295,"-",$C295),IN_1C!$B$2:$T$3018,6,FALSE))=TRUE,"",VLOOKUP(CONCATENATE($B295,"-",$C295),IN_1C!$B$2:$T$3018,6,FALSE))</f>
        <v>0</v>
      </c>
      <c r="I295" s="730">
        <f>IF(ISERROR(VLOOKUP(CONCATENATE($B295,"-",$C295),IN_1C!$B$2:$T$3018,7,FALSE))=TRUE,"",VLOOKUP(CONCATENATE($B295,"-",$C295),IN_1C!$B$2:$T$3018,7,FALSE))</f>
        <v>0</v>
      </c>
      <c r="J295" s="731">
        <f>IF(ISERROR(VLOOKUP(CONCATENATE($B295,"-",$C295),IN_1C!$B$2:$T$3018,8,FALSE))=TRUE,"",VLOOKUP(CONCATENATE($B295,"-",$C295),IN_1C!$B$2:$T$3018,8,FALSE))</f>
        <v>0</v>
      </c>
      <c r="K295" s="730">
        <f>IF(ISERROR(VLOOKUP(CONCATENATE($B295,"-",$C295),IN_1C!$B$2:$T$3018,9,FALSE))=TRUE,"",VLOOKUP(CONCATENATE($B295,"-",$C295),IN_1C!$B$2:$T$3018,9,FALSE))</f>
        <v>0</v>
      </c>
      <c r="L295" s="731">
        <f>IF(ISERROR(VLOOKUP(CONCATENATE($B295,"-",$C295),IN_1C!$B$2:$T$3018,10,FALSE))=TRUE,"",VLOOKUP(CONCATENATE($B295,"-",$C295),IN_1C!$B$2:$T$3018,10,FALSE))</f>
        <v>0</v>
      </c>
      <c r="M295" s="730">
        <f>IF(ISERROR(VLOOKUP(CONCATENATE($B295,"-",$C295),IN_1C!$B$2:$T$3018,11,FALSE))=TRUE,"",VLOOKUP(CONCATENATE($B295,"-",$C295),IN_1C!$B$2:$T$3018,11,FALSE))</f>
        <v>0</v>
      </c>
      <c r="N295" s="731">
        <f>IF(ISERROR(VLOOKUP(CONCATENATE($B295,"-",$C295),IN_1C!$B$2:$T$3018,12,FALSE))=TRUE,"",VLOOKUP(CONCATENATE($B295,"-",$C295),IN_1C!$B$2:$T$3018,12,FALSE))</f>
        <v>0</v>
      </c>
      <c r="O295" s="732">
        <f>IF(ISERROR(VLOOKUP(CONCATENATE($B295,"-",$C295),IN_1C!$B$2:$T$3018,13,FALSE))=TRUE,"",VLOOKUP(CONCATENATE($B295,"-",$C295),IN_1C!$B$2:$T$3018,13,FALSE))</f>
        <v>0</v>
      </c>
      <c r="P295" s="732">
        <f>IF(ISERROR(VLOOKUP(CONCATENATE($B295,"-",$C295),IN_1C!$B$2:$T$3018,14,FALSE))=TRUE,"",VLOOKUP(CONCATENATE($B295,"-",$C295),IN_1C!$B$2:$T$3018,14,FALSE))</f>
        <v>0</v>
      </c>
      <c r="Q295" s="658">
        <f t="shared" ref="Q295:R307" si="52">E295+G295</f>
        <v>0</v>
      </c>
      <c r="R295" s="657">
        <f t="shared" si="52"/>
        <v>0</v>
      </c>
    </row>
    <row r="296" spans="1:18" x14ac:dyDescent="0.35">
      <c r="A296" s="718" t="s">
        <v>1386</v>
      </c>
      <c r="B296" s="719" t="s">
        <v>1387</v>
      </c>
      <c r="C296" s="717">
        <v>7</v>
      </c>
      <c r="D296" s="1362" t="str">
        <f>CONCATENATE(D$295)</f>
        <v/>
      </c>
      <c r="E296" s="733">
        <f>IF(ISERROR(VLOOKUP(CONCATENATE($B296,"-",$C296),IN_1C!$B$2:$T$3018,3,FALSE))=TRUE,"",VLOOKUP(CONCATENATE($B296,"-",$C296),IN_1C!$B$2:$T$3018,3,FALSE))</f>
        <v>0</v>
      </c>
      <c r="F296" s="734">
        <f>IF(ISERROR(VLOOKUP(CONCATENATE($B296,"-",$C296),IN_1C!$B$2:$T$3018,4,FALSE))=TRUE,"",VLOOKUP(CONCATENATE($B296,"-",$C296),IN_1C!$B$2:$T$3018,4,FALSE))</f>
        <v>0</v>
      </c>
      <c r="G296" s="733">
        <f>IF(ISERROR(VLOOKUP(CONCATENATE($B296,"-",$C296),IN_1C!$B$2:$T$3018,5,FALSE))=TRUE,"",VLOOKUP(CONCATENATE($B296,"-",$C296),IN_1C!$B$2:$T$3018,5,FALSE))</f>
        <v>0</v>
      </c>
      <c r="H296" s="734">
        <f>IF(ISERROR(VLOOKUP(CONCATENATE($B296,"-",$C296),IN_1C!$B$2:$T$3018,6,FALSE))=TRUE,"",VLOOKUP(CONCATENATE($B296,"-",$C296),IN_1C!$B$2:$T$3018,6,FALSE))</f>
        <v>0</v>
      </c>
      <c r="I296" s="733">
        <f>IF(ISERROR(VLOOKUP(CONCATENATE($B296,"-",$C296),IN_1C!$B$2:$T$3018,7,FALSE))=TRUE,"",VLOOKUP(CONCATENATE($B296,"-",$C296),IN_1C!$B$2:$T$3018,7,FALSE))</f>
        <v>0</v>
      </c>
      <c r="J296" s="734">
        <f>IF(ISERROR(VLOOKUP(CONCATENATE($B296,"-",$C296),IN_1C!$B$2:$T$3018,8,FALSE))=TRUE,"",VLOOKUP(CONCATENATE($B296,"-",$C296),IN_1C!$B$2:$T$3018,8,FALSE))</f>
        <v>0</v>
      </c>
      <c r="K296" s="733">
        <f>IF(ISERROR(VLOOKUP(CONCATENATE($B296,"-",$C296),IN_1C!$B$2:$T$3018,9,FALSE))=TRUE,"",VLOOKUP(CONCATENATE($B296,"-",$C296),IN_1C!$B$2:$T$3018,9,FALSE))</f>
        <v>0</v>
      </c>
      <c r="L296" s="734">
        <f>IF(ISERROR(VLOOKUP(CONCATENATE($B296,"-",$C296),IN_1C!$B$2:$T$3018,10,FALSE))=TRUE,"",VLOOKUP(CONCATENATE($B296,"-",$C296),IN_1C!$B$2:$T$3018,10,FALSE))</f>
        <v>0</v>
      </c>
      <c r="M296" s="733">
        <f>IF(ISERROR(VLOOKUP(CONCATENATE($B296,"-",$C296),IN_1C!$B$2:$T$3018,11,FALSE))=TRUE,"",VLOOKUP(CONCATENATE($B296,"-",$C296),IN_1C!$B$2:$T$3018,11,FALSE))</f>
        <v>0</v>
      </c>
      <c r="N296" s="734">
        <f>IF(ISERROR(VLOOKUP(CONCATENATE($B296,"-",$C296),IN_1C!$B$2:$T$3018,12,FALSE))=TRUE,"",VLOOKUP(CONCATENATE($B296,"-",$C296),IN_1C!$B$2:$T$3018,12,FALSE))</f>
        <v>0</v>
      </c>
      <c r="O296" s="735">
        <f>IF(ISERROR(VLOOKUP(CONCATENATE($B296,"-",$C296),IN_1C!$B$2:$T$3018,13,FALSE))=TRUE,"",VLOOKUP(CONCATENATE($B296,"-",$C296),IN_1C!$B$2:$T$3018,13,FALSE))</f>
        <v>0</v>
      </c>
      <c r="P296" s="735">
        <f>IF(ISERROR(VLOOKUP(CONCATENATE($B296,"-",$C296),IN_1C!$B$2:$T$3018,14,FALSE))=TRUE,"",VLOOKUP(CONCATENATE($B296,"-",$C296),IN_1C!$B$2:$T$3018,14,FALSE))</f>
        <v>0</v>
      </c>
      <c r="Q296" s="662">
        <f t="shared" si="52"/>
        <v>0</v>
      </c>
      <c r="R296" s="661">
        <f t="shared" si="52"/>
        <v>0</v>
      </c>
    </row>
    <row r="297" spans="1:18" x14ac:dyDescent="0.35">
      <c r="A297" s="718" t="s">
        <v>1388</v>
      </c>
      <c r="B297" s="719" t="s">
        <v>1389</v>
      </c>
      <c r="C297" s="717">
        <v>7</v>
      </c>
      <c r="D297" s="1362" t="str">
        <f t="shared" ref="D297:D307" si="53">CONCATENATE(D$295)</f>
        <v/>
      </c>
      <c r="E297" s="733">
        <f>IF(ISERROR(VLOOKUP(CONCATENATE($B297,"-",$C297),IN_1C!$B$2:$T$3018,3,FALSE))=TRUE,"",VLOOKUP(CONCATENATE($B297,"-",$C297),IN_1C!$B$2:$T$3018,3,FALSE))</f>
        <v>0</v>
      </c>
      <c r="F297" s="734">
        <f>IF(ISERROR(VLOOKUP(CONCATENATE($B297,"-",$C297),IN_1C!$B$2:$T$3018,4,FALSE))=TRUE,"",VLOOKUP(CONCATENATE($B297,"-",$C297),IN_1C!$B$2:$T$3018,4,FALSE))</f>
        <v>0</v>
      </c>
      <c r="G297" s="733">
        <f>IF(ISERROR(VLOOKUP(CONCATENATE($B297,"-",$C297),IN_1C!$B$2:$T$3018,5,FALSE))=TRUE,"",VLOOKUP(CONCATENATE($B297,"-",$C297),IN_1C!$B$2:$T$3018,5,FALSE))</f>
        <v>0</v>
      </c>
      <c r="H297" s="734">
        <f>IF(ISERROR(VLOOKUP(CONCATENATE($B297,"-",$C297),IN_1C!$B$2:$T$3018,6,FALSE))=TRUE,"",VLOOKUP(CONCATENATE($B297,"-",$C297),IN_1C!$B$2:$T$3018,6,FALSE))</f>
        <v>0</v>
      </c>
      <c r="I297" s="733">
        <f>IF(ISERROR(VLOOKUP(CONCATENATE($B297,"-",$C297),IN_1C!$B$2:$T$3018,7,FALSE))=TRUE,"",VLOOKUP(CONCATENATE($B297,"-",$C297),IN_1C!$B$2:$T$3018,7,FALSE))</f>
        <v>0</v>
      </c>
      <c r="J297" s="734">
        <f>IF(ISERROR(VLOOKUP(CONCATENATE($B297,"-",$C297),IN_1C!$B$2:$T$3018,8,FALSE))=TRUE,"",VLOOKUP(CONCATENATE($B297,"-",$C297),IN_1C!$B$2:$T$3018,8,FALSE))</f>
        <v>0</v>
      </c>
      <c r="K297" s="733">
        <f>IF(ISERROR(VLOOKUP(CONCATENATE($B297,"-",$C297),IN_1C!$B$2:$T$3018,9,FALSE))=TRUE,"",VLOOKUP(CONCATENATE($B297,"-",$C297),IN_1C!$B$2:$T$3018,9,FALSE))</f>
        <v>0</v>
      </c>
      <c r="L297" s="734">
        <f>IF(ISERROR(VLOOKUP(CONCATENATE($B297,"-",$C297),IN_1C!$B$2:$T$3018,10,FALSE))=TRUE,"",VLOOKUP(CONCATENATE($B297,"-",$C297),IN_1C!$B$2:$T$3018,10,FALSE))</f>
        <v>0</v>
      </c>
      <c r="M297" s="733">
        <f>IF(ISERROR(VLOOKUP(CONCATENATE($B297,"-",$C297),IN_1C!$B$2:$T$3018,11,FALSE))=TRUE,"",VLOOKUP(CONCATENATE($B297,"-",$C297),IN_1C!$B$2:$T$3018,11,FALSE))</f>
        <v>0</v>
      </c>
      <c r="N297" s="734">
        <f>IF(ISERROR(VLOOKUP(CONCATENATE($B297,"-",$C297),IN_1C!$B$2:$T$3018,12,FALSE))=TRUE,"",VLOOKUP(CONCATENATE($B297,"-",$C297),IN_1C!$B$2:$T$3018,12,FALSE))</f>
        <v>0</v>
      </c>
      <c r="O297" s="735">
        <f>IF(ISERROR(VLOOKUP(CONCATENATE($B297,"-",$C297),IN_1C!$B$2:$T$3018,13,FALSE))=TRUE,"",VLOOKUP(CONCATENATE($B297,"-",$C297),IN_1C!$B$2:$T$3018,13,FALSE))</f>
        <v>0</v>
      </c>
      <c r="P297" s="735">
        <f>IF(ISERROR(VLOOKUP(CONCATENATE($B297,"-",$C297),IN_1C!$B$2:$T$3018,14,FALSE))=TRUE,"",VLOOKUP(CONCATENATE($B297,"-",$C297),IN_1C!$B$2:$T$3018,14,FALSE))</f>
        <v>0</v>
      </c>
      <c r="Q297" s="662">
        <f t="shared" si="52"/>
        <v>0</v>
      </c>
      <c r="R297" s="661">
        <f t="shared" si="52"/>
        <v>0</v>
      </c>
    </row>
    <row r="298" spans="1:18" x14ac:dyDescent="0.35">
      <c r="A298" s="718" t="s">
        <v>1390</v>
      </c>
      <c r="B298" s="719" t="s">
        <v>1391</v>
      </c>
      <c r="C298" s="717">
        <v>7</v>
      </c>
      <c r="D298" s="1362" t="str">
        <f t="shared" si="53"/>
        <v/>
      </c>
      <c r="E298" s="733">
        <f>IF(ISERROR(VLOOKUP(CONCATENATE($B298,"-",$C298),IN_1C!$B$2:$T$3018,3,FALSE))=TRUE,"",VLOOKUP(CONCATENATE($B298,"-",$C298),IN_1C!$B$2:$T$3018,3,FALSE))</f>
        <v>0</v>
      </c>
      <c r="F298" s="734">
        <f>IF(ISERROR(VLOOKUP(CONCATENATE($B298,"-",$C298),IN_1C!$B$2:$T$3018,4,FALSE))=TRUE,"",VLOOKUP(CONCATENATE($B298,"-",$C298),IN_1C!$B$2:$T$3018,4,FALSE))</f>
        <v>0</v>
      </c>
      <c r="G298" s="733">
        <f>IF(ISERROR(VLOOKUP(CONCATENATE($B298,"-",$C298),IN_1C!$B$2:$T$3018,5,FALSE))=TRUE,"",VLOOKUP(CONCATENATE($B298,"-",$C298),IN_1C!$B$2:$T$3018,5,FALSE))</f>
        <v>0</v>
      </c>
      <c r="H298" s="734">
        <f>IF(ISERROR(VLOOKUP(CONCATENATE($B298,"-",$C298),IN_1C!$B$2:$T$3018,6,FALSE))=TRUE,"",VLOOKUP(CONCATENATE($B298,"-",$C298),IN_1C!$B$2:$T$3018,6,FALSE))</f>
        <v>0</v>
      </c>
      <c r="I298" s="733">
        <f>IF(ISERROR(VLOOKUP(CONCATENATE($B298,"-",$C298),IN_1C!$B$2:$T$3018,7,FALSE))=TRUE,"",VLOOKUP(CONCATENATE($B298,"-",$C298),IN_1C!$B$2:$T$3018,7,FALSE))</f>
        <v>0</v>
      </c>
      <c r="J298" s="734">
        <f>IF(ISERROR(VLOOKUP(CONCATENATE($B298,"-",$C298),IN_1C!$B$2:$T$3018,8,FALSE))=TRUE,"",VLOOKUP(CONCATENATE($B298,"-",$C298),IN_1C!$B$2:$T$3018,8,FALSE))</f>
        <v>0</v>
      </c>
      <c r="K298" s="733">
        <f>IF(ISERROR(VLOOKUP(CONCATENATE($B298,"-",$C298),IN_1C!$B$2:$T$3018,9,FALSE))=TRUE,"",VLOOKUP(CONCATENATE($B298,"-",$C298),IN_1C!$B$2:$T$3018,9,FALSE))</f>
        <v>0</v>
      </c>
      <c r="L298" s="734">
        <f>IF(ISERROR(VLOOKUP(CONCATENATE($B298,"-",$C298),IN_1C!$B$2:$T$3018,10,FALSE))=TRUE,"",VLOOKUP(CONCATENATE($B298,"-",$C298),IN_1C!$B$2:$T$3018,10,FALSE))</f>
        <v>0</v>
      </c>
      <c r="M298" s="733">
        <f>IF(ISERROR(VLOOKUP(CONCATENATE($B298,"-",$C298),IN_1C!$B$2:$T$3018,11,FALSE))=TRUE,"",VLOOKUP(CONCATENATE($B298,"-",$C298),IN_1C!$B$2:$T$3018,11,FALSE))</f>
        <v>0</v>
      </c>
      <c r="N298" s="734">
        <f>IF(ISERROR(VLOOKUP(CONCATENATE($B298,"-",$C298),IN_1C!$B$2:$T$3018,12,FALSE))=TRUE,"",VLOOKUP(CONCATENATE($B298,"-",$C298),IN_1C!$B$2:$T$3018,12,FALSE))</f>
        <v>0</v>
      </c>
      <c r="O298" s="735">
        <f>IF(ISERROR(VLOOKUP(CONCATENATE($B298,"-",$C298),IN_1C!$B$2:$T$3018,13,FALSE))=TRUE,"",VLOOKUP(CONCATENATE($B298,"-",$C298),IN_1C!$B$2:$T$3018,13,FALSE))</f>
        <v>0</v>
      </c>
      <c r="P298" s="735">
        <f>IF(ISERROR(VLOOKUP(CONCATENATE($B298,"-",$C298),IN_1C!$B$2:$T$3018,14,FALSE))=TRUE,"",VLOOKUP(CONCATENATE($B298,"-",$C298),IN_1C!$B$2:$T$3018,14,FALSE))</f>
        <v>0</v>
      </c>
      <c r="Q298" s="662">
        <f t="shared" si="52"/>
        <v>0</v>
      </c>
      <c r="R298" s="661">
        <f t="shared" si="52"/>
        <v>0</v>
      </c>
    </row>
    <row r="299" spans="1:18" x14ac:dyDescent="0.35">
      <c r="A299" s="718" t="s">
        <v>1392</v>
      </c>
      <c r="B299" s="719" t="s">
        <v>1393</v>
      </c>
      <c r="C299" s="717">
        <v>7</v>
      </c>
      <c r="D299" s="1362" t="str">
        <f t="shared" si="53"/>
        <v/>
      </c>
      <c r="E299" s="733">
        <f>IF(ISERROR(VLOOKUP(CONCATENATE($B299,"-",$C299),IN_1C!$B$2:$T$3018,3,FALSE))=TRUE,"",VLOOKUP(CONCATENATE($B299,"-",$C299),IN_1C!$B$2:$T$3018,3,FALSE))</f>
        <v>0</v>
      </c>
      <c r="F299" s="734">
        <f>IF(ISERROR(VLOOKUP(CONCATENATE($B299,"-",$C299),IN_1C!$B$2:$T$3018,4,FALSE))=TRUE,"",VLOOKUP(CONCATENATE($B299,"-",$C299),IN_1C!$B$2:$T$3018,4,FALSE))</f>
        <v>0</v>
      </c>
      <c r="G299" s="733">
        <f>IF(ISERROR(VLOOKUP(CONCATENATE($B299,"-",$C299),IN_1C!$B$2:$T$3018,5,FALSE))=TRUE,"",VLOOKUP(CONCATENATE($B299,"-",$C299),IN_1C!$B$2:$T$3018,5,FALSE))</f>
        <v>0</v>
      </c>
      <c r="H299" s="734">
        <f>IF(ISERROR(VLOOKUP(CONCATENATE($B299,"-",$C299),IN_1C!$B$2:$T$3018,6,FALSE))=TRUE,"",VLOOKUP(CONCATENATE($B299,"-",$C299),IN_1C!$B$2:$T$3018,6,FALSE))</f>
        <v>0</v>
      </c>
      <c r="I299" s="733">
        <f>IF(ISERROR(VLOOKUP(CONCATENATE($B299,"-",$C299),IN_1C!$B$2:$T$3018,7,FALSE))=TRUE,"",VLOOKUP(CONCATENATE($B299,"-",$C299),IN_1C!$B$2:$T$3018,7,FALSE))</f>
        <v>0</v>
      </c>
      <c r="J299" s="734">
        <f>IF(ISERROR(VLOOKUP(CONCATENATE($B299,"-",$C299),IN_1C!$B$2:$T$3018,8,FALSE))=TRUE,"",VLOOKUP(CONCATENATE($B299,"-",$C299),IN_1C!$B$2:$T$3018,8,FALSE))</f>
        <v>0</v>
      </c>
      <c r="K299" s="733">
        <f>IF(ISERROR(VLOOKUP(CONCATENATE($B299,"-",$C299),IN_1C!$B$2:$T$3018,9,FALSE))=TRUE,"",VLOOKUP(CONCATENATE($B299,"-",$C299),IN_1C!$B$2:$T$3018,9,FALSE))</f>
        <v>0</v>
      </c>
      <c r="L299" s="734">
        <f>IF(ISERROR(VLOOKUP(CONCATENATE($B299,"-",$C299),IN_1C!$B$2:$T$3018,10,FALSE))=TRUE,"",VLOOKUP(CONCATENATE($B299,"-",$C299),IN_1C!$B$2:$T$3018,10,FALSE))</f>
        <v>0</v>
      </c>
      <c r="M299" s="733">
        <f>IF(ISERROR(VLOOKUP(CONCATENATE($B299,"-",$C299),IN_1C!$B$2:$T$3018,11,FALSE))=TRUE,"",VLOOKUP(CONCATENATE($B299,"-",$C299),IN_1C!$B$2:$T$3018,11,FALSE))</f>
        <v>0</v>
      </c>
      <c r="N299" s="734">
        <f>IF(ISERROR(VLOOKUP(CONCATENATE($B299,"-",$C299),IN_1C!$B$2:$T$3018,12,FALSE))=TRUE,"",VLOOKUP(CONCATENATE($B299,"-",$C299),IN_1C!$B$2:$T$3018,12,FALSE))</f>
        <v>0</v>
      </c>
      <c r="O299" s="735">
        <f>IF(ISERROR(VLOOKUP(CONCATENATE($B299,"-",$C299),IN_1C!$B$2:$T$3018,13,FALSE))=TRUE,"",VLOOKUP(CONCATENATE($B299,"-",$C299),IN_1C!$B$2:$T$3018,13,FALSE))</f>
        <v>0</v>
      </c>
      <c r="P299" s="735">
        <f>IF(ISERROR(VLOOKUP(CONCATENATE($B299,"-",$C299),IN_1C!$B$2:$T$3018,14,FALSE))=TRUE,"",VLOOKUP(CONCATENATE($B299,"-",$C299),IN_1C!$B$2:$T$3018,14,FALSE))</f>
        <v>0</v>
      </c>
      <c r="Q299" s="662">
        <f t="shared" si="52"/>
        <v>0</v>
      </c>
      <c r="R299" s="661">
        <f t="shared" si="52"/>
        <v>0</v>
      </c>
    </row>
    <row r="300" spans="1:18" x14ac:dyDescent="0.35">
      <c r="A300" s="718" t="s">
        <v>1394</v>
      </c>
      <c r="B300" s="719" t="s">
        <v>1395</v>
      </c>
      <c r="C300" s="717">
        <v>7</v>
      </c>
      <c r="D300" s="1362" t="str">
        <f t="shared" si="53"/>
        <v/>
      </c>
      <c r="E300" s="733">
        <f>IF(ISERROR(VLOOKUP(CONCATENATE($B300,"-",$C300),IN_1C!$B$2:$T$3018,3,FALSE))=TRUE,"",VLOOKUP(CONCATENATE($B300,"-",$C300),IN_1C!$B$2:$T$3018,3,FALSE))</f>
        <v>0</v>
      </c>
      <c r="F300" s="734">
        <f>IF(ISERROR(VLOOKUP(CONCATENATE($B300,"-",$C300),IN_1C!$B$2:$T$3018,4,FALSE))=TRUE,"",VLOOKUP(CONCATENATE($B300,"-",$C300),IN_1C!$B$2:$T$3018,4,FALSE))</f>
        <v>0</v>
      </c>
      <c r="G300" s="733">
        <f>IF(ISERROR(VLOOKUP(CONCATENATE($B300,"-",$C300),IN_1C!$B$2:$T$3018,5,FALSE))=TRUE,"",VLOOKUP(CONCATENATE($B300,"-",$C300),IN_1C!$B$2:$T$3018,5,FALSE))</f>
        <v>0</v>
      </c>
      <c r="H300" s="734">
        <f>IF(ISERROR(VLOOKUP(CONCATENATE($B300,"-",$C300),IN_1C!$B$2:$T$3018,6,FALSE))=TRUE,"",VLOOKUP(CONCATENATE($B300,"-",$C300),IN_1C!$B$2:$T$3018,6,FALSE))</f>
        <v>0</v>
      </c>
      <c r="I300" s="733">
        <f>IF(ISERROR(VLOOKUP(CONCATENATE($B300,"-",$C300),IN_1C!$B$2:$T$3018,7,FALSE))=TRUE,"",VLOOKUP(CONCATENATE($B300,"-",$C300),IN_1C!$B$2:$T$3018,7,FALSE))</f>
        <v>0</v>
      </c>
      <c r="J300" s="734">
        <f>IF(ISERROR(VLOOKUP(CONCATENATE($B300,"-",$C300),IN_1C!$B$2:$T$3018,8,FALSE))=TRUE,"",VLOOKUP(CONCATENATE($B300,"-",$C300),IN_1C!$B$2:$T$3018,8,FALSE))</f>
        <v>0</v>
      </c>
      <c r="K300" s="733">
        <f>IF(ISERROR(VLOOKUP(CONCATENATE($B300,"-",$C300),IN_1C!$B$2:$T$3018,9,FALSE))=TRUE,"",VLOOKUP(CONCATENATE($B300,"-",$C300),IN_1C!$B$2:$T$3018,9,FALSE))</f>
        <v>0</v>
      </c>
      <c r="L300" s="734">
        <f>IF(ISERROR(VLOOKUP(CONCATENATE($B300,"-",$C300),IN_1C!$B$2:$T$3018,10,FALSE))=TRUE,"",VLOOKUP(CONCATENATE($B300,"-",$C300),IN_1C!$B$2:$T$3018,10,FALSE))</f>
        <v>0</v>
      </c>
      <c r="M300" s="733">
        <f>IF(ISERROR(VLOOKUP(CONCATENATE($B300,"-",$C300),IN_1C!$B$2:$T$3018,11,FALSE))=TRUE,"",VLOOKUP(CONCATENATE($B300,"-",$C300),IN_1C!$B$2:$T$3018,11,FALSE))</f>
        <v>0</v>
      </c>
      <c r="N300" s="734">
        <f>IF(ISERROR(VLOOKUP(CONCATENATE($B300,"-",$C300),IN_1C!$B$2:$T$3018,12,FALSE))=TRUE,"",VLOOKUP(CONCATENATE($B300,"-",$C300),IN_1C!$B$2:$T$3018,12,FALSE))</f>
        <v>0</v>
      </c>
      <c r="O300" s="735">
        <f>IF(ISERROR(VLOOKUP(CONCATENATE($B300,"-",$C300),IN_1C!$B$2:$T$3018,13,FALSE))=TRUE,"",VLOOKUP(CONCATENATE($B300,"-",$C300),IN_1C!$B$2:$T$3018,13,FALSE))</f>
        <v>0</v>
      </c>
      <c r="P300" s="735">
        <f>IF(ISERROR(VLOOKUP(CONCATENATE($B300,"-",$C300),IN_1C!$B$2:$T$3018,14,FALSE))=TRUE,"",VLOOKUP(CONCATENATE($B300,"-",$C300),IN_1C!$B$2:$T$3018,14,FALSE))</f>
        <v>0</v>
      </c>
      <c r="Q300" s="662">
        <f t="shared" si="52"/>
        <v>0</v>
      </c>
      <c r="R300" s="661">
        <f t="shared" si="52"/>
        <v>0</v>
      </c>
    </row>
    <row r="301" spans="1:18" x14ac:dyDescent="0.35">
      <c r="A301" s="718" t="s">
        <v>1396</v>
      </c>
      <c r="B301" s="719" t="s">
        <v>1397</v>
      </c>
      <c r="C301" s="717">
        <v>7</v>
      </c>
      <c r="D301" s="1362" t="str">
        <f t="shared" si="53"/>
        <v/>
      </c>
      <c r="E301" s="733">
        <f>IF(ISERROR(VLOOKUP(CONCATENATE($B301,"-",$C301),IN_1C!$B$2:$T$3018,3,FALSE))=TRUE,"",VLOOKUP(CONCATENATE($B301,"-",$C301),IN_1C!$B$2:$T$3018,3,FALSE))</f>
        <v>0</v>
      </c>
      <c r="F301" s="734">
        <f>IF(ISERROR(VLOOKUP(CONCATENATE($B301,"-",$C301),IN_1C!$B$2:$T$3018,4,FALSE))=TRUE,"",VLOOKUP(CONCATENATE($B301,"-",$C301),IN_1C!$B$2:$T$3018,4,FALSE))</f>
        <v>0</v>
      </c>
      <c r="G301" s="733">
        <f>IF(ISERROR(VLOOKUP(CONCATENATE($B301,"-",$C301),IN_1C!$B$2:$T$3018,5,FALSE))=TRUE,"",VLOOKUP(CONCATENATE($B301,"-",$C301),IN_1C!$B$2:$T$3018,5,FALSE))</f>
        <v>0</v>
      </c>
      <c r="H301" s="734">
        <f>IF(ISERROR(VLOOKUP(CONCATENATE($B301,"-",$C301),IN_1C!$B$2:$T$3018,6,FALSE))=TRUE,"",VLOOKUP(CONCATENATE($B301,"-",$C301),IN_1C!$B$2:$T$3018,6,FALSE))</f>
        <v>0</v>
      </c>
      <c r="I301" s="733">
        <f>IF(ISERROR(VLOOKUP(CONCATENATE($B301,"-",$C301),IN_1C!$B$2:$T$3018,7,FALSE))=TRUE,"",VLOOKUP(CONCATENATE($B301,"-",$C301),IN_1C!$B$2:$T$3018,7,FALSE))</f>
        <v>0</v>
      </c>
      <c r="J301" s="734">
        <f>IF(ISERROR(VLOOKUP(CONCATENATE($B301,"-",$C301),IN_1C!$B$2:$T$3018,8,FALSE))=TRUE,"",VLOOKUP(CONCATENATE($B301,"-",$C301),IN_1C!$B$2:$T$3018,8,FALSE))</f>
        <v>0</v>
      </c>
      <c r="K301" s="733">
        <f>IF(ISERROR(VLOOKUP(CONCATENATE($B301,"-",$C301),IN_1C!$B$2:$T$3018,9,FALSE))=TRUE,"",VLOOKUP(CONCATENATE($B301,"-",$C301),IN_1C!$B$2:$T$3018,9,FALSE))</f>
        <v>0</v>
      </c>
      <c r="L301" s="734">
        <f>IF(ISERROR(VLOOKUP(CONCATENATE($B301,"-",$C301),IN_1C!$B$2:$T$3018,10,FALSE))=TRUE,"",VLOOKUP(CONCATENATE($B301,"-",$C301),IN_1C!$B$2:$T$3018,10,FALSE))</f>
        <v>0</v>
      </c>
      <c r="M301" s="733">
        <f>IF(ISERROR(VLOOKUP(CONCATENATE($B301,"-",$C301),IN_1C!$B$2:$T$3018,11,FALSE))=TRUE,"",VLOOKUP(CONCATENATE($B301,"-",$C301),IN_1C!$B$2:$T$3018,11,FALSE))</f>
        <v>0</v>
      </c>
      <c r="N301" s="734">
        <f>IF(ISERROR(VLOOKUP(CONCATENATE($B301,"-",$C301),IN_1C!$B$2:$T$3018,12,FALSE))=TRUE,"",VLOOKUP(CONCATENATE($B301,"-",$C301),IN_1C!$B$2:$T$3018,12,FALSE))</f>
        <v>0</v>
      </c>
      <c r="O301" s="735">
        <f>IF(ISERROR(VLOOKUP(CONCATENATE($B301,"-",$C301),IN_1C!$B$2:$T$3018,13,FALSE))=TRUE,"",VLOOKUP(CONCATENATE($B301,"-",$C301),IN_1C!$B$2:$T$3018,13,FALSE))</f>
        <v>0</v>
      </c>
      <c r="P301" s="735">
        <f>IF(ISERROR(VLOOKUP(CONCATENATE($B301,"-",$C301),IN_1C!$B$2:$T$3018,14,FALSE))=TRUE,"",VLOOKUP(CONCATENATE($B301,"-",$C301),IN_1C!$B$2:$T$3018,14,FALSE))</f>
        <v>0</v>
      </c>
      <c r="Q301" s="662">
        <f t="shared" si="52"/>
        <v>0</v>
      </c>
      <c r="R301" s="661">
        <f t="shared" si="52"/>
        <v>0</v>
      </c>
    </row>
    <row r="302" spans="1:18" x14ac:dyDescent="0.35">
      <c r="A302" s="718" t="s">
        <v>1398</v>
      </c>
      <c r="B302" s="719" t="s">
        <v>1399</v>
      </c>
      <c r="C302" s="717">
        <v>7</v>
      </c>
      <c r="D302" s="1362" t="str">
        <f t="shared" si="53"/>
        <v/>
      </c>
      <c r="E302" s="733">
        <f>IF(ISERROR(VLOOKUP(CONCATENATE($B302,"-",$C302),IN_1C!$B$2:$T$3018,3,FALSE))=TRUE,"",VLOOKUP(CONCATENATE($B302,"-",$C302),IN_1C!$B$2:$T$3018,3,FALSE))</f>
        <v>0</v>
      </c>
      <c r="F302" s="734">
        <f>IF(ISERROR(VLOOKUP(CONCATENATE($B302,"-",$C302),IN_1C!$B$2:$T$3018,4,FALSE))=TRUE,"",VLOOKUP(CONCATENATE($B302,"-",$C302),IN_1C!$B$2:$T$3018,4,FALSE))</f>
        <v>0</v>
      </c>
      <c r="G302" s="733">
        <f>IF(ISERROR(VLOOKUP(CONCATENATE($B302,"-",$C302),IN_1C!$B$2:$T$3018,5,FALSE))=TRUE,"",VLOOKUP(CONCATENATE($B302,"-",$C302),IN_1C!$B$2:$T$3018,5,FALSE))</f>
        <v>0</v>
      </c>
      <c r="H302" s="734">
        <f>IF(ISERROR(VLOOKUP(CONCATENATE($B302,"-",$C302),IN_1C!$B$2:$T$3018,6,FALSE))=TRUE,"",VLOOKUP(CONCATENATE($B302,"-",$C302),IN_1C!$B$2:$T$3018,6,FALSE))</f>
        <v>0</v>
      </c>
      <c r="I302" s="733">
        <f>IF(ISERROR(VLOOKUP(CONCATENATE($B302,"-",$C302),IN_1C!$B$2:$T$3018,7,FALSE))=TRUE,"",VLOOKUP(CONCATENATE($B302,"-",$C302),IN_1C!$B$2:$T$3018,7,FALSE))</f>
        <v>0</v>
      </c>
      <c r="J302" s="734">
        <f>IF(ISERROR(VLOOKUP(CONCATENATE($B302,"-",$C302),IN_1C!$B$2:$T$3018,8,FALSE))=TRUE,"",VLOOKUP(CONCATENATE($B302,"-",$C302),IN_1C!$B$2:$T$3018,8,FALSE))</f>
        <v>0</v>
      </c>
      <c r="K302" s="733">
        <f>IF(ISERROR(VLOOKUP(CONCATENATE($B302,"-",$C302),IN_1C!$B$2:$T$3018,9,FALSE))=TRUE,"",VLOOKUP(CONCATENATE($B302,"-",$C302),IN_1C!$B$2:$T$3018,9,FALSE))</f>
        <v>0</v>
      </c>
      <c r="L302" s="734">
        <f>IF(ISERROR(VLOOKUP(CONCATENATE($B302,"-",$C302),IN_1C!$B$2:$T$3018,10,FALSE))=TRUE,"",VLOOKUP(CONCATENATE($B302,"-",$C302),IN_1C!$B$2:$T$3018,10,FALSE))</f>
        <v>0</v>
      </c>
      <c r="M302" s="733">
        <f>IF(ISERROR(VLOOKUP(CONCATENATE($B302,"-",$C302),IN_1C!$B$2:$T$3018,11,FALSE))=TRUE,"",VLOOKUP(CONCATENATE($B302,"-",$C302),IN_1C!$B$2:$T$3018,11,FALSE))</f>
        <v>0</v>
      </c>
      <c r="N302" s="734">
        <f>IF(ISERROR(VLOOKUP(CONCATENATE($B302,"-",$C302),IN_1C!$B$2:$T$3018,12,FALSE))=TRUE,"",VLOOKUP(CONCATENATE($B302,"-",$C302),IN_1C!$B$2:$T$3018,12,FALSE))</f>
        <v>0</v>
      </c>
      <c r="O302" s="735">
        <f>IF(ISERROR(VLOOKUP(CONCATENATE($B302,"-",$C302),IN_1C!$B$2:$T$3018,13,FALSE))=TRUE,"",VLOOKUP(CONCATENATE($B302,"-",$C302),IN_1C!$B$2:$T$3018,13,FALSE))</f>
        <v>0</v>
      </c>
      <c r="P302" s="735">
        <f>IF(ISERROR(VLOOKUP(CONCATENATE($B302,"-",$C302),IN_1C!$B$2:$T$3018,14,FALSE))=TRUE,"",VLOOKUP(CONCATENATE($B302,"-",$C302),IN_1C!$B$2:$T$3018,14,FALSE))</f>
        <v>0</v>
      </c>
      <c r="Q302" s="662">
        <f t="shared" si="52"/>
        <v>0</v>
      </c>
      <c r="R302" s="661">
        <f t="shared" si="52"/>
        <v>0</v>
      </c>
    </row>
    <row r="303" spans="1:18" x14ac:dyDescent="0.35">
      <c r="A303" s="718" t="s">
        <v>1400</v>
      </c>
      <c r="B303" s="719" t="s">
        <v>1401</v>
      </c>
      <c r="C303" s="717">
        <v>7</v>
      </c>
      <c r="D303" s="1362" t="str">
        <f t="shared" si="53"/>
        <v/>
      </c>
      <c r="E303" s="733">
        <f>IF(ISERROR(VLOOKUP(CONCATENATE($B303,"-",$C303),IN_1C!$B$2:$T$3018,3,FALSE))=TRUE,"",VLOOKUP(CONCATENATE($B303,"-",$C303),IN_1C!$B$2:$T$3018,3,FALSE))</f>
        <v>0</v>
      </c>
      <c r="F303" s="734">
        <f>IF(ISERROR(VLOOKUP(CONCATENATE($B303,"-",$C303),IN_1C!$B$2:$T$3018,4,FALSE))=TRUE,"",VLOOKUP(CONCATENATE($B303,"-",$C303),IN_1C!$B$2:$T$3018,4,FALSE))</f>
        <v>0</v>
      </c>
      <c r="G303" s="733">
        <f>IF(ISERROR(VLOOKUP(CONCATENATE($B303,"-",$C303),IN_1C!$B$2:$T$3018,5,FALSE))=TRUE,"",VLOOKUP(CONCATENATE($B303,"-",$C303),IN_1C!$B$2:$T$3018,5,FALSE))</f>
        <v>0</v>
      </c>
      <c r="H303" s="734">
        <f>IF(ISERROR(VLOOKUP(CONCATENATE($B303,"-",$C303),IN_1C!$B$2:$T$3018,6,FALSE))=TRUE,"",VLOOKUP(CONCATENATE($B303,"-",$C303),IN_1C!$B$2:$T$3018,6,FALSE))</f>
        <v>0</v>
      </c>
      <c r="I303" s="733">
        <f>IF(ISERROR(VLOOKUP(CONCATENATE($B303,"-",$C303),IN_1C!$B$2:$T$3018,7,FALSE))=TRUE,"",VLOOKUP(CONCATENATE($B303,"-",$C303),IN_1C!$B$2:$T$3018,7,FALSE))</f>
        <v>0</v>
      </c>
      <c r="J303" s="734">
        <f>IF(ISERROR(VLOOKUP(CONCATENATE($B303,"-",$C303),IN_1C!$B$2:$T$3018,8,FALSE))=TRUE,"",VLOOKUP(CONCATENATE($B303,"-",$C303),IN_1C!$B$2:$T$3018,8,FALSE))</f>
        <v>0</v>
      </c>
      <c r="K303" s="733">
        <f>IF(ISERROR(VLOOKUP(CONCATENATE($B303,"-",$C303),IN_1C!$B$2:$T$3018,9,FALSE))=TRUE,"",VLOOKUP(CONCATENATE($B303,"-",$C303),IN_1C!$B$2:$T$3018,9,FALSE))</f>
        <v>0</v>
      </c>
      <c r="L303" s="734">
        <f>IF(ISERROR(VLOOKUP(CONCATENATE($B303,"-",$C303),IN_1C!$B$2:$T$3018,10,FALSE))=TRUE,"",VLOOKUP(CONCATENATE($B303,"-",$C303),IN_1C!$B$2:$T$3018,10,FALSE))</f>
        <v>0</v>
      </c>
      <c r="M303" s="733">
        <f>IF(ISERROR(VLOOKUP(CONCATENATE($B303,"-",$C303),IN_1C!$B$2:$T$3018,11,FALSE))=TRUE,"",VLOOKUP(CONCATENATE($B303,"-",$C303),IN_1C!$B$2:$T$3018,11,FALSE))</f>
        <v>0</v>
      </c>
      <c r="N303" s="734">
        <f>IF(ISERROR(VLOOKUP(CONCATENATE($B303,"-",$C303),IN_1C!$B$2:$T$3018,12,FALSE))=TRUE,"",VLOOKUP(CONCATENATE($B303,"-",$C303),IN_1C!$B$2:$T$3018,12,FALSE))</f>
        <v>0</v>
      </c>
      <c r="O303" s="735">
        <f>IF(ISERROR(VLOOKUP(CONCATENATE($B303,"-",$C303),IN_1C!$B$2:$T$3018,13,FALSE))=TRUE,"",VLOOKUP(CONCATENATE($B303,"-",$C303),IN_1C!$B$2:$T$3018,13,FALSE))</f>
        <v>0</v>
      </c>
      <c r="P303" s="735">
        <f>IF(ISERROR(VLOOKUP(CONCATENATE($B303,"-",$C303),IN_1C!$B$2:$T$3018,14,FALSE))=TRUE,"",VLOOKUP(CONCATENATE($B303,"-",$C303),IN_1C!$B$2:$T$3018,14,FALSE))</f>
        <v>0</v>
      </c>
      <c r="Q303" s="662">
        <f t="shared" si="52"/>
        <v>0</v>
      </c>
      <c r="R303" s="661">
        <f t="shared" si="52"/>
        <v>0</v>
      </c>
    </row>
    <row r="304" spans="1:18" x14ac:dyDescent="0.35">
      <c r="A304" s="718" t="s">
        <v>1402</v>
      </c>
      <c r="B304" s="719" t="s">
        <v>1403</v>
      </c>
      <c r="C304" s="717">
        <v>7</v>
      </c>
      <c r="D304" s="1362" t="str">
        <f t="shared" si="53"/>
        <v/>
      </c>
      <c r="E304" s="733">
        <f>IF(ISERROR(VLOOKUP(CONCATENATE($B304,"-",$C304),IN_1C!$B$2:$T$3018,3,FALSE))=TRUE,"",VLOOKUP(CONCATENATE($B304,"-",$C304),IN_1C!$B$2:$T$3018,3,FALSE))</f>
        <v>0</v>
      </c>
      <c r="F304" s="734">
        <f>IF(ISERROR(VLOOKUP(CONCATENATE($B304,"-",$C304),IN_1C!$B$2:$T$3018,4,FALSE))=TRUE,"",VLOOKUP(CONCATENATE($B304,"-",$C304),IN_1C!$B$2:$T$3018,4,FALSE))</f>
        <v>0</v>
      </c>
      <c r="G304" s="733">
        <f>IF(ISERROR(VLOOKUP(CONCATENATE($B304,"-",$C304),IN_1C!$B$2:$T$3018,5,FALSE))=TRUE,"",VLOOKUP(CONCATENATE($B304,"-",$C304),IN_1C!$B$2:$T$3018,5,FALSE))</f>
        <v>0</v>
      </c>
      <c r="H304" s="734">
        <f>IF(ISERROR(VLOOKUP(CONCATENATE($B304,"-",$C304),IN_1C!$B$2:$T$3018,6,FALSE))=TRUE,"",VLOOKUP(CONCATENATE($B304,"-",$C304),IN_1C!$B$2:$T$3018,6,FALSE))</f>
        <v>0</v>
      </c>
      <c r="I304" s="733">
        <f>IF(ISERROR(VLOOKUP(CONCATENATE($B304,"-",$C304),IN_1C!$B$2:$T$3018,7,FALSE))=TRUE,"",VLOOKUP(CONCATENATE($B304,"-",$C304),IN_1C!$B$2:$T$3018,7,FALSE))</f>
        <v>0</v>
      </c>
      <c r="J304" s="734">
        <f>IF(ISERROR(VLOOKUP(CONCATENATE($B304,"-",$C304),IN_1C!$B$2:$T$3018,8,FALSE))=TRUE,"",VLOOKUP(CONCATENATE($B304,"-",$C304),IN_1C!$B$2:$T$3018,8,FALSE))</f>
        <v>0</v>
      </c>
      <c r="K304" s="733">
        <f>IF(ISERROR(VLOOKUP(CONCATENATE($B304,"-",$C304),IN_1C!$B$2:$T$3018,9,FALSE))=TRUE,"",VLOOKUP(CONCATENATE($B304,"-",$C304),IN_1C!$B$2:$T$3018,9,FALSE))</f>
        <v>0</v>
      </c>
      <c r="L304" s="734">
        <f>IF(ISERROR(VLOOKUP(CONCATENATE($B304,"-",$C304),IN_1C!$B$2:$T$3018,10,FALSE))=TRUE,"",VLOOKUP(CONCATENATE($B304,"-",$C304),IN_1C!$B$2:$T$3018,10,FALSE))</f>
        <v>0</v>
      </c>
      <c r="M304" s="733">
        <f>IF(ISERROR(VLOOKUP(CONCATENATE($B304,"-",$C304),IN_1C!$B$2:$T$3018,11,FALSE))=TRUE,"",VLOOKUP(CONCATENATE($B304,"-",$C304),IN_1C!$B$2:$T$3018,11,FALSE))</f>
        <v>0</v>
      </c>
      <c r="N304" s="734">
        <f>IF(ISERROR(VLOOKUP(CONCATENATE($B304,"-",$C304),IN_1C!$B$2:$T$3018,12,FALSE))=TRUE,"",VLOOKUP(CONCATENATE($B304,"-",$C304),IN_1C!$B$2:$T$3018,12,FALSE))</f>
        <v>0</v>
      </c>
      <c r="O304" s="735">
        <f>IF(ISERROR(VLOOKUP(CONCATENATE($B304,"-",$C304),IN_1C!$B$2:$T$3018,13,FALSE))=TRUE,"",VLOOKUP(CONCATENATE($B304,"-",$C304),IN_1C!$B$2:$T$3018,13,FALSE))</f>
        <v>0</v>
      </c>
      <c r="P304" s="735">
        <f>IF(ISERROR(VLOOKUP(CONCATENATE($B304,"-",$C304),IN_1C!$B$2:$T$3018,14,FALSE))=TRUE,"",VLOOKUP(CONCATENATE($B304,"-",$C304),IN_1C!$B$2:$T$3018,14,FALSE))</f>
        <v>0</v>
      </c>
      <c r="Q304" s="662">
        <f t="shared" si="52"/>
        <v>0</v>
      </c>
      <c r="R304" s="661">
        <f t="shared" si="52"/>
        <v>0</v>
      </c>
    </row>
    <row r="305" spans="1:18" x14ac:dyDescent="0.35">
      <c r="A305" s="718" t="s">
        <v>1404</v>
      </c>
      <c r="B305" s="719" t="s">
        <v>1405</v>
      </c>
      <c r="C305" s="717">
        <v>7</v>
      </c>
      <c r="D305" s="1362" t="str">
        <f t="shared" si="53"/>
        <v/>
      </c>
      <c r="E305" s="733">
        <f>IF(ISERROR(VLOOKUP(CONCATENATE($B305,"-",$C305),IN_1C!$B$2:$T$3018,3,FALSE))=TRUE,"",VLOOKUP(CONCATENATE($B305,"-",$C305),IN_1C!$B$2:$T$3018,3,FALSE))</f>
        <v>0</v>
      </c>
      <c r="F305" s="734">
        <f>IF(ISERROR(VLOOKUP(CONCATENATE($B305,"-",$C305),IN_1C!$B$2:$T$3018,4,FALSE))=TRUE,"",VLOOKUP(CONCATENATE($B305,"-",$C305),IN_1C!$B$2:$T$3018,4,FALSE))</f>
        <v>0</v>
      </c>
      <c r="G305" s="733">
        <f>IF(ISERROR(VLOOKUP(CONCATENATE($B305,"-",$C305),IN_1C!$B$2:$T$3018,5,FALSE))=TRUE,"",VLOOKUP(CONCATENATE($B305,"-",$C305),IN_1C!$B$2:$T$3018,5,FALSE))</f>
        <v>0</v>
      </c>
      <c r="H305" s="734">
        <f>IF(ISERROR(VLOOKUP(CONCATENATE($B305,"-",$C305),IN_1C!$B$2:$T$3018,6,FALSE))=TRUE,"",VLOOKUP(CONCATENATE($B305,"-",$C305),IN_1C!$B$2:$T$3018,6,FALSE))</f>
        <v>0</v>
      </c>
      <c r="I305" s="733">
        <f>IF(ISERROR(VLOOKUP(CONCATENATE($B305,"-",$C305),IN_1C!$B$2:$T$3018,7,FALSE))=TRUE,"",VLOOKUP(CONCATENATE($B305,"-",$C305),IN_1C!$B$2:$T$3018,7,FALSE))</f>
        <v>0</v>
      </c>
      <c r="J305" s="734">
        <f>IF(ISERROR(VLOOKUP(CONCATENATE($B305,"-",$C305),IN_1C!$B$2:$T$3018,8,FALSE))=TRUE,"",VLOOKUP(CONCATENATE($B305,"-",$C305),IN_1C!$B$2:$T$3018,8,FALSE))</f>
        <v>0</v>
      </c>
      <c r="K305" s="733">
        <f>IF(ISERROR(VLOOKUP(CONCATENATE($B305,"-",$C305),IN_1C!$B$2:$T$3018,9,FALSE))=TRUE,"",VLOOKUP(CONCATENATE($B305,"-",$C305),IN_1C!$B$2:$T$3018,9,FALSE))</f>
        <v>0</v>
      </c>
      <c r="L305" s="734">
        <f>IF(ISERROR(VLOOKUP(CONCATENATE($B305,"-",$C305),IN_1C!$B$2:$T$3018,10,FALSE))=TRUE,"",VLOOKUP(CONCATENATE($B305,"-",$C305),IN_1C!$B$2:$T$3018,10,FALSE))</f>
        <v>0</v>
      </c>
      <c r="M305" s="733">
        <f>IF(ISERROR(VLOOKUP(CONCATENATE($B305,"-",$C305),IN_1C!$B$2:$T$3018,11,FALSE))=TRUE,"",VLOOKUP(CONCATENATE($B305,"-",$C305),IN_1C!$B$2:$T$3018,11,FALSE))</f>
        <v>0</v>
      </c>
      <c r="N305" s="734">
        <f>IF(ISERROR(VLOOKUP(CONCATENATE($B305,"-",$C305),IN_1C!$B$2:$T$3018,12,FALSE))=TRUE,"",VLOOKUP(CONCATENATE($B305,"-",$C305),IN_1C!$B$2:$T$3018,12,FALSE))</f>
        <v>0</v>
      </c>
      <c r="O305" s="735">
        <f>IF(ISERROR(VLOOKUP(CONCATENATE($B305,"-",$C305),IN_1C!$B$2:$T$3018,13,FALSE))=TRUE,"",VLOOKUP(CONCATENATE($B305,"-",$C305),IN_1C!$B$2:$T$3018,13,FALSE))</f>
        <v>0</v>
      </c>
      <c r="P305" s="735">
        <f>IF(ISERROR(VLOOKUP(CONCATENATE($B305,"-",$C305),IN_1C!$B$2:$T$3018,14,FALSE))=TRUE,"",VLOOKUP(CONCATENATE($B305,"-",$C305),IN_1C!$B$2:$T$3018,14,FALSE))</f>
        <v>0</v>
      </c>
      <c r="Q305" s="662">
        <f t="shared" si="52"/>
        <v>0</v>
      </c>
      <c r="R305" s="661">
        <f t="shared" si="52"/>
        <v>0</v>
      </c>
    </row>
    <row r="306" spans="1:18" x14ac:dyDescent="0.35">
      <c r="A306" s="718" t="s">
        <v>1406</v>
      </c>
      <c r="B306" s="719" t="s">
        <v>1407</v>
      </c>
      <c r="C306" s="717">
        <v>7</v>
      </c>
      <c r="D306" s="1362" t="str">
        <f t="shared" si="53"/>
        <v/>
      </c>
      <c r="E306" s="733">
        <f>IF(ISERROR(VLOOKUP(CONCATENATE($B306,"-",$C306),IN_1C!$B$2:$T$3018,3,FALSE))=TRUE,"",VLOOKUP(CONCATENATE($B306,"-",$C306),IN_1C!$B$2:$T$3018,3,FALSE))</f>
        <v>0</v>
      </c>
      <c r="F306" s="734">
        <f>IF(ISERROR(VLOOKUP(CONCATENATE($B306,"-",$C306),IN_1C!$B$2:$T$3018,4,FALSE))=TRUE,"",VLOOKUP(CONCATENATE($B306,"-",$C306),IN_1C!$B$2:$T$3018,4,FALSE))</f>
        <v>0</v>
      </c>
      <c r="G306" s="733">
        <f>IF(ISERROR(VLOOKUP(CONCATENATE($B306,"-",$C306),IN_1C!$B$2:$T$3018,5,FALSE))=TRUE,"",VLOOKUP(CONCATENATE($B306,"-",$C306),IN_1C!$B$2:$T$3018,5,FALSE))</f>
        <v>0</v>
      </c>
      <c r="H306" s="734">
        <f>IF(ISERROR(VLOOKUP(CONCATENATE($B306,"-",$C306),IN_1C!$B$2:$T$3018,6,FALSE))=TRUE,"",VLOOKUP(CONCATENATE($B306,"-",$C306),IN_1C!$B$2:$T$3018,6,FALSE))</f>
        <v>0</v>
      </c>
      <c r="I306" s="733">
        <f>IF(ISERROR(VLOOKUP(CONCATENATE($B306,"-",$C306),IN_1C!$B$2:$T$3018,7,FALSE))=TRUE,"",VLOOKUP(CONCATENATE($B306,"-",$C306),IN_1C!$B$2:$T$3018,7,FALSE))</f>
        <v>0</v>
      </c>
      <c r="J306" s="734">
        <f>IF(ISERROR(VLOOKUP(CONCATENATE($B306,"-",$C306),IN_1C!$B$2:$T$3018,8,FALSE))=TRUE,"",VLOOKUP(CONCATENATE($B306,"-",$C306),IN_1C!$B$2:$T$3018,8,FALSE))</f>
        <v>0</v>
      </c>
      <c r="K306" s="733">
        <f>IF(ISERROR(VLOOKUP(CONCATENATE($B306,"-",$C306),IN_1C!$B$2:$T$3018,9,FALSE))=TRUE,"",VLOOKUP(CONCATENATE($B306,"-",$C306),IN_1C!$B$2:$T$3018,9,FALSE))</f>
        <v>0</v>
      </c>
      <c r="L306" s="734">
        <f>IF(ISERROR(VLOOKUP(CONCATENATE($B306,"-",$C306),IN_1C!$B$2:$T$3018,10,FALSE))=TRUE,"",VLOOKUP(CONCATENATE($B306,"-",$C306),IN_1C!$B$2:$T$3018,10,FALSE))</f>
        <v>0</v>
      </c>
      <c r="M306" s="733">
        <f>IF(ISERROR(VLOOKUP(CONCATENATE($B306,"-",$C306),IN_1C!$B$2:$T$3018,11,FALSE))=TRUE,"",VLOOKUP(CONCATENATE($B306,"-",$C306),IN_1C!$B$2:$T$3018,11,FALSE))</f>
        <v>0</v>
      </c>
      <c r="N306" s="734">
        <f>IF(ISERROR(VLOOKUP(CONCATENATE($B306,"-",$C306),IN_1C!$B$2:$T$3018,12,FALSE))=TRUE,"",VLOOKUP(CONCATENATE($B306,"-",$C306),IN_1C!$B$2:$T$3018,12,FALSE))</f>
        <v>0</v>
      </c>
      <c r="O306" s="735">
        <f>IF(ISERROR(VLOOKUP(CONCATENATE($B306,"-",$C306),IN_1C!$B$2:$T$3018,13,FALSE))=TRUE,"",VLOOKUP(CONCATENATE($B306,"-",$C306),IN_1C!$B$2:$T$3018,13,FALSE))</f>
        <v>0</v>
      </c>
      <c r="P306" s="735">
        <f>IF(ISERROR(VLOOKUP(CONCATENATE($B306,"-",$C306),IN_1C!$B$2:$T$3018,14,FALSE))=TRUE,"",VLOOKUP(CONCATENATE($B306,"-",$C306),IN_1C!$B$2:$T$3018,14,FALSE))</f>
        <v>0</v>
      </c>
      <c r="Q306" s="662">
        <f t="shared" si="52"/>
        <v>0</v>
      </c>
      <c r="R306" s="661">
        <f t="shared" si="52"/>
        <v>0</v>
      </c>
    </row>
    <row r="307" spans="1:18" ht="15.45" thickBot="1" x14ac:dyDescent="0.4">
      <c r="A307" s="718" t="s">
        <v>1408</v>
      </c>
      <c r="B307" s="720" t="s">
        <v>1409</v>
      </c>
      <c r="C307" s="717">
        <v>7</v>
      </c>
      <c r="D307" s="1362" t="str">
        <f t="shared" si="53"/>
        <v/>
      </c>
      <c r="E307" s="736">
        <f>IF(ISERROR(VLOOKUP(CONCATENATE($B307,"-",$C307),IN_1C!$B$2:$T$3018,3,FALSE))=TRUE,"",VLOOKUP(CONCATENATE($B307,"-",$C307),IN_1C!$B$2:$T$3018,3,FALSE))</f>
        <v>0</v>
      </c>
      <c r="F307" s="737">
        <f>IF(ISERROR(VLOOKUP(CONCATENATE($B307,"-",$C307),IN_1C!$B$2:$T$3018,4,FALSE))=TRUE,"",VLOOKUP(CONCATENATE($B307,"-",$C307),IN_1C!$B$2:$T$3018,4,FALSE))</f>
        <v>0</v>
      </c>
      <c r="G307" s="736">
        <f>IF(ISERROR(VLOOKUP(CONCATENATE($B307,"-",$C307),IN_1C!$B$2:$T$3018,5,FALSE))=TRUE,"",VLOOKUP(CONCATENATE($B307,"-",$C307),IN_1C!$B$2:$T$3018,5,FALSE))</f>
        <v>0</v>
      </c>
      <c r="H307" s="737">
        <f>IF(ISERROR(VLOOKUP(CONCATENATE($B307,"-",$C307),IN_1C!$B$2:$T$3018,6,FALSE))=TRUE,"",VLOOKUP(CONCATENATE($B307,"-",$C307),IN_1C!$B$2:$T$3018,6,FALSE))</f>
        <v>0</v>
      </c>
      <c r="I307" s="736">
        <f>IF(ISERROR(VLOOKUP(CONCATENATE($B307,"-",$C307),IN_1C!$B$2:$T$3018,7,FALSE))=TRUE,"",VLOOKUP(CONCATENATE($B307,"-",$C307),IN_1C!$B$2:$T$3018,7,FALSE))</f>
        <v>0</v>
      </c>
      <c r="J307" s="737">
        <f>IF(ISERROR(VLOOKUP(CONCATENATE($B307,"-",$C307),IN_1C!$B$2:$T$3018,8,FALSE))=TRUE,"",VLOOKUP(CONCATENATE($B307,"-",$C307),IN_1C!$B$2:$T$3018,8,FALSE))</f>
        <v>0</v>
      </c>
      <c r="K307" s="736">
        <f>IF(ISERROR(VLOOKUP(CONCATENATE($B307,"-",$C307),IN_1C!$B$2:$T$3018,9,FALSE))=TRUE,"",VLOOKUP(CONCATENATE($B307,"-",$C307),IN_1C!$B$2:$T$3018,9,FALSE))</f>
        <v>0</v>
      </c>
      <c r="L307" s="737">
        <f>IF(ISERROR(VLOOKUP(CONCATENATE($B307,"-",$C307),IN_1C!$B$2:$T$3018,10,FALSE))=TRUE,"",VLOOKUP(CONCATENATE($B307,"-",$C307),IN_1C!$B$2:$T$3018,10,FALSE))</f>
        <v>0</v>
      </c>
      <c r="M307" s="736">
        <f>IF(ISERROR(VLOOKUP(CONCATENATE($B307,"-",$C307),IN_1C!$B$2:$T$3018,11,FALSE))=TRUE,"",VLOOKUP(CONCATENATE($B307,"-",$C307),IN_1C!$B$2:$T$3018,11,FALSE))</f>
        <v>0</v>
      </c>
      <c r="N307" s="737">
        <f>IF(ISERROR(VLOOKUP(CONCATENATE($B307,"-",$C307),IN_1C!$B$2:$T$3018,12,FALSE))=TRUE,"",VLOOKUP(CONCATENATE($B307,"-",$C307),IN_1C!$B$2:$T$3018,12,FALSE))</f>
        <v>0</v>
      </c>
      <c r="O307" s="738">
        <f>IF(ISERROR(VLOOKUP(CONCATENATE($B307,"-",$C307),IN_1C!$B$2:$T$3018,13,FALSE))=TRUE,"",VLOOKUP(CONCATENATE($B307,"-",$C307),IN_1C!$B$2:$T$3018,13,FALSE))</f>
        <v>0</v>
      </c>
      <c r="P307" s="738">
        <f>IF(ISERROR(VLOOKUP(CONCATENATE($B307,"-",$C307),IN_1C!$B$2:$T$3018,14,FALSE))=TRUE,"",VLOOKUP(CONCATENATE($B307,"-",$C307),IN_1C!$B$2:$T$3018,14,FALSE))</f>
        <v>0</v>
      </c>
      <c r="Q307" s="665">
        <f t="shared" si="52"/>
        <v>0</v>
      </c>
      <c r="R307" s="666">
        <f t="shared" si="52"/>
        <v>0</v>
      </c>
    </row>
    <row r="308" spans="1:18" ht="15.45" thickBot="1" x14ac:dyDescent="0.4">
      <c r="A308" s="721" t="s">
        <v>1410</v>
      </c>
      <c r="B308" s="722"/>
      <c r="C308" s="717"/>
      <c r="D308" s="1362"/>
      <c r="E308" s="739" t="str">
        <f>IF(ISERROR(VLOOKUP(CONCATENATE($B308,"-",$C308),IN_1C!$B$2:$T$3018,3,FALSE))=TRUE,"",VLOOKUP(CONCATENATE($B308,"-",$C308),IN_1C!$B$2:$T$3018,3,FALSE))</f>
        <v/>
      </c>
      <c r="F308" s="740"/>
      <c r="G308" s="740"/>
      <c r="H308" s="740"/>
      <c r="I308" s="740"/>
      <c r="J308" s="740"/>
      <c r="K308" s="740"/>
      <c r="L308" s="740"/>
      <c r="M308" s="740"/>
      <c r="N308" s="740"/>
      <c r="O308" s="740"/>
      <c r="P308" s="740"/>
      <c r="Q308" s="668"/>
      <c r="R308" s="669"/>
    </row>
    <row r="309" spans="1:18" x14ac:dyDescent="0.35">
      <c r="A309" s="715" t="s">
        <v>1411</v>
      </c>
      <c r="B309" s="716" t="s">
        <v>1412</v>
      </c>
      <c r="C309" s="717">
        <v>7</v>
      </c>
      <c r="D309" s="1362" t="str">
        <f t="shared" ref="D309:D316" si="54">CONCATENATE(D$295)</f>
        <v/>
      </c>
      <c r="E309" s="730">
        <f>IF(ISERROR(VLOOKUP(CONCATENATE($B309,"-",$C309),IN_1C!$B$2:$T$3018,3,FALSE))=TRUE,"",VLOOKUP(CONCATENATE($B309,"-",$C309),IN_1C!$B$2:$T$3018,3,FALSE))</f>
        <v>0</v>
      </c>
      <c r="F309" s="731">
        <f>IF(ISERROR(VLOOKUP(CONCATENATE($B309,"-",$C309),IN_1C!$B$2:$T$3018,4,FALSE))=TRUE,"",VLOOKUP(CONCATENATE($B309,"-",$C309),IN_1C!$B$2:$T$3018,4,FALSE))</f>
        <v>0</v>
      </c>
      <c r="G309" s="730">
        <f>IF(ISERROR(VLOOKUP(CONCATENATE($B309,"-",$C309),IN_1C!$B$2:$T$3018,5,FALSE))=TRUE,"",VLOOKUP(CONCATENATE($B309,"-",$C309),IN_1C!$B$2:$T$3018,5,FALSE))</f>
        <v>0</v>
      </c>
      <c r="H309" s="731">
        <f>IF(ISERROR(VLOOKUP(CONCATENATE($B309,"-",$C309),IN_1C!$B$2:$T$3018,6,FALSE))=TRUE,"",VLOOKUP(CONCATENATE($B309,"-",$C309),IN_1C!$B$2:$T$3018,6,FALSE))</f>
        <v>0</v>
      </c>
      <c r="I309" s="730">
        <f>IF(ISERROR(VLOOKUP(CONCATENATE($B309,"-",$C309),IN_1C!$B$2:$T$3018,7,FALSE))=TRUE,"",VLOOKUP(CONCATENATE($B309,"-",$C309),IN_1C!$B$2:$T$3018,7,FALSE))</f>
        <v>0</v>
      </c>
      <c r="J309" s="731">
        <f>IF(ISERROR(VLOOKUP(CONCATENATE($B309,"-",$C309),IN_1C!$B$2:$T$3018,8,FALSE))=TRUE,"",VLOOKUP(CONCATENATE($B309,"-",$C309),IN_1C!$B$2:$T$3018,8,FALSE))</f>
        <v>0</v>
      </c>
      <c r="K309" s="730">
        <f>IF(ISERROR(VLOOKUP(CONCATENATE($B309,"-",$C309),IN_1C!$B$2:$T$3018,9,FALSE))=TRUE,"",VLOOKUP(CONCATENATE($B309,"-",$C309),IN_1C!$B$2:$T$3018,9,FALSE))</f>
        <v>0</v>
      </c>
      <c r="L309" s="731">
        <f>IF(ISERROR(VLOOKUP(CONCATENATE($B309,"-",$C309),IN_1C!$B$2:$T$3018,10,FALSE))=TRUE,"",VLOOKUP(CONCATENATE($B309,"-",$C309),IN_1C!$B$2:$T$3018,10,FALSE))</f>
        <v>0</v>
      </c>
      <c r="M309" s="730">
        <f>IF(ISERROR(VLOOKUP(CONCATENATE($B309,"-",$C309),IN_1C!$B$2:$T$3018,11,FALSE))=TRUE,"",VLOOKUP(CONCATENATE($B309,"-",$C309),IN_1C!$B$2:$T$3018,11,FALSE))</f>
        <v>0</v>
      </c>
      <c r="N309" s="731">
        <f>IF(ISERROR(VLOOKUP(CONCATENATE($B309,"-",$C309),IN_1C!$B$2:$T$3018,12,FALSE))=TRUE,"",VLOOKUP(CONCATENATE($B309,"-",$C309),IN_1C!$B$2:$T$3018,12,FALSE))</f>
        <v>0</v>
      </c>
      <c r="O309" s="730">
        <f>IF(ISERROR(VLOOKUP(CONCATENATE($B309,"-",$C309),IN_1C!$B$2:$T$3018,13,FALSE))=TRUE,"",VLOOKUP(CONCATENATE($B309,"-",$C309),IN_1C!$B$2:$T$3018,13,FALSE))</f>
        <v>0</v>
      </c>
      <c r="P309" s="731">
        <f>IF(ISERROR(VLOOKUP(CONCATENATE($B309,"-",$C309),IN_1C!$B$2:$T$3018,14,FALSE))=TRUE,"",VLOOKUP(CONCATENATE($B309,"-",$C309),IN_1C!$B$2:$T$3018,14,FALSE))</f>
        <v>0</v>
      </c>
      <c r="Q309" s="656">
        <f t="shared" ref="Q309:R316" si="55">E309+G309</f>
        <v>0</v>
      </c>
      <c r="R309" s="657">
        <f t="shared" si="55"/>
        <v>0</v>
      </c>
    </row>
    <row r="310" spans="1:18" x14ac:dyDescent="0.35">
      <c r="A310" s="718" t="s">
        <v>1413</v>
      </c>
      <c r="B310" s="719" t="s">
        <v>1414</v>
      </c>
      <c r="C310" s="717">
        <v>7</v>
      </c>
      <c r="D310" s="1362" t="str">
        <f t="shared" si="54"/>
        <v/>
      </c>
      <c r="E310" s="733">
        <f>IF(ISERROR(VLOOKUP(CONCATENATE($B310,"-",$C310),IN_1C!$B$2:$T$3018,3,FALSE))=TRUE,"",VLOOKUP(CONCATENATE($B310,"-",$C310),IN_1C!$B$2:$T$3018,3,FALSE))</f>
        <v>0</v>
      </c>
      <c r="F310" s="734">
        <f>IF(ISERROR(VLOOKUP(CONCATENATE($B310,"-",$C310),IN_1C!$B$2:$T$3018,4,FALSE))=TRUE,"",VLOOKUP(CONCATENATE($B310,"-",$C310),IN_1C!$B$2:$T$3018,4,FALSE))</f>
        <v>0</v>
      </c>
      <c r="G310" s="733">
        <f>IF(ISERROR(VLOOKUP(CONCATENATE($B310,"-",$C310),IN_1C!$B$2:$T$3018,5,FALSE))=TRUE,"",VLOOKUP(CONCATENATE($B310,"-",$C310),IN_1C!$B$2:$T$3018,5,FALSE))</f>
        <v>0</v>
      </c>
      <c r="H310" s="734">
        <f>IF(ISERROR(VLOOKUP(CONCATENATE($B310,"-",$C310),IN_1C!$B$2:$T$3018,6,FALSE))=TRUE,"",VLOOKUP(CONCATENATE($B310,"-",$C310),IN_1C!$B$2:$T$3018,6,FALSE))</f>
        <v>0</v>
      </c>
      <c r="I310" s="733">
        <f>IF(ISERROR(VLOOKUP(CONCATENATE($B310,"-",$C310),IN_1C!$B$2:$T$3018,7,FALSE))=TRUE,"",VLOOKUP(CONCATENATE($B310,"-",$C310),IN_1C!$B$2:$T$3018,7,FALSE))</f>
        <v>0</v>
      </c>
      <c r="J310" s="734">
        <f>IF(ISERROR(VLOOKUP(CONCATENATE($B310,"-",$C310),IN_1C!$B$2:$T$3018,8,FALSE))=TRUE,"",VLOOKUP(CONCATENATE($B310,"-",$C310),IN_1C!$B$2:$T$3018,8,FALSE))</f>
        <v>0</v>
      </c>
      <c r="K310" s="733">
        <f>IF(ISERROR(VLOOKUP(CONCATENATE($B310,"-",$C310),IN_1C!$B$2:$T$3018,9,FALSE))=TRUE,"",VLOOKUP(CONCATENATE($B310,"-",$C310),IN_1C!$B$2:$T$3018,9,FALSE))</f>
        <v>0</v>
      </c>
      <c r="L310" s="734">
        <f>IF(ISERROR(VLOOKUP(CONCATENATE($B310,"-",$C310),IN_1C!$B$2:$T$3018,10,FALSE))=TRUE,"",VLOOKUP(CONCATENATE($B310,"-",$C310),IN_1C!$B$2:$T$3018,10,FALSE))</f>
        <v>0</v>
      </c>
      <c r="M310" s="733">
        <f>IF(ISERROR(VLOOKUP(CONCATENATE($B310,"-",$C310),IN_1C!$B$2:$T$3018,11,FALSE))=TRUE,"",VLOOKUP(CONCATENATE($B310,"-",$C310),IN_1C!$B$2:$T$3018,11,FALSE))</f>
        <v>0</v>
      </c>
      <c r="N310" s="734">
        <f>IF(ISERROR(VLOOKUP(CONCATENATE($B310,"-",$C310),IN_1C!$B$2:$T$3018,12,FALSE))=TRUE,"",VLOOKUP(CONCATENATE($B310,"-",$C310),IN_1C!$B$2:$T$3018,12,FALSE))</f>
        <v>0</v>
      </c>
      <c r="O310" s="733">
        <f>IF(ISERROR(VLOOKUP(CONCATENATE($B310,"-",$C310),IN_1C!$B$2:$T$3018,13,FALSE))=TRUE,"",VLOOKUP(CONCATENATE($B310,"-",$C310),IN_1C!$B$2:$T$3018,13,FALSE))</f>
        <v>0</v>
      </c>
      <c r="P310" s="734">
        <f>IF(ISERROR(VLOOKUP(CONCATENATE($B310,"-",$C310),IN_1C!$B$2:$T$3018,14,FALSE))=TRUE,"",VLOOKUP(CONCATENATE($B310,"-",$C310),IN_1C!$B$2:$T$3018,14,FALSE))</f>
        <v>0</v>
      </c>
      <c r="Q310" s="660">
        <f t="shared" si="55"/>
        <v>0</v>
      </c>
      <c r="R310" s="661">
        <f t="shared" si="55"/>
        <v>0</v>
      </c>
    </row>
    <row r="311" spans="1:18" x14ac:dyDescent="0.35">
      <c r="A311" s="718" t="s">
        <v>1415</v>
      </c>
      <c r="B311" s="719" t="s">
        <v>1416</v>
      </c>
      <c r="C311" s="717">
        <v>7</v>
      </c>
      <c r="D311" s="1362" t="str">
        <f t="shared" si="54"/>
        <v/>
      </c>
      <c r="E311" s="733">
        <f>IF(ISERROR(VLOOKUP(CONCATENATE($B311,"-",$C311),IN_1C!$B$2:$T$3018,3,FALSE))=TRUE,"",VLOOKUP(CONCATENATE($B311,"-",$C311),IN_1C!$B$2:$T$3018,3,FALSE))</f>
        <v>0</v>
      </c>
      <c r="F311" s="734">
        <f>IF(ISERROR(VLOOKUP(CONCATENATE($B311,"-",$C311),IN_1C!$B$2:$T$3018,4,FALSE))=TRUE,"",VLOOKUP(CONCATENATE($B311,"-",$C311),IN_1C!$B$2:$T$3018,4,FALSE))</f>
        <v>0</v>
      </c>
      <c r="G311" s="733">
        <f>IF(ISERROR(VLOOKUP(CONCATENATE($B311,"-",$C311),IN_1C!$B$2:$T$3018,5,FALSE))=TRUE,"",VLOOKUP(CONCATENATE($B311,"-",$C311),IN_1C!$B$2:$T$3018,5,FALSE))</f>
        <v>0</v>
      </c>
      <c r="H311" s="734">
        <f>IF(ISERROR(VLOOKUP(CONCATENATE($B311,"-",$C311),IN_1C!$B$2:$T$3018,6,FALSE))=TRUE,"",VLOOKUP(CONCATENATE($B311,"-",$C311),IN_1C!$B$2:$T$3018,6,FALSE))</f>
        <v>0</v>
      </c>
      <c r="I311" s="733">
        <f>IF(ISERROR(VLOOKUP(CONCATENATE($B311,"-",$C311),IN_1C!$B$2:$T$3018,7,FALSE))=TRUE,"",VLOOKUP(CONCATENATE($B311,"-",$C311),IN_1C!$B$2:$T$3018,7,FALSE))</f>
        <v>0</v>
      </c>
      <c r="J311" s="734">
        <f>IF(ISERROR(VLOOKUP(CONCATENATE($B311,"-",$C311),IN_1C!$B$2:$T$3018,8,FALSE))=TRUE,"",VLOOKUP(CONCATENATE($B311,"-",$C311),IN_1C!$B$2:$T$3018,8,FALSE))</f>
        <v>0</v>
      </c>
      <c r="K311" s="733">
        <f>IF(ISERROR(VLOOKUP(CONCATENATE($B311,"-",$C311),IN_1C!$B$2:$T$3018,9,FALSE))=TRUE,"",VLOOKUP(CONCATENATE($B311,"-",$C311),IN_1C!$B$2:$T$3018,9,FALSE))</f>
        <v>0</v>
      </c>
      <c r="L311" s="734">
        <f>IF(ISERROR(VLOOKUP(CONCATENATE($B311,"-",$C311),IN_1C!$B$2:$T$3018,10,FALSE))=TRUE,"",VLOOKUP(CONCATENATE($B311,"-",$C311),IN_1C!$B$2:$T$3018,10,FALSE))</f>
        <v>0</v>
      </c>
      <c r="M311" s="733">
        <f>IF(ISERROR(VLOOKUP(CONCATENATE($B311,"-",$C311),IN_1C!$B$2:$T$3018,11,FALSE))=TRUE,"",VLOOKUP(CONCATENATE($B311,"-",$C311),IN_1C!$B$2:$T$3018,11,FALSE))</f>
        <v>0</v>
      </c>
      <c r="N311" s="734">
        <f>IF(ISERROR(VLOOKUP(CONCATENATE($B311,"-",$C311),IN_1C!$B$2:$T$3018,12,FALSE))=TRUE,"",VLOOKUP(CONCATENATE($B311,"-",$C311),IN_1C!$B$2:$T$3018,12,FALSE))</f>
        <v>0</v>
      </c>
      <c r="O311" s="733">
        <f>IF(ISERROR(VLOOKUP(CONCATENATE($B311,"-",$C311),IN_1C!$B$2:$T$3018,13,FALSE))=TRUE,"",VLOOKUP(CONCATENATE($B311,"-",$C311),IN_1C!$B$2:$T$3018,13,FALSE))</f>
        <v>0</v>
      </c>
      <c r="P311" s="734">
        <f>IF(ISERROR(VLOOKUP(CONCATENATE($B311,"-",$C311),IN_1C!$B$2:$T$3018,14,FALSE))=TRUE,"",VLOOKUP(CONCATENATE($B311,"-",$C311),IN_1C!$B$2:$T$3018,14,FALSE))</f>
        <v>0</v>
      </c>
      <c r="Q311" s="660">
        <f t="shared" si="55"/>
        <v>0</v>
      </c>
      <c r="R311" s="661">
        <f t="shared" si="55"/>
        <v>0</v>
      </c>
    </row>
    <row r="312" spans="1:18" x14ac:dyDescent="0.35">
      <c r="A312" s="718" t="s">
        <v>1417</v>
      </c>
      <c r="B312" s="719" t="s">
        <v>1418</v>
      </c>
      <c r="C312" s="717">
        <v>7</v>
      </c>
      <c r="D312" s="1362" t="str">
        <f t="shared" si="54"/>
        <v/>
      </c>
      <c r="E312" s="733">
        <f>IF(ISERROR(VLOOKUP(CONCATENATE($B312,"-",$C312),IN_1C!$B$2:$T$3018,3,FALSE))=TRUE,"",VLOOKUP(CONCATENATE($B312,"-",$C312),IN_1C!$B$2:$T$3018,3,FALSE))</f>
        <v>0</v>
      </c>
      <c r="F312" s="734">
        <f>IF(ISERROR(VLOOKUP(CONCATENATE($B312,"-",$C312),IN_1C!$B$2:$T$3018,4,FALSE))=TRUE,"",VLOOKUP(CONCATENATE($B312,"-",$C312),IN_1C!$B$2:$T$3018,4,FALSE))</f>
        <v>0</v>
      </c>
      <c r="G312" s="733">
        <f>IF(ISERROR(VLOOKUP(CONCATENATE($B312,"-",$C312),IN_1C!$B$2:$T$3018,5,FALSE))=TRUE,"",VLOOKUP(CONCATENATE($B312,"-",$C312),IN_1C!$B$2:$T$3018,5,FALSE))</f>
        <v>0</v>
      </c>
      <c r="H312" s="734">
        <f>IF(ISERROR(VLOOKUP(CONCATENATE($B312,"-",$C312),IN_1C!$B$2:$T$3018,6,FALSE))=TRUE,"",VLOOKUP(CONCATENATE($B312,"-",$C312),IN_1C!$B$2:$T$3018,6,FALSE))</f>
        <v>0</v>
      </c>
      <c r="I312" s="733">
        <f>IF(ISERROR(VLOOKUP(CONCATENATE($B312,"-",$C312),IN_1C!$B$2:$T$3018,7,FALSE))=TRUE,"",VLOOKUP(CONCATENATE($B312,"-",$C312),IN_1C!$B$2:$T$3018,7,FALSE))</f>
        <v>0</v>
      </c>
      <c r="J312" s="734">
        <f>IF(ISERROR(VLOOKUP(CONCATENATE($B312,"-",$C312),IN_1C!$B$2:$T$3018,8,FALSE))=TRUE,"",VLOOKUP(CONCATENATE($B312,"-",$C312),IN_1C!$B$2:$T$3018,8,FALSE))</f>
        <v>0</v>
      </c>
      <c r="K312" s="733">
        <f>IF(ISERROR(VLOOKUP(CONCATENATE($B312,"-",$C312),IN_1C!$B$2:$T$3018,9,FALSE))=TRUE,"",VLOOKUP(CONCATENATE($B312,"-",$C312),IN_1C!$B$2:$T$3018,9,FALSE))</f>
        <v>0</v>
      </c>
      <c r="L312" s="734">
        <f>IF(ISERROR(VLOOKUP(CONCATENATE($B312,"-",$C312),IN_1C!$B$2:$T$3018,10,FALSE))=TRUE,"",VLOOKUP(CONCATENATE($B312,"-",$C312),IN_1C!$B$2:$T$3018,10,FALSE))</f>
        <v>0</v>
      </c>
      <c r="M312" s="733">
        <f>IF(ISERROR(VLOOKUP(CONCATENATE($B312,"-",$C312),IN_1C!$B$2:$T$3018,11,FALSE))=TRUE,"",VLOOKUP(CONCATENATE($B312,"-",$C312),IN_1C!$B$2:$T$3018,11,FALSE))</f>
        <v>0</v>
      </c>
      <c r="N312" s="734">
        <f>IF(ISERROR(VLOOKUP(CONCATENATE($B312,"-",$C312),IN_1C!$B$2:$T$3018,12,FALSE))=TRUE,"",VLOOKUP(CONCATENATE($B312,"-",$C312),IN_1C!$B$2:$T$3018,12,FALSE))</f>
        <v>0</v>
      </c>
      <c r="O312" s="733">
        <f>IF(ISERROR(VLOOKUP(CONCATENATE($B312,"-",$C312),IN_1C!$B$2:$T$3018,13,FALSE))=TRUE,"",VLOOKUP(CONCATENATE($B312,"-",$C312),IN_1C!$B$2:$T$3018,13,FALSE))</f>
        <v>0</v>
      </c>
      <c r="P312" s="734">
        <f>IF(ISERROR(VLOOKUP(CONCATENATE($B312,"-",$C312),IN_1C!$B$2:$T$3018,14,FALSE))=TRUE,"",VLOOKUP(CONCATENATE($B312,"-",$C312),IN_1C!$B$2:$T$3018,14,FALSE))</f>
        <v>0</v>
      </c>
      <c r="Q312" s="660">
        <f t="shared" si="55"/>
        <v>0</v>
      </c>
      <c r="R312" s="661">
        <f t="shared" si="55"/>
        <v>0</v>
      </c>
    </row>
    <row r="313" spans="1:18" x14ac:dyDescent="0.35">
      <c r="A313" s="718" t="s">
        <v>1419</v>
      </c>
      <c r="B313" s="719" t="s">
        <v>1420</v>
      </c>
      <c r="C313" s="717">
        <v>7</v>
      </c>
      <c r="D313" s="1362" t="str">
        <f t="shared" si="54"/>
        <v/>
      </c>
      <c r="E313" s="733">
        <f>IF(ISERROR(VLOOKUP(CONCATENATE($B313,"-",$C313),IN_1C!$B$2:$T$3018,3,FALSE))=TRUE,"",VLOOKUP(CONCATENATE($B313,"-",$C313),IN_1C!$B$2:$T$3018,3,FALSE))</f>
        <v>0</v>
      </c>
      <c r="F313" s="734">
        <f>IF(ISERROR(VLOOKUP(CONCATENATE($B313,"-",$C313),IN_1C!$B$2:$T$3018,4,FALSE))=TRUE,"",VLOOKUP(CONCATENATE($B313,"-",$C313),IN_1C!$B$2:$T$3018,4,FALSE))</f>
        <v>0</v>
      </c>
      <c r="G313" s="733">
        <f>IF(ISERROR(VLOOKUP(CONCATENATE($B313,"-",$C313),IN_1C!$B$2:$T$3018,5,FALSE))=TRUE,"",VLOOKUP(CONCATENATE($B313,"-",$C313),IN_1C!$B$2:$T$3018,5,FALSE))</f>
        <v>0</v>
      </c>
      <c r="H313" s="734">
        <f>IF(ISERROR(VLOOKUP(CONCATENATE($B313,"-",$C313),IN_1C!$B$2:$T$3018,6,FALSE))=TRUE,"",VLOOKUP(CONCATENATE($B313,"-",$C313),IN_1C!$B$2:$T$3018,6,FALSE))</f>
        <v>0</v>
      </c>
      <c r="I313" s="733">
        <f>IF(ISERROR(VLOOKUP(CONCATENATE($B313,"-",$C313),IN_1C!$B$2:$T$3018,7,FALSE))=TRUE,"",VLOOKUP(CONCATENATE($B313,"-",$C313),IN_1C!$B$2:$T$3018,7,FALSE))</f>
        <v>0</v>
      </c>
      <c r="J313" s="734">
        <f>IF(ISERROR(VLOOKUP(CONCATENATE($B313,"-",$C313),IN_1C!$B$2:$T$3018,8,FALSE))=TRUE,"",VLOOKUP(CONCATENATE($B313,"-",$C313),IN_1C!$B$2:$T$3018,8,FALSE))</f>
        <v>0</v>
      </c>
      <c r="K313" s="733">
        <f>IF(ISERROR(VLOOKUP(CONCATENATE($B313,"-",$C313),IN_1C!$B$2:$T$3018,9,FALSE))=TRUE,"",VLOOKUP(CONCATENATE($B313,"-",$C313),IN_1C!$B$2:$T$3018,9,FALSE))</f>
        <v>0</v>
      </c>
      <c r="L313" s="734">
        <f>IF(ISERROR(VLOOKUP(CONCATENATE($B313,"-",$C313),IN_1C!$B$2:$T$3018,10,FALSE))=TRUE,"",VLOOKUP(CONCATENATE($B313,"-",$C313),IN_1C!$B$2:$T$3018,10,FALSE))</f>
        <v>0</v>
      </c>
      <c r="M313" s="733">
        <f>IF(ISERROR(VLOOKUP(CONCATENATE($B313,"-",$C313),IN_1C!$B$2:$T$3018,11,FALSE))=TRUE,"",VLOOKUP(CONCATENATE($B313,"-",$C313),IN_1C!$B$2:$T$3018,11,FALSE))</f>
        <v>0</v>
      </c>
      <c r="N313" s="734">
        <f>IF(ISERROR(VLOOKUP(CONCATENATE($B313,"-",$C313),IN_1C!$B$2:$T$3018,12,FALSE))=TRUE,"",VLOOKUP(CONCATENATE($B313,"-",$C313),IN_1C!$B$2:$T$3018,12,FALSE))</f>
        <v>0</v>
      </c>
      <c r="O313" s="733">
        <f>IF(ISERROR(VLOOKUP(CONCATENATE($B313,"-",$C313),IN_1C!$B$2:$T$3018,13,FALSE))=TRUE,"",VLOOKUP(CONCATENATE($B313,"-",$C313),IN_1C!$B$2:$T$3018,13,FALSE))</f>
        <v>0</v>
      </c>
      <c r="P313" s="734">
        <f>IF(ISERROR(VLOOKUP(CONCATENATE($B313,"-",$C313),IN_1C!$B$2:$T$3018,14,FALSE))=TRUE,"",VLOOKUP(CONCATENATE($B313,"-",$C313),IN_1C!$B$2:$T$3018,14,FALSE))</f>
        <v>0</v>
      </c>
      <c r="Q313" s="660">
        <f t="shared" si="55"/>
        <v>0</v>
      </c>
      <c r="R313" s="661">
        <f t="shared" si="55"/>
        <v>0</v>
      </c>
    </row>
    <row r="314" spans="1:18" x14ac:dyDescent="0.35">
      <c r="A314" s="718" t="s">
        <v>1814</v>
      </c>
      <c r="B314" s="720" t="s">
        <v>524</v>
      </c>
      <c r="C314" s="717">
        <v>7</v>
      </c>
      <c r="D314" s="1362" t="str">
        <f t="shared" si="54"/>
        <v/>
      </c>
      <c r="E314" s="2145">
        <f>IF(ISERROR(VLOOKUP(CONCATENATE($B314,"-",$C314),IN_1C!$B$2:$T$3018,3,FALSE))=TRUE,"",VLOOKUP(CONCATENATE($B314,"-",$C314),IN_1C!$B$2:$T$3018,3,FALSE))</f>
        <v>0</v>
      </c>
      <c r="F314" s="2146">
        <f>IF(ISERROR(VLOOKUP(CONCATENATE($B314,"-",$C314),IN_1C!$B$2:$T$3018,4,FALSE))=TRUE,"",VLOOKUP(CONCATENATE($B314,"-",$C314),IN_1C!$B$2:$T$3018,4,FALSE))</f>
        <v>0</v>
      </c>
      <c r="G314" s="2145">
        <f>IF(ISERROR(VLOOKUP(CONCATENATE($B314,"-",$C314),IN_1C!$B$2:$T$3018,5,FALSE))=TRUE,"",VLOOKUP(CONCATENATE($B314,"-",$C314),IN_1C!$B$2:$T$3018,5,FALSE))</f>
        <v>0</v>
      </c>
      <c r="H314" s="2146">
        <f>IF(ISERROR(VLOOKUP(CONCATENATE($B314,"-",$C314),IN_1C!$B$2:$T$3018,6,FALSE))=TRUE,"",VLOOKUP(CONCATENATE($B314,"-",$C314),IN_1C!$B$2:$T$3018,6,FALSE))</f>
        <v>0</v>
      </c>
      <c r="I314" s="2145">
        <f>IF(ISERROR(VLOOKUP(CONCATENATE($B314,"-",$C314),IN_1C!$B$2:$T$3018,7,FALSE))=TRUE,"",VLOOKUP(CONCATENATE($B314,"-",$C314),IN_1C!$B$2:$T$3018,7,FALSE))</f>
        <v>0</v>
      </c>
      <c r="J314" s="2146">
        <f>IF(ISERROR(VLOOKUP(CONCATENATE($B314,"-",$C314),IN_1C!$B$2:$T$3018,8,FALSE))=TRUE,"",VLOOKUP(CONCATENATE($B314,"-",$C314),IN_1C!$B$2:$T$3018,8,FALSE))</f>
        <v>0</v>
      </c>
      <c r="K314" s="2145">
        <f>IF(ISERROR(VLOOKUP(CONCATENATE($B314,"-",$C314),IN_1C!$B$2:$T$3018,9,FALSE))=TRUE,"",VLOOKUP(CONCATENATE($B314,"-",$C314),IN_1C!$B$2:$T$3018,9,FALSE))</f>
        <v>0</v>
      </c>
      <c r="L314" s="2146">
        <f>IF(ISERROR(VLOOKUP(CONCATENATE($B314,"-",$C314),IN_1C!$B$2:$T$3018,10,FALSE))=TRUE,"",VLOOKUP(CONCATENATE($B314,"-",$C314),IN_1C!$B$2:$T$3018,10,FALSE))</f>
        <v>0</v>
      </c>
      <c r="M314" s="2145">
        <f>IF(ISERROR(VLOOKUP(CONCATENATE($B314,"-",$C314),IN_1C!$B$2:$T$3018,11,FALSE))=TRUE,"",VLOOKUP(CONCATENATE($B314,"-",$C314),IN_1C!$B$2:$T$3018,11,FALSE))</f>
        <v>0</v>
      </c>
      <c r="N314" s="2146">
        <f>IF(ISERROR(VLOOKUP(CONCATENATE($B314,"-",$C314),IN_1C!$B$2:$T$3018,12,FALSE))=TRUE,"",VLOOKUP(CONCATENATE($B314,"-",$C314),IN_1C!$B$2:$T$3018,12,FALSE))</f>
        <v>0</v>
      </c>
      <c r="O314" s="2145">
        <f>IF(ISERROR(VLOOKUP(CONCATENATE($B314,"-",$C314),IN_1C!$B$2:$T$3018,13,FALSE))=TRUE,"",VLOOKUP(CONCATENATE($B314,"-",$C314),IN_1C!$B$2:$T$3018,13,FALSE))</f>
        <v>0</v>
      </c>
      <c r="P314" s="2146">
        <f>IF(ISERROR(VLOOKUP(CONCATENATE($B314,"-",$C314),IN_1C!$B$2:$T$3018,14,FALSE))=TRUE,"",VLOOKUP(CONCATENATE($B314,"-",$C314),IN_1C!$B$2:$T$3018,14,FALSE))</f>
        <v>0</v>
      </c>
      <c r="Q314" s="2147">
        <f t="shared" si="55"/>
        <v>0</v>
      </c>
      <c r="R314" s="666">
        <f t="shared" si="55"/>
        <v>0</v>
      </c>
    </row>
    <row r="315" spans="1:18" x14ac:dyDescent="0.35">
      <c r="A315" s="718" t="s">
        <v>1815</v>
      </c>
      <c r="B315" s="720" t="s">
        <v>526</v>
      </c>
      <c r="C315" s="717">
        <v>7</v>
      </c>
      <c r="D315" s="1362" t="str">
        <f t="shared" si="54"/>
        <v/>
      </c>
      <c r="E315" s="2145">
        <f>IF(ISERROR(VLOOKUP(CONCATENATE($B315,"-",$C315),IN_1C!$B$2:$T$3018,3,FALSE))=TRUE,"",VLOOKUP(CONCATENATE($B315,"-",$C315),IN_1C!$B$2:$T$3018,3,FALSE))</f>
        <v>0</v>
      </c>
      <c r="F315" s="2146">
        <f>IF(ISERROR(VLOOKUP(CONCATENATE($B315,"-",$C315),IN_1C!$B$2:$T$3018,4,FALSE))=TRUE,"",VLOOKUP(CONCATENATE($B315,"-",$C315),IN_1C!$B$2:$T$3018,4,FALSE))</f>
        <v>0</v>
      </c>
      <c r="G315" s="2145">
        <f>IF(ISERROR(VLOOKUP(CONCATENATE($B315,"-",$C315),IN_1C!$B$2:$T$3018,5,FALSE))=TRUE,"",VLOOKUP(CONCATENATE($B315,"-",$C315),IN_1C!$B$2:$T$3018,5,FALSE))</f>
        <v>0</v>
      </c>
      <c r="H315" s="2146">
        <f>IF(ISERROR(VLOOKUP(CONCATENATE($B315,"-",$C315),IN_1C!$B$2:$T$3018,6,FALSE))=TRUE,"",VLOOKUP(CONCATENATE($B315,"-",$C315),IN_1C!$B$2:$T$3018,6,FALSE))</f>
        <v>0</v>
      </c>
      <c r="I315" s="2145">
        <f>IF(ISERROR(VLOOKUP(CONCATENATE($B315,"-",$C315),IN_1C!$B$2:$T$3018,7,FALSE))=TRUE,"",VLOOKUP(CONCATENATE($B315,"-",$C315),IN_1C!$B$2:$T$3018,7,FALSE))</f>
        <v>0</v>
      </c>
      <c r="J315" s="2146">
        <f>IF(ISERROR(VLOOKUP(CONCATENATE($B315,"-",$C315),IN_1C!$B$2:$T$3018,8,FALSE))=TRUE,"",VLOOKUP(CONCATENATE($B315,"-",$C315),IN_1C!$B$2:$T$3018,8,FALSE))</f>
        <v>0</v>
      </c>
      <c r="K315" s="2145">
        <f>IF(ISERROR(VLOOKUP(CONCATENATE($B315,"-",$C315),IN_1C!$B$2:$T$3018,9,FALSE))=TRUE,"",VLOOKUP(CONCATENATE($B315,"-",$C315),IN_1C!$B$2:$T$3018,9,FALSE))</f>
        <v>0</v>
      </c>
      <c r="L315" s="2146">
        <f>IF(ISERROR(VLOOKUP(CONCATENATE($B315,"-",$C315),IN_1C!$B$2:$T$3018,10,FALSE))=TRUE,"",VLOOKUP(CONCATENATE($B315,"-",$C315),IN_1C!$B$2:$T$3018,10,FALSE))</f>
        <v>0</v>
      </c>
      <c r="M315" s="2145">
        <f>IF(ISERROR(VLOOKUP(CONCATENATE($B315,"-",$C315),IN_1C!$B$2:$T$3018,11,FALSE))=TRUE,"",VLOOKUP(CONCATENATE($B315,"-",$C315),IN_1C!$B$2:$T$3018,11,FALSE))</f>
        <v>0</v>
      </c>
      <c r="N315" s="2146">
        <f>IF(ISERROR(VLOOKUP(CONCATENATE($B315,"-",$C315),IN_1C!$B$2:$T$3018,12,FALSE))=TRUE,"",VLOOKUP(CONCATENATE($B315,"-",$C315),IN_1C!$B$2:$T$3018,12,FALSE))</f>
        <v>0</v>
      </c>
      <c r="O315" s="2145">
        <f>IF(ISERROR(VLOOKUP(CONCATENATE($B315,"-",$C315),IN_1C!$B$2:$T$3018,13,FALSE))=TRUE,"",VLOOKUP(CONCATENATE($B315,"-",$C315),IN_1C!$B$2:$T$3018,13,FALSE))</f>
        <v>0</v>
      </c>
      <c r="P315" s="2146">
        <f>IF(ISERROR(VLOOKUP(CONCATENATE($B315,"-",$C315),IN_1C!$B$2:$T$3018,14,FALSE))=TRUE,"",VLOOKUP(CONCATENATE($B315,"-",$C315),IN_1C!$B$2:$T$3018,14,FALSE))</f>
        <v>0</v>
      </c>
      <c r="Q315" s="2147">
        <f t="shared" si="55"/>
        <v>0</v>
      </c>
      <c r="R315" s="666">
        <f t="shared" si="55"/>
        <v>0</v>
      </c>
    </row>
    <row r="316" spans="1:18" ht="15.45" thickBot="1" x14ac:dyDescent="0.4">
      <c r="A316" s="718" t="s">
        <v>1421</v>
      </c>
      <c r="B316" s="720" t="s">
        <v>1422</v>
      </c>
      <c r="C316" s="717">
        <v>7</v>
      </c>
      <c r="D316" s="1362" t="str">
        <f t="shared" si="54"/>
        <v/>
      </c>
      <c r="E316" s="736">
        <f>IF(ISERROR(VLOOKUP(CONCATENATE($B316,"-",$C316),IN_1C!$B$2:$T$3018,3,FALSE))=TRUE,"",VLOOKUP(CONCATENATE($B316,"-",$C316),IN_1C!$B$2:$T$3018,3,FALSE))</f>
        <v>0</v>
      </c>
      <c r="F316" s="737">
        <f>IF(ISERROR(VLOOKUP(CONCATENATE($B316,"-",$C316),IN_1C!$B$2:$T$3018,4,FALSE))=TRUE,"",VLOOKUP(CONCATENATE($B316,"-",$C316),IN_1C!$B$2:$T$3018,4,FALSE))</f>
        <v>0</v>
      </c>
      <c r="G316" s="736">
        <f>IF(ISERROR(VLOOKUP(CONCATENATE($B316,"-",$C316),IN_1C!$B$2:$T$3018,5,FALSE))=TRUE,"",VLOOKUP(CONCATENATE($B316,"-",$C316),IN_1C!$B$2:$T$3018,5,FALSE))</f>
        <v>0</v>
      </c>
      <c r="H316" s="737">
        <f>IF(ISERROR(VLOOKUP(CONCATENATE($B316,"-",$C316),IN_1C!$B$2:$T$3018,6,FALSE))=TRUE,"",VLOOKUP(CONCATENATE($B316,"-",$C316),IN_1C!$B$2:$T$3018,6,FALSE))</f>
        <v>0</v>
      </c>
      <c r="I316" s="736">
        <f>IF(ISERROR(VLOOKUP(CONCATENATE($B316,"-",$C316),IN_1C!$B$2:$T$3018,7,FALSE))=TRUE,"",VLOOKUP(CONCATENATE($B316,"-",$C316),IN_1C!$B$2:$T$3018,7,FALSE))</f>
        <v>0</v>
      </c>
      <c r="J316" s="737">
        <f>IF(ISERROR(VLOOKUP(CONCATENATE($B316,"-",$C316),IN_1C!$B$2:$T$3018,8,FALSE))=TRUE,"",VLOOKUP(CONCATENATE($B316,"-",$C316),IN_1C!$B$2:$T$3018,8,FALSE))</f>
        <v>0</v>
      </c>
      <c r="K316" s="736">
        <f>IF(ISERROR(VLOOKUP(CONCATENATE($B316,"-",$C316),IN_1C!$B$2:$T$3018,9,FALSE))=TRUE,"",VLOOKUP(CONCATENATE($B316,"-",$C316),IN_1C!$B$2:$T$3018,9,FALSE))</f>
        <v>0</v>
      </c>
      <c r="L316" s="737">
        <f>IF(ISERROR(VLOOKUP(CONCATENATE($B316,"-",$C316),IN_1C!$B$2:$T$3018,10,FALSE))=TRUE,"",VLOOKUP(CONCATENATE($B316,"-",$C316),IN_1C!$B$2:$T$3018,10,FALSE))</f>
        <v>0</v>
      </c>
      <c r="M316" s="736">
        <f>IF(ISERROR(VLOOKUP(CONCATENATE($B316,"-",$C316),IN_1C!$B$2:$T$3018,11,FALSE))=TRUE,"",VLOOKUP(CONCATENATE($B316,"-",$C316),IN_1C!$B$2:$T$3018,11,FALSE))</f>
        <v>0</v>
      </c>
      <c r="N316" s="737">
        <f>IF(ISERROR(VLOOKUP(CONCATENATE($B316,"-",$C316),IN_1C!$B$2:$T$3018,12,FALSE))=TRUE,"",VLOOKUP(CONCATENATE($B316,"-",$C316),IN_1C!$B$2:$T$3018,12,FALSE))</f>
        <v>0</v>
      </c>
      <c r="O316" s="736">
        <f>IF(ISERROR(VLOOKUP(CONCATENATE($B316,"-",$C316),IN_1C!$B$2:$T$3018,13,FALSE))=TRUE,"",VLOOKUP(CONCATENATE($B316,"-",$C316),IN_1C!$B$2:$T$3018,13,FALSE))</f>
        <v>0</v>
      </c>
      <c r="P316" s="737">
        <f>IF(ISERROR(VLOOKUP(CONCATENATE($B316,"-",$C316),IN_1C!$B$2:$T$3018,14,FALSE))=TRUE,"",VLOOKUP(CONCATENATE($B316,"-",$C316),IN_1C!$B$2:$T$3018,14,FALSE))</f>
        <v>0</v>
      </c>
      <c r="Q316" s="663">
        <f t="shared" si="55"/>
        <v>0</v>
      </c>
      <c r="R316" s="664">
        <f t="shared" si="55"/>
        <v>0</v>
      </c>
    </row>
    <row r="317" spans="1:18" ht="15.45" thickBot="1" x14ac:dyDescent="0.4">
      <c r="A317" s="721" t="s">
        <v>1423</v>
      </c>
      <c r="B317" s="722"/>
      <c r="C317" s="717"/>
      <c r="D317" s="1362"/>
      <c r="E317" s="741" t="str">
        <f>IF(ISERROR(VLOOKUP(CONCATENATE($B317,"-",$C317),IN_1C!$B$2:$T$3018,3,FALSE))=TRUE,"",VLOOKUP(CONCATENATE($B317,"-",$C317),IN_1C!$B$2:$T$3018,3,FALSE))</f>
        <v/>
      </c>
      <c r="F317" s="742" t="str">
        <f>IF(ISERROR(VLOOKUP(CONCATENATE($B317,"-",$C317),IN_1C!$B$2:$T$3018,4,FALSE))=TRUE,"",VLOOKUP(CONCATENATE($B317,"-",$C317),IN_1C!$B$2:$T$3018,4,FALSE))</f>
        <v/>
      </c>
      <c r="G317" s="742" t="str">
        <f>IF(ISERROR(VLOOKUP(CONCATENATE($B317,"-",$C317),IN_1C!$B$2:$T$3018,5,FALSE))=TRUE,"",VLOOKUP(CONCATENATE($B317,"-",$C317),IN_1C!$B$2:$T$3018,5,FALSE))</f>
        <v/>
      </c>
      <c r="H317" s="742" t="str">
        <f>IF(ISERROR(VLOOKUP(CONCATENATE($B317,"-",$C317),IN_1C!$B$2:$T$3018,6,FALSE))=TRUE,"",VLOOKUP(CONCATENATE($B317,"-",$C317),IN_1C!$B$2:$T$3018,6,FALSE))</f>
        <v/>
      </c>
      <c r="I317" s="742" t="str">
        <f>IF(ISERROR(VLOOKUP(CONCATENATE($B317,"-",$C317),IN_1C!$B$2:$T$3018,7,FALSE))=TRUE,"",VLOOKUP(CONCATENATE($B317,"-",$C317),IN_1C!$B$2:$T$3018,7,FALSE))</f>
        <v/>
      </c>
      <c r="J317" s="742" t="str">
        <f>IF(ISERROR(VLOOKUP(CONCATENATE($B317,"-",$C317),IN_1C!$B$2:$T$3018,8,FALSE))=TRUE,"",VLOOKUP(CONCATENATE($B317,"-",$C317),IN_1C!$B$2:$T$3018,8,FALSE))</f>
        <v/>
      </c>
      <c r="K317" s="742" t="str">
        <f>IF(ISERROR(VLOOKUP(CONCATENATE($B317,"-",$C317),IN_1C!$B$2:$T$3018,9,FALSE))=TRUE,"",VLOOKUP(CONCATENATE($B317,"-",$C317),IN_1C!$B$2:$T$3018,9,FALSE))</f>
        <v/>
      </c>
      <c r="L317" s="742" t="str">
        <f>IF(ISERROR(VLOOKUP(CONCATENATE($B317,"-",$C317),IN_1C!$B$2:$T$3018,10,FALSE))=TRUE,"",VLOOKUP(CONCATENATE($B317,"-",$C317),IN_1C!$B$2:$T$3018,10,FALSE))</f>
        <v/>
      </c>
      <c r="M317" s="742" t="str">
        <f>IF(ISERROR(VLOOKUP(CONCATENATE($B317,"-",$C317),IN_1C!$B$2:$T$3018,11,FALSE))=TRUE,"",VLOOKUP(CONCATENATE($B317,"-",$C317),IN_1C!$B$2:$T$3018,11,FALSE))</f>
        <v/>
      </c>
      <c r="N317" s="742" t="str">
        <f>IF(ISERROR(VLOOKUP(CONCATENATE($B317,"-",$C317),IN_1C!$B$2:$T$3018,12,FALSE))=TRUE,"",VLOOKUP(CONCATENATE($B317,"-",$C317),IN_1C!$B$2:$T$3018,12,FALSE))</f>
        <v/>
      </c>
      <c r="O317" s="742" t="str">
        <f>IF(ISERROR(VLOOKUP(CONCATENATE($B317,"-",$C317),IN_1C!$B$2:$T$3018,13,FALSE))=TRUE,"",VLOOKUP(CONCATENATE($B317,"-",$C317),IN_1C!$B$2:$T$3018,13,FALSE))</f>
        <v/>
      </c>
      <c r="P317" s="742" t="str">
        <f>IF(ISERROR(VLOOKUP(CONCATENATE($B317,"-",$C317),IN_1C!$B$2:$T$3018,14,FALSE))=TRUE,"",VLOOKUP(CONCATENATE($B317,"-",$C317),IN_1C!$B$2:$T$3018,14,FALSE))</f>
        <v/>
      </c>
      <c r="Q317" s="671"/>
      <c r="R317" s="672"/>
    </row>
    <row r="318" spans="1:18" x14ac:dyDescent="0.35">
      <c r="A318" s="715" t="s">
        <v>1424</v>
      </c>
      <c r="B318" s="716" t="s">
        <v>1425</v>
      </c>
      <c r="C318" s="717">
        <v>7</v>
      </c>
      <c r="D318" s="1362" t="str">
        <f t="shared" ref="D318:D328" si="56">CONCATENATE(D$295)</f>
        <v/>
      </c>
      <c r="E318" s="730">
        <f>IF(ISERROR(VLOOKUP(CONCATENATE($B318,"-",$C318),IN_1C!$B$2:$T$3018,3,FALSE))=TRUE,"",VLOOKUP(CONCATENATE($B318,"-",$C318),IN_1C!$B$2:$T$3018,3,FALSE))</f>
        <v>0</v>
      </c>
      <c r="F318" s="731">
        <f>IF(ISERROR(VLOOKUP(CONCATENATE($B318,"-",$C318),IN_1C!$B$2:$T$3018,4,FALSE))=TRUE,"",VLOOKUP(CONCATENATE($B318,"-",$C318),IN_1C!$B$2:$T$3018,4,FALSE))</f>
        <v>0</v>
      </c>
      <c r="G318" s="730">
        <f>IF(ISERROR(VLOOKUP(CONCATENATE($B318,"-",$C318),IN_1C!$B$2:$T$3018,5,FALSE))=TRUE,"",VLOOKUP(CONCATENATE($B318,"-",$C318),IN_1C!$B$2:$T$3018,5,FALSE))</f>
        <v>0</v>
      </c>
      <c r="H318" s="731">
        <f>IF(ISERROR(VLOOKUP(CONCATENATE($B318,"-",$C318),IN_1C!$B$2:$T$3018,6,FALSE))=TRUE,"",VLOOKUP(CONCATENATE($B318,"-",$C318),IN_1C!$B$2:$T$3018,6,FALSE))</f>
        <v>0</v>
      </c>
      <c r="I318" s="730">
        <f>IF(ISERROR(VLOOKUP(CONCATENATE($B318,"-",$C318),IN_1C!$B$2:$T$3018,7,FALSE))=TRUE,"",VLOOKUP(CONCATENATE($B318,"-",$C318),IN_1C!$B$2:$T$3018,7,FALSE))</f>
        <v>0</v>
      </c>
      <c r="J318" s="731">
        <f>IF(ISERROR(VLOOKUP(CONCATENATE($B318,"-",$C318),IN_1C!$B$2:$T$3018,8,FALSE))=TRUE,"",VLOOKUP(CONCATENATE($B318,"-",$C318),IN_1C!$B$2:$T$3018,8,FALSE))</f>
        <v>0</v>
      </c>
      <c r="K318" s="730">
        <f>IF(ISERROR(VLOOKUP(CONCATENATE($B318,"-",$C318),IN_1C!$B$2:$T$3018,9,FALSE))=TRUE,"",VLOOKUP(CONCATENATE($B318,"-",$C318),IN_1C!$B$2:$T$3018,9,FALSE))</f>
        <v>0</v>
      </c>
      <c r="L318" s="731">
        <f>IF(ISERROR(VLOOKUP(CONCATENATE($B318,"-",$C318),IN_1C!$B$2:$T$3018,10,FALSE))=TRUE,"",VLOOKUP(CONCATENATE($B318,"-",$C318),IN_1C!$B$2:$T$3018,10,FALSE))</f>
        <v>0</v>
      </c>
      <c r="M318" s="730">
        <f>IF(ISERROR(VLOOKUP(CONCATENATE($B318,"-",$C318),IN_1C!$B$2:$T$3018,11,FALSE))=TRUE,"",VLOOKUP(CONCATENATE($B318,"-",$C318),IN_1C!$B$2:$T$3018,11,FALSE))</f>
        <v>0</v>
      </c>
      <c r="N318" s="731">
        <f>IF(ISERROR(VLOOKUP(CONCATENATE($B318,"-",$C318),IN_1C!$B$2:$T$3018,12,FALSE))=TRUE,"",VLOOKUP(CONCATENATE($B318,"-",$C318),IN_1C!$B$2:$T$3018,12,FALSE))</f>
        <v>0</v>
      </c>
      <c r="O318" s="730">
        <f>IF(ISERROR(VLOOKUP(CONCATENATE($B318,"-",$C318),IN_1C!$B$2:$T$3018,13,FALSE))=TRUE,"",VLOOKUP(CONCATENATE($B318,"-",$C318),IN_1C!$B$2:$T$3018,13,FALSE))</f>
        <v>0</v>
      </c>
      <c r="P318" s="731">
        <f>IF(ISERROR(VLOOKUP(CONCATENATE($B318,"-",$C318),IN_1C!$B$2:$T$3018,14,FALSE))=TRUE,"",VLOOKUP(CONCATENATE($B318,"-",$C318),IN_1C!$B$2:$T$3018,14,FALSE))</f>
        <v>0</v>
      </c>
      <c r="Q318" s="656">
        <f t="shared" ref="Q318:R328" si="57">E318+G318</f>
        <v>0</v>
      </c>
      <c r="R318" s="657">
        <f t="shared" si="57"/>
        <v>0</v>
      </c>
    </row>
    <row r="319" spans="1:18" x14ac:dyDescent="0.35">
      <c r="A319" s="718" t="s">
        <v>1426</v>
      </c>
      <c r="B319" s="719" t="s">
        <v>1427</v>
      </c>
      <c r="C319" s="717">
        <v>7</v>
      </c>
      <c r="D319" s="1362" t="str">
        <f t="shared" si="56"/>
        <v/>
      </c>
      <c r="E319" s="733">
        <f>IF(ISERROR(VLOOKUP(CONCATENATE($B319,"-",$C319),IN_1C!$B$2:$T$3018,3,FALSE))=TRUE,"",VLOOKUP(CONCATENATE($B319,"-",$C319),IN_1C!$B$2:$T$3018,3,FALSE))</f>
        <v>0</v>
      </c>
      <c r="F319" s="734">
        <f>IF(ISERROR(VLOOKUP(CONCATENATE($B319,"-",$C319),IN_1C!$B$2:$T$3018,4,FALSE))=TRUE,"",VLOOKUP(CONCATENATE($B319,"-",$C319),IN_1C!$B$2:$T$3018,4,FALSE))</f>
        <v>0</v>
      </c>
      <c r="G319" s="733">
        <f>IF(ISERROR(VLOOKUP(CONCATENATE($B319,"-",$C319),IN_1C!$B$2:$T$3018,5,FALSE))=TRUE,"",VLOOKUP(CONCATENATE($B319,"-",$C319),IN_1C!$B$2:$T$3018,5,FALSE))</f>
        <v>0</v>
      </c>
      <c r="H319" s="734">
        <f>IF(ISERROR(VLOOKUP(CONCATENATE($B319,"-",$C319),IN_1C!$B$2:$T$3018,6,FALSE))=TRUE,"",VLOOKUP(CONCATENATE($B319,"-",$C319),IN_1C!$B$2:$T$3018,6,FALSE))</f>
        <v>0</v>
      </c>
      <c r="I319" s="733">
        <f>IF(ISERROR(VLOOKUP(CONCATENATE($B319,"-",$C319),IN_1C!$B$2:$T$3018,7,FALSE))=TRUE,"",VLOOKUP(CONCATENATE($B319,"-",$C319),IN_1C!$B$2:$T$3018,7,FALSE))</f>
        <v>0</v>
      </c>
      <c r="J319" s="734">
        <f>IF(ISERROR(VLOOKUP(CONCATENATE($B319,"-",$C319),IN_1C!$B$2:$T$3018,8,FALSE))=TRUE,"",VLOOKUP(CONCATENATE($B319,"-",$C319),IN_1C!$B$2:$T$3018,8,FALSE))</f>
        <v>0</v>
      </c>
      <c r="K319" s="733">
        <f>IF(ISERROR(VLOOKUP(CONCATENATE($B319,"-",$C319),IN_1C!$B$2:$T$3018,9,FALSE))=TRUE,"",VLOOKUP(CONCATENATE($B319,"-",$C319),IN_1C!$B$2:$T$3018,9,FALSE))</f>
        <v>0</v>
      </c>
      <c r="L319" s="734">
        <f>IF(ISERROR(VLOOKUP(CONCATENATE($B319,"-",$C319),IN_1C!$B$2:$T$3018,10,FALSE))=TRUE,"",VLOOKUP(CONCATENATE($B319,"-",$C319),IN_1C!$B$2:$T$3018,10,FALSE))</f>
        <v>0</v>
      </c>
      <c r="M319" s="733">
        <f>IF(ISERROR(VLOOKUP(CONCATENATE($B319,"-",$C319),IN_1C!$B$2:$T$3018,11,FALSE))=TRUE,"",VLOOKUP(CONCATENATE($B319,"-",$C319),IN_1C!$B$2:$T$3018,11,FALSE))</f>
        <v>0</v>
      </c>
      <c r="N319" s="734">
        <f>IF(ISERROR(VLOOKUP(CONCATENATE($B319,"-",$C319),IN_1C!$B$2:$T$3018,12,FALSE))=TRUE,"",VLOOKUP(CONCATENATE($B319,"-",$C319),IN_1C!$B$2:$T$3018,12,FALSE))</f>
        <v>0</v>
      </c>
      <c r="O319" s="733">
        <f>IF(ISERROR(VLOOKUP(CONCATENATE($B319,"-",$C319),IN_1C!$B$2:$T$3018,13,FALSE))=TRUE,"",VLOOKUP(CONCATENATE($B319,"-",$C319),IN_1C!$B$2:$T$3018,13,FALSE))</f>
        <v>0</v>
      </c>
      <c r="P319" s="734">
        <f>IF(ISERROR(VLOOKUP(CONCATENATE($B319,"-",$C319),IN_1C!$B$2:$T$3018,14,FALSE))=TRUE,"",VLOOKUP(CONCATENATE($B319,"-",$C319),IN_1C!$B$2:$T$3018,14,FALSE))</f>
        <v>0</v>
      </c>
      <c r="Q319" s="660">
        <f t="shared" si="57"/>
        <v>0</v>
      </c>
      <c r="R319" s="661">
        <f t="shared" si="57"/>
        <v>0</v>
      </c>
    </row>
    <row r="320" spans="1:18" x14ac:dyDescent="0.35">
      <c r="A320" s="718" t="s">
        <v>1428</v>
      </c>
      <c r="B320" s="719" t="s">
        <v>1429</v>
      </c>
      <c r="C320" s="717">
        <v>7</v>
      </c>
      <c r="D320" s="1362" t="str">
        <f t="shared" si="56"/>
        <v/>
      </c>
      <c r="E320" s="733">
        <f>IF(ISERROR(VLOOKUP(CONCATENATE($B320,"-",$C320),IN_1C!$B$2:$T$3018,3,FALSE))=TRUE,"",VLOOKUP(CONCATENATE($B320,"-",$C320),IN_1C!$B$2:$T$3018,3,FALSE))</f>
        <v>0</v>
      </c>
      <c r="F320" s="734">
        <f>IF(ISERROR(VLOOKUP(CONCATENATE($B320,"-",$C320),IN_1C!$B$2:$T$3018,4,FALSE))=TRUE,"",VLOOKUP(CONCATENATE($B320,"-",$C320),IN_1C!$B$2:$T$3018,4,FALSE))</f>
        <v>0</v>
      </c>
      <c r="G320" s="733">
        <f>IF(ISERROR(VLOOKUP(CONCATENATE($B320,"-",$C320),IN_1C!$B$2:$T$3018,5,FALSE))=TRUE,"",VLOOKUP(CONCATENATE($B320,"-",$C320),IN_1C!$B$2:$T$3018,5,FALSE))</f>
        <v>0</v>
      </c>
      <c r="H320" s="734">
        <f>IF(ISERROR(VLOOKUP(CONCATENATE($B320,"-",$C320),IN_1C!$B$2:$T$3018,6,FALSE))=TRUE,"",VLOOKUP(CONCATENATE($B320,"-",$C320),IN_1C!$B$2:$T$3018,6,FALSE))</f>
        <v>0</v>
      </c>
      <c r="I320" s="733">
        <f>IF(ISERROR(VLOOKUP(CONCATENATE($B320,"-",$C320),IN_1C!$B$2:$T$3018,7,FALSE))=TRUE,"",VLOOKUP(CONCATENATE($B320,"-",$C320),IN_1C!$B$2:$T$3018,7,FALSE))</f>
        <v>0</v>
      </c>
      <c r="J320" s="734">
        <f>IF(ISERROR(VLOOKUP(CONCATENATE($B320,"-",$C320),IN_1C!$B$2:$T$3018,8,FALSE))=TRUE,"",VLOOKUP(CONCATENATE($B320,"-",$C320),IN_1C!$B$2:$T$3018,8,FALSE))</f>
        <v>0</v>
      </c>
      <c r="K320" s="733">
        <f>IF(ISERROR(VLOOKUP(CONCATENATE($B320,"-",$C320),IN_1C!$B$2:$T$3018,9,FALSE))=TRUE,"",VLOOKUP(CONCATENATE($B320,"-",$C320),IN_1C!$B$2:$T$3018,9,FALSE))</f>
        <v>0</v>
      </c>
      <c r="L320" s="734">
        <f>IF(ISERROR(VLOOKUP(CONCATENATE($B320,"-",$C320),IN_1C!$B$2:$T$3018,10,FALSE))=TRUE,"",VLOOKUP(CONCATENATE($B320,"-",$C320),IN_1C!$B$2:$T$3018,10,FALSE))</f>
        <v>0</v>
      </c>
      <c r="M320" s="733">
        <f>IF(ISERROR(VLOOKUP(CONCATENATE($B320,"-",$C320),IN_1C!$B$2:$T$3018,11,FALSE))=TRUE,"",VLOOKUP(CONCATENATE($B320,"-",$C320),IN_1C!$B$2:$T$3018,11,FALSE))</f>
        <v>0</v>
      </c>
      <c r="N320" s="734">
        <f>IF(ISERROR(VLOOKUP(CONCATENATE($B320,"-",$C320),IN_1C!$B$2:$T$3018,12,FALSE))=TRUE,"",VLOOKUP(CONCATENATE($B320,"-",$C320),IN_1C!$B$2:$T$3018,12,FALSE))</f>
        <v>0</v>
      </c>
      <c r="O320" s="733">
        <f>IF(ISERROR(VLOOKUP(CONCATENATE($B320,"-",$C320),IN_1C!$B$2:$T$3018,13,FALSE))=TRUE,"",VLOOKUP(CONCATENATE($B320,"-",$C320),IN_1C!$B$2:$T$3018,13,FALSE))</f>
        <v>0</v>
      </c>
      <c r="P320" s="734">
        <f>IF(ISERROR(VLOOKUP(CONCATENATE($B320,"-",$C320),IN_1C!$B$2:$T$3018,14,FALSE))=TRUE,"",VLOOKUP(CONCATENATE($B320,"-",$C320),IN_1C!$B$2:$T$3018,14,FALSE))</f>
        <v>0</v>
      </c>
      <c r="Q320" s="660">
        <f t="shared" si="57"/>
        <v>0</v>
      </c>
      <c r="R320" s="661">
        <f t="shared" si="57"/>
        <v>0</v>
      </c>
    </row>
    <row r="321" spans="1:18" x14ac:dyDescent="0.35">
      <c r="A321" s="718" t="s">
        <v>1430</v>
      </c>
      <c r="B321" s="719" t="s">
        <v>1431</v>
      </c>
      <c r="C321" s="717">
        <v>7</v>
      </c>
      <c r="D321" s="1362" t="str">
        <f t="shared" si="56"/>
        <v/>
      </c>
      <c r="E321" s="733">
        <f>IF(ISERROR(VLOOKUP(CONCATENATE($B321,"-",$C321),IN_1C!$B$2:$T$3018,3,FALSE))=TRUE,"",VLOOKUP(CONCATENATE($B321,"-",$C321),IN_1C!$B$2:$T$3018,3,FALSE))</f>
        <v>0</v>
      </c>
      <c r="F321" s="734">
        <f>IF(ISERROR(VLOOKUP(CONCATENATE($B321,"-",$C321),IN_1C!$B$2:$T$3018,4,FALSE))=TRUE,"",VLOOKUP(CONCATENATE($B321,"-",$C321),IN_1C!$B$2:$T$3018,4,FALSE))</f>
        <v>0</v>
      </c>
      <c r="G321" s="733">
        <f>IF(ISERROR(VLOOKUP(CONCATENATE($B321,"-",$C321),IN_1C!$B$2:$T$3018,5,FALSE))=TRUE,"",VLOOKUP(CONCATENATE($B321,"-",$C321),IN_1C!$B$2:$T$3018,5,FALSE))</f>
        <v>0</v>
      </c>
      <c r="H321" s="734">
        <f>IF(ISERROR(VLOOKUP(CONCATENATE($B321,"-",$C321),IN_1C!$B$2:$T$3018,6,FALSE))=TRUE,"",VLOOKUP(CONCATENATE($B321,"-",$C321),IN_1C!$B$2:$T$3018,6,FALSE))</f>
        <v>0</v>
      </c>
      <c r="I321" s="733">
        <f>IF(ISERROR(VLOOKUP(CONCATENATE($B321,"-",$C321),IN_1C!$B$2:$T$3018,7,FALSE))=TRUE,"",VLOOKUP(CONCATENATE($B321,"-",$C321),IN_1C!$B$2:$T$3018,7,FALSE))</f>
        <v>0</v>
      </c>
      <c r="J321" s="734">
        <f>IF(ISERROR(VLOOKUP(CONCATENATE($B321,"-",$C321),IN_1C!$B$2:$T$3018,8,FALSE))=TRUE,"",VLOOKUP(CONCATENATE($B321,"-",$C321),IN_1C!$B$2:$T$3018,8,FALSE))</f>
        <v>0</v>
      </c>
      <c r="K321" s="733">
        <f>IF(ISERROR(VLOOKUP(CONCATENATE($B321,"-",$C321),IN_1C!$B$2:$T$3018,9,FALSE))=TRUE,"",VLOOKUP(CONCATENATE($B321,"-",$C321),IN_1C!$B$2:$T$3018,9,FALSE))</f>
        <v>0</v>
      </c>
      <c r="L321" s="734">
        <f>IF(ISERROR(VLOOKUP(CONCATENATE($B321,"-",$C321),IN_1C!$B$2:$T$3018,10,FALSE))=TRUE,"",VLOOKUP(CONCATENATE($B321,"-",$C321),IN_1C!$B$2:$T$3018,10,FALSE))</f>
        <v>0</v>
      </c>
      <c r="M321" s="733">
        <f>IF(ISERROR(VLOOKUP(CONCATENATE($B321,"-",$C321),IN_1C!$B$2:$T$3018,11,FALSE))=TRUE,"",VLOOKUP(CONCATENATE($B321,"-",$C321),IN_1C!$B$2:$T$3018,11,FALSE))</f>
        <v>0</v>
      </c>
      <c r="N321" s="734">
        <f>IF(ISERROR(VLOOKUP(CONCATENATE($B321,"-",$C321),IN_1C!$B$2:$T$3018,12,FALSE))=TRUE,"",VLOOKUP(CONCATENATE($B321,"-",$C321),IN_1C!$B$2:$T$3018,12,FALSE))</f>
        <v>0</v>
      </c>
      <c r="O321" s="733">
        <f>IF(ISERROR(VLOOKUP(CONCATENATE($B321,"-",$C321),IN_1C!$B$2:$T$3018,13,FALSE))=TRUE,"",VLOOKUP(CONCATENATE($B321,"-",$C321),IN_1C!$B$2:$T$3018,13,FALSE))</f>
        <v>0</v>
      </c>
      <c r="P321" s="734">
        <f>IF(ISERROR(VLOOKUP(CONCATENATE($B321,"-",$C321),IN_1C!$B$2:$T$3018,14,FALSE))=TRUE,"",VLOOKUP(CONCATENATE($B321,"-",$C321),IN_1C!$B$2:$T$3018,14,FALSE))</f>
        <v>0</v>
      </c>
      <c r="Q321" s="660">
        <f t="shared" si="57"/>
        <v>0</v>
      </c>
      <c r="R321" s="661">
        <f t="shared" si="57"/>
        <v>0</v>
      </c>
    </row>
    <row r="322" spans="1:18" x14ac:dyDescent="0.35">
      <c r="A322" s="718" t="s">
        <v>1432</v>
      </c>
      <c r="B322" s="719" t="s">
        <v>1433</v>
      </c>
      <c r="C322" s="717">
        <v>7</v>
      </c>
      <c r="D322" s="1362" t="str">
        <f t="shared" si="56"/>
        <v/>
      </c>
      <c r="E322" s="733">
        <f>IF(ISERROR(VLOOKUP(CONCATENATE($B322,"-",$C322),IN_1C!$B$2:$T$3018,3,FALSE))=TRUE,"",VLOOKUP(CONCATENATE($B322,"-",$C322),IN_1C!$B$2:$T$3018,3,FALSE))</f>
        <v>0</v>
      </c>
      <c r="F322" s="734">
        <f>IF(ISERROR(VLOOKUP(CONCATENATE($B322,"-",$C322),IN_1C!$B$2:$T$3018,4,FALSE))=TRUE,"",VLOOKUP(CONCATENATE($B322,"-",$C322),IN_1C!$B$2:$T$3018,4,FALSE))</f>
        <v>0</v>
      </c>
      <c r="G322" s="733">
        <f>IF(ISERROR(VLOOKUP(CONCATENATE($B322,"-",$C322),IN_1C!$B$2:$T$3018,5,FALSE))=TRUE,"",VLOOKUP(CONCATENATE($B322,"-",$C322),IN_1C!$B$2:$T$3018,5,FALSE))</f>
        <v>0</v>
      </c>
      <c r="H322" s="734">
        <f>IF(ISERROR(VLOOKUP(CONCATENATE($B322,"-",$C322),IN_1C!$B$2:$T$3018,6,FALSE))=TRUE,"",VLOOKUP(CONCATENATE($B322,"-",$C322),IN_1C!$B$2:$T$3018,6,FALSE))</f>
        <v>0</v>
      </c>
      <c r="I322" s="733">
        <f>IF(ISERROR(VLOOKUP(CONCATENATE($B322,"-",$C322),IN_1C!$B$2:$T$3018,7,FALSE))=TRUE,"",VLOOKUP(CONCATENATE($B322,"-",$C322),IN_1C!$B$2:$T$3018,7,FALSE))</f>
        <v>0</v>
      </c>
      <c r="J322" s="734">
        <f>IF(ISERROR(VLOOKUP(CONCATENATE($B322,"-",$C322),IN_1C!$B$2:$T$3018,8,FALSE))=TRUE,"",VLOOKUP(CONCATENATE($B322,"-",$C322),IN_1C!$B$2:$T$3018,8,FALSE))</f>
        <v>0</v>
      </c>
      <c r="K322" s="733">
        <f>IF(ISERROR(VLOOKUP(CONCATENATE($B322,"-",$C322),IN_1C!$B$2:$T$3018,9,FALSE))=TRUE,"",VLOOKUP(CONCATENATE($B322,"-",$C322),IN_1C!$B$2:$T$3018,9,FALSE))</f>
        <v>0</v>
      </c>
      <c r="L322" s="734">
        <f>IF(ISERROR(VLOOKUP(CONCATENATE($B322,"-",$C322),IN_1C!$B$2:$T$3018,10,FALSE))=TRUE,"",VLOOKUP(CONCATENATE($B322,"-",$C322),IN_1C!$B$2:$T$3018,10,FALSE))</f>
        <v>0</v>
      </c>
      <c r="M322" s="733">
        <f>IF(ISERROR(VLOOKUP(CONCATENATE($B322,"-",$C322),IN_1C!$B$2:$T$3018,11,FALSE))=TRUE,"",VLOOKUP(CONCATENATE($B322,"-",$C322),IN_1C!$B$2:$T$3018,11,FALSE))</f>
        <v>0</v>
      </c>
      <c r="N322" s="734">
        <f>IF(ISERROR(VLOOKUP(CONCATENATE($B322,"-",$C322),IN_1C!$B$2:$T$3018,12,FALSE))=TRUE,"",VLOOKUP(CONCATENATE($B322,"-",$C322),IN_1C!$B$2:$T$3018,12,FALSE))</f>
        <v>0</v>
      </c>
      <c r="O322" s="733">
        <f>IF(ISERROR(VLOOKUP(CONCATENATE($B322,"-",$C322),IN_1C!$B$2:$T$3018,13,FALSE))=TRUE,"",VLOOKUP(CONCATENATE($B322,"-",$C322),IN_1C!$B$2:$T$3018,13,FALSE))</f>
        <v>0</v>
      </c>
      <c r="P322" s="734">
        <f>IF(ISERROR(VLOOKUP(CONCATENATE($B322,"-",$C322),IN_1C!$B$2:$T$3018,14,FALSE))=TRUE,"",VLOOKUP(CONCATENATE($B322,"-",$C322),IN_1C!$B$2:$T$3018,14,FALSE))</f>
        <v>0</v>
      </c>
      <c r="Q322" s="660">
        <f t="shared" si="57"/>
        <v>0</v>
      </c>
      <c r="R322" s="661">
        <f t="shared" si="57"/>
        <v>0</v>
      </c>
    </row>
    <row r="323" spans="1:18" x14ac:dyDescent="0.35">
      <c r="A323" s="718" t="s">
        <v>1434</v>
      </c>
      <c r="B323" s="719" t="s">
        <v>1435</v>
      </c>
      <c r="C323" s="717">
        <v>7</v>
      </c>
      <c r="D323" s="1362" t="str">
        <f t="shared" si="56"/>
        <v/>
      </c>
      <c r="E323" s="733">
        <f>IF(ISERROR(VLOOKUP(CONCATENATE($B323,"-",$C323),IN_1C!$B$2:$T$3018,3,FALSE))=TRUE,"",VLOOKUP(CONCATENATE($B323,"-",$C323),IN_1C!$B$2:$T$3018,3,FALSE))</f>
        <v>0</v>
      </c>
      <c r="F323" s="734">
        <f>IF(ISERROR(VLOOKUP(CONCATENATE($B323,"-",$C323),IN_1C!$B$2:$T$3018,4,FALSE))=TRUE,"",VLOOKUP(CONCATENATE($B323,"-",$C323),IN_1C!$B$2:$T$3018,4,FALSE))</f>
        <v>0</v>
      </c>
      <c r="G323" s="733">
        <f>IF(ISERROR(VLOOKUP(CONCATENATE($B323,"-",$C323),IN_1C!$B$2:$T$3018,5,FALSE))=TRUE,"",VLOOKUP(CONCATENATE($B323,"-",$C323),IN_1C!$B$2:$T$3018,5,FALSE))</f>
        <v>0</v>
      </c>
      <c r="H323" s="734">
        <f>IF(ISERROR(VLOOKUP(CONCATENATE($B323,"-",$C323),IN_1C!$B$2:$T$3018,6,FALSE))=TRUE,"",VLOOKUP(CONCATENATE($B323,"-",$C323),IN_1C!$B$2:$T$3018,6,FALSE))</f>
        <v>0</v>
      </c>
      <c r="I323" s="733">
        <f>IF(ISERROR(VLOOKUP(CONCATENATE($B323,"-",$C323),IN_1C!$B$2:$T$3018,7,FALSE))=TRUE,"",VLOOKUP(CONCATENATE($B323,"-",$C323),IN_1C!$B$2:$T$3018,7,FALSE))</f>
        <v>0</v>
      </c>
      <c r="J323" s="734">
        <f>IF(ISERROR(VLOOKUP(CONCATENATE($B323,"-",$C323),IN_1C!$B$2:$T$3018,8,FALSE))=TRUE,"",VLOOKUP(CONCATENATE($B323,"-",$C323),IN_1C!$B$2:$T$3018,8,FALSE))</f>
        <v>0</v>
      </c>
      <c r="K323" s="733">
        <f>IF(ISERROR(VLOOKUP(CONCATENATE($B323,"-",$C323),IN_1C!$B$2:$T$3018,9,FALSE))=TRUE,"",VLOOKUP(CONCATENATE($B323,"-",$C323),IN_1C!$B$2:$T$3018,9,FALSE))</f>
        <v>0</v>
      </c>
      <c r="L323" s="734">
        <f>IF(ISERROR(VLOOKUP(CONCATENATE($B323,"-",$C323),IN_1C!$B$2:$T$3018,10,FALSE))=TRUE,"",VLOOKUP(CONCATENATE($B323,"-",$C323),IN_1C!$B$2:$T$3018,10,FALSE))</f>
        <v>0</v>
      </c>
      <c r="M323" s="733">
        <f>IF(ISERROR(VLOOKUP(CONCATENATE($B323,"-",$C323),IN_1C!$B$2:$T$3018,11,FALSE))=TRUE,"",VLOOKUP(CONCATENATE($B323,"-",$C323),IN_1C!$B$2:$T$3018,11,FALSE))</f>
        <v>0</v>
      </c>
      <c r="N323" s="734">
        <f>IF(ISERROR(VLOOKUP(CONCATENATE($B323,"-",$C323),IN_1C!$B$2:$T$3018,12,FALSE))=TRUE,"",VLOOKUP(CONCATENATE($B323,"-",$C323),IN_1C!$B$2:$T$3018,12,FALSE))</f>
        <v>0</v>
      </c>
      <c r="O323" s="733">
        <f>IF(ISERROR(VLOOKUP(CONCATENATE($B323,"-",$C323),IN_1C!$B$2:$T$3018,13,FALSE))=TRUE,"",VLOOKUP(CONCATENATE($B323,"-",$C323),IN_1C!$B$2:$T$3018,13,FALSE))</f>
        <v>0</v>
      </c>
      <c r="P323" s="734">
        <f>IF(ISERROR(VLOOKUP(CONCATENATE($B323,"-",$C323),IN_1C!$B$2:$T$3018,14,FALSE))=TRUE,"",VLOOKUP(CONCATENATE($B323,"-",$C323),IN_1C!$B$2:$T$3018,14,FALSE))</f>
        <v>0</v>
      </c>
      <c r="Q323" s="660">
        <f t="shared" si="57"/>
        <v>0</v>
      </c>
      <c r="R323" s="661">
        <f t="shared" si="57"/>
        <v>0</v>
      </c>
    </row>
    <row r="324" spans="1:18" x14ac:dyDescent="0.35">
      <c r="A324" s="718" t="s">
        <v>1436</v>
      </c>
      <c r="B324" s="719" t="s">
        <v>1437</v>
      </c>
      <c r="C324" s="717">
        <v>7</v>
      </c>
      <c r="D324" s="1362" t="str">
        <f t="shared" si="56"/>
        <v/>
      </c>
      <c r="E324" s="733">
        <f>IF(ISERROR(VLOOKUP(CONCATENATE($B324,"-",$C324),IN_1C!$B$2:$T$3018,3,FALSE))=TRUE,"",VLOOKUP(CONCATENATE($B324,"-",$C324),IN_1C!$B$2:$T$3018,3,FALSE))</f>
        <v>0</v>
      </c>
      <c r="F324" s="734">
        <f>IF(ISERROR(VLOOKUP(CONCATENATE($B324,"-",$C324),IN_1C!$B$2:$T$3018,4,FALSE))=TRUE,"",VLOOKUP(CONCATENATE($B324,"-",$C324),IN_1C!$B$2:$T$3018,4,FALSE))</f>
        <v>0</v>
      </c>
      <c r="G324" s="733">
        <f>IF(ISERROR(VLOOKUP(CONCATENATE($B324,"-",$C324),IN_1C!$B$2:$T$3018,5,FALSE))=TRUE,"",VLOOKUP(CONCATENATE($B324,"-",$C324),IN_1C!$B$2:$T$3018,5,FALSE))</f>
        <v>0</v>
      </c>
      <c r="H324" s="734">
        <f>IF(ISERROR(VLOOKUP(CONCATENATE($B324,"-",$C324),IN_1C!$B$2:$T$3018,6,FALSE))=TRUE,"",VLOOKUP(CONCATENATE($B324,"-",$C324),IN_1C!$B$2:$T$3018,6,FALSE))</f>
        <v>0</v>
      </c>
      <c r="I324" s="733">
        <f>IF(ISERROR(VLOOKUP(CONCATENATE($B324,"-",$C324),IN_1C!$B$2:$T$3018,7,FALSE))=TRUE,"",VLOOKUP(CONCATENATE($B324,"-",$C324),IN_1C!$B$2:$T$3018,7,FALSE))</f>
        <v>0</v>
      </c>
      <c r="J324" s="734">
        <f>IF(ISERROR(VLOOKUP(CONCATENATE($B324,"-",$C324),IN_1C!$B$2:$T$3018,8,FALSE))=TRUE,"",VLOOKUP(CONCATENATE($B324,"-",$C324),IN_1C!$B$2:$T$3018,8,FALSE))</f>
        <v>0</v>
      </c>
      <c r="K324" s="733">
        <f>IF(ISERROR(VLOOKUP(CONCATENATE($B324,"-",$C324),IN_1C!$B$2:$T$3018,9,FALSE))=TRUE,"",VLOOKUP(CONCATENATE($B324,"-",$C324),IN_1C!$B$2:$T$3018,9,FALSE))</f>
        <v>0</v>
      </c>
      <c r="L324" s="734">
        <f>IF(ISERROR(VLOOKUP(CONCATENATE($B324,"-",$C324),IN_1C!$B$2:$T$3018,10,FALSE))=TRUE,"",VLOOKUP(CONCATENATE($B324,"-",$C324),IN_1C!$B$2:$T$3018,10,FALSE))</f>
        <v>0</v>
      </c>
      <c r="M324" s="733">
        <f>IF(ISERROR(VLOOKUP(CONCATENATE($B324,"-",$C324),IN_1C!$B$2:$T$3018,11,FALSE))=TRUE,"",VLOOKUP(CONCATENATE($B324,"-",$C324),IN_1C!$B$2:$T$3018,11,FALSE))</f>
        <v>0</v>
      </c>
      <c r="N324" s="734">
        <f>IF(ISERROR(VLOOKUP(CONCATENATE($B324,"-",$C324),IN_1C!$B$2:$T$3018,12,FALSE))=TRUE,"",VLOOKUP(CONCATENATE($B324,"-",$C324),IN_1C!$B$2:$T$3018,12,FALSE))</f>
        <v>0</v>
      </c>
      <c r="O324" s="733">
        <f>IF(ISERROR(VLOOKUP(CONCATENATE($B324,"-",$C324),IN_1C!$B$2:$T$3018,13,FALSE))=TRUE,"",VLOOKUP(CONCATENATE($B324,"-",$C324),IN_1C!$B$2:$T$3018,13,FALSE))</f>
        <v>0</v>
      </c>
      <c r="P324" s="734">
        <f>IF(ISERROR(VLOOKUP(CONCATENATE($B324,"-",$C324),IN_1C!$B$2:$T$3018,14,FALSE))=TRUE,"",VLOOKUP(CONCATENATE($B324,"-",$C324),IN_1C!$B$2:$T$3018,14,FALSE))</f>
        <v>0</v>
      </c>
      <c r="Q324" s="660">
        <f t="shared" si="57"/>
        <v>0</v>
      </c>
      <c r="R324" s="661">
        <f t="shared" si="57"/>
        <v>0</v>
      </c>
    </row>
    <row r="325" spans="1:18" x14ac:dyDescent="0.35">
      <c r="A325" s="718" t="s">
        <v>1438</v>
      </c>
      <c r="B325" s="719" t="s">
        <v>1439</v>
      </c>
      <c r="C325" s="717">
        <v>7</v>
      </c>
      <c r="D325" s="1362" t="str">
        <f t="shared" si="56"/>
        <v/>
      </c>
      <c r="E325" s="733">
        <f>IF(ISERROR(VLOOKUP(CONCATENATE($B325,"-",$C325),IN_1C!$B$2:$T$3018,3,FALSE))=TRUE,"",VLOOKUP(CONCATENATE($B325,"-",$C325),IN_1C!$B$2:$T$3018,3,FALSE))</f>
        <v>0</v>
      </c>
      <c r="F325" s="734">
        <f>IF(ISERROR(VLOOKUP(CONCATENATE($B325,"-",$C325),IN_1C!$B$2:$T$3018,4,FALSE))=TRUE,"",VLOOKUP(CONCATENATE($B325,"-",$C325),IN_1C!$B$2:$T$3018,4,FALSE))</f>
        <v>0</v>
      </c>
      <c r="G325" s="733">
        <f>IF(ISERROR(VLOOKUP(CONCATENATE($B325,"-",$C325),IN_1C!$B$2:$T$3018,5,FALSE))=TRUE,"",VLOOKUP(CONCATENATE($B325,"-",$C325),IN_1C!$B$2:$T$3018,5,FALSE))</f>
        <v>0</v>
      </c>
      <c r="H325" s="734">
        <f>IF(ISERROR(VLOOKUP(CONCATENATE($B325,"-",$C325),IN_1C!$B$2:$T$3018,6,FALSE))=TRUE,"",VLOOKUP(CONCATENATE($B325,"-",$C325),IN_1C!$B$2:$T$3018,6,FALSE))</f>
        <v>0</v>
      </c>
      <c r="I325" s="733">
        <f>IF(ISERROR(VLOOKUP(CONCATENATE($B325,"-",$C325),IN_1C!$B$2:$T$3018,7,FALSE))=TRUE,"",VLOOKUP(CONCATENATE($B325,"-",$C325),IN_1C!$B$2:$T$3018,7,FALSE))</f>
        <v>0</v>
      </c>
      <c r="J325" s="734">
        <f>IF(ISERROR(VLOOKUP(CONCATENATE($B325,"-",$C325),IN_1C!$B$2:$T$3018,8,FALSE))=TRUE,"",VLOOKUP(CONCATENATE($B325,"-",$C325),IN_1C!$B$2:$T$3018,8,FALSE))</f>
        <v>0</v>
      </c>
      <c r="K325" s="733">
        <f>IF(ISERROR(VLOOKUP(CONCATENATE($B325,"-",$C325),IN_1C!$B$2:$T$3018,9,FALSE))=TRUE,"",VLOOKUP(CONCATENATE($B325,"-",$C325),IN_1C!$B$2:$T$3018,9,FALSE))</f>
        <v>0</v>
      </c>
      <c r="L325" s="734">
        <f>IF(ISERROR(VLOOKUP(CONCATENATE($B325,"-",$C325),IN_1C!$B$2:$T$3018,10,FALSE))=TRUE,"",VLOOKUP(CONCATENATE($B325,"-",$C325),IN_1C!$B$2:$T$3018,10,FALSE))</f>
        <v>0</v>
      </c>
      <c r="M325" s="733">
        <f>IF(ISERROR(VLOOKUP(CONCATENATE($B325,"-",$C325),IN_1C!$B$2:$T$3018,11,FALSE))=TRUE,"",VLOOKUP(CONCATENATE($B325,"-",$C325),IN_1C!$B$2:$T$3018,11,FALSE))</f>
        <v>0</v>
      </c>
      <c r="N325" s="734">
        <f>IF(ISERROR(VLOOKUP(CONCATENATE($B325,"-",$C325),IN_1C!$B$2:$T$3018,12,FALSE))=TRUE,"",VLOOKUP(CONCATENATE($B325,"-",$C325),IN_1C!$B$2:$T$3018,12,FALSE))</f>
        <v>0</v>
      </c>
      <c r="O325" s="733">
        <f>IF(ISERROR(VLOOKUP(CONCATENATE($B325,"-",$C325),IN_1C!$B$2:$T$3018,13,FALSE))=TRUE,"",VLOOKUP(CONCATENATE($B325,"-",$C325),IN_1C!$B$2:$T$3018,13,FALSE))</f>
        <v>0</v>
      </c>
      <c r="P325" s="734">
        <f>IF(ISERROR(VLOOKUP(CONCATENATE($B325,"-",$C325),IN_1C!$B$2:$T$3018,14,FALSE))=TRUE,"",VLOOKUP(CONCATENATE($B325,"-",$C325),IN_1C!$B$2:$T$3018,14,FALSE))</f>
        <v>0</v>
      </c>
      <c r="Q325" s="660">
        <f t="shared" si="57"/>
        <v>0</v>
      </c>
      <c r="R325" s="661">
        <f t="shared" si="57"/>
        <v>0</v>
      </c>
    </row>
    <row r="326" spans="1:18" x14ac:dyDescent="0.35">
      <c r="A326" s="718" t="s">
        <v>1440</v>
      </c>
      <c r="B326" s="719" t="s">
        <v>1441</v>
      </c>
      <c r="C326" s="717">
        <v>7</v>
      </c>
      <c r="D326" s="1362" t="str">
        <f t="shared" si="56"/>
        <v/>
      </c>
      <c r="E326" s="733">
        <f>IF(ISERROR(VLOOKUP(CONCATENATE($B326,"-",$C326),IN_1C!$B$2:$T$3018,3,FALSE))=TRUE,"",VLOOKUP(CONCATENATE($B326,"-",$C326),IN_1C!$B$2:$T$3018,3,FALSE))</f>
        <v>0</v>
      </c>
      <c r="F326" s="734">
        <f>IF(ISERROR(VLOOKUP(CONCATENATE($B326,"-",$C326),IN_1C!$B$2:$T$3018,4,FALSE))=TRUE,"",VLOOKUP(CONCATENATE($B326,"-",$C326),IN_1C!$B$2:$T$3018,4,FALSE))</f>
        <v>0</v>
      </c>
      <c r="G326" s="733">
        <f>IF(ISERROR(VLOOKUP(CONCATENATE($B326,"-",$C326),IN_1C!$B$2:$T$3018,5,FALSE))=TRUE,"",VLOOKUP(CONCATENATE($B326,"-",$C326),IN_1C!$B$2:$T$3018,5,FALSE))</f>
        <v>0</v>
      </c>
      <c r="H326" s="734">
        <f>IF(ISERROR(VLOOKUP(CONCATENATE($B326,"-",$C326),IN_1C!$B$2:$T$3018,6,FALSE))=TRUE,"",VLOOKUP(CONCATENATE($B326,"-",$C326),IN_1C!$B$2:$T$3018,6,FALSE))</f>
        <v>0</v>
      </c>
      <c r="I326" s="733">
        <f>IF(ISERROR(VLOOKUP(CONCATENATE($B326,"-",$C326),IN_1C!$B$2:$T$3018,7,FALSE))=TRUE,"",VLOOKUP(CONCATENATE($B326,"-",$C326),IN_1C!$B$2:$T$3018,7,FALSE))</f>
        <v>0</v>
      </c>
      <c r="J326" s="734">
        <f>IF(ISERROR(VLOOKUP(CONCATENATE($B326,"-",$C326),IN_1C!$B$2:$T$3018,8,FALSE))=TRUE,"",VLOOKUP(CONCATENATE($B326,"-",$C326),IN_1C!$B$2:$T$3018,8,FALSE))</f>
        <v>0</v>
      </c>
      <c r="K326" s="733">
        <f>IF(ISERROR(VLOOKUP(CONCATENATE($B326,"-",$C326),IN_1C!$B$2:$T$3018,9,FALSE))=TRUE,"",VLOOKUP(CONCATENATE($B326,"-",$C326),IN_1C!$B$2:$T$3018,9,FALSE))</f>
        <v>0</v>
      </c>
      <c r="L326" s="734">
        <f>IF(ISERROR(VLOOKUP(CONCATENATE($B326,"-",$C326),IN_1C!$B$2:$T$3018,10,FALSE))=TRUE,"",VLOOKUP(CONCATENATE($B326,"-",$C326),IN_1C!$B$2:$T$3018,10,FALSE))</f>
        <v>0</v>
      </c>
      <c r="M326" s="733">
        <f>IF(ISERROR(VLOOKUP(CONCATENATE($B326,"-",$C326),IN_1C!$B$2:$T$3018,11,FALSE))=TRUE,"",VLOOKUP(CONCATENATE($B326,"-",$C326),IN_1C!$B$2:$T$3018,11,FALSE))</f>
        <v>0</v>
      </c>
      <c r="N326" s="734">
        <f>IF(ISERROR(VLOOKUP(CONCATENATE($B326,"-",$C326),IN_1C!$B$2:$T$3018,12,FALSE))=TRUE,"",VLOOKUP(CONCATENATE($B326,"-",$C326),IN_1C!$B$2:$T$3018,12,FALSE))</f>
        <v>0</v>
      </c>
      <c r="O326" s="733">
        <f>IF(ISERROR(VLOOKUP(CONCATENATE($B326,"-",$C326),IN_1C!$B$2:$T$3018,13,FALSE))=TRUE,"",VLOOKUP(CONCATENATE($B326,"-",$C326),IN_1C!$B$2:$T$3018,13,FALSE))</f>
        <v>0</v>
      </c>
      <c r="P326" s="734">
        <f>IF(ISERROR(VLOOKUP(CONCATENATE($B326,"-",$C326),IN_1C!$B$2:$T$3018,14,FALSE))=TRUE,"",VLOOKUP(CONCATENATE($B326,"-",$C326),IN_1C!$B$2:$T$3018,14,FALSE))</f>
        <v>0</v>
      </c>
      <c r="Q326" s="660">
        <f t="shared" si="57"/>
        <v>0</v>
      </c>
      <c r="R326" s="661">
        <f t="shared" si="57"/>
        <v>0</v>
      </c>
    </row>
    <row r="327" spans="1:18" x14ac:dyDescent="0.35">
      <c r="A327" s="718" t="s">
        <v>1442</v>
      </c>
      <c r="B327" s="719" t="s">
        <v>1443</v>
      </c>
      <c r="C327" s="717">
        <v>7</v>
      </c>
      <c r="D327" s="1362" t="str">
        <f t="shared" si="56"/>
        <v/>
      </c>
      <c r="E327" s="733">
        <f>IF(ISERROR(VLOOKUP(CONCATENATE($B327,"-",$C327),IN_1C!$B$2:$T$3018,3,FALSE))=TRUE,"",VLOOKUP(CONCATENATE($B327,"-",$C327),IN_1C!$B$2:$T$3018,3,FALSE))</f>
        <v>0</v>
      </c>
      <c r="F327" s="734">
        <f>IF(ISERROR(VLOOKUP(CONCATENATE($B327,"-",$C327),IN_1C!$B$2:$T$3018,4,FALSE))=TRUE,"",VLOOKUP(CONCATENATE($B327,"-",$C327),IN_1C!$B$2:$T$3018,4,FALSE))</f>
        <v>0</v>
      </c>
      <c r="G327" s="733">
        <f>IF(ISERROR(VLOOKUP(CONCATENATE($B327,"-",$C327),IN_1C!$B$2:$T$3018,5,FALSE))=TRUE,"",VLOOKUP(CONCATENATE($B327,"-",$C327),IN_1C!$B$2:$T$3018,5,FALSE))</f>
        <v>0</v>
      </c>
      <c r="H327" s="734">
        <f>IF(ISERROR(VLOOKUP(CONCATENATE($B327,"-",$C327),IN_1C!$B$2:$T$3018,6,FALSE))=TRUE,"",VLOOKUP(CONCATENATE($B327,"-",$C327),IN_1C!$B$2:$T$3018,6,FALSE))</f>
        <v>0</v>
      </c>
      <c r="I327" s="733">
        <f>IF(ISERROR(VLOOKUP(CONCATENATE($B327,"-",$C327),IN_1C!$B$2:$T$3018,7,FALSE))=TRUE,"",VLOOKUP(CONCATENATE($B327,"-",$C327),IN_1C!$B$2:$T$3018,7,FALSE))</f>
        <v>0</v>
      </c>
      <c r="J327" s="734">
        <f>IF(ISERROR(VLOOKUP(CONCATENATE($B327,"-",$C327),IN_1C!$B$2:$T$3018,8,FALSE))=TRUE,"",VLOOKUP(CONCATENATE($B327,"-",$C327),IN_1C!$B$2:$T$3018,8,FALSE))</f>
        <v>0</v>
      </c>
      <c r="K327" s="733">
        <f>IF(ISERROR(VLOOKUP(CONCATENATE($B327,"-",$C327),IN_1C!$B$2:$T$3018,9,FALSE))=TRUE,"",VLOOKUP(CONCATENATE($B327,"-",$C327),IN_1C!$B$2:$T$3018,9,FALSE))</f>
        <v>0</v>
      </c>
      <c r="L327" s="734">
        <f>IF(ISERROR(VLOOKUP(CONCATENATE($B327,"-",$C327),IN_1C!$B$2:$T$3018,10,FALSE))=TRUE,"",VLOOKUP(CONCATENATE($B327,"-",$C327),IN_1C!$B$2:$T$3018,10,FALSE))</f>
        <v>0</v>
      </c>
      <c r="M327" s="733">
        <f>IF(ISERROR(VLOOKUP(CONCATENATE($B327,"-",$C327),IN_1C!$B$2:$T$3018,11,FALSE))=TRUE,"",VLOOKUP(CONCATENATE($B327,"-",$C327),IN_1C!$B$2:$T$3018,11,FALSE))</f>
        <v>0</v>
      </c>
      <c r="N327" s="734">
        <f>IF(ISERROR(VLOOKUP(CONCATENATE($B327,"-",$C327),IN_1C!$B$2:$T$3018,12,FALSE))=TRUE,"",VLOOKUP(CONCATENATE($B327,"-",$C327),IN_1C!$B$2:$T$3018,12,FALSE))</f>
        <v>0</v>
      </c>
      <c r="O327" s="733">
        <f>IF(ISERROR(VLOOKUP(CONCATENATE($B327,"-",$C327),IN_1C!$B$2:$T$3018,13,FALSE))=TRUE,"",VLOOKUP(CONCATENATE($B327,"-",$C327),IN_1C!$B$2:$T$3018,13,FALSE))</f>
        <v>0</v>
      </c>
      <c r="P327" s="734">
        <f>IF(ISERROR(VLOOKUP(CONCATENATE($B327,"-",$C327),IN_1C!$B$2:$T$3018,14,FALSE))=TRUE,"",VLOOKUP(CONCATENATE($B327,"-",$C327),IN_1C!$B$2:$T$3018,14,FALSE))</f>
        <v>0</v>
      </c>
      <c r="Q327" s="660">
        <f t="shared" si="57"/>
        <v>0</v>
      </c>
      <c r="R327" s="661">
        <f t="shared" si="57"/>
        <v>0</v>
      </c>
    </row>
    <row r="328" spans="1:18" ht="15.45" thickBot="1" x14ac:dyDescent="0.4">
      <c r="A328" s="723" t="s">
        <v>1444</v>
      </c>
      <c r="B328" s="724" t="s">
        <v>1445</v>
      </c>
      <c r="C328" s="717">
        <v>7</v>
      </c>
      <c r="D328" s="1362" t="str">
        <f t="shared" si="56"/>
        <v/>
      </c>
      <c r="E328" s="736">
        <f>IF(ISERROR(VLOOKUP(CONCATENATE($B328,"-",$C328),IN_1C!$B$2:$T$3018,3,FALSE))=TRUE,"",VLOOKUP(CONCATENATE($B328,"-",$C328),IN_1C!$B$2:$T$3018,3,FALSE))</f>
        <v>0</v>
      </c>
      <c r="F328" s="737">
        <f>IF(ISERROR(VLOOKUP(CONCATENATE($B328,"-",$C328),IN_1C!$B$2:$T$3018,4,FALSE))=TRUE,"",VLOOKUP(CONCATENATE($B328,"-",$C328),IN_1C!$B$2:$T$3018,4,FALSE))</f>
        <v>0</v>
      </c>
      <c r="G328" s="736">
        <f>IF(ISERROR(VLOOKUP(CONCATENATE($B328,"-",$C328),IN_1C!$B$2:$T$3018,5,FALSE))=TRUE,"",VLOOKUP(CONCATENATE($B328,"-",$C328),IN_1C!$B$2:$T$3018,5,FALSE))</f>
        <v>0</v>
      </c>
      <c r="H328" s="737">
        <f>IF(ISERROR(VLOOKUP(CONCATENATE($B328,"-",$C328),IN_1C!$B$2:$T$3018,6,FALSE))=TRUE,"",VLOOKUP(CONCATENATE($B328,"-",$C328),IN_1C!$B$2:$T$3018,6,FALSE))</f>
        <v>0</v>
      </c>
      <c r="I328" s="736">
        <f>IF(ISERROR(VLOOKUP(CONCATENATE($B328,"-",$C328),IN_1C!$B$2:$T$3018,7,FALSE))=TRUE,"",VLOOKUP(CONCATENATE($B328,"-",$C328),IN_1C!$B$2:$T$3018,7,FALSE))</f>
        <v>0</v>
      </c>
      <c r="J328" s="737">
        <f>IF(ISERROR(VLOOKUP(CONCATENATE($B328,"-",$C328),IN_1C!$B$2:$T$3018,8,FALSE))=TRUE,"",VLOOKUP(CONCATENATE($B328,"-",$C328),IN_1C!$B$2:$T$3018,8,FALSE))</f>
        <v>0</v>
      </c>
      <c r="K328" s="736">
        <f>IF(ISERROR(VLOOKUP(CONCATENATE($B328,"-",$C328),IN_1C!$B$2:$T$3018,9,FALSE))=TRUE,"",VLOOKUP(CONCATENATE($B328,"-",$C328),IN_1C!$B$2:$T$3018,9,FALSE))</f>
        <v>0</v>
      </c>
      <c r="L328" s="737">
        <f>IF(ISERROR(VLOOKUP(CONCATENATE($B328,"-",$C328),IN_1C!$B$2:$T$3018,10,FALSE))=TRUE,"",VLOOKUP(CONCATENATE($B328,"-",$C328),IN_1C!$B$2:$T$3018,10,FALSE))</f>
        <v>0</v>
      </c>
      <c r="M328" s="736">
        <f>IF(ISERROR(VLOOKUP(CONCATENATE($B328,"-",$C328),IN_1C!$B$2:$T$3018,11,FALSE))=TRUE,"",VLOOKUP(CONCATENATE($B328,"-",$C328),IN_1C!$B$2:$T$3018,11,FALSE))</f>
        <v>0</v>
      </c>
      <c r="N328" s="737">
        <f>IF(ISERROR(VLOOKUP(CONCATENATE($B328,"-",$C328),IN_1C!$B$2:$T$3018,12,FALSE))=TRUE,"",VLOOKUP(CONCATENATE($B328,"-",$C328),IN_1C!$B$2:$T$3018,12,FALSE))</f>
        <v>0</v>
      </c>
      <c r="O328" s="736">
        <f>IF(ISERROR(VLOOKUP(CONCATENATE($B328,"-",$C328),IN_1C!$B$2:$T$3018,13,FALSE))=TRUE,"",VLOOKUP(CONCATENATE($B328,"-",$C328),IN_1C!$B$2:$T$3018,13,FALSE))</f>
        <v>0</v>
      </c>
      <c r="P328" s="737">
        <f>IF(ISERROR(VLOOKUP(CONCATENATE($B328,"-",$C328),IN_1C!$B$2:$T$3018,14,FALSE))=TRUE,"",VLOOKUP(CONCATENATE($B328,"-",$C328),IN_1C!$B$2:$T$3018,14,FALSE))</f>
        <v>0</v>
      </c>
      <c r="Q328" s="663">
        <f t="shared" si="57"/>
        <v>0</v>
      </c>
      <c r="R328" s="664">
        <f t="shared" si="57"/>
        <v>0</v>
      </c>
    </row>
    <row r="329" spans="1:18" ht="15.45" thickBot="1" x14ac:dyDescent="0.4">
      <c r="A329" s="725" t="s">
        <v>1446</v>
      </c>
      <c r="B329" s="722"/>
      <c r="C329" s="717"/>
      <c r="D329" s="1362"/>
      <c r="E329" s="741" t="str">
        <f>IF(ISERROR(VLOOKUP(CONCATENATE($B329,"-",$C329),IN_1C!$B$2:$T$3018,3,FALSE))=TRUE,"",VLOOKUP(CONCATENATE($B329,"-",$C329),IN_1C!$B$2:$T$3018,3,FALSE))</f>
        <v/>
      </c>
      <c r="F329" s="742"/>
      <c r="G329" s="742"/>
      <c r="H329" s="742"/>
      <c r="I329" s="742"/>
      <c r="J329" s="742"/>
      <c r="K329" s="742"/>
      <c r="L329" s="742"/>
      <c r="M329" s="742"/>
      <c r="N329" s="742"/>
      <c r="O329" s="742"/>
      <c r="P329" s="742"/>
      <c r="Q329" s="671"/>
      <c r="R329" s="672"/>
    </row>
    <row r="330" spans="1:18" x14ac:dyDescent="0.35">
      <c r="A330" s="715" t="s">
        <v>1447</v>
      </c>
      <c r="B330" s="716" t="s">
        <v>1448</v>
      </c>
      <c r="C330" s="717">
        <v>7</v>
      </c>
      <c r="D330" s="1362" t="str">
        <f t="shared" ref="D330:D335" si="58">CONCATENATE(D$295)</f>
        <v/>
      </c>
      <c r="E330" s="730">
        <f>IF(ISERROR(VLOOKUP(CONCATENATE($B330,"-",$C330),IN_1C!$B$2:$T$3018,3,FALSE))=TRUE,"",VLOOKUP(CONCATENATE($B330,"-",$C330),IN_1C!$B$2:$T$3018,3,FALSE))</f>
        <v>0</v>
      </c>
      <c r="F330" s="731">
        <f>IF(ISERROR(VLOOKUP(CONCATENATE($B330,"-",$C330),IN_1C!$B$2:$T$3018,4,FALSE))=TRUE,"",VLOOKUP(CONCATENATE($B330,"-",$C330),IN_1C!$B$2:$T$3018,4,FALSE))</f>
        <v>0</v>
      </c>
      <c r="G330" s="730">
        <f>IF(ISERROR(VLOOKUP(CONCATENATE($B330,"-",$C330),IN_1C!$B$2:$T$3018,5,FALSE))=TRUE,"",VLOOKUP(CONCATENATE($B330,"-",$C330),IN_1C!$B$2:$T$3018,5,FALSE))</f>
        <v>0</v>
      </c>
      <c r="H330" s="731">
        <f>IF(ISERROR(VLOOKUP(CONCATENATE($B330,"-",$C330),IN_1C!$B$2:$T$3018,6,FALSE))=TRUE,"",VLOOKUP(CONCATENATE($B330,"-",$C330),IN_1C!$B$2:$T$3018,6,FALSE))</f>
        <v>0</v>
      </c>
      <c r="I330" s="730">
        <f>IF(ISERROR(VLOOKUP(CONCATENATE($B330,"-",$C330),IN_1C!$B$2:$T$3018,7,FALSE))=TRUE,"",VLOOKUP(CONCATENATE($B330,"-",$C330),IN_1C!$B$2:$T$3018,7,FALSE))</f>
        <v>0</v>
      </c>
      <c r="J330" s="731">
        <f>IF(ISERROR(VLOOKUP(CONCATENATE($B330,"-",$C330),IN_1C!$B$2:$T$3018,8,FALSE))=TRUE,"",VLOOKUP(CONCATENATE($B330,"-",$C330),IN_1C!$B$2:$T$3018,8,FALSE))</f>
        <v>0</v>
      </c>
      <c r="K330" s="730">
        <f>IF(ISERROR(VLOOKUP(CONCATENATE($B330,"-",$C330),IN_1C!$B$2:$T$3018,9,FALSE))=TRUE,"",VLOOKUP(CONCATENATE($B330,"-",$C330),IN_1C!$B$2:$T$3018,9,FALSE))</f>
        <v>0</v>
      </c>
      <c r="L330" s="731">
        <f>IF(ISERROR(VLOOKUP(CONCATENATE($B330,"-",$C330),IN_1C!$B$2:$T$3018,10,FALSE))=TRUE,"",VLOOKUP(CONCATENATE($B330,"-",$C330),IN_1C!$B$2:$T$3018,10,FALSE))</f>
        <v>0</v>
      </c>
      <c r="M330" s="730">
        <f>IF(ISERROR(VLOOKUP(CONCATENATE($B330,"-",$C330),IN_1C!$B$2:$T$3018,11,FALSE))=TRUE,"",VLOOKUP(CONCATENATE($B330,"-",$C330),IN_1C!$B$2:$T$3018,11,FALSE))</f>
        <v>0</v>
      </c>
      <c r="N330" s="731">
        <f>IF(ISERROR(VLOOKUP(CONCATENATE($B330,"-",$C330),IN_1C!$B$2:$T$3018,12,FALSE))=TRUE,"",VLOOKUP(CONCATENATE($B330,"-",$C330),IN_1C!$B$2:$T$3018,12,FALSE))</f>
        <v>0</v>
      </c>
      <c r="O330" s="730">
        <f>IF(ISERROR(VLOOKUP(CONCATENATE($B330,"-",$C330),IN_1C!$B$2:$T$3018,13,FALSE))=TRUE,"",VLOOKUP(CONCATENATE($B330,"-",$C330),IN_1C!$B$2:$T$3018,13,FALSE))</f>
        <v>0</v>
      </c>
      <c r="P330" s="731">
        <f>IF(ISERROR(VLOOKUP(CONCATENATE($B330,"-",$C330),IN_1C!$B$2:$T$3018,14,FALSE))=TRUE,"",VLOOKUP(CONCATENATE($B330,"-",$C330),IN_1C!$B$2:$T$3018,14,FALSE))</f>
        <v>0</v>
      </c>
      <c r="Q330" s="656">
        <f t="shared" ref="Q330:R335" si="59">E330+G330</f>
        <v>0</v>
      </c>
      <c r="R330" s="657">
        <f t="shared" si="59"/>
        <v>0</v>
      </c>
    </row>
    <row r="331" spans="1:18" x14ac:dyDescent="0.35">
      <c r="A331" s="718" t="s">
        <v>1449</v>
      </c>
      <c r="B331" s="719" t="s">
        <v>1450</v>
      </c>
      <c r="C331" s="717">
        <v>7</v>
      </c>
      <c r="D331" s="1362" t="str">
        <f t="shared" si="58"/>
        <v/>
      </c>
      <c r="E331" s="733">
        <f>IF(ISERROR(VLOOKUP(CONCATENATE($B331,"-",$C331),IN_1C!$B$2:$T$3018,3,FALSE))=TRUE,"",VLOOKUP(CONCATENATE($B331,"-",$C331),IN_1C!$B$2:$T$3018,3,FALSE))</f>
        <v>0</v>
      </c>
      <c r="F331" s="734">
        <f>IF(ISERROR(VLOOKUP(CONCATENATE($B331,"-",$C331),IN_1C!$B$2:$T$3018,4,FALSE))=TRUE,"",VLOOKUP(CONCATENATE($B331,"-",$C331),IN_1C!$B$2:$T$3018,4,FALSE))</f>
        <v>0</v>
      </c>
      <c r="G331" s="733">
        <f>IF(ISERROR(VLOOKUP(CONCATENATE($B331,"-",$C331),IN_1C!$B$2:$T$3018,5,FALSE))=TRUE,"",VLOOKUP(CONCATENATE($B331,"-",$C331),IN_1C!$B$2:$T$3018,5,FALSE))</f>
        <v>0</v>
      </c>
      <c r="H331" s="734">
        <f>IF(ISERROR(VLOOKUP(CONCATENATE($B331,"-",$C331),IN_1C!$B$2:$T$3018,6,FALSE))=TRUE,"",VLOOKUP(CONCATENATE($B331,"-",$C331),IN_1C!$B$2:$T$3018,6,FALSE))</f>
        <v>0</v>
      </c>
      <c r="I331" s="733">
        <f>IF(ISERROR(VLOOKUP(CONCATENATE($B331,"-",$C331),IN_1C!$B$2:$T$3018,7,FALSE))=TRUE,"",VLOOKUP(CONCATENATE($B331,"-",$C331),IN_1C!$B$2:$T$3018,7,FALSE))</f>
        <v>0</v>
      </c>
      <c r="J331" s="734">
        <f>IF(ISERROR(VLOOKUP(CONCATENATE($B331,"-",$C331),IN_1C!$B$2:$T$3018,8,FALSE))=TRUE,"",VLOOKUP(CONCATENATE($B331,"-",$C331),IN_1C!$B$2:$T$3018,8,FALSE))</f>
        <v>0</v>
      </c>
      <c r="K331" s="733">
        <f>IF(ISERROR(VLOOKUP(CONCATENATE($B331,"-",$C331),IN_1C!$B$2:$T$3018,9,FALSE))=TRUE,"",VLOOKUP(CONCATENATE($B331,"-",$C331),IN_1C!$B$2:$T$3018,9,FALSE))</f>
        <v>0</v>
      </c>
      <c r="L331" s="734">
        <f>IF(ISERROR(VLOOKUP(CONCATENATE($B331,"-",$C331),IN_1C!$B$2:$T$3018,10,FALSE))=TRUE,"",VLOOKUP(CONCATENATE($B331,"-",$C331),IN_1C!$B$2:$T$3018,10,FALSE))</f>
        <v>0</v>
      </c>
      <c r="M331" s="733">
        <f>IF(ISERROR(VLOOKUP(CONCATENATE($B331,"-",$C331),IN_1C!$B$2:$T$3018,11,FALSE))=TRUE,"",VLOOKUP(CONCATENATE($B331,"-",$C331),IN_1C!$B$2:$T$3018,11,FALSE))</f>
        <v>0</v>
      </c>
      <c r="N331" s="734">
        <f>IF(ISERROR(VLOOKUP(CONCATENATE($B331,"-",$C331),IN_1C!$B$2:$T$3018,12,FALSE))=TRUE,"",VLOOKUP(CONCATENATE($B331,"-",$C331),IN_1C!$B$2:$T$3018,12,FALSE))</f>
        <v>0</v>
      </c>
      <c r="O331" s="733">
        <f>IF(ISERROR(VLOOKUP(CONCATENATE($B331,"-",$C331),IN_1C!$B$2:$T$3018,13,FALSE))=TRUE,"",VLOOKUP(CONCATENATE($B331,"-",$C331),IN_1C!$B$2:$T$3018,13,FALSE))</f>
        <v>0</v>
      </c>
      <c r="P331" s="734">
        <f>IF(ISERROR(VLOOKUP(CONCATENATE($B331,"-",$C331),IN_1C!$B$2:$T$3018,14,FALSE))=TRUE,"",VLOOKUP(CONCATENATE($B331,"-",$C331),IN_1C!$B$2:$T$3018,14,FALSE))</f>
        <v>0</v>
      </c>
      <c r="Q331" s="660">
        <f t="shared" si="59"/>
        <v>0</v>
      </c>
      <c r="R331" s="661">
        <f t="shared" si="59"/>
        <v>0</v>
      </c>
    </row>
    <row r="332" spans="1:18" x14ac:dyDescent="0.35">
      <c r="A332" s="718" t="s">
        <v>1451</v>
      </c>
      <c r="B332" s="719" t="s">
        <v>1452</v>
      </c>
      <c r="C332" s="717">
        <v>7</v>
      </c>
      <c r="D332" s="1362" t="str">
        <f t="shared" si="58"/>
        <v/>
      </c>
      <c r="E332" s="733">
        <f>IF(ISERROR(VLOOKUP(CONCATENATE($B332,"-",$C332),IN_1C!$B$2:$T$3018,3,FALSE))=TRUE,"",VLOOKUP(CONCATENATE($B332,"-",$C332),IN_1C!$B$2:$T$3018,3,FALSE))</f>
        <v>0</v>
      </c>
      <c r="F332" s="734">
        <f>IF(ISERROR(VLOOKUP(CONCATENATE($B332,"-",$C332),IN_1C!$B$2:$T$3018,4,FALSE))=TRUE,"",VLOOKUP(CONCATENATE($B332,"-",$C332),IN_1C!$B$2:$T$3018,4,FALSE))</f>
        <v>0</v>
      </c>
      <c r="G332" s="733">
        <f>IF(ISERROR(VLOOKUP(CONCATENATE($B332,"-",$C332),IN_1C!$B$2:$T$3018,5,FALSE))=TRUE,"",VLOOKUP(CONCATENATE($B332,"-",$C332),IN_1C!$B$2:$T$3018,5,FALSE))</f>
        <v>0</v>
      </c>
      <c r="H332" s="734">
        <f>IF(ISERROR(VLOOKUP(CONCATENATE($B332,"-",$C332),IN_1C!$B$2:$T$3018,6,FALSE))=TRUE,"",VLOOKUP(CONCATENATE($B332,"-",$C332),IN_1C!$B$2:$T$3018,6,FALSE))</f>
        <v>0</v>
      </c>
      <c r="I332" s="733">
        <f>IF(ISERROR(VLOOKUP(CONCATENATE($B332,"-",$C332),IN_1C!$B$2:$T$3018,7,FALSE))=TRUE,"",VLOOKUP(CONCATENATE($B332,"-",$C332),IN_1C!$B$2:$T$3018,7,FALSE))</f>
        <v>0</v>
      </c>
      <c r="J332" s="734">
        <f>IF(ISERROR(VLOOKUP(CONCATENATE($B332,"-",$C332),IN_1C!$B$2:$T$3018,8,FALSE))=TRUE,"",VLOOKUP(CONCATENATE($B332,"-",$C332),IN_1C!$B$2:$T$3018,8,FALSE))</f>
        <v>0</v>
      </c>
      <c r="K332" s="733">
        <f>IF(ISERROR(VLOOKUP(CONCATENATE($B332,"-",$C332),IN_1C!$B$2:$T$3018,9,FALSE))=TRUE,"",VLOOKUP(CONCATENATE($B332,"-",$C332),IN_1C!$B$2:$T$3018,9,FALSE))</f>
        <v>0</v>
      </c>
      <c r="L332" s="734">
        <f>IF(ISERROR(VLOOKUP(CONCATENATE($B332,"-",$C332),IN_1C!$B$2:$T$3018,10,FALSE))=TRUE,"",VLOOKUP(CONCATENATE($B332,"-",$C332),IN_1C!$B$2:$T$3018,10,FALSE))</f>
        <v>0</v>
      </c>
      <c r="M332" s="733">
        <f>IF(ISERROR(VLOOKUP(CONCATENATE($B332,"-",$C332),IN_1C!$B$2:$T$3018,11,FALSE))=TRUE,"",VLOOKUP(CONCATENATE($B332,"-",$C332),IN_1C!$B$2:$T$3018,11,FALSE))</f>
        <v>0</v>
      </c>
      <c r="N332" s="734">
        <f>IF(ISERROR(VLOOKUP(CONCATENATE($B332,"-",$C332),IN_1C!$B$2:$T$3018,12,FALSE))=TRUE,"",VLOOKUP(CONCATENATE($B332,"-",$C332),IN_1C!$B$2:$T$3018,12,FALSE))</f>
        <v>0</v>
      </c>
      <c r="O332" s="733">
        <f>IF(ISERROR(VLOOKUP(CONCATENATE($B332,"-",$C332),IN_1C!$B$2:$T$3018,13,FALSE))=TRUE,"",VLOOKUP(CONCATENATE($B332,"-",$C332),IN_1C!$B$2:$T$3018,13,FALSE))</f>
        <v>0</v>
      </c>
      <c r="P332" s="734">
        <f>IF(ISERROR(VLOOKUP(CONCATENATE($B332,"-",$C332),IN_1C!$B$2:$T$3018,14,FALSE))=TRUE,"",VLOOKUP(CONCATENATE($B332,"-",$C332),IN_1C!$B$2:$T$3018,14,FALSE))</f>
        <v>0</v>
      </c>
      <c r="Q332" s="660">
        <f t="shared" si="59"/>
        <v>0</v>
      </c>
      <c r="R332" s="661">
        <f t="shared" si="59"/>
        <v>0</v>
      </c>
    </row>
    <row r="333" spans="1:18" x14ac:dyDescent="0.35">
      <c r="A333" s="718" t="s">
        <v>1453</v>
      </c>
      <c r="B333" s="719" t="s">
        <v>1454</v>
      </c>
      <c r="C333" s="717">
        <v>7</v>
      </c>
      <c r="D333" s="1362" t="str">
        <f t="shared" si="58"/>
        <v/>
      </c>
      <c r="E333" s="733">
        <f>IF(ISERROR(VLOOKUP(CONCATENATE($B333,"-",$C333),IN_1C!$B$2:$T$3018,3,FALSE))=TRUE,"",VLOOKUP(CONCATENATE($B333,"-",$C333),IN_1C!$B$2:$T$3018,3,FALSE))</f>
        <v>0</v>
      </c>
      <c r="F333" s="734">
        <f>IF(ISERROR(VLOOKUP(CONCATENATE($B333,"-",$C333),IN_1C!$B$2:$T$3018,4,FALSE))=TRUE,"",VLOOKUP(CONCATENATE($B333,"-",$C333),IN_1C!$B$2:$T$3018,4,FALSE))</f>
        <v>0</v>
      </c>
      <c r="G333" s="733">
        <f>IF(ISERROR(VLOOKUP(CONCATENATE($B333,"-",$C333),IN_1C!$B$2:$T$3018,5,FALSE))=TRUE,"",VLOOKUP(CONCATENATE($B333,"-",$C333),IN_1C!$B$2:$T$3018,5,FALSE))</f>
        <v>0</v>
      </c>
      <c r="H333" s="734">
        <f>IF(ISERROR(VLOOKUP(CONCATENATE($B333,"-",$C333),IN_1C!$B$2:$T$3018,6,FALSE))=TRUE,"",VLOOKUP(CONCATENATE($B333,"-",$C333),IN_1C!$B$2:$T$3018,6,FALSE))</f>
        <v>0</v>
      </c>
      <c r="I333" s="733">
        <f>IF(ISERROR(VLOOKUP(CONCATENATE($B333,"-",$C333),IN_1C!$B$2:$T$3018,7,FALSE))=TRUE,"",VLOOKUP(CONCATENATE($B333,"-",$C333),IN_1C!$B$2:$T$3018,7,FALSE))</f>
        <v>0</v>
      </c>
      <c r="J333" s="734">
        <f>IF(ISERROR(VLOOKUP(CONCATENATE($B333,"-",$C333),IN_1C!$B$2:$T$3018,8,FALSE))=TRUE,"",VLOOKUP(CONCATENATE($B333,"-",$C333),IN_1C!$B$2:$T$3018,8,FALSE))</f>
        <v>0</v>
      </c>
      <c r="K333" s="733">
        <f>IF(ISERROR(VLOOKUP(CONCATENATE($B333,"-",$C333),IN_1C!$B$2:$T$3018,9,FALSE))=TRUE,"",VLOOKUP(CONCATENATE($B333,"-",$C333),IN_1C!$B$2:$T$3018,9,FALSE))</f>
        <v>0</v>
      </c>
      <c r="L333" s="734">
        <f>IF(ISERROR(VLOOKUP(CONCATENATE($B333,"-",$C333),IN_1C!$B$2:$T$3018,10,FALSE))=TRUE,"",VLOOKUP(CONCATENATE($B333,"-",$C333),IN_1C!$B$2:$T$3018,10,FALSE))</f>
        <v>0</v>
      </c>
      <c r="M333" s="733">
        <f>IF(ISERROR(VLOOKUP(CONCATENATE($B333,"-",$C333),IN_1C!$B$2:$T$3018,11,FALSE))=TRUE,"",VLOOKUP(CONCATENATE($B333,"-",$C333),IN_1C!$B$2:$T$3018,11,FALSE))</f>
        <v>0</v>
      </c>
      <c r="N333" s="734">
        <f>IF(ISERROR(VLOOKUP(CONCATENATE($B333,"-",$C333),IN_1C!$B$2:$T$3018,12,FALSE))=TRUE,"",VLOOKUP(CONCATENATE($B333,"-",$C333),IN_1C!$B$2:$T$3018,12,FALSE))</f>
        <v>0</v>
      </c>
      <c r="O333" s="733">
        <f>IF(ISERROR(VLOOKUP(CONCATENATE($B333,"-",$C333),IN_1C!$B$2:$T$3018,13,FALSE))=TRUE,"",VLOOKUP(CONCATENATE($B333,"-",$C333),IN_1C!$B$2:$T$3018,13,FALSE))</f>
        <v>0</v>
      </c>
      <c r="P333" s="734">
        <f>IF(ISERROR(VLOOKUP(CONCATENATE($B333,"-",$C333),IN_1C!$B$2:$T$3018,14,FALSE))=TRUE,"",VLOOKUP(CONCATENATE($B333,"-",$C333),IN_1C!$B$2:$T$3018,14,FALSE))</f>
        <v>0</v>
      </c>
      <c r="Q333" s="660">
        <f t="shared" si="59"/>
        <v>0</v>
      </c>
      <c r="R333" s="661">
        <f t="shared" si="59"/>
        <v>0</v>
      </c>
    </row>
    <row r="334" spans="1:18" x14ac:dyDescent="0.35">
      <c r="A334" s="718" t="s">
        <v>1455</v>
      </c>
      <c r="B334" s="719" t="s">
        <v>1456</v>
      </c>
      <c r="C334" s="717">
        <v>7</v>
      </c>
      <c r="D334" s="1362" t="str">
        <f t="shared" si="58"/>
        <v/>
      </c>
      <c r="E334" s="733">
        <f>IF(ISERROR(VLOOKUP(CONCATENATE($B334,"-",$C334),IN_1C!$B$2:$T$3018,3,FALSE))=TRUE,"",VLOOKUP(CONCATENATE($B334,"-",$C334),IN_1C!$B$2:$T$3018,3,FALSE))</f>
        <v>0</v>
      </c>
      <c r="F334" s="734">
        <f>IF(ISERROR(VLOOKUP(CONCATENATE($B334,"-",$C334),IN_1C!$B$2:$T$3018,4,FALSE))=TRUE,"",VLOOKUP(CONCATENATE($B334,"-",$C334),IN_1C!$B$2:$T$3018,4,FALSE))</f>
        <v>0</v>
      </c>
      <c r="G334" s="733">
        <f>IF(ISERROR(VLOOKUP(CONCATENATE($B334,"-",$C334),IN_1C!$B$2:$T$3018,5,FALSE))=TRUE,"",VLOOKUP(CONCATENATE($B334,"-",$C334),IN_1C!$B$2:$T$3018,5,FALSE))</f>
        <v>0</v>
      </c>
      <c r="H334" s="734">
        <f>IF(ISERROR(VLOOKUP(CONCATENATE($B334,"-",$C334),IN_1C!$B$2:$T$3018,6,FALSE))=TRUE,"",VLOOKUP(CONCATENATE($B334,"-",$C334),IN_1C!$B$2:$T$3018,6,FALSE))</f>
        <v>0</v>
      </c>
      <c r="I334" s="733">
        <f>IF(ISERROR(VLOOKUP(CONCATENATE($B334,"-",$C334),IN_1C!$B$2:$T$3018,7,FALSE))=TRUE,"",VLOOKUP(CONCATENATE($B334,"-",$C334),IN_1C!$B$2:$T$3018,7,FALSE))</f>
        <v>0</v>
      </c>
      <c r="J334" s="734">
        <f>IF(ISERROR(VLOOKUP(CONCATENATE($B334,"-",$C334),IN_1C!$B$2:$T$3018,8,FALSE))=TRUE,"",VLOOKUP(CONCATENATE($B334,"-",$C334),IN_1C!$B$2:$T$3018,8,FALSE))</f>
        <v>0</v>
      </c>
      <c r="K334" s="733">
        <f>IF(ISERROR(VLOOKUP(CONCATENATE($B334,"-",$C334),IN_1C!$B$2:$T$3018,9,FALSE))=TRUE,"",VLOOKUP(CONCATENATE($B334,"-",$C334),IN_1C!$B$2:$T$3018,9,FALSE))</f>
        <v>0</v>
      </c>
      <c r="L334" s="734">
        <f>IF(ISERROR(VLOOKUP(CONCATENATE($B334,"-",$C334),IN_1C!$B$2:$T$3018,10,FALSE))=TRUE,"",VLOOKUP(CONCATENATE($B334,"-",$C334),IN_1C!$B$2:$T$3018,10,FALSE))</f>
        <v>0</v>
      </c>
      <c r="M334" s="733">
        <f>IF(ISERROR(VLOOKUP(CONCATENATE($B334,"-",$C334),IN_1C!$B$2:$T$3018,11,FALSE))=TRUE,"",VLOOKUP(CONCATENATE($B334,"-",$C334),IN_1C!$B$2:$T$3018,11,FALSE))</f>
        <v>0</v>
      </c>
      <c r="N334" s="734">
        <f>IF(ISERROR(VLOOKUP(CONCATENATE($B334,"-",$C334),IN_1C!$B$2:$T$3018,12,FALSE))=TRUE,"",VLOOKUP(CONCATENATE($B334,"-",$C334),IN_1C!$B$2:$T$3018,12,FALSE))</f>
        <v>0</v>
      </c>
      <c r="O334" s="733">
        <f>IF(ISERROR(VLOOKUP(CONCATENATE($B334,"-",$C334),IN_1C!$B$2:$T$3018,13,FALSE))=TRUE,"",VLOOKUP(CONCATENATE($B334,"-",$C334),IN_1C!$B$2:$T$3018,13,FALSE))</f>
        <v>0</v>
      </c>
      <c r="P334" s="734">
        <f>IF(ISERROR(VLOOKUP(CONCATENATE($B334,"-",$C334),IN_1C!$B$2:$T$3018,14,FALSE))=TRUE,"",VLOOKUP(CONCATENATE($B334,"-",$C334),IN_1C!$B$2:$T$3018,14,FALSE))</f>
        <v>0</v>
      </c>
      <c r="Q334" s="660">
        <f t="shared" si="59"/>
        <v>0</v>
      </c>
      <c r="R334" s="661">
        <f t="shared" si="59"/>
        <v>0</v>
      </c>
    </row>
    <row r="335" spans="1:18" ht="15.45" thickBot="1" x14ac:dyDescent="0.4">
      <c r="A335" s="718" t="s">
        <v>1457</v>
      </c>
      <c r="B335" s="726" t="s">
        <v>1458</v>
      </c>
      <c r="C335" s="717">
        <v>7</v>
      </c>
      <c r="D335" s="1362" t="str">
        <f t="shared" si="58"/>
        <v/>
      </c>
      <c r="E335" s="736">
        <f>IF(ISERROR(VLOOKUP(CONCATENATE($B335,"-",$C335),IN_1C!$B$2:$T$3018,3,FALSE))=TRUE,"",VLOOKUP(CONCATENATE($B335,"-",$C335),IN_1C!$B$2:$T$3018,3,FALSE))</f>
        <v>0</v>
      </c>
      <c r="F335" s="737">
        <f>IF(ISERROR(VLOOKUP(CONCATENATE($B335,"-",$C335),IN_1C!$B$2:$T$3018,4,FALSE))=TRUE,"",VLOOKUP(CONCATENATE($B335,"-",$C335),IN_1C!$B$2:$T$3018,4,FALSE))</f>
        <v>0</v>
      </c>
      <c r="G335" s="736">
        <f>IF(ISERROR(VLOOKUP(CONCATENATE($B335,"-",$C335),IN_1C!$B$2:$T$3018,5,FALSE))=TRUE,"",VLOOKUP(CONCATENATE($B335,"-",$C335),IN_1C!$B$2:$T$3018,5,FALSE))</f>
        <v>0</v>
      </c>
      <c r="H335" s="737">
        <f>IF(ISERROR(VLOOKUP(CONCATENATE($B335,"-",$C335),IN_1C!$B$2:$T$3018,6,FALSE))=TRUE,"",VLOOKUP(CONCATENATE($B335,"-",$C335),IN_1C!$B$2:$T$3018,6,FALSE))</f>
        <v>0</v>
      </c>
      <c r="I335" s="736">
        <f>IF(ISERROR(VLOOKUP(CONCATENATE($B335,"-",$C335),IN_1C!$B$2:$T$3018,7,FALSE))=TRUE,"",VLOOKUP(CONCATENATE($B335,"-",$C335),IN_1C!$B$2:$T$3018,7,FALSE))</f>
        <v>0</v>
      </c>
      <c r="J335" s="737">
        <f>IF(ISERROR(VLOOKUP(CONCATENATE($B335,"-",$C335),IN_1C!$B$2:$T$3018,8,FALSE))=TRUE,"",VLOOKUP(CONCATENATE($B335,"-",$C335),IN_1C!$B$2:$T$3018,8,FALSE))</f>
        <v>0</v>
      </c>
      <c r="K335" s="736">
        <f>IF(ISERROR(VLOOKUP(CONCATENATE($B335,"-",$C335),IN_1C!$B$2:$T$3018,9,FALSE))=TRUE,"",VLOOKUP(CONCATENATE($B335,"-",$C335),IN_1C!$B$2:$T$3018,9,FALSE))</f>
        <v>0</v>
      </c>
      <c r="L335" s="737">
        <f>IF(ISERROR(VLOOKUP(CONCATENATE($B335,"-",$C335),IN_1C!$B$2:$T$3018,10,FALSE))=TRUE,"",VLOOKUP(CONCATENATE($B335,"-",$C335),IN_1C!$B$2:$T$3018,10,FALSE))</f>
        <v>0</v>
      </c>
      <c r="M335" s="736">
        <f>IF(ISERROR(VLOOKUP(CONCATENATE($B335,"-",$C335),IN_1C!$B$2:$T$3018,11,FALSE))=TRUE,"",VLOOKUP(CONCATENATE($B335,"-",$C335),IN_1C!$B$2:$T$3018,11,FALSE))</f>
        <v>0</v>
      </c>
      <c r="N335" s="737">
        <f>IF(ISERROR(VLOOKUP(CONCATENATE($B335,"-",$C335),IN_1C!$B$2:$T$3018,12,FALSE))=TRUE,"",VLOOKUP(CONCATENATE($B335,"-",$C335),IN_1C!$B$2:$T$3018,12,FALSE))</f>
        <v>0</v>
      </c>
      <c r="O335" s="736">
        <f>IF(ISERROR(VLOOKUP(CONCATENATE($B335,"-",$C335),IN_1C!$B$2:$T$3018,13,FALSE))=TRUE,"",VLOOKUP(CONCATENATE($B335,"-",$C335),IN_1C!$B$2:$T$3018,13,FALSE))</f>
        <v>0</v>
      </c>
      <c r="P335" s="737">
        <f>IF(ISERROR(VLOOKUP(CONCATENATE($B335,"-",$C335),IN_1C!$B$2:$T$3018,14,FALSE))=TRUE,"",VLOOKUP(CONCATENATE($B335,"-",$C335),IN_1C!$B$2:$T$3018,14,FALSE))</f>
        <v>0</v>
      </c>
      <c r="Q335" s="663">
        <f t="shared" si="59"/>
        <v>0</v>
      </c>
      <c r="R335" s="664">
        <f t="shared" si="59"/>
        <v>0</v>
      </c>
    </row>
    <row r="336" spans="1:18" ht="15.45" thickBot="1" x14ac:dyDescent="0.4">
      <c r="A336" s="725" t="s">
        <v>1459</v>
      </c>
      <c r="B336" s="722"/>
      <c r="C336" s="717"/>
      <c r="D336" s="1362"/>
      <c r="E336" s="741" t="str">
        <f>IF(ISERROR(VLOOKUP(CONCATENATE($B336,"-",$C336),IN_1C!$B$2:$T$3018,3,FALSE))=TRUE,"",VLOOKUP(CONCATENATE($B336,"-",$C336),IN_1C!$B$2:$T$3018,3,FALSE))</f>
        <v/>
      </c>
      <c r="F336" s="742"/>
      <c r="G336" s="742"/>
      <c r="H336" s="742"/>
      <c r="I336" s="742"/>
      <c r="J336" s="742"/>
      <c r="K336" s="742"/>
      <c r="L336" s="742"/>
      <c r="M336" s="742"/>
      <c r="N336" s="742"/>
      <c r="O336" s="742"/>
      <c r="P336" s="742"/>
      <c r="Q336" s="671"/>
      <c r="R336" s="672"/>
    </row>
    <row r="337" spans="1:18" ht="15.45" thickBot="1" x14ac:dyDescent="0.4">
      <c r="A337" s="715" t="s">
        <v>1460</v>
      </c>
      <c r="B337" s="727" t="s">
        <v>1461</v>
      </c>
      <c r="C337" s="717">
        <v>7</v>
      </c>
      <c r="D337" s="1362" t="str">
        <f>CONCATENATE(D$295)</f>
        <v/>
      </c>
      <c r="E337" s="730">
        <f>IF(ISERROR(VLOOKUP(CONCATENATE($B337,"-",$C337),IN_1C!$B$2:$T$3018,3,FALSE))=TRUE,"",VLOOKUP(CONCATENATE($B337,"-",$C337),IN_1C!$B$2:$T$3018,3,FALSE))</f>
        <v>0</v>
      </c>
      <c r="F337" s="731">
        <f>IF(ISERROR(VLOOKUP(CONCATENATE($B337,"-",$C337),IN_1C!$B$2:$T$3018,4,FALSE))=TRUE,"",VLOOKUP(CONCATENATE($B337,"-",$C337),IN_1C!$B$2:$T$3018,4,FALSE))</f>
        <v>0</v>
      </c>
      <c r="G337" s="730">
        <f>IF(ISERROR(VLOOKUP(CONCATENATE($B337,"-",$C337),IN_1C!$B$2:$T$3018,5,FALSE))=TRUE,"",VLOOKUP(CONCATENATE($B337,"-",$C337),IN_1C!$B$2:$T$3018,5,FALSE))</f>
        <v>0</v>
      </c>
      <c r="H337" s="731">
        <f>IF(ISERROR(VLOOKUP(CONCATENATE($B337,"-",$C337),IN_1C!$B$2:$T$3018,6,FALSE))=TRUE,"",VLOOKUP(CONCATENATE($B337,"-",$C337),IN_1C!$B$2:$T$3018,6,FALSE))</f>
        <v>0</v>
      </c>
      <c r="I337" s="730">
        <f>IF(ISERROR(VLOOKUP(CONCATENATE($B337,"-",$C337),IN_1C!$B$2:$T$3018,7,FALSE))=TRUE,"",VLOOKUP(CONCATENATE($B337,"-",$C337),IN_1C!$B$2:$T$3018,7,FALSE))</f>
        <v>0</v>
      </c>
      <c r="J337" s="731">
        <f>IF(ISERROR(VLOOKUP(CONCATENATE($B337,"-",$C337),IN_1C!$B$2:$T$3018,8,FALSE))=TRUE,"",VLOOKUP(CONCATENATE($B337,"-",$C337),IN_1C!$B$2:$T$3018,8,FALSE))</f>
        <v>0</v>
      </c>
      <c r="K337" s="730">
        <f>IF(ISERROR(VLOOKUP(CONCATENATE($B337,"-",$C337),IN_1C!$B$2:$T$3018,9,FALSE))=TRUE,"",VLOOKUP(CONCATENATE($B337,"-",$C337),IN_1C!$B$2:$T$3018,9,FALSE))</f>
        <v>0</v>
      </c>
      <c r="L337" s="731">
        <f>IF(ISERROR(VLOOKUP(CONCATENATE($B337,"-",$C337),IN_1C!$B$2:$T$3018,10,FALSE))=TRUE,"",VLOOKUP(CONCATENATE($B337,"-",$C337),IN_1C!$B$2:$T$3018,10,FALSE))</f>
        <v>0</v>
      </c>
      <c r="M337" s="730">
        <f>IF(ISERROR(VLOOKUP(CONCATENATE($B337,"-",$C337),IN_1C!$B$2:$T$3018,11,FALSE))=TRUE,"",VLOOKUP(CONCATENATE($B337,"-",$C337),IN_1C!$B$2:$T$3018,11,FALSE))</f>
        <v>0</v>
      </c>
      <c r="N337" s="731">
        <f>IF(ISERROR(VLOOKUP(CONCATENATE($B337,"-",$C337),IN_1C!$B$2:$T$3018,12,FALSE))=TRUE,"",VLOOKUP(CONCATENATE($B337,"-",$C337),IN_1C!$B$2:$T$3018,12,FALSE))</f>
        <v>0</v>
      </c>
      <c r="O337" s="730">
        <f>IF(ISERROR(VLOOKUP(CONCATENATE($B337,"-",$C337),IN_1C!$B$2:$T$3018,13,FALSE))=TRUE,"",VLOOKUP(CONCATENATE($B337,"-",$C337),IN_1C!$B$2:$T$3018,13,FALSE))</f>
        <v>0</v>
      </c>
      <c r="P337" s="731">
        <f>IF(ISERROR(VLOOKUP(CONCATENATE($B337,"-",$C337),IN_1C!$B$2:$T$3018,14,FALSE))=TRUE,"",VLOOKUP(CONCATENATE($B337,"-",$C337),IN_1C!$B$2:$T$3018,14,FALSE))</f>
        <v>0</v>
      </c>
      <c r="Q337" s="656">
        <f>E337+G337</f>
        <v>0</v>
      </c>
      <c r="R337" s="657">
        <f>F337+H337</f>
        <v>0</v>
      </c>
    </row>
    <row r="338" spans="1:18" ht="15.45" thickBot="1" x14ac:dyDescent="0.4">
      <c r="A338" s="728" t="s">
        <v>623</v>
      </c>
      <c r="B338" s="728"/>
      <c r="C338" s="729"/>
      <c r="D338" s="1362" t="str">
        <f>CONCATENATE(D$295)</f>
        <v/>
      </c>
      <c r="E338" s="676">
        <f t="shared" ref="E338:R338" si="60">SUM(E295:E307,E309:E316,E318:E328,E330:E335,E337)</f>
        <v>0</v>
      </c>
      <c r="F338" s="677">
        <f t="shared" si="60"/>
        <v>0</v>
      </c>
      <c r="G338" s="676">
        <f t="shared" si="60"/>
        <v>0</v>
      </c>
      <c r="H338" s="678">
        <f t="shared" si="60"/>
        <v>0</v>
      </c>
      <c r="I338" s="676">
        <f t="shared" si="60"/>
        <v>0</v>
      </c>
      <c r="J338" s="677">
        <f t="shared" si="60"/>
        <v>0</v>
      </c>
      <c r="K338" s="676">
        <f t="shared" si="60"/>
        <v>0</v>
      </c>
      <c r="L338" s="678">
        <f t="shared" si="60"/>
        <v>0</v>
      </c>
      <c r="M338" s="676">
        <f t="shared" si="60"/>
        <v>0</v>
      </c>
      <c r="N338" s="678">
        <f t="shared" si="60"/>
        <v>0</v>
      </c>
      <c r="O338" s="676">
        <f t="shared" si="60"/>
        <v>0</v>
      </c>
      <c r="P338" s="678">
        <f t="shared" si="60"/>
        <v>0</v>
      </c>
      <c r="Q338" s="676">
        <f t="shared" si="60"/>
        <v>0</v>
      </c>
      <c r="R338" s="678">
        <f t="shared" si="60"/>
        <v>0</v>
      </c>
    </row>
    <row r="339" spans="1:18" ht="27" customHeight="1" x14ac:dyDescent="0.35">
      <c r="A339" s="2689" t="s">
        <v>1816</v>
      </c>
      <c r="B339" s="2689"/>
      <c r="C339" s="2689"/>
      <c r="D339" s="2689"/>
      <c r="E339" s="2689"/>
      <c r="F339" s="2689"/>
      <c r="G339" s="2689"/>
      <c r="H339" s="2689"/>
      <c r="I339" s="2689"/>
      <c r="J339" s="2689"/>
      <c r="K339" s="2689"/>
      <c r="L339" s="2689"/>
      <c r="M339" s="2689"/>
      <c r="N339" s="2689"/>
      <c r="O339" s="2689"/>
      <c r="P339" s="2689"/>
      <c r="Q339" s="487"/>
      <c r="R339" s="487"/>
    </row>
    <row r="340" spans="1:18" ht="15.45" thickBot="1" x14ac:dyDescent="0.4"/>
    <row r="341" spans="1:18" ht="15.45" thickBot="1" x14ac:dyDescent="0.4">
      <c r="A341" s="573" t="s">
        <v>1381</v>
      </c>
      <c r="B341" s="679"/>
      <c r="C341" s="575"/>
      <c r="D341" s="1360"/>
      <c r="E341" s="576" t="s">
        <v>32</v>
      </c>
      <c r="F341" s="576" t="s">
        <v>32</v>
      </c>
      <c r="G341" s="576" t="s">
        <v>32</v>
      </c>
      <c r="H341" s="576" t="s">
        <v>32</v>
      </c>
      <c r="I341" s="576" t="s">
        <v>32</v>
      </c>
      <c r="J341" s="576" t="s">
        <v>32</v>
      </c>
      <c r="K341" s="576" t="s">
        <v>32</v>
      </c>
      <c r="L341" s="576" t="s">
        <v>32</v>
      </c>
      <c r="M341" s="680" t="s">
        <v>32</v>
      </c>
      <c r="N341" s="680" t="s">
        <v>32</v>
      </c>
      <c r="O341" s="577" t="s">
        <v>32</v>
      </c>
      <c r="P341" s="577" t="s">
        <v>32</v>
      </c>
      <c r="Q341" s="681" t="s">
        <v>32</v>
      </c>
      <c r="R341" s="682" t="s">
        <v>32</v>
      </c>
    </row>
    <row r="342" spans="1:18" x14ac:dyDescent="0.35">
      <c r="A342" s="580" t="s">
        <v>1382</v>
      </c>
      <c r="B342" s="581" t="s">
        <v>1383</v>
      </c>
      <c r="C342" s="582">
        <v>8</v>
      </c>
      <c r="D342" s="1361"/>
      <c r="E342" s="743">
        <f>IF(ISERROR(VLOOKUP(CONCATENATE($B342,"-",$C342),IN_1C!$B$2:$T$3018,3,FALSE))=TRUE,"",VLOOKUP(CONCATENATE($B342,"-",$C342),IN_1C!$B$2:$T$3018,3,FALSE))</f>
        <v>0</v>
      </c>
      <c r="F342" s="744">
        <f>IF(ISERROR(VLOOKUP(CONCATENATE($B342,"-",$C342),IN_1C!$B$2:$T$3018,4,FALSE))=TRUE,"",VLOOKUP(CONCATENATE($B342,"-",$C342),IN_1C!$B$2:$T$3018,4,FALSE))</f>
        <v>0</v>
      </c>
      <c r="G342" s="743">
        <f>IF(ISERROR(VLOOKUP(CONCATENATE($B342,"-",$C342),IN_1C!$B$2:$T$3018,5,FALSE))=TRUE,"",VLOOKUP(CONCATENATE($B342,"-",$C342),IN_1C!$B$2:$T$3018,5,FALSE))</f>
        <v>0</v>
      </c>
      <c r="H342" s="744">
        <f>IF(ISERROR(VLOOKUP(CONCATENATE($B342,"-",$C342),IN_1C!$B$2:$T$3018,6,FALSE))=TRUE,"",VLOOKUP(CONCATENATE($B342,"-",$C342),IN_1C!$B$2:$T$3018,6,FALSE))</f>
        <v>0</v>
      </c>
      <c r="I342" s="743">
        <f>IF(ISERROR(VLOOKUP(CONCATENATE($B342,"-",$C342),IN_1C!$B$2:$T$3018,7,FALSE))=TRUE,"",VLOOKUP(CONCATENATE($B342,"-",$C342),IN_1C!$B$2:$T$3018,7,FALSE))</f>
        <v>0</v>
      </c>
      <c r="J342" s="744">
        <f>IF(ISERROR(VLOOKUP(CONCATENATE($B342,"-",$C342),IN_1C!$B$2:$T$3018,8,FALSE))=TRUE,"",VLOOKUP(CONCATENATE($B342,"-",$C342),IN_1C!$B$2:$T$3018,8,FALSE))</f>
        <v>0</v>
      </c>
      <c r="K342" s="743">
        <f>IF(ISERROR(VLOOKUP(CONCATENATE($B342,"-",$C342),IN_1C!$B$2:$T$3018,9,FALSE))=TRUE,"",VLOOKUP(CONCATENATE($B342,"-",$C342),IN_1C!$B$2:$T$3018,9,FALSE))</f>
        <v>0</v>
      </c>
      <c r="L342" s="744">
        <f>IF(ISERROR(VLOOKUP(CONCATENATE($B342,"-",$C342),IN_1C!$B$2:$T$3018,10,FALSE))=TRUE,"",VLOOKUP(CONCATENATE($B342,"-",$C342),IN_1C!$B$2:$T$3018,10,FALSE))</f>
        <v>0</v>
      </c>
      <c r="M342" s="743">
        <f>IF(ISERROR(VLOOKUP(CONCATENATE($B342,"-",$C342),IN_1C!$B$2:$T$3018,11,FALSE))=TRUE,"",VLOOKUP(CONCATENATE($B342,"-",$C342),IN_1C!$B$2:$T$3018,11,FALSE))</f>
        <v>0</v>
      </c>
      <c r="N342" s="744">
        <f>IF(ISERROR(VLOOKUP(CONCATENATE($B342,"-",$C342),IN_1C!$B$2:$T$3018,12,FALSE))=TRUE,"",VLOOKUP(CONCATENATE($B342,"-",$C342),IN_1C!$B$2:$T$3018,12,FALSE))</f>
        <v>0</v>
      </c>
      <c r="O342" s="745">
        <f>IF(ISERROR(VLOOKUP(CONCATENATE($B342,"-",$C342),IN_1C!$B$2:$T$3018,13,FALSE))=TRUE,"",VLOOKUP(CONCATENATE($B342,"-",$C342),IN_1C!$B$2:$T$3018,13,FALSE))</f>
        <v>0</v>
      </c>
      <c r="P342" s="745">
        <f>IF(ISERROR(VLOOKUP(CONCATENATE($B342,"-",$C342),IN_1C!$B$2:$T$3018,14,FALSE))=TRUE,"",VLOOKUP(CONCATENATE($B342,"-",$C342),IN_1C!$B$2:$T$3018,14,FALSE))</f>
        <v>0</v>
      </c>
      <c r="Q342" s="685">
        <f t="shared" ref="Q342:R354" si="61">E342+G342</f>
        <v>0</v>
      </c>
      <c r="R342" s="684">
        <f t="shared" si="61"/>
        <v>0</v>
      </c>
    </row>
    <row r="343" spans="1:18" x14ac:dyDescent="0.35">
      <c r="A343" s="585" t="s">
        <v>1386</v>
      </c>
      <c r="B343" s="590" t="s">
        <v>1387</v>
      </c>
      <c r="C343" s="582">
        <v>8</v>
      </c>
      <c r="D343" s="1362" t="str">
        <f>CONCATENATE(D$342)</f>
        <v/>
      </c>
      <c r="E343" s="746">
        <f>IF(ISERROR(VLOOKUP(CONCATENATE($B343,"-",$C343),IN_1C!$B$2:$T$3018,3,FALSE))=TRUE,"",VLOOKUP(CONCATENATE($B343,"-",$C343),IN_1C!$B$2:$T$3018,3,FALSE))</f>
        <v>0</v>
      </c>
      <c r="F343" s="747">
        <f>IF(ISERROR(VLOOKUP(CONCATENATE($B343,"-",$C343),IN_1C!$B$2:$T$3018,4,FALSE))=TRUE,"",VLOOKUP(CONCATENATE($B343,"-",$C343),IN_1C!$B$2:$T$3018,4,FALSE))</f>
        <v>0</v>
      </c>
      <c r="G343" s="746">
        <f>IF(ISERROR(VLOOKUP(CONCATENATE($B343,"-",$C343),IN_1C!$B$2:$T$3018,5,FALSE))=TRUE,"",VLOOKUP(CONCATENATE($B343,"-",$C343),IN_1C!$B$2:$T$3018,5,FALSE))</f>
        <v>0</v>
      </c>
      <c r="H343" s="747">
        <f>IF(ISERROR(VLOOKUP(CONCATENATE($B343,"-",$C343),IN_1C!$B$2:$T$3018,6,FALSE))=TRUE,"",VLOOKUP(CONCATENATE($B343,"-",$C343),IN_1C!$B$2:$T$3018,6,FALSE))</f>
        <v>0</v>
      </c>
      <c r="I343" s="746">
        <f>IF(ISERROR(VLOOKUP(CONCATENATE($B343,"-",$C343),IN_1C!$B$2:$T$3018,7,FALSE))=TRUE,"",VLOOKUP(CONCATENATE($B343,"-",$C343),IN_1C!$B$2:$T$3018,7,FALSE))</f>
        <v>0</v>
      </c>
      <c r="J343" s="747">
        <f>IF(ISERROR(VLOOKUP(CONCATENATE($B343,"-",$C343),IN_1C!$B$2:$T$3018,8,FALSE))=TRUE,"",VLOOKUP(CONCATENATE($B343,"-",$C343),IN_1C!$B$2:$T$3018,8,FALSE))</f>
        <v>0</v>
      </c>
      <c r="K343" s="746">
        <f>IF(ISERROR(VLOOKUP(CONCATENATE($B343,"-",$C343),IN_1C!$B$2:$T$3018,9,FALSE))=TRUE,"",VLOOKUP(CONCATENATE($B343,"-",$C343),IN_1C!$B$2:$T$3018,9,FALSE))</f>
        <v>0</v>
      </c>
      <c r="L343" s="747">
        <f>IF(ISERROR(VLOOKUP(CONCATENATE($B343,"-",$C343),IN_1C!$B$2:$T$3018,10,FALSE))=TRUE,"",VLOOKUP(CONCATENATE($B343,"-",$C343),IN_1C!$B$2:$T$3018,10,FALSE))</f>
        <v>0</v>
      </c>
      <c r="M343" s="746">
        <f>IF(ISERROR(VLOOKUP(CONCATENATE($B343,"-",$C343),IN_1C!$B$2:$T$3018,11,FALSE))=TRUE,"",VLOOKUP(CONCATENATE($B343,"-",$C343),IN_1C!$B$2:$T$3018,11,FALSE))</f>
        <v>0</v>
      </c>
      <c r="N343" s="747">
        <f>IF(ISERROR(VLOOKUP(CONCATENATE($B343,"-",$C343),IN_1C!$B$2:$T$3018,12,FALSE))=TRUE,"",VLOOKUP(CONCATENATE($B343,"-",$C343),IN_1C!$B$2:$T$3018,12,FALSE))</f>
        <v>0</v>
      </c>
      <c r="O343" s="748">
        <f>IF(ISERROR(VLOOKUP(CONCATENATE($B343,"-",$C343),IN_1C!$B$2:$T$3018,13,FALSE))=TRUE,"",VLOOKUP(CONCATENATE($B343,"-",$C343),IN_1C!$B$2:$T$3018,13,FALSE))</f>
        <v>0</v>
      </c>
      <c r="P343" s="748">
        <f>IF(ISERROR(VLOOKUP(CONCATENATE($B343,"-",$C343),IN_1C!$B$2:$T$3018,14,FALSE))=TRUE,"",VLOOKUP(CONCATENATE($B343,"-",$C343),IN_1C!$B$2:$T$3018,14,FALSE))</f>
        <v>0</v>
      </c>
      <c r="Q343" s="688">
        <f t="shared" si="61"/>
        <v>0</v>
      </c>
      <c r="R343" s="687">
        <f t="shared" si="61"/>
        <v>0</v>
      </c>
    </row>
    <row r="344" spans="1:18" x14ac:dyDescent="0.35">
      <c r="A344" s="585" t="s">
        <v>1388</v>
      </c>
      <c r="B344" s="590" t="s">
        <v>1389</v>
      </c>
      <c r="C344" s="582">
        <v>8</v>
      </c>
      <c r="D344" s="1362" t="str">
        <f t="shared" ref="D344:D354" si="62">CONCATENATE(D$342)</f>
        <v/>
      </c>
      <c r="E344" s="746">
        <f>IF(ISERROR(VLOOKUP(CONCATENATE($B344,"-",$C344),IN_1C!$B$2:$T$3018,3,FALSE))=TRUE,"",VLOOKUP(CONCATENATE($B344,"-",$C344),IN_1C!$B$2:$T$3018,3,FALSE))</f>
        <v>0</v>
      </c>
      <c r="F344" s="747">
        <f>IF(ISERROR(VLOOKUP(CONCATENATE($B344,"-",$C344),IN_1C!$B$2:$T$3018,4,FALSE))=TRUE,"",VLOOKUP(CONCATENATE($B344,"-",$C344),IN_1C!$B$2:$T$3018,4,FALSE))</f>
        <v>0</v>
      </c>
      <c r="G344" s="746">
        <f>IF(ISERROR(VLOOKUP(CONCATENATE($B344,"-",$C344),IN_1C!$B$2:$T$3018,5,FALSE))=TRUE,"",VLOOKUP(CONCATENATE($B344,"-",$C344),IN_1C!$B$2:$T$3018,5,FALSE))</f>
        <v>0</v>
      </c>
      <c r="H344" s="747">
        <f>IF(ISERROR(VLOOKUP(CONCATENATE($B344,"-",$C344),IN_1C!$B$2:$T$3018,6,FALSE))=TRUE,"",VLOOKUP(CONCATENATE($B344,"-",$C344),IN_1C!$B$2:$T$3018,6,FALSE))</f>
        <v>0</v>
      </c>
      <c r="I344" s="746">
        <f>IF(ISERROR(VLOOKUP(CONCATENATE($B344,"-",$C344),IN_1C!$B$2:$T$3018,7,FALSE))=TRUE,"",VLOOKUP(CONCATENATE($B344,"-",$C344),IN_1C!$B$2:$T$3018,7,FALSE))</f>
        <v>0</v>
      </c>
      <c r="J344" s="747">
        <f>IF(ISERROR(VLOOKUP(CONCATENATE($B344,"-",$C344),IN_1C!$B$2:$T$3018,8,FALSE))=TRUE,"",VLOOKUP(CONCATENATE($B344,"-",$C344),IN_1C!$B$2:$T$3018,8,FALSE))</f>
        <v>0</v>
      </c>
      <c r="K344" s="746">
        <f>IF(ISERROR(VLOOKUP(CONCATENATE($B344,"-",$C344),IN_1C!$B$2:$T$3018,9,FALSE))=TRUE,"",VLOOKUP(CONCATENATE($B344,"-",$C344),IN_1C!$B$2:$T$3018,9,FALSE))</f>
        <v>0</v>
      </c>
      <c r="L344" s="747">
        <f>IF(ISERROR(VLOOKUP(CONCATENATE($B344,"-",$C344),IN_1C!$B$2:$T$3018,10,FALSE))=TRUE,"",VLOOKUP(CONCATENATE($B344,"-",$C344),IN_1C!$B$2:$T$3018,10,FALSE))</f>
        <v>0</v>
      </c>
      <c r="M344" s="746">
        <f>IF(ISERROR(VLOOKUP(CONCATENATE($B344,"-",$C344),IN_1C!$B$2:$T$3018,11,FALSE))=TRUE,"",VLOOKUP(CONCATENATE($B344,"-",$C344),IN_1C!$B$2:$T$3018,11,FALSE))</f>
        <v>0</v>
      </c>
      <c r="N344" s="747">
        <f>IF(ISERROR(VLOOKUP(CONCATENATE($B344,"-",$C344),IN_1C!$B$2:$T$3018,12,FALSE))=TRUE,"",VLOOKUP(CONCATENATE($B344,"-",$C344),IN_1C!$B$2:$T$3018,12,FALSE))</f>
        <v>0</v>
      </c>
      <c r="O344" s="748">
        <f>IF(ISERROR(VLOOKUP(CONCATENATE($B344,"-",$C344),IN_1C!$B$2:$T$3018,13,FALSE))=TRUE,"",VLOOKUP(CONCATENATE($B344,"-",$C344),IN_1C!$B$2:$T$3018,13,FALSE))</f>
        <v>0</v>
      </c>
      <c r="P344" s="748">
        <f>IF(ISERROR(VLOOKUP(CONCATENATE($B344,"-",$C344),IN_1C!$B$2:$T$3018,14,FALSE))=TRUE,"",VLOOKUP(CONCATENATE($B344,"-",$C344),IN_1C!$B$2:$T$3018,14,FALSE))</f>
        <v>0</v>
      </c>
      <c r="Q344" s="688">
        <f t="shared" si="61"/>
        <v>0</v>
      </c>
      <c r="R344" s="687">
        <f t="shared" si="61"/>
        <v>0</v>
      </c>
    </row>
    <row r="345" spans="1:18" x14ac:dyDescent="0.35">
      <c r="A345" s="585" t="s">
        <v>1390</v>
      </c>
      <c r="B345" s="590" t="s">
        <v>1391</v>
      </c>
      <c r="C345" s="582">
        <v>8</v>
      </c>
      <c r="D345" s="1362" t="str">
        <f t="shared" si="62"/>
        <v/>
      </c>
      <c r="E345" s="746">
        <f>IF(ISERROR(VLOOKUP(CONCATENATE($B345,"-",$C345),IN_1C!$B$2:$T$3018,3,FALSE))=TRUE,"",VLOOKUP(CONCATENATE($B345,"-",$C345),IN_1C!$B$2:$T$3018,3,FALSE))</f>
        <v>0</v>
      </c>
      <c r="F345" s="747">
        <f>IF(ISERROR(VLOOKUP(CONCATENATE($B345,"-",$C345),IN_1C!$B$2:$T$3018,4,FALSE))=TRUE,"",VLOOKUP(CONCATENATE($B345,"-",$C345),IN_1C!$B$2:$T$3018,4,FALSE))</f>
        <v>0</v>
      </c>
      <c r="G345" s="746">
        <f>IF(ISERROR(VLOOKUP(CONCATENATE($B345,"-",$C345),IN_1C!$B$2:$T$3018,5,FALSE))=TRUE,"",VLOOKUP(CONCATENATE($B345,"-",$C345),IN_1C!$B$2:$T$3018,5,FALSE))</f>
        <v>0</v>
      </c>
      <c r="H345" s="747">
        <f>IF(ISERROR(VLOOKUP(CONCATENATE($B345,"-",$C345),IN_1C!$B$2:$T$3018,6,FALSE))=TRUE,"",VLOOKUP(CONCATENATE($B345,"-",$C345),IN_1C!$B$2:$T$3018,6,FALSE))</f>
        <v>0</v>
      </c>
      <c r="I345" s="746">
        <f>IF(ISERROR(VLOOKUP(CONCATENATE($B345,"-",$C345),IN_1C!$B$2:$T$3018,7,FALSE))=TRUE,"",VLOOKUP(CONCATENATE($B345,"-",$C345),IN_1C!$B$2:$T$3018,7,FALSE))</f>
        <v>0</v>
      </c>
      <c r="J345" s="747">
        <f>IF(ISERROR(VLOOKUP(CONCATENATE($B345,"-",$C345),IN_1C!$B$2:$T$3018,8,FALSE))=TRUE,"",VLOOKUP(CONCATENATE($B345,"-",$C345),IN_1C!$B$2:$T$3018,8,FALSE))</f>
        <v>0</v>
      </c>
      <c r="K345" s="746">
        <f>IF(ISERROR(VLOOKUP(CONCATENATE($B345,"-",$C345),IN_1C!$B$2:$T$3018,9,FALSE))=TRUE,"",VLOOKUP(CONCATENATE($B345,"-",$C345),IN_1C!$B$2:$T$3018,9,FALSE))</f>
        <v>0</v>
      </c>
      <c r="L345" s="747">
        <f>IF(ISERROR(VLOOKUP(CONCATENATE($B345,"-",$C345),IN_1C!$B$2:$T$3018,10,FALSE))=TRUE,"",VLOOKUP(CONCATENATE($B345,"-",$C345),IN_1C!$B$2:$T$3018,10,FALSE))</f>
        <v>0</v>
      </c>
      <c r="M345" s="746">
        <f>IF(ISERROR(VLOOKUP(CONCATENATE($B345,"-",$C345),IN_1C!$B$2:$T$3018,11,FALSE))=TRUE,"",VLOOKUP(CONCATENATE($B345,"-",$C345),IN_1C!$B$2:$T$3018,11,FALSE))</f>
        <v>0</v>
      </c>
      <c r="N345" s="747">
        <f>IF(ISERROR(VLOOKUP(CONCATENATE($B345,"-",$C345),IN_1C!$B$2:$T$3018,12,FALSE))=TRUE,"",VLOOKUP(CONCATENATE($B345,"-",$C345),IN_1C!$B$2:$T$3018,12,FALSE))</f>
        <v>0</v>
      </c>
      <c r="O345" s="748">
        <f>IF(ISERROR(VLOOKUP(CONCATENATE($B345,"-",$C345),IN_1C!$B$2:$T$3018,13,FALSE))=TRUE,"",VLOOKUP(CONCATENATE($B345,"-",$C345),IN_1C!$B$2:$T$3018,13,FALSE))</f>
        <v>0</v>
      </c>
      <c r="P345" s="748">
        <f>IF(ISERROR(VLOOKUP(CONCATENATE($B345,"-",$C345),IN_1C!$B$2:$T$3018,14,FALSE))=TRUE,"",VLOOKUP(CONCATENATE($B345,"-",$C345),IN_1C!$B$2:$T$3018,14,FALSE))</f>
        <v>0</v>
      </c>
      <c r="Q345" s="688">
        <f t="shared" si="61"/>
        <v>0</v>
      </c>
      <c r="R345" s="687">
        <f t="shared" si="61"/>
        <v>0</v>
      </c>
    </row>
    <row r="346" spans="1:18" x14ac:dyDescent="0.35">
      <c r="A346" s="585" t="s">
        <v>1392</v>
      </c>
      <c r="B346" s="590" t="s">
        <v>1393</v>
      </c>
      <c r="C346" s="582">
        <v>8</v>
      </c>
      <c r="D346" s="1362" t="str">
        <f t="shared" si="62"/>
        <v/>
      </c>
      <c r="E346" s="746">
        <f>IF(ISERROR(VLOOKUP(CONCATENATE($B346,"-",$C346),IN_1C!$B$2:$T$3018,3,FALSE))=TRUE,"",VLOOKUP(CONCATENATE($B346,"-",$C346),IN_1C!$B$2:$T$3018,3,FALSE))</f>
        <v>0</v>
      </c>
      <c r="F346" s="747">
        <f>IF(ISERROR(VLOOKUP(CONCATENATE($B346,"-",$C346),IN_1C!$B$2:$T$3018,4,FALSE))=TRUE,"",VLOOKUP(CONCATENATE($B346,"-",$C346),IN_1C!$B$2:$T$3018,4,FALSE))</f>
        <v>0</v>
      </c>
      <c r="G346" s="746">
        <f>IF(ISERROR(VLOOKUP(CONCATENATE($B346,"-",$C346),IN_1C!$B$2:$T$3018,5,FALSE))=TRUE,"",VLOOKUP(CONCATENATE($B346,"-",$C346),IN_1C!$B$2:$T$3018,5,FALSE))</f>
        <v>0</v>
      </c>
      <c r="H346" s="747">
        <f>IF(ISERROR(VLOOKUP(CONCATENATE($B346,"-",$C346),IN_1C!$B$2:$T$3018,6,FALSE))=TRUE,"",VLOOKUP(CONCATENATE($B346,"-",$C346),IN_1C!$B$2:$T$3018,6,FALSE))</f>
        <v>0</v>
      </c>
      <c r="I346" s="746">
        <f>IF(ISERROR(VLOOKUP(CONCATENATE($B346,"-",$C346),IN_1C!$B$2:$T$3018,7,FALSE))=TRUE,"",VLOOKUP(CONCATENATE($B346,"-",$C346),IN_1C!$B$2:$T$3018,7,FALSE))</f>
        <v>0</v>
      </c>
      <c r="J346" s="747">
        <f>IF(ISERROR(VLOOKUP(CONCATENATE($B346,"-",$C346),IN_1C!$B$2:$T$3018,8,FALSE))=TRUE,"",VLOOKUP(CONCATENATE($B346,"-",$C346),IN_1C!$B$2:$T$3018,8,FALSE))</f>
        <v>0</v>
      </c>
      <c r="K346" s="746">
        <f>IF(ISERROR(VLOOKUP(CONCATENATE($B346,"-",$C346),IN_1C!$B$2:$T$3018,9,FALSE))=TRUE,"",VLOOKUP(CONCATENATE($B346,"-",$C346),IN_1C!$B$2:$T$3018,9,FALSE))</f>
        <v>0</v>
      </c>
      <c r="L346" s="747">
        <f>IF(ISERROR(VLOOKUP(CONCATENATE($B346,"-",$C346),IN_1C!$B$2:$T$3018,10,FALSE))=TRUE,"",VLOOKUP(CONCATENATE($B346,"-",$C346),IN_1C!$B$2:$T$3018,10,FALSE))</f>
        <v>0</v>
      </c>
      <c r="M346" s="746">
        <f>IF(ISERROR(VLOOKUP(CONCATENATE($B346,"-",$C346),IN_1C!$B$2:$T$3018,11,FALSE))=TRUE,"",VLOOKUP(CONCATENATE($B346,"-",$C346),IN_1C!$B$2:$T$3018,11,FALSE))</f>
        <v>0</v>
      </c>
      <c r="N346" s="747">
        <f>IF(ISERROR(VLOOKUP(CONCATENATE($B346,"-",$C346),IN_1C!$B$2:$T$3018,12,FALSE))=TRUE,"",VLOOKUP(CONCATENATE($B346,"-",$C346),IN_1C!$B$2:$T$3018,12,FALSE))</f>
        <v>0</v>
      </c>
      <c r="O346" s="748">
        <f>IF(ISERROR(VLOOKUP(CONCATENATE($B346,"-",$C346),IN_1C!$B$2:$T$3018,13,FALSE))=TRUE,"",VLOOKUP(CONCATENATE($B346,"-",$C346),IN_1C!$B$2:$T$3018,13,FALSE))</f>
        <v>0</v>
      </c>
      <c r="P346" s="748">
        <f>IF(ISERROR(VLOOKUP(CONCATENATE($B346,"-",$C346),IN_1C!$B$2:$T$3018,14,FALSE))=TRUE,"",VLOOKUP(CONCATENATE($B346,"-",$C346),IN_1C!$B$2:$T$3018,14,FALSE))</f>
        <v>0</v>
      </c>
      <c r="Q346" s="688">
        <f t="shared" si="61"/>
        <v>0</v>
      </c>
      <c r="R346" s="687">
        <f t="shared" si="61"/>
        <v>0</v>
      </c>
    </row>
    <row r="347" spans="1:18" x14ac:dyDescent="0.35">
      <c r="A347" s="585" t="s">
        <v>1394</v>
      </c>
      <c r="B347" s="590" t="s">
        <v>1395</v>
      </c>
      <c r="C347" s="582">
        <v>8</v>
      </c>
      <c r="D347" s="1362" t="str">
        <f t="shared" si="62"/>
        <v/>
      </c>
      <c r="E347" s="746">
        <f>IF(ISERROR(VLOOKUP(CONCATENATE($B347,"-",$C347),IN_1C!$B$2:$T$3018,3,FALSE))=TRUE,"",VLOOKUP(CONCATENATE($B347,"-",$C347),IN_1C!$B$2:$T$3018,3,FALSE))</f>
        <v>0</v>
      </c>
      <c r="F347" s="747">
        <f>IF(ISERROR(VLOOKUP(CONCATENATE($B347,"-",$C347),IN_1C!$B$2:$T$3018,4,FALSE))=TRUE,"",VLOOKUP(CONCATENATE($B347,"-",$C347),IN_1C!$B$2:$T$3018,4,FALSE))</f>
        <v>0</v>
      </c>
      <c r="G347" s="746">
        <f>IF(ISERROR(VLOOKUP(CONCATENATE($B347,"-",$C347),IN_1C!$B$2:$T$3018,5,FALSE))=TRUE,"",VLOOKUP(CONCATENATE($B347,"-",$C347),IN_1C!$B$2:$T$3018,5,FALSE))</f>
        <v>0</v>
      </c>
      <c r="H347" s="747">
        <f>IF(ISERROR(VLOOKUP(CONCATENATE($B347,"-",$C347),IN_1C!$B$2:$T$3018,6,FALSE))=TRUE,"",VLOOKUP(CONCATENATE($B347,"-",$C347),IN_1C!$B$2:$T$3018,6,FALSE))</f>
        <v>0</v>
      </c>
      <c r="I347" s="746">
        <f>IF(ISERROR(VLOOKUP(CONCATENATE($B347,"-",$C347),IN_1C!$B$2:$T$3018,7,FALSE))=TRUE,"",VLOOKUP(CONCATENATE($B347,"-",$C347),IN_1C!$B$2:$T$3018,7,FALSE))</f>
        <v>0</v>
      </c>
      <c r="J347" s="747">
        <f>IF(ISERROR(VLOOKUP(CONCATENATE($B347,"-",$C347),IN_1C!$B$2:$T$3018,8,FALSE))=TRUE,"",VLOOKUP(CONCATENATE($B347,"-",$C347),IN_1C!$B$2:$T$3018,8,FALSE))</f>
        <v>0</v>
      </c>
      <c r="K347" s="746">
        <f>IF(ISERROR(VLOOKUP(CONCATENATE($B347,"-",$C347),IN_1C!$B$2:$T$3018,9,FALSE))=TRUE,"",VLOOKUP(CONCATENATE($B347,"-",$C347),IN_1C!$B$2:$T$3018,9,FALSE))</f>
        <v>0</v>
      </c>
      <c r="L347" s="747">
        <f>IF(ISERROR(VLOOKUP(CONCATENATE($B347,"-",$C347),IN_1C!$B$2:$T$3018,10,FALSE))=TRUE,"",VLOOKUP(CONCATENATE($B347,"-",$C347),IN_1C!$B$2:$T$3018,10,FALSE))</f>
        <v>0</v>
      </c>
      <c r="M347" s="746">
        <f>IF(ISERROR(VLOOKUP(CONCATENATE($B347,"-",$C347),IN_1C!$B$2:$T$3018,11,FALSE))=TRUE,"",VLOOKUP(CONCATENATE($B347,"-",$C347),IN_1C!$B$2:$T$3018,11,FALSE))</f>
        <v>0</v>
      </c>
      <c r="N347" s="747">
        <f>IF(ISERROR(VLOOKUP(CONCATENATE($B347,"-",$C347),IN_1C!$B$2:$T$3018,12,FALSE))=TRUE,"",VLOOKUP(CONCATENATE($B347,"-",$C347),IN_1C!$B$2:$T$3018,12,FALSE))</f>
        <v>0</v>
      </c>
      <c r="O347" s="748">
        <f>IF(ISERROR(VLOOKUP(CONCATENATE($B347,"-",$C347),IN_1C!$B$2:$T$3018,13,FALSE))=TRUE,"",VLOOKUP(CONCATENATE($B347,"-",$C347),IN_1C!$B$2:$T$3018,13,FALSE))</f>
        <v>0</v>
      </c>
      <c r="P347" s="748">
        <f>IF(ISERROR(VLOOKUP(CONCATENATE($B347,"-",$C347),IN_1C!$B$2:$T$3018,14,FALSE))=TRUE,"",VLOOKUP(CONCATENATE($B347,"-",$C347),IN_1C!$B$2:$T$3018,14,FALSE))</f>
        <v>0</v>
      </c>
      <c r="Q347" s="688">
        <f t="shared" si="61"/>
        <v>0</v>
      </c>
      <c r="R347" s="687">
        <f t="shared" si="61"/>
        <v>0</v>
      </c>
    </row>
    <row r="348" spans="1:18" x14ac:dyDescent="0.35">
      <c r="A348" s="585" t="s">
        <v>1396</v>
      </c>
      <c r="B348" s="590" t="s">
        <v>1397</v>
      </c>
      <c r="C348" s="582">
        <v>8</v>
      </c>
      <c r="D348" s="1362" t="str">
        <f t="shared" si="62"/>
        <v/>
      </c>
      <c r="E348" s="746">
        <f>IF(ISERROR(VLOOKUP(CONCATENATE($B348,"-",$C348),IN_1C!$B$2:$T$3018,3,FALSE))=TRUE,"",VLOOKUP(CONCATENATE($B348,"-",$C348),IN_1C!$B$2:$T$3018,3,FALSE))</f>
        <v>0</v>
      </c>
      <c r="F348" s="747">
        <f>IF(ISERROR(VLOOKUP(CONCATENATE($B348,"-",$C348),IN_1C!$B$2:$T$3018,4,FALSE))=TRUE,"",VLOOKUP(CONCATENATE($B348,"-",$C348),IN_1C!$B$2:$T$3018,4,FALSE))</f>
        <v>0</v>
      </c>
      <c r="G348" s="746">
        <f>IF(ISERROR(VLOOKUP(CONCATENATE($B348,"-",$C348),IN_1C!$B$2:$T$3018,5,FALSE))=TRUE,"",VLOOKUP(CONCATENATE($B348,"-",$C348),IN_1C!$B$2:$T$3018,5,FALSE))</f>
        <v>0</v>
      </c>
      <c r="H348" s="747">
        <f>IF(ISERROR(VLOOKUP(CONCATENATE($B348,"-",$C348),IN_1C!$B$2:$T$3018,6,FALSE))=TRUE,"",VLOOKUP(CONCATENATE($B348,"-",$C348),IN_1C!$B$2:$T$3018,6,FALSE))</f>
        <v>0</v>
      </c>
      <c r="I348" s="746">
        <f>IF(ISERROR(VLOOKUP(CONCATENATE($B348,"-",$C348),IN_1C!$B$2:$T$3018,7,FALSE))=TRUE,"",VLOOKUP(CONCATENATE($B348,"-",$C348),IN_1C!$B$2:$T$3018,7,FALSE))</f>
        <v>0</v>
      </c>
      <c r="J348" s="747">
        <f>IF(ISERROR(VLOOKUP(CONCATENATE($B348,"-",$C348),IN_1C!$B$2:$T$3018,8,FALSE))=TRUE,"",VLOOKUP(CONCATENATE($B348,"-",$C348),IN_1C!$B$2:$T$3018,8,FALSE))</f>
        <v>0</v>
      </c>
      <c r="K348" s="746">
        <f>IF(ISERROR(VLOOKUP(CONCATENATE($B348,"-",$C348),IN_1C!$B$2:$T$3018,9,FALSE))=TRUE,"",VLOOKUP(CONCATENATE($B348,"-",$C348),IN_1C!$B$2:$T$3018,9,FALSE))</f>
        <v>0</v>
      </c>
      <c r="L348" s="747">
        <f>IF(ISERROR(VLOOKUP(CONCATENATE($B348,"-",$C348),IN_1C!$B$2:$T$3018,10,FALSE))=TRUE,"",VLOOKUP(CONCATENATE($B348,"-",$C348),IN_1C!$B$2:$T$3018,10,FALSE))</f>
        <v>0</v>
      </c>
      <c r="M348" s="746">
        <f>IF(ISERROR(VLOOKUP(CONCATENATE($B348,"-",$C348),IN_1C!$B$2:$T$3018,11,FALSE))=TRUE,"",VLOOKUP(CONCATENATE($B348,"-",$C348),IN_1C!$B$2:$T$3018,11,FALSE))</f>
        <v>0</v>
      </c>
      <c r="N348" s="747">
        <f>IF(ISERROR(VLOOKUP(CONCATENATE($B348,"-",$C348),IN_1C!$B$2:$T$3018,12,FALSE))=TRUE,"",VLOOKUP(CONCATENATE($B348,"-",$C348),IN_1C!$B$2:$T$3018,12,FALSE))</f>
        <v>0</v>
      </c>
      <c r="O348" s="748">
        <f>IF(ISERROR(VLOOKUP(CONCATENATE($B348,"-",$C348),IN_1C!$B$2:$T$3018,13,FALSE))=TRUE,"",VLOOKUP(CONCATENATE($B348,"-",$C348),IN_1C!$B$2:$T$3018,13,FALSE))</f>
        <v>0</v>
      </c>
      <c r="P348" s="748">
        <f>IF(ISERROR(VLOOKUP(CONCATENATE($B348,"-",$C348),IN_1C!$B$2:$T$3018,14,FALSE))=TRUE,"",VLOOKUP(CONCATENATE($B348,"-",$C348),IN_1C!$B$2:$T$3018,14,FALSE))</f>
        <v>0</v>
      </c>
      <c r="Q348" s="688">
        <f t="shared" si="61"/>
        <v>0</v>
      </c>
      <c r="R348" s="687">
        <f t="shared" si="61"/>
        <v>0</v>
      </c>
    </row>
    <row r="349" spans="1:18" x14ac:dyDescent="0.35">
      <c r="A349" s="585" t="s">
        <v>1398</v>
      </c>
      <c r="B349" s="590" t="s">
        <v>1399</v>
      </c>
      <c r="C349" s="582">
        <v>8</v>
      </c>
      <c r="D349" s="1362" t="str">
        <f t="shared" si="62"/>
        <v/>
      </c>
      <c r="E349" s="746">
        <f>IF(ISERROR(VLOOKUP(CONCATENATE($B349,"-",$C349),IN_1C!$B$2:$T$3018,3,FALSE))=TRUE,"",VLOOKUP(CONCATENATE($B349,"-",$C349),IN_1C!$B$2:$T$3018,3,FALSE))</f>
        <v>0</v>
      </c>
      <c r="F349" s="747">
        <f>IF(ISERROR(VLOOKUP(CONCATENATE($B349,"-",$C349),IN_1C!$B$2:$T$3018,4,FALSE))=TRUE,"",VLOOKUP(CONCATENATE($B349,"-",$C349),IN_1C!$B$2:$T$3018,4,FALSE))</f>
        <v>0</v>
      </c>
      <c r="G349" s="746">
        <f>IF(ISERROR(VLOOKUP(CONCATENATE($B349,"-",$C349),IN_1C!$B$2:$T$3018,5,FALSE))=TRUE,"",VLOOKUP(CONCATENATE($B349,"-",$C349),IN_1C!$B$2:$T$3018,5,FALSE))</f>
        <v>0</v>
      </c>
      <c r="H349" s="747">
        <f>IF(ISERROR(VLOOKUP(CONCATENATE($B349,"-",$C349),IN_1C!$B$2:$T$3018,6,FALSE))=TRUE,"",VLOOKUP(CONCATENATE($B349,"-",$C349),IN_1C!$B$2:$T$3018,6,FALSE))</f>
        <v>0</v>
      </c>
      <c r="I349" s="746">
        <f>IF(ISERROR(VLOOKUP(CONCATENATE($B349,"-",$C349),IN_1C!$B$2:$T$3018,7,FALSE))=TRUE,"",VLOOKUP(CONCATENATE($B349,"-",$C349),IN_1C!$B$2:$T$3018,7,FALSE))</f>
        <v>0</v>
      </c>
      <c r="J349" s="747">
        <f>IF(ISERROR(VLOOKUP(CONCATENATE($B349,"-",$C349),IN_1C!$B$2:$T$3018,8,FALSE))=TRUE,"",VLOOKUP(CONCATENATE($B349,"-",$C349),IN_1C!$B$2:$T$3018,8,FALSE))</f>
        <v>0</v>
      </c>
      <c r="K349" s="746">
        <f>IF(ISERROR(VLOOKUP(CONCATENATE($B349,"-",$C349),IN_1C!$B$2:$T$3018,9,FALSE))=TRUE,"",VLOOKUP(CONCATENATE($B349,"-",$C349),IN_1C!$B$2:$T$3018,9,FALSE))</f>
        <v>0</v>
      </c>
      <c r="L349" s="747">
        <f>IF(ISERROR(VLOOKUP(CONCATENATE($B349,"-",$C349),IN_1C!$B$2:$T$3018,10,FALSE))=TRUE,"",VLOOKUP(CONCATENATE($B349,"-",$C349),IN_1C!$B$2:$T$3018,10,FALSE))</f>
        <v>0</v>
      </c>
      <c r="M349" s="746">
        <f>IF(ISERROR(VLOOKUP(CONCATENATE($B349,"-",$C349),IN_1C!$B$2:$T$3018,11,FALSE))=TRUE,"",VLOOKUP(CONCATENATE($B349,"-",$C349),IN_1C!$B$2:$T$3018,11,FALSE))</f>
        <v>0</v>
      </c>
      <c r="N349" s="747">
        <f>IF(ISERROR(VLOOKUP(CONCATENATE($B349,"-",$C349),IN_1C!$B$2:$T$3018,12,FALSE))=TRUE,"",VLOOKUP(CONCATENATE($B349,"-",$C349),IN_1C!$B$2:$T$3018,12,FALSE))</f>
        <v>0</v>
      </c>
      <c r="O349" s="748">
        <f>IF(ISERROR(VLOOKUP(CONCATENATE($B349,"-",$C349),IN_1C!$B$2:$T$3018,13,FALSE))=TRUE,"",VLOOKUP(CONCATENATE($B349,"-",$C349),IN_1C!$B$2:$T$3018,13,FALSE))</f>
        <v>0</v>
      </c>
      <c r="P349" s="748">
        <f>IF(ISERROR(VLOOKUP(CONCATENATE($B349,"-",$C349),IN_1C!$B$2:$T$3018,14,FALSE))=TRUE,"",VLOOKUP(CONCATENATE($B349,"-",$C349),IN_1C!$B$2:$T$3018,14,FALSE))</f>
        <v>0</v>
      </c>
      <c r="Q349" s="688">
        <f t="shared" si="61"/>
        <v>0</v>
      </c>
      <c r="R349" s="687">
        <f t="shared" si="61"/>
        <v>0</v>
      </c>
    </row>
    <row r="350" spans="1:18" x14ac:dyDescent="0.35">
      <c r="A350" s="585" t="s">
        <v>1400</v>
      </c>
      <c r="B350" s="590" t="s">
        <v>1401</v>
      </c>
      <c r="C350" s="582">
        <v>8</v>
      </c>
      <c r="D350" s="1362" t="str">
        <f t="shared" si="62"/>
        <v/>
      </c>
      <c r="E350" s="746">
        <f>IF(ISERROR(VLOOKUP(CONCATENATE($B350,"-",$C350),IN_1C!$B$2:$T$3018,3,FALSE))=TRUE,"",VLOOKUP(CONCATENATE($B350,"-",$C350),IN_1C!$B$2:$T$3018,3,FALSE))</f>
        <v>0</v>
      </c>
      <c r="F350" s="747">
        <f>IF(ISERROR(VLOOKUP(CONCATENATE($B350,"-",$C350),IN_1C!$B$2:$T$3018,4,FALSE))=TRUE,"",VLOOKUP(CONCATENATE($B350,"-",$C350),IN_1C!$B$2:$T$3018,4,FALSE))</f>
        <v>0</v>
      </c>
      <c r="G350" s="746">
        <f>IF(ISERROR(VLOOKUP(CONCATENATE($B350,"-",$C350),IN_1C!$B$2:$T$3018,5,FALSE))=TRUE,"",VLOOKUP(CONCATENATE($B350,"-",$C350),IN_1C!$B$2:$T$3018,5,FALSE))</f>
        <v>0</v>
      </c>
      <c r="H350" s="747">
        <f>IF(ISERROR(VLOOKUP(CONCATENATE($B350,"-",$C350),IN_1C!$B$2:$T$3018,6,FALSE))=TRUE,"",VLOOKUP(CONCATENATE($B350,"-",$C350),IN_1C!$B$2:$T$3018,6,FALSE))</f>
        <v>0</v>
      </c>
      <c r="I350" s="746">
        <f>IF(ISERROR(VLOOKUP(CONCATENATE($B350,"-",$C350),IN_1C!$B$2:$T$3018,7,FALSE))=TRUE,"",VLOOKUP(CONCATENATE($B350,"-",$C350),IN_1C!$B$2:$T$3018,7,FALSE))</f>
        <v>0</v>
      </c>
      <c r="J350" s="747">
        <f>IF(ISERROR(VLOOKUP(CONCATENATE($B350,"-",$C350),IN_1C!$B$2:$T$3018,8,FALSE))=TRUE,"",VLOOKUP(CONCATENATE($B350,"-",$C350),IN_1C!$B$2:$T$3018,8,FALSE))</f>
        <v>0</v>
      </c>
      <c r="K350" s="746">
        <f>IF(ISERROR(VLOOKUP(CONCATENATE($B350,"-",$C350),IN_1C!$B$2:$T$3018,9,FALSE))=TRUE,"",VLOOKUP(CONCATENATE($B350,"-",$C350),IN_1C!$B$2:$T$3018,9,FALSE))</f>
        <v>0</v>
      </c>
      <c r="L350" s="747">
        <f>IF(ISERROR(VLOOKUP(CONCATENATE($B350,"-",$C350),IN_1C!$B$2:$T$3018,10,FALSE))=TRUE,"",VLOOKUP(CONCATENATE($B350,"-",$C350),IN_1C!$B$2:$T$3018,10,FALSE))</f>
        <v>0</v>
      </c>
      <c r="M350" s="746">
        <f>IF(ISERROR(VLOOKUP(CONCATENATE($B350,"-",$C350),IN_1C!$B$2:$T$3018,11,FALSE))=TRUE,"",VLOOKUP(CONCATENATE($B350,"-",$C350),IN_1C!$B$2:$T$3018,11,FALSE))</f>
        <v>0</v>
      </c>
      <c r="N350" s="747">
        <f>IF(ISERROR(VLOOKUP(CONCATENATE($B350,"-",$C350),IN_1C!$B$2:$T$3018,12,FALSE))=TRUE,"",VLOOKUP(CONCATENATE($B350,"-",$C350),IN_1C!$B$2:$T$3018,12,FALSE))</f>
        <v>0</v>
      </c>
      <c r="O350" s="748">
        <f>IF(ISERROR(VLOOKUP(CONCATENATE($B350,"-",$C350),IN_1C!$B$2:$T$3018,13,FALSE))=TRUE,"",VLOOKUP(CONCATENATE($B350,"-",$C350),IN_1C!$B$2:$T$3018,13,FALSE))</f>
        <v>0</v>
      </c>
      <c r="P350" s="748">
        <f>IF(ISERROR(VLOOKUP(CONCATENATE($B350,"-",$C350),IN_1C!$B$2:$T$3018,14,FALSE))=TRUE,"",VLOOKUP(CONCATENATE($B350,"-",$C350),IN_1C!$B$2:$T$3018,14,FALSE))</f>
        <v>0</v>
      </c>
      <c r="Q350" s="688">
        <f t="shared" si="61"/>
        <v>0</v>
      </c>
      <c r="R350" s="687">
        <f t="shared" si="61"/>
        <v>0</v>
      </c>
    </row>
    <row r="351" spans="1:18" x14ac:dyDescent="0.35">
      <c r="A351" s="585" t="s">
        <v>1402</v>
      </c>
      <c r="B351" s="590" t="s">
        <v>1403</v>
      </c>
      <c r="C351" s="582">
        <v>8</v>
      </c>
      <c r="D351" s="1362" t="str">
        <f t="shared" si="62"/>
        <v/>
      </c>
      <c r="E351" s="746">
        <f>IF(ISERROR(VLOOKUP(CONCATENATE($B351,"-",$C351),IN_1C!$B$2:$T$3018,3,FALSE))=TRUE,"",VLOOKUP(CONCATENATE($B351,"-",$C351),IN_1C!$B$2:$T$3018,3,FALSE))</f>
        <v>0</v>
      </c>
      <c r="F351" s="747">
        <f>IF(ISERROR(VLOOKUP(CONCATENATE($B351,"-",$C351),IN_1C!$B$2:$T$3018,4,FALSE))=TRUE,"",VLOOKUP(CONCATENATE($B351,"-",$C351),IN_1C!$B$2:$T$3018,4,FALSE))</f>
        <v>0</v>
      </c>
      <c r="G351" s="746">
        <f>IF(ISERROR(VLOOKUP(CONCATENATE($B351,"-",$C351),IN_1C!$B$2:$T$3018,5,FALSE))=TRUE,"",VLOOKUP(CONCATENATE($B351,"-",$C351),IN_1C!$B$2:$T$3018,5,FALSE))</f>
        <v>0</v>
      </c>
      <c r="H351" s="747">
        <f>IF(ISERROR(VLOOKUP(CONCATENATE($B351,"-",$C351),IN_1C!$B$2:$T$3018,6,FALSE))=TRUE,"",VLOOKUP(CONCATENATE($B351,"-",$C351),IN_1C!$B$2:$T$3018,6,FALSE))</f>
        <v>0</v>
      </c>
      <c r="I351" s="746">
        <f>IF(ISERROR(VLOOKUP(CONCATENATE($B351,"-",$C351),IN_1C!$B$2:$T$3018,7,FALSE))=TRUE,"",VLOOKUP(CONCATENATE($B351,"-",$C351),IN_1C!$B$2:$T$3018,7,FALSE))</f>
        <v>0</v>
      </c>
      <c r="J351" s="747">
        <f>IF(ISERROR(VLOOKUP(CONCATENATE($B351,"-",$C351),IN_1C!$B$2:$T$3018,8,FALSE))=TRUE,"",VLOOKUP(CONCATENATE($B351,"-",$C351),IN_1C!$B$2:$T$3018,8,FALSE))</f>
        <v>0</v>
      </c>
      <c r="K351" s="746">
        <f>IF(ISERROR(VLOOKUP(CONCATENATE($B351,"-",$C351),IN_1C!$B$2:$T$3018,9,FALSE))=TRUE,"",VLOOKUP(CONCATENATE($B351,"-",$C351),IN_1C!$B$2:$T$3018,9,FALSE))</f>
        <v>0</v>
      </c>
      <c r="L351" s="747">
        <f>IF(ISERROR(VLOOKUP(CONCATENATE($B351,"-",$C351),IN_1C!$B$2:$T$3018,10,FALSE))=TRUE,"",VLOOKUP(CONCATENATE($B351,"-",$C351),IN_1C!$B$2:$T$3018,10,FALSE))</f>
        <v>0</v>
      </c>
      <c r="M351" s="746">
        <f>IF(ISERROR(VLOOKUP(CONCATENATE($B351,"-",$C351),IN_1C!$B$2:$T$3018,11,FALSE))=TRUE,"",VLOOKUP(CONCATENATE($B351,"-",$C351),IN_1C!$B$2:$T$3018,11,FALSE))</f>
        <v>0</v>
      </c>
      <c r="N351" s="747">
        <f>IF(ISERROR(VLOOKUP(CONCATENATE($B351,"-",$C351),IN_1C!$B$2:$T$3018,12,FALSE))=TRUE,"",VLOOKUP(CONCATENATE($B351,"-",$C351),IN_1C!$B$2:$T$3018,12,FALSE))</f>
        <v>0</v>
      </c>
      <c r="O351" s="748">
        <f>IF(ISERROR(VLOOKUP(CONCATENATE($B351,"-",$C351),IN_1C!$B$2:$T$3018,13,FALSE))=TRUE,"",VLOOKUP(CONCATENATE($B351,"-",$C351),IN_1C!$B$2:$T$3018,13,FALSE))</f>
        <v>0</v>
      </c>
      <c r="P351" s="748">
        <f>IF(ISERROR(VLOOKUP(CONCATENATE($B351,"-",$C351),IN_1C!$B$2:$T$3018,14,FALSE))=TRUE,"",VLOOKUP(CONCATENATE($B351,"-",$C351),IN_1C!$B$2:$T$3018,14,FALSE))</f>
        <v>0</v>
      </c>
      <c r="Q351" s="688">
        <f t="shared" si="61"/>
        <v>0</v>
      </c>
      <c r="R351" s="687">
        <f t="shared" si="61"/>
        <v>0</v>
      </c>
    </row>
    <row r="352" spans="1:18" x14ac:dyDescent="0.35">
      <c r="A352" s="585" t="s">
        <v>1404</v>
      </c>
      <c r="B352" s="590" t="s">
        <v>1405</v>
      </c>
      <c r="C352" s="582">
        <v>8</v>
      </c>
      <c r="D352" s="1362" t="str">
        <f t="shared" si="62"/>
        <v/>
      </c>
      <c r="E352" s="746">
        <f>IF(ISERROR(VLOOKUP(CONCATENATE($B352,"-",$C352),IN_1C!$B$2:$T$3018,3,FALSE))=TRUE,"",VLOOKUP(CONCATENATE($B352,"-",$C352),IN_1C!$B$2:$T$3018,3,FALSE))</f>
        <v>0</v>
      </c>
      <c r="F352" s="747">
        <f>IF(ISERROR(VLOOKUP(CONCATENATE($B352,"-",$C352),IN_1C!$B$2:$T$3018,4,FALSE))=TRUE,"",VLOOKUP(CONCATENATE($B352,"-",$C352),IN_1C!$B$2:$T$3018,4,FALSE))</f>
        <v>0</v>
      </c>
      <c r="G352" s="746">
        <f>IF(ISERROR(VLOOKUP(CONCATENATE($B352,"-",$C352),IN_1C!$B$2:$T$3018,5,FALSE))=TRUE,"",VLOOKUP(CONCATENATE($B352,"-",$C352),IN_1C!$B$2:$T$3018,5,FALSE))</f>
        <v>0</v>
      </c>
      <c r="H352" s="747">
        <f>IF(ISERROR(VLOOKUP(CONCATENATE($B352,"-",$C352),IN_1C!$B$2:$T$3018,6,FALSE))=TRUE,"",VLOOKUP(CONCATENATE($B352,"-",$C352),IN_1C!$B$2:$T$3018,6,FALSE))</f>
        <v>0</v>
      </c>
      <c r="I352" s="746">
        <f>IF(ISERROR(VLOOKUP(CONCATENATE($B352,"-",$C352),IN_1C!$B$2:$T$3018,7,FALSE))=TRUE,"",VLOOKUP(CONCATENATE($B352,"-",$C352),IN_1C!$B$2:$T$3018,7,FALSE))</f>
        <v>0</v>
      </c>
      <c r="J352" s="747">
        <f>IF(ISERROR(VLOOKUP(CONCATENATE($B352,"-",$C352),IN_1C!$B$2:$T$3018,8,FALSE))=TRUE,"",VLOOKUP(CONCATENATE($B352,"-",$C352),IN_1C!$B$2:$T$3018,8,FALSE))</f>
        <v>0</v>
      </c>
      <c r="K352" s="746">
        <f>IF(ISERROR(VLOOKUP(CONCATENATE($B352,"-",$C352),IN_1C!$B$2:$T$3018,9,FALSE))=TRUE,"",VLOOKUP(CONCATENATE($B352,"-",$C352),IN_1C!$B$2:$T$3018,9,FALSE))</f>
        <v>0</v>
      </c>
      <c r="L352" s="747">
        <f>IF(ISERROR(VLOOKUP(CONCATENATE($B352,"-",$C352),IN_1C!$B$2:$T$3018,10,FALSE))=TRUE,"",VLOOKUP(CONCATENATE($B352,"-",$C352),IN_1C!$B$2:$T$3018,10,FALSE))</f>
        <v>0</v>
      </c>
      <c r="M352" s="746">
        <f>IF(ISERROR(VLOOKUP(CONCATENATE($B352,"-",$C352),IN_1C!$B$2:$T$3018,11,FALSE))=TRUE,"",VLOOKUP(CONCATENATE($B352,"-",$C352),IN_1C!$B$2:$T$3018,11,FALSE))</f>
        <v>0</v>
      </c>
      <c r="N352" s="747">
        <f>IF(ISERROR(VLOOKUP(CONCATENATE($B352,"-",$C352),IN_1C!$B$2:$T$3018,12,FALSE))=TRUE,"",VLOOKUP(CONCATENATE($B352,"-",$C352),IN_1C!$B$2:$T$3018,12,FALSE))</f>
        <v>0</v>
      </c>
      <c r="O352" s="748">
        <f>IF(ISERROR(VLOOKUP(CONCATENATE($B352,"-",$C352),IN_1C!$B$2:$T$3018,13,FALSE))=TRUE,"",VLOOKUP(CONCATENATE($B352,"-",$C352),IN_1C!$B$2:$T$3018,13,FALSE))</f>
        <v>0</v>
      </c>
      <c r="P352" s="748">
        <f>IF(ISERROR(VLOOKUP(CONCATENATE($B352,"-",$C352),IN_1C!$B$2:$T$3018,14,FALSE))=TRUE,"",VLOOKUP(CONCATENATE($B352,"-",$C352),IN_1C!$B$2:$T$3018,14,FALSE))</f>
        <v>0</v>
      </c>
      <c r="Q352" s="688">
        <f t="shared" si="61"/>
        <v>0</v>
      </c>
      <c r="R352" s="687">
        <f t="shared" si="61"/>
        <v>0</v>
      </c>
    </row>
    <row r="353" spans="1:18" x14ac:dyDescent="0.35">
      <c r="A353" s="585" t="s">
        <v>1406</v>
      </c>
      <c r="B353" s="590" t="s">
        <v>1407</v>
      </c>
      <c r="C353" s="582">
        <v>8</v>
      </c>
      <c r="D353" s="1362" t="str">
        <f t="shared" si="62"/>
        <v/>
      </c>
      <c r="E353" s="746">
        <f>IF(ISERROR(VLOOKUP(CONCATENATE($B353,"-",$C353),IN_1C!$B$2:$T$3018,3,FALSE))=TRUE,"",VLOOKUP(CONCATENATE($B353,"-",$C353),IN_1C!$B$2:$T$3018,3,FALSE))</f>
        <v>0</v>
      </c>
      <c r="F353" s="747">
        <f>IF(ISERROR(VLOOKUP(CONCATENATE($B353,"-",$C353),IN_1C!$B$2:$T$3018,4,FALSE))=TRUE,"",VLOOKUP(CONCATENATE($B353,"-",$C353),IN_1C!$B$2:$T$3018,4,FALSE))</f>
        <v>0</v>
      </c>
      <c r="G353" s="746">
        <f>IF(ISERROR(VLOOKUP(CONCATENATE($B353,"-",$C353),IN_1C!$B$2:$T$3018,5,FALSE))=TRUE,"",VLOOKUP(CONCATENATE($B353,"-",$C353),IN_1C!$B$2:$T$3018,5,FALSE))</f>
        <v>0</v>
      </c>
      <c r="H353" s="747">
        <f>IF(ISERROR(VLOOKUP(CONCATENATE($B353,"-",$C353),IN_1C!$B$2:$T$3018,6,FALSE))=TRUE,"",VLOOKUP(CONCATENATE($B353,"-",$C353),IN_1C!$B$2:$T$3018,6,FALSE))</f>
        <v>0</v>
      </c>
      <c r="I353" s="746">
        <f>IF(ISERROR(VLOOKUP(CONCATENATE($B353,"-",$C353),IN_1C!$B$2:$T$3018,7,FALSE))=TRUE,"",VLOOKUP(CONCATENATE($B353,"-",$C353),IN_1C!$B$2:$T$3018,7,FALSE))</f>
        <v>0</v>
      </c>
      <c r="J353" s="747">
        <f>IF(ISERROR(VLOOKUP(CONCATENATE($B353,"-",$C353),IN_1C!$B$2:$T$3018,8,FALSE))=TRUE,"",VLOOKUP(CONCATENATE($B353,"-",$C353),IN_1C!$B$2:$T$3018,8,FALSE))</f>
        <v>0</v>
      </c>
      <c r="K353" s="746">
        <f>IF(ISERROR(VLOOKUP(CONCATENATE($B353,"-",$C353),IN_1C!$B$2:$T$3018,9,FALSE))=TRUE,"",VLOOKUP(CONCATENATE($B353,"-",$C353),IN_1C!$B$2:$T$3018,9,FALSE))</f>
        <v>0</v>
      </c>
      <c r="L353" s="747">
        <f>IF(ISERROR(VLOOKUP(CONCATENATE($B353,"-",$C353),IN_1C!$B$2:$T$3018,10,FALSE))=TRUE,"",VLOOKUP(CONCATENATE($B353,"-",$C353),IN_1C!$B$2:$T$3018,10,FALSE))</f>
        <v>0</v>
      </c>
      <c r="M353" s="746">
        <f>IF(ISERROR(VLOOKUP(CONCATENATE($B353,"-",$C353),IN_1C!$B$2:$T$3018,11,FALSE))=TRUE,"",VLOOKUP(CONCATENATE($B353,"-",$C353),IN_1C!$B$2:$T$3018,11,FALSE))</f>
        <v>0</v>
      </c>
      <c r="N353" s="747">
        <f>IF(ISERROR(VLOOKUP(CONCATENATE($B353,"-",$C353),IN_1C!$B$2:$T$3018,12,FALSE))=TRUE,"",VLOOKUP(CONCATENATE($B353,"-",$C353),IN_1C!$B$2:$T$3018,12,FALSE))</f>
        <v>0</v>
      </c>
      <c r="O353" s="748">
        <f>IF(ISERROR(VLOOKUP(CONCATENATE($B353,"-",$C353),IN_1C!$B$2:$T$3018,13,FALSE))=TRUE,"",VLOOKUP(CONCATENATE($B353,"-",$C353),IN_1C!$B$2:$T$3018,13,FALSE))</f>
        <v>0</v>
      </c>
      <c r="P353" s="748">
        <f>IF(ISERROR(VLOOKUP(CONCATENATE($B353,"-",$C353),IN_1C!$B$2:$T$3018,14,FALSE))=TRUE,"",VLOOKUP(CONCATENATE($B353,"-",$C353),IN_1C!$B$2:$T$3018,14,FALSE))</f>
        <v>0</v>
      </c>
      <c r="Q353" s="688">
        <f t="shared" si="61"/>
        <v>0</v>
      </c>
      <c r="R353" s="687">
        <f t="shared" si="61"/>
        <v>0</v>
      </c>
    </row>
    <row r="354" spans="1:18" ht="15.45" thickBot="1" x14ac:dyDescent="0.4">
      <c r="A354" s="585" t="s">
        <v>1408</v>
      </c>
      <c r="B354" s="591" t="s">
        <v>1409</v>
      </c>
      <c r="C354" s="582">
        <v>8</v>
      </c>
      <c r="D354" s="1362" t="str">
        <f t="shared" si="62"/>
        <v/>
      </c>
      <c r="E354" s="749">
        <f>IF(ISERROR(VLOOKUP(CONCATENATE($B354,"-",$C354),IN_1C!$B$2:$T$3018,3,FALSE))=TRUE,"",VLOOKUP(CONCATENATE($B354,"-",$C354),IN_1C!$B$2:$T$3018,3,FALSE))</f>
        <v>0</v>
      </c>
      <c r="F354" s="750">
        <f>IF(ISERROR(VLOOKUP(CONCATENATE($B354,"-",$C354),IN_1C!$B$2:$T$3018,4,FALSE))=TRUE,"",VLOOKUP(CONCATENATE($B354,"-",$C354),IN_1C!$B$2:$T$3018,4,FALSE))</f>
        <v>0</v>
      </c>
      <c r="G354" s="749">
        <f>IF(ISERROR(VLOOKUP(CONCATENATE($B354,"-",$C354),IN_1C!$B$2:$T$3018,5,FALSE))=TRUE,"",VLOOKUP(CONCATENATE($B354,"-",$C354),IN_1C!$B$2:$T$3018,5,FALSE))</f>
        <v>0</v>
      </c>
      <c r="H354" s="750">
        <f>IF(ISERROR(VLOOKUP(CONCATENATE($B354,"-",$C354),IN_1C!$B$2:$T$3018,6,FALSE))=TRUE,"",VLOOKUP(CONCATENATE($B354,"-",$C354),IN_1C!$B$2:$T$3018,6,FALSE))</f>
        <v>0</v>
      </c>
      <c r="I354" s="749">
        <f>IF(ISERROR(VLOOKUP(CONCATENATE($B354,"-",$C354),IN_1C!$B$2:$T$3018,7,FALSE))=TRUE,"",VLOOKUP(CONCATENATE($B354,"-",$C354),IN_1C!$B$2:$T$3018,7,FALSE))</f>
        <v>0</v>
      </c>
      <c r="J354" s="750">
        <f>IF(ISERROR(VLOOKUP(CONCATENATE($B354,"-",$C354),IN_1C!$B$2:$T$3018,8,FALSE))=TRUE,"",VLOOKUP(CONCATENATE($B354,"-",$C354),IN_1C!$B$2:$T$3018,8,FALSE))</f>
        <v>0</v>
      </c>
      <c r="K354" s="749">
        <f>IF(ISERROR(VLOOKUP(CONCATENATE($B354,"-",$C354),IN_1C!$B$2:$T$3018,9,FALSE))=TRUE,"",VLOOKUP(CONCATENATE($B354,"-",$C354),IN_1C!$B$2:$T$3018,9,FALSE))</f>
        <v>0</v>
      </c>
      <c r="L354" s="750">
        <f>IF(ISERROR(VLOOKUP(CONCATENATE($B354,"-",$C354),IN_1C!$B$2:$T$3018,10,FALSE))=TRUE,"",VLOOKUP(CONCATENATE($B354,"-",$C354),IN_1C!$B$2:$T$3018,10,FALSE))</f>
        <v>0</v>
      </c>
      <c r="M354" s="749">
        <f>IF(ISERROR(VLOOKUP(CONCATENATE($B354,"-",$C354),IN_1C!$B$2:$T$3018,11,FALSE))=TRUE,"",VLOOKUP(CONCATENATE($B354,"-",$C354),IN_1C!$B$2:$T$3018,11,FALSE))</f>
        <v>0</v>
      </c>
      <c r="N354" s="750">
        <f>IF(ISERROR(VLOOKUP(CONCATENATE($B354,"-",$C354),IN_1C!$B$2:$T$3018,12,FALSE))=TRUE,"",VLOOKUP(CONCATENATE($B354,"-",$C354),IN_1C!$B$2:$T$3018,12,FALSE))</f>
        <v>0</v>
      </c>
      <c r="O354" s="751">
        <f>IF(ISERROR(VLOOKUP(CONCATENATE($B354,"-",$C354),IN_1C!$B$2:$T$3018,13,FALSE))=TRUE,"",VLOOKUP(CONCATENATE($B354,"-",$C354),IN_1C!$B$2:$T$3018,13,FALSE))</f>
        <v>0</v>
      </c>
      <c r="P354" s="751">
        <f>IF(ISERROR(VLOOKUP(CONCATENATE($B354,"-",$C354),IN_1C!$B$2:$T$3018,14,FALSE))=TRUE,"",VLOOKUP(CONCATENATE($B354,"-",$C354),IN_1C!$B$2:$T$3018,14,FALSE))</f>
        <v>0</v>
      </c>
      <c r="Q354" s="691">
        <f t="shared" si="61"/>
        <v>0</v>
      </c>
      <c r="R354" s="692">
        <f t="shared" si="61"/>
        <v>0</v>
      </c>
    </row>
    <row r="355" spans="1:18" ht="15.45" thickBot="1" x14ac:dyDescent="0.4">
      <c r="A355" s="594" t="s">
        <v>1410</v>
      </c>
      <c r="B355" s="693"/>
      <c r="C355" s="582"/>
      <c r="D355" s="1362"/>
      <c r="E355" s="752" t="str">
        <f>IF(ISERROR(VLOOKUP(CONCATENATE($B355,"-",$C355),IN_1C!$B$2:$T$3018,3,FALSE))=TRUE,"",VLOOKUP(CONCATENATE($B355,"-",$C355),IN_1C!$B$2:$T$3018,3,FALSE))</f>
        <v/>
      </c>
      <c r="F355" s="753"/>
      <c r="G355" s="753"/>
      <c r="H355" s="753"/>
      <c r="I355" s="753"/>
      <c r="J355" s="753"/>
      <c r="K355" s="753"/>
      <c r="L355" s="753"/>
      <c r="M355" s="753"/>
      <c r="N355" s="753"/>
      <c r="O355" s="753"/>
      <c r="P355" s="753"/>
      <c r="Q355" s="694"/>
      <c r="R355" s="695"/>
    </row>
    <row r="356" spans="1:18" x14ac:dyDescent="0.35">
      <c r="A356" s="580" t="s">
        <v>1411</v>
      </c>
      <c r="B356" s="581" t="s">
        <v>1412</v>
      </c>
      <c r="C356" s="582">
        <v>8</v>
      </c>
      <c r="D356" s="1362" t="str">
        <f t="shared" ref="D356:D363" si="63">CONCATENATE(D$342)</f>
        <v/>
      </c>
      <c r="E356" s="743">
        <f>IF(ISERROR(VLOOKUP(CONCATENATE($B356,"-",$C356),IN_1C!$B$2:$T$3018,3,FALSE))=TRUE,"",VLOOKUP(CONCATENATE($B356,"-",$C356),IN_1C!$B$2:$T$3018,3,FALSE))</f>
        <v>0</v>
      </c>
      <c r="F356" s="744">
        <f>IF(ISERROR(VLOOKUP(CONCATENATE($B356,"-",$C356),IN_1C!$B$2:$T$3018,4,FALSE))=TRUE,"",VLOOKUP(CONCATENATE($B356,"-",$C356),IN_1C!$B$2:$T$3018,4,FALSE))</f>
        <v>0</v>
      </c>
      <c r="G356" s="743">
        <f>IF(ISERROR(VLOOKUP(CONCATENATE($B356,"-",$C356),IN_1C!$B$2:$T$3018,5,FALSE))=TRUE,"",VLOOKUP(CONCATENATE($B356,"-",$C356),IN_1C!$B$2:$T$3018,5,FALSE))</f>
        <v>0</v>
      </c>
      <c r="H356" s="744">
        <f>IF(ISERROR(VLOOKUP(CONCATENATE($B356,"-",$C356),IN_1C!$B$2:$T$3018,6,FALSE))=TRUE,"",VLOOKUP(CONCATENATE($B356,"-",$C356),IN_1C!$B$2:$T$3018,6,FALSE))</f>
        <v>0</v>
      </c>
      <c r="I356" s="743">
        <f>IF(ISERROR(VLOOKUP(CONCATENATE($B356,"-",$C356),IN_1C!$B$2:$T$3018,7,FALSE))=TRUE,"",VLOOKUP(CONCATENATE($B356,"-",$C356),IN_1C!$B$2:$T$3018,7,FALSE))</f>
        <v>0</v>
      </c>
      <c r="J356" s="744">
        <f>IF(ISERROR(VLOOKUP(CONCATENATE($B356,"-",$C356),IN_1C!$B$2:$T$3018,8,FALSE))=TRUE,"",VLOOKUP(CONCATENATE($B356,"-",$C356),IN_1C!$B$2:$T$3018,8,FALSE))</f>
        <v>0</v>
      </c>
      <c r="K356" s="743">
        <f>IF(ISERROR(VLOOKUP(CONCATENATE($B356,"-",$C356),IN_1C!$B$2:$T$3018,9,FALSE))=TRUE,"",VLOOKUP(CONCATENATE($B356,"-",$C356),IN_1C!$B$2:$T$3018,9,FALSE))</f>
        <v>0</v>
      </c>
      <c r="L356" s="744">
        <f>IF(ISERROR(VLOOKUP(CONCATENATE($B356,"-",$C356),IN_1C!$B$2:$T$3018,10,FALSE))=TRUE,"",VLOOKUP(CONCATENATE($B356,"-",$C356),IN_1C!$B$2:$T$3018,10,FALSE))</f>
        <v>0</v>
      </c>
      <c r="M356" s="743">
        <f>IF(ISERROR(VLOOKUP(CONCATENATE($B356,"-",$C356),IN_1C!$B$2:$T$3018,11,FALSE))=TRUE,"",VLOOKUP(CONCATENATE($B356,"-",$C356),IN_1C!$B$2:$T$3018,11,FALSE))</f>
        <v>0</v>
      </c>
      <c r="N356" s="744">
        <f>IF(ISERROR(VLOOKUP(CONCATENATE($B356,"-",$C356),IN_1C!$B$2:$T$3018,12,FALSE))=TRUE,"",VLOOKUP(CONCATENATE($B356,"-",$C356),IN_1C!$B$2:$T$3018,12,FALSE))</f>
        <v>0</v>
      </c>
      <c r="O356" s="743">
        <f>IF(ISERROR(VLOOKUP(CONCATENATE($B356,"-",$C356),IN_1C!$B$2:$T$3018,13,FALSE))=TRUE,"",VLOOKUP(CONCATENATE($B356,"-",$C356),IN_1C!$B$2:$T$3018,13,FALSE))</f>
        <v>0</v>
      </c>
      <c r="P356" s="744">
        <f>IF(ISERROR(VLOOKUP(CONCATENATE($B356,"-",$C356),IN_1C!$B$2:$T$3018,14,FALSE))=TRUE,"",VLOOKUP(CONCATENATE($B356,"-",$C356),IN_1C!$B$2:$T$3018,14,FALSE))</f>
        <v>0</v>
      </c>
      <c r="Q356" s="683">
        <f t="shared" ref="Q356:R363" si="64">E356+G356</f>
        <v>0</v>
      </c>
      <c r="R356" s="684">
        <f t="shared" si="64"/>
        <v>0</v>
      </c>
    </row>
    <row r="357" spans="1:18" x14ac:dyDescent="0.35">
      <c r="A357" s="585" t="s">
        <v>1413</v>
      </c>
      <c r="B357" s="590" t="s">
        <v>1414</v>
      </c>
      <c r="C357" s="582">
        <v>8</v>
      </c>
      <c r="D357" s="1362" t="str">
        <f t="shared" si="63"/>
        <v/>
      </c>
      <c r="E357" s="746">
        <f>IF(ISERROR(VLOOKUP(CONCATENATE($B357,"-",$C357),IN_1C!$B$2:$T$3018,3,FALSE))=TRUE,"",VLOOKUP(CONCATENATE($B357,"-",$C357),IN_1C!$B$2:$T$3018,3,FALSE))</f>
        <v>0</v>
      </c>
      <c r="F357" s="747">
        <f>IF(ISERROR(VLOOKUP(CONCATENATE($B357,"-",$C357),IN_1C!$B$2:$T$3018,4,FALSE))=TRUE,"",VLOOKUP(CONCATENATE($B357,"-",$C357),IN_1C!$B$2:$T$3018,4,FALSE))</f>
        <v>0</v>
      </c>
      <c r="G357" s="746">
        <f>IF(ISERROR(VLOOKUP(CONCATENATE($B357,"-",$C357),IN_1C!$B$2:$T$3018,5,FALSE))=TRUE,"",VLOOKUP(CONCATENATE($B357,"-",$C357),IN_1C!$B$2:$T$3018,5,FALSE))</f>
        <v>0</v>
      </c>
      <c r="H357" s="747">
        <f>IF(ISERROR(VLOOKUP(CONCATENATE($B357,"-",$C357),IN_1C!$B$2:$T$3018,6,FALSE))=TRUE,"",VLOOKUP(CONCATENATE($B357,"-",$C357),IN_1C!$B$2:$T$3018,6,FALSE))</f>
        <v>0</v>
      </c>
      <c r="I357" s="746">
        <f>IF(ISERROR(VLOOKUP(CONCATENATE($B357,"-",$C357),IN_1C!$B$2:$T$3018,7,FALSE))=TRUE,"",VLOOKUP(CONCATENATE($B357,"-",$C357),IN_1C!$B$2:$T$3018,7,FALSE))</f>
        <v>0</v>
      </c>
      <c r="J357" s="747">
        <f>IF(ISERROR(VLOOKUP(CONCATENATE($B357,"-",$C357),IN_1C!$B$2:$T$3018,8,FALSE))=TRUE,"",VLOOKUP(CONCATENATE($B357,"-",$C357),IN_1C!$B$2:$T$3018,8,FALSE))</f>
        <v>0</v>
      </c>
      <c r="K357" s="746">
        <f>IF(ISERROR(VLOOKUP(CONCATENATE($B357,"-",$C357),IN_1C!$B$2:$T$3018,9,FALSE))=TRUE,"",VLOOKUP(CONCATENATE($B357,"-",$C357),IN_1C!$B$2:$T$3018,9,FALSE))</f>
        <v>0</v>
      </c>
      <c r="L357" s="747">
        <f>IF(ISERROR(VLOOKUP(CONCATENATE($B357,"-",$C357),IN_1C!$B$2:$T$3018,10,FALSE))=TRUE,"",VLOOKUP(CONCATENATE($B357,"-",$C357),IN_1C!$B$2:$T$3018,10,FALSE))</f>
        <v>0</v>
      </c>
      <c r="M357" s="746">
        <f>IF(ISERROR(VLOOKUP(CONCATENATE($B357,"-",$C357),IN_1C!$B$2:$T$3018,11,FALSE))=TRUE,"",VLOOKUP(CONCATENATE($B357,"-",$C357),IN_1C!$B$2:$T$3018,11,FALSE))</f>
        <v>0</v>
      </c>
      <c r="N357" s="747">
        <f>IF(ISERROR(VLOOKUP(CONCATENATE($B357,"-",$C357),IN_1C!$B$2:$T$3018,12,FALSE))=TRUE,"",VLOOKUP(CONCATENATE($B357,"-",$C357),IN_1C!$B$2:$T$3018,12,FALSE))</f>
        <v>0</v>
      </c>
      <c r="O357" s="746">
        <f>IF(ISERROR(VLOOKUP(CONCATENATE($B357,"-",$C357),IN_1C!$B$2:$T$3018,13,FALSE))=TRUE,"",VLOOKUP(CONCATENATE($B357,"-",$C357),IN_1C!$B$2:$T$3018,13,FALSE))</f>
        <v>0</v>
      </c>
      <c r="P357" s="747">
        <f>IF(ISERROR(VLOOKUP(CONCATENATE($B357,"-",$C357),IN_1C!$B$2:$T$3018,14,FALSE))=TRUE,"",VLOOKUP(CONCATENATE($B357,"-",$C357),IN_1C!$B$2:$T$3018,14,FALSE))</f>
        <v>0</v>
      </c>
      <c r="Q357" s="686">
        <f t="shared" si="64"/>
        <v>0</v>
      </c>
      <c r="R357" s="687">
        <f t="shared" si="64"/>
        <v>0</v>
      </c>
    </row>
    <row r="358" spans="1:18" x14ac:dyDescent="0.35">
      <c r="A358" s="585" t="s">
        <v>1415</v>
      </c>
      <c r="B358" s="590" t="s">
        <v>1416</v>
      </c>
      <c r="C358" s="582">
        <v>8</v>
      </c>
      <c r="D358" s="1362" t="str">
        <f t="shared" si="63"/>
        <v/>
      </c>
      <c r="E358" s="746">
        <f>IF(ISERROR(VLOOKUP(CONCATENATE($B358,"-",$C358),IN_1C!$B$2:$T$3018,3,FALSE))=TRUE,"",VLOOKUP(CONCATENATE($B358,"-",$C358),IN_1C!$B$2:$T$3018,3,FALSE))</f>
        <v>0</v>
      </c>
      <c r="F358" s="747">
        <f>IF(ISERROR(VLOOKUP(CONCATENATE($B358,"-",$C358),IN_1C!$B$2:$T$3018,4,FALSE))=TRUE,"",VLOOKUP(CONCATENATE($B358,"-",$C358),IN_1C!$B$2:$T$3018,4,FALSE))</f>
        <v>0</v>
      </c>
      <c r="G358" s="746">
        <f>IF(ISERROR(VLOOKUP(CONCATENATE($B358,"-",$C358),IN_1C!$B$2:$T$3018,5,FALSE))=TRUE,"",VLOOKUP(CONCATENATE($B358,"-",$C358),IN_1C!$B$2:$T$3018,5,FALSE))</f>
        <v>0</v>
      </c>
      <c r="H358" s="747">
        <f>IF(ISERROR(VLOOKUP(CONCATENATE($B358,"-",$C358),IN_1C!$B$2:$T$3018,6,FALSE))=TRUE,"",VLOOKUP(CONCATENATE($B358,"-",$C358),IN_1C!$B$2:$T$3018,6,FALSE))</f>
        <v>0</v>
      </c>
      <c r="I358" s="746">
        <f>IF(ISERROR(VLOOKUP(CONCATENATE($B358,"-",$C358),IN_1C!$B$2:$T$3018,7,FALSE))=TRUE,"",VLOOKUP(CONCATENATE($B358,"-",$C358),IN_1C!$B$2:$T$3018,7,FALSE))</f>
        <v>0</v>
      </c>
      <c r="J358" s="747">
        <f>IF(ISERROR(VLOOKUP(CONCATENATE($B358,"-",$C358),IN_1C!$B$2:$T$3018,8,FALSE))=TRUE,"",VLOOKUP(CONCATENATE($B358,"-",$C358),IN_1C!$B$2:$T$3018,8,FALSE))</f>
        <v>0</v>
      </c>
      <c r="K358" s="746">
        <f>IF(ISERROR(VLOOKUP(CONCATENATE($B358,"-",$C358),IN_1C!$B$2:$T$3018,9,FALSE))=TRUE,"",VLOOKUP(CONCATENATE($B358,"-",$C358),IN_1C!$B$2:$T$3018,9,FALSE))</f>
        <v>0</v>
      </c>
      <c r="L358" s="747">
        <f>IF(ISERROR(VLOOKUP(CONCATENATE($B358,"-",$C358),IN_1C!$B$2:$T$3018,10,FALSE))=TRUE,"",VLOOKUP(CONCATENATE($B358,"-",$C358),IN_1C!$B$2:$T$3018,10,FALSE))</f>
        <v>0</v>
      </c>
      <c r="M358" s="746">
        <f>IF(ISERROR(VLOOKUP(CONCATENATE($B358,"-",$C358),IN_1C!$B$2:$T$3018,11,FALSE))=TRUE,"",VLOOKUP(CONCATENATE($B358,"-",$C358),IN_1C!$B$2:$T$3018,11,FALSE))</f>
        <v>0</v>
      </c>
      <c r="N358" s="747">
        <f>IF(ISERROR(VLOOKUP(CONCATENATE($B358,"-",$C358),IN_1C!$B$2:$T$3018,12,FALSE))=TRUE,"",VLOOKUP(CONCATENATE($B358,"-",$C358),IN_1C!$B$2:$T$3018,12,FALSE))</f>
        <v>0</v>
      </c>
      <c r="O358" s="746">
        <f>IF(ISERROR(VLOOKUP(CONCATENATE($B358,"-",$C358),IN_1C!$B$2:$T$3018,13,FALSE))=TRUE,"",VLOOKUP(CONCATENATE($B358,"-",$C358),IN_1C!$B$2:$T$3018,13,FALSE))</f>
        <v>0</v>
      </c>
      <c r="P358" s="747">
        <f>IF(ISERROR(VLOOKUP(CONCATENATE($B358,"-",$C358),IN_1C!$B$2:$T$3018,14,FALSE))=TRUE,"",VLOOKUP(CONCATENATE($B358,"-",$C358),IN_1C!$B$2:$T$3018,14,FALSE))</f>
        <v>0</v>
      </c>
      <c r="Q358" s="686">
        <f t="shared" si="64"/>
        <v>0</v>
      </c>
      <c r="R358" s="687">
        <f t="shared" si="64"/>
        <v>0</v>
      </c>
    </row>
    <row r="359" spans="1:18" x14ac:dyDescent="0.35">
      <c r="A359" s="585" t="s">
        <v>1417</v>
      </c>
      <c r="B359" s="590" t="s">
        <v>1418</v>
      </c>
      <c r="C359" s="582">
        <v>8</v>
      </c>
      <c r="D359" s="1362" t="str">
        <f t="shared" si="63"/>
        <v/>
      </c>
      <c r="E359" s="746">
        <f>IF(ISERROR(VLOOKUP(CONCATENATE($B359,"-",$C359),IN_1C!$B$2:$T$3018,3,FALSE))=TRUE,"",VLOOKUP(CONCATENATE($B359,"-",$C359),IN_1C!$B$2:$T$3018,3,FALSE))</f>
        <v>0</v>
      </c>
      <c r="F359" s="747">
        <f>IF(ISERROR(VLOOKUP(CONCATENATE($B359,"-",$C359),IN_1C!$B$2:$T$3018,4,FALSE))=TRUE,"",VLOOKUP(CONCATENATE($B359,"-",$C359),IN_1C!$B$2:$T$3018,4,FALSE))</f>
        <v>0</v>
      </c>
      <c r="G359" s="746">
        <f>IF(ISERROR(VLOOKUP(CONCATENATE($B359,"-",$C359),IN_1C!$B$2:$T$3018,5,FALSE))=TRUE,"",VLOOKUP(CONCATENATE($B359,"-",$C359),IN_1C!$B$2:$T$3018,5,FALSE))</f>
        <v>0</v>
      </c>
      <c r="H359" s="747">
        <f>IF(ISERROR(VLOOKUP(CONCATENATE($B359,"-",$C359),IN_1C!$B$2:$T$3018,6,FALSE))=TRUE,"",VLOOKUP(CONCATENATE($B359,"-",$C359),IN_1C!$B$2:$T$3018,6,FALSE))</f>
        <v>0</v>
      </c>
      <c r="I359" s="746">
        <f>IF(ISERROR(VLOOKUP(CONCATENATE($B359,"-",$C359),IN_1C!$B$2:$T$3018,7,FALSE))=TRUE,"",VLOOKUP(CONCATENATE($B359,"-",$C359),IN_1C!$B$2:$T$3018,7,FALSE))</f>
        <v>0</v>
      </c>
      <c r="J359" s="747">
        <f>IF(ISERROR(VLOOKUP(CONCATENATE($B359,"-",$C359),IN_1C!$B$2:$T$3018,8,FALSE))=TRUE,"",VLOOKUP(CONCATENATE($B359,"-",$C359),IN_1C!$B$2:$T$3018,8,FALSE))</f>
        <v>0</v>
      </c>
      <c r="K359" s="746">
        <f>IF(ISERROR(VLOOKUP(CONCATENATE($B359,"-",$C359),IN_1C!$B$2:$T$3018,9,FALSE))=TRUE,"",VLOOKUP(CONCATENATE($B359,"-",$C359),IN_1C!$B$2:$T$3018,9,FALSE))</f>
        <v>0</v>
      </c>
      <c r="L359" s="747">
        <f>IF(ISERROR(VLOOKUP(CONCATENATE($B359,"-",$C359),IN_1C!$B$2:$T$3018,10,FALSE))=TRUE,"",VLOOKUP(CONCATENATE($B359,"-",$C359),IN_1C!$B$2:$T$3018,10,FALSE))</f>
        <v>0</v>
      </c>
      <c r="M359" s="746">
        <f>IF(ISERROR(VLOOKUP(CONCATENATE($B359,"-",$C359),IN_1C!$B$2:$T$3018,11,FALSE))=TRUE,"",VLOOKUP(CONCATENATE($B359,"-",$C359),IN_1C!$B$2:$T$3018,11,FALSE))</f>
        <v>0</v>
      </c>
      <c r="N359" s="747">
        <f>IF(ISERROR(VLOOKUP(CONCATENATE($B359,"-",$C359),IN_1C!$B$2:$T$3018,12,FALSE))=TRUE,"",VLOOKUP(CONCATENATE($B359,"-",$C359),IN_1C!$B$2:$T$3018,12,FALSE))</f>
        <v>0</v>
      </c>
      <c r="O359" s="746">
        <f>IF(ISERROR(VLOOKUP(CONCATENATE($B359,"-",$C359),IN_1C!$B$2:$T$3018,13,FALSE))=TRUE,"",VLOOKUP(CONCATENATE($B359,"-",$C359),IN_1C!$B$2:$T$3018,13,FALSE))</f>
        <v>0</v>
      </c>
      <c r="P359" s="747">
        <f>IF(ISERROR(VLOOKUP(CONCATENATE($B359,"-",$C359),IN_1C!$B$2:$T$3018,14,FALSE))=TRUE,"",VLOOKUP(CONCATENATE($B359,"-",$C359),IN_1C!$B$2:$T$3018,14,FALSE))</f>
        <v>0</v>
      </c>
      <c r="Q359" s="686">
        <f t="shared" si="64"/>
        <v>0</v>
      </c>
      <c r="R359" s="687">
        <f t="shared" si="64"/>
        <v>0</v>
      </c>
    </row>
    <row r="360" spans="1:18" x14ac:dyDescent="0.35">
      <c r="A360" s="585" t="s">
        <v>1419</v>
      </c>
      <c r="B360" s="590" t="s">
        <v>1420</v>
      </c>
      <c r="C360" s="582">
        <v>8</v>
      </c>
      <c r="D360" s="1362" t="str">
        <f t="shared" si="63"/>
        <v/>
      </c>
      <c r="E360" s="746">
        <f>IF(ISERROR(VLOOKUP(CONCATENATE($B360,"-",$C360),IN_1C!$B$2:$T$3018,3,FALSE))=TRUE,"",VLOOKUP(CONCATENATE($B360,"-",$C360),IN_1C!$B$2:$T$3018,3,FALSE))</f>
        <v>0</v>
      </c>
      <c r="F360" s="747">
        <f>IF(ISERROR(VLOOKUP(CONCATENATE($B360,"-",$C360),IN_1C!$B$2:$T$3018,4,FALSE))=TRUE,"",VLOOKUP(CONCATENATE($B360,"-",$C360),IN_1C!$B$2:$T$3018,4,FALSE))</f>
        <v>0</v>
      </c>
      <c r="G360" s="746">
        <f>IF(ISERROR(VLOOKUP(CONCATENATE($B360,"-",$C360),IN_1C!$B$2:$T$3018,5,FALSE))=TRUE,"",VLOOKUP(CONCATENATE($B360,"-",$C360),IN_1C!$B$2:$T$3018,5,FALSE))</f>
        <v>0</v>
      </c>
      <c r="H360" s="747">
        <f>IF(ISERROR(VLOOKUP(CONCATENATE($B360,"-",$C360),IN_1C!$B$2:$T$3018,6,FALSE))=TRUE,"",VLOOKUP(CONCATENATE($B360,"-",$C360),IN_1C!$B$2:$T$3018,6,FALSE))</f>
        <v>0</v>
      </c>
      <c r="I360" s="746">
        <f>IF(ISERROR(VLOOKUP(CONCATENATE($B360,"-",$C360),IN_1C!$B$2:$T$3018,7,FALSE))=TRUE,"",VLOOKUP(CONCATENATE($B360,"-",$C360),IN_1C!$B$2:$T$3018,7,FALSE))</f>
        <v>0</v>
      </c>
      <c r="J360" s="747">
        <f>IF(ISERROR(VLOOKUP(CONCATENATE($B360,"-",$C360),IN_1C!$B$2:$T$3018,8,FALSE))=TRUE,"",VLOOKUP(CONCATENATE($B360,"-",$C360),IN_1C!$B$2:$T$3018,8,FALSE))</f>
        <v>0</v>
      </c>
      <c r="K360" s="746">
        <f>IF(ISERROR(VLOOKUP(CONCATENATE($B360,"-",$C360),IN_1C!$B$2:$T$3018,9,FALSE))=TRUE,"",VLOOKUP(CONCATENATE($B360,"-",$C360),IN_1C!$B$2:$T$3018,9,FALSE))</f>
        <v>0</v>
      </c>
      <c r="L360" s="747">
        <f>IF(ISERROR(VLOOKUP(CONCATENATE($B360,"-",$C360),IN_1C!$B$2:$T$3018,10,FALSE))=TRUE,"",VLOOKUP(CONCATENATE($B360,"-",$C360),IN_1C!$B$2:$T$3018,10,FALSE))</f>
        <v>0</v>
      </c>
      <c r="M360" s="746">
        <f>IF(ISERROR(VLOOKUP(CONCATENATE($B360,"-",$C360),IN_1C!$B$2:$T$3018,11,FALSE))=TRUE,"",VLOOKUP(CONCATENATE($B360,"-",$C360),IN_1C!$B$2:$T$3018,11,FALSE))</f>
        <v>0</v>
      </c>
      <c r="N360" s="747">
        <f>IF(ISERROR(VLOOKUP(CONCATENATE($B360,"-",$C360),IN_1C!$B$2:$T$3018,12,FALSE))=TRUE,"",VLOOKUP(CONCATENATE($B360,"-",$C360),IN_1C!$B$2:$T$3018,12,FALSE))</f>
        <v>0</v>
      </c>
      <c r="O360" s="746">
        <f>IF(ISERROR(VLOOKUP(CONCATENATE($B360,"-",$C360),IN_1C!$B$2:$T$3018,13,FALSE))=TRUE,"",VLOOKUP(CONCATENATE($B360,"-",$C360),IN_1C!$B$2:$T$3018,13,FALSE))</f>
        <v>0</v>
      </c>
      <c r="P360" s="747">
        <f>IF(ISERROR(VLOOKUP(CONCATENATE($B360,"-",$C360),IN_1C!$B$2:$T$3018,14,FALSE))=TRUE,"",VLOOKUP(CONCATENATE($B360,"-",$C360),IN_1C!$B$2:$T$3018,14,FALSE))</f>
        <v>0</v>
      </c>
      <c r="Q360" s="686">
        <f t="shared" si="64"/>
        <v>0</v>
      </c>
      <c r="R360" s="687">
        <f t="shared" si="64"/>
        <v>0</v>
      </c>
    </row>
    <row r="361" spans="1:18" x14ac:dyDescent="0.35">
      <c r="A361" s="585" t="s">
        <v>1814</v>
      </c>
      <c r="B361" s="591" t="s">
        <v>524</v>
      </c>
      <c r="C361" s="582">
        <v>8</v>
      </c>
      <c r="D361" s="1362" t="str">
        <f t="shared" si="63"/>
        <v/>
      </c>
      <c r="E361" s="2148">
        <f>IF(ISERROR(VLOOKUP(CONCATENATE($B361,"-",$C361),IN_1C!$B$2:$T$3018,3,FALSE))=TRUE,"",VLOOKUP(CONCATENATE($B361,"-",$C361),IN_1C!$B$2:$T$3018,3,FALSE))</f>
        <v>0</v>
      </c>
      <c r="F361" s="2149">
        <f>IF(ISERROR(VLOOKUP(CONCATENATE($B361,"-",$C361),IN_1C!$B$2:$T$3018,4,FALSE))=TRUE,"",VLOOKUP(CONCATENATE($B361,"-",$C361),IN_1C!$B$2:$T$3018,4,FALSE))</f>
        <v>0</v>
      </c>
      <c r="G361" s="2148">
        <f>IF(ISERROR(VLOOKUP(CONCATENATE($B361,"-",$C361),IN_1C!$B$2:$T$3018,5,FALSE))=TRUE,"",VLOOKUP(CONCATENATE($B361,"-",$C361),IN_1C!$B$2:$T$3018,5,FALSE))</f>
        <v>0</v>
      </c>
      <c r="H361" s="2149">
        <f>IF(ISERROR(VLOOKUP(CONCATENATE($B361,"-",$C361),IN_1C!$B$2:$T$3018,6,FALSE))=TRUE,"",VLOOKUP(CONCATENATE($B361,"-",$C361),IN_1C!$B$2:$T$3018,6,FALSE))</f>
        <v>0</v>
      </c>
      <c r="I361" s="2148">
        <f>IF(ISERROR(VLOOKUP(CONCATENATE($B361,"-",$C361),IN_1C!$B$2:$T$3018,7,FALSE))=TRUE,"",VLOOKUP(CONCATENATE($B361,"-",$C361),IN_1C!$B$2:$T$3018,7,FALSE))</f>
        <v>0</v>
      </c>
      <c r="J361" s="2149">
        <f>IF(ISERROR(VLOOKUP(CONCATENATE($B361,"-",$C361),IN_1C!$B$2:$T$3018,8,FALSE))=TRUE,"",VLOOKUP(CONCATENATE($B361,"-",$C361),IN_1C!$B$2:$T$3018,8,FALSE))</f>
        <v>0</v>
      </c>
      <c r="K361" s="2148">
        <f>IF(ISERROR(VLOOKUP(CONCATENATE($B361,"-",$C361),IN_1C!$B$2:$T$3018,9,FALSE))=TRUE,"",VLOOKUP(CONCATENATE($B361,"-",$C361),IN_1C!$B$2:$T$3018,9,FALSE))</f>
        <v>0</v>
      </c>
      <c r="L361" s="2149">
        <f>IF(ISERROR(VLOOKUP(CONCATENATE($B361,"-",$C361),IN_1C!$B$2:$T$3018,10,FALSE))=TRUE,"",VLOOKUP(CONCATENATE($B361,"-",$C361),IN_1C!$B$2:$T$3018,10,FALSE))</f>
        <v>0</v>
      </c>
      <c r="M361" s="2148">
        <f>IF(ISERROR(VLOOKUP(CONCATENATE($B361,"-",$C361),IN_1C!$B$2:$T$3018,11,FALSE))=TRUE,"",VLOOKUP(CONCATENATE($B361,"-",$C361),IN_1C!$B$2:$T$3018,11,FALSE))</f>
        <v>0</v>
      </c>
      <c r="N361" s="2149">
        <f>IF(ISERROR(VLOOKUP(CONCATENATE($B361,"-",$C361),IN_1C!$B$2:$T$3018,12,FALSE))=TRUE,"",VLOOKUP(CONCATENATE($B361,"-",$C361),IN_1C!$B$2:$T$3018,12,FALSE))</f>
        <v>0</v>
      </c>
      <c r="O361" s="2148">
        <f>IF(ISERROR(VLOOKUP(CONCATENATE($B361,"-",$C361),IN_1C!$B$2:$T$3018,13,FALSE))=TRUE,"",VLOOKUP(CONCATENATE($B361,"-",$C361),IN_1C!$B$2:$T$3018,13,FALSE))</f>
        <v>0</v>
      </c>
      <c r="P361" s="2149">
        <f>IF(ISERROR(VLOOKUP(CONCATENATE($B361,"-",$C361),IN_1C!$B$2:$T$3018,14,FALSE))=TRUE,"",VLOOKUP(CONCATENATE($B361,"-",$C361),IN_1C!$B$2:$T$3018,14,FALSE))</f>
        <v>0</v>
      </c>
      <c r="Q361" s="2150">
        <f t="shared" si="64"/>
        <v>0</v>
      </c>
      <c r="R361" s="692">
        <f t="shared" si="64"/>
        <v>0</v>
      </c>
    </row>
    <row r="362" spans="1:18" x14ac:dyDescent="0.35">
      <c r="A362" s="585" t="s">
        <v>1815</v>
      </c>
      <c r="B362" s="591" t="s">
        <v>526</v>
      </c>
      <c r="C362" s="582">
        <v>8</v>
      </c>
      <c r="D362" s="1362" t="str">
        <f t="shared" si="63"/>
        <v/>
      </c>
      <c r="E362" s="2148">
        <f>IF(ISERROR(VLOOKUP(CONCATENATE($B362,"-",$C362),IN_1C!$B$2:$T$3018,3,FALSE))=TRUE,"",VLOOKUP(CONCATENATE($B362,"-",$C362),IN_1C!$B$2:$T$3018,3,FALSE))</f>
        <v>0</v>
      </c>
      <c r="F362" s="2149">
        <f>IF(ISERROR(VLOOKUP(CONCATENATE($B362,"-",$C362),IN_1C!$B$2:$T$3018,4,FALSE))=TRUE,"",VLOOKUP(CONCATENATE($B362,"-",$C362),IN_1C!$B$2:$T$3018,4,FALSE))</f>
        <v>0</v>
      </c>
      <c r="G362" s="2148">
        <f>IF(ISERROR(VLOOKUP(CONCATENATE($B362,"-",$C362),IN_1C!$B$2:$T$3018,5,FALSE))=TRUE,"",VLOOKUP(CONCATENATE($B362,"-",$C362),IN_1C!$B$2:$T$3018,5,FALSE))</f>
        <v>0</v>
      </c>
      <c r="H362" s="2149">
        <f>IF(ISERROR(VLOOKUP(CONCATENATE($B362,"-",$C362),IN_1C!$B$2:$T$3018,6,FALSE))=TRUE,"",VLOOKUP(CONCATENATE($B362,"-",$C362),IN_1C!$B$2:$T$3018,6,FALSE))</f>
        <v>0</v>
      </c>
      <c r="I362" s="2148">
        <f>IF(ISERROR(VLOOKUP(CONCATENATE($B362,"-",$C362),IN_1C!$B$2:$T$3018,7,FALSE))=TRUE,"",VLOOKUP(CONCATENATE($B362,"-",$C362),IN_1C!$B$2:$T$3018,7,FALSE))</f>
        <v>0</v>
      </c>
      <c r="J362" s="2149">
        <f>IF(ISERROR(VLOOKUP(CONCATENATE($B362,"-",$C362),IN_1C!$B$2:$T$3018,8,FALSE))=TRUE,"",VLOOKUP(CONCATENATE($B362,"-",$C362),IN_1C!$B$2:$T$3018,8,FALSE))</f>
        <v>0</v>
      </c>
      <c r="K362" s="2148">
        <f>IF(ISERROR(VLOOKUP(CONCATENATE($B362,"-",$C362),IN_1C!$B$2:$T$3018,9,FALSE))=TRUE,"",VLOOKUP(CONCATENATE($B362,"-",$C362),IN_1C!$B$2:$T$3018,9,FALSE))</f>
        <v>0</v>
      </c>
      <c r="L362" s="2149">
        <f>IF(ISERROR(VLOOKUP(CONCATENATE($B362,"-",$C362),IN_1C!$B$2:$T$3018,10,FALSE))=TRUE,"",VLOOKUP(CONCATENATE($B362,"-",$C362),IN_1C!$B$2:$T$3018,10,FALSE))</f>
        <v>0</v>
      </c>
      <c r="M362" s="2148">
        <f>IF(ISERROR(VLOOKUP(CONCATENATE($B362,"-",$C362),IN_1C!$B$2:$T$3018,11,FALSE))=TRUE,"",VLOOKUP(CONCATENATE($B362,"-",$C362),IN_1C!$B$2:$T$3018,11,FALSE))</f>
        <v>0</v>
      </c>
      <c r="N362" s="2149">
        <f>IF(ISERROR(VLOOKUP(CONCATENATE($B362,"-",$C362),IN_1C!$B$2:$T$3018,12,FALSE))=TRUE,"",VLOOKUP(CONCATENATE($B362,"-",$C362),IN_1C!$B$2:$T$3018,12,FALSE))</f>
        <v>0</v>
      </c>
      <c r="O362" s="2148">
        <f>IF(ISERROR(VLOOKUP(CONCATENATE($B362,"-",$C362),IN_1C!$B$2:$T$3018,13,FALSE))=TRUE,"",VLOOKUP(CONCATENATE($B362,"-",$C362),IN_1C!$B$2:$T$3018,13,FALSE))</f>
        <v>0</v>
      </c>
      <c r="P362" s="2149">
        <f>IF(ISERROR(VLOOKUP(CONCATENATE($B362,"-",$C362),IN_1C!$B$2:$T$3018,14,FALSE))=TRUE,"",VLOOKUP(CONCATENATE($B362,"-",$C362),IN_1C!$B$2:$T$3018,14,FALSE))</f>
        <v>0</v>
      </c>
      <c r="Q362" s="2150">
        <f t="shared" si="64"/>
        <v>0</v>
      </c>
      <c r="R362" s="692">
        <f t="shared" si="64"/>
        <v>0</v>
      </c>
    </row>
    <row r="363" spans="1:18" ht="15.45" thickBot="1" x14ac:dyDescent="0.4">
      <c r="A363" s="585" t="s">
        <v>1421</v>
      </c>
      <c r="B363" s="591" t="s">
        <v>1422</v>
      </c>
      <c r="C363" s="582">
        <v>8</v>
      </c>
      <c r="D363" s="1362" t="str">
        <f t="shared" si="63"/>
        <v/>
      </c>
      <c r="E363" s="749">
        <f>IF(ISERROR(VLOOKUP(CONCATENATE($B363,"-",$C363),IN_1C!$B$2:$T$3018,3,FALSE))=TRUE,"",VLOOKUP(CONCATENATE($B363,"-",$C363),IN_1C!$B$2:$T$3018,3,FALSE))</f>
        <v>0</v>
      </c>
      <c r="F363" s="750">
        <f>IF(ISERROR(VLOOKUP(CONCATENATE($B363,"-",$C363),IN_1C!$B$2:$T$3018,4,FALSE))=TRUE,"",VLOOKUP(CONCATENATE($B363,"-",$C363),IN_1C!$B$2:$T$3018,4,FALSE))</f>
        <v>0</v>
      </c>
      <c r="G363" s="749">
        <f>IF(ISERROR(VLOOKUP(CONCATENATE($B363,"-",$C363),IN_1C!$B$2:$T$3018,5,FALSE))=TRUE,"",VLOOKUP(CONCATENATE($B363,"-",$C363),IN_1C!$B$2:$T$3018,5,FALSE))</f>
        <v>0</v>
      </c>
      <c r="H363" s="750">
        <f>IF(ISERROR(VLOOKUP(CONCATENATE($B363,"-",$C363),IN_1C!$B$2:$T$3018,6,FALSE))=TRUE,"",VLOOKUP(CONCATENATE($B363,"-",$C363),IN_1C!$B$2:$T$3018,6,FALSE))</f>
        <v>0</v>
      </c>
      <c r="I363" s="749">
        <f>IF(ISERROR(VLOOKUP(CONCATENATE($B363,"-",$C363),IN_1C!$B$2:$T$3018,7,FALSE))=TRUE,"",VLOOKUP(CONCATENATE($B363,"-",$C363),IN_1C!$B$2:$T$3018,7,FALSE))</f>
        <v>0</v>
      </c>
      <c r="J363" s="750">
        <f>IF(ISERROR(VLOOKUP(CONCATENATE($B363,"-",$C363),IN_1C!$B$2:$T$3018,8,FALSE))=TRUE,"",VLOOKUP(CONCATENATE($B363,"-",$C363),IN_1C!$B$2:$T$3018,8,FALSE))</f>
        <v>0</v>
      </c>
      <c r="K363" s="749">
        <f>IF(ISERROR(VLOOKUP(CONCATENATE($B363,"-",$C363),IN_1C!$B$2:$T$3018,9,FALSE))=TRUE,"",VLOOKUP(CONCATENATE($B363,"-",$C363),IN_1C!$B$2:$T$3018,9,FALSE))</f>
        <v>0</v>
      </c>
      <c r="L363" s="750">
        <f>IF(ISERROR(VLOOKUP(CONCATENATE($B363,"-",$C363),IN_1C!$B$2:$T$3018,10,FALSE))=TRUE,"",VLOOKUP(CONCATENATE($B363,"-",$C363),IN_1C!$B$2:$T$3018,10,FALSE))</f>
        <v>0</v>
      </c>
      <c r="M363" s="749">
        <f>IF(ISERROR(VLOOKUP(CONCATENATE($B363,"-",$C363),IN_1C!$B$2:$T$3018,11,FALSE))=TRUE,"",VLOOKUP(CONCATENATE($B363,"-",$C363),IN_1C!$B$2:$T$3018,11,FALSE))</f>
        <v>0</v>
      </c>
      <c r="N363" s="750">
        <f>IF(ISERROR(VLOOKUP(CONCATENATE($B363,"-",$C363),IN_1C!$B$2:$T$3018,12,FALSE))=TRUE,"",VLOOKUP(CONCATENATE($B363,"-",$C363),IN_1C!$B$2:$T$3018,12,FALSE))</f>
        <v>0</v>
      </c>
      <c r="O363" s="749">
        <f>IF(ISERROR(VLOOKUP(CONCATENATE($B363,"-",$C363),IN_1C!$B$2:$T$3018,13,FALSE))=TRUE,"",VLOOKUP(CONCATENATE($B363,"-",$C363),IN_1C!$B$2:$T$3018,13,FALSE))</f>
        <v>0</v>
      </c>
      <c r="P363" s="750">
        <f>IF(ISERROR(VLOOKUP(CONCATENATE($B363,"-",$C363),IN_1C!$B$2:$T$3018,14,FALSE))=TRUE,"",VLOOKUP(CONCATENATE($B363,"-",$C363),IN_1C!$B$2:$T$3018,14,FALSE))</f>
        <v>0</v>
      </c>
      <c r="Q363" s="689">
        <f t="shared" si="64"/>
        <v>0</v>
      </c>
      <c r="R363" s="690">
        <f t="shared" si="64"/>
        <v>0</v>
      </c>
    </row>
    <row r="364" spans="1:18" ht="15.45" thickBot="1" x14ac:dyDescent="0.4">
      <c r="A364" s="594" t="s">
        <v>1423</v>
      </c>
      <c r="B364" s="693"/>
      <c r="C364" s="582"/>
      <c r="D364" s="1362"/>
      <c r="E364" s="754" t="str">
        <f>IF(ISERROR(VLOOKUP(CONCATENATE($B364,"-",$C364),IN_1C!$B$2:$T$3018,3,FALSE))=TRUE,"",VLOOKUP(CONCATENATE($B364,"-",$C364),IN_1C!$B$2:$T$3018,3,FALSE))</f>
        <v/>
      </c>
      <c r="F364" s="755" t="str">
        <f>IF(ISERROR(VLOOKUP(CONCATENATE($B364,"-",$C364),IN_1C!$B$2:$T$3018,4,FALSE))=TRUE,"",VLOOKUP(CONCATENATE($B364,"-",$C364),IN_1C!$B$2:$T$3018,4,FALSE))</f>
        <v/>
      </c>
      <c r="G364" s="755" t="str">
        <f>IF(ISERROR(VLOOKUP(CONCATENATE($B364,"-",$C364),IN_1C!$B$2:$T$3018,5,FALSE))=TRUE,"",VLOOKUP(CONCATENATE($B364,"-",$C364),IN_1C!$B$2:$T$3018,5,FALSE))</f>
        <v/>
      </c>
      <c r="H364" s="755" t="str">
        <f>IF(ISERROR(VLOOKUP(CONCATENATE($B364,"-",$C364),IN_1C!$B$2:$T$3018,6,FALSE))=TRUE,"",VLOOKUP(CONCATENATE($B364,"-",$C364),IN_1C!$B$2:$T$3018,6,FALSE))</f>
        <v/>
      </c>
      <c r="I364" s="755" t="str">
        <f>IF(ISERROR(VLOOKUP(CONCATENATE($B364,"-",$C364),IN_1C!$B$2:$T$3018,7,FALSE))=TRUE,"",VLOOKUP(CONCATENATE($B364,"-",$C364),IN_1C!$B$2:$T$3018,7,FALSE))</f>
        <v/>
      </c>
      <c r="J364" s="755" t="str">
        <f>IF(ISERROR(VLOOKUP(CONCATENATE($B364,"-",$C364),IN_1C!$B$2:$T$3018,8,FALSE))=TRUE,"",VLOOKUP(CONCATENATE($B364,"-",$C364),IN_1C!$B$2:$T$3018,8,FALSE))</f>
        <v/>
      </c>
      <c r="K364" s="755" t="str">
        <f>IF(ISERROR(VLOOKUP(CONCATENATE($B364,"-",$C364),IN_1C!$B$2:$T$3018,9,FALSE))=TRUE,"",VLOOKUP(CONCATENATE($B364,"-",$C364),IN_1C!$B$2:$T$3018,9,FALSE))</f>
        <v/>
      </c>
      <c r="L364" s="755" t="str">
        <f>IF(ISERROR(VLOOKUP(CONCATENATE($B364,"-",$C364),IN_1C!$B$2:$T$3018,10,FALSE))=TRUE,"",VLOOKUP(CONCATENATE($B364,"-",$C364),IN_1C!$B$2:$T$3018,10,FALSE))</f>
        <v/>
      </c>
      <c r="M364" s="755" t="str">
        <f>IF(ISERROR(VLOOKUP(CONCATENATE($B364,"-",$C364),IN_1C!$B$2:$T$3018,11,FALSE))=TRUE,"",VLOOKUP(CONCATENATE($B364,"-",$C364),IN_1C!$B$2:$T$3018,11,FALSE))</f>
        <v/>
      </c>
      <c r="N364" s="755" t="str">
        <f>IF(ISERROR(VLOOKUP(CONCATENATE($B364,"-",$C364),IN_1C!$B$2:$T$3018,12,FALSE))=TRUE,"",VLOOKUP(CONCATENATE($B364,"-",$C364),IN_1C!$B$2:$T$3018,12,FALSE))</f>
        <v/>
      </c>
      <c r="O364" s="755" t="str">
        <f>IF(ISERROR(VLOOKUP(CONCATENATE($B364,"-",$C364),IN_1C!$B$2:$T$3018,13,FALSE))=TRUE,"",VLOOKUP(CONCATENATE($B364,"-",$C364),IN_1C!$B$2:$T$3018,13,FALSE))</f>
        <v/>
      </c>
      <c r="P364" s="755" t="str">
        <f>IF(ISERROR(VLOOKUP(CONCATENATE($B364,"-",$C364),IN_1C!$B$2:$T$3018,14,FALSE))=TRUE,"",VLOOKUP(CONCATENATE($B364,"-",$C364),IN_1C!$B$2:$T$3018,14,FALSE))</f>
        <v/>
      </c>
      <c r="Q364" s="696"/>
      <c r="R364" s="697"/>
    </row>
    <row r="365" spans="1:18" x14ac:dyDescent="0.35">
      <c r="A365" s="580" t="s">
        <v>1424</v>
      </c>
      <c r="B365" s="581" t="s">
        <v>1425</v>
      </c>
      <c r="C365" s="582">
        <v>8</v>
      </c>
      <c r="D365" s="1362" t="str">
        <f t="shared" ref="D365:D375" si="65">CONCATENATE(D$342)</f>
        <v/>
      </c>
      <c r="E365" s="743">
        <f>IF(ISERROR(VLOOKUP(CONCATENATE($B365,"-",$C365),IN_1C!$B$2:$T$3018,3,FALSE))=TRUE,"",VLOOKUP(CONCATENATE($B365,"-",$C365),IN_1C!$B$2:$T$3018,3,FALSE))</f>
        <v>0</v>
      </c>
      <c r="F365" s="744">
        <f>IF(ISERROR(VLOOKUP(CONCATENATE($B365,"-",$C365),IN_1C!$B$2:$T$3018,4,FALSE))=TRUE,"",VLOOKUP(CONCATENATE($B365,"-",$C365),IN_1C!$B$2:$T$3018,4,FALSE))</f>
        <v>0</v>
      </c>
      <c r="G365" s="743">
        <f>IF(ISERROR(VLOOKUP(CONCATENATE($B365,"-",$C365),IN_1C!$B$2:$T$3018,5,FALSE))=TRUE,"",VLOOKUP(CONCATENATE($B365,"-",$C365),IN_1C!$B$2:$T$3018,5,FALSE))</f>
        <v>0</v>
      </c>
      <c r="H365" s="744">
        <f>IF(ISERROR(VLOOKUP(CONCATENATE($B365,"-",$C365),IN_1C!$B$2:$T$3018,6,FALSE))=TRUE,"",VLOOKUP(CONCATENATE($B365,"-",$C365),IN_1C!$B$2:$T$3018,6,FALSE))</f>
        <v>0</v>
      </c>
      <c r="I365" s="743">
        <f>IF(ISERROR(VLOOKUP(CONCATENATE($B365,"-",$C365),IN_1C!$B$2:$T$3018,7,FALSE))=TRUE,"",VLOOKUP(CONCATENATE($B365,"-",$C365),IN_1C!$B$2:$T$3018,7,FALSE))</f>
        <v>0</v>
      </c>
      <c r="J365" s="744">
        <f>IF(ISERROR(VLOOKUP(CONCATENATE($B365,"-",$C365),IN_1C!$B$2:$T$3018,8,FALSE))=TRUE,"",VLOOKUP(CONCATENATE($B365,"-",$C365),IN_1C!$B$2:$T$3018,8,FALSE))</f>
        <v>0</v>
      </c>
      <c r="K365" s="743">
        <f>IF(ISERROR(VLOOKUP(CONCATENATE($B365,"-",$C365),IN_1C!$B$2:$T$3018,9,FALSE))=TRUE,"",VLOOKUP(CONCATENATE($B365,"-",$C365),IN_1C!$B$2:$T$3018,9,FALSE))</f>
        <v>0</v>
      </c>
      <c r="L365" s="744">
        <f>IF(ISERROR(VLOOKUP(CONCATENATE($B365,"-",$C365),IN_1C!$B$2:$T$3018,10,FALSE))=TRUE,"",VLOOKUP(CONCATENATE($B365,"-",$C365),IN_1C!$B$2:$T$3018,10,FALSE))</f>
        <v>0</v>
      </c>
      <c r="M365" s="743">
        <f>IF(ISERROR(VLOOKUP(CONCATENATE($B365,"-",$C365),IN_1C!$B$2:$T$3018,11,FALSE))=TRUE,"",VLOOKUP(CONCATENATE($B365,"-",$C365),IN_1C!$B$2:$T$3018,11,FALSE))</f>
        <v>0</v>
      </c>
      <c r="N365" s="744">
        <f>IF(ISERROR(VLOOKUP(CONCATENATE($B365,"-",$C365),IN_1C!$B$2:$T$3018,12,FALSE))=TRUE,"",VLOOKUP(CONCATENATE($B365,"-",$C365),IN_1C!$B$2:$T$3018,12,FALSE))</f>
        <v>0</v>
      </c>
      <c r="O365" s="743">
        <f>IF(ISERROR(VLOOKUP(CONCATENATE($B365,"-",$C365),IN_1C!$B$2:$T$3018,13,FALSE))=TRUE,"",VLOOKUP(CONCATENATE($B365,"-",$C365),IN_1C!$B$2:$T$3018,13,FALSE))</f>
        <v>0</v>
      </c>
      <c r="P365" s="744">
        <f>IF(ISERROR(VLOOKUP(CONCATENATE($B365,"-",$C365),IN_1C!$B$2:$T$3018,14,FALSE))=TRUE,"",VLOOKUP(CONCATENATE($B365,"-",$C365),IN_1C!$B$2:$T$3018,14,FALSE))</f>
        <v>0</v>
      </c>
      <c r="Q365" s="683">
        <f t="shared" ref="Q365:R375" si="66">E365+G365</f>
        <v>0</v>
      </c>
      <c r="R365" s="684">
        <f t="shared" si="66"/>
        <v>0</v>
      </c>
    </row>
    <row r="366" spans="1:18" x14ac:dyDescent="0.35">
      <c r="A366" s="585" t="s">
        <v>1426</v>
      </c>
      <c r="B366" s="590" t="s">
        <v>1427</v>
      </c>
      <c r="C366" s="582">
        <v>8</v>
      </c>
      <c r="D366" s="1362" t="str">
        <f t="shared" si="65"/>
        <v/>
      </c>
      <c r="E366" s="746">
        <f>IF(ISERROR(VLOOKUP(CONCATENATE($B366,"-",$C366),IN_1C!$B$2:$T$3018,3,FALSE))=TRUE,"",VLOOKUP(CONCATENATE($B366,"-",$C366),IN_1C!$B$2:$T$3018,3,FALSE))</f>
        <v>0</v>
      </c>
      <c r="F366" s="747">
        <f>IF(ISERROR(VLOOKUP(CONCATENATE($B366,"-",$C366),IN_1C!$B$2:$T$3018,4,FALSE))=TRUE,"",VLOOKUP(CONCATENATE($B366,"-",$C366),IN_1C!$B$2:$T$3018,4,FALSE))</f>
        <v>0</v>
      </c>
      <c r="G366" s="746">
        <f>IF(ISERROR(VLOOKUP(CONCATENATE($B366,"-",$C366),IN_1C!$B$2:$T$3018,5,FALSE))=TRUE,"",VLOOKUP(CONCATENATE($B366,"-",$C366),IN_1C!$B$2:$T$3018,5,FALSE))</f>
        <v>0</v>
      </c>
      <c r="H366" s="747">
        <f>IF(ISERROR(VLOOKUP(CONCATENATE($B366,"-",$C366),IN_1C!$B$2:$T$3018,6,FALSE))=TRUE,"",VLOOKUP(CONCATENATE($B366,"-",$C366),IN_1C!$B$2:$T$3018,6,FALSE))</f>
        <v>0</v>
      </c>
      <c r="I366" s="746">
        <f>IF(ISERROR(VLOOKUP(CONCATENATE($B366,"-",$C366),IN_1C!$B$2:$T$3018,7,FALSE))=TRUE,"",VLOOKUP(CONCATENATE($B366,"-",$C366),IN_1C!$B$2:$T$3018,7,FALSE))</f>
        <v>0</v>
      </c>
      <c r="J366" s="747">
        <f>IF(ISERROR(VLOOKUP(CONCATENATE($B366,"-",$C366),IN_1C!$B$2:$T$3018,8,FALSE))=TRUE,"",VLOOKUP(CONCATENATE($B366,"-",$C366),IN_1C!$B$2:$T$3018,8,FALSE))</f>
        <v>0</v>
      </c>
      <c r="K366" s="746">
        <f>IF(ISERROR(VLOOKUP(CONCATENATE($B366,"-",$C366),IN_1C!$B$2:$T$3018,9,FALSE))=TRUE,"",VLOOKUP(CONCATENATE($B366,"-",$C366),IN_1C!$B$2:$T$3018,9,FALSE))</f>
        <v>0</v>
      </c>
      <c r="L366" s="747">
        <f>IF(ISERROR(VLOOKUP(CONCATENATE($B366,"-",$C366),IN_1C!$B$2:$T$3018,10,FALSE))=TRUE,"",VLOOKUP(CONCATENATE($B366,"-",$C366),IN_1C!$B$2:$T$3018,10,FALSE))</f>
        <v>0</v>
      </c>
      <c r="M366" s="746">
        <f>IF(ISERROR(VLOOKUP(CONCATENATE($B366,"-",$C366),IN_1C!$B$2:$T$3018,11,FALSE))=TRUE,"",VLOOKUP(CONCATENATE($B366,"-",$C366),IN_1C!$B$2:$T$3018,11,FALSE))</f>
        <v>0</v>
      </c>
      <c r="N366" s="747">
        <f>IF(ISERROR(VLOOKUP(CONCATENATE($B366,"-",$C366),IN_1C!$B$2:$T$3018,12,FALSE))=TRUE,"",VLOOKUP(CONCATENATE($B366,"-",$C366),IN_1C!$B$2:$T$3018,12,FALSE))</f>
        <v>0</v>
      </c>
      <c r="O366" s="746">
        <f>IF(ISERROR(VLOOKUP(CONCATENATE($B366,"-",$C366),IN_1C!$B$2:$T$3018,13,FALSE))=TRUE,"",VLOOKUP(CONCATENATE($B366,"-",$C366),IN_1C!$B$2:$T$3018,13,FALSE))</f>
        <v>0</v>
      </c>
      <c r="P366" s="747">
        <f>IF(ISERROR(VLOOKUP(CONCATENATE($B366,"-",$C366),IN_1C!$B$2:$T$3018,14,FALSE))=TRUE,"",VLOOKUP(CONCATENATE($B366,"-",$C366),IN_1C!$B$2:$T$3018,14,FALSE))</f>
        <v>0</v>
      </c>
      <c r="Q366" s="686">
        <f t="shared" si="66"/>
        <v>0</v>
      </c>
      <c r="R366" s="687">
        <f t="shared" si="66"/>
        <v>0</v>
      </c>
    </row>
    <row r="367" spans="1:18" x14ac:dyDescent="0.35">
      <c r="A367" s="585" t="s">
        <v>1428</v>
      </c>
      <c r="B367" s="590" t="s">
        <v>1429</v>
      </c>
      <c r="C367" s="582">
        <v>8</v>
      </c>
      <c r="D367" s="1362" t="str">
        <f t="shared" si="65"/>
        <v/>
      </c>
      <c r="E367" s="746">
        <f>IF(ISERROR(VLOOKUP(CONCATENATE($B367,"-",$C367),IN_1C!$B$2:$T$3018,3,FALSE))=TRUE,"",VLOOKUP(CONCATENATE($B367,"-",$C367),IN_1C!$B$2:$T$3018,3,FALSE))</f>
        <v>0</v>
      </c>
      <c r="F367" s="747">
        <f>IF(ISERROR(VLOOKUP(CONCATENATE($B367,"-",$C367),IN_1C!$B$2:$T$3018,4,FALSE))=TRUE,"",VLOOKUP(CONCATENATE($B367,"-",$C367),IN_1C!$B$2:$T$3018,4,FALSE))</f>
        <v>0</v>
      </c>
      <c r="G367" s="746">
        <f>IF(ISERROR(VLOOKUP(CONCATENATE($B367,"-",$C367),IN_1C!$B$2:$T$3018,5,FALSE))=TRUE,"",VLOOKUP(CONCATENATE($B367,"-",$C367),IN_1C!$B$2:$T$3018,5,FALSE))</f>
        <v>0</v>
      </c>
      <c r="H367" s="747">
        <f>IF(ISERROR(VLOOKUP(CONCATENATE($B367,"-",$C367),IN_1C!$B$2:$T$3018,6,FALSE))=TRUE,"",VLOOKUP(CONCATENATE($B367,"-",$C367),IN_1C!$B$2:$T$3018,6,FALSE))</f>
        <v>0</v>
      </c>
      <c r="I367" s="746">
        <f>IF(ISERROR(VLOOKUP(CONCATENATE($B367,"-",$C367),IN_1C!$B$2:$T$3018,7,FALSE))=TRUE,"",VLOOKUP(CONCATENATE($B367,"-",$C367),IN_1C!$B$2:$T$3018,7,FALSE))</f>
        <v>0</v>
      </c>
      <c r="J367" s="747">
        <f>IF(ISERROR(VLOOKUP(CONCATENATE($B367,"-",$C367),IN_1C!$B$2:$T$3018,8,FALSE))=TRUE,"",VLOOKUP(CONCATENATE($B367,"-",$C367),IN_1C!$B$2:$T$3018,8,FALSE))</f>
        <v>0</v>
      </c>
      <c r="K367" s="746">
        <f>IF(ISERROR(VLOOKUP(CONCATENATE($B367,"-",$C367),IN_1C!$B$2:$T$3018,9,FALSE))=TRUE,"",VLOOKUP(CONCATENATE($B367,"-",$C367),IN_1C!$B$2:$T$3018,9,FALSE))</f>
        <v>0</v>
      </c>
      <c r="L367" s="747">
        <f>IF(ISERROR(VLOOKUP(CONCATENATE($B367,"-",$C367),IN_1C!$B$2:$T$3018,10,FALSE))=TRUE,"",VLOOKUP(CONCATENATE($B367,"-",$C367),IN_1C!$B$2:$T$3018,10,FALSE))</f>
        <v>0</v>
      </c>
      <c r="M367" s="746">
        <f>IF(ISERROR(VLOOKUP(CONCATENATE($B367,"-",$C367),IN_1C!$B$2:$T$3018,11,FALSE))=TRUE,"",VLOOKUP(CONCATENATE($B367,"-",$C367),IN_1C!$B$2:$T$3018,11,FALSE))</f>
        <v>0</v>
      </c>
      <c r="N367" s="747">
        <f>IF(ISERROR(VLOOKUP(CONCATENATE($B367,"-",$C367),IN_1C!$B$2:$T$3018,12,FALSE))=TRUE,"",VLOOKUP(CONCATENATE($B367,"-",$C367),IN_1C!$B$2:$T$3018,12,FALSE))</f>
        <v>0</v>
      </c>
      <c r="O367" s="746">
        <f>IF(ISERROR(VLOOKUP(CONCATENATE($B367,"-",$C367),IN_1C!$B$2:$T$3018,13,FALSE))=TRUE,"",VLOOKUP(CONCATENATE($B367,"-",$C367),IN_1C!$B$2:$T$3018,13,FALSE))</f>
        <v>0</v>
      </c>
      <c r="P367" s="747">
        <f>IF(ISERROR(VLOOKUP(CONCATENATE($B367,"-",$C367),IN_1C!$B$2:$T$3018,14,FALSE))=TRUE,"",VLOOKUP(CONCATENATE($B367,"-",$C367),IN_1C!$B$2:$T$3018,14,FALSE))</f>
        <v>0</v>
      </c>
      <c r="Q367" s="686">
        <f t="shared" si="66"/>
        <v>0</v>
      </c>
      <c r="R367" s="687">
        <f t="shared" si="66"/>
        <v>0</v>
      </c>
    </row>
    <row r="368" spans="1:18" x14ac:dyDescent="0.35">
      <c r="A368" s="585" t="s">
        <v>1430</v>
      </c>
      <c r="B368" s="590" t="s">
        <v>1431</v>
      </c>
      <c r="C368" s="582">
        <v>8</v>
      </c>
      <c r="D368" s="1362" t="str">
        <f t="shared" si="65"/>
        <v/>
      </c>
      <c r="E368" s="746">
        <f>IF(ISERROR(VLOOKUP(CONCATENATE($B368,"-",$C368),IN_1C!$B$2:$T$3018,3,FALSE))=TRUE,"",VLOOKUP(CONCATENATE($B368,"-",$C368),IN_1C!$B$2:$T$3018,3,FALSE))</f>
        <v>0</v>
      </c>
      <c r="F368" s="747">
        <f>IF(ISERROR(VLOOKUP(CONCATENATE($B368,"-",$C368),IN_1C!$B$2:$T$3018,4,FALSE))=TRUE,"",VLOOKUP(CONCATENATE($B368,"-",$C368),IN_1C!$B$2:$T$3018,4,FALSE))</f>
        <v>0</v>
      </c>
      <c r="G368" s="746">
        <f>IF(ISERROR(VLOOKUP(CONCATENATE($B368,"-",$C368),IN_1C!$B$2:$T$3018,5,FALSE))=TRUE,"",VLOOKUP(CONCATENATE($B368,"-",$C368),IN_1C!$B$2:$T$3018,5,FALSE))</f>
        <v>0</v>
      </c>
      <c r="H368" s="747">
        <f>IF(ISERROR(VLOOKUP(CONCATENATE($B368,"-",$C368),IN_1C!$B$2:$T$3018,6,FALSE))=TRUE,"",VLOOKUP(CONCATENATE($B368,"-",$C368),IN_1C!$B$2:$T$3018,6,FALSE))</f>
        <v>0</v>
      </c>
      <c r="I368" s="746">
        <f>IF(ISERROR(VLOOKUP(CONCATENATE($B368,"-",$C368),IN_1C!$B$2:$T$3018,7,FALSE))=TRUE,"",VLOOKUP(CONCATENATE($B368,"-",$C368),IN_1C!$B$2:$T$3018,7,FALSE))</f>
        <v>0</v>
      </c>
      <c r="J368" s="747">
        <f>IF(ISERROR(VLOOKUP(CONCATENATE($B368,"-",$C368),IN_1C!$B$2:$T$3018,8,FALSE))=TRUE,"",VLOOKUP(CONCATENATE($B368,"-",$C368),IN_1C!$B$2:$T$3018,8,FALSE))</f>
        <v>0</v>
      </c>
      <c r="K368" s="746">
        <f>IF(ISERROR(VLOOKUP(CONCATENATE($B368,"-",$C368),IN_1C!$B$2:$T$3018,9,FALSE))=TRUE,"",VLOOKUP(CONCATENATE($B368,"-",$C368),IN_1C!$B$2:$T$3018,9,FALSE))</f>
        <v>0</v>
      </c>
      <c r="L368" s="747">
        <f>IF(ISERROR(VLOOKUP(CONCATENATE($B368,"-",$C368),IN_1C!$B$2:$T$3018,10,FALSE))=TRUE,"",VLOOKUP(CONCATENATE($B368,"-",$C368),IN_1C!$B$2:$T$3018,10,FALSE))</f>
        <v>0</v>
      </c>
      <c r="M368" s="746">
        <f>IF(ISERROR(VLOOKUP(CONCATENATE($B368,"-",$C368),IN_1C!$B$2:$T$3018,11,FALSE))=TRUE,"",VLOOKUP(CONCATENATE($B368,"-",$C368),IN_1C!$B$2:$T$3018,11,FALSE))</f>
        <v>0</v>
      </c>
      <c r="N368" s="747">
        <f>IF(ISERROR(VLOOKUP(CONCATENATE($B368,"-",$C368),IN_1C!$B$2:$T$3018,12,FALSE))=TRUE,"",VLOOKUP(CONCATENATE($B368,"-",$C368),IN_1C!$B$2:$T$3018,12,FALSE))</f>
        <v>0</v>
      </c>
      <c r="O368" s="746">
        <f>IF(ISERROR(VLOOKUP(CONCATENATE($B368,"-",$C368),IN_1C!$B$2:$T$3018,13,FALSE))=TRUE,"",VLOOKUP(CONCATENATE($B368,"-",$C368),IN_1C!$B$2:$T$3018,13,FALSE))</f>
        <v>0</v>
      </c>
      <c r="P368" s="747">
        <f>IF(ISERROR(VLOOKUP(CONCATENATE($B368,"-",$C368),IN_1C!$B$2:$T$3018,14,FALSE))=TRUE,"",VLOOKUP(CONCATENATE($B368,"-",$C368),IN_1C!$B$2:$T$3018,14,FALSE))</f>
        <v>0</v>
      </c>
      <c r="Q368" s="686">
        <f t="shared" si="66"/>
        <v>0</v>
      </c>
      <c r="R368" s="687">
        <f t="shared" si="66"/>
        <v>0</v>
      </c>
    </row>
    <row r="369" spans="1:18" x14ac:dyDescent="0.35">
      <c r="A369" s="585" t="s">
        <v>1432</v>
      </c>
      <c r="B369" s="590" t="s">
        <v>1433</v>
      </c>
      <c r="C369" s="582">
        <v>8</v>
      </c>
      <c r="D369" s="1362" t="str">
        <f t="shared" si="65"/>
        <v/>
      </c>
      <c r="E369" s="746">
        <f>IF(ISERROR(VLOOKUP(CONCATENATE($B369,"-",$C369),IN_1C!$B$2:$T$3018,3,FALSE))=TRUE,"",VLOOKUP(CONCATENATE($B369,"-",$C369),IN_1C!$B$2:$T$3018,3,FALSE))</f>
        <v>0</v>
      </c>
      <c r="F369" s="747">
        <f>IF(ISERROR(VLOOKUP(CONCATENATE($B369,"-",$C369),IN_1C!$B$2:$T$3018,4,FALSE))=TRUE,"",VLOOKUP(CONCATENATE($B369,"-",$C369),IN_1C!$B$2:$T$3018,4,FALSE))</f>
        <v>0</v>
      </c>
      <c r="G369" s="746">
        <f>IF(ISERROR(VLOOKUP(CONCATENATE($B369,"-",$C369),IN_1C!$B$2:$T$3018,5,FALSE))=TRUE,"",VLOOKUP(CONCATENATE($B369,"-",$C369),IN_1C!$B$2:$T$3018,5,FALSE))</f>
        <v>0</v>
      </c>
      <c r="H369" s="747">
        <f>IF(ISERROR(VLOOKUP(CONCATENATE($B369,"-",$C369),IN_1C!$B$2:$T$3018,6,FALSE))=TRUE,"",VLOOKUP(CONCATENATE($B369,"-",$C369),IN_1C!$B$2:$T$3018,6,FALSE))</f>
        <v>0</v>
      </c>
      <c r="I369" s="746">
        <f>IF(ISERROR(VLOOKUP(CONCATENATE($B369,"-",$C369),IN_1C!$B$2:$T$3018,7,FALSE))=TRUE,"",VLOOKUP(CONCATENATE($B369,"-",$C369),IN_1C!$B$2:$T$3018,7,FALSE))</f>
        <v>0</v>
      </c>
      <c r="J369" s="747">
        <f>IF(ISERROR(VLOOKUP(CONCATENATE($B369,"-",$C369),IN_1C!$B$2:$T$3018,8,FALSE))=TRUE,"",VLOOKUP(CONCATENATE($B369,"-",$C369),IN_1C!$B$2:$T$3018,8,FALSE))</f>
        <v>0</v>
      </c>
      <c r="K369" s="746">
        <f>IF(ISERROR(VLOOKUP(CONCATENATE($B369,"-",$C369),IN_1C!$B$2:$T$3018,9,FALSE))=TRUE,"",VLOOKUP(CONCATENATE($B369,"-",$C369),IN_1C!$B$2:$T$3018,9,FALSE))</f>
        <v>0</v>
      </c>
      <c r="L369" s="747">
        <f>IF(ISERROR(VLOOKUP(CONCATENATE($B369,"-",$C369),IN_1C!$B$2:$T$3018,10,FALSE))=TRUE,"",VLOOKUP(CONCATENATE($B369,"-",$C369),IN_1C!$B$2:$T$3018,10,FALSE))</f>
        <v>0</v>
      </c>
      <c r="M369" s="746">
        <f>IF(ISERROR(VLOOKUP(CONCATENATE($B369,"-",$C369),IN_1C!$B$2:$T$3018,11,FALSE))=TRUE,"",VLOOKUP(CONCATENATE($B369,"-",$C369),IN_1C!$B$2:$T$3018,11,FALSE))</f>
        <v>0</v>
      </c>
      <c r="N369" s="747">
        <f>IF(ISERROR(VLOOKUP(CONCATENATE($B369,"-",$C369),IN_1C!$B$2:$T$3018,12,FALSE))=TRUE,"",VLOOKUP(CONCATENATE($B369,"-",$C369),IN_1C!$B$2:$T$3018,12,FALSE))</f>
        <v>0</v>
      </c>
      <c r="O369" s="746">
        <f>IF(ISERROR(VLOOKUP(CONCATENATE($B369,"-",$C369),IN_1C!$B$2:$T$3018,13,FALSE))=TRUE,"",VLOOKUP(CONCATENATE($B369,"-",$C369),IN_1C!$B$2:$T$3018,13,FALSE))</f>
        <v>0</v>
      </c>
      <c r="P369" s="747">
        <f>IF(ISERROR(VLOOKUP(CONCATENATE($B369,"-",$C369),IN_1C!$B$2:$T$3018,14,FALSE))=TRUE,"",VLOOKUP(CONCATENATE($B369,"-",$C369),IN_1C!$B$2:$T$3018,14,FALSE))</f>
        <v>0</v>
      </c>
      <c r="Q369" s="686">
        <f t="shared" si="66"/>
        <v>0</v>
      </c>
      <c r="R369" s="687">
        <f t="shared" si="66"/>
        <v>0</v>
      </c>
    </row>
    <row r="370" spans="1:18" x14ac:dyDescent="0.35">
      <c r="A370" s="585" t="s">
        <v>1434</v>
      </c>
      <c r="B370" s="590" t="s">
        <v>1435</v>
      </c>
      <c r="C370" s="582">
        <v>8</v>
      </c>
      <c r="D370" s="1362" t="str">
        <f t="shared" si="65"/>
        <v/>
      </c>
      <c r="E370" s="746">
        <f>IF(ISERROR(VLOOKUP(CONCATENATE($B370,"-",$C370),IN_1C!$B$2:$T$3018,3,FALSE))=TRUE,"",VLOOKUP(CONCATENATE($B370,"-",$C370),IN_1C!$B$2:$T$3018,3,FALSE))</f>
        <v>0</v>
      </c>
      <c r="F370" s="747">
        <f>IF(ISERROR(VLOOKUP(CONCATENATE($B370,"-",$C370),IN_1C!$B$2:$T$3018,4,FALSE))=TRUE,"",VLOOKUP(CONCATENATE($B370,"-",$C370),IN_1C!$B$2:$T$3018,4,FALSE))</f>
        <v>0</v>
      </c>
      <c r="G370" s="746">
        <f>IF(ISERROR(VLOOKUP(CONCATENATE($B370,"-",$C370),IN_1C!$B$2:$T$3018,5,FALSE))=TRUE,"",VLOOKUP(CONCATENATE($B370,"-",$C370),IN_1C!$B$2:$T$3018,5,FALSE))</f>
        <v>0</v>
      </c>
      <c r="H370" s="747">
        <f>IF(ISERROR(VLOOKUP(CONCATENATE($B370,"-",$C370),IN_1C!$B$2:$T$3018,6,FALSE))=TRUE,"",VLOOKUP(CONCATENATE($B370,"-",$C370),IN_1C!$B$2:$T$3018,6,FALSE))</f>
        <v>0</v>
      </c>
      <c r="I370" s="746">
        <f>IF(ISERROR(VLOOKUP(CONCATENATE($B370,"-",$C370),IN_1C!$B$2:$T$3018,7,FALSE))=TRUE,"",VLOOKUP(CONCATENATE($B370,"-",$C370),IN_1C!$B$2:$T$3018,7,FALSE))</f>
        <v>0</v>
      </c>
      <c r="J370" s="747">
        <f>IF(ISERROR(VLOOKUP(CONCATENATE($B370,"-",$C370),IN_1C!$B$2:$T$3018,8,FALSE))=TRUE,"",VLOOKUP(CONCATENATE($B370,"-",$C370),IN_1C!$B$2:$T$3018,8,FALSE))</f>
        <v>0</v>
      </c>
      <c r="K370" s="746">
        <f>IF(ISERROR(VLOOKUP(CONCATENATE($B370,"-",$C370),IN_1C!$B$2:$T$3018,9,FALSE))=TRUE,"",VLOOKUP(CONCATENATE($B370,"-",$C370),IN_1C!$B$2:$T$3018,9,FALSE))</f>
        <v>0</v>
      </c>
      <c r="L370" s="747">
        <f>IF(ISERROR(VLOOKUP(CONCATENATE($B370,"-",$C370),IN_1C!$B$2:$T$3018,10,FALSE))=TRUE,"",VLOOKUP(CONCATENATE($B370,"-",$C370),IN_1C!$B$2:$T$3018,10,FALSE))</f>
        <v>0</v>
      </c>
      <c r="M370" s="746">
        <f>IF(ISERROR(VLOOKUP(CONCATENATE($B370,"-",$C370),IN_1C!$B$2:$T$3018,11,FALSE))=TRUE,"",VLOOKUP(CONCATENATE($B370,"-",$C370),IN_1C!$B$2:$T$3018,11,FALSE))</f>
        <v>0</v>
      </c>
      <c r="N370" s="747">
        <f>IF(ISERROR(VLOOKUP(CONCATENATE($B370,"-",$C370),IN_1C!$B$2:$T$3018,12,FALSE))=TRUE,"",VLOOKUP(CONCATENATE($B370,"-",$C370),IN_1C!$B$2:$T$3018,12,FALSE))</f>
        <v>0</v>
      </c>
      <c r="O370" s="746">
        <f>IF(ISERROR(VLOOKUP(CONCATENATE($B370,"-",$C370),IN_1C!$B$2:$T$3018,13,FALSE))=TRUE,"",VLOOKUP(CONCATENATE($B370,"-",$C370),IN_1C!$B$2:$T$3018,13,FALSE))</f>
        <v>0</v>
      </c>
      <c r="P370" s="747">
        <f>IF(ISERROR(VLOOKUP(CONCATENATE($B370,"-",$C370),IN_1C!$B$2:$T$3018,14,FALSE))=TRUE,"",VLOOKUP(CONCATENATE($B370,"-",$C370),IN_1C!$B$2:$T$3018,14,FALSE))</f>
        <v>0</v>
      </c>
      <c r="Q370" s="686">
        <f t="shared" si="66"/>
        <v>0</v>
      </c>
      <c r="R370" s="687">
        <f t="shared" si="66"/>
        <v>0</v>
      </c>
    </row>
    <row r="371" spans="1:18" x14ac:dyDescent="0.35">
      <c r="A371" s="585" t="s">
        <v>1436</v>
      </c>
      <c r="B371" s="590" t="s">
        <v>1437</v>
      </c>
      <c r="C371" s="582">
        <v>8</v>
      </c>
      <c r="D371" s="1362" t="str">
        <f t="shared" si="65"/>
        <v/>
      </c>
      <c r="E371" s="746">
        <f>IF(ISERROR(VLOOKUP(CONCATENATE($B371,"-",$C371),IN_1C!$B$2:$T$3018,3,FALSE))=TRUE,"",VLOOKUP(CONCATENATE($B371,"-",$C371),IN_1C!$B$2:$T$3018,3,FALSE))</f>
        <v>0</v>
      </c>
      <c r="F371" s="747">
        <f>IF(ISERROR(VLOOKUP(CONCATENATE($B371,"-",$C371),IN_1C!$B$2:$T$3018,4,FALSE))=TRUE,"",VLOOKUP(CONCATENATE($B371,"-",$C371),IN_1C!$B$2:$T$3018,4,FALSE))</f>
        <v>0</v>
      </c>
      <c r="G371" s="746">
        <f>IF(ISERROR(VLOOKUP(CONCATENATE($B371,"-",$C371),IN_1C!$B$2:$T$3018,5,FALSE))=TRUE,"",VLOOKUP(CONCATENATE($B371,"-",$C371),IN_1C!$B$2:$T$3018,5,FALSE))</f>
        <v>0</v>
      </c>
      <c r="H371" s="747">
        <f>IF(ISERROR(VLOOKUP(CONCATENATE($B371,"-",$C371),IN_1C!$B$2:$T$3018,6,FALSE))=TRUE,"",VLOOKUP(CONCATENATE($B371,"-",$C371),IN_1C!$B$2:$T$3018,6,FALSE))</f>
        <v>0</v>
      </c>
      <c r="I371" s="746">
        <f>IF(ISERROR(VLOOKUP(CONCATENATE($B371,"-",$C371),IN_1C!$B$2:$T$3018,7,FALSE))=TRUE,"",VLOOKUP(CONCATENATE($B371,"-",$C371),IN_1C!$B$2:$T$3018,7,FALSE))</f>
        <v>0</v>
      </c>
      <c r="J371" s="747">
        <f>IF(ISERROR(VLOOKUP(CONCATENATE($B371,"-",$C371),IN_1C!$B$2:$T$3018,8,FALSE))=TRUE,"",VLOOKUP(CONCATENATE($B371,"-",$C371),IN_1C!$B$2:$T$3018,8,FALSE))</f>
        <v>0</v>
      </c>
      <c r="K371" s="746">
        <f>IF(ISERROR(VLOOKUP(CONCATENATE($B371,"-",$C371),IN_1C!$B$2:$T$3018,9,FALSE))=TRUE,"",VLOOKUP(CONCATENATE($B371,"-",$C371),IN_1C!$B$2:$T$3018,9,FALSE))</f>
        <v>0</v>
      </c>
      <c r="L371" s="747">
        <f>IF(ISERROR(VLOOKUP(CONCATENATE($B371,"-",$C371),IN_1C!$B$2:$T$3018,10,FALSE))=TRUE,"",VLOOKUP(CONCATENATE($B371,"-",$C371),IN_1C!$B$2:$T$3018,10,FALSE))</f>
        <v>0</v>
      </c>
      <c r="M371" s="746">
        <f>IF(ISERROR(VLOOKUP(CONCATENATE($B371,"-",$C371),IN_1C!$B$2:$T$3018,11,FALSE))=TRUE,"",VLOOKUP(CONCATENATE($B371,"-",$C371),IN_1C!$B$2:$T$3018,11,FALSE))</f>
        <v>0</v>
      </c>
      <c r="N371" s="747">
        <f>IF(ISERROR(VLOOKUP(CONCATENATE($B371,"-",$C371),IN_1C!$B$2:$T$3018,12,FALSE))=TRUE,"",VLOOKUP(CONCATENATE($B371,"-",$C371),IN_1C!$B$2:$T$3018,12,FALSE))</f>
        <v>0</v>
      </c>
      <c r="O371" s="746">
        <f>IF(ISERROR(VLOOKUP(CONCATENATE($B371,"-",$C371),IN_1C!$B$2:$T$3018,13,FALSE))=TRUE,"",VLOOKUP(CONCATENATE($B371,"-",$C371),IN_1C!$B$2:$T$3018,13,FALSE))</f>
        <v>0</v>
      </c>
      <c r="P371" s="747">
        <f>IF(ISERROR(VLOOKUP(CONCATENATE($B371,"-",$C371),IN_1C!$B$2:$T$3018,14,FALSE))=TRUE,"",VLOOKUP(CONCATENATE($B371,"-",$C371),IN_1C!$B$2:$T$3018,14,FALSE))</f>
        <v>0</v>
      </c>
      <c r="Q371" s="686">
        <f t="shared" si="66"/>
        <v>0</v>
      </c>
      <c r="R371" s="687">
        <f t="shared" si="66"/>
        <v>0</v>
      </c>
    </row>
    <row r="372" spans="1:18" x14ac:dyDescent="0.35">
      <c r="A372" s="585" t="s">
        <v>1438</v>
      </c>
      <c r="B372" s="590" t="s">
        <v>1439</v>
      </c>
      <c r="C372" s="582">
        <v>8</v>
      </c>
      <c r="D372" s="1362" t="str">
        <f t="shared" si="65"/>
        <v/>
      </c>
      <c r="E372" s="746">
        <f>IF(ISERROR(VLOOKUP(CONCATENATE($B372,"-",$C372),IN_1C!$B$2:$T$3018,3,FALSE))=TRUE,"",VLOOKUP(CONCATENATE($B372,"-",$C372),IN_1C!$B$2:$T$3018,3,FALSE))</f>
        <v>0</v>
      </c>
      <c r="F372" s="747">
        <f>IF(ISERROR(VLOOKUP(CONCATENATE($B372,"-",$C372),IN_1C!$B$2:$T$3018,4,FALSE))=TRUE,"",VLOOKUP(CONCATENATE($B372,"-",$C372),IN_1C!$B$2:$T$3018,4,FALSE))</f>
        <v>0</v>
      </c>
      <c r="G372" s="746">
        <f>IF(ISERROR(VLOOKUP(CONCATENATE($B372,"-",$C372),IN_1C!$B$2:$T$3018,5,FALSE))=TRUE,"",VLOOKUP(CONCATENATE($B372,"-",$C372),IN_1C!$B$2:$T$3018,5,FALSE))</f>
        <v>0</v>
      </c>
      <c r="H372" s="747">
        <f>IF(ISERROR(VLOOKUP(CONCATENATE($B372,"-",$C372),IN_1C!$B$2:$T$3018,6,FALSE))=TRUE,"",VLOOKUP(CONCATENATE($B372,"-",$C372),IN_1C!$B$2:$T$3018,6,FALSE))</f>
        <v>0</v>
      </c>
      <c r="I372" s="746">
        <f>IF(ISERROR(VLOOKUP(CONCATENATE($B372,"-",$C372),IN_1C!$B$2:$T$3018,7,FALSE))=TRUE,"",VLOOKUP(CONCATENATE($B372,"-",$C372),IN_1C!$B$2:$T$3018,7,FALSE))</f>
        <v>0</v>
      </c>
      <c r="J372" s="747">
        <f>IF(ISERROR(VLOOKUP(CONCATENATE($B372,"-",$C372),IN_1C!$B$2:$T$3018,8,FALSE))=TRUE,"",VLOOKUP(CONCATENATE($B372,"-",$C372),IN_1C!$B$2:$T$3018,8,FALSE))</f>
        <v>0</v>
      </c>
      <c r="K372" s="746">
        <f>IF(ISERROR(VLOOKUP(CONCATENATE($B372,"-",$C372),IN_1C!$B$2:$T$3018,9,FALSE))=TRUE,"",VLOOKUP(CONCATENATE($B372,"-",$C372),IN_1C!$B$2:$T$3018,9,FALSE))</f>
        <v>0</v>
      </c>
      <c r="L372" s="747">
        <f>IF(ISERROR(VLOOKUP(CONCATENATE($B372,"-",$C372),IN_1C!$B$2:$T$3018,10,FALSE))=TRUE,"",VLOOKUP(CONCATENATE($B372,"-",$C372),IN_1C!$B$2:$T$3018,10,FALSE))</f>
        <v>0</v>
      </c>
      <c r="M372" s="746">
        <f>IF(ISERROR(VLOOKUP(CONCATENATE($B372,"-",$C372),IN_1C!$B$2:$T$3018,11,FALSE))=TRUE,"",VLOOKUP(CONCATENATE($B372,"-",$C372),IN_1C!$B$2:$T$3018,11,FALSE))</f>
        <v>0</v>
      </c>
      <c r="N372" s="747">
        <f>IF(ISERROR(VLOOKUP(CONCATENATE($B372,"-",$C372),IN_1C!$B$2:$T$3018,12,FALSE))=TRUE,"",VLOOKUP(CONCATENATE($B372,"-",$C372),IN_1C!$B$2:$T$3018,12,FALSE))</f>
        <v>0</v>
      </c>
      <c r="O372" s="746">
        <f>IF(ISERROR(VLOOKUP(CONCATENATE($B372,"-",$C372),IN_1C!$B$2:$T$3018,13,FALSE))=TRUE,"",VLOOKUP(CONCATENATE($B372,"-",$C372),IN_1C!$B$2:$T$3018,13,FALSE))</f>
        <v>0</v>
      </c>
      <c r="P372" s="747">
        <f>IF(ISERROR(VLOOKUP(CONCATENATE($B372,"-",$C372),IN_1C!$B$2:$T$3018,14,FALSE))=TRUE,"",VLOOKUP(CONCATENATE($B372,"-",$C372),IN_1C!$B$2:$T$3018,14,FALSE))</f>
        <v>0</v>
      </c>
      <c r="Q372" s="686">
        <f t="shared" si="66"/>
        <v>0</v>
      </c>
      <c r="R372" s="687">
        <f t="shared" si="66"/>
        <v>0</v>
      </c>
    </row>
    <row r="373" spans="1:18" x14ac:dyDescent="0.35">
      <c r="A373" s="585" t="s">
        <v>1440</v>
      </c>
      <c r="B373" s="590" t="s">
        <v>1441</v>
      </c>
      <c r="C373" s="582">
        <v>8</v>
      </c>
      <c r="D373" s="1362" t="str">
        <f t="shared" si="65"/>
        <v/>
      </c>
      <c r="E373" s="746">
        <f>IF(ISERROR(VLOOKUP(CONCATENATE($B373,"-",$C373),IN_1C!$B$2:$T$3018,3,FALSE))=TRUE,"",VLOOKUP(CONCATENATE($B373,"-",$C373),IN_1C!$B$2:$T$3018,3,FALSE))</f>
        <v>0</v>
      </c>
      <c r="F373" s="747">
        <f>IF(ISERROR(VLOOKUP(CONCATENATE($B373,"-",$C373),IN_1C!$B$2:$T$3018,4,FALSE))=TRUE,"",VLOOKUP(CONCATENATE($B373,"-",$C373),IN_1C!$B$2:$T$3018,4,FALSE))</f>
        <v>0</v>
      </c>
      <c r="G373" s="746">
        <f>IF(ISERROR(VLOOKUP(CONCATENATE($B373,"-",$C373),IN_1C!$B$2:$T$3018,5,FALSE))=TRUE,"",VLOOKUP(CONCATENATE($B373,"-",$C373),IN_1C!$B$2:$T$3018,5,FALSE))</f>
        <v>0</v>
      </c>
      <c r="H373" s="747">
        <f>IF(ISERROR(VLOOKUP(CONCATENATE($B373,"-",$C373),IN_1C!$B$2:$T$3018,6,FALSE))=TRUE,"",VLOOKUP(CONCATENATE($B373,"-",$C373),IN_1C!$B$2:$T$3018,6,FALSE))</f>
        <v>0</v>
      </c>
      <c r="I373" s="746">
        <f>IF(ISERROR(VLOOKUP(CONCATENATE($B373,"-",$C373),IN_1C!$B$2:$T$3018,7,FALSE))=TRUE,"",VLOOKUP(CONCATENATE($B373,"-",$C373),IN_1C!$B$2:$T$3018,7,FALSE))</f>
        <v>0</v>
      </c>
      <c r="J373" s="747">
        <f>IF(ISERROR(VLOOKUP(CONCATENATE($B373,"-",$C373),IN_1C!$B$2:$T$3018,8,FALSE))=TRUE,"",VLOOKUP(CONCATENATE($B373,"-",$C373),IN_1C!$B$2:$T$3018,8,FALSE))</f>
        <v>0</v>
      </c>
      <c r="K373" s="746">
        <f>IF(ISERROR(VLOOKUP(CONCATENATE($B373,"-",$C373),IN_1C!$B$2:$T$3018,9,FALSE))=TRUE,"",VLOOKUP(CONCATENATE($B373,"-",$C373),IN_1C!$B$2:$T$3018,9,FALSE))</f>
        <v>0</v>
      </c>
      <c r="L373" s="747">
        <f>IF(ISERROR(VLOOKUP(CONCATENATE($B373,"-",$C373),IN_1C!$B$2:$T$3018,10,FALSE))=TRUE,"",VLOOKUP(CONCATENATE($B373,"-",$C373),IN_1C!$B$2:$T$3018,10,FALSE))</f>
        <v>0</v>
      </c>
      <c r="M373" s="746">
        <f>IF(ISERROR(VLOOKUP(CONCATENATE($B373,"-",$C373),IN_1C!$B$2:$T$3018,11,FALSE))=TRUE,"",VLOOKUP(CONCATENATE($B373,"-",$C373),IN_1C!$B$2:$T$3018,11,FALSE))</f>
        <v>0</v>
      </c>
      <c r="N373" s="747">
        <f>IF(ISERROR(VLOOKUP(CONCATENATE($B373,"-",$C373),IN_1C!$B$2:$T$3018,12,FALSE))=TRUE,"",VLOOKUP(CONCATENATE($B373,"-",$C373),IN_1C!$B$2:$T$3018,12,FALSE))</f>
        <v>0</v>
      </c>
      <c r="O373" s="746">
        <f>IF(ISERROR(VLOOKUP(CONCATENATE($B373,"-",$C373),IN_1C!$B$2:$T$3018,13,FALSE))=TRUE,"",VLOOKUP(CONCATENATE($B373,"-",$C373),IN_1C!$B$2:$T$3018,13,FALSE))</f>
        <v>0</v>
      </c>
      <c r="P373" s="747">
        <f>IF(ISERROR(VLOOKUP(CONCATENATE($B373,"-",$C373),IN_1C!$B$2:$T$3018,14,FALSE))=TRUE,"",VLOOKUP(CONCATENATE($B373,"-",$C373),IN_1C!$B$2:$T$3018,14,FALSE))</f>
        <v>0</v>
      </c>
      <c r="Q373" s="686">
        <f t="shared" si="66"/>
        <v>0</v>
      </c>
      <c r="R373" s="687">
        <f t="shared" si="66"/>
        <v>0</v>
      </c>
    </row>
    <row r="374" spans="1:18" x14ac:dyDescent="0.35">
      <c r="A374" s="585" t="s">
        <v>1442</v>
      </c>
      <c r="B374" s="590" t="s">
        <v>1443</v>
      </c>
      <c r="C374" s="582">
        <v>8</v>
      </c>
      <c r="D374" s="1362" t="str">
        <f t="shared" si="65"/>
        <v/>
      </c>
      <c r="E374" s="746">
        <f>IF(ISERROR(VLOOKUP(CONCATENATE($B374,"-",$C374),IN_1C!$B$2:$T$3018,3,FALSE))=TRUE,"",VLOOKUP(CONCATENATE($B374,"-",$C374),IN_1C!$B$2:$T$3018,3,FALSE))</f>
        <v>0</v>
      </c>
      <c r="F374" s="747">
        <f>IF(ISERROR(VLOOKUP(CONCATENATE($B374,"-",$C374),IN_1C!$B$2:$T$3018,4,FALSE))=TRUE,"",VLOOKUP(CONCATENATE($B374,"-",$C374),IN_1C!$B$2:$T$3018,4,FALSE))</f>
        <v>0</v>
      </c>
      <c r="G374" s="746">
        <f>IF(ISERROR(VLOOKUP(CONCATENATE($B374,"-",$C374),IN_1C!$B$2:$T$3018,5,FALSE))=TRUE,"",VLOOKUP(CONCATENATE($B374,"-",$C374),IN_1C!$B$2:$T$3018,5,FALSE))</f>
        <v>0</v>
      </c>
      <c r="H374" s="747">
        <f>IF(ISERROR(VLOOKUP(CONCATENATE($B374,"-",$C374),IN_1C!$B$2:$T$3018,6,FALSE))=TRUE,"",VLOOKUP(CONCATENATE($B374,"-",$C374),IN_1C!$B$2:$T$3018,6,FALSE))</f>
        <v>0</v>
      </c>
      <c r="I374" s="746">
        <f>IF(ISERROR(VLOOKUP(CONCATENATE($B374,"-",$C374),IN_1C!$B$2:$T$3018,7,FALSE))=TRUE,"",VLOOKUP(CONCATENATE($B374,"-",$C374),IN_1C!$B$2:$T$3018,7,FALSE))</f>
        <v>0</v>
      </c>
      <c r="J374" s="747">
        <f>IF(ISERROR(VLOOKUP(CONCATENATE($B374,"-",$C374),IN_1C!$B$2:$T$3018,8,FALSE))=TRUE,"",VLOOKUP(CONCATENATE($B374,"-",$C374),IN_1C!$B$2:$T$3018,8,FALSE))</f>
        <v>0</v>
      </c>
      <c r="K374" s="746">
        <f>IF(ISERROR(VLOOKUP(CONCATENATE($B374,"-",$C374),IN_1C!$B$2:$T$3018,9,FALSE))=TRUE,"",VLOOKUP(CONCATENATE($B374,"-",$C374),IN_1C!$B$2:$T$3018,9,FALSE))</f>
        <v>0</v>
      </c>
      <c r="L374" s="747">
        <f>IF(ISERROR(VLOOKUP(CONCATENATE($B374,"-",$C374),IN_1C!$B$2:$T$3018,10,FALSE))=TRUE,"",VLOOKUP(CONCATENATE($B374,"-",$C374),IN_1C!$B$2:$T$3018,10,FALSE))</f>
        <v>0</v>
      </c>
      <c r="M374" s="746">
        <f>IF(ISERROR(VLOOKUP(CONCATENATE($B374,"-",$C374),IN_1C!$B$2:$T$3018,11,FALSE))=TRUE,"",VLOOKUP(CONCATENATE($B374,"-",$C374),IN_1C!$B$2:$T$3018,11,FALSE))</f>
        <v>0</v>
      </c>
      <c r="N374" s="747">
        <f>IF(ISERROR(VLOOKUP(CONCATENATE($B374,"-",$C374),IN_1C!$B$2:$T$3018,12,FALSE))=TRUE,"",VLOOKUP(CONCATENATE($B374,"-",$C374),IN_1C!$B$2:$T$3018,12,FALSE))</f>
        <v>0</v>
      </c>
      <c r="O374" s="746">
        <f>IF(ISERROR(VLOOKUP(CONCATENATE($B374,"-",$C374),IN_1C!$B$2:$T$3018,13,FALSE))=TRUE,"",VLOOKUP(CONCATENATE($B374,"-",$C374),IN_1C!$B$2:$T$3018,13,FALSE))</f>
        <v>0</v>
      </c>
      <c r="P374" s="747">
        <f>IF(ISERROR(VLOOKUP(CONCATENATE($B374,"-",$C374),IN_1C!$B$2:$T$3018,14,FALSE))=TRUE,"",VLOOKUP(CONCATENATE($B374,"-",$C374),IN_1C!$B$2:$T$3018,14,FALSE))</f>
        <v>0</v>
      </c>
      <c r="Q374" s="686">
        <f t="shared" si="66"/>
        <v>0</v>
      </c>
      <c r="R374" s="687">
        <f t="shared" si="66"/>
        <v>0</v>
      </c>
    </row>
    <row r="375" spans="1:18" ht="15.45" thickBot="1" x14ac:dyDescent="0.4">
      <c r="A375" s="601" t="s">
        <v>1444</v>
      </c>
      <c r="B375" s="603" t="s">
        <v>1445</v>
      </c>
      <c r="C375" s="582">
        <v>8</v>
      </c>
      <c r="D375" s="1362" t="str">
        <f t="shared" si="65"/>
        <v/>
      </c>
      <c r="E375" s="749">
        <f>IF(ISERROR(VLOOKUP(CONCATENATE($B375,"-",$C375),IN_1C!$B$2:$T$3018,3,FALSE))=TRUE,"",VLOOKUP(CONCATENATE($B375,"-",$C375),IN_1C!$B$2:$T$3018,3,FALSE))</f>
        <v>0</v>
      </c>
      <c r="F375" s="750">
        <f>IF(ISERROR(VLOOKUP(CONCATENATE($B375,"-",$C375),IN_1C!$B$2:$T$3018,4,FALSE))=TRUE,"",VLOOKUP(CONCATENATE($B375,"-",$C375),IN_1C!$B$2:$T$3018,4,FALSE))</f>
        <v>0</v>
      </c>
      <c r="G375" s="749">
        <f>IF(ISERROR(VLOOKUP(CONCATENATE($B375,"-",$C375),IN_1C!$B$2:$T$3018,5,FALSE))=TRUE,"",VLOOKUP(CONCATENATE($B375,"-",$C375),IN_1C!$B$2:$T$3018,5,FALSE))</f>
        <v>0</v>
      </c>
      <c r="H375" s="750">
        <f>IF(ISERROR(VLOOKUP(CONCATENATE($B375,"-",$C375),IN_1C!$B$2:$T$3018,6,FALSE))=TRUE,"",VLOOKUP(CONCATENATE($B375,"-",$C375),IN_1C!$B$2:$T$3018,6,FALSE))</f>
        <v>0</v>
      </c>
      <c r="I375" s="749">
        <f>IF(ISERROR(VLOOKUP(CONCATENATE($B375,"-",$C375),IN_1C!$B$2:$T$3018,7,FALSE))=TRUE,"",VLOOKUP(CONCATENATE($B375,"-",$C375),IN_1C!$B$2:$T$3018,7,FALSE))</f>
        <v>0</v>
      </c>
      <c r="J375" s="750">
        <f>IF(ISERROR(VLOOKUP(CONCATENATE($B375,"-",$C375),IN_1C!$B$2:$T$3018,8,FALSE))=TRUE,"",VLOOKUP(CONCATENATE($B375,"-",$C375),IN_1C!$B$2:$T$3018,8,FALSE))</f>
        <v>0</v>
      </c>
      <c r="K375" s="749">
        <f>IF(ISERROR(VLOOKUP(CONCATENATE($B375,"-",$C375),IN_1C!$B$2:$T$3018,9,FALSE))=TRUE,"",VLOOKUP(CONCATENATE($B375,"-",$C375),IN_1C!$B$2:$T$3018,9,FALSE))</f>
        <v>0</v>
      </c>
      <c r="L375" s="750">
        <f>IF(ISERROR(VLOOKUP(CONCATENATE($B375,"-",$C375),IN_1C!$B$2:$T$3018,10,FALSE))=TRUE,"",VLOOKUP(CONCATENATE($B375,"-",$C375),IN_1C!$B$2:$T$3018,10,FALSE))</f>
        <v>0</v>
      </c>
      <c r="M375" s="749">
        <f>IF(ISERROR(VLOOKUP(CONCATENATE($B375,"-",$C375),IN_1C!$B$2:$T$3018,11,FALSE))=TRUE,"",VLOOKUP(CONCATENATE($B375,"-",$C375),IN_1C!$B$2:$T$3018,11,FALSE))</f>
        <v>0</v>
      </c>
      <c r="N375" s="750">
        <f>IF(ISERROR(VLOOKUP(CONCATENATE($B375,"-",$C375),IN_1C!$B$2:$T$3018,12,FALSE))=TRUE,"",VLOOKUP(CONCATENATE($B375,"-",$C375),IN_1C!$B$2:$T$3018,12,FALSE))</f>
        <v>0</v>
      </c>
      <c r="O375" s="749">
        <f>IF(ISERROR(VLOOKUP(CONCATENATE($B375,"-",$C375),IN_1C!$B$2:$T$3018,13,FALSE))=TRUE,"",VLOOKUP(CONCATENATE($B375,"-",$C375),IN_1C!$B$2:$T$3018,13,FALSE))</f>
        <v>0</v>
      </c>
      <c r="P375" s="750">
        <f>IF(ISERROR(VLOOKUP(CONCATENATE($B375,"-",$C375),IN_1C!$B$2:$T$3018,14,FALSE))=TRUE,"",VLOOKUP(CONCATENATE($B375,"-",$C375),IN_1C!$B$2:$T$3018,14,FALSE))</f>
        <v>0</v>
      </c>
      <c r="Q375" s="689">
        <f t="shared" si="66"/>
        <v>0</v>
      </c>
      <c r="R375" s="690">
        <f t="shared" si="66"/>
        <v>0</v>
      </c>
    </row>
    <row r="376" spans="1:18" ht="15.45" thickBot="1" x14ac:dyDescent="0.4">
      <c r="A376" s="604" t="s">
        <v>1446</v>
      </c>
      <c r="B376" s="693"/>
      <c r="C376" s="582"/>
      <c r="D376" s="1362"/>
      <c r="E376" s="754" t="str">
        <f>IF(ISERROR(VLOOKUP(CONCATENATE($B376,"-",$C376),IN_1C!$B$2:$T$3018,3,FALSE))=TRUE,"",VLOOKUP(CONCATENATE($B376,"-",$C376),IN_1C!$B$2:$T$3018,3,FALSE))</f>
        <v/>
      </c>
      <c r="F376" s="755"/>
      <c r="G376" s="755"/>
      <c r="H376" s="755"/>
      <c r="I376" s="755"/>
      <c r="J376" s="755"/>
      <c r="K376" s="755"/>
      <c r="L376" s="755"/>
      <c r="M376" s="755"/>
      <c r="N376" s="755"/>
      <c r="O376" s="755"/>
      <c r="P376" s="755"/>
      <c r="Q376" s="696"/>
      <c r="R376" s="697"/>
    </row>
    <row r="377" spans="1:18" x14ac:dyDescent="0.35">
      <c r="A377" s="580" t="s">
        <v>1447</v>
      </c>
      <c r="B377" s="581" t="s">
        <v>1448</v>
      </c>
      <c r="C377" s="582">
        <v>8</v>
      </c>
      <c r="D377" s="1362" t="str">
        <f t="shared" ref="D377:D382" si="67">CONCATENATE(D$342)</f>
        <v/>
      </c>
      <c r="E377" s="743">
        <f>IF(ISERROR(VLOOKUP(CONCATENATE($B377,"-",$C377),IN_1C!$B$2:$T$3018,3,FALSE))=TRUE,"",VLOOKUP(CONCATENATE($B377,"-",$C377),IN_1C!$B$2:$T$3018,3,FALSE))</f>
        <v>0</v>
      </c>
      <c r="F377" s="744">
        <f>IF(ISERROR(VLOOKUP(CONCATENATE($B377,"-",$C377),IN_1C!$B$2:$T$3018,4,FALSE))=TRUE,"",VLOOKUP(CONCATENATE($B377,"-",$C377),IN_1C!$B$2:$T$3018,4,FALSE))</f>
        <v>0</v>
      </c>
      <c r="G377" s="743">
        <f>IF(ISERROR(VLOOKUP(CONCATENATE($B377,"-",$C377),IN_1C!$B$2:$T$3018,5,FALSE))=TRUE,"",VLOOKUP(CONCATENATE($B377,"-",$C377),IN_1C!$B$2:$T$3018,5,FALSE))</f>
        <v>0</v>
      </c>
      <c r="H377" s="744">
        <f>IF(ISERROR(VLOOKUP(CONCATENATE($B377,"-",$C377),IN_1C!$B$2:$T$3018,6,FALSE))=TRUE,"",VLOOKUP(CONCATENATE($B377,"-",$C377),IN_1C!$B$2:$T$3018,6,FALSE))</f>
        <v>0</v>
      </c>
      <c r="I377" s="743">
        <f>IF(ISERROR(VLOOKUP(CONCATENATE($B377,"-",$C377),IN_1C!$B$2:$T$3018,7,FALSE))=TRUE,"",VLOOKUP(CONCATENATE($B377,"-",$C377),IN_1C!$B$2:$T$3018,7,FALSE))</f>
        <v>0</v>
      </c>
      <c r="J377" s="744">
        <f>IF(ISERROR(VLOOKUP(CONCATENATE($B377,"-",$C377),IN_1C!$B$2:$T$3018,8,FALSE))=TRUE,"",VLOOKUP(CONCATENATE($B377,"-",$C377),IN_1C!$B$2:$T$3018,8,FALSE))</f>
        <v>0</v>
      </c>
      <c r="K377" s="743">
        <f>IF(ISERROR(VLOOKUP(CONCATENATE($B377,"-",$C377),IN_1C!$B$2:$T$3018,9,FALSE))=TRUE,"",VLOOKUP(CONCATENATE($B377,"-",$C377),IN_1C!$B$2:$T$3018,9,FALSE))</f>
        <v>0</v>
      </c>
      <c r="L377" s="744">
        <f>IF(ISERROR(VLOOKUP(CONCATENATE($B377,"-",$C377),IN_1C!$B$2:$T$3018,10,FALSE))=TRUE,"",VLOOKUP(CONCATENATE($B377,"-",$C377),IN_1C!$B$2:$T$3018,10,FALSE))</f>
        <v>0</v>
      </c>
      <c r="M377" s="743">
        <f>IF(ISERROR(VLOOKUP(CONCATENATE($B377,"-",$C377),IN_1C!$B$2:$T$3018,11,FALSE))=TRUE,"",VLOOKUP(CONCATENATE($B377,"-",$C377),IN_1C!$B$2:$T$3018,11,FALSE))</f>
        <v>0</v>
      </c>
      <c r="N377" s="744">
        <f>IF(ISERROR(VLOOKUP(CONCATENATE($B377,"-",$C377),IN_1C!$B$2:$T$3018,12,FALSE))=TRUE,"",VLOOKUP(CONCATENATE($B377,"-",$C377),IN_1C!$B$2:$T$3018,12,FALSE))</f>
        <v>0</v>
      </c>
      <c r="O377" s="743">
        <f>IF(ISERROR(VLOOKUP(CONCATENATE($B377,"-",$C377),IN_1C!$B$2:$T$3018,13,FALSE))=TRUE,"",VLOOKUP(CONCATENATE($B377,"-",$C377),IN_1C!$B$2:$T$3018,13,FALSE))</f>
        <v>0</v>
      </c>
      <c r="P377" s="744">
        <f>IF(ISERROR(VLOOKUP(CONCATENATE($B377,"-",$C377),IN_1C!$B$2:$T$3018,14,FALSE))=TRUE,"",VLOOKUP(CONCATENATE($B377,"-",$C377),IN_1C!$B$2:$T$3018,14,FALSE))</f>
        <v>0</v>
      </c>
      <c r="Q377" s="683">
        <f t="shared" ref="Q377:R382" si="68">E377+G377</f>
        <v>0</v>
      </c>
      <c r="R377" s="684">
        <f t="shared" si="68"/>
        <v>0</v>
      </c>
    </row>
    <row r="378" spans="1:18" x14ac:dyDescent="0.35">
      <c r="A378" s="585" t="s">
        <v>1449</v>
      </c>
      <c r="B378" s="590" t="s">
        <v>1450</v>
      </c>
      <c r="C378" s="582">
        <v>8</v>
      </c>
      <c r="D378" s="1362" t="str">
        <f t="shared" si="67"/>
        <v/>
      </c>
      <c r="E378" s="746">
        <f>IF(ISERROR(VLOOKUP(CONCATENATE($B378,"-",$C378),IN_1C!$B$2:$T$3018,3,FALSE))=TRUE,"",VLOOKUP(CONCATENATE($B378,"-",$C378),IN_1C!$B$2:$T$3018,3,FALSE))</f>
        <v>0</v>
      </c>
      <c r="F378" s="747">
        <f>IF(ISERROR(VLOOKUP(CONCATENATE($B378,"-",$C378),IN_1C!$B$2:$T$3018,4,FALSE))=TRUE,"",VLOOKUP(CONCATENATE($B378,"-",$C378),IN_1C!$B$2:$T$3018,4,FALSE))</f>
        <v>0</v>
      </c>
      <c r="G378" s="746">
        <f>IF(ISERROR(VLOOKUP(CONCATENATE($B378,"-",$C378),IN_1C!$B$2:$T$3018,5,FALSE))=TRUE,"",VLOOKUP(CONCATENATE($B378,"-",$C378),IN_1C!$B$2:$T$3018,5,FALSE))</f>
        <v>0</v>
      </c>
      <c r="H378" s="747">
        <f>IF(ISERROR(VLOOKUP(CONCATENATE($B378,"-",$C378),IN_1C!$B$2:$T$3018,6,FALSE))=TRUE,"",VLOOKUP(CONCATENATE($B378,"-",$C378),IN_1C!$B$2:$T$3018,6,FALSE))</f>
        <v>0</v>
      </c>
      <c r="I378" s="746">
        <f>IF(ISERROR(VLOOKUP(CONCATENATE($B378,"-",$C378),IN_1C!$B$2:$T$3018,7,FALSE))=TRUE,"",VLOOKUP(CONCATENATE($B378,"-",$C378),IN_1C!$B$2:$T$3018,7,FALSE))</f>
        <v>0</v>
      </c>
      <c r="J378" s="747">
        <f>IF(ISERROR(VLOOKUP(CONCATENATE($B378,"-",$C378),IN_1C!$B$2:$T$3018,8,FALSE))=TRUE,"",VLOOKUP(CONCATENATE($B378,"-",$C378),IN_1C!$B$2:$T$3018,8,FALSE))</f>
        <v>0</v>
      </c>
      <c r="K378" s="746">
        <f>IF(ISERROR(VLOOKUP(CONCATENATE($B378,"-",$C378),IN_1C!$B$2:$T$3018,9,FALSE))=TRUE,"",VLOOKUP(CONCATENATE($B378,"-",$C378),IN_1C!$B$2:$T$3018,9,FALSE))</f>
        <v>0</v>
      </c>
      <c r="L378" s="747">
        <f>IF(ISERROR(VLOOKUP(CONCATENATE($B378,"-",$C378),IN_1C!$B$2:$T$3018,10,FALSE))=TRUE,"",VLOOKUP(CONCATENATE($B378,"-",$C378),IN_1C!$B$2:$T$3018,10,FALSE))</f>
        <v>0</v>
      </c>
      <c r="M378" s="746">
        <f>IF(ISERROR(VLOOKUP(CONCATENATE($B378,"-",$C378),IN_1C!$B$2:$T$3018,11,FALSE))=TRUE,"",VLOOKUP(CONCATENATE($B378,"-",$C378),IN_1C!$B$2:$T$3018,11,FALSE))</f>
        <v>0</v>
      </c>
      <c r="N378" s="747">
        <f>IF(ISERROR(VLOOKUP(CONCATENATE($B378,"-",$C378),IN_1C!$B$2:$T$3018,12,FALSE))=TRUE,"",VLOOKUP(CONCATENATE($B378,"-",$C378),IN_1C!$B$2:$T$3018,12,FALSE))</f>
        <v>0</v>
      </c>
      <c r="O378" s="746">
        <f>IF(ISERROR(VLOOKUP(CONCATENATE($B378,"-",$C378),IN_1C!$B$2:$T$3018,13,FALSE))=TRUE,"",VLOOKUP(CONCATENATE($B378,"-",$C378),IN_1C!$B$2:$T$3018,13,FALSE))</f>
        <v>0</v>
      </c>
      <c r="P378" s="747">
        <f>IF(ISERROR(VLOOKUP(CONCATENATE($B378,"-",$C378),IN_1C!$B$2:$T$3018,14,FALSE))=TRUE,"",VLOOKUP(CONCATENATE($B378,"-",$C378),IN_1C!$B$2:$T$3018,14,FALSE))</f>
        <v>0</v>
      </c>
      <c r="Q378" s="686">
        <f t="shared" si="68"/>
        <v>0</v>
      </c>
      <c r="R378" s="687">
        <f t="shared" si="68"/>
        <v>0</v>
      </c>
    </row>
    <row r="379" spans="1:18" x14ac:dyDescent="0.35">
      <c r="A379" s="585" t="s">
        <v>1451</v>
      </c>
      <c r="B379" s="590" t="s">
        <v>1452</v>
      </c>
      <c r="C379" s="582">
        <v>8</v>
      </c>
      <c r="D379" s="1362" t="str">
        <f t="shared" si="67"/>
        <v/>
      </c>
      <c r="E379" s="746">
        <f>IF(ISERROR(VLOOKUP(CONCATENATE($B379,"-",$C379),IN_1C!$B$2:$T$3018,3,FALSE))=TRUE,"",VLOOKUP(CONCATENATE($B379,"-",$C379),IN_1C!$B$2:$T$3018,3,FALSE))</f>
        <v>0</v>
      </c>
      <c r="F379" s="747">
        <f>IF(ISERROR(VLOOKUP(CONCATENATE($B379,"-",$C379),IN_1C!$B$2:$T$3018,4,FALSE))=TRUE,"",VLOOKUP(CONCATENATE($B379,"-",$C379),IN_1C!$B$2:$T$3018,4,FALSE))</f>
        <v>0</v>
      </c>
      <c r="G379" s="746">
        <f>IF(ISERROR(VLOOKUP(CONCATENATE($B379,"-",$C379),IN_1C!$B$2:$T$3018,5,FALSE))=TRUE,"",VLOOKUP(CONCATENATE($B379,"-",$C379),IN_1C!$B$2:$T$3018,5,FALSE))</f>
        <v>0</v>
      </c>
      <c r="H379" s="747">
        <f>IF(ISERROR(VLOOKUP(CONCATENATE($B379,"-",$C379),IN_1C!$B$2:$T$3018,6,FALSE))=TRUE,"",VLOOKUP(CONCATENATE($B379,"-",$C379),IN_1C!$B$2:$T$3018,6,FALSE))</f>
        <v>0</v>
      </c>
      <c r="I379" s="746">
        <f>IF(ISERROR(VLOOKUP(CONCATENATE($B379,"-",$C379),IN_1C!$B$2:$T$3018,7,FALSE))=TRUE,"",VLOOKUP(CONCATENATE($B379,"-",$C379),IN_1C!$B$2:$T$3018,7,FALSE))</f>
        <v>0</v>
      </c>
      <c r="J379" s="747">
        <f>IF(ISERROR(VLOOKUP(CONCATENATE($B379,"-",$C379),IN_1C!$B$2:$T$3018,8,FALSE))=TRUE,"",VLOOKUP(CONCATENATE($B379,"-",$C379),IN_1C!$B$2:$T$3018,8,FALSE))</f>
        <v>0</v>
      </c>
      <c r="K379" s="746">
        <f>IF(ISERROR(VLOOKUP(CONCATENATE($B379,"-",$C379),IN_1C!$B$2:$T$3018,9,FALSE))=TRUE,"",VLOOKUP(CONCATENATE($B379,"-",$C379),IN_1C!$B$2:$T$3018,9,FALSE))</f>
        <v>0</v>
      </c>
      <c r="L379" s="747">
        <f>IF(ISERROR(VLOOKUP(CONCATENATE($B379,"-",$C379),IN_1C!$B$2:$T$3018,10,FALSE))=TRUE,"",VLOOKUP(CONCATENATE($B379,"-",$C379),IN_1C!$B$2:$T$3018,10,FALSE))</f>
        <v>0</v>
      </c>
      <c r="M379" s="746">
        <f>IF(ISERROR(VLOOKUP(CONCATENATE($B379,"-",$C379),IN_1C!$B$2:$T$3018,11,FALSE))=TRUE,"",VLOOKUP(CONCATENATE($B379,"-",$C379),IN_1C!$B$2:$T$3018,11,FALSE))</f>
        <v>0</v>
      </c>
      <c r="N379" s="747">
        <f>IF(ISERROR(VLOOKUP(CONCATENATE($B379,"-",$C379),IN_1C!$B$2:$T$3018,12,FALSE))=TRUE,"",VLOOKUP(CONCATENATE($B379,"-",$C379),IN_1C!$B$2:$T$3018,12,FALSE))</f>
        <v>0</v>
      </c>
      <c r="O379" s="746">
        <f>IF(ISERROR(VLOOKUP(CONCATENATE($B379,"-",$C379),IN_1C!$B$2:$T$3018,13,FALSE))=TRUE,"",VLOOKUP(CONCATENATE($B379,"-",$C379),IN_1C!$B$2:$T$3018,13,FALSE))</f>
        <v>0</v>
      </c>
      <c r="P379" s="747">
        <f>IF(ISERROR(VLOOKUP(CONCATENATE($B379,"-",$C379),IN_1C!$B$2:$T$3018,14,FALSE))=TRUE,"",VLOOKUP(CONCATENATE($B379,"-",$C379),IN_1C!$B$2:$T$3018,14,FALSE))</f>
        <v>0</v>
      </c>
      <c r="Q379" s="686">
        <f t="shared" si="68"/>
        <v>0</v>
      </c>
      <c r="R379" s="687">
        <f t="shared" si="68"/>
        <v>0</v>
      </c>
    </row>
    <row r="380" spans="1:18" x14ac:dyDescent="0.35">
      <c r="A380" s="585" t="s">
        <v>1453</v>
      </c>
      <c r="B380" s="590" t="s">
        <v>1454</v>
      </c>
      <c r="C380" s="582">
        <v>8</v>
      </c>
      <c r="D380" s="1362" t="str">
        <f t="shared" si="67"/>
        <v/>
      </c>
      <c r="E380" s="746">
        <f>IF(ISERROR(VLOOKUP(CONCATENATE($B380,"-",$C380),IN_1C!$B$2:$T$3018,3,FALSE))=TRUE,"",VLOOKUP(CONCATENATE($B380,"-",$C380),IN_1C!$B$2:$T$3018,3,FALSE))</f>
        <v>0</v>
      </c>
      <c r="F380" s="747">
        <f>IF(ISERROR(VLOOKUP(CONCATENATE($B380,"-",$C380),IN_1C!$B$2:$T$3018,4,FALSE))=TRUE,"",VLOOKUP(CONCATENATE($B380,"-",$C380),IN_1C!$B$2:$T$3018,4,FALSE))</f>
        <v>0</v>
      </c>
      <c r="G380" s="746">
        <f>IF(ISERROR(VLOOKUP(CONCATENATE($B380,"-",$C380),IN_1C!$B$2:$T$3018,5,FALSE))=TRUE,"",VLOOKUP(CONCATENATE($B380,"-",$C380),IN_1C!$B$2:$T$3018,5,FALSE))</f>
        <v>0</v>
      </c>
      <c r="H380" s="747">
        <f>IF(ISERROR(VLOOKUP(CONCATENATE($B380,"-",$C380),IN_1C!$B$2:$T$3018,6,FALSE))=TRUE,"",VLOOKUP(CONCATENATE($B380,"-",$C380),IN_1C!$B$2:$T$3018,6,FALSE))</f>
        <v>0</v>
      </c>
      <c r="I380" s="746">
        <f>IF(ISERROR(VLOOKUP(CONCATENATE($B380,"-",$C380),IN_1C!$B$2:$T$3018,7,FALSE))=TRUE,"",VLOOKUP(CONCATENATE($B380,"-",$C380),IN_1C!$B$2:$T$3018,7,FALSE))</f>
        <v>0</v>
      </c>
      <c r="J380" s="747">
        <f>IF(ISERROR(VLOOKUP(CONCATENATE($B380,"-",$C380),IN_1C!$B$2:$T$3018,8,FALSE))=TRUE,"",VLOOKUP(CONCATENATE($B380,"-",$C380),IN_1C!$B$2:$T$3018,8,FALSE))</f>
        <v>0</v>
      </c>
      <c r="K380" s="746">
        <f>IF(ISERROR(VLOOKUP(CONCATENATE($B380,"-",$C380),IN_1C!$B$2:$T$3018,9,FALSE))=TRUE,"",VLOOKUP(CONCATENATE($B380,"-",$C380),IN_1C!$B$2:$T$3018,9,FALSE))</f>
        <v>0</v>
      </c>
      <c r="L380" s="747">
        <f>IF(ISERROR(VLOOKUP(CONCATENATE($B380,"-",$C380),IN_1C!$B$2:$T$3018,10,FALSE))=TRUE,"",VLOOKUP(CONCATENATE($B380,"-",$C380),IN_1C!$B$2:$T$3018,10,FALSE))</f>
        <v>0</v>
      </c>
      <c r="M380" s="746">
        <f>IF(ISERROR(VLOOKUP(CONCATENATE($B380,"-",$C380),IN_1C!$B$2:$T$3018,11,FALSE))=TRUE,"",VLOOKUP(CONCATENATE($B380,"-",$C380),IN_1C!$B$2:$T$3018,11,FALSE))</f>
        <v>0</v>
      </c>
      <c r="N380" s="747">
        <f>IF(ISERROR(VLOOKUP(CONCATENATE($B380,"-",$C380),IN_1C!$B$2:$T$3018,12,FALSE))=TRUE,"",VLOOKUP(CONCATENATE($B380,"-",$C380),IN_1C!$B$2:$T$3018,12,FALSE))</f>
        <v>0</v>
      </c>
      <c r="O380" s="746">
        <f>IF(ISERROR(VLOOKUP(CONCATENATE($B380,"-",$C380),IN_1C!$B$2:$T$3018,13,FALSE))=TRUE,"",VLOOKUP(CONCATENATE($B380,"-",$C380),IN_1C!$B$2:$T$3018,13,FALSE))</f>
        <v>0</v>
      </c>
      <c r="P380" s="747">
        <f>IF(ISERROR(VLOOKUP(CONCATENATE($B380,"-",$C380),IN_1C!$B$2:$T$3018,14,FALSE))=TRUE,"",VLOOKUP(CONCATENATE($B380,"-",$C380),IN_1C!$B$2:$T$3018,14,FALSE))</f>
        <v>0</v>
      </c>
      <c r="Q380" s="686">
        <f t="shared" si="68"/>
        <v>0</v>
      </c>
      <c r="R380" s="687">
        <f t="shared" si="68"/>
        <v>0</v>
      </c>
    </row>
    <row r="381" spans="1:18" x14ac:dyDescent="0.35">
      <c r="A381" s="585" t="s">
        <v>1455</v>
      </c>
      <c r="B381" s="590" t="s">
        <v>1456</v>
      </c>
      <c r="C381" s="582">
        <v>8</v>
      </c>
      <c r="D381" s="1362" t="str">
        <f t="shared" si="67"/>
        <v/>
      </c>
      <c r="E381" s="746">
        <f>IF(ISERROR(VLOOKUP(CONCATENATE($B381,"-",$C381),IN_1C!$B$2:$T$3018,3,FALSE))=TRUE,"",VLOOKUP(CONCATENATE($B381,"-",$C381),IN_1C!$B$2:$T$3018,3,FALSE))</f>
        <v>0</v>
      </c>
      <c r="F381" s="747">
        <f>IF(ISERROR(VLOOKUP(CONCATENATE($B381,"-",$C381),IN_1C!$B$2:$T$3018,4,FALSE))=TRUE,"",VLOOKUP(CONCATENATE($B381,"-",$C381),IN_1C!$B$2:$T$3018,4,FALSE))</f>
        <v>0</v>
      </c>
      <c r="G381" s="746">
        <f>IF(ISERROR(VLOOKUP(CONCATENATE($B381,"-",$C381),IN_1C!$B$2:$T$3018,5,FALSE))=TRUE,"",VLOOKUP(CONCATENATE($B381,"-",$C381),IN_1C!$B$2:$T$3018,5,FALSE))</f>
        <v>0</v>
      </c>
      <c r="H381" s="747">
        <f>IF(ISERROR(VLOOKUP(CONCATENATE($B381,"-",$C381),IN_1C!$B$2:$T$3018,6,FALSE))=TRUE,"",VLOOKUP(CONCATENATE($B381,"-",$C381),IN_1C!$B$2:$T$3018,6,FALSE))</f>
        <v>0</v>
      </c>
      <c r="I381" s="746">
        <f>IF(ISERROR(VLOOKUP(CONCATENATE($B381,"-",$C381),IN_1C!$B$2:$T$3018,7,FALSE))=TRUE,"",VLOOKUP(CONCATENATE($B381,"-",$C381),IN_1C!$B$2:$T$3018,7,FALSE))</f>
        <v>0</v>
      </c>
      <c r="J381" s="747">
        <f>IF(ISERROR(VLOOKUP(CONCATENATE($B381,"-",$C381),IN_1C!$B$2:$T$3018,8,FALSE))=TRUE,"",VLOOKUP(CONCATENATE($B381,"-",$C381),IN_1C!$B$2:$T$3018,8,FALSE))</f>
        <v>0</v>
      </c>
      <c r="K381" s="746">
        <f>IF(ISERROR(VLOOKUP(CONCATENATE($B381,"-",$C381),IN_1C!$B$2:$T$3018,9,FALSE))=TRUE,"",VLOOKUP(CONCATENATE($B381,"-",$C381),IN_1C!$B$2:$T$3018,9,FALSE))</f>
        <v>0</v>
      </c>
      <c r="L381" s="747">
        <f>IF(ISERROR(VLOOKUP(CONCATENATE($B381,"-",$C381),IN_1C!$B$2:$T$3018,10,FALSE))=TRUE,"",VLOOKUP(CONCATENATE($B381,"-",$C381),IN_1C!$B$2:$T$3018,10,FALSE))</f>
        <v>0</v>
      </c>
      <c r="M381" s="746">
        <f>IF(ISERROR(VLOOKUP(CONCATENATE($B381,"-",$C381),IN_1C!$B$2:$T$3018,11,FALSE))=TRUE,"",VLOOKUP(CONCATENATE($B381,"-",$C381),IN_1C!$B$2:$T$3018,11,FALSE))</f>
        <v>0</v>
      </c>
      <c r="N381" s="747">
        <f>IF(ISERROR(VLOOKUP(CONCATENATE($B381,"-",$C381),IN_1C!$B$2:$T$3018,12,FALSE))=TRUE,"",VLOOKUP(CONCATENATE($B381,"-",$C381),IN_1C!$B$2:$T$3018,12,FALSE))</f>
        <v>0</v>
      </c>
      <c r="O381" s="746">
        <f>IF(ISERROR(VLOOKUP(CONCATENATE($B381,"-",$C381),IN_1C!$B$2:$T$3018,13,FALSE))=TRUE,"",VLOOKUP(CONCATENATE($B381,"-",$C381),IN_1C!$B$2:$T$3018,13,FALSE))</f>
        <v>0</v>
      </c>
      <c r="P381" s="747">
        <f>IF(ISERROR(VLOOKUP(CONCATENATE($B381,"-",$C381),IN_1C!$B$2:$T$3018,14,FALSE))=TRUE,"",VLOOKUP(CONCATENATE($B381,"-",$C381),IN_1C!$B$2:$T$3018,14,FALSE))</f>
        <v>0</v>
      </c>
      <c r="Q381" s="686">
        <f t="shared" si="68"/>
        <v>0</v>
      </c>
      <c r="R381" s="687">
        <f t="shared" si="68"/>
        <v>0</v>
      </c>
    </row>
    <row r="382" spans="1:18" ht="15.45" thickBot="1" x14ac:dyDescent="0.4">
      <c r="A382" s="585" t="s">
        <v>1457</v>
      </c>
      <c r="B382" s="698" t="s">
        <v>1458</v>
      </c>
      <c r="C382" s="582">
        <v>8</v>
      </c>
      <c r="D382" s="1362" t="str">
        <f t="shared" si="67"/>
        <v/>
      </c>
      <c r="E382" s="749">
        <f>IF(ISERROR(VLOOKUP(CONCATENATE($B382,"-",$C382),IN_1C!$B$2:$T$3018,3,FALSE))=TRUE,"",VLOOKUP(CONCATENATE($B382,"-",$C382),IN_1C!$B$2:$T$3018,3,FALSE))</f>
        <v>0</v>
      </c>
      <c r="F382" s="750">
        <f>IF(ISERROR(VLOOKUP(CONCATENATE($B382,"-",$C382),IN_1C!$B$2:$T$3018,4,FALSE))=TRUE,"",VLOOKUP(CONCATENATE($B382,"-",$C382),IN_1C!$B$2:$T$3018,4,FALSE))</f>
        <v>0</v>
      </c>
      <c r="G382" s="749">
        <f>IF(ISERROR(VLOOKUP(CONCATENATE($B382,"-",$C382),IN_1C!$B$2:$T$3018,5,FALSE))=TRUE,"",VLOOKUP(CONCATENATE($B382,"-",$C382),IN_1C!$B$2:$T$3018,5,FALSE))</f>
        <v>0</v>
      </c>
      <c r="H382" s="750">
        <f>IF(ISERROR(VLOOKUP(CONCATENATE($B382,"-",$C382),IN_1C!$B$2:$T$3018,6,FALSE))=TRUE,"",VLOOKUP(CONCATENATE($B382,"-",$C382),IN_1C!$B$2:$T$3018,6,FALSE))</f>
        <v>0</v>
      </c>
      <c r="I382" s="749">
        <f>IF(ISERROR(VLOOKUP(CONCATENATE($B382,"-",$C382),IN_1C!$B$2:$T$3018,7,FALSE))=TRUE,"",VLOOKUP(CONCATENATE($B382,"-",$C382),IN_1C!$B$2:$T$3018,7,FALSE))</f>
        <v>0</v>
      </c>
      <c r="J382" s="750">
        <f>IF(ISERROR(VLOOKUP(CONCATENATE($B382,"-",$C382),IN_1C!$B$2:$T$3018,8,FALSE))=TRUE,"",VLOOKUP(CONCATENATE($B382,"-",$C382),IN_1C!$B$2:$T$3018,8,FALSE))</f>
        <v>0</v>
      </c>
      <c r="K382" s="749">
        <f>IF(ISERROR(VLOOKUP(CONCATENATE($B382,"-",$C382),IN_1C!$B$2:$T$3018,9,FALSE))=TRUE,"",VLOOKUP(CONCATENATE($B382,"-",$C382),IN_1C!$B$2:$T$3018,9,FALSE))</f>
        <v>0</v>
      </c>
      <c r="L382" s="750">
        <f>IF(ISERROR(VLOOKUP(CONCATENATE($B382,"-",$C382),IN_1C!$B$2:$T$3018,10,FALSE))=TRUE,"",VLOOKUP(CONCATENATE($B382,"-",$C382),IN_1C!$B$2:$T$3018,10,FALSE))</f>
        <v>0</v>
      </c>
      <c r="M382" s="749">
        <f>IF(ISERROR(VLOOKUP(CONCATENATE($B382,"-",$C382),IN_1C!$B$2:$T$3018,11,FALSE))=TRUE,"",VLOOKUP(CONCATENATE($B382,"-",$C382),IN_1C!$B$2:$T$3018,11,FALSE))</f>
        <v>0</v>
      </c>
      <c r="N382" s="750">
        <f>IF(ISERROR(VLOOKUP(CONCATENATE($B382,"-",$C382),IN_1C!$B$2:$T$3018,12,FALSE))=TRUE,"",VLOOKUP(CONCATENATE($B382,"-",$C382),IN_1C!$B$2:$T$3018,12,FALSE))</f>
        <v>0</v>
      </c>
      <c r="O382" s="749">
        <f>IF(ISERROR(VLOOKUP(CONCATENATE($B382,"-",$C382),IN_1C!$B$2:$T$3018,13,FALSE))=TRUE,"",VLOOKUP(CONCATENATE($B382,"-",$C382),IN_1C!$B$2:$T$3018,13,FALSE))</f>
        <v>0</v>
      </c>
      <c r="P382" s="750">
        <f>IF(ISERROR(VLOOKUP(CONCATENATE($B382,"-",$C382),IN_1C!$B$2:$T$3018,14,FALSE))=TRUE,"",VLOOKUP(CONCATENATE($B382,"-",$C382),IN_1C!$B$2:$T$3018,14,FALSE))</f>
        <v>0</v>
      </c>
      <c r="Q382" s="689">
        <f t="shared" si="68"/>
        <v>0</v>
      </c>
      <c r="R382" s="690">
        <f t="shared" si="68"/>
        <v>0</v>
      </c>
    </row>
    <row r="383" spans="1:18" ht="15.45" thickBot="1" x14ac:dyDescent="0.4">
      <c r="A383" s="604" t="s">
        <v>1459</v>
      </c>
      <c r="B383" s="693"/>
      <c r="C383" s="582"/>
      <c r="D383" s="1362"/>
      <c r="E383" s="754" t="str">
        <f>IF(ISERROR(VLOOKUP(CONCATENATE($B383,"-",$C383),IN_1C!$B$2:$T$3018,3,FALSE))=TRUE,"",VLOOKUP(CONCATENATE($B383,"-",$C383),IN_1C!$B$2:$T$3018,3,FALSE))</f>
        <v/>
      </c>
      <c r="F383" s="755"/>
      <c r="G383" s="755"/>
      <c r="H383" s="755"/>
      <c r="I383" s="755"/>
      <c r="J383" s="755"/>
      <c r="K383" s="755"/>
      <c r="L383" s="755"/>
      <c r="M383" s="755"/>
      <c r="N383" s="755"/>
      <c r="O383" s="755"/>
      <c r="P383" s="755"/>
      <c r="Q383" s="696"/>
      <c r="R383" s="697"/>
    </row>
    <row r="384" spans="1:18" ht="15.45" thickBot="1" x14ac:dyDescent="0.4">
      <c r="A384" s="580" t="s">
        <v>1460</v>
      </c>
      <c r="B384" s="699" t="s">
        <v>1461</v>
      </c>
      <c r="C384" s="582">
        <v>8</v>
      </c>
      <c r="D384" s="1362" t="str">
        <f>CONCATENATE(D$342)</f>
        <v/>
      </c>
      <c r="E384" s="743">
        <f>IF(ISERROR(VLOOKUP(CONCATENATE($B384,"-",$C384),IN_1C!$B$2:$T$3018,3,FALSE))=TRUE,"",VLOOKUP(CONCATENATE($B384,"-",$C384),IN_1C!$B$2:$T$3018,3,FALSE))</f>
        <v>0</v>
      </c>
      <c r="F384" s="744">
        <f>IF(ISERROR(VLOOKUP(CONCATENATE($B384,"-",$C384),IN_1C!$B$2:$T$3018,4,FALSE))=TRUE,"",VLOOKUP(CONCATENATE($B384,"-",$C384),IN_1C!$B$2:$T$3018,4,FALSE))</f>
        <v>0</v>
      </c>
      <c r="G384" s="743">
        <f>IF(ISERROR(VLOOKUP(CONCATENATE($B384,"-",$C384),IN_1C!$B$2:$T$3018,5,FALSE))=TRUE,"",VLOOKUP(CONCATENATE($B384,"-",$C384),IN_1C!$B$2:$T$3018,5,FALSE))</f>
        <v>0</v>
      </c>
      <c r="H384" s="744">
        <f>IF(ISERROR(VLOOKUP(CONCATENATE($B384,"-",$C384),IN_1C!$B$2:$T$3018,6,FALSE))=TRUE,"",VLOOKUP(CONCATENATE($B384,"-",$C384),IN_1C!$B$2:$T$3018,6,FALSE))</f>
        <v>0</v>
      </c>
      <c r="I384" s="743">
        <f>IF(ISERROR(VLOOKUP(CONCATENATE($B384,"-",$C384),IN_1C!$B$2:$T$3018,7,FALSE))=TRUE,"",VLOOKUP(CONCATENATE($B384,"-",$C384),IN_1C!$B$2:$T$3018,7,FALSE))</f>
        <v>0</v>
      </c>
      <c r="J384" s="744">
        <f>IF(ISERROR(VLOOKUP(CONCATENATE($B384,"-",$C384),IN_1C!$B$2:$T$3018,8,FALSE))=TRUE,"",VLOOKUP(CONCATENATE($B384,"-",$C384),IN_1C!$B$2:$T$3018,8,FALSE))</f>
        <v>0</v>
      </c>
      <c r="K384" s="743">
        <f>IF(ISERROR(VLOOKUP(CONCATENATE($B384,"-",$C384),IN_1C!$B$2:$T$3018,9,FALSE))=TRUE,"",VLOOKUP(CONCATENATE($B384,"-",$C384),IN_1C!$B$2:$T$3018,9,FALSE))</f>
        <v>0</v>
      </c>
      <c r="L384" s="744">
        <f>IF(ISERROR(VLOOKUP(CONCATENATE($B384,"-",$C384),IN_1C!$B$2:$T$3018,10,FALSE))=TRUE,"",VLOOKUP(CONCATENATE($B384,"-",$C384),IN_1C!$B$2:$T$3018,10,FALSE))</f>
        <v>0</v>
      </c>
      <c r="M384" s="743">
        <f>IF(ISERROR(VLOOKUP(CONCATENATE($B384,"-",$C384),IN_1C!$B$2:$T$3018,11,FALSE))=TRUE,"",VLOOKUP(CONCATENATE($B384,"-",$C384),IN_1C!$B$2:$T$3018,11,FALSE))</f>
        <v>0</v>
      </c>
      <c r="N384" s="744">
        <f>IF(ISERROR(VLOOKUP(CONCATENATE($B384,"-",$C384),IN_1C!$B$2:$T$3018,12,FALSE))=TRUE,"",VLOOKUP(CONCATENATE($B384,"-",$C384),IN_1C!$B$2:$T$3018,12,FALSE))</f>
        <v>0</v>
      </c>
      <c r="O384" s="743">
        <f>IF(ISERROR(VLOOKUP(CONCATENATE($B384,"-",$C384),IN_1C!$B$2:$T$3018,13,FALSE))=TRUE,"",VLOOKUP(CONCATENATE($B384,"-",$C384),IN_1C!$B$2:$T$3018,13,FALSE))</f>
        <v>0</v>
      </c>
      <c r="P384" s="744">
        <f>IF(ISERROR(VLOOKUP(CONCATENATE($B384,"-",$C384),IN_1C!$B$2:$T$3018,14,FALSE))=TRUE,"",VLOOKUP(CONCATENATE($B384,"-",$C384),IN_1C!$B$2:$T$3018,14,FALSE))</f>
        <v>0</v>
      </c>
      <c r="Q384" s="683">
        <f>E384+G384</f>
        <v>0</v>
      </c>
      <c r="R384" s="684">
        <f>F384+H384</f>
        <v>0</v>
      </c>
    </row>
    <row r="385" spans="1:18" ht="15.45" thickBot="1" x14ac:dyDescent="0.4">
      <c r="A385" s="607" t="s">
        <v>623</v>
      </c>
      <c r="B385" s="607"/>
      <c r="C385" s="700"/>
      <c r="D385" s="1362" t="str">
        <f>CONCATENATE(D$342)</f>
        <v/>
      </c>
      <c r="E385" s="701">
        <f t="shared" ref="E385:R385" si="69">SUM(E342:E354,E356:E363,E365:E375,E377:E382,E384)</f>
        <v>0</v>
      </c>
      <c r="F385" s="702">
        <f t="shared" si="69"/>
        <v>0</v>
      </c>
      <c r="G385" s="701">
        <f t="shared" si="69"/>
        <v>0</v>
      </c>
      <c r="H385" s="703">
        <f t="shared" si="69"/>
        <v>0</v>
      </c>
      <c r="I385" s="701">
        <f t="shared" si="69"/>
        <v>0</v>
      </c>
      <c r="J385" s="702">
        <f t="shared" si="69"/>
        <v>0</v>
      </c>
      <c r="K385" s="701">
        <f t="shared" si="69"/>
        <v>0</v>
      </c>
      <c r="L385" s="703">
        <f t="shared" si="69"/>
        <v>0</v>
      </c>
      <c r="M385" s="701">
        <f t="shared" si="69"/>
        <v>0</v>
      </c>
      <c r="N385" s="703">
        <f t="shared" si="69"/>
        <v>0</v>
      </c>
      <c r="O385" s="701">
        <f t="shared" si="69"/>
        <v>0</v>
      </c>
      <c r="P385" s="703">
        <f t="shared" si="69"/>
        <v>0</v>
      </c>
      <c r="Q385" s="701">
        <f t="shared" si="69"/>
        <v>0</v>
      </c>
      <c r="R385" s="703">
        <f t="shared" si="69"/>
        <v>0</v>
      </c>
    </row>
    <row r="386" spans="1:18" ht="25.5" customHeight="1" x14ac:dyDescent="0.35">
      <c r="A386" s="2690" t="s">
        <v>1816</v>
      </c>
      <c r="B386" s="2690"/>
      <c r="C386" s="2690"/>
      <c r="D386" s="2690"/>
      <c r="E386" s="2690"/>
      <c r="F386" s="2690"/>
      <c r="G386" s="2690"/>
      <c r="H386" s="2690"/>
      <c r="I386" s="2690"/>
      <c r="J386" s="2690"/>
      <c r="K386" s="2690"/>
      <c r="L386" s="2690"/>
      <c r="M386" s="2690"/>
      <c r="N386" s="2690"/>
      <c r="O386" s="2690"/>
      <c r="P386" s="2690"/>
      <c r="Q386" s="611"/>
      <c r="R386" s="611"/>
    </row>
    <row r="387" spans="1:18" ht="15.45" thickBot="1" x14ac:dyDescent="0.4"/>
    <row r="388" spans="1:18" ht="15.45" thickBot="1" x14ac:dyDescent="0.4">
      <c r="A388" s="707" t="s">
        <v>1381</v>
      </c>
      <c r="B388" s="708"/>
      <c r="C388" s="709"/>
      <c r="D388" s="1372"/>
      <c r="E388" s="710" t="s">
        <v>32</v>
      </c>
      <c r="F388" s="710" t="s">
        <v>32</v>
      </c>
      <c r="G388" s="710" t="s">
        <v>32</v>
      </c>
      <c r="H388" s="710" t="s">
        <v>32</v>
      </c>
      <c r="I388" s="710" t="s">
        <v>32</v>
      </c>
      <c r="J388" s="710" t="s">
        <v>32</v>
      </c>
      <c r="K388" s="710" t="s">
        <v>32</v>
      </c>
      <c r="L388" s="710" t="s">
        <v>32</v>
      </c>
      <c r="M388" s="711" t="s">
        <v>32</v>
      </c>
      <c r="N388" s="711" t="s">
        <v>32</v>
      </c>
      <c r="O388" s="712" t="s">
        <v>32</v>
      </c>
      <c r="P388" s="712" t="s">
        <v>32</v>
      </c>
      <c r="Q388" s="713" t="s">
        <v>32</v>
      </c>
      <c r="R388" s="714" t="s">
        <v>32</v>
      </c>
    </row>
    <row r="389" spans="1:18" x14ac:dyDescent="0.35">
      <c r="A389" s="715" t="s">
        <v>1382</v>
      </c>
      <c r="B389" s="716" t="s">
        <v>1383</v>
      </c>
      <c r="C389" s="717">
        <v>9</v>
      </c>
      <c r="D389" s="1373"/>
      <c r="E389" s="730">
        <f>IF(ISERROR(VLOOKUP(CONCATENATE($B389,"-",$C389),IN_1C!$B$2:$T$3018,3,FALSE))=TRUE,"",VLOOKUP(CONCATENATE($B389,"-",$C389),IN_1C!$B$2:$T$3018,3,FALSE))</f>
        <v>0</v>
      </c>
      <c r="F389" s="731">
        <f>IF(ISERROR(VLOOKUP(CONCATENATE($B389,"-",$C389),IN_1C!$B$2:$T$3018,4,FALSE))=TRUE,"",VLOOKUP(CONCATENATE($B389,"-",$C389),IN_1C!$B$2:$T$3018,4,FALSE))</f>
        <v>0</v>
      </c>
      <c r="G389" s="730">
        <f>IF(ISERROR(VLOOKUP(CONCATENATE($B389,"-",$C389),IN_1C!$B$2:$T$3018,5,FALSE))=TRUE,"",VLOOKUP(CONCATENATE($B389,"-",$C389),IN_1C!$B$2:$T$3018,5,FALSE))</f>
        <v>0</v>
      </c>
      <c r="H389" s="731">
        <f>IF(ISERROR(VLOOKUP(CONCATENATE($B389,"-",$C389),IN_1C!$B$2:$T$3018,6,FALSE))=TRUE,"",VLOOKUP(CONCATENATE($B389,"-",$C389),IN_1C!$B$2:$T$3018,6,FALSE))</f>
        <v>0</v>
      </c>
      <c r="I389" s="730">
        <f>IF(ISERROR(VLOOKUP(CONCATENATE($B389,"-",$C389),IN_1C!$B$2:$T$3018,7,FALSE))=TRUE,"",VLOOKUP(CONCATENATE($B389,"-",$C389),IN_1C!$B$2:$T$3018,7,FALSE))</f>
        <v>0</v>
      </c>
      <c r="J389" s="731">
        <f>IF(ISERROR(VLOOKUP(CONCATENATE($B389,"-",$C389),IN_1C!$B$2:$T$3018,8,FALSE))=TRUE,"",VLOOKUP(CONCATENATE($B389,"-",$C389),IN_1C!$B$2:$T$3018,8,FALSE))</f>
        <v>0</v>
      </c>
      <c r="K389" s="730">
        <f>IF(ISERROR(VLOOKUP(CONCATENATE($B389,"-",$C389),IN_1C!$B$2:$T$3018,9,FALSE))=TRUE,"",VLOOKUP(CONCATENATE($B389,"-",$C389),IN_1C!$B$2:$T$3018,9,FALSE))</f>
        <v>0</v>
      </c>
      <c r="L389" s="731">
        <f>IF(ISERROR(VLOOKUP(CONCATENATE($B389,"-",$C389),IN_1C!$B$2:$T$3018,10,FALSE))=TRUE,"",VLOOKUP(CONCATENATE($B389,"-",$C389),IN_1C!$B$2:$T$3018,10,FALSE))</f>
        <v>0</v>
      </c>
      <c r="M389" s="730">
        <f>IF(ISERROR(VLOOKUP(CONCATENATE($B389,"-",$C389),IN_1C!$B$2:$T$3018,11,FALSE))=TRUE,"",VLOOKUP(CONCATENATE($B389,"-",$C389),IN_1C!$B$2:$T$3018,11,FALSE))</f>
        <v>0</v>
      </c>
      <c r="N389" s="731">
        <f>IF(ISERROR(VLOOKUP(CONCATENATE($B389,"-",$C389),IN_1C!$B$2:$T$3018,12,FALSE))=TRUE,"",VLOOKUP(CONCATENATE($B389,"-",$C389),IN_1C!$B$2:$T$3018,12,FALSE))</f>
        <v>0</v>
      </c>
      <c r="O389" s="732">
        <f>IF(ISERROR(VLOOKUP(CONCATENATE($B389,"-",$C389),IN_1C!$B$2:$T$3018,13,FALSE))=TRUE,"",VLOOKUP(CONCATENATE($B389,"-",$C389),IN_1C!$B$2:$T$3018,13,FALSE))</f>
        <v>0</v>
      </c>
      <c r="P389" s="732">
        <f>IF(ISERROR(VLOOKUP(CONCATENATE($B389,"-",$C389),IN_1C!$B$2:$T$3018,14,FALSE))=TRUE,"",VLOOKUP(CONCATENATE($B389,"-",$C389),IN_1C!$B$2:$T$3018,14,FALSE))</f>
        <v>0</v>
      </c>
      <c r="Q389" s="658">
        <f t="shared" ref="Q389:R401" si="70">E389+G389</f>
        <v>0</v>
      </c>
      <c r="R389" s="657">
        <f t="shared" si="70"/>
        <v>0</v>
      </c>
    </row>
    <row r="390" spans="1:18" x14ac:dyDescent="0.35">
      <c r="A390" s="718" t="s">
        <v>1386</v>
      </c>
      <c r="B390" s="719" t="s">
        <v>1387</v>
      </c>
      <c r="C390" s="717">
        <v>9</v>
      </c>
      <c r="D390" s="1362" t="str">
        <f>CONCATENATE(D$389)</f>
        <v/>
      </c>
      <c r="E390" s="733">
        <f>IF(ISERROR(VLOOKUP(CONCATENATE($B390,"-",$C390),IN_1C!$B$2:$T$3018,3,FALSE))=TRUE,"",VLOOKUP(CONCATENATE($B390,"-",$C390),IN_1C!$B$2:$T$3018,3,FALSE))</f>
        <v>0</v>
      </c>
      <c r="F390" s="734">
        <f>IF(ISERROR(VLOOKUP(CONCATENATE($B390,"-",$C390),IN_1C!$B$2:$T$3018,4,FALSE))=TRUE,"",VLOOKUP(CONCATENATE($B390,"-",$C390),IN_1C!$B$2:$T$3018,4,FALSE))</f>
        <v>0</v>
      </c>
      <c r="G390" s="733">
        <f>IF(ISERROR(VLOOKUP(CONCATENATE($B390,"-",$C390),IN_1C!$B$2:$T$3018,5,FALSE))=TRUE,"",VLOOKUP(CONCATENATE($B390,"-",$C390),IN_1C!$B$2:$T$3018,5,FALSE))</f>
        <v>0</v>
      </c>
      <c r="H390" s="734">
        <f>IF(ISERROR(VLOOKUP(CONCATENATE($B390,"-",$C390),IN_1C!$B$2:$T$3018,6,FALSE))=TRUE,"",VLOOKUP(CONCATENATE($B390,"-",$C390),IN_1C!$B$2:$T$3018,6,FALSE))</f>
        <v>0</v>
      </c>
      <c r="I390" s="733">
        <f>IF(ISERROR(VLOOKUP(CONCATENATE($B390,"-",$C390),IN_1C!$B$2:$T$3018,7,FALSE))=TRUE,"",VLOOKUP(CONCATENATE($B390,"-",$C390),IN_1C!$B$2:$T$3018,7,FALSE))</f>
        <v>0</v>
      </c>
      <c r="J390" s="734">
        <f>IF(ISERROR(VLOOKUP(CONCATENATE($B390,"-",$C390),IN_1C!$B$2:$T$3018,8,FALSE))=TRUE,"",VLOOKUP(CONCATENATE($B390,"-",$C390),IN_1C!$B$2:$T$3018,8,FALSE))</f>
        <v>0</v>
      </c>
      <c r="K390" s="733">
        <f>IF(ISERROR(VLOOKUP(CONCATENATE($B390,"-",$C390),IN_1C!$B$2:$T$3018,9,FALSE))=TRUE,"",VLOOKUP(CONCATENATE($B390,"-",$C390),IN_1C!$B$2:$T$3018,9,FALSE))</f>
        <v>0</v>
      </c>
      <c r="L390" s="734">
        <f>IF(ISERROR(VLOOKUP(CONCATENATE($B390,"-",$C390),IN_1C!$B$2:$T$3018,10,FALSE))=TRUE,"",VLOOKUP(CONCATENATE($B390,"-",$C390),IN_1C!$B$2:$T$3018,10,FALSE))</f>
        <v>0</v>
      </c>
      <c r="M390" s="733">
        <f>IF(ISERROR(VLOOKUP(CONCATENATE($B390,"-",$C390),IN_1C!$B$2:$T$3018,11,FALSE))=TRUE,"",VLOOKUP(CONCATENATE($B390,"-",$C390),IN_1C!$B$2:$T$3018,11,FALSE))</f>
        <v>0</v>
      </c>
      <c r="N390" s="734">
        <f>IF(ISERROR(VLOOKUP(CONCATENATE($B390,"-",$C390),IN_1C!$B$2:$T$3018,12,FALSE))=TRUE,"",VLOOKUP(CONCATENATE($B390,"-",$C390),IN_1C!$B$2:$T$3018,12,FALSE))</f>
        <v>0</v>
      </c>
      <c r="O390" s="735">
        <f>IF(ISERROR(VLOOKUP(CONCATENATE($B390,"-",$C390),IN_1C!$B$2:$T$3018,13,FALSE))=TRUE,"",VLOOKUP(CONCATENATE($B390,"-",$C390),IN_1C!$B$2:$T$3018,13,FALSE))</f>
        <v>0</v>
      </c>
      <c r="P390" s="735">
        <f>IF(ISERROR(VLOOKUP(CONCATENATE($B390,"-",$C390),IN_1C!$B$2:$T$3018,14,FALSE))=TRUE,"",VLOOKUP(CONCATENATE($B390,"-",$C390),IN_1C!$B$2:$T$3018,14,FALSE))</f>
        <v>0</v>
      </c>
      <c r="Q390" s="662">
        <f t="shared" si="70"/>
        <v>0</v>
      </c>
      <c r="R390" s="661">
        <f t="shared" si="70"/>
        <v>0</v>
      </c>
    </row>
    <row r="391" spans="1:18" x14ac:dyDescent="0.35">
      <c r="A391" s="718" t="s">
        <v>1388</v>
      </c>
      <c r="B391" s="719" t="s">
        <v>1389</v>
      </c>
      <c r="C391" s="717">
        <v>9</v>
      </c>
      <c r="D391" s="1362" t="str">
        <f t="shared" ref="D391:D401" si="71">CONCATENATE(D$389)</f>
        <v/>
      </c>
      <c r="E391" s="733">
        <f>IF(ISERROR(VLOOKUP(CONCATENATE($B391,"-",$C391),IN_1C!$B$2:$T$3018,3,FALSE))=TRUE,"",VLOOKUP(CONCATENATE($B391,"-",$C391),IN_1C!$B$2:$T$3018,3,FALSE))</f>
        <v>0</v>
      </c>
      <c r="F391" s="734">
        <f>IF(ISERROR(VLOOKUP(CONCATENATE($B391,"-",$C391),IN_1C!$B$2:$T$3018,4,FALSE))=TRUE,"",VLOOKUP(CONCATENATE($B391,"-",$C391),IN_1C!$B$2:$T$3018,4,FALSE))</f>
        <v>0</v>
      </c>
      <c r="G391" s="733">
        <f>IF(ISERROR(VLOOKUP(CONCATENATE($B391,"-",$C391),IN_1C!$B$2:$T$3018,5,FALSE))=TRUE,"",VLOOKUP(CONCATENATE($B391,"-",$C391),IN_1C!$B$2:$T$3018,5,FALSE))</f>
        <v>0</v>
      </c>
      <c r="H391" s="734">
        <f>IF(ISERROR(VLOOKUP(CONCATENATE($B391,"-",$C391),IN_1C!$B$2:$T$3018,6,FALSE))=TRUE,"",VLOOKUP(CONCATENATE($B391,"-",$C391),IN_1C!$B$2:$T$3018,6,FALSE))</f>
        <v>0</v>
      </c>
      <c r="I391" s="733">
        <f>IF(ISERROR(VLOOKUP(CONCATENATE($B391,"-",$C391),IN_1C!$B$2:$T$3018,7,FALSE))=TRUE,"",VLOOKUP(CONCATENATE($B391,"-",$C391),IN_1C!$B$2:$T$3018,7,FALSE))</f>
        <v>0</v>
      </c>
      <c r="J391" s="734">
        <f>IF(ISERROR(VLOOKUP(CONCATENATE($B391,"-",$C391),IN_1C!$B$2:$T$3018,8,FALSE))=TRUE,"",VLOOKUP(CONCATENATE($B391,"-",$C391),IN_1C!$B$2:$T$3018,8,FALSE))</f>
        <v>0</v>
      </c>
      <c r="K391" s="733">
        <f>IF(ISERROR(VLOOKUP(CONCATENATE($B391,"-",$C391),IN_1C!$B$2:$T$3018,9,FALSE))=TRUE,"",VLOOKUP(CONCATENATE($B391,"-",$C391),IN_1C!$B$2:$T$3018,9,FALSE))</f>
        <v>0</v>
      </c>
      <c r="L391" s="734">
        <f>IF(ISERROR(VLOOKUP(CONCATENATE($B391,"-",$C391),IN_1C!$B$2:$T$3018,10,FALSE))=TRUE,"",VLOOKUP(CONCATENATE($B391,"-",$C391),IN_1C!$B$2:$T$3018,10,FALSE))</f>
        <v>0</v>
      </c>
      <c r="M391" s="733">
        <f>IF(ISERROR(VLOOKUP(CONCATENATE($B391,"-",$C391),IN_1C!$B$2:$T$3018,11,FALSE))=TRUE,"",VLOOKUP(CONCATENATE($B391,"-",$C391),IN_1C!$B$2:$T$3018,11,FALSE))</f>
        <v>0</v>
      </c>
      <c r="N391" s="734">
        <f>IF(ISERROR(VLOOKUP(CONCATENATE($B391,"-",$C391),IN_1C!$B$2:$T$3018,12,FALSE))=TRUE,"",VLOOKUP(CONCATENATE($B391,"-",$C391),IN_1C!$B$2:$T$3018,12,FALSE))</f>
        <v>0</v>
      </c>
      <c r="O391" s="735">
        <f>IF(ISERROR(VLOOKUP(CONCATENATE($B391,"-",$C391),IN_1C!$B$2:$T$3018,13,FALSE))=TRUE,"",VLOOKUP(CONCATENATE($B391,"-",$C391),IN_1C!$B$2:$T$3018,13,FALSE))</f>
        <v>0</v>
      </c>
      <c r="P391" s="735">
        <f>IF(ISERROR(VLOOKUP(CONCATENATE($B391,"-",$C391),IN_1C!$B$2:$T$3018,14,FALSE))=TRUE,"",VLOOKUP(CONCATENATE($B391,"-",$C391),IN_1C!$B$2:$T$3018,14,FALSE))</f>
        <v>0</v>
      </c>
      <c r="Q391" s="662">
        <f t="shared" si="70"/>
        <v>0</v>
      </c>
      <c r="R391" s="661">
        <f t="shared" si="70"/>
        <v>0</v>
      </c>
    </row>
    <row r="392" spans="1:18" x14ac:dyDescent="0.35">
      <c r="A392" s="718" t="s">
        <v>1390</v>
      </c>
      <c r="B392" s="719" t="s">
        <v>1391</v>
      </c>
      <c r="C392" s="717">
        <v>9</v>
      </c>
      <c r="D392" s="1362" t="str">
        <f t="shared" si="71"/>
        <v/>
      </c>
      <c r="E392" s="733">
        <f>IF(ISERROR(VLOOKUP(CONCATENATE($B392,"-",$C392),IN_1C!$B$2:$T$3018,3,FALSE))=TRUE,"",VLOOKUP(CONCATENATE($B392,"-",$C392),IN_1C!$B$2:$T$3018,3,FALSE))</f>
        <v>0</v>
      </c>
      <c r="F392" s="734">
        <f>IF(ISERROR(VLOOKUP(CONCATENATE($B392,"-",$C392),IN_1C!$B$2:$T$3018,4,FALSE))=TRUE,"",VLOOKUP(CONCATENATE($B392,"-",$C392),IN_1C!$B$2:$T$3018,4,FALSE))</f>
        <v>0</v>
      </c>
      <c r="G392" s="733">
        <f>IF(ISERROR(VLOOKUP(CONCATENATE($B392,"-",$C392),IN_1C!$B$2:$T$3018,5,FALSE))=TRUE,"",VLOOKUP(CONCATENATE($B392,"-",$C392),IN_1C!$B$2:$T$3018,5,FALSE))</f>
        <v>0</v>
      </c>
      <c r="H392" s="734">
        <f>IF(ISERROR(VLOOKUP(CONCATENATE($B392,"-",$C392),IN_1C!$B$2:$T$3018,6,FALSE))=TRUE,"",VLOOKUP(CONCATENATE($B392,"-",$C392),IN_1C!$B$2:$T$3018,6,FALSE))</f>
        <v>0</v>
      </c>
      <c r="I392" s="733">
        <f>IF(ISERROR(VLOOKUP(CONCATENATE($B392,"-",$C392),IN_1C!$B$2:$T$3018,7,FALSE))=TRUE,"",VLOOKUP(CONCATENATE($B392,"-",$C392),IN_1C!$B$2:$T$3018,7,FALSE))</f>
        <v>0</v>
      </c>
      <c r="J392" s="734">
        <f>IF(ISERROR(VLOOKUP(CONCATENATE($B392,"-",$C392),IN_1C!$B$2:$T$3018,8,FALSE))=TRUE,"",VLOOKUP(CONCATENATE($B392,"-",$C392),IN_1C!$B$2:$T$3018,8,FALSE))</f>
        <v>0</v>
      </c>
      <c r="K392" s="733">
        <f>IF(ISERROR(VLOOKUP(CONCATENATE($B392,"-",$C392),IN_1C!$B$2:$T$3018,9,FALSE))=TRUE,"",VLOOKUP(CONCATENATE($B392,"-",$C392),IN_1C!$B$2:$T$3018,9,FALSE))</f>
        <v>0</v>
      </c>
      <c r="L392" s="734">
        <f>IF(ISERROR(VLOOKUP(CONCATENATE($B392,"-",$C392),IN_1C!$B$2:$T$3018,10,FALSE))=TRUE,"",VLOOKUP(CONCATENATE($B392,"-",$C392),IN_1C!$B$2:$T$3018,10,FALSE))</f>
        <v>0</v>
      </c>
      <c r="M392" s="733">
        <f>IF(ISERROR(VLOOKUP(CONCATENATE($B392,"-",$C392),IN_1C!$B$2:$T$3018,11,FALSE))=TRUE,"",VLOOKUP(CONCATENATE($B392,"-",$C392),IN_1C!$B$2:$T$3018,11,FALSE))</f>
        <v>0</v>
      </c>
      <c r="N392" s="734">
        <f>IF(ISERROR(VLOOKUP(CONCATENATE($B392,"-",$C392),IN_1C!$B$2:$T$3018,12,FALSE))=TRUE,"",VLOOKUP(CONCATENATE($B392,"-",$C392),IN_1C!$B$2:$T$3018,12,FALSE))</f>
        <v>0</v>
      </c>
      <c r="O392" s="735">
        <f>IF(ISERROR(VLOOKUP(CONCATENATE($B392,"-",$C392),IN_1C!$B$2:$T$3018,13,FALSE))=TRUE,"",VLOOKUP(CONCATENATE($B392,"-",$C392),IN_1C!$B$2:$T$3018,13,FALSE))</f>
        <v>0</v>
      </c>
      <c r="P392" s="735">
        <f>IF(ISERROR(VLOOKUP(CONCATENATE($B392,"-",$C392),IN_1C!$B$2:$T$3018,14,FALSE))=TRUE,"",VLOOKUP(CONCATENATE($B392,"-",$C392),IN_1C!$B$2:$T$3018,14,FALSE))</f>
        <v>0</v>
      </c>
      <c r="Q392" s="662">
        <f t="shared" si="70"/>
        <v>0</v>
      </c>
      <c r="R392" s="661">
        <f t="shared" si="70"/>
        <v>0</v>
      </c>
    </row>
    <row r="393" spans="1:18" x14ac:dyDescent="0.35">
      <c r="A393" s="718" t="s">
        <v>1392</v>
      </c>
      <c r="B393" s="719" t="s">
        <v>1393</v>
      </c>
      <c r="C393" s="717">
        <v>9</v>
      </c>
      <c r="D393" s="1362" t="str">
        <f t="shared" si="71"/>
        <v/>
      </c>
      <c r="E393" s="733">
        <f>IF(ISERROR(VLOOKUP(CONCATENATE($B393,"-",$C393),IN_1C!$B$2:$T$3018,3,FALSE))=TRUE,"",VLOOKUP(CONCATENATE($B393,"-",$C393),IN_1C!$B$2:$T$3018,3,FALSE))</f>
        <v>0</v>
      </c>
      <c r="F393" s="734">
        <f>IF(ISERROR(VLOOKUP(CONCATENATE($B393,"-",$C393),IN_1C!$B$2:$T$3018,4,FALSE))=TRUE,"",VLOOKUP(CONCATENATE($B393,"-",$C393),IN_1C!$B$2:$T$3018,4,FALSE))</f>
        <v>0</v>
      </c>
      <c r="G393" s="733">
        <f>IF(ISERROR(VLOOKUP(CONCATENATE($B393,"-",$C393),IN_1C!$B$2:$T$3018,5,FALSE))=TRUE,"",VLOOKUP(CONCATENATE($B393,"-",$C393),IN_1C!$B$2:$T$3018,5,FALSE))</f>
        <v>0</v>
      </c>
      <c r="H393" s="734">
        <f>IF(ISERROR(VLOOKUP(CONCATENATE($B393,"-",$C393),IN_1C!$B$2:$T$3018,6,FALSE))=TRUE,"",VLOOKUP(CONCATENATE($B393,"-",$C393),IN_1C!$B$2:$T$3018,6,FALSE))</f>
        <v>0</v>
      </c>
      <c r="I393" s="733">
        <f>IF(ISERROR(VLOOKUP(CONCATENATE($B393,"-",$C393),IN_1C!$B$2:$T$3018,7,FALSE))=TRUE,"",VLOOKUP(CONCATENATE($B393,"-",$C393),IN_1C!$B$2:$T$3018,7,FALSE))</f>
        <v>0</v>
      </c>
      <c r="J393" s="734">
        <f>IF(ISERROR(VLOOKUP(CONCATENATE($B393,"-",$C393),IN_1C!$B$2:$T$3018,8,FALSE))=TRUE,"",VLOOKUP(CONCATENATE($B393,"-",$C393),IN_1C!$B$2:$T$3018,8,FALSE))</f>
        <v>0</v>
      </c>
      <c r="K393" s="733">
        <f>IF(ISERROR(VLOOKUP(CONCATENATE($B393,"-",$C393),IN_1C!$B$2:$T$3018,9,FALSE))=TRUE,"",VLOOKUP(CONCATENATE($B393,"-",$C393),IN_1C!$B$2:$T$3018,9,FALSE))</f>
        <v>0</v>
      </c>
      <c r="L393" s="734">
        <f>IF(ISERROR(VLOOKUP(CONCATENATE($B393,"-",$C393),IN_1C!$B$2:$T$3018,10,FALSE))=TRUE,"",VLOOKUP(CONCATENATE($B393,"-",$C393),IN_1C!$B$2:$T$3018,10,FALSE))</f>
        <v>0</v>
      </c>
      <c r="M393" s="733">
        <f>IF(ISERROR(VLOOKUP(CONCATENATE($B393,"-",$C393),IN_1C!$B$2:$T$3018,11,FALSE))=TRUE,"",VLOOKUP(CONCATENATE($B393,"-",$C393),IN_1C!$B$2:$T$3018,11,FALSE))</f>
        <v>0</v>
      </c>
      <c r="N393" s="734">
        <f>IF(ISERROR(VLOOKUP(CONCATENATE($B393,"-",$C393),IN_1C!$B$2:$T$3018,12,FALSE))=TRUE,"",VLOOKUP(CONCATENATE($B393,"-",$C393),IN_1C!$B$2:$T$3018,12,FALSE))</f>
        <v>0</v>
      </c>
      <c r="O393" s="735">
        <f>IF(ISERROR(VLOOKUP(CONCATENATE($B393,"-",$C393),IN_1C!$B$2:$T$3018,13,FALSE))=TRUE,"",VLOOKUP(CONCATENATE($B393,"-",$C393),IN_1C!$B$2:$T$3018,13,FALSE))</f>
        <v>0</v>
      </c>
      <c r="P393" s="735">
        <f>IF(ISERROR(VLOOKUP(CONCATENATE($B393,"-",$C393),IN_1C!$B$2:$T$3018,14,FALSE))=TRUE,"",VLOOKUP(CONCATENATE($B393,"-",$C393),IN_1C!$B$2:$T$3018,14,FALSE))</f>
        <v>0</v>
      </c>
      <c r="Q393" s="662">
        <f t="shared" si="70"/>
        <v>0</v>
      </c>
      <c r="R393" s="661">
        <f t="shared" si="70"/>
        <v>0</v>
      </c>
    </row>
    <row r="394" spans="1:18" x14ac:dyDescent="0.35">
      <c r="A394" s="718" t="s">
        <v>1394</v>
      </c>
      <c r="B394" s="719" t="s">
        <v>1395</v>
      </c>
      <c r="C394" s="717">
        <v>9</v>
      </c>
      <c r="D394" s="1362" t="str">
        <f t="shared" si="71"/>
        <v/>
      </c>
      <c r="E394" s="733">
        <f>IF(ISERROR(VLOOKUP(CONCATENATE($B394,"-",$C394),IN_1C!$B$2:$T$3018,3,FALSE))=TRUE,"",VLOOKUP(CONCATENATE($B394,"-",$C394),IN_1C!$B$2:$T$3018,3,FALSE))</f>
        <v>0</v>
      </c>
      <c r="F394" s="734">
        <f>IF(ISERROR(VLOOKUP(CONCATENATE($B394,"-",$C394),IN_1C!$B$2:$T$3018,4,FALSE))=TRUE,"",VLOOKUP(CONCATENATE($B394,"-",$C394),IN_1C!$B$2:$T$3018,4,FALSE))</f>
        <v>0</v>
      </c>
      <c r="G394" s="733">
        <f>IF(ISERROR(VLOOKUP(CONCATENATE($B394,"-",$C394),IN_1C!$B$2:$T$3018,5,FALSE))=TRUE,"",VLOOKUP(CONCATENATE($B394,"-",$C394),IN_1C!$B$2:$T$3018,5,FALSE))</f>
        <v>0</v>
      </c>
      <c r="H394" s="734">
        <f>IF(ISERROR(VLOOKUP(CONCATENATE($B394,"-",$C394),IN_1C!$B$2:$T$3018,6,FALSE))=TRUE,"",VLOOKUP(CONCATENATE($B394,"-",$C394),IN_1C!$B$2:$T$3018,6,FALSE))</f>
        <v>0</v>
      </c>
      <c r="I394" s="733">
        <f>IF(ISERROR(VLOOKUP(CONCATENATE($B394,"-",$C394),IN_1C!$B$2:$T$3018,7,FALSE))=TRUE,"",VLOOKUP(CONCATENATE($B394,"-",$C394),IN_1C!$B$2:$T$3018,7,FALSE))</f>
        <v>0</v>
      </c>
      <c r="J394" s="734">
        <f>IF(ISERROR(VLOOKUP(CONCATENATE($B394,"-",$C394),IN_1C!$B$2:$T$3018,8,FALSE))=TRUE,"",VLOOKUP(CONCATENATE($B394,"-",$C394),IN_1C!$B$2:$T$3018,8,FALSE))</f>
        <v>0</v>
      </c>
      <c r="K394" s="733">
        <f>IF(ISERROR(VLOOKUP(CONCATENATE($B394,"-",$C394),IN_1C!$B$2:$T$3018,9,FALSE))=TRUE,"",VLOOKUP(CONCATENATE($B394,"-",$C394),IN_1C!$B$2:$T$3018,9,FALSE))</f>
        <v>0</v>
      </c>
      <c r="L394" s="734">
        <f>IF(ISERROR(VLOOKUP(CONCATENATE($B394,"-",$C394),IN_1C!$B$2:$T$3018,10,FALSE))=TRUE,"",VLOOKUP(CONCATENATE($B394,"-",$C394),IN_1C!$B$2:$T$3018,10,FALSE))</f>
        <v>0</v>
      </c>
      <c r="M394" s="733">
        <f>IF(ISERROR(VLOOKUP(CONCATENATE($B394,"-",$C394),IN_1C!$B$2:$T$3018,11,FALSE))=TRUE,"",VLOOKUP(CONCATENATE($B394,"-",$C394),IN_1C!$B$2:$T$3018,11,FALSE))</f>
        <v>0</v>
      </c>
      <c r="N394" s="734">
        <f>IF(ISERROR(VLOOKUP(CONCATENATE($B394,"-",$C394),IN_1C!$B$2:$T$3018,12,FALSE))=TRUE,"",VLOOKUP(CONCATENATE($B394,"-",$C394),IN_1C!$B$2:$T$3018,12,FALSE))</f>
        <v>0</v>
      </c>
      <c r="O394" s="735">
        <f>IF(ISERROR(VLOOKUP(CONCATENATE($B394,"-",$C394),IN_1C!$B$2:$T$3018,13,FALSE))=TRUE,"",VLOOKUP(CONCATENATE($B394,"-",$C394),IN_1C!$B$2:$T$3018,13,FALSE))</f>
        <v>0</v>
      </c>
      <c r="P394" s="735">
        <f>IF(ISERROR(VLOOKUP(CONCATENATE($B394,"-",$C394),IN_1C!$B$2:$T$3018,14,FALSE))=TRUE,"",VLOOKUP(CONCATENATE($B394,"-",$C394),IN_1C!$B$2:$T$3018,14,FALSE))</f>
        <v>0</v>
      </c>
      <c r="Q394" s="662">
        <f t="shared" si="70"/>
        <v>0</v>
      </c>
      <c r="R394" s="661">
        <f t="shared" si="70"/>
        <v>0</v>
      </c>
    </row>
    <row r="395" spans="1:18" x14ac:dyDescent="0.35">
      <c r="A395" s="718" t="s">
        <v>1396</v>
      </c>
      <c r="B395" s="719" t="s">
        <v>1397</v>
      </c>
      <c r="C395" s="717">
        <v>9</v>
      </c>
      <c r="D395" s="1362" t="str">
        <f t="shared" si="71"/>
        <v/>
      </c>
      <c r="E395" s="733">
        <f>IF(ISERROR(VLOOKUP(CONCATENATE($B395,"-",$C395),IN_1C!$B$2:$T$3018,3,FALSE))=TRUE,"",VLOOKUP(CONCATENATE($B395,"-",$C395),IN_1C!$B$2:$T$3018,3,FALSE))</f>
        <v>0</v>
      </c>
      <c r="F395" s="734">
        <f>IF(ISERROR(VLOOKUP(CONCATENATE($B395,"-",$C395),IN_1C!$B$2:$T$3018,4,FALSE))=TRUE,"",VLOOKUP(CONCATENATE($B395,"-",$C395),IN_1C!$B$2:$T$3018,4,FALSE))</f>
        <v>0</v>
      </c>
      <c r="G395" s="733">
        <f>IF(ISERROR(VLOOKUP(CONCATENATE($B395,"-",$C395),IN_1C!$B$2:$T$3018,5,FALSE))=TRUE,"",VLOOKUP(CONCATENATE($B395,"-",$C395),IN_1C!$B$2:$T$3018,5,FALSE))</f>
        <v>0</v>
      </c>
      <c r="H395" s="734">
        <f>IF(ISERROR(VLOOKUP(CONCATENATE($B395,"-",$C395),IN_1C!$B$2:$T$3018,6,FALSE))=TRUE,"",VLOOKUP(CONCATENATE($B395,"-",$C395),IN_1C!$B$2:$T$3018,6,FALSE))</f>
        <v>0</v>
      </c>
      <c r="I395" s="733">
        <f>IF(ISERROR(VLOOKUP(CONCATENATE($B395,"-",$C395),IN_1C!$B$2:$T$3018,7,FALSE))=TRUE,"",VLOOKUP(CONCATENATE($B395,"-",$C395),IN_1C!$B$2:$T$3018,7,FALSE))</f>
        <v>0</v>
      </c>
      <c r="J395" s="734">
        <f>IF(ISERROR(VLOOKUP(CONCATENATE($B395,"-",$C395),IN_1C!$B$2:$T$3018,8,FALSE))=TRUE,"",VLOOKUP(CONCATENATE($B395,"-",$C395),IN_1C!$B$2:$T$3018,8,FALSE))</f>
        <v>0</v>
      </c>
      <c r="K395" s="733">
        <f>IF(ISERROR(VLOOKUP(CONCATENATE($B395,"-",$C395),IN_1C!$B$2:$T$3018,9,FALSE))=TRUE,"",VLOOKUP(CONCATENATE($B395,"-",$C395),IN_1C!$B$2:$T$3018,9,FALSE))</f>
        <v>0</v>
      </c>
      <c r="L395" s="734">
        <f>IF(ISERROR(VLOOKUP(CONCATENATE($B395,"-",$C395),IN_1C!$B$2:$T$3018,10,FALSE))=TRUE,"",VLOOKUP(CONCATENATE($B395,"-",$C395),IN_1C!$B$2:$T$3018,10,FALSE))</f>
        <v>0</v>
      </c>
      <c r="M395" s="733">
        <f>IF(ISERROR(VLOOKUP(CONCATENATE($B395,"-",$C395),IN_1C!$B$2:$T$3018,11,FALSE))=TRUE,"",VLOOKUP(CONCATENATE($B395,"-",$C395),IN_1C!$B$2:$T$3018,11,FALSE))</f>
        <v>0</v>
      </c>
      <c r="N395" s="734">
        <f>IF(ISERROR(VLOOKUP(CONCATENATE($B395,"-",$C395),IN_1C!$B$2:$T$3018,12,FALSE))=TRUE,"",VLOOKUP(CONCATENATE($B395,"-",$C395),IN_1C!$B$2:$T$3018,12,FALSE))</f>
        <v>0</v>
      </c>
      <c r="O395" s="735">
        <f>IF(ISERROR(VLOOKUP(CONCATENATE($B395,"-",$C395),IN_1C!$B$2:$T$3018,13,FALSE))=TRUE,"",VLOOKUP(CONCATENATE($B395,"-",$C395),IN_1C!$B$2:$T$3018,13,FALSE))</f>
        <v>0</v>
      </c>
      <c r="P395" s="735">
        <f>IF(ISERROR(VLOOKUP(CONCATENATE($B395,"-",$C395),IN_1C!$B$2:$T$3018,14,FALSE))=TRUE,"",VLOOKUP(CONCATENATE($B395,"-",$C395),IN_1C!$B$2:$T$3018,14,FALSE))</f>
        <v>0</v>
      </c>
      <c r="Q395" s="662">
        <f t="shared" si="70"/>
        <v>0</v>
      </c>
      <c r="R395" s="661">
        <f t="shared" si="70"/>
        <v>0</v>
      </c>
    </row>
    <row r="396" spans="1:18" x14ac:dyDescent="0.35">
      <c r="A396" s="718" t="s">
        <v>1398</v>
      </c>
      <c r="B396" s="719" t="s">
        <v>1399</v>
      </c>
      <c r="C396" s="717">
        <v>9</v>
      </c>
      <c r="D396" s="1362" t="str">
        <f t="shared" si="71"/>
        <v/>
      </c>
      <c r="E396" s="733">
        <f>IF(ISERROR(VLOOKUP(CONCATENATE($B396,"-",$C396),IN_1C!$B$2:$T$3018,3,FALSE))=TRUE,"",VLOOKUP(CONCATENATE($B396,"-",$C396),IN_1C!$B$2:$T$3018,3,FALSE))</f>
        <v>0</v>
      </c>
      <c r="F396" s="734">
        <f>IF(ISERROR(VLOOKUP(CONCATENATE($B396,"-",$C396),IN_1C!$B$2:$T$3018,4,FALSE))=TRUE,"",VLOOKUP(CONCATENATE($B396,"-",$C396),IN_1C!$B$2:$T$3018,4,FALSE))</f>
        <v>0</v>
      </c>
      <c r="G396" s="733">
        <f>IF(ISERROR(VLOOKUP(CONCATENATE($B396,"-",$C396),IN_1C!$B$2:$T$3018,5,FALSE))=TRUE,"",VLOOKUP(CONCATENATE($B396,"-",$C396),IN_1C!$B$2:$T$3018,5,FALSE))</f>
        <v>0</v>
      </c>
      <c r="H396" s="734">
        <f>IF(ISERROR(VLOOKUP(CONCATENATE($B396,"-",$C396),IN_1C!$B$2:$T$3018,6,FALSE))=TRUE,"",VLOOKUP(CONCATENATE($B396,"-",$C396),IN_1C!$B$2:$T$3018,6,FALSE))</f>
        <v>0</v>
      </c>
      <c r="I396" s="733">
        <f>IF(ISERROR(VLOOKUP(CONCATENATE($B396,"-",$C396),IN_1C!$B$2:$T$3018,7,FALSE))=TRUE,"",VLOOKUP(CONCATENATE($B396,"-",$C396),IN_1C!$B$2:$T$3018,7,FALSE))</f>
        <v>0</v>
      </c>
      <c r="J396" s="734">
        <f>IF(ISERROR(VLOOKUP(CONCATENATE($B396,"-",$C396),IN_1C!$B$2:$T$3018,8,FALSE))=TRUE,"",VLOOKUP(CONCATENATE($B396,"-",$C396),IN_1C!$B$2:$T$3018,8,FALSE))</f>
        <v>0</v>
      </c>
      <c r="K396" s="733">
        <f>IF(ISERROR(VLOOKUP(CONCATENATE($B396,"-",$C396),IN_1C!$B$2:$T$3018,9,FALSE))=TRUE,"",VLOOKUP(CONCATENATE($B396,"-",$C396),IN_1C!$B$2:$T$3018,9,FALSE))</f>
        <v>0</v>
      </c>
      <c r="L396" s="734">
        <f>IF(ISERROR(VLOOKUP(CONCATENATE($B396,"-",$C396),IN_1C!$B$2:$T$3018,10,FALSE))=TRUE,"",VLOOKUP(CONCATENATE($B396,"-",$C396),IN_1C!$B$2:$T$3018,10,FALSE))</f>
        <v>0</v>
      </c>
      <c r="M396" s="733">
        <f>IF(ISERROR(VLOOKUP(CONCATENATE($B396,"-",$C396),IN_1C!$B$2:$T$3018,11,FALSE))=TRUE,"",VLOOKUP(CONCATENATE($B396,"-",$C396),IN_1C!$B$2:$T$3018,11,FALSE))</f>
        <v>0</v>
      </c>
      <c r="N396" s="734">
        <f>IF(ISERROR(VLOOKUP(CONCATENATE($B396,"-",$C396),IN_1C!$B$2:$T$3018,12,FALSE))=TRUE,"",VLOOKUP(CONCATENATE($B396,"-",$C396),IN_1C!$B$2:$T$3018,12,FALSE))</f>
        <v>0</v>
      </c>
      <c r="O396" s="735">
        <f>IF(ISERROR(VLOOKUP(CONCATENATE($B396,"-",$C396),IN_1C!$B$2:$T$3018,13,FALSE))=TRUE,"",VLOOKUP(CONCATENATE($B396,"-",$C396),IN_1C!$B$2:$T$3018,13,FALSE))</f>
        <v>0</v>
      </c>
      <c r="P396" s="735">
        <f>IF(ISERROR(VLOOKUP(CONCATENATE($B396,"-",$C396),IN_1C!$B$2:$T$3018,14,FALSE))=TRUE,"",VLOOKUP(CONCATENATE($B396,"-",$C396),IN_1C!$B$2:$T$3018,14,FALSE))</f>
        <v>0</v>
      </c>
      <c r="Q396" s="662">
        <f t="shared" si="70"/>
        <v>0</v>
      </c>
      <c r="R396" s="661">
        <f t="shared" si="70"/>
        <v>0</v>
      </c>
    </row>
    <row r="397" spans="1:18" x14ac:dyDescent="0.35">
      <c r="A397" s="718" t="s">
        <v>1400</v>
      </c>
      <c r="B397" s="719" t="s">
        <v>1401</v>
      </c>
      <c r="C397" s="717">
        <v>9</v>
      </c>
      <c r="D397" s="1362" t="str">
        <f t="shared" si="71"/>
        <v/>
      </c>
      <c r="E397" s="733">
        <f>IF(ISERROR(VLOOKUP(CONCATENATE($B397,"-",$C397),IN_1C!$B$2:$T$3018,3,FALSE))=TRUE,"",VLOOKUP(CONCATENATE($B397,"-",$C397),IN_1C!$B$2:$T$3018,3,FALSE))</f>
        <v>0</v>
      </c>
      <c r="F397" s="734">
        <f>IF(ISERROR(VLOOKUP(CONCATENATE($B397,"-",$C397),IN_1C!$B$2:$T$3018,4,FALSE))=TRUE,"",VLOOKUP(CONCATENATE($B397,"-",$C397),IN_1C!$B$2:$T$3018,4,FALSE))</f>
        <v>0</v>
      </c>
      <c r="G397" s="733">
        <f>IF(ISERROR(VLOOKUP(CONCATENATE($B397,"-",$C397),IN_1C!$B$2:$T$3018,5,FALSE))=TRUE,"",VLOOKUP(CONCATENATE($B397,"-",$C397),IN_1C!$B$2:$T$3018,5,FALSE))</f>
        <v>0</v>
      </c>
      <c r="H397" s="734">
        <f>IF(ISERROR(VLOOKUP(CONCATENATE($B397,"-",$C397),IN_1C!$B$2:$T$3018,6,FALSE))=TRUE,"",VLOOKUP(CONCATENATE($B397,"-",$C397),IN_1C!$B$2:$T$3018,6,FALSE))</f>
        <v>0</v>
      </c>
      <c r="I397" s="733">
        <f>IF(ISERROR(VLOOKUP(CONCATENATE($B397,"-",$C397),IN_1C!$B$2:$T$3018,7,FALSE))=TRUE,"",VLOOKUP(CONCATENATE($B397,"-",$C397),IN_1C!$B$2:$T$3018,7,FALSE))</f>
        <v>0</v>
      </c>
      <c r="J397" s="734">
        <f>IF(ISERROR(VLOOKUP(CONCATENATE($B397,"-",$C397),IN_1C!$B$2:$T$3018,8,FALSE))=TRUE,"",VLOOKUP(CONCATENATE($B397,"-",$C397),IN_1C!$B$2:$T$3018,8,FALSE))</f>
        <v>0</v>
      </c>
      <c r="K397" s="733">
        <f>IF(ISERROR(VLOOKUP(CONCATENATE($B397,"-",$C397),IN_1C!$B$2:$T$3018,9,FALSE))=TRUE,"",VLOOKUP(CONCATENATE($B397,"-",$C397),IN_1C!$B$2:$T$3018,9,FALSE))</f>
        <v>0</v>
      </c>
      <c r="L397" s="734">
        <f>IF(ISERROR(VLOOKUP(CONCATENATE($B397,"-",$C397),IN_1C!$B$2:$T$3018,10,FALSE))=TRUE,"",VLOOKUP(CONCATENATE($B397,"-",$C397),IN_1C!$B$2:$T$3018,10,FALSE))</f>
        <v>0</v>
      </c>
      <c r="M397" s="733">
        <f>IF(ISERROR(VLOOKUP(CONCATENATE($B397,"-",$C397),IN_1C!$B$2:$T$3018,11,FALSE))=TRUE,"",VLOOKUP(CONCATENATE($B397,"-",$C397),IN_1C!$B$2:$T$3018,11,FALSE))</f>
        <v>0</v>
      </c>
      <c r="N397" s="734">
        <f>IF(ISERROR(VLOOKUP(CONCATENATE($B397,"-",$C397),IN_1C!$B$2:$T$3018,12,FALSE))=TRUE,"",VLOOKUP(CONCATENATE($B397,"-",$C397),IN_1C!$B$2:$T$3018,12,FALSE))</f>
        <v>0</v>
      </c>
      <c r="O397" s="735">
        <f>IF(ISERROR(VLOOKUP(CONCATENATE($B397,"-",$C397),IN_1C!$B$2:$T$3018,13,FALSE))=TRUE,"",VLOOKUP(CONCATENATE($B397,"-",$C397),IN_1C!$B$2:$T$3018,13,FALSE))</f>
        <v>0</v>
      </c>
      <c r="P397" s="735">
        <f>IF(ISERROR(VLOOKUP(CONCATENATE($B397,"-",$C397),IN_1C!$B$2:$T$3018,14,FALSE))=TRUE,"",VLOOKUP(CONCATENATE($B397,"-",$C397),IN_1C!$B$2:$T$3018,14,FALSE))</f>
        <v>0</v>
      </c>
      <c r="Q397" s="662">
        <f t="shared" si="70"/>
        <v>0</v>
      </c>
      <c r="R397" s="661">
        <f t="shared" si="70"/>
        <v>0</v>
      </c>
    </row>
    <row r="398" spans="1:18" x14ac:dyDescent="0.35">
      <c r="A398" s="718" t="s">
        <v>1402</v>
      </c>
      <c r="B398" s="719" t="s">
        <v>1403</v>
      </c>
      <c r="C398" s="717">
        <v>9</v>
      </c>
      <c r="D398" s="1362" t="str">
        <f t="shared" si="71"/>
        <v/>
      </c>
      <c r="E398" s="733">
        <f>IF(ISERROR(VLOOKUP(CONCATENATE($B398,"-",$C398),IN_1C!$B$2:$T$3018,3,FALSE))=TRUE,"",VLOOKUP(CONCATENATE($B398,"-",$C398),IN_1C!$B$2:$T$3018,3,FALSE))</f>
        <v>0</v>
      </c>
      <c r="F398" s="734">
        <f>IF(ISERROR(VLOOKUP(CONCATENATE($B398,"-",$C398),IN_1C!$B$2:$T$3018,4,FALSE))=TRUE,"",VLOOKUP(CONCATENATE($B398,"-",$C398),IN_1C!$B$2:$T$3018,4,FALSE))</f>
        <v>0</v>
      </c>
      <c r="G398" s="733">
        <f>IF(ISERROR(VLOOKUP(CONCATENATE($B398,"-",$C398),IN_1C!$B$2:$T$3018,5,FALSE))=TRUE,"",VLOOKUP(CONCATENATE($B398,"-",$C398),IN_1C!$B$2:$T$3018,5,FALSE))</f>
        <v>0</v>
      </c>
      <c r="H398" s="734">
        <f>IF(ISERROR(VLOOKUP(CONCATENATE($B398,"-",$C398),IN_1C!$B$2:$T$3018,6,FALSE))=TRUE,"",VLOOKUP(CONCATENATE($B398,"-",$C398),IN_1C!$B$2:$T$3018,6,FALSE))</f>
        <v>0</v>
      </c>
      <c r="I398" s="733">
        <f>IF(ISERROR(VLOOKUP(CONCATENATE($B398,"-",$C398),IN_1C!$B$2:$T$3018,7,FALSE))=TRUE,"",VLOOKUP(CONCATENATE($B398,"-",$C398),IN_1C!$B$2:$T$3018,7,FALSE))</f>
        <v>0</v>
      </c>
      <c r="J398" s="734">
        <f>IF(ISERROR(VLOOKUP(CONCATENATE($B398,"-",$C398),IN_1C!$B$2:$T$3018,8,FALSE))=TRUE,"",VLOOKUP(CONCATENATE($B398,"-",$C398),IN_1C!$B$2:$T$3018,8,FALSE))</f>
        <v>0</v>
      </c>
      <c r="K398" s="733">
        <f>IF(ISERROR(VLOOKUP(CONCATENATE($B398,"-",$C398),IN_1C!$B$2:$T$3018,9,FALSE))=TRUE,"",VLOOKUP(CONCATENATE($B398,"-",$C398),IN_1C!$B$2:$T$3018,9,FALSE))</f>
        <v>0</v>
      </c>
      <c r="L398" s="734">
        <f>IF(ISERROR(VLOOKUP(CONCATENATE($B398,"-",$C398),IN_1C!$B$2:$T$3018,10,FALSE))=TRUE,"",VLOOKUP(CONCATENATE($B398,"-",$C398),IN_1C!$B$2:$T$3018,10,FALSE))</f>
        <v>0</v>
      </c>
      <c r="M398" s="733">
        <f>IF(ISERROR(VLOOKUP(CONCATENATE($B398,"-",$C398),IN_1C!$B$2:$T$3018,11,FALSE))=TRUE,"",VLOOKUP(CONCATENATE($B398,"-",$C398),IN_1C!$B$2:$T$3018,11,FALSE))</f>
        <v>0</v>
      </c>
      <c r="N398" s="734">
        <f>IF(ISERROR(VLOOKUP(CONCATENATE($B398,"-",$C398),IN_1C!$B$2:$T$3018,12,FALSE))=TRUE,"",VLOOKUP(CONCATENATE($B398,"-",$C398),IN_1C!$B$2:$T$3018,12,FALSE))</f>
        <v>0</v>
      </c>
      <c r="O398" s="735">
        <f>IF(ISERROR(VLOOKUP(CONCATENATE($B398,"-",$C398),IN_1C!$B$2:$T$3018,13,FALSE))=TRUE,"",VLOOKUP(CONCATENATE($B398,"-",$C398),IN_1C!$B$2:$T$3018,13,FALSE))</f>
        <v>0</v>
      </c>
      <c r="P398" s="735">
        <f>IF(ISERROR(VLOOKUP(CONCATENATE($B398,"-",$C398),IN_1C!$B$2:$T$3018,14,FALSE))=TRUE,"",VLOOKUP(CONCATENATE($B398,"-",$C398),IN_1C!$B$2:$T$3018,14,FALSE))</f>
        <v>0</v>
      </c>
      <c r="Q398" s="662">
        <f t="shared" si="70"/>
        <v>0</v>
      </c>
      <c r="R398" s="661">
        <f t="shared" si="70"/>
        <v>0</v>
      </c>
    </row>
    <row r="399" spans="1:18" x14ac:dyDescent="0.35">
      <c r="A399" s="718" t="s">
        <v>1404</v>
      </c>
      <c r="B399" s="719" t="s">
        <v>1405</v>
      </c>
      <c r="C399" s="717">
        <v>9</v>
      </c>
      <c r="D399" s="1362" t="str">
        <f t="shared" si="71"/>
        <v/>
      </c>
      <c r="E399" s="733">
        <f>IF(ISERROR(VLOOKUP(CONCATENATE($B399,"-",$C399),IN_1C!$B$2:$T$3018,3,FALSE))=TRUE,"",VLOOKUP(CONCATENATE($B399,"-",$C399),IN_1C!$B$2:$T$3018,3,FALSE))</f>
        <v>0</v>
      </c>
      <c r="F399" s="734">
        <f>IF(ISERROR(VLOOKUP(CONCATENATE($B399,"-",$C399),IN_1C!$B$2:$T$3018,4,FALSE))=TRUE,"",VLOOKUP(CONCATENATE($B399,"-",$C399),IN_1C!$B$2:$T$3018,4,FALSE))</f>
        <v>0</v>
      </c>
      <c r="G399" s="733">
        <f>IF(ISERROR(VLOOKUP(CONCATENATE($B399,"-",$C399),IN_1C!$B$2:$T$3018,5,FALSE))=TRUE,"",VLOOKUP(CONCATENATE($B399,"-",$C399),IN_1C!$B$2:$T$3018,5,FALSE))</f>
        <v>0</v>
      </c>
      <c r="H399" s="734">
        <f>IF(ISERROR(VLOOKUP(CONCATENATE($B399,"-",$C399),IN_1C!$B$2:$T$3018,6,FALSE))=TRUE,"",VLOOKUP(CONCATENATE($B399,"-",$C399),IN_1C!$B$2:$T$3018,6,FALSE))</f>
        <v>0</v>
      </c>
      <c r="I399" s="733">
        <f>IF(ISERROR(VLOOKUP(CONCATENATE($B399,"-",$C399),IN_1C!$B$2:$T$3018,7,FALSE))=TRUE,"",VLOOKUP(CONCATENATE($B399,"-",$C399),IN_1C!$B$2:$T$3018,7,FALSE))</f>
        <v>0</v>
      </c>
      <c r="J399" s="734">
        <f>IF(ISERROR(VLOOKUP(CONCATENATE($B399,"-",$C399),IN_1C!$B$2:$T$3018,8,FALSE))=TRUE,"",VLOOKUP(CONCATENATE($B399,"-",$C399),IN_1C!$B$2:$T$3018,8,FALSE))</f>
        <v>0</v>
      </c>
      <c r="K399" s="733">
        <f>IF(ISERROR(VLOOKUP(CONCATENATE($B399,"-",$C399),IN_1C!$B$2:$T$3018,9,FALSE))=TRUE,"",VLOOKUP(CONCATENATE($B399,"-",$C399),IN_1C!$B$2:$T$3018,9,FALSE))</f>
        <v>0</v>
      </c>
      <c r="L399" s="734">
        <f>IF(ISERROR(VLOOKUP(CONCATENATE($B399,"-",$C399),IN_1C!$B$2:$T$3018,10,FALSE))=TRUE,"",VLOOKUP(CONCATENATE($B399,"-",$C399),IN_1C!$B$2:$T$3018,10,FALSE))</f>
        <v>0</v>
      </c>
      <c r="M399" s="733">
        <f>IF(ISERROR(VLOOKUP(CONCATENATE($B399,"-",$C399),IN_1C!$B$2:$T$3018,11,FALSE))=TRUE,"",VLOOKUP(CONCATENATE($B399,"-",$C399),IN_1C!$B$2:$T$3018,11,FALSE))</f>
        <v>0</v>
      </c>
      <c r="N399" s="734">
        <f>IF(ISERROR(VLOOKUP(CONCATENATE($B399,"-",$C399),IN_1C!$B$2:$T$3018,12,FALSE))=TRUE,"",VLOOKUP(CONCATENATE($B399,"-",$C399),IN_1C!$B$2:$T$3018,12,FALSE))</f>
        <v>0</v>
      </c>
      <c r="O399" s="735">
        <f>IF(ISERROR(VLOOKUP(CONCATENATE($B399,"-",$C399),IN_1C!$B$2:$T$3018,13,FALSE))=TRUE,"",VLOOKUP(CONCATENATE($B399,"-",$C399),IN_1C!$B$2:$T$3018,13,FALSE))</f>
        <v>0</v>
      </c>
      <c r="P399" s="735">
        <f>IF(ISERROR(VLOOKUP(CONCATENATE($B399,"-",$C399),IN_1C!$B$2:$T$3018,14,FALSE))=TRUE,"",VLOOKUP(CONCATENATE($B399,"-",$C399),IN_1C!$B$2:$T$3018,14,FALSE))</f>
        <v>0</v>
      </c>
      <c r="Q399" s="662">
        <f t="shared" si="70"/>
        <v>0</v>
      </c>
      <c r="R399" s="661">
        <f t="shared" si="70"/>
        <v>0</v>
      </c>
    </row>
    <row r="400" spans="1:18" x14ac:dyDescent="0.35">
      <c r="A400" s="718" t="s">
        <v>1406</v>
      </c>
      <c r="B400" s="719" t="s">
        <v>1407</v>
      </c>
      <c r="C400" s="717">
        <v>9</v>
      </c>
      <c r="D400" s="1362" t="str">
        <f t="shared" si="71"/>
        <v/>
      </c>
      <c r="E400" s="733">
        <f>IF(ISERROR(VLOOKUP(CONCATENATE($B400,"-",$C400),IN_1C!$B$2:$T$3018,3,FALSE))=TRUE,"",VLOOKUP(CONCATENATE($B400,"-",$C400),IN_1C!$B$2:$T$3018,3,FALSE))</f>
        <v>0</v>
      </c>
      <c r="F400" s="734">
        <f>IF(ISERROR(VLOOKUP(CONCATENATE($B400,"-",$C400),IN_1C!$B$2:$T$3018,4,FALSE))=TRUE,"",VLOOKUP(CONCATENATE($B400,"-",$C400),IN_1C!$B$2:$T$3018,4,FALSE))</f>
        <v>0</v>
      </c>
      <c r="G400" s="733">
        <f>IF(ISERROR(VLOOKUP(CONCATENATE($B400,"-",$C400),IN_1C!$B$2:$T$3018,5,FALSE))=TRUE,"",VLOOKUP(CONCATENATE($B400,"-",$C400),IN_1C!$B$2:$T$3018,5,FALSE))</f>
        <v>0</v>
      </c>
      <c r="H400" s="734">
        <f>IF(ISERROR(VLOOKUP(CONCATENATE($B400,"-",$C400),IN_1C!$B$2:$T$3018,6,FALSE))=TRUE,"",VLOOKUP(CONCATENATE($B400,"-",$C400),IN_1C!$B$2:$T$3018,6,FALSE))</f>
        <v>0</v>
      </c>
      <c r="I400" s="733">
        <f>IF(ISERROR(VLOOKUP(CONCATENATE($B400,"-",$C400),IN_1C!$B$2:$T$3018,7,FALSE))=TRUE,"",VLOOKUP(CONCATENATE($B400,"-",$C400),IN_1C!$B$2:$T$3018,7,FALSE))</f>
        <v>0</v>
      </c>
      <c r="J400" s="734">
        <f>IF(ISERROR(VLOOKUP(CONCATENATE($B400,"-",$C400),IN_1C!$B$2:$T$3018,8,FALSE))=TRUE,"",VLOOKUP(CONCATENATE($B400,"-",$C400),IN_1C!$B$2:$T$3018,8,FALSE))</f>
        <v>0</v>
      </c>
      <c r="K400" s="733">
        <f>IF(ISERROR(VLOOKUP(CONCATENATE($B400,"-",$C400),IN_1C!$B$2:$T$3018,9,FALSE))=TRUE,"",VLOOKUP(CONCATENATE($B400,"-",$C400),IN_1C!$B$2:$T$3018,9,FALSE))</f>
        <v>0</v>
      </c>
      <c r="L400" s="734">
        <f>IF(ISERROR(VLOOKUP(CONCATENATE($B400,"-",$C400),IN_1C!$B$2:$T$3018,10,FALSE))=TRUE,"",VLOOKUP(CONCATENATE($B400,"-",$C400),IN_1C!$B$2:$T$3018,10,FALSE))</f>
        <v>0</v>
      </c>
      <c r="M400" s="733">
        <f>IF(ISERROR(VLOOKUP(CONCATENATE($B400,"-",$C400),IN_1C!$B$2:$T$3018,11,FALSE))=TRUE,"",VLOOKUP(CONCATENATE($B400,"-",$C400),IN_1C!$B$2:$T$3018,11,FALSE))</f>
        <v>0</v>
      </c>
      <c r="N400" s="734">
        <f>IF(ISERROR(VLOOKUP(CONCATENATE($B400,"-",$C400),IN_1C!$B$2:$T$3018,12,FALSE))=TRUE,"",VLOOKUP(CONCATENATE($B400,"-",$C400),IN_1C!$B$2:$T$3018,12,FALSE))</f>
        <v>0</v>
      </c>
      <c r="O400" s="735">
        <f>IF(ISERROR(VLOOKUP(CONCATENATE($B400,"-",$C400),IN_1C!$B$2:$T$3018,13,FALSE))=TRUE,"",VLOOKUP(CONCATENATE($B400,"-",$C400),IN_1C!$B$2:$T$3018,13,FALSE))</f>
        <v>0</v>
      </c>
      <c r="P400" s="735">
        <f>IF(ISERROR(VLOOKUP(CONCATENATE($B400,"-",$C400),IN_1C!$B$2:$T$3018,14,FALSE))=TRUE,"",VLOOKUP(CONCATENATE($B400,"-",$C400),IN_1C!$B$2:$T$3018,14,FALSE))</f>
        <v>0</v>
      </c>
      <c r="Q400" s="662">
        <f t="shared" si="70"/>
        <v>0</v>
      </c>
      <c r="R400" s="661">
        <f t="shared" si="70"/>
        <v>0</v>
      </c>
    </row>
    <row r="401" spans="1:18" ht="15.45" thickBot="1" x14ac:dyDescent="0.4">
      <c r="A401" s="718" t="s">
        <v>1408</v>
      </c>
      <c r="B401" s="720" t="s">
        <v>1409</v>
      </c>
      <c r="C401" s="717">
        <v>9</v>
      </c>
      <c r="D401" s="1362" t="str">
        <f t="shared" si="71"/>
        <v/>
      </c>
      <c r="E401" s="736">
        <f>IF(ISERROR(VLOOKUP(CONCATENATE($B401,"-",$C401),IN_1C!$B$2:$T$3018,3,FALSE))=TRUE,"",VLOOKUP(CONCATENATE($B401,"-",$C401),IN_1C!$B$2:$T$3018,3,FALSE))</f>
        <v>0</v>
      </c>
      <c r="F401" s="737">
        <f>IF(ISERROR(VLOOKUP(CONCATENATE($B401,"-",$C401),IN_1C!$B$2:$T$3018,4,FALSE))=TRUE,"",VLOOKUP(CONCATENATE($B401,"-",$C401),IN_1C!$B$2:$T$3018,4,FALSE))</f>
        <v>0</v>
      </c>
      <c r="G401" s="736">
        <f>IF(ISERROR(VLOOKUP(CONCATENATE($B401,"-",$C401),IN_1C!$B$2:$T$3018,5,FALSE))=TRUE,"",VLOOKUP(CONCATENATE($B401,"-",$C401),IN_1C!$B$2:$T$3018,5,FALSE))</f>
        <v>0</v>
      </c>
      <c r="H401" s="737">
        <f>IF(ISERROR(VLOOKUP(CONCATENATE($B401,"-",$C401),IN_1C!$B$2:$T$3018,6,FALSE))=TRUE,"",VLOOKUP(CONCATENATE($B401,"-",$C401),IN_1C!$B$2:$T$3018,6,FALSE))</f>
        <v>0</v>
      </c>
      <c r="I401" s="736">
        <f>IF(ISERROR(VLOOKUP(CONCATENATE($B401,"-",$C401),IN_1C!$B$2:$T$3018,7,FALSE))=TRUE,"",VLOOKUP(CONCATENATE($B401,"-",$C401),IN_1C!$B$2:$T$3018,7,FALSE))</f>
        <v>0</v>
      </c>
      <c r="J401" s="737">
        <f>IF(ISERROR(VLOOKUP(CONCATENATE($B401,"-",$C401),IN_1C!$B$2:$T$3018,8,FALSE))=TRUE,"",VLOOKUP(CONCATENATE($B401,"-",$C401),IN_1C!$B$2:$T$3018,8,FALSE))</f>
        <v>0</v>
      </c>
      <c r="K401" s="736">
        <f>IF(ISERROR(VLOOKUP(CONCATENATE($B401,"-",$C401),IN_1C!$B$2:$T$3018,9,FALSE))=TRUE,"",VLOOKUP(CONCATENATE($B401,"-",$C401),IN_1C!$B$2:$T$3018,9,FALSE))</f>
        <v>0</v>
      </c>
      <c r="L401" s="737">
        <f>IF(ISERROR(VLOOKUP(CONCATENATE($B401,"-",$C401),IN_1C!$B$2:$T$3018,10,FALSE))=TRUE,"",VLOOKUP(CONCATENATE($B401,"-",$C401),IN_1C!$B$2:$T$3018,10,FALSE))</f>
        <v>0</v>
      </c>
      <c r="M401" s="736">
        <f>IF(ISERROR(VLOOKUP(CONCATENATE($B401,"-",$C401),IN_1C!$B$2:$T$3018,11,FALSE))=TRUE,"",VLOOKUP(CONCATENATE($B401,"-",$C401),IN_1C!$B$2:$T$3018,11,FALSE))</f>
        <v>0</v>
      </c>
      <c r="N401" s="737">
        <f>IF(ISERROR(VLOOKUP(CONCATENATE($B401,"-",$C401),IN_1C!$B$2:$T$3018,12,FALSE))=TRUE,"",VLOOKUP(CONCATENATE($B401,"-",$C401),IN_1C!$B$2:$T$3018,12,FALSE))</f>
        <v>0</v>
      </c>
      <c r="O401" s="738">
        <f>IF(ISERROR(VLOOKUP(CONCATENATE($B401,"-",$C401),IN_1C!$B$2:$T$3018,13,FALSE))=TRUE,"",VLOOKUP(CONCATENATE($B401,"-",$C401),IN_1C!$B$2:$T$3018,13,FALSE))</f>
        <v>0</v>
      </c>
      <c r="P401" s="738">
        <f>IF(ISERROR(VLOOKUP(CONCATENATE($B401,"-",$C401),IN_1C!$B$2:$T$3018,14,FALSE))=TRUE,"",VLOOKUP(CONCATENATE($B401,"-",$C401),IN_1C!$B$2:$T$3018,14,FALSE))</f>
        <v>0</v>
      </c>
      <c r="Q401" s="665">
        <f t="shared" si="70"/>
        <v>0</v>
      </c>
      <c r="R401" s="666">
        <f t="shared" si="70"/>
        <v>0</v>
      </c>
    </row>
    <row r="402" spans="1:18" ht="15.45" thickBot="1" x14ac:dyDescent="0.4">
      <c r="A402" s="721" t="s">
        <v>1410</v>
      </c>
      <c r="B402" s="722"/>
      <c r="C402" s="717"/>
      <c r="D402" s="1362"/>
      <c r="E402" s="739" t="str">
        <f>IF(ISERROR(VLOOKUP(CONCATENATE($B402,"-",$C402),IN_1C!$B$2:$T$3018,3,FALSE))=TRUE,"",VLOOKUP(CONCATENATE($B402,"-",$C402),IN_1C!$B$2:$T$3018,3,FALSE))</f>
        <v/>
      </c>
      <c r="F402" s="740"/>
      <c r="G402" s="740"/>
      <c r="H402" s="740"/>
      <c r="I402" s="740"/>
      <c r="J402" s="740"/>
      <c r="K402" s="740"/>
      <c r="L402" s="740"/>
      <c r="M402" s="740"/>
      <c r="N402" s="740"/>
      <c r="O402" s="740"/>
      <c r="P402" s="740"/>
      <c r="Q402" s="668"/>
      <c r="R402" s="669"/>
    </row>
    <row r="403" spans="1:18" x14ac:dyDescent="0.35">
      <c r="A403" s="715" t="s">
        <v>1411</v>
      </c>
      <c r="B403" s="716" t="s">
        <v>1412</v>
      </c>
      <c r="C403" s="717">
        <v>9</v>
      </c>
      <c r="D403" s="1362" t="str">
        <f t="shared" ref="D403:D410" si="72">CONCATENATE(D$389)</f>
        <v/>
      </c>
      <c r="E403" s="730">
        <f>IF(ISERROR(VLOOKUP(CONCATENATE($B403,"-",$C403),IN_1C!$B$2:$T$3018,3,FALSE))=TRUE,"",VLOOKUP(CONCATENATE($B403,"-",$C403),IN_1C!$B$2:$T$3018,3,FALSE))</f>
        <v>0</v>
      </c>
      <c r="F403" s="731">
        <f>IF(ISERROR(VLOOKUP(CONCATENATE($B403,"-",$C403),IN_1C!$B$2:$T$3018,4,FALSE))=TRUE,"",VLOOKUP(CONCATENATE($B403,"-",$C403),IN_1C!$B$2:$T$3018,4,FALSE))</f>
        <v>0</v>
      </c>
      <c r="G403" s="730">
        <f>IF(ISERROR(VLOOKUP(CONCATENATE($B403,"-",$C403),IN_1C!$B$2:$T$3018,5,FALSE))=TRUE,"",VLOOKUP(CONCATENATE($B403,"-",$C403),IN_1C!$B$2:$T$3018,5,FALSE))</f>
        <v>0</v>
      </c>
      <c r="H403" s="731">
        <f>IF(ISERROR(VLOOKUP(CONCATENATE($B403,"-",$C403),IN_1C!$B$2:$T$3018,6,FALSE))=TRUE,"",VLOOKUP(CONCATENATE($B403,"-",$C403),IN_1C!$B$2:$T$3018,6,FALSE))</f>
        <v>0</v>
      </c>
      <c r="I403" s="730">
        <f>IF(ISERROR(VLOOKUP(CONCATENATE($B403,"-",$C403),IN_1C!$B$2:$T$3018,7,FALSE))=TRUE,"",VLOOKUP(CONCATENATE($B403,"-",$C403),IN_1C!$B$2:$T$3018,7,FALSE))</f>
        <v>0</v>
      </c>
      <c r="J403" s="731">
        <f>IF(ISERROR(VLOOKUP(CONCATENATE($B403,"-",$C403),IN_1C!$B$2:$T$3018,8,FALSE))=TRUE,"",VLOOKUP(CONCATENATE($B403,"-",$C403),IN_1C!$B$2:$T$3018,8,FALSE))</f>
        <v>0</v>
      </c>
      <c r="K403" s="730">
        <f>IF(ISERROR(VLOOKUP(CONCATENATE($B403,"-",$C403),IN_1C!$B$2:$T$3018,9,FALSE))=TRUE,"",VLOOKUP(CONCATENATE($B403,"-",$C403),IN_1C!$B$2:$T$3018,9,FALSE))</f>
        <v>0</v>
      </c>
      <c r="L403" s="731">
        <f>IF(ISERROR(VLOOKUP(CONCATENATE($B403,"-",$C403),IN_1C!$B$2:$T$3018,10,FALSE))=TRUE,"",VLOOKUP(CONCATENATE($B403,"-",$C403),IN_1C!$B$2:$T$3018,10,FALSE))</f>
        <v>0</v>
      </c>
      <c r="M403" s="730">
        <f>IF(ISERROR(VLOOKUP(CONCATENATE($B403,"-",$C403),IN_1C!$B$2:$T$3018,11,FALSE))=TRUE,"",VLOOKUP(CONCATENATE($B403,"-",$C403),IN_1C!$B$2:$T$3018,11,FALSE))</f>
        <v>0</v>
      </c>
      <c r="N403" s="731">
        <f>IF(ISERROR(VLOOKUP(CONCATENATE($B403,"-",$C403),IN_1C!$B$2:$T$3018,12,FALSE))=TRUE,"",VLOOKUP(CONCATENATE($B403,"-",$C403),IN_1C!$B$2:$T$3018,12,FALSE))</f>
        <v>0</v>
      </c>
      <c r="O403" s="730">
        <f>IF(ISERROR(VLOOKUP(CONCATENATE($B403,"-",$C403),IN_1C!$B$2:$T$3018,13,FALSE))=TRUE,"",VLOOKUP(CONCATENATE($B403,"-",$C403),IN_1C!$B$2:$T$3018,13,FALSE))</f>
        <v>0</v>
      </c>
      <c r="P403" s="731">
        <f>IF(ISERROR(VLOOKUP(CONCATENATE($B403,"-",$C403),IN_1C!$B$2:$T$3018,14,FALSE))=TRUE,"",VLOOKUP(CONCATENATE($B403,"-",$C403),IN_1C!$B$2:$T$3018,14,FALSE))</f>
        <v>0</v>
      </c>
      <c r="Q403" s="656">
        <f t="shared" ref="Q403:R410" si="73">E403+G403</f>
        <v>0</v>
      </c>
      <c r="R403" s="657">
        <f t="shared" si="73"/>
        <v>0</v>
      </c>
    </row>
    <row r="404" spans="1:18" x14ac:dyDescent="0.35">
      <c r="A404" s="718" t="s">
        <v>1413</v>
      </c>
      <c r="B404" s="719" t="s">
        <v>1414</v>
      </c>
      <c r="C404" s="717">
        <v>9</v>
      </c>
      <c r="D404" s="1362" t="str">
        <f t="shared" si="72"/>
        <v/>
      </c>
      <c r="E404" s="733">
        <f>IF(ISERROR(VLOOKUP(CONCATENATE($B404,"-",$C404),IN_1C!$B$2:$T$3018,3,FALSE))=TRUE,"",VLOOKUP(CONCATENATE($B404,"-",$C404),IN_1C!$B$2:$T$3018,3,FALSE))</f>
        <v>0</v>
      </c>
      <c r="F404" s="734">
        <f>IF(ISERROR(VLOOKUP(CONCATENATE($B404,"-",$C404),IN_1C!$B$2:$T$3018,4,FALSE))=TRUE,"",VLOOKUP(CONCATENATE($B404,"-",$C404),IN_1C!$B$2:$T$3018,4,FALSE))</f>
        <v>0</v>
      </c>
      <c r="G404" s="733">
        <f>IF(ISERROR(VLOOKUP(CONCATENATE($B404,"-",$C404),IN_1C!$B$2:$T$3018,5,FALSE))=TRUE,"",VLOOKUP(CONCATENATE($B404,"-",$C404),IN_1C!$B$2:$T$3018,5,FALSE))</f>
        <v>0</v>
      </c>
      <c r="H404" s="734">
        <f>IF(ISERROR(VLOOKUP(CONCATENATE($B404,"-",$C404),IN_1C!$B$2:$T$3018,6,FALSE))=TRUE,"",VLOOKUP(CONCATENATE($B404,"-",$C404),IN_1C!$B$2:$T$3018,6,FALSE))</f>
        <v>0</v>
      </c>
      <c r="I404" s="733">
        <f>IF(ISERROR(VLOOKUP(CONCATENATE($B404,"-",$C404),IN_1C!$B$2:$T$3018,7,FALSE))=TRUE,"",VLOOKUP(CONCATENATE($B404,"-",$C404),IN_1C!$B$2:$T$3018,7,FALSE))</f>
        <v>0</v>
      </c>
      <c r="J404" s="734">
        <f>IF(ISERROR(VLOOKUP(CONCATENATE($B404,"-",$C404),IN_1C!$B$2:$T$3018,8,FALSE))=TRUE,"",VLOOKUP(CONCATENATE($B404,"-",$C404),IN_1C!$B$2:$T$3018,8,FALSE))</f>
        <v>0</v>
      </c>
      <c r="K404" s="733">
        <f>IF(ISERROR(VLOOKUP(CONCATENATE($B404,"-",$C404),IN_1C!$B$2:$T$3018,9,FALSE))=TRUE,"",VLOOKUP(CONCATENATE($B404,"-",$C404),IN_1C!$B$2:$T$3018,9,FALSE))</f>
        <v>0</v>
      </c>
      <c r="L404" s="734">
        <f>IF(ISERROR(VLOOKUP(CONCATENATE($B404,"-",$C404),IN_1C!$B$2:$T$3018,10,FALSE))=TRUE,"",VLOOKUP(CONCATENATE($B404,"-",$C404),IN_1C!$B$2:$T$3018,10,FALSE))</f>
        <v>0</v>
      </c>
      <c r="M404" s="733">
        <f>IF(ISERROR(VLOOKUP(CONCATENATE($B404,"-",$C404),IN_1C!$B$2:$T$3018,11,FALSE))=TRUE,"",VLOOKUP(CONCATENATE($B404,"-",$C404),IN_1C!$B$2:$T$3018,11,FALSE))</f>
        <v>0</v>
      </c>
      <c r="N404" s="734">
        <f>IF(ISERROR(VLOOKUP(CONCATENATE($B404,"-",$C404),IN_1C!$B$2:$T$3018,12,FALSE))=TRUE,"",VLOOKUP(CONCATENATE($B404,"-",$C404),IN_1C!$B$2:$T$3018,12,FALSE))</f>
        <v>0</v>
      </c>
      <c r="O404" s="733">
        <f>IF(ISERROR(VLOOKUP(CONCATENATE($B404,"-",$C404),IN_1C!$B$2:$T$3018,13,FALSE))=TRUE,"",VLOOKUP(CONCATENATE($B404,"-",$C404),IN_1C!$B$2:$T$3018,13,FALSE))</f>
        <v>0</v>
      </c>
      <c r="P404" s="734">
        <f>IF(ISERROR(VLOOKUP(CONCATENATE($B404,"-",$C404),IN_1C!$B$2:$T$3018,14,FALSE))=TRUE,"",VLOOKUP(CONCATENATE($B404,"-",$C404),IN_1C!$B$2:$T$3018,14,FALSE))</f>
        <v>0</v>
      </c>
      <c r="Q404" s="660">
        <f t="shared" si="73"/>
        <v>0</v>
      </c>
      <c r="R404" s="661">
        <f t="shared" si="73"/>
        <v>0</v>
      </c>
    </row>
    <row r="405" spans="1:18" x14ac:dyDescent="0.35">
      <c r="A405" s="718" t="s">
        <v>1415</v>
      </c>
      <c r="B405" s="719" t="s">
        <v>1416</v>
      </c>
      <c r="C405" s="717">
        <v>9</v>
      </c>
      <c r="D405" s="1362" t="str">
        <f t="shared" si="72"/>
        <v/>
      </c>
      <c r="E405" s="733">
        <f>IF(ISERROR(VLOOKUP(CONCATENATE($B405,"-",$C405),IN_1C!$B$2:$T$3018,3,FALSE))=TRUE,"",VLOOKUP(CONCATENATE($B405,"-",$C405),IN_1C!$B$2:$T$3018,3,FALSE))</f>
        <v>0</v>
      </c>
      <c r="F405" s="734">
        <f>IF(ISERROR(VLOOKUP(CONCATENATE($B405,"-",$C405),IN_1C!$B$2:$T$3018,4,FALSE))=TRUE,"",VLOOKUP(CONCATENATE($B405,"-",$C405),IN_1C!$B$2:$T$3018,4,FALSE))</f>
        <v>0</v>
      </c>
      <c r="G405" s="733">
        <f>IF(ISERROR(VLOOKUP(CONCATENATE($B405,"-",$C405),IN_1C!$B$2:$T$3018,5,FALSE))=TRUE,"",VLOOKUP(CONCATENATE($B405,"-",$C405),IN_1C!$B$2:$T$3018,5,FALSE))</f>
        <v>0</v>
      </c>
      <c r="H405" s="734">
        <f>IF(ISERROR(VLOOKUP(CONCATENATE($B405,"-",$C405),IN_1C!$B$2:$T$3018,6,FALSE))=TRUE,"",VLOOKUP(CONCATENATE($B405,"-",$C405),IN_1C!$B$2:$T$3018,6,FALSE))</f>
        <v>0</v>
      </c>
      <c r="I405" s="733">
        <f>IF(ISERROR(VLOOKUP(CONCATENATE($B405,"-",$C405),IN_1C!$B$2:$T$3018,7,FALSE))=TRUE,"",VLOOKUP(CONCATENATE($B405,"-",$C405),IN_1C!$B$2:$T$3018,7,FALSE))</f>
        <v>0</v>
      </c>
      <c r="J405" s="734">
        <f>IF(ISERROR(VLOOKUP(CONCATENATE($B405,"-",$C405),IN_1C!$B$2:$T$3018,8,FALSE))=TRUE,"",VLOOKUP(CONCATENATE($B405,"-",$C405),IN_1C!$B$2:$T$3018,8,FALSE))</f>
        <v>0</v>
      </c>
      <c r="K405" s="733">
        <f>IF(ISERROR(VLOOKUP(CONCATENATE($B405,"-",$C405),IN_1C!$B$2:$T$3018,9,FALSE))=TRUE,"",VLOOKUP(CONCATENATE($B405,"-",$C405),IN_1C!$B$2:$T$3018,9,FALSE))</f>
        <v>0</v>
      </c>
      <c r="L405" s="734">
        <f>IF(ISERROR(VLOOKUP(CONCATENATE($B405,"-",$C405),IN_1C!$B$2:$T$3018,10,FALSE))=TRUE,"",VLOOKUP(CONCATENATE($B405,"-",$C405),IN_1C!$B$2:$T$3018,10,FALSE))</f>
        <v>0</v>
      </c>
      <c r="M405" s="733">
        <f>IF(ISERROR(VLOOKUP(CONCATENATE($B405,"-",$C405),IN_1C!$B$2:$T$3018,11,FALSE))=TRUE,"",VLOOKUP(CONCATENATE($B405,"-",$C405),IN_1C!$B$2:$T$3018,11,FALSE))</f>
        <v>0</v>
      </c>
      <c r="N405" s="734">
        <f>IF(ISERROR(VLOOKUP(CONCATENATE($B405,"-",$C405),IN_1C!$B$2:$T$3018,12,FALSE))=TRUE,"",VLOOKUP(CONCATENATE($B405,"-",$C405),IN_1C!$B$2:$T$3018,12,FALSE))</f>
        <v>0</v>
      </c>
      <c r="O405" s="733">
        <f>IF(ISERROR(VLOOKUP(CONCATENATE($B405,"-",$C405),IN_1C!$B$2:$T$3018,13,FALSE))=TRUE,"",VLOOKUP(CONCATENATE($B405,"-",$C405),IN_1C!$B$2:$T$3018,13,FALSE))</f>
        <v>0</v>
      </c>
      <c r="P405" s="734">
        <f>IF(ISERROR(VLOOKUP(CONCATENATE($B405,"-",$C405),IN_1C!$B$2:$T$3018,14,FALSE))=TRUE,"",VLOOKUP(CONCATENATE($B405,"-",$C405),IN_1C!$B$2:$T$3018,14,FALSE))</f>
        <v>0</v>
      </c>
      <c r="Q405" s="660">
        <f t="shared" si="73"/>
        <v>0</v>
      </c>
      <c r="R405" s="661">
        <f t="shared" si="73"/>
        <v>0</v>
      </c>
    </row>
    <row r="406" spans="1:18" x14ac:dyDescent="0.35">
      <c r="A406" s="718" t="s">
        <v>1417</v>
      </c>
      <c r="B406" s="719" t="s">
        <v>1418</v>
      </c>
      <c r="C406" s="717">
        <v>9</v>
      </c>
      <c r="D406" s="1362" t="str">
        <f t="shared" si="72"/>
        <v/>
      </c>
      <c r="E406" s="733">
        <f>IF(ISERROR(VLOOKUP(CONCATENATE($B406,"-",$C406),IN_1C!$B$2:$T$3018,3,FALSE))=TRUE,"",VLOOKUP(CONCATENATE($B406,"-",$C406),IN_1C!$B$2:$T$3018,3,FALSE))</f>
        <v>0</v>
      </c>
      <c r="F406" s="734">
        <f>IF(ISERROR(VLOOKUP(CONCATENATE($B406,"-",$C406),IN_1C!$B$2:$T$3018,4,FALSE))=TRUE,"",VLOOKUP(CONCATENATE($B406,"-",$C406),IN_1C!$B$2:$T$3018,4,FALSE))</f>
        <v>0</v>
      </c>
      <c r="G406" s="733">
        <f>IF(ISERROR(VLOOKUP(CONCATENATE($B406,"-",$C406),IN_1C!$B$2:$T$3018,5,FALSE))=TRUE,"",VLOOKUP(CONCATENATE($B406,"-",$C406),IN_1C!$B$2:$T$3018,5,FALSE))</f>
        <v>0</v>
      </c>
      <c r="H406" s="734">
        <f>IF(ISERROR(VLOOKUP(CONCATENATE($B406,"-",$C406),IN_1C!$B$2:$T$3018,6,FALSE))=TRUE,"",VLOOKUP(CONCATENATE($B406,"-",$C406),IN_1C!$B$2:$T$3018,6,FALSE))</f>
        <v>0</v>
      </c>
      <c r="I406" s="733">
        <f>IF(ISERROR(VLOOKUP(CONCATENATE($B406,"-",$C406),IN_1C!$B$2:$T$3018,7,FALSE))=TRUE,"",VLOOKUP(CONCATENATE($B406,"-",$C406),IN_1C!$B$2:$T$3018,7,FALSE))</f>
        <v>0</v>
      </c>
      <c r="J406" s="734">
        <f>IF(ISERROR(VLOOKUP(CONCATENATE($B406,"-",$C406),IN_1C!$B$2:$T$3018,8,FALSE))=TRUE,"",VLOOKUP(CONCATENATE($B406,"-",$C406),IN_1C!$B$2:$T$3018,8,FALSE))</f>
        <v>0</v>
      </c>
      <c r="K406" s="733">
        <f>IF(ISERROR(VLOOKUP(CONCATENATE($B406,"-",$C406),IN_1C!$B$2:$T$3018,9,FALSE))=TRUE,"",VLOOKUP(CONCATENATE($B406,"-",$C406),IN_1C!$B$2:$T$3018,9,FALSE))</f>
        <v>0</v>
      </c>
      <c r="L406" s="734">
        <f>IF(ISERROR(VLOOKUP(CONCATENATE($B406,"-",$C406),IN_1C!$B$2:$T$3018,10,FALSE))=TRUE,"",VLOOKUP(CONCATENATE($B406,"-",$C406),IN_1C!$B$2:$T$3018,10,FALSE))</f>
        <v>0</v>
      </c>
      <c r="M406" s="733">
        <f>IF(ISERROR(VLOOKUP(CONCATENATE($B406,"-",$C406),IN_1C!$B$2:$T$3018,11,FALSE))=TRUE,"",VLOOKUP(CONCATENATE($B406,"-",$C406),IN_1C!$B$2:$T$3018,11,FALSE))</f>
        <v>0</v>
      </c>
      <c r="N406" s="734">
        <f>IF(ISERROR(VLOOKUP(CONCATENATE($B406,"-",$C406),IN_1C!$B$2:$T$3018,12,FALSE))=TRUE,"",VLOOKUP(CONCATENATE($B406,"-",$C406),IN_1C!$B$2:$T$3018,12,FALSE))</f>
        <v>0</v>
      </c>
      <c r="O406" s="733">
        <f>IF(ISERROR(VLOOKUP(CONCATENATE($B406,"-",$C406),IN_1C!$B$2:$T$3018,13,FALSE))=TRUE,"",VLOOKUP(CONCATENATE($B406,"-",$C406),IN_1C!$B$2:$T$3018,13,FALSE))</f>
        <v>0</v>
      </c>
      <c r="P406" s="734">
        <f>IF(ISERROR(VLOOKUP(CONCATENATE($B406,"-",$C406),IN_1C!$B$2:$T$3018,14,FALSE))=TRUE,"",VLOOKUP(CONCATENATE($B406,"-",$C406),IN_1C!$B$2:$T$3018,14,FALSE))</f>
        <v>0</v>
      </c>
      <c r="Q406" s="660">
        <f t="shared" si="73"/>
        <v>0</v>
      </c>
      <c r="R406" s="661">
        <f t="shared" si="73"/>
        <v>0</v>
      </c>
    </row>
    <row r="407" spans="1:18" x14ac:dyDescent="0.35">
      <c r="A407" s="718" t="s">
        <v>1419</v>
      </c>
      <c r="B407" s="719" t="s">
        <v>1420</v>
      </c>
      <c r="C407" s="717">
        <v>9</v>
      </c>
      <c r="D407" s="1362" t="str">
        <f t="shared" si="72"/>
        <v/>
      </c>
      <c r="E407" s="733">
        <f>IF(ISERROR(VLOOKUP(CONCATENATE($B407,"-",$C407),IN_1C!$B$2:$T$3018,3,FALSE))=TRUE,"",VLOOKUP(CONCATENATE($B407,"-",$C407),IN_1C!$B$2:$T$3018,3,FALSE))</f>
        <v>0</v>
      </c>
      <c r="F407" s="734">
        <f>IF(ISERROR(VLOOKUP(CONCATENATE($B407,"-",$C407),IN_1C!$B$2:$T$3018,4,FALSE))=TRUE,"",VLOOKUP(CONCATENATE($B407,"-",$C407),IN_1C!$B$2:$T$3018,4,FALSE))</f>
        <v>0</v>
      </c>
      <c r="G407" s="733">
        <f>IF(ISERROR(VLOOKUP(CONCATENATE($B407,"-",$C407),IN_1C!$B$2:$T$3018,5,FALSE))=TRUE,"",VLOOKUP(CONCATENATE($B407,"-",$C407),IN_1C!$B$2:$T$3018,5,FALSE))</f>
        <v>0</v>
      </c>
      <c r="H407" s="734">
        <f>IF(ISERROR(VLOOKUP(CONCATENATE($B407,"-",$C407),IN_1C!$B$2:$T$3018,6,FALSE))=TRUE,"",VLOOKUP(CONCATENATE($B407,"-",$C407),IN_1C!$B$2:$T$3018,6,FALSE))</f>
        <v>0</v>
      </c>
      <c r="I407" s="733">
        <f>IF(ISERROR(VLOOKUP(CONCATENATE($B407,"-",$C407),IN_1C!$B$2:$T$3018,7,FALSE))=TRUE,"",VLOOKUP(CONCATENATE($B407,"-",$C407),IN_1C!$B$2:$T$3018,7,FALSE))</f>
        <v>0</v>
      </c>
      <c r="J407" s="734">
        <f>IF(ISERROR(VLOOKUP(CONCATENATE($B407,"-",$C407),IN_1C!$B$2:$T$3018,8,FALSE))=TRUE,"",VLOOKUP(CONCATENATE($B407,"-",$C407),IN_1C!$B$2:$T$3018,8,FALSE))</f>
        <v>0</v>
      </c>
      <c r="K407" s="733">
        <f>IF(ISERROR(VLOOKUP(CONCATENATE($B407,"-",$C407),IN_1C!$B$2:$T$3018,9,FALSE))=TRUE,"",VLOOKUP(CONCATENATE($B407,"-",$C407),IN_1C!$B$2:$T$3018,9,FALSE))</f>
        <v>0</v>
      </c>
      <c r="L407" s="734">
        <f>IF(ISERROR(VLOOKUP(CONCATENATE($B407,"-",$C407),IN_1C!$B$2:$T$3018,10,FALSE))=TRUE,"",VLOOKUP(CONCATENATE($B407,"-",$C407),IN_1C!$B$2:$T$3018,10,FALSE))</f>
        <v>0</v>
      </c>
      <c r="M407" s="733">
        <f>IF(ISERROR(VLOOKUP(CONCATENATE($B407,"-",$C407),IN_1C!$B$2:$T$3018,11,FALSE))=TRUE,"",VLOOKUP(CONCATENATE($B407,"-",$C407),IN_1C!$B$2:$T$3018,11,FALSE))</f>
        <v>0</v>
      </c>
      <c r="N407" s="734">
        <f>IF(ISERROR(VLOOKUP(CONCATENATE($B407,"-",$C407),IN_1C!$B$2:$T$3018,12,FALSE))=TRUE,"",VLOOKUP(CONCATENATE($B407,"-",$C407),IN_1C!$B$2:$T$3018,12,FALSE))</f>
        <v>0</v>
      </c>
      <c r="O407" s="733">
        <f>IF(ISERROR(VLOOKUP(CONCATENATE($B407,"-",$C407),IN_1C!$B$2:$T$3018,13,FALSE))=TRUE,"",VLOOKUP(CONCATENATE($B407,"-",$C407),IN_1C!$B$2:$T$3018,13,FALSE))</f>
        <v>0</v>
      </c>
      <c r="P407" s="734">
        <f>IF(ISERROR(VLOOKUP(CONCATENATE($B407,"-",$C407),IN_1C!$B$2:$T$3018,14,FALSE))=TRUE,"",VLOOKUP(CONCATENATE($B407,"-",$C407),IN_1C!$B$2:$T$3018,14,FALSE))</f>
        <v>0</v>
      </c>
      <c r="Q407" s="660">
        <f t="shared" si="73"/>
        <v>0</v>
      </c>
      <c r="R407" s="661">
        <f t="shared" si="73"/>
        <v>0</v>
      </c>
    </row>
    <row r="408" spans="1:18" x14ac:dyDescent="0.35">
      <c r="A408" s="718" t="s">
        <v>1814</v>
      </c>
      <c r="B408" s="720" t="s">
        <v>524</v>
      </c>
      <c r="C408" s="717">
        <v>9</v>
      </c>
      <c r="D408" s="1362" t="str">
        <f t="shared" si="72"/>
        <v/>
      </c>
      <c r="E408" s="2145">
        <f>IF(ISERROR(VLOOKUP(CONCATENATE($B408,"-",$C408),IN_1C!$B$2:$T$3018,3,FALSE))=TRUE,"",VLOOKUP(CONCATENATE($B408,"-",$C408),IN_1C!$B$2:$T$3018,3,FALSE))</f>
        <v>0</v>
      </c>
      <c r="F408" s="2146">
        <f>IF(ISERROR(VLOOKUP(CONCATENATE($B408,"-",$C408),IN_1C!$B$2:$T$3018,4,FALSE))=TRUE,"",VLOOKUP(CONCATENATE($B408,"-",$C408),IN_1C!$B$2:$T$3018,4,FALSE))</f>
        <v>0</v>
      </c>
      <c r="G408" s="2145">
        <f>IF(ISERROR(VLOOKUP(CONCATENATE($B408,"-",$C408),IN_1C!$B$2:$T$3018,5,FALSE))=TRUE,"",VLOOKUP(CONCATENATE($B408,"-",$C408),IN_1C!$B$2:$T$3018,5,FALSE))</f>
        <v>0</v>
      </c>
      <c r="H408" s="2146">
        <f>IF(ISERROR(VLOOKUP(CONCATENATE($B408,"-",$C408),IN_1C!$B$2:$T$3018,6,FALSE))=TRUE,"",VLOOKUP(CONCATENATE($B408,"-",$C408),IN_1C!$B$2:$T$3018,6,FALSE))</f>
        <v>0</v>
      </c>
      <c r="I408" s="2145">
        <f>IF(ISERROR(VLOOKUP(CONCATENATE($B408,"-",$C408),IN_1C!$B$2:$T$3018,7,FALSE))=TRUE,"",VLOOKUP(CONCATENATE($B408,"-",$C408),IN_1C!$B$2:$T$3018,7,FALSE))</f>
        <v>0</v>
      </c>
      <c r="J408" s="2146">
        <f>IF(ISERROR(VLOOKUP(CONCATENATE($B408,"-",$C408),IN_1C!$B$2:$T$3018,8,FALSE))=TRUE,"",VLOOKUP(CONCATENATE($B408,"-",$C408),IN_1C!$B$2:$T$3018,8,FALSE))</f>
        <v>0</v>
      </c>
      <c r="K408" s="2145">
        <f>IF(ISERROR(VLOOKUP(CONCATENATE($B408,"-",$C408),IN_1C!$B$2:$T$3018,9,FALSE))=TRUE,"",VLOOKUP(CONCATENATE($B408,"-",$C408),IN_1C!$B$2:$T$3018,9,FALSE))</f>
        <v>0</v>
      </c>
      <c r="L408" s="2146">
        <f>IF(ISERROR(VLOOKUP(CONCATENATE($B408,"-",$C408),IN_1C!$B$2:$T$3018,10,FALSE))=TRUE,"",VLOOKUP(CONCATENATE($B408,"-",$C408),IN_1C!$B$2:$T$3018,10,FALSE))</f>
        <v>0</v>
      </c>
      <c r="M408" s="2145">
        <f>IF(ISERROR(VLOOKUP(CONCATENATE($B408,"-",$C408),IN_1C!$B$2:$T$3018,11,FALSE))=TRUE,"",VLOOKUP(CONCATENATE($B408,"-",$C408),IN_1C!$B$2:$T$3018,11,FALSE))</f>
        <v>0</v>
      </c>
      <c r="N408" s="2146">
        <f>IF(ISERROR(VLOOKUP(CONCATENATE($B408,"-",$C408),IN_1C!$B$2:$T$3018,12,FALSE))=TRUE,"",VLOOKUP(CONCATENATE($B408,"-",$C408),IN_1C!$B$2:$T$3018,12,FALSE))</f>
        <v>0</v>
      </c>
      <c r="O408" s="2145">
        <f>IF(ISERROR(VLOOKUP(CONCATENATE($B408,"-",$C408),IN_1C!$B$2:$T$3018,13,FALSE))=TRUE,"",VLOOKUP(CONCATENATE($B408,"-",$C408),IN_1C!$B$2:$T$3018,13,FALSE))</f>
        <v>0</v>
      </c>
      <c r="P408" s="2146">
        <f>IF(ISERROR(VLOOKUP(CONCATENATE($B408,"-",$C408),IN_1C!$B$2:$T$3018,14,FALSE))=TRUE,"",VLOOKUP(CONCATENATE($B408,"-",$C408),IN_1C!$B$2:$T$3018,14,FALSE))</f>
        <v>0</v>
      </c>
      <c r="Q408" s="2147">
        <f t="shared" si="73"/>
        <v>0</v>
      </c>
      <c r="R408" s="666">
        <f t="shared" si="73"/>
        <v>0</v>
      </c>
    </row>
    <row r="409" spans="1:18" x14ac:dyDescent="0.35">
      <c r="A409" s="718" t="s">
        <v>1815</v>
      </c>
      <c r="B409" s="720" t="s">
        <v>526</v>
      </c>
      <c r="C409" s="717">
        <v>9</v>
      </c>
      <c r="D409" s="1362" t="str">
        <f t="shared" si="72"/>
        <v/>
      </c>
      <c r="E409" s="2145">
        <f>IF(ISERROR(VLOOKUP(CONCATENATE($B409,"-",$C409),IN_1C!$B$2:$T$3018,3,FALSE))=TRUE,"",VLOOKUP(CONCATENATE($B409,"-",$C409),IN_1C!$B$2:$T$3018,3,FALSE))</f>
        <v>0</v>
      </c>
      <c r="F409" s="2146">
        <f>IF(ISERROR(VLOOKUP(CONCATENATE($B409,"-",$C409),IN_1C!$B$2:$T$3018,4,FALSE))=TRUE,"",VLOOKUP(CONCATENATE($B409,"-",$C409),IN_1C!$B$2:$T$3018,4,FALSE))</f>
        <v>0</v>
      </c>
      <c r="G409" s="2145">
        <f>IF(ISERROR(VLOOKUP(CONCATENATE($B409,"-",$C409),IN_1C!$B$2:$T$3018,5,FALSE))=TRUE,"",VLOOKUP(CONCATENATE($B409,"-",$C409),IN_1C!$B$2:$T$3018,5,FALSE))</f>
        <v>0</v>
      </c>
      <c r="H409" s="2146">
        <f>IF(ISERROR(VLOOKUP(CONCATENATE($B409,"-",$C409),IN_1C!$B$2:$T$3018,6,FALSE))=TRUE,"",VLOOKUP(CONCATENATE($B409,"-",$C409),IN_1C!$B$2:$T$3018,6,FALSE))</f>
        <v>0</v>
      </c>
      <c r="I409" s="2145">
        <f>IF(ISERROR(VLOOKUP(CONCATENATE($B409,"-",$C409),IN_1C!$B$2:$T$3018,7,FALSE))=TRUE,"",VLOOKUP(CONCATENATE($B409,"-",$C409),IN_1C!$B$2:$T$3018,7,FALSE))</f>
        <v>0</v>
      </c>
      <c r="J409" s="2146">
        <f>IF(ISERROR(VLOOKUP(CONCATENATE($B409,"-",$C409),IN_1C!$B$2:$T$3018,8,FALSE))=TRUE,"",VLOOKUP(CONCATENATE($B409,"-",$C409),IN_1C!$B$2:$T$3018,8,FALSE))</f>
        <v>0</v>
      </c>
      <c r="K409" s="2145">
        <f>IF(ISERROR(VLOOKUP(CONCATENATE($B409,"-",$C409),IN_1C!$B$2:$T$3018,9,FALSE))=TRUE,"",VLOOKUP(CONCATENATE($B409,"-",$C409),IN_1C!$B$2:$T$3018,9,FALSE))</f>
        <v>0</v>
      </c>
      <c r="L409" s="2146">
        <f>IF(ISERROR(VLOOKUP(CONCATENATE($B409,"-",$C409),IN_1C!$B$2:$T$3018,10,FALSE))=TRUE,"",VLOOKUP(CONCATENATE($B409,"-",$C409),IN_1C!$B$2:$T$3018,10,FALSE))</f>
        <v>0</v>
      </c>
      <c r="M409" s="2145">
        <f>IF(ISERROR(VLOOKUP(CONCATENATE($B409,"-",$C409),IN_1C!$B$2:$T$3018,11,FALSE))=TRUE,"",VLOOKUP(CONCATENATE($B409,"-",$C409),IN_1C!$B$2:$T$3018,11,FALSE))</f>
        <v>0</v>
      </c>
      <c r="N409" s="2146">
        <f>IF(ISERROR(VLOOKUP(CONCATENATE($B409,"-",$C409),IN_1C!$B$2:$T$3018,12,FALSE))=TRUE,"",VLOOKUP(CONCATENATE($B409,"-",$C409),IN_1C!$B$2:$T$3018,12,FALSE))</f>
        <v>0</v>
      </c>
      <c r="O409" s="2145">
        <f>IF(ISERROR(VLOOKUP(CONCATENATE($B409,"-",$C409),IN_1C!$B$2:$T$3018,13,FALSE))=TRUE,"",VLOOKUP(CONCATENATE($B409,"-",$C409),IN_1C!$B$2:$T$3018,13,FALSE))</f>
        <v>0</v>
      </c>
      <c r="P409" s="2146">
        <f>IF(ISERROR(VLOOKUP(CONCATENATE($B409,"-",$C409),IN_1C!$B$2:$T$3018,14,FALSE))=TRUE,"",VLOOKUP(CONCATENATE($B409,"-",$C409),IN_1C!$B$2:$T$3018,14,FALSE))</f>
        <v>0</v>
      </c>
      <c r="Q409" s="2147">
        <f t="shared" si="73"/>
        <v>0</v>
      </c>
      <c r="R409" s="666">
        <f t="shared" si="73"/>
        <v>0</v>
      </c>
    </row>
    <row r="410" spans="1:18" ht="15.45" thickBot="1" x14ac:dyDescent="0.4">
      <c r="A410" s="718" t="s">
        <v>1421</v>
      </c>
      <c r="B410" s="720" t="s">
        <v>1422</v>
      </c>
      <c r="C410" s="717">
        <v>9</v>
      </c>
      <c r="D410" s="1362" t="str">
        <f t="shared" si="72"/>
        <v/>
      </c>
      <c r="E410" s="736">
        <f>IF(ISERROR(VLOOKUP(CONCATENATE($B410,"-",$C410),IN_1C!$B$2:$T$3018,3,FALSE))=TRUE,"",VLOOKUP(CONCATENATE($B410,"-",$C410),IN_1C!$B$2:$T$3018,3,FALSE))</f>
        <v>0</v>
      </c>
      <c r="F410" s="737">
        <f>IF(ISERROR(VLOOKUP(CONCATENATE($B410,"-",$C410),IN_1C!$B$2:$T$3018,4,FALSE))=TRUE,"",VLOOKUP(CONCATENATE($B410,"-",$C410),IN_1C!$B$2:$T$3018,4,FALSE))</f>
        <v>0</v>
      </c>
      <c r="G410" s="736">
        <f>IF(ISERROR(VLOOKUP(CONCATENATE($B410,"-",$C410),IN_1C!$B$2:$T$3018,5,FALSE))=TRUE,"",VLOOKUP(CONCATENATE($B410,"-",$C410),IN_1C!$B$2:$T$3018,5,FALSE))</f>
        <v>0</v>
      </c>
      <c r="H410" s="737">
        <f>IF(ISERROR(VLOOKUP(CONCATENATE($B410,"-",$C410),IN_1C!$B$2:$T$3018,6,FALSE))=TRUE,"",VLOOKUP(CONCATENATE($B410,"-",$C410),IN_1C!$B$2:$T$3018,6,FALSE))</f>
        <v>0</v>
      </c>
      <c r="I410" s="736">
        <f>IF(ISERROR(VLOOKUP(CONCATENATE($B410,"-",$C410),IN_1C!$B$2:$T$3018,7,FALSE))=TRUE,"",VLOOKUP(CONCATENATE($B410,"-",$C410),IN_1C!$B$2:$T$3018,7,FALSE))</f>
        <v>0</v>
      </c>
      <c r="J410" s="737">
        <f>IF(ISERROR(VLOOKUP(CONCATENATE($B410,"-",$C410),IN_1C!$B$2:$T$3018,8,FALSE))=TRUE,"",VLOOKUP(CONCATENATE($B410,"-",$C410),IN_1C!$B$2:$T$3018,8,FALSE))</f>
        <v>0</v>
      </c>
      <c r="K410" s="736">
        <f>IF(ISERROR(VLOOKUP(CONCATENATE($B410,"-",$C410),IN_1C!$B$2:$T$3018,9,FALSE))=TRUE,"",VLOOKUP(CONCATENATE($B410,"-",$C410),IN_1C!$B$2:$T$3018,9,FALSE))</f>
        <v>0</v>
      </c>
      <c r="L410" s="737">
        <f>IF(ISERROR(VLOOKUP(CONCATENATE($B410,"-",$C410),IN_1C!$B$2:$T$3018,10,FALSE))=TRUE,"",VLOOKUP(CONCATENATE($B410,"-",$C410),IN_1C!$B$2:$T$3018,10,FALSE))</f>
        <v>0</v>
      </c>
      <c r="M410" s="736">
        <f>IF(ISERROR(VLOOKUP(CONCATENATE($B410,"-",$C410),IN_1C!$B$2:$T$3018,11,FALSE))=TRUE,"",VLOOKUP(CONCATENATE($B410,"-",$C410),IN_1C!$B$2:$T$3018,11,FALSE))</f>
        <v>0</v>
      </c>
      <c r="N410" s="737">
        <f>IF(ISERROR(VLOOKUP(CONCATENATE($B410,"-",$C410),IN_1C!$B$2:$T$3018,12,FALSE))=TRUE,"",VLOOKUP(CONCATENATE($B410,"-",$C410),IN_1C!$B$2:$T$3018,12,FALSE))</f>
        <v>0</v>
      </c>
      <c r="O410" s="736">
        <f>IF(ISERROR(VLOOKUP(CONCATENATE($B410,"-",$C410),IN_1C!$B$2:$T$3018,13,FALSE))=TRUE,"",VLOOKUP(CONCATENATE($B410,"-",$C410),IN_1C!$B$2:$T$3018,13,FALSE))</f>
        <v>0</v>
      </c>
      <c r="P410" s="737">
        <f>IF(ISERROR(VLOOKUP(CONCATENATE($B410,"-",$C410),IN_1C!$B$2:$T$3018,14,FALSE))=TRUE,"",VLOOKUP(CONCATENATE($B410,"-",$C410),IN_1C!$B$2:$T$3018,14,FALSE))</f>
        <v>0</v>
      </c>
      <c r="Q410" s="663">
        <f t="shared" si="73"/>
        <v>0</v>
      </c>
      <c r="R410" s="664">
        <f t="shared" si="73"/>
        <v>0</v>
      </c>
    </row>
    <row r="411" spans="1:18" ht="15.45" thickBot="1" x14ac:dyDescent="0.4">
      <c r="A411" s="721" t="s">
        <v>1423</v>
      </c>
      <c r="B411" s="722"/>
      <c r="C411" s="717"/>
      <c r="D411" s="1362"/>
      <c r="E411" s="741" t="str">
        <f>IF(ISERROR(VLOOKUP(CONCATENATE($B411,"-",$C411),IN_1C!$B$2:$T$3018,3,FALSE))=TRUE,"",VLOOKUP(CONCATENATE($B411,"-",$C411),IN_1C!$B$2:$T$3018,3,FALSE))</f>
        <v/>
      </c>
      <c r="F411" s="742" t="str">
        <f>IF(ISERROR(VLOOKUP(CONCATENATE($B411,"-",$C411),IN_1C!$B$2:$T$3018,4,FALSE))=TRUE,"",VLOOKUP(CONCATENATE($B411,"-",$C411),IN_1C!$B$2:$T$3018,4,FALSE))</f>
        <v/>
      </c>
      <c r="G411" s="742" t="str">
        <f>IF(ISERROR(VLOOKUP(CONCATENATE($B411,"-",$C411),IN_1C!$B$2:$T$3018,5,FALSE))=TRUE,"",VLOOKUP(CONCATENATE($B411,"-",$C411),IN_1C!$B$2:$T$3018,5,FALSE))</f>
        <v/>
      </c>
      <c r="H411" s="742" t="str">
        <f>IF(ISERROR(VLOOKUP(CONCATENATE($B411,"-",$C411),IN_1C!$B$2:$T$3018,6,FALSE))=TRUE,"",VLOOKUP(CONCATENATE($B411,"-",$C411),IN_1C!$B$2:$T$3018,6,FALSE))</f>
        <v/>
      </c>
      <c r="I411" s="742" t="str">
        <f>IF(ISERROR(VLOOKUP(CONCATENATE($B411,"-",$C411),IN_1C!$B$2:$T$3018,7,FALSE))=TRUE,"",VLOOKUP(CONCATENATE($B411,"-",$C411),IN_1C!$B$2:$T$3018,7,FALSE))</f>
        <v/>
      </c>
      <c r="J411" s="742" t="str">
        <f>IF(ISERROR(VLOOKUP(CONCATENATE($B411,"-",$C411),IN_1C!$B$2:$T$3018,8,FALSE))=TRUE,"",VLOOKUP(CONCATENATE($B411,"-",$C411),IN_1C!$B$2:$T$3018,8,FALSE))</f>
        <v/>
      </c>
      <c r="K411" s="742" t="str">
        <f>IF(ISERROR(VLOOKUP(CONCATENATE($B411,"-",$C411),IN_1C!$B$2:$T$3018,9,FALSE))=TRUE,"",VLOOKUP(CONCATENATE($B411,"-",$C411),IN_1C!$B$2:$T$3018,9,FALSE))</f>
        <v/>
      </c>
      <c r="L411" s="742" t="str">
        <f>IF(ISERROR(VLOOKUP(CONCATENATE($B411,"-",$C411),IN_1C!$B$2:$T$3018,10,FALSE))=TRUE,"",VLOOKUP(CONCATENATE($B411,"-",$C411),IN_1C!$B$2:$T$3018,10,FALSE))</f>
        <v/>
      </c>
      <c r="M411" s="742" t="str">
        <f>IF(ISERROR(VLOOKUP(CONCATENATE($B411,"-",$C411),IN_1C!$B$2:$T$3018,11,FALSE))=TRUE,"",VLOOKUP(CONCATENATE($B411,"-",$C411),IN_1C!$B$2:$T$3018,11,FALSE))</f>
        <v/>
      </c>
      <c r="N411" s="742" t="str">
        <f>IF(ISERROR(VLOOKUP(CONCATENATE($B411,"-",$C411),IN_1C!$B$2:$T$3018,12,FALSE))=TRUE,"",VLOOKUP(CONCATENATE($B411,"-",$C411),IN_1C!$B$2:$T$3018,12,FALSE))</f>
        <v/>
      </c>
      <c r="O411" s="742" t="str">
        <f>IF(ISERROR(VLOOKUP(CONCATENATE($B411,"-",$C411),IN_1C!$B$2:$T$3018,13,FALSE))=TRUE,"",VLOOKUP(CONCATENATE($B411,"-",$C411),IN_1C!$B$2:$T$3018,13,FALSE))</f>
        <v/>
      </c>
      <c r="P411" s="742" t="str">
        <f>IF(ISERROR(VLOOKUP(CONCATENATE($B411,"-",$C411),IN_1C!$B$2:$T$3018,14,FALSE))=TRUE,"",VLOOKUP(CONCATENATE($B411,"-",$C411),IN_1C!$B$2:$T$3018,14,FALSE))</f>
        <v/>
      </c>
      <c r="Q411" s="671"/>
      <c r="R411" s="672"/>
    </row>
    <row r="412" spans="1:18" x14ac:dyDescent="0.35">
      <c r="A412" s="715" t="s">
        <v>1424</v>
      </c>
      <c r="B412" s="716" t="s">
        <v>1425</v>
      </c>
      <c r="C412" s="717">
        <v>9</v>
      </c>
      <c r="D412" s="1362" t="str">
        <f t="shared" ref="D412:D431" si="74">CONCATENATE(D$389)</f>
        <v/>
      </c>
      <c r="E412" s="730">
        <f>IF(ISERROR(VLOOKUP(CONCATENATE($B412,"-",$C412),IN_1C!$B$2:$T$3018,3,FALSE))=TRUE,"",VLOOKUP(CONCATENATE($B412,"-",$C412),IN_1C!$B$2:$T$3018,3,FALSE))</f>
        <v>0</v>
      </c>
      <c r="F412" s="731">
        <f>IF(ISERROR(VLOOKUP(CONCATENATE($B412,"-",$C412),IN_1C!$B$2:$T$3018,4,FALSE))=TRUE,"",VLOOKUP(CONCATENATE($B412,"-",$C412),IN_1C!$B$2:$T$3018,4,FALSE))</f>
        <v>0</v>
      </c>
      <c r="G412" s="730">
        <f>IF(ISERROR(VLOOKUP(CONCATENATE($B412,"-",$C412),IN_1C!$B$2:$T$3018,5,FALSE))=TRUE,"",VLOOKUP(CONCATENATE($B412,"-",$C412),IN_1C!$B$2:$T$3018,5,FALSE))</f>
        <v>0</v>
      </c>
      <c r="H412" s="731">
        <f>IF(ISERROR(VLOOKUP(CONCATENATE($B412,"-",$C412),IN_1C!$B$2:$T$3018,6,FALSE))=TRUE,"",VLOOKUP(CONCATENATE($B412,"-",$C412),IN_1C!$B$2:$T$3018,6,FALSE))</f>
        <v>0</v>
      </c>
      <c r="I412" s="730">
        <f>IF(ISERROR(VLOOKUP(CONCATENATE($B412,"-",$C412),IN_1C!$B$2:$T$3018,7,FALSE))=TRUE,"",VLOOKUP(CONCATENATE($B412,"-",$C412),IN_1C!$B$2:$T$3018,7,FALSE))</f>
        <v>0</v>
      </c>
      <c r="J412" s="731">
        <f>IF(ISERROR(VLOOKUP(CONCATENATE($B412,"-",$C412),IN_1C!$B$2:$T$3018,8,FALSE))=TRUE,"",VLOOKUP(CONCATENATE($B412,"-",$C412),IN_1C!$B$2:$T$3018,8,FALSE))</f>
        <v>0</v>
      </c>
      <c r="K412" s="730">
        <f>IF(ISERROR(VLOOKUP(CONCATENATE($B412,"-",$C412),IN_1C!$B$2:$T$3018,9,FALSE))=TRUE,"",VLOOKUP(CONCATENATE($B412,"-",$C412),IN_1C!$B$2:$T$3018,9,FALSE))</f>
        <v>0</v>
      </c>
      <c r="L412" s="731">
        <f>IF(ISERROR(VLOOKUP(CONCATENATE($B412,"-",$C412),IN_1C!$B$2:$T$3018,10,FALSE))=TRUE,"",VLOOKUP(CONCATENATE($B412,"-",$C412),IN_1C!$B$2:$T$3018,10,FALSE))</f>
        <v>0</v>
      </c>
      <c r="M412" s="730">
        <f>IF(ISERROR(VLOOKUP(CONCATENATE($B412,"-",$C412),IN_1C!$B$2:$T$3018,11,FALSE))=TRUE,"",VLOOKUP(CONCATENATE($B412,"-",$C412),IN_1C!$B$2:$T$3018,11,FALSE))</f>
        <v>0</v>
      </c>
      <c r="N412" s="731">
        <f>IF(ISERROR(VLOOKUP(CONCATENATE($B412,"-",$C412),IN_1C!$B$2:$T$3018,12,FALSE))=TRUE,"",VLOOKUP(CONCATENATE($B412,"-",$C412),IN_1C!$B$2:$T$3018,12,FALSE))</f>
        <v>0</v>
      </c>
      <c r="O412" s="730">
        <f>IF(ISERROR(VLOOKUP(CONCATENATE($B412,"-",$C412),IN_1C!$B$2:$T$3018,13,FALSE))=TRUE,"",VLOOKUP(CONCATENATE($B412,"-",$C412),IN_1C!$B$2:$T$3018,13,FALSE))</f>
        <v>0</v>
      </c>
      <c r="P412" s="731">
        <f>IF(ISERROR(VLOOKUP(CONCATENATE($B412,"-",$C412),IN_1C!$B$2:$T$3018,14,FALSE))=TRUE,"",VLOOKUP(CONCATENATE($B412,"-",$C412),IN_1C!$B$2:$T$3018,14,FALSE))</f>
        <v>0</v>
      </c>
      <c r="Q412" s="656">
        <f t="shared" ref="Q412:R422" si="75">E412+G412</f>
        <v>0</v>
      </c>
      <c r="R412" s="657">
        <f t="shared" si="75"/>
        <v>0</v>
      </c>
    </row>
    <row r="413" spans="1:18" x14ac:dyDescent="0.35">
      <c r="A413" s="718" t="s">
        <v>1426</v>
      </c>
      <c r="B413" s="719" t="s">
        <v>1427</v>
      </c>
      <c r="C413" s="717">
        <v>9</v>
      </c>
      <c r="D413" s="1362" t="str">
        <f t="shared" si="74"/>
        <v/>
      </c>
      <c r="E413" s="733">
        <f>IF(ISERROR(VLOOKUP(CONCATENATE($B413,"-",$C413),IN_1C!$B$2:$T$3018,3,FALSE))=TRUE,"",VLOOKUP(CONCATENATE($B413,"-",$C413),IN_1C!$B$2:$T$3018,3,FALSE))</f>
        <v>0</v>
      </c>
      <c r="F413" s="734">
        <f>IF(ISERROR(VLOOKUP(CONCATENATE($B413,"-",$C413),IN_1C!$B$2:$T$3018,4,FALSE))=TRUE,"",VLOOKUP(CONCATENATE($B413,"-",$C413),IN_1C!$B$2:$T$3018,4,FALSE))</f>
        <v>0</v>
      </c>
      <c r="G413" s="733">
        <f>IF(ISERROR(VLOOKUP(CONCATENATE($B413,"-",$C413),IN_1C!$B$2:$T$3018,5,FALSE))=TRUE,"",VLOOKUP(CONCATENATE($B413,"-",$C413),IN_1C!$B$2:$T$3018,5,FALSE))</f>
        <v>0</v>
      </c>
      <c r="H413" s="734">
        <f>IF(ISERROR(VLOOKUP(CONCATENATE($B413,"-",$C413),IN_1C!$B$2:$T$3018,6,FALSE))=TRUE,"",VLOOKUP(CONCATENATE($B413,"-",$C413),IN_1C!$B$2:$T$3018,6,FALSE))</f>
        <v>0</v>
      </c>
      <c r="I413" s="733">
        <f>IF(ISERROR(VLOOKUP(CONCATENATE($B413,"-",$C413),IN_1C!$B$2:$T$3018,7,FALSE))=TRUE,"",VLOOKUP(CONCATENATE($B413,"-",$C413),IN_1C!$B$2:$T$3018,7,FALSE))</f>
        <v>0</v>
      </c>
      <c r="J413" s="734">
        <f>IF(ISERROR(VLOOKUP(CONCATENATE($B413,"-",$C413),IN_1C!$B$2:$T$3018,8,FALSE))=TRUE,"",VLOOKUP(CONCATENATE($B413,"-",$C413),IN_1C!$B$2:$T$3018,8,FALSE))</f>
        <v>0</v>
      </c>
      <c r="K413" s="733">
        <f>IF(ISERROR(VLOOKUP(CONCATENATE($B413,"-",$C413),IN_1C!$B$2:$T$3018,9,FALSE))=TRUE,"",VLOOKUP(CONCATENATE($B413,"-",$C413),IN_1C!$B$2:$T$3018,9,FALSE))</f>
        <v>0</v>
      </c>
      <c r="L413" s="734">
        <f>IF(ISERROR(VLOOKUP(CONCATENATE($B413,"-",$C413),IN_1C!$B$2:$T$3018,10,FALSE))=TRUE,"",VLOOKUP(CONCATENATE($B413,"-",$C413),IN_1C!$B$2:$T$3018,10,FALSE))</f>
        <v>0</v>
      </c>
      <c r="M413" s="733">
        <f>IF(ISERROR(VLOOKUP(CONCATENATE($B413,"-",$C413),IN_1C!$B$2:$T$3018,11,FALSE))=TRUE,"",VLOOKUP(CONCATENATE($B413,"-",$C413),IN_1C!$B$2:$T$3018,11,FALSE))</f>
        <v>0</v>
      </c>
      <c r="N413" s="734">
        <f>IF(ISERROR(VLOOKUP(CONCATENATE($B413,"-",$C413),IN_1C!$B$2:$T$3018,12,FALSE))=TRUE,"",VLOOKUP(CONCATENATE($B413,"-",$C413),IN_1C!$B$2:$T$3018,12,FALSE))</f>
        <v>0</v>
      </c>
      <c r="O413" s="733">
        <f>IF(ISERROR(VLOOKUP(CONCATENATE($B413,"-",$C413),IN_1C!$B$2:$T$3018,13,FALSE))=TRUE,"",VLOOKUP(CONCATENATE($B413,"-",$C413),IN_1C!$B$2:$T$3018,13,FALSE))</f>
        <v>0</v>
      </c>
      <c r="P413" s="734">
        <f>IF(ISERROR(VLOOKUP(CONCATENATE($B413,"-",$C413),IN_1C!$B$2:$T$3018,14,FALSE))=TRUE,"",VLOOKUP(CONCATENATE($B413,"-",$C413),IN_1C!$B$2:$T$3018,14,FALSE))</f>
        <v>0</v>
      </c>
      <c r="Q413" s="660">
        <f t="shared" si="75"/>
        <v>0</v>
      </c>
      <c r="R413" s="661">
        <f t="shared" si="75"/>
        <v>0</v>
      </c>
    </row>
    <row r="414" spans="1:18" x14ac:dyDescent="0.35">
      <c r="A414" s="718" t="s">
        <v>1428</v>
      </c>
      <c r="B414" s="719" t="s">
        <v>1429</v>
      </c>
      <c r="C414" s="717">
        <v>9</v>
      </c>
      <c r="D414" s="1362" t="str">
        <f t="shared" si="74"/>
        <v/>
      </c>
      <c r="E414" s="733">
        <f>IF(ISERROR(VLOOKUP(CONCATENATE($B414,"-",$C414),IN_1C!$B$2:$T$3018,3,FALSE))=TRUE,"",VLOOKUP(CONCATENATE($B414,"-",$C414),IN_1C!$B$2:$T$3018,3,FALSE))</f>
        <v>0</v>
      </c>
      <c r="F414" s="734">
        <f>IF(ISERROR(VLOOKUP(CONCATENATE($B414,"-",$C414),IN_1C!$B$2:$T$3018,4,FALSE))=TRUE,"",VLOOKUP(CONCATENATE($B414,"-",$C414),IN_1C!$B$2:$T$3018,4,FALSE))</f>
        <v>0</v>
      </c>
      <c r="G414" s="733">
        <f>IF(ISERROR(VLOOKUP(CONCATENATE($B414,"-",$C414),IN_1C!$B$2:$T$3018,5,FALSE))=TRUE,"",VLOOKUP(CONCATENATE($B414,"-",$C414),IN_1C!$B$2:$T$3018,5,FALSE))</f>
        <v>0</v>
      </c>
      <c r="H414" s="734">
        <f>IF(ISERROR(VLOOKUP(CONCATENATE($B414,"-",$C414),IN_1C!$B$2:$T$3018,6,FALSE))=TRUE,"",VLOOKUP(CONCATENATE($B414,"-",$C414),IN_1C!$B$2:$T$3018,6,FALSE))</f>
        <v>0</v>
      </c>
      <c r="I414" s="733">
        <f>IF(ISERROR(VLOOKUP(CONCATENATE($B414,"-",$C414),IN_1C!$B$2:$T$3018,7,FALSE))=TRUE,"",VLOOKUP(CONCATENATE($B414,"-",$C414),IN_1C!$B$2:$T$3018,7,FALSE))</f>
        <v>0</v>
      </c>
      <c r="J414" s="734">
        <f>IF(ISERROR(VLOOKUP(CONCATENATE($B414,"-",$C414),IN_1C!$B$2:$T$3018,8,FALSE))=TRUE,"",VLOOKUP(CONCATENATE($B414,"-",$C414),IN_1C!$B$2:$T$3018,8,FALSE))</f>
        <v>0</v>
      </c>
      <c r="K414" s="733">
        <f>IF(ISERROR(VLOOKUP(CONCATENATE($B414,"-",$C414),IN_1C!$B$2:$T$3018,9,FALSE))=TRUE,"",VLOOKUP(CONCATENATE($B414,"-",$C414),IN_1C!$B$2:$T$3018,9,FALSE))</f>
        <v>0</v>
      </c>
      <c r="L414" s="734">
        <f>IF(ISERROR(VLOOKUP(CONCATENATE($B414,"-",$C414),IN_1C!$B$2:$T$3018,10,FALSE))=TRUE,"",VLOOKUP(CONCATENATE($B414,"-",$C414),IN_1C!$B$2:$T$3018,10,FALSE))</f>
        <v>0</v>
      </c>
      <c r="M414" s="733">
        <f>IF(ISERROR(VLOOKUP(CONCATENATE($B414,"-",$C414),IN_1C!$B$2:$T$3018,11,FALSE))=TRUE,"",VLOOKUP(CONCATENATE($B414,"-",$C414),IN_1C!$B$2:$T$3018,11,FALSE))</f>
        <v>0</v>
      </c>
      <c r="N414" s="734">
        <f>IF(ISERROR(VLOOKUP(CONCATENATE($B414,"-",$C414),IN_1C!$B$2:$T$3018,12,FALSE))=TRUE,"",VLOOKUP(CONCATENATE($B414,"-",$C414),IN_1C!$B$2:$T$3018,12,FALSE))</f>
        <v>0</v>
      </c>
      <c r="O414" s="733">
        <f>IF(ISERROR(VLOOKUP(CONCATENATE($B414,"-",$C414),IN_1C!$B$2:$T$3018,13,FALSE))=TRUE,"",VLOOKUP(CONCATENATE($B414,"-",$C414),IN_1C!$B$2:$T$3018,13,FALSE))</f>
        <v>0</v>
      </c>
      <c r="P414" s="734">
        <f>IF(ISERROR(VLOOKUP(CONCATENATE($B414,"-",$C414),IN_1C!$B$2:$T$3018,14,FALSE))=TRUE,"",VLOOKUP(CONCATENATE($B414,"-",$C414),IN_1C!$B$2:$T$3018,14,FALSE))</f>
        <v>0</v>
      </c>
      <c r="Q414" s="660">
        <f t="shared" si="75"/>
        <v>0</v>
      </c>
      <c r="R414" s="661">
        <f t="shared" si="75"/>
        <v>0</v>
      </c>
    </row>
    <row r="415" spans="1:18" x14ac:dyDescent="0.35">
      <c r="A415" s="718" t="s">
        <v>1430</v>
      </c>
      <c r="B415" s="719" t="s">
        <v>1431</v>
      </c>
      <c r="C415" s="717">
        <v>9</v>
      </c>
      <c r="D415" s="1362" t="str">
        <f t="shared" si="74"/>
        <v/>
      </c>
      <c r="E415" s="733">
        <f>IF(ISERROR(VLOOKUP(CONCATENATE($B415,"-",$C415),IN_1C!$B$2:$T$3018,3,FALSE))=TRUE,"",VLOOKUP(CONCATENATE($B415,"-",$C415),IN_1C!$B$2:$T$3018,3,FALSE))</f>
        <v>0</v>
      </c>
      <c r="F415" s="734">
        <f>IF(ISERROR(VLOOKUP(CONCATENATE($B415,"-",$C415),IN_1C!$B$2:$T$3018,4,FALSE))=TRUE,"",VLOOKUP(CONCATENATE($B415,"-",$C415),IN_1C!$B$2:$T$3018,4,FALSE))</f>
        <v>0</v>
      </c>
      <c r="G415" s="733">
        <f>IF(ISERROR(VLOOKUP(CONCATENATE($B415,"-",$C415),IN_1C!$B$2:$T$3018,5,FALSE))=TRUE,"",VLOOKUP(CONCATENATE($B415,"-",$C415),IN_1C!$B$2:$T$3018,5,FALSE))</f>
        <v>0</v>
      </c>
      <c r="H415" s="734">
        <f>IF(ISERROR(VLOOKUP(CONCATENATE($B415,"-",$C415),IN_1C!$B$2:$T$3018,6,FALSE))=TRUE,"",VLOOKUP(CONCATENATE($B415,"-",$C415),IN_1C!$B$2:$T$3018,6,FALSE))</f>
        <v>0</v>
      </c>
      <c r="I415" s="733">
        <f>IF(ISERROR(VLOOKUP(CONCATENATE($B415,"-",$C415),IN_1C!$B$2:$T$3018,7,FALSE))=TRUE,"",VLOOKUP(CONCATENATE($B415,"-",$C415),IN_1C!$B$2:$T$3018,7,FALSE))</f>
        <v>0</v>
      </c>
      <c r="J415" s="734">
        <f>IF(ISERROR(VLOOKUP(CONCATENATE($B415,"-",$C415),IN_1C!$B$2:$T$3018,8,FALSE))=TRUE,"",VLOOKUP(CONCATENATE($B415,"-",$C415),IN_1C!$B$2:$T$3018,8,FALSE))</f>
        <v>0</v>
      </c>
      <c r="K415" s="733">
        <f>IF(ISERROR(VLOOKUP(CONCATENATE($B415,"-",$C415),IN_1C!$B$2:$T$3018,9,FALSE))=TRUE,"",VLOOKUP(CONCATENATE($B415,"-",$C415),IN_1C!$B$2:$T$3018,9,FALSE))</f>
        <v>0</v>
      </c>
      <c r="L415" s="734">
        <f>IF(ISERROR(VLOOKUP(CONCATENATE($B415,"-",$C415),IN_1C!$B$2:$T$3018,10,FALSE))=TRUE,"",VLOOKUP(CONCATENATE($B415,"-",$C415),IN_1C!$B$2:$T$3018,10,FALSE))</f>
        <v>0</v>
      </c>
      <c r="M415" s="733">
        <f>IF(ISERROR(VLOOKUP(CONCATENATE($B415,"-",$C415),IN_1C!$B$2:$T$3018,11,FALSE))=TRUE,"",VLOOKUP(CONCATENATE($B415,"-",$C415),IN_1C!$B$2:$T$3018,11,FALSE))</f>
        <v>0</v>
      </c>
      <c r="N415" s="734">
        <f>IF(ISERROR(VLOOKUP(CONCATENATE($B415,"-",$C415),IN_1C!$B$2:$T$3018,12,FALSE))=TRUE,"",VLOOKUP(CONCATENATE($B415,"-",$C415),IN_1C!$B$2:$T$3018,12,FALSE))</f>
        <v>0</v>
      </c>
      <c r="O415" s="733">
        <f>IF(ISERROR(VLOOKUP(CONCATENATE($B415,"-",$C415),IN_1C!$B$2:$T$3018,13,FALSE))=TRUE,"",VLOOKUP(CONCATENATE($B415,"-",$C415),IN_1C!$B$2:$T$3018,13,FALSE))</f>
        <v>0</v>
      </c>
      <c r="P415" s="734">
        <f>IF(ISERROR(VLOOKUP(CONCATENATE($B415,"-",$C415),IN_1C!$B$2:$T$3018,14,FALSE))=TRUE,"",VLOOKUP(CONCATENATE($B415,"-",$C415),IN_1C!$B$2:$T$3018,14,FALSE))</f>
        <v>0</v>
      </c>
      <c r="Q415" s="660">
        <f t="shared" si="75"/>
        <v>0</v>
      </c>
      <c r="R415" s="661">
        <f t="shared" si="75"/>
        <v>0</v>
      </c>
    </row>
    <row r="416" spans="1:18" x14ac:dyDescent="0.35">
      <c r="A416" s="718" t="s">
        <v>1432</v>
      </c>
      <c r="B416" s="719" t="s">
        <v>1433</v>
      </c>
      <c r="C416" s="717">
        <v>9</v>
      </c>
      <c r="D416" s="1362" t="str">
        <f t="shared" si="74"/>
        <v/>
      </c>
      <c r="E416" s="733">
        <f>IF(ISERROR(VLOOKUP(CONCATENATE($B416,"-",$C416),IN_1C!$B$2:$T$3018,3,FALSE))=TRUE,"",VLOOKUP(CONCATENATE($B416,"-",$C416),IN_1C!$B$2:$T$3018,3,FALSE))</f>
        <v>0</v>
      </c>
      <c r="F416" s="734">
        <f>IF(ISERROR(VLOOKUP(CONCATENATE($B416,"-",$C416),IN_1C!$B$2:$T$3018,4,FALSE))=TRUE,"",VLOOKUP(CONCATENATE($B416,"-",$C416),IN_1C!$B$2:$T$3018,4,FALSE))</f>
        <v>0</v>
      </c>
      <c r="G416" s="733">
        <f>IF(ISERROR(VLOOKUP(CONCATENATE($B416,"-",$C416),IN_1C!$B$2:$T$3018,5,FALSE))=TRUE,"",VLOOKUP(CONCATENATE($B416,"-",$C416),IN_1C!$B$2:$T$3018,5,FALSE))</f>
        <v>0</v>
      </c>
      <c r="H416" s="734">
        <f>IF(ISERROR(VLOOKUP(CONCATENATE($B416,"-",$C416),IN_1C!$B$2:$T$3018,6,FALSE))=TRUE,"",VLOOKUP(CONCATENATE($B416,"-",$C416),IN_1C!$B$2:$T$3018,6,FALSE))</f>
        <v>0</v>
      </c>
      <c r="I416" s="733">
        <f>IF(ISERROR(VLOOKUP(CONCATENATE($B416,"-",$C416),IN_1C!$B$2:$T$3018,7,FALSE))=TRUE,"",VLOOKUP(CONCATENATE($B416,"-",$C416),IN_1C!$B$2:$T$3018,7,FALSE))</f>
        <v>0</v>
      </c>
      <c r="J416" s="734">
        <f>IF(ISERROR(VLOOKUP(CONCATENATE($B416,"-",$C416),IN_1C!$B$2:$T$3018,8,FALSE))=TRUE,"",VLOOKUP(CONCATENATE($B416,"-",$C416),IN_1C!$B$2:$T$3018,8,FALSE))</f>
        <v>0</v>
      </c>
      <c r="K416" s="733">
        <f>IF(ISERROR(VLOOKUP(CONCATENATE($B416,"-",$C416),IN_1C!$B$2:$T$3018,9,FALSE))=TRUE,"",VLOOKUP(CONCATENATE($B416,"-",$C416),IN_1C!$B$2:$T$3018,9,FALSE))</f>
        <v>0</v>
      </c>
      <c r="L416" s="734">
        <f>IF(ISERROR(VLOOKUP(CONCATENATE($B416,"-",$C416),IN_1C!$B$2:$T$3018,10,FALSE))=TRUE,"",VLOOKUP(CONCATENATE($B416,"-",$C416),IN_1C!$B$2:$T$3018,10,FALSE))</f>
        <v>0</v>
      </c>
      <c r="M416" s="733">
        <f>IF(ISERROR(VLOOKUP(CONCATENATE($B416,"-",$C416),IN_1C!$B$2:$T$3018,11,FALSE))=TRUE,"",VLOOKUP(CONCATENATE($B416,"-",$C416),IN_1C!$B$2:$T$3018,11,FALSE))</f>
        <v>0</v>
      </c>
      <c r="N416" s="734">
        <f>IF(ISERROR(VLOOKUP(CONCATENATE($B416,"-",$C416),IN_1C!$B$2:$T$3018,12,FALSE))=TRUE,"",VLOOKUP(CONCATENATE($B416,"-",$C416),IN_1C!$B$2:$T$3018,12,FALSE))</f>
        <v>0</v>
      </c>
      <c r="O416" s="733">
        <f>IF(ISERROR(VLOOKUP(CONCATENATE($B416,"-",$C416),IN_1C!$B$2:$T$3018,13,FALSE))=TRUE,"",VLOOKUP(CONCATENATE($B416,"-",$C416),IN_1C!$B$2:$T$3018,13,FALSE))</f>
        <v>0</v>
      </c>
      <c r="P416" s="734">
        <f>IF(ISERROR(VLOOKUP(CONCATENATE($B416,"-",$C416),IN_1C!$B$2:$T$3018,14,FALSE))=TRUE,"",VLOOKUP(CONCATENATE($B416,"-",$C416),IN_1C!$B$2:$T$3018,14,FALSE))</f>
        <v>0</v>
      </c>
      <c r="Q416" s="660">
        <f t="shared" si="75"/>
        <v>0</v>
      </c>
      <c r="R416" s="661">
        <f t="shared" si="75"/>
        <v>0</v>
      </c>
    </row>
    <row r="417" spans="1:18" x14ac:dyDescent="0.35">
      <c r="A417" s="718" t="s">
        <v>1434</v>
      </c>
      <c r="B417" s="719" t="s">
        <v>1435</v>
      </c>
      <c r="C417" s="717">
        <v>9</v>
      </c>
      <c r="D417" s="1362" t="str">
        <f t="shared" si="74"/>
        <v/>
      </c>
      <c r="E417" s="733">
        <f>IF(ISERROR(VLOOKUP(CONCATENATE($B417,"-",$C417),IN_1C!$B$2:$T$3018,3,FALSE))=TRUE,"",VLOOKUP(CONCATENATE($B417,"-",$C417),IN_1C!$B$2:$T$3018,3,FALSE))</f>
        <v>0</v>
      </c>
      <c r="F417" s="734">
        <f>IF(ISERROR(VLOOKUP(CONCATENATE($B417,"-",$C417),IN_1C!$B$2:$T$3018,4,FALSE))=TRUE,"",VLOOKUP(CONCATENATE($B417,"-",$C417),IN_1C!$B$2:$T$3018,4,FALSE))</f>
        <v>0</v>
      </c>
      <c r="G417" s="733">
        <f>IF(ISERROR(VLOOKUP(CONCATENATE($B417,"-",$C417),IN_1C!$B$2:$T$3018,5,FALSE))=TRUE,"",VLOOKUP(CONCATENATE($B417,"-",$C417),IN_1C!$B$2:$T$3018,5,FALSE))</f>
        <v>0</v>
      </c>
      <c r="H417" s="734">
        <f>IF(ISERROR(VLOOKUP(CONCATENATE($B417,"-",$C417),IN_1C!$B$2:$T$3018,6,FALSE))=TRUE,"",VLOOKUP(CONCATENATE($B417,"-",$C417),IN_1C!$B$2:$T$3018,6,FALSE))</f>
        <v>0</v>
      </c>
      <c r="I417" s="733">
        <f>IF(ISERROR(VLOOKUP(CONCATENATE($B417,"-",$C417),IN_1C!$B$2:$T$3018,7,FALSE))=TRUE,"",VLOOKUP(CONCATENATE($B417,"-",$C417),IN_1C!$B$2:$T$3018,7,FALSE))</f>
        <v>0</v>
      </c>
      <c r="J417" s="734">
        <f>IF(ISERROR(VLOOKUP(CONCATENATE($B417,"-",$C417),IN_1C!$B$2:$T$3018,8,FALSE))=TRUE,"",VLOOKUP(CONCATENATE($B417,"-",$C417),IN_1C!$B$2:$T$3018,8,FALSE))</f>
        <v>0</v>
      </c>
      <c r="K417" s="733">
        <f>IF(ISERROR(VLOOKUP(CONCATENATE($B417,"-",$C417),IN_1C!$B$2:$T$3018,9,FALSE))=TRUE,"",VLOOKUP(CONCATENATE($B417,"-",$C417),IN_1C!$B$2:$T$3018,9,FALSE))</f>
        <v>0</v>
      </c>
      <c r="L417" s="734">
        <f>IF(ISERROR(VLOOKUP(CONCATENATE($B417,"-",$C417),IN_1C!$B$2:$T$3018,10,FALSE))=TRUE,"",VLOOKUP(CONCATENATE($B417,"-",$C417),IN_1C!$B$2:$T$3018,10,FALSE))</f>
        <v>0</v>
      </c>
      <c r="M417" s="733">
        <f>IF(ISERROR(VLOOKUP(CONCATENATE($B417,"-",$C417),IN_1C!$B$2:$T$3018,11,FALSE))=TRUE,"",VLOOKUP(CONCATENATE($B417,"-",$C417),IN_1C!$B$2:$T$3018,11,FALSE))</f>
        <v>0</v>
      </c>
      <c r="N417" s="734">
        <f>IF(ISERROR(VLOOKUP(CONCATENATE($B417,"-",$C417),IN_1C!$B$2:$T$3018,12,FALSE))=TRUE,"",VLOOKUP(CONCATENATE($B417,"-",$C417),IN_1C!$B$2:$T$3018,12,FALSE))</f>
        <v>0</v>
      </c>
      <c r="O417" s="733">
        <f>IF(ISERROR(VLOOKUP(CONCATENATE($B417,"-",$C417),IN_1C!$B$2:$T$3018,13,FALSE))=TRUE,"",VLOOKUP(CONCATENATE($B417,"-",$C417),IN_1C!$B$2:$T$3018,13,FALSE))</f>
        <v>0</v>
      </c>
      <c r="P417" s="734">
        <f>IF(ISERROR(VLOOKUP(CONCATENATE($B417,"-",$C417),IN_1C!$B$2:$T$3018,14,FALSE))=TRUE,"",VLOOKUP(CONCATENATE($B417,"-",$C417),IN_1C!$B$2:$T$3018,14,FALSE))</f>
        <v>0</v>
      </c>
      <c r="Q417" s="660">
        <f t="shared" si="75"/>
        <v>0</v>
      </c>
      <c r="R417" s="661">
        <f t="shared" si="75"/>
        <v>0</v>
      </c>
    </row>
    <row r="418" spans="1:18" x14ac:dyDescent="0.35">
      <c r="A418" s="718" t="s">
        <v>1436</v>
      </c>
      <c r="B418" s="719" t="s">
        <v>1437</v>
      </c>
      <c r="C418" s="717">
        <v>9</v>
      </c>
      <c r="D418" s="1362" t="str">
        <f t="shared" si="74"/>
        <v/>
      </c>
      <c r="E418" s="733">
        <f>IF(ISERROR(VLOOKUP(CONCATENATE($B418,"-",$C418),IN_1C!$B$2:$T$3018,3,FALSE))=TRUE,"",VLOOKUP(CONCATENATE($B418,"-",$C418),IN_1C!$B$2:$T$3018,3,FALSE))</f>
        <v>0</v>
      </c>
      <c r="F418" s="734">
        <f>IF(ISERROR(VLOOKUP(CONCATENATE($B418,"-",$C418),IN_1C!$B$2:$T$3018,4,FALSE))=TRUE,"",VLOOKUP(CONCATENATE($B418,"-",$C418),IN_1C!$B$2:$T$3018,4,FALSE))</f>
        <v>0</v>
      </c>
      <c r="G418" s="733">
        <f>IF(ISERROR(VLOOKUP(CONCATENATE($B418,"-",$C418),IN_1C!$B$2:$T$3018,5,FALSE))=TRUE,"",VLOOKUP(CONCATENATE($B418,"-",$C418),IN_1C!$B$2:$T$3018,5,FALSE))</f>
        <v>0</v>
      </c>
      <c r="H418" s="734">
        <f>IF(ISERROR(VLOOKUP(CONCATENATE($B418,"-",$C418),IN_1C!$B$2:$T$3018,6,FALSE))=TRUE,"",VLOOKUP(CONCATENATE($B418,"-",$C418),IN_1C!$B$2:$T$3018,6,FALSE))</f>
        <v>0</v>
      </c>
      <c r="I418" s="733">
        <f>IF(ISERROR(VLOOKUP(CONCATENATE($B418,"-",$C418),IN_1C!$B$2:$T$3018,7,FALSE))=TRUE,"",VLOOKUP(CONCATENATE($B418,"-",$C418),IN_1C!$B$2:$T$3018,7,FALSE))</f>
        <v>0</v>
      </c>
      <c r="J418" s="734">
        <f>IF(ISERROR(VLOOKUP(CONCATENATE($B418,"-",$C418),IN_1C!$B$2:$T$3018,8,FALSE))=TRUE,"",VLOOKUP(CONCATENATE($B418,"-",$C418),IN_1C!$B$2:$T$3018,8,FALSE))</f>
        <v>0</v>
      </c>
      <c r="K418" s="733">
        <f>IF(ISERROR(VLOOKUP(CONCATENATE($B418,"-",$C418),IN_1C!$B$2:$T$3018,9,FALSE))=TRUE,"",VLOOKUP(CONCATENATE($B418,"-",$C418),IN_1C!$B$2:$T$3018,9,FALSE))</f>
        <v>0</v>
      </c>
      <c r="L418" s="734">
        <f>IF(ISERROR(VLOOKUP(CONCATENATE($B418,"-",$C418),IN_1C!$B$2:$T$3018,10,FALSE))=TRUE,"",VLOOKUP(CONCATENATE($B418,"-",$C418),IN_1C!$B$2:$T$3018,10,FALSE))</f>
        <v>0</v>
      </c>
      <c r="M418" s="733">
        <f>IF(ISERROR(VLOOKUP(CONCATENATE($B418,"-",$C418),IN_1C!$B$2:$T$3018,11,FALSE))=TRUE,"",VLOOKUP(CONCATENATE($B418,"-",$C418),IN_1C!$B$2:$T$3018,11,FALSE))</f>
        <v>0</v>
      </c>
      <c r="N418" s="734">
        <f>IF(ISERROR(VLOOKUP(CONCATENATE($B418,"-",$C418),IN_1C!$B$2:$T$3018,12,FALSE))=TRUE,"",VLOOKUP(CONCATENATE($B418,"-",$C418),IN_1C!$B$2:$T$3018,12,FALSE))</f>
        <v>0</v>
      </c>
      <c r="O418" s="733">
        <f>IF(ISERROR(VLOOKUP(CONCATENATE($B418,"-",$C418),IN_1C!$B$2:$T$3018,13,FALSE))=TRUE,"",VLOOKUP(CONCATENATE($B418,"-",$C418),IN_1C!$B$2:$T$3018,13,FALSE))</f>
        <v>0</v>
      </c>
      <c r="P418" s="734">
        <f>IF(ISERROR(VLOOKUP(CONCATENATE($B418,"-",$C418),IN_1C!$B$2:$T$3018,14,FALSE))=TRUE,"",VLOOKUP(CONCATENATE($B418,"-",$C418),IN_1C!$B$2:$T$3018,14,FALSE))</f>
        <v>0</v>
      </c>
      <c r="Q418" s="660">
        <f t="shared" si="75"/>
        <v>0</v>
      </c>
      <c r="R418" s="661">
        <f t="shared" si="75"/>
        <v>0</v>
      </c>
    </row>
    <row r="419" spans="1:18" x14ac:dyDescent="0.35">
      <c r="A419" s="718" t="s">
        <v>1438</v>
      </c>
      <c r="B419" s="719" t="s">
        <v>1439</v>
      </c>
      <c r="C419" s="717">
        <v>9</v>
      </c>
      <c r="D419" s="1362" t="str">
        <f t="shared" si="74"/>
        <v/>
      </c>
      <c r="E419" s="733">
        <f>IF(ISERROR(VLOOKUP(CONCATENATE($B419,"-",$C419),IN_1C!$B$2:$T$3018,3,FALSE))=TRUE,"",VLOOKUP(CONCATENATE($B419,"-",$C419),IN_1C!$B$2:$T$3018,3,FALSE))</f>
        <v>0</v>
      </c>
      <c r="F419" s="734">
        <f>IF(ISERROR(VLOOKUP(CONCATENATE($B419,"-",$C419),IN_1C!$B$2:$T$3018,4,FALSE))=TRUE,"",VLOOKUP(CONCATENATE($B419,"-",$C419),IN_1C!$B$2:$T$3018,4,FALSE))</f>
        <v>0</v>
      </c>
      <c r="G419" s="733">
        <f>IF(ISERROR(VLOOKUP(CONCATENATE($B419,"-",$C419),IN_1C!$B$2:$T$3018,5,FALSE))=TRUE,"",VLOOKUP(CONCATENATE($B419,"-",$C419),IN_1C!$B$2:$T$3018,5,FALSE))</f>
        <v>0</v>
      </c>
      <c r="H419" s="734">
        <f>IF(ISERROR(VLOOKUP(CONCATENATE($B419,"-",$C419),IN_1C!$B$2:$T$3018,6,FALSE))=TRUE,"",VLOOKUP(CONCATENATE($B419,"-",$C419),IN_1C!$B$2:$T$3018,6,FALSE))</f>
        <v>0</v>
      </c>
      <c r="I419" s="733">
        <f>IF(ISERROR(VLOOKUP(CONCATENATE($B419,"-",$C419),IN_1C!$B$2:$T$3018,7,FALSE))=TRUE,"",VLOOKUP(CONCATENATE($B419,"-",$C419),IN_1C!$B$2:$T$3018,7,FALSE))</f>
        <v>0</v>
      </c>
      <c r="J419" s="734">
        <f>IF(ISERROR(VLOOKUP(CONCATENATE($B419,"-",$C419),IN_1C!$B$2:$T$3018,8,FALSE))=TRUE,"",VLOOKUP(CONCATENATE($B419,"-",$C419),IN_1C!$B$2:$T$3018,8,FALSE))</f>
        <v>0</v>
      </c>
      <c r="K419" s="733">
        <f>IF(ISERROR(VLOOKUP(CONCATENATE($B419,"-",$C419),IN_1C!$B$2:$T$3018,9,FALSE))=TRUE,"",VLOOKUP(CONCATENATE($B419,"-",$C419),IN_1C!$B$2:$T$3018,9,FALSE))</f>
        <v>0</v>
      </c>
      <c r="L419" s="734">
        <f>IF(ISERROR(VLOOKUP(CONCATENATE($B419,"-",$C419),IN_1C!$B$2:$T$3018,10,FALSE))=TRUE,"",VLOOKUP(CONCATENATE($B419,"-",$C419),IN_1C!$B$2:$T$3018,10,FALSE))</f>
        <v>0</v>
      </c>
      <c r="M419" s="733">
        <f>IF(ISERROR(VLOOKUP(CONCATENATE($B419,"-",$C419),IN_1C!$B$2:$T$3018,11,FALSE))=TRUE,"",VLOOKUP(CONCATENATE($B419,"-",$C419),IN_1C!$B$2:$T$3018,11,FALSE))</f>
        <v>0</v>
      </c>
      <c r="N419" s="734">
        <f>IF(ISERROR(VLOOKUP(CONCATENATE($B419,"-",$C419),IN_1C!$B$2:$T$3018,12,FALSE))=TRUE,"",VLOOKUP(CONCATENATE($B419,"-",$C419),IN_1C!$B$2:$T$3018,12,FALSE))</f>
        <v>0</v>
      </c>
      <c r="O419" s="733">
        <f>IF(ISERROR(VLOOKUP(CONCATENATE($B419,"-",$C419),IN_1C!$B$2:$T$3018,13,FALSE))=TRUE,"",VLOOKUP(CONCATENATE($B419,"-",$C419),IN_1C!$B$2:$T$3018,13,FALSE))</f>
        <v>0</v>
      </c>
      <c r="P419" s="734">
        <f>IF(ISERROR(VLOOKUP(CONCATENATE($B419,"-",$C419),IN_1C!$B$2:$T$3018,14,FALSE))=TRUE,"",VLOOKUP(CONCATENATE($B419,"-",$C419),IN_1C!$B$2:$T$3018,14,FALSE))</f>
        <v>0</v>
      </c>
      <c r="Q419" s="660">
        <f t="shared" si="75"/>
        <v>0</v>
      </c>
      <c r="R419" s="661">
        <f t="shared" si="75"/>
        <v>0</v>
      </c>
    </row>
    <row r="420" spans="1:18" x14ac:dyDescent="0.35">
      <c r="A420" s="718" t="s">
        <v>1440</v>
      </c>
      <c r="B420" s="719" t="s">
        <v>1441</v>
      </c>
      <c r="C420" s="717">
        <v>9</v>
      </c>
      <c r="D420" s="1362" t="str">
        <f t="shared" si="74"/>
        <v/>
      </c>
      <c r="E420" s="733">
        <f>IF(ISERROR(VLOOKUP(CONCATENATE($B420,"-",$C420),IN_1C!$B$2:$T$3018,3,FALSE))=TRUE,"",VLOOKUP(CONCATENATE($B420,"-",$C420),IN_1C!$B$2:$T$3018,3,FALSE))</f>
        <v>0</v>
      </c>
      <c r="F420" s="734">
        <f>IF(ISERROR(VLOOKUP(CONCATENATE($B420,"-",$C420),IN_1C!$B$2:$T$3018,4,FALSE))=TRUE,"",VLOOKUP(CONCATENATE($B420,"-",$C420),IN_1C!$B$2:$T$3018,4,FALSE))</f>
        <v>0</v>
      </c>
      <c r="G420" s="733">
        <f>IF(ISERROR(VLOOKUP(CONCATENATE($B420,"-",$C420),IN_1C!$B$2:$T$3018,5,FALSE))=TRUE,"",VLOOKUP(CONCATENATE($B420,"-",$C420),IN_1C!$B$2:$T$3018,5,FALSE))</f>
        <v>0</v>
      </c>
      <c r="H420" s="734">
        <f>IF(ISERROR(VLOOKUP(CONCATENATE($B420,"-",$C420),IN_1C!$B$2:$T$3018,6,FALSE))=TRUE,"",VLOOKUP(CONCATENATE($B420,"-",$C420),IN_1C!$B$2:$T$3018,6,FALSE))</f>
        <v>0</v>
      </c>
      <c r="I420" s="733">
        <f>IF(ISERROR(VLOOKUP(CONCATENATE($B420,"-",$C420),IN_1C!$B$2:$T$3018,7,FALSE))=TRUE,"",VLOOKUP(CONCATENATE($B420,"-",$C420),IN_1C!$B$2:$T$3018,7,FALSE))</f>
        <v>0</v>
      </c>
      <c r="J420" s="734">
        <f>IF(ISERROR(VLOOKUP(CONCATENATE($B420,"-",$C420),IN_1C!$B$2:$T$3018,8,FALSE))=TRUE,"",VLOOKUP(CONCATENATE($B420,"-",$C420),IN_1C!$B$2:$T$3018,8,FALSE))</f>
        <v>0</v>
      </c>
      <c r="K420" s="733">
        <f>IF(ISERROR(VLOOKUP(CONCATENATE($B420,"-",$C420),IN_1C!$B$2:$T$3018,9,FALSE))=TRUE,"",VLOOKUP(CONCATENATE($B420,"-",$C420),IN_1C!$B$2:$T$3018,9,FALSE))</f>
        <v>0</v>
      </c>
      <c r="L420" s="734">
        <f>IF(ISERROR(VLOOKUP(CONCATENATE($B420,"-",$C420),IN_1C!$B$2:$T$3018,10,FALSE))=TRUE,"",VLOOKUP(CONCATENATE($B420,"-",$C420),IN_1C!$B$2:$T$3018,10,FALSE))</f>
        <v>0</v>
      </c>
      <c r="M420" s="733">
        <f>IF(ISERROR(VLOOKUP(CONCATENATE($B420,"-",$C420),IN_1C!$B$2:$T$3018,11,FALSE))=TRUE,"",VLOOKUP(CONCATENATE($B420,"-",$C420),IN_1C!$B$2:$T$3018,11,FALSE))</f>
        <v>0</v>
      </c>
      <c r="N420" s="734">
        <f>IF(ISERROR(VLOOKUP(CONCATENATE($B420,"-",$C420),IN_1C!$B$2:$T$3018,12,FALSE))=TRUE,"",VLOOKUP(CONCATENATE($B420,"-",$C420),IN_1C!$B$2:$T$3018,12,FALSE))</f>
        <v>0</v>
      </c>
      <c r="O420" s="733">
        <f>IF(ISERROR(VLOOKUP(CONCATENATE($B420,"-",$C420),IN_1C!$B$2:$T$3018,13,FALSE))=TRUE,"",VLOOKUP(CONCATENATE($B420,"-",$C420),IN_1C!$B$2:$T$3018,13,FALSE))</f>
        <v>0</v>
      </c>
      <c r="P420" s="734">
        <f>IF(ISERROR(VLOOKUP(CONCATENATE($B420,"-",$C420),IN_1C!$B$2:$T$3018,14,FALSE))=TRUE,"",VLOOKUP(CONCATENATE($B420,"-",$C420),IN_1C!$B$2:$T$3018,14,FALSE))</f>
        <v>0</v>
      </c>
      <c r="Q420" s="660">
        <f t="shared" si="75"/>
        <v>0</v>
      </c>
      <c r="R420" s="661">
        <f t="shared" si="75"/>
        <v>0</v>
      </c>
    </row>
    <row r="421" spans="1:18" x14ac:dyDescent="0.35">
      <c r="A421" s="718" t="s">
        <v>1442</v>
      </c>
      <c r="B421" s="719" t="s">
        <v>1443</v>
      </c>
      <c r="C421" s="717">
        <v>9</v>
      </c>
      <c r="D421" s="1362" t="str">
        <f t="shared" si="74"/>
        <v/>
      </c>
      <c r="E421" s="733">
        <f>IF(ISERROR(VLOOKUP(CONCATENATE($B421,"-",$C421),IN_1C!$B$2:$T$3018,3,FALSE))=TRUE,"",VLOOKUP(CONCATENATE($B421,"-",$C421),IN_1C!$B$2:$T$3018,3,FALSE))</f>
        <v>0</v>
      </c>
      <c r="F421" s="734">
        <f>IF(ISERROR(VLOOKUP(CONCATENATE($B421,"-",$C421),IN_1C!$B$2:$T$3018,4,FALSE))=TRUE,"",VLOOKUP(CONCATENATE($B421,"-",$C421),IN_1C!$B$2:$T$3018,4,FALSE))</f>
        <v>0</v>
      </c>
      <c r="G421" s="733">
        <f>IF(ISERROR(VLOOKUP(CONCATENATE($B421,"-",$C421),IN_1C!$B$2:$T$3018,5,FALSE))=TRUE,"",VLOOKUP(CONCATENATE($B421,"-",$C421),IN_1C!$B$2:$T$3018,5,FALSE))</f>
        <v>0</v>
      </c>
      <c r="H421" s="734">
        <f>IF(ISERROR(VLOOKUP(CONCATENATE($B421,"-",$C421),IN_1C!$B$2:$T$3018,6,FALSE))=TRUE,"",VLOOKUP(CONCATENATE($B421,"-",$C421),IN_1C!$B$2:$T$3018,6,FALSE))</f>
        <v>0</v>
      </c>
      <c r="I421" s="733">
        <f>IF(ISERROR(VLOOKUP(CONCATENATE($B421,"-",$C421),IN_1C!$B$2:$T$3018,7,FALSE))=TRUE,"",VLOOKUP(CONCATENATE($B421,"-",$C421),IN_1C!$B$2:$T$3018,7,FALSE))</f>
        <v>0</v>
      </c>
      <c r="J421" s="734">
        <f>IF(ISERROR(VLOOKUP(CONCATENATE($B421,"-",$C421),IN_1C!$B$2:$T$3018,8,FALSE))=TRUE,"",VLOOKUP(CONCATENATE($B421,"-",$C421),IN_1C!$B$2:$T$3018,8,FALSE))</f>
        <v>0</v>
      </c>
      <c r="K421" s="733">
        <f>IF(ISERROR(VLOOKUP(CONCATENATE($B421,"-",$C421),IN_1C!$B$2:$T$3018,9,FALSE))=TRUE,"",VLOOKUP(CONCATENATE($B421,"-",$C421),IN_1C!$B$2:$T$3018,9,FALSE))</f>
        <v>0</v>
      </c>
      <c r="L421" s="734">
        <f>IF(ISERROR(VLOOKUP(CONCATENATE($B421,"-",$C421),IN_1C!$B$2:$T$3018,10,FALSE))=TRUE,"",VLOOKUP(CONCATENATE($B421,"-",$C421),IN_1C!$B$2:$T$3018,10,FALSE))</f>
        <v>0</v>
      </c>
      <c r="M421" s="733">
        <f>IF(ISERROR(VLOOKUP(CONCATENATE($B421,"-",$C421),IN_1C!$B$2:$T$3018,11,FALSE))=TRUE,"",VLOOKUP(CONCATENATE($B421,"-",$C421),IN_1C!$B$2:$T$3018,11,FALSE))</f>
        <v>0</v>
      </c>
      <c r="N421" s="734">
        <f>IF(ISERROR(VLOOKUP(CONCATENATE($B421,"-",$C421),IN_1C!$B$2:$T$3018,12,FALSE))=TRUE,"",VLOOKUP(CONCATENATE($B421,"-",$C421),IN_1C!$B$2:$T$3018,12,FALSE))</f>
        <v>0</v>
      </c>
      <c r="O421" s="733">
        <f>IF(ISERROR(VLOOKUP(CONCATENATE($B421,"-",$C421),IN_1C!$B$2:$T$3018,13,FALSE))=TRUE,"",VLOOKUP(CONCATENATE($B421,"-",$C421),IN_1C!$B$2:$T$3018,13,FALSE))</f>
        <v>0</v>
      </c>
      <c r="P421" s="734">
        <f>IF(ISERROR(VLOOKUP(CONCATENATE($B421,"-",$C421),IN_1C!$B$2:$T$3018,14,FALSE))=TRUE,"",VLOOKUP(CONCATENATE($B421,"-",$C421),IN_1C!$B$2:$T$3018,14,FALSE))</f>
        <v>0</v>
      </c>
      <c r="Q421" s="660">
        <f t="shared" si="75"/>
        <v>0</v>
      </c>
      <c r="R421" s="661">
        <f t="shared" si="75"/>
        <v>0</v>
      </c>
    </row>
    <row r="422" spans="1:18" ht="15.45" thickBot="1" x14ac:dyDescent="0.4">
      <c r="A422" s="723" t="s">
        <v>1444</v>
      </c>
      <c r="B422" s="724" t="s">
        <v>1445</v>
      </c>
      <c r="C422" s="717">
        <v>9</v>
      </c>
      <c r="D422" s="1362" t="str">
        <f t="shared" si="74"/>
        <v/>
      </c>
      <c r="E422" s="736">
        <f>IF(ISERROR(VLOOKUP(CONCATENATE($B422,"-",$C422),IN_1C!$B$2:$T$3018,3,FALSE))=TRUE,"",VLOOKUP(CONCATENATE($B422,"-",$C422),IN_1C!$B$2:$T$3018,3,FALSE))</f>
        <v>0</v>
      </c>
      <c r="F422" s="737">
        <f>IF(ISERROR(VLOOKUP(CONCATENATE($B422,"-",$C422),IN_1C!$B$2:$T$3018,4,FALSE))=TRUE,"",VLOOKUP(CONCATENATE($B422,"-",$C422),IN_1C!$B$2:$T$3018,4,FALSE))</f>
        <v>0</v>
      </c>
      <c r="G422" s="736">
        <f>IF(ISERROR(VLOOKUP(CONCATENATE($B422,"-",$C422),IN_1C!$B$2:$T$3018,5,FALSE))=TRUE,"",VLOOKUP(CONCATENATE($B422,"-",$C422),IN_1C!$B$2:$T$3018,5,FALSE))</f>
        <v>0</v>
      </c>
      <c r="H422" s="737">
        <f>IF(ISERROR(VLOOKUP(CONCATENATE($B422,"-",$C422),IN_1C!$B$2:$T$3018,6,FALSE))=TRUE,"",VLOOKUP(CONCATENATE($B422,"-",$C422),IN_1C!$B$2:$T$3018,6,FALSE))</f>
        <v>0</v>
      </c>
      <c r="I422" s="736">
        <f>IF(ISERROR(VLOOKUP(CONCATENATE($B422,"-",$C422),IN_1C!$B$2:$T$3018,7,FALSE))=TRUE,"",VLOOKUP(CONCATENATE($B422,"-",$C422),IN_1C!$B$2:$T$3018,7,FALSE))</f>
        <v>0</v>
      </c>
      <c r="J422" s="737">
        <f>IF(ISERROR(VLOOKUP(CONCATENATE($B422,"-",$C422),IN_1C!$B$2:$T$3018,8,FALSE))=TRUE,"",VLOOKUP(CONCATENATE($B422,"-",$C422),IN_1C!$B$2:$T$3018,8,FALSE))</f>
        <v>0</v>
      </c>
      <c r="K422" s="736">
        <f>IF(ISERROR(VLOOKUP(CONCATENATE($B422,"-",$C422),IN_1C!$B$2:$T$3018,9,FALSE))=TRUE,"",VLOOKUP(CONCATENATE($B422,"-",$C422),IN_1C!$B$2:$T$3018,9,FALSE))</f>
        <v>0</v>
      </c>
      <c r="L422" s="737">
        <f>IF(ISERROR(VLOOKUP(CONCATENATE($B422,"-",$C422),IN_1C!$B$2:$T$3018,10,FALSE))=TRUE,"",VLOOKUP(CONCATENATE($B422,"-",$C422),IN_1C!$B$2:$T$3018,10,FALSE))</f>
        <v>0</v>
      </c>
      <c r="M422" s="736">
        <f>IF(ISERROR(VLOOKUP(CONCATENATE($B422,"-",$C422),IN_1C!$B$2:$T$3018,11,FALSE))=TRUE,"",VLOOKUP(CONCATENATE($B422,"-",$C422),IN_1C!$B$2:$T$3018,11,FALSE))</f>
        <v>0</v>
      </c>
      <c r="N422" s="737">
        <f>IF(ISERROR(VLOOKUP(CONCATENATE($B422,"-",$C422),IN_1C!$B$2:$T$3018,12,FALSE))=TRUE,"",VLOOKUP(CONCATENATE($B422,"-",$C422),IN_1C!$B$2:$T$3018,12,FALSE))</f>
        <v>0</v>
      </c>
      <c r="O422" s="736">
        <f>IF(ISERROR(VLOOKUP(CONCATENATE($B422,"-",$C422),IN_1C!$B$2:$T$3018,13,FALSE))=TRUE,"",VLOOKUP(CONCATENATE($B422,"-",$C422),IN_1C!$B$2:$T$3018,13,FALSE))</f>
        <v>0</v>
      </c>
      <c r="P422" s="737">
        <f>IF(ISERROR(VLOOKUP(CONCATENATE($B422,"-",$C422),IN_1C!$B$2:$T$3018,14,FALSE))=TRUE,"",VLOOKUP(CONCATENATE($B422,"-",$C422),IN_1C!$B$2:$T$3018,14,FALSE))</f>
        <v>0</v>
      </c>
      <c r="Q422" s="663">
        <f t="shared" si="75"/>
        <v>0</v>
      </c>
      <c r="R422" s="664">
        <f t="shared" si="75"/>
        <v>0</v>
      </c>
    </row>
    <row r="423" spans="1:18" ht="15.45" thickBot="1" x14ac:dyDescent="0.4">
      <c r="A423" s="725" t="s">
        <v>1446</v>
      </c>
      <c r="B423" s="722"/>
      <c r="C423" s="717"/>
      <c r="D423" s="1362"/>
      <c r="E423" s="741" t="str">
        <f>IF(ISERROR(VLOOKUP(CONCATENATE($B423,"-",$C423),IN_1C!$B$2:$T$3018,3,FALSE))=TRUE,"",VLOOKUP(CONCATENATE($B423,"-",$C423),IN_1C!$B$2:$T$3018,3,FALSE))</f>
        <v/>
      </c>
      <c r="F423" s="742"/>
      <c r="G423" s="742"/>
      <c r="H423" s="742"/>
      <c r="I423" s="742"/>
      <c r="J423" s="742"/>
      <c r="K423" s="742"/>
      <c r="L423" s="742"/>
      <c r="M423" s="742"/>
      <c r="N423" s="742"/>
      <c r="O423" s="742"/>
      <c r="P423" s="742"/>
      <c r="Q423" s="671"/>
      <c r="R423" s="672"/>
    </row>
    <row r="424" spans="1:18" x14ac:dyDescent="0.35">
      <c r="A424" s="715" t="s">
        <v>1447</v>
      </c>
      <c r="B424" s="716" t="s">
        <v>1448</v>
      </c>
      <c r="C424" s="717">
        <v>9</v>
      </c>
      <c r="D424" s="1362" t="str">
        <f t="shared" si="74"/>
        <v/>
      </c>
      <c r="E424" s="730">
        <f>IF(ISERROR(VLOOKUP(CONCATENATE($B424,"-",$C424),IN_1C!$B$2:$T$3018,3,FALSE))=TRUE,"",VLOOKUP(CONCATENATE($B424,"-",$C424),IN_1C!$B$2:$T$3018,3,FALSE))</f>
        <v>0</v>
      </c>
      <c r="F424" s="731">
        <f>IF(ISERROR(VLOOKUP(CONCATENATE($B424,"-",$C424),IN_1C!$B$2:$T$3018,4,FALSE))=TRUE,"",VLOOKUP(CONCATENATE($B424,"-",$C424),IN_1C!$B$2:$T$3018,4,FALSE))</f>
        <v>0</v>
      </c>
      <c r="G424" s="730">
        <f>IF(ISERROR(VLOOKUP(CONCATENATE($B424,"-",$C424),IN_1C!$B$2:$T$3018,5,FALSE))=TRUE,"",VLOOKUP(CONCATENATE($B424,"-",$C424),IN_1C!$B$2:$T$3018,5,FALSE))</f>
        <v>0</v>
      </c>
      <c r="H424" s="731">
        <f>IF(ISERROR(VLOOKUP(CONCATENATE($B424,"-",$C424),IN_1C!$B$2:$T$3018,6,FALSE))=TRUE,"",VLOOKUP(CONCATENATE($B424,"-",$C424),IN_1C!$B$2:$T$3018,6,FALSE))</f>
        <v>0</v>
      </c>
      <c r="I424" s="730">
        <f>IF(ISERROR(VLOOKUP(CONCATENATE($B424,"-",$C424),IN_1C!$B$2:$T$3018,7,FALSE))=TRUE,"",VLOOKUP(CONCATENATE($B424,"-",$C424),IN_1C!$B$2:$T$3018,7,FALSE))</f>
        <v>0</v>
      </c>
      <c r="J424" s="731">
        <f>IF(ISERROR(VLOOKUP(CONCATENATE($B424,"-",$C424),IN_1C!$B$2:$T$3018,8,FALSE))=TRUE,"",VLOOKUP(CONCATENATE($B424,"-",$C424),IN_1C!$B$2:$T$3018,8,FALSE))</f>
        <v>0</v>
      </c>
      <c r="K424" s="730">
        <f>IF(ISERROR(VLOOKUP(CONCATENATE($B424,"-",$C424),IN_1C!$B$2:$T$3018,9,FALSE))=TRUE,"",VLOOKUP(CONCATENATE($B424,"-",$C424),IN_1C!$B$2:$T$3018,9,FALSE))</f>
        <v>0</v>
      </c>
      <c r="L424" s="731">
        <f>IF(ISERROR(VLOOKUP(CONCATENATE($B424,"-",$C424),IN_1C!$B$2:$T$3018,10,FALSE))=TRUE,"",VLOOKUP(CONCATENATE($B424,"-",$C424),IN_1C!$B$2:$T$3018,10,FALSE))</f>
        <v>0</v>
      </c>
      <c r="M424" s="730">
        <f>IF(ISERROR(VLOOKUP(CONCATENATE($B424,"-",$C424),IN_1C!$B$2:$T$3018,11,FALSE))=TRUE,"",VLOOKUP(CONCATENATE($B424,"-",$C424),IN_1C!$B$2:$T$3018,11,FALSE))</f>
        <v>0</v>
      </c>
      <c r="N424" s="731">
        <f>IF(ISERROR(VLOOKUP(CONCATENATE($B424,"-",$C424),IN_1C!$B$2:$T$3018,12,FALSE))=TRUE,"",VLOOKUP(CONCATENATE($B424,"-",$C424),IN_1C!$B$2:$T$3018,12,FALSE))</f>
        <v>0</v>
      </c>
      <c r="O424" s="730">
        <f>IF(ISERROR(VLOOKUP(CONCATENATE($B424,"-",$C424),IN_1C!$B$2:$T$3018,13,FALSE))=TRUE,"",VLOOKUP(CONCATENATE($B424,"-",$C424),IN_1C!$B$2:$T$3018,13,FALSE))</f>
        <v>0</v>
      </c>
      <c r="P424" s="731">
        <f>IF(ISERROR(VLOOKUP(CONCATENATE($B424,"-",$C424),IN_1C!$B$2:$T$3018,14,FALSE))=TRUE,"",VLOOKUP(CONCATENATE($B424,"-",$C424),IN_1C!$B$2:$T$3018,14,FALSE))</f>
        <v>0</v>
      </c>
      <c r="Q424" s="656">
        <f t="shared" ref="Q424:R429" si="76">E424+G424</f>
        <v>0</v>
      </c>
      <c r="R424" s="657">
        <f t="shared" si="76"/>
        <v>0</v>
      </c>
    </row>
    <row r="425" spans="1:18" x14ac:dyDescent="0.35">
      <c r="A425" s="718" t="s">
        <v>1449</v>
      </c>
      <c r="B425" s="719" t="s">
        <v>1450</v>
      </c>
      <c r="C425" s="717">
        <v>9</v>
      </c>
      <c r="D425" s="1362" t="str">
        <f t="shared" si="74"/>
        <v/>
      </c>
      <c r="E425" s="733">
        <f>IF(ISERROR(VLOOKUP(CONCATENATE($B425,"-",$C425),IN_1C!$B$2:$T$3018,3,FALSE))=TRUE,"",VLOOKUP(CONCATENATE($B425,"-",$C425),IN_1C!$B$2:$T$3018,3,FALSE))</f>
        <v>0</v>
      </c>
      <c r="F425" s="734">
        <f>IF(ISERROR(VLOOKUP(CONCATENATE($B425,"-",$C425),IN_1C!$B$2:$T$3018,4,FALSE))=TRUE,"",VLOOKUP(CONCATENATE($B425,"-",$C425),IN_1C!$B$2:$T$3018,4,FALSE))</f>
        <v>0</v>
      </c>
      <c r="G425" s="733">
        <f>IF(ISERROR(VLOOKUP(CONCATENATE($B425,"-",$C425),IN_1C!$B$2:$T$3018,5,FALSE))=TRUE,"",VLOOKUP(CONCATENATE($B425,"-",$C425),IN_1C!$B$2:$T$3018,5,FALSE))</f>
        <v>0</v>
      </c>
      <c r="H425" s="734">
        <f>IF(ISERROR(VLOOKUP(CONCATENATE($B425,"-",$C425),IN_1C!$B$2:$T$3018,6,FALSE))=TRUE,"",VLOOKUP(CONCATENATE($B425,"-",$C425),IN_1C!$B$2:$T$3018,6,FALSE))</f>
        <v>0</v>
      </c>
      <c r="I425" s="733">
        <f>IF(ISERROR(VLOOKUP(CONCATENATE($B425,"-",$C425),IN_1C!$B$2:$T$3018,7,FALSE))=TRUE,"",VLOOKUP(CONCATENATE($B425,"-",$C425),IN_1C!$B$2:$T$3018,7,FALSE))</f>
        <v>0</v>
      </c>
      <c r="J425" s="734">
        <f>IF(ISERROR(VLOOKUP(CONCATENATE($B425,"-",$C425),IN_1C!$B$2:$T$3018,8,FALSE))=TRUE,"",VLOOKUP(CONCATENATE($B425,"-",$C425),IN_1C!$B$2:$T$3018,8,FALSE))</f>
        <v>0</v>
      </c>
      <c r="K425" s="733">
        <f>IF(ISERROR(VLOOKUP(CONCATENATE($B425,"-",$C425),IN_1C!$B$2:$T$3018,9,FALSE))=TRUE,"",VLOOKUP(CONCATENATE($B425,"-",$C425),IN_1C!$B$2:$T$3018,9,FALSE))</f>
        <v>0</v>
      </c>
      <c r="L425" s="734">
        <f>IF(ISERROR(VLOOKUP(CONCATENATE($B425,"-",$C425),IN_1C!$B$2:$T$3018,10,FALSE))=TRUE,"",VLOOKUP(CONCATENATE($B425,"-",$C425),IN_1C!$B$2:$T$3018,10,FALSE))</f>
        <v>0</v>
      </c>
      <c r="M425" s="733">
        <f>IF(ISERROR(VLOOKUP(CONCATENATE($B425,"-",$C425),IN_1C!$B$2:$T$3018,11,FALSE))=TRUE,"",VLOOKUP(CONCATENATE($B425,"-",$C425),IN_1C!$B$2:$T$3018,11,FALSE))</f>
        <v>0</v>
      </c>
      <c r="N425" s="734">
        <f>IF(ISERROR(VLOOKUP(CONCATENATE($B425,"-",$C425),IN_1C!$B$2:$T$3018,12,FALSE))=TRUE,"",VLOOKUP(CONCATENATE($B425,"-",$C425),IN_1C!$B$2:$T$3018,12,FALSE))</f>
        <v>0</v>
      </c>
      <c r="O425" s="733">
        <f>IF(ISERROR(VLOOKUP(CONCATENATE($B425,"-",$C425),IN_1C!$B$2:$T$3018,13,FALSE))=TRUE,"",VLOOKUP(CONCATENATE($B425,"-",$C425),IN_1C!$B$2:$T$3018,13,FALSE))</f>
        <v>0</v>
      </c>
      <c r="P425" s="734">
        <f>IF(ISERROR(VLOOKUP(CONCATENATE($B425,"-",$C425),IN_1C!$B$2:$T$3018,14,FALSE))=TRUE,"",VLOOKUP(CONCATENATE($B425,"-",$C425),IN_1C!$B$2:$T$3018,14,FALSE))</f>
        <v>0</v>
      </c>
      <c r="Q425" s="660">
        <f t="shared" si="76"/>
        <v>0</v>
      </c>
      <c r="R425" s="661">
        <f t="shared" si="76"/>
        <v>0</v>
      </c>
    </row>
    <row r="426" spans="1:18" x14ac:dyDescent="0.35">
      <c r="A426" s="718" t="s">
        <v>1451</v>
      </c>
      <c r="B426" s="719" t="s">
        <v>1452</v>
      </c>
      <c r="C426" s="717">
        <v>9</v>
      </c>
      <c r="D426" s="1362" t="str">
        <f t="shared" si="74"/>
        <v/>
      </c>
      <c r="E426" s="733">
        <f>IF(ISERROR(VLOOKUP(CONCATENATE($B426,"-",$C426),IN_1C!$B$2:$T$3018,3,FALSE))=TRUE,"",VLOOKUP(CONCATENATE($B426,"-",$C426),IN_1C!$B$2:$T$3018,3,FALSE))</f>
        <v>0</v>
      </c>
      <c r="F426" s="734">
        <f>IF(ISERROR(VLOOKUP(CONCATENATE($B426,"-",$C426),IN_1C!$B$2:$T$3018,4,FALSE))=TRUE,"",VLOOKUP(CONCATENATE($B426,"-",$C426),IN_1C!$B$2:$T$3018,4,FALSE))</f>
        <v>0</v>
      </c>
      <c r="G426" s="733">
        <f>IF(ISERROR(VLOOKUP(CONCATENATE($B426,"-",$C426),IN_1C!$B$2:$T$3018,5,FALSE))=TRUE,"",VLOOKUP(CONCATENATE($B426,"-",$C426),IN_1C!$B$2:$T$3018,5,FALSE))</f>
        <v>0</v>
      </c>
      <c r="H426" s="734">
        <f>IF(ISERROR(VLOOKUP(CONCATENATE($B426,"-",$C426),IN_1C!$B$2:$T$3018,6,FALSE))=TRUE,"",VLOOKUP(CONCATENATE($B426,"-",$C426),IN_1C!$B$2:$T$3018,6,FALSE))</f>
        <v>0</v>
      </c>
      <c r="I426" s="733">
        <f>IF(ISERROR(VLOOKUP(CONCATENATE($B426,"-",$C426),IN_1C!$B$2:$T$3018,7,FALSE))=TRUE,"",VLOOKUP(CONCATENATE($B426,"-",$C426),IN_1C!$B$2:$T$3018,7,FALSE))</f>
        <v>0</v>
      </c>
      <c r="J426" s="734">
        <f>IF(ISERROR(VLOOKUP(CONCATENATE($B426,"-",$C426),IN_1C!$B$2:$T$3018,8,FALSE))=TRUE,"",VLOOKUP(CONCATENATE($B426,"-",$C426),IN_1C!$B$2:$T$3018,8,FALSE))</f>
        <v>0</v>
      </c>
      <c r="K426" s="733">
        <f>IF(ISERROR(VLOOKUP(CONCATENATE($B426,"-",$C426),IN_1C!$B$2:$T$3018,9,FALSE))=TRUE,"",VLOOKUP(CONCATENATE($B426,"-",$C426),IN_1C!$B$2:$T$3018,9,FALSE))</f>
        <v>0</v>
      </c>
      <c r="L426" s="734">
        <f>IF(ISERROR(VLOOKUP(CONCATENATE($B426,"-",$C426),IN_1C!$B$2:$T$3018,10,FALSE))=TRUE,"",VLOOKUP(CONCATENATE($B426,"-",$C426),IN_1C!$B$2:$T$3018,10,FALSE))</f>
        <v>0</v>
      </c>
      <c r="M426" s="733">
        <f>IF(ISERROR(VLOOKUP(CONCATENATE($B426,"-",$C426),IN_1C!$B$2:$T$3018,11,FALSE))=TRUE,"",VLOOKUP(CONCATENATE($B426,"-",$C426),IN_1C!$B$2:$T$3018,11,FALSE))</f>
        <v>0</v>
      </c>
      <c r="N426" s="734">
        <f>IF(ISERROR(VLOOKUP(CONCATENATE($B426,"-",$C426),IN_1C!$B$2:$T$3018,12,FALSE))=TRUE,"",VLOOKUP(CONCATENATE($B426,"-",$C426),IN_1C!$B$2:$T$3018,12,FALSE))</f>
        <v>0</v>
      </c>
      <c r="O426" s="733">
        <f>IF(ISERROR(VLOOKUP(CONCATENATE($B426,"-",$C426),IN_1C!$B$2:$T$3018,13,FALSE))=TRUE,"",VLOOKUP(CONCATENATE($B426,"-",$C426),IN_1C!$B$2:$T$3018,13,FALSE))</f>
        <v>0</v>
      </c>
      <c r="P426" s="734">
        <f>IF(ISERROR(VLOOKUP(CONCATENATE($B426,"-",$C426),IN_1C!$B$2:$T$3018,14,FALSE))=TRUE,"",VLOOKUP(CONCATENATE($B426,"-",$C426),IN_1C!$B$2:$T$3018,14,FALSE))</f>
        <v>0</v>
      </c>
      <c r="Q426" s="660">
        <f t="shared" si="76"/>
        <v>0</v>
      </c>
      <c r="R426" s="661">
        <f t="shared" si="76"/>
        <v>0</v>
      </c>
    </row>
    <row r="427" spans="1:18" x14ac:dyDescent="0.35">
      <c r="A427" s="718" t="s">
        <v>1453</v>
      </c>
      <c r="B427" s="719" t="s">
        <v>1454</v>
      </c>
      <c r="C427" s="717">
        <v>9</v>
      </c>
      <c r="D427" s="1362" t="str">
        <f t="shared" si="74"/>
        <v/>
      </c>
      <c r="E427" s="733">
        <f>IF(ISERROR(VLOOKUP(CONCATENATE($B427,"-",$C427),IN_1C!$B$2:$T$3018,3,FALSE))=TRUE,"",VLOOKUP(CONCATENATE($B427,"-",$C427),IN_1C!$B$2:$T$3018,3,FALSE))</f>
        <v>0</v>
      </c>
      <c r="F427" s="734">
        <f>IF(ISERROR(VLOOKUP(CONCATENATE($B427,"-",$C427),IN_1C!$B$2:$T$3018,4,FALSE))=TRUE,"",VLOOKUP(CONCATENATE($B427,"-",$C427),IN_1C!$B$2:$T$3018,4,FALSE))</f>
        <v>0</v>
      </c>
      <c r="G427" s="733">
        <f>IF(ISERROR(VLOOKUP(CONCATENATE($B427,"-",$C427),IN_1C!$B$2:$T$3018,5,FALSE))=TRUE,"",VLOOKUP(CONCATENATE($B427,"-",$C427),IN_1C!$B$2:$T$3018,5,FALSE))</f>
        <v>0</v>
      </c>
      <c r="H427" s="734">
        <f>IF(ISERROR(VLOOKUP(CONCATENATE($B427,"-",$C427),IN_1C!$B$2:$T$3018,6,FALSE))=TRUE,"",VLOOKUP(CONCATENATE($B427,"-",$C427),IN_1C!$B$2:$T$3018,6,FALSE))</f>
        <v>0</v>
      </c>
      <c r="I427" s="733">
        <f>IF(ISERROR(VLOOKUP(CONCATENATE($B427,"-",$C427),IN_1C!$B$2:$T$3018,7,FALSE))=TRUE,"",VLOOKUP(CONCATENATE($B427,"-",$C427),IN_1C!$B$2:$T$3018,7,FALSE))</f>
        <v>0</v>
      </c>
      <c r="J427" s="734">
        <f>IF(ISERROR(VLOOKUP(CONCATENATE($B427,"-",$C427),IN_1C!$B$2:$T$3018,8,FALSE))=TRUE,"",VLOOKUP(CONCATENATE($B427,"-",$C427),IN_1C!$B$2:$T$3018,8,FALSE))</f>
        <v>0</v>
      </c>
      <c r="K427" s="733">
        <f>IF(ISERROR(VLOOKUP(CONCATENATE($B427,"-",$C427),IN_1C!$B$2:$T$3018,9,FALSE))=TRUE,"",VLOOKUP(CONCATENATE($B427,"-",$C427),IN_1C!$B$2:$T$3018,9,FALSE))</f>
        <v>0</v>
      </c>
      <c r="L427" s="734">
        <f>IF(ISERROR(VLOOKUP(CONCATENATE($B427,"-",$C427),IN_1C!$B$2:$T$3018,10,FALSE))=TRUE,"",VLOOKUP(CONCATENATE($B427,"-",$C427),IN_1C!$B$2:$T$3018,10,FALSE))</f>
        <v>0</v>
      </c>
      <c r="M427" s="733">
        <f>IF(ISERROR(VLOOKUP(CONCATENATE($B427,"-",$C427),IN_1C!$B$2:$T$3018,11,FALSE))=TRUE,"",VLOOKUP(CONCATENATE($B427,"-",$C427),IN_1C!$B$2:$T$3018,11,FALSE))</f>
        <v>0</v>
      </c>
      <c r="N427" s="734">
        <f>IF(ISERROR(VLOOKUP(CONCATENATE($B427,"-",$C427),IN_1C!$B$2:$T$3018,12,FALSE))=TRUE,"",VLOOKUP(CONCATENATE($B427,"-",$C427),IN_1C!$B$2:$T$3018,12,FALSE))</f>
        <v>0</v>
      </c>
      <c r="O427" s="733">
        <f>IF(ISERROR(VLOOKUP(CONCATENATE($B427,"-",$C427),IN_1C!$B$2:$T$3018,13,FALSE))=TRUE,"",VLOOKUP(CONCATENATE($B427,"-",$C427),IN_1C!$B$2:$T$3018,13,FALSE))</f>
        <v>0</v>
      </c>
      <c r="P427" s="734">
        <f>IF(ISERROR(VLOOKUP(CONCATENATE($B427,"-",$C427),IN_1C!$B$2:$T$3018,14,FALSE))=TRUE,"",VLOOKUP(CONCATENATE($B427,"-",$C427),IN_1C!$B$2:$T$3018,14,FALSE))</f>
        <v>0</v>
      </c>
      <c r="Q427" s="660">
        <f t="shared" si="76"/>
        <v>0</v>
      </c>
      <c r="R427" s="661">
        <f t="shared" si="76"/>
        <v>0</v>
      </c>
    </row>
    <row r="428" spans="1:18" x14ac:dyDescent="0.35">
      <c r="A428" s="718" t="s">
        <v>1455</v>
      </c>
      <c r="B428" s="719" t="s">
        <v>1456</v>
      </c>
      <c r="C428" s="717">
        <v>9</v>
      </c>
      <c r="D428" s="1362" t="str">
        <f t="shared" si="74"/>
        <v/>
      </c>
      <c r="E428" s="733">
        <f>IF(ISERROR(VLOOKUP(CONCATENATE($B428,"-",$C428),IN_1C!$B$2:$T$3018,3,FALSE))=TRUE,"",VLOOKUP(CONCATENATE($B428,"-",$C428),IN_1C!$B$2:$T$3018,3,FALSE))</f>
        <v>0</v>
      </c>
      <c r="F428" s="734">
        <f>IF(ISERROR(VLOOKUP(CONCATENATE($B428,"-",$C428),IN_1C!$B$2:$T$3018,4,FALSE))=TRUE,"",VLOOKUP(CONCATENATE($B428,"-",$C428),IN_1C!$B$2:$T$3018,4,FALSE))</f>
        <v>0</v>
      </c>
      <c r="G428" s="733">
        <f>IF(ISERROR(VLOOKUP(CONCATENATE($B428,"-",$C428),IN_1C!$B$2:$T$3018,5,FALSE))=TRUE,"",VLOOKUP(CONCATENATE($B428,"-",$C428),IN_1C!$B$2:$T$3018,5,FALSE))</f>
        <v>0</v>
      </c>
      <c r="H428" s="734">
        <f>IF(ISERROR(VLOOKUP(CONCATENATE($B428,"-",$C428),IN_1C!$B$2:$T$3018,6,FALSE))=TRUE,"",VLOOKUP(CONCATENATE($B428,"-",$C428),IN_1C!$B$2:$T$3018,6,FALSE))</f>
        <v>0</v>
      </c>
      <c r="I428" s="733">
        <f>IF(ISERROR(VLOOKUP(CONCATENATE($B428,"-",$C428),IN_1C!$B$2:$T$3018,7,FALSE))=TRUE,"",VLOOKUP(CONCATENATE($B428,"-",$C428),IN_1C!$B$2:$T$3018,7,FALSE))</f>
        <v>0</v>
      </c>
      <c r="J428" s="734">
        <f>IF(ISERROR(VLOOKUP(CONCATENATE($B428,"-",$C428),IN_1C!$B$2:$T$3018,8,FALSE))=TRUE,"",VLOOKUP(CONCATENATE($B428,"-",$C428),IN_1C!$B$2:$T$3018,8,FALSE))</f>
        <v>0</v>
      </c>
      <c r="K428" s="733">
        <f>IF(ISERROR(VLOOKUP(CONCATENATE($B428,"-",$C428),IN_1C!$B$2:$T$3018,9,FALSE))=TRUE,"",VLOOKUP(CONCATENATE($B428,"-",$C428),IN_1C!$B$2:$T$3018,9,FALSE))</f>
        <v>0</v>
      </c>
      <c r="L428" s="734">
        <f>IF(ISERROR(VLOOKUP(CONCATENATE($B428,"-",$C428),IN_1C!$B$2:$T$3018,10,FALSE))=TRUE,"",VLOOKUP(CONCATENATE($B428,"-",$C428),IN_1C!$B$2:$T$3018,10,FALSE))</f>
        <v>0</v>
      </c>
      <c r="M428" s="733">
        <f>IF(ISERROR(VLOOKUP(CONCATENATE($B428,"-",$C428),IN_1C!$B$2:$T$3018,11,FALSE))=TRUE,"",VLOOKUP(CONCATENATE($B428,"-",$C428),IN_1C!$B$2:$T$3018,11,FALSE))</f>
        <v>0</v>
      </c>
      <c r="N428" s="734">
        <f>IF(ISERROR(VLOOKUP(CONCATENATE($B428,"-",$C428),IN_1C!$B$2:$T$3018,12,FALSE))=TRUE,"",VLOOKUP(CONCATENATE($B428,"-",$C428),IN_1C!$B$2:$T$3018,12,FALSE))</f>
        <v>0</v>
      </c>
      <c r="O428" s="733">
        <f>IF(ISERROR(VLOOKUP(CONCATENATE($B428,"-",$C428),IN_1C!$B$2:$T$3018,13,FALSE))=TRUE,"",VLOOKUP(CONCATENATE($B428,"-",$C428),IN_1C!$B$2:$T$3018,13,FALSE))</f>
        <v>0</v>
      </c>
      <c r="P428" s="734">
        <f>IF(ISERROR(VLOOKUP(CONCATENATE($B428,"-",$C428),IN_1C!$B$2:$T$3018,14,FALSE))=TRUE,"",VLOOKUP(CONCATENATE($B428,"-",$C428),IN_1C!$B$2:$T$3018,14,FALSE))</f>
        <v>0</v>
      </c>
      <c r="Q428" s="660">
        <f t="shared" si="76"/>
        <v>0</v>
      </c>
      <c r="R428" s="661">
        <f t="shared" si="76"/>
        <v>0</v>
      </c>
    </row>
    <row r="429" spans="1:18" ht="15.45" thickBot="1" x14ac:dyDescent="0.4">
      <c r="A429" s="718" t="s">
        <v>1457</v>
      </c>
      <c r="B429" s="726" t="s">
        <v>1458</v>
      </c>
      <c r="C429" s="717">
        <v>9</v>
      </c>
      <c r="D429" s="1362" t="str">
        <f t="shared" si="74"/>
        <v/>
      </c>
      <c r="E429" s="736">
        <f>IF(ISERROR(VLOOKUP(CONCATENATE($B429,"-",$C429),IN_1C!$B$2:$T$3018,3,FALSE))=TRUE,"",VLOOKUP(CONCATENATE($B429,"-",$C429),IN_1C!$B$2:$T$3018,3,FALSE))</f>
        <v>0</v>
      </c>
      <c r="F429" s="737">
        <f>IF(ISERROR(VLOOKUP(CONCATENATE($B429,"-",$C429),IN_1C!$B$2:$T$3018,4,FALSE))=TRUE,"",VLOOKUP(CONCATENATE($B429,"-",$C429),IN_1C!$B$2:$T$3018,4,FALSE))</f>
        <v>0</v>
      </c>
      <c r="G429" s="736">
        <f>IF(ISERROR(VLOOKUP(CONCATENATE($B429,"-",$C429),IN_1C!$B$2:$T$3018,5,FALSE))=TRUE,"",VLOOKUP(CONCATENATE($B429,"-",$C429),IN_1C!$B$2:$T$3018,5,FALSE))</f>
        <v>0</v>
      </c>
      <c r="H429" s="737">
        <f>IF(ISERROR(VLOOKUP(CONCATENATE($B429,"-",$C429),IN_1C!$B$2:$T$3018,6,FALSE))=TRUE,"",VLOOKUP(CONCATENATE($B429,"-",$C429),IN_1C!$B$2:$T$3018,6,FALSE))</f>
        <v>0</v>
      </c>
      <c r="I429" s="736">
        <f>IF(ISERROR(VLOOKUP(CONCATENATE($B429,"-",$C429),IN_1C!$B$2:$T$3018,7,FALSE))=TRUE,"",VLOOKUP(CONCATENATE($B429,"-",$C429),IN_1C!$B$2:$T$3018,7,FALSE))</f>
        <v>0</v>
      </c>
      <c r="J429" s="737">
        <f>IF(ISERROR(VLOOKUP(CONCATENATE($B429,"-",$C429),IN_1C!$B$2:$T$3018,8,FALSE))=TRUE,"",VLOOKUP(CONCATENATE($B429,"-",$C429),IN_1C!$B$2:$T$3018,8,FALSE))</f>
        <v>0</v>
      </c>
      <c r="K429" s="736">
        <f>IF(ISERROR(VLOOKUP(CONCATENATE($B429,"-",$C429),IN_1C!$B$2:$T$3018,9,FALSE))=TRUE,"",VLOOKUP(CONCATENATE($B429,"-",$C429),IN_1C!$B$2:$T$3018,9,FALSE))</f>
        <v>0</v>
      </c>
      <c r="L429" s="737">
        <f>IF(ISERROR(VLOOKUP(CONCATENATE($B429,"-",$C429),IN_1C!$B$2:$T$3018,10,FALSE))=TRUE,"",VLOOKUP(CONCATENATE($B429,"-",$C429),IN_1C!$B$2:$T$3018,10,FALSE))</f>
        <v>0</v>
      </c>
      <c r="M429" s="736">
        <f>IF(ISERROR(VLOOKUP(CONCATENATE($B429,"-",$C429),IN_1C!$B$2:$T$3018,11,FALSE))=TRUE,"",VLOOKUP(CONCATENATE($B429,"-",$C429),IN_1C!$B$2:$T$3018,11,FALSE))</f>
        <v>0</v>
      </c>
      <c r="N429" s="737">
        <f>IF(ISERROR(VLOOKUP(CONCATENATE($B429,"-",$C429),IN_1C!$B$2:$T$3018,12,FALSE))=TRUE,"",VLOOKUP(CONCATENATE($B429,"-",$C429),IN_1C!$B$2:$T$3018,12,FALSE))</f>
        <v>0</v>
      </c>
      <c r="O429" s="736">
        <f>IF(ISERROR(VLOOKUP(CONCATENATE($B429,"-",$C429),IN_1C!$B$2:$T$3018,13,FALSE))=TRUE,"",VLOOKUP(CONCATENATE($B429,"-",$C429),IN_1C!$B$2:$T$3018,13,FALSE))</f>
        <v>0</v>
      </c>
      <c r="P429" s="737">
        <f>IF(ISERROR(VLOOKUP(CONCATENATE($B429,"-",$C429),IN_1C!$B$2:$T$3018,14,FALSE))=TRUE,"",VLOOKUP(CONCATENATE($B429,"-",$C429),IN_1C!$B$2:$T$3018,14,FALSE))</f>
        <v>0</v>
      </c>
      <c r="Q429" s="663">
        <f t="shared" si="76"/>
        <v>0</v>
      </c>
      <c r="R429" s="664">
        <f t="shared" si="76"/>
        <v>0</v>
      </c>
    </row>
    <row r="430" spans="1:18" ht="15.45" thickBot="1" x14ac:dyDescent="0.4">
      <c r="A430" s="725" t="s">
        <v>1459</v>
      </c>
      <c r="B430" s="722"/>
      <c r="C430" s="717"/>
      <c r="D430" s="1362"/>
      <c r="E430" s="741" t="str">
        <f>IF(ISERROR(VLOOKUP(CONCATENATE($B430,"-",$C430),IN_1C!$B$2:$T$3018,3,FALSE))=TRUE,"",VLOOKUP(CONCATENATE($B430,"-",$C430),IN_1C!$B$2:$T$3018,3,FALSE))</f>
        <v/>
      </c>
      <c r="F430" s="742"/>
      <c r="G430" s="742"/>
      <c r="H430" s="742"/>
      <c r="I430" s="742"/>
      <c r="J430" s="742"/>
      <c r="K430" s="742"/>
      <c r="L430" s="742"/>
      <c r="M430" s="742"/>
      <c r="N430" s="742"/>
      <c r="O430" s="742"/>
      <c r="P430" s="742"/>
      <c r="Q430" s="671"/>
      <c r="R430" s="672"/>
    </row>
    <row r="431" spans="1:18" ht="15.45" thickBot="1" x14ac:dyDescent="0.4">
      <c r="A431" s="715" t="s">
        <v>1460</v>
      </c>
      <c r="B431" s="727" t="s">
        <v>1461</v>
      </c>
      <c r="C431" s="717">
        <v>9</v>
      </c>
      <c r="D431" s="1362" t="str">
        <f t="shared" si="74"/>
        <v/>
      </c>
      <c r="E431" s="730">
        <f>IF(ISERROR(VLOOKUP(CONCATENATE($B431,"-",$C431),IN_1C!$B$2:$T$3018,3,FALSE))=TRUE,"",VLOOKUP(CONCATENATE($B431,"-",$C431),IN_1C!$B$2:$T$3018,3,FALSE))</f>
        <v>0</v>
      </c>
      <c r="F431" s="731">
        <f>IF(ISERROR(VLOOKUP(CONCATENATE($B431,"-",$C431),IN_1C!$B$2:$T$3018,4,FALSE))=TRUE,"",VLOOKUP(CONCATENATE($B431,"-",$C431),IN_1C!$B$2:$T$3018,4,FALSE))</f>
        <v>0</v>
      </c>
      <c r="G431" s="730">
        <f>IF(ISERROR(VLOOKUP(CONCATENATE($B431,"-",$C431),IN_1C!$B$2:$T$3018,5,FALSE))=TRUE,"",VLOOKUP(CONCATENATE($B431,"-",$C431),IN_1C!$B$2:$T$3018,5,FALSE))</f>
        <v>0</v>
      </c>
      <c r="H431" s="731">
        <f>IF(ISERROR(VLOOKUP(CONCATENATE($B431,"-",$C431),IN_1C!$B$2:$T$3018,6,FALSE))=TRUE,"",VLOOKUP(CONCATENATE($B431,"-",$C431),IN_1C!$B$2:$T$3018,6,FALSE))</f>
        <v>0</v>
      </c>
      <c r="I431" s="730">
        <f>IF(ISERROR(VLOOKUP(CONCATENATE($B431,"-",$C431),IN_1C!$B$2:$T$3018,7,FALSE))=TRUE,"",VLOOKUP(CONCATENATE($B431,"-",$C431),IN_1C!$B$2:$T$3018,7,FALSE))</f>
        <v>0</v>
      </c>
      <c r="J431" s="731">
        <f>IF(ISERROR(VLOOKUP(CONCATENATE($B431,"-",$C431),IN_1C!$B$2:$T$3018,8,FALSE))=TRUE,"",VLOOKUP(CONCATENATE($B431,"-",$C431),IN_1C!$B$2:$T$3018,8,FALSE))</f>
        <v>0</v>
      </c>
      <c r="K431" s="730">
        <f>IF(ISERROR(VLOOKUP(CONCATENATE($B431,"-",$C431),IN_1C!$B$2:$T$3018,9,FALSE))=TRUE,"",VLOOKUP(CONCATENATE($B431,"-",$C431),IN_1C!$B$2:$T$3018,9,FALSE))</f>
        <v>0</v>
      </c>
      <c r="L431" s="731">
        <f>IF(ISERROR(VLOOKUP(CONCATENATE($B431,"-",$C431),IN_1C!$B$2:$T$3018,10,FALSE))=TRUE,"",VLOOKUP(CONCATENATE($B431,"-",$C431),IN_1C!$B$2:$T$3018,10,FALSE))</f>
        <v>0</v>
      </c>
      <c r="M431" s="730">
        <f>IF(ISERROR(VLOOKUP(CONCATENATE($B431,"-",$C431),IN_1C!$B$2:$T$3018,11,FALSE))=TRUE,"",VLOOKUP(CONCATENATE($B431,"-",$C431),IN_1C!$B$2:$T$3018,11,FALSE))</f>
        <v>0</v>
      </c>
      <c r="N431" s="731">
        <f>IF(ISERROR(VLOOKUP(CONCATENATE($B431,"-",$C431),IN_1C!$B$2:$T$3018,12,FALSE))=TRUE,"",VLOOKUP(CONCATENATE($B431,"-",$C431),IN_1C!$B$2:$T$3018,12,FALSE))</f>
        <v>0</v>
      </c>
      <c r="O431" s="730">
        <f>IF(ISERROR(VLOOKUP(CONCATENATE($B431,"-",$C431),IN_1C!$B$2:$T$3018,13,FALSE))=TRUE,"",VLOOKUP(CONCATENATE($B431,"-",$C431),IN_1C!$B$2:$T$3018,13,FALSE))</f>
        <v>0</v>
      </c>
      <c r="P431" s="731">
        <f>IF(ISERROR(VLOOKUP(CONCATENATE($B431,"-",$C431),IN_1C!$B$2:$T$3018,14,FALSE))=TRUE,"",VLOOKUP(CONCATENATE($B431,"-",$C431),IN_1C!$B$2:$T$3018,14,FALSE))</f>
        <v>0</v>
      </c>
      <c r="Q431" s="656">
        <f>E431+G431</f>
        <v>0</v>
      </c>
      <c r="R431" s="657">
        <f>F431+H431</f>
        <v>0</v>
      </c>
    </row>
    <row r="432" spans="1:18" ht="15.45" thickBot="1" x14ac:dyDescent="0.4">
      <c r="A432" s="728" t="s">
        <v>623</v>
      </c>
      <c r="B432" s="728"/>
      <c r="C432" s="729"/>
      <c r="D432" s="1362" t="str">
        <f>CONCATENATE(D$389)</f>
        <v/>
      </c>
      <c r="E432" s="676">
        <f t="shared" ref="E432:R432" si="77">SUM(E389:E401,E403:E410,E412:E422,E424:E429,E431)</f>
        <v>0</v>
      </c>
      <c r="F432" s="677">
        <f t="shared" si="77"/>
        <v>0</v>
      </c>
      <c r="G432" s="676">
        <f t="shared" si="77"/>
        <v>0</v>
      </c>
      <c r="H432" s="678">
        <f t="shared" si="77"/>
        <v>0</v>
      </c>
      <c r="I432" s="676">
        <f t="shared" si="77"/>
        <v>0</v>
      </c>
      <c r="J432" s="677">
        <f t="shared" si="77"/>
        <v>0</v>
      </c>
      <c r="K432" s="676">
        <f t="shared" si="77"/>
        <v>0</v>
      </c>
      <c r="L432" s="678">
        <f t="shared" si="77"/>
        <v>0</v>
      </c>
      <c r="M432" s="676">
        <f t="shared" si="77"/>
        <v>0</v>
      </c>
      <c r="N432" s="678">
        <f t="shared" si="77"/>
        <v>0</v>
      </c>
      <c r="O432" s="676">
        <f t="shared" si="77"/>
        <v>0</v>
      </c>
      <c r="P432" s="678">
        <f t="shared" si="77"/>
        <v>0</v>
      </c>
      <c r="Q432" s="676">
        <f t="shared" si="77"/>
        <v>0</v>
      </c>
      <c r="R432" s="678">
        <f t="shared" si="77"/>
        <v>0</v>
      </c>
    </row>
    <row r="433" spans="1:18" ht="28.5" customHeight="1" x14ac:dyDescent="0.35">
      <c r="A433" s="2689" t="s">
        <v>1816</v>
      </c>
      <c r="B433" s="2689"/>
      <c r="C433" s="2689"/>
      <c r="D433" s="2689"/>
      <c r="E433" s="2689"/>
      <c r="F433" s="2689"/>
      <c r="G433" s="2689"/>
      <c r="H433" s="2689"/>
      <c r="I433" s="2689"/>
      <c r="J433" s="2689"/>
      <c r="K433" s="2689"/>
      <c r="L433" s="2689"/>
      <c r="M433" s="2689"/>
      <c r="N433" s="2689"/>
      <c r="O433" s="2689"/>
      <c r="P433" s="2689"/>
      <c r="Q433" s="487"/>
      <c r="R433" s="487"/>
    </row>
  </sheetData>
  <sheetProtection password="8611" sheet="1" selectLockedCells="1"/>
  <mergeCells count="19">
    <mergeCell ref="A339:P339"/>
    <mergeCell ref="A386:P386"/>
    <mergeCell ref="A433:P433"/>
    <mergeCell ref="A57:P57"/>
    <mergeCell ref="A104:P104"/>
    <mergeCell ref="A151:P151"/>
    <mergeCell ref="A198:P198"/>
    <mergeCell ref="A245:P245"/>
    <mergeCell ref="A292:P292"/>
    <mergeCell ref="A2:E2"/>
    <mergeCell ref="J2:R5"/>
    <mergeCell ref="A3:E5"/>
    <mergeCell ref="E9:F9"/>
    <mergeCell ref="G9:H9"/>
    <mergeCell ref="I9:J9"/>
    <mergeCell ref="K9:L9"/>
    <mergeCell ref="M9:N9"/>
    <mergeCell ref="O9:P9"/>
    <mergeCell ref="Q9:R9"/>
  </mergeCells>
  <dataValidations count="1">
    <dataValidation type="list" allowBlank="1" showInputMessage="1" showErrorMessage="1" sqref="D389 D342 D295 D248 D201 D154 D60 D107 D13">
      <formula1>$F$1:$Q$1</formula1>
    </dataValidation>
  </dataValidations>
  <printOptions horizontalCentered="1"/>
  <pageMargins left="0.43307086614173229" right="0.39370078740157483" top="0.55118110236220474" bottom="0.51181102362204722" header="0.51181102362204722" footer="0.51181102362204722"/>
  <pageSetup paperSize="9" scale="73" fitToHeight="20" orientation="landscape" horizontalDpi="300" verticalDpi="300"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2">
    <tabColor rgb="FF92D050"/>
  </sheetPr>
  <dimension ref="A1:Q352"/>
  <sheetViews>
    <sheetView topLeftCell="A100" workbookViewId="0"/>
  </sheetViews>
  <sheetFormatPr defaultRowHeight="12.9" x14ac:dyDescent="0.35"/>
  <cols>
    <col min="1" max="1" width="60.69140625" bestFit="1" customWidth="1"/>
  </cols>
  <sheetData>
    <row r="1" spans="1:17" x14ac:dyDescent="0.35">
      <c r="A1" s="1" t="s">
        <v>1817</v>
      </c>
      <c r="B1" s="1" t="s">
        <v>1464</v>
      </c>
      <c r="C1" s="1" t="s">
        <v>745</v>
      </c>
      <c r="D1" s="1" t="s">
        <v>858</v>
      </c>
      <c r="E1" s="1" t="s">
        <v>859</v>
      </c>
      <c r="F1" s="1" t="s">
        <v>860</v>
      </c>
      <c r="G1" s="1" t="s">
        <v>861</v>
      </c>
      <c r="H1" s="1" t="s">
        <v>862</v>
      </c>
      <c r="I1" s="1" t="s">
        <v>863</v>
      </c>
      <c r="J1" s="1" t="s">
        <v>864</v>
      </c>
      <c r="K1" s="1" t="s">
        <v>865</v>
      </c>
      <c r="L1" s="1" t="s">
        <v>866</v>
      </c>
      <c r="M1" s="1" t="s">
        <v>867</v>
      </c>
      <c r="N1" s="1" t="s">
        <v>868</v>
      </c>
      <c r="O1" s="1" t="s">
        <v>869</v>
      </c>
      <c r="P1" s="1" t="s">
        <v>870</v>
      </c>
      <c r="Q1" s="1" t="s">
        <v>871</v>
      </c>
    </row>
    <row r="2" spans="1:17" x14ac:dyDescent="0.35">
      <c r="A2" s="1" t="s">
        <v>1382</v>
      </c>
      <c r="B2" s="1" t="s">
        <v>1467</v>
      </c>
      <c r="C2" s="439"/>
      <c r="D2" s="1">
        <v>0</v>
      </c>
      <c r="E2" s="1">
        <v>0</v>
      </c>
      <c r="F2" s="1">
        <v>0</v>
      </c>
      <c r="G2" s="1">
        <v>0</v>
      </c>
      <c r="H2" s="1">
        <v>0</v>
      </c>
      <c r="I2" s="1">
        <v>0</v>
      </c>
      <c r="J2" s="1">
        <v>0</v>
      </c>
      <c r="K2" s="1">
        <v>0</v>
      </c>
      <c r="L2" s="1">
        <v>0</v>
      </c>
      <c r="M2" s="1">
        <v>0</v>
      </c>
      <c r="N2" s="1">
        <v>0</v>
      </c>
      <c r="O2" s="1">
        <v>0</v>
      </c>
      <c r="P2" s="1">
        <v>0</v>
      </c>
      <c r="Q2" s="1">
        <v>0</v>
      </c>
    </row>
    <row r="3" spans="1:17" x14ac:dyDescent="0.35">
      <c r="A3" s="1" t="s">
        <v>1386</v>
      </c>
      <c r="B3" s="1" t="s">
        <v>1469</v>
      </c>
      <c r="D3" s="1">
        <v>0</v>
      </c>
      <c r="E3" s="1">
        <v>0</v>
      </c>
      <c r="F3" s="1">
        <v>0</v>
      </c>
      <c r="G3" s="1">
        <v>0</v>
      </c>
      <c r="H3" s="1">
        <v>0</v>
      </c>
      <c r="I3" s="1">
        <v>0</v>
      </c>
      <c r="J3" s="1">
        <v>0</v>
      </c>
      <c r="K3" s="1">
        <v>0</v>
      </c>
      <c r="L3" s="1">
        <v>0</v>
      </c>
      <c r="M3" s="1">
        <v>0</v>
      </c>
      <c r="N3" s="1">
        <v>0</v>
      </c>
      <c r="O3" s="1">
        <v>0</v>
      </c>
      <c r="P3" s="1">
        <v>0</v>
      </c>
      <c r="Q3" s="1">
        <v>0</v>
      </c>
    </row>
    <row r="4" spans="1:17" x14ac:dyDescent="0.35">
      <c r="A4" s="1" t="s">
        <v>1388</v>
      </c>
      <c r="B4" s="1" t="s">
        <v>1470</v>
      </c>
      <c r="D4" s="1">
        <v>0</v>
      </c>
      <c r="E4" s="1">
        <v>0</v>
      </c>
      <c r="F4" s="1">
        <v>0</v>
      </c>
      <c r="G4" s="1">
        <v>0</v>
      </c>
      <c r="H4" s="1">
        <v>0</v>
      </c>
      <c r="I4" s="1">
        <v>0</v>
      </c>
      <c r="J4" s="1">
        <v>0</v>
      </c>
      <c r="K4" s="1">
        <v>0</v>
      </c>
      <c r="L4" s="1">
        <v>0</v>
      </c>
      <c r="M4" s="1">
        <v>0</v>
      </c>
      <c r="N4" s="1">
        <v>0</v>
      </c>
      <c r="O4" s="1">
        <v>0</v>
      </c>
      <c r="P4" s="1">
        <v>0</v>
      </c>
      <c r="Q4" s="1">
        <v>0</v>
      </c>
    </row>
    <row r="5" spans="1:17" x14ac:dyDescent="0.35">
      <c r="A5" s="1" t="s">
        <v>1390</v>
      </c>
      <c r="B5" s="1" t="s">
        <v>1471</v>
      </c>
      <c r="D5" s="1">
        <v>0</v>
      </c>
      <c r="E5" s="1">
        <v>0</v>
      </c>
      <c r="F5" s="1">
        <v>0</v>
      </c>
      <c r="G5" s="1">
        <v>0</v>
      </c>
      <c r="H5" s="1">
        <v>0</v>
      </c>
      <c r="I5" s="1">
        <v>0</v>
      </c>
      <c r="J5" s="1">
        <v>0</v>
      </c>
      <c r="K5" s="1">
        <v>0</v>
      </c>
      <c r="L5" s="1">
        <v>0</v>
      </c>
      <c r="M5" s="1">
        <v>0</v>
      </c>
      <c r="N5" s="1">
        <v>0</v>
      </c>
      <c r="O5" s="1">
        <v>0</v>
      </c>
      <c r="P5" s="1">
        <v>0</v>
      </c>
      <c r="Q5" s="1">
        <v>0</v>
      </c>
    </row>
    <row r="6" spans="1:17" x14ac:dyDescent="0.35">
      <c r="A6" s="1" t="s">
        <v>1392</v>
      </c>
      <c r="B6" s="1" t="s">
        <v>1472</v>
      </c>
      <c r="D6" s="1">
        <v>0</v>
      </c>
      <c r="E6" s="1">
        <v>0</v>
      </c>
      <c r="F6" s="1">
        <v>0</v>
      </c>
      <c r="G6" s="1">
        <v>0</v>
      </c>
      <c r="H6" s="1">
        <v>0</v>
      </c>
      <c r="I6" s="1">
        <v>0</v>
      </c>
      <c r="J6" s="1">
        <v>0</v>
      </c>
      <c r="K6" s="1">
        <v>0</v>
      </c>
      <c r="L6" s="1">
        <v>0</v>
      </c>
      <c r="M6" s="1">
        <v>0</v>
      </c>
      <c r="N6" s="1">
        <v>0</v>
      </c>
      <c r="O6" s="1">
        <v>0</v>
      </c>
      <c r="P6" s="1">
        <v>0</v>
      </c>
      <c r="Q6" s="1">
        <v>0</v>
      </c>
    </row>
    <row r="7" spans="1:17" x14ac:dyDescent="0.35">
      <c r="A7" s="1" t="s">
        <v>1394</v>
      </c>
      <c r="B7" s="1" t="s">
        <v>1473</v>
      </c>
      <c r="D7" s="1">
        <v>0</v>
      </c>
      <c r="E7" s="1">
        <v>0</v>
      </c>
      <c r="F7" s="1">
        <v>0</v>
      </c>
      <c r="G7" s="1">
        <v>0</v>
      </c>
      <c r="H7" s="1">
        <v>0</v>
      </c>
      <c r="I7" s="1">
        <v>0</v>
      </c>
      <c r="J7" s="1">
        <v>0</v>
      </c>
      <c r="K7" s="1">
        <v>0</v>
      </c>
      <c r="L7" s="1">
        <v>0</v>
      </c>
      <c r="M7" s="1">
        <v>0</v>
      </c>
      <c r="N7" s="1">
        <v>0</v>
      </c>
      <c r="O7" s="1">
        <v>0</v>
      </c>
      <c r="P7" s="1">
        <v>0</v>
      </c>
      <c r="Q7" s="1">
        <v>0</v>
      </c>
    </row>
    <row r="8" spans="1:17" x14ac:dyDescent="0.35">
      <c r="A8" s="1" t="s">
        <v>1396</v>
      </c>
      <c r="B8" s="1" t="s">
        <v>1474</v>
      </c>
      <c r="D8" s="1">
        <v>0</v>
      </c>
      <c r="E8" s="1">
        <v>0</v>
      </c>
      <c r="F8" s="1">
        <v>0</v>
      </c>
      <c r="G8" s="1">
        <v>0</v>
      </c>
      <c r="H8" s="1">
        <v>0</v>
      </c>
      <c r="I8" s="1">
        <v>0</v>
      </c>
      <c r="J8" s="1">
        <v>0</v>
      </c>
      <c r="K8" s="1">
        <v>0</v>
      </c>
      <c r="L8" s="1">
        <v>0</v>
      </c>
      <c r="M8" s="1">
        <v>0</v>
      </c>
      <c r="N8" s="1">
        <v>0</v>
      </c>
      <c r="O8" s="1">
        <v>0</v>
      </c>
      <c r="P8" s="1">
        <v>0</v>
      </c>
      <c r="Q8" s="1">
        <v>0</v>
      </c>
    </row>
    <row r="9" spans="1:17" x14ac:dyDescent="0.35">
      <c r="A9" s="1" t="s">
        <v>1398</v>
      </c>
      <c r="B9" s="1" t="s">
        <v>1475</v>
      </c>
      <c r="D9" s="1">
        <v>0</v>
      </c>
      <c r="E9" s="1">
        <v>0</v>
      </c>
      <c r="F9" s="1">
        <v>0</v>
      </c>
      <c r="G9" s="1">
        <v>0</v>
      </c>
      <c r="H9" s="1">
        <v>0</v>
      </c>
      <c r="I9" s="1">
        <v>0</v>
      </c>
      <c r="J9" s="1">
        <v>0</v>
      </c>
      <c r="K9" s="1">
        <v>0</v>
      </c>
      <c r="L9" s="1">
        <v>0</v>
      </c>
      <c r="M9" s="1">
        <v>0</v>
      </c>
      <c r="N9" s="1">
        <v>0</v>
      </c>
      <c r="O9" s="1">
        <v>0</v>
      </c>
      <c r="P9" s="1">
        <v>0</v>
      </c>
      <c r="Q9" s="1">
        <v>0</v>
      </c>
    </row>
    <row r="10" spans="1:17" x14ac:dyDescent="0.35">
      <c r="A10" s="1" t="s">
        <v>1400</v>
      </c>
      <c r="B10" s="1" t="s">
        <v>1476</v>
      </c>
      <c r="D10" s="1">
        <v>0</v>
      </c>
      <c r="E10" s="1">
        <v>0</v>
      </c>
      <c r="F10" s="1">
        <v>0</v>
      </c>
      <c r="G10" s="1">
        <v>0</v>
      </c>
      <c r="H10" s="1">
        <v>0</v>
      </c>
      <c r="I10" s="1">
        <v>0</v>
      </c>
      <c r="J10" s="1">
        <v>0</v>
      </c>
      <c r="K10" s="1">
        <v>0</v>
      </c>
      <c r="L10" s="1">
        <v>0</v>
      </c>
      <c r="M10" s="1">
        <v>0</v>
      </c>
      <c r="N10" s="1">
        <v>0</v>
      </c>
      <c r="O10" s="1">
        <v>0</v>
      </c>
      <c r="P10" s="1">
        <v>0</v>
      </c>
      <c r="Q10" s="1">
        <v>0</v>
      </c>
    </row>
    <row r="11" spans="1:17" x14ac:dyDescent="0.35">
      <c r="A11" s="1" t="s">
        <v>1402</v>
      </c>
      <c r="B11" s="1" t="s">
        <v>1477</v>
      </c>
      <c r="D11" s="1">
        <v>0</v>
      </c>
      <c r="E11" s="1">
        <v>0</v>
      </c>
      <c r="F11" s="1">
        <v>0</v>
      </c>
      <c r="G11" s="1">
        <v>0</v>
      </c>
      <c r="H11" s="1">
        <v>0</v>
      </c>
      <c r="I11" s="1">
        <v>0</v>
      </c>
      <c r="J11" s="1">
        <v>0</v>
      </c>
      <c r="K11" s="1">
        <v>0</v>
      </c>
      <c r="L11" s="1">
        <v>0</v>
      </c>
      <c r="M11" s="1">
        <v>0</v>
      </c>
      <c r="N11" s="1">
        <v>0</v>
      </c>
      <c r="O11" s="1">
        <v>0</v>
      </c>
      <c r="P11" s="1">
        <v>0</v>
      </c>
      <c r="Q11" s="1">
        <v>0</v>
      </c>
    </row>
    <row r="12" spans="1:17" x14ac:dyDescent="0.35">
      <c r="A12" s="1" t="s">
        <v>1404</v>
      </c>
      <c r="B12" s="1" t="s">
        <v>1478</v>
      </c>
      <c r="D12" s="1">
        <v>0</v>
      </c>
      <c r="E12" s="1">
        <v>0</v>
      </c>
      <c r="F12" s="1">
        <v>0</v>
      </c>
      <c r="G12" s="1">
        <v>0</v>
      </c>
      <c r="H12" s="1">
        <v>0</v>
      </c>
      <c r="I12" s="1">
        <v>0</v>
      </c>
      <c r="J12" s="1">
        <v>0</v>
      </c>
      <c r="K12" s="1">
        <v>0</v>
      </c>
      <c r="L12" s="1">
        <v>0</v>
      </c>
      <c r="M12" s="1">
        <v>0</v>
      </c>
      <c r="N12" s="1">
        <v>0</v>
      </c>
      <c r="O12" s="1">
        <v>0</v>
      </c>
      <c r="P12" s="1">
        <v>0</v>
      </c>
      <c r="Q12" s="1">
        <v>0</v>
      </c>
    </row>
    <row r="13" spans="1:17" x14ac:dyDescent="0.35">
      <c r="A13" s="1" t="s">
        <v>1406</v>
      </c>
      <c r="B13" s="1" t="s">
        <v>1479</v>
      </c>
      <c r="D13" s="1">
        <v>0</v>
      </c>
      <c r="E13" s="1">
        <v>0</v>
      </c>
      <c r="F13" s="1">
        <v>0</v>
      </c>
      <c r="G13" s="1">
        <v>0</v>
      </c>
      <c r="H13" s="1">
        <v>0</v>
      </c>
      <c r="I13" s="1">
        <v>0</v>
      </c>
      <c r="J13" s="1">
        <v>0</v>
      </c>
      <c r="K13" s="1">
        <v>0</v>
      </c>
      <c r="L13" s="1">
        <v>0</v>
      </c>
      <c r="M13" s="1">
        <v>0</v>
      </c>
      <c r="N13" s="1">
        <v>0</v>
      </c>
      <c r="O13" s="1">
        <v>0</v>
      </c>
      <c r="P13" s="1">
        <v>0</v>
      </c>
      <c r="Q13" s="1">
        <v>0</v>
      </c>
    </row>
    <row r="14" spans="1:17" x14ac:dyDescent="0.35">
      <c r="A14" s="1" t="s">
        <v>1408</v>
      </c>
      <c r="B14" s="1" t="s">
        <v>1480</v>
      </c>
      <c r="D14" s="1">
        <v>0</v>
      </c>
      <c r="E14" s="1">
        <v>0</v>
      </c>
      <c r="F14" s="1">
        <v>0</v>
      </c>
      <c r="G14" s="1">
        <v>0</v>
      </c>
      <c r="H14" s="1">
        <v>0</v>
      </c>
      <c r="I14" s="1">
        <v>0</v>
      </c>
      <c r="J14" s="1">
        <v>0</v>
      </c>
      <c r="K14" s="1">
        <v>0</v>
      </c>
      <c r="L14" s="1">
        <v>0</v>
      </c>
      <c r="M14" s="1">
        <v>0</v>
      </c>
      <c r="N14" s="1">
        <v>0</v>
      </c>
      <c r="O14" s="1">
        <v>0</v>
      </c>
      <c r="P14" s="1">
        <v>0</v>
      </c>
      <c r="Q14" s="1">
        <v>0</v>
      </c>
    </row>
    <row r="15" spans="1:17" x14ac:dyDescent="0.35">
      <c r="A15" s="1" t="s">
        <v>1411</v>
      </c>
      <c r="B15" s="1" t="s">
        <v>1481</v>
      </c>
      <c r="D15" s="1">
        <v>0</v>
      </c>
      <c r="E15" s="1">
        <v>0</v>
      </c>
      <c r="F15" s="1">
        <v>0</v>
      </c>
      <c r="G15" s="1">
        <v>0</v>
      </c>
      <c r="H15" s="1">
        <v>0</v>
      </c>
      <c r="I15" s="1">
        <v>0</v>
      </c>
      <c r="J15" s="1">
        <v>0</v>
      </c>
      <c r="K15" s="1">
        <v>0</v>
      </c>
      <c r="L15" s="1">
        <v>0</v>
      </c>
      <c r="M15" s="1">
        <v>0</v>
      </c>
      <c r="N15" s="1">
        <v>0</v>
      </c>
      <c r="O15" s="1">
        <v>0</v>
      </c>
      <c r="P15" s="1">
        <v>0</v>
      </c>
      <c r="Q15" s="1">
        <v>0</v>
      </c>
    </row>
    <row r="16" spans="1:17" x14ac:dyDescent="0.35">
      <c r="A16" s="1" t="s">
        <v>1482</v>
      </c>
      <c r="B16" s="1" t="s">
        <v>1483</v>
      </c>
      <c r="D16" s="1">
        <v>0</v>
      </c>
      <c r="E16" s="1">
        <v>0</v>
      </c>
      <c r="F16" s="1">
        <v>0</v>
      </c>
      <c r="G16" s="1">
        <v>0</v>
      </c>
      <c r="H16" s="1">
        <v>0</v>
      </c>
      <c r="I16" s="1">
        <v>0</v>
      </c>
      <c r="J16" s="1">
        <v>0</v>
      </c>
      <c r="K16" s="1">
        <v>0</v>
      </c>
      <c r="L16" s="1">
        <v>0</v>
      </c>
      <c r="M16" s="1">
        <v>0</v>
      </c>
      <c r="N16" s="1">
        <v>0</v>
      </c>
      <c r="O16" s="1">
        <v>0</v>
      </c>
      <c r="P16" s="1">
        <v>0</v>
      </c>
      <c r="Q16" s="1">
        <v>0</v>
      </c>
    </row>
    <row r="17" spans="1:17" x14ac:dyDescent="0.35">
      <c r="A17" s="1" t="s">
        <v>1415</v>
      </c>
      <c r="B17" s="1" t="s">
        <v>1484</v>
      </c>
      <c r="D17" s="1">
        <v>0</v>
      </c>
      <c r="E17" s="1">
        <v>0</v>
      </c>
      <c r="F17" s="1">
        <v>0</v>
      </c>
      <c r="G17" s="1">
        <v>0</v>
      </c>
      <c r="H17" s="1">
        <v>0</v>
      </c>
      <c r="I17" s="1">
        <v>0</v>
      </c>
      <c r="J17" s="1">
        <v>0</v>
      </c>
      <c r="K17" s="1">
        <v>0</v>
      </c>
      <c r="L17" s="1">
        <v>0</v>
      </c>
      <c r="M17" s="1">
        <v>0</v>
      </c>
      <c r="N17" s="1">
        <v>0</v>
      </c>
      <c r="O17" s="1">
        <v>0</v>
      </c>
      <c r="P17" s="1">
        <v>0</v>
      </c>
      <c r="Q17" s="1">
        <v>0</v>
      </c>
    </row>
    <row r="18" spans="1:17" x14ac:dyDescent="0.35">
      <c r="A18" s="1" t="s">
        <v>1417</v>
      </c>
      <c r="B18" s="1" t="s">
        <v>1485</v>
      </c>
      <c r="D18" s="1">
        <v>0</v>
      </c>
      <c r="E18" s="1">
        <v>0</v>
      </c>
      <c r="F18" s="1">
        <v>0</v>
      </c>
      <c r="G18" s="1">
        <v>0</v>
      </c>
      <c r="H18" s="1">
        <v>0</v>
      </c>
      <c r="I18" s="1">
        <v>0</v>
      </c>
      <c r="J18" s="1">
        <v>0</v>
      </c>
      <c r="K18" s="1">
        <v>0</v>
      </c>
      <c r="L18" s="1">
        <v>0</v>
      </c>
      <c r="M18" s="1">
        <v>0</v>
      </c>
      <c r="N18" s="1">
        <v>0</v>
      </c>
      <c r="O18" s="1">
        <v>0</v>
      </c>
      <c r="P18" s="1">
        <v>0</v>
      </c>
      <c r="Q18" s="1">
        <v>0</v>
      </c>
    </row>
    <row r="19" spans="1:17" x14ac:dyDescent="0.35">
      <c r="A19" s="1" t="s">
        <v>1419</v>
      </c>
      <c r="B19" s="1" t="s">
        <v>1486</v>
      </c>
      <c r="D19" s="1">
        <v>0</v>
      </c>
      <c r="E19" s="1">
        <v>0</v>
      </c>
      <c r="F19" s="1">
        <v>0</v>
      </c>
      <c r="G19" s="1">
        <v>0</v>
      </c>
      <c r="H19" s="1">
        <v>0</v>
      </c>
      <c r="I19" s="1">
        <v>0</v>
      </c>
      <c r="J19" s="1">
        <v>0</v>
      </c>
      <c r="K19" s="1">
        <v>0</v>
      </c>
      <c r="L19" s="1">
        <v>0</v>
      </c>
      <c r="M19" s="1">
        <v>0</v>
      </c>
      <c r="N19" s="1">
        <v>0</v>
      </c>
      <c r="O19" s="1">
        <v>0</v>
      </c>
      <c r="P19" s="1">
        <v>0</v>
      </c>
      <c r="Q19" s="1">
        <v>0</v>
      </c>
    </row>
    <row r="20" spans="1:17" x14ac:dyDescent="0.35">
      <c r="A20" s="1" t="s">
        <v>1814</v>
      </c>
      <c r="B20" s="1" t="s">
        <v>1818</v>
      </c>
      <c r="D20" s="1">
        <v>0</v>
      </c>
      <c r="E20" s="1">
        <v>0</v>
      </c>
      <c r="F20" s="1">
        <v>0</v>
      </c>
      <c r="G20" s="1">
        <v>0</v>
      </c>
      <c r="H20" s="1">
        <v>0</v>
      </c>
      <c r="I20" s="1">
        <v>0</v>
      </c>
      <c r="J20" s="1">
        <v>0</v>
      </c>
      <c r="K20" s="1">
        <v>0</v>
      </c>
      <c r="L20" s="1">
        <v>0</v>
      </c>
      <c r="M20" s="1">
        <v>0</v>
      </c>
      <c r="N20" s="1">
        <v>0</v>
      </c>
      <c r="O20" s="1">
        <v>0</v>
      </c>
      <c r="P20" s="1">
        <v>0</v>
      </c>
      <c r="Q20" s="1">
        <v>0</v>
      </c>
    </row>
    <row r="21" spans="1:17" x14ac:dyDescent="0.35">
      <c r="A21" s="1" t="s">
        <v>1815</v>
      </c>
      <c r="B21" s="1" t="s">
        <v>1819</v>
      </c>
      <c r="D21" s="1">
        <v>0</v>
      </c>
      <c r="E21" s="1">
        <v>0</v>
      </c>
      <c r="F21" s="1">
        <v>0</v>
      </c>
      <c r="G21" s="1">
        <v>0</v>
      </c>
      <c r="H21" s="1">
        <v>0</v>
      </c>
      <c r="I21" s="1">
        <v>0</v>
      </c>
      <c r="J21" s="1">
        <v>0</v>
      </c>
      <c r="K21" s="1">
        <v>0</v>
      </c>
      <c r="L21" s="1">
        <v>0</v>
      </c>
      <c r="M21" s="1">
        <v>0</v>
      </c>
      <c r="N21" s="1">
        <v>0</v>
      </c>
      <c r="O21" s="1">
        <v>0</v>
      </c>
      <c r="P21" s="1">
        <v>0</v>
      </c>
      <c r="Q21" s="1">
        <v>0</v>
      </c>
    </row>
    <row r="22" spans="1:17" x14ac:dyDescent="0.35">
      <c r="A22" s="1" t="s">
        <v>1421</v>
      </c>
      <c r="B22" s="1" t="s">
        <v>1487</v>
      </c>
      <c r="D22" s="1">
        <v>0</v>
      </c>
      <c r="E22" s="1">
        <v>0</v>
      </c>
      <c r="F22" s="1">
        <v>0</v>
      </c>
      <c r="G22" s="1">
        <v>0</v>
      </c>
      <c r="H22" s="1">
        <v>0</v>
      </c>
      <c r="I22" s="1">
        <v>0</v>
      </c>
      <c r="J22" s="1">
        <v>0</v>
      </c>
      <c r="K22" s="1">
        <v>0</v>
      </c>
      <c r="L22" s="1">
        <v>0</v>
      </c>
      <c r="M22" s="1">
        <v>0</v>
      </c>
      <c r="N22" s="1">
        <v>0</v>
      </c>
      <c r="O22" s="1">
        <v>0</v>
      </c>
      <c r="P22" s="1">
        <v>0</v>
      </c>
      <c r="Q22" s="1">
        <v>0</v>
      </c>
    </row>
    <row r="23" spans="1:17" x14ac:dyDescent="0.35">
      <c r="A23" s="1" t="s">
        <v>1424</v>
      </c>
      <c r="B23" s="1" t="s">
        <v>1488</v>
      </c>
      <c r="D23" s="1">
        <v>0</v>
      </c>
      <c r="E23" s="1">
        <v>0</v>
      </c>
      <c r="F23" s="1">
        <v>0</v>
      </c>
      <c r="G23" s="1">
        <v>0</v>
      </c>
      <c r="H23" s="1">
        <v>0</v>
      </c>
      <c r="I23" s="1">
        <v>0</v>
      </c>
      <c r="J23" s="1">
        <v>0</v>
      </c>
      <c r="K23" s="1">
        <v>0</v>
      </c>
      <c r="L23" s="1">
        <v>0</v>
      </c>
      <c r="M23" s="1">
        <v>0</v>
      </c>
      <c r="N23" s="1">
        <v>0</v>
      </c>
      <c r="O23" s="1">
        <v>0</v>
      </c>
      <c r="P23" s="1">
        <v>0</v>
      </c>
      <c r="Q23" s="1">
        <v>0</v>
      </c>
    </row>
    <row r="24" spans="1:17" x14ac:dyDescent="0.35">
      <c r="A24" s="1" t="s">
        <v>1426</v>
      </c>
      <c r="B24" s="1" t="s">
        <v>1489</v>
      </c>
      <c r="D24" s="1">
        <v>0</v>
      </c>
      <c r="E24" s="1">
        <v>0</v>
      </c>
      <c r="F24" s="1">
        <v>0</v>
      </c>
      <c r="G24" s="1">
        <v>0</v>
      </c>
      <c r="H24" s="1">
        <v>0</v>
      </c>
      <c r="I24" s="1">
        <v>0</v>
      </c>
      <c r="J24" s="1">
        <v>0</v>
      </c>
      <c r="K24" s="1">
        <v>0</v>
      </c>
      <c r="L24" s="1">
        <v>0</v>
      </c>
      <c r="M24" s="1">
        <v>0</v>
      </c>
      <c r="N24" s="1">
        <v>0</v>
      </c>
      <c r="O24" s="1">
        <v>0</v>
      </c>
      <c r="P24" s="1">
        <v>0</v>
      </c>
      <c r="Q24" s="1">
        <v>0</v>
      </c>
    </row>
    <row r="25" spans="1:17" x14ac:dyDescent="0.35">
      <c r="A25" s="1" t="s">
        <v>1428</v>
      </c>
      <c r="B25" s="1" t="s">
        <v>1490</v>
      </c>
      <c r="D25" s="1">
        <v>0</v>
      </c>
      <c r="E25" s="1">
        <v>0</v>
      </c>
      <c r="F25" s="1">
        <v>0</v>
      </c>
      <c r="G25" s="1">
        <v>0</v>
      </c>
      <c r="H25" s="1">
        <v>0</v>
      </c>
      <c r="I25" s="1">
        <v>0</v>
      </c>
      <c r="J25" s="1">
        <v>0</v>
      </c>
      <c r="K25" s="1">
        <v>0</v>
      </c>
      <c r="L25" s="1">
        <v>0</v>
      </c>
      <c r="M25" s="1">
        <v>0</v>
      </c>
      <c r="N25" s="1">
        <v>0</v>
      </c>
      <c r="O25" s="1">
        <v>0</v>
      </c>
      <c r="P25" s="1">
        <v>0</v>
      </c>
      <c r="Q25" s="1">
        <v>0</v>
      </c>
    </row>
    <row r="26" spans="1:17" x14ac:dyDescent="0.35">
      <c r="A26" s="1" t="s">
        <v>1430</v>
      </c>
      <c r="B26" s="1" t="s">
        <v>1491</v>
      </c>
      <c r="D26" s="1">
        <v>0</v>
      </c>
      <c r="E26" s="1">
        <v>0</v>
      </c>
      <c r="F26" s="1">
        <v>0</v>
      </c>
      <c r="G26" s="1">
        <v>0</v>
      </c>
      <c r="H26" s="1">
        <v>0</v>
      </c>
      <c r="I26" s="1">
        <v>0</v>
      </c>
      <c r="J26" s="1">
        <v>0</v>
      </c>
      <c r="K26" s="1">
        <v>0</v>
      </c>
      <c r="L26" s="1">
        <v>0</v>
      </c>
      <c r="M26" s="1">
        <v>0</v>
      </c>
      <c r="N26" s="1">
        <v>0</v>
      </c>
      <c r="O26" s="1">
        <v>0</v>
      </c>
      <c r="P26" s="1">
        <v>0</v>
      </c>
      <c r="Q26" s="1">
        <v>0</v>
      </c>
    </row>
    <row r="27" spans="1:17" x14ac:dyDescent="0.35">
      <c r="A27" s="1" t="s">
        <v>1432</v>
      </c>
      <c r="B27" s="1" t="s">
        <v>1492</v>
      </c>
      <c r="D27" s="1">
        <v>0</v>
      </c>
      <c r="E27" s="1">
        <v>0</v>
      </c>
      <c r="F27" s="1">
        <v>0</v>
      </c>
      <c r="G27" s="1">
        <v>0</v>
      </c>
      <c r="H27" s="1">
        <v>0</v>
      </c>
      <c r="I27" s="1">
        <v>0</v>
      </c>
      <c r="J27" s="1">
        <v>0</v>
      </c>
      <c r="K27" s="1">
        <v>0</v>
      </c>
      <c r="L27" s="1">
        <v>0</v>
      </c>
      <c r="M27" s="1">
        <v>0</v>
      </c>
      <c r="N27" s="1">
        <v>0</v>
      </c>
      <c r="O27" s="1">
        <v>0</v>
      </c>
      <c r="P27" s="1">
        <v>0</v>
      </c>
      <c r="Q27" s="1">
        <v>0</v>
      </c>
    </row>
    <row r="28" spans="1:17" x14ac:dyDescent="0.35">
      <c r="A28" s="1" t="s">
        <v>1434</v>
      </c>
      <c r="B28" s="1" t="s">
        <v>1493</v>
      </c>
      <c r="D28" s="1">
        <v>0</v>
      </c>
      <c r="E28" s="1">
        <v>0</v>
      </c>
      <c r="F28" s="1">
        <v>0</v>
      </c>
      <c r="G28" s="1">
        <v>0</v>
      </c>
      <c r="H28" s="1">
        <v>0</v>
      </c>
      <c r="I28" s="1">
        <v>0</v>
      </c>
      <c r="J28" s="1">
        <v>0</v>
      </c>
      <c r="K28" s="1">
        <v>0</v>
      </c>
      <c r="L28" s="1">
        <v>0</v>
      </c>
      <c r="M28" s="1">
        <v>0</v>
      </c>
      <c r="N28" s="1">
        <v>0</v>
      </c>
      <c r="O28" s="1">
        <v>0</v>
      </c>
      <c r="P28" s="1">
        <v>0</v>
      </c>
      <c r="Q28" s="1">
        <v>0</v>
      </c>
    </row>
    <row r="29" spans="1:17" x14ac:dyDescent="0.35">
      <c r="A29" s="1" t="s">
        <v>1436</v>
      </c>
      <c r="B29" s="1" t="s">
        <v>1494</v>
      </c>
      <c r="D29" s="1">
        <v>0</v>
      </c>
      <c r="E29" s="1">
        <v>0</v>
      </c>
      <c r="F29" s="1">
        <v>0</v>
      </c>
      <c r="G29" s="1">
        <v>0</v>
      </c>
      <c r="H29" s="1">
        <v>0</v>
      </c>
      <c r="I29" s="1">
        <v>0</v>
      </c>
      <c r="J29" s="1">
        <v>0</v>
      </c>
      <c r="K29" s="1">
        <v>0</v>
      </c>
      <c r="L29" s="1">
        <v>0</v>
      </c>
      <c r="M29" s="1">
        <v>0</v>
      </c>
      <c r="N29" s="1">
        <v>0</v>
      </c>
      <c r="O29" s="1">
        <v>0</v>
      </c>
      <c r="P29" s="1">
        <v>0</v>
      </c>
      <c r="Q29" s="1">
        <v>0</v>
      </c>
    </row>
    <row r="30" spans="1:17" x14ac:dyDescent="0.35">
      <c r="A30" s="1" t="s">
        <v>1438</v>
      </c>
      <c r="B30" s="1" t="s">
        <v>1495</v>
      </c>
      <c r="D30" s="1">
        <v>0</v>
      </c>
      <c r="E30" s="1">
        <v>0</v>
      </c>
      <c r="F30" s="1">
        <v>0</v>
      </c>
      <c r="G30" s="1">
        <v>0</v>
      </c>
      <c r="H30" s="1">
        <v>0</v>
      </c>
      <c r="I30" s="1">
        <v>0</v>
      </c>
      <c r="J30" s="1">
        <v>0</v>
      </c>
      <c r="K30" s="1">
        <v>0</v>
      </c>
      <c r="L30" s="1">
        <v>0</v>
      </c>
      <c r="M30" s="1">
        <v>0</v>
      </c>
      <c r="N30" s="1">
        <v>0</v>
      </c>
      <c r="O30" s="1">
        <v>0</v>
      </c>
      <c r="P30" s="1">
        <v>0</v>
      </c>
      <c r="Q30" s="1">
        <v>0</v>
      </c>
    </row>
    <row r="31" spans="1:17" x14ac:dyDescent="0.35">
      <c r="A31" s="1" t="s">
        <v>1440</v>
      </c>
      <c r="B31" s="1" t="s">
        <v>1496</v>
      </c>
      <c r="D31" s="1">
        <v>0</v>
      </c>
      <c r="E31" s="1">
        <v>0</v>
      </c>
      <c r="F31" s="1">
        <v>0</v>
      </c>
      <c r="G31" s="1">
        <v>0</v>
      </c>
      <c r="H31" s="1">
        <v>0</v>
      </c>
      <c r="I31" s="1">
        <v>0</v>
      </c>
      <c r="J31" s="1">
        <v>0</v>
      </c>
      <c r="K31" s="1">
        <v>0</v>
      </c>
      <c r="L31" s="1">
        <v>0</v>
      </c>
      <c r="M31" s="1">
        <v>0</v>
      </c>
      <c r="N31" s="1">
        <v>0</v>
      </c>
      <c r="O31" s="1">
        <v>0</v>
      </c>
      <c r="P31" s="1">
        <v>0</v>
      </c>
      <c r="Q31" s="1">
        <v>0</v>
      </c>
    </row>
    <row r="32" spans="1:17" x14ac:dyDescent="0.35">
      <c r="A32" s="1" t="s">
        <v>1442</v>
      </c>
      <c r="B32" s="1" t="s">
        <v>1497</v>
      </c>
      <c r="D32" s="1">
        <v>0</v>
      </c>
      <c r="E32" s="1">
        <v>0</v>
      </c>
      <c r="F32" s="1">
        <v>0</v>
      </c>
      <c r="G32" s="1">
        <v>0</v>
      </c>
      <c r="H32" s="1">
        <v>0</v>
      </c>
      <c r="I32" s="1">
        <v>0</v>
      </c>
      <c r="J32" s="1">
        <v>0</v>
      </c>
      <c r="K32" s="1">
        <v>0</v>
      </c>
      <c r="L32" s="1">
        <v>0</v>
      </c>
      <c r="M32" s="1">
        <v>0</v>
      </c>
      <c r="N32" s="1">
        <v>0</v>
      </c>
      <c r="O32" s="1">
        <v>0</v>
      </c>
      <c r="P32" s="1">
        <v>0</v>
      </c>
      <c r="Q32" s="1">
        <v>0</v>
      </c>
    </row>
    <row r="33" spans="1:17" x14ac:dyDescent="0.35">
      <c r="A33" s="1" t="s">
        <v>1444</v>
      </c>
      <c r="B33" s="1" t="s">
        <v>1498</v>
      </c>
      <c r="D33" s="1">
        <v>0</v>
      </c>
      <c r="E33" s="1">
        <v>0</v>
      </c>
      <c r="F33" s="1">
        <v>0</v>
      </c>
      <c r="G33" s="1">
        <v>0</v>
      </c>
      <c r="H33" s="1">
        <v>0</v>
      </c>
      <c r="I33" s="1">
        <v>0</v>
      </c>
      <c r="J33" s="1">
        <v>0</v>
      </c>
      <c r="K33" s="1">
        <v>0</v>
      </c>
      <c r="L33" s="1">
        <v>0</v>
      </c>
      <c r="M33" s="1">
        <v>0</v>
      </c>
      <c r="N33" s="1">
        <v>0</v>
      </c>
      <c r="O33" s="1">
        <v>0</v>
      </c>
      <c r="P33" s="1">
        <v>0</v>
      </c>
      <c r="Q33" s="1">
        <v>0</v>
      </c>
    </row>
    <row r="34" spans="1:17" x14ac:dyDescent="0.35">
      <c r="A34" s="1" t="s">
        <v>1447</v>
      </c>
      <c r="B34" s="1" t="s">
        <v>1499</v>
      </c>
      <c r="D34" s="1">
        <v>0</v>
      </c>
      <c r="E34" s="1">
        <v>0</v>
      </c>
      <c r="F34" s="1">
        <v>0</v>
      </c>
      <c r="G34" s="1">
        <v>0</v>
      </c>
      <c r="H34" s="1">
        <v>0</v>
      </c>
      <c r="I34" s="1">
        <v>0</v>
      </c>
      <c r="J34" s="1">
        <v>0</v>
      </c>
      <c r="K34" s="1">
        <v>0</v>
      </c>
      <c r="L34" s="1">
        <v>0</v>
      </c>
      <c r="M34" s="1">
        <v>0</v>
      </c>
      <c r="N34" s="1">
        <v>0</v>
      </c>
      <c r="O34" s="1">
        <v>0</v>
      </c>
      <c r="P34" s="1">
        <v>0</v>
      </c>
      <c r="Q34" s="1">
        <v>0</v>
      </c>
    </row>
    <row r="35" spans="1:17" x14ac:dyDescent="0.35">
      <c r="A35" s="1" t="s">
        <v>1449</v>
      </c>
      <c r="B35" s="1" t="s">
        <v>1500</v>
      </c>
      <c r="D35" s="1">
        <v>0</v>
      </c>
      <c r="E35" s="1">
        <v>0</v>
      </c>
      <c r="F35" s="1">
        <v>0</v>
      </c>
      <c r="G35" s="1">
        <v>0</v>
      </c>
      <c r="H35" s="1">
        <v>0</v>
      </c>
      <c r="I35" s="1">
        <v>0</v>
      </c>
      <c r="J35" s="1">
        <v>0</v>
      </c>
      <c r="K35" s="1">
        <v>0</v>
      </c>
      <c r="L35" s="1">
        <v>0</v>
      </c>
      <c r="M35" s="1">
        <v>0</v>
      </c>
      <c r="N35" s="1">
        <v>0</v>
      </c>
      <c r="O35" s="1">
        <v>0</v>
      </c>
      <c r="P35" s="1">
        <v>0</v>
      </c>
      <c r="Q35" s="1">
        <v>0</v>
      </c>
    </row>
    <row r="36" spans="1:17" x14ac:dyDescent="0.35">
      <c r="A36" s="1" t="s">
        <v>1451</v>
      </c>
      <c r="B36" s="1" t="s">
        <v>1501</v>
      </c>
      <c r="D36" s="1">
        <v>0</v>
      </c>
      <c r="E36" s="1">
        <v>0</v>
      </c>
      <c r="F36" s="1">
        <v>0</v>
      </c>
      <c r="G36" s="1">
        <v>0</v>
      </c>
      <c r="H36" s="1">
        <v>0</v>
      </c>
      <c r="I36" s="1">
        <v>0</v>
      </c>
      <c r="J36" s="1">
        <v>0</v>
      </c>
      <c r="K36" s="1">
        <v>0</v>
      </c>
      <c r="L36" s="1">
        <v>0</v>
      </c>
      <c r="M36" s="1">
        <v>0</v>
      </c>
      <c r="N36" s="1">
        <v>0</v>
      </c>
      <c r="O36" s="1">
        <v>0</v>
      </c>
      <c r="P36" s="1">
        <v>0</v>
      </c>
      <c r="Q36" s="1">
        <v>0</v>
      </c>
    </row>
    <row r="37" spans="1:17" x14ac:dyDescent="0.35">
      <c r="A37" s="1" t="s">
        <v>1453</v>
      </c>
      <c r="B37" s="1" t="s">
        <v>1502</v>
      </c>
      <c r="D37" s="1">
        <v>0</v>
      </c>
      <c r="E37" s="1">
        <v>0</v>
      </c>
      <c r="F37" s="1">
        <v>0</v>
      </c>
      <c r="G37" s="1">
        <v>0</v>
      </c>
      <c r="H37" s="1">
        <v>0</v>
      </c>
      <c r="I37" s="1">
        <v>0</v>
      </c>
      <c r="J37" s="1">
        <v>0</v>
      </c>
      <c r="K37" s="1">
        <v>0</v>
      </c>
      <c r="L37" s="1">
        <v>0</v>
      </c>
      <c r="M37" s="1">
        <v>0</v>
      </c>
      <c r="N37" s="1">
        <v>0</v>
      </c>
      <c r="O37" s="1">
        <v>0</v>
      </c>
      <c r="P37" s="1">
        <v>0</v>
      </c>
      <c r="Q37" s="1">
        <v>0</v>
      </c>
    </row>
    <row r="38" spans="1:17" x14ac:dyDescent="0.35">
      <c r="A38" s="1" t="s">
        <v>1455</v>
      </c>
      <c r="B38" s="1" t="s">
        <v>1503</v>
      </c>
      <c r="D38" s="1">
        <v>0</v>
      </c>
      <c r="E38" s="1">
        <v>0</v>
      </c>
      <c r="F38" s="1">
        <v>0</v>
      </c>
      <c r="G38" s="1">
        <v>0</v>
      </c>
      <c r="H38" s="1">
        <v>0</v>
      </c>
      <c r="I38" s="1">
        <v>0</v>
      </c>
      <c r="J38" s="1">
        <v>0</v>
      </c>
      <c r="K38" s="1">
        <v>0</v>
      </c>
      <c r="L38" s="1">
        <v>0</v>
      </c>
      <c r="M38" s="1">
        <v>0</v>
      </c>
      <c r="N38" s="1">
        <v>0</v>
      </c>
      <c r="O38" s="1">
        <v>0</v>
      </c>
      <c r="P38" s="1">
        <v>0</v>
      </c>
      <c r="Q38" s="1">
        <v>0</v>
      </c>
    </row>
    <row r="39" spans="1:17" x14ac:dyDescent="0.35">
      <c r="A39" s="1" t="s">
        <v>1457</v>
      </c>
      <c r="B39" s="1" t="s">
        <v>1504</v>
      </c>
      <c r="D39" s="1">
        <v>0</v>
      </c>
      <c r="E39" s="1">
        <v>0</v>
      </c>
      <c r="F39" s="1">
        <v>0</v>
      </c>
      <c r="G39" s="1">
        <v>0</v>
      </c>
      <c r="H39" s="1">
        <v>0</v>
      </c>
      <c r="I39" s="1">
        <v>0</v>
      </c>
      <c r="J39" s="1">
        <v>0</v>
      </c>
      <c r="K39" s="1">
        <v>0</v>
      </c>
      <c r="L39" s="1">
        <v>0</v>
      </c>
      <c r="M39" s="1">
        <v>0</v>
      </c>
      <c r="N39" s="1">
        <v>0</v>
      </c>
      <c r="O39" s="1">
        <v>0</v>
      </c>
      <c r="P39" s="1">
        <v>0</v>
      </c>
      <c r="Q39" s="1">
        <v>0</v>
      </c>
    </row>
    <row r="40" spans="1:17" x14ac:dyDescent="0.35">
      <c r="A40" s="1" t="s">
        <v>1460</v>
      </c>
      <c r="B40" s="1" t="s">
        <v>1505</v>
      </c>
      <c r="D40" s="1">
        <v>0</v>
      </c>
      <c r="E40" s="1">
        <v>0</v>
      </c>
      <c r="F40" s="1">
        <v>0</v>
      </c>
      <c r="G40" s="1">
        <v>0</v>
      </c>
      <c r="H40" s="1">
        <v>0</v>
      </c>
      <c r="I40" s="1">
        <v>0</v>
      </c>
      <c r="J40" s="1">
        <v>0</v>
      </c>
      <c r="K40" s="1">
        <v>0</v>
      </c>
      <c r="L40" s="1">
        <v>0</v>
      </c>
      <c r="M40" s="1">
        <v>0</v>
      </c>
      <c r="N40" s="1">
        <v>0</v>
      </c>
      <c r="O40" s="1">
        <v>0</v>
      </c>
      <c r="P40" s="1">
        <v>0</v>
      </c>
      <c r="Q40" s="1">
        <v>0</v>
      </c>
    </row>
    <row r="41" spans="1:17" x14ac:dyDescent="0.35">
      <c r="A41" s="1" t="s">
        <v>1382</v>
      </c>
      <c r="B41" s="1" t="s">
        <v>1506</v>
      </c>
      <c r="C41" s="439"/>
      <c r="D41" s="1">
        <v>0</v>
      </c>
      <c r="E41" s="1">
        <v>0</v>
      </c>
      <c r="F41" s="1">
        <v>0</v>
      </c>
      <c r="G41" s="1">
        <v>0</v>
      </c>
      <c r="H41" s="1">
        <v>0</v>
      </c>
      <c r="I41" s="1">
        <v>0</v>
      </c>
      <c r="J41" s="1">
        <v>0</v>
      </c>
      <c r="K41" s="1">
        <v>0</v>
      </c>
      <c r="L41" s="1">
        <v>0</v>
      </c>
      <c r="M41" s="1">
        <v>0</v>
      </c>
      <c r="N41" s="1">
        <v>0</v>
      </c>
      <c r="O41" s="1">
        <v>0</v>
      </c>
      <c r="P41" s="1">
        <v>0</v>
      </c>
      <c r="Q41" s="1">
        <v>0</v>
      </c>
    </row>
    <row r="42" spans="1:17" x14ac:dyDescent="0.35">
      <c r="A42" s="1" t="s">
        <v>1386</v>
      </c>
      <c r="B42" s="1" t="s">
        <v>1508</v>
      </c>
      <c r="D42" s="1">
        <v>0</v>
      </c>
      <c r="E42" s="1">
        <v>0</v>
      </c>
      <c r="F42" s="1">
        <v>0</v>
      </c>
      <c r="G42" s="1">
        <v>0</v>
      </c>
      <c r="H42" s="1">
        <v>0</v>
      </c>
      <c r="I42" s="1">
        <v>0</v>
      </c>
      <c r="J42" s="1">
        <v>0</v>
      </c>
      <c r="K42" s="1">
        <v>0</v>
      </c>
      <c r="L42" s="1">
        <v>0</v>
      </c>
      <c r="M42" s="1">
        <v>0</v>
      </c>
      <c r="N42" s="1">
        <v>0</v>
      </c>
      <c r="O42" s="1">
        <v>0</v>
      </c>
      <c r="P42" s="1">
        <v>0</v>
      </c>
      <c r="Q42" s="1">
        <v>0</v>
      </c>
    </row>
    <row r="43" spans="1:17" x14ac:dyDescent="0.35">
      <c r="A43" s="1" t="s">
        <v>1388</v>
      </c>
      <c r="B43" s="1" t="s">
        <v>1509</v>
      </c>
      <c r="D43" s="1">
        <v>0</v>
      </c>
      <c r="E43" s="1">
        <v>0</v>
      </c>
      <c r="F43" s="1">
        <v>0</v>
      </c>
      <c r="G43" s="1">
        <v>0</v>
      </c>
      <c r="H43" s="1">
        <v>0</v>
      </c>
      <c r="I43" s="1">
        <v>0</v>
      </c>
      <c r="J43" s="1">
        <v>0</v>
      </c>
      <c r="K43" s="1">
        <v>0</v>
      </c>
      <c r="L43" s="1">
        <v>0</v>
      </c>
      <c r="M43" s="1">
        <v>0</v>
      </c>
      <c r="N43" s="1">
        <v>0</v>
      </c>
      <c r="O43" s="1">
        <v>0</v>
      </c>
      <c r="P43" s="1">
        <v>0</v>
      </c>
      <c r="Q43" s="1">
        <v>0</v>
      </c>
    </row>
    <row r="44" spans="1:17" x14ac:dyDescent="0.35">
      <c r="A44" s="1" t="s">
        <v>1390</v>
      </c>
      <c r="B44" s="1" t="s">
        <v>1510</v>
      </c>
      <c r="D44" s="1">
        <v>0</v>
      </c>
      <c r="E44" s="1">
        <v>0</v>
      </c>
      <c r="F44" s="1">
        <v>0</v>
      </c>
      <c r="G44" s="1">
        <v>0</v>
      </c>
      <c r="H44" s="1">
        <v>0</v>
      </c>
      <c r="I44" s="1">
        <v>0</v>
      </c>
      <c r="J44" s="1">
        <v>0</v>
      </c>
      <c r="K44" s="1">
        <v>0</v>
      </c>
      <c r="L44" s="1">
        <v>0</v>
      </c>
      <c r="M44" s="1">
        <v>0</v>
      </c>
      <c r="N44" s="1">
        <v>0</v>
      </c>
      <c r="O44" s="1">
        <v>0</v>
      </c>
      <c r="P44" s="1">
        <v>0</v>
      </c>
      <c r="Q44" s="1">
        <v>0</v>
      </c>
    </row>
    <row r="45" spans="1:17" x14ac:dyDescent="0.35">
      <c r="A45" s="1" t="s">
        <v>1392</v>
      </c>
      <c r="B45" s="1" t="s">
        <v>1511</v>
      </c>
      <c r="D45" s="1">
        <v>0</v>
      </c>
      <c r="E45" s="1">
        <v>0</v>
      </c>
      <c r="F45" s="1">
        <v>0</v>
      </c>
      <c r="G45" s="1">
        <v>0</v>
      </c>
      <c r="H45" s="1">
        <v>0</v>
      </c>
      <c r="I45" s="1">
        <v>0</v>
      </c>
      <c r="J45" s="1">
        <v>0</v>
      </c>
      <c r="K45" s="1">
        <v>0</v>
      </c>
      <c r="L45" s="1">
        <v>0</v>
      </c>
      <c r="M45" s="1">
        <v>0</v>
      </c>
      <c r="N45" s="1">
        <v>0</v>
      </c>
      <c r="O45" s="1">
        <v>0</v>
      </c>
      <c r="P45" s="1">
        <v>0</v>
      </c>
      <c r="Q45" s="1">
        <v>0</v>
      </c>
    </row>
    <row r="46" spans="1:17" x14ac:dyDescent="0.35">
      <c r="A46" s="1" t="s">
        <v>1394</v>
      </c>
      <c r="B46" s="1" t="s">
        <v>1512</v>
      </c>
      <c r="D46" s="1">
        <v>0</v>
      </c>
      <c r="E46" s="1">
        <v>0</v>
      </c>
      <c r="F46" s="1">
        <v>0</v>
      </c>
      <c r="G46" s="1">
        <v>0</v>
      </c>
      <c r="H46" s="1">
        <v>0</v>
      </c>
      <c r="I46" s="1">
        <v>0</v>
      </c>
      <c r="J46" s="1">
        <v>0</v>
      </c>
      <c r="K46" s="1">
        <v>0</v>
      </c>
      <c r="L46" s="1">
        <v>0</v>
      </c>
      <c r="M46" s="1">
        <v>0</v>
      </c>
      <c r="N46" s="1">
        <v>0</v>
      </c>
      <c r="O46" s="1">
        <v>0</v>
      </c>
      <c r="P46" s="1">
        <v>0</v>
      </c>
      <c r="Q46" s="1">
        <v>0</v>
      </c>
    </row>
    <row r="47" spans="1:17" x14ac:dyDescent="0.35">
      <c r="A47" s="1" t="s">
        <v>1396</v>
      </c>
      <c r="B47" s="1" t="s">
        <v>1513</v>
      </c>
      <c r="D47" s="1">
        <v>0</v>
      </c>
      <c r="E47" s="1">
        <v>0</v>
      </c>
      <c r="F47" s="1">
        <v>0</v>
      </c>
      <c r="G47" s="1">
        <v>0</v>
      </c>
      <c r="H47" s="1">
        <v>0</v>
      </c>
      <c r="I47" s="1">
        <v>0</v>
      </c>
      <c r="J47" s="1">
        <v>0</v>
      </c>
      <c r="K47" s="1">
        <v>0</v>
      </c>
      <c r="L47" s="1">
        <v>0</v>
      </c>
      <c r="M47" s="1">
        <v>0</v>
      </c>
      <c r="N47" s="1">
        <v>0</v>
      </c>
      <c r="O47" s="1">
        <v>0</v>
      </c>
      <c r="P47" s="1">
        <v>0</v>
      </c>
      <c r="Q47" s="1">
        <v>0</v>
      </c>
    </row>
    <row r="48" spans="1:17" x14ac:dyDescent="0.35">
      <c r="A48" s="1" t="s">
        <v>1398</v>
      </c>
      <c r="B48" s="1" t="s">
        <v>1514</v>
      </c>
      <c r="D48" s="1">
        <v>0</v>
      </c>
      <c r="E48" s="1">
        <v>0</v>
      </c>
      <c r="F48" s="1">
        <v>0</v>
      </c>
      <c r="G48" s="1">
        <v>0</v>
      </c>
      <c r="H48" s="1">
        <v>0</v>
      </c>
      <c r="I48" s="1">
        <v>0</v>
      </c>
      <c r="J48" s="1">
        <v>0</v>
      </c>
      <c r="K48" s="1">
        <v>0</v>
      </c>
      <c r="L48" s="1">
        <v>0</v>
      </c>
      <c r="M48" s="1">
        <v>0</v>
      </c>
      <c r="N48" s="1">
        <v>0</v>
      </c>
      <c r="O48" s="1">
        <v>0</v>
      </c>
      <c r="P48" s="1">
        <v>0</v>
      </c>
      <c r="Q48" s="1">
        <v>0</v>
      </c>
    </row>
    <row r="49" spans="1:17" x14ac:dyDescent="0.35">
      <c r="A49" s="1" t="s">
        <v>1400</v>
      </c>
      <c r="B49" s="1" t="s">
        <v>1515</v>
      </c>
      <c r="D49" s="1">
        <v>0</v>
      </c>
      <c r="E49" s="1">
        <v>0</v>
      </c>
      <c r="F49" s="1">
        <v>0</v>
      </c>
      <c r="G49" s="1">
        <v>0</v>
      </c>
      <c r="H49" s="1">
        <v>0</v>
      </c>
      <c r="I49" s="1">
        <v>0</v>
      </c>
      <c r="J49" s="1">
        <v>0</v>
      </c>
      <c r="K49" s="1">
        <v>0</v>
      </c>
      <c r="L49" s="1">
        <v>0</v>
      </c>
      <c r="M49" s="1">
        <v>0</v>
      </c>
      <c r="N49" s="1">
        <v>0</v>
      </c>
      <c r="O49" s="1">
        <v>0</v>
      </c>
      <c r="P49" s="1">
        <v>0</v>
      </c>
      <c r="Q49" s="1">
        <v>0</v>
      </c>
    </row>
    <row r="50" spans="1:17" x14ac:dyDescent="0.35">
      <c r="A50" s="1" t="s">
        <v>1402</v>
      </c>
      <c r="B50" s="1" t="s">
        <v>1516</v>
      </c>
      <c r="D50" s="1">
        <v>0</v>
      </c>
      <c r="E50" s="1">
        <v>0</v>
      </c>
      <c r="F50" s="1">
        <v>0</v>
      </c>
      <c r="G50" s="1">
        <v>0</v>
      </c>
      <c r="H50" s="1">
        <v>0</v>
      </c>
      <c r="I50" s="1">
        <v>0</v>
      </c>
      <c r="J50" s="1">
        <v>0</v>
      </c>
      <c r="K50" s="1">
        <v>0</v>
      </c>
      <c r="L50" s="1">
        <v>0</v>
      </c>
      <c r="M50" s="1">
        <v>0</v>
      </c>
      <c r="N50" s="1">
        <v>0</v>
      </c>
      <c r="O50" s="1">
        <v>0</v>
      </c>
      <c r="P50" s="1">
        <v>0</v>
      </c>
      <c r="Q50" s="1">
        <v>0</v>
      </c>
    </row>
    <row r="51" spans="1:17" x14ac:dyDescent="0.35">
      <c r="A51" s="1" t="s">
        <v>1404</v>
      </c>
      <c r="B51" s="1" t="s">
        <v>1517</v>
      </c>
      <c r="D51" s="1">
        <v>0</v>
      </c>
      <c r="E51" s="1">
        <v>0</v>
      </c>
      <c r="F51" s="1">
        <v>0</v>
      </c>
      <c r="G51" s="1">
        <v>0</v>
      </c>
      <c r="H51" s="1">
        <v>0</v>
      </c>
      <c r="I51" s="1">
        <v>0</v>
      </c>
      <c r="J51" s="1">
        <v>0</v>
      </c>
      <c r="K51" s="1">
        <v>0</v>
      </c>
      <c r="L51" s="1">
        <v>0</v>
      </c>
      <c r="M51" s="1">
        <v>0</v>
      </c>
      <c r="N51" s="1">
        <v>0</v>
      </c>
      <c r="O51" s="1">
        <v>0</v>
      </c>
      <c r="P51" s="1">
        <v>0</v>
      </c>
      <c r="Q51" s="1">
        <v>0</v>
      </c>
    </row>
    <row r="52" spans="1:17" x14ac:dyDescent="0.35">
      <c r="A52" s="1" t="s">
        <v>1406</v>
      </c>
      <c r="B52" s="1" t="s">
        <v>1518</v>
      </c>
      <c r="D52" s="1">
        <v>0</v>
      </c>
      <c r="E52" s="1">
        <v>0</v>
      </c>
      <c r="F52" s="1">
        <v>0</v>
      </c>
      <c r="G52" s="1">
        <v>0</v>
      </c>
      <c r="H52" s="1">
        <v>0</v>
      </c>
      <c r="I52" s="1">
        <v>0</v>
      </c>
      <c r="J52" s="1">
        <v>0</v>
      </c>
      <c r="K52" s="1">
        <v>0</v>
      </c>
      <c r="L52" s="1">
        <v>0</v>
      </c>
      <c r="M52" s="1">
        <v>0</v>
      </c>
      <c r="N52" s="1">
        <v>0</v>
      </c>
      <c r="O52" s="1">
        <v>0</v>
      </c>
      <c r="P52" s="1">
        <v>0</v>
      </c>
      <c r="Q52" s="1">
        <v>0</v>
      </c>
    </row>
    <row r="53" spans="1:17" x14ac:dyDescent="0.35">
      <c r="A53" s="1" t="s">
        <v>1408</v>
      </c>
      <c r="B53" s="1" t="s">
        <v>1519</v>
      </c>
      <c r="D53" s="1">
        <v>0</v>
      </c>
      <c r="E53" s="1">
        <v>0</v>
      </c>
      <c r="F53" s="1">
        <v>0</v>
      </c>
      <c r="G53" s="1">
        <v>0</v>
      </c>
      <c r="H53" s="1">
        <v>0</v>
      </c>
      <c r="I53" s="1">
        <v>0</v>
      </c>
      <c r="J53" s="1">
        <v>0</v>
      </c>
      <c r="K53" s="1">
        <v>0</v>
      </c>
      <c r="L53" s="1">
        <v>0</v>
      </c>
      <c r="M53" s="1">
        <v>0</v>
      </c>
      <c r="N53" s="1">
        <v>0</v>
      </c>
      <c r="O53" s="1">
        <v>0</v>
      </c>
      <c r="P53" s="1">
        <v>0</v>
      </c>
      <c r="Q53" s="1">
        <v>0</v>
      </c>
    </row>
    <row r="54" spans="1:17" x14ac:dyDescent="0.35">
      <c r="A54" s="1" t="s">
        <v>1411</v>
      </c>
      <c r="B54" s="1" t="s">
        <v>1520</v>
      </c>
      <c r="D54" s="1">
        <v>0</v>
      </c>
      <c r="E54" s="1">
        <v>0</v>
      </c>
      <c r="F54" s="1">
        <v>0</v>
      </c>
      <c r="G54" s="1">
        <v>0</v>
      </c>
      <c r="H54" s="1">
        <v>0</v>
      </c>
      <c r="I54" s="1">
        <v>0</v>
      </c>
      <c r="J54" s="1">
        <v>0</v>
      </c>
      <c r="K54" s="1">
        <v>0</v>
      </c>
      <c r="L54" s="1">
        <v>0</v>
      </c>
      <c r="M54" s="1">
        <v>0</v>
      </c>
      <c r="N54" s="1">
        <v>0</v>
      </c>
      <c r="O54" s="1">
        <v>0</v>
      </c>
      <c r="P54" s="1">
        <v>0</v>
      </c>
      <c r="Q54" s="1">
        <v>0</v>
      </c>
    </row>
    <row r="55" spans="1:17" x14ac:dyDescent="0.35">
      <c r="A55" s="1" t="s">
        <v>1482</v>
      </c>
      <c r="B55" s="1" t="s">
        <v>1521</v>
      </c>
      <c r="D55" s="1">
        <v>0</v>
      </c>
      <c r="E55" s="1">
        <v>0</v>
      </c>
      <c r="F55" s="1">
        <v>0</v>
      </c>
      <c r="G55" s="1">
        <v>0</v>
      </c>
      <c r="H55" s="1">
        <v>0</v>
      </c>
      <c r="I55" s="1">
        <v>0</v>
      </c>
      <c r="J55" s="1">
        <v>0</v>
      </c>
      <c r="K55" s="1">
        <v>0</v>
      </c>
      <c r="L55" s="1">
        <v>0</v>
      </c>
      <c r="M55" s="1">
        <v>0</v>
      </c>
      <c r="N55" s="1">
        <v>0</v>
      </c>
      <c r="O55" s="1">
        <v>0</v>
      </c>
      <c r="P55" s="1">
        <v>0</v>
      </c>
      <c r="Q55" s="1">
        <v>0</v>
      </c>
    </row>
    <row r="56" spans="1:17" x14ac:dyDescent="0.35">
      <c r="A56" s="1" t="s">
        <v>1415</v>
      </c>
      <c r="B56" s="1" t="s">
        <v>1522</v>
      </c>
      <c r="D56" s="1">
        <v>0</v>
      </c>
      <c r="E56" s="1">
        <v>0</v>
      </c>
      <c r="F56" s="1">
        <v>0</v>
      </c>
      <c r="G56" s="1">
        <v>0</v>
      </c>
      <c r="H56" s="1">
        <v>0</v>
      </c>
      <c r="I56" s="1">
        <v>0</v>
      </c>
      <c r="J56" s="1">
        <v>0</v>
      </c>
      <c r="K56" s="1">
        <v>0</v>
      </c>
      <c r="L56" s="1">
        <v>0</v>
      </c>
      <c r="M56" s="1">
        <v>0</v>
      </c>
      <c r="N56" s="1">
        <v>0</v>
      </c>
      <c r="O56" s="1">
        <v>0</v>
      </c>
      <c r="P56" s="1">
        <v>0</v>
      </c>
      <c r="Q56" s="1">
        <v>0</v>
      </c>
    </row>
    <row r="57" spans="1:17" x14ac:dyDescent="0.35">
      <c r="A57" s="1" t="s">
        <v>1417</v>
      </c>
      <c r="B57" s="1" t="s">
        <v>1523</v>
      </c>
      <c r="D57" s="1">
        <v>0</v>
      </c>
      <c r="E57" s="1">
        <v>0</v>
      </c>
      <c r="F57" s="1">
        <v>0</v>
      </c>
      <c r="G57" s="1">
        <v>0</v>
      </c>
      <c r="H57" s="1">
        <v>0</v>
      </c>
      <c r="I57" s="1">
        <v>0</v>
      </c>
      <c r="J57" s="1">
        <v>0</v>
      </c>
      <c r="K57" s="1">
        <v>0</v>
      </c>
      <c r="L57" s="1">
        <v>0</v>
      </c>
      <c r="M57" s="1">
        <v>0</v>
      </c>
      <c r="N57" s="1">
        <v>0</v>
      </c>
      <c r="O57" s="1">
        <v>0</v>
      </c>
      <c r="P57" s="1">
        <v>0</v>
      </c>
      <c r="Q57" s="1">
        <v>0</v>
      </c>
    </row>
    <row r="58" spans="1:17" x14ac:dyDescent="0.35">
      <c r="A58" s="1" t="s">
        <v>1419</v>
      </c>
      <c r="B58" s="1" t="s">
        <v>1524</v>
      </c>
      <c r="D58" s="1">
        <v>0</v>
      </c>
      <c r="E58" s="1">
        <v>0</v>
      </c>
      <c r="F58" s="1">
        <v>0</v>
      </c>
      <c r="G58" s="1">
        <v>0</v>
      </c>
      <c r="H58" s="1">
        <v>0</v>
      </c>
      <c r="I58" s="1">
        <v>0</v>
      </c>
      <c r="J58" s="1">
        <v>0</v>
      </c>
      <c r="K58" s="1">
        <v>0</v>
      </c>
      <c r="L58" s="1">
        <v>0</v>
      </c>
      <c r="M58" s="1">
        <v>0</v>
      </c>
      <c r="N58" s="1">
        <v>0</v>
      </c>
      <c r="O58" s="1">
        <v>0</v>
      </c>
      <c r="P58" s="1">
        <v>0</v>
      </c>
      <c r="Q58" s="1">
        <v>0</v>
      </c>
    </row>
    <row r="59" spans="1:17" x14ac:dyDescent="0.35">
      <c r="A59" s="1" t="s">
        <v>1814</v>
      </c>
      <c r="B59" s="1" t="s">
        <v>1820</v>
      </c>
      <c r="D59" s="1">
        <v>0</v>
      </c>
      <c r="E59" s="1">
        <v>0</v>
      </c>
      <c r="F59" s="1">
        <v>0</v>
      </c>
      <c r="G59" s="1">
        <v>0</v>
      </c>
      <c r="H59" s="1">
        <v>0</v>
      </c>
      <c r="I59" s="1">
        <v>0</v>
      </c>
      <c r="J59" s="1">
        <v>0</v>
      </c>
      <c r="K59" s="1">
        <v>0</v>
      </c>
      <c r="L59" s="1">
        <v>0</v>
      </c>
      <c r="M59" s="1">
        <v>0</v>
      </c>
      <c r="N59" s="1">
        <v>0</v>
      </c>
      <c r="O59" s="1">
        <v>0</v>
      </c>
      <c r="P59" s="1">
        <v>0</v>
      </c>
      <c r="Q59" s="1">
        <v>0</v>
      </c>
    </row>
    <row r="60" spans="1:17" x14ac:dyDescent="0.35">
      <c r="A60" s="1" t="s">
        <v>1815</v>
      </c>
      <c r="B60" s="1" t="s">
        <v>1821</v>
      </c>
      <c r="D60" s="1">
        <v>0</v>
      </c>
      <c r="E60" s="1">
        <v>0</v>
      </c>
      <c r="F60" s="1">
        <v>0</v>
      </c>
      <c r="G60" s="1">
        <v>0</v>
      </c>
      <c r="H60" s="1">
        <v>0</v>
      </c>
      <c r="I60" s="1">
        <v>0</v>
      </c>
      <c r="J60" s="1">
        <v>0</v>
      </c>
      <c r="K60" s="1">
        <v>0</v>
      </c>
      <c r="L60" s="1">
        <v>0</v>
      </c>
      <c r="M60" s="1">
        <v>0</v>
      </c>
      <c r="N60" s="1">
        <v>0</v>
      </c>
      <c r="O60" s="1">
        <v>0</v>
      </c>
      <c r="P60" s="1">
        <v>0</v>
      </c>
      <c r="Q60" s="1">
        <v>0</v>
      </c>
    </row>
    <row r="61" spans="1:17" x14ac:dyDescent="0.35">
      <c r="A61" s="1" t="s">
        <v>1421</v>
      </c>
      <c r="B61" s="1" t="s">
        <v>1525</v>
      </c>
      <c r="D61" s="1">
        <v>0</v>
      </c>
      <c r="E61" s="1">
        <v>0</v>
      </c>
      <c r="F61" s="1">
        <v>0</v>
      </c>
      <c r="G61" s="1">
        <v>0</v>
      </c>
      <c r="H61" s="1">
        <v>0</v>
      </c>
      <c r="I61" s="1">
        <v>0</v>
      </c>
      <c r="J61" s="1">
        <v>0</v>
      </c>
      <c r="K61" s="1">
        <v>0</v>
      </c>
      <c r="L61" s="1">
        <v>0</v>
      </c>
      <c r="M61" s="1">
        <v>0</v>
      </c>
      <c r="N61" s="1">
        <v>0</v>
      </c>
      <c r="O61" s="1">
        <v>0</v>
      </c>
      <c r="P61" s="1">
        <v>0</v>
      </c>
      <c r="Q61" s="1">
        <v>0</v>
      </c>
    </row>
    <row r="62" spans="1:17" x14ac:dyDescent="0.35">
      <c r="A62" s="1" t="s">
        <v>1424</v>
      </c>
      <c r="B62" s="1" t="s">
        <v>1526</v>
      </c>
      <c r="D62" s="1">
        <v>0</v>
      </c>
      <c r="E62" s="1">
        <v>0</v>
      </c>
      <c r="F62" s="1">
        <v>0</v>
      </c>
      <c r="G62" s="1">
        <v>0</v>
      </c>
      <c r="H62" s="1">
        <v>0</v>
      </c>
      <c r="I62" s="1">
        <v>0</v>
      </c>
      <c r="J62" s="1">
        <v>0</v>
      </c>
      <c r="K62" s="1">
        <v>0</v>
      </c>
      <c r="L62" s="1">
        <v>0</v>
      </c>
      <c r="M62" s="1">
        <v>0</v>
      </c>
      <c r="N62" s="1">
        <v>0</v>
      </c>
      <c r="O62" s="1">
        <v>0</v>
      </c>
      <c r="P62" s="1">
        <v>0</v>
      </c>
      <c r="Q62" s="1">
        <v>0</v>
      </c>
    </row>
    <row r="63" spans="1:17" x14ac:dyDescent="0.35">
      <c r="A63" s="1" t="s">
        <v>1426</v>
      </c>
      <c r="B63" s="1" t="s">
        <v>1527</v>
      </c>
      <c r="D63" s="1">
        <v>0</v>
      </c>
      <c r="E63" s="1">
        <v>0</v>
      </c>
      <c r="F63" s="1">
        <v>0</v>
      </c>
      <c r="G63" s="1">
        <v>0</v>
      </c>
      <c r="H63" s="1">
        <v>0</v>
      </c>
      <c r="I63" s="1">
        <v>0</v>
      </c>
      <c r="J63" s="1">
        <v>0</v>
      </c>
      <c r="K63" s="1">
        <v>0</v>
      </c>
      <c r="L63" s="1">
        <v>0</v>
      </c>
      <c r="M63" s="1">
        <v>0</v>
      </c>
      <c r="N63" s="1">
        <v>0</v>
      </c>
      <c r="O63" s="1">
        <v>0</v>
      </c>
      <c r="P63" s="1">
        <v>0</v>
      </c>
      <c r="Q63" s="1">
        <v>0</v>
      </c>
    </row>
    <row r="64" spans="1:17" x14ac:dyDescent="0.35">
      <c r="A64" s="1" t="s">
        <v>1428</v>
      </c>
      <c r="B64" s="1" t="s">
        <v>1528</v>
      </c>
      <c r="D64" s="1">
        <v>0</v>
      </c>
      <c r="E64" s="1">
        <v>0</v>
      </c>
      <c r="F64" s="1">
        <v>0</v>
      </c>
      <c r="G64" s="1">
        <v>0</v>
      </c>
      <c r="H64" s="1">
        <v>0</v>
      </c>
      <c r="I64" s="1">
        <v>0</v>
      </c>
      <c r="J64" s="1">
        <v>0</v>
      </c>
      <c r="K64" s="1">
        <v>0</v>
      </c>
      <c r="L64" s="1">
        <v>0</v>
      </c>
      <c r="M64" s="1">
        <v>0</v>
      </c>
      <c r="N64" s="1">
        <v>0</v>
      </c>
      <c r="O64" s="1">
        <v>0</v>
      </c>
      <c r="P64" s="1">
        <v>0</v>
      </c>
      <c r="Q64" s="1">
        <v>0</v>
      </c>
    </row>
    <row r="65" spans="1:17" x14ac:dyDescent="0.35">
      <c r="A65" s="1" t="s">
        <v>1430</v>
      </c>
      <c r="B65" s="1" t="s">
        <v>1529</v>
      </c>
      <c r="D65" s="1">
        <v>0</v>
      </c>
      <c r="E65" s="1">
        <v>0</v>
      </c>
      <c r="F65" s="1">
        <v>0</v>
      </c>
      <c r="G65" s="1">
        <v>0</v>
      </c>
      <c r="H65" s="1">
        <v>0</v>
      </c>
      <c r="I65" s="1">
        <v>0</v>
      </c>
      <c r="J65" s="1">
        <v>0</v>
      </c>
      <c r="K65" s="1">
        <v>0</v>
      </c>
      <c r="L65" s="1">
        <v>0</v>
      </c>
      <c r="M65" s="1">
        <v>0</v>
      </c>
      <c r="N65" s="1">
        <v>0</v>
      </c>
      <c r="O65" s="1">
        <v>0</v>
      </c>
      <c r="P65" s="1">
        <v>0</v>
      </c>
      <c r="Q65" s="1">
        <v>0</v>
      </c>
    </row>
    <row r="66" spans="1:17" x14ac:dyDescent="0.35">
      <c r="A66" s="1" t="s">
        <v>1432</v>
      </c>
      <c r="B66" s="1" t="s">
        <v>1530</v>
      </c>
      <c r="D66" s="1">
        <v>0</v>
      </c>
      <c r="E66" s="1">
        <v>0</v>
      </c>
      <c r="F66" s="1">
        <v>0</v>
      </c>
      <c r="G66" s="1">
        <v>0</v>
      </c>
      <c r="H66" s="1">
        <v>0</v>
      </c>
      <c r="I66" s="1">
        <v>0</v>
      </c>
      <c r="J66" s="1">
        <v>0</v>
      </c>
      <c r="K66" s="1">
        <v>0</v>
      </c>
      <c r="L66" s="1">
        <v>0</v>
      </c>
      <c r="M66" s="1">
        <v>0</v>
      </c>
      <c r="N66" s="1">
        <v>0</v>
      </c>
      <c r="O66" s="1">
        <v>0</v>
      </c>
      <c r="P66" s="1">
        <v>0</v>
      </c>
      <c r="Q66" s="1">
        <v>0</v>
      </c>
    </row>
    <row r="67" spans="1:17" x14ac:dyDescent="0.35">
      <c r="A67" s="1" t="s">
        <v>1434</v>
      </c>
      <c r="B67" s="1" t="s">
        <v>1531</v>
      </c>
      <c r="D67" s="1">
        <v>0</v>
      </c>
      <c r="E67" s="1">
        <v>0</v>
      </c>
      <c r="F67" s="1">
        <v>0</v>
      </c>
      <c r="G67" s="1">
        <v>0</v>
      </c>
      <c r="H67" s="1">
        <v>0</v>
      </c>
      <c r="I67" s="1">
        <v>0</v>
      </c>
      <c r="J67" s="1">
        <v>0</v>
      </c>
      <c r="K67" s="1">
        <v>0</v>
      </c>
      <c r="L67" s="1">
        <v>0</v>
      </c>
      <c r="M67" s="1">
        <v>0</v>
      </c>
      <c r="N67" s="1">
        <v>0</v>
      </c>
      <c r="O67" s="1">
        <v>0</v>
      </c>
      <c r="P67" s="1">
        <v>0</v>
      </c>
      <c r="Q67" s="1">
        <v>0</v>
      </c>
    </row>
    <row r="68" spans="1:17" x14ac:dyDescent="0.35">
      <c r="A68" s="1" t="s">
        <v>1436</v>
      </c>
      <c r="B68" s="1" t="s">
        <v>1532</v>
      </c>
      <c r="D68" s="1">
        <v>0</v>
      </c>
      <c r="E68" s="1">
        <v>0</v>
      </c>
      <c r="F68" s="1">
        <v>0</v>
      </c>
      <c r="G68" s="1">
        <v>0</v>
      </c>
      <c r="H68" s="1">
        <v>0</v>
      </c>
      <c r="I68" s="1">
        <v>0</v>
      </c>
      <c r="J68" s="1">
        <v>0</v>
      </c>
      <c r="K68" s="1">
        <v>0</v>
      </c>
      <c r="L68" s="1">
        <v>0</v>
      </c>
      <c r="M68" s="1">
        <v>0</v>
      </c>
      <c r="N68" s="1">
        <v>0</v>
      </c>
      <c r="O68" s="1">
        <v>0</v>
      </c>
      <c r="P68" s="1">
        <v>0</v>
      </c>
      <c r="Q68" s="1">
        <v>0</v>
      </c>
    </row>
    <row r="69" spans="1:17" x14ac:dyDescent="0.35">
      <c r="A69" s="1" t="s">
        <v>1438</v>
      </c>
      <c r="B69" s="1" t="s">
        <v>1533</v>
      </c>
      <c r="D69" s="1">
        <v>0</v>
      </c>
      <c r="E69" s="1">
        <v>0</v>
      </c>
      <c r="F69" s="1">
        <v>0</v>
      </c>
      <c r="G69" s="1">
        <v>0</v>
      </c>
      <c r="H69" s="1">
        <v>0</v>
      </c>
      <c r="I69" s="1">
        <v>0</v>
      </c>
      <c r="J69" s="1">
        <v>0</v>
      </c>
      <c r="K69" s="1">
        <v>0</v>
      </c>
      <c r="L69" s="1">
        <v>0</v>
      </c>
      <c r="M69" s="1">
        <v>0</v>
      </c>
      <c r="N69" s="1">
        <v>0</v>
      </c>
      <c r="O69" s="1">
        <v>0</v>
      </c>
      <c r="P69" s="1">
        <v>0</v>
      </c>
      <c r="Q69" s="1">
        <v>0</v>
      </c>
    </row>
    <row r="70" spans="1:17" x14ac:dyDescent="0.35">
      <c r="A70" s="1" t="s">
        <v>1440</v>
      </c>
      <c r="B70" s="1" t="s">
        <v>1534</v>
      </c>
      <c r="D70" s="1">
        <v>0</v>
      </c>
      <c r="E70" s="1">
        <v>0</v>
      </c>
      <c r="F70" s="1">
        <v>0</v>
      </c>
      <c r="G70" s="1">
        <v>0</v>
      </c>
      <c r="H70" s="1">
        <v>0</v>
      </c>
      <c r="I70" s="1">
        <v>0</v>
      </c>
      <c r="J70" s="1">
        <v>0</v>
      </c>
      <c r="K70" s="1">
        <v>0</v>
      </c>
      <c r="L70" s="1">
        <v>0</v>
      </c>
      <c r="M70" s="1">
        <v>0</v>
      </c>
      <c r="N70" s="1">
        <v>0</v>
      </c>
      <c r="O70" s="1">
        <v>0</v>
      </c>
      <c r="P70" s="1">
        <v>0</v>
      </c>
      <c r="Q70" s="1">
        <v>0</v>
      </c>
    </row>
    <row r="71" spans="1:17" x14ac:dyDescent="0.35">
      <c r="A71" s="1" t="s">
        <v>1442</v>
      </c>
      <c r="B71" s="1" t="s">
        <v>1535</v>
      </c>
      <c r="D71" s="1">
        <v>0</v>
      </c>
      <c r="E71" s="1">
        <v>0</v>
      </c>
      <c r="F71" s="1">
        <v>0</v>
      </c>
      <c r="G71" s="1">
        <v>0</v>
      </c>
      <c r="H71" s="1">
        <v>0</v>
      </c>
      <c r="I71" s="1">
        <v>0</v>
      </c>
      <c r="J71" s="1">
        <v>0</v>
      </c>
      <c r="K71" s="1">
        <v>0</v>
      </c>
      <c r="L71" s="1">
        <v>0</v>
      </c>
      <c r="M71" s="1">
        <v>0</v>
      </c>
      <c r="N71" s="1">
        <v>0</v>
      </c>
      <c r="O71" s="1">
        <v>0</v>
      </c>
      <c r="P71" s="1">
        <v>0</v>
      </c>
      <c r="Q71" s="1">
        <v>0</v>
      </c>
    </row>
    <row r="72" spans="1:17" x14ac:dyDescent="0.35">
      <c r="A72" s="1" t="s">
        <v>1444</v>
      </c>
      <c r="B72" s="1" t="s">
        <v>1536</v>
      </c>
      <c r="D72" s="1">
        <v>0</v>
      </c>
      <c r="E72" s="1">
        <v>0</v>
      </c>
      <c r="F72" s="1">
        <v>0</v>
      </c>
      <c r="G72" s="1">
        <v>0</v>
      </c>
      <c r="H72" s="1">
        <v>0</v>
      </c>
      <c r="I72" s="1">
        <v>0</v>
      </c>
      <c r="J72" s="1">
        <v>0</v>
      </c>
      <c r="K72" s="1">
        <v>0</v>
      </c>
      <c r="L72" s="1">
        <v>0</v>
      </c>
      <c r="M72" s="1">
        <v>0</v>
      </c>
      <c r="N72" s="1">
        <v>0</v>
      </c>
      <c r="O72" s="1">
        <v>0</v>
      </c>
      <c r="P72" s="1">
        <v>0</v>
      </c>
      <c r="Q72" s="1">
        <v>0</v>
      </c>
    </row>
    <row r="73" spans="1:17" x14ac:dyDescent="0.35">
      <c r="A73" s="1" t="s">
        <v>1447</v>
      </c>
      <c r="B73" s="1" t="s">
        <v>1537</v>
      </c>
      <c r="D73" s="1">
        <v>0</v>
      </c>
      <c r="E73" s="1">
        <v>0</v>
      </c>
      <c r="F73" s="1">
        <v>0</v>
      </c>
      <c r="G73" s="1">
        <v>0</v>
      </c>
      <c r="H73" s="1">
        <v>0</v>
      </c>
      <c r="I73" s="1">
        <v>0</v>
      </c>
      <c r="J73" s="1">
        <v>0</v>
      </c>
      <c r="K73" s="1">
        <v>0</v>
      </c>
      <c r="L73" s="1">
        <v>0</v>
      </c>
      <c r="M73" s="1">
        <v>0</v>
      </c>
      <c r="N73" s="1">
        <v>0</v>
      </c>
      <c r="O73" s="1">
        <v>0</v>
      </c>
      <c r="P73" s="1">
        <v>0</v>
      </c>
      <c r="Q73" s="1">
        <v>0</v>
      </c>
    </row>
    <row r="74" spans="1:17" x14ac:dyDescent="0.35">
      <c r="A74" s="1" t="s">
        <v>1449</v>
      </c>
      <c r="B74" s="1" t="s">
        <v>1538</v>
      </c>
      <c r="D74" s="1">
        <v>0</v>
      </c>
      <c r="E74" s="1">
        <v>0</v>
      </c>
      <c r="F74" s="1">
        <v>0</v>
      </c>
      <c r="G74" s="1">
        <v>0</v>
      </c>
      <c r="H74" s="1">
        <v>0</v>
      </c>
      <c r="I74" s="1">
        <v>0</v>
      </c>
      <c r="J74" s="1">
        <v>0</v>
      </c>
      <c r="K74" s="1">
        <v>0</v>
      </c>
      <c r="L74" s="1">
        <v>0</v>
      </c>
      <c r="M74" s="1">
        <v>0</v>
      </c>
      <c r="N74" s="1">
        <v>0</v>
      </c>
      <c r="O74" s="1">
        <v>0</v>
      </c>
      <c r="P74" s="1">
        <v>0</v>
      </c>
      <c r="Q74" s="1">
        <v>0</v>
      </c>
    </row>
    <row r="75" spans="1:17" x14ac:dyDescent="0.35">
      <c r="A75" s="1" t="s">
        <v>1451</v>
      </c>
      <c r="B75" s="1" t="s">
        <v>1539</v>
      </c>
      <c r="D75" s="1">
        <v>0</v>
      </c>
      <c r="E75" s="1">
        <v>0</v>
      </c>
      <c r="F75" s="1">
        <v>0</v>
      </c>
      <c r="G75" s="1">
        <v>0</v>
      </c>
      <c r="H75" s="1">
        <v>0</v>
      </c>
      <c r="I75" s="1">
        <v>0</v>
      </c>
      <c r="J75" s="1">
        <v>0</v>
      </c>
      <c r="K75" s="1">
        <v>0</v>
      </c>
      <c r="L75" s="1">
        <v>0</v>
      </c>
      <c r="M75" s="1">
        <v>0</v>
      </c>
      <c r="N75" s="1">
        <v>0</v>
      </c>
      <c r="O75" s="1">
        <v>0</v>
      </c>
      <c r="P75" s="1">
        <v>0</v>
      </c>
      <c r="Q75" s="1">
        <v>0</v>
      </c>
    </row>
    <row r="76" spans="1:17" x14ac:dyDescent="0.35">
      <c r="A76" s="1" t="s">
        <v>1453</v>
      </c>
      <c r="B76" s="1" t="s">
        <v>1540</v>
      </c>
      <c r="D76" s="1">
        <v>0</v>
      </c>
      <c r="E76" s="1">
        <v>0</v>
      </c>
      <c r="F76" s="1">
        <v>0</v>
      </c>
      <c r="G76" s="1">
        <v>0</v>
      </c>
      <c r="H76" s="1">
        <v>0</v>
      </c>
      <c r="I76" s="1">
        <v>0</v>
      </c>
      <c r="J76" s="1">
        <v>0</v>
      </c>
      <c r="K76" s="1">
        <v>0</v>
      </c>
      <c r="L76" s="1">
        <v>0</v>
      </c>
      <c r="M76" s="1">
        <v>0</v>
      </c>
      <c r="N76" s="1">
        <v>0</v>
      </c>
      <c r="O76" s="1">
        <v>0</v>
      </c>
      <c r="P76" s="1">
        <v>0</v>
      </c>
      <c r="Q76" s="1">
        <v>0</v>
      </c>
    </row>
    <row r="77" spans="1:17" x14ac:dyDescent="0.35">
      <c r="A77" s="1" t="s">
        <v>1455</v>
      </c>
      <c r="B77" s="1" t="s">
        <v>1541</v>
      </c>
      <c r="D77" s="1">
        <v>0</v>
      </c>
      <c r="E77" s="1">
        <v>0</v>
      </c>
      <c r="F77" s="1">
        <v>0</v>
      </c>
      <c r="G77" s="1">
        <v>0</v>
      </c>
      <c r="H77" s="1">
        <v>0</v>
      </c>
      <c r="I77" s="1">
        <v>0</v>
      </c>
      <c r="J77" s="1">
        <v>0</v>
      </c>
      <c r="K77" s="1">
        <v>0</v>
      </c>
      <c r="L77" s="1">
        <v>0</v>
      </c>
      <c r="M77" s="1">
        <v>0</v>
      </c>
      <c r="N77" s="1">
        <v>0</v>
      </c>
      <c r="O77" s="1">
        <v>0</v>
      </c>
      <c r="P77" s="1">
        <v>0</v>
      </c>
      <c r="Q77" s="1">
        <v>0</v>
      </c>
    </row>
    <row r="78" spans="1:17" x14ac:dyDescent="0.35">
      <c r="A78" s="1" t="s">
        <v>1457</v>
      </c>
      <c r="B78" s="1" t="s">
        <v>1542</v>
      </c>
      <c r="D78" s="1">
        <v>0</v>
      </c>
      <c r="E78" s="1">
        <v>0</v>
      </c>
      <c r="F78" s="1">
        <v>0</v>
      </c>
      <c r="G78" s="1">
        <v>0</v>
      </c>
      <c r="H78" s="1">
        <v>0</v>
      </c>
      <c r="I78" s="1">
        <v>0</v>
      </c>
      <c r="J78" s="1">
        <v>0</v>
      </c>
      <c r="K78" s="1">
        <v>0</v>
      </c>
      <c r="L78" s="1">
        <v>0</v>
      </c>
      <c r="M78" s="1">
        <v>0</v>
      </c>
      <c r="N78" s="1">
        <v>0</v>
      </c>
      <c r="O78" s="1">
        <v>0</v>
      </c>
      <c r="P78" s="1">
        <v>0</v>
      </c>
      <c r="Q78" s="1">
        <v>0</v>
      </c>
    </row>
    <row r="79" spans="1:17" x14ac:dyDescent="0.35">
      <c r="A79" s="1" t="s">
        <v>1460</v>
      </c>
      <c r="B79" s="1" t="s">
        <v>1543</v>
      </c>
      <c r="D79" s="1">
        <v>0</v>
      </c>
      <c r="E79" s="1">
        <v>0</v>
      </c>
      <c r="F79" s="1">
        <v>0</v>
      </c>
      <c r="G79" s="1">
        <v>0</v>
      </c>
      <c r="H79" s="1">
        <v>0</v>
      </c>
      <c r="I79" s="1">
        <v>0</v>
      </c>
      <c r="J79" s="1">
        <v>0</v>
      </c>
      <c r="K79" s="1">
        <v>0</v>
      </c>
      <c r="L79" s="1">
        <v>0</v>
      </c>
      <c r="M79" s="1">
        <v>0</v>
      </c>
      <c r="N79" s="1">
        <v>0</v>
      </c>
      <c r="O79" s="1">
        <v>0</v>
      </c>
      <c r="P79" s="1">
        <v>0</v>
      </c>
      <c r="Q79" s="1">
        <v>0</v>
      </c>
    </row>
    <row r="80" spans="1:17" x14ac:dyDescent="0.35">
      <c r="A80" s="1" t="s">
        <v>1382</v>
      </c>
      <c r="B80" s="1" t="s">
        <v>1544</v>
      </c>
      <c r="C80" s="439"/>
      <c r="D80" s="1">
        <v>0</v>
      </c>
      <c r="E80" s="1">
        <v>0</v>
      </c>
      <c r="F80" s="1">
        <v>0</v>
      </c>
      <c r="G80" s="1">
        <v>0</v>
      </c>
      <c r="H80" s="1">
        <v>0</v>
      </c>
      <c r="I80" s="1">
        <v>0</v>
      </c>
      <c r="J80" s="1">
        <v>0</v>
      </c>
      <c r="K80" s="1">
        <v>0</v>
      </c>
      <c r="L80" s="1">
        <v>0</v>
      </c>
      <c r="M80" s="1">
        <v>0</v>
      </c>
      <c r="N80" s="1">
        <v>0</v>
      </c>
      <c r="O80" s="1">
        <v>0</v>
      </c>
      <c r="P80" s="1">
        <v>0</v>
      </c>
      <c r="Q80" s="1">
        <v>0</v>
      </c>
    </row>
    <row r="81" spans="1:17" x14ac:dyDescent="0.35">
      <c r="A81" s="1" t="s">
        <v>1386</v>
      </c>
      <c r="B81" s="1" t="s">
        <v>1546</v>
      </c>
      <c r="D81" s="1">
        <v>0</v>
      </c>
      <c r="E81" s="1">
        <v>0</v>
      </c>
      <c r="F81" s="1">
        <v>0</v>
      </c>
      <c r="G81" s="1">
        <v>0</v>
      </c>
      <c r="H81" s="1">
        <v>0</v>
      </c>
      <c r="I81" s="1">
        <v>0</v>
      </c>
      <c r="J81" s="1">
        <v>0</v>
      </c>
      <c r="K81" s="1">
        <v>0</v>
      </c>
      <c r="L81" s="1">
        <v>0</v>
      </c>
      <c r="M81" s="1">
        <v>0</v>
      </c>
      <c r="N81" s="1">
        <v>0</v>
      </c>
      <c r="O81" s="1">
        <v>0</v>
      </c>
      <c r="P81" s="1">
        <v>0</v>
      </c>
      <c r="Q81" s="1">
        <v>0</v>
      </c>
    </row>
    <row r="82" spans="1:17" x14ac:dyDescent="0.35">
      <c r="A82" s="1" t="s">
        <v>1388</v>
      </c>
      <c r="B82" s="1" t="s">
        <v>1547</v>
      </c>
      <c r="D82" s="1">
        <v>0</v>
      </c>
      <c r="E82" s="1">
        <v>0</v>
      </c>
      <c r="F82" s="1">
        <v>0</v>
      </c>
      <c r="G82" s="1">
        <v>0</v>
      </c>
      <c r="H82" s="1">
        <v>0</v>
      </c>
      <c r="I82" s="1">
        <v>0</v>
      </c>
      <c r="J82" s="1">
        <v>0</v>
      </c>
      <c r="K82" s="1">
        <v>0</v>
      </c>
      <c r="L82" s="1">
        <v>0</v>
      </c>
      <c r="M82" s="1">
        <v>0</v>
      </c>
      <c r="N82" s="1">
        <v>0</v>
      </c>
      <c r="O82" s="1">
        <v>0</v>
      </c>
      <c r="P82" s="1">
        <v>0</v>
      </c>
      <c r="Q82" s="1">
        <v>0</v>
      </c>
    </row>
    <row r="83" spans="1:17" x14ac:dyDescent="0.35">
      <c r="A83" s="1" t="s">
        <v>1390</v>
      </c>
      <c r="B83" s="1" t="s">
        <v>1548</v>
      </c>
      <c r="D83" s="1">
        <v>0</v>
      </c>
      <c r="E83" s="1">
        <v>0</v>
      </c>
      <c r="F83" s="1">
        <v>0</v>
      </c>
      <c r="G83" s="1">
        <v>0</v>
      </c>
      <c r="H83" s="1">
        <v>0</v>
      </c>
      <c r="I83" s="1">
        <v>0</v>
      </c>
      <c r="J83" s="1">
        <v>0</v>
      </c>
      <c r="K83" s="1">
        <v>0</v>
      </c>
      <c r="L83" s="1">
        <v>0</v>
      </c>
      <c r="M83" s="1">
        <v>0</v>
      </c>
      <c r="N83" s="1">
        <v>0</v>
      </c>
      <c r="O83" s="1">
        <v>0</v>
      </c>
      <c r="P83" s="1">
        <v>0</v>
      </c>
      <c r="Q83" s="1">
        <v>0</v>
      </c>
    </row>
    <row r="84" spans="1:17" x14ac:dyDescent="0.35">
      <c r="A84" s="1" t="s">
        <v>1392</v>
      </c>
      <c r="B84" s="1" t="s">
        <v>1549</v>
      </c>
      <c r="D84" s="1">
        <v>0</v>
      </c>
      <c r="E84" s="1">
        <v>0</v>
      </c>
      <c r="F84" s="1">
        <v>0</v>
      </c>
      <c r="G84" s="1">
        <v>0</v>
      </c>
      <c r="H84" s="1">
        <v>0</v>
      </c>
      <c r="I84" s="1">
        <v>0</v>
      </c>
      <c r="J84" s="1">
        <v>0</v>
      </c>
      <c r="K84" s="1">
        <v>0</v>
      </c>
      <c r="L84" s="1">
        <v>0</v>
      </c>
      <c r="M84" s="1">
        <v>0</v>
      </c>
      <c r="N84" s="1">
        <v>0</v>
      </c>
      <c r="O84" s="1">
        <v>0</v>
      </c>
      <c r="P84" s="1">
        <v>0</v>
      </c>
      <c r="Q84" s="1">
        <v>0</v>
      </c>
    </row>
    <row r="85" spans="1:17" x14ac:dyDescent="0.35">
      <c r="A85" s="1" t="s">
        <v>1394</v>
      </c>
      <c r="B85" s="1" t="s">
        <v>1550</v>
      </c>
      <c r="D85" s="1">
        <v>0</v>
      </c>
      <c r="E85" s="1">
        <v>0</v>
      </c>
      <c r="F85" s="1">
        <v>0</v>
      </c>
      <c r="G85" s="1">
        <v>0</v>
      </c>
      <c r="H85" s="1">
        <v>0</v>
      </c>
      <c r="I85" s="1">
        <v>0</v>
      </c>
      <c r="J85" s="1">
        <v>0</v>
      </c>
      <c r="K85" s="1">
        <v>0</v>
      </c>
      <c r="L85" s="1">
        <v>0</v>
      </c>
      <c r="M85" s="1">
        <v>0</v>
      </c>
      <c r="N85" s="1">
        <v>0</v>
      </c>
      <c r="O85" s="1">
        <v>0</v>
      </c>
      <c r="P85" s="1">
        <v>0</v>
      </c>
      <c r="Q85" s="1">
        <v>0</v>
      </c>
    </row>
    <row r="86" spans="1:17" x14ac:dyDescent="0.35">
      <c r="A86" s="1" t="s">
        <v>1396</v>
      </c>
      <c r="B86" s="1" t="s">
        <v>1551</v>
      </c>
      <c r="D86" s="1">
        <v>0</v>
      </c>
      <c r="E86" s="1">
        <v>0</v>
      </c>
      <c r="F86" s="1">
        <v>0</v>
      </c>
      <c r="G86" s="1">
        <v>0</v>
      </c>
      <c r="H86" s="1">
        <v>0</v>
      </c>
      <c r="I86" s="1">
        <v>0</v>
      </c>
      <c r="J86" s="1">
        <v>0</v>
      </c>
      <c r="K86" s="1">
        <v>0</v>
      </c>
      <c r="L86" s="1">
        <v>0</v>
      </c>
      <c r="M86" s="1">
        <v>0</v>
      </c>
      <c r="N86" s="1">
        <v>0</v>
      </c>
      <c r="O86" s="1">
        <v>0</v>
      </c>
      <c r="P86" s="1">
        <v>0</v>
      </c>
      <c r="Q86" s="1">
        <v>0</v>
      </c>
    </row>
    <row r="87" spans="1:17" x14ac:dyDescent="0.35">
      <c r="A87" s="1" t="s">
        <v>1398</v>
      </c>
      <c r="B87" s="1" t="s">
        <v>1552</v>
      </c>
      <c r="D87" s="1">
        <v>0</v>
      </c>
      <c r="E87" s="1">
        <v>0</v>
      </c>
      <c r="F87" s="1">
        <v>0</v>
      </c>
      <c r="G87" s="1">
        <v>0</v>
      </c>
      <c r="H87" s="1">
        <v>0</v>
      </c>
      <c r="I87" s="1">
        <v>0</v>
      </c>
      <c r="J87" s="1">
        <v>0</v>
      </c>
      <c r="K87" s="1">
        <v>0</v>
      </c>
      <c r="L87" s="1">
        <v>0</v>
      </c>
      <c r="M87" s="1">
        <v>0</v>
      </c>
      <c r="N87" s="1">
        <v>0</v>
      </c>
      <c r="O87" s="1">
        <v>0</v>
      </c>
      <c r="P87" s="1">
        <v>0</v>
      </c>
      <c r="Q87" s="1">
        <v>0</v>
      </c>
    </row>
    <row r="88" spans="1:17" x14ac:dyDescent="0.35">
      <c r="A88" s="1" t="s">
        <v>1400</v>
      </c>
      <c r="B88" s="1" t="s">
        <v>1553</v>
      </c>
      <c r="D88" s="1">
        <v>0</v>
      </c>
      <c r="E88" s="1">
        <v>0</v>
      </c>
      <c r="F88" s="1">
        <v>0</v>
      </c>
      <c r="G88" s="1">
        <v>0</v>
      </c>
      <c r="H88" s="1">
        <v>0</v>
      </c>
      <c r="I88" s="1">
        <v>0</v>
      </c>
      <c r="J88" s="1">
        <v>0</v>
      </c>
      <c r="K88" s="1">
        <v>0</v>
      </c>
      <c r="L88" s="1">
        <v>0</v>
      </c>
      <c r="M88" s="1">
        <v>0</v>
      </c>
      <c r="N88" s="1">
        <v>0</v>
      </c>
      <c r="O88" s="1">
        <v>0</v>
      </c>
      <c r="P88" s="1">
        <v>0</v>
      </c>
      <c r="Q88" s="1">
        <v>0</v>
      </c>
    </row>
    <row r="89" spans="1:17" x14ac:dyDescent="0.35">
      <c r="A89" s="1" t="s">
        <v>1402</v>
      </c>
      <c r="B89" s="1" t="s">
        <v>1554</v>
      </c>
      <c r="D89" s="1">
        <v>0</v>
      </c>
      <c r="E89" s="1">
        <v>0</v>
      </c>
      <c r="F89" s="1">
        <v>0</v>
      </c>
      <c r="G89" s="1">
        <v>0</v>
      </c>
      <c r="H89" s="1">
        <v>0</v>
      </c>
      <c r="I89" s="1">
        <v>0</v>
      </c>
      <c r="J89" s="1">
        <v>0</v>
      </c>
      <c r="K89" s="1">
        <v>0</v>
      </c>
      <c r="L89" s="1">
        <v>0</v>
      </c>
      <c r="M89" s="1">
        <v>0</v>
      </c>
      <c r="N89" s="1">
        <v>0</v>
      </c>
      <c r="O89" s="1">
        <v>0</v>
      </c>
      <c r="P89" s="1">
        <v>0</v>
      </c>
      <c r="Q89" s="1">
        <v>0</v>
      </c>
    </row>
    <row r="90" spans="1:17" x14ac:dyDescent="0.35">
      <c r="A90" s="1" t="s">
        <v>1404</v>
      </c>
      <c r="B90" s="1" t="s">
        <v>1555</v>
      </c>
      <c r="D90" s="1">
        <v>0</v>
      </c>
      <c r="E90" s="1">
        <v>0</v>
      </c>
      <c r="F90" s="1">
        <v>0</v>
      </c>
      <c r="G90" s="1">
        <v>0</v>
      </c>
      <c r="H90" s="1">
        <v>0</v>
      </c>
      <c r="I90" s="1">
        <v>0</v>
      </c>
      <c r="J90" s="1">
        <v>0</v>
      </c>
      <c r="K90" s="1">
        <v>0</v>
      </c>
      <c r="L90" s="1">
        <v>0</v>
      </c>
      <c r="M90" s="1">
        <v>0</v>
      </c>
      <c r="N90" s="1">
        <v>0</v>
      </c>
      <c r="O90" s="1">
        <v>0</v>
      </c>
      <c r="P90" s="1">
        <v>0</v>
      </c>
      <c r="Q90" s="1">
        <v>0</v>
      </c>
    </row>
    <row r="91" spans="1:17" x14ac:dyDescent="0.35">
      <c r="A91" s="1" t="s">
        <v>1406</v>
      </c>
      <c r="B91" s="1" t="s">
        <v>1556</v>
      </c>
      <c r="D91" s="1">
        <v>0</v>
      </c>
      <c r="E91" s="1">
        <v>0</v>
      </c>
      <c r="F91" s="1">
        <v>0</v>
      </c>
      <c r="G91" s="1">
        <v>0</v>
      </c>
      <c r="H91" s="1">
        <v>0</v>
      </c>
      <c r="I91" s="1">
        <v>0</v>
      </c>
      <c r="J91" s="1">
        <v>0</v>
      </c>
      <c r="K91" s="1">
        <v>0</v>
      </c>
      <c r="L91" s="1">
        <v>0</v>
      </c>
      <c r="M91" s="1">
        <v>0</v>
      </c>
      <c r="N91" s="1">
        <v>0</v>
      </c>
      <c r="O91" s="1">
        <v>0</v>
      </c>
      <c r="P91" s="1">
        <v>0</v>
      </c>
      <c r="Q91" s="1">
        <v>0</v>
      </c>
    </row>
    <row r="92" spans="1:17" x14ac:dyDescent="0.35">
      <c r="A92" s="1" t="s">
        <v>1408</v>
      </c>
      <c r="B92" s="1" t="s">
        <v>1557</v>
      </c>
      <c r="D92" s="1">
        <v>0</v>
      </c>
      <c r="E92" s="1">
        <v>0</v>
      </c>
      <c r="F92" s="1">
        <v>0</v>
      </c>
      <c r="G92" s="1">
        <v>0</v>
      </c>
      <c r="H92" s="1">
        <v>0</v>
      </c>
      <c r="I92" s="1">
        <v>0</v>
      </c>
      <c r="J92" s="1">
        <v>0</v>
      </c>
      <c r="K92" s="1">
        <v>0</v>
      </c>
      <c r="L92" s="1">
        <v>0</v>
      </c>
      <c r="M92" s="1">
        <v>0</v>
      </c>
      <c r="N92" s="1">
        <v>0</v>
      </c>
      <c r="O92" s="1">
        <v>0</v>
      </c>
      <c r="P92" s="1">
        <v>0</v>
      </c>
      <c r="Q92" s="1">
        <v>0</v>
      </c>
    </row>
    <row r="93" spans="1:17" x14ac:dyDescent="0.35">
      <c r="A93" s="1" t="s">
        <v>1411</v>
      </c>
      <c r="B93" s="1" t="s">
        <v>1558</v>
      </c>
      <c r="D93" s="1">
        <v>0</v>
      </c>
      <c r="E93" s="1">
        <v>0</v>
      </c>
      <c r="F93" s="1">
        <v>0</v>
      </c>
      <c r="G93" s="1">
        <v>0</v>
      </c>
      <c r="H93" s="1">
        <v>0</v>
      </c>
      <c r="I93" s="1">
        <v>0</v>
      </c>
      <c r="J93" s="1">
        <v>0</v>
      </c>
      <c r="K93" s="1">
        <v>0</v>
      </c>
      <c r="L93" s="1">
        <v>0</v>
      </c>
      <c r="M93" s="1">
        <v>0</v>
      </c>
      <c r="N93" s="1">
        <v>0</v>
      </c>
      <c r="O93" s="1">
        <v>0</v>
      </c>
      <c r="P93" s="1">
        <v>0</v>
      </c>
      <c r="Q93" s="1">
        <v>0</v>
      </c>
    </row>
    <row r="94" spans="1:17" x14ac:dyDescent="0.35">
      <c r="A94" s="1" t="s">
        <v>1482</v>
      </c>
      <c r="B94" s="1" t="s">
        <v>1559</v>
      </c>
      <c r="D94" s="1">
        <v>0</v>
      </c>
      <c r="E94" s="1">
        <v>0</v>
      </c>
      <c r="F94" s="1">
        <v>0</v>
      </c>
      <c r="G94" s="1">
        <v>0</v>
      </c>
      <c r="H94" s="1">
        <v>0</v>
      </c>
      <c r="I94" s="1">
        <v>0</v>
      </c>
      <c r="J94" s="1">
        <v>0</v>
      </c>
      <c r="K94" s="1">
        <v>0</v>
      </c>
      <c r="L94" s="1">
        <v>0</v>
      </c>
      <c r="M94" s="1">
        <v>0</v>
      </c>
      <c r="N94" s="1">
        <v>0</v>
      </c>
      <c r="O94" s="1">
        <v>0</v>
      </c>
      <c r="P94" s="1">
        <v>0</v>
      </c>
      <c r="Q94" s="1">
        <v>0</v>
      </c>
    </row>
    <row r="95" spans="1:17" x14ac:dyDescent="0.35">
      <c r="A95" s="1" t="s">
        <v>1415</v>
      </c>
      <c r="B95" s="1" t="s">
        <v>1560</v>
      </c>
      <c r="D95" s="1">
        <v>0</v>
      </c>
      <c r="E95" s="1">
        <v>0</v>
      </c>
      <c r="F95" s="1">
        <v>0</v>
      </c>
      <c r="G95" s="1">
        <v>0</v>
      </c>
      <c r="H95" s="1">
        <v>0</v>
      </c>
      <c r="I95" s="1">
        <v>0</v>
      </c>
      <c r="J95" s="1">
        <v>0</v>
      </c>
      <c r="K95" s="1">
        <v>0</v>
      </c>
      <c r="L95" s="1">
        <v>0</v>
      </c>
      <c r="M95" s="1">
        <v>0</v>
      </c>
      <c r="N95" s="1">
        <v>0</v>
      </c>
      <c r="O95" s="1">
        <v>0</v>
      </c>
      <c r="P95" s="1">
        <v>0</v>
      </c>
      <c r="Q95" s="1">
        <v>0</v>
      </c>
    </row>
    <row r="96" spans="1:17" x14ac:dyDescent="0.35">
      <c r="A96" s="1" t="s">
        <v>1417</v>
      </c>
      <c r="B96" s="1" t="s">
        <v>1561</v>
      </c>
      <c r="D96" s="1">
        <v>0</v>
      </c>
      <c r="E96" s="1">
        <v>0</v>
      </c>
      <c r="F96" s="1">
        <v>0</v>
      </c>
      <c r="G96" s="1">
        <v>0</v>
      </c>
      <c r="H96" s="1">
        <v>0</v>
      </c>
      <c r="I96" s="1">
        <v>0</v>
      </c>
      <c r="J96" s="1">
        <v>0</v>
      </c>
      <c r="K96" s="1">
        <v>0</v>
      </c>
      <c r="L96" s="1">
        <v>0</v>
      </c>
      <c r="M96" s="1">
        <v>0</v>
      </c>
      <c r="N96" s="1">
        <v>0</v>
      </c>
      <c r="O96" s="1">
        <v>0</v>
      </c>
      <c r="P96" s="1">
        <v>0</v>
      </c>
      <c r="Q96" s="1">
        <v>0</v>
      </c>
    </row>
    <row r="97" spans="1:17" x14ac:dyDescent="0.35">
      <c r="A97" s="1" t="s">
        <v>1419</v>
      </c>
      <c r="B97" s="1" t="s">
        <v>1562</v>
      </c>
      <c r="D97" s="1">
        <v>0</v>
      </c>
      <c r="E97" s="1">
        <v>0</v>
      </c>
      <c r="F97" s="1">
        <v>0</v>
      </c>
      <c r="G97" s="1">
        <v>0</v>
      </c>
      <c r="H97" s="1">
        <v>0</v>
      </c>
      <c r="I97" s="1">
        <v>0</v>
      </c>
      <c r="J97" s="1">
        <v>0</v>
      </c>
      <c r="K97" s="1">
        <v>0</v>
      </c>
      <c r="L97" s="1">
        <v>0</v>
      </c>
      <c r="M97" s="1">
        <v>0</v>
      </c>
      <c r="N97" s="1">
        <v>0</v>
      </c>
      <c r="O97" s="1">
        <v>0</v>
      </c>
      <c r="P97" s="1">
        <v>0</v>
      </c>
      <c r="Q97" s="1">
        <v>0</v>
      </c>
    </row>
    <row r="98" spans="1:17" x14ac:dyDescent="0.35">
      <c r="A98" s="1" t="s">
        <v>1814</v>
      </c>
      <c r="B98" s="1" t="s">
        <v>1822</v>
      </c>
      <c r="D98" s="1">
        <v>0</v>
      </c>
      <c r="E98" s="1">
        <v>0</v>
      </c>
      <c r="F98" s="1">
        <v>0</v>
      </c>
      <c r="G98" s="1">
        <v>0</v>
      </c>
      <c r="H98" s="1">
        <v>0</v>
      </c>
      <c r="I98" s="1">
        <v>0</v>
      </c>
      <c r="J98" s="1">
        <v>0</v>
      </c>
      <c r="K98" s="1">
        <v>0</v>
      </c>
      <c r="L98" s="1">
        <v>0</v>
      </c>
      <c r="M98" s="1">
        <v>0</v>
      </c>
      <c r="N98" s="1">
        <v>0</v>
      </c>
      <c r="O98" s="1">
        <v>0</v>
      </c>
      <c r="P98" s="1">
        <v>0</v>
      </c>
      <c r="Q98" s="1">
        <v>0</v>
      </c>
    </row>
    <row r="99" spans="1:17" x14ac:dyDescent="0.35">
      <c r="A99" s="1" t="s">
        <v>1815</v>
      </c>
      <c r="B99" s="1" t="s">
        <v>1823</v>
      </c>
      <c r="D99" s="1">
        <v>0</v>
      </c>
      <c r="E99" s="1">
        <v>0</v>
      </c>
      <c r="F99" s="1">
        <v>0</v>
      </c>
      <c r="G99" s="1">
        <v>0</v>
      </c>
      <c r="H99" s="1">
        <v>0</v>
      </c>
      <c r="I99" s="1">
        <v>0</v>
      </c>
      <c r="J99" s="1">
        <v>0</v>
      </c>
      <c r="K99" s="1">
        <v>0</v>
      </c>
      <c r="L99" s="1">
        <v>0</v>
      </c>
      <c r="M99" s="1">
        <v>0</v>
      </c>
      <c r="N99" s="1">
        <v>0</v>
      </c>
      <c r="O99" s="1">
        <v>0</v>
      </c>
      <c r="P99" s="1">
        <v>0</v>
      </c>
      <c r="Q99" s="1">
        <v>0</v>
      </c>
    </row>
    <row r="100" spans="1:17" x14ac:dyDescent="0.35">
      <c r="A100" s="1" t="s">
        <v>1421</v>
      </c>
      <c r="B100" s="1" t="s">
        <v>1563</v>
      </c>
      <c r="D100" s="1">
        <v>0</v>
      </c>
      <c r="E100" s="1">
        <v>0</v>
      </c>
      <c r="F100" s="1">
        <v>0</v>
      </c>
      <c r="G100" s="1">
        <v>0</v>
      </c>
      <c r="H100" s="1">
        <v>0</v>
      </c>
      <c r="I100" s="1">
        <v>0</v>
      </c>
      <c r="J100" s="1">
        <v>0</v>
      </c>
      <c r="K100" s="1">
        <v>0</v>
      </c>
      <c r="L100" s="1">
        <v>0</v>
      </c>
      <c r="M100" s="1">
        <v>0</v>
      </c>
      <c r="N100" s="1">
        <v>0</v>
      </c>
      <c r="O100" s="1">
        <v>0</v>
      </c>
      <c r="P100" s="1">
        <v>0</v>
      </c>
      <c r="Q100" s="1">
        <v>0</v>
      </c>
    </row>
    <row r="101" spans="1:17" x14ac:dyDescent="0.35">
      <c r="A101" s="1" t="s">
        <v>1424</v>
      </c>
      <c r="B101" s="1" t="s">
        <v>1564</v>
      </c>
      <c r="D101" s="1">
        <v>0</v>
      </c>
      <c r="E101" s="1">
        <v>0</v>
      </c>
      <c r="F101" s="1">
        <v>0</v>
      </c>
      <c r="G101" s="1">
        <v>0</v>
      </c>
      <c r="H101" s="1">
        <v>0</v>
      </c>
      <c r="I101" s="1">
        <v>0</v>
      </c>
      <c r="J101" s="1">
        <v>0</v>
      </c>
      <c r="K101" s="1">
        <v>0</v>
      </c>
      <c r="L101" s="1">
        <v>0</v>
      </c>
      <c r="M101" s="1">
        <v>0</v>
      </c>
      <c r="N101" s="1">
        <v>0</v>
      </c>
      <c r="O101" s="1">
        <v>0</v>
      </c>
      <c r="P101" s="1">
        <v>0</v>
      </c>
      <c r="Q101" s="1">
        <v>0</v>
      </c>
    </row>
    <row r="102" spans="1:17" x14ac:dyDescent="0.35">
      <c r="A102" s="1" t="s">
        <v>1426</v>
      </c>
      <c r="B102" s="1" t="s">
        <v>1565</v>
      </c>
      <c r="D102" s="1">
        <v>0</v>
      </c>
      <c r="E102" s="1">
        <v>0</v>
      </c>
      <c r="F102" s="1">
        <v>0</v>
      </c>
      <c r="G102" s="1">
        <v>0</v>
      </c>
      <c r="H102" s="1">
        <v>0</v>
      </c>
      <c r="I102" s="1">
        <v>0</v>
      </c>
      <c r="J102" s="1">
        <v>0</v>
      </c>
      <c r="K102" s="1">
        <v>0</v>
      </c>
      <c r="L102" s="1">
        <v>0</v>
      </c>
      <c r="M102" s="1">
        <v>0</v>
      </c>
      <c r="N102" s="1">
        <v>0</v>
      </c>
      <c r="O102" s="1">
        <v>0</v>
      </c>
      <c r="P102" s="1">
        <v>0</v>
      </c>
      <c r="Q102" s="1">
        <v>0</v>
      </c>
    </row>
    <row r="103" spans="1:17" x14ac:dyDescent="0.35">
      <c r="A103" s="1" t="s">
        <v>1428</v>
      </c>
      <c r="B103" s="1" t="s">
        <v>1566</v>
      </c>
      <c r="D103" s="1">
        <v>0</v>
      </c>
      <c r="E103" s="1">
        <v>0</v>
      </c>
      <c r="F103" s="1">
        <v>0</v>
      </c>
      <c r="G103" s="1">
        <v>0</v>
      </c>
      <c r="H103" s="1">
        <v>0</v>
      </c>
      <c r="I103" s="1">
        <v>0</v>
      </c>
      <c r="J103" s="1">
        <v>0</v>
      </c>
      <c r="K103" s="1">
        <v>0</v>
      </c>
      <c r="L103" s="1">
        <v>0</v>
      </c>
      <c r="M103" s="1">
        <v>0</v>
      </c>
      <c r="N103" s="1">
        <v>0</v>
      </c>
      <c r="O103" s="1">
        <v>0</v>
      </c>
      <c r="P103" s="1">
        <v>0</v>
      </c>
      <c r="Q103" s="1">
        <v>0</v>
      </c>
    </row>
    <row r="104" spans="1:17" x14ac:dyDescent="0.35">
      <c r="A104" s="1" t="s">
        <v>1430</v>
      </c>
      <c r="B104" s="1" t="s">
        <v>1567</v>
      </c>
      <c r="D104" s="1">
        <v>0</v>
      </c>
      <c r="E104" s="1">
        <v>0</v>
      </c>
      <c r="F104" s="1">
        <v>0</v>
      </c>
      <c r="G104" s="1">
        <v>0</v>
      </c>
      <c r="H104" s="1">
        <v>0</v>
      </c>
      <c r="I104" s="1">
        <v>0</v>
      </c>
      <c r="J104" s="1">
        <v>0</v>
      </c>
      <c r="K104" s="1">
        <v>0</v>
      </c>
      <c r="L104" s="1">
        <v>0</v>
      </c>
      <c r="M104" s="1">
        <v>0</v>
      </c>
      <c r="N104" s="1">
        <v>0</v>
      </c>
      <c r="O104" s="1">
        <v>0</v>
      </c>
      <c r="P104" s="1">
        <v>0</v>
      </c>
      <c r="Q104" s="1">
        <v>0</v>
      </c>
    </row>
    <row r="105" spans="1:17" x14ac:dyDescent="0.35">
      <c r="A105" s="1" t="s">
        <v>1432</v>
      </c>
      <c r="B105" s="1" t="s">
        <v>1568</v>
      </c>
      <c r="D105" s="1">
        <v>0</v>
      </c>
      <c r="E105" s="1">
        <v>0</v>
      </c>
      <c r="F105" s="1">
        <v>0</v>
      </c>
      <c r="G105" s="1">
        <v>0</v>
      </c>
      <c r="H105" s="1">
        <v>0</v>
      </c>
      <c r="I105" s="1">
        <v>0</v>
      </c>
      <c r="J105" s="1">
        <v>0</v>
      </c>
      <c r="K105" s="1">
        <v>0</v>
      </c>
      <c r="L105" s="1">
        <v>0</v>
      </c>
      <c r="M105" s="1">
        <v>0</v>
      </c>
      <c r="N105" s="1">
        <v>0</v>
      </c>
      <c r="O105" s="1">
        <v>0</v>
      </c>
      <c r="P105" s="1">
        <v>0</v>
      </c>
      <c r="Q105" s="1">
        <v>0</v>
      </c>
    </row>
    <row r="106" spans="1:17" x14ac:dyDescent="0.35">
      <c r="A106" s="1" t="s">
        <v>1434</v>
      </c>
      <c r="B106" s="1" t="s">
        <v>1569</v>
      </c>
      <c r="D106" s="1">
        <v>0</v>
      </c>
      <c r="E106" s="1">
        <v>0</v>
      </c>
      <c r="F106" s="1">
        <v>0</v>
      </c>
      <c r="G106" s="1">
        <v>0</v>
      </c>
      <c r="H106" s="1">
        <v>0</v>
      </c>
      <c r="I106" s="1">
        <v>0</v>
      </c>
      <c r="J106" s="1">
        <v>0</v>
      </c>
      <c r="K106" s="1">
        <v>0</v>
      </c>
      <c r="L106" s="1">
        <v>0</v>
      </c>
      <c r="M106" s="1">
        <v>0</v>
      </c>
      <c r="N106" s="1">
        <v>0</v>
      </c>
      <c r="O106" s="1">
        <v>0</v>
      </c>
      <c r="P106" s="1">
        <v>0</v>
      </c>
      <c r="Q106" s="1">
        <v>0</v>
      </c>
    </row>
    <row r="107" spans="1:17" x14ac:dyDescent="0.35">
      <c r="A107" s="1" t="s">
        <v>1436</v>
      </c>
      <c r="B107" s="1" t="s">
        <v>1570</v>
      </c>
      <c r="D107" s="1">
        <v>0</v>
      </c>
      <c r="E107" s="1">
        <v>0</v>
      </c>
      <c r="F107" s="1">
        <v>0</v>
      </c>
      <c r="G107" s="1">
        <v>0</v>
      </c>
      <c r="H107" s="1">
        <v>0</v>
      </c>
      <c r="I107" s="1">
        <v>0</v>
      </c>
      <c r="J107" s="1">
        <v>0</v>
      </c>
      <c r="K107" s="1">
        <v>0</v>
      </c>
      <c r="L107" s="1">
        <v>0</v>
      </c>
      <c r="M107" s="1">
        <v>0</v>
      </c>
      <c r="N107" s="1">
        <v>0</v>
      </c>
      <c r="O107" s="1">
        <v>0</v>
      </c>
      <c r="P107" s="1">
        <v>0</v>
      </c>
      <c r="Q107" s="1">
        <v>0</v>
      </c>
    </row>
    <row r="108" spans="1:17" x14ac:dyDescent="0.35">
      <c r="A108" s="1" t="s">
        <v>1438</v>
      </c>
      <c r="B108" s="1" t="s">
        <v>1571</v>
      </c>
      <c r="D108" s="1">
        <v>0</v>
      </c>
      <c r="E108" s="1">
        <v>0</v>
      </c>
      <c r="F108" s="1">
        <v>0</v>
      </c>
      <c r="G108" s="1">
        <v>0</v>
      </c>
      <c r="H108" s="1">
        <v>0</v>
      </c>
      <c r="I108" s="1">
        <v>0</v>
      </c>
      <c r="J108" s="1">
        <v>0</v>
      </c>
      <c r="K108" s="1">
        <v>0</v>
      </c>
      <c r="L108" s="1">
        <v>0</v>
      </c>
      <c r="M108" s="1">
        <v>0</v>
      </c>
      <c r="N108" s="1">
        <v>0</v>
      </c>
      <c r="O108" s="1">
        <v>0</v>
      </c>
      <c r="P108" s="1">
        <v>0</v>
      </c>
      <c r="Q108" s="1">
        <v>0</v>
      </c>
    </row>
    <row r="109" spans="1:17" x14ac:dyDescent="0.35">
      <c r="A109" s="1" t="s">
        <v>1440</v>
      </c>
      <c r="B109" s="1" t="s">
        <v>1572</v>
      </c>
      <c r="D109" s="1">
        <v>0</v>
      </c>
      <c r="E109" s="1">
        <v>0</v>
      </c>
      <c r="F109" s="1">
        <v>0</v>
      </c>
      <c r="G109" s="1">
        <v>0</v>
      </c>
      <c r="H109" s="1">
        <v>0</v>
      </c>
      <c r="I109" s="1">
        <v>0</v>
      </c>
      <c r="J109" s="1">
        <v>0</v>
      </c>
      <c r="K109" s="1">
        <v>0</v>
      </c>
      <c r="L109" s="1">
        <v>0</v>
      </c>
      <c r="M109" s="1">
        <v>0</v>
      </c>
      <c r="N109" s="1">
        <v>0</v>
      </c>
      <c r="O109" s="1">
        <v>0</v>
      </c>
      <c r="P109" s="1">
        <v>0</v>
      </c>
      <c r="Q109" s="1">
        <v>0</v>
      </c>
    </row>
    <row r="110" spans="1:17" x14ac:dyDescent="0.35">
      <c r="A110" s="1" t="s">
        <v>1442</v>
      </c>
      <c r="B110" s="1" t="s">
        <v>1573</v>
      </c>
      <c r="D110" s="1">
        <v>0</v>
      </c>
      <c r="E110" s="1">
        <v>0</v>
      </c>
      <c r="F110" s="1">
        <v>0</v>
      </c>
      <c r="G110" s="1">
        <v>0</v>
      </c>
      <c r="H110" s="1">
        <v>0</v>
      </c>
      <c r="I110" s="1">
        <v>0</v>
      </c>
      <c r="J110" s="1">
        <v>0</v>
      </c>
      <c r="K110" s="1">
        <v>0</v>
      </c>
      <c r="L110" s="1">
        <v>0</v>
      </c>
      <c r="M110" s="1">
        <v>0</v>
      </c>
      <c r="N110" s="1">
        <v>0</v>
      </c>
      <c r="O110" s="1">
        <v>0</v>
      </c>
      <c r="P110" s="1">
        <v>0</v>
      </c>
      <c r="Q110" s="1">
        <v>0</v>
      </c>
    </row>
    <row r="111" spans="1:17" x14ac:dyDescent="0.35">
      <c r="A111" s="1" t="s">
        <v>1444</v>
      </c>
      <c r="B111" s="1" t="s">
        <v>1574</v>
      </c>
      <c r="D111" s="1">
        <v>0</v>
      </c>
      <c r="E111" s="1">
        <v>0</v>
      </c>
      <c r="F111" s="1">
        <v>0</v>
      </c>
      <c r="G111" s="1">
        <v>0</v>
      </c>
      <c r="H111" s="1">
        <v>0</v>
      </c>
      <c r="I111" s="1">
        <v>0</v>
      </c>
      <c r="J111" s="1">
        <v>0</v>
      </c>
      <c r="K111" s="1">
        <v>0</v>
      </c>
      <c r="L111" s="1">
        <v>0</v>
      </c>
      <c r="M111" s="1">
        <v>0</v>
      </c>
      <c r="N111" s="1">
        <v>0</v>
      </c>
      <c r="O111" s="1">
        <v>0</v>
      </c>
      <c r="P111" s="1">
        <v>0</v>
      </c>
      <c r="Q111" s="1">
        <v>0</v>
      </c>
    </row>
    <row r="112" spans="1:17" x14ac:dyDescent="0.35">
      <c r="A112" s="1" t="s">
        <v>1447</v>
      </c>
      <c r="B112" s="1" t="s">
        <v>1575</v>
      </c>
      <c r="D112" s="1">
        <v>0</v>
      </c>
      <c r="E112" s="1">
        <v>0</v>
      </c>
      <c r="F112" s="1">
        <v>0</v>
      </c>
      <c r="G112" s="1">
        <v>0</v>
      </c>
      <c r="H112" s="1">
        <v>0</v>
      </c>
      <c r="I112" s="1">
        <v>0</v>
      </c>
      <c r="J112" s="1">
        <v>0</v>
      </c>
      <c r="K112" s="1">
        <v>0</v>
      </c>
      <c r="L112" s="1">
        <v>0</v>
      </c>
      <c r="M112" s="1">
        <v>0</v>
      </c>
      <c r="N112" s="1">
        <v>0</v>
      </c>
      <c r="O112" s="1">
        <v>0</v>
      </c>
      <c r="P112" s="1">
        <v>0</v>
      </c>
      <c r="Q112" s="1">
        <v>0</v>
      </c>
    </row>
    <row r="113" spans="1:17" x14ac:dyDescent="0.35">
      <c r="A113" s="1" t="s">
        <v>1449</v>
      </c>
      <c r="B113" s="1" t="s">
        <v>1576</v>
      </c>
      <c r="D113" s="1">
        <v>0</v>
      </c>
      <c r="E113" s="1">
        <v>0</v>
      </c>
      <c r="F113" s="1">
        <v>0</v>
      </c>
      <c r="G113" s="1">
        <v>0</v>
      </c>
      <c r="H113" s="1">
        <v>0</v>
      </c>
      <c r="I113" s="1">
        <v>0</v>
      </c>
      <c r="J113" s="1">
        <v>0</v>
      </c>
      <c r="K113" s="1">
        <v>0</v>
      </c>
      <c r="L113" s="1">
        <v>0</v>
      </c>
      <c r="M113" s="1">
        <v>0</v>
      </c>
      <c r="N113" s="1">
        <v>0</v>
      </c>
      <c r="O113" s="1">
        <v>0</v>
      </c>
      <c r="P113" s="1">
        <v>0</v>
      </c>
      <c r="Q113" s="1">
        <v>0</v>
      </c>
    </row>
    <row r="114" spans="1:17" x14ac:dyDescent="0.35">
      <c r="A114" s="1" t="s">
        <v>1451</v>
      </c>
      <c r="B114" s="1" t="s">
        <v>1577</v>
      </c>
      <c r="D114" s="1">
        <v>0</v>
      </c>
      <c r="E114" s="1">
        <v>0</v>
      </c>
      <c r="F114" s="1">
        <v>0</v>
      </c>
      <c r="G114" s="1">
        <v>0</v>
      </c>
      <c r="H114" s="1">
        <v>0</v>
      </c>
      <c r="I114" s="1">
        <v>0</v>
      </c>
      <c r="J114" s="1">
        <v>0</v>
      </c>
      <c r="K114" s="1">
        <v>0</v>
      </c>
      <c r="L114" s="1">
        <v>0</v>
      </c>
      <c r="M114" s="1">
        <v>0</v>
      </c>
      <c r="N114" s="1">
        <v>0</v>
      </c>
      <c r="O114" s="1">
        <v>0</v>
      </c>
      <c r="P114" s="1">
        <v>0</v>
      </c>
      <c r="Q114" s="1">
        <v>0</v>
      </c>
    </row>
    <row r="115" spans="1:17" x14ac:dyDescent="0.35">
      <c r="A115" s="1" t="s">
        <v>1453</v>
      </c>
      <c r="B115" s="1" t="s">
        <v>1578</v>
      </c>
      <c r="D115" s="1">
        <v>0</v>
      </c>
      <c r="E115" s="1">
        <v>0</v>
      </c>
      <c r="F115" s="1">
        <v>0</v>
      </c>
      <c r="G115" s="1">
        <v>0</v>
      </c>
      <c r="H115" s="1">
        <v>0</v>
      </c>
      <c r="I115" s="1">
        <v>0</v>
      </c>
      <c r="J115" s="1">
        <v>0</v>
      </c>
      <c r="K115" s="1">
        <v>0</v>
      </c>
      <c r="L115" s="1">
        <v>0</v>
      </c>
      <c r="M115" s="1">
        <v>0</v>
      </c>
      <c r="N115" s="1">
        <v>0</v>
      </c>
      <c r="O115" s="1">
        <v>0</v>
      </c>
      <c r="P115" s="1">
        <v>0</v>
      </c>
      <c r="Q115" s="1">
        <v>0</v>
      </c>
    </row>
    <row r="116" spans="1:17" x14ac:dyDescent="0.35">
      <c r="A116" s="1" t="s">
        <v>1455</v>
      </c>
      <c r="B116" s="1" t="s">
        <v>1579</v>
      </c>
      <c r="D116" s="1">
        <v>0</v>
      </c>
      <c r="E116" s="1">
        <v>0</v>
      </c>
      <c r="F116" s="1">
        <v>0</v>
      </c>
      <c r="G116" s="1">
        <v>0</v>
      </c>
      <c r="H116" s="1">
        <v>0</v>
      </c>
      <c r="I116" s="1">
        <v>0</v>
      </c>
      <c r="J116" s="1">
        <v>0</v>
      </c>
      <c r="K116" s="1">
        <v>0</v>
      </c>
      <c r="L116" s="1">
        <v>0</v>
      </c>
      <c r="M116" s="1">
        <v>0</v>
      </c>
      <c r="N116" s="1">
        <v>0</v>
      </c>
      <c r="O116" s="1">
        <v>0</v>
      </c>
      <c r="P116" s="1">
        <v>0</v>
      </c>
      <c r="Q116" s="1">
        <v>0</v>
      </c>
    </row>
    <row r="117" spans="1:17" x14ac:dyDescent="0.35">
      <c r="A117" s="1" t="s">
        <v>1457</v>
      </c>
      <c r="B117" s="1" t="s">
        <v>1580</v>
      </c>
      <c r="D117" s="1">
        <v>0</v>
      </c>
      <c r="E117" s="1">
        <v>0</v>
      </c>
      <c r="F117" s="1">
        <v>0</v>
      </c>
      <c r="G117" s="1">
        <v>0</v>
      </c>
      <c r="H117" s="1">
        <v>0</v>
      </c>
      <c r="I117" s="1">
        <v>0</v>
      </c>
      <c r="J117" s="1">
        <v>0</v>
      </c>
      <c r="K117" s="1">
        <v>0</v>
      </c>
      <c r="L117" s="1">
        <v>0</v>
      </c>
      <c r="M117" s="1">
        <v>0</v>
      </c>
      <c r="N117" s="1">
        <v>0</v>
      </c>
      <c r="O117" s="1">
        <v>0</v>
      </c>
      <c r="P117" s="1">
        <v>0</v>
      </c>
      <c r="Q117" s="1">
        <v>0</v>
      </c>
    </row>
    <row r="118" spans="1:17" x14ac:dyDescent="0.35">
      <c r="A118" s="1" t="s">
        <v>1460</v>
      </c>
      <c r="B118" s="1" t="s">
        <v>1581</v>
      </c>
      <c r="D118" s="1">
        <v>0</v>
      </c>
      <c r="E118" s="1">
        <v>0</v>
      </c>
      <c r="F118" s="1">
        <v>0</v>
      </c>
      <c r="G118" s="1">
        <v>0</v>
      </c>
      <c r="H118" s="1">
        <v>0</v>
      </c>
      <c r="I118" s="1">
        <v>0</v>
      </c>
      <c r="J118" s="1">
        <v>0</v>
      </c>
      <c r="K118" s="1">
        <v>0</v>
      </c>
      <c r="L118" s="1">
        <v>0</v>
      </c>
      <c r="M118" s="1">
        <v>0</v>
      </c>
      <c r="N118" s="1">
        <v>0</v>
      </c>
      <c r="O118" s="1">
        <v>0</v>
      </c>
      <c r="P118" s="1">
        <v>0</v>
      </c>
      <c r="Q118" s="1">
        <v>0</v>
      </c>
    </row>
    <row r="119" spans="1:17" x14ac:dyDescent="0.35">
      <c r="A119" s="1" t="s">
        <v>1382</v>
      </c>
      <c r="B119" s="1" t="s">
        <v>1582</v>
      </c>
      <c r="C119" s="439"/>
      <c r="D119" s="1">
        <v>0</v>
      </c>
      <c r="E119" s="1">
        <v>0</v>
      </c>
      <c r="F119" s="1">
        <v>0</v>
      </c>
      <c r="G119" s="1">
        <v>0</v>
      </c>
      <c r="H119" s="1">
        <v>0</v>
      </c>
      <c r="I119" s="1">
        <v>0</v>
      </c>
      <c r="J119" s="1">
        <v>0</v>
      </c>
      <c r="K119" s="1">
        <v>0</v>
      </c>
      <c r="L119" s="1">
        <v>0</v>
      </c>
      <c r="M119" s="1">
        <v>0</v>
      </c>
      <c r="N119" s="1">
        <v>0</v>
      </c>
      <c r="O119" s="1">
        <v>0</v>
      </c>
      <c r="P119" s="1">
        <v>0</v>
      </c>
      <c r="Q119" s="1">
        <v>0</v>
      </c>
    </row>
    <row r="120" spans="1:17" x14ac:dyDescent="0.35">
      <c r="A120" s="1" t="s">
        <v>1386</v>
      </c>
      <c r="B120" s="1" t="s">
        <v>1584</v>
      </c>
      <c r="D120" s="1">
        <v>0</v>
      </c>
      <c r="E120" s="1">
        <v>0</v>
      </c>
      <c r="F120" s="1">
        <v>0</v>
      </c>
      <c r="G120" s="1">
        <v>0</v>
      </c>
      <c r="H120" s="1">
        <v>0</v>
      </c>
      <c r="I120" s="1">
        <v>0</v>
      </c>
      <c r="J120" s="1">
        <v>0</v>
      </c>
      <c r="K120" s="1">
        <v>0</v>
      </c>
      <c r="L120" s="1">
        <v>0</v>
      </c>
      <c r="M120" s="1">
        <v>0</v>
      </c>
      <c r="N120" s="1">
        <v>0</v>
      </c>
      <c r="O120" s="1">
        <v>0</v>
      </c>
      <c r="P120" s="1">
        <v>0</v>
      </c>
      <c r="Q120" s="1">
        <v>0</v>
      </c>
    </row>
    <row r="121" spans="1:17" x14ac:dyDescent="0.35">
      <c r="A121" s="1" t="s">
        <v>1388</v>
      </c>
      <c r="B121" s="1" t="s">
        <v>1585</v>
      </c>
      <c r="D121" s="1">
        <v>0</v>
      </c>
      <c r="E121" s="1">
        <v>0</v>
      </c>
      <c r="F121" s="1">
        <v>0</v>
      </c>
      <c r="G121" s="1">
        <v>0</v>
      </c>
      <c r="H121" s="1">
        <v>0</v>
      </c>
      <c r="I121" s="1">
        <v>0</v>
      </c>
      <c r="J121" s="1">
        <v>0</v>
      </c>
      <c r="K121" s="1">
        <v>0</v>
      </c>
      <c r="L121" s="1">
        <v>0</v>
      </c>
      <c r="M121" s="1">
        <v>0</v>
      </c>
      <c r="N121" s="1">
        <v>0</v>
      </c>
      <c r="O121" s="1">
        <v>0</v>
      </c>
      <c r="P121" s="1">
        <v>0</v>
      </c>
      <c r="Q121" s="1">
        <v>0</v>
      </c>
    </row>
    <row r="122" spans="1:17" x14ac:dyDescent="0.35">
      <c r="A122" s="1" t="s">
        <v>1390</v>
      </c>
      <c r="B122" s="1" t="s">
        <v>1586</v>
      </c>
      <c r="D122" s="1">
        <v>0</v>
      </c>
      <c r="E122" s="1">
        <v>0</v>
      </c>
      <c r="F122" s="1">
        <v>0</v>
      </c>
      <c r="G122" s="1">
        <v>0</v>
      </c>
      <c r="H122" s="1">
        <v>0</v>
      </c>
      <c r="I122" s="1">
        <v>0</v>
      </c>
      <c r="J122" s="1">
        <v>0</v>
      </c>
      <c r="K122" s="1">
        <v>0</v>
      </c>
      <c r="L122" s="1">
        <v>0</v>
      </c>
      <c r="M122" s="1">
        <v>0</v>
      </c>
      <c r="N122" s="1">
        <v>0</v>
      </c>
      <c r="O122" s="1">
        <v>0</v>
      </c>
      <c r="P122" s="1">
        <v>0</v>
      </c>
      <c r="Q122" s="1">
        <v>0</v>
      </c>
    </row>
    <row r="123" spans="1:17" x14ac:dyDescent="0.35">
      <c r="A123" s="1" t="s">
        <v>1392</v>
      </c>
      <c r="B123" s="1" t="s">
        <v>1587</v>
      </c>
      <c r="D123" s="1">
        <v>0</v>
      </c>
      <c r="E123" s="1">
        <v>0</v>
      </c>
      <c r="F123" s="1">
        <v>0</v>
      </c>
      <c r="G123" s="1">
        <v>0</v>
      </c>
      <c r="H123" s="1">
        <v>0</v>
      </c>
      <c r="I123" s="1">
        <v>0</v>
      </c>
      <c r="J123" s="1">
        <v>0</v>
      </c>
      <c r="K123" s="1">
        <v>0</v>
      </c>
      <c r="L123" s="1">
        <v>0</v>
      </c>
      <c r="M123" s="1">
        <v>0</v>
      </c>
      <c r="N123" s="1">
        <v>0</v>
      </c>
      <c r="O123" s="1">
        <v>0</v>
      </c>
      <c r="P123" s="1">
        <v>0</v>
      </c>
      <c r="Q123" s="1">
        <v>0</v>
      </c>
    </row>
    <row r="124" spans="1:17" x14ac:dyDescent="0.35">
      <c r="A124" s="1" t="s">
        <v>1394</v>
      </c>
      <c r="B124" s="1" t="s">
        <v>1588</v>
      </c>
      <c r="D124" s="1">
        <v>0</v>
      </c>
      <c r="E124" s="1">
        <v>0</v>
      </c>
      <c r="F124" s="1">
        <v>0</v>
      </c>
      <c r="G124" s="1">
        <v>0</v>
      </c>
      <c r="H124" s="1">
        <v>0</v>
      </c>
      <c r="I124" s="1">
        <v>0</v>
      </c>
      <c r="J124" s="1">
        <v>0</v>
      </c>
      <c r="K124" s="1">
        <v>0</v>
      </c>
      <c r="L124" s="1">
        <v>0</v>
      </c>
      <c r="M124" s="1">
        <v>0</v>
      </c>
      <c r="N124" s="1">
        <v>0</v>
      </c>
      <c r="O124" s="1">
        <v>0</v>
      </c>
      <c r="P124" s="1">
        <v>0</v>
      </c>
      <c r="Q124" s="1">
        <v>0</v>
      </c>
    </row>
    <row r="125" spans="1:17" x14ac:dyDescent="0.35">
      <c r="A125" s="1" t="s">
        <v>1396</v>
      </c>
      <c r="B125" s="1" t="s">
        <v>1589</v>
      </c>
      <c r="D125" s="1">
        <v>0</v>
      </c>
      <c r="E125" s="1">
        <v>0</v>
      </c>
      <c r="F125" s="1">
        <v>0</v>
      </c>
      <c r="G125" s="1">
        <v>0</v>
      </c>
      <c r="H125" s="1">
        <v>0</v>
      </c>
      <c r="I125" s="1">
        <v>0</v>
      </c>
      <c r="J125" s="1">
        <v>0</v>
      </c>
      <c r="K125" s="1">
        <v>0</v>
      </c>
      <c r="L125" s="1">
        <v>0</v>
      </c>
      <c r="M125" s="1">
        <v>0</v>
      </c>
      <c r="N125" s="1">
        <v>0</v>
      </c>
      <c r="O125" s="1">
        <v>0</v>
      </c>
      <c r="P125" s="1">
        <v>0</v>
      </c>
      <c r="Q125" s="1">
        <v>0</v>
      </c>
    </row>
    <row r="126" spans="1:17" x14ac:dyDescent="0.35">
      <c r="A126" s="1" t="s">
        <v>1398</v>
      </c>
      <c r="B126" s="1" t="s">
        <v>1590</v>
      </c>
      <c r="D126" s="1">
        <v>0</v>
      </c>
      <c r="E126" s="1">
        <v>0</v>
      </c>
      <c r="F126" s="1">
        <v>0</v>
      </c>
      <c r="G126" s="1">
        <v>0</v>
      </c>
      <c r="H126" s="1">
        <v>0</v>
      </c>
      <c r="I126" s="1">
        <v>0</v>
      </c>
      <c r="J126" s="1">
        <v>0</v>
      </c>
      <c r="K126" s="1">
        <v>0</v>
      </c>
      <c r="L126" s="1">
        <v>0</v>
      </c>
      <c r="M126" s="1">
        <v>0</v>
      </c>
      <c r="N126" s="1">
        <v>0</v>
      </c>
      <c r="O126" s="1">
        <v>0</v>
      </c>
      <c r="P126" s="1">
        <v>0</v>
      </c>
      <c r="Q126" s="1">
        <v>0</v>
      </c>
    </row>
    <row r="127" spans="1:17" x14ac:dyDescent="0.35">
      <c r="A127" s="1" t="s">
        <v>1400</v>
      </c>
      <c r="B127" s="1" t="s">
        <v>1591</v>
      </c>
      <c r="D127" s="1">
        <v>0</v>
      </c>
      <c r="E127" s="1">
        <v>0</v>
      </c>
      <c r="F127" s="1">
        <v>0</v>
      </c>
      <c r="G127" s="1">
        <v>0</v>
      </c>
      <c r="H127" s="1">
        <v>0</v>
      </c>
      <c r="I127" s="1">
        <v>0</v>
      </c>
      <c r="J127" s="1">
        <v>0</v>
      </c>
      <c r="K127" s="1">
        <v>0</v>
      </c>
      <c r="L127" s="1">
        <v>0</v>
      </c>
      <c r="M127" s="1">
        <v>0</v>
      </c>
      <c r="N127" s="1">
        <v>0</v>
      </c>
      <c r="O127" s="1">
        <v>0</v>
      </c>
      <c r="P127" s="1">
        <v>0</v>
      </c>
      <c r="Q127" s="1">
        <v>0</v>
      </c>
    </row>
    <row r="128" spans="1:17" x14ac:dyDescent="0.35">
      <c r="A128" s="1" t="s">
        <v>1402</v>
      </c>
      <c r="B128" s="1" t="s">
        <v>1592</v>
      </c>
      <c r="D128" s="1">
        <v>0</v>
      </c>
      <c r="E128" s="1">
        <v>0</v>
      </c>
      <c r="F128" s="1">
        <v>0</v>
      </c>
      <c r="G128" s="1">
        <v>0</v>
      </c>
      <c r="H128" s="1">
        <v>0</v>
      </c>
      <c r="I128" s="1">
        <v>0</v>
      </c>
      <c r="J128" s="1">
        <v>0</v>
      </c>
      <c r="K128" s="1">
        <v>0</v>
      </c>
      <c r="L128" s="1">
        <v>0</v>
      </c>
      <c r="M128" s="1">
        <v>0</v>
      </c>
      <c r="N128" s="1">
        <v>0</v>
      </c>
      <c r="O128" s="1">
        <v>0</v>
      </c>
      <c r="P128" s="1">
        <v>0</v>
      </c>
      <c r="Q128" s="1">
        <v>0</v>
      </c>
    </row>
    <row r="129" spans="1:17" x14ac:dyDescent="0.35">
      <c r="A129" s="1" t="s">
        <v>1404</v>
      </c>
      <c r="B129" s="1" t="s">
        <v>1593</v>
      </c>
      <c r="D129" s="1">
        <v>0</v>
      </c>
      <c r="E129" s="1">
        <v>0</v>
      </c>
      <c r="F129" s="1">
        <v>0</v>
      </c>
      <c r="G129" s="1">
        <v>0</v>
      </c>
      <c r="H129" s="1">
        <v>0</v>
      </c>
      <c r="I129" s="1">
        <v>0</v>
      </c>
      <c r="J129" s="1">
        <v>0</v>
      </c>
      <c r="K129" s="1">
        <v>0</v>
      </c>
      <c r="L129" s="1">
        <v>0</v>
      </c>
      <c r="M129" s="1">
        <v>0</v>
      </c>
      <c r="N129" s="1">
        <v>0</v>
      </c>
      <c r="O129" s="1">
        <v>0</v>
      </c>
      <c r="P129" s="1">
        <v>0</v>
      </c>
      <c r="Q129" s="1">
        <v>0</v>
      </c>
    </row>
    <row r="130" spans="1:17" x14ac:dyDescent="0.35">
      <c r="A130" s="1" t="s">
        <v>1406</v>
      </c>
      <c r="B130" s="1" t="s">
        <v>1594</v>
      </c>
      <c r="D130" s="1">
        <v>0</v>
      </c>
      <c r="E130" s="1">
        <v>0</v>
      </c>
      <c r="F130" s="1">
        <v>0</v>
      </c>
      <c r="G130" s="1">
        <v>0</v>
      </c>
      <c r="H130" s="1">
        <v>0</v>
      </c>
      <c r="I130" s="1">
        <v>0</v>
      </c>
      <c r="J130" s="1">
        <v>0</v>
      </c>
      <c r="K130" s="1">
        <v>0</v>
      </c>
      <c r="L130" s="1">
        <v>0</v>
      </c>
      <c r="M130" s="1">
        <v>0</v>
      </c>
      <c r="N130" s="1">
        <v>0</v>
      </c>
      <c r="O130" s="1">
        <v>0</v>
      </c>
      <c r="P130" s="1">
        <v>0</v>
      </c>
      <c r="Q130" s="1">
        <v>0</v>
      </c>
    </row>
    <row r="131" spans="1:17" x14ac:dyDescent="0.35">
      <c r="A131" s="1" t="s">
        <v>1408</v>
      </c>
      <c r="B131" s="1" t="s">
        <v>1595</v>
      </c>
      <c r="D131" s="1">
        <v>0</v>
      </c>
      <c r="E131" s="1">
        <v>0</v>
      </c>
      <c r="F131" s="1">
        <v>0</v>
      </c>
      <c r="G131" s="1">
        <v>0</v>
      </c>
      <c r="H131" s="1">
        <v>0</v>
      </c>
      <c r="I131" s="1">
        <v>0</v>
      </c>
      <c r="J131" s="1">
        <v>0</v>
      </c>
      <c r="K131" s="1">
        <v>0</v>
      </c>
      <c r="L131" s="1">
        <v>0</v>
      </c>
      <c r="M131" s="1">
        <v>0</v>
      </c>
      <c r="N131" s="1">
        <v>0</v>
      </c>
      <c r="O131" s="1">
        <v>0</v>
      </c>
      <c r="P131" s="1">
        <v>0</v>
      </c>
      <c r="Q131" s="1">
        <v>0</v>
      </c>
    </row>
    <row r="132" spans="1:17" x14ac:dyDescent="0.35">
      <c r="A132" s="1" t="s">
        <v>1411</v>
      </c>
      <c r="B132" s="1" t="s">
        <v>1596</v>
      </c>
      <c r="D132" s="1">
        <v>0</v>
      </c>
      <c r="E132" s="1">
        <v>0</v>
      </c>
      <c r="F132" s="1">
        <v>0</v>
      </c>
      <c r="G132" s="1">
        <v>0</v>
      </c>
      <c r="H132" s="1">
        <v>0</v>
      </c>
      <c r="I132" s="1">
        <v>0</v>
      </c>
      <c r="J132" s="1">
        <v>0</v>
      </c>
      <c r="K132" s="1">
        <v>0</v>
      </c>
      <c r="L132" s="1">
        <v>0</v>
      </c>
      <c r="M132" s="1">
        <v>0</v>
      </c>
      <c r="N132" s="1">
        <v>0</v>
      </c>
      <c r="O132" s="1">
        <v>0</v>
      </c>
      <c r="P132" s="1">
        <v>0</v>
      </c>
      <c r="Q132" s="1">
        <v>0</v>
      </c>
    </row>
    <row r="133" spans="1:17" x14ac:dyDescent="0.35">
      <c r="A133" s="1" t="s">
        <v>1482</v>
      </c>
      <c r="B133" s="1" t="s">
        <v>1597</v>
      </c>
      <c r="D133" s="1">
        <v>0</v>
      </c>
      <c r="E133" s="1">
        <v>0</v>
      </c>
      <c r="F133" s="1">
        <v>0</v>
      </c>
      <c r="G133" s="1">
        <v>0</v>
      </c>
      <c r="H133" s="1">
        <v>0</v>
      </c>
      <c r="I133" s="1">
        <v>0</v>
      </c>
      <c r="J133" s="1">
        <v>0</v>
      </c>
      <c r="K133" s="1">
        <v>0</v>
      </c>
      <c r="L133" s="1">
        <v>0</v>
      </c>
      <c r="M133" s="1">
        <v>0</v>
      </c>
      <c r="N133" s="1">
        <v>0</v>
      </c>
      <c r="O133" s="1">
        <v>0</v>
      </c>
      <c r="P133" s="1">
        <v>0</v>
      </c>
      <c r="Q133" s="1">
        <v>0</v>
      </c>
    </row>
    <row r="134" spans="1:17" x14ac:dyDescent="0.35">
      <c r="A134" s="1" t="s">
        <v>1415</v>
      </c>
      <c r="B134" s="1" t="s">
        <v>1598</v>
      </c>
      <c r="D134" s="1">
        <v>0</v>
      </c>
      <c r="E134" s="1">
        <v>0</v>
      </c>
      <c r="F134" s="1">
        <v>0</v>
      </c>
      <c r="G134" s="1">
        <v>0</v>
      </c>
      <c r="H134" s="1">
        <v>0</v>
      </c>
      <c r="I134" s="1">
        <v>0</v>
      </c>
      <c r="J134" s="1">
        <v>0</v>
      </c>
      <c r="K134" s="1">
        <v>0</v>
      </c>
      <c r="L134" s="1">
        <v>0</v>
      </c>
      <c r="M134" s="1">
        <v>0</v>
      </c>
      <c r="N134" s="1">
        <v>0</v>
      </c>
      <c r="O134" s="1">
        <v>0</v>
      </c>
      <c r="P134" s="1">
        <v>0</v>
      </c>
      <c r="Q134" s="1">
        <v>0</v>
      </c>
    </row>
    <row r="135" spans="1:17" x14ac:dyDescent="0.35">
      <c r="A135" s="1" t="s">
        <v>1417</v>
      </c>
      <c r="B135" s="1" t="s">
        <v>1599</v>
      </c>
      <c r="D135" s="1">
        <v>0</v>
      </c>
      <c r="E135" s="1">
        <v>0</v>
      </c>
      <c r="F135" s="1">
        <v>0</v>
      </c>
      <c r="G135" s="1">
        <v>0</v>
      </c>
      <c r="H135" s="1">
        <v>0</v>
      </c>
      <c r="I135" s="1">
        <v>0</v>
      </c>
      <c r="J135" s="1">
        <v>0</v>
      </c>
      <c r="K135" s="1">
        <v>0</v>
      </c>
      <c r="L135" s="1">
        <v>0</v>
      </c>
      <c r="M135" s="1">
        <v>0</v>
      </c>
      <c r="N135" s="1">
        <v>0</v>
      </c>
      <c r="O135" s="1">
        <v>0</v>
      </c>
      <c r="P135" s="1">
        <v>0</v>
      </c>
      <c r="Q135" s="1">
        <v>0</v>
      </c>
    </row>
    <row r="136" spans="1:17" x14ac:dyDescent="0.35">
      <c r="A136" s="1" t="s">
        <v>1419</v>
      </c>
      <c r="B136" s="1" t="s">
        <v>1600</v>
      </c>
      <c r="D136" s="1">
        <v>0</v>
      </c>
      <c r="E136" s="1">
        <v>0</v>
      </c>
      <c r="F136" s="1">
        <v>0</v>
      </c>
      <c r="G136" s="1">
        <v>0</v>
      </c>
      <c r="H136" s="1">
        <v>0</v>
      </c>
      <c r="I136" s="1">
        <v>0</v>
      </c>
      <c r="J136" s="1">
        <v>0</v>
      </c>
      <c r="K136" s="1">
        <v>0</v>
      </c>
      <c r="L136" s="1">
        <v>0</v>
      </c>
      <c r="M136" s="1">
        <v>0</v>
      </c>
      <c r="N136" s="1">
        <v>0</v>
      </c>
      <c r="O136" s="1">
        <v>0</v>
      </c>
      <c r="P136" s="1">
        <v>0</v>
      </c>
      <c r="Q136" s="1">
        <v>0</v>
      </c>
    </row>
    <row r="137" spans="1:17" x14ac:dyDescent="0.35">
      <c r="A137" s="1" t="s">
        <v>1814</v>
      </c>
      <c r="B137" s="1" t="s">
        <v>1824</v>
      </c>
      <c r="D137" s="1">
        <v>0</v>
      </c>
      <c r="E137" s="1">
        <v>0</v>
      </c>
      <c r="F137" s="1">
        <v>0</v>
      </c>
      <c r="G137" s="1">
        <v>0</v>
      </c>
      <c r="H137" s="1">
        <v>0</v>
      </c>
      <c r="I137" s="1">
        <v>0</v>
      </c>
      <c r="J137" s="1">
        <v>0</v>
      </c>
      <c r="K137" s="1">
        <v>0</v>
      </c>
      <c r="L137" s="1">
        <v>0</v>
      </c>
      <c r="M137" s="1">
        <v>0</v>
      </c>
      <c r="N137" s="1">
        <v>0</v>
      </c>
      <c r="O137" s="1">
        <v>0</v>
      </c>
      <c r="P137" s="1">
        <v>0</v>
      </c>
      <c r="Q137" s="1">
        <v>0</v>
      </c>
    </row>
    <row r="138" spans="1:17" x14ac:dyDescent="0.35">
      <c r="A138" s="1" t="s">
        <v>1815</v>
      </c>
      <c r="B138" s="1" t="s">
        <v>1825</v>
      </c>
      <c r="D138" s="1">
        <v>0</v>
      </c>
      <c r="E138" s="1">
        <v>0</v>
      </c>
      <c r="F138" s="1">
        <v>0</v>
      </c>
      <c r="G138" s="1">
        <v>0</v>
      </c>
      <c r="H138" s="1">
        <v>0</v>
      </c>
      <c r="I138" s="1">
        <v>0</v>
      </c>
      <c r="J138" s="1">
        <v>0</v>
      </c>
      <c r="K138" s="1">
        <v>0</v>
      </c>
      <c r="L138" s="1">
        <v>0</v>
      </c>
      <c r="M138" s="1">
        <v>0</v>
      </c>
      <c r="N138" s="1">
        <v>0</v>
      </c>
      <c r="O138" s="1">
        <v>0</v>
      </c>
      <c r="P138" s="1">
        <v>0</v>
      </c>
      <c r="Q138" s="1">
        <v>0</v>
      </c>
    </row>
    <row r="139" spans="1:17" x14ac:dyDescent="0.35">
      <c r="A139" s="1" t="s">
        <v>1421</v>
      </c>
      <c r="B139" s="1" t="s">
        <v>1601</v>
      </c>
      <c r="D139" s="1">
        <v>0</v>
      </c>
      <c r="E139" s="1">
        <v>0</v>
      </c>
      <c r="F139" s="1">
        <v>0</v>
      </c>
      <c r="G139" s="1">
        <v>0</v>
      </c>
      <c r="H139" s="1">
        <v>0</v>
      </c>
      <c r="I139" s="1">
        <v>0</v>
      </c>
      <c r="J139" s="1">
        <v>0</v>
      </c>
      <c r="K139" s="1">
        <v>0</v>
      </c>
      <c r="L139" s="1">
        <v>0</v>
      </c>
      <c r="M139" s="1">
        <v>0</v>
      </c>
      <c r="N139" s="1">
        <v>0</v>
      </c>
      <c r="O139" s="1">
        <v>0</v>
      </c>
      <c r="P139" s="1">
        <v>0</v>
      </c>
      <c r="Q139" s="1">
        <v>0</v>
      </c>
    </row>
    <row r="140" spans="1:17" x14ac:dyDescent="0.35">
      <c r="A140" s="1" t="s">
        <v>1424</v>
      </c>
      <c r="B140" s="1" t="s">
        <v>1602</v>
      </c>
      <c r="D140" s="1">
        <v>0</v>
      </c>
      <c r="E140" s="1">
        <v>0</v>
      </c>
      <c r="F140" s="1">
        <v>0</v>
      </c>
      <c r="G140" s="1">
        <v>0</v>
      </c>
      <c r="H140" s="1">
        <v>0</v>
      </c>
      <c r="I140" s="1">
        <v>0</v>
      </c>
      <c r="J140" s="1">
        <v>0</v>
      </c>
      <c r="K140" s="1">
        <v>0</v>
      </c>
      <c r="L140" s="1">
        <v>0</v>
      </c>
      <c r="M140" s="1">
        <v>0</v>
      </c>
      <c r="N140" s="1">
        <v>0</v>
      </c>
      <c r="O140" s="1">
        <v>0</v>
      </c>
      <c r="P140" s="1">
        <v>0</v>
      </c>
      <c r="Q140" s="1">
        <v>0</v>
      </c>
    </row>
    <row r="141" spans="1:17" x14ac:dyDescent="0.35">
      <c r="A141" s="1" t="s">
        <v>1426</v>
      </c>
      <c r="B141" s="1" t="s">
        <v>1603</v>
      </c>
      <c r="D141" s="1">
        <v>0</v>
      </c>
      <c r="E141" s="1">
        <v>0</v>
      </c>
      <c r="F141" s="1">
        <v>0</v>
      </c>
      <c r="G141" s="1">
        <v>0</v>
      </c>
      <c r="H141" s="1">
        <v>0</v>
      </c>
      <c r="I141" s="1">
        <v>0</v>
      </c>
      <c r="J141" s="1">
        <v>0</v>
      </c>
      <c r="K141" s="1">
        <v>0</v>
      </c>
      <c r="L141" s="1">
        <v>0</v>
      </c>
      <c r="M141" s="1">
        <v>0</v>
      </c>
      <c r="N141" s="1">
        <v>0</v>
      </c>
      <c r="O141" s="1">
        <v>0</v>
      </c>
      <c r="P141" s="1">
        <v>0</v>
      </c>
      <c r="Q141" s="1">
        <v>0</v>
      </c>
    </row>
    <row r="142" spans="1:17" x14ac:dyDescent="0.35">
      <c r="A142" s="1" t="s">
        <v>1428</v>
      </c>
      <c r="B142" s="1" t="s">
        <v>1604</v>
      </c>
      <c r="D142" s="1">
        <v>0</v>
      </c>
      <c r="E142" s="1">
        <v>0</v>
      </c>
      <c r="F142" s="1">
        <v>0</v>
      </c>
      <c r="G142" s="1">
        <v>0</v>
      </c>
      <c r="H142" s="1">
        <v>0</v>
      </c>
      <c r="I142" s="1">
        <v>0</v>
      </c>
      <c r="J142" s="1">
        <v>0</v>
      </c>
      <c r="K142" s="1">
        <v>0</v>
      </c>
      <c r="L142" s="1">
        <v>0</v>
      </c>
      <c r="M142" s="1">
        <v>0</v>
      </c>
      <c r="N142" s="1">
        <v>0</v>
      </c>
      <c r="O142" s="1">
        <v>0</v>
      </c>
      <c r="P142" s="1">
        <v>0</v>
      </c>
      <c r="Q142" s="1">
        <v>0</v>
      </c>
    </row>
    <row r="143" spans="1:17" x14ac:dyDescent="0.35">
      <c r="A143" s="1" t="s">
        <v>1430</v>
      </c>
      <c r="B143" s="1" t="s">
        <v>1605</v>
      </c>
      <c r="D143" s="1">
        <v>0</v>
      </c>
      <c r="E143" s="1">
        <v>0</v>
      </c>
      <c r="F143" s="1">
        <v>0</v>
      </c>
      <c r="G143" s="1">
        <v>0</v>
      </c>
      <c r="H143" s="1">
        <v>0</v>
      </c>
      <c r="I143" s="1">
        <v>0</v>
      </c>
      <c r="J143" s="1">
        <v>0</v>
      </c>
      <c r="K143" s="1">
        <v>0</v>
      </c>
      <c r="L143" s="1">
        <v>0</v>
      </c>
      <c r="M143" s="1">
        <v>0</v>
      </c>
      <c r="N143" s="1">
        <v>0</v>
      </c>
      <c r="O143" s="1">
        <v>0</v>
      </c>
      <c r="P143" s="1">
        <v>0</v>
      </c>
      <c r="Q143" s="1">
        <v>0</v>
      </c>
    </row>
    <row r="144" spans="1:17" x14ac:dyDescent="0.35">
      <c r="A144" s="1" t="s">
        <v>1432</v>
      </c>
      <c r="B144" s="1" t="s">
        <v>1606</v>
      </c>
      <c r="D144" s="1">
        <v>0</v>
      </c>
      <c r="E144" s="1">
        <v>0</v>
      </c>
      <c r="F144" s="1">
        <v>0</v>
      </c>
      <c r="G144" s="1">
        <v>0</v>
      </c>
      <c r="H144" s="1">
        <v>0</v>
      </c>
      <c r="I144" s="1">
        <v>0</v>
      </c>
      <c r="J144" s="1">
        <v>0</v>
      </c>
      <c r="K144" s="1">
        <v>0</v>
      </c>
      <c r="L144" s="1">
        <v>0</v>
      </c>
      <c r="M144" s="1">
        <v>0</v>
      </c>
      <c r="N144" s="1">
        <v>0</v>
      </c>
      <c r="O144" s="1">
        <v>0</v>
      </c>
      <c r="P144" s="1">
        <v>0</v>
      </c>
      <c r="Q144" s="1">
        <v>0</v>
      </c>
    </row>
    <row r="145" spans="1:17" x14ac:dyDescent="0.35">
      <c r="A145" s="1" t="s">
        <v>1434</v>
      </c>
      <c r="B145" s="1" t="s">
        <v>1607</v>
      </c>
      <c r="D145" s="1">
        <v>0</v>
      </c>
      <c r="E145" s="1">
        <v>0</v>
      </c>
      <c r="F145" s="1">
        <v>0</v>
      </c>
      <c r="G145" s="1">
        <v>0</v>
      </c>
      <c r="H145" s="1">
        <v>0</v>
      </c>
      <c r="I145" s="1">
        <v>0</v>
      </c>
      <c r="J145" s="1">
        <v>0</v>
      </c>
      <c r="K145" s="1">
        <v>0</v>
      </c>
      <c r="L145" s="1">
        <v>0</v>
      </c>
      <c r="M145" s="1">
        <v>0</v>
      </c>
      <c r="N145" s="1">
        <v>0</v>
      </c>
      <c r="O145" s="1">
        <v>0</v>
      </c>
      <c r="P145" s="1">
        <v>0</v>
      </c>
      <c r="Q145" s="1">
        <v>0</v>
      </c>
    </row>
    <row r="146" spans="1:17" x14ac:dyDescent="0.35">
      <c r="A146" s="1" t="s">
        <v>1436</v>
      </c>
      <c r="B146" s="1" t="s">
        <v>1608</v>
      </c>
      <c r="D146" s="1">
        <v>0</v>
      </c>
      <c r="E146" s="1">
        <v>0</v>
      </c>
      <c r="F146" s="1">
        <v>0</v>
      </c>
      <c r="G146" s="1">
        <v>0</v>
      </c>
      <c r="H146" s="1">
        <v>0</v>
      </c>
      <c r="I146" s="1">
        <v>0</v>
      </c>
      <c r="J146" s="1">
        <v>0</v>
      </c>
      <c r="K146" s="1">
        <v>0</v>
      </c>
      <c r="L146" s="1">
        <v>0</v>
      </c>
      <c r="M146" s="1">
        <v>0</v>
      </c>
      <c r="N146" s="1">
        <v>0</v>
      </c>
      <c r="O146" s="1">
        <v>0</v>
      </c>
      <c r="P146" s="1">
        <v>0</v>
      </c>
      <c r="Q146" s="1">
        <v>0</v>
      </c>
    </row>
    <row r="147" spans="1:17" x14ac:dyDescent="0.35">
      <c r="A147" s="1" t="s">
        <v>1438</v>
      </c>
      <c r="B147" s="1" t="s">
        <v>1609</v>
      </c>
      <c r="D147" s="1">
        <v>0</v>
      </c>
      <c r="E147" s="1">
        <v>0</v>
      </c>
      <c r="F147" s="1">
        <v>0</v>
      </c>
      <c r="G147" s="1">
        <v>0</v>
      </c>
      <c r="H147" s="1">
        <v>0</v>
      </c>
      <c r="I147" s="1">
        <v>0</v>
      </c>
      <c r="J147" s="1">
        <v>0</v>
      </c>
      <c r="K147" s="1">
        <v>0</v>
      </c>
      <c r="L147" s="1">
        <v>0</v>
      </c>
      <c r="M147" s="1">
        <v>0</v>
      </c>
      <c r="N147" s="1">
        <v>0</v>
      </c>
      <c r="O147" s="1">
        <v>0</v>
      </c>
      <c r="P147" s="1">
        <v>0</v>
      </c>
      <c r="Q147" s="1">
        <v>0</v>
      </c>
    </row>
    <row r="148" spans="1:17" x14ac:dyDescent="0.35">
      <c r="A148" s="1" t="s">
        <v>1440</v>
      </c>
      <c r="B148" s="1" t="s">
        <v>1610</v>
      </c>
      <c r="D148" s="1">
        <v>0</v>
      </c>
      <c r="E148" s="1">
        <v>0</v>
      </c>
      <c r="F148" s="1">
        <v>0</v>
      </c>
      <c r="G148" s="1">
        <v>0</v>
      </c>
      <c r="H148" s="1">
        <v>0</v>
      </c>
      <c r="I148" s="1">
        <v>0</v>
      </c>
      <c r="J148" s="1">
        <v>0</v>
      </c>
      <c r="K148" s="1">
        <v>0</v>
      </c>
      <c r="L148" s="1">
        <v>0</v>
      </c>
      <c r="M148" s="1">
        <v>0</v>
      </c>
      <c r="N148" s="1">
        <v>0</v>
      </c>
      <c r="O148" s="1">
        <v>0</v>
      </c>
      <c r="P148" s="1">
        <v>0</v>
      </c>
      <c r="Q148" s="1">
        <v>0</v>
      </c>
    </row>
    <row r="149" spans="1:17" x14ac:dyDescent="0.35">
      <c r="A149" s="1" t="s">
        <v>1442</v>
      </c>
      <c r="B149" s="1" t="s">
        <v>1611</v>
      </c>
      <c r="D149" s="1">
        <v>0</v>
      </c>
      <c r="E149" s="1">
        <v>0</v>
      </c>
      <c r="F149" s="1">
        <v>0</v>
      </c>
      <c r="G149" s="1">
        <v>0</v>
      </c>
      <c r="H149" s="1">
        <v>0</v>
      </c>
      <c r="I149" s="1">
        <v>0</v>
      </c>
      <c r="J149" s="1">
        <v>0</v>
      </c>
      <c r="K149" s="1">
        <v>0</v>
      </c>
      <c r="L149" s="1">
        <v>0</v>
      </c>
      <c r="M149" s="1">
        <v>0</v>
      </c>
      <c r="N149" s="1">
        <v>0</v>
      </c>
      <c r="O149" s="1">
        <v>0</v>
      </c>
      <c r="P149" s="1">
        <v>0</v>
      </c>
      <c r="Q149" s="1">
        <v>0</v>
      </c>
    </row>
    <row r="150" spans="1:17" x14ac:dyDescent="0.35">
      <c r="A150" s="1" t="s">
        <v>1444</v>
      </c>
      <c r="B150" s="1" t="s">
        <v>1612</v>
      </c>
      <c r="D150" s="1">
        <v>0</v>
      </c>
      <c r="E150" s="1">
        <v>0</v>
      </c>
      <c r="F150" s="1">
        <v>0</v>
      </c>
      <c r="G150" s="1">
        <v>0</v>
      </c>
      <c r="H150" s="1">
        <v>0</v>
      </c>
      <c r="I150" s="1">
        <v>0</v>
      </c>
      <c r="J150" s="1">
        <v>0</v>
      </c>
      <c r="K150" s="1">
        <v>0</v>
      </c>
      <c r="L150" s="1">
        <v>0</v>
      </c>
      <c r="M150" s="1">
        <v>0</v>
      </c>
      <c r="N150" s="1">
        <v>0</v>
      </c>
      <c r="O150" s="1">
        <v>0</v>
      </c>
      <c r="P150" s="1">
        <v>0</v>
      </c>
      <c r="Q150" s="1">
        <v>0</v>
      </c>
    </row>
    <row r="151" spans="1:17" x14ac:dyDescent="0.35">
      <c r="A151" s="1" t="s">
        <v>1447</v>
      </c>
      <c r="B151" s="1" t="s">
        <v>1613</v>
      </c>
      <c r="D151" s="1">
        <v>0</v>
      </c>
      <c r="E151" s="1">
        <v>0</v>
      </c>
      <c r="F151" s="1">
        <v>0</v>
      </c>
      <c r="G151" s="1">
        <v>0</v>
      </c>
      <c r="H151" s="1">
        <v>0</v>
      </c>
      <c r="I151" s="1">
        <v>0</v>
      </c>
      <c r="J151" s="1">
        <v>0</v>
      </c>
      <c r="K151" s="1">
        <v>0</v>
      </c>
      <c r="L151" s="1">
        <v>0</v>
      </c>
      <c r="M151" s="1">
        <v>0</v>
      </c>
      <c r="N151" s="1">
        <v>0</v>
      </c>
      <c r="O151" s="1">
        <v>0</v>
      </c>
      <c r="P151" s="1">
        <v>0</v>
      </c>
      <c r="Q151" s="1">
        <v>0</v>
      </c>
    </row>
    <row r="152" spans="1:17" x14ac:dyDescent="0.35">
      <c r="A152" s="1" t="s">
        <v>1449</v>
      </c>
      <c r="B152" s="1" t="s">
        <v>1614</v>
      </c>
      <c r="D152" s="1">
        <v>0</v>
      </c>
      <c r="E152" s="1">
        <v>0</v>
      </c>
      <c r="F152" s="1">
        <v>0</v>
      </c>
      <c r="G152" s="1">
        <v>0</v>
      </c>
      <c r="H152" s="1">
        <v>0</v>
      </c>
      <c r="I152" s="1">
        <v>0</v>
      </c>
      <c r="J152" s="1">
        <v>0</v>
      </c>
      <c r="K152" s="1">
        <v>0</v>
      </c>
      <c r="L152" s="1">
        <v>0</v>
      </c>
      <c r="M152" s="1">
        <v>0</v>
      </c>
      <c r="N152" s="1">
        <v>0</v>
      </c>
      <c r="O152" s="1">
        <v>0</v>
      </c>
      <c r="P152" s="1">
        <v>0</v>
      </c>
      <c r="Q152" s="1">
        <v>0</v>
      </c>
    </row>
    <row r="153" spans="1:17" x14ac:dyDescent="0.35">
      <c r="A153" s="1" t="s">
        <v>1451</v>
      </c>
      <c r="B153" s="1" t="s">
        <v>1615</v>
      </c>
      <c r="D153" s="1">
        <v>0</v>
      </c>
      <c r="E153" s="1">
        <v>0</v>
      </c>
      <c r="F153" s="1">
        <v>0</v>
      </c>
      <c r="G153" s="1">
        <v>0</v>
      </c>
      <c r="H153" s="1">
        <v>0</v>
      </c>
      <c r="I153" s="1">
        <v>0</v>
      </c>
      <c r="J153" s="1">
        <v>0</v>
      </c>
      <c r="K153" s="1">
        <v>0</v>
      </c>
      <c r="L153" s="1">
        <v>0</v>
      </c>
      <c r="M153" s="1">
        <v>0</v>
      </c>
      <c r="N153" s="1">
        <v>0</v>
      </c>
      <c r="O153" s="1">
        <v>0</v>
      </c>
      <c r="P153" s="1">
        <v>0</v>
      </c>
      <c r="Q153" s="1">
        <v>0</v>
      </c>
    </row>
    <row r="154" spans="1:17" x14ac:dyDescent="0.35">
      <c r="A154" s="1" t="s">
        <v>1453</v>
      </c>
      <c r="B154" s="1" t="s">
        <v>1616</v>
      </c>
      <c r="D154" s="1">
        <v>0</v>
      </c>
      <c r="E154" s="1">
        <v>0</v>
      </c>
      <c r="F154" s="1">
        <v>0</v>
      </c>
      <c r="G154" s="1">
        <v>0</v>
      </c>
      <c r="H154" s="1">
        <v>0</v>
      </c>
      <c r="I154" s="1">
        <v>0</v>
      </c>
      <c r="J154" s="1">
        <v>0</v>
      </c>
      <c r="K154" s="1">
        <v>0</v>
      </c>
      <c r="L154" s="1">
        <v>0</v>
      </c>
      <c r="M154" s="1">
        <v>0</v>
      </c>
      <c r="N154" s="1">
        <v>0</v>
      </c>
      <c r="O154" s="1">
        <v>0</v>
      </c>
      <c r="P154" s="1">
        <v>0</v>
      </c>
      <c r="Q154" s="1">
        <v>0</v>
      </c>
    </row>
    <row r="155" spans="1:17" x14ac:dyDescent="0.35">
      <c r="A155" s="1" t="s">
        <v>1455</v>
      </c>
      <c r="B155" s="1" t="s">
        <v>1617</v>
      </c>
      <c r="D155" s="1">
        <v>0</v>
      </c>
      <c r="E155" s="1">
        <v>0</v>
      </c>
      <c r="F155" s="1">
        <v>0</v>
      </c>
      <c r="G155" s="1">
        <v>0</v>
      </c>
      <c r="H155" s="1">
        <v>0</v>
      </c>
      <c r="I155" s="1">
        <v>0</v>
      </c>
      <c r="J155" s="1">
        <v>0</v>
      </c>
      <c r="K155" s="1">
        <v>0</v>
      </c>
      <c r="L155" s="1">
        <v>0</v>
      </c>
      <c r="M155" s="1">
        <v>0</v>
      </c>
      <c r="N155" s="1">
        <v>0</v>
      </c>
      <c r="O155" s="1">
        <v>0</v>
      </c>
      <c r="P155" s="1">
        <v>0</v>
      </c>
      <c r="Q155" s="1">
        <v>0</v>
      </c>
    </row>
    <row r="156" spans="1:17" x14ac:dyDescent="0.35">
      <c r="A156" s="1" t="s">
        <v>1457</v>
      </c>
      <c r="B156" s="1" t="s">
        <v>1618</v>
      </c>
      <c r="D156" s="1">
        <v>0</v>
      </c>
      <c r="E156" s="1">
        <v>0</v>
      </c>
      <c r="F156" s="1">
        <v>0</v>
      </c>
      <c r="G156" s="1">
        <v>0</v>
      </c>
      <c r="H156" s="1">
        <v>0</v>
      </c>
      <c r="I156" s="1">
        <v>0</v>
      </c>
      <c r="J156" s="1">
        <v>0</v>
      </c>
      <c r="K156" s="1">
        <v>0</v>
      </c>
      <c r="L156" s="1">
        <v>0</v>
      </c>
      <c r="M156" s="1">
        <v>0</v>
      </c>
      <c r="N156" s="1">
        <v>0</v>
      </c>
      <c r="O156" s="1">
        <v>0</v>
      </c>
      <c r="P156" s="1">
        <v>0</v>
      </c>
      <c r="Q156" s="1">
        <v>0</v>
      </c>
    </row>
    <row r="157" spans="1:17" x14ac:dyDescent="0.35">
      <c r="A157" s="1" t="s">
        <v>1460</v>
      </c>
      <c r="B157" s="1" t="s">
        <v>1619</v>
      </c>
      <c r="D157" s="1">
        <v>0</v>
      </c>
      <c r="E157" s="1">
        <v>0</v>
      </c>
      <c r="F157" s="1">
        <v>0</v>
      </c>
      <c r="G157" s="1">
        <v>0</v>
      </c>
      <c r="H157" s="1">
        <v>0</v>
      </c>
      <c r="I157" s="1">
        <v>0</v>
      </c>
      <c r="J157" s="1">
        <v>0</v>
      </c>
      <c r="K157" s="1">
        <v>0</v>
      </c>
      <c r="L157" s="1">
        <v>0</v>
      </c>
      <c r="M157" s="1">
        <v>0</v>
      </c>
      <c r="N157" s="1">
        <v>0</v>
      </c>
      <c r="O157" s="1">
        <v>0</v>
      </c>
      <c r="P157" s="1">
        <v>0</v>
      </c>
      <c r="Q157" s="1">
        <v>0</v>
      </c>
    </row>
    <row r="158" spans="1:17" x14ac:dyDescent="0.35">
      <c r="A158" s="1" t="s">
        <v>1382</v>
      </c>
      <c r="B158" s="1" t="s">
        <v>1620</v>
      </c>
      <c r="C158" s="439"/>
      <c r="D158" s="1">
        <v>0</v>
      </c>
      <c r="E158" s="1">
        <v>0</v>
      </c>
      <c r="F158" s="1">
        <v>0</v>
      </c>
      <c r="G158" s="1">
        <v>0</v>
      </c>
      <c r="H158" s="1">
        <v>0</v>
      </c>
      <c r="I158" s="1">
        <v>0</v>
      </c>
      <c r="J158" s="1">
        <v>0</v>
      </c>
      <c r="K158" s="1">
        <v>0</v>
      </c>
      <c r="L158" s="1">
        <v>0</v>
      </c>
      <c r="M158" s="1">
        <v>0</v>
      </c>
      <c r="N158" s="1">
        <v>0</v>
      </c>
      <c r="O158" s="1">
        <v>0</v>
      </c>
      <c r="P158" s="1">
        <v>0</v>
      </c>
      <c r="Q158" s="1">
        <v>0</v>
      </c>
    </row>
    <row r="159" spans="1:17" x14ac:dyDescent="0.35">
      <c r="A159" s="1" t="s">
        <v>1386</v>
      </c>
      <c r="B159" s="1" t="s">
        <v>1622</v>
      </c>
      <c r="D159" s="1">
        <v>0</v>
      </c>
      <c r="E159" s="1">
        <v>0</v>
      </c>
      <c r="F159" s="1">
        <v>0</v>
      </c>
      <c r="G159" s="1">
        <v>0</v>
      </c>
      <c r="H159" s="1">
        <v>0</v>
      </c>
      <c r="I159" s="1">
        <v>0</v>
      </c>
      <c r="J159" s="1">
        <v>0</v>
      </c>
      <c r="K159" s="1">
        <v>0</v>
      </c>
      <c r="L159" s="1">
        <v>0</v>
      </c>
      <c r="M159" s="1">
        <v>0</v>
      </c>
      <c r="N159" s="1">
        <v>0</v>
      </c>
      <c r="O159" s="1">
        <v>0</v>
      </c>
      <c r="P159" s="1">
        <v>0</v>
      </c>
      <c r="Q159" s="1">
        <v>0</v>
      </c>
    </row>
    <row r="160" spans="1:17" x14ac:dyDescent="0.35">
      <c r="A160" s="1" t="s">
        <v>1388</v>
      </c>
      <c r="B160" s="1" t="s">
        <v>1623</v>
      </c>
      <c r="D160" s="1">
        <v>0</v>
      </c>
      <c r="E160" s="1">
        <v>0</v>
      </c>
      <c r="F160" s="1">
        <v>0</v>
      </c>
      <c r="G160" s="1">
        <v>0</v>
      </c>
      <c r="H160" s="1">
        <v>0</v>
      </c>
      <c r="I160" s="1">
        <v>0</v>
      </c>
      <c r="J160" s="1">
        <v>0</v>
      </c>
      <c r="K160" s="1">
        <v>0</v>
      </c>
      <c r="L160" s="1">
        <v>0</v>
      </c>
      <c r="M160" s="1">
        <v>0</v>
      </c>
      <c r="N160" s="1">
        <v>0</v>
      </c>
      <c r="O160" s="1">
        <v>0</v>
      </c>
      <c r="P160" s="1">
        <v>0</v>
      </c>
      <c r="Q160" s="1">
        <v>0</v>
      </c>
    </row>
    <row r="161" spans="1:17" x14ac:dyDescent="0.35">
      <c r="A161" s="1" t="s">
        <v>1390</v>
      </c>
      <c r="B161" s="1" t="s">
        <v>1624</v>
      </c>
      <c r="D161" s="1">
        <v>0</v>
      </c>
      <c r="E161" s="1">
        <v>0</v>
      </c>
      <c r="F161" s="1">
        <v>0</v>
      </c>
      <c r="G161" s="1">
        <v>0</v>
      </c>
      <c r="H161" s="1">
        <v>0</v>
      </c>
      <c r="I161" s="1">
        <v>0</v>
      </c>
      <c r="J161" s="1">
        <v>0</v>
      </c>
      <c r="K161" s="1">
        <v>0</v>
      </c>
      <c r="L161" s="1">
        <v>0</v>
      </c>
      <c r="M161" s="1">
        <v>0</v>
      </c>
      <c r="N161" s="1">
        <v>0</v>
      </c>
      <c r="O161" s="1">
        <v>0</v>
      </c>
      <c r="P161" s="1">
        <v>0</v>
      </c>
      <c r="Q161" s="1">
        <v>0</v>
      </c>
    </row>
    <row r="162" spans="1:17" x14ac:dyDescent="0.35">
      <c r="A162" s="1" t="s">
        <v>1392</v>
      </c>
      <c r="B162" s="1" t="s">
        <v>1625</v>
      </c>
      <c r="D162" s="1">
        <v>0</v>
      </c>
      <c r="E162" s="1">
        <v>0</v>
      </c>
      <c r="F162" s="1">
        <v>0</v>
      </c>
      <c r="G162" s="1">
        <v>0</v>
      </c>
      <c r="H162" s="1">
        <v>0</v>
      </c>
      <c r="I162" s="1">
        <v>0</v>
      </c>
      <c r="J162" s="1">
        <v>0</v>
      </c>
      <c r="K162" s="1">
        <v>0</v>
      </c>
      <c r="L162" s="1">
        <v>0</v>
      </c>
      <c r="M162" s="1">
        <v>0</v>
      </c>
      <c r="N162" s="1">
        <v>0</v>
      </c>
      <c r="O162" s="1">
        <v>0</v>
      </c>
      <c r="P162" s="1">
        <v>0</v>
      </c>
      <c r="Q162" s="1">
        <v>0</v>
      </c>
    </row>
    <row r="163" spans="1:17" x14ac:dyDescent="0.35">
      <c r="A163" s="1" t="s">
        <v>1394</v>
      </c>
      <c r="B163" s="1" t="s">
        <v>1626</v>
      </c>
      <c r="D163" s="1">
        <v>0</v>
      </c>
      <c r="E163" s="1">
        <v>0</v>
      </c>
      <c r="F163" s="1">
        <v>0</v>
      </c>
      <c r="G163" s="1">
        <v>0</v>
      </c>
      <c r="H163" s="1">
        <v>0</v>
      </c>
      <c r="I163" s="1">
        <v>0</v>
      </c>
      <c r="J163" s="1">
        <v>0</v>
      </c>
      <c r="K163" s="1">
        <v>0</v>
      </c>
      <c r="L163" s="1">
        <v>0</v>
      </c>
      <c r="M163" s="1">
        <v>0</v>
      </c>
      <c r="N163" s="1">
        <v>0</v>
      </c>
      <c r="O163" s="1">
        <v>0</v>
      </c>
      <c r="P163" s="1">
        <v>0</v>
      </c>
      <c r="Q163" s="1">
        <v>0</v>
      </c>
    </row>
    <row r="164" spans="1:17" x14ac:dyDescent="0.35">
      <c r="A164" s="1" t="s">
        <v>1396</v>
      </c>
      <c r="B164" s="1" t="s">
        <v>1627</v>
      </c>
      <c r="D164" s="1">
        <v>0</v>
      </c>
      <c r="E164" s="1">
        <v>0</v>
      </c>
      <c r="F164" s="1">
        <v>0</v>
      </c>
      <c r="G164" s="1">
        <v>0</v>
      </c>
      <c r="H164" s="1">
        <v>0</v>
      </c>
      <c r="I164" s="1">
        <v>0</v>
      </c>
      <c r="J164" s="1">
        <v>0</v>
      </c>
      <c r="K164" s="1">
        <v>0</v>
      </c>
      <c r="L164" s="1">
        <v>0</v>
      </c>
      <c r="M164" s="1">
        <v>0</v>
      </c>
      <c r="N164" s="1">
        <v>0</v>
      </c>
      <c r="O164" s="1">
        <v>0</v>
      </c>
      <c r="P164" s="1">
        <v>0</v>
      </c>
      <c r="Q164" s="1">
        <v>0</v>
      </c>
    </row>
    <row r="165" spans="1:17" x14ac:dyDescent="0.35">
      <c r="A165" s="1" t="s">
        <v>1398</v>
      </c>
      <c r="B165" s="1" t="s">
        <v>1628</v>
      </c>
      <c r="D165" s="1">
        <v>0</v>
      </c>
      <c r="E165" s="1">
        <v>0</v>
      </c>
      <c r="F165" s="1">
        <v>0</v>
      </c>
      <c r="G165" s="1">
        <v>0</v>
      </c>
      <c r="H165" s="1">
        <v>0</v>
      </c>
      <c r="I165" s="1">
        <v>0</v>
      </c>
      <c r="J165" s="1">
        <v>0</v>
      </c>
      <c r="K165" s="1">
        <v>0</v>
      </c>
      <c r="L165" s="1">
        <v>0</v>
      </c>
      <c r="M165" s="1">
        <v>0</v>
      </c>
      <c r="N165" s="1">
        <v>0</v>
      </c>
      <c r="O165" s="1">
        <v>0</v>
      </c>
      <c r="P165" s="1">
        <v>0</v>
      </c>
      <c r="Q165" s="1">
        <v>0</v>
      </c>
    </row>
    <row r="166" spans="1:17" x14ac:dyDescent="0.35">
      <c r="A166" s="1" t="s">
        <v>1400</v>
      </c>
      <c r="B166" s="1" t="s">
        <v>1629</v>
      </c>
      <c r="D166" s="1">
        <v>0</v>
      </c>
      <c r="E166" s="1">
        <v>0</v>
      </c>
      <c r="F166" s="1">
        <v>0</v>
      </c>
      <c r="G166" s="1">
        <v>0</v>
      </c>
      <c r="H166" s="1">
        <v>0</v>
      </c>
      <c r="I166" s="1">
        <v>0</v>
      </c>
      <c r="J166" s="1">
        <v>0</v>
      </c>
      <c r="K166" s="1">
        <v>0</v>
      </c>
      <c r="L166" s="1">
        <v>0</v>
      </c>
      <c r="M166" s="1">
        <v>0</v>
      </c>
      <c r="N166" s="1">
        <v>0</v>
      </c>
      <c r="O166" s="1">
        <v>0</v>
      </c>
      <c r="P166" s="1">
        <v>0</v>
      </c>
      <c r="Q166" s="1">
        <v>0</v>
      </c>
    </row>
    <row r="167" spans="1:17" x14ac:dyDescent="0.35">
      <c r="A167" s="1" t="s">
        <v>1402</v>
      </c>
      <c r="B167" s="1" t="s">
        <v>1630</v>
      </c>
      <c r="D167" s="1">
        <v>0</v>
      </c>
      <c r="E167" s="1">
        <v>0</v>
      </c>
      <c r="F167" s="1">
        <v>0</v>
      </c>
      <c r="G167" s="1">
        <v>0</v>
      </c>
      <c r="H167" s="1">
        <v>0</v>
      </c>
      <c r="I167" s="1">
        <v>0</v>
      </c>
      <c r="J167" s="1">
        <v>0</v>
      </c>
      <c r="K167" s="1">
        <v>0</v>
      </c>
      <c r="L167" s="1">
        <v>0</v>
      </c>
      <c r="M167" s="1">
        <v>0</v>
      </c>
      <c r="N167" s="1">
        <v>0</v>
      </c>
      <c r="O167" s="1">
        <v>0</v>
      </c>
      <c r="P167" s="1">
        <v>0</v>
      </c>
      <c r="Q167" s="1">
        <v>0</v>
      </c>
    </row>
    <row r="168" spans="1:17" x14ac:dyDescent="0.35">
      <c r="A168" s="1" t="s">
        <v>1404</v>
      </c>
      <c r="B168" s="1" t="s">
        <v>1631</v>
      </c>
      <c r="D168" s="1">
        <v>0</v>
      </c>
      <c r="E168" s="1">
        <v>0</v>
      </c>
      <c r="F168" s="1">
        <v>0</v>
      </c>
      <c r="G168" s="1">
        <v>0</v>
      </c>
      <c r="H168" s="1">
        <v>0</v>
      </c>
      <c r="I168" s="1">
        <v>0</v>
      </c>
      <c r="J168" s="1">
        <v>0</v>
      </c>
      <c r="K168" s="1">
        <v>0</v>
      </c>
      <c r="L168" s="1">
        <v>0</v>
      </c>
      <c r="M168" s="1">
        <v>0</v>
      </c>
      <c r="N168" s="1">
        <v>0</v>
      </c>
      <c r="O168" s="1">
        <v>0</v>
      </c>
      <c r="P168" s="1">
        <v>0</v>
      </c>
      <c r="Q168" s="1">
        <v>0</v>
      </c>
    </row>
    <row r="169" spans="1:17" x14ac:dyDescent="0.35">
      <c r="A169" s="1" t="s">
        <v>1406</v>
      </c>
      <c r="B169" s="1" t="s">
        <v>1632</v>
      </c>
      <c r="D169" s="1">
        <v>0</v>
      </c>
      <c r="E169" s="1">
        <v>0</v>
      </c>
      <c r="F169" s="1">
        <v>0</v>
      </c>
      <c r="G169" s="1">
        <v>0</v>
      </c>
      <c r="H169" s="1">
        <v>0</v>
      </c>
      <c r="I169" s="1">
        <v>0</v>
      </c>
      <c r="J169" s="1">
        <v>0</v>
      </c>
      <c r="K169" s="1">
        <v>0</v>
      </c>
      <c r="L169" s="1">
        <v>0</v>
      </c>
      <c r="M169" s="1">
        <v>0</v>
      </c>
      <c r="N169" s="1">
        <v>0</v>
      </c>
      <c r="O169" s="1">
        <v>0</v>
      </c>
      <c r="P169" s="1">
        <v>0</v>
      </c>
      <c r="Q169" s="1">
        <v>0</v>
      </c>
    </row>
    <row r="170" spans="1:17" x14ac:dyDescent="0.35">
      <c r="A170" s="1" t="s">
        <v>1408</v>
      </c>
      <c r="B170" s="1" t="s">
        <v>1633</v>
      </c>
      <c r="D170" s="1">
        <v>0</v>
      </c>
      <c r="E170" s="1">
        <v>0</v>
      </c>
      <c r="F170" s="1">
        <v>0</v>
      </c>
      <c r="G170" s="1">
        <v>0</v>
      </c>
      <c r="H170" s="1">
        <v>0</v>
      </c>
      <c r="I170" s="1">
        <v>0</v>
      </c>
      <c r="J170" s="1">
        <v>0</v>
      </c>
      <c r="K170" s="1">
        <v>0</v>
      </c>
      <c r="L170" s="1">
        <v>0</v>
      </c>
      <c r="M170" s="1">
        <v>0</v>
      </c>
      <c r="N170" s="1">
        <v>0</v>
      </c>
      <c r="O170" s="1">
        <v>0</v>
      </c>
      <c r="P170" s="1">
        <v>0</v>
      </c>
      <c r="Q170" s="1">
        <v>0</v>
      </c>
    </row>
    <row r="171" spans="1:17" x14ac:dyDescent="0.35">
      <c r="A171" s="1" t="s">
        <v>1411</v>
      </c>
      <c r="B171" s="1" t="s">
        <v>1634</v>
      </c>
      <c r="D171" s="1">
        <v>0</v>
      </c>
      <c r="E171" s="1">
        <v>0</v>
      </c>
      <c r="F171" s="1">
        <v>0</v>
      </c>
      <c r="G171" s="1">
        <v>0</v>
      </c>
      <c r="H171" s="1">
        <v>0</v>
      </c>
      <c r="I171" s="1">
        <v>0</v>
      </c>
      <c r="J171" s="1">
        <v>0</v>
      </c>
      <c r="K171" s="1">
        <v>0</v>
      </c>
      <c r="L171" s="1">
        <v>0</v>
      </c>
      <c r="M171" s="1">
        <v>0</v>
      </c>
      <c r="N171" s="1">
        <v>0</v>
      </c>
      <c r="O171" s="1">
        <v>0</v>
      </c>
      <c r="P171" s="1">
        <v>0</v>
      </c>
      <c r="Q171" s="1">
        <v>0</v>
      </c>
    </row>
    <row r="172" spans="1:17" x14ac:dyDescent="0.35">
      <c r="A172" s="1" t="s">
        <v>1482</v>
      </c>
      <c r="B172" s="1" t="s">
        <v>1635</v>
      </c>
      <c r="D172" s="1">
        <v>0</v>
      </c>
      <c r="E172" s="1">
        <v>0</v>
      </c>
      <c r="F172" s="1">
        <v>0</v>
      </c>
      <c r="G172" s="1">
        <v>0</v>
      </c>
      <c r="H172" s="1">
        <v>0</v>
      </c>
      <c r="I172" s="1">
        <v>0</v>
      </c>
      <c r="J172" s="1">
        <v>0</v>
      </c>
      <c r="K172" s="1">
        <v>0</v>
      </c>
      <c r="L172" s="1">
        <v>0</v>
      </c>
      <c r="M172" s="1">
        <v>0</v>
      </c>
      <c r="N172" s="1">
        <v>0</v>
      </c>
      <c r="O172" s="1">
        <v>0</v>
      </c>
      <c r="P172" s="1">
        <v>0</v>
      </c>
      <c r="Q172" s="1">
        <v>0</v>
      </c>
    </row>
    <row r="173" spans="1:17" x14ac:dyDescent="0.35">
      <c r="A173" s="1" t="s">
        <v>1415</v>
      </c>
      <c r="B173" s="1" t="s">
        <v>1636</v>
      </c>
      <c r="D173" s="1">
        <v>0</v>
      </c>
      <c r="E173" s="1">
        <v>0</v>
      </c>
      <c r="F173" s="1">
        <v>0</v>
      </c>
      <c r="G173" s="1">
        <v>0</v>
      </c>
      <c r="H173" s="1">
        <v>0</v>
      </c>
      <c r="I173" s="1">
        <v>0</v>
      </c>
      <c r="J173" s="1">
        <v>0</v>
      </c>
      <c r="K173" s="1">
        <v>0</v>
      </c>
      <c r="L173" s="1">
        <v>0</v>
      </c>
      <c r="M173" s="1">
        <v>0</v>
      </c>
      <c r="N173" s="1">
        <v>0</v>
      </c>
      <c r="O173" s="1">
        <v>0</v>
      </c>
      <c r="P173" s="1">
        <v>0</v>
      </c>
      <c r="Q173" s="1">
        <v>0</v>
      </c>
    </row>
    <row r="174" spans="1:17" x14ac:dyDescent="0.35">
      <c r="A174" s="1" t="s">
        <v>1417</v>
      </c>
      <c r="B174" s="1" t="s">
        <v>1637</v>
      </c>
      <c r="D174" s="1">
        <v>0</v>
      </c>
      <c r="E174" s="1">
        <v>0</v>
      </c>
      <c r="F174" s="1">
        <v>0</v>
      </c>
      <c r="G174" s="1">
        <v>0</v>
      </c>
      <c r="H174" s="1">
        <v>0</v>
      </c>
      <c r="I174" s="1">
        <v>0</v>
      </c>
      <c r="J174" s="1">
        <v>0</v>
      </c>
      <c r="K174" s="1">
        <v>0</v>
      </c>
      <c r="L174" s="1">
        <v>0</v>
      </c>
      <c r="M174" s="1">
        <v>0</v>
      </c>
      <c r="N174" s="1">
        <v>0</v>
      </c>
      <c r="O174" s="1">
        <v>0</v>
      </c>
      <c r="P174" s="1">
        <v>0</v>
      </c>
      <c r="Q174" s="1">
        <v>0</v>
      </c>
    </row>
    <row r="175" spans="1:17" x14ac:dyDescent="0.35">
      <c r="A175" s="1" t="s">
        <v>1419</v>
      </c>
      <c r="B175" s="1" t="s">
        <v>1638</v>
      </c>
      <c r="D175" s="1">
        <v>0</v>
      </c>
      <c r="E175" s="1">
        <v>0</v>
      </c>
      <c r="F175" s="1">
        <v>0</v>
      </c>
      <c r="G175" s="1">
        <v>0</v>
      </c>
      <c r="H175" s="1">
        <v>0</v>
      </c>
      <c r="I175" s="1">
        <v>0</v>
      </c>
      <c r="J175" s="1">
        <v>0</v>
      </c>
      <c r="K175" s="1">
        <v>0</v>
      </c>
      <c r="L175" s="1">
        <v>0</v>
      </c>
      <c r="M175" s="1">
        <v>0</v>
      </c>
      <c r="N175" s="1">
        <v>0</v>
      </c>
      <c r="O175" s="1">
        <v>0</v>
      </c>
      <c r="P175" s="1">
        <v>0</v>
      </c>
      <c r="Q175" s="1">
        <v>0</v>
      </c>
    </row>
    <row r="176" spans="1:17" x14ac:dyDescent="0.35">
      <c r="A176" s="1" t="s">
        <v>1814</v>
      </c>
      <c r="B176" s="1" t="s">
        <v>1826</v>
      </c>
      <c r="D176" s="1">
        <v>0</v>
      </c>
      <c r="E176" s="1">
        <v>0</v>
      </c>
      <c r="F176" s="1">
        <v>0</v>
      </c>
      <c r="G176" s="1">
        <v>0</v>
      </c>
      <c r="H176" s="1">
        <v>0</v>
      </c>
      <c r="I176" s="1">
        <v>0</v>
      </c>
      <c r="J176" s="1">
        <v>0</v>
      </c>
      <c r="K176" s="1">
        <v>0</v>
      </c>
      <c r="L176" s="1">
        <v>0</v>
      </c>
      <c r="M176" s="1">
        <v>0</v>
      </c>
      <c r="N176" s="1">
        <v>0</v>
      </c>
      <c r="O176" s="1">
        <v>0</v>
      </c>
      <c r="P176" s="1">
        <v>0</v>
      </c>
      <c r="Q176" s="1">
        <v>0</v>
      </c>
    </row>
    <row r="177" spans="1:17" x14ac:dyDescent="0.35">
      <c r="A177" s="1" t="s">
        <v>1815</v>
      </c>
      <c r="B177" s="1" t="s">
        <v>1827</v>
      </c>
      <c r="D177" s="1">
        <v>0</v>
      </c>
      <c r="E177" s="1">
        <v>0</v>
      </c>
      <c r="F177" s="1">
        <v>0</v>
      </c>
      <c r="G177" s="1">
        <v>0</v>
      </c>
      <c r="H177" s="1">
        <v>0</v>
      </c>
      <c r="I177" s="1">
        <v>0</v>
      </c>
      <c r="J177" s="1">
        <v>0</v>
      </c>
      <c r="K177" s="1">
        <v>0</v>
      </c>
      <c r="L177" s="1">
        <v>0</v>
      </c>
      <c r="M177" s="1">
        <v>0</v>
      </c>
      <c r="N177" s="1">
        <v>0</v>
      </c>
      <c r="O177" s="1">
        <v>0</v>
      </c>
      <c r="P177" s="1">
        <v>0</v>
      </c>
      <c r="Q177" s="1">
        <v>0</v>
      </c>
    </row>
    <row r="178" spans="1:17" x14ac:dyDescent="0.35">
      <c r="A178" s="1" t="s">
        <v>1421</v>
      </c>
      <c r="B178" s="1" t="s">
        <v>1639</v>
      </c>
      <c r="D178" s="1">
        <v>0</v>
      </c>
      <c r="E178" s="1">
        <v>0</v>
      </c>
      <c r="F178" s="1">
        <v>0</v>
      </c>
      <c r="G178" s="1">
        <v>0</v>
      </c>
      <c r="H178" s="1">
        <v>0</v>
      </c>
      <c r="I178" s="1">
        <v>0</v>
      </c>
      <c r="J178" s="1">
        <v>0</v>
      </c>
      <c r="K178" s="1">
        <v>0</v>
      </c>
      <c r="L178" s="1">
        <v>0</v>
      </c>
      <c r="M178" s="1">
        <v>0</v>
      </c>
      <c r="N178" s="1">
        <v>0</v>
      </c>
      <c r="O178" s="1">
        <v>0</v>
      </c>
      <c r="P178" s="1">
        <v>0</v>
      </c>
      <c r="Q178" s="1">
        <v>0</v>
      </c>
    </row>
    <row r="179" spans="1:17" x14ac:dyDescent="0.35">
      <c r="A179" s="1" t="s">
        <v>1424</v>
      </c>
      <c r="B179" s="1" t="s">
        <v>1640</v>
      </c>
      <c r="D179" s="1">
        <v>0</v>
      </c>
      <c r="E179" s="1">
        <v>0</v>
      </c>
      <c r="F179" s="1">
        <v>0</v>
      </c>
      <c r="G179" s="1">
        <v>0</v>
      </c>
      <c r="H179" s="1">
        <v>0</v>
      </c>
      <c r="I179" s="1">
        <v>0</v>
      </c>
      <c r="J179" s="1">
        <v>0</v>
      </c>
      <c r="K179" s="1">
        <v>0</v>
      </c>
      <c r="L179" s="1">
        <v>0</v>
      </c>
      <c r="M179" s="1">
        <v>0</v>
      </c>
      <c r="N179" s="1">
        <v>0</v>
      </c>
      <c r="O179" s="1">
        <v>0</v>
      </c>
      <c r="P179" s="1">
        <v>0</v>
      </c>
      <c r="Q179" s="1">
        <v>0</v>
      </c>
    </row>
    <row r="180" spans="1:17" x14ac:dyDescent="0.35">
      <c r="A180" s="1" t="s">
        <v>1426</v>
      </c>
      <c r="B180" s="1" t="s">
        <v>1641</v>
      </c>
      <c r="D180" s="1">
        <v>0</v>
      </c>
      <c r="E180" s="1">
        <v>0</v>
      </c>
      <c r="F180" s="1">
        <v>0</v>
      </c>
      <c r="G180" s="1">
        <v>0</v>
      </c>
      <c r="H180" s="1">
        <v>0</v>
      </c>
      <c r="I180" s="1">
        <v>0</v>
      </c>
      <c r="J180" s="1">
        <v>0</v>
      </c>
      <c r="K180" s="1">
        <v>0</v>
      </c>
      <c r="L180" s="1">
        <v>0</v>
      </c>
      <c r="M180" s="1">
        <v>0</v>
      </c>
      <c r="N180" s="1">
        <v>0</v>
      </c>
      <c r="O180" s="1">
        <v>0</v>
      </c>
      <c r="P180" s="1">
        <v>0</v>
      </c>
      <c r="Q180" s="1">
        <v>0</v>
      </c>
    </row>
    <row r="181" spans="1:17" x14ac:dyDescent="0.35">
      <c r="A181" s="1" t="s">
        <v>1428</v>
      </c>
      <c r="B181" s="1" t="s">
        <v>1642</v>
      </c>
      <c r="D181" s="1">
        <v>0</v>
      </c>
      <c r="E181" s="1">
        <v>0</v>
      </c>
      <c r="F181" s="1">
        <v>0</v>
      </c>
      <c r="G181" s="1">
        <v>0</v>
      </c>
      <c r="H181" s="1">
        <v>0</v>
      </c>
      <c r="I181" s="1">
        <v>0</v>
      </c>
      <c r="J181" s="1">
        <v>0</v>
      </c>
      <c r="K181" s="1">
        <v>0</v>
      </c>
      <c r="L181" s="1">
        <v>0</v>
      </c>
      <c r="M181" s="1">
        <v>0</v>
      </c>
      <c r="N181" s="1">
        <v>0</v>
      </c>
      <c r="O181" s="1">
        <v>0</v>
      </c>
      <c r="P181" s="1">
        <v>0</v>
      </c>
      <c r="Q181" s="1">
        <v>0</v>
      </c>
    </row>
    <row r="182" spans="1:17" x14ac:dyDescent="0.35">
      <c r="A182" s="1" t="s">
        <v>1430</v>
      </c>
      <c r="B182" s="1" t="s">
        <v>1643</v>
      </c>
      <c r="D182" s="1">
        <v>0</v>
      </c>
      <c r="E182" s="1">
        <v>0</v>
      </c>
      <c r="F182" s="1">
        <v>0</v>
      </c>
      <c r="G182" s="1">
        <v>0</v>
      </c>
      <c r="H182" s="1">
        <v>0</v>
      </c>
      <c r="I182" s="1">
        <v>0</v>
      </c>
      <c r="J182" s="1">
        <v>0</v>
      </c>
      <c r="K182" s="1">
        <v>0</v>
      </c>
      <c r="L182" s="1">
        <v>0</v>
      </c>
      <c r="M182" s="1">
        <v>0</v>
      </c>
      <c r="N182" s="1">
        <v>0</v>
      </c>
      <c r="O182" s="1">
        <v>0</v>
      </c>
      <c r="P182" s="1">
        <v>0</v>
      </c>
      <c r="Q182" s="1">
        <v>0</v>
      </c>
    </row>
    <row r="183" spans="1:17" x14ac:dyDescent="0.35">
      <c r="A183" s="1" t="s">
        <v>1432</v>
      </c>
      <c r="B183" s="1" t="s">
        <v>1644</v>
      </c>
      <c r="D183" s="1">
        <v>0</v>
      </c>
      <c r="E183" s="1">
        <v>0</v>
      </c>
      <c r="F183" s="1">
        <v>0</v>
      </c>
      <c r="G183" s="1">
        <v>0</v>
      </c>
      <c r="H183" s="1">
        <v>0</v>
      </c>
      <c r="I183" s="1">
        <v>0</v>
      </c>
      <c r="J183" s="1">
        <v>0</v>
      </c>
      <c r="K183" s="1">
        <v>0</v>
      </c>
      <c r="L183" s="1">
        <v>0</v>
      </c>
      <c r="M183" s="1">
        <v>0</v>
      </c>
      <c r="N183" s="1">
        <v>0</v>
      </c>
      <c r="O183" s="1">
        <v>0</v>
      </c>
      <c r="P183" s="1">
        <v>0</v>
      </c>
      <c r="Q183" s="1">
        <v>0</v>
      </c>
    </row>
    <row r="184" spans="1:17" x14ac:dyDescent="0.35">
      <c r="A184" s="1" t="s">
        <v>1434</v>
      </c>
      <c r="B184" s="1" t="s">
        <v>1645</v>
      </c>
      <c r="D184" s="1">
        <v>0</v>
      </c>
      <c r="E184" s="1">
        <v>0</v>
      </c>
      <c r="F184" s="1">
        <v>0</v>
      </c>
      <c r="G184" s="1">
        <v>0</v>
      </c>
      <c r="H184" s="1">
        <v>0</v>
      </c>
      <c r="I184" s="1">
        <v>0</v>
      </c>
      <c r="J184" s="1">
        <v>0</v>
      </c>
      <c r="K184" s="1">
        <v>0</v>
      </c>
      <c r="L184" s="1">
        <v>0</v>
      </c>
      <c r="M184" s="1">
        <v>0</v>
      </c>
      <c r="N184" s="1">
        <v>0</v>
      </c>
      <c r="O184" s="1">
        <v>0</v>
      </c>
      <c r="P184" s="1">
        <v>0</v>
      </c>
      <c r="Q184" s="1">
        <v>0</v>
      </c>
    </row>
    <row r="185" spans="1:17" x14ac:dyDescent="0.35">
      <c r="A185" s="1" t="s">
        <v>1436</v>
      </c>
      <c r="B185" s="1" t="s">
        <v>1646</v>
      </c>
      <c r="D185" s="1">
        <v>0</v>
      </c>
      <c r="E185" s="1">
        <v>0</v>
      </c>
      <c r="F185" s="1">
        <v>0</v>
      </c>
      <c r="G185" s="1">
        <v>0</v>
      </c>
      <c r="H185" s="1">
        <v>0</v>
      </c>
      <c r="I185" s="1">
        <v>0</v>
      </c>
      <c r="J185" s="1">
        <v>0</v>
      </c>
      <c r="K185" s="1">
        <v>0</v>
      </c>
      <c r="L185" s="1">
        <v>0</v>
      </c>
      <c r="M185" s="1">
        <v>0</v>
      </c>
      <c r="N185" s="1">
        <v>0</v>
      </c>
      <c r="O185" s="1">
        <v>0</v>
      </c>
      <c r="P185" s="1">
        <v>0</v>
      </c>
      <c r="Q185" s="1">
        <v>0</v>
      </c>
    </row>
    <row r="186" spans="1:17" x14ac:dyDescent="0.35">
      <c r="A186" s="1" t="s">
        <v>1438</v>
      </c>
      <c r="B186" s="1" t="s">
        <v>1647</v>
      </c>
      <c r="D186" s="1">
        <v>0</v>
      </c>
      <c r="E186" s="1">
        <v>0</v>
      </c>
      <c r="F186" s="1">
        <v>0</v>
      </c>
      <c r="G186" s="1">
        <v>0</v>
      </c>
      <c r="H186" s="1">
        <v>0</v>
      </c>
      <c r="I186" s="1">
        <v>0</v>
      </c>
      <c r="J186" s="1">
        <v>0</v>
      </c>
      <c r="K186" s="1">
        <v>0</v>
      </c>
      <c r="L186" s="1">
        <v>0</v>
      </c>
      <c r="M186" s="1">
        <v>0</v>
      </c>
      <c r="N186" s="1">
        <v>0</v>
      </c>
      <c r="O186" s="1">
        <v>0</v>
      </c>
      <c r="P186" s="1">
        <v>0</v>
      </c>
      <c r="Q186" s="1">
        <v>0</v>
      </c>
    </row>
    <row r="187" spans="1:17" x14ac:dyDescent="0.35">
      <c r="A187" s="1" t="s">
        <v>1440</v>
      </c>
      <c r="B187" s="1" t="s">
        <v>1648</v>
      </c>
      <c r="D187" s="1">
        <v>0</v>
      </c>
      <c r="E187" s="1">
        <v>0</v>
      </c>
      <c r="F187" s="1">
        <v>0</v>
      </c>
      <c r="G187" s="1">
        <v>0</v>
      </c>
      <c r="H187" s="1">
        <v>0</v>
      </c>
      <c r="I187" s="1">
        <v>0</v>
      </c>
      <c r="J187" s="1">
        <v>0</v>
      </c>
      <c r="K187" s="1">
        <v>0</v>
      </c>
      <c r="L187" s="1">
        <v>0</v>
      </c>
      <c r="M187" s="1">
        <v>0</v>
      </c>
      <c r="N187" s="1">
        <v>0</v>
      </c>
      <c r="O187" s="1">
        <v>0</v>
      </c>
      <c r="P187" s="1">
        <v>0</v>
      </c>
      <c r="Q187" s="1">
        <v>0</v>
      </c>
    </row>
    <row r="188" spans="1:17" x14ac:dyDescent="0.35">
      <c r="A188" s="1" t="s">
        <v>1442</v>
      </c>
      <c r="B188" s="1" t="s">
        <v>1649</v>
      </c>
      <c r="D188" s="1">
        <v>0</v>
      </c>
      <c r="E188" s="1">
        <v>0</v>
      </c>
      <c r="F188" s="1">
        <v>0</v>
      </c>
      <c r="G188" s="1">
        <v>0</v>
      </c>
      <c r="H188" s="1">
        <v>0</v>
      </c>
      <c r="I188" s="1">
        <v>0</v>
      </c>
      <c r="J188" s="1">
        <v>0</v>
      </c>
      <c r="K188" s="1">
        <v>0</v>
      </c>
      <c r="L188" s="1">
        <v>0</v>
      </c>
      <c r="M188" s="1">
        <v>0</v>
      </c>
      <c r="N188" s="1">
        <v>0</v>
      </c>
      <c r="O188" s="1">
        <v>0</v>
      </c>
      <c r="P188" s="1">
        <v>0</v>
      </c>
      <c r="Q188" s="1">
        <v>0</v>
      </c>
    </row>
    <row r="189" spans="1:17" x14ac:dyDescent="0.35">
      <c r="A189" s="1" t="s">
        <v>1444</v>
      </c>
      <c r="B189" s="1" t="s">
        <v>1650</v>
      </c>
      <c r="D189" s="1">
        <v>0</v>
      </c>
      <c r="E189" s="1">
        <v>0</v>
      </c>
      <c r="F189" s="1">
        <v>0</v>
      </c>
      <c r="G189" s="1">
        <v>0</v>
      </c>
      <c r="H189" s="1">
        <v>0</v>
      </c>
      <c r="I189" s="1">
        <v>0</v>
      </c>
      <c r="J189" s="1">
        <v>0</v>
      </c>
      <c r="K189" s="1">
        <v>0</v>
      </c>
      <c r="L189" s="1">
        <v>0</v>
      </c>
      <c r="M189" s="1">
        <v>0</v>
      </c>
      <c r="N189" s="1">
        <v>0</v>
      </c>
      <c r="O189" s="1">
        <v>0</v>
      </c>
      <c r="P189" s="1">
        <v>0</v>
      </c>
      <c r="Q189" s="1">
        <v>0</v>
      </c>
    </row>
    <row r="190" spans="1:17" x14ac:dyDescent="0.35">
      <c r="A190" s="1" t="s">
        <v>1447</v>
      </c>
      <c r="B190" s="1" t="s">
        <v>1651</v>
      </c>
      <c r="D190" s="1">
        <v>0</v>
      </c>
      <c r="E190" s="1">
        <v>0</v>
      </c>
      <c r="F190" s="1">
        <v>0</v>
      </c>
      <c r="G190" s="1">
        <v>0</v>
      </c>
      <c r="H190" s="1">
        <v>0</v>
      </c>
      <c r="I190" s="1">
        <v>0</v>
      </c>
      <c r="J190" s="1">
        <v>0</v>
      </c>
      <c r="K190" s="1">
        <v>0</v>
      </c>
      <c r="L190" s="1">
        <v>0</v>
      </c>
      <c r="M190" s="1">
        <v>0</v>
      </c>
      <c r="N190" s="1">
        <v>0</v>
      </c>
      <c r="O190" s="1">
        <v>0</v>
      </c>
      <c r="P190" s="1">
        <v>0</v>
      </c>
      <c r="Q190" s="1">
        <v>0</v>
      </c>
    </row>
    <row r="191" spans="1:17" x14ac:dyDescent="0.35">
      <c r="A191" s="1" t="s">
        <v>1449</v>
      </c>
      <c r="B191" s="1" t="s">
        <v>1652</v>
      </c>
      <c r="D191" s="1">
        <v>0</v>
      </c>
      <c r="E191" s="1">
        <v>0</v>
      </c>
      <c r="F191" s="1">
        <v>0</v>
      </c>
      <c r="G191" s="1">
        <v>0</v>
      </c>
      <c r="H191" s="1">
        <v>0</v>
      </c>
      <c r="I191" s="1">
        <v>0</v>
      </c>
      <c r="J191" s="1">
        <v>0</v>
      </c>
      <c r="K191" s="1">
        <v>0</v>
      </c>
      <c r="L191" s="1">
        <v>0</v>
      </c>
      <c r="M191" s="1">
        <v>0</v>
      </c>
      <c r="N191" s="1">
        <v>0</v>
      </c>
      <c r="O191" s="1">
        <v>0</v>
      </c>
      <c r="P191" s="1">
        <v>0</v>
      </c>
      <c r="Q191" s="1">
        <v>0</v>
      </c>
    </row>
    <row r="192" spans="1:17" x14ac:dyDescent="0.35">
      <c r="A192" s="1" t="s">
        <v>1451</v>
      </c>
      <c r="B192" s="1" t="s">
        <v>1653</v>
      </c>
      <c r="D192" s="1">
        <v>0</v>
      </c>
      <c r="E192" s="1">
        <v>0</v>
      </c>
      <c r="F192" s="1">
        <v>0</v>
      </c>
      <c r="G192" s="1">
        <v>0</v>
      </c>
      <c r="H192" s="1">
        <v>0</v>
      </c>
      <c r="I192" s="1">
        <v>0</v>
      </c>
      <c r="J192" s="1">
        <v>0</v>
      </c>
      <c r="K192" s="1">
        <v>0</v>
      </c>
      <c r="L192" s="1">
        <v>0</v>
      </c>
      <c r="M192" s="1">
        <v>0</v>
      </c>
      <c r="N192" s="1">
        <v>0</v>
      </c>
      <c r="O192" s="1">
        <v>0</v>
      </c>
      <c r="P192" s="1">
        <v>0</v>
      </c>
      <c r="Q192" s="1">
        <v>0</v>
      </c>
    </row>
    <row r="193" spans="1:17" x14ac:dyDescent="0.35">
      <c r="A193" s="1" t="s">
        <v>1453</v>
      </c>
      <c r="B193" s="1" t="s">
        <v>1654</v>
      </c>
      <c r="D193" s="1">
        <v>0</v>
      </c>
      <c r="E193" s="1">
        <v>0</v>
      </c>
      <c r="F193" s="1">
        <v>0</v>
      </c>
      <c r="G193" s="1">
        <v>0</v>
      </c>
      <c r="H193" s="1">
        <v>0</v>
      </c>
      <c r="I193" s="1">
        <v>0</v>
      </c>
      <c r="J193" s="1">
        <v>0</v>
      </c>
      <c r="K193" s="1">
        <v>0</v>
      </c>
      <c r="L193" s="1">
        <v>0</v>
      </c>
      <c r="M193" s="1">
        <v>0</v>
      </c>
      <c r="N193" s="1">
        <v>0</v>
      </c>
      <c r="O193" s="1">
        <v>0</v>
      </c>
      <c r="P193" s="1">
        <v>0</v>
      </c>
      <c r="Q193" s="1">
        <v>0</v>
      </c>
    </row>
    <row r="194" spans="1:17" x14ac:dyDescent="0.35">
      <c r="A194" s="1" t="s">
        <v>1455</v>
      </c>
      <c r="B194" s="1" t="s">
        <v>1655</v>
      </c>
      <c r="D194" s="1">
        <v>0</v>
      </c>
      <c r="E194" s="1">
        <v>0</v>
      </c>
      <c r="F194" s="1">
        <v>0</v>
      </c>
      <c r="G194" s="1">
        <v>0</v>
      </c>
      <c r="H194" s="1">
        <v>0</v>
      </c>
      <c r="I194" s="1">
        <v>0</v>
      </c>
      <c r="J194" s="1">
        <v>0</v>
      </c>
      <c r="K194" s="1">
        <v>0</v>
      </c>
      <c r="L194" s="1">
        <v>0</v>
      </c>
      <c r="M194" s="1">
        <v>0</v>
      </c>
      <c r="N194" s="1">
        <v>0</v>
      </c>
      <c r="O194" s="1">
        <v>0</v>
      </c>
      <c r="P194" s="1">
        <v>0</v>
      </c>
      <c r="Q194" s="1">
        <v>0</v>
      </c>
    </row>
    <row r="195" spans="1:17" x14ac:dyDescent="0.35">
      <c r="A195" s="1" t="s">
        <v>1457</v>
      </c>
      <c r="B195" s="1" t="s">
        <v>1656</v>
      </c>
      <c r="D195" s="1">
        <v>0</v>
      </c>
      <c r="E195" s="1">
        <v>0</v>
      </c>
      <c r="F195" s="1">
        <v>0</v>
      </c>
      <c r="G195" s="1">
        <v>0</v>
      </c>
      <c r="H195" s="1">
        <v>0</v>
      </c>
      <c r="I195" s="1">
        <v>0</v>
      </c>
      <c r="J195" s="1">
        <v>0</v>
      </c>
      <c r="K195" s="1">
        <v>0</v>
      </c>
      <c r="L195" s="1">
        <v>0</v>
      </c>
      <c r="M195" s="1">
        <v>0</v>
      </c>
      <c r="N195" s="1">
        <v>0</v>
      </c>
      <c r="O195" s="1">
        <v>0</v>
      </c>
      <c r="P195" s="1">
        <v>0</v>
      </c>
      <c r="Q195" s="1">
        <v>0</v>
      </c>
    </row>
    <row r="196" spans="1:17" x14ac:dyDescent="0.35">
      <c r="A196" s="1" t="s">
        <v>1460</v>
      </c>
      <c r="B196" s="1" t="s">
        <v>1657</v>
      </c>
      <c r="D196" s="1">
        <v>0</v>
      </c>
      <c r="E196" s="1">
        <v>0</v>
      </c>
      <c r="F196" s="1">
        <v>0</v>
      </c>
      <c r="G196" s="1">
        <v>0</v>
      </c>
      <c r="H196" s="1">
        <v>0</v>
      </c>
      <c r="I196" s="1">
        <v>0</v>
      </c>
      <c r="J196" s="1">
        <v>0</v>
      </c>
      <c r="K196" s="1">
        <v>0</v>
      </c>
      <c r="L196" s="1">
        <v>0</v>
      </c>
      <c r="M196" s="1">
        <v>0</v>
      </c>
      <c r="N196" s="1">
        <v>0</v>
      </c>
      <c r="O196" s="1">
        <v>0</v>
      </c>
      <c r="P196" s="1">
        <v>0</v>
      </c>
      <c r="Q196" s="1">
        <v>0</v>
      </c>
    </row>
    <row r="197" spans="1:17" x14ac:dyDescent="0.35">
      <c r="A197" s="1" t="s">
        <v>1382</v>
      </c>
      <c r="B197" s="1" t="s">
        <v>1658</v>
      </c>
      <c r="C197" s="439"/>
      <c r="D197" s="1">
        <v>0</v>
      </c>
      <c r="E197" s="1">
        <v>0</v>
      </c>
      <c r="F197" s="1">
        <v>0</v>
      </c>
      <c r="G197" s="1">
        <v>0</v>
      </c>
      <c r="H197" s="1">
        <v>0</v>
      </c>
      <c r="I197" s="1">
        <v>0</v>
      </c>
      <c r="J197" s="1">
        <v>0</v>
      </c>
      <c r="K197" s="1">
        <v>0</v>
      </c>
      <c r="L197" s="1">
        <v>0</v>
      </c>
      <c r="M197" s="1">
        <v>0</v>
      </c>
      <c r="N197" s="1">
        <v>0</v>
      </c>
      <c r="O197" s="1">
        <v>0</v>
      </c>
      <c r="P197" s="1">
        <v>0</v>
      </c>
      <c r="Q197" s="1">
        <v>0</v>
      </c>
    </row>
    <row r="198" spans="1:17" x14ac:dyDescent="0.35">
      <c r="A198" s="1" t="s">
        <v>1386</v>
      </c>
      <c r="B198" s="1" t="s">
        <v>1660</v>
      </c>
      <c r="D198" s="1">
        <v>0</v>
      </c>
      <c r="E198" s="1">
        <v>0</v>
      </c>
      <c r="F198" s="1">
        <v>0</v>
      </c>
      <c r="G198" s="1">
        <v>0</v>
      </c>
      <c r="H198" s="1">
        <v>0</v>
      </c>
      <c r="I198" s="1">
        <v>0</v>
      </c>
      <c r="J198" s="1">
        <v>0</v>
      </c>
      <c r="K198" s="1">
        <v>0</v>
      </c>
      <c r="L198" s="1">
        <v>0</v>
      </c>
      <c r="M198" s="1">
        <v>0</v>
      </c>
      <c r="N198" s="1">
        <v>0</v>
      </c>
      <c r="O198" s="1">
        <v>0</v>
      </c>
      <c r="P198" s="1">
        <v>0</v>
      </c>
      <c r="Q198" s="1">
        <v>0</v>
      </c>
    </row>
    <row r="199" spans="1:17" x14ac:dyDescent="0.35">
      <c r="A199" s="1" t="s">
        <v>1388</v>
      </c>
      <c r="B199" s="1" t="s">
        <v>1661</v>
      </c>
      <c r="D199" s="1">
        <v>0</v>
      </c>
      <c r="E199" s="1">
        <v>0</v>
      </c>
      <c r="F199" s="1">
        <v>0</v>
      </c>
      <c r="G199" s="1">
        <v>0</v>
      </c>
      <c r="H199" s="1">
        <v>0</v>
      </c>
      <c r="I199" s="1">
        <v>0</v>
      </c>
      <c r="J199" s="1">
        <v>0</v>
      </c>
      <c r="K199" s="1">
        <v>0</v>
      </c>
      <c r="L199" s="1">
        <v>0</v>
      </c>
      <c r="M199" s="1">
        <v>0</v>
      </c>
      <c r="N199" s="1">
        <v>0</v>
      </c>
      <c r="O199" s="1">
        <v>0</v>
      </c>
      <c r="P199" s="1">
        <v>0</v>
      </c>
      <c r="Q199" s="1">
        <v>0</v>
      </c>
    </row>
    <row r="200" spans="1:17" x14ac:dyDescent="0.35">
      <c r="A200" s="1" t="s">
        <v>1390</v>
      </c>
      <c r="B200" s="1" t="s">
        <v>1662</v>
      </c>
      <c r="D200" s="1">
        <v>0</v>
      </c>
      <c r="E200" s="1">
        <v>0</v>
      </c>
      <c r="F200" s="1">
        <v>0</v>
      </c>
      <c r="G200" s="1">
        <v>0</v>
      </c>
      <c r="H200" s="1">
        <v>0</v>
      </c>
      <c r="I200" s="1">
        <v>0</v>
      </c>
      <c r="J200" s="1">
        <v>0</v>
      </c>
      <c r="K200" s="1">
        <v>0</v>
      </c>
      <c r="L200" s="1">
        <v>0</v>
      </c>
      <c r="M200" s="1">
        <v>0</v>
      </c>
      <c r="N200" s="1">
        <v>0</v>
      </c>
      <c r="O200" s="1">
        <v>0</v>
      </c>
      <c r="P200" s="1">
        <v>0</v>
      </c>
      <c r="Q200" s="1">
        <v>0</v>
      </c>
    </row>
    <row r="201" spans="1:17" x14ac:dyDescent="0.35">
      <c r="A201" s="1" t="s">
        <v>1392</v>
      </c>
      <c r="B201" s="1" t="s">
        <v>1663</v>
      </c>
      <c r="D201" s="1">
        <v>0</v>
      </c>
      <c r="E201" s="1">
        <v>0</v>
      </c>
      <c r="F201" s="1">
        <v>0</v>
      </c>
      <c r="G201" s="1">
        <v>0</v>
      </c>
      <c r="H201" s="1">
        <v>0</v>
      </c>
      <c r="I201" s="1">
        <v>0</v>
      </c>
      <c r="J201" s="1">
        <v>0</v>
      </c>
      <c r="K201" s="1">
        <v>0</v>
      </c>
      <c r="L201" s="1">
        <v>0</v>
      </c>
      <c r="M201" s="1">
        <v>0</v>
      </c>
      <c r="N201" s="1">
        <v>0</v>
      </c>
      <c r="O201" s="1">
        <v>0</v>
      </c>
      <c r="P201" s="1">
        <v>0</v>
      </c>
      <c r="Q201" s="1">
        <v>0</v>
      </c>
    </row>
    <row r="202" spans="1:17" x14ac:dyDescent="0.35">
      <c r="A202" s="1" t="s">
        <v>1394</v>
      </c>
      <c r="B202" s="1" t="s">
        <v>1664</v>
      </c>
      <c r="D202" s="1">
        <v>0</v>
      </c>
      <c r="E202" s="1">
        <v>0</v>
      </c>
      <c r="F202" s="1">
        <v>0</v>
      </c>
      <c r="G202" s="1">
        <v>0</v>
      </c>
      <c r="H202" s="1">
        <v>0</v>
      </c>
      <c r="I202" s="1">
        <v>0</v>
      </c>
      <c r="J202" s="1">
        <v>0</v>
      </c>
      <c r="K202" s="1">
        <v>0</v>
      </c>
      <c r="L202" s="1">
        <v>0</v>
      </c>
      <c r="M202" s="1">
        <v>0</v>
      </c>
      <c r="N202" s="1">
        <v>0</v>
      </c>
      <c r="O202" s="1">
        <v>0</v>
      </c>
      <c r="P202" s="1">
        <v>0</v>
      </c>
      <c r="Q202" s="1">
        <v>0</v>
      </c>
    </row>
    <row r="203" spans="1:17" x14ac:dyDescent="0.35">
      <c r="A203" s="1" t="s">
        <v>1396</v>
      </c>
      <c r="B203" s="1" t="s">
        <v>1665</v>
      </c>
      <c r="D203" s="1">
        <v>0</v>
      </c>
      <c r="E203" s="1">
        <v>0</v>
      </c>
      <c r="F203" s="1">
        <v>0</v>
      </c>
      <c r="G203" s="1">
        <v>0</v>
      </c>
      <c r="H203" s="1">
        <v>0</v>
      </c>
      <c r="I203" s="1">
        <v>0</v>
      </c>
      <c r="J203" s="1">
        <v>0</v>
      </c>
      <c r="K203" s="1">
        <v>0</v>
      </c>
      <c r="L203" s="1">
        <v>0</v>
      </c>
      <c r="M203" s="1">
        <v>0</v>
      </c>
      <c r="N203" s="1">
        <v>0</v>
      </c>
      <c r="O203" s="1">
        <v>0</v>
      </c>
      <c r="P203" s="1">
        <v>0</v>
      </c>
      <c r="Q203" s="1">
        <v>0</v>
      </c>
    </row>
    <row r="204" spans="1:17" x14ac:dyDescent="0.35">
      <c r="A204" s="1" t="s">
        <v>1398</v>
      </c>
      <c r="B204" s="1" t="s">
        <v>1666</v>
      </c>
      <c r="D204" s="1">
        <v>0</v>
      </c>
      <c r="E204" s="1">
        <v>0</v>
      </c>
      <c r="F204" s="1">
        <v>0</v>
      </c>
      <c r="G204" s="1">
        <v>0</v>
      </c>
      <c r="H204" s="1">
        <v>0</v>
      </c>
      <c r="I204" s="1">
        <v>0</v>
      </c>
      <c r="J204" s="1">
        <v>0</v>
      </c>
      <c r="K204" s="1">
        <v>0</v>
      </c>
      <c r="L204" s="1">
        <v>0</v>
      </c>
      <c r="M204" s="1">
        <v>0</v>
      </c>
      <c r="N204" s="1">
        <v>0</v>
      </c>
      <c r="O204" s="1">
        <v>0</v>
      </c>
      <c r="P204" s="1">
        <v>0</v>
      </c>
      <c r="Q204" s="1">
        <v>0</v>
      </c>
    </row>
    <row r="205" spans="1:17" x14ac:dyDescent="0.35">
      <c r="A205" s="1" t="s">
        <v>1400</v>
      </c>
      <c r="B205" s="1" t="s">
        <v>1667</v>
      </c>
      <c r="D205" s="1">
        <v>0</v>
      </c>
      <c r="E205" s="1">
        <v>0</v>
      </c>
      <c r="F205" s="1">
        <v>0</v>
      </c>
      <c r="G205" s="1">
        <v>0</v>
      </c>
      <c r="H205" s="1">
        <v>0</v>
      </c>
      <c r="I205" s="1">
        <v>0</v>
      </c>
      <c r="J205" s="1">
        <v>0</v>
      </c>
      <c r="K205" s="1">
        <v>0</v>
      </c>
      <c r="L205" s="1">
        <v>0</v>
      </c>
      <c r="M205" s="1">
        <v>0</v>
      </c>
      <c r="N205" s="1">
        <v>0</v>
      </c>
      <c r="O205" s="1">
        <v>0</v>
      </c>
      <c r="P205" s="1">
        <v>0</v>
      </c>
      <c r="Q205" s="1">
        <v>0</v>
      </c>
    </row>
    <row r="206" spans="1:17" x14ac:dyDescent="0.35">
      <c r="A206" s="1" t="s">
        <v>1402</v>
      </c>
      <c r="B206" s="1" t="s">
        <v>1668</v>
      </c>
      <c r="D206" s="1">
        <v>0</v>
      </c>
      <c r="E206" s="1">
        <v>0</v>
      </c>
      <c r="F206" s="1">
        <v>0</v>
      </c>
      <c r="G206" s="1">
        <v>0</v>
      </c>
      <c r="H206" s="1">
        <v>0</v>
      </c>
      <c r="I206" s="1">
        <v>0</v>
      </c>
      <c r="J206" s="1">
        <v>0</v>
      </c>
      <c r="K206" s="1">
        <v>0</v>
      </c>
      <c r="L206" s="1">
        <v>0</v>
      </c>
      <c r="M206" s="1">
        <v>0</v>
      </c>
      <c r="N206" s="1">
        <v>0</v>
      </c>
      <c r="O206" s="1">
        <v>0</v>
      </c>
      <c r="P206" s="1">
        <v>0</v>
      </c>
      <c r="Q206" s="1">
        <v>0</v>
      </c>
    </row>
    <row r="207" spans="1:17" x14ac:dyDescent="0.35">
      <c r="A207" s="1" t="s">
        <v>1404</v>
      </c>
      <c r="B207" s="1" t="s">
        <v>1669</v>
      </c>
      <c r="D207" s="1">
        <v>0</v>
      </c>
      <c r="E207" s="1">
        <v>0</v>
      </c>
      <c r="F207" s="1">
        <v>0</v>
      </c>
      <c r="G207" s="1">
        <v>0</v>
      </c>
      <c r="H207" s="1">
        <v>0</v>
      </c>
      <c r="I207" s="1">
        <v>0</v>
      </c>
      <c r="J207" s="1">
        <v>0</v>
      </c>
      <c r="K207" s="1">
        <v>0</v>
      </c>
      <c r="L207" s="1">
        <v>0</v>
      </c>
      <c r="M207" s="1">
        <v>0</v>
      </c>
      <c r="N207" s="1">
        <v>0</v>
      </c>
      <c r="O207" s="1">
        <v>0</v>
      </c>
      <c r="P207" s="1">
        <v>0</v>
      </c>
      <c r="Q207" s="1">
        <v>0</v>
      </c>
    </row>
    <row r="208" spans="1:17" x14ac:dyDescent="0.35">
      <c r="A208" s="1" t="s">
        <v>1406</v>
      </c>
      <c r="B208" s="1" t="s">
        <v>1670</v>
      </c>
      <c r="D208" s="1">
        <v>0</v>
      </c>
      <c r="E208" s="1">
        <v>0</v>
      </c>
      <c r="F208" s="1">
        <v>0</v>
      </c>
      <c r="G208" s="1">
        <v>0</v>
      </c>
      <c r="H208" s="1">
        <v>0</v>
      </c>
      <c r="I208" s="1">
        <v>0</v>
      </c>
      <c r="J208" s="1">
        <v>0</v>
      </c>
      <c r="K208" s="1">
        <v>0</v>
      </c>
      <c r="L208" s="1">
        <v>0</v>
      </c>
      <c r="M208" s="1">
        <v>0</v>
      </c>
      <c r="N208" s="1">
        <v>0</v>
      </c>
      <c r="O208" s="1">
        <v>0</v>
      </c>
      <c r="P208" s="1">
        <v>0</v>
      </c>
      <c r="Q208" s="1">
        <v>0</v>
      </c>
    </row>
    <row r="209" spans="1:17" x14ac:dyDescent="0.35">
      <c r="A209" s="1" t="s">
        <v>1408</v>
      </c>
      <c r="B209" s="1" t="s">
        <v>1671</v>
      </c>
      <c r="D209" s="1">
        <v>0</v>
      </c>
      <c r="E209" s="1">
        <v>0</v>
      </c>
      <c r="F209" s="1">
        <v>0</v>
      </c>
      <c r="G209" s="1">
        <v>0</v>
      </c>
      <c r="H209" s="1">
        <v>0</v>
      </c>
      <c r="I209" s="1">
        <v>0</v>
      </c>
      <c r="J209" s="1">
        <v>0</v>
      </c>
      <c r="K209" s="1">
        <v>0</v>
      </c>
      <c r="L209" s="1">
        <v>0</v>
      </c>
      <c r="M209" s="1">
        <v>0</v>
      </c>
      <c r="N209" s="1">
        <v>0</v>
      </c>
      <c r="O209" s="1">
        <v>0</v>
      </c>
      <c r="P209" s="1">
        <v>0</v>
      </c>
      <c r="Q209" s="1">
        <v>0</v>
      </c>
    </row>
    <row r="210" spans="1:17" x14ac:dyDescent="0.35">
      <c r="A210" s="1" t="s">
        <v>1411</v>
      </c>
      <c r="B210" s="1" t="s">
        <v>1672</v>
      </c>
      <c r="D210" s="1">
        <v>0</v>
      </c>
      <c r="E210" s="1">
        <v>0</v>
      </c>
      <c r="F210" s="1">
        <v>0</v>
      </c>
      <c r="G210" s="1">
        <v>0</v>
      </c>
      <c r="H210" s="1">
        <v>0</v>
      </c>
      <c r="I210" s="1">
        <v>0</v>
      </c>
      <c r="J210" s="1">
        <v>0</v>
      </c>
      <c r="K210" s="1">
        <v>0</v>
      </c>
      <c r="L210" s="1">
        <v>0</v>
      </c>
      <c r="M210" s="1">
        <v>0</v>
      </c>
      <c r="N210" s="1">
        <v>0</v>
      </c>
      <c r="O210" s="1">
        <v>0</v>
      </c>
      <c r="P210" s="1">
        <v>0</v>
      </c>
      <c r="Q210" s="1">
        <v>0</v>
      </c>
    </row>
    <row r="211" spans="1:17" x14ac:dyDescent="0.35">
      <c r="A211" s="1" t="s">
        <v>1482</v>
      </c>
      <c r="B211" s="1" t="s">
        <v>1673</v>
      </c>
      <c r="D211" s="1">
        <v>0</v>
      </c>
      <c r="E211" s="1">
        <v>0</v>
      </c>
      <c r="F211" s="1">
        <v>0</v>
      </c>
      <c r="G211" s="1">
        <v>0</v>
      </c>
      <c r="H211" s="1">
        <v>0</v>
      </c>
      <c r="I211" s="1">
        <v>0</v>
      </c>
      <c r="J211" s="1">
        <v>0</v>
      </c>
      <c r="K211" s="1">
        <v>0</v>
      </c>
      <c r="L211" s="1">
        <v>0</v>
      </c>
      <c r="M211" s="1">
        <v>0</v>
      </c>
      <c r="N211" s="1">
        <v>0</v>
      </c>
      <c r="O211" s="1">
        <v>0</v>
      </c>
      <c r="P211" s="1">
        <v>0</v>
      </c>
      <c r="Q211" s="1">
        <v>0</v>
      </c>
    </row>
    <row r="212" spans="1:17" x14ac:dyDescent="0.35">
      <c r="A212" s="1" t="s">
        <v>1415</v>
      </c>
      <c r="B212" s="1" t="s">
        <v>1674</v>
      </c>
      <c r="D212" s="1">
        <v>0</v>
      </c>
      <c r="E212" s="1">
        <v>0</v>
      </c>
      <c r="F212" s="1">
        <v>0</v>
      </c>
      <c r="G212" s="1">
        <v>0</v>
      </c>
      <c r="H212" s="1">
        <v>0</v>
      </c>
      <c r="I212" s="1">
        <v>0</v>
      </c>
      <c r="J212" s="1">
        <v>0</v>
      </c>
      <c r="K212" s="1">
        <v>0</v>
      </c>
      <c r="L212" s="1">
        <v>0</v>
      </c>
      <c r="M212" s="1">
        <v>0</v>
      </c>
      <c r="N212" s="1">
        <v>0</v>
      </c>
      <c r="O212" s="1">
        <v>0</v>
      </c>
      <c r="P212" s="1">
        <v>0</v>
      </c>
      <c r="Q212" s="1">
        <v>0</v>
      </c>
    </row>
    <row r="213" spans="1:17" x14ac:dyDescent="0.35">
      <c r="A213" s="1" t="s">
        <v>1417</v>
      </c>
      <c r="B213" s="1" t="s">
        <v>1675</v>
      </c>
      <c r="D213" s="1">
        <v>0</v>
      </c>
      <c r="E213" s="1">
        <v>0</v>
      </c>
      <c r="F213" s="1">
        <v>0</v>
      </c>
      <c r="G213" s="1">
        <v>0</v>
      </c>
      <c r="H213" s="1">
        <v>0</v>
      </c>
      <c r="I213" s="1">
        <v>0</v>
      </c>
      <c r="J213" s="1">
        <v>0</v>
      </c>
      <c r="K213" s="1">
        <v>0</v>
      </c>
      <c r="L213" s="1">
        <v>0</v>
      </c>
      <c r="M213" s="1">
        <v>0</v>
      </c>
      <c r="N213" s="1">
        <v>0</v>
      </c>
      <c r="O213" s="1">
        <v>0</v>
      </c>
      <c r="P213" s="1">
        <v>0</v>
      </c>
      <c r="Q213" s="1">
        <v>0</v>
      </c>
    </row>
    <row r="214" spans="1:17" x14ac:dyDescent="0.35">
      <c r="A214" s="1" t="s">
        <v>1419</v>
      </c>
      <c r="B214" s="1" t="s">
        <v>1676</v>
      </c>
      <c r="D214" s="1">
        <v>0</v>
      </c>
      <c r="E214" s="1">
        <v>0</v>
      </c>
      <c r="F214" s="1">
        <v>0</v>
      </c>
      <c r="G214" s="1">
        <v>0</v>
      </c>
      <c r="H214" s="1">
        <v>0</v>
      </c>
      <c r="I214" s="1">
        <v>0</v>
      </c>
      <c r="J214" s="1">
        <v>0</v>
      </c>
      <c r="K214" s="1">
        <v>0</v>
      </c>
      <c r="L214" s="1">
        <v>0</v>
      </c>
      <c r="M214" s="1">
        <v>0</v>
      </c>
      <c r="N214" s="1">
        <v>0</v>
      </c>
      <c r="O214" s="1">
        <v>0</v>
      </c>
      <c r="P214" s="1">
        <v>0</v>
      </c>
      <c r="Q214" s="1">
        <v>0</v>
      </c>
    </row>
    <row r="215" spans="1:17" x14ac:dyDescent="0.35">
      <c r="A215" s="1" t="s">
        <v>1814</v>
      </c>
      <c r="B215" s="1" t="s">
        <v>1828</v>
      </c>
      <c r="D215" s="1">
        <v>0</v>
      </c>
      <c r="E215" s="1">
        <v>0</v>
      </c>
      <c r="F215" s="1">
        <v>0</v>
      </c>
      <c r="G215" s="1">
        <v>0</v>
      </c>
      <c r="H215" s="1">
        <v>0</v>
      </c>
      <c r="I215" s="1">
        <v>0</v>
      </c>
      <c r="J215" s="1">
        <v>0</v>
      </c>
      <c r="K215" s="1">
        <v>0</v>
      </c>
      <c r="L215" s="1">
        <v>0</v>
      </c>
      <c r="M215" s="1">
        <v>0</v>
      </c>
      <c r="N215" s="1">
        <v>0</v>
      </c>
      <c r="O215" s="1">
        <v>0</v>
      </c>
      <c r="P215" s="1">
        <v>0</v>
      </c>
      <c r="Q215" s="1">
        <v>0</v>
      </c>
    </row>
    <row r="216" spans="1:17" x14ac:dyDescent="0.35">
      <c r="A216" s="1" t="s">
        <v>1815</v>
      </c>
      <c r="B216" s="1" t="s">
        <v>1829</v>
      </c>
      <c r="D216" s="1">
        <v>0</v>
      </c>
      <c r="E216" s="1">
        <v>0</v>
      </c>
      <c r="F216" s="1">
        <v>0</v>
      </c>
      <c r="G216" s="1">
        <v>0</v>
      </c>
      <c r="H216" s="1">
        <v>0</v>
      </c>
      <c r="I216" s="1">
        <v>0</v>
      </c>
      <c r="J216" s="1">
        <v>0</v>
      </c>
      <c r="K216" s="1">
        <v>0</v>
      </c>
      <c r="L216" s="1">
        <v>0</v>
      </c>
      <c r="M216" s="1">
        <v>0</v>
      </c>
      <c r="N216" s="1">
        <v>0</v>
      </c>
      <c r="O216" s="1">
        <v>0</v>
      </c>
      <c r="P216" s="1">
        <v>0</v>
      </c>
      <c r="Q216" s="1">
        <v>0</v>
      </c>
    </row>
    <row r="217" spans="1:17" x14ac:dyDescent="0.35">
      <c r="A217" s="1" t="s">
        <v>1421</v>
      </c>
      <c r="B217" s="1" t="s">
        <v>1677</v>
      </c>
      <c r="D217" s="1">
        <v>0</v>
      </c>
      <c r="E217" s="1">
        <v>0</v>
      </c>
      <c r="F217" s="1">
        <v>0</v>
      </c>
      <c r="G217" s="1">
        <v>0</v>
      </c>
      <c r="H217" s="1">
        <v>0</v>
      </c>
      <c r="I217" s="1">
        <v>0</v>
      </c>
      <c r="J217" s="1">
        <v>0</v>
      </c>
      <c r="K217" s="1">
        <v>0</v>
      </c>
      <c r="L217" s="1">
        <v>0</v>
      </c>
      <c r="M217" s="1">
        <v>0</v>
      </c>
      <c r="N217" s="1">
        <v>0</v>
      </c>
      <c r="O217" s="1">
        <v>0</v>
      </c>
      <c r="P217" s="1">
        <v>0</v>
      </c>
      <c r="Q217" s="1">
        <v>0</v>
      </c>
    </row>
    <row r="218" spans="1:17" x14ac:dyDescent="0.35">
      <c r="A218" s="1" t="s">
        <v>1424</v>
      </c>
      <c r="B218" s="1" t="s">
        <v>1678</v>
      </c>
      <c r="D218" s="1">
        <v>0</v>
      </c>
      <c r="E218" s="1">
        <v>0</v>
      </c>
      <c r="F218" s="1">
        <v>0</v>
      </c>
      <c r="G218" s="1">
        <v>0</v>
      </c>
      <c r="H218" s="1">
        <v>0</v>
      </c>
      <c r="I218" s="1">
        <v>0</v>
      </c>
      <c r="J218" s="1">
        <v>0</v>
      </c>
      <c r="K218" s="1">
        <v>0</v>
      </c>
      <c r="L218" s="1">
        <v>0</v>
      </c>
      <c r="M218" s="1">
        <v>0</v>
      </c>
      <c r="N218" s="1">
        <v>0</v>
      </c>
      <c r="O218" s="1">
        <v>0</v>
      </c>
      <c r="P218" s="1">
        <v>0</v>
      </c>
      <c r="Q218" s="1">
        <v>0</v>
      </c>
    </row>
    <row r="219" spans="1:17" x14ac:dyDescent="0.35">
      <c r="A219" s="1" t="s">
        <v>1426</v>
      </c>
      <c r="B219" s="1" t="s">
        <v>1679</v>
      </c>
      <c r="D219" s="1">
        <v>0</v>
      </c>
      <c r="E219" s="1">
        <v>0</v>
      </c>
      <c r="F219" s="1">
        <v>0</v>
      </c>
      <c r="G219" s="1">
        <v>0</v>
      </c>
      <c r="H219" s="1">
        <v>0</v>
      </c>
      <c r="I219" s="1">
        <v>0</v>
      </c>
      <c r="J219" s="1">
        <v>0</v>
      </c>
      <c r="K219" s="1">
        <v>0</v>
      </c>
      <c r="L219" s="1">
        <v>0</v>
      </c>
      <c r="M219" s="1">
        <v>0</v>
      </c>
      <c r="N219" s="1">
        <v>0</v>
      </c>
      <c r="O219" s="1">
        <v>0</v>
      </c>
      <c r="P219" s="1">
        <v>0</v>
      </c>
      <c r="Q219" s="1">
        <v>0</v>
      </c>
    </row>
    <row r="220" spans="1:17" x14ac:dyDescent="0.35">
      <c r="A220" s="1" t="s">
        <v>1428</v>
      </c>
      <c r="B220" s="1" t="s">
        <v>1680</v>
      </c>
      <c r="D220" s="1">
        <v>0</v>
      </c>
      <c r="E220" s="1">
        <v>0</v>
      </c>
      <c r="F220" s="1">
        <v>0</v>
      </c>
      <c r="G220" s="1">
        <v>0</v>
      </c>
      <c r="H220" s="1">
        <v>0</v>
      </c>
      <c r="I220" s="1">
        <v>0</v>
      </c>
      <c r="J220" s="1">
        <v>0</v>
      </c>
      <c r="K220" s="1">
        <v>0</v>
      </c>
      <c r="L220" s="1">
        <v>0</v>
      </c>
      <c r="M220" s="1">
        <v>0</v>
      </c>
      <c r="N220" s="1">
        <v>0</v>
      </c>
      <c r="O220" s="1">
        <v>0</v>
      </c>
      <c r="P220" s="1">
        <v>0</v>
      </c>
      <c r="Q220" s="1">
        <v>0</v>
      </c>
    </row>
    <row r="221" spans="1:17" x14ac:dyDescent="0.35">
      <c r="A221" s="1" t="s">
        <v>1430</v>
      </c>
      <c r="B221" s="1" t="s">
        <v>1681</v>
      </c>
      <c r="D221" s="1">
        <v>0</v>
      </c>
      <c r="E221" s="1">
        <v>0</v>
      </c>
      <c r="F221" s="1">
        <v>0</v>
      </c>
      <c r="G221" s="1">
        <v>0</v>
      </c>
      <c r="H221" s="1">
        <v>0</v>
      </c>
      <c r="I221" s="1">
        <v>0</v>
      </c>
      <c r="J221" s="1">
        <v>0</v>
      </c>
      <c r="K221" s="1">
        <v>0</v>
      </c>
      <c r="L221" s="1">
        <v>0</v>
      </c>
      <c r="M221" s="1">
        <v>0</v>
      </c>
      <c r="N221" s="1">
        <v>0</v>
      </c>
      <c r="O221" s="1">
        <v>0</v>
      </c>
      <c r="P221" s="1">
        <v>0</v>
      </c>
      <c r="Q221" s="1">
        <v>0</v>
      </c>
    </row>
    <row r="222" spans="1:17" x14ac:dyDescent="0.35">
      <c r="A222" s="1" t="s">
        <v>1432</v>
      </c>
      <c r="B222" s="1" t="s">
        <v>1682</v>
      </c>
      <c r="D222" s="1">
        <v>0</v>
      </c>
      <c r="E222" s="1">
        <v>0</v>
      </c>
      <c r="F222" s="1">
        <v>0</v>
      </c>
      <c r="G222" s="1">
        <v>0</v>
      </c>
      <c r="H222" s="1">
        <v>0</v>
      </c>
      <c r="I222" s="1">
        <v>0</v>
      </c>
      <c r="J222" s="1">
        <v>0</v>
      </c>
      <c r="K222" s="1">
        <v>0</v>
      </c>
      <c r="L222" s="1">
        <v>0</v>
      </c>
      <c r="M222" s="1">
        <v>0</v>
      </c>
      <c r="N222" s="1">
        <v>0</v>
      </c>
      <c r="O222" s="1">
        <v>0</v>
      </c>
      <c r="P222" s="1">
        <v>0</v>
      </c>
      <c r="Q222" s="1">
        <v>0</v>
      </c>
    </row>
    <row r="223" spans="1:17" x14ac:dyDescent="0.35">
      <c r="A223" s="1" t="s">
        <v>1434</v>
      </c>
      <c r="B223" s="1" t="s">
        <v>1683</v>
      </c>
      <c r="D223" s="1">
        <v>0</v>
      </c>
      <c r="E223" s="1">
        <v>0</v>
      </c>
      <c r="F223" s="1">
        <v>0</v>
      </c>
      <c r="G223" s="1">
        <v>0</v>
      </c>
      <c r="H223" s="1">
        <v>0</v>
      </c>
      <c r="I223" s="1">
        <v>0</v>
      </c>
      <c r="J223" s="1">
        <v>0</v>
      </c>
      <c r="K223" s="1">
        <v>0</v>
      </c>
      <c r="L223" s="1">
        <v>0</v>
      </c>
      <c r="M223" s="1">
        <v>0</v>
      </c>
      <c r="N223" s="1">
        <v>0</v>
      </c>
      <c r="O223" s="1">
        <v>0</v>
      </c>
      <c r="P223" s="1">
        <v>0</v>
      </c>
      <c r="Q223" s="1">
        <v>0</v>
      </c>
    </row>
    <row r="224" spans="1:17" x14ac:dyDescent="0.35">
      <c r="A224" s="1" t="s">
        <v>1436</v>
      </c>
      <c r="B224" s="1" t="s">
        <v>1684</v>
      </c>
      <c r="D224" s="1">
        <v>0</v>
      </c>
      <c r="E224" s="1">
        <v>0</v>
      </c>
      <c r="F224" s="1">
        <v>0</v>
      </c>
      <c r="G224" s="1">
        <v>0</v>
      </c>
      <c r="H224" s="1">
        <v>0</v>
      </c>
      <c r="I224" s="1">
        <v>0</v>
      </c>
      <c r="J224" s="1">
        <v>0</v>
      </c>
      <c r="K224" s="1">
        <v>0</v>
      </c>
      <c r="L224" s="1">
        <v>0</v>
      </c>
      <c r="M224" s="1">
        <v>0</v>
      </c>
      <c r="N224" s="1">
        <v>0</v>
      </c>
      <c r="O224" s="1">
        <v>0</v>
      </c>
      <c r="P224" s="1">
        <v>0</v>
      </c>
      <c r="Q224" s="1">
        <v>0</v>
      </c>
    </row>
    <row r="225" spans="1:17" x14ac:dyDescent="0.35">
      <c r="A225" s="1" t="s">
        <v>1438</v>
      </c>
      <c r="B225" s="1" t="s">
        <v>1685</v>
      </c>
      <c r="D225" s="1">
        <v>0</v>
      </c>
      <c r="E225" s="1">
        <v>0</v>
      </c>
      <c r="F225" s="1">
        <v>0</v>
      </c>
      <c r="G225" s="1">
        <v>0</v>
      </c>
      <c r="H225" s="1">
        <v>0</v>
      </c>
      <c r="I225" s="1">
        <v>0</v>
      </c>
      <c r="J225" s="1">
        <v>0</v>
      </c>
      <c r="K225" s="1">
        <v>0</v>
      </c>
      <c r="L225" s="1">
        <v>0</v>
      </c>
      <c r="M225" s="1">
        <v>0</v>
      </c>
      <c r="N225" s="1">
        <v>0</v>
      </c>
      <c r="O225" s="1">
        <v>0</v>
      </c>
      <c r="P225" s="1">
        <v>0</v>
      </c>
      <c r="Q225" s="1">
        <v>0</v>
      </c>
    </row>
    <row r="226" spans="1:17" x14ac:dyDescent="0.35">
      <c r="A226" s="1" t="s">
        <v>1440</v>
      </c>
      <c r="B226" s="1" t="s">
        <v>1686</v>
      </c>
      <c r="D226" s="1">
        <v>0</v>
      </c>
      <c r="E226" s="1">
        <v>0</v>
      </c>
      <c r="F226" s="1">
        <v>0</v>
      </c>
      <c r="G226" s="1">
        <v>0</v>
      </c>
      <c r="H226" s="1">
        <v>0</v>
      </c>
      <c r="I226" s="1">
        <v>0</v>
      </c>
      <c r="J226" s="1">
        <v>0</v>
      </c>
      <c r="K226" s="1">
        <v>0</v>
      </c>
      <c r="L226" s="1">
        <v>0</v>
      </c>
      <c r="M226" s="1">
        <v>0</v>
      </c>
      <c r="N226" s="1">
        <v>0</v>
      </c>
      <c r="O226" s="1">
        <v>0</v>
      </c>
      <c r="P226" s="1">
        <v>0</v>
      </c>
      <c r="Q226" s="1">
        <v>0</v>
      </c>
    </row>
    <row r="227" spans="1:17" x14ac:dyDescent="0.35">
      <c r="A227" s="1" t="s">
        <v>1442</v>
      </c>
      <c r="B227" s="1" t="s">
        <v>1687</v>
      </c>
      <c r="D227" s="1">
        <v>0</v>
      </c>
      <c r="E227" s="1">
        <v>0</v>
      </c>
      <c r="F227" s="1">
        <v>0</v>
      </c>
      <c r="G227" s="1">
        <v>0</v>
      </c>
      <c r="H227" s="1">
        <v>0</v>
      </c>
      <c r="I227" s="1">
        <v>0</v>
      </c>
      <c r="J227" s="1">
        <v>0</v>
      </c>
      <c r="K227" s="1">
        <v>0</v>
      </c>
      <c r="L227" s="1">
        <v>0</v>
      </c>
      <c r="M227" s="1">
        <v>0</v>
      </c>
      <c r="N227" s="1">
        <v>0</v>
      </c>
      <c r="O227" s="1">
        <v>0</v>
      </c>
      <c r="P227" s="1">
        <v>0</v>
      </c>
      <c r="Q227" s="1">
        <v>0</v>
      </c>
    </row>
    <row r="228" spans="1:17" x14ac:dyDescent="0.35">
      <c r="A228" s="1" t="s">
        <v>1444</v>
      </c>
      <c r="B228" s="1" t="s">
        <v>1688</v>
      </c>
      <c r="D228" s="1">
        <v>0</v>
      </c>
      <c r="E228" s="1">
        <v>0</v>
      </c>
      <c r="F228" s="1">
        <v>0</v>
      </c>
      <c r="G228" s="1">
        <v>0</v>
      </c>
      <c r="H228" s="1">
        <v>0</v>
      </c>
      <c r="I228" s="1">
        <v>0</v>
      </c>
      <c r="J228" s="1">
        <v>0</v>
      </c>
      <c r="K228" s="1">
        <v>0</v>
      </c>
      <c r="L228" s="1">
        <v>0</v>
      </c>
      <c r="M228" s="1">
        <v>0</v>
      </c>
      <c r="N228" s="1">
        <v>0</v>
      </c>
      <c r="O228" s="1">
        <v>0</v>
      </c>
      <c r="P228" s="1">
        <v>0</v>
      </c>
      <c r="Q228" s="1">
        <v>0</v>
      </c>
    </row>
    <row r="229" spans="1:17" x14ac:dyDescent="0.35">
      <c r="A229" s="1" t="s">
        <v>1447</v>
      </c>
      <c r="B229" s="1" t="s">
        <v>1689</v>
      </c>
      <c r="D229" s="1">
        <v>0</v>
      </c>
      <c r="E229" s="1">
        <v>0</v>
      </c>
      <c r="F229" s="1">
        <v>0</v>
      </c>
      <c r="G229" s="1">
        <v>0</v>
      </c>
      <c r="H229" s="1">
        <v>0</v>
      </c>
      <c r="I229" s="1">
        <v>0</v>
      </c>
      <c r="J229" s="1">
        <v>0</v>
      </c>
      <c r="K229" s="1">
        <v>0</v>
      </c>
      <c r="L229" s="1">
        <v>0</v>
      </c>
      <c r="M229" s="1">
        <v>0</v>
      </c>
      <c r="N229" s="1">
        <v>0</v>
      </c>
      <c r="O229" s="1">
        <v>0</v>
      </c>
      <c r="P229" s="1">
        <v>0</v>
      </c>
      <c r="Q229" s="1">
        <v>0</v>
      </c>
    </row>
    <row r="230" spans="1:17" x14ac:dyDescent="0.35">
      <c r="A230" s="1" t="s">
        <v>1449</v>
      </c>
      <c r="B230" s="1" t="s">
        <v>1690</v>
      </c>
      <c r="D230" s="1">
        <v>0</v>
      </c>
      <c r="E230" s="1">
        <v>0</v>
      </c>
      <c r="F230" s="1">
        <v>0</v>
      </c>
      <c r="G230" s="1">
        <v>0</v>
      </c>
      <c r="H230" s="1">
        <v>0</v>
      </c>
      <c r="I230" s="1">
        <v>0</v>
      </c>
      <c r="J230" s="1">
        <v>0</v>
      </c>
      <c r="K230" s="1">
        <v>0</v>
      </c>
      <c r="L230" s="1">
        <v>0</v>
      </c>
      <c r="M230" s="1">
        <v>0</v>
      </c>
      <c r="N230" s="1">
        <v>0</v>
      </c>
      <c r="O230" s="1">
        <v>0</v>
      </c>
      <c r="P230" s="1">
        <v>0</v>
      </c>
      <c r="Q230" s="1">
        <v>0</v>
      </c>
    </row>
    <row r="231" spans="1:17" x14ac:dyDescent="0.35">
      <c r="A231" s="1" t="s">
        <v>1451</v>
      </c>
      <c r="B231" s="1" t="s">
        <v>1691</v>
      </c>
      <c r="D231" s="1">
        <v>0</v>
      </c>
      <c r="E231" s="1">
        <v>0</v>
      </c>
      <c r="F231" s="1">
        <v>0</v>
      </c>
      <c r="G231" s="1">
        <v>0</v>
      </c>
      <c r="H231" s="1">
        <v>0</v>
      </c>
      <c r="I231" s="1">
        <v>0</v>
      </c>
      <c r="J231" s="1">
        <v>0</v>
      </c>
      <c r="K231" s="1">
        <v>0</v>
      </c>
      <c r="L231" s="1">
        <v>0</v>
      </c>
      <c r="M231" s="1">
        <v>0</v>
      </c>
      <c r="N231" s="1">
        <v>0</v>
      </c>
      <c r="O231" s="1">
        <v>0</v>
      </c>
      <c r="P231" s="1">
        <v>0</v>
      </c>
      <c r="Q231" s="1">
        <v>0</v>
      </c>
    </row>
    <row r="232" spans="1:17" x14ac:dyDescent="0.35">
      <c r="A232" s="1" t="s">
        <v>1453</v>
      </c>
      <c r="B232" s="1" t="s">
        <v>1692</v>
      </c>
      <c r="D232" s="1">
        <v>0</v>
      </c>
      <c r="E232" s="1">
        <v>0</v>
      </c>
      <c r="F232" s="1">
        <v>0</v>
      </c>
      <c r="G232" s="1">
        <v>0</v>
      </c>
      <c r="H232" s="1">
        <v>0</v>
      </c>
      <c r="I232" s="1">
        <v>0</v>
      </c>
      <c r="J232" s="1">
        <v>0</v>
      </c>
      <c r="K232" s="1">
        <v>0</v>
      </c>
      <c r="L232" s="1">
        <v>0</v>
      </c>
      <c r="M232" s="1">
        <v>0</v>
      </c>
      <c r="N232" s="1">
        <v>0</v>
      </c>
      <c r="O232" s="1">
        <v>0</v>
      </c>
      <c r="P232" s="1">
        <v>0</v>
      </c>
      <c r="Q232" s="1">
        <v>0</v>
      </c>
    </row>
    <row r="233" spans="1:17" x14ac:dyDescent="0.35">
      <c r="A233" s="1" t="s">
        <v>1455</v>
      </c>
      <c r="B233" s="1" t="s">
        <v>1693</v>
      </c>
      <c r="D233" s="1">
        <v>0</v>
      </c>
      <c r="E233" s="1">
        <v>0</v>
      </c>
      <c r="F233" s="1">
        <v>0</v>
      </c>
      <c r="G233" s="1">
        <v>0</v>
      </c>
      <c r="H233" s="1">
        <v>0</v>
      </c>
      <c r="I233" s="1">
        <v>0</v>
      </c>
      <c r="J233" s="1">
        <v>0</v>
      </c>
      <c r="K233" s="1">
        <v>0</v>
      </c>
      <c r="L233" s="1">
        <v>0</v>
      </c>
      <c r="M233" s="1">
        <v>0</v>
      </c>
      <c r="N233" s="1">
        <v>0</v>
      </c>
      <c r="O233" s="1">
        <v>0</v>
      </c>
      <c r="P233" s="1">
        <v>0</v>
      </c>
      <c r="Q233" s="1">
        <v>0</v>
      </c>
    </row>
    <row r="234" spans="1:17" x14ac:dyDescent="0.35">
      <c r="A234" s="1" t="s">
        <v>1457</v>
      </c>
      <c r="B234" s="1" t="s">
        <v>1694</v>
      </c>
      <c r="D234" s="1">
        <v>0</v>
      </c>
      <c r="E234" s="1">
        <v>0</v>
      </c>
      <c r="F234" s="1">
        <v>0</v>
      </c>
      <c r="G234" s="1">
        <v>0</v>
      </c>
      <c r="H234" s="1">
        <v>0</v>
      </c>
      <c r="I234" s="1">
        <v>0</v>
      </c>
      <c r="J234" s="1">
        <v>0</v>
      </c>
      <c r="K234" s="1">
        <v>0</v>
      </c>
      <c r="L234" s="1">
        <v>0</v>
      </c>
      <c r="M234" s="1">
        <v>0</v>
      </c>
      <c r="N234" s="1">
        <v>0</v>
      </c>
      <c r="O234" s="1">
        <v>0</v>
      </c>
      <c r="P234" s="1">
        <v>0</v>
      </c>
      <c r="Q234" s="1">
        <v>0</v>
      </c>
    </row>
    <row r="235" spans="1:17" x14ac:dyDescent="0.35">
      <c r="A235" s="1" t="s">
        <v>1460</v>
      </c>
      <c r="B235" s="1" t="s">
        <v>1695</v>
      </c>
      <c r="D235" s="1">
        <v>0</v>
      </c>
      <c r="E235" s="1">
        <v>0</v>
      </c>
      <c r="F235" s="1">
        <v>0</v>
      </c>
      <c r="G235" s="1">
        <v>0</v>
      </c>
      <c r="H235" s="1">
        <v>0</v>
      </c>
      <c r="I235" s="1">
        <v>0</v>
      </c>
      <c r="J235" s="1">
        <v>0</v>
      </c>
      <c r="K235" s="1">
        <v>0</v>
      </c>
      <c r="L235" s="1">
        <v>0</v>
      </c>
      <c r="M235" s="1">
        <v>0</v>
      </c>
      <c r="N235" s="1">
        <v>0</v>
      </c>
      <c r="O235" s="1">
        <v>0</v>
      </c>
      <c r="P235" s="1">
        <v>0</v>
      </c>
      <c r="Q235" s="1">
        <v>0</v>
      </c>
    </row>
    <row r="236" spans="1:17" x14ac:dyDescent="0.35">
      <c r="A236" s="1" t="s">
        <v>1382</v>
      </c>
      <c r="B236" s="1" t="s">
        <v>1696</v>
      </c>
      <c r="C236" s="439"/>
      <c r="D236" s="1">
        <v>0</v>
      </c>
      <c r="E236" s="1">
        <v>0</v>
      </c>
      <c r="F236" s="1">
        <v>0</v>
      </c>
      <c r="G236" s="1">
        <v>0</v>
      </c>
      <c r="H236" s="1">
        <v>0</v>
      </c>
      <c r="I236" s="1">
        <v>0</v>
      </c>
      <c r="J236" s="1">
        <v>0</v>
      </c>
      <c r="K236" s="1">
        <v>0</v>
      </c>
      <c r="L236" s="1">
        <v>0</v>
      </c>
      <c r="M236" s="1">
        <v>0</v>
      </c>
      <c r="N236" s="1">
        <v>0</v>
      </c>
      <c r="O236" s="1">
        <v>0</v>
      </c>
      <c r="P236" s="1">
        <v>0</v>
      </c>
      <c r="Q236" s="1">
        <v>0</v>
      </c>
    </row>
    <row r="237" spans="1:17" x14ac:dyDescent="0.35">
      <c r="A237" s="1" t="s">
        <v>1386</v>
      </c>
      <c r="B237" s="1" t="s">
        <v>1698</v>
      </c>
      <c r="D237" s="1">
        <v>0</v>
      </c>
      <c r="E237" s="1">
        <v>0</v>
      </c>
      <c r="F237" s="1">
        <v>0</v>
      </c>
      <c r="G237" s="1">
        <v>0</v>
      </c>
      <c r="H237" s="1">
        <v>0</v>
      </c>
      <c r="I237" s="1">
        <v>0</v>
      </c>
      <c r="J237" s="1">
        <v>0</v>
      </c>
      <c r="K237" s="1">
        <v>0</v>
      </c>
      <c r="L237" s="1">
        <v>0</v>
      </c>
      <c r="M237" s="1">
        <v>0</v>
      </c>
      <c r="N237" s="1">
        <v>0</v>
      </c>
      <c r="O237" s="1">
        <v>0</v>
      </c>
      <c r="P237" s="1">
        <v>0</v>
      </c>
      <c r="Q237" s="1">
        <v>0</v>
      </c>
    </row>
    <row r="238" spans="1:17" x14ac:dyDescent="0.35">
      <c r="A238" s="1" t="s">
        <v>1388</v>
      </c>
      <c r="B238" s="1" t="s">
        <v>1699</v>
      </c>
      <c r="D238" s="1">
        <v>0</v>
      </c>
      <c r="E238" s="1">
        <v>0</v>
      </c>
      <c r="F238" s="1">
        <v>0</v>
      </c>
      <c r="G238" s="1">
        <v>0</v>
      </c>
      <c r="H238" s="1">
        <v>0</v>
      </c>
      <c r="I238" s="1">
        <v>0</v>
      </c>
      <c r="J238" s="1">
        <v>0</v>
      </c>
      <c r="K238" s="1">
        <v>0</v>
      </c>
      <c r="L238" s="1">
        <v>0</v>
      </c>
      <c r="M238" s="1">
        <v>0</v>
      </c>
      <c r="N238" s="1">
        <v>0</v>
      </c>
      <c r="O238" s="1">
        <v>0</v>
      </c>
      <c r="P238" s="1">
        <v>0</v>
      </c>
      <c r="Q238" s="1">
        <v>0</v>
      </c>
    </row>
    <row r="239" spans="1:17" x14ac:dyDescent="0.35">
      <c r="A239" s="1" t="s">
        <v>1390</v>
      </c>
      <c r="B239" s="1" t="s">
        <v>1700</v>
      </c>
      <c r="D239" s="1">
        <v>0</v>
      </c>
      <c r="E239" s="1">
        <v>0</v>
      </c>
      <c r="F239" s="1">
        <v>0</v>
      </c>
      <c r="G239" s="1">
        <v>0</v>
      </c>
      <c r="H239" s="1">
        <v>0</v>
      </c>
      <c r="I239" s="1">
        <v>0</v>
      </c>
      <c r="J239" s="1">
        <v>0</v>
      </c>
      <c r="K239" s="1">
        <v>0</v>
      </c>
      <c r="L239" s="1">
        <v>0</v>
      </c>
      <c r="M239" s="1">
        <v>0</v>
      </c>
      <c r="N239" s="1">
        <v>0</v>
      </c>
      <c r="O239" s="1">
        <v>0</v>
      </c>
      <c r="P239" s="1">
        <v>0</v>
      </c>
      <c r="Q239" s="1">
        <v>0</v>
      </c>
    </row>
    <row r="240" spans="1:17" x14ac:dyDescent="0.35">
      <c r="A240" s="1" t="s">
        <v>1392</v>
      </c>
      <c r="B240" s="1" t="s">
        <v>1701</v>
      </c>
      <c r="D240" s="1">
        <v>0</v>
      </c>
      <c r="E240" s="1">
        <v>0</v>
      </c>
      <c r="F240" s="1">
        <v>0</v>
      </c>
      <c r="G240" s="1">
        <v>0</v>
      </c>
      <c r="H240" s="1">
        <v>0</v>
      </c>
      <c r="I240" s="1">
        <v>0</v>
      </c>
      <c r="J240" s="1">
        <v>0</v>
      </c>
      <c r="K240" s="1">
        <v>0</v>
      </c>
      <c r="L240" s="1">
        <v>0</v>
      </c>
      <c r="M240" s="1">
        <v>0</v>
      </c>
      <c r="N240" s="1">
        <v>0</v>
      </c>
      <c r="O240" s="1">
        <v>0</v>
      </c>
      <c r="P240" s="1">
        <v>0</v>
      </c>
      <c r="Q240" s="1">
        <v>0</v>
      </c>
    </row>
    <row r="241" spans="1:17" x14ac:dyDescent="0.35">
      <c r="A241" s="1" t="s">
        <v>1394</v>
      </c>
      <c r="B241" s="1" t="s">
        <v>1702</v>
      </c>
      <c r="D241" s="1">
        <v>0</v>
      </c>
      <c r="E241" s="1">
        <v>0</v>
      </c>
      <c r="F241" s="1">
        <v>0</v>
      </c>
      <c r="G241" s="1">
        <v>0</v>
      </c>
      <c r="H241" s="1">
        <v>0</v>
      </c>
      <c r="I241" s="1">
        <v>0</v>
      </c>
      <c r="J241" s="1">
        <v>0</v>
      </c>
      <c r="K241" s="1">
        <v>0</v>
      </c>
      <c r="L241" s="1">
        <v>0</v>
      </c>
      <c r="M241" s="1">
        <v>0</v>
      </c>
      <c r="N241" s="1">
        <v>0</v>
      </c>
      <c r="O241" s="1">
        <v>0</v>
      </c>
      <c r="P241" s="1">
        <v>0</v>
      </c>
      <c r="Q241" s="1">
        <v>0</v>
      </c>
    </row>
    <row r="242" spans="1:17" x14ac:dyDescent="0.35">
      <c r="A242" s="1" t="s">
        <v>1396</v>
      </c>
      <c r="B242" s="1" t="s">
        <v>1703</v>
      </c>
      <c r="D242" s="1">
        <v>0</v>
      </c>
      <c r="E242" s="1">
        <v>0</v>
      </c>
      <c r="F242" s="1">
        <v>0</v>
      </c>
      <c r="G242" s="1">
        <v>0</v>
      </c>
      <c r="H242" s="1">
        <v>0</v>
      </c>
      <c r="I242" s="1">
        <v>0</v>
      </c>
      <c r="J242" s="1">
        <v>0</v>
      </c>
      <c r="K242" s="1">
        <v>0</v>
      </c>
      <c r="L242" s="1">
        <v>0</v>
      </c>
      <c r="M242" s="1">
        <v>0</v>
      </c>
      <c r="N242" s="1">
        <v>0</v>
      </c>
      <c r="O242" s="1">
        <v>0</v>
      </c>
      <c r="P242" s="1">
        <v>0</v>
      </c>
      <c r="Q242" s="1">
        <v>0</v>
      </c>
    </row>
    <row r="243" spans="1:17" x14ac:dyDescent="0.35">
      <c r="A243" s="1" t="s">
        <v>1398</v>
      </c>
      <c r="B243" s="1" t="s">
        <v>1704</v>
      </c>
      <c r="D243" s="1">
        <v>0</v>
      </c>
      <c r="E243" s="1">
        <v>0</v>
      </c>
      <c r="F243" s="1">
        <v>0</v>
      </c>
      <c r="G243" s="1">
        <v>0</v>
      </c>
      <c r="H243" s="1">
        <v>0</v>
      </c>
      <c r="I243" s="1">
        <v>0</v>
      </c>
      <c r="J243" s="1">
        <v>0</v>
      </c>
      <c r="K243" s="1">
        <v>0</v>
      </c>
      <c r="L243" s="1">
        <v>0</v>
      </c>
      <c r="M243" s="1">
        <v>0</v>
      </c>
      <c r="N243" s="1">
        <v>0</v>
      </c>
      <c r="O243" s="1">
        <v>0</v>
      </c>
      <c r="P243" s="1">
        <v>0</v>
      </c>
      <c r="Q243" s="1">
        <v>0</v>
      </c>
    </row>
    <row r="244" spans="1:17" x14ac:dyDescent="0.35">
      <c r="A244" s="1" t="s">
        <v>1400</v>
      </c>
      <c r="B244" s="1" t="s">
        <v>1705</v>
      </c>
      <c r="D244" s="1">
        <v>0</v>
      </c>
      <c r="E244" s="1">
        <v>0</v>
      </c>
      <c r="F244" s="1">
        <v>0</v>
      </c>
      <c r="G244" s="1">
        <v>0</v>
      </c>
      <c r="H244" s="1">
        <v>0</v>
      </c>
      <c r="I244" s="1">
        <v>0</v>
      </c>
      <c r="J244" s="1">
        <v>0</v>
      </c>
      <c r="K244" s="1">
        <v>0</v>
      </c>
      <c r="L244" s="1">
        <v>0</v>
      </c>
      <c r="M244" s="1">
        <v>0</v>
      </c>
      <c r="N244" s="1">
        <v>0</v>
      </c>
      <c r="O244" s="1">
        <v>0</v>
      </c>
      <c r="P244" s="1">
        <v>0</v>
      </c>
      <c r="Q244" s="1">
        <v>0</v>
      </c>
    </row>
    <row r="245" spans="1:17" x14ac:dyDescent="0.35">
      <c r="A245" s="1" t="s">
        <v>1402</v>
      </c>
      <c r="B245" s="1" t="s">
        <v>1706</v>
      </c>
      <c r="D245" s="1">
        <v>0</v>
      </c>
      <c r="E245" s="1">
        <v>0</v>
      </c>
      <c r="F245" s="1">
        <v>0</v>
      </c>
      <c r="G245" s="1">
        <v>0</v>
      </c>
      <c r="H245" s="1">
        <v>0</v>
      </c>
      <c r="I245" s="1">
        <v>0</v>
      </c>
      <c r="J245" s="1">
        <v>0</v>
      </c>
      <c r="K245" s="1">
        <v>0</v>
      </c>
      <c r="L245" s="1">
        <v>0</v>
      </c>
      <c r="M245" s="1">
        <v>0</v>
      </c>
      <c r="N245" s="1">
        <v>0</v>
      </c>
      <c r="O245" s="1">
        <v>0</v>
      </c>
      <c r="P245" s="1">
        <v>0</v>
      </c>
      <c r="Q245" s="1">
        <v>0</v>
      </c>
    </row>
    <row r="246" spans="1:17" x14ac:dyDescent="0.35">
      <c r="A246" s="1" t="s">
        <v>1404</v>
      </c>
      <c r="B246" s="1" t="s">
        <v>1707</v>
      </c>
      <c r="D246" s="1">
        <v>0</v>
      </c>
      <c r="E246" s="1">
        <v>0</v>
      </c>
      <c r="F246" s="1">
        <v>0</v>
      </c>
      <c r="G246" s="1">
        <v>0</v>
      </c>
      <c r="H246" s="1">
        <v>0</v>
      </c>
      <c r="I246" s="1">
        <v>0</v>
      </c>
      <c r="J246" s="1">
        <v>0</v>
      </c>
      <c r="K246" s="1">
        <v>0</v>
      </c>
      <c r="L246" s="1">
        <v>0</v>
      </c>
      <c r="M246" s="1">
        <v>0</v>
      </c>
      <c r="N246" s="1">
        <v>0</v>
      </c>
      <c r="O246" s="1">
        <v>0</v>
      </c>
      <c r="P246" s="1">
        <v>0</v>
      </c>
      <c r="Q246" s="1">
        <v>0</v>
      </c>
    </row>
    <row r="247" spans="1:17" x14ac:dyDescent="0.35">
      <c r="A247" s="1" t="s">
        <v>1406</v>
      </c>
      <c r="B247" s="1" t="s">
        <v>1708</v>
      </c>
      <c r="D247" s="1">
        <v>0</v>
      </c>
      <c r="E247" s="1">
        <v>0</v>
      </c>
      <c r="F247" s="1">
        <v>0</v>
      </c>
      <c r="G247" s="1">
        <v>0</v>
      </c>
      <c r="H247" s="1">
        <v>0</v>
      </c>
      <c r="I247" s="1">
        <v>0</v>
      </c>
      <c r="J247" s="1">
        <v>0</v>
      </c>
      <c r="K247" s="1">
        <v>0</v>
      </c>
      <c r="L247" s="1">
        <v>0</v>
      </c>
      <c r="M247" s="1">
        <v>0</v>
      </c>
      <c r="N247" s="1">
        <v>0</v>
      </c>
      <c r="O247" s="1">
        <v>0</v>
      </c>
      <c r="P247" s="1">
        <v>0</v>
      </c>
      <c r="Q247" s="1">
        <v>0</v>
      </c>
    </row>
    <row r="248" spans="1:17" x14ac:dyDescent="0.35">
      <c r="A248" s="1" t="s">
        <v>1408</v>
      </c>
      <c r="B248" s="1" t="s">
        <v>1709</v>
      </c>
      <c r="D248" s="1">
        <v>0</v>
      </c>
      <c r="E248" s="1">
        <v>0</v>
      </c>
      <c r="F248" s="1">
        <v>0</v>
      </c>
      <c r="G248" s="1">
        <v>0</v>
      </c>
      <c r="H248" s="1">
        <v>0</v>
      </c>
      <c r="I248" s="1">
        <v>0</v>
      </c>
      <c r="J248" s="1">
        <v>0</v>
      </c>
      <c r="K248" s="1">
        <v>0</v>
      </c>
      <c r="L248" s="1">
        <v>0</v>
      </c>
      <c r="M248" s="1">
        <v>0</v>
      </c>
      <c r="N248" s="1">
        <v>0</v>
      </c>
      <c r="O248" s="1">
        <v>0</v>
      </c>
      <c r="P248" s="1">
        <v>0</v>
      </c>
      <c r="Q248" s="1">
        <v>0</v>
      </c>
    </row>
    <row r="249" spans="1:17" x14ac:dyDescent="0.35">
      <c r="A249" s="1" t="s">
        <v>1411</v>
      </c>
      <c r="B249" s="1" t="s">
        <v>1710</v>
      </c>
      <c r="D249" s="1">
        <v>0</v>
      </c>
      <c r="E249" s="1">
        <v>0</v>
      </c>
      <c r="F249" s="1">
        <v>0</v>
      </c>
      <c r="G249" s="1">
        <v>0</v>
      </c>
      <c r="H249" s="1">
        <v>0</v>
      </c>
      <c r="I249" s="1">
        <v>0</v>
      </c>
      <c r="J249" s="1">
        <v>0</v>
      </c>
      <c r="K249" s="1">
        <v>0</v>
      </c>
      <c r="L249" s="1">
        <v>0</v>
      </c>
      <c r="M249" s="1">
        <v>0</v>
      </c>
      <c r="N249" s="1">
        <v>0</v>
      </c>
      <c r="O249" s="1">
        <v>0</v>
      </c>
      <c r="P249" s="1">
        <v>0</v>
      </c>
      <c r="Q249" s="1">
        <v>0</v>
      </c>
    </row>
    <row r="250" spans="1:17" x14ac:dyDescent="0.35">
      <c r="A250" s="1" t="s">
        <v>1482</v>
      </c>
      <c r="B250" s="1" t="s">
        <v>1711</v>
      </c>
      <c r="D250" s="1">
        <v>0</v>
      </c>
      <c r="E250" s="1">
        <v>0</v>
      </c>
      <c r="F250" s="1">
        <v>0</v>
      </c>
      <c r="G250" s="1">
        <v>0</v>
      </c>
      <c r="H250" s="1">
        <v>0</v>
      </c>
      <c r="I250" s="1">
        <v>0</v>
      </c>
      <c r="J250" s="1">
        <v>0</v>
      </c>
      <c r="K250" s="1">
        <v>0</v>
      </c>
      <c r="L250" s="1">
        <v>0</v>
      </c>
      <c r="M250" s="1">
        <v>0</v>
      </c>
      <c r="N250" s="1">
        <v>0</v>
      </c>
      <c r="O250" s="1">
        <v>0</v>
      </c>
      <c r="P250" s="1">
        <v>0</v>
      </c>
      <c r="Q250" s="1">
        <v>0</v>
      </c>
    </row>
    <row r="251" spans="1:17" x14ac:dyDescent="0.35">
      <c r="A251" s="1" t="s">
        <v>1415</v>
      </c>
      <c r="B251" s="1" t="s">
        <v>1712</v>
      </c>
      <c r="D251" s="1">
        <v>0</v>
      </c>
      <c r="E251" s="1">
        <v>0</v>
      </c>
      <c r="F251" s="1">
        <v>0</v>
      </c>
      <c r="G251" s="1">
        <v>0</v>
      </c>
      <c r="H251" s="1">
        <v>0</v>
      </c>
      <c r="I251" s="1">
        <v>0</v>
      </c>
      <c r="J251" s="1">
        <v>0</v>
      </c>
      <c r="K251" s="1">
        <v>0</v>
      </c>
      <c r="L251" s="1">
        <v>0</v>
      </c>
      <c r="M251" s="1">
        <v>0</v>
      </c>
      <c r="N251" s="1">
        <v>0</v>
      </c>
      <c r="O251" s="1">
        <v>0</v>
      </c>
      <c r="P251" s="1">
        <v>0</v>
      </c>
      <c r="Q251" s="1">
        <v>0</v>
      </c>
    </row>
    <row r="252" spans="1:17" x14ac:dyDescent="0.35">
      <c r="A252" s="1" t="s">
        <v>1417</v>
      </c>
      <c r="B252" s="1" t="s">
        <v>1713</v>
      </c>
      <c r="D252" s="1">
        <v>0</v>
      </c>
      <c r="E252" s="1">
        <v>0</v>
      </c>
      <c r="F252" s="1">
        <v>0</v>
      </c>
      <c r="G252" s="1">
        <v>0</v>
      </c>
      <c r="H252" s="1">
        <v>0</v>
      </c>
      <c r="I252" s="1">
        <v>0</v>
      </c>
      <c r="J252" s="1">
        <v>0</v>
      </c>
      <c r="K252" s="1">
        <v>0</v>
      </c>
      <c r="L252" s="1">
        <v>0</v>
      </c>
      <c r="M252" s="1">
        <v>0</v>
      </c>
      <c r="N252" s="1">
        <v>0</v>
      </c>
      <c r="O252" s="1">
        <v>0</v>
      </c>
      <c r="P252" s="1">
        <v>0</v>
      </c>
      <c r="Q252" s="1">
        <v>0</v>
      </c>
    </row>
    <row r="253" spans="1:17" x14ac:dyDescent="0.35">
      <c r="A253" s="1" t="s">
        <v>1419</v>
      </c>
      <c r="B253" s="1" t="s">
        <v>1714</v>
      </c>
      <c r="D253" s="1">
        <v>0</v>
      </c>
      <c r="E253" s="1">
        <v>0</v>
      </c>
      <c r="F253" s="1">
        <v>0</v>
      </c>
      <c r="G253" s="1">
        <v>0</v>
      </c>
      <c r="H253" s="1">
        <v>0</v>
      </c>
      <c r="I253" s="1">
        <v>0</v>
      </c>
      <c r="J253" s="1">
        <v>0</v>
      </c>
      <c r="K253" s="1">
        <v>0</v>
      </c>
      <c r="L253" s="1">
        <v>0</v>
      </c>
      <c r="M253" s="1">
        <v>0</v>
      </c>
      <c r="N253" s="1">
        <v>0</v>
      </c>
      <c r="O253" s="1">
        <v>0</v>
      </c>
      <c r="P253" s="1">
        <v>0</v>
      </c>
      <c r="Q253" s="1">
        <v>0</v>
      </c>
    </row>
    <row r="254" spans="1:17" x14ac:dyDescent="0.35">
      <c r="A254" s="1" t="s">
        <v>1814</v>
      </c>
      <c r="B254" s="1" t="s">
        <v>1830</v>
      </c>
      <c r="D254" s="1">
        <v>0</v>
      </c>
      <c r="E254" s="1">
        <v>0</v>
      </c>
      <c r="F254" s="1">
        <v>0</v>
      </c>
      <c r="G254" s="1">
        <v>0</v>
      </c>
      <c r="H254" s="1">
        <v>0</v>
      </c>
      <c r="I254" s="1">
        <v>0</v>
      </c>
      <c r="J254" s="1">
        <v>0</v>
      </c>
      <c r="K254" s="1">
        <v>0</v>
      </c>
      <c r="L254" s="1">
        <v>0</v>
      </c>
      <c r="M254" s="1">
        <v>0</v>
      </c>
      <c r="N254" s="1">
        <v>0</v>
      </c>
      <c r="O254" s="1">
        <v>0</v>
      </c>
      <c r="P254" s="1">
        <v>0</v>
      </c>
      <c r="Q254" s="1">
        <v>0</v>
      </c>
    </row>
    <row r="255" spans="1:17" x14ac:dyDescent="0.35">
      <c r="A255" s="1" t="s">
        <v>1815</v>
      </c>
      <c r="B255" s="1" t="s">
        <v>1831</v>
      </c>
      <c r="D255" s="1">
        <v>0</v>
      </c>
      <c r="E255" s="1">
        <v>0</v>
      </c>
      <c r="F255" s="1">
        <v>0</v>
      </c>
      <c r="G255" s="1">
        <v>0</v>
      </c>
      <c r="H255" s="1">
        <v>0</v>
      </c>
      <c r="I255" s="1">
        <v>0</v>
      </c>
      <c r="J255" s="1">
        <v>0</v>
      </c>
      <c r="K255" s="1">
        <v>0</v>
      </c>
      <c r="L255" s="1">
        <v>0</v>
      </c>
      <c r="M255" s="1">
        <v>0</v>
      </c>
      <c r="N255" s="1">
        <v>0</v>
      </c>
      <c r="O255" s="1">
        <v>0</v>
      </c>
      <c r="P255" s="1">
        <v>0</v>
      </c>
      <c r="Q255" s="1">
        <v>0</v>
      </c>
    </row>
    <row r="256" spans="1:17" x14ac:dyDescent="0.35">
      <c r="A256" s="1" t="s">
        <v>1421</v>
      </c>
      <c r="B256" s="1" t="s">
        <v>1715</v>
      </c>
      <c r="D256" s="1">
        <v>0</v>
      </c>
      <c r="E256" s="1">
        <v>0</v>
      </c>
      <c r="F256" s="1">
        <v>0</v>
      </c>
      <c r="G256" s="1">
        <v>0</v>
      </c>
      <c r="H256" s="1">
        <v>0</v>
      </c>
      <c r="I256" s="1">
        <v>0</v>
      </c>
      <c r="J256" s="1">
        <v>0</v>
      </c>
      <c r="K256" s="1">
        <v>0</v>
      </c>
      <c r="L256" s="1">
        <v>0</v>
      </c>
      <c r="M256" s="1">
        <v>0</v>
      </c>
      <c r="N256" s="1">
        <v>0</v>
      </c>
      <c r="O256" s="1">
        <v>0</v>
      </c>
      <c r="P256" s="1">
        <v>0</v>
      </c>
      <c r="Q256" s="1">
        <v>0</v>
      </c>
    </row>
    <row r="257" spans="1:17" x14ac:dyDescent="0.35">
      <c r="A257" s="1" t="s">
        <v>1424</v>
      </c>
      <c r="B257" s="1" t="s">
        <v>1716</v>
      </c>
      <c r="D257" s="1">
        <v>0</v>
      </c>
      <c r="E257" s="1">
        <v>0</v>
      </c>
      <c r="F257" s="1">
        <v>0</v>
      </c>
      <c r="G257" s="1">
        <v>0</v>
      </c>
      <c r="H257" s="1">
        <v>0</v>
      </c>
      <c r="I257" s="1">
        <v>0</v>
      </c>
      <c r="J257" s="1">
        <v>0</v>
      </c>
      <c r="K257" s="1">
        <v>0</v>
      </c>
      <c r="L257" s="1">
        <v>0</v>
      </c>
      <c r="M257" s="1">
        <v>0</v>
      </c>
      <c r="N257" s="1">
        <v>0</v>
      </c>
      <c r="O257" s="1">
        <v>0</v>
      </c>
      <c r="P257" s="1">
        <v>0</v>
      </c>
      <c r="Q257" s="1">
        <v>0</v>
      </c>
    </row>
    <row r="258" spans="1:17" x14ac:dyDescent="0.35">
      <c r="A258" s="1" t="s">
        <v>1426</v>
      </c>
      <c r="B258" s="1" t="s">
        <v>1717</v>
      </c>
      <c r="D258" s="1">
        <v>0</v>
      </c>
      <c r="E258" s="1">
        <v>0</v>
      </c>
      <c r="F258" s="1">
        <v>0</v>
      </c>
      <c r="G258" s="1">
        <v>0</v>
      </c>
      <c r="H258" s="1">
        <v>0</v>
      </c>
      <c r="I258" s="1">
        <v>0</v>
      </c>
      <c r="J258" s="1">
        <v>0</v>
      </c>
      <c r="K258" s="1">
        <v>0</v>
      </c>
      <c r="L258" s="1">
        <v>0</v>
      </c>
      <c r="M258" s="1">
        <v>0</v>
      </c>
      <c r="N258" s="1">
        <v>0</v>
      </c>
      <c r="O258" s="1">
        <v>0</v>
      </c>
      <c r="P258" s="1">
        <v>0</v>
      </c>
      <c r="Q258" s="1">
        <v>0</v>
      </c>
    </row>
    <row r="259" spans="1:17" x14ac:dyDescent="0.35">
      <c r="A259" s="1" t="s">
        <v>1428</v>
      </c>
      <c r="B259" s="1" t="s">
        <v>1718</v>
      </c>
      <c r="D259" s="1">
        <v>0</v>
      </c>
      <c r="E259" s="1">
        <v>0</v>
      </c>
      <c r="F259" s="1">
        <v>0</v>
      </c>
      <c r="G259" s="1">
        <v>0</v>
      </c>
      <c r="H259" s="1">
        <v>0</v>
      </c>
      <c r="I259" s="1">
        <v>0</v>
      </c>
      <c r="J259" s="1">
        <v>0</v>
      </c>
      <c r="K259" s="1">
        <v>0</v>
      </c>
      <c r="L259" s="1">
        <v>0</v>
      </c>
      <c r="M259" s="1">
        <v>0</v>
      </c>
      <c r="N259" s="1">
        <v>0</v>
      </c>
      <c r="O259" s="1">
        <v>0</v>
      </c>
      <c r="P259" s="1">
        <v>0</v>
      </c>
      <c r="Q259" s="1">
        <v>0</v>
      </c>
    </row>
    <row r="260" spans="1:17" x14ac:dyDescent="0.35">
      <c r="A260" s="1" t="s">
        <v>1430</v>
      </c>
      <c r="B260" s="1" t="s">
        <v>1719</v>
      </c>
      <c r="D260" s="1">
        <v>0</v>
      </c>
      <c r="E260" s="1">
        <v>0</v>
      </c>
      <c r="F260" s="1">
        <v>0</v>
      </c>
      <c r="G260" s="1">
        <v>0</v>
      </c>
      <c r="H260" s="1">
        <v>0</v>
      </c>
      <c r="I260" s="1">
        <v>0</v>
      </c>
      <c r="J260" s="1">
        <v>0</v>
      </c>
      <c r="K260" s="1">
        <v>0</v>
      </c>
      <c r="L260" s="1">
        <v>0</v>
      </c>
      <c r="M260" s="1">
        <v>0</v>
      </c>
      <c r="N260" s="1">
        <v>0</v>
      </c>
      <c r="O260" s="1">
        <v>0</v>
      </c>
      <c r="P260" s="1">
        <v>0</v>
      </c>
      <c r="Q260" s="1">
        <v>0</v>
      </c>
    </row>
    <row r="261" spans="1:17" x14ac:dyDescent="0.35">
      <c r="A261" s="1" t="s">
        <v>1432</v>
      </c>
      <c r="B261" s="1" t="s">
        <v>1720</v>
      </c>
      <c r="D261" s="1">
        <v>0</v>
      </c>
      <c r="E261" s="1">
        <v>0</v>
      </c>
      <c r="F261" s="1">
        <v>0</v>
      </c>
      <c r="G261" s="1">
        <v>0</v>
      </c>
      <c r="H261" s="1">
        <v>0</v>
      </c>
      <c r="I261" s="1">
        <v>0</v>
      </c>
      <c r="J261" s="1">
        <v>0</v>
      </c>
      <c r="K261" s="1">
        <v>0</v>
      </c>
      <c r="L261" s="1">
        <v>0</v>
      </c>
      <c r="M261" s="1">
        <v>0</v>
      </c>
      <c r="N261" s="1">
        <v>0</v>
      </c>
      <c r="O261" s="1">
        <v>0</v>
      </c>
      <c r="P261" s="1">
        <v>0</v>
      </c>
      <c r="Q261" s="1">
        <v>0</v>
      </c>
    </row>
    <row r="262" spans="1:17" x14ac:dyDescent="0.35">
      <c r="A262" s="1" t="s">
        <v>1434</v>
      </c>
      <c r="B262" s="1" t="s">
        <v>1721</v>
      </c>
      <c r="D262" s="1">
        <v>0</v>
      </c>
      <c r="E262" s="1">
        <v>0</v>
      </c>
      <c r="F262" s="1">
        <v>0</v>
      </c>
      <c r="G262" s="1">
        <v>0</v>
      </c>
      <c r="H262" s="1">
        <v>0</v>
      </c>
      <c r="I262" s="1">
        <v>0</v>
      </c>
      <c r="J262" s="1">
        <v>0</v>
      </c>
      <c r="K262" s="1">
        <v>0</v>
      </c>
      <c r="L262" s="1">
        <v>0</v>
      </c>
      <c r="M262" s="1">
        <v>0</v>
      </c>
      <c r="N262" s="1">
        <v>0</v>
      </c>
      <c r="O262" s="1">
        <v>0</v>
      </c>
      <c r="P262" s="1">
        <v>0</v>
      </c>
      <c r="Q262" s="1">
        <v>0</v>
      </c>
    </row>
    <row r="263" spans="1:17" x14ac:dyDescent="0.35">
      <c r="A263" s="1" t="s">
        <v>1436</v>
      </c>
      <c r="B263" s="1" t="s">
        <v>1722</v>
      </c>
      <c r="D263" s="1">
        <v>0</v>
      </c>
      <c r="E263" s="1">
        <v>0</v>
      </c>
      <c r="F263" s="1">
        <v>0</v>
      </c>
      <c r="G263" s="1">
        <v>0</v>
      </c>
      <c r="H263" s="1">
        <v>0</v>
      </c>
      <c r="I263" s="1">
        <v>0</v>
      </c>
      <c r="J263" s="1">
        <v>0</v>
      </c>
      <c r="K263" s="1">
        <v>0</v>
      </c>
      <c r="L263" s="1">
        <v>0</v>
      </c>
      <c r="M263" s="1">
        <v>0</v>
      </c>
      <c r="N263" s="1">
        <v>0</v>
      </c>
      <c r="O263" s="1">
        <v>0</v>
      </c>
      <c r="P263" s="1">
        <v>0</v>
      </c>
      <c r="Q263" s="1">
        <v>0</v>
      </c>
    </row>
    <row r="264" spans="1:17" x14ac:dyDescent="0.35">
      <c r="A264" s="1" t="s">
        <v>1438</v>
      </c>
      <c r="B264" s="1" t="s">
        <v>1723</v>
      </c>
      <c r="D264" s="1">
        <v>0</v>
      </c>
      <c r="E264" s="1">
        <v>0</v>
      </c>
      <c r="F264" s="1">
        <v>0</v>
      </c>
      <c r="G264" s="1">
        <v>0</v>
      </c>
      <c r="H264" s="1">
        <v>0</v>
      </c>
      <c r="I264" s="1">
        <v>0</v>
      </c>
      <c r="J264" s="1">
        <v>0</v>
      </c>
      <c r="K264" s="1">
        <v>0</v>
      </c>
      <c r="L264" s="1">
        <v>0</v>
      </c>
      <c r="M264" s="1">
        <v>0</v>
      </c>
      <c r="N264" s="1">
        <v>0</v>
      </c>
      <c r="O264" s="1">
        <v>0</v>
      </c>
      <c r="P264" s="1">
        <v>0</v>
      </c>
      <c r="Q264" s="1">
        <v>0</v>
      </c>
    </row>
    <row r="265" spans="1:17" x14ac:dyDescent="0.35">
      <c r="A265" s="1" t="s">
        <v>1440</v>
      </c>
      <c r="B265" s="1" t="s">
        <v>1724</v>
      </c>
      <c r="D265" s="1">
        <v>0</v>
      </c>
      <c r="E265" s="1">
        <v>0</v>
      </c>
      <c r="F265" s="1">
        <v>0</v>
      </c>
      <c r="G265" s="1">
        <v>0</v>
      </c>
      <c r="H265" s="1">
        <v>0</v>
      </c>
      <c r="I265" s="1">
        <v>0</v>
      </c>
      <c r="J265" s="1">
        <v>0</v>
      </c>
      <c r="K265" s="1">
        <v>0</v>
      </c>
      <c r="L265" s="1">
        <v>0</v>
      </c>
      <c r="M265" s="1">
        <v>0</v>
      </c>
      <c r="N265" s="1">
        <v>0</v>
      </c>
      <c r="O265" s="1">
        <v>0</v>
      </c>
      <c r="P265" s="1">
        <v>0</v>
      </c>
      <c r="Q265" s="1">
        <v>0</v>
      </c>
    </row>
    <row r="266" spans="1:17" x14ac:dyDescent="0.35">
      <c r="A266" s="1" t="s">
        <v>1442</v>
      </c>
      <c r="B266" s="1" t="s">
        <v>1725</v>
      </c>
      <c r="D266" s="1">
        <v>0</v>
      </c>
      <c r="E266" s="1">
        <v>0</v>
      </c>
      <c r="F266" s="1">
        <v>0</v>
      </c>
      <c r="G266" s="1">
        <v>0</v>
      </c>
      <c r="H266" s="1">
        <v>0</v>
      </c>
      <c r="I266" s="1">
        <v>0</v>
      </c>
      <c r="J266" s="1">
        <v>0</v>
      </c>
      <c r="K266" s="1">
        <v>0</v>
      </c>
      <c r="L266" s="1">
        <v>0</v>
      </c>
      <c r="M266" s="1">
        <v>0</v>
      </c>
      <c r="N266" s="1">
        <v>0</v>
      </c>
      <c r="O266" s="1">
        <v>0</v>
      </c>
      <c r="P266" s="1">
        <v>0</v>
      </c>
      <c r="Q266" s="1">
        <v>0</v>
      </c>
    </row>
    <row r="267" spans="1:17" x14ac:dyDescent="0.35">
      <c r="A267" s="1" t="s">
        <v>1444</v>
      </c>
      <c r="B267" s="1" t="s">
        <v>1726</v>
      </c>
      <c r="D267" s="1">
        <v>0</v>
      </c>
      <c r="E267" s="1">
        <v>0</v>
      </c>
      <c r="F267" s="1">
        <v>0</v>
      </c>
      <c r="G267" s="1">
        <v>0</v>
      </c>
      <c r="H267" s="1">
        <v>0</v>
      </c>
      <c r="I267" s="1">
        <v>0</v>
      </c>
      <c r="J267" s="1">
        <v>0</v>
      </c>
      <c r="K267" s="1">
        <v>0</v>
      </c>
      <c r="L267" s="1">
        <v>0</v>
      </c>
      <c r="M267" s="1">
        <v>0</v>
      </c>
      <c r="N267" s="1">
        <v>0</v>
      </c>
      <c r="O267" s="1">
        <v>0</v>
      </c>
      <c r="P267" s="1">
        <v>0</v>
      </c>
      <c r="Q267" s="1">
        <v>0</v>
      </c>
    </row>
    <row r="268" spans="1:17" x14ac:dyDescent="0.35">
      <c r="A268" s="1" t="s">
        <v>1447</v>
      </c>
      <c r="B268" s="1" t="s">
        <v>1727</v>
      </c>
      <c r="D268" s="1">
        <v>0</v>
      </c>
      <c r="E268" s="1">
        <v>0</v>
      </c>
      <c r="F268" s="1">
        <v>0</v>
      </c>
      <c r="G268" s="1">
        <v>0</v>
      </c>
      <c r="H268" s="1">
        <v>0</v>
      </c>
      <c r="I268" s="1">
        <v>0</v>
      </c>
      <c r="J268" s="1">
        <v>0</v>
      </c>
      <c r="K268" s="1">
        <v>0</v>
      </c>
      <c r="L268" s="1">
        <v>0</v>
      </c>
      <c r="M268" s="1">
        <v>0</v>
      </c>
      <c r="N268" s="1">
        <v>0</v>
      </c>
      <c r="O268" s="1">
        <v>0</v>
      </c>
      <c r="P268" s="1">
        <v>0</v>
      </c>
      <c r="Q268" s="1">
        <v>0</v>
      </c>
    </row>
    <row r="269" spans="1:17" x14ac:dyDescent="0.35">
      <c r="A269" s="1" t="s">
        <v>1449</v>
      </c>
      <c r="B269" s="1" t="s">
        <v>1728</v>
      </c>
      <c r="D269" s="1">
        <v>0</v>
      </c>
      <c r="E269" s="1">
        <v>0</v>
      </c>
      <c r="F269" s="1">
        <v>0</v>
      </c>
      <c r="G269" s="1">
        <v>0</v>
      </c>
      <c r="H269" s="1">
        <v>0</v>
      </c>
      <c r="I269" s="1">
        <v>0</v>
      </c>
      <c r="J269" s="1">
        <v>0</v>
      </c>
      <c r="K269" s="1">
        <v>0</v>
      </c>
      <c r="L269" s="1">
        <v>0</v>
      </c>
      <c r="M269" s="1">
        <v>0</v>
      </c>
      <c r="N269" s="1">
        <v>0</v>
      </c>
      <c r="O269" s="1">
        <v>0</v>
      </c>
      <c r="P269" s="1">
        <v>0</v>
      </c>
      <c r="Q269" s="1">
        <v>0</v>
      </c>
    </row>
    <row r="270" spans="1:17" x14ac:dyDescent="0.35">
      <c r="A270" s="1" t="s">
        <v>1451</v>
      </c>
      <c r="B270" s="1" t="s">
        <v>1729</v>
      </c>
      <c r="D270" s="1">
        <v>0</v>
      </c>
      <c r="E270" s="1">
        <v>0</v>
      </c>
      <c r="F270" s="1">
        <v>0</v>
      </c>
      <c r="G270" s="1">
        <v>0</v>
      </c>
      <c r="H270" s="1">
        <v>0</v>
      </c>
      <c r="I270" s="1">
        <v>0</v>
      </c>
      <c r="J270" s="1">
        <v>0</v>
      </c>
      <c r="K270" s="1">
        <v>0</v>
      </c>
      <c r="L270" s="1">
        <v>0</v>
      </c>
      <c r="M270" s="1">
        <v>0</v>
      </c>
      <c r="N270" s="1">
        <v>0</v>
      </c>
      <c r="O270" s="1">
        <v>0</v>
      </c>
      <c r="P270" s="1">
        <v>0</v>
      </c>
      <c r="Q270" s="1">
        <v>0</v>
      </c>
    </row>
    <row r="271" spans="1:17" x14ac:dyDescent="0.35">
      <c r="A271" s="1" t="s">
        <v>1453</v>
      </c>
      <c r="B271" s="1" t="s">
        <v>1730</v>
      </c>
      <c r="D271" s="1">
        <v>0</v>
      </c>
      <c r="E271" s="1">
        <v>0</v>
      </c>
      <c r="F271" s="1">
        <v>0</v>
      </c>
      <c r="G271" s="1">
        <v>0</v>
      </c>
      <c r="H271" s="1">
        <v>0</v>
      </c>
      <c r="I271" s="1">
        <v>0</v>
      </c>
      <c r="J271" s="1">
        <v>0</v>
      </c>
      <c r="K271" s="1">
        <v>0</v>
      </c>
      <c r="L271" s="1">
        <v>0</v>
      </c>
      <c r="M271" s="1">
        <v>0</v>
      </c>
      <c r="N271" s="1">
        <v>0</v>
      </c>
      <c r="O271" s="1">
        <v>0</v>
      </c>
      <c r="P271" s="1">
        <v>0</v>
      </c>
      <c r="Q271" s="1">
        <v>0</v>
      </c>
    </row>
    <row r="272" spans="1:17" x14ac:dyDescent="0.35">
      <c r="A272" s="1" t="s">
        <v>1455</v>
      </c>
      <c r="B272" s="1" t="s">
        <v>1731</v>
      </c>
      <c r="D272" s="1">
        <v>0</v>
      </c>
      <c r="E272" s="1">
        <v>0</v>
      </c>
      <c r="F272" s="1">
        <v>0</v>
      </c>
      <c r="G272" s="1">
        <v>0</v>
      </c>
      <c r="H272" s="1">
        <v>0</v>
      </c>
      <c r="I272" s="1">
        <v>0</v>
      </c>
      <c r="J272" s="1">
        <v>0</v>
      </c>
      <c r="K272" s="1">
        <v>0</v>
      </c>
      <c r="L272" s="1">
        <v>0</v>
      </c>
      <c r="M272" s="1">
        <v>0</v>
      </c>
      <c r="N272" s="1">
        <v>0</v>
      </c>
      <c r="O272" s="1">
        <v>0</v>
      </c>
      <c r="P272" s="1">
        <v>0</v>
      </c>
      <c r="Q272" s="1">
        <v>0</v>
      </c>
    </row>
    <row r="273" spans="1:17" x14ac:dyDescent="0.35">
      <c r="A273" s="1" t="s">
        <v>1457</v>
      </c>
      <c r="B273" s="1" t="s">
        <v>1732</v>
      </c>
      <c r="D273" s="1">
        <v>0</v>
      </c>
      <c r="E273" s="1">
        <v>0</v>
      </c>
      <c r="F273" s="1">
        <v>0</v>
      </c>
      <c r="G273" s="1">
        <v>0</v>
      </c>
      <c r="H273" s="1">
        <v>0</v>
      </c>
      <c r="I273" s="1">
        <v>0</v>
      </c>
      <c r="J273" s="1">
        <v>0</v>
      </c>
      <c r="K273" s="1">
        <v>0</v>
      </c>
      <c r="L273" s="1">
        <v>0</v>
      </c>
      <c r="M273" s="1">
        <v>0</v>
      </c>
      <c r="N273" s="1">
        <v>0</v>
      </c>
      <c r="O273" s="1">
        <v>0</v>
      </c>
      <c r="P273" s="1">
        <v>0</v>
      </c>
      <c r="Q273" s="1">
        <v>0</v>
      </c>
    </row>
    <row r="274" spans="1:17" x14ac:dyDescent="0.35">
      <c r="A274" s="1" t="s">
        <v>1460</v>
      </c>
      <c r="B274" s="1" t="s">
        <v>1733</v>
      </c>
      <c r="D274" s="1">
        <v>0</v>
      </c>
      <c r="E274" s="1">
        <v>0</v>
      </c>
      <c r="F274" s="1">
        <v>0</v>
      </c>
      <c r="G274" s="1">
        <v>0</v>
      </c>
      <c r="H274" s="1">
        <v>0</v>
      </c>
      <c r="I274" s="1">
        <v>0</v>
      </c>
      <c r="J274" s="1">
        <v>0</v>
      </c>
      <c r="K274" s="1">
        <v>0</v>
      </c>
      <c r="L274" s="1">
        <v>0</v>
      </c>
      <c r="M274" s="1">
        <v>0</v>
      </c>
      <c r="N274" s="1">
        <v>0</v>
      </c>
      <c r="O274" s="1">
        <v>0</v>
      </c>
      <c r="P274" s="1">
        <v>0</v>
      </c>
      <c r="Q274" s="1">
        <v>0</v>
      </c>
    </row>
    <row r="275" spans="1:17" x14ac:dyDescent="0.35">
      <c r="A275" s="1" t="s">
        <v>1382</v>
      </c>
      <c r="B275" s="1" t="s">
        <v>1734</v>
      </c>
      <c r="C275" s="439"/>
      <c r="D275" s="1">
        <v>0</v>
      </c>
      <c r="E275" s="1">
        <v>0</v>
      </c>
      <c r="F275" s="1">
        <v>0</v>
      </c>
      <c r="G275" s="1">
        <v>0</v>
      </c>
      <c r="H275" s="1">
        <v>0</v>
      </c>
      <c r="I275" s="1">
        <v>0</v>
      </c>
      <c r="J275" s="1">
        <v>0</v>
      </c>
      <c r="K275" s="1">
        <v>0</v>
      </c>
      <c r="L275" s="1">
        <v>0</v>
      </c>
      <c r="M275" s="1">
        <v>0</v>
      </c>
      <c r="N275" s="1">
        <v>0</v>
      </c>
      <c r="O275" s="1">
        <v>0</v>
      </c>
      <c r="P275" s="1">
        <v>0</v>
      </c>
      <c r="Q275" s="1">
        <v>0</v>
      </c>
    </row>
    <row r="276" spans="1:17" x14ac:dyDescent="0.35">
      <c r="A276" s="1" t="s">
        <v>1386</v>
      </c>
      <c r="B276" s="1" t="s">
        <v>1736</v>
      </c>
      <c r="D276" s="1">
        <v>0</v>
      </c>
      <c r="E276" s="1">
        <v>0</v>
      </c>
      <c r="F276" s="1">
        <v>0</v>
      </c>
      <c r="G276" s="1">
        <v>0</v>
      </c>
      <c r="H276" s="1">
        <v>0</v>
      </c>
      <c r="I276" s="1">
        <v>0</v>
      </c>
      <c r="J276" s="1">
        <v>0</v>
      </c>
      <c r="K276" s="1">
        <v>0</v>
      </c>
      <c r="L276" s="1">
        <v>0</v>
      </c>
      <c r="M276" s="1">
        <v>0</v>
      </c>
      <c r="N276" s="1">
        <v>0</v>
      </c>
      <c r="O276" s="1">
        <v>0</v>
      </c>
      <c r="P276" s="1">
        <v>0</v>
      </c>
      <c r="Q276" s="1">
        <v>0</v>
      </c>
    </row>
    <row r="277" spans="1:17" x14ac:dyDescent="0.35">
      <c r="A277" s="1" t="s">
        <v>1388</v>
      </c>
      <c r="B277" s="1" t="s">
        <v>1737</v>
      </c>
      <c r="D277" s="1">
        <v>0</v>
      </c>
      <c r="E277" s="1">
        <v>0</v>
      </c>
      <c r="F277" s="1">
        <v>0</v>
      </c>
      <c r="G277" s="1">
        <v>0</v>
      </c>
      <c r="H277" s="1">
        <v>0</v>
      </c>
      <c r="I277" s="1">
        <v>0</v>
      </c>
      <c r="J277" s="1">
        <v>0</v>
      </c>
      <c r="K277" s="1">
        <v>0</v>
      </c>
      <c r="L277" s="1">
        <v>0</v>
      </c>
      <c r="M277" s="1">
        <v>0</v>
      </c>
      <c r="N277" s="1">
        <v>0</v>
      </c>
      <c r="O277" s="1">
        <v>0</v>
      </c>
      <c r="P277" s="1">
        <v>0</v>
      </c>
      <c r="Q277" s="1">
        <v>0</v>
      </c>
    </row>
    <row r="278" spans="1:17" x14ac:dyDescent="0.35">
      <c r="A278" s="1" t="s">
        <v>1390</v>
      </c>
      <c r="B278" s="1" t="s">
        <v>1738</v>
      </c>
      <c r="D278" s="1">
        <v>0</v>
      </c>
      <c r="E278" s="1">
        <v>0</v>
      </c>
      <c r="F278" s="1">
        <v>0</v>
      </c>
      <c r="G278" s="1">
        <v>0</v>
      </c>
      <c r="H278" s="1">
        <v>0</v>
      </c>
      <c r="I278" s="1">
        <v>0</v>
      </c>
      <c r="J278" s="1">
        <v>0</v>
      </c>
      <c r="K278" s="1">
        <v>0</v>
      </c>
      <c r="L278" s="1">
        <v>0</v>
      </c>
      <c r="M278" s="1">
        <v>0</v>
      </c>
      <c r="N278" s="1">
        <v>0</v>
      </c>
      <c r="O278" s="1">
        <v>0</v>
      </c>
      <c r="P278" s="1">
        <v>0</v>
      </c>
      <c r="Q278" s="1">
        <v>0</v>
      </c>
    </row>
    <row r="279" spans="1:17" x14ac:dyDescent="0.35">
      <c r="A279" s="1" t="s">
        <v>1392</v>
      </c>
      <c r="B279" s="1" t="s">
        <v>1739</v>
      </c>
      <c r="D279" s="1">
        <v>0</v>
      </c>
      <c r="E279" s="1">
        <v>0</v>
      </c>
      <c r="F279" s="1">
        <v>0</v>
      </c>
      <c r="G279" s="1">
        <v>0</v>
      </c>
      <c r="H279" s="1">
        <v>0</v>
      </c>
      <c r="I279" s="1">
        <v>0</v>
      </c>
      <c r="J279" s="1">
        <v>0</v>
      </c>
      <c r="K279" s="1">
        <v>0</v>
      </c>
      <c r="L279" s="1">
        <v>0</v>
      </c>
      <c r="M279" s="1">
        <v>0</v>
      </c>
      <c r="N279" s="1">
        <v>0</v>
      </c>
      <c r="O279" s="1">
        <v>0</v>
      </c>
      <c r="P279" s="1">
        <v>0</v>
      </c>
      <c r="Q279" s="1">
        <v>0</v>
      </c>
    </row>
    <row r="280" spans="1:17" x14ac:dyDescent="0.35">
      <c r="A280" s="1" t="s">
        <v>1394</v>
      </c>
      <c r="B280" s="1" t="s">
        <v>1740</v>
      </c>
      <c r="D280" s="1">
        <v>0</v>
      </c>
      <c r="E280" s="1">
        <v>0</v>
      </c>
      <c r="F280" s="1">
        <v>0</v>
      </c>
      <c r="G280" s="1">
        <v>0</v>
      </c>
      <c r="H280" s="1">
        <v>0</v>
      </c>
      <c r="I280" s="1">
        <v>0</v>
      </c>
      <c r="J280" s="1">
        <v>0</v>
      </c>
      <c r="K280" s="1">
        <v>0</v>
      </c>
      <c r="L280" s="1">
        <v>0</v>
      </c>
      <c r="M280" s="1">
        <v>0</v>
      </c>
      <c r="N280" s="1">
        <v>0</v>
      </c>
      <c r="O280" s="1">
        <v>0</v>
      </c>
      <c r="P280" s="1">
        <v>0</v>
      </c>
      <c r="Q280" s="1">
        <v>0</v>
      </c>
    </row>
    <row r="281" spans="1:17" x14ac:dyDescent="0.35">
      <c r="A281" s="1" t="s">
        <v>1396</v>
      </c>
      <c r="B281" s="1" t="s">
        <v>1741</v>
      </c>
      <c r="D281" s="1">
        <v>0</v>
      </c>
      <c r="E281" s="1">
        <v>0</v>
      </c>
      <c r="F281" s="1">
        <v>0</v>
      </c>
      <c r="G281" s="1">
        <v>0</v>
      </c>
      <c r="H281" s="1">
        <v>0</v>
      </c>
      <c r="I281" s="1">
        <v>0</v>
      </c>
      <c r="J281" s="1">
        <v>0</v>
      </c>
      <c r="K281" s="1">
        <v>0</v>
      </c>
      <c r="L281" s="1">
        <v>0</v>
      </c>
      <c r="M281" s="1">
        <v>0</v>
      </c>
      <c r="N281" s="1">
        <v>0</v>
      </c>
      <c r="O281" s="1">
        <v>0</v>
      </c>
      <c r="P281" s="1">
        <v>0</v>
      </c>
      <c r="Q281" s="1">
        <v>0</v>
      </c>
    </row>
    <row r="282" spans="1:17" x14ac:dyDescent="0.35">
      <c r="A282" s="1" t="s">
        <v>1398</v>
      </c>
      <c r="B282" s="1" t="s">
        <v>1742</v>
      </c>
      <c r="D282" s="1">
        <v>0</v>
      </c>
      <c r="E282" s="1">
        <v>0</v>
      </c>
      <c r="F282" s="1">
        <v>0</v>
      </c>
      <c r="G282" s="1">
        <v>0</v>
      </c>
      <c r="H282" s="1">
        <v>0</v>
      </c>
      <c r="I282" s="1">
        <v>0</v>
      </c>
      <c r="J282" s="1">
        <v>0</v>
      </c>
      <c r="K282" s="1">
        <v>0</v>
      </c>
      <c r="L282" s="1">
        <v>0</v>
      </c>
      <c r="M282" s="1">
        <v>0</v>
      </c>
      <c r="N282" s="1">
        <v>0</v>
      </c>
      <c r="O282" s="1">
        <v>0</v>
      </c>
      <c r="P282" s="1">
        <v>0</v>
      </c>
      <c r="Q282" s="1">
        <v>0</v>
      </c>
    </row>
    <row r="283" spans="1:17" x14ac:dyDescent="0.35">
      <c r="A283" s="1" t="s">
        <v>1400</v>
      </c>
      <c r="B283" s="1" t="s">
        <v>1743</v>
      </c>
      <c r="D283" s="1">
        <v>0</v>
      </c>
      <c r="E283" s="1">
        <v>0</v>
      </c>
      <c r="F283" s="1">
        <v>0</v>
      </c>
      <c r="G283" s="1">
        <v>0</v>
      </c>
      <c r="H283" s="1">
        <v>0</v>
      </c>
      <c r="I283" s="1">
        <v>0</v>
      </c>
      <c r="J283" s="1">
        <v>0</v>
      </c>
      <c r="K283" s="1">
        <v>0</v>
      </c>
      <c r="L283" s="1">
        <v>0</v>
      </c>
      <c r="M283" s="1">
        <v>0</v>
      </c>
      <c r="N283" s="1">
        <v>0</v>
      </c>
      <c r="O283" s="1">
        <v>0</v>
      </c>
      <c r="P283" s="1">
        <v>0</v>
      </c>
      <c r="Q283" s="1">
        <v>0</v>
      </c>
    </row>
    <row r="284" spans="1:17" x14ac:dyDescent="0.35">
      <c r="A284" s="1" t="s">
        <v>1402</v>
      </c>
      <c r="B284" s="1" t="s">
        <v>1744</v>
      </c>
      <c r="D284" s="1">
        <v>0</v>
      </c>
      <c r="E284" s="1">
        <v>0</v>
      </c>
      <c r="F284" s="1">
        <v>0</v>
      </c>
      <c r="G284" s="1">
        <v>0</v>
      </c>
      <c r="H284" s="1">
        <v>0</v>
      </c>
      <c r="I284" s="1">
        <v>0</v>
      </c>
      <c r="J284" s="1">
        <v>0</v>
      </c>
      <c r="K284" s="1">
        <v>0</v>
      </c>
      <c r="L284" s="1">
        <v>0</v>
      </c>
      <c r="M284" s="1">
        <v>0</v>
      </c>
      <c r="N284" s="1">
        <v>0</v>
      </c>
      <c r="O284" s="1">
        <v>0</v>
      </c>
      <c r="P284" s="1">
        <v>0</v>
      </c>
      <c r="Q284" s="1">
        <v>0</v>
      </c>
    </row>
    <row r="285" spans="1:17" x14ac:dyDescent="0.35">
      <c r="A285" s="1" t="s">
        <v>1404</v>
      </c>
      <c r="B285" s="1" t="s">
        <v>1745</v>
      </c>
      <c r="D285" s="1">
        <v>0</v>
      </c>
      <c r="E285" s="1">
        <v>0</v>
      </c>
      <c r="F285" s="1">
        <v>0</v>
      </c>
      <c r="G285" s="1">
        <v>0</v>
      </c>
      <c r="H285" s="1">
        <v>0</v>
      </c>
      <c r="I285" s="1">
        <v>0</v>
      </c>
      <c r="J285" s="1">
        <v>0</v>
      </c>
      <c r="K285" s="1">
        <v>0</v>
      </c>
      <c r="L285" s="1">
        <v>0</v>
      </c>
      <c r="M285" s="1">
        <v>0</v>
      </c>
      <c r="N285" s="1">
        <v>0</v>
      </c>
      <c r="O285" s="1">
        <v>0</v>
      </c>
      <c r="P285" s="1">
        <v>0</v>
      </c>
      <c r="Q285" s="1">
        <v>0</v>
      </c>
    </row>
    <row r="286" spans="1:17" x14ac:dyDescent="0.35">
      <c r="A286" s="1" t="s">
        <v>1406</v>
      </c>
      <c r="B286" s="1" t="s">
        <v>1746</v>
      </c>
      <c r="D286" s="1">
        <v>0</v>
      </c>
      <c r="E286" s="1">
        <v>0</v>
      </c>
      <c r="F286" s="1">
        <v>0</v>
      </c>
      <c r="G286" s="1">
        <v>0</v>
      </c>
      <c r="H286" s="1">
        <v>0</v>
      </c>
      <c r="I286" s="1">
        <v>0</v>
      </c>
      <c r="J286" s="1">
        <v>0</v>
      </c>
      <c r="K286" s="1">
        <v>0</v>
      </c>
      <c r="L286" s="1">
        <v>0</v>
      </c>
      <c r="M286" s="1">
        <v>0</v>
      </c>
      <c r="N286" s="1">
        <v>0</v>
      </c>
      <c r="O286" s="1">
        <v>0</v>
      </c>
      <c r="P286" s="1">
        <v>0</v>
      </c>
      <c r="Q286" s="1">
        <v>0</v>
      </c>
    </row>
    <row r="287" spans="1:17" x14ac:dyDescent="0.35">
      <c r="A287" s="1" t="s">
        <v>1408</v>
      </c>
      <c r="B287" s="1" t="s">
        <v>1747</v>
      </c>
      <c r="D287" s="1">
        <v>0</v>
      </c>
      <c r="E287" s="1">
        <v>0</v>
      </c>
      <c r="F287" s="1">
        <v>0</v>
      </c>
      <c r="G287" s="1">
        <v>0</v>
      </c>
      <c r="H287" s="1">
        <v>0</v>
      </c>
      <c r="I287" s="1">
        <v>0</v>
      </c>
      <c r="J287" s="1">
        <v>0</v>
      </c>
      <c r="K287" s="1">
        <v>0</v>
      </c>
      <c r="L287" s="1">
        <v>0</v>
      </c>
      <c r="M287" s="1">
        <v>0</v>
      </c>
      <c r="N287" s="1">
        <v>0</v>
      </c>
      <c r="O287" s="1">
        <v>0</v>
      </c>
      <c r="P287" s="1">
        <v>0</v>
      </c>
      <c r="Q287" s="1">
        <v>0</v>
      </c>
    </row>
    <row r="288" spans="1:17" x14ac:dyDescent="0.35">
      <c r="A288" s="1" t="s">
        <v>1411</v>
      </c>
      <c r="B288" s="1" t="s">
        <v>1748</v>
      </c>
      <c r="D288" s="1">
        <v>0</v>
      </c>
      <c r="E288" s="1">
        <v>0</v>
      </c>
      <c r="F288" s="1">
        <v>0</v>
      </c>
      <c r="G288" s="1">
        <v>0</v>
      </c>
      <c r="H288" s="1">
        <v>0</v>
      </c>
      <c r="I288" s="1">
        <v>0</v>
      </c>
      <c r="J288" s="1">
        <v>0</v>
      </c>
      <c r="K288" s="1">
        <v>0</v>
      </c>
      <c r="L288" s="1">
        <v>0</v>
      </c>
      <c r="M288" s="1">
        <v>0</v>
      </c>
      <c r="N288" s="1">
        <v>0</v>
      </c>
      <c r="O288" s="1">
        <v>0</v>
      </c>
      <c r="P288" s="1">
        <v>0</v>
      </c>
      <c r="Q288" s="1">
        <v>0</v>
      </c>
    </row>
    <row r="289" spans="1:17" x14ac:dyDescent="0.35">
      <c r="A289" s="1" t="s">
        <v>1482</v>
      </c>
      <c r="B289" s="1" t="s">
        <v>1749</v>
      </c>
      <c r="D289" s="1">
        <v>0</v>
      </c>
      <c r="E289" s="1">
        <v>0</v>
      </c>
      <c r="F289" s="1">
        <v>0</v>
      </c>
      <c r="G289" s="1">
        <v>0</v>
      </c>
      <c r="H289" s="1">
        <v>0</v>
      </c>
      <c r="I289" s="1">
        <v>0</v>
      </c>
      <c r="J289" s="1">
        <v>0</v>
      </c>
      <c r="K289" s="1">
        <v>0</v>
      </c>
      <c r="L289" s="1">
        <v>0</v>
      </c>
      <c r="M289" s="1">
        <v>0</v>
      </c>
      <c r="N289" s="1">
        <v>0</v>
      </c>
      <c r="O289" s="1">
        <v>0</v>
      </c>
      <c r="P289" s="1">
        <v>0</v>
      </c>
      <c r="Q289" s="1">
        <v>0</v>
      </c>
    </row>
    <row r="290" spans="1:17" x14ac:dyDescent="0.35">
      <c r="A290" s="1" t="s">
        <v>1415</v>
      </c>
      <c r="B290" s="1" t="s">
        <v>1750</v>
      </c>
      <c r="D290" s="1">
        <v>0</v>
      </c>
      <c r="E290" s="1">
        <v>0</v>
      </c>
      <c r="F290" s="1">
        <v>0</v>
      </c>
      <c r="G290" s="1">
        <v>0</v>
      </c>
      <c r="H290" s="1">
        <v>0</v>
      </c>
      <c r="I290" s="1">
        <v>0</v>
      </c>
      <c r="J290" s="1">
        <v>0</v>
      </c>
      <c r="K290" s="1">
        <v>0</v>
      </c>
      <c r="L290" s="1">
        <v>0</v>
      </c>
      <c r="M290" s="1">
        <v>0</v>
      </c>
      <c r="N290" s="1">
        <v>0</v>
      </c>
      <c r="O290" s="1">
        <v>0</v>
      </c>
      <c r="P290" s="1">
        <v>0</v>
      </c>
      <c r="Q290" s="1">
        <v>0</v>
      </c>
    </row>
    <row r="291" spans="1:17" x14ac:dyDescent="0.35">
      <c r="A291" s="1" t="s">
        <v>1417</v>
      </c>
      <c r="B291" s="1" t="s">
        <v>1751</v>
      </c>
      <c r="D291" s="1">
        <v>0</v>
      </c>
      <c r="E291" s="1">
        <v>0</v>
      </c>
      <c r="F291" s="1">
        <v>0</v>
      </c>
      <c r="G291" s="1">
        <v>0</v>
      </c>
      <c r="H291" s="1">
        <v>0</v>
      </c>
      <c r="I291" s="1">
        <v>0</v>
      </c>
      <c r="J291" s="1">
        <v>0</v>
      </c>
      <c r="K291" s="1">
        <v>0</v>
      </c>
      <c r="L291" s="1">
        <v>0</v>
      </c>
      <c r="M291" s="1">
        <v>0</v>
      </c>
      <c r="N291" s="1">
        <v>0</v>
      </c>
      <c r="O291" s="1">
        <v>0</v>
      </c>
      <c r="P291" s="1">
        <v>0</v>
      </c>
      <c r="Q291" s="1">
        <v>0</v>
      </c>
    </row>
    <row r="292" spans="1:17" x14ac:dyDescent="0.35">
      <c r="A292" s="1" t="s">
        <v>1419</v>
      </c>
      <c r="B292" s="1" t="s">
        <v>1752</v>
      </c>
      <c r="D292" s="1">
        <v>0</v>
      </c>
      <c r="E292" s="1">
        <v>0</v>
      </c>
      <c r="F292" s="1">
        <v>0</v>
      </c>
      <c r="G292" s="1">
        <v>0</v>
      </c>
      <c r="H292" s="1">
        <v>0</v>
      </c>
      <c r="I292" s="1">
        <v>0</v>
      </c>
      <c r="J292" s="1">
        <v>0</v>
      </c>
      <c r="K292" s="1">
        <v>0</v>
      </c>
      <c r="L292" s="1">
        <v>0</v>
      </c>
      <c r="M292" s="1">
        <v>0</v>
      </c>
      <c r="N292" s="1">
        <v>0</v>
      </c>
      <c r="O292" s="1">
        <v>0</v>
      </c>
      <c r="P292" s="1">
        <v>0</v>
      </c>
      <c r="Q292" s="1">
        <v>0</v>
      </c>
    </row>
    <row r="293" spans="1:17" x14ac:dyDescent="0.35">
      <c r="A293" s="1" t="s">
        <v>1814</v>
      </c>
      <c r="B293" s="1" t="s">
        <v>1832</v>
      </c>
      <c r="D293" s="1">
        <v>0</v>
      </c>
      <c r="E293" s="1">
        <v>0</v>
      </c>
      <c r="F293" s="1">
        <v>0</v>
      </c>
      <c r="G293" s="1">
        <v>0</v>
      </c>
      <c r="H293" s="1">
        <v>0</v>
      </c>
      <c r="I293" s="1">
        <v>0</v>
      </c>
      <c r="J293" s="1">
        <v>0</v>
      </c>
      <c r="K293" s="1">
        <v>0</v>
      </c>
      <c r="L293" s="1">
        <v>0</v>
      </c>
      <c r="M293" s="1">
        <v>0</v>
      </c>
      <c r="N293" s="1">
        <v>0</v>
      </c>
      <c r="O293" s="1">
        <v>0</v>
      </c>
      <c r="P293" s="1">
        <v>0</v>
      </c>
      <c r="Q293" s="1">
        <v>0</v>
      </c>
    </row>
    <row r="294" spans="1:17" x14ac:dyDescent="0.35">
      <c r="A294" s="1" t="s">
        <v>1815</v>
      </c>
      <c r="B294" s="1" t="s">
        <v>1833</v>
      </c>
      <c r="D294" s="1">
        <v>0</v>
      </c>
      <c r="E294" s="1">
        <v>0</v>
      </c>
      <c r="F294" s="1">
        <v>0</v>
      </c>
      <c r="G294" s="1">
        <v>0</v>
      </c>
      <c r="H294" s="1">
        <v>0</v>
      </c>
      <c r="I294" s="1">
        <v>0</v>
      </c>
      <c r="J294" s="1">
        <v>0</v>
      </c>
      <c r="K294" s="1">
        <v>0</v>
      </c>
      <c r="L294" s="1">
        <v>0</v>
      </c>
      <c r="M294" s="1">
        <v>0</v>
      </c>
      <c r="N294" s="1">
        <v>0</v>
      </c>
      <c r="O294" s="1">
        <v>0</v>
      </c>
      <c r="P294" s="1">
        <v>0</v>
      </c>
      <c r="Q294" s="1">
        <v>0</v>
      </c>
    </row>
    <row r="295" spans="1:17" x14ac:dyDescent="0.35">
      <c r="A295" s="1" t="s">
        <v>1421</v>
      </c>
      <c r="B295" s="1" t="s">
        <v>1753</v>
      </c>
      <c r="D295" s="1">
        <v>0</v>
      </c>
      <c r="E295" s="1">
        <v>0</v>
      </c>
      <c r="F295" s="1">
        <v>0</v>
      </c>
      <c r="G295" s="1">
        <v>0</v>
      </c>
      <c r="H295" s="1">
        <v>0</v>
      </c>
      <c r="I295" s="1">
        <v>0</v>
      </c>
      <c r="J295" s="1">
        <v>0</v>
      </c>
      <c r="K295" s="1">
        <v>0</v>
      </c>
      <c r="L295" s="1">
        <v>0</v>
      </c>
      <c r="M295" s="1">
        <v>0</v>
      </c>
      <c r="N295" s="1">
        <v>0</v>
      </c>
      <c r="O295" s="1">
        <v>0</v>
      </c>
      <c r="P295" s="1">
        <v>0</v>
      </c>
      <c r="Q295" s="1">
        <v>0</v>
      </c>
    </row>
    <row r="296" spans="1:17" x14ac:dyDescent="0.35">
      <c r="A296" s="1" t="s">
        <v>1424</v>
      </c>
      <c r="B296" s="1" t="s">
        <v>1754</v>
      </c>
      <c r="D296" s="1">
        <v>0</v>
      </c>
      <c r="E296" s="1">
        <v>0</v>
      </c>
      <c r="F296" s="1">
        <v>0</v>
      </c>
      <c r="G296" s="1">
        <v>0</v>
      </c>
      <c r="H296" s="1">
        <v>0</v>
      </c>
      <c r="I296" s="1">
        <v>0</v>
      </c>
      <c r="J296" s="1">
        <v>0</v>
      </c>
      <c r="K296" s="1">
        <v>0</v>
      </c>
      <c r="L296" s="1">
        <v>0</v>
      </c>
      <c r="M296" s="1">
        <v>0</v>
      </c>
      <c r="N296" s="1">
        <v>0</v>
      </c>
      <c r="O296" s="1">
        <v>0</v>
      </c>
      <c r="P296" s="1">
        <v>0</v>
      </c>
      <c r="Q296" s="1">
        <v>0</v>
      </c>
    </row>
    <row r="297" spans="1:17" x14ac:dyDescent="0.35">
      <c r="A297" s="1" t="s">
        <v>1426</v>
      </c>
      <c r="B297" s="1" t="s">
        <v>1755</v>
      </c>
      <c r="D297" s="1">
        <v>0</v>
      </c>
      <c r="E297" s="1">
        <v>0</v>
      </c>
      <c r="F297" s="1">
        <v>0</v>
      </c>
      <c r="G297" s="1">
        <v>0</v>
      </c>
      <c r="H297" s="1">
        <v>0</v>
      </c>
      <c r="I297" s="1">
        <v>0</v>
      </c>
      <c r="J297" s="1">
        <v>0</v>
      </c>
      <c r="K297" s="1">
        <v>0</v>
      </c>
      <c r="L297" s="1">
        <v>0</v>
      </c>
      <c r="M297" s="1">
        <v>0</v>
      </c>
      <c r="N297" s="1">
        <v>0</v>
      </c>
      <c r="O297" s="1">
        <v>0</v>
      </c>
      <c r="P297" s="1">
        <v>0</v>
      </c>
      <c r="Q297" s="1">
        <v>0</v>
      </c>
    </row>
    <row r="298" spans="1:17" x14ac:dyDescent="0.35">
      <c r="A298" s="1" t="s">
        <v>1428</v>
      </c>
      <c r="B298" s="1" t="s">
        <v>1756</v>
      </c>
      <c r="D298" s="1">
        <v>0</v>
      </c>
      <c r="E298" s="1">
        <v>0</v>
      </c>
      <c r="F298" s="1">
        <v>0</v>
      </c>
      <c r="G298" s="1">
        <v>0</v>
      </c>
      <c r="H298" s="1">
        <v>0</v>
      </c>
      <c r="I298" s="1">
        <v>0</v>
      </c>
      <c r="J298" s="1">
        <v>0</v>
      </c>
      <c r="K298" s="1">
        <v>0</v>
      </c>
      <c r="L298" s="1">
        <v>0</v>
      </c>
      <c r="M298" s="1">
        <v>0</v>
      </c>
      <c r="N298" s="1">
        <v>0</v>
      </c>
      <c r="O298" s="1">
        <v>0</v>
      </c>
      <c r="P298" s="1">
        <v>0</v>
      </c>
      <c r="Q298" s="1">
        <v>0</v>
      </c>
    </row>
    <row r="299" spans="1:17" x14ac:dyDescent="0.35">
      <c r="A299" s="1" t="s">
        <v>1430</v>
      </c>
      <c r="B299" s="1" t="s">
        <v>1757</v>
      </c>
      <c r="D299" s="1">
        <v>0</v>
      </c>
      <c r="E299" s="1">
        <v>0</v>
      </c>
      <c r="F299" s="1">
        <v>0</v>
      </c>
      <c r="G299" s="1">
        <v>0</v>
      </c>
      <c r="H299" s="1">
        <v>0</v>
      </c>
      <c r="I299" s="1">
        <v>0</v>
      </c>
      <c r="J299" s="1">
        <v>0</v>
      </c>
      <c r="K299" s="1">
        <v>0</v>
      </c>
      <c r="L299" s="1">
        <v>0</v>
      </c>
      <c r="M299" s="1">
        <v>0</v>
      </c>
      <c r="N299" s="1">
        <v>0</v>
      </c>
      <c r="O299" s="1">
        <v>0</v>
      </c>
      <c r="P299" s="1">
        <v>0</v>
      </c>
      <c r="Q299" s="1">
        <v>0</v>
      </c>
    </row>
    <row r="300" spans="1:17" x14ac:dyDescent="0.35">
      <c r="A300" s="1" t="s">
        <v>1432</v>
      </c>
      <c r="B300" s="1" t="s">
        <v>1758</v>
      </c>
      <c r="D300" s="1">
        <v>0</v>
      </c>
      <c r="E300" s="1">
        <v>0</v>
      </c>
      <c r="F300" s="1">
        <v>0</v>
      </c>
      <c r="G300" s="1">
        <v>0</v>
      </c>
      <c r="H300" s="1">
        <v>0</v>
      </c>
      <c r="I300" s="1">
        <v>0</v>
      </c>
      <c r="J300" s="1">
        <v>0</v>
      </c>
      <c r="K300" s="1">
        <v>0</v>
      </c>
      <c r="L300" s="1">
        <v>0</v>
      </c>
      <c r="M300" s="1">
        <v>0</v>
      </c>
      <c r="N300" s="1">
        <v>0</v>
      </c>
      <c r="O300" s="1">
        <v>0</v>
      </c>
      <c r="P300" s="1">
        <v>0</v>
      </c>
      <c r="Q300" s="1">
        <v>0</v>
      </c>
    </row>
    <row r="301" spans="1:17" x14ac:dyDescent="0.35">
      <c r="A301" s="1" t="s">
        <v>1434</v>
      </c>
      <c r="B301" s="1" t="s">
        <v>1759</v>
      </c>
      <c r="D301" s="1">
        <v>0</v>
      </c>
      <c r="E301" s="1">
        <v>0</v>
      </c>
      <c r="F301" s="1">
        <v>0</v>
      </c>
      <c r="G301" s="1">
        <v>0</v>
      </c>
      <c r="H301" s="1">
        <v>0</v>
      </c>
      <c r="I301" s="1">
        <v>0</v>
      </c>
      <c r="J301" s="1">
        <v>0</v>
      </c>
      <c r="K301" s="1">
        <v>0</v>
      </c>
      <c r="L301" s="1">
        <v>0</v>
      </c>
      <c r="M301" s="1">
        <v>0</v>
      </c>
      <c r="N301" s="1">
        <v>0</v>
      </c>
      <c r="O301" s="1">
        <v>0</v>
      </c>
      <c r="P301" s="1">
        <v>0</v>
      </c>
      <c r="Q301" s="1">
        <v>0</v>
      </c>
    </row>
    <row r="302" spans="1:17" x14ac:dyDescent="0.35">
      <c r="A302" s="1" t="s">
        <v>1436</v>
      </c>
      <c r="B302" s="1" t="s">
        <v>1760</v>
      </c>
      <c r="D302" s="1">
        <v>0</v>
      </c>
      <c r="E302" s="1">
        <v>0</v>
      </c>
      <c r="F302" s="1">
        <v>0</v>
      </c>
      <c r="G302" s="1">
        <v>0</v>
      </c>
      <c r="H302" s="1">
        <v>0</v>
      </c>
      <c r="I302" s="1">
        <v>0</v>
      </c>
      <c r="J302" s="1">
        <v>0</v>
      </c>
      <c r="K302" s="1">
        <v>0</v>
      </c>
      <c r="L302" s="1">
        <v>0</v>
      </c>
      <c r="M302" s="1">
        <v>0</v>
      </c>
      <c r="N302" s="1">
        <v>0</v>
      </c>
      <c r="O302" s="1">
        <v>0</v>
      </c>
      <c r="P302" s="1">
        <v>0</v>
      </c>
      <c r="Q302" s="1">
        <v>0</v>
      </c>
    </row>
    <row r="303" spans="1:17" x14ac:dyDescent="0.35">
      <c r="A303" s="1" t="s">
        <v>1438</v>
      </c>
      <c r="B303" s="1" t="s">
        <v>1761</v>
      </c>
      <c r="D303" s="1">
        <v>0</v>
      </c>
      <c r="E303" s="1">
        <v>0</v>
      </c>
      <c r="F303" s="1">
        <v>0</v>
      </c>
      <c r="G303" s="1">
        <v>0</v>
      </c>
      <c r="H303" s="1">
        <v>0</v>
      </c>
      <c r="I303" s="1">
        <v>0</v>
      </c>
      <c r="J303" s="1">
        <v>0</v>
      </c>
      <c r="K303" s="1">
        <v>0</v>
      </c>
      <c r="L303" s="1">
        <v>0</v>
      </c>
      <c r="M303" s="1">
        <v>0</v>
      </c>
      <c r="N303" s="1">
        <v>0</v>
      </c>
      <c r="O303" s="1">
        <v>0</v>
      </c>
      <c r="P303" s="1">
        <v>0</v>
      </c>
      <c r="Q303" s="1">
        <v>0</v>
      </c>
    </row>
    <row r="304" spans="1:17" x14ac:dyDescent="0.35">
      <c r="A304" s="1" t="s">
        <v>1440</v>
      </c>
      <c r="B304" s="1" t="s">
        <v>1762</v>
      </c>
      <c r="D304" s="1">
        <v>0</v>
      </c>
      <c r="E304" s="1">
        <v>0</v>
      </c>
      <c r="F304" s="1">
        <v>0</v>
      </c>
      <c r="G304" s="1">
        <v>0</v>
      </c>
      <c r="H304" s="1">
        <v>0</v>
      </c>
      <c r="I304" s="1">
        <v>0</v>
      </c>
      <c r="J304" s="1">
        <v>0</v>
      </c>
      <c r="K304" s="1">
        <v>0</v>
      </c>
      <c r="L304" s="1">
        <v>0</v>
      </c>
      <c r="M304" s="1">
        <v>0</v>
      </c>
      <c r="N304" s="1">
        <v>0</v>
      </c>
      <c r="O304" s="1">
        <v>0</v>
      </c>
      <c r="P304" s="1">
        <v>0</v>
      </c>
      <c r="Q304" s="1">
        <v>0</v>
      </c>
    </row>
    <row r="305" spans="1:17" x14ac:dyDescent="0.35">
      <c r="A305" s="1" t="s">
        <v>1442</v>
      </c>
      <c r="B305" s="1" t="s">
        <v>1763</v>
      </c>
      <c r="D305" s="1">
        <v>0</v>
      </c>
      <c r="E305" s="1">
        <v>0</v>
      </c>
      <c r="F305" s="1">
        <v>0</v>
      </c>
      <c r="G305" s="1">
        <v>0</v>
      </c>
      <c r="H305" s="1">
        <v>0</v>
      </c>
      <c r="I305" s="1">
        <v>0</v>
      </c>
      <c r="J305" s="1">
        <v>0</v>
      </c>
      <c r="K305" s="1">
        <v>0</v>
      </c>
      <c r="L305" s="1">
        <v>0</v>
      </c>
      <c r="M305" s="1">
        <v>0</v>
      </c>
      <c r="N305" s="1">
        <v>0</v>
      </c>
      <c r="O305" s="1">
        <v>0</v>
      </c>
      <c r="P305" s="1">
        <v>0</v>
      </c>
      <c r="Q305" s="1">
        <v>0</v>
      </c>
    </row>
    <row r="306" spans="1:17" x14ac:dyDescent="0.35">
      <c r="A306" s="1" t="s">
        <v>1444</v>
      </c>
      <c r="B306" s="1" t="s">
        <v>1764</v>
      </c>
      <c r="D306" s="1">
        <v>0</v>
      </c>
      <c r="E306" s="1">
        <v>0</v>
      </c>
      <c r="F306" s="1">
        <v>0</v>
      </c>
      <c r="G306" s="1">
        <v>0</v>
      </c>
      <c r="H306" s="1">
        <v>0</v>
      </c>
      <c r="I306" s="1">
        <v>0</v>
      </c>
      <c r="J306" s="1">
        <v>0</v>
      </c>
      <c r="K306" s="1">
        <v>0</v>
      </c>
      <c r="L306" s="1">
        <v>0</v>
      </c>
      <c r="M306" s="1">
        <v>0</v>
      </c>
      <c r="N306" s="1">
        <v>0</v>
      </c>
      <c r="O306" s="1">
        <v>0</v>
      </c>
      <c r="P306" s="1">
        <v>0</v>
      </c>
      <c r="Q306" s="1">
        <v>0</v>
      </c>
    </row>
    <row r="307" spans="1:17" x14ac:dyDescent="0.35">
      <c r="A307" s="1" t="s">
        <v>1447</v>
      </c>
      <c r="B307" s="1" t="s">
        <v>1765</v>
      </c>
      <c r="D307" s="1">
        <v>0</v>
      </c>
      <c r="E307" s="1">
        <v>0</v>
      </c>
      <c r="F307" s="1">
        <v>0</v>
      </c>
      <c r="G307" s="1">
        <v>0</v>
      </c>
      <c r="H307" s="1">
        <v>0</v>
      </c>
      <c r="I307" s="1">
        <v>0</v>
      </c>
      <c r="J307" s="1">
        <v>0</v>
      </c>
      <c r="K307" s="1">
        <v>0</v>
      </c>
      <c r="L307" s="1">
        <v>0</v>
      </c>
      <c r="M307" s="1">
        <v>0</v>
      </c>
      <c r="N307" s="1">
        <v>0</v>
      </c>
      <c r="O307" s="1">
        <v>0</v>
      </c>
      <c r="P307" s="1">
        <v>0</v>
      </c>
      <c r="Q307" s="1">
        <v>0</v>
      </c>
    </row>
    <row r="308" spans="1:17" x14ac:dyDescent="0.35">
      <c r="A308" s="1" t="s">
        <v>1449</v>
      </c>
      <c r="B308" s="1" t="s">
        <v>1766</v>
      </c>
      <c r="D308" s="1">
        <v>0</v>
      </c>
      <c r="E308" s="1">
        <v>0</v>
      </c>
      <c r="F308" s="1">
        <v>0</v>
      </c>
      <c r="G308" s="1">
        <v>0</v>
      </c>
      <c r="H308" s="1">
        <v>0</v>
      </c>
      <c r="I308" s="1">
        <v>0</v>
      </c>
      <c r="J308" s="1">
        <v>0</v>
      </c>
      <c r="K308" s="1">
        <v>0</v>
      </c>
      <c r="L308" s="1">
        <v>0</v>
      </c>
      <c r="M308" s="1">
        <v>0</v>
      </c>
      <c r="N308" s="1">
        <v>0</v>
      </c>
      <c r="O308" s="1">
        <v>0</v>
      </c>
      <c r="P308" s="1">
        <v>0</v>
      </c>
      <c r="Q308" s="1">
        <v>0</v>
      </c>
    </row>
    <row r="309" spans="1:17" x14ac:dyDescent="0.35">
      <c r="A309" s="1" t="s">
        <v>1451</v>
      </c>
      <c r="B309" s="1" t="s">
        <v>1767</v>
      </c>
      <c r="D309" s="1">
        <v>0</v>
      </c>
      <c r="E309" s="1">
        <v>0</v>
      </c>
      <c r="F309" s="1">
        <v>0</v>
      </c>
      <c r="G309" s="1">
        <v>0</v>
      </c>
      <c r="H309" s="1">
        <v>0</v>
      </c>
      <c r="I309" s="1">
        <v>0</v>
      </c>
      <c r="J309" s="1">
        <v>0</v>
      </c>
      <c r="K309" s="1">
        <v>0</v>
      </c>
      <c r="L309" s="1">
        <v>0</v>
      </c>
      <c r="M309" s="1">
        <v>0</v>
      </c>
      <c r="N309" s="1">
        <v>0</v>
      </c>
      <c r="O309" s="1">
        <v>0</v>
      </c>
      <c r="P309" s="1">
        <v>0</v>
      </c>
      <c r="Q309" s="1">
        <v>0</v>
      </c>
    </row>
    <row r="310" spans="1:17" x14ac:dyDescent="0.35">
      <c r="A310" s="1" t="s">
        <v>1453</v>
      </c>
      <c r="B310" s="1" t="s">
        <v>1768</v>
      </c>
      <c r="D310" s="1">
        <v>0</v>
      </c>
      <c r="E310" s="1">
        <v>0</v>
      </c>
      <c r="F310" s="1">
        <v>0</v>
      </c>
      <c r="G310" s="1">
        <v>0</v>
      </c>
      <c r="H310" s="1">
        <v>0</v>
      </c>
      <c r="I310" s="1">
        <v>0</v>
      </c>
      <c r="J310" s="1">
        <v>0</v>
      </c>
      <c r="K310" s="1">
        <v>0</v>
      </c>
      <c r="L310" s="1">
        <v>0</v>
      </c>
      <c r="M310" s="1">
        <v>0</v>
      </c>
      <c r="N310" s="1">
        <v>0</v>
      </c>
      <c r="O310" s="1">
        <v>0</v>
      </c>
      <c r="P310" s="1">
        <v>0</v>
      </c>
      <c r="Q310" s="1">
        <v>0</v>
      </c>
    </row>
    <row r="311" spans="1:17" x14ac:dyDescent="0.35">
      <c r="A311" s="1" t="s">
        <v>1455</v>
      </c>
      <c r="B311" s="1" t="s">
        <v>1769</v>
      </c>
      <c r="D311" s="1">
        <v>0</v>
      </c>
      <c r="E311" s="1">
        <v>0</v>
      </c>
      <c r="F311" s="1">
        <v>0</v>
      </c>
      <c r="G311" s="1">
        <v>0</v>
      </c>
      <c r="H311" s="1">
        <v>0</v>
      </c>
      <c r="I311" s="1">
        <v>0</v>
      </c>
      <c r="J311" s="1">
        <v>0</v>
      </c>
      <c r="K311" s="1">
        <v>0</v>
      </c>
      <c r="L311" s="1">
        <v>0</v>
      </c>
      <c r="M311" s="1">
        <v>0</v>
      </c>
      <c r="N311" s="1">
        <v>0</v>
      </c>
      <c r="O311" s="1">
        <v>0</v>
      </c>
      <c r="P311" s="1">
        <v>0</v>
      </c>
      <c r="Q311" s="1">
        <v>0</v>
      </c>
    </row>
    <row r="312" spans="1:17" x14ac:dyDescent="0.35">
      <c r="A312" s="1" t="s">
        <v>1457</v>
      </c>
      <c r="B312" s="1" t="s">
        <v>1770</v>
      </c>
      <c r="D312" s="1">
        <v>0</v>
      </c>
      <c r="E312" s="1">
        <v>0</v>
      </c>
      <c r="F312" s="1">
        <v>0</v>
      </c>
      <c r="G312" s="1">
        <v>0</v>
      </c>
      <c r="H312" s="1">
        <v>0</v>
      </c>
      <c r="I312" s="1">
        <v>0</v>
      </c>
      <c r="J312" s="1">
        <v>0</v>
      </c>
      <c r="K312" s="1">
        <v>0</v>
      </c>
      <c r="L312" s="1">
        <v>0</v>
      </c>
      <c r="M312" s="1">
        <v>0</v>
      </c>
      <c r="N312" s="1">
        <v>0</v>
      </c>
      <c r="O312" s="1">
        <v>0</v>
      </c>
      <c r="P312" s="1">
        <v>0</v>
      </c>
      <c r="Q312" s="1">
        <v>0</v>
      </c>
    </row>
    <row r="313" spans="1:17" x14ac:dyDescent="0.35">
      <c r="A313" s="1" t="s">
        <v>1460</v>
      </c>
      <c r="B313" s="1" t="s">
        <v>1771</v>
      </c>
      <c r="D313" s="1">
        <v>0</v>
      </c>
      <c r="E313" s="1">
        <v>0</v>
      </c>
      <c r="F313" s="1">
        <v>0</v>
      </c>
      <c r="G313" s="1">
        <v>0</v>
      </c>
      <c r="H313" s="1">
        <v>0</v>
      </c>
      <c r="I313" s="1">
        <v>0</v>
      </c>
      <c r="J313" s="1">
        <v>0</v>
      </c>
      <c r="K313" s="1">
        <v>0</v>
      </c>
      <c r="L313" s="1">
        <v>0</v>
      </c>
      <c r="M313" s="1">
        <v>0</v>
      </c>
      <c r="N313" s="1">
        <v>0</v>
      </c>
      <c r="O313" s="1">
        <v>0</v>
      </c>
      <c r="P313" s="1">
        <v>0</v>
      </c>
      <c r="Q313" s="1">
        <v>0</v>
      </c>
    </row>
    <row r="314" spans="1:17" x14ac:dyDescent="0.35">
      <c r="A314" s="1" t="s">
        <v>1382</v>
      </c>
      <c r="B314" s="1" t="s">
        <v>1772</v>
      </c>
      <c r="C314" s="439"/>
      <c r="D314" s="1">
        <v>0</v>
      </c>
      <c r="E314" s="1">
        <v>0</v>
      </c>
      <c r="F314" s="1">
        <v>0</v>
      </c>
      <c r="G314" s="1">
        <v>0</v>
      </c>
      <c r="H314" s="1">
        <v>0</v>
      </c>
      <c r="I314" s="1">
        <v>0</v>
      </c>
      <c r="J314" s="1">
        <v>0</v>
      </c>
      <c r="K314" s="1">
        <v>0</v>
      </c>
      <c r="L314" s="1">
        <v>0</v>
      </c>
      <c r="M314" s="1">
        <v>0</v>
      </c>
      <c r="N314" s="1">
        <v>0</v>
      </c>
      <c r="O314" s="1">
        <v>0</v>
      </c>
      <c r="P314" s="1">
        <v>0</v>
      </c>
      <c r="Q314" s="1">
        <v>0</v>
      </c>
    </row>
    <row r="315" spans="1:17" x14ac:dyDescent="0.35">
      <c r="A315" s="1" t="s">
        <v>1386</v>
      </c>
      <c r="B315" s="1" t="s">
        <v>1774</v>
      </c>
      <c r="D315" s="1">
        <v>0</v>
      </c>
      <c r="E315" s="1">
        <v>0</v>
      </c>
      <c r="F315" s="1">
        <v>0</v>
      </c>
      <c r="G315" s="1">
        <v>0</v>
      </c>
      <c r="H315" s="1">
        <v>0</v>
      </c>
      <c r="I315" s="1">
        <v>0</v>
      </c>
      <c r="J315" s="1">
        <v>0</v>
      </c>
      <c r="K315" s="1">
        <v>0</v>
      </c>
      <c r="L315" s="1">
        <v>0</v>
      </c>
      <c r="M315" s="1">
        <v>0</v>
      </c>
      <c r="N315" s="1">
        <v>0</v>
      </c>
      <c r="O315" s="1">
        <v>0</v>
      </c>
      <c r="P315" s="1">
        <v>0</v>
      </c>
      <c r="Q315" s="1">
        <v>0</v>
      </c>
    </row>
    <row r="316" spans="1:17" x14ac:dyDescent="0.35">
      <c r="A316" s="1" t="s">
        <v>1388</v>
      </c>
      <c r="B316" s="1" t="s">
        <v>1775</v>
      </c>
      <c r="D316" s="1">
        <v>0</v>
      </c>
      <c r="E316" s="1">
        <v>0</v>
      </c>
      <c r="F316" s="1">
        <v>0</v>
      </c>
      <c r="G316" s="1">
        <v>0</v>
      </c>
      <c r="H316" s="1">
        <v>0</v>
      </c>
      <c r="I316" s="1">
        <v>0</v>
      </c>
      <c r="J316" s="1">
        <v>0</v>
      </c>
      <c r="K316" s="1">
        <v>0</v>
      </c>
      <c r="L316" s="1">
        <v>0</v>
      </c>
      <c r="M316" s="1">
        <v>0</v>
      </c>
      <c r="N316" s="1">
        <v>0</v>
      </c>
      <c r="O316" s="1">
        <v>0</v>
      </c>
      <c r="P316" s="1">
        <v>0</v>
      </c>
      <c r="Q316" s="1">
        <v>0</v>
      </c>
    </row>
    <row r="317" spans="1:17" x14ac:dyDescent="0.35">
      <c r="A317" s="1" t="s">
        <v>1390</v>
      </c>
      <c r="B317" s="1" t="s">
        <v>1776</v>
      </c>
      <c r="D317" s="1">
        <v>0</v>
      </c>
      <c r="E317" s="1">
        <v>0</v>
      </c>
      <c r="F317" s="1">
        <v>0</v>
      </c>
      <c r="G317" s="1">
        <v>0</v>
      </c>
      <c r="H317" s="1">
        <v>0</v>
      </c>
      <c r="I317" s="1">
        <v>0</v>
      </c>
      <c r="J317" s="1">
        <v>0</v>
      </c>
      <c r="K317" s="1">
        <v>0</v>
      </c>
      <c r="L317" s="1">
        <v>0</v>
      </c>
      <c r="M317" s="1">
        <v>0</v>
      </c>
      <c r="N317" s="1">
        <v>0</v>
      </c>
      <c r="O317" s="1">
        <v>0</v>
      </c>
      <c r="P317" s="1">
        <v>0</v>
      </c>
      <c r="Q317" s="1">
        <v>0</v>
      </c>
    </row>
    <row r="318" spans="1:17" x14ac:dyDescent="0.35">
      <c r="A318" s="1" t="s">
        <v>1392</v>
      </c>
      <c r="B318" s="1" t="s">
        <v>1777</v>
      </c>
      <c r="D318" s="1">
        <v>0</v>
      </c>
      <c r="E318" s="1">
        <v>0</v>
      </c>
      <c r="F318" s="1">
        <v>0</v>
      </c>
      <c r="G318" s="1">
        <v>0</v>
      </c>
      <c r="H318" s="1">
        <v>0</v>
      </c>
      <c r="I318" s="1">
        <v>0</v>
      </c>
      <c r="J318" s="1">
        <v>0</v>
      </c>
      <c r="K318" s="1">
        <v>0</v>
      </c>
      <c r="L318" s="1">
        <v>0</v>
      </c>
      <c r="M318" s="1">
        <v>0</v>
      </c>
      <c r="N318" s="1">
        <v>0</v>
      </c>
      <c r="O318" s="1">
        <v>0</v>
      </c>
      <c r="P318" s="1">
        <v>0</v>
      </c>
      <c r="Q318" s="1">
        <v>0</v>
      </c>
    </row>
    <row r="319" spans="1:17" x14ac:dyDescent="0.35">
      <c r="A319" s="1" t="s">
        <v>1394</v>
      </c>
      <c r="B319" s="1" t="s">
        <v>1778</v>
      </c>
      <c r="D319" s="1">
        <v>0</v>
      </c>
      <c r="E319" s="1">
        <v>0</v>
      </c>
      <c r="F319" s="1">
        <v>0</v>
      </c>
      <c r="G319" s="1">
        <v>0</v>
      </c>
      <c r="H319" s="1">
        <v>0</v>
      </c>
      <c r="I319" s="1">
        <v>0</v>
      </c>
      <c r="J319" s="1">
        <v>0</v>
      </c>
      <c r="K319" s="1">
        <v>0</v>
      </c>
      <c r="L319" s="1">
        <v>0</v>
      </c>
      <c r="M319" s="1">
        <v>0</v>
      </c>
      <c r="N319" s="1">
        <v>0</v>
      </c>
      <c r="O319" s="1">
        <v>0</v>
      </c>
      <c r="P319" s="1">
        <v>0</v>
      </c>
      <c r="Q319" s="1">
        <v>0</v>
      </c>
    </row>
    <row r="320" spans="1:17" x14ac:dyDescent="0.35">
      <c r="A320" s="1" t="s">
        <v>1396</v>
      </c>
      <c r="B320" s="1" t="s">
        <v>1779</v>
      </c>
      <c r="D320" s="1">
        <v>0</v>
      </c>
      <c r="E320" s="1">
        <v>0</v>
      </c>
      <c r="F320" s="1">
        <v>0</v>
      </c>
      <c r="G320" s="1">
        <v>0</v>
      </c>
      <c r="H320" s="1">
        <v>0</v>
      </c>
      <c r="I320" s="1">
        <v>0</v>
      </c>
      <c r="J320" s="1">
        <v>0</v>
      </c>
      <c r="K320" s="1">
        <v>0</v>
      </c>
      <c r="L320" s="1">
        <v>0</v>
      </c>
      <c r="M320" s="1">
        <v>0</v>
      </c>
      <c r="N320" s="1">
        <v>0</v>
      </c>
      <c r="O320" s="1">
        <v>0</v>
      </c>
      <c r="P320" s="1">
        <v>0</v>
      </c>
      <c r="Q320" s="1">
        <v>0</v>
      </c>
    </row>
    <row r="321" spans="1:17" x14ac:dyDescent="0.35">
      <c r="A321" s="1" t="s">
        <v>1398</v>
      </c>
      <c r="B321" s="1" t="s">
        <v>1780</v>
      </c>
      <c r="D321" s="1">
        <v>0</v>
      </c>
      <c r="E321" s="1">
        <v>0</v>
      </c>
      <c r="F321" s="1">
        <v>0</v>
      </c>
      <c r="G321" s="1">
        <v>0</v>
      </c>
      <c r="H321" s="1">
        <v>0</v>
      </c>
      <c r="I321" s="1">
        <v>0</v>
      </c>
      <c r="J321" s="1">
        <v>0</v>
      </c>
      <c r="K321" s="1">
        <v>0</v>
      </c>
      <c r="L321" s="1">
        <v>0</v>
      </c>
      <c r="M321" s="1">
        <v>0</v>
      </c>
      <c r="N321" s="1">
        <v>0</v>
      </c>
      <c r="O321" s="1">
        <v>0</v>
      </c>
      <c r="P321" s="1">
        <v>0</v>
      </c>
      <c r="Q321" s="1">
        <v>0</v>
      </c>
    </row>
    <row r="322" spans="1:17" x14ac:dyDescent="0.35">
      <c r="A322" s="1" t="s">
        <v>1400</v>
      </c>
      <c r="B322" s="1" t="s">
        <v>1781</v>
      </c>
      <c r="D322" s="1">
        <v>0</v>
      </c>
      <c r="E322" s="1">
        <v>0</v>
      </c>
      <c r="F322" s="1">
        <v>0</v>
      </c>
      <c r="G322" s="1">
        <v>0</v>
      </c>
      <c r="H322" s="1">
        <v>0</v>
      </c>
      <c r="I322" s="1">
        <v>0</v>
      </c>
      <c r="J322" s="1">
        <v>0</v>
      </c>
      <c r="K322" s="1">
        <v>0</v>
      </c>
      <c r="L322" s="1">
        <v>0</v>
      </c>
      <c r="M322" s="1">
        <v>0</v>
      </c>
      <c r="N322" s="1">
        <v>0</v>
      </c>
      <c r="O322" s="1">
        <v>0</v>
      </c>
      <c r="P322" s="1">
        <v>0</v>
      </c>
      <c r="Q322" s="1">
        <v>0</v>
      </c>
    </row>
    <row r="323" spans="1:17" x14ac:dyDescent="0.35">
      <c r="A323" s="1" t="s">
        <v>1402</v>
      </c>
      <c r="B323" s="1" t="s">
        <v>1782</v>
      </c>
      <c r="D323" s="1">
        <v>0</v>
      </c>
      <c r="E323" s="1">
        <v>0</v>
      </c>
      <c r="F323" s="1">
        <v>0</v>
      </c>
      <c r="G323" s="1">
        <v>0</v>
      </c>
      <c r="H323" s="1">
        <v>0</v>
      </c>
      <c r="I323" s="1">
        <v>0</v>
      </c>
      <c r="J323" s="1">
        <v>0</v>
      </c>
      <c r="K323" s="1">
        <v>0</v>
      </c>
      <c r="L323" s="1">
        <v>0</v>
      </c>
      <c r="M323" s="1">
        <v>0</v>
      </c>
      <c r="N323" s="1">
        <v>0</v>
      </c>
      <c r="O323" s="1">
        <v>0</v>
      </c>
      <c r="P323" s="1">
        <v>0</v>
      </c>
      <c r="Q323" s="1">
        <v>0</v>
      </c>
    </row>
    <row r="324" spans="1:17" x14ac:dyDescent="0.35">
      <c r="A324" s="1" t="s">
        <v>1404</v>
      </c>
      <c r="B324" s="1" t="s">
        <v>1783</v>
      </c>
      <c r="D324" s="1">
        <v>0</v>
      </c>
      <c r="E324" s="1">
        <v>0</v>
      </c>
      <c r="F324" s="1">
        <v>0</v>
      </c>
      <c r="G324" s="1">
        <v>0</v>
      </c>
      <c r="H324" s="1">
        <v>0</v>
      </c>
      <c r="I324" s="1">
        <v>0</v>
      </c>
      <c r="J324" s="1">
        <v>0</v>
      </c>
      <c r="K324" s="1">
        <v>0</v>
      </c>
      <c r="L324" s="1">
        <v>0</v>
      </c>
      <c r="M324" s="1">
        <v>0</v>
      </c>
      <c r="N324" s="1">
        <v>0</v>
      </c>
      <c r="O324" s="1">
        <v>0</v>
      </c>
      <c r="P324" s="1">
        <v>0</v>
      </c>
      <c r="Q324" s="1">
        <v>0</v>
      </c>
    </row>
    <row r="325" spans="1:17" x14ac:dyDescent="0.35">
      <c r="A325" s="1" t="s">
        <v>1406</v>
      </c>
      <c r="B325" s="1" t="s">
        <v>1784</v>
      </c>
      <c r="D325" s="1">
        <v>0</v>
      </c>
      <c r="E325" s="1">
        <v>0</v>
      </c>
      <c r="F325" s="1">
        <v>0</v>
      </c>
      <c r="G325" s="1">
        <v>0</v>
      </c>
      <c r="H325" s="1">
        <v>0</v>
      </c>
      <c r="I325" s="1">
        <v>0</v>
      </c>
      <c r="J325" s="1">
        <v>0</v>
      </c>
      <c r="K325" s="1">
        <v>0</v>
      </c>
      <c r="L325" s="1">
        <v>0</v>
      </c>
      <c r="M325" s="1">
        <v>0</v>
      </c>
      <c r="N325" s="1">
        <v>0</v>
      </c>
      <c r="O325" s="1">
        <v>0</v>
      </c>
      <c r="P325" s="1">
        <v>0</v>
      </c>
      <c r="Q325" s="1">
        <v>0</v>
      </c>
    </row>
    <row r="326" spans="1:17" x14ac:dyDescent="0.35">
      <c r="A326" s="1" t="s">
        <v>1408</v>
      </c>
      <c r="B326" s="1" t="s">
        <v>1785</v>
      </c>
      <c r="D326" s="1">
        <v>0</v>
      </c>
      <c r="E326" s="1">
        <v>0</v>
      </c>
      <c r="F326" s="1">
        <v>0</v>
      </c>
      <c r="G326" s="1">
        <v>0</v>
      </c>
      <c r="H326" s="1">
        <v>0</v>
      </c>
      <c r="I326" s="1">
        <v>0</v>
      </c>
      <c r="J326" s="1">
        <v>0</v>
      </c>
      <c r="K326" s="1">
        <v>0</v>
      </c>
      <c r="L326" s="1">
        <v>0</v>
      </c>
      <c r="M326" s="1">
        <v>0</v>
      </c>
      <c r="N326" s="1">
        <v>0</v>
      </c>
      <c r="O326" s="1">
        <v>0</v>
      </c>
      <c r="P326" s="1">
        <v>0</v>
      </c>
      <c r="Q326" s="1">
        <v>0</v>
      </c>
    </row>
    <row r="327" spans="1:17" x14ac:dyDescent="0.35">
      <c r="A327" s="1" t="s">
        <v>1411</v>
      </c>
      <c r="B327" s="1" t="s">
        <v>1786</v>
      </c>
      <c r="D327" s="1">
        <v>0</v>
      </c>
      <c r="E327" s="1">
        <v>0</v>
      </c>
      <c r="F327" s="1">
        <v>0</v>
      </c>
      <c r="G327" s="1">
        <v>0</v>
      </c>
      <c r="H327" s="1">
        <v>0</v>
      </c>
      <c r="I327" s="1">
        <v>0</v>
      </c>
      <c r="J327" s="1">
        <v>0</v>
      </c>
      <c r="K327" s="1">
        <v>0</v>
      </c>
      <c r="L327" s="1">
        <v>0</v>
      </c>
      <c r="M327" s="1">
        <v>0</v>
      </c>
      <c r="N327" s="1">
        <v>0</v>
      </c>
      <c r="O327" s="1">
        <v>0</v>
      </c>
      <c r="P327" s="1">
        <v>0</v>
      </c>
      <c r="Q327" s="1">
        <v>0</v>
      </c>
    </row>
    <row r="328" spans="1:17" x14ac:dyDescent="0.35">
      <c r="A328" s="1" t="s">
        <v>1482</v>
      </c>
      <c r="B328" s="1" t="s">
        <v>1787</v>
      </c>
      <c r="D328" s="1">
        <v>0</v>
      </c>
      <c r="E328" s="1">
        <v>0</v>
      </c>
      <c r="F328" s="1">
        <v>0</v>
      </c>
      <c r="G328" s="1">
        <v>0</v>
      </c>
      <c r="H328" s="1">
        <v>0</v>
      </c>
      <c r="I328" s="1">
        <v>0</v>
      </c>
      <c r="J328" s="1">
        <v>0</v>
      </c>
      <c r="K328" s="1">
        <v>0</v>
      </c>
      <c r="L328" s="1">
        <v>0</v>
      </c>
      <c r="M328" s="1">
        <v>0</v>
      </c>
      <c r="N328" s="1">
        <v>0</v>
      </c>
      <c r="O328" s="1">
        <v>0</v>
      </c>
      <c r="P328" s="1">
        <v>0</v>
      </c>
      <c r="Q328" s="1">
        <v>0</v>
      </c>
    </row>
    <row r="329" spans="1:17" x14ac:dyDescent="0.35">
      <c r="A329" s="1" t="s">
        <v>1415</v>
      </c>
      <c r="B329" s="1" t="s">
        <v>1788</v>
      </c>
      <c r="D329" s="1">
        <v>0</v>
      </c>
      <c r="E329" s="1">
        <v>0</v>
      </c>
      <c r="F329" s="1">
        <v>0</v>
      </c>
      <c r="G329" s="1">
        <v>0</v>
      </c>
      <c r="H329" s="1">
        <v>0</v>
      </c>
      <c r="I329" s="1">
        <v>0</v>
      </c>
      <c r="J329" s="1">
        <v>0</v>
      </c>
      <c r="K329" s="1">
        <v>0</v>
      </c>
      <c r="L329" s="1">
        <v>0</v>
      </c>
      <c r="M329" s="1">
        <v>0</v>
      </c>
      <c r="N329" s="1">
        <v>0</v>
      </c>
      <c r="O329" s="1">
        <v>0</v>
      </c>
      <c r="P329" s="1">
        <v>0</v>
      </c>
      <c r="Q329" s="1">
        <v>0</v>
      </c>
    </row>
    <row r="330" spans="1:17" x14ac:dyDescent="0.35">
      <c r="A330" s="1" t="s">
        <v>1417</v>
      </c>
      <c r="B330" s="1" t="s">
        <v>1789</v>
      </c>
      <c r="D330" s="1">
        <v>0</v>
      </c>
      <c r="E330" s="1">
        <v>0</v>
      </c>
      <c r="F330" s="1">
        <v>0</v>
      </c>
      <c r="G330" s="1">
        <v>0</v>
      </c>
      <c r="H330" s="1">
        <v>0</v>
      </c>
      <c r="I330" s="1">
        <v>0</v>
      </c>
      <c r="J330" s="1">
        <v>0</v>
      </c>
      <c r="K330" s="1">
        <v>0</v>
      </c>
      <c r="L330" s="1">
        <v>0</v>
      </c>
      <c r="M330" s="1">
        <v>0</v>
      </c>
      <c r="N330" s="1">
        <v>0</v>
      </c>
      <c r="O330" s="1">
        <v>0</v>
      </c>
      <c r="P330" s="1">
        <v>0</v>
      </c>
      <c r="Q330" s="1">
        <v>0</v>
      </c>
    </row>
    <row r="331" spans="1:17" x14ac:dyDescent="0.35">
      <c r="A331" s="1" t="s">
        <v>1419</v>
      </c>
      <c r="B331" s="1" t="s">
        <v>1790</v>
      </c>
      <c r="D331" s="1">
        <v>0</v>
      </c>
      <c r="E331" s="1">
        <v>0</v>
      </c>
      <c r="F331" s="1">
        <v>0</v>
      </c>
      <c r="G331" s="1">
        <v>0</v>
      </c>
      <c r="H331" s="1">
        <v>0</v>
      </c>
      <c r="I331" s="1">
        <v>0</v>
      </c>
      <c r="J331" s="1">
        <v>0</v>
      </c>
      <c r="K331" s="1">
        <v>0</v>
      </c>
      <c r="L331" s="1">
        <v>0</v>
      </c>
      <c r="M331" s="1">
        <v>0</v>
      </c>
      <c r="N331" s="1">
        <v>0</v>
      </c>
      <c r="O331" s="1">
        <v>0</v>
      </c>
      <c r="P331" s="1">
        <v>0</v>
      </c>
      <c r="Q331" s="1">
        <v>0</v>
      </c>
    </row>
    <row r="332" spans="1:17" x14ac:dyDescent="0.35">
      <c r="A332" s="1" t="s">
        <v>1814</v>
      </c>
      <c r="B332" s="1" t="s">
        <v>1834</v>
      </c>
      <c r="D332" s="1">
        <v>0</v>
      </c>
      <c r="E332" s="1">
        <v>0</v>
      </c>
      <c r="F332" s="1">
        <v>0</v>
      </c>
      <c r="G332" s="1">
        <v>0</v>
      </c>
      <c r="H332" s="1">
        <v>0</v>
      </c>
      <c r="I332" s="1">
        <v>0</v>
      </c>
      <c r="J332" s="1">
        <v>0</v>
      </c>
      <c r="K332" s="1">
        <v>0</v>
      </c>
      <c r="L332" s="1">
        <v>0</v>
      </c>
      <c r="M332" s="1">
        <v>0</v>
      </c>
      <c r="N332" s="1">
        <v>0</v>
      </c>
      <c r="O332" s="1">
        <v>0</v>
      </c>
      <c r="P332" s="1">
        <v>0</v>
      </c>
      <c r="Q332" s="1">
        <v>0</v>
      </c>
    </row>
    <row r="333" spans="1:17" x14ac:dyDescent="0.35">
      <c r="A333" s="1" t="s">
        <v>1815</v>
      </c>
      <c r="B333" s="1" t="s">
        <v>1835</v>
      </c>
      <c r="D333" s="1">
        <v>0</v>
      </c>
      <c r="E333" s="1">
        <v>0</v>
      </c>
      <c r="F333" s="1">
        <v>0</v>
      </c>
      <c r="G333" s="1">
        <v>0</v>
      </c>
      <c r="H333" s="1">
        <v>0</v>
      </c>
      <c r="I333" s="1">
        <v>0</v>
      </c>
      <c r="J333" s="1">
        <v>0</v>
      </c>
      <c r="K333" s="1">
        <v>0</v>
      </c>
      <c r="L333" s="1">
        <v>0</v>
      </c>
      <c r="M333" s="1">
        <v>0</v>
      </c>
      <c r="N333" s="1">
        <v>0</v>
      </c>
      <c r="O333" s="1">
        <v>0</v>
      </c>
      <c r="P333" s="1">
        <v>0</v>
      </c>
      <c r="Q333" s="1">
        <v>0</v>
      </c>
    </row>
    <row r="334" spans="1:17" x14ac:dyDescent="0.35">
      <c r="A334" s="1" t="s">
        <v>1421</v>
      </c>
      <c r="B334" s="1" t="s">
        <v>1791</v>
      </c>
      <c r="D334" s="1">
        <v>0</v>
      </c>
      <c r="E334" s="1">
        <v>0</v>
      </c>
      <c r="F334" s="1">
        <v>0</v>
      </c>
      <c r="G334" s="1">
        <v>0</v>
      </c>
      <c r="H334" s="1">
        <v>0</v>
      </c>
      <c r="I334" s="1">
        <v>0</v>
      </c>
      <c r="J334" s="1">
        <v>0</v>
      </c>
      <c r="K334" s="1">
        <v>0</v>
      </c>
      <c r="L334" s="1">
        <v>0</v>
      </c>
      <c r="M334" s="1">
        <v>0</v>
      </c>
      <c r="N334" s="1">
        <v>0</v>
      </c>
      <c r="O334" s="1">
        <v>0</v>
      </c>
      <c r="P334" s="1">
        <v>0</v>
      </c>
      <c r="Q334" s="1">
        <v>0</v>
      </c>
    </row>
    <row r="335" spans="1:17" x14ac:dyDescent="0.35">
      <c r="A335" s="1" t="s">
        <v>1424</v>
      </c>
      <c r="B335" s="1" t="s">
        <v>1792</v>
      </c>
      <c r="D335" s="1">
        <v>0</v>
      </c>
      <c r="E335" s="1">
        <v>0</v>
      </c>
      <c r="F335" s="1">
        <v>0</v>
      </c>
      <c r="G335" s="1">
        <v>0</v>
      </c>
      <c r="H335" s="1">
        <v>0</v>
      </c>
      <c r="I335" s="1">
        <v>0</v>
      </c>
      <c r="J335" s="1">
        <v>0</v>
      </c>
      <c r="K335" s="1">
        <v>0</v>
      </c>
      <c r="L335" s="1">
        <v>0</v>
      </c>
      <c r="M335" s="1">
        <v>0</v>
      </c>
      <c r="N335" s="1">
        <v>0</v>
      </c>
      <c r="O335" s="1">
        <v>0</v>
      </c>
      <c r="P335" s="1">
        <v>0</v>
      </c>
      <c r="Q335" s="1">
        <v>0</v>
      </c>
    </row>
    <row r="336" spans="1:17" x14ac:dyDescent="0.35">
      <c r="A336" s="1" t="s">
        <v>1426</v>
      </c>
      <c r="B336" s="1" t="s">
        <v>1793</v>
      </c>
      <c r="D336" s="1">
        <v>0</v>
      </c>
      <c r="E336" s="1">
        <v>0</v>
      </c>
      <c r="F336" s="1">
        <v>0</v>
      </c>
      <c r="G336" s="1">
        <v>0</v>
      </c>
      <c r="H336" s="1">
        <v>0</v>
      </c>
      <c r="I336" s="1">
        <v>0</v>
      </c>
      <c r="J336" s="1">
        <v>0</v>
      </c>
      <c r="K336" s="1">
        <v>0</v>
      </c>
      <c r="L336" s="1">
        <v>0</v>
      </c>
      <c r="M336" s="1">
        <v>0</v>
      </c>
      <c r="N336" s="1">
        <v>0</v>
      </c>
      <c r="O336" s="1">
        <v>0</v>
      </c>
      <c r="P336" s="1">
        <v>0</v>
      </c>
      <c r="Q336" s="1">
        <v>0</v>
      </c>
    </row>
    <row r="337" spans="1:17" x14ac:dyDescent="0.35">
      <c r="A337" s="1" t="s">
        <v>1428</v>
      </c>
      <c r="B337" s="1" t="s">
        <v>1794</v>
      </c>
      <c r="D337" s="1">
        <v>0</v>
      </c>
      <c r="E337" s="1">
        <v>0</v>
      </c>
      <c r="F337" s="1">
        <v>0</v>
      </c>
      <c r="G337" s="1">
        <v>0</v>
      </c>
      <c r="H337" s="1">
        <v>0</v>
      </c>
      <c r="I337" s="1">
        <v>0</v>
      </c>
      <c r="J337" s="1">
        <v>0</v>
      </c>
      <c r="K337" s="1">
        <v>0</v>
      </c>
      <c r="L337" s="1">
        <v>0</v>
      </c>
      <c r="M337" s="1">
        <v>0</v>
      </c>
      <c r="N337" s="1">
        <v>0</v>
      </c>
      <c r="O337" s="1">
        <v>0</v>
      </c>
      <c r="P337" s="1">
        <v>0</v>
      </c>
      <c r="Q337" s="1">
        <v>0</v>
      </c>
    </row>
    <row r="338" spans="1:17" x14ac:dyDescent="0.35">
      <c r="A338" s="1" t="s">
        <v>1430</v>
      </c>
      <c r="B338" s="1" t="s">
        <v>1795</v>
      </c>
      <c r="D338" s="1">
        <v>0</v>
      </c>
      <c r="E338" s="1">
        <v>0</v>
      </c>
      <c r="F338" s="1">
        <v>0</v>
      </c>
      <c r="G338" s="1">
        <v>0</v>
      </c>
      <c r="H338" s="1">
        <v>0</v>
      </c>
      <c r="I338" s="1">
        <v>0</v>
      </c>
      <c r="J338" s="1">
        <v>0</v>
      </c>
      <c r="K338" s="1">
        <v>0</v>
      </c>
      <c r="L338" s="1">
        <v>0</v>
      </c>
      <c r="M338" s="1">
        <v>0</v>
      </c>
      <c r="N338" s="1">
        <v>0</v>
      </c>
      <c r="O338" s="1">
        <v>0</v>
      </c>
      <c r="P338" s="1">
        <v>0</v>
      </c>
      <c r="Q338" s="1">
        <v>0</v>
      </c>
    </row>
    <row r="339" spans="1:17" x14ac:dyDescent="0.35">
      <c r="A339" s="1" t="s">
        <v>1432</v>
      </c>
      <c r="B339" s="1" t="s">
        <v>1796</v>
      </c>
      <c r="D339" s="1">
        <v>0</v>
      </c>
      <c r="E339" s="1">
        <v>0</v>
      </c>
      <c r="F339" s="1">
        <v>0</v>
      </c>
      <c r="G339" s="1">
        <v>0</v>
      </c>
      <c r="H339" s="1">
        <v>0</v>
      </c>
      <c r="I339" s="1">
        <v>0</v>
      </c>
      <c r="J339" s="1">
        <v>0</v>
      </c>
      <c r="K339" s="1">
        <v>0</v>
      </c>
      <c r="L339" s="1">
        <v>0</v>
      </c>
      <c r="M339" s="1">
        <v>0</v>
      </c>
      <c r="N339" s="1">
        <v>0</v>
      </c>
      <c r="O339" s="1">
        <v>0</v>
      </c>
      <c r="P339" s="1">
        <v>0</v>
      </c>
      <c r="Q339" s="1">
        <v>0</v>
      </c>
    </row>
    <row r="340" spans="1:17" x14ac:dyDescent="0.35">
      <c r="A340" s="1" t="s">
        <v>1434</v>
      </c>
      <c r="B340" s="1" t="s">
        <v>1797</v>
      </c>
      <c r="D340" s="1">
        <v>0</v>
      </c>
      <c r="E340" s="1">
        <v>0</v>
      </c>
      <c r="F340" s="1">
        <v>0</v>
      </c>
      <c r="G340" s="1">
        <v>0</v>
      </c>
      <c r="H340" s="1">
        <v>0</v>
      </c>
      <c r="I340" s="1">
        <v>0</v>
      </c>
      <c r="J340" s="1">
        <v>0</v>
      </c>
      <c r="K340" s="1">
        <v>0</v>
      </c>
      <c r="L340" s="1">
        <v>0</v>
      </c>
      <c r="M340" s="1">
        <v>0</v>
      </c>
      <c r="N340" s="1">
        <v>0</v>
      </c>
      <c r="O340" s="1">
        <v>0</v>
      </c>
      <c r="P340" s="1">
        <v>0</v>
      </c>
      <c r="Q340" s="1">
        <v>0</v>
      </c>
    </row>
    <row r="341" spans="1:17" x14ac:dyDescent="0.35">
      <c r="A341" s="1" t="s">
        <v>1436</v>
      </c>
      <c r="B341" s="1" t="s">
        <v>1798</v>
      </c>
      <c r="D341" s="1">
        <v>0</v>
      </c>
      <c r="E341" s="1">
        <v>0</v>
      </c>
      <c r="F341" s="1">
        <v>0</v>
      </c>
      <c r="G341" s="1">
        <v>0</v>
      </c>
      <c r="H341" s="1">
        <v>0</v>
      </c>
      <c r="I341" s="1">
        <v>0</v>
      </c>
      <c r="J341" s="1">
        <v>0</v>
      </c>
      <c r="K341" s="1">
        <v>0</v>
      </c>
      <c r="L341" s="1">
        <v>0</v>
      </c>
      <c r="M341" s="1">
        <v>0</v>
      </c>
      <c r="N341" s="1">
        <v>0</v>
      </c>
      <c r="O341" s="1">
        <v>0</v>
      </c>
      <c r="P341" s="1">
        <v>0</v>
      </c>
      <c r="Q341" s="1">
        <v>0</v>
      </c>
    </row>
    <row r="342" spans="1:17" x14ac:dyDescent="0.35">
      <c r="A342" s="1" t="s">
        <v>1438</v>
      </c>
      <c r="B342" s="1" t="s">
        <v>1799</v>
      </c>
      <c r="D342" s="1">
        <v>0</v>
      </c>
      <c r="E342" s="1">
        <v>0</v>
      </c>
      <c r="F342" s="1">
        <v>0</v>
      </c>
      <c r="G342" s="1">
        <v>0</v>
      </c>
      <c r="H342" s="1">
        <v>0</v>
      </c>
      <c r="I342" s="1">
        <v>0</v>
      </c>
      <c r="J342" s="1">
        <v>0</v>
      </c>
      <c r="K342" s="1">
        <v>0</v>
      </c>
      <c r="L342" s="1">
        <v>0</v>
      </c>
      <c r="M342" s="1">
        <v>0</v>
      </c>
      <c r="N342" s="1">
        <v>0</v>
      </c>
      <c r="O342" s="1">
        <v>0</v>
      </c>
      <c r="P342" s="1">
        <v>0</v>
      </c>
      <c r="Q342" s="1">
        <v>0</v>
      </c>
    </row>
    <row r="343" spans="1:17" x14ac:dyDescent="0.35">
      <c r="A343" s="1" t="s">
        <v>1440</v>
      </c>
      <c r="B343" s="1" t="s">
        <v>1800</v>
      </c>
      <c r="D343" s="1">
        <v>0</v>
      </c>
      <c r="E343" s="1">
        <v>0</v>
      </c>
      <c r="F343" s="1">
        <v>0</v>
      </c>
      <c r="G343" s="1">
        <v>0</v>
      </c>
      <c r="H343" s="1">
        <v>0</v>
      </c>
      <c r="I343" s="1">
        <v>0</v>
      </c>
      <c r="J343" s="1">
        <v>0</v>
      </c>
      <c r="K343" s="1">
        <v>0</v>
      </c>
      <c r="L343" s="1">
        <v>0</v>
      </c>
      <c r="M343" s="1">
        <v>0</v>
      </c>
      <c r="N343" s="1">
        <v>0</v>
      </c>
      <c r="O343" s="1">
        <v>0</v>
      </c>
      <c r="P343" s="1">
        <v>0</v>
      </c>
      <c r="Q343" s="1">
        <v>0</v>
      </c>
    </row>
    <row r="344" spans="1:17" x14ac:dyDescent="0.35">
      <c r="A344" s="1" t="s">
        <v>1442</v>
      </c>
      <c r="B344" s="1" t="s">
        <v>1801</v>
      </c>
      <c r="D344" s="1">
        <v>0</v>
      </c>
      <c r="E344" s="1">
        <v>0</v>
      </c>
      <c r="F344" s="1">
        <v>0</v>
      </c>
      <c r="G344" s="1">
        <v>0</v>
      </c>
      <c r="H344" s="1">
        <v>0</v>
      </c>
      <c r="I344" s="1">
        <v>0</v>
      </c>
      <c r="J344" s="1">
        <v>0</v>
      </c>
      <c r="K344" s="1">
        <v>0</v>
      </c>
      <c r="L344" s="1">
        <v>0</v>
      </c>
      <c r="M344" s="1">
        <v>0</v>
      </c>
      <c r="N344" s="1">
        <v>0</v>
      </c>
      <c r="O344" s="1">
        <v>0</v>
      </c>
      <c r="P344" s="1">
        <v>0</v>
      </c>
      <c r="Q344" s="1">
        <v>0</v>
      </c>
    </row>
    <row r="345" spans="1:17" x14ac:dyDescent="0.35">
      <c r="A345" s="1" t="s">
        <v>1444</v>
      </c>
      <c r="B345" s="1" t="s">
        <v>1802</v>
      </c>
      <c r="D345" s="1">
        <v>0</v>
      </c>
      <c r="E345" s="1">
        <v>0</v>
      </c>
      <c r="F345" s="1">
        <v>0</v>
      </c>
      <c r="G345" s="1">
        <v>0</v>
      </c>
      <c r="H345" s="1">
        <v>0</v>
      </c>
      <c r="I345" s="1">
        <v>0</v>
      </c>
      <c r="J345" s="1">
        <v>0</v>
      </c>
      <c r="K345" s="1">
        <v>0</v>
      </c>
      <c r="L345" s="1">
        <v>0</v>
      </c>
      <c r="M345" s="1">
        <v>0</v>
      </c>
      <c r="N345" s="1">
        <v>0</v>
      </c>
      <c r="O345" s="1">
        <v>0</v>
      </c>
      <c r="P345" s="1">
        <v>0</v>
      </c>
      <c r="Q345" s="1">
        <v>0</v>
      </c>
    </row>
    <row r="346" spans="1:17" x14ac:dyDescent="0.35">
      <c r="A346" s="1" t="s">
        <v>1447</v>
      </c>
      <c r="B346" s="1" t="s">
        <v>1803</v>
      </c>
      <c r="D346" s="1">
        <v>0</v>
      </c>
      <c r="E346" s="1">
        <v>0</v>
      </c>
      <c r="F346" s="1">
        <v>0</v>
      </c>
      <c r="G346" s="1">
        <v>0</v>
      </c>
      <c r="H346" s="1">
        <v>0</v>
      </c>
      <c r="I346" s="1">
        <v>0</v>
      </c>
      <c r="J346" s="1">
        <v>0</v>
      </c>
      <c r="K346" s="1">
        <v>0</v>
      </c>
      <c r="L346" s="1">
        <v>0</v>
      </c>
      <c r="M346" s="1">
        <v>0</v>
      </c>
      <c r="N346" s="1">
        <v>0</v>
      </c>
      <c r="O346" s="1">
        <v>0</v>
      </c>
      <c r="P346" s="1">
        <v>0</v>
      </c>
      <c r="Q346" s="1">
        <v>0</v>
      </c>
    </row>
    <row r="347" spans="1:17" x14ac:dyDescent="0.35">
      <c r="A347" s="1" t="s">
        <v>1449</v>
      </c>
      <c r="B347" s="1" t="s">
        <v>1804</v>
      </c>
      <c r="D347" s="1">
        <v>0</v>
      </c>
      <c r="E347" s="1">
        <v>0</v>
      </c>
      <c r="F347" s="1">
        <v>0</v>
      </c>
      <c r="G347" s="1">
        <v>0</v>
      </c>
      <c r="H347" s="1">
        <v>0</v>
      </c>
      <c r="I347" s="1">
        <v>0</v>
      </c>
      <c r="J347" s="1">
        <v>0</v>
      </c>
      <c r="K347" s="1">
        <v>0</v>
      </c>
      <c r="L347" s="1">
        <v>0</v>
      </c>
      <c r="M347" s="1">
        <v>0</v>
      </c>
      <c r="N347" s="1">
        <v>0</v>
      </c>
      <c r="O347" s="1">
        <v>0</v>
      </c>
      <c r="P347" s="1">
        <v>0</v>
      </c>
      <c r="Q347" s="1">
        <v>0</v>
      </c>
    </row>
    <row r="348" spans="1:17" x14ac:dyDescent="0.35">
      <c r="A348" s="1" t="s">
        <v>1451</v>
      </c>
      <c r="B348" s="1" t="s">
        <v>1805</v>
      </c>
      <c r="D348" s="1">
        <v>0</v>
      </c>
      <c r="E348" s="1">
        <v>0</v>
      </c>
      <c r="F348" s="1">
        <v>0</v>
      </c>
      <c r="G348" s="1">
        <v>0</v>
      </c>
      <c r="H348" s="1">
        <v>0</v>
      </c>
      <c r="I348" s="1">
        <v>0</v>
      </c>
      <c r="J348" s="1">
        <v>0</v>
      </c>
      <c r="K348" s="1">
        <v>0</v>
      </c>
      <c r="L348" s="1">
        <v>0</v>
      </c>
      <c r="M348" s="1">
        <v>0</v>
      </c>
      <c r="N348" s="1">
        <v>0</v>
      </c>
      <c r="O348" s="1">
        <v>0</v>
      </c>
      <c r="P348" s="1">
        <v>0</v>
      </c>
      <c r="Q348" s="1">
        <v>0</v>
      </c>
    </row>
    <row r="349" spans="1:17" x14ac:dyDescent="0.35">
      <c r="A349" s="1" t="s">
        <v>1453</v>
      </c>
      <c r="B349" s="1" t="s">
        <v>1806</v>
      </c>
      <c r="D349" s="1">
        <v>0</v>
      </c>
      <c r="E349" s="1">
        <v>0</v>
      </c>
      <c r="F349" s="1">
        <v>0</v>
      </c>
      <c r="G349" s="1">
        <v>0</v>
      </c>
      <c r="H349" s="1">
        <v>0</v>
      </c>
      <c r="I349" s="1">
        <v>0</v>
      </c>
      <c r="J349" s="1">
        <v>0</v>
      </c>
      <c r="K349" s="1">
        <v>0</v>
      </c>
      <c r="L349" s="1">
        <v>0</v>
      </c>
      <c r="M349" s="1">
        <v>0</v>
      </c>
      <c r="N349" s="1">
        <v>0</v>
      </c>
      <c r="O349" s="1">
        <v>0</v>
      </c>
      <c r="P349" s="1">
        <v>0</v>
      </c>
      <c r="Q349" s="1">
        <v>0</v>
      </c>
    </row>
    <row r="350" spans="1:17" x14ac:dyDescent="0.35">
      <c r="A350" s="1" t="s">
        <v>1455</v>
      </c>
      <c r="B350" s="1" t="s">
        <v>1807</v>
      </c>
      <c r="D350" s="1">
        <v>0</v>
      </c>
      <c r="E350" s="1">
        <v>0</v>
      </c>
      <c r="F350" s="1">
        <v>0</v>
      </c>
      <c r="G350" s="1">
        <v>0</v>
      </c>
      <c r="H350" s="1">
        <v>0</v>
      </c>
      <c r="I350" s="1">
        <v>0</v>
      </c>
      <c r="J350" s="1">
        <v>0</v>
      </c>
      <c r="K350" s="1">
        <v>0</v>
      </c>
      <c r="L350" s="1">
        <v>0</v>
      </c>
      <c r="M350" s="1">
        <v>0</v>
      </c>
      <c r="N350" s="1">
        <v>0</v>
      </c>
      <c r="O350" s="1">
        <v>0</v>
      </c>
      <c r="P350" s="1">
        <v>0</v>
      </c>
      <c r="Q350" s="1">
        <v>0</v>
      </c>
    </row>
    <row r="351" spans="1:17" x14ac:dyDescent="0.35">
      <c r="A351" s="1" t="s">
        <v>1457</v>
      </c>
      <c r="B351" s="1" t="s">
        <v>1808</v>
      </c>
      <c r="D351" s="1">
        <v>0</v>
      </c>
      <c r="E351" s="1">
        <v>0</v>
      </c>
      <c r="F351" s="1">
        <v>0</v>
      </c>
      <c r="G351" s="1">
        <v>0</v>
      </c>
      <c r="H351" s="1">
        <v>0</v>
      </c>
      <c r="I351" s="1">
        <v>0</v>
      </c>
      <c r="J351" s="1">
        <v>0</v>
      </c>
      <c r="K351" s="1">
        <v>0</v>
      </c>
      <c r="L351" s="1">
        <v>0</v>
      </c>
      <c r="M351" s="1">
        <v>0</v>
      </c>
      <c r="N351" s="1">
        <v>0</v>
      </c>
      <c r="O351" s="1">
        <v>0</v>
      </c>
      <c r="P351" s="1">
        <v>0</v>
      </c>
      <c r="Q351" s="1">
        <v>0</v>
      </c>
    </row>
    <row r="352" spans="1:17" x14ac:dyDescent="0.35">
      <c r="A352" s="1" t="s">
        <v>1460</v>
      </c>
      <c r="B352" s="1" t="s">
        <v>1809</v>
      </c>
      <c r="D352" s="1">
        <v>0</v>
      </c>
      <c r="E352" s="1">
        <v>0</v>
      </c>
      <c r="F352" s="1">
        <v>0</v>
      </c>
      <c r="G352" s="1">
        <v>0</v>
      </c>
      <c r="H352" s="1">
        <v>0</v>
      </c>
      <c r="I352" s="1">
        <v>0</v>
      </c>
      <c r="J352" s="1">
        <v>0</v>
      </c>
      <c r="K352" s="1">
        <v>0</v>
      </c>
      <c r="L352" s="1">
        <v>0</v>
      </c>
      <c r="M352" s="1">
        <v>0</v>
      </c>
      <c r="N352" s="1">
        <v>0</v>
      </c>
      <c r="O352" s="1">
        <v>0</v>
      </c>
      <c r="P352" s="1">
        <v>0</v>
      </c>
      <c r="Q352" s="1">
        <v>0</v>
      </c>
    </row>
  </sheetData>
  <pageMargins left="0.75" right="0.75" top="1" bottom="1" header="0.5" footer="0.5"/>
  <headerFooter alignWithMargins="0">
    <oddHeader>&amp;A</oddHeader>
    <oddFooter>Page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7"/>
  <dimension ref="A1:K27"/>
  <sheetViews>
    <sheetView showGridLines="0" zoomScaleNormal="100" workbookViewId="0">
      <pane ySplit="6" topLeftCell="A7" activePane="bottomLeft" state="frozen"/>
      <selection activeCell="K155" sqref="K155"/>
      <selection pane="bottomLeft" activeCell="K155" sqref="K155"/>
    </sheetView>
  </sheetViews>
  <sheetFormatPr defaultColWidth="9.15234375" defaultRowHeight="10.3" x14ac:dyDescent="0.35"/>
  <cols>
    <col min="1" max="1" width="31.84375" style="759" customWidth="1"/>
    <col min="2" max="2" width="7.69140625" style="781" bestFit="1" customWidth="1"/>
    <col min="3" max="10" width="14.84375" style="782" customWidth="1"/>
    <col min="11" max="16384" width="9.15234375" style="759"/>
  </cols>
  <sheetData>
    <row r="1" spans="1:11" s="756" customFormat="1" ht="16.5" customHeight="1" x14ac:dyDescent="0.35">
      <c r="A1" s="756" t="str">
        <f>'t1'!A1</f>
        <v>SERVIZIO SANITARIO NAZIONALE - anno 2020</v>
      </c>
    </row>
    <row r="2" spans="1:11" s="757" customFormat="1" ht="76.5" customHeight="1" x14ac:dyDescent="0.35">
      <c r="B2" s="758"/>
      <c r="C2" s="756"/>
      <c r="D2" s="756"/>
      <c r="E2" s="2693" t="str">
        <f>IF(OR(C9&gt;C8,D9&gt;D8),"Attenzione: la qualifica di Psichiatri non può essere superiore alla qualifica di Medico. Se inviato il sistema SICO non rilascerà la certificazione fino all'avvenuta correzione.","")</f>
        <v/>
      </c>
      <c r="F2" s="2693"/>
      <c r="G2" s="2693"/>
      <c r="H2" s="2693"/>
      <c r="I2" s="756"/>
      <c r="J2" s="756"/>
    </row>
    <row r="3" spans="1:11" ht="63" customHeight="1" thickBot="1" x14ac:dyDescent="0.35">
      <c r="A3" s="2695" t="s">
        <v>1836</v>
      </c>
      <c r="B3" s="2695"/>
      <c r="C3" s="2695"/>
      <c r="D3" s="2695"/>
      <c r="E3" s="2695"/>
      <c r="F3" s="2695"/>
      <c r="G3" s="2695"/>
      <c r="H3" s="2695"/>
      <c r="I3" s="2695"/>
      <c r="J3" s="2695"/>
    </row>
    <row r="4" spans="1:11" s="761" customFormat="1" ht="21.75" customHeight="1" thickBot="1" x14ac:dyDescent="0.4">
      <c r="A4" s="2696" t="s">
        <v>1837</v>
      </c>
      <c r="B4" s="2699" t="s">
        <v>279</v>
      </c>
      <c r="C4" s="2702" t="s">
        <v>1838</v>
      </c>
      <c r="D4" s="2703"/>
      <c r="E4" s="2703"/>
      <c r="F4" s="2703"/>
      <c r="G4" s="2703"/>
      <c r="H4" s="2704"/>
      <c r="I4" s="2705" t="s">
        <v>1839</v>
      </c>
      <c r="J4" s="2706"/>
      <c r="K4" s="760"/>
    </row>
    <row r="5" spans="1:11" s="761" customFormat="1" ht="21.75" customHeight="1" x14ac:dyDescent="0.35">
      <c r="A5" s="2697"/>
      <c r="B5" s="2700"/>
      <c r="C5" s="2709" t="s">
        <v>1840</v>
      </c>
      <c r="D5" s="2710"/>
      <c r="E5" s="2709" t="s">
        <v>1841</v>
      </c>
      <c r="F5" s="2710"/>
      <c r="G5" s="2711" t="s">
        <v>1842</v>
      </c>
      <c r="H5" s="2708"/>
      <c r="I5" s="2707"/>
      <c r="J5" s="2708"/>
      <c r="K5" s="760"/>
    </row>
    <row r="6" spans="1:11" s="761" customFormat="1" ht="11.15" thickBot="1" x14ac:dyDescent="0.4">
      <c r="A6" s="2698"/>
      <c r="B6" s="2701"/>
      <c r="C6" s="762" t="s">
        <v>284</v>
      </c>
      <c r="D6" s="763" t="s">
        <v>285</v>
      </c>
      <c r="E6" s="764" t="s">
        <v>284</v>
      </c>
      <c r="F6" s="763" t="s">
        <v>285</v>
      </c>
      <c r="G6" s="764" t="s">
        <v>284</v>
      </c>
      <c r="H6" s="764" t="s">
        <v>285</v>
      </c>
      <c r="I6" s="765" t="s">
        <v>284</v>
      </c>
      <c r="J6" s="766" t="s">
        <v>285</v>
      </c>
      <c r="K6" s="760"/>
    </row>
    <row r="7" spans="1:11" s="761" customFormat="1" ht="11.15" hidden="1" thickBot="1" x14ac:dyDescent="0.4">
      <c r="A7" s="1268"/>
      <c r="B7" s="1269"/>
      <c r="C7" s="1280">
        <v>0</v>
      </c>
      <c r="D7" s="1281">
        <v>0</v>
      </c>
      <c r="E7" s="1281">
        <v>0</v>
      </c>
      <c r="F7" s="1281">
        <v>0</v>
      </c>
      <c r="G7" s="1281">
        <v>0</v>
      </c>
      <c r="H7" s="1281">
        <v>0</v>
      </c>
      <c r="I7" s="1280">
        <v>0</v>
      </c>
      <c r="J7" s="1282">
        <v>0</v>
      </c>
      <c r="K7" s="760"/>
    </row>
    <row r="8" spans="1:11" ht="17.25" customHeight="1" x14ac:dyDescent="0.35">
      <c r="A8" s="767" t="s">
        <v>1843</v>
      </c>
      <c r="B8" s="768" t="s">
        <v>1844</v>
      </c>
      <c r="C8" s="783">
        <f>IF(ISERROR(VLOOKUP($B8,IN_1D!$B$2:$S$3001,2,FALSE))=TRUE,"",VLOOKUP($B8,IN_1D!$B$2:$S$3001,2,FALSE))</f>
        <v>0</v>
      </c>
      <c r="D8" s="783">
        <f>IF(ISERROR(VLOOKUP($B8,IN_1D!$B$2:$S$3001,3,FALSE))=TRUE,"",VLOOKUP($B8,IN_1D!$B$2:$S$3001,3,FALSE))</f>
        <v>0</v>
      </c>
      <c r="E8" s="783">
        <f>IF(ISERROR(VLOOKUP($B8,IN_1D!$B$2:$S$3001,4,FALSE))=TRUE,"",VLOOKUP($B8,IN_1D!$B$2:$S$3001,4,FALSE))</f>
        <v>0</v>
      </c>
      <c r="F8" s="783">
        <f>IF(ISERROR(VLOOKUP($B8,IN_1D!$B$2:$S$3001,5,FALSE))=TRUE,"",VLOOKUP($B8,IN_1D!$B$2:$S$3001,5,FALSE))</f>
        <v>0</v>
      </c>
      <c r="G8" s="783">
        <f>IF(ISERROR(VLOOKUP($B8,IN_1D!$B$2:$S$3001,6,FALSE))=TRUE,"",VLOOKUP($B8,IN_1D!$B$2:$S$3001,6,FALSE))</f>
        <v>0</v>
      </c>
      <c r="H8" s="783">
        <f>IF(ISERROR(VLOOKUP($B8,IN_1D!$B$2:$S$3001,7,FALSE))=TRUE,"",VLOOKUP($B8,IN_1D!$B$2:$S$3001,7,FALSE))</f>
        <v>0</v>
      </c>
      <c r="I8" s="783">
        <f>IF(ISERROR(VLOOKUP($B8,IN_1D!$B$2:$S$3001,8,FALSE))=TRUE,"",VLOOKUP($B8,IN_1D!$B$2:$S$3001,8,FALSE))</f>
        <v>0</v>
      </c>
      <c r="J8" s="784">
        <f>IF(ISERROR(VLOOKUP($B8,IN_1D!$B$2:$S$3001,9,FALSE))=TRUE,"",VLOOKUP($B8,IN_1D!$B$2:$S$3001,9,FALSE))</f>
        <v>0</v>
      </c>
      <c r="K8" s="769"/>
    </row>
    <row r="9" spans="1:11" ht="17.25" customHeight="1" x14ac:dyDescent="0.35">
      <c r="A9" s="1562" t="s">
        <v>1845</v>
      </c>
      <c r="B9" s="768" t="s">
        <v>1846</v>
      </c>
      <c r="C9" s="783">
        <f>IF(ISERROR(VLOOKUP($B9,IN_1D!$B$2:$S$3001,2,FALSE))=TRUE,"",VLOOKUP($B9,IN_1D!$B$2:$S$3001,2,FALSE))</f>
        <v>0</v>
      </c>
      <c r="D9" s="783">
        <f>IF(ISERROR(VLOOKUP($B9,IN_1D!$B$2:$S$3001,3,FALSE))=TRUE,"",VLOOKUP($B9,IN_1D!$B$2:$S$3001,3,FALSE))</f>
        <v>0</v>
      </c>
      <c r="E9" s="783">
        <f>IF(ISERROR(VLOOKUP($B9,IN_1D!$B$2:$S$3001,4,FALSE))=TRUE,"",VLOOKUP($B9,IN_1D!$B$2:$S$3001,4,FALSE))</f>
        <v>0</v>
      </c>
      <c r="F9" s="783">
        <f>IF(ISERROR(VLOOKUP($B9,IN_1D!$B$2:$S$3001,5,FALSE))=TRUE,"",VLOOKUP($B9,IN_1D!$B$2:$S$3001,5,FALSE))</f>
        <v>0</v>
      </c>
      <c r="G9" s="783">
        <f>IF(ISERROR(VLOOKUP($B9,IN_1D!$B$2:$S$3001,6,FALSE))=TRUE,"",VLOOKUP($B9,IN_1D!$B$2:$S$3001,6,FALSE))</f>
        <v>0</v>
      </c>
      <c r="H9" s="783">
        <f>IF(ISERROR(VLOOKUP($B9,IN_1D!$B$2:$S$3001,7,FALSE))=TRUE,"",VLOOKUP($B9,IN_1D!$B$2:$S$3001,7,FALSE))</f>
        <v>0</v>
      </c>
      <c r="I9" s="783">
        <f>IF(ISERROR(VLOOKUP($B9,IN_1D!$B$2:$S$3001,8,FALSE))=TRUE,"",VLOOKUP($B9,IN_1D!$B$2:$S$3001,8,FALSE))</f>
        <v>0</v>
      </c>
      <c r="J9" s="785">
        <f>IF(ISERROR(VLOOKUP($B9,IN_1D!$B$2:$S$3001,9,FALSE))=TRUE,"",VLOOKUP($B9,IN_1D!$B$2:$S$3001,9,FALSE))</f>
        <v>0</v>
      </c>
      <c r="K9" s="769"/>
    </row>
    <row r="10" spans="1:11" ht="17.25" customHeight="1" x14ac:dyDescent="0.35">
      <c r="A10" s="770" t="s">
        <v>1847</v>
      </c>
      <c r="B10" s="771" t="s">
        <v>1848</v>
      </c>
      <c r="C10" s="783">
        <f>IF(ISERROR(VLOOKUP($B10,IN_1D!$B$2:$S$3001,2,FALSE))=TRUE,"",VLOOKUP($B10,IN_1D!$B$2:$S$3001,2,FALSE))</f>
        <v>0</v>
      </c>
      <c r="D10" s="783">
        <f>IF(ISERROR(VLOOKUP($B10,IN_1D!$B$2:$S$3001,3,FALSE))=TRUE,"",VLOOKUP($B10,IN_1D!$B$2:$S$3001,3,FALSE))</f>
        <v>0</v>
      </c>
      <c r="E10" s="783">
        <f>IF(ISERROR(VLOOKUP($B10,IN_1D!$B$2:$S$3001,4,FALSE))=TRUE,"",VLOOKUP($B10,IN_1D!$B$2:$S$3001,4,FALSE))</f>
        <v>0</v>
      </c>
      <c r="F10" s="783">
        <f>IF(ISERROR(VLOOKUP($B10,IN_1D!$B$2:$S$3001,5,FALSE))=TRUE,"",VLOOKUP($B10,IN_1D!$B$2:$S$3001,5,FALSE))</f>
        <v>0</v>
      </c>
      <c r="G10" s="783">
        <f>IF(ISERROR(VLOOKUP($B10,IN_1D!$B$2:$S$3001,6,FALSE))=TRUE,"",VLOOKUP($B10,IN_1D!$B$2:$S$3001,6,FALSE))</f>
        <v>0</v>
      </c>
      <c r="H10" s="783">
        <f>IF(ISERROR(VLOOKUP($B10,IN_1D!$B$2:$S$3001,7,FALSE))=TRUE,"",VLOOKUP($B10,IN_1D!$B$2:$S$3001,7,FALSE))</f>
        <v>0</v>
      </c>
      <c r="I10" s="783">
        <f>IF(ISERROR(VLOOKUP($B10,IN_1D!$B$2:$S$3001,8,FALSE))=TRUE,"",VLOOKUP($B10,IN_1D!$B$2:$S$3001,8,FALSE))</f>
        <v>0</v>
      </c>
      <c r="J10" s="785">
        <f>IF(ISERROR(VLOOKUP($B10,IN_1D!$B$2:$S$3001,9,FALSE))=TRUE,"",VLOOKUP($B10,IN_1D!$B$2:$S$3001,9,FALSE))</f>
        <v>0</v>
      </c>
      <c r="K10" s="769"/>
    </row>
    <row r="11" spans="1:11" ht="17.25" customHeight="1" x14ac:dyDescent="0.35">
      <c r="A11" s="770" t="s">
        <v>1849</v>
      </c>
      <c r="B11" s="771" t="s">
        <v>1850</v>
      </c>
      <c r="C11" s="783">
        <f>IF(ISERROR(VLOOKUP($B11,IN_1D!$B$2:$S$3001,2,FALSE))=TRUE,"",VLOOKUP($B11,IN_1D!$B$2:$S$3001,2,FALSE))</f>
        <v>0</v>
      </c>
      <c r="D11" s="783">
        <f>IF(ISERROR(VLOOKUP($B11,IN_1D!$B$2:$S$3001,3,FALSE))=TRUE,"",VLOOKUP($B11,IN_1D!$B$2:$S$3001,3,FALSE))</f>
        <v>0</v>
      </c>
      <c r="E11" s="783">
        <f>IF(ISERROR(VLOOKUP($B11,IN_1D!$B$2:$S$3001,4,FALSE))=TRUE,"",VLOOKUP($B11,IN_1D!$B$2:$S$3001,4,FALSE))</f>
        <v>0</v>
      </c>
      <c r="F11" s="783">
        <f>IF(ISERROR(VLOOKUP($B11,IN_1D!$B$2:$S$3001,5,FALSE))=TRUE,"",VLOOKUP($B11,IN_1D!$B$2:$S$3001,5,FALSE))</f>
        <v>0</v>
      </c>
      <c r="G11" s="783">
        <f>IF(ISERROR(VLOOKUP($B11,IN_1D!$B$2:$S$3001,6,FALSE))=TRUE,"",VLOOKUP($B11,IN_1D!$B$2:$S$3001,6,FALSE))</f>
        <v>0</v>
      </c>
      <c r="H11" s="783">
        <f>IF(ISERROR(VLOOKUP($B11,IN_1D!$B$2:$S$3001,7,FALSE))=TRUE,"",VLOOKUP($B11,IN_1D!$B$2:$S$3001,7,FALSE))</f>
        <v>0</v>
      </c>
      <c r="I11" s="783">
        <f>IF(ISERROR(VLOOKUP($B11,IN_1D!$B$2:$S$3001,8,FALSE))=TRUE,"",VLOOKUP($B11,IN_1D!$B$2:$S$3001,8,FALSE))</f>
        <v>0</v>
      </c>
      <c r="J11" s="785">
        <f>IF(ISERROR(VLOOKUP($B11,IN_1D!$B$2:$S$3001,9,FALSE))=TRUE,"",VLOOKUP($B11,IN_1D!$B$2:$S$3001,9,FALSE))</f>
        <v>0</v>
      </c>
      <c r="K11" s="769"/>
    </row>
    <row r="12" spans="1:11" ht="17.25" customHeight="1" x14ac:dyDescent="0.35">
      <c r="A12" s="770" t="s">
        <v>1851</v>
      </c>
      <c r="B12" s="771" t="s">
        <v>843</v>
      </c>
      <c r="C12" s="783">
        <f>IF(ISERROR(VLOOKUP($B12,IN_1D!$B$2:$S$3001,2,FALSE))=TRUE,"",VLOOKUP($B12,IN_1D!$B$2:$S$3001,2,FALSE))</f>
        <v>0</v>
      </c>
      <c r="D12" s="783">
        <f>IF(ISERROR(VLOOKUP($B12,IN_1D!$B$2:$S$3001,3,FALSE))=TRUE,"",VLOOKUP($B12,IN_1D!$B$2:$S$3001,3,FALSE))</f>
        <v>0</v>
      </c>
      <c r="E12" s="783">
        <f>IF(ISERROR(VLOOKUP($B12,IN_1D!$B$2:$S$3001,4,FALSE))=TRUE,"",VLOOKUP($B12,IN_1D!$B$2:$S$3001,4,FALSE))</f>
        <v>0</v>
      </c>
      <c r="F12" s="783">
        <f>IF(ISERROR(VLOOKUP($B12,IN_1D!$B$2:$S$3001,5,FALSE))=TRUE,"",VLOOKUP($B12,IN_1D!$B$2:$S$3001,5,FALSE))</f>
        <v>0</v>
      </c>
      <c r="G12" s="783">
        <f>IF(ISERROR(VLOOKUP($B12,IN_1D!$B$2:$S$3001,6,FALSE))=TRUE,"",VLOOKUP($B12,IN_1D!$B$2:$S$3001,6,FALSE))</f>
        <v>0</v>
      </c>
      <c r="H12" s="783">
        <f>IF(ISERROR(VLOOKUP($B12,IN_1D!$B$2:$S$3001,7,FALSE))=TRUE,"",VLOOKUP($B12,IN_1D!$B$2:$S$3001,7,FALSE))</f>
        <v>0</v>
      </c>
      <c r="I12" s="783">
        <f>IF(ISERROR(VLOOKUP($B12,IN_1D!$B$2:$S$3001,8,FALSE))=TRUE,"",VLOOKUP($B12,IN_1D!$B$2:$S$3001,8,FALSE))</f>
        <v>0</v>
      </c>
      <c r="J12" s="785">
        <f>IF(ISERROR(VLOOKUP($B12,IN_1D!$B$2:$S$3001,9,FALSE))=TRUE,"",VLOOKUP($B12,IN_1D!$B$2:$S$3001,9,FALSE))</f>
        <v>0</v>
      </c>
      <c r="K12" s="769"/>
    </row>
    <row r="13" spans="1:11" ht="17.25" customHeight="1" x14ac:dyDescent="0.35">
      <c r="A13" s="770" t="s">
        <v>825</v>
      </c>
      <c r="B13" s="771" t="s">
        <v>1852</v>
      </c>
      <c r="C13" s="783">
        <f>IF(ISERROR(VLOOKUP($B13,IN_1D!$B$2:$S$3001,2,FALSE))=TRUE,"",VLOOKUP($B13,IN_1D!$B$2:$S$3001,2,FALSE))</f>
        <v>0</v>
      </c>
      <c r="D13" s="783">
        <f>IF(ISERROR(VLOOKUP($B13,IN_1D!$B$2:$S$3001,3,FALSE))=TRUE,"",VLOOKUP($B13,IN_1D!$B$2:$S$3001,3,FALSE))</f>
        <v>0</v>
      </c>
      <c r="E13" s="783">
        <f>IF(ISERROR(VLOOKUP($B13,IN_1D!$B$2:$S$3001,4,FALSE))=TRUE,"",VLOOKUP($B13,IN_1D!$B$2:$S$3001,4,FALSE))</f>
        <v>0</v>
      </c>
      <c r="F13" s="783">
        <f>IF(ISERROR(VLOOKUP($B13,IN_1D!$B$2:$S$3001,5,FALSE))=TRUE,"",VLOOKUP($B13,IN_1D!$B$2:$S$3001,5,FALSE))</f>
        <v>0</v>
      </c>
      <c r="G13" s="783">
        <f>IF(ISERROR(VLOOKUP($B13,IN_1D!$B$2:$S$3001,6,FALSE))=TRUE,"",VLOOKUP($B13,IN_1D!$B$2:$S$3001,6,FALSE))</f>
        <v>0</v>
      </c>
      <c r="H13" s="783">
        <f>IF(ISERROR(VLOOKUP($B13,IN_1D!$B$2:$S$3001,7,FALSE))=TRUE,"",VLOOKUP($B13,IN_1D!$B$2:$S$3001,7,FALSE))</f>
        <v>0</v>
      </c>
      <c r="I13" s="783">
        <f>IF(ISERROR(VLOOKUP($B13,IN_1D!$B$2:$S$3001,8,FALSE))=TRUE,"",VLOOKUP($B13,IN_1D!$B$2:$S$3001,8,FALSE))</f>
        <v>0</v>
      </c>
      <c r="J13" s="785">
        <f>IF(ISERROR(VLOOKUP($B13,IN_1D!$B$2:$S$3001,9,FALSE))=TRUE,"",VLOOKUP($B13,IN_1D!$B$2:$S$3001,9,FALSE))</f>
        <v>0</v>
      </c>
      <c r="K13" s="769"/>
    </row>
    <row r="14" spans="1:11" ht="17.25" customHeight="1" x14ac:dyDescent="0.35">
      <c r="A14" s="770" t="s">
        <v>1853</v>
      </c>
      <c r="B14" s="771" t="s">
        <v>1854</v>
      </c>
      <c r="C14" s="783">
        <f>IF(ISERROR(VLOOKUP($B14,IN_1D!$B$2:$S$3001,2,FALSE))=TRUE,"",VLOOKUP($B14,IN_1D!$B$2:$S$3001,2,FALSE))</f>
        <v>0</v>
      </c>
      <c r="D14" s="783">
        <f>IF(ISERROR(VLOOKUP($B14,IN_1D!$B$2:$S$3001,3,FALSE))=TRUE,"",VLOOKUP($B14,IN_1D!$B$2:$S$3001,3,FALSE))</f>
        <v>0</v>
      </c>
      <c r="E14" s="783">
        <f>IF(ISERROR(VLOOKUP($B14,IN_1D!$B$2:$S$3001,4,FALSE))=TRUE,"",VLOOKUP($B14,IN_1D!$B$2:$S$3001,4,FALSE))</f>
        <v>0</v>
      </c>
      <c r="F14" s="783">
        <f>IF(ISERROR(VLOOKUP($B14,IN_1D!$B$2:$S$3001,5,FALSE))=TRUE,"",VLOOKUP($B14,IN_1D!$B$2:$S$3001,5,FALSE))</f>
        <v>0</v>
      </c>
      <c r="G14" s="783">
        <f>IF(ISERROR(VLOOKUP($B14,IN_1D!$B$2:$S$3001,6,FALSE))=TRUE,"",VLOOKUP($B14,IN_1D!$B$2:$S$3001,6,FALSE))</f>
        <v>0</v>
      </c>
      <c r="H14" s="783">
        <f>IF(ISERROR(VLOOKUP($B14,IN_1D!$B$2:$S$3001,7,FALSE))=TRUE,"",VLOOKUP($B14,IN_1D!$B$2:$S$3001,7,FALSE))</f>
        <v>0</v>
      </c>
      <c r="I14" s="783">
        <f>IF(ISERROR(VLOOKUP($B14,IN_1D!$B$2:$S$3001,8,FALSE))=TRUE,"",VLOOKUP($B14,IN_1D!$B$2:$S$3001,8,FALSE))</f>
        <v>0</v>
      </c>
      <c r="J14" s="785">
        <f>IF(ISERROR(VLOOKUP($B14,IN_1D!$B$2:$S$3001,9,FALSE))=TRUE,"",VLOOKUP($B14,IN_1D!$B$2:$S$3001,9,FALSE))</f>
        <v>0</v>
      </c>
      <c r="K14" s="769"/>
    </row>
    <row r="15" spans="1:11" ht="17.25" customHeight="1" x14ac:dyDescent="0.35">
      <c r="A15" s="770" t="s">
        <v>1855</v>
      </c>
      <c r="B15" s="771" t="s">
        <v>1856</v>
      </c>
      <c r="C15" s="783">
        <f>IF(ISERROR(VLOOKUP($B15,IN_1D!$B$2:$S$3001,2,FALSE))=TRUE,"",VLOOKUP($B15,IN_1D!$B$2:$S$3001,2,FALSE))</f>
        <v>0</v>
      </c>
      <c r="D15" s="783">
        <f>IF(ISERROR(VLOOKUP($B15,IN_1D!$B$2:$S$3001,3,FALSE))=TRUE,"",VLOOKUP($B15,IN_1D!$B$2:$S$3001,3,FALSE))</f>
        <v>0</v>
      </c>
      <c r="E15" s="783">
        <f>IF(ISERROR(VLOOKUP($B15,IN_1D!$B$2:$S$3001,4,FALSE))=TRUE,"",VLOOKUP($B15,IN_1D!$B$2:$S$3001,4,FALSE))</f>
        <v>0</v>
      </c>
      <c r="F15" s="783">
        <f>IF(ISERROR(VLOOKUP($B15,IN_1D!$B$2:$S$3001,5,FALSE))=TRUE,"",VLOOKUP($B15,IN_1D!$B$2:$S$3001,5,FALSE))</f>
        <v>0</v>
      </c>
      <c r="G15" s="783">
        <f>IF(ISERROR(VLOOKUP($B15,IN_1D!$B$2:$S$3001,6,FALSE))=TRUE,"",VLOOKUP($B15,IN_1D!$B$2:$S$3001,6,FALSE))</f>
        <v>0</v>
      </c>
      <c r="H15" s="783">
        <f>IF(ISERROR(VLOOKUP($B15,IN_1D!$B$2:$S$3001,7,FALSE))=TRUE,"",VLOOKUP($B15,IN_1D!$B$2:$S$3001,7,FALSE))</f>
        <v>0</v>
      </c>
      <c r="I15" s="783">
        <f>IF(ISERROR(VLOOKUP($B15,IN_1D!$B$2:$S$3001,8,FALSE))=TRUE,"",VLOOKUP($B15,IN_1D!$B$2:$S$3001,8,FALSE))</f>
        <v>0</v>
      </c>
      <c r="J15" s="785">
        <f>IF(ISERROR(VLOOKUP($B15,IN_1D!$B$2:$S$3001,9,FALSE))=TRUE,"",VLOOKUP($B15,IN_1D!$B$2:$S$3001,9,FALSE))</f>
        <v>0</v>
      </c>
      <c r="K15" s="769"/>
    </row>
    <row r="16" spans="1:11" ht="17.25" customHeight="1" x14ac:dyDescent="0.35">
      <c r="A16" s="770" t="s">
        <v>1857</v>
      </c>
      <c r="B16" s="771" t="s">
        <v>1858</v>
      </c>
      <c r="C16" s="783">
        <f>IF(ISERROR(VLOOKUP($B16,IN_1D!$B$2:$S$3001,2,FALSE))=TRUE,"",VLOOKUP($B16,IN_1D!$B$2:$S$3001,2,FALSE))</f>
        <v>0</v>
      </c>
      <c r="D16" s="783">
        <f>IF(ISERROR(VLOOKUP($B16,IN_1D!$B$2:$S$3001,3,FALSE))=TRUE,"",VLOOKUP($B16,IN_1D!$B$2:$S$3001,3,FALSE))</f>
        <v>0</v>
      </c>
      <c r="E16" s="783">
        <f>IF(ISERROR(VLOOKUP($B16,IN_1D!$B$2:$S$3001,4,FALSE))=TRUE,"",VLOOKUP($B16,IN_1D!$B$2:$S$3001,4,FALSE))</f>
        <v>0</v>
      </c>
      <c r="F16" s="783">
        <f>IF(ISERROR(VLOOKUP($B16,IN_1D!$B$2:$S$3001,5,FALSE))=TRUE,"",VLOOKUP($B16,IN_1D!$B$2:$S$3001,5,FALSE))</f>
        <v>0</v>
      </c>
      <c r="G16" s="783">
        <f>IF(ISERROR(VLOOKUP($B16,IN_1D!$B$2:$S$3001,6,FALSE))=TRUE,"",VLOOKUP($B16,IN_1D!$B$2:$S$3001,6,FALSE))</f>
        <v>0</v>
      </c>
      <c r="H16" s="783">
        <f>IF(ISERROR(VLOOKUP($B16,IN_1D!$B$2:$S$3001,7,FALSE))=TRUE,"",VLOOKUP($B16,IN_1D!$B$2:$S$3001,7,FALSE))</f>
        <v>0</v>
      </c>
      <c r="I16" s="783">
        <f>IF(ISERROR(VLOOKUP($B16,IN_1D!$B$2:$S$3001,8,FALSE))=TRUE,"",VLOOKUP($B16,IN_1D!$B$2:$S$3001,8,FALSE))</f>
        <v>0</v>
      </c>
      <c r="J16" s="785">
        <f>IF(ISERROR(VLOOKUP($B16,IN_1D!$B$2:$S$3001,9,FALSE))=TRUE,"",VLOOKUP($B16,IN_1D!$B$2:$S$3001,9,FALSE))</f>
        <v>0</v>
      </c>
      <c r="K16" s="769"/>
    </row>
    <row r="17" spans="1:11" ht="17.25" customHeight="1" x14ac:dyDescent="0.35">
      <c r="A17" s="770" t="s">
        <v>1859</v>
      </c>
      <c r="B17" s="771" t="s">
        <v>1860</v>
      </c>
      <c r="C17" s="783">
        <f>IF(ISERROR(VLOOKUP($B17,IN_1D!$B$2:$S$3001,2,FALSE))=TRUE,"",VLOOKUP($B17,IN_1D!$B$2:$S$3001,2,FALSE))</f>
        <v>0</v>
      </c>
      <c r="D17" s="783">
        <f>IF(ISERROR(VLOOKUP($B17,IN_1D!$B$2:$S$3001,3,FALSE))=TRUE,"",VLOOKUP($B17,IN_1D!$B$2:$S$3001,3,FALSE))</f>
        <v>0</v>
      </c>
      <c r="E17" s="783">
        <f>IF(ISERROR(VLOOKUP($B17,IN_1D!$B$2:$S$3001,4,FALSE))=TRUE,"",VLOOKUP($B17,IN_1D!$B$2:$S$3001,4,FALSE))</f>
        <v>0</v>
      </c>
      <c r="F17" s="783">
        <f>IF(ISERROR(VLOOKUP($B17,IN_1D!$B$2:$S$3001,5,FALSE))=TRUE,"",VLOOKUP($B17,IN_1D!$B$2:$S$3001,5,FALSE))</f>
        <v>0</v>
      </c>
      <c r="G17" s="783">
        <f>IF(ISERROR(VLOOKUP($B17,IN_1D!$B$2:$S$3001,6,FALSE))=TRUE,"",VLOOKUP($B17,IN_1D!$B$2:$S$3001,6,FALSE))</f>
        <v>0</v>
      </c>
      <c r="H17" s="783">
        <f>IF(ISERROR(VLOOKUP($B17,IN_1D!$B$2:$S$3001,7,FALSE))=TRUE,"",VLOOKUP($B17,IN_1D!$B$2:$S$3001,7,FALSE))</f>
        <v>0</v>
      </c>
      <c r="I17" s="783">
        <f>IF(ISERROR(VLOOKUP($B17,IN_1D!$B$2:$S$3001,8,FALSE))=TRUE,"",VLOOKUP($B17,IN_1D!$B$2:$S$3001,8,FALSE))</f>
        <v>0</v>
      </c>
      <c r="J17" s="785">
        <f>IF(ISERROR(VLOOKUP($B17,IN_1D!$B$2:$S$3001,9,FALSE))=TRUE,"",VLOOKUP($B17,IN_1D!$B$2:$S$3001,9,FALSE))</f>
        <v>0</v>
      </c>
      <c r="K17" s="769"/>
    </row>
    <row r="18" spans="1:11" ht="17.25" customHeight="1" thickBot="1" x14ac:dyDescent="0.4">
      <c r="A18" s="772" t="s">
        <v>1861</v>
      </c>
      <c r="B18" s="773" t="s">
        <v>1862</v>
      </c>
      <c r="C18" s="783">
        <f>IF(ISERROR(VLOOKUP($B18,IN_1D!$B$2:$S$3001,2,FALSE))=TRUE,"",VLOOKUP($B18,IN_1D!$B$2:$S$3001,2,FALSE))</f>
        <v>0</v>
      </c>
      <c r="D18" s="783">
        <f>IF(ISERROR(VLOOKUP($B18,IN_1D!$B$2:$S$3001,3,FALSE))=TRUE,"",VLOOKUP($B18,IN_1D!$B$2:$S$3001,3,FALSE))</f>
        <v>0</v>
      </c>
      <c r="E18" s="783">
        <f>IF(ISERROR(VLOOKUP($B18,IN_1D!$B$2:$S$3001,4,FALSE))=TRUE,"",VLOOKUP($B18,IN_1D!$B$2:$S$3001,4,FALSE))</f>
        <v>0</v>
      </c>
      <c r="F18" s="783">
        <f>IF(ISERROR(VLOOKUP($B18,IN_1D!$B$2:$S$3001,5,FALSE))=TRUE,"",VLOOKUP($B18,IN_1D!$B$2:$S$3001,5,FALSE))</f>
        <v>0</v>
      </c>
      <c r="G18" s="783">
        <f>IF(ISERROR(VLOOKUP($B18,IN_1D!$B$2:$S$3001,6,FALSE))=TRUE,"",VLOOKUP($B18,IN_1D!$B$2:$S$3001,6,FALSE))</f>
        <v>0</v>
      </c>
      <c r="H18" s="783">
        <f>IF(ISERROR(VLOOKUP($B18,IN_1D!$B$2:$S$3001,7,FALSE))=TRUE,"",VLOOKUP($B18,IN_1D!$B$2:$S$3001,7,FALSE))</f>
        <v>0</v>
      </c>
      <c r="I18" s="783">
        <f>IF(ISERROR(VLOOKUP($B18,IN_1D!$B$2:$S$3001,8,FALSE))=TRUE,"",VLOOKUP($B18,IN_1D!$B$2:$S$3001,8,FALSE))</f>
        <v>0</v>
      </c>
      <c r="J18" s="786">
        <f>IF(ISERROR(VLOOKUP($B18,IN_1D!$B$2:$S$3001,9,FALSE))=TRUE,"",VLOOKUP($B18,IN_1D!$B$2:$S$3001,9,FALSE))</f>
        <v>0</v>
      </c>
      <c r="K18" s="769"/>
    </row>
    <row r="19" spans="1:11" ht="17.25" customHeight="1" thickBot="1" x14ac:dyDescent="0.4">
      <c r="A19" s="774" t="s">
        <v>623</v>
      </c>
      <c r="B19" s="775"/>
      <c r="C19" s="776">
        <f>SUM(C8:C18)-C9</f>
        <v>0</v>
      </c>
      <c r="D19" s="776">
        <f t="shared" ref="D19:J19" si="0">SUM(D8:D18)-D9</f>
        <v>0</v>
      </c>
      <c r="E19" s="776">
        <f t="shared" si="0"/>
        <v>0</v>
      </c>
      <c r="F19" s="776">
        <f t="shared" si="0"/>
        <v>0</v>
      </c>
      <c r="G19" s="776">
        <f t="shared" si="0"/>
        <v>0</v>
      </c>
      <c r="H19" s="776">
        <f t="shared" si="0"/>
        <v>0</v>
      </c>
      <c r="I19" s="776">
        <f t="shared" si="0"/>
        <v>0</v>
      </c>
      <c r="J19" s="776">
        <f t="shared" si="0"/>
        <v>0</v>
      </c>
      <c r="K19" s="769"/>
    </row>
    <row r="20" spans="1:11" ht="12.75" customHeight="1" x14ac:dyDescent="0.35">
      <c r="A20" s="777"/>
      <c r="B20" s="778"/>
      <c r="C20" s="779"/>
      <c r="D20" s="779"/>
      <c r="E20" s="779"/>
      <c r="F20" s="779"/>
      <c r="G20" s="779"/>
      <c r="H20" s="779"/>
      <c r="I20" s="779"/>
      <c r="J20" s="779"/>
      <c r="K20" s="769"/>
    </row>
    <row r="21" spans="1:11" ht="35.25" customHeight="1" x14ac:dyDescent="0.35">
      <c r="A21" s="2694" t="str">
        <f>"(*) unità di personale dipendente, in servizio al 31 dicembre "&amp;'t1'!L1&amp;", con rapporto di lavoro a tempo indeterminato o determinato"</f>
        <v>(*) unità di personale dipendente, in servizio al 31 dicembre 2020, con rapporto di lavoro a tempo indeterminato o determinato</v>
      </c>
      <c r="B21" s="2694"/>
      <c r="C21" s="2694"/>
      <c r="D21" s="2694"/>
      <c r="E21" s="2694"/>
      <c r="F21" s="2694"/>
      <c r="G21" s="2694"/>
      <c r="H21" s="2694"/>
      <c r="I21" s="2694"/>
      <c r="J21" s="2694"/>
      <c r="K21" s="769"/>
    </row>
    <row r="22" spans="1:11" ht="54" customHeight="1" x14ac:dyDescent="0.35">
      <c r="A22" s="2694" t="str">
        <f>"(**) unità 'equivalenti di tempo pieno' di personale, dipendente da strutture private accreditate o che opera nella struttura sanitaria pubblica con qualsiasi forma di convenzione, che abbia prestato servizio nel corso dell'anno "&amp;'t1'!L1&amp;" all'interno del DSM "</f>
        <v xml:space="preserve">(**) unità 'equivalenti di tempo pieno' di personale, dipendente da strutture private accreditate o che opera nella struttura sanitaria pubblica con qualsiasi forma di convenzione, che abbia prestato servizio nel corso dell'anno 2020 all'interno del DSM </v>
      </c>
      <c r="B22" s="2694"/>
      <c r="C22" s="2694"/>
      <c r="D22" s="2694"/>
      <c r="E22" s="2694"/>
      <c r="F22" s="2694"/>
      <c r="G22" s="2694"/>
      <c r="H22" s="2694"/>
      <c r="I22" s="2694"/>
      <c r="J22" s="2694"/>
      <c r="K22" s="769"/>
    </row>
    <row r="23" spans="1:11" ht="11.6" x14ac:dyDescent="0.35">
      <c r="A23" s="780"/>
      <c r="B23" s="780"/>
      <c r="C23" s="780"/>
      <c r="D23" s="780"/>
      <c r="E23" s="780"/>
      <c r="F23" s="780"/>
      <c r="G23" s="780"/>
      <c r="H23" s="780"/>
      <c r="I23" s="780"/>
      <c r="J23" s="780"/>
      <c r="K23" s="769"/>
    </row>
    <row r="24" spans="1:11" ht="11.6" x14ac:dyDescent="0.35">
      <c r="A24" s="780"/>
      <c r="B24" s="780"/>
      <c r="C24" s="780"/>
      <c r="D24" s="780"/>
      <c r="E24" s="780"/>
      <c r="F24" s="780"/>
      <c r="G24" s="780"/>
      <c r="H24" s="780"/>
      <c r="I24" s="780"/>
      <c r="J24" s="780"/>
      <c r="K24" s="769"/>
    </row>
    <row r="25" spans="1:11" ht="11.6" x14ac:dyDescent="0.35">
      <c r="A25" s="780"/>
      <c r="B25" s="780"/>
      <c r="C25" s="780"/>
      <c r="D25" s="780"/>
      <c r="E25" s="780"/>
      <c r="F25" s="780"/>
      <c r="G25" s="780"/>
      <c r="H25" s="780"/>
      <c r="I25" s="780"/>
      <c r="J25" s="780"/>
      <c r="K25" s="769"/>
    </row>
    <row r="26" spans="1:11" ht="11.6" x14ac:dyDescent="0.35">
      <c r="A26" s="780"/>
      <c r="B26" s="780"/>
      <c r="C26" s="780"/>
      <c r="D26" s="780"/>
      <c r="E26" s="780"/>
      <c r="F26" s="780"/>
      <c r="G26" s="780"/>
      <c r="H26" s="780"/>
      <c r="I26" s="780"/>
      <c r="J26" s="780"/>
      <c r="K26" s="769"/>
    </row>
    <row r="27" spans="1:11" ht="11.6" x14ac:dyDescent="0.35">
      <c r="A27" s="780"/>
      <c r="B27" s="780"/>
      <c r="C27" s="780"/>
      <c r="D27" s="780"/>
      <c r="E27" s="780"/>
      <c r="F27" s="780"/>
      <c r="G27" s="780"/>
      <c r="H27" s="780"/>
      <c r="I27" s="780"/>
      <c r="J27" s="780"/>
      <c r="K27" s="769"/>
    </row>
  </sheetData>
  <sheetProtection password="8611" sheet="1" selectLockedCells="1"/>
  <mergeCells count="11">
    <mergeCell ref="E2:H2"/>
    <mergeCell ref="A21:J21"/>
    <mergeCell ref="A22:J22"/>
    <mergeCell ref="A3:J3"/>
    <mergeCell ref="A4:A6"/>
    <mergeCell ref="B4:B6"/>
    <mergeCell ref="C4:H4"/>
    <mergeCell ref="I4:J5"/>
    <mergeCell ref="C5:D5"/>
    <mergeCell ref="E5:F5"/>
    <mergeCell ref="G5:H5"/>
  </mergeCells>
  <printOptions verticalCentered="1"/>
  <pageMargins left="0.31496062992125984" right="0.31496062992125984" top="0.55118110236220474" bottom="0.55118110236220474" header="0.51181102362204722" footer="0.51181102362204722"/>
  <pageSetup paperSize="9" scale="85"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1">
    <tabColor rgb="FF92D050"/>
  </sheetPr>
  <dimension ref="A1:K12"/>
  <sheetViews>
    <sheetView workbookViewId="0"/>
  </sheetViews>
  <sheetFormatPr defaultRowHeight="12.9" x14ac:dyDescent="0.35"/>
  <cols>
    <col min="1" max="1" width="12.3828125" customWidth="1"/>
    <col min="2" max="2" width="9" bestFit="1" customWidth="1"/>
  </cols>
  <sheetData>
    <row r="1" spans="1:11" x14ac:dyDescent="0.35">
      <c r="A1" s="1" t="s">
        <v>1863</v>
      </c>
      <c r="B1" s="1" t="s">
        <v>1864</v>
      </c>
      <c r="C1" s="1" t="s">
        <v>1865</v>
      </c>
      <c r="D1" s="1" t="s">
        <v>1866</v>
      </c>
      <c r="E1" s="1" t="s">
        <v>1867</v>
      </c>
      <c r="F1" s="1" t="s">
        <v>1868</v>
      </c>
      <c r="G1" s="1" t="s">
        <v>1869</v>
      </c>
      <c r="H1" s="1" t="s">
        <v>1870</v>
      </c>
      <c r="I1" s="1" t="s">
        <v>1871</v>
      </c>
      <c r="J1" s="1" t="s">
        <v>1872</v>
      </c>
    </row>
    <row r="2" spans="1:11" x14ac:dyDescent="0.35">
      <c r="A2" s="1" t="s">
        <v>1843</v>
      </c>
      <c r="B2" s="1" t="s">
        <v>1844</v>
      </c>
      <c r="C2" s="1">
        <v>0</v>
      </c>
      <c r="D2" s="1">
        <v>0</v>
      </c>
      <c r="E2" s="1">
        <v>0</v>
      </c>
      <c r="F2" s="1">
        <v>0</v>
      </c>
      <c r="G2" s="1">
        <v>0</v>
      </c>
      <c r="H2" s="1">
        <v>0</v>
      </c>
      <c r="I2" s="1">
        <v>0</v>
      </c>
      <c r="J2" s="1">
        <v>0</v>
      </c>
    </row>
    <row r="3" spans="1:11" x14ac:dyDescent="0.35">
      <c r="A3" s="1" t="s">
        <v>1845</v>
      </c>
      <c r="B3" s="1" t="s">
        <v>1846</v>
      </c>
      <c r="C3" s="1">
        <v>0</v>
      </c>
      <c r="D3" s="1">
        <v>0</v>
      </c>
      <c r="E3" s="1">
        <v>0</v>
      </c>
      <c r="F3" s="1">
        <v>0</v>
      </c>
      <c r="G3" s="1">
        <v>0</v>
      </c>
      <c r="H3" s="1">
        <v>0</v>
      </c>
      <c r="I3" s="1">
        <v>0</v>
      </c>
      <c r="J3" s="1">
        <v>0</v>
      </c>
      <c r="K3" s="1410"/>
    </row>
    <row r="4" spans="1:11" x14ac:dyDescent="0.35">
      <c r="A4" s="1" t="s">
        <v>1847</v>
      </c>
      <c r="B4" s="1" t="s">
        <v>1848</v>
      </c>
      <c r="C4" s="1">
        <v>0</v>
      </c>
      <c r="D4" s="1">
        <v>0</v>
      </c>
      <c r="E4" s="1">
        <v>0</v>
      </c>
      <c r="F4" s="1">
        <v>0</v>
      </c>
      <c r="G4" s="1">
        <v>0</v>
      </c>
      <c r="H4" s="1">
        <v>0</v>
      </c>
      <c r="I4" s="1">
        <v>0</v>
      </c>
      <c r="J4" s="1">
        <v>0</v>
      </c>
    </row>
    <row r="5" spans="1:11" x14ac:dyDescent="0.35">
      <c r="A5" s="1" t="s">
        <v>1849</v>
      </c>
      <c r="B5" s="1" t="s">
        <v>1850</v>
      </c>
      <c r="C5" s="1">
        <v>0</v>
      </c>
      <c r="D5" s="1">
        <v>0</v>
      </c>
      <c r="E5" s="1">
        <v>0</v>
      </c>
      <c r="F5" s="1">
        <v>0</v>
      </c>
      <c r="G5" s="1">
        <v>0</v>
      </c>
      <c r="H5" s="1">
        <v>0</v>
      </c>
      <c r="I5" s="1">
        <v>0</v>
      </c>
      <c r="J5" s="1">
        <v>0</v>
      </c>
    </row>
    <row r="6" spans="1:11" x14ac:dyDescent="0.35">
      <c r="A6" s="1" t="s">
        <v>842</v>
      </c>
      <c r="B6" s="1" t="s">
        <v>843</v>
      </c>
      <c r="C6" s="1">
        <v>0</v>
      </c>
      <c r="D6" s="1">
        <v>0</v>
      </c>
      <c r="E6" s="1">
        <v>0</v>
      </c>
      <c r="F6" s="1">
        <v>0</v>
      </c>
      <c r="G6" s="1">
        <v>0</v>
      </c>
      <c r="H6" s="1">
        <v>0</v>
      </c>
      <c r="I6" s="1">
        <v>0</v>
      </c>
      <c r="J6" s="1">
        <v>0</v>
      </c>
    </row>
    <row r="7" spans="1:11" x14ac:dyDescent="0.35">
      <c r="A7" s="1" t="s">
        <v>825</v>
      </c>
      <c r="B7" s="1" t="s">
        <v>1852</v>
      </c>
      <c r="C7" s="1">
        <v>0</v>
      </c>
      <c r="D7" s="1">
        <v>0</v>
      </c>
      <c r="E7" s="1">
        <v>0</v>
      </c>
      <c r="F7" s="1">
        <v>0</v>
      </c>
      <c r="G7" s="1">
        <v>0</v>
      </c>
      <c r="H7" s="1">
        <v>0</v>
      </c>
      <c r="I7" s="1">
        <v>0</v>
      </c>
      <c r="J7" s="1">
        <v>0</v>
      </c>
    </row>
    <row r="8" spans="1:11" x14ac:dyDescent="0.35">
      <c r="A8" s="1" t="s">
        <v>1853</v>
      </c>
      <c r="B8" s="1" t="s">
        <v>1854</v>
      </c>
      <c r="C8" s="1">
        <v>0</v>
      </c>
      <c r="D8" s="1">
        <v>0</v>
      </c>
      <c r="E8" s="1">
        <v>0</v>
      </c>
      <c r="F8" s="1">
        <v>0</v>
      </c>
      <c r="G8" s="1">
        <v>0</v>
      </c>
      <c r="H8" s="1">
        <v>0</v>
      </c>
      <c r="I8" s="1">
        <v>0</v>
      </c>
      <c r="J8" s="1">
        <v>0</v>
      </c>
    </row>
    <row r="9" spans="1:11" x14ac:dyDescent="0.35">
      <c r="A9" s="1" t="s">
        <v>1855</v>
      </c>
      <c r="B9" s="1" t="s">
        <v>1856</v>
      </c>
      <c r="C9" s="1">
        <v>0</v>
      </c>
      <c r="D9" s="1">
        <v>0</v>
      </c>
      <c r="E9" s="1">
        <v>0</v>
      </c>
      <c r="F9" s="1">
        <v>0</v>
      </c>
      <c r="G9" s="1">
        <v>0</v>
      </c>
      <c r="H9" s="1">
        <v>0</v>
      </c>
      <c r="I9" s="1">
        <v>0</v>
      </c>
      <c r="J9" s="1">
        <v>0</v>
      </c>
    </row>
    <row r="10" spans="1:11" x14ac:dyDescent="0.35">
      <c r="A10" s="1" t="s">
        <v>1857</v>
      </c>
      <c r="B10" s="1" t="s">
        <v>1858</v>
      </c>
      <c r="C10" s="1">
        <v>0</v>
      </c>
      <c r="D10" s="1">
        <v>0</v>
      </c>
      <c r="E10" s="1">
        <v>0</v>
      </c>
      <c r="F10" s="1">
        <v>0</v>
      </c>
      <c r="G10" s="1">
        <v>0</v>
      </c>
      <c r="H10" s="1">
        <v>0</v>
      </c>
      <c r="I10" s="1">
        <v>0</v>
      </c>
      <c r="J10" s="1">
        <v>0</v>
      </c>
    </row>
    <row r="11" spans="1:11" x14ac:dyDescent="0.35">
      <c r="A11" s="1" t="s">
        <v>1859</v>
      </c>
      <c r="B11" s="1" t="s">
        <v>1860</v>
      </c>
      <c r="C11" s="1">
        <v>0</v>
      </c>
      <c r="D11" s="1">
        <v>0</v>
      </c>
      <c r="E11" s="1">
        <v>0</v>
      </c>
      <c r="F11" s="1">
        <v>0</v>
      </c>
      <c r="G11" s="1">
        <v>0</v>
      </c>
      <c r="H11" s="1">
        <v>0</v>
      </c>
      <c r="I11" s="1">
        <v>0</v>
      </c>
      <c r="J11" s="1">
        <v>0</v>
      </c>
    </row>
    <row r="12" spans="1:11" x14ac:dyDescent="0.35">
      <c r="A12" s="1" t="s">
        <v>1861</v>
      </c>
      <c r="B12" s="1" t="s">
        <v>1862</v>
      </c>
      <c r="C12" s="1">
        <v>0</v>
      </c>
      <c r="D12" s="1">
        <v>0</v>
      </c>
      <c r="E12" s="1">
        <v>0</v>
      </c>
      <c r="F12" s="1">
        <v>0</v>
      </c>
      <c r="G12" s="1">
        <v>0</v>
      </c>
      <c r="H12" s="1">
        <v>0</v>
      </c>
      <c r="I12" s="1">
        <v>0</v>
      </c>
      <c r="J12" s="1">
        <v>0</v>
      </c>
    </row>
  </sheetData>
  <pageMargins left="0.75" right="0.75" top="1" bottom="1" header="0.5" footer="0.5"/>
  <headerFooter alignWithMargins="0">
    <oddHeader>&amp;A</oddHeader>
    <oddFooter>Page &amp;P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8"/>
  <dimension ref="A1:R53"/>
  <sheetViews>
    <sheetView showGridLines="0" zoomScaleNormal="100" workbookViewId="0">
      <pane xSplit="2" ySplit="6" topLeftCell="C35" activePane="bottomRight" state="frozen"/>
      <selection activeCell="K155" sqref="K155"/>
      <selection pane="topRight" activeCell="K155" sqref="K155"/>
      <selection pane="bottomLeft" activeCell="K155" sqref="K155"/>
      <selection pane="bottomRight" activeCell="C50" sqref="C50:P51"/>
    </sheetView>
  </sheetViews>
  <sheetFormatPr defaultColWidth="9.15234375" defaultRowHeight="12.45" x14ac:dyDescent="0.3"/>
  <cols>
    <col min="1" max="1" width="39.15234375" style="788" customWidth="1"/>
    <col min="2" max="2" width="7" style="788" bestFit="1" customWidth="1"/>
    <col min="3" max="16" width="9.3046875" style="788" customWidth="1"/>
    <col min="17" max="18" width="9.84375" style="788" customWidth="1"/>
    <col min="19" max="16384" width="9.15234375" style="788"/>
  </cols>
  <sheetData>
    <row r="1" spans="1:18" s="477" customFormat="1" ht="15.45" x14ac:dyDescent="0.4">
      <c r="A1" s="477" t="str">
        <f>'t1'!A1</f>
        <v>SERVIZIO SANITARIO NAZIONALE - anno 2020</v>
      </c>
      <c r="B1" s="511"/>
      <c r="C1" s="511"/>
    </row>
    <row r="2" spans="1:18" s="478" customFormat="1" ht="67.5" customHeight="1" x14ac:dyDescent="0.35">
      <c r="B2" s="512"/>
      <c r="C2" s="512"/>
    </row>
    <row r="3" spans="1:18" s="478" customFormat="1" ht="20.25" customHeight="1" thickBot="1" x14ac:dyDescent="0.4">
      <c r="A3" s="787" t="s">
        <v>1873</v>
      </c>
      <c r="B3" s="512"/>
      <c r="C3" s="512"/>
      <c r="D3" s="514"/>
      <c r="E3" s="514"/>
      <c r="F3" s="514"/>
      <c r="G3" s="514"/>
    </row>
    <row r="4" spans="1:18" ht="15.75" customHeight="1" x14ac:dyDescent="0.3">
      <c r="A4" s="2714" t="s">
        <v>278</v>
      </c>
      <c r="B4" s="2717" t="s">
        <v>1874</v>
      </c>
      <c r="C4" s="2720" t="s">
        <v>1875</v>
      </c>
      <c r="D4" s="2721"/>
      <c r="E4" s="2721"/>
      <c r="F4" s="2721"/>
      <c r="G4" s="2721"/>
      <c r="H4" s="2721"/>
      <c r="I4" s="2721"/>
      <c r="J4" s="2721"/>
      <c r="K4" s="2721"/>
      <c r="L4" s="2721"/>
      <c r="M4" s="2721"/>
      <c r="N4" s="2721"/>
      <c r="O4" s="2721"/>
      <c r="P4" s="2721"/>
      <c r="Q4" s="2721"/>
      <c r="R4" s="2722"/>
    </row>
    <row r="5" spans="1:18" s="789" customFormat="1" ht="26.25" customHeight="1" x14ac:dyDescent="0.35">
      <c r="A5" s="2715"/>
      <c r="B5" s="2718"/>
      <c r="C5" s="2712" t="s">
        <v>1876</v>
      </c>
      <c r="D5" s="2723"/>
      <c r="E5" s="2724" t="s">
        <v>1877</v>
      </c>
      <c r="F5" s="2725"/>
      <c r="G5" s="2724" t="s">
        <v>1878</v>
      </c>
      <c r="H5" s="2725"/>
      <c r="I5" s="2724" t="s">
        <v>1879</v>
      </c>
      <c r="J5" s="2725"/>
      <c r="K5" s="2724" t="s">
        <v>1880</v>
      </c>
      <c r="L5" s="2725"/>
      <c r="M5" s="2724" t="s">
        <v>1881</v>
      </c>
      <c r="N5" s="2725"/>
      <c r="O5" s="2724" t="s">
        <v>1882</v>
      </c>
      <c r="P5" s="2725"/>
      <c r="Q5" s="2712" t="str">
        <f>"TOTALE
(Presenti al 31/12/"&amp;'t1'!L1&amp;")"</f>
        <v>TOTALE
(Presenti al 31/12/2020)</v>
      </c>
      <c r="R5" s="2713"/>
    </row>
    <row r="6" spans="1:18" s="793" customFormat="1" ht="10.3" x14ac:dyDescent="0.3">
      <c r="A6" s="2716"/>
      <c r="B6" s="2719"/>
      <c r="C6" s="790" t="s">
        <v>284</v>
      </c>
      <c r="D6" s="791" t="s">
        <v>285</v>
      </c>
      <c r="E6" s="790" t="s">
        <v>284</v>
      </c>
      <c r="F6" s="791" t="s">
        <v>285</v>
      </c>
      <c r="G6" s="790" t="s">
        <v>284</v>
      </c>
      <c r="H6" s="791" t="s">
        <v>285</v>
      </c>
      <c r="I6" s="790" t="s">
        <v>284</v>
      </c>
      <c r="J6" s="791" t="s">
        <v>285</v>
      </c>
      <c r="K6" s="790" t="s">
        <v>284</v>
      </c>
      <c r="L6" s="791" t="s">
        <v>285</v>
      </c>
      <c r="M6" s="790" t="s">
        <v>284</v>
      </c>
      <c r="N6" s="791" t="s">
        <v>285</v>
      </c>
      <c r="O6" s="790" t="s">
        <v>284</v>
      </c>
      <c r="P6" s="791" t="s">
        <v>285</v>
      </c>
      <c r="Q6" s="790" t="s">
        <v>284</v>
      </c>
      <c r="R6" s="792" t="s">
        <v>285</v>
      </c>
    </row>
    <row r="7" spans="1:18" s="793" customFormat="1" ht="10.75" hidden="1" x14ac:dyDescent="0.3">
      <c r="A7" s="1283"/>
      <c r="B7" s="1284"/>
      <c r="C7" s="790">
        <v>0</v>
      </c>
      <c r="D7" s="1285">
        <v>0</v>
      </c>
      <c r="E7" s="790">
        <v>0</v>
      </c>
      <c r="F7" s="1285">
        <v>0</v>
      </c>
      <c r="G7" s="790">
        <v>0</v>
      </c>
      <c r="H7" s="1285">
        <v>0</v>
      </c>
      <c r="I7" s="790">
        <v>0</v>
      </c>
      <c r="J7" s="1285">
        <v>0</v>
      </c>
      <c r="K7" s="790">
        <v>0</v>
      </c>
      <c r="L7" s="1285">
        <v>0</v>
      </c>
      <c r="M7" s="790">
        <v>0</v>
      </c>
      <c r="N7" s="1285">
        <v>0</v>
      </c>
      <c r="O7" s="790">
        <v>0</v>
      </c>
      <c r="P7" s="1285">
        <v>0</v>
      </c>
      <c r="Q7" s="790">
        <v>0</v>
      </c>
      <c r="R7" s="792">
        <v>0</v>
      </c>
    </row>
    <row r="8" spans="1:18" ht="13.5" customHeight="1" x14ac:dyDescent="0.3">
      <c r="A8" s="794" t="s">
        <v>448</v>
      </c>
      <c r="B8" s="795" t="s">
        <v>449</v>
      </c>
      <c r="C8" s="807"/>
      <c r="D8" s="2558"/>
      <c r="E8" s="2558"/>
      <c r="F8" s="2558"/>
      <c r="G8" s="2558"/>
      <c r="H8" s="2558">
        <v>1</v>
      </c>
      <c r="I8" s="2558"/>
      <c r="J8" s="2558"/>
      <c r="K8" s="2558"/>
      <c r="L8" s="2558">
        <v>2</v>
      </c>
      <c r="M8" s="2558"/>
      <c r="N8" s="2558">
        <v>1</v>
      </c>
      <c r="O8" s="2558">
        <v>3</v>
      </c>
      <c r="P8" s="2559">
        <v>12</v>
      </c>
      <c r="Q8" s="796">
        <f t="shared" ref="Q8:R48" si="0">C8+E8+G8+I8+K8+M8+O8</f>
        <v>3</v>
      </c>
      <c r="R8" s="797">
        <f t="shared" si="0"/>
        <v>16</v>
      </c>
    </row>
    <row r="9" spans="1:18" ht="13.5" customHeight="1" x14ac:dyDescent="0.3">
      <c r="A9" s="794" t="s">
        <v>674</v>
      </c>
      <c r="B9" s="795" t="s">
        <v>453</v>
      </c>
      <c r="C9" s="807">
        <v>24</v>
      </c>
      <c r="D9" s="2558">
        <v>68</v>
      </c>
      <c r="E9" s="2558">
        <v>10</v>
      </c>
      <c r="F9" s="2558">
        <v>30</v>
      </c>
      <c r="G9" s="2558">
        <v>15</v>
      </c>
      <c r="H9" s="2558">
        <v>34</v>
      </c>
      <c r="I9" s="2558">
        <v>15</v>
      </c>
      <c r="J9" s="2558">
        <v>23</v>
      </c>
      <c r="K9" s="2558">
        <v>2</v>
      </c>
      <c r="L9" s="2558">
        <v>8</v>
      </c>
      <c r="M9" s="2558">
        <v>2</v>
      </c>
      <c r="N9" s="2558">
        <v>5</v>
      </c>
      <c r="O9" s="2558">
        <v>40</v>
      </c>
      <c r="P9" s="2559">
        <v>156</v>
      </c>
      <c r="Q9" s="796">
        <f t="shared" si="0"/>
        <v>108</v>
      </c>
      <c r="R9" s="797">
        <f t="shared" si="0"/>
        <v>324</v>
      </c>
    </row>
    <row r="10" spans="1:18" ht="13.5" customHeight="1" x14ac:dyDescent="0.3">
      <c r="A10" s="794" t="s">
        <v>675</v>
      </c>
      <c r="B10" s="795" t="s">
        <v>455</v>
      </c>
      <c r="C10" s="807">
        <v>0</v>
      </c>
      <c r="D10" s="807">
        <v>0</v>
      </c>
      <c r="E10" s="807">
        <v>0</v>
      </c>
      <c r="F10" s="807">
        <v>0</v>
      </c>
      <c r="G10" s="807">
        <v>0</v>
      </c>
      <c r="H10" s="807">
        <v>0</v>
      </c>
      <c r="I10" s="807">
        <v>0</v>
      </c>
      <c r="J10" s="807">
        <v>0</v>
      </c>
      <c r="K10" s="807">
        <v>0</v>
      </c>
      <c r="L10" s="807">
        <v>0</v>
      </c>
      <c r="M10" s="807">
        <v>0</v>
      </c>
      <c r="N10" s="807">
        <v>0</v>
      </c>
      <c r="O10" s="798">
        <f>IF(ISERROR(VLOOKUP($B10,IN_1E!$B$2:$S$3000,14,FALSE))=TRUE,"",VLOOKUP($B10,IN_1E!$B$2:$S$3000,14,FALSE))</f>
        <v>0</v>
      </c>
      <c r="P10" s="798">
        <f>IF(ISERROR(VLOOKUP($B10,IN_1E!$B$2:$S$3000,15,FALSE))=TRUE,"",VLOOKUP($B10,IN_1E!$B$2:$S$3000,15,FALSE))</f>
        <v>0</v>
      </c>
      <c r="Q10" s="796">
        <f t="shared" si="0"/>
        <v>0</v>
      </c>
      <c r="R10" s="797">
        <f t="shared" si="0"/>
        <v>0</v>
      </c>
    </row>
    <row r="11" spans="1:18" ht="13.5" customHeight="1" x14ac:dyDescent="0.3">
      <c r="A11" s="794" t="s">
        <v>676</v>
      </c>
      <c r="B11" s="795" t="s">
        <v>457</v>
      </c>
      <c r="C11" s="807">
        <v>0</v>
      </c>
      <c r="D11" s="807">
        <v>0</v>
      </c>
      <c r="E11" s="807">
        <v>0</v>
      </c>
      <c r="F11" s="807">
        <v>0</v>
      </c>
      <c r="G11" s="807">
        <v>0</v>
      </c>
      <c r="H11" s="807">
        <v>0</v>
      </c>
      <c r="I11" s="807">
        <v>0</v>
      </c>
      <c r="J11" s="807">
        <v>0</v>
      </c>
      <c r="K11" s="807">
        <v>0</v>
      </c>
      <c r="L11" s="807">
        <v>0</v>
      </c>
      <c r="M11" s="807">
        <v>1</v>
      </c>
      <c r="N11" s="807">
        <v>0</v>
      </c>
      <c r="O11" s="798">
        <f>IF(ISERROR(VLOOKUP($B11,IN_1E!$B$2:$S$3000,14,FALSE))=TRUE,"",VLOOKUP($B11,IN_1E!$B$2:$S$3000,14,FALSE))</f>
        <v>0</v>
      </c>
      <c r="P11" s="798">
        <f>IF(ISERROR(VLOOKUP($B11,IN_1E!$B$2:$S$3000,15,FALSE))=TRUE,"",VLOOKUP($B11,IN_1E!$B$2:$S$3000,15,FALSE))</f>
        <v>0</v>
      </c>
      <c r="Q11" s="796">
        <f t="shared" si="0"/>
        <v>1</v>
      </c>
      <c r="R11" s="797">
        <f t="shared" si="0"/>
        <v>0</v>
      </c>
    </row>
    <row r="12" spans="1:18" ht="13.5" customHeight="1" x14ac:dyDescent="0.3">
      <c r="A12" s="794" t="s">
        <v>677</v>
      </c>
      <c r="B12" s="795" t="s">
        <v>459</v>
      </c>
      <c r="C12" s="807">
        <v>0</v>
      </c>
      <c r="D12" s="807">
        <v>0</v>
      </c>
      <c r="E12" s="807">
        <v>0</v>
      </c>
      <c r="F12" s="807">
        <v>0</v>
      </c>
      <c r="G12" s="807">
        <v>0</v>
      </c>
      <c r="H12" s="807">
        <v>0</v>
      </c>
      <c r="I12" s="807">
        <v>0</v>
      </c>
      <c r="J12" s="807">
        <v>0</v>
      </c>
      <c r="K12" s="807">
        <v>0</v>
      </c>
      <c r="L12" s="807">
        <v>0</v>
      </c>
      <c r="M12" s="807">
        <v>0</v>
      </c>
      <c r="N12" s="807">
        <v>0</v>
      </c>
      <c r="O12" s="798">
        <f>IF(ISERROR(VLOOKUP($B12,IN_1E!$B$2:$S$3000,14,FALSE))=TRUE,"",VLOOKUP($B12,IN_1E!$B$2:$S$3000,14,FALSE))</f>
        <v>0</v>
      </c>
      <c r="P12" s="798">
        <f>IF(ISERROR(VLOOKUP($B12,IN_1E!$B$2:$S$3000,15,FALSE))=TRUE,"",VLOOKUP($B12,IN_1E!$B$2:$S$3000,15,FALSE))</f>
        <v>0</v>
      </c>
      <c r="Q12" s="796">
        <f t="shared" si="0"/>
        <v>0</v>
      </c>
      <c r="R12" s="797">
        <f t="shared" si="0"/>
        <v>0</v>
      </c>
    </row>
    <row r="13" spans="1:18" ht="13.5" customHeight="1" x14ac:dyDescent="0.3">
      <c r="A13" s="794" t="s">
        <v>678</v>
      </c>
      <c r="B13" s="795" t="s">
        <v>461</v>
      </c>
      <c r="C13" s="807"/>
      <c r="D13" s="2558"/>
      <c r="E13" s="2558"/>
      <c r="F13" s="2558"/>
      <c r="G13" s="2558"/>
      <c r="H13" s="2558"/>
      <c r="I13" s="2558"/>
      <c r="J13" s="2558"/>
      <c r="K13" s="2558"/>
      <c r="L13" s="2558"/>
      <c r="M13" s="2558"/>
      <c r="N13" s="2558">
        <v>2</v>
      </c>
      <c r="O13" s="2558">
        <v>2</v>
      </c>
      <c r="P13" s="2559">
        <v>4</v>
      </c>
      <c r="Q13" s="796">
        <f t="shared" si="0"/>
        <v>2</v>
      </c>
      <c r="R13" s="797">
        <f t="shared" si="0"/>
        <v>6</v>
      </c>
    </row>
    <row r="14" spans="1:18" ht="13.5" customHeight="1" x14ac:dyDescent="0.3">
      <c r="A14" s="794" t="s">
        <v>679</v>
      </c>
      <c r="B14" s="795" t="s">
        <v>464</v>
      </c>
      <c r="C14" s="807">
        <v>4</v>
      </c>
      <c r="D14" s="2558">
        <v>13</v>
      </c>
      <c r="E14" s="2558">
        <v>4</v>
      </c>
      <c r="F14" s="2558">
        <v>1</v>
      </c>
      <c r="G14" s="2558">
        <v>7</v>
      </c>
      <c r="H14" s="2558">
        <v>7</v>
      </c>
      <c r="I14" s="2558">
        <v>6</v>
      </c>
      <c r="J14" s="2558">
        <v>6</v>
      </c>
      <c r="K14" s="2558"/>
      <c r="L14" s="2558">
        <v>2</v>
      </c>
      <c r="M14" s="2558">
        <v>1</v>
      </c>
      <c r="N14" s="2558">
        <v>2</v>
      </c>
      <c r="O14" s="2558">
        <v>22</v>
      </c>
      <c r="P14" s="2559">
        <v>86</v>
      </c>
      <c r="Q14" s="796">
        <f t="shared" si="0"/>
        <v>44</v>
      </c>
      <c r="R14" s="797">
        <f t="shared" si="0"/>
        <v>117</v>
      </c>
    </row>
    <row r="15" spans="1:18" ht="13.5" customHeight="1" x14ac:dyDescent="0.3">
      <c r="A15" s="794" t="s">
        <v>680</v>
      </c>
      <c r="B15" s="795" t="s">
        <v>466</v>
      </c>
      <c r="C15" s="807">
        <f>IF(ISERROR(VLOOKUP($B15,IN_1E!$B$2:$S$3000,2,FALSE))=TRUE,"",VLOOKUP($B15,IN_1E!$B$2:$S$3000,2,FALSE))</f>
        <v>0</v>
      </c>
      <c r="D15" s="807">
        <f>IF(ISERROR(VLOOKUP($B15,IN_1E!$B$2:$S$3000,3,FALSE))=TRUE,"",VLOOKUP($B15,IN_1E!$B$2:$S$3000,3,FALSE))</f>
        <v>0</v>
      </c>
      <c r="E15" s="807">
        <f>IF(ISERROR(VLOOKUP($B15,IN_1E!$B$2:$S$3000,4,FALSE))=TRUE,"",VLOOKUP($B15,IN_1E!$B$2:$S$3000,4,FALSE))</f>
        <v>0</v>
      </c>
      <c r="F15" s="807">
        <f>IF(ISERROR(VLOOKUP($B15,IN_1E!$B$2:$S$3000,5,FALSE))=TRUE,"",VLOOKUP($B15,IN_1E!$B$2:$S$3000,5,FALSE))</f>
        <v>0</v>
      </c>
      <c r="G15" s="807">
        <f>IF(ISERROR(VLOOKUP($B15,IN_1E!$B$2:$S$3000,6,FALSE))=TRUE,"",VLOOKUP($B15,IN_1E!$B$2:$S$3000,6,FALSE))</f>
        <v>0</v>
      </c>
      <c r="H15" s="807">
        <f>IF(ISERROR(VLOOKUP($B15,IN_1E!$B$2:$S$3000,7,FALSE))=TRUE,"",VLOOKUP($B15,IN_1E!$B$2:$S$3000,7,FALSE))</f>
        <v>0</v>
      </c>
      <c r="I15" s="807">
        <f>IF(ISERROR(VLOOKUP($B15,IN_1E!$B$2:$S$3000,8,FALSE))=TRUE,"",VLOOKUP($B15,IN_1E!$B$2:$S$3000,8,FALSE))</f>
        <v>0</v>
      </c>
      <c r="J15" s="807">
        <f>IF(ISERROR(VLOOKUP($B15,IN_1E!$B$2:$S$3000,9,FALSE))=TRUE,"",VLOOKUP($B15,IN_1E!$B$2:$S$3000,9,FALSE))</f>
        <v>0</v>
      </c>
      <c r="K15" s="807">
        <f>IF(ISERROR(VLOOKUP($B15,IN_1E!$B$2:$S$3000,10,FALSE))=TRUE,"",VLOOKUP($B15,IN_1E!$B$2:$S$3000,10,FALSE))</f>
        <v>0</v>
      </c>
      <c r="L15" s="807">
        <f>IF(ISERROR(VLOOKUP($B15,IN_1E!$B$2:$S$3000,11,FALSE))=TRUE,"",VLOOKUP($B15,IN_1E!$B$2:$S$3000,11,FALSE))</f>
        <v>0</v>
      </c>
      <c r="M15" s="807">
        <f>IF(ISERROR(VLOOKUP($B15,IN_1E!$B$2:$S$3000,12,FALSE))=TRUE,"",VLOOKUP($B15,IN_1E!$B$2:$S$3000,12,FALSE))</f>
        <v>0</v>
      </c>
      <c r="N15" s="807">
        <f>IF(ISERROR(VLOOKUP($B15,IN_1E!$B$2:$S$3000,13,FALSE))=TRUE,"",VLOOKUP($B15,IN_1E!$B$2:$S$3000,13,FALSE))</f>
        <v>0</v>
      </c>
      <c r="O15" s="798">
        <f>IF(ISERROR(VLOOKUP($B15,IN_1E!$B$2:$S$3000,14,FALSE))=TRUE,"",VLOOKUP($B15,IN_1E!$B$2:$S$3000,14,FALSE))</f>
        <v>0</v>
      </c>
      <c r="P15" s="798">
        <f>IF(ISERROR(VLOOKUP($B15,IN_1E!$B$2:$S$3000,15,FALSE))=TRUE,"",VLOOKUP($B15,IN_1E!$B$2:$S$3000,15,FALSE))</f>
        <v>0</v>
      </c>
      <c r="Q15" s="796">
        <f t="shared" si="0"/>
        <v>0</v>
      </c>
      <c r="R15" s="797">
        <f t="shared" si="0"/>
        <v>0</v>
      </c>
    </row>
    <row r="16" spans="1:18" ht="13.5" customHeight="1" x14ac:dyDescent="0.3">
      <c r="A16" s="794" t="s">
        <v>681</v>
      </c>
      <c r="B16" s="795" t="s">
        <v>468</v>
      </c>
      <c r="C16" s="807">
        <f>IF(ISERROR(VLOOKUP($B16,IN_1E!$B$2:$S$3000,2,FALSE))=TRUE,"",VLOOKUP($B16,IN_1E!$B$2:$S$3000,2,FALSE))</f>
        <v>0</v>
      </c>
      <c r="D16" s="807">
        <f>IF(ISERROR(VLOOKUP($B16,IN_1E!$B$2:$S$3000,3,FALSE))=TRUE,"",VLOOKUP($B16,IN_1E!$B$2:$S$3000,3,FALSE))</f>
        <v>0</v>
      </c>
      <c r="E16" s="807">
        <f>IF(ISERROR(VLOOKUP($B16,IN_1E!$B$2:$S$3000,4,FALSE))=TRUE,"",VLOOKUP($B16,IN_1E!$B$2:$S$3000,4,FALSE))</f>
        <v>0</v>
      </c>
      <c r="F16" s="807">
        <f>IF(ISERROR(VLOOKUP($B16,IN_1E!$B$2:$S$3000,5,FALSE))=TRUE,"",VLOOKUP($B16,IN_1E!$B$2:$S$3000,5,FALSE))</f>
        <v>0</v>
      </c>
      <c r="G16" s="807">
        <f>IF(ISERROR(VLOOKUP($B16,IN_1E!$B$2:$S$3000,6,FALSE))=TRUE,"",VLOOKUP($B16,IN_1E!$B$2:$S$3000,6,FALSE))</f>
        <v>0</v>
      </c>
      <c r="H16" s="807">
        <f>IF(ISERROR(VLOOKUP($B16,IN_1E!$B$2:$S$3000,7,FALSE))=TRUE,"",VLOOKUP($B16,IN_1E!$B$2:$S$3000,7,FALSE))</f>
        <v>0</v>
      </c>
      <c r="I16" s="807">
        <f>IF(ISERROR(VLOOKUP($B16,IN_1E!$B$2:$S$3000,8,FALSE))=TRUE,"",VLOOKUP($B16,IN_1E!$B$2:$S$3000,8,FALSE))</f>
        <v>0</v>
      </c>
      <c r="J16" s="807">
        <f>IF(ISERROR(VLOOKUP($B16,IN_1E!$B$2:$S$3000,9,FALSE))=TRUE,"",VLOOKUP($B16,IN_1E!$B$2:$S$3000,9,FALSE))</f>
        <v>0</v>
      </c>
      <c r="K16" s="807">
        <f>IF(ISERROR(VLOOKUP($B16,IN_1E!$B$2:$S$3000,10,FALSE))=TRUE,"",VLOOKUP($B16,IN_1E!$B$2:$S$3000,10,FALSE))</f>
        <v>0</v>
      </c>
      <c r="L16" s="807">
        <f>IF(ISERROR(VLOOKUP($B16,IN_1E!$B$2:$S$3000,11,FALSE))=TRUE,"",VLOOKUP($B16,IN_1E!$B$2:$S$3000,11,FALSE))</f>
        <v>0</v>
      </c>
      <c r="M16" s="807">
        <f>IF(ISERROR(VLOOKUP($B16,IN_1E!$B$2:$S$3000,12,FALSE))=TRUE,"",VLOOKUP($B16,IN_1E!$B$2:$S$3000,12,FALSE))</f>
        <v>0</v>
      </c>
      <c r="N16" s="807">
        <f>IF(ISERROR(VLOOKUP($B16,IN_1E!$B$2:$S$3000,13,FALSE))=TRUE,"",VLOOKUP($B16,IN_1E!$B$2:$S$3000,13,FALSE))</f>
        <v>0</v>
      </c>
      <c r="O16" s="807">
        <f>IF(ISERROR(VLOOKUP($B16,IN_1E!$B$2:$S$3000,14,FALSE))=TRUE,"",VLOOKUP($B16,IN_1E!$B$2:$S$3000,14,FALSE))</f>
        <v>0</v>
      </c>
      <c r="P16" s="807">
        <f>IF(ISERROR(VLOOKUP($B16,IN_1E!$B$2:$S$3000,15,FALSE))=TRUE,"",VLOOKUP($B16,IN_1E!$B$2:$S$3000,15,FALSE))</f>
        <v>0</v>
      </c>
      <c r="Q16" s="796">
        <f t="shared" si="0"/>
        <v>0</v>
      </c>
      <c r="R16" s="797">
        <f t="shared" si="0"/>
        <v>0</v>
      </c>
    </row>
    <row r="17" spans="1:18" ht="13.5" customHeight="1" x14ac:dyDescent="0.3">
      <c r="A17" s="794" t="s">
        <v>682</v>
      </c>
      <c r="B17" s="795" t="s">
        <v>471</v>
      </c>
      <c r="C17" s="807"/>
      <c r="D17" s="2558"/>
      <c r="E17" s="2558"/>
      <c r="F17" s="2558"/>
      <c r="G17" s="2558">
        <v>1</v>
      </c>
      <c r="H17" s="2558"/>
      <c r="I17" s="2558"/>
      <c r="J17" s="2558"/>
      <c r="K17" s="2558"/>
      <c r="L17" s="2558"/>
      <c r="M17" s="2558"/>
      <c r="N17" s="2558"/>
      <c r="O17" s="2558"/>
      <c r="P17" s="2559">
        <v>1</v>
      </c>
      <c r="Q17" s="796">
        <f t="shared" si="0"/>
        <v>1</v>
      </c>
      <c r="R17" s="797">
        <f t="shared" si="0"/>
        <v>1</v>
      </c>
    </row>
    <row r="18" spans="1:18" ht="13.5" customHeight="1" x14ac:dyDescent="0.3">
      <c r="A18" s="794" t="s">
        <v>683</v>
      </c>
      <c r="B18" s="795" t="s">
        <v>473</v>
      </c>
      <c r="C18" s="807">
        <f>IF(ISERROR(VLOOKUP($B18,IN_1E!$B$2:$S$3000,2,FALSE))=TRUE,"",VLOOKUP($B18,IN_1E!$B$2:$S$3000,2,FALSE))</f>
        <v>0</v>
      </c>
      <c r="D18" s="807">
        <f>IF(ISERROR(VLOOKUP($B18,IN_1E!$B$2:$S$3000,3,FALSE))=TRUE,"",VLOOKUP($B18,IN_1E!$B$2:$S$3000,3,FALSE))</f>
        <v>0</v>
      </c>
      <c r="E18" s="807">
        <f>IF(ISERROR(VLOOKUP($B18,IN_1E!$B$2:$S$3000,4,FALSE))=TRUE,"",VLOOKUP($B18,IN_1E!$B$2:$S$3000,4,FALSE))</f>
        <v>0</v>
      </c>
      <c r="F18" s="807">
        <f>IF(ISERROR(VLOOKUP($B18,IN_1E!$B$2:$S$3000,5,FALSE))=TRUE,"",VLOOKUP($B18,IN_1E!$B$2:$S$3000,5,FALSE))</f>
        <v>0</v>
      </c>
      <c r="G18" s="807">
        <f>IF(ISERROR(VLOOKUP($B18,IN_1E!$B$2:$S$3000,6,FALSE))=TRUE,"",VLOOKUP($B18,IN_1E!$B$2:$S$3000,6,FALSE))</f>
        <v>0</v>
      </c>
      <c r="H18" s="807">
        <f>IF(ISERROR(VLOOKUP($B18,IN_1E!$B$2:$S$3000,7,FALSE))=TRUE,"",VLOOKUP($B18,IN_1E!$B$2:$S$3000,7,FALSE))</f>
        <v>0</v>
      </c>
      <c r="I18" s="807">
        <f>IF(ISERROR(VLOOKUP($B18,IN_1E!$B$2:$S$3000,8,FALSE))=TRUE,"",VLOOKUP($B18,IN_1E!$B$2:$S$3000,8,FALSE))</f>
        <v>0</v>
      </c>
      <c r="J18" s="807">
        <f>IF(ISERROR(VLOOKUP($B18,IN_1E!$B$2:$S$3000,9,FALSE))=TRUE,"",VLOOKUP($B18,IN_1E!$B$2:$S$3000,9,FALSE))</f>
        <v>0</v>
      </c>
      <c r="K18" s="807">
        <f>IF(ISERROR(VLOOKUP($B18,IN_1E!$B$2:$S$3000,10,FALSE))=TRUE,"",VLOOKUP($B18,IN_1E!$B$2:$S$3000,10,FALSE))</f>
        <v>0</v>
      </c>
      <c r="L18" s="807">
        <f>IF(ISERROR(VLOOKUP($B18,IN_1E!$B$2:$S$3000,11,FALSE))=TRUE,"",VLOOKUP($B18,IN_1E!$B$2:$S$3000,11,FALSE))</f>
        <v>0</v>
      </c>
      <c r="M18" s="807">
        <f>IF(ISERROR(VLOOKUP($B18,IN_1E!$B$2:$S$3000,12,FALSE))=TRUE,"",VLOOKUP($B18,IN_1E!$B$2:$S$3000,12,FALSE))</f>
        <v>0</v>
      </c>
      <c r="N18" s="807">
        <f>IF(ISERROR(VLOOKUP($B18,IN_1E!$B$2:$S$3000,13,FALSE))=TRUE,"",VLOOKUP($B18,IN_1E!$B$2:$S$3000,13,FALSE))</f>
        <v>0</v>
      </c>
      <c r="O18" s="798">
        <f>IF(ISERROR(VLOOKUP($B18,IN_1E!$B$2:$S$3000,14,FALSE))=TRUE,"",VLOOKUP($B18,IN_1E!$B$2:$S$3000,14,FALSE))</f>
        <v>0</v>
      </c>
      <c r="P18" s="798">
        <f>IF(ISERROR(VLOOKUP($B18,IN_1E!$B$2:$S$3000,15,FALSE))=TRUE,"",VLOOKUP($B18,IN_1E!$B$2:$S$3000,15,FALSE))</f>
        <v>0</v>
      </c>
      <c r="Q18" s="796">
        <f t="shared" si="0"/>
        <v>0</v>
      </c>
      <c r="R18" s="797">
        <f t="shared" si="0"/>
        <v>0</v>
      </c>
    </row>
    <row r="19" spans="1:18" ht="13.5" customHeight="1" x14ac:dyDescent="0.3">
      <c r="A19" s="794" t="s">
        <v>684</v>
      </c>
      <c r="B19" s="795" t="s">
        <v>475</v>
      </c>
      <c r="C19" s="807">
        <f>IF(ISERROR(VLOOKUP($B19,IN_1E!$B$2:$S$3000,2,FALSE))=TRUE,"",VLOOKUP($B19,IN_1E!$B$2:$S$3000,2,FALSE))</f>
        <v>0</v>
      </c>
      <c r="D19" s="807">
        <f>IF(ISERROR(VLOOKUP($B19,IN_1E!$B$2:$S$3000,3,FALSE))=TRUE,"",VLOOKUP($B19,IN_1E!$B$2:$S$3000,3,FALSE))</f>
        <v>0</v>
      </c>
      <c r="E19" s="807">
        <f>IF(ISERROR(VLOOKUP($B19,IN_1E!$B$2:$S$3000,4,FALSE))=TRUE,"",VLOOKUP($B19,IN_1E!$B$2:$S$3000,4,FALSE))</f>
        <v>0</v>
      </c>
      <c r="F19" s="807">
        <f>IF(ISERROR(VLOOKUP($B19,IN_1E!$B$2:$S$3000,5,FALSE))=TRUE,"",VLOOKUP($B19,IN_1E!$B$2:$S$3000,5,FALSE))</f>
        <v>0</v>
      </c>
      <c r="G19" s="807">
        <f>IF(ISERROR(VLOOKUP($B19,IN_1E!$B$2:$S$3000,6,FALSE))=TRUE,"",VLOOKUP($B19,IN_1E!$B$2:$S$3000,6,FALSE))</f>
        <v>0</v>
      </c>
      <c r="H19" s="807">
        <f>IF(ISERROR(VLOOKUP($B19,IN_1E!$B$2:$S$3000,7,FALSE))=TRUE,"",VLOOKUP($B19,IN_1E!$B$2:$S$3000,7,FALSE))</f>
        <v>0</v>
      </c>
      <c r="I19" s="807">
        <f>IF(ISERROR(VLOOKUP($B19,IN_1E!$B$2:$S$3000,8,FALSE))=TRUE,"",VLOOKUP($B19,IN_1E!$B$2:$S$3000,8,FALSE))</f>
        <v>0</v>
      </c>
      <c r="J19" s="807">
        <f>IF(ISERROR(VLOOKUP($B19,IN_1E!$B$2:$S$3000,9,FALSE))=TRUE,"",VLOOKUP($B19,IN_1E!$B$2:$S$3000,9,FALSE))</f>
        <v>0</v>
      </c>
      <c r="K19" s="807">
        <f>IF(ISERROR(VLOOKUP($B19,IN_1E!$B$2:$S$3000,10,FALSE))=TRUE,"",VLOOKUP($B19,IN_1E!$B$2:$S$3000,10,FALSE))</f>
        <v>0</v>
      </c>
      <c r="L19" s="807">
        <f>IF(ISERROR(VLOOKUP($B19,IN_1E!$B$2:$S$3000,11,FALSE))=TRUE,"",VLOOKUP($B19,IN_1E!$B$2:$S$3000,11,FALSE))</f>
        <v>0</v>
      </c>
      <c r="M19" s="807">
        <f>IF(ISERROR(VLOOKUP($B19,IN_1E!$B$2:$S$3000,12,FALSE))=TRUE,"",VLOOKUP($B19,IN_1E!$B$2:$S$3000,12,FALSE))</f>
        <v>0</v>
      </c>
      <c r="N19" s="807">
        <f>IF(ISERROR(VLOOKUP($B19,IN_1E!$B$2:$S$3000,13,FALSE))=TRUE,"",VLOOKUP($B19,IN_1E!$B$2:$S$3000,13,FALSE))</f>
        <v>0</v>
      </c>
      <c r="O19" s="807">
        <f>IF(ISERROR(VLOOKUP($B19,IN_1E!$B$2:$S$3000,14,FALSE))=TRUE,"",VLOOKUP($B19,IN_1E!$B$2:$S$3000,14,FALSE))</f>
        <v>0</v>
      </c>
      <c r="P19" s="807">
        <f>IF(ISERROR(VLOOKUP($B19,IN_1E!$B$2:$S$3000,15,FALSE))=TRUE,"",VLOOKUP($B19,IN_1E!$B$2:$S$3000,15,FALSE))</f>
        <v>0</v>
      </c>
      <c r="Q19" s="796">
        <f t="shared" si="0"/>
        <v>0</v>
      </c>
      <c r="R19" s="797">
        <f t="shared" si="0"/>
        <v>0</v>
      </c>
    </row>
    <row r="20" spans="1:18" ht="13.5" customHeight="1" x14ac:dyDescent="0.3">
      <c r="A20" s="794" t="s">
        <v>685</v>
      </c>
      <c r="B20" s="795" t="s">
        <v>478</v>
      </c>
      <c r="C20" s="807"/>
      <c r="D20" s="2558">
        <v>4</v>
      </c>
      <c r="E20" s="2558"/>
      <c r="F20" s="2558">
        <v>1</v>
      </c>
      <c r="G20" s="2558"/>
      <c r="H20" s="2558"/>
      <c r="I20" s="2558"/>
      <c r="J20" s="2558">
        <v>1</v>
      </c>
      <c r="K20" s="2558"/>
      <c r="L20" s="2558"/>
      <c r="M20" s="2558"/>
      <c r="N20" s="2558"/>
      <c r="O20" s="2558">
        <v>1</v>
      </c>
      <c r="P20" s="2559">
        <v>9</v>
      </c>
      <c r="Q20" s="796">
        <f t="shared" si="0"/>
        <v>1</v>
      </c>
      <c r="R20" s="797">
        <f t="shared" si="0"/>
        <v>15</v>
      </c>
    </row>
    <row r="21" spans="1:18" ht="13.5" customHeight="1" x14ac:dyDescent="0.3">
      <c r="A21" s="794" t="s">
        <v>687</v>
      </c>
      <c r="B21" s="795" t="s">
        <v>482</v>
      </c>
      <c r="C21" s="807">
        <f>IF(ISERROR(VLOOKUP($B21,IN_1E!$B$2:$S$3000,2,FALSE))=TRUE,"",VLOOKUP($B21,IN_1E!$B$2:$S$3000,2,FALSE))</f>
        <v>0</v>
      </c>
      <c r="D21" s="807">
        <f>IF(ISERROR(VLOOKUP($B21,IN_1E!$B$2:$S$3000,3,FALSE))=TRUE,"",VLOOKUP($B21,IN_1E!$B$2:$S$3000,3,FALSE))</f>
        <v>0</v>
      </c>
      <c r="E21" s="807">
        <f>IF(ISERROR(VLOOKUP($B21,IN_1E!$B$2:$S$3000,4,FALSE))=TRUE,"",VLOOKUP($B21,IN_1E!$B$2:$S$3000,4,FALSE))</f>
        <v>0</v>
      </c>
      <c r="F21" s="807">
        <f>IF(ISERROR(VLOOKUP($B21,IN_1E!$B$2:$S$3000,5,FALSE))=TRUE,"",VLOOKUP($B21,IN_1E!$B$2:$S$3000,5,FALSE))</f>
        <v>0</v>
      </c>
      <c r="G21" s="807">
        <f>IF(ISERROR(VLOOKUP($B21,IN_1E!$B$2:$S$3000,6,FALSE))=TRUE,"",VLOOKUP($B21,IN_1E!$B$2:$S$3000,6,FALSE))</f>
        <v>0</v>
      </c>
      <c r="H21" s="807">
        <f>IF(ISERROR(VLOOKUP($B21,IN_1E!$B$2:$S$3000,7,FALSE))=TRUE,"",VLOOKUP($B21,IN_1E!$B$2:$S$3000,7,FALSE))</f>
        <v>0</v>
      </c>
      <c r="I21" s="807">
        <f>IF(ISERROR(VLOOKUP($B21,IN_1E!$B$2:$S$3000,8,FALSE))=TRUE,"",VLOOKUP($B21,IN_1E!$B$2:$S$3000,8,FALSE))</f>
        <v>0</v>
      </c>
      <c r="J21" s="807">
        <f>IF(ISERROR(VLOOKUP($B21,IN_1E!$B$2:$S$3000,9,FALSE))=TRUE,"",VLOOKUP($B21,IN_1E!$B$2:$S$3000,9,FALSE))</f>
        <v>0</v>
      </c>
      <c r="K21" s="807">
        <f>IF(ISERROR(VLOOKUP($B21,IN_1E!$B$2:$S$3000,10,FALSE))=TRUE,"",VLOOKUP($B21,IN_1E!$B$2:$S$3000,10,FALSE))</f>
        <v>0</v>
      </c>
      <c r="L21" s="807">
        <f>IF(ISERROR(VLOOKUP($B21,IN_1E!$B$2:$S$3000,11,FALSE))=TRUE,"",VLOOKUP($B21,IN_1E!$B$2:$S$3000,11,FALSE))</f>
        <v>0</v>
      </c>
      <c r="M21" s="807">
        <f>IF(ISERROR(VLOOKUP($B21,IN_1E!$B$2:$S$3000,12,FALSE))=TRUE,"",VLOOKUP($B21,IN_1E!$B$2:$S$3000,12,FALSE))</f>
        <v>0</v>
      </c>
      <c r="N21" s="807">
        <f>IF(ISERROR(VLOOKUP($B21,IN_1E!$B$2:$S$3000,13,FALSE))=TRUE,"",VLOOKUP($B21,IN_1E!$B$2:$S$3000,13,FALSE))</f>
        <v>0</v>
      </c>
      <c r="O21" s="798">
        <f>IF(ISERROR(VLOOKUP($B21,IN_1E!$B$2:$S$3000,14,FALSE))=TRUE,"",VLOOKUP($B21,IN_1E!$B$2:$S$3000,14,FALSE))</f>
        <v>0</v>
      </c>
      <c r="P21" s="798">
        <f>IF(ISERROR(VLOOKUP($B21,IN_1E!$B$2:$S$3000,15,FALSE))=TRUE,"",VLOOKUP($B21,IN_1E!$B$2:$S$3000,15,FALSE))</f>
        <v>0</v>
      </c>
      <c r="Q21" s="796">
        <f t="shared" si="0"/>
        <v>0</v>
      </c>
      <c r="R21" s="797">
        <f t="shared" si="0"/>
        <v>0</v>
      </c>
    </row>
    <row r="22" spans="1:18" ht="13.5" customHeight="1" x14ac:dyDescent="0.3">
      <c r="A22" s="794" t="s">
        <v>686</v>
      </c>
      <c r="B22" s="795" t="s">
        <v>480</v>
      </c>
      <c r="C22" s="807">
        <f>IF(ISERROR(VLOOKUP($B22,IN_1E!$B$2:$S$3000,2,FALSE))=TRUE,"",VLOOKUP($B22,IN_1E!$B$2:$S$3000,2,FALSE))</f>
        <v>0</v>
      </c>
      <c r="D22" s="807">
        <f>IF(ISERROR(VLOOKUP($B22,IN_1E!$B$2:$S$3000,3,FALSE))=TRUE,"",VLOOKUP($B22,IN_1E!$B$2:$S$3000,3,FALSE))</f>
        <v>0</v>
      </c>
      <c r="E22" s="807">
        <f>IF(ISERROR(VLOOKUP($B22,IN_1E!$B$2:$S$3000,4,FALSE))=TRUE,"",VLOOKUP($B22,IN_1E!$B$2:$S$3000,4,FALSE))</f>
        <v>0</v>
      </c>
      <c r="F22" s="807">
        <f>IF(ISERROR(VLOOKUP($B22,IN_1E!$B$2:$S$3000,5,FALSE))=TRUE,"",VLOOKUP($B22,IN_1E!$B$2:$S$3000,5,FALSE))</f>
        <v>0</v>
      </c>
      <c r="G22" s="807">
        <f>IF(ISERROR(VLOOKUP($B22,IN_1E!$B$2:$S$3000,6,FALSE))=TRUE,"",VLOOKUP($B22,IN_1E!$B$2:$S$3000,6,FALSE))</f>
        <v>0</v>
      </c>
      <c r="H22" s="807">
        <f>IF(ISERROR(VLOOKUP($B22,IN_1E!$B$2:$S$3000,7,FALSE))=TRUE,"",VLOOKUP($B22,IN_1E!$B$2:$S$3000,7,FALSE))</f>
        <v>0</v>
      </c>
      <c r="I22" s="807">
        <f>IF(ISERROR(VLOOKUP($B22,IN_1E!$B$2:$S$3000,8,FALSE))=TRUE,"",VLOOKUP($B22,IN_1E!$B$2:$S$3000,8,FALSE))</f>
        <v>0</v>
      </c>
      <c r="J22" s="807">
        <f>IF(ISERROR(VLOOKUP($B22,IN_1E!$B$2:$S$3000,9,FALSE))=TRUE,"",VLOOKUP($B22,IN_1E!$B$2:$S$3000,9,FALSE))</f>
        <v>0</v>
      </c>
      <c r="K22" s="807">
        <f>IF(ISERROR(VLOOKUP($B22,IN_1E!$B$2:$S$3000,10,FALSE))=TRUE,"",VLOOKUP($B22,IN_1E!$B$2:$S$3000,10,FALSE))</f>
        <v>0</v>
      </c>
      <c r="L22" s="807">
        <f>IF(ISERROR(VLOOKUP($B22,IN_1E!$B$2:$S$3000,11,FALSE))=TRUE,"",VLOOKUP($B22,IN_1E!$B$2:$S$3000,11,FALSE))</f>
        <v>0</v>
      </c>
      <c r="M22" s="807">
        <f>IF(ISERROR(VLOOKUP($B22,IN_1E!$B$2:$S$3000,12,FALSE))=TRUE,"",VLOOKUP($B22,IN_1E!$B$2:$S$3000,12,FALSE))</f>
        <v>0</v>
      </c>
      <c r="N22" s="807">
        <f>IF(ISERROR(VLOOKUP($B22,IN_1E!$B$2:$S$3000,13,FALSE))=TRUE,"",VLOOKUP($B22,IN_1E!$B$2:$S$3000,13,FALSE))</f>
        <v>0</v>
      </c>
      <c r="O22" s="798">
        <f>IF(ISERROR(VLOOKUP($B22,IN_1E!$B$2:$S$3000,14,FALSE))=TRUE,"",VLOOKUP($B22,IN_1E!$B$2:$S$3000,14,FALSE))</f>
        <v>0</v>
      </c>
      <c r="P22" s="798">
        <f>IF(ISERROR(VLOOKUP($B22,IN_1E!$B$2:$S$3000,15,FALSE))=TRUE,"",VLOOKUP($B22,IN_1E!$B$2:$S$3000,15,FALSE))</f>
        <v>0</v>
      </c>
      <c r="Q22" s="796">
        <f t="shared" si="0"/>
        <v>0</v>
      </c>
      <c r="R22" s="797">
        <f t="shared" si="0"/>
        <v>0</v>
      </c>
    </row>
    <row r="23" spans="1:18" ht="13.5" customHeight="1" x14ac:dyDescent="0.3">
      <c r="A23" s="794" t="s">
        <v>688</v>
      </c>
      <c r="B23" s="795" t="s">
        <v>484</v>
      </c>
      <c r="C23" s="807">
        <f>IF(ISERROR(VLOOKUP($B23,IN_1E!$B$2:$S$3000,2,FALSE))=TRUE,"",VLOOKUP($B23,IN_1E!$B$2:$S$3000,2,FALSE))</f>
        <v>0</v>
      </c>
      <c r="D23" s="807">
        <f>IF(ISERROR(VLOOKUP($B23,IN_1E!$B$2:$S$3000,3,FALSE))=TRUE,"",VLOOKUP($B23,IN_1E!$B$2:$S$3000,3,FALSE))</f>
        <v>0</v>
      </c>
      <c r="E23" s="807">
        <f>IF(ISERROR(VLOOKUP($B23,IN_1E!$B$2:$S$3000,4,FALSE))=TRUE,"",VLOOKUP($B23,IN_1E!$B$2:$S$3000,4,FALSE))</f>
        <v>0</v>
      </c>
      <c r="F23" s="807">
        <f>IF(ISERROR(VLOOKUP($B23,IN_1E!$B$2:$S$3000,5,FALSE))=TRUE,"",VLOOKUP($B23,IN_1E!$B$2:$S$3000,5,FALSE))</f>
        <v>0</v>
      </c>
      <c r="G23" s="807">
        <f>IF(ISERROR(VLOOKUP($B23,IN_1E!$B$2:$S$3000,6,FALSE))=TRUE,"",VLOOKUP($B23,IN_1E!$B$2:$S$3000,6,FALSE))</f>
        <v>0</v>
      </c>
      <c r="H23" s="807">
        <f>IF(ISERROR(VLOOKUP($B23,IN_1E!$B$2:$S$3000,7,FALSE))=TRUE,"",VLOOKUP($B23,IN_1E!$B$2:$S$3000,7,FALSE))</f>
        <v>0</v>
      </c>
      <c r="I23" s="807">
        <f>IF(ISERROR(VLOOKUP($B23,IN_1E!$B$2:$S$3000,8,FALSE))=TRUE,"",VLOOKUP($B23,IN_1E!$B$2:$S$3000,8,FALSE))</f>
        <v>0</v>
      </c>
      <c r="J23" s="807">
        <f>IF(ISERROR(VLOOKUP($B23,IN_1E!$B$2:$S$3000,9,FALSE))=TRUE,"",VLOOKUP($B23,IN_1E!$B$2:$S$3000,9,FALSE))</f>
        <v>0</v>
      </c>
      <c r="K23" s="807">
        <f>IF(ISERROR(VLOOKUP($B23,IN_1E!$B$2:$S$3000,10,FALSE))=TRUE,"",VLOOKUP($B23,IN_1E!$B$2:$S$3000,10,FALSE))</f>
        <v>0</v>
      </c>
      <c r="L23" s="807">
        <f>IF(ISERROR(VLOOKUP($B23,IN_1E!$B$2:$S$3000,11,FALSE))=TRUE,"",VLOOKUP($B23,IN_1E!$B$2:$S$3000,11,FALSE))</f>
        <v>0</v>
      </c>
      <c r="M23" s="807">
        <f>IF(ISERROR(VLOOKUP($B23,IN_1E!$B$2:$S$3000,12,FALSE))=TRUE,"",VLOOKUP($B23,IN_1E!$B$2:$S$3000,12,FALSE))</f>
        <v>0</v>
      </c>
      <c r="N23" s="807">
        <f>IF(ISERROR(VLOOKUP($B23,IN_1E!$B$2:$S$3000,13,FALSE))=TRUE,"",VLOOKUP($B23,IN_1E!$B$2:$S$3000,13,FALSE))</f>
        <v>0</v>
      </c>
      <c r="O23" s="798">
        <f>IF(ISERROR(VLOOKUP($B23,IN_1E!$B$2:$S$3000,14,FALSE))=TRUE,"",VLOOKUP($B23,IN_1E!$B$2:$S$3000,14,FALSE))</f>
        <v>0</v>
      </c>
      <c r="P23" s="798">
        <f>IF(ISERROR(VLOOKUP($B23,IN_1E!$B$2:$S$3000,15,FALSE))=TRUE,"",VLOOKUP($B23,IN_1E!$B$2:$S$3000,15,FALSE))</f>
        <v>0</v>
      </c>
      <c r="Q23" s="796">
        <f t="shared" si="0"/>
        <v>0</v>
      </c>
      <c r="R23" s="797">
        <f t="shared" si="0"/>
        <v>0</v>
      </c>
    </row>
    <row r="24" spans="1:18" s="799" customFormat="1" ht="13.5" customHeight="1" x14ac:dyDescent="0.3">
      <c r="A24" s="794" t="s">
        <v>485</v>
      </c>
      <c r="B24" s="795" t="s">
        <v>486</v>
      </c>
      <c r="C24" s="807">
        <f>IF(ISERROR(VLOOKUP($B24,IN_1E!$B$2:$S$3000,2,FALSE))=TRUE,"",VLOOKUP($B24,IN_1E!$B$2:$S$3000,2,FALSE))</f>
        <v>0</v>
      </c>
      <c r="D24" s="807">
        <f>IF(ISERROR(VLOOKUP($B24,IN_1E!$B$2:$S$3000,3,FALSE))=TRUE,"",VLOOKUP($B24,IN_1E!$B$2:$S$3000,3,FALSE))</f>
        <v>0</v>
      </c>
      <c r="E24" s="807">
        <f>IF(ISERROR(VLOOKUP($B24,IN_1E!$B$2:$S$3000,4,FALSE))=TRUE,"",VLOOKUP($B24,IN_1E!$B$2:$S$3000,4,FALSE))</f>
        <v>0</v>
      </c>
      <c r="F24" s="807">
        <f>IF(ISERROR(VLOOKUP($B24,IN_1E!$B$2:$S$3000,5,FALSE))=TRUE,"",VLOOKUP($B24,IN_1E!$B$2:$S$3000,5,FALSE))</f>
        <v>0</v>
      </c>
      <c r="G24" s="807">
        <f>IF(ISERROR(VLOOKUP($B24,IN_1E!$B$2:$S$3000,6,FALSE))=TRUE,"",VLOOKUP($B24,IN_1E!$B$2:$S$3000,6,FALSE))</f>
        <v>0</v>
      </c>
      <c r="H24" s="807">
        <f>IF(ISERROR(VLOOKUP($B24,IN_1E!$B$2:$S$3000,7,FALSE))=TRUE,"",VLOOKUP($B24,IN_1E!$B$2:$S$3000,7,FALSE))</f>
        <v>0</v>
      </c>
      <c r="I24" s="807">
        <f>IF(ISERROR(VLOOKUP($B24,IN_1E!$B$2:$S$3000,8,FALSE))=TRUE,"",VLOOKUP($B24,IN_1E!$B$2:$S$3000,8,FALSE))</f>
        <v>0</v>
      </c>
      <c r="J24" s="807">
        <f>IF(ISERROR(VLOOKUP($B24,IN_1E!$B$2:$S$3000,9,FALSE))=TRUE,"",VLOOKUP($B24,IN_1E!$B$2:$S$3000,9,FALSE))</f>
        <v>0</v>
      </c>
      <c r="K24" s="807">
        <f>IF(ISERROR(VLOOKUP($B24,IN_1E!$B$2:$S$3000,10,FALSE))=TRUE,"",VLOOKUP($B24,IN_1E!$B$2:$S$3000,10,FALSE))</f>
        <v>0</v>
      </c>
      <c r="L24" s="807">
        <f>IF(ISERROR(VLOOKUP($B24,IN_1E!$B$2:$S$3000,11,FALSE))=TRUE,"",VLOOKUP($B24,IN_1E!$B$2:$S$3000,11,FALSE))</f>
        <v>0</v>
      </c>
      <c r="M24" s="807">
        <f>IF(ISERROR(VLOOKUP($B24,IN_1E!$B$2:$S$3000,12,FALSE))=TRUE,"",VLOOKUP($B24,IN_1E!$B$2:$S$3000,12,FALSE))</f>
        <v>0</v>
      </c>
      <c r="N24" s="807">
        <f>IF(ISERROR(VLOOKUP($B24,IN_1E!$B$2:$S$3000,13,FALSE))=TRUE,"",VLOOKUP($B24,IN_1E!$B$2:$S$3000,13,FALSE))</f>
        <v>0</v>
      </c>
      <c r="O24" s="807">
        <f>IF(ISERROR(VLOOKUP($B24,IN_1E!$B$2:$S$3000,14,FALSE))=TRUE,"",VLOOKUP($B24,IN_1E!$B$2:$S$3000,14,FALSE))</f>
        <v>0</v>
      </c>
      <c r="P24" s="807">
        <f>IF(ISERROR(VLOOKUP($B24,IN_1E!$B$2:$S$3000,15,FALSE))=TRUE,"",VLOOKUP($B24,IN_1E!$B$2:$S$3000,15,FALSE))</f>
        <v>0</v>
      </c>
      <c r="Q24" s="796">
        <f t="shared" si="0"/>
        <v>0</v>
      </c>
      <c r="R24" s="797">
        <f t="shared" si="0"/>
        <v>0</v>
      </c>
    </row>
    <row r="25" spans="1:18" s="799" customFormat="1" ht="13.5" customHeight="1" x14ac:dyDescent="0.3">
      <c r="A25" s="794" t="s">
        <v>705</v>
      </c>
      <c r="B25" s="795" t="s">
        <v>521</v>
      </c>
      <c r="C25" s="807">
        <f>IF(ISERROR(VLOOKUP($B25,IN_1E!$B$2:$S$3000,2,FALSE))=TRUE,"",VLOOKUP($B25,IN_1E!$B$2:$S$3000,2,FALSE))</f>
        <v>0</v>
      </c>
      <c r="D25" s="807">
        <f>IF(ISERROR(VLOOKUP($B25,IN_1E!$B$2:$S$3000,3,FALSE))=TRUE,"",VLOOKUP($B25,IN_1E!$B$2:$S$3000,3,FALSE))</f>
        <v>0</v>
      </c>
      <c r="E25" s="807">
        <f>IF(ISERROR(VLOOKUP($B25,IN_1E!$B$2:$S$3000,4,FALSE))=TRUE,"",VLOOKUP($B25,IN_1E!$B$2:$S$3000,4,FALSE))</f>
        <v>0</v>
      </c>
      <c r="F25" s="807">
        <f>IF(ISERROR(VLOOKUP($B25,IN_1E!$B$2:$S$3000,5,FALSE))=TRUE,"",VLOOKUP($B25,IN_1E!$B$2:$S$3000,5,FALSE))</f>
        <v>0</v>
      </c>
      <c r="G25" s="807">
        <f>IF(ISERROR(VLOOKUP($B25,IN_1E!$B$2:$S$3000,6,FALSE))=TRUE,"",VLOOKUP($B25,IN_1E!$B$2:$S$3000,6,FALSE))</f>
        <v>0</v>
      </c>
      <c r="H25" s="807">
        <f>IF(ISERROR(VLOOKUP($B25,IN_1E!$B$2:$S$3000,7,FALSE))=TRUE,"",VLOOKUP($B25,IN_1E!$B$2:$S$3000,7,FALSE))</f>
        <v>0</v>
      </c>
      <c r="I25" s="807">
        <f>IF(ISERROR(VLOOKUP($B25,IN_1E!$B$2:$S$3000,8,FALSE))=TRUE,"",VLOOKUP($B25,IN_1E!$B$2:$S$3000,8,FALSE))</f>
        <v>0</v>
      </c>
      <c r="J25" s="807">
        <f>IF(ISERROR(VLOOKUP($B25,IN_1E!$B$2:$S$3000,9,FALSE))=TRUE,"",VLOOKUP($B25,IN_1E!$B$2:$S$3000,9,FALSE))</f>
        <v>0</v>
      </c>
      <c r="K25" s="807">
        <f>IF(ISERROR(VLOOKUP($B25,IN_1E!$B$2:$S$3000,10,FALSE))=TRUE,"",VLOOKUP($B25,IN_1E!$B$2:$S$3000,10,FALSE))</f>
        <v>0</v>
      </c>
      <c r="L25" s="807">
        <f>IF(ISERROR(VLOOKUP($B25,IN_1E!$B$2:$S$3000,11,FALSE))=TRUE,"",VLOOKUP($B25,IN_1E!$B$2:$S$3000,11,FALSE))</f>
        <v>0</v>
      </c>
      <c r="M25" s="807">
        <f>IF(ISERROR(VLOOKUP($B25,IN_1E!$B$2:$S$3000,12,FALSE))=TRUE,"",VLOOKUP($B25,IN_1E!$B$2:$S$3000,12,FALSE))</f>
        <v>0</v>
      </c>
      <c r="N25" s="807">
        <f>IF(ISERROR(VLOOKUP($B25,IN_1E!$B$2:$S$3000,13,FALSE))=TRUE,"",VLOOKUP($B25,IN_1E!$B$2:$S$3000,13,FALSE))</f>
        <v>0</v>
      </c>
      <c r="O25" s="807">
        <f>IF(ISERROR(VLOOKUP($B25,IN_1E!$B$2:$S$3000,14,FALSE))=TRUE,"",VLOOKUP($B25,IN_1E!$B$2:$S$3000,14,FALSE))</f>
        <v>0</v>
      </c>
      <c r="P25" s="807">
        <f>IF(ISERROR(VLOOKUP($B25,IN_1E!$B$2:$S$3000,15,FALSE))=TRUE,"",VLOOKUP($B25,IN_1E!$B$2:$S$3000,15,FALSE))</f>
        <v>0</v>
      </c>
      <c r="Q25" s="796">
        <f t="shared" si="0"/>
        <v>0</v>
      </c>
      <c r="R25" s="797">
        <f t="shared" si="0"/>
        <v>0</v>
      </c>
    </row>
    <row r="26" spans="1:18" s="799" customFormat="1" ht="13.5" customHeight="1" x14ac:dyDescent="0.3">
      <c r="A26" s="794" t="s">
        <v>706</v>
      </c>
      <c r="B26" s="795" t="s">
        <v>524</v>
      </c>
      <c r="C26" s="807">
        <f>IF(ISERROR(VLOOKUP($B26,IN_1E!$B$2:$S$3000,2,FALSE))=TRUE,"",VLOOKUP($B26,IN_1E!$B$2:$S$3000,2,FALSE))</f>
        <v>0</v>
      </c>
      <c r="D26" s="807">
        <f>IF(ISERROR(VLOOKUP($B26,IN_1E!$B$2:$S$3000,3,FALSE))=TRUE,"",VLOOKUP($B26,IN_1E!$B$2:$S$3000,3,FALSE))</f>
        <v>0</v>
      </c>
      <c r="E26" s="807">
        <f>IF(ISERROR(VLOOKUP($B26,IN_1E!$B$2:$S$3000,4,FALSE))=TRUE,"",VLOOKUP($B26,IN_1E!$B$2:$S$3000,4,FALSE))</f>
        <v>0</v>
      </c>
      <c r="F26" s="807">
        <f>IF(ISERROR(VLOOKUP($B26,IN_1E!$B$2:$S$3000,5,FALSE))=TRUE,"",VLOOKUP($B26,IN_1E!$B$2:$S$3000,5,FALSE))</f>
        <v>0</v>
      </c>
      <c r="G26" s="807">
        <f>IF(ISERROR(VLOOKUP($B26,IN_1E!$B$2:$S$3000,6,FALSE))=TRUE,"",VLOOKUP($B26,IN_1E!$B$2:$S$3000,6,FALSE))</f>
        <v>0</v>
      </c>
      <c r="H26" s="807">
        <f>IF(ISERROR(VLOOKUP($B26,IN_1E!$B$2:$S$3000,7,FALSE))=TRUE,"",VLOOKUP($B26,IN_1E!$B$2:$S$3000,7,FALSE))</f>
        <v>0</v>
      </c>
      <c r="I26" s="807">
        <f>IF(ISERROR(VLOOKUP($B26,IN_1E!$B$2:$S$3000,8,FALSE))=TRUE,"",VLOOKUP($B26,IN_1E!$B$2:$S$3000,8,FALSE))</f>
        <v>0</v>
      </c>
      <c r="J26" s="807">
        <f>IF(ISERROR(VLOOKUP($B26,IN_1E!$B$2:$S$3000,9,FALSE))=TRUE,"",VLOOKUP($B26,IN_1E!$B$2:$S$3000,9,FALSE))</f>
        <v>0</v>
      </c>
      <c r="K26" s="807">
        <f>IF(ISERROR(VLOOKUP($B26,IN_1E!$B$2:$S$3000,10,FALSE))=TRUE,"",VLOOKUP($B26,IN_1E!$B$2:$S$3000,10,FALSE))</f>
        <v>0</v>
      </c>
      <c r="L26" s="807">
        <f>IF(ISERROR(VLOOKUP($B26,IN_1E!$B$2:$S$3000,11,FALSE))=TRUE,"",VLOOKUP($B26,IN_1E!$B$2:$S$3000,11,FALSE))</f>
        <v>0</v>
      </c>
      <c r="M26" s="807">
        <f>IF(ISERROR(VLOOKUP($B26,IN_1E!$B$2:$S$3000,12,FALSE))=TRUE,"",VLOOKUP($B26,IN_1E!$B$2:$S$3000,12,FALSE))</f>
        <v>0</v>
      </c>
      <c r="N26" s="807">
        <f>IF(ISERROR(VLOOKUP($B26,IN_1E!$B$2:$S$3000,13,FALSE))=TRUE,"",VLOOKUP($B26,IN_1E!$B$2:$S$3000,13,FALSE))</f>
        <v>0</v>
      </c>
      <c r="O26" s="807">
        <f>IF(ISERROR(VLOOKUP($B26,IN_1E!$B$2:$S$3000,14,FALSE))=TRUE,"",VLOOKUP($B26,IN_1E!$B$2:$S$3000,14,FALSE))</f>
        <v>0</v>
      </c>
      <c r="P26" s="807">
        <f>IF(ISERROR(VLOOKUP($B26,IN_1E!$B$2:$S$3000,15,FALSE))=TRUE,"",VLOOKUP($B26,IN_1E!$B$2:$S$3000,15,FALSE))</f>
        <v>0</v>
      </c>
      <c r="Q26" s="796">
        <f t="shared" si="0"/>
        <v>0</v>
      </c>
      <c r="R26" s="797">
        <f t="shared" si="0"/>
        <v>0</v>
      </c>
    </row>
    <row r="27" spans="1:18" s="799" customFormat="1" ht="13.5" customHeight="1" x14ac:dyDescent="0.3">
      <c r="A27" s="794" t="s">
        <v>707</v>
      </c>
      <c r="B27" s="795" t="s">
        <v>526</v>
      </c>
      <c r="C27" s="807">
        <f>IF(ISERROR(VLOOKUP($B27,IN_1E!$B$2:$S$3000,2,FALSE))=TRUE,"",VLOOKUP($B27,IN_1E!$B$2:$S$3000,2,FALSE))</f>
        <v>0</v>
      </c>
      <c r="D27" s="807">
        <f>IF(ISERROR(VLOOKUP($B27,IN_1E!$B$2:$S$3000,3,FALSE))=TRUE,"",VLOOKUP($B27,IN_1E!$B$2:$S$3000,3,FALSE))</f>
        <v>0</v>
      </c>
      <c r="E27" s="807">
        <f>IF(ISERROR(VLOOKUP($B27,IN_1E!$B$2:$S$3000,4,FALSE))=TRUE,"",VLOOKUP($B27,IN_1E!$B$2:$S$3000,4,FALSE))</f>
        <v>0</v>
      </c>
      <c r="F27" s="807">
        <f>IF(ISERROR(VLOOKUP($B27,IN_1E!$B$2:$S$3000,5,FALSE))=TRUE,"",VLOOKUP($B27,IN_1E!$B$2:$S$3000,5,FALSE))</f>
        <v>0</v>
      </c>
      <c r="G27" s="807">
        <f>IF(ISERROR(VLOOKUP($B27,IN_1E!$B$2:$S$3000,6,FALSE))=TRUE,"",VLOOKUP($B27,IN_1E!$B$2:$S$3000,6,FALSE))</f>
        <v>0</v>
      </c>
      <c r="H27" s="807">
        <f>IF(ISERROR(VLOOKUP($B27,IN_1E!$B$2:$S$3000,7,FALSE))=TRUE,"",VLOOKUP($B27,IN_1E!$B$2:$S$3000,7,FALSE))</f>
        <v>0</v>
      </c>
      <c r="I27" s="807">
        <f>IF(ISERROR(VLOOKUP($B27,IN_1E!$B$2:$S$3000,8,FALSE))=TRUE,"",VLOOKUP($B27,IN_1E!$B$2:$S$3000,8,FALSE))</f>
        <v>0</v>
      </c>
      <c r="J27" s="807">
        <f>IF(ISERROR(VLOOKUP($B27,IN_1E!$B$2:$S$3000,9,FALSE))=TRUE,"",VLOOKUP($B27,IN_1E!$B$2:$S$3000,9,FALSE))</f>
        <v>0</v>
      </c>
      <c r="K27" s="807">
        <f>IF(ISERROR(VLOOKUP($B27,IN_1E!$B$2:$S$3000,10,FALSE))=TRUE,"",VLOOKUP($B27,IN_1E!$B$2:$S$3000,10,FALSE))</f>
        <v>0</v>
      </c>
      <c r="L27" s="807">
        <f>IF(ISERROR(VLOOKUP($B27,IN_1E!$B$2:$S$3000,11,FALSE))=TRUE,"",VLOOKUP($B27,IN_1E!$B$2:$S$3000,11,FALSE))</f>
        <v>0</v>
      </c>
      <c r="M27" s="807">
        <f>IF(ISERROR(VLOOKUP($B27,IN_1E!$B$2:$S$3000,12,FALSE))=TRUE,"",VLOOKUP($B27,IN_1E!$B$2:$S$3000,12,FALSE))</f>
        <v>0</v>
      </c>
      <c r="N27" s="807">
        <f>IF(ISERROR(VLOOKUP($B27,IN_1E!$B$2:$S$3000,13,FALSE))=TRUE,"",VLOOKUP($B27,IN_1E!$B$2:$S$3000,13,FALSE))</f>
        <v>0</v>
      </c>
      <c r="O27" s="807">
        <f>IF(ISERROR(VLOOKUP($B27,IN_1E!$B$2:$S$3000,14,FALSE))=TRUE,"",VLOOKUP($B27,IN_1E!$B$2:$S$3000,14,FALSE))</f>
        <v>0</v>
      </c>
      <c r="P27" s="807">
        <f>IF(ISERROR(VLOOKUP($B27,IN_1E!$B$2:$S$3000,15,FALSE))=TRUE,"",VLOOKUP($B27,IN_1E!$B$2:$S$3000,15,FALSE))</f>
        <v>0</v>
      </c>
      <c r="Q27" s="796">
        <f t="shared" si="0"/>
        <v>0</v>
      </c>
      <c r="R27" s="797">
        <f t="shared" si="0"/>
        <v>0</v>
      </c>
    </row>
    <row r="28" spans="1:18" s="799" customFormat="1" ht="13.5" customHeight="1" x14ac:dyDescent="0.3">
      <c r="A28" s="794" t="s">
        <v>527</v>
      </c>
      <c r="B28" s="795" t="s">
        <v>528</v>
      </c>
      <c r="C28" s="807">
        <f>IF(ISERROR(VLOOKUP($B28,IN_1E!$B$2:$S$3000,2,FALSE))=TRUE,"",VLOOKUP($B28,IN_1E!$B$2:$S$3000,2,FALSE))</f>
        <v>0</v>
      </c>
      <c r="D28" s="807">
        <f>IF(ISERROR(VLOOKUP($B28,IN_1E!$B$2:$S$3000,3,FALSE))=TRUE,"",VLOOKUP($B28,IN_1E!$B$2:$S$3000,3,FALSE))</f>
        <v>0</v>
      </c>
      <c r="E28" s="807">
        <f>IF(ISERROR(VLOOKUP($B28,IN_1E!$B$2:$S$3000,4,FALSE))=TRUE,"",VLOOKUP($B28,IN_1E!$B$2:$S$3000,4,FALSE))</f>
        <v>0</v>
      </c>
      <c r="F28" s="807">
        <f>IF(ISERROR(VLOOKUP($B28,IN_1E!$B$2:$S$3000,5,FALSE))=TRUE,"",VLOOKUP($B28,IN_1E!$B$2:$S$3000,5,FALSE))</f>
        <v>0</v>
      </c>
      <c r="G28" s="807">
        <f>IF(ISERROR(VLOOKUP($B28,IN_1E!$B$2:$S$3000,6,FALSE))=TRUE,"",VLOOKUP($B28,IN_1E!$B$2:$S$3000,6,FALSE))</f>
        <v>0</v>
      </c>
      <c r="H28" s="807">
        <f>IF(ISERROR(VLOOKUP($B28,IN_1E!$B$2:$S$3000,7,FALSE))=TRUE,"",VLOOKUP($B28,IN_1E!$B$2:$S$3000,7,FALSE))</f>
        <v>0</v>
      </c>
      <c r="I28" s="807">
        <f>IF(ISERROR(VLOOKUP($B28,IN_1E!$B$2:$S$3000,8,FALSE))=TRUE,"",VLOOKUP($B28,IN_1E!$B$2:$S$3000,8,FALSE))</f>
        <v>0</v>
      </c>
      <c r="J28" s="807">
        <f>IF(ISERROR(VLOOKUP($B28,IN_1E!$B$2:$S$3000,9,FALSE))=TRUE,"",VLOOKUP($B28,IN_1E!$B$2:$S$3000,9,FALSE))</f>
        <v>0</v>
      </c>
      <c r="K28" s="807">
        <f>IF(ISERROR(VLOOKUP($B28,IN_1E!$B$2:$S$3000,10,FALSE))=TRUE,"",VLOOKUP($B28,IN_1E!$B$2:$S$3000,10,FALSE))</f>
        <v>0</v>
      </c>
      <c r="L28" s="807">
        <f>IF(ISERROR(VLOOKUP($B28,IN_1E!$B$2:$S$3000,11,FALSE))=TRUE,"",VLOOKUP($B28,IN_1E!$B$2:$S$3000,11,FALSE))</f>
        <v>0</v>
      </c>
      <c r="M28" s="807">
        <f>IF(ISERROR(VLOOKUP($B28,IN_1E!$B$2:$S$3000,12,FALSE))=TRUE,"",VLOOKUP($B28,IN_1E!$B$2:$S$3000,12,FALSE))</f>
        <v>0</v>
      </c>
      <c r="N28" s="807">
        <f>IF(ISERROR(VLOOKUP($B28,IN_1E!$B$2:$S$3000,13,FALSE))=TRUE,"",VLOOKUP($B28,IN_1E!$B$2:$S$3000,13,FALSE))</f>
        <v>0</v>
      </c>
      <c r="O28" s="807">
        <f>IF(ISERROR(VLOOKUP($B28,IN_1E!$B$2:$S$3000,14,FALSE))=TRUE,"",VLOOKUP($B28,IN_1E!$B$2:$S$3000,14,FALSE))</f>
        <v>0</v>
      </c>
      <c r="P28" s="807">
        <f>IF(ISERROR(VLOOKUP($B28,IN_1E!$B$2:$S$3000,15,FALSE))=TRUE,"",VLOOKUP($B28,IN_1E!$B$2:$S$3000,15,FALSE))</f>
        <v>0</v>
      </c>
      <c r="Q28" s="796">
        <f t="shared" si="0"/>
        <v>0</v>
      </c>
      <c r="R28" s="797">
        <f t="shared" si="0"/>
        <v>0</v>
      </c>
    </row>
    <row r="29" spans="1:18" s="799" customFormat="1" ht="13.5" customHeight="1" x14ac:dyDescent="0.3">
      <c r="A29" s="794" t="s">
        <v>720</v>
      </c>
      <c r="B29" s="795" t="s">
        <v>555</v>
      </c>
      <c r="C29" s="807">
        <f>IF(ISERROR(VLOOKUP($B29,IN_1E!$B$2:$S$3000,2,FALSE))=TRUE,"",VLOOKUP($B29,IN_1E!$B$2:$S$3000,2,FALSE))</f>
        <v>0</v>
      </c>
      <c r="D29" s="807">
        <f>IF(ISERROR(VLOOKUP($B29,IN_1E!$B$2:$S$3000,3,FALSE))=TRUE,"",VLOOKUP($B29,IN_1E!$B$2:$S$3000,3,FALSE))</f>
        <v>0</v>
      </c>
      <c r="E29" s="807">
        <f>IF(ISERROR(VLOOKUP($B29,IN_1E!$B$2:$S$3000,4,FALSE))=TRUE,"",VLOOKUP($B29,IN_1E!$B$2:$S$3000,4,FALSE))</f>
        <v>0</v>
      </c>
      <c r="F29" s="807">
        <f>IF(ISERROR(VLOOKUP($B29,IN_1E!$B$2:$S$3000,5,FALSE))=TRUE,"",VLOOKUP($B29,IN_1E!$B$2:$S$3000,5,FALSE))</f>
        <v>0</v>
      </c>
      <c r="G29" s="807">
        <f>IF(ISERROR(VLOOKUP($B29,IN_1E!$B$2:$S$3000,6,FALSE))=TRUE,"",VLOOKUP($B29,IN_1E!$B$2:$S$3000,6,FALSE))</f>
        <v>0</v>
      </c>
      <c r="H29" s="807">
        <f>IF(ISERROR(VLOOKUP($B29,IN_1E!$B$2:$S$3000,7,FALSE))=TRUE,"",VLOOKUP($B29,IN_1E!$B$2:$S$3000,7,FALSE))</f>
        <v>0</v>
      </c>
      <c r="I29" s="807">
        <f>IF(ISERROR(VLOOKUP($B29,IN_1E!$B$2:$S$3000,8,FALSE))=TRUE,"",VLOOKUP($B29,IN_1E!$B$2:$S$3000,8,FALSE))</f>
        <v>0</v>
      </c>
      <c r="J29" s="807">
        <f>IF(ISERROR(VLOOKUP($B29,IN_1E!$B$2:$S$3000,9,FALSE))=TRUE,"",VLOOKUP($B29,IN_1E!$B$2:$S$3000,9,FALSE))</f>
        <v>0</v>
      </c>
      <c r="K29" s="807">
        <f>IF(ISERROR(VLOOKUP($B29,IN_1E!$B$2:$S$3000,10,FALSE))=TRUE,"",VLOOKUP($B29,IN_1E!$B$2:$S$3000,10,FALSE))</f>
        <v>0</v>
      </c>
      <c r="L29" s="807">
        <f>IF(ISERROR(VLOOKUP($B29,IN_1E!$B$2:$S$3000,11,FALSE))=TRUE,"",VLOOKUP($B29,IN_1E!$B$2:$S$3000,11,FALSE))</f>
        <v>0</v>
      </c>
      <c r="M29" s="807">
        <f>IF(ISERROR(VLOOKUP($B29,IN_1E!$B$2:$S$3000,12,FALSE))=TRUE,"",VLOOKUP($B29,IN_1E!$B$2:$S$3000,12,FALSE))</f>
        <v>0</v>
      </c>
      <c r="N29" s="807">
        <f>IF(ISERROR(VLOOKUP($B29,IN_1E!$B$2:$S$3000,13,FALSE))=TRUE,"",VLOOKUP($B29,IN_1E!$B$2:$S$3000,13,FALSE))</f>
        <v>0</v>
      </c>
      <c r="O29" s="807">
        <f>IF(ISERROR(VLOOKUP($B29,IN_1E!$B$2:$S$3000,14,FALSE))=TRUE,"",VLOOKUP($B29,IN_1E!$B$2:$S$3000,14,FALSE))</f>
        <v>0</v>
      </c>
      <c r="P29" s="807">
        <f>IF(ISERROR(VLOOKUP($B29,IN_1E!$B$2:$S$3000,15,FALSE))=TRUE,"",VLOOKUP($B29,IN_1E!$B$2:$S$3000,15,FALSE))</f>
        <v>0</v>
      </c>
      <c r="Q29" s="796">
        <f t="shared" si="0"/>
        <v>0</v>
      </c>
      <c r="R29" s="797">
        <f t="shared" si="0"/>
        <v>0</v>
      </c>
    </row>
    <row r="30" spans="1:18" s="799" customFormat="1" ht="13.5" customHeight="1" x14ac:dyDescent="0.3">
      <c r="A30" s="794" t="s">
        <v>721</v>
      </c>
      <c r="B30" s="795" t="s">
        <v>558</v>
      </c>
      <c r="C30" s="807"/>
      <c r="D30" s="2560"/>
      <c r="E30" s="2560"/>
      <c r="F30" s="2560"/>
      <c r="G30" s="2560"/>
      <c r="H30" s="2560"/>
      <c r="I30" s="2560"/>
      <c r="J30" s="2560"/>
      <c r="K30" s="2560"/>
      <c r="L30" s="2560"/>
      <c r="M30" s="2560"/>
      <c r="N30" s="2560"/>
      <c r="O30" s="2560"/>
      <c r="P30" s="2561">
        <v>2</v>
      </c>
      <c r="Q30" s="796">
        <f t="shared" si="0"/>
        <v>0</v>
      </c>
      <c r="R30" s="797">
        <f t="shared" si="0"/>
        <v>2</v>
      </c>
    </row>
    <row r="31" spans="1:18" s="799" customFormat="1" ht="13.5" customHeight="1" x14ac:dyDescent="0.3">
      <c r="A31" s="794" t="s">
        <v>722</v>
      </c>
      <c r="B31" s="795" t="s">
        <v>560</v>
      </c>
      <c r="C31" s="807">
        <v>0</v>
      </c>
      <c r="D31" s="807">
        <v>0</v>
      </c>
      <c r="E31" s="807">
        <v>0</v>
      </c>
      <c r="F31" s="807">
        <v>0</v>
      </c>
      <c r="G31" s="807">
        <v>0</v>
      </c>
      <c r="H31" s="807">
        <v>0</v>
      </c>
      <c r="I31" s="807">
        <v>0</v>
      </c>
      <c r="J31" s="807">
        <v>0</v>
      </c>
      <c r="K31" s="807">
        <v>0</v>
      </c>
      <c r="L31" s="807">
        <v>0</v>
      </c>
      <c r="M31" s="807">
        <v>0</v>
      </c>
      <c r="N31" s="807">
        <v>0</v>
      </c>
      <c r="O31" s="807">
        <v>0</v>
      </c>
      <c r="P31" s="807">
        <v>0</v>
      </c>
      <c r="Q31" s="796">
        <f t="shared" si="0"/>
        <v>0</v>
      </c>
      <c r="R31" s="797">
        <f t="shared" si="0"/>
        <v>0</v>
      </c>
    </row>
    <row r="32" spans="1:18" s="799" customFormat="1" ht="13.5" customHeight="1" x14ac:dyDescent="0.3">
      <c r="A32" s="794" t="s">
        <v>723</v>
      </c>
      <c r="B32" s="795" t="s">
        <v>562</v>
      </c>
      <c r="C32" s="807">
        <v>1</v>
      </c>
      <c r="D32" s="2560"/>
      <c r="E32" s="2560"/>
      <c r="F32" s="2560">
        <v>1</v>
      </c>
      <c r="G32" s="2560"/>
      <c r="H32" s="2560"/>
      <c r="I32" s="2560">
        <v>1</v>
      </c>
      <c r="J32" s="2560"/>
      <c r="K32" s="2560">
        <v>1</v>
      </c>
      <c r="L32" s="2560"/>
      <c r="M32" s="2560">
        <v>1</v>
      </c>
      <c r="N32" s="2560"/>
      <c r="O32" s="2560">
        <v>4</v>
      </c>
      <c r="P32" s="2561"/>
      <c r="Q32" s="796">
        <f t="shared" si="0"/>
        <v>8</v>
      </c>
      <c r="R32" s="797">
        <f t="shared" si="0"/>
        <v>1</v>
      </c>
    </row>
    <row r="33" spans="1:18" s="799" customFormat="1" ht="13.5" customHeight="1" x14ac:dyDescent="0.3">
      <c r="A33" s="794" t="s">
        <v>724</v>
      </c>
      <c r="B33" s="795" t="s">
        <v>564</v>
      </c>
      <c r="C33" s="807">
        <f>IF(ISERROR(VLOOKUP($B33,IN_1E!$B$2:$S$3000,2,FALSE))=TRUE,"",VLOOKUP($B33,IN_1E!$B$2:$S$3000,2,FALSE))</f>
        <v>0</v>
      </c>
      <c r="D33" s="807">
        <f>IF(ISERROR(VLOOKUP($B33,IN_1E!$B$2:$S$3000,3,FALSE))=TRUE,"",VLOOKUP($B33,IN_1E!$B$2:$S$3000,3,FALSE))</f>
        <v>0</v>
      </c>
      <c r="E33" s="807">
        <f>IF(ISERROR(VLOOKUP($B33,IN_1E!$B$2:$S$3000,4,FALSE))=TRUE,"",VLOOKUP($B33,IN_1E!$B$2:$S$3000,4,FALSE))</f>
        <v>0</v>
      </c>
      <c r="F33" s="807">
        <f>IF(ISERROR(VLOOKUP($B33,IN_1E!$B$2:$S$3000,5,FALSE))=TRUE,"",VLOOKUP($B33,IN_1E!$B$2:$S$3000,5,FALSE))</f>
        <v>0</v>
      </c>
      <c r="G33" s="807">
        <f>IF(ISERROR(VLOOKUP($B33,IN_1E!$B$2:$S$3000,6,FALSE))=TRUE,"",VLOOKUP($B33,IN_1E!$B$2:$S$3000,6,FALSE))</f>
        <v>0</v>
      </c>
      <c r="H33" s="807">
        <f>IF(ISERROR(VLOOKUP($B33,IN_1E!$B$2:$S$3000,7,FALSE))=TRUE,"",VLOOKUP($B33,IN_1E!$B$2:$S$3000,7,FALSE))</f>
        <v>0</v>
      </c>
      <c r="I33" s="807">
        <f>IF(ISERROR(VLOOKUP($B33,IN_1E!$B$2:$S$3000,8,FALSE))=TRUE,"",VLOOKUP($B33,IN_1E!$B$2:$S$3000,8,FALSE))</f>
        <v>0</v>
      </c>
      <c r="J33" s="807">
        <f>IF(ISERROR(VLOOKUP($B33,IN_1E!$B$2:$S$3000,9,FALSE))=TRUE,"",VLOOKUP($B33,IN_1E!$B$2:$S$3000,9,FALSE))</f>
        <v>0</v>
      </c>
      <c r="K33" s="807">
        <f>IF(ISERROR(VLOOKUP($B33,IN_1E!$B$2:$S$3000,10,FALSE))=TRUE,"",VLOOKUP($B33,IN_1E!$B$2:$S$3000,10,FALSE))</f>
        <v>0</v>
      </c>
      <c r="L33" s="807">
        <f>IF(ISERROR(VLOOKUP($B33,IN_1E!$B$2:$S$3000,11,FALSE))=TRUE,"",VLOOKUP($B33,IN_1E!$B$2:$S$3000,11,FALSE))</f>
        <v>0</v>
      </c>
      <c r="M33" s="807">
        <f>IF(ISERROR(VLOOKUP($B33,IN_1E!$B$2:$S$3000,12,FALSE))=TRUE,"",VLOOKUP($B33,IN_1E!$B$2:$S$3000,12,FALSE))</f>
        <v>0</v>
      </c>
      <c r="N33" s="807">
        <f>IF(ISERROR(VLOOKUP($B33,IN_1E!$B$2:$S$3000,13,FALSE))=TRUE,"",VLOOKUP($B33,IN_1E!$B$2:$S$3000,13,FALSE))</f>
        <v>0</v>
      </c>
      <c r="O33" s="798">
        <f>IF(ISERROR(VLOOKUP($B33,IN_1E!$B$2:$S$3000,14,FALSE))=TRUE,"",VLOOKUP($B33,IN_1E!$B$2:$S$3000,14,FALSE))</f>
        <v>0</v>
      </c>
      <c r="P33" s="798">
        <f>IF(ISERROR(VLOOKUP($B33,IN_1E!$B$2:$S$3000,15,FALSE))=TRUE,"",VLOOKUP($B33,IN_1E!$B$2:$S$3000,15,FALSE))</f>
        <v>0</v>
      </c>
      <c r="Q33" s="796">
        <f t="shared" si="0"/>
        <v>0</v>
      </c>
      <c r="R33" s="797">
        <f t="shared" si="0"/>
        <v>0</v>
      </c>
    </row>
    <row r="34" spans="1:18" s="799" customFormat="1" ht="13.5" customHeight="1" x14ac:dyDescent="0.3">
      <c r="A34" s="794" t="s">
        <v>725</v>
      </c>
      <c r="B34" s="795" t="s">
        <v>566</v>
      </c>
      <c r="C34" s="807"/>
      <c r="D34" s="2560"/>
      <c r="E34" s="2560"/>
      <c r="F34" s="2560"/>
      <c r="G34" s="2560">
        <v>1</v>
      </c>
      <c r="H34" s="2560">
        <v>1</v>
      </c>
      <c r="I34" s="2560">
        <v>3</v>
      </c>
      <c r="J34" s="2560"/>
      <c r="K34" s="2560"/>
      <c r="L34" s="2560"/>
      <c r="M34" s="2560">
        <v>9</v>
      </c>
      <c r="N34" s="2560">
        <v>1</v>
      </c>
      <c r="O34" s="798">
        <f>IF(ISERROR(VLOOKUP($B34,IN_1E!$B$2:$S$3000,14,FALSE))=TRUE,"",VLOOKUP($B34,IN_1E!$B$2:$S$3000,14,FALSE))</f>
        <v>0</v>
      </c>
      <c r="P34" s="798">
        <f>IF(ISERROR(VLOOKUP($B34,IN_1E!$B$2:$S$3000,15,FALSE))=TRUE,"",VLOOKUP($B34,IN_1E!$B$2:$S$3000,15,FALSE))</f>
        <v>0</v>
      </c>
      <c r="Q34" s="796">
        <f t="shared" si="0"/>
        <v>13</v>
      </c>
      <c r="R34" s="797">
        <f t="shared" si="0"/>
        <v>2</v>
      </c>
    </row>
    <row r="35" spans="1:18" s="799" customFormat="1" ht="13.5" customHeight="1" x14ac:dyDescent="0.3">
      <c r="A35" s="794" t="s">
        <v>726</v>
      </c>
      <c r="B35" s="795" t="s">
        <v>568</v>
      </c>
      <c r="C35" s="807"/>
      <c r="D35" s="2560"/>
      <c r="E35" s="2560"/>
      <c r="F35" s="2560"/>
      <c r="G35" s="2560"/>
      <c r="H35" s="2560">
        <v>1</v>
      </c>
      <c r="I35" s="2560">
        <v>1</v>
      </c>
      <c r="J35" s="2560"/>
      <c r="K35" s="2560"/>
      <c r="L35" s="2560"/>
      <c r="M35" s="2560">
        <v>2</v>
      </c>
      <c r="N35" s="2560">
        <v>1</v>
      </c>
      <c r="O35" s="798">
        <f>IF(ISERROR(VLOOKUP($B35,IN_1E!$B$2:$S$3000,14,FALSE))=TRUE,"",VLOOKUP($B35,IN_1E!$B$2:$S$3000,14,FALSE))</f>
        <v>0</v>
      </c>
      <c r="P35" s="798">
        <f>IF(ISERROR(VLOOKUP($B35,IN_1E!$B$2:$S$3000,15,FALSE))=TRUE,"",VLOOKUP($B35,IN_1E!$B$2:$S$3000,15,FALSE))</f>
        <v>0</v>
      </c>
      <c r="Q35" s="796">
        <f t="shared" si="0"/>
        <v>3</v>
      </c>
      <c r="R35" s="797">
        <f t="shared" si="0"/>
        <v>2</v>
      </c>
    </row>
    <row r="36" spans="1:18" s="799" customFormat="1" ht="13.5" customHeight="1" x14ac:dyDescent="0.3">
      <c r="A36" s="794" t="s">
        <v>727</v>
      </c>
      <c r="B36" s="795" t="s">
        <v>570</v>
      </c>
      <c r="C36" s="807"/>
      <c r="D36" s="2560"/>
      <c r="E36" s="2560">
        <v>1</v>
      </c>
      <c r="F36" s="2560"/>
      <c r="G36" s="2560"/>
      <c r="H36" s="2560"/>
      <c r="I36" s="2560"/>
      <c r="J36" s="2560"/>
      <c r="K36" s="2560"/>
      <c r="L36" s="2560"/>
      <c r="M36" s="2560">
        <v>4</v>
      </c>
      <c r="N36" s="2560"/>
      <c r="O36" s="798">
        <f>IF(ISERROR(VLOOKUP($B36,IN_1E!$B$2:$S$3000,14,FALSE))=TRUE,"",VLOOKUP($B36,IN_1E!$B$2:$S$3000,14,FALSE))</f>
        <v>0</v>
      </c>
      <c r="P36" s="798">
        <f>IF(ISERROR(VLOOKUP($B36,IN_1E!$B$2:$S$3000,15,FALSE))=TRUE,"",VLOOKUP($B36,IN_1E!$B$2:$S$3000,15,FALSE))</f>
        <v>0</v>
      </c>
      <c r="Q36" s="796">
        <f t="shared" si="0"/>
        <v>5</v>
      </c>
      <c r="R36" s="797">
        <f t="shared" si="0"/>
        <v>0</v>
      </c>
    </row>
    <row r="37" spans="1:18" s="799" customFormat="1" ht="13.5" customHeight="1" x14ac:dyDescent="0.3">
      <c r="A37" s="794" t="s">
        <v>728</v>
      </c>
      <c r="B37" s="795" t="s">
        <v>572</v>
      </c>
      <c r="C37" s="807">
        <v>3</v>
      </c>
      <c r="D37" s="2560"/>
      <c r="E37" s="2560"/>
      <c r="F37" s="2560"/>
      <c r="G37" s="2560">
        <v>1</v>
      </c>
      <c r="H37" s="2560"/>
      <c r="I37" s="2560"/>
      <c r="J37" s="2560"/>
      <c r="K37" s="2560">
        <v>1</v>
      </c>
      <c r="L37" s="2560">
        <v>1</v>
      </c>
      <c r="M37" s="2560">
        <v>15</v>
      </c>
      <c r="N37" s="2560">
        <v>5</v>
      </c>
      <c r="O37" s="798">
        <f>IF(ISERROR(VLOOKUP($B37,IN_1E!$B$2:$S$3000,14,FALSE))=TRUE,"",VLOOKUP($B37,IN_1E!$B$2:$S$3000,14,FALSE))</f>
        <v>0</v>
      </c>
      <c r="P37" s="798">
        <f>IF(ISERROR(VLOOKUP($B37,IN_1E!$B$2:$S$3000,15,FALSE))=TRUE,"",VLOOKUP($B37,IN_1E!$B$2:$S$3000,15,FALSE))</f>
        <v>0</v>
      </c>
      <c r="Q37" s="796">
        <f t="shared" si="0"/>
        <v>20</v>
      </c>
      <c r="R37" s="797">
        <f t="shared" si="0"/>
        <v>6</v>
      </c>
    </row>
    <row r="38" spans="1:18" s="799" customFormat="1" ht="13.5" customHeight="1" x14ac:dyDescent="0.3">
      <c r="A38" s="794" t="s">
        <v>729</v>
      </c>
      <c r="B38" s="795" t="s">
        <v>574</v>
      </c>
      <c r="C38" s="807">
        <v>20</v>
      </c>
      <c r="D38" s="2560">
        <v>31</v>
      </c>
      <c r="E38" s="2560">
        <v>5</v>
      </c>
      <c r="F38" s="2560">
        <v>12</v>
      </c>
      <c r="G38" s="2560">
        <v>11</v>
      </c>
      <c r="H38" s="2560">
        <v>31</v>
      </c>
      <c r="I38" s="2560">
        <v>1</v>
      </c>
      <c r="J38" s="2560">
        <v>3</v>
      </c>
      <c r="K38" s="2560">
        <v>2</v>
      </c>
      <c r="L38" s="2560">
        <v>1</v>
      </c>
      <c r="M38" s="2560"/>
      <c r="N38" s="2560">
        <v>24</v>
      </c>
      <c r="O38" s="798">
        <f>IF(ISERROR(VLOOKUP($B38,IN_1E!$B$2:$S$3000,14,FALSE))=TRUE,"",VLOOKUP($B38,IN_1E!$B$2:$S$3000,14,FALSE))</f>
        <v>0</v>
      </c>
      <c r="P38" s="798">
        <f>IF(ISERROR(VLOOKUP($B38,IN_1E!$B$2:$S$3000,15,FALSE))=TRUE,"",VLOOKUP($B38,IN_1E!$B$2:$S$3000,15,FALSE))</f>
        <v>0</v>
      </c>
      <c r="Q38" s="796">
        <f t="shared" si="0"/>
        <v>39</v>
      </c>
      <c r="R38" s="797">
        <f t="shared" si="0"/>
        <v>102</v>
      </c>
    </row>
    <row r="39" spans="1:18" s="799" customFormat="1" ht="13.5" customHeight="1" x14ac:dyDescent="0.3">
      <c r="A39" s="794" t="s">
        <v>730</v>
      </c>
      <c r="B39" s="795" t="s">
        <v>576</v>
      </c>
      <c r="C39" s="807">
        <v>3</v>
      </c>
      <c r="D39" s="2560">
        <v>1</v>
      </c>
      <c r="E39" s="2560">
        <v>2</v>
      </c>
      <c r="F39" s="2560">
        <v>1</v>
      </c>
      <c r="G39" s="2560">
        <v>7</v>
      </c>
      <c r="H39" s="2560">
        <v>1</v>
      </c>
      <c r="I39" s="2560">
        <v>2</v>
      </c>
      <c r="J39" s="2560">
        <v>5</v>
      </c>
      <c r="K39" s="2560">
        <v>3</v>
      </c>
      <c r="L39" s="2560">
        <v>1</v>
      </c>
      <c r="M39" s="2560">
        <v>9</v>
      </c>
      <c r="N39" s="2560">
        <v>38</v>
      </c>
      <c r="O39" s="798">
        <f>IF(ISERROR(VLOOKUP($B39,IN_1E!$B$2:$S$3000,14,FALSE))=TRUE,"",VLOOKUP($B39,IN_1E!$B$2:$S$3000,14,FALSE))</f>
        <v>0</v>
      </c>
      <c r="P39" s="798">
        <f>IF(ISERROR(VLOOKUP($B39,IN_1E!$B$2:$S$3000,15,FALSE))=TRUE,"",VLOOKUP($B39,IN_1E!$B$2:$S$3000,15,FALSE))</f>
        <v>0</v>
      </c>
      <c r="Q39" s="796">
        <f t="shared" si="0"/>
        <v>26</v>
      </c>
      <c r="R39" s="797">
        <f t="shared" si="0"/>
        <v>47</v>
      </c>
    </row>
    <row r="40" spans="1:18" s="799" customFormat="1" ht="13.5" customHeight="1" x14ac:dyDescent="0.3">
      <c r="A40" s="794" t="s">
        <v>731</v>
      </c>
      <c r="B40" s="795" t="s">
        <v>578</v>
      </c>
      <c r="C40" s="807"/>
      <c r="D40" s="2560"/>
      <c r="E40" s="2560"/>
      <c r="F40" s="2560"/>
      <c r="G40" s="2560"/>
      <c r="H40" s="2560"/>
      <c r="I40" s="2560"/>
      <c r="J40" s="2560"/>
      <c r="K40" s="2560"/>
      <c r="L40" s="2560"/>
      <c r="M40" s="2560">
        <v>1</v>
      </c>
      <c r="N40" s="2560">
        <v>9</v>
      </c>
      <c r="O40" s="798">
        <f>IF(ISERROR(VLOOKUP($B40,IN_1E!$B$2:$S$3000,14,FALSE))=TRUE,"",VLOOKUP($B40,IN_1E!$B$2:$S$3000,14,FALSE))</f>
        <v>0</v>
      </c>
      <c r="P40" s="798">
        <f>IF(ISERROR(VLOOKUP($B40,IN_1E!$B$2:$S$3000,15,FALSE))=TRUE,"",VLOOKUP($B40,IN_1E!$B$2:$S$3000,15,FALSE))</f>
        <v>0</v>
      </c>
      <c r="Q40" s="796">
        <f t="shared" si="0"/>
        <v>1</v>
      </c>
      <c r="R40" s="797">
        <f t="shared" si="0"/>
        <v>9</v>
      </c>
    </row>
    <row r="41" spans="1:18" s="799" customFormat="1" ht="13.5" customHeight="1" x14ac:dyDescent="0.3">
      <c r="A41" s="794" t="s">
        <v>732</v>
      </c>
      <c r="B41" s="795" t="s">
        <v>580</v>
      </c>
      <c r="C41" s="807">
        <v>0</v>
      </c>
      <c r="D41" s="807">
        <v>0</v>
      </c>
      <c r="E41" s="807">
        <v>0</v>
      </c>
      <c r="F41" s="807">
        <v>0</v>
      </c>
      <c r="G41" s="807">
        <v>0</v>
      </c>
      <c r="H41" s="807">
        <v>0</v>
      </c>
      <c r="I41" s="807">
        <v>0</v>
      </c>
      <c r="J41" s="807">
        <v>0</v>
      </c>
      <c r="K41" s="807">
        <v>0</v>
      </c>
      <c r="L41" s="807">
        <v>0</v>
      </c>
      <c r="M41" s="807">
        <v>0</v>
      </c>
      <c r="N41" s="807">
        <v>0</v>
      </c>
      <c r="O41" s="798">
        <f>IF(ISERROR(VLOOKUP($B41,IN_1E!$B$2:$S$3000,14,FALSE))=TRUE,"",VLOOKUP($B41,IN_1E!$B$2:$S$3000,14,FALSE))</f>
        <v>0</v>
      </c>
      <c r="P41" s="798">
        <f>IF(ISERROR(VLOOKUP($B41,IN_1E!$B$2:$S$3000,15,FALSE))=TRUE,"",VLOOKUP($B41,IN_1E!$B$2:$S$3000,15,FALSE))</f>
        <v>0</v>
      </c>
      <c r="Q41" s="796">
        <f t="shared" si="0"/>
        <v>0</v>
      </c>
      <c r="R41" s="797">
        <f t="shared" si="0"/>
        <v>0</v>
      </c>
    </row>
    <row r="42" spans="1:18" s="799" customFormat="1" ht="13.5" customHeight="1" x14ac:dyDescent="0.3">
      <c r="A42" s="794" t="s">
        <v>581</v>
      </c>
      <c r="B42" s="795" t="s">
        <v>582</v>
      </c>
      <c r="C42" s="807">
        <f>IF(ISERROR(VLOOKUP($B42,IN_1E!$B$2:$S$3000,2,FALSE))=TRUE,"",VLOOKUP($B42,IN_1E!$B$2:$S$3000,2,FALSE))</f>
        <v>0</v>
      </c>
      <c r="D42" s="807">
        <f>IF(ISERROR(VLOOKUP($B42,IN_1E!$B$2:$S$3000,3,FALSE))=TRUE,"",VLOOKUP($B42,IN_1E!$B$2:$S$3000,3,FALSE))</f>
        <v>0</v>
      </c>
      <c r="E42" s="807">
        <f>IF(ISERROR(VLOOKUP($B42,IN_1E!$B$2:$S$3000,4,FALSE))=TRUE,"",VLOOKUP($B42,IN_1E!$B$2:$S$3000,4,FALSE))</f>
        <v>0</v>
      </c>
      <c r="F42" s="807">
        <f>IF(ISERROR(VLOOKUP($B42,IN_1E!$B$2:$S$3000,5,FALSE))=TRUE,"",VLOOKUP($B42,IN_1E!$B$2:$S$3000,5,FALSE))</f>
        <v>0</v>
      </c>
      <c r="G42" s="807">
        <f>IF(ISERROR(VLOOKUP($B42,IN_1E!$B$2:$S$3000,6,FALSE))=TRUE,"",VLOOKUP($B42,IN_1E!$B$2:$S$3000,6,FALSE))</f>
        <v>0</v>
      </c>
      <c r="H42" s="807">
        <f>IF(ISERROR(VLOOKUP($B42,IN_1E!$B$2:$S$3000,7,FALSE))=TRUE,"",VLOOKUP($B42,IN_1E!$B$2:$S$3000,7,FALSE))</f>
        <v>0</v>
      </c>
      <c r="I42" s="807">
        <f>IF(ISERROR(VLOOKUP($B42,IN_1E!$B$2:$S$3000,8,FALSE))=TRUE,"",VLOOKUP($B42,IN_1E!$B$2:$S$3000,8,FALSE))</f>
        <v>0</v>
      </c>
      <c r="J42" s="807">
        <f>IF(ISERROR(VLOOKUP($B42,IN_1E!$B$2:$S$3000,9,FALSE))=TRUE,"",VLOOKUP($B42,IN_1E!$B$2:$S$3000,9,FALSE))</f>
        <v>0</v>
      </c>
      <c r="K42" s="807">
        <f>IF(ISERROR(VLOOKUP($B42,IN_1E!$B$2:$S$3000,10,FALSE))=TRUE,"",VLOOKUP($B42,IN_1E!$B$2:$S$3000,10,FALSE))</f>
        <v>0</v>
      </c>
      <c r="L42" s="807">
        <f>IF(ISERROR(VLOOKUP($B42,IN_1E!$B$2:$S$3000,11,FALSE))=TRUE,"",VLOOKUP($B42,IN_1E!$B$2:$S$3000,11,FALSE))</f>
        <v>0</v>
      </c>
      <c r="M42" s="807">
        <f>IF(ISERROR(VLOOKUP($B42,IN_1E!$B$2:$S$3000,12,FALSE))=TRUE,"",VLOOKUP($B42,IN_1E!$B$2:$S$3000,12,FALSE))</f>
        <v>0</v>
      </c>
      <c r="N42" s="807">
        <f>IF(ISERROR(VLOOKUP($B42,IN_1E!$B$2:$S$3000,13,FALSE))=TRUE,"",VLOOKUP($B42,IN_1E!$B$2:$S$3000,13,FALSE))</f>
        <v>0</v>
      </c>
      <c r="O42" s="807">
        <f>IF(ISERROR(VLOOKUP($B42,IN_1E!$B$2:$S$3000,14,FALSE))=TRUE,"",VLOOKUP($B42,IN_1E!$B$2:$S$3000,14,FALSE))</f>
        <v>0</v>
      </c>
      <c r="P42" s="807">
        <f>IF(ISERROR(VLOOKUP($B42,IN_1E!$B$2:$S$3000,15,FALSE))=TRUE,"",VLOOKUP($B42,IN_1E!$B$2:$S$3000,15,FALSE))</f>
        <v>0</v>
      </c>
      <c r="Q42" s="796">
        <f t="shared" si="0"/>
        <v>0</v>
      </c>
      <c r="R42" s="797">
        <f t="shared" si="0"/>
        <v>0</v>
      </c>
    </row>
    <row r="43" spans="1:18" s="799" customFormat="1" ht="13.5" customHeight="1" x14ac:dyDescent="0.3">
      <c r="A43" s="794" t="s">
        <v>733</v>
      </c>
      <c r="B43" s="795" t="s">
        <v>593</v>
      </c>
      <c r="C43" s="807"/>
      <c r="D43" s="2560"/>
      <c r="E43" s="2560"/>
      <c r="F43" s="2560"/>
      <c r="G43" s="2560"/>
      <c r="H43" s="2560"/>
      <c r="I43" s="2560"/>
      <c r="J43" s="2560"/>
      <c r="K43" s="2560"/>
      <c r="L43" s="2560"/>
      <c r="M43" s="2560"/>
      <c r="N43" s="2560">
        <v>2</v>
      </c>
      <c r="O43" s="2560">
        <v>3</v>
      </c>
      <c r="P43" s="2561">
        <v>8</v>
      </c>
      <c r="Q43" s="796">
        <f t="shared" si="0"/>
        <v>3</v>
      </c>
      <c r="R43" s="797">
        <f t="shared" si="0"/>
        <v>10</v>
      </c>
    </row>
    <row r="44" spans="1:18" s="799" customFormat="1" ht="13.5" customHeight="1" x14ac:dyDescent="0.3">
      <c r="A44" s="794" t="s">
        <v>734</v>
      </c>
      <c r="B44" s="795" t="s">
        <v>596</v>
      </c>
      <c r="C44" s="807">
        <v>5</v>
      </c>
      <c r="D44" s="2560">
        <v>10</v>
      </c>
      <c r="E44" s="2560"/>
      <c r="F44" s="2560"/>
      <c r="G44" s="2560">
        <v>2</v>
      </c>
      <c r="H44" s="2560">
        <v>1</v>
      </c>
      <c r="I44" s="2560">
        <v>1</v>
      </c>
      <c r="J44" s="2560">
        <v>2</v>
      </c>
      <c r="K44" s="2560"/>
      <c r="L44" s="2560">
        <v>4</v>
      </c>
      <c r="M44" s="2560"/>
      <c r="N44" s="2560">
        <v>2</v>
      </c>
      <c r="O44" s="2560"/>
      <c r="P44" s="2561">
        <v>14</v>
      </c>
      <c r="Q44" s="796">
        <f t="shared" si="0"/>
        <v>8</v>
      </c>
      <c r="R44" s="797">
        <f t="shared" si="0"/>
        <v>33</v>
      </c>
    </row>
    <row r="45" spans="1:18" s="799" customFormat="1" ht="13.5" customHeight="1" x14ac:dyDescent="0.3">
      <c r="A45" s="794" t="s">
        <v>735</v>
      </c>
      <c r="B45" s="795" t="s">
        <v>598</v>
      </c>
      <c r="C45" s="807">
        <v>6</v>
      </c>
      <c r="D45" s="807">
        <v>10</v>
      </c>
      <c r="E45" s="807">
        <v>0</v>
      </c>
      <c r="F45" s="807">
        <v>0</v>
      </c>
      <c r="G45" s="807">
        <v>0</v>
      </c>
      <c r="H45" s="807">
        <v>3</v>
      </c>
      <c r="I45" s="807">
        <v>2</v>
      </c>
      <c r="J45" s="807">
        <v>7</v>
      </c>
      <c r="K45" s="807">
        <v>3</v>
      </c>
      <c r="L45" s="807">
        <v>17</v>
      </c>
      <c r="M45" s="807">
        <v>6</v>
      </c>
      <c r="N45" s="807">
        <v>47</v>
      </c>
      <c r="O45" s="798">
        <f>IF(ISERROR(VLOOKUP($B45,IN_1E!$B$2:$S$3000,14,FALSE))=TRUE,"",VLOOKUP($B45,IN_1E!$B$2:$S$3000,14,FALSE))</f>
        <v>0</v>
      </c>
      <c r="P45" s="798">
        <f>IF(ISERROR(VLOOKUP($B45,IN_1E!$B$2:$S$3000,15,FALSE))=TRUE,"",VLOOKUP($B45,IN_1E!$B$2:$S$3000,15,FALSE))</f>
        <v>0</v>
      </c>
      <c r="Q45" s="796">
        <f t="shared" si="0"/>
        <v>17</v>
      </c>
      <c r="R45" s="797">
        <f t="shared" si="0"/>
        <v>84</v>
      </c>
    </row>
    <row r="46" spans="1:18" s="799" customFormat="1" ht="13.5" customHeight="1" x14ac:dyDescent="0.3">
      <c r="A46" s="794" t="s">
        <v>736</v>
      </c>
      <c r="B46" s="795" t="s">
        <v>600</v>
      </c>
      <c r="C46" s="807">
        <v>3</v>
      </c>
      <c r="D46" s="2560">
        <v>8</v>
      </c>
      <c r="E46" s="2560"/>
      <c r="F46" s="2560"/>
      <c r="G46" s="2560">
        <v>3</v>
      </c>
      <c r="H46" s="2560">
        <v>9</v>
      </c>
      <c r="I46" s="2560"/>
      <c r="J46" s="2560"/>
      <c r="K46" s="2560">
        <v>1</v>
      </c>
      <c r="L46" s="2560">
        <v>2</v>
      </c>
      <c r="M46" s="2560"/>
      <c r="N46" s="2560">
        <v>24</v>
      </c>
      <c r="O46" s="798">
        <f>IF(ISERROR(VLOOKUP($B46,IN_1E!$B$2:$S$3000,14,FALSE))=TRUE,"",VLOOKUP($B46,IN_1E!$B$2:$S$3000,14,FALSE))</f>
        <v>0</v>
      </c>
      <c r="P46" s="798">
        <f>IF(ISERROR(VLOOKUP($B46,IN_1E!$B$2:$S$3000,15,FALSE))=TRUE,"",VLOOKUP($B46,IN_1E!$B$2:$S$3000,15,FALSE))</f>
        <v>0</v>
      </c>
      <c r="Q46" s="796">
        <f t="shared" si="0"/>
        <v>7</v>
      </c>
      <c r="R46" s="797">
        <f t="shared" si="0"/>
        <v>43</v>
      </c>
    </row>
    <row r="47" spans="1:18" s="799" customFormat="1" ht="13.5" customHeight="1" x14ac:dyDescent="0.3">
      <c r="A47" s="794" t="s">
        <v>737</v>
      </c>
      <c r="B47" s="795" t="s">
        <v>602</v>
      </c>
      <c r="C47" s="807">
        <v>1</v>
      </c>
      <c r="D47" s="2560">
        <v>1</v>
      </c>
      <c r="E47" s="2560">
        <v>1</v>
      </c>
      <c r="F47" s="2560"/>
      <c r="G47" s="2560">
        <v>3</v>
      </c>
      <c r="H47" s="2560">
        <v>9</v>
      </c>
      <c r="I47" s="2560">
        <v>3</v>
      </c>
      <c r="J47" s="2560">
        <v>5</v>
      </c>
      <c r="K47" s="2560"/>
      <c r="L47" s="2560">
        <v>2</v>
      </c>
      <c r="M47" s="2560"/>
      <c r="N47" s="2560">
        <v>9</v>
      </c>
      <c r="O47" s="798">
        <f>IF(ISERROR(VLOOKUP($B47,IN_1E!$B$2:$S$3000,14,FALSE))=TRUE,"",VLOOKUP($B47,IN_1E!$B$2:$S$3000,14,FALSE))</f>
        <v>0</v>
      </c>
      <c r="P47" s="798">
        <f>IF(ISERROR(VLOOKUP($B47,IN_1E!$B$2:$S$3000,15,FALSE))=TRUE,"",VLOOKUP($B47,IN_1E!$B$2:$S$3000,15,FALSE))</f>
        <v>0</v>
      </c>
      <c r="Q47" s="796">
        <f t="shared" si="0"/>
        <v>8</v>
      </c>
      <c r="R47" s="797">
        <f t="shared" si="0"/>
        <v>26</v>
      </c>
    </row>
    <row r="48" spans="1:18" s="799" customFormat="1" ht="13.5" customHeight="1" x14ac:dyDescent="0.3">
      <c r="A48" s="794" t="s">
        <v>738</v>
      </c>
      <c r="B48" s="795" t="s">
        <v>604</v>
      </c>
      <c r="C48" s="807">
        <v>0</v>
      </c>
      <c r="D48" s="807">
        <v>0</v>
      </c>
      <c r="E48" s="807">
        <v>0</v>
      </c>
      <c r="F48" s="807">
        <v>0</v>
      </c>
      <c r="G48" s="807">
        <v>0</v>
      </c>
      <c r="H48" s="807">
        <v>0</v>
      </c>
      <c r="I48" s="807">
        <v>0</v>
      </c>
      <c r="J48" s="807">
        <v>0</v>
      </c>
      <c r="K48" s="807">
        <v>0</v>
      </c>
      <c r="L48" s="807">
        <v>0</v>
      </c>
      <c r="M48" s="807">
        <v>0</v>
      </c>
      <c r="N48" s="807">
        <v>0</v>
      </c>
      <c r="O48" s="798">
        <f>IF(ISERROR(VLOOKUP($B48,IN_1E!$B$2:$S$3000,14,FALSE))=TRUE,"",VLOOKUP($B48,IN_1E!$B$2:$S$3000,14,FALSE))</f>
        <v>0</v>
      </c>
      <c r="P48" s="798">
        <f>IF(ISERROR(VLOOKUP($B48,IN_1E!$B$2:$S$3000,15,FALSE))=TRUE,"",VLOOKUP($B48,IN_1E!$B$2:$S$3000,15,FALSE))</f>
        <v>0</v>
      </c>
      <c r="Q48" s="796">
        <f t="shared" si="0"/>
        <v>0</v>
      </c>
      <c r="R48" s="797">
        <f t="shared" si="0"/>
        <v>0</v>
      </c>
    </row>
    <row r="49" spans="1:18" s="799" customFormat="1" ht="13.5" customHeight="1" x14ac:dyDescent="0.3">
      <c r="A49" s="794" t="s">
        <v>605</v>
      </c>
      <c r="B49" s="795" t="s">
        <v>606</v>
      </c>
      <c r="C49" s="807">
        <f>IF(ISERROR(VLOOKUP($B49,IN_1E!$B$2:$S$3000,2,FALSE))=TRUE,"",VLOOKUP($B49,IN_1E!$B$2:$S$3000,2,FALSE))</f>
        <v>0</v>
      </c>
      <c r="D49" s="807">
        <f>IF(ISERROR(VLOOKUP($B49,IN_1E!$B$2:$S$3000,3,FALSE))=TRUE,"",VLOOKUP($B49,IN_1E!$B$2:$S$3000,3,FALSE))</f>
        <v>0</v>
      </c>
      <c r="E49" s="807">
        <f>IF(ISERROR(VLOOKUP($B49,IN_1E!$B$2:$S$3000,4,FALSE))=TRUE,"",VLOOKUP($B49,IN_1E!$B$2:$S$3000,4,FALSE))</f>
        <v>0</v>
      </c>
      <c r="F49" s="807">
        <f>IF(ISERROR(VLOOKUP($B49,IN_1E!$B$2:$S$3000,5,FALSE))=TRUE,"",VLOOKUP($B49,IN_1E!$B$2:$S$3000,5,FALSE))</f>
        <v>0</v>
      </c>
      <c r="G49" s="807">
        <f>IF(ISERROR(VLOOKUP($B49,IN_1E!$B$2:$S$3000,6,FALSE))=TRUE,"",VLOOKUP($B49,IN_1E!$B$2:$S$3000,6,FALSE))</f>
        <v>0</v>
      </c>
      <c r="H49" s="807">
        <f>IF(ISERROR(VLOOKUP($B49,IN_1E!$B$2:$S$3000,7,FALSE))=TRUE,"",VLOOKUP($B49,IN_1E!$B$2:$S$3000,7,FALSE))</f>
        <v>0</v>
      </c>
      <c r="I49" s="807">
        <f>IF(ISERROR(VLOOKUP($B49,IN_1E!$B$2:$S$3000,8,FALSE))=TRUE,"",VLOOKUP($B49,IN_1E!$B$2:$S$3000,8,FALSE))</f>
        <v>0</v>
      </c>
      <c r="J49" s="807">
        <f>IF(ISERROR(VLOOKUP($B49,IN_1E!$B$2:$S$3000,9,FALSE))=TRUE,"",VLOOKUP($B49,IN_1E!$B$2:$S$3000,9,FALSE))</f>
        <v>0</v>
      </c>
      <c r="K49" s="807">
        <f>IF(ISERROR(VLOOKUP($B49,IN_1E!$B$2:$S$3000,10,FALSE))=TRUE,"",VLOOKUP($B49,IN_1E!$B$2:$S$3000,10,FALSE))</f>
        <v>0</v>
      </c>
      <c r="L49" s="807">
        <f>IF(ISERROR(VLOOKUP($B49,IN_1E!$B$2:$S$3000,11,FALSE))=TRUE,"",VLOOKUP($B49,IN_1E!$B$2:$S$3000,11,FALSE))</f>
        <v>0</v>
      </c>
      <c r="M49" s="807">
        <f>IF(ISERROR(VLOOKUP($B49,IN_1E!$B$2:$S$3000,12,FALSE))=TRUE,"",VLOOKUP($B49,IN_1E!$B$2:$S$3000,12,FALSE))</f>
        <v>0</v>
      </c>
      <c r="N49" s="807">
        <f>IF(ISERROR(VLOOKUP($B49,IN_1E!$B$2:$S$3000,13,FALSE))=TRUE,"",VLOOKUP($B49,IN_1E!$B$2:$S$3000,13,FALSE))</f>
        <v>0</v>
      </c>
      <c r="O49" s="807">
        <f>IF(ISERROR(VLOOKUP($B49,IN_1E!$B$2:$S$3000,14,FALSE))=TRUE,"",VLOOKUP($B49,IN_1E!$B$2:$S$3000,14,FALSE))</f>
        <v>0</v>
      </c>
      <c r="P49" s="807">
        <f>IF(ISERROR(VLOOKUP($B49,IN_1E!$B$2:$S$3000,15,FALSE))=TRUE,"",VLOOKUP($B49,IN_1E!$B$2:$S$3000,15,FALSE))</f>
        <v>0</v>
      </c>
      <c r="Q49" s="796">
        <f t="shared" ref="Q49:R51" si="1">C49+E49+G49+I49+K49+M49+O49</f>
        <v>0</v>
      </c>
      <c r="R49" s="797">
        <f t="shared" si="1"/>
        <v>0</v>
      </c>
    </row>
    <row r="50" spans="1:18" s="799" customFormat="1" ht="13.5" customHeight="1" x14ac:dyDescent="0.3">
      <c r="A50" s="794" t="s">
        <v>607</v>
      </c>
      <c r="B50" s="795" t="s">
        <v>608</v>
      </c>
      <c r="C50" s="807">
        <v>4</v>
      </c>
      <c r="D50" s="2562">
        <v>6</v>
      </c>
      <c r="E50" s="2562"/>
      <c r="F50" s="2562"/>
      <c r="G50" s="2562"/>
      <c r="H50" s="2562"/>
      <c r="I50" s="2562">
        <v>1</v>
      </c>
      <c r="J50" s="2562">
        <v>11</v>
      </c>
      <c r="K50" s="2562"/>
      <c r="L50" s="2562"/>
      <c r="M50" s="2562"/>
      <c r="N50" s="2562"/>
      <c r="O50" s="807">
        <v>16</v>
      </c>
      <c r="P50" s="807">
        <v>44</v>
      </c>
      <c r="Q50" s="796">
        <f t="shared" si="1"/>
        <v>21</v>
      </c>
      <c r="R50" s="797">
        <f t="shared" si="1"/>
        <v>61</v>
      </c>
    </row>
    <row r="51" spans="1:18" s="799" customFormat="1" ht="13.5" customHeight="1" thickBot="1" x14ac:dyDescent="0.35">
      <c r="A51" s="794" t="s">
        <v>610</v>
      </c>
      <c r="B51" s="795" t="s">
        <v>611</v>
      </c>
      <c r="C51" s="807">
        <v>4</v>
      </c>
      <c r="D51" s="2562">
        <v>12</v>
      </c>
      <c r="E51" s="2562"/>
      <c r="F51" s="2562"/>
      <c r="G51" s="2562"/>
      <c r="H51" s="2562"/>
      <c r="I51" s="2562">
        <v>3</v>
      </c>
      <c r="J51" s="2562">
        <v>12</v>
      </c>
      <c r="K51" s="2562"/>
      <c r="L51" s="2562"/>
      <c r="M51" s="2562"/>
      <c r="N51" s="2562"/>
      <c r="O51" s="807">
        <v>5</v>
      </c>
      <c r="P51" s="807">
        <v>29</v>
      </c>
      <c r="Q51" s="796">
        <f t="shared" si="1"/>
        <v>12</v>
      </c>
      <c r="R51" s="797">
        <f t="shared" si="1"/>
        <v>53</v>
      </c>
    </row>
    <row r="52" spans="1:18" s="804" customFormat="1" ht="15.75" customHeight="1" thickTop="1" thickBot="1" x14ac:dyDescent="0.35">
      <c r="A52" s="800" t="s">
        <v>623</v>
      </c>
      <c r="B52" s="801"/>
      <c r="C52" s="802">
        <f t="shared" ref="C52:R52" si="2">SUM(C8:C51)</f>
        <v>78</v>
      </c>
      <c r="D52" s="802">
        <f t="shared" si="2"/>
        <v>164</v>
      </c>
      <c r="E52" s="802">
        <f t="shared" si="2"/>
        <v>23</v>
      </c>
      <c r="F52" s="802">
        <f t="shared" si="2"/>
        <v>46</v>
      </c>
      <c r="G52" s="802">
        <f t="shared" si="2"/>
        <v>51</v>
      </c>
      <c r="H52" s="802">
        <f t="shared" si="2"/>
        <v>98</v>
      </c>
      <c r="I52" s="802">
        <f t="shared" si="2"/>
        <v>39</v>
      </c>
      <c r="J52" s="802">
        <f t="shared" si="2"/>
        <v>75</v>
      </c>
      <c r="K52" s="802">
        <f t="shared" si="2"/>
        <v>13</v>
      </c>
      <c r="L52" s="802">
        <f t="shared" si="2"/>
        <v>40</v>
      </c>
      <c r="M52" s="802">
        <f t="shared" si="2"/>
        <v>51</v>
      </c>
      <c r="N52" s="802">
        <f t="shared" si="2"/>
        <v>172</v>
      </c>
      <c r="O52" s="802">
        <f t="shared" si="2"/>
        <v>96</v>
      </c>
      <c r="P52" s="802">
        <f t="shared" si="2"/>
        <v>365</v>
      </c>
      <c r="Q52" s="802">
        <f t="shared" si="2"/>
        <v>351</v>
      </c>
      <c r="R52" s="803">
        <f t="shared" si="2"/>
        <v>960</v>
      </c>
    </row>
    <row r="53" spans="1:18" x14ac:dyDescent="0.3">
      <c r="A53" s="805"/>
      <c r="B53" s="806"/>
      <c r="C53" s="806"/>
    </row>
  </sheetData>
  <sheetProtection password="8611" sheet="1" selectLockedCells="1"/>
  <protectedRanges>
    <protectedRange sqref="C8:P51" name="Intervallo1"/>
  </protectedRanges>
  <mergeCells count="11">
    <mergeCell ref="Q5:R5"/>
    <mergeCell ref="A4:A6"/>
    <mergeCell ref="B4:B6"/>
    <mergeCell ref="C4:R4"/>
    <mergeCell ref="C5:D5"/>
    <mergeCell ref="E5:F5"/>
    <mergeCell ref="G5:H5"/>
    <mergeCell ref="I5:J5"/>
    <mergeCell ref="K5:L5"/>
    <mergeCell ref="M5:N5"/>
    <mergeCell ref="O5:P5"/>
  </mergeCells>
  <printOptions horizontalCentered="1"/>
  <pageMargins left="0.23622047244094491" right="0.23622047244094491" top="0.23622047244094491" bottom="0.23622047244094491" header="0.15748031496062992" footer="0.15748031496062992"/>
  <pageSetup paperSize="9" scale="70" fitToWidth="3" fitToHeight="2" orientation="landscape" vertic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2">
    <tabColor rgb="FF92D050"/>
  </sheetPr>
  <dimension ref="A1:R45"/>
  <sheetViews>
    <sheetView topLeftCell="A22" workbookViewId="0">
      <selection activeCell="A46" sqref="A46"/>
    </sheetView>
  </sheetViews>
  <sheetFormatPr defaultRowHeight="12.9" x14ac:dyDescent="0.35"/>
  <cols>
    <col min="1" max="1" width="44.3046875" bestFit="1" customWidth="1"/>
    <col min="2" max="2" width="10.84375" bestFit="1" customWidth="1"/>
  </cols>
  <sheetData>
    <row r="1" spans="1:18" x14ac:dyDescent="0.35">
      <c r="A1" s="1" t="s">
        <v>1883</v>
      </c>
      <c r="B1" s="1" t="s">
        <v>1884</v>
      </c>
      <c r="C1" s="1" t="s">
        <v>1885</v>
      </c>
      <c r="D1" s="1" t="s">
        <v>1886</v>
      </c>
      <c r="E1" s="1" t="s">
        <v>1887</v>
      </c>
      <c r="F1" s="1" t="s">
        <v>1888</v>
      </c>
      <c r="G1" s="1" t="s">
        <v>1889</v>
      </c>
      <c r="H1" s="1" t="s">
        <v>1890</v>
      </c>
      <c r="I1" s="1" t="s">
        <v>1891</v>
      </c>
      <c r="J1" s="1" t="s">
        <v>1892</v>
      </c>
      <c r="K1" s="1" t="s">
        <v>1893</v>
      </c>
      <c r="L1" s="1" t="s">
        <v>1894</v>
      </c>
      <c r="M1" s="1" t="s">
        <v>1895</v>
      </c>
      <c r="N1" s="1" t="s">
        <v>1896</v>
      </c>
      <c r="O1" s="1" t="s">
        <v>1897</v>
      </c>
      <c r="P1" s="1" t="s">
        <v>1898</v>
      </c>
      <c r="Q1" s="1" t="s">
        <v>1899</v>
      </c>
      <c r="R1" s="1" t="s">
        <v>1900</v>
      </c>
    </row>
    <row r="2" spans="1:18" x14ac:dyDescent="0.35">
      <c r="A2" s="1" t="s">
        <v>448</v>
      </c>
      <c r="B2" s="1" t="s">
        <v>449</v>
      </c>
      <c r="C2" s="1">
        <v>0</v>
      </c>
      <c r="D2" s="1">
        <v>0</v>
      </c>
      <c r="E2" s="1">
        <v>0</v>
      </c>
      <c r="F2" s="1">
        <v>0</v>
      </c>
      <c r="G2" s="1">
        <v>0</v>
      </c>
      <c r="H2" s="1">
        <v>0</v>
      </c>
      <c r="I2" s="1">
        <v>0</v>
      </c>
      <c r="J2" s="1">
        <v>0</v>
      </c>
      <c r="K2" s="1">
        <v>0</v>
      </c>
      <c r="L2" s="1">
        <v>0</v>
      </c>
      <c r="M2" s="1">
        <v>0</v>
      </c>
      <c r="N2" s="1">
        <v>0</v>
      </c>
      <c r="O2" s="1">
        <v>0</v>
      </c>
      <c r="P2" s="1">
        <v>0</v>
      </c>
      <c r="Q2" s="1">
        <v>0</v>
      </c>
      <c r="R2" s="1">
        <v>0</v>
      </c>
    </row>
    <row r="3" spans="1:18" x14ac:dyDescent="0.35">
      <c r="A3" s="1" t="s">
        <v>674</v>
      </c>
      <c r="B3" s="1" t="s">
        <v>453</v>
      </c>
      <c r="C3" s="1">
        <v>0</v>
      </c>
      <c r="D3" s="1">
        <v>0</v>
      </c>
      <c r="E3" s="1">
        <v>0</v>
      </c>
      <c r="F3" s="1">
        <v>0</v>
      </c>
      <c r="G3" s="1">
        <v>0</v>
      </c>
      <c r="H3" s="1">
        <v>0</v>
      </c>
      <c r="I3" s="1">
        <v>0</v>
      </c>
      <c r="J3" s="1">
        <v>0</v>
      </c>
      <c r="K3" s="1">
        <v>0</v>
      </c>
      <c r="L3" s="1">
        <v>0</v>
      </c>
      <c r="M3" s="1">
        <v>0</v>
      </c>
      <c r="N3" s="1">
        <v>0</v>
      </c>
      <c r="O3" s="1">
        <v>0</v>
      </c>
      <c r="P3" s="1">
        <v>0</v>
      </c>
      <c r="Q3" s="1">
        <v>0</v>
      </c>
      <c r="R3" s="1">
        <v>0</v>
      </c>
    </row>
    <row r="4" spans="1:18" x14ac:dyDescent="0.35">
      <c r="A4" s="1" t="s">
        <v>675</v>
      </c>
      <c r="B4" s="1" t="s">
        <v>455</v>
      </c>
      <c r="C4" s="1">
        <v>0</v>
      </c>
      <c r="D4" s="1">
        <v>0</v>
      </c>
      <c r="E4" s="1">
        <v>0</v>
      </c>
      <c r="F4" s="1">
        <v>0</v>
      </c>
      <c r="G4" s="1">
        <v>0</v>
      </c>
      <c r="H4" s="1">
        <v>0</v>
      </c>
      <c r="I4" s="1">
        <v>0</v>
      </c>
      <c r="J4" s="1">
        <v>0</v>
      </c>
      <c r="K4" s="1">
        <v>0</v>
      </c>
      <c r="L4" s="1">
        <v>0</v>
      </c>
      <c r="M4" s="1">
        <v>0</v>
      </c>
      <c r="N4" s="1">
        <v>0</v>
      </c>
      <c r="O4" s="1">
        <v>0</v>
      </c>
      <c r="P4" s="1">
        <v>0</v>
      </c>
      <c r="Q4" s="1">
        <v>0</v>
      </c>
      <c r="R4" s="1">
        <v>0</v>
      </c>
    </row>
    <row r="5" spans="1:18" x14ac:dyDescent="0.35">
      <c r="A5" s="1" t="s">
        <v>676</v>
      </c>
      <c r="B5" s="1" t="s">
        <v>457</v>
      </c>
      <c r="C5" s="1">
        <v>0</v>
      </c>
      <c r="D5" s="1">
        <v>0</v>
      </c>
      <c r="E5" s="1">
        <v>0</v>
      </c>
      <c r="F5" s="1">
        <v>0</v>
      </c>
      <c r="G5" s="1">
        <v>0</v>
      </c>
      <c r="H5" s="1">
        <v>0</v>
      </c>
      <c r="I5" s="1">
        <v>0</v>
      </c>
      <c r="J5" s="1">
        <v>0</v>
      </c>
      <c r="K5" s="1">
        <v>0</v>
      </c>
      <c r="L5" s="1">
        <v>0</v>
      </c>
      <c r="M5" s="1">
        <v>0</v>
      </c>
      <c r="N5" s="1">
        <v>0</v>
      </c>
      <c r="O5" s="1">
        <v>0</v>
      </c>
      <c r="P5" s="1">
        <v>0</v>
      </c>
      <c r="Q5" s="1">
        <v>0</v>
      </c>
      <c r="R5" s="1">
        <v>0</v>
      </c>
    </row>
    <row r="6" spans="1:18" x14ac:dyDescent="0.35">
      <c r="A6" s="1" t="s">
        <v>677</v>
      </c>
      <c r="B6" s="1" t="s">
        <v>459</v>
      </c>
      <c r="C6" s="1">
        <v>0</v>
      </c>
      <c r="D6" s="1">
        <v>0</v>
      </c>
      <c r="E6" s="1">
        <v>0</v>
      </c>
      <c r="F6" s="1">
        <v>0</v>
      </c>
      <c r="G6" s="1">
        <v>0</v>
      </c>
      <c r="H6" s="1">
        <v>0</v>
      </c>
      <c r="I6" s="1">
        <v>0</v>
      </c>
      <c r="J6" s="1">
        <v>0</v>
      </c>
      <c r="K6" s="1">
        <v>0</v>
      </c>
      <c r="L6" s="1">
        <v>0</v>
      </c>
      <c r="M6" s="1">
        <v>0</v>
      </c>
      <c r="N6" s="1">
        <v>0</v>
      </c>
      <c r="O6" s="1">
        <v>0</v>
      </c>
      <c r="P6" s="1">
        <v>0</v>
      </c>
      <c r="Q6" s="1">
        <v>0</v>
      </c>
      <c r="R6" s="1">
        <v>0</v>
      </c>
    </row>
    <row r="7" spans="1:18" x14ac:dyDescent="0.35">
      <c r="A7" s="1" t="s">
        <v>678</v>
      </c>
      <c r="B7" s="1" t="s">
        <v>461</v>
      </c>
      <c r="C7" s="1">
        <v>0</v>
      </c>
      <c r="D7" s="1">
        <v>0</v>
      </c>
      <c r="E7" s="1">
        <v>0</v>
      </c>
      <c r="F7" s="1">
        <v>0</v>
      </c>
      <c r="G7" s="1">
        <v>0</v>
      </c>
      <c r="H7" s="1">
        <v>0</v>
      </c>
      <c r="I7" s="1">
        <v>0</v>
      </c>
      <c r="J7" s="1">
        <v>0</v>
      </c>
      <c r="K7" s="1">
        <v>0</v>
      </c>
      <c r="L7" s="1">
        <v>0</v>
      </c>
      <c r="M7" s="1">
        <v>0</v>
      </c>
      <c r="N7" s="1">
        <v>0</v>
      </c>
      <c r="O7" s="1">
        <v>0</v>
      </c>
      <c r="P7" s="1">
        <v>0</v>
      </c>
      <c r="Q7" s="1">
        <v>0</v>
      </c>
      <c r="R7" s="1">
        <v>0</v>
      </c>
    </row>
    <row r="8" spans="1:18" x14ac:dyDescent="0.35">
      <c r="A8" s="1" t="s">
        <v>679</v>
      </c>
      <c r="B8" s="1" t="s">
        <v>464</v>
      </c>
      <c r="C8" s="1">
        <v>0</v>
      </c>
      <c r="D8" s="1">
        <v>0</v>
      </c>
      <c r="E8" s="1">
        <v>0</v>
      </c>
      <c r="F8" s="1">
        <v>0</v>
      </c>
      <c r="G8" s="1">
        <v>0</v>
      </c>
      <c r="H8" s="1">
        <v>0</v>
      </c>
      <c r="I8" s="1">
        <v>0</v>
      </c>
      <c r="J8" s="1">
        <v>0</v>
      </c>
      <c r="K8" s="1">
        <v>0</v>
      </c>
      <c r="L8" s="1">
        <v>0</v>
      </c>
      <c r="M8" s="1">
        <v>0</v>
      </c>
      <c r="N8" s="1">
        <v>0</v>
      </c>
      <c r="O8" s="1">
        <v>0</v>
      </c>
      <c r="P8" s="1">
        <v>0</v>
      </c>
      <c r="Q8" s="1">
        <v>0</v>
      </c>
      <c r="R8" s="1">
        <v>0</v>
      </c>
    </row>
    <row r="9" spans="1:18" x14ac:dyDescent="0.35">
      <c r="A9" s="1" t="s">
        <v>680</v>
      </c>
      <c r="B9" s="1" t="s">
        <v>466</v>
      </c>
      <c r="C9" s="1">
        <v>0</v>
      </c>
      <c r="D9" s="1">
        <v>0</v>
      </c>
      <c r="E9" s="1">
        <v>0</v>
      </c>
      <c r="F9" s="1">
        <v>0</v>
      </c>
      <c r="G9" s="1">
        <v>0</v>
      </c>
      <c r="H9" s="1">
        <v>0</v>
      </c>
      <c r="I9" s="1">
        <v>0</v>
      </c>
      <c r="J9" s="1">
        <v>0</v>
      </c>
      <c r="K9" s="1">
        <v>0</v>
      </c>
      <c r="L9" s="1">
        <v>0</v>
      </c>
      <c r="M9" s="1">
        <v>0</v>
      </c>
      <c r="N9" s="1">
        <v>0</v>
      </c>
      <c r="O9" s="1">
        <v>0</v>
      </c>
      <c r="P9" s="1">
        <v>0</v>
      </c>
      <c r="Q9" s="1">
        <v>0</v>
      </c>
      <c r="R9" s="1">
        <v>0</v>
      </c>
    </row>
    <row r="10" spans="1:18" x14ac:dyDescent="0.35">
      <c r="A10" s="1" t="s">
        <v>681</v>
      </c>
      <c r="B10" s="1" t="s">
        <v>468</v>
      </c>
      <c r="C10" s="1">
        <v>0</v>
      </c>
      <c r="D10" s="1">
        <v>0</v>
      </c>
      <c r="E10" s="1">
        <v>0</v>
      </c>
      <c r="F10" s="1">
        <v>0</v>
      </c>
      <c r="G10" s="1">
        <v>0</v>
      </c>
      <c r="H10" s="1">
        <v>0</v>
      </c>
      <c r="I10" s="1">
        <v>0</v>
      </c>
      <c r="J10" s="1">
        <v>0</v>
      </c>
      <c r="K10" s="1">
        <v>0</v>
      </c>
      <c r="L10" s="1">
        <v>0</v>
      </c>
      <c r="M10" s="1">
        <v>0</v>
      </c>
      <c r="N10" s="1">
        <v>0</v>
      </c>
      <c r="O10" s="1">
        <v>0</v>
      </c>
      <c r="P10" s="1">
        <v>0</v>
      </c>
      <c r="Q10" s="1">
        <v>0</v>
      </c>
      <c r="R10" s="1">
        <v>0</v>
      </c>
    </row>
    <row r="11" spans="1:18" x14ac:dyDescent="0.35">
      <c r="A11" s="1" t="s">
        <v>682</v>
      </c>
      <c r="B11" s="1" t="s">
        <v>471</v>
      </c>
      <c r="C11" s="1">
        <v>0</v>
      </c>
      <c r="D11" s="1">
        <v>0</v>
      </c>
      <c r="E11" s="1">
        <v>0</v>
      </c>
      <c r="F11" s="1">
        <v>0</v>
      </c>
      <c r="G11" s="1">
        <v>0</v>
      </c>
      <c r="H11" s="1">
        <v>0</v>
      </c>
      <c r="I11" s="1">
        <v>0</v>
      </c>
      <c r="J11" s="1">
        <v>0</v>
      </c>
      <c r="K11" s="1">
        <v>0</v>
      </c>
      <c r="L11" s="1">
        <v>0</v>
      </c>
      <c r="M11" s="1">
        <v>0</v>
      </c>
      <c r="N11" s="1">
        <v>0</v>
      </c>
      <c r="O11" s="1">
        <v>0</v>
      </c>
      <c r="P11" s="1">
        <v>0</v>
      </c>
      <c r="Q11" s="1">
        <v>0</v>
      </c>
      <c r="R11" s="1">
        <v>0</v>
      </c>
    </row>
    <row r="12" spans="1:18" x14ac:dyDescent="0.35">
      <c r="A12" s="1" t="s">
        <v>683</v>
      </c>
      <c r="B12" s="1" t="s">
        <v>473</v>
      </c>
      <c r="C12" s="1">
        <v>0</v>
      </c>
      <c r="D12" s="1">
        <v>0</v>
      </c>
      <c r="E12" s="1">
        <v>0</v>
      </c>
      <c r="F12" s="1">
        <v>0</v>
      </c>
      <c r="G12" s="1">
        <v>0</v>
      </c>
      <c r="H12" s="1">
        <v>0</v>
      </c>
      <c r="I12" s="1">
        <v>0</v>
      </c>
      <c r="J12" s="1">
        <v>0</v>
      </c>
      <c r="K12" s="1">
        <v>0</v>
      </c>
      <c r="L12" s="1">
        <v>0</v>
      </c>
      <c r="M12" s="1">
        <v>0</v>
      </c>
      <c r="N12" s="1">
        <v>0</v>
      </c>
      <c r="O12" s="1">
        <v>0</v>
      </c>
      <c r="P12" s="1">
        <v>0</v>
      </c>
      <c r="Q12" s="1">
        <v>0</v>
      </c>
      <c r="R12" s="1">
        <v>0</v>
      </c>
    </row>
    <row r="13" spans="1:18" x14ac:dyDescent="0.35">
      <c r="A13" s="1" t="s">
        <v>684</v>
      </c>
      <c r="B13" s="1" t="s">
        <v>475</v>
      </c>
      <c r="C13" s="1">
        <v>0</v>
      </c>
      <c r="D13" s="1">
        <v>0</v>
      </c>
      <c r="E13" s="1">
        <v>0</v>
      </c>
      <c r="F13" s="1">
        <v>0</v>
      </c>
      <c r="G13" s="1">
        <v>0</v>
      </c>
      <c r="H13" s="1">
        <v>0</v>
      </c>
      <c r="I13" s="1">
        <v>0</v>
      </c>
      <c r="J13" s="1">
        <v>0</v>
      </c>
      <c r="K13" s="1">
        <v>0</v>
      </c>
      <c r="L13" s="1">
        <v>0</v>
      </c>
      <c r="M13" s="1">
        <v>0</v>
      </c>
      <c r="N13" s="1">
        <v>0</v>
      </c>
      <c r="O13" s="1">
        <v>0</v>
      </c>
      <c r="P13" s="1">
        <v>0</v>
      </c>
      <c r="Q13" s="1">
        <v>0</v>
      </c>
      <c r="R13" s="1">
        <v>0</v>
      </c>
    </row>
    <row r="14" spans="1:18" x14ac:dyDescent="0.35">
      <c r="A14" s="1" t="s">
        <v>685</v>
      </c>
      <c r="B14" s="1" t="s">
        <v>478</v>
      </c>
      <c r="C14" s="1">
        <v>0</v>
      </c>
      <c r="D14" s="1">
        <v>0</v>
      </c>
      <c r="E14" s="1">
        <v>0</v>
      </c>
      <c r="F14" s="1">
        <v>0</v>
      </c>
      <c r="G14" s="1">
        <v>0</v>
      </c>
      <c r="H14" s="1">
        <v>0</v>
      </c>
      <c r="I14" s="1">
        <v>0</v>
      </c>
      <c r="J14" s="1">
        <v>0</v>
      </c>
      <c r="K14" s="1">
        <v>0</v>
      </c>
      <c r="L14" s="1">
        <v>0</v>
      </c>
      <c r="M14" s="1">
        <v>0</v>
      </c>
      <c r="N14" s="1">
        <v>0</v>
      </c>
      <c r="O14" s="1">
        <v>0</v>
      </c>
      <c r="P14" s="1">
        <v>0</v>
      </c>
      <c r="Q14" s="1">
        <v>0</v>
      </c>
      <c r="R14" s="1">
        <v>0</v>
      </c>
    </row>
    <row r="15" spans="1:18" x14ac:dyDescent="0.35">
      <c r="A15" s="1" t="s">
        <v>687</v>
      </c>
      <c r="B15" s="1" t="s">
        <v>482</v>
      </c>
      <c r="C15" s="1">
        <v>0</v>
      </c>
      <c r="D15" s="1">
        <v>0</v>
      </c>
      <c r="E15" s="1">
        <v>0</v>
      </c>
      <c r="F15" s="1">
        <v>0</v>
      </c>
      <c r="G15" s="1">
        <v>0</v>
      </c>
      <c r="H15" s="1">
        <v>0</v>
      </c>
      <c r="I15" s="1">
        <v>0</v>
      </c>
      <c r="J15" s="1">
        <v>0</v>
      </c>
      <c r="K15" s="1">
        <v>0</v>
      </c>
      <c r="L15" s="1">
        <v>0</v>
      </c>
      <c r="M15" s="1">
        <v>0</v>
      </c>
      <c r="N15" s="1">
        <v>0</v>
      </c>
      <c r="O15" s="1">
        <v>0</v>
      </c>
      <c r="P15" s="1">
        <v>0</v>
      </c>
      <c r="Q15" s="1">
        <v>0</v>
      </c>
      <c r="R15" s="1">
        <v>0</v>
      </c>
    </row>
    <row r="16" spans="1:18" x14ac:dyDescent="0.35">
      <c r="A16" s="1" t="s">
        <v>686</v>
      </c>
      <c r="B16" s="1" t="s">
        <v>480</v>
      </c>
      <c r="C16" s="1">
        <v>0</v>
      </c>
      <c r="D16" s="1">
        <v>0</v>
      </c>
      <c r="E16" s="1">
        <v>0</v>
      </c>
      <c r="F16" s="1">
        <v>0</v>
      </c>
      <c r="G16" s="1">
        <v>0</v>
      </c>
      <c r="H16" s="1">
        <v>0</v>
      </c>
      <c r="I16" s="1">
        <v>0</v>
      </c>
      <c r="J16" s="1">
        <v>0</v>
      </c>
      <c r="K16" s="1">
        <v>0</v>
      </c>
      <c r="L16" s="1">
        <v>0</v>
      </c>
      <c r="M16" s="1">
        <v>0</v>
      </c>
      <c r="N16" s="1">
        <v>0</v>
      </c>
      <c r="O16" s="1">
        <v>0</v>
      </c>
      <c r="P16" s="1">
        <v>0</v>
      </c>
      <c r="Q16" s="1">
        <v>0</v>
      </c>
      <c r="R16" s="1">
        <v>0</v>
      </c>
    </row>
    <row r="17" spans="1:18" x14ac:dyDescent="0.35">
      <c r="A17" s="1" t="s">
        <v>688</v>
      </c>
      <c r="B17" s="1" t="s">
        <v>484</v>
      </c>
      <c r="C17" s="1">
        <v>0</v>
      </c>
      <c r="D17" s="1">
        <v>0</v>
      </c>
      <c r="E17" s="1">
        <v>0</v>
      </c>
      <c r="F17" s="1">
        <v>0</v>
      </c>
      <c r="G17" s="1">
        <v>0</v>
      </c>
      <c r="H17" s="1">
        <v>0</v>
      </c>
      <c r="I17" s="1">
        <v>0</v>
      </c>
      <c r="J17" s="1">
        <v>0</v>
      </c>
      <c r="K17" s="1">
        <v>0</v>
      </c>
      <c r="L17" s="1">
        <v>0</v>
      </c>
      <c r="M17" s="1">
        <v>0</v>
      </c>
      <c r="N17" s="1">
        <v>0</v>
      </c>
      <c r="O17" s="1">
        <v>0</v>
      </c>
      <c r="P17" s="1">
        <v>0</v>
      </c>
      <c r="Q17" s="1">
        <v>0</v>
      </c>
      <c r="R17" s="1">
        <v>0</v>
      </c>
    </row>
    <row r="18" spans="1:18" x14ac:dyDescent="0.35">
      <c r="A18" s="1" t="s">
        <v>485</v>
      </c>
      <c r="B18" s="1" t="s">
        <v>486</v>
      </c>
      <c r="C18" s="1">
        <v>0</v>
      </c>
      <c r="D18" s="1">
        <v>0</v>
      </c>
      <c r="E18" s="1">
        <v>0</v>
      </c>
      <c r="F18" s="1">
        <v>0</v>
      </c>
      <c r="G18" s="1">
        <v>0</v>
      </c>
      <c r="H18" s="1">
        <v>0</v>
      </c>
      <c r="I18" s="1">
        <v>0</v>
      </c>
      <c r="J18" s="1">
        <v>0</v>
      </c>
      <c r="K18" s="1">
        <v>0</v>
      </c>
      <c r="L18" s="1">
        <v>0</v>
      </c>
      <c r="M18" s="1">
        <v>0</v>
      </c>
      <c r="N18" s="1">
        <v>0</v>
      </c>
      <c r="O18" s="1">
        <v>0</v>
      </c>
      <c r="P18" s="1">
        <v>0</v>
      </c>
      <c r="Q18" s="1">
        <v>0</v>
      </c>
      <c r="R18" s="1">
        <v>0</v>
      </c>
    </row>
    <row r="19" spans="1:18" x14ac:dyDescent="0.35">
      <c r="A19" s="1" t="s">
        <v>705</v>
      </c>
      <c r="B19" s="1" t="s">
        <v>521</v>
      </c>
      <c r="C19" s="1">
        <v>0</v>
      </c>
      <c r="D19" s="1">
        <v>0</v>
      </c>
      <c r="E19" s="1">
        <v>0</v>
      </c>
      <c r="F19" s="1">
        <v>0</v>
      </c>
      <c r="G19" s="1">
        <v>0</v>
      </c>
      <c r="H19" s="1">
        <v>0</v>
      </c>
      <c r="I19" s="1">
        <v>0</v>
      </c>
      <c r="J19" s="1">
        <v>0</v>
      </c>
      <c r="K19" s="1">
        <v>0</v>
      </c>
      <c r="L19" s="1">
        <v>0</v>
      </c>
      <c r="M19" s="1">
        <v>0</v>
      </c>
      <c r="N19" s="1">
        <v>0</v>
      </c>
      <c r="O19" s="1">
        <v>0</v>
      </c>
      <c r="P19" s="1">
        <v>0</v>
      </c>
      <c r="Q19" s="1">
        <v>0</v>
      </c>
      <c r="R19" s="1">
        <v>0</v>
      </c>
    </row>
    <row r="20" spans="1:18" x14ac:dyDescent="0.35">
      <c r="A20" s="1" t="s">
        <v>706</v>
      </c>
      <c r="B20" s="1" t="s">
        <v>524</v>
      </c>
      <c r="C20" s="1">
        <v>0</v>
      </c>
      <c r="D20" s="1">
        <v>0</v>
      </c>
      <c r="E20" s="1">
        <v>0</v>
      </c>
      <c r="F20" s="1">
        <v>0</v>
      </c>
      <c r="G20" s="1">
        <v>0</v>
      </c>
      <c r="H20" s="1">
        <v>0</v>
      </c>
      <c r="I20" s="1">
        <v>0</v>
      </c>
      <c r="J20" s="1">
        <v>0</v>
      </c>
      <c r="K20" s="1">
        <v>0</v>
      </c>
      <c r="L20" s="1">
        <v>0</v>
      </c>
      <c r="M20" s="1">
        <v>0</v>
      </c>
      <c r="N20" s="1">
        <v>0</v>
      </c>
      <c r="O20" s="1">
        <v>0</v>
      </c>
      <c r="P20" s="1">
        <v>0</v>
      </c>
      <c r="Q20" s="1">
        <v>0</v>
      </c>
      <c r="R20" s="1">
        <v>0</v>
      </c>
    </row>
    <row r="21" spans="1:18" x14ac:dyDescent="0.35">
      <c r="A21" s="1" t="s">
        <v>707</v>
      </c>
      <c r="B21" s="1" t="s">
        <v>526</v>
      </c>
      <c r="C21" s="1">
        <v>0</v>
      </c>
      <c r="D21" s="1">
        <v>0</v>
      </c>
      <c r="E21" s="1">
        <v>0</v>
      </c>
      <c r="F21" s="1">
        <v>0</v>
      </c>
      <c r="G21" s="1">
        <v>0</v>
      </c>
      <c r="H21" s="1">
        <v>0</v>
      </c>
      <c r="I21" s="1">
        <v>0</v>
      </c>
      <c r="J21" s="1">
        <v>0</v>
      </c>
      <c r="K21" s="1">
        <v>0</v>
      </c>
      <c r="L21" s="1">
        <v>0</v>
      </c>
      <c r="M21" s="1">
        <v>0</v>
      </c>
      <c r="N21" s="1">
        <v>0</v>
      </c>
      <c r="O21" s="1">
        <v>0</v>
      </c>
      <c r="P21" s="1">
        <v>0</v>
      </c>
      <c r="Q21" s="1">
        <v>0</v>
      </c>
      <c r="R21" s="1">
        <v>0</v>
      </c>
    </row>
    <row r="22" spans="1:18" x14ac:dyDescent="0.35">
      <c r="A22" s="1" t="s">
        <v>527</v>
      </c>
      <c r="B22" s="1" t="s">
        <v>528</v>
      </c>
      <c r="C22" s="1">
        <v>0</v>
      </c>
      <c r="D22" s="1">
        <v>0</v>
      </c>
      <c r="E22" s="1">
        <v>0</v>
      </c>
      <c r="F22" s="1">
        <v>0</v>
      </c>
      <c r="G22" s="1">
        <v>0</v>
      </c>
      <c r="H22" s="1">
        <v>0</v>
      </c>
      <c r="I22" s="1">
        <v>0</v>
      </c>
      <c r="J22" s="1">
        <v>0</v>
      </c>
      <c r="K22" s="1">
        <v>0</v>
      </c>
      <c r="L22" s="1">
        <v>0</v>
      </c>
      <c r="M22" s="1">
        <v>0</v>
      </c>
      <c r="N22" s="1">
        <v>0</v>
      </c>
      <c r="O22" s="1">
        <v>0</v>
      </c>
      <c r="P22" s="1">
        <v>0</v>
      </c>
      <c r="Q22" s="1">
        <v>0</v>
      </c>
      <c r="R22" s="1">
        <v>0</v>
      </c>
    </row>
    <row r="23" spans="1:18" x14ac:dyDescent="0.35">
      <c r="A23" s="1" t="s">
        <v>720</v>
      </c>
      <c r="B23" s="1" t="s">
        <v>555</v>
      </c>
      <c r="C23" s="1">
        <v>0</v>
      </c>
      <c r="D23" s="1">
        <v>0</v>
      </c>
      <c r="E23" s="1">
        <v>0</v>
      </c>
      <c r="F23" s="1">
        <v>0</v>
      </c>
      <c r="G23" s="1">
        <v>0</v>
      </c>
      <c r="H23" s="1">
        <v>0</v>
      </c>
      <c r="I23" s="1">
        <v>0</v>
      </c>
      <c r="J23" s="1">
        <v>0</v>
      </c>
      <c r="K23" s="1">
        <v>0</v>
      </c>
      <c r="L23" s="1">
        <v>0</v>
      </c>
      <c r="M23" s="1">
        <v>0</v>
      </c>
      <c r="N23" s="1">
        <v>0</v>
      </c>
      <c r="O23" s="1">
        <v>0</v>
      </c>
      <c r="P23" s="1">
        <v>0</v>
      </c>
      <c r="Q23" s="1">
        <v>0</v>
      </c>
      <c r="R23" s="1">
        <v>0</v>
      </c>
    </row>
    <row r="24" spans="1:18" x14ac:dyDescent="0.35">
      <c r="A24" s="1" t="s">
        <v>721</v>
      </c>
      <c r="B24" s="1" t="s">
        <v>558</v>
      </c>
      <c r="C24" s="1">
        <v>0</v>
      </c>
      <c r="D24" s="1">
        <v>0</v>
      </c>
      <c r="E24" s="1">
        <v>0</v>
      </c>
      <c r="F24" s="1">
        <v>0</v>
      </c>
      <c r="G24" s="1">
        <v>0</v>
      </c>
      <c r="H24" s="1">
        <v>0</v>
      </c>
      <c r="I24" s="1">
        <v>0</v>
      </c>
      <c r="J24" s="1">
        <v>0</v>
      </c>
      <c r="K24" s="1">
        <v>0</v>
      </c>
      <c r="L24" s="1">
        <v>0</v>
      </c>
      <c r="M24" s="1">
        <v>0</v>
      </c>
      <c r="N24" s="1">
        <v>0</v>
      </c>
      <c r="O24" s="1">
        <v>0</v>
      </c>
      <c r="P24" s="1">
        <v>0</v>
      </c>
      <c r="Q24" s="1">
        <v>0</v>
      </c>
      <c r="R24" s="1">
        <v>0</v>
      </c>
    </row>
    <row r="25" spans="1:18" x14ac:dyDescent="0.35">
      <c r="A25" s="1" t="s">
        <v>722</v>
      </c>
      <c r="B25" s="1" t="s">
        <v>560</v>
      </c>
      <c r="C25" s="1">
        <v>0</v>
      </c>
      <c r="D25" s="1">
        <v>0</v>
      </c>
      <c r="E25" s="1">
        <v>0</v>
      </c>
      <c r="F25" s="1">
        <v>0</v>
      </c>
      <c r="G25" s="1">
        <v>0</v>
      </c>
      <c r="H25" s="1">
        <v>0</v>
      </c>
      <c r="I25" s="1">
        <v>0</v>
      </c>
      <c r="J25" s="1">
        <v>0</v>
      </c>
      <c r="K25" s="1">
        <v>0</v>
      </c>
      <c r="L25" s="1">
        <v>0</v>
      </c>
      <c r="M25" s="1">
        <v>0</v>
      </c>
      <c r="N25" s="1">
        <v>0</v>
      </c>
      <c r="O25" s="1">
        <v>0</v>
      </c>
      <c r="P25" s="1">
        <v>0</v>
      </c>
      <c r="Q25" s="1">
        <v>0</v>
      </c>
      <c r="R25" s="1">
        <v>0</v>
      </c>
    </row>
    <row r="26" spans="1:18" x14ac:dyDescent="0.35">
      <c r="A26" s="1" t="s">
        <v>723</v>
      </c>
      <c r="B26" s="1" t="s">
        <v>562</v>
      </c>
      <c r="C26" s="1">
        <v>0</v>
      </c>
      <c r="D26" s="1">
        <v>0</v>
      </c>
      <c r="E26" s="1">
        <v>0</v>
      </c>
      <c r="F26" s="1">
        <v>0</v>
      </c>
      <c r="G26" s="1">
        <v>0</v>
      </c>
      <c r="H26" s="1">
        <v>0</v>
      </c>
      <c r="I26" s="1">
        <v>0</v>
      </c>
      <c r="J26" s="1">
        <v>0</v>
      </c>
      <c r="K26" s="1">
        <v>0</v>
      </c>
      <c r="L26" s="1">
        <v>0</v>
      </c>
      <c r="M26" s="1">
        <v>0</v>
      </c>
      <c r="N26" s="1">
        <v>0</v>
      </c>
      <c r="O26" s="1">
        <v>0</v>
      </c>
      <c r="P26" s="1">
        <v>0</v>
      </c>
      <c r="Q26" s="1">
        <v>0</v>
      </c>
      <c r="R26" s="1">
        <v>0</v>
      </c>
    </row>
    <row r="27" spans="1:18" x14ac:dyDescent="0.35">
      <c r="A27" s="1" t="s">
        <v>724</v>
      </c>
      <c r="B27" s="1" t="s">
        <v>564</v>
      </c>
      <c r="C27" s="1">
        <v>0</v>
      </c>
      <c r="D27" s="1">
        <v>0</v>
      </c>
      <c r="E27" s="1">
        <v>0</v>
      </c>
      <c r="F27" s="1">
        <v>0</v>
      </c>
      <c r="G27" s="1">
        <v>0</v>
      </c>
      <c r="H27" s="1">
        <v>0</v>
      </c>
      <c r="I27" s="1">
        <v>0</v>
      </c>
      <c r="J27" s="1">
        <v>0</v>
      </c>
      <c r="K27" s="1">
        <v>0</v>
      </c>
      <c r="L27" s="1">
        <v>0</v>
      </c>
      <c r="M27" s="1">
        <v>0</v>
      </c>
      <c r="N27" s="1">
        <v>0</v>
      </c>
      <c r="O27" s="1">
        <v>0</v>
      </c>
      <c r="P27" s="1">
        <v>0</v>
      </c>
      <c r="Q27" s="1">
        <v>0</v>
      </c>
      <c r="R27" s="1">
        <v>0</v>
      </c>
    </row>
    <row r="28" spans="1:18" x14ac:dyDescent="0.35">
      <c r="A28" s="1" t="s">
        <v>725</v>
      </c>
      <c r="B28" s="1" t="s">
        <v>566</v>
      </c>
      <c r="C28" s="1">
        <v>0</v>
      </c>
      <c r="D28" s="1">
        <v>0</v>
      </c>
      <c r="E28" s="1">
        <v>0</v>
      </c>
      <c r="F28" s="1">
        <v>0</v>
      </c>
      <c r="G28" s="1">
        <v>0</v>
      </c>
      <c r="H28" s="1">
        <v>0</v>
      </c>
      <c r="I28" s="1">
        <v>0</v>
      </c>
      <c r="J28" s="1">
        <v>0</v>
      </c>
      <c r="K28" s="1">
        <v>0</v>
      </c>
      <c r="L28" s="1">
        <v>0</v>
      </c>
      <c r="M28" s="1">
        <v>0</v>
      </c>
      <c r="N28" s="1">
        <v>0</v>
      </c>
      <c r="O28" s="1">
        <v>0</v>
      </c>
      <c r="P28" s="1">
        <v>0</v>
      </c>
      <c r="Q28" s="1">
        <v>0</v>
      </c>
      <c r="R28" s="1">
        <v>0</v>
      </c>
    </row>
    <row r="29" spans="1:18" x14ac:dyDescent="0.35">
      <c r="A29" s="1" t="s">
        <v>726</v>
      </c>
      <c r="B29" s="1" t="s">
        <v>568</v>
      </c>
      <c r="C29" s="1">
        <v>0</v>
      </c>
      <c r="D29" s="1">
        <v>0</v>
      </c>
      <c r="E29" s="1">
        <v>0</v>
      </c>
      <c r="F29" s="1">
        <v>0</v>
      </c>
      <c r="G29" s="1">
        <v>0</v>
      </c>
      <c r="H29" s="1">
        <v>0</v>
      </c>
      <c r="I29" s="1">
        <v>0</v>
      </c>
      <c r="J29" s="1">
        <v>0</v>
      </c>
      <c r="K29" s="1">
        <v>0</v>
      </c>
      <c r="L29" s="1">
        <v>0</v>
      </c>
      <c r="M29" s="1">
        <v>0</v>
      </c>
      <c r="N29" s="1">
        <v>0</v>
      </c>
      <c r="O29" s="1">
        <v>0</v>
      </c>
      <c r="P29" s="1">
        <v>0</v>
      </c>
      <c r="Q29" s="1">
        <v>0</v>
      </c>
      <c r="R29" s="1">
        <v>0</v>
      </c>
    </row>
    <row r="30" spans="1:18" x14ac:dyDescent="0.35">
      <c r="A30" s="1" t="s">
        <v>727</v>
      </c>
      <c r="B30" s="1" t="s">
        <v>570</v>
      </c>
      <c r="C30" s="1">
        <v>0</v>
      </c>
      <c r="D30" s="1">
        <v>0</v>
      </c>
      <c r="E30" s="1">
        <v>0</v>
      </c>
      <c r="F30" s="1">
        <v>0</v>
      </c>
      <c r="G30" s="1">
        <v>0</v>
      </c>
      <c r="H30" s="1">
        <v>0</v>
      </c>
      <c r="I30" s="1">
        <v>0</v>
      </c>
      <c r="J30" s="1">
        <v>0</v>
      </c>
      <c r="K30" s="1">
        <v>0</v>
      </c>
      <c r="L30" s="1">
        <v>0</v>
      </c>
      <c r="M30" s="1">
        <v>0</v>
      </c>
      <c r="N30" s="1">
        <v>0</v>
      </c>
      <c r="O30" s="1">
        <v>0</v>
      </c>
      <c r="P30" s="1">
        <v>0</v>
      </c>
      <c r="Q30" s="1">
        <v>0</v>
      </c>
      <c r="R30" s="1">
        <v>0</v>
      </c>
    </row>
    <row r="31" spans="1:18" x14ac:dyDescent="0.35">
      <c r="A31" s="1" t="s">
        <v>728</v>
      </c>
      <c r="B31" s="1" t="s">
        <v>572</v>
      </c>
      <c r="C31" s="1">
        <v>0</v>
      </c>
      <c r="D31" s="1">
        <v>0</v>
      </c>
      <c r="E31" s="1">
        <v>0</v>
      </c>
      <c r="F31" s="1">
        <v>0</v>
      </c>
      <c r="G31" s="1">
        <v>0</v>
      </c>
      <c r="H31" s="1">
        <v>0</v>
      </c>
      <c r="I31" s="1">
        <v>0</v>
      </c>
      <c r="J31" s="1">
        <v>0</v>
      </c>
      <c r="K31" s="1">
        <v>0</v>
      </c>
      <c r="L31" s="1">
        <v>0</v>
      </c>
      <c r="M31" s="1">
        <v>0</v>
      </c>
      <c r="N31" s="1">
        <v>0</v>
      </c>
      <c r="O31" s="1">
        <v>0</v>
      </c>
      <c r="P31" s="1">
        <v>0</v>
      </c>
      <c r="Q31" s="1">
        <v>0</v>
      </c>
      <c r="R31" s="1">
        <v>0</v>
      </c>
    </row>
    <row r="32" spans="1:18" x14ac:dyDescent="0.35">
      <c r="A32" s="1" t="s">
        <v>729</v>
      </c>
      <c r="B32" s="1" t="s">
        <v>574</v>
      </c>
      <c r="C32" s="1">
        <v>0</v>
      </c>
      <c r="D32" s="1">
        <v>0</v>
      </c>
      <c r="E32" s="1">
        <v>0</v>
      </c>
      <c r="F32" s="1">
        <v>0</v>
      </c>
      <c r="G32" s="1">
        <v>0</v>
      </c>
      <c r="H32" s="1">
        <v>0</v>
      </c>
      <c r="I32" s="1">
        <v>0</v>
      </c>
      <c r="J32" s="1">
        <v>0</v>
      </c>
      <c r="K32" s="1">
        <v>0</v>
      </c>
      <c r="L32" s="1">
        <v>0</v>
      </c>
      <c r="M32" s="1">
        <v>0</v>
      </c>
      <c r="N32" s="1">
        <v>0</v>
      </c>
      <c r="O32" s="1">
        <v>0</v>
      </c>
      <c r="P32" s="1">
        <v>0</v>
      </c>
      <c r="Q32" s="1">
        <v>0</v>
      </c>
      <c r="R32" s="1">
        <v>0</v>
      </c>
    </row>
    <row r="33" spans="1:18" x14ac:dyDescent="0.35">
      <c r="A33" s="1" t="s">
        <v>730</v>
      </c>
      <c r="B33" s="1" t="s">
        <v>576</v>
      </c>
      <c r="C33" s="1">
        <v>0</v>
      </c>
      <c r="D33" s="1">
        <v>0</v>
      </c>
      <c r="E33" s="1">
        <v>0</v>
      </c>
      <c r="F33" s="1">
        <v>0</v>
      </c>
      <c r="G33" s="1">
        <v>0</v>
      </c>
      <c r="H33" s="1">
        <v>0</v>
      </c>
      <c r="I33" s="1">
        <v>0</v>
      </c>
      <c r="J33" s="1">
        <v>0</v>
      </c>
      <c r="K33" s="1">
        <v>0</v>
      </c>
      <c r="L33" s="1">
        <v>0</v>
      </c>
      <c r="M33" s="1">
        <v>0</v>
      </c>
      <c r="N33" s="1">
        <v>0</v>
      </c>
      <c r="O33" s="1">
        <v>0</v>
      </c>
      <c r="P33" s="1">
        <v>0</v>
      </c>
      <c r="Q33" s="1">
        <v>0</v>
      </c>
      <c r="R33" s="1">
        <v>0</v>
      </c>
    </row>
    <row r="34" spans="1:18" x14ac:dyDescent="0.35">
      <c r="A34" s="1" t="s">
        <v>731</v>
      </c>
      <c r="B34" s="1" t="s">
        <v>578</v>
      </c>
      <c r="C34" s="1">
        <v>0</v>
      </c>
      <c r="D34" s="1">
        <v>0</v>
      </c>
      <c r="E34" s="1">
        <v>0</v>
      </c>
      <c r="F34" s="1">
        <v>0</v>
      </c>
      <c r="G34" s="1">
        <v>0</v>
      </c>
      <c r="H34" s="1">
        <v>0</v>
      </c>
      <c r="I34" s="1">
        <v>0</v>
      </c>
      <c r="J34" s="1">
        <v>0</v>
      </c>
      <c r="K34" s="1">
        <v>0</v>
      </c>
      <c r="L34" s="1">
        <v>0</v>
      </c>
      <c r="M34" s="1">
        <v>0</v>
      </c>
      <c r="N34" s="1">
        <v>0</v>
      </c>
      <c r="O34" s="1">
        <v>0</v>
      </c>
      <c r="P34" s="1">
        <v>0</v>
      </c>
      <c r="Q34" s="1">
        <v>0</v>
      </c>
      <c r="R34" s="1">
        <v>0</v>
      </c>
    </row>
    <row r="35" spans="1:18" x14ac:dyDescent="0.35">
      <c r="A35" s="1" t="s">
        <v>732</v>
      </c>
      <c r="B35" s="1" t="s">
        <v>580</v>
      </c>
      <c r="C35" s="1">
        <v>0</v>
      </c>
      <c r="D35" s="1">
        <v>0</v>
      </c>
      <c r="E35" s="1">
        <v>0</v>
      </c>
      <c r="F35" s="1">
        <v>0</v>
      </c>
      <c r="G35" s="1">
        <v>0</v>
      </c>
      <c r="H35" s="1">
        <v>0</v>
      </c>
      <c r="I35" s="1">
        <v>0</v>
      </c>
      <c r="J35" s="1">
        <v>0</v>
      </c>
      <c r="K35" s="1">
        <v>0</v>
      </c>
      <c r="L35" s="1">
        <v>0</v>
      </c>
      <c r="M35" s="1">
        <v>0</v>
      </c>
      <c r="N35" s="1">
        <v>0</v>
      </c>
      <c r="O35" s="1">
        <v>0</v>
      </c>
      <c r="P35" s="1">
        <v>0</v>
      </c>
      <c r="Q35" s="1">
        <v>0</v>
      </c>
      <c r="R35" s="1">
        <v>0</v>
      </c>
    </row>
    <row r="36" spans="1:18" x14ac:dyDescent="0.35">
      <c r="A36" s="1" t="s">
        <v>581</v>
      </c>
      <c r="B36" s="1" t="s">
        <v>582</v>
      </c>
      <c r="C36" s="1">
        <v>0</v>
      </c>
      <c r="D36" s="1">
        <v>0</v>
      </c>
      <c r="E36" s="1">
        <v>0</v>
      </c>
      <c r="F36" s="1">
        <v>0</v>
      </c>
      <c r="G36" s="1">
        <v>0</v>
      </c>
      <c r="H36" s="1">
        <v>0</v>
      </c>
      <c r="I36" s="1">
        <v>0</v>
      </c>
      <c r="J36" s="1">
        <v>0</v>
      </c>
      <c r="K36" s="1">
        <v>0</v>
      </c>
      <c r="L36" s="1">
        <v>0</v>
      </c>
      <c r="M36" s="1">
        <v>0</v>
      </c>
      <c r="N36" s="1">
        <v>0</v>
      </c>
      <c r="O36" s="1">
        <v>0</v>
      </c>
      <c r="P36" s="1">
        <v>0</v>
      </c>
      <c r="Q36" s="1">
        <v>0</v>
      </c>
      <c r="R36" s="1">
        <v>0</v>
      </c>
    </row>
    <row r="37" spans="1:18" x14ac:dyDescent="0.35">
      <c r="A37" s="1" t="s">
        <v>733</v>
      </c>
      <c r="B37" s="1" t="s">
        <v>593</v>
      </c>
      <c r="C37" s="1">
        <v>0</v>
      </c>
      <c r="D37" s="1">
        <v>0</v>
      </c>
      <c r="E37" s="1">
        <v>0</v>
      </c>
      <c r="F37" s="1">
        <v>0</v>
      </c>
      <c r="G37" s="1">
        <v>0</v>
      </c>
      <c r="H37" s="1">
        <v>0</v>
      </c>
      <c r="I37" s="1">
        <v>0</v>
      </c>
      <c r="J37" s="1">
        <v>0</v>
      </c>
      <c r="K37" s="1">
        <v>0</v>
      </c>
      <c r="L37" s="1">
        <v>0</v>
      </c>
      <c r="M37" s="1">
        <v>0</v>
      </c>
      <c r="N37" s="1">
        <v>0</v>
      </c>
      <c r="O37" s="1">
        <v>0</v>
      </c>
      <c r="P37" s="1">
        <v>0</v>
      </c>
      <c r="Q37" s="1">
        <v>0</v>
      </c>
      <c r="R37" s="1">
        <v>0</v>
      </c>
    </row>
    <row r="38" spans="1:18" x14ac:dyDescent="0.35">
      <c r="A38" s="1" t="s">
        <v>734</v>
      </c>
      <c r="B38" s="1" t="s">
        <v>596</v>
      </c>
      <c r="C38" s="1">
        <v>0</v>
      </c>
      <c r="D38" s="1">
        <v>0</v>
      </c>
      <c r="E38" s="1">
        <v>0</v>
      </c>
      <c r="F38" s="1">
        <v>0</v>
      </c>
      <c r="G38" s="1">
        <v>0</v>
      </c>
      <c r="H38" s="1">
        <v>0</v>
      </c>
      <c r="I38" s="1">
        <v>0</v>
      </c>
      <c r="J38" s="1">
        <v>0</v>
      </c>
      <c r="K38" s="1">
        <v>0</v>
      </c>
      <c r="L38" s="1">
        <v>0</v>
      </c>
      <c r="M38" s="1">
        <v>0</v>
      </c>
      <c r="N38" s="1">
        <v>0</v>
      </c>
      <c r="O38" s="1">
        <v>0</v>
      </c>
      <c r="P38" s="1">
        <v>0</v>
      </c>
      <c r="Q38" s="1">
        <v>0</v>
      </c>
      <c r="R38" s="1">
        <v>0</v>
      </c>
    </row>
    <row r="39" spans="1:18" x14ac:dyDescent="0.35">
      <c r="A39" s="1" t="s">
        <v>735</v>
      </c>
      <c r="B39" s="1" t="s">
        <v>598</v>
      </c>
      <c r="C39" s="1">
        <v>0</v>
      </c>
      <c r="D39" s="1">
        <v>0</v>
      </c>
      <c r="E39" s="1">
        <v>0</v>
      </c>
      <c r="F39" s="1">
        <v>0</v>
      </c>
      <c r="G39" s="1">
        <v>0</v>
      </c>
      <c r="H39" s="1">
        <v>0</v>
      </c>
      <c r="I39" s="1">
        <v>0</v>
      </c>
      <c r="J39" s="1">
        <v>0</v>
      </c>
      <c r="K39" s="1">
        <v>0</v>
      </c>
      <c r="L39" s="1">
        <v>0</v>
      </c>
      <c r="M39" s="1">
        <v>0</v>
      </c>
      <c r="N39" s="1">
        <v>0</v>
      </c>
      <c r="O39" s="1">
        <v>0</v>
      </c>
      <c r="P39" s="1">
        <v>0</v>
      </c>
      <c r="Q39" s="1">
        <v>0</v>
      </c>
      <c r="R39" s="1">
        <v>0</v>
      </c>
    </row>
    <row r="40" spans="1:18" x14ac:dyDescent="0.35">
      <c r="A40" s="1" t="s">
        <v>736</v>
      </c>
      <c r="B40" s="1" t="s">
        <v>600</v>
      </c>
      <c r="C40" s="1">
        <v>0</v>
      </c>
      <c r="D40" s="1">
        <v>0</v>
      </c>
      <c r="E40" s="1">
        <v>0</v>
      </c>
      <c r="F40" s="1">
        <v>0</v>
      </c>
      <c r="G40" s="1">
        <v>0</v>
      </c>
      <c r="H40" s="1">
        <v>0</v>
      </c>
      <c r="I40" s="1">
        <v>0</v>
      </c>
      <c r="J40" s="1">
        <v>0</v>
      </c>
      <c r="K40" s="1">
        <v>0</v>
      </c>
      <c r="L40" s="1">
        <v>0</v>
      </c>
      <c r="M40" s="1">
        <v>0</v>
      </c>
      <c r="N40" s="1">
        <v>0</v>
      </c>
      <c r="O40" s="1">
        <v>0</v>
      </c>
      <c r="P40" s="1">
        <v>0</v>
      </c>
      <c r="Q40" s="1">
        <v>0</v>
      </c>
      <c r="R40" s="1">
        <v>0</v>
      </c>
    </row>
    <row r="41" spans="1:18" x14ac:dyDescent="0.35">
      <c r="A41" s="1" t="s">
        <v>737</v>
      </c>
      <c r="B41" s="1" t="s">
        <v>602</v>
      </c>
      <c r="C41" s="1">
        <v>0</v>
      </c>
      <c r="D41" s="1">
        <v>0</v>
      </c>
      <c r="E41" s="1">
        <v>0</v>
      </c>
      <c r="F41" s="1">
        <v>0</v>
      </c>
      <c r="G41" s="1">
        <v>0</v>
      </c>
      <c r="H41" s="1">
        <v>0</v>
      </c>
      <c r="I41" s="1">
        <v>0</v>
      </c>
      <c r="J41" s="1">
        <v>0</v>
      </c>
      <c r="K41" s="1">
        <v>0</v>
      </c>
      <c r="L41" s="1">
        <v>0</v>
      </c>
      <c r="M41" s="1">
        <v>0</v>
      </c>
      <c r="N41" s="1">
        <v>0</v>
      </c>
      <c r="O41" s="1">
        <v>0</v>
      </c>
      <c r="P41" s="1">
        <v>0</v>
      </c>
      <c r="Q41" s="1">
        <v>0</v>
      </c>
      <c r="R41" s="1">
        <v>0</v>
      </c>
    </row>
    <row r="42" spans="1:18" x14ac:dyDescent="0.35">
      <c r="A42" t="s">
        <v>738</v>
      </c>
      <c r="B42" t="s">
        <v>604</v>
      </c>
      <c r="C42" s="1">
        <v>0</v>
      </c>
      <c r="D42" s="1">
        <v>0</v>
      </c>
      <c r="E42" s="1">
        <v>0</v>
      </c>
      <c r="F42" s="1">
        <v>0</v>
      </c>
      <c r="G42" s="1">
        <v>0</v>
      </c>
      <c r="H42" s="1">
        <v>0</v>
      </c>
      <c r="I42" s="1">
        <v>0</v>
      </c>
      <c r="J42" s="1">
        <v>0</v>
      </c>
      <c r="K42" s="1">
        <v>0</v>
      </c>
      <c r="L42" s="1">
        <v>0</v>
      </c>
      <c r="M42" s="1">
        <v>0</v>
      </c>
      <c r="N42" s="1">
        <v>0</v>
      </c>
      <c r="O42" s="1">
        <v>0</v>
      </c>
      <c r="P42" s="1">
        <v>0</v>
      </c>
      <c r="Q42" s="1">
        <v>0</v>
      </c>
      <c r="R42" s="1">
        <v>0</v>
      </c>
    </row>
    <row r="43" spans="1:18" x14ac:dyDescent="0.35">
      <c r="A43" t="s">
        <v>605</v>
      </c>
      <c r="B43" t="s">
        <v>606</v>
      </c>
      <c r="C43" s="1">
        <v>0</v>
      </c>
      <c r="D43" s="1">
        <v>0</v>
      </c>
      <c r="E43" s="1">
        <v>0</v>
      </c>
      <c r="F43" s="1">
        <v>0</v>
      </c>
      <c r="G43" s="1">
        <v>0</v>
      </c>
      <c r="H43" s="1">
        <v>0</v>
      </c>
      <c r="I43" s="1">
        <v>0</v>
      </c>
      <c r="J43" s="1">
        <v>0</v>
      </c>
      <c r="K43" s="1">
        <v>0</v>
      </c>
      <c r="L43" s="1">
        <v>0</v>
      </c>
      <c r="M43" s="1">
        <v>0</v>
      </c>
      <c r="N43" s="1">
        <v>0</v>
      </c>
      <c r="O43" s="1">
        <v>0</v>
      </c>
      <c r="P43" s="1">
        <v>0</v>
      </c>
      <c r="Q43" s="1">
        <v>0</v>
      </c>
      <c r="R43" s="1">
        <v>0</v>
      </c>
    </row>
    <row r="44" spans="1:18" x14ac:dyDescent="0.35">
      <c r="A44" t="s">
        <v>607</v>
      </c>
      <c r="B44" t="s">
        <v>608</v>
      </c>
      <c r="C44" s="1">
        <v>0</v>
      </c>
      <c r="D44" s="1">
        <v>0</v>
      </c>
      <c r="E44" s="1">
        <v>0</v>
      </c>
      <c r="F44" s="1">
        <v>0</v>
      </c>
      <c r="G44" s="1">
        <v>0</v>
      </c>
      <c r="H44" s="1">
        <v>0</v>
      </c>
      <c r="I44" s="1">
        <v>0</v>
      </c>
      <c r="J44" s="1">
        <v>0</v>
      </c>
      <c r="K44" s="1">
        <v>0</v>
      </c>
      <c r="L44" s="1">
        <v>0</v>
      </c>
      <c r="M44" s="1">
        <v>0</v>
      </c>
      <c r="N44" s="1">
        <v>0</v>
      </c>
      <c r="O44" s="1">
        <v>0</v>
      </c>
      <c r="P44" s="1">
        <v>0</v>
      </c>
      <c r="Q44" s="1">
        <v>0</v>
      </c>
      <c r="R44" s="1">
        <v>0</v>
      </c>
    </row>
    <row r="45" spans="1:18" x14ac:dyDescent="0.35">
      <c r="A45" t="s">
        <v>610</v>
      </c>
      <c r="B45" t="s">
        <v>611</v>
      </c>
      <c r="C45" s="1">
        <v>0</v>
      </c>
      <c r="D45" s="1">
        <v>0</v>
      </c>
      <c r="E45" s="1">
        <v>0</v>
      </c>
      <c r="F45" s="1">
        <v>0</v>
      </c>
      <c r="G45" s="1">
        <v>0</v>
      </c>
      <c r="H45" s="1">
        <v>0</v>
      </c>
      <c r="I45" s="1">
        <v>0</v>
      </c>
      <c r="J45" s="1">
        <v>0</v>
      </c>
      <c r="K45" s="1">
        <v>0</v>
      </c>
      <c r="L45" s="1">
        <v>0</v>
      </c>
      <c r="M45" s="1">
        <v>0</v>
      </c>
      <c r="N45" s="1">
        <v>0</v>
      </c>
      <c r="O45" s="1">
        <v>0</v>
      </c>
      <c r="P45" s="1">
        <v>0</v>
      </c>
      <c r="Q45" s="1">
        <v>0</v>
      </c>
      <c r="R45" s="1">
        <v>0</v>
      </c>
    </row>
  </sheetData>
  <pageMargins left="0.75" right="0.75" top="1" bottom="1" header="0.5" footer="0.5"/>
  <headerFooter alignWithMargins="0">
    <oddHeader>&amp;A</oddHeader>
    <oddFoote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8">
    <pageSetUpPr fitToPage="1"/>
  </sheetPr>
  <dimension ref="A1:I37"/>
  <sheetViews>
    <sheetView zoomScale="80" zoomScaleNormal="80" workbookViewId="0">
      <selection activeCell="G22" sqref="G22"/>
    </sheetView>
  </sheetViews>
  <sheetFormatPr defaultColWidth="11" defaultRowHeight="12.45" x14ac:dyDescent="0.35"/>
  <cols>
    <col min="1" max="1" width="5.84375" style="93" customWidth="1"/>
    <col min="2" max="2" width="19.15234375" style="94" customWidth="1"/>
    <col min="3" max="3" width="4.69140625" style="94" customWidth="1"/>
    <col min="4" max="4" width="39.53515625" style="94" customWidth="1"/>
    <col min="5" max="5" width="19.3046875" style="94" customWidth="1"/>
    <col min="6" max="6" width="19.84375" style="94" customWidth="1"/>
    <col min="7" max="7" width="15" style="94" customWidth="1"/>
    <col min="8" max="8" width="25.15234375" style="96" customWidth="1"/>
    <col min="9" max="9" width="0" style="96" hidden="1" customWidth="1"/>
    <col min="10" max="16384" width="11" style="96"/>
  </cols>
  <sheetData>
    <row r="1" spans="1:9" ht="121.5" customHeight="1" x14ac:dyDescent="0.5">
      <c r="G1" s="95"/>
      <c r="H1" s="2437"/>
      <c r="I1" s="11"/>
    </row>
    <row r="2" spans="1:9" ht="17.600000000000001" x14ac:dyDescent="0.35">
      <c r="D2" s="2644" t="str">
        <f xml:space="preserve"> IF(SI_1!G56&gt;0,"LA COMPILAZIONE DI QUESTA APPENDICE E' OBBLIGATORIA","")</f>
        <v>LA COMPILAZIONE DI QUESTA APPENDICE E' OBBLIGATORIA</v>
      </c>
      <c r="E2" s="2644"/>
      <c r="F2" s="2644"/>
      <c r="G2" s="2644"/>
      <c r="H2" s="2644"/>
      <c r="I2" s="11"/>
    </row>
    <row r="3" spans="1:9" ht="26.25" customHeight="1" thickBot="1" x14ac:dyDescent="0.4">
      <c r="A3" s="97"/>
      <c r="B3" s="98"/>
      <c r="C3" s="98"/>
      <c r="D3" s="99" t="str">
        <f>'t1'!A1</f>
        <v>SERVIZIO SANITARIO NAZIONALE - anno 2020</v>
      </c>
      <c r="E3" s="98"/>
      <c r="F3" s="98"/>
      <c r="G3" s="98"/>
      <c r="H3" s="100"/>
      <c r="I3" s="11"/>
    </row>
    <row r="4" spans="1:9" ht="11.15" x14ac:dyDescent="0.35">
      <c r="B4" s="101"/>
      <c r="C4" s="101"/>
      <c r="D4" s="101"/>
      <c r="E4" s="101"/>
      <c r="F4" s="101"/>
      <c r="G4" s="101"/>
      <c r="H4" s="102"/>
      <c r="I4" s="11"/>
    </row>
    <row r="5" spans="1:9" ht="14.15" x14ac:dyDescent="0.35">
      <c r="A5" s="77"/>
      <c r="B5" s="103"/>
      <c r="C5" s="104"/>
      <c r="D5" s="103"/>
      <c r="E5" s="103"/>
      <c r="G5" s="105" t="s">
        <v>127</v>
      </c>
      <c r="H5" s="102"/>
      <c r="I5" s="11"/>
    </row>
    <row r="6" spans="1:9" ht="17.25" customHeight="1" x14ac:dyDescent="0.35">
      <c r="A6" s="77" t="s">
        <v>128</v>
      </c>
      <c r="B6" s="106" t="s">
        <v>129</v>
      </c>
      <c r="C6" s="107"/>
      <c r="G6" s="80"/>
      <c r="H6" s="102"/>
      <c r="I6" s="11"/>
    </row>
    <row r="7" spans="1:9" ht="20.25" customHeight="1" x14ac:dyDescent="0.35">
      <c r="A7" s="77"/>
      <c r="C7" s="107"/>
      <c r="D7" s="103" t="s">
        <v>130</v>
      </c>
      <c r="G7" s="108">
        <v>3</v>
      </c>
      <c r="H7" s="2645" t="str">
        <f xml:space="preserve"> IF(SUM(G7:G9) &lt;&gt; SI_1!G56,"LA SOMMA DEI VALORI DEVE ESSERE UGUALE A "&amp; SI_1!G56,"")</f>
        <v/>
      </c>
      <c r="I7" s="11"/>
    </row>
    <row r="8" spans="1:9" ht="20.25" customHeight="1" x14ac:dyDescent="0.35">
      <c r="A8" s="77"/>
      <c r="C8" s="107"/>
      <c r="D8" s="103" t="s">
        <v>131</v>
      </c>
      <c r="G8" s="108">
        <f>IN_COCOCO!B2</f>
        <v>0</v>
      </c>
      <c r="H8" s="2645"/>
      <c r="I8" s="11"/>
    </row>
    <row r="9" spans="1:9" ht="20.25" customHeight="1" x14ac:dyDescent="0.35">
      <c r="A9" s="77"/>
      <c r="C9" s="107"/>
      <c r="D9" s="103" t="s">
        <v>132</v>
      </c>
      <c r="G9" s="108">
        <f>IN_COCOCO!C2</f>
        <v>0</v>
      </c>
      <c r="H9" s="2645"/>
      <c r="I9" s="109"/>
    </row>
    <row r="10" spans="1:9" ht="17.25" customHeight="1" x14ac:dyDescent="0.35">
      <c r="A10" s="77"/>
      <c r="B10" s="103"/>
      <c r="C10" s="104"/>
      <c r="D10" s="103"/>
      <c r="E10" s="103"/>
      <c r="G10" s="84"/>
      <c r="H10" s="102"/>
      <c r="I10" s="11"/>
    </row>
    <row r="11" spans="1:9" ht="20.25" customHeight="1" x14ac:dyDescent="0.35">
      <c r="A11" s="77" t="s">
        <v>133</v>
      </c>
      <c r="B11" s="110" t="s">
        <v>134</v>
      </c>
      <c r="C11" s="104"/>
      <c r="D11" s="103"/>
      <c r="E11" s="103"/>
      <c r="G11" s="108">
        <v>3</v>
      </c>
      <c r="H11" s="2646" t="str">
        <f xml:space="preserve"> IF(SI_1!G56=0,"",IF(AND(G11 &lt;= SI_1!G56,G11 &gt;= 0),"","IL VALORE INSERITO DEVE ESSERE &lt;= " &amp; SI_1!G56))</f>
        <v/>
      </c>
      <c r="I11" s="11"/>
    </row>
    <row r="12" spans="1:9" ht="17.25" customHeight="1" x14ac:dyDescent="0.35">
      <c r="A12" s="77"/>
      <c r="B12" s="103"/>
      <c r="C12" s="104"/>
      <c r="D12" s="103"/>
      <c r="E12" s="103"/>
      <c r="G12" s="84"/>
      <c r="H12" s="2647"/>
      <c r="I12" s="11"/>
    </row>
    <row r="13" spans="1:9" ht="15" customHeight="1" x14ac:dyDescent="0.35">
      <c r="A13" s="77" t="s">
        <v>135</v>
      </c>
      <c r="B13" s="111" t="s">
        <v>136</v>
      </c>
      <c r="C13" s="104"/>
      <c r="D13" s="103"/>
      <c r="E13" s="103"/>
      <c r="G13" s="84"/>
      <c r="H13" s="102"/>
      <c r="I13" s="11"/>
    </row>
    <row r="14" spans="1:9" ht="20.25" customHeight="1" x14ac:dyDescent="0.35">
      <c r="A14" s="112"/>
      <c r="C14" s="104"/>
      <c r="D14" s="103" t="s">
        <v>137</v>
      </c>
      <c r="E14" s="103"/>
      <c r="G14" s="108">
        <f>IN_COCOCO!E2</f>
        <v>0</v>
      </c>
      <c r="H14" s="2643" t="str">
        <f xml:space="preserve"> IF(SUM(G14:G17) &lt;&gt; SI_1!G56,"LA SOMMA DEI VALORI DEVE ESSERE UGUALE A "&amp; SI_1!G56,"")</f>
        <v/>
      </c>
      <c r="I14" s="11"/>
    </row>
    <row r="15" spans="1:9" ht="20.25" customHeight="1" x14ac:dyDescent="0.35">
      <c r="A15" s="112"/>
      <c r="C15" s="113"/>
      <c r="D15" s="84" t="s">
        <v>138</v>
      </c>
      <c r="E15" s="84"/>
      <c r="G15" s="108">
        <f>IN_COCOCO!F2</f>
        <v>0</v>
      </c>
      <c r="H15" s="2643"/>
      <c r="I15" s="11"/>
    </row>
    <row r="16" spans="1:9" ht="20.25" customHeight="1" x14ac:dyDescent="0.35">
      <c r="A16" s="114"/>
      <c r="C16" s="115"/>
      <c r="D16" s="115" t="s">
        <v>139</v>
      </c>
      <c r="E16" s="115"/>
      <c r="G16" s="116">
        <f>IN_COCOCO!G2</f>
        <v>0</v>
      </c>
      <c r="H16" s="2643"/>
      <c r="I16" s="11"/>
    </row>
    <row r="17" spans="1:9" ht="20.25" customHeight="1" x14ac:dyDescent="0.35">
      <c r="A17" s="114"/>
      <c r="C17" s="115"/>
      <c r="D17" s="115" t="s">
        <v>140</v>
      </c>
      <c r="E17" s="115"/>
      <c r="G17" s="116">
        <v>3</v>
      </c>
      <c r="H17" s="2643"/>
      <c r="I17" s="11"/>
    </row>
    <row r="18" spans="1:9" ht="15" customHeight="1" x14ac:dyDescent="0.35">
      <c r="A18" s="112"/>
      <c r="B18" s="103"/>
      <c r="C18" s="103"/>
      <c r="D18" s="103"/>
      <c r="E18" s="103"/>
      <c r="G18" s="103"/>
      <c r="H18" s="117"/>
      <c r="I18" s="11"/>
    </row>
    <row r="19" spans="1:9" ht="20.25" customHeight="1" x14ac:dyDescent="0.35">
      <c r="A19" s="112" t="s">
        <v>141</v>
      </c>
      <c r="B19" s="2648" t="s">
        <v>142</v>
      </c>
      <c r="C19" s="2649"/>
      <c r="D19" s="2649"/>
      <c r="E19" s="2649"/>
      <c r="F19" s="2649"/>
      <c r="G19" s="108">
        <v>3</v>
      </c>
      <c r="H19" s="2646" t="str">
        <f xml:space="preserve"> IF(SI_1!G56=0,"",IF(AND(G19 &lt;= SI_1!G56,G19 &gt; 0),"","IL VALORE INSERITO DEVE ESSERE &lt;= " &amp; SI_1!G56 &amp; " E MAGGIORE DI 0"))</f>
        <v/>
      </c>
      <c r="I19" s="11"/>
    </row>
    <row r="20" spans="1:9" ht="33.75" customHeight="1" x14ac:dyDescent="0.35">
      <c r="A20" s="112"/>
      <c r="B20" s="2649"/>
      <c r="C20" s="2649"/>
      <c r="D20" s="2649"/>
      <c r="E20" s="2649"/>
      <c r="F20" s="2649"/>
      <c r="G20" s="103"/>
      <c r="H20" s="2647"/>
      <c r="I20" s="11"/>
    </row>
    <row r="21" spans="1:9" ht="15" customHeight="1" x14ac:dyDescent="0.35">
      <c r="A21" s="112"/>
      <c r="B21" s="111" t="s">
        <v>143</v>
      </c>
      <c r="C21" s="103"/>
      <c r="D21" s="103"/>
      <c r="E21" s="103"/>
      <c r="G21" s="103"/>
      <c r="H21" s="117"/>
      <c r="I21" s="11"/>
    </row>
    <row r="22" spans="1:9" ht="20.25" customHeight="1" x14ac:dyDescent="0.35">
      <c r="A22" s="112"/>
      <c r="B22" s="103"/>
      <c r="C22" s="103"/>
      <c r="D22" s="103" t="s">
        <v>144</v>
      </c>
      <c r="E22" s="103"/>
      <c r="G22" s="108">
        <v>3</v>
      </c>
      <c r="H22" s="2643" t="str">
        <f xml:space="preserve"> IF(SUM(G22:G24)&lt;&gt;G19,"LA SOMMA DEI VALORI DEVE ESSERE UGUALE A " &amp; IF(G19&lt;&gt;0,G19,0),"")</f>
        <v/>
      </c>
      <c r="I22" s="11"/>
    </row>
    <row r="23" spans="1:9" ht="20.25" customHeight="1" x14ac:dyDescent="0.35">
      <c r="A23" s="112"/>
      <c r="B23" s="103"/>
      <c r="C23" s="103"/>
      <c r="D23" s="103" t="s">
        <v>145</v>
      </c>
      <c r="E23" s="103"/>
      <c r="G23" s="108">
        <f>IN_COCOCO!K2</f>
        <v>0</v>
      </c>
      <c r="H23" s="2643"/>
      <c r="I23" s="11"/>
    </row>
    <row r="24" spans="1:9" ht="20.25" customHeight="1" x14ac:dyDescent="0.35">
      <c r="A24" s="112"/>
      <c r="B24" s="103"/>
      <c r="C24" s="103"/>
      <c r="D24" s="103" t="s">
        <v>146</v>
      </c>
      <c r="E24" s="103"/>
      <c r="G24" s="108">
        <f>IN_COCOCO!L2</f>
        <v>0</v>
      </c>
      <c r="H24" s="2643"/>
      <c r="I24" s="11">
        <f>SUM(G22:G24,G19,G14:G17,G11,G7:G9)</f>
        <v>15</v>
      </c>
    </row>
    <row r="25" spans="1:9" ht="15" customHeight="1" x14ac:dyDescent="0.35">
      <c r="A25" s="112"/>
      <c r="B25" s="103"/>
      <c r="C25" s="103"/>
      <c r="D25" s="103"/>
      <c r="E25" s="103"/>
      <c r="F25" s="103"/>
      <c r="G25" s="103"/>
      <c r="H25" s="117"/>
      <c r="I25" s="11"/>
    </row>
    <row r="26" spans="1:9" s="120" customFormat="1" ht="15" customHeight="1" x14ac:dyDescent="0.35">
      <c r="A26" s="112"/>
      <c r="B26" s="103"/>
      <c r="C26" s="103"/>
      <c r="D26" s="103"/>
      <c r="E26" s="103"/>
      <c r="F26" s="103"/>
      <c r="G26" s="103"/>
      <c r="H26" s="118"/>
      <c r="I26" s="119"/>
    </row>
    <row r="27" spans="1:9" ht="14.15" x14ac:dyDescent="0.35">
      <c r="A27" s="121"/>
      <c r="B27" s="122"/>
      <c r="C27" s="122"/>
      <c r="D27" s="122"/>
      <c r="E27" s="122"/>
      <c r="F27" s="122"/>
      <c r="G27" s="122"/>
      <c r="H27" s="123"/>
      <c r="I27" s="11"/>
    </row>
    <row r="28" spans="1:9" ht="14.15" x14ac:dyDescent="0.35">
      <c r="A28" s="112"/>
      <c r="B28" s="103"/>
      <c r="C28" s="103"/>
      <c r="D28" s="103"/>
      <c r="E28" s="103"/>
      <c r="F28" s="103"/>
      <c r="G28" s="103"/>
      <c r="H28" s="103"/>
    </row>
    <row r="29" spans="1:9" ht="14.15" x14ac:dyDescent="0.35">
      <c r="A29" s="112"/>
      <c r="B29" s="103"/>
      <c r="C29" s="103"/>
      <c r="D29" s="103"/>
      <c r="E29" s="103"/>
      <c r="F29" s="103"/>
      <c r="G29" s="103"/>
      <c r="H29" s="103"/>
    </row>
    <row r="30" spans="1:9" ht="14.15" x14ac:dyDescent="0.35">
      <c r="A30" s="112"/>
      <c r="B30" s="103"/>
      <c r="C30" s="103"/>
      <c r="D30" s="103"/>
      <c r="E30" s="103"/>
      <c r="F30" s="103"/>
      <c r="G30" s="103"/>
      <c r="H30" s="103"/>
    </row>
    <row r="31" spans="1:9" ht="14.15" x14ac:dyDescent="0.35">
      <c r="A31" s="112"/>
      <c r="B31" s="103"/>
      <c r="C31" s="103"/>
      <c r="D31" s="103"/>
      <c r="E31" s="103"/>
      <c r="F31" s="103"/>
      <c r="G31" s="103"/>
      <c r="H31" s="103"/>
    </row>
    <row r="32" spans="1:9" ht="14.15" x14ac:dyDescent="0.35">
      <c r="A32" s="112"/>
      <c r="B32" s="103"/>
      <c r="C32" s="103"/>
      <c r="D32" s="103"/>
      <c r="E32" s="103"/>
      <c r="F32" s="103"/>
      <c r="G32" s="103"/>
      <c r="H32" s="103"/>
    </row>
    <row r="33" spans="1:8" ht="14.15" x14ac:dyDescent="0.35">
      <c r="A33" s="112"/>
      <c r="B33" s="103"/>
      <c r="C33" s="103"/>
      <c r="D33" s="103"/>
      <c r="E33" s="103"/>
      <c r="F33" s="103"/>
      <c r="G33" s="103"/>
      <c r="H33" s="103"/>
    </row>
    <row r="34" spans="1:8" ht="23.25" customHeight="1" x14ac:dyDescent="0.35">
      <c r="A34" s="112"/>
      <c r="B34" s="103"/>
      <c r="C34" s="103"/>
      <c r="D34" s="103"/>
      <c r="E34" s="103"/>
      <c r="F34" s="103"/>
      <c r="G34" s="103"/>
      <c r="H34" s="103"/>
    </row>
    <row r="35" spans="1:8" ht="23.25" customHeight="1" x14ac:dyDescent="0.35">
      <c r="A35" s="112"/>
      <c r="B35" s="103"/>
      <c r="C35" s="103"/>
      <c r="D35" s="103"/>
      <c r="E35" s="103"/>
      <c r="F35" s="103"/>
      <c r="G35" s="103"/>
      <c r="H35" s="103"/>
    </row>
    <row r="36" spans="1:8" ht="23.25" customHeight="1" x14ac:dyDescent="0.35">
      <c r="A36" s="112"/>
      <c r="B36" s="103"/>
      <c r="C36" s="103"/>
      <c r="D36" s="103"/>
      <c r="E36" s="103"/>
      <c r="F36" s="103"/>
      <c r="G36" s="103"/>
      <c r="H36" s="103"/>
    </row>
    <row r="37" spans="1:8" ht="23.25" customHeight="1" x14ac:dyDescent="0.35">
      <c r="A37" s="112"/>
      <c r="B37" s="103"/>
      <c r="C37" s="103"/>
      <c r="D37" s="103"/>
      <c r="E37" s="103"/>
      <c r="F37" s="103"/>
      <c r="G37" s="103"/>
      <c r="H37" s="103"/>
    </row>
  </sheetData>
  <sheetProtection password="8611" sheet="1" selectLockedCells="1"/>
  <mergeCells count="7">
    <mergeCell ref="H22:H24"/>
    <mergeCell ref="D2:H2"/>
    <mergeCell ref="H7:H9"/>
    <mergeCell ref="H11:H12"/>
    <mergeCell ref="H14:H17"/>
    <mergeCell ref="B19:F20"/>
    <mergeCell ref="H19:H20"/>
  </mergeCells>
  <printOptions horizontalCentered="1"/>
  <pageMargins left="0.23622047244094491" right="0.23622047244094491" top="0.39370078740157483" bottom="0.19685039370078741" header="0.15748031496062992" footer="0.15748031496062992"/>
  <pageSetup paperSize="9" scale="93"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49">
    <pageSetUpPr fitToPage="1"/>
  </sheetPr>
  <dimension ref="A1:S568"/>
  <sheetViews>
    <sheetView showGridLines="0" zoomScale="90" zoomScaleNormal="90" workbookViewId="0">
      <pane ySplit="6" topLeftCell="A8" activePane="bottomLeft" state="frozen"/>
      <selection activeCell="K155" sqref="K155"/>
      <selection pane="bottomLeft" activeCell="J16" sqref="J16"/>
    </sheetView>
  </sheetViews>
  <sheetFormatPr defaultColWidth="9.15234375" defaultRowHeight="12.45" x14ac:dyDescent="0.3"/>
  <cols>
    <col min="1" max="1" width="36" style="812" customWidth="1"/>
    <col min="2" max="2" width="10.3046875" style="884" customWidth="1"/>
    <col min="3" max="3" width="3.53515625" style="885" hidden="1" customWidth="1"/>
    <col min="4" max="4" width="17" style="1391" customWidth="1"/>
    <col min="5" max="8" width="14.84375" style="811" customWidth="1"/>
    <col min="9" max="12" width="15" style="811" customWidth="1"/>
    <col min="13" max="14" width="15" style="812" customWidth="1"/>
    <col min="15" max="16384" width="9.15234375" style="812"/>
  </cols>
  <sheetData>
    <row r="1" spans="1:19" ht="16.5" customHeight="1" x14ac:dyDescent="0.3">
      <c r="A1" s="808" t="str">
        <f>'t1'!A1</f>
        <v>SERVIZIO SANITARIO NAZIONALE - anno 2020</v>
      </c>
      <c r="B1" s="809"/>
      <c r="C1" s="810"/>
      <c r="D1" s="1374"/>
      <c r="F1" s="1540" t="str">
        <f>IF(STRUTTURE!A2=0,"",STRUTTURE!A2)</f>
        <v/>
      </c>
      <c r="G1" s="1540" t="str">
        <f>IF(STRUTTURE!A3=0,"",STRUTTURE!A3)</f>
        <v>030922</v>
      </c>
      <c r="H1" s="1540" t="str">
        <f>IF(STRUTTURE!A4=0,"",STRUTTURE!A4)</f>
        <v/>
      </c>
      <c r="I1" s="1540" t="str">
        <f>IF(STRUTTURE!A5=0,"",STRUTTURE!A5)</f>
        <v/>
      </c>
      <c r="J1" s="1540" t="str">
        <f>IF(STRUTTURE!A6=0,"",STRUTTURE!A6)</f>
        <v/>
      </c>
      <c r="K1" s="1540" t="str">
        <f>IF(STRUTTURE!A7=0,"",STRUTTURE!A7)</f>
        <v/>
      </c>
      <c r="L1" s="1540" t="str">
        <f>IF(STRUTTURE!A8=0,"",STRUTTURE!A8)</f>
        <v/>
      </c>
      <c r="M1" s="1540" t="str">
        <f>IF(STRUTTURE!A9=0,"",STRUTTURE!A9)</f>
        <v/>
      </c>
      <c r="N1" s="1540" t="str">
        <f>IF(STRUTTURE!A10=0,"",STRUTTURE!A10)</f>
        <v/>
      </c>
      <c r="O1" s="1540" t="str">
        <f>IF(STRUTTURE!A11=0,"",STRUTTURE!A11)</f>
        <v/>
      </c>
      <c r="P1" s="1540" t="str">
        <f>IF(STRUTTURE!A12=0,"",STRUTTURE!A12)</f>
        <v/>
      </c>
      <c r="Q1" s="1540" t="str">
        <f>IF(STRUTTURE!A13=0,"",STRUTTURE!A13)</f>
        <v/>
      </c>
      <c r="R1" s="1540"/>
      <c r="S1" s="1540"/>
    </row>
    <row r="2" spans="1:19" ht="70.5" customHeight="1" x14ac:dyDescent="0.3">
      <c r="A2" s="808"/>
      <c r="B2" s="809"/>
      <c r="C2" s="810"/>
      <c r="D2" s="1374"/>
    </row>
    <row r="3" spans="1:19" ht="51" customHeight="1" x14ac:dyDescent="0.3">
      <c r="A3" s="2736" t="s">
        <v>1901</v>
      </c>
      <c r="B3" s="2736"/>
      <c r="C3" s="2736"/>
      <c r="D3" s="2736"/>
      <c r="E3" s="2736"/>
      <c r="F3" s="2736"/>
      <c r="G3" s="2736"/>
      <c r="H3" s="2736"/>
      <c r="I3" s="2736"/>
      <c r="J3" s="2736"/>
      <c r="K3" s="2736"/>
      <c r="L3" s="2736"/>
    </row>
    <row r="4" spans="1:19" ht="12.9" thickBot="1" x14ac:dyDescent="0.35">
      <c r="A4" s="2737" t="s">
        <v>1902</v>
      </c>
      <c r="B4" s="2737"/>
      <c r="C4" s="2737"/>
      <c r="D4" s="2737"/>
      <c r="E4" s="2737"/>
      <c r="F4" s="2737"/>
      <c r="G4" s="2737"/>
      <c r="H4" s="2737"/>
    </row>
    <row r="5" spans="1:19" ht="24" customHeight="1" x14ac:dyDescent="0.3">
      <c r="A5" s="2738" t="s">
        <v>1903</v>
      </c>
      <c r="B5" s="2738" t="s">
        <v>744</v>
      </c>
      <c r="C5" s="813"/>
      <c r="D5" s="1375" t="s">
        <v>745</v>
      </c>
      <c r="E5" s="2740" t="s">
        <v>746</v>
      </c>
      <c r="F5" s="2735"/>
      <c r="G5" s="2740" t="s">
        <v>1904</v>
      </c>
      <c r="H5" s="2735"/>
      <c r="I5" s="2741" t="s">
        <v>1905</v>
      </c>
      <c r="J5" s="2742"/>
      <c r="K5" s="2741" t="s">
        <v>1906</v>
      </c>
      <c r="L5" s="2742"/>
      <c r="M5" s="2734" t="s">
        <v>1907</v>
      </c>
      <c r="N5" s="2735"/>
    </row>
    <row r="6" spans="1:19" s="821" customFormat="1" ht="21" thickBot="1" x14ac:dyDescent="0.35">
      <c r="A6" s="2739"/>
      <c r="B6" s="2739"/>
      <c r="C6" s="815"/>
      <c r="D6" s="1376"/>
      <c r="E6" s="816" t="s">
        <v>1908</v>
      </c>
      <c r="F6" s="817" t="s">
        <v>1909</v>
      </c>
      <c r="G6" s="818" t="s">
        <v>1910</v>
      </c>
      <c r="H6" s="819" t="s">
        <v>1911</v>
      </c>
      <c r="I6" s="820" t="s">
        <v>1912</v>
      </c>
      <c r="J6" s="819" t="s">
        <v>1913</v>
      </c>
      <c r="K6" s="820" t="s">
        <v>284</v>
      </c>
      <c r="L6" s="819" t="s">
        <v>285</v>
      </c>
      <c r="M6" s="820" t="s">
        <v>1914</v>
      </c>
      <c r="N6" s="819" t="s">
        <v>1915</v>
      </c>
    </row>
    <row r="7" spans="1:19" s="821" customFormat="1" ht="10.5" hidden="1" customHeight="1" thickBot="1" x14ac:dyDescent="0.35">
      <c r="A7" s="814"/>
      <c r="B7" s="814"/>
      <c r="C7" s="815"/>
      <c r="D7" s="1376"/>
      <c r="E7" s="816">
        <v>0</v>
      </c>
      <c r="F7" s="1286">
        <v>0</v>
      </c>
      <c r="G7" s="816">
        <v>0</v>
      </c>
      <c r="H7" s="817">
        <v>0</v>
      </c>
      <c r="I7" s="1287">
        <v>0</v>
      </c>
      <c r="J7" s="817">
        <v>0</v>
      </c>
      <c r="K7" s="1287">
        <v>0</v>
      </c>
      <c r="L7" s="817">
        <v>0</v>
      </c>
      <c r="M7" s="1287">
        <v>0</v>
      </c>
      <c r="N7" s="817">
        <v>0</v>
      </c>
    </row>
    <row r="8" spans="1:19" s="826" customFormat="1" ht="13.5" customHeight="1" x14ac:dyDescent="0.3">
      <c r="A8" s="822" t="s">
        <v>1916</v>
      </c>
      <c r="B8" s="823" t="s">
        <v>1917</v>
      </c>
      <c r="C8" s="824">
        <v>1</v>
      </c>
      <c r="D8" s="1377" t="s">
        <v>2762</v>
      </c>
      <c r="E8" s="2563"/>
      <c r="F8" s="2564"/>
      <c r="G8" s="909">
        <v>0</v>
      </c>
      <c r="H8" s="910">
        <v>0</v>
      </c>
      <c r="I8" s="910">
        <v>0</v>
      </c>
      <c r="J8" s="910">
        <v>0</v>
      </c>
      <c r="K8" s="910">
        <v>0</v>
      </c>
      <c r="L8" s="910">
        <v>0</v>
      </c>
      <c r="M8" s="825">
        <f>E8+G8+I8</f>
        <v>0</v>
      </c>
      <c r="N8" s="825">
        <f>F8+H8+J8</f>
        <v>0</v>
      </c>
    </row>
    <row r="9" spans="1:19" s="826" customFormat="1" ht="13.5" customHeight="1" x14ac:dyDescent="0.3">
      <c r="A9" s="827" t="s">
        <v>1918</v>
      </c>
      <c r="B9" s="828" t="s">
        <v>1919</v>
      </c>
      <c r="C9" s="824">
        <v>1</v>
      </c>
      <c r="D9" s="1378" t="str">
        <f>CONCATENATE(D$8)</f>
        <v>030922</v>
      </c>
      <c r="E9" s="2563">
        <v>5</v>
      </c>
      <c r="F9" s="2565">
        <v>6</v>
      </c>
      <c r="G9" s="911">
        <v>0</v>
      </c>
      <c r="H9" s="913">
        <v>0</v>
      </c>
      <c r="I9" s="910">
        <v>1</v>
      </c>
      <c r="J9" s="910">
        <v>0</v>
      </c>
      <c r="K9" s="910">
        <v>0</v>
      </c>
      <c r="L9" s="910">
        <v>0</v>
      </c>
      <c r="M9" s="825">
        <f t="shared" ref="M9:M57" si="0">E9+G9+I9</f>
        <v>6</v>
      </c>
      <c r="N9" s="825">
        <f t="shared" ref="N9:N57" si="1">F9+H9+J9</f>
        <v>6</v>
      </c>
    </row>
    <row r="10" spans="1:19" s="826" customFormat="1" ht="13.5" customHeight="1" x14ac:dyDescent="0.3">
      <c r="A10" s="827" t="s">
        <v>1920</v>
      </c>
      <c r="B10" s="828" t="s">
        <v>1921</v>
      </c>
      <c r="C10" s="824">
        <v>1</v>
      </c>
      <c r="D10" s="1378" t="str">
        <f t="shared" ref="D10:D57" si="2">CONCATENATE(D$8)</f>
        <v>030922</v>
      </c>
      <c r="E10" s="2563">
        <v>15</v>
      </c>
      <c r="F10" s="2565">
        <v>14</v>
      </c>
      <c r="G10" s="911">
        <v>0</v>
      </c>
      <c r="H10" s="913">
        <v>0</v>
      </c>
      <c r="I10" s="910">
        <v>1</v>
      </c>
      <c r="J10" s="910">
        <v>0</v>
      </c>
      <c r="K10" s="910">
        <v>0</v>
      </c>
      <c r="L10" s="910">
        <v>0</v>
      </c>
      <c r="M10" s="825">
        <f t="shared" si="0"/>
        <v>16</v>
      </c>
      <c r="N10" s="825">
        <f t="shared" si="1"/>
        <v>14</v>
      </c>
    </row>
    <row r="11" spans="1:19" s="826" customFormat="1" ht="13.5" customHeight="1" x14ac:dyDescent="0.3">
      <c r="A11" s="827" t="s">
        <v>1922</v>
      </c>
      <c r="B11" s="828" t="s">
        <v>1923</v>
      </c>
      <c r="C11" s="824">
        <v>1</v>
      </c>
      <c r="D11" s="1378" t="str">
        <f t="shared" si="2"/>
        <v>030922</v>
      </c>
      <c r="E11" s="2563"/>
      <c r="F11" s="2565"/>
      <c r="G11" s="911">
        <v>0</v>
      </c>
      <c r="H11" s="913">
        <v>0</v>
      </c>
      <c r="I11" s="910">
        <v>0</v>
      </c>
      <c r="J11" s="910">
        <v>0</v>
      </c>
      <c r="K11" s="910">
        <v>0</v>
      </c>
      <c r="L11" s="910">
        <v>0</v>
      </c>
      <c r="M11" s="825">
        <f t="shared" si="0"/>
        <v>0</v>
      </c>
      <c r="N11" s="825">
        <f t="shared" si="1"/>
        <v>0</v>
      </c>
    </row>
    <row r="12" spans="1:19" s="826" customFormat="1" ht="13.5" customHeight="1" x14ac:dyDescent="0.3">
      <c r="A12" s="827" t="s">
        <v>1924</v>
      </c>
      <c r="B12" s="828" t="s">
        <v>1925</v>
      </c>
      <c r="C12" s="824">
        <v>1</v>
      </c>
      <c r="D12" s="1378" t="str">
        <f t="shared" si="2"/>
        <v>030922</v>
      </c>
      <c r="E12" s="2563"/>
      <c r="F12" s="2565"/>
      <c r="G12" s="911">
        <v>0</v>
      </c>
      <c r="H12" s="913">
        <v>0</v>
      </c>
      <c r="I12" s="910">
        <v>0</v>
      </c>
      <c r="J12" s="910">
        <v>0</v>
      </c>
      <c r="K12" s="910">
        <v>0</v>
      </c>
      <c r="L12" s="910">
        <v>0</v>
      </c>
      <c r="M12" s="825">
        <f t="shared" si="0"/>
        <v>0</v>
      </c>
      <c r="N12" s="825">
        <f t="shared" si="1"/>
        <v>0</v>
      </c>
    </row>
    <row r="13" spans="1:19" s="826" customFormat="1" ht="13.5" customHeight="1" x14ac:dyDescent="0.3">
      <c r="A13" s="827" t="s">
        <v>1926</v>
      </c>
      <c r="B13" s="828" t="s">
        <v>1927</v>
      </c>
      <c r="C13" s="824">
        <v>1</v>
      </c>
      <c r="D13" s="1378" t="str">
        <f t="shared" si="2"/>
        <v>030922</v>
      </c>
      <c r="E13" s="2563"/>
      <c r="F13" s="2565"/>
      <c r="G13" s="911">
        <v>0</v>
      </c>
      <c r="H13" s="913">
        <v>0</v>
      </c>
      <c r="I13" s="910">
        <v>0</v>
      </c>
      <c r="J13" s="910">
        <v>0</v>
      </c>
      <c r="K13" s="910">
        <v>0</v>
      </c>
      <c r="L13" s="910">
        <v>0</v>
      </c>
      <c r="M13" s="825">
        <f t="shared" si="0"/>
        <v>0</v>
      </c>
      <c r="N13" s="825">
        <f t="shared" si="1"/>
        <v>0</v>
      </c>
    </row>
    <row r="14" spans="1:19" s="826" customFormat="1" ht="13.5" customHeight="1" x14ac:dyDescent="0.3">
      <c r="A14" s="827" t="s">
        <v>1928</v>
      </c>
      <c r="B14" s="828" t="s">
        <v>1929</v>
      </c>
      <c r="C14" s="824">
        <v>1</v>
      </c>
      <c r="D14" s="1378" t="str">
        <f t="shared" si="2"/>
        <v>030922</v>
      </c>
      <c r="E14" s="2563">
        <v>26</v>
      </c>
      <c r="F14" s="2565">
        <v>7</v>
      </c>
      <c r="G14" s="911">
        <v>0</v>
      </c>
      <c r="H14" s="913">
        <v>0</v>
      </c>
      <c r="I14" s="910">
        <v>2</v>
      </c>
      <c r="J14" s="910">
        <v>0</v>
      </c>
      <c r="K14" s="910">
        <v>0</v>
      </c>
      <c r="L14" s="910">
        <v>0</v>
      </c>
      <c r="M14" s="825">
        <f t="shared" si="0"/>
        <v>28</v>
      </c>
      <c r="N14" s="825">
        <f t="shared" si="1"/>
        <v>7</v>
      </c>
    </row>
    <row r="15" spans="1:19" s="826" customFormat="1" ht="13.5" customHeight="1" x14ac:dyDescent="0.3">
      <c r="A15" s="827" t="s">
        <v>1930</v>
      </c>
      <c r="B15" s="828" t="s">
        <v>1931</v>
      </c>
      <c r="C15" s="824">
        <v>1</v>
      </c>
      <c r="D15" s="1378" t="str">
        <f t="shared" si="2"/>
        <v>030922</v>
      </c>
      <c r="E15" s="2563">
        <v>2</v>
      </c>
      <c r="F15" s="2565"/>
      <c r="G15" s="911">
        <v>0</v>
      </c>
      <c r="H15" s="913">
        <v>0</v>
      </c>
      <c r="I15" s="910">
        <v>0</v>
      </c>
      <c r="J15" s="910">
        <v>0</v>
      </c>
      <c r="K15" s="910">
        <v>0</v>
      </c>
      <c r="L15" s="910">
        <v>0</v>
      </c>
      <c r="M15" s="825">
        <f t="shared" si="0"/>
        <v>2</v>
      </c>
      <c r="N15" s="825">
        <f t="shared" si="1"/>
        <v>0</v>
      </c>
    </row>
    <row r="16" spans="1:19" s="826" customFormat="1" ht="13.5" customHeight="1" x14ac:dyDescent="0.3">
      <c r="A16" s="827" t="s">
        <v>1932</v>
      </c>
      <c r="B16" s="828" t="s">
        <v>1933</v>
      </c>
      <c r="C16" s="824">
        <v>1</v>
      </c>
      <c r="D16" s="1378" t="str">
        <f t="shared" si="2"/>
        <v>030922</v>
      </c>
      <c r="E16" s="2563"/>
      <c r="F16" s="2565"/>
      <c r="G16" s="911">
        <v>0</v>
      </c>
      <c r="H16" s="913">
        <v>0</v>
      </c>
      <c r="I16" s="910">
        <v>0</v>
      </c>
      <c r="J16" s="910">
        <v>0</v>
      </c>
      <c r="K16" s="910">
        <v>0</v>
      </c>
      <c r="L16" s="910">
        <v>0</v>
      </c>
      <c r="M16" s="825">
        <f t="shared" si="0"/>
        <v>0</v>
      </c>
      <c r="N16" s="825">
        <f t="shared" si="1"/>
        <v>0</v>
      </c>
    </row>
    <row r="17" spans="1:14" s="826" customFormat="1" ht="13.5" customHeight="1" x14ac:dyDescent="0.3">
      <c r="A17" s="827" t="s">
        <v>1934</v>
      </c>
      <c r="B17" s="828" t="s">
        <v>1935</v>
      </c>
      <c r="C17" s="824">
        <v>1</v>
      </c>
      <c r="D17" s="1378" t="str">
        <f t="shared" si="2"/>
        <v>030922</v>
      </c>
      <c r="E17" s="2563">
        <v>5</v>
      </c>
      <c r="F17" s="2565">
        <v>1</v>
      </c>
      <c r="G17" s="911">
        <v>0</v>
      </c>
      <c r="H17" s="913">
        <v>0</v>
      </c>
      <c r="I17" s="910">
        <v>0</v>
      </c>
      <c r="J17" s="910">
        <v>0</v>
      </c>
      <c r="K17" s="910">
        <v>0</v>
      </c>
      <c r="L17" s="910">
        <v>0</v>
      </c>
      <c r="M17" s="825">
        <f t="shared" si="0"/>
        <v>5</v>
      </c>
      <c r="N17" s="825">
        <f t="shared" si="1"/>
        <v>1</v>
      </c>
    </row>
    <row r="18" spans="1:14" s="826" customFormat="1" ht="13.5" customHeight="1" x14ac:dyDescent="0.3">
      <c r="A18" s="827" t="s">
        <v>1936</v>
      </c>
      <c r="B18" s="828" t="s">
        <v>1937</v>
      </c>
      <c r="C18" s="824">
        <v>1</v>
      </c>
      <c r="D18" s="1378" t="str">
        <f t="shared" si="2"/>
        <v>030922</v>
      </c>
      <c r="E18" s="2563">
        <v>6</v>
      </c>
      <c r="F18" s="2565">
        <v>1</v>
      </c>
      <c r="G18" s="911">
        <v>0</v>
      </c>
      <c r="H18" s="913">
        <v>0</v>
      </c>
      <c r="I18" s="910">
        <v>0</v>
      </c>
      <c r="J18" s="910">
        <v>0</v>
      </c>
      <c r="K18" s="910">
        <v>0</v>
      </c>
      <c r="L18" s="910">
        <v>0</v>
      </c>
      <c r="M18" s="825">
        <f t="shared" si="0"/>
        <v>6</v>
      </c>
      <c r="N18" s="825">
        <f t="shared" si="1"/>
        <v>1</v>
      </c>
    </row>
    <row r="19" spans="1:14" s="826" customFormat="1" ht="13.5" customHeight="1" x14ac:dyDescent="0.3">
      <c r="A19" s="827" t="s">
        <v>1938</v>
      </c>
      <c r="B19" s="828" t="s">
        <v>1939</v>
      </c>
      <c r="C19" s="824">
        <v>1</v>
      </c>
      <c r="D19" s="1378" t="str">
        <f t="shared" si="2"/>
        <v>030922</v>
      </c>
      <c r="E19" s="2563"/>
      <c r="F19" s="2565"/>
      <c r="G19" s="911">
        <v>0</v>
      </c>
      <c r="H19" s="913">
        <v>0</v>
      </c>
      <c r="I19" s="910">
        <v>0</v>
      </c>
      <c r="J19" s="910">
        <v>0</v>
      </c>
      <c r="K19" s="910">
        <v>0</v>
      </c>
      <c r="L19" s="910">
        <v>0</v>
      </c>
      <c r="M19" s="825">
        <f t="shared" si="0"/>
        <v>0</v>
      </c>
      <c r="N19" s="825">
        <f t="shared" si="1"/>
        <v>0</v>
      </c>
    </row>
    <row r="20" spans="1:14" s="826" customFormat="1" ht="13.5" customHeight="1" x14ac:dyDescent="0.3">
      <c r="A20" s="830" t="s">
        <v>1940</v>
      </c>
      <c r="B20" s="831" t="s">
        <v>1941</v>
      </c>
      <c r="C20" s="832">
        <v>1</v>
      </c>
      <c r="D20" s="1378" t="str">
        <f t="shared" si="2"/>
        <v>030922</v>
      </c>
      <c r="E20" s="2563">
        <v>1</v>
      </c>
      <c r="F20" s="2565">
        <v>1</v>
      </c>
      <c r="G20" s="911">
        <v>0</v>
      </c>
      <c r="H20" s="913">
        <v>0</v>
      </c>
      <c r="I20" s="910">
        <v>0</v>
      </c>
      <c r="J20" s="910">
        <v>0</v>
      </c>
      <c r="K20" s="910">
        <v>0</v>
      </c>
      <c r="L20" s="910">
        <v>0</v>
      </c>
      <c r="M20" s="825">
        <f t="shared" si="0"/>
        <v>1</v>
      </c>
      <c r="N20" s="825">
        <f t="shared" si="1"/>
        <v>1</v>
      </c>
    </row>
    <row r="21" spans="1:14" s="826" customFormat="1" ht="13.5" customHeight="1" x14ac:dyDescent="0.3">
      <c r="A21" s="827" t="s">
        <v>1942</v>
      </c>
      <c r="B21" s="828" t="s">
        <v>1943</v>
      </c>
      <c r="C21" s="824">
        <v>1</v>
      </c>
      <c r="D21" s="1378" t="str">
        <f t="shared" si="2"/>
        <v>030922</v>
      </c>
      <c r="E21" s="2563"/>
      <c r="F21" s="2565">
        <v>8</v>
      </c>
      <c r="G21" s="911">
        <v>0</v>
      </c>
      <c r="H21" s="913">
        <v>0</v>
      </c>
      <c r="I21" s="910">
        <v>1</v>
      </c>
      <c r="J21" s="910">
        <v>0</v>
      </c>
      <c r="K21" s="910">
        <v>0</v>
      </c>
      <c r="L21" s="910">
        <v>0</v>
      </c>
      <c r="M21" s="825">
        <f t="shared" si="0"/>
        <v>1</v>
      </c>
      <c r="N21" s="825">
        <f t="shared" si="1"/>
        <v>8</v>
      </c>
    </row>
    <row r="22" spans="1:14" s="826" customFormat="1" ht="13.5" customHeight="1" x14ac:dyDescent="0.3">
      <c r="A22" s="830" t="s">
        <v>1944</v>
      </c>
      <c r="B22" s="831" t="s">
        <v>1945</v>
      </c>
      <c r="C22" s="832">
        <v>1</v>
      </c>
      <c r="D22" s="1378" t="str">
        <f t="shared" si="2"/>
        <v>030922</v>
      </c>
      <c r="E22" s="2563"/>
      <c r="F22" s="2565"/>
      <c r="G22" s="911">
        <v>0</v>
      </c>
      <c r="H22" s="913">
        <v>0</v>
      </c>
      <c r="I22" s="910">
        <v>0</v>
      </c>
      <c r="J22" s="910">
        <v>0</v>
      </c>
      <c r="K22" s="910">
        <v>0</v>
      </c>
      <c r="L22" s="910">
        <v>0</v>
      </c>
      <c r="M22" s="825">
        <f t="shared" si="0"/>
        <v>0</v>
      </c>
      <c r="N22" s="825">
        <f t="shared" si="1"/>
        <v>0</v>
      </c>
    </row>
    <row r="23" spans="1:14" s="826" customFormat="1" ht="13.5" customHeight="1" x14ac:dyDescent="0.3">
      <c r="A23" s="827" t="s">
        <v>1946</v>
      </c>
      <c r="B23" s="828" t="s">
        <v>1947</v>
      </c>
      <c r="C23" s="824">
        <v>1</v>
      </c>
      <c r="D23" s="1378" t="str">
        <f t="shared" si="2"/>
        <v>030922</v>
      </c>
      <c r="E23" s="2563"/>
      <c r="F23" s="2565"/>
      <c r="G23" s="911">
        <v>0</v>
      </c>
      <c r="H23" s="913">
        <v>0</v>
      </c>
      <c r="I23" s="910">
        <v>0</v>
      </c>
      <c r="J23" s="910">
        <v>0</v>
      </c>
      <c r="K23" s="910">
        <v>0</v>
      </c>
      <c r="L23" s="910">
        <v>0</v>
      </c>
      <c r="M23" s="825">
        <f t="shared" si="0"/>
        <v>0</v>
      </c>
      <c r="N23" s="825">
        <f t="shared" si="1"/>
        <v>0</v>
      </c>
    </row>
    <row r="24" spans="1:14" s="826" customFormat="1" ht="13.5" customHeight="1" x14ac:dyDescent="0.3">
      <c r="A24" s="830" t="s">
        <v>1948</v>
      </c>
      <c r="B24" s="831" t="s">
        <v>1949</v>
      </c>
      <c r="C24" s="832">
        <v>1</v>
      </c>
      <c r="D24" s="1378" t="str">
        <f t="shared" si="2"/>
        <v>030922</v>
      </c>
      <c r="E24" s="2563">
        <v>1</v>
      </c>
      <c r="F24" s="2565">
        <v>4</v>
      </c>
      <c r="G24" s="911">
        <v>0</v>
      </c>
      <c r="H24" s="913">
        <v>0</v>
      </c>
      <c r="I24" s="910">
        <v>0</v>
      </c>
      <c r="J24" s="910">
        <v>0</v>
      </c>
      <c r="K24" s="910">
        <v>0</v>
      </c>
      <c r="L24" s="910">
        <v>0</v>
      </c>
      <c r="M24" s="825">
        <f t="shared" si="0"/>
        <v>1</v>
      </c>
      <c r="N24" s="825">
        <f t="shared" si="1"/>
        <v>4</v>
      </c>
    </row>
    <row r="25" spans="1:14" s="826" customFormat="1" ht="13.5" customHeight="1" x14ac:dyDescent="0.3">
      <c r="A25" s="827" t="s">
        <v>1950</v>
      </c>
      <c r="B25" s="828" t="s">
        <v>1951</v>
      </c>
      <c r="C25" s="824">
        <v>1</v>
      </c>
      <c r="D25" s="1378" t="str">
        <f t="shared" si="2"/>
        <v>030922</v>
      </c>
      <c r="E25" s="2563">
        <v>1</v>
      </c>
      <c r="F25" s="2565">
        <v>1</v>
      </c>
      <c r="G25" s="911">
        <v>0</v>
      </c>
      <c r="H25" s="913">
        <v>0</v>
      </c>
      <c r="I25" s="910">
        <v>0</v>
      </c>
      <c r="J25" s="910">
        <v>0</v>
      </c>
      <c r="K25" s="910">
        <v>0</v>
      </c>
      <c r="L25" s="910">
        <v>0</v>
      </c>
      <c r="M25" s="825">
        <f t="shared" si="0"/>
        <v>1</v>
      </c>
      <c r="N25" s="825">
        <f t="shared" si="1"/>
        <v>1</v>
      </c>
    </row>
    <row r="26" spans="1:14" s="826" customFormat="1" ht="13.5" customHeight="1" x14ac:dyDescent="0.3">
      <c r="A26" s="830" t="s">
        <v>1952</v>
      </c>
      <c r="B26" s="831" t="s">
        <v>1953</v>
      </c>
      <c r="C26" s="832">
        <v>1</v>
      </c>
      <c r="D26" s="1378" t="str">
        <f t="shared" si="2"/>
        <v>030922</v>
      </c>
      <c r="E26" s="2563"/>
      <c r="F26" s="2565"/>
      <c r="G26" s="911">
        <v>0</v>
      </c>
      <c r="H26" s="913">
        <v>0</v>
      </c>
      <c r="I26" s="910">
        <v>0</v>
      </c>
      <c r="J26" s="910">
        <v>0</v>
      </c>
      <c r="K26" s="910">
        <v>0</v>
      </c>
      <c r="L26" s="910">
        <v>0</v>
      </c>
      <c r="M26" s="825">
        <f t="shared" si="0"/>
        <v>0</v>
      </c>
      <c r="N26" s="825">
        <f t="shared" si="1"/>
        <v>0</v>
      </c>
    </row>
    <row r="27" spans="1:14" s="826" customFormat="1" ht="13.5" customHeight="1" x14ac:dyDescent="0.3">
      <c r="A27" s="827" t="s">
        <v>1954</v>
      </c>
      <c r="B27" s="828" t="s">
        <v>1955</v>
      </c>
      <c r="C27" s="824">
        <v>1</v>
      </c>
      <c r="D27" s="1378" t="str">
        <f t="shared" si="2"/>
        <v>030922</v>
      </c>
      <c r="E27" s="2563">
        <v>7</v>
      </c>
      <c r="F27" s="2565">
        <v>2</v>
      </c>
      <c r="G27" s="911">
        <v>0</v>
      </c>
      <c r="H27" s="913">
        <v>0</v>
      </c>
      <c r="I27" s="910">
        <v>0</v>
      </c>
      <c r="J27" s="910">
        <v>0</v>
      </c>
      <c r="K27" s="910">
        <v>0</v>
      </c>
      <c r="L27" s="910">
        <v>0</v>
      </c>
      <c r="M27" s="825">
        <f t="shared" si="0"/>
        <v>7</v>
      </c>
      <c r="N27" s="825">
        <f t="shared" si="1"/>
        <v>2</v>
      </c>
    </row>
    <row r="28" spans="1:14" s="826" customFormat="1" ht="13.5" customHeight="1" x14ac:dyDescent="0.3">
      <c r="A28" s="830" t="s">
        <v>1956</v>
      </c>
      <c r="B28" s="831" t="s">
        <v>1957</v>
      </c>
      <c r="C28" s="832">
        <v>1</v>
      </c>
      <c r="D28" s="1378" t="str">
        <f t="shared" si="2"/>
        <v>030922</v>
      </c>
      <c r="E28" s="2563"/>
      <c r="F28" s="2565"/>
      <c r="G28" s="911">
        <v>0</v>
      </c>
      <c r="H28" s="913">
        <v>0</v>
      </c>
      <c r="I28" s="910">
        <v>0</v>
      </c>
      <c r="J28" s="910">
        <v>0</v>
      </c>
      <c r="K28" s="910">
        <v>0</v>
      </c>
      <c r="L28" s="910">
        <v>0</v>
      </c>
      <c r="M28" s="825">
        <f t="shared" si="0"/>
        <v>0</v>
      </c>
      <c r="N28" s="825">
        <f t="shared" si="1"/>
        <v>0</v>
      </c>
    </row>
    <row r="29" spans="1:14" s="826" customFormat="1" ht="13.5" customHeight="1" x14ac:dyDescent="0.3">
      <c r="A29" s="827" t="s">
        <v>1958</v>
      </c>
      <c r="B29" s="828" t="s">
        <v>1959</v>
      </c>
      <c r="C29" s="824">
        <v>1</v>
      </c>
      <c r="D29" s="1378" t="str">
        <f t="shared" si="2"/>
        <v>030922</v>
      </c>
      <c r="E29" s="2563">
        <v>1</v>
      </c>
      <c r="F29" s="2565">
        <v>1</v>
      </c>
      <c r="G29" s="911">
        <v>0</v>
      </c>
      <c r="H29" s="913">
        <v>0</v>
      </c>
      <c r="I29" s="910">
        <v>0</v>
      </c>
      <c r="J29" s="910">
        <v>0</v>
      </c>
      <c r="K29" s="910">
        <v>0</v>
      </c>
      <c r="L29" s="910">
        <v>0</v>
      </c>
      <c r="M29" s="825">
        <f t="shared" si="0"/>
        <v>1</v>
      </c>
      <c r="N29" s="825">
        <f t="shared" si="1"/>
        <v>1</v>
      </c>
    </row>
    <row r="30" spans="1:14" s="826" customFormat="1" ht="13.5" customHeight="1" x14ac:dyDescent="0.3">
      <c r="A30" s="830" t="s">
        <v>1960</v>
      </c>
      <c r="B30" s="831" t="s">
        <v>1961</v>
      </c>
      <c r="C30" s="832">
        <v>1</v>
      </c>
      <c r="D30" s="1378" t="str">
        <f t="shared" si="2"/>
        <v>030922</v>
      </c>
      <c r="E30" s="2563"/>
      <c r="F30" s="2565"/>
      <c r="G30" s="911">
        <v>0</v>
      </c>
      <c r="H30" s="913">
        <v>0</v>
      </c>
      <c r="I30" s="910">
        <v>0</v>
      </c>
      <c r="J30" s="910">
        <v>0</v>
      </c>
      <c r="K30" s="910">
        <v>0</v>
      </c>
      <c r="L30" s="910">
        <v>0</v>
      </c>
      <c r="M30" s="825">
        <f t="shared" si="0"/>
        <v>0</v>
      </c>
      <c r="N30" s="825">
        <f t="shared" si="1"/>
        <v>0</v>
      </c>
    </row>
    <row r="31" spans="1:14" s="826" customFormat="1" ht="13.5" customHeight="1" x14ac:dyDescent="0.3">
      <c r="A31" s="827" t="s">
        <v>1962</v>
      </c>
      <c r="B31" s="828" t="s">
        <v>1963</v>
      </c>
      <c r="C31" s="824">
        <v>1</v>
      </c>
      <c r="D31" s="1378" t="str">
        <f t="shared" si="2"/>
        <v>030922</v>
      </c>
      <c r="E31" s="2563"/>
      <c r="F31" s="2565"/>
      <c r="G31" s="911">
        <v>0</v>
      </c>
      <c r="H31" s="913">
        <v>0</v>
      </c>
      <c r="I31" s="910">
        <v>0</v>
      </c>
      <c r="J31" s="910">
        <v>0</v>
      </c>
      <c r="K31" s="910">
        <v>0</v>
      </c>
      <c r="L31" s="910">
        <v>0</v>
      </c>
      <c r="M31" s="825">
        <f t="shared" si="0"/>
        <v>0</v>
      </c>
      <c r="N31" s="825">
        <f t="shared" si="1"/>
        <v>0</v>
      </c>
    </row>
    <row r="32" spans="1:14" s="826" customFormat="1" ht="13.5" customHeight="1" x14ac:dyDescent="0.3">
      <c r="A32" s="827" t="s">
        <v>1964</v>
      </c>
      <c r="B32" s="828" t="s">
        <v>1965</v>
      </c>
      <c r="C32" s="824">
        <v>1</v>
      </c>
      <c r="D32" s="1378" t="str">
        <f t="shared" si="2"/>
        <v>030922</v>
      </c>
      <c r="E32" s="2563"/>
      <c r="F32" s="2565"/>
      <c r="G32" s="911">
        <v>0</v>
      </c>
      <c r="H32" s="913">
        <v>0</v>
      </c>
      <c r="I32" s="910">
        <v>0</v>
      </c>
      <c r="J32" s="910">
        <v>0</v>
      </c>
      <c r="K32" s="910">
        <v>0</v>
      </c>
      <c r="L32" s="910">
        <v>0</v>
      </c>
      <c r="M32" s="825">
        <f t="shared" si="0"/>
        <v>0</v>
      </c>
      <c r="N32" s="825">
        <f t="shared" si="1"/>
        <v>0</v>
      </c>
    </row>
    <row r="33" spans="1:14" s="826" customFormat="1" ht="13.5" customHeight="1" x14ac:dyDescent="0.3">
      <c r="A33" s="827" t="s">
        <v>1966</v>
      </c>
      <c r="B33" s="828" t="s">
        <v>1967</v>
      </c>
      <c r="C33" s="824">
        <v>1</v>
      </c>
      <c r="D33" s="1378" t="str">
        <f t="shared" si="2"/>
        <v>030922</v>
      </c>
      <c r="E33" s="2563"/>
      <c r="F33" s="2565"/>
      <c r="G33" s="911">
        <v>0</v>
      </c>
      <c r="H33" s="913">
        <v>0</v>
      </c>
      <c r="I33" s="910">
        <v>0</v>
      </c>
      <c r="J33" s="910">
        <v>0</v>
      </c>
      <c r="K33" s="910">
        <v>0</v>
      </c>
      <c r="L33" s="910">
        <v>0</v>
      </c>
      <c r="M33" s="825">
        <f t="shared" si="0"/>
        <v>0</v>
      </c>
      <c r="N33" s="825">
        <f t="shared" si="1"/>
        <v>0</v>
      </c>
    </row>
    <row r="34" spans="1:14" s="826" customFormat="1" ht="13.5" customHeight="1" x14ac:dyDescent="0.3">
      <c r="A34" s="827" t="s">
        <v>1968</v>
      </c>
      <c r="B34" s="828" t="s">
        <v>1969</v>
      </c>
      <c r="C34" s="824">
        <v>1</v>
      </c>
      <c r="D34" s="1378" t="str">
        <f t="shared" si="2"/>
        <v>030922</v>
      </c>
      <c r="E34" s="2563"/>
      <c r="F34" s="2565">
        <v>2</v>
      </c>
      <c r="G34" s="911">
        <v>0</v>
      </c>
      <c r="H34" s="913">
        <v>0</v>
      </c>
      <c r="I34" s="910">
        <v>0</v>
      </c>
      <c r="J34" s="910">
        <v>0</v>
      </c>
      <c r="K34" s="910">
        <v>0</v>
      </c>
      <c r="L34" s="910">
        <v>0</v>
      </c>
      <c r="M34" s="825">
        <f t="shared" si="0"/>
        <v>0</v>
      </c>
      <c r="N34" s="825">
        <f t="shared" si="1"/>
        <v>2</v>
      </c>
    </row>
    <row r="35" spans="1:14" s="826" customFormat="1" ht="13.5" customHeight="1" x14ac:dyDescent="0.3">
      <c r="A35" s="827" t="s">
        <v>1970</v>
      </c>
      <c r="B35" s="828" t="s">
        <v>1971</v>
      </c>
      <c r="C35" s="824">
        <v>1</v>
      </c>
      <c r="D35" s="1378" t="str">
        <f t="shared" si="2"/>
        <v>030922</v>
      </c>
      <c r="E35" s="2563"/>
      <c r="F35" s="2565"/>
      <c r="G35" s="911">
        <v>0</v>
      </c>
      <c r="H35" s="913">
        <v>0</v>
      </c>
      <c r="I35" s="910">
        <v>0</v>
      </c>
      <c r="J35" s="910">
        <v>0</v>
      </c>
      <c r="K35" s="910">
        <v>0</v>
      </c>
      <c r="L35" s="910">
        <v>0</v>
      </c>
      <c r="M35" s="825">
        <f t="shared" si="0"/>
        <v>0</v>
      </c>
      <c r="N35" s="825">
        <f t="shared" si="1"/>
        <v>0</v>
      </c>
    </row>
    <row r="36" spans="1:14" s="826" customFormat="1" ht="13.5" customHeight="1" x14ac:dyDescent="0.3">
      <c r="A36" s="827" t="s">
        <v>1972</v>
      </c>
      <c r="B36" s="828" t="s">
        <v>1973</v>
      </c>
      <c r="C36" s="824">
        <v>1</v>
      </c>
      <c r="D36" s="1378" t="str">
        <f t="shared" si="2"/>
        <v>030922</v>
      </c>
      <c r="E36" s="2563"/>
      <c r="F36" s="2565"/>
      <c r="G36" s="911">
        <v>0</v>
      </c>
      <c r="H36" s="913">
        <v>0</v>
      </c>
      <c r="I36" s="910">
        <v>0</v>
      </c>
      <c r="J36" s="910">
        <v>0</v>
      </c>
      <c r="K36" s="910">
        <v>0</v>
      </c>
      <c r="L36" s="910">
        <v>0</v>
      </c>
      <c r="M36" s="825">
        <f t="shared" si="0"/>
        <v>0</v>
      </c>
      <c r="N36" s="825">
        <f t="shared" si="1"/>
        <v>0</v>
      </c>
    </row>
    <row r="37" spans="1:14" s="826" customFormat="1" ht="13.5" customHeight="1" x14ac:dyDescent="0.3">
      <c r="A37" s="827" t="s">
        <v>1974</v>
      </c>
      <c r="B37" s="828" t="s">
        <v>1975</v>
      </c>
      <c r="C37" s="824">
        <v>1</v>
      </c>
      <c r="D37" s="1378" t="str">
        <f t="shared" si="2"/>
        <v>030922</v>
      </c>
      <c r="E37" s="2563">
        <v>4</v>
      </c>
      <c r="F37" s="2565">
        <v>3</v>
      </c>
      <c r="G37" s="911">
        <v>0</v>
      </c>
      <c r="H37" s="913">
        <v>0</v>
      </c>
      <c r="I37" s="910">
        <v>0</v>
      </c>
      <c r="J37" s="910">
        <v>0</v>
      </c>
      <c r="K37" s="910">
        <v>0</v>
      </c>
      <c r="L37" s="910">
        <v>0</v>
      </c>
      <c r="M37" s="825">
        <f t="shared" si="0"/>
        <v>4</v>
      </c>
      <c r="N37" s="825">
        <f t="shared" si="1"/>
        <v>3</v>
      </c>
    </row>
    <row r="38" spans="1:14" s="826" customFormat="1" ht="13.5" customHeight="1" x14ac:dyDescent="0.3">
      <c r="A38" s="827" t="s">
        <v>1976</v>
      </c>
      <c r="B38" s="828" t="s">
        <v>1977</v>
      </c>
      <c r="C38" s="824">
        <v>1</v>
      </c>
      <c r="D38" s="1378" t="str">
        <f t="shared" si="2"/>
        <v>030922</v>
      </c>
      <c r="E38" s="2563"/>
      <c r="F38" s="2565"/>
      <c r="G38" s="911">
        <v>0</v>
      </c>
      <c r="H38" s="913">
        <v>0</v>
      </c>
      <c r="I38" s="910">
        <v>0</v>
      </c>
      <c r="J38" s="910">
        <v>0</v>
      </c>
      <c r="K38" s="910">
        <v>0</v>
      </c>
      <c r="L38" s="910">
        <v>0</v>
      </c>
      <c r="M38" s="825">
        <f t="shared" si="0"/>
        <v>0</v>
      </c>
      <c r="N38" s="825">
        <f t="shared" si="1"/>
        <v>0</v>
      </c>
    </row>
    <row r="39" spans="1:14" s="826" customFormat="1" ht="13.5" customHeight="1" x14ac:dyDescent="0.3">
      <c r="A39" s="833" t="s">
        <v>1978</v>
      </c>
      <c r="B39" s="834" t="s">
        <v>1979</v>
      </c>
      <c r="C39" s="832">
        <v>1</v>
      </c>
      <c r="D39" s="1378" t="str">
        <f t="shared" si="2"/>
        <v>030922</v>
      </c>
      <c r="E39" s="2563"/>
      <c r="F39" s="2565"/>
      <c r="G39" s="911">
        <v>0</v>
      </c>
      <c r="H39" s="913">
        <v>0</v>
      </c>
      <c r="I39" s="910">
        <v>0</v>
      </c>
      <c r="J39" s="910">
        <v>0</v>
      </c>
      <c r="K39" s="910">
        <v>0</v>
      </c>
      <c r="L39" s="910">
        <v>0</v>
      </c>
      <c r="M39" s="825">
        <f t="shared" si="0"/>
        <v>0</v>
      </c>
      <c r="N39" s="825">
        <f t="shared" si="1"/>
        <v>0</v>
      </c>
    </row>
    <row r="40" spans="1:14" s="826" customFormat="1" ht="13.5" customHeight="1" x14ac:dyDescent="0.3">
      <c r="A40" s="827" t="s">
        <v>1980</v>
      </c>
      <c r="B40" s="828" t="s">
        <v>1981</v>
      </c>
      <c r="C40" s="824">
        <v>1</v>
      </c>
      <c r="D40" s="1378" t="str">
        <f t="shared" si="2"/>
        <v>030922</v>
      </c>
      <c r="E40" s="2563"/>
      <c r="F40" s="2565"/>
      <c r="G40" s="911">
        <v>0</v>
      </c>
      <c r="H40" s="913">
        <v>0</v>
      </c>
      <c r="I40" s="910">
        <v>0</v>
      </c>
      <c r="J40" s="910">
        <v>0</v>
      </c>
      <c r="K40" s="910">
        <v>0</v>
      </c>
      <c r="L40" s="910">
        <v>0</v>
      </c>
      <c r="M40" s="825">
        <f t="shared" si="0"/>
        <v>0</v>
      </c>
      <c r="N40" s="825">
        <f t="shared" si="1"/>
        <v>0</v>
      </c>
    </row>
    <row r="41" spans="1:14" s="826" customFormat="1" ht="13.5" customHeight="1" x14ac:dyDescent="0.3">
      <c r="A41" s="833" t="s">
        <v>1982</v>
      </c>
      <c r="B41" s="834" t="s">
        <v>1983</v>
      </c>
      <c r="C41" s="832">
        <v>1</v>
      </c>
      <c r="D41" s="1378" t="str">
        <f t="shared" si="2"/>
        <v>030922</v>
      </c>
      <c r="E41" s="2563">
        <v>1</v>
      </c>
      <c r="F41" s="2565"/>
      <c r="G41" s="911">
        <v>0</v>
      </c>
      <c r="H41" s="913">
        <v>0</v>
      </c>
      <c r="I41" s="910">
        <v>0</v>
      </c>
      <c r="J41" s="910">
        <v>0</v>
      </c>
      <c r="K41" s="910">
        <v>0</v>
      </c>
      <c r="L41" s="910">
        <v>0</v>
      </c>
      <c r="M41" s="825">
        <f t="shared" si="0"/>
        <v>1</v>
      </c>
      <c r="N41" s="825">
        <f t="shared" si="1"/>
        <v>0</v>
      </c>
    </row>
    <row r="42" spans="1:14" s="826" customFormat="1" ht="13.5" customHeight="1" x14ac:dyDescent="0.3">
      <c r="A42" s="827" t="s">
        <v>1984</v>
      </c>
      <c r="B42" s="828" t="s">
        <v>1985</v>
      </c>
      <c r="C42" s="824">
        <v>1</v>
      </c>
      <c r="D42" s="1378" t="str">
        <f t="shared" si="2"/>
        <v>030922</v>
      </c>
      <c r="E42" s="2563"/>
      <c r="F42" s="2565"/>
      <c r="G42" s="911">
        <v>0</v>
      </c>
      <c r="H42" s="913">
        <v>0</v>
      </c>
      <c r="I42" s="910">
        <v>0</v>
      </c>
      <c r="J42" s="910">
        <v>0</v>
      </c>
      <c r="K42" s="910">
        <v>0</v>
      </c>
      <c r="L42" s="910">
        <v>0</v>
      </c>
      <c r="M42" s="825">
        <f t="shared" si="0"/>
        <v>0</v>
      </c>
      <c r="N42" s="825">
        <f t="shared" si="1"/>
        <v>0</v>
      </c>
    </row>
    <row r="43" spans="1:14" s="826" customFormat="1" ht="13.5" customHeight="1" x14ac:dyDescent="0.3">
      <c r="A43" s="822" t="s">
        <v>1986</v>
      </c>
      <c r="B43" s="823" t="s">
        <v>1987</v>
      </c>
      <c r="C43" s="824">
        <v>1</v>
      </c>
      <c r="D43" s="1378" t="str">
        <f t="shared" si="2"/>
        <v>030922</v>
      </c>
      <c r="E43" s="2563">
        <v>1</v>
      </c>
      <c r="F43" s="2565">
        <v>1</v>
      </c>
      <c r="G43" s="911">
        <v>0</v>
      </c>
      <c r="H43" s="913">
        <v>0</v>
      </c>
      <c r="I43" s="910">
        <v>0</v>
      </c>
      <c r="J43" s="910">
        <v>0</v>
      </c>
      <c r="K43" s="910">
        <v>0</v>
      </c>
      <c r="L43" s="910">
        <v>0</v>
      </c>
      <c r="M43" s="825">
        <f t="shared" si="0"/>
        <v>1</v>
      </c>
      <c r="N43" s="825">
        <f t="shared" si="1"/>
        <v>1</v>
      </c>
    </row>
    <row r="44" spans="1:14" s="826" customFormat="1" ht="13.5" customHeight="1" x14ac:dyDescent="0.3">
      <c r="A44" s="827" t="s">
        <v>1988</v>
      </c>
      <c r="B44" s="828" t="s">
        <v>1989</v>
      </c>
      <c r="C44" s="824">
        <v>1</v>
      </c>
      <c r="D44" s="1378" t="str">
        <f t="shared" si="2"/>
        <v>030922</v>
      </c>
      <c r="E44" s="2563">
        <v>10</v>
      </c>
      <c r="F44" s="2565">
        <v>27</v>
      </c>
      <c r="G44" s="911">
        <v>0</v>
      </c>
      <c r="H44" s="913">
        <v>0</v>
      </c>
      <c r="I44" s="910">
        <v>4</v>
      </c>
      <c r="J44" s="910">
        <v>2</v>
      </c>
      <c r="K44" s="910">
        <v>0</v>
      </c>
      <c r="L44" s="910">
        <v>0</v>
      </c>
      <c r="M44" s="825">
        <f t="shared" si="0"/>
        <v>14</v>
      </c>
      <c r="N44" s="825">
        <f t="shared" si="1"/>
        <v>29</v>
      </c>
    </row>
    <row r="45" spans="1:14" s="826" customFormat="1" ht="13.5" customHeight="1" x14ac:dyDescent="0.3">
      <c r="A45" s="827" t="s">
        <v>1990</v>
      </c>
      <c r="B45" s="828" t="s">
        <v>1991</v>
      </c>
      <c r="C45" s="824">
        <v>1</v>
      </c>
      <c r="D45" s="1378" t="str">
        <f t="shared" si="2"/>
        <v>030922</v>
      </c>
      <c r="E45" s="2563"/>
      <c r="F45" s="2565"/>
      <c r="G45" s="911">
        <v>0</v>
      </c>
      <c r="H45" s="913">
        <v>0</v>
      </c>
      <c r="I45" s="910">
        <v>0</v>
      </c>
      <c r="J45" s="910">
        <v>0</v>
      </c>
      <c r="K45" s="910">
        <v>0</v>
      </c>
      <c r="L45" s="910">
        <v>0</v>
      </c>
      <c r="M45" s="825">
        <f t="shared" si="0"/>
        <v>0</v>
      </c>
      <c r="N45" s="825">
        <f t="shared" si="1"/>
        <v>0</v>
      </c>
    </row>
    <row r="46" spans="1:14" s="826" customFormat="1" ht="13.5" customHeight="1" x14ac:dyDescent="0.3">
      <c r="A46" s="827" t="s">
        <v>1992</v>
      </c>
      <c r="B46" s="828" t="s">
        <v>1993</v>
      </c>
      <c r="C46" s="824">
        <v>1</v>
      </c>
      <c r="D46" s="1378" t="str">
        <f t="shared" si="2"/>
        <v>030922</v>
      </c>
      <c r="E46" s="2563">
        <v>1</v>
      </c>
      <c r="F46" s="2565">
        <v>4</v>
      </c>
      <c r="G46" s="911">
        <v>0</v>
      </c>
      <c r="H46" s="913">
        <v>0</v>
      </c>
      <c r="I46" s="910">
        <v>0</v>
      </c>
      <c r="J46" s="910">
        <v>0</v>
      </c>
      <c r="K46" s="910">
        <v>0</v>
      </c>
      <c r="L46" s="910">
        <v>0</v>
      </c>
      <c r="M46" s="825">
        <f t="shared" si="0"/>
        <v>1</v>
      </c>
      <c r="N46" s="825">
        <f t="shared" si="1"/>
        <v>4</v>
      </c>
    </row>
    <row r="47" spans="1:14" s="826" customFormat="1" ht="13.5" customHeight="1" x14ac:dyDescent="0.3">
      <c r="A47" s="827" t="s">
        <v>1994</v>
      </c>
      <c r="B47" s="828" t="s">
        <v>1995</v>
      </c>
      <c r="C47" s="824">
        <v>1</v>
      </c>
      <c r="D47" s="1378" t="str">
        <f t="shared" si="2"/>
        <v>030922</v>
      </c>
      <c r="E47" s="2563">
        <v>1</v>
      </c>
      <c r="F47" s="2565"/>
      <c r="G47" s="911">
        <v>0</v>
      </c>
      <c r="H47" s="913">
        <v>0</v>
      </c>
      <c r="I47" s="910">
        <v>0</v>
      </c>
      <c r="J47" s="910">
        <v>0</v>
      </c>
      <c r="K47" s="910">
        <v>0</v>
      </c>
      <c r="L47" s="910">
        <v>0</v>
      </c>
      <c r="M47" s="825">
        <f t="shared" si="0"/>
        <v>1</v>
      </c>
      <c r="N47" s="825">
        <f t="shared" si="1"/>
        <v>0</v>
      </c>
    </row>
    <row r="48" spans="1:14" s="826" customFormat="1" ht="13.5" customHeight="1" x14ac:dyDescent="0.3">
      <c r="A48" s="827" t="s">
        <v>1996</v>
      </c>
      <c r="B48" s="828" t="s">
        <v>1997</v>
      </c>
      <c r="C48" s="824">
        <v>1</v>
      </c>
      <c r="D48" s="1378" t="str">
        <f t="shared" si="2"/>
        <v>030922</v>
      </c>
      <c r="E48" s="2563">
        <v>2</v>
      </c>
      <c r="F48" s="2565">
        <v>2</v>
      </c>
      <c r="G48" s="911">
        <v>0</v>
      </c>
      <c r="H48" s="913">
        <v>0</v>
      </c>
      <c r="I48" s="910">
        <v>0</v>
      </c>
      <c r="J48" s="910">
        <v>0</v>
      </c>
      <c r="K48" s="910">
        <v>0</v>
      </c>
      <c r="L48" s="910">
        <v>0</v>
      </c>
      <c r="M48" s="825">
        <f t="shared" si="0"/>
        <v>2</v>
      </c>
      <c r="N48" s="825">
        <f t="shared" si="1"/>
        <v>2</v>
      </c>
    </row>
    <row r="49" spans="1:14" s="826" customFormat="1" ht="13.5" customHeight="1" x14ac:dyDescent="0.3">
      <c r="A49" s="827" t="s">
        <v>1998</v>
      </c>
      <c r="B49" s="828" t="s">
        <v>1846</v>
      </c>
      <c r="C49" s="824">
        <v>1</v>
      </c>
      <c r="D49" s="1378" t="str">
        <f t="shared" si="2"/>
        <v>030922</v>
      </c>
      <c r="E49" s="2563"/>
      <c r="F49" s="2565"/>
      <c r="G49" s="911">
        <v>0</v>
      </c>
      <c r="H49" s="913">
        <v>0</v>
      </c>
      <c r="I49" s="910">
        <v>0</v>
      </c>
      <c r="J49" s="910">
        <v>0</v>
      </c>
      <c r="K49" s="910">
        <v>0</v>
      </c>
      <c r="L49" s="910">
        <v>0</v>
      </c>
      <c r="M49" s="825">
        <f t="shared" si="0"/>
        <v>0</v>
      </c>
      <c r="N49" s="825">
        <f t="shared" si="1"/>
        <v>0</v>
      </c>
    </row>
    <row r="50" spans="1:14" s="826" customFormat="1" ht="13.5" customHeight="1" x14ac:dyDescent="0.3">
      <c r="A50" s="827" t="s">
        <v>1999</v>
      </c>
      <c r="B50" s="828" t="s">
        <v>2000</v>
      </c>
      <c r="C50" s="824">
        <v>1</v>
      </c>
      <c r="D50" s="1378" t="str">
        <f t="shared" si="2"/>
        <v>030922</v>
      </c>
      <c r="E50" s="2563">
        <v>13</v>
      </c>
      <c r="F50" s="2565">
        <v>9</v>
      </c>
      <c r="G50" s="911">
        <v>0</v>
      </c>
      <c r="H50" s="913">
        <v>0</v>
      </c>
      <c r="I50" s="910">
        <v>0</v>
      </c>
      <c r="J50" s="910">
        <v>0</v>
      </c>
      <c r="K50" s="910">
        <v>0</v>
      </c>
      <c r="L50" s="910">
        <v>0</v>
      </c>
      <c r="M50" s="825">
        <f t="shared" si="0"/>
        <v>13</v>
      </c>
      <c r="N50" s="825">
        <f t="shared" si="1"/>
        <v>9</v>
      </c>
    </row>
    <row r="51" spans="1:14" s="826" customFormat="1" ht="13.5" customHeight="1" x14ac:dyDescent="0.3">
      <c r="A51" s="827" t="s">
        <v>2001</v>
      </c>
      <c r="B51" s="828" t="s">
        <v>2002</v>
      </c>
      <c r="C51" s="824">
        <v>1</v>
      </c>
      <c r="D51" s="1378" t="str">
        <f t="shared" si="2"/>
        <v>030922</v>
      </c>
      <c r="E51" s="2563">
        <v>3</v>
      </c>
      <c r="F51" s="2565">
        <v>10</v>
      </c>
      <c r="G51" s="911">
        <v>0</v>
      </c>
      <c r="H51" s="913">
        <v>0</v>
      </c>
      <c r="I51" s="910">
        <v>1</v>
      </c>
      <c r="J51" s="910">
        <v>0</v>
      </c>
      <c r="K51" s="910">
        <v>0</v>
      </c>
      <c r="L51" s="910">
        <v>0</v>
      </c>
      <c r="M51" s="825">
        <f t="shared" si="0"/>
        <v>4</v>
      </c>
      <c r="N51" s="825">
        <f t="shared" si="1"/>
        <v>10</v>
      </c>
    </row>
    <row r="52" spans="1:14" s="826" customFormat="1" ht="13.5" customHeight="1" x14ac:dyDescent="0.3">
      <c r="A52" s="827" t="s">
        <v>2003</v>
      </c>
      <c r="B52" s="828" t="s">
        <v>2004</v>
      </c>
      <c r="C52" s="824">
        <v>1</v>
      </c>
      <c r="D52" s="1378" t="str">
        <f t="shared" si="2"/>
        <v>030922</v>
      </c>
      <c r="E52" s="2563"/>
      <c r="F52" s="2565"/>
      <c r="G52" s="911">
        <v>0</v>
      </c>
      <c r="H52" s="913">
        <v>0</v>
      </c>
      <c r="I52" s="910">
        <v>0</v>
      </c>
      <c r="J52" s="910">
        <v>0</v>
      </c>
      <c r="K52" s="910">
        <v>0</v>
      </c>
      <c r="L52" s="910">
        <v>0</v>
      </c>
      <c r="M52" s="825">
        <f>E52+G52+I52</f>
        <v>0</v>
      </c>
      <c r="N52" s="825">
        <f t="shared" si="1"/>
        <v>0</v>
      </c>
    </row>
    <row r="53" spans="1:14" s="826" customFormat="1" ht="13.5" customHeight="1" x14ac:dyDescent="0.3">
      <c r="A53" s="827" t="s">
        <v>2005</v>
      </c>
      <c r="B53" s="828" t="s">
        <v>2006</v>
      </c>
      <c r="C53" s="824">
        <v>1</v>
      </c>
      <c r="D53" s="1378" t="str">
        <f t="shared" si="2"/>
        <v>030922</v>
      </c>
      <c r="E53" s="2563"/>
      <c r="F53" s="2565">
        <v>1</v>
      </c>
      <c r="G53" s="911">
        <v>0</v>
      </c>
      <c r="H53" s="913">
        <v>0</v>
      </c>
      <c r="I53" s="910">
        <v>0</v>
      </c>
      <c r="J53" s="910">
        <v>0</v>
      </c>
      <c r="K53" s="910">
        <v>0</v>
      </c>
      <c r="L53" s="910">
        <v>0</v>
      </c>
      <c r="M53" s="825">
        <f t="shared" si="0"/>
        <v>0</v>
      </c>
      <c r="N53" s="825">
        <f t="shared" si="1"/>
        <v>1</v>
      </c>
    </row>
    <row r="54" spans="1:14" s="826" customFormat="1" ht="13.5" customHeight="1" x14ac:dyDescent="0.3">
      <c r="A54" s="827" t="s">
        <v>2007</v>
      </c>
      <c r="B54" s="828" t="s">
        <v>2008</v>
      </c>
      <c r="C54" s="824">
        <v>1</v>
      </c>
      <c r="D54" s="1378" t="str">
        <f t="shared" si="2"/>
        <v>030922</v>
      </c>
      <c r="E54" s="2563">
        <v>7</v>
      </c>
      <c r="F54" s="2566">
        <v>1</v>
      </c>
      <c r="G54" s="911">
        <v>0</v>
      </c>
      <c r="H54" s="913">
        <v>0</v>
      </c>
      <c r="I54" s="910">
        <v>0</v>
      </c>
      <c r="J54" s="910">
        <v>0</v>
      </c>
      <c r="K54" s="910">
        <v>0</v>
      </c>
      <c r="L54" s="910">
        <v>0</v>
      </c>
      <c r="M54" s="825">
        <f t="shared" si="0"/>
        <v>7</v>
      </c>
      <c r="N54" s="825">
        <f t="shared" si="1"/>
        <v>1</v>
      </c>
    </row>
    <row r="55" spans="1:14" s="826" customFormat="1" ht="13.5" customHeight="1" x14ac:dyDescent="0.3">
      <c r="A55" s="827" t="s">
        <v>2009</v>
      </c>
      <c r="B55" s="828" t="s">
        <v>2010</v>
      </c>
      <c r="C55" s="824">
        <v>1</v>
      </c>
      <c r="D55" s="1378" t="str">
        <f t="shared" si="2"/>
        <v>030922</v>
      </c>
      <c r="E55" s="2563"/>
      <c r="F55" s="2567"/>
      <c r="G55" s="911">
        <v>0</v>
      </c>
      <c r="H55" s="913">
        <v>0</v>
      </c>
      <c r="I55" s="910">
        <v>0</v>
      </c>
      <c r="J55" s="910">
        <v>0</v>
      </c>
      <c r="K55" s="910">
        <v>0</v>
      </c>
      <c r="L55" s="910">
        <v>0</v>
      </c>
      <c r="M55" s="825">
        <f t="shared" si="0"/>
        <v>0</v>
      </c>
      <c r="N55" s="825">
        <f>F55+H55+J55</f>
        <v>0</v>
      </c>
    </row>
    <row r="56" spans="1:14" s="826" customFormat="1" ht="13.5" customHeight="1" x14ac:dyDescent="0.3">
      <c r="A56" s="827" t="s">
        <v>2011</v>
      </c>
      <c r="B56" s="828" t="s">
        <v>2012</v>
      </c>
      <c r="C56" s="824">
        <v>1</v>
      </c>
      <c r="D56" s="1378" t="str">
        <f t="shared" si="2"/>
        <v>030922</v>
      </c>
      <c r="E56" s="2563"/>
      <c r="F56" s="2567"/>
      <c r="G56" s="911">
        <v>0</v>
      </c>
      <c r="H56" s="913">
        <v>0</v>
      </c>
      <c r="I56" s="910">
        <v>0</v>
      </c>
      <c r="J56" s="910">
        <v>0</v>
      </c>
      <c r="K56" s="910">
        <v>0</v>
      </c>
      <c r="L56" s="910">
        <v>0</v>
      </c>
      <c r="M56" s="825">
        <f t="shared" si="0"/>
        <v>0</v>
      </c>
      <c r="N56" s="825">
        <f t="shared" si="1"/>
        <v>0</v>
      </c>
    </row>
    <row r="57" spans="1:14" s="826" customFormat="1" ht="13.5" customHeight="1" x14ac:dyDescent="0.3">
      <c r="A57" s="827" t="s">
        <v>2013</v>
      </c>
      <c r="B57" s="828" t="s">
        <v>2014</v>
      </c>
      <c r="C57" s="824">
        <v>1</v>
      </c>
      <c r="D57" s="1378" t="str">
        <f t="shared" si="2"/>
        <v>030922</v>
      </c>
      <c r="E57" s="2563"/>
      <c r="F57" s="2567"/>
      <c r="G57" s="911">
        <v>0</v>
      </c>
      <c r="H57" s="913">
        <v>0</v>
      </c>
      <c r="I57" s="910">
        <v>0</v>
      </c>
      <c r="J57" s="910">
        <v>0</v>
      </c>
      <c r="K57" s="910">
        <v>0</v>
      </c>
      <c r="L57" s="910">
        <v>0</v>
      </c>
      <c r="M57" s="825">
        <f t="shared" si="0"/>
        <v>0</v>
      </c>
      <c r="N57" s="825">
        <f t="shared" si="1"/>
        <v>0</v>
      </c>
    </row>
    <row r="58" spans="1:14" s="826" customFormat="1" ht="6.75" customHeight="1" x14ac:dyDescent="0.3">
      <c r="A58" s="835"/>
      <c r="B58" s="835"/>
      <c r="C58" s="836"/>
      <c r="D58" s="1379"/>
      <c r="E58" s="914"/>
      <c r="F58" s="915"/>
      <c r="G58" s="914"/>
      <c r="H58" s="916"/>
      <c r="I58" s="837"/>
      <c r="J58" s="838"/>
      <c r="K58" s="837"/>
      <c r="L58" s="838"/>
      <c r="M58" s="837"/>
      <c r="N58" s="838"/>
    </row>
    <row r="59" spans="1:14" s="826" customFormat="1" ht="13.5" customHeight="1" x14ac:dyDescent="0.3">
      <c r="A59" s="827" t="s">
        <v>2015</v>
      </c>
      <c r="B59" s="828" t="s">
        <v>2016</v>
      </c>
      <c r="C59" s="824">
        <v>1</v>
      </c>
      <c r="D59" s="1378" t="str">
        <f>CONCATENATE(D$8)</f>
        <v>030922</v>
      </c>
      <c r="E59" s="911">
        <v>8</v>
      </c>
      <c r="F59" s="912">
        <v>13</v>
      </c>
      <c r="G59" s="911">
        <v>0</v>
      </c>
      <c r="H59" s="913">
        <v>0</v>
      </c>
      <c r="I59" s="913">
        <v>1</v>
      </c>
      <c r="J59" s="913">
        <v>0</v>
      </c>
      <c r="K59" s="913">
        <v>0</v>
      </c>
      <c r="L59" s="913">
        <v>0</v>
      </c>
      <c r="M59" s="829">
        <f>E59+G59+I59</f>
        <v>9</v>
      </c>
      <c r="N59" s="829">
        <f>F59+H59+J59</f>
        <v>13</v>
      </c>
    </row>
    <row r="60" spans="1:14" s="826" customFormat="1" ht="13.5" customHeight="1" thickBot="1" x14ac:dyDescent="0.35">
      <c r="A60" s="830" t="s">
        <v>2017</v>
      </c>
      <c r="B60" s="831" t="s">
        <v>2018</v>
      </c>
      <c r="C60" s="832">
        <v>1</v>
      </c>
      <c r="D60" s="1380" t="str">
        <f>CONCATENATE(D$8)</f>
        <v>030922</v>
      </c>
      <c r="E60" s="917">
        <v>0</v>
      </c>
      <c r="F60" s="918">
        <v>0</v>
      </c>
      <c r="G60" s="917">
        <v>0</v>
      </c>
      <c r="H60" s="919">
        <v>0</v>
      </c>
      <c r="I60" s="919">
        <v>0</v>
      </c>
      <c r="J60" s="919">
        <v>0</v>
      </c>
      <c r="K60" s="919">
        <v>0</v>
      </c>
      <c r="L60" s="919">
        <v>0</v>
      </c>
      <c r="M60" s="829">
        <f>E60+G60+I60</f>
        <v>0</v>
      </c>
      <c r="N60" s="829">
        <f>F60+H60+J60</f>
        <v>0</v>
      </c>
    </row>
    <row r="61" spans="1:14" s="826" customFormat="1" ht="19.5" customHeight="1" thickTop="1" thickBot="1" x14ac:dyDescent="0.35">
      <c r="A61" s="839" t="s">
        <v>623</v>
      </c>
      <c r="B61" s="840"/>
      <c r="C61" s="841"/>
      <c r="D61" s="1378" t="str">
        <f>CONCATENATE(D$8)</f>
        <v>030922</v>
      </c>
      <c r="E61" s="842">
        <f t="shared" ref="E61:N61" si="3">SUM(E8:E57)+E59+E60</f>
        <v>121</v>
      </c>
      <c r="F61" s="843">
        <f t="shared" si="3"/>
        <v>119</v>
      </c>
      <c r="G61" s="842">
        <f t="shared" si="3"/>
        <v>0</v>
      </c>
      <c r="H61" s="844">
        <f t="shared" si="3"/>
        <v>0</v>
      </c>
      <c r="I61" s="845">
        <f t="shared" si="3"/>
        <v>11</v>
      </c>
      <c r="J61" s="846">
        <f t="shared" si="3"/>
        <v>2</v>
      </c>
      <c r="K61" s="845">
        <f t="shared" si="3"/>
        <v>0</v>
      </c>
      <c r="L61" s="846">
        <f t="shared" si="3"/>
        <v>0</v>
      </c>
      <c r="M61" s="845">
        <f t="shared" si="3"/>
        <v>132</v>
      </c>
      <c r="N61" s="846">
        <f t="shared" si="3"/>
        <v>121</v>
      </c>
    </row>
    <row r="62" spans="1:14" s="826" customFormat="1" ht="15" customHeight="1" thickBot="1" x14ac:dyDescent="0.35">
      <c r="A62" s="2241" t="s">
        <v>2019</v>
      </c>
      <c r="B62" s="847"/>
      <c r="C62" s="848"/>
      <c r="D62" s="1381"/>
      <c r="E62" s="849"/>
      <c r="F62" s="849"/>
      <c r="G62" s="849"/>
      <c r="H62" s="849"/>
      <c r="I62" s="849"/>
      <c r="J62" s="849"/>
      <c r="K62" s="849"/>
      <c r="L62" s="849"/>
    </row>
    <row r="63" spans="1:14" s="826" customFormat="1" ht="24" customHeight="1" thickBot="1" x14ac:dyDescent="0.35">
      <c r="A63" s="2729" t="s">
        <v>2020</v>
      </c>
      <c r="B63" s="2730"/>
      <c r="C63" s="2730"/>
      <c r="D63" s="2730"/>
      <c r="E63" s="2730"/>
      <c r="F63" s="2731"/>
      <c r="G63" s="849"/>
      <c r="H63" s="849"/>
      <c r="I63" s="849"/>
      <c r="J63" s="849"/>
      <c r="K63" s="849"/>
      <c r="L63" s="849"/>
    </row>
    <row r="64" spans="1:14" s="826" customFormat="1" ht="10.5" customHeight="1" thickBot="1" x14ac:dyDescent="0.35">
      <c r="A64" s="850"/>
      <c r="B64" s="851"/>
      <c r="C64" s="851"/>
      <c r="D64" s="1382"/>
      <c r="E64" s="852" t="s">
        <v>284</v>
      </c>
      <c r="F64" s="853" t="s">
        <v>285</v>
      </c>
      <c r="G64" s="849"/>
      <c r="H64" s="849"/>
      <c r="I64" s="849"/>
      <c r="J64" s="849"/>
      <c r="K64" s="849"/>
      <c r="L64" s="849"/>
    </row>
    <row r="65" spans="1:14" s="826" customFormat="1" ht="13.5" customHeight="1" x14ac:dyDescent="0.3">
      <c r="A65" s="854" t="s">
        <v>2021</v>
      </c>
      <c r="B65" s="855" t="s">
        <v>2022</v>
      </c>
      <c r="C65" s="856">
        <v>1</v>
      </c>
      <c r="D65" s="1383" t="str">
        <f>CONCATENATE(D$8)</f>
        <v>030922</v>
      </c>
      <c r="E65" s="920">
        <v>93</v>
      </c>
      <c r="F65" s="921">
        <v>90</v>
      </c>
      <c r="G65" s="849"/>
      <c r="H65" s="849"/>
      <c r="I65" s="849"/>
      <c r="J65" s="849"/>
      <c r="K65" s="849"/>
      <c r="L65" s="849"/>
    </row>
    <row r="66" spans="1:14" s="826" customFormat="1" ht="13.5" customHeight="1" thickBot="1" x14ac:dyDescent="0.35">
      <c r="A66" s="857" t="s">
        <v>2023</v>
      </c>
      <c r="B66" s="858" t="s">
        <v>2024</v>
      </c>
      <c r="C66" s="859">
        <v>1</v>
      </c>
      <c r="D66" s="1384" t="str">
        <f>CONCATENATE(D$8)</f>
        <v>030922</v>
      </c>
      <c r="E66" s="922">
        <v>0</v>
      </c>
      <c r="F66" s="923">
        <v>0</v>
      </c>
      <c r="G66" s="849"/>
      <c r="H66" s="849"/>
      <c r="I66" s="849"/>
      <c r="J66" s="849"/>
      <c r="K66" s="849"/>
      <c r="L66" s="849"/>
    </row>
    <row r="68" spans="1:14" ht="14.15" hidden="1" x14ac:dyDescent="0.35">
      <c r="A68" s="860" t="str">
        <f>"Controllo di coerenza tra presenti al 31.12."&amp;'t1'!$L$1&amp;" rilevati nelle Tabelle 1 ed 1F"</f>
        <v>Controllo di coerenza tra presenti al 31.12.2020 rilevati nelle Tabelle 1 ed 1F</v>
      </c>
      <c r="B68" s="861"/>
      <c r="C68" s="862"/>
      <c r="D68" s="1385"/>
    </row>
    <row r="69" spans="1:14" ht="15" hidden="1" customHeight="1" x14ac:dyDescent="0.35">
      <c r="A69" s="2743"/>
      <c r="B69" s="2744"/>
      <c r="C69" s="863"/>
      <c r="D69" s="1386"/>
      <c r="E69" s="2749" t="s">
        <v>2025</v>
      </c>
      <c r="F69" s="2750"/>
      <c r="G69" s="2751"/>
      <c r="H69" s="2752" t="s">
        <v>2026</v>
      </c>
      <c r="I69" s="2753"/>
      <c r="J69" s="2753"/>
      <c r="K69" s="2754"/>
      <c r="L69" s="2755"/>
    </row>
    <row r="70" spans="1:14" ht="54.75" hidden="1" customHeight="1" x14ac:dyDescent="0.35">
      <c r="A70" s="2745"/>
      <c r="B70" s="2746"/>
      <c r="C70" s="864"/>
      <c r="D70" s="1387"/>
      <c r="E70" s="865" t="str">
        <f>"Totale dirigenti presenti al 31.12."&amp;'t1'!$L$1&amp;" 
(Tab 1)"</f>
        <v>Totale dirigenti presenti al 31.12.2020 
(Tab 1)</v>
      </c>
      <c r="F70" s="866" t="s">
        <v>2027</v>
      </c>
      <c r="G70" s="867" t="s">
        <v>2028</v>
      </c>
      <c r="H70" s="868" t="str">
        <f>"Totale dirigenti presenti al 31.12."&amp;'t1'!$L$1&amp;" 
(Tab 1)"</f>
        <v>Totale dirigenti presenti al 31.12.2020 
(Tab 1)</v>
      </c>
      <c r="I70" s="866" t="s">
        <v>2027</v>
      </c>
      <c r="J70" s="867" t="s">
        <v>2028</v>
      </c>
      <c r="K70" s="866" t="s">
        <v>2027</v>
      </c>
      <c r="L70" s="867" t="s">
        <v>2028</v>
      </c>
    </row>
    <row r="71" spans="1:14" ht="14.15" hidden="1" x14ac:dyDescent="0.35">
      <c r="A71" s="2747"/>
      <c r="B71" s="2748"/>
      <c r="C71" s="869"/>
      <c r="D71" s="1388"/>
      <c r="E71" s="870" t="s">
        <v>2029</v>
      </c>
      <c r="F71" s="871" t="s">
        <v>2030</v>
      </c>
      <c r="G71" s="872" t="s">
        <v>2031</v>
      </c>
      <c r="H71" s="873" t="s">
        <v>2032</v>
      </c>
      <c r="I71" s="871" t="s">
        <v>2033</v>
      </c>
      <c r="J71" s="872" t="s">
        <v>2034</v>
      </c>
      <c r="K71" s="871" t="s">
        <v>2033</v>
      </c>
      <c r="L71" s="872" t="s">
        <v>2034</v>
      </c>
    </row>
    <row r="72" spans="1:14" ht="17.25" hidden="1" customHeight="1" x14ac:dyDescent="0.3">
      <c r="A72" s="2756" t="s">
        <v>746</v>
      </c>
      <c r="B72" s="2757"/>
      <c r="C72" s="874"/>
      <c r="D72" s="1389"/>
      <c r="E72" s="875">
        <f>SUM('t1'!K11:K16)</f>
        <v>121</v>
      </c>
      <c r="F72" s="876">
        <f>E61</f>
        <v>121</v>
      </c>
      <c r="G72" s="877" t="str">
        <f>IF(E72=F72,"OK","ERRORE")</f>
        <v>OK</v>
      </c>
      <c r="H72" s="878">
        <f>SUM('t1'!L11:L16)</f>
        <v>119</v>
      </c>
      <c r="I72" s="876" t="str">
        <f>D61</f>
        <v>030922</v>
      </c>
      <c r="J72" s="877" t="str">
        <f>IF(F72=I72,"OK","ERRORE")</f>
        <v>ERRORE</v>
      </c>
      <c r="K72" s="876">
        <f>F61</f>
        <v>119</v>
      </c>
      <c r="L72" s="877" t="str">
        <f>IF(H72=K72,"OK","ERRORE")</f>
        <v>OK</v>
      </c>
    </row>
    <row r="73" spans="1:14" ht="12.9" hidden="1" thickBot="1" x14ac:dyDescent="0.35">
      <c r="A73" s="2732" t="s">
        <v>2035</v>
      </c>
      <c r="B73" s="2733"/>
      <c r="C73" s="879"/>
      <c r="D73" s="1390"/>
      <c r="E73" s="880">
        <f>'t1'!K17</f>
        <v>0</v>
      </c>
      <c r="F73" s="881">
        <f>G61</f>
        <v>0</v>
      </c>
      <c r="G73" s="882" t="str">
        <f>IF(E73=F73,"OK","ERRORE")</f>
        <v>OK</v>
      </c>
      <c r="H73" s="883">
        <f>'t1'!L17</f>
        <v>0</v>
      </c>
      <c r="I73" s="881">
        <f>F61</f>
        <v>119</v>
      </c>
      <c r="J73" s="882" t="str">
        <f>IF(F73=I73,"OK","ERRORE")</f>
        <v>ERRORE</v>
      </c>
      <c r="K73" s="881">
        <f>H61</f>
        <v>0</v>
      </c>
      <c r="L73" s="882" t="str">
        <f>IF(H73=K73,"OK","ERRORE")</f>
        <v>OK</v>
      </c>
    </row>
    <row r="75" spans="1:14" ht="12.9" thickBot="1" x14ac:dyDescent="0.35"/>
    <row r="76" spans="1:14" x14ac:dyDescent="0.3">
      <c r="A76" s="886" t="s">
        <v>1916</v>
      </c>
      <c r="B76" s="887" t="s">
        <v>1917</v>
      </c>
      <c r="C76" s="888">
        <v>2</v>
      </c>
      <c r="D76" s="1392"/>
      <c r="E76" s="924">
        <f>IF(ISERROR(VLOOKUP(CONCATENATE($B76,"-",$C76),IN_1F!$B$2:$X$2946,3,FALSE))=TRUE,"",VLOOKUP(CONCATENATE($B76,"-",$C76),IN_1F!$B$2:$X$2946,3,FALSE))</f>
        <v>0</v>
      </c>
      <c r="F76" s="925">
        <f>IF(ISERROR(VLOOKUP(CONCATENATE($B76,"-",$C76),IN_1F!$B$2:$X$2946,4,FALSE))=TRUE,"",VLOOKUP(CONCATENATE($B76,"-",$C76),IN_1F!$B$2:$X$2946,4,FALSE))</f>
        <v>0</v>
      </c>
      <c r="G76" s="924">
        <f>IF(ISERROR(VLOOKUP(CONCATENATE($B76,"-",$C76),IN_1F!$B$2:$X$2946,5,FALSE))=TRUE,"",VLOOKUP(CONCATENATE($B76,"-",$C76),IN_1F!$B$2:$X$2946,5,FALSE))</f>
        <v>0</v>
      </c>
      <c r="H76" s="925">
        <f>IF(ISERROR(VLOOKUP(CONCATENATE($B76,"-",$C76),IN_1F!$B$2:$X$2946,6,FALSE))=TRUE,"",VLOOKUP(CONCATENATE($B76,"-",$C76),IN_1F!$B$2:$X$2946,6,FALSE))</f>
        <v>0</v>
      </c>
      <c r="I76" s="924">
        <f>IF(ISERROR(VLOOKUP(CONCATENATE($B76,"-",$C76),IN_1F!$B$2:$X$2946,7,FALSE))=TRUE,"",VLOOKUP(CONCATENATE($B76,"-",$C76),IN_1F!$B$2:$X$2946,7,FALSE))</f>
        <v>0</v>
      </c>
      <c r="J76" s="926">
        <f>IF(ISERROR(VLOOKUP(CONCATENATE($B76,"-",$C76),IN_1F!$B$2:$X$2946,8,FALSE))=TRUE,"",VLOOKUP(CONCATENATE($B76,"-",$C76),IN_1F!$B$2:$X$2946,8,FALSE))</f>
        <v>0</v>
      </c>
      <c r="K76" s="924">
        <f>IF(ISERROR(VLOOKUP(CONCATENATE($B76,"-",$C76),IN_1F!$B$2:$X$2946,9,FALSE))=TRUE,"",VLOOKUP(CONCATENATE($B76,"-",$C76),IN_1F!$B$2:$X$2946,9,FALSE))</f>
        <v>0</v>
      </c>
      <c r="L76" s="926">
        <f>IF(ISERROR(VLOOKUP(CONCATENATE($B76,"-",$C76),IN_1F!$B$2:$X$2946,10,FALSE))=TRUE,"",VLOOKUP(CONCATENATE($B76,"-",$C76),IN_1F!$B$2:$X$2946,10,FALSE))</f>
        <v>0</v>
      </c>
      <c r="M76" s="1616">
        <f>E76+G76+I76</f>
        <v>0</v>
      </c>
      <c r="N76" s="1617">
        <f>F76+H76+J76</f>
        <v>0</v>
      </c>
    </row>
    <row r="77" spans="1:14" x14ac:dyDescent="0.3">
      <c r="A77" s="886" t="s">
        <v>1918</v>
      </c>
      <c r="B77" s="887" t="s">
        <v>1919</v>
      </c>
      <c r="C77" s="889">
        <v>2</v>
      </c>
      <c r="D77" s="1378" t="str">
        <f>CONCATENATE(D$76)</f>
        <v/>
      </c>
      <c r="E77" s="927">
        <f>IF(ISERROR(VLOOKUP(CONCATENATE($B77,"-",$C77),IN_1F!$B$2:$X$2946,3,FALSE))=TRUE,"",VLOOKUP(CONCATENATE($B77,"-",$C77),IN_1F!$B$2:$X$2946,3,FALSE))</f>
        <v>0</v>
      </c>
      <c r="F77" s="928">
        <f>IF(ISERROR(VLOOKUP(CONCATENATE($B77,"-",$C77),IN_1F!$B$2:$X$2946,4,FALSE))=TRUE,"",VLOOKUP(CONCATENATE($B77,"-",$C77),IN_1F!$B$2:$X$2946,4,FALSE))</f>
        <v>0</v>
      </c>
      <c r="G77" s="927">
        <f>IF(ISERROR(VLOOKUP(CONCATENATE($B77,"-",$C77),IN_1F!$B$2:$X$2946,5,FALSE))=TRUE,"",VLOOKUP(CONCATENATE($B77,"-",$C77),IN_1F!$B$2:$X$2946,5,FALSE))</f>
        <v>0</v>
      </c>
      <c r="H77" s="928">
        <f>IF(ISERROR(VLOOKUP(CONCATENATE($B77,"-",$C77),IN_1F!$B$2:$X$2946,6,FALSE))=TRUE,"",VLOOKUP(CONCATENATE($B77,"-",$C77),IN_1F!$B$2:$X$2946,6,FALSE))</f>
        <v>0</v>
      </c>
      <c r="I77" s="927">
        <f>IF(ISERROR(VLOOKUP(CONCATENATE($B77,"-",$C77),IN_1F!$B$2:$X$2946,7,FALSE))=TRUE,"",VLOOKUP(CONCATENATE($B77,"-",$C77),IN_1F!$B$2:$X$2946,7,FALSE))</f>
        <v>0</v>
      </c>
      <c r="J77" s="929">
        <f>IF(ISERROR(VLOOKUP(CONCATENATE($B77,"-",$C77),IN_1F!$B$2:$X$2946,8,FALSE))=TRUE,"",VLOOKUP(CONCATENATE($B77,"-",$C77),IN_1F!$B$2:$X$2946,8,FALSE))</f>
        <v>0</v>
      </c>
      <c r="K77" s="927">
        <f>IF(ISERROR(VLOOKUP(CONCATENATE($B77,"-",$C77),IN_1F!$B$2:$X$2946,9,FALSE))=TRUE,"",VLOOKUP(CONCATENATE($B77,"-",$C77),IN_1F!$B$2:$X$2946,9,FALSE))</f>
        <v>0</v>
      </c>
      <c r="L77" s="929">
        <f>IF(ISERROR(VLOOKUP(CONCATENATE($B77,"-",$C77),IN_1F!$B$2:$X$2946,10,FALSE))=TRUE,"",VLOOKUP(CONCATENATE($B77,"-",$C77),IN_1F!$B$2:$X$2946,10,FALSE))</f>
        <v>0</v>
      </c>
      <c r="M77" s="1618">
        <f t="shared" ref="M77:M125" si="4">E77+G77+I77</f>
        <v>0</v>
      </c>
      <c r="N77" s="1619">
        <f t="shared" ref="N77:N125" si="5">F77+H77+J77</f>
        <v>0</v>
      </c>
    </row>
    <row r="78" spans="1:14" x14ac:dyDescent="0.3">
      <c r="A78" s="886" t="s">
        <v>1920</v>
      </c>
      <c r="B78" s="887" t="s">
        <v>1921</v>
      </c>
      <c r="C78" s="889">
        <v>2</v>
      </c>
      <c r="D78" s="1378" t="str">
        <f t="shared" ref="D78:D125" si="6">CONCATENATE(D$76)</f>
        <v/>
      </c>
      <c r="E78" s="927">
        <f>IF(ISERROR(VLOOKUP(CONCATENATE($B78,"-",$C78),IN_1F!$B$2:$X$2946,3,FALSE))=TRUE,"",VLOOKUP(CONCATENATE($B78,"-",$C78),IN_1F!$B$2:$X$2946,3,FALSE))</f>
        <v>0</v>
      </c>
      <c r="F78" s="928">
        <f>IF(ISERROR(VLOOKUP(CONCATENATE($B78,"-",$C78),IN_1F!$B$2:$X$2946,4,FALSE))=TRUE,"",VLOOKUP(CONCATENATE($B78,"-",$C78),IN_1F!$B$2:$X$2946,4,FALSE))</f>
        <v>0</v>
      </c>
      <c r="G78" s="927">
        <f>IF(ISERROR(VLOOKUP(CONCATENATE($B78,"-",$C78),IN_1F!$B$2:$X$2946,5,FALSE))=TRUE,"",VLOOKUP(CONCATENATE($B78,"-",$C78),IN_1F!$B$2:$X$2946,5,FALSE))</f>
        <v>0</v>
      </c>
      <c r="H78" s="928">
        <f>IF(ISERROR(VLOOKUP(CONCATENATE($B78,"-",$C78),IN_1F!$B$2:$X$2946,6,FALSE))=TRUE,"",VLOOKUP(CONCATENATE($B78,"-",$C78),IN_1F!$B$2:$X$2946,6,FALSE))</f>
        <v>0</v>
      </c>
      <c r="I78" s="927">
        <f>IF(ISERROR(VLOOKUP(CONCATENATE($B78,"-",$C78),IN_1F!$B$2:$X$2946,7,FALSE))=TRUE,"",VLOOKUP(CONCATENATE($B78,"-",$C78),IN_1F!$B$2:$X$2946,7,FALSE))</f>
        <v>0</v>
      </c>
      <c r="J78" s="929">
        <f>IF(ISERROR(VLOOKUP(CONCATENATE($B78,"-",$C78),IN_1F!$B$2:$X$2946,8,FALSE))=TRUE,"",VLOOKUP(CONCATENATE($B78,"-",$C78),IN_1F!$B$2:$X$2946,8,FALSE))</f>
        <v>0</v>
      </c>
      <c r="K78" s="927">
        <f>IF(ISERROR(VLOOKUP(CONCATENATE($B78,"-",$C78),IN_1F!$B$2:$X$2946,9,FALSE))=TRUE,"",VLOOKUP(CONCATENATE($B78,"-",$C78),IN_1F!$B$2:$X$2946,9,FALSE))</f>
        <v>0</v>
      </c>
      <c r="L78" s="929">
        <f>IF(ISERROR(VLOOKUP(CONCATENATE($B78,"-",$C78),IN_1F!$B$2:$X$2946,10,FALSE))=TRUE,"",VLOOKUP(CONCATENATE($B78,"-",$C78),IN_1F!$B$2:$X$2946,10,FALSE))</f>
        <v>0</v>
      </c>
      <c r="M78" s="1618">
        <f t="shared" si="4"/>
        <v>0</v>
      </c>
      <c r="N78" s="1619">
        <f t="shared" si="5"/>
        <v>0</v>
      </c>
    </row>
    <row r="79" spans="1:14" x14ac:dyDescent="0.3">
      <c r="A79" s="886" t="s">
        <v>1922</v>
      </c>
      <c r="B79" s="887" t="s">
        <v>1923</v>
      </c>
      <c r="C79" s="889">
        <v>2</v>
      </c>
      <c r="D79" s="1378" t="str">
        <f t="shared" si="6"/>
        <v/>
      </c>
      <c r="E79" s="927">
        <f>IF(ISERROR(VLOOKUP(CONCATENATE($B79,"-",$C79),IN_1F!$B$2:$X$2946,3,FALSE))=TRUE,"",VLOOKUP(CONCATENATE($B79,"-",$C79),IN_1F!$B$2:$X$2946,3,FALSE))</f>
        <v>0</v>
      </c>
      <c r="F79" s="928">
        <f>IF(ISERROR(VLOOKUP(CONCATENATE($B79,"-",$C79),IN_1F!$B$2:$X$2946,4,FALSE))=TRUE,"",VLOOKUP(CONCATENATE($B79,"-",$C79),IN_1F!$B$2:$X$2946,4,FALSE))</f>
        <v>0</v>
      </c>
      <c r="G79" s="927">
        <f>IF(ISERROR(VLOOKUP(CONCATENATE($B79,"-",$C79),IN_1F!$B$2:$X$2946,5,FALSE))=TRUE,"",VLOOKUP(CONCATENATE($B79,"-",$C79),IN_1F!$B$2:$X$2946,5,FALSE))</f>
        <v>0</v>
      </c>
      <c r="H79" s="928">
        <f>IF(ISERROR(VLOOKUP(CONCATENATE($B79,"-",$C79),IN_1F!$B$2:$X$2946,6,FALSE))=TRUE,"",VLOOKUP(CONCATENATE($B79,"-",$C79),IN_1F!$B$2:$X$2946,6,FALSE))</f>
        <v>0</v>
      </c>
      <c r="I79" s="927">
        <f>IF(ISERROR(VLOOKUP(CONCATENATE($B79,"-",$C79),IN_1F!$B$2:$X$2946,7,FALSE))=TRUE,"",VLOOKUP(CONCATENATE($B79,"-",$C79),IN_1F!$B$2:$X$2946,7,FALSE))</f>
        <v>0</v>
      </c>
      <c r="J79" s="929">
        <f>IF(ISERROR(VLOOKUP(CONCATENATE($B79,"-",$C79),IN_1F!$B$2:$X$2946,8,FALSE))=TRUE,"",VLOOKUP(CONCATENATE($B79,"-",$C79),IN_1F!$B$2:$X$2946,8,FALSE))</f>
        <v>0</v>
      </c>
      <c r="K79" s="927">
        <f>IF(ISERROR(VLOOKUP(CONCATENATE($B79,"-",$C79),IN_1F!$B$2:$X$2946,9,FALSE))=TRUE,"",VLOOKUP(CONCATENATE($B79,"-",$C79),IN_1F!$B$2:$X$2946,9,FALSE))</f>
        <v>0</v>
      </c>
      <c r="L79" s="929">
        <f>IF(ISERROR(VLOOKUP(CONCATENATE($B79,"-",$C79),IN_1F!$B$2:$X$2946,10,FALSE))=TRUE,"",VLOOKUP(CONCATENATE($B79,"-",$C79),IN_1F!$B$2:$X$2946,10,FALSE))</f>
        <v>0</v>
      </c>
      <c r="M79" s="1618">
        <f t="shared" si="4"/>
        <v>0</v>
      </c>
      <c r="N79" s="1619">
        <f t="shared" si="5"/>
        <v>0</v>
      </c>
    </row>
    <row r="80" spans="1:14" x14ac:dyDescent="0.3">
      <c r="A80" s="886" t="s">
        <v>1924</v>
      </c>
      <c r="B80" s="887" t="s">
        <v>1925</v>
      </c>
      <c r="C80" s="889">
        <v>2</v>
      </c>
      <c r="D80" s="1378" t="str">
        <f t="shared" si="6"/>
        <v/>
      </c>
      <c r="E80" s="927">
        <f>IF(ISERROR(VLOOKUP(CONCATENATE($B80,"-",$C80),IN_1F!$B$2:$X$2946,3,FALSE))=TRUE,"",VLOOKUP(CONCATENATE($B80,"-",$C80),IN_1F!$B$2:$X$2946,3,FALSE))</f>
        <v>0</v>
      </c>
      <c r="F80" s="928">
        <f>IF(ISERROR(VLOOKUP(CONCATENATE($B80,"-",$C80),IN_1F!$B$2:$X$2946,4,FALSE))=TRUE,"",VLOOKUP(CONCATENATE($B80,"-",$C80),IN_1F!$B$2:$X$2946,4,FALSE))</f>
        <v>0</v>
      </c>
      <c r="G80" s="927">
        <f>IF(ISERROR(VLOOKUP(CONCATENATE($B80,"-",$C80),IN_1F!$B$2:$X$2946,5,FALSE))=TRUE,"",VLOOKUP(CONCATENATE($B80,"-",$C80),IN_1F!$B$2:$X$2946,5,FALSE))</f>
        <v>0</v>
      </c>
      <c r="H80" s="928">
        <f>IF(ISERROR(VLOOKUP(CONCATENATE($B80,"-",$C80),IN_1F!$B$2:$X$2946,6,FALSE))=TRUE,"",VLOOKUP(CONCATENATE($B80,"-",$C80),IN_1F!$B$2:$X$2946,6,FALSE))</f>
        <v>0</v>
      </c>
      <c r="I80" s="927">
        <f>IF(ISERROR(VLOOKUP(CONCATENATE($B80,"-",$C80),IN_1F!$B$2:$X$2946,7,FALSE))=TRUE,"",VLOOKUP(CONCATENATE($B80,"-",$C80),IN_1F!$B$2:$X$2946,7,FALSE))</f>
        <v>0</v>
      </c>
      <c r="J80" s="929">
        <f>IF(ISERROR(VLOOKUP(CONCATENATE($B80,"-",$C80),IN_1F!$B$2:$X$2946,8,FALSE))=TRUE,"",VLOOKUP(CONCATENATE($B80,"-",$C80),IN_1F!$B$2:$X$2946,8,FALSE))</f>
        <v>0</v>
      </c>
      <c r="K80" s="927">
        <f>IF(ISERROR(VLOOKUP(CONCATENATE($B80,"-",$C80),IN_1F!$B$2:$X$2946,9,FALSE))=TRUE,"",VLOOKUP(CONCATENATE($B80,"-",$C80),IN_1F!$B$2:$X$2946,9,FALSE))</f>
        <v>0</v>
      </c>
      <c r="L80" s="929">
        <f>IF(ISERROR(VLOOKUP(CONCATENATE($B80,"-",$C80),IN_1F!$B$2:$X$2946,10,FALSE))=TRUE,"",VLOOKUP(CONCATENATE($B80,"-",$C80),IN_1F!$B$2:$X$2946,10,FALSE))</f>
        <v>0</v>
      </c>
      <c r="M80" s="1618">
        <f t="shared" si="4"/>
        <v>0</v>
      </c>
      <c r="N80" s="1619">
        <f t="shared" si="5"/>
        <v>0</v>
      </c>
    </row>
    <row r="81" spans="1:14" x14ac:dyDescent="0.3">
      <c r="A81" s="886" t="s">
        <v>1926</v>
      </c>
      <c r="B81" s="887" t="s">
        <v>1927</v>
      </c>
      <c r="C81" s="889">
        <v>2</v>
      </c>
      <c r="D81" s="1378" t="str">
        <f t="shared" si="6"/>
        <v/>
      </c>
      <c r="E81" s="927">
        <f>IF(ISERROR(VLOOKUP(CONCATENATE($B81,"-",$C81),IN_1F!$B$2:$X$2946,3,FALSE))=TRUE,"",VLOOKUP(CONCATENATE($B81,"-",$C81),IN_1F!$B$2:$X$2946,3,FALSE))</f>
        <v>0</v>
      </c>
      <c r="F81" s="928">
        <f>IF(ISERROR(VLOOKUP(CONCATENATE($B81,"-",$C81),IN_1F!$B$2:$X$2946,4,FALSE))=TRUE,"",VLOOKUP(CONCATENATE($B81,"-",$C81),IN_1F!$B$2:$X$2946,4,FALSE))</f>
        <v>0</v>
      </c>
      <c r="G81" s="927">
        <f>IF(ISERROR(VLOOKUP(CONCATENATE($B81,"-",$C81),IN_1F!$B$2:$X$2946,5,FALSE))=TRUE,"",VLOOKUP(CONCATENATE($B81,"-",$C81),IN_1F!$B$2:$X$2946,5,FALSE))</f>
        <v>0</v>
      </c>
      <c r="H81" s="928">
        <f>IF(ISERROR(VLOOKUP(CONCATENATE($B81,"-",$C81),IN_1F!$B$2:$X$2946,6,FALSE))=TRUE,"",VLOOKUP(CONCATENATE($B81,"-",$C81),IN_1F!$B$2:$X$2946,6,FALSE))</f>
        <v>0</v>
      </c>
      <c r="I81" s="927">
        <f>IF(ISERROR(VLOOKUP(CONCATENATE($B81,"-",$C81),IN_1F!$B$2:$X$2946,7,FALSE))=TRUE,"",VLOOKUP(CONCATENATE($B81,"-",$C81),IN_1F!$B$2:$X$2946,7,FALSE))</f>
        <v>0</v>
      </c>
      <c r="J81" s="929">
        <f>IF(ISERROR(VLOOKUP(CONCATENATE($B81,"-",$C81),IN_1F!$B$2:$X$2946,8,FALSE))=TRUE,"",VLOOKUP(CONCATENATE($B81,"-",$C81),IN_1F!$B$2:$X$2946,8,FALSE))</f>
        <v>0</v>
      </c>
      <c r="K81" s="927">
        <f>IF(ISERROR(VLOOKUP(CONCATENATE($B81,"-",$C81),IN_1F!$B$2:$X$2946,9,FALSE))=TRUE,"",VLOOKUP(CONCATENATE($B81,"-",$C81),IN_1F!$B$2:$X$2946,9,FALSE))</f>
        <v>0</v>
      </c>
      <c r="L81" s="929">
        <f>IF(ISERROR(VLOOKUP(CONCATENATE($B81,"-",$C81),IN_1F!$B$2:$X$2946,10,FALSE))=TRUE,"",VLOOKUP(CONCATENATE($B81,"-",$C81),IN_1F!$B$2:$X$2946,10,FALSE))</f>
        <v>0</v>
      </c>
      <c r="M81" s="1618">
        <f t="shared" si="4"/>
        <v>0</v>
      </c>
      <c r="N81" s="1619">
        <f t="shared" si="5"/>
        <v>0</v>
      </c>
    </row>
    <row r="82" spans="1:14" x14ac:dyDescent="0.3">
      <c r="A82" s="886" t="s">
        <v>1928</v>
      </c>
      <c r="B82" s="887" t="s">
        <v>1929</v>
      </c>
      <c r="C82" s="889">
        <v>2</v>
      </c>
      <c r="D82" s="1378" t="str">
        <f t="shared" si="6"/>
        <v/>
      </c>
      <c r="E82" s="927">
        <f>IF(ISERROR(VLOOKUP(CONCATENATE($B82,"-",$C82),IN_1F!$B$2:$X$2946,3,FALSE))=TRUE,"",VLOOKUP(CONCATENATE($B82,"-",$C82),IN_1F!$B$2:$X$2946,3,FALSE))</f>
        <v>0</v>
      </c>
      <c r="F82" s="928">
        <f>IF(ISERROR(VLOOKUP(CONCATENATE($B82,"-",$C82),IN_1F!$B$2:$X$2946,4,FALSE))=TRUE,"",VLOOKUP(CONCATENATE($B82,"-",$C82),IN_1F!$B$2:$X$2946,4,FALSE))</f>
        <v>0</v>
      </c>
      <c r="G82" s="927">
        <f>IF(ISERROR(VLOOKUP(CONCATENATE($B82,"-",$C82),IN_1F!$B$2:$X$2946,5,FALSE))=TRUE,"",VLOOKUP(CONCATENATE($B82,"-",$C82),IN_1F!$B$2:$X$2946,5,FALSE))</f>
        <v>0</v>
      </c>
      <c r="H82" s="928">
        <f>IF(ISERROR(VLOOKUP(CONCATENATE($B82,"-",$C82),IN_1F!$B$2:$X$2946,6,FALSE))=TRUE,"",VLOOKUP(CONCATENATE($B82,"-",$C82),IN_1F!$B$2:$X$2946,6,FALSE))</f>
        <v>0</v>
      </c>
      <c r="I82" s="927">
        <f>IF(ISERROR(VLOOKUP(CONCATENATE($B82,"-",$C82),IN_1F!$B$2:$X$2946,7,FALSE))=TRUE,"",VLOOKUP(CONCATENATE($B82,"-",$C82),IN_1F!$B$2:$X$2946,7,FALSE))</f>
        <v>0</v>
      </c>
      <c r="J82" s="929">
        <f>IF(ISERROR(VLOOKUP(CONCATENATE($B82,"-",$C82),IN_1F!$B$2:$X$2946,8,FALSE))=TRUE,"",VLOOKUP(CONCATENATE($B82,"-",$C82),IN_1F!$B$2:$X$2946,8,FALSE))</f>
        <v>0</v>
      </c>
      <c r="K82" s="927">
        <f>IF(ISERROR(VLOOKUP(CONCATENATE($B82,"-",$C82),IN_1F!$B$2:$X$2946,9,FALSE))=TRUE,"",VLOOKUP(CONCATENATE($B82,"-",$C82),IN_1F!$B$2:$X$2946,9,FALSE))</f>
        <v>0</v>
      </c>
      <c r="L82" s="929">
        <f>IF(ISERROR(VLOOKUP(CONCATENATE($B82,"-",$C82),IN_1F!$B$2:$X$2946,10,FALSE))=TRUE,"",VLOOKUP(CONCATENATE($B82,"-",$C82),IN_1F!$B$2:$X$2946,10,FALSE))</f>
        <v>0</v>
      </c>
      <c r="M82" s="1618">
        <f t="shared" si="4"/>
        <v>0</v>
      </c>
      <c r="N82" s="1619">
        <f t="shared" si="5"/>
        <v>0</v>
      </c>
    </row>
    <row r="83" spans="1:14" x14ac:dyDescent="0.3">
      <c r="A83" s="886" t="s">
        <v>1930</v>
      </c>
      <c r="B83" s="887" t="s">
        <v>1931</v>
      </c>
      <c r="C83" s="889">
        <v>2</v>
      </c>
      <c r="D83" s="1378" t="str">
        <f t="shared" si="6"/>
        <v/>
      </c>
      <c r="E83" s="927">
        <f>IF(ISERROR(VLOOKUP(CONCATENATE($B83,"-",$C83),IN_1F!$B$2:$X$2946,3,FALSE))=TRUE,"",VLOOKUP(CONCATENATE($B83,"-",$C83),IN_1F!$B$2:$X$2946,3,FALSE))</f>
        <v>0</v>
      </c>
      <c r="F83" s="928">
        <f>IF(ISERROR(VLOOKUP(CONCATENATE($B83,"-",$C83),IN_1F!$B$2:$X$2946,4,FALSE))=TRUE,"",VLOOKUP(CONCATENATE($B83,"-",$C83),IN_1F!$B$2:$X$2946,4,FALSE))</f>
        <v>0</v>
      </c>
      <c r="G83" s="927">
        <f>IF(ISERROR(VLOOKUP(CONCATENATE($B83,"-",$C83),IN_1F!$B$2:$X$2946,5,FALSE))=TRUE,"",VLOOKUP(CONCATENATE($B83,"-",$C83),IN_1F!$B$2:$X$2946,5,FALSE))</f>
        <v>0</v>
      </c>
      <c r="H83" s="928">
        <f>IF(ISERROR(VLOOKUP(CONCATENATE($B83,"-",$C83),IN_1F!$B$2:$X$2946,6,FALSE))=TRUE,"",VLOOKUP(CONCATENATE($B83,"-",$C83),IN_1F!$B$2:$X$2946,6,FALSE))</f>
        <v>0</v>
      </c>
      <c r="I83" s="927">
        <f>IF(ISERROR(VLOOKUP(CONCATENATE($B83,"-",$C83),IN_1F!$B$2:$X$2946,7,FALSE))=TRUE,"",VLOOKUP(CONCATENATE($B83,"-",$C83),IN_1F!$B$2:$X$2946,7,FALSE))</f>
        <v>0</v>
      </c>
      <c r="J83" s="929">
        <f>IF(ISERROR(VLOOKUP(CONCATENATE($B83,"-",$C83),IN_1F!$B$2:$X$2946,8,FALSE))=TRUE,"",VLOOKUP(CONCATENATE($B83,"-",$C83),IN_1F!$B$2:$X$2946,8,FALSE))</f>
        <v>0</v>
      </c>
      <c r="K83" s="927">
        <f>IF(ISERROR(VLOOKUP(CONCATENATE($B83,"-",$C83),IN_1F!$B$2:$X$2946,9,FALSE))=TRUE,"",VLOOKUP(CONCATENATE($B83,"-",$C83),IN_1F!$B$2:$X$2946,9,FALSE))</f>
        <v>0</v>
      </c>
      <c r="L83" s="929">
        <f>IF(ISERROR(VLOOKUP(CONCATENATE($B83,"-",$C83),IN_1F!$B$2:$X$2946,10,FALSE))=TRUE,"",VLOOKUP(CONCATENATE($B83,"-",$C83),IN_1F!$B$2:$X$2946,10,FALSE))</f>
        <v>0</v>
      </c>
      <c r="M83" s="1618">
        <f t="shared" si="4"/>
        <v>0</v>
      </c>
      <c r="N83" s="1619">
        <f t="shared" si="5"/>
        <v>0</v>
      </c>
    </row>
    <row r="84" spans="1:14" x14ac:dyDescent="0.3">
      <c r="A84" s="886" t="s">
        <v>1932</v>
      </c>
      <c r="B84" s="887" t="s">
        <v>1933</v>
      </c>
      <c r="C84" s="889">
        <v>2</v>
      </c>
      <c r="D84" s="1378" t="str">
        <f t="shared" si="6"/>
        <v/>
      </c>
      <c r="E84" s="927">
        <f>IF(ISERROR(VLOOKUP(CONCATENATE($B84,"-",$C84),IN_1F!$B$2:$X$2946,3,FALSE))=TRUE,"",VLOOKUP(CONCATENATE($B84,"-",$C84),IN_1F!$B$2:$X$2946,3,FALSE))</f>
        <v>0</v>
      </c>
      <c r="F84" s="928">
        <f>IF(ISERROR(VLOOKUP(CONCATENATE($B84,"-",$C84),IN_1F!$B$2:$X$2946,4,FALSE))=TRUE,"",VLOOKUP(CONCATENATE($B84,"-",$C84),IN_1F!$B$2:$X$2946,4,FALSE))</f>
        <v>0</v>
      </c>
      <c r="G84" s="927">
        <f>IF(ISERROR(VLOOKUP(CONCATENATE($B84,"-",$C84),IN_1F!$B$2:$X$2946,5,FALSE))=TRUE,"",VLOOKUP(CONCATENATE($B84,"-",$C84),IN_1F!$B$2:$X$2946,5,FALSE))</f>
        <v>0</v>
      </c>
      <c r="H84" s="928">
        <f>IF(ISERROR(VLOOKUP(CONCATENATE($B84,"-",$C84),IN_1F!$B$2:$X$2946,6,FALSE))=TRUE,"",VLOOKUP(CONCATENATE($B84,"-",$C84),IN_1F!$B$2:$X$2946,6,FALSE))</f>
        <v>0</v>
      </c>
      <c r="I84" s="927">
        <f>IF(ISERROR(VLOOKUP(CONCATENATE($B84,"-",$C84),IN_1F!$B$2:$X$2946,7,FALSE))=TRUE,"",VLOOKUP(CONCATENATE($B84,"-",$C84),IN_1F!$B$2:$X$2946,7,FALSE))</f>
        <v>0</v>
      </c>
      <c r="J84" s="929">
        <f>IF(ISERROR(VLOOKUP(CONCATENATE($B84,"-",$C84),IN_1F!$B$2:$X$2946,8,FALSE))=TRUE,"",VLOOKUP(CONCATENATE($B84,"-",$C84),IN_1F!$B$2:$X$2946,8,FALSE))</f>
        <v>0</v>
      </c>
      <c r="K84" s="927">
        <f>IF(ISERROR(VLOOKUP(CONCATENATE($B84,"-",$C84),IN_1F!$B$2:$X$2946,9,FALSE))=TRUE,"",VLOOKUP(CONCATENATE($B84,"-",$C84),IN_1F!$B$2:$X$2946,9,FALSE))</f>
        <v>0</v>
      </c>
      <c r="L84" s="929">
        <f>IF(ISERROR(VLOOKUP(CONCATENATE($B84,"-",$C84),IN_1F!$B$2:$X$2946,10,FALSE))=TRUE,"",VLOOKUP(CONCATENATE($B84,"-",$C84),IN_1F!$B$2:$X$2946,10,FALSE))</f>
        <v>0</v>
      </c>
      <c r="M84" s="1618">
        <f t="shared" si="4"/>
        <v>0</v>
      </c>
      <c r="N84" s="1619">
        <f t="shared" si="5"/>
        <v>0</v>
      </c>
    </row>
    <row r="85" spans="1:14" x14ac:dyDescent="0.3">
      <c r="A85" s="886" t="s">
        <v>1934</v>
      </c>
      <c r="B85" s="887" t="s">
        <v>1935</v>
      </c>
      <c r="C85" s="889">
        <v>2</v>
      </c>
      <c r="D85" s="1378" t="str">
        <f t="shared" si="6"/>
        <v/>
      </c>
      <c r="E85" s="927">
        <f>IF(ISERROR(VLOOKUP(CONCATENATE($B85,"-",$C85),IN_1F!$B$2:$X$2946,3,FALSE))=TRUE,"",VLOOKUP(CONCATENATE($B85,"-",$C85),IN_1F!$B$2:$X$2946,3,FALSE))</f>
        <v>0</v>
      </c>
      <c r="F85" s="928">
        <f>IF(ISERROR(VLOOKUP(CONCATENATE($B85,"-",$C85),IN_1F!$B$2:$X$2946,4,FALSE))=TRUE,"",VLOOKUP(CONCATENATE($B85,"-",$C85),IN_1F!$B$2:$X$2946,4,FALSE))</f>
        <v>0</v>
      </c>
      <c r="G85" s="927">
        <f>IF(ISERROR(VLOOKUP(CONCATENATE($B85,"-",$C85),IN_1F!$B$2:$X$2946,5,FALSE))=TRUE,"",VLOOKUP(CONCATENATE($B85,"-",$C85),IN_1F!$B$2:$X$2946,5,FALSE))</f>
        <v>0</v>
      </c>
      <c r="H85" s="928">
        <f>IF(ISERROR(VLOOKUP(CONCATENATE($B85,"-",$C85),IN_1F!$B$2:$X$2946,6,FALSE))=TRUE,"",VLOOKUP(CONCATENATE($B85,"-",$C85),IN_1F!$B$2:$X$2946,6,FALSE))</f>
        <v>0</v>
      </c>
      <c r="I85" s="927">
        <f>IF(ISERROR(VLOOKUP(CONCATENATE($B85,"-",$C85),IN_1F!$B$2:$X$2946,7,FALSE))=TRUE,"",VLOOKUP(CONCATENATE($B85,"-",$C85),IN_1F!$B$2:$X$2946,7,FALSE))</f>
        <v>0</v>
      </c>
      <c r="J85" s="929">
        <f>IF(ISERROR(VLOOKUP(CONCATENATE($B85,"-",$C85),IN_1F!$B$2:$X$2946,8,FALSE))=TRUE,"",VLOOKUP(CONCATENATE($B85,"-",$C85),IN_1F!$B$2:$X$2946,8,FALSE))</f>
        <v>0</v>
      </c>
      <c r="K85" s="927">
        <f>IF(ISERROR(VLOOKUP(CONCATENATE($B85,"-",$C85),IN_1F!$B$2:$X$2946,9,FALSE))=TRUE,"",VLOOKUP(CONCATENATE($B85,"-",$C85),IN_1F!$B$2:$X$2946,9,FALSE))</f>
        <v>0</v>
      </c>
      <c r="L85" s="929">
        <f>IF(ISERROR(VLOOKUP(CONCATENATE($B85,"-",$C85),IN_1F!$B$2:$X$2946,10,FALSE))=TRUE,"",VLOOKUP(CONCATENATE($B85,"-",$C85),IN_1F!$B$2:$X$2946,10,FALSE))</f>
        <v>0</v>
      </c>
      <c r="M85" s="1618">
        <f t="shared" si="4"/>
        <v>0</v>
      </c>
      <c r="N85" s="1619">
        <f t="shared" si="5"/>
        <v>0</v>
      </c>
    </row>
    <row r="86" spans="1:14" x14ac:dyDescent="0.3">
      <c r="A86" s="886" t="s">
        <v>1936</v>
      </c>
      <c r="B86" s="887" t="s">
        <v>1937</v>
      </c>
      <c r="C86" s="889">
        <v>2</v>
      </c>
      <c r="D86" s="1378" t="str">
        <f t="shared" si="6"/>
        <v/>
      </c>
      <c r="E86" s="927">
        <f>IF(ISERROR(VLOOKUP(CONCATENATE($B86,"-",$C86),IN_1F!$B$2:$X$2946,3,FALSE))=TRUE,"",VLOOKUP(CONCATENATE($B86,"-",$C86),IN_1F!$B$2:$X$2946,3,FALSE))</f>
        <v>0</v>
      </c>
      <c r="F86" s="928">
        <f>IF(ISERROR(VLOOKUP(CONCATENATE($B86,"-",$C86),IN_1F!$B$2:$X$2946,4,FALSE))=TRUE,"",VLOOKUP(CONCATENATE($B86,"-",$C86),IN_1F!$B$2:$X$2946,4,FALSE))</f>
        <v>0</v>
      </c>
      <c r="G86" s="927">
        <f>IF(ISERROR(VLOOKUP(CONCATENATE($B86,"-",$C86),IN_1F!$B$2:$X$2946,5,FALSE))=TRUE,"",VLOOKUP(CONCATENATE($B86,"-",$C86),IN_1F!$B$2:$X$2946,5,FALSE))</f>
        <v>0</v>
      </c>
      <c r="H86" s="928">
        <f>IF(ISERROR(VLOOKUP(CONCATENATE($B86,"-",$C86),IN_1F!$B$2:$X$2946,6,FALSE))=TRUE,"",VLOOKUP(CONCATENATE($B86,"-",$C86),IN_1F!$B$2:$X$2946,6,FALSE))</f>
        <v>0</v>
      </c>
      <c r="I86" s="927">
        <f>IF(ISERROR(VLOOKUP(CONCATENATE($B86,"-",$C86),IN_1F!$B$2:$X$2946,7,FALSE))=TRUE,"",VLOOKUP(CONCATENATE($B86,"-",$C86),IN_1F!$B$2:$X$2946,7,FALSE))</f>
        <v>0</v>
      </c>
      <c r="J86" s="929">
        <f>IF(ISERROR(VLOOKUP(CONCATENATE($B86,"-",$C86),IN_1F!$B$2:$X$2946,8,FALSE))=TRUE,"",VLOOKUP(CONCATENATE($B86,"-",$C86),IN_1F!$B$2:$X$2946,8,FALSE))</f>
        <v>0</v>
      </c>
      <c r="K86" s="927">
        <f>IF(ISERROR(VLOOKUP(CONCATENATE($B86,"-",$C86),IN_1F!$B$2:$X$2946,9,FALSE))=TRUE,"",VLOOKUP(CONCATENATE($B86,"-",$C86),IN_1F!$B$2:$X$2946,9,FALSE))</f>
        <v>0</v>
      </c>
      <c r="L86" s="929">
        <f>IF(ISERROR(VLOOKUP(CONCATENATE($B86,"-",$C86),IN_1F!$B$2:$X$2946,10,FALSE))=TRUE,"",VLOOKUP(CONCATENATE($B86,"-",$C86),IN_1F!$B$2:$X$2946,10,FALSE))</f>
        <v>0</v>
      </c>
      <c r="M86" s="1618">
        <f t="shared" si="4"/>
        <v>0</v>
      </c>
      <c r="N86" s="1619">
        <f t="shared" si="5"/>
        <v>0</v>
      </c>
    </row>
    <row r="87" spans="1:14" x14ac:dyDescent="0.3">
      <c r="A87" s="886" t="s">
        <v>1938</v>
      </c>
      <c r="B87" s="887" t="s">
        <v>1939</v>
      </c>
      <c r="C87" s="889">
        <v>2</v>
      </c>
      <c r="D87" s="1378" t="str">
        <f t="shared" si="6"/>
        <v/>
      </c>
      <c r="E87" s="927">
        <f>IF(ISERROR(VLOOKUP(CONCATENATE($B87,"-",$C87),IN_1F!$B$2:$X$2946,3,FALSE))=TRUE,"",VLOOKUP(CONCATENATE($B87,"-",$C87),IN_1F!$B$2:$X$2946,3,FALSE))</f>
        <v>0</v>
      </c>
      <c r="F87" s="928">
        <f>IF(ISERROR(VLOOKUP(CONCATENATE($B87,"-",$C87),IN_1F!$B$2:$X$2946,4,FALSE))=TRUE,"",VLOOKUP(CONCATENATE($B87,"-",$C87),IN_1F!$B$2:$X$2946,4,FALSE))</f>
        <v>0</v>
      </c>
      <c r="G87" s="927">
        <f>IF(ISERROR(VLOOKUP(CONCATENATE($B87,"-",$C87),IN_1F!$B$2:$X$2946,5,FALSE))=TRUE,"",VLOOKUP(CONCATENATE($B87,"-",$C87),IN_1F!$B$2:$X$2946,5,FALSE))</f>
        <v>0</v>
      </c>
      <c r="H87" s="928">
        <f>IF(ISERROR(VLOOKUP(CONCATENATE($B87,"-",$C87),IN_1F!$B$2:$X$2946,6,FALSE))=TRUE,"",VLOOKUP(CONCATENATE($B87,"-",$C87),IN_1F!$B$2:$X$2946,6,FALSE))</f>
        <v>0</v>
      </c>
      <c r="I87" s="927">
        <f>IF(ISERROR(VLOOKUP(CONCATENATE($B87,"-",$C87),IN_1F!$B$2:$X$2946,7,FALSE))=TRUE,"",VLOOKUP(CONCATENATE($B87,"-",$C87),IN_1F!$B$2:$X$2946,7,FALSE))</f>
        <v>0</v>
      </c>
      <c r="J87" s="929">
        <f>IF(ISERROR(VLOOKUP(CONCATENATE($B87,"-",$C87),IN_1F!$B$2:$X$2946,8,FALSE))=TRUE,"",VLOOKUP(CONCATENATE($B87,"-",$C87),IN_1F!$B$2:$X$2946,8,FALSE))</f>
        <v>0</v>
      </c>
      <c r="K87" s="927">
        <f>IF(ISERROR(VLOOKUP(CONCATENATE($B87,"-",$C87),IN_1F!$B$2:$X$2946,9,FALSE))=TRUE,"",VLOOKUP(CONCATENATE($B87,"-",$C87),IN_1F!$B$2:$X$2946,9,FALSE))</f>
        <v>0</v>
      </c>
      <c r="L87" s="929">
        <f>IF(ISERROR(VLOOKUP(CONCATENATE($B87,"-",$C87),IN_1F!$B$2:$X$2946,10,FALSE))=TRUE,"",VLOOKUP(CONCATENATE($B87,"-",$C87),IN_1F!$B$2:$X$2946,10,FALSE))</f>
        <v>0</v>
      </c>
      <c r="M87" s="1618">
        <f t="shared" si="4"/>
        <v>0</v>
      </c>
      <c r="N87" s="1619">
        <f t="shared" si="5"/>
        <v>0</v>
      </c>
    </row>
    <row r="88" spans="1:14" x14ac:dyDescent="0.3">
      <c r="A88" s="890" t="s">
        <v>1940</v>
      </c>
      <c r="B88" s="891" t="s">
        <v>1941</v>
      </c>
      <c r="C88" s="892">
        <v>2</v>
      </c>
      <c r="D88" s="1378" t="str">
        <f t="shared" si="6"/>
        <v/>
      </c>
      <c r="E88" s="927">
        <f>IF(ISERROR(VLOOKUP(CONCATENATE($B88,"-",$C88),IN_1F!$B$2:$X$2946,3,FALSE))=TRUE,"",VLOOKUP(CONCATENATE($B88,"-",$C88),IN_1F!$B$2:$X$2946,3,FALSE))</f>
        <v>0</v>
      </c>
      <c r="F88" s="928">
        <f>IF(ISERROR(VLOOKUP(CONCATENATE($B88,"-",$C88),IN_1F!$B$2:$X$2946,4,FALSE))=TRUE,"",VLOOKUP(CONCATENATE($B88,"-",$C88),IN_1F!$B$2:$X$2946,4,FALSE))</f>
        <v>0</v>
      </c>
      <c r="G88" s="927">
        <f>IF(ISERROR(VLOOKUP(CONCATENATE($B88,"-",$C88),IN_1F!$B$2:$X$2946,5,FALSE))=TRUE,"",VLOOKUP(CONCATENATE($B88,"-",$C88),IN_1F!$B$2:$X$2946,5,FALSE))</f>
        <v>0</v>
      </c>
      <c r="H88" s="928">
        <f>IF(ISERROR(VLOOKUP(CONCATENATE($B88,"-",$C88),IN_1F!$B$2:$X$2946,6,FALSE))=TRUE,"",VLOOKUP(CONCATENATE($B88,"-",$C88),IN_1F!$B$2:$X$2946,6,FALSE))</f>
        <v>0</v>
      </c>
      <c r="I88" s="927">
        <f>IF(ISERROR(VLOOKUP(CONCATENATE($B88,"-",$C88),IN_1F!$B$2:$X$2946,7,FALSE))=TRUE,"",VLOOKUP(CONCATENATE($B88,"-",$C88),IN_1F!$B$2:$X$2946,7,FALSE))</f>
        <v>0</v>
      </c>
      <c r="J88" s="929">
        <f>IF(ISERROR(VLOOKUP(CONCATENATE($B88,"-",$C88),IN_1F!$B$2:$X$2946,8,FALSE))=TRUE,"",VLOOKUP(CONCATENATE($B88,"-",$C88),IN_1F!$B$2:$X$2946,8,FALSE))</f>
        <v>0</v>
      </c>
      <c r="K88" s="927">
        <f>IF(ISERROR(VLOOKUP(CONCATENATE($B88,"-",$C88),IN_1F!$B$2:$X$2946,9,FALSE))=TRUE,"",VLOOKUP(CONCATENATE($B88,"-",$C88),IN_1F!$B$2:$X$2946,9,FALSE))</f>
        <v>0</v>
      </c>
      <c r="L88" s="929">
        <f>IF(ISERROR(VLOOKUP(CONCATENATE($B88,"-",$C88),IN_1F!$B$2:$X$2946,10,FALSE))=TRUE,"",VLOOKUP(CONCATENATE($B88,"-",$C88),IN_1F!$B$2:$X$2946,10,FALSE))</f>
        <v>0</v>
      </c>
      <c r="M88" s="1618">
        <f t="shared" si="4"/>
        <v>0</v>
      </c>
      <c r="N88" s="1619">
        <f t="shared" si="5"/>
        <v>0</v>
      </c>
    </row>
    <row r="89" spans="1:14" x14ac:dyDescent="0.3">
      <c r="A89" s="886" t="s">
        <v>1942</v>
      </c>
      <c r="B89" s="887" t="s">
        <v>1943</v>
      </c>
      <c r="C89" s="889">
        <v>2</v>
      </c>
      <c r="D89" s="1378" t="str">
        <f t="shared" si="6"/>
        <v/>
      </c>
      <c r="E89" s="927">
        <f>IF(ISERROR(VLOOKUP(CONCATENATE($B89,"-",$C89),IN_1F!$B$2:$X$2946,3,FALSE))=TRUE,"",VLOOKUP(CONCATENATE($B89,"-",$C89),IN_1F!$B$2:$X$2946,3,FALSE))</f>
        <v>0</v>
      </c>
      <c r="F89" s="928">
        <f>IF(ISERROR(VLOOKUP(CONCATENATE($B89,"-",$C89),IN_1F!$B$2:$X$2946,4,FALSE))=TRUE,"",VLOOKUP(CONCATENATE($B89,"-",$C89),IN_1F!$B$2:$X$2946,4,FALSE))</f>
        <v>0</v>
      </c>
      <c r="G89" s="927">
        <f>IF(ISERROR(VLOOKUP(CONCATENATE($B89,"-",$C89),IN_1F!$B$2:$X$2946,5,FALSE))=TRUE,"",VLOOKUP(CONCATENATE($B89,"-",$C89),IN_1F!$B$2:$X$2946,5,FALSE))</f>
        <v>0</v>
      </c>
      <c r="H89" s="928">
        <f>IF(ISERROR(VLOOKUP(CONCATENATE($B89,"-",$C89),IN_1F!$B$2:$X$2946,6,FALSE))=TRUE,"",VLOOKUP(CONCATENATE($B89,"-",$C89),IN_1F!$B$2:$X$2946,6,FALSE))</f>
        <v>0</v>
      </c>
      <c r="I89" s="927">
        <f>IF(ISERROR(VLOOKUP(CONCATENATE($B89,"-",$C89),IN_1F!$B$2:$X$2946,7,FALSE))=TRUE,"",VLOOKUP(CONCATENATE($B89,"-",$C89),IN_1F!$B$2:$X$2946,7,FALSE))</f>
        <v>0</v>
      </c>
      <c r="J89" s="929">
        <f>IF(ISERROR(VLOOKUP(CONCATENATE($B89,"-",$C89),IN_1F!$B$2:$X$2946,8,FALSE))=TRUE,"",VLOOKUP(CONCATENATE($B89,"-",$C89),IN_1F!$B$2:$X$2946,8,FALSE))</f>
        <v>0</v>
      </c>
      <c r="K89" s="927">
        <f>IF(ISERROR(VLOOKUP(CONCATENATE($B89,"-",$C89),IN_1F!$B$2:$X$2946,9,FALSE))=TRUE,"",VLOOKUP(CONCATENATE($B89,"-",$C89),IN_1F!$B$2:$X$2946,9,FALSE))</f>
        <v>0</v>
      </c>
      <c r="L89" s="929">
        <f>IF(ISERROR(VLOOKUP(CONCATENATE($B89,"-",$C89),IN_1F!$B$2:$X$2946,10,FALSE))=TRUE,"",VLOOKUP(CONCATENATE($B89,"-",$C89),IN_1F!$B$2:$X$2946,10,FALSE))</f>
        <v>0</v>
      </c>
      <c r="M89" s="1618">
        <f t="shared" si="4"/>
        <v>0</v>
      </c>
      <c r="N89" s="1619">
        <f t="shared" si="5"/>
        <v>0</v>
      </c>
    </row>
    <row r="90" spans="1:14" x14ac:dyDescent="0.3">
      <c r="A90" s="890" t="s">
        <v>1944</v>
      </c>
      <c r="B90" s="891" t="s">
        <v>1945</v>
      </c>
      <c r="C90" s="892">
        <v>2</v>
      </c>
      <c r="D90" s="1378" t="str">
        <f t="shared" si="6"/>
        <v/>
      </c>
      <c r="E90" s="927">
        <f>IF(ISERROR(VLOOKUP(CONCATENATE($B90,"-",$C90),IN_1F!$B$2:$X$2946,3,FALSE))=TRUE,"",VLOOKUP(CONCATENATE($B90,"-",$C90),IN_1F!$B$2:$X$2946,3,FALSE))</f>
        <v>0</v>
      </c>
      <c r="F90" s="928">
        <f>IF(ISERROR(VLOOKUP(CONCATENATE($B90,"-",$C90),IN_1F!$B$2:$X$2946,4,FALSE))=TRUE,"",VLOOKUP(CONCATENATE($B90,"-",$C90),IN_1F!$B$2:$X$2946,4,FALSE))</f>
        <v>0</v>
      </c>
      <c r="G90" s="927">
        <f>IF(ISERROR(VLOOKUP(CONCATENATE($B90,"-",$C90),IN_1F!$B$2:$X$2946,5,FALSE))=TRUE,"",VLOOKUP(CONCATENATE($B90,"-",$C90),IN_1F!$B$2:$X$2946,5,FALSE))</f>
        <v>0</v>
      </c>
      <c r="H90" s="928">
        <f>IF(ISERROR(VLOOKUP(CONCATENATE($B90,"-",$C90),IN_1F!$B$2:$X$2946,6,FALSE))=TRUE,"",VLOOKUP(CONCATENATE($B90,"-",$C90),IN_1F!$B$2:$X$2946,6,FALSE))</f>
        <v>0</v>
      </c>
      <c r="I90" s="927">
        <f>IF(ISERROR(VLOOKUP(CONCATENATE($B90,"-",$C90),IN_1F!$B$2:$X$2946,7,FALSE))=TRUE,"",VLOOKUP(CONCATENATE($B90,"-",$C90),IN_1F!$B$2:$X$2946,7,FALSE))</f>
        <v>0</v>
      </c>
      <c r="J90" s="929">
        <f>IF(ISERROR(VLOOKUP(CONCATENATE($B90,"-",$C90),IN_1F!$B$2:$X$2946,8,FALSE))=TRUE,"",VLOOKUP(CONCATENATE($B90,"-",$C90),IN_1F!$B$2:$X$2946,8,FALSE))</f>
        <v>0</v>
      </c>
      <c r="K90" s="927">
        <f>IF(ISERROR(VLOOKUP(CONCATENATE($B90,"-",$C90),IN_1F!$B$2:$X$2946,9,FALSE))=TRUE,"",VLOOKUP(CONCATENATE($B90,"-",$C90),IN_1F!$B$2:$X$2946,9,FALSE))</f>
        <v>0</v>
      </c>
      <c r="L90" s="929">
        <f>IF(ISERROR(VLOOKUP(CONCATENATE($B90,"-",$C90),IN_1F!$B$2:$X$2946,10,FALSE))=TRUE,"",VLOOKUP(CONCATENATE($B90,"-",$C90),IN_1F!$B$2:$X$2946,10,FALSE))</f>
        <v>0</v>
      </c>
      <c r="M90" s="1618">
        <f t="shared" si="4"/>
        <v>0</v>
      </c>
      <c r="N90" s="1619">
        <f t="shared" si="5"/>
        <v>0</v>
      </c>
    </row>
    <row r="91" spans="1:14" x14ac:dyDescent="0.3">
      <c r="A91" s="886" t="s">
        <v>1946</v>
      </c>
      <c r="B91" s="887" t="s">
        <v>1947</v>
      </c>
      <c r="C91" s="889">
        <v>2</v>
      </c>
      <c r="D91" s="1378" t="str">
        <f t="shared" si="6"/>
        <v/>
      </c>
      <c r="E91" s="927">
        <f>IF(ISERROR(VLOOKUP(CONCATENATE($B91,"-",$C91),IN_1F!$B$2:$X$2946,3,FALSE))=TRUE,"",VLOOKUP(CONCATENATE($B91,"-",$C91),IN_1F!$B$2:$X$2946,3,FALSE))</f>
        <v>0</v>
      </c>
      <c r="F91" s="928">
        <f>IF(ISERROR(VLOOKUP(CONCATENATE($B91,"-",$C91),IN_1F!$B$2:$X$2946,4,FALSE))=TRUE,"",VLOOKUP(CONCATENATE($B91,"-",$C91),IN_1F!$B$2:$X$2946,4,FALSE))</f>
        <v>0</v>
      </c>
      <c r="G91" s="927">
        <f>IF(ISERROR(VLOOKUP(CONCATENATE($B91,"-",$C91),IN_1F!$B$2:$X$2946,5,FALSE))=TRUE,"",VLOOKUP(CONCATENATE($B91,"-",$C91),IN_1F!$B$2:$X$2946,5,FALSE))</f>
        <v>0</v>
      </c>
      <c r="H91" s="928">
        <f>IF(ISERROR(VLOOKUP(CONCATENATE($B91,"-",$C91),IN_1F!$B$2:$X$2946,6,FALSE))=TRUE,"",VLOOKUP(CONCATENATE($B91,"-",$C91),IN_1F!$B$2:$X$2946,6,FALSE))</f>
        <v>0</v>
      </c>
      <c r="I91" s="927">
        <f>IF(ISERROR(VLOOKUP(CONCATENATE($B91,"-",$C91),IN_1F!$B$2:$X$2946,7,FALSE))=TRUE,"",VLOOKUP(CONCATENATE($B91,"-",$C91),IN_1F!$B$2:$X$2946,7,FALSE))</f>
        <v>0</v>
      </c>
      <c r="J91" s="929">
        <f>IF(ISERROR(VLOOKUP(CONCATENATE($B91,"-",$C91),IN_1F!$B$2:$X$2946,8,FALSE))=TRUE,"",VLOOKUP(CONCATENATE($B91,"-",$C91),IN_1F!$B$2:$X$2946,8,FALSE))</f>
        <v>0</v>
      </c>
      <c r="K91" s="927">
        <f>IF(ISERROR(VLOOKUP(CONCATENATE($B91,"-",$C91),IN_1F!$B$2:$X$2946,9,FALSE))=TRUE,"",VLOOKUP(CONCATENATE($B91,"-",$C91),IN_1F!$B$2:$X$2946,9,FALSE))</f>
        <v>0</v>
      </c>
      <c r="L91" s="929">
        <f>IF(ISERROR(VLOOKUP(CONCATENATE($B91,"-",$C91),IN_1F!$B$2:$X$2946,10,FALSE))=TRUE,"",VLOOKUP(CONCATENATE($B91,"-",$C91),IN_1F!$B$2:$X$2946,10,FALSE))</f>
        <v>0</v>
      </c>
      <c r="M91" s="1618">
        <f t="shared" si="4"/>
        <v>0</v>
      </c>
      <c r="N91" s="1619">
        <f t="shared" si="5"/>
        <v>0</v>
      </c>
    </row>
    <row r="92" spans="1:14" x14ac:dyDescent="0.3">
      <c r="A92" s="890" t="s">
        <v>1948</v>
      </c>
      <c r="B92" s="891" t="s">
        <v>1949</v>
      </c>
      <c r="C92" s="892">
        <v>2</v>
      </c>
      <c r="D92" s="1378" t="str">
        <f t="shared" si="6"/>
        <v/>
      </c>
      <c r="E92" s="927">
        <f>IF(ISERROR(VLOOKUP(CONCATENATE($B92,"-",$C92),IN_1F!$B$2:$X$2946,3,FALSE))=TRUE,"",VLOOKUP(CONCATENATE($B92,"-",$C92),IN_1F!$B$2:$X$2946,3,FALSE))</f>
        <v>0</v>
      </c>
      <c r="F92" s="928">
        <f>IF(ISERROR(VLOOKUP(CONCATENATE($B92,"-",$C92),IN_1F!$B$2:$X$2946,4,FALSE))=TRUE,"",VLOOKUP(CONCATENATE($B92,"-",$C92),IN_1F!$B$2:$X$2946,4,FALSE))</f>
        <v>0</v>
      </c>
      <c r="G92" s="927">
        <f>IF(ISERROR(VLOOKUP(CONCATENATE($B92,"-",$C92),IN_1F!$B$2:$X$2946,5,FALSE))=TRUE,"",VLOOKUP(CONCATENATE($B92,"-",$C92),IN_1F!$B$2:$X$2946,5,FALSE))</f>
        <v>0</v>
      </c>
      <c r="H92" s="928">
        <f>IF(ISERROR(VLOOKUP(CONCATENATE($B92,"-",$C92),IN_1F!$B$2:$X$2946,6,FALSE))=TRUE,"",VLOOKUP(CONCATENATE($B92,"-",$C92),IN_1F!$B$2:$X$2946,6,FALSE))</f>
        <v>0</v>
      </c>
      <c r="I92" s="927">
        <f>IF(ISERROR(VLOOKUP(CONCATENATE($B92,"-",$C92),IN_1F!$B$2:$X$2946,7,FALSE))=TRUE,"",VLOOKUP(CONCATENATE($B92,"-",$C92),IN_1F!$B$2:$X$2946,7,FALSE))</f>
        <v>0</v>
      </c>
      <c r="J92" s="929">
        <f>IF(ISERROR(VLOOKUP(CONCATENATE($B92,"-",$C92),IN_1F!$B$2:$X$2946,8,FALSE))=TRUE,"",VLOOKUP(CONCATENATE($B92,"-",$C92),IN_1F!$B$2:$X$2946,8,FALSE))</f>
        <v>0</v>
      </c>
      <c r="K92" s="927">
        <f>IF(ISERROR(VLOOKUP(CONCATENATE($B92,"-",$C92),IN_1F!$B$2:$X$2946,9,FALSE))=TRUE,"",VLOOKUP(CONCATENATE($B92,"-",$C92),IN_1F!$B$2:$X$2946,9,FALSE))</f>
        <v>0</v>
      </c>
      <c r="L92" s="929">
        <f>IF(ISERROR(VLOOKUP(CONCATENATE($B92,"-",$C92),IN_1F!$B$2:$X$2946,10,FALSE))=TRUE,"",VLOOKUP(CONCATENATE($B92,"-",$C92),IN_1F!$B$2:$X$2946,10,FALSE))</f>
        <v>0</v>
      </c>
      <c r="M92" s="1618">
        <f t="shared" si="4"/>
        <v>0</v>
      </c>
      <c r="N92" s="1619">
        <f t="shared" si="5"/>
        <v>0</v>
      </c>
    </row>
    <row r="93" spans="1:14" x14ac:dyDescent="0.3">
      <c r="A93" s="886" t="s">
        <v>1950</v>
      </c>
      <c r="B93" s="887" t="s">
        <v>1951</v>
      </c>
      <c r="C93" s="889">
        <v>2</v>
      </c>
      <c r="D93" s="1378" t="str">
        <f t="shared" si="6"/>
        <v/>
      </c>
      <c r="E93" s="927">
        <f>IF(ISERROR(VLOOKUP(CONCATENATE($B93,"-",$C93),IN_1F!$B$2:$X$2946,3,FALSE))=TRUE,"",VLOOKUP(CONCATENATE($B93,"-",$C93),IN_1F!$B$2:$X$2946,3,FALSE))</f>
        <v>0</v>
      </c>
      <c r="F93" s="928">
        <f>IF(ISERROR(VLOOKUP(CONCATENATE($B93,"-",$C93),IN_1F!$B$2:$X$2946,4,FALSE))=TRUE,"",VLOOKUP(CONCATENATE($B93,"-",$C93),IN_1F!$B$2:$X$2946,4,FALSE))</f>
        <v>0</v>
      </c>
      <c r="G93" s="927">
        <f>IF(ISERROR(VLOOKUP(CONCATENATE($B93,"-",$C93),IN_1F!$B$2:$X$2946,5,FALSE))=TRUE,"",VLOOKUP(CONCATENATE($B93,"-",$C93),IN_1F!$B$2:$X$2946,5,FALSE))</f>
        <v>0</v>
      </c>
      <c r="H93" s="928">
        <f>IF(ISERROR(VLOOKUP(CONCATENATE($B93,"-",$C93),IN_1F!$B$2:$X$2946,6,FALSE))=TRUE,"",VLOOKUP(CONCATENATE($B93,"-",$C93),IN_1F!$B$2:$X$2946,6,FALSE))</f>
        <v>0</v>
      </c>
      <c r="I93" s="927">
        <f>IF(ISERROR(VLOOKUP(CONCATENATE($B93,"-",$C93),IN_1F!$B$2:$X$2946,7,FALSE))=TRUE,"",VLOOKUP(CONCATENATE($B93,"-",$C93),IN_1F!$B$2:$X$2946,7,FALSE))</f>
        <v>0</v>
      </c>
      <c r="J93" s="929">
        <f>IF(ISERROR(VLOOKUP(CONCATENATE($B93,"-",$C93),IN_1F!$B$2:$X$2946,8,FALSE))=TRUE,"",VLOOKUP(CONCATENATE($B93,"-",$C93),IN_1F!$B$2:$X$2946,8,FALSE))</f>
        <v>0</v>
      </c>
      <c r="K93" s="927">
        <f>IF(ISERROR(VLOOKUP(CONCATENATE($B93,"-",$C93),IN_1F!$B$2:$X$2946,9,FALSE))=TRUE,"",VLOOKUP(CONCATENATE($B93,"-",$C93),IN_1F!$B$2:$X$2946,9,FALSE))</f>
        <v>0</v>
      </c>
      <c r="L93" s="929">
        <f>IF(ISERROR(VLOOKUP(CONCATENATE($B93,"-",$C93),IN_1F!$B$2:$X$2946,10,FALSE))=TRUE,"",VLOOKUP(CONCATENATE($B93,"-",$C93),IN_1F!$B$2:$X$2946,10,FALSE))</f>
        <v>0</v>
      </c>
      <c r="M93" s="1618">
        <f t="shared" si="4"/>
        <v>0</v>
      </c>
      <c r="N93" s="1619">
        <f t="shared" si="5"/>
        <v>0</v>
      </c>
    </row>
    <row r="94" spans="1:14" x14ac:dyDescent="0.3">
      <c r="A94" s="890" t="s">
        <v>1952</v>
      </c>
      <c r="B94" s="891" t="s">
        <v>1953</v>
      </c>
      <c r="C94" s="892">
        <v>2</v>
      </c>
      <c r="D94" s="1378" t="str">
        <f t="shared" si="6"/>
        <v/>
      </c>
      <c r="E94" s="927">
        <f>IF(ISERROR(VLOOKUP(CONCATENATE($B94,"-",$C94),IN_1F!$B$2:$X$2946,3,FALSE))=TRUE,"",VLOOKUP(CONCATENATE($B94,"-",$C94),IN_1F!$B$2:$X$2946,3,FALSE))</f>
        <v>0</v>
      </c>
      <c r="F94" s="928">
        <f>IF(ISERROR(VLOOKUP(CONCATENATE($B94,"-",$C94),IN_1F!$B$2:$X$2946,4,FALSE))=TRUE,"",VLOOKUP(CONCATENATE($B94,"-",$C94),IN_1F!$B$2:$X$2946,4,FALSE))</f>
        <v>0</v>
      </c>
      <c r="G94" s="927">
        <f>IF(ISERROR(VLOOKUP(CONCATENATE($B94,"-",$C94),IN_1F!$B$2:$X$2946,5,FALSE))=TRUE,"",VLOOKUP(CONCATENATE($B94,"-",$C94),IN_1F!$B$2:$X$2946,5,FALSE))</f>
        <v>0</v>
      </c>
      <c r="H94" s="928">
        <f>IF(ISERROR(VLOOKUP(CONCATENATE($B94,"-",$C94),IN_1F!$B$2:$X$2946,6,FALSE))=TRUE,"",VLOOKUP(CONCATENATE($B94,"-",$C94),IN_1F!$B$2:$X$2946,6,FALSE))</f>
        <v>0</v>
      </c>
      <c r="I94" s="927">
        <f>IF(ISERROR(VLOOKUP(CONCATENATE($B94,"-",$C94),IN_1F!$B$2:$X$2946,7,FALSE))=TRUE,"",VLOOKUP(CONCATENATE($B94,"-",$C94),IN_1F!$B$2:$X$2946,7,FALSE))</f>
        <v>0</v>
      </c>
      <c r="J94" s="929">
        <f>IF(ISERROR(VLOOKUP(CONCATENATE($B94,"-",$C94),IN_1F!$B$2:$X$2946,8,FALSE))=TRUE,"",VLOOKUP(CONCATENATE($B94,"-",$C94),IN_1F!$B$2:$X$2946,8,FALSE))</f>
        <v>0</v>
      </c>
      <c r="K94" s="927">
        <f>IF(ISERROR(VLOOKUP(CONCATENATE($B94,"-",$C94),IN_1F!$B$2:$X$2946,9,FALSE))=TRUE,"",VLOOKUP(CONCATENATE($B94,"-",$C94),IN_1F!$B$2:$X$2946,9,FALSE))</f>
        <v>0</v>
      </c>
      <c r="L94" s="929">
        <f>IF(ISERROR(VLOOKUP(CONCATENATE($B94,"-",$C94),IN_1F!$B$2:$X$2946,10,FALSE))=TRUE,"",VLOOKUP(CONCATENATE($B94,"-",$C94),IN_1F!$B$2:$X$2946,10,FALSE))</f>
        <v>0</v>
      </c>
      <c r="M94" s="1618">
        <f t="shared" si="4"/>
        <v>0</v>
      </c>
      <c r="N94" s="1619">
        <f t="shared" si="5"/>
        <v>0</v>
      </c>
    </row>
    <row r="95" spans="1:14" x14ac:dyDescent="0.3">
      <c r="A95" s="886" t="s">
        <v>1954</v>
      </c>
      <c r="B95" s="887" t="s">
        <v>1955</v>
      </c>
      <c r="C95" s="889">
        <v>2</v>
      </c>
      <c r="D95" s="1378" t="str">
        <f t="shared" si="6"/>
        <v/>
      </c>
      <c r="E95" s="927">
        <f>IF(ISERROR(VLOOKUP(CONCATENATE($B95,"-",$C95),IN_1F!$B$2:$X$2946,3,FALSE))=TRUE,"",VLOOKUP(CONCATENATE($B95,"-",$C95),IN_1F!$B$2:$X$2946,3,FALSE))</f>
        <v>0</v>
      </c>
      <c r="F95" s="928">
        <f>IF(ISERROR(VLOOKUP(CONCATENATE($B95,"-",$C95),IN_1F!$B$2:$X$2946,4,FALSE))=TRUE,"",VLOOKUP(CONCATENATE($B95,"-",$C95),IN_1F!$B$2:$X$2946,4,FALSE))</f>
        <v>0</v>
      </c>
      <c r="G95" s="927">
        <f>IF(ISERROR(VLOOKUP(CONCATENATE($B95,"-",$C95),IN_1F!$B$2:$X$2946,5,FALSE))=TRUE,"",VLOOKUP(CONCATENATE($B95,"-",$C95),IN_1F!$B$2:$X$2946,5,FALSE))</f>
        <v>0</v>
      </c>
      <c r="H95" s="928">
        <f>IF(ISERROR(VLOOKUP(CONCATENATE($B95,"-",$C95),IN_1F!$B$2:$X$2946,6,FALSE))=TRUE,"",VLOOKUP(CONCATENATE($B95,"-",$C95),IN_1F!$B$2:$X$2946,6,FALSE))</f>
        <v>0</v>
      </c>
      <c r="I95" s="927">
        <f>IF(ISERROR(VLOOKUP(CONCATENATE($B95,"-",$C95),IN_1F!$B$2:$X$2946,7,FALSE))=TRUE,"",VLOOKUP(CONCATENATE($B95,"-",$C95),IN_1F!$B$2:$X$2946,7,FALSE))</f>
        <v>0</v>
      </c>
      <c r="J95" s="929">
        <f>IF(ISERROR(VLOOKUP(CONCATENATE($B95,"-",$C95),IN_1F!$B$2:$X$2946,8,FALSE))=TRUE,"",VLOOKUP(CONCATENATE($B95,"-",$C95),IN_1F!$B$2:$X$2946,8,FALSE))</f>
        <v>0</v>
      </c>
      <c r="K95" s="927">
        <f>IF(ISERROR(VLOOKUP(CONCATENATE($B95,"-",$C95),IN_1F!$B$2:$X$2946,9,FALSE))=TRUE,"",VLOOKUP(CONCATENATE($B95,"-",$C95),IN_1F!$B$2:$X$2946,9,FALSE))</f>
        <v>0</v>
      </c>
      <c r="L95" s="929">
        <f>IF(ISERROR(VLOOKUP(CONCATENATE($B95,"-",$C95),IN_1F!$B$2:$X$2946,10,FALSE))=TRUE,"",VLOOKUP(CONCATENATE($B95,"-",$C95),IN_1F!$B$2:$X$2946,10,FALSE))</f>
        <v>0</v>
      </c>
      <c r="M95" s="1618">
        <f t="shared" si="4"/>
        <v>0</v>
      </c>
      <c r="N95" s="1619">
        <f t="shared" si="5"/>
        <v>0</v>
      </c>
    </row>
    <row r="96" spans="1:14" x14ac:dyDescent="0.3">
      <c r="A96" s="890" t="s">
        <v>1956</v>
      </c>
      <c r="B96" s="891" t="s">
        <v>1957</v>
      </c>
      <c r="C96" s="892">
        <v>2</v>
      </c>
      <c r="D96" s="1378" t="str">
        <f t="shared" si="6"/>
        <v/>
      </c>
      <c r="E96" s="927">
        <f>IF(ISERROR(VLOOKUP(CONCATENATE($B96,"-",$C96),IN_1F!$B$2:$X$2946,3,FALSE))=TRUE,"",VLOOKUP(CONCATENATE($B96,"-",$C96),IN_1F!$B$2:$X$2946,3,FALSE))</f>
        <v>0</v>
      </c>
      <c r="F96" s="928">
        <f>IF(ISERROR(VLOOKUP(CONCATENATE($B96,"-",$C96),IN_1F!$B$2:$X$2946,4,FALSE))=TRUE,"",VLOOKUP(CONCATENATE($B96,"-",$C96),IN_1F!$B$2:$X$2946,4,FALSE))</f>
        <v>0</v>
      </c>
      <c r="G96" s="927">
        <f>IF(ISERROR(VLOOKUP(CONCATENATE($B96,"-",$C96),IN_1F!$B$2:$X$2946,5,FALSE))=TRUE,"",VLOOKUP(CONCATENATE($B96,"-",$C96),IN_1F!$B$2:$X$2946,5,FALSE))</f>
        <v>0</v>
      </c>
      <c r="H96" s="928">
        <f>IF(ISERROR(VLOOKUP(CONCATENATE($B96,"-",$C96),IN_1F!$B$2:$X$2946,6,FALSE))=TRUE,"",VLOOKUP(CONCATENATE($B96,"-",$C96),IN_1F!$B$2:$X$2946,6,FALSE))</f>
        <v>0</v>
      </c>
      <c r="I96" s="927">
        <f>IF(ISERROR(VLOOKUP(CONCATENATE($B96,"-",$C96),IN_1F!$B$2:$X$2946,7,FALSE))=TRUE,"",VLOOKUP(CONCATENATE($B96,"-",$C96),IN_1F!$B$2:$X$2946,7,FALSE))</f>
        <v>0</v>
      </c>
      <c r="J96" s="929">
        <f>IF(ISERROR(VLOOKUP(CONCATENATE($B96,"-",$C96),IN_1F!$B$2:$X$2946,8,FALSE))=TRUE,"",VLOOKUP(CONCATENATE($B96,"-",$C96),IN_1F!$B$2:$X$2946,8,FALSE))</f>
        <v>0</v>
      </c>
      <c r="K96" s="927">
        <f>IF(ISERROR(VLOOKUP(CONCATENATE($B96,"-",$C96),IN_1F!$B$2:$X$2946,9,FALSE))=TRUE,"",VLOOKUP(CONCATENATE($B96,"-",$C96),IN_1F!$B$2:$X$2946,9,FALSE))</f>
        <v>0</v>
      </c>
      <c r="L96" s="929">
        <f>IF(ISERROR(VLOOKUP(CONCATENATE($B96,"-",$C96),IN_1F!$B$2:$X$2946,10,FALSE))=TRUE,"",VLOOKUP(CONCATENATE($B96,"-",$C96),IN_1F!$B$2:$X$2946,10,FALSE))</f>
        <v>0</v>
      </c>
      <c r="M96" s="1618">
        <f t="shared" si="4"/>
        <v>0</v>
      </c>
      <c r="N96" s="1619">
        <f t="shared" si="5"/>
        <v>0</v>
      </c>
    </row>
    <row r="97" spans="1:14" x14ac:dyDescent="0.3">
      <c r="A97" s="886" t="s">
        <v>1958</v>
      </c>
      <c r="B97" s="887" t="s">
        <v>1959</v>
      </c>
      <c r="C97" s="889">
        <v>2</v>
      </c>
      <c r="D97" s="1378" t="str">
        <f t="shared" si="6"/>
        <v/>
      </c>
      <c r="E97" s="927">
        <f>IF(ISERROR(VLOOKUP(CONCATENATE($B97,"-",$C97),IN_1F!$B$2:$X$2946,3,FALSE))=TRUE,"",VLOOKUP(CONCATENATE($B97,"-",$C97),IN_1F!$B$2:$X$2946,3,FALSE))</f>
        <v>0</v>
      </c>
      <c r="F97" s="928">
        <f>IF(ISERROR(VLOOKUP(CONCATENATE($B97,"-",$C97),IN_1F!$B$2:$X$2946,4,FALSE))=TRUE,"",VLOOKUP(CONCATENATE($B97,"-",$C97),IN_1F!$B$2:$X$2946,4,FALSE))</f>
        <v>0</v>
      </c>
      <c r="G97" s="927">
        <f>IF(ISERROR(VLOOKUP(CONCATENATE($B97,"-",$C97),IN_1F!$B$2:$X$2946,5,FALSE))=TRUE,"",VLOOKUP(CONCATENATE($B97,"-",$C97),IN_1F!$B$2:$X$2946,5,FALSE))</f>
        <v>0</v>
      </c>
      <c r="H97" s="928">
        <f>IF(ISERROR(VLOOKUP(CONCATENATE($B97,"-",$C97),IN_1F!$B$2:$X$2946,6,FALSE))=TRUE,"",VLOOKUP(CONCATENATE($B97,"-",$C97),IN_1F!$B$2:$X$2946,6,FALSE))</f>
        <v>0</v>
      </c>
      <c r="I97" s="927">
        <f>IF(ISERROR(VLOOKUP(CONCATENATE($B97,"-",$C97),IN_1F!$B$2:$X$2946,7,FALSE))=TRUE,"",VLOOKUP(CONCATENATE($B97,"-",$C97),IN_1F!$B$2:$X$2946,7,FALSE))</f>
        <v>0</v>
      </c>
      <c r="J97" s="929">
        <f>IF(ISERROR(VLOOKUP(CONCATENATE($B97,"-",$C97),IN_1F!$B$2:$X$2946,8,FALSE))=TRUE,"",VLOOKUP(CONCATENATE($B97,"-",$C97),IN_1F!$B$2:$X$2946,8,FALSE))</f>
        <v>0</v>
      </c>
      <c r="K97" s="927">
        <f>IF(ISERROR(VLOOKUP(CONCATENATE($B97,"-",$C97),IN_1F!$B$2:$X$2946,9,FALSE))=TRUE,"",VLOOKUP(CONCATENATE($B97,"-",$C97),IN_1F!$B$2:$X$2946,9,FALSE))</f>
        <v>0</v>
      </c>
      <c r="L97" s="929">
        <f>IF(ISERROR(VLOOKUP(CONCATENATE($B97,"-",$C97),IN_1F!$B$2:$X$2946,10,FALSE))=TRUE,"",VLOOKUP(CONCATENATE($B97,"-",$C97),IN_1F!$B$2:$X$2946,10,FALSE))</f>
        <v>0</v>
      </c>
      <c r="M97" s="1618">
        <f t="shared" si="4"/>
        <v>0</v>
      </c>
      <c r="N97" s="1619">
        <f t="shared" si="5"/>
        <v>0</v>
      </c>
    </row>
    <row r="98" spans="1:14" x14ac:dyDescent="0.3">
      <c r="A98" s="890" t="s">
        <v>1960</v>
      </c>
      <c r="B98" s="891" t="s">
        <v>1961</v>
      </c>
      <c r="C98" s="892">
        <v>2</v>
      </c>
      <c r="D98" s="1378" t="str">
        <f t="shared" si="6"/>
        <v/>
      </c>
      <c r="E98" s="927">
        <f>IF(ISERROR(VLOOKUP(CONCATENATE($B98,"-",$C98),IN_1F!$B$2:$X$2946,3,FALSE))=TRUE,"",VLOOKUP(CONCATENATE($B98,"-",$C98),IN_1F!$B$2:$X$2946,3,FALSE))</f>
        <v>0</v>
      </c>
      <c r="F98" s="928">
        <f>IF(ISERROR(VLOOKUP(CONCATENATE($B98,"-",$C98),IN_1F!$B$2:$X$2946,4,FALSE))=TRUE,"",VLOOKUP(CONCATENATE($B98,"-",$C98),IN_1F!$B$2:$X$2946,4,FALSE))</f>
        <v>0</v>
      </c>
      <c r="G98" s="927">
        <f>IF(ISERROR(VLOOKUP(CONCATENATE($B98,"-",$C98),IN_1F!$B$2:$X$2946,5,FALSE))=TRUE,"",VLOOKUP(CONCATENATE($B98,"-",$C98),IN_1F!$B$2:$X$2946,5,FALSE))</f>
        <v>0</v>
      </c>
      <c r="H98" s="928">
        <f>IF(ISERROR(VLOOKUP(CONCATENATE($B98,"-",$C98),IN_1F!$B$2:$X$2946,6,FALSE))=TRUE,"",VLOOKUP(CONCATENATE($B98,"-",$C98),IN_1F!$B$2:$X$2946,6,FALSE))</f>
        <v>0</v>
      </c>
      <c r="I98" s="927">
        <f>IF(ISERROR(VLOOKUP(CONCATENATE($B98,"-",$C98),IN_1F!$B$2:$X$2946,7,FALSE))=TRUE,"",VLOOKUP(CONCATENATE($B98,"-",$C98),IN_1F!$B$2:$X$2946,7,FALSE))</f>
        <v>0</v>
      </c>
      <c r="J98" s="929">
        <f>IF(ISERROR(VLOOKUP(CONCATENATE($B98,"-",$C98),IN_1F!$B$2:$X$2946,8,FALSE))=TRUE,"",VLOOKUP(CONCATENATE($B98,"-",$C98),IN_1F!$B$2:$X$2946,8,FALSE))</f>
        <v>0</v>
      </c>
      <c r="K98" s="927">
        <f>IF(ISERROR(VLOOKUP(CONCATENATE($B98,"-",$C98),IN_1F!$B$2:$X$2946,9,FALSE))=TRUE,"",VLOOKUP(CONCATENATE($B98,"-",$C98),IN_1F!$B$2:$X$2946,9,FALSE))</f>
        <v>0</v>
      </c>
      <c r="L98" s="929">
        <f>IF(ISERROR(VLOOKUP(CONCATENATE($B98,"-",$C98),IN_1F!$B$2:$X$2946,10,FALSE))=TRUE,"",VLOOKUP(CONCATENATE($B98,"-",$C98),IN_1F!$B$2:$X$2946,10,FALSE))</f>
        <v>0</v>
      </c>
      <c r="M98" s="1618">
        <f t="shared" si="4"/>
        <v>0</v>
      </c>
      <c r="N98" s="1619">
        <f t="shared" si="5"/>
        <v>0</v>
      </c>
    </row>
    <row r="99" spans="1:14" x14ac:dyDescent="0.3">
      <c r="A99" s="886" t="s">
        <v>1962</v>
      </c>
      <c r="B99" s="887" t="s">
        <v>1963</v>
      </c>
      <c r="C99" s="889">
        <v>2</v>
      </c>
      <c r="D99" s="1378" t="str">
        <f t="shared" si="6"/>
        <v/>
      </c>
      <c r="E99" s="927">
        <f>IF(ISERROR(VLOOKUP(CONCATENATE($B99,"-",$C99),IN_1F!$B$2:$X$2946,3,FALSE))=TRUE,"",VLOOKUP(CONCATENATE($B99,"-",$C99),IN_1F!$B$2:$X$2946,3,FALSE))</f>
        <v>0</v>
      </c>
      <c r="F99" s="928">
        <f>IF(ISERROR(VLOOKUP(CONCATENATE($B99,"-",$C99),IN_1F!$B$2:$X$2946,4,FALSE))=TRUE,"",VLOOKUP(CONCATENATE($B99,"-",$C99),IN_1F!$B$2:$X$2946,4,FALSE))</f>
        <v>0</v>
      </c>
      <c r="G99" s="927">
        <f>IF(ISERROR(VLOOKUP(CONCATENATE($B99,"-",$C99),IN_1F!$B$2:$X$2946,5,FALSE))=TRUE,"",VLOOKUP(CONCATENATE($B99,"-",$C99),IN_1F!$B$2:$X$2946,5,FALSE))</f>
        <v>0</v>
      </c>
      <c r="H99" s="928">
        <f>IF(ISERROR(VLOOKUP(CONCATENATE($B99,"-",$C99),IN_1F!$B$2:$X$2946,6,FALSE))=TRUE,"",VLOOKUP(CONCATENATE($B99,"-",$C99),IN_1F!$B$2:$X$2946,6,FALSE))</f>
        <v>0</v>
      </c>
      <c r="I99" s="927">
        <f>IF(ISERROR(VLOOKUP(CONCATENATE($B99,"-",$C99),IN_1F!$B$2:$X$2946,7,FALSE))=TRUE,"",VLOOKUP(CONCATENATE($B99,"-",$C99),IN_1F!$B$2:$X$2946,7,FALSE))</f>
        <v>0</v>
      </c>
      <c r="J99" s="929">
        <f>IF(ISERROR(VLOOKUP(CONCATENATE($B99,"-",$C99),IN_1F!$B$2:$X$2946,8,FALSE))=TRUE,"",VLOOKUP(CONCATENATE($B99,"-",$C99),IN_1F!$B$2:$X$2946,8,FALSE))</f>
        <v>0</v>
      </c>
      <c r="K99" s="927">
        <f>IF(ISERROR(VLOOKUP(CONCATENATE($B99,"-",$C99),IN_1F!$B$2:$X$2946,9,FALSE))=TRUE,"",VLOOKUP(CONCATENATE($B99,"-",$C99),IN_1F!$B$2:$X$2946,9,FALSE))</f>
        <v>0</v>
      </c>
      <c r="L99" s="929">
        <f>IF(ISERROR(VLOOKUP(CONCATENATE($B99,"-",$C99),IN_1F!$B$2:$X$2946,10,FALSE))=TRUE,"",VLOOKUP(CONCATENATE($B99,"-",$C99),IN_1F!$B$2:$X$2946,10,FALSE))</f>
        <v>0</v>
      </c>
      <c r="M99" s="1618">
        <f t="shared" si="4"/>
        <v>0</v>
      </c>
      <c r="N99" s="1619">
        <f t="shared" si="5"/>
        <v>0</v>
      </c>
    </row>
    <row r="100" spans="1:14" x14ac:dyDescent="0.3">
      <c r="A100" s="886" t="s">
        <v>1964</v>
      </c>
      <c r="B100" s="887" t="s">
        <v>1965</v>
      </c>
      <c r="C100" s="889">
        <v>2</v>
      </c>
      <c r="D100" s="1378" t="str">
        <f t="shared" si="6"/>
        <v/>
      </c>
      <c r="E100" s="927">
        <f>IF(ISERROR(VLOOKUP(CONCATENATE($B100,"-",$C100),IN_1F!$B$2:$X$2946,3,FALSE))=TRUE,"",VLOOKUP(CONCATENATE($B100,"-",$C100),IN_1F!$B$2:$X$2946,3,FALSE))</f>
        <v>0</v>
      </c>
      <c r="F100" s="928">
        <f>IF(ISERROR(VLOOKUP(CONCATENATE($B100,"-",$C100),IN_1F!$B$2:$X$2946,4,FALSE))=TRUE,"",VLOOKUP(CONCATENATE($B100,"-",$C100),IN_1F!$B$2:$X$2946,4,FALSE))</f>
        <v>0</v>
      </c>
      <c r="G100" s="927">
        <f>IF(ISERROR(VLOOKUP(CONCATENATE($B100,"-",$C100),IN_1F!$B$2:$X$2946,5,FALSE))=TRUE,"",VLOOKUP(CONCATENATE($B100,"-",$C100),IN_1F!$B$2:$X$2946,5,FALSE))</f>
        <v>0</v>
      </c>
      <c r="H100" s="928">
        <f>IF(ISERROR(VLOOKUP(CONCATENATE($B100,"-",$C100),IN_1F!$B$2:$X$2946,6,FALSE))=TRUE,"",VLOOKUP(CONCATENATE($B100,"-",$C100),IN_1F!$B$2:$X$2946,6,FALSE))</f>
        <v>0</v>
      </c>
      <c r="I100" s="927">
        <f>IF(ISERROR(VLOOKUP(CONCATENATE($B100,"-",$C100),IN_1F!$B$2:$X$2946,7,FALSE))=TRUE,"",VLOOKUP(CONCATENATE($B100,"-",$C100),IN_1F!$B$2:$X$2946,7,FALSE))</f>
        <v>0</v>
      </c>
      <c r="J100" s="929">
        <f>IF(ISERROR(VLOOKUP(CONCATENATE($B100,"-",$C100),IN_1F!$B$2:$X$2946,8,FALSE))=TRUE,"",VLOOKUP(CONCATENATE($B100,"-",$C100),IN_1F!$B$2:$X$2946,8,FALSE))</f>
        <v>0</v>
      </c>
      <c r="K100" s="927">
        <f>IF(ISERROR(VLOOKUP(CONCATENATE($B100,"-",$C100),IN_1F!$B$2:$X$2946,9,FALSE))=TRUE,"",VLOOKUP(CONCATENATE($B100,"-",$C100),IN_1F!$B$2:$X$2946,9,FALSE))</f>
        <v>0</v>
      </c>
      <c r="L100" s="929">
        <f>IF(ISERROR(VLOOKUP(CONCATENATE($B100,"-",$C100),IN_1F!$B$2:$X$2946,10,FALSE))=TRUE,"",VLOOKUP(CONCATENATE($B100,"-",$C100),IN_1F!$B$2:$X$2946,10,FALSE))</f>
        <v>0</v>
      </c>
      <c r="M100" s="1618">
        <f t="shared" si="4"/>
        <v>0</v>
      </c>
      <c r="N100" s="1619">
        <f t="shared" si="5"/>
        <v>0</v>
      </c>
    </row>
    <row r="101" spans="1:14" x14ac:dyDescent="0.3">
      <c r="A101" s="886" t="s">
        <v>1966</v>
      </c>
      <c r="B101" s="887" t="s">
        <v>1967</v>
      </c>
      <c r="C101" s="889">
        <v>2</v>
      </c>
      <c r="D101" s="1378" t="str">
        <f t="shared" si="6"/>
        <v/>
      </c>
      <c r="E101" s="927">
        <f>IF(ISERROR(VLOOKUP(CONCATENATE($B101,"-",$C101),IN_1F!$B$2:$X$2946,3,FALSE))=TRUE,"",VLOOKUP(CONCATENATE($B101,"-",$C101),IN_1F!$B$2:$X$2946,3,FALSE))</f>
        <v>0</v>
      </c>
      <c r="F101" s="928">
        <f>IF(ISERROR(VLOOKUP(CONCATENATE($B101,"-",$C101),IN_1F!$B$2:$X$2946,4,FALSE))=TRUE,"",VLOOKUP(CONCATENATE($B101,"-",$C101),IN_1F!$B$2:$X$2946,4,FALSE))</f>
        <v>0</v>
      </c>
      <c r="G101" s="927">
        <f>IF(ISERROR(VLOOKUP(CONCATENATE($B101,"-",$C101),IN_1F!$B$2:$X$2946,5,FALSE))=TRUE,"",VLOOKUP(CONCATENATE($B101,"-",$C101),IN_1F!$B$2:$X$2946,5,FALSE))</f>
        <v>0</v>
      </c>
      <c r="H101" s="928">
        <f>IF(ISERROR(VLOOKUP(CONCATENATE($B101,"-",$C101),IN_1F!$B$2:$X$2946,6,FALSE))=TRUE,"",VLOOKUP(CONCATENATE($B101,"-",$C101),IN_1F!$B$2:$X$2946,6,FALSE))</f>
        <v>0</v>
      </c>
      <c r="I101" s="927">
        <f>IF(ISERROR(VLOOKUP(CONCATENATE($B101,"-",$C101),IN_1F!$B$2:$X$2946,7,FALSE))=TRUE,"",VLOOKUP(CONCATENATE($B101,"-",$C101),IN_1F!$B$2:$X$2946,7,FALSE))</f>
        <v>0</v>
      </c>
      <c r="J101" s="929">
        <f>IF(ISERROR(VLOOKUP(CONCATENATE($B101,"-",$C101),IN_1F!$B$2:$X$2946,8,FALSE))=TRUE,"",VLOOKUP(CONCATENATE($B101,"-",$C101),IN_1F!$B$2:$X$2946,8,FALSE))</f>
        <v>0</v>
      </c>
      <c r="K101" s="927">
        <f>IF(ISERROR(VLOOKUP(CONCATENATE($B101,"-",$C101),IN_1F!$B$2:$X$2946,9,FALSE))=TRUE,"",VLOOKUP(CONCATENATE($B101,"-",$C101),IN_1F!$B$2:$X$2946,9,FALSE))</f>
        <v>0</v>
      </c>
      <c r="L101" s="929">
        <f>IF(ISERROR(VLOOKUP(CONCATENATE($B101,"-",$C101),IN_1F!$B$2:$X$2946,10,FALSE))=TRUE,"",VLOOKUP(CONCATENATE($B101,"-",$C101),IN_1F!$B$2:$X$2946,10,FALSE))</f>
        <v>0</v>
      </c>
      <c r="M101" s="1618">
        <f t="shared" si="4"/>
        <v>0</v>
      </c>
      <c r="N101" s="1619">
        <f t="shared" si="5"/>
        <v>0</v>
      </c>
    </row>
    <row r="102" spans="1:14" x14ac:dyDescent="0.3">
      <c r="A102" s="886" t="s">
        <v>1968</v>
      </c>
      <c r="B102" s="887" t="s">
        <v>1969</v>
      </c>
      <c r="C102" s="889">
        <v>2</v>
      </c>
      <c r="D102" s="1378" t="str">
        <f t="shared" si="6"/>
        <v/>
      </c>
      <c r="E102" s="927">
        <f>IF(ISERROR(VLOOKUP(CONCATENATE($B102,"-",$C102),IN_1F!$B$2:$X$2946,3,FALSE))=TRUE,"",VLOOKUP(CONCATENATE($B102,"-",$C102),IN_1F!$B$2:$X$2946,3,FALSE))</f>
        <v>0</v>
      </c>
      <c r="F102" s="928">
        <f>IF(ISERROR(VLOOKUP(CONCATENATE($B102,"-",$C102),IN_1F!$B$2:$X$2946,4,FALSE))=TRUE,"",VLOOKUP(CONCATENATE($B102,"-",$C102),IN_1F!$B$2:$X$2946,4,FALSE))</f>
        <v>0</v>
      </c>
      <c r="G102" s="927">
        <f>IF(ISERROR(VLOOKUP(CONCATENATE($B102,"-",$C102),IN_1F!$B$2:$X$2946,5,FALSE))=TRUE,"",VLOOKUP(CONCATENATE($B102,"-",$C102),IN_1F!$B$2:$X$2946,5,FALSE))</f>
        <v>0</v>
      </c>
      <c r="H102" s="928">
        <f>IF(ISERROR(VLOOKUP(CONCATENATE($B102,"-",$C102),IN_1F!$B$2:$X$2946,6,FALSE))=TRUE,"",VLOOKUP(CONCATENATE($B102,"-",$C102),IN_1F!$B$2:$X$2946,6,FALSE))</f>
        <v>0</v>
      </c>
      <c r="I102" s="927">
        <f>IF(ISERROR(VLOOKUP(CONCATENATE($B102,"-",$C102),IN_1F!$B$2:$X$2946,7,FALSE))=TRUE,"",VLOOKUP(CONCATENATE($B102,"-",$C102),IN_1F!$B$2:$X$2946,7,FALSE))</f>
        <v>0</v>
      </c>
      <c r="J102" s="929">
        <f>IF(ISERROR(VLOOKUP(CONCATENATE($B102,"-",$C102),IN_1F!$B$2:$X$2946,8,FALSE))=TRUE,"",VLOOKUP(CONCATENATE($B102,"-",$C102),IN_1F!$B$2:$X$2946,8,FALSE))</f>
        <v>0</v>
      </c>
      <c r="K102" s="927">
        <f>IF(ISERROR(VLOOKUP(CONCATENATE($B102,"-",$C102),IN_1F!$B$2:$X$2946,9,FALSE))=TRUE,"",VLOOKUP(CONCATENATE($B102,"-",$C102),IN_1F!$B$2:$X$2946,9,FALSE))</f>
        <v>0</v>
      </c>
      <c r="L102" s="929">
        <f>IF(ISERROR(VLOOKUP(CONCATENATE($B102,"-",$C102),IN_1F!$B$2:$X$2946,10,FALSE))=TRUE,"",VLOOKUP(CONCATENATE($B102,"-",$C102),IN_1F!$B$2:$X$2946,10,FALSE))</f>
        <v>0</v>
      </c>
      <c r="M102" s="1618">
        <f t="shared" si="4"/>
        <v>0</v>
      </c>
      <c r="N102" s="1619">
        <f t="shared" si="5"/>
        <v>0</v>
      </c>
    </row>
    <row r="103" spans="1:14" x14ac:dyDescent="0.3">
      <c r="A103" s="886" t="s">
        <v>1970</v>
      </c>
      <c r="B103" s="887" t="s">
        <v>1971</v>
      </c>
      <c r="C103" s="889">
        <v>2</v>
      </c>
      <c r="D103" s="1378" t="str">
        <f t="shared" si="6"/>
        <v/>
      </c>
      <c r="E103" s="927">
        <f>IF(ISERROR(VLOOKUP(CONCATENATE($B103,"-",$C103),IN_1F!$B$2:$X$2946,3,FALSE))=TRUE,"",VLOOKUP(CONCATENATE($B103,"-",$C103),IN_1F!$B$2:$X$2946,3,FALSE))</f>
        <v>0</v>
      </c>
      <c r="F103" s="928">
        <f>IF(ISERROR(VLOOKUP(CONCATENATE($B103,"-",$C103),IN_1F!$B$2:$X$2946,4,FALSE))=TRUE,"",VLOOKUP(CONCATENATE($B103,"-",$C103),IN_1F!$B$2:$X$2946,4,FALSE))</f>
        <v>0</v>
      </c>
      <c r="G103" s="927">
        <f>IF(ISERROR(VLOOKUP(CONCATENATE($B103,"-",$C103),IN_1F!$B$2:$X$2946,5,FALSE))=TRUE,"",VLOOKUP(CONCATENATE($B103,"-",$C103),IN_1F!$B$2:$X$2946,5,FALSE))</f>
        <v>0</v>
      </c>
      <c r="H103" s="928">
        <f>IF(ISERROR(VLOOKUP(CONCATENATE($B103,"-",$C103),IN_1F!$B$2:$X$2946,6,FALSE))=TRUE,"",VLOOKUP(CONCATENATE($B103,"-",$C103),IN_1F!$B$2:$X$2946,6,FALSE))</f>
        <v>0</v>
      </c>
      <c r="I103" s="927">
        <f>IF(ISERROR(VLOOKUP(CONCATENATE($B103,"-",$C103),IN_1F!$B$2:$X$2946,7,FALSE))=TRUE,"",VLOOKUP(CONCATENATE($B103,"-",$C103),IN_1F!$B$2:$X$2946,7,FALSE))</f>
        <v>0</v>
      </c>
      <c r="J103" s="929">
        <f>IF(ISERROR(VLOOKUP(CONCATENATE($B103,"-",$C103),IN_1F!$B$2:$X$2946,8,FALSE))=TRUE,"",VLOOKUP(CONCATENATE($B103,"-",$C103),IN_1F!$B$2:$X$2946,8,FALSE))</f>
        <v>0</v>
      </c>
      <c r="K103" s="927">
        <f>IF(ISERROR(VLOOKUP(CONCATENATE($B103,"-",$C103),IN_1F!$B$2:$X$2946,9,FALSE))=TRUE,"",VLOOKUP(CONCATENATE($B103,"-",$C103),IN_1F!$B$2:$X$2946,9,FALSE))</f>
        <v>0</v>
      </c>
      <c r="L103" s="929">
        <f>IF(ISERROR(VLOOKUP(CONCATENATE($B103,"-",$C103),IN_1F!$B$2:$X$2946,10,FALSE))=TRUE,"",VLOOKUP(CONCATENATE($B103,"-",$C103),IN_1F!$B$2:$X$2946,10,FALSE))</f>
        <v>0</v>
      </c>
      <c r="M103" s="1618">
        <f t="shared" si="4"/>
        <v>0</v>
      </c>
      <c r="N103" s="1619">
        <f t="shared" si="5"/>
        <v>0</v>
      </c>
    </row>
    <row r="104" spans="1:14" x14ac:dyDescent="0.3">
      <c r="A104" s="886" t="s">
        <v>1972</v>
      </c>
      <c r="B104" s="887" t="s">
        <v>1973</v>
      </c>
      <c r="C104" s="889">
        <v>2</v>
      </c>
      <c r="D104" s="1378" t="str">
        <f t="shared" si="6"/>
        <v/>
      </c>
      <c r="E104" s="927">
        <f>IF(ISERROR(VLOOKUP(CONCATENATE($B104,"-",$C104),IN_1F!$B$2:$X$2946,3,FALSE))=TRUE,"",VLOOKUP(CONCATENATE($B104,"-",$C104),IN_1F!$B$2:$X$2946,3,FALSE))</f>
        <v>0</v>
      </c>
      <c r="F104" s="928">
        <f>IF(ISERROR(VLOOKUP(CONCATENATE($B104,"-",$C104),IN_1F!$B$2:$X$2946,4,FALSE))=TRUE,"",VLOOKUP(CONCATENATE($B104,"-",$C104),IN_1F!$B$2:$X$2946,4,FALSE))</f>
        <v>0</v>
      </c>
      <c r="G104" s="927">
        <f>IF(ISERROR(VLOOKUP(CONCATENATE($B104,"-",$C104),IN_1F!$B$2:$X$2946,5,FALSE))=TRUE,"",VLOOKUP(CONCATENATE($B104,"-",$C104),IN_1F!$B$2:$X$2946,5,FALSE))</f>
        <v>0</v>
      </c>
      <c r="H104" s="928">
        <f>IF(ISERROR(VLOOKUP(CONCATENATE($B104,"-",$C104),IN_1F!$B$2:$X$2946,6,FALSE))=TRUE,"",VLOOKUP(CONCATENATE($B104,"-",$C104),IN_1F!$B$2:$X$2946,6,FALSE))</f>
        <v>0</v>
      </c>
      <c r="I104" s="927">
        <f>IF(ISERROR(VLOOKUP(CONCATENATE($B104,"-",$C104),IN_1F!$B$2:$X$2946,7,FALSE))=TRUE,"",VLOOKUP(CONCATENATE($B104,"-",$C104),IN_1F!$B$2:$X$2946,7,FALSE))</f>
        <v>0</v>
      </c>
      <c r="J104" s="929">
        <f>IF(ISERROR(VLOOKUP(CONCATENATE($B104,"-",$C104),IN_1F!$B$2:$X$2946,8,FALSE))=TRUE,"",VLOOKUP(CONCATENATE($B104,"-",$C104),IN_1F!$B$2:$X$2946,8,FALSE))</f>
        <v>0</v>
      </c>
      <c r="K104" s="927">
        <f>IF(ISERROR(VLOOKUP(CONCATENATE($B104,"-",$C104),IN_1F!$B$2:$X$2946,9,FALSE))=TRUE,"",VLOOKUP(CONCATENATE($B104,"-",$C104),IN_1F!$B$2:$X$2946,9,FALSE))</f>
        <v>0</v>
      </c>
      <c r="L104" s="929">
        <f>IF(ISERROR(VLOOKUP(CONCATENATE($B104,"-",$C104),IN_1F!$B$2:$X$2946,10,FALSE))=TRUE,"",VLOOKUP(CONCATENATE($B104,"-",$C104),IN_1F!$B$2:$X$2946,10,FALSE))</f>
        <v>0</v>
      </c>
      <c r="M104" s="1618">
        <f t="shared" si="4"/>
        <v>0</v>
      </c>
      <c r="N104" s="1619">
        <f t="shared" si="5"/>
        <v>0</v>
      </c>
    </row>
    <row r="105" spans="1:14" x14ac:dyDescent="0.3">
      <c r="A105" s="886" t="s">
        <v>1974</v>
      </c>
      <c r="B105" s="887" t="s">
        <v>1975</v>
      </c>
      <c r="C105" s="889">
        <v>2</v>
      </c>
      <c r="D105" s="1378" t="str">
        <f t="shared" si="6"/>
        <v/>
      </c>
      <c r="E105" s="927">
        <f>IF(ISERROR(VLOOKUP(CONCATENATE($B105,"-",$C105),IN_1F!$B$2:$X$2946,3,FALSE))=TRUE,"",VLOOKUP(CONCATENATE($B105,"-",$C105),IN_1F!$B$2:$X$2946,3,FALSE))</f>
        <v>0</v>
      </c>
      <c r="F105" s="928">
        <f>IF(ISERROR(VLOOKUP(CONCATENATE($B105,"-",$C105),IN_1F!$B$2:$X$2946,4,FALSE))=TRUE,"",VLOOKUP(CONCATENATE($B105,"-",$C105),IN_1F!$B$2:$X$2946,4,FALSE))</f>
        <v>0</v>
      </c>
      <c r="G105" s="927">
        <f>IF(ISERROR(VLOOKUP(CONCATENATE($B105,"-",$C105),IN_1F!$B$2:$X$2946,5,FALSE))=TRUE,"",VLOOKUP(CONCATENATE($B105,"-",$C105),IN_1F!$B$2:$X$2946,5,FALSE))</f>
        <v>0</v>
      </c>
      <c r="H105" s="928">
        <f>IF(ISERROR(VLOOKUP(CONCATENATE($B105,"-",$C105),IN_1F!$B$2:$X$2946,6,FALSE))=TRUE,"",VLOOKUP(CONCATENATE($B105,"-",$C105),IN_1F!$B$2:$X$2946,6,FALSE))</f>
        <v>0</v>
      </c>
      <c r="I105" s="927">
        <f>IF(ISERROR(VLOOKUP(CONCATENATE($B105,"-",$C105),IN_1F!$B$2:$X$2946,7,FALSE))=TRUE,"",VLOOKUP(CONCATENATE($B105,"-",$C105),IN_1F!$B$2:$X$2946,7,FALSE))</f>
        <v>0</v>
      </c>
      <c r="J105" s="929">
        <f>IF(ISERROR(VLOOKUP(CONCATENATE($B105,"-",$C105),IN_1F!$B$2:$X$2946,8,FALSE))=TRUE,"",VLOOKUP(CONCATENATE($B105,"-",$C105),IN_1F!$B$2:$X$2946,8,FALSE))</f>
        <v>0</v>
      </c>
      <c r="K105" s="927">
        <f>IF(ISERROR(VLOOKUP(CONCATENATE($B105,"-",$C105),IN_1F!$B$2:$X$2946,9,FALSE))=TRUE,"",VLOOKUP(CONCATENATE($B105,"-",$C105),IN_1F!$B$2:$X$2946,9,FALSE))</f>
        <v>0</v>
      </c>
      <c r="L105" s="929">
        <f>IF(ISERROR(VLOOKUP(CONCATENATE($B105,"-",$C105),IN_1F!$B$2:$X$2946,10,FALSE))=TRUE,"",VLOOKUP(CONCATENATE($B105,"-",$C105),IN_1F!$B$2:$X$2946,10,FALSE))</f>
        <v>0</v>
      </c>
      <c r="M105" s="1618">
        <f t="shared" si="4"/>
        <v>0</v>
      </c>
      <c r="N105" s="1619">
        <f t="shared" si="5"/>
        <v>0</v>
      </c>
    </row>
    <row r="106" spans="1:14" x14ac:dyDescent="0.3">
      <c r="A106" s="886" t="s">
        <v>1976</v>
      </c>
      <c r="B106" s="887" t="s">
        <v>1977</v>
      </c>
      <c r="C106" s="889">
        <v>2</v>
      </c>
      <c r="D106" s="1378" t="str">
        <f t="shared" si="6"/>
        <v/>
      </c>
      <c r="E106" s="927">
        <f>IF(ISERROR(VLOOKUP(CONCATENATE($B106,"-",$C106),IN_1F!$B$2:$X$2946,3,FALSE))=TRUE,"",VLOOKUP(CONCATENATE($B106,"-",$C106),IN_1F!$B$2:$X$2946,3,FALSE))</f>
        <v>0</v>
      </c>
      <c r="F106" s="928">
        <f>IF(ISERROR(VLOOKUP(CONCATENATE($B106,"-",$C106),IN_1F!$B$2:$X$2946,4,FALSE))=TRUE,"",VLOOKUP(CONCATENATE($B106,"-",$C106),IN_1F!$B$2:$X$2946,4,FALSE))</f>
        <v>0</v>
      </c>
      <c r="G106" s="927">
        <f>IF(ISERROR(VLOOKUP(CONCATENATE($B106,"-",$C106),IN_1F!$B$2:$X$2946,5,FALSE))=TRUE,"",VLOOKUP(CONCATENATE($B106,"-",$C106),IN_1F!$B$2:$X$2946,5,FALSE))</f>
        <v>0</v>
      </c>
      <c r="H106" s="928">
        <f>IF(ISERROR(VLOOKUP(CONCATENATE($B106,"-",$C106),IN_1F!$B$2:$X$2946,6,FALSE))=TRUE,"",VLOOKUP(CONCATENATE($B106,"-",$C106),IN_1F!$B$2:$X$2946,6,FALSE))</f>
        <v>0</v>
      </c>
      <c r="I106" s="927">
        <f>IF(ISERROR(VLOOKUP(CONCATENATE($B106,"-",$C106),IN_1F!$B$2:$X$2946,7,FALSE))=TRUE,"",VLOOKUP(CONCATENATE($B106,"-",$C106),IN_1F!$B$2:$X$2946,7,FALSE))</f>
        <v>0</v>
      </c>
      <c r="J106" s="929">
        <f>IF(ISERROR(VLOOKUP(CONCATENATE($B106,"-",$C106),IN_1F!$B$2:$X$2946,8,FALSE))=TRUE,"",VLOOKUP(CONCATENATE($B106,"-",$C106),IN_1F!$B$2:$X$2946,8,FALSE))</f>
        <v>0</v>
      </c>
      <c r="K106" s="927">
        <f>IF(ISERROR(VLOOKUP(CONCATENATE($B106,"-",$C106),IN_1F!$B$2:$X$2946,9,FALSE))=TRUE,"",VLOOKUP(CONCATENATE($B106,"-",$C106),IN_1F!$B$2:$X$2946,9,FALSE))</f>
        <v>0</v>
      </c>
      <c r="L106" s="929">
        <f>IF(ISERROR(VLOOKUP(CONCATENATE($B106,"-",$C106),IN_1F!$B$2:$X$2946,10,FALSE))=TRUE,"",VLOOKUP(CONCATENATE($B106,"-",$C106),IN_1F!$B$2:$X$2946,10,FALSE))</f>
        <v>0</v>
      </c>
      <c r="M106" s="1618">
        <f t="shared" si="4"/>
        <v>0</v>
      </c>
      <c r="N106" s="1619">
        <f t="shared" si="5"/>
        <v>0</v>
      </c>
    </row>
    <row r="107" spans="1:14" x14ac:dyDescent="0.3">
      <c r="A107" s="893" t="s">
        <v>1978</v>
      </c>
      <c r="B107" s="894" t="s">
        <v>1979</v>
      </c>
      <c r="C107" s="892">
        <v>2</v>
      </c>
      <c r="D107" s="1378" t="str">
        <f t="shared" si="6"/>
        <v/>
      </c>
      <c r="E107" s="927">
        <f>IF(ISERROR(VLOOKUP(CONCATENATE($B107,"-",$C107),IN_1F!$B$2:$X$2946,3,FALSE))=TRUE,"",VLOOKUP(CONCATENATE($B107,"-",$C107),IN_1F!$B$2:$X$2946,3,FALSE))</f>
        <v>0</v>
      </c>
      <c r="F107" s="928">
        <f>IF(ISERROR(VLOOKUP(CONCATENATE($B107,"-",$C107),IN_1F!$B$2:$X$2946,4,FALSE))=TRUE,"",VLOOKUP(CONCATENATE($B107,"-",$C107),IN_1F!$B$2:$X$2946,4,FALSE))</f>
        <v>0</v>
      </c>
      <c r="G107" s="927">
        <f>IF(ISERROR(VLOOKUP(CONCATENATE($B107,"-",$C107),IN_1F!$B$2:$X$2946,5,FALSE))=TRUE,"",VLOOKUP(CONCATENATE($B107,"-",$C107),IN_1F!$B$2:$X$2946,5,FALSE))</f>
        <v>0</v>
      </c>
      <c r="H107" s="928">
        <f>IF(ISERROR(VLOOKUP(CONCATENATE($B107,"-",$C107),IN_1F!$B$2:$X$2946,6,FALSE))=TRUE,"",VLOOKUP(CONCATENATE($B107,"-",$C107),IN_1F!$B$2:$X$2946,6,FALSE))</f>
        <v>0</v>
      </c>
      <c r="I107" s="927">
        <f>IF(ISERROR(VLOOKUP(CONCATENATE($B107,"-",$C107),IN_1F!$B$2:$X$2946,7,FALSE))=TRUE,"",VLOOKUP(CONCATENATE($B107,"-",$C107),IN_1F!$B$2:$X$2946,7,FALSE))</f>
        <v>0</v>
      </c>
      <c r="J107" s="929">
        <f>IF(ISERROR(VLOOKUP(CONCATENATE($B107,"-",$C107),IN_1F!$B$2:$X$2946,8,FALSE))=TRUE,"",VLOOKUP(CONCATENATE($B107,"-",$C107),IN_1F!$B$2:$X$2946,8,FALSE))</f>
        <v>0</v>
      </c>
      <c r="K107" s="927">
        <f>IF(ISERROR(VLOOKUP(CONCATENATE($B107,"-",$C107),IN_1F!$B$2:$X$2946,9,FALSE))=TRUE,"",VLOOKUP(CONCATENATE($B107,"-",$C107),IN_1F!$B$2:$X$2946,9,FALSE))</f>
        <v>0</v>
      </c>
      <c r="L107" s="929">
        <f>IF(ISERROR(VLOOKUP(CONCATENATE($B107,"-",$C107),IN_1F!$B$2:$X$2946,10,FALSE))=TRUE,"",VLOOKUP(CONCATENATE($B107,"-",$C107),IN_1F!$B$2:$X$2946,10,FALSE))</f>
        <v>0</v>
      </c>
      <c r="M107" s="1618">
        <f t="shared" si="4"/>
        <v>0</v>
      </c>
      <c r="N107" s="1619">
        <f t="shared" si="5"/>
        <v>0</v>
      </c>
    </row>
    <row r="108" spans="1:14" x14ac:dyDescent="0.3">
      <c r="A108" s="886" t="s">
        <v>1980</v>
      </c>
      <c r="B108" s="887" t="s">
        <v>1981</v>
      </c>
      <c r="C108" s="889">
        <v>2</v>
      </c>
      <c r="D108" s="1378" t="str">
        <f t="shared" si="6"/>
        <v/>
      </c>
      <c r="E108" s="927">
        <f>IF(ISERROR(VLOOKUP(CONCATENATE($B108,"-",$C108),IN_1F!$B$2:$X$2946,3,FALSE))=TRUE,"",VLOOKUP(CONCATENATE($B108,"-",$C108),IN_1F!$B$2:$X$2946,3,FALSE))</f>
        <v>0</v>
      </c>
      <c r="F108" s="928">
        <f>IF(ISERROR(VLOOKUP(CONCATENATE($B108,"-",$C108),IN_1F!$B$2:$X$2946,4,FALSE))=TRUE,"",VLOOKUP(CONCATENATE($B108,"-",$C108),IN_1F!$B$2:$X$2946,4,FALSE))</f>
        <v>0</v>
      </c>
      <c r="G108" s="927">
        <f>IF(ISERROR(VLOOKUP(CONCATENATE($B108,"-",$C108),IN_1F!$B$2:$X$2946,5,FALSE))=TRUE,"",VLOOKUP(CONCATENATE($B108,"-",$C108),IN_1F!$B$2:$X$2946,5,FALSE))</f>
        <v>0</v>
      </c>
      <c r="H108" s="928">
        <f>IF(ISERROR(VLOOKUP(CONCATENATE($B108,"-",$C108),IN_1F!$B$2:$X$2946,6,FALSE))=TRUE,"",VLOOKUP(CONCATENATE($B108,"-",$C108),IN_1F!$B$2:$X$2946,6,FALSE))</f>
        <v>0</v>
      </c>
      <c r="I108" s="927">
        <f>IF(ISERROR(VLOOKUP(CONCATENATE($B108,"-",$C108),IN_1F!$B$2:$X$2946,7,FALSE))=TRUE,"",VLOOKUP(CONCATENATE($B108,"-",$C108),IN_1F!$B$2:$X$2946,7,FALSE))</f>
        <v>0</v>
      </c>
      <c r="J108" s="929">
        <f>IF(ISERROR(VLOOKUP(CONCATENATE($B108,"-",$C108),IN_1F!$B$2:$X$2946,8,FALSE))=TRUE,"",VLOOKUP(CONCATENATE($B108,"-",$C108),IN_1F!$B$2:$X$2946,8,FALSE))</f>
        <v>0</v>
      </c>
      <c r="K108" s="927">
        <f>IF(ISERROR(VLOOKUP(CONCATENATE($B108,"-",$C108),IN_1F!$B$2:$X$2946,9,FALSE))=TRUE,"",VLOOKUP(CONCATENATE($B108,"-",$C108),IN_1F!$B$2:$X$2946,9,FALSE))</f>
        <v>0</v>
      </c>
      <c r="L108" s="929">
        <f>IF(ISERROR(VLOOKUP(CONCATENATE($B108,"-",$C108),IN_1F!$B$2:$X$2946,10,FALSE))=TRUE,"",VLOOKUP(CONCATENATE($B108,"-",$C108),IN_1F!$B$2:$X$2946,10,FALSE))</f>
        <v>0</v>
      </c>
      <c r="M108" s="1618">
        <f t="shared" si="4"/>
        <v>0</v>
      </c>
      <c r="N108" s="1619">
        <f t="shared" si="5"/>
        <v>0</v>
      </c>
    </row>
    <row r="109" spans="1:14" x14ac:dyDescent="0.3">
      <c r="A109" s="893" t="s">
        <v>1982</v>
      </c>
      <c r="B109" s="894" t="s">
        <v>1983</v>
      </c>
      <c r="C109" s="892">
        <v>2</v>
      </c>
      <c r="D109" s="1378" t="str">
        <f t="shared" si="6"/>
        <v/>
      </c>
      <c r="E109" s="927">
        <f>IF(ISERROR(VLOOKUP(CONCATENATE($B109,"-",$C109),IN_1F!$B$2:$X$2946,3,FALSE))=TRUE,"",VLOOKUP(CONCATENATE($B109,"-",$C109),IN_1F!$B$2:$X$2946,3,FALSE))</f>
        <v>0</v>
      </c>
      <c r="F109" s="928">
        <f>IF(ISERROR(VLOOKUP(CONCATENATE($B109,"-",$C109),IN_1F!$B$2:$X$2946,4,FALSE))=TRUE,"",VLOOKUP(CONCATENATE($B109,"-",$C109),IN_1F!$B$2:$X$2946,4,FALSE))</f>
        <v>0</v>
      </c>
      <c r="G109" s="927">
        <f>IF(ISERROR(VLOOKUP(CONCATENATE($B109,"-",$C109),IN_1F!$B$2:$X$2946,5,FALSE))=TRUE,"",VLOOKUP(CONCATENATE($B109,"-",$C109),IN_1F!$B$2:$X$2946,5,FALSE))</f>
        <v>0</v>
      </c>
      <c r="H109" s="928">
        <f>IF(ISERROR(VLOOKUP(CONCATENATE($B109,"-",$C109),IN_1F!$B$2:$X$2946,6,FALSE))=TRUE,"",VLOOKUP(CONCATENATE($B109,"-",$C109),IN_1F!$B$2:$X$2946,6,FALSE))</f>
        <v>0</v>
      </c>
      <c r="I109" s="927">
        <f>IF(ISERROR(VLOOKUP(CONCATENATE($B109,"-",$C109),IN_1F!$B$2:$X$2946,7,FALSE))=TRUE,"",VLOOKUP(CONCATENATE($B109,"-",$C109),IN_1F!$B$2:$X$2946,7,FALSE))</f>
        <v>0</v>
      </c>
      <c r="J109" s="929">
        <f>IF(ISERROR(VLOOKUP(CONCATENATE($B109,"-",$C109),IN_1F!$B$2:$X$2946,8,FALSE))=TRUE,"",VLOOKUP(CONCATENATE($B109,"-",$C109),IN_1F!$B$2:$X$2946,8,FALSE))</f>
        <v>0</v>
      </c>
      <c r="K109" s="927">
        <f>IF(ISERROR(VLOOKUP(CONCATENATE($B109,"-",$C109),IN_1F!$B$2:$X$2946,9,FALSE))=TRUE,"",VLOOKUP(CONCATENATE($B109,"-",$C109),IN_1F!$B$2:$X$2946,9,FALSE))</f>
        <v>0</v>
      </c>
      <c r="L109" s="929">
        <f>IF(ISERROR(VLOOKUP(CONCATENATE($B109,"-",$C109),IN_1F!$B$2:$X$2946,10,FALSE))=TRUE,"",VLOOKUP(CONCATENATE($B109,"-",$C109),IN_1F!$B$2:$X$2946,10,FALSE))</f>
        <v>0</v>
      </c>
      <c r="M109" s="1618">
        <f t="shared" si="4"/>
        <v>0</v>
      </c>
      <c r="N109" s="1619">
        <f t="shared" si="5"/>
        <v>0</v>
      </c>
    </row>
    <row r="110" spans="1:14" x14ac:dyDescent="0.3">
      <c r="A110" s="886" t="s">
        <v>1984</v>
      </c>
      <c r="B110" s="887" t="s">
        <v>1985</v>
      </c>
      <c r="C110" s="889">
        <v>2</v>
      </c>
      <c r="D110" s="1378" t="str">
        <f t="shared" si="6"/>
        <v/>
      </c>
      <c r="E110" s="927">
        <f>IF(ISERROR(VLOOKUP(CONCATENATE($B110,"-",$C110),IN_1F!$B$2:$X$2946,3,FALSE))=TRUE,"",VLOOKUP(CONCATENATE($B110,"-",$C110),IN_1F!$B$2:$X$2946,3,FALSE))</f>
        <v>0</v>
      </c>
      <c r="F110" s="928">
        <f>IF(ISERROR(VLOOKUP(CONCATENATE($B110,"-",$C110),IN_1F!$B$2:$X$2946,4,FALSE))=TRUE,"",VLOOKUP(CONCATENATE($B110,"-",$C110),IN_1F!$B$2:$X$2946,4,FALSE))</f>
        <v>0</v>
      </c>
      <c r="G110" s="927">
        <f>IF(ISERROR(VLOOKUP(CONCATENATE($B110,"-",$C110),IN_1F!$B$2:$X$2946,5,FALSE))=TRUE,"",VLOOKUP(CONCATENATE($B110,"-",$C110),IN_1F!$B$2:$X$2946,5,FALSE))</f>
        <v>0</v>
      </c>
      <c r="H110" s="928">
        <f>IF(ISERROR(VLOOKUP(CONCATENATE($B110,"-",$C110),IN_1F!$B$2:$X$2946,6,FALSE))=TRUE,"",VLOOKUP(CONCATENATE($B110,"-",$C110),IN_1F!$B$2:$X$2946,6,FALSE))</f>
        <v>0</v>
      </c>
      <c r="I110" s="927">
        <f>IF(ISERROR(VLOOKUP(CONCATENATE($B110,"-",$C110),IN_1F!$B$2:$X$2946,7,FALSE))=TRUE,"",VLOOKUP(CONCATENATE($B110,"-",$C110),IN_1F!$B$2:$X$2946,7,FALSE))</f>
        <v>0</v>
      </c>
      <c r="J110" s="929">
        <f>IF(ISERROR(VLOOKUP(CONCATENATE($B110,"-",$C110),IN_1F!$B$2:$X$2946,8,FALSE))=TRUE,"",VLOOKUP(CONCATENATE($B110,"-",$C110),IN_1F!$B$2:$X$2946,8,FALSE))</f>
        <v>0</v>
      </c>
      <c r="K110" s="927">
        <f>IF(ISERROR(VLOOKUP(CONCATENATE($B110,"-",$C110),IN_1F!$B$2:$X$2946,9,FALSE))=TRUE,"",VLOOKUP(CONCATENATE($B110,"-",$C110),IN_1F!$B$2:$X$2946,9,FALSE))</f>
        <v>0</v>
      </c>
      <c r="L110" s="929">
        <f>IF(ISERROR(VLOOKUP(CONCATENATE($B110,"-",$C110),IN_1F!$B$2:$X$2946,10,FALSE))=TRUE,"",VLOOKUP(CONCATENATE($B110,"-",$C110),IN_1F!$B$2:$X$2946,10,FALSE))</f>
        <v>0</v>
      </c>
      <c r="M110" s="1618">
        <f t="shared" si="4"/>
        <v>0</v>
      </c>
      <c r="N110" s="1619">
        <f t="shared" si="5"/>
        <v>0</v>
      </c>
    </row>
    <row r="111" spans="1:14" x14ac:dyDescent="0.3">
      <c r="A111" s="895" t="s">
        <v>1986</v>
      </c>
      <c r="B111" s="896" t="s">
        <v>1987</v>
      </c>
      <c r="C111" s="889">
        <v>2</v>
      </c>
      <c r="D111" s="1378" t="str">
        <f t="shared" si="6"/>
        <v/>
      </c>
      <c r="E111" s="927">
        <f>IF(ISERROR(VLOOKUP(CONCATENATE($B111,"-",$C111),IN_1F!$B$2:$X$2946,3,FALSE))=TRUE,"",VLOOKUP(CONCATENATE($B111,"-",$C111),IN_1F!$B$2:$X$2946,3,FALSE))</f>
        <v>0</v>
      </c>
      <c r="F111" s="928">
        <f>IF(ISERROR(VLOOKUP(CONCATENATE($B111,"-",$C111),IN_1F!$B$2:$X$2946,4,FALSE))=TRUE,"",VLOOKUP(CONCATENATE($B111,"-",$C111),IN_1F!$B$2:$X$2946,4,FALSE))</f>
        <v>0</v>
      </c>
      <c r="G111" s="927">
        <f>IF(ISERROR(VLOOKUP(CONCATENATE($B111,"-",$C111),IN_1F!$B$2:$X$2946,5,FALSE))=TRUE,"",VLOOKUP(CONCATENATE($B111,"-",$C111),IN_1F!$B$2:$X$2946,5,FALSE))</f>
        <v>0</v>
      </c>
      <c r="H111" s="928">
        <f>IF(ISERROR(VLOOKUP(CONCATENATE($B111,"-",$C111),IN_1F!$B$2:$X$2946,6,FALSE))=TRUE,"",VLOOKUP(CONCATENATE($B111,"-",$C111),IN_1F!$B$2:$X$2946,6,FALSE))</f>
        <v>0</v>
      </c>
      <c r="I111" s="927">
        <f>IF(ISERROR(VLOOKUP(CONCATENATE($B111,"-",$C111),IN_1F!$B$2:$X$2946,7,FALSE))=TRUE,"",VLOOKUP(CONCATENATE($B111,"-",$C111),IN_1F!$B$2:$X$2946,7,FALSE))</f>
        <v>0</v>
      </c>
      <c r="J111" s="929">
        <f>IF(ISERROR(VLOOKUP(CONCATENATE($B111,"-",$C111),IN_1F!$B$2:$X$2946,8,FALSE))=TRUE,"",VLOOKUP(CONCATENATE($B111,"-",$C111),IN_1F!$B$2:$X$2946,8,FALSE))</f>
        <v>0</v>
      </c>
      <c r="K111" s="927">
        <f>IF(ISERROR(VLOOKUP(CONCATENATE($B111,"-",$C111),IN_1F!$B$2:$X$2946,9,FALSE))=TRUE,"",VLOOKUP(CONCATENATE($B111,"-",$C111),IN_1F!$B$2:$X$2946,9,FALSE))</f>
        <v>0</v>
      </c>
      <c r="L111" s="929">
        <f>IF(ISERROR(VLOOKUP(CONCATENATE($B111,"-",$C111),IN_1F!$B$2:$X$2946,10,FALSE))=TRUE,"",VLOOKUP(CONCATENATE($B111,"-",$C111),IN_1F!$B$2:$X$2946,10,FALSE))</f>
        <v>0</v>
      </c>
      <c r="M111" s="1618">
        <f t="shared" si="4"/>
        <v>0</v>
      </c>
      <c r="N111" s="1619">
        <f t="shared" si="5"/>
        <v>0</v>
      </c>
    </row>
    <row r="112" spans="1:14" x14ac:dyDescent="0.3">
      <c r="A112" s="886" t="s">
        <v>1988</v>
      </c>
      <c r="B112" s="887" t="s">
        <v>1989</v>
      </c>
      <c r="C112" s="889">
        <v>2</v>
      </c>
      <c r="D112" s="1378" t="str">
        <f t="shared" si="6"/>
        <v/>
      </c>
      <c r="E112" s="927">
        <f>IF(ISERROR(VLOOKUP(CONCATENATE($B112,"-",$C112),IN_1F!$B$2:$X$2946,3,FALSE))=TRUE,"",VLOOKUP(CONCATENATE($B112,"-",$C112),IN_1F!$B$2:$X$2946,3,FALSE))</f>
        <v>0</v>
      </c>
      <c r="F112" s="928">
        <f>IF(ISERROR(VLOOKUP(CONCATENATE($B112,"-",$C112),IN_1F!$B$2:$X$2946,4,FALSE))=TRUE,"",VLOOKUP(CONCATENATE($B112,"-",$C112),IN_1F!$B$2:$X$2946,4,FALSE))</f>
        <v>0</v>
      </c>
      <c r="G112" s="927">
        <f>IF(ISERROR(VLOOKUP(CONCATENATE($B112,"-",$C112),IN_1F!$B$2:$X$2946,5,FALSE))=TRUE,"",VLOOKUP(CONCATENATE($B112,"-",$C112),IN_1F!$B$2:$X$2946,5,FALSE))</f>
        <v>0</v>
      </c>
      <c r="H112" s="928">
        <f>IF(ISERROR(VLOOKUP(CONCATENATE($B112,"-",$C112),IN_1F!$B$2:$X$2946,6,FALSE))=TRUE,"",VLOOKUP(CONCATENATE($B112,"-",$C112),IN_1F!$B$2:$X$2946,6,FALSE))</f>
        <v>0</v>
      </c>
      <c r="I112" s="927">
        <f>IF(ISERROR(VLOOKUP(CONCATENATE($B112,"-",$C112),IN_1F!$B$2:$X$2946,7,FALSE))=TRUE,"",VLOOKUP(CONCATENATE($B112,"-",$C112),IN_1F!$B$2:$X$2946,7,FALSE))</f>
        <v>0</v>
      </c>
      <c r="J112" s="929">
        <f>IF(ISERROR(VLOOKUP(CONCATENATE($B112,"-",$C112),IN_1F!$B$2:$X$2946,8,FALSE))=TRUE,"",VLOOKUP(CONCATENATE($B112,"-",$C112),IN_1F!$B$2:$X$2946,8,FALSE))</f>
        <v>0</v>
      </c>
      <c r="K112" s="927">
        <f>IF(ISERROR(VLOOKUP(CONCATENATE($B112,"-",$C112),IN_1F!$B$2:$X$2946,9,FALSE))=TRUE,"",VLOOKUP(CONCATENATE($B112,"-",$C112),IN_1F!$B$2:$X$2946,9,FALSE))</f>
        <v>0</v>
      </c>
      <c r="L112" s="929">
        <f>IF(ISERROR(VLOOKUP(CONCATENATE($B112,"-",$C112),IN_1F!$B$2:$X$2946,10,FALSE))=TRUE,"",VLOOKUP(CONCATENATE($B112,"-",$C112),IN_1F!$B$2:$X$2946,10,FALSE))</f>
        <v>0</v>
      </c>
      <c r="M112" s="1618">
        <f t="shared" si="4"/>
        <v>0</v>
      </c>
      <c r="N112" s="1619">
        <f t="shared" si="5"/>
        <v>0</v>
      </c>
    </row>
    <row r="113" spans="1:14" x14ac:dyDescent="0.3">
      <c r="A113" s="886" t="s">
        <v>1990</v>
      </c>
      <c r="B113" s="887" t="s">
        <v>1991</v>
      </c>
      <c r="C113" s="889">
        <v>2</v>
      </c>
      <c r="D113" s="1378" t="str">
        <f t="shared" si="6"/>
        <v/>
      </c>
      <c r="E113" s="927">
        <f>IF(ISERROR(VLOOKUP(CONCATENATE($B113,"-",$C113),IN_1F!$B$2:$X$2946,3,FALSE))=TRUE,"",VLOOKUP(CONCATENATE($B113,"-",$C113),IN_1F!$B$2:$X$2946,3,FALSE))</f>
        <v>0</v>
      </c>
      <c r="F113" s="928">
        <f>IF(ISERROR(VLOOKUP(CONCATENATE($B113,"-",$C113),IN_1F!$B$2:$X$2946,4,FALSE))=TRUE,"",VLOOKUP(CONCATENATE($B113,"-",$C113),IN_1F!$B$2:$X$2946,4,FALSE))</f>
        <v>0</v>
      </c>
      <c r="G113" s="927">
        <f>IF(ISERROR(VLOOKUP(CONCATENATE($B113,"-",$C113),IN_1F!$B$2:$X$2946,5,FALSE))=TRUE,"",VLOOKUP(CONCATENATE($B113,"-",$C113),IN_1F!$B$2:$X$2946,5,FALSE))</f>
        <v>0</v>
      </c>
      <c r="H113" s="928">
        <f>IF(ISERROR(VLOOKUP(CONCATENATE($B113,"-",$C113),IN_1F!$B$2:$X$2946,6,FALSE))=TRUE,"",VLOOKUP(CONCATENATE($B113,"-",$C113),IN_1F!$B$2:$X$2946,6,FALSE))</f>
        <v>0</v>
      </c>
      <c r="I113" s="927">
        <f>IF(ISERROR(VLOOKUP(CONCATENATE($B113,"-",$C113),IN_1F!$B$2:$X$2946,7,FALSE))=TRUE,"",VLOOKUP(CONCATENATE($B113,"-",$C113),IN_1F!$B$2:$X$2946,7,FALSE))</f>
        <v>0</v>
      </c>
      <c r="J113" s="929">
        <f>IF(ISERROR(VLOOKUP(CONCATENATE($B113,"-",$C113),IN_1F!$B$2:$X$2946,8,FALSE))=TRUE,"",VLOOKUP(CONCATENATE($B113,"-",$C113),IN_1F!$B$2:$X$2946,8,FALSE))</f>
        <v>0</v>
      </c>
      <c r="K113" s="927">
        <f>IF(ISERROR(VLOOKUP(CONCATENATE($B113,"-",$C113),IN_1F!$B$2:$X$2946,9,FALSE))=TRUE,"",VLOOKUP(CONCATENATE($B113,"-",$C113),IN_1F!$B$2:$X$2946,9,FALSE))</f>
        <v>0</v>
      </c>
      <c r="L113" s="929">
        <f>IF(ISERROR(VLOOKUP(CONCATENATE($B113,"-",$C113),IN_1F!$B$2:$X$2946,10,FALSE))=TRUE,"",VLOOKUP(CONCATENATE($B113,"-",$C113),IN_1F!$B$2:$X$2946,10,FALSE))</f>
        <v>0</v>
      </c>
      <c r="M113" s="1618">
        <f t="shared" si="4"/>
        <v>0</v>
      </c>
      <c r="N113" s="1619">
        <f t="shared" si="5"/>
        <v>0</v>
      </c>
    </row>
    <row r="114" spans="1:14" x14ac:dyDescent="0.3">
      <c r="A114" s="886" t="s">
        <v>1992</v>
      </c>
      <c r="B114" s="887" t="s">
        <v>1993</v>
      </c>
      <c r="C114" s="889">
        <v>2</v>
      </c>
      <c r="D114" s="1378" t="str">
        <f t="shared" si="6"/>
        <v/>
      </c>
      <c r="E114" s="927">
        <f>IF(ISERROR(VLOOKUP(CONCATENATE($B114,"-",$C114),IN_1F!$B$2:$X$2946,3,FALSE))=TRUE,"",VLOOKUP(CONCATENATE($B114,"-",$C114),IN_1F!$B$2:$X$2946,3,FALSE))</f>
        <v>0</v>
      </c>
      <c r="F114" s="928">
        <f>IF(ISERROR(VLOOKUP(CONCATENATE($B114,"-",$C114),IN_1F!$B$2:$X$2946,4,FALSE))=TRUE,"",VLOOKUP(CONCATENATE($B114,"-",$C114),IN_1F!$B$2:$X$2946,4,FALSE))</f>
        <v>0</v>
      </c>
      <c r="G114" s="927">
        <f>IF(ISERROR(VLOOKUP(CONCATENATE($B114,"-",$C114),IN_1F!$B$2:$X$2946,5,FALSE))=TRUE,"",VLOOKUP(CONCATENATE($B114,"-",$C114),IN_1F!$B$2:$X$2946,5,FALSE))</f>
        <v>0</v>
      </c>
      <c r="H114" s="928">
        <f>IF(ISERROR(VLOOKUP(CONCATENATE($B114,"-",$C114),IN_1F!$B$2:$X$2946,6,FALSE))=TRUE,"",VLOOKUP(CONCATENATE($B114,"-",$C114),IN_1F!$B$2:$X$2946,6,FALSE))</f>
        <v>0</v>
      </c>
      <c r="I114" s="927">
        <f>IF(ISERROR(VLOOKUP(CONCATENATE($B114,"-",$C114),IN_1F!$B$2:$X$2946,7,FALSE))=TRUE,"",VLOOKUP(CONCATENATE($B114,"-",$C114),IN_1F!$B$2:$X$2946,7,FALSE))</f>
        <v>0</v>
      </c>
      <c r="J114" s="929">
        <f>IF(ISERROR(VLOOKUP(CONCATENATE($B114,"-",$C114),IN_1F!$B$2:$X$2946,8,FALSE))=TRUE,"",VLOOKUP(CONCATENATE($B114,"-",$C114),IN_1F!$B$2:$X$2946,8,FALSE))</f>
        <v>0</v>
      </c>
      <c r="K114" s="927">
        <f>IF(ISERROR(VLOOKUP(CONCATENATE($B114,"-",$C114),IN_1F!$B$2:$X$2946,9,FALSE))=TRUE,"",VLOOKUP(CONCATENATE($B114,"-",$C114),IN_1F!$B$2:$X$2946,9,FALSE))</f>
        <v>0</v>
      </c>
      <c r="L114" s="929">
        <f>IF(ISERROR(VLOOKUP(CONCATENATE($B114,"-",$C114),IN_1F!$B$2:$X$2946,10,FALSE))=TRUE,"",VLOOKUP(CONCATENATE($B114,"-",$C114),IN_1F!$B$2:$X$2946,10,FALSE))</f>
        <v>0</v>
      </c>
      <c r="M114" s="1618">
        <f t="shared" si="4"/>
        <v>0</v>
      </c>
      <c r="N114" s="1619">
        <f t="shared" si="5"/>
        <v>0</v>
      </c>
    </row>
    <row r="115" spans="1:14" x14ac:dyDescent="0.3">
      <c r="A115" s="886" t="s">
        <v>1994</v>
      </c>
      <c r="B115" s="887" t="s">
        <v>1995</v>
      </c>
      <c r="C115" s="889">
        <v>2</v>
      </c>
      <c r="D115" s="1378" t="str">
        <f t="shared" si="6"/>
        <v/>
      </c>
      <c r="E115" s="927">
        <f>IF(ISERROR(VLOOKUP(CONCATENATE($B115,"-",$C115),IN_1F!$B$2:$X$2946,3,FALSE))=TRUE,"",VLOOKUP(CONCATENATE($B115,"-",$C115),IN_1F!$B$2:$X$2946,3,FALSE))</f>
        <v>0</v>
      </c>
      <c r="F115" s="928">
        <f>IF(ISERROR(VLOOKUP(CONCATENATE($B115,"-",$C115),IN_1F!$B$2:$X$2946,4,FALSE))=TRUE,"",VLOOKUP(CONCATENATE($B115,"-",$C115),IN_1F!$B$2:$X$2946,4,FALSE))</f>
        <v>0</v>
      </c>
      <c r="G115" s="927">
        <f>IF(ISERROR(VLOOKUP(CONCATENATE($B115,"-",$C115),IN_1F!$B$2:$X$2946,5,FALSE))=TRUE,"",VLOOKUP(CONCATENATE($B115,"-",$C115),IN_1F!$B$2:$X$2946,5,FALSE))</f>
        <v>0</v>
      </c>
      <c r="H115" s="928">
        <f>IF(ISERROR(VLOOKUP(CONCATENATE($B115,"-",$C115),IN_1F!$B$2:$X$2946,6,FALSE))=TRUE,"",VLOOKUP(CONCATENATE($B115,"-",$C115),IN_1F!$B$2:$X$2946,6,FALSE))</f>
        <v>0</v>
      </c>
      <c r="I115" s="927">
        <f>IF(ISERROR(VLOOKUP(CONCATENATE($B115,"-",$C115),IN_1F!$B$2:$X$2946,7,FALSE))=TRUE,"",VLOOKUP(CONCATENATE($B115,"-",$C115),IN_1F!$B$2:$X$2946,7,FALSE))</f>
        <v>0</v>
      </c>
      <c r="J115" s="929">
        <f>IF(ISERROR(VLOOKUP(CONCATENATE($B115,"-",$C115),IN_1F!$B$2:$X$2946,8,FALSE))=TRUE,"",VLOOKUP(CONCATENATE($B115,"-",$C115),IN_1F!$B$2:$X$2946,8,FALSE))</f>
        <v>0</v>
      </c>
      <c r="K115" s="927">
        <f>IF(ISERROR(VLOOKUP(CONCATENATE($B115,"-",$C115),IN_1F!$B$2:$X$2946,9,FALSE))=TRUE,"",VLOOKUP(CONCATENATE($B115,"-",$C115),IN_1F!$B$2:$X$2946,9,FALSE))</f>
        <v>0</v>
      </c>
      <c r="L115" s="929">
        <f>IF(ISERROR(VLOOKUP(CONCATENATE($B115,"-",$C115),IN_1F!$B$2:$X$2946,10,FALSE))=TRUE,"",VLOOKUP(CONCATENATE($B115,"-",$C115),IN_1F!$B$2:$X$2946,10,FALSE))</f>
        <v>0</v>
      </c>
      <c r="M115" s="1618">
        <f t="shared" si="4"/>
        <v>0</v>
      </c>
      <c r="N115" s="1619">
        <f t="shared" si="5"/>
        <v>0</v>
      </c>
    </row>
    <row r="116" spans="1:14" x14ac:dyDescent="0.3">
      <c r="A116" s="886" t="s">
        <v>1996</v>
      </c>
      <c r="B116" s="887" t="s">
        <v>1997</v>
      </c>
      <c r="C116" s="889">
        <v>2</v>
      </c>
      <c r="D116" s="1378" t="str">
        <f t="shared" si="6"/>
        <v/>
      </c>
      <c r="E116" s="927">
        <f>IF(ISERROR(VLOOKUP(CONCATENATE($B116,"-",$C116),IN_1F!$B$2:$X$2946,3,FALSE))=TRUE,"",VLOOKUP(CONCATENATE($B116,"-",$C116),IN_1F!$B$2:$X$2946,3,FALSE))</f>
        <v>0</v>
      </c>
      <c r="F116" s="928">
        <f>IF(ISERROR(VLOOKUP(CONCATENATE($B116,"-",$C116),IN_1F!$B$2:$X$2946,4,FALSE))=TRUE,"",VLOOKUP(CONCATENATE($B116,"-",$C116),IN_1F!$B$2:$X$2946,4,FALSE))</f>
        <v>0</v>
      </c>
      <c r="G116" s="927">
        <f>IF(ISERROR(VLOOKUP(CONCATENATE($B116,"-",$C116),IN_1F!$B$2:$X$2946,5,FALSE))=TRUE,"",VLOOKUP(CONCATENATE($B116,"-",$C116),IN_1F!$B$2:$X$2946,5,FALSE))</f>
        <v>0</v>
      </c>
      <c r="H116" s="928">
        <f>IF(ISERROR(VLOOKUP(CONCATENATE($B116,"-",$C116),IN_1F!$B$2:$X$2946,6,FALSE))=TRUE,"",VLOOKUP(CONCATENATE($B116,"-",$C116),IN_1F!$B$2:$X$2946,6,FALSE))</f>
        <v>0</v>
      </c>
      <c r="I116" s="927">
        <f>IF(ISERROR(VLOOKUP(CONCATENATE($B116,"-",$C116),IN_1F!$B$2:$X$2946,7,FALSE))=TRUE,"",VLOOKUP(CONCATENATE($B116,"-",$C116),IN_1F!$B$2:$X$2946,7,FALSE))</f>
        <v>0</v>
      </c>
      <c r="J116" s="929">
        <f>IF(ISERROR(VLOOKUP(CONCATENATE($B116,"-",$C116),IN_1F!$B$2:$X$2946,8,FALSE))=TRUE,"",VLOOKUP(CONCATENATE($B116,"-",$C116),IN_1F!$B$2:$X$2946,8,FALSE))</f>
        <v>0</v>
      </c>
      <c r="K116" s="927">
        <f>IF(ISERROR(VLOOKUP(CONCATENATE($B116,"-",$C116),IN_1F!$B$2:$X$2946,9,FALSE))=TRUE,"",VLOOKUP(CONCATENATE($B116,"-",$C116),IN_1F!$B$2:$X$2946,9,FALSE))</f>
        <v>0</v>
      </c>
      <c r="L116" s="929">
        <f>IF(ISERROR(VLOOKUP(CONCATENATE($B116,"-",$C116),IN_1F!$B$2:$X$2946,10,FALSE))=TRUE,"",VLOOKUP(CONCATENATE($B116,"-",$C116),IN_1F!$B$2:$X$2946,10,FALSE))</f>
        <v>0</v>
      </c>
      <c r="M116" s="1618">
        <f t="shared" si="4"/>
        <v>0</v>
      </c>
      <c r="N116" s="1619">
        <f t="shared" si="5"/>
        <v>0</v>
      </c>
    </row>
    <row r="117" spans="1:14" x14ac:dyDescent="0.3">
      <c r="A117" s="886" t="s">
        <v>1998</v>
      </c>
      <c r="B117" s="887" t="s">
        <v>1846</v>
      </c>
      <c r="C117" s="889">
        <v>2</v>
      </c>
      <c r="D117" s="1378" t="str">
        <f t="shared" si="6"/>
        <v/>
      </c>
      <c r="E117" s="927">
        <f>IF(ISERROR(VLOOKUP(CONCATENATE($B117,"-",$C117),IN_1F!$B$2:$X$2946,3,FALSE))=TRUE,"",VLOOKUP(CONCATENATE($B117,"-",$C117),IN_1F!$B$2:$X$2946,3,FALSE))</f>
        <v>0</v>
      </c>
      <c r="F117" s="928">
        <f>IF(ISERROR(VLOOKUP(CONCATENATE($B117,"-",$C117),IN_1F!$B$2:$X$2946,4,FALSE))=TRUE,"",VLOOKUP(CONCATENATE($B117,"-",$C117),IN_1F!$B$2:$X$2946,4,FALSE))</f>
        <v>0</v>
      </c>
      <c r="G117" s="927">
        <f>IF(ISERROR(VLOOKUP(CONCATENATE($B117,"-",$C117),IN_1F!$B$2:$X$2946,5,FALSE))=TRUE,"",VLOOKUP(CONCATENATE($B117,"-",$C117),IN_1F!$B$2:$X$2946,5,FALSE))</f>
        <v>0</v>
      </c>
      <c r="H117" s="928">
        <f>IF(ISERROR(VLOOKUP(CONCATENATE($B117,"-",$C117),IN_1F!$B$2:$X$2946,6,FALSE))=TRUE,"",VLOOKUP(CONCATENATE($B117,"-",$C117),IN_1F!$B$2:$X$2946,6,FALSE))</f>
        <v>0</v>
      </c>
      <c r="I117" s="927">
        <f>IF(ISERROR(VLOOKUP(CONCATENATE($B117,"-",$C117),IN_1F!$B$2:$X$2946,7,FALSE))=TRUE,"",VLOOKUP(CONCATENATE($B117,"-",$C117),IN_1F!$B$2:$X$2946,7,FALSE))</f>
        <v>0</v>
      </c>
      <c r="J117" s="929">
        <f>IF(ISERROR(VLOOKUP(CONCATENATE($B117,"-",$C117),IN_1F!$B$2:$X$2946,8,FALSE))=TRUE,"",VLOOKUP(CONCATENATE($B117,"-",$C117),IN_1F!$B$2:$X$2946,8,FALSE))</f>
        <v>0</v>
      </c>
      <c r="K117" s="927">
        <f>IF(ISERROR(VLOOKUP(CONCATENATE($B117,"-",$C117),IN_1F!$B$2:$X$2946,9,FALSE))=TRUE,"",VLOOKUP(CONCATENATE($B117,"-",$C117),IN_1F!$B$2:$X$2946,9,FALSE))</f>
        <v>0</v>
      </c>
      <c r="L117" s="929">
        <f>IF(ISERROR(VLOOKUP(CONCATENATE($B117,"-",$C117),IN_1F!$B$2:$X$2946,10,FALSE))=TRUE,"",VLOOKUP(CONCATENATE($B117,"-",$C117),IN_1F!$B$2:$X$2946,10,FALSE))</f>
        <v>0</v>
      </c>
      <c r="M117" s="1618">
        <f t="shared" si="4"/>
        <v>0</v>
      </c>
      <c r="N117" s="1619">
        <f t="shared" si="5"/>
        <v>0</v>
      </c>
    </row>
    <row r="118" spans="1:14" x14ac:dyDescent="0.3">
      <c r="A118" s="886" t="s">
        <v>1999</v>
      </c>
      <c r="B118" s="887" t="s">
        <v>2000</v>
      </c>
      <c r="C118" s="889">
        <v>2</v>
      </c>
      <c r="D118" s="1378" t="str">
        <f t="shared" si="6"/>
        <v/>
      </c>
      <c r="E118" s="927">
        <f>IF(ISERROR(VLOOKUP(CONCATENATE($B118,"-",$C118),IN_1F!$B$2:$X$2946,3,FALSE))=TRUE,"",VLOOKUP(CONCATENATE($B118,"-",$C118),IN_1F!$B$2:$X$2946,3,FALSE))</f>
        <v>0</v>
      </c>
      <c r="F118" s="928">
        <f>IF(ISERROR(VLOOKUP(CONCATENATE($B118,"-",$C118),IN_1F!$B$2:$X$2946,4,FALSE))=TRUE,"",VLOOKUP(CONCATENATE($B118,"-",$C118),IN_1F!$B$2:$X$2946,4,FALSE))</f>
        <v>0</v>
      </c>
      <c r="G118" s="927">
        <f>IF(ISERROR(VLOOKUP(CONCATENATE($B118,"-",$C118),IN_1F!$B$2:$X$2946,5,FALSE))=TRUE,"",VLOOKUP(CONCATENATE($B118,"-",$C118),IN_1F!$B$2:$X$2946,5,FALSE))</f>
        <v>0</v>
      </c>
      <c r="H118" s="928">
        <f>IF(ISERROR(VLOOKUP(CONCATENATE($B118,"-",$C118),IN_1F!$B$2:$X$2946,6,FALSE))=TRUE,"",VLOOKUP(CONCATENATE($B118,"-",$C118),IN_1F!$B$2:$X$2946,6,FALSE))</f>
        <v>0</v>
      </c>
      <c r="I118" s="927">
        <f>IF(ISERROR(VLOOKUP(CONCATENATE($B118,"-",$C118),IN_1F!$B$2:$X$2946,7,FALSE))=TRUE,"",VLOOKUP(CONCATENATE($B118,"-",$C118),IN_1F!$B$2:$X$2946,7,FALSE))</f>
        <v>0</v>
      </c>
      <c r="J118" s="929">
        <f>IF(ISERROR(VLOOKUP(CONCATENATE($B118,"-",$C118),IN_1F!$B$2:$X$2946,8,FALSE))=TRUE,"",VLOOKUP(CONCATENATE($B118,"-",$C118),IN_1F!$B$2:$X$2946,8,FALSE))</f>
        <v>0</v>
      </c>
      <c r="K118" s="927">
        <f>IF(ISERROR(VLOOKUP(CONCATENATE($B118,"-",$C118),IN_1F!$B$2:$X$2946,9,FALSE))=TRUE,"",VLOOKUP(CONCATENATE($B118,"-",$C118),IN_1F!$B$2:$X$2946,9,FALSE))</f>
        <v>0</v>
      </c>
      <c r="L118" s="929">
        <f>IF(ISERROR(VLOOKUP(CONCATENATE($B118,"-",$C118),IN_1F!$B$2:$X$2946,10,FALSE))=TRUE,"",VLOOKUP(CONCATENATE($B118,"-",$C118),IN_1F!$B$2:$X$2946,10,FALSE))</f>
        <v>0</v>
      </c>
      <c r="M118" s="1618">
        <f t="shared" si="4"/>
        <v>0</v>
      </c>
      <c r="N118" s="1619">
        <f t="shared" si="5"/>
        <v>0</v>
      </c>
    </row>
    <row r="119" spans="1:14" x14ac:dyDescent="0.3">
      <c r="A119" s="886" t="s">
        <v>2001</v>
      </c>
      <c r="B119" s="887" t="s">
        <v>2002</v>
      </c>
      <c r="C119" s="889">
        <v>2</v>
      </c>
      <c r="D119" s="1378" t="str">
        <f t="shared" si="6"/>
        <v/>
      </c>
      <c r="E119" s="927">
        <f>IF(ISERROR(VLOOKUP(CONCATENATE($B119,"-",$C119),IN_1F!$B$2:$X$2946,3,FALSE))=TRUE,"",VLOOKUP(CONCATENATE($B119,"-",$C119),IN_1F!$B$2:$X$2946,3,FALSE))</f>
        <v>0</v>
      </c>
      <c r="F119" s="928">
        <f>IF(ISERROR(VLOOKUP(CONCATENATE($B119,"-",$C119),IN_1F!$B$2:$X$2946,4,FALSE))=TRUE,"",VLOOKUP(CONCATENATE($B119,"-",$C119),IN_1F!$B$2:$X$2946,4,FALSE))</f>
        <v>0</v>
      </c>
      <c r="G119" s="927">
        <f>IF(ISERROR(VLOOKUP(CONCATENATE($B119,"-",$C119),IN_1F!$B$2:$X$2946,5,FALSE))=TRUE,"",VLOOKUP(CONCATENATE($B119,"-",$C119),IN_1F!$B$2:$X$2946,5,FALSE))</f>
        <v>0</v>
      </c>
      <c r="H119" s="928">
        <f>IF(ISERROR(VLOOKUP(CONCATENATE($B119,"-",$C119),IN_1F!$B$2:$X$2946,6,FALSE))=TRUE,"",VLOOKUP(CONCATENATE($B119,"-",$C119),IN_1F!$B$2:$X$2946,6,FALSE))</f>
        <v>0</v>
      </c>
      <c r="I119" s="927">
        <f>IF(ISERROR(VLOOKUP(CONCATENATE($B119,"-",$C119),IN_1F!$B$2:$X$2946,7,FALSE))=TRUE,"",VLOOKUP(CONCATENATE($B119,"-",$C119),IN_1F!$B$2:$X$2946,7,FALSE))</f>
        <v>0</v>
      </c>
      <c r="J119" s="929">
        <f>IF(ISERROR(VLOOKUP(CONCATENATE($B119,"-",$C119),IN_1F!$B$2:$X$2946,8,FALSE))=TRUE,"",VLOOKUP(CONCATENATE($B119,"-",$C119),IN_1F!$B$2:$X$2946,8,FALSE))</f>
        <v>0</v>
      </c>
      <c r="K119" s="927">
        <f>IF(ISERROR(VLOOKUP(CONCATENATE($B119,"-",$C119),IN_1F!$B$2:$X$2946,9,FALSE))=TRUE,"",VLOOKUP(CONCATENATE($B119,"-",$C119),IN_1F!$B$2:$X$2946,9,FALSE))</f>
        <v>0</v>
      </c>
      <c r="L119" s="929">
        <f>IF(ISERROR(VLOOKUP(CONCATENATE($B119,"-",$C119),IN_1F!$B$2:$X$2946,10,FALSE))=TRUE,"",VLOOKUP(CONCATENATE($B119,"-",$C119),IN_1F!$B$2:$X$2946,10,FALSE))</f>
        <v>0</v>
      </c>
      <c r="M119" s="1618">
        <f t="shared" si="4"/>
        <v>0</v>
      </c>
      <c r="N119" s="1619">
        <f t="shared" si="5"/>
        <v>0</v>
      </c>
    </row>
    <row r="120" spans="1:14" x14ac:dyDescent="0.3">
      <c r="A120" s="886" t="s">
        <v>2003</v>
      </c>
      <c r="B120" s="887" t="s">
        <v>2004</v>
      </c>
      <c r="C120" s="889">
        <v>2</v>
      </c>
      <c r="D120" s="1378" t="str">
        <f t="shared" si="6"/>
        <v/>
      </c>
      <c r="E120" s="927">
        <f>IF(ISERROR(VLOOKUP(CONCATENATE($B120,"-",$C120),IN_1F!$B$2:$X$2946,3,FALSE))=TRUE,"",VLOOKUP(CONCATENATE($B120,"-",$C120),IN_1F!$B$2:$X$2946,3,FALSE))</f>
        <v>0</v>
      </c>
      <c r="F120" s="928">
        <f>IF(ISERROR(VLOOKUP(CONCATENATE($B120,"-",$C120),IN_1F!$B$2:$X$2946,4,FALSE))=TRUE,"",VLOOKUP(CONCATENATE($B120,"-",$C120),IN_1F!$B$2:$X$2946,4,FALSE))</f>
        <v>0</v>
      </c>
      <c r="G120" s="927">
        <f>IF(ISERROR(VLOOKUP(CONCATENATE($B120,"-",$C120),IN_1F!$B$2:$X$2946,5,FALSE))=TRUE,"",VLOOKUP(CONCATENATE($B120,"-",$C120),IN_1F!$B$2:$X$2946,5,FALSE))</f>
        <v>0</v>
      </c>
      <c r="H120" s="928">
        <f>IF(ISERROR(VLOOKUP(CONCATENATE($B120,"-",$C120),IN_1F!$B$2:$X$2946,6,FALSE))=TRUE,"",VLOOKUP(CONCATENATE($B120,"-",$C120),IN_1F!$B$2:$X$2946,6,FALSE))</f>
        <v>0</v>
      </c>
      <c r="I120" s="927">
        <f>IF(ISERROR(VLOOKUP(CONCATENATE($B120,"-",$C120),IN_1F!$B$2:$X$2946,7,FALSE))=TRUE,"",VLOOKUP(CONCATENATE($B120,"-",$C120),IN_1F!$B$2:$X$2946,7,FALSE))</f>
        <v>0</v>
      </c>
      <c r="J120" s="929">
        <f>IF(ISERROR(VLOOKUP(CONCATENATE($B120,"-",$C120),IN_1F!$B$2:$X$2946,8,FALSE))=TRUE,"",VLOOKUP(CONCATENATE($B120,"-",$C120),IN_1F!$B$2:$X$2946,8,FALSE))</f>
        <v>0</v>
      </c>
      <c r="K120" s="927">
        <f>IF(ISERROR(VLOOKUP(CONCATENATE($B120,"-",$C120),IN_1F!$B$2:$X$2946,9,FALSE))=TRUE,"",VLOOKUP(CONCATENATE($B120,"-",$C120),IN_1F!$B$2:$X$2946,9,FALSE))</f>
        <v>0</v>
      </c>
      <c r="L120" s="929">
        <f>IF(ISERROR(VLOOKUP(CONCATENATE($B120,"-",$C120),IN_1F!$B$2:$X$2946,10,FALSE))=TRUE,"",VLOOKUP(CONCATENATE($B120,"-",$C120),IN_1F!$B$2:$X$2946,10,FALSE))</f>
        <v>0</v>
      </c>
      <c r="M120" s="1618">
        <f t="shared" si="4"/>
        <v>0</v>
      </c>
      <c r="N120" s="1619">
        <f t="shared" si="5"/>
        <v>0</v>
      </c>
    </row>
    <row r="121" spans="1:14" x14ac:dyDescent="0.3">
      <c r="A121" s="886" t="s">
        <v>2005</v>
      </c>
      <c r="B121" s="887" t="s">
        <v>2006</v>
      </c>
      <c r="C121" s="889">
        <v>2</v>
      </c>
      <c r="D121" s="1378" t="str">
        <f t="shared" si="6"/>
        <v/>
      </c>
      <c r="E121" s="927">
        <f>IF(ISERROR(VLOOKUP(CONCATENATE($B121,"-",$C121),IN_1F!$B$2:$X$2946,3,FALSE))=TRUE,"",VLOOKUP(CONCATENATE($B121,"-",$C121),IN_1F!$B$2:$X$2946,3,FALSE))</f>
        <v>0</v>
      </c>
      <c r="F121" s="928">
        <f>IF(ISERROR(VLOOKUP(CONCATENATE($B121,"-",$C121),IN_1F!$B$2:$X$2946,4,FALSE))=TRUE,"",VLOOKUP(CONCATENATE($B121,"-",$C121),IN_1F!$B$2:$X$2946,4,FALSE))</f>
        <v>0</v>
      </c>
      <c r="G121" s="927">
        <f>IF(ISERROR(VLOOKUP(CONCATENATE($B121,"-",$C121),IN_1F!$B$2:$X$2946,5,FALSE))=TRUE,"",VLOOKUP(CONCATENATE($B121,"-",$C121),IN_1F!$B$2:$X$2946,5,FALSE))</f>
        <v>0</v>
      </c>
      <c r="H121" s="928">
        <f>IF(ISERROR(VLOOKUP(CONCATENATE($B121,"-",$C121),IN_1F!$B$2:$X$2946,6,FALSE))=TRUE,"",VLOOKUP(CONCATENATE($B121,"-",$C121),IN_1F!$B$2:$X$2946,6,FALSE))</f>
        <v>0</v>
      </c>
      <c r="I121" s="927">
        <f>IF(ISERROR(VLOOKUP(CONCATENATE($B121,"-",$C121),IN_1F!$B$2:$X$2946,7,FALSE))=TRUE,"",VLOOKUP(CONCATENATE($B121,"-",$C121),IN_1F!$B$2:$X$2946,7,FALSE))</f>
        <v>0</v>
      </c>
      <c r="J121" s="929">
        <f>IF(ISERROR(VLOOKUP(CONCATENATE($B121,"-",$C121),IN_1F!$B$2:$X$2946,8,FALSE))=TRUE,"",VLOOKUP(CONCATENATE($B121,"-",$C121),IN_1F!$B$2:$X$2946,8,FALSE))</f>
        <v>0</v>
      </c>
      <c r="K121" s="927">
        <f>IF(ISERROR(VLOOKUP(CONCATENATE($B121,"-",$C121),IN_1F!$B$2:$X$2946,9,FALSE))=TRUE,"",VLOOKUP(CONCATENATE($B121,"-",$C121),IN_1F!$B$2:$X$2946,9,FALSE))</f>
        <v>0</v>
      </c>
      <c r="L121" s="929">
        <f>IF(ISERROR(VLOOKUP(CONCATENATE($B121,"-",$C121),IN_1F!$B$2:$X$2946,10,FALSE))=TRUE,"",VLOOKUP(CONCATENATE($B121,"-",$C121),IN_1F!$B$2:$X$2946,10,FALSE))</f>
        <v>0</v>
      </c>
      <c r="M121" s="1618">
        <f t="shared" si="4"/>
        <v>0</v>
      </c>
      <c r="N121" s="1619">
        <f t="shared" si="5"/>
        <v>0</v>
      </c>
    </row>
    <row r="122" spans="1:14" x14ac:dyDescent="0.3">
      <c r="A122" s="886" t="s">
        <v>2007</v>
      </c>
      <c r="B122" s="887" t="s">
        <v>2008</v>
      </c>
      <c r="C122" s="889">
        <v>2</v>
      </c>
      <c r="D122" s="1378" t="str">
        <f t="shared" si="6"/>
        <v/>
      </c>
      <c r="E122" s="927">
        <f>IF(ISERROR(VLOOKUP(CONCATENATE($B122,"-",$C122),IN_1F!$B$2:$X$2946,3,FALSE))=TRUE,"",VLOOKUP(CONCATENATE($B122,"-",$C122),IN_1F!$B$2:$X$2946,3,FALSE))</f>
        <v>0</v>
      </c>
      <c r="F122" s="928">
        <f>IF(ISERROR(VLOOKUP(CONCATENATE($B122,"-",$C122),IN_1F!$B$2:$X$2946,4,FALSE))=TRUE,"",VLOOKUP(CONCATENATE($B122,"-",$C122),IN_1F!$B$2:$X$2946,4,FALSE))</f>
        <v>0</v>
      </c>
      <c r="G122" s="927">
        <f>IF(ISERROR(VLOOKUP(CONCATENATE($B122,"-",$C122),IN_1F!$B$2:$X$2946,5,FALSE))=TRUE,"",VLOOKUP(CONCATENATE($B122,"-",$C122),IN_1F!$B$2:$X$2946,5,FALSE))</f>
        <v>0</v>
      </c>
      <c r="H122" s="928">
        <f>IF(ISERROR(VLOOKUP(CONCATENATE($B122,"-",$C122),IN_1F!$B$2:$X$2946,6,FALSE))=TRUE,"",VLOOKUP(CONCATENATE($B122,"-",$C122),IN_1F!$B$2:$X$2946,6,FALSE))</f>
        <v>0</v>
      </c>
      <c r="I122" s="927">
        <f>IF(ISERROR(VLOOKUP(CONCATENATE($B122,"-",$C122),IN_1F!$B$2:$X$2946,7,FALSE))=TRUE,"",VLOOKUP(CONCATENATE($B122,"-",$C122),IN_1F!$B$2:$X$2946,7,FALSE))</f>
        <v>0</v>
      </c>
      <c r="J122" s="929">
        <f>IF(ISERROR(VLOOKUP(CONCATENATE($B122,"-",$C122),IN_1F!$B$2:$X$2946,8,FALSE))=TRUE,"",VLOOKUP(CONCATENATE($B122,"-",$C122),IN_1F!$B$2:$X$2946,8,FALSE))</f>
        <v>0</v>
      </c>
      <c r="K122" s="927">
        <f>IF(ISERROR(VLOOKUP(CONCATENATE($B122,"-",$C122),IN_1F!$B$2:$X$2946,9,FALSE))=TRUE,"",VLOOKUP(CONCATENATE($B122,"-",$C122),IN_1F!$B$2:$X$2946,9,FALSE))</f>
        <v>0</v>
      </c>
      <c r="L122" s="929">
        <f>IF(ISERROR(VLOOKUP(CONCATENATE($B122,"-",$C122),IN_1F!$B$2:$X$2946,10,FALSE))=TRUE,"",VLOOKUP(CONCATENATE($B122,"-",$C122),IN_1F!$B$2:$X$2946,10,FALSE))</f>
        <v>0</v>
      </c>
      <c r="M122" s="1618">
        <f t="shared" si="4"/>
        <v>0</v>
      </c>
      <c r="N122" s="1619">
        <f t="shared" si="5"/>
        <v>0</v>
      </c>
    </row>
    <row r="123" spans="1:14" x14ac:dyDescent="0.3">
      <c r="A123" s="886" t="s">
        <v>2009</v>
      </c>
      <c r="B123" s="887" t="s">
        <v>2010</v>
      </c>
      <c r="C123" s="889">
        <v>2</v>
      </c>
      <c r="D123" s="1378" t="str">
        <f t="shared" si="6"/>
        <v/>
      </c>
      <c r="E123" s="927">
        <f>IF(ISERROR(VLOOKUP(CONCATENATE($B123,"-",$C123),IN_1F!$B$2:$X$2946,3,FALSE))=TRUE,"",VLOOKUP(CONCATENATE($B123,"-",$C123),IN_1F!$B$2:$X$2946,3,FALSE))</f>
        <v>0</v>
      </c>
      <c r="F123" s="928">
        <f>IF(ISERROR(VLOOKUP(CONCATENATE($B123,"-",$C123),IN_1F!$B$2:$X$2946,4,FALSE))=TRUE,"",VLOOKUP(CONCATENATE($B123,"-",$C123),IN_1F!$B$2:$X$2946,4,FALSE))</f>
        <v>0</v>
      </c>
      <c r="G123" s="927">
        <f>IF(ISERROR(VLOOKUP(CONCATENATE($B123,"-",$C123),IN_1F!$B$2:$X$2946,5,FALSE))=TRUE,"",VLOOKUP(CONCATENATE($B123,"-",$C123),IN_1F!$B$2:$X$2946,5,FALSE))</f>
        <v>0</v>
      </c>
      <c r="H123" s="928">
        <f>IF(ISERROR(VLOOKUP(CONCATENATE($B123,"-",$C123),IN_1F!$B$2:$X$2946,6,FALSE))=TRUE,"",VLOOKUP(CONCATENATE($B123,"-",$C123),IN_1F!$B$2:$X$2946,6,FALSE))</f>
        <v>0</v>
      </c>
      <c r="I123" s="927">
        <f>IF(ISERROR(VLOOKUP(CONCATENATE($B123,"-",$C123),IN_1F!$B$2:$X$2946,7,FALSE))=TRUE,"",VLOOKUP(CONCATENATE($B123,"-",$C123),IN_1F!$B$2:$X$2946,7,FALSE))</f>
        <v>0</v>
      </c>
      <c r="J123" s="929">
        <f>IF(ISERROR(VLOOKUP(CONCATENATE($B123,"-",$C123),IN_1F!$B$2:$X$2946,8,FALSE))=TRUE,"",VLOOKUP(CONCATENATE($B123,"-",$C123),IN_1F!$B$2:$X$2946,8,FALSE))</f>
        <v>0</v>
      </c>
      <c r="K123" s="927">
        <f>IF(ISERROR(VLOOKUP(CONCATENATE($B123,"-",$C123),IN_1F!$B$2:$X$2946,9,FALSE))=TRUE,"",VLOOKUP(CONCATENATE($B123,"-",$C123),IN_1F!$B$2:$X$2946,9,FALSE))</f>
        <v>0</v>
      </c>
      <c r="L123" s="929">
        <f>IF(ISERROR(VLOOKUP(CONCATENATE($B123,"-",$C123),IN_1F!$B$2:$X$2946,10,FALSE))=TRUE,"",VLOOKUP(CONCATENATE($B123,"-",$C123),IN_1F!$B$2:$X$2946,10,FALSE))</f>
        <v>0</v>
      </c>
      <c r="M123" s="1618">
        <f t="shared" si="4"/>
        <v>0</v>
      </c>
      <c r="N123" s="1619">
        <f t="shared" si="5"/>
        <v>0</v>
      </c>
    </row>
    <row r="124" spans="1:14" x14ac:dyDescent="0.3">
      <c r="A124" s="886" t="s">
        <v>2011</v>
      </c>
      <c r="B124" s="887" t="s">
        <v>2012</v>
      </c>
      <c r="C124" s="889">
        <v>2</v>
      </c>
      <c r="D124" s="1378" t="str">
        <f t="shared" si="6"/>
        <v/>
      </c>
      <c r="E124" s="927">
        <f>IF(ISERROR(VLOOKUP(CONCATENATE($B124,"-",$C124),IN_1F!$B$2:$X$2946,3,FALSE))=TRUE,"",VLOOKUP(CONCATENATE($B124,"-",$C124),IN_1F!$B$2:$X$2946,3,FALSE))</f>
        <v>0</v>
      </c>
      <c r="F124" s="928">
        <f>IF(ISERROR(VLOOKUP(CONCATENATE($B124,"-",$C124),IN_1F!$B$2:$X$2946,4,FALSE))=TRUE,"",VLOOKUP(CONCATENATE($B124,"-",$C124),IN_1F!$B$2:$X$2946,4,FALSE))</f>
        <v>0</v>
      </c>
      <c r="G124" s="927">
        <f>IF(ISERROR(VLOOKUP(CONCATENATE($B124,"-",$C124),IN_1F!$B$2:$X$2946,5,FALSE))=TRUE,"",VLOOKUP(CONCATENATE($B124,"-",$C124),IN_1F!$B$2:$X$2946,5,FALSE))</f>
        <v>0</v>
      </c>
      <c r="H124" s="928">
        <f>IF(ISERROR(VLOOKUP(CONCATENATE($B124,"-",$C124),IN_1F!$B$2:$X$2946,6,FALSE))=TRUE,"",VLOOKUP(CONCATENATE($B124,"-",$C124),IN_1F!$B$2:$X$2946,6,FALSE))</f>
        <v>0</v>
      </c>
      <c r="I124" s="927">
        <f>IF(ISERROR(VLOOKUP(CONCATENATE($B124,"-",$C124),IN_1F!$B$2:$X$2946,7,FALSE))=TRUE,"",VLOOKUP(CONCATENATE($B124,"-",$C124),IN_1F!$B$2:$X$2946,7,FALSE))</f>
        <v>0</v>
      </c>
      <c r="J124" s="929">
        <f>IF(ISERROR(VLOOKUP(CONCATENATE($B124,"-",$C124),IN_1F!$B$2:$X$2946,8,FALSE))=TRUE,"",VLOOKUP(CONCATENATE($B124,"-",$C124),IN_1F!$B$2:$X$2946,8,FALSE))</f>
        <v>0</v>
      </c>
      <c r="K124" s="927">
        <f>IF(ISERROR(VLOOKUP(CONCATENATE($B124,"-",$C124),IN_1F!$B$2:$X$2946,9,FALSE))=TRUE,"",VLOOKUP(CONCATENATE($B124,"-",$C124),IN_1F!$B$2:$X$2946,9,FALSE))</f>
        <v>0</v>
      </c>
      <c r="L124" s="929">
        <f>IF(ISERROR(VLOOKUP(CONCATENATE($B124,"-",$C124),IN_1F!$B$2:$X$2946,10,FALSE))=TRUE,"",VLOOKUP(CONCATENATE($B124,"-",$C124),IN_1F!$B$2:$X$2946,10,FALSE))</f>
        <v>0</v>
      </c>
      <c r="M124" s="1618">
        <f t="shared" si="4"/>
        <v>0</v>
      </c>
      <c r="N124" s="1619">
        <f t="shared" si="5"/>
        <v>0</v>
      </c>
    </row>
    <row r="125" spans="1:14" x14ac:dyDescent="0.3">
      <c r="A125" s="886" t="s">
        <v>2013</v>
      </c>
      <c r="B125" s="887" t="s">
        <v>2014</v>
      </c>
      <c r="C125" s="889">
        <v>2</v>
      </c>
      <c r="D125" s="1378" t="str">
        <f t="shared" si="6"/>
        <v/>
      </c>
      <c r="E125" s="927">
        <f>IF(ISERROR(VLOOKUP(CONCATENATE($B125,"-",$C125),IN_1F!$B$2:$X$2946,3,FALSE))=TRUE,"",VLOOKUP(CONCATENATE($B125,"-",$C125),IN_1F!$B$2:$X$2946,3,FALSE))</f>
        <v>0</v>
      </c>
      <c r="F125" s="928">
        <f>IF(ISERROR(VLOOKUP(CONCATENATE($B125,"-",$C125),IN_1F!$B$2:$X$2946,4,FALSE))=TRUE,"",VLOOKUP(CONCATENATE($B125,"-",$C125),IN_1F!$B$2:$X$2946,4,FALSE))</f>
        <v>0</v>
      </c>
      <c r="G125" s="927">
        <f>IF(ISERROR(VLOOKUP(CONCATENATE($B125,"-",$C125),IN_1F!$B$2:$X$2946,5,FALSE))=TRUE,"",VLOOKUP(CONCATENATE($B125,"-",$C125),IN_1F!$B$2:$X$2946,5,FALSE))</f>
        <v>0</v>
      </c>
      <c r="H125" s="928">
        <f>IF(ISERROR(VLOOKUP(CONCATENATE($B125,"-",$C125),IN_1F!$B$2:$X$2946,6,FALSE))=TRUE,"",VLOOKUP(CONCATENATE($B125,"-",$C125),IN_1F!$B$2:$X$2946,6,FALSE))</f>
        <v>0</v>
      </c>
      <c r="I125" s="927">
        <f>IF(ISERROR(VLOOKUP(CONCATENATE($B125,"-",$C125),IN_1F!$B$2:$X$2946,7,FALSE))=TRUE,"",VLOOKUP(CONCATENATE($B125,"-",$C125),IN_1F!$B$2:$X$2946,7,FALSE))</f>
        <v>0</v>
      </c>
      <c r="J125" s="929">
        <f>IF(ISERROR(VLOOKUP(CONCATENATE($B125,"-",$C125),IN_1F!$B$2:$X$2946,8,FALSE))=TRUE,"",VLOOKUP(CONCATENATE($B125,"-",$C125),IN_1F!$B$2:$X$2946,8,FALSE))</f>
        <v>0</v>
      </c>
      <c r="K125" s="927">
        <f>IF(ISERROR(VLOOKUP(CONCATENATE($B125,"-",$C125),IN_1F!$B$2:$X$2946,9,FALSE))=TRUE,"",VLOOKUP(CONCATENATE($B125,"-",$C125),IN_1F!$B$2:$X$2946,9,FALSE))</f>
        <v>0</v>
      </c>
      <c r="L125" s="929">
        <f>IF(ISERROR(VLOOKUP(CONCATENATE($B125,"-",$C125),IN_1F!$B$2:$X$2946,10,FALSE))=TRUE,"",VLOOKUP(CONCATENATE($B125,"-",$C125),IN_1F!$B$2:$X$2946,10,FALSE))</f>
        <v>0</v>
      </c>
      <c r="M125" s="1618">
        <f t="shared" si="4"/>
        <v>0</v>
      </c>
      <c r="N125" s="1619">
        <f t="shared" si="5"/>
        <v>0</v>
      </c>
    </row>
    <row r="126" spans="1:14" ht="6.75" customHeight="1" x14ac:dyDescent="0.3">
      <c r="A126" s="835"/>
      <c r="B126" s="835"/>
      <c r="C126" s="836"/>
      <c r="D126" s="1379"/>
      <c r="E126" s="914"/>
      <c r="F126" s="915"/>
      <c r="G126" s="914"/>
      <c r="H126" s="916"/>
      <c r="I126" s="914"/>
      <c r="J126" s="916"/>
      <c r="K126" s="914"/>
      <c r="L126" s="916"/>
      <c r="M126" s="914"/>
      <c r="N126" s="916"/>
    </row>
    <row r="127" spans="1:14" x14ac:dyDescent="0.3">
      <c r="A127" s="886" t="s">
        <v>2015</v>
      </c>
      <c r="B127" s="887" t="s">
        <v>2016</v>
      </c>
      <c r="C127" s="889">
        <v>2</v>
      </c>
      <c r="D127" s="1378" t="str">
        <f>CONCATENATE(D$76)</f>
        <v/>
      </c>
      <c r="E127" s="927">
        <f>IF(ISERROR(VLOOKUP(CONCATENATE($B127,"-",$C127),IN_1F!$B$2:$X$2946,3,FALSE))=TRUE,"",VLOOKUP(CONCATENATE($B127,"-",$C127),IN_1F!$B$2:$X$2946,3,FALSE))</f>
        <v>0</v>
      </c>
      <c r="F127" s="928">
        <f>IF(ISERROR(VLOOKUP(CONCATENATE($B127,"-",$C127),IN_1F!$B$2:$X$2946,4,FALSE))=TRUE,"",VLOOKUP(CONCATENATE($B127,"-",$C127),IN_1F!$B$2:$X$2946,4,FALSE))</f>
        <v>0</v>
      </c>
      <c r="G127" s="927">
        <f>IF(ISERROR(VLOOKUP(CONCATENATE($B127,"-",$C127),IN_1F!$B$2:$X$2946,5,FALSE))=TRUE,"",VLOOKUP(CONCATENATE($B127,"-",$C127),IN_1F!$B$2:$X$2946,5,FALSE))</f>
        <v>0</v>
      </c>
      <c r="H127" s="929">
        <f>IF(ISERROR(VLOOKUP(CONCATENATE($B127,"-",$C127),IN_1F!$B$2:$X$2946,6,FALSE))=TRUE,"",VLOOKUP(CONCATENATE($B127,"-",$C127),IN_1F!$B$2:$X$2946,6,FALSE))</f>
        <v>0</v>
      </c>
      <c r="I127" s="927">
        <f>IF(ISERROR(VLOOKUP(CONCATENATE($B127,"-",$C127),IN_1F!$B$2:$X$2946,7,FALSE))=TRUE,"",VLOOKUP(CONCATENATE($B127,"-",$C127),IN_1F!$B$2:$X$2946,7,FALSE))</f>
        <v>0</v>
      </c>
      <c r="J127" s="929">
        <f>IF(ISERROR(VLOOKUP(CONCATENATE($B127,"-",$C127),IN_1F!$B$2:$X$2946,8,FALSE))=TRUE,"",VLOOKUP(CONCATENATE($B127,"-",$C127),IN_1F!$B$2:$X$2946,8,FALSE))</f>
        <v>0</v>
      </c>
      <c r="K127" s="927">
        <f>IF(ISERROR(VLOOKUP(CONCATENATE($B127,"-",$C127),IN_1F!$B$2:$X$2946,9,FALSE))=TRUE,"",VLOOKUP(CONCATENATE($B127,"-",$C127),IN_1F!$B$2:$X$2946,9,FALSE))</f>
        <v>0</v>
      </c>
      <c r="L127" s="929">
        <f>IF(ISERROR(VLOOKUP(CONCATENATE($B127,"-",$C127),IN_1F!$B$2:$X$2946,10,FALSE))=TRUE,"",VLOOKUP(CONCATENATE($B127,"-",$C127),IN_1F!$B$2:$X$2946,10,FALSE))</f>
        <v>0</v>
      </c>
      <c r="M127" s="1618">
        <f>E127+G127+I127</f>
        <v>0</v>
      </c>
      <c r="N127" s="1619">
        <f>F127+H127+J127</f>
        <v>0</v>
      </c>
    </row>
    <row r="128" spans="1:14" ht="12.9" thickBot="1" x14ac:dyDescent="0.35">
      <c r="A128" s="890" t="s">
        <v>2017</v>
      </c>
      <c r="B128" s="891" t="s">
        <v>2018</v>
      </c>
      <c r="C128" s="892">
        <v>2</v>
      </c>
      <c r="D128" s="1378" t="str">
        <f>CONCATENATE(D$76)</f>
        <v/>
      </c>
      <c r="E128" s="930">
        <f>IF(ISERROR(VLOOKUP(CONCATENATE($B128,"-",$C128),IN_1F!$B$2:$X$2946,3,FALSE))=TRUE,"",VLOOKUP(CONCATENATE($B128,"-",$C128),IN_1F!$B$2:$X$2946,3,FALSE))</f>
        <v>0</v>
      </c>
      <c r="F128" s="931">
        <f>IF(ISERROR(VLOOKUP(CONCATENATE($B128,"-",$C128),IN_1F!$B$2:$X$2946,4,FALSE))=TRUE,"",VLOOKUP(CONCATENATE($B128,"-",$C128),IN_1F!$B$2:$X$2946,4,FALSE))</f>
        <v>0</v>
      </c>
      <c r="G128" s="930">
        <f>IF(ISERROR(VLOOKUP(CONCATENATE($B128,"-",$C128),IN_1F!$B$2:$X$2946,5,FALSE))=TRUE,"",VLOOKUP(CONCATENATE($B128,"-",$C128),IN_1F!$B$2:$X$2946,5,FALSE))</f>
        <v>0</v>
      </c>
      <c r="H128" s="932">
        <f>IF(ISERROR(VLOOKUP(CONCATENATE($B128,"-",$C128),IN_1F!$B$2:$X$2946,6,FALSE))=TRUE,"",VLOOKUP(CONCATENATE($B128,"-",$C128),IN_1F!$B$2:$X$2946,6,FALSE))</f>
        <v>0</v>
      </c>
      <c r="I128" s="1563">
        <f>IF(ISERROR(VLOOKUP(CONCATENATE($B128,"-",$C128),IN_1F!$B$2:$X$2946,7,FALSE))=TRUE,"",VLOOKUP(CONCATENATE($B128,"-",$C128),IN_1F!$B$2:$X$2946,7,FALSE))</f>
        <v>0</v>
      </c>
      <c r="J128" s="932">
        <f>IF(ISERROR(VLOOKUP(CONCATENATE($B128,"-",$C128),IN_1F!$B$2:$X$2946,8,FALSE))=TRUE,"",VLOOKUP(CONCATENATE($B128,"-",$C128),IN_1F!$B$2:$X$2946,8,FALSE))</f>
        <v>0</v>
      </c>
      <c r="K128" s="1563">
        <f>IF(ISERROR(VLOOKUP(CONCATENATE($B128,"-",$C128),IN_1F!$B$2:$X$2946,9,FALSE))=TRUE,"",VLOOKUP(CONCATENATE($B128,"-",$C128),IN_1F!$B$2:$X$2946,9,FALSE))</f>
        <v>0</v>
      </c>
      <c r="L128" s="932">
        <f>IF(ISERROR(VLOOKUP(CONCATENATE($B128,"-",$C128),IN_1F!$B$2:$X$2946,10,FALSE))=TRUE,"",VLOOKUP(CONCATENATE($B128,"-",$C128),IN_1F!$B$2:$X$2946,10,FALSE))</f>
        <v>0</v>
      </c>
      <c r="M128" s="1620">
        <f>E128+G128+I128</f>
        <v>0</v>
      </c>
      <c r="N128" s="1621">
        <f>F128+H128+J128</f>
        <v>0</v>
      </c>
    </row>
    <row r="129" spans="1:14" ht="13.3" thickTop="1" thickBot="1" x14ac:dyDescent="0.35">
      <c r="A129" s="897" t="s">
        <v>623</v>
      </c>
      <c r="B129" s="898"/>
      <c r="C129" s="899"/>
      <c r="D129" s="1393" t="str">
        <f>CONCATENATE(D$76)</f>
        <v/>
      </c>
      <c r="E129" s="900">
        <f t="shared" ref="E129:N129" si="7">SUM(E76:E125)+E127+E128</f>
        <v>0</v>
      </c>
      <c r="F129" s="901">
        <f t="shared" si="7"/>
        <v>0</v>
      </c>
      <c r="G129" s="900">
        <f t="shared" si="7"/>
        <v>0</v>
      </c>
      <c r="H129" s="902">
        <f t="shared" si="7"/>
        <v>0</v>
      </c>
      <c r="I129" s="1564">
        <f t="shared" si="7"/>
        <v>0</v>
      </c>
      <c r="J129" s="902">
        <f t="shared" si="7"/>
        <v>0</v>
      </c>
      <c r="K129" s="1564">
        <f t="shared" si="7"/>
        <v>0</v>
      </c>
      <c r="L129" s="902">
        <f t="shared" si="7"/>
        <v>0</v>
      </c>
      <c r="M129" s="1564">
        <f t="shared" si="7"/>
        <v>0</v>
      </c>
      <c r="N129" s="902">
        <f t="shared" si="7"/>
        <v>0</v>
      </c>
    </row>
    <row r="130" spans="1:14" ht="12.9" thickBot="1" x14ac:dyDescent="0.35">
      <c r="A130" s="2241" t="s">
        <v>2019</v>
      </c>
      <c r="B130" s="903"/>
      <c r="C130" s="904"/>
      <c r="D130" s="1394"/>
      <c r="E130" s="905"/>
      <c r="F130" s="905"/>
      <c r="G130" s="905"/>
      <c r="H130" s="905"/>
      <c r="I130" s="905"/>
      <c r="J130" s="905"/>
      <c r="K130" s="905"/>
      <c r="L130" s="905"/>
    </row>
    <row r="131" spans="1:14" ht="12.9" thickBot="1" x14ac:dyDescent="0.35">
      <c r="A131" s="2726" t="s">
        <v>2020</v>
      </c>
      <c r="B131" s="2727"/>
      <c r="C131" s="2727"/>
      <c r="D131" s="2727"/>
      <c r="E131" s="2727"/>
      <c r="F131" s="2728"/>
      <c r="G131" s="905"/>
      <c r="H131" s="905"/>
      <c r="I131" s="905"/>
      <c r="J131" s="905"/>
      <c r="K131" s="905"/>
      <c r="L131" s="905"/>
    </row>
    <row r="132" spans="1:14" ht="12.9" thickBot="1" x14ac:dyDescent="0.35">
      <c r="A132" s="1588"/>
      <c r="B132" s="1589"/>
      <c r="C132" s="1589"/>
      <c r="D132" s="1590"/>
      <c r="E132" s="1591" t="s">
        <v>284</v>
      </c>
      <c r="F132" s="1592" t="s">
        <v>285</v>
      </c>
      <c r="G132" s="905"/>
      <c r="H132" s="905"/>
      <c r="I132" s="905"/>
      <c r="J132" s="905"/>
      <c r="K132" s="905"/>
      <c r="L132" s="905"/>
    </row>
    <row r="133" spans="1:14" x14ac:dyDescent="0.3">
      <c r="A133" s="1593" t="s">
        <v>2021</v>
      </c>
      <c r="B133" s="1594" t="s">
        <v>2022</v>
      </c>
      <c r="C133" s="1595">
        <v>2</v>
      </c>
      <c r="D133" s="1596" t="str">
        <f>CONCATENATE(D$76)</f>
        <v/>
      </c>
      <c r="E133" s="1576">
        <f>IF(ISERROR(VLOOKUP(CONCATENATE($B133,"-",$C133),IN_1F!$B$2:$X$2946,7,FALSE))=TRUE,"",VLOOKUP(CONCATENATE($B133,"-",$C133),IN_1F!$B$2:$X$2946,7,FALSE))</f>
        <v>0</v>
      </c>
      <c r="F133" s="1577">
        <f>IF(ISERROR(VLOOKUP(CONCATENATE($B133,"-",$C133),IN_1F!$B$2:$X$2946,8,FALSE))=TRUE,"",VLOOKUP(CONCATENATE($B133,"-",$C133),IN_1F!$B$2:$X$2946,8,FALSE))</f>
        <v>0</v>
      </c>
      <c r="G133" s="905"/>
      <c r="H133" s="905"/>
      <c r="I133" s="905"/>
      <c r="J133" s="905"/>
      <c r="K133" s="905"/>
      <c r="L133" s="905"/>
    </row>
    <row r="134" spans="1:14" ht="12.9" thickBot="1" x14ac:dyDescent="0.35">
      <c r="A134" s="1597" t="s">
        <v>2023</v>
      </c>
      <c r="B134" s="1598" t="s">
        <v>2024</v>
      </c>
      <c r="C134" s="1599">
        <v>2</v>
      </c>
      <c r="D134" s="1600" t="str">
        <f>CONCATENATE(D$76)</f>
        <v/>
      </c>
      <c r="E134" s="1601">
        <f>IF(ISERROR(VLOOKUP(CONCATENATE($B134,"-",$C134),IN_1F!$B$2:$X$2946,7,FALSE))=TRUE,"",VLOOKUP(CONCATENATE($B134,"-",$C134),IN_1F!$B$2:$X$2946,7,FALSE))</f>
        <v>0</v>
      </c>
      <c r="F134" s="1602">
        <f>IF(ISERROR(VLOOKUP(CONCATENATE($B134,"-",$C134),IN_1F!$B$2:$X$2946,8,FALSE))=TRUE,"",VLOOKUP(CONCATENATE($B134,"-",$C134),IN_1F!$B$2:$X$2946,8,FALSE))</f>
        <v>0</v>
      </c>
      <c r="G134" s="905"/>
      <c r="H134" s="905"/>
      <c r="I134" s="905"/>
      <c r="J134" s="905"/>
      <c r="K134" s="905"/>
      <c r="L134" s="905"/>
    </row>
    <row r="137" spans="1:14" ht="12.9" thickBot="1" x14ac:dyDescent="0.35"/>
    <row r="138" spans="1:14" x14ac:dyDescent="0.3">
      <c r="A138" s="827" t="s">
        <v>1916</v>
      </c>
      <c r="B138" s="828" t="s">
        <v>1917</v>
      </c>
      <c r="C138" s="906">
        <v>3</v>
      </c>
      <c r="D138" s="1395"/>
      <c r="E138" s="907">
        <f>IF(ISERROR(VLOOKUP(CONCATENATE($B138,"-",$C138),IN_1F!$B$2:$X$2946,3,FALSE))=TRUE,"",VLOOKUP(CONCATENATE($B138,"-",$C138),IN_1F!$B$2:$X$2946,3,FALSE))</f>
        <v>0</v>
      </c>
      <c r="F138" s="908">
        <f>IF(ISERROR(VLOOKUP(CONCATENATE($B138,"-",$C138),IN_1F!$B$2:$X$2946,4,FALSE))=TRUE,"",VLOOKUP(CONCATENATE($B138,"-",$C138),IN_1F!$B$2:$X$2946,4,FALSE))</f>
        <v>0</v>
      </c>
      <c r="G138" s="907">
        <f>IF(ISERROR(VLOOKUP(CONCATENATE($B138,"-",$C138),IN_1F!$B$2:$X$2946,5,FALSE))=TRUE,"",VLOOKUP(CONCATENATE($B138,"-",$C138),IN_1F!$B$2:$X$2946,5,FALSE))</f>
        <v>0</v>
      </c>
      <c r="H138" s="908">
        <f>IF(ISERROR(VLOOKUP(CONCATENATE($B138,"-",$C138),IN_1F!$B$2:$X$2946,6,FALSE))=TRUE,"",VLOOKUP(CONCATENATE($B138,"-",$C138),IN_1F!$B$2:$X$2946,6,FALSE))</f>
        <v>0</v>
      </c>
      <c r="I138" s="1565">
        <f>IF(ISERROR(VLOOKUP(CONCATENATE($B138,"-",$C138),IN_1F!$B$2:$X$2946,7,FALSE))=TRUE,"",VLOOKUP(CONCATENATE($B138,"-",$C138),IN_1F!$B$2:$X$2946,7,FALSE))</f>
        <v>0</v>
      </c>
      <c r="J138" s="1566">
        <f>IF(ISERROR(VLOOKUP(CONCATENATE($B138,"-",$C138),IN_1F!$B$2:$X$2946,8,FALSE))=TRUE,"",VLOOKUP(CONCATENATE($B138,"-",$C138),IN_1F!$B$2:$X$2946,8,FALSE))</f>
        <v>0</v>
      </c>
      <c r="K138" s="1565">
        <f>IF(ISERROR(VLOOKUP(CONCATENATE($B138,"-",$C138),IN_1F!$B$2:$X$2946,9,FALSE))=TRUE,"",VLOOKUP(CONCATENATE($B138,"-",$C138),IN_1F!$B$2:$X$2946,9,FALSE))</f>
        <v>0</v>
      </c>
      <c r="L138" s="1566">
        <f>IF(ISERROR(VLOOKUP(CONCATENATE($B138,"-",$C138),IN_1F!$B$2:$X$2946,10,FALSE))=TRUE,"",VLOOKUP(CONCATENATE($B138,"-",$C138),IN_1F!$B$2:$X$2946,10,FALSE))</f>
        <v>0</v>
      </c>
      <c r="M138" s="1622">
        <f>E138+G138+I138</f>
        <v>0</v>
      </c>
      <c r="N138" s="1623">
        <f>F138+H138+J138</f>
        <v>0</v>
      </c>
    </row>
    <row r="139" spans="1:14" x14ac:dyDescent="0.3">
      <c r="A139" s="827" t="s">
        <v>1918</v>
      </c>
      <c r="B139" s="828" t="s">
        <v>1919</v>
      </c>
      <c r="C139" s="824">
        <v>3</v>
      </c>
      <c r="D139" s="1378" t="str">
        <f t="shared" ref="D139:D170" si="8">CONCATENATE(D$138)</f>
        <v/>
      </c>
      <c r="E139" s="911">
        <f>IF(ISERROR(VLOOKUP(CONCATENATE($B139,"-",$C139),IN_1F!$B$2:$X$2946,3,FALSE))=TRUE,"",VLOOKUP(CONCATENATE($B139,"-",$C139),IN_1F!$B$2:$X$2946,3,FALSE))</f>
        <v>0</v>
      </c>
      <c r="F139" s="912">
        <f>IF(ISERROR(VLOOKUP(CONCATENATE($B139,"-",$C139),IN_1F!$B$2:$X$2946,4,FALSE))=TRUE,"",VLOOKUP(CONCATENATE($B139,"-",$C139),IN_1F!$B$2:$X$2946,4,FALSE))</f>
        <v>0</v>
      </c>
      <c r="G139" s="911">
        <f>IF(ISERROR(VLOOKUP(CONCATENATE($B139,"-",$C139),IN_1F!$B$2:$X$2946,5,FALSE))=TRUE,"",VLOOKUP(CONCATENATE($B139,"-",$C139),IN_1F!$B$2:$X$2946,5,FALSE))</f>
        <v>0</v>
      </c>
      <c r="H139" s="913">
        <f>IF(ISERROR(VLOOKUP(CONCATENATE($B139,"-",$C139),IN_1F!$B$2:$X$2946,6,FALSE))=TRUE,"",VLOOKUP(CONCATENATE($B139,"-",$C139),IN_1F!$B$2:$X$2946,6,FALSE))</f>
        <v>0</v>
      </c>
      <c r="I139" s="1567">
        <f>IF(ISERROR(VLOOKUP(CONCATENATE($B139,"-",$C139),IN_1F!$B$2:$X$2946,7,FALSE))=TRUE,"",VLOOKUP(CONCATENATE($B139,"-",$C139),IN_1F!$B$2:$X$2946,7,FALSE))</f>
        <v>0</v>
      </c>
      <c r="J139" s="1568">
        <f>IF(ISERROR(VLOOKUP(CONCATENATE($B139,"-",$C139),IN_1F!$B$2:$X$2946,8,FALSE))=TRUE,"",VLOOKUP(CONCATENATE($B139,"-",$C139),IN_1F!$B$2:$X$2946,8,FALSE))</f>
        <v>0</v>
      </c>
      <c r="K139" s="1567">
        <f>IF(ISERROR(VLOOKUP(CONCATENATE($B139,"-",$C139),IN_1F!$B$2:$X$2946,9,FALSE))=TRUE,"",VLOOKUP(CONCATENATE($B139,"-",$C139),IN_1F!$B$2:$X$2946,9,FALSE))</f>
        <v>0</v>
      </c>
      <c r="L139" s="1568">
        <f>IF(ISERROR(VLOOKUP(CONCATENATE($B139,"-",$C139),IN_1F!$B$2:$X$2946,10,FALSE))=TRUE,"",VLOOKUP(CONCATENATE($B139,"-",$C139),IN_1F!$B$2:$X$2946,10,FALSE))</f>
        <v>0</v>
      </c>
      <c r="M139" s="1624">
        <f t="shared" ref="M139:M187" si="9">E139+G139+I139</f>
        <v>0</v>
      </c>
      <c r="N139" s="1625">
        <f t="shared" ref="N139:N187" si="10">F139+H139+J139</f>
        <v>0</v>
      </c>
    </row>
    <row r="140" spans="1:14" x14ac:dyDescent="0.3">
      <c r="A140" s="827" t="s">
        <v>1920</v>
      </c>
      <c r="B140" s="828" t="s">
        <v>1921</v>
      </c>
      <c r="C140" s="824">
        <v>3</v>
      </c>
      <c r="D140" s="1378" t="str">
        <f t="shared" si="8"/>
        <v/>
      </c>
      <c r="E140" s="911">
        <f>IF(ISERROR(VLOOKUP(CONCATENATE($B140,"-",$C140),IN_1F!$B$2:$X$2946,3,FALSE))=TRUE,"",VLOOKUP(CONCATENATE($B140,"-",$C140),IN_1F!$B$2:$X$2946,3,FALSE))</f>
        <v>0</v>
      </c>
      <c r="F140" s="912">
        <f>IF(ISERROR(VLOOKUP(CONCATENATE($B140,"-",$C140),IN_1F!$B$2:$X$2946,4,FALSE))=TRUE,"",VLOOKUP(CONCATENATE($B140,"-",$C140),IN_1F!$B$2:$X$2946,4,FALSE))</f>
        <v>0</v>
      </c>
      <c r="G140" s="911">
        <f>IF(ISERROR(VLOOKUP(CONCATENATE($B140,"-",$C140),IN_1F!$B$2:$X$2946,5,FALSE))=TRUE,"",VLOOKUP(CONCATENATE($B140,"-",$C140),IN_1F!$B$2:$X$2946,5,FALSE))</f>
        <v>0</v>
      </c>
      <c r="H140" s="913">
        <f>IF(ISERROR(VLOOKUP(CONCATENATE($B140,"-",$C140),IN_1F!$B$2:$X$2946,6,FALSE))=TRUE,"",VLOOKUP(CONCATENATE($B140,"-",$C140),IN_1F!$B$2:$X$2946,6,FALSE))</f>
        <v>0</v>
      </c>
      <c r="I140" s="1567">
        <f>IF(ISERROR(VLOOKUP(CONCATENATE($B140,"-",$C140),IN_1F!$B$2:$X$2946,7,FALSE))=TRUE,"",VLOOKUP(CONCATENATE($B140,"-",$C140),IN_1F!$B$2:$X$2946,7,FALSE))</f>
        <v>0</v>
      </c>
      <c r="J140" s="1568">
        <f>IF(ISERROR(VLOOKUP(CONCATENATE($B140,"-",$C140),IN_1F!$B$2:$X$2946,8,FALSE))=TRUE,"",VLOOKUP(CONCATENATE($B140,"-",$C140),IN_1F!$B$2:$X$2946,8,FALSE))</f>
        <v>0</v>
      </c>
      <c r="K140" s="1567">
        <f>IF(ISERROR(VLOOKUP(CONCATENATE($B140,"-",$C140),IN_1F!$B$2:$X$2946,9,FALSE))=TRUE,"",VLOOKUP(CONCATENATE($B140,"-",$C140),IN_1F!$B$2:$X$2946,9,FALSE))</f>
        <v>0</v>
      </c>
      <c r="L140" s="1568">
        <f>IF(ISERROR(VLOOKUP(CONCATENATE($B140,"-",$C140),IN_1F!$B$2:$X$2946,10,FALSE))=TRUE,"",VLOOKUP(CONCATENATE($B140,"-",$C140),IN_1F!$B$2:$X$2946,10,FALSE))</f>
        <v>0</v>
      </c>
      <c r="M140" s="1624">
        <f t="shared" si="9"/>
        <v>0</v>
      </c>
      <c r="N140" s="1625">
        <f t="shared" si="10"/>
        <v>0</v>
      </c>
    </row>
    <row r="141" spans="1:14" x14ac:dyDescent="0.3">
      <c r="A141" s="827" t="s">
        <v>1922</v>
      </c>
      <c r="B141" s="828" t="s">
        <v>1923</v>
      </c>
      <c r="C141" s="824">
        <v>3</v>
      </c>
      <c r="D141" s="1378" t="str">
        <f t="shared" si="8"/>
        <v/>
      </c>
      <c r="E141" s="911">
        <f>IF(ISERROR(VLOOKUP(CONCATENATE($B141,"-",$C141),IN_1F!$B$2:$X$2946,3,FALSE))=TRUE,"",VLOOKUP(CONCATENATE($B141,"-",$C141),IN_1F!$B$2:$X$2946,3,FALSE))</f>
        <v>0</v>
      </c>
      <c r="F141" s="912">
        <f>IF(ISERROR(VLOOKUP(CONCATENATE($B141,"-",$C141),IN_1F!$B$2:$X$2946,4,FALSE))=TRUE,"",VLOOKUP(CONCATENATE($B141,"-",$C141),IN_1F!$B$2:$X$2946,4,FALSE))</f>
        <v>0</v>
      </c>
      <c r="G141" s="911">
        <f>IF(ISERROR(VLOOKUP(CONCATENATE($B141,"-",$C141),IN_1F!$B$2:$X$2946,5,FALSE))=TRUE,"",VLOOKUP(CONCATENATE($B141,"-",$C141),IN_1F!$B$2:$X$2946,5,FALSE))</f>
        <v>0</v>
      </c>
      <c r="H141" s="913">
        <f>IF(ISERROR(VLOOKUP(CONCATENATE($B141,"-",$C141),IN_1F!$B$2:$X$2946,6,FALSE))=TRUE,"",VLOOKUP(CONCATENATE($B141,"-",$C141),IN_1F!$B$2:$X$2946,6,FALSE))</f>
        <v>0</v>
      </c>
      <c r="I141" s="1567">
        <f>IF(ISERROR(VLOOKUP(CONCATENATE($B141,"-",$C141),IN_1F!$B$2:$X$2946,7,FALSE))=TRUE,"",VLOOKUP(CONCATENATE($B141,"-",$C141),IN_1F!$B$2:$X$2946,7,FALSE))</f>
        <v>0</v>
      </c>
      <c r="J141" s="1568">
        <f>IF(ISERROR(VLOOKUP(CONCATENATE($B141,"-",$C141),IN_1F!$B$2:$X$2946,8,FALSE))=TRUE,"",VLOOKUP(CONCATENATE($B141,"-",$C141),IN_1F!$B$2:$X$2946,8,FALSE))</f>
        <v>0</v>
      </c>
      <c r="K141" s="1567">
        <f>IF(ISERROR(VLOOKUP(CONCATENATE($B141,"-",$C141),IN_1F!$B$2:$X$2946,9,FALSE))=TRUE,"",VLOOKUP(CONCATENATE($B141,"-",$C141),IN_1F!$B$2:$X$2946,9,FALSE))</f>
        <v>0</v>
      </c>
      <c r="L141" s="1568">
        <f>IF(ISERROR(VLOOKUP(CONCATENATE($B141,"-",$C141),IN_1F!$B$2:$X$2946,10,FALSE))=TRUE,"",VLOOKUP(CONCATENATE($B141,"-",$C141),IN_1F!$B$2:$X$2946,10,FALSE))</f>
        <v>0</v>
      </c>
      <c r="M141" s="1624">
        <f t="shared" si="9"/>
        <v>0</v>
      </c>
      <c r="N141" s="1625">
        <f t="shared" si="10"/>
        <v>0</v>
      </c>
    </row>
    <row r="142" spans="1:14" x14ac:dyDescent="0.3">
      <c r="A142" s="827" t="s">
        <v>1924</v>
      </c>
      <c r="B142" s="828" t="s">
        <v>1925</v>
      </c>
      <c r="C142" s="824">
        <v>3</v>
      </c>
      <c r="D142" s="1378" t="str">
        <f t="shared" si="8"/>
        <v/>
      </c>
      <c r="E142" s="911">
        <f>IF(ISERROR(VLOOKUP(CONCATENATE($B142,"-",$C142),IN_1F!$B$2:$X$2946,3,FALSE))=TRUE,"",VLOOKUP(CONCATENATE($B142,"-",$C142),IN_1F!$B$2:$X$2946,3,FALSE))</f>
        <v>0</v>
      </c>
      <c r="F142" s="912">
        <f>IF(ISERROR(VLOOKUP(CONCATENATE($B142,"-",$C142),IN_1F!$B$2:$X$2946,4,FALSE))=TRUE,"",VLOOKUP(CONCATENATE($B142,"-",$C142),IN_1F!$B$2:$X$2946,4,FALSE))</f>
        <v>0</v>
      </c>
      <c r="G142" s="911">
        <f>IF(ISERROR(VLOOKUP(CONCATENATE($B142,"-",$C142),IN_1F!$B$2:$X$2946,5,FALSE))=TRUE,"",VLOOKUP(CONCATENATE($B142,"-",$C142),IN_1F!$B$2:$X$2946,5,FALSE))</f>
        <v>0</v>
      </c>
      <c r="H142" s="913">
        <f>IF(ISERROR(VLOOKUP(CONCATENATE($B142,"-",$C142),IN_1F!$B$2:$X$2946,6,FALSE))=TRUE,"",VLOOKUP(CONCATENATE($B142,"-",$C142),IN_1F!$B$2:$X$2946,6,FALSE))</f>
        <v>0</v>
      </c>
      <c r="I142" s="1567">
        <f>IF(ISERROR(VLOOKUP(CONCATENATE($B142,"-",$C142),IN_1F!$B$2:$X$2946,7,FALSE))=TRUE,"",VLOOKUP(CONCATENATE($B142,"-",$C142),IN_1F!$B$2:$X$2946,7,FALSE))</f>
        <v>0</v>
      </c>
      <c r="J142" s="1568">
        <f>IF(ISERROR(VLOOKUP(CONCATENATE($B142,"-",$C142),IN_1F!$B$2:$X$2946,8,FALSE))=TRUE,"",VLOOKUP(CONCATENATE($B142,"-",$C142),IN_1F!$B$2:$X$2946,8,FALSE))</f>
        <v>0</v>
      </c>
      <c r="K142" s="1567">
        <f>IF(ISERROR(VLOOKUP(CONCATENATE($B142,"-",$C142),IN_1F!$B$2:$X$2946,9,FALSE))=TRUE,"",VLOOKUP(CONCATENATE($B142,"-",$C142),IN_1F!$B$2:$X$2946,9,FALSE))</f>
        <v>0</v>
      </c>
      <c r="L142" s="1568">
        <f>IF(ISERROR(VLOOKUP(CONCATENATE($B142,"-",$C142),IN_1F!$B$2:$X$2946,10,FALSE))=TRUE,"",VLOOKUP(CONCATENATE($B142,"-",$C142),IN_1F!$B$2:$X$2946,10,FALSE))</f>
        <v>0</v>
      </c>
      <c r="M142" s="1624">
        <f t="shared" si="9"/>
        <v>0</v>
      </c>
      <c r="N142" s="1625">
        <f t="shared" si="10"/>
        <v>0</v>
      </c>
    </row>
    <row r="143" spans="1:14" x14ac:dyDescent="0.3">
      <c r="A143" s="827" t="s">
        <v>1926</v>
      </c>
      <c r="B143" s="828" t="s">
        <v>1927</v>
      </c>
      <c r="C143" s="824">
        <v>3</v>
      </c>
      <c r="D143" s="1378" t="str">
        <f t="shared" si="8"/>
        <v/>
      </c>
      <c r="E143" s="911">
        <f>IF(ISERROR(VLOOKUP(CONCATENATE($B143,"-",$C143),IN_1F!$B$2:$X$2946,3,FALSE))=TRUE,"",VLOOKUP(CONCATENATE($B143,"-",$C143),IN_1F!$B$2:$X$2946,3,FALSE))</f>
        <v>0</v>
      </c>
      <c r="F143" s="912">
        <f>IF(ISERROR(VLOOKUP(CONCATENATE($B143,"-",$C143),IN_1F!$B$2:$X$2946,4,FALSE))=TRUE,"",VLOOKUP(CONCATENATE($B143,"-",$C143),IN_1F!$B$2:$X$2946,4,FALSE))</f>
        <v>0</v>
      </c>
      <c r="G143" s="911">
        <f>IF(ISERROR(VLOOKUP(CONCATENATE($B143,"-",$C143),IN_1F!$B$2:$X$2946,5,FALSE))=TRUE,"",VLOOKUP(CONCATENATE($B143,"-",$C143),IN_1F!$B$2:$X$2946,5,FALSE))</f>
        <v>0</v>
      </c>
      <c r="H143" s="913">
        <f>IF(ISERROR(VLOOKUP(CONCATENATE($B143,"-",$C143),IN_1F!$B$2:$X$2946,6,FALSE))=TRUE,"",VLOOKUP(CONCATENATE($B143,"-",$C143),IN_1F!$B$2:$X$2946,6,FALSE))</f>
        <v>0</v>
      </c>
      <c r="I143" s="1567">
        <f>IF(ISERROR(VLOOKUP(CONCATENATE($B143,"-",$C143),IN_1F!$B$2:$X$2946,7,FALSE))=TRUE,"",VLOOKUP(CONCATENATE($B143,"-",$C143),IN_1F!$B$2:$X$2946,7,FALSE))</f>
        <v>0</v>
      </c>
      <c r="J143" s="1568">
        <f>IF(ISERROR(VLOOKUP(CONCATENATE($B143,"-",$C143),IN_1F!$B$2:$X$2946,8,FALSE))=TRUE,"",VLOOKUP(CONCATENATE($B143,"-",$C143),IN_1F!$B$2:$X$2946,8,FALSE))</f>
        <v>0</v>
      </c>
      <c r="K143" s="1567">
        <f>IF(ISERROR(VLOOKUP(CONCATENATE($B143,"-",$C143),IN_1F!$B$2:$X$2946,9,FALSE))=TRUE,"",VLOOKUP(CONCATENATE($B143,"-",$C143),IN_1F!$B$2:$X$2946,9,FALSE))</f>
        <v>0</v>
      </c>
      <c r="L143" s="1568">
        <f>IF(ISERROR(VLOOKUP(CONCATENATE($B143,"-",$C143),IN_1F!$B$2:$X$2946,10,FALSE))=TRUE,"",VLOOKUP(CONCATENATE($B143,"-",$C143),IN_1F!$B$2:$X$2946,10,FALSE))</f>
        <v>0</v>
      </c>
      <c r="M143" s="1624">
        <f t="shared" si="9"/>
        <v>0</v>
      </c>
      <c r="N143" s="1625">
        <f t="shared" si="10"/>
        <v>0</v>
      </c>
    </row>
    <row r="144" spans="1:14" x14ac:dyDescent="0.3">
      <c r="A144" s="827" t="s">
        <v>1928</v>
      </c>
      <c r="B144" s="828" t="s">
        <v>1929</v>
      </c>
      <c r="C144" s="824">
        <v>3</v>
      </c>
      <c r="D144" s="1378" t="str">
        <f t="shared" si="8"/>
        <v/>
      </c>
      <c r="E144" s="911">
        <f>IF(ISERROR(VLOOKUP(CONCATENATE($B144,"-",$C144),IN_1F!$B$2:$X$2946,3,FALSE))=TRUE,"",VLOOKUP(CONCATENATE($B144,"-",$C144),IN_1F!$B$2:$X$2946,3,FALSE))</f>
        <v>0</v>
      </c>
      <c r="F144" s="912">
        <f>IF(ISERROR(VLOOKUP(CONCATENATE($B144,"-",$C144),IN_1F!$B$2:$X$2946,4,FALSE))=TRUE,"",VLOOKUP(CONCATENATE($B144,"-",$C144),IN_1F!$B$2:$X$2946,4,FALSE))</f>
        <v>0</v>
      </c>
      <c r="G144" s="911">
        <f>IF(ISERROR(VLOOKUP(CONCATENATE($B144,"-",$C144),IN_1F!$B$2:$X$2946,5,FALSE))=TRUE,"",VLOOKUP(CONCATENATE($B144,"-",$C144),IN_1F!$B$2:$X$2946,5,FALSE))</f>
        <v>0</v>
      </c>
      <c r="H144" s="913">
        <f>IF(ISERROR(VLOOKUP(CONCATENATE($B144,"-",$C144),IN_1F!$B$2:$X$2946,6,FALSE))=TRUE,"",VLOOKUP(CONCATENATE($B144,"-",$C144),IN_1F!$B$2:$X$2946,6,FALSE))</f>
        <v>0</v>
      </c>
      <c r="I144" s="1567">
        <f>IF(ISERROR(VLOOKUP(CONCATENATE($B144,"-",$C144),IN_1F!$B$2:$X$2946,7,FALSE))=TRUE,"",VLOOKUP(CONCATENATE($B144,"-",$C144),IN_1F!$B$2:$X$2946,7,FALSE))</f>
        <v>0</v>
      </c>
      <c r="J144" s="1568">
        <f>IF(ISERROR(VLOOKUP(CONCATENATE($B144,"-",$C144),IN_1F!$B$2:$X$2946,8,FALSE))=TRUE,"",VLOOKUP(CONCATENATE($B144,"-",$C144),IN_1F!$B$2:$X$2946,8,FALSE))</f>
        <v>0</v>
      </c>
      <c r="K144" s="1567">
        <f>IF(ISERROR(VLOOKUP(CONCATENATE($B144,"-",$C144),IN_1F!$B$2:$X$2946,9,FALSE))=TRUE,"",VLOOKUP(CONCATENATE($B144,"-",$C144),IN_1F!$B$2:$X$2946,9,FALSE))</f>
        <v>0</v>
      </c>
      <c r="L144" s="1568">
        <f>IF(ISERROR(VLOOKUP(CONCATENATE($B144,"-",$C144),IN_1F!$B$2:$X$2946,10,FALSE))=TRUE,"",VLOOKUP(CONCATENATE($B144,"-",$C144),IN_1F!$B$2:$X$2946,10,FALSE))</f>
        <v>0</v>
      </c>
      <c r="M144" s="1624">
        <f t="shared" si="9"/>
        <v>0</v>
      </c>
      <c r="N144" s="1625">
        <f t="shared" si="10"/>
        <v>0</v>
      </c>
    </row>
    <row r="145" spans="1:14" x14ac:dyDescent="0.3">
      <c r="A145" s="827" t="s">
        <v>1930</v>
      </c>
      <c r="B145" s="828" t="s">
        <v>1931</v>
      </c>
      <c r="C145" s="824">
        <v>3</v>
      </c>
      <c r="D145" s="1378" t="str">
        <f t="shared" si="8"/>
        <v/>
      </c>
      <c r="E145" s="911">
        <f>IF(ISERROR(VLOOKUP(CONCATENATE($B145,"-",$C145),IN_1F!$B$2:$X$2946,3,FALSE))=TRUE,"",VLOOKUP(CONCATENATE($B145,"-",$C145),IN_1F!$B$2:$X$2946,3,FALSE))</f>
        <v>0</v>
      </c>
      <c r="F145" s="912">
        <f>IF(ISERROR(VLOOKUP(CONCATENATE($B145,"-",$C145),IN_1F!$B$2:$X$2946,4,FALSE))=TRUE,"",VLOOKUP(CONCATENATE($B145,"-",$C145),IN_1F!$B$2:$X$2946,4,FALSE))</f>
        <v>0</v>
      </c>
      <c r="G145" s="911">
        <f>IF(ISERROR(VLOOKUP(CONCATENATE($B145,"-",$C145),IN_1F!$B$2:$X$2946,5,FALSE))=TRUE,"",VLOOKUP(CONCATENATE($B145,"-",$C145),IN_1F!$B$2:$X$2946,5,FALSE))</f>
        <v>0</v>
      </c>
      <c r="H145" s="913">
        <f>IF(ISERROR(VLOOKUP(CONCATENATE($B145,"-",$C145),IN_1F!$B$2:$X$2946,6,FALSE))=TRUE,"",VLOOKUP(CONCATENATE($B145,"-",$C145),IN_1F!$B$2:$X$2946,6,FALSE))</f>
        <v>0</v>
      </c>
      <c r="I145" s="1567">
        <f>IF(ISERROR(VLOOKUP(CONCATENATE($B145,"-",$C145),IN_1F!$B$2:$X$2946,7,FALSE))=TRUE,"",VLOOKUP(CONCATENATE($B145,"-",$C145),IN_1F!$B$2:$X$2946,7,FALSE))</f>
        <v>0</v>
      </c>
      <c r="J145" s="1568">
        <f>IF(ISERROR(VLOOKUP(CONCATENATE($B145,"-",$C145),IN_1F!$B$2:$X$2946,8,FALSE))=TRUE,"",VLOOKUP(CONCATENATE($B145,"-",$C145),IN_1F!$B$2:$X$2946,8,FALSE))</f>
        <v>0</v>
      </c>
      <c r="K145" s="1567">
        <f>IF(ISERROR(VLOOKUP(CONCATENATE($B145,"-",$C145),IN_1F!$B$2:$X$2946,9,FALSE))=TRUE,"",VLOOKUP(CONCATENATE($B145,"-",$C145),IN_1F!$B$2:$X$2946,9,FALSE))</f>
        <v>0</v>
      </c>
      <c r="L145" s="1568">
        <f>IF(ISERROR(VLOOKUP(CONCATENATE($B145,"-",$C145),IN_1F!$B$2:$X$2946,10,FALSE))=TRUE,"",VLOOKUP(CONCATENATE($B145,"-",$C145),IN_1F!$B$2:$X$2946,10,FALSE))</f>
        <v>0</v>
      </c>
      <c r="M145" s="1624">
        <f t="shared" si="9"/>
        <v>0</v>
      </c>
      <c r="N145" s="1625">
        <f t="shared" si="10"/>
        <v>0</v>
      </c>
    </row>
    <row r="146" spans="1:14" x14ac:dyDescent="0.3">
      <c r="A146" s="827" t="s">
        <v>1932</v>
      </c>
      <c r="B146" s="828" t="s">
        <v>1933</v>
      </c>
      <c r="C146" s="824">
        <v>3</v>
      </c>
      <c r="D146" s="1378" t="str">
        <f t="shared" si="8"/>
        <v/>
      </c>
      <c r="E146" s="911">
        <f>IF(ISERROR(VLOOKUP(CONCATENATE($B146,"-",$C146),IN_1F!$B$2:$X$2946,3,FALSE))=TRUE,"",VLOOKUP(CONCATENATE($B146,"-",$C146),IN_1F!$B$2:$X$2946,3,FALSE))</f>
        <v>0</v>
      </c>
      <c r="F146" s="912">
        <f>IF(ISERROR(VLOOKUP(CONCATENATE($B146,"-",$C146),IN_1F!$B$2:$X$2946,4,FALSE))=TRUE,"",VLOOKUP(CONCATENATE($B146,"-",$C146),IN_1F!$B$2:$X$2946,4,FALSE))</f>
        <v>0</v>
      </c>
      <c r="G146" s="911">
        <f>IF(ISERROR(VLOOKUP(CONCATENATE($B146,"-",$C146),IN_1F!$B$2:$X$2946,5,FALSE))=TRUE,"",VLOOKUP(CONCATENATE($B146,"-",$C146),IN_1F!$B$2:$X$2946,5,FALSE))</f>
        <v>0</v>
      </c>
      <c r="H146" s="913">
        <f>IF(ISERROR(VLOOKUP(CONCATENATE($B146,"-",$C146),IN_1F!$B$2:$X$2946,6,FALSE))=TRUE,"",VLOOKUP(CONCATENATE($B146,"-",$C146),IN_1F!$B$2:$X$2946,6,FALSE))</f>
        <v>0</v>
      </c>
      <c r="I146" s="1567">
        <f>IF(ISERROR(VLOOKUP(CONCATENATE($B146,"-",$C146),IN_1F!$B$2:$X$2946,7,FALSE))=TRUE,"",VLOOKUP(CONCATENATE($B146,"-",$C146),IN_1F!$B$2:$X$2946,7,FALSE))</f>
        <v>0</v>
      </c>
      <c r="J146" s="1568">
        <f>IF(ISERROR(VLOOKUP(CONCATENATE($B146,"-",$C146),IN_1F!$B$2:$X$2946,8,FALSE))=TRUE,"",VLOOKUP(CONCATENATE($B146,"-",$C146),IN_1F!$B$2:$X$2946,8,FALSE))</f>
        <v>0</v>
      </c>
      <c r="K146" s="1567">
        <f>IF(ISERROR(VLOOKUP(CONCATENATE($B146,"-",$C146),IN_1F!$B$2:$X$2946,9,FALSE))=TRUE,"",VLOOKUP(CONCATENATE($B146,"-",$C146),IN_1F!$B$2:$X$2946,9,FALSE))</f>
        <v>0</v>
      </c>
      <c r="L146" s="1568">
        <f>IF(ISERROR(VLOOKUP(CONCATENATE($B146,"-",$C146),IN_1F!$B$2:$X$2946,10,FALSE))=TRUE,"",VLOOKUP(CONCATENATE($B146,"-",$C146),IN_1F!$B$2:$X$2946,10,FALSE))</f>
        <v>0</v>
      </c>
      <c r="M146" s="1624">
        <f t="shared" si="9"/>
        <v>0</v>
      </c>
      <c r="N146" s="1625">
        <f t="shared" si="10"/>
        <v>0</v>
      </c>
    </row>
    <row r="147" spans="1:14" x14ac:dyDescent="0.3">
      <c r="A147" s="827" t="s">
        <v>1934</v>
      </c>
      <c r="B147" s="828" t="s">
        <v>1935</v>
      </c>
      <c r="C147" s="824">
        <v>3</v>
      </c>
      <c r="D147" s="1378" t="str">
        <f t="shared" si="8"/>
        <v/>
      </c>
      <c r="E147" s="911">
        <f>IF(ISERROR(VLOOKUP(CONCATENATE($B147,"-",$C147),IN_1F!$B$2:$X$2946,3,FALSE))=TRUE,"",VLOOKUP(CONCATENATE($B147,"-",$C147),IN_1F!$B$2:$X$2946,3,FALSE))</f>
        <v>0</v>
      </c>
      <c r="F147" s="912">
        <f>IF(ISERROR(VLOOKUP(CONCATENATE($B147,"-",$C147),IN_1F!$B$2:$X$2946,4,FALSE))=TRUE,"",VLOOKUP(CONCATENATE($B147,"-",$C147),IN_1F!$B$2:$X$2946,4,FALSE))</f>
        <v>0</v>
      </c>
      <c r="G147" s="911">
        <f>IF(ISERROR(VLOOKUP(CONCATENATE($B147,"-",$C147),IN_1F!$B$2:$X$2946,5,FALSE))=TRUE,"",VLOOKUP(CONCATENATE($B147,"-",$C147),IN_1F!$B$2:$X$2946,5,FALSE))</f>
        <v>0</v>
      </c>
      <c r="H147" s="913">
        <f>IF(ISERROR(VLOOKUP(CONCATENATE($B147,"-",$C147),IN_1F!$B$2:$X$2946,6,FALSE))=TRUE,"",VLOOKUP(CONCATENATE($B147,"-",$C147),IN_1F!$B$2:$X$2946,6,FALSE))</f>
        <v>0</v>
      </c>
      <c r="I147" s="1567">
        <f>IF(ISERROR(VLOOKUP(CONCATENATE($B147,"-",$C147),IN_1F!$B$2:$X$2946,7,FALSE))=TRUE,"",VLOOKUP(CONCATENATE($B147,"-",$C147),IN_1F!$B$2:$X$2946,7,FALSE))</f>
        <v>0</v>
      </c>
      <c r="J147" s="1568">
        <f>IF(ISERROR(VLOOKUP(CONCATENATE($B147,"-",$C147),IN_1F!$B$2:$X$2946,8,FALSE))=TRUE,"",VLOOKUP(CONCATENATE($B147,"-",$C147),IN_1F!$B$2:$X$2946,8,FALSE))</f>
        <v>0</v>
      </c>
      <c r="K147" s="1567">
        <f>IF(ISERROR(VLOOKUP(CONCATENATE($B147,"-",$C147),IN_1F!$B$2:$X$2946,9,FALSE))=TRUE,"",VLOOKUP(CONCATENATE($B147,"-",$C147),IN_1F!$B$2:$X$2946,9,FALSE))</f>
        <v>0</v>
      </c>
      <c r="L147" s="1568">
        <f>IF(ISERROR(VLOOKUP(CONCATENATE($B147,"-",$C147),IN_1F!$B$2:$X$2946,10,FALSE))=TRUE,"",VLOOKUP(CONCATENATE($B147,"-",$C147),IN_1F!$B$2:$X$2946,10,FALSE))</f>
        <v>0</v>
      </c>
      <c r="M147" s="1624">
        <f t="shared" si="9"/>
        <v>0</v>
      </c>
      <c r="N147" s="1625">
        <f t="shared" si="10"/>
        <v>0</v>
      </c>
    </row>
    <row r="148" spans="1:14" x14ac:dyDescent="0.3">
      <c r="A148" s="827" t="s">
        <v>1936</v>
      </c>
      <c r="B148" s="828" t="s">
        <v>1937</v>
      </c>
      <c r="C148" s="824">
        <v>3</v>
      </c>
      <c r="D148" s="1378" t="str">
        <f t="shared" si="8"/>
        <v/>
      </c>
      <c r="E148" s="911">
        <f>IF(ISERROR(VLOOKUP(CONCATENATE($B148,"-",$C148),IN_1F!$B$2:$X$2946,3,FALSE))=TRUE,"",VLOOKUP(CONCATENATE($B148,"-",$C148),IN_1F!$B$2:$X$2946,3,FALSE))</f>
        <v>0</v>
      </c>
      <c r="F148" s="912">
        <f>IF(ISERROR(VLOOKUP(CONCATENATE($B148,"-",$C148),IN_1F!$B$2:$X$2946,4,FALSE))=TRUE,"",VLOOKUP(CONCATENATE($B148,"-",$C148),IN_1F!$B$2:$X$2946,4,FALSE))</f>
        <v>0</v>
      </c>
      <c r="G148" s="911">
        <f>IF(ISERROR(VLOOKUP(CONCATENATE($B148,"-",$C148),IN_1F!$B$2:$X$2946,5,FALSE))=TRUE,"",VLOOKUP(CONCATENATE($B148,"-",$C148),IN_1F!$B$2:$X$2946,5,FALSE))</f>
        <v>0</v>
      </c>
      <c r="H148" s="913">
        <f>IF(ISERROR(VLOOKUP(CONCATENATE($B148,"-",$C148),IN_1F!$B$2:$X$2946,6,FALSE))=TRUE,"",VLOOKUP(CONCATENATE($B148,"-",$C148),IN_1F!$B$2:$X$2946,6,FALSE))</f>
        <v>0</v>
      </c>
      <c r="I148" s="1567">
        <f>IF(ISERROR(VLOOKUP(CONCATENATE($B148,"-",$C148),IN_1F!$B$2:$X$2946,7,FALSE))=TRUE,"",VLOOKUP(CONCATENATE($B148,"-",$C148),IN_1F!$B$2:$X$2946,7,FALSE))</f>
        <v>0</v>
      </c>
      <c r="J148" s="1568">
        <f>IF(ISERROR(VLOOKUP(CONCATENATE($B148,"-",$C148),IN_1F!$B$2:$X$2946,8,FALSE))=TRUE,"",VLOOKUP(CONCATENATE($B148,"-",$C148),IN_1F!$B$2:$X$2946,8,FALSE))</f>
        <v>0</v>
      </c>
      <c r="K148" s="1567">
        <f>IF(ISERROR(VLOOKUP(CONCATENATE($B148,"-",$C148),IN_1F!$B$2:$X$2946,9,FALSE))=TRUE,"",VLOOKUP(CONCATENATE($B148,"-",$C148),IN_1F!$B$2:$X$2946,9,FALSE))</f>
        <v>0</v>
      </c>
      <c r="L148" s="1568">
        <f>IF(ISERROR(VLOOKUP(CONCATENATE($B148,"-",$C148),IN_1F!$B$2:$X$2946,10,FALSE))=TRUE,"",VLOOKUP(CONCATENATE($B148,"-",$C148),IN_1F!$B$2:$X$2946,10,FALSE))</f>
        <v>0</v>
      </c>
      <c r="M148" s="1624">
        <f t="shared" si="9"/>
        <v>0</v>
      </c>
      <c r="N148" s="1625">
        <f t="shared" si="10"/>
        <v>0</v>
      </c>
    </row>
    <row r="149" spans="1:14" x14ac:dyDescent="0.3">
      <c r="A149" s="827" t="s">
        <v>1938</v>
      </c>
      <c r="B149" s="828" t="s">
        <v>1939</v>
      </c>
      <c r="C149" s="824">
        <v>3</v>
      </c>
      <c r="D149" s="1378" t="str">
        <f t="shared" si="8"/>
        <v/>
      </c>
      <c r="E149" s="911">
        <f>IF(ISERROR(VLOOKUP(CONCATENATE($B149,"-",$C149),IN_1F!$B$2:$X$2946,3,FALSE))=TRUE,"",VLOOKUP(CONCATENATE($B149,"-",$C149),IN_1F!$B$2:$X$2946,3,FALSE))</f>
        <v>0</v>
      </c>
      <c r="F149" s="912">
        <f>IF(ISERROR(VLOOKUP(CONCATENATE($B149,"-",$C149),IN_1F!$B$2:$X$2946,4,FALSE))=TRUE,"",VLOOKUP(CONCATENATE($B149,"-",$C149),IN_1F!$B$2:$X$2946,4,FALSE))</f>
        <v>0</v>
      </c>
      <c r="G149" s="911">
        <f>IF(ISERROR(VLOOKUP(CONCATENATE($B149,"-",$C149),IN_1F!$B$2:$X$2946,5,FALSE))=TRUE,"",VLOOKUP(CONCATENATE($B149,"-",$C149),IN_1F!$B$2:$X$2946,5,FALSE))</f>
        <v>0</v>
      </c>
      <c r="H149" s="913">
        <f>IF(ISERROR(VLOOKUP(CONCATENATE($B149,"-",$C149),IN_1F!$B$2:$X$2946,6,FALSE))=TRUE,"",VLOOKUP(CONCATENATE($B149,"-",$C149),IN_1F!$B$2:$X$2946,6,FALSE))</f>
        <v>0</v>
      </c>
      <c r="I149" s="1567">
        <f>IF(ISERROR(VLOOKUP(CONCATENATE($B149,"-",$C149),IN_1F!$B$2:$X$2946,7,FALSE))=TRUE,"",VLOOKUP(CONCATENATE($B149,"-",$C149),IN_1F!$B$2:$X$2946,7,FALSE))</f>
        <v>0</v>
      </c>
      <c r="J149" s="1568">
        <f>IF(ISERROR(VLOOKUP(CONCATENATE($B149,"-",$C149),IN_1F!$B$2:$X$2946,8,FALSE))=TRUE,"",VLOOKUP(CONCATENATE($B149,"-",$C149),IN_1F!$B$2:$X$2946,8,FALSE))</f>
        <v>0</v>
      </c>
      <c r="K149" s="1567">
        <f>IF(ISERROR(VLOOKUP(CONCATENATE($B149,"-",$C149),IN_1F!$B$2:$X$2946,9,FALSE))=TRUE,"",VLOOKUP(CONCATENATE($B149,"-",$C149),IN_1F!$B$2:$X$2946,9,FALSE))</f>
        <v>0</v>
      </c>
      <c r="L149" s="1568">
        <f>IF(ISERROR(VLOOKUP(CONCATENATE($B149,"-",$C149),IN_1F!$B$2:$X$2946,10,FALSE))=TRUE,"",VLOOKUP(CONCATENATE($B149,"-",$C149),IN_1F!$B$2:$X$2946,10,FALSE))</f>
        <v>0</v>
      </c>
      <c r="M149" s="1624">
        <f t="shared" si="9"/>
        <v>0</v>
      </c>
      <c r="N149" s="1625">
        <f t="shared" si="10"/>
        <v>0</v>
      </c>
    </row>
    <row r="150" spans="1:14" x14ac:dyDescent="0.3">
      <c r="A150" s="830" t="s">
        <v>1940</v>
      </c>
      <c r="B150" s="831" t="s">
        <v>1941</v>
      </c>
      <c r="C150" s="832">
        <v>3</v>
      </c>
      <c r="D150" s="1378" t="str">
        <f t="shared" si="8"/>
        <v/>
      </c>
      <c r="E150" s="911">
        <f>IF(ISERROR(VLOOKUP(CONCATENATE($B150,"-",$C150),IN_1F!$B$2:$X$2946,3,FALSE))=TRUE,"",VLOOKUP(CONCATENATE($B150,"-",$C150),IN_1F!$B$2:$X$2946,3,FALSE))</f>
        <v>0</v>
      </c>
      <c r="F150" s="912">
        <f>IF(ISERROR(VLOOKUP(CONCATENATE($B150,"-",$C150),IN_1F!$B$2:$X$2946,4,FALSE))=TRUE,"",VLOOKUP(CONCATENATE($B150,"-",$C150),IN_1F!$B$2:$X$2946,4,FALSE))</f>
        <v>0</v>
      </c>
      <c r="G150" s="911">
        <f>IF(ISERROR(VLOOKUP(CONCATENATE($B150,"-",$C150),IN_1F!$B$2:$X$2946,5,FALSE))=TRUE,"",VLOOKUP(CONCATENATE($B150,"-",$C150),IN_1F!$B$2:$X$2946,5,FALSE))</f>
        <v>0</v>
      </c>
      <c r="H150" s="913">
        <f>IF(ISERROR(VLOOKUP(CONCATENATE($B150,"-",$C150),IN_1F!$B$2:$X$2946,6,FALSE))=TRUE,"",VLOOKUP(CONCATENATE($B150,"-",$C150),IN_1F!$B$2:$X$2946,6,FALSE))</f>
        <v>0</v>
      </c>
      <c r="I150" s="1567">
        <f>IF(ISERROR(VLOOKUP(CONCATENATE($B150,"-",$C150),IN_1F!$B$2:$X$2946,7,FALSE))=TRUE,"",VLOOKUP(CONCATENATE($B150,"-",$C150),IN_1F!$B$2:$X$2946,7,FALSE))</f>
        <v>0</v>
      </c>
      <c r="J150" s="1568">
        <f>IF(ISERROR(VLOOKUP(CONCATENATE($B150,"-",$C150),IN_1F!$B$2:$X$2946,8,FALSE))=TRUE,"",VLOOKUP(CONCATENATE($B150,"-",$C150),IN_1F!$B$2:$X$2946,8,FALSE))</f>
        <v>0</v>
      </c>
      <c r="K150" s="1567">
        <f>IF(ISERROR(VLOOKUP(CONCATENATE($B150,"-",$C150),IN_1F!$B$2:$X$2946,9,FALSE))=TRUE,"",VLOOKUP(CONCATENATE($B150,"-",$C150),IN_1F!$B$2:$X$2946,9,FALSE))</f>
        <v>0</v>
      </c>
      <c r="L150" s="1568">
        <f>IF(ISERROR(VLOOKUP(CONCATENATE($B150,"-",$C150),IN_1F!$B$2:$X$2946,10,FALSE))=TRUE,"",VLOOKUP(CONCATENATE($B150,"-",$C150),IN_1F!$B$2:$X$2946,10,FALSE))</f>
        <v>0</v>
      </c>
      <c r="M150" s="1624">
        <f t="shared" si="9"/>
        <v>0</v>
      </c>
      <c r="N150" s="1625">
        <f t="shared" si="10"/>
        <v>0</v>
      </c>
    </row>
    <row r="151" spans="1:14" x14ac:dyDescent="0.3">
      <c r="A151" s="827" t="s">
        <v>1942</v>
      </c>
      <c r="B151" s="828" t="s">
        <v>1943</v>
      </c>
      <c r="C151" s="824">
        <v>3</v>
      </c>
      <c r="D151" s="1378" t="str">
        <f t="shared" si="8"/>
        <v/>
      </c>
      <c r="E151" s="911">
        <f>IF(ISERROR(VLOOKUP(CONCATENATE($B151,"-",$C151),IN_1F!$B$2:$X$2946,3,FALSE))=TRUE,"",VLOOKUP(CONCATENATE($B151,"-",$C151),IN_1F!$B$2:$X$2946,3,FALSE))</f>
        <v>0</v>
      </c>
      <c r="F151" s="912">
        <f>IF(ISERROR(VLOOKUP(CONCATENATE($B151,"-",$C151),IN_1F!$B$2:$X$2946,4,FALSE))=TRUE,"",VLOOKUP(CONCATENATE($B151,"-",$C151),IN_1F!$B$2:$X$2946,4,FALSE))</f>
        <v>0</v>
      </c>
      <c r="G151" s="911">
        <f>IF(ISERROR(VLOOKUP(CONCATENATE($B151,"-",$C151),IN_1F!$B$2:$X$2946,5,FALSE))=TRUE,"",VLOOKUP(CONCATENATE($B151,"-",$C151),IN_1F!$B$2:$X$2946,5,FALSE))</f>
        <v>0</v>
      </c>
      <c r="H151" s="913">
        <f>IF(ISERROR(VLOOKUP(CONCATENATE($B151,"-",$C151),IN_1F!$B$2:$X$2946,6,FALSE))=TRUE,"",VLOOKUP(CONCATENATE($B151,"-",$C151),IN_1F!$B$2:$X$2946,6,FALSE))</f>
        <v>0</v>
      </c>
      <c r="I151" s="1567">
        <f>IF(ISERROR(VLOOKUP(CONCATENATE($B151,"-",$C151),IN_1F!$B$2:$X$2946,7,FALSE))=TRUE,"",VLOOKUP(CONCATENATE($B151,"-",$C151),IN_1F!$B$2:$X$2946,7,FALSE))</f>
        <v>0</v>
      </c>
      <c r="J151" s="1568">
        <f>IF(ISERROR(VLOOKUP(CONCATENATE($B151,"-",$C151),IN_1F!$B$2:$X$2946,8,FALSE))=TRUE,"",VLOOKUP(CONCATENATE($B151,"-",$C151),IN_1F!$B$2:$X$2946,8,FALSE))</f>
        <v>0</v>
      </c>
      <c r="K151" s="1567">
        <f>IF(ISERROR(VLOOKUP(CONCATENATE($B151,"-",$C151),IN_1F!$B$2:$X$2946,9,FALSE))=TRUE,"",VLOOKUP(CONCATENATE($B151,"-",$C151),IN_1F!$B$2:$X$2946,9,FALSE))</f>
        <v>0</v>
      </c>
      <c r="L151" s="1568">
        <f>IF(ISERROR(VLOOKUP(CONCATENATE($B151,"-",$C151),IN_1F!$B$2:$X$2946,10,FALSE))=TRUE,"",VLOOKUP(CONCATENATE($B151,"-",$C151),IN_1F!$B$2:$X$2946,10,FALSE))</f>
        <v>0</v>
      </c>
      <c r="M151" s="1624">
        <f t="shared" si="9"/>
        <v>0</v>
      </c>
      <c r="N151" s="1625">
        <f t="shared" si="10"/>
        <v>0</v>
      </c>
    </row>
    <row r="152" spans="1:14" x14ac:dyDescent="0.3">
      <c r="A152" s="830" t="s">
        <v>1944</v>
      </c>
      <c r="B152" s="831" t="s">
        <v>1945</v>
      </c>
      <c r="C152" s="832">
        <v>3</v>
      </c>
      <c r="D152" s="1378" t="str">
        <f t="shared" si="8"/>
        <v/>
      </c>
      <c r="E152" s="911">
        <f>IF(ISERROR(VLOOKUP(CONCATENATE($B152,"-",$C152),IN_1F!$B$2:$X$2946,3,FALSE))=TRUE,"",VLOOKUP(CONCATENATE($B152,"-",$C152),IN_1F!$B$2:$X$2946,3,FALSE))</f>
        <v>0</v>
      </c>
      <c r="F152" s="912">
        <f>IF(ISERROR(VLOOKUP(CONCATENATE($B152,"-",$C152),IN_1F!$B$2:$X$2946,4,FALSE))=TRUE,"",VLOOKUP(CONCATENATE($B152,"-",$C152),IN_1F!$B$2:$X$2946,4,FALSE))</f>
        <v>0</v>
      </c>
      <c r="G152" s="911">
        <f>IF(ISERROR(VLOOKUP(CONCATENATE($B152,"-",$C152),IN_1F!$B$2:$X$2946,5,FALSE))=TRUE,"",VLOOKUP(CONCATENATE($B152,"-",$C152),IN_1F!$B$2:$X$2946,5,FALSE))</f>
        <v>0</v>
      </c>
      <c r="H152" s="913">
        <f>IF(ISERROR(VLOOKUP(CONCATENATE($B152,"-",$C152),IN_1F!$B$2:$X$2946,6,FALSE))=TRUE,"",VLOOKUP(CONCATENATE($B152,"-",$C152),IN_1F!$B$2:$X$2946,6,FALSE))</f>
        <v>0</v>
      </c>
      <c r="I152" s="1567">
        <f>IF(ISERROR(VLOOKUP(CONCATENATE($B152,"-",$C152),IN_1F!$B$2:$X$2946,7,FALSE))=TRUE,"",VLOOKUP(CONCATENATE($B152,"-",$C152),IN_1F!$B$2:$X$2946,7,FALSE))</f>
        <v>0</v>
      </c>
      <c r="J152" s="1568">
        <f>IF(ISERROR(VLOOKUP(CONCATENATE($B152,"-",$C152),IN_1F!$B$2:$X$2946,8,FALSE))=TRUE,"",VLOOKUP(CONCATENATE($B152,"-",$C152),IN_1F!$B$2:$X$2946,8,FALSE))</f>
        <v>0</v>
      </c>
      <c r="K152" s="1567">
        <f>IF(ISERROR(VLOOKUP(CONCATENATE($B152,"-",$C152),IN_1F!$B$2:$X$2946,9,FALSE))=TRUE,"",VLOOKUP(CONCATENATE($B152,"-",$C152),IN_1F!$B$2:$X$2946,9,FALSE))</f>
        <v>0</v>
      </c>
      <c r="L152" s="1568">
        <f>IF(ISERROR(VLOOKUP(CONCATENATE($B152,"-",$C152),IN_1F!$B$2:$X$2946,10,FALSE))=TRUE,"",VLOOKUP(CONCATENATE($B152,"-",$C152),IN_1F!$B$2:$X$2946,10,FALSE))</f>
        <v>0</v>
      </c>
      <c r="M152" s="1624">
        <f t="shared" si="9"/>
        <v>0</v>
      </c>
      <c r="N152" s="1625">
        <f t="shared" si="10"/>
        <v>0</v>
      </c>
    </row>
    <row r="153" spans="1:14" x14ac:dyDescent="0.3">
      <c r="A153" s="827" t="s">
        <v>1946</v>
      </c>
      <c r="B153" s="828" t="s">
        <v>1947</v>
      </c>
      <c r="C153" s="824">
        <v>3</v>
      </c>
      <c r="D153" s="1378" t="str">
        <f t="shared" si="8"/>
        <v/>
      </c>
      <c r="E153" s="911">
        <f>IF(ISERROR(VLOOKUP(CONCATENATE($B153,"-",$C153),IN_1F!$B$2:$X$2946,3,FALSE))=TRUE,"",VLOOKUP(CONCATENATE($B153,"-",$C153),IN_1F!$B$2:$X$2946,3,FALSE))</f>
        <v>0</v>
      </c>
      <c r="F153" s="912">
        <f>IF(ISERROR(VLOOKUP(CONCATENATE($B153,"-",$C153),IN_1F!$B$2:$X$2946,4,FALSE))=TRUE,"",VLOOKUP(CONCATENATE($B153,"-",$C153),IN_1F!$B$2:$X$2946,4,FALSE))</f>
        <v>0</v>
      </c>
      <c r="G153" s="911">
        <f>IF(ISERROR(VLOOKUP(CONCATENATE($B153,"-",$C153),IN_1F!$B$2:$X$2946,5,FALSE))=TRUE,"",VLOOKUP(CONCATENATE($B153,"-",$C153),IN_1F!$B$2:$X$2946,5,FALSE))</f>
        <v>0</v>
      </c>
      <c r="H153" s="913">
        <f>IF(ISERROR(VLOOKUP(CONCATENATE($B153,"-",$C153),IN_1F!$B$2:$X$2946,6,FALSE))=TRUE,"",VLOOKUP(CONCATENATE($B153,"-",$C153),IN_1F!$B$2:$X$2946,6,FALSE))</f>
        <v>0</v>
      </c>
      <c r="I153" s="1567">
        <f>IF(ISERROR(VLOOKUP(CONCATENATE($B153,"-",$C153),IN_1F!$B$2:$X$2946,7,FALSE))=TRUE,"",VLOOKUP(CONCATENATE($B153,"-",$C153),IN_1F!$B$2:$X$2946,7,FALSE))</f>
        <v>0</v>
      </c>
      <c r="J153" s="1568">
        <f>IF(ISERROR(VLOOKUP(CONCATENATE($B153,"-",$C153),IN_1F!$B$2:$X$2946,8,FALSE))=TRUE,"",VLOOKUP(CONCATENATE($B153,"-",$C153),IN_1F!$B$2:$X$2946,8,FALSE))</f>
        <v>0</v>
      </c>
      <c r="K153" s="1567">
        <f>IF(ISERROR(VLOOKUP(CONCATENATE($B153,"-",$C153),IN_1F!$B$2:$X$2946,9,FALSE))=TRUE,"",VLOOKUP(CONCATENATE($B153,"-",$C153),IN_1F!$B$2:$X$2946,9,FALSE))</f>
        <v>0</v>
      </c>
      <c r="L153" s="1568">
        <f>IF(ISERROR(VLOOKUP(CONCATENATE($B153,"-",$C153),IN_1F!$B$2:$X$2946,10,FALSE))=TRUE,"",VLOOKUP(CONCATENATE($B153,"-",$C153),IN_1F!$B$2:$X$2946,10,FALSE))</f>
        <v>0</v>
      </c>
      <c r="M153" s="1624">
        <f t="shared" si="9"/>
        <v>0</v>
      </c>
      <c r="N153" s="1625">
        <f t="shared" si="10"/>
        <v>0</v>
      </c>
    </row>
    <row r="154" spans="1:14" x14ac:dyDescent="0.3">
      <c r="A154" s="830" t="s">
        <v>1948</v>
      </c>
      <c r="B154" s="831" t="s">
        <v>1949</v>
      </c>
      <c r="C154" s="832">
        <v>3</v>
      </c>
      <c r="D154" s="1378" t="str">
        <f t="shared" si="8"/>
        <v/>
      </c>
      <c r="E154" s="911">
        <f>IF(ISERROR(VLOOKUP(CONCATENATE($B154,"-",$C154),IN_1F!$B$2:$X$2946,3,FALSE))=TRUE,"",VLOOKUP(CONCATENATE($B154,"-",$C154),IN_1F!$B$2:$X$2946,3,FALSE))</f>
        <v>0</v>
      </c>
      <c r="F154" s="912">
        <f>IF(ISERROR(VLOOKUP(CONCATENATE($B154,"-",$C154),IN_1F!$B$2:$X$2946,4,FALSE))=TRUE,"",VLOOKUP(CONCATENATE($B154,"-",$C154),IN_1F!$B$2:$X$2946,4,FALSE))</f>
        <v>0</v>
      </c>
      <c r="G154" s="911">
        <f>IF(ISERROR(VLOOKUP(CONCATENATE($B154,"-",$C154),IN_1F!$B$2:$X$2946,5,FALSE))=TRUE,"",VLOOKUP(CONCATENATE($B154,"-",$C154),IN_1F!$B$2:$X$2946,5,FALSE))</f>
        <v>0</v>
      </c>
      <c r="H154" s="913">
        <f>IF(ISERROR(VLOOKUP(CONCATENATE($B154,"-",$C154),IN_1F!$B$2:$X$2946,6,FALSE))=TRUE,"",VLOOKUP(CONCATENATE($B154,"-",$C154),IN_1F!$B$2:$X$2946,6,FALSE))</f>
        <v>0</v>
      </c>
      <c r="I154" s="1567">
        <f>IF(ISERROR(VLOOKUP(CONCATENATE($B154,"-",$C154),IN_1F!$B$2:$X$2946,7,FALSE))=TRUE,"",VLOOKUP(CONCATENATE($B154,"-",$C154),IN_1F!$B$2:$X$2946,7,FALSE))</f>
        <v>0</v>
      </c>
      <c r="J154" s="1568">
        <f>IF(ISERROR(VLOOKUP(CONCATENATE($B154,"-",$C154),IN_1F!$B$2:$X$2946,8,FALSE))=TRUE,"",VLOOKUP(CONCATENATE($B154,"-",$C154),IN_1F!$B$2:$X$2946,8,FALSE))</f>
        <v>0</v>
      </c>
      <c r="K154" s="1567">
        <f>IF(ISERROR(VLOOKUP(CONCATENATE($B154,"-",$C154),IN_1F!$B$2:$X$2946,9,FALSE))=TRUE,"",VLOOKUP(CONCATENATE($B154,"-",$C154),IN_1F!$B$2:$X$2946,9,FALSE))</f>
        <v>0</v>
      </c>
      <c r="L154" s="1568">
        <f>IF(ISERROR(VLOOKUP(CONCATENATE($B154,"-",$C154),IN_1F!$B$2:$X$2946,10,FALSE))=TRUE,"",VLOOKUP(CONCATENATE($B154,"-",$C154),IN_1F!$B$2:$X$2946,10,FALSE))</f>
        <v>0</v>
      </c>
      <c r="M154" s="1624">
        <f t="shared" si="9"/>
        <v>0</v>
      </c>
      <c r="N154" s="1625">
        <f t="shared" si="10"/>
        <v>0</v>
      </c>
    </row>
    <row r="155" spans="1:14" x14ac:dyDescent="0.3">
      <c r="A155" s="827" t="s">
        <v>1950</v>
      </c>
      <c r="B155" s="828" t="s">
        <v>1951</v>
      </c>
      <c r="C155" s="824">
        <v>3</v>
      </c>
      <c r="D155" s="1378" t="str">
        <f t="shared" si="8"/>
        <v/>
      </c>
      <c r="E155" s="911">
        <f>IF(ISERROR(VLOOKUP(CONCATENATE($B155,"-",$C155),IN_1F!$B$2:$X$2946,3,FALSE))=TRUE,"",VLOOKUP(CONCATENATE($B155,"-",$C155),IN_1F!$B$2:$X$2946,3,FALSE))</f>
        <v>0</v>
      </c>
      <c r="F155" s="912">
        <f>IF(ISERROR(VLOOKUP(CONCATENATE($B155,"-",$C155),IN_1F!$B$2:$X$2946,4,FALSE))=TRUE,"",VLOOKUP(CONCATENATE($B155,"-",$C155),IN_1F!$B$2:$X$2946,4,FALSE))</f>
        <v>0</v>
      </c>
      <c r="G155" s="911">
        <f>IF(ISERROR(VLOOKUP(CONCATENATE($B155,"-",$C155),IN_1F!$B$2:$X$2946,5,FALSE))=TRUE,"",VLOOKUP(CONCATENATE($B155,"-",$C155),IN_1F!$B$2:$X$2946,5,FALSE))</f>
        <v>0</v>
      </c>
      <c r="H155" s="913">
        <f>IF(ISERROR(VLOOKUP(CONCATENATE($B155,"-",$C155),IN_1F!$B$2:$X$2946,6,FALSE))=TRUE,"",VLOOKUP(CONCATENATE($B155,"-",$C155),IN_1F!$B$2:$X$2946,6,FALSE))</f>
        <v>0</v>
      </c>
      <c r="I155" s="1567">
        <f>IF(ISERROR(VLOOKUP(CONCATENATE($B155,"-",$C155),IN_1F!$B$2:$X$2946,7,FALSE))=TRUE,"",VLOOKUP(CONCATENATE($B155,"-",$C155),IN_1F!$B$2:$X$2946,7,FALSE))</f>
        <v>0</v>
      </c>
      <c r="J155" s="1568">
        <f>IF(ISERROR(VLOOKUP(CONCATENATE($B155,"-",$C155),IN_1F!$B$2:$X$2946,8,FALSE))=TRUE,"",VLOOKUP(CONCATENATE($B155,"-",$C155),IN_1F!$B$2:$X$2946,8,FALSE))</f>
        <v>0</v>
      </c>
      <c r="K155" s="1567">
        <f>IF(ISERROR(VLOOKUP(CONCATENATE($B155,"-",$C155),IN_1F!$B$2:$X$2946,9,FALSE))=TRUE,"",VLOOKUP(CONCATENATE($B155,"-",$C155),IN_1F!$B$2:$X$2946,9,FALSE))</f>
        <v>0</v>
      </c>
      <c r="L155" s="1568">
        <f>IF(ISERROR(VLOOKUP(CONCATENATE($B155,"-",$C155),IN_1F!$B$2:$X$2946,10,FALSE))=TRUE,"",VLOOKUP(CONCATENATE($B155,"-",$C155),IN_1F!$B$2:$X$2946,10,FALSE))</f>
        <v>0</v>
      </c>
      <c r="M155" s="1624">
        <f t="shared" si="9"/>
        <v>0</v>
      </c>
      <c r="N155" s="1625">
        <f t="shared" si="10"/>
        <v>0</v>
      </c>
    </row>
    <row r="156" spans="1:14" x14ac:dyDescent="0.3">
      <c r="A156" s="830" t="s">
        <v>1952</v>
      </c>
      <c r="B156" s="831" t="s">
        <v>1953</v>
      </c>
      <c r="C156" s="832">
        <v>3</v>
      </c>
      <c r="D156" s="1378" t="str">
        <f t="shared" si="8"/>
        <v/>
      </c>
      <c r="E156" s="911">
        <f>IF(ISERROR(VLOOKUP(CONCATENATE($B156,"-",$C156),IN_1F!$B$2:$X$2946,3,FALSE))=TRUE,"",VLOOKUP(CONCATENATE($B156,"-",$C156),IN_1F!$B$2:$X$2946,3,FALSE))</f>
        <v>0</v>
      </c>
      <c r="F156" s="912">
        <f>IF(ISERROR(VLOOKUP(CONCATENATE($B156,"-",$C156),IN_1F!$B$2:$X$2946,4,FALSE))=TRUE,"",VLOOKUP(CONCATENATE($B156,"-",$C156),IN_1F!$B$2:$X$2946,4,FALSE))</f>
        <v>0</v>
      </c>
      <c r="G156" s="911">
        <f>IF(ISERROR(VLOOKUP(CONCATENATE($B156,"-",$C156),IN_1F!$B$2:$X$2946,5,FALSE))=TRUE,"",VLOOKUP(CONCATENATE($B156,"-",$C156),IN_1F!$B$2:$X$2946,5,FALSE))</f>
        <v>0</v>
      </c>
      <c r="H156" s="913">
        <f>IF(ISERROR(VLOOKUP(CONCATENATE($B156,"-",$C156),IN_1F!$B$2:$X$2946,6,FALSE))=TRUE,"",VLOOKUP(CONCATENATE($B156,"-",$C156),IN_1F!$B$2:$X$2946,6,FALSE))</f>
        <v>0</v>
      </c>
      <c r="I156" s="1567">
        <f>IF(ISERROR(VLOOKUP(CONCATENATE($B156,"-",$C156),IN_1F!$B$2:$X$2946,7,FALSE))=TRUE,"",VLOOKUP(CONCATENATE($B156,"-",$C156),IN_1F!$B$2:$X$2946,7,FALSE))</f>
        <v>0</v>
      </c>
      <c r="J156" s="1568">
        <f>IF(ISERROR(VLOOKUP(CONCATENATE($B156,"-",$C156),IN_1F!$B$2:$X$2946,8,FALSE))=TRUE,"",VLOOKUP(CONCATENATE($B156,"-",$C156),IN_1F!$B$2:$X$2946,8,FALSE))</f>
        <v>0</v>
      </c>
      <c r="K156" s="1567">
        <f>IF(ISERROR(VLOOKUP(CONCATENATE($B156,"-",$C156),IN_1F!$B$2:$X$2946,9,FALSE))=TRUE,"",VLOOKUP(CONCATENATE($B156,"-",$C156),IN_1F!$B$2:$X$2946,9,FALSE))</f>
        <v>0</v>
      </c>
      <c r="L156" s="1568">
        <f>IF(ISERROR(VLOOKUP(CONCATENATE($B156,"-",$C156),IN_1F!$B$2:$X$2946,10,FALSE))=TRUE,"",VLOOKUP(CONCATENATE($B156,"-",$C156),IN_1F!$B$2:$X$2946,10,FALSE))</f>
        <v>0</v>
      </c>
      <c r="M156" s="1624">
        <f t="shared" si="9"/>
        <v>0</v>
      </c>
      <c r="N156" s="1625">
        <f t="shared" si="10"/>
        <v>0</v>
      </c>
    </row>
    <row r="157" spans="1:14" x14ac:dyDescent="0.3">
      <c r="A157" s="827" t="s">
        <v>1954</v>
      </c>
      <c r="B157" s="828" t="s">
        <v>1955</v>
      </c>
      <c r="C157" s="824">
        <v>3</v>
      </c>
      <c r="D157" s="1378" t="str">
        <f t="shared" si="8"/>
        <v/>
      </c>
      <c r="E157" s="911">
        <f>IF(ISERROR(VLOOKUP(CONCATENATE($B157,"-",$C157),IN_1F!$B$2:$X$2946,3,FALSE))=TRUE,"",VLOOKUP(CONCATENATE($B157,"-",$C157),IN_1F!$B$2:$X$2946,3,FALSE))</f>
        <v>0</v>
      </c>
      <c r="F157" s="912">
        <f>IF(ISERROR(VLOOKUP(CONCATENATE($B157,"-",$C157),IN_1F!$B$2:$X$2946,4,FALSE))=TRUE,"",VLOOKUP(CONCATENATE($B157,"-",$C157),IN_1F!$B$2:$X$2946,4,FALSE))</f>
        <v>0</v>
      </c>
      <c r="G157" s="911">
        <f>IF(ISERROR(VLOOKUP(CONCATENATE($B157,"-",$C157),IN_1F!$B$2:$X$2946,5,FALSE))=TRUE,"",VLOOKUP(CONCATENATE($B157,"-",$C157),IN_1F!$B$2:$X$2946,5,FALSE))</f>
        <v>0</v>
      </c>
      <c r="H157" s="913">
        <f>IF(ISERROR(VLOOKUP(CONCATENATE($B157,"-",$C157),IN_1F!$B$2:$X$2946,6,FALSE))=TRUE,"",VLOOKUP(CONCATENATE($B157,"-",$C157),IN_1F!$B$2:$X$2946,6,FALSE))</f>
        <v>0</v>
      </c>
      <c r="I157" s="1567">
        <f>IF(ISERROR(VLOOKUP(CONCATENATE($B157,"-",$C157),IN_1F!$B$2:$X$2946,7,FALSE))=TRUE,"",VLOOKUP(CONCATENATE($B157,"-",$C157),IN_1F!$B$2:$X$2946,7,FALSE))</f>
        <v>0</v>
      </c>
      <c r="J157" s="1568">
        <f>IF(ISERROR(VLOOKUP(CONCATENATE($B157,"-",$C157),IN_1F!$B$2:$X$2946,8,FALSE))=TRUE,"",VLOOKUP(CONCATENATE($B157,"-",$C157),IN_1F!$B$2:$X$2946,8,FALSE))</f>
        <v>0</v>
      </c>
      <c r="K157" s="1567">
        <f>IF(ISERROR(VLOOKUP(CONCATENATE($B157,"-",$C157),IN_1F!$B$2:$X$2946,9,FALSE))=TRUE,"",VLOOKUP(CONCATENATE($B157,"-",$C157),IN_1F!$B$2:$X$2946,9,FALSE))</f>
        <v>0</v>
      </c>
      <c r="L157" s="1568">
        <f>IF(ISERROR(VLOOKUP(CONCATENATE($B157,"-",$C157),IN_1F!$B$2:$X$2946,10,FALSE))=TRUE,"",VLOOKUP(CONCATENATE($B157,"-",$C157),IN_1F!$B$2:$X$2946,10,FALSE))</f>
        <v>0</v>
      </c>
      <c r="M157" s="1624">
        <f t="shared" si="9"/>
        <v>0</v>
      </c>
      <c r="N157" s="1625">
        <f t="shared" si="10"/>
        <v>0</v>
      </c>
    </row>
    <row r="158" spans="1:14" x14ac:dyDescent="0.3">
      <c r="A158" s="830" t="s">
        <v>1956</v>
      </c>
      <c r="B158" s="831" t="s">
        <v>1957</v>
      </c>
      <c r="C158" s="832">
        <v>3</v>
      </c>
      <c r="D158" s="1378" t="str">
        <f t="shared" si="8"/>
        <v/>
      </c>
      <c r="E158" s="911">
        <f>IF(ISERROR(VLOOKUP(CONCATENATE($B158,"-",$C158),IN_1F!$B$2:$X$2946,3,FALSE))=TRUE,"",VLOOKUP(CONCATENATE($B158,"-",$C158),IN_1F!$B$2:$X$2946,3,FALSE))</f>
        <v>0</v>
      </c>
      <c r="F158" s="912">
        <f>IF(ISERROR(VLOOKUP(CONCATENATE($B158,"-",$C158),IN_1F!$B$2:$X$2946,4,FALSE))=TRUE,"",VLOOKUP(CONCATENATE($B158,"-",$C158),IN_1F!$B$2:$X$2946,4,FALSE))</f>
        <v>0</v>
      </c>
      <c r="G158" s="911">
        <f>IF(ISERROR(VLOOKUP(CONCATENATE($B158,"-",$C158),IN_1F!$B$2:$X$2946,5,FALSE))=TRUE,"",VLOOKUP(CONCATENATE($B158,"-",$C158),IN_1F!$B$2:$X$2946,5,FALSE))</f>
        <v>0</v>
      </c>
      <c r="H158" s="913">
        <f>IF(ISERROR(VLOOKUP(CONCATENATE($B158,"-",$C158),IN_1F!$B$2:$X$2946,6,FALSE))=TRUE,"",VLOOKUP(CONCATENATE($B158,"-",$C158),IN_1F!$B$2:$X$2946,6,FALSE))</f>
        <v>0</v>
      </c>
      <c r="I158" s="1567">
        <f>IF(ISERROR(VLOOKUP(CONCATENATE($B158,"-",$C158),IN_1F!$B$2:$X$2946,7,FALSE))=TRUE,"",VLOOKUP(CONCATENATE($B158,"-",$C158),IN_1F!$B$2:$X$2946,7,FALSE))</f>
        <v>0</v>
      </c>
      <c r="J158" s="1568">
        <f>IF(ISERROR(VLOOKUP(CONCATENATE($B158,"-",$C158),IN_1F!$B$2:$X$2946,8,FALSE))=TRUE,"",VLOOKUP(CONCATENATE($B158,"-",$C158),IN_1F!$B$2:$X$2946,8,FALSE))</f>
        <v>0</v>
      </c>
      <c r="K158" s="1567">
        <f>IF(ISERROR(VLOOKUP(CONCATENATE($B158,"-",$C158),IN_1F!$B$2:$X$2946,9,FALSE))=TRUE,"",VLOOKUP(CONCATENATE($B158,"-",$C158),IN_1F!$B$2:$X$2946,9,FALSE))</f>
        <v>0</v>
      </c>
      <c r="L158" s="1568">
        <f>IF(ISERROR(VLOOKUP(CONCATENATE($B158,"-",$C158),IN_1F!$B$2:$X$2946,10,FALSE))=TRUE,"",VLOOKUP(CONCATENATE($B158,"-",$C158),IN_1F!$B$2:$X$2946,10,FALSE))</f>
        <v>0</v>
      </c>
      <c r="M158" s="1624">
        <f t="shared" si="9"/>
        <v>0</v>
      </c>
      <c r="N158" s="1625">
        <f t="shared" si="10"/>
        <v>0</v>
      </c>
    </row>
    <row r="159" spans="1:14" x14ac:dyDescent="0.3">
      <c r="A159" s="827" t="s">
        <v>1958</v>
      </c>
      <c r="B159" s="828" t="s">
        <v>1959</v>
      </c>
      <c r="C159" s="824">
        <v>3</v>
      </c>
      <c r="D159" s="1378" t="str">
        <f t="shared" si="8"/>
        <v/>
      </c>
      <c r="E159" s="911">
        <f>IF(ISERROR(VLOOKUP(CONCATENATE($B159,"-",$C159),IN_1F!$B$2:$X$2946,3,FALSE))=TRUE,"",VLOOKUP(CONCATENATE($B159,"-",$C159),IN_1F!$B$2:$X$2946,3,FALSE))</f>
        <v>0</v>
      </c>
      <c r="F159" s="912">
        <f>IF(ISERROR(VLOOKUP(CONCATENATE($B159,"-",$C159),IN_1F!$B$2:$X$2946,4,FALSE))=TRUE,"",VLOOKUP(CONCATENATE($B159,"-",$C159),IN_1F!$B$2:$X$2946,4,FALSE))</f>
        <v>0</v>
      </c>
      <c r="G159" s="911">
        <f>IF(ISERROR(VLOOKUP(CONCATENATE($B159,"-",$C159),IN_1F!$B$2:$X$2946,5,FALSE))=TRUE,"",VLOOKUP(CONCATENATE($B159,"-",$C159),IN_1F!$B$2:$X$2946,5,FALSE))</f>
        <v>0</v>
      </c>
      <c r="H159" s="913">
        <f>IF(ISERROR(VLOOKUP(CONCATENATE($B159,"-",$C159),IN_1F!$B$2:$X$2946,6,FALSE))=TRUE,"",VLOOKUP(CONCATENATE($B159,"-",$C159),IN_1F!$B$2:$X$2946,6,FALSE))</f>
        <v>0</v>
      </c>
      <c r="I159" s="1567">
        <f>IF(ISERROR(VLOOKUP(CONCATENATE($B159,"-",$C159),IN_1F!$B$2:$X$2946,7,FALSE))=TRUE,"",VLOOKUP(CONCATENATE($B159,"-",$C159),IN_1F!$B$2:$X$2946,7,FALSE))</f>
        <v>0</v>
      </c>
      <c r="J159" s="1568">
        <f>IF(ISERROR(VLOOKUP(CONCATENATE($B159,"-",$C159),IN_1F!$B$2:$X$2946,8,FALSE))=TRUE,"",VLOOKUP(CONCATENATE($B159,"-",$C159),IN_1F!$B$2:$X$2946,8,FALSE))</f>
        <v>0</v>
      </c>
      <c r="K159" s="1567">
        <f>IF(ISERROR(VLOOKUP(CONCATENATE($B159,"-",$C159),IN_1F!$B$2:$X$2946,9,FALSE))=TRUE,"",VLOOKUP(CONCATENATE($B159,"-",$C159),IN_1F!$B$2:$X$2946,9,FALSE))</f>
        <v>0</v>
      </c>
      <c r="L159" s="1568">
        <f>IF(ISERROR(VLOOKUP(CONCATENATE($B159,"-",$C159),IN_1F!$B$2:$X$2946,10,FALSE))=TRUE,"",VLOOKUP(CONCATENATE($B159,"-",$C159),IN_1F!$B$2:$X$2946,10,FALSE))</f>
        <v>0</v>
      </c>
      <c r="M159" s="1624">
        <f t="shared" si="9"/>
        <v>0</v>
      </c>
      <c r="N159" s="1625">
        <f t="shared" si="10"/>
        <v>0</v>
      </c>
    </row>
    <row r="160" spans="1:14" x14ac:dyDescent="0.3">
      <c r="A160" s="830" t="s">
        <v>1960</v>
      </c>
      <c r="B160" s="831" t="s">
        <v>1961</v>
      </c>
      <c r="C160" s="832">
        <v>3</v>
      </c>
      <c r="D160" s="1378" t="str">
        <f t="shared" si="8"/>
        <v/>
      </c>
      <c r="E160" s="911">
        <f>IF(ISERROR(VLOOKUP(CONCATENATE($B160,"-",$C160),IN_1F!$B$2:$X$2946,3,FALSE))=TRUE,"",VLOOKUP(CONCATENATE($B160,"-",$C160),IN_1F!$B$2:$X$2946,3,FALSE))</f>
        <v>0</v>
      </c>
      <c r="F160" s="912">
        <f>IF(ISERROR(VLOOKUP(CONCATENATE($B160,"-",$C160),IN_1F!$B$2:$X$2946,4,FALSE))=TRUE,"",VLOOKUP(CONCATENATE($B160,"-",$C160),IN_1F!$B$2:$X$2946,4,FALSE))</f>
        <v>0</v>
      </c>
      <c r="G160" s="911">
        <f>IF(ISERROR(VLOOKUP(CONCATENATE($B160,"-",$C160),IN_1F!$B$2:$X$2946,5,FALSE))=TRUE,"",VLOOKUP(CONCATENATE($B160,"-",$C160),IN_1F!$B$2:$X$2946,5,FALSE))</f>
        <v>0</v>
      </c>
      <c r="H160" s="913">
        <f>IF(ISERROR(VLOOKUP(CONCATENATE($B160,"-",$C160),IN_1F!$B$2:$X$2946,6,FALSE))=TRUE,"",VLOOKUP(CONCATENATE($B160,"-",$C160),IN_1F!$B$2:$X$2946,6,FALSE))</f>
        <v>0</v>
      </c>
      <c r="I160" s="1567">
        <f>IF(ISERROR(VLOOKUP(CONCATENATE($B160,"-",$C160),IN_1F!$B$2:$X$2946,7,FALSE))=TRUE,"",VLOOKUP(CONCATENATE($B160,"-",$C160),IN_1F!$B$2:$X$2946,7,FALSE))</f>
        <v>0</v>
      </c>
      <c r="J160" s="1568">
        <f>IF(ISERROR(VLOOKUP(CONCATENATE($B160,"-",$C160),IN_1F!$B$2:$X$2946,8,FALSE))=TRUE,"",VLOOKUP(CONCATENATE($B160,"-",$C160),IN_1F!$B$2:$X$2946,8,FALSE))</f>
        <v>0</v>
      </c>
      <c r="K160" s="1567">
        <f>IF(ISERROR(VLOOKUP(CONCATENATE($B160,"-",$C160),IN_1F!$B$2:$X$2946,9,FALSE))=TRUE,"",VLOOKUP(CONCATENATE($B160,"-",$C160),IN_1F!$B$2:$X$2946,9,FALSE))</f>
        <v>0</v>
      </c>
      <c r="L160" s="1568">
        <f>IF(ISERROR(VLOOKUP(CONCATENATE($B160,"-",$C160),IN_1F!$B$2:$X$2946,10,FALSE))=TRUE,"",VLOOKUP(CONCATENATE($B160,"-",$C160),IN_1F!$B$2:$X$2946,10,FALSE))</f>
        <v>0</v>
      </c>
      <c r="M160" s="1624">
        <f t="shared" si="9"/>
        <v>0</v>
      </c>
      <c r="N160" s="1625">
        <f t="shared" si="10"/>
        <v>0</v>
      </c>
    </row>
    <row r="161" spans="1:14" x14ac:dyDescent="0.3">
      <c r="A161" s="827" t="s">
        <v>1962</v>
      </c>
      <c r="B161" s="828" t="s">
        <v>1963</v>
      </c>
      <c r="C161" s="824">
        <v>3</v>
      </c>
      <c r="D161" s="1378" t="str">
        <f t="shared" si="8"/>
        <v/>
      </c>
      <c r="E161" s="911">
        <f>IF(ISERROR(VLOOKUP(CONCATENATE($B161,"-",$C161),IN_1F!$B$2:$X$2946,3,FALSE))=TRUE,"",VLOOKUP(CONCATENATE($B161,"-",$C161),IN_1F!$B$2:$X$2946,3,FALSE))</f>
        <v>0</v>
      </c>
      <c r="F161" s="912">
        <f>IF(ISERROR(VLOOKUP(CONCATENATE($B161,"-",$C161),IN_1F!$B$2:$X$2946,4,FALSE))=TRUE,"",VLOOKUP(CONCATENATE($B161,"-",$C161),IN_1F!$B$2:$X$2946,4,FALSE))</f>
        <v>0</v>
      </c>
      <c r="G161" s="911">
        <f>IF(ISERROR(VLOOKUP(CONCATENATE($B161,"-",$C161),IN_1F!$B$2:$X$2946,5,FALSE))=TRUE,"",VLOOKUP(CONCATENATE($B161,"-",$C161),IN_1F!$B$2:$X$2946,5,FALSE))</f>
        <v>0</v>
      </c>
      <c r="H161" s="913">
        <f>IF(ISERROR(VLOOKUP(CONCATENATE($B161,"-",$C161),IN_1F!$B$2:$X$2946,6,FALSE))=TRUE,"",VLOOKUP(CONCATENATE($B161,"-",$C161),IN_1F!$B$2:$X$2946,6,FALSE))</f>
        <v>0</v>
      </c>
      <c r="I161" s="1567">
        <f>IF(ISERROR(VLOOKUP(CONCATENATE($B161,"-",$C161),IN_1F!$B$2:$X$2946,7,FALSE))=TRUE,"",VLOOKUP(CONCATENATE($B161,"-",$C161),IN_1F!$B$2:$X$2946,7,FALSE))</f>
        <v>0</v>
      </c>
      <c r="J161" s="1568">
        <f>IF(ISERROR(VLOOKUP(CONCATENATE($B161,"-",$C161),IN_1F!$B$2:$X$2946,8,FALSE))=TRUE,"",VLOOKUP(CONCATENATE($B161,"-",$C161),IN_1F!$B$2:$X$2946,8,FALSE))</f>
        <v>0</v>
      </c>
      <c r="K161" s="1567">
        <f>IF(ISERROR(VLOOKUP(CONCATENATE($B161,"-",$C161),IN_1F!$B$2:$X$2946,9,FALSE))=TRUE,"",VLOOKUP(CONCATENATE($B161,"-",$C161),IN_1F!$B$2:$X$2946,9,FALSE))</f>
        <v>0</v>
      </c>
      <c r="L161" s="1568">
        <f>IF(ISERROR(VLOOKUP(CONCATENATE($B161,"-",$C161),IN_1F!$B$2:$X$2946,10,FALSE))=TRUE,"",VLOOKUP(CONCATENATE($B161,"-",$C161),IN_1F!$B$2:$X$2946,10,FALSE))</f>
        <v>0</v>
      </c>
      <c r="M161" s="1624">
        <f t="shared" si="9"/>
        <v>0</v>
      </c>
      <c r="N161" s="1625">
        <f t="shared" si="10"/>
        <v>0</v>
      </c>
    </row>
    <row r="162" spans="1:14" x14ac:dyDescent="0.3">
      <c r="A162" s="827" t="s">
        <v>1964</v>
      </c>
      <c r="B162" s="828" t="s">
        <v>1965</v>
      </c>
      <c r="C162" s="824">
        <v>3</v>
      </c>
      <c r="D162" s="1378" t="str">
        <f t="shared" si="8"/>
        <v/>
      </c>
      <c r="E162" s="911">
        <f>IF(ISERROR(VLOOKUP(CONCATENATE($B162,"-",$C162),IN_1F!$B$2:$X$2946,3,FALSE))=TRUE,"",VLOOKUP(CONCATENATE($B162,"-",$C162),IN_1F!$B$2:$X$2946,3,FALSE))</f>
        <v>0</v>
      </c>
      <c r="F162" s="912">
        <f>IF(ISERROR(VLOOKUP(CONCATENATE($B162,"-",$C162),IN_1F!$B$2:$X$2946,4,FALSE))=TRUE,"",VLOOKUP(CONCATENATE($B162,"-",$C162),IN_1F!$B$2:$X$2946,4,FALSE))</f>
        <v>0</v>
      </c>
      <c r="G162" s="911">
        <f>IF(ISERROR(VLOOKUP(CONCATENATE($B162,"-",$C162),IN_1F!$B$2:$X$2946,5,FALSE))=TRUE,"",VLOOKUP(CONCATENATE($B162,"-",$C162),IN_1F!$B$2:$X$2946,5,FALSE))</f>
        <v>0</v>
      </c>
      <c r="H162" s="913">
        <f>IF(ISERROR(VLOOKUP(CONCATENATE($B162,"-",$C162),IN_1F!$B$2:$X$2946,6,FALSE))=TRUE,"",VLOOKUP(CONCATENATE($B162,"-",$C162),IN_1F!$B$2:$X$2946,6,FALSE))</f>
        <v>0</v>
      </c>
      <c r="I162" s="1567">
        <f>IF(ISERROR(VLOOKUP(CONCATENATE($B162,"-",$C162),IN_1F!$B$2:$X$2946,7,FALSE))=TRUE,"",VLOOKUP(CONCATENATE($B162,"-",$C162),IN_1F!$B$2:$X$2946,7,FALSE))</f>
        <v>0</v>
      </c>
      <c r="J162" s="1568">
        <f>IF(ISERROR(VLOOKUP(CONCATENATE($B162,"-",$C162),IN_1F!$B$2:$X$2946,8,FALSE))=TRUE,"",VLOOKUP(CONCATENATE($B162,"-",$C162),IN_1F!$B$2:$X$2946,8,FALSE))</f>
        <v>0</v>
      </c>
      <c r="K162" s="1567">
        <f>IF(ISERROR(VLOOKUP(CONCATENATE($B162,"-",$C162),IN_1F!$B$2:$X$2946,9,FALSE))=TRUE,"",VLOOKUP(CONCATENATE($B162,"-",$C162),IN_1F!$B$2:$X$2946,9,FALSE))</f>
        <v>0</v>
      </c>
      <c r="L162" s="1568">
        <f>IF(ISERROR(VLOOKUP(CONCATENATE($B162,"-",$C162),IN_1F!$B$2:$X$2946,10,FALSE))=TRUE,"",VLOOKUP(CONCATENATE($B162,"-",$C162),IN_1F!$B$2:$X$2946,10,FALSE))</f>
        <v>0</v>
      </c>
      <c r="M162" s="1624">
        <f t="shared" si="9"/>
        <v>0</v>
      </c>
      <c r="N162" s="1625">
        <f t="shared" si="10"/>
        <v>0</v>
      </c>
    </row>
    <row r="163" spans="1:14" x14ac:dyDescent="0.3">
      <c r="A163" s="827" t="s">
        <v>1966</v>
      </c>
      <c r="B163" s="828" t="s">
        <v>1967</v>
      </c>
      <c r="C163" s="824">
        <v>3</v>
      </c>
      <c r="D163" s="1378" t="str">
        <f t="shared" si="8"/>
        <v/>
      </c>
      <c r="E163" s="911">
        <f>IF(ISERROR(VLOOKUP(CONCATENATE($B163,"-",$C163),IN_1F!$B$2:$X$2946,3,FALSE))=TRUE,"",VLOOKUP(CONCATENATE($B163,"-",$C163),IN_1F!$B$2:$X$2946,3,FALSE))</f>
        <v>0</v>
      </c>
      <c r="F163" s="912">
        <f>IF(ISERROR(VLOOKUP(CONCATENATE($B163,"-",$C163),IN_1F!$B$2:$X$2946,4,FALSE))=TRUE,"",VLOOKUP(CONCATENATE($B163,"-",$C163),IN_1F!$B$2:$X$2946,4,FALSE))</f>
        <v>0</v>
      </c>
      <c r="G163" s="911">
        <f>IF(ISERROR(VLOOKUP(CONCATENATE($B163,"-",$C163),IN_1F!$B$2:$X$2946,5,FALSE))=TRUE,"",VLOOKUP(CONCATENATE($B163,"-",$C163),IN_1F!$B$2:$X$2946,5,FALSE))</f>
        <v>0</v>
      </c>
      <c r="H163" s="913">
        <f>IF(ISERROR(VLOOKUP(CONCATENATE($B163,"-",$C163),IN_1F!$B$2:$X$2946,6,FALSE))=TRUE,"",VLOOKUP(CONCATENATE($B163,"-",$C163),IN_1F!$B$2:$X$2946,6,FALSE))</f>
        <v>0</v>
      </c>
      <c r="I163" s="1567">
        <f>IF(ISERROR(VLOOKUP(CONCATENATE($B163,"-",$C163),IN_1F!$B$2:$X$2946,7,FALSE))=TRUE,"",VLOOKUP(CONCATENATE($B163,"-",$C163),IN_1F!$B$2:$X$2946,7,FALSE))</f>
        <v>0</v>
      </c>
      <c r="J163" s="1568">
        <f>IF(ISERROR(VLOOKUP(CONCATENATE($B163,"-",$C163),IN_1F!$B$2:$X$2946,8,FALSE))=TRUE,"",VLOOKUP(CONCATENATE($B163,"-",$C163),IN_1F!$B$2:$X$2946,8,FALSE))</f>
        <v>0</v>
      </c>
      <c r="K163" s="1567">
        <f>IF(ISERROR(VLOOKUP(CONCATENATE($B163,"-",$C163),IN_1F!$B$2:$X$2946,9,FALSE))=TRUE,"",VLOOKUP(CONCATENATE($B163,"-",$C163),IN_1F!$B$2:$X$2946,9,FALSE))</f>
        <v>0</v>
      </c>
      <c r="L163" s="1568">
        <f>IF(ISERROR(VLOOKUP(CONCATENATE($B163,"-",$C163),IN_1F!$B$2:$X$2946,10,FALSE))=TRUE,"",VLOOKUP(CONCATENATE($B163,"-",$C163),IN_1F!$B$2:$X$2946,10,FALSE))</f>
        <v>0</v>
      </c>
      <c r="M163" s="1624">
        <f t="shared" si="9"/>
        <v>0</v>
      </c>
      <c r="N163" s="1625">
        <f t="shared" si="10"/>
        <v>0</v>
      </c>
    </row>
    <row r="164" spans="1:14" x14ac:dyDescent="0.3">
      <c r="A164" s="827" t="s">
        <v>1968</v>
      </c>
      <c r="B164" s="828" t="s">
        <v>1969</v>
      </c>
      <c r="C164" s="824">
        <v>3</v>
      </c>
      <c r="D164" s="1378" t="str">
        <f t="shared" si="8"/>
        <v/>
      </c>
      <c r="E164" s="911">
        <f>IF(ISERROR(VLOOKUP(CONCATENATE($B164,"-",$C164),IN_1F!$B$2:$X$2946,3,FALSE))=TRUE,"",VLOOKUP(CONCATENATE($B164,"-",$C164),IN_1F!$B$2:$X$2946,3,FALSE))</f>
        <v>0</v>
      </c>
      <c r="F164" s="912">
        <f>IF(ISERROR(VLOOKUP(CONCATENATE($B164,"-",$C164),IN_1F!$B$2:$X$2946,4,FALSE))=TRUE,"",VLOOKUP(CONCATENATE($B164,"-",$C164),IN_1F!$B$2:$X$2946,4,FALSE))</f>
        <v>0</v>
      </c>
      <c r="G164" s="911">
        <f>IF(ISERROR(VLOOKUP(CONCATENATE($B164,"-",$C164),IN_1F!$B$2:$X$2946,5,FALSE))=TRUE,"",VLOOKUP(CONCATENATE($B164,"-",$C164),IN_1F!$B$2:$X$2946,5,FALSE))</f>
        <v>0</v>
      </c>
      <c r="H164" s="913">
        <f>IF(ISERROR(VLOOKUP(CONCATENATE($B164,"-",$C164),IN_1F!$B$2:$X$2946,6,FALSE))=TRUE,"",VLOOKUP(CONCATENATE($B164,"-",$C164),IN_1F!$B$2:$X$2946,6,FALSE))</f>
        <v>0</v>
      </c>
      <c r="I164" s="1567">
        <f>IF(ISERROR(VLOOKUP(CONCATENATE($B164,"-",$C164),IN_1F!$B$2:$X$2946,7,FALSE))=TRUE,"",VLOOKUP(CONCATENATE($B164,"-",$C164),IN_1F!$B$2:$X$2946,7,FALSE))</f>
        <v>0</v>
      </c>
      <c r="J164" s="1568">
        <f>IF(ISERROR(VLOOKUP(CONCATENATE($B164,"-",$C164),IN_1F!$B$2:$X$2946,8,FALSE))=TRUE,"",VLOOKUP(CONCATENATE($B164,"-",$C164),IN_1F!$B$2:$X$2946,8,FALSE))</f>
        <v>0</v>
      </c>
      <c r="K164" s="1567">
        <f>IF(ISERROR(VLOOKUP(CONCATENATE($B164,"-",$C164),IN_1F!$B$2:$X$2946,9,FALSE))=TRUE,"",VLOOKUP(CONCATENATE($B164,"-",$C164),IN_1F!$B$2:$X$2946,9,FALSE))</f>
        <v>0</v>
      </c>
      <c r="L164" s="1568">
        <f>IF(ISERROR(VLOOKUP(CONCATENATE($B164,"-",$C164),IN_1F!$B$2:$X$2946,10,FALSE))=TRUE,"",VLOOKUP(CONCATENATE($B164,"-",$C164),IN_1F!$B$2:$X$2946,10,FALSE))</f>
        <v>0</v>
      </c>
      <c r="M164" s="1624">
        <f t="shared" si="9"/>
        <v>0</v>
      </c>
      <c r="N164" s="1625">
        <f t="shared" si="10"/>
        <v>0</v>
      </c>
    </row>
    <row r="165" spans="1:14" x14ac:dyDescent="0.3">
      <c r="A165" s="827" t="s">
        <v>1970</v>
      </c>
      <c r="B165" s="828" t="s">
        <v>1971</v>
      </c>
      <c r="C165" s="824">
        <v>3</v>
      </c>
      <c r="D165" s="1378" t="str">
        <f t="shared" si="8"/>
        <v/>
      </c>
      <c r="E165" s="911">
        <f>IF(ISERROR(VLOOKUP(CONCATENATE($B165,"-",$C165),IN_1F!$B$2:$X$2946,3,FALSE))=TRUE,"",VLOOKUP(CONCATENATE($B165,"-",$C165),IN_1F!$B$2:$X$2946,3,FALSE))</f>
        <v>0</v>
      </c>
      <c r="F165" s="912">
        <f>IF(ISERROR(VLOOKUP(CONCATENATE($B165,"-",$C165),IN_1F!$B$2:$X$2946,4,FALSE))=TRUE,"",VLOOKUP(CONCATENATE($B165,"-",$C165),IN_1F!$B$2:$X$2946,4,FALSE))</f>
        <v>0</v>
      </c>
      <c r="G165" s="911">
        <f>IF(ISERROR(VLOOKUP(CONCATENATE($B165,"-",$C165),IN_1F!$B$2:$X$2946,5,FALSE))=TRUE,"",VLOOKUP(CONCATENATE($B165,"-",$C165),IN_1F!$B$2:$X$2946,5,FALSE))</f>
        <v>0</v>
      </c>
      <c r="H165" s="913">
        <f>IF(ISERROR(VLOOKUP(CONCATENATE($B165,"-",$C165),IN_1F!$B$2:$X$2946,6,FALSE))=TRUE,"",VLOOKUP(CONCATENATE($B165,"-",$C165),IN_1F!$B$2:$X$2946,6,FALSE))</f>
        <v>0</v>
      </c>
      <c r="I165" s="1567">
        <f>IF(ISERROR(VLOOKUP(CONCATENATE($B165,"-",$C165),IN_1F!$B$2:$X$2946,7,FALSE))=TRUE,"",VLOOKUP(CONCATENATE($B165,"-",$C165),IN_1F!$B$2:$X$2946,7,FALSE))</f>
        <v>0</v>
      </c>
      <c r="J165" s="1568">
        <f>IF(ISERROR(VLOOKUP(CONCATENATE($B165,"-",$C165),IN_1F!$B$2:$X$2946,8,FALSE))=TRUE,"",VLOOKUP(CONCATENATE($B165,"-",$C165),IN_1F!$B$2:$X$2946,8,FALSE))</f>
        <v>0</v>
      </c>
      <c r="K165" s="1567">
        <f>IF(ISERROR(VLOOKUP(CONCATENATE($B165,"-",$C165),IN_1F!$B$2:$X$2946,9,FALSE))=TRUE,"",VLOOKUP(CONCATENATE($B165,"-",$C165),IN_1F!$B$2:$X$2946,9,FALSE))</f>
        <v>0</v>
      </c>
      <c r="L165" s="1568">
        <f>IF(ISERROR(VLOOKUP(CONCATENATE($B165,"-",$C165),IN_1F!$B$2:$X$2946,10,FALSE))=TRUE,"",VLOOKUP(CONCATENATE($B165,"-",$C165),IN_1F!$B$2:$X$2946,10,FALSE))</f>
        <v>0</v>
      </c>
      <c r="M165" s="1624">
        <f t="shared" si="9"/>
        <v>0</v>
      </c>
      <c r="N165" s="1625">
        <f t="shared" si="10"/>
        <v>0</v>
      </c>
    </row>
    <row r="166" spans="1:14" x14ac:dyDescent="0.3">
      <c r="A166" s="827" t="s">
        <v>1972</v>
      </c>
      <c r="B166" s="828" t="s">
        <v>1973</v>
      </c>
      <c r="C166" s="824">
        <v>3</v>
      </c>
      <c r="D166" s="1378" t="str">
        <f t="shared" si="8"/>
        <v/>
      </c>
      <c r="E166" s="911">
        <f>IF(ISERROR(VLOOKUP(CONCATENATE($B166,"-",$C166),IN_1F!$B$2:$X$2946,3,FALSE))=TRUE,"",VLOOKUP(CONCATENATE($B166,"-",$C166),IN_1F!$B$2:$X$2946,3,FALSE))</f>
        <v>0</v>
      </c>
      <c r="F166" s="912">
        <f>IF(ISERROR(VLOOKUP(CONCATENATE($B166,"-",$C166),IN_1F!$B$2:$X$2946,4,FALSE))=TRUE,"",VLOOKUP(CONCATENATE($B166,"-",$C166),IN_1F!$B$2:$X$2946,4,FALSE))</f>
        <v>0</v>
      </c>
      <c r="G166" s="911">
        <f>IF(ISERROR(VLOOKUP(CONCATENATE($B166,"-",$C166),IN_1F!$B$2:$X$2946,5,FALSE))=TRUE,"",VLOOKUP(CONCATENATE($B166,"-",$C166),IN_1F!$B$2:$X$2946,5,FALSE))</f>
        <v>0</v>
      </c>
      <c r="H166" s="913">
        <f>IF(ISERROR(VLOOKUP(CONCATENATE($B166,"-",$C166),IN_1F!$B$2:$X$2946,6,FALSE))=TRUE,"",VLOOKUP(CONCATENATE($B166,"-",$C166),IN_1F!$B$2:$X$2946,6,FALSE))</f>
        <v>0</v>
      </c>
      <c r="I166" s="1567">
        <f>IF(ISERROR(VLOOKUP(CONCATENATE($B166,"-",$C166),IN_1F!$B$2:$X$2946,7,FALSE))=TRUE,"",VLOOKUP(CONCATENATE($B166,"-",$C166),IN_1F!$B$2:$X$2946,7,FALSE))</f>
        <v>0</v>
      </c>
      <c r="J166" s="1568">
        <f>IF(ISERROR(VLOOKUP(CONCATENATE($B166,"-",$C166),IN_1F!$B$2:$X$2946,8,FALSE))=TRUE,"",VLOOKUP(CONCATENATE($B166,"-",$C166),IN_1F!$B$2:$X$2946,8,FALSE))</f>
        <v>0</v>
      </c>
      <c r="K166" s="1567">
        <f>IF(ISERROR(VLOOKUP(CONCATENATE($B166,"-",$C166),IN_1F!$B$2:$X$2946,9,FALSE))=TRUE,"",VLOOKUP(CONCATENATE($B166,"-",$C166),IN_1F!$B$2:$X$2946,9,FALSE))</f>
        <v>0</v>
      </c>
      <c r="L166" s="1568">
        <f>IF(ISERROR(VLOOKUP(CONCATENATE($B166,"-",$C166),IN_1F!$B$2:$X$2946,10,FALSE))=TRUE,"",VLOOKUP(CONCATENATE($B166,"-",$C166),IN_1F!$B$2:$X$2946,10,FALSE))</f>
        <v>0</v>
      </c>
      <c r="M166" s="1624">
        <f t="shared" si="9"/>
        <v>0</v>
      </c>
      <c r="N166" s="1625">
        <f t="shared" si="10"/>
        <v>0</v>
      </c>
    </row>
    <row r="167" spans="1:14" x14ac:dyDescent="0.3">
      <c r="A167" s="827" t="s">
        <v>1974</v>
      </c>
      <c r="B167" s="828" t="s">
        <v>1975</v>
      </c>
      <c r="C167" s="824">
        <v>3</v>
      </c>
      <c r="D167" s="1378" t="str">
        <f t="shared" si="8"/>
        <v/>
      </c>
      <c r="E167" s="911">
        <f>IF(ISERROR(VLOOKUP(CONCATENATE($B167,"-",$C167),IN_1F!$B$2:$X$2946,3,FALSE))=TRUE,"",VLOOKUP(CONCATENATE($B167,"-",$C167),IN_1F!$B$2:$X$2946,3,FALSE))</f>
        <v>0</v>
      </c>
      <c r="F167" s="912">
        <f>IF(ISERROR(VLOOKUP(CONCATENATE($B167,"-",$C167),IN_1F!$B$2:$X$2946,4,FALSE))=TRUE,"",VLOOKUP(CONCATENATE($B167,"-",$C167),IN_1F!$B$2:$X$2946,4,FALSE))</f>
        <v>0</v>
      </c>
      <c r="G167" s="911">
        <f>IF(ISERROR(VLOOKUP(CONCATENATE($B167,"-",$C167),IN_1F!$B$2:$X$2946,5,FALSE))=TRUE,"",VLOOKUP(CONCATENATE($B167,"-",$C167),IN_1F!$B$2:$X$2946,5,FALSE))</f>
        <v>0</v>
      </c>
      <c r="H167" s="913">
        <f>IF(ISERROR(VLOOKUP(CONCATENATE($B167,"-",$C167),IN_1F!$B$2:$X$2946,6,FALSE))=TRUE,"",VLOOKUP(CONCATENATE($B167,"-",$C167),IN_1F!$B$2:$X$2946,6,FALSE))</f>
        <v>0</v>
      </c>
      <c r="I167" s="1567">
        <f>IF(ISERROR(VLOOKUP(CONCATENATE($B167,"-",$C167),IN_1F!$B$2:$X$2946,7,FALSE))=TRUE,"",VLOOKUP(CONCATENATE($B167,"-",$C167),IN_1F!$B$2:$X$2946,7,FALSE))</f>
        <v>0</v>
      </c>
      <c r="J167" s="1568">
        <f>IF(ISERROR(VLOOKUP(CONCATENATE($B167,"-",$C167),IN_1F!$B$2:$X$2946,8,FALSE))=TRUE,"",VLOOKUP(CONCATENATE($B167,"-",$C167),IN_1F!$B$2:$X$2946,8,FALSE))</f>
        <v>0</v>
      </c>
      <c r="K167" s="1567">
        <f>IF(ISERROR(VLOOKUP(CONCATENATE($B167,"-",$C167),IN_1F!$B$2:$X$2946,9,FALSE))=TRUE,"",VLOOKUP(CONCATENATE($B167,"-",$C167),IN_1F!$B$2:$X$2946,9,FALSE))</f>
        <v>0</v>
      </c>
      <c r="L167" s="1568">
        <f>IF(ISERROR(VLOOKUP(CONCATENATE($B167,"-",$C167),IN_1F!$B$2:$X$2946,10,FALSE))=TRUE,"",VLOOKUP(CONCATENATE($B167,"-",$C167),IN_1F!$B$2:$X$2946,10,FALSE))</f>
        <v>0</v>
      </c>
      <c r="M167" s="1624">
        <f t="shared" si="9"/>
        <v>0</v>
      </c>
      <c r="N167" s="1625">
        <f t="shared" si="10"/>
        <v>0</v>
      </c>
    </row>
    <row r="168" spans="1:14" x14ac:dyDescent="0.3">
      <c r="A168" s="827" t="s">
        <v>1976</v>
      </c>
      <c r="B168" s="828" t="s">
        <v>1977</v>
      </c>
      <c r="C168" s="824">
        <v>3</v>
      </c>
      <c r="D168" s="1378" t="str">
        <f t="shared" si="8"/>
        <v/>
      </c>
      <c r="E168" s="911">
        <f>IF(ISERROR(VLOOKUP(CONCATENATE($B168,"-",$C168),IN_1F!$B$2:$X$2946,3,FALSE))=TRUE,"",VLOOKUP(CONCATENATE($B168,"-",$C168),IN_1F!$B$2:$X$2946,3,FALSE))</f>
        <v>0</v>
      </c>
      <c r="F168" s="912">
        <f>IF(ISERROR(VLOOKUP(CONCATENATE($B168,"-",$C168),IN_1F!$B$2:$X$2946,4,FALSE))=TRUE,"",VLOOKUP(CONCATENATE($B168,"-",$C168),IN_1F!$B$2:$X$2946,4,FALSE))</f>
        <v>0</v>
      </c>
      <c r="G168" s="911">
        <f>IF(ISERROR(VLOOKUP(CONCATENATE($B168,"-",$C168),IN_1F!$B$2:$X$2946,5,FALSE))=TRUE,"",VLOOKUP(CONCATENATE($B168,"-",$C168),IN_1F!$B$2:$X$2946,5,FALSE))</f>
        <v>0</v>
      </c>
      <c r="H168" s="913">
        <f>IF(ISERROR(VLOOKUP(CONCATENATE($B168,"-",$C168),IN_1F!$B$2:$X$2946,6,FALSE))=TRUE,"",VLOOKUP(CONCATENATE($B168,"-",$C168),IN_1F!$B$2:$X$2946,6,FALSE))</f>
        <v>0</v>
      </c>
      <c r="I168" s="1567">
        <f>IF(ISERROR(VLOOKUP(CONCATENATE($B168,"-",$C168),IN_1F!$B$2:$X$2946,7,FALSE))=TRUE,"",VLOOKUP(CONCATENATE($B168,"-",$C168),IN_1F!$B$2:$X$2946,7,FALSE))</f>
        <v>0</v>
      </c>
      <c r="J168" s="1568">
        <f>IF(ISERROR(VLOOKUP(CONCATENATE($B168,"-",$C168),IN_1F!$B$2:$X$2946,8,FALSE))=TRUE,"",VLOOKUP(CONCATENATE($B168,"-",$C168),IN_1F!$B$2:$X$2946,8,FALSE))</f>
        <v>0</v>
      </c>
      <c r="K168" s="1567">
        <f>IF(ISERROR(VLOOKUP(CONCATENATE($B168,"-",$C168),IN_1F!$B$2:$X$2946,9,FALSE))=TRUE,"",VLOOKUP(CONCATENATE($B168,"-",$C168),IN_1F!$B$2:$X$2946,9,FALSE))</f>
        <v>0</v>
      </c>
      <c r="L168" s="1568">
        <f>IF(ISERROR(VLOOKUP(CONCATENATE($B168,"-",$C168),IN_1F!$B$2:$X$2946,10,FALSE))=TRUE,"",VLOOKUP(CONCATENATE($B168,"-",$C168),IN_1F!$B$2:$X$2946,10,FALSE))</f>
        <v>0</v>
      </c>
      <c r="M168" s="1624">
        <f t="shared" si="9"/>
        <v>0</v>
      </c>
      <c r="N168" s="1625">
        <f t="shared" si="10"/>
        <v>0</v>
      </c>
    </row>
    <row r="169" spans="1:14" x14ac:dyDescent="0.3">
      <c r="A169" s="833" t="s">
        <v>1978</v>
      </c>
      <c r="B169" s="834" t="s">
        <v>1979</v>
      </c>
      <c r="C169" s="832">
        <v>3</v>
      </c>
      <c r="D169" s="1378" t="str">
        <f t="shared" si="8"/>
        <v/>
      </c>
      <c r="E169" s="911">
        <f>IF(ISERROR(VLOOKUP(CONCATENATE($B169,"-",$C169),IN_1F!$B$2:$X$2946,3,FALSE))=TRUE,"",VLOOKUP(CONCATENATE($B169,"-",$C169),IN_1F!$B$2:$X$2946,3,FALSE))</f>
        <v>0</v>
      </c>
      <c r="F169" s="912">
        <f>IF(ISERROR(VLOOKUP(CONCATENATE($B169,"-",$C169),IN_1F!$B$2:$X$2946,4,FALSE))=TRUE,"",VLOOKUP(CONCATENATE($B169,"-",$C169),IN_1F!$B$2:$X$2946,4,FALSE))</f>
        <v>0</v>
      </c>
      <c r="G169" s="911">
        <f>IF(ISERROR(VLOOKUP(CONCATENATE($B169,"-",$C169),IN_1F!$B$2:$X$2946,5,FALSE))=TRUE,"",VLOOKUP(CONCATENATE($B169,"-",$C169),IN_1F!$B$2:$X$2946,5,FALSE))</f>
        <v>0</v>
      </c>
      <c r="H169" s="913">
        <f>IF(ISERROR(VLOOKUP(CONCATENATE($B169,"-",$C169),IN_1F!$B$2:$X$2946,6,FALSE))=TRUE,"",VLOOKUP(CONCATENATE($B169,"-",$C169),IN_1F!$B$2:$X$2946,6,FALSE))</f>
        <v>0</v>
      </c>
      <c r="I169" s="1567">
        <f>IF(ISERROR(VLOOKUP(CONCATENATE($B169,"-",$C169),IN_1F!$B$2:$X$2946,7,FALSE))=TRUE,"",VLOOKUP(CONCATENATE($B169,"-",$C169),IN_1F!$B$2:$X$2946,7,FALSE))</f>
        <v>0</v>
      </c>
      <c r="J169" s="1568">
        <f>IF(ISERROR(VLOOKUP(CONCATENATE($B169,"-",$C169),IN_1F!$B$2:$X$2946,8,FALSE))=TRUE,"",VLOOKUP(CONCATENATE($B169,"-",$C169),IN_1F!$B$2:$X$2946,8,FALSE))</f>
        <v>0</v>
      </c>
      <c r="K169" s="1567">
        <f>IF(ISERROR(VLOOKUP(CONCATENATE($B169,"-",$C169),IN_1F!$B$2:$X$2946,9,FALSE))=TRUE,"",VLOOKUP(CONCATENATE($B169,"-",$C169),IN_1F!$B$2:$X$2946,9,FALSE))</f>
        <v>0</v>
      </c>
      <c r="L169" s="1568">
        <f>IF(ISERROR(VLOOKUP(CONCATENATE($B169,"-",$C169),IN_1F!$B$2:$X$2946,10,FALSE))=TRUE,"",VLOOKUP(CONCATENATE($B169,"-",$C169),IN_1F!$B$2:$X$2946,10,FALSE))</f>
        <v>0</v>
      </c>
      <c r="M169" s="1624">
        <f t="shared" si="9"/>
        <v>0</v>
      </c>
      <c r="N169" s="1625">
        <f t="shared" si="10"/>
        <v>0</v>
      </c>
    </row>
    <row r="170" spans="1:14" x14ac:dyDescent="0.3">
      <c r="A170" s="827" t="s">
        <v>1980</v>
      </c>
      <c r="B170" s="828" t="s">
        <v>1981</v>
      </c>
      <c r="C170" s="824">
        <v>3</v>
      </c>
      <c r="D170" s="1378" t="str">
        <f t="shared" si="8"/>
        <v/>
      </c>
      <c r="E170" s="911">
        <f>IF(ISERROR(VLOOKUP(CONCATENATE($B170,"-",$C170),IN_1F!$B$2:$X$2946,3,FALSE))=TRUE,"",VLOOKUP(CONCATENATE($B170,"-",$C170),IN_1F!$B$2:$X$2946,3,FALSE))</f>
        <v>0</v>
      </c>
      <c r="F170" s="912">
        <f>IF(ISERROR(VLOOKUP(CONCATENATE($B170,"-",$C170),IN_1F!$B$2:$X$2946,4,FALSE))=TRUE,"",VLOOKUP(CONCATENATE($B170,"-",$C170),IN_1F!$B$2:$X$2946,4,FALSE))</f>
        <v>0</v>
      </c>
      <c r="G170" s="911">
        <f>IF(ISERROR(VLOOKUP(CONCATENATE($B170,"-",$C170),IN_1F!$B$2:$X$2946,5,FALSE))=TRUE,"",VLOOKUP(CONCATENATE($B170,"-",$C170),IN_1F!$B$2:$X$2946,5,FALSE))</f>
        <v>0</v>
      </c>
      <c r="H170" s="913">
        <f>IF(ISERROR(VLOOKUP(CONCATENATE($B170,"-",$C170),IN_1F!$B$2:$X$2946,6,FALSE))=TRUE,"",VLOOKUP(CONCATENATE($B170,"-",$C170),IN_1F!$B$2:$X$2946,6,FALSE))</f>
        <v>0</v>
      </c>
      <c r="I170" s="1567">
        <f>IF(ISERROR(VLOOKUP(CONCATENATE($B170,"-",$C170),IN_1F!$B$2:$X$2946,7,FALSE))=TRUE,"",VLOOKUP(CONCATENATE($B170,"-",$C170),IN_1F!$B$2:$X$2946,7,FALSE))</f>
        <v>0</v>
      </c>
      <c r="J170" s="1568">
        <f>IF(ISERROR(VLOOKUP(CONCATENATE($B170,"-",$C170),IN_1F!$B$2:$X$2946,8,FALSE))=TRUE,"",VLOOKUP(CONCATENATE($B170,"-",$C170),IN_1F!$B$2:$X$2946,8,FALSE))</f>
        <v>0</v>
      </c>
      <c r="K170" s="1567">
        <f>IF(ISERROR(VLOOKUP(CONCATENATE($B170,"-",$C170),IN_1F!$B$2:$X$2946,9,FALSE))=TRUE,"",VLOOKUP(CONCATENATE($B170,"-",$C170),IN_1F!$B$2:$X$2946,9,FALSE))</f>
        <v>0</v>
      </c>
      <c r="L170" s="1568">
        <f>IF(ISERROR(VLOOKUP(CONCATENATE($B170,"-",$C170),IN_1F!$B$2:$X$2946,10,FALSE))=TRUE,"",VLOOKUP(CONCATENATE($B170,"-",$C170),IN_1F!$B$2:$X$2946,10,FALSE))</f>
        <v>0</v>
      </c>
      <c r="M170" s="1624">
        <f t="shared" si="9"/>
        <v>0</v>
      </c>
      <c r="N170" s="1625">
        <f t="shared" si="10"/>
        <v>0</v>
      </c>
    </row>
    <row r="171" spans="1:14" x14ac:dyDescent="0.3">
      <c r="A171" s="833" t="s">
        <v>1982</v>
      </c>
      <c r="B171" s="834" t="s">
        <v>1983</v>
      </c>
      <c r="C171" s="832">
        <v>3</v>
      </c>
      <c r="D171" s="1378" t="str">
        <f t="shared" ref="D171:D187" si="11">CONCATENATE(D$138)</f>
        <v/>
      </c>
      <c r="E171" s="911">
        <f>IF(ISERROR(VLOOKUP(CONCATENATE($B171,"-",$C171),IN_1F!$B$2:$X$2946,3,FALSE))=TRUE,"",VLOOKUP(CONCATENATE($B171,"-",$C171),IN_1F!$B$2:$X$2946,3,FALSE))</f>
        <v>0</v>
      </c>
      <c r="F171" s="912">
        <f>IF(ISERROR(VLOOKUP(CONCATENATE($B171,"-",$C171),IN_1F!$B$2:$X$2946,4,FALSE))=TRUE,"",VLOOKUP(CONCATENATE($B171,"-",$C171),IN_1F!$B$2:$X$2946,4,FALSE))</f>
        <v>0</v>
      </c>
      <c r="G171" s="911">
        <f>IF(ISERROR(VLOOKUP(CONCATENATE($B171,"-",$C171),IN_1F!$B$2:$X$2946,5,FALSE))=TRUE,"",VLOOKUP(CONCATENATE($B171,"-",$C171),IN_1F!$B$2:$X$2946,5,FALSE))</f>
        <v>0</v>
      </c>
      <c r="H171" s="913">
        <f>IF(ISERROR(VLOOKUP(CONCATENATE($B171,"-",$C171),IN_1F!$B$2:$X$2946,6,FALSE))=TRUE,"",VLOOKUP(CONCATENATE($B171,"-",$C171),IN_1F!$B$2:$X$2946,6,FALSE))</f>
        <v>0</v>
      </c>
      <c r="I171" s="1567">
        <f>IF(ISERROR(VLOOKUP(CONCATENATE($B171,"-",$C171),IN_1F!$B$2:$X$2946,7,FALSE))=TRUE,"",VLOOKUP(CONCATENATE($B171,"-",$C171),IN_1F!$B$2:$X$2946,7,FALSE))</f>
        <v>0</v>
      </c>
      <c r="J171" s="1568">
        <f>IF(ISERROR(VLOOKUP(CONCATENATE($B171,"-",$C171),IN_1F!$B$2:$X$2946,8,FALSE))=TRUE,"",VLOOKUP(CONCATENATE($B171,"-",$C171),IN_1F!$B$2:$X$2946,8,FALSE))</f>
        <v>0</v>
      </c>
      <c r="K171" s="1567">
        <f>IF(ISERROR(VLOOKUP(CONCATENATE($B171,"-",$C171),IN_1F!$B$2:$X$2946,9,FALSE))=TRUE,"",VLOOKUP(CONCATENATE($B171,"-",$C171),IN_1F!$B$2:$X$2946,9,FALSE))</f>
        <v>0</v>
      </c>
      <c r="L171" s="1568">
        <f>IF(ISERROR(VLOOKUP(CONCATENATE($B171,"-",$C171),IN_1F!$B$2:$X$2946,10,FALSE))=TRUE,"",VLOOKUP(CONCATENATE($B171,"-",$C171),IN_1F!$B$2:$X$2946,10,FALSE))</f>
        <v>0</v>
      </c>
      <c r="M171" s="1624">
        <f t="shared" si="9"/>
        <v>0</v>
      </c>
      <c r="N171" s="1625">
        <f t="shared" si="10"/>
        <v>0</v>
      </c>
    </row>
    <row r="172" spans="1:14" x14ac:dyDescent="0.3">
      <c r="A172" s="827" t="s">
        <v>1984</v>
      </c>
      <c r="B172" s="828" t="s">
        <v>1985</v>
      </c>
      <c r="C172" s="824">
        <v>3</v>
      </c>
      <c r="D172" s="1378" t="str">
        <f t="shared" si="11"/>
        <v/>
      </c>
      <c r="E172" s="911">
        <f>IF(ISERROR(VLOOKUP(CONCATENATE($B172,"-",$C172),IN_1F!$B$2:$X$2946,3,FALSE))=TRUE,"",VLOOKUP(CONCATENATE($B172,"-",$C172),IN_1F!$B$2:$X$2946,3,FALSE))</f>
        <v>0</v>
      </c>
      <c r="F172" s="912">
        <f>IF(ISERROR(VLOOKUP(CONCATENATE($B172,"-",$C172),IN_1F!$B$2:$X$2946,4,FALSE))=TRUE,"",VLOOKUP(CONCATENATE($B172,"-",$C172),IN_1F!$B$2:$X$2946,4,FALSE))</f>
        <v>0</v>
      </c>
      <c r="G172" s="911">
        <f>IF(ISERROR(VLOOKUP(CONCATENATE($B172,"-",$C172),IN_1F!$B$2:$X$2946,5,FALSE))=TRUE,"",VLOOKUP(CONCATENATE($B172,"-",$C172),IN_1F!$B$2:$X$2946,5,FALSE))</f>
        <v>0</v>
      </c>
      <c r="H172" s="913">
        <f>IF(ISERROR(VLOOKUP(CONCATENATE($B172,"-",$C172),IN_1F!$B$2:$X$2946,6,FALSE))=TRUE,"",VLOOKUP(CONCATENATE($B172,"-",$C172),IN_1F!$B$2:$X$2946,6,FALSE))</f>
        <v>0</v>
      </c>
      <c r="I172" s="1567">
        <f>IF(ISERROR(VLOOKUP(CONCATENATE($B172,"-",$C172),IN_1F!$B$2:$X$2946,7,FALSE))=TRUE,"",VLOOKUP(CONCATENATE($B172,"-",$C172),IN_1F!$B$2:$X$2946,7,FALSE))</f>
        <v>0</v>
      </c>
      <c r="J172" s="1568">
        <f>IF(ISERROR(VLOOKUP(CONCATENATE($B172,"-",$C172),IN_1F!$B$2:$X$2946,8,FALSE))=TRUE,"",VLOOKUP(CONCATENATE($B172,"-",$C172),IN_1F!$B$2:$X$2946,8,FALSE))</f>
        <v>0</v>
      </c>
      <c r="K172" s="1567">
        <f>IF(ISERROR(VLOOKUP(CONCATENATE($B172,"-",$C172),IN_1F!$B$2:$X$2946,9,FALSE))=TRUE,"",VLOOKUP(CONCATENATE($B172,"-",$C172),IN_1F!$B$2:$X$2946,9,FALSE))</f>
        <v>0</v>
      </c>
      <c r="L172" s="1568">
        <f>IF(ISERROR(VLOOKUP(CONCATENATE($B172,"-",$C172),IN_1F!$B$2:$X$2946,10,FALSE))=TRUE,"",VLOOKUP(CONCATENATE($B172,"-",$C172),IN_1F!$B$2:$X$2946,10,FALSE))</f>
        <v>0</v>
      </c>
      <c r="M172" s="1624">
        <f t="shared" si="9"/>
        <v>0</v>
      </c>
      <c r="N172" s="1625">
        <f t="shared" si="10"/>
        <v>0</v>
      </c>
    </row>
    <row r="173" spans="1:14" x14ac:dyDescent="0.3">
      <c r="A173" s="822" t="s">
        <v>1986</v>
      </c>
      <c r="B173" s="823" t="s">
        <v>1987</v>
      </c>
      <c r="C173" s="824">
        <v>3</v>
      </c>
      <c r="D173" s="1378" t="str">
        <f t="shared" si="11"/>
        <v/>
      </c>
      <c r="E173" s="911">
        <f>IF(ISERROR(VLOOKUP(CONCATENATE($B173,"-",$C173),IN_1F!$B$2:$X$2946,3,FALSE))=TRUE,"",VLOOKUP(CONCATENATE($B173,"-",$C173),IN_1F!$B$2:$X$2946,3,FALSE))</f>
        <v>0</v>
      </c>
      <c r="F173" s="912">
        <f>IF(ISERROR(VLOOKUP(CONCATENATE($B173,"-",$C173),IN_1F!$B$2:$X$2946,4,FALSE))=TRUE,"",VLOOKUP(CONCATENATE($B173,"-",$C173),IN_1F!$B$2:$X$2946,4,FALSE))</f>
        <v>0</v>
      </c>
      <c r="G173" s="911">
        <f>IF(ISERROR(VLOOKUP(CONCATENATE($B173,"-",$C173),IN_1F!$B$2:$X$2946,5,FALSE))=TRUE,"",VLOOKUP(CONCATENATE($B173,"-",$C173),IN_1F!$B$2:$X$2946,5,FALSE))</f>
        <v>0</v>
      </c>
      <c r="H173" s="913">
        <f>IF(ISERROR(VLOOKUP(CONCATENATE($B173,"-",$C173),IN_1F!$B$2:$X$2946,6,FALSE))=TRUE,"",VLOOKUP(CONCATENATE($B173,"-",$C173),IN_1F!$B$2:$X$2946,6,FALSE))</f>
        <v>0</v>
      </c>
      <c r="I173" s="1567">
        <f>IF(ISERROR(VLOOKUP(CONCATENATE($B173,"-",$C173),IN_1F!$B$2:$X$2946,7,FALSE))=TRUE,"",VLOOKUP(CONCATENATE($B173,"-",$C173),IN_1F!$B$2:$X$2946,7,FALSE))</f>
        <v>0</v>
      </c>
      <c r="J173" s="1568">
        <f>IF(ISERROR(VLOOKUP(CONCATENATE($B173,"-",$C173),IN_1F!$B$2:$X$2946,8,FALSE))=TRUE,"",VLOOKUP(CONCATENATE($B173,"-",$C173),IN_1F!$B$2:$X$2946,8,FALSE))</f>
        <v>0</v>
      </c>
      <c r="K173" s="1567">
        <f>IF(ISERROR(VLOOKUP(CONCATENATE($B173,"-",$C173),IN_1F!$B$2:$X$2946,9,FALSE))=TRUE,"",VLOOKUP(CONCATENATE($B173,"-",$C173),IN_1F!$B$2:$X$2946,9,FALSE))</f>
        <v>0</v>
      </c>
      <c r="L173" s="1568">
        <f>IF(ISERROR(VLOOKUP(CONCATENATE($B173,"-",$C173),IN_1F!$B$2:$X$2946,10,FALSE))=TRUE,"",VLOOKUP(CONCATENATE($B173,"-",$C173),IN_1F!$B$2:$X$2946,10,FALSE))</f>
        <v>0</v>
      </c>
      <c r="M173" s="1624">
        <f t="shared" si="9"/>
        <v>0</v>
      </c>
      <c r="N173" s="1625">
        <f t="shared" si="10"/>
        <v>0</v>
      </c>
    </row>
    <row r="174" spans="1:14" x14ac:dyDescent="0.3">
      <c r="A174" s="827" t="s">
        <v>1988</v>
      </c>
      <c r="B174" s="828" t="s">
        <v>1989</v>
      </c>
      <c r="C174" s="824">
        <v>3</v>
      </c>
      <c r="D174" s="1378" t="str">
        <f t="shared" si="11"/>
        <v/>
      </c>
      <c r="E174" s="911">
        <f>IF(ISERROR(VLOOKUP(CONCATENATE($B174,"-",$C174),IN_1F!$B$2:$X$2946,3,FALSE))=TRUE,"",VLOOKUP(CONCATENATE($B174,"-",$C174),IN_1F!$B$2:$X$2946,3,FALSE))</f>
        <v>0</v>
      </c>
      <c r="F174" s="912">
        <f>IF(ISERROR(VLOOKUP(CONCATENATE($B174,"-",$C174),IN_1F!$B$2:$X$2946,4,FALSE))=TRUE,"",VLOOKUP(CONCATENATE($B174,"-",$C174),IN_1F!$B$2:$X$2946,4,FALSE))</f>
        <v>0</v>
      </c>
      <c r="G174" s="911">
        <f>IF(ISERROR(VLOOKUP(CONCATENATE($B174,"-",$C174),IN_1F!$B$2:$X$2946,5,FALSE))=TRUE,"",VLOOKUP(CONCATENATE($B174,"-",$C174),IN_1F!$B$2:$X$2946,5,FALSE))</f>
        <v>0</v>
      </c>
      <c r="H174" s="913">
        <f>IF(ISERROR(VLOOKUP(CONCATENATE($B174,"-",$C174),IN_1F!$B$2:$X$2946,6,FALSE))=TRUE,"",VLOOKUP(CONCATENATE($B174,"-",$C174),IN_1F!$B$2:$X$2946,6,FALSE))</f>
        <v>0</v>
      </c>
      <c r="I174" s="1567">
        <f>IF(ISERROR(VLOOKUP(CONCATENATE($B174,"-",$C174),IN_1F!$B$2:$X$2946,7,FALSE))=TRUE,"",VLOOKUP(CONCATENATE($B174,"-",$C174),IN_1F!$B$2:$X$2946,7,FALSE))</f>
        <v>0</v>
      </c>
      <c r="J174" s="1568">
        <f>IF(ISERROR(VLOOKUP(CONCATENATE($B174,"-",$C174),IN_1F!$B$2:$X$2946,8,FALSE))=TRUE,"",VLOOKUP(CONCATENATE($B174,"-",$C174),IN_1F!$B$2:$X$2946,8,FALSE))</f>
        <v>0</v>
      </c>
      <c r="K174" s="1567">
        <f>IF(ISERROR(VLOOKUP(CONCATENATE($B174,"-",$C174),IN_1F!$B$2:$X$2946,9,FALSE))=TRUE,"",VLOOKUP(CONCATENATE($B174,"-",$C174),IN_1F!$B$2:$X$2946,9,FALSE))</f>
        <v>0</v>
      </c>
      <c r="L174" s="1568">
        <f>IF(ISERROR(VLOOKUP(CONCATENATE($B174,"-",$C174),IN_1F!$B$2:$X$2946,10,FALSE))=TRUE,"",VLOOKUP(CONCATENATE($B174,"-",$C174),IN_1F!$B$2:$X$2946,10,FALSE))</f>
        <v>0</v>
      </c>
      <c r="M174" s="1624">
        <f t="shared" si="9"/>
        <v>0</v>
      </c>
      <c r="N174" s="1625">
        <f t="shared" si="10"/>
        <v>0</v>
      </c>
    </row>
    <row r="175" spans="1:14" x14ac:dyDescent="0.3">
      <c r="A175" s="827" t="s">
        <v>1990</v>
      </c>
      <c r="B175" s="828" t="s">
        <v>1991</v>
      </c>
      <c r="C175" s="824">
        <v>3</v>
      </c>
      <c r="D175" s="1378" t="str">
        <f t="shared" si="11"/>
        <v/>
      </c>
      <c r="E175" s="911">
        <f>IF(ISERROR(VLOOKUP(CONCATENATE($B175,"-",$C175),IN_1F!$B$2:$X$2946,3,FALSE))=TRUE,"",VLOOKUP(CONCATENATE($B175,"-",$C175),IN_1F!$B$2:$X$2946,3,FALSE))</f>
        <v>0</v>
      </c>
      <c r="F175" s="912">
        <f>IF(ISERROR(VLOOKUP(CONCATENATE($B175,"-",$C175),IN_1F!$B$2:$X$2946,4,FALSE))=TRUE,"",VLOOKUP(CONCATENATE($B175,"-",$C175),IN_1F!$B$2:$X$2946,4,FALSE))</f>
        <v>0</v>
      </c>
      <c r="G175" s="911">
        <f>IF(ISERROR(VLOOKUP(CONCATENATE($B175,"-",$C175),IN_1F!$B$2:$X$2946,5,FALSE))=TRUE,"",VLOOKUP(CONCATENATE($B175,"-",$C175),IN_1F!$B$2:$X$2946,5,FALSE))</f>
        <v>0</v>
      </c>
      <c r="H175" s="913">
        <f>IF(ISERROR(VLOOKUP(CONCATENATE($B175,"-",$C175),IN_1F!$B$2:$X$2946,6,FALSE))=TRUE,"",VLOOKUP(CONCATENATE($B175,"-",$C175),IN_1F!$B$2:$X$2946,6,FALSE))</f>
        <v>0</v>
      </c>
      <c r="I175" s="1567">
        <f>IF(ISERROR(VLOOKUP(CONCATENATE($B175,"-",$C175),IN_1F!$B$2:$X$2946,7,FALSE))=TRUE,"",VLOOKUP(CONCATENATE($B175,"-",$C175),IN_1F!$B$2:$X$2946,7,FALSE))</f>
        <v>0</v>
      </c>
      <c r="J175" s="1568">
        <f>IF(ISERROR(VLOOKUP(CONCATENATE($B175,"-",$C175),IN_1F!$B$2:$X$2946,8,FALSE))=TRUE,"",VLOOKUP(CONCATENATE($B175,"-",$C175),IN_1F!$B$2:$X$2946,8,FALSE))</f>
        <v>0</v>
      </c>
      <c r="K175" s="1567">
        <f>IF(ISERROR(VLOOKUP(CONCATENATE($B175,"-",$C175),IN_1F!$B$2:$X$2946,9,FALSE))=TRUE,"",VLOOKUP(CONCATENATE($B175,"-",$C175),IN_1F!$B$2:$X$2946,9,FALSE))</f>
        <v>0</v>
      </c>
      <c r="L175" s="1568">
        <f>IF(ISERROR(VLOOKUP(CONCATENATE($B175,"-",$C175),IN_1F!$B$2:$X$2946,10,FALSE))=TRUE,"",VLOOKUP(CONCATENATE($B175,"-",$C175),IN_1F!$B$2:$X$2946,10,FALSE))</f>
        <v>0</v>
      </c>
      <c r="M175" s="1624">
        <f t="shared" si="9"/>
        <v>0</v>
      </c>
      <c r="N175" s="1625">
        <f t="shared" si="10"/>
        <v>0</v>
      </c>
    </row>
    <row r="176" spans="1:14" x14ac:dyDescent="0.3">
      <c r="A176" s="827" t="s">
        <v>1992</v>
      </c>
      <c r="B176" s="828" t="s">
        <v>1993</v>
      </c>
      <c r="C176" s="824">
        <v>3</v>
      </c>
      <c r="D176" s="1378" t="str">
        <f t="shared" si="11"/>
        <v/>
      </c>
      <c r="E176" s="911">
        <f>IF(ISERROR(VLOOKUP(CONCATENATE($B176,"-",$C176),IN_1F!$B$2:$X$2946,3,FALSE))=TRUE,"",VLOOKUP(CONCATENATE($B176,"-",$C176),IN_1F!$B$2:$X$2946,3,FALSE))</f>
        <v>0</v>
      </c>
      <c r="F176" s="912">
        <f>IF(ISERROR(VLOOKUP(CONCATENATE($B176,"-",$C176),IN_1F!$B$2:$X$2946,4,FALSE))=TRUE,"",VLOOKUP(CONCATENATE($B176,"-",$C176),IN_1F!$B$2:$X$2946,4,FALSE))</f>
        <v>0</v>
      </c>
      <c r="G176" s="911">
        <f>IF(ISERROR(VLOOKUP(CONCATENATE($B176,"-",$C176),IN_1F!$B$2:$X$2946,5,FALSE))=TRUE,"",VLOOKUP(CONCATENATE($B176,"-",$C176),IN_1F!$B$2:$X$2946,5,FALSE))</f>
        <v>0</v>
      </c>
      <c r="H176" s="913">
        <f>IF(ISERROR(VLOOKUP(CONCATENATE($B176,"-",$C176),IN_1F!$B$2:$X$2946,6,FALSE))=TRUE,"",VLOOKUP(CONCATENATE($B176,"-",$C176),IN_1F!$B$2:$X$2946,6,FALSE))</f>
        <v>0</v>
      </c>
      <c r="I176" s="1567">
        <f>IF(ISERROR(VLOOKUP(CONCATENATE($B176,"-",$C176),IN_1F!$B$2:$X$2946,7,FALSE))=TRUE,"",VLOOKUP(CONCATENATE($B176,"-",$C176),IN_1F!$B$2:$X$2946,7,FALSE))</f>
        <v>0</v>
      </c>
      <c r="J176" s="1568">
        <f>IF(ISERROR(VLOOKUP(CONCATENATE($B176,"-",$C176),IN_1F!$B$2:$X$2946,8,FALSE))=TRUE,"",VLOOKUP(CONCATENATE($B176,"-",$C176),IN_1F!$B$2:$X$2946,8,FALSE))</f>
        <v>0</v>
      </c>
      <c r="K176" s="1567">
        <f>IF(ISERROR(VLOOKUP(CONCATENATE($B176,"-",$C176),IN_1F!$B$2:$X$2946,9,FALSE))=TRUE,"",VLOOKUP(CONCATENATE($B176,"-",$C176),IN_1F!$B$2:$X$2946,9,FALSE))</f>
        <v>0</v>
      </c>
      <c r="L176" s="1568">
        <f>IF(ISERROR(VLOOKUP(CONCATENATE($B176,"-",$C176),IN_1F!$B$2:$X$2946,10,FALSE))=TRUE,"",VLOOKUP(CONCATENATE($B176,"-",$C176),IN_1F!$B$2:$X$2946,10,FALSE))</f>
        <v>0</v>
      </c>
      <c r="M176" s="1624">
        <f t="shared" si="9"/>
        <v>0</v>
      </c>
      <c r="N176" s="1625">
        <f t="shared" si="10"/>
        <v>0</v>
      </c>
    </row>
    <row r="177" spans="1:14" x14ac:dyDescent="0.3">
      <c r="A177" s="827" t="s">
        <v>1994</v>
      </c>
      <c r="B177" s="828" t="s">
        <v>1995</v>
      </c>
      <c r="C177" s="824">
        <v>3</v>
      </c>
      <c r="D177" s="1378" t="str">
        <f t="shared" si="11"/>
        <v/>
      </c>
      <c r="E177" s="911">
        <f>IF(ISERROR(VLOOKUP(CONCATENATE($B177,"-",$C177),IN_1F!$B$2:$X$2946,3,FALSE))=TRUE,"",VLOOKUP(CONCATENATE($B177,"-",$C177),IN_1F!$B$2:$X$2946,3,FALSE))</f>
        <v>0</v>
      </c>
      <c r="F177" s="912">
        <f>IF(ISERROR(VLOOKUP(CONCATENATE($B177,"-",$C177),IN_1F!$B$2:$X$2946,4,FALSE))=TRUE,"",VLOOKUP(CONCATENATE($B177,"-",$C177),IN_1F!$B$2:$X$2946,4,FALSE))</f>
        <v>0</v>
      </c>
      <c r="G177" s="911">
        <f>IF(ISERROR(VLOOKUP(CONCATENATE($B177,"-",$C177),IN_1F!$B$2:$X$2946,5,FALSE))=TRUE,"",VLOOKUP(CONCATENATE($B177,"-",$C177),IN_1F!$B$2:$X$2946,5,FALSE))</f>
        <v>0</v>
      </c>
      <c r="H177" s="913">
        <f>IF(ISERROR(VLOOKUP(CONCATENATE($B177,"-",$C177),IN_1F!$B$2:$X$2946,6,FALSE))=TRUE,"",VLOOKUP(CONCATENATE($B177,"-",$C177),IN_1F!$B$2:$X$2946,6,FALSE))</f>
        <v>0</v>
      </c>
      <c r="I177" s="1567">
        <f>IF(ISERROR(VLOOKUP(CONCATENATE($B177,"-",$C177),IN_1F!$B$2:$X$2946,7,FALSE))=TRUE,"",VLOOKUP(CONCATENATE($B177,"-",$C177),IN_1F!$B$2:$X$2946,7,FALSE))</f>
        <v>0</v>
      </c>
      <c r="J177" s="1568">
        <f>IF(ISERROR(VLOOKUP(CONCATENATE($B177,"-",$C177),IN_1F!$B$2:$X$2946,8,FALSE))=TRUE,"",VLOOKUP(CONCATENATE($B177,"-",$C177),IN_1F!$B$2:$X$2946,8,FALSE))</f>
        <v>0</v>
      </c>
      <c r="K177" s="1567">
        <f>IF(ISERROR(VLOOKUP(CONCATENATE($B177,"-",$C177),IN_1F!$B$2:$X$2946,9,FALSE))=TRUE,"",VLOOKUP(CONCATENATE($B177,"-",$C177),IN_1F!$B$2:$X$2946,9,FALSE))</f>
        <v>0</v>
      </c>
      <c r="L177" s="1568">
        <f>IF(ISERROR(VLOOKUP(CONCATENATE($B177,"-",$C177),IN_1F!$B$2:$X$2946,10,FALSE))=TRUE,"",VLOOKUP(CONCATENATE($B177,"-",$C177),IN_1F!$B$2:$X$2946,10,FALSE))</f>
        <v>0</v>
      </c>
      <c r="M177" s="1624">
        <f t="shared" si="9"/>
        <v>0</v>
      </c>
      <c r="N177" s="1625">
        <f t="shared" si="10"/>
        <v>0</v>
      </c>
    </row>
    <row r="178" spans="1:14" x14ac:dyDescent="0.3">
      <c r="A178" s="827" t="s">
        <v>1996</v>
      </c>
      <c r="B178" s="828" t="s">
        <v>1997</v>
      </c>
      <c r="C178" s="824">
        <v>3</v>
      </c>
      <c r="D178" s="1378" t="str">
        <f t="shared" si="11"/>
        <v/>
      </c>
      <c r="E178" s="911">
        <f>IF(ISERROR(VLOOKUP(CONCATENATE($B178,"-",$C178),IN_1F!$B$2:$X$2946,3,FALSE))=TRUE,"",VLOOKUP(CONCATENATE($B178,"-",$C178),IN_1F!$B$2:$X$2946,3,FALSE))</f>
        <v>0</v>
      </c>
      <c r="F178" s="912">
        <f>IF(ISERROR(VLOOKUP(CONCATENATE($B178,"-",$C178),IN_1F!$B$2:$X$2946,4,FALSE))=TRUE,"",VLOOKUP(CONCATENATE($B178,"-",$C178),IN_1F!$B$2:$X$2946,4,FALSE))</f>
        <v>0</v>
      </c>
      <c r="G178" s="911">
        <f>IF(ISERROR(VLOOKUP(CONCATENATE($B178,"-",$C178),IN_1F!$B$2:$X$2946,5,FALSE))=TRUE,"",VLOOKUP(CONCATENATE($B178,"-",$C178),IN_1F!$B$2:$X$2946,5,FALSE))</f>
        <v>0</v>
      </c>
      <c r="H178" s="913">
        <f>IF(ISERROR(VLOOKUP(CONCATENATE($B178,"-",$C178),IN_1F!$B$2:$X$2946,6,FALSE))=TRUE,"",VLOOKUP(CONCATENATE($B178,"-",$C178),IN_1F!$B$2:$X$2946,6,FALSE))</f>
        <v>0</v>
      </c>
      <c r="I178" s="1567">
        <f>IF(ISERROR(VLOOKUP(CONCATENATE($B178,"-",$C178),IN_1F!$B$2:$X$2946,7,FALSE))=TRUE,"",VLOOKUP(CONCATENATE($B178,"-",$C178),IN_1F!$B$2:$X$2946,7,FALSE))</f>
        <v>0</v>
      </c>
      <c r="J178" s="1568">
        <f>IF(ISERROR(VLOOKUP(CONCATENATE($B178,"-",$C178),IN_1F!$B$2:$X$2946,8,FALSE))=TRUE,"",VLOOKUP(CONCATENATE($B178,"-",$C178),IN_1F!$B$2:$X$2946,8,FALSE))</f>
        <v>0</v>
      </c>
      <c r="K178" s="1567">
        <f>IF(ISERROR(VLOOKUP(CONCATENATE($B178,"-",$C178),IN_1F!$B$2:$X$2946,9,FALSE))=TRUE,"",VLOOKUP(CONCATENATE($B178,"-",$C178),IN_1F!$B$2:$X$2946,9,FALSE))</f>
        <v>0</v>
      </c>
      <c r="L178" s="1568">
        <f>IF(ISERROR(VLOOKUP(CONCATENATE($B178,"-",$C178),IN_1F!$B$2:$X$2946,10,FALSE))=TRUE,"",VLOOKUP(CONCATENATE($B178,"-",$C178),IN_1F!$B$2:$X$2946,10,FALSE))</f>
        <v>0</v>
      </c>
      <c r="M178" s="1624">
        <f t="shared" si="9"/>
        <v>0</v>
      </c>
      <c r="N178" s="1625">
        <f t="shared" si="10"/>
        <v>0</v>
      </c>
    </row>
    <row r="179" spans="1:14" x14ac:dyDescent="0.3">
      <c r="A179" s="827" t="s">
        <v>1998</v>
      </c>
      <c r="B179" s="828" t="s">
        <v>1846</v>
      </c>
      <c r="C179" s="824">
        <v>3</v>
      </c>
      <c r="D179" s="1378" t="str">
        <f t="shared" si="11"/>
        <v/>
      </c>
      <c r="E179" s="911">
        <f>IF(ISERROR(VLOOKUP(CONCATENATE($B179,"-",$C179),IN_1F!$B$2:$X$2946,3,FALSE))=TRUE,"",VLOOKUP(CONCATENATE($B179,"-",$C179),IN_1F!$B$2:$X$2946,3,FALSE))</f>
        <v>0</v>
      </c>
      <c r="F179" s="912">
        <f>IF(ISERROR(VLOOKUP(CONCATENATE($B179,"-",$C179),IN_1F!$B$2:$X$2946,4,FALSE))=TRUE,"",VLOOKUP(CONCATENATE($B179,"-",$C179),IN_1F!$B$2:$X$2946,4,FALSE))</f>
        <v>0</v>
      </c>
      <c r="G179" s="911">
        <f>IF(ISERROR(VLOOKUP(CONCATENATE($B179,"-",$C179),IN_1F!$B$2:$X$2946,5,FALSE))=TRUE,"",VLOOKUP(CONCATENATE($B179,"-",$C179),IN_1F!$B$2:$X$2946,5,FALSE))</f>
        <v>0</v>
      </c>
      <c r="H179" s="913">
        <f>IF(ISERROR(VLOOKUP(CONCATENATE($B179,"-",$C179),IN_1F!$B$2:$X$2946,6,FALSE))=TRUE,"",VLOOKUP(CONCATENATE($B179,"-",$C179),IN_1F!$B$2:$X$2946,6,FALSE))</f>
        <v>0</v>
      </c>
      <c r="I179" s="1567">
        <f>IF(ISERROR(VLOOKUP(CONCATENATE($B179,"-",$C179),IN_1F!$B$2:$X$2946,7,FALSE))=TRUE,"",VLOOKUP(CONCATENATE($B179,"-",$C179),IN_1F!$B$2:$X$2946,7,FALSE))</f>
        <v>0</v>
      </c>
      <c r="J179" s="1568">
        <f>IF(ISERROR(VLOOKUP(CONCATENATE($B179,"-",$C179),IN_1F!$B$2:$X$2946,8,FALSE))=TRUE,"",VLOOKUP(CONCATENATE($B179,"-",$C179),IN_1F!$B$2:$X$2946,8,FALSE))</f>
        <v>0</v>
      </c>
      <c r="K179" s="1567">
        <f>IF(ISERROR(VLOOKUP(CONCATENATE($B179,"-",$C179),IN_1F!$B$2:$X$2946,9,FALSE))=TRUE,"",VLOOKUP(CONCATENATE($B179,"-",$C179),IN_1F!$B$2:$X$2946,9,FALSE))</f>
        <v>0</v>
      </c>
      <c r="L179" s="1568">
        <f>IF(ISERROR(VLOOKUP(CONCATENATE($B179,"-",$C179),IN_1F!$B$2:$X$2946,10,FALSE))=TRUE,"",VLOOKUP(CONCATENATE($B179,"-",$C179),IN_1F!$B$2:$X$2946,10,FALSE))</f>
        <v>0</v>
      </c>
      <c r="M179" s="1624">
        <f t="shared" si="9"/>
        <v>0</v>
      </c>
      <c r="N179" s="1625">
        <f t="shared" si="10"/>
        <v>0</v>
      </c>
    </row>
    <row r="180" spans="1:14" x14ac:dyDescent="0.3">
      <c r="A180" s="827" t="s">
        <v>1999</v>
      </c>
      <c r="B180" s="828" t="s">
        <v>2000</v>
      </c>
      <c r="C180" s="824">
        <v>3</v>
      </c>
      <c r="D180" s="1378" t="str">
        <f t="shared" si="11"/>
        <v/>
      </c>
      <c r="E180" s="911">
        <f>IF(ISERROR(VLOOKUP(CONCATENATE($B180,"-",$C180),IN_1F!$B$2:$X$2946,3,FALSE))=TRUE,"",VLOOKUP(CONCATENATE($B180,"-",$C180),IN_1F!$B$2:$X$2946,3,FALSE))</f>
        <v>0</v>
      </c>
      <c r="F180" s="912">
        <f>IF(ISERROR(VLOOKUP(CONCATENATE($B180,"-",$C180),IN_1F!$B$2:$X$2946,4,FALSE))=TRUE,"",VLOOKUP(CONCATENATE($B180,"-",$C180),IN_1F!$B$2:$X$2946,4,FALSE))</f>
        <v>0</v>
      </c>
      <c r="G180" s="911">
        <f>IF(ISERROR(VLOOKUP(CONCATENATE($B180,"-",$C180),IN_1F!$B$2:$X$2946,5,FALSE))=TRUE,"",VLOOKUP(CONCATENATE($B180,"-",$C180),IN_1F!$B$2:$X$2946,5,FALSE))</f>
        <v>0</v>
      </c>
      <c r="H180" s="913">
        <f>IF(ISERROR(VLOOKUP(CONCATENATE($B180,"-",$C180),IN_1F!$B$2:$X$2946,6,FALSE))=TRUE,"",VLOOKUP(CONCATENATE($B180,"-",$C180),IN_1F!$B$2:$X$2946,6,FALSE))</f>
        <v>0</v>
      </c>
      <c r="I180" s="1567">
        <f>IF(ISERROR(VLOOKUP(CONCATENATE($B180,"-",$C180),IN_1F!$B$2:$X$2946,7,FALSE))=TRUE,"",VLOOKUP(CONCATENATE($B180,"-",$C180),IN_1F!$B$2:$X$2946,7,FALSE))</f>
        <v>0</v>
      </c>
      <c r="J180" s="1568">
        <f>IF(ISERROR(VLOOKUP(CONCATENATE($B180,"-",$C180),IN_1F!$B$2:$X$2946,8,FALSE))=TRUE,"",VLOOKUP(CONCATENATE($B180,"-",$C180),IN_1F!$B$2:$X$2946,8,FALSE))</f>
        <v>0</v>
      </c>
      <c r="K180" s="1567">
        <f>IF(ISERROR(VLOOKUP(CONCATENATE($B180,"-",$C180),IN_1F!$B$2:$X$2946,9,FALSE))=TRUE,"",VLOOKUP(CONCATENATE($B180,"-",$C180),IN_1F!$B$2:$X$2946,9,FALSE))</f>
        <v>0</v>
      </c>
      <c r="L180" s="1568">
        <f>IF(ISERROR(VLOOKUP(CONCATENATE($B180,"-",$C180),IN_1F!$B$2:$X$2946,10,FALSE))=TRUE,"",VLOOKUP(CONCATENATE($B180,"-",$C180),IN_1F!$B$2:$X$2946,10,FALSE))</f>
        <v>0</v>
      </c>
      <c r="M180" s="1624">
        <f t="shared" si="9"/>
        <v>0</v>
      </c>
      <c r="N180" s="1625">
        <f t="shared" si="10"/>
        <v>0</v>
      </c>
    </row>
    <row r="181" spans="1:14" x14ac:dyDescent="0.3">
      <c r="A181" s="827" t="s">
        <v>2001</v>
      </c>
      <c r="B181" s="828" t="s">
        <v>2002</v>
      </c>
      <c r="C181" s="824">
        <v>3</v>
      </c>
      <c r="D181" s="1378" t="str">
        <f t="shared" si="11"/>
        <v/>
      </c>
      <c r="E181" s="911">
        <f>IF(ISERROR(VLOOKUP(CONCATENATE($B181,"-",$C181),IN_1F!$B$2:$X$2946,3,FALSE))=TRUE,"",VLOOKUP(CONCATENATE($B181,"-",$C181),IN_1F!$B$2:$X$2946,3,FALSE))</f>
        <v>0</v>
      </c>
      <c r="F181" s="912">
        <f>IF(ISERROR(VLOOKUP(CONCATENATE($B181,"-",$C181),IN_1F!$B$2:$X$2946,4,FALSE))=TRUE,"",VLOOKUP(CONCATENATE($B181,"-",$C181),IN_1F!$B$2:$X$2946,4,FALSE))</f>
        <v>0</v>
      </c>
      <c r="G181" s="911">
        <f>IF(ISERROR(VLOOKUP(CONCATENATE($B181,"-",$C181),IN_1F!$B$2:$X$2946,5,FALSE))=TRUE,"",VLOOKUP(CONCATENATE($B181,"-",$C181),IN_1F!$B$2:$X$2946,5,FALSE))</f>
        <v>0</v>
      </c>
      <c r="H181" s="913">
        <f>IF(ISERROR(VLOOKUP(CONCATENATE($B181,"-",$C181),IN_1F!$B$2:$X$2946,6,FALSE))=TRUE,"",VLOOKUP(CONCATENATE($B181,"-",$C181),IN_1F!$B$2:$X$2946,6,FALSE))</f>
        <v>0</v>
      </c>
      <c r="I181" s="1567">
        <f>IF(ISERROR(VLOOKUP(CONCATENATE($B181,"-",$C181),IN_1F!$B$2:$X$2946,7,FALSE))=TRUE,"",VLOOKUP(CONCATENATE($B181,"-",$C181),IN_1F!$B$2:$X$2946,7,FALSE))</f>
        <v>0</v>
      </c>
      <c r="J181" s="1568">
        <f>IF(ISERROR(VLOOKUP(CONCATENATE($B181,"-",$C181),IN_1F!$B$2:$X$2946,8,FALSE))=TRUE,"",VLOOKUP(CONCATENATE($B181,"-",$C181),IN_1F!$B$2:$X$2946,8,FALSE))</f>
        <v>0</v>
      </c>
      <c r="K181" s="1567">
        <f>IF(ISERROR(VLOOKUP(CONCATENATE($B181,"-",$C181),IN_1F!$B$2:$X$2946,9,FALSE))=TRUE,"",VLOOKUP(CONCATENATE($B181,"-",$C181),IN_1F!$B$2:$X$2946,9,FALSE))</f>
        <v>0</v>
      </c>
      <c r="L181" s="1568">
        <f>IF(ISERROR(VLOOKUP(CONCATENATE($B181,"-",$C181),IN_1F!$B$2:$X$2946,10,FALSE))=TRUE,"",VLOOKUP(CONCATENATE($B181,"-",$C181),IN_1F!$B$2:$X$2946,10,FALSE))</f>
        <v>0</v>
      </c>
      <c r="M181" s="1624">
        <f t="shared" si="9"/>
        <v>0</v>
      </c>
      <c r="N181" s="1625">
        <f t="shared" si="10"/>
        <v>0</v>
      </c>
    </row>
    <row r="182" spans="1:14" x14ac:dyDescent="0.3">
      <c r="A182" s="827" t="s">
        <v>2003</v>
      </c>
      <c r="B182" s="828" t="s">
        <v>2004</v>
      </c>
      <c r="C182" s="824">
        <v>3</v>
      </c>
      <c r="D182" s="1378" t="str">
        <f t="shared" si="11"/>
        <v/>
      </c>
      <c r="E182" s="911">
        <f>IF(ISERROR(VLOOKUP(CONCATENATE($B182,"-",$C182),IN_1F!$B$2:$X$2946,3,FALSE))=TRUE,"",VLOOKUP(CONCATENATE($B182,"-",$C182),IN_1F!$B$2:$X$2946,3,FALSE))</f>
        <v>0</v>
      </c>
      <c r="F182" s="912">
        <f>IF(ISERROR(VLOOKUP(CONCATENATE($B182,"-",$C182),IN_1F!$B$2:$X$2946,4,FALSE))=TRUE,"",VLOOKUP(CONCATENATE($B182,"-",$C182),IN_1F!$B$2:$X$2946,4,FALSE))</f>
        <v>0</v>
      </c>
      <c r="G182" s="911">
        <f>IF(ISERROR(VLOOKUP(CONCATENATE($B182,"-",$C182),IN_1F!$B$2:$X$2946,5,FALSE))=TRUE,"",VLOOKUP(CONCATENATE($B182,"-",$C182),IN_1F!$B$2:$X$2946,5,FALSE))</f>
        <v>0</v>
      </c>
      <c r="H182" s="913">
        <f>IF(ISERROR(VLOOKUP(CONCATENATE($B182,"-",$C182),IN_1F!$B$2:$X$2946,6,FALSE))=TRUE,"",VLOOKUP(CONCATENATE($B182,"-",$C182),IN_1F!$B$2:$X$2946,6,FALSE))</f>
        <v>0</v>
      </c>
      <c r="I182" s="1567">
        <f>IF(ISERROR(VLOOKUP(CONCATENATE($B182,"-",$C182),IN_1F!$B$2:$X$2946,7,FALSE))=TRUE,"",VLOOKUP(CONCATENATE($B182,"-",$C182),IN_1F!$B$2:$X$2946,7,FALSE))</f>
        <v>0</v>
      </c>
      <c r="J182" s="1568">
        <f>IF(ISERROR(VLOOKUP(CONCATENATE($B182,"-",$C182),IN_1F!$B$2:$X$2946,8,FALSE))=TRUE,"",VLOOKUP(CONCATENATE($B182,"-",$C182),IN_1F!$B$2:$X$2946,8,FALSE))</f>
        <v>0</v>
      </c>
      <c r="K182" s="1567">
        <f>IF(ISERROR(VLOOKUP(CONCATENATE($B182,"-",$C182),IN_1F!$B$2:$X$2946,9,FALSE))=TRUE,"",VLOOKUP(CONCATENATE($B182,"-",$C182),IN_1F!$B$2:$X$2946,9,FALSE))</f>
        <v>0</v>
      </c>
      <c r="L182" s="1568">
        <f>IF(ISERROR(VLOOKUP(CONCATENATE($B182,"-",$C182),IN_1F!$B$2:$X$2946,10,FALSE))=TRUE,"",VLOOKUP(CONCATENATE($B182,"-",$C182),IN_1F!$B$2:$X$2946,10,FALSE))</f>
        <v>0</v>
      </c>
      <c r="M182" s="1624">
        <f t="shared" si="9"/>
        <v>0</v>
      </c>
      <c r="N182" s="1625">
        <f t="shared" si="10"/>
        <v>0</v>
      </c>
    </row>
    <row r="183" spans="1:14" x14ac:dyDescent="0.3">
      <c r="A183" s="827" t="s">
        <v>2005</v>
      </c>
      <c r="B183" s="828" t="s">
        <v>2006</v>
      </c>
      <c r="C183" s="824">
        <v>3</v>
      </c>
      <c r="D183" s="1378" t="str">
        <f t="shared" si="11"/>
        <v/>
      </c>
      <c r="E183" s="911">
        <f>IF(ISERROR(VLOOKUP(CONCATENATE($B183,"-",$C183),IN_1F!$B$2:$X$2946,3,FALSE))=TRUE,"",VLOOKUP(CONCATENATE($B183,"-",$C183),IN_1F!$B$2:$X$2946,3,FALSE))</f>
        <v>0</v>
      </c>
      <c r="F183" s="912">
        <f>IF(ISERROR(VLOOKUP(CONCATENATE($B183,"-",$C183),IN_1F!$B$2:$X$2946,4,FALSE))=TRUE,"",VLOOKUP(CONCATENATE($B183,"-",$C183),IN_1F!$B$2:$X$2946,4,FALSE))</f>
        <v>0</v>
      </c>
      <c r="G183" s="911">
        <f>IF(ISERROR(VLOOKUP(CONCATENATE($B183,"-",$C183),IN_1F!$B$2:$X$2946,5,FALSE))=TRUE,"",VLOOKUP(CONCATENATE($B183,"-",$C183),IN_1F!$B$2:$X$2946,5,FALSE))</f>
        <v>0</v>
      </c>
      <c r="H183" s="913">
        <f>IF(ISERROR(VLOOKUP(CONCATENATE($B183,"-",$C183),IN_1F!$B$2:$X$2946,6,FALSE))=TRUE,"",VLOOKUP(CONCATENATE($B183,"-",$C183),IN_1F!$B$2:$X$2946,6,FALSE))</f>
        <v>0</v>
      </c>
      <c r="I183" s="1567">
        <f>IF(ISERROR(VLOOKUP(CONCATENATE($B183,"-",$C183),IN_1F!$B$2:$X$2946,7,FALSE))=TRUE,"",VLOOKUP(CONCATENATE($B183,"-",$C183),IN_1F!$B$2:$X$2946,7,FALSE))</f>
        <v>0</v>
      </c>
      <c r="J183" s="1568">
        <f>IF(ISERROR(VLOOKUP(CONCATENATE($B183,"-",$C183),IN_1F!$B$2:$X$2946,8,FALSE))=TRUE,"",VLOOKUP(CONCATENATE($B183,"-",$C183),IN_1F!$B$2:$X$2946,8,FALSE))</f>
        <v>0</v>
      </c>
      <c r="K183" s="1567">
        <f>IF(ISERROR(VLOOKUP(CONCATENATE($B183,"-",$C183),IN_1F!$B$2:$X$2946,9,FALSE))=TRUE,"",VLOOKUP(CONCATENATE($B183,"-",$C183),IN_1F!$B$2:$X$2946,9,FALSE))</f>
        <v>0</v>
      </c>
      <c r="L183" s="1568">
        <f>IF(ISERROR(VLOOKUP(CONCATENATE($B183,"-",$C183),IN_1F!$B$2:$X$2946,10,FALSE))=TRUE,"",VLOOKUP(CONCATENATE($B183,"-",$C183),IN_1F!$B$2:$X$2946,10,FALSE))</f>
        <v>0</v>
      </c>
      <c r="M183" s="1624">
        <f t="shared" si="9"/>
        <v>0</v>
      </c>
      <c r="N183" s="1625">
        <f t="shared" si="10"/>
        <v>0</v>
      </c>
    </row>
    <row r="184" spans="1:14" x14ac:dyDescent="0.3">
      <c r="A184" s="827" t="s">
        <v>2007</v>
      </c>
      <c r="B184" s="828" t="s">
        <v>2008</v>
      </c>
      <c r="C184" s="824">
        <v>3</v>
      </c>
      <c r="D184" s="1378" t="str">
        <f t="shared" si="11"/>
        <v/>
      </c>
      <c r="E184" s="911">
        <f>IF(ISERROR(VLOOKUP(CONCATENATE($B184,"-",$C184),IN_1F!$B$2:$X$2946,3,FALSE))=TRUE,"",VLOOKUP(CONCATENATE($B184,"-",$C184),IN_1F!$B$2:$X$2946,3,FALSE))</f>
        <v>0</v>
      </c>
      <c r="F184" s="912">
        <f>IF(ISERROR(VLOOKUP(CONCATENATE($B184,"-",$C184),IN_1F!$B$2:$X$2946,4,FALSE))=TRUE,"",VLOOKUP(CONCATENATE($B184,"-",$C184),IN_1F!$B$2:$X$2946,4,FALSE))</f>
        <v>0</v>
      </c>
      <c r="G184" s="911">
        <f>IF(ISERROR(VLOOKUP(CONCATENATE($B184,"-",$C184),IN_1F!$B$2:$X$2946,5,FALSE))=TRUE,"",VLOOKUP(CONCATENATE($B184,"-",$C184),IN_1F!$B$2:$X$2946,5,FALSE))</f>
        <v>0</v>
      </c>
      <c r="H184" s="913">
        <f>IF(ISERROR(VLOOKUP(CONCATENATE($B184,"-",$C184),IN_1F!$B$2:$X$2946,6,FALSE))=TRUE,"",VLOOKUP(CONCATENATE($B184,"-",$C184),IN_1F!$B$2:$X$2946,6,FALSE))</f>
        <v>0</v>
      </c>
      <c r="I184" s="1567">
        <f>IF(ISERROR(VLOOKUP(CONCATENATE($B184,"-",$C184),IN_1F!$B$2:$X$2946,7,FALSE))=TRUE,"",VLOOKUP(CONCATENATE($B184,"-",$C184),IN_1F!$B$2:$X$2946,7,FALSE))</f>
        <v>0</v>
      </c>
      <c r="J184" s="1568">
        <f>IF(ISERROR(VLOOKUP(CONCATENATE($B184,"-",$C184),IN_1F!$B$2:$X$2946,8,FALSE))=TRUE,"",VLOOKUP(CONCATENATE($B184,"-",$C184),IN_1F!$B$2:$X$2946,8,FALSE))</f>
        <v>0</v>
      </c>
      <c r="K184" s="1567">
        <f>IF(ISERROR(VLOOKUP(CONCATENATE($B184,"-",$C184),IN_1F!$B$2:$X$2946,9,FALSE))=TRUE,"",VLOOKUP(CONCATENATE($B184,"-",$C184),IN_1F!$B$2:$X$2946,9,FALSE))</f>
        <v>0</v>
      </c>
      <c r="L184" s="1568">
        <f>IF(ISERROR(VLOOKUP(CONCATENATE($B184,"-",$C184),IN_1F!$B$2:$X$2946,10,FALSE))=TRUE,"",VLOOKUP(CONCATENATE($B184,"-",$C184),IN_1F!$B$2:$X$2946,10,FALSE))</f>
        <v>0</v>
      </c>
      <c r="M184" s="1624">
        <f t="shared" si="9"/>
        <v>0</v>
      </c>
      <c r="N184" s="1625">
        <f t="shared" si="10"/>
        <v>0</v>
      </c>
    </row>
    <row r="185" spans="1:14" x14ac:dyDescent="0.3">
      <c r="A185" s="827" t="s">
        <v>2009</v>
      </c>
      <c r="B185" s="828" t="s">
        <v>2010</v>
      </c>
      <c r="C185" s="824">
        <v>3</v>
      </c>
      <c r="D185" s="1378" t="str">
        <f t="shared" si="11"/>
        <v/>
      </c>
      <c r="E185" s="911">
        <f>IF(ISERROR(VLOOKUP(CONCATENATE($B185,"-",$C185),IN_1F!$B$2:$X$2946,3,FALSE))=TRUE,"",VLOOKUP(CONCATENATE($B185,"-",$C185),IN_1F!$B$2:$X$2946,3,FALSE))</f>
        <v>0</v>
      </c>
      <c r="F185" s="912">
        <f>IF(ISERROR(VLOOKUP(CONCATENATE($B185,"-",$C185),IN_1F!$B$2:$X$2946,4,FALSE))=TRUE,"",VLOOKUP(CONCATENATE($B185,"-",$C185),IN_1F!$B$2:$X$2946,4,FALSE))</f>
        <v>0</v>
      </c>
      <c r="G185" s="911">
        <f>IF(ISERROR(VLOOKUP(CONCATENATE($B185,"-",$C185),IN_1F!$B$2:$X$2946,5,FALSE))=TRUE,"",VLOOKUP(CONCATENATE($B185,"-",$C185),IN_1F!$B$2:$X$2946,5,FALSE))</f>
        <v>0</v>
      </c>
      <c r="H185" s="913">
        <f>IF(ISERROR(VLOOKUP(CONCATENATE($B185,"-",$C185),IN_1F!$B$2:$X$2946,6,FALSE))=TRUE,"",VLOOKUP(CONCATENATE($B185,"-",$C185),IN_1F!$B$2:$X$2946,6,FALSE))</f>
        <v>0</v>
      </c>
      <c r="I185" s="1567">
        <f>IF(ISERROR(VLOOKUP(CONCATENATE($B185,"-",$C185),IN_1F!$B$2:$X$2946,7,FALSE))=TRUE,"",VLOOKUP(CONCATENATE($B185,"-",$C185),IN_1F!$B$2:$X$2946,7,FALSE))</f>
        <v>0</v>
      </c>
      <c r="J185" s="1568">
        <f>IF(ISERROR(VLOOKUP(CONCATENATE($B185,"-",$C185),IN_1F!$B$2:$X$2946,8,FALSE))=TRUE,"",VLOOKUP(CONCATENATE($B185,"-",$C185),IN_1F!$B$2:$X$2946,8,FALSE))</f>
        <v>0</v>
      </c>
      <c r="K185" s="1567">
        <f>IF(ISERROR(VLOOKUP(CONCATENATE($B185,"-",$C185),IN_1F!$B$2:$X$2946,9,FALSE))=TRUE,"",VLOOKUP(CONCATENATE($B185,"-",$C185),IN_1F!$B$2:$X$2946,9,FALSE))</f>
        <v>0</v>
      </c>
      <c r="L185" s="1568">
        <f>IF(ISERROR(VLOOKUP(CONCATENATE($B185,"-",$C185),IN_1F!$B$2:$X$2946,10,FALSE))=TRUE,"",VLOOKUP(CONCATENATE($B185,"-",$C185),IN_1F!$B$2:$X$2946,10,FALSE))</f>
        <v>0</v>
      </c>
      <c r="M185" s="1624">
        <f t="shared" si="9"/>
        <v>0</v>
      </c>
      <c r="N185" s="1625">
        <f t="shared" si="10"/>
        <v>0</v>
      </c>
    </row>
    <row r="186" spans="1:14" x14ac:dyDescent="0.3">
      <c r="A186" s="827" t="s">
        <v>2011</v>
      </c>
      <c r="B186" s="828" t="s">
        <v>2012</v>
      </c>
      <c r="C186" s="824">
        <v>3</v>
      </c>
      <c r="D186" s="1378" t="str">
        <f t="shared" si="11"/>
        <v/>
      </c>
      <c r="E186" s="911">
        <f>IF(ISERROR(VLOOKUP(CONCATENATE($B186,"-",$C186),IN_1F!$B$2:$X$2946,3,FALSE))=TRUE,"",VLOOKUP(CONCATENATE($B186,"-",$C186),IN_1F!$B$2:$X$2946,3,FALSE))</f>
        <v>0</v>
      </c>
      <c r="F186" s="912">
        <f>IF(ISERROR(VLOOKUP(CONCATENATE($B186,"-",$C186),IN_1F!$B$2:$X$2946,4,FALSE))=TRUE,"",VLOOKUP(CONCATENATE($B186,"-",$C186),IN_1F!$B$2:$X$2946,4,FALSE))</f>
        <v>0</v>
      </c>
      <c r="G186" s="911">
        <f>IF(ISERROR(VLOOKUP(CONCATENATE($B186,"-",$C186),IN_1F!$B$2:$X$2946,5,FALSE))=TRUE,"",VLOOKUP(CONCATENATE($B186,"-",$C186),IN_1F!$B$2:$X$2946,5,FALSE))</f>
        <v>0</v>
      </c>
      <c r="H186" s="913">
        <f>IF(ISERROR(VLOOKUP(CONCATENATE($B186,"-",$C186),IN_1F!$B$2:$X$2946,6,FALSE))=TRUE,"",VLOOKUP(CONCATENATE($B186,"-",$C186),IN_1F!$B$2:$X$2946,6,FALSE))</f>
        <v>0</v>
      </c>
      <c r="I186" s="1567">
        <f>IF(ISERROR(VLOOKUP(CONCATENATE($B186,"-",$C186),IN_1F!$B$2:$X$2946,7,FALSE))=TRUE,"",VLOOKUP(CONCATENATE($B186,"-",$C186),IN_1F!$B$2:$X$2946,7,FALSE))</f>
        <v>0</v>
      </c>
      <c r="J186" s="1568">
        <f>IF(ISERROR(VLOOKUP(CONCATENATE($B186,"-",$C186),IN_1F!$B$2:$X$2946,8,FALSE))=TRUE,"",VLOOKUP(CONCATENATE($B186,"-",$C186),IN_1F!$B$2:$X$2946,8,FALSE))</f>
        <v>0</v>
      </c>
      <c r="K186" s="1567">
        <f>IF(ISERROR(VLOOKUP(CONCATENATE($B186,"-",$C186),IN_1F!$B$2:$X$2946,9,FALSE))=TRUE,"",VLOOKUP(CONCATENATE($B186,"-",$C186),IN_1F!$B$2:$X$2946,9,FALSE))</f>
        <v>0</v>
      </c>
      <c r="L186" s="1568">
        <f>IF(ISERROR(VLOOKUP(CONCATENATE($B186,"-",$C186),IN_1F!$B$2:$X$2946,10,FALSE))=TRUE,"",VLOOKUP(CONCATENATE($B186,"-",$C186),IN_1F!$B$2:$X$2946,10,FALSE))</f>
        <v>0</v>
      </c>
      <c r="M186" s="1624">
        <f t="shared" si="9"/>
        <v>0</v>
      </c>
      <c r="N186" s="1625">
        <f t="shared" si="10"/>
        <v>0</v>
      </c>
    </row>
    <row r="187" spans="1:14" x14ac:dyDescent="0.3">
      <c r="A187" s="827" t="s">
        <v>2013</v>
      </c>
      <c r="B187" s="828" t="s">
        <v>2014</v>
      </c>
      <c r="C187" s="824">
        <v>3</v>
      </c>
      <c r="D187" s="1378" t="str">
        <f t="shared" si="11"/>
        <v/>
      </c>
      <c r="E187" s="911">
        <f>IF(ISERROR(VLOOKUP(CONCATENATE($B187,"-",$C187),IN_1F!$B$2:$X$2946,3,FALSE))=TRUE,"",VLOOKUP(CONCATENATE($B187,"-",$C187),IN_1F!$B$2:$X$2946,3,FALSE))</f>
        <v>0</v>
      </c>
      <c r="F187" s="912">
        <f>IF(ISERROR(VLOOKUP(CONCATENATE($B187,"-",$C187),IN_1F!$B$2:$X$2946,4,FALSE))=TRUE,"",VLOOKUP(CONCATENATE($B187,"-",$C187),IN_1F!$B$2:$X$2946,4,FALSE))</f>
        <v>0</v>
      </c>
      <c r="G187" s="911">
        <f>IF(ISERROR(VLOOKUP(CONCATENATE($B187,"-",$C187),IN_1F!$B$2:$X$2946,5,FALSE))=TRUE,"",VLOOKUP(CONCATENATE($B187,"-",$C187),IN_1F!$B$2:$X$2946,5,FALSE))</f>
        <v>0</v>
      </c>
      <c r="H187" s="913">
        <f>IF(ISERROR(VLOOKUP(CONCATENATE($B187,"-",$C187),IN_1F!$B$2:$X$2946,6,FALSE))=TRUE,"",VLOOKUP(CONCATENATE($B187,"-",$C187),IN_1F!$B$2:$X$2946,6,FALSE))</f>
        <v>0</v>
      </c>
      <c r="I187" s="1567">
        <f>IF(ISERROR(VLOOKUP(CONCATENATE($B187,"-",$C187),IN_1F!$B$2:$X$2946,7,FALSE))=TRUE,"",VLOOKUP(CONCATENATE($B187,"-",$C187),IN_1F!$B$2:$X$2946,7,FALSE))</f>
        <v>0</v>
      </c>
      <c r="J187" s="1568">
        <f>IF(ISERROR(VLOOKUP(CONCATENATE($B187,"-",$C187),IN_1F!$B$2:$X$2946,8,FALSE))=TRUE,"",VLOOKUP(CONCATENATE($B187,"-",$C187),IN_1F!$B$2:$X$2946,8,FALSE))</f>
        <v>0</v>
      </c>
      <c r="K187" s="1567">
        <f>IF(ISERROR(VLOOKUP(CONCATENATE($B187,"-",$C187),IN_1F!$B$2:$X$2946,9,FALSE))=TRUE,"",VLOOKUP(CONCATENATE($B187,"-",$C187),IN_1F!$B$2:$X$2946,9,FALSE))</f>
        <v>0</v>
      </c>
      <c r="L187" s="1568">
        <f>IF(ISERROR(VLOOKUP(CONCATENATE($B187,"-",$C187),IN_1F!$B$2:$X$2946,10,FALSE))=TRUE,"",VLOOKUP(CONCATENATE($B187,"-",$C187),IN_1F!$B$2:$X$2946,10,FALSE))</f>
        <v>0</v>
      </c>
      <c r="M187" s="1624">
        <f t="shared" si="9"/>
        <v>0</v>
      </c>
      <c r="N187" s="1625">
        <f t="shared" si="10"/>
        <v>0</v>
      </c>
    </row>
    <row r="188" spans="1:14" ht="6.75" customHeight="1" x14ac:dyDescent="0.3">
      <c r="A188" s="835"/>
      <c r="B188" s="835"/>
      <c r="C188" s="836"/>
      <c r="D188" s="1379"/>
      <c r="E188" s="914"/>
      <c r="F188" s="915"/>
      <c r="G188" s="914"/>
      <c r="H188" s="915"/>
      <c r="I188" s="914"/>
      <c r="J188" s="915"/>
      <c r="K188" s="914"/>
      <c r="L188" s="915"/>
      <c r="M188" s="914"/>
      <c r="N188" s="916"/>
    </row>
    <row r="189" spans="1:14" x14ac:dyDescent="0.3">
      <c r="A189" s="827" t="s">
        <v>2015</v>
      </c>
      <c r="B189" s="828" t="s">
        <v>2016</v>
      </c>
      <c r="C189" s="824">
        <v>3</v>
      </c>
      <c r="D189" s="1378" t="str">
        <f>CONCATENATE(D$138)</f>
        <v/>
      </c>
      <c r="E189" s="911">
        <f>IF(ISERROR(VLOOKUP(CONCATENATE($B189,"-",$C189),IN_1F!$B$2:$X$2946,3,FALSE))=TRUE,"",VLOOKUP(CONCATENATE($B189,"-",$C189),IN_1F!$B$2:$X$2946,3,FALSE))</f>
        <v>0</v>
      </c>
      <c r="F189" s="912">
        <f>IF(ISERROR(VLOOKUP(CONCATENATE($B189,"-",$C189),IN_1F!$B$2:$X$2946,4,FALSE))=TRUE,"",VLOOKUP(CONCATENATE($B189,"-",$C189),IN_1F!$B$2:$X$2946,4,FALSE))</f>
        <v>0</v>
      </c>
      <c r="G189" s="911">
        <f>IF(ISERROR(VLOOKUP(CONCATENATE($B189,"-",$C189),IN_1F!$B$2:$X$2946,5,FALSE))=TRUE,"",VLOOKUP(CONCATENATE($B189,"-",$C189),IN_1F!$B$2:$X$2946,5,FALSE))</f>
        <v>0</v>
      </c>
      <c r="H189" s="913">
        <f>IF(ISERROR(VLOOKUP(CONCATENATE($B189,"-",$C189),IN_1F!$B$2:$X$2946,6,FALSE))=TRUE,"",VLOOKUP(CONCATENATE($B189,"-",$C189),IN_1F!$B$2:$X$2946,6,FALSE))</f>
        <v>0</v>
      </c>
      <c r="I189" s="1573">
        <f>IF(ISERROR(VLOOKUP(CONCATENATE($B189,"-",$C189),IN_1F!$B$2:$X$2946,7,FALSE))=TRUE,"",VLOOKUP(CONCATENATE($B189,"-",$C189),IN_1F!$B$2:$X$2946,7,FALSE))</f>
        <v>0</v>
      </c>
      <c r="J189" s="1574">
        <f>IF(ISERROR(VLOOKUP(CONCATENATE($B189,"-",$C189),IN_1F!$B$2:$X$2946,8,FALSE))=TRUE,"",VLOOKUP(CONCATENATE($B189,"-",$C189),IN_1F!$B$2:$X$2946,8,FALSE))</f>
        <v>0</v>
      </c>
      <c r="K189" s="1573">
        <f>IF(ISERROR(VLOOKUP(CONCATENATE($B189,"-",$C189),IN_1F!$B$2:$X$2946,9,FALSE))=TRUE,"",VLOOKUP(CONCATENATE($B189,"-",$C189),IN_1F!$B$2:$X$2946,9,FALSE))</f>
        <v>0</v>
      </c>
      <c r="L189" s="1574">
        <f>IF(ISERROR(VLOOKUP(CONCATENATE($B189,"-",$C189),IN_1F!$B$2:$X$2946,10,FALSE))=TRUE,"",VLOOKUP(CONCATENATE($B189,"-",$C189),IN_1F!$B$2:$X$2946,10,FALSE))</f>
        <v>0</v>
      </c>
      <c r="M189" s="1624">
        <f>E189+G189+I189</f>
        <v>0</v>
      </c>
      <c r="N189" s="1625">
        <f>F189+H189+J189</f>
        <v>0</v>
      </c>
    </row>
    <row r="190" spans="1:14" ht="12.9" thickBot="1" x14ac:dyDescent="0.35">
      <c r="A190" s="830" t="s">
        <v>2017</v>
      </c>
      <c r="B190" s="831" t="s">
        <v>2018</v>
      </c>
      <c r="C190" s="832">
        <v>3</v>
      </c>
      <c r="D190" s="1378" t="str">
        <f>CONCATENATE(D$138)</f>
        <v/>
      </c>
      <c r="E190" s="917">
        <f>IF(ISERROR(VLOOKUP(CONCATENATE($B190,"-",$C190),IN_1F!$B$2:$X$2946,3,FALSE))=TRUE,"",VLOOKUP(CONCATENATE($B190,"-",$C190),IN_1F!$B$2:$X$2946,3,FALSE))</f>
        <v>0</v>
      </c>
      <c r="F190" s="918">
        <f>IF(ISERROR(VLOOKUP(CONCATENATE($B190,"-",$C190),IN_1F!$B$2:$X$2946,4,FALSE))=TRUE,"",VLOOKUP(CONCATENATE($B190,"-",$C190),IN_1F!$B$2:$X$2946,4,FALSE))</f>
        <v>0</v>
      </c>
      <c r="G190" s="917">
        <f>IF(ISERROR(VLOOKUP(CONCATENATE($B190,"-",$C190),IN_1F!$B$2:$X$2946,5,FALSE))=TRUE,"",VLOOKUP(CONCATENATE($B190,"-",$C190),IN_1F!$B$2:$X$2946,5,FALSE))</f>
        <v>0</v>
      </c>
      <c r="H190" s="919">
        <f>IF(ISERROR(VLOOKUP(CONCATENATE($B190,"-",$C190),IN_1F!$B$2:$X$2946,6,FALSE))=TRUE,"",VLOOKUP(CONCATENATE($B190,"-",$C190),IN_1F!$B$2:$X$2946,6,FALSE))</f>
        <v>0</v>
      </c>
      <c r="I190" s="1569">
        <f>IF(ISERROR(VLOOKUP(CONCATENATE($B190,"-",$C190),IN_1F!$B$2:$X$2946,7,FALSE))=TRUE,"",VLOOKUP(CONCATENATE($B190,"-",$C190),IN_1F!$B$2:$X$2946,7,FALSE))</f>
        <v>0</v>
      </c>
      <c r="J190" s="1570">
        <f>IF(ISERROR(VLOOKUP(CONCATENATE($B190,"-",$C190),IN_1F!$B$2:$X$2946,8,FALSE))=TRUE,"",VLOOKUP(CONCATENATE($B190,"-",$C190),IN_1F!$B$2:$X$2946,8,FALSE))</f>
        <v>0</v>
      </c>
      <c r="K190" s="1569">
        <f>IF(ISERROR(VLOOKUP(CONCATENATE($B190,"-",$C190),IN_1F!$B$2:$X$2946,9,FALSE))=TRUE,"",VLOOKUP(CONCATENATE($B190,"-",$C190),IN_1F!$B$2:$X$2946,9,FALSE))</f>
        <v>0</v>
      </c>
      <c r="L190" s="1570">
        <f>IF(ISERROR(VLOOKUP(CONCATENATE($B190,"-",$C190),IN_1F!$B$2:$X$2946,10,FALSE))=TRUE,"",VLOOKUP(CONCATENATE($B190,"-",$C190),IN_1F!$B$2:$X$2946,10,FALSE))</f>
        <v>0</v>
      </c>
      <c r="M190" s="1626">
        <f>E190+G190+I190</f>
        <v>0</v>
      </c>
      <c r="N190" s="1627">
        <f>F190+H190+J190</f>
        <v>0</v>
      </c>
    </row>
    <row r="191" spans="1:14" ht="13.3" thickTop="1" thickBot="1" x14ac:dyDescent="0.35">
      <c r="A191" s="839" t="s">
        <v>623</v>
      </c>
      <c r="B191" s="840"/>
      <c r="C191" s="841"/>
      <c r="D191" s="1378" t="str">
        <f>CONCATENATE(D$138)</f>
        <v/>
      </c>
      <c r="E191" s="842">
        <f t="shared" ref="E191:N191" si="12">SUM(E138:E187)+E189+E190</f>
        <v>0</v>
      </c>
      <c r="F191" s="843">
        <f t="shared" si="12"/>
        <v>0</v>
      </c>
      <c r="G191" s="842">
        <f t="shared" si="12"/>
        <v>0</v>
      </c>
      <c r="H191" s="844">
        <f t="shared" si="12"/>
        <v>0</v>
      </c>
      <c r="I191" s="1571">
        <f t="shared" si="12"/>
        <v>0</v>
      </c>
      <c r="J191" s="1572">
        <f t="shared" si="12"/>
        <v>0</v>
      </c>
      <c r="K191" s="1571">
        <f t="shared" si="12"/>
        <v>0</v>
      </c>
      <c r="L191" s="1572">
        <f t="shared" si="12"/>
        <v>0</v>
      </c>
      <c r="M191" s="1571">
        <f t="shared" si="12"/>
        <v>0</v>
      </c>
      <c r="N191" s="1572">
        <f t="shared" si="12"/>
        <v>0</v>
      </c>
    </row>
    <row r="192" spans="1:14" ht="12.9" thickBot="1" x14ac:dyDescent="0.35">
      <c r="A192" s="2241" t="s">
        <v>2019</v>
      </c>
      <c r="B192" s="847"/>
      <c r="C192" s="848"/>
      <c r="D192" s="1381"/>
      <c r="E192" s="849"/>
      <c r="F192" s="849"/>
      <c r="G192" s="849"/>
      <c r="H192" s="849"/>
      <c r="I192" s="849"/>
      <c r="J192" s="849"/>
      <c r="K192" s="849"/>
      <c r="L192" s="849"/>
    </row>
    <row r="193" spans="1:14" ht="12.9" thickBot="1" x14ac:dyDescent="0.35">
      <c r="A193" s="2729" t="s">
        <v>2020</v>
      </c>
      <c r="B193" s="2730"/>
      <c r="C193" s="2730"/>
      <c r="D193" s="2730"/>
      <c r="E193" s="2730"/>
      <c r="F193" s="2731"/>
      <c r="G193" s="849"/>
      <c r="H193" s="849"/>
      <c r="I193" s="849"/>
      <c r="J193" s="849"/>
      <c r="K193" s="849"/>
      <c r="L193" s="849"/>
    </row>
    <row r="194" spans="1:14" ht="12.9" thickBot="1" x14ac:dyDescent="0.35">
      <c r="A194" s="850"/>
      <c r="B194" s="851"/>
      <c r="C194" s="851"/>
      <c r="D194" s="1382"/>
      <c r="E194" s="852" t="s">
        <v>284</v>
      </c>
      <c r="F194" s="853" t="s">
        <v>285</v>
      </c>
      <c r="G194" s="849"/>
      <c r="H194" s="849"/>
      <c r="I194" s="849"/>
      <c r="J194" s="849"/>
      <c r="K194" s="849"/>
      <c r="L194" s="849"/>
    </row>
    <row r="195" spans="1:14" x14ac:dyDescent="0.3">
      <c r="A195" s="854" t="s">
        <v>2021</v>
      </c>
      <c r="B195" s="855" t="s">
        <v>2022</v>
      </c>
      <c r="C195" s="856">
        <v>3</v>
      </c>
      <c r="D195" s="1383" t="str">
        <f>CONCATENATE(D$138)</f>
        <v/>
      </c>
      <c r="E195" s="920">
        <f>IF(ISERROR(VLOOKUP(CONCATENATE($B195,"-",$C195),IN_1F!$B$2:$X$2946,7,FALSE))=TRUE,"",VLOOKUP(CONCATENATE($B195,"-",$C195),IN_1F!$B$2:$X$2946,7,FALSE))</f>
        <v>0</v>
      </c>
      <c r="F195" s="921">
        <f>IF(ISERROR(VLOOKUP(CONCATENATE($B195,"-",$C195),IN_1F!$B$2:$X$2946,8,FALSE))=TRUE,"",VLOOKUP(CONCATENATE($B195,"-",$C195),IN_1F!$B$2:$X$2946,8,FALSE))</f>
        <v>0</v>
      </c>
      <c r="G195" s="849"/>
      <c r="H195" s="849"/>
      <c r="I195" s="849"/>
      <c r="J195" s="849"/>
      <c r="K195" s="849"/>
      <c r="L195" s="849"/>
    </row>
    <row r="196" spans="1:14" ht="12.9" thickBot="1" x14ac:dyDescent="0.35">
      <c r="A196" s="857" t="s">
        <v>2023</v>
      </c>
      <c r="B196" s="858" t="s">
        <v>2024</v>
      </c>
      <c r="C196" s="859">
        <v>3</v>
      </c>
      <c r="D196" s="1384" t="str">
        <f>CONCATENATE(D$138)</f>
        <v/>
      </c>
      <c r="E196" s="922">
        <f>IF(ISERROR(VLOOKUP(CONCATENATE($B196,"-",$C196),IN_1F!$B$2:$X$2946,7,FALSE))=TRUE,"",VLOOKUP(CONCATENATE($B196,"-",$C196),IN_1F!$B$2:$X$2946,7,FALSE))</f>
        <v>0</v>
      </c>
      <c r="F196" s="923">
        <f>IF(ISERROR(VLOOKUP(CONCATENATE($B196,"-",$C196),IN_1F!$B$2:$X$2946,8,FALSE))=TRUE,"",VLOOKUP(CONCATENATE($B196,"-",$C196),IN_1F!$B$2:$X$2946,8,FALSE))</f>
        <v>0</v>
      </c>
      <c r="G196" s="849"/>
      <c r="H196" s="849"/>
      <c r="I196" s="849"/>
      <c r="J196" s="849"/>
      <c r="K196" s="849"/>
      <c r="L196" s="849"/>
    </row>
    <row r="199" spans="1:14" ht="12.9" thickBot="1" x14ac:dyDescent="0.35"/>
    <row r="200" spans="1:14" x14ac:dyDescent="0.3">
      <c r="A200" s="886" t="s">
        <v>1916</v>
      </c>
      <c r="B200" s="887" t="s">
        <v>1917</v>
      </c>
      <c r="C200" s="888">
        <v>4</v>
      </c>
      <c r="D200" s="1392"/>
      <c r="E200" s="924">
        <f>IF(ISERROR(VLOOKUP(CONCATENATE($B200,"-",$C200),IN_1F!$B$2:$X$2946,3,FALSE))=TRUE,"",VLOOKUP(CONCATENATE($B200,"-",$C200),IN_1F!$B$2:$X$2946,3,FALSE))</f>
        <v>0</v>
      </c>
      <c r="F200" s="925">
        <f>IF(ISERROR(VLOOKUP(CONCATENATE($B200,"-",$C200),IN_1F!$B$2:$X$2946,4,FALSE))=TRUE,"",VLOOKUP(CONCATENATE($B200,"-",$C200),IN_1F!$B$2:$X$2946,4,FALSE))</f>
        <v>0</v>
      </c>
      <c r="G200" s="924">
        <f>IF(ISERROR(VLOOKUP(CONCATENATE($B200,"-",$C200),IN_1F!$B$2:$X$2946,5,FALSE))=TRUE,"",VLOOKUP(CONCATENATE($B200,"-",$C200),IN_1F!$B$2:$X$2946,5,FALSE))</f>
        <v>0</v>
      </c>
      <c r="H200" s="926">
        <f>IF(ISERROR(VLOOKUP(CONCATENATE($B200,"-",$C200),IN_1F!$B$2:$X$2946,6,FALSE))=TRUE,"",VLOOKUP(CONCATENATE($B200,"-",$C200),IN_1F!$B$2:$X$2946,6,FALSE))</f>
        <v>0</v>
      </c>
      <c r="I200" s="1576">
        <f>IF(ISERROR(VLOOKUP(CONCATENATE($B200,"-",$C200),IN_1F!$B$2:$X$2946,7,FALSE))=TRUE,"",VLOOKUP(CONCATENATE($B200,"-",$C200),IN_1F!$B$2:$X$2946,7,FALSE))</f>
        <v>0</v>
      </c>
      <c r="J200" s="1577">
        <f>IF(ISERROR(VLOOKUP(CONCATENATE($B200,"-",$C200),IN_1F!$B$2:$X$2946,8,FALSE))=TRUE,"",VLOOKUP(CONCATENATE($B200,"-",$C200),IN_1F!$B$2:$X$2946,8,FALSE))</f>
        <v>0</v>
      </c>
      <c r="K200" s="1576">
        <f>IF(ISERROR(VLOOKUP(CONCATENATE($B200,"-",$C200),IN_1F!$B$2:$X$2946,9,FALSE))=TRUE,"",VLOOKUP(CONCATENATE($B200,"-",$C200),IN_1F!$B$2:$X$2946,9,FALSE))</f>
        <v>0</v>
      </c>
      <c r="L200" s="1577">
        <f>IF(ISERROR(VLOOKUP(CONCATENATE($B200,"-",$C200),IN_1F!$B$2:$X$2946,10,FALSE))=TRUE,"",VLOOKUP(CONCATENATE($B200,"-",$C200),IN_1F!$B$2:$X$2946,10,FALSE))</f>
        <v>0</v>
      </c>
      <c r="M200" s="1628">
        <f>E200+G200+I200</f>
        <v>0</v>
      </c>
      <c r="N200" s="1629">
        <f>F200+H200+J200</f>
        <v>0</v>
      </c>
    </row>
    <row r="201" spans="1:14" x14ac:dyDescent="0.3">
      <c r="A201" s="886" t="s">
        <v>1918</v>
      </c>
      <c r="B201" s="887" t="s">
        <v>1919</v>
      </c>
      <c r="C201" s="889">
        <v>4</v>
      </c>
      <c r="D201" s="1378" t="str">
        <f t="shared" ref="D201:D232" si="13">CONCATENATE(D$200)</f>
        <v/>
      </c>
      <c r="E201" s="927">
        <f>IF(ISERROR(VLOOKUP(CONCATENATE($B201,"-",$C201),IN_1F!$B$2:$X$2946,3,FALSE))=TRUE,"",VLOOKUP(CONCATENATE($B201,"-",$C201),IN_1F!$B$2:$X$2946,3,FALSE))</f>
        <v>0</v>
      </c>
      <c r="F201" s="928">
        <f>IF(ISERROR(VLOOKUP(CONCATENATE($B201,"-",$C201),IN_1F!$B$2:$X$2946,4,FALSE))=TRUE,"",VLOOKUP(CONCATENATE($B201,"-",$C201),IN_1F!$B$2:$X$2946,4,FALSE))</f>
        <v>0</v>
      </c>
      <c r="G201" s="927">
        <f>IF(ISERROR(VLOOKUP(CONCATENATE($B201,"-",$C201),IN_1F!$B$2:$X$2946,5,FALSE))=TRUE,"",VLOOKUP(CONCATENATE($B201,"-",$C201),IN_1F!$B$2:$X$2946,5,FALSE))</f>
        <v>0</v>
      </c>
      <c r="H201" s="929">
        <f>IF(ISERROR(VLOOKUP(CONCATENATE($B201,"-",$C201),IN_1F!$B$2:$X$2946,6,FALSE))=TRUE,"",VLOOKUP(CONCATENATE($B201,"-",$C201),IN_1F!$B$2:$X$2946,6,FALSE))</f>
        <v>0</v>
      </c>
      <c r="I201" s="1575">
        <f>IF(ISERROR(VLOOKUP(CONCATENATE($B201,"-",$C201),IN_1F!$B$2:$X$2946,7,FALSE))=TRUE,"",VLOOKUP(CONCATENATE($B201,"-",$C201),IN_1F!$B$2:$X$2946,7,FALSE))</f>
        <v>0</v>
      </c>
      <c r="J201" s="1578">
        <f>IF(ISERROR(VLOOKUP(CONCATENATE($B201,"-",$C201),IN_1F!$B$2:$X$2946,8,FALSE))=TRUE,"",VLOOKUP(CONCATENATE($B201,"-",$C201),IN_1F!$B$2:$X$2946,8,FALSE))</f>
        <v>0</v>
      </c>
      <c r="K201" s="1575">
        <f>IF(ISERROR(VLOOKUP(CONCATENATE($B201,"-",$C201),IN_1F!$B$2:$X$2946,9,FALSE))=TRUE,"",VLOOKUP(CONCATENATE($B201,"-",$C201),IN_1F!$B$2:$X$2946,9,FALSE))</f>
        <v>0</v>
      </c>
      <c r="L201" s="1578">
        <f>IF(ISERROR(VLOOKUP(CONCATENATE($B201,"-",$C201),IN_1F!$B$2:$X$2946,10,FALSE))=TRUE,"",VLOOKUP(CONCATENATE($B201,"-",$C201),IN_1F!$B$2:$X$2946,10,FALSE))</f>
        <v>0</v>
      </c>
      <c r="M201" s="1630">
        <f t="shared" ref="M201:M249" si="14">E201+G201+I201</f>
        <v>0</v>
      </c>
      <c r="N201" s="1631">
        <f t="shared" ref="N201:N249" si="15">F201+H201+J201</f>
        <v>0</v>
      </c>
    </row>
    <row r="202" spans="1:14" x14ac:dyDescent="0.3">
      <c r="A202" s="886" t="s">
        <v>1920</v>
      </c>
      <c r="B202" s="887" t="s">
        <v>1921</v>
      </c>
      <c r="C202" s="889">
        <v>4</v>
      </c>
      <c r="D202" s="1378" t="str">
        <f t="shared" si="13"/>
        <v/>
      </c>
      <c r="E202" s="927">
        <f>IF(ISERROR(VLOOKUP(CONCATENATE($B202,"-",$C202),IN_1F!$B$2:$X$2946,3,FALSE))=TRUE,"",VLOOKUP(CONCATENATE($B202,"-",$C202),IN_1F!$B$2:$X$2946,3,FALSE))</f>
        <v>0</v>
      </c>
      <c r="F202" s="928">
        <f>IF(ISERROR(VLOOKUP(CONCATENATE($B202,"-",$C202),IN_1F!$B$2:$X$2946,4,FALSE))=TRUE,"",VLOOKUP(CONCATENATE($B202,"-",$C202),IN_1F!$B$2:$X$2946,4,FALSE))</f>
        <v>0</v>
      </c>
      <c r="G202" s="927">
        <f>IF(ISERROR(VLOOKUP(CONCATENATE($B202,"-",$C202),IN_1F!$B$2:$X$2946,5,FALSE))=TRUE,"",VLOOKUP(CONCATENATE($B202,"-",$C202),IN_1F!$B$2:$X$2946,5,FALSE))</f>
        <v>0</v>
      </c>
      <c r="H202" s="929">
        <f>IF(ISERROR(VLOOKUP(CONCATENATE($B202,"-",$C202),IN_1F!$B$2:$X$2946,6,FALSE))=TRUE,"",VLOOKUP(CONCATENATE($B202,"-",$C202),IN_1F!$B$2:$X$2946,6,FALSE))</f>
        <v>0</v>
      </c>
      <c r="I202" s="1575">
        <f>IF(ISERROR(VLOOKUP(CONCATENATE($B202,"-",$C202),IN_1F!$B$2:$X$2946,7,FALSE))=TRUE,"",VLOOKUP(CONCATENATE($B202,"-",$C202),IN_1F!$B$2:$X$2946,7,FALSE))</f>
        <v>0</v>
      </c>
      <c r="J202" s="1578">
        <f>IF(ISERROR(VLOOKUP(CONCATENATE($B202,"-",$C202),IN_1F!$B$2:$X$2946,8,FALSE))=TRUE,"",VLOOKUP(CONCATENATE($B202,"-",$C202),IN_1F!$B$2:$X$2946,8,FALSE))</f>
        <v>0</v>
      </c>
      <c r="K202" s="1575">
        <f>IF(ISERROR(VLOOKUP(CONCATENATE($B202,"-",$C202),IN_1F!$B$2:$X$2946,9,FALSE))=TRUE,"",VLOOKUP(CONCATENATE($B202,"-",$C202),IN_1F!$B$2:$X$2946,9,FALSE))</f>
        <v>0</v>
      </c>
      <c r="L202" s="1578">
        <f>IF(ISERROR(VLOOKUP(CONCATENATE($B202,"-",$C202),IN_1F!$B$2:$X$2946,10,FALSE))=TRUE,"",VLOOKUP(CONCATENATE($B202,"-",$C202),IN_1F!$B$2:$X$2946,10,FALSE))</f>
        <v>0</v>
      </c>
      <c r="M202" s="1630">
        <f t="shared" si="14"/>
        <v>0</v>
      </c>
      <c r="N202" s="1631">
        <f t="shared" si="15"/>
        <v>0</v>
      </c>
    </row>
    <row r="203" spans="1:14" x14ac:dyDescent="0.3">
      <c r="A203" s="886" t="s">
        <v>1922</v>
      </c>
      <c r="B203" s="887" t="s">
        <v>1923</v>
      </c>
      <c r="C203" s="889">
        <v>4</v>
      </c>
      <c r="D203" s="1378" t="str">
        <f t="shared" si="13"/>
        <v/>
      </c>
      <c r="E203" s="927">
        <f>IF(ISERROR(VLOOKUP(CONCATENATE($B203,"-",$C203),IN_1F!$B$2:$X$2946,3,FALSE))=TRUE,"",VLOOKUP(CONCATENATE($B203,"-",$C203),IN_1F!$B$2:$X$2946,3,FALSE))</f>
        <v>0</v>
      </c>
      <c r="F203" s="928">
        <f>IF(ISERROR(VLOOKUP(CONCATENATE($B203,"-",$C203),IN_1F!$B$2:$X$2946,4,FALSE))=TRUE,"",VLOOKUP(CONCATENATE($B203,"-",$C203),IN_1F!$B$2:$X$2946,4,FALSE))</f>
        <v>0</v>
      </c>
      <c r="G203" s="927">
        <f>IF(ISERROR(VLOOKUP(CONCATENATE($B203,"-",$C203),IN_1F!$B$2:$X$2946,5,FALSE))=TRUE,"",VLOOKUP(CONCATENATE($B203,"-",$C203),IN_1F!$B$2:$X$2946,5,FALSE))</f>
        <v>0</v>
      </c>
      <c r="H203" s="929">
        <f>IF(ISERROR(VLOOKUP(CONCATENATE($B203,"-",$C203),IN_1F!$B$2:$X$2946,6,FALSE))=TRUE,"",VLOOKUP(CONCATENATE($B203,"-",$C203),IN_1F!$B$2:$X$2946,6,FALSE))</f>
        <v>0</v>
      </c>
      <c r="I203" s="1575">
        <f>IF(ISERROR(VLOOKUP(CONCATENATE($B203,"-",$C203),IN_1F!$B$2:$X$2946,7,FALSE))=TRUE,"",VLOOKUP(CONCATENATE($B203,"-",$C203),IN_1F!$B$2:$X$2946,7,FALSE))</f>
        <v>0</v>
      </c>
      <c r="J203" s="1578">
        <f>IF(ISERROR(VLOOKUP(CONCATENATE($B203,"-",$C203),IN_1F!$B$2:$X$2946,8,FALSE))=TRUE,"",VLOOKUP(CONCATENATE($B203,"-",$C203),IN_1F!$B$2:$X$2946,8,FALSE))</f>
        <v>0</v>
      </c>
      <c r="K203" s="1575">
        <f>IF(ISERROR(VLOOKUP(CONCATENATE($B203,"-",$C203),IN_1F!$B$2:$X$2946,9,FALSE))=TRUE,"",VLOOKUP(CONCATENATE($B203,"-",$C203),IN_1F!$B$2:$X$2946,9,FALSE))</f>
        <v>0</v>
      </c>
      <c r="L203" s="1578">
        <f>IF(ISERROR(VLOOKUP(CONCATENATE($B203,"-",$C203),IN_1F!$B$2:$X$2946,10,FALSE))=TRUE,"",VLOOKUP(CONCATENATE($B203,"-",$C203),IN_1F!$B$2:$X$2946,10,FALSE))</f>
        <v>0</v>
      </c>
      <c r="M203" s="1630">
        <f t="shared" si="14"/>
        <v>0</v>
      </c>
      <c r="N203" s="1631">
        <f t="shared" si="15"/>
        <v>0</v>
      </c>
    </row>
    <row r="204" spans="1:14" x14ac:dyDescent="0.3">
      <c r="A204" s="886" t="s">
        <v>1924</v>
      </c>
      <c r="B204" s="887" t="s">
        <v>1925</v>
      </c>
      <c r="C204" s="889">
        <v>4</v>
      </c>
      <c r="D204" s="1378" t="str">
        <f t="shared" si="13"/>
        <v/>
      </c>
      <c r="E204" s="927">
        <f>IF(ISERROR(VLOOKUP(CONCATENATE($B204,"-",$C204),IN_1F!$B$2:$X$2946,3,FALSE))=TRUE,"",VLOOKUP(CONCATENATE($B204,"-",$C204),IN_1F!$B$2:$X$2946,3,FALSE))</f>
        <v>0</v>
      </c>
      <c r="F204" s="928">
        <f>IF(ISERROR(VLOOKUP(CONCATENATE($B204,"-",$C204),IN_1F!$B$2:$X$2946,4,FALSE))=TRUE,"",VLOOKUP(CONCATENATE($B204,"-",$C204),IN_1F!$B$2:$X$2946,4,FALSE))</f>
        <v>0</v>
      </c>
      <c r="G204" s="927">
        <f>IF(ISERROR(VLOOKUP(CONCATENATE($B204,"-",$C204),IN_1F!$B$2:$X$2946,5,FALSE))=TRUE,"",VLOOKUP(CONCATENATE($B204,"-",$C204),IN_1F!$B$2:$X$2946,5,FALSE))</f>
        <v>0</v>
      </c>
      <c r="H204" s="929">
        <f>IF(ISERROR(VLOOKUP(CONCATENATE($B204,"-",$C204),IN_1F!$B$2:$X$2946,6,FALSE))=TRUE,"",VLOOKUP(CONCATENATE($B204,"-",$C204),IN_1F!$B$2:$X$2946,6,FALSE))</f>
        <v>0</v>
      </c>
      <c r="I204" s="1575">
        <f>IF(ISERROR(VLOOKUP(CONCATENATE($B204,"-",$C204),IN_1F!$B$2:$X$2946,7,FALSE))=TRUE,"",VLOOKUP(CONCATENATE($B204,"-",$C204),IN_1F!$B$2:$X$2946,7,FALSE))</f>
        <v>0</v>
      </c>
      <c r="J204" s="1578">
        <f>IF(ISERROR(VLOOKUP(CONCATENATE($B204,"-",$C204),IN_1F!$B$2:$X$2946,8,FALSE))=TRUE,"",VLOOKUP(CONCATENATE($B204,"-",$C204),IN_1F!$B$2:$X$2946,8,FALSE))</f>
        <v>0</v>
      </c>
      <c r="K204" s="1575">
        <f>IF(ISERROR(VLOOKUP(CONCATENATE($B204,"-",$C204),IN_1F!$B$2:$X$2946,9,FALSE))=TRUE,"",VLOOKUP(CONCATENATE($B204,"-",$C204),IN_1F!$B$2:$X$2946,9,FALSE))</f>
        <v>0</v>
      </c>
      <c r="L204" s="1578">
        <f>IF(ISERROR(VLOOKUP(CONCATENATE($B204,"-",$C204),IN_1F!$B$2:$X$2946,10,FALSE))=TRUE,"",VLOOKUP(CONCATENATE($B204,"-",$C204),IN_1F!$B$2:$X$2946,10,FALSE))</f>
        <v>0</v>
      </c>
      <c r="M204" s="1630">
        <f t="shared" si="14"/>
        <v>0</v>
      </c>
      <c r="N204" s="1631">
        <f t="shared" si="15"/>
        <v>0</v>
      </c>
    </row>
    <row r="205" spans="1:14" x14ac:dyDescent="0.3">
      <c r="A205" s="886" t="s">
        <v>1926</v>
      </c>
      <c r="B205" s="887" t="s">
        <v>1927</v>
      </c>
      <c r="C205" s="889">
        <v>4</v>
      </c>
      <c r="D205" s="1378" t="str">
        <f t="shared" si="13"/>
        <v/>
      </c>
      <c r="E205" s="927">
        <f>IF(ISERROR(VLOOKUP(CONCATENATE($B205,"-",$C205),IN_1F!$B$2:$X$2946,3,FALSE))=TRUE,"",VLOOKUP(CONCATENATE($B205,"-",$C205),IN_1F!$B$2:$X$2946,3,FALSE))</f>
        <v>0</v>
      </c>
      <c r="F205" s="928">
        <f>IF(ISERROR(VLOOKUP(CONCATENATE($B205,"-",$C205),IN_1F!$B$2:$X$2946,4,FALSE))=TRUE,"",VLOOKUP(CONCATENATE($B205,"-",$C205),IN_1F!$B$2:$X$2946,4,FALSE))</f>
        <v>0</v>
      </c>
      <c r="G205" s="927">
        <f>IF(ISERROR(VLOOKUP(CONCATENATE($B205,"-",$C205),IN_1F!$B$2:$X$2946,5,FALSE))=TRUE,"",VLOOKUP(CONCATENATE($B205,"-",$C205),IN_1F!$B$2:$X$2946,5,FALSE))</f>
        <v>0</v>
      </c>
      <c r="H205" s="929">
        <f>IF(ISERROR(VLOOKUP(CONCATENATE($B205,"-",$C205),IN_1F!$B$2:$X$2946,6,FALSE))=TRUE,"",VLOOKUP(CONCATENATE($B205,"-",$C205),IN_1F!$B$2:$X$2946,6,FALSE))</f>
        <v>0</v>
      </c>
      <c r="I205" s="1575">
        <f>IF(ISERROR(VLOOKUP(CONCATENATE($B205,"-",$C205),IN_1F!$B$2:$X$2946,7,FALSE))=TRUE,"",VLOOKUP(CONCATENATE($B205,"-",$C205),IN_1F!$B$2:$X$2946,7,FALSE))</f>
        <v>0</v>
      </c>
      <c r="J205" s="1578">
        <f>IF(ISERROR(VLOOKUP(CONCATENATE($B205,"-",$C205),IN_1F!$B$2:$X$2946,8,FALSE))=TRUE,"",VLOOKUP(CONCATENATE($B205,"-",$C205),IN_1F!$B$2:$X$2946,8,FALSE))</f>
        <v>0</v>
      </c>
      <c r="K205" s="1575">
        <f>IF(ISERROR(VLOOKUP(CONCATENATE($B205,"-",$C205),IN_1F!$B$2:$X$2946,9,FALSE))=TRUE,"",VLOOKUP(CONCATENATE($B205,"-",$C205),IN_1F!$B$2:$X$2946,9,FALSE))</f>
        <v>0</v>
      </c>
      <c r="L205" s="1578">
        <f>IF(ISERROR(VLOOKUP(CONCATENATE($B205,"-",$C205),IN_1F!$B$2:$X$2946,10,FALSE))=TRUE,"",VLOOKUP(CONCATENATE($B205,"-",$C205),IN_1F!$B$2:$X$2946,10,FALSE))</f>
        <v>0</v>
      </c>
      <c r="M205" s="1630">
        <f t="shared" si="14"/>
        <v>0</v>
      </c>
      <c r="N205" s="1631">
        <f t="shared" si="15"/>
        <v>0</v>
      </c>
    </row>
    <row r="206" spans="1:14" x14ac:dyDescent="0.3">
      <c r="A206" s="886" t="s">
        <v>1928</v>
      </c>
      <c r="B206" s="887" t="s">
        <v>1929</v>
      </c>
      <c r="C206" s="889">
        <v>4</v>
      </c>
      <c r="D206" s="1378" t="str">
        <f t="shared" si="13"/>
        <v/>
      </c>
      <c r="E206" s="927">
        <f>IF(ISERROR(VLOOKUP(CONCATENATE($B206,"-",$C206),IN_1F!$B$2:$X$2946,3,FALSE))=TRUE,"",VLOOKUP(CONCATENATE($B206,"-",$C206),IN_1F!$B$2:$X$2946,3,FALSE))</f>
        <v>0</v>
      </c>
      <c r="F206" s="928">
        <f>IF(ISERROR(VLOOKUP(CONCATENATE($B206,"-",$C206),IN_1F!$B$2:$X$2946,4,FALSE))=TRUE,"",VLOOKUP(CONCATENATE($B206,"-",$C206),IN_1F!$B$2:$X$2946,4,FALSE))</f>
        <v>0</v>
      </c>
      <c r="G206" s="927">
        <f>IF(ISERROR(VLOOKUP(CONCATENATE($B206,"-",$C206),IN_1F!$B$2:$X$2946,5,FALSE))=TRUE,"",VLOOKUP(CONCATENATE($B206,"-",$C206),IN_1F!$B$2:$X$2946,5,FALSE))</f>
        <v>0</v>
      </c>
      <c r="H206" s="929">
        <f>IF(ISERROR(VLOOKUP(CONCATENATE($B206,"-",$C206),IN_1F!$B$2:$X$2946,6,FALSE))=TRUE,"",VLOOKUP(CONCATENATE($B206,"-",$C206),IN_1F!$B$2:$X$2946,6,FALSE))</f>
        <v>0</v>
      </c>
      <c r="I206" s="1575">
        <f>IF(ISERROR(VLOOKUP(CONCATENATE($B206,"-",$C206),IN_1F!$B$2:$X$2946,7,FALSE))=TRUE,"",VLOOKUP(CONCATENATE($B206,"-",$C206),IN_1F!$B$2:$X$2946,7,FALSE))</f>
        <v>0</v>
      </c>
      <c r="J206" s="1578">
        <f>IF(ISERROR(VLOOKUP(CONCATENATE($B206,"-",$C206),IN_1F!$B$2:$X$2946,8,FALSE))=TRUE,"",VLOOKUP(CONCATENATE($B206,"-",$C206),IN_1F!$B$2:$X$2946,8,FALSE))</f>
        <v>0</v>
      </c>
      <c r="K206" s="1575">
        <f>IF(ISERROR(VLOOKUP(CONCATENATE($B206,"-",$C206),IN_1F!$B$2:$X$2946,9,FALSE))=TRUE,"",VLOOKUP(CONCATENATE($B206,"-",$C206),IN_1F!$B$2:$X$2946,9,FALSE))</f>
        <v>0</v>
      </c>
      <c r="L206" s="1578">
        <f>IF(ISERROR(VLOOKUP(CONCATENATE($B206,"-",$C206),IN_1F!$B$2:$X$2946,10,FALSE))=TRUE,"",VLOOKUP(CONCATENATE($B206,"-",$C206),IN_1F!$B$2:$X$2946,10,FALSE))</f>
        <v>0</v>
      </c>
      <c r="M206" s="1630">
        <f t="shared" si="14"/>
        <v>0</v>
      </c>
      <c r="N206" s="1631">
        <f t="shared" si="15"/>
        <v>0</v>
      </c>
    </row>
    <row r="207" spans="1:14" x14ac:dyDescent="0.3">
      <c r="A207" s="886" t="s">
        <v>1930</v>
      </c>
      <c r="B207" s="887" t="s">
        <v>1931</v>
      </c>
      <c r="C207" s="889">
        <v>4</v>
      </c>
      <c r="D207" s="1378" t="str">
        <f t="shared" si="13"/>
        <v/>
      </c>
      <c r="E207" s="927">
        <f>IF(ISERROR(VLOOKUP(CONCATENATE($B207,"-",$C207),IN_1F!$B$2:$X$2946,3,FALSE))=TRUE,"",VLOOKUP(CONCATENATE($B207,"-",$C207),IN_1F!$B$2:$X$2946,3,FALSE))</f>
        <v>0</v>
      </c>
      <c r="F207" s="928">
        <f>IF(ISERROR(VLOOKUP(CONCATENATE($B207,"-",$C207),IN_1F!$B$2:$X$2946,4,FALSE))=TRUE,"",VLOOKUP(CONCATENATE($B207,"-",$C207),IN_1F!$B$2:$X$2946,4,FALSE))</f>
        <v>0</v>
      </c>
      <c r="G207" s="927">
        <f>IF(ISERROR(VLOOKUP(CONCATENATE($B207,"-",$C207),IN_1F!$B$2:$X$2946,5,FALSE))=TRUE,"",VLOOKUP(CONCATENATE($B207,"-",$C207),IN_1F!$B$2:$X$2946,5,FALSE))</f>
        <v>0</v>
      </c>
      <c r="H207" s="929">
        <f>IF(ISERROR(VLOOKUP(CONCATENATE($B207,"-",$C207),IN_1F!$B$2:$X$2946,6,FALSE))=TRUE,"",VLOOKUP(CONCATENATE($B207,"-",$C207),IN_1F!$B$2:$X$2946,6,FALSE))</f>
        <v>0</v>
      </c>
      <c r="I207" s="1575">
        <f>IF(ISERROR(VLOOKUP(CONCATENATE($B207,"-",$C207),IN_1F!$B$2:$X$2946,7,FALSE))=TRUE,"",VLOOKUP(CONCATENATE($B207,"-",$C207),IN_1F!$B$2:$X$2946,7,FALSE))</f>
        <v>0</v>
      </c>
      <c r="J207" s="1578">
        <f>IF(ISERROR(VLOOKUP(CONCATENATE($B207,"-",$C207),IN_1F!$B$2:$X$2946,8,FALSE))=TRUE,"",VLOOKUP(CONCATENATE($B207,"-",$C207),IN_1F!$B$2:$X$2946,8,FALSE))</f>
        <v>0</v>
      </c>
      <c r="K207" s="1575">
        <f>IF(ISERROR(VLOOKUP(CONCATENATE($B207,"-",$C207),IN_1F!$B$2:$X$2946,9,FALSE))=TRUE,"",VLOOKUP(CONCATENATE($B207,"-",$C207),IN_1F!$B$2:$X$2946,9,FALSE))</f>
        <v>0</v>
      </c>
      <c r="L207" s="1578">
        <f>IF(ISERROR(VLOOKUP(CONCATENATE($B207,"-",$C207),IN_1F!$B$2:$X$2946,10,FALSE))=TRUE,"",VLOOKUP(CONCATENATE($B207,"-",$C207),IN_1F!$B$2:$X$2946,10,FALSE))</f>
        <v>0</v>
      </c>
      <c r="M207" s="1630">
        <f t="shared" si="14"/>
        <v>0</v>
      </c>
      <c r="N207" s="1631">
        <f t="shared" si="15"/>
        <v>0</v>
      </c>
    </row>
    <row r="208" spans="1:14" x14ac:dyDescent="0.3">
      <c r="A208" s="886" t="s">
        <v>1932</v>
      </c>
      <c r="B208" s="887" t="s">
        <v>1933</v>
      </c>
      <c r="C208" s="889">
        <v>4</v>
      </c>
      <c r="D208" s="1378" t="str">
        <f t="shared" si="13"/>
        <v/>
      </c>
      <c r="E208" s="927">
        <f>IF(ISERROR(VLOOKUP(CONCATENATE($B208,"-",$C208),IN_1F!$B$2:$X$2946,3,FALSE))=TRUE,"",VLOOKUP(CONCATENATE($B208,"-",$C208),IN_1F!$B$2:$X$2946,3,FALSE))</f>
        <v>0</v>
      </c>
      <c r="F208" s="928">
        <f>IF(ISERROR(VLOOKUP(CONCATENATE($B208,"-",$C208),IN_1F!$B$2:$X$2946,4,FALSE))=TRUE,"",VLOOKUP(CONCATENATE($B208,"-",$C208),IN_1F!$B$2:$X$2946,4,FALSE))</f>
        <v>0</v>
      </c>
      <c r="G208" s="927">
        <f>IF(ISERROR(VLOOKUP(CONCATENATE($B208,"-",$C208),IN_1F!$B$2:$X$2946,5,FALSE))=TRUE,"",VLOOKUP(CONCATENATE($B208,"-",$C208),IN_1F!$B$2:$X$2946,5,FALSE))</f>
        <v>0</v>
      </c>
      <c r="H208" s="929">
        <f>IF(ISERROR(VLOOKUP(CONCATENATE($B208,"-",$C208),IN_1F!$B$2:$X$2946,6,FALSE))=TRUE,"",VLOOKUP(CONCATENATE($B208,"-",$C208),IN_1F!$B$2:$X$2946,6,FALSE))</f>
        <v>0</v>
      </c>
      <c r="I208" s="1575">
        <f>IF(ISERROR(VLOOKUP(CONCATENATE($B208,"-",$C208),IN_1F!$B$2:$X$2946,7,FALSE))=TRUE,"",VLOOKUP(CONCATENATE($B208,"-",$C208),IN_1F!$B$2:$X$2946,7,FALSE))</f>
        <v>0</v>
      </c>
      <c r="J208" s="1578">
        <f>IF(ISERROR(VLOOKUP(CONCATENATE($B208,"-",$C208),IN_1F!$B$2:$X$2946,8,FALSE))=TRUE,"",VLOOKUP(CONCATENATE($B208,"-",$C208),IN_1F!$B$2:$X$2946,8,FALSE))</f>
        <v>0</v>
      </c>
      <c r="K208" s="1575">
        <f>IF(ISERROR(VLOOKUP(CONCATENATE($B208,"-",$C208),IN_1F!$B$2:$X$2946,9,FALSE))=TRUE,"",VLOOKUP(CONCATENATE($B208,"-",$C208),IN_1F!$B$2:$X$2946,9,FALSE))</f>
        <v>0</v>
      </c>
      <c r="L208" s="1578">
        <f>IF(ISERROR(VLOOKUP(CONCATENATE($B208,"-",$C208),IN_1F!$B$2:$X$2946,10,FALSE))=TRUE,"",VLOOKUP(CONCATENATE($B208,"-",$C208),IN_1F!$B$2:$X$2946,10,FALSE))</f>
        <v>0</v>
      </c>
      <c r="M208" s="1630">
        <f t="shared" si="14"/>
        <v>0</v>
      </c>
      <c r="N208" s="1631">
        <f t="shared" si="15"/>
        <v>0</v>
      </c>
    </row>
    <row r="209" spans="1:14" x14ac:dyDescent="0.3">
      <c r="A209" s="886" t="s">
        <v>1934</v>
      </c>
      <c r="B209" s="887" t="s">
        <v>1935</v>
      </c>
      <c r="C209" s="889">
        <v>4</v>
      </c>
      <c r="D209" s="1378" t="str">
        <f t="shared" si="13"/>
        <v/>
      </c>
      <c r="E209" s="927">
        <f>IF(ISERROR(VLOOKUP(CONCATENATE($B209,"-",$C209),IN_1F!$B$2:$X$2946,3,FALSE))=TRUE,"",VLOOKUP(CONCATENATE($B209,"-",$C209),IN_1F!$B$2:$X$2946,3,FALSE))</f>
        <v>0</v>
      </c>
      <c r="F209" s="928">
        <f>IF(ISERROR(VLOOKUP(CONCATENATE($B209,"-",$C209),IN_1F!$B$2:$X$2946,4,FALSE))=TRUE,"",VLOOKUP(CONCATENATE($B209,"-",$C209),IN_1F!$B$2:$X$2946,4,FALSE))</f>
        <v>0</v>
      </c>
      <c r="G209" s="927">
        <f>IF(ISERROR(VLOOKUP(CONCATENATE($B209,"-",$C209),IN_1F!$B$2:$X$2946,5,FALSE))=TRUE,"",VLOOKUP(CONCATENATE($B209,"-",$C209),IN_1F!$B$2:$X$2946,5,FALSE))</f>
        <v>0</v>
      </c>
      <c r="H209" s="929">
        <f>IF(ISERROR(VLOOKUP(CONCATENATE($B209,"-",$C209),IN_1F!$B$2:$X$2946,6,FALSE))=TRUE,"",VLOOKUP(CONCATENATE($B209,"-",$C209),IN_1F!$B$2:$X$2946,6,FALSE))</f>
        <v>0</v>
      </c>
      <c r="I209" s="1575">
        <f>IF(ISERROR(VLOOKUP(CONCATENATE($B209,"-",$C209),IN_1F!$B$2:$X$2946,7,FALSE))=TRUE,"",VLOOKUP(CONCATENATE($B209,"-",$C209),IN_1F!$B$2:$X$2946,7,FALSE))</f>
        <v>0</v>
      </c>
      <c r="J209" s="1578">
        <f>IF(ISERROR(VLOOKUP(CONCATENATE($B209,"-",$C209),IN_1F!$B$2:$X$2946,8,FALSE))=TRUE,"",VLOOKUP(CONCATENATE($B209,"-",$C209),IN_1F!$B$2:$X$2946,8,FALSE))</f>
        <v>0</v>
      </c>
      <c r="K209" s="1575">
        <f>IF(ISERROR(VLOOKUP(CONCATENATE($B209,"-",$C209),IN_1F!$B$2:$X$2946,9,FALSE))=TRUE,"",VLOOKUP(CONCATENATE($B209,"-",$C209),IN_1F!$B$2:$X$2946,9,FALSE))</f>
        <v>0</v>
      </c>
      <c r="L209" s="1578">
        <f>IF(ISERROR(VLOOKUP(CONCATENATE($B209,"-",$C209),IN_1F!$B$2:$X$2946,10,FALSE))=TRUE,"",VLOOKUP(CONCATENATE($B209,"-",$C209),IN_1F!$B$2:$X$2946,10,FALSE))</f>
        <v>0</v>
      </c>
      <c r="M209" s="1630">
        <f t="shared" si="14"/>
        <v>0</v>
      </c>
      <c r="N209" s="1631">
        <f t="shared" si="15"/>
        <v>0</v>
      </c>
    </row>
    <row r="210" spans="1:14" x14ac:dyDescent="0.3">
      <c r="A210" s="886" t="s">
        <v>1936</v>
      </c>
      <c r="B210" s="887" t="s">
        <v>1937</v>
      </c>
      <c r="C210" s="889">
        <v>4</v>
      </c>
      <c r="D210" s="1378" t="str">
        <f t="shared" si="13"/>
        <v/>
      </c>
      <c r="E210" s="927">
        <f>IF(ISERROR(VLOOKUP(CONCATENATE($B210,"-",$C210),IN_1F!$B$2:$X$2946,3,FALSE))=TRUE,"",VLOOKUP(CONCATENATE($B210,"-",$C210),IN_1F!$B$2:$X$2946,3,FALSE))</f>
        <v>0</v>
      </c>
      <c r="F210" s="928">
        <f>IF(ISERROR(VLOOKUP(CONCATENATE($B210,"-",$C210),IN_1F!$B$2:$X$2946,4,FALSE))=TRUE,"",VLOOKUP(CONCATENATE($B210,"-",$C210),IN_1F!$B$2:$X$2946,4,FALSE))</f>
        <v>0</v>
      </c>
      <c r="G210" s="927">
        <f>IF(ISERROR(VLOOKUP(CONCATENATE($B210,"-",$C210),IN_1F!$B$2:$X$2946,5,FALSE))=TRUE,"",VLOOKUP(CONCATENATE($B210,"-",$C210),IN_1F!$B$2:$X$2946,5,FALSE))</f>
        <v>0</v>
      </c>
      <c r="H210" s="929">
        <f>IF(ISERROR(VLOOKUP(CONCATENATE($B210,"-",$C210),IN_1F!$B$2:$X$2946,6,FALSE))=TRUE,"",VLOOKUP(CONCATENATE($B210,"-",$C210),IN_1F!$B$2:$X$2946,6,FALSE))</f>
        <v>0</v>
      </c>
      <c r="I210" s="1575">
        <f>IF(ISERROR(VLOOKUP(CONCATENATE($B210,"-",$C210),IN_1F!$B$2:$X$2946,7,FALSE))=TRUE,"",VLOOKUP(CONCATENATE($B210,"-",$C210),IN_1F!$B$2:$X$2946,7,FALSE))</f>
        <v>0</v>
      </c>
      <c r="J210" s="1578">
        <f>IF(ISERROR(VLOOKUP(CONCATENATE($B210,"-",$C210),IN_1F!$B$2:$X$2946,8,FALSE))=TRUE,"",VLOOKUP(CONCATENATE($B210,"-",$C210),IN_1F!$B$2:$X$2946,8,FALSE))</f>
        <v>0</v>
      </c>
      <c r="K210" s="1575">
        <f>IF(ISERROR(VLOOKUP(CONCATENATE($B210,"-",$C210),IN_1F!$B$2:$X$2946,9,FALSE))=TRUE,"",VLOOKUP(CONCATENATE($B210,"-",$C210),IN_1F!$B$2:$X$2946,9,FALSE))</f>
        <v>0</v>
      </c>
      <c r="L210" s="1578">
        <f>IF(ISERROR(VLOOKUP(CONCATENATE($B210,"-",$C210),IN_1F!$B$2:$X$2946,10,FALSE))=TRUE,"",VLOOKUP(CONCATENATE($B210,"-",$C210),IN_1F!$B$2:$X$2946,10,FALSE))</f>
        <v>0</v>
      </c>
      <c r="M210" s="1630">
        <f t="shared" si="14"/>
        <v>0</v>
      </c>
      <c r="N210" s="1631">
        <f t="shared" si="15"/>
        <v>0</v>
      </c>
    </row>
    <row r="211" spans="1:14" x14ac:dyDescent="0.3">
      <c r="A211" s="886" t="s">
        <v>1938</v>
      </c>
      <c r="B211" s="887" t="s">
        <v>1939</v>
      </c>
      <c r="C211" s="889">
        <v>4</v>
      </c>
      <c r="D211" s="1378" t="str">
        <f t="shared" si="13"/>
        <v/>
      </c>
      <c r="E211" s="927">
        <f>IF(ISERROR(VLOOKUP(CONCATENATE($B211,"-",$C211),IN_1F!$B$2:$X$2946,3,FALSE))=TRUE,"",VLOOKUP(CONCATENATE($B211,"-",$C211),IN_1F!$B$2:$X$2946,3,FALSE))</f>
        <v>0</v>
      </c>
      <c r="F211" s="928">
        <f>IF(ISERROR(VLOOKUP(CONCATENATE($B211,"-",$C211),IN_1F!$B$2:$X$2946,4,FALSE))=TRUE,"",VLOOKUP(CONCATENATE($B211,"-",$C211),IN_1F!$B$2:$X$2946,4,FALSE))</f>
        <v>0</v>
      </c>
      <c r="G211" s="927">
        <f>IF(ISERROR(VLOOKUP(CONCATENATE($B211,"-",$C211),IN_1F!$B$2:$X$2946,5,FALSE))=TRUE,"",VLOOKUP(CONCATENATE($B211,"-",$C211),IN_1F!$B$2:$X$2946,5,FALSE))</f>
        <v>0</v>
      </c>
      <c r="H211" s="929">
        <f>IF(ISERROR(VLOOKUP(CONCATENATE($B211,"-",$C211),IN_1F!$B$2:$X$2946,6,FALSE))=TRUE,"",VLOOKUP(CONCATENATE($B211,"-",$C211),IN_1F!$B$2:$X$2946,6,FALSE))</f>
        <v>0</v>
      </c>
      <c r="I211" s="1575">
        <f>IF(ISERROR(VLOOKUP(CONCATENATE($B211,"-",$C211),IN_1F!$B$2:$X$2946,7,FALSE))=TRUE,"",VLOOKUP(CONCATENATE($B211,"-",$C211),IN_1F!$B$2:$X$2946,7,FALSE))</f>
        <v>0</v>
      </c>
      <c r="J211" s="1578">
        <f>IF(ISERROR(VLOOKUP(CONCATENATE($B211,"-",$C211),IN_1F!$B$2:$X$2946,8,FALSE))=TRUE,"",VLOOKUP(CONCATENATE($B211,"-",$C211),IN_1F!$B$2:$X$2946,8,FALSE))</f>
        <v>0</v>
      </c>
      <c r="K211" s="1575">
        <f>IF(ISERROR(VLOOKUP(CONCATENATE($B211,"-",$C211),IN_1F!$B$2:$X$2946,9,FALSE))=TRUE,"",VLOOKUP(CONCATENATE($B211,"-",$C211),IN_1F!$B$2:$X$2946,9,FALSE))</f>
        <v>0</v>
      </c>
      <c r="L211" s="1578">
        <f>IF(ISERROR(VLOOKUP(CONCATENATE($B211,"-",$C211),IN_1F!$B$2:$X$2946,10,FALSE))=TRUE,"",VLOOKUP(CONCATENATE($B211,"-",$C211),IN_1F!$B$2:$X$2946,10,FALSE))</f>
        <v>0</v>
      </c>
      <c r="M211" s="1630">
        <f t="shared" si="14"/>
        <v>0</v>
      </c>
      <c r="N211" s="1631">
        <f t="shared" si="15"/>
        <v>0</v>
      </c>
    </row>
    <row r="212" spans="1:14" x14ac:dyDescent="0.3">
      <c r="A212" s="890" t="s">
        <v>1940</v>
      </c>
      <c r="B212" s="891" t="s">
        <v>1941</v>
      </c>
      <c r="C212" s="892">
        <v>4</v>
      </c>
      <c r="D212" s="1378" t="str">
        <f t="shared" si="13"/>
        <v/>
      </c>
      <c r="E212" s="927">
        <f>IF(ISERROR(VLOOKUP(CONCATENATE($B212,"-",$C212),IN_1F!$B$2:$X$2946,3,FALSE))=TRUE,"",VLOOKUP(CONCATENATE($B212,"-",$C212),IN_1F!$B$2:$X$2946,3,FALSE))</f>
        <v>0</v>
      </c>
      <c r="F212" s="928">
        <f>IF(ISERROR(VLOOKUP(CONCATENATE($B212,"-",$C212),IN_1F!$B$2:$X$2946,4,FALSE))=TRUE,"",VLOOKUP(CONCATENATE($B212,"-",$C212),IN_1F!$B$2:$X$2946,4,FALSE))</f>
        <v>0</v>
      </c>
      <c r="G212" s="927">
        <f>IF(ISERROR(VLOOKUP(CONCATENATE($B212,"-",$C212),IN_1F!$B$2:$X$2946,5,FALSE))=TRUE,"",VLOOKUP(CONCATENATE($B212,"-",$C212),IN_1F!$B$2:$X$2946,5,FALSE))</f>
        <v>0</v>
      </c>
      <c r="H212" s="929">
        <f>IF(ISERROR(VLOOKUP(CONCATENATE($B212,"-",$C212),IN_1F!$B$2:$X$2946,6,FALSE))=TRUE,"",VLOOKUP(CONCATENATE($B212,"-",$C212),IN_1F!$B$2:$X$2946,6,FALSE))</f>
        <v>0</v>
      </c>
      <c r="I212" s="1575">
        <f>IF(ISERROR(VLOOKUP(CONCATENATE($B212,"-",$C212),IN_1F!$B$2:$X$2946,7,FALSE))=TRUE,"",VLOOKUP(CONCATENATE($B212,"-",$C212),IN_1F!$B$2:$X$2946,7,FALSE))</f>
        <v>0</v>
      </c>
      <c r="J212" s="1578">
        <f>IF(ISERROR(VLOOKUP(CONCATENATE($B212,"-",$C212),IN_1F!$B$2:$X$2946,8,FALSE))=TRUE,"",VLOOKUP(CONCATENATE($B212,"-",$C212),IN_1F!$B$2:$X$2946,8,FALSE))</f>
        <v>0</v>
      </c>
      <c r="K212" s="1575">
        <f>IF(ISERROR(VLOOKUP(CONCATENATE($B212,"-",$C212),IN_1F!$B$2:$X$2946,9,FALSE))=TRUE,"",VLOOKUP(CONCATENATE($B212,"-",$C212),IN_1F!$B$2:$X$2946,9,FALSE))</f>
        <v>0</v>
      </c>
      <c r="L212" s="1578">
        <f>IF(ISERROR(VLOOKUP(CONCATENATE($B212,"-",$C212),IN_1F!$B$2:$X$2946,10,FALSE))=TRUE,"",VLOOKUP(CONCATENATE($B212,"-",$C212),IN_1F!$B$2:$X$2946,10,FALSE))</f>
        <v>0</v>
      </c>
      <c r="M212" s="1630">
        <f t="shared" si="14"/>
        <v>0</v>
      </c>
      <c r="N212" s="1631">
        <f t="shared" si="15"/>
        <v>0</v>
      </c>
    </row>
    <row r="213" spans="1:14" x14ac:dyDescent="0.3">
      <c r="A213" s="886" t="s">
        <v>1942</v>
      </c>
      <c r="B213" s="887" t="s">
        <v>1943</v>
      </c>
      <c r="C213" s="889">
        <v>4</v>
      </c>
      <c r="D213" s="1378" t="str">
        <f t="shared" si="13"/>
        <v/>
      </c>
      <c r="E213" s="927">
        <f>IF(ISERROR(VLOOKUP(CONCATENATE($B213,"-",$C213),IN_1F!$B$2:$X$2946,3,FALSE))=TRUE,"",VLOOKUP(CONCATENATE($B213,"-",$C213),IN_1F!$B$2:$X$2946,3,FALSE))</f>
        <v>0</v>
      </c>
      <c r="F213" s="928">
        <f>IF(ISERROR(VLOOKUP(CONCATENATE($B213,"-",$C213),IN_1F!$B$2:$X$2946,4,FALSE))=TRUE,"",VLOOKUP(CONCATENATE($B213,"-",$C213),IN_1F!$B$2:$X$2946,4,FALSE))</f>
        <v>0</v>
      </c>
      <c r="G213" s="927">
        <f>IF(ISERROR(VLOOKUP(CONCATENATE($B213,"-",$C213),IN_1F!$B$2:$X$2946,5,FALSE))=TRUE,"",VLOOKUP(CONCATENATE($B213,"-",$C213),IN_1F!$B$2:$X$2946,5,FALSE))</f>
        <v>0</v>
      </c>
      <c r="H213" s="929">
        <f>IF(ISERROR(VLOOKUP(CONCATENATE($B213,"-",$C213),IN_1F!$B$2:$X$2946,6,FALSE))=TRUE,"",VLOOKUP(CONCATENATE($B213,"-",$C213),IN_1F!$B$2:$X$2946,6,FALSE))</f>
        <v>0</v>
      </c>
      <c r="I213" s="1575">
        <f>IF(ISERROR(VLOOKUP(CONCATENATE($B213,"-",$C213),IN_1F!$B$2:$X$2946,7,FALSE))=TRUE,"",VLOOKUP(CONCATENATE($B213,"-",$C213),IN_1F!$B$2:$X$2946,7,FALSE))</f>
        <v>0</v>
      </c>
      <c r="J213" s="1578">
        <f>IF(ISERROR(VLOOKUP(CONCATENATE($B213,"-",$C213),IN_1F!$B$2:$X$2946,8,FALSE))=TRUE,"",VLOOKUP(CONCATENATE($B213,"-",$C213),IN_1F!$B$2:$X$2946,8,FALSE))</f>
        <v>0</v>
      </c>
      <c r="K213" s="1575">
        <f>IF(ISERROR(VLOOKUP(CONCATENATE($B213,"-",$C213),IN_1F!$B$2:$X$2946,9,FALSE))=TRUE,"",VLOOKUP(CONCATENATE($B213,"-",$C213),IN_1F!$B$2:$X$2946,9,FALSE))</f>
        <v>0</v>
      </c>
      <c r="L213" s="1578">
        <f>IF(ISERROR(VLOOKUP(CONCATENATE($B213,"-",$C213),IN_1F!$B$2:$X$2946,10,FALSE))=TRUE,"",VLOOKUP(CONCATENATE($B213,"-",$C213),IN_1F!$B$2:$X$2946,10,FALSE))</f>
        <v>0</v>
      </c>
      <c r="M213" s="1630">
        <f t="shared" si="14"/>
        <v>0</v>
      </c>
      <c r="N213" s="1631">
        <f t="shared" si="15"/>
        <v>0</v>
      </c>
    </row>
    <row r="214" spans="1:14" x14ac:dyDescent="0.3">
      <c r="A214" s="890" t="s">
        <v>1944</v>
      </c>
      <c r="B214" s="891" t="s">
        <v>1945</v>
      </c>
      <c r="C214" s="892">
        <v>4</v>
      </c>
      <c r="D214" s="1378" t="str">
        <f t="shared" si="13"/>
        <v/>
      </c>
      <c r="E214" s="927">
        <f>IF(ISERROR(VLOOKUP(CONCATENATE($B214,"-",$C214),IN_1F!$B$2:$X$2946,3,FALSE))=TRUE,"",VLOOKUP(CONCATENATE($B214,"-",$C214),IN_1F!$B$2:$X$2946,3,FALSE))</f>
        <v>0</v>
      </c>
      <c r="F214" s="928">
        <f>IF(ISERROR(VLOOKUP(CONCATENATE($B214,"-",$C214),IN_1F!$B$2:$X$2946,4,FALSE))=TRUE,"",VLOOKUP(CONCATENATE($B214,"-",$C214),IN_1F!$B$2:$X$2946,4,FALSE))</f>
        <v>0</v>
      </c>
      <c r="G214" s="927">
        <f>IF(ISERROR(VLOOKUP(CONCATENATE($B214,"-",$C214),IN_1F!$B$2:$X$2946,5,FALSE))=TRUE,"",VLOOKUP(CONCATENATE($B214,"-",$C214),IN_1F!$B$2:$X$2946,5,FALSE))</f>
        <v>0</v>
      </c>
      <c r="H214" s="929">
        <f>IF(ISERROR(VLOOKUP(CONCATENATE($B214,"-",$C214),IN_1F!$B$2:$X$2946,6,FALSE))=TRUE,"",VLOOKUP(CONCATENATE($B214,"-",$C214),IN_1F!$B$2:$X$2946,6,FALSE))</f>
        <v>0</v>
      </c>
      <c r="I214" s="1575">
        <f>IF(ISERROR(VLOOKUP(CONCATENATE($B214,"-",$C214),IN_1F!$B$2:$X$2946,7,FALSE))=TRUE,"",VLOOKUP(CONCATENATE($B214,"-",$C214),IN_1F!$B$2:$X$2946,7,FALSE))</f>
        <v>0</v>
      </c>
      <c r="J214" s="1578">
        <f>IF(ISERROR(VLOOKUP(CONCATENATE($B214,"-",$C214),IN_1F!$B$2:$X$2946,8,FALSE))=TRUE,"",VLOOKUP(CONCATENATE($B214,"-",$C214),IN_1F!$B$2:$X$2946,8,FALSE))</f>
        <v>0</v>
      </c>
      <c r="K214" s="1575">
        <f>IF(ISERROR(VLOOKUP(CONCATENATE($B214,"-",$C214),IN_1F!$B$2:$X$2946,9,FALSE))=TRUE,"",VLOOKUP(CONCATENATE($B214,"-",$C214),IN_1F!$B$2:$X$2946,9,FALSE))</f>
        <v>0</v>
      </c>
      <c r="L214" s="1578">
        <f>IF(ISERROR(VLOOKUP(CONCATENATE($B214,"-",$C214),IN_1F!$B$2:$X$2946,10,FALSE))=TRUE,"",VLOOKUP(CONCATENATE($B214,"-",$C214),IN_1F!$B$2:$X$2946,10,FALSE))</f>
        <v>0</v>
      </c>
      <c r="M214" s="1630">
        <f t="shared" si="14"/>
        <v>0</v>
      </c>
      <c r="N214" s="1631">
        <f t="shared" si="15"/>
        <v>0</v>
      </c>
    </row>
    <row r="215" spans="1:14" x14ac:dyDescent="0.3">
      <c r="A215" s="886" t="s">
        <v>1946</v>
      </c>
      <c r="B215" s="887" t="s">
        <v>1947</v>
      </c>
      <c r="C215" s="889">
        <v>4</v>
      </c>
      <c r="D215" s="1378" t="str">
        <f t="shared" si="13"/>
        <v/>
      </c>
      <c r="E215" s="927">
        <f>IF(ISERROR(VLOOKUP(CONCATENATE($B215,"-",$C215),IN_1F!$B$2:$X$2946,3,FALSE))=TRUE,"",VLOOKUP(CONCATENATE($B215,"-",$C215),IN_1F!$B$2:$X$2946,3,FALSE))</f>
        <v>0</v>
      </c>
      <c r="F215" s="928">
        <f>IF(ISERROR(VLOOKUP(CONCATENATE($B215,"-",$C215),IN_1F!$B$2:$X$2946,4,FALSE))=TRUE,"",VLOOKUP(CONCATENATE($B215,"-",$C215),IN_1F!$B$2:$X$2946,4,FALSE))</f>
        <v>0</v>
      </c>
      <c r="G215" s="927">
        <f>IF(ISERROR(VLOOKUP(CONCATENATE($B215,"-",$C215),IN_1F!$B$2:$X$2946,5,FALSE))=TRUE,"",VLOOKUP(CONCATENATE($B215,"-",$C215),IN_1F!$B$2:$X$2946,5,FALSE))</f>
        <v>0</v>
      </c>
      <c r="H215" s="929">
        <f>IF(ISERROR(VLOOKUP(CONCATENATE($B215,"-",$C215),IN_1F!$B$2:$X$2946,6,FALSE))=TRUE,"",VLOOKUP(CONCATENATE($B215,"-",$C215),IN_1F!$B$2:$X$2946,6,FALSE))</f>
        <v>0</v>
      </c>
      <c r="I215" s="1575">
        <f>IF(ISERROR(VLOOKUP(CONCATENATE($B215,"-",$C215),IN_1F!$B$2:$X$2946,7,FALSE))=TRUE,"",VLOOKUP(CONCATENATE($B215,"-",$C215),IN_1F!$B$2:$X$2946,7,FALSE))</f>
        <v>0</v>
      </c>
      <c r="J215" s="1578">
        <f>IF(ISERROR(VLOOKUP(CONCATENATE($B215,"-",$C215),IN_1F!$B$2:$X$2946,8,FALSE))=TRUE,"",VLOOKUP(CONCATENATE($B215,"-",$C215),IN_1F!$B$2:$X$2946,8,FALSE))</f>
        <v>0</v>
      </c>
      <c r="K215" s="1575">
        <f>IF(ISERROR(VLOOKUP(CONCATENATE($B215,"-",$C215),IN_1F!$B$2:$X$2946,9,FALSE))=TRUE,"",VLOOKUP(CONCATENATE($B215,"-",$C215),IN_1F!$B$2:$X$2946,9,FALSE))</f>
        <v>0</v>
      </c>
      <c r="L215" s="1578">
        <f>IF(ISERROR(VLOOKUP(CONCATENATE($B215,"-",$C215),IN_1F!$B$2:$X$2946,10,FALSE))=TRUE,"",VLOOKUP(CONCATENATE($B215,"-",$C215),IN_1F!$B$2:$X$2946,10,FALSE))</f>
        <v>0</v>
      </c>
      <c r="M215" s="1630">
        <f t="shared" si="14"/>
        <v>0</v>
      </c>
      <c r="N215" s="1631">
        <f t="shared" si="15"/>
        <v>0</v>
      </c>
    </row>
    <row r="216" spans="1:14" x14ac:dyDescent="0.3">
      <c r="A216" s="890" t="s">
        <v>1948</v>
      </c>
      <c r="B216" s="891" t="s">
        <v>1949</v>
      </c>
      <c r="C216" s="892">
        <v>4</v>
      </c>
      <c r="D216" s="1378" t="str">
        <f t="shared" si="13"/>
        <v/>
      </c>
      <c r="E216" s="927">
        <f>IF(ISERROR(VLOOKUP(CONCATENATE($B216,"-",$C216),IN_1F!$B$2:$X$2946,3,FALSE))=TRUE,"",VLOOKUP(CONCATENATE($B216,"-",$C216),IN_1F!$B$2:$X$2946,3,FALSE))</f>
        <v>0</v>
      </c>
      <c r="F216" s="928">
        <f>IF(ISERROR(VLOOKUP(CONCATENATE($B216,"-",$C216),IN_1F!$B$2:$X$2946,4,FALSE))=TRUE,"",VLOOKUP(CONCATENATE($B216,"-",$C216),IN_1F!$B$2:$X$2946,4,FALSE))</f>
        <v>0</v>
      </c>
      <c r="G216" s="927">
        <f>IF(ISERROR(VLOOKUP(CONCATENATE($B216,"-",$C216),IN_1F!$B$2:$X$2946,5,FALSE))=TRUE,"",VLOOKUP(CONCATENATE($B216,"-",$C216),IN_1F!$B$2:$X$2946,5,FALSE))</f>
        <v>0</v>
      </c>
      <c r="H216" s="929">
        <f>IF(ISERROR(VLOOKUP(CONCATENATE($B216,"-",$C216),IN_1F!$B$2:$X$2946,6,FALSE))=TRUE,"",VLOOKUP(CONCATENATE($B216,"-",$C216),IN_1F!$B$2:$X$2946,6,FALSE))</f>
        <v>0</v>
      </c>
      <c r="I216" s="1575">
        <f>IF(ISERROR(VLOOKUP(CONCATENATE($B216,"-",$C216),IN_1F!$B$2:$X$2946,7,FALSE))=TRUE,"",VLOOKUP(CONCATENATE($B216,"-",$C216),IN_1F!$B$2:$X$2946,7,FALSE))</f>
        <v>0</v>
      </c>
      <c r="J216" s="1578">
        <f>IF(ISERROR(VLOOKUP(CONCATENATE($B216,"-",$C216),IN_1F!$B$2:$X$2946,8,FALSE))=TRUE,"",VLOOKUP(CONCATENATE($B216,"-",$C216),IN_1F!$B$2:$X$2946,8,FALSE))</f>
        <v>0</v>
      </c>
      <c r="K216" s="1575">
        <f>IF(ISERROR(VLOOKUP(CONCATENATE($B216,"-",$C216),IN_1F!$B$2:$X$2946,9,FALSE))=TRUE,"",VLOOKUP(CONCATENATE($B216,"-",$C216),IN_1F!$B$2:$X$2946,9,FALSE))</f>
        <v>0</v>
      </c>
      <c r="L216" s="1578">
        <f>IF(ISERROR(VLOOKUP(CONCATENATE($B216,"-",$C216),IN_1F!$B$2:$X$2946,10,FALSE))=TRUE,"",VLOOKUP(CONCATENATE($B216,"-",$C216),IN_1F!$B$2:$X$2946,10,FALSE))</f>
        <v>0</v>
      </c>
      <c r="M216" s="1630">
        <f t="shared" si="14"/>
        <v>0</v>
      </c>
      <c r="N216" s="1631">
        <f t="shared" si="15"/>
        <v>0</v>
      </c>
    </row>
    <row r="217" spans="1:14" x14ac:dyDescent="0.3">
      <c r="A217" s="886" t="s">
        <v>1950</v>
      </c>
      <c r="B217" s="887" t="s">
        <v>1951</v>
      </c>
      <c r="C217" s="889">
        <v>4</v>
      </c>
      <c r="D217" s="1378" t="str">
        <f t="shared" si="13"/>
        <v/>
      </c>
      <c r="E217" s="927">
        <f>IF(ISERROR(VLOOKUP(CONCATENATE($B217,"-",$C217),IN_1F!$B$2:$X$2946,3,FALSE))=TRUE,"",VLOOKUP(CONCATENATE($B217,"-",$C217),IN_1F!$B$2:$X$2946,3,FALSE))</f>
        <v>0</v>
      </c>
      <c r="F217" s="928">
        <f>IF(ISERROR(VLOOKUP(CONCATENATE($B217,"-",$C217),IN_1F!$B$2:$X$2946,4,FALSE))=TRUE,"",VLOOKUP(CONCATENATE($B217,"-",$C217),IN_1F!$B$2:$X$2946,4,FALSE))</f>
        <v>0</v>
      </c>
      <c r="G217" s="927">
        <f>IF(ISERROR(VLOOKUP(CONCATENATE($B217,"-",$C217),IN_1F!$B$2:$X$2946,5,FALSE))=TRUE,"",VLOOKUP(CONCATENATE($B217,"-",$C217),IN_1F!$B$2:$X$2946,5,FALSE))</f>
        <v>0</v>
      </c>
      <c r="H217" s="929">
        <f>IF(ISERROR(VLOOKUP(CONCATENATE($B217,"-",$C217),IN_1F!$B$2:$X$2946,6,FALSE))=TRUE,"",VLOOKUP(CONCATENATE($B217,"-",$C217),IN_1F!$B$2:$X$2946,6,FALSE))</f>
        <v>0</v>
      </c>
      <c r="I217" s="1575">
        <f>IF(ISERROR(VLOOKUP(CONCATENATE($B217,"-",$C217),IN_1F!$B$2:$X$2946,7,FALSE))=TRUE,"",VLOOKUP(CONCATENATE($B217,"-",$C217),IN_1F!$B$2:$X$2946,7,FALSE))</f>
        <v>0</v>
      </c>
      <c r="J217" s="1578">
        <f>IF(ISERROR(VLOOKUP(CONCATENATE($B217,"-",$C217),IN_1F!$B$2:$X$2946,8,FALSE))=TRUE,"",VLOOKUP(CONCATENATE($B217,"-",$C217),IN_1F!$B$2:$X$2946,8,FALSE))</f>
        <v>0</v>
      </c>
      <c r="K217" s="1575">
        <f>IF(ISERROR(VLOOKUP(CONCATENATE($B217,"-",$C217),IN_1F!$B$2:$X$2946,9,FALSE))=TRUE,"",VLOOKUP(CONCATENATE($B217,"-",$C217),IN_1F!$B$2:$X$2946,9,FALSE))</f>
        <v>0</v>
      </c>
      <c r="L217" s="1578">
        <f>IF(ISERROR(VLOOKUP(CONCATENATE($B217,"-",$C217),IN_1F!$B$2:$X$2946,10,FALSE))=TRUE,"",VLOOKUP(CONCATENATE($B217,"-",$C217),IN_1F!$B$2:$X$2946,10,FALSE))</f>
        <v>0</v>
      </c>
      <c r="M217" s="1630">
        <f t="shared" si="14"/>
        <v>0</v>
      </c>
      <c r="N217" s="1631">
        <f t="shared" si="15"/>
        <v>0</v>
      </c>
    </row>
    <row r="218" spans="1:14" x14ac:dyDescent="0.3">
      <c r="A218" s="890" t="s">
        <v>1952</v>
      </c>
      <c r="B218" s="891" t="s">
        <v>1953</v>
      </c>
      <c r="C218" s="892">
        <v>4</v>
      </c>
      <c r="D218" s="1378" t="str">
        <f t="shared" si="13"/>
        <v/>
      </c>
      <c r="E218" s="927">
        <f>IF(ISERROR(VLOOKUP(CONCATENATE($B218,"-",$C218),IN_1F!$B$2:$X$2946,3,FALSE))=TRUE,"",VLOOKUP(CONCATENATE($B218,"-",$C218),IN_1F!$B$2:$X$2946,3,FALSE))</f>
        <v>0</v>
      </c>
      <c r="F218" s="928">
        <f>IF(ISERROR(VLOOKUP(CONCATENATE($B218,"-",$C218),IN_1F!$B$2:$X$2946,4,FALSE))=TRUE,"",VLOOKUP(CONCATENATE($B218,"-",$C218),IN_1F!$B$2:$X$2946,4,FALSE))</f>
        <v>0</v>
      </c>
      <c r="G218" s="927">
        <f>IF(ISERROR(VLOOKUP(CONCATENATE($B218,"-",$C218),IN_1F!$B$2:$X$2946,5,FALSE))=TRUE,"",VLOOKUP(CONCATENATE($B218,"-",$C218),IN_1F!$B$2:$X$2946,5,FALSE))</f>
        <v>0</v>
      </c>
      <c r="H218" s="929">
        <f>IF(ISERROR(VLOOKUP(CONCATENATE($B218,"-",$C218),IN_1F!$B$2:$X$2946,6,FALSE))=TRUE,"",VLOOKUP(CONCATENATE($B218,"-",$C218),IN_1F!$B$2:$X$2946,6,FALSE))</f>
        <v>0</v>
      </c>
      <c r="I218" s="1575">
        <f>IF(ISERROR(VLOOKUP(CONCATENATE($B218,"-",$C218),IN_1F!$B$2:$X$2946,7,FALSE))=TRUE,"",VLOOKUP(CONCATENATE($B218,"-",$C218),IN_1F!$B$2:$X$2946,7,FALSE))</f>
        <v>0</v>
      </c>
      <c r="J218" s="1578">
        <f>IF(ISERROR(VLOOKUP(CONCATENATE($B218,"-",$C218),IN_1F!$B$2:$X$2946,8,FALSE))=TRUE,"",VLOOKUP(CONCATENATE($B218,"-",$C218),IN_1F!$B$2:$X$2946,8,FALSE))</f>
        <v>0</v>
      </c>
      <c r="K218" s="1575">
        <f>IF(ISERROR(VLOOKUP(CONCATENATE($B218,"-",$C218),IN_1F!$B$2:$X$2946,9,FALSE))=TRUE,"",VLOOKUP(CONCATENATE($B218,"-",$C218),IN_1F!$B$2:$X$2946,9,FALSE))</f>
        <v>0</v>
      </c>
      <c r="L218" s="1578">
        <f>IF(ISERROR(VLOOKUP(CONCATENATE($B218,"-",$C218),IN_1F!$B$2:$X$2946,10,FALSE))=TRUE,"",VLOOKUP(CONCATENATE($B218,"-",$C218),IN_1F!$B$2:$X$2946,10,FALSE))</f>
        <v>0</v>
      </c>
      <c r="M218" s="1630">
        <f t="shared" si="14"/>
        <v>0</v>
      </c>
      <c r="N218" s="1631">
        <f t="shared" si="15"/>
        <v>0</v>
      </c>
    </row>
    <row r="219" spans="1:14" x14ac:dyDescent="0.3">
      <c r="A219" s="886" t="s">
        <v>1954</v>
      </c>
      <c r="B219" s="887" t="s">
        <v>1955</v>
      </c>
      <c r="C219" s="889">
        <v>4</v>
      </c>
      <c r="D219" s="1378" t="str">
        <f t="shared" si="13"/>
        <v/>
      </c>
      <c r="E219" s="927">
        <f>IF(ISERROR(VLOOKUP(CONCATENATE($B219,"-",$C219),IN_1F!$B$2:$X$2946,3,FALSE))=TRUE,"",VLOOKUP(CONCATENATE($B219,"-",$C219),IN_1F!$B$2:$X$2946,3,FALSE))</f>
        <v>0</v>
      </c>
      <c r="F219" s="928">
        <f>IF(ISERROR(VLOOKUP(CONCATENATE($B219,"-",$C219),IN_1F!$B$2:$X$2946,4,FALSE))=TRUE,"",VLOOKUP(CONCATENATE($B219,"-",$C219),IN_1F!$B$2:$X$2946,4,FALSE))</f>
        <v>0</v>
      </c>
      <c r="G219" s="927">
        <f>IF(ISERROR(VLOOKUP(CONCATENATE($B219,"-",$C219),IN_1F!$B$2:$X$2946,5,FALSE))=TRUE,"",VLOOKUP(CONCATENATE($B219,"-",$C219),IN_1F!$B$2:$X$2946,5,FALSE))</f>
        <v>0</v>
      </c>
      <c r="H219" s="929">
        <f>IF(ISERROR(VLOOKUP(CONCATENATE($B219,"-",$C219),IN_1F!$B$2:$X$2946,6,FALSE))=TRUE,"",VLOOKUP(CONCATENATE($B219,"-",$C219),IN_1F!$B$2:$X$2946,6,FALSE))</f>
        <v>0</v>
      </c>
      <c r="I219" s="1575">
        <f>IF(ISERROR(VLOOKUP(CONCATENATE($B219,"-",$C219),IN_1F!$B$2:$X$2946,7,FALSE))=TRUE,"",VLOOKUP(CONCATENATE($B219,"-",$C219),IN_1F!$B$2:$X$2946,7,FALSE))</f>
        <v>0</v>
      </c>
      <c r="J219" s="1578">
        <f>IF(ISERROR(VLOOKUP(CONCATENATE($B219,"-",$C219),IN_1F!$B$2:$X$2946,8,FALSE))=TRUE,"",VLOOKUP(CONCATENATE($B219,"-",$C219),IN_1F!$B$2:$X$2946,8,FALSE))</f>
        <v>0</v>
      </c>
      <c r="K219" s="1575">
        <f>IF(ISERROR(VLOOKUP(CONCATENATE($B219,"-",$C219),IN_1F!$B$2:$X$2946,9,FALSE))=TRUE,"",VLOOKUP(CONCATENATE($B219,"-",$C219),IN_1F!$B$2:$X$2946,9,FALSE))</f>
        <v>0</v>
      </c>
      <c r="L219" s="1578">
        <f>IF(ISERROR(VLOOKUP(CONCATENATE($B219,"-",$C219),IN_1F!$B$2:$X$2946,10,FALSE))=TRUE,"",VLOOKUP(CONCATENATE($B219,"-",$C219),IN_1F!$B$2:$X$2946,10,FALSE))</f>
        <v>0</v>
      </c>
      <c r="M219" s="1630">
        <f t="shared" si="14"/>
        <v>0</v>
      </c>
      <c r="N219" s="1631">
        <f t="shared" si="15"/>
        <v>0</v>
      </c>
    </row>
    <row r="220" spans="1:14" x14ac:dyDescent="0.3">
      <c r="A220" s="890" t="s">
        <v>1956</v>
      </c>
      <c r="B220" s="891" t="s">
        <v>1957</v>
      </c>
      <c r="C220" s="892">
        <v>4</v>
      </c>
      <c r="D220" s="1378" t="str">
        <f t="shared" si="13"/>
        <v/>
      </c>
      <c r="E220" s="927">
        <f>IF(ISERROR(VLOOKUP(CONCATENATE($B220,"-",$C220),IN_1F!$B$2:$X$2946,3,FALSE))=TRUE,"",VLOOKUP(CONCATENATE($B220,"-",$C220),IN_1F!$B$2:$X$2946,3,FALSE))</f>
        <v>0</v>
      </c>
      <c r="F220" s="928">
        <f>IF(ISERROR(VLOOKUP(CONCATENATE($B220,"-",$C220),IN_1F!$B$2:$X$2946,4,FALSE))=TRUE,"",VLOOKUP(CONCATENATE($B220,"-",$C220),IN_1F!$B$2:$X$2946,4,FALSE))</f>
        <v>0</v>
      </c>
      <c r="G220" s="927">
        <f>IF(ISERROR(VLOOKUP(CONCATENATE($B220,"-",$C220),IN_1F!$B$2:$X$2946,5,FALSE))=TRUE,"",VLOOKUP(CONCATENATE($B220,"-",$C220),IN_1F!$B$2:$X$2946,5,FALSE))</f>
        <v>0</v>
      </c>
      <c r="H220" s="929">
        <f>IF(ISERROR(VLOOKUP(CONCATENATE($B220,"-",$C220),IN_1F!$B$2:$X$2946,6,FALSE))=TRUE,"",VLOOKUP(CONCATENATE($B220,"-",$C220),IN_1F!$B$2:$X$2946,6,FALSE))</f>
        <v>0</v>
      </c>
      <c r="I220" s="1575">
        <f>IF(ISERROR(VLOOKUP(CONCATENATE($B220,"-",$C220),IN_1F!$B$2:$X$2946,7,FALSE))=TRUE,"",VLOOKUP(CONCATENATE($B220,"-",$C220),IN_1F!$B$2:$X$2946,7,FALSE))</f>
        <v>0</v>
      </c>
      <c r="J220" s="1578">
        <f>IF(ISERROR(VLOOKUP(CONCATENATE($B220,"-",$C220),IN_1F!$B$2:$X$2946,8,FALSE))=TRUE,"",VLOOKUP(CONCATENATE($B220,"-",$C220),IN_1F!$B$2:$X$2946,8,FALSE))</f>
        <v>0</v>
      </c>
      <c r="K220" s="1575">
        <f>IF(ISERROR(VLOOKUP(CONCATENATE($B220,"-",$C220),IN_1F!$B$2:$X$2946,9,FALSE))=TRUE,"",VLOOKUP(CONCATENATE($B220,"-",$C220),IN_1F!$B$2:$X$2946,9,FALSE))</f>
        <v>0</v>
      </c>
      <c r="L220" s="1578">
        <f>IF(ISERROR(VLOOKUP(CONCATENATE($B220,"-",$C220),IN_1F!$B$2:$X$2946,10,FALSE))=TRUE,"",VLOOKUP(CONCATENATE($B220,"-",$C220),IN_1F!$B$2:$X$2946,10,FALSE))</f>
        <v>0</v>
      </c>
      <c r="M220" s="1630">
        <f t="shared" si="14"/>
        <v>0</v>
      </c>
      <c r="N220" s="1631">
        <f t="shared" si="15"/>
        <v>0</v>
      </c>
    </row>
    <row r="221" spans="1:14" x14ac:dyDescent="0.3">
      <c r="A221" s="886" t="s">
        <v>1958</v>
      </c>
      <c r="B221" s="887" t="s">
        <v>1959</v>
      </c>
      <c r="C221" s="889">
        <v>4</v>
      </c>
      <c r="D221" s="1378" t="str">
        <f t="shared" si="13"/>
        <v/>
      </c>
      <c r="E221" s="927">
        <f>IF(ISERROR(VLOOKUP(CONCATENATE($B221,"-",$C221),IN_1F!$B$2:$X$2946,3,FALSE))=TRUE,"",VLOOKUP(CONCATENATE($B221,"-",$C221),IN_1F!$B$2:$X$2946,3,FALSE))</f>
        <v>0</v>
      </c>
      <c r="F221" s="928">
        <f>IF(ISERROR(VLOOKUP(CONCATENATE($B221,"-",$C221),IN_1F!$B$2:$X$2946,4,FALSE))=TRUE,"",VLOOKUP(CONCATENATE($B221,"-",$C221),IN_1F!$B$2:$X$2946,4,FALSE))</f>
        <v>0</v>
      </c>
      <c r="G221" s="927">
        <f>IF(ISERROR(VLOOKUP(CONCATENATE($B221,"-",$C221),IN_1F!$B$2:$X$2946,5,FALSE))=TRUE,"",VLOOKUP(CONCATENATE($B221,"-",$C221),IN_1F!$B$2:$X$2946,5,FALSE))</f>
        <v>0</v>
      </c>
      <c r="H221" s="929">
        <f>IF(ISERROR(VLOOKUP(CONCATENATE($B221,"-",$C221),IN_1F!$B$2:$X$2946,6,FALSE))=TRUE,"",VLOOKUP(CONCATENATE($B221,"-",$C221),IN_1F!$B$2:$X$2946,6,FALSE))</f>
        <v>0</v>
      </c>
      <c r="I221" s="1575">
        <f>IF(ISERROR(VLOOKUP(CONCATENATE($B221,"-",$C221),IN_1F!$B$2:$X$2946,7,FALSE))=TRUE,"",VLOOKUP(CONCATENATE($B221,"-",$C221),IN_1F!$B$2:$X$2946,7,FALSE))</f>
        <v>0</v>
      </c>
      <c r="J221" s="1578">
        <f>IF(ISERROR(VLOOKUP(CONCATENATE($B221,"-",$C221),IN_1F!$B$2:$X$2946,8,FALSE))=TRUE,"",VLOOKUP(CONCATENATE($B221,"-",$C221),IN_1F!$B$2:$X$2946,8,FALSE))</f>
        <v>0</v>
      </c>
      <c r="K221" s="1575">
        <f>IF(ISERROR(VLOOKUP(CONCATENATE($B221,"-",$C221),IN_1F!$B$2:$X$2946,9,FALSE))=TRUE,"",VLOOKUP(CONCATENATE($B221,"-",$C221),IN_1F!$B$2:$X$2946,9,FALSE))</f>
        <v>0</v>
      </c>
      <c r="L221" s="1578">
        <f>IF(ISERROR(VLOOKUP(CONCATENATE($B221,"-",$C221),IN_1F!$B$2:$X$2946,10,FALSE))=TRUE,"",VLOOKUP(CONCATENATE($B221,"-",$C221),IN_1F!$B$2:$X$2946,10,FALSE))</f>
        <v>0</v>
      </c>
      <c r="M221" s="1630">
        <f t="shared" si="14"/>
        <v>0</v>
      </c>
      <c r="N221" s="1631">
        <f t="shared" si="15"/>
        <v>0</v>
      </c>
    </row>
    <row r="222" spans="1:14" x14ac:dyDescent="0.3">
      <c r="A222" s="890" t="s">
        <v>1960</v>
      </c>
      <c r="B222" s="891" t="s">
        <v>1961</v>
      </c>
      <c r="C222" s="892">
        <v>4</v>
      </c>
      <c r="D222" s="1378" t="str">
        <f t="shared" si="13"/>
        <v/>
      </c>
      <c r="E222" s="927">
        <f>IF(ISERROR(VLOOKUP(CONCATENATE($B222,"-",$C222),IN_1F!$B$2:$X$2946,3,FALSE))=TRUE,"",VLOOKUP(CONCATENATE($B222,"-",$C222),IN_1F!$B$2:$X$2946,3,FALSE))</f>
        <v>0</v>
      </c>
      <c r="F222" s="928">
        <f>IF(ISERROR(VLOOKUP(CONCATENATE($B222,"-",$C222),IN_1F!$B$2:$X$2946,4,FALSE))=TRUE,"",VLOOKUP(CONCATENATE($B222,"-",$C222),IN_1F!$B$2:$X$2946,4,FALSE))</f>
        <v>0</v>
      </c>
      <c r="G222" s="927">
        <f>IF(ISERROR(VLOOKUP(CONCATENATE($B222,"-",$C222),IN_1F!$B$2:$X$2946,5,FALSE))=TRUE,"",VLOOKUP(CONCATENATE($B222,"-",$C222),IN_1F!$B$2:$X$2946,5,FALSE))</f>
        <v>0</v>
      </c>
      <c r="H222" s="929">
        <f>IF(ISERROR(VLOOKUP(CONCATENATE($B222,"-",$C222),IN_1F!$B$2:$X$2946,6,FALSE))=TRUE,"",VLOOKUP(CONCATENATE($B222,"-",$C222),IN_1F!$B$2:$X$2946,6,FALSE))</f>
        <v>0</v>
      </c>
      <c r="I222" s="1575">
        <f>IF(ISERROR(VLOOKUP(CONCATENATE($B222,"-",$C222),IN_1F!$B$2:$X$2946,7,FALSE))=TRUE,"",VLOOKUP(CONCATENATE($B222,"-",$C222),IN_1F!$B$2:$X$2946,7,FALSE))</f>
        <v>0</v>
      </c>
      <c r="J222" s="1578">
        <f>IF(ISERROR(VLOOKUP(CONCATENATE($B222,"-",$C222),IN_1F!$B$2:$X$2946,8,FALSE))=TRUE,"",VLOOKUP(CONCATENATE($B222,"-",$C222),IN_1F!$B$2:$X$2946,8,FALSE))</f>
        <v>0</v>
      </c>
      <c r="K222" s="1575">
        <f>IF(ISERROR(VLOOKUP(CONCATENATE($B222,"-",$C222),IN_1F!$B$2:$X$2946,9,FALSE))=TRUE,"",VLOOKUP(CONCATENATE($B222,"-",$C222),IN_1F!$B$2:$X$2946,9,FALSE))</f>
        <v>0</v>
      </c>
      <c r="L222" s="1578">
        <f>IF(ISERROR(VLOOKUP(CONCATENATE($B222,"-",$C222),IN_1F!$B$2:$X$2946,10,FALSE))=TRUE,"",VLOOKUP(CONCATENATE($B222,"-",$C222),IN_1F!$B$2:$X$2946,10,FALSE))</f>
        <v>0</v>
      </c>
      <c r="M222" s="1630">
        <f t="shared" si="14"/>
        <v>0</v>
      </c>
      <c r="N222" s="1631">
        <f t="shared" si="15"/>
        <v>0</v>
      </c>
    </row>
    <row r="223" spans="1:14" x14ac:dyDescent="0.3">
      <c r="A223" s="886" t="s">
        <v>1962</v>
      </c>
      <c r="B223" s="887" t="s">
        <v>1963</v>
      </c>
      <c r="C223" s="889">
        <v>4</v>
      </c>
      <c r="D223" s="1378" t="str">
        <f t="shared" si="13"/>
        <v/>
      </c>
      <c r="E223" s="927">
        <f>IF(ISERROR(VLOOKUP(CONCATENATE($B223,"-",$C223),IN_1F!$B$2:$X$2946,3,FALSE))=TRUE,"",VLOOKUP(CONCATENATE($B223,"-",$C223),IN_1F!$B$2:$X$2946,3,FALSE))</f>
        <v>0</v>
      </c>
      <c r="F223" s="928">
        <f>IF(ISERROR(VLOOKUP(CONCATENATE($B223,"-",$C223),IN_1F!$B$2:$X$2946,4,FALSE))=TRUE,"",VLOOKUP(CONCATENATE($B223,"-",$C223),IN_1F!$B$2:$X$2946,4,FALSE))</f>
        <v>0</v>
      </c>
      <c r="G223" s="927">
        <f>IF(ISERROR(VLOOKUP(CONCATENATE($B223,"-",$C223),IN_1F!$B$2:$X$2946,5,FALSE))=TRUE,"",VLOOKUP(CONCATENATE($B223,"-",$C223),IN_1F!$B$2:$X$2946,5,FALSE))</f>
        <v>0</v>
      </c>
      <c r="H223" s="929">
        <f>IF(ISERROR(VLOOKUP(CONCATENATE($B223,"-",$C223),IN_1F!$B$2:$X$2946,6,FALSE))=TRUE,"",VLOOKUP(CONCATENATE($B223,"-",$C223),IN_1F!$B$2:$X$2946,6,FALSE))</f>
        <v>0</v>
      </c>
      <c r="I223" s="1575">
        <f>IF(ISERROR(VLOOKUP(CONCATENATE($B223,"-",$C223),IN_1F!$B$2:$X$2946,7,FALSE))=TRUE,"",VLOOKUP(CONCATENATE($B223,"-",$C223),IN_1F!$B$2:$X$2946,7,FALSE))</f>
        <v>0</v>
      </c>
      <c r="J223" s="1578">
        <f>IF(ISERROR(VLOOKUP(CONCATENATE($B223,"-",$C223),IN_1F!$B$2:$X$2946,8,FALSE))=TRUE,"",VLOOKUP(CONCATENATE($B223,"-",$C223),IN_1F!$B$2:$X$2946,8,FALSE))</f>
        <v>0</v>
      </c>
      <c r="K223" s="1575">
        <f>IF(ISERROR(VLOOKUP(CONCATENATE($B223,"-",$C223),IN_1F!$B$2:$X$2946,9,FALSE))=TRUE,"",VLOOKUP(CONCATENATE($B223,"-",$C223),IN_1F!$B$2:$X$2946,9,FALSE))</f>
        <v>0</v>
      </c>
      <c r="L223" s="1578">
        <f>IF(ISERROR(VLOOKUP(CONCATENATE($B223,"-",$C223),IN_1F!$B$2:$X$2946,10,FALSE))=TRUE,"",VLOOKUP(CONCATENATE($B223,"-",$C223),IN_1F!$B$2:$X$2946,10,FALSE))</f>
        <v>0</v>
      </c>
      <c r="M223" s="1630">
        <f t="shared" si="14"/>
        <v>0</v>
      </c>
      <c r="N223" s="1631">
        <f t="shared" si="15"/>
        <v>0</v>
      </c>
    </row>
    <row r="224" spans="1:14" x14ac:dyDescent="0.3">
      <c r="A224" s="886" t="s">
        <v>1964</v>
      </c>
      <c r="B224" s="887" t="s">
        <v>1965</v>
      </c>
      <c r="C224" s="889">
        <v>4</v>
      </c>
      <c r="D224" s="1378" t="str">
        <f t="shared" si="13"/>
        <v/>
      </c>
      <c r="E224" s="927">
        <f>IF(ISERROR(VLOOKUP(CONCATENATE($B224,"-",$C224),IN_1F!$B$2:$X$2946,3,FALSE))=TRUE,"",VLOOKUP(CONCATENATE($B224,"-",$C224),IN_1F!$B$2:$X$2946,3,FALSE))</f>
        <v>0</v>
      </c>
      <c r="F224" s="928">
        <f>IF(ISERROR(VLOOKUP(CONCATENATE($B224,"-",$C224),IN_1F!$B$2:$X$2946,4,FALSE))=TRUE,"",VLOOKUP(CONCATENATE($B224,"-",$C224),IN_1F!$B$2:$X$2946,4,FALSE))</f>
        <v>0</v>
      </c>
      <c r="G224" s="927">
        <f>IF(ISERROR(VLOOKUP(CONCATENATE($B224,"-",$C224),IN_1F!$B$2:$X$2946,5,FALSE))=TRUE,"",VLOOKUP(CONCATENATE($B224,"-",$C224),IN_1F!$B$2:$X$2946,5,FALSE))</f>
        <v>0</v>
      </c>
      <c r="H224" s="929">
        <f>IF(ISERROR(VLOOKUP(CONCATENATE($B224,"-",$C224),IN_1F!$B$2:$X$2946,6,FALSE))=TRUE,"",VLOOKUP(CONCATENATE($B224,"-",$C224),IN_1F!$B$2:$X$2946,6,FALSE))</f>
        <v>0</v>
      </c>
      <c r="I224" s="1575">
        <f>IF(ISERROR(VLOOKUP(CONCATENATE($B224,"-",$C224),IN_1F!$B$2:$X$2946,7,FALSE))=TRUE,"",VLOOKUP(CONCATENATE($B224,"-",$C224),IN_1F!$B$2:$X$2946,7,FALSE))</f>
        <v>0</v>
      </c>
      <c r="J224" s="1578">
        <f>IF(ISERROR(VLOOKUP(CONCATENATE($B224,"-",$C224),IN_1F!$B$2:$X$2946,8,FALSE))=TRUE,"",VLOOKUP(CONCATENATE($B224,"-",$C224),IN_1F!$B$2:$X$2946,8,FALSE))</f>
        <v>0</v>
      </c>
      <c r="K224" s="1575">
        <f>IF(ISERROR(VLOOKUP(CONCATENATE($B224,"-",$C224),IN_1F!$B$2:$X$2946,9,FALSE))=TRUE,"",VLOOKUP(CONCATENATE($B224,"-",$C224),IN_1F!$B$2:$X$2946,9,FALSE))</f>
        <v>0</v>
      </c>
      <c r="L224" s="1578">
        <f>IF(ISERROR(VLOOKUP(CONCATENATE($B224,"-",$C224),IN_1F!$B$2:$X$2946,10,FALSE))=TRUE,"",VLOOKUP(CONCATENATE($B224,"-",$C224),IN_1F!$B$2:$X$2946,10,FALSE))</f>
        <v>0</v>
      </c>
      <c r="M224" s="1630">
        <f t="shared" si="14"/>
        <v>0</v>
      </c>
      <c r="N224" s="1631">
        <f t="shared" si="15"/>
        <v>0</v>
      </c>
    </row>
    <row r="225" spans="1:14" x14ac:dyDescent="0.3">
      <c r="A225" s="886" t="s">
        <v>1966</v>
      </c>
      <c r="B225" s="887" t="s">
        <v>1967</v>
      </c>
      <c r="C225" s="889">
        <v>4</v>
      </c>
      <c r="D225" s="1378" t="str">
        <f t="shared" si="13"/>
        <v/>
      </c>
      <c r="E225" s="927">
        <f>IF(ISERROR(VLOOKUP(CONCATENATE($B225,"-",$C225),IN_1F!$B$2:$X$2946,3,FALSE))=TRUE,"",VLOOKUP(CONCATENATE($B225,"-",$C225),IN_1F!$B$2:$X$2946,3,FALSE))</f>
        <v>0</v>
      </c>
      <c r="F225" s="928">
        <f>IF(ISERROR(VLOOKUP(CONCATENATE($B225,"-",$C225),IN_1F!$B$2:$X$2946,4,FALSE))=TRUE,"",VLOOKUP(CONCATENATE($B225,"-",$C225),IN_1F!$B$2:$X$2946,4,FALSE))</f>
        <v>0</v>
      </c>
      <c r="G225" s="927">
        <f>IF(ISERROR(VLOOKUP(CONCATENATE($B225,"-",$C225),IN_1F!$B$2:$X$2946,5,FALSE))=TRUE,"",VLOOKUP(CONCATENATE($B225,"-",$C225),IN_1F!$B$2:$X$2946,5,FALSE))</f>
        <v>0</v>
      </c>
      <c r="H225" s="929">
        <f>IF(ISERROR(VLOOKUP(CONCATENATE($B225,"-",$C225),IN_1F!$B$2:$X$2946,6,FALSE))=TRUE,"",VLOOKUP(CONCATENATE($B225,"-",$C225),IN_1F!$B$2:$X$2946,6,FALSE))</f>
        <v>0</v>
      </c>
      <c r="I225" s="1575">
        <f>IF(ISERROR(VLOOKUP(CONCATENATE($B225,"-",$C225),IN_1F!$B$2:$X$2946,7,FALSE))=TRUE,"",VLOOKUP(CONCATENATE($B225,"-",$C225),IN_1F!$B$2:$X$2946,7,FALSE))</f>
        <v>0</v>
      </c>
      <c r="J225" s="1578">
        <f>IF(ISERROR(VLOOKUP(CONCATENATE($B225,"-",$C225),IN_1F!$B$2:$X$2946,8,FALSE))=TRUE,"",VLOOKUP(CONCATENATE($B225,"-",$C225),IN_1F!$B$2:$X$2946,8,FALSE))</f>
        <v>0</v>
      </c>
      <c r="K225" s="1575">
        <f>IF(ISERROR(VLOOKUP(CONCATENATE($B225,"-",$C225),IN_1F!$B$2:$X$2946,9,FALSE))=TRUE,"",VLOOKUP(CONCATENATE($B225,"-",$C225),IN_1F!$B$2:$X$2946,9,FALSE))</f>
        <v>0</v>
      </c>
      <c r="L225" s="1578">
        <f>IF(ISERROR(VLOOKUP(CONCATENATE($B225,"-",$C225),IN_1F!$B$2:$X$2946,10,FALSE))=TRUE,"",VLOOKUP(CONCATENATE($B225,"-",$C225),IN_1F!$B$2:$X$2946,10,FALSE))</f>
        <v>0</v>
      </c>
      <c r="M225" s="1630">
        <f t="shared" si="14"/>
        <v>0</v>
      </c>
      <c r="N225" s="1631">
        <f t="shared" si="15"/>
        <v>0</v>
      </c>
    </row>
    <row r="226" spans="1:14" x14ac:dyDescent="0.3">
      <c r="A226" s="886" t="s">
        <v>1968</v>
      </c>
      <c r="B226" s="887" t="s">
        <v>1969</v>
      </c>
      <c r="C226" s="889">
        <v>4</v>
      </c>
      <c r="D226" s="1378" t="str">
        <f t="shared" si="13"/>
        <v/>
      </c>
      <c r="E226" s="927">
        <f>IF(ISERROR(VLOOKUP(CONCATENATE($B226,"-",$C226),IN_1F!$B$2:$X$2946,3,FALSE))=TRUE,"",VLOOKUP(CONCATENATE($B226,"-",$C226),IN_1F!$B$2:$X$2946,3,FALSE))</f>
        <v>0</v>
      </c>
      <c r="F226" s="928">
        <f>IF(ISERROR(VLOOKUP(CONCATENATE($B226,"-",$C226),IN_1F!$B$2:$X$2946,4,FALSE))=TRUE,"",VLOOKUP(CONCATENATE($B226,"-",$C226),IN_1F!$B$2:$X$2946,4,FALSE))</f>
        <v>0</v>
      </c>
      <c r="G226" s="927">
        <f>IF(ISERROR(VLOOKUP(CONCATENATE($B226,"-",$C226),IN_1F!$B$2:$X$2946,5,FALSE))=TRUE,"",VLOOKUP(CONCATENATE($B226,"-",$C226),IN_1F!$B$2:$X$2946,5,FALSE))</f>
        <v>0</v>
      </c>
      <c r="H226" s="929">
        <f>IF(ISERROR(VLOOKUP(CONCATENATE($B226,"-",$C226),IN_1F!$B$2:$X$2946,6,FALSE))=TRUE,"",VLOOKUP(CONCATENATE($B226,"-",$C226),IN_1F!$B$2:$X$2946,6,FALSE))</f>
        <v>0</v>
      </c>
      <c r="I226" s="1575">
        <f>IF(ISERROR(VLOOKUP(CONCATENATE($B226,"-",$C226),IN_1F!$B$2:$X$2946,7,FALSE))=TRUE,"",VLOOKUP(CONCATENATE($B226,"-",$C226),IN_1F!$B$2:$X$2946,7,FALSE))</f>
        <v>0</v>
      </c>
      <c r="J226" s="1578">
        <f>IF(ISERROR(VLOOKUP(CONCATENATE($B226,"-",$C226),IN_1F!$B$2:$X$2946,8,FALSE))=TRUE,"",VLOOKUP(CONCATENATE($B226,"-",$C226),IN_1F!$B$2:$X$2946,8,FALSE))</f>
        <v>0</v>
      </c>
      <c r="K226" s="1575">
        <f>IF(ISERROR(VLOOKUP(CONCATENATE($B226,"-",$C226),IN_1F!$B$2:$X$2946,9,FALSE))=TRUE,"",VLOOKUP(CONCATENATE($B226,"-",$C226),IN_1F!$B$2:$X$2946,9,FALSE))</f>
        <v>0</v>
      </c>
      <c r="L226" s="1578">
        <f>IF(ISERROR(VLOOKUP(CONCATENATE($B226,"-",$C226),IN_1F!$B$2:$X$2946,10,FALSE))=TRUE,"",VLOOKUP(CONCATENATE($B226,"-",$C226),IN_1F!$B$2:$X$2946,10,FALSE))</f>
        <v>0</v>
      </c>
      <c r="M226" s="1630">
        <f t="shared" si="14"/>
        <v>0</v>
      </c>
      <c r="N226" s="1631">
        <f t="shared" si="15"/>
        <v>0</v>
      </c>
    </row>
    <row r="227" spans="1:14" x14ac:dyDescent="0.3">
      <c r="A227" s="886" t="s">
        <v>1970</v>
      </c>
      <c r="B227" s="887" t="s">
        <v>1971</v>
      </c>
      <c r="C227" s="889">
        <v>4</v>
      </c>
      <c r="D227" s="1378" t="str">
        <f t="shared" si="13"/>
        <v/>
      </c>
      <c r="E227" s="927">
        <f>IF(ISERROR(VLOOKUP(CONCATENATE($B227,"-",$C227),IN_1F!$B$2:$X$2946,3,FALSE))=TRUE,"",VLOOKUP(CONCATENATE($B227,"-",$C227),IN_1F!$B$2:$X$2946,3,FALSE))</f>
        <v>0</v>
      </c>
      <c r="F227" s="928">
        <f>IF(ISERROR(VLOOKUP(CONCATENATE($B227,"-",$C227),IN_1F!$B$2:$X$2946,4,FALSE))=TRUE,"",VLOOKUP(CONCATENATE($B227,"-",$C227),IN_1F!$B$2:$X$2946,4,FALSE))</f>
        <v>0</v>
      </c>
      <c r="G227" s="927">
        <f>IF(ISERROR(VLOOKUP(CONCATENATE($B227,"-",$C227),IN_1F!$B$2:$X$2946,5,FALSE))=TRUE,"",VLOOKUP(CONCATENATE($B227,"-",$C227),IN_1F!$B$2:$X$2946,5,FALSE))</f>
        <v>0</v>
      </c>
      <c r="H227" s="929">
        <f>IF(ISERROR(VLOOKUP(CONCATENATE($B227,"-",$C227),IN_1F!$B$2:$X$2946,6,FALSE))=TRUE,"",VLOOKUP(CONCATENATE($B227,"-",$C227),IN_1F!$B$2:$X$2946,6,FALSE))</f>
        <v>0</v>
      </c>
      <c r="I227" s="1575">
        <f>IF(ISERROR(VLOOKUP(CONCATENATE($B227,"-",$C227),IN_1F!$B$2:$X$2946,7,FALSE))=TRUE,"",VLOOKUP(CONCATENATE($B227,"-",$C227),IN_1F!$B$2:$X$2946,7,FALSE))</f>
        <v>0</v>
      </c>
      <c r="J227" s="1578">
        <f>IF(ISERROR(VLOOKUP(CONCATENATE($B227,"-",$C227),IN_1F!$B$2:$X$2946,8,FALSE))=TRUE,"",VLOOKUP(CONCATENATE($B227,"-",$C227),IN_1F!$B$2:$X$2946,8,FALSE))</f>
        <v>0</v>
      </c>
      <c r="K227" s="1575">
        <f>IF(ISERROR(VLOOKUP(CONCATENATE($B227,"-",$C227),IN_1F!$B$2:$X$2946,9,FALSE))=TRUE,"",VLOOKUP(CONCATENATE($B227,"-",$C227),IN_1F!$B$2:$X$2946,9,FALSE))</f>
        <v>0</v>
      </c>
      <c r="L227" s="1578">
        <f>IF(ISERROR(VLOOKUP(CONCATENATE($B227,"-",$C227),IN_1F!$B$2:$X$2946,10,FALSE))=TRUE,"",VLOOKUP(CONCATENATE($B227,"-",$C227),IN_1F!$B$2:$X$2946,10,FALSE))</f>
        <v>0</v>
      </c>
      <c r="M227" s="1630">
        <f t="shared" si="14"/>
        <v>0</v>
      </c>
      <c r="N227" s="1631">
        <f t="shared" si="15"/>
        <v>0</v>
      </c>
    </row>
    <row r="228" spans="1:14" x14ac:dyDescent="0.3">
      <c r="A228" s="886" t="s">
        <v>1972</v>
      </c>
      <c r="B228" s="887" t="s">
        <v>1973</v>
      </c>
      <c r="C228" s="889">
        <v>4</v>
      </c>
      <c r="D228" s="1378" t="str">
        <f t="shared" si="13"/>
        <v/>
      </c>
      <c r="E228" s="927">
        <f>IF(ISERROR(VLOOKUP(CONCATENATE($B228,"-",$C228),IN_1F!$B$2:$X$2946,3,FALSE))=TRUE,"",VLOOKUP(CONCATENATE($B228,"-",$C228),IN_1F!$B$2:$X$2946,3,FALSE))</f>
        <v>0</v>
      </c>
      <c r="F228" s="928">
        <f>IF(ISERROR(VLOOKUP(CONCATENATE($B228,"-",$C228),IN_1F!$B$2:$X$2946,4,FALSE))=TRUE,"",VLOOKUP(CONCATENATE($B228,"-",$C228),IN_1F!$B$2:$X$2946,4,FALSE))</f>
        <v>0</v>
      </c>
      <c r="G228" s="927">
        <f>IF(ISERROR(VLOOKUP(CONCATENATE($B228,"-",$C228),IN_1F!$B$2:$X$2946,5,FALSE))=TRUE,"",VLOOKUP(CONCATENATE($B228,"-",$C228),IN_1F!$B$2:$X$2946,5,FALSE))</f>
        <v>0</v>
      </c>
      <c r="H228" s="929">
        <f>IF(ISERROR(VLOOKUP(CONCATENATE($B228,"-",$C228),IN_1F!$B$2:$X$2946,6,FALSE))=TRUE,"",VLOOKUP(CONCATENATE($B228,"-",$C228),IN_1F!$B$2:$X$2946,6,FALSE))</f>
        <v>0</v>
      </c>
      <c r="I228" s="1575">
        <f>IF(ISERROR(VLOOKUP(CONCATENATE($B228,"-",$C228),IN_1F!$B$2:$X$2946,7,FALSE))=TRUE,"",VLOOKUP(CONCATENATE($B228,"-",$C228),IN_1F!$B$2:$X$2946,7,FALSE))</f>
        <v>0</v>
      </c>
      <c r="J228" s="1578">
        <f>IF(ISERROR(VLOOKUP(CONCATENATE($B228,"-",$C228),IN_1F!$B$2:$X$2946,8,FALSE))=TRUE,"",VLOOKUP(CONCATENATE($B228,"-",$C228),IN_1F!$B$2:$X$2946,8,FALSE))</f>
        <v>0</v>
      </c>
      <c r="K228" s="1575">
        <f>IF(ISERROR(VLOOKUP(CONCATENATE($B228,"-",$C228),IN_1F!$B$2:$X$2946,9,FALSE))=TRUE,"",VLOOKUP(CONCATENATE($B228,"-",$C228),IN_1F!$B$2:$X$2946,9,FALSE))</f>
        <v>0</v>
      </c>
      <c r="L228" s="1578">
        <f>IF(ISERROR(VLOOKUP(CONCATENATE($B228,"-",$C228),IN_1F!$B$2:$X$2946,10,FALSE))=TRUE,"",VLOOKUP(CONCATENATE($B228,"-",$C228),IN_1F!$B$2:$X$2946,10,FALSE))</f>
        <v>0</v>
      </c>
      <c r="M228" s="1630">
        <f t="shared" si="14"/>
        <v>0</v>
      </c>
      <c r="N228" s="1631">
        <f t="shared" si="15"/>
        <v>0</v>
      </c>
    </row>
    <row r="229" spans="1:14" x14ac:dyDescent="0.3">
      <c r="A229" s="886" t="s">
        <v>1974</v>
      </c>
      <c r="B229" s="887" t="s">
        <v>1975</v>
      </c>
      <c r="C229" s="889">
        <v>4</v>
      </c>
      <c r="D229" s="1378" t="str">
        <f t="shared" si="13"/>
        <v/>
      </c>
      <c r="E229" s="927">
        <f>IF(ISERROR(VLOOKUP(CONCATENATE($B229,"-",$C229),IN_1F!$B$2:$X$2946,3,FALSE))=TRUE,"",VLOOKUP(CONCATENATE($B229,"-",$C229),IN_1F!$B$2:$X$2946,3,FALSE))</f>
        <v>0</v>
      </c>
      <c r="F229" s="928">
        <f>IF(ISERROR(VLOOKUP(CONCATENATE($B229,"-",$C229),IN_1F!$B$2:$X$2946,4,FALSE))=TRUE,"",VLOOKUP(CONCATENATE($B229,"-",$C229),IN_1F!$B$2:$X$2946,4,FALSE))</f>
        <v>0</v>
      </c>
      <c r="G229" s="927">
        <f>IF(ISERROR(VLOOKUP(CONCATENATE($B229,"-",$C229),IN_1F!$B$2:$X$2946,5,FALSE))=TRUE,"",VLOOKUP(CONCATENATE($B229,"-",$C229),IN_1F!$B$2:$X$2946,5,FALSE))</f>
        <v>0</v>
      </c>
      <c r="H229" s="929">
        <f>IF(ISERROR(VLOOKUP(CONCATENATE($B229,"-",$C229),IN_1F!$B$2:$X$2946,6,FALSE))=TRUE,"",VLOOKUP(CONCATENATE($B229,"-",$C229),IN_1F!$B$2:$X$2946,6,FALSE))</f>
        <v>0</v>
      </c>
      <c r="I229" s="1575">
        <f>IF(ISERROR(VLOOKUP(CONCATENATE($B229,"-",$C229),IN_1F!$B$2:$X$2946,7,FALSE))=TRUE,"",VLOOKUP(CONCATENATE($B229,"-",$C229),IN_1F!$B$2:$X$2946,7,FALSE))</f>
        <v>0</v>
      </c>
      <c r="J229" s="1578">
        <f>IF(ISERROR(VLOOKUP(CONCATENATE($B229,"-",$C229),IN_1F!$B$2:$X$2946,8,FALSE))=TRUE,"",VLOOKUP(CONCATENATE($B229,"-",$C229),IN_1F!$B$2:$X$2946,8,FALSE))</f>
        <v>0</v>
      </c>
      <c r="K229" s="1575">
        <f>IF(ISERROR(VLOOKUP(CONCATENATE($B229,"-",$C229),IN_1F!$B$2:$X$2946,9,FALSE))=TRUE,"",VLOOKUP(CONCATENATE($B229,"-",$C229),IN_1F!$B$2:$X$2946,9,FALSE))</f>
        <v>0</v>
      </c>
      <c r="L229" s="1578">
        <f>IF(ISERROR(VLOOKUP(CONCATENATE($B229,"-",$C229),IN_1F!$B$2:$X$2946,10,FALSE))=TRUE,"",VLOOKUP(CONCATENATE($B229,"-",$C229),IN_1F!$B$2:$X$2946,10,FALSE))</f>
        <v>0</v>
      </c>
      <c r="M229" s="1630">
        <f t="shared" si="14"/>
        <v>0</v>
      </c>
      <c r="N229" s="1631">
        <f t="shared" si="15"/>
        <v>0</v>
      </c>
    </row>
    <row r="230" spans="1:14" x14ac:dyDescent="0.3">
      <c r="A230" s="886" t="s">
        <v>1976</v>
      </c>
      <c r="B230" s="887" t="s">
        <v>1977</v>
      </c>
      <c r="C230" s="889">
        <v>4</v>
      </c>
      <c r="D230" s="1378" t="str">
        <f t="shared" si="13"/>
        <v/>
      </c>
      <c r="E230" s="927">
        <f>IF(ISERROR(VLOOKUP(CONCATENATE($B230,"-",$C230),IN_1F!$B$2:$X$2946,3,FALSE))=TRUE,"",VLOOKUP(CONCATENATE($B230,"-",$C230),IN_1F!$B$2:$X$2946,3,FALSE))</f>
        <v>0</v>
      </c>
      <c r="F230" s="928">
        <f>IF(ISERROR(VLOOKUP(CONCATENATE($B230,"-",$C230),IN_1F!$B$2:$X$2946,4,FALSE))=TRUE,"",VLOOKUP(CONCATENATE($B230,"-",$C230),IN_1F!$B$2:$X$2946,4,FALSE))</f>
        <v>0</v>
      </c>
      <c r="G230" s="927">
        <f>IF(ISERROR(VLOOKUP(CONCATENATE($B230,"-",$C230),IN_1F!$B$2:$X$2946,5,FALSE))=TRUE,"",VLOOKUP(CONCATENATE($B230,"-",$C230),IN_1F!$B$2:$X$2946,5,FALSE))</f>
        <v>0</v>
      </c>
      <c r="H230" s="929">
        <f>IF(ISERROR(VLOOKUP(CONCATENATE($B230,"-",$C230),IN_1F!$B$2:$X$2946,6,FALSE))=TRUE,"",VLOOKUP(CONCATENATE($B230,"-",$C230),IN_1F!$B$2:$X$2946,6,FALSE))</f>
        <v>0</v>
      </c>
      <c r="I230" s="1575">
        <f>IF(ISERROR(VLOOKUP(CONCATENATE($B230,"-",$C230),IN_1F!$B$2:$X$2946,7,FALSE))=TRUE,"",VLOOKUP(CONCATENATE($B230,"-",$C230),IN_1F!$B$2:$X$2946,7,FALSE))</f>
        <v>0</v>
      </c>
      <c r="J230" s="1578">
        <f>IF(ISERROR(VLOOKUP(CONCATENATE($B230,"-",$C230),IN_1F!$B$2:$X$2946,8,FALSE))=TRUE,"",VLOOKUP(CONCATENATE($B230,"-",$C230),IN_1F!$B$2:$X$2946,8,FALSE))</f>
        <v>0</v>
      </c>
      <c r="K230" s="1575">
        <f>IF(ISERROR(VLOOKUP(CONCATENATE($B230,"-",$C230),IN_1F!$B$2:$X$2946,9,FALSE))=TRUE,"",VLOOKUP(CONCATENATE($B230,"-",$C230),IN_1F!$B$2:$X$2946,9,FALSE))</f>
        <v>0</v>
      </c>
      <c r="L230" s="1578">
        <f>IF(ISERROR(VLOOKUP(CONCATENATE($B230,"-",$C230),IN_1F!$B$2:$X$2946,10,FALSE))=TRUE,"",VLOOKUP(CONCATENATE($B230,"-",$C230),IN_1F!$B$2:$X$2946,10,FALSE))</f>
        <v>0</v>
      </c>
      <c r="M230" s="1630">
        <f t="shared" si="14"/>
        <v>0</v>
      </c>
      <c r="N230" s="1631">
        <f t="shared" si="15"/>
        <v>0</v>
      </c>
    </row>
    <row r="231" spans="1:14" x14ac:dyDescent="0.3">
      <c r="A231" s="893" t="s">
        <v>1978</v>
      </c>
      <c r="B231" s="894" t="s">
        <v>1979</v>
      </c>
      <c r="C231" s="892">
        <v>4</v>
      </c>
      <c r="D231" s="1378" t="str">
        <f t="shared" si="13"/>
        <v/>
      </c>
      <c r="E231" s="927">
        <f>IF(ISERROR(VLOOKUP(CONCATENATE($B231,"-",$C231),IN_1F!$B$2:$X$2946,3,FALSE))=TRUE,"",VLOOKUP(CONCATENATE($B231,"-",$C231),IN_1F!$B$2:$X$2946,3,FALSE))</f>
        <v>0</v>
      </c>
      <c r="F231" s="928">
        <f>IF(ISERROR(VLOOKUP(CONCATENATE($B231,"-",$C231),IN_1F!$B$2:$X$2946,4,FALSE))=TRUE,"",VLOOKUP(CONCATENATE($B231,"-",$C231),IN_1F!$B$2:$X$2946,4,FALSE))</f>
        <v>0</v>
      </c>
      <c r="G231" s="927">
        <f>IF(ISERROR(VLOOKUP(CONCATENATE($B231,"-",$C231),IN_1F!$B$2:$X$2946,5,FALSE))=TRUE,"",VLOOKUP(CONCATENATE($B231,"-",$C231),IN_1F!$B$2:$X$2946,5,FALSE))</f>
        <v>0</v>
      </c>
      <c r="H231" s="929">
        <f>IF(ISERROR(VLOOKUP(CONCATENATE($B231,"-",$C231),IN_1F!$B$2:$X$2946,6,FALSE))=TRUE,"",VLOOKUP(CONCATENATE($B231,"-",$C231),IN_1F!$B$2:$X$2946,6,FALSE))</f>
        <v>0</v>
      </c>
      <c r="I231" s="1575">
        <f>IF(ISERROR(VLOOKUP(CONCATENATE($B231,"-",$C231),IN_1F!$B$2:$X$2946,7,FALSE))=TRUE,"",VLOOKUP(CONCATENATE($B231,"-",$C231),IN_1F!$B$2:$X$2946,7,FALSE))</f>
        <v>0</v>
      </c>
      <c r="J231" s="1578">
        <f>IF(ISERROR(VLOOKUP(CONCATENATE($B231,"-",$C231),IN_1F!$B$2:$X$2946,8,FALSE))=TRUE,"",VLOOKUP(CONCATENATE($B231,"-",$C231),IN_1F!$B$2:$X$2946,8,FALSE))</f>
        <v>0</v>
      </c>
      <c r="K231" s="1575">
        <f>IF(ISERROR(VLOOKUP(CONCATENATE($B231,"-",$C231),IN_1F!$B$2:$X$2946,9,FALSE))=TRUE,"",VLOOKUP(CONCATENATE($B231,"-",$C231),IN_1F!$B$2:$X$2946,9,FALSE))</f>
        <v>0</v>
      </c>
      <c r="L231" s="1578">
        <f>IF(ISERROR(VLOOKUP(CONCATENATE($B231,"-",$C231),IN_1F!$B$2:$X$2946,10,FALSE))=TRUE,"",VLOOKUP(CONCATENATE($B231,"-",$C231),IN_1F!$B$2:$X$2946,10,FALSE))</f>
        <v>0</v>
      </c>
      <c r="M231" s="1630">
        <f t="shared" si="14"/>
        <v>0</v>
      </c>
      <c r="N231" s="1631">
        <f t="shared" si="15"/>
        <v>0</v>
      </c>
    </row>
    <row r="232" spans="1:14" x14ac:dyDescent="0.3">
      <c r="A232" s="886" t="s">
        <v>1980</v>
      </c>
      <c r="B232" s="887" t="s">
        <v>1981</v>
      </c>
      <c r="C232" s="889">
        <v>4</v>
      </c>
      <c r="D232" s="1378" t="str">
        <f t="shared" si="13"/>
        <v/>
      </c>
      <c r="E232" s="927">
        <f>IF(ISERROR(VLOOKUP(CONCATENATE($B232,"-",$C232),IN_1F!$B$2:$X$2946,3,FALSE))=TRUE,"",VLOOKUP(CONCATENATE($B232,"-",$C232),IN_1F!$B$2:$X$2946,3,FALSE))</f>
        <v>0</v>
      </c>
      <c r="F232" s="928">
        <f>IF(ISERROR(VLOOKUP(CONCATENATE($B232,"-",$C232),IN_1F!$B$2:$X$2946,4,FALSE))=TRUE,"",VLOOKUP(CONCATENATE($B232,"-",$C232),IN_1F!$B$2:$X$2946,4,FALSE))</f>
        <v>0</v>
      </c>
      <c r="G232" s="927">
        <f>IF(ISERROR(VLOOKUP(CONCATENATE($B232,"-",$C232),IN_1F!$B$2:$X$2946,5,FALSE))=TRUE,"",VLOOKUP(CONCATENATE($B232,"-",$C232),IN_1F!$B$2:$X$2946,5,FALSE))</f>
        <v>0</v>
      </c>
      <c r="H232" s="929">
        <f>IF(ISERROR(VLOOKUP(CONCATENATE($B232,"-",$C232),IN_1F!$B$2:$X$2946,6,FALSE))=TRUE,"",VLOOKUP(CONCATENATE($B232,"-",$C232),IN_1F!$B$2:$X$2946,6,FALSE))</f>
        <v>0</v>
      </c>
      <c r="I232" s="1575">
        <f>IF(ISERROR(VLOOKUP(CONCATENATE($B232,"-",$C232),IN_1F!$B$2:$X$2946,7,FALSE))=TRUE,"",VLOOKUP(CONCATENATE($B232,"-",$C232),IN_1F!$B$2:$X$2946,7,FALSE))</f>
        <v>0</v>
      </c>
      <c r="J232" s="1578">
        <f>IF(ISERROR(VLOOKUP(CONCATENATE($B232,"-",$C232),IN_1F!$B$2:$X$2946,8,FALSE))=TRUE,"",VLOOKUP(CONCATENATE($B232,"-",$C232),IN_1F!$B$2:$X$2946,8,FALSE))</f>
        <v>0</v>
      </c>
      <c r="K232" s="1575">
        <f>IF(ISERROR(VLOOKUP(CONCATENATE($B232,"-",$C232),IN_1F!$B$2:$X$2946,9,FALSE))=TRUE,"",VLOOKUP(CONCATENATE($B232,"-",$C232),IN_1F!$B$2:$X$2946,9,FALSE))</f>
        <v>0</v>
      </c>
      <c r="L232" s="1578">
        <f>IF(ISERROR(VLOOKUP(CONCATENATE($B232,"-",$C232),IN_1F!$B$2:$X$2946,10,FALSE))=TRUE,"",VLOOKUP(CONCATENATE($B232,"-",$C232),IN_1F!$B$2:$X$2946,10,FALSE))</f>
        <v>0</v>
      </c>
      <c r="M232" s="1630">
        <f t="shared" si="14"/>
        <v>0</v>
      </c>
      <c r="N232" s="1631">
        <f t="shared" si="15"/>
        <v>0</v>
      </c>
    </row>
    <row r="233" spans="1:14" x14ac:dyDescent="0.3">
      <c r="A233" s="893" t="s">
        <v>1982</v>
      </c>
      <c r="B233" s="894" t="s">
        <v>1983</v>
      </c>
      <c r="C233" s="892">
        <v>4</v>
      </c>
      <c r="D233" s="1378" t="str">
        <f t="shared" ref="D233:D249" si="16">CONCATENATE(D$200)</f>
        <v/>
      </c>
      <c r="E233" s="927">
        <f>IF(ISERROR(VLOOKUP(CONCATENATE($B233,"-",$C233),IN_1F!$B$2:$X$2946,3,FALSE))=TRUE,"",VLOOKUP(CONCATENATE($B233,"-",$C233),IN_1F!$B$2:$X$2946,3,FALSE))</f>
        <v>0</v>
      </c>
      <c r="F233" s="928">
        <f>IF(ISERROR(VLOOKUP(CONCATENATE($B233,"-",$C233),IN_1F!$B$2:$X$2946,4,FALSE))=TRUE,"",VLOOKUP(CONCATENATE($B233,"-",$C233),IN_1F!$B$2:$X$2946,4,FALSE))</f>
        <v>0</v>
      </c>
      <c r="G233" s="927">
        <f>IF(ISERROR(VLOOKUP(CONCATENATE($B233,"-",$C233),IN_1F!$B$2:$X$2946,5,FALSE))=TRUE,"",VLOOKUP(CONCATENATE($B233,"-",$C233),IN_1F!$B$2:$X$2946,5,FALSE))</f>
        <v>0</v>
      </c>
      <c r="H233" s="929">
        <f>IF(ISERROR(VLOOKUP(CONCATENATE($B233,"-",$C233),IN_1F!$B$2:$X$2946,6,FALSE))=TRUE,"",VLOOKUP(CONCATENATE($B233,"-",$C233),IN_1F!$B$2:$X$2946,6,FALSE))</f>
        <v>0</v>
      </c>
      <c r="I233" s="1575">
        <f>IF(ISERROR(VLOOKUP(CONCATENATE($B233,"-",$C233),IN_1F!$B$2:$X$2946,7,FALSE))=TRUE,"",VLOOKUP(CONCATENATE($B233,"-",$C233),IN_1F!$B$2:$X$2946,7,FALSE))</f>
        <v>0</v>
      </c>
      <c r="J233" s="1578">
        <f>IF(ISERROR(VLOOKUP(CONCATENATE($B233,"-",$C233),IN_1F!$B$2:$X$2946,8,FALSE))=TRUE,"",VLOOKUP(CONCATENATE($B233,"-",$C233),IN_1F!$B$2:$X$2946,8,FALSE))</f>
        <v>0</v>
      </c>
      <c r="K233" s="1575">
        <f>IF(ISERROR(VLOOKUP(CONCATENATE($B233,"-",$C233),IN_1F!$B$2:$X$2946,9,FALSE))=TRUE,"",VLOOKUP(CONCATENATE($B233,"-",$C233),IN_1F!$B$2:$X$2946,9,FALSE))</f>
        <v>0</v>
      </c>
      <c r="L233" s="1578">
        <f>IF(ISERROR(VLOOKUP(CONCATENATE($B233,"-",$C233),IN_1F!$B$2:$X$2946,10,FALSE))=TRUE,"",VLOOKUP(CONCATENATE($B233,"-",$C233),IN_1F!$B$2:$X$2946,10,FALSE))</f>
        <v>0</v>
      </c>
      <c r="M233" s="1630">
        <f t="shared" si="14"/>
        <v>0</v>
      </c>
      <c r="N233" s="1631">
        <f t="shared" si="15"/>
        <v>0</v>
      </c>
    </row>
    <row r="234" spans="1:14" x14ac:dyDescent="0.3">
      <c r="A234" s="886" t="s">
        <v>1984</v>
      </c>
      <c r="B234" s="887" t="s">
        <v>1985</v>
      </c>
      <c r="C234" s="889">
        <v>4</v>
      </c>
      <c r="D234" s="1378" t="str">
        <f t="shared" si="16"/>
        <v/>
      </c>
      <c r="E234" s="927">
        <f>IF(ISERROR(VLOOKUP(CONCATENATE($B234,"-",$C234),IN_1F!$B$2:$X$2946,3,FALSE))=TRUE,"",VLOOKUP(CONCATENATE($B234,"-",$C234),IN_1F!$B$2:$X$2946,3,FALSE))</f>
        <v>0</v>
      </c>
      <c r="F234" s="928">
        <f>IF(ISERROR(VLOOKUP(CONCATENATE($B234,"-",$C234),IN_1F!$B$2:$X$2946,4,FALSE))=TRUE,"",VLOOKUP(CONCATENATE($B234,"-",$C234),IN_1F!$B$2:$X$2946,4,FALSE))</f>
        <v>0</v>
      </c>
      <c r="G234" s="927">
        <f>IF(ISERROR(VLOOKUP(CONCATENATE($B234,"-",$C234),IN_1F!$B$2:$X$2946,5,FALSE))=TRUE,"",VLOOKUP(CONCATENATE($B234,"-",$C234),IN_1F!$B$2:$X$2946,5,FALSE))</f>
        <v>0</v>
      </c>
      <c r="H234" s="929">
        <f>IF(ISERROR(VLOOKUP(CONCATENATE($B234,"-",$C234),IN_1F!$B$2:$X$2946,6,FALSE))=TRUE,"",VLOOKUP(CONCATENATE($B234,"-",$C234),IN_1F!$B$2:$X$2946,6,FALSE))</f>
        <v>0</v>
      </c>
      <c r="I234" s="1575">
        <f>IF(ISERROR(VLOOKUP(CONCATENATE($B234,"-",$C234),IN_1F!$B$2:$X$2946,7,FALSE))=TRUE,"",VLOOKUP(CONCATENATE($B234,"-",$C234),IN_1F!$B$2:$X$2946,7,FALSE))</f>
        <v>0</v>
      </c>
      <c r="J234" s="1578">
        <f>IF(ISERROR(VLOOKUP(CONCATENATE($B234,"-",$C234),IN_1F!$B$2:$X$2946,8,FALSE))=TRUE,"",VLOOKUP(CONCATENATE($B234,"-",$C234),IN_1F!$B$2:$X$2946,8,FALSE))</f>
        <v>0</v>
      </c>
      <c r="K234" s="1575">
        <f>IF(ISERROR(VLOOKUP(CONCATENATE($B234,"-",$C234),IN_1F!$B$2:$X$2946,9,FALSE))=TRUE,"",VLOOKUP(CONCATENATE($B234,"-",$C234),IN_1F!$B$2:$X$2946,9,FALSE))</f>
        <v>0</v>
      </c>
      <c r="L234" s="1578">
        <f>IF(ISERROR(VLOOKUP(CONCATENATE($B234,"-",$C234),IN_1F!$B$2:$X$2946,10,FALSE))=TRUE,"",VLOOKUP(CONCATENATE($B234,"-",$C234),IN_1F!$B$2:$X$2946,10,FALSE))</f>
        <v>0</v>
      </c>
      <c r="M234" s="1630">
        <f t="shared" si="14"/>
        <v>0</v>
      </c>
      <c r="N234" s="1631">
        <f t="shared" si="15"/>
        <v>0</v>
      </c>
    </row>
    <row r="235" spans="1:14" x14ac:dyDescent="0.3">
      <c r="A235" s="895" t="s">
        <v>1986</v>
      </c>
      <c r="B235" s="896" t="s">
        <v>1987</v>
      </c>
      <c r="C235" s="889">
        <v>4</v>
      </c>
      <c r="D235" s="1378" t="str">
        <f t="shared" si="16"/>
        <v/>
      </c>
      <c r="E235" s="927">
        <f>IF(ISERROR(VLOOKUP(CONCATENATE($B235,"-",$C235),IN_1F!$B$2:$X$2946,3,FALSE))=TRUE,"",VLOOKUP(CONCATENATE($B235,"-",$C235),IN_1F!$B$2:$X$2946,3,FALSE))</f>
        <v>0</v>
      </c>
      <c r="F235" s="928">
        <f>IF(ISERROR(VLOOKUP(CONCATENATE($B235,"-",$C235),IN_1F!$B$2:$X$2946,4,FALSE))=TRUE,"",VLOOKUP(CONCATENATE($B235,"-",$C235),IN_1F!$B$2:$X$2946,4,FALSE))</f>
        <v>0</v>
      </c>
      <c r="G235" s="927">
        <f>IF(ISERROR(VLOOKUP(CONCATENATE($B235,"-",$C235),IN_1F!$B$2:$X$2946,5,FALSE))=TRUE,"",VLOOKUP(CONCATENATE($B235,"-",$C235),IN_1F!$B$2:$X$2946,5,FALSE))</f>
        <v>0</v>
      </c>
      <c r="H235" s="929">
        <f>IF(ISERROR(VLOOKUP(CONCATENATE($B235,"-",$C235),IN_1F!$B$2:$X$2946,6,FALSE))=TRUE,"",VLOOKUP(CONCATENATE($B235,"-",$C235),IN_1F!$B$2:$X$2946,6,FALSE))</f>
        <v>0</v>
      </c>
      <c r="I235" s="1575">
        <f>IF(ISERROR(VLOOKUP(CONCATENATE($B235,"-",$C235),IN_1F!$B$2:$X$2946,7,FALSE))=TRUE,"",VLOOKUP(CONCATENATE($B235,"-",$C235),IN_1F!$B$2:$X$2946,7,FALSE))</f>
        <v>0</v>
      </c>
      <c r="J235" s="1578">
        <f>IF(ISERROR(VLOOKUP(CONCATENATE($B235,"-",$C235),IN_1F!$B$2:$X$2946,8,FALSE))=TRUE,"",VLOOKUP(CONCATENATE($B235,"-",$C235),IN_1F!$B$2:$X$2946,8,FALSE))</f>
        <v>0</v>
      </c>
      <c r="K235" s="1575">
        <f>IF(ISERROR(VLOOKUP(CONCATENATE($B235,"-",$C235),IN_1F!$B$2:$X$2946,9,FALSE))=TRUE,"",VLOOKUP(CONCATENATE($B235,"-",$C235),IN_1F!$B$2:$X$2946,9,FALSE))</f>
        <v>0</v>
      </c>
      <c r="L235" s="1578">
        <f>IF(ISERROR(VLOOKUP(CONCATENATE($B235,"-",$C235),IN_1F!$B$2:$X$2946,10,FALSE))=TRUE,"",VLOOKUP(CONCATENATE($B235,"-",$C235),IN_1F!$B$2:$X$2946,10,FALSE))</f>
        <v>0</v>
      </c>
      <c r="M235" s="1630">
        <f t="shared" si="14"/>
        <v>0</v>
      </c>
      <c r="N235" s="1631">
        <f t="shared" si="15"/>
        <v>0</v>
      </c>
    </row>
    <row r="236" spans="1:14" x14ac:dyDescent="0.3">
      <c r="A236" s="886" t="s">
        <v>1988</v>
      </c>
      <c r="B236" s="887" t="s">
        <v>1989</v>
      </c>
      <c r="C236" s="889">
        <v>4</v>
      </c>
      <c r="D236" s="1378" t="str">
        <f t="shared" si="16"/>
        <v/>
      </c>
      <c r="E236" s="927">
        <f>IF(ISERROR(VLOOKUP(CONCATENATE($B236,"-",$C236),IN_1F!$B$2:$X$2946,3,FALSE))=TRUE,"",VLOOKUP(CONCATENATE($B236,"-",$C236),IN_1F!$B$2:$X$2946,3,FALSE))</f>
        <v>0</v>
      </c>
      <c r="F236" s="928">
        <f>IF(ISERROR(VLOOKUP(CONCATENATE($B236,"-",$C236),IN_1F!$B$2:$X$2946,4,FALSE))=TRUE,"",VLOOKUP(CONCATENATE($B236,"-",$C236),IN_1F!$B$2:$X$2946,4,FALSE))</f>
        <v>0</v>
      </c>
      <c r="G236" s="927">
        <f>IF(ISERROR(VLOOKUP(CONCATENATE($B236,"-",$C236),IN_1F!$B$2:$X$2946,5,FALSE))=TRUE,"",VLOOKUP(CONCATENATE($B236,"-",$C236),IN_1F!$B$2:$X$2946,5,FALSE))</f>
        <v>0</v>
      </c>
      <c r="H236" s="929">
        <f>IF(ISERROR(VLOOKUP(CONCATENATE($B236,"-",$C236),IN_1F!$B$2:$X$2946,6,FALSE))=TRUE,"",VLOOKUP(CONCATENATE($B236,"-",$C236),IN_1F!$B$2:$X$2946,6,FALSE))</f>
        <v>0</v>
      </c>
      <c r="I236" s="1575">
        <f>IF(ISERROR(VLOOKUP(CONCATENATE($B236,"-",$C236),IN_1F!$B$2:$X$2946,7,FALSE))=TRUE,"",VLOOKUP(CONCATENATE($B236,"-",$C236),IN_1F!$B$2:$X$2946,7,FALSE))</f>
        <v>0</v>
      </c>
      <c r="J236" s="1578">
        <f>IF(ISERROR(VLOOKUP(CONCATENATE($B236,"-",$C236),IN_1F!$B$2:$X$2946,8,FALSE))=TRUE,"",VLOOKUP(CONCATENATE($B236,"-",$C236),IN_1F!$B$2:$X$2946,8,FALSE))</f>
        <v>0</v>
      </c>
      <c r="K236" s="1575">
        <f>IF(ISERROR(VLOOKUP(CONCATENATE($B236,"-",$C236),IN_1F!$B$2:$X$2946,9,FALSE))=TRUE,"",VLOOKUP(CONCATENATE($B236,"-",$C236),IN_1F!$B$2:$X$2946,9,FALSE))</f>
        <v>0</v>
      </c>
      <c r="L236" s="1578">
        <f>IF(ISERROR(VLOOKUP(CONCATENATE($B236,"-",$C236),IN_1F!$B$2:$X$2946,10,FALSE))=TRUE,"",VLOOKUP(CONCATENATE($B236,"-",$C236),IN_1F!$B$2:$X$2946,10,FALSE))</f>
        <v>0</v>
      </c>
      <c r="M236" s="1630">
        <f t="shared" si="14"/>
        <v>0</v>
      </c>
      <c r="N236" s="1631">
        <f t="shared" si="15"/>
        <v>0</v>
      </c>
    </row>
    <row r="237" spans="1:14" x14ac:dyDescent="0.3">
      <c r="A237" s="886" t="s">
        <v>1990</v>
      </c>
      <c r="B237" s="887" t="s">
        <v>1991</v>
      </c>
      <c r="C237" s="889">
        <v>4</v>
      </c>
      <c r="D237" s="1378" t="str">
        <f t="shared" si="16"/>
        <v/>
      </c>
      <c r="E237" s="927">
        <f>IF(ISERROR(VLOOKUP(CONCATENATE($B237,"-",$C237),IN_1F!$B$2:$X$2946,3,FALSE))=TRUE,"",VLOOKUP(CONCATENATE($B237,"-",$C237),IN_1F!$B$2:$X$2946,3,FALSE))</f>
        <v>0</v>
      </c>
      <c r="F237" s="928">
        <f>IF(ISERROR(VLOOKUP(CONCATENATE($B237,"-",$C237),IN_1F!$B$2:$X$2946,4,FALSE))=TRUE,"",VLOOKUP(CONCATENATE($B237,"-",$C237),IN_1F!$B$2:$X$2946,4,FALSE))</f>
        <v>0</v>
      </c>
      <c r="G237" s="927">
        <f>IF(ISERROR(VLOOKUP(CONCATENATE($B237,"-",$C237),IN_1F!$B$2:$X$2946,5,FALSE))=TRUE,"",VLOOKUP(CONCATENATE($B237,"-",$C237),IN_1F!$B$2:$X$2946,5,FALSE))</f>
        <v>0</v>
      </c>
      <c r="H237" s="929">
        <f>IF(ISERROR(VLOOKUP(CONCATENATE($B237,"-",$C237),IN_1F!$B$2:$X$2946,6,FALSE))=TRUE,"",VLOOKUP(CONCATENATE($B237,"-",$C237),IN_1F!$B$2:$X$2946,6,FALSE))</f>
        <v>0</v>
      </c>
      <c r="I237" s="1575">
        <f>IF(ISERROR(VLOOKUP(CONCATENATE($B237,"-",$C237),IN_1F!$B$2:$X$2946,7,FALSE))=TRUE,"",VLOOKUP(CONCATENATE($B237,"-",$C237),IN_1F!$B$2:$X$2946,7,FALSE))</f>
        <v>0</v>
      </c>
      <c r="J237" s="1578">
        <f>IF(ISERROR(VLOOKUP(CONCATENATE($B237,"-",$C237),IN_1F!$B$2:$X$2946,8,FALSE))=TRUE,"",VLOOKUP(CONCATENATE($B237,"-",$C237),IN_1F!$B$2:$X$2946,8,FALSE))</f>
        <v>0</v>
      </c>
      <c r="K237" s="1575">
        <f>IF(ISERROR(VLOOKUP(CONCATENATE($B237,"-",$C237),IN_1F!$B$2:$X$2946,9,FALSE))=TRUE,"",VLOOKUP(CONCATENATE($B237,"-",$C237),IN_1F!$B$2:$X$2946,9,FALSE))</f>
        <v>0</v>
      </c>
      <c r="L237" s="1578">
        <f>IF(ISERROR(VLOOKUP(CONCATENATE($B237,"-",$C237),IN_1F!$B$2:$X$2946,10,FALSE))=TRUE,"",VLOOKUP(CONCATENATE($B237,"-",$C237),IN_1F!$B$2:$X$2946,10,FALSE))</f>
        <v>0</v>
      </c>
      <c r="M237" s="1630">
        <f t="shared" si="14"/>
        <v>0</v>
      </c>
      <c r="N237" s="1631">
        <f t="shared" si="15"/>
        <v>0</v>
      </c>
    </row>
    <row r="238" spans="1:14" x14ac:dyDescent="0.3">
      <c r="A238" s="886" t="s">
        <v>1992</v>
      </c>
      <c r="B238" s="887" t="s">
        <v>1993</v>
      </c>
      <c r="C238" s="889">
        <v>4</v>
      </c>
      <c r="D238" s="1378" t="str">
        <f t="shared" si="16"/>
        <v/>
      </c>
      <c r="E238" s="927">
        <f>IF(ISERROR(VLOOKUP(CONCATENATE($B238,"-",$C238),IN_1F!$B$2:$X$2946,3,FALSE))=TRUE,"",VLOOKUP(CONCATENATE($B238,"-",$C238),IN_1F!$B$2:$X$2946,3,FALSE))</f>
        <v>0</v>
      </c>
      <c r="F238" s="928">
        <f>IF(ISERROR(VLOOKUP(CONCATENATE($B238,"-",$C238),IN_1F!$B$2:$X$2946,4,FALSE))=TRUE,"",VLOOKUP(CONCATENATE($B238,"-",$C238),IN_1F!$B$2:$X$2946,4,FALSE))</f>
        <v>0</v>
      </c>
      <c r="G238" s="927">
        <f>IF(ISERROR(VLOOKUP(CONCATENATE($B238,"-",$C238),IN_1F!$B$2:$X$2946,5,FALSE))=TRUE,"",VLOOKUP(CONCATENATE($B238,"-",$C238),IN_1F!$B$2:$X$2946,5,FALSE))</f>
        <v>0</v>
      </c>
      <c r="H238" s="929">
        <f>IF(ISERROR(VLOOKUP(CONCATENATE($B238,"-",$C238),IN_1F!$B$2:$X$2946,6,FALSE))=TRUE,"",VLOOKUP(CONCATENATE($B238,"-",$C238),IN_1F!$B$2:$X$2946,6,FALSE))</f>
        <v>0</v>
      </c>
      <c r="I238" s="1575">
        <f>IF(ISERROR(VLOOKUP(CONCATENATE($B238,"-",$C238),IN_1F!$B$2:$X$2946,7,FALSE))=TRUE,"",VLOOKUP(CONCATENATE($B238,"-",$C238),IN_1F!$B$2:$X$2946,7,FALSE))</f>
        <v>0</v>
      </c>
      <c r="J238" s="1578">
        <f>IF(ISERROR(VLOOKUP(CONCATENATE($B238,"-",$C238),IN_1F!$B$2:$X$2946,8,FALSE))=TRUE,"",VLOOKUP(CONCATENATE($B238,"-",$C238),IN_1F!$B$2:$X$2946,8,FALSE))</f>
        <v>0</v>
      </c>
      <c r="K238" s="1575">
        <f>IF(ISERROR(VLOOKUP(CONCATENATE($B238,"-",$C238),IN_1F!$B$2:$X$2946,9,FALSE))=TRUE,"",VLOOKUP(CONCATENATE($B238,"-",$C238),IN_1F!$B$2:$X$2946,9,FALSE))</f>
        <v>0</v>
      </c>
      <c r="L238" s="1578">
        <f>IF(ISERROR(VLOOKUP(CONCATENATE($B238,"-",$C238),IN_1F!$B$2:$X$2946,10,FALSE))=TRUE,"",VLOOKUP(CONCATENATE($B238,"-",$C238),IN_1F!$B$2:$X$2946,10,FALSE))</f>
        <v>0</v>
      </c>
      <c r="M238" s="1630">
        <f t="shared" si="14"/>
        <v>0</v>
      </c>
      <c r="N238" s="1631">
        <f t="shared" si="15"/>
        <v>0</v>
      </c>
    </row>
    <row r="239" spans="1:14" x14ac:dyDescent="0.3">
      <c r="A239" s="886" t="s">
        <v>1994</v>
      </c>
      <c r="B239" s="887" t="s">
        <v>1995</v>
      </c>
      <c r="C239" s="889">
        <v>4</v>
      </c>
      <c r="D239" s="1378" t="str">
        <f t="shared" si="16"/>
        <v/>
      </c>
      <c r="E239" s="927">
        <f>IF(ISERROR(VLOOKUP(CONCATENATE($B239,"-",$C239),IN_1F!$B$2:$X$2946,3,FALSE))=TRUE,"",VLOOKUP(CONCATENATE($B239,"-",$C239),IN_1F!$B$2:$X$2946,3,FALSE))</f>
        <v>0</v>
      </c>
      <c r="F239" s="928">
        <f>IF(ISERROR(VLOOKUP(CONCATENATE($B239,"-",$C239),IN_1F!$B$2:$X$2946,4,FALSE))=TRUE,"",VLOOKUP(CONCATENATE($B239,"-",$C239),IN_1F!$B$2:$X$2946,4,FALSE))</f>
        <v>0</v>
      </c>
      <c r="G239" s="927">
        <f>IF(ISERROR(VLOOKUP(CONCATENATE($B239,"-",$C239),IN_1F!$B$2:$X$2946,5,FALSE))=TRUE,"",VLOOKUP(CONCATENATE($B239,"-",$C239),IN_1F!$B$2:$X$2946,5,FALSE))</f>
        <v>0</v>
      </c>
      <c r="H239" s="929">
        <f>IF(ISERROR(VLOOKUP(CONCATENATE($B239,"-",$C239),IN_1F!$B$2:$X$2946,6,FALSE))=TRUE,"",VLOOKUP(CONCATENATE($B239,"-",$C239),IN_1F!$B$2:$X$2946,6,FALSE))</f>
        <v>0</v>
      </c>
      <c r="I239" s="1575">
        <f>IF(ISERROR(VLOOKUP(CONCATENATE($B239,"-",$C239),IN_1F!$B$2:$X$2946,7,FALSE))=TRUE,"",VLOOKUP(CONCATENATE($B239,"-",$C239),IN_1F!$B$2:$X$2946,7,FALSE))</f>
        <v>0</v>
      </c>
      <c r="J239" s="1578">
        <f>IF(ISERROR(VLOOKUP(CONCATENATE($B239,"-",$C239),IN_1F!$B$2:$X$2946,8,FALSE))=TRUE,"",VLOOKUP(CONCATENATE($B239,"-",$C239),IN_1F!$B$2:$X$2946,8,FALSE))</f>
        <v>0</v>
      </c>
      <c r="K239" s="1575">
        <f>IF(ISERROR(VLOOKUP(CONCATENATE($B239,"-",$C239),IN_1F!$B$2:$X$2946,9,FALSE))=TRUE,"",VLOOKUP(CONCATENATE($B239,"-",$C239),IN_1F!$B$2:$X$2946,9,FALSE))</f>
        <v>0</v>
      </c>
      <c r="L239" s="1578">
        <f>IF(ISERROR(VLOOKUP(CONCATENATE($B239,"-",$C239),IN_1F!$B$2:$X$2946,10,FALSE))=TRUE,"",VLOOKUP(CONCATENATE($B239,"-",$C239),IN_1F!$B$2:$X$2946,10,FALSE))</f>
        <v>0</v>
      </c>
      <c r="M239" s="1630">
        <f t="shared" si="14"/>
        <v>0</v>
      </c>
      <c r="N239" s="1631">
        <f t="shared" si="15"/>
        <v>0</v>
      </c>
    </row>
    <row r="240" spans="1:14" x14ac:dyDescent="0.3">
      <c r="A240" s="886" t="s">
        <v>1996</v>
      </c>
      <c r="B240" s="887" t="s">
        <v>1997</v>
      </c>
      <c r="C240" s="889">
        <v>4</v>
      </c>
      <c r="D240" s="1378" t="str">
        <f t="shared" si="16"/>
        <v/>
      </c>
      <c r="E240" s="927">
        <f>IF(ISERROR(VLOOKUP(CONCATENATE($B240,"-",$C240),IN_1F!$B$2:$X$2946,3,FALSE))=TRUE,"",VLOOKUP(CONCATENATE($B240,"-",$C240),IN_1F!$B$2:$X$2946,3,FALSE))</f>
        <v>0</v>
      </c>
      <c r="F240" s="928">
        <f>IF(ISERROR(VLOOKUP(CONCATENATE($B240,"-",$C240),IN_1F!$B$2:$X$2946,4,FALSE))=TRUE,"",VLOOKUP(CONCATENATE($B240,"-",$C240),IN_1F!$B$2:$X$2946,4,FALSE))</f>
        <v>0</v>
      </c>
      <c r="G240" s="927">
        <f>IF(ISERROR(VLOOKUP(CONCATENATE($B240,"-",$C240),IN_1F!$B$2:$X$2946,5,FALSE))=TRUE,"",VLOOKUP(CONCATENATE($B240,"-",$C240),IN_1F!$B$2:$X$2946,5,FALSE))</f>
        <v>0</v>
      </c>
      <c r="H240" s="929">
        <f>IF(ISERROR(VLOOKUP(CONCATENATE($B240,"-",$C240),IN_1F!$B$2:$X$2946,6,FALSE))=TRUE,"",VLOOKUP(CONCATENATE($B240,"-",$C240),IN_1F!$B$2:$X$2946,6,FALSE))</f>
        <v>0</v>
      </c>
      <c r="I240" s="1575">
        <f>IF(ISERROR(VLOOKUP(CONCATENATE($B240,"-",$C240),IN_1F!$B$2:$X$2946,7,FALSE))=TRUE,"",VLOOKUP(CONCATENATE($B240,"-",$C240),IN_1F!$B$2:$X$2946,7,FALSE))</f>
        <v>0</v>
      </c>
      <c r="J240" s="1578">
        <f>IF(ISERROR(VLOOKUP(CONCATENATE($B240,"-",$C240),IN_1F!$B$2:$X$2946,8,FALSE))=TRUE,"",VLOOKUP(CONCATENATE($B240,"-",$C240),IN_1F!$B$2:$X$2946,8,FALSE))</f>
        <v>0</v>
      </c>
      <c r="K240" s="1575">
        <f>IF(ISERROR(VLOOKUP(CONCATENATE($B240,"-",$C240),IN_1F!$B$2:$X$2946,9,FALSE))=TRUE,"",VLOOKUP(CONCATENATE($B240,"-",$C240),IN_1F!$B$2:$X$2946,9,FALSE))</f>
        <v>0</v>
      </c>
      <c r="L240" s="1578">
        <f>IF(ISERROR(VLOOKUP(CONCATENATE($B240,"-",$C240),IN_1F!$B$2:$X$2946,10,FALSE))=TRUE,"",VLOOKUP(CONCATENATE($B240,"-",$C240),IN_1F!$B$2:$X$2946,10,FALSE))</f>
        <v>0</v>
      </c>
      <c r="M240" s="1630">
        <f t="shared" si="14"/>
        <v>0</v>
      </c>
      <c r="N240" s="1631">
        <f t="shared" si="15"/>
        <v>0</v>
      </c>
    </row>
    <row r="241" spans="1:14" x14ac:dyDescent="0.3">
      <c r="A241" s="886" t="s">
        <v>1998</v>
      </c>
      <c r="B241" s="887" t="s">
        <v>1846</v>
      </c>
      <c r="C241" s="889">
        <v>4</v>
      </c>
      <c r="D241" s="1378" t="str">
        <f t="shared" si="16"/>
        <v/>
      </c>
      <c r="E241" s="927">
        <f>IF(ISERROR(VLOOKUP(CONCATENATE($B241,"-",$C241),IN_1F!$B$2:$X$2946,3,FALSE))=TRUE,"",VLOOKUP(CONCATENATE($B241,"-",$C241),IN_1F!$B$2:$X$2946,3,FALSE))</f>
        <v>0</v>
      </c>
      <c r="F241" s="928">
        <f>IF(ISERROR(VLOOKUP(CONCATENATE($B241,"-",$C241),IN_1F!$B$2:$X$2946,4,FALSE))=TRUE,"",VLOOKUP(CONCATENATE($B241,"-",$C241),IN_1F!$B$2:$X$2946,4,FALSE))</f>
        <v>0</v>
      </c>
      <c r="G241" s="927">
        <f>IF(ISERROR(VLOOKUP(CONCATENATE($B241,"-",$C241),IN_1F!$B$2:$X$2946,5,FALSE))=TRUE,"",VLOOKUP(CONCATENATE($B241,"-",$C241),IN_1F!$B$2:$X$2946,5,FALSE))</f>
        <v>0</v>
      </c>
      <c r="H241" s="929">
        <f>IF(ISERROR(VLOOKUP(CONCATENATE($B241,"-",$C241),IN_1F!$B$2:$X$2946,6,FALSE))=TRUE,"",VLOOKUP(CONCATENATE($B241,"-",$C241),IN_1F!$B$2:$X$2946,6,FALSE))</f>
        <v>0</v>
      </c>
      <c r="I241" s="1575">
        <f>IF(ISERROR(VLOOKUP(CONCATENATE($B241,"-",$C241),IN_1F!$B$2:$X$2946,7,FALSE))=TRUE,"",VLOOKUP(CONCATENATE($B241,"-",$C241),IN_1F!$B$2:$X$2946,7,FALSE))</f>
        <v>0</v>
      </c>
      <c r="J241" s="1578">
        <f>IF(ISERROR(VLOOKUP(CONCATENATE($B241,"-",$C241),IN_1F!$B$2:$X$2946,8,FALSE))=TRUE,"",VLOOKUP(CONCATENATE($B241,"-",$C241),IN_1F!$B$2:$X$2946,8,FALSE))</f>
        <v>0</v>
      </c>
      <c r="K241" s="1575">
        <f>IF(ISERROR(VLOOKUP(CONCATENATE($B241,"-",$C241),IN_1F!$B$2:$X$2946,9,FALSE))=TRUE,"",VLOOKUP(CONCATENATE($B241,"-",$C241),IN_1F!$B$2:$X$2946,9,FALSE))</f>
        <v>0</v>
      </c>
      <c r="L241" s="1578">
        <f>IF(ISERROR(VLOOKUP(CONCATENATE($B241,"-",$C241),IN_1F!$B$2:$X$2946,10,FALSE))=TRUE,"",VLOOKUP(CONCATENATE($B241,"-",$C241),IN_1F!$B$2:$X$2946,10,FALSE))</f>
        <v>0</v>
      </c>
      <c r="M241" s="1630">
        <f t="shared" si="14"/>
        <v>0</v>
      </c>
      <c r="N241" s="1631">
        <f t="shared" si="15"/>
        <v>0</v>
      </c>
    </row>
    <row r="242" spans="1:14" x14ac:dyDescent="0.3">
      <c r="A242" s="886" t="s">
        <v>1999</v>
      </c>
      <c r="B242" s="887" t="s">
        <v>2000</v>
      </c>
      <c r="C242" s="889">
        <v>4</v>
      </c>
      <c r="D242" s="1378" t="str">
        <f t="shared" si="16"/>
        <v/>
      </c>
      <c r="E242" s="927">
        <f>IF(ISERROR(VLOOKUP(CONCATENATE($B242,"-",$C242),IN_1F!$B$2:$X$2946,3,FALSE))=TRUE,"",VLOOKUP(CONCATENATE($B242,"-",$C242),IN_1F!$B$2:$X$2946,3,FALSE))</f>
        <v>0</v>
      </c>
      <c r="F242" s="928">
        <f>IF(ISERROR(VLOOKUP(CONCATENATE($B242,"-",$C242),IN_1F!$B$2:$X$2946,4,FALSE))=TRUE,"",VLOOKUP(CONCATENATE($B242,"-",$C242),IN_1F!$B$2:$X$2946,4,FALSE))</f>
        <v>0</v>
      </c>
      <c r="G242" s="927">
        <f>IF(ISERROR(VLOOKUP(CONCATENATE($B242,"-",$C242),IN_1F!$B$2:$X$2946,5,FALSE))=TRUE,"",VLOOKUP(CONCATENATE($B242,"-",$C242),IN_1F!$B$2:$X$2946,5,FALSE))</f>
        <v>0</v>
      </c>
      <c r="H242" s="929">
        <f>IF(ISERROR(VLOOKUP(CONCATENATE($B242,"-",$C242),IN_1F!$B$2:$X$2946,6,FALSE))=TRUE,"",VLOOKUP(CONCATENATE($B242,"-",$C242),IN_1F!$B$2:$X$2946,6,FALSE))</f>
        <v>0</v>
      </c>
      <c r="I242" s="1575">
        <f>IF(ISERROR(VLOOKUP(CONCATENATE($B242,"-",$C242),IN_1F!$B$2:$X$2946,7,FALSE))=TRUE,"",VLOOKUP(CONCATENATE($B242,"-",$C242),IN_1F!$B$2:$X$2946,7,FALSE))</f>
        <v>0</v>
      </c>
      <c r="J242" s="1578">
        <f>IF(ISERROR(VLOOKUP(CONCATENATE($B242,"-",$C242),IN_1F!$B$2:$X$2946,8,FALSE))=TRUE,"",VLOOKUP(CONCATENATE($B242,"-",$C242),IN_1F!$B$2:$X$2946,8,FALSE))</f>
        <v>0</v>
      </c>
      <c r="K242" s="1575">
        <f>IF(ISERROR(VLOOKUP(CONCATENATE($B242,"-",$C242),IN_1F!$B$2:$X$2946,9,FALSE))=TRUE,"",VLOOKUP(CONCATENATE($B242,"-",$C242),IN_1F!$B$2:$X$2946,9,FALSE))</f>
        <v>0</v>
      </c>
      <c r="L242" s="1578">
        <f>IF(ISERROR(VLOOKUP(CONCATENATE($B242,"-",$C242),IN_1F!$B$2:$X$2946,10,FALSE))=TRUE,"",VLOOKUP(CONCATENATE($B242,"-",$C242),IN_1F!$B$2:$X$2946,10,FALSE))</f>
        <v>0</v>
      </c>
      <c r="M242" s="1630">
        <f t="shared" si="14"/>
        <v>0</v>
      </c>
      <c r="N242" s="1631">
        <f t="shared" si="15"/>
        <v>0</v>
      </c>
    </row>
    <row r="243" spans="1:14" x14ac:dyDescent="0.3">
      <c r="A243" s="886" t="s">
        <v>2001</v>
      </c>
      <c r="B243" s="887" t="s">
        <v>2002</v>
      </c>
      <c r="C243" s="889">
        <v>4</v>
      </c>
      <c r="D243" s="1378" t="str">
        <f t="shared" si="16"/>
        <v/>
      </c>
      <c r="E243" s="927">
        <f>IF(ISERROR(VLOOKUP(CONCATENATE($B243,"-",$C243),IN_1F!$B$2:$X$2946,3,FALSE))=TRUE,"",VLOOKUP(CONCATENATE($B243,"-",$C243),IN_1F!$B$2:$X$2946,3,FALSE))</f>
        <v>0</v>
      </c>
      <c r="F243" s="928">
        <f>IF(ISERROR(VLOOKUP(CONCATENATE($B243,"-",$C243),IN_1F!$B$2:$X$2946,4,FALSE))=TRUE,"",VLOOKUP(CONCATENATE($B243,"-",$C243),IN_1F!$B$2:$X$2946,4,FALSE))</f>
        <v>0</v>
      </c>
      <c r="G243" s="927">
        <f>IF(ISERROR(VLOOKUP(CONCATENATE($B243,"-",$C243),IN_1F!$B$2:$X$2946,5,FALSE))=TRUE,"",VLOOKUP(CONCATENATE($B243,"-",$C243),IN_1F!$B$2:$X$2946,5,FALSE))</f>
        <v>0</v>
      </c>
      <c r="H243" s="929">
        <f>IF(ISERROR(VLOOKUP(CONCATENATE($B243,"-",$C243),IN_1F!$B$2:$X$2946,6,FALSE))=TRUE,"",VLOOKUP(CONCATENATE($B243,"-",$C243),IN_1F!$B$2:$X$2946,6,FALSE))</f>
        <v>0</v>
      </c>
      <c r="I243" s="1575">
        <f>IF(ISERROR(VLOOKUP(CONCATENATE($B243,"-",$C243),IN_1F!$B$2:$X$2946,7,FALSE))=TRUE,"",VLOOKUP(CONCATENATE($B243,"-",$C243),IN_1F!$B$2:$X$2946,7,FALSE))</f>
        <v>0</v>
      </c>
      <c r="J243" s="1578">
        <f>IF(ISERROR(VLOOKUP(CONCATENATE($B243,"-",$C243),IN_1F!$B$2:$X$2946,8,FALSE))=TRUE,"",VLOOKUP(CONCATENATE($B243,"-",$C243),IN_1F!$B$2:$X$2946,8,FALSE))</f>
        <v>0</v>
      </c>
      <c r="K243" s="1575">
        <f>IF(ISERROR(VLOOKUP(CONCATENATE($B243,"-",$C243),IN_1F!$B$2:$X$2946,9,FALSE))=TRUE,"",VLOOKUP(CONCATENATE($B243,"-",$C243),IN_1F!$B$2:$X$2946,9,FALSE))</f>
        <v>0</v>
      </c>
      <c r="L243" s="1578">
        <f>IF(ISERROR(VLOOKUP(CONCATENATE($B243,"-",$C243),IN_1F!$B$2:$X$2946,10,FALSE))=TRUE,"",VLOOKUP(CONCATENATE($B243,"-",$C243),IN_1F!$B$2:$X$2946,10,FALSE))</f>
        <v>0</v>
      </c>
      <c r="M243" s="1630">
        <f t="shared" si="14"/>
        <v>0</v>
      </c>
      <c r="N243" s="1631">
        <f t="shared" si="15"/>
        <v>0</v>
      </c>
    </row>
    <row r="244" spans="1:14" x14ac:dyDescent="0.3">
      <c r="A244" s="886" t="s">
        <v>2003</v>
      </c>
      <c r="B244" s="887" t="s">
        <v>2004</v>
      </c>
      <c r="C244" s="889">
        <v>4</v>
      </c>
      <c r="D244" s="1378" t="str">
        <f t="shared" si="16"/>
        <v/>
      </c>
      <c r="E244" s="927">
        <f>IF(ISERROR(VLOOKUP(CONCATENATE($B244,"-",$C244),IN_1F!$B$2:$X$2946,3,FALSE))=TRUE,"",VLOOKUP(CONCATENATE($B244,"-",$C244),IN_1F!$B$2:$X$2946,3,FALSE))</f>
        <v>0</v>
      </c>
      <c r="F244" s="928">
        <f>IF(ISERROR(VLOOKUP(CONCATENATE($B244,"-",$C244),IN_1F!$B$2:$X$2946,4,FALSE))=TRUE,"",VLOOKUP(CONCATENATE($B244,"-",$C244),IN_1F!$B$2:$X$2946,4,FALSE))</f>
        <v>0</v>
      </c>
      <c r="G244" s="927">
        <f>IF(ISERROR(VLOOKUP(CONCATENATE($B244,"-",$C244),IN_1F!$B$2:$X$2946,5,FALSE))=TRUE,"",VLOOKUP(CONCATENATE($B244,"-",$C244),IN_1F!$B$2:$X$2946,5,FALSE))</f>
        <v>0</v>
      </c>
      <c r="H244" s="929">
        <f>IF(ISERROR(VLOOKUP(CONCATENATE($B244,"-",$C244),IN_1F!$B$2:$X$2946,6,FALSE))=TRUE,"",VLOOKUP(CONCATENATE($B244,"-",$C244),IN_1F!$B$2:$X$2946,6,FALSE))</f>
        <v>0</v>
      </c>
      <c r="I244" s="1575">
        <f>IF(ISERROR(VLOOKUP(CONCATENATE($B244,"-",$C244),IN_1F!$B$2:$X$2946,7,FALSE))=TRUE,"",VLOOKUP(CONCATENATE($B244,"-",$C244),IN_1F!$B$2:$X$2946,7,FALSE))</f>
        <v>0</v>
      </c>
      <c r="J244" s="1578">
        <f>IF(ISERROR(VLOOKUP(CONCATENATE($B244,"-",$C244),IN_1F!$B$2:$X$2946,8,FALSE))=TRUE,"",VLOOKUP(CONCATENATE($B244,"-",$C244),IN_1F!$B$2:$X$2946,8,FALSE))</f>
        <v>0</v>
      </c>
      <c r="K244" s="1575">
        <f>IF(ISERROR(VLOOKUP(CONCATENATE($B244,"-",$C244),IN_1F!$B$2:$X$2946,9,FALSE))=TRUE,"",VLOOKUP(CONCATENATE($B244,"-",$C244),IN_1F!$B$2:$X$2946,9,FALSE))</f>
        <v>0</v>
      </c>
      <c r="L244" s="1578">
        <f>IF(ISERROR(VLOOKUP(CONCATENATE($B244,"-",$C244),IN_1F!$B$2:$X$2946,10,FALSE))=TRUE,"",VLOOKUP(CONCATENATE($B244,"-",$C244),IN_1F!$B$2:$X$2946,10,FALSE))</f>
        <v>0</v>
      </c>
      <c r="M244" s="1630">
        <f t="shared" si="14"/>
        <v>0</v>
      </c>
      <c r="N244" s="1631">
        <f t="shared" si="15"/>
        <v>0</v>
      </c>
    </row>
    <row r="245" spans="1:14" x14ac:dyDescent="0.3">
      <c r="A245" s="886" t="s">
        <v>2005</v>
      </c>
      <c r="B245" s="887" t="s">
        <v>2006</v>
      </c>
      <c r="C245" s="889">
        <v>4</v>
      </c>
      <c r="D245" s="1378" t="str">
        <f t="shared" si="16"/>
        <v/>
      </c>
      <c r="E245" s="927">
        <f>IF(ISERROR(VLOOKUP(CONCATENATE($B245,"-",$C245),IN_1F!$B$2:$X$2946,3,FALSE))=TRUE,"",VLOOKUP(CONCATENATE($B245,"-",$C245),IN_1F!$B$2:$X$2946,3,FALSE))</f>
        <v>0</v>
      </c>
      <c r="F245" s="928">
        <f>IF(ISERROR(VLOOKUP(CONCATENATE($B245,"-",$C245),IN_1F!$B$2:$X$2946,4,FALSE))=TRUE,"",VLOOKUP(CONCATENATE($B245,"-",$C245),IN_1F!$B$2:$X$2946,4,FALSE))</f>
        <v>0</v>
      </c>
      <c r="G245" s="927">
        <f>IF(ISERROR(VLOOKUP(CONCATENATE($B245,"-",$C245),IN_1F!$B$2:$X$2946,5,FALSE))=TRUE,"",VLOOKUP(CONCATENATE($B245,"-",$C245),IN_1F!$B$2:$X$2946,5,FALSE))</f>
        <v>0</v>
      </c>
      <c r="H245" s="929">
        <f>IF(ISERROR(VLOOKUP(CONCATENATE($B245,"-",$C245),IN_1F!$B$2:$X$2946,6,FALSE))=TRUE,"",VLOOKUP(CONCATENATE($B245,"-",$C245),IN_1F!$B$2:$X$2946,6,FALSE))</f>
        <v>0</v>
      </c>
      <c r="I245" s="1575">
        <f>IF(ISERROR(VLOOKUP(CONCATENATE($B245,"-",$C245),IN_1F!$B$2:$X$2946,7,FALSE))=TRUE,"",VLOOKUP(CONCATENATE($B245,"-",$C245),IN_1F!$B$2:$X$2946,7,FALSE))</f>
        <v>0</v>
      </c>
      <c r="J245" s="1578">
        <f>IF(ISERROR(VLOOKUP(CONCATENATE($B245,"-",$C245),IN_1F!$B$2:$X$2946,8,FALSE))=TRUE,"",VLOOKUP(CONCATENATE($B245,"-",$C245),IN_1F!$B$2:$X$2946,8,FALSE))</f>
        <v>0</v>
      </c>
      <c r="K245" s="1575">
        <f>IF(ISERROR(VLOOKUP(CONCATENATE($B245,"-",$C245),IN_1F!$B$2:$X$2946,9,FALSE))=TRUE,"",VLOOKUP(CONCATENATE($B245,"-",$C245),IN_1F!$B$2:$X$2946,9,FALSE))</f>
        <v>0</v>
      </c>
      <c r="L245" s="1578">
        <f>IF(ISERROR(VLOOKUP(CONCATENATE($B245,"-",$C245),IN_1F!$B$2:$X$2946,10,FALSE))=TRUE,"",VLOOKUP(CONCATENATE($B245,"-",$C245),IN_1F!$B$2:$X$2946,10,FALSE))</f>
        <v>0</v>
      </c>
      <c r="M245" s="1630">
        <f t="shared" si="14"/>
        <v>0</v>
      </c>
      <c r="N245" s="1631">
        <f t="shared" si="15"/>
        <v>0</v>
      </c>
    </row>
    <row r="246" spans="1:14" x14ac:dyDescent="0.3">
      <c r="A246" s="886" t="s">
        <v>2007</v>
      </c>
      <c r="B246" s="887" t="s">
        <v>2008</v>
      </c>
      <c r="C246" s="889">
        <v>4</v>
      </c>
      <c r="D246" s="1378" t="str">
        <f t="shared" si="16"/>
        <v/>
      </c>
      <c r="E246" s="927">
        <f>IF(ISERROR(VLOOKUP(CONCATENATE($B246,"-",$C246),IN_1F!$B$2:$X$2946,3,FALSE))=TRUE,"",VLOOKUP(CONCATENATE($B246,"-",$C246),IN_1F!$B$2:$X$2946,3,FALSE))</f>
        <v>0</v>
      </c>
      <c r="F246" s="928">
        <f>IF(ISERROR(VLOOKUP(CONCATENATE($B246,"-",$C246),IN_1F!$B$2:$X$2946,4,FALSE))=TRUE,"",VLOOKUP(CONCATENATE($B246,"-",$C246),IN_1F!$B$2:$X$2946,4,FALSE))</f>
        <v>0</v>
      </c>
      <c r="G246" s="927">
        <f>IF(ISERROR(VLOOKUP(CONCATENATE($B246,"-",$C246),IN_1F!$B$2:$X$2946,5,FALSE))=TRUE,"",VLOOKUP(CONCATENATE($B246,"-",$C246),IN_1F!$B$2:$X$2946,5,FALSE))</f>
        <v>0</v>
      </c>
      <c r="H246" s="929">
        <f>IF(ISERROR(VLOOKUP(CONCATENATE($B246,"-",$C246),IN_1F!$B$2:$X$2946,6,FALSE))=TRUE,"",VLOOKUP(CONCATENATE($B246,"-",$C246),IN_1F!$B$2:$X$2946,6,FALSE))</f>
        <v>0</v>
      </c>
      <c r="I246" s="1575">
        <f>IF(ISERROR(VLOOKUP(CONCATENATE($B246,"-",$C246),IN_1F!$B$2:$X$2946,7,FALSE))=TRUE,"",VLOOKUP(CONCATENATE($B246,"-",$C246),IN_1F!$B$2:$X$2946,7,FALSE))</f>
        <v>0</v>
      </c>
      <c r="J246" s="1578">
        <f>IF(ISERROR(VLOOKUP(CONCATENATE($B246,"-",$C246),IN_1F!$B$2:$X$2946,8,FALSE))=TRUE,"",VLOOKUP(CONCATENATE($B246,"-",$C246),IN_1F!$B$2:$X$2946,8,FALSE))</f>
        <v>0</v>
      </c>
      <c r="K246" s="1575">
        <f>IF(ISERROR(VLOOKUP(CONCATENATE($B246,"-",$C246),IN_1F!$B$2:$X$2946,9,FALSE))=TRUE,"",VLOOKUP(CONCATENATE($B246,"-",$C246),IN_1F!$B$2:$X$2946,9,FALSE))</f>
        <v>0</v>
      </c>
      <c r="L246" s="1578">
        <f>IF(ISERROR(VLOOKUP(CONCATENATE($B246,"-",$C246),IN_1F!$B$2:$X$2946,10,FALSE))=TRUE,"",VLOOKUP(CONCATENATE($B246,"-",$C246),IN_1F!$B$2:$X$2946,10,FALSE))</f>
        <v>0</v>
      </c>
      <c r="M246" s="1630">
        <f t="shared" si="14"/>
        <v>0</v>
      </c>
      <c r="N246" s="1631">
        <f t="shared" si="15"/>
        <v>0</v>
      </c>
    </row>
    <row r="247" spans="1:14" x14ac:dyDescent="0.3">
      <c r="A247" s="886" t="s">
        <v>2009</v>
      </c>
      <c r="B247" s="887" t="s">
        <v>2010</v>
      </c>
      <c r="C247" s="889">
        <v>4</v>
      </c>
      <c r="D247" s="1378" t="str">
        <f t="shared" si="16"/>
        <v/>
      </c>
      <c r="E247" s="927">
        <f>IF(ISERROR(VLOOKUP(CONCATENATE($B247,"-",$C247),IN_1F!$B$2:$X$2946,3,FALSE))=TRUE,"",VLOOKUP(CONCATENATE($B247,"-",$C247),IN_1F!$B$2:$X$2946,3,FALSE))</f>
        <v>0</v>
      </c>
      <c r="F247" s="928">
        <f>IF(ISERROR(VLOOKUP(CONCATENATE($B247,"-",$C247),IN_1F!$B$2:$X$2946,4,FALSE))=TRUE,"",VLOOKUP(CONCATENATE($B247,"-",$C247),IN_1F!$B$2:$X$2946,4,FALSE))</f>
        <v>0</v>
      </c>
      <c r="G247" s="927">
        <f>IF(ISERROR(VLOOKUP(CONCATENATE($B247,"-",$C247),IN_1F!$B$2:$X$2946,5,FALSE))=TRUE,"",VLOOKUP(CONCATENATE($B247,"-",$C247),IN_1F!$B$2:$X$2946,5,FALSE))</f>
        <v>0</v>
      </c>
      <c r="H247" s="929">
        <f>IF(ISERROR(VLOOKUP(CONCATENATE($B247,"-",$C247),IN_1F!$B$2:$X$2946,6,FALSE))=TRUE,"",VLOOKUP(CONCATENATE($B247,"-",$C247),IN_1F!$B$2:$X$2946,6,FALSE))</f>
        <v>0</v>
      </c>
      <c r="I247" s="1575">
        <f>IF(ISERROR(VLOOKUP(CONCATENATE($B247,"-",$C247),IN_1F!$B$2:$X$2946,7,FALSE))=TRUE,"",VLOOKUP(CONCATENATE($B247,"-",$C247),IN_1F!$B$2:$X$2946,7,FALSE))</f>
        <v>0</v>
      </c>
      <c r="J247" s="1578">
        <f>IF(ISERROR(VLOOKUP(CONCATENATE($B247,"-",$C247),IN_1F!$B$2:$X$2946,8,FALSE))=TRUE,"",VLOOKUP(CONCATENATE($B247,"-",$C247),IN_1F!$B$2:$X$2946,8,FALSE))</f>
        <v>0</v>
      </c>
      <c r="K247" s="1575">
        <f>IF(ISERROR(VLOOKUP(CONCATENATE($B247,"-",$C247),IN_1F!$B$2:$X$2946,9,FALSE))=TRUE,"",VLOOKUP(CONCATENATE($B247,"-",$C247),IN_1F!$B$2:$X$2946,9,FALSE))</f>
        <v>0</v>
      </c>
      <c r="L247" s="1578">
        <f>IF(ISERROR(VLOOKUP(CONCATENATE($B247,"-",$C247),IN_1F!$B$2:$X$2946,10,FALSE))=TRUE,"",VLOOKUP(CONCATENATE($B247,"-",$C247),IN_1F!$B$2:$X$2946,10,FALSE))</f>
        <v>0</v>
      </c>
      <c r="M247" s="1630">
        <f t="shared" si="14"/>
        <v>0</v>
      </c>
      <c r="N247" s="1631">
        <f t="shared" si="15"/>
        <v>0</v>
      </c>
    </row>
    <row r="248" spans="1:14" x14ac:dyDescent="0.3">
      <c r="A248" s="886" t="s">
        <v>2011</v>
      </c>
      <c r="B248" s="887" t="s">
        <v>2012</v>
      </c>
      <c r="C248" s="889">
        <v>4</v>
      </c>
      <c r="D248" s="1378" t="str">
        <f t="shared" si="16"/>
        <v/>
      </c>
      <c r="E248" s="927">
        <f>IF(ISERROR(VLOOKUP(CONCATENATE($B248,"-",$C248),IN_1F!$B$2:$X$2946,3,FALSE))=TRUE,"",VLOOKUP(CONCATENATE($B248,"-",$C248),IN_1F!$B$2:$X$2946,3,FALSE))</f>
        <v>0</v>
      </c>
      <c r="F248" s="928">
        <f>IF(ISERROR(VLOOKUP(CONCATENATE($B248,"-",$C248),IN_1F!$B$2:$X$2946,4,FALSE))=TRUE,"",VLOOKUP(CONCATENATE($B248,"-",$C248),IN_1F!$B$2:$X$2946,4,FALSE))</f>
        <v>0</v>
      </c>
      <c r="G248" s="927">
        <f>IF(ISERROR(VLOOKUP(CONCATENATE($B248,"-",$C248),IN_1F!$B$2:$X$2946,5,FALSE))=TRUE,"",VLOOKUP(CONCATENATE($B248,"-",$C248),IN_1F!$B$2:$X$2946,5,FALSE))</f>
        <v>0</v>
      </c>
      <c r="H248" s="929">
        <f>IF(ISERROR(VLOOKUP(CONCATENATE($B248,"-",$C248),IN_1F!$B$2:$X$2946,6,FALSE))=TRUE,"",VLOOKUP(CONCATENATE($B248,"-",$C248),IN_1F!$B$2:$X$2946,6,FALSE))</f>
        <v>0</v>
      </c>
      <c r="I248" s="1575">
        <f>IF(ISERROR(VLOOKUP(CONCATENATE($B248,"-",$C248),IN_1F!$B$2:$X$2946,7,FALSE))=TRUE,"",VLOOKUP(CONCATENATE($B248,"-",$C248),IN_1F!$B$2:$X$2946,7,FALSE))</f>
        <v>0</v>
      </c>
      <c r="J248" s="1578">
        <f>IF(ISERROR(VLOOKUP(CONCATENATE($B248,"-",$C248),IN_1F!$B$2:$X$2946,8,FALSE))=TRUE,"",VLOOKUP(CONCATENATE($B248,"-",$C248),IN_1F!$B$2:$X$2946,8,FALSE))</f>
        <v>0</v>
      </c>
      <c r="K248" s="1575">
        <f>IF(ISERROR(VLOOKUP(CONCATENATE($B248,"-",$C248),IN_1F!$B$2:$X$2946,9,FALSE))=TRUE,"",VLOOKUP(CONCATENATE($B248,"-",$C248),IN_1F!$B$2:$X$2946,9,FALSE))</f>
        <v>0</v>
      </c>
      <c r="L248" s="1578">
        <f>IF(ISERROR(VLOOKUP(CONCATENATE($B248,"-",$C248),IN_1F!$B$2:$X$2946,10,FALSE))=TRUE,"",VLOOKUP(CONCATENATE($B248,"-",$C248),IN_1F!$B$2:$X$2946,10,FALSE))</f>
        <v>0</v>
      </c>
      <c r="M248" s="1630">
        <f t="shared" si="14"/>
        <v>0</v>
      </c>
      <c r="N248" s="1631">
        <f t="shared" si="15"/>
        <v>0</v>
      </c>
    </row>
    <row r="249" spans="1:14" x14ac:dyDescent="0.3">
      <c r="A249" s="886" t="s">
        <v>2013</v>
      </c>
      <c r="B249" s="887" t="s">
        <v>2014</v>
      </c>
      <c r="C249" s="889">
        <v>4</v>
      </c>
      <c r="D249" s="1378" t="str">
        <f t="shared" si="16"/>
        <v/>
      </c>
      <c r="E249" s="927">
        <f>IF(ISERROR(VLOOKUP(CONCATENATE($B249,"-",$C249),IN_1F!$B$2:$X$2946,3,FALSE))=TRUE,"",VLOOKUP(CONCATENATE($B249,"-",$C249),IN_1F!$B$2:$X$2946,3,FALSE))</f>
        <v>0</v>
      </c>
      <c r="F249" s="928">
        <f>IF(ISERROR(VLOOKUP(CONCATENATE($B249,"-",$C249),IN_1F!$B$2:$X$2946,4,FALSE))=TRUE,"",VLOOKUP(CONCATENATE($B249,"-",$C249),IN_1F!$B$2:$X$2946,4,FALSE))</f>
        <v>0</v>
      </c>
      <c r="G249" s="927">
        <f>IF(ISERROR(VLOOKUP(CONCATENATE($B249,"-",$C249),IN_1F!$B$2:$X$2946,5,FALSE))=TRUE,"",VLOOKUP(CONCATENATE($B249,"-",$C249),IN_1F!$B$2:$X$2946,5,FALSE))</f>
        <v>0</v>
      </c>
      <c r="H249" s="929">
        <f>IF(ISERROR(VLOOKUP(CONCATENATE($B249,"-",$C249),IN_1F!$B$2:$X$2946,6,FALSE))=TRUE,"",VLOOKUP(CONCATENATE($B249,"-",$C249),IN_1F!$B$2:$X$2946,6,FALSE))</f>
        <v>0</v>
      </c>
      <c r="I249" s="1575">
        <f>IF(ISERROR(VLOOKUP(CONCATENATE($B249,"-",$C249),IN_1F!$B$2:$X$2946,7,FALSE))=TRUE,"",VLOOKUP(CONCATENATE($B249,"-",$C249),IN_1F!$B$2:$X$2946,7,FALSE))</f>
        <v>0</v>
      </c>
      <c r="J249" s="1578">
        <f>IF(ISERROR(VLOOKUP(CONCATENATE($B249,"-",$C249),IN_1F!$B$2:$X$2946,8,FALSE))=TRUE,"",VLOOKUP(CONCATENATE($B249,"-",$C249),IN_1F!$B$2:$X$2946,8,FALSE))</f>
        <v>0</v>
      </c>
      <c r="K249" s="1575">
        <f>IF(ISERROR(VLOOKUP(CONCATENATE($B249,"-",$C249),IN_1F!$B$2:$X$2946,9,FALSE))=TRUE,"",VLOOKUP(CONCATENATE($B249,"-",$C249),IN_1F!$B$2:$X$2946,9,FALSE))</f>
        <v>0</v>
      </c>
      <c r="L249" s="1578">
        <f>IF(ISERROR(VLOOKUP(CONCATENATE($B249,"-",$C249),IN_1F!$B$2:$X$2946,10,FALSE))=TRUE,"",VLOOKUP(CONCATENATE($B249,"-",$C249),IN_1F!$B$2:$X$2946,10,FALSE))</f>
        <v>0</v>
      </c>
      <c r="M249" s="1630">
        <f t="shared" si="14"/>
        <v>0</v>
      </c>
      <c r="N249" s="1631">
        <f t="shared" si="15"/>
        <v>0</v>
      </c>
    </row>
    <row r="250" spans="1:14" ht="6.75" customHeight="1" x14ac:dyDescent="0.3">
      <c r="A250" s="835"/>
      <c r="B250" s="835"/>
      <c r="C250" s="836"/>
      <c r="D250" s="1379"/>
      <c r="E250" s="914"/>
      <c r="F250" s="915"/>
      <c r="G250" s="914"/>
      <c r="H250" s="916"/>
      <c r="I250" s="914"/>
      <c r="J250" s="915"/>
      <c r="K250" s="914"/>
      <c r="L250" s="915"/>
      <c r="M250" s="914"/>
      <c r="N250" s="916"/>
    </row>
    <row r="251" spans="1:14" x14ac:dyDescent="0.3">
      <c r="A251" s="886" t="s">
        <v>2015</v>
      </c>
      <c r="B251" s="887" t="s">
        <v>2016</v>
      </c>
      <c r="C251" s="889">
        <v>4</v>
      </c>
      <c r="D251" s="1378" t="str">
        <f>CONCATENATE(D$200)</f>
        <v/>
      </c>
      <c r="E251" s="927">
        <f>IF(ISERROR(VLOOKUP(CONCATENATE($B251,"-",$C251),IN_1F!$B$2:$X$2946,3,FALSE))=TRUE,"",VLOOKUP(CONCATENATE($B251,"-",$C251),IN_1F!$B$2:$X$2946,3,FALSE))</f>
        <v>0</v>
      </c>
      <c r="F251" s="928">
        <f>IF(ISERROR(VLOOKUP(CONCATENATE($B251,"-",$C251),IN_1F!$B$2:$X$2946,4,FALSE))=TRUE,"",VLOOKUP(CONCATENATE($B251,"-",$C251),IN_1F!$B$2:$X$2946,4,FALSE))</f>
        <v>0</v>
      </c>
      <c r="G251" s="927">
        <f>IF(ISERROR(VLOOKUP(CONCATENATE($B251,"-",$C251),IN_1F!$B$2:$X$2946,5,FALSE))=TRUE,"",VLOOKUP(CONCATENATE($B251,"-",$C251),IN_1F!$B$2:$X$2946,5,FALSE))</f>
        <v>0</v>
      </c>
      <c r="H251" s="929">
        <f>IF(ISERROR(VLOOKUP(CONCATENATE($B251,"-",$C251),IN_1F!$B$2:$X$2946,6,FALSE))=TRUE,"",VLOOKUP(CONCATENATE($B251,"-",$C251),IN_1F!$B$2:$X$2946,6,FALSE))</f>
        <v>0</v>
      </c>
      <c r="I251" s="1579">
        <f>IF(ISERROR(VLOOKUP(CONCATENATE($B251,"-",$C251),IN_1F!$B$2:$X$2946,7,FALSE))=TRUE,"",VLOOKUP(CONCATENATE($B251,"-",$C251),IN_1F!$B$2:$X$2946,7,FALSE))</f>
        <v>0</v>
      </c>
      <c r="J251" s="1580">
        <f>IF(ISERROR(VLOOKUP(CONCATENATE($B251,"-",$C251),IN_1F!$B$2:$X$2946,8,FALSE))=TRUE,"",VLOOKUP(CONCATENATE($B251,"-",$C251),IN_1F!$B$2:$X$2946,8,FALSE))</f>
        <v>0</v>
      </c>
      <c r="K251" s="1579">
        <f>IF(ISERROR(VLOOKUP(CONCATENATE($B251,"-",$C251),IN_1F!$B$2:$X$2946,9,FALSE))=TRUE,"",VLOOKUP(CONCATENATE($B251,"-",$C251),IN_1F!$B$2:$X$2946,9,FALSE))</f>
        <v>0</v>
      </c>
      <c r="L251" s="1580">
        <f>IF(ISERROR(VLOOKUP(CONCATENATE($B251,"-",$C251),IN_1F!$B$2:$X$2946,10,FALSE))=TRUE,"",VLOOKUP(CONCATENATE($B251,"-",$C251),IN_1F!$B$2:$X$2946,10,FALSE))</f>
        <v>0</v>
      </c>
      <c r="M251" s="1630">
        <f>E251+G251+I251</f>
        <v>0</v>
      </c>
      <c r="N251" s="1631">
        <f>F251+H251+J251</f>
        <v>0</v>
      </c>
    </row>
    <row r="252" spans="1:14" ht="12.9" thickBot="1" x14ac:dyDescent="0.35">
      <c r="A252" s="890" t="s">
        <v>2017</v>
      </c>
      <c r="B252" s="891" t="s">
        <v>2018</v>
      </c>
      <c r="C252" s="892">
        <v>4</v>
      </c>
      <c r="D252" s="1378" t="str">
        <f>CONCATENATE(D$200)</f>
        <v/>
      </c>
      <c r="E252" s="930">
        <f>IF(ISERROR(VLOOKUP(CONCATENATE($B252,"-",$C252),IN_1F!$B$2:$X$2946,3,FALSE))=TRUE,"",VLOOKUP(CONCATENATE($B252,"-",$C252),IN_1F!$B$2:$X$2946,3,FALSE))</f>
        <v>0</v>
      </c>
      <c r="F252" s="931">
        <f>IF(ISERROR(VLOOKUP(CONCATENATE($B252,"-",$C252),IN_1F!$B$2:$X$2946,4,FALSE))=TRUE,"",VLOOKUP(CONCATENATE($B252,"-",$C252),IN_1F!$B$2:$X$2946,4,FALSE))</f>
        <v>0</v>
      </c>
      <c r="G252" s="930">
        <f>IF(ISERROR(VLOOKUP(CONCATENATE($B252,"-",$C252),IN_1F!$B$2:$X$2946,5,FALSE))=TRUE,"",VLOOKUP(CONCATENATE($B252,"-",$C252),IN_1F!$B$2:$X$2946,5,FALSE))</f>
        <v>0</v>
      </c>
      <c r="H252" s="932">
        <f>IF(ISERROR(VLOOKUP(CONCATENATE($B252,"-",$C252),IN_1F!$B$2:$X$2946,6,FALSE))=TRUE,"",VLOOKUP(CONCATENATE($B252,"-",$C252),IN_1F!$B$2:$X$2946,6,FALSE))</f>
        <v>0</v>
      </c>
      <c r="I252" s="1581">
        <f>IF(ISERROR(VLOOKUP(CONCATENATE($B252,"-",$C252),IN_1F!$B$2:$X$2946,7,FALSE))=TRUE,"",VLOOKUP(CONCATENATE($B252,"-",$C252),IN_1F!$B$2:$X$2946,7,FALSE))</f>
        <v>0</v>
      </c>
      <c r="J252" s="1582">
        <f>IF(ISERROR(VLOOKUP(CONCATENATE($B252,"-",$C252),IN_1F!$B$2:$X$2946,8,FALSE))=TRUE,"",VLOOKUP(CONCATENATE($B252,"-",$C252),IN_1F!$B$2:$X$2946,8,FALSE))</f>
        <v>0</v>
      </c>
      <c r="K252" s="1581">
        <f>IF(ISERROR(VLOOKUP(CONCATENATE($B252,"-",$C252),IN_1F!$B$2:$X$2946,9,FALSE))=TRUE,"",VLOOKUP(CONCATENATE($B252,"-",$C252),IN_1F!$B$2:$X$2946,9,FALSE))</f>
        <v>0</v>
      </c>
      <c r="L252" s="1582">
        <f>IF(ISERROR(VLOOKUP(CONCATENATE($B252,"-",$C252),IN_1F!$B$2:$X$2946,10,FALSE))=TRUE,"",VLOOKUP(CONCATENATE($B252,"-",$C252),IN_1F!$B$2:$X$2946,10,FALSE))</f>
        <v>0</v>
      </c>
      <c r="M252" s="1632">
        <f>E252+G252+I252</f>
        <v>0</v>
      </c>
      <c r="N252" s="1633">
        <f>F252+H252+J252</f>
        <v>0</v>
      </c>
    </row>
    <row r="253" spans="1:14" ht="13.3" thickTop="1" thickBot="1" x14ac:dyDescent="0.35">
      <c r="A253" s="897" t="s">
        <v>623</v>
      </c>
      <c r="B253" s="898"/>
      <c r="C253" s="899"/>
      <c r="D253" s="1378" t="str">
        <f>CONCATENATE(D$200)</f>
        <v/>
      </c>
      <c r="E253" s="900">
        <f t="shared" ref="E253:N253" si="17">SUM(E200:E249)+E251+E252</f>
        <v>0</v>
      </c>
      <c r="F253" s="901">
        <f t="shared" si="17"/>
        <v>0</v>
      </c>
      <c r="G253" s="900">
        <f t="shared" si="17"/>
        <v>0</v>
      </c>
      <c r="H253" s="902">
        <f t="shared" si="17"/>
        <v>0</v>
      </c>
      <c r="I253" s="1583">
        <f t="shared" si="17"/>
        <v>0</v>
      </c>
      <c r="J253" s="1584">
        <f t="shared" si="17"/>
        <v>0</v>
      </c>
      <c r="K253" s="1583">
        <f t="shared" si="17"/>
        <v>0</v>
      </c>
      <c r="L253" s="1584">
        <f t="shared" si="17"/>
        <v>0</v>
      </c>
      <c r="M253" s="1583">
        <f t="shared" si="17"/>
        <v>0</v>
      </c>
      <c r="N253" s="1584">
        <f t="shared" si="17"/>
        <v>0</v>
      </c>
    </row>
    <row r="254" spans="1:14" ht="12.9" thickBot="1" x14ac:dyDescent="0.35">
      <c r="A254" s="2241" t="s">
        <v>2019</v>
      </c>
      <c r="B254" s="903"/>
      <c r="C254" s="904"/>
      <c r="D254" s="1394"/>
      <c r="E254" s="905"/>
      <c r="F254" s="905"/>
      <c r="G254" s="905"/>
      <c r="H254" s="905"/>
      <c r="I254" s="905"/>
      <c r="J254" s="905"/>
      <c r="K254" s="905"/>
      <c r="L254" s="905"/>
    </row>
    <row r="255" spans="1:14" ht="12.9" thickBot="1" x14ac:dyDescent="0.35">
      <c r="A255" s="2726" t="s">
        <v>2020</v>
      </c>
      <c r="B255" s="2727"/>
      <c r="C255" s="2727"/>
      <c r="D255" s="2727"/>
      <c r="E255" s="2727"/>
      <c r="F255" s="2728"/>
      <c r="G255" s="905"/>
      <c r="H255" s="905"/>
      <c r="I255" s="905"/>
      <c r="J255" s="905"/>
      <c r="K255" s="905"/>
      <c r="L255" s="905"/>
    </row>
    <row r="256" spans="1:14" ht="12.9" thickBot="1" x14ac:dyDescent="0.35">
      <c r="A256" s="1588"/>
      <c r="B256" s="1589"/>
      <c r="C256" s="1589"/>
      <c r="D256" s="1590"/>
      <c r="E256" s="1591" t="s">
        <v>284</v>
      </c>
      <c r="F256" s="1592" t="s">
        <v>285</v>
      </c>
      <c r="G256" s="905"/>
      <c r="H256" s="905"/>
      <c r="I256" s="905"/>
      <c r="J256" s="905"/>
      <c r="K256" s="905"/>
      <c r="L256" s="905"/>
    </row>
    <row r="257" spans="1:14" x14ac:dyDescent="0.3">
      <c r="A257" s="1593" t="s">
        <v>2021</v>
      </c>
      <c r="B257" s="1594" t="s">
        <v>2022</v>
      </c>
      <c r="C257" s="1595">
        <v>4</v>
      </c>
      <c r="D257" s="1596" t="str">
        <f>CONCATENATE(D$200)</f>
        <v/>
      </c>
      <c r="E257" s="1576">
        <f>IF(ISERROR(VLOOKUP(CONCATENATE($B257,"-",$C257),IN_1F!$B$2:$X$2946,7,FALSE))=TRUE,"",VLOOKUP(CONCATENATE($B257,"-",$C257),IN_1F!$B$2:$X$2946,7,FALSE))</f>
        <v>0</v>
      </c>
      <c r="F257" s="1577">
        <f>IF(ISERROR(VLOOKUP(CONCATENATE($B257,"-",$C257),IN_1F!$B$2:$X$2946,8,FALSE))=TRUE,"",VLOOKUP(CONCATENATE($B257,"-",$C257),IN_1F!$B$2:$X$2946,8,FALSE))</f>
        <v>0</v>
      </c>
      <c r="G257" s="905"/>
      <c r="H257" s="905"/>
      <c r="I257" s="905"/>
      <c r="J257" s="905"/>
      <c r="K257" s="905"/>
      <c r="L257" s="905"/>
    </row>
    <row r="258" spans="1:14" ht="12.9" thickBot="1" x14ac:dyDescent="0.35">
      <c r="A258" s="1597" t="s">
        <v>2023</v>
      </c>
      <c r="B258" s="1598" t="s">
        <v>2024</v>
      </c>
      <c r="C258" s="1599">
        <v>4</v>
      </c>
      <c r="D258" s="1600" t="str">
        <f>CONCATENATE(D$200)</f>
        <v/>
      </c>
      <c r="E258" s="1601">
        <f>IF(ISERROR(VLOOKUP(CONCATENATE($B258,"-",$C258),IN_1F!$B$2:$X$2946,7,FALSE))=TRUE,"",VLOOKUP(CONCATENATE($B258,"-",$C258),IN_1F!$B$2:$X$2946,7,FALSE))</f>
        <v>0</v>
      </c>
      <c r="F258" s="1602">
        <f>IF(ISERROR(VLOOKUP(CONCATENATE($B258,"-",$C258),IN_1F!$B$2:$X$2946,8,FALSE))=TRUE,"",VLOOKUP(CONCATENATE($B258,"-",$C258),IN_1F!$B$2:$X$2946,8,FALSE))</f>
        <v>0</v>
      </c>
      <c r="G258" s="905"/>
      <c r="H258" s="905"/>
      <c r="I258" s="905"/>
      <c r="J258" s="905"/>
      <c r="K258" s="905"/>
      <c r="L258" s="905"/>
    </row>
    <row r="261" spans="1:14" ht="12.9" thickBot="1" x14ac:dyDescent="0.35"/>
    <row r="262" spans="1:14" x14ac:dyDescent="0.3">
      <c r="A262" s="827" t="s">
        <v>1916</v>
      </c>
      <c r="B262" s="828" t="s">
        <v>1917</v>
      </c>
      <c r="C262" s="906">
        <v>5</v>
      </c>
      <c r="D262" s="1395"/>
      <c r="E262" s="907">
        <f>IF(ISERROR(VLOOKUP(CONCATENATE($B262,"-",$C262),IN_1F!$B$2:$X$2946,3,FALSE))=TRUE,"",VLOOKUP(CONCATENATE($B262,"-",$C262),IN_1F!$B$2:$X$2946,3,FALSE))</f>
        <v>0</v>
      </c>
      <c r="F262" s="908">
        <f>IF(ISERROR(VLOOKUP(CONCATENATE($B262,"-",$C262),IN_1F!$B$2:$X$2946,4,FALSE))=TRUE,"",VLOOKUP(CONCATENATE($B262,"-",$C262),IN_1F!$B$2:$X$2946,4,FALSE))</f>
        <v>0</v>
      </c>
      <c r="G262" s="907">
        <f>IF(ISERROR(VLOOKUP(CONCATENATE($B262,"-",$C262),IN_1F!$B$2:$X$2946,5,FALSE))=TRUE,"",VLOOKUP(CONCATENATE($B262,"-",$C262),IN_1F!$B$2:$X$2946,5,FALSE))</f>
        <v>0</v>
      </c>
      <c r="H262" s="908">
        <f>IF(ISERROR(VLOOKUP(CONCATENATE($B262,"-",$C262),IN_1F!$B$2:$X$2946,6,FALSE))=TRUE,"",VLOOKUP(CONCATENATE($B262,"-",$C262),IN_1F!$B$2:$X$2946,6,FALSE))</f>
        <v>0</v>
      </c>
      <c r="I262" s="907">
        <f>IF(ISERROR(VLOOKUP(CONCATENATE($B262,"-",$C262),IN_1F!$B$2:$X$2946,7,FALSE))=TRUE,"",VLOOKUP(CONCATENATE($B262,"-",$C262),IN_1F!$B$2:$X$2946,7,FALSE))</f>
        <v>0</v>
      </c>
      <c r="J262" s="1585">
        <f>IF(ISERROR(VLOOKUP(CONCATENATE($B262,"-",$C262),IN_1F!$B$2:$X$2946,8,FALSE))=TRUE,"",VLOOKUP(CONCATENATE($B262,"-",$C262),IN_1F!$B$2:$X$2946,8,FALSE))</f>
        <v>0</v>
      </c>
      <c r="K262" s="907">
        <f>IF(ISERROR(VLOOKUP(CONCATENATE($B262,"-",$C262),IN_1F!$B$2:$X$2946,9,FALSE))=TRUE,"",VLOOKUP(CONCATENATE($B262,"-",$C262),IN_1F!$B$2:$X$2946,9,FALSE))</f>
        <v>0</v>
      </c>
      <c r="L262" s="1585">
        <f>IF(ISERROR(VLOOKUP(CONCATENATE($B262,"-",$C262),IN_1F!$B$2:$X$2946,10,FALSE))=TRUE,"",VLOOKUP(CONCATENATE($B262,"-",$C262),IN_1F!$B$2:$X$2946,10,FALSE))</f>
        <v>0</v>
      </c>
      <c r="M262" s="1634">
        <f>E262+G262+I262</f>
        <v>0</v>
      </c>
      <c r="N262" s="1635">
        <f>F262+H262+J262</f>
        <v>0</v>
      </c>
    </row>
    <row r="263" spans="1:14" x14ac:dyDescent="0.3">
      <c r="A263" s="827" t="s">
        <v>1918</v>
      </c>
      <c r="B263" s="828" t="s">
        <v>1919</v>
      </c>
      <c r="C263" s="824">
        <v>5</v>
      </c>
      <c r="D263" s="1378" t="str">
        <f t="shared" ref="D263:D294" si="18">CONCATENATE(D$262)</f>
        <v/>
      </c>
      <c r="E263" s="911">
        <f>IF(ISERROR(VLOOKUP(CONCATENATE($B263,"-",$C263),IN_1F!$B$2:$X$2946,3,FALSE))=TRUE,"",VLOOKUP(CONCATENATE($B263,"-",$C263),IN_1F!$B$2:$X$2946,3,FALSE))</f>
        <v>0</v>
      </c>
      <c r="F263" s="912">
        <f>IF(ISERROR(VLOOKUP(CONCATENATE($B263,"-",$C263),IN_1F!$B$2:$X$2946,4,FALSE))=TRUE,"",VLOOKUP(CONCATENATE($B263,"-",$C263),IN_1F!$B$2:$X$2946,4,FALSE))</f>
        <v>0</v>
      </c>
      <c r="G263" s="911">
        <f>IF(ISERROR(VLOOKUP(CONCATENATE($B263,"-",$C263),IN_1F!$B$2:$X$2946,5,FALSE))=TRUE,"",VLOOKUP(CONCATENATE($B263,"-",$C263),IN_1F!$B$2:$X$2946,5,FALSE))</f>
        <v>0</v>
      </c>
      <c r="H263" s="913">
        <f>IF(ISERROR(VLOOKUP(CONCATENATE($B263,"-",$C263),IN_1F!$B$2:$X$2946,6,FALSE))=TRUE,"",VLOOKUP(CONCATENATE($B263,"-",$C263),IN_1F!$B$2:$X$2946,6,FALSE))</f>
        <v>0</v>
      </c>
      <c r="I263" s="911">
        <f>IF(ISERROR(VLOOKUP(CONCATENATE($B263,"-",$C263),IN_1F!$B$2:$X$2946,7,FALSE))=TRUE,"",VLOOKUP(CONCATENATE($B263,"-",$C263),IN_1F!$B$2:$X$2946,7,FALSE))</f>
        <v>0</v>
      </c>
      <c r="J263" s="913">
        <f>IF(ISERROR(VLOOKUP(CONCATENATE($B263,"-",$C263),IN_1F!$B$2:$X$2946,8,FALSE))=TRUE,"",VLOOKUP(CONCATENATE($B263,"-",$C263),IN_1F!$B$2:$X$2946,8,FALSE))</f>
        <v>0</v>
      </c>
      <c r="K263" s="911">
        <f>IF(ISERROR(VLOOKUP(CONCATENATE($B263,"-",$C263),IN_1F!$B$2:$X$2946,9,FALSE))=TRUE,"",VLOOKUP(CONCATENATE($B263,"-",$C263),IN_1F!$B$2:$X$2946,9,FALSE))</f>
        <v>0</v>
      </c>
      <c r="L263" s="913">
        <f>IF(ISERROR(VLOOKUP(CONCATENATE($B263,"-",$C263),IN_1F!$B$2:$X$2946,10,FALSE))=TRUE,"",VLOOKUP(CONCATENATE($B263,"-",$C263),IN_1F!$B$2:$X$2946,10,FALSE))</f>
        <v>0</v>
      </c>
      <c r="M263" s="1636">
        <f t="shared" ref="M263:M311" si="19">E263+G263+I263</f>
        <v>0</v>
      </c>
      <c r="N263" s="1637">
        <f t="shared" ref="N263:N311" si="20">F263+H263+J263</f>
        <v>0</v>
      </c>
    </row>
    <row r="264" spans="1:14" x14ac:dyDescent="0.3">
      <c r="A264" s="827" t="s">
        <v>1920</v>
      </c>
      <c r="B264" s="828" t="s">
        <v>1921</v>
      </c>
      <c r="C264" s="824">
        <v>5</v>
      </c>
      <c r="D264" s="1378" t="str">
        <f t="shared" si="18"/>
        <v/>
      </c>
      <c r="E264" s="911">
        <f>IF(ISERROR(VLOOKUP(CONCATENATE($B264,"-",$C264),IN_1F!$B$2:$X$2946,3,FALSE))=TRUE,"",VLOOKUP(CONCATENATE($B264,"-",$C264),IN_1F!$B$2:$X$2946,3,FALSE))</f>
        <v>0</v>
      </c>
      <c r="F264" s="912">
        <f>IF(ISERROR(VLOOKUP(CONCATENATE($B264,"-",$C264),IN_1F!$B$2:$X$2946,4,FALSE))=TRUE,"",VLOOKUP(CONCATENATE($B264,"-",$C264),IN_1F!$B$2:$X$2946,4,FALSE))</f>
        <v>0</v>
      </c>
      <c r="G264" s="911">
        <f>IF(ISERROR(VLOOKUP(CONCATENATE($B264,"-",$C264),IN_1F!$B$2:$X$2946,5,FALSE))=TRUE,"",VLOOKUP(CONCATENATE($B264,"-",$C264),IN_1F!$B$2:$X$2946,5,FALSE))</f>
        <v>0</v>
      </c>
      <c r="H264" s="913">
        <f>IF(ISERROR(VLOOKUP(CONCATENATE($B264,"-",$C264),IN_1F!$B$2:$X$2946,6,FALSE))=TRUE,"",VLOOKUP(CONCATENATE($B264,"-",$C264),IN_1F!$B$2:$X$2946,6,FALSE))</f>
        <v>0</v>
      </c>
      <c r="I264" s="911">
        <f>IF(ISERROR(VLOOKUP(CONCATENATE($B264,"-",$C264),IN_1F!$B$2:$X$2946,7,FALSE))=TRUE,"",VLOOKUP(CONCATENATE($B264,"-",$C264),IN_1F!$B$2:$X$2946,7,FALSE))</f>
        <v>0</v>
      </c>
      <c r="J264" s="913">
        <f>IF(ISERROR(VLOOKUP(CONCATENATE($B264,"-",$C264),IN_1F!$B$2:$X$2946,8,FALSE))=TRUE,"",VLOOKUP(CONCATENATE($B264,"-",$C264),IN_1F!$B$2:$X$2946,8,FALSE))</f>
        <v>0</v>
      </c>
      <c r="K264" s="911">
        <f>IF(ISERROR(VLOOKUP(CONCATENATE($B264,"-",$C264),IN_1F!$B$2:$X$2946,9,FALSE))=TRUE,"",VLOOKUP(CONCATENATE($B264,"-",$C264),IN_1F!$B$2:$X$2946,9,FALSE))</f>
        <v>0</v>
      </c>
      <c r="L264" s="913">
        <f>IF(ISERROR(VLOOKUP(CONCATENATE($B264,"-",$C264),IN_1F!$B$2:$X$2946,10,FALSE))=TRUE,"",VLOOKUP(CONCATENATE($B264,"-",$C264),IN_1F!$B$2:$X$2946,10,FALSE))</f>
        <v>0</v>
      </c>
      <c r="M264" s="1636">
        <f t="shared" si="19"/>
        <v>0</v>
      </c>
      <c r="N264" s="1637">
        <f t="shared" si="20"/>
        <v>0</v>
      </c>
    </row>
    <row r="265" spans="1:14" x14ac:dyDescent="0.3">
      <c r="A265" s="827" t="s">
        <v>1922</v>
      </c>
      <c r="B265" s="828" t="s">
        <v>1923</v>
      </c>
      <c r="C265" s="824">
        <v>5</v>
      </c>
      <c r="D265" s="1378" t="str">
        <f t="shared" si="18"/>
        <v/>
      </c>
      <c r="E265" s="911">
        <f>IF(ISERROR(VLOOKUP(CONCATENATE($B265,"-",$C265),IN_1F!$B$2:$X$2946,3,FALSE))=TRUE,"",VLOOKUP(CONCATENATE($B265,"-",$C265),IN_1F!$B$2:$X$2946,3,FALSE))</f>
        <v>0</v>
      </c>
      <c r="F265" s="912">
        <f>IF(ISERROR(VLOOKUP(CONCATENATE($B265,"-",$C265),IN_1F!$B$2:$X$2946,4,FALSE))=TRUE,"",VLOOKUP(CONCATENATE($B265,"-",$C265),IN_1F!$B$2:$X$2946,4,FALSE))</f>
        <v>0</v>
      </c>
      <c r="G265" s="911">
        <f>IF(ISERROR(VLOOKUP(CONCATENATE($B265,"-",$C265),IN_1F!$B$2:$X$2946,5,FALSE))=TRUE,"",VLOOKUP(CONCATENATE($B265,"-",$C265),IN_1F!$B$2:$X$2946,5,FALSE))</f>
        <v>0</v>
      </c>
      <c r="H265" s="913">
        <f>IF(ISERROR(VLOOKUP(CONCATENATE($B265,"-",$C265),IN_1F!$B$2:$X$2946,6,FALSE))=TRUE,"",VLOOKUP(CONCATENATE($B265,"-",$C265),IN_1F!$B$2:$X$2946,6,FALSE))</f>
        <v>0</v>
      </c>
      <c r="I265" s="911">
        <f>IF(ISERROR(VLOOKUP(CONCATENATE($B265,"-",$C265),IN_1F!$B$2:$X$2946,7,FALSE))=TRUE,"",VLOOKUP(CONCATENATE($B265,"-",$C265),IN_1F!$B$2:$X$2946,7,FALSE))</f>
        <v>0</v>
      </c>
      <c r="J265" s="913">
        <f>IF(ISERROR(VLOOKUP(CONCATENATE($B265,"-",$C265),IN_1F!$B$2:$X$2946,8,FALSE))=TRUE,"",VLOOKUP(CONCATENATE($B265,"-",$C265),IN_1F!$B$2:$X$2946,8,FALSE))</f>
        <v>0</v>
      </c>
      <c r="K265" s="911">
        <f>IF(ISERROR(VLOOKUP(CONCATENATE($B265,"-",$C265),IN_1F!$B$2:$X$2946,9,FALSE))=TRUE,"",VLOOKUP(CONCATENATE($B265,"-",$C265),IN_1F!$B$2:$X$2946,9,FALSE))</f>
        <v>0</v>
      </c>
      <c r="L265" s="913">
        <f>IF(ISERROR(VLOOKUP(CONCATENATE($B265,"-",$C265),IN_1F!$B$2:$X$2946,10,FALSE))=TRUE,"",VLOOKUP(CONCATENATE($B265,"-",$C265),IN_1F!$B$2:$X$2946,10,FALSE))</f>
        <v>0</v>
      </c>
      <c r="M265" s="1636">
        <f t="shared" si="19"/>
        <v>0</v>
      </c>
      <c r="N265" s="1637">
        <f t="shared" si="20"/>
        <v>0</v>
      </c>
    </row>
    <row r="266" spans="1:14" x14ac:dyDescent="0.3">
      <c r="A266" s="827" t="s">
        <v>1924</v>
      </c>
      <c r="B266" s="828" t="s">
        <v>1925</v>
      </c>
      <c r="C266" s="824">
        <v>5</v>
      </c>
      <c r="D266" s="1378" t="str">
        <f t="shared" si="18"/>
        <v/>
      </c>
      <c r="E266" s="911">
        <f>IF(ISERROR(VLOOKUP(CONCATENATE($B266,"-",$C266),IN_1F!$B$2:$X$2946,3,FALSE))=TRUE,"",VLOOKUP(CONCATENATE($B266,"-",$C266),IN_1F!$B$2:$X$2946,3,FALSE))</f>
        <v>0</v>
      </c>
      <c r="F266" s="912">
        <f>IF(ISERROR(VLOOKUP(CONCATENATE($B266,"-",$C266),IN_1F!$B$2:$X$2946,4,FALSE))=TRUE,"",VLOOKUP(CONCATENATE($B266,"-",$C266),IN_1F!$B$2:$X$2946,4,FALSE))</f>
        <v>0</v>
      </c>
      <c r="G266" s="911">
        <f>IF(ISERROR(VLOOKUP(CONCATENATE($B266,"-",$C266),IN_1F!$B$2:$X$2946,5,FALSE))=TRUE,"",VLOOKUP(CONCATENATE($B266,"-",$C266),IN_1F!$B$2:$X$2946,5,FALSE))</f>
        <v>0</v>
      </c>
      <c r="H266" s="913">
        <f>IF(ISERROR(VLOOKUP(CONCATENATE($B266,"-",$C266),IN_1F!$B$2:$X$2946,6,FALSE))=TRUE,"",VLOOKUP(CONCATENATE($B266,"-",$C266),IN_1F!$B$2:$X$2946,6,FALSE))</f>
        <v>0</v>
      </c>
      <c r="I266" s="911">
        <f>IF(ISERROR(VLOOKUP(CONCATENATE($B266,"-",$C266),IN_1F!$B$2:$X$2946,7,FALSE))=TRUE,"",VLOOKUP(CONCATENATE($B266,"-",$C266),IN_1F!$B$2:$X$2946,7,FALSE))</f>
        <v>0</v>
      </c>
      <c r="J266" s="913">
        <f>IF(ISERROR(VLOOKUP(CONCATENATE($B266,"-",$C266),IN_1F!$B$2:$X$2946,8,FALSE))=TRUE,"",VLOOKUP(CONCATENATE($B266,"-",$C266),IN_1F!$B$2:$X$2946,8,FALSE))</f>
        <v>0</v>
      </c>
      <c r="K266" s="911">
        <f>IF(ISERROR(VLOOKUP(CONCATENATE($B266,"-",$C266),IN_1F!$B$2:$X$2946,9,FALSE))=TRUE,"",VLOOKUP(CONCATENATE($B266,"-",$C266),IN_1F!$B$2:$X$2946,9,FALSE))</f>
        <v>0</v>
      </c>
      <c r="L266" s="913">
        <f>IF(ISERROR(VLOOKUP(CONCATENATE($B266,"-",$C266),IN_1F!$B$2:$X$2946,10,FALSE))=TRUE,"",VLOOKUP(CONCATENATE($B266,"-",$C266),IN_1F!$B$2:$X$2946,10,FALSE))</f>
        <v>0</v>
      </c>
      <c r="M266" s="1636">
        <f t="shared" si="19"/>
        <v>0</v>
      </c>
      <c r="N266" s="1637">
        <f t="shared" si="20"/>
        <v>0</v>
      </c>
    </row>
    <row r="267" spans="1:14" x14ac:dyDescent="0.3">
      <c r="A267" s="827" t="s">
        <v>1926</v>
      </c>
      <c r="B267" s="828" t="s">
        <v>1927</v>
      </c>
      <c r="C267" s="824">
        <v>5</v>
      </c>
      <c r="D267" s="1378" t="str">
        <f t="shared" si="18"/>
        <v/>
      </c>
      <c r="E267" s="911">
        <f>IF(ISERROR(VLOOKUP(CONCATENATE($B267,"-",$C267),IN_1F!$B$2:$X$2946,3,FALSE))=TRUE,"",VLOOKUP(CONCATENATE($B267,"-",$C267),IN_1F!$B$2:$X$2946,3,FALSE))</f>
        <v>0</v>
      </c>
      <c r="F267" s="912">
        <f>IF(ISERROR(VLOOKUP(CONCATENATE($B267,"-",$C267),IN_1F!$B$2:$X$2946,4,FALSE))=TRUE,"",VLOOKUP(CONCATENATE($B267,"-",$C267),IN_1F!$B$2:$X$2946,4,FALSE))</f>
        <v>0</v>
      </c>
      <c r="G267" s="911">
        <f>IF(ISERROR(VLOOKUP(CONCATENATE($B267,"-",$C267),IN_1F!$B$2:$X$2946,5,FALSE))=TRUE,"",VLOOKUP(CONCATENATE($B267,"-",$C267),IN_1F!$B$2:$X$2946,5,FALSE))</f>
        <v>0</v>
      </c>
      <c r="H267" s="913">
        <f>IF(ISERROR(VLOOKUP(CONCATENATE($B267,"-",$C267),IN_1F!$B$2:$X$2946,6,FALSE))=TRUE,"",VLOOKUP(CONCATENATE($B267,"-",$C267),IN_1F!$B$2:$X$2946,6,FALSE))</f>
        <v>0</v>
      </c>
      <c r="I267" s="911">
        <f>IF(ISERROR(VLOOKUP(CONCATENATE($B267,"-",$C267),IN_1F!$B$2:$X$2946,7,FALSE))=TRUE,"",VLOOKUP(CONCATENATE($B267,"-",$C267),IN_1F!$B$2:$X$2946,7,FALSE))</f>
        <v>0</v>
      </c>
      <c r="J267" s="913">
        <f>IF(ISERROR(VLOOKUP(CONCATENATE($B267,"-",$C267),IN_1F!$B$2:$X$2946,8,FALSE))=TRUE,"",VLOOKUP(CONCATENATE($B267,"-",$C267),IN_1F!$B$2:$X$2946,8,FALSE))</f>
        <v>0</v>
      </c>
      <c r="K267" s="911">
        <f>IF(ISERROR(VLOOKUP(CONCATENATE($B267,"-",$C267),IN_1F!$B$2:$X$2946,9,FALSE))=TRUE,"",VLOOKUP(CONCATENATE($B267,"-",$C267),IN_1F!$B$2:$X$2946,9,FALSE))</f>
        <v>0</v>
      </c>
      <c r="L267" s="913">
        <f>IF(ISERROR(VLOOKUP(CONCATENATE($B267,"-",$C267),IN_1F!$B$2:$X$2946,10,FALSE))=TRUE,"",VLOOKUP(CONCATENATE($B267,"-",$C267),IN_1F!$B$2:$X$2946,10,FALSE))</f>
        <v>0</v>
      </c>
      <c r="M267" s="1636">
        <f t="shared" si="19"/>
        <v>0</v>
      </c>
      <c r="N267" s="1637">
        <f t="shared" si="20"/>
        <v>0</v>
      </c>
    </row>
    <row r="268" spans="1:14" x14ac:dyDescent="0.3">
      <c r="A268" s="827" t="s">
        <v>1928</v>
      </c>
      <c r="B268" s="828" t="s">
        <v>1929</v>
      </c>
      <c r="C268" s="824">
        <v>5</v>
      </c>
      <c r="D268" s="1378" t="str">
        <f t="shared" si="18"/>
        <v/>
      </c>
      <c r="E268" s="911">
        <f>IF(ISERROR(VLOOKUP(CONCATENATE($B268,"-",$C268),IN_1F!$B$2:$X$2946,3,FALSE))=TRUE,"",VLOOKUP(CONCATENATE($B268,"-",$C268),IN_1F!$B$2:$X$2946,3,FALSE))</f>
        <v>0</v>
      </c>
      <c r="F268" s="912">
        <f>IF(ISERROR(VLOOKUP(CONCATENATE($B268,"-",$C268),IN_1F!$B$2:$X$2946,4,FALSE))=TRUE,"",VLOOKUP(CONCATENATE($B268,"-",$C268),IN_1F!$B$2:$X$2946,4,FALSE))</f>
        <v>0</v>
      </c>
      <c r="G268" s="911">
        <f>IF(ISERROR(VLOOKUP(CONCATENATE($B268,"-",$C268),IN_1F!$B$2:$X$2946,5,FALSE))=TRUE,"",VLOOKUP(CONCATENATE($B268,"-",$C268),IN_1F!$B$2:$X$2946,5,FALSE))</f>
        <v>0</v>
      </c>
      <c r="H268" s="913">
        <f>IF(ISERROR(VLOOKUP(CONCATENATE($B268,"-",$C268),IN_1F!$B$2:$X$2946,6,FALSE))=TRUE,"",VLOOKUP(CONCATENATE($B268,"-",$C268),IN_1F!$B$2:$X$2946,6,FALSE))</f>
        <v>0</v>
      </c>
      <c r="I268" s="911">
        <f>IF(ISERROR(VLOOKUP(CONCATENATE($B268,"-",$C268),IN_1F!$B$2:$X$2946,7,FALSE))=TRUE,"",VLOOKUP(CONCATENATE($B268,"-",$C268),IN_1F!$B$2:$X$2946,7,FALSE))</f>
        <v>0</v>
      </c>
      <c r="J268" s="913">
        <f>IF(ISERROR(VLOOKUP(CONCATENATE($B268,"-",$C268),IN_1F!$B$2:$X$2946,8,FALSE))=TRUE,"",VLOOKUP(CONCATENATE($B268,"-",$C268),IN_1F!$B$2:$X$2946,8,FALSE))</f>
        <v>0</v>
      </c>
      <c r="K268" s="911">
        <f>IF(ISERROR(VLOOKUP(CONCATENATE($B268,"-",$C268),IN_1F!$B$2:$X$2946,9,FALSE))=TRUE,"",VLOOKUP(CONCATENATE($B268,"-",$C268),IN_1F!$B$2:$X$2946,9,FALSE))</f>
        <v>0</v>
      </c>
      <c r="L268" s="913">
        <f>IF(ISERROR(VLOOKUP(CONCATENATE($B268,"-",$C268),IN_1F!$B$2:$X$2946,10,FALSE))=TRUE,"",VLOOKUP(CONCATENATE($B268,"-",$C268),IN_1F!$B$2:$X$2946,10,FALSE))</f>
        <v>0</v>
      </c>
      <c r="M268" s="1636">
        <f t="shared" si="19"/>
        <v>0</v>
      </c>
      <c r="N268" s="1637">
        <f t="shared" si="20"/>
        <v>0</v>
      </c>
    </row>
    <row r="269" spans="1:14" x14ac:dyDescent="0.3">
      <c r="A269" s="827" t="s">
        <v>1930</v>
      </c>
      <c r="B269" s="828" t="s">
        <v>1931</v>
      </c>
      <c r="C269" s="824">
        <v>5</v>
      </c>
      <c r="D269" s="1378" t="str">
        <f t="shared" si="18"/>
        <v/>
      </c>
      <c r="E269" s="911">
        <f>IF(ISERROR(VLOOKUP(CONCATENATE($B269,"-",$C269),IN_1F!$B$2:$X$2946,3,FALSE))=TRUE,"",VLOOKUP(CONCATENATE($B269,"-",$C269),IN_1F!$B$2:$X$2946,3,FALSE))</f>
        <v>0</v>
      </c>
      <c r="F269" s="912">
        <f>IF(ISERROR(VLOOKUP(CONCATENATE($B269,"-",$C269),IN_1F!$B$2:$X$2946,4,FALSE))=TRUE,"",VLOOKUP(CONCATENATE($B269,"-",$C269),IN_1F!$B$2:$X$2946,4,FALSE))</f>
        <v>0</v>
      </c>
      <c r="G269" s="911">
        <f>IF(ISERROR(VLOOKUP(CONCATENATE($B269,"-",$C269),IN_1F!$B$2:$X$2946,5,FALSE))=TRUE,"",VLOOKUP(CONCATENATE($B269,"-",$C269),IN_1F!$B$2:$X$2946,5,FALSE))</f>
        <v>0</v>
      </c>
      <c r="H269" s="913">
        <f>IF(ISERROR(VLOOKUP(CONCATENATE($B269,"-",$C269),IN_1F!$B$2:$X$2946,6,FALSE))=TRUE,"",VLOOKUP(CONCATENATE($B269,"-",$C269),IN_1F!$B$2:$X$2946,6,FALSE))</f>
        <v>0</v>
      </c>
      <c r="I269" s="911">
        <f>IF(ISERROR(VLOOKUP(CONCATENATE($B269,"-",$C269),IN_1F!$B$2:$X$2946,7,FALSE))=TRUE,"",VLOOKUP(CONCATENATE($B269,"-",$C269),IN_1F!$B$2:$X$2946,7,FALSE))</f>
        <v>0</v>
      </c>
      <c r="J269" s="913">
        <f>IF(ISERROR(VLOOKUP(CONCATENATE($B269,"-",$C269),IN_1F!$B$2:$X$2946,8,FALSE))=TRUE,"",VLOOKUP(CONCATENATE($B269,"-",$C269),IN_1F!$B$2:$X$2946,8,FALSE))</f>
        <v>0</v>
      </c>
      <c r="K269" s="911">
        <f>IF(ISERROR(VLOOKUP(CONCATENATE($B269,"-",$C269),IN_1F!$B$2:$X$2946,9,FALSE))=TRUE,"",VLOOKUP(CONCATENATE($B269,"-",$C269),IN_1F!$B$2:$X$2946,9,FALSE))</f>
        <v>0</v>
      </c>
      <c r="L269" s="913">
        <f>IF(ISERROR(VLOOKUP(CONCATENATE($B269,"-",$C269),IN_1F!$B$2:$X$2946,10,FALSE))=TRUE,"",VLOOKUP(CONCATENATE($B269,"-",$C269),IN_1F!$B$2:$X$2946,10,FALSE))</f>
        <v>0</v>
      </c>
      <c r="M269" s="1636">
        <f t="shared" si="19"/>
        <v>0</v>
      </c>
      <c r="N269" s="1637">
        <f t="shared" si="20"/>
        <v>0</v>
      </c>
    </row>
    <row r="270" spans="1:14" x14ac:dyDescent="0.3">
      <c r="A270" s="827" t="s">
        <v>1932</v>
      </c>
      <c r="B270" s="828" t="s">
        <v>1933</v>
      </c>
      <c r="C270" s="824">
        <v>5</v>
      </c>
      <c r="D270" s="1378" t="str">
        <f t="shared" si="18"/>
        <v/>
      </c>
      <c r="E270" s="911">
        <f>IF(ISERROR(VLOOKUP(CONCATENATE($B270,"-",$C270),IN_1F!$B$2:$X$2946,3,FALSE))=TRUE,"",VLOOKUP(CONCATENATE($B270,"-",$C270),IN_1F!$B$2:$X$2946,3,FALSE))</f>
        <v>0</v>
      </c>
      <c r="F270" s="912">
        <f>IF(ISERROR(VLOOKUP(CONCATENATE($B270,"-",$C270),IN_1F!$B$2:$X$2946,4,FALSE))=TRUE,"",VLOOKUP(CONCATENATE($B270,"-",$C270),IN_1F!$B$2:$X$2946,4,FALSE))</f>
        <v>0</v>
      </c>
      <c r="G270" s="911">
        <f>IF(ISERROR(VLOOKUP(CONCATENATE($B270,"-",$C270),IN_1F!$B$2:$X$2946,5,FALSE))=TRUE,"",VLOOKUP(CONCATENATE($B270,"-",$C270),IN_1F!$B$2:$X$2946,5,FALSE))</f>
        <v>0</v>
      </c>
      <c r="H270" s="913">
        <f>IF(ISERROR(VLOOKUP(CONCATENATE($B270,"-",$C270),IN_1F!$B$2:$X$2946,6,FALSE))=TRUE,"",VLOOKUP(CONCATENATE($B270,"-",$C270),IN_1F!$B$2:$X$2946,6,FALSE))</f>
        <v>0</v>
      </c>
      <c r="I270" s="911">
        <f>IF(ISERROR(VLOOKUP(CONCATENATE($B270,"-",$C270),IN_1F!$B$2:$X$2946,7,FALSE))=TRUE,"",VLOOKUP(CONCATENATE($B270,"-",$C270),IN_1F!$B$2:$X$2946,7,FALSE))</f>
        <v>0</v>
      </c>
      <c r="J270" s="913">
        <f>IF(ISERROR(VLOOKUP(CONCATENATE($B270,"-",$C270),IN_1F!$B$2:$X$2946,8,FALSE))=TRUE,"",VLOOKUP(CONCATENATE($B270,"-",$C270),IN_1F!$B$2:$X$2946,8,FALSE))</f>
        <v>0</v>
      </c>
      <c r="K270" s="911">
        <f>IF(ISERROR(VLOOKUP(CONCATENATE($B270,"-",$C270),IN_1F!$B$2:$X$2946,9,FALSE))=TRUE,"",VLOOKUP(CONCATENATE($B270,"-",$C270),IN_1F!$B$2:$X$2946,9,FALSE))</f>
        <v>0</v>
      </c>
      <c r="L270" s="913">
        <f>IF(ISERROR(VLOOKUP(CONCATENATE($B270,"-",$C270),IN_1F!$B$2:$X$2946,10,FALSE))=TRUE,"",VLOOKUP(CONCATENATE($B270,"-",$C270),IN_1F!$B$2:$X$2946,10,FALSE))</f>
        <v>0</v>
      </c>
      <c r="M270" s="1636">
        <f t="shared" si="19"/>
        <v>0</v>
      </c>
      <c r="N270" s="1637">
        <f t="shared" si="20"/>
        <v>0</v>
      </c>
    </row>
    <row r="271" spans="1:14" x14ac:dyDescent="0.3">
      <c r="A271" s="827" t="s">
        <v>1934</v>
      </c>
      <c r="B271" s="828" t="s">
        <v>1935</v>
      </c>
      <c r="C271" s="824">
        <v>5</v>
      </c>
      <c r="D271" s="1378" t="str">
        <f t="shared" si="18"/>
        <v/>
      </c>
      <c r="E271" s="911">
        <f>IF(ISERROR(VLOOKUP(CONCATENATE($B271,"-",$C271),IN_1F!$B$2:$X$2946,3,FALSE))=TRUE,"",VLOOKUP(CONCATENATE($B271,"-",$C271),IN_1F!$B$2:$X$2946,3,FALSE))</f>
        <v>0</v>
      </c>
      <c r="F271" s="912">
        <f>IF(ISERROR(VLOOKUP(CONCATENATE($B271,"-",$C271),IN_1F!$B$2:$X$2946,4,FALSE))=TRUE,"",VLOOKUP(CONCATENATE($B271,"-",$C271),IN_1F!$B$2:$X$2946,4,FALSE))</f>
        <v>0</v>
      </c>
      <c r="G271" s="911">
        <f>IF(ISERROR(VLOOKUP(CONCATENATE($B271,"-",$C271),IN_1F!$B$2:$X$2946,5,FALSE))=TRUE,"",VLOOKUP(CONCATENATE($B271,"-",$C271),IN_1F!$B$2:$X$2946,5,FALSE))</f>
        <v>0</v>
      </c>
      <c r="H271" s="913">
        <f>IF(ISERROR(VLOOKUP(CONCATENATE($B271,"-",$C271),IN_1F!$B$2:$X$2946,6,FALSE))=TRUE,"",VLOOKUP(CONCATENATE($B271,"-",$C271),IN_1F!$B$2:$X$2946,6,FALSE))</f>
        <v>0</v>
      </c>
      <c r="I271" s="911">
        <f>IF(ISERROR(VLOOKUP(CONCATENATE($B271,"-",$C271),IN_1F!$B$2:$X$2946,7,FALSE))=TRUE,"",VLOOKUP(CONCATENATE($B271,"-",$C271),IN_1F!$B$2:$X$2946,7,FALSE))</f>
        <v>0</v>
      </c>
      <c r="J271" s="913">
        <f>IF(ISERROR(VLOOKUP(CONCATENATE($B271,"-",$C271),IN_1F!$B$2:$X$2946,8,FALSE))=TRUE,"",VLOOKUP(CONCATENATE($B271,"-",$C271),IN_1F!$B$2:$X$2946,8,FALSE))</f>
        <v>0</v>
      </c>
      <c r="K271" s="911">
        <f>IF(ISERROR(VLOOKUP(CONCATENATE($B271,"-",$C271),IN_1F!$B$2:$X$2946,9,FALSE))=TRUE,"",VLOOKUP(CONCATENATE($B271,"-",$C271),IN_1F!$B$2:$X$2946,9,FALSE))</f>
        <v>0</v>
      </c>
      <c r="L271" s="913">
        <f>IF(ISERROR(VLOOKUP(CONCATENATE($B271,"-",$C271),IN_1F!$B$2:$X$2946,10,FALSE))=TRUE,"",VLOOKUP(CONCATENATE($B271,"-",$C271),IN_1F!$B$2:$X$2946,10,FALSE))</f>
        <v>0</v>
      </c>
      <c r="M271" s="1636">
        <f t="shared" si="19"/>
        <v>0</v>
      </c>
      <c r="N271" s="1637">
        <f t="shared" si="20"/>
        <v>0</v>
      </c>
    </row>
    <row r="272" spans="1:14" x14ac:dyDescent="0.3">
      <c r="A272" s="827" t="s">
        <v>1936</v>
      </c>
      <c r="B272" s="828" t="s">
        <v>1937</v>
      </c>
      <c r="C272" s="824">
        <v>5</v>
      </c>
      <c r="D272" s="1378" t="str">
        <f t="shared" si="18"/>
        <v/>
      </c>
      <c r="E272" s="911">
        <f>IF(ISERROR(VLOOKUP(CONCATENATE($B272,"-",$C272),IN_1F!$B$2:$X$2946,3,FALSE))=TRUE,"",VLOOKUP(CONCATENATE($B272,"-",$C272),IN_1F!$B$2:$X$2946,3,FALSE))</f>
        <v>0</v>
      </c>
      <c r="F272" s="912">
        <f>IF(ISERROR(VLOOKUP(CONCATENATE($B272,"-",$C272),IN_1F!$B$2:$X$2946,4,FALSE))=TRUE,"",VLOOKUP(CONCATENATE($B272,"-",$C272),IN_1F!$B$2:$X$2946,4,FALSE))</f>
        <v>0</v>
      </c>
      <c r="G272" s="911">
        <f>IF(ISERROR(VLOOKUP(CONCATENATE($B272,"-",$C272),IN_1F!$B$2:$X$2946,5,FALSE))=TRUE,"",VLOOKUP(CONCATENATE($B272,"-",$C272),IN_1F!$B$2:$X$2946,5,FALSE))</f>
        <v>0</v>
      </c>
      <c r="H272" s="913">
        <f>IF(ISERROR(VLOOKUP(CONCATENATE($B272,"-",$C272),IN_1F!$B$2:$X$2946,6,FALSE))=TRUE,"",VLOOKUP(CONCATENATE($B272,"-",$C272),IN_1F!$B$2:$X$2946,6,FALSE))</f>
        <v>0</v>
      </c>
      <c r="I272" s="911">
        <f>IF(ISERROR(VLOOKUP(CONCATENATE($B272,"-",$C272),IN_1F!$B$2:$X$2946,7,FALSE))=TRUE,"",VLOOKUP(CONCATENATE($B272,"-",$C272),IN_1F!$B$2:$X$2946,7,FALSE))</f>
        <v>0</v>
      </c>
      <c r="J272" s="913">
        <f>IF(ISERROR(VLOOKUP(CONCATENATE($B272,"-",$C272),IN_1F!$B$2:$X$2946,8,FALSE))=TRUE,"",VLOOKUP(CONCATENATE($B272,"-",$C272),IN_1F!$B$2:$X$2946,8,FALSE))</f>
        <v>0</v>
      </c>
      <c r="K272" s="911">
        <f>IF(ISERROR(VLOOKUP(CONCATENATE($B272,"-",$C272),IN_1F!$B$2:$X$2946,9,FALSE))=TRUE,"",VLOOKUP(CONCATENATE($B272,"-",$C272),IN_1F!$B$2:$X$2946,9,FALSE))</f>
        <v>0</v>
      </c>
      <c r="L272" s="913">
        <f>IF(ISERROR(VLOOKUP(CONCATENATE($B272,"-",$C272),IN_1F!$B$2:$X$2946,10,FALSE))=TRUE,"",VLOOKUP(CONCATENATE($B272,"-",$C272),IN_1F!$B$2:$X$2946,10,FALSE))</f>
        <v>0</v>
      </c>
      <c r="M272" s="1636">
        <f t="shared" si="19"/>
        <v>0</v>
      </c>
      <c r="N272" s="1637">
        <f t="shared" si="20"/>
        <v>0</v>
      </c>
    </row>
    <row r="273" spans="1:14" x14ac:dyDescent="0.3">
      <c r="A273" s="827" t="s">
        <v>1938</v>
      </c>
      <c r="B273" s="828" t="s">
        <v>1939</v>
      </c>
      <c r="C273" s="824">
        <v>5</v>
      </c>
      <c r="D273" s="1378" t="str">
        <f t="shared" si="18"/>
        <v/>
      </c>
      <c r="E273" s="911">
        <f>IF(ISERROR(VLOOKUP(CONCATENATE($B273,"-",$C273),IN_1F!$B$2:$X$2946,3,FALSE))=TRUE,"",VLOOKUP(CONCATENATE($B273,"-",$C273),IN_1F!$B$2:$X$2946,3,FALSE))</f>
        <v>0</v>
      </c>
      <c r="F273" s="912">
        <f>IF(ISERROR(VLOOKUP(CONCATENATE($B273,"-",$C273),IN_1F!$B$2:$X$2946,4,FALSE))=TRUE,"",VLOOKUP(CONCATENATE($B273,"-",$C273),IN_1F!$B$2:$X$2946,4,FALSE))</f>
        <v>0</v>
      </c>
      <c r="G273" s="911">
        <f>IF(ISERROR(VLOOKUP(CONCATENATE($B273,"-",$C273),IN_1F!$B$2:$X$2946,5,FALSE))=TRUE,"",VLOOKUP(CONCATENATE($B273,"-",$C273),IN_1F!$B$2:$X$2946,5,FALSE))</f>
        <v>0</v>
      </c>
      <c r="H273" s="913">
        <f>IF(ISERROR(VLOOKUP(CONCATENATE($B273,"-",$C273),IN_1F!$B$2:$X$2946,6,FALSE))=TRUE,"",VLOOKUP(CONCATENATE($B273,"-",$C273),IN_1F!$B$2:$X$2946,6,FALSE))</f>
        <v>0</v>
      </c>
      <c r="I273" s="911">
        <f>IF(ISERROR(VLOOKUP(CONCATENATE($B273,"-",$C273),IN_1F!$B$2:$X$2946,7,FALSE))=TRUE,"",VLOOKUP(CONCATENATE($B273,"-",$C273),IN_1F!$B$2:$X$2946,7,FALSE))</f>
        <v>0</v>
      </c>
      <c r="J273" s="913">
        <f>IF(ISERROR(VLOOKUP(CONCATENATE($B273,"-",$C273),IN_1F!$B$2:$X$2946,8,FALSE))=TRUE,"",VLOOKUP(CONCATENATE($B273,"-",$C273),IN_1F!$B$2:$X$2946,8,FALSE))</f>
        <v>0</v>
      </c>
      <c r="K273" s="911">
        <f>IF(ISERROR(VLOOKUP(CONCATENATE($B273,"-",$C273),IN_1F!$B$2:$X$2946,9,FALSE))=TRUE,"",VLOOKUP(CONCATENATE($B273,"-",$C273),IN_1F!$B$2:$X$2946,9,FALSE))</f>
        <v>0</v>
      </c>
      <c r="L273" s="913">
        <f>IF(ISERROR(VLOOKUP(CONCATENATE($B273,"-",$C273),IN_1F!$B$2:$X$2946,10,FALSE))=TRUE,"",VLOOKUP(CONCATENATE($B273,"-",$C273),IN_1F!$B$2:$X$2946,10,FALSE))</f>
        <v>0</v>
      </c>
      <c r="M273" s="1636">
        <f t="shared" si="19"/>
        <v>0</v>
      </c>
      <c r="N273" s="1637">
        <f t="shared" si="20"/>
        <v>0</v>
      </c>
    </row>
    <row r="274" spans="1:14" x14ac:dyDescent="0.3">
      <c r="A274" s="830" t="s">
        <v>1940</v>
      </c>
      <c r="B274" s="831" t="s">
        <v>1941</v>
      </c>
      <c r="C274" s="832">
        <v>5</v>
      </c>
      <c r="D274" s="1378" t="str">
        <f t="shared" si="18"/>
        <v/>
      </c>
      <c r="E274" s="911">
        <f>IF(ISERROR(VLOOKUP(CONCATENATE($B274,"-",$C274),IN_1F!$B$2:$X$2946,3,FALSE))=TRUE,"",VLOOKUP(CONCATENATE($B274,"-",$C274),IN_1F!$B$2:$X$2946,3,FALSE))</f>
        <v>0</v>
      </c>
      <c r="F274" s="912">
        <f>IF(ISERROR(VLOOKUP(CONCATENATE($B274,"-",$C274),IN_1F!$B$2:$X$2946,4,FALSE))=TRUE,"",VLOOKUP(CONCATENATE($B274,"-",$C274),IN_1F!$B$2:$X$2946,4,FALSE))</f>
        <v>0</v>
      </c>
      <c r="G274" s="911">
        <f>IF(ISERROR(VLOOKUP(CONCATENATE($B274,"-",$C274),IN_1F!$B$2:$X$2946,5,FALSE))=TRUE,"",VLOOKUP(CONCATENATE($B274,"-",$C274),IN_1F!$B$2:$X$2946,5,FALSE))</f>
        <v>0</v>
      </c>
      <c r="H274" s="913">
        <f>IF(ISERROR(VLOOKUP(CONCATENATE($B274,"-",$C274),IN_1F!$B$2:$X$2946,6,FALSE))=TRUE,"",VLOOKUP(CONCATENATE($B274,"-",$C274),IN_1F!$B$2:$X$2946,6,FALSE))</f>
        <v>0</v>
      </c>
      <c r="I274" s="911">
        <f>IF(ISERROR(VLOOKUP(CONCATENATE($B274,"-",$C274),IN_1F!$B$2:$X$2946,7,FALSE))=TRUE,"",VLOOKUP(CONCATENATE($B274,"-",$C274),IN_1F!$B$2:$X$2946,7,FALSE))</f>
        <v>0</v>
      </c>
      <c r="J274" s="913">
        <f>IF(ISERROR(VLOOKUP(CONCATENATE($B274,"-",$C274),IN_1F!$B$2:$X$2946,8,FALSE))=TRUE,"",VLOOKUP(CONCATENATE($B274,"-",$C274),IN_1F!$B$2:$X$2946,8,FALSE))</f>
        <v>0</v>
      </c>
      <c r="K274" s="911">
        <f>IF(ISERROR(VLOOKUP(CONCATENATE($B274,"-",$C274),IN_1F!$B$2:$X$2946,9,FALSE))=TRUE,"",VLOOKUP(CONCATENATE($B274,"-",$C274),IN_1F!$B$2:$X$2946,9,FALSE))</f>
        <v>0</v>
      </c>
      <c r="L274" s="913">
        <f>IF(ISERROR(VLOOKUP(CONCATENATE($B274,"-",$C274),IN_1F!$B$2:$X$2946,10,FALSE))=TRUE,"",VLOOKUP(CONCATENATE($B274,"-",$C274),IN_1F!$B$2:$X$2946,10,FALSE))</f>
        <v>0</v>
      </c>
      <c r="M274" s="1636">
        <f t="shared" si="19"/>
        <v>0</v>
      </c>
      <c r="N274" s="1637">
        <f t="shared" si="20"/>
        <v>0</v>
      </c>
    </row>
    <row r="275" spans="1:14" x14ac:dyDescent="0.3">
      <c r="A275" s="827" t="s">
        <v>1942</v>
      </c>
      <c r="B275" s="828" t="s">
        <v>1943</v>
      </c>
      <c r="C275" s="824">
        <v>5</v>
      </c>
      <c r="D275" s="1378" t="str">
        <f t="shared" si="18"/>
        <v/>
      </c>
      <c r="E275" s="911">
        <f>IF(ISERROR(VLOOKUP(CONCATENATE($B275,"-",$C275),IN_1F!$B$2:$X$2946,3,FALSE))=TRUE,"",VLOOKUP(CONCATENATE($B275,"-",$C275),IN_1F!$B$2:$X$2946,3,FALSE))</f>
        <v>0</v>
      </c>
      <c r="F275" s="912">
        <f>IF(ISERROR(VLOOKUP(CONCATENATE($B275,"-",$C275),IN_1F!$B$2:$X$2946,4,FALSE))=TRUE,"",VLOOKUP(CONCATENATE($B275,"-",$C275),IN_1F!$B$2:$X$2946,4,FALSE))</f>
        <v>0</v>
      </c>
      <c r="G275" s="911">
        <f>IF(ISERROR(VLOOKUP(CONCATENATE($B275,"-",$C275),IN_1F!$B$2:$X$2946,5,FALSE))=TRUE,"",VLOOKUP(CONCATENATE($B275,"-",$C275),IN_1F!$B$2:$X$2946,5,FALSE))</f>
        <v>0</v>
      </c>
      <c r="H275" s="913">
        <f>IF(ISERROR(VLOOKUP(CONCATENATE($B275,"-",$C275),IN_1F!$B$2:$X$2946,6,FALSE))=TRUE,"",VLOOKUP(CONCATENATE($B275,"-",$C275),IN_1F!$B$2:$X$2946,6,FALSE))</f>
        <v>0</v>
      </c>
      <c r="I275" s="911">
        <f>IF(ISERROR(VLOOKUP(CONCATENATE($B275,"-",$C275),IN_1F!$B$2:$X$2946,7,FALSE))=TRUE,"",VLOOKUP(CONCATENATE($B275,"-",$C275),IN_1F!$B$2:$X$2946,7,FALSE))</f>
        <v>0</v>
      </c>
      <c r="J275" s="913">
        <f>IF(ISERROR(VLOOKUP(CONCATENATE($B275,"-",$C275),IN_1F!$B$2:$X$2946,8,FALSE))=TRUE,"",VLOOKUP(CONCATENATE($B275,"-",$C275),IN_1F!$B$2:$X$2946,8,FALSE))</f>
        <v>0</v>
      </c>
      <c r="K275" s="911">
        <f>IF(ISERROR(VLOOKUP(CONCATENATE($B275,"-",$C275),IN_1F!$B$2:$X$2946,9,FALSE))=TRUE,"",VLOOKUP(CONCATENATE($B275,"-",$C275),IN_1F!$B$2:$X$2946,9,FALSE))</f>
        <v>0</v>
      </c>
      <c r="L275" s="913">
        <f>IF(ISERROR(VLOOKUP(CONCATENATE($B275,"-",$C275),IN_1F!$B$2:$X$2946,10,FALSE))=TRUE,"",VLOOKUP(CONCATENATE($B275,"-",$C275),IN_1F!$B$2:$X$2946,10,FALSE))</f>
        <v>0</v>
      </c>
      <c r="M275" s="1636">
        <f t="shared" si="19"/>
        <v>0</v>
      </c>
      <c r="N275" s="1637">
        <f t="shared" si="20"/>
        <v>0</v>
      </c>
    </row>
    <row r="276" spans="1:14" x14ac:dyDescent="0.3">
      <c r="A276" s="830" t="s">
        <v>1944</v>
      </c>
      <c r="B276" s="831" t="s">
        <v>1945</v>
      </c>
      <c r="C276" s="832">
        <v>5</v>
      </c>
      <c r="D276" s="1378" t="str">
        <f t="shared" si="18"/>
        <v/>
      </c>
      <c r="E276" s="911">
        <f>IF(ISERROR(VLOOKUP(CONCATENATE($B276,"-",$C276),IN_1F!$B$2:$X$2946,3,FALSE))=TRUE,"",VLOOKUP(CONCATENATE($B276,"-",$C276),IN_1F!$B$2:$X$2946,3,FALSE))</f>
        <v>0</v>
      </c>
      <c r="F276" s="912">
        <f>IF(ISERROR(VLOOKUP(CONCATENATE($B276,"-",$C276),IN_1F!$B$2:$X$2946,4,FALSE))=TRUE,"",VLOOKUP(CONCATENATE($B276,"-",$C276),IN_1F!$B$2:$X$2946,4,FALSE))</f>
        <v>0</v>
      </c>
      <c r="G276" s="911">
        <f>IF(ISERROR(VLOOKUP(CONCATENATE($B276,"-",$C276),IN_1F!$B$2:$X$2946,5,FALSE))=TRUE,"",VLOOKUP(CONCATENATE($B276,"-",$C276),IN_1F!$B$2:$X$2946,5,FALSE))</f>
        <v>0</v>
      </c>
      <c r="H276" s="913">
        <f>IF(ISERROR(VLOOKUP(CONCATENATE($B276,"-",$C276),IN_1F!$B$2:$X$2946,6,FALSE))=TRUE,"",VLOOKUP(CONCATENATE($B276,"-",$C276),IN_1F!$B$2:$X$2946,6,FALSE))</f>
        <v>0</v>
      </c>
      <c r="I276" s="911">
        <f>IF(ISERROR(VLOOKUP(CONCATENATE($B276,"-",$C276),IN_1F!$B$2:$X$2946,7,FALSE))=TRUE,"",VLOOKUP(CONCATENATE($B276,"-",$C276),IN_1F!$B$2:$X$2946,7,FALSE))</f>
        <v>0</v>
      </c>
      <c r="J276" s="913">
        <f>IF(ISERROR(VLOOKUP(CONCATENATE($B276,"-",$C276),IN_1F!$B$2:$X$2946,8,FALSE))=TRUE,"",VLOOKUP(CONCATENATE($B276,"-",$C276),IN_1F!$B$2:$X$2946,8,FALSE))</f>
        <v>0</v>
      </c>
      <c r="K276" s="911">
        <f>IF(ISERROR(VLOOKUP(CONCATENATE($B276,"-",$C276),IN_1F!$B$2:$X$2946,9,FALSE))=TRUE,"",VLOOKUP(CONCATENATE($B276,"-",$C276),IN_1F!$B$2:$X$2946,9,FALSE))</f>
        <v>0</v>
      </c>
      <c r="L276" s="913">
        <f>IF(ISERROR(VLOOKUP(CONCATENATE($B276,"-",$C276),IN_1F!$B$2:$X$2946,10,FALSE))=TRUE,"",VLOOKUP(CONCATENATE($B276,"-",$C276),IN_1F!$B$2:$X$2946,10,FALSE))</f>
        <v>0</v>
      </c>
      <c r="M276" s="1636">
        <f t="shared" si="19"/>
        <v>0</v>
      </c>
      <c r="N276" s="1637">
        <f t="shared" si="20"/>
        <v>0</v>
      </c>
    </row>
    <row r="277" spans="1:14" x14ac:dyDescent="0.3">
      <c r="A277" s="827" t="s">
        <v>1946</v>
      </c>
      <c r="B277" s="828" t="s">
        <v>1947</v>
      </c>
      <c r="C277" s="824">
        <v>5</v>
      </c>
      <c r="D277" s="1378" t="str">
        <f t="shared" si="18"/>
        <v/>
      </c>
      <c r="E277" s="911">
        <f>IF(ISERROR(VLOOKUP(CONCATENATE($B277,"-",$C277),IN_1F!$B$2:$X$2946,3,FALSE))=TRUE,"",VLOOKUP(CONCATENATE($B277,"-",$C277),IN_1F!$B$2:$X$2946,3,FALSE))</f>
        <v>0</v>
      </c>
      <c r="F277" s="912">
        <f>IF(ISERROR(VLOOKUP(CONCATENATE($B277,"-",$C277),IN_1F!$B$2:$X$2946,4,FALSE))=TRUE,"",VLOOKUP(CONCATENATE($B277,"-",$C277),IN_1F!$B$2:$X$2946,4,FALSE))</f>
        <v>0</v>
      </c>
      <c r="G277" s="911">
        <f>IF(ISERROR(VLOOKUP(CONCATENATE($B277,"-",$C277),IN_1F!$B$2:$X$2946,5,FALSE))=TRUE,"",VLOOKUP(CONCATENATE($B277,"-",$C277),IN_1F!$B$2:$X$2946,5,FALSE))</f>
        <v>0</v>
      </c>
      <c r="H277" s="913">
        <f>IF(ISERROR(VLOOKUP(CONCATENATE($B277,"-",$C277),IN_1F!$B$2:$X$2946,6,FALSE))=TRUE,"",VLOOKUP(CONCATENATE($B277,"-",$C277),IN_1F!$B$2:$X$2946,6,FALSE))</f>
        <v>0</v>
      </c>
      <c r="I277" s="911">
        <f>IF(ISERROR(VLOOKUP(CONCATENATE($B277,"-",$C277),IN_1F!$B$2:$X$2946,7,FALSE))=TRUE,"",VLOOKUP(CONCATENATE($B277,"-",$C277),IN_1F!$B$2:$X$2946,7,FALSE))</f>
        <v>0</v>
      </c>
      <c r="J277" s="913">
        <f>IF(ISERROR(VLOOKUP(CONCATENATE($B277,"-",$C277),IN_1F!$B$2:$X$2946,8,FALSE))=TRUE,"",VLOOKUP(CONCATENATE($B277,"-",$C277),IN_1F!$B$2:$X$2946,8,FALSE))</f>
        <v>0</v>
      </c>
      <c r="K277" s="911">
        <f>IF(ISERROR(VLOOKUP(CONCATENATE($B277,"-",$C277),IN_1F!$B$2:$X$2946,9,FALSE))=TRUE,"",VLOOKUP(CONCATENATE($B277,"-",$C277),IN_1F!$B$2:$X$2946,9,FALSE))</f>
        <v>0</v>
      </c>
      <c r="L277" s="913">
        <f>IF(ISERROR(VLOOKUP(CONCATENATE($B277,"-",$C277),IN_1F!$B$2:$X$2946,10,FALSE))=TRUE,"",VLOOKUP(CONCATENATE($B277,"-",$C277),IN_1F!$B$2:$X$2946,10,FALSE))</f>
        <v>0</v>
      </c>
      <c r="M277" s="1636">
        <f t="shared" si="19"/>
        <v>0</v>
      </c>
      <c r="N277" s="1637">
        <f t="shared" si="20"/>
        <v>0</v>
      </c>
    </row>
    <row r="278" spans="1:14" x14ac:dyDescent="0.3">
      <c r="A278" s="830" t="s">
        <v>1948</v>
      </c>
      <c r="B278" s="831" t="s">
        <v>1949</v>
      </c>
      <c r="C278" s="832">
        <v>5</v>
      </c>
      <c r="D278" s="1378" t="str">
        <f t="shared" si="18"/>
        <v/>
      </c>
      <c r="E278" s="911">
        <f>IF(ISERROR(VLOOKUP(CONCATENATE($B278,"-",$C278),IN_1F!$B$2:$X$2946,3,FALSE))=TRUE,"",VLOOKUP(CONCATENATE($B278,"-",$C278),IN_1F!$B$2:$X$2946,3,FALSE))</f>
        <v>0</v>
      </c>
      <c r="F278" s="912">
        <f>IF(ISERROR(VLOOKUP(CONCATENATE($B278,"-",$C278),IN_1F!$B$2:$X$2946,4,FALSE))=TRUE,"",VLOOKUP(CONCATENATE($B278,"-",$C278),IN_1F!$B$2:$X$2946,4,FALSE))</f>
        <v>0</v>
      </c>
      <c r="G278" s="911">
        <f>IF(ISERROR(VLOOKUP(CONCATENATE($B278,"-",$C278),IN_1F!$B$2:$X$2946,5,FALSE))=TRUE,"",VLOOKUP(CONCATENATE($B278,"-",$C278),IN_1F!$B$2:$X$2946,5,FALSE))</f>
        <v>0</v>
      </c>
      <c r="H278" s="913">
        <f>IF(ISERROR(VLOOKUP(CONCATENATE($B278,"-",$C278),IN_1F!$B$2:$X$2946,6,FALSE))=TRUE,"",VLOOKUP(CONCATENATE($B278,"-",$C278),IN_1F!$B$2:$X$2946,6,FALSE))</f>
        <v>0</v>
      </c>
      <c r="I278" s="911">
        <f>IF(ISERROR(VLOOKUP(CONCATENATE($B278,"-",$C278),IN_1F!$B$2:$X$2946,7,FALSE))=TRUE,"",VLOOKUP(CONCATENATE($B278,"-",$C278),IN_1F!$B$2:$X$2946,7,FALSE))</f>
        <v>0</v>
      </c>
      <c r="J278" s="913">
        <f>IF(ISERROR(VLOOKUP(CONCATENATE($B278,"-",$C278),IN_1F!$B$2:$X$2946,8,FALSE))=TRUE,"",VLOOKUP(CONCATENATE($B278,"-",$C278),IN_1F!$B$2:$X$2946,8,FALSE))</f>
        <v>0</v>
      </c>
      <c r="K278" s="911">
        <f>IF(ISERROR(VLOOKUP(CONCATENATE($B278,"-",$C278),IN_1F!$B$2:$X$2946,9,FALSE))=TRUE,"",VLOOKUP(CONCATENATE($B278,"-",$C278),IN_1F!$B$2:$X$2946,9,FALSE))</f>
        <v>0</v>
      </c>
      <c r="L278" s="913">
        <f>IF(ISERROR(VLOOKUP(CONCATENATE($B278,"-",$C278),IN_1F!$B$2:$X$2946,10,FALSE))=TRUE,"",VLOOKUP(CONCATENATE($B278,"-",$C278),IN_1F!$B$2:$X$2946,10,FALSE))</f>
        <v>0</v>
      </c>
      <c r="M278" s="1636">
        <f t="shared" si="19"/>
        <v>0</v>
      </c>
      <c r="N278" s="1637">
        <f t="shared" si="20"/>
        <v>0</v>
      </c>
    </row>
    <row r="279" spans="1:14" x14ac:dyDescent="0.3">
      <c r="A279" s="827" t="s">
        <v>1950</v>
      </c>
      <c r="B279" s="828" t="s">
        <v>1951</v>
      </c>
      <c r="C279" s="824">
        <v>5</v>
      </c>
      <c r="D279" s="1378" t="str">
        <f t="shared" si="18"/>
        <v/>
      </c>
      <c r="E279" s="911">
        <f>IF(ISERROR(VLOOKUP(CONCATENATE($B279,"-",$C279),IN_1F!$B$2:$X$2946,3,FALSE))=TRUE,"",VLOOKUP(CONCATENATE($B279,"-",$C279),IN_1F!$B$2:$X$2946,3,FALSE))</f>
        <v>0</v>
      </c>
      <c r="F279" s="912">
        <f>IF(ISERROR(VLOOKUP(CONCATENATE($B279,"-",$C279),IN_1F!$B$2:$X$2946,4,FALSE))=TRUE,"",VLOOKUP(CONCATENATE($B279,"-",$C279),IN_1F!$B$2:$X$2946,4,FALSE))</f>
        <v>0</v>
      </c>
      <c r="G279" s="911">
        <f>IF(ISERROR(VLOOKUP(CONCATENATE($B279,"-",$C279),IN_1F!$B$2:$X$2946,5,FALSE))=TRUE,"",VLOOKUP(CONCATENATE($B279,"-",$C279),IN_1F!$B$2:$X$2946,5,FALSE))</f>
        <v>0</v>
      </c>
      <c r="H279" s="913">
        <f>IF(ISERROR(VLOOKUP(CONCATENATE($B279,"-",$C279),IN_1F!$B$2:$X$2946,6,FALSE))=TRUE,"",VLOOKUP(CONCATENATE($B279,"-",$C279),IN_1F!$B$2:$X$2946,6,FALSE))</f>
        <v>0</v>
      </c>
      <c r="I279" s="911">
        <f>IF(ISERROR(VLOOKUP(CONCATENATE($B279,"-",$C279),IN_1F!$B$2:$X$2946,7,FALSE))=TRUE,"",VLOOKUP(CONCATENATE($B279,"-",$C279),IN_1F!$B$2:$X$2946,7,FALSE))</f>
        <v>0</v>
      </c>
      <c r="J279" s="913">
        <f>IF(ISERROR(VLOOKUP(CONCATENATE($B279,"-",$C279),IN_1F!$B$2:$X$2946,8,FALSE))=TRUE,"",VLOOKUP(CONCATENATE($B279,"-",$C279),IN_1F!$B$2:$X$2946,8,FALSE))</f>
        <v>0</v>
      </c>
      <c r="K279" s="911">
        <f>IF(ISERROR(VLOOKUP(CONCATENATE($B279,"-",$C279),IN_1F!$B$2:$X$2946,9,FALSE))=TRUE,"",VLOOKUP(CONCATENATE($B279,"-",$C279),IN_1F!$B$2:$X$2946,9,FALSE))</f>
        <v>0</v>
      </c>
      <c r="L279" s="913">
        <f>IF(ISERROR(VLOOKUP(CONCATENATE($B279,"-",$C279),IN_1F!$B$2:$X$2946,10,FALSE))=TRUE,"",VLOOKUP(CONCATENATE($B279,"-",$C279),IN_1F!$B$2:$X$2946,10,FALSE))</f>
        <v>0</v>
      </c>
      <c r="M279" s="1636">
        <f t="shared" si="19"/>
        <v>0</v>
      </c>
      <c r="N279" s="1637">
        <f t="shared" si="20"/>
        <v>0</v>
      </c>
    </row>
    <row r="280" spans="1:14" x14ac:dyDescent="0.3">
      <c r="A280" s="830" t="s">
        <v>1952</v>
      </c>
      <c r="B280" s="831" t="s">
        <v>1953</v>
      </c>
      <c r="C280" s="832">
        <v>5</v>
      </c>
      <c r="D280" s="1378" t="str">
        <f t="shared" si="18"/>
        <v/>
      </c>
      <c r="E280" s="911">
        <f>IF(ISERROR(VLOOKUP(CONCATENATE($B280,"-",$C280),IN_1F!$B$2:$X$2946,3,FALSE))=TRUE,"",VLOOKUP(CONCATENATE($B280,"-",$C280),IN_1F!$B$2:$X$2946,3,FALSE))</f>
        <v>0</v>
      </c>
      <c r="F280" s="912">
        <f>IF(ISERROR(VLOOKUP(CONCATENATE($B280,"-",$C280),IN_1F!$B$2:$X$2946,4,FALSE))=TRUE,"",VLOOKUP(CONCATENATE($B280,"-",$C280),IN_1F!$B$2:$X$2946,4,FALSE))</f>
        <v>0</v>
      </c>
      <c r="G280" s="911">
        <f>IF(ISERROR(VLOOKUP(CONCATENATE($B280,"-",$C280),IN_1F!$B$2:$X$2946,5,FALSE))=TRUE,"",VLOOKUP(CONCATENATE($B280,"-",$C280),IN_1F!$B$2:$X$2946,5,FALSE))</f>
        <v>0</v>
      </c>
      <c r="H280" s="913">
        <f>IF(ISERROR(VLOOKUP(CONCATENATE($B280,"-",$C280),IN_1F!$B$2:$X$2946,6,FALSE))=TRUE,"",VLOOKUP(CONCATENATE($B280,"-",$C280),IN_1F!$B$2:$X$2946,6,FALSE))</f>
        <v>0</v>
      </c>
      <c r="I280" s="911">
        <f>IF(ISERROR(VLOOKUP(CONCATENATE($B280,"-",$C280),IN_1F!$B$2:$X$2946,7,FALSE))=TRUE,"",VLOOKUP(CONCATENATE($B280,"-",$C280),IN_1F!$B$2:$X$2946,7,FALSE))</f>
        <v>0</v>
      </c>
      <c r="J280" s="913">
        <f>IF(ISERROR(VLOOKUP(CONCATENATE($B280,"-",$C280),IN_1F!$B$2:$X$2946,8,FALSE))=TRUE,"",VLOOKUP(CONCATENATE($B280,"-",$C280),IN_1F!$B$2:$X$2946,8,FALSE))</f>
        <v>0</v>
      </c>
      <c r="K280" s="911">
        <f>IF(ISERROR(VLOOKUP(CONCATENATE($B280,"-",$C280),IN_1F!$B$2:$X$2946,9,FALSE))=TRUE,"",VLOOKUP(CONCATENATE($B280,"-",$C280),IN_1F!$B$2:$X$2946,9,FALSE))</f>
        <v>0</v>
      </c>
      <c r="L280" s="913">
        <f>IF(ISERROR(VLOOKUP(CONCATENATE($B280,"-",$C280),IN_1F!$B$2:$X$2946,10,FALSE))=TRUE,"",VLOOKUP(CONCATENATE($B280,"-",$C280),IN_1F!$B$2:$X$2946,10,FALSE))</f>
        <v>0</v>
      </c>
      <c r="M280" s="1636">
        <f t="shared" si="19"/>
        <v>0</v>
      </c>
      <c r="N280" s="1637">
        <f t="shared" si="20"/>
        <v>0</v>
      </c>
    </row>
    <row r="281" spans="1:14" x14ac:dyDescent="0.3">
      <c r="A281" s="827" t="s">
        <v>1954</v>
      </c>
      <c r="B281" s="828" t="s">
        <v>1955</v>
      </c>
      <c r="C281" s="824">
        <v>5</v>
      </c>
      <c r="D281" s="1378" t="str">
        <f t="shared" si="18"/>
        <v/>
      </c>
      <c r="E281" s="911">
        <f>IF(ISERROR(VLOOKUP(CONCATENATE($B281,"-",$C281),IN_1F!$B$2:$X$2946,3,FALSE))=TRUE,"",VLOOKUP(CONCATENATE($B281,"-",$C281),IN_1F!$B$2:$X$2946,3,FALSE))</f>
        <v>0</v>
      </c>
      <c r="F281" s="912">
        <f>IF(ISERROR(VLOOKUP(CONCATENATE($B281,"-",$C281),IN_1F!$B$2:$X$2946,4,FALSE))=TRUE,"",VLOOKUP(CONCATENATE($B281,"-",$C281),IN_1F!$B$2:$X$2946,4,FALSE))</f>
        <v>0</v>
      </c>
      <c r="G281" s="911">
        <f>IF(ISERROR(VLOOKUP(CONCATENATE($B281,"-",$C281),IN_1F!$B$2:$X$2946,5,FALSE))=TRUE,"",VLOOKUP(CONCATENATE($B281,"-",$C281),IN_1F!$B$2:$X$2946,5,FALSE))</f>
        <v>0</v>
      </c>
      <c r="H281" s="913">
        <f>IF(ISERROR(VLOOKUP(CONCATENATE($B281,"-",$C281),IN_1F!$B$2:$X$2946,6,FALSE))=TRUE,"",VLOOKUP(CONCATENATE($B281,"-",$C281),IN_1F!$B$2:$X$2946,6,FALSE))</f>
        <v>0</v>
      </c>
      <c r="I281" s="911">
        <f>IF(ISERROR(VLOOKUP(CONCATENATE($B281,"-",$C281),IN_1F!$B$2:$X$2946,7,FALSE))=TRUE,"",VLOOKUP(CONCATENATE($B281,"-",$C281),IN_1F!$B$2:$X$2946,7,FALSE))</f>
        <v>0</v>
      </c>
      <c r="J281" s="913">
        <f>IF(ISERROR(VLOOKUP(CONCATENATE($B281,"-",$C281),IN_1F!$B$2:$X$2946,8,FALSE))=TRUE,"",VLOOKUP(CONCATENATE($B281,"-",$C281),IN_1F!$B$2:$X$2946,8,FALSE))</f>
        <v>0</v>
      </c>
      <c r="K281" s="911">
        <f>IF(ISERROR(VLOOKUP(CONCATENATE($B281,"-",$C281),IN_1F!$B$2:$X$2946,9,FALSE))=TRUE,"",VLOOKUP(CONCATENATE($B281,"-",$C281),IN_1F!$B$2:$X$2946,9,FALSE))</f>
        <v>0</v>
      </c>
      <c r="L281" s="913">
        <f>IF(ISERROR(VLOOKUP(CONCATENATE($B281,"-",$C281),IN_1F!$B$2:$X$2946,10,FALSE))=TRUE,"",VLOOKUP(CONCATENATE($B281,"-",$C281),IN_1F!$B$2:$X$2946,10,FALSE))</f>
        <v>0</v>
      </c>
      <c r="M281" s="1636">
        <f t="shared" si="19"/>
        <v>0</v>
      </c>
      <c r="N281" s="1637">
        <f t="shared" si="20"/>
        <v>0</v>
      </c>
    </row>
    <row r="282" spans="1:14" x14ac:dyDescent="0.3">
      <c r="A282" s="830" t="s">
        <v>1956</v>
      </c>
      <c r="B282" s="831" t="s">
        <v>1957</v>
      </c>
      <c r="C282" s="832">
        <v>5</v>
      </c>
      <c r="D282" s="1378" t="str">
        <f t="shared" si="18"/>
        <v/>
      </c>
      <c r="E282" s="911">
        <f>IF(ISERROR(VLOOKUP(CONCATENATE($B282,"-",$C282),IN_1F!$B$2:$X$2946,3,FALSE))=TRUE,"",VLOOKUP(CONCATENATE($B282,"-",$C282),IN_1F!$B$2:$X$2946,3,FALSE))</f>
        <v>0</v>
      </c>
      <c r="F282" s="912">
        <f>IF(ISERROR(VLOOKUP(CONCATENATE($B282,"-",$C282),IN_1F!$B$2:$X$2946,4,FALSE))=TRUE,"",VLOOKUP(CONCATENATE($B282,"-",$C282),IN_1F!$B$2:$X$2946,4,FALSE))</f>
        <v>0</v>
      </c>
      <c r="G282" s="911">
        <f>IF(ISERROR(VLOOKUP(CONCATENATE($B282,"-",$C282),IN_1F!$B$2:$X$2946,5,FALSE))=TRUE,"",VLOOKUP(CONCATENATE($B282,"-",$C282),IN_1F!$B$2:$X$2946,5,FALSE))</f>
        <v>0</v>
      </c>
      <c r="H282" s="913">
        <f>IF(ISERROR(VLOOKUP(CONCATENATE($B282,"-",$C282),IN_1F!$B$2:$X$2946,6,FALSE))=TRUE,"",VLOOKUP(CONCATENATE($B282,"-",$C282),IN_1F!$B$2:$X$2946,6,FALSE))</f>
        <v>0</v>
      </c>
      <c r="I282" s="911">
        <f>IF(ISERROR(VLOOKUP(CONCATENATE($B282,"-",$C282),IN_1F!$B$2:$X$2946,7,FALSE))=TRUE,"",VLOOKUP(CONCATENATE($B282,"-",$C282),IN_1F!$B$2:$X$2946,7,FALSE))</f>
        <v>0</v>
      </c>
      <c r="J282" s="913">
        <f>IF(ISERROR(VLOOKUP(CONCATENATE($B282,"-",$C282),IN_1F!$B$2:$X$2946,8,FALSE))=TRUE,"",VLOOKUP(CONCATENATE($B282,"-",$C282),IN_1F!$B$2:$X$2946,8,FALSE))</f>
        <v>0</v>
      </c>
      <c r="K282" s="911">
        <f>IF(ISERROR(VLOOKUP(CONCATENATE($B282,"-",$C282),IN_1F!$B$2:$X$2946,9,FALSE))=TRUE,"",VLOOKUP(CONCATENATE($B282,"-",$C282),IN_1F!$B$2:$X$2946,9,FALSE))</f>
        <v>0</v>
      </c>
      <c r="L282" s="913">
        <f>IF(ISERROR(VLOOKUP(CONCATENATE($B282,"-",$C282),IN_1F!$B$2:$X$2946,10,FALSE))=TRUE,"",VLOOKUP(CONCATENATE($B282,"-",$C282),IN_1F!$B$2:$X$2946,10,FALSE))</f>
        <v>0</v>
      </c>
      <c r="M282" s="1636">
        <f t="shared" si="19"/>
        <v>0</v>
      </c>
      <c r="N282" s="1637">
        <f t="shared" si="20"/>
        <v>0</v>
      </c>
    </row>
    <row r="283" spans="1:14" x14ac:dyDescent="0.3">
      <c r="A283" s="827" t="s">
        <v>1958</v>
      </c>
      <c r="B283" s="828" t="s">
        <v>1959</v>
      </c>
      <c r="C283" s="824">
        <v>5</v>
      </c>
      <c r="D283" s="1378" t="str">
        <f t="shared" si="18"/>
        <v/>
      </c>
      <c r="E283" s="911">
        <f>IF(ISERROR(VLOOKUP(CONCATENATE($B283,"-",$C283),IN_1F!$B$2:$X$2946,3,FALSE))=TRUE,"",VLOOKUP(CONCATENATE($B283,"-",$C283),IN_1F!$B$2:$X$2946,3,FALSE))</f>
        <v>0</v>
      </c>
      <c r="F283" s="912">
        <f>IF(ISERROR(VLOOKUP(CONCATENATE($B283,"-",$C283),IN_1F!$B$2:$X$2946,4,FALSE))=TRUE,"",VLOOKUP(CONCATENATE($B283,"-",$C283),IN_1F!$B$2:$X$2946,4,FALSE))</f>
        <v>0</v>
      </c>
      <c r="G283" s="911">
        <f>IF(ISERROR(VLOOKUP(CONCATENATE($B283,"-",$C283),IN_1F!$B$2:$X$2946,5,FALSE))=TRUE,"",VLOOKUP(CONCATENATE($B283,"-",$C283),IN_1F!$B$2:$X$2946,5,FALSE))</f>
        <v>0</v>
      </c>
      <c r="H283" s="913">
        <f>IF(ISERROR(VLOOKUP(CONCATENATE($B283,"-",$C283),IN_1F!$B$2:$X$2946,6,FALSE))=TRUE,"",VLOOKUP(CONCATENATE($B283,"-",$C283),IN_1F!$B$2:$X$2946,6,FALSE))</f>
        <v>0</v>
      </c>
      <c r="I283" s="911">
        <f>IF(ISERROR(VLOOKUP(CONCATENATE($B283,"-",$C283),IN_1F!$B$2:$X$2946,7,FALSE))=TRUE,"",VLOOKUP(CONCATENATE($B283,"-",$C283),IN_1F!$B$2:$X$2946,7,FALSE))</f>
        <v>0</v>
      </c>
      <c r="J283" s="913">
        <f>IF(ISERROR(VLOOKUP(CONCATENATE($B283,"-",$C283),IN_1F!$B$2:$X$2946,8,FALSE))=TRUE,"",VLOOKUP(CONCATENATE($B283,"-",$C283),IN_1F!$B$2:$X$2946,8,FALSE))</f>
        <v>0</v>
      </c>
      <c r="K283" s="911">
        <f>IF(ISERROR(VLOOKUP(CONCATENATE($B283,"-",$C283),IN_1F!$B$2:$X$2946,9,FALSE))=TRUE,"",VLOOKUP(CONCATENATE($B283,"-",$C283),IN_1F!$B$2:$X$2946,9,FALSE))</f>
        <v>0</v>
      </c>
      <c r="L283" s="913">
        <f>IF(ISERROR(VLOOKUP(CONCATENATE($B283,"-",$C283),IN_1F!$B$2:$X$2946,10,FALSE))=TRUE,"",VLOOKUP(CONCATENATE($B283,"-",$C283),IN_1F!$B$2:$X$2946,10,FALSE))</f>
        <v>0</v>
      </c>
      <c r="M283" s="1636">
        <f t="shared" si="19"/>
        <v>0</v>
      </c>
      <c r="N283" s="1637">
        <f t="shared" si="20"/>
        <v>0</v>
      </c>
    </row>
    <row r="284" spans="1:14" x14ac:dyDescent="0.3">
      <c r="A284" s="830" t="s">
        <v>1960</v>
      </c>
      <c r="B284" s="831" t="s">
        <v>1961</v>
      </c>
      <c r="C284" s="832">
        <v>5</v>
      </c>
      <c r="D284" s="1378" t="str">
        <f t="shared" si="18"/>
        <v/>
      </c>
      <c r="E284" s="911">
        <f>IF(ISERROR(VLOOKUP(CONCATENATE($B284,"-",$C284),IN_1F!$B$2:$X$2946,3,FALSE))=TRUE,"",VLOOKUP(CONCATENATE($B284,"-",$C284),IN_1F!$B$2:$X$2946,3,FALSE))</f>
        <v>0</v>
      </c>
      <c r="F284" s="912">
        <f>IF(ISERROR(VLOOKUP(CONCATENATE($B284,"-",$C284),IN_1F!$B$2:$X$2946,4,FALSE))=TRUE,"",VLOOKUP(CONCATENATE($B284,"-",$C284),IN_1F!$B$2:$X$2946,4,FALSE))</f>
        <v>0</v>
      </c>
      <c r="G284" s="911">
        <f>IF(ISERROR(VLOOKUP(CONCATENATE($B284,"-",$C284),IN_1F!$B$2:$X$2946,5,FALSE))=TRUE,"",VLOOKUP(CONCATENATE($B284,"-",$C284),IN_1F!$B$2:$X$2946,5,FALSE))</f>
        <v>0</v>
      </c>
      <c r="H284" s="913">
        <f>IF(ISERROR(VLOOKUP(CONCATENATE($B284,"-",$C284),IN_1F!$B$2:$X$2946,6,FALSE))=TRUE,"",VLOOKUP(CONCATENATE($B284,"-",$C284),IN_1F!$B$2:$X$2946,6,FALSE))</f>
        <v>0</v>
      </c>
      <c r="I284" s="911">
        <f>IF(ISERROR(VLOOKUP(CONCATENATE($B284,"-",$C284),IN_1F!$B$2:$X$2946,7,FALSE))=TRUE,"",VLOOKUP(CONCATENATE($B284,"-",$C284),IN_1F!$B$2:$X$2946,7,FALSE))</f>
        <v>0</v>
      </c>
      <c r="J284" s="913">
        <f>IF(ISERROR(VLOOKUP(CONCATENATE($B284,"-",$C284),IN_1F!$B$2:$X$2946,8,FALSE))=TRUE,"",VLOOKUP(CONCATENATE($B284,"-",$C284),IN_1F!$B$2:$X$2946,8,FALSE))</f>
        <v>0</v>
      </c>
      <c r="K284" s="911">
        <f>IF(ISERROR(VLOOKUP(CONCATENATE($B284,"-",$C284),IN_1F!$B$2:$X$2946,9,FALSE))=TRUE,"",VLOOKUP(CONCATENATE($B284,"-",$C284),IN_1F!$B$2:$X$2946,9,FALSE))</f>
        <v>0</v>
      </c>
      <c r="L284" s="913">
        <f>IF(ISERROR(VLOOKUP(CONCATENATE($B284,"-",$C284),IN_1F!$B$2:$X$2946,10,FALSE))=TRUE,"",VLOOKUP(CONCATENATE($B284,"-",$C284),IN_1F!$B$2:$X$2946,10,FALSE))</f>
        <v>0</v>
      </c>
      <c r="M284" s="1636">
        <f t="shared" si="19"/>
        <v>0</v>
      </c>
      <c r="N284" s="1637">
        <f t="shared" si="20"/>
        <v>0</v>
      </c>
    </row>
    <row r="285" spans="1:14" x14ac:dyDescent="0.3">
      <c r="A285" s="827" t="s">
        <v>1962</v>
      </c>
      <c r="B285" s="828" t="s">
        <v>1963</v>
      </c>
      <c r="C285" s="824">
        <v>5</v>
      </c>
      <c r="D285" s="1378" t="str">
        <f t="shared" si="18"/>
        <v/>
      </c>
      <c r="E285" s="911">
        <f>IF(ISERROR(VLOOKUP(CONCATENATE($B285,"-",$C285),IN_1F!$B$2:$X$2946,3,FALSE))=TRUE,"",VLOOKUP(CONCATENATE($B285,"-",$C285),IN_1F!$B$2:$X$2946,3,FALSE))</f>
        <v>0</v>
      </c>
      <c r="F285" s="912">
        <f>IF(ISERROR(VLOOKUP(CONCATENATE($B285,"-",$C285),IN_1F!$B$2:$X$2946,4,FALSE))=TRUE,"",VLOOKUP(CONCATENATE($B285,"-",$C285),IN_1F!$B$2:$X$2946,4,FALSE))</f>
        <v>0</v>
      </c>
      <c r="G285" s="911">
        <f>IF(ISERROR(VLOOKUP(CONCATENATE($B285,"-",$C285),IN_1F!$B$2:$X$2946,5,FALSE))=TRUE,"",VLOOKUP(CONCATENATE($B285,"-",$C285),IN_1F!$B$2:$X$2946,5,FALSE))</f>
        <v>0</v>
      </c>
      <c r="H285" s="913">
        <f>IF(ISERROR(VLOOKUP(CONCATENATE($B285,"-",$C285),IN_1F!$B$2:$X$2946,6,FALSE))=TRUE,"",VLOOKUP(CONCATENATE($B285,"-",$C285),IN_1F!$B$2:$X$2946,6,FALSE))</f>
        <v>0</v>
      </c>
      <c r="I285" s="911">
        <f>IF(ISERROR(VLOOKUP(CONCATENATE($B285,"-",$C285),IN_1F!$B$2:$X$2946,7,FALSE))=TRUE,"",VLOOKUP(CONCATENATE($B285,"-",$C285),IN_1F!$B$2:$X$2946,7,FALSE))</f>
        <v>0</v>
      </c>
      <c r="J285" s="913">
        <f>IF(ISERROR(VLOOKUP(CONCATENATE($B285,"-",$C285),IN_1F!$B$2:$X$2946,8,FALSE))=TRUE,"",VLOOKUP(CONCATENATE($B285,"-",$C285),IN_1F!$B$2:$X$2946,8,FALSE))</f>
        <v>0</v>
      </c>
      <c r="K285" s="911">
        <f>IF(ISERROR(VLOOKUP(CONCATENATE($B285,"-",$C285),IN_1F!$B$2:$X$2946,9,FALSE))=TRUE,"",VLOOKUP(CONCATENATE($B285,"-",$C285),IN_1F!$B$2:$X$2946,9,FALSE))</f>
        <v>0</v>
      </c>
      <c r="L285" s="913">
        <f>IF(ISERROR(VLOOKUP(CONCATENATE($B285,"-",$C285),IN_1F!$B$2:$X$2946,10,FALSE))=TRUE,"",VLOOKUP(CONCATENATE($B285,"-",$C285),IN_1F!$B$2:$X$2946,10,FALSE))</f>
        <v>0</v>
      </c>
      <c r="M285" s="1636">
        <f t="shared" si="19"/>
        <v>0</v>
      </c>
      <c r="N285" s="1637">
        <f t="shared" si="20"/>
        <v>0</v>
      </c>
    </row>
    <row r="286" spans="1:14" x14ac:dyDescent="0.3">
      <c r="A286" s="827" t="s">
        <v>1964</v>
      </c>
      <c r="B286" s="828" t="s">
        <v>1965</v>
      </c>
      <c r="C286" s="824">
        <v>5</v>
      </c>
      <c r="D286" s="1378" t="str">
        <f t="shared" si="18"/>
        <v/>
      </c>
      <c r="E286" s="911">
        <f>IF(ISERROR(VLOOKUP(CONCATENATE($B286,"-",$C286),IN_1F!$B$2:$X$2946,3,FALSE))=TRUE,"",VLOOKUP(CONCATENATE($B286,"-",$C286),IN_1F!$B$2:$X$2946,3,FALSE))</f>
        <v>0</v>
      </c>
      <c r="F286" s="912">
        <f>IF(ISERROR(VLOOKUP(CONCATENATE($B286,"-",$C286),IN_1F!$B$2:$X$2946,4,FALSE))=TRUE,"",VLOOKUP(CONCATENATE($B286,"-",$C286),IN_1F!$B$2:$X$2946,4,FALSE))</f>
        <v>0</v>
      </c>
      <c r="G286" s="911">
        <f>IF(ISERROR(VLOOKUP(CONCATENATE($B286,"-",$C286),IN_1F!$B$2:$X$2946,5,FALSE))=TRUE,"",VLOOKUP(CONCATENATE($B286,"-",$C286),IN_1F!$B$2:$X$2946,5,FALSE))</f>
        <v>0</v>
      </c>
      <c r="H286" s="913">
        <f>IF(ISERROR(VLOOKUP(CONCATENATE($B286,"-",$C286),IN_1F!$B$2:$X$2946,6,FALSE))=TRUE,"",VLOOKUP(CONCATENATE($B286,"-",$C286),IN_1F!$B$2:$X$2946,6,FALSE))</f>
        <v>0</v>
      </c>
      <c r="I286" s="911">
        <f>IF(ISERROR(VLOOKUP(CONCATENATE($B286,"-",$C286),IN_1F!$B$2:$X$2946,7,FALSE))=TRUE,"",VLOOKUP(CONCATENATE($B286,"-",$C286),IN_1F!$B$2:$X$2946,7,FALSE))</f>
        <v>0</v>
      </c>
      <c r="J286" s="913">
        <f>IF(ISERROR(VLOOKUP(CONCATENATE($B286,"-",$C286),IN_1F!$B$2:$X$2946,8,FALSE))=TRUE,"",VLOOKUP(CONCATENATE($B286,"-",$C286),IN_1F!$B$2:$X$2946,8,FALSE))</f>
        <v>0</v>
      </c>
      <c r="K286" s="911">
        <f>IF(ISERROR(VLOOKUP(CONCATENATE($B286,"-",$C286),IN_1F!$B$2:$X$2946,9,FALSE))=TRUE,"",VLOOKUP(CONCATENATE($B286,"-",$C286),IN_1F!$B$2:$X$2946,9,FALSE))</f>
        <v>0</v>
      </c>
      <c r="L286" s="913">
        <f>IF(ISERROR(VLOOKUP(CONCATENATE($B286,"-",$C286),IN_1F!$B$2:$X$2946,10,FALSE))=TRUE,"",VLOOKUP(CONCATENATE($B286,"-",$C286),IN_1F!$B$2:$X$2946,10,FALSE))</f>
        <v>0</v>
      </c>
      <c r="M286" s="1636">
        <f t="shared" si="19"/>
        <v>0</v>
      </c>
      <c r="N286" s="1637">
        <f t="shared" si="20"/>
        <v>0</v>
      </c>
    </row>
    <row r="287" spans="1:14" x14ac:dyDescent="0.3">
      <c r="A287" s="827" t="s">
        <v>1966</v>
      </c>
      <c r="B287" s="828" t="s">
        <v>1967</v>
      </c>
      <c r="C287" s="824">
        <v>5</v>
      </c>
      <c r="D287" s="1378" t="str">
        <f t="shared" si="18"/>
        <v/>
      </c>
      <c r="E287" s="911">
        <f>IF(ISERROR(VLOOKUP(CONCATENATE($B287,"-",$C287),IN_1F!$B$2:$X$2946,3,FALSE))=TRUE,"",VLOOKUP(CONCATENATE($B287,"-",$C287),IN_1F!$B$2:$X$2946,3,FALSE))</f>
        <v>0</v>
      </c>
      <c r="F287" s="912">
        <f>IF(ISERROR(VLOOKUP(CONCATENATE($B287,"-",$C287),IN_1F!$B$2:$X$2946,4,FALSE))=TRUE,"",VLOOKUP(CONCATENATE($B287,"-",$C287),IN_1F!$B$2:$X$2946,4,FALSE))</f>
        <v>0</v>
      </c>
      <c r="G287" s="911">
        <f>IF(ISERROR(VLOOKUP(CONCATENATE($B287,"-",$C287),IN_1F!$B$2:$X$2946,5,FALSE))=TRUE,"",VLOOKUP(CONCATENATE($B287,"-",$C287),IN_1F!$B$2:$X$2946,5,FALSE))</f>
        <v>0</v>
      </c>
      <c r="H287" s="913">
        <f>IF(ISERROR(VLOOKUP(CONCATENATE($B287,"-",$C287),IN_1F!$B$2:$X$2946,6,FALSE))=TRUE,"",VLOOKUP(CONCATENATE($B287,"-",$C287),IN_1F!$B$2:$X$2946,6,FALSE))</f>
        <v>0</v>
      </c>
      <c r="I287" s="911">
        <f>IF(ISERROR(VLOOKUP(CONCATENATE($B287,"-",$C287),IN_1F!$B$2:$X$2946,7,FALSE))=TRUE,"",VLOOKUP(CONCATENATE($B287,"-",$C287),IN_1F!$B$2:$X$2946,7,FALSE))</f>
        <v>0</v>
      </c>
      <c r="J287" s="913">
        <f>IF(ISERROR(VLOOKUP(CONCATENATE($B287,"-",$C287),IN_1F!$B$2:$X$2946,8,FALSE))=TRUE,"",VLOOKUP(CONCATENATE($B287,"-",$C287),IN_1F!$B$2:$X$2946,8,FALSE))</f>
        <v>0</v>
      </c>
      <c r="K287" s="911">
        <f>IF(ISERROR(VLOOKUP(CONCATENATE($B287,"-",$C287),IN_1F!$B$2:$X$2946,9,FALSE))=TRUE,"",VLOOKUP(CONCATENATE($B287,"-",$C287),IN_1F!$B$2:$X$2946,9,FALSE))</f>
        <v>0</v>
      </c>
      <c r="L287" s="913">
        <f>IF(ISERROR(VLOOKUP(CONCATENATE($B287,"-",$C287),IN_1F!$B$2:$X$2946,10,FALSE))=TRUE,"",VLOOKUP(CONCATENATE($B287,"-",$C287),IN_1F!$B$2:$X$2946,10,FALSE))</f>
        <v>0</v>
      </c>
      <c r="M287" s="1636">
        <f t="shared" si="19"/>
        <v>0</v>
      </c>
      <c r="N287" s="1637">
        <f t="shared" si="20"/>
        <v>0</v>
      </c>
    </row>
    <row r="288" spans="1:14" x14ac:dyDescent="0.3">
      <c r="A288" s="827" t="s">
        <v>1968</v>
      </c>
      <c r="B288" s="828" t="s">
        <v>1969</v>
      </c>
      <c r="C288" s="824">
        <v>5</v>
      </c>
      <c r="D288" s="1378" t="str">
        <f t="shared" si="18"/>
        <v/>
      </c>
      <c r="E288" s="911">
        <f>IF(ISERROR(VLOOKUP(CONCATENATE($B288,"-",$C288),IN_1F!$B$2:$X$2946,3,FALSE))=TRUE,"",VLOOKUP(CONCATENATE($B288,"-",$C288),IN_1F!$B$2:$X$2946,3,FALSE))</f>
        <v>0</v>
      </c>
      <c r="F288" s="912">
        <f>IF(ISERROR(VLOOKUP(CONCATENATE($B288,"-",$C288),IN_1F!$B$2:$X$2946,4,FALSE))=TRUE,"",VLOOKUP(CONCATENATE($B288,"-",$C288),IN_1F!$B$2:$X$2946,4,FALSE))</f>
        <v>0</v>
      </c>
      <c r="G288" s="911">
        <f>IF(ISERROR(VLOOKUP(CONCATENATE($B288,"-",$C288),IN_1F!$B$2:$X$2946,5,FALSE))=TRUE,"",VLOOKUP(CONCATENATE($B288,"-",$C288),IN_1F!$B$2:$X$2946,5,FALSE))</f>
        <v>0</v>
      </c>
      <c r="H288" s="913">
        <f>IF(ISERROR(VLOOKUP(CONCATENATE($B288,"-",$C288),IN_1F!$B$2:$X$2946,6,FALSE))=TRUE,"",VLOOKUP(CONCATENATE($B288,"-",$C288),IN_1F!$B$2:$X$2946,6,FALSE))</f>
        <v>0</v>
      </c>
      <c r="I288" s="911">
        <f>IF(ISERROR(VLOOKUP(CONCATENATE($B288,"-",$C288),IN_1F!$B$2:$X$2946,7,FALSE))=TRUE,"",VLOOKUP(CONCATENATE($B288,"-",$C288),IN_1F!$B$2:$X$2946,7,FALSE))</f>
        <v>0</v>
      </c>
      <c r="J288" s="913">
        <f>IF(ISERROR(VLOOKUP(CONCATENATE($B288,"-",$C288),IN_1F!$B$2:$X$2946,8,FALSE))=TRUE,"",VLOOKUP(CONCATENATE($B288,"-",$C288),IN_1F!$B$2:$X$2946,8,FALSE))</f>
        <v>0</v>
      </c>
      <c r="K288" s="911">
        <f>IF(ISERROR(VLOOKUP(CONCATENATE($B288,"-",$C288),IN_1F!$B$2:$X$2946,9,FALSE))=TRUE,"",VLOOKUP(CONCATENATE($B288,"-",$C288),IN_1F!$B$2:$X$2946,9,FALSE))</f>
        <v>0</v>
      </c>
      <c r="L288" s="913">
        <f>IF(ISERROR(VLOOKUP(CONCATENATE($B288,"-",$C288),IN_1F!$B$2:$X$2946,10,FALSE))=TRUE,"",VLOOKUP(CONCATENATE($B288,"-",$C288),IN_1F!$B$2:$X$2946,10,FALSE))</f>
        <v>0</v>
      </c>
      <c r="M288" s="1636">
        <f t="shared" si="19"/>
        <v>0</v>
      </c>
      <c r="N288" s="1637">
        <f t="shared" si="20"/>
        <v>0</v>
      </c>
    </row>
    <row r="289" spans="1:14" x14ac:dyDescent="0.3">
      <c r="A289" s="827" t="s">
        <v>1970</v>
      </c>
      <c r="B289" s="828" t="s">
        <v>1971</v>
      </c>
      <c r="C289" s="824">
        <v>5</v>
      </c>
      <c r="D289" s="1378" t="str">
        <f t="shared" si="18"/>
        <v/>
      </c>
      <c r="E289" s="911">
        <f>IF(ISERROR(VLOOKUP(CONCATENATE($B289,"-",$C289),IN_1F!$B$2:$X$2946,3,FALSE))=TRUE,"",VLOOKUP(CONCATENATE($B289,"-",$C289),IN_1F!$B$2:$X$2946,3,FALSE))</f>
        <v>0</v>
      </c>
      <c r="F289" s="912">
        <f>IF(ISERROR(VLOOKUP(CONCATENATE($B289,"-",$C289),IN_1F!$B$2:$X$2946,4,FALSE))=TRUE,"",VLOOKUP(CONCATENATE($B289,"-",$C289),IN_1F!$B$2:$X$2946,4,FALSE))</f>
        <v>0</v>
      </c>
      <c r="G289" s="911">
        <f>IF(ISERROR(VLOOKUP(CONCATENATE($B289,"-",$C289),IN_1F!$B$2:$X$2946,5,FALSE))=TRUE,"",VLOOKUP(CONCATENATE($B289,"-",$C289),IN_1F!$B$2:$X$2946,5,FALSE))</f>
        <v>0</v>
      </c>
      <c r="H289" s="913">
        <f>IF(ISERROR(VLOOKUP(CONCATENATE($B289,"-",$C289),IN_1F!$B$2:$X$2946,6,FALSE))=TRUE,"",VLOOKUP(CONCATENATE($B289,"-",$C289),IN_1F!$B$2:$X$2946,6,FALSE))</f>
        <v>0</v>
      </c>
      <c r="I289" s="911">
        <f>IF(ISERROR(VLOOKUP(CONCATENATE($B289,"-",$C289),IN_1F!$B$2:$X$2946,7,FALSE))=TRUE,"",VLOOKUP(CONCATENATE($B289,"-",$C289),IN_1F!$B$2:$X$2946,7,FALSE))</f>
        <v>0</v>
      </c>
      <c r="J289" s="913">
        <f>IF(ISERROR(VLOOKUP(CONCATENATE($B289,"-",$C289),IN_1F!$B$2:$X$2946,8,FALSE))=TRUE,"",VLOOKUP(CONCATENATE($B289,"-",$C289),IN_1F!$B$2:$X$2946,8,FALSE))</f>
        <v>0</v>
      </c>
      <c r="K289" s="911">
        <f>IF(ISERROR(VLOOKUP(CONCATENATE($B289,"-",$C289),IN_1F!$B$2:$X$2946,9,FALSE))=TRUE,"",VLOOKUP(CONCATENATE($B289,"-",$C289),IN_1F!$B$2:$X$2946,9,FALSE))</f>
        <v>0</v>
      </c>
      <c r="L289" s="913">
        <f>IF(ISERROR(VLOOKUP(CONCATENATE($B289,"-",$C289),IN_1F!$B$2:$X$2946,10,FALSE))=TRUE,"",VLOOKUP(CONCATENATE($B289,"-",$C289),IN_1F!$B$2:$X$2946,10,FALSE))</f>
        <v>0</v>
      </c>
      <c r="M289" s="1636">
        <f t="shared" si="19"/>
        <v>0</v>
      </c>
      <c r="N289" s="1637">
        <f t="shared" si="20"/>
        <v>0</v>
      </c>
    </row>
    <row r="290" spans="1:14" x14ac:dyDescent="0.3">
      <c r="A290" s="827" t="s">
        <v>1972</v>
      </c>
      <c r="B290" s="828" t="s">
        <v>1973</v>
      </c>
      <c r="C290" s="824">
        <v>5</v>
      </c>
      <c r="D290" s="1378" t="str">
        <f t="shared" si="18"/>
        <v/>
      </c>
      <c r="E290" s="911">
        <f>IF(ISERROR(VLOOKUP(CONCATENATE($B290,"-",$C290),IN_1F!$B$2:$X$2946,3,FALSE))=TRUE,"",VLOOKUP(CONCATENATE($B290,"-",$C290),IN_1F!$B$2:$X$2946,3,FALSE))</f>
        <v>0</v>
      </c>
      <c r="F290" s="912">
        <f>IF(ISERROR(VLOOKUP(CONCATENATE($B290,"-",$C290),IN_1F!$B$2:$X$2946,4,FALSE))=TRUE,"",VLOOKUP(CONCATENATE($B290,"-",$C290),IN_1F!$B$2:$X$2946,4,FALSE))</f>
        <v>0</v>
      </c>
      <c r="G290" s="911">
        <f>IF(ISERROR(VLOOKUP(CONCATENATE($B290,"-",$C290),IN_1F!$B$2:$X$2946,5,FALSE))=TRUE,"",VLOOKUP(CONCATENATE($B290,"-",$C290),IN_1F!$B$2:$X$2946,5,FALSE))</f>
        <v>0</v>
      </c>
      <c r="H290" s="913">
        <f>IF(ISERROR(VLOOKUP(CONCATENATE($B290,"-",$C290),IN_1F!$B$2:$X$2946,6,FALSE))=TRUE,"",VLOOKUP(CONCATENATE($B290,"-",$C290),IN_1F!$B$2:$X$2946,6,FALSE))</f>
        <v>0</v>
      </c>
      <c r="I290" s="911">
        <f>IF(ISERROR(VLOOKUP(CONCATENATE($B290,"-",$C290),IN_1F!$B$2:$X$2946,7,FALSE))=TRUE,"",VLOOKUP(CONCATENATE($B290,"-",$C290),IN_1F!$B$2:$X$2946,7,FALSE))</f>
        <v>0</v>
      </c>
      <c r="J290" s="913">
        <f>IF(ISERROR(VLOOKUP(CONCATENATE($B290,"-",$C290),IN_1F!$B$2:$X$2946,8,FALSE))=TRUE,"",VLOOKUP(CONCATENATE($B290,"-",$C290),IN_1F!$B$2:$X$2946,8,FALSE))</f>
        <v>0</v>
      </c>
      <c r="K290" s="911">
        <f>IF(ISERROR(VLOOKUP(CONCATENATE($B290,"-",$C290),IN_1F!$B$2:$X$2946,9,FALSE))=TRUE,"",VLOOKUP(CONCATENATE($B290,"-",$C290),IN_1F!$B$2:$X$2946,9,FALSE))</f>
        <v>0</v>
      </c>
      <c r="L290" s="913">
        <f>IF(ISERROR(VLOOKUP(CONCATENATE($B290,"-",$C290),IN_1F!$B$2:$X$2946,10,FALSE))=TRUE,"",VLOOKUP(CONCATENATE($B290,"-",$C290),IN_1F!$B$2:$X$2946,10,FALSE))</f>
        <v>0</v>
      </c>
      <c r="M290" s="1636">
        <f t="shared" si="19"/>
        <v>0</v>
      </c>
      <c r="N290" s="1637">
        <f t="shared" si="20"/>
        <v>0</v>
      </c>
    </row>
    <row r="291" spans="1:14" x14ac:dyDescent="0.3">
      <c r="A291" s="827" t="s">
        <v>1974</v>
      </c>
      <c r="B291" s="828" t="s">
        <v>1975</v>
      </c>
      <c r="C291" s="824">
        <v>5</v>
      </c>
      <c r="D291" s="1378" t="str">
        <f t="shared" si="18"/>
        <v/>
      </c>
      <c r="E291" s="911">
        <f>IF(ISERROR(VLOOKUP(CONCATENATE($B291,"-",$C291),IN_1F!$B$2:$X$2946,3,FALSE))=TRUE,"",VLOOKUP(CONCATENATE($B291,"-",$C291),IN_1F!$B$2:$X$2946,3,FALSE))</f>
        <v>0</v>
      </c>
      <c r="F291" s="912">
        <f>IF(ISERROR(VLOOKUP(CONCATENATE($B291,"-",$C291),IN_1F!$B$2:$X$2946,4,FALSE))=TRUE,"",VLOOKUP(CONCATENATE($B291,"-",$C291),IN_1F!$B$2:$X$2946,4,FALSE))</f>
        <v>0</v>
      </c>
      <c r="G291" s="911">
        <f>IF(ISERROR(VLOOKUP(CONCATENATE($B291,"-",$C291),IN_1F!$B$2:$X$2946,5,FALSE))=TRUE,"",VLOOKUP(CONCATENATE($B291,"-",$C291),IN_1F!$B$2:$X$2946,5,FALSE))</f>
        <v>0</v>
      </c>
      <c r="H291" s="913">
        <f>IF(ISERROR(VLOOKUP(CONCATENATE($B291,"-",$C291),IN_1F!$B$2:$X$2946,6,FALSE))=TRUE,"",VLOOKUP(CONCATENATE($B291,"-",$C291),IN_1F!$B$2:$X$2946,6,FALSE))</f>
        <v>0</v>
      </c>
      <c r="I291" s="911">
        <f>IF(ISERROR(VLOOKUP(CONCATENATE($B291,"-",$C291),IN_1F!$B$2:$X$2946,7,FALSE))=TRUE,"",VLOOKUP(CONCATENATE($B291,"-",$C291),IN_1F!$B$2:$X$2946,7,FALSE))</f>
        <v>0</v>
      </c>
      <c r="J291" s="913">
        <f>IF(ISERROR(VLOOKUP(CONCATENATE($B291,"-",$C291),IN_1F!$B$2:$X$2946,8,FALSE))=TRUE,"",VLOOKUP(CONCATENATE($B291,"-",$C291),IN_1F!$B$2:$X$2946,8,FALSE))</f>
        <v>0</v>
      </c>
      <c r="K291" s="911">
        <f>IF(ISERROR(VLOOKUP(CONCATENATE($B291,"-",$C291),IN_1F!$B$2:$X$2946,9,FALSE))=TRUE,"",VLOOKUP(CONCATENATE($B291,"-",$C291),IN_1F!$B$2:$X$2946,9,FALSE))</f>
        <v>0</v>
      </c>
      <c r="L291" s="913">
        <f>IF(ISERROR(VLOOKUP(CONCATENATE($B291,"-",$C291),IN_1F!$B$2:$X$2946,10,FALSE))=TRUE,"",VLOOKUP(CONCATENATE($B291,"-",$C291),IN_1F!$B$2:$X$2946,10,FALSE))</f>
        <v>0</v>
      </c>
      <c r="M291" s="1636">
        <f t="shared" si="19"/>
        <v>0</v>
      </c>
      <c r="N291" s="1637">
        <f t="shared" si="20"/>
        <v>0</v>
      </c>
    </row>
    <row r="292" spans="1:14" x14ac:dyDescent="0.3">
      <c r="A292" s="827" t="s">
        <v>1976</v>
      </c>
      <c r="B292" s="828" t="s">
        <v>1977</v>
      </c>
      <c r="C292" s="824">
        <v>5</v>
      </c>
      <c r="D292" s="1378" t="str">
        <f t="shared" si="18"/>
        <v/>
      </c>
      <c r="E292" s="911">
        <f>IF(ISERROR(VLOOKUP(CONCATENATE($B292,"-",$C292),IN_1F!$B$2:$X$2946,3,FALSE))=TRUE,"",VLOOKUP(CONCATENATE($B292,"-",$C292),IN_1F!$B$2:$X$2946,3,FALSE))</f>
        <v>0</v>
      </c>
      <c r="F292" s="912">
        <f>IF(ISERROR(VLOOKUP(CONCATENATE($B292,"-",$C292),IN_1F!$B$2:$X$2946,4,FALSE))=TRUE,"",VLOOKUP(CONCATENATE($B292,"-",$C292),IN_1F!$B$2:$X$2946,4,FALSE))</f>
        <v>0</v>
      </c>
      <c r="G292" s="911">
        <f>IF(ISERROR(VLOOKUP(CONCATENATE($B292,"-",$C292),IN_1F!$B$2:$X$2946,5,FALSE))=TRUE,"",VLOOKUP(CONCATENATE($B292,"-",$C292),IN_1F!$B$2:$X$2946,5,FALSE))</f>
        <v>0</v>
      </c>
      <c r="H292" s="913">
        <f>IF(ISERROR(VLOOKUP(CONCATENATE($B292,"-",$C292),IN_1F!$B$2:$X$2946,6,FALSE))=TRUE,"",VLOOKUP(CONCATENATE($B292,"-",$C292),IN_1F!$B$2:$X$2946,6,FALSE))</f>
        <v>0</v>
      </c>
      <c r="I292" s="911">
        <f>IF(ISERROR(VLOOKUP(CONCATENATE($B292,"-",$C292),IN_1F!$B$2:$X$2946,7,FALSE))=TRUE,"",VLOOKUP(CONCATENATE($B292,"-",$C292),IN_1F!$B$2:$X$2946,7,FALSE))</f>
        <v>0</v>
      </c>
      <c r="J292" s="913">
        <f>IF(ISERROR(VLOOKUP(CONCATENATE($B292,"-",$C292),IN_1F!$B$2:$X$2946,8,FALSE))=TRUE,"",VLOOKUP(CONCATENATE($B292,"-",$C292),IN_1F!$B$2:$X$2946,8,FALSE))</f>
        <v>0</v>
      </c>
      <c r="K292" s="911">
        <f>IF(ISERROR(VLOOKUP(CONCATENATE($B292,"-",$C292),IN_1F!$B$2:$X$2946,9,FALSE))=TRUE,"",VLOOKUP(CONCATENATE($B292,"-",$C292),IN_1F!$B$2:$X$2946,9,FALSE))</f>
        <v>0</v>
      </c>
      <c r="L292" s="913">
        <f>IF(ISERROR(VLOOKUP(CONCATENATE($B292,"-",$C292),IN_1F!$B$2:$X$2946,10,FALSE))=TRUE,"",VLOOKUP(CONCATENATE($B292,"-",$C292),IN_1F!$B$2:$X$2946,10,FALSE))</f>
        <v>0</v>
      </c>
      <c r="M292" s="1636">
        <f t="shared" si="19"/>
        <v>0</v>
      </c>
      <c r="N292" s="1637">
        <f t="shared" si="20"/>
        <v>0</v>
      </c>
    </row>
    <row r="293" spans="1:14" x14ac:dyDescent="0.3">
      <c r="A293" s="833" t="s">
        <v>1978</v>
      </c>
      <c r="B293" s="834" t="s">
        <v>1979</v>
      </c>
      <c r="C293" s="832">
        <v>5</v>
      </c>
      <c r="D293" s="1378" t="str">
        <f t="shared" si="18"/>
        <v/>
      </c>
      <c r="E293" s="911">
        <f>IF(ISERROR(VLOOKUP(CONCATENATE($B293,"-",$C293),IN_1F!$B$2:$X$2946,3,FALSE))=TRUE,"",VLOOKUP(CONCATENATE($B293,"-",$C293),IN_1F!$B$2:$X$2946,3,FALSE))</f>
        <v>0</v>
      </c>
      <c r="F293" s="912">
        <f>IF(ISERROR(VLOOKUP(CONCATENATE($B293,"-",$C293),IN_1F!$B$2:$X$2946,4,FALSE))=TRUE,"",VLOOKUP(CONCATENATE($B293,"-",$C293),IN_1F!$B$2:$X$2946,4,FALSE))</f>
        <v>0</v>
      </c>
      <c r="G293" s="911">
        <f>IF(ISERROR(VLOOKUP(CONCATENATE($B293,"-",$C293),IN_1F!$B$2:$X$2946,5,FALSE))=TRUE,"",VLOOKUP(CONCATENATE($B293,"-",$C293),IN_1F!$B$2:$X$2946,5,FALSE))</f>
        <v>0</v>
      </c>
      <c r="H293" s="913">
        <f>IF(ISERROR(VLOOKUP(CONCATENATE($B293,"-",$C293),IN_1F!$B$2:$X$2946,6,FALSE))=TRUE,"",VLOOKUP(CONCATENATE($B293,"-",$C293),IN_1F!$B$2:$X$2946,6,FALSE))</f>
        <v>0</v>
      </c>
      <c r="I293" s="911">
        <f>IF(ISERROR(VLOOKUP(CONCATENATE($B293,"-",$C293),IN_1F!$B$2:$X$2946,7,FALSE))=TRUE,"",VLOOKUP(CONCATENATE($B293,"-",$C293),IN_1F!$B$2:$X$2946,7,FALSE))</f>
        <v>0</v>
      </c>
      <c r="J293" s="913">
        <f>IF(ISERROR(VLOOKUP(CONCATENATE($B293,"-",$C293),IN_1F!$B$2:$X$2946,8,FALSE))=TRUE,"",VLOOKUP(CONCATENATE($B293,"-",$C293),IN_1F!$B$2:$X$2946,8,FALSE))</f>
        <v>0</v>
      </c>
      <c r="K293" s="911">
        <f>IF(ISERROR(VLOOKUP(CONCATENATE($B293,"-",$C293),IN_1F!$B$2:$X$2946,9,FALSE))=TRUE,"",VLOOKUP(CONCATENATE($B293,"-",$C293),IN_1F!$B$2:$X$2946,9,FALSE))</f>
        <v>0</v>
      </c>
      <c r="L293" s="913">
        <f>IF(ISERROR(VLOOKUP(CONCATENATE($B293,"-",$C293),IN_1F!$B$2:$X$2946,10,FALSE))=TRUE,"",VLOOKUP(CONCATENATE($B293,"-",$C293),IN_1F!$B$2:$X$2946,10,FALSE))</f>
        <v>0</v>
      </c>
      <c r="M293" s="1636">
        <f t="shared" si="19"/>
        <v>0</v>
      </c>
      <c r="N293" s="1637">
        <f t="shared" si="20"/>
        <v>0</v>
      </c>
    </row>
    <row r="294" spans="1:14" x14ac:dyDescent="0.3">
      <c r="A294" s="827" t="s">
        <v>1980</v>
      </c>
      <c r="B294" s="828" t="s">
        <v>1981</v>
      </c>
      <c r="C294" s="824">
        <v>5</v>
      </c>
      <c r="D294" s="1378" t="str">
        <f t="shared" si="18"/>
        <v/>
      </c>
      <c r="E294" s="911">
        <f>IF(ISERROR(VLOOKUP(CONCATENATE($B294,"-",$C294),IN_1F!$B$2:$X$2946,3,FALSE))=TRUE,"",VLOOKUP(CONCATENATE($B294,"-",$C294),IN_1F!$B$2:$X$2946,3,FALSE))</f>
        <v>0</v>
      </c>
      <c r="F294" s="912">
        <f>IF(ISERROR(VLOOKUP(CONCATENATE($B294,"-",$C294),IN_1F!$B$2:$X$2946,4,FALSE))=TRUE,"",VLOOKUP(CONCATENATE($B294,"-",$C294),IN_1F!$B$2:$X$2946,4,FALSE))</f>
        <v>0</v>
      </c>
      <c r="G294" s="911">
        <f>IF(ISERROR(VLOOKUP(CONCATENATE($B294,"-",$C294),IN_1F!$B$2:$X$2946,5,FALSE))=TRUE,"",VLOOKUP(CONCATENATE($B294,"-",$C294),IN_1F!$B$2:$X$2946,5,FALSE))</f>
        <v>0</v>
      </c>
      <c r="H294" s="913">
        <f>IF(ISERROR(VLOOKUP(CONCATENATE($B294,"-",$C294),IN_1F!$B$2:$X$2946,6,FALSE))=TRUE,"",VLOOKUP(CONCATENATE($B294,"-",$C294),IN_1F!$B$2:$X$2946,6,FALSE))</f>
        <v>0</v>
      </c>
      <c r="I294" s="911">
        <f>IF(ISERROR(VLOOKUP(CONCATENATE($B294,"-",$C294),IN_1F!$B$2:$X$2946,7,FALSE))=TRUE,"",VLOOKUP(CONCATENATE($B294,"-",$C294),IN_1F!$B$2:$X$2946,7,FALSE))</f>
        <v>0</v>
      </c>
      <c r="J294" s="913">
        <f>IF(ISERROR(VLOOKUP(CONCATENATE($B294,"-",$C294),IN_1F!$B$2:$X$2946,8,FALSE))=TRUE,"",VLOOKUP(CONCATENATE($B294,"-",$C294),IN_1F!$B$2:$X$2946,8,FALSE))</f>
        <v>0</v>
      </c>
      <c r="K294" s="911">
        <f>IF(ISERROR(VLOOKUP(CONCATENATE($B294,"-",$C294),IN_1F!$B$2:$X$2946,9,FALSE))=TRUE,"",VLOOKUP(CONCATENATE($B294,"-",$C294),IN_1F!$B$2:$X$2946,9,FALSE))</f>
        <v>0</v>
      </c>
      <c r="L294" s="913">
        <f>IF(ISERROR(VLOOKUP(CONCATENATE($B294,"-",$C294),IN_1F!$B$2:$X$2946,10,FALSE))=TRUE,"",VLOOKUP(CONCATENATE($B294,"-",$C294),IN_1F!$B$2:$X$2946,10,FALSE))</f>
        <v>0</v>
      </c>
      <c r="M294" s="1636">
        <f t="shared" si="19"/>
        <v>0</v>
      </c>
      <c r="N294" s="1637">
        <f t="shared" si="20"/>
        <v>0</v>
      </c>
    </row>
    <row r="295" spans="1:14" x14ac:dyDescent="0.3">
      <c r="A295" s="833" t="s">
        <v>1982</v>
      </c>
      <c r="B295" s="834" t="s">
        <v>1983</v>
      </c>
      <c r="C295" s="832">
        <v>5</v>
      </c>
      <c r="D295" s="1378" t="str">
        <f t="shared" ref="D295:D311" si="21">CONCATENATE(D$262)</f>
        <v/>
      </c>
      <c r="E295" s="911">
        <f>IF(ISERROR(VLOOKUP(CONCATENATE($B295,"-",$C295),IN_1F!$B$2:$X$2946,3,FALSE))=TRUE,"",VLOOKUP(CONCATENATE($B295,"-",$C295),IN_1F!$B$2:$X$2946,3,FALSE))</f>
        <v>0</v>
      </c>
      <c r="F295" s="912">
        <f>IF(ISERROR(VLOOKUP(CONCATENATE($B295,"-",$C295),IN_1F!$B$2:$X$2946,4,FALSE))=TRUE,"",VLOOKUP(CONCATENATE($B295,"-",$C295),IN_1F!$B$2:$X$2946,4,FALSE))</f>
        <v>0</v>
      </c>
      <c r="G295" s="911">
        <f>IF(ISERROR(VLOOKUP(CONCATENATE($B295,"-",$C295),IN_1F!$B$2:$X$2946,5,FALSE))=TRUE,"",VLOOKUP(CONCATENATE($B295,"-",$C295),IN_1F!$B$2:$X$2946,5,FALSE))</f>
        <v>0</v>
      </c>
      <c r="H295" s="913">
        <f>IF(ISERROR(VLOOKUP(CONCATENATE($B295,"-",$C295),IN_1F!$B$2:$X$2946,6,FALSE))=TRUE,"",VLOOKUP(CONCATENATE($B295,"-",$C295),IN_1F!$B$2:$X$2946,6,FALSE))</f>
        <v>0</v>
      </c>
      <c r="I295" s="911">
        <f>IF(ISERROR(VLOOKUP(CONCATENATE($B295,"-",$C295),IN_1F!$B$2:$X$2946,7,FALSE))=TRUE,"",VLOOKUP(CONCATENATE($B295,"-",$C295),IN_1F!$B$2:$X$2946,7,FALSE))</f>
        <v>0</v>
      </c>
      <c r="J295" s="913">
        <f>IF(ISERROR(VLOOKUP(CONCATENATE($B295,"-",$C295),IN_1F!$B$2:$X$2946,8,FALSE))=TRUE,"",VLOOKUP(CONCATENATE($B295,"-",$C295),IN_1F!$B$2:$X$2946,8,FALSE))</f>
        <v>0</v>
      </c>
      <c r="K295" s="911">
        <f>IF(ISERROR(VLOOKUP(CONCATENATE($B295,"-",$C295),IN_1F!$B$2:$X$2946,9,FALSE))=TRUE,"",VLOOKUP(CONCATENATE($B295,"-",$C295),IN_1F!$B$2:$X$2946,9,FALSE))</f>
        <v>0</v>
      </c>
      <c r="L295" s="913">
        <f>IF(ISERROR(VLOOKUP(CONCATENATE($B295,"-",$C295),IN_1F!$B$2:$X$2946,10,FALSE))=TRUE,"",VLOOKUP(CONCATENATE($B295,"-",$C295),IN_1F!$B$2:$X$2946,10,FALSE))</f>
        <v>0</v>
      </c>
      <c r="M295" s="1636">
        <f t="shared" si="19"/>
        <v>0</v>
      </c>
      <c r="N295" s="1637">
        <f t="shared" si="20"/>
        <v>0</v>
      </c>
    </row>
    <row r="296" spans="1:14" x14ac:dyDescent="0.3">
      <c r="A296" s="827" t="s">
        <v>1984</v>
      </c>
      <c r="B296" s="828" t="s">
        <v>1985</v>
      </c>
      <c r="C296" s="824">
        <v>5</v>
      </c>
      <c r="D296" s="1378" t="str">
        <f t="shared" si="21"/>
        <v/>
      </c>
      <c r="E296" s="911">
        <f>IF(ISERROR(VLOOKUP(CONCATENATE($B296,"-",$C296),IN_1F!$B$2:$X$2946,3,FALSE))=TRUE,"",VLOOKUP(CONCATENATE($B296,"-",$C296),IN_1F!$B$2:$X$2946,3,FALSE))</f>
        <v>0</v>
      </c>
      <c r="F296" s="912">
        <f>IF(ISERROR(VLOOKUP(CONCATENATE($B296,"-",$C296),IN_1F!$B$2:$X$2946,4,FALSE))=TRUE,"",VLOOKUP(CONCATENATE($B296,"-",$C296),IN_1F!$B$2:$X$2946,4,FALSE))</f>
        <v>0</v>
      </c>
      <c r="G296" s="911">
        <f>IF(ISERROR(VLOOKUP(CONCATENATE($B296,"-",$C296),IN_1F!$B$2:$X$2946,5,FALSE))=TRUE,"",VLOOKUP(CONCATENATE($B296,"-",$C296),IN_1F!$B$2:$X$2946,5,FALSE))</f>
        <v>0</v>
      </c>
      <c r="H296" s="913">
        <f>IF(ISERROR(VLOOKUP(CONCATENATE($B296,"-",$C296),IN_1F!$B$2:$X$2946,6,FALSE))=TRUE,"",VLOOKUP(CONCATENATE($B296,"-",$C296),IN_1F!$B$2:$X$2946,6,FALSE))</f>
        <v>0</v>
      </c>
      <c r="I296" s="911">
        <f>IF(ISERROR(VLOOKUP(CONCATENATE($B296,"-",$C296),IN_1F!$B$2:$X$2946,7,FALSE))=TRUE,"",VLOOKUP(CONCATENATE($B296,"-",$C296),IN_1F!$B$2:$X$2946,7,FALSE))</f>
        <v>0</v>
      </c>
      <c r="J296" s="913">
        <f>IF(ISERROR(VLOOKUP(CONCATENATE($B296,"-",$C296),IN_1F!$B$2:$X$2946,8,FALSE))=TRUE,"",VLOOKUP(CONCATENATE($B296,"-",$C296),IN_1F!$B$2:$X$2946,8,FALSE))</f>
        <v>0</v>
      </c>
      <c r="K296" s="911">
        <f>IF(ISERROR(VLOOKUP(CONCATENATE($B296,"-",$C296),IN_1F!$B$2:$X$2946,9,FALSE))=TRUE,"",VLOOKUP(CONCATENATE($B296,"-",$C296),IN_1F!$B$2:$X$2946,9,FALSE))</f>
        <v>0</v>
      </c>
      <c r="L296" s="913">
        <f>IF(ISERROR(VLOOKUP(CONCATENATE($B296,"-",$C296),IN_1F!$B$2:$X$2946,10,FALSE))=TRUE,"",VLOOKUP(CONCATENATE($B296,"-",$C296),IN_1F!$B$2:$X$2946,10,FALSE))</f>
        <v>0</v>
      </c>
      <c r="M296" s="1636">
        <f t="shared" si="19"/>
        <v>0</v>
      </c>
      <c r="N296" s="1637">
        <f t="shared" si="20"/>
        <v>0</v>
      </c>
    </row>
    <row r="297" spans="1:14" x14ac:dyDescent="0.3">
      <c r="A297" s="822" t="s">
        <v>1986</v>
      </c>
      <c r="B297" s="823" t="s">
        <v>1987</v>
      </c>
      <c r="C297" s="824">
        <v>5</v>
      </c>
      <c r="D297" s="1378" t="str">
        <f t="shared" si="21"/>
        <v/>
      </c>
      <c r="E297" s="911">
        <f>IF(ISERROR(VLOOKUP(CONCATENATE($B297,"-",$C297),IN_1F!$B$2:$X$2946,3,FALSE))=TRUE,"",VLOOKUP(CONCATENATE($B297,"-",$C297),IN_1F!$B$2:$X$2946,3,FALSE))</f>
        <v>0</v>
      </c>
      <c r="F297" s="912">
        <f>IF(ISERROR(VLOOKUP(CONCATENATE($B297,"-",$C297),IN_1F!$B$2:$X$2946,4,FALSE))=TRUE,"",VLOOKUP(CONCATENATE($B297,"-",$C297),IN_1F!$B$2:$X$2946,4,FALSE))</f>
        <v>0</v>
      </c>
      <c r="G297" s="911">
        <f>IF(ISERROR(VLOOKUP(CONCATENATE($B297,"-",$C297),IN_1F!$B$2:$X$2946,5,FALSE))=TRUE,"",VLOOKUP(CONCATENATE($B297,"-",$C297),IN_1F!$B$2:$X$2946,5,FALSE))</f>
        <v>0</v>
      </c>
      <c r="H297" s="913">
        <f>IF(ISERROR(VLOOKUP(CONCATENATE($B297,"-",$C297),IN_1F!$B$2:$X$2946,6,FALSE))=TRUE,"",VLOOKUP(CONCATENATE($B297,"-",$C297),IN_1F!$B$2:$X$2946,6,FALSE))</f>
        <v>0</v>
      </c>
      <c r="I297" s="911">
        <f>IF(ISERROR(VLOOKUP(CONCATENATE($B297,"-",$C297),IN_1F!$B$2:$X$2946,7,FALSE))=TRUE,"",VLOOKUP(CONCATENATE($B297,"-",$C297),IN_1F!$B$2:$X$2946,7,FALSE))</f>
        <v>0</v>
      </c>
      <c r="J297" s="913">
        <f>IF(ISERROR(VLOOKUP(CONCATENATE($B297,"-",$C297),IN_1F!$B$2:$X$2946,8,FALSE))=TRUE,"",VLOOKUP(CONCATENATE($B297,"-",$C297),IN_1F!$B$2:$X$2946,8,FALSE))</f>
        <v>0</v>
      </c>
      <c r="K297" s="911">
        <f>IF(ISERROR(VLOOKUP(CONCATENATE($B297,"-",$C297),IN_1F!$B$2:$X$2946,9,FALSE))=TRUE,"",VLOOKUP(CONCATENATE($B297,"-",$C297),IN_1F!$B$2:$X$2946,9,FALSE))</f>
        <v>0</v>
      </c>
      <c r="L297" s="913">
        <f>IF(ISERROR(VLOOKUP(CONCATENATE($B297,"-",$C297),IN_1F!$B$2:$X$2946,10,FALSE))=TRUE,"",VLOOKUP(CONCATENATE($B297,"-",$C297),IN_1F!$B$2:$X$2946,10,FALSE))</f>
        <v>0</v>
      </c>
      <c r="M297" s="1636">
        <f t="shared" si="19"/>
        <v>0</v>
      </c>
      <c r="N297" s="1637">
        <f t="shared" si="20"/>
        <v>0</v>
      </c>
    </row>
    <row r="298" spans="1:14" x14ac:dyDescent="0.3">
      <c r="A298" s="827" t="s">
        <v>1988</v>
      </c>
      <c r="B298" s="828" t="s">
        <v>1989</v>
      </c>
      <c r="C298" s="824">
        <v>5</v>
      </c>
      <c r="D298" s="1378" t="str">
        <f t="shared" si="21"/>
        <v/>
      </c>
      <c r="E298" s="911">
        <f>IF(ISERROR(VLOOKUP(CONCATENATE($B298,"-",$C298),IN_1F!$B$2:$X$2946,3,FALSE))=TRUE,"",VLOOKUP(CONCATENATE($B298,"-",$C298),IN_1F!$B$2:$X$2946,3,FALSE))</f>
        <v>0</v>
      </c>
      <c r="F298" s="912">
        <f>IF(ISERROR(VLOOKUP(CONCATENATE($B298,"-",$C298),IN_1F!$B$2:$X$2946,4,FALSE))=TRUE,"",VLOOKUP(CONCATENATE($B298,"-",$C298),IN_1F!$B$2:$X$2946,4,FALSE))</f>
        <v>0</v>
      </c>
      <c r="G298" s="911">
        <f>IF(ISERROR(VLOOKUP(CONCATENATE($B298,"-",$C298),IN_1F!$B$2:$X$2946,5,FALSE))=TRUE,"",VLOOKUP(CONCATENATE($B298,"-",$C298),IN_1F!$B$2:$X$2946,5,FALSE))</f>
        <v>0</v>
      </c>
      <c r="H298" s="913">
        <f>IF(ISERROR(VLOOKUP(CONCATENATE($B298,"-",$C298),IN_1F!$B$2:$X$2946,6,FALSE))=TRUE,"",VLOOKUP(CONCATENATE($B298,"-",$C298),IN_1F!$B$2:$X$2946,6,FALSE))</f>
        <v>0</v>
      </c>
      <c r="I298" s="911">
        <f>IF(ISERROR(VLOOKUP(CONCATENATE($B298,"-",$C298),IN_1F!$B$2:$X$2946,7,FALSE))=TRUE,"",VLOOKUP(CONCATENATE($B298,"-",$C298),IN_1F!$B$2:$X$2946,7,FALSE))</f>
        <v>0</v>
      </c>
      <c r="J298" s="913">
        <f>IF(ISERROR(VLOOKUP(CONCATENATE($B298,"-",$C298),IN_1F!$B$2:$X$2946,8,FALSE))=TRUE,"",VLOOKUP(CONCATENATE($B298,"-",$C298),IN_1F!$B$2:$X$2946,8,FALSE))</f>
        <v>0</v>
      </c>
      <c r="K298" s="911">
        <f>IF(ISERROR(VLOOKUP(CONCATENATE($B298,"-",$C298),IN_1F!$B$2:$X$2946,9,FALSE))=TRUE,"",VLOOKUP(CONCATENATE($B298,"-",$C298),IN_1F!$B$2:$X$2946,9,FALSE))</f>
        <v>0</v>
      </c>
      <c r="L298" s="913">
        <f>IF(ISERROR(VLOOKUP(CONCATENATE($B298,"-",$C298),IN_1F!$B$2:$X$2946,10,FALSE))=TRUE,"",VLOOKUP(CONCATENATE($B298,"-",$C298),IN_1F!$B$2:$X$2946,10,FALSE))</f>
        <v>0</v>
      </c>
      <c r="M298" s="1636">
        <f t="shared" si="19"/>
        <v>0</v>
      </c>
      <c r="N298" s="1637">
        <f t="shared" si="20"/>
        <v>0</v>
      </c>
    </row>
    <row r="299" spans="1:14" x14ac:dyDescent="0.3">
      <c r="A299" s="827" t="s">
        <v>1990</v>
      </c>
      <c r="B299" s="828" t="s">
        <v>1991</v>
      </c>
      <c r="C299" s="824">
        <v>5</v>
      </c>
      <c r="D299" s="1378" t="str">
        <f t="shared" si="21"/>
        <v/>
      </c>
      <c r="E299" s="911">
        <f>IF(ISERROR(VLOOKUP(CONCATENATE($B299,"-",$C299),IN_1F!$B$2:$X$2946,3,FALSE))=TRUE,"",VLOOKUP(CONCATENATE($B299,"-",$C299),IN_1F!$B$2:$X$2946,3,FALSE))</f>
        <v>0</v>
      </c>
      <c r="F299" s="912">
        <f>IF(ISERROR(VLOOKUP(CONCATENATE($B299,"-",$C299),IN_1F!$B$2:$X$2946,4,FALSE))=TRUE,"",VLOOKUP(CONCATENATE($B299,"-",$C299),IN_1F!$B$2:$X$2946,4,FALSE))</f>
        <v>0</v>
      </c>
      <c r="G299" s="911">
        <f>IF(ISERROR(VLOOKUP(CONCATENATE($B299,"-",$C299),IN_1F!$B$2:$X$2946,5,FALSE))=TRUE,"",VLOOKUP(CONCATENATE($B299,"-",$C299),IN_1F!$B$2:$X$2946,5,FALSE))</f>
        <v>0</v>
      </c>
      <c r="H299" s="913">
        <f>IF(ISERROR(VLOOKUP(CONCATENATE($B299,"-",$C299),IN_1F!$B$2:$X$2946,6,FALSE))=TRUE,"",VLOOKUP(CONCATENATE($B299,"-",$C299),IN_1F!$B$2:$X$2946,6,FALSE))</f>
        <v>0</v>
      </c>
      <c r="I299" s="911">
        <f>IF(ISERROR(VLOOKUP(CONCATENATE($B299,"-",$C299),IN_1F!$B$2:$X$2946,7,FALSE))=TRUE,"",VLOOKUP(CONCATENATE($B299,"-",$C299),IN_1F!$B$2:$X$2946,7,FALSE))</f>
        <v>0</v>
      </c>
      <c r="J299" s="913">
        <f>IF(ISERROR(VLOOKUP(CONCATENATE($B299,"-",$C299),IN_1F!$B$2:$X$2946,8,FALSE))=TRUE,"",VLOOKUP(CONCATENATE($B299,"-",$C299),IN_1F!$B$2:$X$2946,8,FALSE))</f>
        <v>0</v>
      </c>
      <c r="K299" s="911">
        <f>IF(ISERROR(VLOOKUP(CONCATENATE($B299,"-",$C299),IN_1F!$B$2:$X$2946,9,FALSE))=TRUE,"",VLOOKUP(CONCATENATE($B299,"-",$C299),IN_1F!$B$2:$X$2946,9,FALSE))</f>
        <v>0</v>
      </c>
      <c r="L299" s="913">
        <f>IF(ISERROR(VLOOKUP(CONCATENATE($B299,"-",$C299),IN_1F!$B$2:$X$2946,10,FALSE))=TRUE,"",VLOOKUP(CONCATENATE($B299,"-",$C299),IN_1F!$B$2:$X$2946,10,FALSE))</f>
        <v>0</v>
      </c>
      <c r="M299" s="1636">
        <f t="shared" si="19"/>
        <v>0</v>
      </c>
      <c r="N299" s="1637">
        <f t="shared" si="20"/>
        <v>0</v>
      </c>
    </row>
    <row r="300" spans="1:14" x14ac:dyDescent="0.3">
      <c r="A300" s="827" t="s">
        <v>1992</v>
      </c>
      <c r="B300" s="828" t="s">
        <v>1993</v>
      </c>
      <c r="C300" s="824">
        <v>5</v>
      </c>
      <c r="D300" s="1378" t="str">
        <f t="shared" si="21"/>
        <v/>
      </c>
      <c r="E300" s="911">
        <f>IF(ISERROR(VLOOKUP(CONCATENATE($B300,"-",$C300),IN_1F!$B$2:$X$2946,3,FALSE))=TRUE,"",VLOOKUP(CONCATENATE($B300,"-",$C300),IN_1F!$B$2:$X$2946,3,FALSE))</f>
        <v>0</v>
      </c>
      <c r="F300" s="912">
        <f>IF(ISERROR(VLOOKUP(CONCATENATE($B300,"-",$C300),IN_1F!$B$2:$X$2946,4,FALSE))=TRUE,"",VLOOKUP(CONCATENATE($B300,"-",$C300),IN_1F!$B$2:$X$2946,4,FALSE))</f>
        <v>0</v>
      </c>
      <c r="G300" s="911">
        <f>IF(ISERROR(VLOOKUP(CONCATENATE($B300,"-",$C300),IN_1F!$B$2:$X$2946,5,FALSE))=TRUE,"",VLOOKUP(CONCATENATE($B300,"-",$C300),IN_1F!$B$2:$X$2946,5,FALSE))</f>
        <v>0</v>
      </c>
      <c r="H300" s="913">
        <f>IF(ISERROR(VLOOKUP(CONCATENATE($B300,"-",$C300),IN_1F!$B$2:$X$2946,6,FALSE))=TRUE,"",VLOOKUP(CONCATENATE($B300,"-",$C300),IN_1F!$B$2:$X$2946,6,FALSE))</f>
        <v>0</v>
      </c>
      <c r="I300" s="911">
        <f>IF(ISERROR(VLOOKUP(CONCATENATE($B300,"-",$C300),IN_1F!$B$2:$X$2946,7,FALSE))=TRUE,"",VLOOKUP(CONCATENATE($B300,"-",$C300),IN_1F!$B$2:$X$2946,7,FALSE))</f>
        <v>0</v>
      </c>
      <c r="J300" s="913">
        <f>IF(ISERROR(VLOOKUP(CONCATENATE($B300,"-",$C300),IN_1F!$B$2:$X$2946,8,FALSE))=TRUE,"",VLOOKUP(CONCATENATE($B300,"-",$C300),IN_1F!$B$2:$X$2946,8,FALSE))</f>
        <v>0</v>
      </c>
      <c r="K300" s="911">
        <f>IF(ISERROR(VLOOKUP(CONCATENATE($B300,"-",$C300),IN_1F!$B$2:$X$2946,9,FALSE))=TRUE,"",VLOOKUP(CONCATENATE($B300,"-",$C300),IN_1F!$B$2:$X$2946,9,FALSE))</f>
        <v>0</v>
      </c>
      <c r="L300" s="913">
        <f>IF(ISERROR(VLOOKUP(CONCATENATE($B300,"-",$C300),IN_1F!$B$2:$X$2946,10,FALSE))=TRUE,"",VLOOKUP(CONCATENATE($B300,"-",$C300),IN_1F!$B$2:$X$2946,10,FALSE))</f>
        <v>0</v>
      </c>
      <c r="M300" s="1636">
        <f t="shared" si="19"/>
        <v>0</v>
      </c>
      <c r="N300" s="1637">
        <f t="shared" si="20"/>
        <v>0</v>
      </c>
    </row>
    <row r="301" spans="1:14" x14ac:dyDescent="0.3">
      <c r="A301" s="827" t="s">
        <v>1994</v>
      </c>
      <c r="B301" s="828" t="s">
        <v>1995</v>
      </c>
      <c r="C301" s="824">
        <v>5</v>
      </c>
      <c r="D301" s="1378" t="str">
        <f t="shared" si="21"/>
        <v/>
      </c>
      <c r="E301" s="911">
        <f>IF(ISERROR(VLOOKUP(CONCATENATE($B301,"-",$C301),IN_1F!$B$2:$X$2946,3,FALSE))=TRUE,"",VLOOKUP(CONCATENATE($B301,"-",$C301),IN_1F!$B$2:$X$2946,3,FALSE))</f>
        <v>0</v>
      </c>
      <c r="F301" s="912">
        <f>IF(ISERROR(VLOOKUP(CONCATENATE($B301,"-",$C301),IN_1F!$B$2:$X$2946,4,FALSE))=TRUE,"",VLOOKUP(CONCATENATE($B301,"-",$C301),IN_1F!$B$2:$X$2946,4,FALSE))</f>
        <v>0</v>
      </c>
      <c r="G301" s="911">
        <f>IF(ISERROR(VLOOKUP(CONCATENATE($B301,"-",$C301),IN_1F!$B$2:$X$2946,5,FALSE))=TRUE,"",VLOOKUP(CONCATENATE($B301,"-",$C301),IN_1F!$B$2:$X$2946,5,FALSE))</f>
        <v>0</v>
      </c>
      <c r="H301" s="913">
        <f>IF(ISERROR(VLOOKUP(CONCATENATE($B301,"-",$C301),IN_1F!$B$2:$X$2946,6,FALSE))=TRUE,"",VLOOKUP(CONCATENATE($B301,"-",$C301),IN_1F!$B$2:$X$2946,6,FALSE))</f>
        <v>0</v>
      </c>
      <c r="I301" s="911">
        <f>IF(ISERROR(VLOOKUP(CONCATENATE($B301,"-",$C301),IN_1F!$B$2:$X$2946,7,FALSE))=TRUE,"",VLOOKUP(CONCATENATE($B301,"-",$C301),IN_1F!$B$2:$X$2946,7,FALSE))</f>
        <v>0</v>
      </c>
      <c r="J301" s="913">
        <f>IF(ISERROR(VLOOKUP(CONCATENATE($B301,"-",$C301),IN_1F!$B$2:$X$2946,8,FALSE))=TRUE,"",VLOOKUP(CONCATENATE($B301,"-",$C301),IN_1F!$B$2:$X$2946,8,FALSE))</f>
        <v>0</v>
      </c>
      <c r="K301" s="911">
        <f>IF(ISERROR(VLOOKUP(CONCATENATE($B301,"-",$C301),IN_1F!$B$2:$X$2946,9,FALSE))=TRUE,"",VLOOKUP(CONCATENATE($B301,"-",$C301),IN_1F!$B$2:$X$2946,9,FALSE))</f>
        <v>0</v>
      </c>
      <c r="L301" s="913">
        <f>IF(ISERROR(VLOOKUP(CONCATENATE($B301,"-",$C301),IN_1F!$B$2:$X$2946,10,FALSE))=TRUE,"",VLOOKUP(CONCATENATE($B301,"-",$C301),IN_1F!$B$2:$X$2946,10,FALSE))</f>
        <v>0</v>
      </c>
      <c r="M301" s="1636">
        <f t="shared" si="19"/>
        <v>0</v>
      </c>
      <c r="N301" s="1637">
        <f t="shared" si="20"/>
        <v>0</v>
      </c>
    </row>
    <row r="302" spans="1:14" x14ac:dyDescent="0.3">
      <c r="A302" s="827" t="s">
        <v>1996</v>
      </c>
      <c r="B302" s="828" t="s">
        <v>1997</v>
      </c>
      <c r="C302" s="824">
        <v>5</v>
      </c>
      <c r="D302" s="1378" t="str">
        <f t="shared" si="21"/>
        <v/>
      </c>
      <c r="E302" s="911">
        <f>IF(ISERROR(VLOOKUP(CONCATENATE($B302,"-",$C302),IN_1F!$B$2:$X$2946,3,FALSE))=TRUE,"",VLOOKUP(CONCATENATE($B302,"-",$C302),IN_1F!$B$2:$X$2946,3,FALSE))</f>
        <v>0</v>
      </c>
      <c r="F302" s="912">
        <f>IF(ISERROR(VLOOKUP(CONCATENATE($B302,"-",$C302),IN_1F!$B$2:$X$2946,4,FALSE))=TRUE,"",VLOOKUP(CONCATENATE($B302,"-",$C302),IN_1F!$B$2:$X$2946,4,FALSE))</f>
        <v>0</v>
      </c>
      <c r="G302" s="911">
        <f>IF(ISERROR(VLOOKUP(CONCATENATE($B302,"-",$C302),IN_1F!$B$2:$X$2946,5,FALSE))=TRUE,"",VLOOKUP(CONCATENATE($B302,"-",$C302),IN_1F!$B$2:$X$2946,5,FALSE))</f>
        <v>0</v>
      </c>
      <c r="H302" s="913">
        <f>IF(ISERROR(VLOOKUP(CONCATENATE($B302,"-",$C302),IN_1F!$B$2:$X$2946,6,FALSE))=TRUE,"",VLOOKUP(CONCATENATE($B302,"-",$C302),IN_1F!$B$2:$X$2946,6,FALSE))</f>
        <v>0</v>
      </c>
      <c r="I302" s="911">
        <f>IF(ISERROR(VLOOKUP(CONCATENATE($B302,"-",$C302),IN_1F!$B$2:$X$2946,7,FALSE))=TRUE,"",VLOOKUP(CONCATENATE($B302,"-",$C302),IN_1F!$B$2:$X$2946,7,FALSE))</f>
        <v>0</v>
      </c>
      <c r="J302" s="913">
        <f>IF(ISERROR(VLOOKUP(CONCATENATE($B302,"-",$C302),IN_1F!$B$2:$X$2946,8,FALSE))=TRUE,"",VLOOKUP(CONCATENATE($B302,"-",$C302),IN_1F!$B$2:$X$2946,8,FALSE))</f>
        <v>0</v>
      </c>
      <c r="K302" s="911">
        <f>IF(ISERROR(VLOOKUP(CONCATENATE($B302,"-",$C302),IN_1F!$B$2:$X$2946,9,FALSE))=TRUE,"",VLOOKUP(CONCATENATE($B302,"-",$C302),IN_1F!$B$2:$X$2946,9,FALSE))</f>
        <v>0</v>
      </c>
      <c r="L302" s="913">
        <f>IF(ISERROR(VLOOKUP(CONCATENATE($B302,"-",$C302),IN_1F!$B$2:$X$2946,10,FALSE))=TRUE,"",VLOOKUP(CONCATENATE($B302,"-",$C302),IN_1F!$B$2:$X$2946,10,FALSE))</f>
        <v>0</v>
      </c>
      <c r="M302" s="1636">
        <f t="shared" si="19"/>
        <v>0</v>
      </c>
      <c r="N302" s="1637">
        <f t="shared" si="20"/>
        <v>0</v>
      </c>
    </row>
    <row r="303" spans="1:14" x14ac:dyDescent="0.3">
      <c r="A303" s="827" t="s">
        <v>1998</v>
      </c>
      <c r="B303" s="828" t="s">
        <v>1846</v>
      </c>
      <c r="C303" s="824">
        <v>5</v>
      </c>
      <c r="D303" s="1378" t="str">
        <f t="shared" si="21"/>
        <v/>
      </c>
      <c r="E303" s="911">
        <f>IF(ISERROR(VLOOKUP(CONCATENATE($B303,"-",$C303),IN_1F!$B$2:$X$2946,3,FALSE))=TRUE,"",VLOOKUP(CONCATENATE($B303,"-",$C303),IN_1F!$B$2:$X$2946,3,FALSE))</f>
        <v>0</v>
      </c>
      <c r="F303" s="912">
        <f>IF(ISERROR(VLOOKUP(CONCATENATE($B303,"-",$C303),IN_1F!$B$2:$X$2946,4,FALSE))=TRUE,"",VLOOKUP(CONCATENATE($B303,"-",$C303),IN_1F!$B$2:$X$2946,4,FALSE))</f>
        <v>0</v>
      </c>
      <c r="G303" s="911">
        <f>IF(ISERROR(VLOOKUP(CONCATENATE($B303,"-",$C303),IN_1F!$B$2:$X$2946,5,FALSE))=TRUE,"",VLOOKUP(CONCATENATE($B303,"-",$C303),IN_1F!$B$2:$X$2946,5,FALSE))</f>
        <v>0</v>
      </c>
      <c r="H303" s="913">
        <f>IF(ISERROR(VLOOKUP(CONCATENATE($B303,"-",$C303),IN_1F!$B$2:$X$2946,6,FALSE))=TRUE,"",VLOOKUP(CONCATENATE($B303,"-",$C303),IN_1F!$B$2:$X$2946,6,FALSE))</f>
        <v>0</v>
      </c>
      <c r="I303" s="911">
        <f>IF(ISERROR(VLOOKUP(CONCATENATE($B303,"-",$C303),IN_1F!$B$2:$X$2946,7,FALSE))=TRUE,"",VLOOKUP(CONCATENATE($B303,"-",$C303),IN_1F!$B$2:$X$2946,7,FALSE))</f>
        <v>0</v>
      </c>
      <c r="J303" s="913">
        <f>IF(ISERROR(VLOOKUP(CONCATENATE($B303,"-",$C303),IN_1F!$B$2:$X$2946,8,FALSE))=TRUE,"",VLOOKUP(CONCATENATE($B303,"-",$C303),IN_1F!$B$2:$X$2946,8,FALSE))</f>
        <v>0</v>
      </c>
      <c r="K303" s="911">
        <f>IF(ISERROR(VLOOKUP(CONCATENATE($B303,"-",$C303),IN_1F!$B$2:$X$2946,9,FALSE))=TRUE,"",VLOOKUP(CONCATENATE($B303,"-",$C303),IN_1F!$B$2:$X$2946,9,FALSE))</f>
        <v>0</v>
      </c>
      <c r="L303" s="913">
        <f>IF(ISERROR(VLOOKUP(CONCATENATE($B303,"-",$C303),IN_1F!$B$2:$X$2946,10,FALSE))=TRUE,"",VLOOKUP(CONCATENATE($B303,"-",$C303),IN_1F!$B$2:$X$2946,10,FALSE))</f>
        <v>0</v>
      </c>
      <c r="M303" s="1636">
        <f t="shared" si="19"/>
        <v>0</v>
      </c>
      <c r="N303" s="1637">
        <f t="shared" si="20"/>
        <v>0</v>
      </c>
    </row>
    <row r="304" spans="1:14" x14ac:dyDescent="0.3">
      <c r="A304" s="827" t="s">
        <v>1999</v>
      </c>
      <c r="B304" s="828" t="s">
        <v>2000</v>
      </c>
      <c r="C304" s="824">
        <v>5</v>
      </c>
      <c r="D304" s="1378" t="str">
        <f t="shared" si="21"/>
        <v/>
      </c>
      <c r="E304" s="911">
        <f>IF(ISERROR(VLOOKUP(CONCATENATE($B304,"-",$C304),IN_1F!$B$2:$X$2946,3,FALSE))=TRUE,"",VLOOKUP(CONCATENATE($B304,"-",$C304),IN_1F!$B$2:$X$2946,3,FALSE))</f>
        <v>0</v>
      </c>
      <c r="F304" s="912">
        <f>IF(ISERROR(VLOOKUP(CONCATENATE($B304,"-",$C304),IN_1F!$B$2:$X$2946,4,FALSE))=TRUE,"",VLOOKUP(CONCATENATE($B304,"-",$C304),IN_1F!$B$2:$X$2946,4,FALSE))</f>
        <v>0</v>
      </c>
      <c r="G304" s="911">
        <f>IF(ISERROR(VLOOKUP(CONCATENATE($B304,"-",$C304),IN_1F!$B$2:$X$2946,5,FALSE))=TRUE,"",VLOOKUP(CONCATENATE($B304,"-",$C304),IN_1F!$B$2:$X$2946,5,FALSE))</f>
        <v>0</v>
      </c>
      <c r="H304" s="913">
        <f>IF(ISERROR(VLOOKUP(CONCATENATE($B304,"-",$C304),IN_1F!$B$2:$X$2946,6,FALSE))=TRUE,"",VLOOKUP(CONCATENATE($B304,"-",$C304),IN_1F!$B$2:$X$2946,6,FALSE))</f>
        <v>0</v>
      </c>
      <c r="I304" s="911">
        <f>IF(ISERROR(VLOOKUP(CONCATENATE($B304,"-",$C304),IN_1F!$B$2:$X$2946,7,FALSE))=TRUE,"",VLOOKUP(CONCATENATE($B304,"-",$C304),IN_1F!$B$2:$X$2946,7,FALSE))</f>
        <v>0</v>
      </c>
      <c r="J304" s="913">
        <f>IF(ISERROR(VLOOKUP(CONCATENATE($B304,"-",$C304),IN_1F!$B$2:$X$2946,8,FALSE))=TRUE,"",VLOOKUP(CONCATENATE($B304,"-",$C304),IN_1F!$B$2:$X$2946,8,FALSE))</f>
        <v>0</v>
      </c>
      <c r="K304" s="911">
        <f>IF(ISERROR(VLOOKUP(CONCATENATE($B304,"-",$C304),IN_1F!$B$2:$X$2946,9,FALSE))=TRUE,"",VLOOKUP(CONCATENATE($B304,"-",$C304),IN_1F!$B$2:$X$2946,9,FALSE))</f>
        <v>0</v>
      </c>
      <c r="L304" s="913">
        <f>IF(ISERROR(VLOOKUP(CONCATENATE($B304,"-",$C304),IN_1F!$B$2:$X$2946,10,FALSE))=TRUE,"",VLOOKUP(CONCATENATE($B304,"-",$C304),IN_1F!$B$2:$X$2946,10,FALSE))</f>
        <v>0</v>
      </c>
      <c r="M304" s="1636">
        <f t="shared" si="19"/>
        <v>0</v>
      </c>
      <c r="N304" s="1637">
        <f t="shared" si="20"/>
        <v>0</v>
      </c>
    </row>
    <row r="305" spans="1:14" x14ac:dyDescent="0.3">
      <c r="A305" s="827" t="s">
        <v>2001</v>
      </c>
      <c r="B305" s="828" t="s">
        <v>2002</v>
      </c>
      <c r="C305" s="824">
        <v>5</v>
      </c>
      <c r="D305" s="1378" t="str">
        <f t="shared" si="21"/>
        <v/>
      </c>
      <c r="E305" s="911">
        <f>IF(ISERROR(VLOOKUP(CONCATENATE($B305,"-",$C305),IN_1F!$B$2:$X$2946,3,FALSE))=TRUE,"",VLOOKUP(CONCATENATE($B305,"-",$C305),IN_1F!$B$2:$X$2946,3,FALSE))</f>
        <v>0</v>
      </c>
      <c r="F305" s="912">
        <f>IF(ISERROR(VLOOKUP(CONCATENATE($B305,"-",$C305),IN_1F!$B$2:$X$2946,4,FALSE))=TRUE,"",VLOOKUP(CONCATENATE($B305,"-",$C305),IN_1F!$B$2:$X$2946,4,FALSE))</f>
        <v>0</v>
      </c>
      <c r="G305" s="911">
        <f>IF(ISERROR(VLOOKUP(CONCATENATE($B305,"-",$C305),IN_1F!$B$2:$X$2946,5,FALSE))=TRUE,"",VLOOKUP(CONCATENATE($B305,"-",$C305),IN_1F!$B$2:$X$2946,5,FALSE))</f>
        <v>0</v>
      </c>
      <c r="H305" s="913">
        <f>IF(ISERROR(VLOOKUP(CONCATENATE($B305,"-",$C305),IN_1F!$B$2:$X$2946,6,FALSE))=TRUE,"",VLOOKUP(CONCATENATE($B305,"-",$C305),IN_1F!$B$2:$X$2946,6,FALSE))</f>
        <v>0</v>
      </c>
      <c r="I305" s="911">
        <f>IF(ISERROR(VLOOKUP(CONCATENATE($B305,"-",$C305),IN_1F!$B$2:$X$2946,7,FALSE))=TRUE,"",VLOOKUP(CONCATENATE($B305,"-",$C305),IN_1F!$B$2:$X$2946,7,FALSE))</f>
        <v>0</v>
      </c>
      <c r="J305" s="913">
        <f>IF(ISERROR(VLOOKUP(CONCATENATE($B305,"-",$C305),IN_1F!$B$2:$X$2946,8,FALSE))=TRUE,"",VLOOKUP(CONCATENATE($B305,"-",$C305),IN_1F!$B$2:$X$2946,8,FALSE))</f>
        <v>0</v>
      </c>
      <c r="K305" s="911">
        <f>IF(ISERROR(VLOOKUP(CONCATENATE($B305,"-",$C305),IN_1F!$B$2:$X$2946,9,FALSE))=TRUE,"",VLOOKUP(CONCATENATE($B305,"-",$C305),IN_1F!$B$2:$X$2946,9,FALSE))</f>
        <v>0</v>
      </c>
      <c r="L305" s="913">
        <f>IF(ISERROR(VLOOKUP(CONCATENATE($B305,"-",$C305),IN_1F!$B$2:$X$2946,10,FALSE))=TRUE,"",VLOOKUP(CONCATENATE($B305,"-",$C305),IN_1F!$B$2:$X$2946,10,FALSE))</f>
        <v>0</v>
      </c>
      <c r="M305" s="1636">
        <f t="shared" si="19"/>
        <v>0</v>
      </c>
      <c r="N305" s="1637">
        <f t="shared" si="20"/>
        <v>0</v>
      </c>
    </row>
    <row r="306" spans="1:14" x14ac:dyDescent="0.3">
      <c r="A306" s="827" t="s">
        <v>2003</v>
      </c>
      <c r="B306" s="828" t="s">
        <v>2004</v>
      </c>
      <c r="C306" s="824">
        <v>5</v>
      </c>
      <c r="D306" s="1378" t="str">
        <f t="shared" si="21"/>
        <v/>
      </c>
      <c r="E306" s="911">
        <f>IF(ISERROR(VLOOKUP(CONCATENATE($B306,"-",$C306),IN_1F!$B$2:$X$2946,3,FALSE))=TRUE,"",VLOOKUP(CONCATENATE($B306,"-",$C306),IN_1F!$B$2:$X$2946,3,FALSE))</f>
        <v>0</v>
      </c>
      <c r="F306" s="912">
        <f>IF(ISERROR(VLOOKUP(CONCATENATE($B306,"-",$C306),IN_1F!$B$2:$X$2946,4,FALSE))=TRUE,"",VLOOKUP(CONCATENATE($B306,"-",$C306),IN_1F!$B$2:$X$2946,4,FALSE))</f>
        <v>0</v>
      </c>
      <c r="G306" s="911">
        <f>IF(ISERROR(VLOOKUP(CONCATENATE($B306,"-",$C306),IN_1F!$B$2:$X$2946,5,FALSE))=TRUE,"",VLOOKUP(CONCATENATE($B306,"-",$C306),IN_1F!$B$2:$X$2946,5,FALSE))</f>
        <v>0</v>
      </c>
      <c r="H306" s="913">
        <f>IF(ISERROR(VLOOKUP(CONCATENATE($B306,"-",$C306),IN_1F!$B$2:$X$2946,6,FALSE))=TRUE,"",VLOOKUP(CONCATENATE($B306,"-",$C306),IN_1F!$B$2:$X$2946,6,FALSE))</f>
        <v>0</v>
      </c>
      <c r="I306" s="911">
        <f>IF(ISERROR(VLOOKUP(CONCATENATE($B306,"-",$C306),IN_1F!$B$2:$X$2946,7,FALSE))=TRUE,"",VLOOKUP(CONCATENATE($B306,"-",$C306),IN_1F!$B$2:$X$2946,7,FALSE))</f>
        <v>0</v>
      </c>
      <c r="J306" s="913">
        <f>IF(ISERROR(VLOOKUP(CONCATENATE($B306,"-",$C306),IN_1F!$B$2:$X$2946,8,FALSE))=TRUE,"",VLOOKUP(CONCATENATE($B306,"-",$C306),IN_1F!$B$2:$X$2946,8,FALSE))</f>
        <v>0</v>
      </c>
      <c r="K306" s="911">
        <f>IF(ISERROR(VLOOKUP(CONCATENATE($B306,"-",$C306),IN_1F!$B$2:$X$2946,9,FALSE))=TRUE,"",VLOOKUP(CONCATENATE($B306,"-",$C306),IN_1F!$B$2:$X$2946,9,FALSE))</f>
        <v>0</v>
      </c>
      <c r="L306" s="913">
        <f>IF(ISERROR(VLOOKUP(CONCATENATE($B306,"-",$C306),IN_1F!$B$2:$X$2946,10,FALSE))=TRUE,"",VLOOKUP(CONCATENATE($B306,"-",$C306),IN_1F!$B$2:$X$2946,10,FALSE))</f>
        <v>0</v>
      </c>
      <c r="M306" s="1636">
        <f t="shared" si="19"/>
        <v>0</v>
      </c>
      <c r="N306" s="1637">
        <f t="shared" si="20"/>
        <v>0</v>
      </c>
    </row>
    <row r="307" spans="1:14" x14ac:dyDescent="0.3">
      <c r="A307" s="827" t="s">
        <v>2005</v>
      </c>
      <c r="B307" s="828" t="s">
        <v>2006</v>
      </c>
      <c r="C307" s="824">
        <v>5</v>
      </c>
      <c r="D307" s="1378" t="str">
        <f t="shared" si="21"/>
        <v/>
      </c>
      <c r="E307" s="911">
        <f>IF(ISERROR(VLOOKUP(CONCATENATE($B307,"-",$C307),IN_1F!$B$2:$X$2946,3,FALSE))=TRUE,"",VLOOKUP(CONCATENATE($B307,"-",$C307),IN_1F!$B$2:$X$2946,3,FALSE))</f>
        <v>0</v>
      </c>
      <c r="F307" s="912">
        <f>IF(ISERROR(VLOOKUP(CONCATENATE($B307,"-",$C307),IN_1F!$B$2:$X$2946,4,FALSE))=TRUE,"",VLOOKUP(CONCATENATE($B307,"-",$C307),IN_1F!$B$2:$X$2946,4,FALSE))</f>
        <v>0</v>
      </c>
      <c r="G307" s="911">
        <f>IF(ISERROR(VLOOKUP(CONCATENATE($B307,"-",$C307),IN_1F!$B$2:$X$2946,5,FALSE))=TRUE,"",VLOOKUP(CONCATENATE($B307,"-",$C307),IN_1F!$B$2:$X$2946,5,FALSE))</f>
        <v>0</v>
      </c>
      <c r="H307" s="913">
        <f>IF(ISERROR(VLOOKUP(CONCATENATE($B307,"-",$C307),IN_1F!$B$2:$X$2946,6,FALSE))=TRUE,"",VLOOKUP(CONCATENATE($B307,"-",$C307),IN_1F!$B$2:$X$2946,6,FALSE))</f>
        <v>0</v>
      </c>
      <c r="I307" s="911">
        <f>IF(ISERROR(VLOOKUP(CONCATENATE($B307,"-",$C307),IN_1F!$B$2:$X$2946,7,FALSE))=TRUE,"",VLOOKUP(CONCATENATE($B307,"-",$C307),IN_1F!$B$2:$X$2946,7,FALSE))</f>
        <v>0</v>
      </c>
      <c r="J307" s="913">
        <f>IF(ISERROR(VLOOKUP(CONCATENATE($B307,"-",$C307),IN_1F!$B$2:$X$2946,8,FALSE))=TRUE,"",VLOOKUP(CONCATENATE($B307,"-",$C307),IN_1F!$B$2:$X$2946,8,FALSE))</f>
        <v>0</v>
      </c>
      <c r="K307" s="911">
        <f>IF(ISERROR(VLOOKUP(CONCATENATE($B307,"-",$C307),IN_1F!$B$2:$X$2946,9,FALSE))=TRUE,"",VLOOKUP(CONCATENATE($B307,"-",$C307),IN_1F!$B$2:$X$2946,9,FALSE))</f>
        <v>0</v>
      </c>
      <c r="L307" s="913">
        <f>IF(ISERROR(VLOOKUP(CONCATENATE($B307,"-",$C307),IN_1F!$B$2:$X$2946,10,FALSE))=TRUE,"",VLOOKUP(CONCATENATE($B307,"-",$C307),IN_1F!$B$2:$X$2946,10,FALSE))</f>
        <v>0</v>
      </c>
      <c r="M307" s="1636">
        <f t="shared" si="19"/>
        <v>0</v>
      </c>
      <c r="N307" s="1637">
        <f t="shared" si="20"/>
        <v>0</v>
      </c>
    </row>
    <row r="308" spans="1:14" x14ac:dyDescent="0.3">
      <c r="A308" s="827" t="s">
        <v>2007</v>
      </c>
      <c r="B308" s="828" t="s">
        <v>2008</v>
      </c>
      <c r="C308" s="824">
        <v>5</v>
      </c>
      <c r="D308" s="1378" t="str">
        <f t="shared" si="21"/>
        <v/>
      </c>
      <c r="E308" s="911">
        <f>IF(ISERROR(VLOOKUP(CONCATENATE($B308,"-",$C308),IN_1F!$B$2:$X$2946,3,FALSE))=TRUE,"",VLOOKUP(CONCATENATE($B308,"-",$C308),IN_1F!$B$2:$X$2946,3,FALSE))</f>
        <v>0</v>
      </c>
      <c r="F308" s="912">
        <f>IF(ISERROR(VLOOKUP(CONCATENATE($B308,"-",$C308),IN_1F!$B$2:$X$2946,4,FALSE))=TRUE,"",VLOOKUP(CONCATENATE($B308,"-",$C308),IN_1F!$B$2:$X$2946,4,FALSE))</f>
        <v>0</v>
      </c>
      <c r="G308" s="911">
        <f>IF(ISERROR(VLOOKUP(CONCATENATE($B308,"-",$C308),IN_1F!$B$2:$X$2946,5,FALSE))=TRUE,"",VLOOKUP(CONCATENATE($B308,"-",$C308),IN_1F!$B$2:$X$2946,5,FALSE))</f>
        <v>0</v>
      </c>
      <c r="H308" s="913">
        <f>IF(ISERROR(VLOOKUP(CONCATENATE($B308,"-",$C308),IN_1F!$B$2:$X$2946,6,FALSE))=TRUE,"",VLOOKUP(CONCATENATE($B308,"-",$C308),IN_1F!$B$2:$X$2946,6,FALSE))</f>
        <v>0</v>
      </c>
      <c r="I308" s="911">
        <f>IF(ISERROR(VLOOKUP(CONCATENATE($B308,"-",$C308),IN_1F!$B$2:$X$2946,7,FALSE))=TRUE,"",VLOOKUP(CONCATENATE($B308,"-",$C308),IN_1F!$B$2:$X$2946,7,FALSE))</f>
        <v>0</v>
      </c>
      <c r="J308" s="913">
        <f>IF(ISERROR(VLOOKUP(CONCATENATE($B308,"-",$C308),IN_1F!$B$2:$X$2946,8,FALSE))=TRUE,"",VLOOKUP(CONCATENATE($B308,"-",$C308),IN_1F!$B$2:$X$2946,8,FALSE))</f>
        <v>0</v>
      </c>
      <c r="K308" s="911">
        <f>IF(ISERROR(VLOOKUP(CONCATENATE($B308,"-",$C308),IN_1F!$B$2:$X$2946,9,FALSE))=TRUE,"",VLOOKUP(CONCATENATE($B308,"-",$C308),IN_1F!$B$2:$X$2946,9,FALSE))</f>
        <v>0</v>
      </c>
      <c r="L308" s="913">
        <f>IF(ISERROR(VLOOKUP(CONCATENATE($B308,"-",$C308),IN_1F!$B$2:$X$2946,10,FALSE))=TRUE,"",VLOOKUP(CONCATENATE($B308,"-",$C308),IN_1F!$B$2:$X$2946,10,FALSE))</f>
        <v>0</v>
      </c>
      <c r="M308" s="1636">
        <f t="shared" si="19"/>
        <v>0</v>
      </c>
      <c r="N308" s="1637">
        <f t="shared" si="20"/>
        <v>0</v>
      </c>
    </row>
    <row r="309" spans="1:14" x14ac:dyDescent="0.3">
      <c r="A309" s="827" t="s">
        <v>2009</v>
      </c>
      <c r="B309" s="828" t="s">
        <v>2010</v>
      </c>
      <c r="C309" s="824">
        <v>5</v>
      </c>
      <c r="D309" s="1378" t="str">
        <f t="shared" si="21"/>
        <v/>
      </c>
      <c r="E309" s="911">
        <f>IF(ISERROR(VLOOKUP(CONCATENATE($B309,"-",$C309),IN_1F!$B$2:$X$2946,3,FALSE))=TRUE,"",VLOOKUP(CONCATENATE($B309,"-",$C309),IN_1F!$B$2:$X$2946,3,FALSE))</f>
        <v>0</v>
      </c>
      <c r="F309" s="912">
        <f>IF(ISERROR(VLOOKUP(CONCATENATE($B309,"-",$C309),IN_1F!$B$2:$X$2946,4,FALSE))=TRUE,"",VLOOKUP(CONCATENATE($B309,"-",$C309),IN_1F!$B$2:$X$2946,4,FALSE))</f>
        <v>0</v>
      </c>
      <c r="G309" s="911">
        <f>IF(ISERROR(VLOOKUP(CONCATENATE($B309,"-",$C309),IN_1F!$B$2:$X$2946,5,FALSE))=TRUE,"",VLOOKUP(CONCATENATE($B309,"-",$C309),IN_1F!$B$2:$X$2946,5,FALSE))</f>
        <v>0</v>
      </c>
      <c r="H309" s="913">
        <f>IF(ISERROR(VLOOKUP(CONCATENATE($B309,"-",$C309),IN_1F!$B$2:$X$2946,6,FALSE))=TRUE,"",VLOOKUP(CONCATENATE($B309,"-",$C309),IN_1F!$B$2:$X$2946,6,FALSE))</f>
        <v>0</v>
      </c>
      <c r="I309" s="911">
        <f>IF(ISERROR(VLOOKUP(CONCATENATE($B309,"-",$C309),IN_1F!$B$2:$X$2946,7,FALSE))=TRUE,"",VLOOKUP(CONCATENATE($B309,"-",$C309),IN_1F!$B$2:$X$2946,7,FALSE))</f>
        <v>0</v>
      </c>
      <c r="J309" s="913">
        <f>IF(ISERROR(VLOOKUP(CONCATENATE($B309,"-",$C309),IN_1F!$B$2:$X$2946,8,FALSE))=TRUE,"",VLOOKUP(CONCATENATE($B309,"-",$C309),IN_1F!$B$2:$X$2946,8,FALSE))</f>
        <v>0</v>
      </c>
      <c r="K309" s="911">
        <f>IF(ISERROR(VLOOKUP(CONCATENATE($B309,"-",$C309),IN_1F!$B$2:$X$2946,9,FALSE))=TRUE,"",VLOOKUP(CONCATENATE($B309,"-",$C309),IN_1F!$B$2:$X$2946,9,FALSE))</f>
        <v>0</v>
      </c>
      <c r="L309" s="913">
        <f>IF(ISERROR(VLOOKUP(CONCATENATE($B309,"-",$C309),IN_1F!$B$2:$X$2946,10,FALSE))=TRUE,"",VLOOKUP(CONCATENATE($B309,"-",$C309),IN_1F!$B$2:$X$2946,10,FALSE))</f>
        <v>0</v>
      </c>
      <c r="M309" s="1636">
        <f t="shared" si="19"/>
        <v>0</v>
      </c>
      <c r="N309" s="1637">
        <f t="shared" si="20"/>
        <v>0</v>
      </c>
    </row>
    <row r="310" spans="1:14" x14ac:dyDescent="0.3">
      <c r="A310" s="827" t="s">
        <v>2011</v>
      </c>
      <c r="B310" s="828" t="s">
        <v>2012</v>
      </c>
      <c r="C310" s="824">
        <v>5</v>
      </c>
      <c r="D310" s="1378" t="str">
        <f t="shared" si="21"/>
        <v/>
      </c>
      <c r="E310" s="911">
        <f>IF(ISERROR(VLOOKUP(CONCATENATE($B310,"-",$C310),IN_1F!$B$2:$X$2946,3,FALSE))=TRUE,"",VLOOKUP(CONCATENATE($B310,"-",$C310),IN_1F!$B$2:$X$2946,3,FALSE))</f>
        <v>0</v>
      </c>
      <c r="F310" s="912">
        <f>IF(ISERROR(VLOOKUP(CONCATENATE($B310,"-",$C310),IN_1F!$B$2:$X$2946,4,FALSE))=TRUE,"",VLOOKUP(CONCATENATE($B310,"-",$C310),IN_1F!$B$2:$X$2946,4,FALSE))</f>
        <v>0</v>
      </c>
      <c r="G310" s="911">
        <f>IF(ISERROR(VLOOKUP(CONCATENATE($B310,"-",$C310),IN_1F!$B$2:$X$2946,5,FALSE))=TRUE,"",VLOOKUP(CONCATENATE($B310,"-",$C310),IN_1F!$B$2:$X$2946,5,FALSE))</f>
        <v>0</v>
      </c>
      <c r="H310" s="913">
        <f>IF(ISERROR(VLOOKUP(CONCATENATE($B310,"-",$C310),IN_1F!$B$2:$X$2946,6,FALSE))=TRUE,"",VLOOKUP(CONCATENATE($B310,"-",$C310),IN_1F!$B$2:$X$2946,6,FALSE))</f>
        <v>0</v>
      </c>
      <c r="I310" s="911">
        <f>IF(ISERROR(VLOOKUP(CONCATENATE($B310,"-",$C310),IN_1F!$B$2:$X$2946,7,FALSE))=TRUE,"",VLOOKUP(CONCATENATE($B310,"-",$C310),IN_1F!$B$2:$X$2946,7,FALSE))</f>
        <v>0</v>
      </c>
      <c r="J310" s="913">
        <f>IF(ISERROR(VLOOKUP(CONCATENATE($B310,"-",$C310),IN_1F!$B$2:$X$2946,8,FALSE))=TRUE,"",VLOOKUP(CONCATENATE($B310,"-",$C310),IN_1F!$B$2:$X$2946,8,FALSE))</f>
        <v>0</v>
      </c>
      <c r="K310" s="911">
        <f>IF(ISERROR(VLOOKUP(CONCATENATE($B310,"-",$C310),IN_1F!$B$2:$X$2946,9,FALSE))=TRUE,"",VLOOKUP(CONCATENATE($B310,"-",$C310),IN_1F!$B$2:$X$2946,9,FALSE))</f>
        <v>0</v>
      </c>
      <c r="L310" s="913">
        <f>IF(ISERROR(VLOOKUP(CONCATENATE($B310,"-",$C310),IN_1F!$B$2:$X$2946,10,FALSE))=TRUE,"",VLOOKUP(CONCATENATE($B310,"-",$C310),IN_1F!$B$2:$X$2946,10,FALSE))</f>
        <v>0</v>
      </c>
      <c r="M310" s="1636">
        <f t="shared" si="19"/>
        <v>0</v>
      </c>
      <c r="N310" s="1637">
        <f t="shared" si="20"/>
        <v>0</v>
      </c>
    </row>
    <row r="311" spans="1:14" x14ac:dyDescent="0.3">
      <c r="A311" s="827" t="s">
        <v>2013</v>
      </c>
      <c r="B311" s="828" t="s">
        <v>2014</v>
      </c>
      <c r="C311" s="824">
        <v>5</v>
      </c>
      <c r="D311" s="1378" t="str">
        <f t="shared" si="21"/>
        <v/>
      </c>
      <c r="E311" s="911">
        <f>IF(ISERROR(VLOOKUP(CONCATENATE($B311,"-",$C311),IN_1F!$B$2:$X$2946,3,FALSE))=TRUE,"",VLOOKUP(CONCATENATE($B311,"-",$C311),IN_1F!$B$2:$X$2946,3,FALSE))</f>
        <v>0</v>
      </c>
      <c r="F311" s="912">
        <f>IF(ISERROR(VLOOKUP(CONCATENATE($B311,"-",$C311),IN_1F!$B$2:$X$2946,4,FALSE))=TRUE,"",VLOOKUP(CONCATENATE($B311,"-",$C311),IN_1F!$B$2:$X$2946,4,FALSE))</f>
        <v>0</v>
      </c>
      <c r="G311" s="911">
        <f>IF(ISERROR(VLOOKUP(CONCATENATE($B311,"-",$C311),IN_1F!$B$2:$X$2946,5,FALSE))=TRUE,"",VLOOKUP(CONCATENATE($B311,"-",$C311),IN_1F!$B$2:$X$2946,5,FALSE))</f>
        <v>0</v>
      </c>
      <c r="H311" s="913">
        <f>IF(ISERROR(VLOOKUP(CONCATENATE($B311,"-",$C311),IN_1F!$B$2:$X$2946,6,FALSE))=TRUE,"",VLOOKUP(CONCATENATE($B311,"-",$C311),IN_1F!$B$2:$X$2946,6,FALSE))</f>
        <v>0</v>
      </c>
      <c r="I311" s="911">
        <f>IF(ISERROR(VLOOKUP(CONCATENATE($B311,"-",$C311),IN_1F!$B$2:$X$2946,7,FALSE))=TRUE,"",VLOOKUP(CONCATENATE($B311,"-",$C311),IN_1F!$B$2:$X$2946,7,FALSE))</f>
        <v>0</v>
      </c>
      <c r="J311" s="913">
        <f>IF(ISERROR(VLOOKUP(CONCATENATE($B311,"-",$C311),IN_1F!$B$2:$X$2946,8,FALSE))=TRUE,"",VLOOKUP(CONCATENATE($B311,"-",$C311),IN_1F!$B$2:$X$2946,8,FALSE))</f>
        <v>0</v>
      </c>
      <c r="K311" s="911">
        <f>IF(ISERROR(VLOOKUP(CONCATENATE($B311,"-",$C311),IN_1F!$B$2:$X$2946,9,FALSE))=TRUE,"",VLOOKUP(CONCATENATE($B311,"-",$C311),IN_1F!$B$2:$X$2946,9,FALSE))</f>
        <v>0</v>
      </c>
      <c r="L311" s="913">
        <f>IF(ISERROR(VLOOKUP(CONCATENATE($B311,"-",$C311),IN_1F!$B$2:$X$2946,10,FALSE))=TRUE,"",VLOOKUP(CONCATENATE($B311,"-",$C311),IN_1F!$B$2:$X$2946,10,FALSE))</f>
        <v>0</v>
      </c>
      <c r="M311" s="1636">
        <f t="shared" si="19"/>
        <v>0</v>
      </c>
      <c r="N311" s="1637">
        <f t="shared" si="20"/>
        <v>0</v>
      </c>
    </row>
    <row r="312" spans="1:14" ht="6.75" customHeight="1" x14ac:dyDescent="0.3">
      <c r="A312" s="835"/>
      <c r="B312" s="835"/>
      <c r="C312" s="836"/>
      <c r="D312" s="1379"/>
      <c r="E312" s="914"/>
      <c r="F312" s="915"/>
      <c r="G312" s="914"/>
      <c r="H312" s="916"/>
      <c r="I312" s="914"/>
      <c r="J312" s="915"/>
      <c r="K312" s="914"/>
      <c r="L312" s="915"/>
      <c r="M312" s="914"/>
      <c r="N312" s="916"/>
    </row>
    <row r="313" spans="1:14" x14ac:dyDescent="0.3">
      <c r="A313" s="827" t="s">
        <v>2015</v>
      </c>
      <c r="B313" s="828" t="s">
        <v>2016</v>
      </c>
      <c r="C313" s="824">
        <v>5</v>
      </c>
      <c r="D313" s="1378" t="str">
        <f>CONCATENATE(D$262)</f>
        <v/>
      </c>
      <c r="E313" s="911">
        <f>IF(ISERROR(VLOOKUP(CONCATENATE($B313,"-",$C313),IN_1F!$B$2:$X$2946,3,FALSE))=TRUE,"",VLOOKUP(CONCATENATE($B313,"-",$C313),IN_1F!$B$2:$X$2946,3,FALSE))</f>
        <v>0</v>
      </c>
      <c r="F313" s="912">
        <f>IF(ISERROR(VLOOKUP(CONCATENATE($B313,"-",$C313),IN_1F!$B$2:$X$2946,4,FALSE))=TRUE,"",VLOOKUP(CONCATENATE($B313,"-",$C313),IN_1F!$B$2:$X$2946,4,FALSE))</f>
        <v>0</v>
      </c>
      <c r="G313" s="911">
        <f>IF(ISERROR(VLOOKUP(CONCATENATE($B313,"-",$C313),IN_1F!$B$2:$X$2946,5,FALSE))=TRUE,"",VLOOKUP(CONCATENATE($B313,"-",$C313),IN_1F!$B$2:$X$2946,5,FALSE))</f>
        <v>0</v>
      </c>
      <c r="H313" s="913">
        <f>IF(ISERROR(VLOOKUP(CONCATENATE($B313,"-",$C313),IN_1F!$B$2:$X$2946,6,FALSE))=TRUE,"",VLOOKUP(CONCATENATE($B313,"-",$C313),IN_1F!$B$2:$X$2946,6,FALSE))</f>
        <v>0</v>
      </c>
      <c r="I313" s="909">
        <f>IF(ISERROR(VLOOKUP(CONCATENATE($B313,"-",$C313),IN_1F!$B$2:$X$2946,7,FALSE))=TRUE,"",VLOOKUP(CONCATENATE($B313,"-",$C313),IN_1F!$B$2:$X$2946,7,FALSE))</f>
        <v>0</v>
      </c>
      <c r="J313" s="910">
        <f>IF(ISERROR(VLOOKUP(CONCATENATE($B313,"-",$C313),IN_1F!$B$2:$X$2946,8,FALSE))=TRUE,"",VLOOKUP(CONCATENATE($B313,"-",$C313),IN_1F!$B$2:$X$2946,8,FALSE))</f>
        <v>0</v>
      </c>
      <c r="K313" s="909">
        <f>IF(ISERROR(VLOOKUP(CONCATENATE($B313,"-",$C313),IN_1F!$B$2:$X$2946,9,FALSE))=TRUE,"",VLOOKUP(CONCATENATE($B313,"-",$C313),IN_1F!$B$2:$X$2946,9,FALSE))</f>
        <v>0</v>
      </c>
      <c r="L313" s="910">
        <f>IF(ISERROR(VLOOKUP(CONCATENATE($B313,"-",$C313),IN_1F!$B$2:$X$2946,10,FALSE))=TRUE,"",VLOOKUP(CONCATENATE($B313,"-",$C313),IN_1F!$B$2:$X$2946,10,FALSE))</f>
        <v>0</v>
      </c>
      <c r="M313" s="1636">
        <f>E313+G313+I313</f>
        <v>0</v>
      </c>
      <c r="N313" s="1637">
        <f>F313+H313+J313</f>
        <v>0</v>
      </c>
    </row>
    <row r="314" spans="1:14" ht="12.9" thickBot="1" x14ac:dyDescent="0.35">
      <c r="A314" s="830" t="s">
        <v>2017</v>
      </c>
      <c r="B314" s="831" t="s">
        <v>2018</v>
      </c>
      <c r="C314" s="832">
        <v>5</v>
      </c>
      <c r="D314" s="1378" t="str">
        <f>CONCATENATE(D$262)</f>
        <v/>
      </c>
      <c r="E314" s="917">
        <f>IF(ISERROR(VLOOKUP(CONCATENATE($B314,"-",$C314),IN_1F!$B$2:$X$2946,3,FALSE))=TRUE,"",VLOOKUP(CONCATENATE($B314,"-",$C314),IN_1F!$B$2:$X$2946,3,FALSE))</f>
        <v>0</v>
      </c>
      <c r="F314" s="918">
        <f>IF(ISERROR(VLOOKUP(CONCATENATE($B314,"-",$C314),IN_1F!$B$2:$X$2946,4,FALSE))=TRUE,"",VLOOKUP(CONCATENATE($B314,"-",$C314),IN_1F!$B$2:$X$2946,4,FALSE))</f>
        <v>0</v>
      </c>
      <c r="G314" s="917">
        <f>IF(ISERROR(VLOOKUP(CONCATENATE($B314,"-",$C314),IN_1F!$B$2:$X$2946,5,FALSE))=TRUE,"",VLOOKUP(CONCATENATE($B314,"-",$C314),IN_1F!$B$2:$X$2946,5,FALSE))</f>
        <v>0</v>
      </c>
      <c r="H314" s="919">
        <f>IF(ISERROR(VLOOKUP(CONCATENATE($B314,"-",$C314),IN_1F!$B$2:$X$2946,6,FALSE))=TRUE,"",VLOOKUP(CONCATENATE($B314,"-",$C314),IN_1F!$B$2:$X$2946,6,FALSE))</f>
        <v>0</v>
      </c>
      <c r="I314" s="1586">
        <f>IF(ISERROR(VLOOKUP(CONCATENATE($B314,"-",$C314),IN_1F!$B$2:$X$2946,7,FALSE))=TRUE,"",VLOOKUP(CONCATENATE($B314,"-",$C314),IN_1F!$B$2:$X$2946,7,FALSE))</f>
        <v>0</v>
      </c>
      <c r="J314" s="919">
        <f>IF(ISERROR(VLOOKUP(CONCATENATE($B314,"-",$C314),IN_1F!$B$2:$X$2946,8,FALSE))=TRUE,"",VLOOKUP(CONCATENATE($B314,"-",$C314),IN_1F!$B$2:$X$2946,8,FALSE))</f>
        <v>0</v>
      </c>
      <c r="K314" s="1586">
        <f>IF(ISERROR(VLOOKUP(CONCATENATE($B314,"-",$C314),IN_1F!$B$2:$X$2946,9,FALSE))=TRUE,"",VLOOKUP(CONCATENATE($B314,"-",$C314),IN_1F!$B$2:$X$2946,9,FALSE))</f>
        <v>0</v>
      </c>
      <c r="L314" s="919">
        <f>IF(ISERROR(VLOOKUP(CONCATENATE($B314,"-",$C314),IN_1F!$B$2:$X$2946,10,FALSE))=TRUE,"",VLOOKUP(CONCATENATE($B314,"-",$C314),IN_1F!$B$2:$X$2946,10,FALSE))</f>
        <v>0</v>
      </c>
      <c r="M314" s="1638">
        <f>E314+G314+I314</f>
        <v>0</v>
      </c>
      <c r="N314" s="1639">
        <f>F314+H314+J314</f>
        <v>0</v>
      </c>
    </row>
    <row r="315" spans="1:14" ht="13.3" thickTop="1" thickBot="1" x14ac:dyDescent="0.35">
      <c r="A315" s="839" t="s">
        <v>623</v>
      </c>
      <c r="B315" s="840"/>
      <c r="C315" s="841"/>
      <c r="D315" s="1378" t="str">
        <f>CONCATENATE(D$262)</f>
        <v/>
      </c>
      <c r="E315" s="842">
        <f t="shared" ref="E315:N315" si="22">SUM(E262:E311)+E313+E314</f>
        <v>0</v>
      </c>
      <c r="F315" s="843">
        <f t="shared" si="22"/>
        <v>0</v>
      </c>
      <c r="G315" s="842">
        <f t="shared" si="22"/>
        <v>0</v>
      </c>
      <c r="H315" s="844">
        <f t="shared" si="22"/>
        <v>0</v>
      </c>
      <c r="I315" s="1587">
        <f t="shared" si="22"/>
        <v>0</v>
      </c>
      <c r="J315" s="844">
        <f t="shared" si="22"/>
        <v>0</v>
      </c>
      <c r="K315" s="1587">
        <f t="shared" si="22"/>
        <v>0</v>
      </c>
      <c r="L315" s="844">
        <f t="shared" si="22"/>
        <v>0</v>
      </c>
      <c r="M315" s="1587">
        <f t="shared" si="22"/>
        <v>0</v>
      </c>
      <c r="N315" s="844">
        <f t="shared" si="22"/>
        <v>0</v>
      </c>
    </row>
    <row r="316" spans="1:14" ht="12.9" thickBot="1" x14ac:dyDescent="0.35">
      <c r="A316" s="2241" t="s">
        <v>2019</v>
      </c>
      <c r="B316" s="847"/>
      <c r="C316" s="848"/>
      <c r="D316" s="1381"/>
      <c r="E316" s="849"/>
      <c r="F316" s="849"/>
      <c r="G316" s="849"/>
      <c r="H316" s="849"/>
      <c r="I316" s="849"/>
      <c r="J316" s="849"/>
      <c r="K316" s="849"/>
      <c r="L316" s="849"/>
    </row>
    <row r="317" spans="1:14" ht="12.9" thickBot="1" x14ac:dyDescent="0.35">
      <c r="A317" s="2729" t="s">
        <v>2020</v>
      </c>
      <c r="B317" s="2730"/>
      <c r="C317" s="2730"/>
      <c r="D317" s="2730"/>
      <c r="E317" s="2730"/>
      <c r="F317" s="2731"/>
      <c r="G317" s="849"/>
      <c r="H317" s="849"/>
      <c r="I317" s="849"/>
      <c r="J317" s="849"/>
      <c r="K317" s="849"/>
      <c r="L317" s="849"/>
    </row>
    <row r="318" spans="1:14" ht="12.9" thickBot="1" x14ac:dyDescent="0.35">
      <c r="A318" s="850"/>
      <c r="B318" s="851"/>
      <c r="C318" s="851"/>
      <c r="D318" s="1382"/>
      <c r="E318" s="852" t="s">
        <v>284</v>
      </c>
      <c r="F318" s="853" t="s">
        <v>285</v>
      </c>
      <c r="G318" s="849"/>
      <c r="H318" s="849"/>
      <c r="I318" s="849"/>
      <c r="J318" s="849"/>
      <c r="K318" s="849"/>
      <c r="L318" s="849"/>
    </row>
    <row r="319" spans="1:14" x14ac:dyDescent="0.3">
      <c r="A319" s="854" t="s">
        <v>2021</v>
      </c>
      <c r="B319" s="855" t="s">
        <v>2022</v>
      </c>
      <c r="C319" s="856">
        <v>5</v>
      </c>
      <c r="D319" s="1383" t="str">
        <f>CONCATENATE(D$262)</f>
        <v/>
      </c>
      <c r="E319" s="920">
        <f>IF(ISERROR(VLOOKUP(CONCATENATE($B319,"-",$C319),IN_1F!$B$2:$X$2946,7,FALSE))=TRUE,"",VLOOKUP(CONCATENATE($B319,"-",$C319),IN_1F!$B$2:$X$2946,7,FALSE))</f>
        <v>0</v>
      </c>
      <c r="F319" s="921">
        <f>IF(ISERROR(VLOOKUP(CONCATENATE($B319,"-",$C319),IN_1F!$B$2:$X$2946,8,FALSE))=TRUE,"",VLOOKUP(CONCATENATE($B319,"-",$C319),IN_1F!$B$2:$X$2946,8,FALSE))</f>
        <v>0</v>
      </c>
      <c r="G319" s="849"/>
      <c r="H319" s="849"/>
      <c r="I319" s="849"/>
      <c r="J319" s="849"/>
      <c r="K319" s="849"/>
      <c r="L319" s="849"/>
    </row>
    <row r="320" spans="1:14" ht="12.9" thickBot="1" x14ac:dyDescent="0.35">
      <c r="A320" s="857" t="s">
        <v>2023</v>
      </c>
      <c r="B320" s="858" t="s">
        <v>2024</v>
      </c>
      <c r="C320" s="859">
        <v>5</v>
      </c>
      <c r="D320" s="1384" t="str">
        <f>CONCATENATE(D$262)</f>
        <v/>
      </c>
      <c r="E320" s="922">
        <f>IF(ISERROR(VLOOKUP(CONCATENATE($B320,"-",$C320),IN_1F!$B$2:$X$2946,7,FALSE))=TRUE,"",VLOOKUP(CONCATENATE($B320,"-",$C320),IN_1F!$B$2:$X$2946,7,FALSE))</f>
        <v>0</v>
      </c>
      <c r="F320" s="923">
        <f>IF(ISERROR(VLOOKUP(CONCATENATE($B320,"-",$C320),IN_1F!$B$2:$X$2946,8,FALSE))=TRUE,"",VLOOKUP(CONCATENATE($B320,"-",$C320),IN_1F!$B$2:$X$2946,8,FALSE))</f>
        <v>0</v>
      </c>
      <c r="G320" s="849"/>
      <c r="H320" s="849"/>
      <c r="I320" s="849"/>
      <c r="J320" s="849"/>
      <c r="K320" s="849"/>
      <c r="L320" s="849"/>
    </row>
    <row r="323" spans="1:14" ht="12.9" thickBot="1" x14ac:dyDescent="0.35"/>
    <row r="324" spans="1:14" x14ac:dyDescent="0.3">
      <c r="A324" s="886" t="s">
        <v>1916</v>
      </c>
      <c r="B324" s="887" t="s">
        <v>1917</v>
      </c>
      <c r="C324" s="888">
        <v>6</v>
      </c>
      <c r="D324" s="1392"/>
      <c r="E324" s="924">
        <f>IF(ISERROR(VLOOKUP(CONCATENATE($B324,"-",$C324),IN_1F!$B$2:$X$2946,3,FALSE))=TRUE,"",VLOOKUP(CONCATENATE($B324,"-",$C324),IN_1F!$B$2:$X$2946,3,FALSE))</f>
        <v>0</v>
      </c>
      <c r="F324" s="925">
        <f>IF(ISERROR(VLOOKUP(CONCATENATE($B324,"-",$C324),IN_1F!$B$2:$X$2946,4,FALSE))=TRUE,"",VLOOKUP(CONCATENATE($B324,"-",$C324),IN_1F!$B$2:$X$2946,4,FALSE))</f>
        <v>0</v>
      </c>
      <c r="G324" s="924">
        <f>IF(ISERROR(VLOOKUP(CONCATENATE($B324,"-",$C324),IN_1F!$B$2:$X$2946,5,FALSE))=TRUE,"",VLOOKUP(CONCATENATE($B324,"-",$C324),IN_1F!$B$2:$X$2946,5,FALSE))</f>
        <v>0</v>
      </c>
      <c r="H324" s="926">
        <f>IF(ISERROR(VLOOKUP(CONCATENATE($B324,"-",$C324),IN_1F!$B$2:$X$2946,6,FALSE))=TRUE,"",VLOOKUP(CONCATENATE($B324,"-",$C324),IN_1F!$B$2:$X$2946,6,FALSE))</f>
        <v>0</v>
      </c>
      <c r="I324" s="1576">
        <f>IF(ISERROR(VLOOKUP(CONCATENATE($B324,"-",$C324),IN_1F!$B$2:$X$2946,7,FALSE))=TRUE,"",VLOOKUP(CONCATENATE($B324,"-",$C324),IN_1F!$B$2:$X$2946,7,FALSE))</f>
        <v>0</v>
      </c>
      <c r="J324" s="1577">
        <f>IF(ISERROR(VLOOKUP(CONCATENATE($B324,"-",$C324),IN_1F!$B$2:$X$2946,8,FALSE))=TRUE,"",VLOOKUP(CONCATENATE($B324,"-",$C324),IN_1F!$B$2:$X$2946,8,FALSE))</f>
        <v>0</v>
      </c>
      <c r="K324" s="1576">
        <f>IF(ISERROR(VLOOKUP(CONCATENATE($B324,"-",$C324),IN_1F!$B$2:$X$2946,9,FALSE))=TRUE,"",VLOOKUP(CONCATENATE($B324,"-",$C324),IN_1F!$B$2:$X$2946,9,FALSE))</f>
        <v>0</v>
      </c>
      <c r="L324" s="1577">
        <f>IF(ISERROR(VLOOKUP(CONCATENATE($B324,"-",$C324),IN_1F!$B$2:$X$2946,10,FALSE))=TRUE,"",VLOOKUP(CONCATENATE($B324,"-",$C324),IN_1F!$B$2:$X$2946,10,FALSE))</f>
        <v>0</v>
      </c>
      <c r="M324" s="1628">
        <f>E324+G324+I324</f>
        <v>0</v>
      </c>
      <c r="N324" s="1629">
        <f>F324+H324+J324</f>
        <v>0</v>
      </c>
    </row>
    <row r="325" spans="1:14" x14ac:dyDescent="0.3">
      <c r="A325" s="886" t="s">
        <v>1918</v>
      </c>
      <c r="B325" s="887" t="s">
        <v>1919</v>
      </c>
      <c r="C325" s="889">
        <v>6</v>
      </c>
      <c r="D325" s="1378" t="str">
        <f t="shared" ref="D325:D356" si="23">CONCATENATE(D$324)</f>
        <v/>
      </c>
      <c r="E325" s="927">
        <f>IF(ISERROR(VLOOKUP(CONCATENATE($B325,"-",$C325),IN_1F!$B$2:$X$2946,3,FALSE))=TRUE,"",VLOOKUP(CONCATENATE($B325,"-",$C325),IN_1F!$B$2:$X$2946,3,FALSE))</f>
        <v>0</v>
      </c>
      <c r="F325" s="928">
        <f>IF(ISERROR(VLOOKUP(CONCATENATE($B325,"-",$C325),IN_1F!$B$2:$X$2946,4,FALSE))=TRUE,"",VLOOKUP(CONCATENATE($B325,"-",$C325),IN_1F!$B$2:$X$2946,4,FALSE))</f>
        <v>0</v>
      </c>
      <c r="G325" s="927">
        <f>IF(ISERROR(VLOOKUP(CONCATENATE($B325,"-",$C325),IN_1F!$B$2:$X$2946,5,FALSE))=TRUE,"",VLOOKUP(CONCATENATE($B325,"-",$C325),IN_1F!$B$2:$X$2946,5,FALSE))</f>
        <v>0</v>
      </c>
      <c r="H325" s="929">
        <f>IF(ISERROR(VLOOKUP(CONCATENATE($B325,"-",$C325),IN_1F!$B$2:$X$2946,6,FALSE))=TRUE,"",VLOOKUP(CONCATENATE($B325,"-",$C325),IN_1F!$B$2:$X$2946,6,FALSE))</f>
        <v>0</v>
      </c>
      <c r="I325" s="1575">
        <f>IF(ISERROR(VLOOKUP(CONCATENATE($B325,"-",$C325),IN_1F!$B$2:$X$2946,7,FALSE))=TRUE,"",VLOOKUP(CONCATENATE($B325,"-",$C325),IN_1F!$B$2:$X$2946,7,FALSE))</f>
        <v>0</v>
      </c>
      <c r="J325" s="1578">
        <f>IF(ISERROR(VLOOKUP(CONCATENATE($B325,"-",$C325),IN_1F!$B$2:$X$2946,8,FALSE))=TRUE,"",VLOOKUP(CONCATENATE($B325,"-",$C325),IN_1F!$B$2:$X$2946,8,FALSE))</f>
        <v>0</v>
      </c>
      <c r="K325" s="1575">
        <f>IF(ISERROR(VLOOKUP(CONCATENATE($B325,"-",$C325),IN_1F!$B$2:$X$2946,9,FALSE))=TRUE,"",VLOOKUP(CONCATENATE($B325,"-",$C325),IN_1F!$B$2:$X$2946,9,FALSE))</f>
        <v>0</v>
      </c>
      <c r="L325" s="1578">
        <f>IF(ISERROR(VLOOKUP(CONCATENATE($B325,"-",$C325),IN_1F!$B$2:$X$2946,10,FALSE))=TRUE,"",VLOOKUP(CONCATENATE($B325,"-",$C325),IN_1F!$B$2:$X$2946,10,FALSE))</f>
        <v>0</v>
      </c>
      <c r="M325" s="1630">
        <f t="shared" ref="M325:M373" si="24">E325+G325+I325</f>
        <v>0</v>
      </c>
      <c r="N325" s="1631">
        <f t="shared" ref="N325:N373" si="25">F325+H325+J325</f>
        <v>0</v>
      </c>
    </row>
    <row r="326" spans="1:14" x14ac:dyDescent="0.3">
      <c r="A326" s="886" t="s">
        <v>1920</v>
      </c>
      <c r="B326" s="887" t="s">
        <v>1921</v>
      </c>
      <c r="C326" s="889">
        <v>6</v>
      </c>
      <c r="D326" s="1378" t="str">
        <f t="shared" si="23"/>
        <v/>
      </c>
      <c r="E326" s="927">
        <f>IF(ISERROR(VLOOKUP(CONCATENATE($B326,"-",$C326),IN_1F!$B$2:$X$2946,3,FALSE))=TRUE,"",VLOOKUP(CONCATENATE($B326,"-",$C326),IN_1F!$B$2:$X$2946,3,FALSE))</f>
        <v>0</v>
      </c>
      <c r="F326" s="928">
        <f>IF(ISERROR(VLOOKUP(CONCATENATE($B326,"-",$C326),IN_1F!$B$2:$X$2946,4,FALSE))=TRUE,"",VLOOKUP(CONCATENATE($B326,"-",$C326),IN_1F!$B$2:$X$2946,4,FALSE))</f>
        <v>0</v>
      </c>
      <c r="G326" s="927">
        <f>IF(ISERROR(VLOOKUP(CONCATENATE($B326,"-",$C326),IN_1F!$B$2:$X$2946,5,FALSE))=TRUE,"",VLOOKUP(CONCATENATE($B326,"-",$C326),IN_1F!$B$2:$X$2946,5,FALSE))</f>
        <v>0</v>
      </c>
      <c r="H326" s="929">
        <f>IF(ISERROR(VLOOKUP(CONCATENATE($B326,"-",$C326),IN_1F!$B$2:$X$2946,6,FALSE))=TRUE,"",VLOOKUP(CONCATENATE($B326,"-",$C326),IN_1F!$B$2:$X$2946,6,FALSE))</f>
        <v>0</v>
      </c>
      <c r="I326" s="1575">
        <f>IF(ISERROR(VLOOKUP(CONCATENATE($B326,"-",$C326),IN_1F!$B$2:$X$2946,7,FALSE))=TRUE,"",VLOOKUP(CONCATENATE($B326,"-",$C326),IN_1F!$B$2:$X$2946,7,FALSE))</f>
        <v>0</v>
      </c>
      <c r="J326" s="1578">
        <f>IF(ISERROR(VLOOKUP(CONCATENATE($B326,"-",$C326),IN_1F!$B$2:$X$2946,8,FALSE))=TRUE,"",VLOOKUP(CONCATENATE($B326,"-",$C326),IN_1F!$B$2:$X$2946,8,FALSE))</f>
        <v>0</v>
      </c>
      <c r="K326" s="1575">
        <f>IF(ISERROR(VLOOKUP(CONCATENATE($B326,"-",$C326),IN_1F!$B$2:$X$2946,9,FALSE))=TRUE,"",VLOOKUP(CONCATENATE($B326,"-",$C326),IN_1F!$B$2:$X$2946,9,FALSE))</f>
        <v>0</v>
      </c>
      <c r="L326" s="1578">
        <f>IF(ISERROR(VLOOKUP(CONCATENATE($B326,"-",$C326),IN_1F!$B$2:$X$2946,10,FALSE))=TRUE,"",VLOOKUP(CONCATENATE($B326,"-",$C326),IN_1F!$B$2:$X$2946,10,FALSE))</f>
        <v>0</v>
      </c>
      <c r="M326" s="1630">
        <f t="shared" si="24"/>
        <v>0</v>
      </c>
      <c r="N326" s="1631">
        <f t="shared" si="25"/>
        <v>0</v>
      </c>
    </row>
    <row r="327" spans="1:14" x14ac:dyDescent="0.3">
      <c r="A327" s="886" t="s">
        <v>1922</v>
      </c>
      <c r="B327" s="887" t="s">
        <v>1923</v>
      </c>
      <c r="C327" s="889">
        <v>6</v>
      </c>
      <c r="D327" s="1378" t="str">
        <f t="shared" si="23"/>
        <v/>
      </c>
      <c r="E327" s="927">
        <f>IF(ISERROR(VLOOKUP(CONCATENATE($B327,"-",$C327),IN_1F!$B$2:$X$2946,3,FALSE))=TRUE,"",VLOOKUP(CONCATENATE($B327,"-",$C327),IN_1F!$B$2:$X$2946,3,FALSE))</f>
        <v>0</v>
      </c>
      <c r="F327" s="928">
        <f>IF(ISERROR(VLOOKUP(CONCATENATE($B327,"-",$C327),IN_1F!$B$2:$X$2946,4,FALSE))=TRUE,"",VLOOKUP(CONCATENATE($B327,"-",$C327),IN_1F!$B$2:$X$2946,4,FALSE))</f>
        <v>0</v>
      </c>
      <c r="G327" s="927">
        <f>IF(ISERROR(VLOOKUP(CONCATENATE($B327,"-",$C327),IN_1F!$B$2:$X$2946,5,FALSE))=TRUE,"",VLOOKUP(CONCATENATE($B327,"-",$C327),IN_1F!$B$2:$X$2946,5,FALSE))</f>
        <v>0</v>
      </c>
      <c r="H327" s="929">
        <f>IF(ISERROR(VLOOKUP(CONCATENATE($B327,"-",$C327),IN_1F!$B$2:$X$2946,6,FALSE))=TRUE,"",VLOOKUP(CONCATENATE($B327,"-",$C327),IN_1F!$B$2:$X$2946,6,FALSE))</f>
        <v>0</v>
      </c>
      <c r="I327" s="1575">
        <f>IF(ISERROR(VLOOKUP(CONCATENATE($B327,"-",$C327),IN_1F!$B$2:$X$2946,7,FALSE))=TRUE,"",VLOOKUP(CONCATENATE($B327,"-",$C327),IN_1F!$B$2:$X$2946,7,FALSE))</f>
        <v>0</v>
      </c>
      <c r="J327" s="1578">
        <f>IF(ISERROR(VLOOKUP(CONCATENATE($B327,"-",$C327),IN_1F!$B$2:$X$2946,8,FALSE))=TRUE,"",VLOOKUP(CONCATENATE($B327,"-",$C327),IN_1F!$B$2:$X$2946,8,FALSE))</f>
        <v>0</v>
      </c>
      <c r="K327" s="1575">
        <f>IF(ISERROR(VLOOKUP(CONCATENATE($B327,"-",$C327),IN_1F!$B$2:$X$2946,9,FALSE))=TRUE,"",VLOOKUP(CONCATENATE($B327,"-",$C327),IN_1F!$B$2:$X$2946,9,FALSE))</f>
        <v>0</v>
      </c>
      <c r="L327" s="1578">
        <f>IF(ISERROR(VLOOKUP(CONCATENATE($B327,"-",$C327),IN_1F!$B$2:$X$2946,10,FALSE))=TRUE,"",VLOOKUP(CONCATENATE($B327,"-",$C327),IN_1F!$B$2:$X$2946,10,FALSE))</f>
        <v>0</v>
      </c>
      <c r="M327" s="1630">
        <f t="shared" si="24"/>
        <v>0</v>
      </c>
      <c r="N327" s="1631">
        <f t="shared" si="25"/>
        <v>0</v>
      </c>
    </row>
    <row r="328" spans="1:14" x14ac:dyDescent="0.3">
      <c r="A328" s="886" t="s">
        <v>1924</v>
      </c>
      <c r="B328" s="887" t="s">
        <v>1925</v>
      </c>
      <c r="C328" s="889">
        <v>6</v>
      </c>
      <c r="D328" s="1378" t="str">
        <f t="shared" si="23"/>
        <v/>
      </c>
      <c r="E328" s="927">
        <f>IF(ISERROR(VLOOKUP(CONCATENATE($B328,"-",$C328),IN_1F!$B$2:$X$2946,3,FALSE))=TRUE,"",VLOOKUP(CONCATENATE($B328,"-",$C328),IN_1F!$B$2:$X$2946,3,FALSE))</f>
        <v>0</v>
      </c>
      <c r="F328" s="928">
        <f>IF(ISERROR(VLOOKUP(CONCATENATE($B328,"-",$C328),IN_1F!$B$2:$X$2946,4,FALSE))=TRUE,"",VLOOKUP(CONCATENATE($B328,"-",$C328),IN_1F!$B$2:$X$2946,4,FALSE))</f>
        <v>0</v>
      </c>
      <c r="G328" s="927">
        <f>IF(ISERROR(VLOOKUP(CONCATENATE($B328,"-",$C328),IN_1F!$B$2:$X$2946,5,FALSE))=TRUE,"",VLOOKUP(CONCATENATE($B328,"-",$C328),IN_1F!$B$2:$X$2946,5,FALSE))</f>
        <v>0</v>
      </c>
      <c r="H328" s="929">
        <f>IF(ISERROR(VLOOKUP(CONCATENATE($B328,"-",$C328),IN_1F!$B$2:$X$2946,6,FALSE))=TRUE,"",VLOOKUP(CONCATENATE($B328,"-",$C328),IN_1F!$B$2:$X$2946,6,FALSE))</f>
        <v>0</v>
      </c>
      <c r="I328" s="1575">
        <f>IF(ISERROR(VLOOKUP(CONCATENATE($B328,"-",$C328),IN_1F!$B$2:$X$2946,7,FALSE))=TRUE,"",VLOOKUP(CONCATENATE($B328,"-",$C328),IN_1F!$B$2:$X$2946,7,FALSE))</f>
        <v>0</v>
      </c>
      <c r="J328" s="1578">
        <f>IF(ISERROR(VLOOKUP(CONCATENATE($B328,"-",$C328),IN_1F!$B$2:$X$2946,8,FALSE))=TRUE,"",VLOOKUP(CONCATENATE($B328,"-",$C328),IN_1F!$B$2:$X$2946,8,FALSE))</f>
        <v>0</v>
      </c>
      <c r="K328" s="1575">
        <f>IF(ISERROR(VLOOKUP(CONCATENATE($B328,"-",$C328),IN_1F!$B$2:$X$2946,9,FALSE))=TRUE,"",VLOOKUP(CONCATENATE($B328,"-",$C328),IN_1F!$B$2:$X$2946,9,FALSE))</f>
        <v>0</v>
      </c>
      <c r="L328" s="1578">
        <f>IF(ISERROR(VLOOKUP(CONCATENATE($B328,"-",$C328),IN_1F!$B$2:$X$2946,10,FALSE))=TRUE,"",VLOOKUP(CONCATENATE($B328,"-",$C328),IN_1F!$B$2:$X$2946,10,FALSE))</f>
        <v>0</v>
      </c>
      <c r="M328" s="1630">
        <f t="shared" si="24"/>
        <v>0</v>
      </c>
      <c r="N328" s="1631">
        <f t="shared" si="25"/>
        <v>0</v>
      </c>
    </row>
    <row r="329" spans="1:14" x14ac:dyDescent="0.3">
      <c r="A329" s="886" t="s">
        <v>1926</v>
      </c>
      <c r="B329" s="887" t="s">
        <v>1927</v>
      </c>
      <c r="C329" s="889">
        <v>6</v>
      </c>
      <c r="D329" s="1378" t="str">
        <f t="shared" si="23"/>
        <v/>
      </c>
      <c r="E329" s="927">
        <f>IF(ISERROR(VLOOKUP(CONCATENATE($B329,"-",$C329),IN_1F!$B$2:$X$2946,3,FALSE))=TRUE,"",VLOOKUP(CONCATENATE($B329,"-",$C329),IN_1F!$B$2:$X$2946,3,FALSE))</f>
        <v>0</v>
      </c>
      <c r="F329" s="928">
        <f>IF(ISERROR(VLOOKUP(CONCATENATE($B329,"-",$C329),IN_1F!$B$2:$X$2946,4,FALSE))=TRUE,"",VLOOKUP(CONCATENATE($B329,"-",$C329),IN_1F!$B$2:$X$2946,4,FALSE))</f>
        <v>0</v>
      </c>
      <c r="G329" s="927">
        <f>IF(ISERROR(VLOOKUP(CONCATENATE($B329,"-",$C329),IN_1F!$B$2:$X$2946,5,FALSE))=TRUE,"",VLOOKUP(CONCATENATE($B329,"-",$C329),IN_1F!$B$2:$X$2946,5,FALSE))</f>
        <v>0</v>
      </c>
      <c r="H329" s="929">
        <f>IF(ISERROR(VLOOKUP(CONCATENATE($B329,"-",$C329),IN_1F!$B$2:$X$2946,6,FALSE))=TRUE,"",VLOOKUP(CONCATENATE($B329,"-",$C329),IN_1F!$B$2:$X$2946,6,FALSE))</f>
        <v>0</v>
      </c>
      <c r="I329" s="1575">
        <f>IF(ISERROR(VLOOKUP(CONCATENATE($B329,"-",$C329),IN_1F!$B$2:$X$2946,7,FALSE))=TRUE,"",VLOOKUP(CONCATENATE($B329,"-",$C329),IN_1F!$B$2:$X$2946,7,FALSE))</f>
        <v>0</v>
      </c>
      <c r="J329" s="1578">
        <f>IF(ISERROR(VLOOKUP(CONCATENATE($B329,"-",$C329),IN_1F!$B$2:$X$2946,8,FALSE))=TRUE,"",VLOOKUP(CONCATENATE($B329,"-",$C329),IN_1F!$B$2:$X$2946,8,FALSE))</f>
        <v>0</v>
      </c>
      <c r="K329" s="1575">
        <f>IF(ISERROR(VLOOKUP(CONCATENATE($B329,"-",$C329),IN_1F!$B$2:$X$2946,9,FALSE))=TRUE,"",VLOOKUP(CONCATENATE($B329,"-",$C329),IN_1F!$B$2:$X$2946,9,FALSE))</f>
        <v>0</v>
      </c>
      <c r="L329" s="1578">
        <f>IF(ISERROR(VLOOKUP(CONCATENATE($B329,"-",$C329),IN_1F!$B$2:$X$2946,10,FALSE))=TRUE,"",VLOOKUP(CONCATENATE($B329,"-",$C329),IN_1F!$B$2:$X$2946,10,FALSE))</f>
        <v>0</v>
      </c>
      <c r="M329" s="1630">
        <f t="shared" si="24"/>
        <v>0</v>
      </c>
      <c r="N329" s="1631">
        <f t="shared" si="25"/>
        <v>0</v>
      </c>
    </row>
    <row r="330" spans="1:14" x14ac:dyDescent="0.3">
      <c r="A330" s="886" t="s">
        <v>1928</v>
      </c>
      <c r="B330" s="887" t="s">
        <v>1929</v>
      </c>
      <c r="C330" s="889">
        <v>6</v>
      </c>
      <c r="D330" s="1378" t="str">
        <f t="shared" si="23"/>
        <v/>
      </c>
      <c r="E330" s="927">
        <f>IF(ISERROR(VLOOKUP(CONCATENATE($B330,"-",$C330),IN_1F!$B$2:$X$2946,3,FALSE))=TRUE,"",VLOOKUP(CONCATENATE($B330,"-",$C330),IN_1F!$B$2:$X$2946,3,FALSE))</f>
        <v>0</v>
      </c>
      <c r="F330" s="928">
        <f>IF(ISERROR(VLOOKUP(CONCATENATE($B330,"-",$C330),IN_1F!$B$2:$X$2946,4,FALSE))=TRUE,"",VLOOKUP(CONCATENATE($B330,"-",$C330),IN_1F!$B$2:$X$2946,4,FALSE))</f>
        <v>0</v>
      </c>
      <c r="G330" s="927">
        <f>IF(ISERROR(VLOOKUP(CONCATENATE($B330,"-",$C330),IN_1F!$B$2:$X$2946,5,FALSE))=TRUE,"",VLOOKUP(CONCATENATE($B330,"-",$C330),IN_1F!$B$2:$X$2946,5,FALSE))</f>
        <v>0</v>
      </c>
      <c r="H330" s="929">
        <f>IF(ISERROR(VLOOKUP(CONCATENATE($B330,"-",$C330),IN_1F!$B$2:$X$2946,6,FALSE))=TRUE,"",VLOOKUP(CONCATENATE($B330,"-",$C330),IN_1F!$B$2:$X$2946,6,FALSE))</f>
        <v>0</v>
      </c>
      <c r="I330" s="1575">
        <f>IF(ISERROR(VLOOKUP(CONCATENATE($B330,"-",$C330),IN_1F!$B$2:$X$2946,7,FALSE))=TRUE,"",VLOOKUP(CONCATENATE($B330,"-",$C330),IN_1F!$B$2:$X$2946,7,FALSE))</f>
        <v>0</v>
      </c>
      <c r="J330" s="1578">
        <f>IF(ISERROR(VLOOKUP(CONCATENATE($B330,"-",$C330),IN_1F!$B$2:$X$2946,8,FALSE))=TRUE,"",VLOOKUP(CONCATENATE($B330,"-",$C330),IN_1F!$B$2:$X$2946,8,FALSE))</f>
        <v>0</v>
      </c>
      <c r="K330" s="1575">
        <f>IF(ISERROR(VLOOKUP(CONCATENATE($B330,"-",$C330),IN_1F!$B$2:$X$2946,9,FALSE))=TRUE,"",VLOOKUP(CONCATENATE($B330,"-",$C330),IN_1F!$B$2:$X$2946,9,FALSE))</f>
        <v>0</v>
      </c>
      <c r="L330" s="1578">
        <f>IF(ISERROR(VLOOKUP(CONCATENATE($B330,"-",$C330),IN_1F!$B$2:$X$2946,10,FALSE))=TRUE,"",VLOOKUP(CONCATENATE($B330,"-",$C330),IN_1F!$B$2:$X$2946,10,FALSE))</f>
        <v>0</v>
      </c>
      <c r="M330" s="1630">
        <f t="shared" si="24"/>
        <v>0</v>
      </c>
      <c r="N330" s="1631">
        <f t="shared" si="25"/>
        <v>0</v>
      </c>
    </row>
    <row r="331" spans="1:14" x14ac:dyDescent="0.3">
      <c r="A331" s="886" t="s">
        <v>1930</v>
      </c>
      <c r="B331" s="887" t="s">
        <v>1931</v>
      </c>
      <c r="C331" s="889">
        <v>6</v>
      </c>
      <c r="D331" s="1378" t="str">
        <f t="shared" si="23"/>
        <v/>
      </c>
      <c r="E331" s="927">
        <f>IF(ISERROR(VLOOKUP(CONCATENATE($B331,"-",$C331),IN_1F!$B$2:$X$2946,3,FALSE))=TRUE,"",VLOOKUP(CONCATENATE($B331,"-",$C331),IN_1F!$B$2:$X$2946,3,FALSE))</f>
        <v>0</v>
      </c>
      <c r="F331" s="928">
        <f>IF(ISERROR(VLOOKUP(CONCATENATE($B331,"-",$C331),IN_1F!$B$2:$X$2946,4,FALSE))=TRUE,"",VLOOKUP(CONCATENATE($B331,"-",$C331),IN_1F!$B$2:$X$2946,4,FALSE))</f>
        <v>0</v>
      </c>
      <c r="G331" s="927">
        <f>IF(ISERROR(VLOOKUP(CONCATENATE($B331,"-",$C331),IN_1F!$B$2:$X$2946,5,FALSE))=TRUE,"",VLOOKUP(CONCATENATE($B331,"-",$C331),IN_1F!$B$2:$X$2946,5,FALSE))</f>
        <v>0</v>
      </c>
      <c r="H331" s="929">
        <f>IF(ISERROR(VLOOKUP(CONCATENATE($B331,"-",$C331),IN_1F!$B$2:$X$2946,6,FALSE))=TRUE,"",VLOOKUP(CONCATENATE($B331,"-",$C331),IN_1F!$B$2:$X$2946,6,FALSE))</f>
        <v>0</v>
      </c>
      <c r="I331" s="1575">
        <f>IF(ISERROR(VLOOKUP(CONCATENATE($B331,"-",$C331),IN_1F!$B$2:$X$2946,7,FALSE))=TRUE,"",VLOOKUP(CONCATENATE($B331,"-",$C331),IN_1F!$B$2:$X$2946,7,FALSE))</f>
        <v>0</v>
      </c>
      <c r="J331" s="1578">
        <f>IF(ISERROR(VLOOKUP(CONCATENATE($B331,"-",$C331),IN_1F!$B$2:$X$2946,8,FALSE))=TRUE,"",VLOOKUP(CONCATENATE($B331,"-",$C331),IN_1F!$B$2:$X$2946,8,FALSE))</f>
        <v>0</v>
      </c>
      <c r="K331" s="1575">
        <f>IF(ISERROR(VLOOKUP(CONCATENATE($B331,"-",$C331),IN_1F!$B$2:$X$2946,9,FALSE))=TRUE,"",VLOOKUP(CONCATENATE($B331,"-",$C331),IN_1F!$B$2:$X$2946,9,FALSE))</f>
        <v>0</v>
      </c>
      <c r="L331" s="1578">
        <f>IF(ISERROR(VLOOKUP(CONCATENATE($B331,"-",$C331),IN_1F!$B$2:$X$2946,10,FALSE))=TRUE,"",VLOOKUP(CONCATENATE($B331,"-",$C331),IN_1F!$B$2:$X$2946,10,FALSE))</f>
        <v>0</v>
      </c>
      <c r="M331" s="1630">
        <f t="shared" si="24"/>
        <v>0</v>
      </c>
      <c r="N331" s="1631">
        <f t="shared" si="25"/>
        <v>0</v>
      </c>
    </row>
    <row r="332" spans="1:14" x14ac:dyDescent="0.3">
      <c r="A332" s="886" t="s">
        <v>1932</v>
      </c>
      <c r="B332" s="887" t="s">
        <v>1933</v>
      </c>
      <c r="C332" s="889">
        <v>6</v>
      </c>
      <c r="D332" s="1378" t="str">
        <f t="shared" si="23"/>
        <v/>
      </c>
      <c r="E332" s="927">
        <f>IF(ISERROR(VLOOKUP(CONCATENATE($B332,"-",$C332),IN_1F!$B$2:$X$2946,3,FALSE))=TRUE,"",VLOOKUP(CONCATENATE($B332,"-",$C332),IN_1F!$B$2:$X$2946,3,FALSE))</f>
        <v>0</v>
      </c>
      <c r="F332" s="928">
        <f>IF(ISERROR(VLOOKUP(CONCATENATE($B332,"-",$C332),IN_1F!$B$2:$X$2946,4,FALSE))=TRUE,"",VLOOKUP(CONCATENATE($B332,"-",$C332),IN_1F!$B$2:$X$2946,4,FALSE))</f>
        <v>0</v>
      </c>
      <c r="G332" s="927">
        <f>IF(ISERROR(VLOOKUP(CONCATENATE($B332,"-",$C332),IN_1F!$B$2:$X$2946,5,FALSE))=TRUE,"",VLOOKUP(CONCATENATE($B332,"-",$C332),IN_1F!$B$2:$X$2946,5,FALSE))</f>
        <v>0</v>
      </c>
      <c r="H332" s="929">
        <f>IF(ISERROR(VLOOKUP(CONCATENATE($B332,"-",$C332),IN_1F!$B$2:$X$2946,6,FALSE))=TRUE,"",VLOOKUP(CONCATENATE($B332,"-",$C332),IN_1F!$B$2:$X$2946,6,FALSE))</f>
        <v>0</v>
      </c>
      <c r="I332" s="1575">
        <f>IF(ISERROR(VLOOKUP(CONCATENATE($B332,"-",$C332),IN_1F!$B$2:$X$2946,7,FALSE))=TRUE,"",VLOOKUP(CONCATENATE($B332,"-",$C332),IN_1F!$B$2:$X$2946,7,FALSE))</f>
        <v>0</v>
      </c>
      <c r="J332" s="1578">
        <f>IF(ISERROR(VLOOKUP(CONCATENATE($B332,"-",$C332),IN_1F!$B$2:$X$2946,8,FALSE))=TRUE,"",VLOOKUP(CONCATENATE($B332,"-",$C332),IN_1F!$B$2:$X$2946,8,FALSE))</f>
        <v>0</v>
      </c>
      <c r="K332" s="1575">
        <f>IF(ISERROR(VLOOKUP(CONCATENATE($B332,"-",$C332),IN_1F!$B$2:$X$2946,9,FALSE))=TRUE,"",VLOOKUP(CONCATENATE($B332,"-",$C332),IN_1F!$B$2:$X$2946,9,FALSE))</f>
        <v>0</v>
      </c>
      <c r="L332" s="1578">
        <f>IF(ISERROR(VLOOKUP(CONCATENATE($B332,"-",$C332),IN_1F!$B$2:$X$2946,10,FALSE))=TRUE,"",VLOOKUP(CONCATENATE($B332,"-",$C332),IN_1F!$B$2:$X$2946,10,FALSE))</f>
        <v>0</v>
      </c>
      <c r="M332" s="1630">
        <f t="shared" si="24"/>
        <v>0</v>
      </c>
      <c r="N332" s="1631">
        <f t="shared" si="25"/>
        <v>0</v>
      </c>
    </row>
    <row r="333" spans="1:14" x14ac:dyDescent="0.3">
      <c r="A333" s="886" t="s">
        <v>1934</v>
      </c>
      <c r="B333" s="887" t="s">
        <v>1935</v>
      </c>
      <c r="C333" s="889">
        <v>6</v>
      </c>
      <c r="D333" s="1378" t="str">
        <f t="shared" si="23"/>
        <v/>
      </c>
      <c r="E333" s="927">
        <f>IF(ISERROR(VLOOKUP(CONCATENATE($B333,"-",$C333),IN_1F!$B$2:$X$2946,3,FALSE))=TRUE,"",VLOOKUP(CONCATENATE($B333,"-",$C333),IN_1F!$B$2:$X$2946,3,FALSE))</f>
        <v>0</v>
      </c>
      <c r="F333" s="928">
        <f>IF(ISERROR(VLOOKUP(CONCATENATE($B333,"-",$C333),IN_1F!$B$2:$X$2946,4,FALSE))=TRUE,"",VLOOKUP(CONCATENATE($B333,"-",$C333),IN_1F!$B$2:$X$2946,4,FALSE))</f>
        <v>0</v>
      </c>
      <c r="G333" s="927">
        <f>IF(ISERROR(VLOOKUP(CONCATENATE($B333,"-",$C333),IN_1F!$B$2:$X$2946,5,FALSE))=TRUE,"",VLOOKUP(CONCATENATE($B333,"-",$C333),IN_1F!$B$2:$X$2946,5,FALSE))</f>
        <v>0</v>
      </c>
      <c r="H333" s="929">
        <f>IF(ISERROR(VLOOKUP(CONCATENATE($B333,"-",$C333),IN_1F!$B$2:$X$2946,6,FALSE))=TRUE,"",VLOOKUP(CONCATENATE($B333,"-",$C333),IN_1F!$B$2:$X$2946,6,FALSE))</f>
        <v>0</v>
      </c>
      <c r="I333" s="1575">
        <f>IF(ISERROR(VLOOKUP(CONCATENATE($B333,"-",$C333),IN_1F!$B$2:$X$2946,7,FALSE))=TRUE,"",VLOOKUP(CONCATENATE($B333,"-",$C333),IN_1F!$B$2:$X$2946,7,FALSE))</f>
        <v>0</v>
      </c>
      <c r="J333" s="1578">
        <f>IF(ISERROR(VLOOKUP(CONCATENATE($B333,"-",$C333),IN_1F!$B$2:$X$2946,8,FALSE))=TRUE,"",VLOOKUP(CONCATENATE($B333,"-",$C333),IN_1F!$B$2:$X$2946,8,FALSE))</f>
        <v>0</v>
      </c>
      <c r="K333" s="1575">
        <f>IF(ISERROR(VLOOKUP(CONCATENATE($B333,"-",$C333),IN_1F!$B$2:$X$2946,9,FALSE))=TRUE,"",VLOOKUP(CONCATENATE($B333,"-",$C333),IN_1F!$B$2:$X$2946,9,FALSE))</f>
        <v>0</v>
      </c>
      <c r="L333" s="1578">
        <f>IF(ISERROR(VLOOKUP(CONCATENATE($B333,"-",$C333),IN_1F!$B$2:$X$2946,10,FALSE))=TRUE,"",VLOOKUP(CONCATENATE($B333,"-",$C333),IN_1F!$B$2:$X$2946,10,FALSE))</f>
        <v>0</v>
      </c>
      <c r="M333" s="1630">
        <f t="shared" si="24"/>
        <v>0</v>
      </c>
      <c r="N333" s="1631">
        <f t="shared" si="25"/>
        <v>0</v>
      </c>
    </row>
    <row r="334" spans="1:14" x14ac:dyDescent="0.3">
      <c r="A334" s="886" t="s">
        <v>1936</v>
      </c>
      <c r="B334" s="887" t="s">
        <v>1937</v>
      </c>
      <c r="C334" s="889">
        <v>6</v>
      </c>
      <c r="D334" s="1378" t="str">
        <f t="shared" si="23"/>
        <v/>
      </c>
      <c r="E334" s="927">
        <f>IF(ISERROR(VLOOKUP(CONCATENATE($B334,"-",$C334),IN_1F!$B$2:$X$2946,3,FALSE))=TRUE,"",VLOOKUP(CONCATENATE($B334,"-",$C334),IN_1F!$B$2:$X$2946,3,FALSE))</f>
        <v>0</v>
      </c>
      <c r="F334" s="928">
        <f>IF(ISERROR(VLOOKUP(CONCATENATE($B334,"-",$C334),IN_1F!$B$2:$X$2946,4,FALSE))=TRUE,"",VLOOKUP(CONCATENATE($B334,"-",$C334),IN_1F!$B$2:$X$2946,4,FALSE))</f>
        <v>0</v>
      </c>
      <c r="G334" s="927">
        <f>IF(ISERROR(VLOOKUP(CONCATENATE($B334,"-",$C334),IN_1F!$B$2:$X$2946,5,FALSE))=TRUE,"",VLOOKUP(CONCATENATE($B334,"-",$C334),IN_1F!$B$2:$X$2946,5,FALSE))</f>
        <v>0</v>
      </c>
      <c r="H334" s="929">
        <f>IF(ISERROR(VLOOKUP(CONCATENATE($B334,"-",$C334),IN_1F!$B$2:$X$2946,6,FALSE))=TRUE,"",VLOOKUP(CONCATENATE($B334,"-",$C334),IN_1F!$B$2:$X$2946,6,FALSE))</f>
        <v>0</v>
      </c>
      <c r="I334" s="1575">
        <f>IF(ISERROR(VLOOKUP(CONCATENATE($B334,"-",$C334),IN_1F!$B$2:$X$2946,7,FALSE))=TRUE,"",VLOOKUP(CONCATENATE($B334,"-",$C334),IN_1F!$B$2:$X$2946,7,FALSE))</f>
        <v>0</v>
      </c>
      <c r="J334" s="1578">
        <f>IF(ISERROR(VLOOKUP(CONCATENATE($B334,"-",$C334),IN_1F!$B$2:$X$2946,8,FALSE))=TRUE,"",VLOOKUP(CONCATENATE($B334,"-",$C334),IN_1F!$B$2:$X$2946,8,FALSE))</f>
        <v>0</v>
      </c>
      <c r="K334" s="1575">
        <f>IF(ISERROR(VLOOKUP(CONCATENATE($B334,"-",$C334),IN_1F!$B$2:$X$2946,9,FALSE))=TRUE,"",VLOOKUP(CONCATENATE($B334,"-",$C334),IN_1F!$B$2:$X$2946,9,FALSE))</f>
        <v>0</v>
      </c>
      <c r="L334" s="1578">
        <f>IF(ISERROR(VLOOKUP(CONCATENATE($B334,"-",$C334),IN_1F!$B$2:$X$2946,10,FALSE))=TRUE,"",VLOOKUP(CONCATENATE($B334,"-",$C334),IN_1F!$B$2:$X$2946,10,FALSE))</f>
        <v>0</v>
      </c>
      <c r="M334" s="1630">
        <f t="shared" si="24"/>
        <v>0</v>
      </c>
      <c r="N334" s="1631">
        <f t="shared" si="25"/>
        <v>0</v>
      </c>
    </row>
    <row r="335" spans="1:14" x14ac:dyDescent="0.3">
      <c r="A335" s="886" t="s">
        <v>1938</v>
      </c>
      <c r="B335" s="887" t="s">
        <v>1939</v>
      </c>
      <c r="C335" s="889">
        <v>6</v>
      </c>
      <c r="D335" s="1378" t="str">
        <f t="shared" si="23"/>
        <v/>
      </c>
      <c r="E335" s="927">
        <f>IF(ISERROR(VLOOKUP(CONCATENATE($B335,"-",$C335),IN_1F!$B$2:$X$2946,3,FALSE))=TRUE,"",VLOOKUP(CONCATENATE($B335,"-",$C335),IN_1F!$B$2:$X$2946,3,FALSE))</f>
        <v>0</v>
      </c>
      <c r="F335" s="928">
        <f>IF(ISERROR(VLOOKUP(CONCATENATE($B335,"-",$C335),IN_1F!$B$2:$X$2946,4,FALSE))=TRUE,"",VLOOKUP(CONCATENATE($B335,"-",$C335),IN_1F!$B$2:$X$2946,4,FALSE))</f>
        <v>0</v>
      </c>
      <c r="G335" s="927">
        <f>IF(ISERROR(VLOOKUP(CONCATENATE($B335,"-",$C335),IN_1F!$B$2:$X$2946,5,FALSE))=TRUE,"",VLOOKUP(CONCATENATE($B335,"-",$C335),IN_1F!$B$2:$X$2946,5,FALSE))</f>
        <v>0</v>
      </c>
      <c r="H335" s="929">
        <f>IF(ISERROR(VLOOKUP(CONCATENATE($B335,"-",$C335),IN_1F!$B$2:$X$2946,6,FALSE))=TRUE,"",VLOOKUP(CONCATENATE($B335,"-",$C335),IN_1F!$B$2:$X$2946,6,FALSE))</f>
        <v>0</v>
      </c>
      <c r="I335" s="1575">
        <f>IF(ISERROR(VLOOKUP(CONCATENATE($B335,"-",$C335),IN_1F!$B$2:$X$2946,7,FALSE))=TRUE,"",VLOOKUP(CONCATENATE($B335,"-",$C335),IN_1F!$B$2:$X$2946,7,FALSE))</f>
        <v>0</v>
      </c>
      <c r="J335" s="1578">
        <f>IF(ISERROR(VLOOKUP(CONCATENATE($B335,"-",$C335),IN_1F!$B$2:$X$2946,8,FALSE))=TRUE,"",VLOOKUP(CONCATENATE($B335,"-",$C335),IN_1F!$B$2:$X$2946,8,FALSE))</f>
        <v>0</v>
      </c>
      <c r="K335" s="1575">
        <f>IF(ISERROR(VLOOKUP(CONCATENATE($B335,"-",$C335),IN_1F!$B$2:$X$2946,9,FALSE))=TRUE,"",VLOOKUP(CONCATENATE($B335,"-",$C335),IN_1F!$B$2:$X$2946,9,FALSE))</f>
        <v>0</v>
      </c>
      <c r="L335" s="1578">
        <f>IF(ISERROR(VLOOKUP(CONCATENATE($B335,"-",$C335),IN_1F!$B$2:$X$2946,10,FALSE))=TRUE,"",VLOOKUP(CONCATENATE($B335,"-",$C335),IN_1F!$B$2:$X$2946,10,FALSE))</f>
        <v>0</v>
      </c>
      <c r="M335" s="1630">
        <f t="shared" si="24"/>
        <v>0</v>
      </c>
      <c r="N335" s="1631">
        <f t="shared" si="25"/>
        <v>0</v>
      </c>
    </row>
    <row r="336" spans="1:14" x14ac:dyDescent="0.3">
      <c r="A336" s="890" t="s">
        <v>1940</v>
      </c>
      <c r="B336" s="891" t="s">
        <v>1941</v>
      </c>
      <c r="C336" s="892">
        <v>6</v>
      </c>
      <c r="D336" s="1378" t="str">
        <f t="shared" si="23"/>
        <v/>
      </c>
      <c r="E336" s="927">
        <f>IF(ISERROR(VLOOKUP(CONCATENATE($B336,"-",$C336),IN_1F!$B$2:$X$2946,3,FALSE))=TRUE,"",VLOOKUP(CONCATENATE($B336,"-",$C336),IN_1F!$B$2:$X$2946,3,FALSE))</f>
        <v>0</v>
      </c>
      <c r="F336" s="928">
        <f>IF(ISERROR(VLOOKUP(CONCATENATE($B336,"-",$C336),IN_1F!$B$2:$X$2946,4,FALSE))=TRUE,"",VLOOKUP(CONCATENATE($B336,"-",$C336),IN_1F!$B$2:$X$2946,4,FALSE))</f>
        <v>0</v>
      </c>
      <c r="G336" s="927">
        <f>IF(ISERROR(VLOOKUP(CONCATENATE($B336,"-",$C336),IN_1F!$B$2:$X$2946,5,FALSE))=TRUE,"",VLOOKUP(CONCATENATE($B336,"-",$C336),IN_1F!$B$2:$X$2946,5,FALSE))</f>
        <v>0</v>
      </c>
      <c r="H336" s="929">
        <f>IF(ISERROR(VLOOKUP(CONCATENATE($B336,"-",$C336),IN_1F!$B$2:$X$2946,6,FALSE))=TRUE,"",VLOOKUP(CONCATENATE($B336,"-",$C336),IN_1F!$B$2:$X$2946,6,FALSE))</f>
        <v>0</v>
      </c>
      <c r="I336" s="1575">
        <f>IF(ISERROR(VLOOKUP(CONCATENATE($B336,"-",$C336),IN_1F!$B$2:$X$2946,7,FALSE))=TRUE,"",VLOOKUP(CONCATENATE($B336,"-",$C336),IN_1F!$B$2:$X$2946,7,FALSE))</f>
        <v>0</v>
      </c>
      <c r="J336" s="1578">
        <f>IF(ISERROR(VLOOKUP(CONCATENATE($B336,"-",$C336),IN_1F!$B$2:$X$2946,8,FALSE))=TRUE,"",VLOOKUP(CONCATENATE($B336,"-",$C336),IN_1F!$B$2:$X$2946,8,FALSE))</f>
        <v>0</v>
      </c>
      <c r="K336" s="1575">
        <f>IF(ISERROR(VLOOKUP(CONCATENATE($B336,"-",$C336),IN_1F!$B$2:$X$2946,9,FALSE))=TRUE,"",VLOOKUP(CONCATENATE($B336,"-",$C336),IN_1F!$B$2:$X$2946,9,FALSE))</f>
        <v>0</v>
      </c>
      <c r="L336" s="1578">
        <f>IF(ISERROR(VLOOKUP(CONCATENATE($B336,"-",$C336),IN_1F!$B$2:$X$2946,10,FALSE))=TRUE,"",VLOOKUP(CONCATENATE($B336,"-",$C336),IN_1F!$B$2:$X$2946,10,FALSE))</f>
        <v>0</v>
      </c>
      <c r="M336" s="1630">
        <f t="shared" si="24"/>
        <v>0</v>
      </c>
      <c r="N336" s="1631">
        <f t="shared" si="25"/>
        <v>0</v>
      </c>
    </row>
    <row r="337" spans="1:14" x14ac:dyDescent="0.3">
      <c r="A337" s="886" t="s">
        <v>1942</v>
      </c>
      <c r="B337" s="887" t="s">
        <v>1943</v>
      </c>
      <c r="C337" s="889">
        <v>6</v>
      </c>
      <c r="D337" s="1378" t="str">
        <f t="shared" si="23"/>
        <v/>
      </c>
      <c r="E337" s="927">
        <f>IF(ISERROR(VLOOKUP(CONCATENATE($B337,"-",$C337),IN_1F!$B$2:$X$2946,3,FALSE))=TRUE,"",VLOOKUP(CONCATENATE($B337,"-",$C337),IN_1F!$B$2:$X$2946,3,FALSE))</f>
        <v>0</v>
      </c>
      <c r="F337" s="928">
        <f>IF(ISERROR(VLOOKUP(CONCATENATE($B337,"-",$C337),IN_1F!$B$2:$X$2946,4,FALSE))=TRUE,"",VLOOKUP(CONCATENATE($B337,"-",$C337),IN_1F!$B$2:$X$2946,4,FALSE))</f>
        <v>0</v>
      </c>
      <c r="G337" s="927">
        <f>IF(ISERROR(VLOOKUP(CONCATENATE($B337,"-",$C337),IN_1F!$B$2:$X$2946,5,FALSE))=TRUE,"",VLOOKUP(CONCATENATE($B337,"-",$C337),IN_1F!$B$2:$X$2946,5,FALSE))</f>
        <v>0</v>
      </c>
      <c r="H337" s="929">
        <f>IF(ISERROR(VLOOKUP(CONCATENATE($B337,"-",$C337),IN_1F!$B$2:$X$2946,6,FALSE))=TRUE,"",VLOOKUP(CONCATENATE($B337,"-",$C337),IN_1F!$B$2:$X$2946,6,FALSE))</f>
        <v>0</v>
      </c>
      <c r="I337" s="1575">
        <f>IF(ISERROR(VLOOKUP(CONCATENATE($B337,"-",$C337),IN_1F!$B$2:$X$2946,7,FALSE))=TRUE,"",VLOOKUP(CONCATENATE($B337,"-",$C337),IN_1F!$B$2:$X$2946,7,FALSE))</f>
        <v>0</v>
      </c>
      <c r="J337" s="1578">
        <f>IF(ISERROR(VLOOKUP(CONCATENATE($B337,"-",$C337),IN_1F!$B$2:$X$2946,8,FALSE))=TRUE,"",VLOOKUP(CONCATENATE($B337,"-",$C337),IN_1F!$B$2:$X$2946,8,FALSE))</f>
        <v>0</v>
      </c>
      <c r="K337" s="1575">
        <f>IF(ISERROR(VLOOKUP(CONCATENATE($B337,"-",$C337),IN_1F!$B$2:$X$2946,9,FALSE))=TRUE,"",VLOOKUP(CONCATENATE($B337,"-",$C337),IN_1F!$B$2:$X$2946,9,FALSE))</f>
        <v>0</v>
      </c>
      <c r="L337" s="1578">
        <f>IF(ISERROR(VLOOKUP(CONCATENATE($B337,"-",$C337),IN_1F!$B$2:$X$2946,10,FALSE))=TRUE,"",VLOOKUP(CONCATENATE($B337,"-",$C337),IN_1F!$B$2:$X$2946,10,FALSE))</f>
        <v>0</v>
      </c>
      <c r="M337" s="1630">
        <f t="shared" si="24"/>
        <v>0</v>
      </c>
      <c r="N337" s="1631">
        <f t="shared" si="25"/>
        <v>0</v>
      </c>
    </row>
    <row r="338" spans="1:14" x14ac:dyDescent="0.3">
      <c r="A338" s="890" t="s">
        <v>1944</v>
      </c>
      <c r="B338" s="891" t="s">
        <v>1945</v>
      </c>
      <c r="C338" s="892">
        <v>6</v>
      </c>
      <c r="D338" s="1378" t="str">
        <f t="shared" si="23"/>
        <v/>
      </c>
      <c r="E338" s="927">
        <f>IF(ISERROR(VLOOKUP(CONCATENATE($B338,"-",$C338),IN_1F!$B$2:$X$2946,3,FALSE))=TRUE,"",VLOOKUP(CONCATENATE($B338,"-",$C338),IN_1F!$B$2:$X$2946,3,FALSE))</f>
        <v>0</v>
      </c>
      <c r="F338" s="928">
        <f>IF(ISERROR(VLOOKUP(CONCATENATE($B338,"-",$C338),IN_1F!$B$2:$X$2946,4,FALSE))=TRUE,"",VLOOKUP(CONCATENATE($B338,"-",$C338),IN_1F!$B$2:$X$2946,4,FALSE))</f>
        <v>0</v>
      </c>
      <c r="G338" s="927">
        <f>IF(ISERROR(VLOOKUP(CONCATENATE($B338,"-",$C338),IN_1F!$B$2:$X$2946,5,FALSE))=TRUE,"",VLOOKUP(CONCATENATE($B338,"-",$C338),IN_1F!$B$2:$X$2946,5,FALSE))</f>
        <v>0</v>
      </c>
      <c r="H338" s="929">
        <f>IF(ISERROR(VLOOKUP(CONCATENATE($B338,"-",$C338),IN_1F!$B$2:$X$2946,6,FALSE))=TRUE,"",VLOOKUP(CONCATENATE($B338,"-",$C338),IN_1F!$B$2:$X$2946,6,FALSE))</f>
        <v>0</v>
      </c>
      <c r="I338" s="1575">
        <f>IF(ISERROR(VLOOKUP(CONCATENATE($B338,"-",$C338),IN_1F!$B$2:$X$2946,7,FALSE))=TRUE,"",VLOOKUP(CONCATENATE($B338,"-",$C338),IN_1F!$B$2:$X$2946,7,FALSE))</f>
        <v>0</v>
      </c>
      <c r="J338" s="1578">
        <f>IF(ISERROR(VLOOKUP(CONCATENATE($B338,"-",$C338),IN_1F!$B$2:$X$2946,8,FALSE))=TRUE,"",VLOOKUP(CONCATENATE($B338,"-",$C338),IN_1F!$B$2:$X$2946,8,FALSE))</f>
        <v>0</v>
      </c>
      <c r="K338" s="1575">
        <f>IF(ISERROR(VLOOKUP(CONCATENATE($B338,"-",$C338),IN_1F!$B$2:$X$2946,9,FALSE))=TRUE,"",VLOOKUP(CONCATENATE($B338,"-",$C338),IN_1F!$B$2:$X$2946,9,FALSE))</f>
        <v>0</v>
      </c>
      <c r="L338" s="1578">
        <f>IF(ISERROR(VLOOKUP(CONCATENATE($B338,"-",$C338),IN_1F!$B$2:$X$2946,10,FALSE))=TRUE,"",VLOOKUP(CONCATENATE($B338,"-",$C338),IN_1F!$B$2:$X$2946,10,FALSE))</f>
        <v>0</v>
      </c>
      <c r="M338" s="1630">
        <f t="shared" si="24"/>
        <v>0</v>
      </c>
      <c r="N338" s="1631">
        <f t="shared" si="25"/>
        <v>0</v>
      </c>
    </row>
    <row r="339" spans="1:14" x14ac:dyDescent="0.3">
      <c r="A339" s="886" t="s">
        <v>1946</v>
      </c>
      <c r="B339" s="887" t="s">
        <v>1947</v>
      </c>
      <c r="C339" s="889">
        <v>6</v>
      </c>
      <c r="D339" s="1378" t="str">
        <f t="shared" si="23"/>
        <v/>
      </c>
      <c r="E339" s="927">
        <f>IF(ISERROR(VLOOKUP(CONCATENATE($B339,"-",$C339),IN_1F!$B$2:$X$2946,3,FALSE))=TRUE,"",VLOOKUP(CONCATENATE($B339,"-",$C339),IN_1F!$B$2:$X$2946,3,FALSE))</f>
        <v>0</v>
      </c>
      <c r="F339" s="928">
        <f>IF(ISERROR(VLOOKUP(CONCATENATE($B339,"-",$C339),IN_1F!$B$2:$X$2946,4,FALSE))=TRUE,"",VLOOKUP(CONCATENATE($B339,"-",$C339),IN_1F!$B$2:$X$2946,4,FALSE))</f>
        <v>0</v>
      </c>
      <c r="G339" s="927">
        <f>IF(ISERROR(VLOOKUP(CONCATENATE($B339,"-",$C339),IN_1F!$B$2:$X$2946,5,FALSE))=TRUE,"",VLOOKUP(CONCATENATE($B339,"-",$C339),IN_1F!$B$2:$X$2946,5,FALSE))</f>
        <v>0</v>
      </c>
      <c r="H339" s="929">
        <f>IF(ISERROR(VLOOKUP(CONCATENATE($B339,"-",$C339),IN_1F!$B$2:$X$2946,6,FALSE))=TRUE,"",VLOOKUP(CONCATENATE($B339,"-",$C339),IN_1F!$B$2:$X$2946,6,FALSE))</f>
        <v>0</v>
      </c>
      <c r="I339" s="1575">
        <f>IF(ISERROR(VLOOKUP(CONCATENATE($B339,"-",$C339),IN_1F!$B$2:$X$2946,7,FALSE))=TRUE,"",VLOOKUP(CONCATENATE($B339,"-",$C339),IN_1F!$B$2:$X$2946,7,FALSE))</f>
        <v>0</v>
      </c>
      <c r="J339" s="1578">
        <f>IF(ISERROR(VLOOKUP(CONCATENATE($B339,"-",$C339),IN_1F!$B$2:$X$2946,8,FALSE))=TRUE,"",VLOOKUP(CONCATENATE($B339,"-",$C339),IN_1F!$B$2:$X$2946,8,FALSE))</f>
        <v>0</v>
      </c>
      <c r="K339" s="1575">
        <f>IF(ISERROR(VLOOKUP(CONCATENATE($B339,"-",$C339),IN_1F!$B$2:$X$2946,9,FALSE))=TRUE,"",VLOOKUP(CONCATENATE($B339,"-",$C339),IN_1F!$B$2:$X$2946,9,FALSE))</f>
        <v>0</v>
      </c>
      <c r="L339" s="1578">
        <f>IF(ISERROR(VLOOKUP(CONCATENATE($B339,"-",$C339),IN_1F!$B$2:$X$2946,10,FALSE))=TRUE,"",VLOOKUP(CONCATENATE($B339,"-",$C339),IN_1F!$B$2:$X$2946,10,FALSE))</f>
        <v>0</v>
      </c>
      <c r="M339" s="1630">
        <f t="shared" si="24"/>
        <v>0</v>
      </c>
      <c r="N339" s="1631">
        <f t="shared" si="25"/>
        <v>0</v>
      </c>
    </row>
    <row r="340" spans="1:14" x14ac:dyDescent="0.3">
      <c r="A340" s="890" t="s">
        <v>1948</v>
      </c>
      <c r="B340" s="891" t="s">
        <v>1949</v>
      </c>
      <c r="C340" s="892">
        <v>6</v>
      </c>
      <c r="D340" s="1378" t="str">
        <f t="shared" si="23"/>
        <v/>
      </c>
      <c r="E340" s="927">
        <f>IF(ISERROR(VLOOKUP(CONCATENATE($B340,"-",$C340),IN_1F!$B$2:$X$2946,3,FALSE))=TRUE,"",VLOOKUP(CONCATENATE($B340,"-",$C340),IN_1F!$B$2:$X$2946,3,FALSE))</f>
        <v>0</v>
      </c>
      <c r="F340" s="928">
        <f>IF(ISERROR(VLOOKUP(CONCATENATE($B340,"-",$C340),IN_1F!$B$2:$X$2946,4,FALSE))=TRUE,"",VLOOKUP(CONCATENATE($B340,"-",$C340),IN_1F!$B$2:$X$2946,4,FALSE))</f>
        <v>0</v>
      </c>
      <c r="G340" s="927">
        <f>IF(ISERROR(VLOOKUP(CONCATENATE($B340,"-",$C340),IN_1F!$B$2:$X$2946,5,FALSE))=TRUE,"",VLOOKUP(CONCATENATE($B340,"-",$C340),IN_1F!$B$2:$X$2946,5,FALSE))</f>
        <v>0</v>
      </c>
      <c r="H340" s="929">
        <f>IF(ISERROR(VLOOKUP(CONCATENATE($B340,"-",$C340),IN_1F!$B$2:$X$2946,6,FALSE))=TRUE,"",VLOOKUP(CONCATENATE($B340,"-",$C340),IN_1F!$B$2:$X$2946,6,FALSE))</f>
        <v>0</v>
      </c>
      <c r="I340" s="1575">
        <f>IF(ISERROR(VLOOKUP(CONCATENATE($B340,"-",$C340),IN_1F!$B$2:$X$2946,7,FALSE))=TRUE,"",VLOOKUP(CONCATENATE($B340,"-",$C340),IN_1F!$B$2:$X$2946,7,FALSE))</f>
        <v>0</v>
      </c>
      <c r="J340" s="1578">
        <f>IF(ISERROR(VLOOKUP(CONCATENATE($B340,"-",$C340),IN_1F!$B$2:$X$2946,8,FALSE))=TRUE,"",VLOOKUP(CONCATENATE($B340,"-",$C340),IN_1F!$B$2:$X$2946,8,FALSE))</f>
        <v>0</v>
      </c>
      <c r="K340" s="1575">
        <f>IF(ISERROR(VLOOKUP(CONCATENATE($B340,"-",$C340),IN_1F!$B$2:$X$2946,9,FALSE))=TRUE,"",VLOOKUP(CONCATENATE($B340,"-",$C340),IN_1F!$B$2:$X$2946,9,FALSE))</f>
        <v>0</v>
      </c>
      <c r="L340" s="1578">
        <f>IF(ISERROR(VLOOKUP(CONCATENATE($B340,"-",$C340),IN_1F!$B$2:$X$2946,10,FALSE))=TRUE,"",VLOOKUP(CONCATENATE($B340,"-",$C340),IN_1F!$B$2:$X$2946,10,FALSE))</f>
        <v>0</v>
      </c>
      <c r="M340" s="1630">
        <f t="shared" si="24"/>
        <v>0</v>
      </c>
      <c r="N340" s="1631">
        <f t="shared" si="25"/>
        <v>0</v>
      </c>
    </row>
    <row r="341" spans="1:14" x14ac:dyDescent="0.3">
      <c r="A341" s="886" t="s">
        <v>1950</v>
      </c>
      <c r="B341" s="887" t="s">
        <v>1951</v>
      </c>
      <c r="C341" s="889">
        <v>6</v>
      </c>
      <c r="D341" s="1378" t="str">
        <f t="shared" si="23"/>
        <v/>
      </c>
      <c r="E341" s="927">
        <f>IF(ISERROR(VLOOKUP(CONCATENATE($B341,"-",$C341),IN_1F!$B$2:$X$2946,3,FALSE))=TRUE,"",VLOOKUP(CONCATENATE($B341,"-",$C341),IN_1F!$B$2:$X$2946,3,FALSE))</f>
        <v>0</v>
      </c>
      <c r="F341" s="928">
        <f>IF(ISERROR(VLOOKUP(CONCATENATE($B341,"-",$C341),IN_1F!$B$2:$X$2946,4,FALSE))=TRUE,"",VLOOKUP(CONCATENATE($B341,"-",$C341),IN_1F!$B$2:$X$2946,4,FALSE))</f>
        <v>0</v>
      </c>
      <c r="G341" s="927">
        <f>IF(ISERROR(VLOOKUP(CONCATENATE($B341,"-",$C341),IN_1F!$B$2:$X$2946,5,FALSE))=TRUE,"",VLOOKUP(CONCATENATE($B341,"-",$C341),IN_1F!$B$2:$X$2946,5,FALSE))</f>
        <v>0</v>
      </c>
      <c r="H341" s="929">
        <f>IF(ISERROR(VLOOKUP(CONCATENATE($B341,"-",$C341),IN_1F!$B$2:$X$2946,6,FALSE))=TRUE,"",VLOOKUP(CONCATENATE($B341,"-",$C341),IN_1F!$B$2:$X$2946,6,FALSE))</f>
        <v>0</v>
      </c>
      <c r="I341" s="1575">
        <f>IF(ISERROR(VLOOKUP(CONCATENATE($B341,"-",$C341),IN_1F!$B$2:$X$2946,7,FALSE))=TRUE,"",VLOOKUP(CONCATENATE($B341,"-",$C341),IN_1F!$B$2:$X$2946,7,FALSE))</f>
        <v>0</v>
      </c>
      <c r="J341" s="1578">
        <f>IF(ISERROR(VLOOKUP(CONCATENATE($B341,"-",$C341),IN_1F!$B$2:$X$2946,8,FALSE))=TRUE,"",VLOOKUP(CONCATENATE($B341,"-",$C341),IN_1F!$B$2:$X$2946,8,FALSE))</f>
        <v>0</v>
      </c>
      <c r="K341" s="1575">
        <f>IF(ISERROR(VLOOKUP(CONCATENATE($B341,"-",$C341),IN_1F!$B$2:$X$2946,9,FALSE))=TRUE,"",VLOOKUP(CONCATENATE($B341,"-",$C341),IN_1F!$B$2:$X$2946,9,FALSE))</f>
        <v>0</v>
      </c>
      <c r="L341" s="1578">
        <f>IF(ISERROR(VLOOKUP(CONCATENATE($B341,"-",$C341),IN_1F!$B$2:$X$2946,10,FALSE))=TRUE,"",VLOOKUP(CONCATENATE($B341,"-",$C341),IN_1F!$B$2:$X$2946,10,FALSE))</f>
        <v>0</v>
      </c>
      <c r="M341" s="1630">
        <f t="shared" si="24"/>
        <v>0</v>
      </c>
      <c r="N341" s="1631">
        <f t="shared" si="25"/>
        <v>0</v>
      </c>
    </row>
    <row r="342" spans="1:14" x14ac:dyDescent="0.3">
      <c r="A342" s="890" t="s">
        <v>1952</v>
      </c>
      <c r="B342" s="891" t="s">
        <v>1953</v>
      </c>
      <c r="C342" s="892">
        <v>6</v>
      </c>
      <c r="D342" s="1378" t="str">
        <f t="shared" si="23"/>
        <v/>
      </c>
      <c r="E342" s="927">
        <f>IF(ISERROR(VLOOKUP(CONCATENATE($B342,"-",$C342),IN_1F!$B$2:$X$2946,3,FALSE))=TRUE,"",VLOOKUP(CONCATENATE($B342,"-",$C342),IN_1F!$B$2:$X$2946,3,FALSE))</f>
        <v>0</v>
      </c>
      <c r="F342" s="928">
        <f>IF(ISERROR(VLOOKUP(CONCATENATE($B342,"-",$C342),IN_1F!$B$2:$X$2946,4,FALSE))=TRUE,"",VLOOKUP(CONCATENATE($B342,"-",$C342),IN_1F!$B$2:$X$2946,4,FALSE))</f>
        <v>0</v>
      </c>
      <c r="G342" s="927">
        <f>IF(ISERROR(VLOOKUP(CONCATENATE($B342,"-",$C342),IN_1F!$B$2:$X$2946,5,FALSE))=TRUE,"",VLOOKUP(CONCATENATE($B342,"-",$C342),IN_1F!$B$2:$X$2946,5,FALSE))</f>
        <v>0</v>
      </c>
      <c r="H342" s="929">
        <f>IF(ISERROR(VLOOKUP(CONCATENATE($B342,"-",$C342),IN_1F!$B$2:$X$2946,6,FALSE))=TRUE,"",VLOOKUP(CONCATENATE($B342,"-",$C342),IN_1F!$B$2:$X$2946,6,FALSE))</f>
        <v>0</v>
      </c>
      <c r="I342" s="1575">
        <f>IF(ISERROR(VLOOKUP(CONCATENATE($B342,"-",$C342),IN_1F!$B$2:$X$2946,7,FALSE))=TRUE,"",VLOOKUP(CONCATENATE($B342,"-",$C342),IN_1F!$B$2:$X$2946,7,FALSE))</f>
        <v>0</v>
      </c>
      <c r="J342" s="1578">
        <f>IF(ISERROR(VLOOKUP(CONCATENATE($B342,"-",$C342),IN_1F!$B$2:$X$2946,8,FALSE))=TRUE,"",VLOOKUP(CONCATENATE($B342,"-",$C342),IN_1F!$B$2:$X$2946,8,FALSE))</f>
        <v>0</v>
      </c>
      <c r="K342" s="1575">
        <f>IF(ISERROR(VLOOKUP(CONCATENATE($B342,"-",$C342),IN_1F!$B$2:$X$2946,9,FALSE))=TRUE,"",VLOOKUP(CONCATENATE($B342,"-",$C342),IN_1F!$B$2:$X$2946,9,FALSE))</f>
        <v>0</v>
      </c>
      <c r="L342" s="1578">
        <f>IF(ISERROR(VLOOKUP(CONCATENATE($B342,"-",$C342),IN_1F!$B$2:$X$2946,10,FALSE))=TRUE,"",VLOOKUP(CONCATENATE($B342,"-",$C342),IN_1F!$B$2:$X$2946,10,FALSE))</f>
        <v>0</v>
      </c>
      <c r="M342" s="1630">
        <f t="shared" si="24"/>
        <v>0</v>
      </c>
      <c r="N342" s="1631">
        <f t="shared" si="25"/>
        <v>0</v>
      </c>
    </row>
    <row r="343" spans="1:14" x14ac:dyDescent="0.3">
      <c r="A343" s="886" t="s">
        <v>1954</v>
      </c>
      <c r="B343" s="887" t="s">
        <v>1955</v>
      </c>
      <c r="C343" s="889">
        <v>6</v>
      </c>
      <c r="D343" s="1378" t="str">
        <f t="shared" si="23"/>
        <v/>
      </c>
      <c r="E343" s="927">
        <f>IF(ISERROR(VLOOKUP(CONCATENATE($B343,"-",$C343),IN_1F!$B$2:$X$2946,3,FALSE))=TRUE,"",VLOOKUP(CONCATENATE($B343,"-",$C343),IN_1F!$B$2:$X$2946,3,FALSE))</f>
        <v>0</v>
      </c>
      <c r="F343" s="928">
        <f>IF(ISERROR(VLOOKUP(CONCATENATE($B343,"-",$C343),IN_1F!$B$2:$X$2946,4,FALSE))=TRUE,"",VLOOKUP(CONCATENATE($B343,"-",$C343),IN_1F!$B$2:$X$2946,4,FALSE))</f>
        <v>0</v>
      </c>
      <c r="G343" s="927">
        <f>IF(ISERROR(VLOOKUP(CONCATENATE($B343,"-",$C343),IN_1F!$B$2:$X$2946,5,FALSE))=TRUE,"",VLOOKUP(CONCATENATE($B343,"-",$C343),IN_1F!$B$2:$X$2946,5,FALSE))</f>
        <v>0</v>
      </c>
      <c r="H343" s="929">
        <f>IF(ISERROR(VLOOKUP(CONCATENATE($B343,"-",$C343),IN_1F!$B$2:$X$2946,6,FALSE))=TRUE,"",VLOOKUP(CONCATENATE($B343,"-",$C343),IN_1F!$B$2:$X$2946,6,FALSE))</f>
        <v>0</v>
      </c>
      <c r="I343" s="1575">
        <f>IF(ISERROR(VLOOKUP(CONCATENATE($B343,"-",$C343),IN_1F!$B$2:$X$2946,7,FALSE))=TRUE,"",VLOOKUP(CONCATENATE($B343,"-",$C343),IN_1F!$B$2:$X$2946,7,FALSE))</f>
        <v>0</v>
      </c>
      <c r="J343" s="1578">
        <f>IF(ISERROR(VLOOKUP(CONCATENATE($B343,"-",$C343),IN_1F!$B$2:$X$2946,8,FALSE))=TRUE,"",VLOOKUP(CONCATENATE($B343,"-",$C343),IN_1F!$B$2:$X$2946,8,FALSE))</f>
        <v>0</v>
      </c>
      <c r="K343" s="1575">
        <f>IF(ISERROR(VLOOKUP(CONCATENATE($B343,"-",$C343),IN_1F!$B$2:$X$2946,9,FALSE))=TRUE,"",VLOOKUP(CONCATENATE($B343,"-",$C343),IN_1F!$B$2:$X$2946,9,FALSE))</f>
        <v>0</v>
      </c>
      <c r="L343" s="1578">
        <f>IF(ISERROR(VLOOKUP(CONCATENATE($B343,"-",$C343),IN_1F!$B$2:$X$2946,10,FALSE))=TRUE,"",VLOOKUP(CONCATENATE($B343,"-",$C343),IN_1F!$B$2:$X$2946,10,FALSE))</f>
        <v>0</v>
      </c>
      <c r="M343" s="1630">
        <f t="shared" si="24"/>
        <v>0</v>
      </c>
      <c r="N343" s="1631">
        <f t="shared" si="25"/>
        <v>0</v>
      </c>
    </row>
    <row r="344" spans="1:14" x14ac:dyDescent="0.3">
      <c r="A344" s="890" t="s">
        <v>1956</v>
      </c>
      <c r="B344" s="891" t="s">
        <v>1957</v>
      </c>
      <c r="C344" s="892">
        <v>6</v>
      </c>
      <c r="D344" s="1378" t="str">
        <f t="shared" si="23"/>
        <v/>
      </c>
      <c r="E344" s="927">
        <f>IF(ISERROR(VLOOKUP(CONCATENATE($B344,"-",$C344),IN_1F!$B$2:$X$2946,3,FALSE))=TRUE,"",VLOOKUP(CONCATENATE($B344,"-",$C344),IN_1F!$B$2:$X$2946,3,FALSE))</f>
        <v>0</v>
      </c>
      <c r="F344" s="928">
        <f>IF(ISERROR(VLOOKUP(CONCATENATE($B344,"-",$C344),IN_1F!$B$2:$X$2946,4,FALSE))=TRUE,"",VLOOKUP(CONCATENATE($B344,"-",$C344),IN_1F!$B$2:$X$2946,4,FALSE))</f>
        <v>0</v>
      </c>
      <c r="G344" s="927">
        <f>IF(ISERROR(VLOOKUP(CONCATENATE($B344,"-",$C344),IN_1F!$B$2:$X$2946,5,FALSE))=TRUE,"",VLOOKUP(CONCATENATE($B344,"-",$C344),IN_1F!$B$2:$X$2946,5,FALSE))</f>
        <v>0</v>
      </c>
      <c r="H344" s="929">
        <f>IF(ISERROR(VLOOKUP(CONCATENATE($B344,"-",$C344),IN_1F!$B$2:$X$2946,6,FALSE))=TRUE,"",VLOOKUP(CONCATENATE($B344,"-",$C344),IN_1F!$B$2:$X$2946,6,FALSE))</f>
        <v>0</v>
      </c>
      <c r="I344" s="1575">
        <f>IF(ISERROR(VLOOKUP(CONCATENATE($B344,"-",$C344),IN_1F!$B$2:$X$2946,7,FALSE))=TRUE,"",VLOOKUP(CONCATENATE($B344,"-",$C344),IN_1F!$B$2:$X$2946,7,FALSE))</f>
        <v>0</v>
      </c>
      <c r="J344" s="1578">
        <f>IF(ISERROR(VLOOKUP(CONCATENATE($B344,"-",$C344),IN_1F!$B$2:$X$2946,8,FALSE))=TRUE,"",VLOOKUP(CONCATENATE($B344,"-",$C344),IN_1F!$B$2:$X$2946,8,FALSE))</f>
        <v>0</v>
      </c>
      <c r="K344" s="1575">
        <f>IF(ISERROR(VLOOKUP(CONCATENATE($B344,"-",$C344),IN_1F!$B$2:$X$2946,9,FALSE))=TRUE,"",VLOOKUP(CONCATENATE($B344,"-",$C344),IN_1F!$B$2:$X$2946,9,FALSE))</f>
        <v>0</v>
      </c>
      <c r="L344" s="1578">
        <f>IF(ISERROR(VLOOKUP(CONCATENATE($B344,"-",$C344),IN_1F!$B$2:$X$2946,10,FALSE))=TRUE,"",VLOOKUP(CONCATENATE($B344,"-",$C344),IN_1F!$B$2:$X$2946,10,FALSE))</f>
        <v>0</v>
      </c>
      <c r="M344" s="1630">
        <f t="shared" si="24"/>
        <v>0</v>
      </c>
      <c r="N344" s="1631">
        <f t="shared" si="25"/>
        <v>0</v>
      </c>
    </row>
    <row r="345" spans="1:14" x14ac:dyDescent="0.3">
      <c r="A345" s="886" t="s">
        <v>1958</v>
      </c>
      <c r="B345" s="887" t="s">
        <v>1959</v>
      </c>
      <c r="C345" s="889">
        <v>6</v>
      </c>
      <c r="D345" s="1378" t="str">
        <f t="shared" si="23"/>
        <v/>
      </c>
      <c r="E345" s="927">
        <f>IF(ISERROR(VLOOKUP(CONCATENATE($B345,"-",$C345),IN_1F!$B$2:$X$2946,3,FALSE))=TRUE,"",VLOOKUP(CONCATENATE($B345,"-",$C345),IN_1F!$B$2:$X$2946,3,FALSE))</f>
        <v>0</v>
      </c>
      <c r="F345" s="928">
        <f>IF(ISERROR(VLOOKUP(CONCATENATE($B345,"-",$C345),IN_1F!$B$2:$X$2946,4,FALSE))=TRUE,"",VLOOKUP(CONCATENATE($B345,"-",$C345),IN_1F!$B$2:$X$2946,4,FALSE))</f>
        <v>0</v>
      </c>
      <c r="G345" s="927">
        <f>IF(ISERROR(VLOOKUP(CONCATENATE($B345,"-",$C345),IN_1F!$B$2:$X$2946,5,FALSE))=TRUE,"",VLOOKUP(CONCATENATE($B345,"-",$C345),IN_1F!$B$2:$X$2946,5,FALSE))</f>
        <v>0</v>
      </c>
      <c r="H345" s="929">
        <f>IF(ISERROR(VLOOKUP(CONCATENATE($B345,"-",$C345),IN_1F!$B$2:$X$2946,6,FALSE))=TRUE,"",VLOOKUP(CONCATENATE($B345,"-",$C345),IN_1F!$B$2:$X$2946,6,FALSE))</f>
        <v>0</v>
      </c>
      <c r="I345" s="1575">
        <f>IF(ISERROR(VLOOKUP(CONCATENATE($B345,"-",$C345),IN_1F!$B$2:$X$2946,7,FALSE))=TRUE,"",VLOOKUP(CONCATENATE($B345,"-",$C345),IN_1F!$B$2:$X$2946,7,FALSE))</f>
        <v>0</v>
      </c>
      <c r="J345" s="1578">
        <f>IF(ISERROR(VLOOKUP(CONCATENATE($B345,"-",$C345),IN_1F!$B$2:$X$2946,8,FALSE))=TRUE,"",VLOOKUP(CONCATENATE($B345,"-",$C345),IN_1F!$B$2:$X$2946,8,FALSE))</f>
        <v>0</v>
      </c>
      <c r="K345" s="1575">
        <f>IF(ISERROR(VLOOKUP(CONCATENATE($B345,"-",$C345),IN_1F!$B$2:$X$2946,9,FALSE))=TRUE,"",VLOOKUP(CONCATENATE($B345,"-",$C345),IN_1F!$B$2:$X$2946,9,FALSE))</f>
        <v>0</v>
      </c>
      <c r="L345" s="1578">
        <f>IF(ISERROR(VLOOKUP(CONCATENATE($B345,"-",$C345),IN_1F!$B$2:$X$2946,10,FALSE))=TRUE,"",VLOOKUP(CONCATENATE($B345,"-",$C345),IN_1F!$B$2:$X$2946,10,FALSE))</f>
        <v>0</v>
      </c>
      <c r="M345" s="1630">
        <f t="shared" si="24"/>
        <v>0</v>
      </c>
      <c r="N345" s="1631">
        <f t="shared" si="25"/>
        <v>0</v>
      </c>
    </row>
    <row r="346" spans="1:14" x14ac:dyDescent="0.3">
      <c r="A346" s="890" t="s">
        <v>1960</v>
      </c>
      <c r="B346" s="891" t="s">
        <v>1961</v>
      </c>
      <c r="C346" s="892">
        <v>6</v>
      </c>
      <c r="D346" s="1378" t="str">
        <f t="shared" si="23"/>
        <v/>
      </c>
      <c r="E346" s="927">
        <f>IF(ISERROR(VLOOKUP(CONCATENATE($B346,"-",$C346),IN_1F!$B$2:$X$2946,3,FALSE))=TRUE,"",VLOOKUP(CONCATENATE($B346,"-",$C346),IN_1F!$B$2:$X$2946,3,FALSE))</f>
        <v>0</v>
      </c>
      <c r="F346" s="928">
        <f>IF(ISERROR(VLOOKUP(CONCATENATE($B346,"-",$C346),IN_1F!$B$2:$X$2946,4,FALSE))=TRUE,"",VLOOKUP(CONCATENATE($B346,"-",$C346),IN_1F!$B$2:$X$2946,4,FALSE))</f>
        <v>0</v>
      </c>
      <c r="G346" s="927">
        <f>IF(ISERROR(VLOOKUP(CONCATENATE($B346,"-",$C346),IN_1F!$B$2:$X$2946,5,FALSE))=TRUE,"",VLOOKUP(CONCATENATE($B346,"-",$C346),IN_1F!$B$2:$X$2946,5,FALSE))</f>
        <v>0</v>
      </c>
      <c r="H346" s="929">
        <f>IF(ISERROR(VLOOKUP(CONCATENATE($B346,"-",$C346),IN_1F!$B$2:$X$2946,6,FALSE))=TRUE,"",VLOOKUP(CONCATENATE($B346,"-",$C346),IN_1F!$B$2:$X$2946,6,FALSE))</f>
        <v>0</v>
      </c>
      <c r="I346" s="1575">
        <f>IF(ISERROR(VLOOKUP(CONCATENATE($B346,"-",$C346),IN_1F!$B$2:$X$2946,7,FALSE))=TRUE,"",VLOOKUP(CONCATENATE($B346,"-",$C346),IN_1F!$B$2:$X$2946,7,FALSE))</f>
        <v>0</v>
      </c>
      <c r="J346" s="1578">
        <f>IF(ISERROR(VLOOKUP(CONCATENATE($B346,"-",$C346),IN_1F!$B$2:$X$2946,8,FALSE))=TRUE,"",VLOOKUP(CONCATENATE($B346,"-",$C346),IN_1F!$B$2:$X$2946,8,FALSE))</f>
        <v>0</v>
      </c>
      <c r="K346" s="1575">
        <f>IF(ISERROR(VLOOKUP(CONCATENATE($B346,"-",$C346),IN_1F!$B$2:$X$2946,9,FALSE))=TRUE,"",VLOOKUP(CONCATENATE($B346,"-",$C346),IN_1F!$B$2:$X$2946,9,FALSE))</f>
        <v>0</v>
      </c>
      <c r="L346" s="1578">
        <f>IF(ISERROR(VLOOKUP(CONCATENATE($B346,"-",$C346),IN_1F!$B$2:$X$2946,10,FALSE))=TRUE,"",VLOOKUP(CONCATENATE($B346,"-",$C346),IN_1F!$B$2:$X$2946,10,FALSE))</f>
        <v>0</v>
      </c>
      <c r="M346" s="1630">
        <f t="shared" si="24"/>
        <v>0</v>
      </c>
      <c r="N346" s="1631">
        <f t="shared" si="25"/>
        <v>0</v>
      </c>
    </row>
    <row r="347" spans="1:14" x14ac:dyDescent="0.3">
      <c r="A347" s="886" t="s">
        <v>1962</v>
      </c>
      <c r="B347" s="887" t="s">
        <v>1963</v>
      </c>
      <c r="C347" s="889">
        <v>6</v>
      </c>
      <c r="D347" s="1378" t="str">
        <f t="shared" si="23"/>
        <v/>
      </c>
      <c r="E347" s="927">
        <f>IF(ISERROR(VLOOKUP(CONCATENATE($B347,"-",$C347),IN_1F!$B$2:$X$2946,3,FALSE))=TRUE,"",VLOOKUP(CONCATENATE($B347,"-",$C347),IN_1F!$B$2:$X$2946,3,FALSE))</f>
        <v>0</v>
      </c>
      <c r="F347" s="928">
        <f>IF(ISERROR(VLOOKUP(CONCATENATE($B347,"-",$C347),IN_1F!$B$2:$X$2946,4,FALSE))=TRUE,"",VLOOKUP(CONCATENATE($B347,"-",$C347),IN_1F!$B$2:$X$2946,4,FALSE))</f>
        <v>0</v>
      </c>
      <c r="G347" s="927">
        <f>IF(ISERROR(VLOOKUP(CONCATENATE($B347,"-",$C347),IN_1F!$B$2:$X$2946,5,FALSE))=TRUE,"",VLOOKUP(CONCATENATE($B347,"-",$C347),IN_1F!$B$2:$X$2946,5,FALSE))</f>
        <v>0</v>
      </c>
      <c r="H347" s="929">
        <f>IF(ISERROR(VLOOKUP(CONCATENATE($B347,"-",$C347),IN_1F!$B$2:$X$2946,6,FALSE))=TRUE,"",VLOOKUP(CONCATENATE($B347,"-",$C347),IN_1F!$B$2:$X$2946,6,FALSE))</f>
        <v>0</v>
      </c>
      <c r="I347" s="1575">
        <f>IF(ISERROR(VLOOKUP(CONCATENATE($B347,"-",$C347),IN_1F!$B$2:$X$2946,7,FALSE))=TRUE,"",VLOOKUP(CONCATENATE($B347,"-",$C347),IN_1F!$B$2:$X$2946,7,FALSE))</f>
        <v>0</v>
      </c>
      <c r="J347" s="1578">
        <f>IF(ISERROR(VLOOKUP(CONCATENATE($B347,"-",$C347),IN_1F!$B$2:$X$2946,8,FALSE))=TRUE,"",VLOOKUP(CONCATENATE($B347,"-",$C347),IN_1F!$B$2:$X$2946,8,FALSE))</f>
        <v>0</v>
      </c>
      <c r="K347" s="1575">
        <f>IF(ISERROR(VLOOKUP(CONCATENATE($B347,"-",$C347),IN_1F!$B$2:$X$2946,9,FALSE))=TRUE,"",VLOOKUP(CONCATENATE($B347,"-",$C347),IN_1F!$B$2:$X$2946,9,FALSE))</f>
        <v>0</v>
      </c>
      <c r="L347" s="1578">
        <f>IF(ISERROR(VLOOKUP(CONCATENATE($B347,"-",$C347),IN_1F!$B$2:$X$2946,10,FALSE))=TRUE,"",VLOOKUP(CONCATENATE($B347,"-",$C347),IN_1F!$B$2:$X$2946,10,FALSE))</f>
        <v>0</v>
      </c>
      <c r="M347" s="1630">
        <f t="shared" si="24"/>
        <v>0</v>
      </c>
      <c r="N347" s="1631">
        <f t="shared" si="25"/>
        <v>0</v>
      </c>
    </row>
    <row r="348" spans="1:14" x14ac:dyDescent="0.3">
      <c r="A348" s="886" t="s">
        <v>1964</v>
      </c>
      <c r="B348" s="887" t="s">
        <v>1965</v>
      </c>
      <c r="C348" s="889">
        <v>6</v>
      </c>
      <c r="D348" s="1378" t="str">
        <f t="shared" si="23"/>
        <v/>
      </c>
      <c r="E348" s="927">
        <f>IF(ISERROR(VLOOKUP(CONCATENATE($B348,"-",$C348),IN_1F!$B$2:$X$2946,3,FALSE))=TRUE,"",VLOOKUP(CONCATENATE($B348,"-",$C348),IN_1F!$B$2:$X$2946,3,FALSE))</f>
        <v>0</v>
      </c>
      <c r="F348" s="928">
        <f>IF(ISERROR(VLOOKUP(CONCATENATE($B348,"-",$C348),IN_1F!$B$2:$X$2946,4,FALSE))=TRUE,"",VLOOKUP(CONCATENATE($B348,"-",$C348),IN_1F!$B$2:$X$2946,4,FALSE))</f>
        <v>0</v>
      </c>
      <c r="G348" s="927">
        <f>IF(ISERROR(VLOOKUP(CONCATENATE($B348,"-",$C348),IN_1F!$B$2:$X$2946,5,FALSE))=TRUE,"",VLOOKUP(CONCATENATE($B348,"-",$C348),IN_1F!$B$2:$X$2946,5,FALSE))</f>
        <v>0</v>
      </c>
      <c r="H348" s="929">
        <f>IF(ISERROR(VLOOKUP(CONCATENATE($B348,"-",$C348),IN_1F!$B$2:$X$2946,6,FALSE))=TRUE,"",VLOOKUP(CONCATENATE($B348,"-",$C348),IN_1F!$B$2:$X$2946,6,FALSE))</f>
        <v>0</v>
      </c>
      <c r="I348" s="1575">
        <f>IF(ISERROR(VLOOKUP(CONCATENATE($B348,"-",$C348),IN_1F!$B$2:$X$2946,7,FALSE))=TRUE,"",VLOOKUP(CONCATENATE($B348,"-",$C348),IN_1F!$B$2:$X$2946,7,FALSE))</f>
        <v>0</v>
      </c>
      <c r="J348" s="1578">
        <f>IF(ISERROR(VLOOKUP(CONCATENATE($B348,"-",$C348),IN_1F!$B$2:$X$2946,8,FALSE))=TRUE,"",VLOOKUP(CONCATENATE($B348,"-",$C348),IN_1F!$B$2:$X$2946,8,FALSE))</f>
        <v>0</v>
      </c>
      <c r="K348" s="1575">
        <f>IF(ISERROR(VLOOKUP(CONCATENATE($B348,"-",$C348),IN_1F!$B$2:$X$2946,9,FALSE))=TRUE,"",VLOOKUP(CONCATENATE($B348,"-",$C348),IN_1F!$B$2:$X$2946,9,FALSE))</f>
        <v>0</v>
      </c>
      <c r="L348" s="1578">
        <f>IF(ISERROR(VLOOKUP(CONCATENATE($B348,"-",$C348),IN_1F!$B$2:$X$2946,10,FALSE))=TRUE,"",VLOOKUP(CONCATENATE($B348,"-",$C348),IN_1F!$B$2:$X$2946,10,FALSE))</f>
        <v>0</v>
      </c>
      <c r="M348" s="1630">
        <f t="shared" si="24"/>
        <v>0</v>
      </c>
      <c r="N348" s="1631">
        <f t="shared" si="25"/>
        <v>0</v>
      </c>
    </row>
    <row r="349" spans="1:14" x14ac:dyDescent="0.3">
      <c r="A349" s="886" t="s">
        <v>1966</v>
      </c>
      <c r="B349" s="887" t="s">
        <v>1967</v>
      </c>
      <c r="C349" s="889">
        <v>6</v>
      </c>
      <c r="D349" s="1378" t="str">
        <f t="shared" si="23"/>
        <v/>
      </c>
      <c r="E349" s="927">
        <f>IF(ISERROR(VLOOKUP(CONCATENATE($B349,"-",$C349),IN_1F!$B$2:$X$2946,3,FALSE))=TRUE,"",VLOOKUP(CONCATENATE($B349,"-",$C349),IN_1F!$B$2:$X$2946,3,FALSE))</f>
        <v>0</v>
      </c>
      <c r="F349" s="928">
        <f>IF(ISERROR(VLOOKUP(CONCATENATE($B349,"-",$C349),IN_1F!$B$2:$X$2946,4,FALSE))=TRUE,"",VLOOKUP(CONCATENATE($B349,"-",$C349),IN_1F!$B$2:$X$2946,4,FALSE))</f>
        <v>0</v>
      </c>
      <c r="G349" s="927">
        <f>IF(ISERROR(VLOOKUP(CONCATENATE($B349,"-",$C349),IN_1F!$B$2:$X$2946,5,FALSE))=TRUE,"",VLOOKUP(CONCATENATE($B349,"-",$C349),IN_1F!$B$2:$X$2946,5,FALSE))</f>
        <v>0</v>
      </c>
      <c r="H349" s="929">
        <f>IF(ISERROR(VLOOKUP(CONCATENATE($B349,"-",$C349),IN_1F!$B$2:$X$2946,6,FALSE))=TRUE,"",VLOOKUP(CONCATENATE($B349,"-",$C349),IN_1F!$B$2:$X$2946,6,FALSE))</f>
        <v>0</v>
      </c>
      <c r="I349" s="1575">
        <f>IF(ISERROR(VLOOKUP(CONCATENATE($B349,"-",$C349),IN_1F!$B$2:$X$2946,7,FALSE))=TRUE,"",VLOOKUP(CONCATENATE($B349,"-",$C349),IN_1F!$B$2:$X$2946,7,FALSE))</f>
        <v>0</v>
      </c>
      <c r="J349" s="1578">
        <f>IF(ISERROR(VLOOKUP(CONCATENATE($B349,"-",$C349),IN_1F!$B$2:$X$2946,8,FALSE))=TRUE,"",VLOOKUP(CONCATENATE($B349,"-",$C349),IN_1F!$B$2:$X$2946,8,FALSE))</f>
        <v>0</v>
      </c>
      <c r="K349" s="1575">
        <f>IF(ISERROR(VLOOKUP(CONCATENATE($B349,"-",$C349),IN_1F!$B$2:$X$2946,9,FALSE))=TRUE,"",VLOOKUP(CONCATENATE($B349,"-",$C349),IN_1F!$B$2:$X$2946,9,FALSE))</f>
        <v>0</v>
      </c>
      <c r="L349" s="1578">
        <f>IF(ISERROR(VLOOKUP(CONCATENATE($B349,"-",$C349),IN_1F!$B$2:$X$2946,10,FALSE))=TRUE,"",VLOOKUP(CONCATENATE($B349,"-",$C349),IN_1F!$B$2:$X$2946,10,FALSE))</f>
        <v>0</v>
      </c>
      <c r="M349" s="1630">
        <f t="shared" si="24"/>
        <v>0</v>
      </c>
      <c r="N349" s="1631">
        <f t="shared" si="25"/>
        <v>0</v>
      </c>
    </row>
    <row r="350" spans="1:14" x14ac:dyDescent="0.3">
      <c r="A350" s="886" t="s">
        <v>1968</v>
      </c>
      <c r="B350" s="887" t="s">
        <v>1969</v>
      </c>
      <c r="C350" s="889">
        <v>6</v>
      </c>
      <c r="D350" s="1378" t="str">
        <f t="shared" si="23"/>
        <v/>
      </c>
      <c r="E350" s="927">
        <f>IF(ISERROR(VLOOKUP(CONCATENATE($B350,"-",$C350),IN_1F!$B$2:$X$2946,3,FALSE))=TRUE,"",VLOOKUP(CONCATENATE($B350,"-",$C350),IN_1F!$B$2:$X$2946,3,FALSE))</f>
        <v>0</v>
      </c>
      <c r="F350" s="928">
        <f>IF(ISERROR(VLOOKUP(CONCATENATE($B350,"-",$C350),IN_1F!$B$2:$X$2946,4,FALSE))=TRUE,"",VLOOKUP(CONCATENATE($B350,"-",$C350),IN_1F!$B$2:$X$2946,4,FALSE))</f>
        <v>0</v>
      </c>
      <c r="G350" s="927">
        <f>IF(ISERROR(VLOOKUP(CONCATENATE($B350,"-",$C350),IN_1F!$B$2:$X$2946,5,FALSE))=TRUE,"",VLOOKUP(CONCATENATE($B350,"-",$C350),IN_1F!$B$2:$X$2946,5,FALSE))</f>
        <v>0</v>
      </c>
      <c r="H350" s="929">
        <f>IF(ISERROR(VLOOKUP(CONCATENATE($B350,"-",$C350),IN_1F!$B$2:$X$2946,6,FALSE))=TRUE,"",VLOOKUP(CONCATENATE($B350,"-",$C350),IN_1F!$B$2:$X$2946,6,FALSE))</f>
        <v>0</v>
      </c>
      <c r="I350" s="1575">
        <f>IF(ISERROR(VLOOKUP(CONCATENATE($B350,"-",$C350),IN_1F!$B$2:$X$2946,7,FALSE))=TRUE,"",VLOOKUP(CONCATENATE($B350,"-",$C350),IN_1F!$B$2:$X$2946,7,FALSE))</f>
        <v>0</v>
      </c>
      <c r="J350" s="1578">
        <f>IF(ISERROR(VLOOKUP(CONCATENATE($B350,"-",$C350),IN_1F!$B$2:$X$2946,8,FALSE))=TRUE,"",VLOOKUP(CONCATENATE($B350,"-",$C350),IN_1F!$B$2:$X$2946,8,FALSE))</f>
        <v>0</v>
      </c>
      <c r="K350" s="1575">
        <f>IF(ISERROR(VLOOKUP(CONCATENATE($B350,"-",$C350),IN_1F!$B$2:$X$2946,9,FALSE))=TRUE,"",VLOOKUP(CONCATENATE($B350,"-",$C350),IN_1F!$B$2:$X$2946,9,FALSE))</f>
        <v>0</v>
      </c>
      <c r="L350" s="1578">
        <f>IF(ISERROR(VLOOKUP(CONCATENATE($B350,"-",$C350),IN_1F!$B$2:$X$2946,10,FALSE))=TRUE,"",VLOOKUP(CONCATENATE($B350,"-",$C350),IN_1F!$B$2:$X$2946,10,FALSE))</f>
        <v>0</v>
      </c>
      <c r="M350" s="1630">
        <f t="shared" si="24"/>
        <v>0</v>
      </c>
      <c r="N350" s="1631">
        <f t="shared" si="25"/>
        <v>0</v>
      </c>
    </row>
    <row r="351" spans="1:14" x14ac:dyDescent="0.3">
      <c r="A351" s="886" t="s">
        <v>1970</v>
      </c>
      <c r="B351" s="887" t="s">
        <v>1971</v>
      </c>
      <c r="C351" s="889">
        <v>6</v>
      </c>
      <c r="D351" s="1378" t="str">
        <f t="shared" si="23"/>
        <v/>
      </c>
      <c r="E351" s="927">
        <f>IF(ISERROR(VLOOKUP(CONCATENATE($B351,"-",$C351),IN_1F!$B$2:$X$2946,3,FALSE))=TRUE,"",VLOOKUP(CONCATENATE($B351,"-",$C351),IN_1F!$B$2:$X$2946,3,FALSE))</f>
        <v>0</v>
      </c>
      <c r="F351" s="928">
        <f>IF(ISERROR(VLOOKUP(CONCATENATE($B351,"-",$C351),IN_1F!$B$2:$X$2946,4,FALSE))=TRUE,"",VLOOKUP(CONCATENATE($B351,"-",$C351),IN_1F!$B$2:$X$2946,4,FALSE))</f>
        <v>0</v>
      </c>
      <c r="G351" s="927">
        <f>IF(ISERROR(VLOOKUP(CONCATENATE($B351,"-",$C351),IN_1F!$B$2:$X$2946,5,FALSE))=TRUE,"",VLOOKUP(CONCATENATE($B351,"-",$C351),IN_1F!$B$2:$X$2946,5,FALSE))</f>
        <v>0</v>
      </c>
      <c r="H351" s="929">
        <f>IF(ISERROR(VLOOKUP(CONCATENATE($B351,"-",$C351),IN_1F!$B$2:$X$2946,6,FALSE))=TRUE,"",VLOOKUP(CONCATENATE($B351,"-",$C351),IN_1F!$B$2:$X$2946,6,FALSE))</f>
        <v>0</v>
      </c>
      <c r="I351" s="1575">
        <f>IF(ISERROR(VLOOKUP(CONCATENATE($B351,"-",$C351),IN_1F!$B$2:$X$2946,7,FALSE))=TRUE,"",VLOOKUP(CONCATENATE($B351,"-",$C351),IN_1F!$B$2:$X$2946,7,FALSE))</f>
        <v>0</v>
      </c>
      <c r="J351" s="1578">
        <f>IF(ISERROR(VLOOKUP(CONCATENATE($B351,"-",$C351),IN_1F!$B$2:$X$2946,8,FALSE))=TRUE,"",VLOOKUP(CONCATENATE($B351,"-",$C351),IN_1F!$B$2:$X$2946,8,FALSE))</f>
        <v>0</v>
      </c>
      <c r="K351" s="1575">
        <f>IF(ISERROR(VLOOKUP(CONCATENATE($B351,"-",$C351),IN_1F!$B$2:$X$2946,9,FALSE))=TRUE,"",VLOOKUP(CONCATENATE($B351,"-",$C351),IN_1F!$B$2:$X$2946,9,FALSE))</f>
        <v>0</v>
      </c>
      <c r="L351" s="1578">
        <f>IF(ISERROR(VLOOKUP(CONCATENATE($B351,"-",$C351),IN_1F!$B$2:$X$2946,10,FALSE))=TRUE,"",VLOOKUP(CONCATENATE($B351,"-",$C351),IN_1F!$B$2:$X$2946,10,FALSE))</f>
        <v>0</v>
      </c>
      <c r="M351" s="1630">
        <f t="shared" si="24"/>
        <v>0</v>
      </c>
      <c r="N351" s="1631">
        <f t="shared" si="25"/>
        <v>0</v>
      </c>
    </row>
    <row r="352" spans="1:14" x14ac:dyDescent="0.3">
      <c r="A352" s="886" t="s">
        <v>1972</v>
      </c>
      <c r="B352" s="887" t="s">
        <v>1973</v>
      </c>
      <c r="C352" s="889">
        <v>6</v>
      </c>
      <c r="D352" s="1378" t="str">
        <f t="shared" si="23"/>
        <v/>
      </c>
      <c r="E352" s="927">
        <f>IF(ISERROR(VLOOKUP(CONCATENATE($B352,"-",$C352),IN_1F!$B$2:$X$2946,3,FALSE))=TRUE,"",VLOOKUP(CONCATENATE($B352,"-",$C352),IN_1F!$B$2:$X$2946,3,FALSE))</f>
        <v>0</v>
      </c>
      <c r="F352" s="928">
        <f>IF(ISERROR(VLOOKUP(CONCATENATE($B352,"-",$C352),IN_1F!$B$2:$X$2946,4,FALSE))=TRUE,"",VLOOKUP(CONCATENATE($B352,"-",$C352),IN_1F!$B$2:$X$2946,4,FALSE))</f>
        <v>0</v>
      </c>
      <c r="G352" s="927">
        <f>IF(ISERROR(VLOOKUP(CONCATENATE($B352,"-",$C352),IN_1F!$B$2:$X$2946,5,FALSE))=TRUE,"",VLOOKUP(CONCATENATE($B352,"-",$C352),IN_1F!$B$2:$X$2946,5,FALSE))</f>
        <v>0</v>
      </c>
      <c r="H352" s="929">
        <f>IF(ISERROR(VLOOKUP(CONCATENATE($B352,"-",$C352),IN_1F!$B$2:$X$2946,6,FALSE))=TRUE,"",VLOOKUP(CONCATENATE($B352,"-",$C352),IN_1F!$B$2:$X$2946,6,FALSE))</f>
        <v>0</v>
      </c>
      <c r="I352" s="1575">
        <f>IF(ISERROR(VLOOKUP(CONCATENATE($B352,"-",$C352),IN_1F!$B$2:$X$2946,7,FALSE))=TRUE,"",VLOOKUP(CONCATENATE($B352,"-",$C352),IN_1F!$B$2:$X$2946,7,FALSE))</f>
        <v>0</v>
      </c>
      <c r="J352" s="1578">
        <f>IF(ISERROR(VLOOKUP(CONCATENATE($B352,"-",$C352),IN_1F!$B$2:$X$2946,8,FALSE))=TRUE,"",VLOOKUP(CONCATENATE($B352,"-",$C352),IN_1F!$B$2:$X$2946,8,FALSE))</f>
        <v>0</v>
      </c>
      <c r="K352" s="1575">
        <f>IF(ISERROR(VLOOKUP(CONCATENATE($B352,"-",$C352),IN_1F!$B$2:$X$2946,9,FALSE))=TRUE,"",VLOOKUP(CONCATENATE($B352,"-",$C352),IN_1F!$B$2:$X$2946,9,FALSE))</f>
        <v>0</v>
      </c>
      <c r="L352" s="1578">
        <f>IF(ISERROR(VLOOKUP(CONCATENATE($B352,"-",$C352),IN_1F!$B$2:$X$2946,10,FALSE))=TRUE,"",VLOOKUP(CONCATENATE($B352,"-",$C352),IN_1F!$B$2:$X$2946,10,FALSE))</f>
        <v>0</v>
      </c>
      <c r="M352" s="1630">
        <f t="shared" si="24"/>
        <v>0</v>
      </c>
      <c r="N352" s="1631">
        <f t="shared" si="25"/>
        <v>0</v>
      </c>
    </row>
    <row r="353" spans="1:14" x14ac:dyDescent="0.3">
      <c r="A353" s="886" t="s">
        <v>1974</v>
      </c>
      <c r="B353" s="887" t="s">
        <v>1975</v>
      </c>
      <c r="C353" s="889">
        <v>6</v>
      </c>
      <c r="D353" s="1378" t="str">
        <f t="shared" si="23"/>
        <v/>
      </c>
      <c r="E353" s="927">
        <f>IF(ISERROR(VLOOKUP(CONCATENATE($B353,"-",$C353),IN_1F!$B$2:$X$2946,3,FALSE))=TRUE,"",VLOOKUP(CONCATENATE($B353,"-",$C353),IN_1F!$B$2:$X$2946,3,FALSE))</f>
        <v>0</v>
      </c>
      <c r="F353" s="928">
        <f>IF(ISERROR(VLOOKUP(CONCATENATE($B353,"-",$C353),IN_1F!$B$2:$X$2946,4,FALSE))=TRUE,"",VLOOKUP(CONCATENATE($B353,"-",$C353),IN_1F!$B$2:$X$2946,4,FALSE))</f>
        <v>0</v>
      </c>
      <c r="G353" s="927">
        <f>IF(ISERROR(VLOOKUP(CONCATENATE($B353,"-",$C353),IN_1F!$B$2:$X$2946,5,FALSE))=TRUE,"",VLOOKUP(CONCATENATE($B353,"-",$C353),IN_1F!$B$2:$X$2946,5,FALSE))</f>
        <v>0</v>
      </c>
      <c r="H353" s="929">
        <f>IF(ISERROR(VLOOKUP(CONCATENATE($B353,"-",$C353),IN_1F!$B$2:$X$2946,6,FALSE))=TRUE,"",VLOOKUP(CONCATENATE($B353,"-",$C353),IN_1F!$B$2:$X$2946,6,FALSE))</f>
        <v>0</v>
      </c>
      <c r="I353" s="1575">
        <f>IF(ISERROR(VLOOKUP(CONCATENATE($B353,"-",$C353),IN_1F!$B$2:$X$2946,7,FALSE))=TRUE,"",VLOOKUP(CONCATENATE($B353,"-",$C353),IN_1F!$B$2:$X$2946,7,FALSE))</f>
        <v>0</v>
      </c>
      <c r="J353" s="1578">
        <f>IF(ISERROR(VLOOKUP(CONCATENATE($B353,"-",$C353),IN_1F!$B$2:$X$2946,8,FALSE))=TRUE,"",VLOOKUP(CONCATENATE($B353,"-",$C353),IN_1F!$B$2:$X$2946,8,FALSE))</f>
        <v>0</v>
      </c>
      <c r="K353" s="1575">
        <f>IF(ISERROR(VLOOKUP(CONCATENATE($B353,"-",$C353),IN_1F!$B$2:$X$2946,9,FALSE))=TRUE,"",VLOOKUP(CONCATENATE($B353,"-",$C353),IN_1F!$B$2:$X$2946,9,FALSE))</f>
        <v>0</v>
      </c>
      <c r="L353" s="1578">
        <f>IF(ISERROR(VLOOKUP(CONCATENATE($B353,"-",$C353),IN_1F!$B$2:$X$2946,10,FALSE))=TRUE,"",VLOOKUP(CONCATENATE($B353,"-",$C353),IN_1F!$B$2:$X$2946,10,FALSE))</f>
        <v>0</v>
      </c>
      <c r="M353" s="1630">
        <f t="shared" si="24"/>
        <v>0</v>
      </c>
      <c r="N353" s="1631">
        <f t="shared" si="25"/>
        <v>0</v>
      </c>
    </row>
    <row r="354" spans="1:14" x14ac:dyDescent="0.3">
      <c r="A354" s="886" t="s">
        <v>1976</v>
      </c>
      <c r="B354" s="887" t="s">
        <v>1977</v>
      </c>
      <c r="C354" s="889">
        <v>6</v>
      </c>
      <c r="D354" s="1378" t="str">
        <f t="shared" si="23"/>
        <v/>
      </c>
      <c r="E354" s="927">
        <f>IF(ISERROR(VLOOKUP(CONCATENATE($B354,"-",$C354),IN_1F!$B$2:$X$2946,3,FALSE))=TRUE,"",VLOOKUP(CONCATENATE($B354,"-",$C354),IN_1F!$B$2:$X$2946,3,FALSE))</f>
        <v>0</v>
      </c>
      <c r="F354" s="928">
        <f>IF(ISERROR(VLOOKUP(CONCATENATE($B354,"-",$C354),IN_1F!$B$2:$X$2946,4,FALSE))=TRUE,"",VLOOKUP(CONCATENATE($B354,"-",$C354),IN_1F!$B$2:$X$2946,4,FALSE))</f>
        <v>0</v>
      </c>
      <c r="G354" s="927">
        <f>IF(ISERROR(VLOOKUP(CONCATENATE($B354,"-",$C354),IN_1F!$B$2:$X$2946,5,FALSE))=TRUE,"",VLOOKUP(CONCATENATE($B354,"-",$C354),IN_1F!$B$2:$X$2946,5,FALSE))</f>
        <v>0</v>
      </c>
      <c r="H354" s="929">
        <f>IF(ISERROR(VLOOKUP(CONCATENATE($B354,"-",$C354),IN_1F!$B$2:$X$2946,6,FALSE))=TRUE,"",VLOOKUP(CONCATENATE($B354,"-",$C354),IN_1F!$B$2:$X$2946,6,FALSE))</f>
        <v>0</v>
      </c>
      <c r="I354" s="1575">
        <f>IF(ISERROR(VLOOKUP(CONCATENATE($B354,"-",$C354),IN_1F!$B$2:$X$2946,7,FALSE))=TRUE,"",VLOOKUP(CONCATENATE($B354,"-",$C354),IN_1F!$B$2:$X$2946,7,FALSE))</f>
        <v>0</v>
      </c>
      <c r="J354" s="1578">
        <f>IF(ISERROR(VLOOKUP(CONCATENATE($B354,"-",$C354),IN_1F!$B$2:$X$2946,8,FALSE))=TRUE,"",VLOOKUP(CONCATENATE($B354,"-",$C354),IN_1F!$B$2:$X$2946,8,FALSE))</f>
        <v>0</v>
      </c>
      <c r="K354" s="1575">
        <f>IF(ISERROR(VLOOKUP(CONCATENATE($B354,"-",$C354),IN_1F!$B$2:$X$2946,9,FALSE))=TRUE,"",VLOOKUP(CONCATENATE($B354,"-",$C354),IN_1F!$B$2:$X$2946,9,FALSE))</f>
        <v>0</v>
      </c>
      <c r="L354" s="1578">
        <f>IF(ISERROR(VLOOKUP(CONCATENATE($B354,"-",$C354),IN_1F!$B$2:$X$2946,10,FALSE))=TRUE,"",VLOOKUP(CONCATENATE($B354,"-",$C354),IN_1F!$B$2:$X$2946,10,FALSE))</f>
        <v>0</v>
      </c>
      <c r="M354" s="1630">
        <f t="shared" si="24"/>
        <v>0</v>
      </c>
      <c r="N354" s="1631">
        <f t="shared" si="25"/>
        <v>0</v>
      </c>
    </row>
    <row r="355" spans="1:14" x14ac:dyDescent="0.3">
      <c r="A355" s="893" t="s">
        <v>1978</v>
      </c>
      <c r="B355" s="894" t="s">
        <v>1979</v>
      </c>
      <c r="C355" s="892">
        <v>6</v>
      </c>
      <c r="D355" s="1378" t="str">
        <f t="shared" si="23"/>
        <v/>
      </c>
      <c r="E355" s="927">
        <f>IF(ISERROR(VLOOKUP(CONCATENATE($B355,"-",$C355),IN_1F!$B$2:$X$2946,3,FALSE))=TRUE,"",VLOOKUP(CONCATENATE($B355,"-",$C355),IN_1F!$B$2:$X$2946,3,FALSE))</f>
        <v>0</v>
      </c>
      <c r="F355" s="928">
        <f>IF(ISERROR(VLOOKUP(CONCATENATE($B355,"-",$C355),IN_1F!$B$2:$X$2946,4,FALSE))=TRUE,"",VLOOKUP(CONCATENATE($B355,"-",$C355),IN_1F!$B$2:$X$2946,4,FALSE))</f>
        <v>0</v>
      </c>
      <c r="G355" s="927">
        <f>IF(ISERROR(VLOOKUP(CONCATENATE($B355,"-",$C355),IN_1F!$B$2:$X$2946,5,FALSE))=TRUE,"",VLOOKUP(CONCATENATE($B355,"-",$C355),IN_1F!$B$2:$X$2946,5,FALSE))</f>
        <v>0</v>
      </c>
      <c r="H355" s="929">
        <f>IF(ISERROR(VLOOKUP(CONCATENATE($B355,"-",$C355),IN_1F!$B$2:$X$2946,6,FALSE))=TRUE,"",VLOOKUP(CONCATENATE($B355,"-",$C355),IN_1F!$B$2:$X$2946,6,FALSE))</f>
        <v>0</v>
      </c>
      <c r="I355" s="1575">
        <f>IF(ISERROR(VLOOKUP(CONCATENATE($B355,"-",$C355),IN_1F!$B$2:$X$2946,7,FALSE))=TRUE,"",VLOOKUP(CONCATENATE($B355,"-",$C355),IN_1F!$B$2:$X$2946,7,FALSE))</f>
        <v>0</v>
      </c>
      <c r="J355" s="1578">
        <f>IF(ISERROR(VLOOKUP(CONCATENATE($B355,"-",$C355),IN_1F!$B$2:$X$2946,8,FALSE))=TRUE,"",VLOOKUP(CONCATENATE($B355,"-",$C355),IN_1F!$B$2:$X$2946,8,FALSE))</f>
        <v>0</v>
      </c>
      <c r="K355" s="1575">
        <f>IF(ISERROR(VLOOKUP(CONCATENATE($B355,"-",$C355),IN_1F!$B$2:$X$2946,9,FALSE))=TRUE,"",VLOOKUP(CONCATENATE($B355,"-",$C355),IN_1F!$B$2:$X$2946,9,FALSE))</f>
        <v>0</v>
      </c>
      <c r="L355" s="1578">
        <f>IF(ISERROR(VLOOKUP(CONCATENATE($B355,"-",$C355),IN_1F!$B$2:$X$2946,10,FALSE))=TRUE,"",VLOOKUP(CONCATENATE($B355,"-",$C355),IN_1F!$B$2:$X$2946,10,FALSE))</f>
        <v>0</v>
      </c>
      <c r="M355" s="1630">
        <f t="shared" si="24"/>
        <v>0</v>
      </c>
      <c r="N355" s="1631">
        <f t="shared" si="25"/>
        <v>0</v>
      </c>
    </row>
    <row r="356" spans="1:14" x14ac:dyDescent="0.3">
      <c r="A356" s="886" t="s">
        <v>1980</v>
      </c>
      <c r="B356" s="887" t="s">
        <v>1981</v>
      </c>
      <c r="C356" s="889">
        <v>6</v>
      </c>
      <c r="D356" s="1378" t="str">
        <f t="shared" si="23"/>
        <v/>
      </c>
      <c r="E356" s="927">
        <f>IF(ISERROR(VLOOKUP(CONCATENATE($B356,"-",$C356),IN_1F!$B$2:$X$2946,3,FALSE))=TRUE,"",VLOOKUP(CONCATENATE($B356,"-",$C356),IN_1F!$B$2:$X$2946,3,FALSE))</f>
        <v>0</v>
      </c>
      <c r="F356" s="928">
        <f>IF(ISERROR(VLOOKUP(CONCATENATE($B356,"-",$C356),IN_1F!$B$2:$X$2946,4,FALSE))=TRUE,"",VLOOKUP(CONCATENATE($B356,"-",$C356),IN_1F!$B$2:$X$2946,4,FALSE))</f>
        <v>0</v>
      </c>
      <c r="G356" s="927">
        <f>IF(ISERROR(VLOOKUP(CONCATENATE($B356,"-",$C356),IN_1F!$B$2:$X$2946,5,FALSE))=TRUE,"",VLOOKUP(CONCATENATE($B356,"-",$C356),IN_1F!$B$2:$X$2946,5,FALSE))</f>
        <v>0</v>
      </c>
      <c r="H356" s="929">
        <f>IF(ISERROR(VLOOKUP(CONCATENATE($B356,"-",$C356),IN_1F!$B$2:$X$2946,6,FALSE))=TRUE,"",VLOOKUP(CONCATENATE($B356,"-",$C356),IN_1F!$B$2:$X$2946,6,FALSE))</f>
        <v>0</v>
      </c>
      <c r="I356" s="1575">
        <f>IF(ISERROR(VLOOKUP(CONCATENATE($B356,"-",$C356),IN_1F!$B$2:$X$2946,7,FALSE))=TRUE,"",VLOOKUP(CONCATENATE($B356,"-",$C356),IN_1F!$B$2:$X$2946,7,FALSE))</f>
        <v>0</v>
      </c>
      <c r="J356" s="1578">
        <f>IF(ISERROR(VLOOKUP(CONCATENATE($B356,"-",$C356),IN_1F!$B$2:$X$2946,8,FALSE))=TRUE,"",VLOOKUP(CONCATENATE($B356,"-",$C356),IN_1F!$B$2:$X$2946,8,FALSE))</f>
        <v>0</v>
      </c>
      <c r="K356" s="1575">
        <f>IF(ISERROR(VLOOKUP(CONCATENATE($B356,"-",$C356),IN_1F!$B$2:$X$2946,9,FALSE))=TRUE,"",VLOOKUP(CONCATENATE($B356,"-",$C356),IN_1F!$B$2:$X$2946,9,FALSE))</f>
        <v>0</v>
      </c>
      <c r="L356" s="1578">
        <f>IF(ISERROR(VLOOKUP(CONCATENATE($B356,"-",$C356),IN_1F!$B$2:$X$2946,10,FALSE))=TRUE,"",VLOOKUP(CONCATENATE($B356,"-",$C356),IN_1F!$B$2:$X$2946,10,FALSE))</f>
        <v>0</v>
      </c>
      <c r="M356" s="1630">
        <f t="shared" si="24"/>
        <v>0</v>
      </c>
      <c r="N356" s="1631">
        <f t="shared" si="25"/>
        <v>0</v>
      </c>
    </row>
    <row r="357" spans="1:14" x14ac:dyDescent="0.3">
      <c r="A357" s="893" t="s">
        <v>1982</v>
      </c>
      <c r="B357" s="894" t="s">
        <v>1983</v>
      </c>
      <c r="C357" s="892">
        <v>6</v>
      </c>
      <c r="D357" s="1378" t="str">
        <f t="shared" ref="D357:D373" si="26">CONCATENATE(D$324)</f>
        <v/>
      </c>
      <c r="E357" s="927">
        <f>IF(ISERROR(VLOOKUP(CONCATENATE($B357,"-",$C357),IN_1F!$B$2:$X$2946,3,FALSE))=TRUE,"",VLOOKUP(CONCATENATE($B357,"-",$C357),IN_1F!$B$2:$X$2946,3,FALSE))</f>
        <v>0</v>
      </c>
      <c r="F357" s="928">
        <f>IF(ISERROR(VLOOKUP(CONCATENATE($B357,"-",$C357),IN_1F!$B$2:$X$2946,4,FALSE))=TRUE,"",VLOOKUP(CONCATENATE($B357,"-",$C357),IN_1F!$B$2:$X$2946,4,FALSE))</f>
        <v>0</v>
      </c>
      <c r="G357" s="927">
        <f>IF(ISERROR(VLOOKUP(CONCATENATE($B357,"-",$C357),IN_1F!$B$2:$X$2946,5,FALSE))=TRUE,"",VLOOKUP(CONCATENATE($B357,"-",$C357),IN_1F!$B$2:$X$2946,5,FALSE))</f>
        <v>0</v>
      </c>
      <c r="H357" s="929">
        <f>IF(ISERROR(VLOOKUP(CONCATENATE($B357,"-",$C357),IN_1F!$B$2:$X$2946,6,FALSE))=TRUE,"",VLOOKUP(CONCATENATE($B357,"-",$C357),IN_1F!$B$2:$X$2946,6,FALSE))</f>
        <v>0</v>
      </c>
      <c r="I357" s="1575">
        <f>IF(ISERROR(VLOOKUP(CONCATENATE($B357,"-",$C357),IN_1F!$B$2:$X$2946,7,FALSE))=TRUE,"",VLOOKUP(CONCATENATE($B357,"-",$C357),IN_1F!$B$2:$X$2946,7,FALSE))</f>
        <v>0</v>
      </c>
      <c r="J357" s="1578">
        <f>IF(ISERROR(VLOOKUP(CONCATENATE($B357,"-",$C357),IN_1F!$B$2:$X$2946,8,FALSE))=TRUE,"",VLOOKUP(CONCATENATE($B357,"-",$C357),IN_1F!$B$2:$X$2946,8,FALSE))</f>
        <v>0</v>
      </c>
      <c r="K357" s="1575">
        <f>IF(ISERROR(VLOOKUP(CONCATENATE($B357,"-",$C357),IN_1F!$B$2:$X$2946,9,FALSE))=TRUE,"",VLOOKUP(CONCATENATE($B357,"-",$C357),IN_1F!$B$2:$X$2946,9,FALSE))</f>
        <v>0</v>
      </c>
      <c r="L357" s="1578">
        <f>IF(ISERROR(VLOOKUP(CONCATENATE($B357,"-",$C357),IN_1F!$B$2:$X$2946,10,FALSE))=TRUE,"",VLOOKUP(CONCATENATE($B357,"-",$C357),IN_1F!$B$2:$X$2946,10,FALSE))</f>
        <v>0</v>
      </c>
      <c r="M357" s="1630">
        <f t="shared" si="24"/>
        <v>0</v>
      </c>
      <c r="N357" s="1631">
        <f t="shared" si="25"/>
        <v>0</v>
      </c>
    </row>
    <row r="358" spans="1:14" x14ac:dyDescent="0.3">
      <c r="A358" s="886" t="s">
        <v>1984</v>
      </c>
      <c r="B358" s="887" t="s">
        <v>1985</v>
      </c>
      <c r="C358" s="889">
        <v>6</v>
      </c>
      <c r="D358" s="1378" t="str">
        <f t="shared" si="26"/>
        <v/>
      </c>
      <c r="E358" s="927">
        <f>IF(ISERROR(VLOOKUP(CONCATENATE($B358,"-",$C358),IN_1F!$B$2:$X$2946,3,FALSE))=TRUE,"",VLOOKUP(CONCATENATE($B358,"-",$C358),IN_1F!$B$2:$X$2946,3,FALSE))</f>
        <v>0</v>
      </c>
      <c r="F358" s="928">
        <f>IF(ISERROR(VLOOKUP(CONCATENATE($B358,"-",$C358),IN_1F!$B$2:$X$2946,4,FALSE))=TRUE,"",VLOOKUP(CONCATENATE($B358,"-",$C358),IN_1F!$B$2:$X$2946,4,FALSE))</f>
        <v>0</v>
      </c>
      <c r="G358" s="927">
        <f>IF(ISERROR(VLOOKUP(CONCATENATE($B358,"-",$C358),IN_1F!$B$2:$X$2946,5,FALSE))=TRUE,"",VLOOKUP(CONCATENATE($B358,"-",$C358),IN_1F!$B$2:$X$2946,5,FALSE))</f>
        <v>0</v>
      </c>
      <c r="H358" s="929">
        <f>IF(ISERROR(VLOOKUP(CONCATENATE($B358,"-",$C358),IN_1F!$B$2:$X$2946,6,FALSE))=TRUE,"",VLOOKUP(CONCATENATE($B358,"-",$C358),IN_1F!$B$2:$X$2946,6,FALSE))</f>
        <v>0</v>
      </c>
      <c r="I358" s="1575">
        <f>IF(ISERROR(VLOOKUP(CONCATENATE($B358,"-",$C358),IN_1F!$B$2:$X$2946,7,FALSE))=TRUE,"",VLOOKUP(CONCATENATE($B358,"-",$C358),IN_1F!$B$2:$X$2946,7,FALSE))</f>
        <v>0</v>
      </c>
      <c r="J358" s="1578">
        <f>IF(ISERROR(VLOOKUP(CONCATENATE($B358,"-",$C358),IN_1F!$B$2:$X$2946,8,FALSE))=TRUE,"",VLOOKUP(CONCATENATE($B358,"-",$C358),IN_1F!$B$2:$X$2946,8,FALSE))</f>
        <v>0</v>
      </c>
      <c r="K358" s="1575">
        <f>IF(ISERROR(VLOOKUP(CONCATENATE($B358,"-",$C358),IN_1F!$B$2:$X$2946,9,FALSE))=TRUE,"",VLOOKUP(CONCATENATE($B358,"-",$C358),IN_1F!$B$2:$X$2946,9,FALSE))</f>
        <v>0</v>
      </c>
      <c r="L358" s="1578">
        <f>IF(ISERROR(VLOOKUP(CONCATENATE($B358,"-",$C358),IN_1F!$B$2:$X$2946,10,FALSE))=TRUE,"",VLOOKUP(CONCATENATE($B358,"-",$C358),IN_1F!$B$2:$X$2946,10,FALSE))</f>
        <v>0</v>
      </c>
      <c r="M358" s="1630">
        <f t="shared" si="24"/>
        <v>0</v>
      </c>
      <c r="N358" s="1631">
        <f t="shared" si="25"/>
        <v>0</v>
      </c>
    </row>
    <row r="359" spans="1:14" x14ac:dyDescent="0.3">
      <c r="A359" s="895" t="s">
        <v>1986</v>
      </c>
      <c r="B359" s="896" t="s">
        <v>1987</v>
      </c>
      <c r="C359" s="889">
        <v>6</v>
      </c>
      <c r="D359" s="1378" t="str">
        <f t="shared" si="26"/>
        <v/>
      </c>
      <c r="E359" s="927">
        <f>IF(ISERROR(VLOOKUP(CONCATENATE($B359,"-",$C359),IN_1F!$B$2:$X$2946,3,FALSE))=TRUE,"",VLOOKUP(CONCATENATE($B359,"-",$C359),IN_1F!$B$2:$X$2946,3,FALSE))</f>
        <v>0</v>
      </c>
      <c r="F359" s="928">
        <f>IF(ISERROR(VLOOKUP(CONCATENATE($B359,"-",$C359),IN_1F!$B$2:$X$2946,4,FALSE))=TRUE,"",VLOOKUP(CONCATENATE($B359,"-",$C359),IN_1F!$B$2:$X$2946,4,FALSE))</f>
        <v>0</v>
      </c>
      <c r="G359" s="927">
        <f>IF(ISERROR(VLOOKUP(CONCATENATE($B359,"-",$C359),IN_1F!$B$2:$X$2946,5,FALSE))=TRUE,"",VLOOKUP(CONCATENATE($B359,"-",$C359),IN_1F!$B$2:$X$2946,5,FALSE))</f>
        <v>0</v>
      </c>
      <c r="H359" s="929">
        <f>IF(ISERROR(VLOOKUP(CONCATENATE($B359,"-",$C359),IN_1F!$B$2:$X$2946,6,FALSE))=TRUE,"",VLOOKUP(CONCATENATE($B359,"-",$C359),IN_1F!$B$2:$X$2946,6,FALSE))</f>
        <v>0</v>
      </c>
      <c r="I359" s="1575">
        <f>IF(ISERROR(VLOOKUP(CONCATENATE($B359,"-",$C359),IN_1F!$B$2:$X$2946,7,FALSE))=TRUE,"",VLOOKUP(CONCATENATE($B359,"-",$C359),IN_1F!$B$2:$X$2946,7,FALSE))</f>
        <v>0</v>
      </c>
      <c r="J359" s="1578">
        <f>IF(ISERROR(VLOOKUP(CONCATENATE($B359,"-",$C359),IN_1F!$B$2:$X$2946,8,FALSE))=TRUE,"",VLOOKUP(CONCATENATE($B359,"-",$C359),IN_1F!$B$2:$X$2946,8,FALSE))</f>
        <v>0</v>
      </c>
      <c r="K359" s="1575">
        <f>IF(ISERROR(VLOOKUP(CONCATENATE($B359,"-",$C359),IN_1F!$B$2:$X$2946,9,FALSE))=TRUE,"",VLOOKUP(CONCATENATE($B359,"-",$C359),IN_1F!$B$2:$X$2946,9,FALSE))</f>
        <v>0</v>
      </c>
      <c r="L359" s="1578">
        <f>IF(ISERROR(VLOOKUP(CONCATENATE($B359,"-",$C359),IN_1F!$B$2:$X$2946,10,FALSE))=TRUE,"",VLOOKUP(CONCATENATE($B359,"-",$C359),IN_1F!$B$2:$X$2946,10,FALSE))</f>
        <v>0</v>
      </c>
      <c r="M359" s="1630">
        <f t="shared" si="24"/>
        <v>0</v>
      </c>
      <c r="N359" s="1631">
        <f t="shared" si="25"/>
        <v>0</v>
      </c>
    </row>
    <row r="360" spans="1:14" x14ac:dyDescent="0.3">
      <c r="A360" s="886" t="s">
        <v>1988</v>
      </c>
      <c r="B360" s="887" t="s">
        <v>1989</v>
      </c>
      <c r="C360" s="889">
        <v>6</v>
      </c>
      <c r="D360" s="1378" t="str">
        <f t="shared" si="26"/>
        <v/>
      </c>
      <c r="E360" s="927">
        <f>IF(ISERROR(VLOOKUP(CONCATENATE($B360,"-",$C360),IN_1F!$B$2:$X$2946,3,FALSE))=TRUE,"",VLOOKUP(CONCATENATE($B360,"-",$C360),IN_1F!$B$2:$X$2946,3,FALSE))</f>
        <v>0</v>
      </c>
      <c r="F360" s="928">
        <f>IF(ISERROR(VLOOKUP(CONCATENATE($B360,"-",$C360),IN_1F!$B$2:$X$2946,4,FALSE))=TRUE,"",VLOOKUP(CONCATENATE($B360,"-",$C360),IN_1F!$B$2:$X$2946,4,FALSE))</f>
        <v>0</v>
      </c>
      <c r="G360" s="927">
        <f>IF(ISERROR(VLOOKUP(CONCATENATE($B360,"-",$C360),IN_1F!$B$2:$X$2946,5,FALSE))=TRUE,"",VLOOKUP(CONCATENATE($B360,"-",$C360),IN_1F!$B$2:$X$2946,5,FALSE))</f>
        <v>0</v>
      </c>
      <c r="H360" s="929">
        <f>IF(ISERROR(VLOOKUP(CONCATENATE($B360,"-",$C360),IN_1F!$B$2:$X$2946,6,FALSE))=TRUE,"",VLOOKUP(CONCATENATE($B360,"-",$C360),IN_1F!$B$2:$X$2946,6,FALSE))</f>
        <v>0</v>
      </c>
      <c r="I360" s="1575">
        <f>IF(ISERROR(VLOOKUP(CONCATENATE($B360,"-",$C360),IN_1F!$B$2:$X$2946,7,FALSE))=TRUE,"",VLOOKUP(CONCATENATE($B360,"-",$C360),IN_1F!$B$2:$X$2946,7,FALSE))</f>
        <v>0</v>
      </c>
      <c r="J360" s="1578">
        <f>IF(ISERROR(VLOOKUP(CONCATENATE($B360,"-",$C360),IN_1F!$B$2:$X$2946,8,FALSE))=TRUE,"",VLOOKUP(CONCATENATE($B360,"-",$C360),IN_1F!$B$2:$X$2946,8,FALSE))</f>
        <v>0</v>
      </c>
      <c r="K360" s="1575">
        <f>IF(ISERROR(VLOOKUP(CONCATENATE($B360,"-",$C360),IN_1F!$B$2:$X$2946,9,FALSE))=TRUE,"",VLOOKUP(CONCATENATE($B360,"-",$C360),IN_1F!$B$2:$X$2946,9,FALSE))</f>
        <v>0</v>
      </c>
      <c r="L360" s="1578">
        <f>IF(ISERROR(VLOOKUP(CONCATENATE($B360,"-",$C360),IN_1F!$B$2:$X$2946,10,FALSE))=TRUE,"",VLOOKUP(CONCATENATE($B360,"-",$C360),IN_1F!$B$2:$X$2946,10,FALSE))</f>
        <v>0</v>
      </c>
      <c r="M360" s="1630">
        <f t="shared" si="24"/>
        <v>0</v>
      </c>
      <c r="N360" s="1631">
        <f t="shared" si="25"/>
        <v>0</v>
      </c>
    </row>
    <row r="361" spans="1:14" x14ac:dyDescent="0.3">
      <c r="A361" s="886" t="s">
        <v>1990</v>
      </c>
      <c r="B361" s="887" t="s">
        <v>1991</v>
      </c>
      <c r="C361" s="889">
        <v>6</v>
      </c>
      <c r="D361" s="1378" t="str">
        <f t="shared" si="26"/>
        <v/>
      </c>
      <c r="E361" s="927">
        <f>IF(ISERROR(VLOOKUP(CONCATENATE($B361,"-",$C361),IN_1F!$B$2:$X$2946,3,FALSE))=TRUE,"",VLOOKUP(CONCATENATE($B361,"-",$C361),IN_1F!$B$2:$X$2946,3,FALSE))</f>
        <v>0</v>
      </c>
      <c r="F361" s="928">
        <f>IF(ISERROR(VLOOKUP(CONCATENATE($B361,"-",$C361),IN_1F!$B$2:$X$2946,4,FALSE))=TRUE,"",VLOOKUP(CONCATENATE($B361,"-",$C361),IN_1F!$B$2:$X$2946,4,FALSE))</f>
        <v>0</v>
      </c>
      <c r="G361" s="927">
        <f>IF(ISERROR(VLOOKUP(CONCATENATE($B361,"-",$C361),IN_1F!$B$2:$X$2946,5,FALSE))=TRUE,"",VLOOKUP(CONCATENATE($B361,"-",$C361),IN_1F!$B$2:$X$2946,5,FALSE))</f>
        <v>0</v>
      </c>
      <c r="H361" s="929">
        <f>IF(ISERROR(VLOOKUP(CONCATENATE($B361,"-",$C361),IN_1F!$B$2:$X$2946,6,FALSE))=TRUE,"",VLOOKUP(CONCATENATE($B361,"-",$C361),IN_1F!$B$2:$X$2946,6,FALSE))</f>
        <v>0</v>
      </c>
      <c r="I361" s="1575">
        <f>IF(ISERROR(VLOOKUP(CONCATENATE($B361,"-",$C361),IN_1F!$B$2:$X$2946,7,FALSE))=TRUE,"",VLOOKUP(CONCATENATE($B361,"-",$C361),IN_1F!$B$2:$X$2946,7,FALSE))</f>
        <v>0</v>
      </c>
      <c r="J361" s="1578">
        <f>IF(ISERROR(VLOOKUP(CONCATENATE($B361,"-",$C361),IN_1F!$B$2:$X$2946,8,FALSE))=TRUE,"",VLOOKUP(CONCATENATE($B361,"-",$C361),IN_1F!$B$2:$X$2946,8,FALSE))</f>
        <v>0</v>
      </c>
      <c r="K361" s="1575">
        <f>IF(ISERROR(VLOOKUP(CONCATENATE($B361,"-",$C361),IN_1F!$B$2:$X$2946,9,FALSE))=TRUE,"",VLOOKUP(CONCATENATE($B361,"-",$C361),IN_1F!$B$2:$X$2946,9,FALSE))</f>
        <v>0</v>
      </c>
      <c r="L361" s="1578">
        <f>IF(ISERROR(VLOOKUP(CONCATENATE($B361,"-",$C361),IN_1F!$B$2:$X$2946,10,FALSE))=TRUE,"",VLOOKUP(CONCATENATE($B361,"-",$C361),IN_1F!$B$2:$X$2946,10,FALSE))</f>
        <v>0</v>
      </c>
      <c r="M361" s="1630">
        <f t="shared" si="24"/>
        <v>0</v>
      </c>
      <c r="N361" s="1631">
        <f t="shared" si="25"/>
        <v>0</v>
      </c>
    </row>
    <row r="362" spans="1:14" x14ac:dyDescent="0.3">
      <c r="A362" s="886" t="s">
        <v>1992</v>
      </c>
      <c r="B362" s="887" t="s">
        <v>1993</v>
      </c>
      <c r="C362" s="889">
        <v>6</v>
      </c>
      <c r="D362" s="1378" t="str">
        <f t="shared" si="26"/>
        <v/>
      </c>
      <c r="E362" s="927">
        <f>IF(ISERROR(VLOOKUP(CONCATENATE($B362,"-",$C362),IN_1F!$B$2:$X$2946,3,FALSE))=TRUE,"",VLOOKUP(CONCATENATE($B362,"-",$C362),IN_1F!$B$2:$X$2946,3,FALSE))</f>
        <v>0</v>
      </c>
      <c r="F362" s="928">
        <f>IF(ISERROR(VLOOKUP(CONCATENATE($B362,"-",$C362),IN_1F!$B$2:$X$2946,4,FALSE))=TRUE,"",VLOOKUP(CONCATENATE($B362,"-",$C362),IN_1F!$B$2:$X$2946,4,FALSE))</f>
        <v>0</v>
      </c>
      <c r="G362" s="927">
        <f>IF(ISERROR(VLOOKUP(CONCATENATE($B362,"-",$C362),IN_1F!$B$2:$X$2946,5,FALSE))=TRUE,"",VLOOKUP(CONCATENATE($B362,"-",$C362),IN_1F!$B$2:$X$2946,5,FALSE))</f>
        <v>0</v>
      </c>
      <c r="H362" s="929">
        <f>IF(ISERROR(VLOOKUP(CONCATENATE($B362,"-",$C362),IN_1F!$B$2:$X$2946,6,FALSE))=TRUE,"",VLOOKUP(CONCATENATE($B362,"-",$C362),IN_1F!$B$2:$X$2946,6,FALSE))</f>
        <v>0</v>
      </c>
      <c r="I362" s="1575">
        <f>IF(ISERROR(VLOOKUP(CONCATENATE($B362,"-",$C362),IN_1F!$B$2:$X$2946,7,FALSE))=TRUE,"",VLOOKUP(CONCATENATE($B362,"-",$C362),IN_1F!$B$2:$X$2946,7,FALSE))</f>
        <v>0</v>
      </c>
      <c r="J362" s="1578">
        <f>IF(ISERROR(VLOOKUP(CONCATENATE($B362,"-",$C362),IN_1F!$B$2:$X$2946,8,FALSE))=TRUE,"",VLOOKUP(CONCATENATE($B362,"-",$C362),IN_1F!$B$2:$X$2946,8,FALSE))</f>
        <v>0</v>
      </c>
      <c r="K362" s="1575">
        <f>IF(ISERROR(VLOOKUP(CONCATENATE($B362,"-",$C362),IN_1F!$B$2:$X$2946,9,FALSE))=TRUE,"",VLOOKUP(CONCATENATE($B362,"-",$C362),IN_1F!$B$2:$X$2946,9,FALSE))</f>
        <v>0</v>
      </c>
      <c r="L362" s="1578">
        <f>IF(ISERROR(VLOOKUP(CONCATENATE($B362,"-",$C362),IN_1F!$B$2:$X$2946,10,FALSE))=TRUE,"",VLOOKUP(CONCATENATE($B362,"-",$C362),IN_1F!$B$2:$X$2946,10,FALSE))</f>
        <v>0</v>
      </c>
      <c r="M362" s="1630">
        <f t="shared" si="24"/>
        <v>0</v>
      </c>
      <c r="N362" s="1631">
        <f t="shared" si="25"/>
        <v>0</v>
      </c>
    </row>
    <row r="363" spans="1:14" x14ac:dyDescent="0.3">
      <c r="A363" s="886" t="s">
        <v>1994</v>
      </c>
      <c r="B363" s="887" t="s">
        <v>1995</v>
      </c>
      <c r="C363" s="889">
        <v>6</v>
      </c>
      <c r="D363" s="1378" t="str">
        <f t="shared" si="26"/>
        <v/>
      </c>
      <c r="E363" s="927">
        <f>IF(ISERROR(VLOOKUP(CONCATENATE($B363,"-",$C363),IN_1F!$B$2:$X$2946,3,FALSE))=TRUE,"",VLOOKUP(CONCATENATE($B363,"-",$C363),IN_1F!$B$2:$X$2946,3,FALSE))</f>
        <v>0</v>
      </c>
      <c r="F363" s="928">
        <f>IF(ISERROR(VLOOKUP(CONCATENATE($B363,"-",$C363),IN_1F!$B$2:$X$2946,4,FALSE))=TRUE,"",VLOOKUP(CONCATENATE($B363,"-",$C363),IN_1F!$B$2:$X$2946,4,FALSE))</f>
        <v>0</v>
      </c>
      <c r="G363" s="927">
        <f>IF(ISERROR(VLOOKUP(CONCATENATE($B363,"-",$C363),IN_1F!$B$2:$X$2946,5,FALSE))=TRUE,"",VLOOKUP(CONCATENATE($B363,"-",$C363),IN_1F!$B$2:$X$2946,5,FALSE))</f>
        <v>0</v>
      </c>
      <c r="H363" s="929">
        <f>IF(ISERROR(VLOOKUP(CONCATENATE($B363,"-",$C363),IN_1F!$B$2:$X$2946,6,FALSE))=TRUE,"",VLOOKUP(CONCATENATE($B363,"-",$C363),IN_1F!$B$2:$X$2946,6,FALSE))</f>
        <v>0</v>
      </c>
      <c r="I363" s="1575">
        <f>IF(ISERROR(VLOOKUP(CONCATENATE($B363,"-",$C363),IN_1F!$B$2:$X$2946,7,FALSE))=TRUE,"",VLOOKUP(CONCATENATE($B363,"-",$C363),IN_1F!$B$2:$X$2946,7,FALSE))</f>
        <v>0</v>
      </c>
      <c r="J363" s="1578">
        <f>IF(ISERROR(VLOOKUP(CONCATENATE($B363,"-",$C363),IN_1F!$B$2:$X$2946,8,FALSE))=TRUE,"",VLOOKUP(CONCATENATE($B363,"-",$C363),IN_1F!$B$2:$X$2946,8,FALSE))</f>
        <v>0</v>
      </c>
      <c r="K363" s="1575">
        <f>IF(ISERROR(VLOOKUP(CONCATENATE($B363,"-",$C363),IN_1F!$B$2:$X$2946,9,FALSE))=TRUE,"",VLOOKUP(CONCATENATE($B363,"-",$C363),IN_1F!$B$2:$X$2946,9,FALSE))</f>
        <v>0</v>
      </c>
      <c r="L363" s="1578">
        <f>IF(ISERROR(VLOOKUP(CONCATENATE($B363,"-",$C363),IN_1F!$B$2:$X$2946,10,FALSE))=TRUE,"",VLOOKUP(CONCATENATE($B363,"-",$C363),IN_1F!$B$2:$X$2946,10,FALSE))</f>
        <v>0</v>
      </c>
      <c r="M363" s="1630">
        <f t="shared" si="24"/>
        <v>0</v>
      </c>
      <c r="N363" s="1631">
        <f t="shared" si="25"/>
        <v>0</v>
      </c>
    </row>
    <row r="364" spans="1:14" x14ac:dyDescent="0.3">
      <c r="A364" s="886" t="s">
        <v>1996</v>
      </c>
      <c r="B364" s="887" t="s">
        <v>1997</v>
      </c>
      <c r="C364" s="889">
        <v>6</v>
      </c>
      <c r="D364" s="1378" t="str">
        <f t="shared" si="26"/>
        <v/>
      </c>
      <c r="E364" s="927">
        <f>IF(ISERROR(VLOOKUP(CONCATENATE($B364,"-",$C364),IN_1F!$B$2:$X$2946,3,FALSE))=TRUE,"",VLOOKUP(CONCATENATE($B364,"-",$C364),IN_1F!$B$2:$X$2946,3,FALSE))</f>
        <v>0</v>
      </c>
      <c r="F364" s="928">
        <f>IF(ISERROR(VLOOKUP(CONCATENATE($B364,"-",$C364),IN_1F!$B$2:$X$2946,4,FALSE))=TRUE,"",VLOOKUP(CONCATENATE($B364,"-",$C364),IN_1F!$B$2:$X$2946,4,FALSE))</f>
        <v>0</v>
      </c>
      <c r="G364" s="927">
        <f>IF(ISERROR(VLOOKUP(CONCATENATE($B364,"-",$C364),IN_1F!$B$2:$X$2946,5,FALSE))=TRUE,"",VLOOKUP(CONCATENATE($B364,"-",$C364),IN_1F!$B$2:$X$2946,5,FALSE))</f>
        <v>0</v>
      </c>
      <c r="H364" s="929">
        <f>IF(ISERROR(VLOOKUP(CONCATENATE($B364,"-",$C364),IN_1F!$B$2:$X$2946,6,FALSE))=TRUE,"",VLOOKUP(CONCATENATE($B364,"-",$C364),IN_1F!$B$2:$X$2946,6,FALSE))</f>
        <v>0</v>
      </c>
      <c r="I364" s="1575">
        <f>IF(ISERROR(VLOOKUP(CONCATENATE($B364,"-",$C364),IN_1F!$B$2:$X$2946,7,FALSE))=TRUE,"",VLOOKUP(CONCATENATE($B364,"-",$C364),IN_1F!$B$2:$X$2946,7,FALSE))</f>
        <v>0</v>
      </c>
      <c r="J364" s="1578">
        <f>IF(ISERROR(VLOOKUP(CONCATENATE($B364,"-",$C364),IN_1F!$B$2:$X$2946,8,FALSE))=TRUE,"",VLOOKUP(CONCATENATE($B364,"-",$C364),IN_1F!$B$2:$X$2946,8,FALSE))</f>
        <v>0</v>
      </c>
      <c r="K364" s="1575">
        <f>IF(ISERROR(VLOOKUP(CONCATENATE($B364,"-",$C364),IN_1F!$B$2:$X$2946,9,FALSE))=TRUE,"",VLOOKUP(CONCATENATE($B364,"-",$C364),IN_1F!$B$2:$X$2946,9,FALSE))</f>
        <v>0</v>
      </c>
      <c r="L364" s="1578">
        <f>IF(ISERROR(VLOOKUP(CONCATENATE($B364,"-",$C364),IN_1F!$B$2:$X$2946,10,FALSE))=TRUE,"",VLOOKUP(CONCATENATE($B364,"-",$C364),IN_1F!$B$2:$X$2946,10,FALSE))</f>
        <v>0</v>
      </c>
      <c r="M364" s="1630">
        <f t="shared" si="24"/>
        <v>0</v>
      </c>
      <c r="N364" s="1631">
        <f t="shared" si="25"/>
        <v>0</v>
      </c>
    </row>
    <row r="365" spans="1:14" x14ac:dyDescent="0.3">
      <c r="A365" s="886" t="s">
        <v>1998</v>
      </c>
      <c r="B365" s="887" t="s">
        <v>1846</v>
      </c>
      <c r="C365" s="889">
        <v>6</v>
      </c>
      <c r="D365" s="1378" t="str">
        <f t="shared" si="26"/>
        <v/>
      </c>
      <c r="E365" s="927">
        <f>IF(ISERROR(VLOOKUP(CONCATENATE($B365,"-",$C365),IN_1F!$B$2:$X$2946,3,FALSE))=TRUE,"",VLOOKUP(CONCATENATE($B365,"-",$C365),IN_1F!$B$2:$X$2946,3,FALSE))</f>
        <v>0</v>
      </c>
      <c r="F365" s="928">
        <f>IF(ISERROR(VLOOKUP(CONCATENATE($B365,"-",$C365),IN_1F!$B$2:$X$2946,4,FALSE))=TRUE,"",VLOOKUP(CONCATENATE($B365,"-",$C365),IN_1F!$B$2:$X$2946,4,FALSE))</f>
        <v>0</v>
      </c>
      <c r="G365" s="927">
        <f>IF(ISERROR(VLOOKUP(CONCATENATE($B365,"-",$C365),IN_1F!$B$2:$X$2946,5,FALSE))=TRUE,"",VLOOKUP(CONCATENATE($B365,"-",$C365),IN_1F!$B$2:$X$2946,5,FALSE))</f>
        <v>0</v>
      </c>
      <c r="H365" s="929">
        <f>IF(ISERROR(VLOOKUP(CONCATENATE($B365,"-",$C365),IN_1F!$B$2:$X$2946,6,FALSE))=TRUE,"",VLOOKUP(CONCATENATE($B365,"-",$C365),IN_1F!$B$2:$X$2946,6,FALSE))</f>
        <v>0</v>
      </c>
      <c r="I365" s="1575">
        <f>IF(ISERROR(VLOOKUP(CONCATENATE($B365,"-",$C365),IN_1F!$B$2:$X$2946,7,FALSE))=TRUE,"",VLOOKUP(CONCATENATE($B365,"-",$C365),IN_1F!$B$2:$X$2946,7,FALSE))</f>
        <v>0</v>
      </c>
      <c r="J365" s="1578">
        <f>IF(ISERROR(VLOOKUP(CONCATENATE($B365,"-",$C365),IN_1F!$B$2:$X$2946,8,FALSE))=TRUE,"",VLOOKUP(CONCATENATE($B365,"-",$C365),IN_1F!$B$2:$X$2946,8,FALSE))</f>
        <v>0</v>
      </c>
      <c r="K365" s="1575">
        <f>IF(ISERROR(VLOOKUP(CONCATENATE($B365,"-",$C365),IN_1F!$B$2:$X$2946,9,FALSE))=TRUE,"",VLOOKUP(CONCATENATE($B365,"-",$C365),IN_1F!$B$2:$X$2946,9,FALSE))</f>
        <v>0</v>
      </c>
      <c r="L365" s="1578">
        <f>IF(ISERROR(VLOOKUP(CONCATENATE($B365,"-",$C365),IN_1F!$B$2:$X$2946,10,FALSE))=TRUE,"",VLOOKUP(CONCATENATE($B365,"-",$C365),IN_1F!$B$2:$X$2946,10,FALSE))</f>
        <v>0</v>
      </c>
      <c r="M365" s="1630">
        <f t="shared" si="24"/>
        <v>0</v>
      </c>
      <c r="N365" s="1631">
        <f t="shared" si="25"/>
        <v>0</v>
      </c>
    </row>
    <row r="366" spans="1:14" x14ac:dyDescent="0.3">
      <c r="A366" s="886" t="s">
        <v>1999</v>
      </c>
      <c r="B366" s="887" t="s">
        <v>2000</v>
      </c>
      <c r="C366" s="889">
        <v>6</v>
      </c>
      <c r="D366" s="1378" t="str">
        <f t="shared" si="26"/>
        <v/>
      </c>
      <c r="E366" s="927">
        <f>IF(ISERROR(VLOOKUP(CONCATENATE($B366,"-",$C366),IN_1F!$B$2:$X$2946,3,FALSE))=TRUE,"",VLOOKUP(CONCATENATE($B366,"-",$C366),IN_1F!$B$2:$X$2946,3,FALSE))</f>
        <v>0</v>
      </c>
      <c r="F366" s="928">
        <f>IF(ISERROR(VLOOKUP(CONCATENATE($B366,"-",$C366),IN_1F!$B$2:$X$2946,4,FALSE))=TRUE,"",VLOOKUP(CONCATENATE($B366,"-",$C366),IN_1F!$B$2:$X$2946,4,FALSE))</f>
        <v>0</v>
      </c>
      <c r="G366" s="927">
        <f>IF(ISERROR(VLOOKUP(CONCATENATE($B366,"-",$C366),IN_1F!$B$2:$X$2946,5,FALSE))=TRUE,"",VLOOKUP(CONCATENATE($B366,"-",$C366),IN_1F!$B$2:$X$2946,5,FALSE))</f>
        <v>0</v>
      </c>
      <c r="H366" s="929">
        <f>IF(ISERROR(VLOOKUP(CONCATENATE($B366,"-",$C366),IN_1F!$B$2:$X$2946,6,FALSE))=TRUE,"",VLOOKUP(CONCATENATE($B366,"-",$C366),IN_1F!$B$2:$X$2946,6,FALSE))</f>
        <v>0</v>
      </c>
      <c r="I366" s="1575">
        <f>IF(ISERROR(VLOOKUP(CONCATENATE($B366,"-",$C366),IN_1F!$B$2:$X$2946,7,FALSE))=TRUE,"",VLOOKUP(CONCATENATE($B366,"-",$C366),IN_1F!$B$2:$X$2946,7,FALSE))</f>
        <v>0</v>
      </c>
      <c r="J366" s="1578">
        <f>IF(ISERROR(VLOOKUP(CONCATENATE($B366,"-",$C366),IN_1F!$B$2:$X$2946,8,FALSE))=TRUE,"",VLOOKUP(CONCATENATE($B366,"-",$C366),IN_1F!$B$2:$X$2946,8,FALSE))</f>
        <v>0</v>
      </c>
      <c r="K366" s="1575">
        <f>IF(ISERROR(VLOOKUP(CONCATENATE($B366,"-",$C366),IN_1F!$B$2:$X$2946,9,FALSE))=TRUE,"",VLOOKUP(CONCATENATE($B366,"-",$C366),IN_1F!$B$2:$X$2946,9,FALSE))</f>
        <v>0</v>
      </c>
      <c r="L366" s="1578">
        <f>IF(ISERROR(VLOOKUP(CONCATENATE($B366,"-",$C366),IN_1F!$B$2:$X$2946,10,FALSE))=TRUE,"",VLOOKUP(CONCATENATE($B366,"-",$C366),IN_1F!$B$2:$X$2946,10,FALSE))</f>
        <v>0</v>
      </c>
      <c r="M366" s="1630">
        <f t="shared" si="24"/>
        <v>0</v>
      </c>
      <c r="N366" s="1631">
        <f t="shared" si="25"/>
        <v>0</v>
      </c>
    </row>
    <row r="367" spans="1:14" x14ac:dyDescent="0.3">
      <c r="A367" s="886" t="s">
        <v>2001</v>
      </c>
      <c r="B367" s="887" t="s">
        <v>2002</v>
      </c>
      <c r="C367" s="889">
        <v>6</v>
      </c>
      <c r="D367" s="1378" t="str">
        <f t="shared" si="26"/>
        <v/>
      </c>
      <c r="E367" s="927">
        <f>IF(ISERROR(VLOOKUP(CONCATENATE($B367,"-",$C367),IN_1F!$B$2:$X$2946,3,FALSE))=TRUE,"",VLOOKUP(CONCATENATE($B367,"-",$C367),IN_1F!$B$2:$X$2946,3,FALSE))</f>
        <v>0</v>
      </c>
      <c r="F367" s="928">
        <f>IF(ISERROR(VLOOKUP(CONCATENATE($B367,"-",$C367),IN_1F!$B$2:$X$2946,4,FALSE))=TRUE,"",VLOOKUP(CONCATENATE($B367,"-",$C367),IN_1F!$B$2:$X$2946,4,FALSE))</f>
        <v>0</v>
      </c>
      <c r="G367" s="927">
        <f>IF(ISERROR(VLOOKUP(CONCATENATE($B367,"-",$C367),IN_1F!$B$2:$X$2946,5,FALSE))=TRUE,"",VLOOKUP(CONCATENATE($B367,"-",$C367),IN_1F!$B$2:$X$2946,5,FALSE))</f>
        <v>0</v>
      </c>
      <c r="H367" s="929">
        <f>IF(ISERROR(VLOOKUP(CONCATENATE($B367,"-",$C367),IN_1F!$B$2:$X$2946,6,FALSE))=TRUE,"",VLOOKUP(CONCATENATE($B367,"-",$C367),IN_1F!$B$2:$X$2946,6,FALSE))</f>
        <v>0</v>
      </c>
      <c r="I367" s="1575">
        <f>IF(ISERROR(VLOOKUP(CONCATENATE($B367,"-",$C367),IN_1F!$B$2:$X$2946,7,FALSE))=TRUE,"",VLOOKUP(CONCATENATE($B367,"-",$C367),IN_1F!$B$2:$X$2946,7,FALSE))</f>
        <v>0</v>
      </c>
      <c r="J367" s="1578">
        <f>IF(ISERROR(VLOOKUP(CONCATENATE($B367,"-",$C367),IN_1F!$B$2:$X$2946,8,FALSE))=TRUE,"",VLOOKUP(CONCATENATE($B367,"-",$C367),IN_1F!$B$2:$X$2946,8,FALSE))</f>
        <v>0</v>
      </c>
      <c r="K367" s="1575">
        <f>IF(ISERROR(VLOOKUP(CONCATENATE($B367,"-",$C367),IN_1F!$B$2:$X$2946,9,FALSE))=TRUE,"",VLOOKUP(CONCATENATE($B367,"-",$C367),IN_1F!$B$2:$X$2946,9,FALSE))</f>
        <v>0</v>
      </c>
      <c r="L367" s="1578">
        <f>IF(ISERROR(VLOOKUP(CONCATENATE($B367,"-",$C367),IN_1F!$B$2:$X$2946,10,FALSE))=TRUE,"",VLOOKUP(CONCATENATE($B367,"-",$C367),IN_1F!$B$2:$X$2946,10,FALSE))</f>
        <v>0</v>
      </c>
      <c r="M367" s="1630">
        <f t="shared" si="24"/>
        <v>0</v>
      </c>
      <c r="N367" s="1631">
        <f t="shared" si="25"/>
        <v>0</v>
      </c>
    </row>
    <row r="368" spans="1:14" x14ac:dyDescent="0.3">
      <c r="A368" s="886" t="s">
        <v>2003</v>
      </c>
      <c r="B368" s="887" t="s">
        <v>2004</v>
      </c>
      <c r="C368" s="889">
        <v>6</v>
      </c>
      <c r="D368" s="1378" t="str">
        <f t="shared" si="26"/>
        <v/>
      </c>
      <c r="E368" s="927">
        <f>IF(ISERROR(VLOOKUP(CONCATENATE($B368,"-",$C368),IN_1F!$B$2:$X$2946,3,FALSE))=TRUE,"",VLOOKUP(CONCATENATE($B368,"-",$C368),IN_1F!$B$2:$X$2946,3,FALSE))</f>
        <v>0</v>
      </c>
      <c r="F368" s="928">
        <f>IF(ISERROR(VLOOKUP(CONCATENATE($B368,"-",$C368),IN_1F!$B$2:$X$2946,4,FALSE))=TRUE,"",VLOOKUP(CONCATENATE($B368,"-",$C368),IN_1F!$B$2:$X$2946,4,FALSE))</f>
        <v>0</v>
      </c>
      <c r="G368" s="927">
        <f>IF(ISERROR(VLOOKUP(CONCATENATE($B368,"-",$C368),IN_1F!$B$2:$X$2946,5,FALSE))=TRUE,"",VLOOKUP(CONCATENATE($B368,"-",$C368),IN_1F!$B$2:$X$2946,5,FALSE))</f>
        <v>0</v>
      </c>
      <c r="H368" s="929">
        <f>IF(ISERROR(VLOOKUP(CONCATENATE($B368,"-",$C368),IN_1F!$B$2:$X$2946,6,FALSE))=TRUE,"",VLOOKUP(CONCATENATE($B368,"-",$C368),IN_1F!$B$2:$X$2946,6,FALSE))</f>
        <v>0</v>
      </c>
      <c r="I368" s="1575">
        <f>IF(ISERROR(VLOOKUP(CONCATENATE($B368,"-",$C368),IN_1F!$B$2:$X$2946,7,FALSE))=TRUE,"",VLOOKUP(CONCATENATE($B368,"-",$C368),IN_1F!$B$2:$X$2946,7,FALSE))</f>
        <v>0</v>
      </c>
      <c r="J368" s="1578">
        <f>IF(ISERROR(VLOOKUP(CONCATENATE($B368,"-",$C368),IN_1F!$B$2:$X$2946,8,FALSE))=TRUE,"",VLOOKUP(CONCATENATE($B368,"-",$C368),IN_1F!$B$2:$X$2946,8,FALSE))</f>
        <v>0</v>
      </c>
      <c r="K368" s="1575">
        <f>IF(ISERROR(VLOOKUP(CONCATENATE($B368,"-",$C368),IN_1F!$B$2:$X$2946,9,FALSE))=TRUE,"",VLOOKUP(CONCATENATE($B368,"-",$C368),IN_1F!$B$2:$X$2946,9,FALSE))</f>
        <v>0</v>
      </c>
      <c r="L368" s="1578">
        <f>IF(ISERROR(VLOOKUP(CONCATENATE($B368,"-",$C368),IN_1F!$B$2:$X$2946,10,FALSE))=TRUE,"",VLOOKUP(CONCATENATE($B368,"-",$C368),IN_1F!$B$2:$X$2946,10,FALSE))</f>
        <v>0</v>
      </c>
      <c r="M368" s="1630">
        <f t="shared" si="24"/>
        <v>0</v>
      </c>
      <c r="N368" s="1631">
        <f t="shared" si="25"/>
        <v>0</v>
      </c>
    </row>
    <row r="369" spans="1:14" x14ac:dyDescent="0.3">
      <c r="A369" s="886" t="s">
        <v>2005</v>
      </c>
      <c r="B369" s="887" t="s">
        <v>2006</v>
      </c>
      <c r="C369" s="889">
        <v>6</v>
      </c>
      <c r="D369" s="1378" t="str">
        <f t="shared" si="26"/>
        <v/>
      </c>
      <c r="E369" s="927">
        <f>IF(ISERROR(VLOOKUP(CONCATENATE($B369,"-",$C369),IN_1F!$B$2:$X$2946,3,FALSE))=TRUE,"",VLOOKUP(CONCATENATE($B369,"-",$C369),IN_1F!$B$2:$X$2946,3,FALSE))</f>
        <v>0</v>
      </c>
      <c r="F369" s="928">
        <f>IF(ISERROR(VLOOKUP(CONCATENATE($B369,"-",$C369),IN_1F!$B$2:$X$2946,4,FALSE))=TRUE,"",VLOOKUP(CONCATENATE($B369,"-",$C369),IN_1F!$B$2:$X$2946,4,FALSE))</f>
        <v>0</v>
      </c>
      <c r="G369" s="927">
        <f>IF(ISERROR(VLOOKUP(CONCATENATE($B369,"-",$C369),IN_1F!$B$2:$X$2946,5,FALSE))=TRUE,"",VLOOKUP(CONCATENATE($B369,"-",$C369),IN_1F!$B$2:$X$2946,5,FALSE))</f>
        <v>0</v>
      </c>
      <c r="H369" s="929">
        <f>IF(ISERROR(VLOOKUP(CONCATENATE($B369,"-",$C369),IN_1F!$B$2:$X$2946,6,FALSE))=TRUE,"",VLOOKUP(CONCATENATE($B369,"-",$C369),IN_1F!$B$2:$X$2946,6,FALSE))</f>
        <v>0</v>
      </c>
      <c r="I369" s="1575">
        <f>IF(ISERROR(VLOOKUP(CONCATENATE($B369,"-",$C369),IN_1F!$B$2:$X$2946,7,FALSE))=TRUE,"",VLOOKUP(CONCATENATE($B369,"-",$C369),IN_1F!$B$2:$X$2946,7,FALSE))</f>
        <v>0</v>
      </c>
      <c r="J369" s="1578">
        <f>IF(ISERROR(VLOOKUP(CONCATENATE($B369,"-",$C369),IN_1F!$B$2:$X$2946,8,FALSE))=TRUE,"",VLOOKUP(CONCATENATE($B369,"-",$C369),IN_1F!$B$2:$X$2946,8,FALSE))</f>
        <v>0</v>
      </c>
      <c r="K369" s="1575">
        <f>IF(ISERROR(VLOOKUP(CONCATENATE($B369,"-",$C369),IN_1F!$B$2:$X$2946,9,FALSE))=TRUE,"",VLOOKUP(CONCATENATE($B369,"-",$C369),IN_1F!$B$2:$X$2946,9,FALSE))</f>
        <v>0</v>
      </c>
      <c r="L369" s="1578">
        <f>IF(ISERROR(VLOOKUP(CONCATENATE($B369,"-",$C369),IN_1F!$B$2:$X$2946,10,FALSE))=TRUE,"",VLOOKUP(CONCATENATE($B369,"-",$C369),IN_1F!$B$2:$X$2946,10,FALSE))</f>
        <v>0</v>
      </c>
      <c r="M369" s="1630">
        <f t="shared" si="24"/>
        <v>0</v>
      </c>
      <c r="N369" s="1631">
        <f t="shared" si="25"/>
        <v>0</v>
      </c>
    </row>
    <row r="370" spans="1:14" x14ac:dyDescent="0.3">
      <c r="A370" s="886" t="s">
        <v>2007</v>
      </c>
      <c r="B370" s="887" t="s">
        <v>2008</v>
      </c>
      <c r="C370" s="889">
        <v>6</v>
      </c>
      <c r="D370" s="1378" t="str">
        <f t="shared" si="26"/>
        <v/>
      </c>
      <c r="E370" s="927">
        <f>IF(ISERROR(VLOOKUP(CONCATENATE($B370,"-",$C370),IN_1F!$B$2:$X$2946,3,FALSE))=TRUE,"",VLOOKUP(CONCATENATE($B370,"-",$C370),IN_1F!$B$2:$X$2946,3,FALSE))</f>
        <v>0</v>
      </c>
      <c r="F370" s="928">
        <f>IF(ISERROR(VLOOKUP(CONCATENATE($B370,"-",$C370),IN_1F!$B$2:$X$2946,4,FALSE))=TRUE,"",VLOOKUP(CONCATENATE($B370,"-",$C370),IN_1F!$B$2:$X$2946,4,FALSE))</f>
        <v>0</v>
      </c>
      <c r="G370" s="927">
        <f>IF(ISERROR(VLOOKUP(CONCATENATE($B370,"-",$C370),IN_1F!$B$2:$X$2946,5,FALSE))=TRUE,"",VLOOKUP(CONCATENATE($B370,"-",$C370),IN_1F!$B$2:$X$2946,5,FALSE))</f>
        <v>0</v>
      </c>
      <c r="H370" s="929">
        <f>IF(ISERROR(VLOOKUP(CONCATENATE($B370,"-",$C370),IN_1F!$B$2:$X$2946,6,FALSE))=TRUE,"",VLOOKUP(CONCATENATE($B370,"-",$C370),IN_1F!$B$2:$X$2946,6,FALSE))</f>
        <v>0</v>
      </c>
      <c r="I370" s="1575">
        <f>IF(ISERROR(VLOOKUP(CONCATENATE($B370,"-",$C370),IN_1F!$B$2:$X$2946,7,FALSE))=TRUE,"",VLOOKUP(CONCATENATE($B370,"-",$C370),IN_1F!$B$2:$X$2946,7,FALSE))</f>
        <v>0</v>
      </c>
      <c r="J370" s="1578">
        <f>IF(ISERROR(VLOOKUP(CONCATENATE($B370,"-",$C370),IN_1F!$B$2:$X$2946,8,FALSE))=TRUE,"",VLOOKUP(CONCATENATE($B370,"-",$C370),IN_1F!$B$2:$X$2946,8,FALSE))</f>
        <v>0</v>
      </c>
      <c r="K370" s="1575">
        <f>IF(ISERROR(VLOOKUP(CONCATENATE($B370,"-",$C370),IN_1F!$B$2:$X$2946,9,FALSE))=TRUE,"",VLOOKUP(CONCATENATE($B370,"-",$C370),IN_1F!$B$2:$X$2946,9,FALSE))</f>
        <v>0</v>
      </c>
      <c r="L370" s="1578">
        <f>IF(ISERROR(VLOOKUP(CONCATENATE($B370,"-",$C370),IN_1F!$B$2:$X$2946,10,FALSE))=TRUE,"",VLOOKUP(CONCATENATE($B370,"-",$C370),IN_1F!$B$2:$X$2946,10,FALSE))</f>
        <v>0</v>
      </c>
      <c r="M370" s="1630">
        <f t="shared" si="24"/>
        <v>0</v>
      </c>
      <c r="N370" s="1631">
        <f t="shared" si="25"/>
        <v>0</v>
      </c>
    </row>
    <row r="371" spans="1:14" x14ac:dyDescent="0.3">
      <c r="A371" s="886" t="s">
        <v>2009</v>
      </c>
      <c r="B371" s="887" t="s">
        <v>2010</v>
      </c>
      <c r="C371" s="889">
        <v>6</v>
      </c>
      <c r="D371" s="1378" t="str">
        <f t="shared" si="26"/>
        <v/>
      </c>
      <c r="E371" s="927">
        <f>IF(ISERROR(VLOOKUP(CONCATENATE($B371,"-",$C371),IN_1F!$B$2:$X$2946,3,FALSE))=TRUE,"",VLOOKUP(CONCATENATE($B371,"-",$C371),IN_1F!$B$2:$X$2946,3,FALSE))</f>
        <v>0</v>
      </c>
      <c r="F371" s="928">
        <f>IF(ISERROR(VLOOKUP(CONCATENATE($B371,"-",$C371),IN_1F!$B$2:$X$2946,4,FALSE))=TRUE,"",VLOOKUP(CONCATENATE($B371,"-",$C371),IN_1F!$B$2:$X$2946,4,FALSE))</f>
        <v>0</v>
      </c>
      <c r="G371" s="927">
        <f>IF(ISERROR(VLOOKUP(CONCATENATE($B371,"-",$C371),IN_1F!$B$2:$X$2946,5,FALSE))=TRUE,"",VLOOKUP(CONCATENATE($B371,"-",$C371),IN_1F!$B$2:$X$2946,5,FALSE))</f>
        <v>0</v>
      </c>
      <c r="H371" s="929">
        <f>IF(ISERROR(VLOOKUP(CONCATENATE($B371,"-",$C371),IN_1F!$B$2:$X$2946,6,FALSE))=TRUE,"",VLOOKUP(CONCATENATE($B371,"-",$C371),IN_1F!$B$2:$X$2946,6,FALSE))</f>
        <v>0</v>
      </c>
      <c r="I371" s="1575">
        <f>IF(ISERROR(VLOOKUP(CONCATENATE($B371,"-",$C371),IN_1F!$B$2:$X$2946,7,FALSE))=TRUE,"",VLOOKUP(CONCATENATE($B371,"-",$C371),IN_1F!$B$2:$X$2946,7,FALSE))</f>
        <v>0</v>
      </c>
      <c r="J371" s="1578">
        <f>IF(ISERROR(VLOOKUP(CONCATENATE($B371,"-",$C371),IN_1F!$B$2:$X$2946,8,FALSE))=TRUE,"",VLOOKUP(CONCATENATE($B371,"-",$C371),IN_1F!$B$2:$X$2946,8,FALSE))</f>
        <v>0</v>
      </c>
      <c r="K371" s="1575">
        <f>IF(ISERROR(VLOOKUP(CONCATENATE($B371,"-",$C371),IN_1F!$B$2:$X$2946,9,FALSE))=TRUE,"",VLOOKUP(CONCATENATE($B371,"-",$C371),IN_1F!$B$2:$X$2946,9,FALSE))</f>
        <v>0</v>
      </c>
      <c r="L371" s="1578">
        <f>IF(ISERROR(VLOOKUP(CONCATENATE($B371,"-",$C371),IN_1F!$B$2:$X$2946,10,FALSE))=TRUE,"",VLOOKUP(CONCATENATE($B371,"-",$C371),IN_1F!$B$2:$X$2946,10,FALSE))</f>
        <v>0</v>
      </c>
      <c r="M371" s="1630">
        <f t="shared" si="24"/>
        <v>0</v>
      </c>
      <c r="N371" s="1631">
        <f t="shared" si="25"/>
        <v>0</v>
      </c>
    </row>
    <row r="372" spans="1:14" x14ac:dyDescent="0.3">
      <c r="A372" s="886" t="s">
        <v>2011</v>
      </c>
      <c r="B372" s="887" t="s">
        <v>2012</v>
      </c>
      <c r="C372" s="889">
        <v>6</v>
      </c>
      <c r="D372" s="1378" t="str">
        <f t="shared" si="26"/>
        <v/>
      </c>
      <c r="E372" s="927">
        <f>IF(ISERROR(VLOOKUP(CONCATENATE($B372,"-",$C372),IN_1F!$B$2:$X$2946,3,FALSE))=TRUE,"",VLOOKUP(CONCATENATE($B372,"-",$C372),IN_1F!$B$2:$X$2946,3,FALSE))</f>
        <v>0</v>
      </c>
      <c r="F372" s="928">
        <f>IF(ISERROR(VLOOKUP(CONCATENATE($B372,"-",$C372),IN_1F!$B$2:$X$2946,4,FALSE))=TRUE,"",VLOOKUP(CONCATENATE($B372,"-",$C372),IN_1F!$B$2:$X$2946,4,FALSE))</f>
        <v>0</v>
      </c>
      <c r="G372" s="927">
        <f>IF(ISERROR(VLOOKUP(CONCATENATE($B372,"-",$C372),IN_1F!$B$2:$X$2946,5,FALSE))=TRUE,"",VLOOKUP(CONCATENATE($B372,"-",$C372),IN_1F!$B$2:$X$2946,5,FALSE))</f>
        <v>0</v>
      </c>
      <c r="H372" s="929">
        <f>IF(ISERROR(VLOOKUP(CONCATENATE($B372,"-",$C372),IN_1F!$B$2:$X$2946,6,FALSE))=TRUE,"",VLOOKUP(CONCATENATE($B372,"-",$C372),IN_1F!$B$2:$X$2946,6,FALSE))</f>
        <v>0</v>
      </c>
      <c r="I372" s="1575">
        <f>IF(ISERROR(VLOOKUP(CONCATENATE($B372,"-",$C372),IN_1F!$B$2:$X$2946,7,FALSE))=TRUE,"",VLOOKUP(CONCATENATE($B372,"-",$C372),IN_1F!$B$2:$X$2946,7,FALSE))</f>
        <v>0</v>
      </c>
      <c r="J372" s="1578">
        <f>IF(ISERROR(VLOOKUP(CONCATENATE($B372,"-",$C372),IN_1F!$B$2:$X$2946,8,FALSE))=TRUE,"",VLOOKUP(CONCATENATE($B372,"-",$C372),IN_1F!$B$2:$X$2946,8,FALSE))</f>
        <v>0</v>
      </c>
      <c r="K372" s="1575">
        <f>IF(ISERROR(VLOOKUP(CONCATENATE($B372,"-",$C372),IN_1F!$B$2:$X$2946,9,FALSE))=TRUE,"",VLOOKUP(CONCATENATE($B372,"-",$C372),IN_1F!$B$2:$X$2946,9,FALSE))</f>
        <v>0</v>
      </c>
      <c r="L372" s="1578">
        <f>IF(ISERROR(VLOOKUP(CONCATENATE($B372,"-",$C372),IN_1F!$B$2:$X$2946,10,FALSE))=TRUE,"",VLOOKUP(CONCATENATE($B372,"-",$C372),IN_1F!$B$2:$X$2946,10,FALSE))</f>
        <v>0</v>
      </c>
      <c r="M372" s="1630">
        <f t="shared" si="24"/>
        <v>0</v>
      </c>
      <c r="N372" s="1631">
        <f t="shared" si="25"/>
        <v>0</v>
      </c>
    </row>
    <row r="373" spans="1:14" x14ac:dyDescent="0.3">
      <c r="A373" s="886" t="s">
        <v>2013</v>
      </c>
      <c r="B373" s="887" t="s">
        <v>2014</v>
      </c>
      <c r="C373" s="889">
        <v>6</v>
      </c>
      <c r="D373" s="1378" t="str">
        <f t="shared" si="26"/>
        <v/>
      </c>
      <c r="E373" s="927">
        <f>IF(ISERROR(VLOOKUP(CONCATENATE($B373,"-",$C373),IN_1F!$B$2:$X$2946,3,FALSE))=TRUE,"",VLOOKUP(CONCATENATE($B373,"-",$C373),IN_1F!$B$2:$X$2946,3,FALSE))</f>
        <v>0</v>
      </c>
      <c r="F373" s="928">
        <f>IF(ISERROR(VLOOKUP(CONCATENATE($B373,"-",$C373),IN_1F!$B$2:$X$2946,4,FALSE))=TRUE,"",VLOOKUP(CONCATENATE($B373,"-",$C373),IN_1F!$B$2:$X$2946,4,FALSE))</f>
        <v>0</v>
      </c>
      <c r="G373" s="927">
        <f>IF(ISERROR(VLOOKUP(CONCATENATE($B373,"-",$C373),IN_1F!$B$2:$X$2946,5,FALSE))=TRUE,"",VLOOKUP(CONCATENATE($B373,"-",$C373),IN_1F!$B$2:$X$2946,5,FALSE))</f>
        <v>0</v>
      </c>
      <c r="H373" s="929">
        <f>IF(ISERROR(VLOOKUP(CONCATENATE($B373,"-",$C373),IN_1F!$B$2:$X$2946,6,FALSE))=TRUE,"",VLOOKUP(CONCATENATE($B373,"-",$C373),IN_1F!$B$2:$X$2946,6,FALSE))</f>
        <v>0</v>
      </c>
      <c r="I373" s="1575">
        <f>IF(ISERROR(VLOOKUP(CONCATENATE($B373,"-",$C373),IN_1F!$B$2:$X$2946,7,FALSE))=TRUE,"",VLOOKUP(CONCATENATE($B373,"-",$C373),IN_1F!$B$2:$X$2946,7,FALSE))</f>
        <v>0</v>
      </c>
      <c r="J373" s="1578">
        <f>IF(ISERROR(VLOOKUP(CONCATENATE($B373,"-",$C373),IN_1F!$B$2:$X$2946,8,FALSE))=TRUE,"",VLOOKUP(CONCATENATE($B373,"-",$C373),IN_1F!$B$2:$X$2946,8,FALSE))</f>
        <v>0</v>
      </c>
      <c r="K373" s="1575">
        <f>IF(ISERROR(VLOOKUP(CONCATENATE($B373,"-",$C373),IN_1F!$B$2:$X$2946,9,FALSE))=TRUE,"",VLOOKUP(CONCATENATE($B373,"-",$C373),IN_1F!$B$2:$X$2946,9,FALSE))</f>
        <v>0</v>
      </c>
      <c r="L373" s="1578">
        <f>IF(ISERROR(VLOOKUP(CONCATENATE($B373,"-",$C373),IN_1F!$B$2:$X$2946,10,FALSE))=TRUE,"",VLOOKUP(CONCATENATE($B373,"-",$C373),IN_1F!$B$2:$X$2946,10,FALSE))</f>
        <v>0</v>
      </c>
      <c r="M373" s="1630">
        <f t="shared" si="24"/>
        <v>0</v>
      </c>
      <c r="N373" s="1631">
        <f t="shared" si="25"/>
        <v>0</v>
      </c>
    </row>
    <row r="374" spans="1:14" ht="6.75" customHeight="1" x14ac:dyDescent="0.3">
      <c r="A374" s="835"/>
      <c r="B374" s="835"/>
      <c r="C374" s="836"/>
      <c r="D374" s="1379"/>
      <c r="E374" s="914"/>
      <c r="F374" s="915"/>
      <c r="G374" s="914"/>
      <c r="H374" s="916"/>
      <c r="I374" s="914"/>
      <c r="J374" s="915"/>
      <c r="K374" s="914"/>
      <c r="L374" s="915"/>
      <c r="M374" s="914"/>
      <c r="N374" s="916"/>
    </row>
    <row r="375" spans="1:14" x14ac:dyDescent="0.3">
      <c r="A375" s="886" t="s">
        <v>2015</v>
      </c>
      <c r="B375" s="887" t="s">
        <v>2016</v>
      </c>
      <c r="C375" s="889">
        <v>6</v>
      </c>
      <c r="D375" s="1378" t="str">
        <f>CONCATENATE(D$324)</f>
        <v/>
      </c>
      <c r="E375" s="927">
        <f>IF(ISERROR(VLOOKUP(CONCATENATE($B375,"-",$C375),IN_1F!$B$2:$X$2946,3,FALSE))=TRUE,"",VLOOKUP(CONCATENATE($B375,"-",$C375),IN_1F!$B$2:$X$2946,3,FALSE))</f>
        <v>0</v>
      </c>
      <c r="F375" s="928">
        <f>IF(ISERROR(VLOOKUP(CONCATENATE($B375,"-",$C375),IN_1F!$B$2:$X$2946,4,FALSE))=TRUE,"",VLOOKUP(CONCATENATE($B375,"-",$C375),IN_1F!$B$2:$X$2946,4,FALSE))</f>
        <v>0</v>
      </c>
      <c r="G375" s="927">
        <f>IF(ISERROR(VLOOKUP(CONCATENATE($B375,"-",$C375),IN_1F!$B$2:$X$2946,5,FALSE))=TRUE,"",VLOOKUP(CONCATENATE($B375,"-",$C375),IN_1F!$B$2:$X$2946,5,FALSE))</f>
        <v>0</v>
      </c>
      <c r="H375" s="929">
        <f>IF(ISERROR(VLOOKUP(CONCATENATE($B375,"-",$C375),IN_1F!$B$2:$X$2946,6,FALSE))=TRUE,"",VLOOKUP(CONCATENATE($B375,"-",$C375),IN_1F!$B$2:$X$2946,6,FALSE))</f>
        <v>0</v>
      </c>
      <c r="I375" s="1579">
        <f>IF(ISERROR(VLOOKUP(CONCATENATE($B375,"-",$C375),IN_1F!$B$2:$X$2946,7,FALSE))=TRUE,"",VLOOKUP(CONCATENATE($B375,"-",$C375),IN_1F!$B$2:$X$2946,7,FALSE))</f>
        <v>0</v>
      </c>
      <c r="J375" s="1580">
        <f>IF(ISERROR(VLOOKUP(CONCATENATE($B375,"-",$C375),IN_1F!$B$2:$X$2946,8,FALSE))=TRUE,"",VLOOKUP(CONCATENATE($B375,"-",$C375),IN_1F!$B$2:$X$2946,8,FALSE))</f>
        <v>0</v>
      </c>
      <c r="K375" s="1579">
        <f>IF(ISERROR(VLOOKUP(CONCATENATE($B375,"-",$C375),IN_1F!$B$2:$X$2946,9,FALSE))=TRUE,"",VLOOKUP(CONCATENATE($B375,"-",$C375),IN_1F!$B$2:$X$2946,9,FALSE))</f>
        <v>0</v>
      </c>
      <c r="L375" s="1580">
        <f>IF(ISERROR(VLOOKUP(CONCATENATE($B375,"-",$C375),IN_1F!$B$2:$X$2946,10,FALSE))=TRUE,"",VLOOKUP(CONCATENATE($B375,"-",$C375),IN_1F!$B$2:$X$2946,10,FALSE))</f>
        <v>0</v>
      </c>
      <c r="M375" s="1630">
        <f>E375+G375+I375</f>
        <v>0</v>
      </c>
      <c r="N375" s="1631">
        <f>F375+H375+J375</f>
        <v>0</v>
      </c>
    </row>
    <row r="376" spans="1:14" ht="12.9" thickBot="1" x14ac:dyDescent="0.35">
      <c r="A376" s="890" t="s">
        <v>2017</v>
      </c>
      <c r="B376" s="891" t="s">
        <v>2018</v>
      </c>
      <c r="C376" s="892">
        <v>6</v>
      </c>
      <c r="D376" s="1378" t="str">
        <f>CONCATENATE(D$324)</f>
        <v/>
      </c>
      <c r="E376" s="930">
        <f>IF(ISERROR(VLOOKUP(CONCATENATE($B376,"-",$C376),IN_1F!$B$2:$X$2946,3,FALSE))=TRUE,"",VLOOKUP(CONCATENATE($B376,"-",$C376),IN_1F!$B$2:$X$2946,3,FALSE))</f>
        <v>0</v>
      </c>
      <c r="F376" s="931">
        <f>IF(ISERROR(VLOOKUP(CONCATENATE($B376,"-",$C376),IN_1F!$B$2:$X$2946,4,FALSE))=TRUE,"",VLOOKUP(CONCATENATE($B376,"-",$C376),IN_1F!$B$2:$X$2946,4,FALSE))</f>
        <v>0</v>
      </c>
      <c r="G376" s="930">
        <f>IF(ISERROR(VLOOKUP(CONCATENATE($B376,"-",$C376),IN_1F!$B$2:$X$2946,5,FALSE))=TRUE,"",VLOOKUP(CONCATENATE($B376,"-",$C376),IN_1F!$B$2:$X$2946,5,FALSE))</f>
        <v>0</v>
      </c>
      <c r="H376" s="932">
        <f>IF(ISERROR(VLOOKUP(CONCATENATE($B376,"-",$C376),IN_1F!$B$2:$X$2946,6,FALSE))=TRUE,"",VLOOKUP(CONCATENATE($B376,"-",$C376),IN_1F!$B$2:$X$2946,6,FALSE))</f>
        <v>0</v>
      </c>
      <c r="I376" s="1581">
        <f>IF(ISERROR(VLOOKUP(CONCATENATE($B376,"-",$C376),IN_1F!$B$2:$X$2946,7,FALSE))=TRUE,"",VLOOKUP(CONCATENATE($B376,"-",$C376),IN_1F!$B$2:$X$2946,7,FALSE))</f>
        <v>0</v>
      </c>
      <c r="J376" s="1582">
        <f>IF(ISERROR(VLOOKUP(CONCATENATE($B376,"-",$C376),IN_1F!$B$2:$X$2946,8,FALSE))=TRUE,"",VLOOKUP(CONCATENATE($B376,"-",$C376),IN_1F!$B$2:$X$2946,8,FALSE))</f>
        <v>0</v>
      </c>
      <c r="K376" s="1581">
        <f>IF(ISERROR(VLOOKUP(CONCATENATE($B376,"-",$C376),IN_1F!$B$2:$X$2946,9,FALSE))=TRUE,"",VLOOKUP(CONCATENATE($B376,"-",$C376),IN_1F!$B$2:$X$2946,9,FALSE))</f>
        <v>0</v>
      </c>
      <c r="L376" s="1582">
        <f>IF(ISERROR(VLOOKUP(CONCATENATE($B376,"-",$C376),IN_1F!$B$2:$X$2946,10,FALSE))=TRUE,"",VLOOKUP(CONCATENATE($B376,"-",$C376),IN_1F!$B$2:$X$2946,10,FALSE))</f>
        <v>0</v>
      </c>
      <c r="M376" s="1632">
        <f>E376+G376+I376</f>
        <v>0</v>
      </c>
      <c r="N376" s="1633">
        <f>F376+H376+J376</f>
        <v>0</v>
      </c>
    </row>
    <row r="377" spans="1:14" ht="13.3" thickTop="1" thickBot="1" x14ac:dyDescent="0.35">
      <c r="A377" s="897" t="s">
        <v>623</v>
      </c>
      <c r="B377" s="898"/>
      <c r="C377" s="899"/>
      <c r="D377" s="1378" t="str">
        <f>CONCATENATE(D$324)</f>
        <v/>
      </c>
      <c r="E377" s="900">
        <f t="shared" ref="E377:N377" si="27">SUM(E324:E373)+E375+E376</f>
        <v>0</v>
      </c>
      <c r="F377" s="901">
        <f t="shared" si="27"/>
        <v>0</v>
      </c>
      <c r="G377" s="900">
        <f t="shared" si="27"/>
        <v>0</v>
      </c>
      <c r="H377" s="902">
        <f t="shared" si="27"/>
        <v>0</v>
      </c>
      <c r="I377" s="1583">
        <f t="shared" si="27"/>
        <v>0</v>
      </c>
      <c r="J377" s="1584">
        <f t="shared" si="27"/>
        <v>0</v>
      </c>
      <c r="K377" s="1583">
        <f t="shared" si="27"/>
        <v>0</v>
      </c>
      <c r="L377" s="1584">
        <f t="shared" si="27"/>
        <v>0</v>
      </c>
      <c r="M377" s="1583">
        <f t="shared" si="27"/>
        <v>0</v>
      </c>
      <c r="N377" s="1584">
        <f t="shared" si="27"/>
        <v>0</v>
      </c>
    </row>
    <row r="378" spans="1:14" ht="12.9" thickBot="1" x14ac:dyDescent="0.35">
      <c r="A378" s="2241" t="s">
        <v>2019</v>
      </c>
      <c r="B378" s="903"/>
      <c r="C378" s="904"/>
      <c r="D378" s="1394"/>
      <c r="E378" s="905"/>
      <c r="F378" s="905"/>
      <c r="G378" s="905"/>
      <c r="H378" s="905"/>
      <c r="I378" s="905"/>
      <c r="J378" s="905"/>
      <c r="K378" s="905"/>
      <c r="L378" s="905"/>
    </row>
    <row r="379" spans="1:14" ht="12.9" thickBot="1" x14ac:dyDescent="0.35">
      <c r="A379" s="2726" t="s">
        <v>2020</v>
      </c>
      <c r="B379" s="2727"/>
      <c r="C379" s="2727"/>
      <c r="D379" s="2727"/>
      <c r="E379" s="2727"/>
      <c r="F379" s="2728"/>
      <c r="G379" s="905"/>
      <c r="H379" s="905"/>
      <c r="I379" s="905"/>
      <c r="J379" s="905"/>
      <c r="K379" s="905"/>
      <c r="L379" s="905"/>
    </row>
    <row r="380" spans="1:14" ht="12.9" thickBot="1" x14ac:dyDescent="0.35">
      <c r="A380" s="1588"/>
      <c r="B380" s="1589"/>
      <c r="C380" s="1589"/>
      <c r="D380" s="1590"/>
      <c r="E380" s="1591" t="s">
        <v>284</v>
      </c>
      <c r="F380" s="1592" t="s">
        <v>285</v>
      </c>
      <c r="G380" s="905"/>
      <c r="H380" s="905"/>
      <c r="I380" s="905"/>
      <c r="J380" s="905"/>
      <c r="K380" s="905"/>
      <c r="L380" s="905"/>
    </row>
    <row r="381" spans="1:14" x14ac:dyDescent="0.3">
      <c r="A381" s="1593" t="s">
        <v>2021</v>
      </c>
      <c r="B381" s="1594" t="s">
        <v>2022</v>
      </c>
      <c r="C381" s="1595">
        <v>6</v>
      </c>
      <c r="D381" s="1596" t="str">
        <f>CONCATENATE(D$324)</f>
        <v/>
      </c>
      <c r="E381" s="1576">
        <f>IF(ISERROR(VLOOKUP(CONCATENATE($B381,"-",$C381),IN_1F!$B$2:$X$2946,7,FALSE))=TRUE,"",VLOOKUP(CONCATENATE($B381,"-",$C381),IN_1F!$B$2:$X$2946,7,FALSE))</f>
        <v>0</v>
      </c>
      <c r="F381" s="1577">
        <f>IF(ISERROR(VLOOKUP(CONCATENATE($B381,"-",$C381),IN_1F!$B$2:$X$2946,8,FALSE))=TRUE,"",VLOOKUP(CONCATENATE($B381,"-",$C381),IN_1F!$B$2:$X$2946,8,FALSE))</f>
        <v>0</v>
      </c>
      <c r="G381" s="905"/>
      <c r="H381" s="905"/>
      <c r="I381" s="905"/>
      <c r="J381" s="905"/>
      <c r="K381" s="905"/>
      <c r="L381" s="905"/>
    </row>
    <row r="382" spans="1:14" ht="12.9" thickBot="1" x14ac:dyDescent="0.35">
      <c r="A382" s="1597" t="s">
        <v>2023</v>
      </c>
      <c r="B382" s="1598" t="s">
        <v>2024</v>
      </c>
      <c r="C382" s="1599">
        <v>6</v>
      </c>
      <c r="D382" s="1600" t="str">
        <f>CONCATENATE(D$324)</f>
        <v/>
      </c>
      <c r="E382" s="1601">
        <f>IF(ISERROR(VLOOKUP(CONCATENATE($B382,"-",$C382),IN_1F!$B$2:$X$2946,7,FALSE))=TRUE,"",VLOOKUP(CONCATENATE($B382,"-",$C382),IN_1F!$B$2:$X$2946,7,FALSE))</f>
        <v>0</v>
      </c>
      <c r="F382" s="1602">
        <f>IF(ISERROR(VLOOKUP(CONCATENATE($B382,"-",$C382),IN_1F!$B$2:$X$2946,8,FALSE))=TRUE,"",VLOOKUP(CONCATENATE($B382,"-",$C382),IN_1F!$B$2:$X$2946,8,FALSE))</f>
        <v>0</v>
      </c>
      <c r="G382" s="905"/>
      <c r="H382" s="905"/>
      <c r="I382" s="905"/>
      <c r="J382" s="905"/>
      <c r="K382" s="905"/>
      <c r="L382" s="905"/>
    </row>
    <row r="385" spans="1:14" ht="12.9" thickBot="1" x14ac:dyDescent="0.35"/>
    <row r="386" spans="1:14" x14ac:dyDescent="0.3">
      <c r="A386" s="827" t="s">
        <v>1916</v>
      </c>
      <c r="B386" s="828" t="s">
        <v>1917</v>
      </c>
      <c r="C386" s="906">
        <v>7</v>
      </c>
      <c r="D386" s="1395"/>
      <c r="E386" s="907">
        <f>IF(ISERROR(VLOOKUP(CONCATENATE($B386,"-",$C386),IN_1F!$B$2:$X$2946,3,FALSE))=TRUE,"",VLOOKUP(CONCATENATE($B386,"-",$C386),IN_1F!$B$2:$X$2946,3,FALSE))</f>
        <v>0</v>
      </c>
      <c r="F386" s="908">
        <f>IF(ISERROR(VLOOKUP(CONCATENATE($B386,"-",$C386),IN_1F!$B$2:$X$2946,4,FALSE))=TRUE,"",VLOOKUP(CONCATENATE($B386,"-",$C386),IN_1F!$B$2:$X$2946,4,FALSE))</f>
        <v>0</v>
      </c>
      <c r="G386" s="907">
        <f>IF(ISERROR(VLOOKUP(CONCATENATE($B386,"-",$C386),IN_1F!$B$2:$X$2946,5,FALSE))=TRUE,"",VLOOKUP(CONCATENATE($B386,"-",$C386),IN_1F!$B$2:$X$2946,5,FALSE))</f>
        <v>0</v>
      </c>
      <c r="H386" s="1585">
        <f>IF(ISERROR(VLOOKUP(CONCATENATE($B386,"-",$C386),IN_1F!$B$2:$X$2946,6,FALSE))=TRUE,"",VLOOKUP(CONCATENATE($B386,"-",$C386),IN_1F!$B$2:$X$2946,6,FALSE))</f>
        <v>0</v>
      </c>
      <c r="I386" s="907">
        <f>IF(ISERROR(VLOOKUP(CONCATENATE($B386,"-",$C386),IN_1F!$B$2:$X$2946,7,FALSE))=TRUE,"",VLOOKUP(CONCATENATE($B386,"-",$C386),IN_1F!$B$2:$X$2946,7,FALSE))</f>
        <v>0</v>
      </c>
      <c r="J386" s="1585">
        <f>IF(ISERROR(VLOOKUP(CONCATENATE($B386,"-",$C386),IN_1F!$B$2:$X$2946,8,FALSE))=TRUE,"",VLOOKUP(CONCATENATE($B386,"-",$C386),IN_1F!$B$2:$X$2946,8,FALSE))</f>
        <v>0</v>
      </c>
      <c r="K386" s="907">
        <f>IF(ISERROR(VLOOKUP(CONCATENATE($B386,"-",$C386),IN_1F!$B$2:$X$2946,9,FALSE))=TRUE,"",VLOOKUP(CONCATENATE($B386,"-",$C386),IN_1F!$B$2:$X$2946,9,FALSE))</f>
        <v>0</v>
      </c>
      <c r="L386" s="1585">
        <f>IF(ISERROR(VLOOKUP(CONCATENATE($B386,"-",$C386),IN_1F!$B$2:$X$2946,10,FALSE))=TRUE,"",VLOOKUP(CONCATENATE($B386,"-",$C386),IN_1F!$B$2:$X$2946,10,FALSE))</f>
        <v>0</v>
      </c>
      <c r="M386" s="1634">
        <f>E386+G386+I386</f>
        <v>0</v>
      </c>
      <c r="N386" s="1635">
        <f>F386+H386+J386</f>
        <v>0</v>
      </c>
    </row>
    <row r="387" spans="1:14" x14ac:dyDescent="0.3">
      <c r="A387" s="827" t="s">
        <v>1918</v>
      </c>
      <c r="B387" s="828" t="s">
        <v>1919</v>
      </c>
      <c r="C387" s="824">
        <v>7</v>
      </c>
      <c r="D387" s="1378" t="str">
        <f t="shared" ref="D387:D418" si="28">CONCATENATE(D$386)</f>
        <v/>
      </c>
      <c r="E387" s="911">
        <f>IF(ISERROR(VLOOKUP(CONCATENATE($B387,"-",$C387),IN_1F!$B$2:$X$2946,3,FALSE))=TRUE,"",VLOOKUP(CONCATENATE($B387,"-",$C387),IN_1F!$B$2:$X$2946,3,FALSE))</f>
        <v>0</v>
      </c>
      <c r="F387" s="912">
        <f>IF(ISERROR(VLOOKUP(CONCATENATE($B387,"-",$C387),IN_1F!$B$2:$X$2946,4,FALSE))=TRUE,"",VLOOKUP(CONCATENATE($B387,"-",$C387),IN_1F!$B$2:$X$2946,4,FALSE))</f>
        <v>0</v>
      </c>
      <c r="G387" s="911">
        <f>IF(ISERROR(VLOOKUP(CONCATENATE($B387,"-",$C387),IN_1F!$B$2:$X$2946,5,FALSE))=TRUE,"",VLOOKUP(CONCATENATE($B387,"-",$C387),IN_1F!$B$2:$X$2946,5,FALSE))</f>
        <v>0</v>
      </c>
      <c r="H387" s="913">
        <f>IF(ISERROR(VLOOKUP(CONCATENATE($B387,"-",$C387),IN_1F!$B$2:$X$2946,6,FALSE))=TRUE,"",VLOOKUP(CONCATENATE($B387,"-",$C387),IN_1F!$B$2:$X$2946,6,FALSE))</f>
        <v>0</v>
      </c>
      <c r="I387" s="911">
        <f>IF(ISERROR(VLOOKUP(CONCATENATE($B387,"-",$C387),IN_1F!$B$2:$X$2946,7,FALSE))=TRUE,"",VLOOKUP(CONCATENATE($B387,"-",$C387),IN_1F!$B$2:$X$2946,7,FALSE))</f>
        <v>0</v>
      </c>
      <c r="J387" s="913">
        <f>IF(ISERROR(VLOOKUP(CONCATENATE($B387,"-",$C387),IN_1F!$B$2:$X$2946,8,FALSE))=TRUE,"",VLOOKUP(CONCATENATE($B387,"-",$C387),IN_1F!$B$2:$X$2946,8,FALSE))</f>
        <v>0</v>
      </c>
      <c r="K387" s="911">
        <f>IF(ISERROR(VLOOKUP(CONCATENATE($B387,"-",$C387),IN_1F!$B$2:$X$2946,9,FALSE))=TRUE,"",VLOOKUP(CONCATENATE($B387,"-",$C387),IN_1F!$B$2:$X$2946,9,FALSE))</f>
        <v>0</v>
      </c>
      <c r="L387" s="913">
        <f>IF(ISERROR(VLOOKUP(CONCATENATE($B387,"-",$C387),IN_1F!$B$2:$X$2946,10,FALSE))=TRUE,"",VLOOKUP(CONCATENATE($B387,"-",$C387),IN_1F!$B$2:$X$2946,10,FALSE))</f>
        <v>0</v>
      </c>
      <c r="M387" s="1636">
        <f t="shared" ref="M387:M435" si="29">E387+G387+I387</f>
        <v>0</v>
      </c>
      <c r="N387" s="1637">
        <f t="shared" ref="N387:N435" si="30">F387+H387+J387</f>
        <v>0</v>
      </c>
    </row>
    <row r="388" spans="1:14" x14ac:dyDescent="0.3">
      <c r="A388" s="827" t="s">
        <v>1920</v>
      </c>
      <c r="B388" s="828" t="s">
        <v>1921</v>
      </c>
      <c r="C388" s="824">
        <v>7</v>
      </c>
      <c r="D388" s="1378" t="str">
        <f t="shared" si="28"/>
        <v/>
      </c>
      <c r="E388" s="911">
        <f>IF(ISERROR(VLOOKUP(CONCATENATE($B388,"-",$C388),IN_1F!$B$2:$X$2946,3,FALSE))=TRUE,"",VLOOKUP(CONCATENATE($B388,"-",$C388),IN_1F!$B$2:$X$2946,3,FALSE))</f>
        <v>0</v>
      </c>
      <c r="F388" s="912">
        <f>IF(ISERROR(VLOOKUP(CONCATENATE($B388,"-",$C388),IN_1F!$B$2:$X$2946,4,FALSE))=TRUE,"",VLOOKUP(CONCATENATE($B388,"-",$C388),IN_1F!$B$2:$X$2946,4,FALSE))</f>
        <v>0</v>
      </c>
      <c r="G388" s="911">
        <f>IF(ISERROR(VLOOKUP(CONCATENATE($B388,"-",$C388),IN_1F!$B$2:$X$2946,5,FALSE))=TRUE,"",VLOOKUP(CONCATENATE($B388,"-",$C388),IN_1F!$B$2:$X$2946,5,FALSE))</f>
        <v>0</v>
      </c>
      <c r="H388" s="913">
        <f>IF(ISERROR(VLOOKUP(CONCATENATE($B388,"-",$C388),IN_1F!$B$2:$X$2946,6,FALSE))=TRUE,"",VLOOKUP(CONCATENATE($B388,"-",$C388),IN_1F!$B$2:$X$2946,6,FALSE))</f>
        <v>0</v>
      </c>
      <c r="I388" s="911">
        <f>IF(ISERROR(VLOOKUP(CONCATENATE($B388,"-",$C388),IN_1F!$B$2:$X$2946,7,FALSE))=TRUE,"",VLOOKUP(CONCATENATE($B388,"-",$C388),IN_1F!$B$2:$X$2946,7,FALSE))</f>
        <v>0</v>
      </c>
      <c r="J388" s="913">
        <f>IF(ISERROR(VLOOKUP(CONCATENATE($B388,"-",$C388),IN_1F!$B$2:$X$2946,8,FALSE))=TRUE,"",VLOOKUP(CONCATENATE($B388,"-",$C388),IN_1F!$B$2:$X$2946,8,FALSE))</f>
        <v>0</v>
      </c>
      <c r="K388" s="911">
        <f>IF(ISERROR(VLOOKUP(CONCATENATE($B388,"-",$C388),IN_1F!$B$2:$X$2946,9,FALSE))=TRUE,"",VLOOKUP(CONCATENATE($B388,"-",$C388),IN_1F!$B$2:$X$2946,9,FALSE))</f>
        <v>0</v>
      </c>
      <c r="L388" s="913">
        <f>IF(ISERROR(VLOOKUP(CONCATENATE($B388,"-",$C388),IN_1F!$B$2:$X$2946,10,FALSE))=TRUE,"",VLOOKUP(CONCATENATE($B388,"-",$C388),IN_1F!$B$2:$X$2946,10,FALSE))</f>
        <v>0</v>
      </c>
      <c r="M388" s="1636">
        <f t="shared" si="29"/>
        <v>0</v>
      </c>
      <c r="N388" s="1637">
        <f t="shared" si="30"/>
        <v>0</v>
      </c>
    </row>
    <row r="389" spans="1:14" x14ac:dyDescent="0.3">
      <c r="A389" s="827" t="s">
        <v>1922</v>
      </c>
      <c r="B389" s="828" t="s">
        <v>1923</v>
      </c>
      <c r="C389" s="824">
        <v>7</v>
      </c>
      <c r="D389" s="1378" t="str">
        <f t="shared" si="28"/>
        <v/>
      </c>
      <c r="E389" s="911">
        <f>IF(ISERROR(VLOOKUP(CONCATENATE($B389,"-",$C389),IN_1F!$B$2:$X$2946,3,FALSE))=TRUE,"",VLOOKUP(CONCATENATE($B389,"-",$C389),IN_1F!$B$2:$X$2946,3,FALSE))</f>
        <v>0</v>
      </c>
      <c r="F389" s="912">
        <f>IF(ISERROR(VLOOKUP(CONCATENATE($B389,"-",$C389),IN_1F!$B$2:$X$2946,4,FALSE))=TRUE,"",VLOOKUP(CONCATENATE($B389,"-",$C389),IN_1F!$B$2:$X$2946,4,FALSE))</f>
        <v>0</v>
      </c>
      <c r="G389" s="911">
        <f>IF(ISERROR(VLOOKUP(CONCATENATE($B389,"-",$C389),IN_1F!$B$2:$X$2946,5,FALSE))=TRUE,"",VLOOKUP(CONCATENATE($B389,"-",$C389),IN_1F!$B$2:$X$2946,5,FALSE))</f>
        <v>0</v>
      </c>
      <c r="H389" s="913">
        <f>IF(ISERROR(VLOOKUP(CONCATENATE($B389,"-",$C389),IN_1F!$B$2:$X$2946,6,FALSE))=TRUE,"",VLOOKUP(CONCATENATE($B389,"-",$C389),IN_1F!$B$2:$X$2946,6,FALSE))</f>
        <v>0</v>
      </c>
      <c r="I389" s="911">
        <f>IF(ISERROR(VLOOKUP(CONCATENATE($B389,"-",$C389),IN_1F!$B$2:$X$2946,7,FALSE))=TRUE,"",VLOOKUP(CONCATENATE($B389,"-",$C389),IN_1F!$B$2:$X$2946,7,FALSE))</f>
        <v>0</v>
      </c>
      <c r="J389" s="913">
        <f>IF(ISERROR(VLOOKUP(CONCATENATE($B389,"-",$C389),IN_1F!$B$2:$X$2946,8,FALSE))=TRUE,"",VLOOKUP(CONCATENATE($B389,"-",$C389),IN_1F!$B$2:$X$2946,8,FALSE))</f>
        <v>0</v>
      </c>
      <c r="K389" s="911">
        <f>IF(ISERROR(VLOOKUP(CONCATENATE($B389,"-",$C389),IN_1F!$B$2:$X$2946,9,FALSE))=TRUE,"",VLOOKUP(CONCATENATE($B389,"-",$C389),IN_1F!$B$2:$X$2946,9,FALSE))</f>
        <v>0</v>
      </c>
      <c r="L389" s="913">
        <f>IF(ISERROR(VLOOKUP(CONCATENATE($B389,"-",$C389),IN_1F!$B$2:$X$2946,10,FALSE))=TRUE,"",VLOOKUP(CONCATENATE($B389,"-",$C389),IN_1F!$B$2:$X$2946,10,FALSE))</f>
        <v>0</v>
      </c>
      <c r="M389" s="1636">
        <f t="shared" si="29"/>
        <v>0</v>
      </c>
      <c r="N389" s="1637">
        <f t="shared" si="30"/>
        <v>0</v>
      </c>
    </row>
    <row r="390" spans="1:14" x14ac:dyDescent="0.3">
      <c r="A390" s="827" t="s">
        <v>1924</v>
      </c>
      <c r="B390" s="828" t="s">
        <v>1925</v>
      </c>
      <c r="C390" s="824">
        <v>7</v>
      </c>
      <c r="D390" s="1378" t="str">
        <f t="shared" si="28"/>
        <v/>
      </c>
      <c r="E390" s="911">
        <f>IF(ISERROR(VLOOKUP(CONCATENATE($B390,"-",$C390),IN_1F!$B$2:$X$2946,3,FALSE))=TRUE,"",VLOOKUP(CONCATENATE($B390,"-",$C390),IN_1F!$B$2:$X$2946,3,FALSE))</f>
        <v>0</v>
      </c>
      <c r="F390" s="912">
        <f>IF(ISERROR(VLOOKUP(CONCATENATE($B390,"-",$C390),IN_1F!$B$2:$X$2946,4,FALSE))=TRUE,"",VLOOKUP(CONCATENATE($B390,"-",$C390),IN_1F!$B$2:$X$2946,4,FALSE))</f>
        <v>0</v>
      </c>
      <c r="G390" s="911">
        <f>IF(ISERROR(VLOOKUP(CONCATENATE($B390,"-",$C390),IN_1F!$B$2:$X$2946,5,FALSE))=TRUE,"",VLOOKUP(CONCATENATE($B390,"-",$C390),IN_1F!$B$2:$X$2946,5,FALSE))</f>
        <v>0</v>
      </c>
      <c r="H390" s="913">
        <f>IF(ISERROR(VLOOKUP(CONCATENATE($B390,"-",$C390),IN_1F!$B$2:$X$2946,6,FALSE))=TRUE,"",VLOOKUP(CONCATENATE($B390,"-",$C390),IN_1F!$B$2:$X$2946,6,FALSE))</f>
        <v>0</v>
      </c>
      <c r="I390" s="911">
        <f>IF(ISERROR(VLOOKUP(CONCATENATE($B390,"-",$C390),IN_1F!$B$2:$X$2946,7,FALSE))=TRUE,"",VLOOKUP(CONCATENATE($B390,"-",$C390),IN_1F!$B$2:$X$2946,7,FALSE))</f>
        <v>0</v>
      </c>
      <c r="J390" s="913">
        <f>IF(ISERROR(VLOOKUP(CONCATENATE($B390,"-",$C390),IN_1F!$B$2:$X$2946,8,FALSE))=TRUE,"",VLOOKUP(CONCATENATE($B390,"-",$C390),IN_1F!$B$2:$X$2946,8,FALSE))</f>
        <v>0</v>
      </c>
      <c r="K390" s="911">
        <f>IF(ISERROR(VLOOKUP(CONCATENATE($B390,"-",$C390),IN_1F!$B$2:$X$2946,9,FALSE))=TRUE,"",VLOOKUP(CONCATENATE($B390,"-",$C390),IN_1F!$B$2:$X$2946,9,FALSE))</f>
        <v>0</v>
      </c>
      <c r="L390" s="913">
        <f>IF(ISERROR(VLOOKUP(CONCATENATE($B390,"-",$C390),IN_1F!$B$2:$X$2946,10,FALSE))=TRUE,"",VLOOKUP(CONCATENATE($B390,"-",$C390),IN_1F!$B$2:$X$2946,10,FALSE))</f>
        <v>0</v>
      </c>
      <c r="M390" s="1636">
        <f t="shared" si="29"/>
        <v>0</v>
      </c>
      <c r="N390" s="1637">
        <f t="shared" si="30"/>
        <v>0</v>
      </c>
    </row>
    <row r="391" spans="1:14" x14ac:dyDescent="0.3">
      <c r="A391" s="827" t="s">
        <v>1926</v>
      </c>
      <c r="B391" s="828" t="s">
        <v>1927</v>
      </c>
      <c r="C391" s="824">
        <v>7</v>
      </c>
      <c r="D391" s="1378" t="str">
        <f t="shared" si="28"/>
        <v/>
      </c>
      <c r="E391" s="911">
        <f>IF(ISERROR(VLOOKUP(CONCATENATE($B391,"-",$C391),IN_1F!$B$2:$X$2946,3,FALSE))=TRUE,"",VLOOKUP(CONCATENATE($B391,"-",$C391),IN_1F!$B$2:$X$2946,3,FALSE))</f>
        <v>0</v>
      </c>
      <c r="F391" s="912">
        <f>IF(ISERROR(VLOOKUP(CONCATENATE($B391,"-",$C391),IN_1F!$B$2:$X$2946,4,FALSE))=TRUE,"",VLOOKUP(CONCATENATE($B391,"-",$C391),IN_1F!$B$2:$X$2946,4,FALSE))</f>
        <v>0</v>
      </c>
      <c r="G391" s="911">
        <f>IF(ISERROR(VLOOKUP(CONCATENATE($B391,"-",$C391),IN_1F!$B$2:$X$2946,5,FALSE))=TRUE,"",VLOOKUP(CONCATENATE($B391,"-",$C391),IN_1F!$B$2:$X$2946,5,FALSE))</f>
        <v>0</v>
      </c>
      <c r="H391" s="913">
        <f>IF(ISERROR(VLOOKUP(CONCATENATE($B391,"-",$C391),IN_1F!$B$2:$X$2946,6,FALSE))=TRUE,"",VLOOKUP(CONCATENATE($B391,"-",$C391),IN_1F!$B$2:$X$2946,6,FALSE))</f>
        <v>0</v>
      </c>
      <c r="I391" s="911">
        <f>IF(ISERROR(VLOOKUP(CONCATENATE($B391,"-",$C391),IN_1F!$B$2:$X$2946,7,FALSE))=TRUE,"",VLOOKUP(CONCATENATE($B391,"-",$C391),IN_1F!$B$2:$X$2946,7,FALSE))</f>
        <v>0</v>
      </c>
      <c r="J391" s="913">
        <f>IF(ISERROR(VLOOKUP(CONCATENATE($B391,"-",$C391),IN_1F!$B$2:$X$2946,8,FALSE))=TRUE,"",VLOOKUP(CONCATENATE($B391,"-",$C391),IN_1F!$B$2:$X$2946,8,FALSE))</f>
        <v>0</v>
      </c>
      <c r="K391" s="911">
        <f>IF(ISERROR(VLOOKUP(CONCATENATE($B391,"-",$C391),IN_1F!$B$2:$X$2946,9,FALSE))=TRUE,"",VLOOKUP(CONCATENATE($B391,"-",$C391),IN_1F!$B$2:$X$2946,9,FALSE))</f>
        <v>0</v>
      </c>
      <c r="L391" s="913">
        <f>IF(ISERROR(VLOOKUP(CONCATENATE($B391,"-",$C391),IN_1F!$B$2:$X$2946,10,FALSE))=TRUE,"",VLOOKUP(CONCATENATE($B391,"-",$C391),IN_1F!$B$2:$X$2946,10,FALSE))</f>
        <v>0</v>
      </c>
      <c r="M391" s="1636">
        <f t="shared" si="29"/>
        <v>0</v>
      </c>
      <c r="N391" s="1637">
        <f t="shared" si="30"/>
        <v>0</v>
      </c>
    </row>
    <row r="392" spans="1:14" x14ac:dyDescent="0.3">
      <c r="A392" s="827" t="s">
        <v>1928</v>
      </c>
      <c r="B392" s="828" t="s">
        <v>1929</v>
      </c>
      <c r="C392" s="824">
        <v>7</v>
      </c>
      <c r="D392" s="1378" t="str">
        <f t="shared" si="28"/>
        <v/>
      </c>
      <c r="E392" s="911">
        <f>IF(ISERROR(VLOOKUP(CONCATENATE($B392,"-",$C392),IN_1F!$B$2:$X$2946,3,FALSE))=TRUE,"",VLOOKUP(CONCATENATE($B392,"-",$C392),IN_1F!$B$2:$X$2946,3,FALSE))</f>
        <v>0</v>
      </c>
      <c r="F392" s="912">
        <f>IF(ISERROR(VLOOKUP(CONCATENATE($B392,"-",$C392),IN_1F!$B$2:$X$2946,4,FALSE))=TRUE,"",VLOOKUP(CONCATENATE($B392,"-",$C392),IN_1F!$B$2:$X$2946,4,FALSE))</f>
        <v>0</v>
      </c>
      <c r="G392" s="911">
        <f>IF(ISERROR(VLOOKUP(CONCATENATE($B392,"-",$C392),IN_1F!$B$2:$X$2946,5,FALSE))=TRUE,"",VLOOKUP(CONCATENATE($B392,"-",$C392),IN_1F!$B$2:$X$2946,5,FALSE))</f>
        <v>0</v>
      </c>
      <c r="H392" s="913">
        <f>IF(ISERROR(VLOOKUP(CONCATENATE($B392,"-",$C392),IN_1F!$B$2:$X$2946,6,FALSE))=TRUE,"",VLOOKUP(CONCATENATE($B392,"-",$C392),IN_1F!$B$2:$X$2946,6,FALSE))</f>
        <v>0</v>
      </c>
      <c r="I392" s="911">
        <f>IF(ISERROR(VLOOKUP(CONCATENATE($B392,"-",$C392),IN_1F!$B$2:$X$2946,7,FALSE))=TRUE,"",VLOOKUP(CONCATENATE($B392,"-",$C392),IN_1F!$B$2:$X$2946,7,FALSE))</f>
        <v>0</v>
      </c>
      <c r="J392" s="913">
        <f>IF(ISERROR(VLOOKUP(CONCATENATE($B392,"-",$C392),IN_1F!$B$2:$X$2946,8,FALSE))=TRUE,"",VLOOKUP(CONCATENATE($B392,"-",$C392),IN_1F!$B$2:$X$2946,8,FALSE))</f>
        <v>0</v>
      </c>
      <c r="K392" s="911">
        <f>IF(ISERROR(VLOOKUP(CONCATENATE($B392,"-",$C392),IN_1F!$B$2:$X$2946,9,FALSE))=TRUE,"",VLOOKUP(CONCATENATE($B392,"-",$C392),IN_1F!$B$2:$X$2946,9,FALSE))</f>
        <v>0</v>
      </c>
      <c r="L392" s="913">
        <f>IF(ISERROR(VLOOKUP(CONCATENATE($B392,"-",$C392),IN_1F!$B$2:$X$2946,10,FALSE))=TRUE,"",VLOOKUP(CONCATENATE($B392,"-",$C392),IN_1F!$B$2:$X$2946,10,FALSE))</f>
        <v>0</v>
      </c>
      <c r="M392" s="1636">
        <f t="shared" si="29"/>
        <v>0</v>
      </c>
      <c r="N392" s="1637">
        <f t="shared" si="30"/>
        <v>0</v>
      </c>
    </row>
    <row r="393" spans="1:14" x14ac:dyDescent="0.3">
      <c r="A393" s="827" t="s">
        <v>1930</v>
      </c>
      <c r="B393" s="828" t="s">
        <v>1931</v>
      </c>
      <c r="C393" s="824">
        <v>7</v>
      </c>
      <c r="D393" s="1378" t="str">
        <f t="shared" si="28"/>
        <v/>
      </c>
      <c r="E393" s="911">
        <f>IF(ISERROR(VLOOKUP(CONCATENATE($B393,"-",$C393),IN_1F!$B$2:$X$2946,3,FALSE))=TRUE,"",VLOOKUP(CONCATENATE($B393,"-",$C393),IN_1F!$B$2:$X$2946,3,FALSE))</f>
        <v>0</v>
      </c>
      <c r="F393" s="912">
        <f>IF(ISERROR(VLOOKUP(CONCATENATE($B393,"-",$C393),IN_1F!$B$2:$X$2946,4,FALSE))=TRUE,"",VLOOKUP(CONCATENATE($B393,"-",$C393),IN_1F!$B$2:$X$2946,4,FALSE))</f>
        <v>0</v>
      </c>
      <c r="G393" s="911">
        <f>IF(ISERROR(VLOOKUP(CONCATENATE($B393,"-",$C393),IN_1F!$B$2:$X$2946,5,FALSE))=TRUE,"",VLOOKUP(CONCATENATE($B393,"-",$C393),IN_1F!$B$2:$X$2946,5,FALSE))</f>
        <v>0</v>
      </c>
      <c r="H393" s="913">
        <f>IF(ISERROR(VLOOKUP(CONCATENATE($B393,"-",$C393),IN_1F!$B$2:$X$2946,6,FALSE))=TRUE,"",VLOOKUP(CONCATENATE($B393,"-",$C393),IN_1F!$B$2:$X$2946,6,FALSE))</f>
        <v>0</v>
      </c>
      <c r="I393" s="911">
        <f>IF(ISERROR(VLOOKUP(CONCATENATE($B393,"-",$C393),IN_1F!$B$2:$X$2946,7,FALSE))=TRUE,"",VLOOKUP(CONCATENATE($B393,"-",$C393),IN_1F!$B$2:$X$2946,7,FALSE))</f>
        <v>0</v>
      </c>
      <c r="J393" s="913">
        <f>IF(ISERROR(VLOOKUP(CONCATENATE($B393,"-",$C393),IN_1F!$B$2:$X$2946,8,FALSE))=TRUE,"",VLOOKUP(CONCATENATE($B393,"-",$C393),IN_1F!$B$2:$X$2946,8,FALSE))</f>
        <v>0</v>
      </c>
      <c r="K393" s="911">
        <f>IF(ISERROR(VLOOKUP(CONCATENATE($B393,"-",$C393),IN_1F!$B$2:$X$2946,9,FALSE))=TRUE,"",VLOOKUP(CONCATENATE($B393,"-",$C393),IN_1F!$B$2:$X$2946,9,FALSE))</f>
        <v>0</v>
      </c>
      <c r="L393" s="913">
        <f>IF(ISERROR(VLOOKUP(CONCATENATE($B393,"-",$C393),IN_1F!$B$2:$X$2946,10,FALSE))=TRUE,"",VLOOKUP(CONCATENATE($B393,"-",$C393),IN_1F!$B$2:$X$2946,10,FALSE))</f>
        <v>0</v>
      </c>
      <c r="M393" s="1636">
        <f t="shared" si="29"/>
        <v>0</v>
      </c>
      <c r="N393" s="1637">
        <f t="shared" si="30"/>
        <v>0</v>
      </c>
    </row>
    <row r="394" spans="1:14" x14ac:dyDescent="0.3">
      <c r="A394" s="827" t="s">
        <v>1932</v>
      </c>
      <c r="B394" s="828" t="s">
        <v>1933</v>
      </c>
      <c r="C394" s="824">
        <v>7</v>
      </c>
      <c r="D394" s="1378" t="str">
        <f t="shared" si="28"/>
        <v/>
      </c>
      <c r="E394" s="911">
        <f>IF(ISERROR(VLOOKUP(CONCATENATE($B394,"-",$C394),IN_1F!$B$2:$X$2946,3,FALSE))=TRUE,"",VLOOKUP(CONCATENATE($B394,"-",$C394),IN_1F!$B$2:$X$2946,3,FALSE))</f>
        <v>0</v>
      </c>
      <c r="F394" s="912">
        <f>IF(ISERROR(VLOOKUP(CONCATENATE($B394,"-",$C394),IN_1F!$B$2:$X$2946,4,FALSE))=TRUE,"",VLOOKUP(CONCATENATE($B394,"-",$C394),IN_1F!$B$2:$X$2946,4,FALSE))</f>
        <v>0</v>
      </c>
      <c r="G394" s="911">
        <f>IF(ISERROR(VLOOKUP(CONCATENATE($B394,"-",$C394),IN_1F!$B$2:$X$2946,5,FALSE))=TRUE,"",VLOOKUP(CONCATENATE($B394,"-",$C394),IN_1F!$B$2:$X$2946,5,FALSE))</f>
        <v>0</v>
      </c>
      <c r="H394" s="913">
        <f>IF(ISERROR(VLOOKUP(CONCATENATE($B394,"-",$C394),IN_1F!$B$2:$X$2946,6,FALSE))=TRUE,"",VLOOKUP(CONCATENATE($B394,"-",$C394),IN_1F!$B$2:$X$2946,6,FALSE))</f>
        <v>0</v>
      </c>
      <c r="I394" s="911">
        <f>IF(ISERROR(VLOOKUP(CONCATENATE($B394,"-",$C394),IN_1F!$B$2:$X$2946,7,FALSE))=TRUE,"",VLOOKUP(CONCATENATE($B394,"-",$C394),IN_1F!$B$2:$X$2946,7,FALSE))</f>
        <v>0</v>
      </c>
      <c r="J394" s="913">
        <f>IF(ISERROR(VLOOKUP(CONCATENATE($B394,"-",$C394),IN_1F!$B$2:$X$2946,8,FALSE))=TRUE,"",VLOOKUP(CONCATENATE($B394,"-",$C394),IN_1F!$B$2:$X$2946,8,FALSE))</f>
        <v>0</v>
      </c>
      <c r="K394" s="911">
        <f>IF(ISERROR(VLOOKUP(CONCATENATE($B394,"-",$C394),IN_1F!$B$2:$X$2946,9,FALSE))=TRUE,"",VLOOKUP(CONCATENATE($B394,"-",$C394),IN_1F!$B$2:$X$2946,9,FALSE))</f>
        <v>0</v>
      </c>
      <c r="L394" s="913">
        <f>IF(ISERROR(VLOOKUP(CONCATENATE($B394,"-",$C394),IN_1F!$B$2:$X$2946,10,FALSE))=TRUE,"",VLOOKUP(CONCATENATE($B394,"-",$C394),IN_1F!$B$2:$X$2946,10,FALSE))</f>
        <v>0</v>
      </c>
      <c r="M394" s="1636">
        <f t="shared" si="29"/>
        <v>0</v>
      </c>
      <c r="N394" s="1637">
        <f t="shared" si="30"/>
        <v>0</v>
      </c>
    </row>
    <row r="395" spans="1:14" x14ac:dyDescent="0.3">
      <c r="A395" s="827" t="s">
        <v>1934</v>
      </c>
      <c r="B395" s="828" t="s">
        <v>1935</v>
      </c>
      <c r="C395" s="824">
        <v>7</v>
      </c>
      <c r="D395" s="1378" t="str">
        <f t="shared" si="28"/>
        <v/>
      </c>
      <c r="E395" s="911">
        <f>IF(ISERROR(VLOOKUP(CONCATENATE($B395,"-",$C395),IN_1F!$B$2:$X$2946,3,FALSE))=TRUE,"",VLOOKUP(CONCATENATE($B395,"-",$C395),IN_1F!$B$2:$X$2946,3,FALSE))</f>
        <v>0</v>
      </c>
      <c r="F395" s="912">
        <f>IF(ISERROR(VLOOKUP(CONCATENATE($B395,"-",$C395),IN_1F!$B$2:$X$2946,4,FALSE))=TRUE,"",VLOOKUP(CONCATENATE($B395,"-",$C395),IN_1F!$B$2:$X$2946,4,FALSE))</f>
        <v>0</v>
      </c>
      <c r="G395" s="911">
        <f>IF(ISERROR(VLOOKUP(CONCATENATE($B395,"-",$C395),IN_1F!$B$2:$X$2946,5,FALSE))=TRUE,"",VLOOKUP(CONCATENATE($B395,"-",$C395),IN_1F!$B$2:$X$2946,5,FALSE))</f>
        <v>0</v>
      </c>
      <c r="H395" s="913">
        <f>IF(ISERROR(VLOOKUP(CONCATENATE($B395,"-",$C395),IN_1F!$B$2:$X$2946,6,FALSE))=TRUE,"",VLOOKUP(CONCATENATE($B395,"-",$C395),IN_1F!$B$2:$X$2946,6,FALSE))</f>
        <v>0</v>
      </c>
      <c r="I395" s="911">
        <f>IF(ISERROR(VLOOKUP(CONCATENATE($B395,"-",$C395),IN_1F!$B$2:$X$2946,7,FALSE))=TRUE,"",VLOOKUP(CONCATENATE($B395,"-",$C395),IN_1F!$B$2:$X$2946,7,FALSE))</f>
        <v>0</v>
      </c>
      <c r="J395" s="913">
        <f>IF(ISERROR(VLOOKUP(CONCATENATE($B395,"-",$C395),IN_1F!$B$2:$X$2946,8,FALSE))=TRUE,"",VLOOKUP(CONCATENATE($B395,"-",$C395),IN_1F!$B$2:$X$2946,8,FALSE))</f>
        <v>0</v>
      </c>
      <c r="K395" s="911">
        <f>IF(ISERROR(VLOOKUP(CONCATENATE($B395,"-",$C395),IN_1F!$B$2:$X$2946,9,FALSE))=TRUE,"",VLOOKUP(CONCATENATE($B395,"-",$C395),IN_1F!$B$2:$X$2946,9,FALSE))</f>
        <v>0</v>
      </c>
      <c r="L395" s="913">
        <f>IF(ISERROR(VLOOKUP(CONCATENATE($B395,"-",$C395),IN_1F!$B$2:$X$2946,10,FALSE))=TRUE,"",VLOOKUP(CONCATENATE($B395,"-",$C395),IN_1F!$B$2:$X$2946,10,FALSE))</f>
        <v>0</v>
      </c>
      <c r="M395" s="1636">
        <f t="shared" si="29"/>
        <v>0</v>
      </c>
      <c r="N395" s="1637">
        <f t="shared" si="30"/>
        <v>0</v>
      </c>
    </row>
    <row r="396" spans="1:14" x14ac:dyDescent="0.3">
      <c r="A396" s="827" t="s">
        <v>1936</v>
      </c>
      <c r="B396" s="828" t="s">
        <v>1937</v>
      </c>
      <c r="C396" s="824">
        <v>7</v>
      </c>
      <c r="D396" s="1378" t="str">
        <f t="shared" si="28"/>
        <v/>
      </c>
      <c r="E396" s="911">
        <f>IF(ISERROR(VLOOKUP(CONCATENATE($B396,"-",$C396),IN_1F!$B$2:$X$2946,3,FALSE))=TRUE,"",VLOOKUP(CONCATENATE($B396,"-",$C396),IN_1F!$B$2:$X$2946,3,FALSE))</f>
        <v>0</v>
      </c>
      <c r="F396" s="912">
        <f>IF(ISERROR(VLOOKUP(CONCATENATE($B396,"-",$C396),IN_1F!$B$2:$X$2946,4,FALSE))=TRUE,"",VLOOKUP(CONCATENATE($B396,"-",$C396),IN_1F!$B$2:$X$2946,4,FALSE))</f>
        <v>0</v>
      </c>
      <c r="G396" s="911">
        <f>IF(ISERROR(VLOOKUP(CONCATENATE($B396,"-",$C396),IN_1F!$B$2:$X$2946,5,FALSE))=TRUE,"",VLOOKUP(CONCATENATE($B396,"-",$C396),IN_1F!$B$2:$X$2946,5,FALSE))</f>
        <v>0</v>
      </c>
      <c r="H396" s="913">
        <f>IF(ISERROR(VLOOKUP(CONCATENATE($B396,"-",$C396),IN_1F!$B$2:$X$2946,6,FALSE))=TRUE,"",VLOOKUP(CONCATENATE($B396,"-",$C396),IN_1F!$B$2:$X$2946,6,FALSE))</f>
        <v>0</v>
      </c>
      <c r="I396" s="911">
        <f>IF(ISERROR(VLOOKUP(CONCATENATE($B396,"-",$C396),IN_1F!$B$2:$X$2946,7,FALSE))=TRUE,"",VLOOKUP(CONCATENATE($B396,"-",$C396),IN_1F!$B$2:$X$2946,7,FALSE))</f>
        <v>0</v>
      </c>
      <c r="J396" s="913">
        <f>IF(ISERROR(VLOOKUP(CONCATENATE($B396,"-",$C396),IN_1F!$B$2:$X$2946,8,FALSE))=TRUE,"",VLOOKUP(CONCATENATE($B396,"-",$C396),IN_1F!$B$2:$X$2946,8,FALSE))</f>
        <v>0</v>
      </c>
      <c r="K396" s="911">
        <f>IF(ISERROR(VLOOKUP(CONCATENATE($B396,"-",$C396),IN_1F!$B$2:$X$2946,9,FALSE))=TRUE,"",VLOOKUP(CONCATENATE($B396,"-",$C396),IN_1F!$B$2:$X$2946,9,FALSE))</f>
        <v>0</v>
      </c>
      <c r="L396" s="913">
        <f>IF(ISERROR(VLOOKUP(CONCATENATE($B396,"-",$C396),IN_1F!$B$2:$X$2946,10,FALSE))=TRUE,"",VLOOKUP(CONCATENATE($B396,"-",$C396),IN_1F!$B$2:$X$2946,10,FALSE))</f>
        <v>0</v>
      </c>
      <c r="M396" s="1636">
        <f t="shared" si="29"/>
        <v>0</v>
      </c>
      <c r="N396" s="1637">
        <f t="shared" si="30"/>
        <v>0</v>
      </c>
    </row>
    <row r="397" spans="1:14" x14ac:dyDescent="0.3">
      <c r="A397" s="827" t="s">
        <v>1938</v>
      </c>
      <c r="B397" s="828" t="s">
        <v>1939</v>
      </c>
      <c r="C397" s="824">
        <v>7</v>
      </c>
      <c r="D397" s="1378" t="str">
        <f t="shared" si="28"/>
        <v/>
      </c>
      <c r="E397" s="911">
        <f>IF(ISERROR(VLOOKUP(CONCATENATE($B397,"-",$C397),IN_1F!$B$2:$X$2946,3,FALSE))=TRUE,"",VLOOKUP(CONCATENATE($B397,"-",$C397),IN_1F!$B$2:$X$2946,3,FALSE))</f>
        <v>0</v>
      </c>
      <c r="F397" s="912">
        <f>IF(ISERROR(VLOOKUP(CONCATENATE($B397,"-",$C397),IN_1F!$B$2:$X$2946,4,FALSE))=TRUE,"",VLOOKUP(CONCATENATE($B397,"-",$C397),IN_1F!$B$2:$X$2946,4,FALSE))</f>
        <v>0</v>
      </c>
      <c r="G397" s="911">
        <f>IF(ISERROR(VLOOKUP(CONCATENATE($B397,"-",$C397),IN_1F!$B$2:$X$2946,5,FALSE))=TRUE,"",VLOOKUP(CONCATENATE($B397,"-",$C397),IN_1F!$B$2:$X$2946,5,FALSE))</f>
        <v>0</v>
      </c>
      <c r="H397" s="913">
        <f>IF(ISERROR(VLOOKUP(CONCATENATE($B397,"-",$C397),IN_1F!$B$2:$X$2946,6,FALSE))=TRUE,"",VLOOKUP(CONCATENATE($B397,"-",$C397),IN_1F!$B$2:$X$2946,6,FALSE))</f>
        <v>0</v>
      </c>
      <c r="I397" s="911">
        <f>IF(ISERROR(VLOOKUP(CONCATENATE($B397,"-",$C397),IN_1F!$B$2:$X$2946,7,FALSE))=TRUE,"",VLOOKUP(CONCATENATE($B397,"-",$C397),IN_1F!$B$2:$X$2946,7,FALSE))</f>
        <v>0</v>
      </c>
      <c r="J397" s="913">
        <f>IF(ISERROR(VLOOKUP(CONCATENATE($B397,"-",$C397),IN_1F!$B$2:$X$2946,8,FALSE))=TRUE,"",VLOOKUP(CONCATENATE($B397,"-",$C397),IN_1F!$B$2:$X$2946,8,FALSE))</f>
        <v>0</v>
      </c>
      <c r="K397" s="911">
        <f>IF(ISERROR(VLOOKUP(CONCATENATE($B397,"-",$C397),IN_1F!$B$2:$X$2946,9,FALSE))=TRUE,"",VLOOKUP(CONCATENATE($B397,"-",$C397),IN_1F!$B$2:$X$2946,9,FALSE))</f>
        <v>0</v>
      </c>
      <c r="L397" s="913">
        <f>IF(ISERROR(VLOOKUP(CONCATENATE($B397,"-",$C397),IN_1F!$B$2:$X$2946,10,FALSE))=TRUE,"",VLOOKUP(CONCATENATE($B397,"-",$C397),IN_1F!$B$2:$X$2946,10,FALSE))</f>
        <v>0</v>
      </c>
      <c r="M397" s="1636">
        <f t="shared" si="29"/>
        <v>0</v>
      </c>
      <c r="N397" s="1637">
        <f t="shared" si="30"/>
        <v>0</v>
      </c>
    </row>
    <row r="398" spans="1:14" x14ac:dyDescent="0.3">
      <c r="A398" s="830" t="s">
        <v>1940</v>
      </c>
      <c r="B398" s="831" t="s">
        <v>1941</v>
      </c>
      <c r="C398" s="832">
        <v>7</v>
      </c>
      <c r="D398" s="1378" t="str">
        <f t="shared" si="28"/>
        <v/>
      </c>
      <c r="E398" s="911">
        <f>IF(ISERROR(VLOOKUP(CONCATENATE($B398,"-",$C398),IN_1F!$B$2:$X$2946,3,FALSE))=TRUE,"",VLOOKUP(CONCATENATE($B398,"-",$C398),IN_1F!$B$2:$X$2946,3,FALSE))</f>
        <v>0</v>
      </c>
      <c r="F398" s="912">
        <f>IF(ISERROR(VLOOKUP(CONCATENATE($B398,"-",$C398),IN_1F!$B$2:$X$2946,4,FALSE))=TRUE,"",VLOOKUP(CONCATENATE($B398,"-",$C398),IN_1F!$B$2:$X$2946,4,FALSE))</f>
        <v>0</v>
      </c>
      <c r="G398" s="911">
        <f>IF(ISERROR(VLOOKUP(CONCATENATE($B398,"-",$C398),IN_1F!$B$2:$X$2946,5,FALSE))=TRUE,"",VLOOKUP(CONCATENATE($B398,"-",$C398),IN_1F!$B$2:$X$2946,5,FALSE))</f>
        <v>0</v>
      </c>
      <c r="H398" s="913">
        <f>IF(ISERROR(VLOOKUP(CONCATENATE($B398,"-",$C398),IN_1F!$B$2:$X$2946,6,FALSE))=TRUE,"",VLOOKUP(CONCATENATE($B398,"-",$C398),IN_1F!$B$2:$X$2946,6,FALSE))</f>
        <v>0</v>
      </c>
      <c r="I398" s="911">
        <f>IF(ISERROR(VLOOKUP(CONCATENATE($B398,"-",$C398),IN_1F!$B$2:$X$2946,7,FALSE))=TRUE,"",VLOOKUP(CONCATENATE($B398,"-",$C398),IN_1F!$B$2:$X$2946,7,FALSE))</f>
        <v>0</v>
      </c>
      <c r="J398" s="913">
        <f>IF(ISERROR(VLOOKUP(CONCATENATE($B398,"-",$C398),IN_1F!$B$2:$X$2946,8,FALSE))=TRUE,"",VLOOKUP(CONCATENATE($B398,"-",$C398),IN_1F!$B$2:$X$2946,8,FALSE))</f>
        <v>0</v>
      </c>
      <c r="K398" s="911">
        <f>IF(ISERROR(VLOOKUP(CONCATENATE($B398,"-",$C398),IN_1F!$B$2:$X$2946,9,FALSE))=TRUE,"",VLOOKUP(CONCATENATE($B398,"-",$C398),IN_1F!$B$2:$X$2946,9,FALSE))</f>
        <v>0</v>
      </c>
      <c r="L398" s="913">
        <f>IF(ISERROR(VLOOKUP(CONCATENATE($B398,"-",$C398),IN_1F!$B$2:$X$2946,10,FALSE))=TRUE,"",VLOOKUP(CONCATENATE($B398,"-",$C398),IN_1F!$B$2:$X$2946,10,FALSE))</f>
        <v>0</v>
      </c>
      <c r="M398" s="1636">
        <f t="shared" si="29"/>
        <v>0</v>
      </c>
      <c r="N398" s="1637">
        <f t="shared" si="30"/>
        <v>0</v>
      </c>
    </row>
    <row r="399" spans="1:14" x14ac:dyDescent="0.3">
      <c r="A399" s="827" t="s">
        <v>1942</v>
      </c>
      <c r="B399" s="828" t="s">
        <v>1943</v>
      </c>
      <c r="C399" s="824">
        <v>7</v>
      </c>
      <c r="D399" s="1378" t="str">
        <f t="shared" si="28"/>
        <v/>
      </c>
      <c r="E399" s="911">
        <f>IF(ISERROR(VLOOKUP(CONCATENATE($B399,"-",$C399),IN_1F!$B$2:$X$2946,3,FALSE))=TRUE,"",VLOOKUP(CONCATENATE($B399,"-",$C399),IN_1F!$B$2:$X$2946,3,FALSE))</f>
        <v>0</v>
      </c>
      <c r="F399" s="912">
        <f>IF(ISERROR(VLOOKUP(CONCATENATE($B399,"-",$C399),IN_1F!$B$2:$X$2946,4,FALSE))=TRUE,"",VLOOKUP(CONCATENATE($B399,"-",$C399),IN_1F!$B$2:$X$2946,4,FALSE))</f>
        <v>0</v>
      </c>
      <c r="G399" s="911">
        <f>IF(ISERROR(VLOOKUP(CONCATENATE($B399,"-",$C399),IN_1F!$B$2:$X$2946,5,FALSE))=TRUE,"",VLOOKUP(CONCATENATE($B399,"-",$C399),IN_1F!$B$2:$X$2946,5,FALSE))</f>
        <v>0</v>
      </c>
      <c r="H399" s="913">
        <f>IF(ISERROR(VLOOKUP(CONCATENATE($B399,"-",$C399),IN_1F!$B$2:$X$2946,6,FALSE))=TRUE,"",VLOOKUP(CONCATENATE($B399,"-",$C399),IN_1F!$B$2:$X$2946,6,FALSE))</f>
        <v>0</v>
      </c>
      <c r="I399" s="911">
        <f>IF(ISERROR(VLOOKUP(CONCATENATE($B399,"-",$C399),IN_1F!$B$2:$X$2946,7,FALSE))=TRUE,"",VLOOKUP(CONCATENATE($B399,"-",$C399),IN_1F!$B$2:$X$2946,7,FALSE))</f>
        <v>0</v>
      </c>
      <c r="J399" s="913">
        <f>IF(ISERROR(VLOOKUP(CONCATENATE($B399,"-",$C399),IN_1F!$B$2:$X$2946,8,FALSE))=TRUE,"",VLOOKUP(CONCATENATE($B399,"-",$C399),IN_1F!$B$2:$X$2946,8,FALSE))</f>
        <v>0</v>
      </c>
      <c r="K399" s="911">
        <f>IF(ISERROR(VLOOKUP(CONCATENATE($B399,"-",$C399),IN_1F!$B$2:$X$2946,9,FALSE))=TRUE,"",VLOOKUP(CONCATENATE($B399,"-",$C399),IN_1F!$B$2:$X$2946,9,FALSE))</f>
        <v>0</v>
      </c>
      <c r="L399" s="913">
        <f>IF(ISERROR(VLOOKUP(CONCATENATE($B399,"-",$C399),IN_1F!$B$2:$X$2946,10,FALSE))=TRUE,"",VLOOKUP(CONCATENATE($B399,"-",$C399),IN_1F!$B$2:$X$2946,10,FALSE))</f>
        <v>0</v>
      </c>
      <c r="M399" s="1636">
        <f t="shared" si="29"/>
        <v>0</v>
      </c>
      <c r="N399" s="1637">
        <f t="shared" si="30"/>
        <v>0</v>
      </c>
    </row>
    <row r="400" spans="1:14" x14ac:dyDescent="0.3">
      <c r="A400" s="830" t="s">
        <v>1944</v>
      </c>
      <c r="B400" s="831" t="s">
        <v>1945</v>
      </c>
      <c r="C400" s="832">
        <v>7</v>
      </c>
      <c r="D400" s="1378" t="str">
        <f t="shared" si="28"/>
        <v/>
      </c>
      <c r="E400" s="911">
        <f>IF(ISERROR(VLOOKUP(CONCATENATE($B400,"-",$C400),IN_1F!$B$2:$X$2946,3,FALSE))=TRUE,"",VLOOKUP(CONCATENATE($B400,"-",$C400),IN_1F!$B$2:$X$2946,3,FALSE))</f>
        <v>0</v>
      </c>
      <c r="F400" s="912">
        <f>IF(ISERROR(VLOOKUP(CONCATENATE($B400,"-",$C400),IN_1F!$B$2:$X$2946,4,FALSE))=TRUE,"",VLOOKUP(CONCATENATE($B400,"-",$C400),IN_1F!$B$2:$X$2946,4,FALSE))</f>
        <v>0</v>
      </c>
      <c r="G400" s="911">
        <f>IF(ISERROR(VLOOKUP(CONCATENATE($B400,"-",$C400),IN_1F!$B$2:$X$2946,5,FALSE))=TRUE,"",VLOOKUP(CONCATENATE($B400,"-",$C400),IN_1F!$B$2:$X$2946,5,FALSE))</f>
        <v>0</v>
      </c>
      <c r="H400" s="913">
        <f>IF(ISERROR(VLOOKUP(CONCATENATE($B400,"-",$C400),IN_1F!$B$2:$X$2946,6,FALSE))=TRUE,"",VLOOKUP(CONCATENATE($B400,"-",$C400),IN_1F!$B$2:$X$2946,6,FALSE))</f>
        <v>0</v>
      </c>
      <c r="I400" s="911">
        <f>IF(ISERROR(VLOOKUP(CONCATENATE($B400,"-",$C400),IN_1F!$B$2:$X$2946,7,FALSE))=TRUE,"",VLOOKUP(CONCATENATE($B400,"-",$C400),IN_1F!$B$2:$X$2946,7,FALSE))</f>
        <v>0</v>
      </c>
      <c r="J400" s="913">
        <f>IF(ISERROR(VLOOKUP(CONCATENATE($B400,"-",$C400),IN_1F!$B$2:$X$2946,8,FALSE))=TRUE,"",VLOOKUP(CONCATENATE($B400,"-",$C400),IN_1F!$B$2:$X$2946,8,FALSE))</f>
        <v>0</v>
      </c>
      <c r="K400" s="911">
        <f>IF(ISERROR(VLOOKUP(CONCATENATE($B400,"-",$C400),IN_1F!$B$2:$X$2946,9,FALSE))=TRUE,"",VLOOKUP(CONCATENATE($B400,"-",$C400),IN_1F!$B$2:$X$2946,9,FALSE))</f>
        <v>0</v>
      </c>
      <c r="L400" s="913">
        <f>IF(ISERROR(VLOOKUP(CONCATENATE($B400,"-",$C400),IN_1F!$B$2:$X$2946,10,FALSE))=TRUE,"",VLOOKUP(CONCATENATE($B400,"-",$C400),IN_1F!$B$2:$X$2946,10,FALSE))</f>
        <v>0</v>
      </c>
      <c r="M400" s="1636">
        <f t="shared" si="29"/>
        <v>0</v>
      </c>
      <c r="N400" s="1637">
        <f t="shared" si="30"/>
        <v>0</v>
      </c>
    </row>
    <row r="401" spans="1:14" x14ac:dyDescent="0.3">
      <c r="A401" s="827" t="s">
        <v>1946</v>
      </c>
      <c r="B401" s="828" t="s">
        <v>1947</v>
      </c>
      <c r="C401" s="824">
        <v>7</v>
      </c>
      <c r="D401" s="1378" t="str">
        <f t="shared" si="28"/>
        <v/>
      </c>
      <c r="E401" s="911">
        <f>IF(ISERROR(VLOOKUP(CONCATENATE($B401,"-",$C401),IN_1F!$B$2:$X$2946,3,FALSE))=TRUE,"",VLOOKUP(CONCATENATE($B401,"-",$C401),IN_1F!$B$2:$X$2946,3,FALSE))</f>
        <v>0</v>
      </c>
      <c r="F401" s="912">
        <f>IF(ISERROR(VLOOKUP(CONCATENATE($B401,"-",$C401),IN_1F!$B$2:$X$2946,4,FALSE))=TRUE,"",VLOOKUP(CONCATENATE($B401,"-",$C401),IN_1F!$B$2:$X$2946,4,FALSE))</f>
        <v>0</v>
      </c>
      <c r="G401" s="911">
        <f>IF(ISERROR(VLOOKUP(CONCATENATE($B401,"-",$C401),IN_1F!$B$2:$X$2946,5,FALSE))=TRUE,"",VLOOKUP(CONCATENATE($B401,"-",$C401),IN_1F!$B$2:$X$2946,5,FALSE))</f>
        <v>0</v>
      </c>
      <c r="H401" s="913">
        <f>IF(ISERROR(VLOOKUP(CONCATENATE($B401,"-",$C401),IN_1F!$B$2:$X$2946,6,FALSE))=TRUE,"",VLOOKUP(CONCATENATE($B401,"-",$C401),IN_1F!$B$2:$X$2946,6,FALSE))</f>
        <v>0</v>
      </c>
      <c r="I401" s="911">
        <f>IF(ISERROR(VLOOKUP(CONCATENATE($B401,"-",$C401),IN_1F!$B$2:$X$2946,7,FALSE))=TRUE,"",VLOOKUP(CONCATENATE($B401,"-",$C401),IN_1F!$B$2:$X$2946,7,FALSE))</f>
        <v>0</v>
      </c>
      <c r="J401" s="913">
        <f>IF(ISERROR(VLOOKUP(CONCATENATE($B401,"-",$C401),IN_1F!$B$2:$X$2946,8,FALSE))=TRUE,"",VLOOKUP(CONCATENATE($B401,"-",$C401),IN_1F!$B$2:$X$2946,8,FALSE))</f>
        <v>0</v>
      </c>
      <c r="K401" s="911">
        <f>IF(ISERROR(VLOOKUP(CONCATENATE($B401,"-",$C401),IN_1F!$B$2:$X$2946,9,FALSE))=TRUE,"",VLOOKUP(CONCATENATE($B401,"-",$C401),IN_1F!$B$2:$X$2946,9,FALSE))</f>
        <v>0</v>
      </c>
      <c r="L401" s="913">
        <f>IF(ISERROR(VLOOKUP(CONCATENATE($B401,"-",$C401),IN_1F!$B$2:$X$2946,10,FALSE))=TRUE,"",VLOOKUP(CONCATENATE($B401,"-",$C401),IN_1F!$B$2:$X$2946,10,FALSE))</f>
        <v>0</v>
      </c>
      <c r="M401" s="1636">
        <f t="shared" si="29"/>
        <v>0</v>
      </c>
      <c r="N401" s="1637">
        <f t="shared" si="30"/>
        <v>0</v>
      </c>
    </row>
    <row r="402" spans="1:14" x14ac:dyDescent="0.3">
      <c r="A402" s="830" t="s">
        <v>1948</v>
      </c>
      <c r="B402" s="831" t="s">
        <v>1949</v>
      </c>
      <c r="C402" s="832">
        <v>7</v>
      </c>
      <c r="D402" s="1378" t="str">
        <f t="shared" si="28"/>
        <v/>
      </c>
      <c r="E402" s="911">
        <f>IF(ISERROR(VLOOKUP(CONCATENATE($B402,"-",$C402),IN_1F!$B$2:$X$2946,3,FALSE))=TRUE,"",VLOOKUP(CONCATENATE($B402,"-",$C402),IN_1F!$B$2:$X$2946,3,FALSE))</f>
        <v>0</v>
      </c>
      <c r="F402" s="912">
        <f>IF(ISERROR(VLOOKUP(CONCATENATE($B402,"-",$C402),IN_1F!$B$2:$X$2946,4,FALSE))=TRUE,"",VLOOKUP(CONCATENATE($B402,"-",$C402),IN_1F!$B$2:$X$2946,4,FALSE))</f>
        <v>0</v>
      </c>
      <c r="G402" s="911">
        <f>IF(ISERROR(VLOOKUP(CONCATENATE($B402,"-",$C402),IN_1F!$B$2:$X$2946,5,FALSE))=TRUE,"",VLOOKUP(CONCATENATE($B402,"-",$C402),IN_1F!$B$2:$X$2946,5,FALSE))</f>
        <v>0</v>
      </c>
      <c r="H402" s="913">
        <f>IF(ISERROR(VLOOKUP(CONCATENATE($B402,"-",$C402),IN_1F!$B$2:$X$2946,6,FALSE))=TRUE,"",VLOOKUP(CONCATENATE($B402,"-",$C402),IN_1F!$B$2:$X$2946,6,FALSE))</f>
        <v>0</v>
      </c>
      <c r="I402" s="911">
        <f>IF(ISERROR(VLOOKUP(CONCATENATE($B402,"-",$C402),IN_1F!$B$2:$X$2946,7,FALSE))=TRUE,"",VLOOKUP(CONCATENATE($B402,"-",$C402),IN_1F!$B$2:$X$2946,7,FALSE))</f>
        <v>0</v>
      </c>
      <c r="J402" s="913">
        <f>IF(ISERROR(VLOOKUP(CONCATENATE($B402,"-",$C402),IN_1F!$B$2:$X$2946,8,FALSE))=TRUE,"",VLOOKUP(CONCATENATE($B402,"-",$C402),IN_1F!$B$2:$X$2946,8,FALSE))</f>
        <v>0</v>
      </c>
      <c r="K402" s="911">
        <f>IF(ISERROR(VLOOKUP(CONCATENATE($B402,"-",$C402),IN_1F!$B$2:$X$2946,9,FALSE))=TRUE,"",VLOOKUP(CONCATENATE($B402,"-",$C402),IN_1F!$B$2:$X$2946,9,FALSE))</f>
        <v>0</v>
      </c>
      <c r="L402" s="913">
        <f>IF(ISERROR(VLOOKUP(CONCATENATE($B402,"-",$C402),IN_1F!$B$2:$X$2946,10,FALSE))=TRUE,"",VLOOKUP(CONCATENATE($B402,"-",$C402),IN_1F!$B$2:$X$2946,10,FALSE))</f>
        <v>0</v>
      </c>
      <c r="M402" s="1636">
        <f t="shared" si="29"/>
        <v>0</v>
      </c>
      <c r="N402" s="1637">
        <f t="shared" si="30"/>
        <v>0</v>
      </c>
    </row>
    <row r="403" spans="1:14" x14ac:dyDescent="0.3">
      <c r="A403" s="827" t="s">
        <v>1950</v>
      </c>
      <c r="B403" s="828" t="s">
        <v>1951</v>
      </c>
      <c r="C403" s="824">
        <v>7</v>
      </c>
      <c r="D403" s="1378" t="str">
        <f t="shared" si="28"/>
        <v/>
      </c>
      <c r="E403" s="911">
        <f>IF(ISERROR(VLOOKUP(CONCATENATE($B403,"-",$C403),IN_1F!$B$2:$X$2946,3,FALSE))=TRUE,"",VLOOKUP(CONCATENATE($B403,"-",$C403),IN_1F!$B$2:$X$2946,3,FALSE))</f>
        <v>0</v>
      </c>
      <c r="F403" s="912">
        <f>IF(ISERROR(VLOOKUP(CONCATENATE($B403,"-",$C403),IN_1F!$B$2:$X$2946,4,FALSE))=TRUE,"",VLOOKUP(CONCATENATE($B403,"-",$C403),IN_1F!$B$2:$X$2946,4,FALSE))</f>
        <v>0</v>
      </c>
      <c r="G403" s="911">
        <f>IF(ISERROR(VLOOKUP(CONCATENATE($B403,"-",$C403),IN_1F!$B$2:$X$2946,5,FALSE))=TRUE,"",VLOOKUP(CONCATENATE($B403,"-",$C403),IN_1F!$B$2:$X$2946,5,FALSE))</f>
        <v>0</v>
      </c>
      <c r="H403" s="913">
        <f>IF(ISERROR(VLOOKUP(CONCATENATE($B403,"-",$C403),IN_1F!$B$2:$X$2946,6,FALSE))=TRUE,"",VLOOKUP(CONCATENATE($B403,"-",$C403),IN_1F!$B$2:$X$2946,6,FALSE))</f>
        <v>0</v>
      </c>
      <c r="I403" s="911">
        <f>IF(ISERROR(VLOOKUP(CONCATENATE($B403,"-",$C403),IN_1F!$B$2:$X$2946,7,FALSE))=TRUE,"",VLOOKUP(CONCATENATE($B403,"-",$C403),IN_1F!$B$2:$X$2946,7,FALSE))</f>
        <v>0</v>
      </c>
      <c r="J403" s="913">
        <f>IF(ISERROR(VLOOKUP(CONCATENATE($B403,"-",$C403),IN_1F!$B$2:$X$2946,8,FALSE))=TRUE,"",VLOOKUP(CONCATENATE($B403,"-",$C403),IN_1F!$B$2:$X$2946,8,FALSE))</f>
        <v>0</v>
      </c>
      <c r="K403" s="911">
        <f>IF(ISERROR(VLOOKUP(CONCATENATE($B403,"-",$C403),IN_1F!$B$2:$X$2946,9,FALSE))=TRUE,"",VLOOKUP(CONCATENATE($B403,"-",$C403),IN_1F!$B$2:$X$2946,9,FALSE))</f>
        <v>0</v>
      </c>
      <c r="L403" s="913">
        <f>IF(ISERROR(VLOOKUP(CONCATENATE($B403,"-",$C403),IN_1F!$B$2:$X$2946,10,FALSE))=TRUE,"",VLOOKUP(CONCATENATE($B403,"-",$C403),IN_1F!$B$2:$X$2946,10,FALSE))</f>
        <v>0</v>
      </c>
      <c r="M403" s="1636">
        <f t="shared" si="29"/>
        <v>0</v>
      </c>
      <c r="N403" s="1637">
        <f t="shared" si="30"/>
        <v>0</v>
      </c>
    </row>
    <row r="404" spans="1:14" x14ac:dyDescent="0.3">
      <c r="A404" s="830" t="s">
        <v>1952</v>
      </c>
      <c r="B404" s="831" t="s">
        <v>1953</v>
      </c>
      <c r="C404" s="832">
        <v>7</v>
      </c>
      <c r="D404" s="1378" t="str">
        <f t="shared" si="28"/>
        <v/>
      </c>
      <c r="E404" s="911">
        <f>IF(ISERROR(VLOOKUP(CONCATENATE($B404,"-",$C404),IN_1F!$B$2:$X$2946,3,FALSE))=TRUE,"",VLOOKUP(CONCATENATE($B404,"-",$C404),IN_1F!$B$2:$X$2946,3,FALSE))</f>
        <v>0</v>
      </c>
      <c r="F404" s="912">
        <f>IF(ISERROR(VLOOKUP(CONCATENATE($B404,"-",$C404),IN_1F!$B$2:$X$2946,4,FALSE))=TRUE,"",VLOOKUP(CONCATENATE($B404,"-",$C404),IN_1F!$B$2:$X$2946,4,FALSE))</f>
        <v>0</v>
      </c>
      <c r="G404" s="911">
        <f>IF(ISERROR(VLOOKUP(CONCATENATE($B404,"-",$C404),IN_1F!$B$2:$X$2946,5,FALSE))=TRUE,"",VLOOKUP(CONCATENATE($B404,"-",$C404),IN_1F!$B$2:$X$2946,5,FALSE))</f>
        <v>0</v>
      </c>
      <c r="H404" s="913">
        <f>IF(ISERROR(VLOOKUP(CONCATENATE($B404,"-",$C404),IN_1F!$B$2:$X$2946,6,FALSE))=TRUE,"",VLOOKUP(CONCATENATE($B404,"-",$C404),IN_1F!$B$2:$X$2946,6,FALSE))</f>
        <v>0</v>
      </c>
      <c r="I404" s="911">
        <f>IF(ISERROR(VLOOKUP(CONCATENATE($B404,"-",$C404),IN_1F!$B$2:$X$2946,7,FALSE))=TRUE,"",VLOOKUP(CONCATENATE($B404,"-",$C404),IN_1F!$B$2:$X$2946,7,FALSE))</f>
        <v>0</v>
      </c>
      <c r="J404" s="913">
        <f>IF(ISERROR(VLOOKUP(CONCATENATE($B404,"-",$C404),IN_1F!$B$2:$X$2946,8,FALSE))=TRUE,"",VLOOKUP(CONCATENATE($B404,"-",$C404),IN_1F!$B$2:$X$2946,8,FALSE))</f>
        <v>0</v>
      </c>
      <c r="K404" s="911">
        <f>IF(ISERROR(VLOOKUP(CONCATENATE($B404,"-",$C404),IN_1F!$B$2:$X$2946,9,FALSE))=TRUE,"",VLOOKUP(CONCATENATE($B404,"-",$C404),IN_1F!$B$2:$X$2946,9,FALSE))</f>
        <v>0</v>
      </c>
      <c r="L404" s="913">
        <f>IF(ISERROR(VLOOKUP(CONCATENATE($B404,"-",$C404),IN_1F!$B$2:$X$2946,10,FALSE))=TRUE,"",VLOOKUP(CONCATENATE($B404,"-",$C404),IN_1F!$B$2:$X$2946,10,FALSE))</f>
        <v>0</v>
      </c>
      <c r="M404" s="1636">
        <f t="shared" si="29"/>
        <v>0</v>
      </c>
      <c r="N404" s="1637">
        <f t="shared" si="30"/>
        <v>0</v>
      </c>
    </row>
    <row r="405" spans="1:14" x14ac:dyDescent="0.3">
      <c r="A405" s="827" t="s">
        <v>1954</v>
      </c>
      <c r="B405" s="828" t="s">
        <v>1955</v>
      </c>
      <c r="C405" s="824">
        <v>7</v>
      </c>
      <c r="D405" s="1378" t="str">
        <f t="shared" si="28"/>
        <v/>
      </c>
      <c r="E405" s="911">
        <f>IF(ISERROR(VLOOKUP(CONCATENATE($B405,"-",$C405),IN_1F!$B$2:$X$2946,3,FALSE))=TRUE,"",VLOOKUP(CONCATENATE($B405,"-",$C405),IN_1F!$B$2:$X$2946,3,FALSE))</f>
        <v>0</v>
      </c>
      <c r="F405" s="912">
        <f>IF(ISERROR(VLOOKUP(CONCATENATE($B405,"-",$C405),IN_1F!$B$2:$X$2946,4,FALSE))=TRUE,"",VLOOKUP(CONCATENATE($B405,"-",$C405),IN_1F!$B$2:$X$2946,4,FALSE))</f>
        <v>0</v>
      </c>
      <c r="G405" s="911">
        <f>IF(ISERROR(VLOOKUP(CONCATENATE($B405,"-",$C405),IN_1F!$B$2:$X$2946,5,FALSE))=TRUE,"",VLOOKUP(CONCATENATE($B405,"-",$C405),IN_1F!$B$2:$X$2946,5,FALSE))</f>
        <v>0</v>
      </c>
      <c r="H405" s="913">
        <f>IF(ISERROR(VLOOKUP(CONCATENATE($B405,"-",$C405),IN_1F!$B$2:$X$2946,6,FALSE))=TRUE,"",VLOOKUP(CONCATENATE($B405,"-",$C405),IN_1F!$B$2:$X$2946,6,FALSE))</f>
        <v>0</v>
      </c>
      <c r="I405" s="911">
        <f>IF(ISERROR(VLOOKUP(CONCATENATE($B405,"-",$C405),IN_1F!$B$2:$X$2946,7,FALSE))=TRUE,"",VLOOKUP(CONCATENATE($B405,"-",$C405),IN_1F!$B$2:$X$2946,7,FALSE))</f>
        <v>0</v>
      </c>
      <c r="J405" s="913">
        <f>IF(ISERROR(VLOOKUP(CONCATENATE($B405,"-",$C405),IN_1F!$B$2:$X$2946,8,FALSE))=TRUE,"",VLOOKUP(CONCATENATE($B405,"-",$C405),IN_1F!$B$2:$X$2946,8,FALSE))</f>
        <v>0</v>
      </c>
      <c r="K405" s="911">
        <f>IF(ISERROR(VLOOKUP(CONCATENATE($B405,"-",$C405),IN_1F!$B$2:$X$2946,9,FALSE))=TRUE,"",VLOOKUP(CONCATENATE($B405,"-",$C405),IN_1F!$B$2:$X$2946,9,FALSE))</f>
        <v>0</v>
      </c>
      <c r="L405" s="913">
        <f>IF(ISERROR(VLOOKUP(CONCATENATE($B405,"-",$C405),IN_1F!$B$2:$X$2946,10,FALSE))=TRUE,"",VLOOKUP(CONCATENATE($B405,"-",$C405),IN_1F!$B$2:$X$2946,10,FALSE))</f>
        <v>0</v>
      </c>
      <c r="M405" s="1636">
        <f t="shared" si="29"/>
        <v>0</v>
      </c>
      <c r="N405" s="1637">
        <f t="shared" si="30"/>
        <v>0</v>
      </c>
    </row>
    <row r="406" spans="1:14" x14ac:dyDescent="0.3">
      <c r="A406" s="830" t="s">
        <v>1956</v>
      </c>
      <c r="B406" s="831" t="s">
        <v>1957</v>
      </c>
      <c r="C406" s="832">
        <v>7</v>
      </c>
      <c r="D406" s="1378" t="str">
        <f t="shared" si="28"/>
        <v/>
      </c>
      <c r="E406" s="911">
        <f>IF(ISERROR(VLOOKUP(CONCATENATE($B406,"-",$C406),IN_1F!$B$2:$X$2946,3,FALSE))=TRUE,"",VLOOKUP(CONCATENATE($B406,"-",$C406),IN_1F!$B$2:$X$2946,3,FALSE))</f>
        <v>0</v>
      </c>
      <c r="F406" s="912">
        <f>IF(ISERROR(VLOOKUP(CONCATENATE($B406,"-",$C406),IN_1F!$B$2:$X$2946,4,FALSE))=TRUE,"",VLOOKUP(CONCATENATE($B406,"-",$C406),IN_1F!$B$2:$X$2946,4,FALSE))</f>
        <v>0</v>
      </c>
      <c r="G406" s="911">
        <f>IF(ISERROR(VLOOKUP(CONCATENATE($B406,"-",$C406),IN_1F!$B$2:$X$2946,5,FALSE))=TRUE,"",VLOOKUP(CONCATENATE($B406,"-",$C406),IN_1F!$B$2:$X$2946,5,FALSE))</f>
        <v>0</v>
      </c>
      <c r="H406" s="913">
        <f>IF(ISERROR(VLOOKUP(CONCATENATE($B406,"-",$C406),IN_1F!$B$2:$X$2946,6,FALSE))=TRUE,"",VLOOKUP(CONCATENATE($B406,"-",$C406),IN_1F!$B$2:$X$2946,6,FALSE))</f>
        <v>0</v>
      </c>
      <c r="I406" s="911">
        <f>IF(ISERROR(VLOOKUP(CONCATENATE($B406,"-",$C406),IN_1F!$B$2:$X$2946,7,FALSE))=TRUE,"",VLOOKUP(CONCATENATE($B406,"-",$C406),IN_1F!$B$2:$X$2946,7,FALSE))</f>
        <v>0</v>
      </c>
      <c r="J406" s="913">
        <f>IF(ISERROR(VLOOKUP(CONCATENATE($B406,"-",$C406),IN_1F!$B$2:$X$2946,8,FALSE))=TRUE,"",VLOOKUP(CONCATENATE($B406,"-",$C406),IN_1F!$B$2:$X$2946,8,FALSE))</f>
        <v>0</v>
      </c>
      <c r="K406" s="911">
        <f>IF(ISERROR(VLOOKUP(CONCATENATE($B406,"-",$C406),IN_1F!$B$2:$X$2946,9,FALSE))=TRUE,"",VLOOKUP(CONCATENATE($B406,"-",$C406),IN_1F!$B$2:$X$2946,9,FALSE))</f>
        <v>0</v>
      </c>
      <c r="L406" s="913">
        <f>IF(ISERROR(VLOOKUP(CONCATENATE($B406,"-",$C406),IN_1F!$B$2:$X$2946,10,FALSE))=TRUE,"",VLOOKUP(CONCATENATE($B406,"-",$C406),IN_1F!$B$2:$X$2946,10,FALSE))</f>
        <v>0</v>
      </c>
      <c r="M406" s="1636">
        <f t="shared" si="29"/>
        <v>0</v>
      </c>
      <c r="N406" s="1637">
        <f t="shared" si="30"/>
        <v>0</v>
      </c>
    </row>
    <row r="407" spans="1:14" x14ac:dyDescent="0.3">
      <c r="A407" s="827" t="s">
        <v>1958</v>
      </c>
      <c r="B407" s="828" t="s">
        <v>1959</v>
      </c>
      <c r="C407" s="824">
        <v>7</v>
      </c>
      <c r="D407" s="1378" t="str">
        <f t="shared" si="28"/>
        <v/>
      </c>
      <c r="E407" s="911">
        <f>IF(ISERROR(VLOOKUP(CONCATENATE($B407,"-",$C407),IN_1F!$B$2:$X$2946,3,FALSE))=TRUE,"",VLOOKUP(CONCATENATE($B407,"-",$C407),IN_1F!$B$2:$X$2946,3,FALSE))</f>
        <v>0</v>
      </c>
      <c r="F407" s="912">
        <f>IF(ISERROR(VLOOKUP(CONCATENATE($B407,"-",$C407),IN_1F!$B$2:$X$2946,4,FALSE))=TRUE,"",VLOOKUP(CONCATENATE($B407,"-",$C407),IN_1F!$B$2:$X$2946,4,FALSE))</f>
        <v>0</v>
      </c>
      <c r="G407" s="911">
        <f>IF(ISERROR(VLOOKUP(CONCATENATE($B407,"-",$C407),IN_1F!$B$2:$X$2946,5,FALSE))=TRUE,"",VLOOKUP(CONCATENATE($B407,"-",$C407),IN_1F!$B$2:$X$2946,5,FALSE))</f>
        <v>0</v>
      </c>
      <c r="H407" s="913">
        <f>IF(ISERROR(VLOOKUP(CONCATENATE($B407,"-",$C407),IN_1F!$B$2:$X$2946,6,FALSE))=TRUE,"",VLOOKUP(CONCATENATE($B407,"-",$C407),IN_1F!$B$2:$X$2946,6,FALSE))</f>
        <v>0</v>
      </c>
      <c r="I407" s="911">
        <f>IF(ISERROR(VLOOKUP(CONCATENATE($B407,"-",$C407),IN_1F!$B$2:$X$2946,7,FALSE))=TRUE,"",VLOOKUP(CONCATENATE($B407,"-",$C407),IN_1F!$B$2:$X$2946,7,FALSE))</f>
        <v>0</v>
      </c>
      <c r="J407" s="913">
        <f>IF(ISERROR(VLOOKUP(CONCATENATE($B407,"-",$C407),IN_1F!$B$2:$X$2946,8,FALSE))=TRUE,"",VLOOKUP(CONCATENATE($B407,"-",$C407),IN_1F!$B$2:$X$2946,8,FALSE))</f>
        <v>0</v>
      </c>
      <c r="K407" s="911">
        <f>IF(ISERROR(VLOOKUP(CONCATENATE($B407,"-",$C407),IN_1F!$B$2:$X$2946,9,FALSE))=TRUE,"",VLOOKUP(CONCATENATE($B407,"-",$C407),IN_1F!$B$2:$X$2946,9,FALSE))</f>
        <v>0</v>
      </c>
      <c r="L407" s="913">
        <f>IF(ISERROR(VLOOKUP(CONCATENATE($B407,"-",$C407),IN_1F!$B$2:$X$2946,10,FALSE))=TRUE,"",VLOOKUP(CONCATENATE($B407,"-",$C407),IN_1F!$B$2:$X$2946,10,FALSE))</f>
        <v>0</v>
      </c>
      <c r="M407" s="1636">
        <f t="shared" si="29"/>
        <v>0</v>
      </c>
      <c r="N407" s="1637">
        <f t="shared" si="30"/>
        <v>0</v>
      </c>
    </row>
    <row r="408" spans="1:14" x14ac:dyDescent="0.3">
      <c r="A408" s="830" t="s">
        <v>1960</v>
      </c>
      <c r="B408" s="831" t="s">
        <v>1961</v>
      </c>
      <c r="C408" s="832">
        <v>7</v>
      </c>
      <c r="D408" s="1378" t="str">
        <f t="shared" si="28"/>
        <v/>
      </c>
      <c r="E408" s="911">
        <f>IF(ISERROR(VLOOKUP(CONCATENATE($B408,"-",$C408),IN_1F!$B$2:$X$2946,3,FALSE))=TRUE,"",VLOOKUP(CONCATENATE($B408,"-",$C408),IN_1F!$B$2:$X$2946,3,FALSE))</f>
        <v>0</v>
      </c>
      <c r="F408" s="912">
        <f>IF(ISERROR(VLOOKUP(CONCATENATE($B408,"-",$C408),IN_1F!$B$2:$X$2946,4,FALSE))=TRUE,"",VLOOKUP(CONCATENATE($B408,"-",$C408),IN_1F!$B$2:$X$2946,4,FALSE))</f>
        <v>0</v>
      </c>
      <c r="G408" s="911">
        <f>IF(ISERROR(VLOOKUP(CONCATENATE($B408,"-",$C408),IN_1F!$B$2:$X$2946,5,FALSE))=TRUE,"",VLOOKUP(CONCATENATE($B408,"-",$C408),IN_1F!$B$2:$X$2946,5,FALSE))</f>
        <v>0</v>
      </c>
      <c r="H408" s="913">
        <f>IF(ISERROR(VLOOKUP(CONCATENATE($B408,"-",$C408),IN_1F!$B$2:$X$2946,6,FALSE))=TRUE,"",VLOOKUP(CONCATENATE($B408,"-",$C408),IN_1F!$B$2:$X$2946,6,FALSE))</f>
        <v>0</v>
      </c>
      <c r="I408" s="911">
        <f>IF(ISERROR(VLOOKUP(CONCATENATE($B408,"-",$C408),IN_1F!$B$2:$X$2946,7,FALSE))=TRUE,"",VLOOKUP(CONCATENATE($B408,"-",$C408),IN_1F!$B$2:$X$2946,7,FALSE))</f>
        <v>0</v>
      </c>
      <c r="J408" s="913">
        <f>IF(ISERROR(VLOOKUP(CONCATENATE($B408,"-",$C408),IN_1F!$B$2:$X$2946,8,FALSE))=TRUE,"",VLOOKUP(CONCATENATE($B408,"-",$C408),IN_1F!$B$2:$X$2946,8,FALSE))</f>
        <v>0</v>
      </c>
      <c r="K408" s="911">
        <f>IF(ISERROR(VLOOKUP(CONCATENATE($B408,"-",$C408),IN_1F!$B$2:$X$2946,9,FALSE))=TRUE,"",VLOOKUP(CONCATENATE($B408,"-",$C408),IN_1F!$B$2:$X$2946,9,FALSE))</f>
        <v>0</v>
      </c>
      <c r="L408" s="913">
        <f>IF(ISERROR(VLOOKUP(CONCATENATE($B408,"-",$C408),IN_1F!$B$2:$X$2946,10,FALSE))=TRUE,"",VLOOKUP(CONCATENATE($B408,"-",$C408),IN_1F!$B$2:$X$2946,10,FALSE))</f>
        <v>0</v>
      </c>
      <c r="M408" s="1636">
        <f t="shared" si="29"/>
        <v>0</v>
      </c>
      <c r="N408" s="1637">
        <f t="shared" si="30"/>
        <v>0</v>
      </c>
    </row>
    <row r="409" spans="1:14" x14ac:dyDescent="0.3">
      <c r="A409" s="827" t="s">
        <v>1962</v>
      </c>
      <c r="B409" s="828" t="s">
        <v>1963</v>
      </c>
      <c r="C409" s="824">
        <v>7</v>
      </c>
      <c r="D409" s="1378" t="str">
        <f t="shared" si="28"/>
        <v/>
      </c>
      <c r="E409" s="911">
        <f>IF(ISERROR(VLOOKUP(CONCATENATE($B409,"-",$C409),IN_1F!$B$2:$X$2946,3,FALSE))=TRUE,"",VLOOKUP(CONCATENATE($B409,"-",$C409),IN_1F!$B$2:$X$2946,3,FALSE))</f>
        <v>0</v>
      </c>
      <c r="F409" s="912">
        <f>IF(ISERROR(VLOOKUP(CONCATENATE($B409,"-",$C409),IN_1F!$B$2:$X$2946,4,FALSE))=TRUE,"",VLOOKUP(CONCATENATE($B409,"-",$C409),IN_1F!$B$2:$X$2946,4,FALSE))</f>
        <v>0</v>
      </c>
      <c r="G409" s="911">
        <f>IF(ISERROR(VLOOKUP(CONCATENATE($B409,"-",$C409),IN_1F!$B$2:$X$2946,5,FALSE))=TRUE,"",VLOOKUP(CONCATENATE($B409,"-",$C409),IN_1F!$B$2:$X$2946,5,FALSE))</f>
        <v>0</v>
      </c>
      <c r="H409" s="913">
        <f>IF(ISERROR(VLOOKUP(CONCATENATE($B409,"-",$C409),IN_1F!$B$2:$X$2946,6,FALSE))=TRUE,"",VLOOKUP(CONCATENATE($B409,"-",$C409),IN_1F!$B$2:$X$2946,6,FALSE))</f>
        <v>0</v>
      </c>
      <c r="I409" s="911">
        <f>IF(ISERROR(VLOOKUP(CONCATENATE($B409,"-",$C409),IN_1F!$B$2:$X$2946,7,FALSE))=TRUE,"",VLOOKUP(CONCATENATE($B409,"-",$C409),IN_1F!$B$2:$X$2946,7,FALSE))</f>
        <v>0</v>
      </c>
      <c r="J409" s="913">
        <f>IF(ISERROR(VLOOKUP(CONCATENATE($B409,"-",$C409),IN_1F!$B$2:$X$2946,8,FALSE))=TRUE,"",VLOOKUP(CONCATENATE($B409,"-",$C409),IN_1F!$B$2:$X$2946,8,FALSE))</f>
        <v>0</v>
      </c>
      <c r="K409" s="911">
        <f>IF(ISERROR(VLOOKUP(CONCATENATE($B409,"-",$C409),IN_1F!$B$2:$X$2946,9,FALSE))=TRUE,"",VLOOKUP(CONCATENATE($B409,"-",$C409),IN_1F!$B$2:$X$2946,9,FALSE))</f>
        <v>0</v>
      </c>
      <c r="L409" s="913">
        <f>IF(ISERROR(VLOOKUP(CONCATENATE($B409,"-",$C409),IN_1F!$B$2:$X$2946,10,FALSE))=TRUE,"",VLOOKUP(CONCATENATE($B409,"-",$C409),IN_1F!$B$2:$X$2946,10,FALSE))</f>
        <v>0</v>
      </c>
      <c r="M409" s="1636">
        <f t="shared" si="29"/>
        <v>0</v>
      </c>
      <c r="N409" s="1637">
        <f t="shared" si="30"/>
        <v>0</v>
      </c>
    </row>
    <row r="410" spans="1:14" x14ac:dyDescent="0.3">
      <c r="A410" s="827" t="s">
        <v>1964</v>
      </c>
      <c r="B410" s="828" t="s">
        <v>1965</v>
      </c>
      <c r="C410" s="824">
        <v>7</v>
      </c>
      <c r="D410" s="1378" t="str">
        <f t="shared" si="28"/>
        <v/>
      </c>
      <c r="E410" s="911">
        <f>IF(ISERROR(VLOOKUP(CONCATENATE($B410,"-",$C410),IN_1F!$B$2:$X$2946,3,FALSE))=TRUE,"",VLOOKUP(CONCATENATE($B410,"-",$C410),IN_1F!$B$2:$X$2946,3,FALSE))</f>
        <v>0</v>
      </c>
      <c r="F410" s="912">
        <f>IF(ISERROR(VLOOKUP(CONCATENATE($B410,"-",$C410),IN_1F!$B$2:$X$2946,4,FALSE))=TRUE,"",VLOOKUP(CONCATENATE($B410,"-",$C410),IN_1F!$B$2:$X$2946,4,FALSE))</f>
        <v>0</v>
      </c>
      <c r="G410" s="911">
        <f>IF(ISERROR(VLOOKUP(CONCATENATE($B410,"-",$C410),IN_1F!$B$2:$X$2946,5,FALSE))=TRUE,"",VLOOKUP(CONCATENATE($B410,"-",$C410),IN_1F!$B$2:$X$2946,5,FALSE))</f>
        <v>0</v>
      </c>
      <c r="H410" s="913">
        <f>IF(ISERROR(VLOOKUP(CONCATENATE($B410,"-",$C410),IN_1F!$B$2:$X$2946,6,FALSE))=TRUE,"",VLOOKUP(CONCATENATE($B410,"-",$C410),IN_1F!$B$2:$X$2946,6,FALSE))</f>
        <v>0</v>
      </c>
      <c r="I410" s="911">
        <f>IF(ISERROR(VLOOKUP(CONCATENATE($B410,"-",$C410),IN_1F!$B$2:$X$2946,7,FALSE))=TRUE,"",VLOOKUP(CONCATENATE($B410,"-",$C410),IN_1F!$B$2:$X$2946,7,FALSE))</f>
        <v>0</v>
      </c>
      <c r="J410" s="913">
        <f>IF(ISERROR(VLOOKUP(CONCATENATE($B410,"-",$C410),IN_1F!$B$2:$X$2946,8,FALSE))=TRUE,"",VLOOKUP(CONCATENATE($B410,"-",$C410),IN_1F!$B$2:$X$2946,8,FALSE))</f>
        <v>0</v>
      </c>
      <c r="K410" s="911">
        <f>IF(ISERROR(VLOOKUP(CONCATENATE($B410,"-",$C410),IN_1F!$B$2:$X$2946,9,FALSE))=TRUE,"",VLOOKUP(CONCATENATE($B410,"-",$C410),IN_1F!$B$2:$X$2946,9,FALSE))</f>
        <v>0</v>
      </c>
      <c r="L410" s="913">
        <f>IF(ISERROR(VLOOKUP(CONCATENATE($B410,"-",$C410),IN_1F!$B$2:$X$2946,10,FALSE))=TRUE,"",VLOOKUP(CONCATENATE($B410,"-",$C410),IN_1F!$B$2:$X$2946,10,FALSE))</f>
        <v>0</v>
      </c>
      <c r="M410" s="1636">
        <f t="shared" si="29"/>
        <v>0</v>
      </c>
      <c r="N410" s="1637">
        <f t="shared" si="30"/>
        <v>0</v>
      </c>
    </row>
    <row r="411" spans="1:14" x14ac:dyDescent="0.3">
      <c r="A411" s="827" t="s">
        <v>1966</v>
      </c>
      <c r="B411" s="828" t="s">
        <v>1967</v>
      </c>
      <c r="C411" s="824">
        <v>7</v>
      </c>
      <c r="D411" s="1378" t="str">
        <f t="shared" si="28"/>
        <v/>
      </c>
      <c r="E411" s="911">
        <f>IF(ISERROR(VLOOKUP(CONCATENATE($B411,"-",$C411),IN_1F!$B$2:$X$2946,3,FALSE))=TRUE,"",VLOOKUP(CONCATENATE($B411,"-",$C411),IN_1F!$B$2:$X$2946,3,FALSE))</f>
        <v>0</v>
      </c>
      <c r="F411" s="912">
        <f>IF(ISERROR(VLOOKUP(CONCATENATE($B411,"-",$C411),IN_1F!$B$2:$X$2946,4,FALSE))=TRUE,"",VLOOKUP(CONCATENATE($B411,"-",$C411),IN_1F!$B$2:$X$2946,4,FALSE))</f>
        <v>0</v>
      </c>
      <c r="G411" s="911">
        <f>IF(ISERROR(VLOOKUP(CONCATENATE($B411,"-",$C411),IN_1F!$B$2:$X$2946,5,FALSE))=TRUE,"",VLOOKUP(CONCATENATE($B411,"-",$C411),IN_1F!$B$2:$X$2946,5,FALSE))</f>
        <v>0</v>
      </c>
      <c r="H411" s="913">
        <f>IF(ISERROR(VLOOKUP(CONCATENATE($B411,"-",$C411),IN_1F!$B$2:$X$2946,6,FALSE))=TRUE,"",VLOOKUP(CONCATENATE($B411,"-",$C411),IN_1F!$B$2:$X$2946,6,FALSE))</f>
        <v>0</v>
      </c>
      <c r="I411" s="911">
        <f>IF(ISERROR(VLOOKUP(CONCATENATE($B411,"-",$C411),IN_1F!$B$2:$X$2946,7,FALSE))=TRUE,"",VLOOKUP(CONCATENATE($B411,"-",$C411),IN_1F!$B$2:$X$2946,7,FALSE))</f>
        <v>0</v>
      </c>
      <c r="J411" s="913">
        <f>IF(ISERROR(VLOOKUP(CONCATENATE($B411,"-",$C411),IN_1F!$B$2:$X$2946,8,FALSE))=TRUE,"",VLOOKUP(CONCATENATE($B411,"-",$C411),IN_1F!$B$2:$X$2946,8,FALSE))</f>
        <v>0</v>
      </c>
      <c r="K411" s="911">
        <f>IF(ISERROR(VLOOKUP(CONCATENATE($B411,"-",$C411),IN_1F!$B$2:$X$2946,9,FALSE))=TRUE,"",VLOOKUP(CONCATENATE($B411,"-",$C411),IN_1F!$B$2:$X$2946,9,FALSE))</f>
        <v>0</v>
      </c>
      <c r="L411" s="913">
        <f>IF(ISERROR(VLOOKUP(CONCATENATE($B411,"-",$C411),IN_1F!$B$2:$X$2946,10,FALSE))=TRUE,"",VLOOKUP(CONCATENATE($B411,"-",$C411),IN_1F!$B$2:$X$2946,10,FALSE))</f>
        <v>0</v>
      </c>
      <c r="M411" s="1636">
        <f t="shared" si="29"/>
        <v>0</v>
      </c>
      <c r="N411" s="1637">
        <f t="shared" si="30"/>
        <v>0</v>
      </c>
    </row>
    <row r="412" spans="1:14" x14ac:dyDescent="0.3">
      <c r="A412" s="827" t="s">
        <v>1968</v>
      </c>
      <c r="B412" s="828" t="s">
        <v>1969</v>
      </c>
      <c r="C412" s="824">
        <v>7</v>
      </c>
      <c r="D412" s="1378" t="str">
        <f t="shared" si="28"/>
        <v/>
      </c>
      <c r="E412" s="911">
        <f>IF(ISERROR(VLOOKUP(CONCATENATE($B412,"-",$C412),IN_1F!$B$2:$X$2946,3,FALSE))=TRUE,"",VLOOKUP(CONCATENATE($B412,"-",$C412),IN_1F!$B$2:$X$2946,3,FALSE))</f>
        <v>0</v>
      </c>
      <c r="F412" s="912">
        <f>IF(ISERROR(VLOOKUP(CONCATENATE($B412,"-",$C412),IN_1F!$B$2:$X$2946,4,FALSE))=TRUE,"",VLOOKUP(CONCATENATE($B412,"-",$C412),IN_1F!$B$2:$X$2946,4,FALSE))</f>
        <v>0</v>
      </c>
      <c r="G412" s="911">
        <f>IF(ISERROR(VLOOKUP(CONCATENATE($B412,"-",$C412),IN_1F!$B$2:$X$2946,5,FALSE))=TRUE,"",VLOOKUP(CONCATENATE($B412,"-",$C412),IN_1F!$B$2:$X$2946,5,FALSE))</f>
        <v>0</v>
      </c>
      <c r="H412" s="913">
        <f>IF(ISERROR(VLOOKUP(CONCATENATE($B412,"-",$C412),IN_1F!$B$2:$X$2946,6,FALSE))=TRUE,"",VLOOKUP(CONCATENATE($B412,"-",$C412),IN_1F!$B$2:$X$2946,6,FALSE))</f>
        <v>0</v>
      </c>
      <c r="I412" s="911">
        <f>IF(ISERROR(VLOOKUP(CONCATENATE($B412,"-",$C412),IN_1F!$B$2:$X$2946,7,FALSE))=TRUE,"",VLOOKUP(CONCATENATE($B412,"-",$C412),IN_1F!$B$2:$X$2946,7,FALSE))</f>
        <v>0</v>
      </c>
      <c r="J412" s="913">
        <f>IF(ISERROR(VLOOKUP(CONCATENATE($B412,"-",$C412),IN_1F!$B$2:$X$2946,8,FALSE))=TRUE,"",VLOOKUP(CONCATENATE($B412,"-",$C412),IN_1F!$B$2:$X$2946,8,FALSE))</f>
        <v>0</v>
      </c>
      <c r="K412" s="911">
        <f>IF(ISERROR(VLOOKUP(CONCATENATE($B412,"-",$C412),IN_1F!$B$2:$X$2946,9,FALSE))=TRUE,"",VLOOKUP(CONCATENATE($B412,"-",$C412),IN_1F!$B$2:$X$2946,9,FALSE))</f>
        <v>0</v>
      </c>
      <c r="L412" s="913">
        <f>IF(ISERROR(VLOOKUP(CONCATENATE($B412,"-",$C412),IN_1F!$B$2:$X$2946,10,FALSE))=TRUE,"",VLOOKUP(CONCATENATE($B412,"-",$C412),IN_1F!$B$2:$X$2946,10,FALSE))</f>
        <v>0</v>
      </c>
      <c r="M412" s="1636">
        <f t="shared" si="29"/>
        <v>0</v>
      </c>
      <c r="N412" s="1637">
        <f t="shared" si="30"/>
        <v>0</v>
      </c>
    </row>
    <row r="413" spans="1:14" x14ac:dyDescent="0.3">
      <c r="A413" s="827" t="s">
        <v>1970</v>
      </c>
      <c r="B413" s="828" t="s">
        <v>1971</v>
      </c>
      <c r="C413" s="824">
        <v>7</v>
      </c>
      <c r="D413" s="1378" t="str">
        <f t="shared" si="28"/>
        <v/>
      </c>
      <c r="E413" s="911">
        <f>IF(ISERROR(VLOOKUP(CONCATENATE($B413,"-",$C413),IN_1F!$B$2:$X$2946,3,FALSE))=TRUE,"",VLOOKUP(CONCATENATE($B413,"-",$C413),IN_1F!$B$2:$X$2946,3,FALSE))</f>
        <v>0</v>
      </c>
      <c r="F413" s="912">
        <f>IF(ISERROR(VLOOKUP(CONCATENATE($B413,"-",$C413),IN_1F!$B$2:$X$2946,4,FALSE))=TRUE,"",VLOOKUP(CONCATENATE($B413,"-",$C413),IN_1F!$B$2:$X$2946,4,FALSE))</f>
        <v>0</v>
      </c>
      <c r="G413" s="911">
        <f>IF(ISERROR(VLOOKUP(CONCATENATE($B413,"-",$C413),IN_1F!$B$2:$X$2946,5,FALSE))=TRUE,"",VLOOKUP(CONCATENATE($B413,"-",$C413),IN_1F!$B$2:$X$2946,5,FALSE))</f>
        <v>0</v>
      </c>
      <c r="H413" s="913">
        <f>IF(ISERROR(VLOOKUP(CONCATENATE($B413,"-",$C413),IN_1F!$B$2:$X$2946,6,FALSE))=TRUE,"",VLOOKUP(CONCATENATE($B413,"-",$C413),IN_1F!$B$2:$X$2946,6,FALSE))</f>
        <v>0</v>
      </c>
      <c r="I413" s="911">
        <f>IF(ISERROR(VLOOKUP(CONCATENATE($B413,"-",$C413),IN_1F!$B$2:$X$2946,7,FALSE))=TRUE,"",VLOOKUP(CONCATENATE($B413,"-",$C413),IN_1F!$B$2:$X$2946,7,FALSE))</f>
        <v>0</v>
      </c>
      <c r="J413" s="913">
        <f>IF(ISERROR(VLOOKUP(CONCATENATE($B413,"-",$C413),IN_1F!$B$2:$X$2946,8,FALSE))=TRUE,"",VLOOKUP(CONCATENATE($B413,"-",$C413),IN_1F!$B$2:$X$2946,8,FALSE))</f>
        <v>0</v>
      </c>
      <c r="K413" s="911">
        <f>IF(ISERROR(VLOOKUP(CONCATENATE($B413,"-",$C413),IN_1F!$B$2:$X$2946,9,FALSE))=TRUE,"",VLOOKUP(CONCATENATE($B413,"-",$C413),IN_1F!$B$2:$X$2946,9,FALSE))</f>
        <v>0</v>
      </c>
      <c r="L413" s="913">
        <f>IF(ISERROR(VLOOKUP(CONCATENATE($B413,"-",$C413),IN_1F!$B$2:$X$2946,10,FALSE))=TRUE,"",VLOOKUP(CONCATENATE($B413,"-",$C413),IN_1F!$B$2:$X$2946,10,FALSE))</f>
        <v>0</v>
      </c>
      <c r="M413" s="1636">
        <f t="shared" si="29"/>
        <v>0</v>
      </c>
      <c r="N413" s="1637">
        <f t="shared" si="30"/>
        <v>0</v>
      </c>
    </row>
    <row r="414" spans="1:14" x14ac:dyDescent="0.3">
      <c r="A414" s="827" t="s">
        <v>1972</v>
      </c>
      <c r="B414" s="828" t="s">
        <v>1973</v>
      </c>
      <c r="C414" s="824">
        <v>7</v>
      </c>
      <c r="D414" s="1378" t="str">
        <f t="shared" si="28"/>
        <v/>
      </c>
      <c r="E414" s="911">
        <f>IF(ISERROR(VLOOKUP(CONCATENATE($B414,"-",$C414),IN_1F!$B$2:$X$2946,3,FALSE))=TRUE,"",VLOOKUP(CONCATENATE($B414,"-",$C414),IN_1F!$B$2:$X$2946,3,FALSE))</f>
        <v>0</v>
      </c>
      <c r="F414" s="912">
        <f>IF(ISERROR(VLOOKUP(CONCATENATE($B414,"-",$C414),IN_1F!$B$2:$X$2946,4,FALSE))=TRUE,"",VLOOKUP(CONCATENATE($B414,"-",$C414),IN_1F!$B$2:$X$2946,4,FALSE))</f>
        <v>0</v>
      </c>
      <c r="G414" s="911">
        <f>IF(ISERROR(VLOOKUP(CONCATENATE($B414,"-",$C414),IN_1F!$B$2:$X$2946,5,FALSE))=TRUE,"",VLOOKUP(CONCATENATE($B414,"-",$C414),IN_1F!$B$2:$X$2946,5,FALSE))</f>
        <v>0</v>
      </c>
      <c r="H414" s="913">
        <f>IF(ISERROR(VLOOKUP(CONCATENATE($B414,"-",$C414),IN_1F!$B$2:$X$2946,6,FALSE))=TRUE,"",VLOOKUP(CONCATENATE($B414,"-",$C414),IN_1F!$B$2:$X$2946,6,FALSE))</f>
        <v>0</v>
      </c>
      <c r="I414" s="911">
        <f>IF(ISERROR(VLOOKUP(CONCATENATE($B414,"-",$C414),IN_1F!$B$2:$X$2946,7,FALSE))=TRUE,"",VLOOKUP(CONCATENATE($B414,"-",$C414),IN_1F!$B$2:$X$2946,7,FALSE))</f>
        <v>0</v>
      </c>
      <c r="J414" s="913">
        <f>IF(ISERROR(VLOOKUP(CONCATENATE($B414,"-",$C414),IN_1F!$B$2:$X$2946,8,FALSE))=TRUE,"",VLOOKUP(CONCATENATE($B414,"-",$C414),IN_1F!$B$2:$X$2946,8,FALSE))</f>
        <v>0</v>
      </c>
      <c r="K414" s="911">
        <f>IF(ISERROR(VLOOKUP(CONCATENATE($B414,"-",$C414),IN_1F!$B$2:$X$2946,9,FALSE))=TRUE,"",VLOOKUP(CONCATENATE($B414,"-",$C414),IN_1F!$B$2:$X$2946,9,FALSE))</f>
        <v>0</v>
      </c>
      <c r="L414" s="913">
        <f>IF(ISERROR(VLOOKUP(CONCATENATE($B414,"-",$C414),IN_1F!$B$2:$X$2946,10,FALSE))=TRUE,"",VLOOKUP(CONCATENATE($B414,"-",$C414),IN_1F!$B$2:$X$2946,10,FALSE))</f>
        <v>0</v>
      </c>
      <c r="M414" s="1636">
        <f t="shared" si="29"/>
        <v>0</v>
      </c>
      <c r="N414" s="1637">
        <f t="shared" si="30"/>
        <v>0</v>
      </c>
    </row>
    <row r="415" spans="1:14" x14ac:dyDescent="0.3">
      <c r="A415" s="827" t="s">
        <v>1974</v>
      </c>
      <c r="B415" s="828" t="s">
        <v>1975</v>
      </c>
      <c r="C415" s="824">
        <v>7</v>
      </c>
      <c r="D415" s="1378" t="str">
        <f t="shared" si="28"/>
        <v/>
      </c>
      <c r="E415" s="911">
        <f>IF(ISERROR(VLOOKUP(CONCATENATE($B415,"-",$C415),IN_1F!$B$2:$X$2946,3,FALSE))=TRUE,"",VLOOKUP(CONCATENATE($B415,"-",$C415),IN_1F!$B$2:$X$2946,3,FALSE))</f>
        <v>0</v>
      </c>
      <c r="F415" s="912">
        <f>IF(ISERROR(VLOOKUP(CONCATENATE($B415,"-",$C415),IN_1F!$B$2:$X$2946,4,FALSE))=TRUE,"",VLOOKUP(CONCATENATE($B415,"-",$C415),IN_1F!$B$2:$X$2946,4,FALSE))</f>
        <v>0</v>
      </c>
      <c r="G415" s="911">
        <f>IF(ISERROR(VLOOKUP(CONCATENATE($B415,"-",$C415),IN_1F!$B$2:$X$2946,5,FALSE))=TRUE,"",VLOOKUP(CONCATENATE($B415,"-",$C415),IN_1F!$B$2:$X$2946,5,FALSE))</f>
        <v>0</v>
      </c>
      <c r="H415" s="913">
        <f>IF(ISERROR(VLOOKUP(CONCATENATE($B415,"-",$C415),IN_1F!$B$2:$X$2946,6,FALSE))=TRUE,"",VLOOKUP(CONCATENATE($B415,"-",$C415),IN_1F!$B$2:$X$2946,6,FALSE))</f>
        <v>0</v>
      </c>
      <c r="I415" s="911">
        <f>IF(ISERROR(VLOOKUP(CONCATENATE($B415,"-",$C415),IN_1F!$B$2:$X$2946,7,FALSE))=TRUE,"",VLOOKUP(CONCATENATE($B415,"-",$C415),IN_1F!$B$2:$X$2946,7,FALSE))</f>
        <v>0</v>
      </c>
      <c r="J415" s="913">
        <f>IF(ISERROR(VLOOKUP(CONCATENATE($B415,"-",$C415),IN_1F!$B$2:$X$2946,8,FALSE))=TRUE,"",VLOOKUP(CONCATENATE($B415,"-",$C415),IN_1F!$B$2:$X$2946,8,FALSE))</f>
        <v>0</v>
      </c>
      <c r="K415" s="911">
        <f>IF(ISERROR(VLOOKUP(CONCATENATE($B415,"-",$C415),IN_1F!$B$2:$X$2946,9,FALSE))=TRUE,"",VLOOKUP(CONCATENATE($B415,"-",$C415),IN_1F!$B$2:$X$2946,9,FALSE))</f>
        <v>0</v>
      </c>
      <c r="L415" s="913">
        <f>IF(ISERROR(VLOOKUP(CONCATENATE($B415,"-",$C415),IN_1F!$B$2:$X$2946,10,FALSE))=TRUE,"",VLOOKUP(CONCATENATE($B415,"-",$C415),IN_1F!$B$2:$X$2946,10,FALSE))</f>
        <v>0</v>
      </c>
      <c r="M415" s="1636">
        <f t="shared" si="29"/>
        <v>0</v>
      </c>
      <c r="N415" s="1637">
        <f t="shared" si="30"/>
        <v>0</v>
      </c>
    </row>
    <row r="416" spans="1:14" x14ac:dyDescent="0.3">
      <c r="A416" s="827" t="s">
        <v>1976</v>
      </c>
      <c r="B416" s="828" t="s">
        <v>1977</v>
      </c>
      <c r="C416" s="824">
        <v>7</v>
      </c>
      <c r="D416" s="1378" t="str">
        <f t="shared" si="28"/>
        <v/>
      </c>
      <c r="E416" s="911">
        <f>IF(ISERROR(VLOOKUP(CONCATENATE($B416,"-",$C416),IN_1F!$B$2:$X$2946,3,FALSE))=TRUE,"",VLOOKUP(CONCATENATE($B416,"-",$C416),IN_1F!$B$2:$X$2946,3,FALSE))</f>
        <v>0</v>
      </c>
      <c r="F416" s="912">
        <f>IF(ISERROR(VLOOKUP(CONCATENATE($B416,"-",$C416),IN_1F!$B$2:$X$2946,4,FALSE))=TRUE,"",VLOOKUP(CONCATENATE($B416,"-",$C416),IN_1F!$B$2:$X$2946,4,FALSE))</f>
        <v>0</v>
      </c>
      <c r="G416" s="911">
        <f>IF(ISERROR(VLOOKUP(CONCATENATE($B416,"-",$C416),IN_1F!$B$2:$X$2946,5,FALSE))=TRUE,"",VLOOKUP(CONCATENATE($B416,"-",$C416),IN_1F!$B$2:$X$2946,5,FALSE))</f>
        <v>0</v>
      </c>
      <c r="H416" s="913">
        <f>IF(ISERROR(VLOOKUP(CONCATENATE($B416,"-",$C416),IN_1F!$B$2:$X$2946,6,FALSE))=TRUE,"",VLOOKUP(CONCATENATE($B416,"-",$C416),IN_1F!$B$2:$X$2946,6,FALSE))</f>
        <v>0</v>
      </c>
      <c r="I416" s="911">
        <f>IF(ISERROR(VLOOKUP(CONCATENATE($B416,"-",$C416),IN_1F!$B$2:$X$2946,7,FALSE))=TRUE,"",VLOOKUP(CONCATENATE($B416,"-",$C416),IN_1F!$B$2:$X$2946,7,FALSE))</f>
        <v>0</v>
      </c>
      <c r="J416" s="913">
        <f>IF(ISERROR(VLOOKUP(CONCATENATE($B416,"-",$C416),IN_1F!$B$2:$X$2946,8,FALSE))=TRUE,"",VLOOKUP(CONCATENATE($B416,"-",$C416),IN_1F!$B$2:$X$2946,8,FALSE))</f>
        <v>0</v>
      </c>
      <c r="K416" s="911">
        <f>IF(ISERROR(VLOOKUP(CONCATENATE($B416,"-",$C416),IN_1F!$B$2:$X$2946,9,FALSE))=TRUE,"",VLOOKUP(CONCATENATE($B416,"-",$C416),IN_1F!$B$2:$X$2946,9,FALSE))</f>
        <v>0</v>
      </c>
      <c r="L416" s="913">
        <f>IF(ISERROR(VLOOKUP(CONCATENATE($B416,"-",$C416),IN_1F!$B$2:$X$2946,10,FALSE))=TRUE,"",VLOOKUP(CONCATENATE($B416,"-",$C416),IN_1F!$B$2:$X$2946,10,FALSE))</f>
        <v>0</v>
      </c>
      <c r="M416" s="1636">
        <f t="shared" si="29"/>
        <v>0</v>
      </c>
      <c r="N416" s="1637">
        <f t="shared" si="30"/>
        <v>0</v>
      </c>
    </row>
    <row r="417" spans="1:14" x14ac:dyDescent="0.3">
      <c r="A417" s="833" t="s">
        <v>1978</v>
      </c>
      <c r="B417" s="834" t="s">
        <v>1979</v>
      </c>
      <c r="C417" s="832">
        <v>7</v>
      </c>
      <c r="D417" s="1378" t="str">
        <f t="shared" si="28"/>
        <v/>
      </c>
      <c r="E417" s="911">
        <f>IF(ISERROR(VLOOKUP(CONCATENATE($B417,"-",$C417),IN_1F!$B$2:$X$2946,3,FALSE))=TRUE,"",VLOOKUP(CONCATENATE($B417,"-",$C417),IN_1F!$B$2:$X$2946,3,FALSE))</f>
        <v>0</v>
      </c>
      <c r="F417" s="912">
        <f>IF(ISERROR(VLOOKUP(CONCATENATE($B417,"-",$C417),IN_1F!$B$2:$X$2946,4,FALSE))=TRUE,"",VLOOKUP(CONCATENATE($B417,"-",$C417),IN_1F!$B$2:$X$2946,4,FALSE))</f>
        <v>0</v>
      </c>
      <c r="G417" s="911">
        <f>IF(ISERROR(VLOOKUP(CONCATENATE($B417,"-",$C417),IN_1F!$B$2:$X$2946,5,FALSE))=TRUE,"",VLOOKUP(CONCATENATE($B417,"-",$C417),IN_1F!$B$2:$X$2946,5,FALSE))</f>
        <v>0</v>
      </c>
      <c r="H417" s="913">
        <f>IF(ISERROR(VLOOKUP(CONCATENATE($B417,"-",$C417),IN_1F!$B$2:$X$2946,6,FALSE))=TRUE,"",VLOOKUP(CONCATENATE($B417,"-",$C417),IN_1F!$B$2:$X$2946,6,FALSE))</f>
        <v>0</v>
      </c>
      <c r="I417" s="911">
        <f>IF(ISERROR(VLOOKUP(CONCATENATE($B417,"-",$C417),IN_1F!$B$2:$X$2946,7,FALSE))=TRUE,"",VLOOKUP(CONCATENATE($B417,"-",$C417),IN_1F!$B$2:$X$2946,7,FALSE))</f>
        <v>0</v>
      </c>
      <c r="J417" s="913">
        <f>IF(ISERROR(VLOOKUP(CONCATENATE($B417,"-",$C417),IN_1F!$B$2:$X$2946,8,FALSE))=TRUE,"",VLOOKUP(CONCATENATE($B417,"-",$C417),IN_1F!$B$2:$X$2946,8,FALSE))</f>
        <v>0</v>
      </c>
      <c r="K417" s="911">
        <f>IF(ISERROR(VLOOKUP(CONCATENATE($B417,"-",$C417),IN_1F!$B$2:$X$2946,9,FALSE))=TRUE,"",VLOOKUP(CONCATENATE($B417,"-",$C417),IN_1F!$B$2:$X$2946,9,FALSE))</f>
        <v>0</v>
      </c>
      <c r="L417" s="913">
        <f>IF(ISERROR(VLOOKUP(CONCATENATE($B417,"-",$C417),IN_1F!$B$2:$X$2946,10,FALSE))=TRUE,"",VLOOKUP(CONCATENATE($B417,"-",$C417),IN_1F!$B$2:$X$2946,10,FALSE))</f>
        <v>0</v>
      </c>
      <c r="M417" s="1636">
        <f t="shared" si="29"/>
        <v>0</v>
      </c>
      <c r="N417" s="1637">
        <f t="shared" si="30"/>
        <v>0</v>
      </c>
    </row>
    <row r="418" spans="1:14" x14ac:dyDescent="0.3">
      <c r="A418" s="827" t="s">
        <v>1980</v>
      </c>
      <c r="B418" s="828" t="s">
        <v>1981</v>
      </c>
      <c r="C418" s="824">
        <v>7</v>
      </c>
      <c r="D418" s="1378" t="str">
        <f t="shared" si="28"/>
        <v/>
      </c>
      <c r="E418" s="911">
        <f>IF(ISERROR(VLOOKUP(CONCATENATE($B418,"-",$C418),IN_1F!$B$2:$X$2946,3,FALSE))=TRUE,"",VLOOKUP(CONCATENATE($B418,"-",$C418),IN_1F!$B$2:$X$2946,3,FALSE))</f>
        <v>0</v>
      </c>
      <c r="F418" s="912">
        <f>IF(ISERROR(VLOOKUP(CONCATENATE($B418,"-",$C418),IN_1F!$B$2:$X$2946,4,FALSE))=TRUE,"",VLOOKUP(CONCATENATE($B418,"-",$C418),IN_1F!$B$2:$X$2946,4,FALSE))</f>
        <v>0</v>
      </c>
      <c r="G418" s="911">
        <f>IF(ISERROR(VLOOKUP(CONCATENATE($B418,"-",$C418),IN_1F!$B$2:$X$2946,5,FALSE))=TRUE,"",VLOOKUP(CONCATENATE($B418,"-",$C418),IN_1F!$B$2:$X$2946,5,FALSE))</f>
        <v>0</v>
      </c>
      <c r="H418" s="913">
        <f>IF(ISERROR(VLOOKUP(CONCATENATE($B418,"-",$C418),IN_1F!$B$2:$X$2946,6,FALSE))=TRUE,"",VLOOKUP(CONCATENATE($B418,"-",$C418),IN_1F!$B$2:$X$2946,6,FALSE))</f>
        <v>0</v>
      </c>
      <c r="I418" s="911">
        <f>IF(ISERROR(VLOOKUP(CONCATENATE($B418,"-",$C418),IN_1F!$B$2:$X$2946,7,FALSE))=TRUE,"",VLOOKUP(CONCATENATE($B418,"-",$C418),IN_1F!$B$2:$X$2946,7,FALSE))</f>
        <v>0</v>
      </c>
      <c r="J418" s="913">
        <f>IF(ISERROR(VLOOKUP(CONCATENATE($B418,"-",$C418),IN_1F!$B$2:$X$2946,8,FALSE))=TRUE,"",VLOOKUP(CONCATENATE($B418,"-",$C418),IN_1F!$B$2:$X$2946,8,FALSE))</f>
        <v>0</v>
      </c>
      <c r="K418" s="911">
        <f>IF(ISERROR(VLOOKUP(CONCATENATE($B418,"-",$C418),IN_1F!$B$2:$X$2946,9,FALSE))=TRUE,"",VLOOKUP(CONCATENATE($B418,"-",$C418),IN_1F!$B$2:$X$2946,9,FALSE))</f>
        <v>0</v>
      </c>
      <c r="L418" s="913">
        <f>IF(ISERROR(VLOOKUP(CONCATENATE($B418,"-",$C418),IN_1F!$B$2:$X$2946,10,FALSE))=TRUE,"",VLOOKUP(CONCATENATE($B418,"-",$C418),IN_1F!$B$2:$X$2946,10,FALSE))</f>
        <v>0</v>
      </c>
      <c r="M418" s="1636">
        <f t="shared" si="29"/>
        <v>0</v>
      </c>
      <c r="N418" s="1637">
        <f t="shared" si="30"/>
        <v>0</v>
      </c>
    </row>
    <row r="419" spans="1:14" x14ac:dyDescent="0.3">
      <c r="A419" s="833" t="s">
        <v>1982</v>
      </c>
      <c r="B419" s="834" t="s">
        <v>1983</v>
      </c>
      <c r="C419" s="832">
        <v>7</v>
      </c>
      <c r="D419" s="1378" t="str">
        <f t="shared" ref="D419:D435" si="31">CONCATENATE(D$386)</f>
        <v/>
      </c>
      <c r="E419" s="911">
        <f>IF(ISERROR(VLOOKUP(CONCATENATE($B419,"-",$C419),IN_1F!$B$2:$X$2946,3,FALSE))=TRUE,"",VLOOKUP(CONCATENATE($B419,"-",$C419),IN_1F!$B$2:$X$2946,3,FALSE))</f>
        <v>0</v>
      </c>
      <c r="F419" s="912">
        <f>IF(ISERROR(VLOOKUP(CONCATENATE($B419,"-",$C419),IN_1F!$B$2:$X$2946,4,FALSE))=TRUE,"",VLOOKUP(CONCATENATE($B419,"-",$C419),IN_1F!$B$2:$X$2946,4,FALSE))</f>
        <v>0</v>
      </c>
      <c r="G419" s="911">
        <f>IF(ISERROR(VLOOKUP(CONCATENATE($B419,"-",$C419),IN_1F!$B$2:$X$2946,5,FALSE))=TRUE,"",VLOOKUP(CONCATENATE($B419,"-",$C419),IN_1F!$B$2:$X$2946,5,FALSE))</f>
        <v>0</v>
      </c>
      <c r="H419" s="913">
        <f>IF(ISERROR(VLOOKUP(CONCATENATE($B419,"-",$C419),IN_1F!$B$2:$X$2946,6,FALSE))=TRUE,"",VLOOKUP(CONCATENATE($B419,"-",$C419),IN_1F!$B$2:$X$2946,6,FALSE))</f>
        <v>0</v>
      </c>
      <c r="I419" s="911">
        <f>IF(ISERROR(VLOOKUP(CONCATENATE($B419,"-",$C419),IN_1F!$B$2:$X$2946,7,FALSE))=TRUE,"",VLOOKUP(CONCATENATE($B419,"-",$C419),IN_1F!$B$2:$X$2946,7,FALSE))</f>
        <v>0</v>
      </c>
      <c r="J419" s="913">
        <f>IF(ISERROR(VLOOKUP(CONCATENATE($B419,"-",$C419),IN_1F!$B$2:$X$2946,8,FALSE))=TRUE,"",VLOOKUP(CONCATENATE($B419,"-",$C419),IN_1F!$B$2:$X$2946,8,FALSE))</f>
        <v>0</v>
      </c>
      <c r="K419" s="911">
        <f>IF(ISERROR(VLOOKUP(CONCATENATE($B419,"-",$C419),IN_1F!$B$2:$X$2946,9,FALSE))=TRUE,"",VLOOKUP(CONCATENATE($B419,"-",$C419),IN_1F!$B$2:$X$2946,9,FALSE))</f>
        <v>0</v>
      </c>
      <c r="L419" s="913">
        <f>IF(ISERROR(VLOOKUP(CONCATENATE($B419,"-",$C419),IN_1F!$B$2:$X$2946,10,FALSE))=TRUE,"",VLOOKUP(CONCATENATE($B419,"-",$C419),IN_1F!$B$2:$X$2946,10,FALSE))</f>
        <v>0</v>
      </c>
      <c r="M419" s="1636">
        <f t="shared" si="29"/>
        <v>0</v>
      </c>
      <c r="N419" s="1637">
        <f t="shared" si="30"/>
        <v>0</v>
      </c>
    </row>
    <row r="420" spans="1:14" x14ac:dyDescent="0.3">
      <c r="A420" s="827" t="s">
        <v>1984</v>
      </c>
      <c r="B420" s="828" t="s">
        <v>1985</v>
      </c>
      <c r="C420" s="824">
        <v>7</v>
      </c>
      <c r="D420" s="1378" t="str">
        <f t="shared" si="31"/>
        <v/>
      </c>
      <c r="E420" s="911">
        <f>IF(ISERROR(VLOOKUP(CONCATENATE($B420,"-",$C420),IN_1F!$B$2:$X$2946,3,FALSE))=TRUE,"",VLOOKUP(CONCATENATE($B420,"-",$C420),IN_1F!$B$2:$X$2946,3,FALSE))</f>
        <v>0</v>
      </c>
      <c r="F420" s="912">
        <f>IF(ISERROR(VLOOKUP(CONCATENATE($B420,"-",$C420),IN_1F!$B$2:$X$2946,4,FALSE))=TRUE,"",VLOOKUP(CONCATENATE($B420,"-",$C420),IN_1F!$B$2:$X$2946,4,FALSE))</f>
        <v>0</v>
      </c>
      <c r="G420" s="911">
        <f>IF(ISERROR(VLOOKUP(CONCATENATE($B420,"-",$C420),IN_1F!$B$2:$X$2946,5,FALSE))=TRUE,"",VLOOKUP(CONCATENATE($B420,"-",$C420),IN_1F!$B$2:$X$2946,5,FALSE))</f>
        <v>0</v>
      </c>
      <c r="H420" s="913">
        <f>IF(ISERROR(VLOOKUP(CONCATENATE($B420,"-",$C420),IN_1F!$B$2:$X$2946,6,FALSE))=TRUE,"",VLOOKUP(CONCATENATE($B420,"-",$C420),IN_1F!$B$2:$X$2946,6,FALSE))</f>
        <v>0</v>
      </c>
      <c r="I420" s="911">
        <f>IF(ISERROR(VLOOKUP(CONCATENATE($B420,"-",$C420),IN_1F!$B$2:$X$2946,7,FALSE))=TRUE,"",VLOOKUP(CONCATENATE($B420,"-",$C420),IN_1F!$B$2:$X$2946,7,FALSE))</f>
        <v>0</v>
      </c>
      <c r="J420" s="913">
        <f>IF(ISERROR(VLOOKUP(CONCATENATE($B420,"-",$C420),IN_1F!$B$2:$X$2946,8,FALSE))=TRUE,"",VLOOKUP(CONCATENATE($B420,"-",$C420),IN_1F!$B$2:$X$2946,8,FALSE))</f>
        <v>0</v>
      </c>
      <c r="K420" s="911">
        <f>IF(ISERROR(VLOOKUP(CONCATENATE($B420,"-",$C420),IN_1F!$B$2:$X$2946,9,FALSE))=TRUE,"",VLOOKUP(CONCATENATE($B420,"-",$C420),IN_1F!$B$2:$X$2946,9,FALSE))</f>
        <v>0</v>
      </c>
      <c r="L420" s="913">
        <f>IF(ISERROR(VLOOKUP(CONCATENATE($B420,"-",$C420),IN_1F!$B$2:$X$2946,10,FALSE))=TRUE,"",VLOOKUP(CONCATENATE($B420,"-",$C420),IN_1F!$B$2:$X$2946,10,FALSE))</f>
        <v>0</v>
      </c>
      <c r="M420" s="1636">
        <f t="shared" si="29"/>
        <v>0</v>
      </c>
      <c r="N420" s="1637">
        <f t="shared" si="30"/>
        <v>0</v>
      </c>
    </row>
    <row r="421" spans="1:14" x14ac:dyDescent="0.3">
      <c r="A421" s="822" t="s">
        <v>1986</v>
      </c>
      <c r="B421" s="823" t="s">
        <v>1987</v>
      </c>
      <c r="C421" s="824">
        <v>7</v>
      </c>
      <c r="D421" s="1378" t="str">
        <f t="shared" si="31"/>
        <v/>
      </c>
      <c r="E421" s="911">
        <f>IF(ISERROR(VLOOKUP(CONCATENATE($B421,"-",$C421),IN_1F!$B$2:$X$2946,3,FALSE))=TRUE,"",VLOOKUP(CONCATENATE($B421,"-",$C421),IN_1F!$B$2:$X$2946,3,FALSE))</f>
        <v>0</v>
      </c>
      <c r="F421" s="912">
        <f>IF(ISERROR(VLOOKUP(CONCATENATE($B421,"-",$C421),IN_1F!$B$2:$X$2946,4,FALSE))=TRUE,"",VLOOKUP(CONCATENATE($B421,"-",$C421),IN_1F!$B$2:$X$2946,4,FALSE))</f>
        <v>0</v>
      </c>
      <c r="G421" s="911">
        <f>IF(ISERROR(VLOOKUP(CONCATENATE($B421,"-",$C421),IN_1F!$B$2:$X$2946,5,FALSE))=TRUE,"",VLOOKUP(CONCATENATE($B421,"-",$C421),IN_1F!$B$2:$X$2946,5,FALSE))</f>
        <v>0</v>
      </c>
      <c r="H421" s="913">
        <f>IF(ISERROR(VLOOKUP(CONCATENATE($B421,"-",$C421),IN_1F!$B$2:$X$2946,6,FALSE))=TRUE,"",VLOOKUP(CONCATENATE($B421,"-",$C421),IN_1F!$B$2:$X$2946,6,FALSE))</f>
        <v>0</v>
      </c>
      <c r="I421" s="911">
        <f>IF(ISERROR(VLOOKUP(CONCATENATE($B421,"-",$C421),IN_1F!$B$2:$X$2946,7,FALSE))=TRUE,"",VLOOKUP(CONCATENATE($B421,"-",$C421),IN_1F!$B$2:$X$2946,7,FALSE))</f>
        <v>0</v>
      </c>
      <c r="J421" s="913">
        <f>IF(ISERROR(VLOOKUP(CONCATENATE($B421,"-",$C421),IN_1F!$B$2:$X$2946,8,FALSE))=TRUE,"",VLOOKUP(CONCATENATE($B421,"-",$C421),IN_1F!$B$2:$X$2946,8,FALSE))</f>
        <v>0</v>
      </c>
      <c r="K421" s="911">
        <f>IF(ISERROR(VLOOKUP(CONCATENATE($B421,"-",$C421),IN_1F!$B$2:$X$2946,9,FALSE))=TRUE,"",VLOOKUP(CONCATENATE($B421,"-",$C421),IN_1F!$B$2:$X$2946,9,FALSE))</f>
        <v>0</v>
      </c>
      <c r="L421" s="913">
        <f>IF(ISERROR(VLOOKUP(CONCATENATE($B421,"-",$C421),IN_1F!$B$2:$X$2946,10,FALSE))=TRUE,"",VLOOKUP(CONCATENATE($B421,"-",$C421),IN_1F!$B$2:$X$2946,10,FALSE))</f>
        <v>0</v>
      </c>
      <c r="M421" s="1636">
        <f t="shared" si="29"/>
        <v>0</v>
      </c>
      <c r="N421" s="1637">
        <f t="shared" si="30"/>
        <v>0</v>
      </c>
    </row>
    <row r="422" spans="1:14" x14ac:dyDescent="0.3">
      <c r="A422" s="827" t="s">
        <v>1988</v>
      </c>
      <c r="B422" s="828" t="s">
        <v>1989</v>
      </c>
      <c r="C422" s="824">
        <v>7</v>
      </c>
      <c r="D422" s="1378" t="str">
        <f t="shared" si="31"/>
        <v/>
      </c>
      <c r="E422" s="911">
        <f>IF(ISERROR(VLOOKUP(CONCATENATE($B422,"-",$C422),IN_1F!$B$2:$X$2946,3,FALSE))=TRUE,"",VLOOKUP(CONCATENATE($B422,"-",$C422),IN_1F!$B$2:$X$2946,3,FALSE))</f>
        <v>0</v>
      </c>
      <c r="F422" s="912">
        <f>IF(ISERROR(VLOOKUP(CONCATENATE($B422,"-",$C422),IN_1F!$B$2:$X$2946,4,FALSE))=TRUE,"",VLOOKUP(CONCATENATE($B422,"-",$C422),IN_1F!$B$2:$X$2946,4,FALSE))</f>
        <v>0</v>
      </c>
      <c r="G422" s="911">
        <f>IF(ISERROR(VLOOKUP(CONCATENATE($B422,"-",$C422),IN_1F!$B$2:$X$2946,5,FALSE))=TRUE,"",VLOOKUP(CONCATENATE($B422,"-",$C422),IN_1F!$B$2:$X$2946,5,FALSE))</f>
        <v>0</v>
      </c>
      <c r="H422" s="913">
        <f>IF(ISERROR(VLOOKUP(CONCATENATE($B422,"-",$C422),IN_1F!$B$2:$X$2946,6,FALSE))=TRUE,"",VLOOKUP(CONCATENATE($B422,"-",$C422),IN_1F!$B$2:$X$2946,6,FALSE))</f>
        <v>0</v>
      </c>
      <c r="I422" s="911">
        <f>IF(ISERROR(VLOOKUP(CONCATENATE($B422,"-",$C422),IN_1F!$B$2:$X$2946,7,FALSE))=TRUE,"",VLOOKUP(CONCATENATE($B422,"-",$C422),IN_1F!$B$2:$X$2946,7,FALSE))</f>
        <v>0</v>
      </c>
      <c r="J422" s="913">
        <f>IF(ISERROR(VLOOKUP(CONCATENATE($B422,"-",$C422),IN_1F!$B$2:$X$2946,8,FALSE))=TRUE,"",VLOOKUP(CONCATENATE($B422,"-",$C422),IN_1F!$B$2:$X$2946,8,FALSE))</f>
        <v>0</v>
      </c>
      <c r="K422" s="911">
        <f>IF(ISERROR(VLOOKUP(CONCATENATE($B422,"-",$C422),IN_1F!$B$2:$X$2946,9,FALSE))=TRUE,"",VLOOKUP(CONCATENATE($B422,"-",$C422),IN_1F!$B$2:$X$2946,9,FALSE))</f>
        <v>0</v>
      </c>
      <c r="L422" s="913">
        <f>IF(ISERROR(VLOOKUP(CONCATENATE($B422,"-",$C422),IN_1F!$B$2:$X$2946,10,FALSE))=TRUE,"",VLOOKUP(CONCATENATE($B422,"-",$C422),IN_1F!$B$2:$X$2946,10,FALSE))</f>
        <v>0</v>
      </c>
      <c r="M422" s="1636">
        <f t="shared" si="29"/>
        <v>0</v>
      </c>
      <c r="N422" s="1637">
        <f t="shared" si="30"/>
        <v>0</v>
      </c>
    </row>
    <row r="423" spans="1:14" x14ac:dyDescent="0.3">
      <c r="A423" s="827" t="s">
        <v>1990</v>
      </c>
      <c r="B423" s="828" t="s">
        <v>1991</v>
      </c>
      <c r="C423" s="824">
        <v>7</v>
      </c>
      <c r="D423" s="1378" t="str">
        <f t="shared" si="31"/>
        <v/>
      </c>
      <c r="E423" s="911">
        <f>IF(ISERROR(VLOOKUP(CONCATENATE($B423,"-",$C423),IN_1F!$B$2:$X$2946,3,FALSE))=TRUE,"",VLOOKUP(CONCATENATE($B423,"-",$C423),IN_1F!$B$2:$X$2946,3,FALSE))</f>
        <v>0</v>
      </c>
      <c r="F423" s="912">
        <f>IF(ISERROR(VLOOKUP(CONCATENATE($B423,"-",$C423),IN_1F!$B$2:$X$2946,4,FALSE))=TRUE,"",VLOOKUP(CONCATENATE($B423,"-",$C423),IN_1F!$B$2:$X$2946,4,FALSE))</f>
        <v>0</v>
      </c>
      <c r="G423" s="911">
        <f>IF(ISERROR(VLOOKUP(CONCATENATE($B423,"-",$C423),IN_1F!$B$2:$X$2946,5,FALSE))=TRUE,"",VLOOKUP(CONCATENATE($B423,"-",$C423),IN_1F!$B$2:$X$2946,5,FALSE))</f>
        <v>0</v>
      </c>
      <c r="H423" s="913">
        <f>IF(ISERROR(VLOOKUP(CONCATENATE($B423,"-",$C423),IN_1F!$B$2:$X$2946,6,FALSE))=TRUE,"",VLOOKUP(CONCATENATE($B423,"-",$C423),IN_1F!$B$2:$X$2946,6,FALSE))</f>
        <v>0</v>
      </c>
      <c r="I423" s="911">
        <f>IF(ISERROR(VLOOKUP(CONCATENATE($B423,"-",$C423),IN_1F!$B$2:$X$2946,7,FALSE))=TRUE,"",VLOOKUP(CONCATENATE($B423,"-",$C423),IN_1F!$B$2:$X$2946,7,FALSE))</f>
        <v>0</v>
      </c>
      <c r="J423" s="913">
        <f>IF(ISERROR(VLOOKUP(CONCATENATE($B423,"-",$C423),IN_1F!$B$2:$X$2946,8,FALSE))=TRUE,"",VLOOKUP(CONCATENATE($B423,"-",$C423),IN_1F!$B$2:$X$2946,8,FALSE))</f>
        <v>0</v>
      </c>
      <c r="K423" s="911">
        <f>IF(ISERROR(VLOOKUP(CONCATENATE($B423,"-",$C423),IN_1F!$B$2:$X$2946,9,FALSE))=TRUE,"",VLOOKUP(CONCATENATE($B423,"-",$C423),IN_1F!$B$2:$X$2946,9,FALSE))</f>
        <v>0</v>
      </c>
      <c r="L423" s="913">
        <f>IF(ISERROR(VLOOKUP(CONCATENATE($B423,"-",$C423),IN_1F!$B$2:$X$2946,10,FALSE))=TRUE,"",VLOOKUP(CONCATENATE($B423,"-",$C423),IN_1F!$B$2:$X$2946,10,FALSE))</f>
        <v>0</v>
      </c>
      <c r="M423" s="1636">
        <f t="shared" si="29"/>
        <v>0</v>
      </c>
      <c r="N423" s="1637">
        <f t="shared" si="30"/>
        <v>0</v>
      </c>
    </row>
    <row r="424" spans="1:14" x14ac:dyDescent="0.3">
      <c r="A424" s="827" t="s">
        <v>1992</v>
      </c>
      <c r="B424" s="828" t="s">
        <v>1993</v>
      </c>
      <c r="C424" s="824">
        <v>7</v>
      </c>
      <c r="D424" s="1378" t="str">
        <f t="shared" si="31"/>
        <v/>
      </c>
      <c r="E424" s="911">
        <f>IF(ISERROR(VLOOKUP(CONCATENATE($B424,"-",$C424),IN_1F!$B$2:$X$2946,3,FALSE))=TRUE,"",VLOOKUP(CONCATENATE($B424,"-",$C424),IN_1F!$B$2:$X$2946,3,FALSE))</f>
        <v>0</v>
      </c>
      <c r="F424" s="912">
        <f>IF(ISERROR(VLOOKUP(CONCATENATE($B424,"-",$C424),IN_1F!$B$2:$X$2946,4,FALSE))=TRUE,"",VLOOKUP(CONCATENATE($B424,"-",$C424),IN_1F!$B$2:$X$2946,4,FALSE))</f>
        <v>0</v>
      </c>
      <c r="G424" s="911">
        <f>IF(ISERROR(VLOOKUP(CONCATENATE($B424,"-",$C424),IN_1F!$B$2:$X$2946,5,FALSE))=TRUE,"",VLOOKUP(CONCATENATE($B424,"-",$C424),IN_1F!$B$2:$X$2946,5,FALSE))</f>
        <v>0</v>
      </c>
      <c r="H424" s="913">
        <f>IF(ISERROR(VLOOKUP(CONCATENATE($B424,"-",$C424),IN_1F!$B$2:$X$2946,6,FALSE))=TRUE,"",VLOOKUP(CONCATENATE($B424,"-",$C424),IN_1F!$B$2:$X$2946,6,FALSE))</f>
        <v>0</v>
      </c>
      <c r="I424" s="911">
        <f>IF(ISERROR(VLOOKUP(CONCATENATE($B424,"-",$C424),IN_1F!$B$2:$X$2946,7,FALSE))=TRUE,"",VLOOKUP(CONCATENATE($B424,"-",$C424),IN_1F!$B$2:$X$2946,7,FALSE))</f>
        <v>0</v>
      </c>
      <c r="J424" s="913">
        <f>IF(ISERROR(VLOOKUP(CONCATENATE($B424,"-",$C424),IN_1F!$B$2:$X$2946,8,FALSE))=TRUE,"",VLOOKUP(CONCATENATE($B424,"-",$C424),IN_1F!$B$2:$X$2946,8,FALSE))</f>
        <v>0</v>
      </c>
      <c r="K424" s="911">
        <f>IF(ISERROR(VLOOKUP(CONCATENATE($B424,"-",$C424),IN_1F!$B$2:$X$2946,9,FALSE))=TRUE,"",VLOOKUP(CONCATENATE($B424,"-",$C424),IN_1F!$B$2:$X$2946,9,FALSE))</f>
        <v>0</v>
      </c>
      <c r="L424" s="913">
        <f>IF(ISERROR(VLOOKUP(CONCATENATE($B424,"-",$C424),IN_1F!$B$2:$X$2946,10,FALSE))=TRUE,"",VLOOKUP(CONCATENATE($B424,"-",$C424),IN_1F!$B$2:$X$2946,10,FALSE))</f>
        <v>0</v>
      </c>
      <c r="M424" s="1636">
        <f t="shared" si="29"/>
        <v>0</v>
      </c>
      <c r="N424" s="1637">
        <f t="shared" si="30"/>
        <v>0</v>
      </c>
    </row>
    <row r="425" spans="1:14" x14ac:dyDescent="0.3">
      <c r="A425" s="827" t="s">
        <v>1994</v>
      </c>
      <c r="B425" s="828" t="s">
        <v>1995</v>
      </c>
      <c r="C425" s="824">
        <v>7</v>
      </c>
      <c r="D425" s="1378" t="str">
        <f t="shared" si="31"/>
        <v/>
      </c>
      <c r="E425" s="911">
        <f>IF(ISERROR(VLOOKUP(CONCATENATE($B425,"-",$C425),IN_1F!$B$2:$X$2946,3,FALSE))=TRUE,"",VLOOKUP(CONCATENATE($B425,"-",$C425),IN_1F!$B$2:$X$2946,3,FALSE))</f>
        <v>0</v>
      </c>
      <c r="F425" s="912">
        <f>IF(ISERROR(VLOOKUP(CONCATENATE($B425,"-",$C425),IN_1F!$B$2:$X$2946,4,FALSE))=TRUE,"",VLOOKUP(CONCATENATE($B425,"-",$C425),IN_1F!$B$2:$X$2946,4,FALSE))</f>
        <v>0</v>
      </c>
      <c r="G425" s="911">
        <f>IF(ISERROR(VLOOKUP(CONCATENATE($B425,"-",$C425),IN_1F!$B$2:$X$2946,5,FALSE))=TRUE,"",VLOOKUP(CONCATENATE($B425,"-",$C425),IN_1F!$B$2:$X$2946,5,FALSE))</f>
        <v>0</v>
      </c>
      <c r="H425" s="913">
        <f>IF(ISERROR(VLOOKUP(CONCATENATE($B425,"-",$C425),IN_1F!$B$2:$X$2946,6,FALSE))=TRUE,"",VLOOKUP(CONCATENATE($B425,"-",$C425),IN_1F!$B$2:$X$2946,6,FALSE))</f>
        <v>0</v>
      </c>
      <c r="I425" s="911">
        <f>IF(ISERROR(VLOOKUP(CONCATENATE($B425,"-",$C425),IN_1F!$B$2:$X$2946,7,FALSE))=TRUE,"",VLOOKUP(CONCATENATE($B425,"-",$C425),IN_1F!$B$2:$X$2946,7,FALSE))</f>
        <v>0</v>
      </c>
      <c r="J425" s="913">
        <f>IF(ISERROR(VLOOKUP(CONCATENATE($B425,"-",$C425),IN_1F!$B$2:$X$2946,8,FALSE))=TRUE,"",VLOOKUP(CONCATENATE($B425,"-",$C425),IN_1F!$B$2:$X$2946,8,FALSE))</f>
        <v>0</v>
      </c>
      <c r="K425" s="911">
        <f>IF(ISERROR(VLOOKUP(CONCATENATE($B425,"-",$C425),IN_1F!$B$2:$X$2946,9,FALSE))=TRUE,"",VLOOKUP(CONCATENATE($B425,"-",$C425),IN_1F!$B$2:$X$2946,9,FALSE))</f>
        <v>0</v>
      </c>
      <c r="L425" s="913">
        <f>IF(ISERROR(VLOOKUP(CONCATENATE($B425,"-",$C425),IN_1F!$B$2:$X$2946,10,FALSE))=TRUE,"",VLOOKUP(CONCATENATE($B425,"-",$C425),IN_1F!$B$2:$X$2946,10,FALSE))</f>
        <v>0</v>
      </c>
      <c r="M425" s="1636">
        <f t="shared" si="29"/>
        <v>0</v>
      </c>
      <c r="N425" s="1637">
        <f t="shared" si="30"/>
        <v>0</v>
      </c>
    </row>
    <row r="426" spans="1:14" x14ac:dyDescent="0.3">
      <c r="A426" s="827" t="s">
        <v>1996</v>
      </c>
      <c r="B426" s="828" t="s">
        <v>1997</v>
      </c>
      <c r="C426" s="824">
        <v>7</v>
      </c>
      <c r="D426" s="1378" t="str">
        <f t="shared" si="31"/>
        <v/>
      </c>
      <c r="E426" s="911">
        <f>IF(ISERROR(VLOOKUP(CONCATENATE($B426,"-",$C426),IN_1F!$B$2:$X$2946,3,FALSE))=TRUE,"",VLOOKUP(CONCATENATE($B426,"-",$C426),IN_1F!$B$2:$X$2946,3,FALSE))</f>
        <v>0</v>
      </c>
      <c r="F426" s="912">
        <f>IF(ISERROR(VLOOKUP(CONCATENATE($B426,"-",$C426),IN_1F!$B$2:$X$2946,4,FALSE))=TRUE,"",VLOOKUP(CONCATENATE($B426,"-",$C426),IN_1F!$B$2:$X$2946,4,FALSE))</f>
        <v>0</v>
      </c>
      <c r="G426" s="911">
        <f>IF(ISERROR(VLOOKUP(CONCATENATE($B426,"-",$C426),IN_1F!$B$2:$X$2946,5,FALSE))=TRUE,"",VLOOKUP(CONCATENATE($B426,"-",$C426),IN_1F!$B$2:$X$2946,5,FALSE))</f>
        <v>0</v>
      </c>
      <c r="H426" s="913">
        <f>IF(ISERROR(VLOOKUP(CONCATENATE($B426,"-",$C426),IN_1F!$B$2:$X$2946,6,FALSE))=TRUE,"",VLOOKUP(CONCATENATE($B426,"-",$C426),IN_1F!$B$2:$X$2946,6,FALSE))</f>
        <v>0</v>
      </c>
      <c r="I426" s="911">
        <f>IF(ISERROR(VLOOKUP(CONCATENATE($B426,"-",$C426),IN_1F!$B$2:$X$2946,7,FALSE))=TRUE,"",VLOOKUP(CONCATENATE($B426,"-",$C426),IN_1F!$B$2:$X$2946,7,FALSE))</f>
        <v>0</v>
      </c>
      <c r="J426" s="913">
        <f>IF(ISERROR(VLOOKUP(CONCATENATE($B426,"-",$C426),IN_1F!$B$2:$X$2946,8,FALSE))=TRUE,"",VLOOKUP(CONCATENATE($B426,"-",$C426),IN_1F!$B$2:$X$2946,8,FALSE))</f>
        <v>0</v>
      </c>
      <c r="K426" s="911">
        <f>IF(ISERROR(VLOOKUP(CONCATENATE($B426,"-",$C426),IN_1F!$B$2:$X$2946,9,FALSE))=TRUE,"",VLOOKUP(CONCATENATE($B426,"-",$C426),IN_1F!$B$2:$X$2946,9,FALSE))</f>
        <v>0</v>
      </c>
      <c r="L426" s="913">
        <f>IF(ISERROR(VLOOKUP(CONCATENATE($B426,"-",$C426),IN_1F!$B$2:$X$2946,10,FALSE))=TRUE,"",VLOOKUP(CONCATENATE($B426,"-",$C426),IN_1F!$B$2:$X$2946,10,FALSE))</f>
        <v>0</v>
      </c>
      <c r="M426" s="1636">
        <f t="shared" si="29"/>
        <v>0</v>
      </c>
      <c r="N426" s="1637">
        <f t="shared" si="30"/>
        <v>0</v>
      </c>
    </row>
    <row r="427" spans="1:14" x14ac:dyDescent="0.3">
      <c r="A427" s="827" t="s">
        <v>1998</v>
      </c>
      <c r="B427" s="828" t="s">
        <v>1846</v>
      </c>
      <c r="C427" s="824">
        <v>7</v>
      </c>
      <c r="D427" s="1378" t="str">
        <f t="shared" si="31"/>
        <v/>
      </c>
      <c r="E427" s="911">
        <f>IF(ISERROR(VLOOKUP(CONCATENATE($B427,"-",$C427),IN_1F!$B$2:$X$2946,3,FALSE))=TRUE,"",VLOOKUP(CONCATENATE($B427,"-",$C427),IN_1F!$B$2:$X$2946,3,FALSE))</f>
        <v>0</v>
      </c>
      <c r="F427" s="912">
        <f>IF(ISERROR(VLOOKUP(CONCATENATE($B427,"-",$C427),IN_1F!$B$2:$X$2946,4,FALSE))=TRUE,"",VLOOKUP(CONCATENATE($B427,"-",$C427),IN_1F!$B$2:$X$2946,4,FALSE))</f>
        <v>0</v>
      </c>
      <c r="G427" s="911">
        <f>IF(ISERROR(VLOOKUP(CONCATENATE($B427,"-",$C427),IN_1F!$B$2:$X$2946,5,FALSE))=TRUE,"",VLOOKUP(CONCATENATE($B427,"-",$C427),IN_1F!$B$2:$X$2946,5,FALSE))</f>
        <v>0</v>
      </c>
      <c r="H427" s="913">
        <f>IF(ISERROR(VLOOKUP(CONCATENATE($B427,"-",$C427),IN_1F!$B$2:$X$2946,6,FALSE))=TRUE,"",VLOOKUP(CONCATENATE($B427,"-",$C427),IN_1F!$B$2:$X$2946,6,FALSE))</f>
        <v>0</v>
      </c>
      <c r="I427" s="911">
        <f>IF(ISERROR(VLOOKUP(CONCATENATE($B427,"-",$C427),IN_1F!$B$2:$X$2946,7,FALSE))=TRUE,"",VLOOKUP(CONCATENATE($B427,"-",$C427),IN_1F!$B$2:$X$2946,7,FALSE))</f>
        <v>0</v>
      </c>
      <c r="J427" s="913">
        <f>IF(ISERROR(VLOOKUP(CONCATENATE($B427,"-",$C427),IN_1F!$B$2:$X$2946,8,FALSE))=TRUE,"",VLOOKUP(CONCATENATE($B427,"-",$C427),IN_1F!$B$2:$X$2946,8,FALSE))</f>
        <v>0</v>
      </c>
      <c r="K427" s="911">
        <f>IF(ISERROR(VLOOKUP(CONCATENATE($B427,"-",$C427),IN_1F!$B$2:$X$2946,9,FALSE))=TRUE,"",VLOOKUP(CONCATENATE($B427,"-",$C427),IN_1F!$B$2:$X$2946,9,FALSE))</f>
        <v>0</v>
      </c>
      <c r="L427" s="913">
        <f>IF(ISERROR(VLOOKUP(CONCATENATE($B427,"-",$C427),IN_1F!$B$2:$X$2946,10,FALSE))=TRUE,"",VLOOKUP(CONCATENATE($B427,"-",$C427),IN_1F!$B$2:$X$2946,10,FALSE))</f>
        <v>0</v>
      </c>
      <c r="M427" s="1636">
        <f t="shared" si="29"/>
        <v>0</v>
      </c>
      <c r="N427" s="1637">
        <f t="shared" si="30"/>
        <v>0</v>
      </c>
    </row>
    <row r="428" spans="1:14" x14ac:dyDescent="0.3">
      <c r="A428" s="827" t="s">
        <v>1999</v>
      </c>
      <c r="B428" s="828" t="s">
        <v>2000</v>
      </c>
      <c r="C428" s="824">
        <v>7</v>
      </c>
      <c r="D428" s="1378" t="str">
        <f t="shared" si="31"/>
        <v/>
      </c>
      <c r="E428" s="911">
        <f>IF(ISERROR(VLOOKUP(CONCATENATE($B428,"-",$C428),IN_1F!$B$2:$X$2946,3,FALSE))=TRUE,"",VLOOKUP(CONCATENATE($B428,"-",$C428),IN_1F!$B$2:$X$2946,3,FALSE))</f>
        <v>0</v>
      </c>
      <c r="F428" s="912">
        <f>IF(ISERROR(VLOOKUP(CONCATENATE($B428,"-",$C428),IN_1F!$B$2:$X$2946,4,FALSE))=TRUE,"",VLOOKUP(CONCATENATE($B428,"-",$C428),IN_1F!$B$2:$X$2946,4,FALSE))</f>
        <v>0</v>
      </c>
      <c r="G428" s="911">
        <f>IF(ISERROR(VLOOKUP(CONCATENATE($B428,"-",$C428),IN_1F!$B$2:$X$2946,5,FALSE))=TRUE,"",VLOOKUP(CONCATENATE($B428,"-",$C428),IN_1F!$B$2:$X$2946,5,FALSE))</f>
        <v>0</v>
      </c>
      <c r="H428" s="913">
        <f>IF(ISERROR(VLOOKUP(CONCATENATE($B428,"-",$C428),IN_1F!$B$2:$X$2946,6,FALSE))=TRUE,"",VLOOKUP(CONCATENATE($B428,"-",$C428),IN_1F!$B$2:$X$2946,6,FALSE))</f>
        <v>0</v>
      </c>
      <c r="I428" s="911">
        <f>IF(ISERROR(VLOOKUP(CONCATENATE($B428,"-",$C428),IN_1F!$B$2:$X$2946,7,FALSE))=TRUE,"",VLOOKUP(CONCATENATE($B428,"-",$C428),IN_1F!$B$2:$X$2946,7,FALSE))</f>
        <v>0</v>
      </c>
      <c r="J428" s="913">
        <f>IF(ISERROR(VLOOKUP(CONCATENATE($B428,"-",$C428),IN_1F!$B$2:$X$2946,8,FALSE))=TRUE,"",VLOOKUP(CONCATENATE($B428,"-",$C428),IN_1F!$B$2:$X$2946,8,FALSE))</f>
        <v>0</v>
      </c>
      <c r="K428" s="911">
        <f>IF(ISERROR(VLOOKUP(CONCATENATE($B428,"-",$C428),IN_1F!$B$2:$X$2946,9,FALSE))=TRUE,"",VLOOKUP(CONCATENATE($B428,"-",$C428),IN_1F!$B$2:$X$2946,9,FALSE))</f>
        <v>0</v>
      </c>
      <c r="L428" s="913">
        <f>IF(ISERROR(VLOOKUP(CONCATENATE($B428,"-",$C428),IN_1F!$B$2:$X$2946,10,FALSE))=TRUE,"",VLOOKUP(CONCATENATE($B428,"-",$C428),IN_1F!$B$2:$X$2946,10,FALSE))</f>
        <v>0</v>
      </c>
      <c r="M428" s="1636">
        <f t="shared" si="29"/>
        <v>0</v>
      </c>
      <c r="N428" s="1637">
        <f t="shared" si="30"/>
        <v>0</v>
      </c>
    </row>
    <row r="429" spans="1:14" x14ac:dyDescent="0.3">
      <c r="A429" s="827" t="s">
        <v>2001</v>
      </c>
      <c r="B429" s="828" t="s">
        <v>2002</v>
      </c>
      <c r="C429" s="824">
        <v>7</v>
      </c>
      <c r="D429" s="1378" t="str">
        <f t="shared" si="31"/>
        <v/>
      </c>
      <c r="E429" s="911">
        <f>IF(ISERROR(VLOOKUP(CONCATENATE($B429,"-",$C429),IN_1F!$B$2:$X$2946,3,FALSE))=TRUE,"",VLOOKUP(CONCATENATE($B429,"-",$C429),IN_1F!$B$2:$X$2946,3,FALSE))</f>
        <v>0</v>
      </c>
      <c r="F429" s="912">
        <f>IF(ISERROR(VLOOKUP(CONCATENATE($B429,"-",$C429),IN_1F!$B$2:$X$2946,4,FALSE))=TRUE,"",VLOOKUP(CONCATENATE($B429,"-",$C429),IN_1F!$B$2:$X$2946,4,FALSE))</f>
        <v>0</v>
      </c>
      <c r="G429" s="911">
        <f>IF(ISERROR(VLOOKUP(CONCATENATE($B429,"-",$C429),IN_1F!$B$2:$X$2946,5,FALSE))=TRUE,"",VLOOKUP(CONCATENATE($B429,"-",$C429),IN_1F!$B$2:$X$2946,5,FALSE))</f>
        <v>0</v>
      </c>
      <c r="H429" s="913">
        <f>IF(ISERROR(VLOOKUP(CONCATENATE($B429,"-",$C429),IN_1F!$B$2:$X$2946,6,FALSE))=TRUE,"",VLOOKUP(CONCATENATE($B429,"-",$C429),IN_1F!$B$2:$X$2946,6,FALSE))</f>
        <v>0</v>
      </c>
      <c r="I429" s="911">
        <f>IF(ISERROR(VLOOKUP(CONCATENATE($B429,"-",$C429),IN_1F!$B$2:$X$2946,7,FALSE))=TRUE,"",VLOOKUP(CONCATENATE($B429,"-",$C429),IN_1F!$B$2:$X$2946,7,FALSE))</f>
        <v>0</v>
      </c>
      <c r="J429" s="913">
        <f>IF(ISERROR(VLOOKUP(CONCATENATE($B429,"-",$C429),IN_1F!$B$2:$X$2946,8,FALSE))=TRUE,"",VLOOKUP(CONCATENATE($B429,"-",$C429),IN_1F!$B$2:$X$2946,8,FALSE))</f>
        <v>0</v>
      </c>
      <c r="K429" s="911">
        <f>IF(ISERROR(VLOOKUP(CONCATENATE($B429,"-",$C429),IN_1F!$B$2:$X$2946,9,FALSE))=TRUE,"",VLOOKUP(CONCATENATE($B429,"-",$C429),IN_1F!$B$2:$X$2946,9,FALSE))</f>
        <v>0</v>
      </c>
      <c r="L429" s="913">
        <f>IF(ISERROR(VLOOKUP(CONCATENATE($B429,"-",$C429),IN_1F!$B$2:$X$2946,10,FALSE))=TRUE,"",VLOOKUP(CONCATENATE($B429,"-",$C429),IN_1F!$B$2:$X$2946,10,FALSE))</f>
        <v>0</v>
      </c>
      <c r="M429" s="1636">
        <f t="shared" si="29"/>
        <v>0</v>
      </c>
      <c r="N429" s="1637">
        <f t="shared" si="30"/>
        <v>0</v>
      </c>
    </row>
    <row r="430" spans="1:14" x14ac:dyDescent="0.3">
      <c r="A430" s="827" t="s">
        <v>2003</v>
      </c>
      <c r="B430" s="828" t="s">
        <v>2004</v>
      </c>
      <c r="C430" s="824">
        <v>7</v>
      </c>
      <c r="D430" s="1378" t="str">
        <f t="shared" si="31"/>
        <v/>
      </c>
      <c r="E430" s="911">
        <f>IF(ISERROR(VLOOKUP(CONCATENATE($B430,"-",$C430),IN_1F!$B$2:$X$2946,3,FALSE))=TRUE,"",VLOOKUP(CONCATENATE($B430,"-",$C430),IN_1F!$B$2:$X$2946,3,FALSE))</f>
        <v>0</v>
      </c>
      <c r="F430" s="912">
        <f>IF(ISERROR(VLOOKUP(CONCATENATE($B430,"-",$C430),IN_1F!$B$2:$X$2946,4,FALSE))=TRUE,"",VLOOKUP(CONCATENATE($B430,"-",$C430),IN_1F!$B$2:$X$2946,4,FALSE))</f>
        <v>0</v>
      </c>
      <c r="G430" s="911">
        <f>IF(ISERROR(VLOOKUP(CONCATENATE($B430,"-",$C430),IN_1F!$B$2:$X$2946,5,FALSE))=TRUE,"",VLOOKUP(CONCATENATE($B430,"-",$C430),IN_1F!$B$2:$X$2946,5,FALSE))</f>
        <v>0</v>
      </c>
      <c r="H430" s="913">
        <f>IF(ISERROR(VLOOKUP(CONCATENATE($B430,"-",$C430),IN_1F!$B$2:$X$2946,6,FALSE))=TRUE,"",VLOOKUP(CONCATENATE($B430,"-",$C430),IN_1F!$B$2:$X$2946,6,FALSE))</f>
        <v>0</v>
      </c>
      <c r="I430" s="911">
        <f>IF(ISERROR(VLOOKUP(CONCATENATE($B430,"-",$C430),IN_1F!$B$2:$X$2946,7,FALSE))=TRUE,"",VLOOKUP(CONCATENATE($B430,"-",$C430),IN_1F!$B$2:$X$2946,7,FALSE))</f>
        <v>0</v>
      </c>
      <c r="J430" s="913">
        <f>IF(ISERROR(VLOOKUP(CONCATENATE($B430,"-",$C430),IN_1F!$B$2:$X$2946,8,FALSE))=TRUE,"",VLOOKUP(CONCATENATE($B430,"-",$C430),IN_1F!$B$2:$X$2946,8,FALSE))</f>
        <v>0</v>
      </c>
      <c r="K430" s="911">
        <f>IF(ISERROR(VLOOKUP(CONCATENATE($B430,"-",$C430),IN_1F!$B$2:$X$2946,9,FALSE))=TRUE,"",VLOOKUP(CONCATENATE($B430,"-",$C430),IN_1F!$B$2:$X$2946,9,FALSE))</f>
        <v>0</v>
      </c>
      <c r="L430" s="913">
        <f>IF(ISERROR(VLOOKUP(CONCATENATE($B430,"-",$C430),IN_1F!$B$2:$X$2946,10,FALSE))=TRUE,"",VLOOKUP(CONCATENATE($B430,"-",$C430),IN_1F!$B$2:$X$2946,10,FALSE))</f>
        <v>0</v>
      </c>
      <c r="M430" s="1636">
        <f t="shared" si="29"/>
        <v>0</v>
      </c>
      <c r="N430" s="1637">
        <f t="shared" si="30"/>
        <v>0</v>
      </c>
    </row>
    <row r="431" spans="1:14" x14ac:dyDescent="0.3">
      <c r="A431" s="827" t="s">
        <v>2005</v>
      </c>
      <c r="B431" s="828" t="s">
        <v>2006</v>
      </c>
      <c r="C431" s="824">
        <v>7</v>
      </c>
      <c r="D431" s="1378" t="str">
        <f t="shared" si="31"/>
        <v/>
      </c>
      <c r="E431" s="911">
        <f>IF(ISERROR(VLOOKUP(CONCATENATE($B431,"-",$C431),IN_1F!$B$2:$X$2946,3,FALSE))=TRUE,"",VLOOKUP(CONCATENATE($B431,"-",$C431),IN_1F!$B$2:$X$2946,3,FALSE))</f>
        <v>0</v>
      </c>
      <c r="F431" s="912">
        <f>IF(ISERROR(VLOOKUP(CONCATENATE($B431,"-",$C431),IN_1F!$B$2:$X$2946,4,FALSE))=TRUE,"",VLOOKUP(CONCATENATE($B431,"-",$C431),IN_1F!$B$2:$X$2946,4,FALSE))</f>
        <v>0</v>
      </c>
      <c r="G431" s="911">
        <f>IF(ISERROR(VLOOKUP(CONCATENATE($B431,"-",$C431),IN_1F!$B$2:$X$2946,5,FALSE))=TRUE,"",VLOOKUP(CONCATENATE($B431,"-",$C431),IN_1F!$B$2:$X$2946,5,FALSE))</f>
        <v>0</v>
      </c>
      <c r="H431" s="913">
        <f>IF(ISERROR(VLOOKUP(CONCATENATE($B431,"-",$C431),IN_1F!$B$2:$X$2946,6,FALSE))=TRUE,"",VLOOKUP(CONCATENATE($B431,"-",$C431),IN_1F!$B$2:$X$2946,6,FALSE))</f>
        <v>0</v>
      </c>
      <c r="I431" s="911">
        <f>IF(ISERROR(VLOOKUP(CONCATENATE($B431,"-",$C431),IN_1F!$B$2:$X$2946,7,FALSE))=TRUE,"",VLOOKUP(CONCATENATE($B431,"-",$C431),IN_1F!$B$2:$X$2946,7,FALSE))</f>
        <v>0</v>
      </c>
      <c r="J431" s="913">
        <f>IF(ISERROR(VLOOKUP(CONCATENATE($B431,"-",$C431),IN_1F!$B$2:$X$2946,8,FALSE))=TRUE,"",VLOOKUP(CONCATENATE($B431,"-",$C431),IN_1F!$B$2:$X$2946,8,FALSE))</f>
        <v>0</v>
      </c>
      <c r="K431" s="911">
        <f>IF(ISERROR(VLOOKUP(CONCATENATE($B431,"-",$C431),IN_1F!$B$2:$X$2946,9,FALSE))=TRUE,"",VLOOKUP(CONCATENATE($B431,"-",$C431),IN_1F!$B$2:$X$2946,9,FALSE))</f>
        <v>0</v>
      </c>
      <c r="L431" s="913">
        <f>IF(ISERROR(VLOOKUP(CONCATENATE($B431,"-",$C431),IN_1F!$B$2:$X$2946,10,FALSE))=TRUE,"",VLOOKUP(CONCATENATE($B431,"-",$C431),IN_1F!$B$2:$X$2946,10,FALSE))</f>
        <v>0</v>
      </c>
      <c r="M431" s="1636">
        <f t="shared" si="29"/>
        <v>0</v>
      </c>
      <c r="N431" s="1637">
        <f t="shared" si="30"/>
        <v>0</v>
      </c>
    </row>
    <row r="432" spans="1:14" x14ac:dyDescent="0.3">
      <c r="A432" s="827" t="s">
        <v>2007</v>
      </c>
      <c r="B432" s="828" t="s">
        <v>2008</v>
      </c>
      <c r="C432" s="824">
        <v>7</v>
      </c>
      <c r="D432" s="1378" t="str">
        <f t="shared" si="31"/>
        <v/>
      </c>
      <c r="E432" s="911">
        <f>IF(ISERROR(VLOOKUP(CONCATENATE($B432,"-",$C432),IN_1F!$B$2:$X$2946,3,FALSE))=TRUE,"",VLOOKUP(CONCATENATE($B432,"-",$C432),IN_1F!$B$2:$X$2946,3,FALSE))</f>
        <v>0</v>
      </c>
      <c r="F432" s="912">
        <f>IF(ISERROR(VLOOKUP(CONCATENATE($B432,"-",$C432),IN_1F!$B$2:$X$2946,4,FALSE))=TRUE,"",VLOOKUP(CONCATENATE($B432,"-",$C432),IN_1F!$B$2:$X$2946,4,FALSE))</f>
        <v>0</v>
      </c>
      <c r="G432" s="911">
        <f>IF(ISERROR(VLOOKUP(CONCATENATE($B432,"-",$C432),IN_1F!$B$2:$X$2946,5,FALSE))=TRUE,"",VLOOKUP(CONCATENATE($B432,"-",$C432),IN_1F!$B$2:$X$2946,5,FALSE))</f>
        <v>0</v>
      </c>
      <c r="H432" s="913">
        <f>IF(ISERROR(VLOOKUP(CONCATENATE($B432,"-",$C432),IN_1F!$B$2:$X$2946,6,FALSE))=TRUE,"",VLOOKUP(CONCATENATE($B432,"-",$C432),IN_1F!$B$2:$X$2946,6,FALSE))</f>
        <v>0</v>
      </c>
      <c r="I432" s="911">
        <f>IF(ISERROR(VLOOKUP(CONCATENATE($B432,"-",$C432),IN_1F!$B$2:$X$2946,7,FALSE))=TRUE,"",VLOOKUP(CONCATENATE($B432,"-",$C432),IN_1F!$B$2:$X$2946,7,FALSE))</f>
        <v>0</v>
      </c>
      <c r="J432" s="913">
        <f>IF(ISERROR(VLOOKUP(CONCATENATE($B432,"-",$C432),IN_1F!$B$2:$X$2946,8,FALSE))=TRUE,"",VLOOKUP(CONCATENATE($B432,"-",$C432),IN_1F!$B$2:$X$2946,8,FALSE))</f>
        <v>0</v>
      </c>
      <c r="K432" s="911">
        <f>IF(ISERROR(VLOOKUP(CONCATENATE($B432,"-",$C432),IN_1F!$B$2:$X$2946,9,FALSE))=TRUE,"",VLOOKUP(CONCATENATE($B432,"-",$C432),IN_1F!$B$2:$X$2946,9,FALSE))</f>
        <v>0</v>
      </c>
      <c r="L432" s="913">
        <f>IF(ISERROR(VLOOKUP(CONCATENATE($B432,"-",$C432),IN_1F!$B$2:$X$2946,10,FALSE))=TRUE,"",VLOOKUP(CONCATENATE($B432,"-",$C432),IN_1F!$B$2:$X$2946,10,FALSE))</f>
        <v>0</v>
      </c>
      <c r="M432" s="1636">
        <f t="shared" si="29"/>
        <v>0</v>
      </c>
      <c r="N432" s="1637">
        <f t="shared" si="30"/>
        <v>0</v>
      </c>
    </row>
    <row r="433" spans="1:14" x14ac:dyDescent="0.3">
      <c r="A433" s="827" t="s">
        <v>2009</v>
      </c>
      <c r="B433" s="828" t="s">
        <v>2010</v>
      </c>
      <c r="C433" s="824">
        <v>7</v>
      </c>
      <c r="D433" s="1378" t="str">
        <f t="shared" si="31"/>
        <v/>
      </c>
      <c r="E433" s="911">
        <f>IF(ISERROR(VLOOKUP(CONCATENATE($B433,"-",$C433),IN_1F!$B$2:$X$2946,3,FALSE))=TRUE,"",VLOOKUP(CONCATENATE($B433,"-",$C433),IN_1F!$B$2:$X$2946,3,FALSE))</f>
        <v>0</v>
      </c>
      <c r="F433" s="912">
        <f>IF(ISERROR(VLOOKUP(CONCATENATE($B433,"-",$C433),IN_1F!$B$2:$X$2946,4,FALSE))=TRUE,"",VLOOKUP(CONCATENATE($B433,"-",$C433),IN_1F!$B$2:$X$2946,4,FALSE))</f>
        <v>0</v>
      </c>
      <c r="G433" s="911">
        <f>IF(ISERROR(VLOOKUP(CONCATENATE($B433,"-",$C433),IN_1F!$B$2:$X$2946,5,FALSE))=TRUE,"",VLOOKUP(CONCATENATE($B433,"-",$C433),IN_1F!$B$2:$X$2946,5,FALSE))</f>
        <v>0</v>
      </c>
      <c r="H433" s="913">
        <f>IF(ISERROR(VLOOKUP(CONCATENATE($B433,"-",$C433),IN_1F!$B$2:$X$2946,6,FALSE))=TRUE,"",VLOOKUP(CONCATENATE($B433,"-",$C433),IN_1F!$B$2:$X$2946,6,FALSE))</f>
        <v>0</v>
      </c>
      <c r="I433" s="911">
        <f>IF(ISERROR(VLOOKUP(CONCATENATE($B433,"-",$C433),IN_1F!$B$2:$X$2946,7,FALSE))=TRUE,"",VLOOKUP(CONCATENATE($B433,"-",$C433),IN_1F!$B$2:$X$2946,7,FALSE))</f>
        <v>0</v>
      </c>
      <c r="J433" s="913">
        <f>IF(ISERROR(VLOOKUP(CONCATENATE($B433,"-",$C433),IN_1F!$B$2:$X$2946,8,FALSE))=TRUE,"",VLOOKUP(CONCATENATE($B433,"-",$C433),IN_1F!$B$2:$X$2946,8,FALSE))</f>
        <v>0</v>
      </c>
      <c r="K433" s="911">
        <f>IF(ISERROR(VLOOKUP(CONCATENATE($B433,"-",$C433),IN_1F!$B$2:$X$2946,9,FALSE))=TRUE,"",VLOOKUP(CONCATENATE($B433,"-",$C433),IN_1F!$B$2:$X$2946,9,FALSE))</f>
        <v>0</v>
      </c>
      <c r="L433" s="913">
        <f>IF(ISERROR(VLOOKUP(CONCATENATE($B433,"-",$C433),IN_1F!$B$2:$X$2946,10,FALSE))=TRUE,"",VLOOKUP(CONCATENATE($B433,"-",$C433),IN_1F!$B$2:$X$2946,10,FALSE))</f>
        <v>0</v>
      </c>
      <c r="M433" s="1636">
        <f t="shared" si="29"/>
        <v>0</v>
      </c>
      <c r="N433" s="1637">
        <f t="shared" si="30"/>
        <v>0</v>
      </c>
    </row>
    <row r="434" spans="1:14" x14ac:dyDescent="0.3">
      <c r="A434" s="827" t="s">
        <v>2011</v>
      </c>
      <c r="B434" s="828" t="s">
        <v>2012</v>
      </c>
      <c r="C434" s="824">
        <v>7</v>
      </c>
      <c r="D434" s="1378" t="str">
        <f t="shared" si="31"/>
        <v/>
      </c>
      <c r="E434" s="911">
        <f>IF(ISERROR(VLOOKUP(CONCATENATE($B434,"-",$C434),IN_1F!$B$2:$X$2946,3,FALSE))=TRUE,"",VLOOKUP(CONCATENATE($B434,"-",$C434),IN_1F!$B$2:$X$2946,3,FALSE))</f>
        <v>0</v>
      </c>
      <c r="F434" s="912">
        <f>IF(ISERROR(VLOOKUP(CONCATENATE($B434,"-",$C434),IN_1F!$B$2:$X$2946,4,FALSE))=TRUE,"",VLOOKUP(CONCATENATE($B434,"-",$C434),IN_1F!$B$2:$X$2946,4,FALSE))</f>
        <v>0</v>
      </c>
      <c r="G434" s="911">
        <f>IF(ISERROR(VLOOKUP(CONCATENATE($B434,"-",$C434),IN_1F!$B$2:$X$2946,5,FALSE))=TRUE,"",VLOOKUP(CONCATENATE($B434,"-",$C434),IN_1F!$B$2:$X$2946,5,FALSE))</f>
        <v>0</v>
      </c>
      <c r="H434" s="913">
        <f>IF(ISERROR(VLOOKUP(CONCATENATE($B434,"-",$C434),IN_1F!$B$2:$X$2946,6,FALSE))=TRUE,"",VLOOKUP(CONCATENATE($B434,"-",$C434),IN_1F!$B$2:$X$2946,6,FALSE))</f>
        <v>0</v>
      </c>
      <c r="I434" s="911">
        <f>IF(ISERROR(VLOOKUP(CONCATENATE($B434,"-",$C434),IN_1F!$B$2:$X$2946,7,FALSE))=TRUE,"",VLOOKUP(CONCATENATE($B434,"-",$C434),IN_1F!$B$2:$X$2946,7,FALSE))</f>
        <v>0</v>
      </c>
      <c r="J434" s="913">
        <f>IF(ISERROR(VLOOKUP(CONCATENATE($B434,"-",$C434),IN_1F!$B$2:$X$2946,8,FALSE))=TRUE,"",VLOOKUP(CONCATENATE($B434,"-",$C434),IN_1F!$B$2:$X$2946,8,FALSE))</f>
        <v>0</v>
      </c>
      <c r="K434" s="911">
        <f>IF(ISERROR(VLOOKUP(CONCATENATE($B434,"-",$C434),IN_1F!$B$2:$X$2946,9,FALSE))=TRUE,"",VLOOKUP(CONCATENATE($B434,"-",$C434),IN_1F!$B$2:$X$2946,9,FALSE))</f>
        <v>0</v>
      </c>
      <c r="L434" s="913">
        <f>IF(ISERROR(VLOOKUP(CONCATENATE($B434,"-",$C434),IN_1F!$B$2:$X$2946,10,FALSE))=TRUE,"",VLOOKUP(CONCATENATE($B434,"-",$C434),IN_1F!$B$2:$X$2946,10,FALSE))</f>
        <v>0</v>
      </c>
      <c r="M434" s="1636">
        <f t="shared" si="29"/>
        <v>0</v>
      </c>
      <c r="N434" s="1637">
        <f t="shared" si="30"/>
        <v>0</v>
      </c>
    </row>
    <row r="435" spans="1:14" x14ac:dyDescent="0.3">
      <c r="A435" s="827" t="s">
        <v>2013</v>
      </c>
      <c r="B435" s="828" t="s">
        <v>2014</v>
      </c>
      <c r="C435" s="824">
        <v>7</v>
      </c>
      <c r="D435" s="1378" t="str">
        <f t="shared" si="31"/>
        <v/>
      </c>
      <c r="E435" s="911">
        <f>IF(ISERROR(VLOOKUP(CONCATENATE($B435,"-",$C435),IN_1F!$B$2:$X$2946,3,FALSE))=TRUE,"",VLOOKUP(CONCATENATE($B435,"-",$C435),IN_1F!$B$2:$X$2946,3,FALSE))</f>
        <v>0</v>
      </c>
      <c r="F435" s="912">
        <f>IF(ISERROR(VLOOKUP(CONCATENATE($B435,"-",$C435),IN_1F!$B$2:$X$2946,4,FALSE))=TRUE,"",VLOOKUP(CONCATENATE($B435,"-",$C435),IN_1F!$B$2:$X$2946,4,FALSE))</f>
        <v>0</v>
      </c>
      <c r="G435" s="911">
        <f>IF(ISERROR(VLOOKUP(CONCATENATE($B435,"-",$C435),IN_1F!$B$2:$X$2946,5,FALSE))=TRUE,"",VLOOKUP(CONCATENATE($B435,"-",$C435),IN_1F!$B$2:$X$2946,5,FALSE))</f>
        <v>0</v>
      </c>
      <c r="H435" s="913">
        <f>IF(ISERROR(VLOOKUP(CONCATENATE($B435,"-",$C435),IN_1F!$B$2:$X$2946,6,FALSE))=TRUE,"",VLOOKUP(CONCATENATE($B435,"-",$C435),IN_1F!$B$2:$X$2946,6,FALSE))</f>
        <v>0</v>
      </c>
      <c r="I435" s="911">
        <f>IF(ISERROR(VLOOKUP(CONCATENATE($B435,"-",$C435),IN_1F!$B$2:$X$2946,7,FALSE))=TRUE,"",VLOOKUP(CONCATENATE($B435,"-",$C435),IN_1F!$B$2:$X$2946,7,FALSE))</f>
        <v>0</v>
      </c>
      <c r="J435" s="913">
        <f>IF(ISERROR(VLOOKUP(CONCATENATE($B435,"-",$C435),IN_1F!$B$2:$X$2946,8,FALSE))=TRUE,"",VLOOKUP(CONCATENATE($B435,"-",$C435),IN_1F!$B$2:$X$2946,8,FALSE))</f>
        <v>0</v>
      </c>
      <c r="K435" s="911">
        <f>IF(ISERROR(VLOOKUP(CONCATENATE($B435,"-",$C435),IN_1F!$B$2:$X$2946,9,FALSE))=TRUE,"",VLOOKUP(CONCATENATE($B435,"-",$C435),IN_1F!$B$2:$X$2946,9,FALSE))</f>
        <v>0</v>
      </c>
      <c r="L435" s="913">
        <f>IF(ISERROR(VLOOKUP(CONCATENATE($B435,"-",$C435),IN_1F!$B$2:$X$2946,10,FALSE))=TRUE,"",VLOOKUP(CONCATENATE($B435,"-",$C435),IN_1F!$B$2:$X$2946,10,FALSE))</f>
        <v>0</v>
      </c>
      <c r="M435" s="1636">
        <f t="shared" si="29"/>
        <v>0</v>
      </c>
      <c r="N435" s="1637">
        <f t="shared" si="30"/>
        <v>0</v>
      </c>
    </row>
    <row r="436" spans="1:14" ht="6.75" customHeight="1" x14ac:dyDescent="0.3">
      <c r="A436" s="835"/>
      <c r="B436" s="835"/>
      <c r="C436" s="836"/>
      <c r="D436" s="1379"/>
      <c r="E436" s="914"/>
      <c r="F436" s="915"/>
      <c r="G436" s="914"/>
      <c r="H436" s="916"/>
      <c r="I436" s="914"/>
      <c r="J436" s="915"/>
      <c r="K436" s="914"/>
      <c r="L436" s="915"/>
      <c r="M436" s="914"/>
      <c r="N436" s="916"/>
    </row>
    <row r="437" spans="1:14" x14ac:dyDescent="0.3">
      <c r="A437" s="827" t="s">
        <v>2015</v>
      </c>
      <c r="B437" s="828" t="s">
        <v>2016</v>
      </c>
      <c r="C437" s="824">
        <v>7</v>
      </c>
      <c r="D437" s="1378" t="str">
        <f>CONCATENATE(D$386)</f>
        <v/>
      </c>
      <c r="E437" s="911">
        <f>IF(ISERROR(VLOOKUP(CONCATENATE($B437,"-",$C437),IN_1F!$B$2:$X$2946,3,FALSE))=TRUE,"",VLOOKUP(CONCATENATE($B437,"-",$C437),IN_1F!$B$2:$X$2946,3,FALSE))</f>
        <v>0</v>
      </c>
      <c r="F437" s="912">
        <f>IF(ISERROR(VLOOKUP(CONCATENATE($B437,"-",$C437),IN_1F!$B$2:$X$2946,4,FALSE))=TRUE,"",VLOOKUP(CONCATENATE($B437,"-",$C437),IN_1F!$B$2:$X$2946,4,FALSE))</f>
        <v>0</v>
      </c>
      <c r="G437" s="911">
        <f>IF(ISERROR(VLOOKUP(CONCATENATE($B437,"-",$C437),IN_1F!$B$2:$X$2946,5,FALSE))=TRUE,"",VLOOKUP(CONCATENATE($B437,"-",$C437),IN_1F!$B$2:$X$2946,5,FALSE))</f>
        <v>0</v>
      </c>
      <c r="H437" s="913">
        <f>IF(ISERROR(VLOOKUP(CONCATENATE($B437,"-",$C437),IN_1F!$B$2:$X$2946,6,FALSE))=TRUE,"",VLOOKUP(CONCATENATE($B437,"-",$C437),IN_1F!$B$2:$X$2946,6,FALSE))</f>
        <v>0</v>
      </c>
      <c r="I437" s="909">
        <f>IF(ISERROR(VLOOKUP(CONCATENATE($B437,"-",$C437),IN_1F!$B$2:$X$2946,7,FALSE))=TRUE,"",VLOOKUP(CONCATENATE($B437,"-",$C437),IN_1F!$B$2:$X$2946,7,FALSE))</f>
        <v>0</v>
      </c>
      <c r="J437" s="910">
        <f>IF(ISERROR(VLOOKUP(CONCATENATE($B437,"-",$C437),IN_1F!$B$2:$X$2946,8,FALSE))=TRUE,"",VLOOKUP(CONCATENATE($B437,"-",$C437),IN_1F!$B$2:$X$2946,8,FALSE))</f>
        <v>0</v>
      </c>
      <c r="K437" s="909">
        <f>IF(ISERROR(VLOOKUP(CONCATENATE($B437,"-",$C437),IN_1F!$B$2:$X$2946,9,FALSE))=TRUE,"",VLOOKUP(CONCATENATE($B437,"-",$C437),IN_1F!$B$2:$X$2946,9,FALSE))</f>
        <v>0</v>
      </c>
      <c r="L437" s="910">
        <f>IF(ISERROR(VLOOKUP(CONCATENATE($B437,"-",$C437),IN_1F!$B$2:$X$2946,10,FALSE))=TRUE,"",VLOOKUP(CONCATENATE($B437,"-",$C437),IN_1F!$B$2:$X$2946,10,FALSE))</f>
        <v>0</v>
      </c>
      <c r="M437" s="1636">
        <f>E437+G437+I437</f>
        <v>0</v>
      </c>
      <c r="N437" s="1637">
        <f>F437+H437+J437</f>
        <v>0</v>
      </c>
    </row>
    <row r="438" spans="1:14" ht="12.9" thickBot="1" x14ac:dyDescent="0.35">
      <c r="A438" s="830" t="s">
        <v>2017</v>
      </c>
      <c r="B438" s="831" t="s">
        <v>2018</v>
      </c>
      <c r="C438" s="832">
        <v>7</v>
      </c>
      <c r="D438" s="1378" t="str">
        <f>CONCATENATE(D$386)</f>
        <v/>
      </c>
      <c r="E438" s="917">
        <f>IF(ISERROR(VLOOKUP(CONCATENATE($B438,"-",$C438),IN_1F!$B$2:$X$2946,3,FALSE))=TRUE,"",VLOOKUP(CONCATENATE($B438,"-",$C438),IN_1F!$B$2:$X$2946,3,FALSE))</f>
        <v>0</v>
      </c>
      <c r="F438" s="918">
        <f>IF(ISERROR(VLOOKUP(CONCATENATE($B438,"-",$C438),IN_1F!$B$2:$X$2946,4,FALSE))=TRUE,"",VLOOKUP(CONCATENATE($B438,"-",$C438),IN_1F!$B$2:$X$2946,4,FALSE))</f>
        <v>0</v>
      </c>
      <c r="G438" s="917">
        <f>IF(ISERROR(VLOOKUP(CONCATENATE($B438,"-",$C438),IN_1F!$B$2:$X$2946,5,FALSE))=TRUE,"",VLOOKUP(CONCATENATE($B438,"-",$C438),IN_1F!$B$2:$X$2946,5,FALSE))</f>
        <v>0</v>
      </c>
      <c r="H438" s="919">
        <f>IF(ISERROR(VLOOKUP(CONCATENATE($B438,"-",$C438),IN_1F!$B$2:$X$2946,6,FALSE))=TRUE,"",VLOOKUP(CONCATENATE($B438,"-",$C438),IN_1F!$B$2:$X$2946,6,FALSE))</f>
        <v>0</v>
      </c>
      <c r="I438" s="1586">
        <f>IF(ISERROR(VLOOKUP(CONCATENATE($B438,"-",$C438),IN_1F!$B$2:$X$2946,7,FALSE))=TRUE,"",VLOOKUP(CONCATENATE($B438,"-",$C438),IN_1F!$B$2:$X$2946,7,FALSE))</f>
        <v>0</v>
      </c>
      <c r="J438" s="919">
        <f>IF(ISERROR(VLOOKUP(CONCATENATE($B438,"-",$C438),IN_1F!$B$2:$X$2946,8,FALSE))=TRUE,"",VLOOKUP(CONCATENATE($B438,"-",$C438),IN_1F!$B$2:$X$2946,8,FALSE))</f>
        <v>0</v>
      </c>
      <c r="K438" s="1586">
        <f>IF(ISERROR(VLOOKUP(CONCATENATE($B438,"-",$C438),IN_1F!$B$2:$X$2946,9,FALSE))=TRUE,"",VLOOKUP(CONCATENATE($B438,"-",$C438),IN_1F!$B$2:$X$2946,9,FALSE))</f>
        <v>0</v>
      </c>
      <c r="L438" s="919">
        <f>IF(ISERROR(VLOOKUP(CONCATENATE($B438,"-",$C438),IN_1F!$B$2:$X$2946,10,FALSE))=TRUE,"",VLOOKUP(CONCATENATE($B438,"-",$C438),IN_1F!$B$2:$X$2946,10,FALSE))</f>
        <v>0</v>
      </c>
      <c r="M438" s="1638">
        <f>E438+G438+I438</f>
        <v>0</v>
      </c>
      <c r="N438" s="1639">
        <f>F438+H438+J438</f>
        <v>0</v>
      </c>
    </row>
    <row r="439" spans="1:14" ht="13.3" thickTop="1" thickBot="1" x14ac:dyDescent="0.35">
      <c r="A439" s="839" t="s">
        <v>623</v>
      </c>
      <c r="B439" s="840"/>
      <c r="C439" s="841"/>
      <c r="D439" s="1378" t="str">
        <f>CONCATENATE(D$386)</f>
        <v/>
      </c>
      <c r="E439" s="842">
        <f t="shared" ref="E439:N439" si="32">SUM(E386:E435)+E437+E438</f>
        <v>0</v>
      </c>
      <c r="F439" s="843">
        <f t="shared" si="32"/>
        <v>0</v>
      </c>
      <c r="G439" s="842">
        <f t="shared" si="32"/>
        <v>0</v>
      </c>
      <c r="H439" s="844">
        <f t="shared" si="32"/>
        <v>0</v>
      </c>
      <c r="I439" s="1587">
        <f t="shared" si="32"/>
        <v>0</v>
      </c>
      <c r="J439" s="844">
        <f t="shared" si="32"/>
        <v>0</v>
      </c>
      <c r="K439" s="1587">
        <f t="shared" si="32"/>
        <v>0</v>
      </c>
      <c r="L439" s="844">
        <f t="shared" si="32"/>
        <v>0</v>
      </c>
      <c r="M439" s="1587">
        <f t="shared" si="32"/>
        <v>0</v>
      </c>
      <c r="N439" s="844">
        <f t="shared" si="32"/>
        <v>0</v>
      </c>
    </row>
    <row r="440" spans="1:14" ht="12.9" thickBot="1" x14ac:dyDescent="0.35">
      <c r="A440" s="2241" t="s">
        <v>2019</v>
      </c>
      <c r="B440" s="847"/>
      <c r="C440" s="848"/>
      <c r="D440" s="1381"/>
      <c r="E440" s="849"/>
      <c r="F440" s="849"/>
      <c r="G440" s="849"/>
      <c r="H440" s="849"/>
      <c r="I440" s="849"/>
      <c r="J440" s="849"/>
      <c r="K440" s="849"/>
      <c r="L440" s="849"/>
    </row>
    <row r="441" spans="1:14" ht="12.9" thickBot="1" x14ac:dyDescent="0.35">
      <c r="A441" s="2729" t="s">
        <v>2020</v>
      </c>
      <c r="B441" s="2730"/>
      <c r="C441" s="2730"/>
      <c r="D441" s="2730"/>
      <c r="E441" s="2730"/>
      <c r="F441" s="2731"/>
      <c r="G441" s="849"/>
      <c r="H441" s="849"/>
      <c r="I441" s="849"/>
      <c r="J441" s="849"/>
      <c r="K441" s="849"/>
      <c r="L441" s="849"/>
    </row>
    <row r="442" spans="1:14" ht="12.9" thickBot="1" x14ac:dyDescent="0.35">
      <c r="A442" s="850"/>
      <c r="B442" s="851"/>
      <c r="C442" s="851"/>
      <c r="D442" s="1382"/>
      <c r="E442" s="852" t="s">
        <v>284</v>
      </c>
      <c r="F442" s="853" t="s">
        <v>285</v>
      </c>
      <c r="G442" s="849"/>
      <c r="H442" s="849"/>
      <c r="I442" s="849"/>
      <c r="J442" s="849"/>
      <c r="K442" s="849"/>
      <c r="L442" s="849"/>
    </row>
    <row r="443" spans="1:14" x14ac:dyDescent="0.3">
      <c r="A443" s="854" t="s">
        <v>2021</v>
      </c>
      <c r="B443" s="855" t="s">
        <v>2022</v>
      </c>
      <c r="C443" s="856">
        <v>7</v>
      </c>
      <c r="D443" s="1383" t="str">
        <f>CONCATENATE(D$386)</f>
        <v/>
      </c>
      <c r="E443" s="920">
        <f>IF(ISERROR(VLOOKUP(CONCATENATE($B443,"-",$C443),IN_1F!$B$2:$X$2946,7,FALSE))=TRUE,"",VLOOKUP(CONCATENATE($B443,"-",$C443),IN_1F!$B$2:$X$2946,7,FALSE))</f>
        <v>0</v>
      </c>
      <c r="F443" s="921">
        <f>IF(ISERROR(VLOOKUP(CONCATENATE($B443,"-",$C443),IN_1F!$B$2:$X$2946,8,FALSE))=TRUE,"",VLOOKUP(CONCATENATE($B443,"-",$C443),IN_1F!$B$2:$X$2946,8,FALSE))</f>
        <v>0</v>
      </c>
      <c r="G443" s="849"/>
      <c r="H443" s="849"/>
      <c r="I443" s="849"/>
      <c r="J443" s="849"/>
      <c r="K443" s="849"/>
      <c r="L443" s="849"/>
    </row>
    <row r="444" spans="1:14" ht="12.9" thickBot="1" x14ac:dyDescent="0.35">
      <c r="A444" s="857" t="s">
        <v>2023</v>
      </c>
      <c r="B444" s="858" t="s">
        <v>2024</v>
      </c>
      <c r="C444" s="859">
        <v>7</v>
      </c>
      <c r="D444" s="1384" t="str">
        <f>CONCATENATE(D$386)</f>
        <v/>
      </c>
      <c r="E444" s="922">
        <f>IF(ISERROR(VLOOKUP(CONCATENATE($B444,"-",$C444),IN_1F!$B$2:$X$2946,7,FALSE))=TRUE,"",VLOOKUP(CONCATENATE($B444,"-",$C444),IN_1F!$B$2:$X$2946,7,FALSE))</f>
        <v>0</v>
      </c>
      <c r="F444" s="923">
        <f>IF(ISERROR(VLOOKUP(CONCATENATE($B444,"-",$C444),IN_1F!$B$2:$X$2946,8,FALSE))=TRUE,"",VLOOKUP(CONCATENATE($B444,"-",$C444),IN_1F!$B$2:$X$2946,8,FALSE))</f>
        <v>0</v>
      </c>
      <c r="G444" s="849"/>
      <c r="H444" s="849"/>
      <c r="I444" s="849"/>
      <c r="J444" s="849"/>
      <c r="K444" s="849"/>
      <c r="L444" s="849"/>
    </row>
    <row r="447" spans="1:14" ht="12.9" thickBot="1" x14ac:dyDescent="0.35"/>
    <row r="448" spans="1:14" x14ac:dyDescent="0.3">
      <c r="A448" s="886" t="s">
        <v>1916</v>
      </c>
      <c r="B448" s="887" t="s">
        <v>1917</v>
      </c>
      <c r="C448" s="888">
        <v>8</v>
      </c>
      <c r="D448" s="1392"/>
      <c r="E448" s="924">
        <f>IF(ISERROR(VLOOKUP(CONCATENATE($B448,"-",$C448),IN_1F!$B$2:$X$2946,3,FALSE))=TRUE,"",VLOOKUP(CONCATENATE($B448,"-",$C448),IN_1F!$B$2:$X$2946,3,FALSE))</f>
        <v>0</v>
      </c>
      <c r="F448" s="925">
        <f>IF(ISERROR(VLOOKUP(CONCATENATE($B448,"-",$C448),IN_1F!$B$2:$X$2946,4,FALSE))=TRUE,"",VLOOKUP(CONCATENATE($B448,"-",$C448),IN_1F!$B$2:$X$2946,4,FALSE))</f>
        <v>0</v>
      </c>
      <c r="G448" s="924">
        <f>IF(ISERROR(VLOOKUP(CONCATENATE($B448,"-",$C448),IN_1F!$B$2:$X$2946,5,FALSE))=TRUE,"",VLOOKUP(CONCATENATE($B448,"-",$C448),IN_1F!$B$2:$X$2946,5,FALSE))</f>
        <v>0</v>
      </c>
      <c r="H448" s="926">
        <f>IF(ISERROR(VLOOKUP(CONCATENATE($B448,"-",$C448),IN_1F!$B$2:$X$2946,6,FALSE))=TRUE,"",VLOOKUP(CONCATENATE($B448,"-",$C448),IN_1F!$B$2:$X$2946,6,FALSE))</f>
        <v>0</v>
      </c>
      <c r="I448" s="1576">
        <f>IF(ISERROR(VLOOKUP(CONCATENATE($B448,"-",$C448),IN_1F!$B$2:$X$2946,7,FALSE))=TRUE,"",VLOOKUP(CONCATENATE($B448,"-",$C448),IN_1F!$B$2:$X$2946,7,FALSE))</f>
        <v>0</v>
      </c>
      <c r="J448" s="1577">
        <f>IF(ISERROR(VLOOKUP(CONCATENATE($B448,"-",$C448),IN_1F!$B$2:$X$2946,8,FALSE))=TRUE,"",VLOOKUP(CONCATENATE($B448,"-",$C448),IN_1F!$B$2:$X$2946,8,FALSE))</f>
        <v>0</v>
      </c>
      <c r="K448" s="1576">
        <f>IF(ISERROR(VLOOKUP(CONCATENATE($B448,"-",$C448),IN_1F!$B$2:$X$2946,9,FALSE))=TRUE,"",VLOOKUP(CONCATENATE($B448,"-",$C448),IN_1F!$B$2:$X$2946,9,FALSE))</f>
        <v>0</v>
      </c>
      <c r="L448" s="1577">
        <f>IF(ISERROR(VLOOKUP(CONCATENATE($B448,"-",$C448),IN_1F!$B$2:$X$2946,10,FALSE))=TRUE,"",VLOOKUP(CONCATENATE($B448,"-",$C448),IN_1F!$B$2:$X$2946,10,FALSE))</f>
        <v>0</v>
      </c>
      <c r="M448" s="1628">
        <f>E448+G448+I448</f>
        <v>0</v>
      </c>
      <c r="N448" s="1629">
        <f>F448+H448+J448</f>
        <v>0</v>
      </c>
    </row>
    <row r="449" spans="1:14" x14ac:dyDescent="0.3">
      <c r="A449" s="886" t="s">
        <v>1918</v>
      </c>
      <c r="B449" s="887" t="s">
        <v>1919</v>
      </c>
      <c r="C449" s="889">
        <v>8</v>
      </c>
      <c r="D449" s="1378" t="str">
        <f t="shared" ref="D449:D480" si="33">CONCATENATE(D$448)</f>
        <v/>
      </c>
      <c r="E449" s="927">
        <f>IF(ISERROR(VLOOKUP(CONCATENATE($B449,"-",$C449),IN_1F!$B$2:$X$2946,3,FALSE))=TRUE,"",VLOOKUP(CONCATENATE($B449,"-",$C449),IN_1F!$B$2:$X$2946,3,FALSE))</f>
        <v>0</v>
      </c>
      <c r="F449" s="928">
        <f>IF(ISERROR(VLOOKUP(CONCATENATE($B449,"-",$C449),IN_1F!$B$2:$X$2946,4,FALSE))=TRUE,"",VLOOKUP(CONCATENATE($B449,"-",$C449),IN_1F!$B$2:$X$2946,4,FALSE))</f>
        <v>0</v>
      </c>
      <c r="G449" s="927">
        <f>IF(ISERROR(VLOOKUP(CONCATENATE($B449,"-",$C449),IN_1F!$B$2:$X$2946,5,FALSE))=TRUE,"",VLOOKUP(CONCATENATE($B449,"-",$C449),IN_1F!$B$2:$X$2946,5,FALSE))</f>
        <v>0</v>
      </c>
      <c r="H449" s="929">
        <f>IF(ISERROR(VLOOKUP(CONCATENATE($B449,"-",$C449),IN_1F!$B$2:$X$2946,6,FALSE))=TRUE,"",VLOOKUP(CONCATENATE($B449,"-",$C449),IN_1F!$B$2:$X$2946,6,FALSE))</f>
        <v>0</v>
      </c>
      <c r="I449" s="1575">
        <f>IF(ISERROR(VLOOKUP(CONCATENATE($B449,"-",$C449),IN_1F!$B$2:$X$2946,7,FALSE))=TRUE,"",VLOOKUP(CONCATENATE($B449,"-",$C449),IN_1F!$B$2:$X$2946,7,FALSE))</f>
        <v>0</v>
      </c>
      <c r="J449" s="1578">
        <f>IF(ISERROR(VLOOKUP(CONCATENATE($B449,"-",$C449),IN_1F!$B$2:$X$2946,8,FALSE))=TRUE,"",VLOOKUP(CONCATENATE($B449,"-",$C449),IN_1F!$B$2:$X$2946,8,FALSE))</f>
        <v>0</v>
      </c>
      <c r="K449" s="1575">
        <f>IF(ISERROR(VLOOKUP(CONCATENATE($B449,"-",$C449),IN_1F!$B$2:$X$2946,9,FALSE))=TRUE,"",VLOOKUP(CONCATENATE($B449,"-",$C449),IN_1F!$B$2:$X$2946,9,FALSE))</f>
        <v>0</v>
      </c>
      <c r="L449" s="1578">
        <f>IF(ISERROR(VLOOKUP(CONCATENATE($B449,"-",$C449),IN_1F!$B$2:$X$2946,10,FALSE))=TRUE,"",VLOOKUP(CONCATENATE($B449,"-",$C449),IN_1F!$B$2:$X$2946,10,FALSE))</f>
        <v>0</v>
      </c>
      <c r="M449" s="1630">
        <f t="shared" ref="M449:M497" si="34">E449+G449+I449</f>
        <v>0</v>
      </c>
      <c r="N449" s="1631">
        <f t="shared" ref="N449:N497" si="35">F449+H449+J449</f>
        <v>0</v>
      </c>
    </row>
    <row r="450" spans="1:14" x14ac:dyDescent="0.3">
      <c r="A450" s="886" t="s">
        <v>1920</v>
      </c>
      <c r="B450" s="887" t="s">
        <v>1921</v>
      </c>
      <c r="C450" s="889">
        <v>8</v>
      </c>
      <c r="D450" s="1378" t="str">
        <f t="shared" si="33"/>
        <v/>
      </c>
      <c r="E450" s="927">
        <f>IF(ISERROR(VLOOKUP(CONCATENATE($B450,"-",$C450),IN_1F!$B$2:$X$2946,3,FALSE))=TRUE,"",VLOOKUP(CONCATENATE($B450,"-",$C450),IN_1F!$B$2:$X$2946,3,FALSE))</f>
        <v>0</v>
      </c>
      <c r="F450" s="928">
        <f>IF(ISERROR(VLOOKUP(CONCATENATE($B450,"-",$C450),IN_1F!$B$2:$X$2946,4,FALSE))=TRUE,"",VLOOKUP(CONCATENATE($B450,"-",$C450),IN_1F!$B$2:$X$2946,4,FALSE))</f>
        <v>0</v>
      </c>
      <c r="G450" s="927">
        <f>IF(ISERROR(VLOOKUP(CONCATENATE($B450,"-",$C450),IN_1F!$B$2:$X$2946,5,FALSE))=TRUE,"",VLOOKUP(CONCATENATE($B450,"-",$C450),IN_1F!$B$2:$X$2946,5,FALSE))</f>
        <v>0</v>
      </c>
      <c r="H450" s="929">
        <f>IF(ISERROR(VLOOKUP(CONCATENATE($B450,"-",$C450),IN_1F!$B$2:$X$2946,6,FALSE))=TRUE,"",VLOOKUP(CONCATENATE($B450,"-",$C450),IN_1F!$B$2:$X$2946,6,FALSE))</f>
        <v>0</v>
      </c>
      <c r="I450" s="1575">
        <f>IF(ISERROR(VLOOKUP(CONCATENATE($B450,"-",$C450),IN_1F!$B$2:$X$2946,7,FALSE))=TRUE,"",VLOOKUP(CONCATENATE($B450,"-",$C450),IN_1F!$B$2:$X$2946,7,FALSE))</f>
        <v>0</v>
      </c>
      <c r="J450" s="1578">
        <f>IF(ISERROR(VLOOKUP(CONCATENATE($B450,"-",$C450),IN_1F!$B$2:$X$2946,8,FALSE))=TRUE,"",VLOOKUP(CONCATENATE($B450,"-",$C450),IN_1F!$B$2:$X$2946,8,FALSE))</f>
        <v>0</v>
      </c>
      <c r="K450" s="1575">
        <f>IF(ISERROR(VLOOKUP(CONCATENATE($B450,"-",$C450),IN_1F!$B$2:$X$2946,9,FALSE))=TRUE,"",VLOOKUP(CONCATENATE($B450,"-",$C450),IN_1F!$B$2:$X$2946,9,FALSE))</f>
        <v>0</v>
      </c>
      <c r="L450" s="1578">
        <f>IF(ISERROR(VLOOKUP(CONCATENATE($B450,"-",$C450),IN_1F!$B$2:$X$2946,10,FALSE))=TRUE,"",VLOOKUP(CONCATENATE($B450,"-",$C450),IN_1F!$B$2:$X$2946,10,FALSE))</f>
        <v>0</v>
      </c>
      <c r="M450" s="1630">
        <f t="shared" si="34"/>
        <v>0</v>
      </c>
      <c r="N450" s="1631">
        <f t="shared" si="35"/>
        <v>0</v>
      </c>
    </row>
    <row r="451" spans="1:14" x14ac:dyDescent="0.3">
      <c r="A451" s="886" t="s">
        <v>1922</v>
      </c>
      <c r="B451" s="887" t="s">
        <v>1923</v>
      </c>
      <c r="C451" s="889">
        <v>8</v>
      </c>
      <c r="D451" s="1378" t="str">
        <f t="shared" si="33"/>
        <v/>
      </c>
      <c r="E451" s="927">
        <f>IF(ISERROR(VLOOKUP(CONCATENATE($B451,"-",$C451),IN_1F!$B$2:$X$2946,3,FALSE))=TRUE,"",VLOOKUP(CONCATENATE($B451,"-",$C451),IN_1F!$B$2:$X$2946,3,FALSE))</f>
        <v>0</v>
      </c>
      <c r="F451" s="928">
        <f>IF(ISERROR(VLOOKUP(CONCATENATE($B451,"-",$C451),IN_1F!$B$2:$X$2946,4,FALSE))=TRUE,"",VLOOKUP(CONCATENATE($B451,"-",$C451),IN_1F!$B$2:$X$2946,4,FALSE))</f>
        <v>0</v>
      </c>
      <c r="G451" s="927">
        <f>IF(ISERROR(VLOOKUP(CONCATENATE($B451,"-",$C451),IN_1F!$B$2:$X$2946,5,FALSE))=TRUE,"",VLOOKUP(CONCATENATE($B451,"-",$C451),IN_1F!$B$2:$X$2946,5,FALSE))</f>
        <v>0</v>
      </c>
      <c r="H451" s="929">
        <f>IF(ISERROR(VLOOKUP(CONCATENATE($B451,"-",$C451),IN_1F!$B$2:$X$2946,6,FALSE))=TRUE,"",VLOOKUP(CONCATENATE($B451,"-",$C451),IN_1F!$B$2:$X$2946,6,FALSE))</f>
        <v>0</v>
      </c>
      <c r="I451" s="1575">
        <f>IF(ISERROR(VLOOKUP(CONCATENATE($B451,"-",$C451),IN_1F!$B$2:$X$2946,7,FALSE))=TRUE,"",VLOOKUP(CONCATENATE($B451,"-",$C451),IN_1F!$B$2:$X$2946,7,FALSE))</f>
        <v>0</v>
      </c>
      <c r="J451" s="1578">
        <f>IF(ISERROR(VLOOKUP(CONCATENATE($B451,"-",$C451),IN_1F!$B$2:$X$2946,8,FALSE))=TRUE,"",VLOOKUP(CONCATENATE($B451,"-",$C451),IN_1F!$B$2:$X$2946,8,FALSE))</f>
        <v>0</v>
      </c>
      <c r="K451" s="1575">
        <f>IF(ISERROR(VLOOKUP(CONCATENATE($B451,"-",$C451),IN_1F!$B$2:$X$2946,9,FALSE))=TRUE,"",VLOOKUP(CONCATENATE($B451,"-",$C451),IN_1F!$B$2:$X$2946,9,FALSE))</f>
        <v>0</v>
      </c>
      <c r="L451" s="1578">
        <f>IF(ISERROR(VLOOKUP(CONCATENATE($B451,"-",$C451),IN_1F!$B$2:$X$2946,10,FALSE))=TRUE,"",VLOOKUP(CONCATENATE($B451,"-",$C451),IN_1F!$B$2:$X$2946,10,FALSE))</f>
        <v>0</v>
      </c>
      <c r="M451" s="1630">
        <f t="shared" si="34"/>
        <v>0</v>
      </c>
      <c r="N451" s="1631">
        <f t="shared" si="35"/>
        <v>0</v>
      </c>
    </row>
    <row r="452" spans="1:14" x14ac:dyDescent="0.3">
      <c r="A452" s="886" t="s">
        <v>1924</v>
      </c>
      <c r="B452" s="887" t="s">
        <v>1925</v>
      </c>
      <c r="C452" s="889">
        <v>8</v>
      </c>
      <c r="D452" s="1378" t="str">
        <f t="shared" si="33"/>
        <v/>
      </c>
      <c r="E452" s="927">
        <f>IF(ISERROR(VLOOKUP(CONCATENATE($B452,"-",$C452),IN_1F!$B$2:$X$2946,3,FALSE))=TRUE,"",VLOOKUP(CONCATENATE($B452,"-",$C452),IN_1F!$B$2:$X$2946,3,FALSE))</f>
        <v>0</v>
      </c>
      <c r="F452" s="928">
        <f>IF(ISERROR(VLOOKUP(CONCATENATE($B452,"-",$C452),IN_1F!$B$2:$X$2946,4,FALSE))=TRUE,"",VLOOKUP(CONCATENATE($B452,"-",$C452),IN_1F!$B$2:$X$2946,4,FALSE))</f>
        <v>0</v>
      </c>
      <c r="G452" s="927">
        <f>IF(ISERROR(VLOOKUP(CONCATENATE($B452,"-",$C452),IN_1F!$B$2:$X$2946,5,FALSE))=TRUE,"",VLOOKUP(CONCATENATE($B452,"-",$C452),IN_1F!$B$2:$X$2946,5,FALSE))</f>
        <v>0</v>
      </c>
      <c r="H452" s="929">
        <f>IF(ISERROR(VLOOKUP(CONCATENATE($B452,"-",$C452),IN_1F!$B$2:$X$2946,6,FALSE))=TRUE,"",VLOOKUP(CONCATENATE($B452,"-",$C452),IN_1F!$B$2:$X$2946,6,FALSE))</f>
        <v>0</v>
      </c>
      <c r="I452" s="1575">
        <f>IF(ISERROR(VLOOKUP(CONCATENATE($B452,"-",$C452),IN_1F!$B$2:$X$2946,7,FALSE))=TRUE,"",VLOOKUP(CONCATENATE($B452,"-",$C452),IN_1F!$B$2:$X$2946,7,FALSE))</f>
        <v>0</v>
      </c>
      <c r="J452" s="1578">
        <f>IF(ISERROR(VLOOKUP(CONCATENATE($B452,"-",$C452),IN_1F!$B$2:$X$2946,8,FALSE))=TRUE,"",VLOOKUP(CONCATENATE($B452,"-",$C452),IN_1F!$B$2:$X$2946,8,FALSE))</f>
        <v>0</v>
      </c>
      <c r="K452" s="1575">
        <f>IF(ISERROR(VLOOKUP(CONCATENATE($B452,"-",$C452),IN_1F!$B$2:$X$2946,9,FALSE))=TRUE,"",VLOOKUP(CONCATENATE($B452,"-",$C452),IN_1F!$B$2:$X$2946,9,FALSE))</f>
        <v>0</v>
      </c>
      <c r="L452" s="1578">
        <f>IF(ISERROR(VLOOKUP(CONCATENATE($B452,"-",$C452),IN_1F!$B$2:$X$2946,10,FALSE))=TRUE,"",VLOOKUP(CONCATENATE($B452,"-",$C452),IN_1F!$B$2:$X$2946,10,FALSE))</f>
        <v>0</v>
      </c>
      <c r="M452" s="1630">
        <f t="shared" si="34"/>
        <v>0</v>
      </c>
      <c r="N452" s="1631">
        <f t="shared" si="35"/>
        <v>0</v>
      </c>
    </row>
    <row r="453" spans="1:14" x14ac:dyDescent="0.3">
      <c r="A453" s="886" t="s">
        <v>1926</v>
      </c>
      <c r="B453" s="887" t="s">
        <v>1927</v>
      </c>
      <c r="C453" s="889">
        <v>8</v>
      </c>
      <c r="D453" s="1378" t="str">
        <f t="shared" si="33"/>
        <v/>
      </c>
      <c r="E453" s="927">
        <f>IF(ISERROR(VLOOKUP(CONCATENATE($B453,"-",$C453),IN_1F!$B$2:$X$2946,3,FALSE))=TRUE,"",VLOOKUP(CONCATENATE($B453,"-",$C453),IN_1F!$B$2:$X$2946,3,FALSE))</f>
        <v>0</v>
      </c>
      <c r="F453" s="928">
        <f>IF(ISERROR(VLOOKUP(CONCATENATE($B453,"-",$C453),IN_1F!$B$2:$X$2946,4,FALSE))=TRUE,"",VLOOKUP(CONCATENATE($B453,"-",$C453),IN_1F!$B$2:$X$2946,4,FALSE))</f>
        <v>0</v>
      </c>
      <c r="G453" s="927">
        <f>IF(ISERROR(VLOOKUP(CONCATENATE($B453,"-",$C453),IN_1F!$B$2:$X$2946,5,FALSE))=TRUE,"",VLOOKUP(CONCATENATE($B453,"-",$C453),IN_1F!$B$2:$X$2946,5,FALSE))</f>
        <v>0</v>
      </c>
      <c r="H453" s="929">
        <f>IF(ISERROR(VLOOKUP(CONCATENATE($B453,"-",$C453),IN_1F!$B$2:$X$2946,6,FALSE))=TRUE,"",VLOOKUP(CONCATENATE($B453,"-",$C453),IN_1F!$B$2:$X$2946,6,FALSE))</f>
        <v>0</v>
      </c>
      <c r="I453" s="1575">
        <f>IF(ISERROR(VLOOKUP(CONCATENATE($B453,"-",$C453),IN_1F!$B$2:$X$2946,7,FALSE))=TRUE,"",VLOOKUP(CONCATENATE($B453,"-",$C453),IN_1F!$B$2:$X$2946,7,FALSE))</f>
        <v>0</v>
      </c>
      <c r="J453" s="1578">
        <f>IF(ISERROR(VLOOKUP(CONCATENATE($B453,"-",$C453),IN_1F!$B$2:$X$2946,8,FALSE))=TRUE,"",VLOOKUP(CONCATENATE($B453,"-",$C453),IN_1F!$B$2:$X$2946,8,FALSE))</f>
        <v>0</v>
      </c>
      <c r="K453" s="1575">
        <f>IF(ISERROR(VLOOKUP(CONCATENATE($B453,"-",$C453),IN_1F!$B$2:$X$2946,9,FALSE))=TRUE,"",VLOOKUP(CONCATENATE($B453,"-",$C453),IN_1F!$B$2:$X$2946,9,FALSE))</f>
        <v>0</v>
      </c>
      <c r="L453" s="1578">
        <f>IF(ISERROR(VLOOKUP(CONCATENATE($B453,"-",$C453),IN_1F!$B$2:$X$2946,10,FALSE))=TRUE,"",VLOOKUP(CONCATENATE($B453,"-",$C453),IN_1F!$B$2:$X$2946,10,FALSE))</f>
        <v>0</v>
      </c>
      <c r="M453" s="1630">
        <f t="shared" si="34"/>
        <v>0</v>
      </c>
      <c r="N453" s="1631">
        <f t="shared" si="35"/>
        <v>0</v>
      </c>
    </row>
    <row r="454" spans="1:14" x14ac:dyDescent="0.3">
      <c r="A454" s="886" t="s">
        <v>1928</v>
      </c>
      <c r="B454" s="887" t="s">
        <v>1929</v>
      </c>
      <c r="C454" s="889">
        <v>8</v>
      </c>
      <c r="D454" s="1378" t="str">
        <f t="shared" si="33"/>
        <v/>
      </c>
      <c r="E454" s="927">
        <f>IF(ISERROR(VLOOKUP(CONCATENATE($B454,"-",$C454),IN_1F!$B$2:$X$2946,3,FALSE))=TRUE,"",VLOOKUP(CONCATENATE($B454,"-",$C454),IN_1F!$B$2:$X$2946,3,FALSE))</f>
        <v>0</v>
      </c>
      <c r="F454" s="928">
        <f>IF(ISERROR(VLOOKUP(CONCATENATE($B454,"-",$C454),IN_1F!$B$2:$X$2946,4,FALSE))=TRUE,"",VLOOKUP(CONCATENATE($B454,"-",$C454),IN_1F!$B$2:$X$2946,4,FALSE))</f>
        <v>0</v>
      </c>
      <c r="G454" s="927">
        <f>IF(ISERROR(VLOOKUP(CONCATENATE($B454,"-",$C454),IN_1F!$B$2:$X$2946,5,FALSE))=TRUE,"",VLOOKUP(CONCATENATE($B454,"-",$C454),IN_1F!$B$2:$X$2946,5,FALSE))</f>
        <v>0</v>
      </c>
      <c r="H454" s="929">
        <f>IF(ISERROR(VLOOKUP(CONCATENATE($B454,"-",$C454),IN_1F!$B$2:$X$2946,6,FALSE))=TRUE,"",VLOOKUP(CONCATENATE($B454,"-",$C454),IN_1F!$B$2:$X$2946,6,FALSE))</f>
        <v>0</v>
      </c>
      <c r="I454" s="1575">
        <f>IF(ISERROR(VLOOKUP(CONCATENATE($B454,"-",$C454),IN_1F!$B$2:$X$2946,7,FALSE))=TRUE,"",VLOOKUP(CONCATENATE($B454,"-",$C454),IN_1F!$B$2:$X$2946,7,FALSE))</f>
        <v>0</v>
      </c>
      <c r="J454" s="1578">
        <f>IF(ISERROR(VLOOKUP(CONCATENATE($B454,"-",$C454),IN_1F!$B$2:$X$2946,8,FALSE))=TRUE,"",VLOOKUP(CONCATENATE($B454,"-",$C454),IN_1F!$B$2:$X$2946,8,FALSE))</f>
        <v>0</v>
      </c>
      <c r="K454" s="1575">
        <f>IF(ISERROR(VLOOKUP(CONCATENATE($B454,"-",$C454),IN_1F!$B$2:$X$2946,9,FALSE))=TRUE,"",VLOOKUP(CONCATENATE($B454,"-",$C454),IN_1F!$B$2:$X$2946,9,FALSE))</f>
        <v>0</v>
      </c>
      <c r="L454" s="1578">
        <f>IF(ISERROR(VLOOKUP(CONCATENATE($B454,"-",$C454),IN_1F!$B$2:$X$2946,10,FALSE))=TRUE,"",VLOOKUP(CONCATENATE($B454,"-",$C454),IN_1F!$B$2:$X$2946,10,FALSE))</f>
        <v>0</v>
      </c>
      <c r="M454" s="1630">
        <f t="shared" si="34"/>
        <v>0</v>
      </c>
      <c r="N454" s="1631">
        <f t="shared" si="35"/>
        <v>0</v>
      </c>
    </row>
    <row r="455" spans="1:14" x14ac:dyDescent="0.3">
      <c r="A455" s="886" t="s">
        <v>1930</v>
      </c>
      <c r="B455" s="887" t="s">
        <v>1931</v>
      </c>
      <c r="C455" s="889">
        <v>8</v>
      </c>
      <c r="D455" s="1378" t="str">
        <f t="shared" si="33"/>
        <v/>
      </c>
      <c r="E455" s="927">
        <f>IF(ISERROR(VLOOKUP(CONCATENATE($B455,"-",$C455),IN_1F!$B$2:$X$2946,3,FALSE))=TRUE,"",VLOOKUP(CONCATENATE($B455,"-",$C455),IN_1F!$B$2:$X$2946,3,FALSE))</f>
        <v>0</v>
      </c>
      <c r="F455" s="928">
        <f>IF(ISERROR(VLOOKUP(CONCATENATE($B455,"-",$C455),IN_1F!$B$2:$X$2946,4,FALSE))=TRUE,"",VLOOKUP(CONCATENATE($B455,"-",$C455),IN_1F!$B$2:$X$2946,4,FALSE))</f>
        <v>0</v>
      </c>
      <c r="G455" s="927">
        <f>IF(ISERROR(VLOOKUP(CONCATENATE($B455,"-",$C455),IN_1F!$B$2:$X$2946,5,FALSE))=TRUE,"",VLOOKUP(CONCATENATE($B455,"-",$C455),IN_1F!$B$2:$X$2946,5,FALSE))</f>
        <v>0</v>
      </c>
      <c r="H455" s="929">
        <f>IF(ISERROR(VLOOKUP(CONCATENATE($B455,"-",$C455),IN_1F!$B$2:$X$2946,6,FALSE))=TRUE,"",VLOOKUP(CONCATENATE($B455,"-",$C455),IN_1F!$B$2:$X$2946,6,FALSE))</f>
        <v>0</v>
      </c>
      <c r="I455" s="1575">
        <f>IF(ISERROR(VLOOKUP(CONCATENATE($B455,"-",$C455),IN_1F!$B$2:$X$2946,7,FALSE))=TRUE,"",VLOOKUP(CONCATENATE($B455,"-",$C455),IN_1F!$B$2:$X$2946,7,FALSE))</f>
        <v>0</v>
      </c>
      <c r="J455" s="1578">
        <f>IF(ISERROR(VLOOKUP(CONCATENATE($B455,"-",$C455),IN_1F!$B$2:$X$2946,8,FALSE))=TRUE,"",VLOOKUP(CONCATENATE($B455,"-",$C455),IN_1F!$B$2:$X$2946,8,FALSE))</f>
        <v>0</v>
      </c>
      <c r="K455" s="1575">
        <f>IF(ISERROR(VLOOKUP(CONCATENATE($B455,"-",$C455),IN_1F!$B$2:$X$2946,9,FALSE))=TRUE,"",VLOOKUP(CONCATENATE($B455,"-",$C455),IN_1F!$B$2:$X$2946,9,FALSE))</f>
        <v>0</v>
      </c>
      <c r="L455" s="1578">
        <f>IF(ISERROR(VLOOKUP(CONCATENATE($B455,"-",$C455),IN_1F!$B$2:$X$2946,10,FALSE))=TRUE,"",VLOOKUP(CONCATENATE($B455,"-",$C455),IN_1F!$B$2:$X$2946,10,FALSE))</f>
        <v>0</v>
      </c>
      <c r="M455" s="1630">
        <f t="shared" si="34"/>
        <v>0</v>
      </c>
      <c r="N455" s="1631">
        <f t="shared" si="35"/>
        <v>0</v>
      </c>
    </row>
    <row r="456" spans="1:14" x14ac:dyDescent="0.3">
      <c r="A456" s="886" t="s">
        <v>1932</v>
      </c>
      <c r="B456" s="887" t="s">
        <v>1933</v>
      </c>
      <c r="C456" s="889">
        <v>8</v>
      </c>
      <c r="D456" s="1378" t="str">
        <f t="shared" si="33"/>
        <v/>
      </c>
      <c r="E456" s="927">
        <f>IF(ISERROR(VLOOKUP(CONCATENATE($B456,"-",$C456),IN_1F!$B$2:$X$2946,3,FALSE))=TRUE,"",VLOOKUP(CONCATENATE($B456,"-",$C456),IN_1F!$B$2:$X$2946,3,FALSE))</f>
        <v>0</v>
      </c>
      <c r="F456" s="928">
        <f>IF(ISERROR(VLOOKUP(CONCATENATE($B456,"-",$C456),IN_1F!$B$2:$X$2946,4,FALSE))=TRUE,"",VLOOKUP(CONCATENATE($B456,"-",$C456),IN_1F!$B$2:$X$2946,4,FALSE))</f>
        <v>0</v>
      </c>
      <c r="G456" s="927">
        <f>IF(ISERROR(VLOOKUP(CONCATENATE($B456,"-",$C456),IN_1F!$B$2:$X$2946,5,FALSE))=TRUE,"",VLOOKUP(CONCATENATE($B456,"-",$C456),IN_1F!$B$2:$X$2946,5,FALSE))</f>
        <v>0</v>
      </c>
      <c r="H456" s="929">
        <f>IF(ISERROR(VLOOKUP(CONCATENATE($B456,"-",$C456),IN_1F!$B$2:$X$2946,6,FALSE))=TRUE,"",VLOOKUP(CONCATENATE($B456,"-",$C456),IN_1F!$B$2:$X$2946,6,FALSE))</f>
        <v>0</v>
      </c>
      <c r="I456" s="1575">
        <f>IF(ISERROR(VLOOKUP(CONCATENATE($B456,"-",$C456),IN_1F!$B$2:$X$2946,7,FALSE))=TRUE,"",VLOOKUP(CONCATENATE($B456,"-",$C456),IN_1F!$B$2:$X$2946,7,FALSE))</f>
        <v>0</v>
      </c>
      <c r="J456" s="1578">
        <f>IF(ISERROR(VLOOKUP(CONCATENATE($B456,"-",$C456),IN_1F!$B$2:$X$2946,8,FALSE))=TRUE,"",VLOOKUP(CONCATENATE($B456,"-",$C456),IN_1F!$B$2:$X$2946,8,FALSE))</f>
        <v>0</v>
      </c>
      <c r="K456" s="1575">
        <f>IF(ISERROR(VLOOKUP(CONCATENATE($B456,"-",$C456),IN_1F!$B$2:$X$2946,9,FALSE))=TRUE,"",VLOOKUP(CONCATENATE($B456,"-",$C456),IN_1F!$B$2:$X$2946,9,FALSE))</f>
        <v>0</v>
      </c>
      <c r="L456" s="1578">
        <f>IF(ISERROR(VLOOKUP(CONCATENATE($B456,"-",$C456),IN_1F!$B$2:$X$2946,10,FALSE))=TRUE,"",VLOOKUP(CONCATENATE($B456,"-",$C456),IN_1F!$B$2:$X$2946,10,FALSE))</f>
        <v>0</v>
      </c>
      <c r="M456" s="1630">
        <f t="shared" si="34"/>
        <v>0</v>
      </c>
      <c r="N456" s="1631">
        <f t="shared" si="35"/>
        <v>0</v>
      </c>
    </row>
    <row r="457" spans="1:14" x14ac:dyDescent="0.3">
      <c r="A457" s="886" t="s">
        <v>1934</v>
      </c>
      <c r="B457" s="887" t="s">
        <v>1935</v>
      </c>
      <c r="C457" s="889">
        <v>8</v>
      </c>
      <c r="D457" s="1378" t="str">
        <f t="shared" si="33"/>
        <v/>
      </c>
      <c r="E457" s="927">
        <f>IF(ISERROR(VLOOKUP(CONCATENATE($B457,"-",$C457),IN_1F!$B$2:$X$2946,3,FALSE))=TRUE,"",VLOOKUP(CONCATENATE($B457,"-",$C457),IN_1F!$B$2:$X$2946,3,FALSE))</f>
        <v>0</v>
      </c>
      <c r="F457" s="928">
        <f>IF(ISERROR(VLOOKUP(CONCATENATE($B457,"-",$C457),IN_1F!$B$2:$X$2946,4,FALSE))=TRUE,"",VLOOKUP(CONCATENATE($B457,"-",$C457),IN_1F!$B$2:$X$2946,4,FALSE))</f>
        <v>0</v>
      </c>
      <c r="G457" s="927">
        <f>IF(ISERROR(VLOOKUP(CONCATENATE($B457,"-",$C457),IN_1F!$B$2:$X$2946,5,FALSE))=TRUE,"",VLOOKUP(CONCATENATE($B457,"-",$C457),IN_1F!$B$2:$X$2946,5,FALSE))</f>
        <v>0</v>
      </c>
      <c r="H457" s="929">
        <f>IF(ISERROR(VLOOKUP(CONCATENATE($B457,"-",$C457),IN_1F!$B$2:$X$2946,6,FALSE))=TRUE,"",VLOOKUP(CONCATENATE($B457,"-",$C457),IN_1F!$B$2:$X$2946,6,FALSE))</f>
        <v>0</v>
      </c>
      <c r="I457" s="1575">
        <f>IF(ISERROR(VLOOKUP(CONCATENATE($B457,"-",$C457),IN_1F!$B$2:$X$2946,7,FALSE))=TRUE,"",VLOOKUP(CONCATENATE($B457,"-",$C457),IN_1F!$B$2:$X$2946,7,FALSE))</f>
        <v>0</v>
      </c>
      <c r="J457" s="1578">
        <f>IF(ISERROR(VLOOKUP(CONCATENATE($B457,"-",$C457),IN_1F!$B$2:$X$2946,8,FALSE))=TRUE,"",VLOOKUP(CONCATENATE($B457,"-",$C457),IN_1F!$B$2:$X$2946,8,FALSE))</f>
        <v>0</v>
      </c>
      <c r="K457" s="1575">
        <f>IF(ISERROR(VLOOKUP(CONCATENATE($B457,"-",$C457),IN_1F!$B$2:$X$2946,9,FALSE))=TRUE,"",VLOOKUP(CONCATENATE($B457,"-",$C457),IN_1F!$B$2:$X$2946,9,FALSE))</f>
        <v>0</v>
      </c>
      <c r="L457" s="1578">
        <f>IF(ISERROR(VLOOKUP(CONCATENATE($B457,"-",$C457),IN_1F!$B$2:$X$2946,10,FALSE))=TRUE,"",VLOOKUP(CONCATENATE($B457,"-",$C457),IN_1F!$B$2:$X$2946,10,FALSE))</f>
        <v>0</v>
      </c>
      <c r="M457" s="1630">
        <f t="shared" si="34"/>
        <v>0</v>
      </c>
      <c r="N457" s="1631">
        <f t="shared" si="35"/>
        <v>0</v>
      </c>
    </row>
    <row r="458" spans="1:14" x14ac:dyDescent="0.3">
      <c r="A458" s="886" t="s">
        <v>1936</v>
      </c>
      <c r="B458" s="887" t="s">
        <v>1937</v>
      </c>
      <c r="C458" s="889">
        <v>8</v>
      </c>
      <c r="D458" s="1378" t="str">
        <f t="shared" si="33"/>
        <v/>
      </c>
      <c r="E458" s="927">
        <f>IF(ISERROR(VLOOKUP(CONCATENATE($B458,"-",$C458),IN_1F!$B$2:$X$2946,3,FALSE))=TRUE,"",VLOOKUP(CONCATENATE($B458,"-",$C458),IN_1F!$B$2:$X$2946,3,FALSE))</f>
        <v>0</v>
      </c>
      <c r="F458" s="928">
        <f>IF(ISERROR(VLOOKUP(CONCATENATE($B458,"-",$C458),IN_1F!$B$2:$X$2946,4,FALSE))=TRUE,"",VLOOKUP(CONCATENATE($B458,"-",$C458),IN_1F!$B$2:$X$2946,4,FALSE))</f>
        <v>0</v>
      </c>
      <c r="G458" s="927">
        <f>IF(ISERROR(VLOOKUP(CONCATENATE($B458,"-",$C458),IN_1F!$B$2:$X$2946,5,FALSE))=TRUE,"",VLOOKUP(CONCATENATE($B458,"-",$C458),IN_1F!$B$2:$X$2946,5,FALSE))</f>
        <v>0</v>
      </c>
      <c r="H458" s="929">
        <f>IF(ISERROR(VLOOKUP(CONCATENATE($B458,"-",$C458),IN_1F!$B$2:$X$2946,6,FALSE))=TRUE,"",VLOOKUP(CONCATENATE($B458,"-",$C458),IN_1F!$B$2:$X$2946,6,FALSE))</f>
        <v>0</v>
      </c>
      <c r="I458" s="1575">
        <f>IF(ISERROR(VLOOKUP(CONCATENATE($B458,"-",$C458),IN_1F!$B$2:$X$2946,7,FALSE))=TRUE,"",VLOOKUP(CONCATENATE($B458,"-",$C458),IN_1F!$B$2:$X$2946,7,FALSE))</f>
        <v>0</v>
      </c>
      <c r="J458" s="1578">
        <f>IF(ISERROR(VLOOKUP(CONCATENATE($B458,"-",$C458),IN_1F!$B$2:$X$2946,8,FALSE))=TRUE,"",VLOOKUP(CONCATENATE($B458,"-",$C458),IN_1F!$B$2:$X$2946,8,FALSE))</f>
        <v>0</v>
      </c>
      <c r="K458" s="1575">
        <f>IF(ISERROR(VLOOKUP(CONCATENATE($B458,"-",$C458),IN_1F!$B$2:$X$2946,9,FALSE))=TRUE,"",VLOOKUP(CONCATENATE($B458,"-",$C458),IN_1F!$B$2:$X$2946,9,FALSE))</f>
        <v>0</v>
      </c>
      <c r="L458" s="1578">
        <f>IF(ISERROR(VLOOKUP(CONCATENATE($B458,"-",$C458),IN_1F!$B$2:$X$2946,10,FALSE))=TRUE,"",VLOOKUP(CONCATENATE($B458,"-",$C458),IN_1F!$B$2:$X$2946,10,FALSE))</f>
        <v>0</v>
      </c>
      <c r="M458" s="1630">
        <f t="shared" si="34"/>
        <v>0</v>
      </c>
      <c r="N458" s="1631">
        <f t="shared" si="35"/>
        <v>0</v>
      </c>
    </row>
    <row r="459" spans="1:14" x14ac:dyDescent="0.3">
      <c r="A459" s="886" t="s">
        <v>1938</v>
      </c>
      <c r="B459" s="887" t="s">
        <v>1939</v>
      </c>
      <c r="C459" s="889">
        <v>8</v>
      </c>
      <c r="D459" s="1378" t="str">
        <f t="shared" si="33"/>
        <v/>
      </c>
      <c r="E459" s="927">
        <f>IF(ISERROR(VLOOKUP(CONCATENATE($B459,"-",$C459),IN_1F!$B$2:$X$2946,3,FALSE))=TRUE,"",VLOOKUP(CONCATENATE($B459,"-",$C459),IN_1F!$B$2:$X$2946,3,FALSE))</f>
        <v>0</v>
      </c>
      <c r="F459" s="928">
        <f>IF(ISERROR(VLOOKUP(CONCATENATE($B459,"-",$C459),IN_1F!$B$2:$X$2946,4,FALSE))=TRUE,"",VLOOKUP(CONCATENATE($B459,"-",$C459),IN_1F!$B$2:$X$2946,4,FALSE))</f>
        <v>0</v>
      </c>
      <c r="G459" s="927">
        <f>IF(ISERROR(VLOOKUP(CONCATENATE($B459,"-",$C459),IN_1F!$B$2:$X$2946,5,FALSE))=TRUE,"",VLOOKUP(CONCATENATE($B459,"-",$C459),IN_1F!$B$2:$X$2946,5,FALSE))</f>
        <v>0</v>
      </c>
      <c r="H459" s="929">
        <f>IF(ISERROR(VLOOKUP(CONCATENATE($B459,"-",$C459),IN_1F!$B$2:$X$2946,6,FALSE))=TRUE,"",VLOOKUP(CONCATENATE($B459,"-",$C459),IN_1F!$B$2:$X$2946,6,FALSE))</f>
        <v>0</v>
      </c>
      <c r="I459" s="1575">
        <f>IF(ISERROR(VLOOKUP(CONCATENATE($B459,"-",$C459),IN_1F!$B$2:$X$2946,7,FALSE))=TRUE,"",VLOOKUP(CONCATENATE($B459,"-",$C459),IN_1F!$B$2:$X$2946,7,FALSE))</f>
        <v>0</v>
      </c>
      <c r="J459" s="1578">
        <f>IF(ISERROR(VLOOKUP(CONCATENATE($B459,"-",$C459),IN_1F!$B$2:$X$2946,8,FALSE))=TRUE,"",VLOOKUP(CONCATENATE($B459,"-",$C459),IN_1F!$B$2:$X$2946,8,FALSE))</f>
        <v>0</v>
      </c>
      <c r="K459" s="1575">
        <f>IF(ISERROR(VLOOKUP(CONCATENATE($B459,"-",$C459),IN_1F!$B$2:$X$2946,9,FALSE))=TRUE,"",VLOOKUP(CONCATENATE($B459,"-",$C459),IN_1F!$B$2:$X$2946,9,FALSE))</f>
        <v>0</v>
      </c>
      <c r="L459" s="1578">
        <f>IF(ISERROR(VLOOKUP(CONCATENATE($B459,"-",$C459),IN_1F!$B$2:$X$2946,10,FALSE))=TRUE,"",VLOOKUP(CONCATENATE($B459,"-",$C459),IN_1F!$B$2:$X$2946,10,FALSE))</f>
        <v>0</v>
      </c>
      <c r="M459" s="1630">
        <f t="shared" si="34"/>
        <v>0</v>
      </c>
      <c r="N459" s="1631">
        <f t="shared" si="35"/>
        <v>0</v>
      </c>
    </row>
    <row r="460" spans="1:14" x14ac:dyDescent="0.3">
      <c r="A460" s="890" t="s">
        <v>1940</v>
      </c>
      <c r="B460" s="891" t="s">
        <v>1941</v>
      </c>
      <c r="C460" s="892">
        <v>8</v>
      </c>
      <c r="D460" s="1378" t="str">
        <f t="shared" si="33"/>
        <v/>
      </c>
      <c r="E460" s="927">
        <f>IF(ISERROR(VLOOKUP(CONCATENATE($B460,"-",$C460),IN_1F!$B$2:$X$2946,3,FALSE))=TRUE,"",VLOOKUP(CONCATENATE($B460,"-",$C460),IN_1F!$B$2:$X$2946,3,FALSE))</f>
        <v>0</v>
      </c>
      <c r="F460" s="928">
        <f>IF(ISERROR(VLOOKUP(CONCATENATE($B460,"-",$C460),IN_1F!$B$2:$X$2946,4,FALSE))=TRUE,"",VLOOKUP(CONCATENATE($B460,"-",$C460),IN_1F!$B$2:$X$2946,4,FALSE))</f>
        <v>0</v>
      </c>
      <c r="G460" s="927">
        <f>IF(ISERROR(VLOOKUP(CONCATENATE($B460,"-",$C460),IN_1F!$B$2:$X$2946,5,FALSE))=TRUE,"",VLOOKUP(CONCATENATE($B460,"-",$C460),IN_1F!$B$2:$X$2946,5,FALSE))</f>
        <v>0</v>
      </c>
      <c r="H460" s="929">
        <f>IF(ISERROR(VLOOKUP(CONCATENATE($B460,"-",$C460),IN_1F!$B$2:$X$2946,6,FALSE))=TRUE,"",VLOOKUP(CONCATENATE($B460,"-",$C460),IN_1F!$B$2:$X$2946,6,FALSE))</f>
        <v>0</v>
      </c>
      <c r="I460" s="1575">
        <f>IF(ISERROR(VLOOKUP(CONCATENATE($B460,"-",$C460),IN_1F!$B$2:$X$2946,7,FALSE))=TRUE,"",VLOOKUP(CONCATENATE($B460,"-",$C460),IN_1F!$B$2:$X$2946,7,FALSE))</f>
        <v>0</v>
      </c>
      <c r="J460" s="1578">
        <f>IF(ISERROR(VLOOKUP(CONCATENATE($B460,"-",$C460),IN_1F!$B$2:$X$2946,8,FALSE))=TRUE,"",VLOOKUP(CONCATENATE($B460,"-",$C460),IN_1F!$B$2:$X$2946,8,FALSE))</f>
        <v>0</v>
      </c>
      <c r="K460" s="1575">
        <f>IF(ISERROR(VLOOKUP(CONCATENATE($B460,"-",$C460),IN_1F!$B$2:$X$2946,9,FALSE))=TRUE,"",VLOOKUP(CONCATENATE($B460,"-",$C460),IN_1F!$B$2:$X$2946,9,FALSE))</f>
        <v>0</v>
      </c>
      <c r="L460" s="1578">
        <f>IF(ISERROR(VLOOKUP(CONCATENATE($B460,"-",$C460),IN_1F!$B$2:$X$2946,10,FALSE))=TRUE,"",VLOOKUP(CONCATENATE($B460,"-",$C460),IN_1F!$B$2:$X$2946,10,FALSE))</f>
        <v>0</v>
      </c>
      <c r="M460" s="1630">
        <f t="shared" si="34"/>
        <v>0</v>
      </c>
      <c r="N460" s="1631">
        <f t="shared" si="35"/>
        <v>0</v>
      </c>
    </row>
    <row r="461" spans="1:14" x14ac:dyDescent="0.3">
      <c r="A461" s="886" t="s">
        <v>1942</v>
      </c>
      <c r="B461" s="887" t="s">
        <v>1943</v>
      </c>
      <c r="C461" s="889">
        <v>8</v>
      </c>
      <c r="D461" s="1378" t="str">
        <f t="shared" si="33"/>
        <v/>
      </c>
      <c r="E461" s="927">
        <f>IF(ISERROR(VLOOKUP(CONCATENATE($B461,"-",$C461),IN_1F!$B$2:$X$2946,3,FALSE))=TRUE,"",VLOOKUP(CONCATENATE($B461,"-",$C461),IN_1F!$B$2:$X$2946,3,FALSE))</f>
        <v>0</v>
      </c>
      <c r="F461" s="928">
        <f>IF(ISERROR(VLOOKUP(CONCATENATE($B461,"-",$C461),IN_1F!$B$2:$X$2946,4,FALSE))=TRUE,"",VLOOKUP(CONCATENATE($B461,"-",$C461),IN_1F!$B$2:$X$2946,4,FALSE))</f>
        <v>0</v>
      </c>
      <c r="G461" s="927">
        <f>IF(ISERROR(VLOOKUP(CONCATENATE($B461,"-",$C461),IN_1F!$B$2:$X$2946,5,FALSE))=TRUE,"",VLOOKUP(CONCATENATE($B461,"-",$C461),IN_1F!$B$2:$X$2946,5,FALSE))</f>
        <v>0</v>
      </c>
      <c r="H461" s="929">
        <f>IF(ISERROR(VLOOKUP(CONCATENATE($B461,"-",$C461),IN_1F!$B$2:$X$2946,6,FALSE))=TRUE,"",VLOOKUP(CONCATENATE($B461,"-",$C461),IN_1F!$B$2:$X$2946,6,FALSE))</f>
        <v>0</v>
      </c>
      <c r="I461" s="1575">
        <f>IF(ISERROR(VLOOKUP(CONCATENATE($B461,"-",$C461),IN_1F!$B$2:$X$2946,7,FALSE))=TRUE,"",VLOOKUP(CONCATENATE($B461,"-",$C461),IN_1F!$B$2:$X$2946,7,FALSE))</f>
        <v>0</v>
      </c>
      <c r="J461" s="1578">
        <f>IF(ISERROR(VLOOKUP(CONCATENATE($B461,"-",$C461),IN_1F!$B$2:$X$2946,8,FALSE))=TRUE,"",VLOOKUP(CONCATENATE($B461,"-",$C461),IN_1F!$B$2:$X$2946,8,FALSE))</f>
        <v>0</v>
      </c>
      <c r="K461" s="1575">
        <f>IF(ISERROR(VLOOKUP(CONCATENATE($B461,"-",$C461),IN_1F!$B$2:$X$2946,9,FALSE))=TRUE,"",VLOOKUP(CONCATENATE($B461,"-",$C461),IN_1F!$B$2:$X$2946,9,FALSE))</f>
        <v>0</v>
      </c>
      <c r="L461" s="1578">
        <f>IF(ISERROR(VLOOKUP(CONCATENATE($B461,"-",$C461),IN_1F!$B$2:$X$2946,10,FALSE))=TRUE,"",VLOOKUP(CONCATENATE($B461,"-",$C461),IN_1F!$B$2:$X$2946,10,FALSE))</f>
        <v>0</v>
      </c>
      <c r="M461" s="1630">
        <f t="shared" si="34"/>
        <v>0</v>
      </c>
      <c r="N461" s="1631">
        <f t="shared" si="35"/>
        <v>0</v>
      </c>
    </row>
    <row r="462" spans="1:14" x14ac:dyDescent="0.3">
      <c r="A462" s="890" t="s">
        <v>1944</v>
      </c>
      <c r="B462" s="891" t="s">
        <v>1945</v>
      </c>
      <c r="C462" s="892">
        <v>8</v>
      </c>
      <c r="D462" s="1378" t="str">
        <f t="shared" si="33"/>
        <v/>
      </c>
      <c r="E462" s="927">
        <f>IF(ISERROR(VLOOKUP(CONCATENATE($B462,"-",$C462),IN_1F!$B$2:$X$2946,3,FALSE))=TRUE,"",VLOOKUP(CONCATENATE($B462,"-",$C462),IN_1F!$B$2:$X$2946,3,FALSE))</f>
        <v>0</v>
      </c>
      <c r="F462" s="928">
        <f>IF(ISERROR(VLOOKUP(CONCATENATE($B462,"-",$C462),IN_1F!$B$2:$X$2946,4,FALSE))=TRUE,"",VLOOKUP(CONCATENATE($B462,"-",$C462),IN_1F!$B$2:$X$2946,4,FALSE))</f>
        <v>0</v>
      </c>
      <c r="G462" s="927">
        <f>IF(ISERROR(VLOOKUP(CONCATENATE($B462,"-",$C462),IN_1F!$B$2:$X$2946,5,FALSE))=TRUE,"",VLOOKUP(CONCATENATE($B462,"-",$C462),IN_1F!$B$2:$X$2946,5,FALSE))</f>
        <v>0</v>
      </c>
      <c r="H462" s="929">
        <f>IF(ISERROR(VLOOKUP(CONCATENATE($B462,"-",$C462),IN_1F!$B$2:$X$2946,6,FALSE))=TRUE,"",VLOOKUP(CONCATENATE($B462,"-",$C462),IN_1F!$B$2:$X$2946,6,FALSE))</f>
        <v>0</v>
      </c>
      <c r="I462" s="1575">
        <f>IF(ISERROR(VLOOKUP(CONCATENATE($B462,"-",$C462),IN_1F!$B$2:$X$2946,7,FALSE))=TRUE,"",VLOOKUP(CONCATENATE($B462,"-",$C462),IN_1F!$B$2:$X$2946,7,FALSE))</f>
        <v>0</v>
      </c>
      <c r="J462" s="1578">
        <f>IF(ISERROR(VLOOKUP(CONCATENATE($B462,"-",$C462),IN_1F!$B$2:$X$2946,8,FALSE))=TRUE,"",VLOOKUP(CONCATENATE($B462,"-",$C462),IN_1F!$B$2:$X$2946,8,FALSE))</f>
        <v>0</v>
      </c>
      <c r="K462" s="1575">
        <f>IF(ISERROR(VLOOKUP(CONCATENATE($B462,"-",$C462),IN_1F!$B$2:$X$2946,9,FALSE))=TRUE,"",VLOOKUP(CONCATENATE($B462,"-",$C462),IN_1F!$B$2:$X$2946,9,FALSE))</f>
        <v>0</v>
      </c>
      <c r="L462" s="1578">
        <f>IF(ISERROR(VLOOKUP(CONCATENATE($B462,"-",$C462),IN_1F!$B$2:$X$2946,10,FALSE))=TRUE,"",VLOOKUP(CONCATENATE($B462,"-",$C462),IN_1F!$B$2:$X$2946,10,FALSE))</f>
        <v>0</v>
      </c>
      <c r="M462" s="1630">
        <f t="shared" si="34"/>
        <v>0</v>
      </c>
      <c r="N462" s="1631">
        <f t="shared" si="35"/>
        <v>0</v>
      </c>
    </row>
    <row r="463" spans="1:14" x14ac:dyDescent="0.3">
      <c r="A463" s="886" t="s">
        <v>1946</v>
      </c>
      <c r="B463" s="887" t="s">
        <v>1947</v>
      </c>
      <c r="C463" s="889">
        <v>8</v>
      </c>
      <c r="D463" s="1378" t="str">
        <f t="shared" si="33"/>
        <v/>
      </c>
      <c r="E463" s="927">
        <f>IF(ISERROR(VLOOKUP(CONCATENATE($B463,"-",$C463),IN_1F!$B$2:$X$2946,3,FALSE))=TRUE,"",VLOOKUP(CONCATENATE($B463,"-",$C463),IN_1F!$B$2:$X$2946,3,FALSE))</f>
        <v>0</v>
      </c>
      <c r="F463" s="928">
        <f>IF(ISERROR(VLOOKUP(CONCATENATE($B463,"-",$C463),IN_1F!$B$2:$X$2946,4,FALSE))=TRUE,"",VLOOKUP(CONCATENATE($B463,"-",$C463),IN_1F!$B$2:$X$2946,4,FALSE))</f>
        <v>0</v>
      </c>
      <c r="G463" s="927">
        <f>IF(ISERROR(VLOOKUP(CONCATENATE($B463,"-",$C463),IN_1F!$B$2:$X$2946,5,FALSE))=TRUE,"",VLOOKUP(CONCATENATE($B463,"-",$C463),IN_1F!$B$2:$X$2946,5,FALSE))</f>
        <v>0</v>
      </c>
      <c r="H463" s="929">
        <f>IF(ISERROR(VLOOKUP(CONCATENATE($B463,"-",$C463),IN_1F!$B$2:$X$2946,6,FALSE))=TRUE,"",VLOOKUP(CONCATENATE($B463,"-",$C463),IN_1F!$B$2:$X$2946,6,FALSE))</f>
        <v>0</v>
      </c>
      <c r="I463" s="1575">
        <f>IF(ISERROR(VLOOKUP(CONCATENATE($B463,"-",$C463),IN_1F!$B$2:$X$2946,7,FALSE))=TRUE,"",VLOOKUP(CONCATENATE($B463,"-",$C463),IN_1F!$B$2:$X$2946,7,FALSE))</f>
        <v>0</v>
      </c>
      <c r="J463" s="1578">
        <f>IF(ISERROR(VLOOKUP(CONCATENATE($B463,"-",$C463),IN_1F!$B$2:$X$2946,8,FALSE))=TRUE,"",VLOOKUP(CONCATENATE($B463,"-",$C463),IN_1F!$B$2:$X$2946,8,FALSE))</f>
        <v>0</v>
      </c>
      <c r="K463" s="1575">
        <f>IF(ISERROR(VLOOKUP(CONCATENATE($B463,"-",$C463),IN_1F!$B$2:$X$2946,9,FALSE))=TRUE,"",VLOOKUP(CONCATENATE($B463,"-",$C463),IN_1F!$B$2:$X$2946,9,FALSE))</f>
        <v>0</v>
      </c>
      <c r="L463" s="1578">
        <f>IF(ISERROR(VLOOKUP(CONCATENATE($B463,"-",$C463),IN_1F!$B$2:$X$2946,10,FALSE))=TRUE,"",VLOOKUP(CONCATENATE($B463,"-",$C463),IN_1F!$B$2:$X$2946,10,FALSE))</f>
        <v>0</v>
      </c>
      <c r="M463" s="1630">
        <f t="shared" si="34"/>
        <v>0</v>
      </c>
      <c r="N463" s="1631">
        <f t="shared" si="35"/>
        <v>0</v>
      </c>
    </row>
    <row r="464" spans="1:14" x14ac:dyDescent="0.3">
      <c r="A464" s="890" t="s">
        <v>1948</v>
      </c>
      <c r="B464" s="891" t="s">
        <v>1949</v>
      </c>
      <c r="C464" s="892">
        <v>8</v>
      </c>
      <c r="D464" s="1378" t="str">
        <f t="shared" si="33"/>
        <v/>
      </c>
      <c r="E464" s="927">
        <f>IF(ISERROR(VLOOKUP(CONCATENATE($B464,"-",$C464),IN_1F!$B$2:$X$2946,3,FALSE))=TRUE,"",VLOOKUP(CONCATENATE($B464,"-",$C464),IN_1F!$B$2:$X$2946,3,FALSE))</f>
        <v>0</v>
      </c>
      <c r="F464" s="928">
        <f>IF(ISERROR(VLOOKUP(CONCATENATE($B464,"-",$C464),IN_1F!$B$2:$X$2946,4,FALSE))=TRUE,"",VLOOKUP(CONCATENATE($B464,"-",$C464),IN_1F!$B$2:$X$2946,4,FALSE))</f>
        <v>0</v>
      </c>
      <c r="G464" s="927">
        <f>IF(ISERROR(VLOOKUP(CONCATENATE($B464,"-",$C464),IN_1F!$B$2:$X$2946,5,FALSE))=TRUE,"",VLOOKUP(CONCATENATE($B464,"-",$C464),IN_1F!$B$2:$X$2946,5,FALSE))</f>
        <v>0</v>
      </c>
      <c r="H464" s="929">
        <f>IF(ISERROR(VLOOKUP(CONCATENATE($B464,"-",$C464),IN_1F!$B$2:$X$2946,6,FALSE))=TRUE,"",VLOOKUP(CONCATENATE($B464,"-",$C464),IN_1F!$B$2:$X$2946,6,FALSE))</f>
        <v>0</v>
      </c>
      <c r="I464" s="1575">
        <f>IF(ISERROR(VLOOKUP(CONCATENATE($B464,"-",$C464),IN_1F!$B$2:$X$2946,7,FALSE))=TRUE,"",VLOOKUP(CONCATENATE($B464,"-",$C464),IN_1F!$B$2:$X$2946,7,FALSE))</f>
        <v>0</v>
      </c>
      <c r="J464" s="1578">
        <f>IF(ISERROR(VLOOKUP(CONCATENATE($B464,"-",$C464),IN_1F!$B$2:$X$2946,8,FALSE))=TRUE,"",VLOOKUP(CONCATENATE($B464,"-",$C464),IN_1F!$B$2:$X$2946,8,FALSE))</f>
        <v>0</v>
      </c>
      <c r="K464" s="1575">
        <f>IF(ISERROR(VLOOKUP(CONCATENATE($B464,"-",$C464),IN_1F!$B$2:$X$2946,9,FALSE))=TRUE,"",VLOOKUP(CONCATENATE($B464,"-",$C464),IN_1F!$B$2:$X$2946,9,FALSE))</f>
        <v>0</v>
      </c>
      <c r="L464" s="1578">
        <f>IF(ISERROR(VLOOKUP(CONCATENATE($B464,"-",$C464),IN_1F!$B$2:$X$2946,10,FALSE))=TRUE,"",VLOOKUP(CONCATENATE($B464,"-",$C464),IN_1F!$B$2:$X$2946,10,FALSE))</f>
        <v>0</v>
      </c>
      <c r="M464" s="1630">
        <f t="shared" si="34"/>
        <v>0</v>
      </c>
      <c r="N464" s="1631">
        <f t="shared" si="35"/>
        <v>0</v>
      </c>
    </row>
    <row r="465" spans="1:14" x14ac:dyDescent="0.3">
      <c r="A465" s="886" t="s">
        <v>1950</v>
      </c>
      <c r="B465" s="887" t="s">
        <v>1951</v>
      </c>
      <c r="C465" s="889">
        <v>8</v>
      </c>
      <c r="D465" s="1378" t="str">
        <f t="shared" si="33"/>
        <v/>
      </c>
      <c r="E465" s="927">
        <f>IF(ISERROR(VLOOKUP(CONCATENATE($B465,"-",$C465),IN_1F!$B$2:$X$2946,3,FALSE))=TRUE,"",VLOOKUP(CONCATENATE($B465,"-",$C465),IN_1F!$B$2:$X$2946,3,FALSE))</f>
        <v>0</v>
      </c>
      <c r="F465" s="928">
        <f>IF(ISERROR(VLOOKUP(CONCATENATE($B465,"-",$C465),IN_1F!$B$2:$X$2946,4,FALSE))=TRUE,"",VLOOKUP(CONCATENATE($B465,"-",$C465),IN_1F!$B$2:$X$2946,4,FALSE))</f>
        <v>0</v>
      </c>
      <c r="G465" s="927">
        <f>IF(ISERROR(VLOOKUP(CONCATENATE($B465,"-",$C465),IN_1F!$B$2:$X$2946,5,FALSE))=TRUE,"",VLOOKUP(CONCATENATE($B465,"-",$C465),IN_1F!$B$2:$X$2946,5,FALSE))</f>
        <v>0</v>
      </c>
      <c r="H465" s="929">
        <f>IF(ISERROR(VLOOKUP(CONCATENATE($B465,"-",$C465),IN_1F!$B$2:$X$2946,6,FALSE))=TRUE,"",VLOOKUP(CONCATENATE($B465,"-",$C465),IN_1F!$B$2:$X$2946,6,FALSE))</f>
        <v>0</v>
      </c>
      <c r="I465" s="1575">
        <f>IF(ISERROR(VLOOKUP(CONCATENATE($B465,"-",$C465),IN_1F!$B$2:$X$2946,7,FALSE))=TRUE,"",VLOOKUP(CONCATENATE($B465,"-",$C465),IN_1F!$B$2:$X$2946,7,FALSE))</f>
        <v>0</v>
      </c>
      <c r="J465" s="1578">
        <f>IF(ISERROR(VLOOKUP(CONCATENATE($B465,"-",$C465),IN_1F!$B$2:$X$2946,8,FALSE))=TRUE,"",VLOOKUP(CONCATENATE($B465,"-",$C465),IN_1F!$B$2:$X$2946,8,FALSE))</f>
        <v>0</v>
      </c>
      <c r="K465" s="1575">
        <f>IF(ISERROR(VLOOKUP(CONCATENATE($B465,"-",$C465),IN_1F!$B$2:$X$2946,9,FALSE))=TRUE,"",VLOOKUP(CONCATENATE($B465,"-",$C465),IN_1F!$B$2:$X$2946,9,FALSE))</f>
        <v>0</v>
      </c>
      <c r="L465" s="1578">
        <f>IF(ISERROR(VLOOKUP(CONCATENATE($B465,"-",$C465),IN_1F!$B$2:$X$2946,10,FALSE))=TRUE,"",VLOOKUP(CONCATENATE($B465,"-",$C465),IN_1F!$B$2:$X$2946,10,FALSE))</f>
        <v>0</v>
      </c>
      <c r="M465" s="1630">
        <f t="shared" si="34"/>
        <v>0</v>
      </c>
      <c r="N465" s="1631">
        <f t="shared" si="35"/>
        <v>0</v>
      </c>
    </row>
    <row r="466" spans="1:14" x14ac:dyDescent="0.3">
      <c r="A466" s="890" t="s">
        <v>1952</v>
      </c>
      <c r="B466" s="891" t="s">
        <v>1953</v>
      </c>
      <c r="C466" s="892">
        <v>8</v>
      </c>
      <c r="D466" s="1378" t="str">
        <f t="shared" si="33"/>
        <v/>
      </c>
      <c r="E466" s="927">
        <f>IF(ISERROR(VLOOKUP(CONCATENATE($B466,"-",$C466),IN_1F!$B$2:$X$2946,3,FALSE))=TRUE,"",VLOOKUP(CONCATENATE($B466,"-",$C466),IN_1F!$B$2:$X$2946,3,FALSE))</f>
        <v>0</v>
      </c>
      <c r="F466" s="928">
        <f>IF(ISERROR(VLOOKUP(CONCATENATE($B466,"-",$C466),IN_1F!$B$2:$X$2946,4,FALSE))=TRUE,"",VLOOKUP(CONCATENATE($B466,"-",$C466),IN_1F!$B$2:$X$2946,4,FALSE))</f>
        <v>0</v>
      </c>
      <c r="G466" s="927">
        <f>IF(ISERROR(VLOOKUP(CONCATENATE($B466,"-",$C466),IN_1F!$B$2:$X$2946,5,FALSE))=TRUE,"",VLOOKUP(CONCATENATE($B466,"-",$C466),IN_1F!$B$2:$X$2946,5,FALSE))</f>
        <v>0</v>
      </c>
      <c r="H466" s="929">
        <f>IF(ISERROR(VLOOKUP(CONCATENATE($B466,"-",$C466),IN_1F!$B$2:$X$2946,6,FALSE))=TRUE,"",VLOOKUP(CONCATENATE($B466,"-",$C466),IN_1F!$B$2:$X$2946,6,FALSE))</f>
        <v>0</v>
      </c>
      <c r="I466" s="1575">
        <f>IF(ISERROR(VLOOKUP(CONCATENATE($B466,"-",$C466),IN_1F!$B$2:$X$2946,7,FALSE))=TRUE,"",VLOOKUP(CONCATENATE($B466,"-",$C466),IN_1F!$B$2:$X$2946,7,FALSE))</f>
        <v>0</v>
      </c>
      <c r="J466" s="1578">
        <f>IF(ISERROR(VLOOKUP(CONCATENATE($B466,"-",$C466),IN_1F!$B$2:$X$2946,8,FALSE))=TRUE,"",VLOOKUP(CONCATENATE($B466,"-",$C466),IN_1F!$B$2:$X$2946,8,FALSE))</f>
        <v>0</v>
      </c>
      <c r="K466" s="1575">
        <f>IF(ISERROR(VLOOKUP(CONCATENATE($B466,"-",$C466),IN_1F!$B$2:$X$2946,9,FALSE))=TRUE,"",VLOOKUP(CONCATENATE($B466,"-",$C466),IN_1F!$B$2:$X$2946,9,FALSE))</f>
        <v>0</v>
      </c>
      <c r="L466" s="1578">
        <f>IF(ISERROR(VLOOKUP(CONCATENATE($B466,"-",$C466),IN_1F!$B$2:$X$2946,10,FALSE))=TRUE,"",VLOOKUP(CONCATENATE($B466,"-",$C466),IN_1F!$B$2:$X$2946,10,FALSE))</f>
        <v>0</v>
      </c>
      <c r="M466" s="1630">
        <f t="shared" si="34"/>
        <v>0</v>
      </c>
      <c r="N466" s="1631">
        <f t="shared" si="35"/>
        <v>0</v>
      </c>
    </row>
    <row r="467" spans="1:14" x14ac:dyDescent="0.3">
      <c r="A467" s="886" t="s">
        <v>1954</v>
      </c>
      <c r="B467" s="887" t="s">
        <v>1955</v>
      </c>
      <c r="C467" s="889">
        <v>8</v>
      </c>
      <c r="D467" s="1378" t="str">
        <f t="shared" si="33"/>
        <v/>
      </c>
      <c r="E467" s="927">
        <f>IF(ISERROR(VLOOKUP(CONCATENATE($B467,"-",$C467),IN_1F!$B$2:$X$2946,3,FALSE))=TRUE,"",VLOOKUP(CONCATENATE($B467,"-",$C467),IN_1F!$B$2:$X$2946,3,FALSE))</f>
        <v>0</v>
      </c>
      <c r="F467" s="928">
        <f>IF(ISERROR(VLOOKUP(CONCATENATE($B467,"-",$C467),IN_1F!$B$2:$X$2946,4,FALSE))=TRUE,"",VLOOKUP(CONCATENATE($B467,"-",$C467),IN_1F!$B$2:$X$2946,4,FALSE))</f>
        <v>0</v>
      </c>
      <c r="G467" s="927">
        <f>IF(ISERROR(VLOOKUP(CONCATENATE($B467,"-",$C467),IN_1F!$B$2:$X$2946,5,FALSE))=TRUE,"",VLOOKUP(CONCATENATE($B467,"-",$C467),IN_1F!$B$2:$X$2946,5,FALSE))</f>
        <v>0</v>
      </c>
      <c r="H467" s="929">
        <f>IF(ISERROR(VLOOKUP(CONCATENATE($B467,"-",$C467),IN_1F!$B$2:$X$2946,6,FALSE))=TRUE,"",VLOOKUP(CONCATENATE($B467,"-",$C467),IN_1F!$B$2:$X$2946,6,FALSE))</f>
        <v>0</v>
      </c>
      <c r="I467" s="1575">
        <f>IF(ISERROR(VLOOKUP(CONCATENATE($B467,"-",$C467),IN_1F!$B$2:$X$2946,7,FALSE))=TRUE,"",VLOOKUP(CONCATENATE($B467,"-",$C467),IN_1F!$B$2:$X$2946,7,FALSE))</f>
        <v>0</v>
      </c>
      <c r="J467" s="1578">
        <f>IF(ISERROR(VLOOKUP(CONCATENATE($B467,"-",$C467),IN_1F!$B$2:$X$2946,8,FALSE))=TRUE,"",VLOOKUP(CONCATENATE($B467,"-",$C467),IN_1F!$B$2:$X$2946,8,FALSE))</f>
        <v>0</v>
      </c>
      <c r="K467" s="1575">
        <f>IF(ISERROR(VLOOKUP(CONCATENATE($B467,"-",$C467),IN_1F!$B$2:$X$2946,9,FALSE))=TRUE,"",VLOOKUP(CONCATENATE($B467,"-",$C467),IN_1F!$B$2:$X$2946,9,FALSE))</f>
        <v>0</v>
      </c>
      <c r="L467" s="1578">
        <f>IF(ISERROR(VLOOKUP(CONCATENATE($B467,"-",$C467),IN_1F!$B$2:$X$2946,10,FALSE))=TRUE,"",VLOOKUP(CONCATENATE($B467,"-",$C467),IN_1F!$B$2:$X$2946,10,FALSE))</f>
        <v>0</v>
      </c>
      <c r="M467" s="1630">
        <f t="shared" si="34"/>
        <v>0</v>
      </c>
      <c r="N467" s="1631">
        <f t="shared" si="35"/>
        <v>0</v>
      </c>
    </row>
    <row r="468" spans="1:14" x14ac:dyDescent="0.3">
      <c r="A468" s="890" t="s">
        <v>1956</v>
      </c>
      <c r="B468" s="891" t="s">
        <v>1957</v>
      </c>
      <c r="C468" s="892">
        <v>8</v>
      </c>
      <c r="D468" s="1378" t="str">
        <f t="shared" si="33"/>
        <v/>
      </c>
      <c r="E468" s="927">
        <f>IF(ISERROR(VLOOKUP(CONCATENATE($B468,"-",$C468),IN_1F!$B$2:$X$2946,3,FALSE))=TRUE,"",VLOOKUP(CONCATENATE($B468,"-",$C468),IN_1F!$B$2:$X$2946,3,FALSE))</f>
        <v>0</v>
      </c>
      <c r="F468" s="928">
        <f>IF(ISERROR(VLOOKUP(CONCATENATE($B468,"-",$C468),IN_1F!$B$2:$X$2946,4,FALSE))=TRUE,"",VLOOKUP(CONCATENATE($B468,"-",$C468),IN_1F!$B$2:$X$2946,4,FALSE))</f>
        <v>0</v>
      </c>
      <c r="G468" s="927">
        <f>IF(ISERROR(VLOOKUP(CONCATENATE($B468,"-",$C468),IN_1F!$B$2:$X$2946,5,FALSE))=TRUE,"",VLOOKUP(CONCATENATE($B468,"-",$C468),IN_1F!$B$2:$X$2946,5,FALSE))</f>
        <v>0</v>
      </c>
      <c r="H468" s="929">
        <f>IF(ISERROR(VLOOKUP(CONCATENATE($B468,"-",$C468),IN_1F!$B$2:$X$2946,6,FALSE))=TRUE,"",VLOOKUP(CONCATENATE($B468,"-",$C468),IN_1F!$B$2:$X$2946,6,FALSE))</f>
        <v>0</v>
      </c>
      <c r="I468" s="1575">
        <f>IF(ISERROR(VLOOKUP(CONCATENATE($B468,"-",$C468),IN_1F!$B$2:$X$2946,7,FALSE))=TRUE,"",VLOOKUP(CONCATENATE($B468,"-",$C468),IN_1F!$B$2:$X$2946,7,FALSE))</f>
        <v>0</v>
      </c>
      <c r="J468" s="1578">
        <f>IF(ISERROR(VLOOKUP(CONCATENATE($B468,"-",$C468),IN_1F!$B$2:$X$2946,8,FALSE))=TRUE,"",VLOOKUP(CONCATENATE($B468,"-",$C468),IN_1F!$B$2:$X$2946,8,FALSE))</f>
        <v>0</v>
      </c>
      <c r="K468" s="1575">
        <f>IF(ISERROR(VLOOKUP(CONCATENATE($B468,"-",$C468),IN_1F!$B$2:$X$2946,9,FALSE))=TRUE,"",VLOOKUP(CONCATENATE($B468,"-",$C468),IN_1F!$B$2:$X$2946,9,FALSE))</f>
        <v>0</v>
      </c>
      <c r="L468" s="1578">
        <f>IF(ISERROR(VLOOKUP(CONCATENATE($B468,"-",$C468),IN_1F!$B$2:$X$2946,10,FALSE))=TRUE,"",VLOOKUP(CONCATENATE($B468,"-",$C468),IN_1F!$B$2:$X$2946,10,FALSE))</f>
        <v>0</v>
      </c>
      <c r="M468" s="1630">
        <f t="shared" si="34"/>
        <v>0</v>
      </c>
      <c r="N468" s="1631">
        <f t="shared" si="35"/>
        <v>0</v>
      </c>
    </row>
    <row r="469" spans="1:14" x14ac:dyDescent="0.3">
      <c r="A469" s="886" t="s">
        <v>1958</v>
      </c>
      <c r="B469" s="887" t="s">
        <v>1959</v>
      </c>
      <c r="C469" s="889">
        <v>8</v>
      </c>
      <c r="D469" s="1378" t="str">
        <f t="shared" si="33"/>
        <v/>
      </c>
      <c r="E469" s="927">
        <f>IF(ISERROR(VLOOKUP(CONCATENATE($B469,"-",$C469),IN_1F!$B$2:$X$2946,3,FALSE))=TRUE,"",VLOOKUP(CONCATENATE($B469,"-",$C469),IN_1F!$B$2:$X$2946,3,FALSE))</f>
        <v>0</v>
      </c>
      <c r="F469" s="928">
        <f>IF(ISERROR(VLOOKUP(CONCATENATE($B469,"-",$C469),IN_1F!$B$2:$X$2946,4,FALSE))=TRUE,"",VLOOKUP(CONCATENATE($B469,"-",$C469),IN_1F!$B$2:$X$2946,4,FALSE))</f>
        <v>0</v>
      </c>
      <c r="G469" s="927">
        <f>IF(ISERROR(VLOOKUP(CONCATENATE($B469,"-",$C469),IN_1F!$B$2:$X$2946,5,FALSE))=TRUE,"",VLOOKUP(CONCATENATE($B469,"-",$C469),IN_1F!$B$2:$X$2946,5,FALSE))</f>
        <v>0</v>
      </c>
      <c r="H469" s="929">
        <f>IF(ISERROR(VLOOKUP(CONCATENATE($B469,"-",$C469),IN_1F!$B$2:$X$2946,6,FALSE))=TRUE,"",VLOOKUP(CONCATENATE($B469,"-",$C469),IN_1F!$B$2:$X$2946,6,FALSE))</f>
        <v>0</v>
      </c>
      <c r="I469" s="1575">
        <f>IF(ISERROR(VLOOKUP(CONCATENATE($B469,"-",$C469),IN_1F!$B$2:$X$2946,7,FALSE))=TRUE,"",VLOOKUP(CONCATENATE($B469,"-",$C469),IN_1F!$B$2:$X$2946,7,FALSE))</f>
        <v>0</v>
      </c>
      <c r="J469" s="1578">
        <f>IF(ISERROR(VLOOKUP(CONCATENATE($B469,"-",$C469),IN_1F!$B$2:$X$2946,8,FALSE))=TRUE,"",VLOOKUP(CONCATENATE($B469,"-",$C469),IN_1F!$B$2:$X$2946,8,FALSE))</f>
        <v>0</v>
      </c>
      <c r="K469" s="1575">
        <f>IF(ISERROR(VLOOKUP(CONCATENATE($B469,"-",$C469),IN_1F!$B$2:$X$2946,9,FALSE))=TRUE,"",VLOOKUP(CONCATENATE($B469,"-",$C469),IN_1F!$B$2:$X$2946,9,FALSE))</f>
        <v>0</v>
      </c>
      <c r="L469" s="1578">
        <f>IF(ISERROR(VLOOKUP(CONCATENATE($B469,"-",$C469),IN_1F!$B$2:$X$2946,10,FALSE))=TRUE,"",VLOOKUP(CONCATENATE($B469,"-",$C469),IN_1F!$B$2:$X$2946,10,FALSE))</f>
        <v>0</v>
      </c>
      <c r="M469" s="1630">
        <f t="shared" si="34"/>
        <v>0</v>
      </c>
      <c r="N469" s="1631">
        <f t="shared" si="35"/>
        <v>0</v>
      </c>
    </row>
    <row r="470" spans="1:14" x14ac:dyDescent="0.3">
      <c r="A470" s="890" t="s">
        <v>1960</v>
      </c>
      <c r="B470" s="891" t="s">
        <v>1961</v>
      </c>
      <c r="C470" s="892">
        <v>8</v>
      </c>
      <c r="D470" s="1378" t="str">
        <f t="shared" si="33"/>
        <v/>
      </c>
      <c r="E470" s="927">
        <f>IF(ISERROR(VLOOKUP(CONCATENATE($B470,"-",$C470),IN_1F!$B$2:$X$2946,3,FALSE))=TRUE,"",VLOOKUP(CONCATENATE($B470,"-",$C470),IN_1F!$B$2:$X$2946,3,FALSE))</f>
        <v>0</v>
      </c>
      <c r="F470" s="928">
        <f>IF(ISERROR(VLOOKUP(CONCATENATE($B470,"-",$C470),IN_1F!$B$2:$X$2946,4,FALSE))=TRUE,"",VLOOKUP(CONCATENATE($B470,"-",$C470),IN_1F!$B$2:$X$2946,4,FALSE))</f>
        <v>0</v>
      </c>
      <c r="G470" s="927">
        <f>IF(ISERROR(VLOOKUP(CONCATENATE($B470,"-",$C470),IN_1F!$B$2:$X$2946,5,FALSE))=TRUE,"",VLOOKUP(CONCATENATE($B470,"-",$C470),IN_1F!$B$2:$X$2946,5,FALSE))</f>
        <v>0</v>
      </c>
      <c r="H470" s="929">
        <f>IF(ISERROR(VLOOKUP(CONCATENATE($B470,"-",$C470),IN_1F!$B$2:$X$2946,6,FALSE))=TRUE,"",VLOOKUP(CONCATENATE($B470,"-",$C470),IN_1F!$B$2:$X$2946,6,FALSE))</f>
        <v>0</v>
      </c>
      <c r="I470" s="1575">
        <f>IF(ISERROR(VLOOKUP(CONCATENATE($B470,"-",$C470),IN_1F!$B$2:$X$2946,7,FALSE))=TRUE,"",VLOOKUP(CONCATENATE($B470,"-",$C470),IN_1F!$B$2:$X$2946,7,FALSE))</f>
        <v>0</v>
      </c>
      <c r="J470" s="1578">
        <f>IF(ISERROR(VLOOKUP(CONCATENATE($B470,"-",$C470),IN_1F!$B$2:$X$2946,8,FALSE))=TRUE,"",VLOOKUP(CONCATENATE($B470,"-",$C470),IN_1F!$B$2:$X$2946,8,FALSE))</f>
        <v>0</v>
      </c>
      <c r="K470" s="1575">
        <f>IF(ISERROR(VLOOKUP(CONCATENATE($B470,"-",$C470),IN_1F!$B$2:$X$2946,9,FALSE))=TRUE,"",VLOOKUP(CONCATENATE($B470,"-",$C470),IN_1F!$B$2:$X$2946,9,FALSE))</f>
        <v>0</v>
      </c>
      <c r="L470" s="1578">
        <f>IF(ISERROR(VLOOKUP(CONCATENATE($B470,"-",$C470),IN_1F!$B$2:$X$2946,10,FALSE))=TRUE,"",VLOOKUP(CONCATENATE($B470,"-",$C470),IN_1F!$B$2:$X$2946,10,FALSE))</f>
        <v>0</v>
      </c>
      <c r="M470" s="1630">
        <f t="shared" si="34"/>
        <v>0</v>
      </c>
      <c r="N470" s="1631">
        <f t="shared" si="35"/>
        <v>0</v>
      </c>
    </row>
    <row r="471" spans="1:14" x14ac:dyDescent="0.3">
      <c r="A471" s="886" t="s">
        <v>1962</v>
      </c>
      <c r="B471" s="887" t="s">
        <v>1963</v>
      </c>
      <c r="C471" s="889">
        <v>8</v>
      </c>
      <c r="D471" s="1378" t="str">
        <f t="shared" si="33"/>
        <v/>
      </c>
      <c r="E471" s="927">
        <f>IF(ISERROR(VLOOKUP(CONCATENATE($B471,"-",$C471),IN_1F!$B$2:$X$2946,3,FALSE))=TRUE,"",VLOOKUP(CONCATENATE($B471,"-",$C471),IN_1F!$B$2:$X$2946,3,FALSE))</f>
        <v>0</v>
      </c>
      <c r="F471" s="928">
        <f>IF(ISERROR(VLOOKUP(CONCATENATE($B471,"-",$C471),IN_1F!$B$2:$X$2946,4,FALSE))=TRUE,"",VLOOKUP(CONCATENATE($B471,"-",$C471),IN_1F!$B$2:$X$2946,4,FALSE))</f>
        <v>0</v>
      </c>
      <c r="G471" s="927">
        <f>IF(ISERROR(VLOOKUP(CONCATENATE($B471,"-",$C471),IN_1F!$B$2:$X$2946,5,FALSE))=TRUE,"",VLOOKUP(CONCATENATE($B471,"-",$C471),IN_1F!$B$2:$X$2946,5,FALSE))</f>
        <v>0</v>
      </c>
      <c r="H471" s="929">
        <f>IF(ISERROR(VLOOKUP(CONCATENATE($B471,"-",$C471),IN_1F!$B$2:$X$2946,6,FALSE))=TRUE,"",VLOOKUP(CONCATENATE($B471,"-",$C471),IN_1F!$B$2:$X$2946,6,FALSE))</f>
        <v>0</v>
      </c>
      <c r="I471" s="1575">
        <f>IF(ISERROR(VLOOKUP(CONCATENATE($B471,"-",$C471),IN_1F!$B$2:$X$2946,7,FALSE))=TRUE,"",VLOOKUP(CONCATENATE($B471,"-",$C471),IN_1F!$B$2:$X$2946,7,FALSE))</f>
        <v>0</v>
      </c>
      <c r="J471" s="1578">
        <f>IF(ISERROR(VLOOKUP(CONCATENATE($B471,"-",$C471),IN_1F!$B$2:$X$2946,8,FALSE))=TRUE,"",VLOOKUP(CONCATENATE($B471,"-",$C471),IN_1F!$B$2:$X$2946,8,FALSE))</f>
        <v>0</v>
      </c>
      <c r="K471" s="1575">
        <f>IF(ISERROR(VLOOKUP(CONCATENATE($B471,"-",$C471),IN_1F!$B$2:$X$2946,9,FALSE))=TRUE,"",VLOOKUP(CONCATENATE($B471,"-",$C471),IN_1F!$B$2:$X$2946,9,FALSE))</f>
        <v>0</v>
      </c>
      <c r="L471" s="1578">
        <f>IF(ISERROR(VLOOKUP(CONCATENATE($B471,"-",$C471),IN_1F!$B$2:$X$2946,10,FALSE))=TRUE,"",VLOOKUP(CONCATENATE($B471,"-",$C471),IN_1F!$B$2:$X$2946,10,FALSE))</f>
        <v>0</v>
      </c>
      <c r="M471" s="1630">
        <f t="shared" si="34"/>
        <v>0</v>
      </c>
      <c r="N471" s="1631">
        <f t="shared" si="35"/>
        <v>0</v>
      </c>
    </row>
    <row r="472" spans="1:14" x14ac:dyDescent="0.3">
      <c r="A472" s="886" t="s">
        <v>1964</v>
      </c>
      <c r="B472" s="887" t="s">
        <v>1965</v>
      </c>
      <c r="C472" s="889">
        <v>8</v>
      </c>
      <c r="D472" s="1378" t="str">
        <f t="shared" si="33"/>
        <v/>
      </c>
      <c r="E472" s="927">
        <f>IF(ISERROR(VLOOKUP(CONCATENATE($B472,"-",$C472),IN_1F!$B$2:$X$2946,3,FALSE))=TRUE,"",VLOOKUP(CONCATENATE($B472,"-",$C472),IN_1F!$B$2:$X$2946,3,FALSE))</f>
        <v>0</v>
      </c>
      <c r="F472" s="928">
        <f>IF(ISERROR(VLOOKUP(CONCATENATE($B472,"-",$C472),IN_1F!$B$2:$X$2946,4,FALSE))=TRUE,"",VLOOKUP(CONCATENATE($B472,"-",$C472),IN_1F!$B$2:$X$2946,4,FALSE))</f>
        <v>0</v>
      </c>
      <c r="G472" s="927">
        <f>IF(ISERROR(VLOOKUP(CONCATENATE($B472,"-",$C472),IN_1F!$B$2:$X$2946,5,FALSE))=TRUE,"",VLOOKUP(CONCATENATE($B472,"-",$C472),IN_1F!$B$2:$X$2946,5,FALSE))</f>
        <v>0</v>
      </c>
      <c r="H472" s="929">
        <f>IF(ISERROR(VLOOKUP(CONCATENATE($B472,"-",$C472),IN_1F!$B$2:$X$2946,6,FALSE))=TRUE,"",VLOOKUP(CONCATENATE($B472,"-",$C472),IN_1F!$B$2:$X$2946,6,FALSE))</f>
        <v>0</v>
      </c>
      <c r="I472" s="1575">
        <f>IF(ISERROR(VLOOKUP(CONCATENATE($B472,"-",$C472),IN_1F!$B$2:$X$2946,7,FALSE))=TRUE,"",VLOOKUP(CONCATENATE($B472,"-",$C472),IN_1F!$B$2:$X$2946,7,FALSE))</f>
        <v>0</v>
      </c>
      <c r="J472" s="1578">
        <f>IF(ISERROR(VLOOKUP(CONCATENATE($B472,"-",$C472),IN_1F!$B$2:$X$2946,8,FALSE))=TRUE,"",VLOOKUP(CONCATENATE($B472,"-",$C472),IN_1F!$B$2:$X$2946,8,FALSE))</f>
        <v>0</v>
      </c>
      <c r="K472" s="1575">
        <f>IF(ISERROR(VLOOKUP(CONCATENATE($B472,"-",$C472),IN_1F!$B$2:$X$2946,9,FALSE))=TRUE,"",VLOOKUP(CONCATENATE($B472,"-",$C472),IN_1F!$B$2:$X$2946,9,FALSE))</f>
        <v>0</v>
      </c>
      <c r="L472" s="1578">
        <f>IF(ISERROR(VLOOKUP(CONCATENATE($B472,"-",$C472),IN_1F!$B$2:$X$2946,10,FALSE))=TRUE,"",VLOOKUP(CONCATENATE($B472,"-",$C472),IN_1F!$B$2:$X$2946,10,FALSE))</f>
        <v>0</v>
      </c>
      <c r="M472" s="1630">
        <f t="shared" si="34"/>
        <v>0</v>
      </c>
      <c r="N472" s="1631">
        <f t="shared" si="35"/>
        <v>0</v>
      </c>
    </row>
    <row r="473" spans="1:14" x14ac:dyDescent="0.3">
      <c r="A473" s="886" t="s">
        <v>1966</v>
      </c>
      <c r="B473" s="887" t="s">
        <v>1967</v>
      </c>
      <c r="C473" s="889">
        <v>8</v>
      </c>
      <c r="D473" s="1378" t="str">
        <f t="shared" si="33"/>
        <v/>
      </c>
      <c r="E473" s="927">
        <f>IF(ISERROR(VLOOKUP(CONCATENATE($B473,"-",$C473),IN_1F!$B$2:$X$2946,3,FALSE))=TRUE,"",VLOOKUP(CONCATENATE($B473,"-",$C473),IN_1F!$B$2:$X$2946,3,FALSE))</f>
        <v>0</v>
      </c>
      <c r="F473" s="928">
        <f>IF(ISERROR(VLOOKUP(CONCATENATE($B473,"-",$C473),IN_1F!$B$2:$X$2946,4,FALSE))=TRUE,"",VLOOKUP(CONCATENATE($B473,"-",$C473),IN_1F!$B$2:$X$2946,4,FALSE))</f>
        <v>0</v>
      </c>
      <c r="G473" s="927">
        <f>IF(ISERROR(VLOOKUP(CONCATENATE($B473,"-",$C473),IN_1F!$B$2:$X$2946,5,FALSE))=TRUE,"",VLOOKUP(CONCATENATE($B473,"-",$C473),IN_1F!$B$2:$X$2946,5,FALSE))</f>
        <v>0</v>
      </c>
      <c r="H473" s="929">
        <f>IF(ISERROR(VLOOKUP(CONCATENATE($B473,"-",$C473),IN_1F!$B$2:$X$2946,6,FALSE))=TRUE,"",VLOOKUP(CONCATENATE($B473,"-",$C473),IN_1F!$B$2:$X$2946,6,FALSE))</f>
        <v>0</v>
      </c>
      <c r="I473" s="1575">
        <f>IF(ISERROR(VLOOKUP(CONCATENATE($B473,"-",$C473),IN_1F!$B$2:$X$2946,7,FALSE))=TRUE,"",VLOOKUP(CONCATENATE($B473,"-",$C473),IN_1F!$B$2:$X$2946,7,FALSE))</f>
        <v>0</v>
      </c>
      <c r="J473" s="1578">
        <f>IF(ISERROR(VLOOKUP(CONCATENATE($B473,"-",$C473),IN_1F!$B$2:$X$2946,8,FALSE))=TRUE,"",VLOOKUP(CONCATENATE($B473,"-",$C473),IN_1F!$B$2:$X$2946,8,FALSE))</f>
        <v>0</v>
      </c>
      <c r="K473" s="1575">
        <f>IF(ISERROR(VLOOKUP(CONCATENATE($B473,"-",$C473),IN_1F!$B$2:$X$2946,9,FALSE))=TRUE,"",VLOOKUP(CONCATENATE($B473,"-",$C473),IN_1F!$B$2:$X$2946,9,FALSE))</f>
        <v>0</v>
      </c>
      <c r="L473" s="1578">
        <f>IF(ISERROR(VLOOKUP(CONCATENATE($B473,"-",$C473),IN_1F!$B$2:$X$2946,10,FALSE))=TRUE,"",VLOOKUP(CONCATENATE($B473,"-",$C473),IN_1F!$B$2:$X$2946,10,FALSE))</f>
        <v>0</v>
      </c>
      <c r="M473" s="1630">
        <f t="shared" si="34"/>
        <v>0</v>
      </c>
      <c r="N473" s="1631">
        <f t="shared" si="35"/>
        <v>0</v>
      </c>
    </row>
    <row r="474" spans="1:14" x14ac:dyDescent="0.3">
      <c r="A474" s="886" t="s">
        <v>1968</v>
      </c>
      <c r="B474" s="887" t="s">
        <v>1969</v>
      </c>
      <c r="C474" s="889">
        <v>8</v>
      </c>
      <c r="D474" s="1378" t="str">
        <f t="shared" si="33"/>
        <v/>
      </c>
      <c r="E474" s="927">
        <f>IF(ISERROR(VLOOKUP(CONCATENATE($B474,"-",$C474),IN_1F!$B$2:$X$2946,3,FALSE))=TRUE,"",VLOOKUP(CONCATENATE($B474,"-",$C474),IN_1F!$B$2:$X$2946,3,FALSE))</f>
        <v>0</v>
      </c>
      <c r="F474" s="928">
        <f>IF(ISERROR(VLOOKUP(CONCATENATE($B474,"-",$C474),IN_1F!$B$2:$X$2946,4,FALSE))=TRUE,"",VLOOKUP(CONCATENATE($B474,"-",$C474),IN_1F!$B$2:$X$2946,4,FALSE))</f>
        <v>0</v>
      </c>
      <c r="G474" s="927">
        <f>IF(ISERROR(VLOOKUP(CONCATENATE($B474,"-",$C474),IN_1F!$B$2:$X$2946,5,FALSE))=TRUE,"",VLOOKUP(CONCATENATE($B474,"-",$C474),IN_1F!$B$2:$X$2946,5,FALSE))</f>
        <v>0</v>
      </c>
      <c r="H474" s="929">
        <f>IF(ISERROR(VLOOKUP(CONCATENATE($B474,"-",$C474),IN_1F!$B$2:$X$2946,6,FALSE))=TRUE,"",VLOOKUP(CONCATENATE($B474,"-",$C474),IN_1F!$B$2:$X$2946,6,FALSE))</f>
        <v>0</v>
      </c>
      <c r="I474" s="1575">
        <f>IF(ISERROR(VLOOKUP(CONCATENATE($B474,"-",$C474),IN_1F!$B$2:$X$2946,7,FALSE))=TRUE,"",VLOOKUP(CONCATENATE($B474,"-",$C474),IN_1F!$B$2:$X$2946,7,FALSE))</f>
        <v>0</v>
      </c>
      <c r="J474" s="1578">
        <f>IF(ISERROR(VLOOKUP(CONCATENATE($B474,"-",$C474),IN_1F!$B$2:$X$2946,8,FALSE))=TRUE,"",VLOOKUP(CONCATENATE($B474,"-",$C474),IN_1F!$B$2:$X$2946,8,FALSE))</f>
        <v>0</v>
      </c>
      <c r="K474" s="1575">
        <f>IF(ISERROR(VLOOKUP(CONCATENATE($B474,"-",$C474),IN_1F!$B$2:$X$2946,9,FALSE))=TRUE,"",VLOOKUP(CONCATENATE($B474,"-",$C474),IN_1F!$B$2:$X$2946,9,FALSE))</f>
        <v>0</v>
      </c>
      <c r="L474" s="1578">
        <f>IF(ISERROR(VLOOKUP(CONCATENATE($B474,"-",$C474),IN_1F!$B$2:$X$2946,10,FALSE))=TRUE,"",VLOOKUP(CONCATENATE($B474,"-",$C474),IN_1F!$B$2:$X$2946,10,FALSE))</f>
        <v>0</v>
      </c>
      <c r="M474" s="1630">
        <f t="shared" si="34"/>
        <v>0</v>
      </c>
      <c r="N474" s="1631">
        <f t="shared" si="35"/>
        <v>0</v>
      </c>
    </row>
    <row r="475" spans="1:14" x14ac:dyDescent="0.3">
      <c r="A475" s="886" t="s">
        <v>1970</v>
      </c>
      <c r="B475" s="887" t="s">
        <v>1971</v>
      </c>
      <c r="C475" s="889">
        <v>8</v>
      </c>
      <c r="D475" s="1378" t="str">
        <f t="shared" si="33"/>
        <v/>
      </c>
      <c r="E475" s="927">
        <f>IF(ISERROR(VLOOKUP(CONCATENATE($B475,"-",$C475),IN_1F!$B$2:$X$2946,3,FALSE))=TRUE,"",VLOOKUP(CONCATENATE($B475,"-",$C475),IN_1F!$B$2:$X$2946,3,FALSE))</f>
        <v>0</v>
      </c>
      <c r="F475" s="928">
        <f>IF(ISERROR(VLOOKUP(CONCATENATE($B475,"-",$C475),IN_1F!$B$2:$X$2946,4,FALSE))=TRUE,"",VLOOKUP(CONCATENATE($B475,"-",$C475),IN_1F!$B$2:$X$2946,4,FALSE))</f>
        <v>0</v>
      </c>
      <c r="G475" s="927">
        <f>IF(ISERROR(VLOOKUP(CONCATENATE($B475,"-",$C475),IN_1F!$B$2:$X$2946,5,FALSE))=TRUE,"",VLOOKUP(CONCATENATE($B475,"-",$C475),IN_1F!$B$2:$X$2946,5,FALSE))</f>
        <v>0</v>
      </c>
      <c r="H475" s="929">
        <f>IF(ISERROR(VLOOKUP(CONCATENATE($B475,"-",$C475),IN_1F!$B$2:$X$2946,6,FALSE))=TRUE,"",VLOOKUP(CONCATENATE($B475,"-",$C475),IN_1F!$B$2:$X$2946,6,FALSE))</f>
        <v>0</v>
      </c>
      <c r="I475" s="1575">
        <f>IF(ISERROR(VLOOKUP(CONCATENATE($B475,"-",$C475),IN_1F!$B$2:$X$2946,7,FALSE))=TRUE,"",VLOOKUP(CONCATENATE($B475,"-",$C475),IN_1F!$B$2:$X$2946,7,FALSE))</f>
        <v>0</v>
      </c>
      <c r="J475" s="1578">
        <f>IF(ISERROR(VLOOKUP(CONCATENATE($B475,"-",$C475),IN_1F!$B$2:$X$2946,8,FALSE))=TRUE,"",VLOOKUP(CONCATENATE($B475,"-",$C475),IN_1F!$B$2:$X$2946,8,FALSE))</f>
        <v>0</v>
      </c>
      <c r="K475" s="1575">
        <f>IF(ISERROR(VLOOKUP(CONCATENATE($B475,"-",$C475),IN_1F!$B$2:$X$2946,9,FALSE))=TRUE,"",VLOOKUP(CONCATENATE($B475,"-",$C475),IN_1F!$B$2:$X$2946,9,FALSE))</f>
        <v>0</v>
      </c>
      <c r="L475" s="1578">
        <f>IF(ISERROR(VLOOKUP(CONCATENATE($B475,"-",$C475),IN_1F!$B$2:$X$2946,10,FALSE))=TRUE,"",VLOOKUP(CONCATENATE($B475,"-",$C475),IN_1F!$B$2:$X$2946,10,FALSE))</f>
        <v>0</v>
      </c>
      <c r="M475" s="1630">
        <f t="shared" si="34"/>
        <v>0</v>
      </c>
      <c r="N475" s="1631">
        <f t="shared" si="35"/>
        <v>0</v>
      </c>
    </row>
    <row r="476" spans="1:14" x14ac:dyDescent="0.3">
      <c r="A476" s="886" t="s">
        <v>1972</v>
      </c>
      <c r="B476" s="887" t="s">
        <v>1973</v>
      </c>
      <c r="C476" s="889">
        <v>8</v>
      </c>
      <c r="D476" s="1378" t="str">
        <f t="shared" si="33"/>
        <v/>
      </c>
      <c r="E476" s="927">
        <f>IF(ISERROR(VLOOKUP(CONCATENATE($B476,"-",$C476),IN_1F!$B$2:$X$2946,3,FALSE))=TRUE,"",VLOOKUP(CONCATENATE($B476,"-",$C476),IN_1F!$B$2:$X$2946,3,FALSE))</f>
        <v>0</v>
      </c>
      <c r="F476" s="928">
        <f>IF(ISERROR(VLOOKUP(CONCATENATE($B476,"-",$C476),IN_1F!$B$2:$X$2946,4,FALSE))=TRUE,"",VLOOKUP(CONCATENATE($B476,"-",$C476),IN_1F!$B$2:$X$2946,4,FALSE))</f>
        <v>0</v>
      </c>
      <c r="G476" s="927">
        <f>IF(ISERROR(VLOOKUP(CONCATENATE($B476,"-",$C476),IN_1F!$B$2:$X$2946,5,FALSE))=TRUE,"",VLOOKUP(CONCATENATE($B476,"-",$C476),IN_1F!$B$2:$X$2946,5,FALSE))</f>
        <v>0</v>
      </c>
      <c r="H476" s="929">
        <f>IF(ISERROR(VLOOKUP(CONCATENATE($B476,"-",$C476),IN_1F!$B$2:$X$2946,6,FALSE))=TRUE,"",VLOOKUP(CONCATENATE($B476,"-",$C476),IN_1F!$B$2:$X$2946,6,FALSE))</f>
        <v>0</v>
      </c>
      <c r="I476" s="1575">
        <f>IF(ISERROR(VLOOKUP(CONCATENATE($B476,"-",$C476),IN_1F!$B$2:$X$2946,7,FALSE))=TRUE,"",VLOOKUP(CONCATENATE($B476,"-",$C476),IN_1F!$B$2:$X$2946,7,FALSE))</f>
        <v>0</v>
      </c>
      <c r="J476" s="1578">
        <f>IF(ISERROR(VLOOKUP(CONCATENATE($B476,"-",$C476),IN_1F!$B$2:$X$2946,8,FALSE))=TRUE,"",VLOOKUP(CONCATENATE($B476,"-",$C476),IN_1F!$B$2:$X$2946,8,FALSE))</f>
        <v>0</v>
      </c>
      <c r="K476" s="1575">
        <f>IF(ISERROR(VLOOKUP(CONCATENATE($B476,"-",$C476),IN_1F!$B$2:$X$2946,9,FALSE))=TRUE,"",VLOOKUP(CONCATENATE($B476,"-",$C476),IN_1F!$B$2:$X$2946,9,FALSE))</f>
        <v>0</v>
      </c>
      <c r="L476" s="1578">
        <f>IF(ISERROR(VLOOKUP(CONCATENATE($B476,"-",$C476),IN_1F!$B$2:$X$2946,10,FALSE))=TRUE,"",VLOOKUP(CONCATENATE($B476,"-",$C476),IN_1F!$B$2:$X$2946,10,FALSE))</f>
        <v>0</v>
      </c>
      <c r="M476" s="1630">
        <f t="shared" si="34"/>
        <v>0</v>
      </c>
      <c r="N476" s="1631">
        <f t="shared" si="35"/>
        <v>0</v>
      </c>
    </row>
    <row r="477" spans="1:14" x14ac:dyDescent="0.3">
      <c r="A477" s="886" t="s">
        <v>1974</v>
      </c>
      <c r="B477" s="887" t="s">
        <v>1975</v>
      </c>
      <c r="C477" s="889">
        <v>8</v>
      </c>
      <c r="D477" s="1378" t="str">
        <f t="shared" si="33"/>
        <v/>
      </c>
      <c r="E477" s="927">
        <f>IF(ISERROR(VLOOKUP(CONCATENATE($B477,"-",$C477),IN_1F!$B$2:$X$2946,3,FALSE))=TRUE,"",VLOOKUP(CONCATENATE($B477,"-",$C477),IN_1F!$B$2:$X$2946,3,FALSE))</f>
        <v>0</v>
      </c>
      <c r="F477" s="928">
        <f>IF(ISERROR(VLOOKUP(CONCATENATE($B477,"-",$C477),IN_1F!$B$2:$X$2946,4,FALSE))=TRUE,"",VLOOKUP(CONCATENATE($B477,"-",$C477),IN_1F!$B$2:$X$2946,4,FALSE))</f>
        <v>0</v>
      </c>
      <c r="G477" s="927">
        <f>IF(ISERROR(VLOOKUP(CONCATENATE($B477,"-",$C477),IN_1F!$B$2:$X$2946,5,FALSE))=TRUE,"",VLOOKUP(CONCATENATE($B477,"-",$C477),IN_1F!$B$2:$X$2946,5,FALSE))</f>
        <v>0</v>
      </c>
      <c r="H477" s="929">
        <f>IF(ISERROR(VLOOKUP(CONCATENATE($B477,"-",$C477),IN_1F!$B$2:$X$2946,6,FALSE))=TRUE,"",VLOOKUP(CONCATENATE($B477,"-",$C477),IN_1F!$B$2:$X$2946,6,FALSE))</f>
        <v>0</v>
      </c>
      <c r="I477" s="1575">
        <f>IF(ISERROR(VLOOKUP(CONCATENATE($B477,"-",$C477),IN_1F!$B$2:$X$2946,7,FALSE))=TRUE,"",VLOOKUP(CONCATENATE($B477,"-",$C477),IN_1F!$B$2:$X$2946,7,FALSE))</f>
        <v>0</v>
      </c>
      <c r="J477" s="1578">
        <f>IF(ISERROR(VLOOKUP(CONCATENATE($B477,"-",$C477),IN_1F!$B$2:$X$2946,8,FALSE))=TRUE,"",VLOOKUP(CONCATENATE($B477,"-",$C477),IN_1F!$B$2:$X$2946,8,FALSE))</f>
        <v>0</v>
      </c>
      <c r="K477" s="1575">
        <f>IF(ISERROR(VLOOKUP(CONCATENATE($B477,"-",$C477),IN_1F!$B$2:$X$2946,9,FALSE))=TRUE,"",VLOOKUP(CONCATENATE($B477,"-",$C477),IN_1F!$B$2:$X$2946,9,FALSE))</f>
        <v>0</v>
      </c>
      <c r="L477" s="1578">
        <f>IF(ISERROR(VLOOKUP(CONCATENATE($B477,"-",$C477),IN_1F!$B$2:$X$2946,10,FALSE))=TRUE,"",VLOOKUP(CONCATENATE($B477,"-",$C477),IN_1F!$B$2:$X$2946,10,FALSE))</f>
        <v>0</v>
      </c>
      <c r="M477" s="1630">
        <f t="shared" si="34"/>
        <v>0</v>
      </c>
      <c r="N477" s="1631">
        <f t="shared" si="35"/>
        <v>0</v>
      </c>
    </row>
    <row r="478" spans="1:14" x14ac:dyDescent="0.3">
      <c r="A478" s="886" t="s">
        <v>1976</v>
      </c>
      <c r="B478" s="887" t="s">
        <v>1977</v>
      </c>
      <c r="C478" s="889">
        <v>8</v>
      </c>
      <c r="D478" s="1378" t="str">
        <f t="shared" si="33"/>
        <v/>
      </c>
      <c r="E478" s="927">
        <f>IF(ISERROR(VLOOKUP(CONCATENATE($B478,"-",$C478),IN_1F!$B$2:$X$2946,3,FALSE))=TRUE,"",VLOOKUP(CONCATENATE($B478,"-",$C478),IN_1F!$B$2:$X$2946,3,FALSE))</f>
        <v>0</v>
      </c>
      <c r="F478" s="928">
        <f>IF(ISERROR(VLOOKUP(CONCATENATE($B478,"-",$C478),IN_1F!$B$2:$X$2946,4,FALSE))=TRUE,"",VLOOKUP(CONCATENATE($B478,"-",$C478),IN_1F!$B$2:$X$2946,4,FALSE))</f>
        <v>0</v>
      </c>
      <c r="G478" s="927">
        <f>IF(ISERROR(VLOOKUP(CONCATENATE($B478,"-",$C478),IN_1F!$B$2:$X$2946,5,FALSE))=TRUE,"",VLOOKUP(CONCATENATE($B478,"-",$C478),IN_1F!$B$2:$X$2946,5,FALSE))</f>
        <v>0</v>
      </c>
      <c r="H478" s="929">
        <f>IF(ISERROR(VLOOKUP(CONCATENATE($B478,"-",$C478),IN_1F!$B$2:$X$2946,6,FALSE))=TRUE,"",VLOOKUP(CONCATENATE($B478,"-",$C478),IN_1F!$B$2:$X$2946,6,FALSE))</f>
        <v>0</v>
      </c>
      <c r="I478" s="1575">
        <f>IF(ISERROR(VLOOKUP(CONCATENATE($B478,"-",$C478),IN_1F!$B$2:$X$2946,7,FALSE))=TRUE,"",VLOOKUP(CONCATENATE($B478,"-",$C478),IN_1F!$B$2:$X$2946,7,FALSE))</f>
        <v>0</v>
      </c>
      <c r="J478" s="1578">
        <f>IF(ISERROR(VLOOKUP(CONCATENATE($B478,"-",$C478),IN_1F!$B$2:$X$2946,8,FALSE))=TRUE,"",VLOOKUP(CONCATENATE($B478,"-",$C478),IN_1F!$B$2:$X$2946,8,FALSE))</f>
        <v>0</v>
      </c>
      <c r="K478" s="1575">
        <f>IF(ISERROR(VLOOKUP(CONCATENATE($B478,"-",$C478),IN_1F!$B$2:$X$2946,9,FALSE))=TRUE,"",VLOOKUP(CONCATENATE($B478,"-",$C478),IN_1F!$B$2:$X$2946,9,FALSE))</f>
        <v>0</v>
      </c>
      <c r="L478" s="1578">
        <f>IF(ISERROR(VLOOKUP(CONCATENATE($B478,"-",$C478),IN_1F!$B$2:$X$2946,10,FALSE))=TRUE,"",VLOOKUP(CONCATENATE($B478,"-",$C478),IN_1F!$B$2:$X$2946,10,FALSE))</f>
        <v>0</v>
      </c>
      <c r="M478" s="1630">
        <f t="shared" si="34"/>
        <v>0</v>
      </c>
      <c r="N478" s="1631">
        <f t="shared" si="35"/>
        <v>0</v>
      </c>
    </row>
    <row r="479" spans="1:14" x14ac:dyDescent="0.3">
      <c r="A479" s="893" t="s">
        <v>1978</v>
      </c>
      <c r="B479" s="894" t="s">
        <v>1979</v>
      </c>
      <c r="C479" s="892">
        <v>8</v>
      </c>
      <c r="D479" s="1378" t="str">
        <f t="shared" si="33"/>
        <v/>
      </c>
      <c r="E479" s="927">
        <f>IF(ISERROR(VLOOKUP(CONCATENATE($B479,"-",$C479),IN_1F!$B$2:$X$2946,3,FALSE))=TRUE,"",VLOOKUP(CONCATENATE($B479,"-",$C479),IN_1F!$B$2:$X$2946,3,FALSE))</f>
        <v>0</v>
      </c>
      <c r="F479" s="928">
        <f>IF(ISERROR(VLOOKUP(CONCATENATE($B479,"-",$C479),IN_1F!$B$2:$X$2946,4,FALSE))=TRUE,"",VLOOKUP(CONCATENATE($B479,"-",$C479),IN_1F!$B$2:$X$2946,4,FALSE))</f>
        <v>0</v>
      </c>
      <c r="G479" s="927">
        <f>IF(ISERROR(VLOOKUP(CONCATENATE($B479,"-",$C479),IN_1F!$B$2:$X$2946,5,FALSE))=TRUE,"",VLOOKUP(CONCATENATE($B479,"-",$C479),IN_1F!$B$2:$X$2946,5,FALSE))</f>
        <v>0</v>
      </c>
      <c r="H479" s="929">
        <f>IF(ISERROR(VLOOKUP(CONCATENATE($B479,"-",$C479),IN_1F!$B$2:$X$2946,6,FALSE))=TRUE,"",VLOOKUP(CONCATENATE($B479,"-",$C479),IN_1F!$B$2:$X$2946,6,FALSE))</f>
        <v>0</v>
      </c>
      <c r="I479" s="1575">
        <f>IF(ISERROR(VLOOKUP(CONCATENATE($B479,"-",$C479),IN_1F!$B$2:$X$2946,7,FALSE))=TRUE,"",VLOOKUP(CONCATENATE($B479,"-",$C479),IN_1F!$B$2:$X$2946,7,FALSE))</f>
        <v>0</v>
      </c>
      <c r="J479" s="1578">
        <f>IF(ISERROR(VLOOKUP(CONCATENATE($B479,"-",$C479),IN_1F!$B$2:$X$2946,8,FALSE))=TRUE,"",VLOOKUP(CONCATENATE($B479,"-",$C479),IN_1F!$B$2:$X$2946,8,FALSE))</f>
        <v>0</v>
      </c>
      <c r="K479" s="1575">
        <f>IF(ISERROR(VLOOKUP(CONCATENATE($B479,"-",$C479),IN_1F!$B$2:$X$2946,9,FALSE))=TRUE,"",VLOOKUP(CONCATENATE($B479,"-",$C479),IN_1F!$B$2:$X$2946,9,FALSE))</f>
        <v>0</v>
      </c>
      <c r="L479" s="1578">
        <f>IF(ISERROR(VLOOKUP(CONCATENATE($B479,"-",$C479),IN_1F!$B$2:$X$2946,10,FALSE))=TRUE,"",VLOOKUP(CONCATENATE($B479,"-",$C479),IN_1F!$B$2:$X$2946,10,FALSE))</f>
        <v>0</v>
      </c>
      <c r="M479" s="1630">
        <f t="shared" si="34"/>
        <v>0</v>
      </c>
      <c r="N479" s="1631">
        <f t="shared" si="35"/>
        <v>0</v>
      </c>
    </row>
    <row r="480" spans="1:14" x14ac:dyDescent="0.3">
      <c r="A480" s="886" t="s">
        <v>1980</v>
      </c>
      <c r="B480" s="887" t="s">
        <v>1981</v>
      </c>
      <c r="C480" s="889">
        <v>8</v>
      </c>
      <c r="D480" s="1378" t="str">
        <f t="shared" si="33"/>
        <v/>
      </c>
      <c r="E480" s="927">
        <f>IF(ISERROR(VLOOKUP(CONCATENATE($B480,"-",$C480),IN_1F!$B$2:$X$2946,3,FALSE))=TRUE,"",VLOOKUP(CONCATENATE($B480,"-",$C480),IN_1F!$B$2:$X$2946,3,FALSE))</f>
        <v>0</v>
      </c>
      <c r="F480" s="928">
        <f>IF(ISERROR(VLOOKUP(CONCATENATE($B480,"-",$C480),IN_1F!$B$2:$X$2946,4,FALSE))=TRUE,"",VLOOKUP(CONCATENATE($B480,"-",$C480),IN_1F!$B$2:$X$2946,4,FALSE))</f>
        <v>0</v>
      </c>
      <c r="G480" s="927">
        <f>IF(ISERROR(VLOOKUP(CONCATENATE($B480,"-",$C480),IN_1F!$B$2:$X$2946,5,FALSE))=TRUE,"",VLOOKUP(CONCATENATE($B480,"-",$C480),IN_1F!$B$2:$X$2946,5,FALSE))</f>
        <v>0</v>
      </c>
      <c r="H480" s="929">
        <f>IF(ISERROR(VLOOKUP(CONCATENATE($B480,"-",$C480),IN_1F!$B$2:$X$2946,6,FALSE))=TRUE,"",VLOOKUP(CONCATENATE($B480,"-",$C480),IN_1F!$B$2:$X$2946,6,FALSE))</f>
        <v>0</v>
      </c>
      <c r="I480" s="1575">
        <f>IF(ISERROR(VLOOKUP(CONCATENATE($B480,"-",$C480),IN_1F!$B$2:$X$2946,7,FALSE))=TRUE,"",VLOOKUP(CONCATENATE($B480,"-",$C480),IN_1F!$B$2:$X$2946,7,FALSE))</f>
        <v>0</v>
      </c>
      <c r="J480" s="1578">
        <f>IF(ISERROR(VLOOKUP(CONCATENATE($B480,"-",$C480),IN_1F!$B$2:$X$2946,8,FALSE))=TRUE,"",VLOOKUP(CONCATENATE($B480,"-",$C480),IN_1F!$B$2:$X$2946,8,FALSE))</f>
        <v>0</v>
      </c>
      <c r="K480" s="1575">
        <f>IF(ISERROR(VLOOKUP(CONCATENATE($B480,"-",$C480),IN_1F!$B$2:$X$2946,9,FALSE))=TRUE,"",VLOOKUP(CONCATENATE($B480,"-",$C480),IN_1F!$B$2:$X$2946,9,FALSE))</f>
        <v>0</v>
      </c>
      <c r="L480" s="1578">
        <f>IF(ISERROR(VLOOKUP(CONCATENATE($B480,"-",$C480),IN_1F!$B$2:$X$2946,10,FALSE))=TRUE,"",VLOOKUP(CONCATENATE($B480,"-",$C480),IN_1F!$B$2:$X$2946,10,FALSE))</f>
        <v>0</v>
      </c>
      <c r="M480" s="1630">
        <f t="shared" si="34"/>
        <v>0</v>
      </c>
      <c r="N480" s="1631">
        <f t="shared" si="35"/>
        <v>0</v>
      </c>
    </row>
    <row r="481" spans="1:14" x14ac:dyDescent="0.3">
      <c r="A481" s="893" t="s">
        <v>1982</v>
      </c>
      <c r="B481" s="894" t="s">
        <v>1983</v>
      </c>
      <c r="C481" s="892">
        <v>8</v>
      </c>
      <c r="D481" s="1378" t="str">
        <f t="shared" ref="D481:D497" si="36">CONCATENATE(D$448)</f>
        <v/>
      </c>
      <c r="E481" s="927">
        <f>IF(ISERROR(VLOOKUP(CONCATENATE($B481,"-",$C481),IN_1F!$B$2:$X$2946,3,FALSE))=TRUE,"",VLOOKUP(CONCATENATE($B481,"-",$C481),IN_1F!$B$2:$X$2946,3,FALSE))</f>
        <v>0</v>
      </c>
      <c r="F481" s="928">
        <f>IF(ISERROR(VLOOKUP(CONCATENATE($B481,"-",$C481),IN_1F!$B$2:$X$2946,4,FALSE))=TRUE,"",VLOOKUP(CONCATENATE($B481,"-",$C481),IN_1F!$B$2:$X$2946,4,FALSE))</f>
        <v>0</v>
      </c>
      <c r="G481" s="927">
        <f>IF(ISERROR(VLOOKUP(CONCATENATE($B481,"-",$C481),IN_1F!$B$2:$X$2946,5,FALSE))=TRUE,"",VLOOKUP(CONCATENATE($B481,"-",$C481),IN_1F!$B$2:$X$2946,5,FALSE))</f>
        <v>0</v>
      </c>
      <c r="H481" s="929">
        <f>IF(ISERROR(VLOOKUP(CONCATENATE($B481,"-",$C481),IN_1F!$B$2:$X$2946,6,FALSE))=TRUE,"",VLOOKUP(CONCATENATE($B481,"-",$C481),IN_1F!$B$2:$X$2946,6,FALSE))</f>
        <v>0</v>
      </c>
      <c r="I481" s="1575">
        <f>IF(ISERROR(VLOOKUP(CONCATENATE($B481,"-",$C481),IN_1F!$B$2:$X$2946,7,FALSE))=TRUE,"",VLOOKUP(CONCATENATE($B481,"-",$C481),IN_1F!$B$2:$X$2946,7,FALSE))</f>
        <v>0</v>
      </c>
      <c r="J481" s="1578">
        <f>IF(ISERROR(VLOOKUP(CONCATENATE($B481,"-",$C481),IN_1F!$B$2:$X$2946,8,FALSE))=TRUE,"",VLOOKUP(CONCATENATE($B481,"-",$C481),IN_1F!$B$2:$X$2946,8,FALSE))</f>
        <v>0</v>
      </c>
      <c r="K481" s="1575">
        <f>IF(ISERROR(VLOOKUP(CONCATENATE($B481,"-",$C481),IN_1F!$B$2:$X$2946,9,FALSE))=TRUE,"",VLOOKUP(CONCATENATE($B481,"-",$C481),IN_1F!$B$2:$X$2946,9,FALSE))</f>
        <v>0</v>
      </c>
      <c r="L481" s="1578">
        <f>IF(ISERROR(VLOOKUP(CONCATENATE($B481,"-",$C481),IN_1F!$B$2:$X$2946,10,FALSE))=TRUE,"",VLOOKUP(CONCATENATE($B481,"-",$C481),IN_1F!$B$2:$X$2946,10,FALSE))</f>
        <v>0</v>
      </c>
      <c r="M481" s="1630">
        <f t="shared" si="34"/>
        <v>0</v>
      </c>
      <c r="N481" s="1631">
        <f t="shared" si="35"/>
        <v>0</v>
      </c>
    </row>
    <row r="482" spans="1:14" x14ac:dyDescent="0.3">
      <c r="A482" s="886" t="s">
        <v>1984</v>
      </c>
      <c r="B482" s="887" t="s">
        <v>1985</v>
      </c>
      <c r="C482" s="889">
        <v>8</v>
      </c>
      <c r="D482" s="1378" t="str">
        <f t="shared" si="36"/>
        <v/>
      </c>
      <c r="E482" s="927">
        <f>IF(ISERROR(VLOOKUP(CONCATENATE($B482,"-",$C482),IN_1F!$B$2:$X$2946,3,FALSE))=TRUE,"",VLOOKUP(CONCATENATE($B482,"-",$C482),IN_1F!$B$2:$X$2946,3,FALSE))</f>
        <v>0</v>
      </c>
      <c r="F482" s="928">
        <f>IF(ISERROR(VLOOKUP(CONCATENATE($B482,"-",$C482),IN_1F!$B$2:$X$2946,4,FALSE))=TRUE,"",VLOOKUP(CONCATENATE($B482,"-",$C482),IN_1F!$B$2:$X$2946,4,FALSE))</f>
        <v>0</v>
      </c>
      <c r="G482" s="927">
        <f>IF(ISERROR(VLOOKUP(CONCATENATE($B482,"-",$C482),IN_1F!$B$2:$X$2946,5,FALSE))=TRUE,"",VLOOKUP(CONCATENATE($B482,"-",$C482),IN_1F!$B$2:$X$2946,5,FALSE))</f>
        <v>0</v>
      </c>
      <c r="H482" s="929">
        <f>IF(ISERROR(VLOOKUP(CONCATENATE($B482,"-",$C482),IN_1F!$B$2:$X$2946,6,FALSE))=TRUE,"",VLOOKUP(CONCATENATE($B482,"-",$C482),IN_1F!$B$2:$X$2946,6,FALSE))</f>
        <v>0</v>
      </c>
      <c r="I482" s="1575">
        <f>IF(ISERROR(VLOOKUP(CONCATENATE($B482,"-",$C482),IN_1F!$B$2:$X$2946,7,FALSE))=TRUE,"",VLOOKUP(CONCATENATE($B482,"-",$C482),IN_1F!$B$2:$X$2946,7,FALSE))</f>
        <v>0</v>
      </c>
      <c r="J482" s="1578">
        <f>IF(ISERROR(VLOOKUP(CONCATENATE($B482,"-",$C482),IN_1F!$B$2:$X$2946,8,FALSE))=TRUE,"",VLOOKUP(CONCATENATE($B482,"-",$C482),IN_1F!$B$2:$X$2946,8,FALSE))</f>
        <v>0</v>
      </c>
      <c r="K482" s="1575">
        <f>IF(ISERROR(VLOOKUP(CONCATENATE($B482,"-",$C482),IN_1F!$B$2:$X$2946,9,FALSE))=TRUE,"",VLOOKUP(CONCATENATE($B482,"-",$C482),IN_1F!$B$2:$X$2946,9,FALSE))</f>
        <v>0</v>
      </c>
      <c r="L482" s="1578">
        <f>IF(ISERROR(VLOOKUP(CONCATENATE($B482,"-",$C482),IN_1F!$B$2:$X$2946,10,FALSE))=TRUE,"",VLOOKUP(CONCATENATE($B482,"-",$C482),IN_1F!$B$2:$X$2946,10,FALSE))</f>
        <v>0</v>
      </c>
      <c r="M482" s="1630">
        <f t="shared" si="34"/>
        <v>0</v>
      </c>
      <c r="N482" s="1631">
        <f t="shared" si="35"/>
        <v>0</v>
      </c>
    </row>
    <row r="483" spans="1:14" x14ac:dyDescent="0.3">
      <c r="A483" s="895" t="s">
        <v>1986</v>
      </c>
      <c r="B483" s="896" t="s">
        <v>1987</v>
      </c>
      <c r="C483" s="889">
        <v>8</v>
      </c>
      <c r="D483" s="1378" t="str">
        <f t="shared" si="36"/>
        <v/>
      </c>
      <c r="E483" s="927">
        <f>IF(ISERROR(VLOOKUP(CONCATENATE($B483,"-",$C483),IN_1F!$B$2:$X$2946,3,FALSE))=TRUE,"",VLOOKUP(CONCATENATE($B483,"-",$C483),IN_1F!$B$2:$X$2946,3,FALSE))</f>
        <v>0</v>
      </c>
      <c r="F483" s="928">
        <f>IF(ISERROR(VLOOKUP(CONCATENATE($B483,"-",$C483),IN_1F!$B$2:$X$2946,4,FALSE))=TRUE,"",VLOOKUP(CONCATENATE($B483,"-",$C483),IN_1F!$B$2:$X$2946,4,FALSE))</f>
        <v>0</v>
      </c>
      <c r="G483" s="927">
        <f>IF(ISERROR(VLOOKUP(CONCATENATE($B483,"-",$C483),IN_1F!$B$2:$X$2946,5,FALSE))=TRUE,"",VLOOKUP(CONCATENATE($B483,"-",$C483),IN_1F!$B$2:$X$2946,5,FALSE))</f>
        <v>0</v>
      </c>
      <c r="H483" s="929">
        <f>IF(ISERROR(VLOOKUP(CONCATENATE($B483,"-",$C483),IN_1F!$B$2:$X$2946,6,FALSE))=TRUE,"",VLOOKUP(CONCATENATE($B483,"-",$C483),IN_1F!$B$2:$X$2946,6,FALSE))</f>
        <v>0</v>
      </c>
      <c r="I483" s="1575">
        <f>IF(ISERROR(VLOOKUP(CONCATENATE($B483,"-",$C483),IN_1F!$B$2:$X$2946,7,FALSE))=TRUE,"",VLOOKUP(CONCATENATE($B483,"-",$C483),IN_1F!$B$2:$X$2946,7,FALSE))</f>
        <v>0</v>
      </c>
      <c r="J483" s="1578">
        <f>IF(ISERROR(VLOOKUP(CONCATENATE($B483,"-",$C483),IN_1F!$B$2:$X$2946,8,FALSE))=TRUE,"",VLOOKUP(CONCATENATE($B483,"-",$C483),IN_1F!$B$2:$X$2946,8,FALSE))</f>
        <v>0</v>
      </c>
      <c r="K483" s="1575">
        <f>IF(ISERROR(VLOOKUP(CONCATENATE($B483,"-",$C483),IN_1F!$B$2:$X$2946,9,FALSE))=TRUE,"",VLOOKUP(CONCATENATE($B483,"-",$C483),IN_1F!$B$2:$X$2946,9,FALSE))</f>
        <v>0</v>
      </c>
      <c r="L483" s="1578">
        <f>IF(ISERROR(VLOOKUP(CONCATENATE($B483,"-",$C483),IN_1F!$B$2:$X$2946,10,FALSE))=TRUE,"",VLOOKUP(CONCATENATE($B483,"-",$C483),IN_1F!$B$2:$X$2946,10,FALSE))</f>
        <v>0</v>
      </c>
      <c r="M483" s="1630">
        <f t="shared" si="34"/>
        <v>0</v>
      </c>
      <c r="N483" s="1631">
        <f t="shared" si="35"/>
        <v>0</v>
      </c>
    </row>
    <row r="484" spans="1:14" x14ac:dyDescent="0.3">
      <c r="A484" s="886" t="s">
        <v>1988</v>
      </c>
      <c r="B484" s="887" t="s">
        <v>1989</v>
      </c>
      <c r="C484" s="889">
        <v>8</v>
      </c>
      <c r="D484" s="1378" t="str">
        <f t="shared" si="36"/>
        <v/>
      </c>
      <c r="E484" s="927">
        <f>IF(ISERROR(VLOOKUP(CONCATENATE($B484,"-",$C484),IN_1F!$B$2:$X$2946,3,FALSE))=TRUE,"",VLOOKUP(CONCATENATE($B484,"-",$C484),IN_1F!$B$2:$X$2946,3,FALSE))</f>
        <v>0</v>
      </c>
      <c r="F484" s="928">
        <f>IF(ISERROR(VLOOKUP(CONCATENATE($B484,"-",$C484),IN_1F!$B$2:$X$2946,4,FALSE))=TRUE,"",VLOOKUP(CONCATENATE($B484,"-",$C484),IN_1F!$B$2:$X$2946,4,FALSE))</f>
        <v>0</v>
      </c>
      <c r="G484" s="927">
        <f>IF(ISERROR(VLOOKUP(CONCATENATE($B484,"-",$C484),IN_1F!$B$2:$X$2946,5,FALSE))=TRUE,"",VLOOKUP(CONCATENATE($B484,"-",$C484),IN_1F!$B$2:$X$2946,5,FALSE))</f>
        <v>0</v>
      </c>
      <c r="H484" s="929">
        <f>IF(ISERROR(VLOOKUP(CONCATENATE($B484,"-",$C484),IN_1F!$B$2:$X$2946,6,FALSE))=TRUE,"",VLOOKUP(CONCATENATE($B484,"-",$C484),IN_1F!$B$2:$X$2946,6,FALSE))</f>
        <v>0</v>
      </c>
      <c r="I484" s="1575">
        <f>IF(ISERROR(VLOOKUP(CONCATENATE($B484,"-",$C484),IN_1F!$B$2:$X$2946,7,FALSE))=TRUE,"",VLOOKUP(CONCATENATE($B484,"-",$C484),IN_1F!$B$2:$X$2946,7,FALSE))</f>
        <v>0</v>
      </c>
      <c r="J484" s="1578">
        <f>IF(ISERROR(VLOOKUP(CONCATENATE($B484,"-",$C484),IN_1F!$B$2:$X$2946,8,FALSE))=TRUE,"",VLOOKUP(CONCATENATE($B484,"-",$C484),IN_1F!$B$2:$X$2946,8,FALSE))</f>
        <v>0</v>
      </c>
      <c r="K484" s="1575">
        <f>IF(ISERROR(VLOOKUP(CONCATENATE($B484,"-",$C484),IN_1F!$B$2:$X$2946,9,FALSE))=TRUE,"",VLOOKUP(CONCATENATE($B484,"-",$C484),IN_1F!$B$2:$X$2946,9,FALSE))</f>
        <v>0</v>
      </c>
      <c r="L484" s="1578">
        <f>IF(ISERROR(VLOOKUP(CONCATENATE($B484,"-",$C484),IN_1F!$B$2:$X$2946,10,FALSE))=TRUE,"",VLOOKUP(CONCATENATE($B484,"-",$C484),IN_1F!$B$2:$X$2946,10,FALSE))</f>
        <v>0</v>
      </c>
      <c r="M484" s="1630">
        <f t="shared" si="34"/>
        <v>0</v>
      </c>
      <c r="N484" s="1631">
        <f t="shared" si="35"/>
        <v>0</v>
      </c>
    </row>
    <row r="485" spans="1:14" x14ac:dyDescent="0.3">
      <c r="A485" s="886" t="s">
        <v>1990</v>
      </c>
      <c r="B485" s="887" t="s">
        <v>1991</v>
      </c>
      <c r="C485" s="889">
        <v>8</v>
      </c>
      <c r="D485" s="1378" t="str">
        <f t="shared" si="36"/>
        <v/>
      </c>
      <c r="E485" s="927">
        <f>IF(ISERROR(VLOOKUP(CONCATENATE($B485,"-",$C485),IN_1F!$B$2:$X$2946,3,FALSE))=TRUE,"",VLOOKUP(CONCATENATE($B485,"-",$C485),IN_1F!$B$2:$X$2946,3,FALSE))</f>
        <v>0</v>
      </c>
      <c r="F485" s="928">
        <f>IF(ISERROR(VLOOKUP(CONCATENATE($B485,"-",$C485),IN_1F!$B$2:$X$2946,4,FALSE))=TRUE,"",VLOOKUP(CONCATENATE($B485,"-",$C485),IN_1F!$B$2:$X$2946,4,FALSE))</f>
        <v>0</v>
      </c>
      <c r="G485" s="927">
        <f>IF(ISERROR(VLOOKUP(CONCATENATE($B485,"-",$C485),IN_1F!$B$2:$X$2946,5,FALSE))=TRUE,"",VLOOKUP(CONCATENATE($B485,"-",$C485),IN_1F!$B$2:$X$2946,5,FALSE))</f>
        <v>0</v>
      </c>
      <c r="H485" s="929">
        <f>IF(ISERROR(VLOOKUP(CONCATENATE($B485,"-",$C485),IN_1F!$B$2:$X$2946,6,FALSE))=TRUE,"",VLOOKUP(CONCATENATE($B485,"-",$C485),IN_1F!$B$2:$X$2946,6,FALSE))</f>
        <v>0</v>
      </c>
      <c r="I485" s="1575">
        <f>IF(ISERROR(VLOOKUP(CONCATENATE($B485,"-",$C485),IN_1F!$B$2:$X$2946,7,FALSE))=TRUE,"",VLOOKUP(CONCATENATE($B485,"-",$C485),IN_1F!$B$2:$X$2946,7,FALSE))</f>
        <v>0</v>
      </c>
      <c r="J485" s="1578">
        <f>IF(ISERROR(VLOOKUP(CONCATENATE($B485,"-",$C485),IN_1F!$B$2:$X$2946,8,FALSE))=TRUE,"",VLOOKUP(CONCATENATE($B485,"-",$C485),IN_1F!$B$2:$X$2946,8,FALSE))</f>
        <v>0</v>
      </c>
      <c r="K485" s="1575">
        <f>IF(ISERROR(VLOOKUP(CONCATENATE($B485,"-",$C485),IN_1F!$B$2:$X$2946,9,FALSE))=TRUE,"",VLOOKUP(CONCATENATE($B485,"-",$C485),IN_1F!$B$2:$X$2946,9,FALSE))</f>
        <v>0</v>
      </c>
      <c r="L485" s="1578">
        <f>IF(ISERROR(VLOOKUP(CONCATENATE($B485,"-",$C485),IN_1F!$B$2:$X$2946,10,FALSE))=TRUE,"",VLOOKUP(CONCATENATE($B485,"-",$C485),IN_1F!$B$2:$X$2946,10,FALSE))</f>
        <v>0</v>
      </c>
      <c r="M485" s="1630">
        <f t="shared" si="34"/>
        <v>0</v>
      </c>
      <c r="N485" s="1631">
        <f t="shared" si="35"/>
        <v>0</v>
      </c>
    </row>
    <row r="486" spans="1:14" x14ac:dyDescent="0.3">
      <c r="A486" s="886" t="s">
        <v>1992</v>
      </c>
      <c r="B486" s="887" t="s">
        <v>1993</v>
      </c>
      <c r="C486" s="889">
        <v>8</v>
      </c>
      <c r="D486" s="1378" t="str">
        <f t="shared" si="36"/>
        <v/>
      </c>
      <c r="E486" s="927">
        <f>IF(ISERROR(VLOOKUP(CONCATENATE($B486,"-",$C486),IN_1F!$B$2:$X$2946,3,FALSE))=TRUE,"",VLOOKUP(CONCATENATE($B486,"-",$C486),IN_1F!$B$2:$X$2946,3,FALSE))</f>
        <v>0</v>
      </c>
      <c r="F486" s="928">
        <f>IF(ISERROR(VLOOKUP(CONCATENATE($B486,"-",$C486),IN_1F!$B$2:$X$2946,4,FALSE))=TRUE,"",VLOOKUP(CONCATENATE($B486,"-",$C486),IN_1F!$B$2:$X$2946,4,FALSE))</f>
        <v>0</v>
      </c>
      <c r="G486" s="927">
        <f>IF(ISERROR(VLOOKUP(CONCATENATE($B486,"-",$C486),IN_1F!$B$2:$X$2946,5,FALSE))=TRUE,"",VLOOKUP(CONCATENATE($B486,"-",$C486),IN_1F!$B$2:$X$2946,5,FALSE))</f>
        <v>0</v>
      </c>
      <c r="H486" s="929">
        <f>IF(ISERROR(VLOOKUP(CONCATENATE($B486,"-",$C486),IN_1F!$B$2:$X$2946,6,FALSE))=TRUE,"",VLOOKUP(CONCATENATE($B486,"-",$C486),IN_1F!$B$2:$X$2946,6,FALSE))</f>
        <v>0</v>
      </c>
      <c r="I486" s="1575">
        <f>IF(ISERROR(VLOOKUP(CONCATENATE($B486,"-",$C486),IN_1F!$B$2:$X$2946,7,FALSE))=TRUE,"",VLOOKUP(CONCATENATE($B486,"-",$C486),IN_1F!$B$2:$X$2946,7,FALSE))</f>
        <v>0</v>
      </c>
      <c r="J486" s="1578">
        <f>IF(ISERROR(VLOOKUP(CONCATENATE($B486,"-",$C486),IN_1F!$B$2:$X$2946,8,FALSE))=TRUE,"",VLOOKUP(CONCATENATE($B486,"-",$C486),IN_1F!$B$2:$X$2946,8,FALSE))</f>
        <v>0</v>
      </c>
      <c r="K486" s="1575">
        <f>IF(ISERROR(VLOOKUP(CONCATENATE($B486,"-",$C486),IN_1F!$B$2:$X$2946,9,FALSE))=TRUE,"",VLOOKUP(CONCATENATE($B486,"-",$C486),IN_1F!$B$2:$X$2946,9,FALSE))</f>
        <v>0</v>
      </c>
      <c r="L486" s="1578">
        <f>IF(ISERROR(VLOOKUP(CONCATENATE($B486,"-",$C486),IN_1F!$B$2:$X$2946,10,FALSE))=TRUE,"",VLOOKUP(CONCATENATE($B486,"-",$C486),IN_1F!$B$2:$X$2946,10,FALSE))</f>
        <v>0</v>
      </c>
      <c r="M486" s="1630">
        <f t="shared" si="34"/>
        <v>0</v>
      </c>
      <c r="N486" s="1631">
        <f t="shared" si="35"/>
        <v>0</v>
      </c>
    </row>
    <row r="487" spans="1:14" x14ac:dyDescent="0.3">
      <c r="A487" s="886" t="s">
        <v>1994</v>
      </c>
      <c r="B487" s="887" t="s">
        <v>1995</v>
      </c>
      <c r="C487" s="889">
        <v>8</v>
      </c>
      <c r="D487" s="1378" t="str">
        <f t="shared" si="36"/>
        <v/>
      </c>
      <c r="E487" s="927">
        <f>IF(ISERROR(VLOOKUP(CONCATENATE($B487,"-",$C487),IN_1F!$B$2:$X$2946,3,FALSE))=TRUE,"",VLOOKUP(CONCATENATE($B487,"-",$C487),IN_1F!$B$2:$X$2946,3,FALSE))</f>
        <v>0</v>
      </c>
      <c r="F487" s="928">
        <f>IF(ISERROR(VLOOKUP(CONCATENATE($B487,"-",$C487),IN_1F!$B$2:$X$2946,4,FALSE))=TRUE,"",VLOOKUP(CONCATENATE($B487,"-",$C487),IN_1F!$B$2:$X$2946,4,FALSE))</f>
        <v>0</v>
      </c>
      <c r="G487" s="927">
        <f>IF(ISERROR(VLOOKUP(CONCATENATE($B487,"-",$C487),IN_1F!$B$2:$X$2946,5,FALSE))=TRUE,"",VLOOKUP(CONCATENATE($B487,"-",$C487),IN_1F!$B$2:$X$2946,5,FALSE))</f>
        <v>0</v>
      </c>
      <c r="H487" s="929">
        <f>IF(ISERROR(VLOOKUP(CONCATENATE($B487,"-",$C487),IN_1F!$B$2:$X$2946,6,FALSE))=TRUE,"",VLOOKUP(CONCATENATE($B487,"-",$C487),IN_1F!$B$2:$X$2946,6,FALSE))</f>
        <v>0</v>
      </c>
      <c r="I487" s="1575">
        <f>IF(ISERROR(VLOOKUP(CONCATENATE($B487,"-",$C487),IN_1F!$B$2:$X$2946,7,FALSE))=TRUE,"",VLOOKUP(CONCATENATE($B487,"-",$C487),IN_1F!$B$2:$X$2946,7,FALSE))</f>
        <v>0</v>
      </c>
      <c r="J487" s="1578">
        <f>IF(ISERROR(VLOOKUP(CONCATENATE($B487,"-",$C487),IN_1F!$B$2:$X$2946,8,FALSE))=TRUE,"",VLOOKUP(CONCATENATE($B487,"-",$C487),IN_1F!$B$2:$X$2946,8,FALSE))</f>
        <v>0</v>
      </c>
      <c r="K487" s="1575">
        <f>IF(ISERROR(VLOOKUP(CONCATENATE($B487,"-",$C487),IN_1F!$B$2:$X$2946,9,FALSE))=TRUE,"",VLOOKUP(CONCATENATE($B487,"-",$C487),IN_1F!$B$2:$X$2946,9,FALSE))</f>
        <v>0</v>
      </c>
      <c r="L487" s="1578">
        <f>IF(ISERROR(VLOOKUP(CONCATENATE($B487,"-",$C487),IN_1F!$B$2:$X$2946,10,FALSE))=TRUE,"",VLOOKUP(CONCATENATE($B487,"-",$C487),IN_1F!$B$2:$X$2946,10,FALSE))</f>
        <v>0</v>
      </c>
      <c r="M487" s="1630">
        <f t="shared" si="34"/>
        <v>0</v>
      </c>
      <c r="N487" s="1631">
        <f t="shared" si="35"/>
        <v>0</v>
      </c>
    </row>
    <row r="488" spans="1:14" x14ac:dyDescent="0.3">
      <c r="A488" s="886" t="s">
        <v>1996</v>
      </c>
      <c r="B488" s="887" t="s">
        <v>1997</v>
      </c>
      <c r="C488" s="889">
        <v>8</v>
      </c>
      <c r="D488" s="1378" t="str">
        <f t="shared" si="36"/>
        <v/>
      </c>
      <c r="E488" s="927">
        <f>IF(ISERROR(VLOOKUP(CONCATENATE($B488,"-",$C488),IN_1F!$B$2:$X$2946,3,FALSE))=TRUE,"",VLOOKUP(CONCATENATE($B488,"-",$C488),IN_1F!$B$2:$X$2946,3,FALSE))</f>
        <v>0</v>
      </c>
      <c r="F488" s="928">
        <f>IF(ISERROR(VLOOKUP(CONCATENATE($B488,"-",$C488),IN_1F!$B$2:$X$2946,4,FALSE))=TRUE,"",VLOOKUP(CONCATENATE($B488,"-",$C488),IN_1F!$B$2:$X$2946,4,FALSE))</f>
        <v>0</v>
      </c>
      <c r="G488" s="927">
        <f>IF(ISERROR(VLOOKUP(CONCATENATE($B488,"-",$C488),IN_1F!$B$2:$X$2946,5,FALSE))=TRUE,"",VLOOKUP(CONCATENATE($B488,"-",$C488),IN_1F!$B$2:$X$2946,5,FALSE))</f>
        <v>0</v>
      </c>
      <c r="H488" s="929">
        <f>IF(ISERROR(VLOOKUP(CONCATENATE($B488,"-",$C488),IN_1F!$B$2:$X$2946,6,FALSE))=TRUE,"",VLOOKUP(CONCATENATE($B488,"-",$C488),IN_1F!$B$2:$X$2946,6,FALSE))</f>
        <v>0</v>
      </c>
      <c r="I488" s="1575">
        <f>IF(ISERROR(VLOOKUP(CONCATENATE($B488,"-",$C488),IN_1F!$B$2:$X$2946,7,FALSE))=TRUE,"",VLOOKUP(CONCATENATE($B488,"-",$C488),IN_1F!$B$2:$X$2946,7,FALSE))</f>
        <v>0</v>
      </c>
      <c r="J488" s="1578">
        <f>IF(ISERROR(VLOOKUP(CONCATENATE($B488,"-",$C488),IN_1F!$B$2:$X$2946,8,FALSE))=TRUE,"",VLOOKUP(CONCATENATE($B488,"-",$C488),IN_1F!$B$2:$X$2946,8,FALSE))</f>
        <v>0</v>
      </c>
      <c r="K488" s="1575">
        <f>IF(ISERROR(VLOOKUP(CONCATENATE($B488,"-",$C488),IN_1F!$B$2:$X$2946,9,FALSE))=TRUE,"",VLOOKUP(CONCATENATE($B488,"-",$C488),IN_1F!$B$2:$X$2946,9,FALSE))</f>
        <v>0</v>
      </c>
      <c r="L488" s="1578">
        <f>IF(ISERROR(VLOOKUP(CONCATENATE($B488,"-",$C488),IN_1F!$B$2:$X$2946,10,FALSE))=TRUE,"",VLOOKUP(CONCATENATE($B488,"-",$C488),IN_1F!$B$2:$X$2946,10,FALSE))</f>
        <v>0</v>
      </c>
      <c r="M488" s="1630">
        <f t="shared" si="34"/>
        <v>0</v>
      </c>
      <c r="N488" s="1631">
        <f t="shared" si="35"/>
        <v>0</v>
      </c>
    </row>
    <row r="489" spans="1:14" x14ac:dyDescent="0.3">
      <c r="A489" s="886" t="s">
        <v>1998</v>
      </c>
      <c r="B489" s="887" t="s">
        <v>1846</v>
      </c>
      <c r="C489" s="889">
        <v>8</v>
      </c>
      <c r="D489" s="1378" t="str">
        <f t="shared" si="36"/>
        <v/>
      </c>
      <c r="E489" s="927">
        <f>IF(ISERROR(VLOOKUP(CONCATENATE($B489,"-",$C489),IN_1F!$B$2:$X$2946,3,FALSE))=TRUE,"",VLOOKUP(CONCATENATE($B489,"-",$C489),IN_1F!$B$2:$X$2946,3,FALSE))</f>
        <v>0</v>
      </c>
      <c r="F489" s="928">
        <f>IF(ISERROR(VLOOKUP(CONCATENATE($B489,"-",$C489),IN_1F!$B$2:$X$2946,4,FALSE))=TRUE,"",VLOOKUP(CONCATENATE($B489,"-",$C489),IN_1F!$B$2:$X$2946,4,FALSE))</f>
        <v>0</v>
      </c>
      <c r="G489" s="927">
        <f>IF(ISERROR(VLOOKUP(CONCATENATE($B489,"-",$C489),IN_1F!$B$2:$X$2946,5,FALSE))=TRUE,"",VLOOKUP(CONCATENATE($B489,"-",$C489),IN_1F!$B$2:$X$2946,5,FALSE))</f>
        <v>0</v>
      </c>
      <c r="H489" s="929">
        <f>IF(ISERROR(VLOOKUP(CONCATENATE($B489,"-",$C489),IN_1F!$B$2:$X$2946,6,FALSE))=TRUE,"",VLOOKUP(CONCATENATE($B489,"-",$C489),IN_1F!$B$2:$X$2946,6,FALSE))</f>
        <v>0</v>
      </c>
      <c r="I489" s="1575">
        <f>IF(ISERROR(VLOOKUP(CONCATENATE($B489,"-",$C489),IN_1F!$B$2:$X$2946,7,FALSE))=TRUE,"",VLOOKUP(CONCATENATE($B489,"-",$C489),IN_1F!$B$2:$X$2946,7,FALSE))</f>
        <v>0</v>
      </c>
      <c r="J489" s="1578">
        <f>IF(ISERROR(VLOOKUP(CONCATENATE($B489,"-",$C489),IN_1F!$B$2:$X$2946,8,FALSE))=TRUE,"",VLOOKUP(CONCATENATE($B489,"-",$C489),IN_1F!$B$2:$X$2946,8,FALSE))</f>
        <v>0</v>
      </c>
      <c r="K489" s="1575">
        <f>IF(ISERROR(VLOOKUP(CONCATENATE($B489,"-",$C489),IN_1F!$B$2:$X$2946,9,FALSE))=TRUE,"",VLOOKUP(CONCATENATE($B489,"-",$C489),IN_1F!$B$2:$X$2946,9,FALSE))</f>
        <v>0</v>
      </c>
      <c r="L489" s="1578">
        <f>IF(ISERROR(VLOOKUP(CONCATENATE($B489,"-",$C489),IN_1F!$B$2:$X$2946,10,FALSE))=TRUE,"",VLOOKUP(CONCATENATE($B489,"-",$C489),IN_1F!$B$2:$X$2946,10,FALSE))</f>
        <v>0</v>
      </c>
      <c r="M489" s="1630">
        <f t="shared" si="34"/>
        <v>0</v>
      </c>
      <c r="N489" s="1631">
        <f t="shared" si="35"/>
        <v>0</v>
      </c>
    </row>
    <row r="490" spans="1:14" x14ac:dyDescent="0.3">
      <c r="A490" s="886" t="s">
        <v>1999</v>
      </c>
      <c r="B490" s="887" t="s">
        <v>2000</v>
      </c>
      <c r="C490" s="889">
        <v>8</v>
      </c>
      <c r="D490" s="1378" t="str">
        <f t="shared" si="36"/>
        <v/>
      </c>
      <c r="E490" s="927">
        <f>IF(ISERROR(VLOOKUP(CONCATENATE($B490,"-",$C490),IN_1F!$B$2:$X$2946,3,FALSE))=TRUE,"",VLOOKUP(CONCATENATE($B490,"-",$C490),IN_1F!$B$2:$X$2946,3,FALSE))</f>
        <v>0</v>
      </c>
      <c r="F490" s="928">
        <f>IF(ISERROR(VLOOKUP(CONCATENATE($B490,"-",$C490),IN_1F!$B$2:$X$2946,4,FALSE))=TRUE,"",VLOOKUP(CONCATENATE($B490,"-",$C490),IN_1F!$B$2:$X$2946,4,FALSE))</f>
        <v>0</v>
      </c>
      <c r="G490" s="927">
        <f>IF(ISERROR(VLOOKUP(CONCATENATE($B490,"-",$C490),IN_1F!$B$2:$X$2946,5,FALSE))=TRUE,"",VLOOKUP(CONCATENATE($B490,"-",$C490),IN_1F!$B$2:$X$2946,5,FALSE))</f>
        <v>0</v>
      </c>
      <c r="H490" s="929">
        <f>IF(ISERROR(VLOOKUP(CONCATENATE($B490,"-",$C490),IN_1F!$B$2:$X$2946,6,FALSE))=TRUE,"",VLOOKUP(CONCATENATE($B490,"-",$C490),IN_1F!$B$2:$X$2946,6,FALSE))</f>
        <v>0</v>
      </c>
      <c r="I490" s="1575">
        <f>IF(ISERROR(VLOOKUP(CONCATENATE($B490,"-",$C490),IN_1F!$B$2:$X$2946,7,FALSE))=TRUE,"",VLOOKUP(CONCATENATE($B490,"-",$C490),IN_1F!$B$2:$X$2946,7,FALSE))</f>
        <v>0</v>
      </c>
      <c r="J490" s="1578">
        <f>IF(ISERROR(VLOOKUP(CONCATENATE($B490,"-",$C490),IN_1F!$B$2:$X$2946,8,FALSE))=TRUE,"",VLOOKUP(CONCATENATE($B490,"-",$C490),IN_1F!$B$2:$X$2946,8,FALSE))</f>
        <v>0</v>
      </c>
      <c r="K490" s="1575">
        <f>IF(ISERROR(VLOOKUP(CONCATENATE($B490,"-",$C490),IN_1F!$B$2:$X$2946,9,FALSE))=TRUE,"",VLOOKUP(CONCATENATE($B490,"-",$C490),IN_1F!$B$2:$X$2946,9,FALSE))</f>
        <v>0</v>
      </c>
      <c r="L490" s="1578">
        <f>IF(ISERROR(VLOOKUP(CONCATENATE($B490,"-",$C490),IN_1F!$B$2:$X$2946,10,FALSE))=TRUE,"",VLOOKUP(CONCATENATE($B490,"-",$C490),IN_1F!$B$2:$X$2946,10,FALSE))</f>
        <v>0</v>
      </c>
      <c r="M490" s="1630">
        <f t="shared" si="34"/>
        <v>0</v>
      </c>
      <c r="N490" s="1631">
        <f t="shared" si="35"/>
        <v>0</v>
      </c>
    </row>
    <row r="491" spans="1:14" x14ac:dyDescent="0.3">
      <c r="A491" s="886" t="s">
        <v>2001</v>
      </c>
      <c r="B491" s="887" t="s">
        <v>2002</v>
      </c>
      <c r="C491" s="889">
        <v>8</v>
      </c>
      <c r="D491" s="1378" t="str">
        <f t="shared" si="36"/>
        <v/>
      </c>
      <c r="E491" s="927">
        <f>IF(ISERROR(VLOOKUP(CONCATENATE($B491,"-",$C491),IN_1F!$B$2:$X$2946,3,FALSE))=TRUE,"",VLOOKUP(CONCATENATE($B491,"-",$C491),IN_1F!$B$2:$X$2946,3,FALSE))</f>
        <v>0</v>
      </c>
      <c r="F491" s="928">
        <f>IF(ISERROR(VLOOKUP(CONCATENATE($B491,"-",$C491),IN_1F!$B$2:$X$2946,4,FALSE))=TRUE,"",VLOOKUP(CONCATENATE($B491,"-",$C491),IN_1F!$B$2:$X$2946,4,FALSE))</f>
        <v>0</v>
      </c>
      <c r="G491" s="927">
        <f>IF(ISERROR(VLOOKUP(CONCATENATE($B491,"-",$C491),IN_1F!$B$2:$X$2946,5,FALSE))=TRUE,"",VLOOKUP(CONCATENATE($B491,"-",$C491),IN_1F!$B$2:$X$2946,5,FALSE))</f>
        <v>0</v>
      </c>
      <c r="H491" s="929">
        <f>IF(ISERROR(VLOOKUP(CONCATENATE($B491,"-",$C491),IN_1F!$B$2:$X$2946,6,FALSE))=TRUE,"",VLOOKUP(CONCATENATE($B491,"-",$C491),IN_1F!$B$2:$X$2946,6,FALSE))</f>
        <v>0</v>
      </c>
      <c r="I491" s="1575">
        <f>IF(ISERROR(VLOOKUP(CONCATENATE($B491,"-",$C491),IN_1F!$B$2:$X$2946,7,FALSE))=TRUE,"",VLOOKUP(CONCATENATE($B491,"-",$C491),IN_1F!$B$2:$X$2946,7,FALSE))</f>
        <v>0</v>
      </c>
      <c r="J491" s="1578">
        <f>IF(ISERROR(VLOOKUP(CONCATENATE($B491,"-",$C491),IN_1F!$B$2:$X$2946,8,FALSE))=TRUE,"",VLOOKUP(CONCATENATE($B491,"-",$C491),IN_1F!$B$2:$X$2946,8,FALSE))</f>
        <v>0</v>
      </c>
      <c r="K491" s="1575">
        <f>IF(ISERROR(VLOOKUP(CONCATENATE($B491,"-",$C491),IN_1F!$B$2:$X$2946,9,FALSE))=TRUE,"",VLOOKUP(CONCATENATE($B491,"-",$C491),IN_1F!$B$2:$X$2946,9,FALSE))</f>
        <v>0</v>
      </c>
      <c r="L491" s="1578">
        <f>IF(ISERROR(VLOOKUP(CONCATENATE($B491,"-",$C491),IN_1F!$B$2:$X$2946,10,FALSE))=TRUE,"",VLOOKUP(CONCATENATE($B491,"-",$C491),IN_1F!$B$2:$X$2946,10,FALSE))</f>
        <v>0</v>
      </c>
      <c r="M491" s="1630">
        <f t="shared" si="34"/>
        <v>0</v>
      </c>
      <c r="N491" s="1631">
        <f t="shared" si="35"/>
        <v>0</v>
      </c>
    </row>
    <row r="492" spans="1:14" x14ac:dyDescent="0.3">
      <c r="A492" s="886" t="s">
        <v>2003</v>
      </c>
      <c r="B492" s="887" t="s">
        <v>2004</v>
      </c>
      <c r="C492" s="889">
        <v>8</v>
      </c>
      <c r="D492" s="1378" t="str">
        <f t="shared" si="36"/>
        <v/>
      </c>
      <c r="E492" s="927">
        <f>IF(ISERROR(VLOOKUP(CONCATENATE($B492,"-",$C492),IN_1F!$B$2:$X$2946,3,FALSE))=TRUE,"",VLOOKUP(CONCATENATE($B492,"-",$C492),IN_1F!$B$2:$X$2946,3,FALSE))</f>
        <v>0</v>
      </c>
      <c r="F492" s="928">
        <f>IF(ISERROR(VLOOKUP(CONCATENATE($B492,"-",$C492),IN_1F!$B$2:$X$2946,4,FALSE))=TRUE,"",VLOOKUP(CONCATENATE($B492,"-",$C492),IN_1F!$B$2:$X$2946,4,FALSE))</f>
        <v>0</v>
      </c>
      <c r="G492" s="927">
        <f>IF(ISERROR(VLOOKUP(CONCATENATE($B492,"-",$C492),IN_1F!$B$2:$X$2946,5,FALSE))=TRUE,"",VLOOKUP(CONCATENATE($B492,"-",$C492),IN_1F!$B$2:$X$2946,5,FALSE))</f>
        <v>0</v>
      </c>
      <c r="H492" s="929">
        <f>IF(ISERROR(VLOOKUP(CONCATENATE($B492,"-",$C492),IN_1F!$B$2:$X$2946,6,FALSE))=TRUE,"",VLOOKUP(CONCATENATE($B492,"-",$C492),IN_1F!$B$2:$X$2946,6,FALSE))</f>
        <v>0</v>
      </c>
      <c r="I492" s="1575">
        <f>IF(ISERROR(VLOOKUP(CONCATENATE($B492,"-",$C492),IN_1F!$B$2:$X$2946,7,FALSE))=TRUE,"",VLOOKUP(CONCATENATE($B492,"-",$C492),IN_1F!$B$2:$X$2946,7,FALSE))</f>
        <v>0</v>
      </c>
      <c r="J492" s="1578">
        <f>IF(ISERROR(VLOOKUP(CONCATENATE($B492,"-",$C492),IN_1F!$B$2:$X$2946,8,FALSE))=TRUE,"",VLOOKUP(CONCATENATE($B492,"-",$C492),IN_1F!$B$2:$X$2946,8,FALSE))</f>
        <v>0</v>
      </c>
      <c r="K492" s="1575">
        <f>IF(ISERROR(VLOOKUP(CONCATENATE($B492,"-",$C492),IN_1F!$B$2:$X$2946,9,FALSE))=TRUE,"",VLOOKUP(CONCATENATE($B492,"-",$C492),IN_1F!$B$2:$X$2946,9,FALSE))</f>
        <v>0</v>
      </c>
      <c r="L492" s="1578">
        <f>IF(ISERROR(VLOOKUP(CONCATENATE($B492,"-",$C492),IN_1F!$B$2:$X$2946,10,FALSE))=TRUE,"",VLOOKUP(CONCATENATE($B492,"-",$C492),IN_1F!$B$2:$X$2946,10,FALSE))</f>
        <v>0</v>
      </c>
      <c r="M492" s="1630">
        <f t="shared" si="34"/>
        <v>0</v>
      </c>
      <c r="N492" s="1631">
        <f t="shared" si="35"/>
        <v>0</v>
      </c>
    </row>
    <row r="493" spans="1:14" x14ac:dyDescent="0.3">
      <c r="A493" s="886" t="s">
        <v>2005</v>
      </c>
      <c r="B493" s="887" t="s">
        <v>2006</v>
      </c>
      <c r="C493" s="889">
        <v>8</v>
      </c>
      <c r="D493" s="1378" t="str">
        <f t="shared" si="36"/>
        <v/>
      </c>
      <c r="E493" s="927">
        <f>IF(ISERROR(VLOOKUP(CONCATENATE($B493,"-",$C493),IN_1F!$B$2:$X$2946,3,FALSE))=TRUE,"",VLOOKUP(CONCATENATE($B493,"-",$C493),IN_1F!$B$2:$X$2946,3,FALSE))</f>
        <v>0</v>
      </c>
      <c r="F493" s="928">
        <f>IF(ISERROR(VLOOKUP(CONCATENATE($B493,"-",$C493),IN_1F!$B$2:$X$2946,4,FALSE))=TRUE,"",VLOOKUP(CONCATENATE($B493,"-",$C493),IN_1F!$B$2:$X$2946,4,FALSE))</f>
        <v>0</v>
      </c>
      <c r="G493" s="927">
        <f>IF(ISERROR(VLOOKUP(CONCATENATE($B493,"-",$C493),IN_1F!$B$2:$X$2946,5,FALSE))=TRUE,"",VLOOKUP(CONCATENATE($B493,"-",$C493),IN_1F!$B$2:$X$2946,5,FALSE))</f>
        <v>0</v>
      </c>
      <c r="H493" s="929">
        <f>IF(ISERROR(VLOOKUP(CONCATENATE($B493,"-",$C493),IN_1F!$B$2:$X$2946,6,FALSE))=TRUE,"",VLOOKUP(CONCATENATE($B493,"-",$C493),IN_1F!$B$2:$X$2946,6,FALSE))</f>
        <v>0</v>
      </c>
      <c r="I493" s="1575">
        <f>IF(ISERROR(VLOOKUP(CONCATENATE($B493,"-",$C493),IN_1F!$B$2:$X$2946,7,FALSE))=TRUE,"",VLOOKUP(CONCATENATE($B493,"-",$C493),IN_1F!$B$2:$X$2946,7,FALSE))</f>
        <v>0</v>
      </c>
      <c r="J493" s="1578">
        <f>IF(ISERROR(VLOOKUP(CONCATENATE($B493,"-",$C493),IN_1F!$B$2:$X$2946,8,FALSE))=TRUE,"",VLOOKUP(CONCATENATE($B493,"-",$C493),IN_1F!$B$2:$X$2946,8,FALSE))</f>
        <v>0</v>
      </c>
      <c r="K493" s="1575">
        <f>IF(ISERROR(VLOOKUP(CONCATENATE($B493,"-",$C493),IN_1F!$B$2:$X$2946,9,FALSE))=TRUE,"",VLOOKUP(CONCATENATE($B493,"-",$C493),IN_1F!$B$2:$X$2946,9,FALSE))</f>
        <v>0</v>
      </c>
      <c r="L493" s="1578">
        <f>IF(ISERROR(VLOOKUP(CONCATENATE($B493,"-",$C493),IN_1F!$B$2:$X$2946,10,FALSE))=TRUE,"",VLOOKUP(CONCATENATE($B493,"-",$C493),IN_1F!$B$2:$X$2946,10,FALSE))</f>
        <v>0</v>
      </c>
      <c r="M493" s="1630">
        <f t="shared" si="34"/>
        <v>0</v>
      </c>
      <c r="N493" s="1631">
        <f t="shared" si="35"/>
        <v>0</v>
      </c>
    </row>
    <row r="494" spans="1:14" x14ac:dyDescent="0.3">
      <c r="A494" s="886" t="s">
        <v>2007</v>
      </c>
      <c r="B494" s="887" t="s">
        <v>2008</v>
      </c>
      <c r="C494" s="889">
        <v>8</v>
      </c>
      <c r="D494" s="1378" t="str">
        <f t="shared" si="36"/>
        <v/>
      </c>
      <c r="E494" s="927">
        <f>IF(ISERROR(VLOOKUP(CONCATENATE($B494,"-",$C494),IN_1F!$B$2:$X$2946,3,FALSE))=TRUE,"",VLOOKUP(CONCATENATE($B494,"-",$C494),IN_1F!$B$2:$X$2946,3,FALSE))</f>
        <v>0</v>
      </c>
      <c r="F494" s="928">
        <f>IF(ISERROR(VLOOKUP(CONCATENATE($B494,"-",$C494),IN_1F!$B$2:$X$2946,4,FALSE))=TRUE,"",VLOOKUP(CONCATENATE($B494,"-",$C494),IN_1F!$B$2:$X$2946,4,FALSE))</f>
        <v>0</v>
      </c>
      <c r="G494" s="927">
        <f>IF(ISERROR(VLOOKUP(CONCATENATE($B494,"-",$C494),IN_1F!$B$2:$X$2946,5,FALSE))=TRUE,"",VLOOKUP(CONCATENATE($B494,"-",$C494),IN_1F!$B$2:$X$2946,5,FALSE))</f>
        <v>0</v>
      </c>
      <c r="H494" s="929">
        <f>IF(ISERROR(VLOOKUP(CONCATENATE($B494,"-",$C494),IN_1F!$B$2:$X$2946,6,FALSE))=TRUE,"",VLOOKUP(CONCATENATE($B494,"-",$C494),IN_1F!$B$2:$X$2946,6,FALSE))</f>
        <v>0</v>
      </c>
      <c r="I494" s="1575">
        <f>IF(ISERROR(VLOOKUP(CONCATENATE($B494,"-",$C494),IN_1F!$B$2:$X$2946,7,FALSE))=TRUE,"",VLOOKUP(CONCATENATE($B494,"-",$C494),IN_1F!$B$2:$X$2946,7,FALSE))</f>
        <v>0</v>
      </c>
      <c r="J494" s="1578">
        <f>IF(ISERROR(VLOOKUP(CONCATENATE($B494,"-",$C494),IN_1F!$B$2:$X$2946,8,FALSE))=TRUE,"",VLOOKUP(CONCATENATE($B494,"-",$C494),IN_1F!$B$2:$X$2946,8,FALSE))</f>
        <v>0</v>
      </c>
      <c r="K494" s="1575">
        <f>IF(ISERROR(VLOOKUP(CONCATENATE($B494,"-",$C494),IN_1F!$B$2:$X$2946,9,FALSE))=TRUE,"",VLOOKUP(CONCATENATE($B494,"-",$C494),IN_1F!$B$2:$X$2946,9,FALSE))</f>
        <v>0</v>
      </c>
      <c r="L494" s="1578">
        <f>IF(ISERROR(VLOOKUP(CONCATENATE($B494,"-",$C494),IN_1F!$B$2:$X$2946,10,FALSE))=TRUE,"",VLOOKUP(CONCATENATE($B494,"-",$C494),IN_1F!$B$2:$X$2946,10,FALSE))</f>
        <v>0</v>
      </c>
      <c r="M494" s="1630">
        <f t="shared" si="34"/>
        <v>0</v>
      </c>
      <c r="N494" s="1631">
        <f t="shared" si="35"/>
        <v>0</v>
      </c>
    </row>
    <row r="495" spans="1:14" x14ac:dyDescent="0.3">
      <c r="A495" s="886" t="s">
        <v>2009</v>
      </c>
      <c r="B495" s="887" t="s">
        <v>2010</v>
      </c>
      <c r="C495" s="889">
        <v>8</v>
      </c>
      <c r="D495" s="1378" t="str">
        <f t="shared" si="36"/>
        <v/>
      </c>
      <c r="E495" s="927">
        <f>IF(ISERROR(VLOOKUP(CONCATENATE($B495,"-",$C495),IN_1F!$B$2:$X$2946,3,FALSE))=TRUE,"",VLOOKUP(CONCATENATE($B495,"-",$C495),IN_1F!$B$2:$X$2946,3,FALSE))</f>
        <v>0</v>
      </c>
      <c r="F495" s="928">
        <f>IF(ISERROR(VLOOKUP(CONCATENATE($B495,"-",$C495),IN_1F!$B$2:$X$2946,4,FALSE))=TRUE,"",VLOOKUP(CONCATENATE($B495,"-",$C495),IN_1F!$B$2:$X$2946,4,FALSE))</f>
        <v>0</v>
      </c>
      <c r="G495" s="927">
        <f>IF(ISERROR(VLOOKUP(CONCATENATE($B495,"-",$C495),IN_1F!$B$2:$X$2946,5,FALSE))=TRUE,"",VLOOKUP(CONCATENATE($B495,"-",$C495),IN_1F!$B$2:$X$2946,5,FALSE))</f>
        <v>0</v>
      </c>
      <c r="H495" s="929">
        <f>IF(ISERROR(VLOOKUP(CONCATENATE($B495,"-",$C495),IN_1F!$B$2:$X$2946,6,FALSE))=TRUE,"",VLOOKUP(CONCATENATE($B495,"-",$C495),IN_1F!$B$2:$X$2946,6,FALSE))</f>
        <v>0</v>
      </c>
      <c r="I495" s="1575">
        <f>IF(ISERROR(VLOOKUP(CONCATENATE($B495,"-",$C495),IN_1F!$B$2:$X$2946,7,FALSE))=TRUE,"",VLOOKUP(CONCATENATE($B495,"-",$C495),IN_1F!$B$2:$X$2946,7,FALSE))</f>
        <v>0</v>
      </c>
      <c r="J495" s="1578">
        <f>IF(ISERROR(VLOOKUP(CONCATENATE($B495,"-",$C495),IN_1F!$B$2:$X$2946,8,FALSE))=TRUE,"",VLOOKUP(CONCATENATE($B495,"-",$C495),IN_1F!$B$2:$X$2946,8,FALSE))</f>
        <v>0</v>
      </c>
      <c r="K495" s="1575">
        <f>IF(ISERROR(VLOOKUP(CONCATENATE($B495,"-",$C495),IN_1F!$B$2:$X$2946,9,FALSE))=TRUE,"",VLOOKUP(CONCATENATE($B495,"-",$C495),IN_1F!$B$2:$X$2946,9,FALSE))</f>
        <v>0</v>
      </c>
      <c r="L495" s="1578">
        <f>IF(ISERROR(VLOOKUP(CONCATENATE($B495,"-",$C495),IN_1F!$B$2:$X$2946,10,FALSE))=TRUE,"",VLOOKUP(CONCATENATE($B495,"-",$C495),IN_1F!$B$2:$X$2946,10,FALSE))</f>
        <v>0</v>
      </c>
      <c r="M495" s="1630">
        <f t="shared" si="34"/>
        <v>0</v>
      </c>
      <c r="N495" s="1631">
        <f t="shared" si="35"/>
        <v>0</v>
      </c>
    </row>
    <row r="496" spans="1:14" x14ac:dyDescent="0.3">
      <c r="A496" s="886" t="s">
        <v>2011</v>
      </c>
      <c r="B496" s="887" t="s">
        <v>2012</v>
      </c>
      <c r="C496" s="889">
        <v>8</v>
      </c>
      <c r="D496" s="1378" t="str">
        <f t="shared" si="36"/>
        <v/>
      </c>
      <c r="E496" s="927">
        <f>IF(ISERROR(VLOOKUP(CONCATENATE($B496,"-",$C496),IN_1F!$B$2:$X$2946,3,FALSE))=TRUE,"",VLOOKUP(CONCATENATE($B496,"-",$C496),IN_1F!$B$2:$X$2946,3,FALSE))</f>
        <v>0</v>
      </c>
      <c r="F496" s="928">
        <f>IF(ISERROR(VLOOKUP(CONCATENATE($B496,"-",$C496),IN_1F!$B$2:$X$2946,4,FALSE))=TRUE,"",VLOOKUP(CONCATENATE($B496,"-",$C496),IN_1F!$B$2:$X$2946,4,FALSE))</f>
        <v>0</v>
      </c>
      <c r="G496" s="927">
        <f>IF(ISERROR(VLOOKUP(CONCATENATE($B496,"-",$C496),IN_1F!$B$2:$X$2946,5,FALSE))=TRUE,"",VLOOKUP(CONCATENATE($B496,"-",$C496),IN_1F!$B$2:$X$2946,5,FALSE))</f>
        <v>0</v>
      </c>
      <c r="H496" s="929">
        <f>IF(ISERROR(VLOOKUP(CONCATENATE($B496,"-",$C496),IN_1F!$B$2:$X$2946,6,FALSE))=TRUE,"",VLOOKUP(CONCATENATE($B496,"-",$C496),IN_1F!$B$2:$X$2946,6,FALSE))</f>
        <v>0</v>
      </c>
      <c r="I496" s="1575">
        <f>IF(ISERROR(VLOOKUP(CONCATENATE($B496,"-",$C496),IN_1F!$B$2:$X$2946,7,FALSE))=TRUE,"",VLOOKUP(CONCATENATE($B496,"-",$C496),IN_1F!$B$2:$X$2946,7,FALSE))</f>
        <v>0</v>
      </c>
      <c r="J496" s="1578">
        <f>IF(ISERROR(VLOOKUP(CONCATENATE($B496,"-",$C496),IN_1F!$B$2:$X$2946,8,FALSE))=TRUE,"",VLOOKUP(CONCATENATE($B496,"-",$C496),IN_1F!$B$2:$X$2946,8,FALSE))</f>
        <v>0</v>
      </c>
      <c r="K496" s="1575">
        <f>IF(ISERROR(VLOOKUP(CONCATENATE($B496,"-",$C496),IN_1F!$B$2:$X$2946,9,FALSE))=TRUE,"",VLOOKUP(CONCATENATE($B496,"-",$C496),IN_1F!$B$2:$X$2946,9,FALSE))</f>
        <v>0</v>
      </c>
      <c r="L496" s="1578">
        <f>IF(ISERROR(VLOOKUP(CONCATENATE($B496,"-",$C496),IN_1F!$B$2:$X$2946,10,FALSE))=TRUE,"",VLOOKUP(CONCATENATE($B496,"-",$C496),IN_1F!$B$2:$X$2946,10,FALSE))</f>
        <v>0</v>
      </c>
      <c r="M496" s="1630">
        <f t="shared" si="34"/>
        <v>0</v>
      </c>
      <c r="N496" s="1631">
        <f t="shared" si="35"/>
        <v>0</v>
      </c>
    </row>
    <row r="497" spans="1:14" x14ac:dyDescent="0.3">
      <c r="A497" s="886" t="s">
        <v>2013</v>
      </c>
      <c r="B497" s="887" t="s">
        <v>2014</v>
      </c>
      <c r="C497" s="889">
        <v>8</v>
      </c>
      <c r="D497" s="1378" t="str">
        <f t="shared" si="36"/>
        <v/>
      </c>
      <c r="E497" s="927">
        <f>IF(ISERROR(VLOOKUP(CONCATENATE($B497,"-",$C497),IN_1F!$B$2:$X$2946,3,FALSE))=TRUE,"",VLOOKUP(CONCATENATE($B497,"-",$C497),IN_1F!$B$2:$X$2946,3,FALSE))</f>
        <v>0</v>
      </c>
      <c r="F497" s="928">
        <f>IF(ISERROR(VLOOKUP(CONCATENATE($B497,"-",$C497),IN_1F!$B$2:$X$2946,4,FALSE))=TRUE,"",VLOOKUP(CONCATENATE($B497,"-",$C497),IN_1F!$B$2:$X$2946,4,FALSE))</f>
        <v>0</v>
      </c>
      <c r="G497" s="927">
        <f>IF(ISERROR(VLOOKUP(CONCATENATE($B497,"-",$C497),IN_1F!$B$2:$X$2946,5,FALSE))=TRUE,"",VLOOKUP(CONCATENATE($B497,"-",$C497),IN_1F!$B$2:$X$2946,5,FALSE))</f>
        <v>0</v>
      </c>
      <c r="H497" s="929">
        <f>IF(ISERROR(VLOOKUP(CONCATENATE($B497,"-",$C497),IN_1F!$B$2:$X$2946,6,FALSE))=TRUE,"",VLOOKUP(CONCATENATE($B497,"-",$C497),IN_1F!$B$2:$X$2946,6,FALSE))</f>
        <v>0</v>
      </c>
      <c r="I497" s="1575">
        <f>IF(ISERROR(VLOOKUP(CONCATENATE($B497,"-",$C497),IN_1F!$B$2:$X$2946,7,FALSE))=TRUE,"",VLOOKUP(CONCATENATE($B497,"-",$C497),IN_1F!$B$2:$X$2946,7,FALSE))</f>
        <v>0</v>
      </c>
      <c r="J497" s="1578">
        <f>IF(ISERROR(VLOOKUP(CONCATENATE($B497,"-",$C497),IN_1F!$B$2:$X$2946,8,FALSE))=TRUE,"",VLOOKUP(CONCATENATE($B497,"-",$C497),IN_1F!$B$2:$X$2946,8,FALSE))</f>
        <v>0</v>
      </c>
      <c r="K497" s="1575">
        <f>IF(ISERROR(VLOOKUP(CONCATENATE($B497,"-",$C497),IN_1F!$B$2:$X$2946,9,FALSE))=TRUE,"",VLOOKUP(CONCATENATE($B497,"-",$C497),IN_1F!$B$2:$X$2946,9,FALSE))</f>
        <v>0</v>
      </c>
      <c r="L497" s="1578">
        <f>IF(ISERROR(VLOOKUP(CONCATENATE($B497,"-",$C497),IN_1F!$B$2:$X$2946,10,FALSE))=TRUE,"",VLOOKUP(CONCATENATE($B497,"-",$C497),IN_1F!$B$2:$X$2946,10,FALSE))</f>
        <v>0</v>
      </c>
      <c r="M497" s="1630">
        <f t="shared" si="34"/>
        <v>0</v>
      </c>
      <c r="N497" s="1631">
        <f t="shared" si="35"/>
        <v>0</v>
      </c>
    </row>
    <row r="498" spans="1:14" ht="6.75" customHeight="1" x14ac:dyDescent="0.3">
      <c r="A498" s="835"/>
      <c r="B498" s="835"/>
      <c r="C498" s="836"/>
      <c r="D498" s="1379"/>
      <c r="E498" s="914"/>
      <c r="F498" s="915"/>
      <c r="G498" s="914"/>
      <c r="H498" s="916"/>
      <c r="I498" s="914"/>
      <c r="J498" s="915"/>
      <c r="K498" s="914"/>
      <c r="L498" s="915"/>
      <c r="M498" s="914"/>
      <c r="N498" s="916"/>
    </row>
    <row r="499" spans="1:14" x14ac:dyDescent="0.3">
      <c r="A499" s="886" t="s">
        <v>2015</v>
      </c>
      <c r="B499" s="887" t="s">
        <v>2016</v>
      </c>
      <c r="C499" s="889">
        <v>8</v>
      </c>
      <c r="D499" s="1378" t="str">
        <f>CONCATENATE(D$448)</f>
        <v/>
      </c>
      <c r="E499" s="927">
        <f>IF(ISERROR(VLOOKUP(CONCATENATE($B499,"-",$C499),IN_1F!$B$2:$X$2946,3,FALSE))=TRUE,"",VLOOKUP(CONCATENATE($B499,"-",$C499),IN_1F!$B$2:$X$2946,3,FALSE))</f>
        <v>0</v>
      </c>
      <c r="F499" s="928">
        <f>IF(ISERROR(VLOOKUP(CONCATENATE($B499,"-",$C499),IN_1F!$B$2:$X$2946,4,FALSE))=TRUE,"",VLOOKUP(CONCATENATE($B499,"-",$C499),IN_1F!$B$2:$X$2946,4,FALSE))</f>
        <v>0</v>
      </c>
      <c r="G499" s="927">
        <f>IF(ISERROR(VLOOKUP(CONCATENATE($B499,"-",$C499),IN_1F!$B$2:$X$2946,5,FALSE))=TRUE,"",VLOOKUP(CONCATENATE($B499,"-",$C499),IN_1F!$B$2:$X$2946,5,FALSE))</f>
        <v>0</v>
      </c>
      <c r="H499" s="929">
        <f>IF(ISERROR(VLOOKUP(CONCATENATE($B499,"-",$C499),IN_1F!$B$2:$X$2946,6,FALSE))=TRUE,"",VLOOKUP(CONCATENATE($B499,"-",$C499),IN_1F!$B$2:$X$2946,6,FALSE))</f>
        <v>0</v>
      </c>
      <c r="I499" s="1579">
        <f>IF(ISERROR(VLOOKUP(CONCATENATE($B499,"-",$C499),IN_1F!$B$2:$X$2946,7,FALSE))=TRUE,"",VLOOKUP(CONCATENATE($B499,"-",$C499),IN_1F!$B$2:$X$2946,7,FALSE))</f>
        <v>0</v>
      </c>
      <c r="J499" s="1580">
        <f>IF(ISERROR(VLOOKUP(CONCATENATE($B499,"-",$C499),IN_1F!$B$2:$X$2946,8,FALSE))=TRUE,"",VLOOKUP(CONCATENATE($B499,"-",$C499),IN_1F!$B$2:$X$2946,8,FALSE))</f>
        <v>0</v>
      </c>
      <c r="K499" s="1579">
        <f>IF(ISERROR(VLOOKUP(CONCATENATE($B499,"-",$C499),IN_1F!$B$2:$X$2946,9,FALSE))=TRUE,"",VLOOKUP(CONCATENATE($B499,"-",$C499),IN_1F!$B$2:$X$2946,9,FALSE))</f>
        <v>0</v>
      </c>
      <c r="L499" s="1580">
        <f>IF(ISERROR(VLOOKUP(CONCATENATE($B499,"-",$C499),IN_1F!$B$2:$X$2946,10,FALSE))=TRUE,"",VLOOKUP(CONCATENATE($B499,"-",$C499),IN_1F!$B$2:$X$2946,10,FALSE))</f>
        <v>0</v>
      </c>
      <c r="M499" s="1630">
        <f>E499+G499+I499</f>
        <v>0</v>
      </c>
      <c r="N499" s="1631">
        <f>F499+H499+J499</f>
        <v>0</v>
      </c>
    </row>
    <row r="500" spans="1:14" ht="12.9" thickBot="1" x14ac:dyDescent="0.35">
      <c r="A500" s="890" t="s">
        <v>2017</v>
      </c>
      <c r="B500" s="891" t="s">
        <v>2018</v>
      </c>
      <c r="C500" s="892">
        <v>8</v>
      </c>
      <c r="D500" s="1378" t="str">
        <f>CONCATENATE(D$448)</f>
        <v/>
      </c>
      <c r="E500" s="930">
        <f>IF(ISERROR(VLOOKUP(CONCATENATE($B500,"-",$C500),IN_1F!$B$2:$X$2946,3,FALSE))=TRUE,"",VLOOKUP(CONCATENATE($B500,"-",$C500),IN_1F!$B$2:$X$2946,3,FALSE))</f>
        <v>0</v>
      </c>
      <c r="F500" s="931">
        <f>IF(ISERROR(VLOOKUP(CONCATENATE($B500,"-",$C500),IN_1F!$B$2:$X$2946,4,FALSE))=TRUE,"",VLOOKUP(CONCATENATE($B500,"-",$C500),IN_1F!$B$2:$X$2946,4,FALSE))</f>
        <v>0</v>
      </c>
      <c r="G500" s="930">
        <f>IF(ISERROR(VLOOKUP(CONCATENATE($B500,"-",$C500),IN_1F!$B$2:$X$2946,5,FALSE))=TRUE,"",VLOOKUP(CONCATENATE($B500,"-",$C500),IN_1F!$B$2:$X$2946,5,FALSE))</f>
        <v>0</v>
      </c>
      <c r="H500" s="932">
        <f>IF(ISERROR(VLOOKUP(CONCATENATE($B500,"-",$C500),IN_1F!$B$2:$X$2946,6,FALSE))=TRUE,"",VLOOKUP(CONCATENATE($B500,"-",$C500),IN_1F!$B$2:$X$2946,6,FALSE))</f>
        <v>0</v>
      </c>
      <c r="I500" s="1581">
        <f>IF(ISERROR(VLOOKUP(CONCATENATE($B500,"-",$C500),IN_1F!$B$2:$X$2946,7,FALSE))=TRUE,"",VLOOKUP(CONCATENATE($B500,"-",$C500),IN_1F!$B$2:$X$2946,7,FALSE))</f>
        <v>0</v>
      </c>
      <c r="J500" s="1582">
        <f>IF(ISERROR(VLOOKUP(CONCATENATE($B500,"-",$C500),IN_1F!$B$2:$X$2946,8,FALSE))=TRUE,"",VLOOKUP(CONCATENATE($B500,"-",$C500),IN_1F!$B$2:$X$2946,8,FALSE))</f>
        <v>0</v>
      </c>
      <c r="K500" s="1581">
        <f>IF(ISERROR(VLOOKUP(CONCATENATE($B500,"-",$C500),IN_1F!$B$2:$X$2946,9,FALSE))=TRUE,"",VLOOKUP(CONCATENATE($B500,"-",$C500),IN_1F!$B$2:$X$2946,9,FALSE))</f>
        <v>0</v>
      </c>
      <c r="L500" s="1582">
        <f>IF(ISERROR(VLOOKUP(CONCATENATE($B500,"-",$C500),IN_1F!$B$2:$X$2946,10,FALSE))=TRUE,"",VLOOKUP(CONCATENATE($B500,"-",$C500),IN_1F!$B$2:$X$2946,10,FALSE))</f>
        <v>0</v>
      </c>
      <c r="M500" s="1632">
        <f>E500+G500+I500</f>
        <v>0</v>
      </c>
      <c r="N500" s="1633">
        <f>F500+H500+J500</f>
        <v>0</v>
      </c>
    </row>
    <row r="501" spans="1:14" ht="13.3" thickTop="1" thickBot="1" x14ac:dyDescent="0.35">
      <c r="A501" s="897" t="s">
        <v>623</v>
      </c>
      <c r="B501" s="898"/>
      <c r="C501" s="899"/>
      <c r="D501" s="1378" t="str">
        <f>CONCATENATE(D$448)</f>
        <v/>
      </c>
      <c r="E501" s="900">
        <f t="shared" ref="E501:N501" si="37">SUM(E448:E497)+E499+E500</f>
        <v>0</v>
      </c>
      <c r="F501" s="901">
        <f t="shared" si="37"/>
        <v>0</v>
      </c>
      <c r="G501" s="900">
        <f t="shared" si="37"/>
        <v>0</v>
      </c>
      <c r="H501" s="902">
        <f t="shared" si="37"/>
        <v>0</v>
      </c>
      <c r="I501" s="1583">
        <f t="shared" si="37"/>
        <v>0</v>
      </c>
      <c r="J501" s="1584">
        <f t="shared" si="37"/>
        <v>0</v>
      </c>
      <c r="K501" s="1583">
        <f t="shared" si="37"/>
        <v>0</v>
      </c>
      <c r="L501" s="1584">
        <f t="shared" si="37"/>
        <v>0</v>
      </c>
      <c r="M501" s="1583">
        <f t="shared" si="37"/>
        <v>0</v>
      </c>
      <c r="N501" s="1584">
        <f t="shared" si="37"/>
        <v>0</v>
      </c>
    </row>
    <row r="502" spans="1:14" ht="12.9" thickBot="1" x14ac:dyDescent="0.35">
      <c r="A502" s="2241" t="s">
        <v>2019</v>
      </c>
      <c r="B502" s="903"/>
      <c r="C502" s="904"/>
      <c r="D502" s="1394"/>
      <c r="E502" s="905"/>
      <c r="F502" s="905"/>
      <c r="G502" s="905"/>
      <c r="H502" s="905"/>
      <c r="I502" s="905"/>
      <c r="J502" s="905"/>
      <c r="K502" s="905"/>
      <c r="L502" s="905"/>
    </row>
    <row r="503" spans="1:14" ht="12.9" thickBot="1" x14ac:dyDescent="0.35">
      <c r="A503" s="2726" t="s">
        <v>2020</v>
      </c>
      <c r="B503" s="2727"/>
      <c r="C503" s="2727"/>
      <c r="D503" s="2727"/>
      <c r="E503" s="2727"/>
      <c r="F503" s="2728"/>
      <c r="G503" s="905"/>
      <c r="H503" s="905"/>
      <c r="I503" s="905"/>
      <c r="J503" s="905"/>
      <c r="K503" s="905"/>
      <c r="L503" s="905"/>
    </row>
    <row r="504" spans="1:14" ht="12.9" thickBot="1" x14ac:dyDescent="0.35">
      <c r="A504" s="1588"/>
      <c r="B504" s="1589"/>
      <c r="C504" s="1589"/>
      <c r="D504" s="1590"/>
      <c r="E504" s="1591" t="s">
        <v>284</v>
      </c>
      <c r="F504" s="1592" t="s">
        <v>285</v>
      </c>
      <c r="G504" s="905"/>
      <c r="H504" s="905"/>
      <c r="I504" s="905"/>
      <c r="J504" s="905"/>
      <c r="K504" s="905"/>
      <c r="L504" s="905"/>
    </row>
    <row r="505" spans="1:14" x14ac:dyDescent="0.3">
      <c r="A505" s="1593" t="s">
        <v>2021</v>
      </c>
      <c r="B505" s="1594" t="s">
        <v>2022</v>
      </c>
      <c r="C505" s="1595">
        <v>8</v>
      </c>
      <c r="D505" s="1596" t="str">
        <f>CONCATENATE(D$448)</f>
        <v/>
      </c>
      <c r="E505" s="1576">
        <f>IF(ISERROR(VLOOKUP(CONCATENATE($B505,"-",$C505),IN_1F!$B$2:$X$2946,7,FALSE))=TRUE,"",VLOOKUP(CONCATENATE($B505,"-",$C505),IN_1F!$B$2:$X$2946,7,FALSE))</f>
        <v>0</v>
      </c>
      <c r="F505" s="1577">
        <f>IF(ISERROR(VLOOKUP(CONCATENATE($B505,"-",$C505),IN_1F!$B$2:$X$2946,8,FALSE))=TRUE,"",VLOOKUP(CONCATENATE($B505,"-",$C505),IN_1F!$B$2:$X$2946,8,FALSE))</f>
        <v>0</v>
      </c>
      <c r="G505" s="905"/>
      <c r="H505" s="905"/>
      <c r="I505" s="905"/>
      <c r="J505" s="905"/>
      <c r="K505" s="905"/>
      <c r="L505" s="905"/>
    </row>
    <row r="506" spans="1:14" ht="12.9" thickBot="1" x14ac:dyDescent="0.35">
      <c r="A506" s="1597" t="s">
        <v>2023</v>
      </c>
      <c r="B506" s="1598" t="s">
        <v>2024</v>
      </c>
      <c r="C506" s="1599">
        <v>8</v>
      </c>
      <c r="D506" s="1600" t="str">
        <f>CONCATENATE(D$448)</f>
        <v/>
      </c>
      <c r="E506" s="1601">
        <f>IF(ISERROR(VLOOKUP(CONCATENATE($B506,"-",$C506),IN_1F!$B$2:$X$2946,7,FALSE))=TRUE,"",VLOOKUP(CONCATENATE($B506,"-",$C506),IN_1F!$B$2:$X$2946,7,FALSE))</f>
        <v>0</v>
      </c>
      <c r="F506" s="1602">
        <f>IF(ISERROR(VLOOKUP(CONCATENATE($B506,"-",$C506),IN_1F!$B$2:$X$2946,8,FALSE))=TRUE,"",VLOOKUP(CONCATENATE($B506,"-",$C506),IN_1F!$B$2:$X$2946,8,FALSE))</f>
        <v>0</v>
      </c>
      <c r="G506" s="905"/>
      <c r="H506" s="905"/>
      <c r="I506" s="905"/>
      <c r="J506" s="905"/>
      <c r="K506" s="905"/>
      <c r="L506" s="905"/>
    </row>
    <row r="509" spans="1:14" ht="12.9" thickBot="1" x14ac:dyDescent="0.35"/>
    <row r="510" spans="1:14" x14ac:dyDescent="0.3">
      <c r="A510" s="827" t="s">
        <v>1916</v>
      </c>
      <c r="B510" s="828" t="s">
        <v>1917</v>
      </c>
      <c r="C510" s="906">
        <v>9</v>
      </c>
      <c r="D510" s="1395"/>
      <c r="E510" s="907">
        <f>IF(ISERROR(VLOOKUP(CONCATENATE($B510,"-",$C510),IN_1F!$B$2:$X$2946,3,FALSE))=TRUE,"",VLOOKUP(CONCATENATE($B510,"-",$C510),IN_1F!$B$2:$X$2946,3,FALSE))</f>
        <v>0</v>
      </c>
      <c r="F510" s="908">
        <f>IF(ISERROR(VLOOKUP(CONCATENATE($B510,"-",$C510),IN_1F!$B$2:$X$2946,4,FALSE))=TRUE,"",VLOOKUP(CONCATENATE($B510,"-",$C510),IN_1F!$B$2:$X$2946,4,FALSE))</f>
        <v>0</v>
      </c>
      <c r="G510" s="907">
        <f>IF(ISERROR(VLOOKUP(CONCATENATE($B510,"-",$C510),IN_1F!$B$2:$X$2946,5,FALSE))=TRUE,"",VLOOKUP(CONCATENATE($B510,"-",$C510),IN_1F!$B$2:$X$2946,5,FALSE))</f>
        <v>0</v>
      </c>
      <c r="H510" s="1585">
        <f>IF(ISERROR(VLOOKUP(CONCATENATE($B510,"-",$C510),IN_1F!$B$2:$X$2946,6,FALSE))=TRUE,"",VLOOKUP(CONCATENATE($B510,"-",$C510),IN_1F!$B$2:$X$2946,6,FALSE))</f>
        <v>0</v>
      </c>
      <c r="I510" s="907">
        <f>IF(ISERROR(VLOOKUP(CONCATENATE($B510,"-",$C510),IN_1F!$B$2:$X$2946,7,FALSE))=TRUE,"",VLOOKUP(CONCATENATE($B510,"-",$C510),IN_1F!$B$2:$X$2946,7,FALSE))</f>
        <v>0</v>
      </c>
      <c r="J510" s="1585">
        <f>IF(ISERROR(VLOOKUP(CONCATENATE($B510,"-",$C510),IN_1F!$B$2:$X$2946,8,FALSE))=TRUE,"",VLOOKUP(CONCATENATE($B510,"-",$C510),IN_1F!$B$2:$X$2946,8,FALSE))</f>
        <v>0</v>
      </c>
      <c r="K510" s="907">
        <f>IF(ISERROR(VLOOKUP(CONCATENATE($B510,"-",$C510),IN_1F!$B$2:$X$2946,9,FALSE))=TRUE,"",VLOOKUP(CONCATENATE($B510,"-",$C510),IN_1F!$B$2:$X$2946,9,FALSE))</f>
        <v>0</v>
      </c>
      <c r="L510" s="1585">
        <f>IF(ISERROR(VLOOKUP(CONCATENATE($B510,"-",$C510),IN_1F!$B$2:$X$2946,10,FALSE))=TRUE,"",VLOOKUP(CONCATENATE($B510,"-",$C510),IN_1F!$B$2:$X$2946,10,FALSE))</f>
        <v>0</v>
      </c>
      <c r="M510" s="1634">
        <f>E510+G510+I510</f>
        <v>0</v>
      </c>
      <c r="N510" s="1635">
        <f>F510+H510+J510</f>
        <v>0</v>
      </c>
    </row>
    <row r="511" spans="1:14" x14ac:dyDescent="0.3">
      <c r="A511" s="827" t="s">
        <v>1918</v>
      </c>
      <c r="B511" s="828" t="s">
        <v>1919</v>
      </c>
      <c r="C511" s="824">
        <v>9</v>
      </c>
      <c r="D511" s="1378" t="str">
        <f t="shared" ref="D511:D542" si="38">CONCATENATE(D$510)</f>
        <v/>
      </c>
      <c r="E511" s="911">
        <f>IF(ISERROR(VLOOKUP(CONCATENATE($B511,"-",$C511),IN_1F!$B$2:$X$2946,3,FALSE))=TRUE,"",VLOOKUP(CONCATENATE($B511,"-",$C511),IN_1F!$B$2:$X$2946,3,FALSE))</f>
        <v>0</v>
      </c>
      <c r="F511" s="912">
        <f>IF(ISERROR(VLOOKUP(CONCATENATE($B511,"-",$C511),IN_1F!$B$2:$X$2946,4,FALSE))=TRUE,"",VLOOKUP(CONCATENATE($B511,"-",$C511),IN_1F!$B$2:$X$2946,4,FALSE))</f>
        <v>0</v>
      </c>
      <c r="G511" s="911">
        <f>IF(ISERROR(VLOOKUP(CONCATENATE($B511,"-",$C511),IN_1F!$B$2:$X$2946,5,FALSE))=TRUE,"",VLOOKUP(CONCATENATE($B511,"-",$C511),IN_1F!$B$2:$X$2946,5,FALSE))</f>
        <v>0</v>
      </c>
      <c r="H511" s="913">
        <f>IF(ISERROR(VLOOKUP(CONCATENATE($B511,"-",$C511),IN_1F!$B$2:$X$2946,6,FALSE))=TRUE,"",VLOOKUP(CONCATENATE($B511,"-",$C511),IN_1F!$B$2:$X$2946,6,FALSE))</f>
        <v>0</v>
      </c>
      <c r="I511" s="911">
        <f>IF(ISERROR(VLOOKUP(CONCATENATE($B511,"-",$C511),IN_1F!$B$2:$X$2946,7,FALSE))=TRUE,"",VLOOKUP(CONCATENATE($B511,"-",$C511),IN_1F!$B$2:$X$2946,7,FALSE))</f>
        <v>0</v>
      </c>
      <c r="J511" s="913">
        <f>IF(ISERROR(VLOOKUP(CONCATENATE($B511,"-",$C511),IN_1F!$B$2:$X$2946,8,FALSE))=TRUE,"",VLOOKUP(CONCATENATE($B511,"-",$C511),IN_1F!$B$2:$X$2946,8,FALSE))</f>
        <v>0</v>
      </c>
      <c r="K511" s="911">
        <f>IF(ISERROR(VLOOKUP(CONCATENATE($B511,"-",$C511),IN_1F!$B$2:$X$2946,9,FALSE))=TRUE,"",VLOOKUP(CONCATENATE($B511,"-",$C511),IN_1F!$B$2:$X$2946,9,FALSE))</f>
        <v>0</v>
      </c>
      <c r="L511" s="913">
        <f>IF(ISERROR(VLOOKUP(CONCATENATE($B511,"-",$C511),IN_1F!$B$2:$X$2946,10,FALSE))=TRUE,"",VLOOKUP(CONCATENATE($B511,"-",$C511),IN_1F!$B$2:$X$2946,10,FALSE))</f>
        <v>0</v>
      </c>
      <c r="M511" s="1636">
        <f t="shared" ref="M511:M559" si="39">E511+G511+I511</f>
        <v>0</v>
      </c>
      <c r="N511" s="1637">
        <f t="shared" ref="N511:N559" si="40">F511+H511+J511</f>
        <v>0</v>
      </c>
    </row>
    <row r="512" spans="1:14" x14ac:dyDescent="0.3">
      <c r="A512" s="827" t="s">
        <v>1920</v>
      </c>
      <c r="B512" s="828" t="s">
        <v>1921</v>
      </c>
      <c r="C512" s="824">
        <v>9</v>
      </c>
      <c r="D512" s="1378" t="str">
        <f t="shared" si="38"/>
        <v/>
      </c>
      <c r="E512" s="911">
        <f>IF(ISERROR(VLOOKUP(CONCATENATE($B512,"-",$C512),IN_1F!$B$2:$X$2946,3,FALSE))=TRUE,"",VLOOKUP(CONCATENATE($B512,"-",$C512),IN_1F!$B$2:$X$2946,3,FALSE))</f>
        <v>0</v>
      </c>
      <c r="F512" s="912">
        <f>IF(ISERROR(VLOOKUP(CONCATENATE($B512,"-",$C512),IN_1F!$B$2:$X$2946,4,FALSE))=TRUE,"",VLOOKUP(CONCATENATE($B512,"-",$C512),IN_1F!$B$2:$X$2946,4,FALSE))</f>
        <v>0</v>
      </c>
      <c r="G512" s="911">
        <f>IF(ISERROR(VLOOKUP(CONCATENATE($B512,"-",$C512),IN_1F!$B$2:$X$2946,5,FALSE))=TRUE,"",VLOOKUP(CONCATENATE($B512,"-",$C512),IN_1F!$B$2:$X$2946,5,FALSE))</f>
        <v>0</v>
      </c>
      <c r="H512" s="913">
        <f>IF(ISERROR(VLOOKUP(CONCATENATE($B512,"-",$C512),IN_1F!$B$2:$X$2946,6,FALSE))=TRUE,"",VLOOKUP(CONCATENATE($B512,"-",$C512),IN_1F!$B$2:$X$2946,6,FALSE))</f>
        <v>0</v>
      </c>
      <c r="I512" s="911">
        <f>IF(ISERROR(VLOOKUP(CONCATENATE($B512,"-",$C512),IN_1F!$B$2:$X$2946,7,FALSE))=TRUE,"",VLOOKUP(CONCATENATE($B512,"-",$C512),IN_1F!$B$2:$X$2946,7,FALSE))</f>
        <v>0</v>
      </c>
      <c r="J512" s="913">
        <f>IF(ISERROR(VLOOKUP(CONCATENATE($B512,"-",$C512),IN_1F!$B$2:$X$2946,8,FALSE))=TRUE,"",VLOOKUP(CONCATENATE($B512,"-",$C512),IN_1F!$B$2:$X$2946,8,FALSE))</f>
        <v>0</v>
      </c>
      <c r="K512" s="911">
        <f>IF(ISERROR(VLOOKUP(CONCATENATE($B512,"-",$C512),IN_1F!$B$2:$X$2946,9,FALSE))=TRUE,"",VLOOKUP(CONCATENATE($B512,"-",$C512),IN_1F!$B$2:$X$2946,9,FALSE))</f>
        <v>0</v>
      </c>
      <c r="L512" s="913">
        <f>IF(ISERROR(VLOOKUP(CONCATENATE($B512,"-",$C512),IN_1F!$B$2:$X$2946,10,FALSE))=TRUE,"",VLOOKUP(CONCATENATE($B512,"-",$C512),IN_1F!$B$2:$X$2946,10,FALSE))</f>
        <v>0</v>
      </c>
      <c r="M512" s="1636">
        <f t="shared" si="39"/>
        <v>0</v>
      </c>
      <c r="N512" s="1637">
        <f t="shared" si="40"/>
        <v>0</v>
      </c>
    </row>
    <row r="513" spans="1:14" x14ac:dyDescent="0.3">
      <c r="A513" s="827" t="s">
        <v>1922</v>
      </c>
      <c r="B513" s="828" t="s">
        <v>1923</v>
      </c>
      <c r="C513" s="824">
        <v>9</v>
      </c>
      <c r="D513" s="1378" t="str">
        <f t="shared" si="38"/>
        <v/>
      </c>
      <c r="E513" s="911">
        <f>IF(ISERROR(VLOOKUP(CONCATENATE($B513,"-",$C513),IN_1F!$B$2:$X$2946,3,FALSE))=TRUE,"",VLOOKUP(CONCATENATE($B513,"-",$C513),IN_1F!$B$2:$X$2946,3,FALSE))</f>
        <v>0</v>
      </c>
      <c r="F513" s="912">
        <f>IF(ISERROR(VLOOKUP(CONCATENATE($B513,"-",$C513),IN_1F!$B$2:$X$2946,4,FALSE))=TRUE,"",VLOOKUP(CONCATENATE($B513,"-",$C513),IN_1F!$B$2:$X$2946,4,FALSE))</f>
        <v>0</v>
      </c>
      <c r="G513" s="911">
        <f>IF(ISERROR(VLOOKUP(CONCATENATE($B513,"-",$C513),IN_1F!$B$2:$X$2946,5,FALSE))=TRUE,"",VLOOKUP(CONCATENATE($B513,"-",$C513),IN_1F!$B$2:$X$2946,5,FALSE))</f>
        <v>0</v>
      </c>
      <c r="H513" s="913">
        <f>IF(ISERROR(VLOOKUP(CONCATENATE($B513,"-",$C513),IN_1F!$B$2:$X$2946,6,FALSE))=TRUE,"",VLOOKUP(CONCATENATE($B513,"-",$C513),IN_1F!$B$2:$X$2946,6,FALSE))</f>
        <v>0</v>
      </c>
      <c r="I513" s="911">
        <f>IF(ISERROR(VLOOKUP(CONCATENATE($B513,"-",$C513),IN_1F!$B$2:$X$2946,7,FALSE))=TRUE,"",VLOOKUP(CONCATENATE($B513,"-",$C513),IN_1F!$B$2:$X$2946,7,FALSE))</f>
        <v>0</v>
      </c>
      <c r="J513" s="913">
        <f>IF(ISERROR(VLOOKUP(CONCATENATE($B513,"-",$C513),IN_1F!$B$2:$X$2946,8,FALSE))=TRUE,"",VLOOKUP(CONCATENATE($B513,"-",$C513),IN_1F!$B$2:$X$2946,8,FALSE))</f>
        <v>0</v>
      </c>
      <c r="K513" s="911">
        <f>IF(ISERROR(VLOOKUP(CONCATENATE($B513,"-",$C513),IN_1F!$B$2:$X$2946,9,FALSE))=TRUE,"",VLOOKUP(CONCATENATE($B513,"-",$C513),IN_1F!$B$2:$X$2946,9,FALSE))</f>
        <v>0</v>
      </c>
      <c r="L513" s="913">
        <f>IF(ISERROR(VLOOKUP(CONCATENATE($B513,"-",$C513),IN_1F!$B$2:$X$2946,10,FALSE))=TRUE,"",VLOOKUP(CONCATENATE($B513,"-",$C513),IN_1F!$B$2:$X$2946,10,FALSE))</f>
        <v>0</v>
      </c>
      <c r="M513" s="1636">
        <f t="shared" si="39"/>
        <v>0</v>
      </c>
      <c r="N513" s="1637">
        <f t="shared" si="40"/>
        <v>0</v>
      </c>
    </row>
    <row r="514" spans="1:14" x14ac:dyDescent="0.3">
      <c r="A514" s="827" t="s">
        <v>1924</v>
      </c>
      <c r="B514" s="828" t="s">
        <v>1925</v>
      </c>
      <c r="C514" s="824">
        <v>9</v>
      </c>
      <c r="D514" s="1378" t="str">
        <f t="shared" si="38"/>
        <v/>
      </c>
      <c r="E514" s="911">
        <f>IF(ISERROR(VLOOKUP(CONCATENATE($B514,"-",$C514),IN_1F!$B$2:$X$2946,3,FALSE))=TRUE,"",VLOOKUP(CONCATENATE($B514,"-",$C514),IN_1F!$B$2:$X$2946,3,FALSE))</f>
        <v>0</v>
      </c>
      <c r="F514" s="912">
        <f>IF(ISERROR(VLOOKUP(CONCATENATE($B514,"-",$C514),IN_1F!$B$2:$X$2946,4,FALSE))=TRUE,"",VLOOKUP(CONCATENATE($B514,"-",$C514),IN_1F!$B$2:$X$2946,4,FALSE))</f>
        <v>0</v>
      </c>
      <c r="G514" s="911">
        <f>IF(ISERROR(VLOOKUP(CONCATENATE($B514,"-",$C514),IN_1F!$B$2:$X$2946,5,FALSE))=TRUE,"",VLOOKUP(CONCATENATE($B514,"-",$C514),IN_1F!$B$2:$X$2946,5,FALSE))</f>
        <v>0</v>
      </c>
      <c r="H514" s="913">
        <f>IF(ISERROR(VLOOKUP(CONCATENATE($B514,"-",$C514),IN_1F!$B$2:$X$2946,6,FALSE))=TRUE,"",VLOOKUP(CONCATENATE($B514,"-",$C514),IN_1F!$B$2:$X$2946,6,FALSE))</f>
        <v>0</v>
      </c>
      <c r="I514" s="911">
        <f>IF(ISERROR(VLOOKUP(CONCATENATE($B514,"-",$C514),IN_1F!$B$2:$X$2946,7,FALSE))=TRUE,"",VLOOKUP(CONCATENATE($B514,"-",$C514),IN_1F!$B$2:$X$2946,7,FALSE))</f>
        <v>0</v>
      </c>
      <c r="J514" s="913">
        <f>IF(ISERROR(VLOOKUP(CONCATENATE($B514,"-",$C514),IN_1F!$B$2:$X$2946,8,FALSE))=TRUE,"",VLOOKUP(CONCATENATE($B514,"-",$C514),IN_1F!$B$2:$X$2946,8,FALSE))</f>
        <v>0</v>
      </c>
      <c r="K514" s="911">
        <f>IF(ISERROR(VLOOKUP(CONCATENATE($B514,"-",$C514),IN_1F!$B$2:$X$2946,9,FALSE))=TRUE,"",VLOOKUP(CONCATENATE($B514,"-",$C514),IN_1F!$B$2:$X$2946,9,FALSE))</f>
        <v>0</v>
      </c>
      <c r="L514" s="913">
        <f>IF(ISERROR(VLOOKUP(CONCATENATE($B514,"-",$C514),IN_1F!$B$2:$X$2946,10,FALSE))=TRUE,"",VLOOKUP(CONCATENATE($B514,"-",$C514),IN_1F!$B$2:$X$2946,10,FALSE))</f>
        <v>0</v>
      </c>
      <c r="M514" s="1636">
        <f t="shared" si="39"/>
        <v>0</v>
      </c>
      <c r="N514" s="1637">
        <f t="shared" si="40"/>
        <v>0</v>
      </c>
    </row>
    <row r="515" spans="1:14" x14ac:dyDescent="0.3">
      <c r="A515" s="827" t="s">
        <v>1926</v>
      </c>
      <c r="B515" s="828" t="s">
        <v>1927</v>
      </c>
      <c r="C515" s="824">
        <v>9</v>
      </c>
      <c r="D515" s="1378" t="str">
        <f t="shared" si="38"/>
        <v/>
      </c>
      <c r="E515" s="911">
        <f>IF(ISERROR(VLOOKUP(CONCATENATE($B515,"-",$C515),IN_1F!$B$2:$X$2946,3,FALSE))=TRUE,"",VLOOKUP(CONCATENATE($B515,"-",$C515),IN_1F!$B$2:$X$2946,3,FALSE))</f>
        <v>0</v>
      </c>
      <c r="F515" s="912">
        <f>IF(ISERROR(VLOOKUP(CONCATENATE($B515,"-",$C515),IN_1F!$B$2:$X$2946,4,FALSE))=TRUE,"",VLOOKUP(CONCATENATE($B515,"-",$C515),IN_1F!$B$2:$X$2946,4,FALSE))</f>
        <v>0</v>
      </c>
      <c r="G515" s="911">
        <f>IF(ISERROR(VLOOKUP(CONCATENATE($B515,"-",$C515),IN_1F!$B$2:$X$2946,5,FALSE))=TRUE,"",VLOOKUP(CONCATENATE($B515,"-",$C515),IN_1F!$B$2:$X$2946,5,FALSE))</f>
        <v>0</v>
      </c>
      <c r="H515" s="913">
        <f>IF(ISERROR(VLOOKUP(CONCATENATE($B515,"-",$C515),IN_1F!$B$2:$X$2946,6,FALSE))=TRUE,"",VLOOKUP(CONCATENATE($B515,"-",$C515),IN_1F!$B$2:$X$2946,6,FALSE))</f>
        <v>0</v>
      </c>
      <c r="I515" s="911">
        <f>IF(ISERROR(VLOOKUP(CONCATENATE($B515,"-",$C515),IN_1F!$B$2:$X$2946,7,FALSE))=TRUE,"",VLOOKUP(CONCATENATE($B515,"-",$C515),IN_1F!$B$2:$X$2946,7,FALSE))</f>
        <v>0</v>
      </c>
      <c r="J515" s="913">
        <f>IF(ISERROR(VLOOKUP(CONCATENATE($B515,"-",$C515),IN_1F!$B$2:$X$2946,8,FALSE))=TRUE,"",VLOOKUP(CONCATENATE($B515,"-",$C515),IN_1F!$B$2:$X$2946,8,FALSE))</f>
        <v>0</v>
      </c>
      <c r="K515" s="911">
        <f>IF(ISERROR(VLOOKUP(CONCATENATE($B515,"-",$C515),IN_1F!$B$2:$X$2946,9,FALSE))=TRUE,"",VLOOKUP(CONCATENATE($B515,"-",$C515),IN_1F!$B$2:$X$2946,9,FALSE))</f>
        <v>0</v>
      </c>
      <c r="L515" s="913">
        <f>IF(ISERROR(VLOOKUP(CONCATENATE($B515,"-",$C515),IN_1F!$B$2:$X$2946,10,FALSE))=TRUE,"",VLOOKUP(CONCATENATE($B515,"-",$C515),IN_1F!$B$2:$X$2946,10,FALSE))</f>
        <v>0</v>
      </c>
      <c r="M515" s="1636">
        <f t="shared" si="39"/>
        <v>0</v>
      </c>
      <c r="N515" s="1637">
        <f t="shared" si="40"/>
        <v>0</v>
      </c>
    </row>
    <row r="516" spans="1:14" x14ac:dyDescent="0.3">
      <c r="A516" s="827" t="s">
        <v>1928</v>
      </c>
      <c r="B516" s="828" t="s">
        <v>1929</v>
      </c>
      <c r="C516" s="824">
        <v>9</v>
      </c>
      <c r="D516" s="1378" t="str">
        <f t="shared" si="38"/>
        <v/>
      </c>
      <c r="E516" s="911">
        <f>IF(ISERROR(VLOOKUP(CONCATENATE($B516,"-",$C516),IN_1F!$B$2:$X$2946,3,FALSE))=TRUE,"",VLOOKUP(CONCATENATE($B516,"-",$C516),IN_1F!$B$2:$X$2946,3,FALSE))</f>
        <v>0</v>
      </c>
      <c r="F516" s="912">
        <f>IF(ISERROR(VLOOKUP(CONCATENATE($B516,"-",$C516),IN_1F!$B$2:$X$2946,4,FALSE))=TRUE,"",VLOOKUP(CONCATENATE($B516,"-",$C516),IN_1F!$B$2:$X$2946,4,FALSE))</f>
        <v>0</v>
      </c>
      <c r="G516" s="911">
        <f>IF(ISERROR(VLOOKUP(CONCATENATE($B516,"-",$C516),IN_1F!$B$2:$X$2946,5,FALSE))=TRUE,"",VLOOKUP(CONCATENATE($B516,"-",$C516),IN_1F!$B$2:$X$2946,5,FALSE))</f>
        <v>0</v>
      </c>
      <c r="H516" s="913">
        <f>IF(ISERROR(VLOOKUP(CONCATENATE($B516,"-",$C516),IN_1F!$B$2:$X$2946,6,FALSE))=TRUE,"",VLOOKUP(CONCATENATE($B516,"-",$C516),IN_1F!$B$2:$X$2946,6,FALSE))</f>
        <v>0</v>
      </c>
      <c r="I516" s="911">
        <f>IF(ISERROR(VLOOKUP(CONCATENATE($B516,"-",$C516),IN_1F!$B$2:$X$2946,7,FALSE))=TRUE,"",VLOOKUP(CONCATENATE($B516,"-",$C516),IN_1F!$B$2:$X$2946,7,FALSE))</f>
        <v>0</v>
      </c>
      <c r="J516" s="913">
        <f>IF(ISERROR(VLOOKUP(CONCATENATE($B516,"-",$C516),IN_1F!$B$2:$X$2946,8,FALSE))=TRUE,"",VLOOKUP(CONCATENATE($B516,"-",$C516),IN_1F!$B$2:$X$2946,8,FALSE))</f>
        <v>0</v>
      </c>
      <c r="K516" s="911">
        <f>IF(ISERROR(VLOOKUP(CONCATENATE($B516,"-",$C516),IN_1F!$B$2:$X$2946,9,FALSE))=TRUE,"",VLOOKUP(CONCATENATE($B516,"-",$C516),IN_1F!$B$2:$X$2946,9,FALSE))</f>
        <v>0</v>
      </c>
      <c r="L516" s="913">
        <f>IF(ISERROR(VLOOKUP(CONCATENATE($B516,"-",$C516),IN_1F!$B$2:$X$2946,10,FALSE))=TRUE,"",VLOOKUP(CONCATENATE($B516,"-",$C516),IN_1F!$B$2:$X$2946,10,FALSE))</f>
        <v>0</v>
      </c>
      <c r="M516" s="1636">
        <f t="shared" si="39"/>
        <v>0</v>
      </c>
      <c r="N516" s="1637">
        <f t="shared" si="40"/>
        <v>0</v>
      </c>
    </row>
    <row r="517" spans="1:14" x14ac:dyDescent="0.3">
      <c r="A517" s="827" t="s">
        <v>1930</v>
      </c>
      <c r="B517" s="828" t="s">
        <v>1931</v>
      </c>
      <c r="C517" s="824">
        <v>9</v>
      </c>
      <c r="D517" s="1378" t="str">
        <f t="shared" si="38"/>
        <v/>
      </c>
      <c r="E517" s="911">
        <f>IF(ISERROR(VLOOKUP(CONCATENATE($B517,"-",$C517),IN_1F!$B$2:$X$2946,3,FALSE))=TRUE,"",VLOOKUP(CONCATENATE($B517,"-",$C517),IN_1F!$B$2:$X$2946,3,FALSE))</f>
        <v>0</v>
      </c>
      <c r="F517" s="912">
        <f>IF(ISERROR(VLOOKUP(CONCATENATE($B517,"-",$C517),IN_1F!$B$2:$X$2946,4,FALSE))=TRUE,"",VLOOKUP(CONCATENATE($B517,"-",$C517),IN_1F!$B$2:$X$2946,4,FALSE))</f>
        <v>0</v>
      </c>
      <c r="G517" s="911">
        <f>IF(ISERROR(VLOOKUP(CONCATENATE($B517,"-",$C517),IN_1F!$B$2:$X$2946,5,FALSE))=TRUE,"",VLOOKUP(CONCATENATE($B517,"-",$C517),IN_1F!$B$2:$X$2946,5,FALSE))</f>
        <v>0</v>
      </c>
      <c r="H517" s="913">
        <f>IF(ISERROR(VLOOKUP(CONCATENATE($B517,"-",$C517),IN_1F!$B$2:$X$2946,6,FALSE))=TRUE,"",VLOOKUP(CONCATENATE($B517,"-",$C517),IN_1F!$B$2:$X$2946,6,FALSE))</f>
        <v>0</v>
      </c>
      <c r="I517" s="911">
        <f>IF(ISERROR(VLOOKUP(CONCATENATE($B517,"-",$C517),IN_1F!$B$2:$X$2946,7,FALSE))=TRUE,"",VLOOKUP(CONCATENATE($B517,"-",$C517),IN_1F!$B$2:$X$2946,7,FALSE))</f>
        <v>0</v>
      </c>
      <c r="J517" s="913">
        <f>IF(ISERROR(VLOOKUP(CONCATENATE($B517,"-",$C517),IN_1F!$B$2:$X$2946,8,FALSE))=TRUE,"",VLOOKUP(CONCATENATE($B517,"-",$C517),IN_1F!$B$2:$X$2946,8,FALSE))</f>
        <v>0</v>
      </c>
      <c r="K517" s="911">
        <f>IF(ISERROR(VLOOKUP(CONCATENATE($B517,"-",$C517),IN_1F!$B$2:$X$2946,9,FALSE))=TRUE,"",VLOOKUP(CONCATENATE($B517,"-",$C517),IN_1F!$B$2:$X$2946,9,FALSE))</f>
        <v>0</v>
      </c>
      <c r="L517" s="913">
        <f>IF(ISERROR(VLOOKUP(CONCATENATE($B517,"-",$C517),IN_1F!$B$2:$X$2946,10,FALSE))=TRUE,"",VLOOKUP(CONCATENATE($B517,"-",$C517),IN_1F!$B$2:$X$2946,10,FALSE))</f>
        <v>0</v>
      </c>
      <c r="M517" s="1636">
        <f t="shared" si="39"/>
        <v>0</v>
      </c>
      <c r="N517" s="1637">
        <f t="shared" si="40"/>
        <v>0</v>
      </c>
    </row>
    <row r="518" spans="1:14" x14ac:dyDescent="0.3">
      <c r="A518" s="827" t="s">
        <v>1932</v>
      </c>
      <c r="B518" s="828" t="s">
        <v>1933</v>
      </c>
      <c r="C518" s="824">
        <v>9</v>
      </c>
      <c r="D518" s="1378" t="str">
        <f t="shared" si="38"/>
        <v/>
      </c>
      <c r="E518" s="911">
        <f>IF(ISERROR(VLOOKUP(CONCATENATE($B518,"-",$C518),IN_1F!$B$2:$X$2946,3,FALSE))=TRUE,"",VLOOKUP(CONCATENATE($B518,"-",$C518),IN_1F!$B$2:$X$2946,3,FALSE))</f>
        <v>0</v>
      </c>
      <c r="F518" s="912">
        <f>IF(ISERROR(VLOOKUP(CONCATENATE($B518,"-",$C518),IN_1F!$B$2:$X$2946,4,FALSE))=TRUE,"",VLOOKUP(CONCATENATE($B518,"-",$C518),IN_1F!$B$2:$X$2946,4,FALSE))</f>
        <v>0</v>
      </c>
      <c r="G518" s="911">
        <f>IF(ISERROR(VLOOKUP(CONCATENATE($B518,"-",$C518),IN_1F!$B$2:$X$2946,5,FALSE))=TRUE,"",VLOOKUP(CONCATENATE($B518,"-",$C518),IN_1F!$B$2:$X$2946,5,FALSE))</f>
        <v>0</v>
      </c>
      <c r="H518" s="913">
        <f>IF(ISERROR(VLOOKUP(CONCATENATE($B518,"-",$C518),IN_1F!$B$2:$X$2946,6,FALSE))=TRUE,"",VLOOKUP(CONCATENATE($B518,"-",$C518),IN_1F!$B$2:$X$2946,6,FALSE))</f>
        <v>0</v>
      </c>
      <c r="I518" s="911">
        <f>IF(ISERROR(VLOOKUP(CONCATENATE($B518,"-",$C518),IN_1F!$B$2:$X$2946,7,FALSE))=TRUE,"",VLOOKUP(CONCATENATE($B518,"-",$C518),IN_1F!$B$2:$X$2946,7,FALSE))</f>
        <v>0</v>
      </c>
      <c r="J518" s="913">
        <f>IF(ISERROR(VLOOKUP(CONCATENATE($B518,"-",$C518),IN_1F!$B$2:$X$2946,8,FALSE))=TRUE,"",VLOOKUP(CONCATENATE($B518,"-",$C518),IN_1F!$B$2:$X$2946,8,FALSE))</f>
        <v>0</v>
      </c>
      <c r="K518" s="911">
        <f>IF(ISERROR(VLOOKUP(CONCATENATE($B518,"-",$C518),IN_1F!$B$2:$X$2946,9,FALSE))=TRUE,"",VLOOKUP(CONCATENATE($B518,"-",$C518),IN_1F!$B$2:$X$2946,9,FALSE))</f>
        <v>0</v>
      </c>
      <c r="L518" s="913">
        <f>IF(ISERROR(VLOOKUP(CONCATENATE($B518,"-",$C518),IN_1F!$B$2:$X$2946,10,FALSE))=TRUE,"",VLOOKUP(CONCATENATE($B518,"-",$C518),IN_1F!$B$2:$X$2946,10,FALSE))</f>
        <v>0</v>
      </c>
      <c r="M518" s="1636">
        <f t="shared" si="39"/>
        <v>0</v>
      </c>
      <c r="N518" s="1637">
        <f t="shared" si="40"/>
        <v>0</v>
      </c>
    </row>
    <row r="519" spans="1:14" x14ac:dyDescent="0.3">
      <c r="A519" s="827" t="s">
        <v>1934</v>
      </c>
      <c r="B519" s="828" t="s">
        <v>1935</v>
      </c>
      <c r="C519" s="824">
        <v>9</v>
      </c>
      <c r="D519" s="1378" t="str">
        <f t="shared" si="38"/>
        <v/>
      </c>
      <c r="E519" s="911">
        <f>IF(ISERROR(VLOOKUP(CONCATENATE($B519,"-",$C519),IN_1F!$B$2:$X$2946,3,FALSE))=TRUE,"",VLOOKUP(CONCATENATE($B519,"-",$C519),IN_1F!$B$2:$X$2946,3,FALSE))</f>
        <v>0</v>
      </c>
      <c r="F519" s="912">
        <f>IF(ISERROR(VLOOKUP(CONCATENATE($B519,"-",$C519),IN_1F!$B$2:$X$2946,4,FALSE))=TRUE,"",VLOOKUP(CONCATENATE($B519,"-",$C519),IN_1F!$B$2:$X$2946,4,FALSE))</f>
        <v>0</v>
      </c>
      <c r="G519" s="911">
        <f>IF(ISERROR(VLOOKUP(CONCATENATE($B519,"-",$C519),IN_1F!$B$2:$X$2946,5,FALSE))=TRUE,"",VLOOKUP(CONCATENATE($B519,"-",$C519),IN_1F!$B$2:$X$2946,5,FALSE))</f>
        <v>0</v>
      </c>
      <c r="H519" s="913">
        <f>IF(ISERROR(VLOOKUP(CONCATENATE($B519,"-",$C519),IN_1F!$B$2:$X$2946,6,FALSE))=TRUE,"",VLOOKUP(CONCATENATE($B519,"-",$C519),IN_1F!$B$2:$X$2946,6,FALSE))</f>
        <v>0</v>
      </c>
      <c r="I519" s="911">
        <f>IF(ISERROR(VLOOKUP(CONCATENATE($B519,"-",$C519),IN_1F!$B$2:$X$2946,7,FALSE))=TRUE,"",VLOOKUP(CONCATENATE($B519,"-",$C519),IN_1F!$B$2:$X$2946,7,FALSE))</f>
        <v>0</v>
      </c>
      <c r="J519" s="913">
        <f>IF(ISERROR(VLOOKUP(CONCATENATE($B519,"-",$C519),IN_1F!$B$2:$X$2946,8,FALSE))=TRUE,"",VLOOKUP(CONCATENATE($B519,"-",$C519),IN_1F!$B$2:$X$2946,8,FALSE))</f>
        <v>0</v>
      </c>
      <c r="K519" s="911">
        <f>IF(ISERROR(VLOOKUP(CONCATENATE($B519,"-",$C519),IN_1F!$B$2:$X$2946,9,FALSE))=TRUE,"",VLOOKUP(CONCATENATE($B519,"-",$C519),IN_1F!$B$2:$X$2946,9,FALSE))</f>
        <v>0</v>
      </c>
      <c r="L519" s="913">
        <f>IF(ISERROR(VLOOKUP(CONCATENATE($B519,"-",$C519),IN_1F!$B$2:$X$2946,10,FALSE))=TRUE,"",VLOOKUP(CONCATENATE($B519,"-",$C519),IN_1F!$B$2:$X$2946,10,FALSE))</f>
        <v>0</v>
      </c>
      <c r="M519" s="1636">
        <f t="shared" si="39"/>
        <v>0</v>
      </c>
      <c r="N519" s="1637">
        <f t="shared" si="40"/>
        <v>0</v>
      </c>
    </row>
    <row r="520" spans="1:14" x14ac:dyDescent="0.3">
      <c r="A520" s="827" t="s">
        <v>1936</v>
      </c>
      <c r="B520" s="828" t="s">
        <v>1937</v>
      </c>
      <c r="C520" s="824">
        <v>9</v>
      </c>
      <c r="D520" s="1378" t="str">
        <f t="shared" si="38"/>
        <v/>
      </c>
      <c r="E520" s="911">
        <f>IF(ISERROR(VLOOKUP(CONCATENATE($B520,"-",$C520),IN_1F!$B$2:$X$2946,3,FALSE))=TRUE,"",VLOOKUP(CONCATENATE($B520,"-",$C520),IN_1F!$B$2:$X$2946,3,FALSE))</f>
        <v>0</v>
      </c>
      <c r="F520" s="912">
        <f>IF(ISERROR(VLOOKUP(CONCATENATE($B520,"-",$C520),IN_1F!$B$2:$X$2946,4,FALSE))=TRUE,"",VLOOKUP(CONCATENATE($B520,"-",$C520),IN_1F!$B$2:$X$2946,4,FALSE))</f>
        <v>0</v>
      </c>
      <c r="G520" s="911">
        <f>IF(ISERROR(VLOOKUP(CONCATENATE($B520,"-",$C520),IN_1F!$B$2:$X$2946,5,FALSE))=TRUE,"",VLOOKUP(CONCATENATE($B520,"-",$C520),IN_1F!$B$2:$X$2946,5,FALSE))</f>
        <v>0</v>
      </c>
      <c r="H520" s="913">
        <f>IF(ISERROR(VLOOKUP(CONCATENATE($B520,"-",$C520),IN_1F!$B$2:$X$2946,6,FALSE))=TRUE,"",VLOOKUP(CONCATENATE($B520,"-",$C520),IN_1F!$B$2:$X$2946,6,FALSE))</f>
        <v>0</v>
      </c>
      <c r="I520" s="911">
        <f>IF(ISERROR(VLOOKUP(CONCATENATE($B520,"-",$C520),IN_1F!$B$2:$X$2946,7,FALSE))=TRUE,"",VLOOKUP(CONCATENATE($B520,"-",$C520),IN_1F!$B$2:$X$2946,7,FALSE))</f>
        <v>0</v>
      </c>
      <c r="J520" s="913">
        <f>IF(ISERROR(VLOOKUP(CONCATENATE($B520,"-",$C520),IN_1F!$B$2:$X$2946,8,FALSE))=TRUE,"",VLOOKUP(CONCATENATE($B520,"-",$C520),IN_1F!$B$2:$X$2946,8,FALSE))</f>
        <v>0</v>
      </c>
      <c r="K520" s="911">
        <f>IF(ISERROR(VLOOKUP(CONCATENATE($B520,"-",$C520),IN_1F!$B$2:$X$2946,9,FALSE))=TRUE,"",VLOOKUP(CONCATENATE($B520,"-",$C520),IN_1F!$B$2:$X$2946,9,FALSE))</f>
        <v>0</v>
      </c>
      <c r="L520" s="913">
        <f>IF(ISERROR(VLOOKUP(CONCATENATE($B520,"-",$C520),IN_1F!$B$2:$X$2946,10,FALSE))=TRUE,"",VLOOKUP(CONCATENATE($B520,"-",$C520),IN_1F!$B$2:$X$2946,10,FALSE))</f>
        <v>0</v>
      </c>
      <c r="M520" s="1636">
        <f t="shared" si="39"/>
        <v>0</v>
      </c>
      <c r="N520" s="1637">
        <f t="shared" si="40"/>
        <v>0</v>
      </c>
    </row>
    <row r="521" spans="1:14" x14ac:dyDescent="0.3">
      <c r="A521" s="827" t="s">
        <v>1938</v>
      </c>
      <c r="B521" s="828" t="s">
        <v>1939</v>
      </c>
      <c r="C521" s="824">
        <v>9</v>
      </c>
      <c r="D521" s="1378" t="str">
        <f t="shared" si="38"/>
        <v/>
      </c>
      <c r="E521" s="911">
        <f>IF(ISERROR(VLOOKUP(CONCATENATE($B521,"-",$C521),IN_1F!$B$2:$X$2946,3,FALSE))=TRUE,"",VLOOKUP(CONCATENATE($B521,"-",$C521),IN_1F!$B$2:$X$2946,3,FALSE))</f>
        <v>0</v>
      </c>
      <c r="F521" s="912">
        <f>IF(ISERROR(VLOOKUP(CONCATENATE($B521,"-",$C521),IN_1F!$B$2:$X$2946,4,FALSE))=TRUE,"",VLOOKUP(CONCATENATE($B521,"-",$C521),IN_1F!$B$2:$X$2946,4,FALSE))</f>
        <v>0</v>
      </c>
      <c r="G521" s="911">
        <f>IF(ISERROR(VLOOKUP(CONCATENATE($B521,"-",$C521),IN_1F!$B$2:$X$2946,5,FALSE))=TRUE,"",VLOOKUP(CONCATENATE($B521,"-",$C521),IN_1F!$B$2:$X$2946,5,FALSE))</f>
        <v>0</v>
      </c>
      <c r="H521" s="913">
        <f>IF(ISERROR(VLOOKUP(CONCATENATE($B521,"-",$C521),IN_1F!$B$2:$X$2946,6,FALSE))=TRUE,"",VLOOKUP(CONCATENATE($B521,"-",$C521),IN_1F!$B$2:$X$2946,6,FALSE))</f>
        <v>0</v>
      </c>
      <c r="I521" s="911">
        <f>IF(ISERROR(VLOOKUP(CONCATENATE($B521,"-",$C521),IN_1F!$B$2:$X$2946,7,FALSE))=TRUE,"",VLOOKUP(CONCATENATE($B521,"-",$C521),IN_1F!$B$2:$X$2946,7,FALSE))</f>
        <v>0</v>
      </c>
      <c r="J521" s="913">
        <f>IF(ISERROR(VLOOKUP(CONCATENATE($B521,"-",$C521),IN_1F!$B$2:$X$2946,8,FALSE))=TRUE,"",VLOOKUP(CONCATENATE($B521,"-",$C521),IN_1F!$B$2:$X$2946,8,FALSE))</f>
        <v>0</v>
      </c>
      <c r="K521" s="911">
        <f>IF(ISERROR(VLOOKUP(CONCATENATE($B521,"-",$C521),IN_1F!$B$2:$X$2946,9,FALSE))=TRUE,"",VLOOKUP(CONCATENATE($B521,"-",$C521),IN_1F!$B$2:$X$2946,9,FALSE))</f>
        <v>0</v>
      </c>
      <c r="L521" s="913">
        <f>IF(ISERROR(VLOOKUP(CONCATENATE($B521,"-",$C521),IN_1F!$B$2:$X$2946,10,FALSE))=TRUE,"",VLOOKUP(CONCATENATE($B521,"-",$C521),IN_1F!$B$2:$X$2946,10,FALSE))</f>
        <v>0</v>
      </c>
      <c r="M521" s="1636">
        <f t="shared" si="39"/>
        <v>0</v>
      </c>
      <c r="N521" s="1637">
        <f t="shared" si="40"/>
        <v>0</v>
      </c>
    </row>
    <row r="522" spans="1:14" x14ac:dyDescent="0.3">
      <c r="A522" s="830" t="s">
        <v>1940</v>
      </c>
      <c r="B522" s="831" t="s">
        <v>1941</v>
      </c>
      <c r="C522" s="832">
        <v>9</v>
      </c>
      <c r="D522" s="1378" t="str">
        <f t="shared" si="38"/>
        <v/>
      </c>
      <c r="E522" s="911">
        <f>IF(ISERROR(VLOOKUP(CONCATENATE($B522,"-",$C522),IN_1F!$B$2:$X$2946,3,FALSE))=TRUE,"",VLOOKUP(CONCATENATE($B522,"-",$C522),IN_1F!$B$2:$X$2946,3,FALSE))</f>
        <v>0</v>
      </c>
      <c r="F522" s="912">
        <f>IF(ISERROR(VLOOKUP(CONCATENATE($B522,"-",$C522),IN_1F!$B$2:$X$2946,4,FALSE))=TRUE,"",VLOOKUP(CONCATENATE($B522,"-",$C522),IN_1F!$B$2:$X$2946,4,FALSE))</f>
        <v>0</v>
      </c>
      <c r="G522" s="911">
        <f>IF(ISERROR(VLOOKUP(CONCATENATE($B522,"-",$C522),IN_1F!$B$2:$X$2946,5,FALSE))=TRUE,"",VLOOKUP(CONCATENATE($B522,"-",$C522),IN_1F!$B$2:$X$2946,5,FALSE))</f>
        <v>0</v>
      </c>
      <c r="H522" s="913">
        <f>IF(ISERROR(VLOOKUP(CONCATENATE($B522,"-",$C522),IN_1F!$B$2:$X$2946,6,FALSE))=TRUE,"",VLOOKUP(CONCATENATE($B522,"-",$C522),IN_1F!$B$2:$X$2946,6,FALSE))</f>
        <v>0</v>
      </c>
      <c r="I522" s="911">
        <f>IF(ISERROR(VLOOKUP(CONCATENATE($B522,"-",$C522),IN_1F!$B$2:$X$2946,7,FALSE))=TRUE,"",VLOOKUP(CONCATENATE($B522,"-",$C522),IN_1F!$B$2:$X$2946,7,FALSE))</f>
        <v>0</v>
      </c>
      <c r="J522" s="913">
        <f>IF(ISERROR(VLOOKUP(CONCATENATE($B522,"-",$C522),IN_1F!$B$2:$X$2946,8,FALSE))=TRUE,"",VLOOKUP(CONCATENATE($B522,"-",$C522),IN_1F!$B$2:$X$2946,8,FALSE))</f>
        <v>0</v>
      </c>
      <c r="K522" s="911">
        <f>IF(ISERROR(VLOOKUP(CONCATENATE($B522,"-",$C522),IN_1F!$B$2:$X$2946,9,FALSE))=TRUE,"",VLOOKUP(CONCATENATE($B522,"-",$C522),IN_1F!$B$2:$X$2946,9,FALSE))</f>
        <v>0</v>
      </c>
      <c r="L522" s="913">
        <f>IF(ISERROR(VLOOKUP(CONCATENATE($B522,"-",$C522),IN_1F!$B$2:$X$2946,10,FALSE))=TRUE,"",VLOOKUP(CONCATENATE($B522,"-",$C522),IN_1F!$B$2:$X$2946,10,FALSE))</f>
        <v>0</v>
      </c>
      <c r="M522" s="1636">
        <f t="shared" si="39"/>
        <v>0</v>
      </c>
      <c r="N522" s="1637">
        <f t="shared" si="40"/>
        <v>0</v>
      </c>
    </row>
    <row r="523" spans="1:14" x14ac:dyDescent="0.3">
      <c r="A523" s="827" t="s">
        <v>1942</v>
      </c>
      <c r="B523" s="828" t="s">
        <v>1943</v>
      </c>
      <c r="C523" s="824">
        <v>9</v>
      </c>
      <c r="D523" s="1378" t="str">
        <f t="shared" si="38"/>
        <v/>
      </c>
      <c r="E523" s="911">
        <f>IF(ISERROR(VLOOKUP(CONCATENATE($B523,"-",$C523),IN_1F!$B$2:$X$2946,3,FALSE))=TRUE,"",VLOOKUP(CONCATENATE($B523,"-",$C523),IN_1F!$B$2:$X$2946,3,FALSE))</f>
        <v>0</v>
      </c>
      <c r="F523" s="912">
        <f>IF(ISERROR(VLOOKUP(CONCATENATE($B523,"-",$C523),IN_1F!$B$2:$X$2946,4,FALSE))=TRUE,"",VLOOKUP(CONCATENATE($B523,"-",$C523),IN_1F!$B$2:$X$2946,4,FALSE))</f>
        <v>0</v>
      </c>
      <c r="G523" s="911">
        <f>IF(ISERROR(VLOOKUP(CONCATENATE($B523,"-",$C523),IN_1F!$B$2:$X$2946,5,FALSE))=TRUE,"",VLOOKUP(CONCATENATE($B523,"-",$C523),IN_1F!$B$2:$X$2946,5,FALSE))</f>
        <v>0</v>
      </c>
      <c r="H523" s="913">
        <f>IF(ISERROR(VLOOKUP(CONCATENATE($B523,"-",$C523),IN_1F!$B$2:$X$2946,6,FALSE))=TRUE,"",VLOOKUP(CONCATENATE($B523,"-",$C523),IN_1F!$B$2:$X$2946,6,FALSE))</f>
        <v>0</v>
      </c>
      <c r="I523" s="911">
        <f>IF(ISERROR(VLOOKUP(CONCATENATE($B523,"-",$C523),IN_1F!$B$2:$X$2946,7,FALSE))=TRUE,"",VLOOKUP(CONCATENATE($B523,"-",$C523),IN_1F!$B$2:$X$2946,7,FALSE))</f>
        <v>0</v>
      </c>
      <c r="J523" s="913">
        <f>IF(ISERROR(VLOOKUP(CONCATENATE($B523,"-",$C523),IN_1F!$B$2:$X$2946,8,FALSE))=TRUE,"",VLOOKUP(CONCATENATE($B523,"-",$C523),IN_1F!$B$2:$X$2946,8,FALSE))</f>
        <v>0</v>
      </c>
      <c r="K523" s="911">
        <f>IF(ISERROR(VLOOKUP(CONCATENATE($B523,"-",$C523),IN_1F!$B$2:$X$2946,9,FALSE))=TRUE,"",VLOOKUP(CONCATENATE($B523,"-",$C523),IN_1F!$B$2:$X$2946,9,FALSE))</f>
        <v>0</v>
      </c>
      <c r="L523" s="913">
        <f>IF(ISERROR(VLOOKUP(CONCATENATE($B523,"-",$C523),IN_1F!$B$2:$X$2946,10,FALSE))=TRUE,"",VLOOKUP(CONCATENATE($B523,"-",$C523),IN_1F!$B$2:$X$2946,10,FALSE))</f>
        <v>0</v>
      </c>
      <c r="M523" s="1636">
        <f t="shared" si="39"/>
        <v>0</v>
      </c>
      <c r="N523" s="1637">
        <f t="shared" si="40"/>
        <v>0</v>
      </c>
    </row>
    <row r="524" spans="1:14" x14ac:dyDescent="0.3">
      <c r="A524" s="830" t="s">
        <v>1944</v>
      </c>
      <c r="B524" s="831" t="s">
        <v>1945</v>
      </c>
      <c r="C524" s="832">
        <v>9</v>
      </c>
      <c r="D524" s="1378" t="str">
        <f t="shared" si="38"/>
        <v/>
      </c>
      <c r="E524" s="911">
        <f>IF(ISERROR(VLOOKUP(CONCATENATE($B524,"-",$C524),IN_1F!$B$2:$X$2946,3,FALSE))=TRUE,"",VLOOKUP(CONCATENATE($B524,"-",$C524),IN_1F!$B$2:$X$2946,3,FALSE))</f>
        <v>0</v>
      </c>
      <c r="F524" s="912">
        <f>IF(ISERROR(VLOOKUP(CONCATENATE($B524,"-",$C524),IN_1F!$B$2:$X$2946,4,FALSE))=TRUE,"",VLOOKUP(CONCATENATE($B524,"-",$C524),IN_1F!$B$2:$X$2946,4,FALSE))</f>
        <v>0</v>
      </c>
      <c r="G524" s="911">
        <f>IF(ISERROR(VLOOKUP(CONCATENATE($B524,"-",$C524),IN_1F!$B$2:$X$2946,5,FALSE))=TRUE,"",VLOOKUP(CONCATENATE($B524,"-",$C524),IN_1F!$B$2:$X$2946,5,FALSE))</f>
        <v>0</v>
      </c>
      <c r="H524" s="913">
        <f>IF(ISERROR(VLOOKUP(CONCATENATE($B524,"-",$C524),IN_1F!$B$2:$X$2946,6,FALSE))=TRUE,"",VLOOKUP(CONCATENATE($B524,"-",$C524),IN_1F!$B$2:$X$2946,6,FALSE))</f>
        <v>0</v>
      </c>
      <c r="I524" s="911">
        <f>IF(ISERROR(VLOOKUP(CONCATENATE($B524,"-",$C524),IN_1F!$B$2:$X$2946,7,FALSE))=TRUE,"",VLOOKUP(CONCATENATE($B524,"-",$C524),IN_1F!$B$2:$X$2946,7,FALSE))</f>
        <v>0</v>
      </c>
      <c r="J524" s="913">
        <f>IF(ISERROR(VLOOKUP(CONCATENATE($B524,"-",$C524),IN_1F!$B$2:$X$2946,8,FALSE))=TRUE,"",VLOOKUP(CONCATENATE($B524,"-",$C524),IN_1F!$B$2:$X$2946,8,FALSE))</f>
        <v>0</v>
      </c>
      <c r="K524" s="911">
        <f>IF(ISERROR(VLOOKUP(CONCATENATE($B524,"-",$C524),IN_1F!$B$2:$X$2946,9,FALSE))=TRUE,"",VLOOKUP(CONCATENATE($B524,"-",$C524),IN_1F!$B$2:$X$2946,9,FALSE))</f>
        <v>0</v>
      </c>
      <c r="L524" s="913">
        <f>IF(ISERROR(VLOOKUP(CONCATENATE($B524,"-",$C524),IN_1F!$B$2:$X$2946,10,FALSE))=TRUE,"",VLOOKUP(CONCATENATE($B524,"-",$C524),IN_1F!$B$2:$X$2946,10,FALSE))</f>
        <v>0</v>
      </c>
      <c r="M524" s="1636">
        <f t="shared" si="39"/>
        <v>0</v>
      </c>
      <c r="N524" s="1637">
        <f t="shared" si="40"/>
        <v>0</v>
      </c>
    </row>
    <row r="525" spans="1:14" x14ac:dyDescent="0.3">
      <c r="A525" s="827" t="s">
        <v>1946</v>
      </c>
      <c r="B525" s="828" t="s">
        <v>1947</v>
      </c>
      <c r="C525" s="824">
        <v>9</v>
      </c>
      <c r="D525" s="1378" t="str">
        <f t="shared" si="38"/>
        <v/>
      </c>
      <c r="E525" s="911">
        <f>IF(ISERROR(VLOOKUP(CONCATENATE($B525,"-",$C525),IN_1F!$B$2:$X$2946,3,FALSE))=TRUE,"",VLOOKUP(CONCATENATE($B525,"-",$C525),IN_1F!$B$2:$X$2946,3,FALSE))</f>
        <v>0</v>
      </c>
      <c r="F525" s="912">
        <f>IF(ISERROR(VLOOKUP(CONCATENATE($B525,"-",$C525),IN_1F!$B$2:$X$2946,4,FALSE))=TRUE,"",VLOOKUP(CONCATENATE($B525,"-",$C525),IN_1F!$B$2:$X$2946,4,FALSE))</f>
        <v>0</v>
      </c>
      <c r="G525" s="911">
        <f>IF(ISERROR(VLOOKUP(CONCATENATE($B525,"-",$C525),IN_1F!$B$2:$X$2946,5,FALSE))=TRUE,"",VLOOKUP(CONCATENATE($B525,"-",$C525),IN_1F!$B$2:$X$2946,5,FALSE))</f>
        <v>0</v>
      </c>
      <c r="H525" s="913">
        <f>IF(ISERROR(VLOOKUP(CONCATENATE($B525,"-",$C525),IN_1F!$B$2:$X$2946,6,FALSE))=TRUE,"",VLOOKUP(CONCATENATE($B525,"-",$C525),IN_1F!$B$2:$X$2946,6,FALSE))</f>
        <v>0</v>
      </c>
      <c r="I525" s="911">
        <f>IF(ISERROR(VLOOKUP(CONCATENATE($B525,"-",$C525),IN_1F!$B$2:$X$2946,7,FALSE))=TRUE,"",VLOOKUP(CONCATENATE($B525,"-",$C525),IN_1F!$B$2:$X$2946,7,FALSE))</f>
        <v>0</v>
      </c>
      <c r="J525" s="913">
        <f>IF(ISERROR(VLOOKUP(CONCATENATE($B525,"-",$C525),IN_1F!$B$2:$X$2946,8,FALSE))=TRUE,"",VLOOKUP(CONCATENATE($B525,"-",$C525),IN_1F!$B$2:$X$2946,8,FALSE))</f>
        <v>0</v>
      </c>
      <c r="K525" s="911">
        <f>IF(ISERROR(VLOOKUP(CONCATENATE($B525,"-",$C525),IN_1F!$B$2:$X$2946,9,FALSE))=TRUE,"",VLOOKUP(CONCATENATE($B525,"-",$C525),IN_1F!$B$2:$X$2946,9,FALSE))</f>
        <v>0</v>
      </c>
      <c r="L525" s="913">
        <f>IF(ISERROR(VLOOKUP(CONCATENATE($B525,"-",$C525),IN_1F!$B$2:$X$2946,10,FALSE))=TRUE,"",VLOOKUP(CONCATENATE($B525,"-",$C525),IN_1F!$B$2:$X$2946,10,FALSE))</f>
        <v>0</v>
      </c>
      <c r="M525" s="1636">
        <f t="shared" si="39"/>
        <v>0</v>
      </c>
      <c r="N525" s="1637">
        <f t="shared" si="40"/>
        <v>0</v>
      </c>
    </row>
    <row r="526" spans="1:14" x14ac:dyDescent="0.3">
      <c r="A526" s="830" t="s">
        <v>1948</v>
      </c>
      <c r="B526" s="831" t="s">
        <v>1949</v>
      </c>
      <c r="C526" s="832">
        <v>9</v>
      </c>
      <c r="D526" s="1378" t="str">
        <f t="shared" si="38"/>
        <v/>
      </c>
      <c r="E526" s="911">
        <f>IF(ISERROR(VLOOKUP(CONCATENATE($B526,"-",$C526),IN_1F!$B$2:$X$2946,3,FALSE))=TRUE,"",VLOOKUP(CONCATENATE($B526,"-",$C526),IN_1F!$B$2:$X$2946,3,FALSE))</f>
        <v>0</v>
      </c>
      <c r="F526" s="912">
        <f>IF(ISERROR(VLOOKUP(CONCATENATE($B526,"-",$C526),IN_1F!$B$2:$X$2946,4,FALSE))=TRUE,"",VLOOKUP(CONCATENATE($B526,"-",$C526),IN_1F!$B$2:$X$2946,4,FALSE))</f>
        <v>0</v>
      </c>
      <c r="G526" s="911">
        <f>IF(ISERROR(VLOOKUP(CONCATENATE($B526,"-",$C526),IN_1F!$B$2:$X$2946,5,FALSE))=TRUE,"",VLOOKUP(CONCATENATE($B526,"-",$C526),IN_1F!$B$2:$X$2946,5,FALSE))</f>
        <v>0</v>
      </c>
      <c r="H526" s="913">
        <f>IF(ISERROR(VLOOKUP(CONCATENATE($B526,"-",$C526),IN_1F!$B$2:$X$2946,6,FALSE))=TRUE,"",VLOOKUP(CONCATENATE($B526,"-",$C526),IN_1F!$B$2:$X$2946,6,FALSE))</f>
        <v>0</v>
      </c>
      <c r="I526" s="911">
        <f>IF(ISERROR(VLOOKUP(CONCATENATE($B526,"-",$C526),IN_1F!$B$2:$X$2946,7,FALSE))=TRUE,"",VLOOKUP(CONCATENATE($B526,"-",$C526),IN_1F!$B$2:$X$2946,7,FALSE))</f>
        <v>0</v>
      </c>
      <c r="J526" s="913">
        <f>IF(ISERROR(VLOOKUP(CONCATENATE($B526,"-",$C526),IN_1F!$B$2:$X$2946,8,FALSE))=TRUE,"",VLOOKUP(CONCATENATE($B526,"-",$C526),IN_1F!$B$2:$X$2946,8,FALSE))</f>
        <v>0</v>
      </c>
      <c r="K526" s="911">
        <f>IF(ISERROR(VLOOKUP(CONCATENATE($B526,"-",$C526),IN_1F!$B$2:$X$2946,9,FALSE))=TRUE,"",VLOOKUP(CONCATENATE($B526,"-",$C526),IN_1F!$B$2:$X$2946,9,FALSE))</f>
        <v>0</v>
      </c>
      <c r="L526" s="913">
        <f>IF(ISERROR(VLOOKUP(CONCATENATE($B526,"-",$C526),IN_1F!$B$2:$X$2946,10,FALSE))=TRUE,"",VLOOKUP(CONCATENATE($B526,"-",$C526),IN_1F!$B$2:$X$2946,10,FALSE))</f>
        <v>0</v>
      </c>
      <c r="M526" s="1636">
        <f t="shared" si="39"/>
        <v>0</v>
      </c>
      <c r="N526" s="1637">
        <f t="shared" si="40"/>
        <v>0</v>
      </c>
    </row>
    <row r="527" spans="1:14" x14ac:dyDescent="0.3">
      <c r="A527" s="827" t="s">
        <v>1950</v>
      </c>
      <c r="B527" s="828" t="s">
        <v>1951</v>
      </c>
      <c r="C527" s="824">
        <v>9</v>
      </c>
      <c r="D527" s="1378" t="str">
        <f t="shared" si="38"/>
        <v/>
      </c>
      <c r="E527" s="911">
        <f>IF(ISERROR(VLOOKUP(CONCATENATE($B527,"-",$C527),IN_1F!$B$2:$X$2946,3,FALSE))=TRUE,"",VLOOKUP(CONCATENATE($B527,"-",$C527),IN_1F!$B$2:$X$2946,3,FALSE))</f>
        <v>0</v>
      </c>
      <c r="F527" s="912">
        <f>IF(ISERROR(VLOOKUP(CONCATENATE($B527,"-",$C527),IN_1F!$B$2:$X$2946,4,FALSE))=TRUE,"",VLOOKUP(CONCATENATE($B527,"-",$C527),IN_1F!$B$2:$X$2946,4,FALSE))</f>
        <v>0</v>
      </c>
      <c r="G527" s="911">
        <f>IF(ISERROR(VLOOKUP(CONCATENATE($B527,"-",$C527),IN_1F!$B$2:$X$2946,5,FALSE))=TRUE,"",VLOOKUP(CONCATENATE($B527,"-",$C527),IN_1F!$B$2:$X$2946,5,FALSE))</f>
        <v>0</v>
      </c>
      <c r="H527" s="913">
        <f>IF(ISERROR(VLOOKUP(CONCATENATE($B527,"-",$C527),IN_1F!$B$2:$X$2946,6,FALSE))=TRUE,"",VLOOKUP(CONCATENATE($B527,"-",$C527),IN_1F!$B$2:$X$2946,6,FALSE))</f>
        <v>0</v>
      </c>
      <c r="I527" s="911">
        <f>IF(ISERROR(VLOOKUP(CONCATENATE($B527,"-",$C527),IN_1F!$B$2:$X$2946,7,FALSE))=TRUE,"",VLOOKUP(CONCATENATE($B527,"-",$C527),IN_1F!$B$2:$X$2946,7,FALSE))</f>
        <v>0</v>
      </c>
      <c r="J527" s="913">
        <f>IF(ISERROR(VLOOKUP(CONCATENATE($B527,"-",$C527),IN_1F!$B$2:$X$2946,8,FALSE))=TRUE,"",VLOOKUP(CONCATENATE($B527,"-",$C527),IN_1F!$B$2:$X$2946,8,FALSE))</f>
        <v>0</v>
      </c>
      <c r="K527" s="911">
        <f>IF(ISERROR(VLOOKUP(CONCATENATE($B527,"-",$C527),IN_1F!$B$2:$X$2946,9,FALSE))=TRUE,"",VLOOKUP(CONCATENATE($B527,"-",$C527),IN_1F!$B$2:$X$2946,9,FALSE))</f>
        <v>0</v>
      </c>
      <c r="L527" s="913">
        <f>IF(ISERROR(VLOOKUP(CONCATENATE($B527,"-",$C527),IN_1F!$B$2:$X$2946,10,FALSE))=TRUE,"",VLOOKUP(CONCATENATE($B527,"-",$C527),IN_1F!$B$2:$X$2946,10,FALSE))</f>
        <v>0</v>
      </c>
      <c r="M527" s="1636">
        <f t="shared" si="39"/>
        <v>0</v>
      </c>
      <c r="N527" s="1637">
        <f t="shared" si="40"/>
        <v>0</v>
      </c>
    </row>
    <row r="528" spans="1:14" x14ac:dyDescent="0.3">
      <c r="A528" s="830" t="s">
        <v>1952</v>
      </c>
      <c r="B528" s="831" t="s">
        <v>1953</v>
      </c>
      <c r="C528" s="832">
        <v>9</v>
      </c>
      <c r="D528" s="1378" t="str">
        <f t="shared" si="38"/>
        <v/>
      </c>
      <c r="E528" s="911">
        <f>IF(ISERROR(VLOOKUP(CONCATENATE($B528,"-",$C528),IN_1F!$B$2:$X$2946,3,FALSE))=TRUE,"",VLOOKUP(CONCATENATE($B528,"-",$C528),IN_1F!$B$2:$X$2946,3,FALSE))</f>
        <v>0</v>
      </c>
      <c r="F528" s="912">
        <f>IF(ISERROR(VLOOKUP(CONCATENATE($B528,"-",$C528),IN_1F!$B$2:$X$2946,4,FALSE))=TRUE,"",VLOOKUP(CONCATENATE($B528,"-",$C528),IN_1F!$B$2:$X$2946,4,FALSE))</f>
        <v>0</v>
      </c>
      <c r="G528" s="911">
        <f>IF(ISERROR(VLOOKUP(CONCATENATE($B528,"-",$C528),IN_1F!$B$2:$X$2946,5,FALSE))=TRUE,"",VLOOKUP(CONCATENATE($B528,"-",$C528),IN_1F!$B$2:$X$2946,5,FALSE))</f>
        <v>0</v>
      </c>
      <c r="H528" s="913">
        <f>IF(ISERROR(VLOOKUP(CONCATENATE($B528,"-",$C528),IN_1F!$B$2:$X$2946,6,FALSE))=TRUE,"",VLOOKUP(CONCATENATE($B528,"-",$C528),IN_1F!$B$2:$X$2946,6,FALSE))</f>
        <v>0</v>
      </c>
      <c r="I528" s="911">
        <f>IF(ISERROR(VLOOKUP(CONCATENATE($B528,"-",$C528),IN_1F!$B$2:$X$2946,7,FALSE))=TRUE,"",VLOOKUP(CONCATENATE($B528,"-",$C528),IN_1F!$B$2:$X$2946,7,FALSE))</f>
        <v>0</v>
      </c>
      <c r="J528" s="913">
        <f>IF(ISERROR(VLOOKUP(CONCATENATE($B528,"-",$C528),IN_1F!$B$2:$X$2946,8,FALSE))=TRUE,"",VLOOKUP(CONCATENATE($B528,"-",$C528),IN_1F!$B$2:$X$2946,8,FALSE))</f>
        <v>0</v>
      </c>
      <c r="K528" s="911">
        <f>IF(ISERROR(VLOOKUP(CONCATENATE($B528,"-",$C528),IN_1F!$B$2:$X$2946,9,FALSE))=TRUE,"",VLOOKUP(CONCATENATE($B528,"-",$C528),IN_1F!$B$2:$X$2946,9,FALSE))</f>
        <v>0</v>
      </c>
      <c r="L528" s="913">
        <f>IF(ISERROR(VLOOKUP(CONCATENATE($B528,"-",$C528),IN_1F!$B$2:$X$2946,10,FALSE))=TRUE,"",VLOOKUP(CONCATENATE($B528,"-",$C528),IN_1F!$B$2:$X$2946,10,FALSE))</f>
        <v>0</v>
      </c>
      <c r="M528" s="1636">
        <f t="shared" si="39"/>
        <v>0</v>
      </c>
      <c r="N528" s="1637">
        <f t="shared" si="40"/>
        <v>0</v>
      </c>
    </row>
    <row r="529" spans="1:14" x14ac:dyDescent="0.3">
      <c r="A529" s="827" t="s">
        <v>1954</v>
      </c>
      <c r="B529" s="828" t="s">
        <v>1955</v>
      </c>
      <c r="C529" s="824">
        <v>9</v>
      </c>
      <c r="D529" s="1378" t="str">
        <f t="shared" si="38"/>
        <v/>
      </c>
      <c r="E529" s="911">
        <f>IF(ISERROR(VLOOKUP(CONCATENATE($B529,"-",$C529),IN_1F!$B$2:$X$2946,3,FALSE))=TRUE,"",VLOOKUP(CONCATENATE($B529,"-",$C529),IN_1F!$B$2:$X$2946,3,FALSE))</f>
        <v>0</v>
      </c>
      <c r="F529" s="912">
        <f>IF(ISERROR(VLOOKUP(CONCATENATE($B529,"-",$C529),IN_1F!$B$2:$X$2946,4,FALSE))=TRUE,"",VLOOKUP(CONCATENATE($B529,"-",$C529),IN_1F!$B$2:$X$2946,4,FALSE))</f>
        <v>0</v>
      </c>
      <c r="G529" s="911">
        <f>IF(ISERROR(VLOOKUP(CONCATENATE($B529,"-",$C529),IN_1F!$B$2:$X$2946,5,FALSE))=TRUE,"",VLOOKUP(CONCATENATE($B529,"-",$C529),IN_1F!$B$2:$X$2946,5,FALSE))</f>
        <v>0</v>
      </c>
      <c r="H529" s="913">
        <f>IF(ISERROR(VLOOKUP(CONCATENATE($B529,"-",$C529),IN_1F!$B$2:$X$2946,6,FALSE))=TRUE,"",VLOOKUP(CONCATENATE($B529,"-",$C529),IN_1F!$B$2:$X$2946,6,FALSE))</f>
        <v>0</v>
      </c>
      <c r="I529" s="911">
        <f>IF(ISERROR(VLOOKUP(CONCATENATE($B529,"-",$C529),IN_1F!$B$2:$X$2946,7,FALSE))=TRUE,"",VLOOKUP(CONCATENATE($B529,"-",$C529),IN_1F!$B$2:$X$2946,7,FALSE))</f>
        <v>0</v>
      </c>
      <c r="J529" s="913">
        <f>IF(ISERROR(VLOOKUP(CONCATENATE($B529,"-",$C529),IN_1F!$B$2:$X$2946,8,FALSE))=TRUE,"",VLOOKUP(CONCATENATE($B529,"-",$C529),IN_1F!$B$2:$X$2946,8,FALSE))</f>
        <v>0</v>
      </c>
      <c r="K529" s="911">
        <f>IF(ISERROR(VLOOKUP(CONCATENATE($B529,"-",$C529),IN_1F!$B$2:$X$2946,9,FALSE))=TRUE,"",VLOOKUP(CONCATENATE($B529,"-",$C529),IN_1F!$B$2:$X$2946,9,FALSE))</f>
        <v>0</v>
      </c>
      <c r="L529" s="913">
        <f>IF(ISERROR(VLOOKUP(CONCATENATE($B529,"-",$C529),IN_1F!$B$2:$X$2946,10,FALSE))=TRUE,"",VLOOKUP(CONCATENATE($B529,"-",$C529),IN_1F!$B$2:$X$2946,10,FALSE))</f>
        <v>0</v>
      </c>
      <c r="M529" s="1636">
        <f t="shared" si="39"/>
        <v>0</v>
      </c>
      <c r="N529" s="1637">
        <f t="shared" si="40"/>
        <v>0</v>
      </c>
    </row>
    <row r="530" spans="1:14" x14ac:dyDescent="0.3">
      <c r="A530" s="830" t="s">
        <v>1956</v>
      </c>
      <c r="B530" s="831" t="s">
        <v>1957</v>
      </c>
      <c r="C530" s="832">
        <v>9</v>
      </c>
      <c r="D530" s="1378" t="str">
        <f t="shared" si="38"/>
        <v/>
      </c>
      <c r="E530" s="911">
        <f>IF(ISERROR(VLOOKUP(CONCATENATE($B530,"-",$C530),IN_1F!$B$2:$X$2946,3,FALSE))=TRUE,"",VLOOKUP(CONCATENATE($B530,"-",$C530),IN_1F!$B$2:$X$2946,3,FALSE))</f>
        <v>0</v>
      </c>
      <c r="F530" s="912">
        <f>IF(ISERROR(VLOOKUP(CONCATENATE($B530,"-",$C530),IN_1F!$B$2:$X$2946,4,FALSE))=TRUE,"",VLOOKUP(CONCATENATE($B530,"-",$C530),IN_1F!$B$2:$X$2946,4,FALSE))</f>
        <v>0</v>
      </c>
      <c r="G530" s="911">
        <f>IF(ISERROR(VLOOKUP(CONCATENATE($B530,"-",$C530),IN_1F!$B$2:$X$2946,5,FALSE))=TRUE,"",VLOOKUP(CONCATENATE($B530,"-",$C530),IN_1F!$B$2:$X$2946,5,FALSE))</f>
        <v>0</v>
      </c>
      <c r="H530" s="913">
        <f>IF(ISERROR(VLOOKUP(CONCATENATE($B530,"-",$C530),IN_1F!$B$2:$X$2946,6,FALSE))=TRUE,"",VLOOKUP(CONCATENATE($B530,"-",$C530),IN_1F!$B$2:$X$2946,6,FALSE))</f>
        <v>0</v>
      </c>
      <c r="I530" s="911">
        <f>IF(ISERROR(VLOOKUP(CONCATENATE($B530,"-",$C530),IN_1F!$B$2:$X$2946,7,FALSE))=TRUE,"",VLOOKUP(CONCATENATE($B530,"-",$C530),IN_1F!$B$2:$X$2946,7,FALSE))</f>
        <v>0</v>
      </c>
      <c r="J530" s="913">
        <f>IF(ISERROR(VLOOKUP(CONCATENATE($B530,"-",$C530),IN_1F!$B$2:$X$2946,8,FALSE))=TRUE,"",VLOOKUP(CONCATENATE($B530,"-",$C530),IN_1F!$B$2:$X$2946,8,FALSE))</f>
        <v>0</v>
      </c>
      <c r="K530" s="911">
        <f>IF(ISERROR(VLOOKUP(CONCATENATE($B530,"-",$C530),IN_1F!$B$2:$X$2946,9,FALSE))=TRUE,"",VLOOKUP(CONCATENATE($B530,"-",$C530),IN_1F!$B$2:$X$2946,9,FALSE))</f>
        <v>0</v>
      </c>
      <c r="L530" s="913">
        <f>IF(ISERROR(VLOOKUP(CONCATENATE($B530,"-",$C530),IN_1F!$B$2:$X$2946,10,FALSE))=TRUE,"",VLOOKUP(CONCATENATE($B530,"-",$C530),IN_1F!$B$2:$X$2946,10,FALSE))</f>
        <v>0</v>
      </c>
      <c r="M530" s="1636">
        <f t="shared" si="39"/>
        <v>0</v>
      </c>
      <c r="N530" s="1637">
        <f t="shared" si="40"/>
        <v>0</v>
      </c>
    </row>
    <row r="531" spans="1:14" x14ac:dyDescent="0.3">
      <c r="A531" s="827" t="s">
        <v>1958</v>
      </c>
      <c r="B531" s="828" t="s">
        <v>1959</v>
      </c>
      <c r="C531" s="824">
        <v>9</v>
      </c>
      <c r="D531" s="1378" t="str">
        <f t="shared" si="38"/>
        <v/>
      </c>
      <c r="E531" s="911">
        <f>IF(ISERROR(VLOOKUP(CONCATENATE($B531,"-",$C531),IN_1F!$B$2:$X$2946,3,FALSE))=TRUE,"",VLOOKUP(CONCATENATE($B531,"-",$C531),IN_1F!$B$2:$X$2946,3,FALSE))</f>
        <v>0</v>
      </c>
      <c r="F531" s="912">
        <f>IF(ISERROR(VLOOKUP(CONCATENATE($B531,"-",$C531),IN_1F!$B$2:$X$2946,4,FALSE))=TRUE,"",VLOOKUP(CONCATENATE($B531,"-",$C531),IN_1F!$B$2:$X$2946,4,FALSE))</f>
        <v>0</v>
      </c>
      <c r="G531" s="911">
        <f>IF(ISERROR(VLOOKUP(CONCATENATE($B531,"-",$C531),IN_1F!$B$2:$X$2946,5,FALSE))=TRUE,"",VLOOKUP(CONCATENATE($B531,"-",$C531),IN_1F!$B$2:$X$2946,5,FALSE))</f>
        <v>0</v>
      </c>
      <c r="H531" s="913">
        <f>IF(ISERROR(VLOOKUP(CONCATENATE($B531,"-",$C531),IN_1F!$B$2:$X$2946,6,FALSE))=TRUE,"",VLOOKUP(CONCATENATE($B531,"-",$C531),IN_1F!$B$2:$X$2946,6,FALSE))</f>
        <v>0</v>
      </c>
      <c r="I531" s="911">
        <f>IF(ISERROR(VLOOKUP(CONCATENATE($B531,"-",$C531),IN_1F!$B$2:$X$2946,7,FALSE))=TRUE,"",VLOOKUP(CONCATENATE($B531,"-",$C531),IN_1F!$B$2:$X$2946,7,FALSE))</f>
        <v>0</v>
      </c>
      <c r="J531" s="913">
        <f>IF(ISERROR(VLOOKUP(CONCATENATE($B531,"-",$C531),IN_1F!$B$2:$X$2946,8,FALSE))=TRUE,"",VLOOKUP(CONCATENATE($B531,"-",$C531),IN_1F!$B$2:$X$2946,8,FALSE))</f>
        <v>0</v>
      </c>
      <c r="K531" s="911">
        <f>IF(ISERROR(VLOOKUP(CONCATENATE($B531,"-",$C531),IN_1F!$B$2:$X$2946,9,FALSE))=TRUE,"",VLOOKUP(CONCATENATE($B531,"-",$C531),IN_1F!$B$2:$X$2946,9,FALSE))</f>
        <v>0</v>
      </c>
      <c r="L531" s="913">
        <f>IF(ISERROR(VLOOKUP(CONCATENATE($B531,"-",$C531),IN_1F!$B$2:$X$2946,10,FALSE))=TRUE,"",VLOOKUP(CONCATENATE($B531,"-",$C531),IN_1F!$B$2:$X$2946,10,FALSE))</f>
        <v>0</v>
      </c>
      <c r="M531" s="1636">
        <f t="shared" si="39"/>
        <v>0</v>
      </c>
      <c r="N531" s="1637">
        <f t="shared" si="40"/>
        <v>0</v>
      </c>
    </row>
    <row r="532" spans="1:14" x14ac:dyDescent="0.3">
      <c r="A532" s="830" t="s">
        <v>1960</v>
      </c>
      <c r="B532" s="831" t="s">
        <v>1961</v>
      </c>
      <c r="C532" s="832">
        <v>9</v>
      </c>
      <c r="D532" s="1378" t="str">
        <f t="shared" si="38"/>
        <v/>
      </c>
      <c r="E532" s="911">
        <f>IF(ISERROR(VLOOKUP(CONCATENATE($B532,"-",$C532),IN_1F!$B$2:$X$2946,3,FALSE))=TRUE,"",VLOOKUP(CONCATENATE($B532,"-",$C532),IN_1F!$B$2:$X$2946,3,FALSE))</f>
        <v>0</v>
      </c>
      <c r="F532" s="912">
        <f>IF(ISERROR(VLOOKUP(CONCATENATE($B532,"-",$C532),IN_1F!$B$2:$X$2946,4,FALSE))=TRUE,"",VLOOKUP(CONCATENATE($B532,"-",$C532),IN_1F!$B$2:$X$2946,4,FALSE))</f>
        <v>0</v>
      </c>
      <c r="G532" s="911">
        <f>IF(ISERROR(VLOOKUP(CONCATENATE($B532,"-",$C532),IN_1F!$B$2:$X$2946,5,FALSE))=TRUE,"",VLOOKUP(CONCATENATE($B532,"-",$C532),IN_1F!$B$2:$X$2946,5,FALSE))</f>
        <v>0</v>
      </c>
      <c r="H532" s="913">
        <f>IF(ISERROR(VLOOKUP(CONCATENATE($B532,"-",$C532),IN_1F!$B$2:$X$2946,6,FALSE))=TRUE,"",VLOOKUP(CONCATENATE($B532,"-",$C532),IN_1F!$B$2:$X$2946,6,FALSE))</f>
        <v>0</v>
      </c>
      <c r="I532" s="911">
        <f>IF(ISERROR(VLOOKUP(CONCATENATE($B532,"-",$C532),IN_1F!$B$2:$X$2946,7,FALSE))=TRUE,"",VLOOKUP(CONCATENATE($B532,"-",$C532),IN_1F!$B$2:$X$2946,7,FALSE))</f>
        <v>0</v>
      </c>
      <c r="J532" s="913">
        <f>IF(ISERROR(VLOOKUP(CONCATENATE($B532,"-",$C532),IN_1F!$B$2:$X$2946,8,FALSE))=TRUE,"",VLOOKUP(CONCATENATE($B532,"-",$C532),IN_1F!$B$2:$X$2946,8,FALSE))</f>
        <v>0</v>
      </c>
      <c r="K532" s="911">
        <f>IF(ISERROR(VLOOKUP(CONCATENATE($B532,"-",$C532),IN_1F!$B$2:$X$2946,9,FALSE))=TRUE,"",VLOOKUP(CONCATENATE($B532,"-",$C532),IN_1F!$B$2:$X$2946,9,FALSE))</f>
        <v>0</v>
      </c>
      <c r="L532" s="913">
        <f>IF(ISERROR(VLOOKUP(CONCATENATE($B532,"-",$C532),IN_1F!$B$2:$X$2946,10,FALSE))=TRUE,"",VLOOKUP(CONCATENATE($B532,"-",$C532),IN_1F!$B$2:$X$2946,10,FALSE))</f>
        <v>0</v>
      </c>
      <c r="M532" s="1636">
        <f t="shared" si="39"/>
        <v>0</v>
      </c>
      <c r="N532" s="1637">
        <f t="shared" si="40"/>
        <v>0</v>
      </c>
    </row>
    <row r="533" spans="1:14" x14ac:dyDescent="0.3">
      <c r="A533" s="827" t="s">
        <v>1962</v>
      </c>
      <c r="B533" s="828" t="s">
        <v>1963</v>
      </c>
      <c r="C533" s="824">
        <v>9</v>
      </c>
      <c r="D533" s="1378" t="str">
        <f t="shared" si="38"/>
        <v/>
      </c>
      <c r="E533" s="911">
        <f>IF(ISERROR(VLOOKUP(CONCATENATE($B533,"-",$C533),IN_1F!$B$2:$X$2946,3,FALSE))=TRUE,"",VLOOKUP(CONCATENATE($B533,"-",$C533),IN_1F!$B$2:$X$2946,3,FALSE))</f>
        <v>0</v>
      </c>
      <c r="F533" s="912">
        <f>IF(ISERROR(VLOOKUP(CONCATENATE($B533,"-",$C533),IN_1F!$B$2:$X$2946,4,FALSE))=TRUE,"",VLOOKUP(CONCATENATE($B533,"-",$C533),IN_1F!$B$2:$X$2946,4,FALSE))</f>
        <v>0</v>
      </c>
      <c r="G533" s="911">
        <f>IF(ISERROR(VLOOKUP(CONCATENATE($B533,"-",$C533),IN_1F!$B$2:$X$2946,5,FALSE))=TRUE,"",VLOOKUP(CONCATENATE($B533,"-",$C533),IN_1F!$B$2:$X$2946,5,FALSE))</f>
        <v>0</v>
      </c>
      <c r="H533" s="913">
        <f>IF(ISERROR(VLOOKUP(CONCATENATE($B533,"-",$C533),IN_1F!$B$2:$X$2946,6,FALSE))=TRUE,"",VLOOKUP(CONCATENATE($B533,"-",$C533),IN_1F!$B$2:$X$2946,6,FALSE))</f>
        <v>0</v>
      </c>
      <c r="I533" s="911">
        <f>IF(ISERROR(VLOOKUP(CONCATENATE($B533,"-",$C533),IN_1F!$B$2:$X$2946,7,FALSE))=TRUE,"",VLOOKUP(CONCATENATE($B533,"-",$C533),IN_1F!$B$2:$X$2946,7,FALSE))</f>
        <v>0</v>
      </c>
      <c r="J533" s="913">
        <f>IF(ISERROR(VLOOKUP(CONCATENATE($B533,"-",$C533),IN_1F!$B$2:$X$2946,8,FALSE))=TRUE,"",VLOOKUP(CONCATENATE($B533,"-",$C533),IN_1F!$B$2:$X$2946,8,FALSE))</f>
        <v>0</v>
      </c>
      <c r="K533" s="911">
        <f>IF(ISERROR(VLOOKUP(CONCATENATE($B533,"-",$C533),IN_1F!$B$2:$X$2946,9,FALSE))=TRUE,"",VLOOKUP(CONCATENATE($B533,"-",$C533),IN_1F!$B$2:$X$2946,9,FALSE))</f>
        <v>0</v>
      </c>
      <c r="L533" s="913">
        <f>IF(ISERROR(VLOOKUP(CONCATENATE($B533,"-",$C533),IN_1F!$B$2:$X$2946,10,FALSE))=TRUE,"",VLOOKUP(CONCATENATE($B533,"-",$C533),IN_1F!$B$2:$X$2946,10,FALSE))</f>
        <v>0</v>
      </c>
      <c r="M533" s="1636">
        <f t="shared" si="39"/>
        <v>0</v>
      </c>
      <c r="N533" s="1637">
        <f t="shared" si="40"/>
        <v>0</v>
      </c>
    </row>
    <row r="534" spans="1:14" x14ac:dyDescent="0.3">
      <c r="A534" s="827" t="s">
        <v>1964</v>
      </c>
      <c r="B534" s="828" t="s">
        <v>1965</v>
      </c>
      <c r="C534" s="824">
        <v>9</v>
      </c>
      <c r="D534" s="1378" t="str">
        <f t="shared" si="38"/>
        <v/>
      </c>
      <c r="E534" s="911">
        <f>IF(ISERROR(VLOOKUP(CONCATENATE($B534,"-",$C534),IN_1F!$B$2:$X$2946,3,FALSE))=TRUE,"",VLOOKUP(CONCATENATE($B534,"-",$C534),IN_1F!$B$2:$X$2946,3,FALSE))</f>
        <v>0</v>
      </c>
      <c r="F534" s="912">
        <f>IF(ISERROR(VLOOKUP(CONCATENATE($B534,"-",$C534),IN_1F!$B$2:$X$2946,4,FALSE))=TRUE,"",VLOOKUP(CONCATENATE($B534,"-",$C534),IN_1F!$B$2:$X$2946,4,FALSE))</f>
        <v>0</v>
      </c>
      <c r="G534" s="911">
        <f>IF(ISERROR(VLOOKUP(CONCATENATE($B534,"-",$C534),IN_1F!$B$2:$X$2946,5,FALSE))=TRUE,"",VLOOKUP(CONCATENATE($B534,"-",$C534),IN_1F!$B$2:$X$2946,5,FALSE))</f>
        <v>0</v>
      </c>
      <c r="H534" s="913">
        <f>IF(ISERROR(VLOOKUP(CONCATENATE($B534,"-",$C534),IN_1F!$B$2:$X$2946,6,FALSE))=TRUE,"",VLOOKUP(CONCATENATE($B534,"-",$C534),IN_1F!$B$2:$X$2946,6,FALSE))</f>
        <v>0</v>
      </c>
      <c r="I534" s="911">
        <f>IF(ISERROR(VLOOKUP(CONCATENATE($B534,"-",$C534),IN_1F!$B$2:$X$2946,7,FALSE))=TRUE,"",VLOOKUP(CONCATENATE($B534,"-",$C534),IN_1F!$B$2:$X$2946,7,FALSE))</f>
        <v>0</v>
      </c>
      <c r="J534" s="913">
        <f>IF(ISERROR(VLOOKUP(CONCATENATE($B534,"-",$C534),IN_1F!$B$2:$X$2946,8,FALSE))=TRUE,"",VLOOKUP(CONCATENATE($B534,"-",$C534),IN_1F!$B$2:$X$2946,8,FALSE))</f>
        <v>0</v>
      </c>
      <c r="K534" s="911">
        <f>IF(ISERROR(VLOOKUP(CONCATENATE($B534,"-",$C534),IN_1F!$B$2:$X$2946,9,FALSE))=TRUE,"",VLOOKUP(CONCATENATE($B534,"-",$C534),IN_1F!$B$2:$X$2946,9,FALSE))</f>
        <v>0</v>
      </c>
      <c r="L534" s="913">
        <f>IF(ISERROR(VLOOKUP(CONCATENATE($B534,"-",$C534),IN_1F!$B$2:$X$2946,10,FALSE))=TRUE,"",VLOOKUP(CONCATENATE($B534,"-",$C534),IN_1F!$B$2:$X$2946,10,FALSE))</f>
        <v>0</v>
      </c>
      <c r="M534" s="1636">
        <f t="shared" si="39"/>
        <v>0</v>
      </c>
      <c r="N534" s="1637">
        <f t="shared" si="40"/>
        <v>0</v>
      </c>
    </row>
    <row r="535" spans="1:14" x14ac:dyDescent="0.3">
      <c r="A535" s="827" t="s">
        <v>1966</v>
      </c>
      <c r="B535" s="828" t="s">
        <v>1967</v>
      </c>
      <c r="C535" s="824">
        <v>9</v>
      </c>
      <c r="D535" s="1378" t="str">
        <f t="shared" si="38"/>
        <v/>
      </c>
      <c r="E535" s="911">
        <f>IF(ISERROR(VLOOKUP(CONCATENATE($B535,"-",$C535),IN_1F!$B$2:$X$2946,3,FALSE))=TRUE,"",VLOOKUP(CONCATENATE($B535,"-",$C535),IN_1F!$B$2:$X$2946,3,FALSE))</f>
        <v>0</v>
      </c>
      <c r="F535" s="912">
        <f>IF(ISERROR(VLOOKUP(CONCATENATE($B535,"-",$C535),IN_1F!$B$2:$X$2946,4,FALSE))=TRUE,"",VLOOKUP(CONCATENATE($B535,"-",$C535),IN_1F!$B$2:$X$2946,4,FALSE))</f>
        <v>0</v>
      </c>
      <c r="G535" s="911">
        <f>IF(ISERROR(VLOOKUP(CONCATENATE($B535,"-",$C535),IN_1F!$B$2:$X$2946,5,FALSE))=TRUE,"",VLOOKUP(CONCATENATE($B535,"-",$C535),IN_1F!$B$2:$X$2946,5,FALSE))</f>
        <v>0</v>
      </c>
      <c r="H535" s="913">
        <f>IF(ISERROR(VLOOKUP(CONCATENATE($B535,"-",$C535),IN_1F!$B$2:$X$2946,6,FALSE))=TRUE,"",VLOOKUP(CONCATENATE($B535,"-",$C535),IN_1F!$B$2:$X$2946,6,FALSE))</f>
        <v>0</v>
      </c>
      <c r="I535" s="911">
        <f>IF(ISERROR(VLOOKUP(CONCATENATE($B535,"-",$C535),IN_1F!$B$2:$X$2946,7,FALSE))=TRUE,"",VLOOKUP(CONCATENATE($B535,"-",$C535),IN_1F!$B$2:$X$2946,7,FALSE))</f>
        <v>0</v>
      </c>
      <c r="J535" s="913">
        <f>IF(ISERROR(VLOOKUP(CONCATENATE($B535,"-",$C535),IN_1F!$B$2:$X$2946,8,FALSE))=TRUE,"",VLOOKUP(CONCATENATE($B535,"-",$C535),IN_1F!$B$2:$X$2946,8,FALSE))</f>
        <v>0</v>
      </c>
      <c r="K535" s="911">
        <f>IF(ISERROR(VLOOKUP(CONCATENATE($B535,"-",$C535),IN_1F!$B$2:$X$2946,9,FALSE))=TRUE,"",VLOOKUP(CONCATENATE($B535,"-",$C535),IN_1F!$B$2:$X$2946,9,FALSE))</f>
        <v>0</v>
      </c>
      <c r="L535" s="913">
        <f>IF(ISERROR(VLOOKUP(CONCATENATE($B535,"-",$C535),IN_1F!$B$2:$X$2946,10,FALSE))=TRUE,"",VLOOKUP(CONCATENATE($B535,"-",$C535),IN_1F!$B$2:$X$2946,10,FALSE))</f>
        <v>0</v>
      </c>
      <c r="M535" s="1636">
        <f t="shared" si="39"/>
        <v>0</v>
      </c>
      <c r="N535" s="1637">
        <f t="shared" si="40"/>
        <v>0</v>
      </c>
    </row>
    <row r="536" spans="1:14" x14ac:dyDescent="0.3">
      <c r="A536" s="827" t="s">
        <v>1968</v>
      </c>
      <c r="B536" s="828" t="s">
        <v>1969</v>
      </c>
      <c r="C536" s="824">
        <v>9</v>
      </c>
      <c r="D536" s="1378" t="str">
        <f t="shared" si="38"/>
        <v/>
      </c>
      <c r="E536" s="911">
        <f>IF(ISERROR(VLOOKUP(CONCATENATE($B536,"-",$C536),IN_1F!$B$2:$X$2946,3,FALSE))=TRUE,"",VLOOKUP(CONCATENATE($B536,"-",$C536),IN_1F!$B$2:$X$2946,3,FALSE))</f>
        <v>0</v>
      </c>
      <c r="F536" s="912">
        <f>IF(ISERROR(VLOOKUP(CONCATENATE($B536,"-",$C536),IN_1F!$B$2:$X$2946,4,FALSE))=TRUE,"",VLOOKUP(CONCATENATE($B536,"-",$C536),IN_1F!$B$2:$X$2946,4,FALSE))</f>
        <v>0</v>
      </c>
      <c r="G536" s="911">
        <f>IF(ISERROR(VLOOKUP(CONCATENATE($B536,"-",$C536),IN_1F!$B$2:$X$2946,5,FALSE))=TRUE,"",VLOOKUP(CONCATENATE($B536,"-",$C536),IN_1F!$B$2:$X$2946,5,FALSE))</f>
        <v>0</v>
      </c>
      <c r="H536" s="913">
        <f>IF(ISERROR(VLOOKUP(CONCATENATE($B536,"-",$C536),IN_1F!$B$2:$X$2946,6,FALSE))=TRUE,"",VLOOKUP(CONCATENATE($B536,"-",$C536),IN_1F!$B$2:$X$2946,6,FALSE))</f>
        <v>0</v>
      </c>
      <c r="I536" s="911">
        <f>IF(ISERROR(VLOOKUP(CONCATENATE($B536,"-",$C536),IN_1F!$B$2:$X$2946,7,FALSE))=TRUE,"",VLOOKUP(CONCATENATE($B536,"-",$C536),IN_1F!$B$2:$X$2946,7,FALSE))</f>
        <v>0</v>
      </c>
      <c r="J536" s="913">
        <f>IF(ISERROR(VLOOKUP(CONCATENATE($B536,"-",$C536),IN_1F!$B$2:$X$2946,8,FALSE))=TRUE,"",VLOOKUP(CONCATENATE($B536,"-",$C536),IN_1F!$B$2:$X$2946,8,FALSE))</f>
        <v>0</v>
      </c>
      <c r="K536" s="911">
        <f>IF(ISERROR(VLOOKUP(CONCATENATE($B536,"-",$C536),IN_1F!$B$2:$X$2946,9,FALSE))=TRUE,"",VLOOKUP(CONCATENATE($B536,"-",$C536),IN_1F!$B$2:$X$2946,9,FALSE))</f>
        <v>0</v>
      </c>
      <c r="L536" s="913">
        <f>IF(ISERROR(VLOOKUP(CONCATENATE($B536,"-",$C536),IN_1F!$B$2:$X$2946,10,FALSE))=TRUE,"",VLOOKUP(CONCATENATE($B536,"-",$C536),IN_1F!$B$2:$X$2946,10,FALSE))</f>
        <v>0</v>
      </c>
      <c r="M536" s="1636">
        <f t="shared" si="39"/>
        <v>0</v>
      </c>
      <c r="N536" s="1637">
        <f t="shared" si="40"/>
        <v>0</v>
      </c>
    </row>
    <row r="537" spans="1:14" x14ac:dyDescent="0.3">
      <c r="A537" s="827" t="s">
        <v>1970</v>
      </c>
      <c r="B537" s="828" t="s">
        <v>1971</v>
      </c>
      <c r="C537" s="824">
        <v>9</v>
      </c>
      <c r="D537" s="1378" t="str">
        <f t="shared" si="38"/>
        <v/>
      </c>
      <c r="E537" s="911">
        <f>IF(ISERROR(VLOOKUP(CONCATENATE($B537,"-",$C537),IN_1F!$B$2:$X$2946,3,FALSE))=TRUE,"",VLOOKUP(CONCATENATE($B537,"-",$C537),IN_1F!$B$2:$X$2946,3,FALSE))</f>
        <v>0</v>
      </c>
      <c r="F537" s="912">
        <f>IF(ISERROR(VLOOKUP(CONCATENATE($B537,"-",$C537),IN_1F!$B$2:$X$2946,4,FALSE))=TRUE,"",VLOOKUP(CONCATENATE($B537,"-",$C537),IN_1F!$B$2:$X$2946,4,FALSE))</f>
        <v>0</v>
      </c>
      <c r="G537" s="911">
        <f>IF(ISERROR(VLOOKUP(CONCATENATE($B537,"-",$C537),IN_1F!$B$2:$X$2946,5,FALSE))=TRUE,"",VLOOKUP(CONCATENATE($B537,"-",$C537),IN_1F!$B$2:$X$2946,5,FALSE))</f>
        <v>0</v>
      </c>
      <c r="H537" s="913">
        <f>IF(ISERROR(VLOOKUP(CONCATENATE($B537,"-",$C537),IN_1F!$B$2:$X$2946,6,FALSE))=TRUE,"",VLOOKUP(CONCATENATE($B537,"-",$C537),IN_1F!$B$2:$X$2946,6,FALSE))</f>
        <v>0</v>
      </c>
      <c r="I537" s="911">
        <f>IF(ISERROR(VLOOKUP(CONCATENATE($B537,"-",$C537),IN_1F!$B$2:$X$2946,7,FALSE))=TRUE,"",VLOOKUP(CONCATENATE($B537,"-",$C537),IN_1F!$B$2:$X$2946,7,FALSE))</f>
        <v>0</v>
      </c>
      <c r="J537" s="913">
        <f>IF(ISERROR(VLOOKUP(CONCATENATE($B537,"-",$C537),IN_1F!$B$2:$X$2946,8,FALSE))=TRUE,"",VLOOKUP(CONCATENATE($B537,"-",$C537),IN_1F!$B$2:$X$2946,8,FALSE))</f>
        <v>0</v>
      </c>
      <c r="K537" s="911">
        <f>IF(ISERROR(VLOOKUP(CONCATENATE($B537,"-",$C537),IN_1F!$B$2:$X$2946,9,FALSE))=TRUE,"",VLOOKUP(CONCATENATE($B537,"-",$C537),IN_1F!$B$2:$X$2946,9,FALSE))</f>
        <v>0</v>
      </c>
      <c r="L537" s="913">
        <f>IF(ISERROR(VLOOKUP(CONCATENATE($B537,"-",$C537),IN_1F!$B$2:$X$2946,10,FALSE))=TRUE,"",VLOOKUP(CONCATENATE($B537,"-",$C537),IN_1F!$B$2:$X$2946,10,FALSE))</f>
        <v>0</v>
      </c>
      <c r="M537" s="1636">
        <f t="shared" si="39"/>
        <v>0</v>
      </c>
      <c r="N537" s="1637">
        <f t="shared" si="40"/>
        <v>0</v>
      </c>
    </row>
    <row r="538" spans="1:14" x14ac:dyDescent="0.3">
      <c r="A538" s="827" t="s">
        <v>1972</v>
      </c>
      <c r="B538" s="828" t="s">
        <v>1973</v>
      </c>
      <c r="C538" s="824">
        <v>9</v>
      </c>
      <c r="D538" s="1378" t="str">
        <f t="shared" si="38"/>
        <v/>
      </c>
      <c r="E538" s="911">
        <f>IF(ISERROR(VLOOKUP(CONCATENATE($B538,"-",$C538),IN_1F!$B$2:$X$2946,3,FALSE))=TRUE,"",VLOOKUP(CONCATENATE($B538,"-",$C538),IN_1F!$B$2:$X$2946,3,FALSE))</f>
        <v>0</v>
      </c>
      <c r="F538" s="912">
        <f>IF(ISERROR(VLOOKUP(CONCATENATE($B538,"-",$C538),IN_1F!$B$2:$X$2946,4,FALSE))=TRUE,"",VLOOKUP(CONCATENATE($B538,"-",$C538),IN_1F!$B$2:$X$2946,4,FALSE))</f>
        <v>0</v>
      </c>
      <c r="G538" s="911">
        <f>IF(ISERROR(VLOOKUP(CONCATENATE($B538,"-",$C538),IN_1F!$B$2:$X$2946,5,FALSE))=TRUE,"",VLOOKUP(CONCATENATE($B538,"-",$C538),IN_1F!$B$2:$X$2946,5,FALSE))</f>
        <v>0</v>
      </c>
      <c r="H538" s="913">
        <f>IF(ISERROR(VLOOKUP(CONCATENATE($B538,"-",$C538),IN_1F!$B$2:$X$2946,6,FALSE))=TRUE,"",VLOOKUP(CONCATENATE($B538,"-",$C538),IN_1F!$B$2:$X$2946,6,FALSE))</f>
        <v>0</v>
      </c>
      <c r="I538" s="911">
        <f>IF(ISERROR(VLOOKUP(CONCATENATE($B538,"-",$C538),IN_1F!$B$2:$X$2946,7,FALSE))=TRUE,"",VLOOKUP(CONCATENATE($B538,"-",$C538),IN_1F!$B$2:$X$2946,7,FALSE))</f>
        <v>0</v>
      </c>
      <c r="J538" s="913">
        <f>IF(ISERROR(VLOOKUP(CONCATENATE($B538,"-",$C538),IN_1F!$B$2:$X$2946,8,FALSE))=TRUE,"",VLOOKUP(CONCATENATE($B538,"-",$C538),IN_1F!$B$2:$X$2946,8,FALSE))</f>
        <v>0</v>
      </c>
      <c r="K538" s="911">
        <f>IF(ISERROR(VLOOKUP(CONCATENATE($B538,"-",$C538),IN_1F!$B$2:$X$2946,9,FALSE))=TRUE,"",VLOOKUP(CONCATENATE($B538,"-",$C538),IN_1F!$B$2:$X$2946,9,FALSE))</f>
        <v>0</v>
      </c>
      <c r="L538" s="913">
        <f>IF(ISERROR(VLOOKUP(CONCATENATE($B538,"-",$C538),IN_1F!$B$2:$X$2946,10,FALSE))=TRUE,"",VLOOKUP(CONCATENATE($B538,"-",$C538),IN_1F!$B$2:$X$2946,10,FALSE))</f>
        <v>0</v>
      </c>
      <c r="M538" s="1636">
        <f t="shared" si="39"/>
        <v>0</v>
      </c>
      <c r="N538" s="1637">
        <f t="shared" si="40"/>
        <v>0</v>
      </c>
    </row>
    <row r="539" spans="1:14" x14ac:dyDescent="0.3">
      <c r="A539" s="827" t="s">
        <v>1974</v>
      </c>
      <c r="B539" s="828" t="s">
        <v>1975</v>
      </c>
      <c r="C539" s="824">
        <v>9</v>
      </c>
      <c r="D539" s="1378" t="str">
        <f t="shared" si="38"/>
        <v/>
      </c>
      <c r="E539" s="911">
        <f>IF(ISERROR(VLOOKUP(CONCATENATE($B539,"-",$C539),IN_1F!$B$2:$X$2946,3,FALSE))=TRUE,"",VLOOKUP(CONCATENATE($B539,"-",$C539),IN_1F!$B$2:$X$2946,3,FALSE))</f>
        <v>0</v>
      </c>
      <c r="F539" s="912">
        <f>IF(ISERROR(VLOOKUP(CONCATENATE($B539,"-",$C539),IN_1F!$B$2:$X$2946,4,FALSE))=TRUE,"",VLOOKUP(CONCATENATE($B539,"-",$C539),IN_1F!$B$2:$X$2946,4,FALSE))</f>
        <v>0</v>
      </c>
      <c r="G539" s="911">
        <f>IF(ISERROR(VLOOKUP(CONCATENATE($B539,"-",$C539),IN_1F!$B$2:$X$2946,5,FALSE))=TRUE,"",VLOOKUP(CONCATENATE($B539,"-",$C539),IN_1F!$B$2:$X$2946,5,FALSE))</f>
        <v>0</v>
      </c>
      <c r="H539" s="913">
        <f>IF(ISERROR(VLOOKUP(CONCATENATE($B539,"-",$C539),IN_1F!$B$2:$X$2946,6,FALSE))=TRUE,"",VLOOKUP(CONCATENATE($B539,"-",$C539),IN_1F!$B$2:$X$2946,6,FALSE))</f>
        <v>0</v>
      </c>
      <c r="I539" s="911">
        <f>IF(ISERROR(VLOOKUP(CONCATENATE($B539,"-",$C539),IN_1F!$B$2:$X$2946,7,FALSE))=TRUE,"",VLOOKUP(CONCATENATE($B539,"-",$C539),IN_1F!$B$2:$X$2946,7,FALSE))</f>
        <v>0</v>
      </c>
      <c r="J539" s="913">
        <f>IF(ISERROR(VLOOKUP(CONCATENATE($B539,"-",$C539),IN_1F!$B$2:$X$2946,8,FALSE))=TRUE,"",VLOOKUP(CONCATENATE($B539,"-",$C539),IN_1F!$B$2:$X$2946,8,FALSE))</f>
        <v>0</v>
      </c>
      <c r="K539" s="911">
        <f>IF(ISERROR(VLOOKUP(CONCATENATE($B539,"-",$C539),IN_1F!$B$2:$X$2946,9,FALSE))=TRUE,"",VLOOKUP(CONCATENATE($B539,"-",$C539),IN_1F!$B$2:$X$2946,9,FALSE))</f>
        <v>0</v>
      </c>
      <c r="L539" s="913">
        <f>IF(ISERROR(VLOOKUP(CONCATENATE($B539,"-",$C539),IN_1F!$B$2:$X$2946,10,FALSE))=TRUE,"",VLOOKUP(CONCATENATE($B539,"-",$C539),IN_1F!$B$2:$X$2946,10,FALSE))</f>
        <v>0</v>
      </c>
      <c r="M539" s="1636">
        <f t="shared" si="39"/>
        <v>0</v>
      </c>
      <c r="N539" s="1637">
        <f t="shared" si="40"/>
        <v>0</v>
      </c>
    </row>
    <row r="540" spans="1:14" x14ac:dyDescent="0.3">
      <c r="A540" s="827" t="s">
        <v>1976</v>
      </c>
      <c r="B540" s="828" t="s">
        <v>1977</v>
      </c>
      <c r="C540" s="824">
        <v>9</v>
      </c>
      <c r="D540" s="1378" t="str">
        <f t="shared" si="38"/>
        <v/>
      </c>
      <c r="E540" s="911">
        <f>IF(ISERROR(VLOOKUP(CONCATENATE($B540,"-",$C540),IN_1F!$B$2:$X$2946,3,FALSE))=TRUE,"",VLOOKUP(CONCATENATE($B540,"-",$C540),IN_1F!$B$2:$X$2946,3,FALSE))</f>
        <v>0</v>
      </c>
      <c r="F540" s="912">
        <f>IF(ISERROR(VLOOKUP(CONCATENATE($B540,"-",$C540),IN_1F!$B$2:$X$2946,4,FALSE))=TRUE,"",VLOOKUP(CONCATENATE($B540,"-",$C540),IN_1F!$B$2:$X$2946,4,FALSE))</f>
        <v>0</v>
      </c>
      <c r="G540" s="911">
        <f>IF(ISERROR(VLOOKUP(CONCATENATE($B540,"-",$C540),IN_1F!$B$2:$X$2946,5,FALSE))=TRUE,"",VLOOKUP(CONCATENATE($B540,"-",$C540),IN_1F!$B$2:$X$2946,5,FALSE))</f>
        <v>0</v>
      </c>
      <c r="H540" s="913">
        <f>IF(ISERROR(VLOOKUP(CONCATENATE($B540,"-",$C540),IN_1F!$B$2:$X$2946,6,FALSE))=TRUE,"",VLOOKUP(CONCATENATE($B540,"-",$C540),IN_1F!$B$2:$X$2946,6,FALSE))</f>
        <v>0</v>
      </c>
      <c r="I540" s="911">
        <f>IF(ISERROR(VLOOKUP(CONCATENATE($B540,"-",$C540),IN_1F!$B$2:$X$2946,7,FALSE))=TRUE,"",VLOOKUP(CONCATENATE($B540,"-",$C540),IN_1F!$B$2:$X$2946,7,FALSE))</f>
        <v>0</v>
      </c>
      <c r="J540" s="913">
        <f>IF(ISERROR(VLOOKUP(CONCATENATE($B540,"-",$C540),IN_1F!$B$2:$X$2946,8,FALSE))=TRUE,"",VLOOKUP(CONCATENATE($B540,"-",$C540),IN_1F!$B$2:$X$2946,8,FALSE))</f>
        <v>0</v>
      </c>
      <c r="K540" s="911">
        <f>IF(ISERROR(VLOOKUP(CONCATENATE($B540,"-",$C540),IN_1F!$B$2:$X$2946,9,FALSE))=TRUE,"",VLOOKUP(CONCATENATE($B540,"-",$C540),IN_1F!$B$2:$X$2946,9,FALSE))</f>
        <v>0</v>
      </c>
      <c r="L540" s="913">
        <f>IF(ISERROR(VLOOKUP(CONCATENATE($B540,"-",$C540),IN_1F!$B$2:$X$2946,10,FALSE))=TRUE,"",VLOOKUP(CONCATENATE($B540,"-",$C540),IN_1F!$B$2:$X$2946,10,FALSE))</f>
        <v>0</v>
      </c>
      <c r="M540" s="1636">
        <f t="shared" si="39"/>
        <v>0</v>
      </c>
      <c r="N540" s="1637">
        <f t="shared" si="40"/>
        <v>0</v>
      </c>
    </row>
    <row r="541" spans="1:14" x14ac:dyDescent="0.3">
      <c r="A541" s="833" t="s">
        <v>1978</v>
      </c>
      <c r="B541" s="834" t="s">
        <v>1979</v>
      </c>
      <c r="C541" s="832">
        <v>9</v>
      </c>
      <c r="D541" s="1378" t="str">
        <f t="shared" si="38"/>
        <v/>
      </c>
      <c r="E541" s="911">
        <f>IF(ISERROR(VLOOKUP(CONCATENATE($B541,"-",$C541),IN_1F!$B$2:$X$2946,3,FALSE))=TRUE,"",VLOOKUP(CONCATENATE($B541,"-",$C541),IN_1F!$B$2:$X$2946,3,FALSE))</f>
        <v>0</v>
      </c>
      <c r="F541" s="912">
        <f>IF(ISERROR(VLOOKUP(CONCATENATE($B541,"-",$C541),IN_1F!$B$2:$X$2946,4,FALSE))=TRUE,"",VLOOKUP(CONCATENATE($B541,"-",$C541),IN_1F!$B$2:$X$2946,4,FALSE))</f>
        <v>0</v>
      </c>
      <c r="G541" s="911">
        <f>IF(ISERROR(VLOOKUP(CONCATENATE($B541,"-",$C541),IN_1F!$B$2:$X$2946,5,FALSE))=TRUE,"",VLOOKUP(CONCATENATE($B541,"-",$C541),IN_1F!$B$2:$X$2946,5,FALSE))</f>
        <v>0</v>
      </c>
      <c r="H541" s="913">
        <f>IF(ISERROR(VLOOKUP(CONCATENATE($B541,"-",$C541),IN_1F!$B$2:$X$2946,6,FALSE))=TRUE,"",VLOOKUP(CONCATENATE($B541,"-",$C541),IN_1F!$B$2:$X$2946,6,FALSE))</f>
        <v>0</v>
      </c>
      <c r="I541" s="911">
        <f>IF(ISERROR(VLOOKUP(CONCATENATE($B541,"-",$C541),IN_1F!$B$2:$X$2946,7,FALSE))=TRUE,"",VLOOKUP(CONCATENATE($B541,"-",$C541),IN_1F!$B$2:$X$2946,7,FALSE))</f>
        <v>0</v>
      </c>
      <c r="J541" s="913">
        <f>IF(ISERROR(VLOOKUP(CONCATENATE($B541,"-",$C541),IN_1F!$B$2:$X$2946,8,FALSE))=TRUE,"",VLOOKUP(CONCATENATE($B541,"-",$C541),IN_1F!$B$2:$X$2946,8,FALSE))</f>
        <v>0</v>
      </c>
      <c r="K541" s="911">
        <f>IF(ISERROR(VLOOKUP(CONCATENATE($B541,"-",$C541),IN_1F!$B$2:$X$2946,9,FALSE))=TRUE,"",VLOOKUP(CONCATENATE($B541,"-",$C541),IN_1F!$B$2:$X$2946,9,FALSE))</f>
        <v>0</v>
      </c>
      <c r="L541" s="913">
        <f>IF(ISERROR(VLOOKUP(CONCATENATE($B541,"-",$C541),IN_1F!$B$2:$X$2946,10,FALSE))=TRUE,"",VLOOKUP(CONCATENATE($B541,"-",$C541),IN_1F!$B$2:$X$2946,10,FALSE))</f>
        <v>0</v>
      </c>
      <c r="M541" s="1636">
        <f t="shared" si="39"/>
        <v>0</v>
      </c>
      <c r="N541" s="1637">
        <f t="shared" si="40"/>
        <v>0</v>
      </c>
    </row>
    <row r="542" spans="1:14" x14ac:dyDescent="0.3">
      <c r="A542" s="827" t="s">
        <v>1980</v>
      </c>
      <c r="B542" s="828" t="s">
        <v>1981</v>
      </c>
      <c r="C542" s="824">
        <v>9</v>
      </c>
      <c r="D542" s="1378" t="str">
        <f t="shared" si="38"/>
        <v/>
      </c>
      <c r="E542" s="911">
        <f>IF(ISERROR(VLOOKUP(CONCATENATE($B542,"-",$C542),IN_1F!$B$2:$X$2946,3,FALSE))=TRUE,"",VLOOKUP(CONCATENATE($B542,"-",$C542),IN_1F!$B$2:$X$2946,3,FALSE))</f>
        <v>0</v>
      </c>
      <c r="F542" s="912">
        <f>IF(ISERROR(VLOOKUP(CONCATENATE($B542,"-",$C542),IN_1F!$B$2:$X$2946,4,FALSE))=TRUE,"",VLOOKUP(CONCATENATE($B542,"-",$C542),IN_1F!$B$2:$X$2946,4,FALSE))</f>
        <v>0</v>
      </c>
      <c r="G542" s="911">
        <f>IF(ISERROR(VLOOKUP(CONCATENATE($B542,"-",$C542),IN_1F!$B$2:$X$2946,5,FALSE))=TRUE,"",VLOOKUP(CONCATENATE($B542,"-",$C542),IN_1F!$B$2:$X$2946,5,FALSE))</f>
        <v>0</v>
      </c>
      <c r="H542" s="913">
        <f>IF(ISERROR(VLOOKUP(CONCATENATE($B542,"-",$C542),IN_1F!$B$2:$X$2946,6,FALSE))=TRUE,"",VLOOKUP(CONCATENATE($B542,"-",$C542),IN_1F!$B$2:$X$2946,6,FALSE))</f>
        <v>0</v>
      </c>
      <c r="I542" s="911">
        <f>IF(ISERROR(VLOOKUP(CONCATENATE($B542,"-",$C542),IN_1F!$B$2:$X$2946,7,FALSE))=TRUE,"",VLOOKUP(CONCATENATE($B542,"-",$C542),IN_1F!$B$2:$X$2946,7,FALSE))</f>
        <v>0</v>
      </c>
      <c r="J542" s="913">
        <f>IF(ISERROR(VLOOKUP(CONCATENATE($B542,"-",$C542),IN_1F!$B$2:$X$2946,8,FALSE))=TRUE,"",VLOOKUP(CONCATENATE($B542,"-",$C542),IN_1F!$B$2:$X$2946,8,FALSE))</f>
        <v>0</v>
      </c>
      <c r="K542" s="911">
        <f>IF(ISERROR(VLOOKUP(CONCATENATE($B542,"-",$C542),IN_1F!$B$2:$X$2946,9,FALSE))=TRUE,"",VLOOKUP(CONCATENATE($B542,"-",$C542),IN_1F!$B$2:$X$2946,9,FALSE))</f>
        <v>0</v>
      </c>
      <c r="L542" s="913">
        <f>IF(ISERROR(VLOOKUP(CONCATENATE($B542,"-",$C542),IN_1F!$B$2:$X$2946,10,FALSE))=TRUE,"",VLOOKUP(CONCATENATE($B542,"-",$C542),IN_1F!$B$2:$X$2946,10,FALSE))</f>
        <v>0</v>
      </c>
      <c r="M542" s="1636">
        <f t="shared" si="39"/>
        <v>0</v>
      </c>
      <c r="N542" s="1637">
        <f t="shared" si="40"/>
        <v>0</v>
      </c>
    </row>
    <row r="543" spans="1:14" x14ac:dyDescent="0.3">
      <c r="A543" s="833" t="s">
        <v>1982</v>
      </c>
      <c r="B543" s="834" t="s">
        <v>1983</v>
      </c>
      <c r="C543" s="832">
        <v>9</v>
      </c>
      <c r="D543" s="1378" t="str">
        <f t="shared" ref="D543:D559" si="41">CONCATENATE(D$510)</f>
        <v/>
      </c>
      <c r="E543" s="911">
        <f>IF(ISERROR(VLOOKUP(CONCATENATE($B543,"-",$C543),IN_1F!$B$2:$X$2946,3,FALSE))=TRUE,"",VLOOKUP(CONCATENATE($B543,"-",$C543),IN_1F!$B$2:$X$2946,3,FALSE))</f>
        <v>0</v>
      </c>
      <c r="F543" s="912">
        <f>IF(ISERROR(VLOOKUP(CONCATENATE($B543,"-",$C543),IN_1F!$B$2:$X$2946,4,FALSE))=TRUE,"",VLOOKUP(CONCATENATE($B543,"-",$C543),IN_1F!$B$2:$X$2946,4,FALSE))</f>
        <v>0</v>
      </c>
      <c r="G543" s="911">
        <f>IF(ISERROR(VLOOKUP(CONCATENATE($B543,"-",$C543),IN_1F!$B$2:$X$2946,5,FALSE))=TRUE,"",VLOOKUP(CONCATENATE($B543,"-",$C543),IN_1F!$B$2:$X$2946,5,FALSE))</f>
        <v>0</v>
      </c>
      <c r="H543" s="913">
        <f>IF(ISERROR(VLOOKUP(CONCATENATE($B543,"-",$C543),IN_1F!$B$2:$X$2946,6,FALSE))=TRUE,"",VLOOKUP(CONCATENATE($B543,"-",$C543),IN_1F!$B$2:$X$2946,6,FALSE))</f>
        <v>0</v>
      </c>
      <c r="I543" s="911">
        <f>IF(ISERROR(VLOOKUP(CONCATENATE($B543,"-",$C543),IN_1F!$B$2:$X$2946,7,FALSE))=TRUE,"",VLOOKUP(CONCATENATE($B543,"-",$C543),IN_1F!$B$2:$X$2946,7,FALSE))</f>
        <v>0</v>
      </c>
      <c r="J543" s="913">
        <f>IF(ISERROR(VLOOKUP(CONCATENATE($B543,"-",$C543),IN_1F!$B$2:$X$2946,8,FALSE))=TRUE,"",VLOOKUP(CONCATENATE($B543,"-",$C543),IN_1F!$B$2:$X$2946,8,FALSE))</f>
        <v>0</v>
      </c>
      <c r="K543" s="911">
        <f>IF(ISERROR(VLOOKUP(CONCATENATE($B543,"-",$C543),IN_1F!$B$2:$X$2946,9,FALSE))=TRUE,"",VLOOKUP(CONCATENATE($B543,"-",$C543),IN_1F!$B$2:$X$2946,9,FALSE))</f>
        <v>0</v>
      </c>
      <c r="L543" s="913">
        <f>IF(ISERROR(VLOOKUP(CONCATENATE($B543,"-",$C543),IN_1F!$B$2:$X$2946,10,FALSE))=TRUE,"",VLOOKUP(CONCATENATE($B543,"-",$C543),IN_1F!$B$2:$X$2946,10,FALSE))</f>
        <v>0</v>
      </c>
      <c r="M543" s="1636">
        <f t="shared" si="39"/>
        <v>0</v>
      </c>
      <c r="N543" s="1637">
        <f t="shared" si="40"/>
        <v>0</v>
      </c>
    </row>
    <row r="544" spans="1:14" x14ac:dyDescent="0.3">
      <c r="A544" s="827" t="s">
        <v>1984</v>
      </c>
      <c r="B544" s="828" t="s">
        <v>1985</v>
      </c>
      <c r="C544" s="824">
        <v>9</v>
      </c>
      <c r="D544" s="1378" t="str">
        <f t="shared" si="41"/>
        <v/>
      </c>
      <c r="E544" s="911">
        <f>IF(ISERROR(VLOOKUP(CONCATENATE($B544,"-",$C544),IN_1F!$B$2:$X$2946,3,FALSE))=TRUE,"",VLOOKUP(CONCATENATE($B544,"-",$C544),IN_1F!$B$2:$X$2946,3,FALSE))</f>
        <v>0</v>
      </c>
      <c r="F544" s="912">
        <f>IF(ISERROR(VLOOKUP(CONCATENATE($B544,"-",$C544),IN_1F!$B$2:$X$2946,4,FALSE))=TRUE,"",VLOOKUP(CONCATENATE($B544,"-",$C544),IN_1F!$B$2:$X$2946,4,FALSE))</f>
        <v>0</v>
      </c>
      <c r="G544" s="911">
        <f>IF(ISERROR(VLOOKUP(CONCATENATE($B544,"-",$C544),IN_1F!$B$2:$X$2946,5,FALSE))=TRUE,"",VLOOKUP(CONCATENATE($B544,"-",$C544),IN_1F!$B$2:$X$2946,5,FALSE))</f>
        <v>0</v>
      </c>
      <c r="H544" s="913">
        <f>IF(ISERROR(VLOOKUP(CONCATENATE($B544,"-",$C544),IN_1F!$B$2:$X$2946,6,FALSE))=TRUE,"",VLOOKUP(CONCATENATE($B544,"-",$C544),IN_1F!$B$2:$X$2946,6,FALSE))</f>
        <v>0</v>
      </c>
      <c r="I544" s="911">
        <f>IF(ISERROR(VLOOKUP(CONCATENATE($B544,"-",$C544),IN_1F!$B$2:$X$2946,7,FALSE))=TRUE,"",VLOOKUP(CONCATENATE($B544,"-",$C544),IN_1F!$B$2:$X$2946,7,FALSE))</f>
        <v>0</v>
      </c>
      <c r="J544" s="913">
        <f>IF(ISERROR(VLOOKUP(CONCATENATE($B544,"-",$C544),IN_1F!$B$2:$X$2946,8,FALSE))=TRUE,"",VLOOKUP(CONCATENATE($B544,"-",$C544),IN_1F!$B$2:$X$2946,8,FALSE))</f>
        <v>0</v>
      </c>
      <c r="K544" s="911">
        <f>IF(ISERROR(VLOOKUP(CONCATENATE($B544,"-",$C544),IN_1F!$B$2:$X$2946,9,FALSE))=TRUE,"",VLOOKUP(CONCATENATE($B544,"-",$C544),IN_1F!$B$2:$X$2946,9,FALSE))</f>
        <v>0</v>
      </c>
      <c r="L544" s="913">
        <f>IF(ISERROR(VLOOKUP(CONCATENATE($B544,"-",$C544),IN_1F!$B$2:$X$2946,10,FALSE))=TRUE,"",VLOOKUP(CONCATENATE($B544,"-",$C544),IN_1F!$B$2:$X$2946,10,FALSE))</f>
        <v>0</v>
      </c>
      <c r="M544" s="1636">
        <f t="shared" si="39"/>
        <v>0</v>
      </c>
      <c r="N544" s="1637">
        <f t="shared" si="40"/>
        <v>0</v>
      </c>
    </row>
    <row r="545" spans="1:14" x14ac:dyDescent="0.3">
      <c r="A545" s="822" t="s">
        <v>1986</v>
      </c>
      <c r="B545" s="823" t="s">
        <v>1987</v>
      </c>
      <c r="C545" s="824">
        <v>9</v>
      </c>
      <c r="D545" s="1378" t="str">
        <f t="shared" si="41"/>
        <v/>
      </c>
      <c r="E545" s="911">
        <f>IF(ISERROR(VLOOKUP(CONCATENATE($B545,"-",$C545),IN_1F!$B$2:$X$2946,3,FALSE))=TRUE,"",VLOOKUP(CONCATENATE($B545,"-",$C545),IN_1F!$B$2:$X$2946,3,FALSE))</f>
        <v>0</v>
      </c>
      <c r="F545" s="912">
        <f>IF(ISERROR(VLOOKUP(CONCATENATE($B545,"-",$C545),IN_1F!$B$2:$X$2946,4,FALSE))=TRUE,"",VLOOKUP(CONCATENATE($B545,"-",$C545),IN_1F!$B$2:$X$2946,4,FALSE))</f>
        <v>0</v>
      </c>
      <c r="G545" s="911">
        <f>IF(ISERROR(VLOOKUP(CONCATENATE($B545,"-",$C545),IN_1F!$B$2:$X$2946,5,FALSE))=TRUE,"",VLOOKUP(CONCATENATE($B545,"-",$C545),IN_1F!$B$2:$X$2946,5,FALSE))</f>
        <v>0</v>
      </c>
      <c r="H545" s="913">
        <f>IF(ISERROR(VLOOKUP(CONCATENATE($B545,"-",$C545),IN_1F!$B$2:$X$2946,6,FALSE))=TRUE,"",VLOOKUP(CONCATENATE($B545,"-",$C545),IN_1F!$B$2:$X$2946,6,FALSE))</f>
        <v>0</v>
      </c>
      <c r="I545" s="911">
        <f>IF(ISERROR(VLOOKUP(CONCATENATE($B545,"-",$C545),IN_1F!$B$2:$X$2946,7,FALSE))=TRUE,"",VLOOKUP(CONCATENATE($B545,"-",$C545),IN_1F!$B$2:$X$2946,7,FALSE))</f>
        <v>0</v>
      </c>
      <c r="J545" s="913">
        <f>IF(ISERROR(VLOOKUP(CONCATENATE($B545,"-",$C545),IN_1F!$B$2:$X$2946,8,FALSE))=TRUE,"",VLOOKUP(CONCATENATE($B545,"-",$C545),IN_1F!$B$2:$X$2946,8,FALSE))</f>
        <v>0</v>
      </c>
      <c r="K545" s="911">
        <f>IF(ISERROR(VLOOKUP(CONCATENATE($B545,"-",$C545),IN_1F!$B$2:$X$2946,9,FALSE))=TRUE,"",VLOOKUP(CONCATENATE($B545,"-",$C545),IN_1F!$B$2:$X$2946,9,FALSE))</f>
        <v>0</v>
      </c>
      <c r="L545" s="913">
        <f>IF(ISERROR(VLOOKUP(CONCATENATE($B545,"-",$C545),IN_1F!$B$2:$X$2946,10,FALSE))=TRUE,"",VLOOKUP(CONCATENATE($B545,"-",$C545),IN_1F!$B$2:$X$2946,10,FALSE))</f>
        <v>0</v>
      </c>
      <c r="M545" s="1636">
        <f t="shared" si="39"/>
        <v>0</v>
      </c>
      <c r="N545" s="1637">
        <f t="shared" si="40"/>
        <v>0</v>
      </c>
    </row>
    <row r="546" spans="1:14" x14ac:dyDescent="0.3">
      <c r="A546" s="827" t="s">
        <v>1988</v>
      </c>
      <c r="B546" s="828" t="s">
        <v>1989</v>
      </c>
      <c r="C546" s="824">
        <v>9</v>
      </c>
      <c r="D546" s="1378" t="str">
        <f t="shared" si="41"/>
        <v/>
      </c>
      <c r="E546" s="911">
        <f>IF(ISERROR(VLOOKUP(CONCATENATE($B546,"-",$C546),IN_1F!$B$2:$X$2946,3,FALSE))=TRUE,"",VLOOKUP(CONCATENATE($B546,"-",$C546),IN_1F!$B$2:$X$2946,3,FALSE))</f>
        <v>0</v>
      </c>
      <c r="F546" s="912">
        <f>IF(ISERROR(VLOOKUP(CONCATENATE($B546,"-",$C546),IN_1F!$B$2:$X$2946,4,FALSE))=TRUE,"",VLOOKUP(CONCATENATE($B546,"-",$C546),IN_1F!$B$2:$X$2946,4,FALSE))</f>
        <v>0</v>
      </c>
      <c r="G546" s="911">
        <f>IF(ISERROR(VLOOKUP(CONCATENATE($B546,"-",$C546),IN_1F!$B$2:$X$2946,5,FALSE))=TRUE,"",VLOOKUP(CONCATENATE($B546,"-",$C546),IN_1F!$B$2:$X$2946,5,FALSE))</f>
        <v>0</v>
      </c>
      <c r="H546" s="913">
        <f>IF(ISERROR(VLOOKUP(CONCATENATE($B546,"-",$C546),IN_1F!$B$2:$X$2946,6,FALSE))=TRUE,"",VLOOKUP(CONCATENATE($B546,"-",$C546),IN_1F!$B$2:$X$2946,6,FALSE))</f>
        <v>0</v>
      </c>
      <c r="I546" s="911">
        <f>IF(ISERROR(VLOOKUP(CONCATENATE($B546,"-",$C546),IN_1F!$B$2:$X$2946,7,FALSE))=TRUE,"",VLOOKUP(CONCATENATE($B546,"-",$C546),IN_1F!$B$2:$X$2946,7,FALSE))</f>
        <v>0</v>
      </c>
      <c r="J546" s="913">
        <f>IF(ISERROR(VLOOKUP(CONCATENATE($B546,"-",$C546),IN_1F!$B$2:$X$2946,8,FALSE))=TRUE,"",VLOOKUP(CONCATENATE($B546,"-",$C546),IN_1F!$B$2:$X$2946,8,FALSE))</f>
        <v>0</v>
      </c>
      <c r="K546" s="911">
        <f>IF(ISERROR(VLOOKUP(CONCATENATE($B546,"-",$C546),IN_1F!$B$2:$X$2946,9,FALSE))=TRUE,"",VLOOKUP(CONCATENATE($B546,"-",$C546),IN_1F!$B$2:$X$2946,9,FALSE))</f>
        <v>0</v>
      </c>
      <c r="L546" s="913">
        <f>IF(ISERROR(VLOOKUP(CONCATENATE($B546,"-",$C546),IN_1F!$B$2:$X$2946,10,FALSE))=TRUE,"",VLOOKUP(CONCATENATE($B546,"-",$C546),IN_1F!$B$2:$X$2946,10,FALSE))</f>
        <v>0</v>
      </c>
      <c r="M546" s="1636">
        <f t="shared" si="39"/>
        <v>0</v>
      </c>
      <c r="N546" s="1637">
        <f t="shared" si="40"/>
        <v>0</v>
      </c>
    </row>
    <row r="547" spans="1:14" x14ac:dyDescent="0.3">
      <c r="A547" s="827" t="s">
        <v>1990</v>
      </c>
      <c r="B547" s="828" t="s">
        <v>1991</v>
      </c>
      <c r="C547" s="824">
        <v>9</v>
      </c>
      <c r="D547" s="1378" t="str">
        <f t="shared" si="41"/>
        <v/>
      </c>
      <c r="E547" s="911">
        <f>IF(ISERROR(VLOOKUP(CONCATENATE($B547,"-",$C547),IN_1F!$B$2:$X$2946,3,FALSE))=TRUE,"",VLOOKUP(CONCATENATE($B547,"-",$C547),IN_1F!$B$2:$X$2946,3,FALSE))</f>
        <v>0</v>
      </c>
      <c r="F547" s="912">
        <f>IF(ISERROR(VLOOKUP(CONCATENATE($B547,"-",$C547),IN_1F!$B$2:$X$2946,4,FALSE))=TRUE,"",VLOOKUP(CONCATENATE($B547,"-",$C547),IN_1F!$B$2:$X$2946,4,FALSE))</f>
        <v>0</v>
      </c>
      <c r="G547" s="911">
        <f>IF(ISERROR(VLOOKUP(CONCATENATE($B547,"-",$C547),IN_1F!$B$2:$X$2946,5,FALSE))=TRUE,"",VLOOKUP(CONCATENATE($B547,"-",$C547),IN_1F!$B$2:$X$2946,5,FALSE))</f>
        <v>0</v>
      </c>
      <c r="H547" s="913">
        <f>IF(ISERROR(VLOOKUP(CONCATENATE($B547,"-",$C547),IN_1F!$B$2:$X$2946,6,FALSE))=TRUE,"",VLOOKUP(CONCATENATE($B547,"-",$C547),IN_1F!$B$2:$X$2946,6,FALSE))</f>
        <v>0</v>
      </c>
      <c r="I547" s="911">
        <f>IF(ISERROR(VLOOKUP(CONCATENATE($B547,"-",$C547),IN_1F!$B$2:$X$2946,7,FALSE))=TRUE,"",VLOOKUP(CONCATENATE($B547,"-",$C547),IN_1F!$B$2:$X$2946,7,FALSE))</f>
        <v>0</v>
      </c>
      <c r="J547" s="913">
        <f>IF(ISERROR(VLOOKUP(CONCATENATE($B547,"-",$C547),IN_1F!$B$2:$X$2946,8,FALSE))=TRUE,"",VLOOKUP(CONCATENATE($B547,"-",$C547),IN_1F!$B$2:$X$2946,8,FALSE))</f>
        <v>0</v>
      </c>
      <c r="K547" s="911">
        <f>IF(ISERROR(VLOOKUP(CONCATENATE($B547,"-",$C547),IN_1F!$B$2:$X$2946,9,FALSE))=TRUE,"",VLOOKUP(CONCATENATE($B547,"-",$C547),IN_1F!$B$2:$X$2946,9,FALSE))</f>
        <v>0</v>
      </c>
      <c r="L547" s="913">
        <f>IF(ISERROR(VLOOKUP(CONCATENATE($B547,"-",$C547),IN_1F!$B$2:$X$2946,10,FALSE))=TRUE,"",VLOOKUP(CONCATENATE($B547,"-",$C547),IN_1F!$B$2:$X$2946,10,FALSE))</f>
        <v>0</v>
      </c>
      <c r="M547" s="1636">
        <f t="shared" si="39"/>
        <v>0</v>
      </c>
      <c r="N547" s="1637">
        <f t="shared" si="40"/>
        <v>0</v>
      </c>
    </row>
    <row r="548" spans="1:14" x14ac:dyDescent="0.3">
      <c r="A548" s="827" t="s">
        <v>1992</v>
      </c>
      <c r="B548" s="828" t="s">
        <v>1993</v>
      </c>
      <c r="C548" s="824">
        <v>9</v>
      </c>
      <c r="D548" s="1378" t="str">
        <f t="shared" si="41"/>
        <v/>
      </c>
      <c r="E548" s="911">
        <f>IF(ISERROR(VLOOKUP(CONCATENATE($B548,"-",$C548),IN_1F!$B$2:$X$2946,3,FALSE))=TRUE,"",VLOOKUP(CONCATENATE($B548,"-",$C548),IN_1F!$B$2:$X$2946,3,FALSE))</f>
        <v>0</v>
      </c>
      <c r="F548" s="912">
        <f>IF(ISERROR(VLOOKUP(CONCATENATE($B548,"-",$C548),IN_1F!$B$2:$X$2946,4,FALSE))=TRUE,"",VLOOKUP(CONCATENATE($B548,"-",$C548),IN_1F!$B$2:$X$2946,4,FALSE))</f>
        <v>0</v>
      </c>
      <c r="G548" s="911">
        <f>IF(ISERROR(VLOOKUP(CONCATENATE($B548,"-",$C548),IN_1F!$B$2:$X$2946,5,FALSE))=TRUE,"",VLOOKUP(CONCATENATE($B548,"-",$C548),IN_1F!$B$2:$X$2946,5,FALSE))</f>
        <v>0</v>
      </c>
      <c r="H548" s="913">
        <f>IF(ISERROR(VLOOKUP(CONCATENATE($B548,"-",$C548),IN_1F!$B$2:$X$2946,6,FALSE))=TRUE,"",VLOOKUP(CONCATENATE($B548,"-",$C548),IN_1F!$B$2:$X$2946,6,FALSE))</f>
        <v>0</v>
      </c>
      <c r="I548" s="911">
        <f>IF(ISERROR(VLOOKUP(CONCATENATE($B548,"-",$C548),IN_1F!$B$2:$X$2946,7,FALSE))=TRUE,"",VLOOKUP(CONCATENATE($B548,"-",$C548),IN_1F!$B$2:$X$2946,7,FALSE))</f>
        <v>0</v>
      </c>
      <c r="J548" s="913">
        <f>IF(ISERROR(VLOOKUP(CONCATENATE($B548,"-",$C548),IN_1F!$B$2:$X$2946,8,FALSE))=TRUE,"",VLOOKUP(CONCATENATE($B548,"-",$C548),IN_1F!$B$2:$X$2946,8,FALSE))</f>
        <v>0</v>
      </c>
      <c r="K548" s="911">
        <f>IF(ISERROR(VLOOKUP(CONCATENATE($B548,"-",$C548),IN_1F!$B$2:$X$2946,9,FALSE))=TRUE,"",VLOOKUP(CONCATENATE($B548,"-",$C548),IN_1F!$B$2:$X$2946,9,FALSE))</f>
        <v>0</v>
      </c>
      <c r="L548" s="913">
        <f>IF(ISERROR(VLOOKUP(CONCATENATE($B548,"-",$C548),IN_1F!$B$2:$X$2946,10,FALSE))=TRUE,"",VLOOKUP(CONCATENATE($B548,"-",$C548),IN_1F!$B$2:$X$2946,10,FALSE))</f>
        <v>0</v>
      </c>
      <c r="M548" s="1636">
        <f t="shared" si="39"/>
        <v>0</v>
      </c>
      <c r="N548" s="1637">
        <f t="shared" si="40"/>
        <v>0</v>
      </c>
    </row>
    <row r="549" spans="1:14" x14ac:dyDescent="0.3">
      <c r="A549" s="827" t="s">
        <v>1994</v>
      </c>
      <c r="B549" s="828" t="s">
        <v>1995</v>
      </c>
      <c r="C549" s="824">
        <v>9</v>
      </c>
      <c r="D549" s="1378" t="str">
        <f t="shared" si="41"/>
        <v/>
      </c>
      <c r="E549" s="911">
        <f>IF(ISERROR(VLOOKUP(CONCATENATE($B549,"-",$C549),IN_1F!$B$2:$X$2946,3,FALSE))=TRUE,"",VLOOKUP(CONCATENATE($B549,"-",$C549),IN_1F!$B$2:$X$2946,3,FALSE))</f>
        <v>0</v>
      </c>
      <c r="F549" s="912">
        <f>IF(ISERROR(VLOOKUP(CONCATENATE($B549,"-",$C549),IN_1F!$B$2:$X$2946,4,FALSE))=TRUE,"",VLOOKUP(CONCATENATE($B549,"-",$C549),IN_1F!$B$2:$X$2946,4,FALSE))</f>
        <v>0</v>
      </c>
      <c r="G549" s="911">
        <f>IF(ISERROR(VLOOKUP(CONCATENATE($B549,"-",$C549),IN_1F!$B$2:$X$2946,5,FALSE))=TRUE,"",VLOOKUP(CONCATENATE($B549,"-",$C549),IN_1F!$B$2:$X$2946,5,FALSE))</f>
        <v>0</v>
      </c>
      <c r="H549" s="913">
        <f>IF(ISERROR(VLOOKUP(CONCATENATE($B549,"-",$C549),IN_1F!$B$2:$X$2946,6,FALSE))=TRUE,"",VLOOKUP(CONCATENATE($B549,"-",$C549),IN_1F!$B$2:$X$2946,6,FALSE))</f>
        <v>0</v>
      </c>
      <c r="I549" s="911">
        <f>IF(ISERROR(VLOOKUP(CONCATENATE($B549,"-",$C549),IN_1F!$B$2:$X$2946,7,FALSE))=TRUE,"",VLOOKUP(CONCATENATE($B549,"-",$C549),IN_1F!$B$2:$X$2946,7,FALSE))</f>
        <v>0</v>
      </c>
      <c r="J549" s="913">
        <f>IF(ISERROR(VLOOKUP(CONCATENATE($B549,"-",$C549),IN_1F!$B$2:$X$2946,8,FALSE))=TRUE,"",VLOOKUP(CONCATENATE($B549,"-",$C549),IN_1F!$B$2:$X$2946,8,FALSE))</f>
        <v>0</v>
      </c>
      <c r="K549" s="911">
        <f>IF(ISERROR(VLOOKUP(CONCATENATE($B549,"-",$C549),IN_1F!$B$2:$X$2946,9,FALSE))=TRUE,"",VLOOKUP(CONCATENATE($B549,"-",$C549),IN_1F!$B$2:$X$2946,9,FALSE))</f>
        <v>0</v>
      </c>
      <c r="L549" s="913">
        <f>IF(ISERROR(VLOOKUP(CONCATENATE($B549,"-",$C549),IN_1F!$B$2:$X$2946,10,FALSE))=TRUE,"",VLOOKUP(CONCATENATE($B549,"-",$C549),IN_1F!$B$2:$X$2946,10,FALSE))</f>
        <v>0</v>
      </c>
      <c r="M549" s="1636">
        <f t="shared" si="39"/>
        <v>0</v>
      </c>
      <c r="N549" s="1637">
        <f t="shared" si="40"/>
        <v>0</v>
      </c>
    </row>
    <row r="550" spans="1:14" x14ac:dyDescent="0.3">
      <c r="A550" s="827" t="s">
        <v>1996</v>
      </c>
      <c r="B550" s="828" t="s">
        <v>1997</v>
      </c>
      <c r="C550" s="824">
        <v>9</v>
      </c>
      <c r="D550" s="1378" t="str">
        <f t="shared" si="41"/>
        <v/>
      </c>
      <c r="E550" s="911">
        <f>IF(ISERROR(VLOOKUP(CONCATENATE($B550,"-",$C550),IN_1F!$B$2:$X$2946,3,FALSE))=TRUE,"",VLOOKUP(CONCATENATE($B550,"-",$C550),IN_1F!$B$2:$X$2946,3,FALSE))</f>
        <v>0</v>
      </c>
      <c r="F550" s="912">
        <f>IF(ISERROR(VLOOKUP(CONCATENATE($B550,"-",$C550),IN_1F!$B$2:$X$2946,4,FALSE))=TRUE,"",VLOOKUP(CONCATENATE($B550,"-",$C550),IN_1F!$B$2:$X$2946,4,FALSE))</f>
        <v>0</v>
      </c>
      <c r="G550" s="911">
        <f>IF(ISERROR(VLOOKUP(CONCATENATE($B550,"-",$C550),IN_1F!$B$2:$X$2946,5,FALSE))=TRUE,"",VLOOKUP(CONCATENATE($B550,"-",$C550),IN_1F!$B$2:$X$2946,5,FALSE))</f>
        <v>0</v>
      </c>
      <c r="H550" s="913">
        <f>IF(ISERROR(VLOOKUP(CONCATENATE($B550,"-",$C550),IN_1F!$B$2:$X$2946,6,FALSE))=TRUE,"",VLOOKUP(CONCATENATE($B550,"-",$C550),IN_1F!$B$2:$X$2946,6,FALSE))</f>
        <v>0</v>
      </c>
      <c r="I550" s="911">
        <f>IF(ISERROR(VLOOKUP(CONCATENATE($B550,"-",$C550),IN_1F!$B$2:$X$2946,7,FALSE))=TRUE,"",VLOOKUP(CONCATENATE($B550,"-",$C550),IN_1F!$B$2:$X$2946,7,FALSE))</f>
        <v>0</v>
      </c>
      <c r="J550" s="913">
        <f>IF(ISERROR(VLOOKUP(CONCATENATE($B550,"-",$C550),IN_1F!$B$2:$X$2946,8,FALSE))=TRUE,"",VLOOKUP(CONCATENATE($B550,"-",$C550),IN_1F!$B$2:$X$2946,8,FALSE))</f>
        <v>0</v>
      </c>
      <c r="K550" s="911">
        <f>IF(ISERROR(VLOOKUP(CONCATENATE($B550,"-",$C550),IN_1F!$B$2:$X$2946,9,FALSE))=TRUE,"",VLOOKUP(CONCATENATE($B550,"-",$C550),IN_1F!$B$2:$X$2946,9,FALSE))</f>
        <v>0</v>
      </c>
      <c r="L550" s="913">
        <f>IF(ISERROR(VLOOKUP(CONCATENATE($B550,"-",$C550),IN_1F!$B$2:$X$2946,10,FALSE))=TRUE,"",VLOOKUP(CONCATENATE($B550,"-",$C550),IN_1F!$B$2:$X$2946,10,FALSE))</f>
        <v>0</v>
      </c>
      <c r="M550" s="1636">
        <f t="shared" si="39"/>
        <v>0</v>
      </c>
      <c r="N550" s="1637">
        <f t="shared" si="40"/>
        <v>0</v>
      </c>
    </row>
    <row r="551" spans="1:14" x14ac:dyDescent="0.3">
      <c r="A551" s="827" t="s">
        <v>1998</v>
      </c>
      <c r="B551" s="828" t="s">
        <v>1846</v>
      </c>
      <c r="C551" s="824">
        <v>9</v>
      </c>
      <c r="D551" s="1378" t="str">
        <f t="shared" si="41"/>
        <v/>
      </c>
      <c r="E551" s="911">
        <f>IF(ISERROR(VLOOKUP(CONCATENATE($B551,"-",$C551),IN_1F!$B$2:$X$2946,3,FALSE))=TRUE,"",VLOOKUP(CONCATENATE($B551,"-",$C551),IN_1F!$B$2:$X$2946,3,FALSE))</f>
        <v>0</v>
      </c>
      <c r="F551" s="912">
        <f>IF(ISERROR(VLOOKUP(CONCATENATE($B551,"-",$C551),IN_1F!$B$2:$X$2946,4,FALSE))=TRUE,"",VLOOKUP(CONCATENATE($B551,"-",$C551),IN_1F!$B$2:$X$2946,4,FALSE))</f>
        <v>0</v>
      </c>
      <c r="G551" s="911">
        <f>IF(ISERROR(VLOOKUP(CONCATENATE($B551,"-",$C551),IN_1F!$B$2:$X$2946,5,FALSE))=TRUE,"",VLOOKUP(CONCATENATE($B551,"-",$C551),IN_1F!$B$2:$X$2946,5,FALSE))</f>
        <v>0</v>
      </c>
      <c r="H551" s="913">
        <f>IF(ISERROR(VLOOKUP(CONCATENATE($B551,"-",$C551),IN_1F!$B$2:$X$2946,6,FALSE))=TRUE,"",VLOOKUP(CONCATENATE($B551,"-",$C551),IN_1F!$B$2:$X$2946,6,FALSE))</f>
        <v>0</v>
      </c>
      <c r="I551" s="911">
        <f>IF(ISERROR(VLOOKUP(CONCATENATE($B551,"-",$C551),IN_1F!$B$2:$X$2946,7,FALSE))=TRUE,"",VLOOKUP(CONCATENATE($B551,"-",$C551),IN_1F!$B$2:$X$2946,7,FALSE))</f>
        <v>0</v>
      </c>
      <c r="J551" s="913">
        <f>IF(ISERROR(VLOOKUP(CONCATENATE($B551,"-",$C551),IN_1F!$B$2:$X$2946,8,FALSE))=TRUE,"",VLOOKUP(CONCATENATE($B551,"-",$C551),IN_1F!$B$2:$X$2946,8,FALSE))</f>
        <v>0</v>
      </c>
      <c r="K551" s="911">
        <f>IF(ISERROR(VLOOKUP(CONCATENATE($B551,"-",$C551),IN_1F!$B$2:$X$2946,9,FALSE))=TRUE,"",VLOOKUP(CONCATENATE($B551,"-",$C551),IN_1F!$B$2:$X$2946,9,FALSE))</f>
        <v>0</v>
      </c>
      <c r="L551" s="913">
        <f>IF(ISERROR(VLOOKUP(CONCATENATE($B551,"-",$C551),IN_1F!$B$2:$X$2946,10,FALSE))=TRUE,"",VLOOKUP(CONCATENATE($B551,"-",$C551),IN_1F!$B$2:$X$2946,10,FALSE))</f>
        <v>0</v>
      </c>
      <c r="M551" s="1636">
        <f t="shared" si="39"/>
        <v>0</v>
      </c>
      <c r="N551" s="1637">
        <f t="shared" si="40"/>
        <v>0</v>
      </c>
    </row>
    <row r="552" spans="1:14" x14ac:dyDescent="0.3">
      <c r="A552" s="827" t="s">
        <v>1999</v>
      </c>
      <c r="B552" s="828" t="s">
        <v>2000</v>
      </c>
      <c r="C552" s="824">
        <v>9</v>
      </c>
      <c r="D552" s="1378" t="str">
        <f t="shared" si="41"/>
        <v/>
      </c>
      <c r="E552" s="911">
        <f>IF(ISERROR(VLOOKUP(CONCATENATE($B552,"-",$C552),IN_1F!$B$2:$X$2946,3,FALSE))=TRUE,"",VLOOKUP(CONCATENATE($B552,"-",$C552),IN_1F!$B$2:$X$2946,3,FALSE))</f>
        <v>0</v>
      </c>
      <c r="F552" s="912">
        <f>IF(ISERROR(VLOOKUP(CONCATENATE($B552,"-",$C552),IN_1F!$B$2:$X$2946,4,FALSE))=TRUE,"",VLOOKUP(CONCATENATE($B552,"-",$C552),IN_1F!$B$2:$X$2946,4,FALSE))</f>
        <v>0</v>
      </c>
      <c r="G552" s="911">
        <f>IF(ISERROR(VLOOKUP(CONCATENATE($B552,"-",$C552),IN_1F!$B$2:$X$2946,5,FALSE))=TRUE,"",VLOOKUP(CONCATENATE($B552,"-",$C552),IN_1F!$B$2:$X$2946,5,FALSE))</f>
        <v>0</v>
      </c>
      <c r="H552" s="913">
        <f>IF(ISERROR(VLOOKUP(CONCATENATE($B552,"-",$C552),IN_1F!$B$2:$X$2946,6,FALSE))=TRUE,"",VLOOKUP(CONCATENATE($B552,"-",$C552),IN_1F!$B$2:$X$2946,6,FALSE))</f>
        <v>0</v>
      </c>
      <c r="I552" s="911">
        <f>IF(ISERROR(VLOOKUP(CONCATENATE($B552,"-",$C552),IN_1F!$B$2:$X$2946,7,FALSE))=TRUE,"",VLOOKUP(CONCATENATE($B552,"-",$C552),IN_1F!$B$2:$X$2946,7,FALSE))</f>
        <v>0</v>
      </c>
      <c r="J552" s="913">
        <f>IF(ISERROR(VLOOKUP(CONCATENATE($B552,"-",$C552),IN_1F!$B$2:$X$2946,8,FALSE))=TRUE,"",VLOOKUP(CONCATENATE($B552,"-",$C552),IN_1F!$B$2:$X$2946,8,FALSE))</f>
        <v>0</v>
      </c>
      <c r="K552" s="911">
        <f>IF(ISERROR(VLOOKUP(CONCATENATE($B552,"-",$C552),IN_1F!$B$2:$X$2946,9,FALSE))=TRUE,"",VLOOKUP(CONCATENATE($B552,"-",$C552),IN_1F!$B$2:$X$2946,9,FALSE))</f>
        <v>0</v>
      </c>
      <c r="L552" s="913">
        <f>IF(ISERROR(VLOOKUP(CONCATENATE($B552,"-",$C552),IN_1F!$B$2:$X$2946,10,FALSE))=TRUE,"",VLOOKUP(CONCATENATE($B552,"-",$C552),IN_1F!$B$2:$X$2946,10,FALSE))</f>
        <v>0</v>
      </c>
      <c r="M552" s="1636">
        <f t="shared" si="39"/>
        <v>0</v>
      </c>
      <c r="N552" s="1637">
        <f t="shared" si="40"/>
        <v>0</v>
      </c>
    </row>
    <row r="553" spans="1:14" x14ac:dyDescent="0.3">
      <c r="A553" s="827" t="s">
        <v>2001</v>
      </c>
      <c r="B553" s="828" t="s">
        <v>2002</v>
      </c>
      <c r="C553" s="824">
        <v>9</v>
      </c>
      <c r="D553" s="1378" t="str">
        <f t="shared" si="41"/>
        <v/>
      </c>
      <c r="E553" s="911">
        <f>IF(ISERROR(VLOOKUP(CONCATENATE($B553,"-",$C553),IN_1F!$B$2:$X$2946,3,FALSE))=TRUE,"",VLOOKUP(CONCATENATE($B553,"-",$C553),IN_1F!$B$2:$X$2946,3,FALSE))</f>
        <v>0</v>
      </c>
      <c r="F553" s="912">
        <f>IF(ISERROR(VLOOKUP(CONCATENATE($B553,"-",$C553),IN_1F!$B$2:$X$2946,4,FALSE))=TRUE,"",VLOOKUP(CONCATENATE($B553,"-",$C553),IN_1F!$B$2:$X$2946,4,FALSE))</f>
        <v>0</v>
      </c>
      <c r="G553" s="911">
        <f>IF(ISERROR(VLOOKUP(CONCATENATE($B553,"-",$C553),IN_1F!$B$2:$X$2946,5,FALSE))=TRUE,"",VLOOKUP(CONCATENATE($B553,"-",$C553),IN_1F!$B$2:$X$2946,5,FALSE))</f>
        <v>0</v>
      </c>
      <c r="H553" s="913">
        <f>IF(ISERROR(VLOOKUP(CONCATENATE($B553,"-",$C553),IN_1F!$B$2:$X$2946,6,FALSE))=TRUE,"",VLOOKUP(CONCATENATE($B553,"-",$C553),IN_1F!$B$2:$X$2946,6,FALSE))</f>
        <v>0</v>
      </c>
      <c r="I553" s="911">
        <f>IF(ISERROR(VLOOKUP(CONCATENATE($B553,"-",$C553),IN_1F!$B$2:$X$2946,7,FALSE))=TRUE,"",VLOOKUP(CONCATENATE($B553,"-",$C553),IN_1F!$B$2:$X$2946,7,FALSE))</f>
        <v>0</v>
      </c>
      <c r="J553" s="913">
        <f>IF(ISERROR(VLOOKUP(CONCATENATE($B553,"-",$C553),IN_1F!$B$2:$X$2946,8,FALSE))=TRUE,"",VLOOKUP(CONCATENATE($B553,"-",$C553),IN_1F!$B$2:$X$2946,8,FALSE))</f>
        <v>0</v>
      </c>
      <c r="K553" s="911">
        <f>IF(ISERROR(VLOOKUP(CONCATENATE($B553,"-",$C553),IN_1F!$B$2:$X$2946,9,FALSE))=TRUE,"",VLOOKUP(CONCATENATE($B553,"-",$C553),IN_1F!$B$2:$X$2946,9,FALSE))</f>
        <v>0</v>
      </c>
      <c r="L553" s="913">
        <f>IF(ISERROR(VLOOKUP(CONCATENATE($B553,"-",$C553),IN_1F!$B$2:$X$2946,10,FALSE))=TRUE,"",VLOOKUP(CONCATENATE($B553,"-",$C553),IN_1F!$B$2:$X$2946,10,FALSE))</f>
        <v>0</v>
      </c>
      <c r="M553" s="1636">
        <f t="shared" si="39"/>
        <v>0</v>
      </c>
      <c r="N553" s="1637">
        <f t="shared" si="40"/>
        <v>0</v>
      </c>
    </row>
    <row r="554" spans="1:14" x14ac:dyDescent="0.3">
      <c r="A554" s="827" t="s">
        <v>2003</v>
      </c>
      <c r="B554" s="828" t="s">
        <v>2004</v>
      </c>
      <c r="C554" s="824">
        <v>9</v>
      </c>
      <c r="D554" s="1378" t="str">
        <f t="shared" si="41"/>
        <v/>
      </c>
      <c r="E554" s="911">
        <f>IF(ISERROR(VLOOKUP(CONCATENATE($B554,"-",$C554),IN_1F!$B$2:$X$2946,3,FALSE))=TRUE,"",VLOOKUP(CONCATENATE($B554,"-",$C554),IN_1F!$B$2:$X$2946,3,FALSE))</f>
        <v>0</v>
      </c>
      <c r="F554" s="912">
        <f>IF(ISERROR(VLOOKUP(CONCATENATE($B554,"-",$C554),IN_1F!$B$2:$X$2946,4,FALSE))=TRUE,"",VLOOKUP(CONCATENATE($B554,"-",$C554),IN_1F!$B$2:$X$2946,4,FALSE))</f>
        <v>0</v>
      </c>
      <c r="G554" s="911">
        <f>IF(ISERROR(VLOOKUP(CONCATENATE($B554,"-",$C554),IN_1F!$B$2:$X$2946,5,FALSE))=TRUE,"",VLOOKUP(CONCATENATE($B554,"-",$C554),IN_1F!$B$2:$X$2946,5,FALSE))</f>
        <v>0</v>
      </c>
      <c r="H554" s="913">
        <f>IF(ISERROR(VLOOKUP(CONCATENATE($B554,"-",$C554),IN_1F!$B$2:$X$2946,6,FALSE))=TRUE,"",VLOOKUP(CONCATENATE($B554,"-",$C554),IN_1F!$B$2:$X$2946,6,FALSE))</f>
        <v>0</v>
      </c>
      <c r="I554" s="911">
        <f>IF(ISERROR(VLOOKUP(CONCATENATE($B554,"-",$C554),IN_1F!$B$2:$X$2946,7,FALSE))=TRUE,"",VLOOKUP(CONCATENATE($B554,"-",$C554),IN_1F!$B$2:$X$2946,7,FALSE))</f>
        <v>0</v>
      </c>
      <c r="J554" s="913">
        <f>IF(ISERROR(VLOOKUP(CONCATENATE($B554,"-",$C554),IN_1F!$B$2:$X$2946,8,FALSE))=TRUE,"",VLOOKUP(CONCATENATE($B554,"-",$C554),IN_1F!$B$2:$X$2946,8,FALSE))</f>
        <v>0</v>
      </c>
      <c r="K554" s="911">
        <f>IF(ISERROR(VLOOKUP(CONCATENATE($B554,"-",$C554),IN_1F!$B$2:$X$2946,9,FALSE))=TRUE,"",VLOOKUP(CONCATENATE($B554,"-",$C554),IN_1F!$B$2:$X$2946,9,FALSE))</f>
        <v>0</v>
      </c>
      <c r="L554" s="913">
        <f>IF(ISERROR(VLOOKUP(CONCATENATE($B554,"-",$C554),IN_1F!$B$2:$X$2946,10,FALSE))=TRUE,"",VLOOKUP(CONCATENATE($B554,"-",$C554),IN_1F!$B$2:$X$2946,10,FALSE))</f>
        <v>0</v>
      </c>
      <c r="M554" s="1636">
        <f t="shared" si="39"/>
        <v>0</v>
      </c>
      <c r="N554" s="1637">
        <f t="shared" si="40"/>
        <v>0</v>
      </c>
    </row>
    <row r="555" spans="1:14" x14ac:dyDescent="0.3">
      <c r="A555" s="827" t="s">
        <v>2005</v>
      </c>
      <c r="B555" s="828" t="s">
        <v>2006</v>
      </c>
      <c r="C555" s="824">
        <v>9</v>
      </c>
      <c r="D555" s="1378" t="str">
        <f t="shared" si="41"/>
        <v/>
      </c>
      <c r="E555" s="911">
        <f>IF(ISERROR(VLOOKUP(CONCATENATE($B555,"-",$C555),IN_1F!$B$2:$X$2946,3,FALSE))=TRUE,"",VLOOKUP(CONCATENATE($B555,"-",$C555),IN_1F!$B$2:$X$2946,3,FALSE))</f>
        <v>0</v>
      </c>
      <c r="F555" s="912">
        <f>IF(ISERROR(VLOOKUP(CONCATENATE($B555,"-",$C555),IN_1F!$B$2:$X$2946,4,FALSE))=TRUE,"",VLOOKUP(CONCATENATE($B555,"-",$C555),IN_1F!$B$2:$X$2946,4,FALSE))</f>
        <v>0</v>
      </c>
      <c r="G555" s="911">
        <f>IF(ISERROR(VLOOKUP(CONCATENATE($B555,"-",$C555),IN_1F!$B$2:$X$2946,5,FALSE))=TRUE,"",VLOOKUP(CONCATENATE($B555,"-",$C555),IN_1F!$B$2:$X$2946,5,FALSE))</f>
        <v>0</v>
      </c>
      <c r="H555" s="913">
        <f>IF(ISERROR(VLOOKUP(CONCATENATE($B555,"-",$C555),IN_1F!$B$2:$X$2946,6,FALSE))=TRUE,"",VLOOKUP(CONCATENATE($B555,"-",$C555),IN_1F!$B$2:$X$2946,6,FALSE))</f>
        <v>0</v>
      </c>
      <c r="I555" s="911">
        <f>IF(ISERROR(VLOOKUP(CONCATENATE($B555,"-",$C555),IN_1F!$B$2:$X$2946,7,FALSE))=TRUE,"",VLOOKUP(CONCATENATE($B555,"-",$C555),IN_1F!$B$2:$X$2946,7,FALSE))</f>
        <v>0</v>
      </c>
      <c r="J555" s="913">
        <f>IF(ISERROR(VLOOKUP(CONCATENATE($B555,"-",$C555),IN_1F!$B$2:$X$2946,8,FALSE))=TRUE,"",VLOOKUP(CONCATENATE($B555,"-",$C555),IN_1F!$B$2:$X$2946,8,FALSE))</f>
        <v>0</v>
      </c>
      <c r="K555" s="911">
        <f>IF(ISERROR(VLOOKUP(CONCATENATE($B555,"-",$C555),IN_1F!$B$2:$X$2946,9,FALSE))=TRUE,"",VLOOKUP(CONCATENATE($B555,"-",$C555),IN_1F!$B$2:$X$2946,9,FALSE))</f>
        <v>0</v>
      </c>
      <c r="L555" s="913">
        <f>IF(ISERROR(VLOOKUP(CONCATENATE($B555,"-",$C555),IN_1F!$B$2:$X$2946,10,FALSE))=TRUE,"",VLOOKUP(CONCATENATE($B555,"-",$C555),IN_1F!$B$2:$X$2946,10,FALSE))</f>
        <v>0</v>
      </c>
      <c r="M555" s="1636">
        <f t="shared" si="39"/>
        <v>0</v>
      </c>
      <c r="N555" s="1637">
        <f t="shared" si="40"/>
        <v>0</v>
      </c>
    </row>
    <row r="556" spans="1:14" x14ac:dyDescent="0.3">
      <c r="A556" s="827" t="s">
        <v>2007</v>
      </c>
      <c r="B556" s="828" t="s">
        <v>2008</v>
      </c>
      <c r="C556" s="824">
        <v>9</v>
      </c>
      <c r="D556" s="1378" t="str">
        <f t="shared" si="41"/>
        <v/>
      </c>
      <c r="E556" s="911">
        <f>IF(ISERROR(VLOOKUP(CONCATENATE($B556,"-",$C556),IN_1F!$B$2:$X$2946,3,FALSE))=TRUE,"",VLOOKUP(CONCATENATE($B556,"-",$C556),IN_1F!$B$2:$X$2946,3,FALSE))</f>
        <v>0</v>
      </c>
      <c r="F556" s="912">
        <f>IF(ISERROR(VLOOKUP(CONCATENATE($B556,"-",$C556),IN_1F!$B$2:$X$2946,4,FALSE))=TRUE,"",VLOOKUP(CONCATENATE($B556,"-",$C556),IN_1F!$B$2:$X$2946,4,FALSE))</f>
        <v>0</v>
      </c>
      <c r="G556" s="911">
        <f>IF(ISERROR(VLOOKUP(CONCATENATE($B556,"-",$C556),IN_1F!$B$2:$X$2946,5,FALSE))=TRUE,"",VLOOKUP(CONCATENATE($B556,"-",$C556),IN_1F!$B$2:$X$2946,5,FALSE))</f>
        <v>0</v>
      </c>
      <c r="H556" s="913">
        <f>IF(ISERROR(VLOOKUP(CONCATENATE($B556,"-",$C556),IN_1F!$B$2:$X$2946,6,FALSE))=TRUE,"",VLOOKUP(CONCATENATE($B556,"-",$C556),IN_1F!$B$2:$X$2946,6,FALSE))</f>
        <v>0</v>
      </c>
      <c r="I556" s="911">
        <f>IF(ISERROR(VLOOKUP(CONCATENATE($B556,"-",$C556),IN_1F!$B$2:$X$2946,7,FALSE))=TRUE,"",VLOOKUP(CONCATENATE($B556,"-",$C556),IN_1F!$B$2:$X$2946,7,FALSE))</f>
        <v>0</v>
      </c>
      <c r="J556" s="913">
        <f>IF(ISERROR(VLOOKUP(CONCATENATE($B556,"-",$C556),IN_1F!$B$2:$X$2946,8,FALSE))=TRUE,"",VLOOKUP(CONCATENATE($B556,"-",$C556),IN_1F!$B$2:$X$2946,8,FALSE))</f>
        <v>0</v>
      </c>
      <c r="K556" s="911">
        <f>IF(ISERROR(VLOOKUP(CONCATENATE($B556,"-",$C556),IN_1F!$B$2:$X$2946,9,FALSE))=TRUE,"",VLOOKUP(CONCATENATE($B556,"-",$C556),IN_1F!$B$2:$X$2946,9,FALSE))</f>
        <v>0</v>
      </c>
      <c r="L556" s="913">
        <f>IF(ISERROR(VLOOKUP(CONCATENATE($B556,"-",$C556),IN_1F!$B$2:$X$2946,10,FALSE))=TRUE,"",VLOOKUP(CONCATENATE($B556,"-",$C556),IN_1F!$B$2:$X$2946,10,FALSE))</f>
        <v>0</v>
      </c>
      <c r="M556" s="1636">
        <f t="shared" si="39"/>
        <v>0</v>
      </c>
      <c r="N556" s="1637">
        <f t="shared" si="40"/>
        <v>0</v>
      </c>
    </row>
    <row r="557" spans="1:14" x14ac:dyDescent="0.3">
      <c r="A557" s="827" t="s">
        <v>2009</v>
      </c>
      <c r="B557" s="828" t="s">
        <v>2010</v>
      </c>
      <c r="C557" s="824">
        <v>9</v>
      </c>
      <c r="D557" s="1378" t="str">
        <f t="shared" si="41"/>
        <v/>
      </c>
      <c r="E557" s="911">
        <f>IF(ISERROR(VLOOKUP(CONCATENATE($B557,"-",$C557),IN_1F!$B$2:$X$2946,3,FALSE))=TRUE,"",VLOOKUP(CONCATENATE($B557,"-",$C557),IN_1F!$B$2:$X$2946,3,FALSE))</f>
        <v>0</v>
      </c>
      <c r="F557" s="912">
        <f>IF(ISERROR(VLOOKUP(CONCATENATE($B557,"-",$C557),IN_1F!$B$2:$X$2946,4,FALSE))=TRUE,"",VLOOKUP(CONCATENATE($B557,"-",$C557),IN_1F!$B$2:$X$2946,4,FALSE))</f>
        <v>0</v>
      </c>
      <c r="G557" s="911">
        <f>IF(ISERROR(VLOOKUP(CONCATENATE($B557,"-",$C557),IN_1F!$B$2:$X$2946,5,FALSE))=TRUE,"",VLOOKUP(CONCATENATE($B557,"-",$C557),IN_1F!$B$2:$X$2946,5,FALSE))</f>
        <v>0</v>
      </c>
      <c r="H557" s="913">
        <f>IF(ISERROR(VLOOKUP(CONCATENATE($B557,"-",$C557),IN_1F!$B$2:$X$2946,6,FALSE))=TRUE,"",VLOOKUP(CONCATENATE($B557,"-",$C557),IN_1F!$B$2:$X$2946,6,FALSE))</f>
        <v>0</v>
      </c>
      <c r="I557" s="911">
        <f>IF(ISERROR(VLOOKUP(CONCATENATE($B557,"-",$C557),IN_1F!$B$2:$X$2946,7,FALSE))=TRUE,"",VLOOKUP(CONCATENATE($B557,"-",$C557),IN_1F!$B$2:$X$2946,7,FALSE))</f>
        <v>0</v>
      </c>
      <c r="J557" s="913">
        <f>IF(ISERROR(VLOOKUP(CONCATENATE($B557,"-",$C557),IN_1F!$B$2:$X$2946,8,FALSE))=TRUE,"",VLOOKUP(CONCATENATE($B557,"-",$C557),IN_1F!$B$2:$X$2946,8,FALSE))</f>
        <v>0</v>
      </c>
      <c r="K557" s="911">
        <f>IF(ISERROR(VLOOKUP(CONCATENATE($B557,"-",$C557),IN_1F!$B$2:$X$2946,9,FALSE))=TRUE,"",VLOOKUP(CONCATENATE($B557,"-",$C557),IN_1F!$B$2:$X$2946,9,FALSE))</f>
        <v>0</v>
      </c>
      <c r="L557" s="913">
        <f>IF(ISERROR(VLOOKUP(CONCATENATE($B557,"-",$C557),IN_1F!$B$2:$X$2946,10,FALSE))=TRUE,"",VLOOKUP(CONCATENATE($B557,"-",$C557),IN_1F!$B$2:$X$2946,10,FALSE))</f>
        <v>0</v>
      </c>
      <c r="M557" s="1636">
        <f t="shared" si="39"/>
        <v>0</v>
      </c>
      <c r="N557" s="1637">
        <f t="shared" si="40"/>
        <v>0</v>
      </c>
    </row>
    <row r="558" spans="1:14" x14ac:dyDescent="0.3">
      <c r="A558" s="827" t="s">
        <v>2011</v>
      </c>
      <c r="B558" s="828" t="s">
        <v>2012</v>
      </c>
      <c r="C558" s="824">
        <v>9</v>
      </c>
      <c r="D558" s="1378" t="str">
        <f t="shared" si="41"/>
        <v/>
      </c>
      <c r="E558" s="911">
        <f>IF(ISERROR(VLOOKUP(CONCATENATE($B558,"-",$C558),IN_1F!$B$2:$X$2946,3,FALSE))=TRUE,"",VLOOKUP(CONCATENATE($B558,"-",$C558),IN_1F!$B$2:$X$2946,3,FALSE))</f>
        <v>0</v>
      </c>
      <c r="F558" s="912">
        <f>IF(ISERROR(VLOOKUP(CONCATENATE($B558,"-",$C558),IN_1F!$B$2:$X$2946,4,FALSE))=TRUE,"",VLOOKUP(CONCATENATE($B558,"-",$C558),IN_1F!$B$2:$X$2946,4,FALSE))</f>
        <v>0</v>
      </c>
      <c r="G558" s="911">
        <f>IF(ISERROR(VLOOKUP(CONCATENATE($B558,"-",$C558),IN_1F!$B$2:$X$2946,5,FALSE))=TRUE,"",VLOOKUP(CONCATENATE($B558,"-",$C558),IN_1F!$B$2:$X$2946,5,FALSE))</f>
        <v>0</v>
      </c>
      <c r="H558" s="913">
        <f>IF(ISERROR(VLOOKUP(CONCATENATE($B558,"-",$C558),IN_1F!$B$2:$X$2946,6,FALSE))=TRUE,"",VLOOKUP(CONCATENATE($B558,"-",$C558),IN_1F!$B$2:$X$2946,6,FALSE))</f>
        <v>0</v>
      </c>
      <c r="I558" s="911">
        <f>IF(ISERROR(VLOOKUP(CONCATENATE($B558,"-",$C558),IN_1F!$B$2:$X$2946,7,FALSE))=TRUE,"",VLOOKUP(CONCATENATE($B558,"-",$C558),IN_1F!$B$2:$X$2946,7,FALSE))</f>
        <v>0</v>
      </c>
      <c r="J558" s="913">
        <f>IF(ISERROR(VLOOKUP(CONCATENATE($B558,"-",$C558),IN_1F!$B$2:$X$2946,8,FALSE))=TRUE,"",VLOOKUP(CONCATENATE($B558,"-",$C558),IN_1F!$B$2:$X$2946,8,FALSE))</f>
        <v>0</v>
      </c>
      <c r="K558" s="911">
        <f>IF(ISERROR(VLOOKUP(CONCATENATE($B558,"-",$C558),IN_1F!$B$2:$X$2946,9,FALSE))=TRUE,"",VLOOKUP(CONCATENATE($B558,"-",$C558),IN_1F!$B$2:$X$2946,9,FALSE))</f>
        <v>0</v>
      </c>
      <c r="L558" s="913">
        <f>IF(ISERROR(VLOOKUP(CONCATENATE($B558,"-",$C558),IN_1F!$B$2:$X$2946,10,FALSE))=TRUE,"",VLOOKUP(CONCATENATE($B558,"-",$C558),IN_1F!$B$2:$X$2946,10,FALSE))</f>
        <v>0</v>
      </c>
      <c r="M558" s="1636">
        <f t="shared" si="39"/>
        <v>0</v>
      </c>
      <c r="N558" s="1637">
        <f t="shared" si="40"/>
        <v>0</v>
      </c>
    </row>
    <row r="559" spans="1:14" x14ac:dyDescent="0.3">
      <c r="A559" s="827" t="s">
        <v>2013</v>
      </c>
      <c r="B559" s="828" t="s">
        <v>2014</v>
      </c>
      <c r="C559" s="824">
        <v>9</v>
      </c>
      <c r="D559" s="1378" t="str">
        <f t="shared" si="41"/>
        <v/>
      </c>
      <c r="E559" s="911">
        <f>IF(ISERROR(VLOOKUP(CONCATENATE($B559,"-",$C559),IN_1F!$B$2:$X$2946,3,FALSE))=TRUE,"",VLOOKUP(CONCATENATE($B559,"-",$C559),IN_1F!$B$2:$X$2946,3,FALSE))</f>
        <v>0</v>
      </c>
      <c r="F559" s="912">
        <f>IF(ISERROR(VLOOKUP(CONCATENATE($B559,"-",$C559),IN_1F!$B$2:$X$2946,4,FALSE))=TRUE,"",VLOOKUP(CONCATENATE($B559,"-",$C559),IN_1F!$B$2:$X$2946,4,FALSE))</f>
        <v>0</v>
      </c>
      <c r="G559" s="911">
        <f>IF(ISERROR(VLOOKUP(CONCATENATE($B559,"-",$C559),IN_1F!$B$2:$X$2946,5,FALSE))=TRUE,"",VLOOKUP(CONCATENATE($B559,"-",$C559),IN_1F!$B$2:$X$2946,5,FALSE))</f>
        <v>0</v>
      </c>
      <c r="H559" s="913">
        <f>IF(ISERROR(VLOOKUP(CONCATENATE($B559,"-",$C559),IN_1F!$B$2:$X$2946,6,FALSE))=TRUE,"",VLOOKUP(CONCATENATE($B559,"-",$C559),IN_1F!$B$2:$X$2946,6,FALSE))</f>
        <v>0</v>
      </c>
      <c r="I559" s="911">
        <f>IF(ISERROR(VLOOKUP(CONCATENATE($B559,"-",$C559),IN_1F!$B$2:$X$2946,7,FALSE))=TRUE,"",VLOOKUP(CONCATENATE($B559,"-",$C559),IN_1F!$B$2:$X$2946,7,FALSE))</f>
        <v>0</v>
      </c>
      <c r="J559" s="913">
        <f>IF(ISERROR(VLOOKUP(CONCATENATE($B559,"-",$C559),IN_1F!$B$2:$X$2946,8,FALSE))=TRUE,"",VLOOKUP(CONCATENATE($B559,"-",$C559),IN_1F!$B$2:$X$2946,8,FALSE))</f>
        <v>0</v>
      </c>
      <c r="K559" s="911">
        <f>IF(ISERROR(VLOOKUP(CONCATENATE($B559,"-",$C559),IN_1F!$B$2:$X$2946,9,FALSE))=TRUE,"",VLOOKUP(CONCATENATE($B559,"-",$C559),IN_1F!$B$2:$X$2946,9,FALSE))</f>
        <v>0</v>
      </c>
      <c r="L559" s="913">
        <f>IF(ISERROR(VLOOKUP(CONCATENATE($B559,"-",$C559),IN_1F!$B$2:$X$2946,10,FALSE))=TRUE,"",VLOOKUP(CONCATENATE($B559,"-",$C559),IN_1F!$B$2:$X$2946,10,FALSE))</f>
        <v>0</v>
      </c>
      <c r="M559" s="1636">
        <f t="shared" si="39"/>
        <v>0</v>
      </c>
      <c r="N559" s="1637">
        <f t="shared" si="40"/>
        <v>0</v>
      </c>
    </row>
    <row r="560" spans="1:14" ht="6.75" customHeight="1" x14ac:dyDescent="0.3">
      <c r="A560" s="835"/>
      <c r="B560" s="835"/>
      <c r="C560" s="836"/>
      <c r="D560" s="1379"/>
      <c r="E560" s="914"/>
      <c r="F560" s="915"/>
      <c r="G560" s="914"/>
      <c r="H560" s="916"/>
      <c r="I560" s="914"/>
      <c r="J560" s="915"/>
      <c r="K560" s="914"/>
      <c r="L560" s="915"/>
      <c r="M560" s="914"/>
      <c r="N560" s="916"/>
    </row>
    <row r="561" spans="1:14" x14ac:dyDescent="0.3">
      <c r="A561" s="827" t="s">
        <v>2015</v>
      </c>
      <c r="B561" s="828" t="s">
        <v>2016</v>
      </c>
      <c r="C561" s="824">
        <v>9</v>
      </c>
      <c r="D561" s="1378" t="str">
        <f>CONCATENATE(D$510)</f>
        <v/>
      </c>
      <c r="E561" s="911">
        <f>IF(ISERROR(VLOOKUP(CONCATENATE($B561,"-",$C561),IN_1F!$B$2:$X$2946,3,FALSE))=TRUE,"",VLOOKUP(CONCATENATE($B561,"-",$C561),IN_1F!$B$2:$X$2946,3,FALSE))</f>
        <v>0</v>
      </c>
      <c r="F561" s="912">
        <f>IF(ISERROR(VLOOKUP(CONCATENATE($B561,"-",$C561),IN_1F!$B$2:$X$2946,4,FALSE))=TRUE,"",VLOOKUP(CONCATENATE($B561,"-",$C561),IN_1F!$B$2:$X$2946,4,FALSE))</f>
        <v>0</v>
      </c>
      <c r="G561" s="911">
        <f>IF(ISERROR(VLOOKUP(CONCATENATE($B561,"-",$C561),IN_1F!$B$2:$X$2946,5,FALSE))=TRUE,"",VLOOKUP(CONCATENATE($B561,"-",$C561),IN_1F!$B$2:$X$2946,5,FALSE))</f>
        <v>0</v>
      </c>
      <c r="H561" s="913">
        <f>IF(ISERROR(VLOOKUP(CONCATENATE($B561,"-",$C561),IN_1F!$B$2:$X$2946,6,FALSE))=TRUE,"",VLOOKUP(CONCATENATE($B561,"-",$C561),IN_1F!$B$2:$X$2946,6,FALSE))</f>
        <v>0</v>
      </c>
      <c r="I561" s="909">
        <f>IF(ISERROR(VLOOKUP(CONCATENATE($B561,"-",$C561),IN_1F!$B$2:$X$2946,7,FALSE))=TRUE,"",VLOOKUP(CONCATENATE($B561,"-",$C561),IN_1F!$B$2:$X$2946,7,FALSE))</f>
        <v>0</v>
      </c>
      <c r="J561" s="910">
        <f>IF(ISERROR(VLOOKUP(CONCATENATE($B561,"-",$C561),IN_1F!$B$2:$X$2946,8,FALSE))=TRUE,"",VLOOKUP(CONCATENATE($B561,"-",$C561),IN_1F!$B$2:$X$2946,8,FALSE))</f>
        <v>0</v>
      </c>
      <c r="K561" s="909">
        <f>IF(ISERROR(VLOOKUP(CONCATENATE($B561,"-",$C561),IN_1F!$B$2:$X$2946,9,FALSE))=TRUE,"",VLOOKUP(CONCATENATE($B561,"-",$C561),IN_1F!$B$2:$X$2946,9,FALSE))</f>
        <v>0</v>
      </c>
      <c r="L561" s="910">
        <f>IF(ISERROR(VLOOKUP(CONCATENATE($B561,"-",$C561),IN_1F!$B$2:$X$2946,10,FALSE))=TRUE,"",VLOOKUP(CONCATENATE($B561,"-",$C561),IN_1F!$B$2:$X$2946,10,FALSE))</f>
        <v>0</v>
      </c>
      <c r="M561" s="1636">
        <f>E561+G561+I561</f>
        <v>0</v>
      </c>
      <c r="N561" s="1637">
        <f>F561+H561+J561</f>
        <v>0</v>
      </c>
    </row>
    <row r="562" spans="1:14" ht="12.9" thickBot="1" x14ac:dyDescent="0.35">
      <c r="A562" s="830" t="s">
        <v>2017</v>
      </c>
      <c r="B562" s="831" t="s">
        <v>2018</v>
      </c>
      <c r="C562" s="832">
        <v>9</v>
      </c>
      <c r="D562" s="1378" t="str">
        <f>CONCATENATE(D$510)</f>
        <v/>
      </c>
      <c r="E562" s="917">
        <f>IF(ISERROR(VLOOKUP(CONCATENATE($B562,"-",$C562),IN_1F!$B$2:$X$2946,3,FALSE))=TRUE,"",VLOOKUP(CONCATENATE($B562,"-",$C562),IN_1F!$B$2:$X$2946,3,FALSE))</f>
        <v>0</v>
      </c>
      <c r="F562" s="917">
        <f>IF(ISERROR(VLOOKUP(CONCATENATE($B562,"-",$C562),IN_1F!$B$2:$X$2946,4,FALSE))=TRUE,"",VLOOKUP(CONCATENATE($B562,"-",$C562),IN_1F!$B$2:$X$2946,4,FALSE))</f>
        <v>0</v>
      </c>
      <c r="G562" s="917">
        <f>IF(ISERROR(VLOOKUP(CONCATENATE($B562,"-",$C562),IN_1F!$B$2:$X$2946,5,FALSE))=TRUE,"",VLOOKUP(CONCATENATE($B562,"-",$C562),IN_1F!$B$2:$X$2946,5,FALSE))</f>
        <v>0</v>
      </c>
      <c r="H562" s="919">
        <f>IF(ISERROR(VLOOKUP(CONCATENATE($B562,"-",$C562),IN_1F!$B$2:$X$2946,6,FALSE))=TRUE,"",VLOOKUP(CONCATENATE($B562,"-",$C562),IN_1F!$B$2:$X$2946,6,FALSE))</f>
        <v>0</v>
      </c>
      <c r="I562" s="1586">
        <f>IF(ISERROR(VLOOKUP(CONCATENATE($B562,"-",$C562),IN_1F!$B$2:$X$2946,7,FALSE))=TRUE,"",VLOOKUP(CONCATENATE($B562,"-",$C562),IN_1F!$B$2:$X$2946,7,FALSE))</f>
        <v>0</v>
      </c>
      <c r="J562" s="919">
        <f>IF(ISERROR(VLOOKUP(CONCATENATE($B562,"-",$C562),IN_1F!$B$2:$X$2946,8,FALSE))=TRUE,"",VLOOKUP(CONCATENATE($B562,"-",$C562),IN_1F!$B$2:$X$2946,8,FALSE))</f>
        <v>0</v>
      </c>
      <c r="K562" s="1586">
        <f>IF(ISERROR(VLOOKUP(CONCATENATE($B562,"-",$C562),IN_1F!$B$2:$X$2946,9,FALSE))=TRUE,"",VLOOKUP(CONCATENATE($B562,"-",$C562),IN_1F!$B$2:$X$2946,9,FALSE))</f>
        <v>0</v>
      </c>
      <c r="L562" s="919">
        <f>IF(ISERROR(VLOOKUP(CONCATENATE($B562,"-",$C562),IN_1F!$B$2:$X$2946,10,FALSE))=TRUE,"",VLOOKUP(CONCATENATE($B562,"-",$C562),IN_1F!$B$2:$X$2946,10,FALSE))</f>
        <v>0</v>
      </c>
      <c r="M562" s="1638">
        <f>E562+G562+I562</f>
        <v>0</v>
      </c>
      <c r="N562" s="1639">
        <f>F562+H562+J562</f>
        <v>0</v>
      </c>
    </row>
    <row r="563" spans="1:14" ht="13.3" thickTop="1" thickBot="1" x14ac:dyDescent="0.35">
      <c r="A563" s="839" t="s">
        <v>623</v>
      </c>
      <c r="B563" s="840"/>
      <c r="C563" s="841"/>
      <c r="D563" s="1378" t="str">
        <f>CONCATENATE(D$510)</f>
        <v/>
      </c>
      <c r="E563" s="842">
        <f t="shared" ref="E563:N563" si="42">SUM(E510:E559)+E561+E562</f>
        <v>0</v>
      </c>
      <c r="F563" s="843">
        <f t="shared" si="42"/>
        <v>0</v>
      </c>
      <c r="G563" s="842">
        <f t="shared" si="42"/>
        <v>0</v>
      </c>
      <c r="H563" s="844">
        <f t="shared" si="42"/>
        <v>0</v>
      </c>
      <c r="I563" s="1587">
        <f t="shared" si="42"/>
        <v>0</v>
      </c>
      <c r="J563" s="844">
        <f t="shared" si="42"/>
        <v>0</v>
      </c>
      <c r="K563" s="1587">
        <f t="shared" si="42"/>
        <v>0</v>
      </c>
      <c r="L563" s="844">
        <f t="shared" si="42"/>
        <v>0</v>
      </c>
      <c r="M563" s="1587">
        <f t="shared" si="42"/>
        <v>0</v>
      </c>
      <c r="N563" s="844">
        <f t="shared" si="42"/>
        <v>0</v>
      </c>
    </row>
    <row r="564" spans="1:14" ht="12.9" thickBot="1" x14ac:dyDescent="0.35">
      <c r="A564" s="2241" t="s">
        <v>2019</v>
      </c>
      <c r="B564" s="847"/>
      <c r="C564" s="848"/>
      <c r="D564" s="1381"/>
      <c r="E564" s="849"/>
      <c r="F564" s="849"/>
      <c r="G564" s="849"/>
      <c r="H564" s="849"/>
      <c r="I564" s="849"/>
      <c r="J564" s="849"/>
      <c r="K564" s="849"/>
      <c r="L564" s="849"/>
    </row>
    <row r="565" spans="1:14" ht="12.9" thickBot="1" x14ac:dyDescent="0.35">
      <c r="A565" s="2729" t="s">
        <v>2020</v>
      </c>
      <c r="B565" s="2730"/>
      <c r="C565" s="2730"/>
      <c r="D565" s="2730"/>
      <c r="E565" s="2730"/>
      <c r="F565" s="2731"/>
      <c r="G565" s="849"/>
      <c r="H565" s="849"/>
      <c r="I565" s="849"/>
      <c r="J565" s="849"/>
      <c r="K565" s="849"/>
      <c r="L565" s="849"/>
    </row>
    <row r="566" spans="1:14" ht="12.9" thickBot="1" x14ac:dyDescent="0.35">
      <c r="A566" s="850"/>
      <c r="B566" s="851"/>
      <c r="C566" s="851"/>
      <c r="D566" s="1382"/>
      <c r="E566" s="852" t="s">
        <v>284</v>
      </c>
      <c r="F566" s="853" t="s">
        <v>285</v>
      </c>
      <c r="G566" s="849"/>
      <c r="H566" s="849"/>
      <c r="I566" s="849"/>
      <c r="J566" s="849"/>
      <c r="K566" s="849"/>
      <c r="L566" s="849"/>
    </row>
    <row r="567" spans="1:14" x14ac:dyDescent="0.3">
      <c r="A567" s="854" t="s">
        <v>2021</v>
      </c>
      <c r="B567" s="855" t="s">
        <v>2022</v>
      </c>
      <c r="C567" s="856">
        <v>9</v>
      </c>
      <c r="D567" s="1383" t="str">
        <f>CONCATENATE(D$510)</f>
        <v/>
      </c>
      <c r="E567" s="920">
        <f>IF(ISERROR(VLOOKUP(CONCATENATE($B567,"-",$C567),IN_1F!$B$2:$X$2946,7,FALSE))=TRUE,"",VLOOKUP(CONCATENATE($B567,"-",$C567),IN_1F!$B$2:$X$2946,7,FALSE))</f>
        <v>0</v>
      </c>
      <c r="F567" s="921">
        <f>IF(ISERROR(VLOOKUP(CONCATENATE($B567,"-",$C567),IN_1F!$B$2:$X$2946,8,FALSE))=TRUE,"",VLOOKUP(CONCATENATE($B567,"-",$C567),IN_1F!$B$2:$X$2946,8,FALSE))</f>
        <v>0</v>
      </c>
      <c r="G567" s="849"/>
      <c r="H567" s="849"/>
      <c r="I567" s="849"/>
      <c r="J567" s="849"/>
      <c r="K567" s="849"/>
      <c r="L567" s="849"/>
    </row>
    <row r="568" spans="1:14" ht="12.9" thickBot="1" x14ac:dyDescent="0.35">
      <c r="A568" s="857" t="s">
        <v>2023</v>
      </c>
      <c r="B568" s="858" t="s">
        <v>2024</v>
      </c>
      <c r="C568" s="859">
        <v>9</v>
      </c>
      <c r="D568" s="1384" t="str">
        <f>CONCATENATE(D$510)</f>
        <v/>
      </c>
      <c r="E568" s="922">
        <f>IF(ISERROR(VLOOKUP(CONCATENATE($B568,"-",$C568),IN_1F!$B$2:$X$2946,7,FALSE))=TRUE,"",VLOOKUP(CONCATENATE($B568,"-",$C568),IN_1F!$B$2:$X$2946,7,FALSE))</f>
        <v>0</v>
      </c>
      <c r="F568" s="923">
        <f>IF(ISERROR(VLOOKUP(CONCATENATE($B568,"-",$C568),IN_1F!$B$2:$X$2946,8,FALSE))=TRUE,"",VLOOKUP(CONCATENATE($B568,"-",$C568),IN_1F!$B$2:$X$2946,8,FALSE))</f>
        <v>0</v>
      </c>
      <c r="G568" s="849"/>
      <c r="H568" s="849"/>
      <c r="I568" s="849"/>
      <c r="J568" s="849"/>
      <c r="K568" s="849"/>
      <c r="L568" s="849"/>
    </row>
  </sheetData>
  <sheetProtection password="8611" sheet="1" selectLockedCells="1"/>
  <mergeCells count="23">
    <mergeCell ref="A73:B73"/>
    <mergeCell ref="M5:N5"/>
    <mergeCell ref="A3:L3"/>
    <mergeCell ref="A4:H4"/>
    <mergeCell ref="A5:A6"/>
    <mergeCell ref="B5:B6"/>
    <mergeCell ref="E5:F5"/>
    <mergeCell ref="G5:H5"/>
    <mergeCell ref="K5:L5"/>
    <mergeCell ref="I5:J5"/>
    <mergeCell ref="A63:F63"/>
    <mergeCell ref="A69:B71"/>
    <mergeCell ref="E69:G69"/>
    <mergeCell ref="H69:L69"/>
    <mergeCell ref="A72:B72"/>
    <mergeCell ref="A503:F503"/>
    <mergeCell ref="A565:F565"/>
    <mergeCell ref="A131:F131"/>
    <mergeCell ref="A193:F193"/>
    <mergeCell ref="A255:F255"/>
    <mergeCell ref="A317:F317"/>
    <mergeCell ref="A379:F379"/>
    <mergeCell ref="A441:F441"/>
  </mergeCells>
  <dataValidations count="1">
    <dataValidation type="list" allowBlank="1" showInputMessage="1" showErrorMessage="1" sqref="D76 D510 D448 D386 D324 D262 D200 D138 D8">
      <formula1>$F$1:$Q$1</formula1>
    </dataValidation>
  </dataValidations>
  <printOptions horizontalCentered="1"/>
  <pageMargins left="0.39370078740157483" right="0.23622047244094491" top="0.31496062992125984" bottom="0.23622047244094491" header="0.19685039370078741" footer="0.15748031496062992"/>
  <pageSetup paperSize="9" scale="78" fitToHeight="20" orientation="landscape"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3">
    <tabColor rgb="FF92D050"/>
  </sheetPr>
  <dimension ref="A1:M487"/>
  <sheetViews>
    <sheetView workbookViewId="0">
      <selection activeCell="A469" sqref="A469"/>
    </sheetView>
  </sheetViews>
  <sheetFormatPr defaultRowHeight="12.9" x14ac:dyDescent="0.35"/>
  <cols>
    <col min="1" max="1" width="43.53515625" bestFit="1" customWidth="1"/>
    <col min="2" max="2" width="10.15234375" bestFit="1" customWidth="1"/>
    <col min="3" max="3" width="7.84375" bestFit="1" customWidth="1"/>
    <col min="4" max="5" width="13.3828125" bestFit="1" customWidth="1"/>
    <col min="6" max="7" width="12" bestFit="1" customWidth="1"/>
    <col min="8" max="11" width="12" customWidth="1"/>
    <col min="12" max="13" width="11.3046875" bestFit="1" customWidth="1"/>
  </cols>
  <sheetData>
    <row r="1" spans="1:13" x14ac:dyDescent="0.35">
      <c r="A1" s="1" t="s">
        <v>2036</v>
      </c>
      <c r="B1" s="1" t="s">
        <v>2037</v>
      </c>
      <c r="C1" s="1" t="s">
        <v>857</v>
      </c>
      <c r="D1" s="1" t="s">
        <v>2038</v>
      </c>
      <c r="E1" s="1" t="s">
        <v>2039</v>
      </c>
      <c r="F1" s="1" t="s">
        <v>2040</v>
      </c>
      <c r="G1" s="1" t="s">
        <v>2041</v>
      </c>
      <c r="H1" s="1" t="s">
        <v>2042</v>
      </c>
      <c r="I1" s="1" t="s">
        <v>2043</v>
      </c>
      <c r="J1" s="1" t="s">
        <v>2044</v>
      </c>
      <c r="K1" s="1" t="s">
        <v>2045</v>
      </c>
      <c r="L1" s="1" t="s">
        <v>2046</v>
      </c>
      <c r="M1" s="1" t="s">
        <v>2047</v>
      </c>
    </row>
    <row r="2" spans="1:13" x14ac:dyDescent="0.35">
      <c r="A2" s="1" t="s">
        <v>1916</v>
      </c>
      <c r="B2" s="1" t="s">
        <v>2048</v>
      </c>
      <c r="C2" s="439"/>
      <c r="D2" s="1">
        <v>0</v>
      </c>
      <c r="E2" s="1">
        <v>0</v>
      </c>
      <c r="F2" s="1">
        <v>0</v>
      </c>
      <c r="G2" s="1">
        <v>0</v>
      </c>
      <c r="H2" s="1">
        <v>0</v>
      </c>
      <c r="I2" s="1">
        <v>0</v>
      </c>
      <c r="J2" s="1">
        <v>0</v>
      </c>
      <c r="K2" s="1">
        <v>0</v>
      </c>
      <c r="L2" s="1">
        <v>0</v>
      </c>
      <c r="M2" s="1">
        <v>0</v>
      </c>
    </row>
    <row r="3" spans="1:13" x14ac:dyDescent="0.35">
      <c r="A3" s="1" t="s">
        <v>1918</v>
      </c>
      <c r="B3" s="1" t="s">
        <v>2049</v>
      </c>
      <c r="D3" s="1">
        <v>0</v>
      </c>
      <c r="E3" s="1">
        <v>0</v>
      </c>
      <c r="F3" s="1">
        <v>0</v>
      </c>
      <c r="G3" s="1">
        <v>0</v>
      </c>
      <c r="H3" s="1">
        <v>0</v>
      </c>
      <c r="I3" s="1">
        <v>0</v>
      </c>
      <c r="J3" s="1">
        <v>0</v>
      </c>
      <c r="K3" s="1">
        <v>0</v>
      </c>
      <c r="L3" s="1">
        <v>0</v>
      </c>
      <c r="M3" s="1">
        <v>0</v>
      </c>
    </row>
    <row r="4" spans="1:13" x14ac:dyDescent="0.35">
      <c r="A4" s="1" t="s">
        <v>1920</v>
      </c>
      <c r="B4" s="1" t="s">
        <v>2050</v>
      </c>
      <c r="D4" s="1">
        <v>0</v>
      </c>
      <c r="E4" s="1">
        <v>0</v>
      </c>
      <c r="F4" s="1">
        <v>0</v>
      </c>
      <c r="G4" s="1">
        <v>0</v>
      </c>
      <c r="H4" s="1">
        <v>0</v>
      </c>
      <c r="I4" s="1">
        <v>0</v>
      </c>
      <c r="J4" s="1">
        <v>0</v>
      </c>
      <c r="K4" s="1">
        <v>0</v>
      </c>
      <c r="L4" s="1">
        <v>0</v>
      </c>
      <c r="M4" s="1">
        <v>0</v>
      </c>
    </row>
    <row r="5" spans="1:13" x14ac:dyDescent="0.35">
      <c r="A5" s="1" t="s">
        <v>1922</v>
      </c>
      <c r="B5" s="1" t="s">
        <v>2051</v>
      </c>
      <c r="D5" s="1">
        <v>0</v>
      </c>
      <c r="E5" s="1">
        <v>0</v>
      </c>
      <c r="F5" s="1">
        <v>0</v>
      </c>
      <c r="G5" s="1">
        <v>0</v>
      </c>
      <c r="H5" s="1">
        <v>0</v>
      </c>
      <c r="I5" s="1">
        <v>0</v>
      </c>
      <c r="J5" s="1">
        <v>0</v>
      </c>
      <c r="K5" s="1">
        <v>0</v>
      </c>
      <c r="L5" s="1">
        <v>0</v>
      </c>
      <c r="M5" s="1">
        <v>0</v>
      </c>
    </row>
    <row r="6" spans="1:13" x14ac:dyDescent="0.35">
      <c r="A6" s="1" t="s">
        <v>1924</v>
      </c>
      <c r="B6" s="1" t="s">
        <v>2052</v>
      </c>
      <c r="D6" s="1">
        <v>0</v>
      </c>
      <c r="E6" s="1">
        <v>0</v>
      </c>
      <c r="F6" s="1">
        <v>0</v>
      </c>
      <c r="G6" s="1">
        <v>0</v>
      </c>
      <c r="H6" s="1">
        <v>0</v>
      </c>
      <c r="I6" s="1">
        <v>0</v>
      </c>
      <c r="J6" s="1">
        <v>0</v>
      </c>
      <c r="K6" s="1">
        <v>0</v>
      </c>
      <c r="L6" s="1">
        <v>0</v>
      </c>
      <c r="M6" s="1">
        <v>0</v>
      </c>
    </row>
    <row r="7" spans="1:13" x14ac:dyDescent="0.35">
      <c r="A7" s="1" t="s">
        <v>1926</v>
      </c>
      <c r="B7" s="1" t="s">
        <v>2053</v>
      </c>
      <c r="D7" s="1">
        <v>0</v>
      </c>
      <c r="E7" s="1">
        <v>0</v>
      </c>
      <c r="F7" s="1">
        <v>0</v>
      </c>
      <c r="G7" s="1">
        <v>0</v>
      </c>
      <c r="H7" s="1">
        <v>0</v>
      </c>
      <c r="I7" s="1">
        <v>0</v>
      </c>
      <c r="J7" s="1">
        <v>0</v>
      </c>
      <c r="K7" s="1">
        <v>0</v>
      </c>
      <c r="L7" s="1">
        <v>0</v>
      </c>
      <c r="M7" s="1">
        <v>0</v>
      </c>
    </row>
    <row r="8" spans="1:13" x14ac:dyDescent="0.35">
      <c r="A8" s="1" t="s">
        <v>1928</v>
      </c>
      <c r="B8" s="1" t="s">
        <v>2054</v>
      </c>
      <c r="D8" s="1">
        <v>0</v>
      </c>
      <c r="E8" s="1">
        <v>0</v>
      </c>
      <c r="F8" s="1">
        <v>0</v>
      </c>
      <c r="G8" s="1">
        <v>0</v>
      </c>
      <c r="H8" s="1">
        <v>0</v>
      </c>
      <c r="I8" s="1">
        <v>0</v>
      </c>
      <c r="J8" s="1">
        <v>0</v>
      </c>
      <c r="K8" s="1">
        <v>0</v>
      </c>
      <c r="L8" s="1">
        <v>0</v>
      </c>
      <c r="M8" s="1">
        <v>0</v>
      </c>
    </row>
    <row r="9" spans="1:13" x14ac:dyDescent="0.35">
      <c r="A9" s="1" t="s">
        <v>1930</v>
      </c>
      <c r="B9" s="1" t="s">
        <v>2055</v>
      </c>
      <c r="D9" s="1">
        <v>0</v>
      </c>
      <c r="E9" s="1">
        <v>0</v>
      </c>
      <c r="F9" s="1">
        <v>0</v>
      </c>
      <c r="G9" s="1">
        <v>0</v>
      </c>
      <c r="H9" s="1">
        <v>0</v>
      </c>
      <c r="I9" s="1">
        <v>0</v>
      </c>
      <c r="J9" s="1">
        <v>0</v>
      </c>
      <c r="K9" s="1">
        <v>0</v>
      </c>
      <c r="L9" s="1">
        <v>0</v>
      </c>
      <c r="M9" s="1">
        <v>0</v>
      </c>
    </row>
    <row r="10" spans="1:13" x14ac:dyDescent="0.35">
      <c r="A10" s="1" t="s">
        <v>1932</v>
      </c>
      <c r="B10" s="1" t="s">
        <v>2056</v>
      </c>
      <c r="D10" s="1">
        <v>0</v>
      </c>
      <c r="E10" s="1">
        <v>0</v>
      </c>
      <c r="F10" s="1">
        <v>0</v>
      </c>
      <c r="G10" s="1">
        <v>0</v>
      </c>
      <c r="H10" s="1">
        <v>0</v>
      </c>
      <c r="I10" s="1">
        <v>0</v>
      </c>
      <c r="J10" s="1">
        <v>0</v>
      </c>
      <c r="K10" s="1">
        <v>0</v>
      </c>
      <c r="L10" s="1">
        <v>0</v>
      </c>
      <c r="M10" s="1">
        <v>0</v>
      </c>
    </row>
    <row r="11" spans="1:13" x14ac:dyDescent="0.35">
      <c r="A11" s="1" t="s">
        <v>1934</v>
      </c>
      <c r="B11" s="1" t="s">
        <v>2057</v>
      </c>
      <c r="D11" s="1">
        <v>0</v>
      </c>
      <c r="E11" s="1">
        <v>0</v>
      </c>
      <c r="F11" s="1">
        <v>0</v>
      </c>
      <c r="G11" s="1">
        <v>0</v>
      </c>
      <c r="H11" s="1">
        <v>0</v>
      </c>
      <c r="I11" s="1">
        <v>0</v>
      </c>
      <c r="J11" s="1">
        <v>0</v>
      </c>
      <c r="K11" s="1">
        <v>0</v>
      </c>
      <c r="L11" s="1">
        <v>0</v>
      </c>
      <c r="M11" s="1">
        <v>0</v>
      </c>
    </row>
    <row r="12" spans="1:13" x14ac:dyDescent="0.35">
      <c r="A12" s="1" t="s">
        <v>1936</v>
      </c>
      <c r="B12" s="1" t="s">
        <v>2058</v>
      </c>
      <c r="D12" s="1">
        <v>0</v>
      </c>
      <c r="E12" s="1">
        <v>0</v>
      </c>
      <c r="F12" s="1">
        <v>0</v>
      </c>
      <c r="G12" s="1">
        <v>0</v>
      </c>
      <c r="H12" s="1">
        <v>0</v>
      </c>
      <c r="I12" s="1">
        <v>0</v>
      </c>
      <c r="J12" s="1">
        <v>0</v>
      </c>
      <c r="K12" s="1">
        <v>0</v>
      </c>
      <c r="L12" s="1">
        <v>0</v>
      </c>
      <c r="M12" s="1">
        <v>0</v>
      </c>
    </row>
    <row r="13" spans="1:13" x14ac:dyDescent="0.35">
      <c r="A13" s="1" t="s">
        <v>1938</v>
      </c>
      <c r="B13" s="1" t="s">
        <v>2059</v>
      </c>
      <c r="D13" s="1">
        <v>0</v>
      </c>
      <c r="E13" s="1">
        <v>0</v>
      </c>
      <c r="F13" s="1">
        <v>0</v>
      </c>
      <c r="G13" s="1">
        <v>0</v>
      </c>
      <c r="H13" s="1">
        <v>0</v>
      </c>
      <c r="I13" s="1">
        <v>0</v>
      </c>
      <c r="J13" s="1">
        <v>0</v>
      </c>
      <c r="K13" s="1">
        <v>0</v>
      </c>
      <c r="L13" s="1">
        <v>0</v>
      </c>
      <c r="M13" s="1">
        <v>0</v>
      </c>
    </row>
    <row r="14" spans="1:13" x14ac:dyDescent="0.35">
      <c r="A14" s="1" t="s">
        <v>1940</v>
      </c>
      <c r="B14" s="1" t="s">
        <v>2060</v>
      </c>
      <c r="D14" s="1">
        <v>0</v>
      </c>
      <c r="E14" s="1">
        <v>0</v>
      </c>
      <c r="F14" s="1">
        <v>0</v>
      </c>
      <c r="G14" s="1">
        <v>0</v>
      </c>
      <c r="H14" s="1">
        <v>0</v>
      </c>
      <c r="I14" s="1">
        <v>0</v>
      </c>
      <c r="J14" s="1">
        <v>0</v>
      </c>
      <c r="K14" s="1">
        <v>0</v>
      </c>
      <c r="L14" s="1">
        <v>0</v>
      </c>
      <c r="M14" s="1">
        <v>0</v>
      </c>
    </row>
    <row r="15" spans="1:13" x14ac:dyDescent="0.35">
      <c r="A15" s="1" t="s">
        <v>1942</v>
      </c>
      <c r="B15" s="1" t="s">
        <v>2061</v>
      </c>
      <c r="D15" s="1">
        <v>0</v>
      </c>
      <c r="E15" s="1">
        <v>0</v>
      </c>
      <c r="F15" s="1">
        <v>0</v>
      </c>
      <c r="G15" s="1">
        <v>0</v>
      </c>
      <c r="H15" s="1">
        <v>0</v>
      </c>
      <c r="I15" s="1">
        <v>0</v>
      </c>
      <c r="J15" s="1">
        <v>0</v>
      </c>
      <c r="K15" s="1">
        <v>0</v>
      </c>
      <c r="L15" s="1">
        <v>0</v>
      </c>
      <c r="M15" s="1">
        <v>0</v>
      </c>
    </row>
    <row r="16" spans="1:13" x14ac:dyDescent="0.35">
      <c r="A16" s="1" t="s">
        <v>1944</v>
      </c>
      <c r="B16" s="1" t="s">
        <v>2062</v>
      </c>
      <c r="D16" s="1">
        <v>0</v>
      </c>
      <c r="E16" s="1">
        <v>0</v>
      </c>
      <c r="F16" s="1">
        <v>0</v>
      </c>
      <c r="G16" s="1">
        <v>0</v>
      </c>
      <c r="H16" s="1">
        <v>0</v>
      </c>
      <c r="I16" s="1">
        <v>0</v>
      </c>
      <c r="J16" s="1">
        <v>0</v>
      </c>
      <c r="K16" s="1">
        <v>0</v>
      </c>
      <c r="L16" s="1">
        <v>0</v>
      </c>
      <c r="M16" s="1">
        <v>0</v>
      </c>
    </row>
    <row r="17" spans="1:13" x14ac:dyDescent="0.35">
      <c r="A17" s="1" t="s">
        <v>1946</v>
      </c>
      <c r="B17" s="1" t="s">
        <v>2063</v>
      </c>
      <c r="D17" s="1">
        <v>0</v>
      </c>
      <c r="E17" s="1">
        <v>0</v>
      </c>
      <c r="F17" s="1">
        <v>0</v>
      </c>
      <c r="G17" s="1">
        <v>0</v>
      </c>
      <c r="H17" s="1">
        <v>0</v>
      </c>
      <c r="I17" s="1">
        <v>0</v>
      </c>
      <c r="J17" s="1">
        <v>0</v>
      </c>
      <c r="K17" s="1">
        <v>0</v>
      </c>
      <c r="L17" s="1">
        <v>0</v>
      </c>
      <c r="M17" s="1">
        <v>0</v>
      </c>
    </row>
    <row r="18" spans="1:13" x14ac:dyDescent="0.35">
      <c r="A18" s="1" t="s">
        <v>1948</v>
      </c>
      <c r="B18" s="1" t="s">
        <v>2064</v>
      </c>
      <c r="D18" s="1">
        <v>0</v>
      </c>
      <c r="E18" s="1">
        <v>0</v>
      </c>
      <c r="F18" s="1">
        <v>0</v>
      </c>
      <c r="G18" s="1">
        <v>0</v>
      </c>
      <c r="H18" s="1">
        <v>0</v>
      </c>
      <c r="I18" s="1">
        <v>0</v>
      </c>
      <c r="J18" s="1">
        <v>0</v>
      </c>
      <c r="K18" s="1">
        <v>0</v>
      </c>
      <c r="L18" s="1">
        <v>0</v>
      </c>
      <c r="M18" s="1">
        <v>0</v>
      </c>
    </row>
    <row r="19" spans="1:13" x14ac:dyDescent="0.35">
      <c r="A19" s="1" t="s">
        <v>1950</v>
      </c>
      <c r="B19" s="1" t="s">
        <v>2065</v>
      </c>
      <c r="D19" s="1">
        <v>0</v>
      </c>
      <c r="E19" s="1">
        <v>0</v>
      </c>
      <c r="F19" s="1">
        <v>0</v>
      </c>
      <c r="G19" s="1">
        <v>0</v>
      </c>
      <c r="H19" s="1">
        <v>0</v>
      </c>
      <c r="I19" s="1">
        <v>0</v>
      </c>
      <c r="J19" s="1">
        <v>0</v>
      </c>
      <c r="K19" s="1">
        <v>0</v>
      </c>
      <c r="L19" s="1">
        <v>0</v>
      </c>
      <c r="M19" s="1">
        <v>0</v>
      </c>
    </row>
    <row r="20" spans="1:13" x14ac:dyDescent="0.35">
      <c r="A20" s="1" t="s">
        <v>1952</v>
      </c>
      <c r="B20" s="1" t="s">
        <v>2066</v>
      </c>
      <c r="D20" s="1">
        <v>0</v>
      </c>
      <c r="E20" s="1">
        <v>0</v>
      </c>
      <c r="F20" s="1">
        <v>0</v>
      </c>
      <c r="G20" s="1">
        <v>0</v>
      </c>
      <c r="H20" s="1">
        <v>0</v>
      </c>
      <c r="I20" s="1">
        <v>0</v>
      </c>
      <c r="J20" s="1">
        <v>0</v>
      </c>
      <c r="K20" s="1">
        <v>0</v>
      </c>
      <c r="L20" s="1">
        <v>0</v>
      </c>
      <c r="M20" s="1">
        <v>0</v>
      </c>
    </row>
    <row r="21" spans="1:13" x14ac:dyDescent="0.35">
      <c r="A21" s="1" t="s">
        <v>1954</v>
      </c>
      <c r="B21" s="1" t="s">
        <v>2067</v>
      </c>
      <c r="D21" s="1">
        <v>0</v>
      </c>
      <c r="E21" s="1">
        <v>0</v>
      </c>
      <c r="F21" s="1">
        <v>0</v>
      </c>
      <c r="G21" s="1">
        <v>0</v>
      </c>
      <c r="H21" s="1">
        <v>0</v>
      </c>
      <c r="I21" s="1">
        <v>0</v>
      </c>
      <c r="J21" s="1">
        <v>0</v>
      </c>
      <c r="K21" s="1">
        <v>0</v>
      </c>
      <c r="L21" s="1">
        <v>0</v>
      </c>
      <c r="M21" s="1">
        <v>0</v>
      </c>
    </row>
    <row r="22" spans="1:13" x14ac:dyDescent="0.35">
      <c r="A22" s="1" t="s">
        <v>1956</v>
      </c>
      <c r="B22" s="1" t="s">
        <v>2068</v>
      </c>
      <c r="D22" s="1">
        <v>0</v>
      </c>
      <c r="E22" s="1">
        <v>0</v>
      </c>
      <c r="F22" s="1">
        <v>0</v>
      </c>
      <c r="G22" s="1">
        <v>0</v>
      </c>
      <c r="H22" s="1">
        <v>0</v>
      </c>
      <c r="I22" s="1">
        <v>0</v>
      </c>
      <c r="J22" s="1">
        <v>0</v>
      </c>
      <c r="K22" s="1">
        <v>0</v>
      </c>
      <c r="L22" s="1">
        <v>0</v>
      </c>
      <c r="M22" s="1">
        <v>0</v>
      </c>
    </row>
    <row r="23" spans="1:13" x14ac:dyDescent="0.35">
      <c r="A23" s="1" t="s">
        <v>1958</v>
      </c>
      <c r="B23" s="1" t="s">
        <v>2069</v>
      </c>
      <c r="D23" s="1">
        <v>0</v>
      </c>
      <c r="E23" s="1">
        <v>0</v>
      </c>
      <c r="F23" s="1">
        <v>0</v>
      </c>
      <c r="G23" s="1">
        <v>0</v>
      </c>
      <c r="H23" s="1">
        <v>0</v>
      </c>
      <c r="I23" s="1">
        <v>0</v>
      </c>
      <c r="J23" s="1">
        <v>0</v>
      </c>
      <c r="K23" s="1">
        <v>0</v>
      </c>
      <c r="L23" s="1">
        <v>0</v>
      </c>
      <c r="M23" s="1">
        <v>0</v>
      </c>
    </row>
    <row r="24" spans="1:13" x14ac:dyDescent="0.35">
      <c r="A24" s="1" t="s">
        <v>1960</v>
      </c>
      <c r="B24" s="1" t="s">
        <v>2070</v>
      </c>
      <c r="D24" s="1">
        <v>0</v>
      </c>
      <c r="E24" s="1">
        <v>0</v>
      </c>
      <c r="F24" s="1">
        <v>0</v>
      </c>
      <c r="G24" s="1">
        <v>0</v>
      </c>
      <c r="H24" s="1">
        <v>0</v>
      </c>
      <c r="I24" s="1">
        <v>0</v>
      </c>
      <c r="J24" s="1">
        <v>0</v>
      </c>
      <c r="K24" s="1">
        <v>0</v>
      </c>
      <c r="L24" s="1">
        <v>0</v>
      </c>
      <c r="M24" s="1">
        <v>0</v>
      </c>
    </row>
    <row r="25" spans="1:13" x14ac:dyDescent="0.35">
      <c r="A25" s="1" t="s">
        <v>1962</v>
      </c>
      <c r="B25" s="1" t="s">
        <v>2071</v>
      </c>
      <c r="D25" s="1">
        <v>0</v>
      </c>
      <c r="E25" s="1">
        <v>0</v>
      </c>
      <c r="F25" s="1">
        <v>0</v>
      </c>
      <c r="G25" s="1">
        <v>0</v>
      </c>
      <c r="H25" s="1">
        <v>0</v>
      </c>
      <c r="I25" s="1">
        <v>0</v>
      </c>
      <c r="J25" s="1">
        <v>0</v>
      </c>
      <c r="K25" s="1">
        <v>0</v>
      </c>
      <c r="L25" s="1">
        <v>0</v>
      </c>
      <c r="M25" s="1">
        <v>0</v>
      </c>
    </row>
    <row r="26" spans="1:13" x14ac:dyDescent="0.35">
      <c r="A26" s="1" t="s">
        <v>1964</v>
      </c>
      <c r="B26" s="1" t="s">
        <v>2072</v>
      </c>
      <c r="D26" s="1">
        <v>0</v>
      </c>
      <c r="E26" s="1">
        <v>0</v>
      </c>
      <c r="F26" s="1">
        <v>0</v>
      </c>
      <c r="G26" s="1">
        <v>0</v>
      </c>
      <c r="H26" s="1">
        <v>0</v>
      </c>
      <c r="I26" s="1">
        <v>0</v>
      </c>
      <c r="J26" s="1">
        <v>0</v>
      </c>
      <c r="K26" s="1">
        <v>0</v>
      </c>
      <c r="L26" s="1">
        <v>0</v>
      </c>
      <c r="M26" s="1">
        <v>0</v>
      </c>
    </row>
    <row r="27" spans="1:13" x14ac:dyDescent="0.35">
      <c r="A27" s="1" t="s">
        <v>1966</v>
      </c>
      <c r="B27" s="1" t="s">
        <v>2073</v>
      </c>
      <c r="D27" s="1">
        <v>0</v>
      </c>
      <c r="E27" s="1">
        <v>0</v>
      </c>
      <c r="F27" s="1">
        <v>0</v>
      </c>
      <c r="G27" s="1">
        <v>0</v>
      </c>
      <c r="H27" s="1">
        <v>0</v>
      </c>
      <c r="I27" s="1">
        <v>0</v>
      </c>
      <c r="J27" s="1">
        <v>0</v>
      </c>
      <c r="K27" s="1">
        <v>0</v>
      </c>
      <c r="L27" s="1">
        <v>0</v>
      </c>
      <c r="M27" s="1">
        <v>0</v>
      </c>
    </row>
    <row r="28" spans="1:13" x14ac:dyDescent="0.35">
      <c r="A28" s="1" t="s">
        <v>1968</v>
      </c>
      <c r="B28" s="1" t="s">
        <v>2074</v>
      </c>
      <c r="D28" s="1">
        <v>0</v>
      </c>
      <c r="E28" s="1">
        <v>0</v>
      </c>
      <c r="F28" s="1">
        <v>0</v>
      </c>
      <c r="G28" s="1">
        <v>0</v>
      </c>
      <c r="H28" s="1">
        <v>0</v>
      </c>
      <c r="I28" s="1">
        <v>0</v>
      </c>
      <c r="J28" s="1">
        <v>0</v>
      </c>
      <c r="K28" s="1">
        <v>0</v>
      </c>
      <c r="L28" s="1">
        <v>0</v>
      </c>
      <c r="M28" s="1">
        <v>0</v>
      </c>
    </row>
    <row r="29" spans="1:13" x14ac:dyDescent="0.35">
      <c r="A29" s="1" t="s">
        <v>1970</v>
      </c>
      <c r="B29" s="1" t="s">
        <v>2075</v>
      </c>
      <c r="D29" s="1">
        <v>0</v>
      </c>
      <c r="E29" s="1">
        <v>0</v>
      </c>
      <c r="F29" s="1">
        <v>0</v>
      </c>
      <c r="G29" s="1">
        <v>0</v>
      </c>
      <c r="H29" s="1">
        <v>0</v>
      </c>
      <c r="I29" s="1">
        <v>0</v>
      </c>
      <c r="J29" s="1">
        <v>0</v>
      </c>
      <c r="K29" s="1">
        <v>0</v>
      </c>
      <c r="L29" s="1">
        <v>0</v>
      </c>
      <c r="M29" s="1">
        <v>0</v>
      </c>
    </row>
    <row r="30" spans="1:13" x14ac:dyDescent="0.35">
      <c r="A30" s="1" t="s">
        <v>1972</v>
      </c>
      <c r="B30" s="1" t="s">
        <v>2076</v>
      </c>
      <c r="D30" s="1">
        <v>0</v>
      </c>
      <c r="E30" s="1">
        <v>0</v>
      </c>
      <c r="F30" s="1">
        <v>0</v>
      </c>
      <c r="G30" s="1">
        <v>0</v>
      </c>
      <c r="H30" s="1">
        <v>0</v>
      </c>
      <c r="I30" s="1">
        <v>0</v>
      </c>
      <c r="J30" s="1">
        <v>0</v>
      </c>
      <c r="K30" s="1">
        <v>0</v>
      </c>
      <c r="L30" s="1">
        <v>0</v>
      </c>
      <c r="M30" s="1">
        <v>0</v>
      </c>
    </row>
    <row r="31" spans="1:13" x14ac:dyDescent="0.35">
      <c r="A31" s="1" t="s">
        <v>1974</v>
      </c>
      <c r="B31" s="1" t="s">
        <v>2077</v>
      </c>
      <c r="D31" s="1">
        <v>0</v>
      </c>
      <c r="E31" s="1">
        <v>0</v>
      </c>
      <c r="F31" s="1">
        <v>0</v>
      </c>
      <c r="G31" s="1">
        <v>0</v>
      </c>
      <c r="H31" s="1">
        <v>0</v>
      </c>
      <c r="I31" s="1">
        <v>0</v>
      </c>
      <c r="J31" s="1">
        <v>0</v>
      </c>
      <c r="K31" s="1">
        <v>0</v>
      </c>
      <c r="L31" s="1">
        <v>0</v>
      </c>
      <c r="M31" s="1">
        <v>0</v>
      </c>
    </row>
    <row r="32" spans="1:13" x14ac:dyDescent="0.35">
      <c r="A32" s="1" t="s">
        <v>1976</v>
      </c>
      <c r="B32" s="1" t="s">
        <v>2078</v>
      </c>
      <c r="D32" s="1">
        <v>0</v>
      </c>
      <c r="E32" s="1">
        <v>0</v>
      </c>
      <c r="F32" s="1">
        <v>0</v>
      </c>
      <c r="G32" s="1">
        <v>0</v>
      </c>
      <c r="H32" s="1">
        <v>0</v>
      </c>
      <c r="I32" s="1">
        <v>0</v>
      </c>
      <c r="J32" s="1">
        <v>0</v>
      </c>
      <c r="K32" s="1">
        <v>0</v>
      </c>
      <c r="L32" s="1">
        <v>0</v>
      </c>
      <c r="M32" s="1">
        <v>0</v>
      </c>
    </row>
    <row r="33" spans="1:13" x14ac:dyDescent="0.35">
      <c r="A33" s="1" t="s">
        <v>1978</v>
      </c>
      <c r="B33" s="1" t="s">
        <v>2079</v>
      </c>
      <c r="D33" s="1">
        <v>0</v>
      </c>
      <c r="E33" s="1">
        <v>0</v>
      </c>
      <c r="F33" s="1">
        <v>0</v>
      </c>
      <c r="G33" s="1">
        <v>0</v>
      </c>
      <c r="H33" s="1">
        <v>0</v>
      </c>
      <c r="I33" s="1">
        <v>0</v>
      </c>
      <c r="J33" s="1">
        <v>0</v>
      </c>
      <c r="K33" s="1">
        <v>0</v>
      </c>
      <c r="L33" s="1">
        <v>0</v>
      </c>
      <c r="M33" s="1">
        <v>0</v>
      </c>
    </row>
    <row r="34" spans="1:13" x14ac:dyDescent="0.35">
      <c r="A34" s="1" t="s">
        <v>1980</v>
      </c>
      <c r="B34" s="1" t="s">
        <v>2080</v>
      </c>
      <c r="D34" s="1">
        <v>0</v>
      </c>
      <c r="E34" s="1">
        <v>0</v>
      </c>
      <c r="F34" s="1">
        <v>0</v>
      </c>
      <c r="G34" s="1">
        <v>0</v>
      </c>
      <c r="H34" s="1">
        <v>0</v>
      </c>
      <c r="I34" s="1">
        <v>0</v>
      </c>
      <c r="J34" s="1">
        <v>0</v>
      </c>
      <c r="K34" s="1">
        <v>0</v>
      </c>
      <c r="L34" s="1">
        <v>0</v>
      </c>
      <c r="M34" s="1">
        <v>0</v>
      </c>
    </row>
    <row r="35" spans="1:13" x14ac:dyDescent="0.35">
      <c r="A35" s="1" t="s">
        <v>1982</v>
      </c>
      <c r="B35" s="1" t="s">
        <v>2081</v>
      </c>
      <c r="D35" s="1">
        <v>0</v>
      </c>
      <c r="E35" s="1">
        <v>0</v>
      </c>
      <c r="F35" s="1">
        <v>0</v>
      </c>
      <c r="G35" s="1">
        <v>0</v>
      </c>
      <c r="H35" s="1">
        <v>0</v>
      </c>
      <c r="I35" s="1">
        <v>0</v>
      </c>
      <c r="J35" s="1">
        <v>0</v>
      </c>
      <c r="K35" s="1">
        <v>0</v>
      </c>
      <c r="L35" s="1">
        <v>0</v>
      </c>
      <c r="M35" s="1">
        <v>0</v>
      </c>
    </row>
    <row r="36" spans="1:13" x14ac:dyDescent="0.35">
      <c r="A36" s="1" t="s">
        <v>1984</v>
      </c>
      <c r="B36" s="1" t="s">
        <v>2082</v>
      </c>
      <c r="D36" s="1">
        <v>0</v>
      </c>
      <c r="E36" s="1">
        <v>0</v>
      </c>
      <c r="F36" s="1">
        <v>0</v>
      </c>
      <c r="G36" s="1">
        <v>0</v>
      </c>
      <c r="H36" s="1">
        <v>0</v>
      </c>
      <c r="I36" s="1">
        <v>0</v>
      </c>
      <c r="J36" s="1">
        <v>0</v>
      </c>
      <c r="K36" s="1">
        <v>0</v>
      </c>
      <c r="L36" s="1">
        <v>0</v>
      </c>
      <c r="M36" s="1">
        <v>0</v>
      </c>
    </row>
    <row r="37" spans="1:13" x14ac:dyDescent="0.35">
      <c r="A37" s="1" t="s">
        <v>1986</v>
      </c>
      <c r="B37" s="1" t="s">
        <v>2083</v>
      </c>
      <c r="D37" s="1">
        <v>0</v>
      </c>
      <c r="E37" s="1">
        <v>0</v>
      </c>
      <c r="F37" s="1">
        <v>0</v>
      </c>
      <c r="G37" s="1">
        <v>0</v>
      </c>
      <c r="H37" s="1">
        <v>0</v>
      </c>
      <c r="I37" s="1">
        <v>0</v>
      </c>
      <c r="J37" s="1">
        <v>0</v>
      </c>
      <c r="K37" s="1">
        <v>0</v>
      </c>
      <c r="L37" s="1">
        <v>0</v>
      </c>
      <c r="M37" s="1">
        <v>0</v>
      </c>
    </row>
    <row r="38" spans="1:13" x14ac:dyDescent="0.35">
      <c r="A38" s="1" t="s">
        <v>1988</v>
      </c>
      <c r="B38" s="1" t="s">
        <v>2084</v>
      </c>
      <c r="D38" s="1">
        <v>0</v>
      </c>
      <c r="E38" s="1">
        <v>0</v>
      </c>
      <c r="F38" s="1">
        <v>0</v>
      </c>
      <c r="G38" s="1">
        <v>0</v>
      </c>
      <c r="H38" s="1">
        <v>0</v>
      </c>
      <c r="I38" s="1">
        <v>0</v>
      </c>
      <c r="J38" s="1">
        <v>0</v>
      </c>
      <c r="K38" s="1">
        <v>0</v>
      </c>
      <c r="L38" s="1">
        <v>0</v>
      </c>
      <c r="M38" s="1">
        <v>0</v>
      </c>
    </row>
    <row r="39" spans="1:13" x14ac:dyDescent="0.35">
      <c r="A39" s="1" t="s">
        <v>1990</v>
      </c>
      <c r="B39" s="1" t="s">
        <v>2085</v>
      </c>
      <c r="D39" s="1">
        <v>0</v>
      </c>
      <c r="E39" s="1">
        <v>0</v>
      </c>
      <c r="F39" s="1">
        <v>0</v>
      </c>
      <c r="G39" s="1">
        <v>0</v>
      </c>
      <c r="H39" s="1">
        <v>0</v>
      </c>
      <c r="I39" s="1">
        <v>0</v>
      </c>
      <c r="J39" s="1">
        <v>0</v>
      </c>
      <c r="K39" s="1">
        <v>0</v>
      </c>
      <c r="L39" s="1">
        <v>0</v>
      </c>
      <c r="M39" s="1">
        <v>0</v>
      </c>
    </row>
    <row r="40" spans="1:13" x14ac:dyDescent="0.35">
      <c r="A40" s="1" t="s">
        <v>1992</v>
      </c>
      <c r="B40" s="1" t="s">
        <v>2086</v>
      </c>
      <c r="D40" s="1">
        <v>0</v>
      </c>
      <c r="E40" s="1">
        <v>0</v>
      </c>
      <c r="F40" s="1">
        <v>0</v>
      </c>
      <c r="G40" s="1">
        <v>0</v>
      </c>
      <c r="H40" s="1">
        <v>0</v>
      </c>
      <c r="I40" s="1">
        <v>0</v>
      </c>
      <c r="J40" s="1">
        <v>0</v>
      </c>
      <c r="K40" s="1">
        <v>0</v>
      </c>
      <c r="L40" s="1">
        <v>0</v>
      </c>
      <c r="M40" s="1">
        <v>0</v>
      </c>
    </row>
    <row r="41" spans="1:13" x14ac:dyDescent="0.35">
      <c r="A41" s="1" t="s">
        <v>1994</v>
      </c>
      <c r="B41" s="1" t="s">
        <v>2087</v>
      </c>
      <c r="D41" s="1">
        <v>0</v>
      </c>
      <c r="E41" s="1">
        <v>0</v>
      </c>
      <c r="F41" s="1">
        <v>0</v>
      </c>
      <c r="G41" s="1">
        <v>0</v>
      </c>
      <c r="H41" s="1">
        <v>0</v>
      </c>
      <c r="I41" s="1">
        <v>0</v>
      </c>
      <c r="J41" s="1">
        <v>0</v>
      </c>
      <c r="K41" s="1">
        <v>0</v>
      </c>
      <c r="L41" s="1">
        <v>0</v>
      </c>
      <c r="M41" s="1">
        <v>0</v>
      </c>
    </row>
    <row r="42" spans="1:13" x14ac:dyDescent="0.35">
      <c r="A42" s="1" t="s">
        <v>1996</v>
      </c>
      <c r="B42" s="1" t="s">
        <v>2088</v>
      </c>
      <c r="D42" s="1">
        <v>0</v>
      </c>
      <c r="E42" s="1">
        <v>0</v>
      </c>
      <c r="F42" s="1">
        <v>0</v>
      </c>
      <c r="G42" s="1">
        <v>0</v>
      </c>
      <c r="H42" s="1">
        <v>0</v>
      </c>
      <c r="I42" s="1">
        <v>0</v>
      </c>
      <c r="J42" s="1">
        <v>0</v>
      </c>
      <c r="K42" s="1">
        <v>0</v>
      </c>
      <c r="L42" s="1">
        <v>0</v>
      </c>
      <c r="M42" s="1">
        <v>0</v>
      </c>
    </row>
    <row r="43" spans="1:13" x14ac:dyDescent="0.35">
      <c r="A43" s="1" t="s">
        <v>1998</v>
      </c>
      <c r="B43" s="1" t="s">
        <v>2089</v>
      </c>
      <c r="D43" s="1">
        <v>0</v>
      </c>
      <c r="E43" s="1">
        <v>0</v>
      </c>
      <c r="F43" s="1">
        <v>0</v>
      </c>
      <c r="G43" s="1">
        <v>0</v>
      </c>
      <c r="H43" s="1">
        <v>0</v>
      </c>
      <c r="I43" s="1">
        <v>0</v>
      </c>
      <c r="J43" s="1">
        <v>0</v>
      </c>
      <c r="K43" s="1">
        <v>0</v>
      </c>
      <c r="L43" s="1">
        <v>0</v>
      </c>
      <c r="M43" s="1">
        <v>0</v>
      </c>
    </row>
    <row r="44" spans="1:13" x14ac:dyDescent="0.35">
      <c r="A44" s="1" t="s">
        <v>1999</v>
      </c>
      <c r="B44" s="1" t="s">
        <v>2090</v>
      </c>
      <c r="D44" s="1">
        <v>0</v>
      </c>
      <c r="E44" s="1">
        <v>0</v>
      </c>
      <c r="F44" s="1">
        <v>0</v>
      </c>
      <c r="G44" s="1">
        <v>0</v>
      </c>
      <c r="H44" s="1">
        <v>0</v>
      </c>
      <c r="I44" s="1">
        <v>0</v>
      </c>
      <c r="J44" s="1">
        <v>0</v>
      </c>
      <c r="K44" s="1">
        <v>0</v>
      </c>
      <c r="L44" s="1">
        <v>0</v>
      </c>
      <c r="M44" s="1">
        <v>0</v>
      </c>
    </row>
    <row r="45" spans="1:13" x14ac:dyDescent="0.35">
      <c r="A45" s="1" t="s">
        <v>2001</v>
      </c>
      <c r="B45" s="1" t="s">
        <v>2091</v>
      </c>
      <c r="D45" s="1">
        <v>0</v>
      </c>
      <c r="E45" s="1">
        <v>0</v>
      </c>
      <c r="F45" s="1">
        <v>0</v>
      </c>
      <c r="G45" s="1">
        <v>0</v>
      </c>
      <c r="H45" s="1">
        <v>0</v>
      </c>
      <c r="I45" s="1">
        <v>0</v>
      </c>
      <c r="J45" s="1">
        <v>0</v>
      </c>
      <c r="K45" s="1">
        <v>0</v>
      </c>
      <c r="L45" s="1">
        <v>0</v>
      </c>
      <c r="M45" s="1">
        <v>0</v>
      </c>
    </row>
    <row r="46" spans="1:13" x14ac:dyDescent="0.35">
      <c r="A46" s="1" t="s">
        <v>2003</v>
      </c>
      <c r="B46" s="1" t="s">
        <v>2092</v>
      </c>
      <c r="D46" s="1">
        <v>0</v>
      </c>
      <c r="E46" s="1">
        <v>0</v>
      </c>
      <c r="F46" s="1">
        <v>0</v>
      </c>
      <c r="G46" s="1">
        <v>0</v>
      </c>
      <c r="H46" s="1">
        <v>0</v>
      </c>
      <c r="I46" s="1">
        <v>0</v>
      </c>
      <c r="J46" s="1">
        <v>0</v>
      </c>
      <c r="K46" s="1">
        <v>0</v>
      </c>
      <c r="L46" s="1">
        <v>0</v>
      </c>
      <c r="M46" s="1">
        <v>0</v>
      </c>
    </row>
    <row r="47" spans="1:13" x14ac:dyDescent="0.35">
      <c r="A47" s="1" t="s">
        <v>2005</v>
      </c>
      <c r="B47" s="1" t="s">
        <v>2093</v>
      </c>
      <c r="D47" s="1">
        <v>0</v>
      </c>
      <c r="E47" s="1">
        <v>0</v>
      </c>
      <c r="F47" s="1">
        <v>0</v>
      </c>
      <c r="G47" s="1">
        <v>0</v>
      </c>
      <c r="H47" s="1">
        <v>0</v>
      </c>
      <c r="I47" s="1">
        <v>0</v>
      </c>
      <c r="J47" s="1">
        <v>0</v>
      </c>
      <c r="K47" s="1">
        <v>0</v>
      </c>
      <c r="L47" s="1">
        <v>0</v>
      </c>
      <c r="M47" s="1">
        <v>0</v>
      </c>
    </row>
    <row r="48" spans="1:13" x14ac:dyDescent="0.35">
      <c r="A48" s="1" t="s">
        <v>2007</v>
      </c>
      <c r="B48" s="1" t="s">
        <v>2094</v>
      </c>
      <c r="D48" s="1">
        <v>0</v>
      </c>
      <c r="E48" s="1">
        <v>0</v>
      </c>
      <c r="F48" s="1">
        <v>0</v>
      </c>
      <c r="G48" s="1">
        <v>0</v>
      </c>
      <c r="H48" s="1">
        <v>0</v>
      </c>
      <c r="I48" s="1">
        <v>0</v>
      </c>
      <c r="J48" s="1">
        <v>0</v>
      </c>
      <c r="K48" s="1">
        <v>0</v>
      </c>
      <c r="L48" s="1">
        <v>0</v>
      </c>
      <c r="M48" s="1">
        <v>0</v>
      </c>
    </row>
    <row r="49" spans="1:13" x14ac:dyDescent="0.35">
      <c r="A49" s="1" t="s">
        <v>2009</v>
      </c>
      <c r="B49" s="1" t="s">
        <v>2095</v>
      </c>
      <c r="D49" s="1">
        <v>0</v>
      </c>
      <c r="E49" s="1">
        <v>0</v>
      </c>
      <c r="F49" s="1">
        <v>0</v>
      </c>
      <c r="G49" s="1">
        <v>0</v>
      </c>
      <c r="H49" s="1">
        <v>0</v>
      </c>
      <c r="I49" s="1">
        <v>0</v>
      </c>
      <c r="J49" s="1">
        <v>0</v>
      </c>
      <c r="K49" s="1">
        <v>0</v>
      </c>
      <c r="L49" s="1">
        <v>0</v>
      </c>
      <c r="M49" s="1">
        <v>0</v>
      </c>
    </row>
    <row r="50" spans="1:13" x14ac:dyDescent="0.35">
      <c r="A50" s="1" t="s">
        <v>2011</v>
      </c>
      <c r="B50" s="1" t="s">
        <v>2096</v>
      </c>
      <c r="D50" s="1">
        <v>0</v>
      </c>
      <c r="E50" s="1">
        <v>0</v>
      </c>
      <c r="F50" s="1">
        <v>0</v>
      </c>
      <c r="G50" s="1">
        <v>0</v>
      </c>
      <c r="H50" s="1">
        <v>0</v>
      </c>
      <c r="I50" s="1">
        <v>0</v>
      </c>
      <c r="J50" s="1">
        <v>0</v>
      </c>
      <c r="K50" s="1">
        <v>0</v>
      </c>
      <c r="L50" s="1">
        <v>0</v>
      </c>
      <c r="M50" s="1">
        <v>0</v>
      </c>
    </row>
    <row r="51" spans="1:13" x14ac:dyDescent="0.35">
      <c r="A51" s="1" t="s">
        <v>2013</v>
      </c>
      <c r="B51" s="1" t="s">
        <v>2097</v>
      </c>
      <c r="D51" s="1">
        <v>0</v>
      </c>
      <c r="E51" s="1">
        <v>0</v>
      </c>
      <c r="F51" s="1">
        <v>0</v>
      </c>
      <c r="G51" s="1">
        <v>0</v>
      </c>
      <c r="H51" s="1">
        <v>0</v>
      </c>
      <c r="I51" s="1">
        <v>0</v>
      </c>
      <c r="J51" s="1">
        <v>0</v>
      </c>
      <c r="K51" s="1">
        <v>0</v>
      </c>
      <c r="L51" s="1">
        <v>0</v>
      </c>
      <c r="M51" s="1">
        <v>0</v>
      </c>
    </row>
    <row r="52" spans="1:13" x14ac:dyDescent="0.35">
      <c r="A52" s="1" t="s">
        <v>2015</v>
      </c>
      <c r="B52" s="1" t="s">
        <v>2098</v>
      </c>
      <c r="D52" s="1">
        <v>0</v>
      </c>
      <c r="E52" s="1">
        <v>0</v>
      </c>
      <c r="F52" s="1">
        <v>0</v>
      </c>
      <c r="G52" s="1">
        <v>0</v>
      </c>
      <c r="H52" s="1">
        <v>0</v>
      </c>
      <c r="I52" s="1">
        <v>0</v>
      </c>
      <c r="J52" s="1">
        <v>0</v>
      </c>
      <c r="K52" s="1">
        <v>0</v>
      </c>
      <c r="L52" s="1">
        <v>0</v>
      </c>
      <c r="M52" s="1">
        <v>0</v>
      </c>
    </row>
    <row r="53" spans="1:13" x14ac:dyDescent="0.35">
      <c r="A53" s="1" t="s">
        <v>2017</v>
      </c>
      <c r="B53" s="1" t="s">
        <v>2099</v>
      </c>
      <c r="D53" s="1">
        <v>0</v>
      </c>
      <c r="E53" s="1">
        <v>0</v>
      </c>
      <c r="F53" s="1">
        <v>0</v>
      </c>
      <c r="G53" s="1">
        <v>0</v>
      </c>
      <c r="H53" s="1">
        <v>0</v>
      </c>
      <c r="I53" s="1">
        <v>0</v>
      </c>
      <c r="J53" s="1">
        <v>0</v>
      </c>
      <c r="K53" s="1">
        <v>0</v>
      </c>
      <c r="L53" s="1">
        <v>0</v>
      </c>
      <c r="M53" s="1">
        <v>0</v>
      </c>
    </row>
    <row r="54" spans="1:13" x14ac:dyDescent="0.35">
      <c r="A54" s="1" t="s">
        <v>2021</v>
      </c>
      <c r="B54" s="1" t="s">
        <v>2100</v>
      </c>
      <c r="D54" s="1">
        <v>0</v>
      </c>
      <c r="E54" s="1">
        <v>0</v>
      </c>
      <c r="F54" s="1">
        <v>0</v>
      </c>
      <c r="G54" s="1">
        <v>0</v>
      </c>
      <c r="H54" s="1">
        <v>0</v>
      </c>
      <c r="I54" s="1">
        <v>0</v>
      </c>
      <c r="J54" s="1">
        <v>0</v>
      </c>
      <c r="K54" s="1">
        <v>0</v>
      </c>
      <c r="L54" s="1">
        <v>0</v>
      </c>
      <c r="M54" s="1">
        <v>0</v>
      </c>
    </row>
    <row r="55" spans="1:13" x14ac:dyDescent="0.35">
      <c r="A55" s="1" t="s">
        <v>2101</v>
      </c>
      <c r="B55" s="1" t="s">
        <v>2102</v>
      </c>
      <c r="D55" s="1">
        <v>0</v>
      </c>
      <c r="E55" s="1">
        <v>0</v>
      </c>
      <c r="F55" s="1">
        <v>0</v>
      </c>
      <c r="G55" s="1">
        <v>0</v>
      </c>
      <c r="H55" s="1">
        <v>0</v>
      </c>
      <c r="I55" s="1">
        <v>0</v>
      </c>
      <c r="J55" s="1">
        <v>0</v>
      </c>
      <c r="K55" s="1">
        <v>0</v>
      </c>
      <c r="L55" s="1">
        <v>0</v>
      </c>
      <c r="M55" s="1">
        <v>0</v>
      </c>
    </row>
    <row r="56" spans="1:13" x14ac:dyDescent="0.35">
      <c r="A56" s="1" t="s">
        <v>1916</v>
      </c>
      <c r="B56" s="1" t="s">
        <v>2103</v>
      </c>
      <c r="C56" s="439"/>
      <c r="D56" s="1">
        <v>0</v>
      </c>
      <c r="E56" s="1">
        <v>0</v>
      </c>
      <c r="F56" s="1">
        <v>0</v>
      </c>
      <c r="G56" s="1">
        <v>0</v>
      </c>
      <c r="H56" s="1">
        <v>0</v>
      </c>
      <c r="I56" s="1">
        <v>0</v>
      </c>
      <c r="J56" s="1">
        <v>0</v>
      </c>
      <c r="K56" s="1">
        <v>0</v>
      </c>
      <c r="L56" s="1">
        <v>0</v>
      </c>
      <c r="M56" s="1">
        <v>0</v>
      </c>
    </row>
    <row r="57" spans="1:13" x14ac:dyDescent="0.35">
      <c r="A57" s="1" t="s">
        <v>1918</v>
      </c>
      <c r="B57" s="1" t="s">
        <v>2104</v>
      </c>
      <c r="D57" s="1">
        <v>0</v>
      </c>
      <c r="E57" s="1">
        <v>0</v>
      </c>
      <c r="F57" s="1">
        <v>0</v>
      </c>
      <c r="G57" s="1">
        <v>0</v>
      </c>
      <c r="H57" s="1">
        <v>0</v>
      </c>
      <c r="I57" s="1">
        <v>0</v>
      </c>
      <c r="J57" s="1">
        <v>0</v>
      </c>
      <c r="K57" s="1">
        <v>0</v>
      </c>
      <c r="L57" s="1">
        <v>0</v>
      </c>
      <c r="M57" s="1">
        <v>0</v>
      </c>
    </row>
    <row r="58" spans="1:13" x14ac:dyDescent="0.35">
      <c r="A58" s="1" t="s">
        <v>1920</v>
      </c>
      <c r="B58" s="1" t="s">
        <v>2105</v>
      </c>
      <c r="D58" s="1">
        <v>0</v>
      </c>
      <c r="E58" s="1">
        <v>0</v>
      </c>
      <c r="F58" s="1">
        <v>0</v>
      </c>
      <c r="G58" s="1">
        <v>0</v>
      </c>
      <c r="H58" s="1">
        <v>0</v>
      </c>
      <c r="I58" s="1">
        <v>0</v>
      </c>
      <c r="J58" s="1">
        <v>0</v>
      </c>
      <c r="K58" s="1">
        <v>0</v>
      </c>
      <c r="L58" s="1">
        <v>0</v>
      </c>
      <c r="M58" s="1">
        <v>0</v>
      </c>
    </row>
    <row r="59" spans="1:13" x14ac:dyDescent="0.35">
      <c r="A59" s="1" t="s">
        <v>1922</v>
      </c>
      <c r="B59" s="1" t="s">
        <v>2106</v>
      </c>
      <c r="D59" s="1">
        <v>0</v>
      </c>
      <c r="E59" s="1">
        <v>0</v>
      </c>
      <c r="F59" s="1">
        <v>0</v>
      </c>
      <c r="G59" s="1">
        <v>0</v>
      </c>
      <c r="H59" s="1">
        <v>0</v>
      </c>
      <c r="I59" s="1">
        <v>0</v>
      </c>
      <c r="J59" s="1">
        <v>0</v>
      </c>
      <c r="K59" s="1">
        <v>0</v>
      </c>
      <c r="L59" s="1">
        <v>0</v>
      </c>
      <c r="M59" s="1">
        <v>0</v>
      </c>
    </row>
    <row r="60" spans="1:13" x14ac:dyDescent="0.35">
      <c r="A60" s="1" t="s">
        <v>1924</v>
      </c>
      <c r="B60" s="1" t="s">
        <v>2107</v>
      </c>
      <c r="D60" s="1">
        <v>0</v>
      </c>
      <c r="E60" s="1">
        <v>0</v>
      </c>
      <c r="F60" s="1">
        <v>0</v>
      </c>
      <c r="G60" s="1">
        <v>0</v>
      </c>
      <c r="H60" s="1">
        <v>0</v>
      </c>
      <c r="I60" s="1">
        <v>0</v>
      </c>
      <c r="J60" s="1">
        <v>0</v>
      </c>
      <c r="K60" s="1">
        <v>0</v>
      </c>
      <c r="L60" s="1">
        <v>0</v>
      </c>
      <c r="M60" s="1">
        <v>0</v>
      </c>
    </row>
    <row r="61" spans="1:13" x14ac:dyDescent="0.35">
      <c r="A61" s="1" t="s">
        <v>1926</v>
      </c>
      <c r="B61" s="1" t="s">
        <v>2108</v>
      </c>
      <c r="D61" s="1">
        <v>0</v>
      </c>
      <c r="E61" s="1">
        <v>0</v>
      </c>
      <c r="F61" s="1">
        <v>0</v>
      </c>
      <c r="G61" s="1">
        <v>0</v>
      </c>
      <c r="H61" s="1">
        <v>0</v>
      </c>
      <c r="I61" s="1">
        <v>0</v>
      </c>
      <c r="J61" s="1">
        <v>0</v>
      </c>
      <c r="K61" s="1">
        <v>0</v>
      </c>
      <c r="L61" s="1">
        <v>0</v>
      </c>
      <c r="M61" s="1">
        <v>0</v>
      </c>
    </row>
    <row r="62" spans="1:13" x14ac:dyDescent="0.35">
      <c r="A62" s="1" t="s">
        <v>1928</v>
      </c>
      <c r="B62" s="1" t="s">
        <v>2109</v>
      </c>
      <c r="D62" s="1">
        <v>0</v>
      </c>
      <c r="E62" s="1">
        <v>0</v>
      </c>
      <c r="F62" s="1">
        <v>0</v>
      </c>
      <c r="G62" s="1">
        <v>0</v>
      </c>
      <c r="H62" s="1">
        <v>0</v>
      </c>
      <c r="I62" s="1">
        <v>0</v>
      </c>
      <c r="J62" s="1">
        <v>0</v>
      </c>
      <c r="K62" s="1">
        <v>0</v>
      </c>
      <c r="L62" s="1">
        <v>0</v>
      </c>
      <c r="M62" s="1">
        <v>0</v>
      </c>
    </row>
    <row r="63" spans="1:13" x14ac:dyDescent="0.35">
      <c r="A63" s="1" t="s">
        <v>1930</v>
      </c>
      <c r="B63" s="1" t="s">
        <v>2110</v>
      </c>
      <c r="D63" s="1">
        <v>0</v>
      </c>
      <c r="E63" s="1">
        <v>0</v>
      </c>
      <c r="F63" s="1">
        <v>0</v>
      </c>
      <c r="G63" s="1">
        <v>0</v>
      </c>
      <c r="H63" s="1">
        <v>0</v>
      </c>
      <c r="I63" s="1">
        <v>0</v>
      </c>
      <c r="J63" s="1">
        <v>0</v>
      </c>
      <c r="K63" s="1">
        <v>0</v>
      </c>
      <c r="L63" s="1">
        <v>0</v>
      </c>
      <c r="M63" s="1">
        <v>0</v>
      </c>
    </row>
    <row r="64" spans="1:13" x14ac:dyDescent="0.35">
      <c r="A64" s="1" t="s">
        <v>1932</v>
      </c>
      <c r="B64" s="1" t="s">
        <v>2111</v>
      </c>
      <c r="D64" s="1">
        <v>0</v>
      </c>
      <c r="E64" s="1">
        <v>0</v>
      </c>
      <c r="F64" s="1">
        <v>0</v>
      </c>
      <c r="G64" s="1">
        <v>0</v>
      </c>
      <c r="H64" s="1">
        <v>0</v>
      </c>
      <c r="I64" s="1">
        <v>0</v>
      </c>
      <c r="J64" s="1">
        <v>0</v>
      </c>
      <c r="K64" s="1">
        <v>0</v>
      </c>
      <c r="L64" s="1">
        <v>0</v>
      </c>
      <c r="M64" s="1">
        <v>0</v>
      </c>
    </row>
    <row r="65" spans="1:13" x14ac:dyDescent="0.35">
      <c r="A65" s="1" t="s">
        <v>1934</v>
      </c>
      <c r="B65" s="1" t="s">
        <v>2112</v>
      </c>
      <c r="D65" s="1">
        <v>0</v>
      </c>
      <c r="E65" s="1">
        <v>0</v>
      </c>
      <c r="F65" s="1">
        <v>0</v>
      </c>
      <c r="G65" s="1">
        <v>0</v>
      </c>
      <c r="H65" s="1">
        <v>0</v>
      </c>
      <c r="I65" s="1">
        <v>0</v>
      </c>
      <c r="J65" s="1">
        <v>0</v>
      </c>
      <c r="K65" s="1">
        <v>0</v>
      </c>
      <c r="L65" s="1">
        <v>0</v>
      </c>
      <c r="M65" s="1">
        <v>0</v>
      </c>
    </row>
    <row r="66" spans="1:13" x14ac:dyDescent="0.35">
      <c r="A66" s="1" t="s">
        <v>1936</v>
      </c>
      <c r="B66" s="1" t="s">
        <v>2113</v>
      </c>
      <c r="D66" s="1">
        <v>0</v>
      </c>
      <c r="E66" s="1">
        <v>0</v>
      </c>
      <c r="F66" s="1">
        <v>0</v>
      </c>
      <c r="G66" s="1">
        <v>0</v>
      </c>
      <c r="H66" s="1">
        <v>0</v>
      </c>
      <c r="I66" s="1">
        <v>0</v>
      </c>
      <c r="J66" s="1">
        <v>0</v>
      </c>
      <c r="K66" s="1">
        <v>0</v>
      </c>
      <c r="L66" s="1">
        <v>0</v>
      </c>
      <c r="M66" s="1">
        <v>0</v>
      </c>
    </row>
    <row r="67" spans="1:13" x14ac:dyDescent="0.35">
      <c r="A67" s="1" t="s">
        <v>1938</v>
      </c>
      <c r="B67" s="1" t="s">
        <v>2114</v>
      </c>
      <c r="D67" s="1">
        <v>0</v>
      </c>
      <c r="E67" s="1">
        <v>0</v>
      </c>
      <c r="F67" s="1">
        <v>0</v>
      </c>
      <c r="G67" s="1">
        <v>0</v>
      </c>
      <c r="H67" s="1">
        <v>0</v>
      </c>
      <c r="I67" s="1">
        <v>0</v>
      </c>
      <c r="J67" s="1">
        <v>0</v>
      </c>
      <c r="K67" s="1">
        <v>0</v>
      </c>
      <c r="L67" s="1">
        <v>0</v>
      </c>
      <c r="M67" s="1">
        <v>0</v>
      </c>
    </row>
    <row r="68" spans="1:13" x14ac:dyDescent="0.35">
      <c r="A68" s="1" t="s">
        <v>1940</v>
      </c>
      <c r="B68" s="1" t="s">
        <v>2115</v>
      </c>
      <c r="D68" s="1">
        <v>0</v>
      </c>
      <c r="E68" s="1">
        <v>0</v>
      </c>
      <c r="F68" s="1">
        <v>0</v>
      </c>
      <c r="G68" s="1">
        <v>0</v>
      </c>
      <c r="H68" s="1">
        <v>0</v>
      </c>
      <c r="I68" s="1">
        <v>0</v>
      </c>
      <c r="J68" s="1">
        <v>0</v>
      </c>
      <c r="K68" s="1">
        <v>0</v>
      </c>
      <c r="L68" s="1">
        <v>0</v>
      </c>
      <c r="M68" s="1">
        <v>0</v>
      </c>
    </row>
    <row r="69" spans="1:13" x14ac:dyDescent="0.35">
      <c r="A69" s="1" t="s">
        <v>1942</v>
      </c>
      <c r="B69" s="1" t="s">
        <v>2116</v>
      </c>
      <c r="D69" s="1">
        <v>0</v>
      </c>
      <c r="E69" s="1">
        <v>0</v>
      </c>
      <c r="F69" s="1">
        <v>0</v>
      </c>
      <c r="G69" s="1">
        <v>0</v>
      </c>
      <c r="H69" s="1">
        <v>0</v>
      </c>
      <c r="I69" s="1">
        <v>0</v>
      </c>
      <c r="J69" s="1">
        <v>0</v>
      </c>
      <c r="K69" s="1">
        <v>0</v>
      </c>
      <c r="L69" s="1">
        <v>0</v>
      </c>
      <c r="M69" s="1">
        <v>0</v>
      </c>
    </row>
    <row r="70" spans="1:13" x14ac:dyDescent="0.35">
      <c r="A70" s="1" t="s">
        <v>1944</v>
      </c>
      <c r="B70" s="1" t="s">
        <v>2117</v>
      </c>
      <c r="D70" s="1">
        <v>0</v>
      </c>
      <c r="E70" s="1">
        <v>0</v>
      </c>
      <c r="F70" s="1">
        <v>0</v>
      </c>
      <c r="G70" s="1">
        <v>0</v>
      </c>
      <c r="H70" s="1">
        <v>0</v>
      </c>
      <c r="I70" s="1">
        <v>0</v>
      </c>
      <c r="J70" s="1">
        <v>0</v>
      </c>
      <c r="K70" s="1">
        <v>0</v>
      </c>
      <c r="L70" s="1">
        <v>0</v>
      </c>
      <c r="M70" s="1">
        <v>0</v>
      </c>
    </row>
    <row r="71" spans="1:13" x14ac:dyDescent="0.35">
      <c r="A71" s="1" t="s">
        <v>1946</v>
      </c>
      <c r="B71" s="1" t="s">
        <v>2118</v>
      </c>
      <c r="D71" s="1">
        <v>0</v>
      </c>
      <c r="E71" s="1">
        <v>0</v>
      </c>
      <c r="F71" s="1">
        <v>0</v>
      </c>
      <c r="G71" s="1">
        <v>0</v>
      </c>
      <c r="H71" s="1">
        <v>0</v>
      </c>
      <c r="I71" s="1">
        <v>0</v>
      </c>
      <c r="J71" s="1">
        <v>0</v>
      </c>
      <c r="K71" s="1">
        <v>0</v>
      </c>
      <c r="L71" s="1">
        <v>0</v>
      </c>
      <c r="M71" s="1">
        <v>0</v>
      </c>
    </row>
    <row r="72" spans="1:13" x14ac:dyDescent="0.35">
      <c r="A72" s="1" t="s">
        <v>1948</v>
      </c>
      <c r="B72" s="1" t="s">
        <v>2119</v>
      </c>
      <c r="D72" s="1">
        <v>0</v>
      </c>
      <c r="E72" s="1">
        <v>0</v>
      </c>
      <c r="F72" s="1">
        <v>0</v>
      </c>
      <c r="G72" s="1">
        <v>0</v>
      </c>
      <c r="H72" s="1">
        <v>0</v>
      </c>
      <c r="I72" s="1">
        <v>0</v>
      </c>
      <c r="J72" s="1">
        <v>0</v>
      </c>
      <c r="K72" s="1">
        <v>0</v>
      </c>
      <c r="L72" s="1">
        <v>0</v>
      </c>
      <c r="M72" s="1">
        <v>0</v>
      </c>
    </row>
    <row r="73" spans="1:13" x14ac:dyDescent="0.35">
      <c r="A73" s="1" t="s">
        <v>1950</v>
      </c>
      <c r="B73" s="1" t="s">
        <v>2120</v>
      </c>
      <c r="D73" s="1">
        <v>0</v>
      </c>
      <c r="E73" s="1">
        <v>0</v>
      </c>
      <c r="F73" s="1">
        <v>0</v>
      </c>
      <c r="G73" s="1">
        <v>0</v>
      </c>
      <c r="H73" s="1">
        <v>0</v>
      </c>
      <c r="I73" s="1">
        <v>0</v>
      </c>
      <c r="J73" s="1">
        <v>0</v>
      </c>
      <c r="K73" s="1">
        <v>0</v>
      </c>
      <c r="L73" s="1">
        <v>0</v>
      </c>
      <c r="M73" s="1">
        <v>0</v>
      </c>
    </row>
    <row r="74" spans="1:13" x14ac:dyDescent="0.35">
      <c r="A74" s="1" t="s">
        <v>1952</v>
      </c>
      <c r="B74" s="1" t="s">
        <v>2121</v>
      </c>
      <c r="D74" s="1">
        <v>0</v>
      </c>
      <c r="E74" s="1">
        <v>0</v>
      </c>
      <c r="F74" s="1">
        <v>0</v>
      </c>
      <c r="G74" s="1">
        <v>0</v>
      </c>
      <c r="H74" s="1">
        <v>0</v>
      </c>
      <c r="I74" s="1">
        <v>0</v>
      </c>
      <c r="J74" s="1">
        <v>0</v>
      </c>
      <c r="K74" s="1">
        <v>0</v>
      </c>
      <c r="L74" s="1">
        <v>0</v>
      </c>
      <c r="M74" s="1">
        <v>0</v>
      </c>
    </row>
    <row r="75" spans="1:13" x14ac:dyDescent="0.35">
      <c r="A75" s="1" t="s">
        <v>1954</v>
      </c>
      <c r="B75" s="1" t="s">
        <v>2122</v>
      </c>
      <c r="D75" s="1">
        <v>0</v>
      </c>
      <c r="E75" s="1">
        <v>0</v>
      </c>
      <c r="F75" s="1">
        <v>0</v>
      </c>
      <c r="G75" s="1">
        <v>0</v>
      </c>
      <c r="H75" s="1">
        <v>0</v>
      </c>
      <c r="I75" s="1">
        <v>0</v>
      </c>
      <c r="J75" s="1">
        <v>0</v>
      </c>
      <c r="K75" s="1">
        <v>0</v>
      </c>
      <c r="L75" s="1">
        <v>0</v>
      </c>
      <c r="M75" s="1">
        <v>0</v>
      </c>
    </row>
    <row r="76" spans="1:13" x14ac:dyDescent="0.35">
      <c r="A76" s="1" t="s">
        <v>1956</v>
      </c>
      <c r="B76" s="1" t="s">
        <v>2123</v>
      </c>
      <c r="D76" s="1">
        <v>0</v>
      </c>
      <c r="E76" s="1">
        <v>0</v>
      </c>
      <c r="F76" s="1">
        <v>0</v>
      </c>
      <c r="G76" s="1">
        <v>0</v>
      </c>
      <c r="H76" s="1">
        <v>0</v>
      </c>
      <c r="I76" s="1">
        <v>0</v>
      </c>
      <c r="J76" s="1">
        <v>0</v>
      </c>
      <c r="K76" s="1">
        <v>0</v>
      </c>
      <c r="L76" s="1">
        <v>0</v>
      </c>
      <c r="M76" s="1">
        <v>0</v>
      </c>
    </row>
    <row r="77" spans="1:13" x14ac:dyDescent="0.35">
      <c r="A77" s="1" t="s">
        <v>1958</v>
      </c>
      <c r="B77" s="1" t="s">
        <v>2124</v>
      </c>
      <c r="D77" s="1">
        <v>0</v>
      </c>
      <c r="E77" s="1">
        <v>0</v>
      </c>
      <c r="F77" s="1">
        <v>0</v>
      </c>
      <c r="G77" s="1">
        <v>0</v>
      </c>
      <c r="H77" s="1">
        <v>0</v>
      </c>
      <c r="I77" s="1">
        <v>0</v>
      </c>
      <c r="J77" s="1">
        <v>0</v>
      </c>
      <c r="K77" s="1">
        <v>0</v>
      </c>
      <c r="L77" s="1">
        <v>0</v>
      </c>
      <c r="M77" s="1">
        <v>0</v>
      </c>
    </row>
    <row r="78" spans="1:13" x14ac:dyDescent="0.35">
      <c r="A78" s="1" t="s">
        <v>1960</v>
      </c>
      <c r="B78" s="1" t="s">
        <v>2125</v>
      </c>
      <c r="D78" s="1">
        <v>0</v>
      </c>
      <c r="E78" s="1">
        <v>0</v>
      </c>
      <c r="F78" s="1">
        <v>0</v>
      </c>
      <c r="G78" s="1">
        <v>0</v>
      </c>
      <c r="H78" s="1">
        <v>0</v>
      </c>
      <c r="I78" s="1">
        <v>0</v>
      </c>
      <c r="J78" s="1">
        <v>0</v>
      </c>
      <c r="K78" s="1">
        <v>0</v>
      </c>
      <c r="L78" s="1">
        <v>0</v>
      </c>
      <c r="M78" s="1">
        <v>0</v>
      </c>
    </row>
    <row r="79" spans="1:13" x14ac:dyDescent="0.35">
      <c r="A79" s="1" t="s">
        <v>1962</v>
      </c>
      <c r="B79" s="1" t="s">
        <v>2126</v>
      </c>
      <c r="D79" s="1">
        <v>0</v>
      </c>
      <c r="E79" s="1">
        <v>0</v>
      </c>
      <c r="F79" s="1">
        <v>0</v>
      </c>
      <c r="G79" s="1">
        <v>0</v>
      </c>
      <c r="H79" s="1">
        <v>0</v>
      </c>
      <c r="I79" s="1">
        <v>0</v>
      </c>
      <c r="J79" s="1">
        <v>0</v>
      </c>
      <c r="K79" s="1">
        <v>0</v>
      </c>
      <c r="L79" s="1">
        <v>0</v>
      </c>
      <c r="M79" s="1">
        <v>0</v>
      </c>
    </row>
    <row r="80" spans="1:13" x14ac:dyDescent="0.35">
      <c r="A80" s="1" t="s">
        <v>1964</v>
      </c>
      <c r="B80" s="1" t="s">
        <v>2127</v>
      </c>
      <c r="D80" s="1">
        <v>0</v>
      </c>
      <c r="E80" s="1">
        <v>0</v>
      </c>
      <c r="F80" s="1">
        <v>0</v>
      </c>
      <c r="G80" s="1">
        <v>0</v>
      </c>
      <c r="H80" s="1">
        <v>0</v>
      </c>
      <c r="I80" s="1">
        <v>0</v>
      </c>
      <c r="J80" s="1">
        <v>0</v>
      </c>
      <c r="K80" s="1">
        <v>0</v>
      </c>
      <c r="L80" s="1">
        <v>0</v>
      </c>
      <c r="M80" s="1">
        <v>0</v>
      </c>
    </row>
    <row r="81" spans="1:13" x14ac:dyDescent="0.35">
      <c r="A81" s="1" t="s">
        <v>1966</v>
      </c>
      <c r="B81" s="1" t="s">
        <v>2128</v>
      </c>
      <c r="D81" s="1">
        <v>0</v>
      </c>
      <c r="E81" s="1">
        <v>0</v>
      </c>
      <c r="F81" s="1">
        <v>0</v>
      </c>
      <c r="G81" s="1">
        <v>0</v>
      </c>
      <c r="H81" s="1">
        <v>0</v>
      </c>
      <c r="I81" s="1">
        <v>0</v>
      </c>
      <c r="J81" s="1">
        <v>0</v>
      </c>
      <c r="K81" s="1">
        <v>0</v>
      </c>
      <c r="L81" s="1">
        <v>0</v>
      </c>
      <c r="M81" s="1">
        <v>0</v>
      </c>
    </row>
    <row r="82" spans="1:13" x14ac:dyDescent="0.35">
      <c r="A82" s="1" t="s">
        <v>1968</v>
      </c>
      <c r="B82" s="1" t="s">
        <v>2129</v>
      </c>
      <c r="D82" s="1">
        <v>0</v>
      </c>
      <c r="E82" s="1">
        <v>0</v>
      </c>
      <c r="F82" s="1">
        <v>0</v>
      </c>
      <c r="G82" s="1">
        <v>0</v>
      </c>
      <c r="H82" s="1">
        <v>0</v>
      </c>
      <c r="I82" s="1">
        <v>0</v>
      </c>
      <c r="J82" s="1">
        <v>0</v>
      </c>
      <c r="K82" s="1">
        <v>0</v>
      </c>
      <c r="L82" s="1">
        <v>0</v>
      </c>
      <c r="M82" s="1">
        <v>0</v>
      </c>
    </row>
    <row r="83" spans="1:13" x14ac:dyDescent="0.35">
      <c r="A83" s="1" t="s">
        <v>1970</v>
      </c>
      <c r="B83" s="1" t="s">
        <v>2130</v>
      </c>
      <c r="D83" s="1">
        <v>0</v>
      </c>
      <c r="E83" s="1">
        <v>0</v>
      </c>
      <c r="F83" s="1">
        <v>0</v>
      </c>
      <c r="G83" s="1">
        <v>0</v>
      </c>
      <c r="H83" s="1">
        <v>0</v>
      </c>
      <c r="I83" s="1">
        <v>0</v>
      </c>
      <c r="J83" s="1">
        <v>0</v>
      </c>
      <c r="K83" s="1">
        <v>0</v>
      </c>
      <c r="L83" s="1">
        <v>0</v>
      </c>
      <c r="M83" s="1">
        <v>0</v>
      </c>
    </row>
    <row r="84" spans="1:13" x14ac:dyDescent="0.35">
      <c r="A84" s="1" t="s">
        <v>1972</v>
      </c>
      <c r="B84" s="1" t="s">
        <v>2131</v>
      </c>
      <c r="D84" s="1">
        <v>0</v>
      </c>
      <c r="E84" s="1">
        <v>0</v>
      </c>
      <c r="F84" s="1">
        <v>0</v>
      </c>
      <c r="G84" s="1">
        <v>0</v>
      </c>
      <c r="H84" s="1">
        <v>0</v>
      </c>
      <c r="I84" s="1">
        <v>0</v>
      </c>
      <c r="J84" s="1">
        <v>0</v>
      </c>
      <c r="K84" s="1">
        <v>0</v>
      </c>
      <c r="L84" s="1">
        <v>0</v>
      </c>
      <c r="M84" s="1">
        <v>0</v>
      </c>
    </row>
    <row r="85" spans="1:13" x14ac:dyDescent="0.35">
      <c r="A85" s="1" t="s">
        <v>1974</v>
      </c>
      <c r="B85" s="1" t="s">
        <v>2132</v>
      </c>
      <c r="D85" s="1">
        <v>0</v>
      </c>
      <c r="E85" s="1">
        <v>0</v>
      </c>
      <c r="F85" s="1">
        <v>0</v>
      </c>
      <c r="G85" s="1">
        <v>0</v>
      </c>
      <c r="H85" s="1">
        <v>0</v>
      </c>
      <c r="I85" s="1">
        <v>0</v>
      </c>
      <c r="J85" s="1">
        <v>0</v>
      </c>
      <c r="K85" s="1">
        <v>0</v>
      </c>
      <c r="L85" s="1">
        <v>0</v>
      </c>
      <c r="M85" s="1">
        <v>0</v>
      </c>
    </row>
    <row r="86" spans="1:13" x14ac:dyDescent="0.35">
      <c r="A86" s="1" t="s">
        <v>1976</v>
      </c>
      <c r="B86" s="1" t="s">
        <v>2133</v>
      </c>
      <c r="D86" s="1">
        <v>0</v>
      </c>
      <c r="E86" s="1">
        <v>0</v>
      </c>
      <c r="F86" s="1">
        <v>0</v>
      </c>
      <c r="G86" s="1">
        <v>0</v>
      </c>
      <c r="H86" s="1">
        <v>0</v>
      </c>
      <c r="I86" s="1">
        <v>0</v>
      </c>
      <c r="J86" s="1">
        <v>0</v>
      </c>
      <c r="K86" s="1">
        <v>0</v>
      </c>
      <c r="L86" s="1">
        <v>0</v>
      </c>
      <c r="M86" s="1">
        <v>0</v>
      </c>
    </row>
    <row r="87" spans="1:13" x14ac:dyDescent="0.35">
      <c r="A87" s="1" t="s">
        <v>1978</v>
      </c>
      <c r="B87" s="1" t="s">
        <v>2134</v>
      </c>
      <c r="D87" s="1">
        <v>0</v>
      </c>
      <c r="E87" s="1">
        <v>0</v>
      </c>
      <c r="F87" s="1">
        <v>0</v>
      </c>
      <c r="G87" s="1">
        <v>0</v>
      </c>
      <c r="H87" s="1">
        <v>0</v>
      </c>
      <c r="I87" s="1">
        <v>0</v>
      </c>
      <c r="J87" s="1">
        <v>0</v>
      </c>
      <c r="K87" s="1">
        <v>0</v>
      </c>
      <c r="L87" s="1">
        <v>0</v>
      </c>
      <c r="M87" s="1">
        <v>0</v>
      </c>
    </row>
    <row r="88" spans="1:13" x14ac:dyDescent="0.35">
      <c r="A88" s="1" t="s">
        <v>1980</v>
      </c>
      <c r="B88" s="1" t="s">
        <v>2135</v>
      </c>
      <c r="D88" s="1">
        <v>0</v>
      </c>
      <c r="E88" s="1">
        <v>0</v>
      </c>
      <c r="F88" s="1">
        <v>0</v>
      </c>
      <c r="G88" s="1">
        <v>0</v>
      </c>
      <c r="H88" s="1">
        <v>0</v>
      </c>
      <c r="I88" s="1">
        <v>0</v>
      </c>
      <c r="J88" s="1">
        <v>0</v>
      </c>
      <c r="K88" s="1">
        <v>0</v>
      </c>
      <c r="L88" s="1">
        <v>0</v>
      </c>
      <c r="M88" s="1">
        <v>0</v>
      </c>
    </row>
    <row r="89" spans="1:13" x14ac:dyDescent="0.35">
      <c r="A89" s="1" t="s">
        <v>1982</v>
      </c>
      <c r="B89" s="1" t="s">
        <v>2136</v>
      </c>
      <c r="D89" s="1">
        <v>0</v>
      </c>
      <c r="E89" s="1">
        <v>0</v>
      </c>
      <c r="F89" s="1">
        <v>0</v>
      </c>
      <c r="G89" s="1">
        <v>0</v>
      </c>
      <c r="H89" s="1">
        <v>0</v>
      </c>
      <c r="I89" s="1">
        <v>0</v>
      </c>
      <c r="J89" s="1">
        <v>0</v>
      </c>
      <c r="K89" s="1">
        <v>0</v>
      </c>
      <c r="L89" s="1">
        <v>0</v>
      </c>
      <c r="M89" s="1">
        <v>0</v>
      </c>
    </row>
    <row r="90" spans="1:13" x14ac:dyDescent="0.35">
      <c r="A90" s="1" t="s">
        <v>1984</v>
      </c>
      <c r="B90" s="1" t="s">
        <v>2137</v>
      </c>
      <c r="D90" s="1">
        <v>0</v>
      </c>
      <c r="E90" s="1">
        <v>0</v>
      </c>
      <c r="F90" s="1">
        <v>0</v>
      </c>
      <c r="G90" s="1">
        <v>0</v>
      </c>
      <c r="H90" s="1">
        <v>0</v>
      </c>
      <c r="I90" s="1">
        <v>0</v>
      </c>
      <c r="J90" s="1">
        <v>0</v>
      </c>
      <c r="K90" s="1">
        <v>0</v>
      </c>
      <c r="L90" s="1">
        <v>0</v>
      </c>
      <c r="M90" s="1">
        <v>0</v>
      </c>
    </row>
    <row r="91" spans="1:13" x14ac:dyDescent="0.35">
      <c r="A91" s="1" t="s">
        <v>1986</v>
      </c>
      <c r="B91" s="1" t="s">
        <v>2138</v>
      </c>
      <c r="D91" s="1">
        <v>0</v>
      </c>
      <c r="E91" s="1">
        <v>0</v>
      </c>
      <c r="F91" s="1">
        <v>0</v>
      </c>
      <c r="G91" s="1">
        <v>0</v>
      </c>
      <c r="H91" s="1">
        <v>0</v>
      </c>
      <c r="I91" s="1">
        <v>0</v>
      </c>
      <c r="J91" s="1">
        <v>0</v>
      </c>
      <c r="K91" s="1">
        <v>0</v>
      </c>
      <c r="L91" s="1">
        <v>0</v>
      </c>
      <c r="M91" s="1">
        <v>0</v>
      </c>
    </row>
    <row r="92" spans="1:13" x14ac:dyDescent="0.35">
      <c r="A92" s="1" t="s">
        <v>1988</v>
      </c>
      <c r="B92" s="1" t="s">
        <v>2139</v>
      </c>
      <c r="D92" s="1">
        <v>0</v>
      </c>
      <c r="E92" s="1">
        <v>0</v>
      </c>
      <c r="F92" s="1">
        <v>0</v>
      </c>
      <c r="G92" s="1">
        <v>0</v>
      </c>
      <c r="H92" s="1">
        <v>0</v>
      </c>
      <c r="I92" s="1">
        <v>0</v>
      </c>
      <c r="J92" s="1">
        <v>0</v>
      </c>
      <c r="K92" s="1">
        <v>0</v>
      </c>
      <c r="L92" s="1">
        <v>0</v>
      </c>
      <c r="M92" s="1">
        <v>0</v>
      </c>
    </row>
    <row r="93" spans="1:13" x14ac:dyDescent="0.35">
      <c r="A93" s="1" t="s">
        <v>1990</v>
      </c>
      <c r="B93" s="1" t="s">
        <v>2140</v>
      </c>
      <c r="D93" s="1">
        <v>0</v>
      </c>
      <c r="E93" s="1">
        <v>0</v>
      </c>
      <c r="F93" s="1">
        <v>0</v>
      </c>
      <c r="G93" s="1">
        <v>0</v>
      </c>
      <c r="H93" s="1">
        <v>0</v>
      </c>
      <c r="I93" s="1">
        <v>0</v>
      </c>
      <c r="J93" s="1">
        <v>0</v>
      </c>
      <c r="K93" s="1">
        <v>0</v>
      </c>
      <c r="L93" s="1">
        <v>0</v>
      </c>
      <c r="M93" s="1">
        <v>0</v>
      </c>
    </row>
    <row r="94" spans="1:13" x14ac:dyDescent="0.35">
      <c r="A94" s="1" t="s">
        <v>1992</v>
      </c>
      <c r="B94" s="1" t="s">
        <v>2141</v>
      </c>
      <c r="D94" s="1">
        <v>0</v>
      </c>
      <c r="E94" s="1">
        <v>0</v>
      </c>
      <c r="F94" s="1">
        <v>0</v>
      </c>
      <c r="G94" s="1">
        <v>0</v>
      </c>
      <c r="H94" s="1">
        <v>0</v>
      </c>
      <c r="I94" s="1">
        <v>0</v>
      </c>
      <c r="J94" s="1">
        <v>0</v>
      </c>
      <c r="K94" s="1">
        <v>0</v>
      </c>
      <c r="L94" s="1">
        <v>0</v>
      </c>
      <c r="M94" s="1">
        <v>0</v>
      </c>
    </row>
    <row r="95" spans="1:13" x14ac:dyDescent="0.35">
      <c r="A95" s="1" t="s">
        <v>1994</v>
      </c>
      <c r="B95" s="1" t="s">
        <v>2142</v>
      </c>
      <c r="D95" s="1">
        <v>0</v>
      </c>
      <c r="E95" s="1">
        <v>0</v>
      </c>
      <c r="F95" s="1">
        <v>0</v>
      </c>
      <c r="G95" s="1">
        <v>0</v>
      </c>
      <c r="H95" s="1">
        <v>0</v>
      </c>
      <c r="I95" s="1">
        <v>0</v>
      </c>
      <c r="J95" s="1">
        <v>0</v>
      </c>
      <c r="K95" s="1">
        <v>0</v>
      </c>
      <c r="L95" s="1">
        <v>0</v>
      </c>
      <c r="M95" s="1">
        <v>0</v>
      </c>
    </row>
    <row r="96" spans="1:13" x14ac:dyDescent="0.35">
      <c r="A96" s="1" t="s">
        <v>1996</v>
      </c>
      <c r="B96" s="1" t="s">
        <v>2143</v>
      </c>
      <c r="D96" s="1">
        <v>0</v>
      </c>
      <c r="E96" s="1">
        <v>0</v>
      </c>
      <c r="F96" s="1">
        <v>0</v>
      </c>
      <c r="G96" s="1">
        <v>0</v>
      </c>
      <c r="H96" s="1">
        <v>0</v>
      </c>
      <c r="I96" s="1">
        <v>0</v>
      </c>
      <c r="J96" s="1">
        <v>0</v>
      </c>
      <c r="K96" s="1">
        <v>0</v>
      </c>
      <c r="L96" s="1">
        <v>0</v>
      </c>
      <c r="M96" s="1">
        <v>0</v>
      </c>
    </row>
    <row r="97" spans="1:13" x14ac:dyDescent="0.35">
      <c r="A97" s="1" t="s">
        <v>1998</v>
      </c>
      <c r="B97" s="1" t="s">
        <v>2144</v>
      </c>
      <c r="D97" s="1">
        <v>0</v>
      </c>
      <c r="E97" s="1">
        <v>0</v>
      </c>
      <c r="F97" s="1">
        <v>0</v>
      </c>
      <c r="G97" s="1">
        <v>0</v>
      </c>
      <c r="H97" s="1">
        <v>0</v>
      </c>
      <c r="I97" s="1">
        <v>0</v>
      </c>
      <c r="J97" s="1">
        <v>0</v>
      </c>
      <c r="K97" s="1">
        <v>0</v>
      </c>
      <c r="L97" s="1">
        <v>0</v>
      </c>
      <c r="M97" s="1">
        <v>0</v>
      </c>
    </row>
    <row r="98" spans="1:13" x14ac:dyDescent="0.35">
      <c r="A98" s="1" t="s">
        <v>1999</v>
      </c>
      <c r="B98" s="1" t="s">
        <v>2145</v>
      </c>
      <c r="D98" s="1">
        <v>0</v>
      </c>
      <c r="E98" s="1">
        <v>0</v>
      </c>
      <c r="F98" s="1">
        <v>0</v>
      </c>
      <c r="G98" s="1">
        <v>0</v>
      </c>
      <c r="H98" s="1">
        <v>0</v>
      </c>
      <c r="I98" s="1">
        <v>0</v>
      </c>
      <c r="J98" s="1">
        <v>0</v>
      </c>
      <c r="K98" s="1">
        <v>0</v>
      </c>
      <c r="L98" s="1">
        <v>0</v>
      </c>
      <c r="M98" s="1">
        <v>0</v>
      </c>
    </row>
    <row r="99" spans="1:13" x14ac:dyDescent="0.35">
      <c r="A99" s="1" t="s">
        <v>2001</v>
      </c>
      <c r="B99" s="1" t="s">
        <v>2146</v>
      </c>
      <c r="D99" s="1">
        <v>0</v>
      </c>
      <c r="E99" s="1">
        <v>0</v>
      </c>
      <c r="F99" s="1">
        <v>0</v>
      </c>
      <c r="G99" s="1">
        <v>0</v>
      </c>
      <c r="H99" s="1">
        <v>0</v>
      </c>
      <c r="I99" s="1">
        <v>0</v>
      </c>
      <c r="J99" s="1">
        <v>0</v>
      </c>
      <c r="K99" s="1">
        <v>0</v>
      </c>
      <c r="L99" s="1">
        <v>0</v>
      </c>
      <c r="M99" s="1">
        <v>0</v>
      </c>
    </row>
    <row r="100" spans="1:13" x14ac:dyDescent="0.35">
      <c r="A100" s="1" t="s">
        <v>2003</v>
      </c>
      <c r="B100" s="1" t="s">
        <v>2147</v>
      </c>
      <c r="D100" s="1">
        <v>0</v>
      </c>
      <c r="E100" s="1">
        <v>0</v>
      </c>
      <c r="F100" s="1">
        <v>0</v>
      </c>
      <c r="G100" s="1">
        <v>0</v>
      </c>
      <c r="H100" s="1">
        <v>0</v>
      </c>
      <c r="I100" s="1">
        <v>0</v>
      </c>
      <c r="J100" s="1">
        <v>0</v>
      </c>
      <c r="K100" s="1">
        <v>0</v>
      </c>
      <c r="L100" s="1">
        <v>0</v>
      </c>
      <c r="M100" s="1">
        <v>0</v>
      </c>
    </row>
    <row r="101" spans="1:13" x14ac:dyDescent="0.35">
      <c r="A101" s="1" t="s">
        <v>2005</v>
      </c>
      <c r="B101" s="1" t="s">
        <v>2148</v>
      </c>
      <c r="D101" s="1">
        <v>0</v>
      </c>
      <c r="E101" s="1">
        <v>0</v>
      </c>
      <c r="F101" s="1">
        <v>0</v>
      </c>
      <c r="G101" s="1">
        <v>0</v>
      </c>
      <c r="H101" s="1">
        <v>0</v>
      </c>
      <c r="I101" s="1">
        <v>0</v>
      </c>
      <c r="J101" s="1">
        <v>0</v>
      </c>
      <c r="K101" s="1">
        <v>0</v>
      </c>
      <c r="L101" s="1">
        <v>0</v>
      </c>
      <c r="M101" s="1">
        <v>0</v>
      </c>
    </row>
    <row r="102" spans="1:13" x14ac:dyDescent="0.35">
      <c r="A102" s="1" t="s">
        <v>2007</v>
      </c>
      <c r="B102" s="1" t="s">
        <v>2149</v>
      </c>
      <c r="D102" s="1">
        <v>0</v>
      </c>
      <c r="E102" s="1">
        <v>0</v>
      </c>
      <c r="F102" s="1">
        <v>0</v>
      </c>
      <c r="G102" s="1">
        <v>0</v>
      </c>
      <c r="H102" s="1">
        <v>0</v>
      </c>
      <c r="I102" s="1">
        <v>0</v>
      </c>
      <c r="J102" s="1">
        <v>0</v>
      </c>
      <c r="K102" s="1">
        <v>0</v>
      </c>
      <c r="L102" s="1">
        <v>0</v>
      </c>
      <c r="M102" s="1">
        <v>0</v>
      </c>
    </row>
    <row r="103" spans="1:13" x14ac:dyDescent="0.35">
      <c r="A103" s="1" t="s">
        <v>2009</v>
      </c>
      <c r="B103" s="1" t="s">
        <v>2150</v>
      </c>
      <c r="D103" s="1">
        <v>0</v>
      </c>
      <c r="E103" s="1">
        <v>0</v>
      </c>
      <c r="F103" s="1">
        <v>0</v>
      </c>
      <c r="G103" s="1">
        <v>0</v>
      </c>
      <c r="H103" s="1">
        <v>0</v>
      </c>
      <c r="I103" s="1">
        <v>0</v>
      </c>
      <c r="J103" s="1">
        <v>0</v>
      </c>
      <c r="K103" s="1">
        <v>0</v>
      </c>
      <c r="L103" s="1">
        <v>0</v>
      </c>
      <c r="M103" s="1">
        <v>0</v>
      </c>
    </row>
    <row r="104" spans="1:13" x14ac:dyDescent="0.35">
      <c r="A104" s="1" t="s">
        <v>2011</v>
      </c>
      <c r="B104" s="1" t="s">
        <v>2151</v>
      </c>
      <c r="D104" s="1">
        <v>0</v>
      </c>
      <c r="E104" s="1">
        <v>0</v>
      </c>
      <c r="F104" s="1">
        <v>0</v>
      </c>
      <c r="G104" s="1">
        <v>0</v>
      </c>
      <c r="H104" s="1">
        <v>0</v>
      </c>
      <c r="I104" s="1">
        <v>0</v>
      </c>
      <c r="J104" s="1">
        <v>0</v>
      </c>
      <c r="K104" s="1">
        <v>0</v>
      </c>
      <c r="L104" s="1">
        <v>0</v>
      </c>
      <c r="M104" s="1">
        <v>0</v>
      </c>
    </row>
    <row r="105" spans="1:13" x14ac:dyDescent="0.35">
      <c r="A105" s="1" t="s">
        <v>2013</v>
      </c>
      <c r="B105" s="1" t="s">
        <v>2152</v>
      </c>
      <c r="D105" s="1">
        <v>0</v>
      </c>
      <c r="E105" s="1">
        <v>0</v>
      </c>
      <c r="F105" s="1">
        <v>0</v>
      </c>
      <c r="G105" s="1">
        <v>0</v>
      </c>
      <c r="H105" s="1">
        <v>0</v>
      </c>
      <c r="I105" s="1">
        <v>0</v>
      </c>
      <c r="J105" s="1">
        <v>0</v>
      </c>
      <c r="K105" s="1">
        <v>0</v>
      </c>
      <c r="L105" s="1">
        <v>0</v>
      </c>
      <c r="M105" s="1">
        <v>0</v>
      </c>
    </row>
    <row r="106" spans="1:13" x14ac:dyDescent="0.35">
      <c r="A106" s="1" t="s">
        <v>2015</v>
      </c>
      <c r="B106" s="1" t="s">
        <v>2153</v>
      </c>
      <c r="D106" s="1">
        <v>0</v>
      </c>
      <c r="E106" s="1">
        <v>0</v>
      </c>
      <c r="F106" s="1">
        <v>0</v>
      </c>
      <c r="G106" s="1">
        <v>0</v>
      </c>
      <c r="H106" s="1">
        <v>0</v>
      </c>
      <c r="I106" s="1">
        <v>0</v>
      </c>
      <c r="J106" s="1">
        <v>0</v>
      </c>
      <c r="K106" s="1">
        <v>0</v>
      </c>
      <c r="L106" s="1">
        <v>0</v>
      </c>
      <c r="M106" s="1">
        <v>0</v>
      </c>
    </row>
    <row r="107" spans="1:13" x14ac:dyDescent="0.35">
      <c r="A107" s="1" t="s">
        <v>2017</v>
      </c>
      <c r="B107" s="1" t="s">
        <v>2154</v>
      </c>
      <c r="D107" s="1">
        <v>0</v>
      </c>
      <c r="E107" s="1">
        <v>0</v>
      </c>
      <c r="F107" s="1">
        <v>0</v>
      </c>
      <c r="G107" s="1">
        <v>0</v>
      </c>
      <c r="H107" s="1">
        <v>0</v>
      </c>
      <c r="I107" s="1">
        <v>0</v>
      </c>
      <c r="J107" s="1">
        <v>0</v>
      </c>
      <c r="K107" s="1">
        <v>0</v>
      </c>
      <c r="L107" s="1">
        <v>0</v>
      </c>
      <c r="M107" s="1">
        <v>0</v>
      </c>
    </row>
    <row r="108" spans="1:13" x14ac:dyDescent="0.35">
      <c r="A108" s="1" t="s">
        <v>2021</v>
      </c>
      <c r="B108" s="1" t="s">
        <v>2155</v>
      </c>
      <c r="D108" s="1">
        <v>0</v>
      </c>
      <c r="E108" s="1">
        <v>0</v>
      </c>
      <c r="F108" s="1">
        <v>0</v>
      </c>
      <c r="G108" s="1">
        <v>0</v>
      </c>
      <c r="H108" s="1">
        <v>0</v>
      </c>
      <c r="I108" s="1">
        <v>0</v>
      </c>
      <c r="J108" s="1">
        <v>0</v>
      </c>
      <c r="K108" s="1">
        <v>0</v>
      </c>
      <c r="L108" s="1">
        <v>0</v>
      </c>
      <c r="M108" s="1">
        <v>0</v>
      </c>
    </row>
    <row r="109" spans="1:13" x14ac:dyDescent="0.35">
      <c r="A109" s="1" t="s">
        <v>2101</v>
      </c>
      <c r="B109" s="1" t="s">
        <v>2156</v>
      </c>
      <c r="D109" s="1">
        <v>0</v>
      </c>
      <c r="E109" s="1">
        <v>0</v>
      </c>
      <c r="F109" s="1">
        <v>0</v>
      </c>
      <c r="G109" s="1">
        <v>0</v>
      </c>
      <c r="H109" s="1">
        <v>0</v>
      </c>
      <c r="I109" s="1">
        <v>0</v>
      </c>
      <c r="J109" s="1">
        <v>0</v>
      </c>
      <c r="K109" s="1">
        <v>0</v>
      </c>
      <c r="L109" s="1">
        <v>0</v>
      </c>
      <c r="M109" s="1">
        <v>0</v>
      </c>
    </row>
    <row r="110" spans="1:13" x14ac:dyDescent="0.35">
      <c r="A110" s="1" t="s">
        <v>1916</v>
      </c>
      <c r="B110" s="1" t="s">
        <v>2157</v>
      </c>
      <c r="C110" s="439"/>
      <c r="D110" s="1">
        <v>0</v>
      </c>
      <c r="E110" s="1">
        <v>0</v>
      </c>
      <c r="F110" s="1">
        <v>0</v>
      </c>
      <c r="G110" s="1">
        <v>0</v>
      </c>
      <c r="H110" s="1">
        <v>0</v>
      </c>
      <c r="I110" s="1">
        <v>0</v>
      </c>
      <c r="J110" s="1">
        <v>0</v>
      </c>
      <c r="K110" s="1">
        <v>0</v>
      </c>
      <c r="L110" s="1">
        <v>0</v>
      </c>
      <c r="M110" s="1">
        <v>0</v>
      </c>
    </row>
    <row r="111" spans="1:13" x14ac:dyDescent="0.35">
      <c r="A111" s="1" t="s">
        <v>1918</v>
      </c>
      <c r="B111" s="1" t="s">
        <v>2158</v>
      </c>
      <c r="D111" s="1">
        <v>0</v>
      </c>
      <c r="E111" s="1">
        <v>0</v>
      </c>
      <c r="F111" s="1">
        <v>0</v>
      </c>
      <c r="G111" s="1">
        <v>0</v>
      </c>
      <c r="H111" s="1">
        <v>0</v>
      </c>
      <c r="I111" s="1">
        <v>0</v>
      </c>
      <c r="J111" s="1">
        <v>0</v>
      </c>
      <c r="K111" s="1">
        <v>0</v>
      </c>
      <c r="L111" s="1">
        <v>0</v>
      </c>
      <c r="M111" s="1">
        <v>0</v>
      </c>
    </row>
    <row r="112" spans="1:13" x14ac:dyDescent="0.35">
      <c r="A112" s="1" t="s">
        <v>1920</v>
      </c>
      <c r="B112" s="1" t="s">
        <v>2159</v>
      </c>
      <c r="D112" s="1">
        <v>0</v>
      </c>
      <c r="E112" s="1">
        <v>0</v>
      </c>
      <c r="F112" s="1">
        <v>0</v>
      </c>
      <c r="G112" s="1">
        <v>0</v>
      </c>
      <c r="H112" s="1">
        <v>0</v>
      </c>
      <c r="I112" s="1">
        <v>0</v>
      </c>
      <c r="J112" s="1">
        <v>0</v>
      </c>
      <c r="K112" s="1">
        <v>0</v>
      </c>
      <c r="L112" s="1">
        <v>0</v>
      </c>
      <c r="M112" s="1">
        <v>0</v>
      </c>
    </row>
    <row r="113" spans="1:13" x14ac:dyDescent="0.35">
      <c r="A113" s="1" t="s">
        <v>1922</v>
      </c>
      <c r="B113" s="1" t="s">
        <v>2160</v>
      </c>
      <c r="D113" s="1">
        <v>0</v>
      </c>
      <c r="E113" s="1">
        <v>0</v>
      </c>
      <c r="F113" s="1">
        <v>0</v>
      </c>
      <c r="G113" s="1">
        <v>0</v>
      </c>
      <c r="H113" s="1">
        <v>0</v>
      </c>
      <c r="I113" s="1">
        <v>0</v>
      </c>
      <c r="J113" s="1">
        <v>0</v>
      </c>
      <c r="K113" s="1">
        <v>0</v>
      </c>
      <c r="L113" s="1">
        <v>0</v>
      </c>
      <c r="M113" s="1">
        <v>0</v>
      </c>
    </row>
    <row r="114" spans="1:13" x14ac:dyDescent="0.35">
      <c r="A114" s="1" t="s">
        <v>1924</v>
      </c>
      <c r="B114" s="1" t="s">
        <v>2161</v>
      </c>
      <c r="D114" s="1">
        <v>0</v>
      </c>
      <c r="E114" s="1">
        <v>0</v>
      </c>
      <c r="F114" s="1">
        <v>0</v>
      </c>
      <c r="G114" s="1">
        <v>0</v>
      </c>
      <c r="H114" s="1">
        <v>0</v>
      </c>
      <c r="I114" s="1">
        <v>0</v>
      </c>
      <c r="J114" s="1">
        <v>0</v>
      </c>
      <c r="K114" s="1">
        <v>0</v>
      </c>
      <c r="L114" s="1">
        <v>0</v>
      </c>
      <c r="M114" s="1">
        <v>0</v>
      </c>
    </row>
    <row r="115" spans="1:13" x14ac:dyDescent="0.35">
      <c r="A115" s="1" t="s">
        <v>1926</v>
      </c>
      <c r="B115" s="1" t="s">
        <v>2162</v>
      </c>
      <c r="D115" s="1">
        <v>0</v>
      </c>
      <c r="E115" s="1">
        <v>0</v>
      </c>
      <c r="F115" s="1">
        <v>0</v>
      </c>
      <c r="G115" s="1">
        <v>0</v>
      </c>
      <c r="H115" s="1">
        <v>0</v>
      </c>
      <c r="I115" s="1">
        <v>0</v>
      </c>
      <c r="J115" s="1">
        <v>0</v>
      </c>
      <c r="K115" s="1">
        <v>0</v>
      </c>
      <c r="L115" s="1">
        <v>0</v>
      </c>
      <c r="M115" s="1">
        <v>0</v>
      </c>
    </row>
    <row r="116" spans="1:13" x14ac:dyDescent="0.35">
      <c r="A116" s="1" t="s">
        <v>1928</v>
      </c>
      <c r="B116" s="1" t="s">
        <v>2163</v>
      </c>
      <c r="D116" s="1">
        <v>0</v>
      </c>
      <c r="E116" s="1">
        <v>0</v>
      </c>
      <c r="F116" s="1">
        <v>0</v>
      </c>
      <c r="G116" s="1">
        <v>0</v>
      </c>
      <c r="H116" s="1">
        <v>0</v>
      </c>
      <c r="I116" s="1">
        <v>0</v>
      </c>
      <c r="J116" s="1">
        <v>0</v>
      </c>
      <c r="K116" s="1">
        <v>0</v>
      </c>
      <c r="L116" s="1">
        <v>0</v>
      </c>
      <c r="M116" s="1">
        <v>0</v>
      </c>
    </row>
    <row r="117" spans="1:13" x14ac:dyDescent="0.35">
      <c r="A117" s="1" t="s">
        <v>1930</v>
      </c>
      <c r="B117" s="1" t="s">
        <v>2164</v>
      </c>
      <c r="D117" s="1">
        <v>0</v>
      </c>
      <c r="E117" s="1">
        <v>0</v>
      </c>
      <c r="F117" s="1">
        <v>0</v>
      </c>
      <c r="G117" s="1">
        <v>0</v>
      </c>
      <c r="H117" s="1">
        <v>0</v>
      </c>
      <c r="I117" s="1">
        <v>0</v>
      </c>
      <c r="J117" s="1">
        <v>0</v>
      </c>
      <c r="K117" s="1">
        <v>0</v>
      </c>
      <c r="L117" s="1">
        <v>0</v>
      </c>
      <c r="M117" s="1">
        <v>0</v>
      </c>
    </row>
    <row r="118" spans="1:13" x14ac:dyDescent="0.35">
      <c r="A118" s="1" t="s">
        <v>1932</v>
      </c>
      <c r="B118" s="1" t="s">
        <v>2165</v>
      </c>
      <c r="D118" s="1">
        <v>0</v>
      </c>
      <c r="E118" s="1">
        <v>0</v>
      </c>
      <c r="F118" s="1">
        <v>0</v>
      </c>
      <c r="G118" s="1">
        <v>0</v>
      </c>
      <c r="H118" s="1">
        <v>0</v>
      </c>
      <c r="I118" s="1">
        <v>0</v>
      </c>
      <c r="J118" s="1">
        <v>0</v>
      </c>
      <c r="K118" s="1">
        <v>0</v>
      </c>
      <c r="L118" s="1">
        <v>0</v>
      </c>
      <c r="M118" s="1">
        <v>0</v>
      </c>
    </row>
    <row r="119" spans="1:13" x14ac:dyDescent="0.35">
      <c r="A119" s="1" t="s">
        <v>1934</v>
      </c>
      <c r="B119" s="1" t="s">
        <v>2166</v>
      </c>
      <c r="D119" s="1">
        <v>0</v>
      </c>
      <c r="E119" s="1">
        <v>0</v>
      </c>
      <c r="F119" s="1">
        <v>0</v>
      </c>
      <c r="G119" s="1">
        <v>0</v>
      </c>
      <c r="H119" s="1">
        <v>0</v>
      </c>
      <c r="I119" s="1">
        <v>0</v>
      </c>
      <c r="J119" s="1">
        <v>0</v>
      </c>
      <c r="K119" s="1">
        <v>0</v>
      </c>
      <c r="L119" s="1">
        <v>0</v>
      </c>
      <c r="M119" s="1">
        <v>0</v>
      </c>
    </row>
    <row r="120" spans="1:13" x14ac:dyDescent="0.35">
      <c r="A120" s="1" t="s">
        <v>1936</v>
      </c>
      <c r="B120" s="1" t="s">
        <v>2167</v>
      </c>
      <c r="D120" s="1">
        <v>0</v>
      </c>
      <c r="E120" s="1">
        <v>0</v>
      </c>
      <c r="F120" s="1">
        <v>0</v>
      </c>
      <c r="G120" s="1">
        <v>0</v>
      </c>
      <c r="H120" s="1">
        <v>0</v>
      </c>
      <c r="I120" s="1">
        <v>0</v>
      </c>
      <c r="J120" s="1">
        <v>0</v>
      </c>
      <c r="K120" s="1">
        <v>0</v>
      </c>
      <c r="L120" s="1">
        <v>0</v>
      </c>
      <c r="M120" s="1">
        <v>0</v>
      </c>
    </row>
    <row r="121" spans="1:13" x14ac:dyDescent="0.35">
      <c r="A121" s="1" t="s">
        <v>1938</v>
      </c>
      <c r="B121" s="1" t="s">
        <v>2168</v>
      </c>
      <c r="D121" s="1">
        <v>0</v>
      </c>
      <c r="E121" s="1">
        <v>0</v>
      </c>
      <c r="F121" s="1">
        <v>0</v>
      </c>
      <c r="G121" s="1">
        <v>0</v>
      </c>
      <c r="H121" s="1">
        <v>0</v>
      </c>
      <c r="I121" s="1">
        <v>0</v>
      </c>
      <c r="J121" s="1">
        <v>0</v>
      </c>
      <c r="K121" s="1">
        <v>0</v>
      </c>
      <c r="L121" s="1">
        <v>0</v>
      </c>
      <c r="M121" s="1">
        <v>0</v>
      </c>
    </row>
    <row r="122" spans="1:13" x14ac:dyDescent="0.35">
      <c r="A122" s="1" t="s">
        <v>1940</v>
      </c>
      <c r="B122" s="1" t="s">
        <v>2169</v>
      </c>
      <c r="D122" s="1">
        <v>0</v>
      </c>
      <c r="E122" s="1">
        <v>0</v>
      </c>
      <c r="F122" s="1">
        <v>0</v>
      </c>
      <c r="G122" s="1">
        <v>0</v>
      </c>
      <c r="H122" s="1">
        <v>0</v>
      </c>
      <c r="I122" s="1">
        <v>0</v>
      </c>
      <c r="J122" s="1">
        <v>0</v>
      </c>
      <c r="K122" s="1">
        <v>0</v>
      </c>
      <c r="L122" s="1">
        <v>0</v>
      </c>
      <c r="M122" s="1">
        <v>0</v>
      </c>
    </row>
    <row r="123" spans="1:13" x14ac:dyDescent="0.35">
      <c r="A123" s="1" t="s">
        <v>1942</v>
      </c>
      <c r="B123" s="1" t="s">
        <v>2170</v>
      </c>
      <c r="D123" s="1">
        <v>0</v>
      </c>
      <c r="E123" s="1">
        <v>0</v>
      </c>
      <c r="F123" s="1">
        <v>0</v>
      </c>
      <c r="G123" s="1">
        <v>0</v>
      </c>
      <c r="H123" s="1">
        <v>0</v>
      </c>
      <c r="I123" s="1">
        <v>0</v>
      </c>
      <c r="J123" s="1">
        <v>0</v>
      </c>
      <c r="K123" s="1">
        <v>0</v>
      </c>
      <c r="L123" s="1">
        <v>0</v>
      </c>
      <c r="M123" s="1">
        <v>0</v>
      </c>
    </row>
    <row r="124" spans="1:13" x14ac:dyDescent="0.35">
      <c r="A124" s="1" t="s">
        <v>1944</v>
      </c>
      <c r="B124" s="1" t="s">
        <v>2171</v>
      </c>
      <c r="D124" s="1">
        <v>0</v>
      </c>
      <c r="E124" s="1">
        <v>0</v>
      </c>
      <c r="F124" s="1">
        <v>0</v>
      </c>
      <c r="G124" s="1">
        <v>0</v>
      </c>
      <c r="H124" s="1">
        <v>0</v>
      </c>
      <c r="I124" s="1">
        <v>0</v>
      </c>
      <c r="J124" s="1">
        <v>0</v>
      </c>
      <c r="K124" s="1">
        <v>0</v>
      </c>
      <c r="L124" s="1">
        <v>0</v>
      </c>
      <c r="M124" s="1">
        <v>0</v>
      </c>
    </row>
    <row r="125" spans="1:13" x14ac:dyDescent="0.35">
      <c r="A125" s="1" t="s">
        <v>1946</v>
      </c>
      <c r="B125" s="1" t="s">
        <v>2172</v>
      </c>
      <c r="D125" s="1">
        <v>0</v>
      </c>
      <c r="E125" s="1">
        <v>0</v>
      </c>
      <c r="F125" s="1">
        <v>0</v>
      </c>
      <c r="G125" s="1">
        <v>0</v>
      </c>
      <c r="H125" s="1">
        <v>0</v>
      </c>
      <c r="I125" s="1">
        <v>0</v>
      </c>
      <c r="J125" s="1">
        <v>0</v>
      </c>
      <c r="K125" s="1">
        <v>0</v>
      </c>
      <c r="L125" s="1">
        <v>0</v>
      </c>
      <c r="M125" s="1">
        <v>0</v>
      </c>
    </row>
    <row r="126" spans="1:13" x14ac:dyDescent="0.35">
      <c r="A126" s="1" t="s">
        <v>1948</v>
      </c>
      <c r="B126" s="1" t="s">
        <v>2173</v>
      </c>
      <c r="D126" s="1">
        <v>0</v>
      </c>
      <c r="E126" s="1">
        <v>0</v>
      </c>
      <c r="F126" s="1">
        <v>0</v>
      </c>
      <c r="G126" s="1">
        <v>0</v>
      </c>
      <c r="H126" s="1">
        <v>0</v>
      </c>
      <c r="I126" s="1">
        <v>0</v>
      </c>
      <c r="J126" s="1">
        <v>0</v>
      </c>
      <c r="K126" s="1">
        <v>0</v>
      </c>
      <c r="L126" s="1">
        <v>0</v>
      </c>
      <c r="M126" s="1">
        <v>0</v>
      </c>
    </row>
    <row r="127" spans="1:13" x14ac:dyDescent="0.35">
      <c r="A127" s="1" t="s">
        <v>1950</v>
      </c>
      <c r="B127" s="1" t="s">
        <v>2174</v>
      </c>
      <c r="D127" s="1">
        <v>0</v>
      </c>
      <c r="E127" s="1">
        <v>0</v>
      </c>
      <c r="F127" s="1">
        <v>0</v>
      </c>
      <c r="G127" s="1">
        <v>0</v>
      </c>
      <c r="H127" s="1">
        <v>0</v>
      </c>
      <c r="I127" s="1">
        <v>0</v>
      </c>
      <c r="J127" s="1">
        <v>0</v>
      </c>
      <c r="K127" s="1">
        <v>0</v>
      </c>
      <c r="L127" s="1">
        <v>0</v>
      </c>
      <c r="M127" s="1">
        <v>0</v>
      </c>
    </row>
    <row r="128" spans="1:13" x14ac:dyDescent="0.35">
      <c r="A128" s="1" t="s">
        <v>1952</v>
      </c>
      <c r="B128" s="1" t="s">
        <v>2175</v>
      </c>
      <c r="D128" s="1">
        <v>0</v>
      </c>
      <c r="E128" s="1">
        <v>0</v>
      </c>
      <c r="F128" s="1">
        <v>0</v>
      </c>
      <c r="G128" s="1">
        <v>0</v>
      </c>
      <c r="H128" s="1">
        <v>0</v>
      </c>
      <c r="I128" s="1">
        <v>0</v>
      </c>
      <c r="J128" s="1">
        <v>0</v>
      </c>
      <c r="K128" s="1">
        <v>0</v>
      </c>
      <c r="L128" s="1">
        <v>0</v>
      </c>
      <c r="M128" s="1">
        <v>0</v>
      </c>
    </row>
    <row r="129" spans="1:13" x14ac:dyDescent="0.35">
      <c r="A129" s="1" t="s">
        <v>1954</v>
      </c>
      <c r="B129" s="1" t="s">
        <v>2176</v>
      </c>
      <c r="D129" s="1">
        <v>0</v>
      </c>
      <c r="E129" s="1">
        <v>0</v>
      </c>
      <c r="F129" s="1">
        <v>0</v>
      </c>
      <c r="G129" s="1">
        <v>0</v>
      </c>
      <c r="H129" s="1">
        <v>0</v>
      </c>
      <c r="I129" s="1">
        <v>0</v>
      </c>
      <c r="J129" s="1">
        <v>0</v>
      </c>
      <c r="K129" s="1">
        <v>0</v>
      </c>
      <c r="L129" s="1">
        <v>0</v>
      </c>
      <c r="M129" s="1">
        <v>0</v>
      </c>
    </row>
    <row r="130" spans="1:13" x14ac:dyDescent="0.35">
      <c r="A130" s="1" t="s">
        <v>1956</v>
      </c>
      <c r="B130" s="1" t="s">
        <v>2177</v>
      </c>
      <c r="D130" s="1">
        <v>0</v>
      </c>
      <c r="E130" s="1">
        <v>0</v>
      </c>
      <c r="F130" s="1">
        <v>0</v>
      </c>
      <c r="G130" s="1">
        <v>0</v>
      </c>
      <c r="H130" s="1">
        <v>0</v>
      </c>
      <c r="I130" s="1">
        <v>0</v>
      </c>
      <c r="J130" s="1">
        <v>0</v>
      </c>
      <c r="K130" s="1">
        <v>0</v>
      </c>
      <c r="L130" s="1">
        <v>0</v>
      </c>
      <c r="M130" s="1">
        <v>0</v>
      </c>
    </row>
    <row r="131" spans="1:13" x14ac:dyDescent="0.35">
      <c r="A131" s="1" t="s">
        <v>1958</v>
      </c>
      <c r="B131" s="1" t="s">
        <v>2178</v>
      </c>
      <c r="D131" s="1">
        <v>0</v>
      </c>
      <c r="E131" s="1">
        <v>0</v>
      </c>
      <c r="F131" s="1">
        <v>0</v>
      </c>
      <c r="G131" s="1">
        <v>0</v>
      </c>
      <c r="H131" s="1">
        <v>0</v>
      </c>
      <c r="I131" s="1">
        <v>0</v>
      </c>
      <c r="J131" s="1">
        <v>0</v>
      </c>
      <c r="K131" s="1">
        <v>0</v>
      </c>
      <c r="L131" s="1">
        <v>0</v>
      </c>
      <c r="M131" s="1">
        <v>0</v>
      </c>
    </row>
    <row r="132" spans="1:13" x14ac:dyDescent="0.35">
      <c r="A132" s="1" t="s">
        <v>1960</v>
      </c>
      <c r="B132" s="1" t="s">
        <v>2179</v>
      </c>
      <c r="D132" s="1">
        <v>0</v>
      </c>
      <c r="E132" s="1">
        <v>0</v>
      </c>
      <c r="F132" s="1">
        <v>0</v>
      </c>
      <c r="G132" s="1">
        <v>0</v>
      </c>
      <c r="H132" s="1">
        <v>0</v>
      </c>
      <c r="I132" s="1">
        <v>0</v>
      </c>
      <c r="J132" s="1">
        <v>0</v>
      </c>
      <c r="K132" s="1">
        <v>0</v>
      </c>
      <c r="L132" s="1">
        <v>0</v>
      </c>
      <c r="M132" s="1">
        <v>0</v>
      </c>
    </row>
    <row r="133" spans="1:13" x14ac:dyDescent="0.35">
      <c r="A133" s="1" t="s">
        <v>1962</v>
      </c>
      <c r="B133" s="1" t="s">
        <v>2180</v>
      </c>
      <c r="D133" s="1">
        <v>0</v>
      </c>
      <c r="E133" s="1">
        <v>0</v>
      </c>
      <c r="F133" s="1">
        <v>0</v>
      </c>
      <c r="G133" s="1">
        <v>0</v>
      </c>
      <c r="H133" s="1">
        <v>0</v>
      </c>
      <c r="I133" s="1">
        <v>0</v>
      </c>
      <c r="J133" s="1">
        <v>0</v>
      </c>
      <c r="K133" s="1">
        <v>0</v>
      </c>
      <c r="L133" s="1">
        <v>0</v>
      </c>
      <c r="M133" s="1">
        <v>0</v>
      </c>
    </row>
    <row r="134" spans="1:13" x14ac:dyDescent="0.35">
      <c r="A134" s="1" t="s">
        <v>1964</v>
      </c>
      <c r="B134" s="1" t="s">
        <v>2181</v>
      </c>
      <c r="D134" s="1">
        <v>0</v>
      </c>
      <c r="E134" s="1">
        <v>0</v>
      </c>
      <c r="F134" s="1">
        <v>0</v>
      </c>
      <c r="G134" s="1">
        <v>0</v>
      </c>
      <c r="H134" s="1">
        <v>0</v>
      </c>
      <c r="I134" s="1">
        <v>0</v>
      </c>
      <c r="J134" s="1">
        <v>0</v>
      </c>
      <c r="K134" s="1">
        <v>0</v>
      </c>
      <c r="L134" s="1">
        <v>0</v>
      </c>
      <c r="M134" s="1">
        <v>0</v>
      </c>
    </row>
    <row r="135" spans="1:13" x14ac:dyDescent="0.35">
      <c r="A135" s="1" t="s">
        <v>1966</v>
      </c>
      <c r="B135" s="1" t="s">
        <v>2182</v>
      </c>
      <c r="D135" s="1">
        <v>0</v>
      </c>
      <c r="E135" s="1">
        <v>0</v>
      </c>
      <c r="F135" s="1">
        <v>0</v>
      </c>
      <c r="G135" s="1">
        <v>0</v>
      </c>
      <c r="H135" s="1">
        <v>0</v>
      </c>
      <c r="I135" s="1">
        <v>0</v>
      </c>
      <c r="J135" s="1">
        <v>0</v>
      </c>
      <c r="K135" s="1">
        <v>0</v>
      </c>
      <c r="L135" s="1">
        <v>0</v>
      </c>
      <c r="M135" s="1">
        <v>0</v>
      </c>
    </row>
    <row r="136" spans="1:13" x14ac:dyDescent="0.35">
      <c r="A136" s="1" t="s">
        <v>1968</v>
      </c>
      <c r="B136" s="1" t="s">
        <v>2183</v>
      </c>
      <c r="D136" s="1">
        <v>0</v>
      </c>
      <c r="E136" s="1">
        <v>0</v>
      </c>
      <c r="F136" s="1">
        <v>0</v>
      </c>
      <c r="G136" s="1">
        <v>0</v>
      </c>
      <c r="H136" s="1">
        <v>0</v>
      </c>
      <c r="I136" s="1">
        <v>0</v>
      </c>
      <c r="J136" s="1">
        <v>0</v>
      </c>
      <c r="K136" s="1">
        <v>0</v>
      </c>
      <c r="L136" s="1">
        <v>0</v>
      </c>
      <c r="M136" s="1">
        <v>0</v>
      </c>
    </row>
    <row r="137" spans="1:13" x14ac:dyDescent="0.35">
      <c r="A137" s="1" t="s">
        <v>1970</v>
      </c>
      <c r="B137" s="1" t="s">
        <v>2184</v>
      </c>
      <c r="D137" s="1">
        <v>0</v>
      </c>
      <c r="E137" s="1">
        <v>0</v>
      </c>
      <c r="F137" s="1">
        <v>0</v>
      </c>
      <c r="G137" s="1">
        <v>0</v>
      </c>
      <c r="H137" s="1">
        <v>0</v>
      </c>
      <c r="I137" s="1">
        <v>0</v>
      </c>
      <c r="J137" s="1">
        <v>0</v>
      </c>
      <c r="K137" s="1">
        <v>0</v>
      </c>
      <c r="L137" s="1">
        <v>0</v>
      </c>
      <c r="M137" s="1">
        <v>0</v>
      </c>
    </row>
    <row r="138" spans="1:13" x14ac:dyDescent="0.35">
      <c r="A138" s="1" t="s">
        <v>1972</v>
      </c>
      <c r="B138" s="1" t="s">
        <v>2185</v>
      </c>
      <c r="D138" s="1">
        <v>0</v>
      </c>
      <c r="E138" s="1">
        <v>0</v>
      </c>
      <c r="F138" s="1">
        <v>0</v>
      </c>
      <c r="G138" s="1">
        <v>0</v>
      </c>
      <c r="H138" s="1">
        <v>0</v>
      </c>
      <c r="I138" s="1">
        <v>0</v>
      </c>
      <c r="J138" s="1">
        <v>0</v>
      </c>
      <c r="K138" s="1">
        <v>0</v>
      </c>
      <c r="L138" s="1">
        <v>0</v>
      </c>
      <c r="M138" s="1">
        <v>0</v>
      </c>
    </row>
    <row r="139" spans="1:13" x14ac:dyDescent="0.35">
      <c r="A139" s="1" t="s">
        <v>1974</v>
      </c>
      <c r="B139" s="1" t="s">
        <v>2186</v>
      </c>
      <c r="D139" s="1">
        <v>0</v>
      </c>
      <c r="E139" s="1">
        <v>0</v>
      </c>
      <c r="F139" s="1">
        <v>0</v>
      </c>
      <c r="G139" s="1">
        <v>0</v>
      </c>
      <c r="H139" s="1">
        <v>0</v>
      </c>
      <c r="I139" s="1">
        <v>0</v>
      </c>
      <c r="J139" s="1">
        <v>0</v>
      </c>
      <c r="K139" s="1">
        <v>0</v>
      </c>
      <c r="L139" s="1">
        <v>0</v>
      </c>
      <c r="M139" s="1">
        <v>0</v>
      </c>
    </row>
    <row r="140" spans="1:13" x14ac:dyDescent="0.35">
      <c r="A140" s="1" t="s">
        <v>1976</v>
      </c>
      <c r="B140" s="1" t="s">
        <v>2187</v>
      </c>
      <c r="D140" s="1">
        <v>0</v>
      </c>
      <c r="E140" s="1">
        <v>0</v>
      </c>
      <c r="F140" s="1">
        <v>0</v>
      </c>
      <c r="G140" s="1">
        <v>0</v>
      </c>
      <c r="H140" s="1">
        <v>0</v>
      </c>
      <c r="I140" s="1">
        <v>0</v>
      </c>
      <c r="J140" s="1">
        <v>0</v>
      </c>
      <c r="K140" s="1">
        <v>0</v>
      </c>
      <c r="L140" s="1">
        <v>0</v>
      </c>
      <c r="M140" s="1">
        <v>0</v>
      </c>
    </row>
    <row r="141" spans="1:13" x14ac:dyDescent="0.35">
      <c r="A141" s="1" t="s">
        <v>1978</v>
      </c>
      <c r="B141" s="1" t="s">
        <v>2188</v>
      </c>
      <c r="D141" s="1">
        <v>0</v>
      </c>
      <c r="E141" s="1">
        <v>0</v>
      </c>
      <c r="F141" s="1">
        <v>0</v>
      </c>
      <c r="G141" s="1">
        <v>0</v>
      </c>
      <c r="H141" s="1">
        <v>0</v>
      </c>
      <c r="I141" s="1">
        <v>0</v>
      </c>
      <c r="J141" s="1">
        <v>0</v>
      </c>
      <c r="K141" s="1">
        <v>0</v>
      </c>
      <c r="L141" s="1">
        <v>0</v>
      </c>
      <c r="M141" s="1">
        <v>0</v>
      </c>
    </row>
    <row r="142" spans="1:13" x14ac:dyDescent="0.35">
      <c r="A142" s="1" t="s">
        <v>1980</v>
      </c>
      <c r="B142" s="1" t="s">
        <v>2189</v>
      </c>
      <c r="D142" s="1">
        <v>0</v>
      </c>
      <c r="E142" s="1">
        <v>0</v>
      </c>
      <c r="F142" s="1">
        <v>0</v>
      </c>
      <c r="G142" s="1">
        <v>0</v>
      </c>
      <c r="H142" s="1">
        <v>0</v>
      </c>
      <c r="I142" s="1">
        <v>0</v>
      </c>
      <c r="J142" s="1">
        <v>0</v>
      </c>
      <c r="K142" s="1">
        <v>0</v>
      </c>
      <c r="L142" s="1">
        <v>0</v>
      </c>
      <c r="M142" s="1">
        <v>0</v>
      </c>
    </row>
    <row r="143" spans="1:13" x14ac:dyDescent="0.35">
      <c r="A143" s="1" t="s">
        <v>1982</v>
      </c>
      <c r="B143" s="1" t="s">
        <v>2190</v>
      </c>
      <c r="D143" s="1">
        <v>0</v>
      </c>
      <c r="E143" s="1">
        <v>0</v>
      </c>
      <c r="F143" s="1">
        <v>0</v>
      </c>
      <c r="G143" s="1">
        <v>0</v>
      </c>
      <c r="H143" s="1">
        <v>0</v>
      </c>
      <c r="I143" s="1">
        <v>0</v>
      </c>
      <c r="J143" s="1">
        <v>0</v>
      </c>
      <c r="K143" s="1">
        <v>0</v>
      </c>
      <c r="L143" s="1">
        <v>0</v>
      </c>
      <c r="M143" s="1">
        <v>0</v>
      </c>
    </row>
    <row r="144" spans="1:13" x14ac:dyDescent="0.35">
      <c r="A144" s="1" t="s">
        <v>1984</v>
      </c>
      <c r="B144" s="1" t="s">
        <v>2191</v>
      </c>
      <c r="D144" s="1">
        <v>0</v>
      </c>
      <c r="E144" s="1">
        <v>0</v>
      </c>
      <c r="F144" s="1">
        <v>0</v>
      </c>
      <c r="G144" s="1">
        <v>0</v>
      </c>
      <c r="H144" s="1">
        <v>0</v>
      </c>
      <c r="I144" s="1">
        <v>0</v>
      </c>
      <c r="J144" s="1">
        <v>0</v>
      </c>
      <c r="K144" s="1">
        <v>0</v>
      </c>
      <c r="L144" s="1">
        <v>0</v>
      </c>
      <c r="M144" s="1">
        <v>0</v>
      </c>
    </row>
    <row r="145" spans="1:13" x14ac:dyDescent="0.35">
      <c r="A145" s="1" t="s">
        <v>1986</v>
      </c>
      <c r="B145" s="1" t="s">
        <v>2192</v>
      </c>
      <c r="D145" s="1">
        <v>0</v>
      </c>
      <c r="E145" s="1">
        <v>0</v>
      </c>
      <c r="F145" s="1">
        <v>0</v>
      </c>
      <c r="G145" s="1">
        <v>0</v>
      </c>
      <c r="H145" s="1">
        <v>0</v>
      </c>
      <c r="I145" s="1">
        <v>0</v>
      </c>
      <c r="J145" s="1">
        <v>0</v>
      </c>
      <c r="K145" s="1">
        <v>0</v>
      </c>
      <c r="L145" s="1">
        <v>0</v>
      </c>
      <c r="M145" s="1">
        <v>0</v>
      </c>
    </row>
    <row r="146" spans="1:13" x14ac:dyDescent="0.35">
      <c r="A146" s="1" t="s">
        <v>1988</v>
      </c>
      <c r="B146" s="1" t="s">
        <v>2193</v>
      </c>
      <c r="D146" s="1">
        <v>0</v>
      </c>
      <c r="E146" s="1">
        <v>0</v>
      </c>
      <c r="F146" s="1">
        <v>0</v>
      </c>
      <c r="G146" s="1">
        <v>0</v>
      </c>
      <c r="H146" s="1">
        <v>0</v>
      </c>
      <c r="I146" s="1">
        <v>0</v>
      </c>
      <c r="J146" s="1">
        <v>0</v>
      </c>
      <c r="K146" s="1">
        <v>0</v>
      </c>
      <c r="L146" s="1">
        <v>0</v>
      </c>
      <c r="M146" s="1">
        <v>0</v>
      </c>
    </row>
    <row r="147" spans="1:13" x14ac:dyDescent="0.35">
      <c r="A147" s="1" t="s">
        <v>1990</v>
      </c>
      <c r="B147" s="1" t="s">
        <v>2194</v>
      </c>
      <c r="D147" s="1">
        <v>0</v>
      </c>
      <c r="E147" s="1">
        <v>0</v>
      </c>
      <c r="F147" s="1">
        <v>0</v>
      </c>
      <c r="G147" s="1">
        <v>0</v>
      </c>
      <c r="H147" s="1">
        <v>0</v>
      </c>
      <c r="I147" s="1">
        <v>0</v>
      </c>
      <c r="J147" s="1">
        <v>0</v>
      </c>
      <c r="K147" s="1">
        <v>0</v>
      </c>
      <c r="L147" s="1">
        <v>0</v>
      </c>
      <c r="M147" s="1">
        <v>0</v>
      </c>
    </row>
    <row r="148" spans="1:13" x14ac:dyDescent="0.35">
      <c r="A148" s="1" t="s">
        <v>1992</v>
      </c>
      <c r="B148" s="1" t="s">
        <v>2195</v>
      </c>
      <c r="D148" s="1">
        <v>0</v>
      </c>
      <c r="E148" s="1">
        <v>0</v>
      </c>
      <c r="F148" s="1">
        <v>0</v>
      </c>
      <c r="G148" s="1">
        <v>0</v>
      </c>
      <c r="H148" s="1">
        <v>0</v>
      </c>
      <c r="I148" s="1">
        <v>0</v>
      </c>
      <c r="J148" s="1">
        <v>0</v>
      </c>
      <c r="K148" s="1">
        <v>0</v>
      </c>
      <c r="L148" s="1">
        <v>0</v>
      </c>
      <c r="M148" s="1">
        <v>0</v>
      </c>
    </row>
    <row r="149" spans="1:13" x14ac:dyDescent="0.35">
      <c r="A149" s="1" t="s">
        <v>1994</v>
      </c>
      <c r="B149" s="1" t="s">
        <v>2196</v>
      </c>
      <c r="D149" s="1">
        <v>0</v>
      </c>
      <c r="E149" s="1">
        <v>0</v>
      </c>
      <c r="F149" s="1">
        <v>0</v>
      </c>
      <c r="G149" s="1">
        <v>0</v>
      </c>
      <c r="H149" s="1">
        <v>0</v>
      </c>
      <c r="I149" s="1">
        <v>0</v>
      </c>
      <c r="J149" s="1">
        <v>0</v>
      </c>
      <c r="K149" s="1">
        <v>0</v>
      </c>
      <c r="L149" s="1">
        <v>0</v>
      </c>
      <c r="M149" s="1">
        <v>0</v>
      </c>
    </row>
    <row r="150" spans="1:13" x14ac:dyDescent="0.35">
      <c r="A150" s="1" t="s">
        <v>1996</v>
      </c>
      <c r="B150" s="1" t="s">
        <v>2197</v>
      </c>
      <c r="D150" s="1">
        <v>0</v>
      </c>
      <c r="E150" s="1">
        <v>0</v>
      </c>
      <c r="F150" s="1">
        <v>0</v>
      </c>
      <c r="G150" s="1">
        <v>0</v>
      </c>
      <c r="H150" s="1">
        <v>0</v>
      </c>
      <c r="I150" s="1">
        <v>0</v>
      </c>
      <c r="J150" s="1">
        <v>0</v>
      </c>
      <c r="K150" s="1">
        <v>0</v>
      </c>
      <c r="L150" s="1">
        <v>0</v>
      </c>
      <c r="M150" s="1">
        <v>0</v>
      </c>
    </row>
    <row r="151" spans="1:13" x14ac:dyDescent="0.35">
      <c r="A151" s="1" t="s">
        <v>1998</v>
      </c>
      <c r="B151" s="1" t="s">
        <v>2198</v>
      </c>
      <c r="D151" s="1">
        <v>0</v>
      </c>
      <c r="E151" s="1">
        <v>0</v>
      </c>
      <c r="F151" s="1">
        <v>0</v>
      </c>
      <c r="G151" s="1">
        <v>0</v>
      </c>
      <c r="H151" s="1">
        <v>0</v>
      </c>
      <c r="I151" s="1">
        <v>0</v>
      </c>
      <c r="J151" s="1">
        <v>0</v>
      </c>
      <c r="K151" s="1">
        <v>0</v>
      </c>
      <c r="L151" s="1">
        <v>0</v>
      </c>
      <c r="M151" s="1">
        <v>0</v>
      </c>
    </row>
    <row r="152" spans="1:13" x14ac:dyDescent="0.35">
      <c r="A152" s="1" t="s">
        <v>1999</v>
      </c>
      <c r="B152" s="1" t="s">
        <v>2199</v>
      </c>
      <c r="D152" s="1">
        <v>0</v>
      </c>
      <c r="E152" s="1">
        <v>0</v>
      </c>
      <c r="F152" s="1">
        <v>0</v>
      </c>
      <c r="G152" s="1">
        <v>0</v>
      </c>
      <c r="H152" s="1">
        <v>0</v>
      </c>
      <c r="I152" s="1">
        <v>0</v>
      </c>
      <c r="J152" s="1">
        <v>0</v>
      </c>
      <c r="K152" s="1">
        <v>0</v>
      </c>
      <c r="L152" s="1">
        <v>0</v>
      </c>
      <c r="M152" s="1">
        <v>0</v>
      </c>
    </row>
    <row r="153" spans="1:13" x14ac:dyDescent="0.35">
      <c r="A153" s="1" t="s">
        <v>2001</v>
      </c>
      <c r="B153" s="1" t="s">
        <v>2200</v>
      </c>
      <c r="D153" s="1">
        <v>0</v>
      </c>
      <c r="E153" s="1">
        <v>0</v>
      </c>
      <c r="F153" s="1">
        <v>0</v>
      </c>
      <c r="G153" s="1">
        <v>0</v>
      </c>
      <c r="H153" s="1">
        <v>0</v>
      </c>
      <c r="I153" s="1">
        <v>0</v>
      </c>
      <c r="J153" s="1">
        <v>0</v>
      </c>
      <c r="K153" s="1">
        <v>0</v>
      </c>
      <c r="L153" s="1">
        <v>0</v>
      </c>
      <c r="M153" s="1">
        <v>0</v>
      </c>
    </row>
    <row r="154" spans="1:13" x14ac:dyDescent="0.35">
      <c r="A154" s="1" t="s">
        <v>2003</v>
      </c>
      <c r="B154" s="1" t="s">
        <v>2201</v>
      </c>
      <c r="D154" s="1">
        <v>0</v>
      </c>
      <c r="E154" s="1">
        <v>0</v>
      </c>
      <c r="F154" s="1">
        <v>0</v>
      </c>
      <c r="G154" s="1">
        <v>0</v>
      </c>
      <c r="H154" s="1">
        <v>0</v>
      </c>
      <c r="I154" s="1">
        <v>0</v>
      </c>
      <c r="J154" s="1">
        <v>0</v>
      </c>
      <c r="K154" s="1">
        <v>0</v>
      </c>
      <c r="L154" s="1">
        <v>0</v>
      </c>
      <c r="M154" s="1">
        <v>0</v>
      </c>
    </row>
    <row r="155" spans="1:13" x14ac:dyDescent="0.35">
      <c r="A155" s="1" t="s">
        <v>2005</v>
      </c>
      <c r="B155" s="1" t="s">
        <v>2202</v>
      </c>
      <c r="D155" s="1">
        <v>0</v>
      </c>
      <c r="E155" s="1">
        <v>0</v>
      </c>
      <c r="F155" s="1">
        <v>0</v>
      </c>
      <c r="G155" s="1">
        <v>0</v>
      </c>
      <c r="H155" s="1">
        <v>0</v>
      </c>
      <c r="I155" s="1">
        <v>0</v>
      </c>
      <c r="J155" s="1">
        <v>0</v>
      </c>
      <c r="K155" s="1">
        <v>0</v>
      </c>
      <c r="L155" s="1">
        <v>0</v>
      </c>
      <c r="M155" s="1">
        <v>0</v>
      </c>
    </row>
    <row r="156" spans="1:13" x14ac:dyDescent="0.35">
      <c r="A156" s="1" t="s">
        <v>2007</v>
      </c>
      <c r="B156" s="1" t="s">
        <v>2203</v>
      </c>
      <c r="D156" s="1">
        <v>0</v>
      </c>
      <c r="E156" s="1">
        <v>0</v>
      </c>
      <c r="F156" s="1">
        <v>0</v>
      </c>
      <c r="G156" s="1">
        <v>0</v>
      </c>
      <c r="H156" s="1">
        <v>0</v>
      </c>
      <c r="I156" s="1">
        <v>0</v>
      </c>
      <c r="J156" s="1">
        <v>0</v>
      </c>
      <c r="K156" s="1">
        <v>0</v>
      </c>
      <c r="L156" s="1">
        <v>0</v>
      </c>
      <c r="M156" s="1">
        <v>0</v>
      </c>
    </row>
    <row r="157" spans="1:13" x14ac:dyDescent="0.35">
      <c r="A157" s="1" t="s">
        <v>2009</v>
      </c>
      <c r="B157" s="1" t="s">
        <v>2204</v>
      </c>
      <c r="D157" s="1">
        <v>0</v>
      </c>
      <c r="E157" s="1">
        <v>0</v>
      </c>
      <c r="F157" s="1">
        <v>0</v>
      </c>
      <c r="G157" s="1">
        <v>0</v>
      </c>
      <c r="H157" s="1">
        <v>0</v>
      </c>
      <c r="I157" s="1">
        <v>0</v>
      </c>
      <c r="J157" s="1">
        <v>0</v>
      </c>
      <c r="K157" s="1">
        <v>0</v>
      </c>
      <c r="L157" s="1">
        <v>0</v>
      </c>
      <c r="M157" s="1">
        <v>0</v>
      </c>
    </row>
    <row r="158" spans="1:13" x14ac:dyDescent="0.35">
      <c r="A158" s="1" t="s">
        <v>2011</v>
      </c>
      <c r="B158" s="1" t="s">
        <v>2205</v>
      </c>
      <c r="D158" s="1">
        <v>0</v>
      </c>
      <c r="E158" s="1">
        <v>0</v>
      </c>
      <c r="F158" s="1">
        <v>0</v>
      </c>
      <c r="G158" s="1">
        <v>0</v>
      </c>
      <c r="H158" s="1">
        <v>0</v>
      </c>
      <c r="I158" s="1">
        <v>0</v>
      </c>
      <c r="J158" s="1">
        <v>0</v>
      </c>
      <c r="K158" s="1">
        <v>0</v>
      </c>
      <c r="L158" s="1">
        <v>0</v>
      </c>
      <c r="M158" s="1">
        <v>0</v>
      </c>
    </row>
    <row r="159" spans="1:13" x14ac:dyDescent="0.35">
      <c r="A159" s="1" t="s">
        <v>2013</v>
      </c>
      <c r="B159" s="1" t="s">
        <v>2206</v>
      </c>
      <c r="D159" s="1">
        <v>0</v>
      </c>
      <c r="E159" s="1">
        <v>0</v>
      </c>
      <c r="F159" s="1">
        <v>0</v>
      </c>
      <c r="G159" s="1">
        <v>0</v>
      </c>
      <c r="H159" s="1">
        <v>0</v>
      </c>
      <c r="I159" s="1">
        <v>0</v>
      </c>
      <c r="J159" s="1">
        <v>0</v>
      </c>
      <c r="K159" s="1">
        <v>0</v>
      </c>
      <c r="L159" s="1">
        <v>0</v>
      </c>
      <c r="M159" s="1">
        <v>0</v>
      </c>
    </row>
    <row r="160" spans="1:13" x14ac:dyDescent="0.35">
      <c r="A160" s="1" t="s">
        <v>2015</v>
      </c>
      <c r="B160" s="1" t="s">
        <v>2207</v>
      </c>
      <c r="D160" s="1">
        <v>0</v>
      </c>
      <c r="E160" s="1">
        <v>0</v>
      </c>
      <c r="F160" s="1">
        <v>0</v>
      </c>
      <c r="G160" s="1">
        <v>0</v>
      </c>
      <c r="H160" s="1">
        <v>0</v>
      </c>
      <c r="I160" s="1">
        <v>0</v>
      </c>
      <c r="J160" s="1">
        <v>0</v>
      </c>
      <c r="K160" s="1">
        <v>0</v>
      </c>
      <c r="L160" s="1">
        <v>0</v>
      </c>
      <c r="M160" s="1">
        <v>0</v>
      </c>
    </row>
    <row r="161" spans="1:13" x14ac:dyDescent="0.35">
      <c r="A161" s="1" t="s">
        <v>2017</v>
      </c>
      <c r="B161" s="1" t="s">
        <v>2208</v>
      </c>
      <c r="D161" s="1">
        <v>0</v>
      </c>
      <c r="E161" s="1">
        <v>0</v>
      </c>
      <c r="F161" s="1">
        <v>0</v>
      </c>
      <c r="G161" s="1">
        <v>0</v>
      </c>
      <c r="H161" s="1">
        <v>0</v>
      </c>
      <c r="I161" s="1">
        <v>0</v>
      </c>
      <c r="J161" s="1">
        <v>0</v>
      </c>
      <c r="K161" s="1">
        <v>0</v>
      </c>
      <c r="L161" s="1">
        <v>0</v>
      </c>
      <c r="M161" s="1">
        <v>0</v>
      </c>
    </row>
    <row r="162" spans="1:13" x14ac:dyDescent="0.35">
      <c r="A162" s="1" t="s">
        <v>2021</v>
      </c>
      <c r="B162" s="1" t="s">
        <v>2209</v>
      </c>
      <c r="D162" s="1">
        <v>0</v>
      </c>
      <c r="E162" s="1">
        <v>0</v>
      </c>
      <c r="F162" s="1">
        <v>0</v>
      </c>
      <c r="G162" s="1">
        <v>0</v>
      </c>
      <c r="H162" s="1">
        <v>0</v>
      </c>
      <c r="I162" s="1">
        <v>0</v>
      </c>
      <c r="J162" s="1">
        <v>0</v>
      </c>
      <c r="K162" s="1">
        <v>0</v>
      </c>
      <c r="L162" s="1">
        <v>0</v>
      </c>
      <c r="M162" s="1">
        <v>0</v>
      </c>
    </row>
    <row r="163" spans="1:13" x14ac:dyDescent="0.35">
      <c r="A163" s="1" t="s">
        <v>2101</v>
      </c>
      <c r="B163" s="1" t="s">
        <v>2210</v>
      </c>
      <c r="D163" s="1">
        <v>0</v>
      </c>
      <c r="E163" s="1">
        <v>0</v>
      </c>
      <c r="F163" s="1">
        <v>0</v>
      </c>
      <c r="G163" s="1">
        <v>0</v>
      </c>
      <c r="H163" s="1">
        <v>0</v>
      </c>
      <c r="I163" s="1">
        <v>0</v>
      </c>
      <c r="J163" s="1">
        <v>0</v>
      </c>
      <c r="K163" s="1">
        <v>0</v>
      </c>
      <c r="L163" s="1">
        <v>0</v>
      </c>
      <c r="M163" s="1">
        <v>0</v>
      </c>
    </row>
    <row r="164" spans="1:13" x14ac:dyDescent="0.35">
      <c r="A164" s="1" t="s">
        <v>1916</v>
      </c>
      <c r="B164" s="1" t="s">
        <v>2211</v>
      </c>
      <c r="C164" s="439"/>
      <c r="D164" s="1">
        <v>0</v>
      </c>
      <c r="E164" s="1">
        <v>0</v>
      </c>
      <c r="F164" s="1">
        <v>0</v>
      </c>
      <c r="G164" s="1">
        <v>0</v>
      </c>
      <c r="H164" s="1">
        <v>0</v>
      </c>
      <c r="I164" s="1">
        <v>0</v>
      </c>
      <c r="J164" s="1">
        <v>0</v>
      </c>
      <c r="K164" s="1">
        <v>0</v>
      </c>
      <c r="L164" s="1">
        <v>0</v>
      </c>
      <c r="M164" s="1">
        <v>0</v>
      </c>
    </row>
    <row r="165" spans="1:13" x14ac:dyDescent="0.35">
      <c r="A165" s="1" t="s">
        <v>1918</v>
      </c>
      <c r="B165" s="1" t="s">
        <v>2212</v>
      </c>
      <c r="D165" s="1">
        <v>0</v>
      </c>
      <c r="E165" s="1">
        <v>0</v>
      </c>
      <c r="F165" s="1">
        <v>0</v>
      </c>
      <c r="G165" s="1">
        <v>0</v>
      </c>
      <c r="H165" s="1">
        <v>0</v>
      </c>
      <c r="I165" s="1">
        <v>0</v>
      </c>
      <c r="J165" s="1">
        <v>0</v>
      </c>
      <c r="K165" s="1">
        <v>0</v>
      </c>
      <c r="L165" s="1">
        <v>0</v>
      </c>
      <c r="M165" s="1">
        <v>0</v>
      </c>
    </row>
    <row r="166" spans="1:13" x14ac:dyDescent="0.35">
      <c r="A166" s="1" t="s">
        <v>1920</v>
      </c>
      <c r="B166" s="1" t="s">
        <v>2213</v>
      </c>
      <c r="D166" s="1">
        <v>0</v>
      </c>
      <c r="E166" s="1">
        <v>0</v>
      </c>
      <c r="F166" s="1">
        <v>0</v>
      </c>
      <c r="G166" s="1">
        <v>0</v>
      </c>
      <c r="H166" s="1">
        <v>0</v>
      </c>
      <c r="I166" s="1">
        <v>0</v>
      </c>
      <c r="J166" s="1">
        <v>0</v>
      </c>
      <c r="K166" s="1">
        <v>0</v>
      </c>
      <c r="L166" s="1">
        <v>0</v>
      </c>
      <c r="M166" s="1">
        <v>0</v>
      </c>
    </row>
    <row r="167" spans="1:13" x14ac:dyDescent="0.35">
      <c r="A167" s="1" t="s">
        <v>1922</v>
      </c>
      <c r="B167" s="1" t="s">
        <v>2214</v>
      </c>
      <c r="D167" s="1">
        <v>0</v>
      </c>
      <c r="E167" s="1">
        <v>0</v>
      </c>
      <c r="F167" s="1">
        <v>0</v>
      </c>
      <c r="G167" s="1">
        <v>0</v>
      </c>
      <c r="H167" s="1">
        <v>0</v>
      </c>
      <c r="I167" s="1">
        <v>0</v>
      </c>
      <c r="J167" s="1">
        <v>0</v>
      </c>
      <c r="K167" s="1">
        <v>0</v>
      </c>
      <c r="L167" s="1">
        <v>0</v>
      </c>
      <c r="M167" s="1">
        <v>0</v>
      </c>
    </row>
    <row r="168" spans="1:13" x14ac:dyDescent="0.35">
      <c r="A168" s="1" t="s">
        <v>1924</v>
      </c>
      <c r="B168" s="1" t="s">
        <v>2215</v>
      </c>
      <c r="D168" s="1">
        <v>0</v>
      </c>
      <c r="E168" s="1">
        <v>0</v>
      </c>
      <c r="F168" s="1">
        <v>0</v>
      </c>
      <c r="G168" s="1">
        <v>0</v>
      </c>
      <c r="H168" s="1">
        <v>0</v>
      </c>
      <c r="I168" s="1">
        <v>0</v>
      </c>
      <c r="J168" s="1">
        <v>0</v>
      </c>
      <c r="K168" s="1">
        <v>0</v>
      </c>
      <c r="L168" s="1">
        <v>0</v>
      </c>
      <c r="M168" s="1">
        <v>0</v>
      </c>
    </row>
    <row r="169" spans="1:13" x14ac:dyDescent="0.35">
      <c r="A169" s="1" t="s">
        <v>1926</v>
      </c>
      <c r="B169" s="1" t="s">
        <v>2216</v>
      </c>
      <c r="D169" s="1">
        <v>0</v>
      </c>
      <c r="E169" s="1">
        <v>0</v>
      </c>
      <c r="F169" s="1">
        <v>0</v>
      </c>
      <c r="G169" s="1">
        <v>0</v>
      </c>
      <c r="H169" s="1">
        <v>0</v>
      </c>
      <c r="I169" s="1">
        <v>0</v>
      </c>
      <c r="J169" s="1">
        <v>0</v>
      </c>
      <c r="K169" s="1">
        <v>0</v>
      </c>
      <c r="L169" s="1">
        <v>0</v>
      </c>
      <c r="M169" s="1">
        <v>0</v>
      </c>
    </row>
    <row r="170" spans="1:13" x14ac:dyDescent="0.35">
      <c r="A170" s="1" t="s">
        <v>1928</v>
      </c>
      <c r="B170" s="1" t="s">
        <v>2217</v>
      </c>
      <c r="D170" s="1">
        <v>0</v>
      </c>
      <c r="E170" s="1">
        <v>0</v>
      </c>
      <c r="F170" s="1">
        <v>0</v>
      </c>
      <c r="G170" s="1">
        <v>0</v>
      </c>
      <c r="H170" s="1">
        <v>0</v>
      </c>
      <c r="I170" s="1">
        <v>0</v>
      </c>
      <c r="J170" s="1">
        <v>0</v>
      </c>
      <c r="K170" s="1">
        <v>0</v>
      </c>
      <c r="L170" s="1">
        <v>0</v>
      </c>
      <c r="M170" s="1">
        <v>0</v>
      </c>
    </row>
    <row r="171" spans="1:13" x14ac:dyDescent="0.35">
      <c r="A171" s="1" t="s">
        <v>1930</v>
      </c>
      <c r="B171" s="1" t="s">
        <v>2218</v>
      </c>
      <c r="D171" s="1">
        <v>0</v>
      </c>
      <c r="E171" s="1">
        <v>0</v>
      </c>
      <c r="F171" s="1">
        <v>0</v>
      </c>
      <c r="G171" s="1">
        <v>0</v>
      </c>
      <c r="H171" s="1">
        <v>0</v>
      </c>
      <c r="I171" s="1">
        <v>0</v>
      </c>
      <c r="J171" s="1">
        <v>0</v>
      </c>
      <c r="K171" s="1">
        <v>0</v>
      </c>
      <c r="L171" s="1">
        <v>0</v>
      </c>
      <c r="M171" s="1">
        <v>0</v>
      </c>
    </row>
    <row r="172" spans="1:13" x14ac:dyDescent="0.35">
      <c r="A172" s="1" t="s">
        <v>1932</v>
      </c>
      <c r="B172" s="1" t="s">
        <v>2219</v>
      </c>
      <c r="D172" s="1">
        <v>0</v>
      </c>
      <c r="E172" s="1">
        <v>0</v>
      </c>
      <c r="F172" s="1">
        <v>0</v>
      </c>
      <c r="G172" s="1">
        <v>0</v>
      </c>
      <c r="H172" s="1">
        <v>0</v>
      </c>
      <c r="I172" s="1">
        <v>0</v>
      </c>
      <c r="J172" s="1">
        <v>0</v>
      </c>
      <c r="K172" s="1">
        <v>0</v>
      </c>
      <c r="L172" s="1">
        <v>0</v>
      </c>
      <c r="M172" s="1">
        <v>0</v>
      </c>
    </row>
    <row r="173" spans="1:13" x14ac:dyDescent="0.35">
      <c r="A173" s="1" t="s">
        <v>1934</v>
      </c>
      <c r="B173" s="1" t="s">
        <v>2220</v>
      </c>
      <c r="D173" s="1">
        <v>0</v>
      </c>
      <c r="E173" s="1">
        <v>0</v>
      </c>
      <c r="F173" s="1">
        <v>0</v>
      </c>
      <c r="G173" s="1">
        <v>0</v>
      </c>
      <c r="H173" s="1">
        <v>0</v>
      </c>
      <c r="I173" s="1">
        <v>0</v>
      </c>
      <c r="J173" s="1">
        <v>0</v>
      </c>
      <c r="K173" s="1">
        <v>0</v>
      </c>
      <c r="L173" s="1">
        <v>0</v>
      </c>
      <c r="M173" s="1">
        <v>0</v>
      </c>
    </row>
    <row r="174" spans="1:13" x14ac:dyDescent="0.35">
      <c r="A174" s="1" t="s">
        <v>1936</v>
      </c>
      <c r="B174" s="1" t="s">
        <v>2221</v>
      </c>
      <c r="D174" s="1">
        <v>0</v>
      </c>
      <c r="E174" s="1">
        <v>0</v>
      </c>
      <c r="F174" s="1">
        <v>0</v>
      </c>
      <c r="G174" s="1">
        <v>0</v>
      </c>
      <c r="H174" s="1">
        <v>0</v>
      </c>
      <c r="I174" s="1">
        <v>0</v>
      </c>
      <c r="J174" s="1">
        <v>0</v>
      </c>
      <c r="K174" s="1">
        <v>0</v>
      </c>
      <c r="L174" s="1">
        <v>0</v>
      </c>
      <c r="M174" s="1">
        <v>0</v>
      </c>
    </row>
    <row r="175" spans="1:13" x14ac:dyDescent="0.35">
      <c r="A175" s="1" t="s">
        <v>1938</v>
      </c>
      <c r="B175" s="1" t="s">
        <v>2222</v>
      </c>
      <c r="D175" s="1">
        <v>0</v>
      </c>
      <c r="E175" s="1">
        <v>0</v>
      </c>
      <c r="F175" s="1">
        <v>0</v>
      </c>
      <c r="G175" s="1">
        <v>0</v>
      </c>
      <c r="H175" s="1">
        <v>0</v>
      </c>
      <c r="I175" s="1">
        <v>0</v>
      </c>
      <c r="J175" s="1">
        <v>0</v>
      </c>
      <c r="K175" s="1">
        <v>0</v>
      </c>
      <c r="L175" s="1">
        <v>0</v>
      </c>
      <c r="M175" s="1">
        <v>0</v>
      </c>
    </row>
    <row r="176" spans="1:13" x14ac:dyDescent="0.35">
      <c r="A176" s="1" t="s">
        <v>1940</v>
      </c>
      <c r="B176" s="1" t="s">
        <v>2223</v>
      </c>
      <c r="D176" s="1">
        <v>0</v>
      </c>
      <c r="E176" s="1">
        <v>0</v>
      </c>
      <c r="F176" s="1">
        <v>0</v>
      </c>
      <c r="G176" s="1">
        <v>0</v>
      </c>
      <c r="H176" s="1">
        <v>0</v>
      </c>
      <c r="I176" s="1">
        <v>0</v>
      </c>
      <c r="J176" s="1">
        <v>0</v>
      </c>
      <c r="K176" s="1">
        <v>0</v>
      </c>
      <c r="L176" s="1">
        <v>0</v>
      </c>
      <c r="M176" s="1">
        <v>0</v>
      </c>
    </row>
    <row r="177" spans="1:13" x14ac:dyDescent="0.35">
      <c r="A177" s="1" t="s">
        <v>1942</v>
      </c>
      <c r="B177" s="1" t="s">
        <v>2224</v>
      </c>
      <c r="D177" s="1">
        <v>0</v>
      </c>
      <c r="E177" s="1">
        <v>0</v>
      </c>
      <c r="F177" s="1">
        <v>0</v>
      </c>
      <c r="G177" s="1">
        <v>0</v>
      </c>
      <c r="H177" s="1">
        <v>0</v>
      </c>
      <c r="I177" s="1">
        <v>0</v>
      </c>
      <c r="J177" s="1">
        <v>0</v>
      </c>
      <c r="K177" s="1">
        <v>0</v>
      </c>
      <c r="L177" s="1">
        <v>0</v>
      </c>
      <c r="M177" s="1">
        <v>0</v>
      </c>
    </row>
    <row r="178" spans="1:13" x14ac:dyDescent="0.35">
      <c r="A178" s="1" t="s">
        <v>1944</v>
      </c>
      <c r="B178" s="1" t="s">
        <v>2225</v>
      </c>
      <c r="D178" s="1">
        <v>0</v>
      </c>
      <c r="E178" s="1">
        <v>0</v>
      </c>
      <c r="F178" s="1">
        <v>0</v>
      </c>
      <c r="G178" s="1">
        <v>0</v>
      </c>
      <c r="H178" s="1">
        <v>0</v>
      </c>
      <c r="I178" s="1">
        <v>0</v>
      </c>
      <c r="J178" s="1">
        <v>0</v>
      </c>
      <c r="K178" s="1">
        <v>0</v>
      </c>
      <c r="L178" s="1">
        <v>0</v>
      </c>
      <c r="M178" s="1">
        <v>0</v>
      </c>
    </row>
    <row r="179" spans="1:13" x14ac:dyDescent="0.35">
      <c r="A179" s="1" t="s">
        <v>1946</v>
      </c>
      <c r="B179" s="1" t="s">
        <v>2226</v>
      </c>
      <c r="D179" s="1">
        <v>0</v>
      </c>
      <c r="E179" s="1">
        <v>0</v>
      </c>
      <c r="F179" s="1">
        <v>0</v>
      </c>
      <c r="G179" s="1">
        <v>0</v>
      </c>
      <c r="H179" s="1">
        <v>0</v>
      </c>
      <c r="I179" s="1">
        <v>0</v>
      </c>
      <c r="J179" s="1">
        <v>0</v>
      </c>
      <c r="K179" s="1">
        <v>0</v>
      </c>
      <c r="L179" s="1">
        <v>0</v>
      </c>
      <c r="M179" s="1">
        <v>0</v>
      </c>
    </row>
    <row r="180" spans="1:13" x14ac:dyDescent="0.35">
      <c r="A180" s="1" t="s">
        <v>1948</v>
      </c>
      <c r="B180" s="1" t="s">
        <v>2227</v>
      </c>
      <c r="D180" s="1">
        <v>0</v>
      </c>
      <c r="E180" s="1">
        <v>0</v>
      </c>
      <c r="F180" s="1">
        <v>0</v>
      </c>
      <c r="G180" s="1">
        <v>0</v>
      </c>
      <c r="H180" s="1">
        <v>0</v>
      </c>
      <c r="I180" s="1">
        <v>0</v>
      </c>
      <c r="J180" s="1">
        <v>0</v>
      </c>
      <c r="K180" s="1">
        <v>0</v>
      </c>
      <c r="L180" s="1">
        <v>0</v>
      </c>
      <c r="M180" s="1">
        <v>0</v>
      </c>
    </row>
    <row r="181" spans="1:13" x14ac:dyDescent="0.35">
      <c r="A181" s="1" t="s">
        <v>1950</v>
      </c>
      <c r="B181" s="1" t="s">
        <v>2228</v>
      </c>
      <c r="D181" s="1">
        <v>0</v>
      </c>
      <c r="E181" s="1">
        <v>0</v>
      </c>
      <c r="F181" s="1">
        <v>0</v>
      </c>
      <c r="G181" s="1">
        <v>0</v>
      </c>
      <c r="H181" s="1">
        <v>0</v>
      </c>
      <c r="I181" s="1">
        <v>0</v>
      </c>
      <c r="J181" s="1">
        <v>0</v>
      </c>
      <c r="K181" s="1">
        <v>0</v>
      </c>
      <c r="L181" s="1">
        <v>0</v>
      </c>
      <c r="M181" s="1">
        <v>0</v>
      </c>
    </row>
    <row r="182" spans="1:13" x14ac:dyDescent="0.35">
      <c r="A182" s="1" t="s">
        <v>1952</v>
      </c>
      <c r="B182" s="1" t="s">
        <v>2229</v>
      </c>
      <c r="D182" s="1">
        <v>0</v>
      </c>
      <c r="E182" s="1">
        <v>0</v>
      </c>
      <c r="F182" s="1">
        <v>0</v>
      </c>
      <c r="G182" s="1">
        <v>0</v>
      </c>
      <c r="H182" s="1">
        <v>0</v>
      </c>
      <c r="I182" s="1">
        <v>0</v>
      </c>
      <c r="J182" s="1">
        <v>0</v>
      </c>
      <c r="K182" s="1">
        <v>0</v>
      </c>
      <c r="L182" s="1">
        <v>0</v>
      </c>
      <c r="M182" s="1">
        <v>0</v>
      </c>
    </row>
    <row r="183" spans="1:13" x14ac:dyDescent="0.35">
      <c r="A183" s="1" t="s">
        <v>1954</v>
      </c>
      <c r="B183" s="1" t="s">
        <v>2230</v>
      </c>
      <c r="D183" s="1">
        <v>0</v>
      </c>
      <c r="E183" s="1">
        <v>0</v>
      </c>
      <c r="F183" s="1">
        <v>0</v>
      </c>
      <c r="G183" s="1">
        <v>0</v>
      </c>
      <c r="H183" s="1">
        <v>0</v>
      </c>
      <c r="I183" s="1">
        <v>0</v>
      </c>
      <c r="J183" s="1">
        <v>0</v>
      </c>
      <c r="K183" s="1">
        <v>0</v>
      </c>
      <c r="L183" s="1">
        <v>0</v>
      </c>
      <c r="M183" s="1">
        <v>0</v>
      </c>
    </row>
    <row r="184" spans="1:13" x14ac:dyDescent="0.35">
      <c r="A184" s="1" t="s">
        <v>1956</v>
      </c>
      <c r="B184" s="1" t="s">
        <v>2231</v>
      </c>
      <c r="D184" s="1">
        <v>0</v>
      </c>
      <c r="E184" s="1">
        <v>0</v>
      </c>
      <c r="F184" s="1">
        <v>0</v>
      </c>
      <c r="G184" s="1">
        <v>0</v>
      </c>
      <c r="H184" s="1">
        <v>0</v>
      </c>
      <c r="I184" s="1">
        <v>0</v>
      </c>
      <c r="J184" s="1">
        <v>0</v>
      </c>
      <c r="K184" s="1">
        <v>0</v>
      </c>
      <c r="L184" s="1">
        <v>0</v>
      </c>
      <c r="M184" s="1">
        <v>0</v>
      </c>
    </row>
    <row r="185" spans="1:13" x14ac:dyDescent="0.35">
      <c r="A185" s="1" t="s">
        <v>1958</v>
      </c>
      <c r="B185" s="1" t="s">
        <v>2232</v>
      </c>
      <c r="D185" s="1">
        <v>0</v>
      </c>
      <c r="E185" s="1">
        <v>0</v>
      </c>
      <c r="F185" s="1">
        <v>0</v>
      </c>
      <c r="G185" s="1">
        <v>0</v>
      </c>
      <c r="H185" s="1">
        <v>0</v>
      </c>
      <c r="I185" s="1">
        <v>0</v>
      </c>
      <c r="J185" s="1">
        <v>0</v>
      </c>
      <c r="K185" s="1">
        <v>0</v>
      </c>
      <c r="L185" s="1">
        <v>0</v>
      </c>
      <c r="M185" s="1">
        <v>0</v>
      </c>
    </row>
    <row r="186" spans="1:13" x14ac:dyDescent="0.35">
      <c r="A186" s="1" t="s">
        <v>1960</v>
      </c>
      <c r="B186" s="1" t="s">
        <v>2233</v>
      </c>
      <c r="D186" s="1">
        <v>0</v>
      </c>
      <c r="E186" s="1">
        <v>0</v>
      </c>
      <c r="F186" s="1">
        <v>0</v>
      </c>
      <c r="G186" s="1">
        <v>0</v>
      </c>
      <c r="H186" s="1">
        <v>0</v>
      </c>
      <c r="I186" s="1">
        <v>0</v>
      </c>
      <c r="J186" s="1">
        <v>0</v>
      </c>
      <c r="K186" s="1">
        <v>0</v>
      </c>
      <c r="L186" s="1">
        <v>0</v>
      </c>
      <c r="M186" s="1">
        <v>0</v>
      </c>
    </row>
    <row r="187" spans="1:13" x14ac:dyDescent="0.35">
      <c r="A187" s="1" t="s">
        <v>1962</v>
      </c>
      <c r="B187" s="1" t="s">
        <v>2234</v>
      </c>
      <c r="D187" s="1">
        <v>0</v>
      </c>
      <c r="E187" s="1">
        <v>0</v>
      </c>
      <c r="F187" s="1">
        <v>0</v>
      </c>
      <c r="G187" s="1">
        <v>0</v>
      </c>
      <c r="H187" s="1">
        <v>0</v>
      </c>
      <c r="I187" s="1">
        <v>0</v>
      </c>
      <c r="J187" s="1">
        <v>0</v>
      </c>
      <c r="K187" s="1">
        <v>0</v>
      </c>
      <c r="L187" s="1">
        <v>0</v>
      </c>
      <c r="M187" s="1">
        <v>0</v>
      </c>
    </row>
    <row r="188" spans="1:13" x14ac:dyDescent="0.35">
      <c r="A188" s="1" t="s">
        <v>1964</v>
      </c>
      <c r="B188" s="1" t="s">
        <v>2235</v>
      </c>
      <c r="D188" s="1">
        <v>0</v>
      </c>
      <c r="E188" s="1">
        <v>0</v>
      </c>
      <c r="F188" s="1">
        <v>0</v>
      </c>
      <c r="G188" s="1">
        <v>0</v>
      </c>
      <c r="H188" s="1">
        <v>0</v>
      </c>
      <c r="I188" s="1">
        <v>0</v>
      </c>
      <c r="J188" s="1">
        <v>0</v>
      </c>
      <c r="K188" s="1">
        <v>0</v>
      </c>
      <c r="L188" s="1">
        <v>0</v>
      </c>
      <c r="M188" s="1">
        <v>0</v>
      </c>
    </row>
    <row r="189" spans="1:13" x14ac:dyDescent="0.35">
      <c r="A189" s="1" t="s">
        <v>1966</v>
      </c>
      <c r="B189" s="1" t="s">
        <v>2236</v>
      </c>
      <c r="D189" s="1">
        <v>0</v>
      </c>
      <c r="E189" s="1">
        <v>0</v>
      </c>
      <c r="F189" s="1">
        <v>0</v>
      </c>
      <c r="G189" s="1">
        <v>0</v>
      </c>
      <c r="H189" s="1">
        <v>0</v>
      </c>
      <c r="I189" s="1">
        <v>0</v>
      </c>
      <c r="J189" s="1">
        <v>0</v>
      </c>
      <c r="K189" s="1">
        <v>0</v>
      </c>
      <c r="L189" s="1">
        <v>0</v>
      </c>
      <c r="M189" s="1">
        <v>0</v>
      </c>
    </row>
    <row r="190" spans="1:13" x14ac:dyDescent="0.35">
      <c r="A190" s="1" t="s">
        <v>1968</v>
      </c>
      <c r="B190" s="1" t="s">
        <v>2237</v>
      </c>
      <c r="D190" s="1">
        <v>0</v>
      </c>
      <c r="E190" s="1">
        <v>0</v>
      </c>
      <c r="F190" s="1">
        <v>0</v>
      </c>
      <c r="G190" s="1">
        <v>0</v>
      </c>
      <c r="H190" s="1">
        <v>0</v>
      </c>
      <c r="I190" s="1">
        <v>0</v>
      </c>
      <c r="J190" s="1">
        <v>0</v>
      </c>
      <c r="K190" s="1">
        <v>0</v>
      </c>
      <c r="L190" s="1">
        <v>0</v>
      </c>
      <c r="M190" s="1">
        <v>0</v>
      </c>
    </row>
    <row r="191" spans="1:13" x14ac:dyDescent="0.35">
      <c r="A191" s="1" t="s">
        <v>1970</v>
      </c>
      <c r="B191" s="1" t="s">
        <v>2238</v>
      </c>
      <c r="D191" s="1">
        <v>0</v>
      </c>
      <c r="E191" s="1">
        <v>0</v>
      </c>
      <c r="F191" s="1">
        <v>0</v>
      </c>
      <c r="G191" s="1">
        <v>0</v>
      </c>
      <c r="H191" s="1">
        <v>0</v>
      </c>
      <c r="I191" s="1">
        <v>0</v>
      </c>
      <c r="J191" s="1">
        <v>0</v>
      </c>
      <c r="K191" s="1">
        <v>0</v>
      </c>
      <c r="L191" s="1">
        <v>0</v>
      </c>
      <c r="M191" s="1">
        <v>0</v>
      </c>
    </row>
    <row r="192" spans="1:13" x14ac:dyDescent="0.35">
      <c r="A192" s="1" t="s">
        <v>1972</v>
      </c>
      <c r="B192" s="1" t="s">
        <v>2239</v>
      </c>
      <c r="D192" s="1">
        <v>0</v>
      </c>
      <c r="E192" s="1">
        <v>0</v>
      </c>
      <c r="F192" s="1">
        <v>0</v>
      </c>
      <c r="G192" s="1">
        <v>0</v>
      </c>
      <c r="H192" s="1">
        <v>0</v>
      </c>
      <c r="I192" s="1">
        <v>0</v>
      </c>
      <c r="J192" s="1">
        <v>0</v>
      </c>
      <c r="K192" s="1">
        <v>0</v>
      </c>
      <c r="L192" s="1">
        <v>0</v>
      </c>
      <c r="M192" s="1">
        <v>0</v>
      </c>
    </row>
    <row r="193" spans="1:13" x14ac:dyDescent="0.35">
      <c r="A193" s="1" t="s">
        <v>1974</v>
      </c>
      <c r="B193" s="1" t="s">
        <v>2240</v>
      </c>
      <c r="D193" s="1">
        <v>0</v>
      </c>
      <c r="E193" s="1">
        <v>0</v>
      </c>
      <c r="F193" s="1">
        <v>0</v>
      </c>
      <c r="G193" s="1">
        <v>0</v>
      </c>
      <c r="H193" s="1">
        <v>0</v>
      </c>
      <c r="I193" s="1">
        <v>0</v>
      </c>
      <c r="J193" s="1">
        <v>0</v>
      </c>
      <c r="K193" s="1">
        <v>0</v>
      </c>
      <c r="L193" s="1">
        <v>0</v>
      </c>
      <c r="M193" s="1">
        <v>0</v>
      </c>
    </row>
    <row r="194" spans="1:13" x14ac:dyDescent="0.35">
      <c r="A194" s="1" t="s">
        <v>1976</v>
      </c>
      <c r="B194" s="1" t="s">
        <v>2241</v>
      </c>
      <c r="D194" s="1">
        <v>0</v>
      </c>
      <c r="E194" s="1">
        <v>0</v>
      </c>
      <c r="F194" s="1">
        <v>0</v>
      </c>
      <c r="G194" s="1">
        <v>0</v>
      </c>
      <c r="H194" s="1">
        <v>0</v>
      </c>
      <c r="I194" s="1">
        <v>0</v>
      </c>
      <c r="J194" s="1">
        <v>0</v>
      </c>
      <c r="K194" s="1">
        <v>0</v>
      </c>
      <c r="L194" s="1">
        <v>0</v>
      </c>
      <c r="M194" s="1">
        <v>0</v>
      </c>
    </row>
    <row r="195" spans="1:13" x14ac:dyDescent="0.35">
      <c r="A195" s="1" t="s">
        <v>1978</v>
      </c>
      <c r="B195" s="1" t="s">
        <v>2242</v>
      </c>
      <c r="D195" s="1">
        <v>0</v>
      </c>
      <c r="E195" s="1">
        <v>0</v>
      </c>
      <c r="F195" s="1">
        <v>0</v>
      </c>
      <c r="G195" s="1">
        <v>0</v>
      </c>
      <c r="H195" s="1">
        <v>0</v>
      </c>
      <c r="I195" s="1">
        <v>0</v>
      </c>
      <c r="J195" s="1">
        <v>0</v>
      </c>
      <c r="K195" s="1">
        <v>0</v>
      </c>
      <c r="L195" s="1">
        <v>0</v>
      </c>
      <c r="M195" s="1">
        <v>0</v>
      </c>
    </row>
    <row r="196" spans="1:13" x14ac:dyDescent="0.35">
      <c r="A196" s="1" t="s">
        <v>1980</v>
      </c>
      <c r="B196" s="1" t="s">
        <v>2243</v>
      </c>
      <c r="D196" s="1">
        <v>0</v>
      </c>
      <c r="E196" s="1">
        <v>0</v>
      </c>
      <c r="F196" s="1">
        <v>0</v>
      </c>
      <c r="G196" s="1">
        <v>0</v>
      </c>
      <c r="H196" s="1">
        <v>0</v>
      </c>
      <c r="I196" s="1">
        <v>0</v>
      </c>
      <c r="J196" s="1">
        <v>0</v>
      </c>
      <c r="K196" s="1">
        <v>0</v>
      </c>
      <c r="L196" s="1">
        <v>0</v>
      </c>
      <c r="M196" s="1">
        <v>0</v>
      </c>
    </row>
    <row r="197" spans="1:13" x14ac:dyDescent="0.35">
      <c r="A197" s="1" t="s">
        <v>1982</v>
      </c>
      <c r="B197" s="1" t="s">
        <v>2244</v>
      </c>
      <c r="D197" s="1">
        <v>0</v>
      </c>
      <c r="E197" s="1">
        <v>0</v>
      </c>
      <c r="F197" s="1">
        <v>0</v>
      </c>
      <c r="G197" s="1">
        <v>0</v>
      </c>
      <c r="H197" s="1">
        <v>0</v>
      </c>
      <c r="I197" s="1">
        <v>0</v>
      </c>
      <c r="J197" s="1">
        <v>0</v>
      </c>
      <c r="K197" s="1">
        <v>0</v>
      </c>
      <c r="L197" s="1">
        <v>0</v>
      </c>
      <c r="M197" s="1">
        <v>0</v>
      </c>
    </row>
    <row r="198" spans="1:13" x14ac:dyDescent="0.35">
      <c r="A198" s="1" t="s">
        <v>1984</v>
      </c>
      <c r="B198" s="1" t="s">
        <v>2245</v>
      </c>
      <c r="D198" s="1">
        <v>0</v>
      </c>
      <c r="E198" s="1">
        <v>0</v>
      </c>
      <c r="F198" s="1">
        <v>0</v>
      </c>
      <c r="G198" s="1">
        <v>0</v>
      </c>
      <c r="H198" s="1">
        <v>0</v>
      </c>
      <c r="I198" s="1">
        <v>0</v>
      </c>
      <c r="J198" s="1">
        <v>0</v>
      </c>
      <c r="K198" s="1">
        <v>0</v>
      </c>
      <c r="L198" s="1">
        <v>0</v>
      </c>
      <c r="M198" s="1">
        <v>0</v>
      </c>
    </row>
    <row r="199" spans="1:13" x14ac:dyDescent="0.35">
      <c r="A199" s="1" t="s">
        <v>1986</v>
      </c>
      <c r="B199" s="1" t="s">
        <v>2246</v>
      </c>
      <c r="D199" s="1">
        <v>0</v>
      </c>
      <c r="E199" s="1">
        <v>0</v>
      </c>
      <c r="F199" s="1">
        <v>0</v>
      </c>
      <c r="G199" s="1">
        <v>0</v>
      </c>
      <c r="H199" s="1">
        <v>0</v>
      </c>
      <c r="I199" s="1">
        <v>0</v>
      </c>
      <c r="J199" s="1">
        <v>0</v>
      </c>
      <c r="K199" s="1">
        <v>0</v>
      </c>
      <c r="L199" s="1">
        <v>0</v>
      </c>
      <c r="M199" s="1">
        <v>0</v>
      </c>
    </row>
    <row r="200" spans="1:13" x14ac:dyDescent="0.35">
      <c r="A200" s="1" t="s">
        <v>1988</v>
      </c>
      <c r="B200" s="1" t="s">
        <v>2247</v>
      </c>
      <c r="D200" s="1">
        <v>0</v>
      </c>
      <c r="E200" s="1">
        <v>0</v>
      </c>
      <c r="F200" s="1">
        <v>0</v>
      </c>
      <c r="G200" s="1">
        <v>0</v>
      </c>
      <c r="H200" s="1">
        <v>0</v>
      </c>
      <c r="I200" s="1">
        <v>0</v>
      </c>
      <c r="J200" s="1">
        <v>0</v>
      </c>
      <c r="K200" s="1">
        <v>0</v>
      </c>
      <c r="L200" s="1">
        <v>0</v>
      </c>
      <c r="M200" s="1">
        <v>0</v>
      </c>
    </row>
    <row r="201" spans="1:13" x14ac:dyDescent="0.35">
      <c r="A201" s="1" t="s">
        <v>1990</v>
      </c>
      <c r="B201" s="1" t="s">
        <v>2248</v>
      </c>
      <c r="D201" s="1">
        <v>0</v>
      </c>
      <c r="E201" s="1">
        <v>0</v>
      </c>
      <c r="F201" s="1">
        <v>0</v>
      </c>
      <c r="G201" s="1">
        <v>0</v>
      </c>
      <c r="H201" s="1">
        <v>0</v>
      </c>
      <c r="I201" s="1">
        <v>0</v>
      </c>
      <c r="J201" s="1">
        <v>0</v>
      </c>
      <c r="K201" s="1">
        <v>0</v>
      </c>
      <c r="L201" s="1">
        <v>0</v>
      </c>
      <c r="M201" s="1">
        <v>0</v>
      </c>
    </row>
    <row r="202" spans="1:13" x14ac:dyDescent="0.35">
      <c r="A202" s="1" t="s">
        <v>1992</v>
      </c>
      <c r="B202" s="1" t="s">
        <v>2249</v>
      </c>
      <c r="D202" s="1">
        <v>0</v>
      </c>
      <c r="E202" s="1">
        <v>0</v>
      </c>
      <c r="F202" s="1">
        <v>0</v>
      </c>
      <c r="G202" s="1">
        <v>0</v>
      </c>
      <c r="H202" s="1">
        <v>0</v>
      </c>
      <c r="I202" s="1">
        <v>0</v>
      </c>
      <c r="J202" s="1">
        <v>0</v>
      </c>
      <c r="K202" s="1">
        <v>0</v>
      </c>
      <c r="L202" s="1">
        <v>0</v>
      </c>
      <c r="M202" s="1">
        <v>0</v>
      </c>
    </row>
    <row r="203" spans="1:13" x14ac:dyDescent="0.35">
      <c r="A203" s="1" t="s">
        <v>1994</v>
      </c>
      <c r="B203" s="1" t="s">
        <v>2250</v>
      </c>
      <c r="D203" s="1">
        <v>0</v>
      </c>
      <c r="E203" s="1">
        <v>0</v>
      </c>
      <c r="F203" s="1">
        <v>0</v>
      </c>
      <c r="G203" s="1">
        <v>0</v>
      </c>
      <c r="H203" s="1">
        <v>0</v>
      </c>
      <c r="I203" s="1">
        <v>0</v>
      </c>
      <c r="J203" s="1">
        <v>0</v>
      </c>
      <c r="K203" s="1">
        <v>0</v>
      </c>
      <c r="L203" s="1">
        <v>0</v>
      </c>
      <c r="M203" s="1">
        <v>0</v>
      </c>
    </row>
    <row r="204" spans="1:13" x14ac:dyDescent="0.35">
      <c r="A204" s="1" t="s">
        <v>1996</v>
      </c>
      <c r="B204" s="1" t="s">
        <v>2251</v>
      </c>
      <c r="D204" s="1">
        <v>0</v>
      </c>
      <c r="E204" s="1">
        <v>0</v>
      </c>
      <c r="F204" s="1">
        <v>0</v>
      </c>
      <c r="G204" s="1">
        <v>0</v>
      </c>
      <c r="H204" s="1">
        <v>0</v>
      </c>
      <c r="I204" s="1">
        <v>0</v>
      </c>
      <c r="J204" s="1">
        <v>0</v>
      </c>
      <c r="K204" s="1">
        <v>0</v>
      </c>
      <c r="L204" s="1">
        <v>0</v>
      </c>
      <c r="M204" s="1">
        <v>0</v>
      </c>
    </row>
    <row r="205" spans="1:13" x14ac:dyDescent="0.35">
      <c r="A205" s="1" t="s">
        <v>1998</v>
      </c>
      <c r="B205" s="1" t="s">
        <v>2252</v>
      </c>
      <c r="D205" s="1">
        <v>0</v>
      </c>
      <c r="E205" s="1">
        <v>0</v>
      </c>
      <c r="F205" s="1">
        <v>0</v>
      </c>
      <c r="G205" s="1">
        <v>0</v>
      </c>
      <c r="H205" s="1">
        <v>0</v>
      </c>
      <c r="I205" s="1">
        <v>0</v>
      </c>
      <c r="J205" s="1">
        <v>0</v>
      </c>
      <c r="K205" s="1">
        <v>0</v>
      </c>
      <c r="L205" s="1">
        <v>0</v>
      </c>
      <c r="M205" s="1">
        <v>0</v>
      </c>
    </row>
    <row r="206" spans="1:13" x14ac:dyDescent="0.35">
      <c r="A206" s="1" t="s">
        <v>1999</v>
      </c>
      <c r="B206" s="1" t="s">
        <v>2253</v>
      </c>
      <c r="D206" s="1">
        <v>0</v>
      </c>
      <c r="E206" s="1">
        <v>0</v>
      </c>
      <c r="F206" s="1">
        <v>0</v>
      </c>
      <c r="G206" s="1">
        <v>0</v>
      </c>
      <c r="H206" s="1">
        <v>0</v>
      </c>
      <c r="I206" s="1">
        <v>0</v>
      </c>
      <c r="J206" s="1">
        <v>0</v>
      </c>
      <c r="K206" s="1">
        <v>0</v>
      </c>
      <c r="L206" s="1">
        <v>0</v>
      </c>
      <c r="M206" s="1">
        <v>0</v>
      </c>
    </row>
    <row r="207" spans="1:13" x14ac:dyDescent="0.35">
      <c r="A207" s="1" t="s">
        <v>2001</v>
      </c>
      <c r="B207" s="1" t="s">
        <v>2254</v>
      </c>
      <c r="D207" s="1">
        <v>0</v>
      </c>
      <c r="E207" s="1">
        <v>0</v>
      </c>
      <c r="F207" s="1">
        <v>0</v>
      </c>
      <c r="G207" s="1">
        <v>0</v>
      </c>
      <c r="H207" s="1">
        <v>0</v>
      </c>
      <c r="I207" s="1">
        <v>0</v>
      </c>
      <c r="J207" s="1">
        <v>0</v>
      </c>
      <c r="K207" s="1">
        <v>0</v>
      </c>
      <c r="L207" s="1">
        <v>0</v>
      </c>
      <c r="M207" s="1">
        <v>0</v>
      </c>
    </row>
    <row r="208" spans="1:13" x14ac:dyDescent="0.35">
      <c r="A208" s="1" t="s">
        <v>2003</v>
      </c>
      <c r="B208" s="1" t="s">
        <v>2255</v>
      </c>
      <c r="D208" s="1">
        <v>0</v>
      </c>
      <c r="E208" s="1">
        <v>0</v>
      </c>
      <c r="F208" s="1">
        <v>0</v>
      </c>
      <c r="G208" s="1">
        <v>0</v>
      </c>
      <c r="H208" s="1">
        <v>0</v>
      </c>
      <c r="I208" s="1">
        <v>0</v>
      </c>
      <c r="J208" s="1">
        <v>0</v>
      </c>
      <c r="K208" s="1">
        <v>0</v>
      </c>
      <c r="L208" s="1">
        <v>0</v>
      </c>
      <c r="M208" s="1">
        <v>0</v>
      </c>
    </row>
    <row r="209" spans="1:13" x14ac:dyDescent="0.35">
      <c r="A209" s="1" t="s">
        <v>2005</v>
      </c>
      <c r="B209" s="1" t="s">
        <v>2256</v>
      </c>
      <c r="D209" s="1">
        <v>0</v>
      </c>
      <c r="E209" s="1">
        <v>0</v>
      </c>
      <c r="F209" s="1">
        <v>0</v>
      </c>
      <c r="G209" s="1">
        <v>0</v>
      </c>
      <c r="H209" s="1">
        <v>0</v>
      </c>
      <c r="I209" s="1">
        <v>0</v>
      </c>
      <c r="J209" s="1">
        <v>0</v>
      </c>
      <c r="K209" s="1">
        <v>0</v>
      </c>
      <c r="L209" s="1">
        <v>0</v>
      </c>
      <c r="M209" s="1">
        <v>0</v>
      </c>
    </row>
    <row r="210" spans="1:13" x14ac:dyDescent="0.35">
      <c r="A210" s="1" t="s">
        <v>2007</v>
      </c>
      <c r="B210" s="1" t="s">
        <v>2257</v>
      </c>
      <c r="D210" s="1">
        <v>0</v>
      </c>
      <c r="E210" s="1">
        <v>0</v>
      </c>
      <c r="F210" s="1">
        <v>0</v>
      </c>
      <c r="G210" s="1">
        <v>0</v>
      </c>
      <c r="H210" s="1">
        <v>0</v>
      </c>
      <c r="I210" s="1">
        <v>0</v>
      </c>
      <c r="J210" s="1">
        <v>0</v>
      </c>
      <c r="K210" s="1">
        <v>0</v>
      </c>
      <c r="L210" s="1">
        <v>0</v>
      </c>
      <c r="M210" s="1">
        <v>0</v>
      </c>
    </row>
    <row r="211" spans="1:13" x14ac:dyDescent="0.35">
      <c r="A211" s="1" t="s">
        <v>2009</v>
      </c>
      <c r="B211" s="1" t="s">
        <v>2258</v>
      </c>
      <c r="D211" s="1">
        <v>0</v>
      </c>
      <c r="E211" s="1">
        <v>0</v>
      </c>
      <c r="F211" s="1">
        <v>0</v>
      </c>
      <c r="G211" s="1">
        <v>0</v>
      </c>
      <c r="H211" s="1">
        <v>0</v>
      </c>
      <c r="I211" s="1">
        <v>0</v>
      </c>
      <c r="J211" s="1">
        <v>0</v>
      </c>
      <c r="K211" s="1">
        <v>0</v>
      </c>
      <c r="L211" s="1">
        <v>0</v>
      </c>
      <c r="M211" s="1">
        <v>0</v>
      </c>
    </row>
    <row r="212" spans="1:13" x14ac:dyDescent="0.35">
      <c r="A212" s="1" t="s">
        <v>2011</v>
      </c>
      <c r="B212" s="1" t="s">
        <v>2259</v>
      </c>
      <c r="D212" s="1">
        <v>0</v>
      </c>
      <c r="E212" s="1">
        <v>0</v>
      </c>
      <c r="F212" s="1">
        <v>0</v>
      </c>
      <c r="G212" s="1">
        <v>0</v>
      </c>
      <c r="H212" s="1">
        <v>0</v>
      </c>
      <c r="I212" s="1">
        <v>0</v>
      </c>
      <c r="J212" s="1">
        <v>0</v>
      </c>
      <c r="K212" s="1">
        <v>0</v>
      </c>
      <c r="L212" s="1">
        <v>0</v>
      </c>
      <c r="M212" s="1">
        <v>0</v>
      </c>
    </row>
    <row r="213" spans="1:13" x14ac:dyDescent="0.35">
      <c r="A213" s="1" t="s">
        <v>2013</v>
      </c>
      <c r="B213" s="1" t="s">
        <v>2260</v>
      </c>
      <c r="D213" s="1">
        <v>0</v>
      </c>
      <c r="E213" s="1">
        <v>0</v>
      </c>
      <c r="F213" s="1">
        <v>0</v>
      </c>
      <c r="G213" s="1">
        <v>0</v>
      </c>
      <c r="H213" s="1">
        <v>0</v>
      </c>
      <c r="I213" s="1">
        <v>0</v>
      </c>
      <c r="J213" s="1">
        <v>0</v>
      </c>
      <c r="K213" s="1">
        <v>0</v>
      </c>
      <c r="L213" s="1">
        <v>0</v>
      </c>
      <c r="M213" s="1">
        <v>0</v>
      </c>
    </row>
    <row r="214" spans="1:13" x14ac:dyDescent="0.35">
      <c r="A214" s="1" t="s">
        <v>2015</v>
      </c>
      <c r="B214" s="1" t="s">
        <v>2261</v>
      </c>
      <c r="D214" s="1">
        <v>0</v>
      </c>
      <c r="E214" s="1">
        <v>0</v>
      </c>
      <c r="F214" s="1">
        <v>0</v>
      </c>
      <c r="G214" s="1">
        <v>0</v>
      </c>
      <c r="H214" s="1">
        <v>0</v>
      </c>
      <c r="I214" s="1">
        <v>0</v>
      </c>
      <c r="J214" s="1">
        <v>0</v>
      </c>
      <c r="K214" s="1">
        <v>0</v>
      </c>
      <c r="L214" s="1">
        <v>0</v>
      </c>
      <c r="M214" s="1">
        <v>0</v>
      </c>
    </row>
    <row r="215" spans="1:13" x14ac:dyDescent="0.35">
      <c r="A215" s="1" t="s">
        <v>2017</v>
      </c>
      <c r="B215" s="1" t="s">
        <v>2262</v>
      </c>
      <c r="D215" s="1">
        <v>0</v>
      </c>
      <c r="E215" s="1">
        <v>0</v>
      </c>
      <c r="F215" s="1">
        <v>0</v>
      </c>
      <c r="G215" s="1">
        <v>0</v>
      </c>
      <c r="H215" s="1">
        <v>0</v>
      </c>
      <c r="I215" s="1">
        <v>0</v>
      </c>
      <c r="J215" s="1">
        <v>0</v>
      </c>
      <c r="K215" s="1">
        <v>0</v>
      </c>
      <c r="L215" s="1">
        <v>0</v>
      </c>
      <c r="M215" s="1">
        <v>0</v>
      </c>
    </row>
    <row r="216" spans="1:13" x14ac:dyDescent="0.35">
      <c r="A216" s="1" t="s">
        <v>2021</v>
      </c>
      <c r="B216" s="1" t="s">
        <v>2263</v>
      </c>
      <c r="D216" s="1">
        <v>0</v>
      </c>
      <c r="E216" s="1">
        <v>0</v>
      </c>
      <c r="F216" s="1">
        <v>0</v>
      </c>
      <c r="G216" s="1">
        <v>0</v>
      </c>
      <c r="H216" s="1">
        <v>0</v>
      </c>
      <c r="I216" s="1">
        <v>0</v>
      </c>
      <c r="J216" s="1">
        <v>0</v>
      </c>
      <c r="K216" s="1">
        <v>0</v>
      </c>
      <c r="L216" s="1">
        <v>0</v>
      </c>
      <c r="M216" s="1">
        <v>0</v>
      </c>
    </row>
    <row r="217" spans="1:13" x14ac:dyDescent="0.35">
      <c r="A217" s="1" t="s">
        <v>2101</v>
      </c>
      <c r="B217" s="1" t="s">
        <v>2264</v>
      </c>
      <c r="D217" s="1">
        <v>0</v>
      </c>
      <c r="E217" s="1">
        <v>0</v>
      </c>
      <c r="F217" s="1">
        <v>0</v>
      </c>
      <c r="G217" s="1">
        <v>0</v>
      </c>
      <c r="H217" s="1">
        <v>0</v>
      </c>
      <c r="I217" s="1">
        <v>0</v>
      </c>
      <c r="J217" s="1">
        <v>0</v>
      </c>
      <c r="K217" s="1">
        <v>0</v>
      </c>
      <c r="L217" s="1">
        <v>0</v>
      </c>
      <c r="M217" s="1">
        <v>0</v>
      </c>
    </row>
    <row r="218" spans="1:13" x14ac:dyDescent="0.35">
      <c r="A218" s="1" t="s">
        <v>1916</v>
      </c>
      <c r="B218" s="1" t="s">
        <v>2265</v>
      </c>
      <c r="C218" s="439"/>
      <c r="D218" s="1">
        <v>0</v>
      </c>
      <c r="E218" s="1">
        <v>0</v>
      </c>
      <c r="F218" s="1">
        <v>0</v>
      </c>
      <c r="G218" s="1">
        <v>0</v>
      </c>
      <c r="H218" s="1">
        <v>0</v>
      </c>
      <c r="I218" s="1">
        <v>0</v>
      </c>
      <c r="J218" s="1">
        <v>0</v>
      </c>
      <c r="K218" s="1">
        <v>0</v>
      </c>
      <c r="L218" s="1">
        <v>0</v>
      </c>
      <c r="M218" s="1">
        <v>0</v>
      </c>
    </row>
    <row r="219" spans="1:13" x14ac:dyDescent="0.35">
      <c r="A219" s="1" t="s">
        <v>1918</v>
      </c>
      <c r="B219" s="1" t="s">
        <v>2266</v>
      </c>
      <c r="D219" s="1">
        <v>0</v>
      </c>
      <c r="E219" s="1">
        <v>0</v>
      </c>
      <c r="F219" s="1">
        <v>0</v>
      </c>
      <c r="G219" s="1">
        <v>0</v>
      </c>
      <c r="H219" s="1">
        <v>0</v>
      </c>
      <c r="I219" s="1">
        <v>0</v>
      </c>
      <c r="J219" s="1">
        <v>0</v>
      </c>
      <c r="K219" s="1">
        <v>0</v>
      </c>
      <c r="L219" s="1">
        <v>0</v>
      </c>
      <c r="M219" s="1">
        <v>0</v>
      </c>
    </row>
    <row r="220" spans="1:13" x14ac:dyDescent="0.35">
      <c r="A220" s="1" t="s">
        <v>1920</v>
      </c>
      <c r="B220" s="1" t="s">
        <v>2267</v>
      </c>
      <c r="D220" s="1">
        <v>0</v>
      </c>
      <c r="E220" s="1">
        <v>0</v>
      </c>
      <c r="F220" s="1">
        <v>0</v>
      </c>
      <c r="G220" s="1">
        <v>0</v>
      </c>
      <c r="H220" s="1">
        <v>0</v>
      </c>
      <c r="I220" s="1">
        <v>0</v>
      </c>
      <c r="J220" s="1">
        <v>0</v>
      </c>
      <c r="K220" s="1">
        <v>0</v>
      </c>
      <c r="L220" s="1">
        <v>0</v>
      </c>
      <c r="M220" s="1">
        <v>0</v>
      </c>
    </row>
    <row r="221" spans="1:13" x14ac:dyDescent="0.35">
      <c r="A221" s="1" t="s">
        <v>1922</v>
      </c>
      <c r="B221" s="1" t="s">
        <v>2268</v>
      </c>
      <c r="D221" s="1">
        <v>0</v>
      </c>
      <c r="E221" s="1">
        <v>0</v>
      </c>
      <c r="F221" s="1">
        <v>0</v>
      </c>
      <c r="G221" s="1">
        <v>0</v>
      </c>
      <c r="H221" s="1">
        <v>0</v>
      </c>
      <c r="I221" s="1">
        <v>0</v>
      </c>
      <c r="J221" s="1">
        <v>0</v>
      </c>
      <c r="K221" s="1">
        <v>0</v>
      </c>
      <c r="L221" s="1">
        <v>0</v>
      </c>
      <c r="M221" s="1">
        <v>0</v>
      </c>
    </row>
    <row r="222" spans="1:13" x14ac:dyDescent="0.35">
      <c r="A222" s="1" t="s">
        <v>1924</v>
      </c>
      <c r="B222" s="1" t="s">
        <v>2269</v>
      </c>
      <c r="D222" s="1">
        <v>0</v>
      </c>
      <c r="E222" s="1">
        <v>0</v>
      </c>
      <c r="F222" s="1">
        <v>0</v>
      </c>
      <c r="G222" s="1">
        <v>0</v>
      </c>
      <c r="H222" s="1">
        <v>0</v>
      </c>
      <c r="I222" s="1">
        <v>0</v>
      </c>
      <c r="J222" s="1">
        <v>0</v>
      </c>
      <c r="K222" s="1">
        <v>0</v>
      </c>
      <c r="L222" s="1">
        <v>0</v>
      </c>
      <c r="M222" s="1">
        <v>0</v>
      </c>
    </row>
    <row r="223" spans="1:13" x14ac:dyDescent="0.35">
      <c r="A223" s="1" t="s">
        <v>1926</v>
      </c>
      <c r="B223" s="1" t="s">
        <v>2270</v>
      </c>
      <c r="D223" s="1">
        <v>0</v>
      </c>
      <c r="E223" s="1">
        <v>0</v>
      </c>
      <c r="F223" s="1">
        <v>0</v>
      </c>
      <c r="G223" s="1">
        <v>0</v>
      </c>
      <c r="H223" s="1">
        <v>0</v>
      </c>
      <c r="I223" s="1">
        <v>0</v>
      </c>
      <c r="J223" s="1">
        <v>0</v>
      </c>
      <c r="K223" s="1">
        <v>0</v>
      </c>
      <c r="L223" s="1">
        <v>0</v>
      </c>
      <c r="M223" s="1">
        <v>0</v>
      </c>
    </row>
    <row r="224" spans="1:13" x14ac:dyDescent="0.35">
      <c r="A224" s="1" t="s">
        <v>1928</v>
      </c>
      <c r="B224" s="1" t="s">
        <v>2271</v>
      </c>
      <c r="D224" s="1">
        <v>0</v>
      </c>
      <c r="E224" s="1">
        <v>0</v>
      </c>
      <c r="F224" s="1">
        <v>0</v>
      </c>
      <c r="G224" s="1">
        <v>0</v>
      </c>
      <c r="H224" s="1">
        <v>0</v>
      </c>
      <c r="I224" s="1">
        <v>0</v>
      </c>
      <c r="J224" s="1">
        <v>0</v>
      </c>
      <c r="K224" s="1">
        <v>0</v>
      </c>
      <c r="L224" s="1">
        <v>0</v>
      </c>
      <c r="M224" s="1">
        <v>0</v>
      </c>
    </row>
    <row r="225" spans="1:13" x14ac:dyDescent="0.35">
      <c r="A225" s="1" t="s">
        <v>1930</v>
      </c>
      <c r="B225" s="1" t="s">
        <v>2272</v>
      </c>
      <c r="D225" s="1">
        <v>0</v>
      </c>
      <c r="E225" s="1">
        <v>0</v>
      </c>
      <c r="F225" s="1">
        <v>0</v>
      </c>
      <c r="G225" s="1">
        <v>0</v>
      </c>
      <c r="H225" s="1">
        <v>0</v>
      </c>
      <c r="I225" s="1">
        <v>0</v>
      </c>
      <c r="J225" s="1">
        <v>0</v>
      </c>
      <c r="K225" s="1">
        <v>0</v>
      </c>
      <c r="L225" s="1">
        <v>0</v>
      </c>
      <c r="M225" s="1">
        <v>0</v>
      </c>
    </row>
    <row r="226" spans="1:13" x14ac:dyDescent="0.35">
      <c r="A226" s="1" t="s">
        <v>1932</v>
      </c>
      <c r="B226" s="1" t="s">
        <v>2273</v>
      </c>
      <c r="D226" s="1">
        <v>0</v>
      </c>
      <c r="E226" s="1">
        <v>0</v>
      </c>
      <c r="F226" s="1">
        <v>0</v>
      </c>
      <c r="G226" s="1">
        <v>0</v>
      </c>
      <c r="H226" s="1">
        <v>0</v>
      </c>
      <c r="I226" s="1">
        <v>0</v>
      </c>
      <c r="J226" s="1">
        <v>0</v>
      </c>
      <c r="K226" s="1">
        <v>0</v>
      </c>
      <c r="L226" s="1">
        <v>0</v>
      </c>
      <c r="M226" s="1">
        <v>0</v>
      </c>
    </row>
    <row r="227" spans="1:13" x14ac:dyDescent="0.35">
      <c r="A227" s="1" t="s">
        <v>1934</v>
      </c>
      <c r="B227" s="1" t="s">
        <v>2274</v>
      </c>
      <c r="D227" s="1">
        <v>0</v>
      </c>
      <c r="E227" s="1">
        <v>0</v>
      </c>
      <c r="F227" s="1">
        <v>0</v>
      </c>
      <c r="G227" s="1">
        <v>0</v>
      </c>
      <c r="H227" s="1">
        <v>0</v>
      </c>
      <c r="I227" s="1">
        <v>0</v>
      </c>
      <c r="J227" s="1">
        <v>0</v>
      </c>
      <c r="K227" s="1">
        <v>0</v>
      </c>
      <c r="L227" s="1">
        <v>0</v>
      </c>
      <c r="M227" s="1">
        <v>0</v>
      </c>
    </row>
    <row r="228" spans="1:13" x14ac:dyDescent="0.35">
      <c r="A228" s="1" t="s">
        <v>1936</v>
      </c>
      <c r="B228" s="1" t="s">
        <v>2275</v>
      </c>
      <c r="D228" s="1">
        <v>0</v>
      </c>
      <c r="E228" s="1">
        <v>0</v>
      </c>
      <c r="F228" s="1">
        <v>0</v>
      </c>
      <c r="G228" s="1">
        <v>0</v>
      </c>
      <c r="H228" s="1">
        <v>0</v>
      </c>
      <c r="I228" s="1">
        <v>0</v>
      </c>
      <c r="J228" s="1">
        <v>0</v>
      </c>
      <c r="K228" s="1">
        <v>0</v>
      </c>
      <c r="L228" s="1">
        <v>0</v>
      </c>
      <c r="M228" s="1">
        <v>0</v>
      </c>
    </row>
    <row r="229" spans="1:13" x14ac:dyDescent="0.35">
      <c r="A229" s="1" t="s">
        <v>1938</v>
      </c>
      <c r="B229" s="1" t="s">
        <v>2276</v>
      </c>
      <c r="D229" s="1">
        <v>0</v>
      </c>
      <c r="E229" s="1">
        <v>0</v>
      </c>
      <c r="F229" s="1">
        <v>0</v>
      </c>
      <c r="G229" s="1">
        <v>0</v>
      </c>
      <c r="H229" s="1">
        <v>0</v>
      </c>
      <c r="I229" s="1">
        <v>0</v>
      </c>
      <c r="J229" s="1">
        <v>0</v>
      </c>
      <c r="K229" s="1">
        <v>0</v>
      </c>
      <c r="L229" s="1">
        <v>0</v>
      </c>
      <c r="M229" s="1">
        <v>0</v>
      </c>
    </row>
    <row r="230" spans="1:13" x14ac:dyDescent="0.35">
      <c r="A230" s="1" t="s">
        <v>1940</v>
      </c>
      <c r="B230" s="1" t="s">
        <v>2277</v>
      </c>
      <c r="D230" s="1">
        <v>0</v>
      </c>
      <c r="E230" s="1">
        <v>0</v>
      </c>
      <c r="F230" s="1">
        <v>0</v>
      </c>
      <c r="G230" s="1">
        <v>0</v>
      </c>
      <c r="H230" s="1">
        <v>0</v>
      </c>
      <c r="I230" s="1">
        <v>0</v>
      </c>
      <c r="J230" s="1">
        <v>0</v>
      </c>
      <c r="K230" s="1">
        <v>0</v>
      </c>
      <c r="L230" s="1">
        <v>0</v>
      </c>
      <c r="M230" s="1">
        <v>0</v>
      </c>
    </row>
    <row r="231" spans="1:13" x14ac:dyDescent="0.35">
      <c r="A231" s="1" t="s">
        <v>1942</v>
      </c>
      <c r="B231" s="1" t="s">
        <v>2278</v>
      </c>
      <c r="D231" s="1">
        <v>0</v>
      </c>
      <c r="E231" s="1">
        <v>0</v>
      </c>
      <c r="F231" s="1">
        <v>0</v>
      </c>
      <c r="G231" s="1">
        <v>0</v>
      </c>
      <c r="H231" s="1">
        <v>0</v>
      </c>
      <c r="I231" s="1">
        <v>0</v>
      </c>
      <c r="J231" s="1">
        <v>0</v>
      </c>
      <c r="K231" s="1">
        <v>0</v>
      </c>
      <c r="L231" s="1">
        <v>0</v>
      </c>
      <c r="M231" s="1">
        <v>0</v>
      </c>
    </row>
    <row r="232" spans="1:13" x14ac:dyDescent="0.35">
      <c r="A232" s="1" t="s">
        <v>1944</v>
      </c>
      <c r="B232" s="1" t="s">
        <v>2279</v>
      </c>
      <c r="D232" s="1">
        <v>0</v>
      </c>
      <c r="E232" s="1">
        <v>0</v>
      </c>
      <c r="F232" s="1">
        <v>0</v>
      </c>
      <c r="G232" s="1">
        <v>0</v>
      </c>
      <c r="H232" s="1">
        <v>0</v>
      </c>
      <c r="I232" s="1">
        <v>0</v>
      </c>
      <c r="J232" s="1">
        <v>0</v>
      </c>
      <c r="K232" s="1">
        <v>0</v>
      </c>
      <c r="L232" s="1">
        <v>0</v>
      </c>
      <c r="M232" s="1">
        <v>0</v>
      </c>
    </row>
    <row r="233" spans="1:13" x14ac:dyDescent="0.35">
      <c r="A233" s="1" t="s">
        <v>1946</v>
      </c>
      <c r="B233" s="1" t="s">
        <v>2280</v>
      </c>
      <c r="D233" s="1">
        <v>0</v>
      </c>
      <c r="E233" s="1">
        <v>0</v>
      </c>
      <c r="F233" s="1">
        <v>0</v>
      </c>
      <c r="G233" s="1">
        <v>0</v>
      </c>
      <c r="H233" s="1">
        <v>0</v>
      </c>
      <c r="I233" s="1">
        <v>0</v>
      </c>
      <c r="J233" s="1">
        <v>0</v>
      </c>
      <c r="K233" s="1">
        <v>0</v>
      </c>
      <c r="L233" s="1">
        <v>0</v>
      </c>
      <c r="M233" s="1">
        <v>0</v>
      </c>
    </row>
    <row r="234" spans="1:13" x14ac:dyDescent="0.35">
      <c r="A234" s="1" t="s">
        <v>1948</v>
      </c>
      <c r="B234" s="1" t="s">
        <v>2281</v>
      </c>
      <c r="D234" s="1">
        <v>0</v>
      </c>
      <c r="E234" s="1">
        <v>0</v>
      </c>
      <c r="F234" s="1">
        <v>0</v>
      </c>
      <c r="G234" s="1">
        <v>0</v>
      </c>
      <c r="H234" s="1">
        <v>0</v>
      </c>
      <c r="I234" s="1">
        <v>0</v>
      </c>
      <c r="J234" s="1">
        <v>0</v>
      </c>
      <c r="K234" s="1">
        <v>0</v>
      </c>
      <c r="L234" s="1">
        <v>0</v>
      </c>
      <c r="M234" s="1">
        <v>0</v>
      </c>
    </row>
    <row r="235" spans="1:13" x14ac:dyDescent="0.35">
      <c r="A235" s="1" t="s">
        <v>1950</v>
      </c>
      <c r="B235" s="1" t="s">
        <v>2282</v>
      </c>
      <c r="D235" s="1">
        <v>0</v>
      </c>
      <c r="E235" s="1">
        <v>0</v>
      </c>
      <c r="F235" s="1">
        <v>0</v>
      </c>
      <c r="G235" s="1">
        <v>0</v>
      </c>
      <c r="H235" s="1">
        <v>0</v>
      </c>
      <c r="I235" s="1">
        <v>0</v>
      </c>
      <c r="J235" s="1">
        <v>0</v>
      </c>
      <c r="K235" s="1">
        <v>0</v>
      </c>
      <c r="L235" s="1">
        <v>0</v>
      </c>
      <c r="M235" s="1">
        <v>0</v>
      </c>
    </row>
    <row r="236" spans="1:13" x14ac:dyDescent="0.35">
      <c r="A236" s="1" t="s">
        <v>1952</v>
      </c>
      <c r="B236" s="1" t="s">
        <v>2283</v>
      </c>
      <c r="D236" s="1">
        <v>0</v>
      </c>
      <c r="E236" s="1">
        <v>0</v>
      </c>
      <c r="F236" s="1">
        <v>0</v>
      </c>
      <c r="G236" s="1">
        <v>0</v>
      </c>
      <c r="H236" s="1">
        <v>0</v>
      </c>
      <c r="I236" s="1">
        <v>0</v>
      </c>
      <c r="J236" s="1">
        <v>0</v>
      </c>
      <c r="K236" s="1">
        <v>0</v>
      </c>
      <c r="L236" s="1">
        <v>0</v>
      </c>
      <c r="M236" s="1">
        <v>0</v>
      </c>
    </row>
    <row r="237" spans="1:13" x14ac:dyDescent="0.35">
      <c r="A237" s="1" t="s">
        <v>1954</v>
      </c>
      <c r="B237" s="1" t="s">
        <v>2284</v>
      </c>
      <c r="D237" s="1">
        <v>0</v>
      </c>
      <c r="E237" s="1">
        <v>0</v>
      </c>
      <c r="F237" s="1">
        <v>0</v>
      </c>
      <c r="G237" s="1">
        <v>0</v>
      </c>
      <c r="H237" s="1">
        <v>0</v>
      </c>
      <c r="I237" s="1">
        <v>0</v>
      </c>
      <c r="J237" s="1">
        <v>0</v>
      </c>
      <c r="K237" s="1">
        <v>0</v>
      </c>
      <c r="L237" s="1">
        <v>0</v>
      </c>
      <c r="M237" s="1">
        <v>0</v>
      </c>
    </row>
    <row r="238" spans="1:13" x14ac:dyDescent="0.35">
      <c r="A238" s="1" t="s">
        <v>1956</v>
      </c>
      <c r="B238" s="1" t="s">
        <v>2285</v>
      </c>
      <c r="D238" s="1">
        <v>0</v>
      </c>
      <c r="E238" s="1">
        <v>0</v>
      </c>
      <c r="F238" s="1">
        <v>0</v>
      </c>
      <c r="G238" s="1">
        <v>0</v>
      </c>
      <c r="H238" s="1">
        <v>0</v>
      </c>
      <c r="I238" s="1">
        <v>0</v>
      </c>
      <c r="J238" s="1">
        <v>0</v>
      </c>
      <c r="K238" s="1">
        <v>0</v>
      </c>
      <c r="L238" s="1">
        <v>0</v>
      </c>
      <c r="M238" s="1">
        <v>0</v>
      </c>
    </row>
    <row r="239" spans="1:13" x14ac:dyDescent="0.35">
      <c r="A239" s="1" t="s">
        <v>1958</v>
      </c>
      <c r="B239" s="1" t="s">
        <v>2286</v>
      </c>
      <c r="D239" s="1">
        <v>0</v>
      </c>
      <c r="E239" s="1">
        <v>0</v>
      </c>
      <c r="F239" s="1">
        <v>0</v>
      </c>
      <c r="G239" s="1">
        <v>0</v>
      </c>
      <c r="H239" s="1">
        <v>0</v>
      </c>
      <c r="I239" s="1">
        <v>0</v>
      </c>
      <c r="J239" s="1">
        <v>0</v>
      </c>
      <c r="K239" s="1">
        <v>0</v>
      </c>
      <c r="L239" s="1">
        <v>0</v>
      </c>
      <c r="M239" s="1">
        <v>0</v>
      </c>
    </row>
    <row r="240" spans="1:13" x14ac:dyDescent="0.35">
      <c r="A240" s="1" t="s">
        <v>1960</v>
      </c>
      <c r="B240" s="1" t="s">
        <v>2287</v>
      </c>
      <c r="D240" s="1">
        <v>0</v>
      </c>
      <c r="E240" s="1">
        <v>0</v>
      </c>
      <c r="F240" s="1">
        <v>0</v>
      </c>
      <c r="G240" s="1">
        <v>0</v>
      </c>
      <c r="H240" s="1">
        <v>0</v>
      </c>
      <c r="I240" s="1">
        <v>0</v>
      </c>
      <c r="J240" s="1">
        <v>0</v>
      </c>
      <c r="K240" s="1">
        <v>0</v>
      </c>
      <c r="L240" s="1">
        <v>0</v>
      </c>
      <c r="M240" s="1">
        <v>0</v>
      </c>
    </row>
    <row r="241" spans="1:13" x14ac:dyDescent="0.35">
      <c r="A241" s="1" t="s">
        <v>1962</v>
      </c>
      <c r="B241" s="1" t="s">
        <v>2288</v>
      </c>
      <c r="D241" s="1">
        <v>0</v>
      </c>
      <c r="E241" s="1">
        <v>0</v>
      </c>
      <c r="F241" s="1">
        <v>0</v>
      </c>
      <c r="G241" s="1">
        <v>0</v>
      </c>
      <c r="H241" s="1">
        <v>0</v>
      </c>
      <c r="I241" s="1">
        <v>0</v>
      </c>
      <c r="J241" s="1">
        <v>0</v>
      </c>
      <c r="K241" s="1">
        <v>0</v>
      </c>
      <c r="L241" s="1">
        <v>0</v>
      </c>
      <c r="M241" s="1">
        <v>0</v>
      </c>
    </row>
    <row r="242" spans="1:13" x14ac:dyDescent="0.35">
      <c r="A242" s="1" t="s">
        <v>1964</v>
      </c>
      <c r="B242" s="1" t="s">
        <v>2289</v>
      </c>
      <c r="D242" s="1">
        <v>0</v>
      </c>
      <c r="E242" s="1">
        <v>0</v>
      </c>
      <c r="F242" s="1">
        <v>0</v>
      </c>
      <c r="G242" s="1">
        <v>0</v>
      </c>
      <c r="H242" s="1">
        <v>0</v>
      </c>
      <c r="I242" s="1">
        <v>0</v>
      </c>
      <c r="J242" s="1">
        <v>0</v>
      </c>
      <c r="K242" s="1">
        <v>0</v>
      </c>
      <c r="L242" s="1">
        <v>0</v>
      </c>
      <c r="M242" s="1">
        <v>0</v>
      </c>
    </row>
    <row r="243" spans="1:13" x14ac:dyDescent="0.35">
      <c r="A243" s="1" t="s">
        <v>1966</v>
      </c>
      <c r="B243" s="1" t="s">
        <v>2290</v>
      </c>
      <c r="D243" s="1">
        <v>0</v>
      </c>
      <c r="E243" s="1">
        <v>0</v>
      </c>
      <c r="F243" s="1">
        <v>0</v>
      </c>
      <c r="G243" s="1">
        <v>0</v>
      </c>
      <c r="H243" s="1">
        <v>0</v>
      </c>
      <c r="I243" s="1">
        <v>0</v>
      </c>
      <c r="J243" s="1">
        <v>0</v>
      </c>
      <c r="K243" s="1">
        <v>0</v>
      </c>
      <c r="L243" s="1">
        <v>0</v>
      </c>
      <c r="M243" s="1">
        <v>0</v>
      </c>
    </row>
    <row r="244" spans="1:13" x14ac:dyDescent="0.35">
      <c r="A244" s="1" t="s">
        <v>1968</v>
      </c>
      <c r="B244" s="1" t="s">
        <v>2291</v>
      </c>
      <c r="D244" s="1">
        <v>0</v>
      </c>
      <c r="E244" s="1">
        <v>0</v>
      </c>
      <c r="F244" s="1">
        <v>0</v>
      </c>
      <c r="G244" s="1">
        <v>0</v>
      </c>
      <c r="H244" s="1">
        <v>0</v>
      </c>
      <c r="I244" s="1">
        <v>0</v>
      </c>
      <c r="J244" s="1">
        <v>0</v>
      </c>
      <c r="K244" s="1">
        <v>0</v>
      </c>
      <c r="L244" s="1">
        <v>0</v>
      </c>
      <c r="M244" s="1">
        <v>0</v>
      </c>
    </row>
    <row r="245" spans="1:13" x14ac:dyDescent="0.35">
      <c r="A245" s="1" t="s">
        <v>1970</v>
      </c>
      <c r="B245" s="1" t="s">
        <v>2292</v>
      </c>
      <c r="D245" s="1">
        <v>0</v>
      </c>
      <c r="E245" s="1">
        <v>0</v>
      </c>
      <c r="F245" s="1">
        <v>0</v>
      </c>
      <c r="G245" s="1">
        <v>0</v>
      </c>
      <c r="H245" s="1">
        <v>0</v>
      </c>
      <c r="I245" s="1">
        <v>0</v>
      </c>
      <c r="J245" s="1">
        <v>0</v>
      </c>
      <c r="K245" s="1">
        <v>0</v>
      </c>
      <c r="L245" s="1">
        <v>0</v>
      </c>
      <c r="M245" s="1">
        <v>0</v>
      </c>
    </row>
    <row r="246" spans="1:13" x14ac:dyDescent="0.35">
      <c r="A246" s="1" t="s">
        <v>1972</v>
      </c>
      <c r="B246" s="1" t="s">
        <v>2293</v>
      </c>
      <c r="D246" s="1">
        <v>0</v>
      </c>
      <c r="E246" s="1">
        <v>0</v>
      </c>
      <c r="F246" s="1">
        <v>0</v>
      </c>
      <c r="G246" s="1">
        <v>0</v>
      </c>
      <c r="H246" s="1">
        <v>0</v>
      </c>
      <c r="I246" s="1">
        <v>0</v>
      </c>
      <c r="J246" s="1">
        <v>0</v>
      </c>
      <c r="K246" s="1">
        <v>0</v>
      </c>
      <c r="L246" s="1">
        <v>0</v>
      </c>
      <c r="M246" s="1">
        <v>0</v>
      </c>
    </row>
    <row r="247" spans="1:13" x14ac:dyDescent="0.35">
      <c r="A247" s="1" t="s">
        <v>1974</v>
      </c>
      <c r="B247" s="1" t="s">
        <v>2294</v>
      </c>
      <c r="D247" s="1">
        <v>0</v>
      </c>
      <c r="E247" s="1">
        <v>0</v>
      </c>
      <c r="F247" s="1">
        <v>0</v>
      </c>
      <c r="G247" s="1">
        <v>0</v>
      </c>
      <c r="H247" s="1">
        <v>0</v>
      </c>
      <c r="I247" s="1">
        <v>0</v>
      </c>
      <c r="J247" s="1">
        <v>0</v>
      </c>
      <c r="K247" s="1">
        <v>0</v>
      </c>
      <c r="L247" s="1">
        <v>0</v>
      </c>
      <c r="M247" s="1">
        <v>0</v>
      </c>
    </row>
    <row r="248" spans="1:13" x14ac:dyDescent="0.35">
      <c r="A248" s="1" t="s">
        <v>1976</v>
      </c>
      <c r="B248" s="1" t="s">
        <v>2295</v>
      </c>
      <c r="D248" s="1">
        <v>0</v>
      </c>
      <c r="E248" s="1">
        <v>0</v>
      </c>
      <c r="F248" s="1">
        <v>0</v>
      </c>
      <c r="G248" s="1">
        <v>0</v>
      </c>
      <c r="H248" s="1">
        <v>0</v>
      </c>
      <c r="I248" s="1">
        <v>0</v>
      </c>
      <c r="J248" s="1">
        <v>0</v>
      </c>
      <c r="K248" s="1">
        <v>0</v>
      </c>
      <c r="L248" s="1">
        <v>0</v>
      </c>
      <c r="M248" s="1">
        <v>0</v>
      </c>
    </row>
    <row r="249" spans="1:13" x14ac:dyDescent="0.35">
      <c r="A249" s="1" t="s">
        <v>1978</v>
      </c>
      <c r="B249" s="1" t="s">
        <v>2296</v>
      </c>
      <c r="D249" s="1">
        <v>0</v>
      </c>
      <c r="E249" s="1">
        <v>0</v>
      </c>
      <c r="F249" s="1">
        <v>0</v>
      </c>
      <c r="G249" s="1">
        <v>0</v>
      </c>
      <c r="H249" s="1">
        <v>0</v>
      </c>
      <c r="I249" s="1">
        <v>0</v>
      </c>
      <c r="J249" s="1">
        <v>0</v>
      </c>
      <c r="K249" s="1">
        <v>0</v>
      </c>
      <c r="L249" s="1">
        <v>0</v>
      </c>
      <c r="M249" s="1">
        <v>0</v>
      </c>
    </row>
    <row r="250" spans="1:13" x14ac:dyDescent="0.35">
      <c r="A250" s="1" t="s">
        <v>1980</v>
      </c>
      <c r="B250" s="1" t="s">
        <v>2297</v>
      </c>
      <c r="D250" s="1">
        <v>0</v>
      </c>
      <c r="E250" s="1">
        <v>0</v>
      </c>
      <c r="F250" s="1">
        <v>0</v>
      </c>
      <c r="G250" s="1">
        <v>0</v>
      </c>
      <c r="H250" s="1">
        <v>0</v>
      </c>
      <c r="I250" s="1">
        <v>0</v>
      </c>
      <c r="J250" s="1">
        <v>0</v>
      </c>
      <c r="K250" s="1">
        <v>0</v>
      </c>
      <c r="L250" s="1">
        <v>0</v>
      </c>
      <c r="M250" s="1">
        <v>0</v>
      </c>
    </row>
    <row r="251" spans="1:13" x14ac:dyDescent="0.35">
      <c r="A251" s="1" t="s">
        <v>1982</v>
      </c>
      <c r="B251" s="1" t="s">
        <v>2298</v>
      </c>
      <c r="D251" s="1">
        <v>0</v>
      </c>
      <c r="E251" s="1">
        <v>0</v>
      </c>
      <c r="F251" s="1">
        <v>0</v>
      </c>
      <c r="G251" s="1">
        <v>0</v>
      </c>
      <c r="H251" s="1">
        <v>0</v>
      </c>
      <c r="I251" s="1">
        <v>0</v>
      </c>
      <c r="J251" s="1">
        <v>0</v>
      </c>
      <c r="K251" s="1">
        <v>0</v>
      </c>
      <c r="L251" s="1">
        <v>0</v>
      </c>
      <c r="M251" s="1">
        <v>0</v>
      </c>
    </row>
    <row r="252" spans="1:13" x14ac:dyDescent="0.35">
      <c r="A252" s="1" t="s">
        <v>1984</v>
      </c>
      <c r="B252" s="1" t="s">
        <v>2299</v>
      </c>
      <c r="D252" s="1">
        <v>0</v>
      </c>
      <c r="E252" s="1">
        <v>0</v>
      </c>
      <c r="F252" s="1">
        <v>0</v>
      </c>
      <c r="G252" s="1">
        <v>0</v>
      </c>
      <c r="H252" s="1">
        <v>0</v>
      </c>
      <c r="I252" s="1">
        <v>0</v>
      </c>
      <c r="J252" s="1">
        <v>0</v>
      </c>
      <c r="K252" s="1">
        <v>0</v>
      </c>
      <c r="L252" s="1">
        <v>0</v>
      </c>
      <c r="M252" s="1">
        <v>0</v>
      </c>
    </row>
    <row r="253" spans="1:13" x14ac:dyDescent="0.35">
      <c r="A253" s="1" t="s">
        <v>1986</v>
      </c>
      <c r="B253" s="1" t="s">
        <v>2300</v>
      </c>
      <c r="D253" s="1">
        <v>0</v>
      </c>
      <c r="E253" s="1">
        <v>0</v>
      </c>
      <c r="F253" s="1">
        <v>0</v>
      </c>
      <c r="G253" s="1">
        <v>0</v>
      </c>
      <c r="H253" s="1">
        <v>0</v>
      </c>
      <c r="I253" s="1">
        <v>0</v>
      </c>
      <c r="J253" s="1">
        <v>0</v>
      </c>
      <c r="K253" s="1">
        <v>0</v>
      </c>
      <c r="L253" s="1">
        <v>0</v>
      </c>
      <c r="M253" s="1">
        <v>0</v>
      </c>
    </row>
    <row r="254" spans="1:13" x14ac:dyDescent="0.35">
      <c r="A254" s="1" t="s">
        <v>1988</v>
      </c>
      <c r="B254" s="1" t="s">
        <v>2301</v>
      </c>
      <c r="D254" s="1">
        <v>0</v>
      </c>
      <c r="E254" s="1">
        <v>0</v>
      </c>
      <c r="F254" s="1">
        <v>0</v>
      </c>
      <c r="G254" s="1">
        <v>0</v>
      </c>
      <c r="H254" s="1">
        <v>0</v>
      </c>
      <c r="I254" s="1">
        <v>0</v>
      </c>
      <c r="J254" s="1">
        <v>0</v>
      </c>
      <c r="K254" s="1">
        <v>0</v>
      </c>
      <c r="L254" s="1">
        <v>0</v>
      </c>
      <c r="M254" s="1">
        <v>0</v>
      </c>
    </row>
    <row r="255" spans="1:13" x14ac:dyDescent="0.35">
      <c r="A255" s="1" t="s">
        <v>1990</v>
      </c>
      <c r="B255" s="1" t="s">
        <v>2302</v>
      </c>
      <c r="D255" s="1">
        <v>0</v>
      </c>
      <c r="E255" s="1">
        <v>0</v>
      </c>
      <c r="F255" s="1">
        <v>0</v>
      </c>
      <c r="G255" s="1">
        <v>0</v>
      </c>
      <c r="H255" s="1">
        <v>0</v>
      </c>
      <c r="I255" s="1">
        <v>0</v>
      </c>
      <c r="J255" s="1">
        <v>0</v>
      </c>
      <c r="K255" s="1">
        <v>0</v>
      </c>
      <c r="L255" s="1">
        <v>0</v>
      </c>
      <c r="M255" s="1">
        <v>0</v>
      </c>
    </row>
    <row r="256" spans="1:13" x14ac:dyDescent="0.35">
      <c r="A256" s="1" t="s">
        <v>1992</v>
      </c>
      <c r="B256" s="1" t="s">
        <v>2303</v>
      </c>
      <c r="D256" s="1">
        <v>0</v>
      </c>
      <c r="E256" s="1">
        <v>0</v>
      </c>
      <c r="F256" s="1">
        <v>0</v>
      </c>
      <c r="G256" s="1">
        <v>0</v>
      </c>
      <c r="H256" s="1">
        <v>0</v>
      </c>
      <c r="I256" s="1">
        <v>0</v>
      </c>
      <c r="J256" s="1">
        <v>0</v>
      </c>
      <c r="K256" s="1">
        <v>0</v>
      </c>
      <c r="L256" s="1">
        <v>0</v>
      </c>
      <c r="M256" s="1">
        <v>0</v>
      </c>
    </row>
    <row r="257" spans="1:13" x14ac:dyDescent="0.35">
      <c r="A257" s="1" t="s">
        <v>1994</v>
      </c>
      <c r="B257" s="1" t="s">
        <v>2304</v>
      </c>
      <c r="D257" s="1">
        <v>0</v>
      </c>
      <c r="E257" s="1">
        <v>0</v>
      </c>
      <c r="F257" s="1">
        <v>0</v>
      </c>
      <c r="G257" s="1">
        <v>0</v>
      </c>
      <c r="H257" s="1">
        <v>0</v>
      </c>
      <c r="I257" s="1">
        <v>0</v>
      </c>
      <c r="J257" s="1">
        <v>0</v>
      </c>
      <c r="K257" s="1">
        <v>0</v>
      </c>
      <c r="L257" s="1">
        <v>0</v>
      </c>
      <c r="M257" s="1">
        <v>0</v>
      </c>
    </row>
    <row r="258" spans="1:13" x14ac:dyDescent="0.35">
      <c r="A258" s="1" t="s">
        <v>1996</v>
      </c>
      <c r="B258" s="1" t="s">
        <v>2305</v>
      </c>
      <c r="D258" s="1">
        <v>0</v>
      </c>
      <c r="E258" s="1">
        <v>0</v>
      </c>
      <c r="F258" s="1">
        <v>0</v>
      </c>
      <c r="G258" s="1">
        <v>0</v>
      </c>
      <c r="H258" s="1">
        <v>0</v>
      </c>
      <c r="I258" s="1">
        <v>0</v>
      </c>
      <c r="J258" s="1">
        <v>0</v>
      </c>
      <c r="K258" s="1">
        <v>0</v>
      </c>
      <c r="L258" s="1">
        <v>0</v>
      </c>
      <c r="M258" s="1">
        <v>0</v>
      </c>
    </row>
    <row r="259" spans="1:13" x14ac:dyDescent="0.35">
      <c r="A259" s="1" t="s">
        <v>1998</v>
      </c>
      <c r="B259" s="1" t="s">
        <v>2306</v>
      </c>
      <c r="D259" s="1">
        <v>0</v>
      </c>
      <c r="E259" s="1">
        <v>0</v>
      </c>
      <c r="F259" s="1">
        <v>0</v>
      </c>
      <c r="G259" s="1">
        <v>0</v>
      </c>
      <c r="H259" s="1">
        <v>0</v>
      </c>
      <c r="I259" s="1">
        <v>0</v>
      </c>
      <c r="J259" s="1">
        <v>0</v>
      </c>
      <c r="K259" s="1">
        <v>0</v>
      </c>
      <c r="L259" s="1">
        <v>0</v>
      </c>
      <c r="M259" s="1">
        <v>0</v>
      </c>
    </row>
    <row r="260" spans="1:13" x14ac:dyDescent="0.35">
      <c r="A260" s="1" t="s">
        <v>1999</v>
      </c>
      <c r="B260" s="1" t="s">
        <v>2307</v>
      </c>
      <c r="D260" s="1">
        <v>0</v>
      </c>
      <c r="E260" s="1">
        <v>0</v>
      </c>
      <c r="F260" s="1">
        <v>0</v>
      </c>
      <c r="G260" s="1">
        <v>0</v>
      </c>
      <c r="H260" s="1">
        <v>0</v>
      </c>
      <c r="I260" s="1">
        <v>0</v>
      </c>
      <c r="J260" s="1">
        <v>0</v>
      </c>
      <c r="K260" s="1">
        <v>0</v>
      </c>
      <c r="L260" s="1">
        <v>0</v>
      </c>
      <c r="M260" s="1">
        <v>0</v>
      </c>
    </row>
    <row r="261" spans="1:13" x14ac:dyDescent="0.35">
      <c r="A261" s="1" t="s">
        <v>2001</v>
      </c>
      <c r="B261" s="1" t="s">
        <v>2308</v>
      </c>
      <c r="D261" s="1">
        <v>0</v>
      </c>
      <c r="E261" s="1">
        <v>0</v>
      </c>
      <c r="F261" s="1">
        <v>0</v>
      </c>
      <c r="G261" s="1">
        <v>0</v>
      </c>
      <c r="H261" s="1">
        <v>0</v>
      </c>
      <c r="I261" s="1">
        <v>0</v>
      </c>
      <c r="J261" s="1">
        <v>0</v>
      </c>
      <c r="K261" s="1">
        <v>0</v>
      </c>
      <c r="L261" s="1">
        <v>0</v>
      </c>
      <c r="M261" s="1">
        <v>0</v>
      </c>
    </row>
    <row r="262" spans="1:13" x14ac:dyDescent="0.35">
      <c r="A262" s="1" t="s">
        <v>2003</v>
      </c>
      <c r="B262" s="1" t="s">
        <v>2309</v>
      </c>
      <c r="D262" s="1">
        <v>0</v>
      </c>
      <c r="E262" s="1">
        <v>0</v>
      </c>
      <c r="F262" s="1">
        <v>0</v>
      </c>
      <c r="G262" s="1">
        <v>0</v>
      </c>
      <c r="H262" s="1">
        <v>0</v>
      </c>
      <c r="I262" s="1">
        <v>0</v>
      </c>
      <c r="J262" s="1">
        <v>0</v>
      </c>
      <c r="K262" s="1">
        <v>0</v>
      </c>
      <c r="L262" s="1">
        <v>0</v>
      </c>
      <c r="M262" s="1">
        <v>0</v>
      </c>
    </row>
    <row r="263" spans="1:13" x14ac:dyDescent="0.35">
      <c r="A263" s="1" t="s">
        <v>2005</v>
      </c>
      <c r="B263" s="1" t="s">
        <v>2310</v>
      </c>
      <c r="D263" s="1">
        <v>0</v>
      </c>
      <c r="E263" s="1">
        <v>0</v>
      </c>
      <c r="F263" s="1">
        <v>0</v>
      </c>
      <c r="G263" s="1">
        <v>0</v>
      </c>
      <c r="H263" s="1">
        <v>0</v>
      </c>
      <c r="I263" s="1">
        <v>0</v>
      </c>
      <c r="J263" s="1">
        <v>0</v>
      </c>
      <c r="K263" s="1">
        <v>0</v>
      </c>
      <c r="L263" s="1">
        <v>0</v>
      </c>
      <c r="M263" s="1">
        <v>0</v>
      </c>
    </row>
    <row r="264" spans="1:13" x14ac:dyDescent="0.35">
      <c r="A264" s="1" t="s">
        <v>2007</v>
      </c>
      <c r="B264" s="1" t="s">
        <v>2311</v>
      </c>
      <c r="D264" s="1">
        <v>0</v>
      </c>
      <c r="E264" s="1">
        <v>0</v>
      </c>
      <c r="F264" s="1">
        <v>0</v>
      </c>
      <c r="G264" s="1">
        <v>0</v>
      </c>
      <c r="H264" s="1">
        <v>0</v>
      </c>
      <c r="I264" s="1">
        <v>0</v>
      </c>
      <c r="J264" s="1">
        <v>0</v>
      </c>
      <c r="K264" s="1">
        <v>0</v>
      </c>
      <c r="L264" s="1">
        <v>0</v>
      </c>
      <c r="M264" s="1">
        <v>0</v>
      </c>
    </row>
    <row r="265" spans="1:13" x14ac:dyDescent="0.35">
      <c r="A265" s="1" t="s">
        <v>2009</v>
      </c>
      <c r="B265" s="1" t="s">
        <v>2312</v>
      </c>
      <c r="D265" s="1">
        <v>0</v>
      </c>
      <c r="E265" s="1">
        <v>0</v>
      </c>
      <c r="F265" s="1">
        <v>0</v>
      </c>
      <c r="G265" s="1">
        <v>0</v>
      </c>
      <c r="H265" s="1">
        <v>0</v>
      </c>
      <c r="I265" s="1">
        <v>0</v>
      </c>
      <c r="J265" s="1">
        <v>0</v>
      </c>
      <c r="K265" s="1">
        <v>0</v>
      </c>
      <c r="L265" s="1">
        <v>0</v>
      </c>
      <c r="M265" s="1">
        <v>0</v>
      </c>
    </row>
    <row r="266" spans="1:13" x14ac:dyDescent="0.35">
      <c r="A266" s="1" t="s">
        <v>2011</v>
      </c>
      <c r="B266" s="1" t="s">
        <v>2313</v>
      </c>
      <c r="D266" s="1">
        <v>0</v>
      </c>
      <c r="E266" s="1">
        <v>0</v>
      </c>
      <c r="F266" s="1">
        <v>0</v>
      </c>
      <c r="G266" s="1">
        <v>0</v>
      </c>
      <c r="H266" s="1">
        <v>0</v>
      </c>
      <c r="I266" s="1">
        <v>0</v>
      </c>
      <c r="J266" s="1">
        <v>0</v>
      </c>
      <c r="K266" s="1">
        <v>0</v>
      </c>
      <c r="L266" s="1">
        <v>0</v>
      </c>
      <c r="M266" s="1">
        <v>0</v>
      </c>
    </row>
    <row r="267" spans="1:13" x14ac:dyDescent="0.35">
      <c r="A267" s="1" t="s">
        <v>2013</v>
      </c>
      <c r="B267" s="1" t="s">
        <v>2314</v>
      </c>
      <c r="D267" s="1">
        <v>0</v>
      </c>
      <c r="E267" s="1">
        <v>0</v>
      </c>
      <c r="F267" s="1">
        <v>0</v>
      </c>
      <c r="G267" s="1">
        <v>0</v>
      </c>
      <c r="H267" s="1">
        <v>0</v>
      </c>
      <c r="I267" s="1">
        <v>0</v>
      </c>
      <c r="J267" s="1">
        <v>0</v>
      </c>
      <c r="K267" s="1">
        <v>0</v>
      </c>
      <c r="L267" s="1">
        <v>0</v>
      </c>
      <c r="M267" s="1">
        <v>0</v>
      </c>
    </row>
    <row r="268" spans="1:13" x14ac:dyDescent="0.35">
      <c r="A268" s="1" t="s">
        <v>2015</v>
      </c>
      <c r="B268" s="1" t="s">
        <v>2315</v>
      </c>
      <c r="D268" s="1">
        <v>0</v>
      </c>
      <c r="E268" s="1">
        <v>0</v>
      </c>
      <c r="F268" s="1">
        <v>0</v>
      </c>
      <c r="G268" s="1">
        <v>0</v>
      </c>
      <c r="H268" s="1">
        <v>0</v>
      </c>
      <c r="I268" s="1">
        <v>0</v>
      </c>
      <c r="J268" s="1">
        <v>0</v>
      </c>
      <c r="K268" s="1">
        <v>0</v>
      </c>
      <c r="L268" s="1">
        <v>0</v>
      </c>
      <c r="M268" s="1">
        <v>0</v>
      </c>
    </row>
    <row r="269" spans="1:13" x14ac:dyDescent="0.35">
      <c r="A269" s="1" t="s">
        <v>2017</v>
      </c>
      <c r="B269" s="1" t="s">
        <v>2316</v>
      </c>
      <c r="D269" s="1">
        <v>0</v>
      </c>
      <c r="E269" s="1">
        <v>0</v>
      </c>
      <c r="F269" s="1">
        <v>0</v>
      </c>
      <c r="G269" s="1">
        <v>0</v>
      </c>
      <c r="H269" s="1">
        <v>0</v>
      </c>
      <c r="I269" s="1">
        <v>0</v>
      </c>
      <c r="J269" s="1">
        <v>0</v>
      </c>
      <c r="K269" s="1">
        <v>0</v>
      </c>
      <c r="L269" s="1">
        <v>0</v>
      </c>
      <c r="M269" s="1">
        <v>0</v>
      </c>
    </row>
    <row r="270" spans="1:13" x14ac:dyDescent="0.35">
      <c r="A270" s="1" t="s">
        <v>2021</v>
      </c>
      <c r="B270" s="1" t="s">
        <v>2317</v>
      </c>
      <c r="D270" s="1">
        <v>0</v>
      </c>
      <c r="E270" s="1">
        <v>0</v>
      </c>
      <c r="F270" s="1">
        <v>0</v>
      </c>
      <c r="G270" s="1">
        <v>0</v>
      </c>
      <c r="H270" s="1">
        <v>0</v>
      </c>
      <c r="I270" s="1">
        <v>0</v>
      </c>
      <c r="J270" s="1">
        <v>0</v>
      </c>
      <c r="K270" s="1">
        <v>0</v>
      </c>
      <c r="L270" s="1">
        <v>0</v>
      </c>
      <c r="M270" s="1">
        <v>0</v>
      </c>
    </row>
    <row r="271" spans="1:13" x14ac:dyDescent="0.35">
      <c r="A271" s="1" t="s">
        <v>2101</v>
      </c>
      <c r="B271" s="1" t="s">
        <v>2318</v>
      </c>
      <c r="D271" s="1">
        <v>0</v>
      </c>
      <c r="E271" s="1">
        <v>0</v>
      </c>
      <c r="F271" s="1">
        <v>0</v>
      </c>
      <c r="G271" s="1">
        <v>0</v>
      </c>
      <c r="H271" s="1">
        <v>0</v>
      </c>
      <c r="I271" s="1">
        <v>0</v>
      </c>
      <c r="J271" s="1">
        <v>0</v>
      </c>
      <c r="K271" s="1">
        <v>0</v>
      </c>
      <c r="L271" s="1">
        <v>0</v>
      </c>
      <c r="M271" s="1">
        <v>0</v>
      </c>
    </row>
    <row r="272" spans="1:13" x14ac:dyDescent="0.35">
      <c r="A272" s="1" t="s">
        <v>1916</v>
      </c>
      <c r="B272" s="1" t="s">
        <v>2319</v>
      </c>
      <c r="C272" s="439"/>
      <c r="D272" s="1">
        <v>0</v>
      </c>
      <c r="E272" s="1">
        <v>0</v>
      </c>
      <c r="F272" s="1">
        <v>0</v>
      </c>
      <c r="G272" s="1">
        <v>0</v>
      </c>
      <c r="H272" s="1">
        <v>0</v>
      </c>
      <c r="I272" s="1">
        <v>0</v>
      </c>
      <c r="J272" s="1">
        <v>0</v>
      </c>
      <c r="K272" s="1">
        <v>0</v>
      </c>
      <c r="L272" s="1">
        <v>0</v>
      </c>
      <c r="M272" s="1">
        <v>0</v>
      </c>
    </row>
    <row r="273" spans="1:13" x14ac:dyDescent="0.35">
      <c r="A273" s="1" t="s">
        <v>1918</v>
      </c>
      <c r="B273" s="1" t="s">
        <v>2320</v>
      </c>
      <c r="D273" s="1">
        <v>0</v>
      </c>
      <c r="E273" s="1">
        <v>0</v>
      </c>
      <c r="F273" s="1">
        <v>0</v>
      </c>
      <c r="G273" s="1">
        <v>0</v>
      </c>
      <c r="H273" s="1">
        <v>0</v>
      </c>
      <c r="I273" s="1">
        <v>0</v>
      </c>
      <c r="J273" s="1">
        <v>0</v>
      </c>
      <c r="K273" s="1">
        <v>0</v>
      </c>
      <c r="L273" s="1">
        <v>0</v>
      </c>
      <c r="M273" s="1">
        <v>0</v>
      </c>
    </row>
    <row r="274" spans="1:13" x14ac:dyDescent="0.35">
      <c r="A274" s="1" t="s">
        <v>1920</v>
      </c>
      <c r="B274" s="1" t="s">
        <v>2321</v>
      </c>
      <c r="D274" s="1">
        <v>0</v>
      </c>
      <c r="E274" s="1">
        <v>0</v>
      </c>
      <c r="F274" s="1">
        <v>0</v>
      </c>
      <c r="G274" s="1">
        <v>0</v>
      </c>
      <c r="H274" s="1">
        <v>0</v>
      </c>
      <c r="I274" s="1">
        <v>0</v>
      </c>
      <c r="J274" s="1">
        <v>0</v>
      </c>
      <c r="K274" s="1">
        <v>0</v>
      </c>
      <c r="L274" s="1">
        <v>0</v>
      </c>
      <c r="M274" s="1">
        <v>0</v>
      </c>
    </row>
    <row r="275" spans="1:13" x14ac:dyDescent="0.35">
      <c r="A275" s="1" t="s">
        <v>1922</v>
      </c>
      <c r="B275" s="1" t="s">
        <v>2322</v>
      </c>
      <c r="D275" s="1">
        <v>0</v>
      </c>
      <c r="E275" s="1">
        <v>0</v>
      </c>
      <c r="F275" s="1">
        <v>0</v>
      </c>
      <c r="G275" s="1">
        <v>0</v>
      </c>
      <c r="H275" s="1">
        <v>0</v>
      </c>
      <c r="I275" s="1">
        <v>0</v>
      </c>
      <c r="J275" s="1">
        <v>0</v>
      </c>
      <c r="K275" s="1">
        <v>0</v>
      </c>
      <c r="L275" s="1">
        <v>0</v>
      </c>
      <c r="M275" s="1">
        <v>0</v>
      </c>
    </row>
    <row r="276" spans="1:13" x14ac:dyDescent="0.35">
      <c r="A276" s="1" t="s">
        <v>1924</v>
      </c>
      <c r="B276" s="1" t="s">
        <v>2323</v>
      </c>
      <c r="D276" s="1">
        <v>0</v>
      </c>
      <c r="E276" s="1">
        <v>0</v>
      </c>
      <c r="F276" s="1">
        <v>0</v>
      </c>
      <c r="G276" s="1">
        <v>0</v>
      </c>
      <c r="H276" s="1">
        <v>0</v>
      </c>
      <c r="I276" s="1">
        <v>0</v>
      </c>
      <c r="J276" s="1">
        <v>0</v>
      </c>
      <c r="K276" s="1">
        <v>0</v>
      </c>
      <c r="L276" s="1">
        <v>0</v>
      </c>
      <c r="M276" s="1">
        <v>0</v>
      </c>
    </row>
    <row r="277" spans="1:13" x14ac:dyDescent="0.35">
      <c r="A277" s="1" t="s">
        <v>1926</v>
      </c>
      <c r="B277" s="1" t="s">
        <v>2324</v>
      </c>
      <c r="D277" s="1">
        <v>0</v>
      </c>
      <c r="E277" s="1">
        <v>0</v>
      </c>
      <c r="F277" s="1">
        <v>0</v>
      </c>
      <c r="G277" s="1">
        <v>0</v>
      </c>
      <c r="H277" s="1">
        <v>0</v>
      </c>
      <c r="I277" s="1">
        <v>0</v>
      </c>
      <c r="J277" s="1">
        <v>0</v>
      </c>
      <c r="K277" s="1">
        <v>0</v>
      </c>
      <c r="L277" s="1">
        <v>0</v>
      </c>
      <c r="M277" s="1">
        <v>0</v>
      </c>
    </row>
    <row r="278" spans="1:13" x14ac:dyDescent="0.35">
      <c r="A278" s="1" t="s">
        <v>1928</v>
      </c>
      <c r="B278" s="1" t="s">
        <v>2325</v>
      </c>
      <c r="D278" s="1">
        <v>0</v>
      </c>
      <c r="E278" s="1">
        <v>0</v>
      </c>
      <c r="F278" s="1">
        <v>0</v>
      </c>
      <c r="G278" s="1">
        <v>0</v>
      </c>
      <c r="H278" s="1">
        <v>0</v>
      </c>
      <c r="I278" s="1">
        <v>0</v>
      </c>
      <c r="J278" s="1">
        <v>0</v>
      </c>
      <c r="K278" s="1">
        <v>0</v>
      </c>
      <c r="L278" s="1">
        <v>0</v>
      </c>
      <c r="M278" s="1">
        <v>0</v>
      </c>
    </row>
    <row r="279" spans="1:13" x14ac:dyDescent="0.35">
      <c r="A279" s="1" t="s">
        <v>1930</v>
      </c>
      <c r="B279" s="1" t="s">
        <v>2326</v>
      </c>
      <c r="D279" s="1">
        <v>0</v>
      </c>
      <c r="E279" s="1">
        <v>0</v>
      </c>
      <c r="F279" s="1">
        <v>0</v>
      </c>
      <c r="G279" s="1">
        <v>0</v>
      </c>
      <c r="H279" s="1">
        <v>0</v>
      </c>
      <c r="I279" s="1">
        <v>0</v>
      </c>
      <c r="J279" s="1">
        <v>0</v>
      </c>
      <c r="K279" s="1">
        <v>0</v>
      </c>
      <c r="L279" s="1">
        <v>0</v>
      </c>
      <c r="M279" s="1">
        <v>0</v>
      </c>
    </row>
    <row r="280" spans="1:13" x14ac:dyDescent="0.35">
      <c r="A280" s="1" t="s">
        <v>1932</v>
      </c>
      <c r="B280" s="1" t="s">
        <v>2327</v>
      </c>
      <c r="D280" s="1">
        <v>0</v>
      </c>
      <c r="E280" s="1">
        <v>0</v>
      </c>
      <c r="F280" s="1">
        <v>0</v>
      </c>
      <c r="G280" s="1">
        <v>0</v>
      </c>
      <c r="H280" s="1">
        <v>0</v>
      </c>
      <c r="I280" s="1">
        <v>0</v>
      </c>
      <c r="J280" s="1">
        <v>0</v>
      </c>
      <c r="K280" s="1">
        <v>0</v>
      </c>
      <c r="L280" s="1">
        <v>0</v>
      </c>
      <c r="M280" s="1">
        <v>0</v>
      </c>
    </row>
    <row r="281" spans="1:13" x14ac:dyDescent="0.35">
      <c r="A281" s="1" t="s">
        <v>1934</v>
      </c>
      <c r="B281" s="1" t="s">
        <v>2328</v>
      </c>
      <c r="D281" s="1">
        <v>0</v>
      </c>
      <c r="E281" s="1">
        <v>0</v>
      </c>
      <c r="F281" s="1">
        <v>0</v>
      </c>
      <c r="G281" s="1">
        <v>0</v>
      </c>
      <c r="H281" s="1">
        <v>0</v>
      </c>
      <c r="I281" s="1">
        <v>0</v>
      </c>
      <c r="J281" s="1">
        <v>0</v>
      </c>
      <c r="K281" s="1">
        <v>0</v>
      </c>
      <c r="L281" s="1">
        <v>0</v>
      </c>
      <c r="M281" s="1">
        <v>0</v>
      </c>
    </row>
    <row r="282" spans="1:13" x14ac:dyDescent="0.35">
      <c r="A282" s="1" t="s">
        <v>1936</v>
      </c>
      <c r="B282" s="1" t="s">
        <v>2329</v>
      </c>
      <c r="D282" s="1">
        <v>0</v>
      </c>
      <c r="E282" s="1">
        <v>0</v>
      </c>
      <c r="F282" s="1">
        <v>0</v>
      </c>
      <c r="G282" s="1">
        <v>0</v>
      </c>
      <c r="H282" s="1">
        <v>0</v>
      </c>
      <c r="I282" s="1">
        <v>0</v>
      </c>
      <c r="J282" s="1">
        <v>0</v>
      </c>
      <c r="K282" s="1">
        <v>0</v>
      </c>
      <c r="L282" s="1">
        <v>0</v>
      </c>
      <c r="M282" s="1">
        <v>0</v>
      </c>
    </row>
    <row r="283" spans="1:13" x14ac:dyDescent="0.35">
      <c r="A283" s="1" t="s">
        <v>1938</v>
      </c>
      <c r="B283" s="1" t="s">
        <v>2330</v>
      </c>
      <c r="D283" s="1">
        <v>0</v>
      </c>
      <c r="E283" s="1">
        <v>0</v>
      </c>
      <c r="F283" s="1">
        <v>0</v>
      </c>
      <c r="G283" s="1">
        <v>0</v>
      </c>
      <c r="H283" s="1">
        <v>0</v>
      </c>
      <c r="I283" s="1">
        <v>0</v>
      </c>
      <c r="J283" s="1">
        <v>0</v>
      </c>
      <c r="K283" s="1">
        <v>0</v>
      </c>
      <c r="L283" s="1">
        <v>0</v>
      </c>
      <c r="M283" s="1">
        <v>0</v>
      </c>
    </row>
    <row r="284" spans="1:13" x14ac:dyDescent="0.35">
      <c r="A284" s="1" t="s">
        <v>1940</v>
      </c>
      <c r="B284" s="1" t="s">
        <v>2331</v>
      </c>
      <c r="D284" s="1">
        <v>0</v>
      </c>
      <c r="E284" s="1">
        <v>0</v>
      </c>
      <c r="F284" s="1">
        <v>0</v>
      </c>
      <c r="G284" s="1">
        <v>0</v>
      </c>
      <c r="H284" s="1">
        <v>0</v>
      </c>
      <c r="I284" s="1">
        <v>0</v>
      </c>
      <c r="J284" s="1">
        <v>0</v>
      </c>
      <c r="K284" s="1">
        <v>0</v>
      </c>
      <c r="L284" s="1">
        <v>0</v>
      </c>
      <c r="M284" s="1">
        <v>0</v>
      </c>
    </row>
    <row r="285" spans="1:13" x14ac:dyDescent="0.35">
      <c r="A285" s="1" t="s">
        <v>1942</v>
      </c>
      <c r="B285" s="1" t="s">
        <v>2332</v>
      </c>
      <c r="D285" s="1">
        <v>0</v>
      </c>
      <c r="E285" s="1">
        <v>0</v>
      </c>
      <c r="F285" s="1">
        <v>0</v>
      </c>
      <c r="G285" s="1">
        <v>0</v>
      </c>
      <c r="H285" s="1">
        <v>0</v>
      </c>
      <c r="I285" s="1">
        <v>0</v>
      </c>
      <c r="J285" s="1">
        <v>0</v>
      </c>
      <c r="K285" s="1">
        <v>0</v>
      </c>
      <c r="L285" s="1">
        <v>0</v>
      </c>
      <c r="M285" s="1">
        <v>0</v>
      </c>
    </row>
    <row r="286" spans="1:13" x14ac:dyDescent="0.35">
      <c r="A286" s="1" t="s">
        <v>1944</v>
      </c>
      <c r="B286" s="1" t="s">
        <v>2333</v>
      </c>
      <c r="D286" s="1">
        <v>0</v>
      </c>
      <c r="E286" s="1">
        <v>0</v>
      </c>
      <c r="F286" s="1">
        <v>0</v>
      </c>
      <c r="G286" s="1">
        <v>0</v>
      </c>
      <c r="H286" s="1">
        <v>0</v>
      </c>
      <c r="I286" s="1">
        <v>0</v>
      </c>
      <c r="J286" s="1">
        <v>0</v>
      </c>
      <c r="K286" s="1">
        <v>0</v>
      </c>
      <c r="L286" s="1">
        <v>0</v>
      </c>
      <c r="M286" s="1">
        <v>0</v>
      </c>
    </row>
    <row r="287" spans="1:13" x14ac:dyDescent="0.35">
      <c r="A287" s="1" t="s">
        <v>1946</v>
      </c>
      <c r="B287" s="1" t="s">
        <v>2334</v>
      </c>
      <c r="D287" s="1">
        <v>0</v>
      </c>
      <c r="E287" s="1">
        <v>0</v>
      </c>
      <c r="F287" s="1">
        <v>0</v>
      </c>
      <c r="G287" s="1">
        <v>0</v>
      </c>
      <c r="H287" s="1">
        <v>0</v>
      </c>
      <c r="I287" s="1">
        <v>0</v>
      </c>
      <c r="J287" s="1">
        <v>0</v>
      </c>
      <c r="K287" s="1">
        <v>0</v>
      </c>
      <c r="L287" s="1">
        <v>0</v>
      </c>
      <c r="M287" s="1">
        <v>0</v>
      </c>
    </row>
    <row r="288" spans="1:13" x14ac:dyDescent="0.35">
      <c r="A288" s="1" t="s">
        <v>1948</v>
      </c>
      <c r="B288" s="1" t="s">
        <v>2335</v>
      </c>
      <c r="D288" s="1">
        <v>0</v>
      </c>
      <c r="E288" s="1">
        <v>0</v>
      </c>
      <c r="F288" s="1">
        <v>0</v>
      </c>
      <c r="G288" s="1">
        <v>0</v>
      </c>
      <c r="H288" s="1">
        <v>0</v>
      </c>
      <c r="I288" s="1">
        <v>0</v>
      </c>
      <c r="J288" s="1">
        <v>0</v>
      </c>
      <c r="K288" s="1">
        <v>0</v>
      </c>
      <c r="L288" s="1">
        <v>0</v>
      </c>
      <c r="M288" s="1">
        <v>0</v>
      </c>
    </row>
    <row r="289" spans="1:13" x14ac:dyDescent="0.35">
      <c r="A289" s="1" t="s">
        <v>1950</v>
      </c>
      <c r="B289" s="1" t="s">
        <v>2336</v>
      </c>
      <c r="D289" s="1">
        <v>0</v>
      </c>
      <c r="E289" s="1">
        <v>0</v>
      </c>
      <c r="F289" s="1">
        <v>0</v>
      </c>
      <c r="G289" s="1">
        <v>0</v>
      </c>
      <c r="H289" s="1">
        <v>0</v>
      </c>
      <c r="I289" s="1">
        <v>0</v>
      </c>
      <c r="J289" s="1">
        <v>0</v>
      </c>
      <c r="K289" s="1">
        <v>0</v>
      </c>
      <c r="L289" s="1">
        <v>0</v>
      </c>
      <c r="M289" s="1">
        <v>0</v>
      </c>
    </row>
    <row r="290" spans="1:13" x14ac:dyDescent="0.35">
      <c r="A290" s="1" t="s">
        <v>1952</v>
      </c>
      <c r="B290" s="1" t="s">
        <v>2337</v>
      </c>
      <c r="D290" s="1">
        <v>0</v>
      </c>
      <c r="E290" s="1">
        <v>0</v>
      </c>
      <c r="F290" s="1">
        <v>0</v>
      </c>
      <c r="G290" s="1">
        <v>0</v>
      </c>
      <c r="H290" s="1">
        <v>0</v>
      </c>
      <c r="I290" s="1">
        <v>0</v>
      </c>
      <c r="J290" s="1">
        <v>0</v>
      </c>
      <c r="K290" s="1">
        <v>0</v>
      </c>
      <c r="L290" s="1">
        <v>0</v>
      </c>
      <c r="M290" s="1">
        <v>0</v>
      </c>
    </row>
    <row r="291" spans="1:13" x14ac:dyDescent="0.35">
      <c r="A291" s="1" t="s">
        <v>1954</v>
      </c>
      <c r="B291" s="1" t="s">
        <v>2338</v>
      </c>
      <c r="D291" s="1">
        <v>0</v>
      </c>
      <c r="E291" s="1">
        <v>0</v>
      </c>
      <c r="F291" s="1">
        <v>0</v>
      </c>
      <c r="G291" s="1">
        <v>0</v>
      </c>
      <c r="H291" s="1">
        <v>0</v>
      </c>
      <c r="I291" s="1">
        <v>0</v>
      </c>
      <c r="J291" s="1">
        <v>0</v>
      </c>
      <c r="K291" s="1">
        <v>0</v>
      </c>
      <c r="L291" s="1">
        <v>0</v>
      </c>
      <c r="M291" s="1">
        <v>0</v>
      </c>
    </row>
    <row r="292" spans="1:13" x14ac:dyDescent="0.35">
      <c r="A292" s="1" t="s">
        <v>1956</v>
      </c>
      <c r="B292" s="1" t="s">
        <v>2339</v>
      </c>
      <c r="D292" s="1">
        <v>0</v>
      </c>
      <c r="E292" s="1">
        <v>0</v>
      </c>
      <c r="F292" s="1">
        <v>0</v>
      </c>
      <c r="G292" s="1">
        <v>0</v>
      </c>
      <c r="H292" s="1">
        <v>0</v>
      </c>
      <c r="I292" s="1">
        <v>0</v>
      </c>
      <c r="J292" s="1">
        <v>0</v>
      </c>
      <c r="K292" s="1">
        <v>0</v>
      </c>
      <c r="L292" s="1">
        <v>0</v>
      </c>
      <c r="M292" s="1">
        <v>0</v>
      </c>
    </row>
    <row r="293" spans="1:13" x14ac:dyDescent="0.35">
      <c r="A293" s="1" t="s">
        <v>1958</v>
      </c>
      <c r="B293" s="1" t="s">
        <v>2340</v>
      </c>
      <c r="D293" s="1">
        <v>0</v>
      </c>
      <c r="E293" s="1">
        <v>0</v>
      </c>
      <c r="F293" s="1">
        <v>0</v>
      </c>
      <c r="G293" s="1">
        <v>0</v>
      </c>
      <c r="H293" s="1">
        <v>0</v>
      </c>
      <c r="I293" s="1">
        <v>0</v>
      </c>
      <c r="J293" s="1">
        <v>0</v>
      </c>
      <c r="K293" s="1">
        <v>0</v>
      </c>
      <c r="L293" s="1">
        <v>0</v>
      </c>
      <c r="M293" s="1">
        <v>0</v>
      </c>
    </row>
    <row r="294" spans="1:13" x14ac:dyDescent="0.35">
      <c r="A294" s="1" t="s">
        <v>1960</v>
      </c>
      <c r="B294" s="1" t="s">
        <v>2341</v>
      </c>
      <c r="D294" s="1">
        <v>0</v>
      </c>
      <c r="E294" s="1">
        <v>0</v>
      </c>
      <c r="F294" s="1">
        <v>0</v>
      </c>
      <c r="G294" s="1">
        <v>0</v>
      </c>
      <c r="H294" s="1">
        <v>0</v>
      </c>
      <c r="I294" s="1">
        <v>0</v>
      </c>
      <c r="J294" s="1">
        <v>0</v>
      </c>
      <c r="K294" s="1">
        <v>0</v>
      </c>
      <c r="L294" s="1">
        <v>0</v>
      </c>
      <c r="M294" s="1">
        <v>0</v>
      </c>
    </row>
    <row r="295" spans="1:13" x14ac:dyDescent="0.35">
      <c r="A295" s="1" t="s">
        <v>1962</v>
      </c>
      <c r="B295" s="1" t="s">
        <v>2342</v>
      </c>
      <c r="D295" s="1">
        <v>0</v>
      </c>
      <c r="E295" s="1">
        <v>0</v>
      </c>
      <c r="F295" s="1">
        <v>0</v>
      </c>
      <c r="G295" s="1">
        <v>0</v>
      </c>
      <c r="H295" s="1">
        <v>0</v>
      </c>
      <c r="I295" s="1">
        <v>0</v>
      </c>
      <c r="J295" s="1">
        <v>0</v>
      </c>
      <c r="K295" s="1">
        <v>0</v>
      </c>
      <c r="L295" s="1">
        <v>0</v>
      </c>
      <c r="M295" s="1">
        <v>0</v>
      </c>
    </row>
    <row r="296" spans="1:13" x14ac:dyDescent="0.35">
      <c r="A296" s="1" t="s">
        <v>1964</v>
      </c>
      <c r="B296" s="1" t="s">
        <v>2343</v>
      </c>
      <c r="D296" s="1">
        <v>0</v>
      </c>
      <c r="E296" s="1">
        <v>0</v>
      </c>
      <c r="F296" s="1">
        <v>0</v>
      </c>
      <c r="G296" s="1">
        <v>0</v>
      </c>
      <c r="H296" s="1">
        <v>0</v>
      </c>
      <c r="I296" s="1">
        <v>0</v>
      </c>
      <c r="J296" s="1">
        <v>0</v>
      </c>
      <c r="K296" s="1">
        <v>0</v>
      </c>
      <c r="L296" s="1">
        <v>0</v>
      </c>
      <c r="M296" s="1">
        <v>0</v>
      </c>
    </row>
    <row r="297" spans="1:13" x14ac:dyDescent="0.35">
      <c r="A297" s="1" t="s">
        <v>1966</v>
      </c>
      <c r="B297" s="1" t="s">
        <v>2344</v>
      </c>
      <c r="D297" s="1">
        <v>0</v>
      </c>
      <c r="E297" s="1">
        <v>0</v>
      </c>
      <c r="F297" s="1">
        <v>0</v>
      </c>
      <c r="G297" s="1">
        <v>0</v>
      </c>
      <c r="H297" s="1">
        <v>0</v>
      </c>
      <c r="I297" s="1">
        <v>0</v>
      </c>
      <c r="J297" s="1">
        <v>0</v>
      </c>
      <c r="K297" s="1">
        <v>0</v>
      </c>
      <c r="L297" s="1">
        <v>0</v>
      </c>
      <c r="M297" s="1">
        <v>0</v>
      </c>
    </row>
    <row r="298" spans="1:13" x14ac:dyDescent="0.35">
      <c r="A298" s="1" t="s">
        <v>1968</v>
      </c>
      <c r="B298" s="1" t="s">
        <v>2345</v>
      </c>
      <c r="D298" s="1">
        <v>0</v>
      </c>
      <c r="E298" s="1">
        <v>0</v>
      </c>
      <c r="F298" s="1">
        <v>0</v>
      </c>
      <c r="G298" s="1">
        <v>0</v>
      </c>
      <c r="H298" s="1">
        <v>0</v>
      </c>
      <c r="I298" s="1">
        <v>0</v>
      </c>
      <c r="J298" s="1">
        <v>0</v>
      </c>
      <c r="K298" s="1">
        <v>0</v>
      </c>
      <c r="L298" s="1">
        <v>0</v>
      </c>
      <c r="M298" s="1">
        <v>0</v>
      </c>
    </row>
    <row r="299" spans="1:13" x14ac:dyDescent="0.35">
      <c r="A299" s="1" t="s">
        <v>1970</v>
      </c>
      <c r="B299" s="1" t="s">
        <v>2346</v>
      </c>
      <c r="D299" s="1">
        <v>0</v>
      </c>
      <c r="E299" s="1">
        <v>0</v>
      </c>
      <c r="F299" s="1">
        <v>0</v>
      </c>
      <c r="G299" s="1">
        <v>0</v>
      </c>
      <c r="H299" s="1">
        <v>0</v>
      </c>
      <c r="I299" s="1">
        <v>0</v>
      </c>
      <c r="J299" s="1">
        <v>0</v>
      </c>
      <c r="K299" s="1">
        <v>0</v>
      </c>
      <c r="L299" s="1">
        <v>0</v>
      </c>
      <c r="M299" s="1">
        <v>0</v>
      </c>
    </row>
    <row r="300" spans="1:13" x14ac:dyDescent="0.35">
      <c r="A300" s="1" t="s">
        <v>1972</v>
      </c>
      <c r="B300" s="1" t="s">
        <v>2347</v>
      </c>
      <c r="D300" s="1">
        <v>0</v>
      </c>
      <c r="E300" s="1">
        <v>0</v>
      </c>
      <c r="F300" s="1">
        <v>0</v>
      </c>
      <c r="G300" s="1">
        <v>0</v>
      </c>
      <c r="H300" s="1">
        <v>0</v>
      </c>
      <c r="I300" s="1">
        <v>0</v>
      </c>
      <c r="J300" s="1">
        <v>0</v>
      </c>
      <c r="K300" s="1">
        <v>0</v>
      </c>
      <c r="L300" s="1">
        <v>0</v>
      </c>
      <c r="M300" s="1">
        <v>0</v>
      </c>
    </row>
    <row r="301" spans="1:13" x14ac:dyDescent="0.35">
      <c r="A301" s="1" t="s">
        <v>1974</v>
      </c>
      <c r="B301" s="1" t="s">
        <v>2348</v>
      </c>
      <c r="D301" s="1">
        <v>0</v>
      </c>
      <c r="E301" s="1">
        <v>0</v>
      </c>
      <c r="F301" s="1">
        <v>0</v>
      </c>
      <c r="G301" s="1">
        <v>0</v>
      </c>
      <c r="H301" s="1">
        <v>0</v>
      </c>
      <c r="I301" s="1">
        <v>0</v>
      </c>
      <c r="J301" s="1">
        <v>0</v>
      </c>
      <c r="K301" s="1">
        <v>0</v>
      </c>
      <c r="L301" s="1">
        <v>0</v>
      </c>
      <c r="M301" s="1">
        <v>0</v>
      </c>
    </row>
    <row r="302" spans="1:13" x14ac:dyDescent="0.35">
      <c r="A302" s="1" t="s">
        <v>1976</v>
      </c>
      <c r="B302" s="1" t="s">
        <v>2349</v>
      </c>
      <c r="D302" s="1">
        <v>0</v>
      </c>
      <c r="E302" s="1">
        <v>0</v>
      </c>
      <c r="F302" s="1">
        <v>0</v>
      </c>
      <c r="G302" s="1">
        <v>0</v>
      </c>
      <c r="H302" s="1">
        <v>0</v>
      </c>
      <c r="I302" s="1">
        <v>0</v>
      </c>
      <c r="J302" s="1">
        <v>0</v>
      </c>
      <c r="K302" s="1">
        <v>0</v>
      </c>
      <c r="L302" s="1">
        <v>0</v>
      </c>
      <c r="M302" s="1">
        <v>0</v>
      </c>
    </row>
    <row r="303" spans="1:13" x14ac:dyDescent="0.35">
      <c r="A303" s="1" t="s">
        <v>1978</v>
      </c>
      <c r="B303" s="1" t="s">
        <v>2350</v>
      </c>
      <c r="D303" s="1">
        <v>0</v>
      </c>
      <c r="E303" s="1">
        <v>0</v>
      </c>
      <c r="F303" s="1">
        <v>0</v>
      </c>
      <c r="G303" s="1">
        <v>0</v>
      </c>
      <c r="H303" s="1">
        <v>0</v>
      </c>
      <c r="I303" s="1">
        <v>0</v>
      </c>
      <c r="J303" s="1">
        <v>0</v>
      </c>
      <c r="K303" s="1">
        <v>0</v>
      </c>
      <c r="L303" s="1">
        <v>0</v>
      </c>
      <c r="M303" s="1">
        <v>0</v>
      </c>
    </row>
    <row r="304" spans="1:13" x14ac:dyDescent="0.35">
      <c r="A304" s="1" t="s">
        <v>1980</v>
      </c>
      <c r="B304" s="1" t="s">
        <v>2351</v>
      </c>
      <c r="D304" s="1">
        <v>0</v>
      </c>
      <c r="E304" s="1">
        <v>0</v>
      </c>
      <c r="F304" s="1">
        <v>0</v>
      </c>
      <c r="G304" s="1">
        <v>0</v>
      </c>
      <c r="H304" s="1">
        <v>0</v>
      </c>
      <c r="I304" s="1">
        <v>0</v>
      </c>
      <c r="J304" s="1">
        <v>0</v>
      </c>
      <c r="K304" s="1">
        <v>0</v>
      </c>
      <c r="L304" s="1">
        <v>0</v>
      </c>
      <c r="M304" s="1">
        <v>0</v>
      </c>
    </row>
    <row r="305" spans="1:13" x14ac:dyDescent="0.35">
      <c r="A305" s="1" t="s">
        <v>1982</v>
      </c>
      <c r="B305" s="1" t="s">
        <v>2352</v>
      </c>
      <c r="D305" s="1">
        <v>0</v>
      </c>
      <c r="E305" s="1">
        <v>0</v>
      </c>
      <c r="F305" s="1">
        <v>0</v>
      </c>
      <c r="G305" s="1">
        <v>0</v>
      </c>
      <c r="H305" s="1">
        <v>0</v>
      </c>
      <c r="I305" s="1">
        <v>0</v>
      </c>
      <c r="J305" s="1">
        <v>0</v>
      </c>
      <c r="K305" s="1">
        <v>0</v>
      </c>
      <c r="L305" s="1">
        <v>0</v>
      </c>
      <c r="M305" s="1">
        <v>0</v>
      </c>
    </row>
    <row r="306" spans="1:13" x14ac:dyDescent="0.35">
      <c r="A306" s="1" t="s">
        <v>1984</v>
      </c>
      <c r="B306" s="1" t="s">
        <v>2353</v>
      </c>
      <c r="D306" s="1">
        <v>0</v>
      </c>
      <c r="E306" s="1">
        <v>0</v>
      </c>
      <c r="F306" s="1">
        <v>0</v>
      </c>
      <c r="G306" s="1">
        <v>0</v>
      </c>
      <c r="H306" s="1">
        <v>0</v>
      </c>
      <c r="I306" s="1">
        <v>0</v>
      </c>
      <c r="J306" s="1">
        <v>0</v>
      </c>
      <c r="K306" s="1">
        <v>0</v>
      </c>
      <c r="L306" s="1">
        <v>0</v>
      </c>
      <c r="M306" s="1">
        <v>0</v>
      </c>
    </row>
    <row r="307" spans="1:13" x14ac:dyDescent="0.35">
      <c r="A307" s="1" t="s">
        <v>1986</v>
      </c>
      <c r="B307" s="1" t="s">
        <v>2354</v>
      </c>
      <c r="D307" s="1">
        <v>0</v>
      </c>
      <c r="E307" s="1">
        <v>0</v>
      </c>
      <c r="F307" s="1">
        <v>0</v>
      </c>
      <c r="G307" s="1">
        <v>0</v>
      </c>
      <c r="H307" s="1">
        <v>0</v>
      </c>
      <c r="I307" s="1">
        <v>0</v>
      </c>
      <c r="J307" s="1">
        <v>0</v>
      </c>
      <c r="K307" s="1">
        <v>0</v>
      </c>
      <c r="L307" s="1">
        <v>0</v>
      </c>
      <c r="M307" s="1">
        <v>0</v>
      </c>
    </row>
    <row r="308" spans="1:13" x14ac:dyDescent="0.35">
      <c r="A308" s="1" t="s">
        <v>1988</v>
      </c>
      <c r="B308" s="1" t="s">
        <v>2355</v>
      </c>
      <c r="D308" s="1">
        <v>0</v>
      </c>
      <c r="E308" s="1">
        <v>0</v>
      </c>
      <c r="F308" s="1">
        <v>0</v>
      </c>
      <c r="G308" s="1">
        <v>0</v>
      </c>
      <c r="H308" s="1">
        <v>0</v>
      </c>
      <c r="I308" s="1">
        <v>0</v>
      </c>
      <c r="J308" s="1">
        <v>0</v>
      </c>
      <c r="K308" s="1">
        <v>0</v>
      </c>
      <c r="L308" s="1">
        <v>0</v>
      </c>
      <c r="M308" s="1">
        <v>0</v>
      </c>
    </row>
    <row r="309" spans="1:13" x14ac:dyDescent="0.35">
      <c r="A309" s="1" t="s">
        <v>1990</v>
      </c>
      <c r="B309" s="1" t="s">
        <v>2356</v>
      </c>
      <c r="D309" s="1">
        <v>0</v>
      </c>
      <c r="E309" s="1">
        <v>0</v>
      </c>
      <c r="F309" s="1">
        <v>0</v>
      </c>
      <c r="G309" s="1">
        <v>0</v>
      </c>
      <c r="H309" s="1">
        <v>0</v>
      </c>
      <c r="I309" s="1">
        <v>0</v>
      </c>
      <c r="J309" s="1">
        <v>0</v>
      </c>
      <c r="K309" s="1">
        <v>0</v>
      </c>
      <c r="L309" s="1">
        <v>0</v>
      </c>
      <c r="M309" s="1">
        <v>0</v>
      </c>
    </row>
    <row r="310" spans="1:13" x14ac:dyDescent="0.35">
      <c r="A310" s="1" t="s">
        <v>1992</v>
      </c>
      <c r="B310" s="1" t="s">
        <v>2357</v>
      </c>
      <c r="D310" s="1">
        <v>0</v>
      </c>
      <c r="E310" s="1">
        <v>0</v>
      </c>
      <c r="F310" s="1">
        <v>0</v>
      </c>
      <c r="G310" s="1">
        <v>0</v>
      </c>
      <c r="H310" s="1">
        <v>0</v>
      </c>
      <c r="I310" s="1">
        <v>0</v>
      </c>
      <c r="J310" s="1">
        <v>0</v>
      </c>
      <c r="K310" s="1">
        <v>0</v>
      </c>
      <c r="L310" s="1">
        <v>0</v>
      </c>
      <c r="M310" s="1">
        <v>0</v>
      </c>
    </row>
    <row r="311" spans="1:13" x14ac:dyDescent="0.35">
      <c r="A311" s="1" t="s">
        <v>1994</v>
      </c>
      <c r="B311" s="1" t="s">
        <v>2358</v>
      </c>
      <c r="D311" s="1">
        <v>0</v>
      </c>
      <c r="E311" s="1">
        <v>0</v>
      </c>
      <c r="F311" s="1">
        <v>0</v>
      </c>
      <c r="G311" s="1">
        <v>0</v>
      </c>
      <c r="H311" s="1">
        <v>0</v>
      </c>
      <c r="I311" s="1">
        <v>0</v>
      </c>
      <c r="J311" s="1">
        <v>0</v>
      </c>
      <c r="K311" s="1">
        <v>0</v>
      </c>
      <c r="L311" s="1">
        <v>0</v>
      </c>
      <c r="M311" s="1">
        <v>0</v>
      </c>
    </row>
    <row r="312" spans="1:13" x14ac:dyDescent="0.35">
      <c r="A312" s="1" t="s">
        <v>1996</v>
      </c>
      <c r="B312" s="1" t="s">
        <v>2359</v>
      </c>
      <c r="D312" s="1">
        <v>0</v>
      </c>
      <c r="E312" s="1">
        <v>0</v>
      </c>
      <c r="F312" s="1">
        <v>0</v>
      </c>
      <c r="G312" s="1">
        <v>0</v>
      </c>
      <c r="H312" s="1">
        <v>0</v>
      </c>
      <c r="I312" s="1">
        <v>0</v>
      </c>
      <c r="J312" s="1">
        <v>0</v>
      </c>
      <c r="K312" s="1">
        <v>0</v>
      </c>
      <c r="L312" s="1">
        <v>0</v>
      </c>
      <c r="M312" s="1">
        <v>0</v>
      </c>
    </row>
    <row r="313" spans="1:13" x14ac:dyDescent="0.35">
      <c r="A313" s="1" t="s">
        <v>1998</v>
      </c>
      <c r="B313" s="1" t="s">
        <v>2360</v>
      </c>
      <c r="D313" s="1">
        <v>0</v>
      </c>
      <c r="E313" s="1">
        <v>0</v>
      </c>
      <c r="F313" s="1">
        <v>0</v>
      </c>
      <c r="G313" s="1">
        <v>0</v>
      </c>
      <c r="H313" s="1">
        <v>0</v>
      </c>
      <c r="I313" s="1">
        <v>0</v>
      </c>
      <c r="J313" s="1">
        <v>0</v>
      </c>
      <c r="K313" s="1">
        <v>0</v>
      </c>
      <c r="L313" s="1">
        <v>0</v>
      </c>
      <c r="M313" s="1">
        <v>0</v>
      </c>
    </row>
    <row r="314" spans="1:13" x14ac:dyDescent="0.35">
      <c r="A314" s="1" t="s">
        <v>1999</v>
      </c>
      <c r="B314" s="1" t="s">
        <v>2361</v>
      </c>
      <c r="D314" s="1">
        <v>0</v>
      </c>
      <c r="E314" s="1">
        <v>0</v>
      </c>
      <c r="F314" s="1">
        <v>0</v>
      </c>
      <c r="G314" s="1">
        <v>0</v>
      </c>
      <c r="H314" s="1">
        <v>0</v>
      </c>
      <c r="I314" s="1">
        <v>0</v>
      </c>
      <c r="J314" s="1">
        <v>0</v>
      </c>
      <c r="K314" s="1">
        <v>0</v>
      </c>
      <c r="L314" s="1">
        <v>0</v>
      </c>
      <c r="M314" s="1">
        <v>0</v>
      </c>
    </row>
    <row r="315" spans="1:13" x14ac:dyDescent="0.35">
      <c r="A315" s="1" t="s">
        <v>2001</v>
      </c>
      <c r="B315" s="1" t="s">
        <v>2362</v>
      </c>
      <c r="D315" s="1">
        <v>0</v>
      </c>
      <c r="E315" s="1">
        <v>0</v>
      </c>
      <c r="F315" s="1">
        <v>0</v>
      </c>
      <c r="G315" s="1">
        <v>0</v>
      </c>
      <c r="H315" s="1">
        <v>0</v>
      </c>
      <c r="I315" s="1">
        <v>0</v>
      </c>
      <c r="J315" s="1">
        <v>0</v>
      </c>
      <c r="K315" s="1">
        <v>0</v>
      </c>
      <c r="L315" s="1">
        <v>0</v>
      </c>
      <c r="M315" s="1">
        <v>0</v>
      </c>
    </row>
    <row r="316" spans="1:13" x14ac:dyDescent="0.35">
      <c r="A316" s="1" t="s">
        <v>2003</v>
      </c>
      <c r="B316" s="1" t="s">
        <v>2363</v>
      </c>
      <c r="D316" s="1">
        <v>0</v>
      </c>
      <c r="E316" s="1">
        <v>0</v>
      </c>
      <c r="F316" s="1">
        <v>0</v>
      </c>
      <c r="G316" s="1">
        <v>0</v>
      </c>
      <c r="H316" s="1">
        <v>0</v>
      </c>
      <c r="I316" s="1">
        <v>0</v>
      </c>
      <c r="J316" s="1">
        <v>0</v>
      </c>
      <c r="K316" s="1">
        <v>0</v>
      </c>
      <c r="L316" s="1">
        <v>0</v>
      </c>
      <c r="M316" s="1">
        <v>0</v>
      </c>
    </row>
    <row r="317" spans="1:13" x14ac:dyDescent="0.35">
      <c r="A317" s="1" t="s">
        <v>2005</v>
      </c>
      <c r="B317" s="1" t="s">
        <v>2364</v>
      </c>
      <c r="D317" s="1">
        <v>0</v>
      </c>
      <c r="E317" s="1">
        <v>0</v>
      </c>
      <c r="F317" s="1">
        <v>0</v>
      </c>
      <c r="G317" s="1">
        <v>0</v>
      </c>
      <c r="H317" s="1">
        <v>0</v>
      </c>
      <c r="I317" s="1">
        <v>0</v>
      </c>
      <c r="J317" s="1">
        <v>0</v>
      </c>
      <c r="K317" s="1">
        <v>0</v>
      </c>
      <c r="L317" s="1">
        <v>0</v>
      </c>
      <c r="M317" s="1">
        <v>0</v>
      </c>
    </row>
    <row r="318" spans="1:13" x14ac:dyDescent="0.35">
      <c r="A318" s="1" t="s">
        <v>2007</v>
      </c>
      <c r="B318" s="1" t="s">
        <v>2365</v>
      </c>
      <c r="D318" s="1">
        <v>0</v>
      </c>
      <c r="E318" s="1">
        <v>0</v>
      </c>
      <c r="F318" s="1">
        <v>0</v>
      </c>
      <c r="G318" s="1">
        <v>0</v>
      </c>
      <c r="H318" s="1">
        <v>0</v>
      </c>
      <c r="I318" s="1">
        <v>0</v>
      </c>
      <c r="J318" s="1">
        <v>0</v>
      </c>
      <c r="K318" s="1">
        <v>0</v>
      </c>
      <c r="L318" s="1">
        <v>0</v>
      </c>
      <c r="M318" s="1">
        <v>0</v>
      </c>
    </row>
    <row r="319" spans="1:13" x14ac:dyDescent="0.35">
      <c r="A319" s="1" t="s">
        <v>2009</v>
      </c>
      <c r="B319" s="1" t="s">
        <v>2366</v>
      </c>
      <c r="D319" s="1">
        <v>0</v>
      </c>
      <c r="E319" s="1">
        <v>0</v>
      </c>
      <c r="F319" s="1">
        <v>0</v>
      </c>
      <c r="G319" s="1">
        <v>0</v>
      </c>
      <c r="H319" s="1">
        <v>0</v>
      </c>
      <c r="I319" s="1">
        <v>0</v>
      </c>
      <c r="J319" s="1">
        <v>0</v>
      </c>
      <c r="K319" s="1">
        <v>0</v>
      </c>
      <c r="L319" s="1">
        <v>0</v>
      </c>
      <c r="M319" s="1">
        <v>0</v>
      </c>
    </row>
    <row r="320" spans="1:13" x14ac:dyDescent="0.35">
      <c r="A320" s="1" t="s">
        <v>2011</v>
      </c>
      <c r="B320" s="1" t="s">
        <v>2367</v>
      </c>
      <c r="D320" s="1">
        <v>0</v>
      </c>
      <c r="E320" s="1">
        <v>0</v>
      </c>
      <c r="F320" s="1">
        <v>0</v>
      </c>
      <c r="G320" s="1">
        <v>0</v>
      </c>
      <c r="H320" s="1">
        <v>0</v>
      </c>
      <c r="I320" s="1">
        <v>0</v>
      </c>
      <c r="J320" s="1">
        <v>0</v>
      </c>
      <c r="K320" s="1">
        <v>0</v>
      </c>
      <c r="L320" s="1">
        <v>0</v>
      </c>
      <c r="M320" s="1">
        <v>0</v>
      </c>
    </row>
    <row r="321" spans="1:13" x14ac:dyDescent="0.35">
      <c r="A321" s="1" t="s">
        <v>2013</v>
      </c>
      <c r="B321" s="1" t="s">
        <v>2368</v>
      </c>
      <c r="D321" s="1">
        <v>0</v>
      </c>
      <c r="E321" s="1">
        <v>0</v>
      </c>
      <c r="F321" s="1">
        <v>0</v>
      </c>
      <c r="G321" s="1">
        <v>0</v>
      </c>
      <c r="H321" s="1">
        <v>0</v>
      </c>
      <c r="I321" s="1">
        <v>0</v>
      </c>
      <c r="J321" s="1">
        <v>0</v>
      </c>
      <c r="K321" s="1">
        <v>0</v>
      </c>
      <c r="L321" s="1">
        <v>0</v>
      </c>
      <c r="M321" s="1">
        <v>0</v>
      </c>
    </row>
    <row r="322" spans="1:13" x14ac:dyDescent="0.35">
      <c r="A322" s="1" t="s">
        <v>2015</v>
      </c>
      <c r="B322" s="1" t="s">
        <v>2369</v>
      </c>
      <c r="D322" s="1">
        <v>0</v>
      </c>
      <c r="E322" s="1">
        <v>0</v>
      </c>
      <c r="F322" s="1">
        <v>0</v>
      </c>
      <c r="G322" s="1">
        <v>0</v>
      </c>
      <c r="H322" s="1">
        <v>0</v>
      </c>
      <c r="I322" s="1">
        <v>0</v>
      </c>
      <c r="J322" s="1">
        <v>0</v>
      </c>
      <c r="K322" s="1">
        <v>0</v>
      </c>
      <c r="L322" s="1">
        <v>0</v>
      </c>
      <c r="M322" s="1">
        <v>0</v>
      </c>
    </row>
    <row r="323" spans="1:13" x14ac:dyDescent="0.35">
      <c r="A323" s="1" t="s">
        <v>2017</v>
      </c>
      <c r="B323" s="1" t="s">
        <v>2370</v>
      </c>
      <c r="D323" s="1">
        <v>0</v>
      </c>
      <c r="E323" s="1">
        <v>0</v>
      </c>
      <c r="F323" s="1">
        <v>0</v>
      </c>
      <c r="G323" s="1">
        <v>0</v>
      </c>
      <c r="H323" s="1">
        <v>0</v>
      </c>
      <c r="I323" s="1">
        <v>0</v>
      </c>
      <c r="J323" s="1">
        <v>0</v>
      </c>
      <c r="K323" s="1">
        <v>0</v>
      </c>
      <c r="L323" s="1">
        <v>0</v>
      </c>
      <c r="M323" s="1">
        <v>0</v>
      </c>
    </row>
    <row r="324" spans="1:13" x14ac:dyDescent="0.35">
      <c r="A324" s="1" t="s">
        <v>2021</v>
      </c>
      <c r="B324" s="1" t="s">
        <v>2371</v>
      </c>
      <c r="D324" s="1">
        <v>0</v>
      </c>
      <c r="E324" s="1">
        <v>0</v>
      </c>
      <c r="F324" s="1">
        <v>0</v>
      </c>
      <c r="G324" s="1">
        <v>0</v>
      </c>
      <c r="H324" s="1">
        <v>0</v>
      </c>
      <c r="I324" s="1">
        <v>0</v>
      </c>
      <c r="J324" s="1">
        <v>0</v>
      </c>
      <c r="K324" s="1">
        <v>0</v>
      </c>
      <c r="L324" s="1">
        <v>0</v>
      </c>
      <c r="M324" s="1">
        <v>0</v>
      </c>
    </row>
    <row r="325" spans="1:13" x14ac:dyDescent="0.35">
      <c r="A325" s="1" t="s">
        <v>2101</v>
      </c>
      <c r="B325" s="1" t="s">
        <v>2372</v>
      </c>
      <c r="D325" s="1">
        <v>0</v>
      </c>
      <c r="E325" s="1">
        <v>0</v>
      </c>
      <c r="F325" s="1">
        <v>0</v>
      </c>
      <c r="G325" s="1">
        <v>0</v>
      </c>
      <c r="H325" s="1">
        <v>0</v>
      </c>
      <c r="I325" s="1">
        <v>0</v>
      </c>
      <c r="J325" s="1">
        <v>0</v>
      </c>
      <c r="K325" s="1">
        <v>0</v>
      </c>
      <c r="L325" s="1">
        <v>0</v>
      </c>
      <c r="M325" s="1">
        <v>0</v>
      </c>
    </row>
    <row r="326" spans="1:13" x14ac:dyDescent="0.35">
      <c r="A326" s="1" t="s">
        <v>1916</v>
      </c>
      <c r="B326" s="1" t="s">
        <v>2373</v>
      </c>
      <c r="C326" s="439"/>
      <c r="D326" s="1">
        <v>0</v>
      </c>
      <c r="E326" s="1">
        <v>0</v>
      </c>
      <c r="F326" s="1">
        <v>0</v>
      </c>
      <c r="G326" s="1">
        <v>0</v>
      </c>
      <c r="H326" s="1">
        <v>0</v>
      </c>
      <c r="I326" s="1">
        <v>0</v>
      </c>
      <c r="J326" s="1">
        <v>0</v>
      </c>
      <c r="K326" s="1">
        <v>0</v>
      </c>
      <c r="L326" s="1">
        <v>0</v>
      </c>
      <c r="M326" s="1">
        <v>0</v>
      </c>
    </row>
    <row r="327" spans="1:13" x14ac:dyDescent="0.35">
      <c r="A327" s="1" t="s">
        <v>1918</v>
      </c>
      <c r="B327" s="1" t="s">
        <v>2374</v>
      </c>
      <c r="D327" s="1">
        <v>0</v>
      </c>
      <c r="E327" s="1">
        <v>0</v>
      </c>
      <c r="F327" s="1">
        <v>0</v>
      </c>
      <c r="G327" s="1">
        <v>0</v>
      </c>
      <c r="H327" s="1">
        <v>0</v>
      </c>
      <c r="I327" s="1">
        <v>0</v>
      </c>
      <c r="J327" s="1">
        <v>0</v>
      </c>
      <c r="K327" s="1">
        <v>0</v>
      </c>
      <c r="L327" s="1">
        <v>0</v>
      </c>
      <c r="M327" s="1">
        <v>0</v>
      </c>
    </row>
    <row r="328" spans="1:13" x14ac:dyDescent="0.35">
      <c r="A328" s="1" t="s">
        <v>1920</v>
      </c>
      <c r="B328" s="1" t="s">
        <v>2375</v>
      </c>
      <c r="D328" s="1">
        <v>0</v>
      </c>
      <c r="E328" s="1">
        <v>0</v>
      </c>
      <c r="F328" s="1">
        <v>0</v>
      </c>
      <c r="G328" s="1">
        <v>0</v>
      </c>
      <c r="H328" s="1">
        <v>0</v>
      </c>
      <c r="I328" s="1">
        <v>0</v>
      </c>
      <c r="J328" s="1">
        <v>0</v>
      </c>
      <c r="K328" s="1">
        <v>0</v>
      </c>
      <c r="L328" s="1">
        <v>0</v>
      </c>
      <c r="M328" s="1">
        <v>0</v>
      </c>
    </row>
    <row r="329" spans="1:13" x14ac:dyDescent="0.35">
      <c r="A329" s="1" t="s">
        <v>1922</v>
      </c>
      <c r="B329" s="1" t="s">
        <v>2376</v>
      </c>
      <c r="D329" s="1">
        <v>0</v>
      </c>
      <c r="E329" s="1">
        <v>0</v>
      </c>
      <c r="F329" s="1">
        <v>0</v>
      </c>
      <c r="G329" s="1">
        <v>0</v>
      </c>
      <c r="H329" s="1">
        <v>0</v>
      </c>
      <c r="I329" s="1">
        <v>0</v>
      </c>
      <c r="J329" s="1">
        <v>0</v>
      </c>
      <c r="K329" s="1">
        <v>0</v>
      </c>
      <c r="L329" s="1">
        <v>0</v>
      </c>
      <c r="M329" s="1">
        <v>0</v>
      </c>
    </row>
    <row r="330" spans="1:13" x14ac:dyDescent="0.35">
      <c r="A330" s="1" t="s">
        <v>1924</v>
      </c>
      <c r="B330" s="1" t="s">
        <v>2377</v>
      </c>
      <c r="D330" s="1">
        <v>0</v>
      </c>
      <c r="E330" s="1">
        <v>0</v>
      </c>
      <c r="F330" s="1">
        <v>0</v>
      </c>
      <c r="G330" s="1">
        <v>0</v>
      </c>
      <c r="H330" s="1">
        <v>0</v>
      </c>
      <c r="I330" s="1">
        <v>0</v>
      </c>
      <c r="J330" s="1">
        <v>0</v>
      </c>
      <c r="K330" s="1">
        <v>0</v>
      </c>
      <c r="L330" s="1">
        <v>0</v>
      </c>
      <c r="M330" s="1">
        <v>0</v>
      </c>
    </row>
    <row r="331" spans="1:13" x14ac:dyDescent="0.35">
      <c r="A331" s="1" t="s">
        <v>1926</v>
      </c>
      <c r="B331" s="1" t="s">
        <v>2378</v>
      </c>
      <c r="D331" s="1">
        <v>0</v>
      </c>
      <c r="E331" s="1">
        <v>0</v>
      </c>
      <c r="F331" s="1">
        <v>0</v>
      </c>
      <c r="G331" s="1">
        <v>0</v>
      </c>
      <c r="H331" s="1">
        <v>0</v>
      </c>
      <c r="I331" s="1">
        <v>0</v>
      </c>
      <c r="J331" s="1">
        <v>0</v>
      </c>
      <c r="K331" s="1">
        <v>0</v>
      </c>
      <c r="L331" s="1">
        <v>0</v>
      </c>
      <c r="M331" s="1">
        <v>0</v>
      </c>
    </row>
    <row r="332" spans="1:13" x14ac:dyDescent="0.35">
      <c r="A332" s="1" t="s">
        <v>1928</v>
      </c>
      <c r="B332" s="1" t="s">
        <v>2379</v>
      </c>
      <c r="D332" s="1">
        <v>0</v>
      </c>
      <c r="E332" s="1">
        <v>0</v>
      </c>
      <c r="F332" s="1">
        <v>0</v>
      </c>
      <c r="G332" s="1">
        <v>0</v>
      </c>
      <c r="H332" s="1">
        <v>0</v>
      </c>
      <c r="I332" s="1">
        <v>0</v>
      </c>
      <c r="J332" s="1">
        <v>0</v>
      </c>
      <c r="K332" s="1">
        <v>0</v>
      </c>
      <c r="L332" s="1">
        <v>0</v>
      </c>
      <c r="M332" s="1">
        <v>0</v>
      </c>
    </row>
    <row r="333" spans="1:13" x14ac:dyDescent="0.35">
      <c r="A333" s="1" t="s">
        <v>1930</v>
      </c>
      <c r="B333" s="1" t="s">
        <v>2380</v>
      </c>
      <c r="D333" s="1">
        <v>0</v>
      </c>
      <c r="E333" s="1">
        <v>0</v>
      </c>
      <c r="F333" s="1">
        <v>0</v>
      </c>
      <c r="G333" s="1">
        <v>0</v>
      </c>
      <c r="H333" s="1">
        <v>0</v>
      </c>
      <c r="I333" s="1">
        <v>0</v>
      </c>
      <c r="J333" s="1">
        <v>0</v>
      </c>
      <c r="K333" s="1">
        <v>0</v>
      </c>
      <c r="L333" s="1">
        <v>0</v>
      </c>
      <c r="M333" s="1">
        <v>0</v>
      </c>
    </row>
    <row r="334" spans="1:13" x14ac:dyDescent="0.35">
      <c r="A334" s="1" t="s">
        <v>1932</v>
      </c>
      <c r="B334" s="1" t="s">
        <v>2381</v>
      </c>
      <c r="D334" s="1">
        <v>0</v>
      </c>
      <c r="E334" s="1">
        <v>0</v>
      </c>
      <c r="F334" s="1">
        <v>0</v>
      </c>
      <c r="G334" s="1">
        <v>0</v>
      </c>
      <c r="H334" s="1">
        <v>0</v>
      </c>
      <c r="I334" s="1">
        <v>0</v>
      </c>
      <c r="J334" s="1">
        <v>0</v>
      </c>
      <c r="K334" s="1">
        <v>0</v>
      </c>
      <c r="L334" s="1">
        <v>0</v>
      </c>
      <c r="M334" s="1">
        <v>0</v>
      </c>
    </row>
    <row r="335" spans="1:13" x14ac:dyDescent="0.35">
      <c r="A335" s="1" t="s">
        <v>1934</v>
      </c>
      <c r="B335" s="1" t="s">
        <v>2382</v>
      </c>
      <c r="D335" s="1">
        <v>0</v>
      </c>
      <c r="E335" s="1">
        <v>0</v>
      </c>
      <c r="F335" s="1">
        <v>0</v>
      </c>
      <c r="G335" s="1">
        <v>0</v>
      </c>
      <c r="H335" s="1">
        <v>0</v>
      </c>
      <c r="I335" s="1">
        <v>0</v>
      </c>
      <c r="J335" s="1">
        <v>0</v>
      </c>
      <c r="K335" s="1">
        <v>0</v>
      </c>
      <c r="L335" s="1">
        <v>0</v>
      </c>
      <c r="M335" s="1">
        <v>0</v>
      </c>
    </row>
    <row r="336" spans="1:13" x14ac:dyDescent="0.35">
      <c r="A336" s="1" t="s">
        <v>1936</v>
      </c>
      <c r="B336" s="1" t="s">
        <v>2383</v>
      </c>
      <c r="D336" s="1">
        <v>0</v>
      </c>
      <c r="E336" s="1">
        <v>0</v>
      </c>
      <c r="F336" s="1">
        <v>0</v>
      </c>
      <c r="G336" s="1">
        <v>0</v>
      </c>
      <c r="H336" s="1">
        <v>0</v>
      </c>
      <c r="I336" s="1">
        <v>0</v>
      </c>
      <c r="J336" s="1">
        <v>0</v>
      </c>
      <c r="K336" s="1">
        <v>0</v>
      </c>
      <c r="L336" s="1">
        <v>0</v>
      </c>
      <c r="M336" s="1">
        <v>0</v>
      </c>
    </row>
    <row r="337" spans="1:13" x14ac:dyDescent="0.35">
      <c r="A337" s="1" t="s">
        <v>1938</v>
      </c>
      <c r="B337" s="1" t="s">
        <v>2384</v>
      </c>
      <c r="D337" s="1">
        <v>0</v>
      </c>
      <c r="E337" s="1">
        <v>0</v>
      </c>
      <c r="F337" s="1">
        <v>0</v>
      </c>
      <c r="G337" s="1">
        <v>0</v>
      </c>
      <c r="H337" s="1">
        <v>0</v>
      </c>
      <c r="I337" s="1">
        <v>0</v>
      </c>
      <c r="J337" s="1">
        <v>0</v>
      </c>
      <c r="K337" s="1">
        <v>0</v>
      </c>
      <c r="L337" s="1">
        <v>0</v>
      </c>
      <c r="M337" s="1">
        <v>0</v>
      </c>
    </row>
    <row r="338" spans="1:13" x14ac:dyDescent="0.35">
      <c r="A338" s="1" t="s">
        <v>1940</v>
      </c>
      <c r="B338" s="1" t="s">
        <v>2385</v>
      </c>
      <c r="D338" s="1">
        <v>0</v>
      </c>
      <c r="E338" s="1">
        <v>0</v>
      </c>
      <c r="F338" s="1">
        <v>0</v>
      </c>
      <c r="G338" s="1">
        <v>0</v>
      </c>
      <c r="H338" s="1">
        <v>0</v>
      </c>
      <c r="I338" s="1">
        <v>0</v>
      </c>
      <c r="J338" s="1">
        <v>0</v>
      </c>
      <c r="K338" s="1">
        <v>0</v>
      </c>
      <c r="L338" s="1">
        <v>0</v>
      </c>
      <c r="M338" s="1">
        <v>0</v>
      </c>
    </row>
    <row r="339" spans="1:13" x14ac:dyDescent="0.35">
      <c r="A339" s="1" t="s">
        <v>1942</v>
      </c>
      <c r="B339" s="1" t="s">
        <v>2386</v>
      </c>
      <c r="D339" s="1">
        <v>0</v>
      </c>
      <c r="E339" s="1">
        <v>0</v>
      </c>
      <c r="F339" s="1">
        <v>0</v>
      </c>
      <c r="G339" s="1">
        <v>0</v>
      </c>
      <c r="H339" s="1">
        <v>0</v>
      </c>
      <c r="I339" s="1">
        <v>0</v>
      </c>
      <c r="J339" s="1">
        <v>0</v>
      </c>
      <c r="K339" s="1">
        <v>0</v>
      </c>
      <c r="L339" s="1">
        <v>0</v>
      </c>
      <c r="M339" s="1">
        <v>0</v>
      </c>
    </row>
    <row r="340" spans="1:13" x14ac:dyDescent="0.35">
      <c r="A340" s="1" t="s">
        <v>1944</v>
      </c>
      <c r="B340" s="1" t="s">
        <v>2387</v>
      </c>
      <c r="D340" s="1">
        <v>0</v>
      </c>
      <c r="E340" s="1">
        <v>0</v>
      </c>
      <c r="F340" s="1">
        <v>0</v>
      </c>
      <c r="G340" s="1">
        <v>0</v>
      </c>
      <c r="H340" s="1">
        <v>0</v>
      </c>
      <c r="I340" s="1">
        <v>0</v>
      </c>
      <c r="J340" s="1">
        <v>0</v>
      </c>
      <c r="K340" s="1">
        <v>0</v>
      </c>
      <c r="L340" s="1">
        <v>0</v>
      </c>
      <c r="M340" s="1">
        <v>0</v>
      </c>
    </row>
    <row r="341" spans="1:13" x14ac:dyDescent="0.35">
      <c r="A341" s="1" t="s">
        <v>1946</v>
      </c>
      <c r="B341" s="1" t="s">
        <v>2388</v>
      </c>
      <c r="D341" s="1">
        <v>0</v>
      </c>
      <c r="E341" s="1">
        <v>0</v>
      </c>
      <c r="F341" s="1">
        <v>0</v>
      </c>
      <c r="G341" s="1">
        <v>0</v>
      </c>
      <c r="H341" s="1">
        <v>0</v>
      </c>
      <c r="I341" s="1">
        <v>0</v>
      </c>
      <c r="J341" s="1">
        <v>0</v>
      </c>
      <c r="K341" s="1">
        <v>0</v>
      </c>
      <c r="L341" s="1">
        <v>0</v>
      </c>
      <c r="M341" s="1">
        <v>0</v>
      </c>
    </row>
    <row r="342" spans="1:13" x14ac:dyDescent="0.35">
      <c r="A342" s="1" t="s">
        <v>1948</v>
      </c>
      <c r="B342" s="1" t="s">
        <v>2389</v>
      </c>
      <c r="D342" s="1">
        <v>0</v>
      </c>
      <c r="E342" s="1">
        <v>0</v>
      </c>
      <c r="F342" s="1">
        <v>0</v>
      </c>
      <c r="G342" s="1">
        <v>0</v>
      </c>
      <c r="H342" s="1">
        <v>0</v>
      </c>
      <c r="I342" s="1">
        <v>0</v>
      </c>
      <c r="J342" s="1">
        <v>0</v>
      </c>
      <c r="K342" s="1">
        <v>0</v>
      </c>
      <c r="L342" s="1">
        <v>0</v>
      </c>
      <c r="M342" s="1">
        <v>0</v>
      </c>
    </row>
    <row r="343" spans="1:13" x14ac:dyDescent="0.35">
      <c r="A343" s="1" t="s">
        <v>1950</v>
      </c>
      <c r="B343" s="1" t="s">
        <v>2390</v>
      </c>
      <c r="D343" s="1">
        <v>0</v>
      </c>
      <c r="E343" s="1">
        <v>0</v>
      </c>
      <c r="F343" s="1">
        <v>0</v>
      </c>
      <c r="G343" s="1">
        <v>0</v>
      </c>
      <c r="H343" s="1">
        <v>0</v>
      </c>
      <c r="I343" s="1">
        <v>0</v>
      </c>
      <c r="J343" s="1">
        <v>0</v>
      </c>
      <c r="K343" s="1">
        <v>0</v>
      </c>
      <c r="L343" s="1">
        <v>0</v>
      </c>
      <c r="M343" s="1">
        <v>0</v>
      </c>
    </row>
    <row r="344" spans="1:13" x14ac:dyDescent="0.35">
      <c r="A344" s="1" t="s">
        <v>1952</v>
      </c>
      <c r="B344" s="1" t="s">
        <v>2391</v>
      </c>
      <c r="D344" s="1">
        <v>0</v>
      </c>
      <c r="E344" s="1">
        <v>0</v>
      </c>
      <c r="F344" s="1">
        <v>0</v>
      </c>
      <c r="G344" s="1">
        <v>0</v>
      </c>
      <c r="H344" s="1">
        <v>0</v>
      </c>
      <c r="I344" s="1">
        <v>0</v>
      </c>
      <c r="J344" s="1">
        <v>0</v>
      </c>
      <c r="K344" s="1">
        <v>0</v>
      </c>
      <c r="L344" s="1">
        <v>0</v>
      </c>
      <c r="M344" s="1">
        <v>0</v>
      </c>
    </row>
    <row r="345" spans="1:13" x14ac:dyDescent="0.35">
      <c r="A345" s="1" t="s">
        <v>1954</v>
      </c>
      <c r="B345" s="1" t="s">
        <v>2392</v>
      </c>
      <c r="D345" s="1">
        <v>0</v>
      </c>
      <c r="E345" s="1">
        <v>0</v>
      </c>
      <c r="F345" s="1">
        <v>0</v>
      </c>
      <c r="G345" s="1">
        <v>0</v>
      </c>
      <c r="H345" s="1">
        <v>0</v>
      </c>
      <c r="I345" s="1">
        <v>0</v>
      </c>
      <c r="J345" s="1">
        <v>0</v>
      </c>
      <c r="K345" s="1">
        <v>0</v>
      </c>
      <c r="L345" s="1">
        <v>0</v>
      </c>
      <c r="M345" s="1">
        <v>0</v>
      </c>
    </row>
    <row r="346" spans="1:13" x14ac:dyDescent="0.35">
      <c r="A346" s="1" t="s">
        <v>1956</v>
      </c>
      <c r="B346" s="1" t="s">
        <v>2393</v>
      </c>
      <c r="D346" s="1">
        <v>0</v>
      </c>
      <c r="E346" s="1">
        <v>0</v>
      </c>
      <c r="F346" s="1">
        <v>0</v>
      </c>
      <c r="G346" s="1">
        <v>0</v>
      </c>
      <c r="H346" s="1">
        <v>0</v>
      </c>
      <c r="I346" s="1">
        <v>0</v>
      </c>
      <c r="J346" s="1">
        <v>0</v>
      </c>
      <c r="K346" s="1">
        <v>0</v>
      </c>
      <c r="L346" s="1">
        <v>0</v>
      </c>
      <c r="M346" s="1">
        <v>0</v>
      </c>
    </row>
    <row r="347" spans="1:13" x14ac:dyDescent="0.35">
      <c r="A347" s="1" t="s">
        <v>1958</v>
      </c>
      <c r="B347" s="1" t="s">
        <v>2394</v>
      </c>
      <c r="D347" s="1">
        <v>0</v>
      </c>
      <c r="E347" s="1">
        <v>0</v>
      </c>
      <c r="F347" s="1">
        <v>0</v>
      </c>
      <c r="G347" s="1">
        <v>0</v>
      </c>
      <c r="H347" s="1">
        <v>0</v>
      </c>
      <c r="I347" s="1">
        <v>0</v>
      </c>
      <c r="J347" s="1">
        <v>0</v>
      </c>
      <c r="K347" s="1">
        <v>0</v>
      </c>
      <c r="L347" s="1">
        <v>0</v>
      </c>
      <c r="M347" s="1">
        <v>0</v>
      </c>
    </row>
    <row r="348" spans="1:13" x14ac:dyDescent="0.35">
      <c r="A348" s="1" t="s">
        <v>1960</v>
      </c>
      <c r="B348" s="1" t="s">
        <v>2395</v>
      </c>
      <c r="D348" s="1">
        <v>0</v>
      </c>
      <c r="E348" s="1">
        <v>0</v>
      </c>
      <c r="F348" s="1">
        <v>0</v>
      </c>
      <c r="G348" s="1">
        <v>0</v>
      </c>
      <c r="H348" s="1">
        <v>0</v>
      </c>
      <c r="I348" s="1">
        <v>0</v>
      </c>
      <c r="J348" s="1">
        <v>0</v>
      </c>
      <c r="K348" s="1">
        <v>0</v>
      </c>
      <c r="L348" s="1">
        <v>0</v>
      </c>
      <c r="M348" s="1">
        <v>0</v>
      </c>
    </row>
    <row r="349" spans="1:13" x14ac:dyDescent="0.35">
      <c r="A349" s="1" t="s">
        <v>1962</v>
      </c>
      <c r="B349" s="1" t="s">
        <v>2396</v>
      </c>
      <c r="D349" s="1">
        <v>0</v>
      </c>
      <c r="E349" s="1">
        <v>0</v>
      </c>
      <c r="F349" s="1">
        <v>0</v>
      </c>
      <c r="G349" s="1">
        <v>0</v>
      </c>
      <c r="H349" s="1">
        <v>0</v>
      </c>
      <c r="I349" s="1">
        <v>0</v>
      </c>
      <c r="J349" s="1">
        <v>0</v>
      </c>
      <c r="K349" s="1">
        <v>0</v>
      </c>
      <c r="L349" s="1">
        <v>0</v>
      </c>
      <c r="M349" s="1">
        <v>0</v>
      </c>
    </row>
    <row r="350" spans="1:13" x14ac:dyDescent="0.35">
      <c r="A350" s="1" t="s">
        <v>1964</v>
      </c>
      <c r="B350" s="1" t="s">
        <v>2397</v>
      </c>
      <c r="D350" s="1">
        <v>0</v>
      </c>
      <c r="E350" s="1">
        <v>0</v>
      </c>
      <c r="F350" s="1">
        <v>0</v>
      </c>
      <c r="G350" s="1">
        <v>0</v>
      </c>
      <c r="H350" s="1">
        <v>0</v>
      </c>
      <c r="I350" s="1">
        <v>0</v>
      </c>
      <c r="J350" s="1">
        <v>0</v>
      </c>
      <c r="K350" s="1">
        <v>0</v>
      </c>
      <c r="L350" s="1">
        <v>0</v>
      </c>
      <c r="M350" s="1">
        <v>0</v>
      </c>
    </row>
    <row r="351" spans="1:13" x14ac:dyDescent="0.35">
      <c r="A351" s="1" t="s">
        <v>1966</v>
      </c>
      <c r="B351" s="1" t="s">
        <v>2398</v>
      </c>
      <c r="D351" s="1">
        <v>0</v>
      </c>
      <c r="E351" s="1">
        <v>0</v>
      </c>
      <c r="F351" s="1">
        <v>0</v>
      </c>
      <c r="G351" s="1">
        <v>0</v>
      </c>
      <c r="H351" s="1">
        <v>0</v>
      </c>
      <c r="I351" s="1">
        <v>0</v>
      </c>
      <c r="J351" s="1">
        <v>0</v>
      </c>
      <c r="K351" s="1">
        <v>0</v>
      </c>
      <c r="L351" s="1">
        <v>0</v>
      </c>
      <c r="M351" s="1">
        <v>0</v>
      </c>
    </row>
    <row r="352" spans="1:13" x14ac:dyDescent="0.35">
      <c r="A352" s="1" t="s">
        <v>1968</v>
      </c>
      <c r="B352" s="1" t="s">
        <v>2399</v>
      </c>
      <c r="D352" s="1">
        <v>0</v>
      </c>
      <c r="E352" s="1">
        <v>0</v>
      </c>
      <c r="F352" s="1">
        <v>0</v>
      </c>
      <c r="G352" s="1">
        <v>0</v>
      </c>
      <c r="H352" s="1">
        <v>0</v>
      </c>
      <c r="I352" s="1">
        <v>0</v>
      </c>
      <c r="J352" s="1">
        <v>0</v>
      </c>
      <c r="K352" s="1">
        <v>0</v>
      </c>
      <c r="L352" s="1">
        <v>0</v>
      </c>
      <c r="M352" s="1">
        <v>0</v>
      </c>
    </row>
    <row r="353" spans="1:13" x14ac:dyDescent="0.35">
      <c r="A353" s="1" t="s">
        <v>1970</v>
      </c>
      <c r="B353" s="1" t="s">
        <v>2400</v>
      </c>
      <c r="D353" s="1">
        <v>0</v>
      </c>
      <c r="E353" s="1">
        <v>0</v>
      </c>
      <c r="F353" s="1">
        <v>0</v>
      </c>
      <c r="G353" s="1">
        <v>0</v>
      </c>
      <c r="H353" s="1">
        <v>0</v>
      </c>
      <c r="I353" s="1">
        <v>0</v>
      </c>
      <c r="J353" s="1">
        <v>0</v>
      </c>
      <c r="K353" s="1">
        <v>0</v>
      </c>
      <c r="L353" s="1">
        <v>0</v>
      </c>
      <c r="M353" s="1">
        <v>0</v>
      </c>
    </row>
    <row r="354" spans="1:13" x14ac:dyDescent="0.35">
      <c r="A354" s="1" t="s">
        <v>1972</v>
      </c>
      <c r="B354" s="1" t="s">
        <v>2401</v>
      </c>
      <c r="D354" s="1">
        <v>0</v>
      </c>
      <c r="E354" s="1">
        <v>0</v>
      </c>
      <c r="F354" s="1">
        <v>0</v>
      </c>
      <c r="G354" s="1">
        <v>0</v>
      </c>
      <c r="H354" s="1">
        <v>0</v>
      </c>
      <c r="I354" s="1">
        <v>0</v>
      </c>
      <c r="J354" s="1">
        <v>0</v>
      </c>
      <c r="K354" s="1">
        <v>0</v>
      </c>
      <c r="L354" s="1">
        <v>0</v>
      </c>
      <c r="M354" s="1">
        <v>0</v>
      </c>
    </row>
    <row r="355" spans="1:13" x14ac:dyDescent="0.35">
      <c r="A355" s="1" t="s">
        <v>1974</v>
      </c>
      <c r="B355" s="1" t="s">
        <v>2402</v>
      </c>
      <c r="D355" s="1">
        <v>0</v>
      </c>
      <c r="E355" s="1">
        <v>0</v>
      </c>
      <c r="F355" s="1">
        <v>0</v>
      </c>
      <c r="G355" s="1">
        <v>0</v>
      </c>
      <c r="H355" s="1">
        <v>0</v>
      </c>
      <c r="I355" s="1">
        <v>0</v>
      </c>
      <c r="J355" s="1">
        <v>0</v>
      </c>
      <c r="K355" s="1">
        <v>0</v>
      </c>
      <c r="L355" s="1">
        <v>0</v>
      </c>
      <c r="M355" s="1">
        <v>0</v>
      </c>
    </row>
    <row r="356" spans="1:13" x14ac:dyDescent="0.35">
      <c r="A356" s="1" t="s">
        <v>1976</v>
      </c>
      <c r="B356" s="1" t="s">
        <v>2403</v>
      </c>
      <c r="D356" s="1">
        <v>0</v>
      </c>
      <c r="E356" s="1">
        <v>0</v>
      </c>
      <c r="F356" s="1">
        <v>0</v>
      </c>
      <c r="G356" s="1">
        <v>0</v>
      </c>
      <c r="H356" s="1">
        <v>0</v>
      </c>
      <c r="I356" s="1">
        <v>0</v>
      </c>
      <c r="J356" s="1">
        <v>0</v>
      </c>
      <c r="K356" s="1">
        <v>0</v>
      </c>
      <c r="L356" s="1">
        <v>0</v>
      </c>
      <c r="M356" s="1">
        <v>0</v>
      </c>
    </row>
    <row r="357" spans="1:13" x14ac:dyDescent="0.35">
      <c r="A357" s="1" t="s">
        <v>1978</v>
      </c>
      <c r="B357" s="1" t="s">
        <v>2404</v>
      </c>
      <c r="D357" s="1">
        <v>0</v>
      </c>
      <c r="E357" s="1">
        <v>0</v>
      </c>
      <c r="F357" s="1">
        <v>0</v>
      </c>
      <c r="G357" s="1">
        <v>0</v>
      </c>
      <c r="H357" s="1">
        <v>0</v>
      </c>
      <c r="I357" s="1">
        <v>0</v>
      </c>
      <c r="J357" s="1">
        <v>0</v>
      </c>
      <c r="K357" s="1">
        <v>0</v>
      </c>
      <c r="L357" s="1">
        <v>0</v>
      </c>
      <c r="M357" s="1">
        <v>0</v>
      </c>
    </row>
    <row r="358" spans="1:13" x14ac:dyDescent="0.35">
      <c r="A358" s="1" t="s">
        <v>1980</v>
      </c>
      <c r="B358" s="1" t="s">
        <v>2405</v>
      </c>
      <c r="D358" s="1">
        <v>0</v>
      </c>
      <c r="E358" s="1">
        <v>0</v>
      </c>
      <c r="F358" s="1">
        <v>0</v>
      </c>
      <c r="G358" s="1">
        <v>0</v>
      </c>
      <c r="H358" s="1">
        <v>0</v>
      </c>
      <c r="I358" s="1">
        <v>0</v>
      </c>
      <c r="J358" s="1">
        <v>0</v>
      </c>
      <c r="K358" s="1">
        <v>0</v>
      </c>
      <c r="L358" s="1">
        <v>0</v>
      </c>
      <c r="M358" s="1">
        <v>0</v>
      </c>
    </row>
    <row r="359" spans="1:13" x14ac:dyDescent="0.35">
      <c r="A359" s="1" t="s">
        <v>1982</v>
      </c>
      <c r="B359" s="1" t="s">
        <v>2406</v>
      </c>
      <c r="D359" s="1">
        <v>0</v>
      </c>
      <c r="E359" s="1">
        <v>0</v>
      </c>
      <c r="F359" s="1">
        <v>0</v>
      </c>
      <c r="G359" s="1">
        <v>0</v>
      </c>
      <c r="H359" s="1">
        <v>0</v>
      </c>
      <c r="I359" s="1">
        <v>0</v>
      </c>
      <c r="J359" s="1">
        <v>0</v>
      </c>
      <c r="K359" s="1">
        <v>0</v>
      </c>
      <c r="L359" s="1">
        <v>0</v>
      </c>
      <c r="M359" s="1">
        <v>0</v>
      </c>
    </row>
    <row r="360" spans="1:13" x14ac:dyDescent="0.35">
      <c r="A360" s="1" t="s">
        <v>1984</v>
      </c>
      <c r="B360" s="1" t="s">
        <v>2407</v>
      </c>
      <c r="D360" s="1">
        <v>0</v>
      </c>
      <c r="E360" s="1">
        <v>0</v>
      </c>
      <c r="F360" s="1">
        <v>0</v>
      </c>
      <c r="G360" s="1">
        <v>0</v>
      </c>
      <c r="H360" s="1">
        <v>0</v>
      </c>
      <c r="I360" s="1">
        <v>0</v>
      </c>
      <c r="J360" s="1">
        <v>0</v>
      </c>
      <c r="K360" s="1">
        <v>0</v>
      </c>
      <c r="L360" s="1">
        <v>0</v>
      </c>
      <c r="M360" s="1">
        <v>0</v>
      </c>
    </row>
    <row r="361" spans="1:13" x14ac:dyDescent="0.35">
      <c r="A361" s="1" t="s">
        <v>1986</v>
      </c>
      <c r="B361" s="1" t="s">
        <v>2408</v>
      </c>
      <c r="D361" s="1">
        <v>0</v>
      </c>
      <c r="E361" s="1">
        <v>0</v>
      </c>
      <c r="F361" s="1">
        <v>0</v>
      </c>
      <c r="G361" s="1">
        <v>0</v>
      </c>
      <c r="H361" s="1">
        <v>0</v>
      </c>
      <c r="I361" s="1">
        <v>0</v>
      </c>
      <c r="J361" s="1">
        <v>0</v>
      </c>
      <c r="K361" s="1">
        <v>0</v>
      </c>
      <c r="L361" s="1">
        <v>0</v>
      </c>
      <c r="M361" s="1">
        <v>0</v>
      </c>
    </row>
    <row r="362" spans="1:13" x14ac:dyDescent="0.35">
      <c r="A362" s="1" t="s">
        <v>1988</v>
      </c>
      <c r="B362" s="1" t="s">
        <v>2409</v>
      </c>
      <c r="D362" s="1">
        <v>0</v>
      </c>
      <c r="E362" s="1">
        <v>0</v>
      </c>
      <c r="F362" s="1">
        <v>0</v>
      </c>
      <c r="G362" s="1">
        <v>0</v>
      </c>
      <c r="H362" s="1">
        <v>0</v>
      </c>
      <c r="I362" s="1">
        <v>0</v>
      </c>
      <c r="J362" s="1">
        <v>0</v>
      </c>
      <c r="K362" s="1">
        <v>0</v>
      </c>
      <c r="L362" s="1">
        <v>0</v>
      </c>
      <c r="M362" s="1">
        <v>0</v>
      </c>
    </row>
    <row r="363" spans="1:13" x14ac:dyDescent="0.35">
      <c r="A363" s="1" t="s">
        <v>1990</v>
      </c>
      <c r="B363" s="1" t="s">
        <v>2410</v>
      </c>
      <c r="D363" s="1">
        <v>0</v>
      </c>
      <c r="E363" s="1">
        <v>0</v>
      </c>
      <c r="F363" s="1">
        <v>0</v>
      </c>
      <c r="G363" s="1">
        <v>0</v>
      </c>
      <c r="H363" s="1">
        <v>0</v>
      </c>
      <c r="I363" s="1">
        <v>0</v>
      </c>
      <c r="J363" s="1">
        <v>0</v>
      </c>
      <c r="K363" s="1">
        <v>0</v>
      </c>
      <c r="L363" s="1">
        <v>0</v>
      </c>
      <c r="M363" s="1">
        <v>0</v>
      </c>
    </row>
    <row r="364" spans="1:13" x14ac:dyDescent="0.35">
      <c r="A364" s="1" t="s">
        <v>1992</v>
      </c>
      <c r="B364" s="1" t="s">
        <v>2411</v>
      </c>
      <c r="D364" s="1">
        <v>0</v>
      </c>
      <c r="E364" s="1">
        <v>0</v>
      </c>
      <c r="F364" s="1">
        <v>0</v>
      </c>
      <c r="G364" s="1">
        <v>0</v>
      </c>
      <c r="H364" s="1">
        <v>0</v>
      </c>
      <c r="I364" s="1">
        <v>0</v>
      </c>
      <c r="J364" s="1">
        <v>0</v>
      </c>
      <c r="K364" s="1">
        <v>0</v>
      </c>
      <c r="L364" s="1">
        <v>0</v>
      </c>
      <c r="M364" s="1">
        <v>0</v>
      </c>
    </row>
    <row r="365" spans="1:13" x14ac:dyDescent="0.35">
      <c r="A365" s="1" t="s">
        <v>1994</v>
      </c>
      <c r="B365" s="1" t="s">
        <v>2412</v>
      </c>
      <c r="D365" s="1">
        <v>0</v>
      </c>
      <c r="E365" s="1">
        <v>0</v>
      </c>
      <c r="F365" s="1">
        <v>0</v>
      </c>
      <c r="G365" s="1">
        <v>0</v>
      </c>
      <c r="H365" s="1">
        <v>0</v>
      </c>
      <c r="I365" s="1">
        <v>0</v>
      </c>
      <c r="J365" s="1">
        <v>0</v>
      </c>
      <c r="K365" s="1">
        <v>0</v>
      </c>
      <c r="L365" s="1">
        <v>0</v>
      </c>
      <c r="M365" s="1">
        <v>0</v>
      </c>
    </row>
    <row r="366" spans="1:13" x14ac:dyDescent="0.35">
      <c r="A366" s="1" t="s">
        <v>1996</v>
      </c>
      <c r="B366" s="1" t="s">
        <v>2413</v>
      </c>
      <c r="D366" s="1">
        <v>0</v>
      </c>
      <c r="E366" s="1">
        <v>0</v>
      </c>
      <c r="F366" s="1">
        <v>0</v>
      </c>
      <c r="G366" s="1">
        <v>0</v>
      </c>
      <c r="H366" s="1">
        <v>0</v>
      </c>
      <c r="I366" s="1">
        <v>0</v>
      </c>
      <c r="J366" s="1">
        <v>0</v>
      </c>
      <c r="K366" s="1">
        <v>0</v>
      </c>
      <c r="L366" s="1">
        <v>0</v>
      </c>
      <c r="M366" s="1">
        <v>0</v>
      </c>
    </row>
    <row r="367" spans="1:13" x14ac:dyDescent="0.35">
      <c r="A367" s="1" t="s">
        <v>1998</v>
      </c>
      <c r="B367" s="1" t="s">
        <v>2414</v>
      </c>
      <c r="D367" s="1">
        <v>0</v>
      </c>
      <c r="E367" s="1">
        <v>0</v>
      </c>
      <c r="F367" s="1">
        <v>0</v>
      </c>
      <c r="G367" s="1">
        <v>0</v>
      </c>
      <c r="H367" s="1">
        <v>0</v>
      </c>
      <c r="I367" s="1">
        <v>0</v>
      </c>
      <c r="J367" s="1">
        <v>0</v>
      </c>
      <c r="K367" s="1">
        <v>0</v>
      </c>
      <c r="L367" s="1">
        <v>0</v>
      </c>
      <c r="M367" s="1">
        <v>0</v>
      </c>
    </row>
    <row r="368" spans="1:13" x14ac:dyDescent="0.35">
      <c r="A368" s="1" t="s">
        <v>1999</v>
      </c>
      <c r="B368" s="1" t="s">
        <v>2415</v>
      </c>
      <c r="D368" s="1">
        <v>0</v>
      </c>
      <c r="E368" s="1">
        <v>0</v>
      </c>
      <c r="F368" s="1">
        <v>0</v>
      </c>
      <c r="G368" s="1">
        <v>0</v>
      </c>
      <c r="H368" s="1">
        <v>0</v>
      </c>
      <c r="I368" s="1">
        <v>0</v>
      </c>
      <c r="J368" s="1">
        <v>0</v>
      </c>
      <c r="K368" s="1">
        <v>0</v>
      </c>
      <c r="L368" s="1">
        <v>0</v>
      </c>
      <c r="M368" s="1">
        <v>0</v>
      </c>
    </row>
    <row r="369" spans="1:13" x14ac:dyDescent="0.35">
      <c r="A369" s="1" t="s">
        <v>2001</v>
      </c>
      <c r="B369" s="1" t="s">
        <v>2416</v>
      </c>
      <c r="D369" s="1">
        <v>0</v>
      </c>
      <c r="E369" s="1">
        <v>0</v>
      </c>
      <c r="F369" s="1">
        <v>0</v>
      </c>
      <c r="G369" s="1">
        <v>0</v>
      </c>
      <c r="H369" s="1">
        <v>0</v>
      </c>
      <c r="I369" s="1">
        <v>0</v>
      </c>
      <c r="J369" s="1">
        <v>0</v>
      </c>
      <c r="K369" s="1">
        <v>0</v>
      </c>
      <c r="L369" s="1">
        <v>0</v>
      </c>
      <c r="M369" s="1">
        <v>0</v>
      </c>
    </row>
    <row r="370" spans="1:13" x14ac:dyDescent="0.35">
      <c r="A370" s="1" t="s">
        <v>2003</v>
      </c>
      <c r="B370" s="1" t="s">
        <v>2417</v>
      </c>
      <c r="D370" s="1">
        <v>0</v>
      </c>
      <c r="E370" s="1">
        <v>0</v>
      </c>
      <c r="F370" s="1">
        <v>0</v>
      </c>
      <c r="G370" s="1">
        <v>0</v>
      </c>
      <c r="H370" s="1">
        <v>0</v>
      </c>
      <c r="I370" s="1">
        <v>0</v>
      </c>
      <c r="J370" s="1">
        <v>0</v>
      </c>
      <c r="K370" s="1">
        <v>0</v>
      </c>
      <c r="L370" s="1">
        <v>0</v>
      </c>
      <c r="M370" s="1">
        <v>0</v>
      </c>
    </row>
    <row r="371" spans="1:13" x14ac:dyDescent="0.35">
      <c r="A371" s="1" t="s">
        <v>2005</v>
      </c>
      <c r="B371" s="1" t="s">
        <v>2418</v>
      </c>
      <c r="D371" s="1">
        <v>0</v>
      </c>
      <c r="E371" s="1">
        <v>0</v>
      </c>
      <c r="F371" s="1">
        <v>0</v>
      </c>
      <c r="G371" s="1">
        <v>0</v>
      </c>
      <c r="H371" s="1">
        <v>0</v>
      </c>
      <c r="I371" s="1">
        <v>0</v>
      </c>
      <c r="J371" s="1">
        <v>0</v>
      </c>
      <c r="K371" s="1">
        <v>0</v>
      </c>
      <c r="L371" s="1">
        <v>0</v>
      </c>
      <c r="M371" s="1">
        <v>0</v>
      </c>
    </row>
    <row r="372" spans="1:13" x14ac:dyDescent="0.35">
      <c r="A372" s="1" t="s">
        <v>2007</v>
      </c>
      <c r="B372" s="1" t="s">
        <v>2419</v>
      </c>
      <c r="D372" s="1">
        <v>0</v>
      </c>
      <c r="E372" s="1">
        <v>0</v>
      </c>
      <c r="F372" s="1">
        <v>0</v>
      </c>
      <c r="G372" s="1">
        <v>0</v>
      </c>
      <c r="H372" s="1">
        <v>0</v>
      </c>
      <c r="I372" s="1">
        <v>0</v>
      </c>
      <c r="J372" s="1">
        <v>0</v>
      </c>
      <c r="K372" s="1">
        <v>0</v>
      </c>
      <c r="L372" s="1">
        <v>0</v>
      </c>
      <c r="M372" s="1">
        <v>0</v>
      </c>
    </row>
    <row r="373" spans="1:13" x14ac:dyDescent="0.35">
      <c r="A373" s="1" t="s">
        <v>2009</v>
      </c>
      <c r="B373" s="1" t="s">
        <v>2420</v>
      </c>
      <c r="D373" s="1">
        <v>0</v>
      </c>
      <c r="E373" s="1">
        <v>0</v>
      </c>
      <c r="F373" s="1">
        <v>0</v>
      </c>
      <c r="G373" s="1">
        <v>0</v>
      </c>
      <c r="H373" s="1">
        <v>0</v>
      </c>
      <c r="I373" s="1">
        <v>0</v>
      </c>
      <c r="J373" s="1">
        <v>0</v>
      </c>
      <c r="K373" s="1">
        <v>0</v>
      </c>
      <c r="L373" s="1">
        <v>0</v>
      </c>
      <c r="M373" s="1">
        <v>0</v>
      </c>
    </row>
    <row r="374" spans="1:13" x14ac:dyDescent="0.35">
      <c r="A374" s="1" t="s">
        <v>2011</v>
      </c>
      <c r="B374" s="1" t="s">
        <v>2421</v>
      </c>
      <c r="D374" s="1">
        <v>0</v>
      </c>
      <c r="E374" s="1">
        <v>0</v>
      </c>
      <c r="F374" s="1">
        <v>0</v>
      </c>
      <c r="G374" s="1">
        <v>0</v>
      </c>
      <c r="H374" s="1">
        <v>0</v>
      </c>
      <c r="I374" s="1">
        <v>0</v>
      </c>
      <c r="J374" s="1">
        <v>0</v>
      </c>
      <c r="K374" s="1">
        <v>0</v>
      </c>
      <c r="L374" s="1">
        <v>0</v>
      </c>
      <c r="M374" s="1">
        <v>0</v>
      </c>
    </row>
    <row r="375" spans="1:13" x14ac:dyDescent="0.35">
      <c r="A375" s="1" t="s">
        <v>2013</v>
      </c>
      <c r="B375" s="1" t="s">
        <v>2422</v>
      </c>
      <c r="D375" s="1">
        <v>0</v>
      </c>
      <c r="E375" s="1">
        <v>0</v>
      </c>
      <c r="F375" s="1">
        <v>0</v>
      </c>
      <c r="G375" s="1">
        <v>0</v>
      </c>
      <c r="H375" s="1">
        <v>0</v>
      </c>
      <c r="I375" s="1">
        <v>0</v>
      </c>
      <c r="J375" s="1">
        <v>0</v>
      </c>
      <c r="K375" s="1">
        <v>0</v>
      </c>
      <c r="L375" s="1">
        <v>0</v>
      </c>
      <c r="M375" s="1">
        <v>0</v>
      </c>
    </row>
    <row r="376" spans="1:13" x14ac:dyDescent="0.35">
      <c r="A376" s="1" t="s">
        <v>2015</v>
      </c>
      <c r="B376" s="1" t="s">
        <v>2423</v>
      </c>
      <c r="D376" s="1">
        <v>0</v>
      </c>
      <c r="E376" s="1">
        <v>0</v>
      </c>
      <c r="F376" s="1">
        <v>0</v>
      </c>
      <c r="G376" s="1">
        <v>0</v>
      </c>
      <c r="H376" s="1">
        <v>0</v>
      </c>
      <c r="I376" s="1">
        <v>0</v>
      </c>
      <c r="J376" s="1">
        <v>0</v>
      </c>
      <c r="K376" s="1">
        <v>0</v>
      </c>
      <c r="L376" s="1">
        <v>0</v>
      </c>
      <c r="M376" s="1">
        <v>0</v>
      </c>
    </row>
    <row r="377" spans="1:13" x14ac:dyDescent="0.35">
      <c r="A377" s="1" t="s">
        <v>2017</v>
      </c>
      <c r="B377" s="1" t="s">
        <v>2424</v>
      </c>
      <c r="D377" s="1">
        <v>0</v>
      </c>
      <c r="E377" s="1">
        <v>0</v>
      </c>
      <c r="F377" s="1">
        <v>0</v>
      </c>
      <c r="G377" s="1">
        <v>0</v>
      </c>
      <c r="H377" s="1">
        <v>0</v>
      </c>
      <c r="I377" s="1">
        <v>0</v>
      </c>
      <c r="J377" s="1">
        <v>0</v>
      </c>
      <c r="K377" s="1">
        <v>0</v>
      </c>
      <c r="L377" s="1">
        <v>0</v>
      </c>
      <c r="M377" s="1">
        <v>0</v>
      </c>
    </row>
    <row r="378" spans="1:13" x14ac:dyDescent="0.35">
      <c r="A378" s="1" t="s">
        <v>2021</v>
      </c>
      <c r="B378" s="1" t="s">
        <v>2425</v>
      </c>
      <c r="D378" s="1">
        <v>0</v>
      </c>
      <c r="E378" s="1">
        <v>0</v>
      </c>
      <c r="F378" s="1">
        <v>0</v>
      </c>
      <c r="G378" s="1">
        <v>0</v>
      </c>
      <c r="H378" s="1">
        <v>0</v>
      </c>
      <c r="I378" s="1">
        <v>0</v>
      </c>
      <c r="J378" s="1">
        <v>0</v>
      </c>
      <c r="K378" s="1">
        <v>0</v>
      </c>
      <c r="L378" s="1">
        <v>0</v>
      </c>
      <c r="M378" s="1">
        <v>0</v>
      </c>
    </row>
    <row r="379" spans="1:13" x14ac:dyDescent="0.35">
      <c r="A379" s="1" t="s">
        <v>2101</v>
      </c>
      <c r="B379" s="1" t="s">
        <v>2426</v>
      </c>
      <c r="D379" s="1">
        <v>0</v>
      </c>
      <c r="E379" s="1">
        <v>0</v>
      </c>
      <c r="F379" s="1">
        <v>0</v>
      </c>
      <c r="G379" s="1">
        <v>0</v>
      </c>
      <c r="H379" s="1">
        <v>0</v>
      </c>
      <c r="I379" s="1">
        <v>0</v>
      </c>
      <c r="J379" s="1">
        <v>0</v>
      </c>
      <c r="K379" s="1">
        <v>0</v>
      </c>
      <c r="L379" s="1">
        <v>0</v>
      </c>
      <c r="M379" s="1">
        <v>0</v>
      </c>
    </row>
    <row r="380" spans="1:13" x14ac:dyDescent="0.35">
      <c r="A380" s="1" t="s">
        <v>1916</v>
      </c>
      <c r="B380" s="1" t="s">
        <v>2427</v>
      </c>
      <c r="C380" s="439"/>
      <c r="D380" s="1">
        <v>0</v>
      </c>
      <c r="E380" s="1">
        <v>0</v>
      </c>
      <c r="F380" s="1">
        <v>0</v>
      </c>
      <c r="G380" s="1">
        <v>0</v>
      </c>
      <c r="H380" s="1">
        <v>0</v>
      </c>
      <c r="I380" s="1">
        <v>0</v>
      </c>
      <c r="J380" s="1">
        <v>0</v>
      </c>
      <c r="K380" s="1">
        <v>0</v>
      </c>
      <c r="L380" s="1">
        <v>0</v>
      </c>
      <c r="M380" s="1">
        <v>0</v>
      </c>
    </row>
    <row r="381" spans="1:13" x14ac:dyDescent="0.35">
      <c r="A381" s="1" t="s">
        <v>1918</v>
      </c>
      <c r="B381" s="1" t="s">
        <v>2428</v>
      </c>
      <c r="D381" s="1">
        <v>0</v>
      </c>
      <c r="E381" s="1">
        <v>0</v>
      </c>
      <c r="F381" s="1">
        <v>0</v>
      </c>
      <c r="G381" s="1">
        <v>0</v>
      </c>
      <c r="H381" s="1">
        <v>0</v>
      </c>
      <c r="I381" s="1">
        <v>0</v>
      </c>
      <c r="J381" s="1">
        <v>0</v>
      </c>
      <c r="K381" s="1">
        <v>0</v>
      </c>
      <c r="L381" s="1">
        <v>0</v>
      </c>
      <c r="M381" s="1">
        <v>0</v>
      </c>
    </row>
    <row r="382" spans="1:13" x14ac:dyDescent="0.35">
      <c r="A382" s="1" t="s">
        <v>1920</v>
      </c>
      <c r="B382" s="1" t="s">
        <v>2429</v>
      </c>
      <c r="D382" s="1">
        <v>0</v>
      </c>
      <c r="E382" s="1">
        <v>0</v>
      </c>
      <c r="F382" s="1">
        <v>0</v>
      </c>
      <c r="G382" s="1">
        <v>0</v>
      </c>
      <c r="H382" s="1">
        <v>0</v>
      </c>
      <c r="I382" s="1">
        <v>0</v>
      </c>
      <c r="J382" s="1">
        <v>0</v>
      </c>
      <c r="K382" s="1">
        <v>0</v>
      </c>
      <c r="L382" s="1">
        <v>0</v>
      </c>
      <c r="M382" s="1">
        <v>0</v>
      </c>
    </row>
    <row r="383" spans="1:13" x14ac:dyDescent="0.35">
      <c r="A383" s="1" t="s">
        <v>1922</v>
      </c>
      <c r="B383" s="1" t="s">
        <v>2430</v>
      </c>
      <c r="D383" s="1">
        <v>0</v>
      </c>
      <c r="E383" s="1">
        <v>0</v>
      </c>
      <c r="F383" s="1">
        <v>0</v>
      </c>
      <c r="G383" s="1">
        <v>0</v>
      </c>
      <c r="H383" s="1">
        <v>0</v>
      </c>
      <c r="I383" s="1">
        <v>0</v>
      </c>
      <c r="J383" s="1">
        <v>0</v>
      </c>
      <c r="K383" s="1">
        <v>0</v>
      </c>
      <c r="L383" s="1">
        <v>0</v>
      </c>
      <c r="M383" s="1">
        <v>0</v>
      </c>
    </row>
    <row r="384" spans="1:13" x14ac:dyDescent="0.35">
      <c r="A384" s="1" t="s">
        <v>1924</v>
      </c>
      <c r="B384" s="1" t="s">
        <v>2431</v>
      </c>
      <c r="D384" s="1">
        <v>0</v>
      </c>
      <c r="E384" s="1">
        <v>0</v>
      </c>
      <c r="F384" s="1">
        <v>0</v>
      </c>
      <c r="G384" s="1">
        <v>0</v>
      </c>
      <c r="H384" s="1">
        <v>0</v>
      </c>
      <c r="I384" s="1">
        <v>0</v>
      </c>
      <c r="J384" s="1">
        <v>0</v>
      </c>
      <c r="K384" s="1">
        <v>0</v>
      </c>
      <c r="L384" s="1">
        <v>0</v>
      </c>
      <c r="M384" s="1">
        <v>0</v>
      </c>
    </row>
    <row r="385" spans="1:13" x14ac:dyDescent="0.35">
      <c r="A385" s="1" t="s">
        <v>1926</v>
      </c>
      <c r="B385" s="1" t="s">
        <v>2432</v>
      </c>
      <c r="D385" s="1">
        <v>0</v>
      </c>
      <c r="E385" s="1">
        <v>0</v>
      </c>
      <c r="F385" s="1">
        <v>0</v>
      </c>
      <c r="G385" s="1">
        <v>0</v>
      </c>
      <c r="H385" s="1">
        <v>0</v>
      </c>
      <c r="I385" s="1">
        <v>0</v>
      </c>
      <c r="J385" s="1">
        <v>0</v>
      </c>
      <c r="K385" s="1">
        <v>0</v>
      </c>
      <c r="L385" s="1">
        <v>0</v>
      </c>
      <c r="M385" s="1">
        <v>0</v>
      </c>
    </row>
    <row r="386" spans="1:13" x14ac:dyDescent="0.35">
      <c r="A386" s="1" t="s">
        <v>1928</v>
      </c>
      <c r="B386" s="1" t="s">
        <v>2433</v>
      </c>
      <c r="D386" s="1">
        <v>0</v>
      </c>
      <c r="E386" s="1">
        <v>0</v>
      </c>
      <c r="F386" s="1">
        <v>0</v>
      </c>
      <c r="G386" s="1">
        <v>0</v>
      </c>
      <c r="H386" s="1">
        <v>0</v>
      </c>
      <c r="I386" s="1">
        <v>0</v>
      </c>
      <c r="J386" s="1">
        <v>0</v>
      </c>
      <c r="K386" s="1">
        <v>0</v>
      </c>
      <c r="L386" s="1">
        <v>0</v>
      </c>
      <c r="M386" s="1">
        <v>0</v>
      </c>
    </row>
    <row r="387" spans="1:13" x14ac:dyDescent="0.35">
      <c r="A387" s="1" t="s">
        <v>1930</v>
      </c>
      <c r="B387" s="1" t="s">
        <v>2434</v>
      </c>
      <c r="D387" s="1">
        <v>0</v>
      </c>
      <c r="E387" s="1">
        <v>0</v>
      </c>
      <c r="F387" s="1">
        <v>0</v>
      </c>
      <c r="G387" s="1">
        <v>0</v>
      </c>
      <c r="H387" s="1">
        <v>0</v>
      </c>
      <c r="I387" s="1">
        <v>0</v>
      </c>
      <c r="J387" s="1">
        <v>0</v>
      </c>
      <c r="K387" s="1">
        <v>0</v>
      </c>
      <c r="L387" s="1">
        <v>0</v>
      </c>
      <c r="M387" s="1">
        <v>0</v>
      </c>
    </row>
    <row r="388" spans="1:13" x14ac:dyDescent="0.35">
      <c r="A388" s="1" t="s">
        <v>1932</v>
      </c>
      <c r="B388" s="1" t="s">
        <v>2435</v>
      </c>
      <c r="D388" s="1">
        <v>0</v>
      </c>
      <c r="E388" s="1">
        <v>0</v>
      </c>
      <c r="F388" s="1">
        <v>0</v>
      </c>
      <c r="G388" s="1">
        <v>0</v>
      </c>
      <c r="H388" s="1">
        <v>0</v>
      </c>
      <c r="I388" s="1">
        <v>0</v>
      </c>
      <c r="J388" s="1">
        <v>0</v>
      </c>
      <c r="K388" s="1">
        <v>0</v>
      </c>
      <c r="L388" s="1">
        <v>0</v>
      </c>
      <c r="M388" s="1">
        <v>0</v>
      </c>
    </row>
    <row r="389" spans="1:13" x14ac:dyDescent="0.35">
      <c r="A389" s="1" t="s">
        <v>1934</v>
      </c>
      <c r="B389" s="1" t="s">
        <v>2436</v>
      </c>
      <c r="D389" s="1">
        <v>0</v>
      </c>
      <c r="E389" s="1">
        <v>0</v>
      </c>
      <c r="F389" s="1">
        <v>0</v>
      </c>
      <c r="G389" s="1">
        <v>0</v>
      </c>
      <c r="H389" s="1">
        <v>0</v>
      </c>
      <c r="I389" s="1">
        <v>0</v>
      </c>
      <c r="J389" s="1">
        <v>0</v>
      </c>
      <c r="K389" s="1">
        <v>0</v>
      </c>
      <c r="L389" s="1">
        <v>0</v>
      </c>
      <c r="M389" s="1">
        <v>0</v>
      </c>
    </row>
    <row r="390" spans="1:13" x14ac:dyDescent="0.35">
      <c r="A390" s="1" t="s">
        <v>1936</v>
      </c>
      <c r="B390" s="1" t="s">
        <v>2437</v>
      </c>
      <c r="D390" s="1">
        <v>0</v>
      </c>
      <c r="E390" s="1">
        <v>0</v>
      </c>
      <c r="F390" s="1">
        <v>0</v>
      </c>
      <c r="G390" s="1">
        <v>0</v>
      </c>
      <c r="H390" s="1">
        <v>0</v>
      </c>
      <c r="I390" s="1">
        <v>0</v>
      </c>
      <c r="J390" s="1">
        <v>0</v>
      </c>
      <c r="K390" s="1">
        <v>0</v>
      </c>
      <c r="L390" s="1">
        <v>0</v>
      </c>
      <c r="M390" s="1">
        <v>0</v>
      </c>
    </row>
    <row r="391" spans="1:13" x14ac:dyDescent="0.35">
      <c r="A391" s="1" t="s">
        <v>1938</v>
      </c>
      <c r="B391" s="1" t="s">
        <v>2438</v>
      </c>
      <c r="D391" s="1">
        <v>0</v>
      </c>
      <c r="E391" s="1">
        <v>0</v>
      </c>
      <c r="F391" s="1">
        <v>0</v>
      </c>
      <c r="G391" s="1">
        <v>0</v>
      </c>
      <c r="H391" s="1">
        <v>0</v>
      </c>
      <c r="I391" s="1">
        <v>0</v>
      </c>
      <c r="J391" s="1">
        <v>0</v>
      </c>
      <c r="K391" s="1">
        <v>0</v>
      </c>
      <c r="L391" s="1">
        <v>0</v>
      </c>
      <c r="M391" s="1">
        <v>0</v>
      </c>
    </row>
    <row r="392" spans="1:13" x14ac:dyDescent="0.35">
      <c r="A392" s="1" t="s">
        <v>1940</v>
      </c>
      <c r="B392" s="1" t="s">
        <v>2439</v>
      </c>
      <c r="D392" s="1">
        <v>0</v>
      </c>
      <c r="E392" s="1">
        <v>0</v>
      </c>
      <c r="F392" s="1">
        <v>0</v>
      </c>
      <c r="G392" s="1">
        <v>0</v>
      </c>
      <c r="H392" s="1">
        <v>0</v>
      </c>
      <c r="I392" s="1">
        <v>0</v>
      </c>
      <c r="J392" s="1">
        <v>0</v>
      </c>
      <c r="K392" s="1">
        <v>0</v>
      </c>
      <c r="L392" s="1">
        <v>0</v>
      </c>
      <c r="M392" s="1">
        <v>0</v>
      </c>
    </row>
    <row r="393" spans="1:13" x14ac:dyDescent="0.35">
      <c r="A393" s="1" t="s">
        <v>1942</v>
      </c>
      <c r="B393" s="1" t="s">
        <v>2440</v>
      </c>
      <c r="D393" s="1">
        <v>0</v>
      </c>
      <c r="E393" s="1">
        <v>0</v>
      </c>
      <c r="F393" s="1">
        <v>0</v>
      </c>
      <c r="G393" s="1">
        <v>0</v>
      </c>
      <c r="H393" s="1">
        <v>0</v>
      </c>
      <c r="I393" s="1">
        <v>0</v>
      </c>
      <c r="J393" s="1">
        <v>0</v>
      </c>
      <c r="K393" s="1">
        <v>0</v>
      </c>
      <c r="L393" s="1">
        <v>0</v>
      </c>
      <c r="M393" s="1">
        <v>0</v>
      </c>
    </row>
    <row r="394" spans="1:13" x14ac:dyDescent="0.35">
      <c r="A394" s="1" t="s">
        <v>1944</v>
      </c>
      <c r="B394" s="1" t="s">
        <v>2441</v>
      </c>
      <c r="D394" s="1">
        <v>0</v>
      </c>
      <c r="E394" s="1">
        <v>0</v>
      </c>
      <c r="F394" s="1">
        <v>0</v>
      </c>
      <c r="G394" s="1">
        <v>0</v>
      </c>
      <c r="H394" s="1">
        <v>0</v>
      </c>
      <c r="I394" s="1">
        <v>0</v>
      </c>
      <c r="J394" s="1">
        <v>0</v>
      </c>
      <c r="K394" s="1">
        <v>0</v>
      </c>
      <c r="L394" s="1">
        <v>0</v>
      </c>
      <c r="M394" s="1">
        <v>0</v>
      </c>
    </row>
    <row r="395" spans="1:13" x14ac:dyDescent="0.35">
      <c r="A395" s="1" t="s">
        <v>1946</v>
      </c>
      <c r="B395" s="1" t="s">
        <v>2442</v>
      </c>
      <c r="D395" s="1">
        <v>0</v>
      </c>
      <c r="E395" s="1">
        <v>0</v>
      </c>
      <c r="F395" s="1">
        <v>0</v>
      </c>
      <c r="G395" s="1">
        <v>0</v>
      </c>
      <c r="H395" s="1">
        <v>0</v>
      </c>
      <c r="I395" s="1">
        <v>0</v>
      </c>
      <c r="J395" s="1">
        <v>0</v>
      </c>
      <c r="K395" s="1">
        <v>0</v>
      </c>
      <c r="L395" s="1">
        <v>0</v>
      </c>
      <c r="M395" s="1">
        <v>0</v>
      </c>
    </row>
    <row r="396" spans="1:13" x14ac:dyDescent="0.35">
      <c r="A396" s="1" t="s">
        <v>1948</v>
      </c>
      <c r="B396" s="1" t="s">
        <v>2443</v>
      </c>
      <c r="D396" s="1">
        <v>0</v>
      </c>
      <c r="E396" s="1">
        <v>0</v>
      </c>
      <c r="F396" s="1">
        <v>0</v>
      </c>
      <c r="G396" s="1">
        <v>0</v>
      </c>
      <c r="H396" s="1">
        <v>0</v>
      </c>
      <c r="I396" s="1">
        <v>0</v>
      </c>
      <c r="J396" s="1">
        <v>0</v>
      </c>
      <c r="K396" s="1">
        <v>0</v>
      </c>
      <c r="L396" s="1">
        <v>0</v>
      </c>
      <c r="M396" s="1">
        <v>0</v>
      </c>
    </row>
    <row r="397" spans="1:13" x14ac:dyDescent="0.35">
      <c r="A397" s="1" t="s">
        <v>1950</v>
      </c>
      <c r="B397" s="1" t="s">
        <v>2444</v>
      </c>
      <c r="D397" s="1">
        <v>0</v>
      </c>
      <c r="E397" s="1">
        <v>0</v>
      </c>
      <c r="F397" s="1">
        <v>0</v>
      </c>
      <c r="G397" s="1">
        <v>0</v>
      </c>
      <c r="H397" s="1">
        <v>0</v>
      </c>
      <c r="I397" s="1">
        <v>0</v>
      </c>
      <c r="J397" s="1">
        <v>0</v>
      </c>
      <c r="K397" s="1">
        <v>0</v>
      </c>
      <c r="L397" s="1">
        <v>0</v>
      </c>
      <c r="M397" s="1">
        <v>0</v>
      </c>
    </row>
    <row r="398" spans="1:13" x14ac:dyDescent="0.35">
      <c r="A398" s="1" t="s">
        <v>1952</v>
      </c>
      <c r="B398" s="1" t="s">
        <v>2445</v>
      </c>
      <c r="D398" s="1">
        <v>0</v>
      </c>
      <c r="E398" s="1">
        <v>0</v>
      </c>
      <c r="F398" s="1">
        <v>0</v>
      </c>
      <c r="G398" s="1">
        <v>0</v>
      </c>
      <c r="H398" s="1">
        <v>0</v>
      </c>
      <c r="I398" s="1">
        <v>0</v>
      </c>
      <c r="J398" s="1">
        <v>0</v>
      </c>
      <c r="K398" s="1">
        <v>0</v>
      </c>
      <c r="L398" s="1">
        <v>0</v>
      </c>
      <c r="M398" s="1">
        <v>0</v>
      </c>
    </row>
    <row r="399" spans="1:13" x14ac:dyDescent="0.35">
      <c r="A399" s="1" t="s">
        <v>1954</v>
      </c>
      <c r="B399" s="1" t="s">
        <v>2446</v>
      </c>
      <c r="D399" s="1">
        <v>0</v>
      </c>
      <c r="E399" s="1">
        <v>0</v>
      </c>
      <c r="F399" s="1">
        <v>0</v>
      </c>
      <c r="G399" s="1">
        <v>0</v>
      </c>
      <c r="H399" s="1">
        <v>0</v>
      </c>
      <c r="I399" s="1">
        <v>0</v>
      </c>
      <c r="J399" s="1">
        <v>0</v>
      </c>
      <c r="K399" s="1">
        <v>0</v>
      </c>
      <c r="L399" s="1">
        <v>0</v>
      </c>
      <c r="M399" s="1">
        <v>0</v>
      </c>
    </row>
    <row r="400" spans="1:13" x14ac:dyDescent="0.35">
      <c r="A400" s="1" t="s">
        <v>1956</v>
      </c>
      <c r="B400" s="1" t="s">
        <v>2447</v>
      </c>
      <c r="D400" s="1">
        <v>0</v>
      </c>
      <c r="E400" s="1">
        <v>0</v>
      </c>
      <c r="F400" s="1">
        <v>0</v>
      </c>
      <c r="G400" s="1">
        <v>0</v>
      </c>
      <c r="H400" s="1">
        <v>0</v>
      </c>
      <c r="I400" s="1">
        <v>0</v>
      </c>
      <c r="J400" s="1">
        <v>0</v>
      </c>
      <c r="K400" s="1">
        <v>0</v>
      </c>
      <c r="L400" s="1">
        <v>0</v>
      </c>
      <c r="M400" s="1">
        <v>0</v>
      </c>
    </row>
    <row r="401" spans="1:13" x14ac:dyDescent="0.35">
      <c r="A401" s="1" t="s">
        <v>1958</v>
      </c>
      <c r="B401" s="1" t="s">
        <v>2448</v>
      </c>
      <c r="D401" s="1">
        <v>0</v>
      </c>
      <c r="E401" s="1">
        <v>0</v>
      </c>
      <c r="F401" s="1">
        <v>0</v>
      </c>
      <c r="G401" s="1">
        <v>0</v>
      </c>
      <c r="H401" s="1">
        <v>0</v>
      </c>
      <c r="I401" s="1">
        <v>0</v>
      </c>
      <c r="J401" s="1">
        <v>0</v>
      </c>
      <c r="K401" s="1">
        <v>0</v>
      </c>
      <c r="L401" s="1">
        <v>0</v>
      </c>
      <c r="M401" s="1">
        <v>0</v>
      </c>
    </row>
    <row r="402" spans="1:13" x14ac:dyDescent="0.35">
      <c r="A402" s="1" t="s">
        <v>1960</v>
      </c>
      <c r="B402" s="1" t="s">
        <v>2449</v>
      </c>
      <c r="D402" s="1">
        <v>0</v>
      </c>
      <c r="E402" s="1">
        <v>0</v>
      </c>
      <c r="F402" s="1">
        <v>0</v>
      </c>
      <c r="G402" s="1">
        <v>0</v>
      </c>
      <c r="H402" s="1">
        <v>0</v>
      </c>
      <c r="I402" s="1">
        <v>0</v>
      </c>
      <c r="J402" s="1">
        <v>0</v>
      </c>
      <c r="K402" s="1">
        <v>0</v>
      </c>
      <c r="L402" s="1">
        <v>0</v>
      </c>
      <c r="M402" s="1">
        <v>0</v>
      </c>
    </row>
    <row r="403" spans="1:13" x14ac:dyDescent="0.35">
      <c r="A403" s="1" t="s">
        <v>1962</v>
      </c>
      <c r="B403" s="1" t="s">
        <v>2450</v>
      </c>
      <c r="D403" s="1">
        <v>0</v>
      </c>
      <c r="E403" s="1">
        <v>0</v>
      </c>
      <c r="F403" s="1">
        <v>0</v>
      </c>
      <c r="G403" s="1">
        <v>0</v>
      </c>
      <c r="H403" s="1">
        <v>0</v>
      </c>
      <c r="I403" s="1">
        <v>0</v>
      </c>
      <c r="J403" s="1">
        <v>0</v>
      </c>
      <c r="K403" s="1">
        <v>0</v>
      </c>
      <c r="L403" s="1">
        <v>0</v>
      </c>
      <c r="M403" s="1">
        <v>0</v>
      </c>
    </row>
    <row r="404" spans="1:13" x14ac:dyDescent="0.35">
      <c r="A404" s="1" t="s">
        <v>1964</v>
      </c>
      <c r="B404" s="1" t="s">
        <v>2451</v>
      </c>
      <c r="D404" s="1">
        <v>0</v>
      </c>
      <c r="E404" s="1">
        <v>0</v>
      </c>
      <c r="F404" s="1">
        <v>0</v>
      </c>
      <c r="G404" s="1">
        <v>0</v>
      </c>
      <c r="H404" s="1">
        <v>0</v>
      </c>
      <c r="I404" s="1">
        <v>0</v>
      </c>
      <c r="J404" s="1">
        <v>0</v>
      </c>
      <c r="K404" s="1">
        <v>0</v>
      </c>
      <c r="L404" s="1">
        <v>0</v>
      </c>
      <c r="M404" s="1">
        <v>0</v>
      </c>
    </row>
    <row r="405" spans="1:13" x14ac:dyDescent="0.35">
      <c r="A405" s="1" t="s">
        <v>1966</v>
      </c>
      <c r="B405" s="1" t="s">
        <v>2452</v>
      </c>
      <c r="D405" s="1">
        <v>0</v>
      </c>
      <c r="E405" s="1">
        <v>0</v>
      </c>
      <c r="F405" s="1">
        <v>0</v>
      </c>
      <c r="G405" s="1">
        <v>0</v>
      </c>
      <c r="H405" s="1">
        <v>0</v>
      </c>
      <c r="I405" s="1">
        <v>0</v>
      </c>
      <c r="J405" s="1">
        <v>0</v>
      </c>
      <c r="K405" s="1">
        <v>0</v>
      </c>
      <c r="L405" s="1">
        <v>0</v>
      </c>
      <c r="M405" s="1">
        <v>0</v>
      </c>
    </row>
    <row r="406" spans="1:13" x14ac:dyDescent="0.35">
      <c r="A406" s="1" t="s">
        <v>1968</v>
      </c>
      <c r="B406" s="1" t="s">
        <v>2453</v>
      </c>
      <c r="D406" s="1">
        <v>0</v>
      </c>
      <c r="E406" s="1">
        <v>0</v>
      </c>
      <c r="F406" s="1">
        <v>0</v>
      </c>
      <c r="G406" s="1">
        <v>0</v>
      </c>
      <c r="H406" s="1">
        <v>0</v>
      </c>
      <c r="I406" s="1">
        <v>0</v>
      </c>
      <c r="J406" s="1">
        <v>0</v>
      </c>
      <c r="K406" s="1">
        <v>0</v>
      </c>
      <c r="L406" s="1">
        <v>0</v>
      </c>
      <c r="M406" s="1">
        <v>0</v>
      </c>
    </row>
    <row r="407" spans="1:13" x14ac:dyDescent="0.35">
      <c r="A407" s="1" t="s">
        <v>1970</v>
      </c>
      <c r="B407" s="1" t="s">
        <v>2454</v>
      </c>
      <c r="D407" s="1">
        <v>0</v>
      </c>
      <c r="E407" s="1">
        <v>0</v>
      </c>
      <c r="F407" s="1">
        <v>0</v>
      </c>
      <c r="G407" s="1">
        <v>0</v>
      </c>
      <c r="H407" s="1">
        <v>0</v>
      </c>
      <c r="I407" s="1">
        <v>0</v>
      </c>
      <c r="J407" s="1">
        <v>0</v>
      </c>
      <c r="K407" s="1">
        <v>0</v>
      </c>
      <c r="L407" s="1">
        <v>0</v>
      </c>
      <c r="M407" s="1">
        <v>0</v>
      </c>
    </row>
    <row r="408" spans="1:13" x14ac:dyDescent="0.35">
      <c r="A408" s="1" t="s">
        <v>1972</v>
      </c>
      <c r="B408" s="1" t="s">
        <v>2455</v>
      </c>
      <c r="D408" s="1">
        <v>0</v>
      </c>
      <c r="E408" s="1">
        <v>0</v>
      </c>
      <c r="F408" s="1">
        <v>0</v>
      </c>
      <c r="G408" s="1">
        <v>0</v>
      </c>
      <c r="H408" s="1">
        <v>0</v>
      </c>
      <c r="I408" s="1">
        <v>0</v>
      </c>
      <c r="J408" s="1">
        <v>0</v>
      </c>
      <c r="K408" s="1">
        <v>0</v>
      </c>
      <c r="L408" s="1">
        <v>0</v>
      </c>
      <c r="M408" s="1">
        <v>0</v>
      </c>
    </row>
    <row r="409" spans="1:13" x14ac:dyDescent="0.35">
      <c r="A409" s="1" t="s">
        <v>1974</v>
      </c>
      <c r="B409" s="1" t="s">
        <v>2456</v>
      </c>
      <c r="D409" s="1">
        <v>0</v>
      </c>
      <c r="E409" s="1">
        <v>0</v>
      </c>
      <c r="F409" s="1">
        <v>0</v>
      </c>
      <c r="G409" s="1">
        <v>0</v>
      </c>
      <c r="H409" s="1">
        <v>0</v>
      </c>
      <c r="I409" s="1">
        <v>0</v>
      </c>
      <c r="J409" s="1">
        <v>0</v>
      </c>
      <c r="K409" s="1">
        <v>0</v>
      </c>
      <c r="L409" s="1">
        <v>0</v>
      </c>
      <c r="M409" s="1">
        <v>0</v>
      </c>
    </row>
    <row r="410" spans="1:13" x14ac:dyDescent="0.35">
      <c r="A410" s="1" t="s">
        <v>1976</v>
      </c>
      <c r="B410" s="1" t="s">
        <v>2457</v>
      </c>
      <c r="D410" s="1">
        <v>0</v>
      </c>
      <c r="E410" s="1">
        <v>0</v>
      </c>
      <c r="F410" s="1">
        <v>0</v>
      </c>
      <c r="G410" s="1">
        <v>0</v>
      </c>
      <c r="H410" s="1">
        <v>0</v>
      </c>
      <c r="I410" s="1">
        <v>0</v>
      </c>
      <c r="J410" s="1">
        <v>0</v>
      </c>
      <c r="K410" s="1">
        <v>0</v>
      </c>
      <c r="L410" s="1">
        <v>0</v>
      </c>
      <c r="M410" s="1">
        <v>0</v>
      </c>
    </row>
    <row r="411" spans="1:13" x14ac:dyDescent="0.35">
      <c r="A411" s="1" t="s">
        <v>1978</v>
      </c>
      <c r="B411" s="1" t="s">
        <v>2458</v>
      </c>
      <c r="D411" s="1">
        <v>0</v>
      </c>
      <c r="E411" s="1">
        <v>0</v>
      </c>
      <c r="F411" s="1">
        <v>0</v>
      </c>
      <c r="G411" s="1">
        <v>0</v>
      </c>
      <c r="H411" s="1">
        <v>0</v>
      </c>
      <c r="I411" s="1">
        <v>0</v>
      </c>
      <c r="J411" s="1">
        <v>0</v>
      </c>
      <c r="K411" s="1">
        <v>0</v>
      </c>
      <c r="L411" s="1">
        <v>0</v>
      </c>
      <c r="M411" s="1">
        <v>0</v>
      </c>
    </row>
    <row r="412" spans="1:13" x14ac:dyDescent="0.35">
      <c r="A412" s="1" t="s">
        <v>1980</v>
      </c>
      <c r="B412" s="1" t="s">
        <v>2459</v>
      </c>
      <c r="D412" s="1">
        <v>0</v>
      </c>
      <c r="E412" s="1">
        <v>0</v>
      </c>
      <c r="F412" s="1">
        <v>0</v>
      </c>
      <c r="G412" s="1">
        <v>0</v>
      </c>
      <c r="H412" s="1">
        <v>0</v>
      </c>
      <c r="I412" s="1">
        <v>0</v>
      </c>
      <c r="J412" s="1">
        <v>0</v>
      </c>
      <c r="K412" s="1">
        <v>0</v>
      </c>
      <c r="L412" s="1">
        <v>0</v>
      </c>
      <c r="M412" s="1">
        <v>0</v>
      </c>
    </row>
    <row r="413" spans="1:13" x14ac:dyDescent="0.35">
      <c r="A413" s="1" t="s">
        <v>1982</v>
      </c>
      <c r="B413" s="1" t="s">
        <v>2460</v>
      </c>
      <c r="D413" s="1">
        <v>0</v>
      </c>
      <c r="E413" s="1">
        <v>0</v>
      </c>
      <c r="F413" s="1">
        <v>0</v>
      </c>
      <c r="G413" s="1">
        <v>0</v>
      </c>
      <c r="H413" s="1">
        <v>0</v>
      </c>
      <c r="I413" s="1">
        <v>0</v>
      </c>
      <c r="J413" s="1">
        <v>0</v>
      </c>
      <c r="K413" s="1">
        <v>0</v>
      </c>
      <c r="L413" s="1">
        <v>0</v>
      </c>
      <c r="M413" s="1">
        <v>0</v>
      </c>
    </row>
    <row r="414" spans="1:13" x14ac:dyDescent="0.35">
      <c r="A414" s="1" t="s">
        <v>1984</v>
      </c>
      <c r="B414" s="1" t="s">
        <v>2461</v>
      </c>
      <c r="D414" s="1">
        <v>0</v>
      </c>
      <c r="E414" s="1">
        <v>0</v>
      </c>
      <c r="F414" s="1">
        <v>0</v>
      </c>
      <c r="G414" s="1">
        <v>0</v>
      </c>
      <c r="H414" s="1">
        <v>0</v>
      </c>
      <c r="I414" s="1">
        <v>0</v>
      </c>
      <c r="J414" s="1">
        <v>0</v>
      </c>
      <c r="K414" s="1">
        <v>0</v>
      </c>
      <c r="L414" s="1">
        <v>0</v>
      </c>
      <c r="M414" s="1">
        <v>0</v>
      </c>
    </row>
    <row r="415" spans="1:13" x14ac:dyDescent="0.35">
      <c r="A415" s="1" t="s">
        <v>1986</v>
      </c>
      <c r="B415" s="1" t="s">
        <v>2462</v>
      </c>
      <c r="D415" s="1">
        <v>0</v>
      </c>
      <c r="E415" s="1">
        <v>0</v>
      </c>
      <c r="F415" s="1">
        <v>0</v>
      </c>
      <c r="G415" s="1">
        <v>0</v>
      </c>
      <c r="H415" s="1">
        <v>0</v>
      </c>
      <c r="I415" s="1">
        <v>0</v>
      </c>
      <c r="J415" s="1">
        <v>0</v>
      </c>
      <c r="K415" s="1">
        <v>0</v>
      </c>
      <c r="L415" s="1">
        <v>0</v>
      </c>
      <c r="M415" s="1">
        <v>0</v>
      </c>
    </row>
    <row r="416" spans="1:13" x14ac:dyDescent="0.35">
      <c r="A416" s="1" t="s">
        <v>1988</v>
      </c>
      <c r="B416" s="1" t="s">
        <v>2463</v>
      </c>
      <c r="D416" s="1">
        <v>0</v>
      </c>
      <c r="E416" s="1">
        <v>0</v>
      </c>
      <c r="F416" s="1">
        <v>0</v>
      </c>
      <c r="G416" s="1">
        <v>0</v>
      </c>
      <c r="H416" s="1">
        <v>0</v>
      </c>
      <c r="I416" s="1">
        <v>0</v>
      </c>
      <c r="J416" s="1">
        <v>0</v>
      </c>
      <c r="K416" s="1">
        <v>0</v>
      </c>
      <c r="L416" s="1">
        <v>0</v>
      </c>
      <c r="M416" s="1">
        <v>0</v>
      </c>
    </row>
    <row r="417" spans="1:13" x14ac:dyDescent="0.35">
      <c r="A417" s="1" t="s">
        <v>1990</v>
      </c>
      <c r="B417" s="1" t="s">
        <v>2464</v>
      </c>
      <c r="D417" s="1">
        <v>0</v>
      </c>
      <c r="E417" s="1">
        <v>0</v>
      </c>
      <c r="F417" s="1">
        <v>0</v>
      </c>
      <c r="G417" s="1">
        <v>0</v>
      </c>
      <c r="H417" s="1">
        <v>0</v>
      </c>
      <c r="I417" s="1">
        <v>0</v>
      </c>
      <c r="J417" s="1">
        <v>0</v>
      </c>
      <c r="K417" s="1">
        <v>0</v>
      </c>
      <c r="L417" s="1">
        <v>0</v>
      </c>
      <c r="M417" s="1">
        <v>0</v>
      </c>
    </row>
    <row r="418" spans="1:13" x14ac:dyDescent="0.35">
      <c r="A418" s="1" t="s">
        <v>1992</v>
      </c>
      <c r="B418" s="1" t="s">
        <v>2465</v>
      </c>
      <c r="D418" s="1">
        <v>0</v>
      </c>
      <c r="E418" s="1">
        <v>0</v>
      </c>
      <c r="F418" s="1">
        <v>0</v>
      </c>
      <c r="G418" s="1">
        <v>0</v>
      </c>
      <c r="H418" s="1">
        <v>0</v>
      </c>
      <c r="I418" s="1">
        <v>0</v>
      </c>
      <c r="J418" s="1">
        <v>0</v>
      </c>
      <c r="K418" s="1">
        <v>0</v>
      </c>
      <c r="L418" s="1">
        <v>0</v>
      </c>
      <c r="M418" s="1">
        <v>0</v>
      </c>
    </row>
    <row r="419" spans="1:13" x14ac:dyDescent="0.35">
      <c r="A419" s="1" t="s">
        <v>1994</v>
      </c>
      <c r="B419" s="1" t="s">
        <v>2466</v>
      </c>
      <c r="D419" s="1">
        <v>0</v>
      </c>
      <c r="E419" s="1">
        <v>0</v>
      </c>
      <c r="F419" s="1">
        <v>0</v>
      </c>
      <c r="G419" s="1">
        <v>0</v>
      </c>
      <c r="H419" s="1">
        <v>0</v>
      </c>
      <c r="I419" s="1">
        <v>0</v>
      </c>
      <c r="J419" s="1">
        <v>0</v>
      </c>
      <c r="K419" s="1">
        <v>0</v>
      </c>
      <c r="L419" s="1">
        <v>0</v>
      </c>
      <c r="M419" s="1">
        <v>0</v>
      </c>
    </row>
    <row r="420" spans="1:13" x14ac:dyDescent="0.35">
      <c r="A420" s="1" t="s">
        <v>1996</v>
      </c>
      <c r="B420" s="1" t="s">
        <v>2467</v>
      </c>
      <c r="D420" s="1">
        <v>0</v>
      </c>
      <c r="E420" s="1">
        <v>0</v>
      </c>
      <c r="F420" s="1">
        <v>0</v>
      </c>
      <c r="G420" s="1">
        <v>0</v>
      </c>
      <c r="H420" s="1">
        <v>0</v>
      </c>
      <c r="I420" s="1">
        <v>0</v>
      </c>
      <c r="J420" s="1">
        <v>0</v>
      </c>
      <c r="K420" s="1">
        <v>0</v>
      </c>
      <c r="L420" s="1">
        <v>0</v>
      </c>
      <c r="M420" s="1">
        <v>0</v>
      </c>
    </row>
    <row r="421" spans="1:13" x14ac:dyDescent="0.35">
      <c r="A421" s="1" t="s">
        <v>1998</v>
      </c>
      <c r="B421" s="1" t="s">
        <v>2468</v>
      </c>
      <c r="D421" s="1">
        <v>0</v>
      </c>
      <c r="E421" s="1">
        <v>0</v>
      </c>
      <c r="F421" s="1">
        <v>0</v>
      </c>
      <c r="G421" s="1">
        <v>0</v>
      </c>
      <c r="H421" s="1">
        <v>0</v>
      </c>
      <c r="I421" s="1">
        <v>0</v>
      </c>
      <c r="J421" s="1">
        <v>0</v>
      </c>
      <c r="K421" s="1">
        <v>0</v>
      </c>
      <c r="L421" s="1">
        <v>0</v>
      </c>
      <c r="M421" s="1">
        <v>0</v>
      </c>
    </row>
    <row r="422" spans="1:13" x14ac:dyDescent="0.35">
      <c r="A422" s="1" t="s">
        <v>1999</v>
      </c>
      <c r="B422" s="1" t="s">
        <v>2469</v>
      </c>
      <c r="D422" s="1">
        <v>0</v>
      </c>
      <c r="E422" s="1">
        <v>0</v>
      </c>
      <c r="F422" s="1">
        <v>0</v>
      </c>
      <c r="G422" s="1">
        <v>0</v>
      </c>
      <c r="H422" s="1">
        <v>0</v>
      </c>
      <c r="I422" s="1">
        <v>0</v>
      </c>
      <c r="J422" s="1">
        <v>0</v>
      </c>
      <c r="K422" s="1">
        <v>0</v>
      </c>
      <c r="L422" s="1">
        <v>0</v>
      </c>
      <c r="M422" s="1">
        <v>0</v>
      </c>
    </row>
    <row r="423" spans="1:13" x14ac:dyDescent="0.35">
      <c r="A423" s="1" t="s">
        <v>2001</v>
      </c>
      <c r="B423" s="1" t="s">
        <v>2470</v>
      </c>
      <c r="D423" s="1">
        <v>0</v>
      </c>
      <c r="E423" s="1">
        <v>0</v>
      </c>
      <c r="F423" s="1">
        <v>0</v>
      </c>
      <c r="G423" s="1">
        <v>0</v>
      </c>
      <c r="H423" s="1">
        <v>0</v>
      </c>
      <c r="I423" s="1">
        <v>0</v>
      </c>
      <c r="J423" s="1">
        <v>0</v>
      </c>
      <c r="K423" s="1">
        <v>0</v>
      </c>
      <c r="L423" s="1">
        <v>0</v>
      </c>
      <c r="M423" s="1">
        <v>0</v>
      </c>
    </row>
    <row r="424" spans="1:13" x14ac:dyDescent="0.35">
      <c r="A424" s="1" t="s">
        <v>2003</v>
      </c>
      <c r="B424" s="1" t="s">
        <v>2471</v>
      </c>
      <c r="D424" s="1">
        <v>0</v>
      </c>
      <c r="E424" s="1">
        <v>0</v>
      </c>
      <c r="F424" s="1">
        <v>0</v>
      </c>
      <c r="G424" s="1">
        <v>0</v>
      </c>
      <c r="H424" s="1">
        <v>0</v>
      </c>
      <c r="I424" s="1">
        <v>0</v>
      </c>
      <c r="J424" s="1">
        <v>0</v>
      </c>
      <c r="K424" s="1">
        <v>0</v>
      </c>
      <c r="L424" s="1">
        <v>0</v>
      </c>
      <c r="M424" s="1">
        <v>0</v>
      </c>
    </row>
    <row r="425" spans="1:13" x14ac:dyDescent="0.35">
      <c r="A425" s="1" t="s">
        <v>2005</v>
      </c>
      <c r="B425" s="1" t="s">
        <v>2472</v>
      </c>
      <c r="D425" s="1">
        <v>0</v>
      </c>
      <c r="E425" s="1">
        <v>0</v>
      </c>
      <c r="F425" s="1">
        <v>0</v>
      </c>
      <c r="G425" s="1">
        <v>0</v>
      </c>
      <c r="H425" s="1">
        <v>0</v>
      </c>
      <c r="I425" s="1">
        <v>0</v>
      </c>
      <c r="J425" s="1">
        <v>0</v>
      </c>
      <c r="K425" s="1">
        <v>0</v>
      </c>
      <c r="L425" s="1">
        <v>0</v>
      </c>
      <c r="M425" s="1">
        <v>0</v>
      </c>
    </row>
    <row r="426" spans="1:13" x14ac:dyDescent="0.35">
      <c r="A426" s="1" t="s">
        <v>2007</v>
      </c>
      <c r="B426" s="1" t="s">
        <v>2473</v>
      </c>
      <c r="D426" s="1">
        <v>0</v>
      </c>
      <c r="E426" s="1">
        <v>0</v>
      </c>
      <c r="F426" s="1">
        <v>0</v>
      </c>
      <c r="G426" s="1">
        <v>0</v>
      </c>
      <c r="H426" s="1">
        <v>0</v>
      </c>
      <c r="I426" s="1">
        <v>0</v>
      </c>
      <c r="J426" s="1">
        <v>0</v>
      </c>
      <c r="K426" s="1">
        <v>0</v>
      </c>
      <c r="L426" s="1">
        <v>0</v>
      </c>
      <c r="M426" s="1">
        <v>0</v>
      </c>
    </row>
    <row r="427" spans="1:13" x14ac:dyDescent="0.35">
      <c r="A427" s="1" t="s">
        <v>2009</v>
      </c>
      <c r="B427" s="1" t="s">
        <v>2474</v>
      </c>
      <c r="D427" s="1">
        <v>0</v>
      </c>
      <c r="E427" s="1">
        <v>0</v>
      </c>
      <c r="F427" s="1">
        <v>0</v>
      </c>
      <c r="G427" s="1">
        <v>0</v>
      </c>
      <c r="H427" s="1">
        <v>0</v>
      </c>
      <c r="I427" s="1">
        <v>0</v>
      </c>
      <c r="J427" s="1">
        <v>0</v>
      </c>
      <c r="K427" s="1">
        <v>0</v>
      </c>
      <c r="L427" s="1">
        <v>0</v>
      </c>
      <c r="M427" s="1">
        <v>0</v>
      </c>
    </row>
    <row r="428" spans="1:13" x14ac:dyDescent="0.35">
      <c r="A428" s="1" t="s">
        <v>2011</v>
      </c>
      <c r="B428" s="1" t="s">
        <v>2475</v>
      </c>
      <c r="D428" s="1">
        <v>0</v>
      </c>
      <c r="E428" s="1">
        <v>0</v>
      </c>
      <c r="F428" s="1">
        <v>0</v>
      </c>
      <c r="G428" s="1">
        <v>0</v>
      </c>
      <c r="H428" s="1">
        <v>0</v>
      </c>
      <c r="I428" s="1">
        <v>0</v>
      </c>
      <c r="J428" s="1">
        <v>0</v>
      </c>
      <c r="K428" s="1">
        <v>0</v>
      </c>
      <c r="L428" s="1">
        <v>0</v>
      </c>
      <c r="M428" s="1">
        <v>0</v>
      </c>
    </row>
    <row r="429" spans="1:13" x14ac:dyDescent="0.35">
      <c r="A429" s="1" t="s">
        <v>2013</v>
      </c>
      <c r="B429" s="1" t="s">
        <v>2476</v>
      </c>
      <c r="D429" s="1">
        <v>0</v>
      </c>
      <c r="E429" s="1">
        <v>0</v>
      </c>
      <c r="F429" s="1">
        <v>0</v>
      </c>
      <c r="G429" s="1">
        <v>0</v>
      </c>
      <c r="H429" s="1">
        <v>0</v>
      </c>
      <c r="I429" s="1">
        <v>0</v>
      </c>
      <c r="J429" s="1">
        <v>0</v>
      </c>
      <c r="K429" s="1">
        <v>0</v>
      </c>
      <c r="L429" s="1">
        <v>0</v>
      </c>
      <c r="M429" s="1">
        <v>0</v>
      </c>
    </row>
    <row r="430" spans="1:13" x14ac:dyDescent="0.35">
      <c r="A430" s="1" t="s">
        <v>2015</v>
      </c>
      <c r="B430" s="1" t="s">
        <v>2477</v>
      </c>
      <c r="D430" s="1">
        <v>0</v>
      </c>
      <c r="E430" s="1">
        <v>0</v>
      </c>
      <c r="F430" s="1">
        <v>0</v>
      </c>
      <c r="G430" s="1">
        <v>0</v>
      </c>
      <c r="H430" s="1">
        <v>0</v>
      </c>
      <c r="I430" s="1">
        <v>0</v>
      </c>
      <c r="J430" s="1">
        <v>0</v>
      </c>
      <c r="K430" s="1">
        <v>0</v>
      </c>
      <c r="L430" s="1">
        <v>0</v>
      </c>
      <c r="M430" s="1">
        <v>0</v>
      </c>
    </row>
    <row r="431" spans="1:13" x14ac:dyDescent="0.35">
      <c r="A431" s="1" t="s">
        <v>2017</v>
      </c>
      <c r="B431" s="1" t="s">
        <v>2478</v>
      </c>
      <c r="D431" s="1">
        <v>0</v>
      </c>
      <c r="E431" s="1">
        <v>0</v>
      </c>
      <c r="F431" s="1">
        <v>0</v>
      </c>
      <c r="G431" s="1">
        <v>0</v>
      </c>
      <c r="H431" s="1">
        <v>0</v>
      </c>
      <c r="I431" s="1">
        <v>0</v>
      </c>
      <c r="J431" s="1">
        <v>0</v>
      </c>
      <c r="K431" s="1">
        <v>0</v>
      </c>
      <c r="L431" s="1">
        <v>0</v>
      </c>
      <c r="M431" s="1">
        <v>0</v>
      </c>
    </row>
    <row r="432" spans="1:13" x14ac:dyDescent="0.35">
      <c r="A432" s="1" t="s">
        <v>2021</v>
      </c>
      <c r="B432" s="1" t="s">
        <v>2479</v>
      </c>
      <c r="D432" s="1">
        <v>0</v>
      </c>
      <c r="E432" s="1">
        <v>0</v>
      </c>
      <c r="F432" s="1">
        <v>0</v>
      </c>
      <c r="G432" s="1">
        <v>0</v>
      </c>
      <c r="H432" s="1">
        <v>0</v>
      </c>
      <c r="I432" s="1">
        <v>0</v>
      </c>
      <c r="J432" s="1">
        <v>0</v>
      </c>
      <c r="K432" s="1">
        <v>0</v>
      </c>
      <c r="L432" s="1">
        <v>0</v>
      </c>
      <c r="M432" s="1">
        <v>0</v>
      </c>
    </row>
    <row r="433" spans="1:13" x14ac:dyDescent="0.35">
      <c r="A433" s="1" t="s">
        <v>2101</v>
      </c>
      <c r="B433" s="1" t="s">
        <v>2480</v>
      </c>
      <c r="D433" s="1">
        <v>0</v>
      </c>
      <c r="E433" s="1">
        <v>0</v>
      </c>
      <c r="F433" s="1">
        <v>0</v>
      </c>
      <c r="G433" s="1">
        <v>0</v>
      </c>
      <c r="H433" s="1">
        <v>0</v>
      </c>
      <c r="I433" s="1">
        <v>0</v>
      </c>
      <c r="J433" s="1">
        <v>0</v>
      </c>
      <c r="K433" s="1">
        <v>0</v>
      </c>
      <c r="L433" s="1">
        <v>0</v>
      </c>
      <c r="M433" s="1">
        <v>0</v>
      </c>
    </row>
    <row r="434" spans="1:13" x14ac:dyDescent="0.35">
      <c r="A434" s="1" t="s">
        <v>1916</v>
      </c>
      <c r="B434" s="1" t="s">
        <v>2481</v>
      </c>
      <c r="C434" s="439"/>
      <c r="D434" s="1">
        <v>0</v>
      </c>
      <c r="E434" s="1">
        <v>0</v>
      </c>
      <c r="F434" s="1">
        <v>0</v>
      </c>
      <c r="G434" s="1">
        <v>0</v>
      </c>
      <c r="H434" s="1">
        <v>0</v>
      </c>
      <c r="I434" s="1">
        <v>0</v>
      </c>
      <c r="J434" s="1">
        <v>0</v>
      </c>
      <c r="K434" s="1">
        <v>0</v>
      </c>
      <c r="L434" s="1">
        <v>0</v>
      </c>
      <c r="M434" s="1">
        <v>0</v>
      </c>
    </row>
    <row r="435" spans="1:13" x14ac:dyDescent="0.35">
      <c r="A435" s="1" t="s">
        <v>1918</v>
      </c>
      <c r="B435" s="1" t="s">
        <v>2482</v>
      </c>
      <c r="D435" s="1">
        <v>0</v>
      </c>
      <c r="E435" s="1">
        <v>0</v>
      </c>
      <c r="F435" s="1">
        <v>0</v>
      </c>
      <c r="G435" s="1">
        <v>0</v>
      </c>
      <c r="H435" s="1">
        <v>0</v>
      </c>
      <c r="I435" s="1">
        <v>0</v>
      </c>
      <c r="J435" s="1">
        <v>0</v>
      </c>
      <c r="K435" s="1">
        <v>0</v>
      </c>
      <c r="L435" s="1">
        <v>0</v>
      </c>
      <c r="M435" s="1">
        <v>0</v>
      </c>
    </row>
    <row r="436" spans="1:13" x14ac:dyDescent="0.35">
      <c r="A436" s="1" t="s">
        <v>1920</v>
      </c>
      <c r="B436" s="1" t="s">
        <v>2483</v>
      </c>
      <c r="D436" s="1">
        <v>0</v>
      </c>
      <c r="E436" s="1">
        <v>0</v>
      </c>
      <c r="F436" s="1">
        <v>0</v>
      </c>
      <c r="G436" s="1">
        <v>0</v>
      </c>
      <c r="H436" s="1">
        <v>0</v>
      </c>
      <c r="I436" s="1">
        <v>0</v>
      </c>
      <c r="J436" s="1">
        <v>0</v>
      </c>
      <c r="K436" s="1">
        <v>0</v>
      </c>
      <c r="L436" s="1">
        <v>0</v>
      </c>
      <c r="M436" s="1">
        <v>0</v>
      </c>
    </row>
    <row r="437" spans="1:13" x14ac:dyDescent="0.35">
      <c r="A437" s="1" t="s">
        <v>1922</v>
      </c>
      <c r="B437" s="1" t="s">
        <v>2484</v>
      </c>
      <c r="D437" s="1">
        <v>0</v>
      </c>
      <c r="E437" s="1">
        <v>0</v>
      </c>
      <c r="F437" s="1">
        <v>0</v>
      </c>
      <c r="G437" s="1">
        <v>0</v>
      </c>
      <c r="H437" s="1">
        <v>0</v>
      </c>
      <c r="I437" s="1">
        <v>0</v>
      </c>
      <c r="J437" s="1">
        <v>0</v>
      </c>
      <c r="K437" s="1">
        <v>0</v>
      </c>
      <c r="L437" s="1">
        <v>0</v>
      </c>
      <c r="M437" s="1">
        <v>0</v>
      </c>
    </row>
    <row r="438" spans="1:13" x14ac:dyDescent="0.35">
      <c r="A438" s="1" t="s">
        <v>1924</v>
      </c>
      <c r="B438" s="1" t="s">
        <v>2485</v>
      </c>
      <c r="D438" s="1">
        <v>0</v>
      </c>
      <c r="E438" s="1">
        <v>0</v>
      </c>
      <c r="F438" s="1">
        <v>0</v>
      </c>
      <c r="G438" s="1">
        <v>0</v>
      </c>
      <c r="H438" s="1">
        <v>0</v>
      </c>
      <c r="I438" s="1">
        <v>0</v>
      </c>
      <c r="J438" s="1">
        <v>0</v>
      </c>
      <c r="K438" s="1">
        <v>0</v>
      </c>
      <c r="L438" s="1">
        <v>0</v>
      </c>
      <c r="M438" s="1">
        <v>0</v>
      </c>
    </row>
    <row r="439" spans="1:13" x14ac:dyDescent="0.35">
      <c r="A439" s="1" t="s">
        <v>1926</v>
      </c>
      <c r="B439" s="1" t="s">
        <v>2486</v>
      </c>
      <c r="D439" s="1">
        <v>0</v>
      </c>
      <c r="E439" s="1">
        <v>0</v>
      </c>
      <c r="F439" s="1">
        <v>0</v>
      </c>
      <c r="G439" s="1">
        <v>0</v>
      </c>
      <c r="H439" s="1">
        <v>0</v>
      </c>
      <c r="I439" s="1">
        <v>0</v>
      </c>
      <c r="J439" s="1">
        <v>0</v>
      </c>
      <c r="K439" s="1">
        <v>0</v>
      </c>
      <c r="L439" s="1">
        <v>0</v>
      </c>
      <c r="M439" s="1">
        <v>0</v>
      </c>
    </row>
    <row r="440" spans="1:13" x14ac:dyDescent="0.35">
      <c r="A440" s="1" t="s">
        <v>1928</v>
      </c>
      <c r="B440" s="1" t="s">
        <v>2487</v>
      </c>
      <c r="D440" s="1">
        <v>0</v>
      </c>
      <c r="E440" s="1">
        <v>0</v>
      </c>
      <c r="F440" s="1">
        <v>0</v>
      </c>
      <c r="G440" s="1">
        <v>0</v>
      </c>
      <c r="H440" s="1">
        <v>0</v>
      </c>
      <c r="I440" s="1">
        <v>0</v>
      </c>
      <c r="J440" s="1">
        <v>0</v>
      </c>
      <c r="K440" s="1">
        <v>0</v>
      </c>
      <c r="L440" s="1">
        <v>0</v>
      </c>
      <c r="M440" s="1">
        <v>0</v>
      </c>
    </row>
    <row r="441" spans="1:13" x14ac:dyDescent="0.35">
      <c r="A441" s="1" t="s">
        <v>1930</v>
      </c>
      <c r="B441" s="1" t="s">
        <v>2488</v>
      </c>
      <c r="D441" s="1">
        <v>0</v>
      </c>
      <c r="E441" s="1">
        <v>0</v>
      </c>
      <c r="F441" s="1">
        <v>0</v>
      </c>
      <c r="G441" s="1">
        <v>0</v>
      </c>
      <c r="H441" s="1">
        <v>0</v>
      </c>
      <c r="I441" s="1">
        <v>0</v>
      </c>
      <c r="J441" s="1">
        <v>0</v>
      </c>
      <c r="K441" s="1">
        <v>0</v>
      </c>
      <c r="L441" s="1">
        <v>0</v>
      </c>
      <c r="M441" s="1">
        <v>0</v>
      </c>
    </row>
    <row r="442" spans="1:13" x14ac:dyDescent="0.35">
      <c r="A442" s="1" t="s">
        <v>1932</v>
      </c>
      <c r="B442" s="1" t="s">
        <v>2489</v>
      </c>
      <c r="D442" s="1">
        <v>0</v>
      </c>
      <c r="E442" s="1">
        <v>0</v>
      </c>
      <c r="F442" s="1">
        <v>0</v>
      </c>
      <c r="G442" s="1">
        <v>0</v>
      </c>
      <c r="H442" s="1">
        <v>0</v>
      </c>
      <c r="I442" s="1">
        <v>0</v>
      </c>
      <c r="J442" s="1">
        <v>0</v>
      </c>
      <c r="K442" s="1">
        <v>0</v>
      </c>
      <c r="L442" s="1">
        <v>0</v>
      </c>
      <c r="M442" s="1">
        <v>0</v>
      </c>
    </row>
    <row r="443" spans="1:13" x14ac:dyDescent="0.35">
      <c r="A443" s="1" t="s">
        <v>1934</v>
      </c>
      <c r="B443" s="1" t="s">
        <v>2490</v>
      </c>
      <c r="D443" s="1">
        <v>0</v>
      </c>
      <c r="E443" s="1">
        <v>0</v>
      </c>
      <c r="F443" s="1">
        <v>0</v>
      </c>
      <c r="G443" s="1">
        <v>0</v>
      </c>
      <c r="H443" s="1">
        <v>0</v>
      </c>
      <c r="I443" s="1">
        <v>0</v>
      </c>
      <c r="J443" s="1">
        <v>0</v>
      </c>
      <c r="K443" s="1">
        <v>0</v>
      </c>
      <c r="L443" s="1">
        <v>0</v>
      </c>
      <c r="M443" s="1">
        <v>0</v>
      </c>
    </row>
    <row r="444" spans="1:13" x14ac:dyDescent="0.35">
      <c r="A444" s="1" t="s">
        <v>1936</v>
      </c>
      <c r="B444" s="1" t="s">
        <v>2491</v>
      </c>
      <c r="D444" s="1">
        <v>0</v>
      </c>
      <c r="E444" s="1">
        <v>0</v>
      </c>
      <c r="F444" s="1">
        <v>0</v>
      </c>
      <c r="G444" s="1">
        <v>0</v>
      </c>
      <c r="H444" s="1">
        <v>0</v>
      </c>
      <c r="I444" s="1">
        <v>0</v>
      </c>
      <c r="J444" s="1">
        <v>0</v>
      </c>
      <c r="K444" s="1">
        <v>0</v>
      </c>
      <c r="L444" s="1">
        <v>0</v>
      </c>
      <c r="M444" s="1">
        <v>0</v>
      </c>
    </row>
    <row r="445" spans="1:13" x14ac:dyDescent="0.35">
      <c r="A445" s="1" t="s">
        <v>1938</v>
      </c>
      <c r="B445" s="1" t="s">
        <v>2492</v>
      </c>
      <c r="D445" s="1">
        <v>0</v>
      </c>
      <c r="E445" s="1">
        <v>0</v>
      </c>
      <c r="F445" s="1">
        <v>0</v>
      </c>
      <c r="G445" s="1">
        <v>0</v>
      </c>
      <c r="H445" s="1">
        <v>0</v>
      </c>
      <c r="I445" s="1">
        <v>0</v>
      </c>
      <c r="J445" s="1">
        <v>0</v>
      </c>
      <c r="K445" s="1">
        <v>0</v>
      </c>
      <c r="L445" s="1">
        <v>0</v>
      </c>
      <c r="M445" s="1">
        <v>0</v>
      </c>
    </row>
    <row r="446" spans="1:13" x14ac:dyDescent="0.35">
      <c r="A446" s="1" t="s">
        <v>1940</v>
      </c>
      <c r="B446" s="1" t="s">
        <v>2493</v>
      </c>
      <c r="D446" s="1">
        <v>0</v>
      </c>
      <c r="E446" s="1">
        <v>0</v>
      </c>
      <c r="F446" s="1">
        <v>0</v>
      </c>
      <c r="G446" s="1">
        <v>0</v>
      </c>
      <c r="H446" s="1">
        <v>0</v>
      </c>
      <c r="I446" s="1">
        <v>0</v>
      </c>
      <c r="J446" s="1">
        <v>0</v>
      </c>
      <c r="K446" s="1">
        <v>0</v>
      </c>
      <c r="L446" s="1">
        <v>0</v>
      </c>
      <c r="M446" s="1">
        <v>0</v>
      </c>
    </row>
    <row r="447" spans="1:13" x14ac:dyDescent="0.35">
      <c r="A447" s="1" t="s">
        <v>1942</v>
      </c>
      <c r="B447" s="1" t="s">
        <v>2494</v>
      </c>
      <c r="D447" s="1">
        <v>0</v>
      </c>
      <c r="E447" s="1">
        <v>0</v>
      </c>
      <c r="F447" s="1">
        <v>0</v>
      </c>
      <c r="G447" s="1">
        <v>0</v>
      </c>
      <c r="H447" s="1">
        <v>0</v>
      </c>
      <c r="I447" s="1">
        <v>0</v>
      </c>
      <c r="J447" s="1">
        <v>0</v>
      </c>
      <c r="K447" s="1">
        <v>0</v>
      </c>
      <c r="L447" s="1">
        <v>0</v>
      </c>
      <c r="M447" s="1">
        <v>0</v>
      </c>
    </row>
    <row r="448" spans="1:13" x14ac:dyDescent="0.35">
      <c r="A448" s="1" t="s">
        <v>1944</v>
      </c>
      <c r="B448" s="1" t="s">
        <v>2495</v>
      </c>
      <c r="D448" s="1">
        <v>0</v>
      </c>
      <c r="E448" s="1">
        <v>0</v>
      </c>
      <c r="F448" s="1">
        <v>0</v>
      </c>
      <c r="G448" s="1">
        <v>0</v>
      </c>
      <c r="H448" s="1">
        <v>0</v>
      </c>
      <c r="I448" s="1">
        <v>0</v>
      </c>
      <c r="J448" s="1">
        <v>0</v>
      </c>
      <c r="K448" s="1">
        <v>0</v>
      </c>
      <c r="L448" s="1">
        <v>0</v>
      </c>
      <c r="M448" s="1">
        <v>0</v>
      </c>
    </row>
    <row r="449" spans="1:13" x14ac:dyDescent="0.35">
      <c r="A449" s="1" t="s">
        <v>1946</v>
      </c>
      <c r="B449" s="1" t="s">
        <v>2496</v>
      </c>
      <c r="D449" s="1">
        <v>0</v>
      </c>
      <c r="E449" s="1">
        <v>0</v>
      </c>
      <c r="F449" s="1">
        <v>0</v>
      </c>
      <c r="G449" s="1">
        <v>0</v>
      </c>
      <c r="H449" s="1">
        <v>0</v>
      </c>
      <c r="I449" s="1">
        <v>0</v>
      </c>
      <c r="J449" s="1">
        <v>0</v>
      </c>
      <c r="K449" s="1">
        <v>0</v>
      </c>
      <c r="L449" s="1">
        <v>0</v>
      </c>
      <c r="M449" s="1">
        <v>0</v>
      </c>
    </row>
    <row r="450" spans="1:13" x14ac:dyDescent="0.35">
      <c r="A450" s="1" t="s">
        <v>1948</v>
      </c>
      <c r="B450" s="1" t="s">
        <v>2497</v>
      </c>
      <c r="D450" s="1">
        <v>0</v>
      </c>
      <c r="E450" s="1">
        <v>0</v>
      </c>
      <c r="F450" s="1">
        <v>0</v>
      </c>
      <c r="G450" s="1">
        <v>0</v>
      </c>
      <c r="H450" s="1">
        <v>0</v>
      </c>
      <c r="I450" s="1">
        <v>0</v>
      </c>
      <c r="J450" s="1">
        <v>0</v>
      </c>
      <c r="K450" s="1">
        <v>0</v>
      </c>
      <c r="L450" s="1">
        <v>0</v>
      </c>
      <c r="M450" s="1">
        <v>0</v>
      </c>
    </row>
    <row r="451" spans="1:13" x14ac:dyDescent="0.35">
      <c r="A451" s="1" t="s">
        <v>1950</v>
      </c>
      <c r="B451" s="1" t="s">
        <v>2498</v>
      </c>
      <c r="D451" s="1">
        <v>0</v>
      </c>
      <c r="E451" s="1">
        <v>0</v>
      </c>
      <c r="F451" s="1">
        <v>0</v>
      </c>
      <c r="G451" s="1">
        <v>0</v>
      </c>
      <c r="H451" s="1">
        <v>0</v>
      </c>
      <c r="I451" s="1">
        <v>0</v>
      </c>
      <c r="J451" s="1">
        <v>0</v>
      </c>
      <c r="K451" s="1">
        <v>0</v>
      </c>
      <c r="L451" s="1">
        <v>0</v>
      </c>
      <c r="M451" s="1">
        <v>0</v>
      </c>
    </row>
    <row r="452" spans="1:13" x14ac:dyDescent="0.35">
      <c r="A452" s="1" t="s">
        <v>1952</v>
      </c>
      <c r="B452" s="1" t="s">
        <v>2499</v>
      </c>
      <c r="D452" s="1">
        <v>0</v>
      </c>
      <c r="E452" s="1">
        <v>0</v>
      </c>
      <c r="F452" s="1">
        <v>0</v>
      </c>
      <c r="G452" s="1">
        <v>0</v>
      </c>
      <c r="H452" s="1">
        <v>0</v>
      </c>
      <c r="I452" s="1">
        <v>0</v>
      </c>
      <c r="J452" s="1">
        <v>0</v>
      </c>
      <c r="K452" s="1">
        <v>0</v>
      </c>
      <c r="L452" s="1">
        <v>0</v>
      </c>
      <c r="M452" s="1">
        <v>0</v>
      </c>
    </row>
    <row r="453" spans="1:13" x14ac:dyDescent="0.35">
      <c r="A453" s="1" t="s">
        <v>1954</v>
      </c>
      <c r="B453" s="1" t="s">
        <v>2500</v>
      </c>
      <c r="D453" s="1">
        <v>0</v>
      </c>
      <c r="E453" s="1">
        <v>0</v>
      </c>
      <c r="F453" s="1">
        <v>0</v>
      </c>
      <c r="G453" s="1">
        <v>0</v>
      </c>
      <c r="H453" s="1">
        <v>0</v>
      </c>
      <c r="I453" s="1">
        <v>0</v>
      </c>
      <c r="J453" s="1">
        <v>0</v>
      </c>
      <c r="K453" s="1">
        <v>0</v>
      </c>
      <c r="L453" s="1">
        <v>0</v>
      </c>
      <c r="M453" s="1">
        <v>0</v>
      </c>
    </row>
    <row r="454" spans="1:13" x14ac:dyDescent="0.35">
      <c r="A454" s="1" t="s">
        <v>1956</v>
      </c>
      <c r="B454" s="1" t="s">
        <v>2501</v>
      </c>
      <c r="D454" s="1">
        <v>0</v>
      </c>
      <c r="E454" s="1">
        <v>0</v>
      </c>
      <c r="F454" s="1">
        <v>0</v>
      </c>
      <c r="G454" s="1">
        <v>0</v>
      </c>
      <c r="H454" s="1">
        <v>0</v>
      </c>
      <c r="I454" s="1">
        <v>0</v>
      </c>
      <c r="J454" s="1">
        <v>0</v>
      </c>
      <c r="K454" s="1">
        <v>0</v>
      </c>
      <c r="L454" s="1">
        <v>0</v>
      </c>
      <c r="M454" s="1">
        <v>0</v>
      </c>
    </row>
    <row r="455" spans="1:13" x14ac:dyDescent="0.35">
      <c r="A455" s="1" t="s">
        <v>1958</v>
      </c>
      <c r="B455" s="1" t="s">
        <v>2502</v>
      </c>
      <c r="D455" s="1">
        <v>0</v>
      </c>
      <c r="E455" s="1">
        <v>0</v>
      </c>
      <c r="F455" s="1">
        <v>0</v>
      </c>
      <c r="G455" s="1">
        <v>0</v>
      </c>
      <c r="H455" s="1">
        <v>0</v>
      </c>
      <c r="I455" s="1">
        <v>0</v>
      </c>
      <c r="J455" s="1">
        <v>0</v>
      </c>
      <c r="K455" s="1">
        <v>0</v>
      </c>
      <c r="L455" s="1">
        <v>0</v>
      </c>
      <c r="M455" s="1">
        <v>0</v>
      </c>
    </row>
    <row r="456" spans="1:13" x14ac:dyDescent="0.35">
      <c r="A456" s="1" t="s">
        <v>1960</v>
      </c>
      <c r="B456" s="1" t="s">
        <v>2503</v>
      </c>
      <c r="D456" s="1">
        <v>0</v>
      </c>
      <c r="E456" s="1">
        <v>0</v>
      </c>
      <c r="F456" s="1">
        <v>0</v>
      </c>
      <c r="G456" s="1">
        <v>0</v>
      </c>
      <c r="H456" s="1">
        <v>0</v>
      </c>
      <c r="I456" s="1">
        <v>0</v>
      </c>
      <c r="J456" s="1">
        <v>0</v>
      </c>
      <c r="K456" s="1">
        <v>0</v>
      </c>
      <c r="L456" s="1">
        <v>0</v>
      </c>
      <c r="M456" s="1">
        <v>0</v>
      </c>
    </row>
    <row r="457" spans="1:13" x14ac:dyDescent="0.35">
      <c r="A457" s="1" t="s">
        <v>1962</v>
      </c>
      <c r="B457" s="1" t="s">
        <v>2504</v>
      </c>
      <c r="D457" s="1">
        <v>0</v>
      </c>
      <c r="E457" s="1">
        <v>0</v>
      </c>
      <c r="F457" s="1">
        <v>0</v>
      </c>
      <c r="G457" s="1">
        <v>0</v>
      </c>
      <c r="H457" s="1">
        <v>0</v>
      </c>
      <c r="I457" s="1">
        <v>0</v>
      </c>
      <c r="J457" s="1">
        <v>0</v>
      </c>
      <c r="K457" s="1">
        <v>0</v>
      </c>
      <c r="L457" s="1">
        <v>0</v>
      </c>
      <c r="M457" s="1">
        <v>0</v>
      </c>
    </row>
    <row r="458" spans="1:13" x14ac:dyDescent="0.35">
      <c r="A458" s="1" t="s">
        <v>1964</v>
      </c>
      <c r="B458" s="1" t="s">
        <v>2505</v>
      </c>
      <c r="D458" s="1">
        <v>0</v>
      </c>
      <c r="E458" s="1">
        <v>0</v>
      </c>
      <c r="F458" s="1">
        <v>0</v>
      </c>
      <c r="G458" s="1">
        <v>0</v>
      </c>
      <c r="H458" s="1">
        <v>0</v>
      </c>
      <c r="I458" s="1">
        <v>0</v>
      </c>
      <c r="J458" s="1">
        <v>0</v>
      </c>
      <c r="K458" s="1">
        <v>0</v>
      </c>
      <c r="L458" s="1">
        <v>0</v>
      </c>
      <c r="M458" s="1">
        <v>0</v>
      </c>
    </row>
    <row r="459" spans="1:13" x14ac:dyDescent="0.35">
      <c r="A459" s="1" t="s">
        <v>1966</v>
      </c>
      <c r="B459" s="1" t="s">
        <v>2506</v>
      </c>
      <c r="D459" s="1">
        <v>0</v>
      </c>
      <c r="E459" s="1">
        <v>0</v>
      </c>
      <c r="F459" s="1">
        <v>0</v>
      </c>
      <c r="G459" s="1">
        <v>0</v>
      </c>
      <c r="H459" s="1">
        <v>0</v>
      </c>
      <c r="I459" s="1">
        <v>0</v>
      </c>
      <c r="J459" s="1">
        <v>0</v>
      </c>
      <c r="K459" s="1">
        <v>0</v>
      </c>
      <c r="L459" s="1">
        <v>0</v>
      </c>
      <c r="M459" s="1">
        <v>0</v>
      </c>
    </row>
    <row r="460" spans="1:13" x14ac:dyDescent="0.35">
      <c r="A460" s="1" t="s">
        <v>1968</v>
      </c>
      <c r="B460" s="1" t="s">
        <v>2507</v>
      </c>
      <c r="D460" s="1">
        <v>0</v>
      </c>
      <c r="E460" s="1">
        <v>0</v>
      </c>
      <c r="F460" s="1">
        <v>0</v>
      </c>
      <c r="G460" s="1">
        <v>0</v>
      </c>
      <c r="H460" s="1">
        <v>0</v>
      </c>
      <c r="I460" s="1">
        <v>0</v>
      </c>
      <c r="J460" s="1">
        <v>0</v>
      </c>
      <c r="K460" s="1">
        <v>0</v>
      </c>
      <c r="L460" s="1">
        <v>0</v>
      </c>
      <c r="M460" s="1">
        <v>0</v>
      </c>
    </row>
    <row r="461" spans="1:13" x14ac:dyDescent="0.35">
      <c r="A461" s="1" t="s">
        <v>1970</v>
      </c>
      <c r="B461" s="1" t="s">
        <v>2508</v>
      </c>
      <c r="D461" s="1">
        <v>0</v>
      </c>
      <c r="E461" s="1">
        <v>0</v>
      </c>
      <c r="F461" s="1">
        <v>0</v>
      </c>
      <c r="G461" s="1">
        <v>0</v>
      </c>
      <c r="H461" s="1">
        <v>0</v>
      </c>
      <c r="I461" s="1">
        <v>0</v>
      </c>
      <c r="J461" s="1">
        <v>0</v>
      </c>
      <c r="K461" s="1">
        <v>0</v>
      </c>
      <c r="L461" s="1">
        <v>0</v>
      </c>
      <c r="M461" s="1">
        <v>0</v>
      </c>
    </row>
    <row r="462" spans="1:13" x14ac:dyDescent="0.35">
      <c r="A462" s="1" t="s">
        <v>1972</v>
      </c>
      <c r="B462" s="1" t="s">
        <v>2509</v>
      </c>
      <c r="D462" s="1">
        <v>0</v>
      </c>
      <c r="E462" s="1">
        <v>0</v>
      </c>
      <c r="F462" s="1">
        <v>0</v>
      </c>
      <c r="G462" s="1">
        <v>0</v>
      </c>
      <c r="H462" s="1">
        <v>0</v>
      </c>
      <c r="I462" s="1">
        <v>0</v>
      </c>
      <c r="J462" s="1">
        <v>0</v>
      </c>
      <c r="K462" s="1">
        <v>0</v>
      </c>
      <c r="L462" s="1">
        <v>0</v>
      </c>
      <c r="M462" s="1">
        <v>0</v>
      </c>
    </row>
    <row r="463" spans="1:13" x14ac:dyDescent="0.35">
      <c r="A463" s="1" t="s">
        <v>1974</v>
      </c>
      <c r="B463" s="1" t="s">
        <v>2510</v>
      </c>
      <c r="D463" s="1">
        <v>0</v>
      </c>
      <c r="E463" s="1">
        <v>0</v>
      </c>
      <c r="F463" s="1">
        <v>0</v>
      </c>
      <c r="G463" s="1">
        <v>0</v>
      </c>
      <c r="H463" s="1">
        <v>0</v>
      </c>
      <c r="I463" s="1">
        <v>0</v>
      </c>
      <c r="J463" s="1">
        <v>0</v>
      </c>
      <c r="K463" s="1">
        <v>0</v>
      </c>
      <c r="L463" s="1">
        <v>0</v>
      </c>
      <c r="M463" s="1">
        <v>0</v>
      </c>
    </row>
    <row r="464" spans="1:13" x14ac:dyDescent="0.35">
      <c r="A464" s="1" t="s">
        <v>1976</v>
      </c>
      <c r="B464" s="1" t="s">
        <v>2511</v>
      </c>
      <c r="D464" s="1">
        <v>0</v>
      </c>
      <c r="E464" s="1">
        <v>0</v>
      </c>
      <c r="F464" s="1">
        <v>0</v>
      </c>
      <c r="G464" s="1">
        <v>0</v>
      </c>
      <c r="H464" s="1">
        <v>0</v>
      </c>
      <c r="I464" s="1">
        <v>0</v>
      </c>
      <c r="J464" s="1">
        <v>0</v>
      </c>
      <c r="K464" s="1">
        <v>0</v>
      </c>
      <c r="L464" s="1">
        <v>0</v>
      </c>
      <c r="M464" s="1">
        <v>0</v>
      </c>
    </row>
    <row r="465" spans="1:13" x14ac:dyDescent="0.35">
      <c r="A465" s="1" t="s">
        <v>1978</v>
      </c>
      <c r="B465" s="1" t="s">
        <v>2512</v>
      </c>
      <c r="D465" s="1">
        <v>0</v>
      </c>
      <c r="E465" s="1">
        <v>0</v>
      </c>
      <c r="F465" s="1">
        <v>0</v>
      </c>
      <c r="G465" s="1">
        <v>0</v>
      </c>
      <c r="H465" s="1">
        <v>0</v>
      </c>
      <c r="I465" s="1">
        <v>0</v>
      </c>
      <c r="J465" s="1">
        <v>0</v>
      </c>
      <c r="K465" s="1">
        <v>0</v>
      </c>
      <c r="L465" s="1">
        <v>0</v>
      </c>
      <c r="M465" s="1">
        <v>0</v>
      </c>
    </row>
    <row r="466" spans="1:13" x14ac:dyDescent="0.35">
      <c r="A466" s="1" t="s">
        <v>1980</v>
      </c>
      <c r="B466" s="1" t="s">
        <v>2513</v>
      </c>
      <c r="D466" s="1">
        <v>0</v>
      </c>
      <c r="E466" s="1">
        <v>0</v>
      </c>
      <c r="F466" s="1">
        <v>0</v>
      </c>
      <c r="G466" s="1">
        <v>0</v>
      </c>
      <c r="H466" s="1">
        <v>0</v>
      </c>
      <c r="I466" s="1">
        <v>0</v>
      </c>
      <c r="J466" s="1">
        <v>0</v>
      </c>
      <c r="K466" s="1">
        <v>0</v>
      </c>
      <c r="L466" s="1">
        <v>0</v>
      </c>
      <c r="M466" s="1">
        <v>0</v>
      </c>
    </row>
    <row r="467" spans="1:13" x14ac:dyDescent="0.35">
      <c r="A467" s="1" t="s">
        <v>1982</v>
      </c>
      <c r="B467" s="1" t="s">
        <v>2514</v>
      </c>
      <c r="D467" s="1">
        <v>0</v>
      </c>
      <c r="E467" s="1">
        <v>0</v>
      </c>
      <c r="F467" s="1">
        <v>0</v>
      </c>
      <c r="G467" s="1">
        <v>0</v>
      </c>
      <c r="H467" s="1">
        <v>0</v>
      </c>
      <c r="I467" s="1">
        <v>0</v>
      </c>
      <c r="J467" s="1">
        <v>0</v>
      </c>
      <c r="K467" s="1">
        <v>0</v>
      </c>
      <c r="L467" s="1">
        <v>0</v>
      </c>
      <c r="M467" s="1">
        <v>0</v>
      </c>
    </row>
    <row r="468" spans="1:13" x14ac:dyDescent="0.35">
      <c r="A468" s="1" t="s">
        <v>1984</v>
      </c>
      <c r="B468" s="1" t="s">
        <v>2515</v>
      </c>
      <c r="D468" s="1">
        <v>0</v>
      </c>
      <c r="E468" s="1">
        <v>0</v>
      </c>
      <c r="F468" s="1">
        <v>0</v>
      </c>
      <c r="G468" s="1">
        <v>0</v>
      </c>
      <c r="H468" s="1">
        <v>0</v>
      </c>
      <c r="I468" s="1">
        <v>0</v>
      </c>
      <c r="J468" s="1">
        <v>0</v>
      </c>
      <c r="K468" s="1">
        <v>0</v>
      </c>
      <c r="L468" s="1">
        <v>0</v>
      </c>
      <c r="M468" s="1">
        <v>0</v>
      </c>
    </row>
    <row r="469" spans="1:13" x14ac:dyDescent="0.35">
      <c r="A469" s="1" t="s">
        <v>1986</v>
      </c>
      <c r="B469" s="1" t="s">
        <v>2516</v>
      </c>
      <c r="D469" s="1">
        <v>0</v>
      </c>
      <c r="E469" s="1">
        <v>0</v>
      </c>
      <c r="F469" s="1">
        <v>0</v>
      </c>
      <c r="G469" s="1">
        <v>0</v>
      </c>
      <c r="H469" s="1">
        <v>0</v>
      </c>
      <c r="I469" s="1">
        <v>0</v>
      </c>
      <c r="J469" s="1">
        <v>0</v>
      </c>
      <c r="K469" s="1">
        <v>0</v>
      </c>
      <c r="L469" s="1">
        <v>0</v>
      </c>
      <c r="M469" s="1">
        <v>0</v>
      </c>
    </row>
    <row r="470" spans="1:13" x14ac:dyDescent="0.35">
      <c r="A470" s="1" t="s">
        <v>1988</v>
      </c>
      <c r="B470" s="1" t="s">
        <v>2517</v>
      </c>
      <c r="D470" s="1">
        <v>0</v>
      </c>
      <c r="E470" s="1">
        <v>0</v>
      </c>
      <c r="F470" s="1">
        <v>0</v>
      </c>
      <c r="G470" s="1">
        <v>0</v>
      </c>
      <c r="H470" s="1">
        <v>0</v>
      </c>
      <c r="I470" s="1">
        <v>0</v>
      </c>
      <c r="J470" s="1">
        <v>0</v>
      </c>
      <c r="K470" s="1">
        <v>0</v>
      </c>
      <c r="L470" s="1">
        <v>0</v>
      </c>
      <c r="M470" s="1">
        <v>0</v>
      </c>
    </row>
    <row r="471" spans="1:13" x14ac:dyDescent="0.35">
      <c r="A471" s="1" t="s">
        <v>1990</v>
      </c>
      <c r="B471" s="1" t="s">
        <v>2518</v>
      </c>
      <c r="D471" s="1">
        <v>0</v>
      </c>
      <c r="E471" s="1">
        <v>0</v>
      </c>
      <c r="F471" s="1">
        <v>0</v>
      </c>
      <c r="G471" s="1">
        <v>0</v>
      </c>
      <c r="H471" s="1">
        <v>0</v>
      </c>
      <c r="I471" s="1">
        <v>0</v>
      </c>
      <c r="J471" s="1">
        <v>0</v>
      </c>
      <c r="K471" s="1">
        <v>0</v>
      </c>
      <c r="L471" s="1">
        <v>0</v>
      </c>
      <c r="M471" s="1">
        <v>0</v>
      </c>
    </row>
    <row r="472" spans="1:13" x14ac:dyDescent="0.35">
      <c r="A472" s="1" t="s">
        <v>1992</v>
      </c>
      <c r="B472" s="1" t="s">
        <v>2519</v>
      </c>
      <c r="D472" s="1">
        <v>0</v>
      </c>
      <c r="E472" s="1">
        <v>0</v>
      </c>
      <c r="F472" s="1">
        <v>0</v>
      </c>
      <c r="G472" s="1">
        <v>0</v>
      </c>
      <c r="H472" s="1">
        <v>0</v>
      </c>
      <c r="I472" s="1">
        <v>0</v>
      </c>
      <c r="J472" s="1">
        <v>0</v>
      </c>
      <c r="K472" s="1">
        <v>0</v>
      </c>
      <c r="L472" s="1">
        <v>0</v>
      </c>
      <c r="M472" s="1">
        <v>0</v>
      </c>
    </row>
    <row r="473" spans="1:13" x14ac:dyDescent="0.35">
      <c r="A473" s="1" t="s">
        <v>1994</v>
      </c>
      <c r="B473" s="1" t="s">
        <v>2520</v>
      </c>
      <c r="D473" s="1">
        <v>0</v>
      </c>
      <c r="E473" s="1">
        <v>0</v>
      </c>
      <c r="F473" s="1">
        <v>0</v>
      </c>
      <c r="G473" s="1">
        <v>0</v>
      </c>
      <c r="H473" s="1">
        <v>0</v>
      </c>
      <c r="I473" s="1">
        <v>0</v>
      </c>
      <c r="J473" s="1">
        <v>0</v>
      </c>
      <c r="K473" s="1">
        <v>0</v>
      </c>
      <c r="L473" s="1">
        <v>0</v>
      </c>
      <c r="M473" s="1">
        <v>0</v>
      </c>
    </row>
    <row r="474" spans="1:13" x14ac:dyDescent="0.35">
      <c r="A474" s="1" t="s">
        <v>1996</v>
      </c>
      <c r="B474" s="1" t="s">
        <v>2521</v>
      </c>
      <c r="D474" s="1">
        <v>0</v>
      </c>
      <c r="E474" s="1">
        <v>0</v>
      </c>
      <c r="F474" s="1">
        <v>0</v>
      </c>
      <c r="G474" s="1">
        <v>0</v>
      </c>
      <c r="H474" s="1">
        <v>0</v>
      </c>
      <c r="I474" s="1">
        <v>0</v>
      </c>
      <c r="J474" s="1">
        <v>0</v>
      </c>
      <c r="K474" s="1">
        <v>0</v>
      </c>
      <c r="L474" s="1">
        <v>0</v>
      </c>
      <c r="M474" s="1">
        <v>0</v>
      </c>
    </row>
    <row r="475" spans="1:13" x14ac:dyDescent="0.35">
      <c r="A475" s="1" t="s">
        <v>1998</v>
      </c>
      <c r="B475" s="1" t="s">
        <v>2522</v>
      </c>
      <c r="D475" s="1">
        <v>0</v>
      </c>
      <c r="E475" s="1">
        <v>0</v>
      </c>
      <c r="F475" s="1">
        <v>0</v>
      </c>
      <c r="G475" s="1">
        <v>0</v>
      </c>
      <c r="H475" s="1">
        <v>0</v>
      </c>
      <c r="I475" s="1">
        <v>0</v>
      </c>
      <c r="J475" s="1">
        <v>0</v>
      </c>
      <c r="K475" s="1">
        <v>0</v>
      </c>
      <c r="L475" s="1">
        <v>0</v>
      </c>
      <c r="M475" s="1">
        <v>0</v>
      </c>
    </row>
    <row r="476" spans="1:13" x14ac:dyDescent="0.35">
      <c r="A476" s="1" t="s">
        <v>1999</v>
      </c>
      <c r="B476" s="1" t="s">
        <v>2523</v>
      </c>
      <c r="D476" s="1">
        <v>0</v>
      </c>
      <c r="E476" s="1">
        <v>0</v>
      </c>
      <c r="F476" s="1">
        <v>0</v>
      </c>
      <c r="G476" s="1">
        <v>0</v>
      </c>
      <c r="H476" s="1">
        <v>0</v>
      </c>
      <c r="I476" s="1">
        <v>0</v>
      </c>
      <c r="J476" s="1">
        <v>0</v>
      </c>
      <c r="K476" s="1">
        <v>0</v>
      </c>
      <c r="L476" s="1">
        <v>0</v>
      </c>
      <c r="M476" s="1">
        <v>0</v>
      </c>
    </row>
    <row r="477" spans="1:13" x14ac:dyDescent="0.35">
      <c r="A477" s="1" t="s">
        <v>2001</v>
      </c>
      <c r="B477" s="1" t="s">
        <v>2524</v>
      </c>
      <c r="D477" s="1">
        <v>0</v>
      </c>
      <c r="E477" s="1">
        <v>0</v>
      </c>
      <c r="F477" s="1">
        <v>0</v>
      </c>
      <c r="G477" s="1">
        <v>0</v>
      </c>
      <c r="H477" s="1">
        <v>0</v>
      </c>
      <c r="I477" s="1">
        <v>0</v>
      </c>
      <c r="J477" s="1">
        <v>0</v>
      </c>
      <c r="K477" s="1">
        <v>0</v>
      </c>
      <c r="L477" s="1">
        <v>0</v>
      </c>
      <c r="M477" s="1">
        <v>0</v>
      </c>
    </row>
    <row r="478" spans="1:13" x14ac:dyDescent="0.35">
      <c r="A478" s="1" t="s">
        <v>2003</v>
      </c>
      <c r="B478" s="1" t="s">
        <v>2525</v>
      </c>
      <c r="D478" s="1">
        <v>0</v>
      </c>
      <c r="E478" s="1">
        <v>0</v>
      </c>
      <c r="F478" s="1">
        <v>0</v>
      </c>
      <c r="G478" s="1">
        <v>0</v>
      </c>
      <c r="H478" s="1">
        <v>0</v>
      </c>
      <c r="I478" s="1">
        <v>0</v>
      </c>
      <c r="J478" s="1">
        <v>0</v>
      </c>
      <c r="K478" s="1">
        <v>0</v>
      </c>
      <c r="L478" s="1">
        <v>0</v>
      </c>
      <c r="M478" s="1">
        <v>0</v>
      </c>
    </row>
    <row r="479" spans="1:13" x14ac:dyDescent="0.35">
      <c r="A479" s="1" t="s">
        <v>2005</v>
      </c>
      <c r="B479" s="1" t="s">
        <v>2526</v>
      </c>
      <c r="D479" s="1">
        <v>0</v>
      </c>
      <c r="E479" s="1">
        <v>0</v>
      </c>
      <c r="F479" s="1">
        <v>0</v>
      </c>
      <c r="G479" s="1">
        <v>0</v>
      </c>
      <c r="H479" s="1">
        <v>0</v>
      </c>
      <c r="I479" s="1">
        <v>0</v>
      </c>
      <c r="J479" s="1">
        <v>0</v>
      </c>
      <c r="K479" s="1">
        <v>0</v>
      </c>
      <c r="L479" s="1">
        <v>0</v>
      </c>
      <c r="M479" s="1">
        <v>0</v>
      </c>
    </row>
    <row r="480" spans="1:13" x14ac:dyDescent="0.35">
      <c r="A480" s="1" t="s">
        <v>2007</v>
      </c>
      <c r="B480" s="1" t="s">
        <v>2527</v>
      </c>
      <c r="D480" s="1">
        <v>0</v>
      </c>
      <c r="E480" s="1">
        <v>0</v>
      </c>
      <c r="F480" s="1">
        <v>0</v>
      </c>
      <c r="G480" s="1">
        <v>0</v>
      </c>
      <c r="H480" s="1">
        <v>0</v>
      </c>
      <c r="I480" s="1">
        <v>0</v>
      </c>
      <c r="J480" s="1">
        <v>0</v>
      </c>
      <c r="K480" s="1">
        <v>0</v>
      </c>
      <c r="L480" s="1">
        <v>0</v>
      </c>
      <c r="M480" s="1">
        <v>0</v>
      </c>
    </row>
    <row r="481" spans="1:13" x14ac:dyDescent="0.35">
      <c r="A481" s="1" t="s">
        <v>2009</v>
      </c>
      <c r="B481" s="1" t="s">
        <v>2528</v>
      </c>
      <c r="D481" s="1">
        <v>0</v>
      </c>
      <c r="E481" s="1">
        <v>0</v>
      </c>
      <c r="F481" s="1">
        <v>0</v>
      </c>
      <c r="G481" s="1">
        <v>0</v>
      </c>
      <c r="H481" s="1">
        <v>0</v>
      </c>
      <c r="I481" s="1">
        <v>0</v>
      </c>
      <c r="J481" s="1">
        <v>0</v>
      </c>
      <c r="K481" s="1">
        <v>0</v>
      </c>
      <c r="L481" s="1">
        <v>0</v>
      </c>
      <c r="M481" s="1">
        <v>0</v>
      </c>
    </row>
    <row r="482" spans="1:13" x14ac:dyDescent="0.35">
      <c r="A482" s="1" t="s">
        <v>2011</v>
      </c>
      <c r="B482" s="1" t="s">
        <v>2529</v>
      </c>
      <c r="D482" s="1">
        <v>0</v>
      </c>
      <c r="E482" s="1">
        <v>0</v>
      </c>
      <c r="F482" s="1">
        <v>0</v>
      </c>
      <c r="G482" s="1">
        <v>0</v>
      </c>
      <c r="H482" s="1">
        <v>0</v>
      </c>
      <c r="I482" s="1">
        <v>0</v>
      </c>
      <c r="J482" s="1">
        <v>0</v>
      </c>
      <c r="K482" s="1">
        <v>0</v>
      </c>
      <c r="L482" s="1">
        <v>0</v>
      </c>
      <c r="M482" s="1">
        <v>0</v>
      </c>
    </row>
    <row r="483" spans="1:13" x14ac:dyDescent="0.35">
      <c r="A483" s="1" t="s">
        <v>2013</v>
      </c>
      <c r="B483" s="1" t="s">
        <v>2530</v>
      </c>
      <c r="D483" s="1">
        <v>0</v>
      </c>
      <c r="E483" s="1">
        <v>0</v>
      </c>
      <c r="F483" s="1">
        <v>0</v>
      </c>
      <c r="G483" s="1">
        <v>0</v>
      </c>
      <c r="H483" s="1">
        <v>0</v>
      </c>
      <c r="I483" s="1">
        <v>0</v>
      </c>
      <c r="J483" s="1">
        <v>0</v>
      </c>
      <c r="K483" s="1">
        <v>0</v>
      </c>
      <c r="L483" s="1">
        <v>0</v>
      </c>
      <c r="M483" s="1">
        <v>0</v>
      </c>
    </row>
    <row r="484" spans="1:13" x14ac:dyDescent="0.35">
      <c r="A484" s="1" t="s">
        <v>2015</v>
      </c>
      <c r="B484" s="1" t="s">
        <v>2531</v>
      </c>
      <c r="D484" s="1">
        <v>0</v>
      </c>
      <c r="E484" s="1">
        <v>0</v>
      </c>
      <c r="F484" s="1">
        <v>0</v>
      </c>
      <c r="G484" s="1">
        <v>0</v>
      </c>
      <c r="H484" s="1">
        <v>0</v>
      </c>
      <c r="I484" s="1">
        <v>0</v>
      </c>
      <c r="J484" s="1">
        <v>0</v>
      </c>
      <c r="K484" s="1">
        <v>0</v>
      </c>
      <c r="L484" s="1">
        <v>0</v>
      </c>
      <c r="M484" s="1">
        <v>0</v>
      </c>
    </row>
    <row r="485" spans="1:13" x14ac:dyDescent="0.35">
      <c r="A485" s="1" t="s">
        <v>2017</v>
      </c>
      <c r="B485" s="1" t="s">
        <v>2532</v>
      </c>
      <c r="D485" s="1">
        <v>0</v>
      </c>
      <c r="E485" s="1">
        <v>0</v>
      </c>
      <c r="F485" s="1">
        <v>0</v>
      </c>
      <c r="G485" s="1">
        <v>0</v>
      </c>
      <c r="H485" s="1">
        <v>0</v>
      </c>
      <c r="I485" s="1">
        <v>0</v>
      </c>
      <c r="J485" s="1">
        <v>0</v>
      </c>
      <c r="K485" s="1">
        <v>0</v>
      </c>
      <c r="L485" s="1">
        <v>0</v>
      </c>
      <c r="M485" s="1">
        <v>0</v>
      </c>
    </row>
    <row r="486" spans="1:13" x14ac:dyDescent="0.35">
      <c r="A486" s="1" t="s">
        <v>2021</v>
      </c>
      <c r="B486" s="1" t="s">
        <v>2533</v>
      </c>
      <c r="D486" s="1">
        <v>0</v>
      </c>
      <c r="E486" s="1">
        <v>0</v>
      </c>
      <c r="F486" s="1">
        <v>0</v>
      </c>
      <c r="G486" s="1">
        <v>0</v>
      </c>
      <c r="H486" s="1">
        <v>0</v>
      </c>
      <c r="I486" s="1">
        <v>0</v>
      </c>
      <c r="J486" s="1">
        <v>0</v>
      </c>
      <c r="K486" s="1">
        <v>0</v>
      </c>
      <c r="L486" s="1">
        <v>0</v>
      </c>
      <c r="M486" s="1">
        <v>0</v>
      </c>
    </row>
    <row r="487" spans="1:13" x14ac:dyDescent="0.35">
      <c r="A487" s="1" t="s">
        <v>2101</v>
      </c>
      <c r="B487" s="1" t="s">
        <v>2534</v>
      </c>
      <c r="D487" s="1">
        <v>0</v>
      </c>
      <c r="E487" s="1">
        <v>0</v>
      </c>
      <c r="F487" s="1">
        <v>0</v>
      </c>
      <c r="G487" s="1">
        <v>0</v>
      </c>
      <c r="H487" s="1">
        <v>0</v>
      </c>
      <c r="I487" s="1">
        <v>0</v>
      </c>
      <c r="J487" s="1">
        <v>0</v>
      </c>
      <c r="K487" s="1">
        <v>0</v>
      </c>
      <c r="L487" s="1">
        <v>0</v>
      </c>
      <c r="M487" s="1">
        <v>0</v>
      </c>
    </row>
  </sheetData>
  <pageMargins left="0.75" right="0.75" top="1" bottom="1" header="0.5" footer="0.5"/>
  <headerFooter alignWithMargins="0">
    <oddHeader>&amp;A</oddHeader>
    <oddFooter>Page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
  <dimension ref="A1:AL1936"/>
  <sheetViews>
    <sheetView topLeftCell="A7" zoomScale="80" zoomScaleNormal="80" workbookViewId="0">
      <selection activeCell="N15" sqref="N15"/>
    </sheetView>
  </sheetViews>
  <sheetFormatPr defaultColWidth="8.84375" defaultRowHeight="15.45" x14ac:dyDescent="0.4"/>
  <cols>
    <col min="1" max="1" width="20" style="2286" customWidth="1"/>
    <col min="2" max="3" width="23.69140625" style="2286" customWidth="1"/>
    <col min="4" max="4" width="10.3046875" style="2286" hidden="1" customWidth="1"/>
    <col min="5" max="6" width="10.3828125" style="2286" hidden="1" customWidth="1"/>
    <col min="7" max="27" width="10.3828125" style="2286" customWidth="1"/>
    <col min="28" max="28" width="10.3828125" style="2315" customWidth="1"/>
    <col min="29" max="29" width="10.53515625" style="2315" bestFit="1" customWidth="1"/>
    <col min="30" max="30" width="10.3828125" style="2286" customWidth="1"/>
    <col min="31" max="31" width="9.15234375" style="2282" customWidth="1"/>
    <col min="32" max="34" width="5.3046875" style="2286" customWidth="1"/>
    <col min="35" max="38" width="9.15234375" style="2286" customWidth="1"/>
    <col min="39" max="16384" width="8.84375" style="2284"/>
  </cols>
  <sheetData>
    <row r="1" spans="1:38" ht="19.2" customHeight="1" x14ac:dyDescent="0.4">
      <c r="A1" s="2762" t="str">
        <f>'t1'!A1:J1</f>
        <v>SERVIZIO SANITARIO NAZIONALE - anno 2020</v>
      </c>
      <c r="B1" s="2762"/>
      <c r="C1" s="2762"/>
      <c r="D1" s="2281"/>
      <c r="E1" s="2281"/>
      <c r="F1" s="2281"/>
      <c r="G1" s="2281"/>
      <c r="H1" s="2415" t="str">
        <f>IF(STRUTTURE!$B2=0,"",STRUTTURE!$B2)</f>
        <v/>
      </c>
      <c r="I1" s="2415" t="str">
        <f>IF(STRUTTURE!$B3=0,"",STRUTTURE!$B3)</f>
        <v/>
      </c>
      <c r="J1" s="2415" t="str">
        <f>IF(STRUTTURE!$B4=0,"",STRUTTURE!$B4)</f>
        <v/>
      </c>
      <c r="K1" s="2415" t="str">
        <f>IF(STRUTTURE!$B5=0,"",STRUTTURE!$B5)</f>
        <v/>
      </c>
      <c r="L1" s="2415" t="str">
        <f>IF(STRUTTURE!$B6=0,"",STRUTTURE!$B6)</f>
        <v/>
      </c>
      <c r="M1" s="2415" t="str">
        <f>IF(STRUTTURE!$B7=0,"",STRUTTURE!$B7)</f>
        <v/>
      </c>
      <c r="N1" s="2415" t="str">
        <f>IF(STRUTTURE!$B8=0,"",STRUTTURE!$B8)</f>
        <v/>
      </c>
      <c r="O1" s="2415" t="str">
        <f>IF(STRUTTURE!$B9=0,"",STRUTTURE!$B9)</f>
        <v/>
      </c>
      <c r="P1" s="2415" t="str">
        <f>IF(STRUTTURE!$B10=0,"",STRUTTURE!$B10)</f>
        <v/>
      </c>
      <c r="Q1" s="2415" t="str">
        <f>IF(STRUTTURE!$B11=0,"",STRUTTURE!$B11)</f>
        <v/>
      </c>
      <c r="R1" s="2415" t="str">
        <f>IF(STRUTTURE!$B12=0,"",STRUTTURE!$B12)</f>
        <v/>
      </c>
      <c r="S1" s="2415" t="str">
        <f>IF(STRUTTURE!$B13=0,"",STRUTTURE!$B13)</f>
        <v/>
      </c>
      <c r="T1" s="2415" t="str">
        <f>IF(STRUTTURE!$B14=0,"",STRUTTURE!$B14)</f>
        <v/>
      </c>
      <c r="U1" s="2415" t="str">
        <f>IF(STRUTTURE!$B15=0,"",STRUTTURE!$B15)</f>
        <v/>
      </c>
      <c r="V1" s="2415" t="str">
        <f>IF(STRUTTURE!$B16=0,"",STRUTTURE!$B16)</f>
        <v/>
      </c>
      <c r="W1" s="2415" t="str">
        <f>IF(STRUTTURE!$B17=0,"",STRUTTURE!$B17)</f>
        <v/>
      </c>
      <c r="X1" s="2415" t="str">
        <f>IF(STRUTTURE!$B18=0,"",STRUTTURE!$B18)</f>
        <v/>
      </c>
      <c r="Y1" s="2415" t="str">
        <f>IF(STRUTTURE!$B19=0,"",STRUTTURE!$B19)</f>
        <v/>
      </c>
      <c r="Z1" s="2415" t="str">
        <f>IF(STRUTTURE!$B20=0,"",STRUTTURE!$B20)</f>
        <v/>
      </c>
      <c r="AA1" s="2415" t="str">
        <f>IF(STRUTTURE!$B21=0,"",STRUTTURE!$B21)</f>
        <v/>
      </c>
      <c r="AB1" s="2415" t="str">
        <f>IF(STRUTTURE!$B22=0,"",STRUTTURE!$B22)</f>
        <v/>
      </c>
      <c r="AC1" s="2415" t="str">
        <f>IF(STRUTTURE!$B23=0,"",STRUTTURE!$B23)</f>
        <v/>
      </c>
      <c r="AF1" s="2283"/>
      <c r="AG1" s="2283"/>
      <c r="AH1" s="2283"/>
      <c r="AI1" s="2283"/>
      <c r="AJ1" s="2283"/>
      <c r="AK1" s="2283"/>
      <c r="AL1" s="2283"/>
    </row>
    <row r="2" spans="1:38" ht="62.7" customHeight="1" x14ac:dyDescent="0.4">
      <c r="A2" s="2285"/>
      <c r="B2" s="2285"/>
      <c r="C2" s="2285"/>
      <c r="D2" s="2285"/>
      <c r="E2" s="2285"/>
      <c r="F2" s="2285"/>
      <c r="G2" s="2285"/>
      <c r="H2" s="2285"/>
      <c r="I2" s="2285"/>
      <c r="J2" s="2285"/>
      <c r="K2" s="2285"/>
      <c r="L2" s="2285"/>
      <c r="M2" s="2285"/>
      <c r="N2" s="2285"/>
      <c r="O2" s="2285"/>
      <c r="P2" s="2285"/>
      <c r="Q2" s="2285"/>
      <c r="R2" s="2285"/>
      <c r="S2" s="2285"/>
      <c r="T2" s="2285"/>
      <c r="U2" s="2285"/>
      <c r="V2" s="2285"/>
      <c r="W2" s="2285"/>
      <c r="X2" s="2285"/>
      <c r="Y2" s="2285"/>
      <c r="Z2" s="2285"/>
      <c r="AB2" s="2286"/>
      <c r="AC2" s="2286"/>
    </row>
    <row r="3" spans="1:38" ht="15.9" thickBot="1" x14ac:dyDescent="0.45">
      <c r="A3" s="2306" t="s">
        <v>2535</v>
      </c>
      <c r="B3" s="2306"/>
      <c r="C3" s="2306"/>
      <c r="D3" s="2307"/>
      <c r="E3" s="2307"/>
      <c r="F3" s="2307"/>
      <c r="G3" s="2307"/>
      <c r="H3" s="2285"/>
      <c r="I3" s="2285"/>
      <c r="J3" s="2285"/>
      <c r="K3" s="2285"/>
      <c r="L3" s="2285"/>
      <c r="M3" s="2285"/>
      <c r="N3" s="2285"/>
      <c r="O3" s="2285"/>
      <c r="P3" s="2285"/>
      <c r="Q3" s="2285"/>
      <c r="R3" s="2285"/>
      <c r="S3" s="2285"/>
      <c r="T3" s="2285"/>
      <c r="U3" s="2285"/>
      <c r="V3" s="2285"/>
      <c r="W3" s="2285"/>
      <c r="X3" s="2285"/>
      <c r="Y3" s="2285"/>
      <c r="Z3" s="2285"/>
      <c r="AB3" s="2286"/>
      <c r="AC3" s="2286"/>
      <c r="AE3" s="2316"/>
      <c r="AF3" s="2315"/>
      <c r="AG3" s="2315"/>
      <c r="AH3" s="2315"/>
    </row>
    <row r="4" spans="1:38" ht="12.65" customHeight="1" x14ac:dyDescent="0.35">
      <c r="A4" s="2777" t="s">
        <v>2536</v>
      </c>
      <c r="B4" s="2779" t="s">
        <v>2537</v>
      </c>
      <c r="C4" s="2781" t="s">
        <v>2538</v>
      </c>
      <c r="D4" s="2310"/>
      <c r="E4" s="2311"/>
      <c r="F4" s="2312"/>
      <c r="G4" s="2287" t="s">
        <v>2539</v>
      </c>
      <c r="H4" s="2288" t="s">
        <v>2540</v>
      </c>
      <c r="I4" s="2288" t="s">
        <v>2541</v>
      </c>
      <c r="J4" s="2288" t="s">
        <v>2542</v>
      </c>
      <c r="K4" s="2288" t="s">
        <v>2543</v>
      </c>
      <c r="L4" s="2288" t="s">
        <v>2544</v>
      </c>
      <c r="M4" s="2288" t="s">
        <v>2545</v>
      </c>
      <c r="N4" s="2288" t="s">
        <v>2546</v>
      </c>
      <c r="O4" s="2288" t="s">
        <v>2547</v>
      </c>
      <c r="P4" s="2288" t="s">
        <v>2548</v>
      </c>
      <c r="Q4" s="2288" t="s">
        <v>2549</v>
      </c>
      <c r="R4" s="2288" t="s">
        <v>2550</v>
      </c>
      <c r="S4" s="2288" t="s">
        <v>2551</v>
      </c>
      <c r="T4" s="2288" t="s">
        <v>2552</v>
      </c>
      <c r="U4" s="2288" t="s">
        <v>2553</v>
      </c>
      <c r="V4" s="2288" t="s">
        <v>2554</v>
      </c>
      <c r="W4" s="2288" t="s">
        <v>2555</v>
      </c>
      <c r="X4" s="2288" t="s">
        <v>2556</v>
      </c>
      <c r="Y4" s="2288" t="s">
        <v>2557</v>
      </c>
      <c r="Z4" s="2288" t="s">
        <v>2558</v>
      </c>
      <c r="AA4" s="2288" t="s">
        <v>2559</v>
      </c>
      <c r="AB4" s="2288" t="s">
        <v>2560</v>
      </c>
      <c r="AC4" s="2288" t="s">
        <v>2561</v>
      </c>
      <c r="AD4" s="2783" t="s">
        <v>623</v>
      </c>
      <c r="AE4" s="2289"/>
      <c r="AF4" s="2290"/>
      <c r="AG4" s="2290"/>
      <c r="AH4" s="2290"/>
    </row>
    <row r="5" spans="1:38" thickBot="1" x14ac:dyDescent="0.4">
      <c r="A5" s="2778"/>
      <c r="B5" s="2780"/>
      <c r="C5" s="2782"/>
      <c r="D5" s="2292"/>
      <c r="E5" s="2292"/>
      <c r="F5" s="2292"/>
      <c r="G5" s="2291"/>
      <c r="H5" s="2414" t="str">
        <f>CONCATENATE(IN_1G_HEAD!B2)</f>
        <v/>
      </c>
      <c r="I5" s="2414" t="str">
        <f>CONCATENATE(IN_1G_HEAD!C2)</f>
        <v/>
      </c>
      <c r="J5" s="2414" t="str">
        <f>CONCATENATE(IN_1G_HEAD!D2)</f>
        <v/>
      </c>
      <c r="K5" s="2414" t="str">
        <f>CONCATENATE(IN_1G_HEAD!E2)</f>
        <v/>
      </c>
      <c r="L5" s="2414" t="str">
        <f>CONCATENATE(IN_1G_HEAD!F2)</f>
        <v/>
      </c>
      <c r="M5" s="2414" t="str">
        <f>CONCATENATE(IN_1G_HEAD!G2)</f>
        <v/>
      </c>
      <c r="N5" s="2414" t="str">
        <f>CONCATENATE(IN_1G_HEAD!H2)</f>
        <v/>
      </c>
      <c r="O5" s="2414" t="str">
        <f>CONCATENATE(IN_1G_HEAD!I2)</f>
        <v/>
      </c>
      <c r="P5" s="2414" t="str">
        <f>CONCATENATE(IN_1G_HEAD!J2)</f>
        <v/>
      </c>
      <c r="Q5" s="2414" t="str">
        <f>CONCATENATE(IN_1G_HEAD!K2)</f>
        <v/>
      </c>
      <c r="R5" s="2414" t="str">
        <f>CONCATENATE(IN_1G_HEAD!L2)</f>
        <v/>
      </c>
      <c r="S5" s="2414" t="str">
        <f>CONCATENATE(IN_1G_HEAD!M2)</f>
        <v/>
      </c>
      <c r="T5" s="2414" t="str">
        <f>CONCATENATE(IN_1G_HEAD!N2)</f>
        <v/>
      </c>
      <c r="U5" s="2414" t="str">
        <f>CONCATENATE(IN_1G_HEAD!O2)</f>
        <v/>
      </c>
      <c r="V5" s="2414" t="str">
        <f>CONCATENATE(IN_1G_HEAD!P2)</f>
        <v/>
      </c>
      <c r="W5" s="2414" t="str">
        <f>CONCATENATE(IN_1G_HEAD!Q2)</f>
        <v/>
      </c>
      <c r="X5" s="2414" t="str">
        <f>CONCATENATE(IN_1G_HEAD!R2)</f>
        <v/>
      </c>
      <c r="Y5" s="2414" t="str">
        <f>CONCATENATE(IN_1G_HEAD!S2)</f>
        <v/>
      </c>
      <c r="Z5" s="2414" t="str">
        <f>CONCATENATE(IN_1G_HEAD!T2)</f>
        <v/>
      </c>
      <c r="AA5" s="2414" t="str">
        <f>CONCATENATE(IN_1G_HEAD!U2)</f>
        <v/>
      </c>
      <c r="AB5" s="2414" t="str">
        <f>CONCATENATE(IN_1G_HEAD!V2)</f>
        <v/>
      </c>
      <c r="AC5" s="2414" t="str">
        <f>CONCATENATE(IN_1G_HEAD!W2)</f>
        <v/>
      </c>
      <c r="AD5" s="2784"/>
      <c r="AE5" s="2289"/>
      <c r="AF5" s="2290"/>
      <c r="AG5" s="2290"/>
      <c r="AH5" s="2290"/>
    </row>
    <row r="6" spans="1:38" hidden="1" thickBot="1" x14ac:dyDescent="0.4">
      <c r="A6" s="2394"/>
      <c r="B6" s="2394"/>
      <c r="C6" s="2395"/>
      <c r="D6" s="2396"/>
      <c r="E6" s="2396"/>
      <c r="F6" s="2396"/>
      <c r="G6" s="2285">
        <v>0</v>
      </c>
      <c r="H6" s="2285">
        <v>0</v>
      </c>
      <c r="I6" s="2285">
        <v>0</v>
      </c>
      <c r="J6" s="2285">
        <v>0</v>
      </c>
      <c r="K6" s="2285">
        <v>0</v>
      </c>
      <c r="L6" s="2285">
        <v>0</v>
      </c>
      <c r="M6" s="2285">
        <v>0</v>
      </c>
      <c r="N6" s="2285">
        <v>0</v>
      </c>
      <c r="O6" s="2285">
        <v>0</v>
      </c>
      <c r="P6" s="2285">
        <v>0</v>
      </c>
      <c r="Q6" s="2285">
        <v>0</v>
      </c>
      <c r="R6" s="2285">
        <v>0</v>
      </c>
      <c r="S6" s="2285">
        <v>0</v>
      </c>
      <c r="T6" s="2285">
        <v>0</v>
      </c>
      <c r="U6" s="2285">
        <v>0</v>
      </c>
      <c r="V6" s="2285">
        <v>0</v>
      </c>
      <c r="W6" s="2285">
        <v>0</v>
      </c>
      <c r="X6" s="2285">
        <v>0</v>
      </c>
      <c r="Y6" s="2285">
        <v>0</v>
      </c>
      <c r="Z6" s="2285">
        <v>0</v>
      </c>
      <c r="AA6" s="2285">
        <v>0</v>
      </c>
      <c r="AB6" s="2285">
        <v>0</v>
      </c>
      <c r="AC6" s="2285">
        <v>0</v>
      </c>
      <c r="AD6" s="2397">
        <v>0</v>
      </c>
      <c r="AE6" s="2289"/>
      <c r="AF6" s="2290"/>
      <c r="AG6" s="2290"/>
      <c r="AH6" s="2290"/>
    </row>
    <row r="7" spans="1:38" ht="15" customHeight="1" thickBot="1" x14ac:dyDescent="0.4">
      <c r="A7" s="2785" t="s">
        <v>2562</v>
      </c>
      <c r="B7" s="2766" t="s">
        <v>2563</v>
      </c>
      <c r="C7" s="2308" t="s">
        <v>2564</v>
      </c>
      <c r="D7" s="2293">
        <v>1</v>
      </c>
      <c r="E7" s="2293">
        <v>1</v>
      </c>
      <c r="F7" s="2293">
        <v>1</v>
      </c>
      <c r="G7" s="2318">
        <v>5</v>
      </c>
      <c r="H7" s="2318">
        <f>IF(ISERROR(VLOOKUP(CONCATENATE($D7,".",$E7,".",$F7),IN_1G!$A$2:$Y$3000,6,FALSE))=TRUE,"",VLOOKUP(CONCATENATE($D7,".",$E7,".",$F7),IN_1G!$A$2:$Y$3000,6,FALSE))</f>
        <v>0</v>
      </c>
      <c r="I7" s="2318">
        <f>IF(ISERROR(VLOOKUP(CONCATENATE($D7,".",$E7,".",$F7),IN_1G!$A$2:$Y$3000,7,FALSE))=TRUE,"",VLOOKUP(CONCATENATE($D7,".",$E7,".",$F7),IN_1G!$A$2:$Y$3000,7,FALSE))</f>
        <v>0</v>
      </c>
      <c r="J7" s="2318">
        <f>IF(ISERROR(VLOOKUP(CONCATENATE($D7,".",$E7,".",$F7),IN_1G!$A$2:$Y$3000,8,FALSE))=TRUE,"",VLOOKUP(CONCATENATE($D7,".",$E7,".",$F7),IN_1G!$A$2:$Y$3000,8,FALSE))</f>
        <v>0</v>
      </c>
      <c r="K7" s="2318">
        <f>IF(ISERROR(VLOOKUP(CONCATENATE($D7,".",$E7,".",$F7),IN_1G!$A$2:$Y$3000,9,FALSE))=TRUE,"",VLOOKUP(CONCATENATE($D7,".",$E7,".",$F7),IN_1G!$A$2:$Y$3000,9,FALSE))</f>
        <v>0</v>
      </c>
      <c r="L7" s="2318">
        <f>IF(ISERROR(VLOOKUP(CONCATENATE($D7,".",$E7,".",$F7),IN_1G!$A$2:$Y$3000,10,FALSE))=TRUE,"",VLOOKUP(CONCATENATE($D7,".",$E7,".",$F7),IN_1G!$A$2:$Y$3000,10,FALSE))</f>
        <v>0</v>
      </c>
      <c r="M7" s="2318">
        <f>IF(ISERROR(VLOOKUP(CONCATENATE($D7,".",$E7,".",$F7),IN_1G!$A$2:$Y$3000,11,FALSE))=TRUE,"",VLOOKUP(CONCATENATE($D7,".",$E7,".",$F7),IN_1G!$A$2:$Y$3000,11,FALSE))</f>
        <v>0</v>
      </c>
      <c r="N7" s="2318">
        <f>IF(ISERROR(VLOOKUP(CONCATENATE($D7,".",$E7,".",$F7),IN_1G!$A$2:$Y$3000,12,FALSE))=TRUE,"",VLOOKUP(CONCATENATE($D7,".",$E7,".",$F7),IN_1G!$A$2:$Y$3000,12,FALSE))</f>
        <v>0</v>
      </c>
      <c r="O7" s="2318">
        <f>IF(ISERROR(VLOOKUP(CONCATENATE($D7,".",$E7,".",$F7),IN_1G!$A$2:$Y$3000,13,FALSE))=TRUE,"",VLOOKUP(CONCATENATE($D7,".",$E7,".",$F7),IN_1G!$A$2:$Y$3000,13,FALSE))</f>
        <v>0</v>
      </c>
      <c r="P7" s="2318">
        <f>IF(ISERROR(VLOOKUP(CONCATENATE($D7,".",$E7,".",$F7),IN_1G!$A$2:$Y$3000,14,FALSE))=TRUE,"",VLOOKUP(CONCATENATE($D7,".",$E7,".",$F7),IN_1G!$A$2:$Y$3000,14,FALSE))</f>
        <v>0</v>
      </c>
      <c r="Q7" s="2318">
        <f>IF(ISERROR(VLOOKUP(CONCATENATE($D7,".",$E7,".",$F7),IN_1G!$A$2:$Y$3000,15,FALSE))=TRUE,"",VLOOKUP(CONCATENATE($D7,".",$E7,".",$F7),IN_1G!$A$2:$Y$3000,15,FALSE))</f>
        <v>0</v>
      </c>
      <c r="R7" s="2318">
        <f>IF(ISERROR(VLOOKUP(CONCATENATE($D7,".",$E7,".",$F7),IN_1G!$A$2:$Y$3000,16,FALSE))=TRUE,"",VLOOKUP(CONCATENATE($D7,".",$E7,".",$F7),IN_1G!$A$2:$Y$3000,16,FALSE))</f>
        <v>0</v>
      </c>
      <c r="S7" s="2318">
        <f>IF(ISERROR(VLOOKUP(CONCATENATE($D7,".",$E7,".",$F7),IN_1G!$A$2:$Y$3000,17,FALSE))=TRUE,"",VLOOKUP(CONCATENATE($D7,".",$E7,".",$F7),IN_1G!$A$2:$Y$3000,17,FALSE))</f>
        <v>0</v>
      </c>
      <c r="T7" s="2318">
        <f>IF(ISERROR(VLOOKUP(CONCATENATE($D7,".",$E7,".",$F7),IN_1G!$A$2:$Y$3000,18,FALSE))=TRUE,"",VLOOKUP(CONCATENATE($D7,".",$E7,".",$F7),IN_1G!$A$2:$Y$3000,18,FALSE))</f>
        <v>0</v>
      </c>
      <c r="U7" s="2318">
        <f>IF(ISERROR(VLOOKUP(CONCATENATE($D7,".",$E7,".",$F7),IN_1G!$A$2:$Y$3000,19,FALSE))=TRUE,"",VLOOKUP(CONCATENATE($D7,".",$E7,".",$F7),IN_1G!$A$2:$Y$3000,19,FALSE))</f>
        <v>0</v>
      </c>
      <c r="V7" s="2318">
        <f>IF(ISERROR(VLOOKUP(CONCATENATE($D7,".",$E7,".",$F7),IN_1G!$A$2:$Y$3000,20,FALSE))=TRUE,"",VLOOKUP(CONCATENATE($D7,".",$E7,".",$F7),IN_1G!$A$2:$Y$3000,20,FALSE))</f>
        <v>0</v>
      </c>
      <c r="W7" s="2318">
        <f>IF(ISERROR(VLOOKUP(CONCATENATE($D7,".",$E7,".",$F7),IN_1G!$A$2:$Y$3000,21,FALSE))=TRUE,"",VLOOKUP(CONCATENATE($D7,".",$E7,".",$F7),IN_1G!$A$2:$Y$3000,21,FALSE))</f>
        <v>0</v>
      </c>
      <c r="X7" s="2318">
        <f>IF(ISERROR(VLOOKUP(CONCATENATE($D7,".",$E7,".",$F7),IN_1G!$A$2:$Y$3000,22,FALSE))=TRUE,"",VLOOKUP(CONCATENATE($D7,".",$E7,".",$F7),IN_1G!$A$2:$Y$3000,22,FALSE))</f>
        <v>0</v>
      </c>
      <c r="Y7" s="2318">
        <f>IF(ISERROR(VLOOKUP(CONCATENATE($D7,".",$E7,".",$F7),IN_1G!$A$2:$Y$3000,23,FALSE))=TRUE,"",VLOOKUP(CONCATENATE($D7,".",$E7,".",$F7),IN_1G!$A$2:$Y$3000,23,FALSE))</f>
        <v>0</v>
      </c>
      <c r="Z7" s="2318">
        <f>IF(ISERROR(VLOOKUP(CONCATENATE($D7,".",$E7,".",$F7),IN_1G!$A$2:$Y$3000,24,FALSE))=TRUE,"",VLOOKUP(CONCATENATE($D7,".",$E7,".",$F7),IN_1G!$A$2:$Y$3000,24,FALSE))</f>
        <v>0</v>
      </c>
      <c r="AA7" s="2318">
        <f>IF(ISERROR(VLOOKUP(CONCATENATE($D7,".",$E7,".",$F7),IN_1G!$A$2:$Y$3000,25,FALSE))=TRUE,"",VLOOKUP(CONCATENATE($D7,".",$E7,".",$F7),IN_1G!$A$2:$Y$3000,25,FALSE))</f>
        <v>0</v>
      </c>
      <c r="AB7" s="2318">
        <f>IF(ISERROR(VLOOKUP(CONCATENATE($D7,".",$E7,".",$F7),IN_1G!$A$2:$AA$3000,26,FALSE))=TRUE,"",VLOOKUP(CONCATENATE($D7,".",$E7,".",$F7),IN_1G!$A$2:$AA$3000,26,FALSE))</f>
        <v>0</v>
      </c>
      <c r="AC7" s="2318">
        <f>IF(ISERROR(VLOOKUP(CONCATENATE($D7,".",$E7,".",$F7),IN_1G!$A$2:$AA$3000,27,FALSE))=TRUE,"",VLOOKUP(CONCATENATE($D7,".",$E7,".",$F7),IN_1G!$A$2:$AA$3000,27,FALSE))</f>
        <v>0</v>
      </c>
      <c r="AD7" s="2294">
        <f t="shared" ref="AD7:AD70" si="0">SUM(G7:AC7)</f>
        <v>5</v>
      </c>
      <c r="AE7" s="2289"/>
      <c r="AF7" s="2313"/>
      <c r="AG7" s="2313"/>
      <c r="AH7" s="2313"/>
      <c r="AI7" s="2290"/>
      <c r="AJ7" s="2290"/>
      <c r="AK7" s="2290"/>
      <c r="AL7" s="2290"/>
    </row>
    <row r="8" spans="1:38" ht="27" customHeight="1" thickBot="1" x14ac:dyDescent="0.4">
      <c r="A8" s="2786"/>
      <c r="B8" s="2767"/>
      <c r="C8" s="2309" t="s">
        <v>2565</v>
      </c>
      <c r="D8" s="2295">
        <v>1</v>
      </c>
      <c r="E8" s="2295">
        <v>1</v>
      </c>
      <c r="F8" s="2295">
        <v>2</v>
      </c>
      <c r="G8" s="2318">
        <v>5</v>
      </c>
      <c r="H8" s="2318">
        <f>IF(ISERROR(VLOOKUP(CONCATENATE($D8,".",$E8,".",$F8),IN_1G!$A$2:$Y$3000,6,FALSE))=TRUE,"",VLOOKUP(CONCATENATE($D8,".",$E8,".",$F8),IN_1G!$A$2:$Y$3000,6,FALSE))</f>
        <v>0</v>
      </c>
      <c r="I8" s="2318">
        <f>IF(ISERROR(VLOOKUP(CONCATENATE($D8,".",$E8,".",$F8),IN_1G!$A$2:$Y$3000,7,FALSE))=TRUE,"",VLOOKUP(CONCATENATE($D8,".",$E8,".",$F8),IN_1G!$A$2:$Y$3000,7,FALSE))</f>
        <v>0</v>
      </c>
      <c r="J8" s="2318">
        <f>IF(ISERROR(VLOOKUP(CONCATENATE($D8,".",$E8,".",$F8),IN_1G!$A$2:$Y$3000,8,FALSE))=TRUE,"",VLOOKUP(CONCATENATE($D8,".",$E8,".",$F8),IN_1G!$A$2:$Y$3000,8,FALSE))</f>
        <v>0</v>
      </c>
      <c r="K8" s="2318">
        <f>IF(ISERROR(VLOOKUP(CONCATENATE($D8,".",$E8,".",$F8),IN_1G!$A$2:$Y$3000,9,FALSE))=TRUE,"",VLOOKUP(CONCATENATE($D8,".",$E8,".",$F8),IN_1G!$A$2:$Y$3000,9,FALSE))</f>
        <v>0</v>
      </c>
      <c r="L8" s="2318">
        <f>IF(ISERROR(VLOOKUP(CONCATENATE($D8,".",$E8,".",$F8),IN_1G!$A$2:$Y$3000,10,FALSE))=TRUE,"",VLOOKUP(CONCATENATE($D8,".",$E8,".",$F8),IN_1G!$A$2:$Y$3000,10,FALSE))</f>
        <v>0</v>
      </c>
      <c r="M8" s="2318">
        <f>IF(ISERROR(VLOOKUP(CONCATENATE($D8,".",$E8,".",$F8),IN_1G!$A$2:$Y$3000,11,FALSE))=TRUE,"",VLOOKUP(CONCATENATE($D8,".",$E8,".",$F8),IN_1G!$A$2:$Y$3000,11,FALSE))</f>
        <v>0</v>
      </c>
      <c r="N8" s="2318">
        <f>IF(ISERROR(VLOOKUP(CONCATENATE($D8,".",$E8,".",$F8),IN_1G!$A$2:$Y$3000,12,FALSE))=TRUE,"",VLOOKUP(CONCATENATE($D8,".",$E8,".",$F8),IN_1G!$A$2:$Y$3000,12,FALSE))</f>
        <v>0</v>
      </c>
      <c r="O8" s="2318">
        <f>IF(ISERROR(VLOOKUP(CONCATENATE($D8,".",$E8,".",$F8),IN_1G!$A$2:$Y$3000,13,FALSE))=TRUE,"",VLOOKUP(CONCATENATE($D8,".",$E8,".",$F8),IN_1G!$A$2:$Y$3000,13,FALSE))</f>
        <v>0</v>
      </c>
      <c r="P8" s="2318">
        <f>IF(ISERROR(VLOOKUP(CONCATENATE($D8,".",$E8,".",$F8),IN_1G!$A$2:$Y$3000,14,FALSE))=TRUE,"",VLOOKUP(CONCATENATE($D8,".",$E8,".",$F8),IN_1G!$A$2:$Y$3000,14,FALSE))</f>
        <v>0</v>
      </c>
      <c r="Q8" s="2318">
        <f>IF(ISERROR(VLOOKUP(CONCATENATE($D8,".",$E8,".",$F8),IN_1G!$A$2:$Y$3000,15,FALSE))=TRUE,"",VLOOKUP(CONCATENATE($D8,".",$E8,".",$F8),IN_1G!$A$2:$Y$3000,15,FALSE))</f>
        <v>0</v>
      </c>
      <c r="R8" s="2318">
        <f>IF(ISERROR(VLOOKUP(CONCATENATE($D8,".",$E8,".",$F8),IN_1G!$A$2:$Y$3000,16,FALSE))=TRUE,"",VLOOKUP(CONCATENATE($D8,".",$E8,".",$F8),IN_1G!$A$2:$Y$3000,16,FALSE))</f>
        <v>0</v>
      </c>
      <c r="S8" s="2318">
        <f>IF(ISERROR(VLOOKUP(CONCATENATE($D8,".",$E8,".",$F8),IN_1G!$A$2:$Y$3000,17,FALSE))=TRUE,"",VLOOKUP(CONCATENATE($D8,".",$E8,".",$F8),IN_1G!$A$2:$Y$3000,17,FALSE))</f>
        <v>0</v>
      </c>
      <c r="T8" s="2318">
        <f>IF(ISERROR(VLOOKUP(CONCATENATE($D8,".",$E8,".",$F8),IN_1G!$A$2:$Y$3000,18,FALSE))=TRUE,"",VLOOKUP(CONCATENATE($D8,".",$E8,".",$F8),IN_1G!$A$2:$Y$3000,18,FALSE))</f>
        <v>0</v>
      </c>
      <c r="U8" s="2318">
        <f>IF(ISERROR(VLOOKUP(CONCATENATE($D8,".",$E8,".",$F8),IN_1G!$A$2:$Y$3000,19,FALSE))=TRUE,"",VLOOKUP(CONCATENATE($D8,".",$E8,".",$F8),IN_1G!$A$2:$Y$3000,19,FALSE))</f>
        <v>0</v>
      </c>
      <c r="V8" s="2318">
        <f>IF(ISERROR(VLOOKUP(CONCATENATE($D8,".",$E8,".",$F8),IN_1G!$A$2:$Y$3000,20,FALSE))=TRUE,"",VLOOKUP(CONCATENATE($D8,".",$E8,".",$F8),IN_1G!$A$2:$Y$3000,20,FALSE))</f>
        <v>0</v>
      </c>
      <c r="W8" s="2318">
        <f>IF(ISERROR(VLOOKUP(CONCATENATE($D8,".",$E8,".",$F8),IN_1G!$A$2:$Y$3000,21,FALSE))=TRUE,"",VLOOKUP(CONCATENATE($D8,".",$E8,".",$F8),IN_1G!$A$2:$Y$3000,21,FALSE))</f>
        <v>0</v>
      </c>
      <c r="X8" s="2318">
        <f>IF(ISERROR(VLOOKUP(CONCATENATE($D8,".",$E8,".",$F8),IN_1G!$A$2:$Y$3000,22,FALSE))=TRUE,"",VLOOKUP(CONCATENATE($D8,".",$E8,".",$F8),IN_1G!$A$2:$Y$3000,22,FALSE))</f>
        <v>0</v>
      </c>
      <c r="Y8" s="2318">
        <f>IF(ISERROR(VLOOKUP(CONCATENATE($D8,".",$E8,".",$F8),IN_1G!$A$2:$Y$3000,23,FALSE))=TRUE,"",VLOOKUP(CONCATENATE($D8,".",$E8,".",$F8),IN_1G!$A$2:$Y$3000,23,FALSE))</f>
        <v>0</v>
      </c>
      <c r="Z8" s="2318">
        <f>IF(ISERROR(VLOOKUP(CONCATENATE($D8,".",$E8,".",$F8),IN_1G!$A$2:$Y$3000,24,FALSE))=TRUE,"",VLOOKUP(CONCATENATE($D8,".",$E8,".",$F8),IN_1G!$A$2:$Y$3000,24,FALSE))</f>
        <v>0</v>
      </c>
      <c r="AA8" s="2318">
        <f>IF(ISERROR(VLOOKUP(CONCATENATE($D8,".",$E8,".",$F8),IN_1G!$A$2:$Y$3000,25,FALSE))=TRUE,"",VLOOKUP(CONCATENATE($D8,".",$E8,".",$F8),IN_1G!$A$2:$Y$3000,25,FALSE))</f>
        <v>0</v>
      </c>
      <c r="AB8" s="2318">
        <f>IF(ISERROR(VLOOKUP(CONCATENATE($D8,".",$E8,".",$F8),IN_1G!$A$2:$AA$3000,26,FALSE))=TRUE,"",VLOOKUP(CONCATENATE($D8,".",$E8,".",$F8),IN_1G!$A$2:$AA$3000,26,FALSE))</f>
        <v>0</v>
      </c>
      <c r="AC8" s="2318">
        <f>IF(ISERROR(VLOOKUP(CONCATENATE($D8,".",$E8,".",$F8),IN_1G!$A$2:$AA$3000,27,FALSE))=TRUE,"",VLOOKUP(CONCATENATE($D8,".",$E8,".",$F8),IN_1G!$A$2:$AA$3000,27,FALSE))</f>
        <v>0</v>
      </c>
      <c r="AD8" s="2296">
        <f t="shared" si="0"/>
        <v>5</v>
      </c>
      <c r="AE8" s="2289"/>
      <c r="AF8" s="2313"/>
      <c r="AG8" s="2313"/>
      <c r="AH8" s="2313"/>
      <c r="AI8" s="2290"/>
      <c r="AJ8" s="2290"/>
      <c r="AK8" s="2290"/>
      <c r="AL8" s="2290"/>
    </row>
    <row r="9" spans="1:38" ht="28.2" customHeight="1" thickBot="1" x14ac:dyDescent="0.45">
      <c r="A9" s="2786"/>
      <c r="B9" s="2767"/>
      <c r="C9" s="2309" t="s">
        <v>2566</v>
      </c>
      <c r="D9" s="2295">
        <v>1</v>
      </c>
      <c r="E9" s="2295">
        <v>1</v>
      </c>
      <c r="F9" s="2293">
        <v>3</v>
      </c>
      <c r="G9" s="2318">
        <v>0</v>
      </c>
      <c r="H9" s="2318">
        <f>IF(ISERROR(VLOOKUP(CONCATENATE($D9,".",$E9,".",$F9),IN_1G!$A$2:$Y$3000,6,FALSE))=TRUE,"",VLOOKUP(CONCATENATE($D9,".",$E9,".",$F9),IN_1G!$A$2:$Y$3000,6,FALSE))</f>
        <v>0</v>
      </c>
      <c r="I9" s="2318">
        <f>IF(ISERROR(VLOOKUP(CONCATENATE($D9,".",$E9,".",$F9),IN_1G!$A$2:$Y$3000,7,FALSE))=TRUE,"",VLOOKUP(CONCATENATE($D9,".",$E9,".",$F9),IN_1G!$A$2:$Y$3000,7,FALSE))</f>
        <v>0</v>
      </c>
      <c r="J9" s="2318">
        <f>IF(ISERROR(VLOOKUP(CONCATENATE($D9,".",$E9,".",$F9),IN_1G!$A$2:$Y$3000,8,FALSE))=TRUE,"",VLOOKUP(CONCATENATE($D9,".",$E9,".",$F9),IN_1G!$A$2:$Y$3000,8,FALSE))</f>
        <v>0</v>
      </c>
      <c r="K9" s="2318">
        <f>IF(ISERROR(VLOOKUP(CONCATENATE($D9,".",$E9,".",$F9),IN_1G!$A$2:$Y$3000,9,FALSE))=TRUE,"",VLOOKUP(CONCATENATE($D9,".",$E9,".",$F9),IN_1G!$A$2:$Y$3000,9,FALSE))</f>
        <v>0</v>
      </c>
      <c r="L9" s="2318">
        <f>IF(ISERROR(VLOOKUP(CONCATENATE($D9,".",$E9,".",$F9),IN_1G!$A$2:$Y$3000,10,FALSE))=TRUE,"",VLOOKUP(CONCATENATE($D9,".",$E9,".",$F9),IN_1G!$A$2:$Y$3000,10,FALSE))</f>
        <v>0</v>
      </c>
      <c r="M9" s="2318">
        <f>IF(ISERROR(VLOOKUP(CONCATENATE($D9,".",$E9,".",$F9),IN_1G!$A$2:$Y$3000,11,FALSE))=TRUE,"",VLOOKUP(CONCATENATE($D9,".",$E9,".",$F9),IN_1G!$A$2:$Y$3000,11,FALSE))</f>
        <v>0</v>
      </c>
      <c r="N9" s="2318">
        <f>IF(ISERROR(VLOOKUP(CONCATENATE($D9,".",$E9,".",$F9),IN_1G!$A$2:$Y$3000,12,FALSE))=TRUE,"",VLOOKUP(CONCATENATE($D9,".",$E9,".",$F9),IN_1G!$A$2:$Y$3000,12,FALSE))</f>
        <v>0</v>
      </c>
      <c r="O9" s="2318">
        <f>IF(ISERROR(VLOOKUP(CONCATENATE($D9,".",$E9,".",$F9),IN_1G!$A$2:$Y$3000,13,FALSE))=TRUE,"",VLOOKUP(CONCATENATE($D9,".",$E9,".",$F9),IN_1G!$A$2:$Y$3000,13,FALSE))</f>
        <v>0</v>
      </c>
      <c r="P9" s="2318">
        <f>IF(ISERROR(VLOOKUP(CONCATENATE($D9,".",$E9,".",$F9),IN_1G!$A$2:$Y$3000,14,FALSE))=TRUE,"",VLOOKUP(CONCATENATE($D9,".",$E9,".",$F9),IN_1G!$A$2:$Y$3000,14,FALSE))</f>
        <v>0</v>
      </c>
      <c r="Q9" s="2318">
        <f>IF(ISERROR(VLOOKUP(CONCATENATE($D9,".",$E9,".",$F9),IN_1G!$A$2:$Y$3000,15,FALSE))=TRUE,"",VLOOKUP(CONCATENATE($D9,".",$E9,".",$F9),IN_1G!$A$2:$Y$3000,15,FALSE))</f>
        <v>0</v>
      </c>
      <c r="R9" s="2318">
        <f>IF(ISERROR(VLOOKUP(CONCATENATE($D9,".",$E9,".",$F9),IN_1G!$A$2:$Y$3000,16,FALSE))=TRUE,"",VLOOKUP(CONCATENATE($D9,".",$E9,".",$F9),IN_1G!$A$2:$Y$3000,16,FALSE))</f>
        <v>0</v>
      </c>
      <c r="S9" s="2318">
        <f>IF(ISERROR(VLOOKUP(CONCATENATE($D9,".",$E9,".",$F9),IN_1G!$A$2:$Y$3000,17,FALSE))=TRUE,"",VLOOKUP(CONCATENATE($D9,".",$E9,".",$F9),IN_1G!$A$2:$Y$3000,17,FALSE))</f>
        <v>0</v>
      </c>
      <c r="T9" s="2318">
        <f>IF(ISERROR(VLOOKUP(CONCATENATE($D9,".",$E9,".",$F9),IN_1G!$A$2:$Y$3000,18,FALSE))=TRUE,"",VLOOKUP(CONCATENATE($D9,".",$E9,".",$F9),IN_1G!$A$2:$Y$3000,18,FALSE))</f>
        <v>0</v>
      </c>
      <c r="U9" s="2318">
        <f>IF(ISERROR(VLOOKUP(CONCATENATE($D9,".",$E9,".",$F9),IN_1G!$A$2:$Y$3000,19,FALSE))=TRUE,"",VLOOKUP(CONCATENATE($D9,".",$E9,".",$F9),IN_1G!$A$2:$Y$3000,19,FALSE))</f>
        <v>0</v>
      </c>
      <c r="V9" s="2318">
        <f>IF(ISERROR(VLOOKUP(CONCATENATE($D9,".",$E9,".",$F9),IN_1G!$A$2:$Y$3000,20,FALSE))=TRUE,"",VLOOKUP(CONCATENATE($D9,".",$E9,".",$F9),IN_1G!$A$2:$Y$3000,20,FALSE))</f>
        <v>0</v>
      </c>
      <c r="W9" s="2318">
        <f>IF(ISERROR(VLOOKUP(CONCATENATE($D9,".",$E9,".",$F9),IN_1G!$A$2:$Y$3000,21,FALSE))=TRUE,"",VLOOKUP(CONCATENATE($D9,".",$E9,".",$F9),IN_1G!$A$2:$Y$3000,21,FALSE))</f>
        <v>0</v>
      </c>
      <c r="X9" s="2318">
        <f>IF(ISERROR(VLOOKUP(CONCATENATE($D9,".",$E9,".",$F9),IN_1G!$A$2:$Y$3000,22,FALSE))=TRUE,"",VLOOKUP(CONCATENATE($D9,".",$E9,".",$F9),IN_1G!$A$2:$Y$3000,22,FALSE))</f>
        <v>0</v>
      </c>
      <c r="Y9" s="2318">
        <f>IF(ISERROR(VLOOKUP(CONCATENATE($D9,".",$E9,".",$F9),IN_1G!$A$2:$Y$3000,23,FALSE))=TRUE,"",VLOOKUP(CONCATENATE($D9,".",$E9,".",$F9),IN_1G!$A$2:$Y$3000,23,FALSE))</f>
        <v>0</v>
      </c>
      <c r="Z9" s="2318">
        <f>IF(ISERROR(VLOOKUP(CONCATENATE($D9,".",$E9,".",$F9),IN_1G!$A$2:$Y$3000,24,FALSE))=TRUE,"",VLOOKUP(CONCATENATE($D9,".",$E9,".",$F9),IN_1G!$A$2:$Y$3000,24,FALSE))</f>
        <v>0</v>
      </c>
      <c r="AA9" s="2318">
        <f>IF(ISERROR(VLOOKUP(CONCATENATE($D9,".",$E9,".",$F9),IN_1G!$A$2:$Y$3000,25,FALSE))=TRUE,"",VLOOKUP(CONCATENATE($D9,".",$E9,".",$F9),IN_1G!$A$2:$Y$3000,25,FALSE))</f>
        <v>0</v>
      </c>
      <c r="AB9" s="2318">
        <f>IF(ISERROR(VLOOKUP(CONCATENATE($D9,".",$E9,".",$F9),IN_1G!$A$2:$AA$3000,26,FALSE))=TRUE,"",VLOOKUP(CONCATENATE($D9,".",$E9,".",$F9),IN_1G!$A$2:$AA$3000,26,FALSE))</f>
        <v>0</v>
      </c>
      <c r="AC9" s="2318">
        <f>IF(ISERROR(VLOOKUP(CONCATENATE($D9,".",$E9,".",$F9),IN_1G!$A$2:$AA$3000,27,FALSE))=TRUE,"",VLOOKUP(CONCATENATE($D9,".",$E9,".",$F9),IN_1G!$A$2:$AA$3000,27,FALSE))</f>
        <v>0</v>
      </c>
      <c r="AD9" s="2296">
        <f t="shared" si="0"/>
        <v>0</v>
      </c>
      <c r="AF9" s="2313"/>
      <c r="AG9" s="2313"/>
      <c r="AH9" s="2313"/>
    </row>
    <row r="10" spans="1:38" ht="15" customHeight="1" thickBot="1" x14ac:dyDescent="0.4">
      <c r="A10" s="2786"/>
      <c r="B10" s="2758" t="s">
        <v>2567</v>
      </c>
      <c r="C10" s="2309" t="s">
        <v>2568</v>
      </c>
      <c r="D10" s="2295">
        <v>1</v>
      </c>
      <c r="E10" s="2295">
        <v>2</v>
      </c>
      <c r="F10" s="2295">
        <v>4</v>
      </c>
      <c r="G10" s="2318">
        <v>22</v>
      </c>
      <c r="H10" s="2318">
        <f>IF(ISERROR(VLOOKUP(CONCATENATE($D10,".",$E10,".",$F10),IN_1G!$A$2:$Y$3000,6,FALSE))=TRUE,"",VLOOKUP(CONCATENATE($D10,".",$E10,".",$F10),IN_1G!$A$2:$Y$3000,6,FALSE))</f>
        <v>0</v>
      </c>
      <c r="I10" s="2318">
        <f>IF(ISERROR(VLOOKUP(CONCATENATE($D10,".",$E10,".",$F10),IN_1G!$A$2:$Y$3000,7,FALSE))=TRUE,"",VLOOKUP(CONCATENATE($D10,".",$E10,".",$F10),IN_1G!$A$2:$Y$3000,7,FALSE))</f>
        <v>0</v>
      </c>
      <c r="J10" s="2318">
        <f>IF(ISERROR(VLOOKUP(CONCATENATE($D10,".",$E10,".",$F10),IN_1G!$A$2:$Y$3000,8,FALSE))=TRUE,"",VLOOKUP(CONCATENATE($D10,".",$E10,".",$F10),IN_1G!$A$2:$Y$3000,8,FALSE))</f>
        <v>0</v>
      </c>
      <c r="K10" s="2318">
        <f>IF(ISERROR(VLOOKUP(CONCATENATE($D10,".",$E10,".",$F10),IN_1G!$A$2:$Y$3000,9,FALSE))=TRUE,"",VLOOKUP(CONCATENATE($D10,".",$E10,".",$F10),IN_1G!$A$2:$Y$3000,9,FALSE))</f>
        <v>0</v>
      </c>
      <c r="L10" s="2318">
        <f>IF(ISERROR(VLOOKUP(CONCATENATE($D10,".",$E10,".",$F10),IN_1G!$A$2:$Y$3000,10,FALSE))=TRUE,"",VLOOKUP(CONCATENATE($D10,".",$E10,".",$F10),IN_1G!$A$2:$Y$3000,10,FALSE))</f>
        <v>0</v>
      </c>
      <c r="M10" s="2318">
        <f>IF(ISERROR(VLOOKUP(CONCATENATE($D10,".",$E10,".",$F10),IN_1G!$A$2:$Y$3000,11,FALSE))=TRUE,"",VLOOKUP(CONCATENATE($D10,".",$E10,".",$F10),IN_1G!$A$2:$Y$3000,11,FALSE))</f>
        <v>0</v>
      </c>
      <c r="N10" s="2318">
        <f>IF(ISERROR(VLOOKUP(CONCATENATE($D10,".",$E10,".",$F10),IN_1G!$A$2:$Y$3000,12,FALSE))=TRUE,"",VLOOKUP(CONCATENATE($D10,".",$E10,".",$F10),IN_1G!$A$2:$Y$3000,12,FALSE))</f>
        <v>0</v>
      </c>
      <c r="O10" s="2318">
        <f>IF(ISERROR(VLOOKUP(CONCATENATE($D10,".",$E10,".",$F10),IN_1G!$A$2:$Y$3000,13,FALSE))=TRUE,"",VLOOKUP(CONCATENATE($D10,".",$E10,".",$F10),IN_1G!$A$2:$Y$3000,13,FALSE))</f>
        <v>0</v>
      </c>
      <c r="P10" s="2318">
        <f>IF(ISERROR(VLOOKUP(CONCATENATE($D10,".",$E10,".",$F10),IN_1G!$A$2:$Y$3000,14,FALSE))=TRUE,"",VLOOKUP(CONCATENATE($D10,".",$E10,".",$F10),IN_1G!$A$2:$Y$3000,14,FALSE))</f>
        <v>0</v>
      </c>
      <c r="Q10" s="2318">
        <f>IF(ISERROR(VLOOKUP(CONCATENATE($D10,".",$E10,".",$F10),IN_1G!$A$2:$Y$3000,15,FALSE))=TRUE,"",VLOOKUP(CONCATENATE($D10,".",$E10,".",$F10),IN_1G!$A$2:$Y$3000,15,FALSE))</f>
        <v>0</v>
      </c>
      <c r="R10" s="2318">
        <f>IF(ISERROR(VLOOKUP(CONCATENATE($D10,".",$E10,".",$F10),IN_1G!$A$2:$Y$3000,16,FALSE))=TRUE,"",VLOOKUP(CONCATENATE($D10,".",$E10,".",$F10),IN_1G!$A$2:$Y$3000,16,FALSE))</f>
        <v>0</v>
      </c>
      <c r="S10" s="2318">
        <f>IF(ISERROR(VLOOKUP(CONCATENATE($D10,".",$E10,".",$F10),IN_1G!$A$2:$Y$3000,17,FALSE))=TRUE,"",VLOOKUP(CONCATENATE($D10,".",$E10,".",$F10),IN_1G!$A$2:$Y$3000,17,FALSE))</f>
        <v>0</v>
      </c>
      <c r="T10" s="2318">
        <f>IF(ISERROR(VLOOKUP(CONCATENATE($D10,".",$E10,".",$F10),IN_1G!$A$2:$Y$3000,18,FALSE))=TRUE,"",VLOOKUP(CONCATENATE($D10,".",$E10,".",$F10),IN_1G!$A$2:$Y$3000,18,FALSE))</f>
        <v>0</v>
      </c>
      <c r="U10" s="2318">
        <f>IF(ISERROR(VLOOKUP(CONCATENATE($D10,".",$E10,".",$F10),IN_1G!$A$2:$Y$3000,19,FALSE))=TRUE,"",VLOOKUP(CONCATENATE($D10,".",$E10,".",$F10),IN_1G!$A$2:$Y$3000,19,FALSE))</f>
        <v>0</v>
      </c>
      <c r="V10" s="2318">
        <f>IF(ISERROR(VLOOKUP(CONCATENATE($D10,".",$E10,".",$F10),IN_1G!$A$2:$Y$3000,20,FALSE))=TRUE,"",VLOOKUP(CONCATENATE($D10,".",$E10,".",$F10),IN_1G!$A$2:$Y$3000,20,FALSE))</f>
        <v>0</v>
      </c>
      <c r="W10" s="2318">
        <f>IF(ISERROR(VLOOKUP(CONCATENATE($D10,".",$E10,".",$F10),IN_1G!$A$2:$Y$3000,21,FALSE))=TRUE,"",VLOOKUP(CONCATENATE($D10,".",$E10,".",$F10),IN_1G!$A$2:$Y$3000,21,FALSE))</f>
        <v>0</v>
      </c>
      <c r="X10" s="2318">
        <f>IF(ISERROR(VLOOKUP(CONCATENATE($D10,".",$E10,".",$F10),IN_1G!$A$2:$Y$3000,22,FALSE))=TRUE,"",VLOOKUP(CONCATENATE($D10,".",$E10,".",$F10),IN_1G!$A$2:$Y$3000,22,FALSE))</f>
        <v>0</v>
      </c>
      <c r="Y10" s="2318">
        <f>IF(ISERROR(VLOOKUP(CONCATENATE($D10,".",$E10,".",$F10),IN_1G!$A$2:$Y$3000,23,FALSE))=TRUE,"",VLOOKUP(CONCATENATE($D10,".",$E10,".",$F10),IN_1G!$A$2:$Y$3000,23,FALSE))</f>
        <v>0</v>
      </c>
      <c r="Z10" s="2318">
        <f>IF(ISERROR(VLOOKUP(CONCATENATE($D10,".",$E10,".",$F10),IN_1G!$A$2:$Y$3000,24,FALSE))=TRUE,"",VLOOKUP(CONCATENATE($D10,".",$E10,".",$F10),IN_1G!$A$2:$Y$3000,24,FALSE))</f>
        <v>0</v>
      </c>
      <c r="AA10" s="2318">
        <f>IF(ISERROR(VLOOKUP(CONCATENATE($D10,".",$E10,".",$F10),IN_1G!$A$2:$Y$3000,25,FALSE))=TRUE,"",VLOOKUP(CONCATENATE($D10,".",$E10,".",$F10),IN_1G!$A$2:$Y$3000,25,FALSE))</f>
        <v>0</v>
      </c>
      <c r="AB10" s="2318">
        <f>IF(ISERROR(VLOOKUP(CONCATENATE($D10,".",$E10,".",$F10),IN_1G!$A$2:$AA$3000,26,FALSE))=TRUE,"",VLOOKUP(CONCATENATE($D10,".",$E10,".",$F10),IN_1G!$A$2:$AA$3000,26,FALSE))</f>
        <v>0</v>
      </c>
      <c r="AC10" s="2318">
        <f>IF(ISERROR(VLOOKUP(CONCATENATE($D10,".",$E10,".",$F10),IN_1G!$A$2:$AA$3000,27,FALSE))=TRUE,"",VLOOKUP(CONCATENATE($D10,".",$E10,".",$F10),IN_1G!$A$2:$AA$3000,27,FALSE))</f>
        <v>0</v>
      </c>
      <c r="AD10" s="2296">
        <f t="shared" si="0"/>
        <v>22</v>
      </c>
      <c r="AE10" s="2289"/>
      <c r="AF10" s="2313"/>
      <c r="AG10" s="2313"/>
      <c r="AH10" s="2313"/>
      <c r="AI10" s="2290"/>
      <c r="AJ10" s="2290"/>
      <c r="AK10" s="2290"/>
      <c r="AL10" s="2290"/>
    </row>
    <row r="11" spans="1:38" ht="28.2" customHeight="1" thickBot="1" x14ac:dyDescent="0.4">
      <c r="A11" s="2786"/>
      <c r="B11" s="2767"/>
      <c r="C11" s="2309" t="s">
        <v>2569</v>
      </c>
      <c r="D11" s="2295">
        <v>1</v>
      </c>
      <c r="E11" s="2295">
        <v>2</v>
      </c>
      <c r="F11" s="2293">
        <v>5</v>
      </c>
      <c r="G11" s="2318">
        <v>19</v>
      </c>
      <c r="H11" s="2318">
        <f>IF(ISERROR(VLOOKUP(CONCATENATE($D11,".",$E11,".",$F11),IN_1G!$A$2:$Y$3000,6,FALSE))=TRUE,"",VLOOKUP(CONCATENATE($D11,".",$E11,".",$F11),IN_1G!$A$2:$Y$3000,6,FALSE))</f>
        <v>0</v>
      </c>
      <c r="I11" s="2318">
        <f>IF(ISERROR(VLOOKUP(CONCATENATE($D11,".",$E11,".",$F11),IN_1G!$A$2:$Y$3000,7,FALSE))=TRUE,"",VLOOKUP(CONCATENATE($D11,".",$E11,".",$F11),IN_1G!$A$2:$Y$3000,7,FALSE))</f>
        <v>0</v>
      </c>
      <c r="J11" s="2318">
        <f>IF(ISERROR(VLOOKUP(CONCATENATE($D11,".",$E11,".",$F11),IN_1G!$A$2:$Y$3000,8,FALSE))=TRUE,"",VLOOKUP(CONCATENATE($D11,".",$E11,".",$F11),IN_1G!$A$2:$Y$3000,8,FALSE))</f>
        <v>0</v>
      </c>
      <c r="K11" s="2318">
        <f>IF(ISERROR(VLOOKUP(CONCATENATE($D11,".",$E11,".",$F11),IN_1G!$A$2:$Y$3000,9,FALSE))=TRUE,"",VLOOKUP(CONCATENATE($D11,".",$E11,".",$F11),IN_1G!$A$2:$Y$3000,9,FALSE))</f>
        <v>0</v>
      </c>
      <c r="L11" s="2318">
        <f>IF(ISERROR(VLOOKUP(CONCATENATE($D11,".",$E11,".",$F11),IN_1G!$A$2:$Y$3000,10,FALSE))=TRUE,"",VLOOKUP(CONCATENATE($D11,".",$E11,".",$F11),IN_1G!$A$2:$Y$3000,10,FALSE))</f>
        <v>0</v>
      </c>
      <c r="M11" s="2318">
        <f>IF(ISERROR(VLOOKUP(CONCATENATE($D11,".",$E11,".",$F11),IN_1G!$A$2:$Y$3000,11,FALSE))=TRUE,"",VLOOKUP(CONCATENATE($D11,".",$E11,".",$F11),IN_1G!$A$2:$Y$3000,11,FALSE))</f>
        <v>0</v>
      </c>
      <c r="N11" s="2318">
        <f>IF(ISERROR(VLOOKUP(CONCATENATE($D11,".",$E11,".",$F11),IN_1G!$A$2:$Y$3000,12,FALSE))=TRUE,"",VLOOKUP(CONCATENATE($D11,".",$E11,".",$F11),IN_1G!$A$2:$Y$3000,12,FALSE))</f>
        <v>0</v>
      </c>
      <c r="O11" s="2318">
        <f>IF(ISERROR(VLOOKUP(CONCATENATE($D11,".",$E11,".",$F11),IN_1G!$A$2:$Y$3000,13,FALSE))=TRUE,"",VLOOKUP(CONCATENATE($D11,".",$E11,".",$F11),IN_1G!$A$2:$Y$3000,13,FALSE))</f>
        <v>0</v>
      </c>
      <c r="P11" s="2318">
        <f>IF(ISERROR(VLOOKUP(CONCATENATE($D11,".",$E11,".",$F11),IN_1G!$A$2:$Y$3000,14,FALSE))=TRUE,"",VLOOKUP(CONCATENATE($D11,".",$E11,".",$F11),IN_1G!$A$2:$Y$3000,14,FALSE))</f>
        <v>0</v>
      </c>
      <c r="Q11" s="2318">
        <f>IF(ISERROR(VLOOKUP(CONCATENATE($D11,".",$E11,".",$F11),IN_1G!$A$2:$Y$3000,15,FALSE))=TRUE,"",VLOOKUP(CONCATENATE($D11,".",$E11,".",$F11),IN_1G!$A$2:$Y$3000,15,FALSE))</f>
        <v>0</v>
      </c>
      <c r="R11" s="2318">
        <f>IF(ISERROR(VLOOKUP(CONCATENATE($D11,".",$E11,".",$F11),IN_1G!$A$2:$Y$3000,16,FALSE))=TRUE,"",VLOOKUP(CONCATENATE($D11,".",$E11,".",$F11),IN_1G!$A$2:$Y$3000,16,FALSE))</f>
        <v>0</v>
      </c>
      <c r="S11" s="2318">
        <f>IF(ISERROR(VLOOKUP(CONCATENATE($D11,".",$E11,".",$F11),IN_1G!$A$2:$Y$3000,17,FALSE))=TRUE,"",VLOOKUP(CONCATENATE($D11,".",$E11,".",$F11),IN_1G!$A$2:$Y$3000,17,FALSE))</f>
        <v>0</v>
      </c>
      <c r="T11" s="2318">
        <f>IF(ISERROR(VLOOKUP(CONCATENATE($D11,".",$E11,".",$F11),IN_1G!$A$2:$Y$3000,18,FALSE))=TRUE,"",VLOOKUP(CONCATENATE($D11,".",$E11,".",$F11),IN_1G!$A$2:$Y$3000,18,FALSE))</f>
        <v>0</v>
      </c>
      <c r="U11" s="2318">
        <f>IF(ISERROR(VLOOKUP(CONCATENATE($D11,".",$E11,".",$F11),IN_1G!$A$2:$Y$3000,19,FALSE))=TRUE,"",VLOOKUP(CONCATENATE($D11,".",$E11,".",$F11),IN_1G!$A$2:$Y$3000,19,FALSE))</f>
        <v>0</v>
      </c>
      <c r="V11" s="2318">
        <f>IF(ISERROR(VLOOKUP(CONCATENATE($D11,".",$E11,".",$F11),IN_1G!$A$2:$Y$3000,20,FALSE))=TRUE,"",VLOOKUP(CONCATENATE($D11,".",$E11,".",$F11),IN_1G!$A$2:$Y$3000,20,FALSE))</f>
        <v>0</v>
      </c>
      <c r="W11" s="2318">
        <f>IF(ISERROR(VLOOKUP(CONCATENATE($D11,".",$E11,".",$F11),IN_1G!$A$2:$Y$3000,21,FALSE))=TRUE,"",VLOOKUP(CONCATENATE($D11,".",$E11,".",$F11),IN_1G!$A$2:$Y$3000,21,FALSE))</f>
        <v>0</v>
      </c>
      <c r="X11" s="2318">
        <f>IF(ISERROR(VLOOKUP(CONCATENATE($D11,".",$E11,".",$F11),IN_1G!$A$2:$Y$3000,22,FALSE))=TRUE,"",VLOOKUP(CONCATENATE($D11,".",$E11,".",$F11),IN_1G!$A$2:$Y$3000,22,FALSE))</f>
        <v>0</v>
      </c>
      <c r="Y11" s="2318">
        <f>IF(ISERROR(VLOOKUP(CONCATENATE($D11,".",$E11,".",$F11),IN_1G!$A$2:$Y$3000,23,FALSE))=TRUE,"",VLOOKUP(CONCATENATE($D11,".",$E11,".",$F11),IN_1G!$A$2:$Y$3000,23,FALSE))</f>
        <v>0</v>
      </c>
      <c r="Z11" s="2318">
        <f>IF(ISERROR(VLOOKUP(CONCATENATE($D11,".",$E11,".",$F11),IN_1G!$A$2:$Y$3000,24,FALSE))=TRUE,"",VLOOKUP(CONCATENATE($D11,".",$E11,".",$F11),IN_1G!$A$2:$Y$3000,24,FALSE))</f>
        <v>0</v>
      </c>
      <c r="AA11" s="2318">
        <f>IF(ISERROR(VLOOKUP(CONCATENATE($D11,".",$E11,".",$F11),IN_1G!$A$2:$Y$3000,25,FALSE))=TRUE,"",VLOOKUP(CONCATENATE($D11,".",$E11,".",$F11),IN_1G!$A$2:$Y$3000,25,FALSE))</f>
        <v>0</v>
      </c>
      <c r="AB11" s="2318">
        <f>IF(ISERROR(VLOOKUP(CONCATENATE($D11,".",$E11,".",$F11),IN_1G!$A$2:$AA$3000,26,FALSE))=TRUE,"",VLOOKUP(CONCATENATE($D11,".",$E11,".",$F11),IN_1G!$A$2:$AA$3000,26,FALSE))</f>
        <v>0</v>
      </c>
      <c r="AC11" s="2318">
        <f>IF(ISERROR(VLOOKUP(CONCATENATE($D11,".",$E11,".",$F11),IN_1G!$A$2:$AA$3000,27,FALSE))=TRUE,"",VLOOKUP(CONCATENATE($D11,".",$E11,".",$F11),IN_1G!$A$2:$AA$3000,27,FALSE))</f>
        <v>0</v>
      </c>
      <c r="AD11" s="2296">
        <f t="shared" si="0"/>
        <v>19</v>
      </c>
      <c r="AE11" s="2289"/>
      <c r="AF11" s="2313"/>
      <c r="AG11" s="2313"/>
      <c r="AH11" s="2313"/>
      <c r="AI11" s="2290"/>
      <c r="AJ11" s="2290"/>
      <c r="AK11" s="2290"/>
      <c r="AL11" s="2290"/>
    </row>
    <row r="12" spans="1:38" ht="28.2" customHeight="1" thickBot="1" x14ac:dyDescent="0.4">
      <c r="A12" s="2786"/>
      <c r="B12" s="2767"/>
      <c r="C12" s="2309" t="s">
        <v>2570</v>
      </c>
      <c r="D12" s="2295">
        <v>1</v>
      </c>
      <c r="E12" s="2295">
        <v>2</v>
      </c>
      <c r="F12" s="2295">
        <v>6</v>
      </c>
      <c r="G12" s="2318">
        <v>0</v>
      </c>
      <c r="H12" s="2318">
        <f>IF(ISERROR(VLOOKUP(CONCATENATE($D12,".",$E12,".",$F12),IN_1G!$A$2:$Y$3000,6,FALSE))=TRUE,"",VLOOKUP(CONCATENATE($D12,".",$E12,".",$F12),IN_1G!$A$2:$Y$3000,6,FALSE))</f>
        <v>0</v>
      </c>
      <c r="I12" s="2318">
        <f>IF(ISERROR(VLOOKUP(CONCATENATE($D12,".",$E12,".",$F12),IN_1G!$A$2:$Y$3000,7,FALSE))=TRUE,"",VLOOKUP(CONCATENATE($D12,".",$E12,".",$F12),IN_1G!$A$2:$Y$3000,7,FALSE))</f>
        <v>0</v>
      </c>
      <c r="J12" s="2318">
        <f>IF(ISERROR(VLOOKUP(CONCATENATE($D12,".",$E12,".",$F12),IN_1G!$A$2:$Y$3000,8,FALSE))=TRUE,"",VLOOKUP(CONCATENATE($D12,".",$E12,".",$F12),IN_1G!$A$2:$Y$3000,8,FALSE))</f>
        <v>0</v>
      </c>
      <c r="K12" s="2318">
        <f>IF(ISERROR(VLOOKUP(CONCATENATE($D12,".",$E12,".",$F12),IN_1G!$A$2:$Y$3000,9,FALSE))=TRUE,"",VLOOKUP(CONCATENATE($D12,".",$E12,".",$F12),IN_1G!$A$2:$Y$3000,9,FALSE))</f>
        <v>0</v>
      </c>
      <c r="L12" s="2318">
        <f>IF(ISERROR(VLOOKUP(CONCATENATE($D12,".",$E12,".",$F12),IN_1G!$A$2:$Y$3000,10,FALSE))=TRUE,"",VLOOKUP(CONCATENATE($D12,".",$E12,".",$F12),IN_1G!$A$2:$Y$3000,10,FALSE))</f>
        <v>0</v>
      </c>
      <c r="M12" s="2318">
        <f>IF(ISERROR(VLOOKUP(CONCATENATE($D12,".",$E12,".",$F12),IN_1G!$A$2:$Y$3000,11,FALSE))=TRUE,"",VLOOKUP(CONCATENATE($D12,".",$E12,".",$F12),IN_1G!$A$2:$Y$3000,11,FALSE))</f>
        <v>0</v>
      </c>
      <c r="N12" s="2318">
        <f>IF(ISERROR(VLOOKUP(CONCATENATE($D12,".",$E12,".",$F12),IN_1G!$A$2:$Y$3000,12,FALSE))=TRUE,"",VLOOKUP(CONCATENATE($D12,".",$E12,".",$F12),IN_1G!$A$2:$Y$3000,12,FALSE))</f>
        <v>0</v>
      </c>
      <c r="O12" s="2318">
        <f>IF(ISERROR(VLOOKUP(CONCATENATE($D12,".",$E12,".",$F12),IN_1G!$A$2:$Y$3000,13,FALSE))=TRUE,"",VLOOKUP(CONCATENATE($D12,".",$E12,".",$F12),IN_1G!$A$2:$Y$3000,13,FALSE))</f>
        <v>0</v>
      </c>
      <c r="P12" s="2318">
        <f>IF(ISERROR(VLOOKUP(CONCATENATE($D12,".",$E12,".",$F12),IN_1G!$A$2:$Y$3000,14,FALSE))=TRUE,"",VLOOKUP(CONCATENATE($D12,".",$E12,".",$F12),IN_1G!$A$2:$Y$3000,14,FALSE))</f>
        <v>0</v>
      </c>
      <c r="Q12" s="2318">
        <f>IF(ISERROR(VLOOKUP(CONCATENATE($D12,".",$E12,".",$F12),IN_1G!$A$2:$Y$3000,15,FALSE))=TRUE,"",VLOOKUP(CONCATENATE($D12,".",$E12,".",$F12),IN_1G!$A$2:$Y$3000,15,FALSE))</f>
        <v>0</v>
      </c>
      <c r="R12" s="2318">
        <f>IF(ISERROR(VLOOKUP(CONCATENATE($D12,".",$E12,".",$F12),IN_1G!$A$2:$Y$3000,16,FALSE))=TRUE,"",VLOOKUP(CONCATENATE($D12,".",$E12,".",$F12),IN_1G!$A$2:$Y$3000,16,FALSE))</f>
        <v>0</v>
      </c>
      <c r="S12" s="2318">
        <f>IF(ISERROR(VLOOKUP(CONCATENATE($D12,".",$E12,".",$F12),IN_1G!$A$2:$Y$3000,17,FALSE))=TRUE,"",VLOOKUP(CONCATENATE($D12,".",$E12,".",$F12),IN_1G!$A$2:$Y$3000,17,FALSE))</f>
        <v>0</v>
      </c>
      <c r="T12" s="2318">
        <f>IF(ISERROR(VLOOKUP(CONCATENATE($D12,".",$E12,".",$F12),IN_1G!$A$2:$Y$3000,18,FALSE))=TRUE,"",VLOOKUP(CONCATENATE($D12,".",$E12,".",$F12),IN_1G!$A$2:$Y$3000,18,FALSE))</f>
        <v>0</v>
      </c>
      <c r="U12" s="2318">
        <f>IF(ISERROR(VLOOKUP(CONCATENATE($D12,".",$E12,".",$F12),IN_1G!$A$2:$Y$3000,19,FALSE))=TRUE,"",VLOOKUP(CONCATENATE($D12,".",$E12,".",$F12),IN_1G!$A$2:$Y$3000,19,FALSE))</f>
        <v>0</v>
      </c>
      <c r="V12" s="2318">
        <f>IF(ISERROR(VLOOKUP(CONCATENATE($D12,".",$E12,".",$F12),IN_1G!$A$2:$Y$3000,20,FALSE))=TRUE,"",VLOOKUP(CONCATENATE($D12,".",$E12,".",$F12),IN_1G!$A$2:$Y$3000,20,FALSE))</f>
        <v>0</v>
      </c>
      <c r="W12" s="2318">
        <f>IF(ISERROR(VLOOKUP(CONCATENATE($D12,".",$E12,".",$F12),IN_1G!$A$2:$Y$3000,21,FALSE))=TRUE,"",VLOOKUP(CONCATENATE($D12,".",$E12,".",$F12),IN_1G!$A$2:$Y$3000,21,FALSE))</f>
        <v>0</v>
      </c>
      <c r="X12" s="2318">
        <f>IF(ISERROR(VLOOKUP(CONCATENATE($D12,".",$E12,".",$F12),IN_1G!$A$2:$Y$3000,22,FALSE))=TRUE,"",VLOOKUP(CONCATENATE($D12,".",$E12,".",$F12),IN_1G!$A$2:$Y$3000,22,FALSE))</f>
        <v>0</v>
      </c>
      <c r="Y12" s="2318">
        <f>IF(ISERROR(VLOOKUP(CONCATENATE($D12,".",$E12,".",$F12),IN_1G!$A$2:$Y$3000,23,FALSE))=TRUE,"",VLOOKUP(CONCATENATE($D12,".",$E12,".",$F12),IN_1G!$A$2:$Y$3000,23,FALSE))</f>
        <v>0</v>
      </c>
      <c r="Z12" s="2318">
        <f>IF(ISERROR(VLOOKUP(CONCATENATE($D12,".",$E12,".",$F12),IN_1G!$A$2:$Y$3000,24,FALSE))=TRUE,"",VLOOKUP(CONCATENATE($D12,".",$E12,".",$F12),IN_1G!$A$2:$Y$3000,24,FALSE))</f>
        <v>0</v>
      </c>
      <c r="AA12" s="2318">
        <f>IF(ISERROR(VLOOKUP(CONCATENATE($D12,".",$E12,".",$F12),IN_1G!$A$2:$Y$3000,25,FALSE))=TRUE,"",VLOOKUP(CONCATENATE($D12,".",$E12,".",$F12),IN_1G!$A$2:$Y$3000,25,FALSE))</f>
        <v>0</v>
      </c>
      <c r="AB12" s="2318">
        <f>IF(ISERROR(VLOOKUP(CONCATENATE($D12,".",$E12,".",$F12),IN_1G!$A$2:$AA$3000,26,FALSE))=TRUE,"",VLOOKUP(CONCATENATE($D12,".",$E12,".",$F12),IN_1G!$A$2:$AA$3000,26,FALSE))</f>
        <v>0</v>
      </c>
      <c r="AC12" s="2318">
        <f>IF(ISERROR(VLOOKUP(CONCATENATE($D12,".",$E12,".",$F12),IN_1G!$A$2:$AA$3000,27,FALSE))=TRUE,"",VLOOKUP(CONCATENATE($D12,".",$E12,".",$F12),IN_1G!$A$2:$AA$3000,27,FALSE))</f>
        <v>0</v>
      </c>
      <c r="AD12" s="2296">
        <f>SUM(G12:AC12)</f>
        <v>0</v>
      </c>
      <c r="AE12" s="2289"/>
      <c r="AF12" s="2313"/>
      <c r="AG12" s="2313"/>
      <c r="AH12" s="2313"/>
      <c r="AI12" s="2297"/>
      <c r="AJ12" s="2297"/>
      <c r="AK12" s="2297"/>
      <c r="AL12" s="2297"/>
    </row>
    <row r="13" spans="1:38" ht="15" customHeight="1" thickBot="1" x14ac:dyDescent="0.4">
      <c r="A13" s="2786"/>
      <c r="B13" s="2758" t="s">
        <v>2571</v>
      </c>
      <c r="C13" s="2309" t="s">
        <v>2568</v>
      </c>
      <c r="D13" s="2295">
        <v>1</v>
      </c>
      <c r="E13" s="2295">
        <v>3</v>
      </c>
      <c r="F13" s="2293">
        <v>7</v>
      </c>
      <c r="G13" s="2318">
        <v>13</v>
      </c>
      <c r="H13" s="2318">
        <f>IF(ISERROR(VLOOKUP(CONCATENATE($D13,".",$E13,".",$F13),IN_1G!$A$2:$Y$3000,6,FALSE))=TRUE,"",VLOOKUP(CONCATENATE($D13,".",$E13,".",$F13),IN_1G!$A$2:$Y$3000,6,FALSE))</f>
        <v>0</v>
      </c>
      <c r="I13" s="2318">
        <f>IF(ISERROR(VLOOKUP(CONCATENATE($D13,".",$E13,".",$F13),IN_1G!$A$2:$Y$3000,7,FALSE))=TRUE,"",VLOOKUP(CONCATENATE($D13,".",$E13,".",$F13),IN_1G!$A$2:$Y$3000,7,FALSE))</f>
        <v>0</v>
      </c>
      <c r="J13" s="2318">
        <f>IF(ISERROR(VLOOKUP(CONCATENATE($D13,".",$E13,".",$F13),IN_1G!$A$2:$Y$3000,8,FALSE))=TRUE,"",VLOOKUP(CONCATENATE($D13,".",$E13,".",$F13),IN_1G!$A$2:$Y$3000,8,FALSE))</f>
        <v>0</v>
      </c>
      <c r="K13" s="2318">
        <f>IF(ISERROR(VLOOKUP(CONCATENATE($D13,".",$E13,".",$F13),IN_1G!$A$2:$Y$3000,9,FALSE))=TRUE,"",VLOOKUP(CONCATENATE($D13,".",$E13,".",$F13),IN_1G!$A$2:$Y$3000,9,FALSE))</f>
        <v>0</v>
      </c>
      <c r="L13" s="2318">
        <f>IF(ISERROR(VLOOKUP(CONCATENATE($D13,".",$E13,".",$F13),IN_1G!$A$2:$Y$3000,10,FALSE))=TRUE,"",VLOOKUP(CONCATENATE($D13,".",$E13,".",$F13),IN_1G!$A$2:$Y$3000,10,FALSE))</f>
        <v>0</v>
      </c>
      <c r="M13" s="2318">
        <f>IF(ISERROR(VLOOKUP(CONCATENATE($D13,".",$E13,".",$F13),IN_1G!$A$2:$Y$3000,11,FALSE))=TRUE,"",VLOOKUP(CONCATENATE($D13,".",$E13,".",$F13),IN_1G!$A$2:$Y$3000,11,FALSE))</f>
        <v>0</v>
      </c>
      <c r="N13" s="2318">
        <f>IF(ISERROR(VLOOKUP(CONCATENATE($D13,".",$E13,".",$F13),IN_1G!$A$2:$Y$3000,12,FALSE))=TRUE,"",VLOOKUP(CONCATENATE($D13,".",$E13,".",$F13),IN_1G!$A$2:$Y$3000,12,FALSE))</f>
        <v>0</v>
      </c>
      <c r="O13" s="2318">
        <f>IF(ISERROR(VLOOKUP(CONCATENATE($D13,".",$E13,".",$F13),IN_1G!$A$2:$Y$3000,13,FALSE))=TRUE,"",VLOOKUP(CONCATENATE($D13,".",$E13,".",$F13),IN_1G!$A$2:$Y$3000,13,FALSE))</f>
        <v>0</v>
      </c>
      <c r="P13" s="2318">
        <f>IF(ISERROR(VLOOKUP(CONCATENATE($D13,".",$E13,".",$F13),IN_1G!$A$2:$Y$3000,14,FALSE))=TRUE,"",VLOOKUP(CONCATENATE($D13,".",$E13,".",$F13),IN_1G!$A$2:$Y$3000,14,FALSE))</f>
        <v>0</v>
      </c>
      <c r="Q13" s="2318">
        <f>IF(ISERROR(VLOOKUP(CONCATENATE($D13,".",$E13,".",$F13),IN_1G!$A$2:$Y$3000,15,FALSE))=TRUE,"",VLOOKUP(CONCATENATE($D13,".",$E13,".",$F13),IN_1G!$A$2:$Y$3000,15,FALSE))</f>
        <v>0</v>
      </c>
      <c r="R13" s="2318">
        <f>IF(ISERROR(VLOOKUP(CONCATENATE($D13,".",$E13,".",$F13),IN_1G!$A$2:$Y$3000,16,FALSE))=TRUE,"",VLOOKUP(CONCATENATE($D13,".",$E13,".",$F13),IN_1G!$A$2:$Y$3000,16,FALSE))</f>
        <v>0</v>
      </c>
      <c r="S13" s="2318">
        <f>IF(ISERROR(VLOOKUP(CONCATENATE($D13,".",$E13,".",$F13),IN_1G!$A$2:$Y$3000,17,FALSE))=TRUE,"",VLOOKUP(CONCATENATE($D13,".",$E13,".",$F13),IN_1G!$A$2:$Y$3000,17,FALSE))</f>
        <v>0</v>
      </c>
      <c r="T13" s="2318">
        <f>IF(ISERROR(VLOOKUP(CONCATENATE($D13,".",$E13,".",$F13),IN_1G!$A$2:$Y$3000,18,FALSE))=TRUE,"",VLOOKUP(CONCATENATE($D13,".",$E13,".",$F13),IN_1G!$A$2:$Y$3000,18,FALSE))</f>
        <v>0</v>
      </c>
      <c r="U13" s="2318">
        <f>IF(ISERROR(VLOOKUP(CONCATENATE($D13,".",$E13,".",$F13),IN_1G!$A$2:$Y$3000,19,FALSE))=TRUE,"",VLOOKUP(CONCATENATE($D13,".",$E13,".",$F13),IN_1G!$A$2:$Y$3000,19,FALSE))</f>
        <v>0</v>
      </c>
      <c r="V13" s="2318">
        <f>IF(ISERROR(VLOOKUP(CONCATENATE($D13,".",$E13,".",$F13),IN_1G!$A$2:$Y$3000,20,FALSE))=TRUE,"",VLOOKUP(CONCATENATE($D13,".",$E13,".",$F13),IN_1G!$A$2:$Y$3000,20,FALSE))</f>
        <v>0</v>
      </c>
      <c r="W13" s="2318">
        <f>IF(ISERROR(VLOOKUP(CONCATENATE($D13,".",$E13,".",$F13),IN_1G!$A$2:$Y$3000,21,FALSE))=TRUE,"",VLOOKUP(CONCATENATE($D13,".",$E13,".",$F13),IN_1G!$A$2:$Y$3000,21,FALSE))</f>
        <v>0</v>
      </c>
      <c r="X13" s="2318">
        <f>IF(ISERROR(VLOOKUP(CONCATENATE($D13,".",$E13,".",$F13),IN_1G!$A$2:$Y$3000,22,FALSE))=TRUE,"",VLOOKUP(CONCATENATE($D13,".",$E13,".",$F13),IN_1G!$A$2:$Y$3000,22,FALSE))</f>
        <v>0</v>
      </c>
      <c r="Y13" s="2318">
        <f>IF(ISERROR(VLOOKUP(CONCATENATE($D13,".",$E13,".",$F13),IN_1G!$A$2:$Y$3000,23,FALSE))=TRUE,"",VLOOKUP(CONCATENATE($D13,".",$E13,".",$F13),IN_1G!$A$2:$Y$3000,23,FALSE))</f>
        <v>0</v>
      </c>
      <c r="Z13" s="2318">
        <f>IF(ISERROR(VLOOKUP(CONCATENATE($D13,".",$E13,".",$F13),IN_1G!$A$2:$Y$3000,24,FALSE))=TRUE,"",VLOOKUP(CONCATENATE($D13,".",$E13,".",$F13),IN_1G!$A$2:$Y$3000,24,FALSE))</f>
        <v>0</v>
      </c>
      <c r="AA13" s="2318">
        <f>IF(ISERROR(VLOOKUP(CONCATENATE($D13,".",$E13,".",$F13),IN_1G!$A$2:$Y$3000,25,FALSE))=TRUE,"",VLOOKUP(CONCATENATE($D13,".",$E13,".",$F13),IN_1G!$A$2:$Y$3000,25,FALSE))</f>
        <v>0</v>
      </c>
      <c r="AB13" s="2318">
        <f>IF(ISERROR(VLOOKUP(CONCATENATE($D13,".",$E13,".",$F13),IN_1G!$A$2:$AA$3000,26,FALSE))=TRUE,"",VLOOKUP(CONCATENATE($D13,".",$E13,".",$F13),IN_1G!$A$2:$AA$3000,26,FALSE))</f>
        <v>0</v>
      </c>
      <c r="AC13" s="2318">
        <f>IF(ISERROR(VLOOKUP(CONCATENATE($D13,".",$E13,".",$F13),IN_1G!$A$2:$AA$3000,27,FALSE))=TRUE,"",VLOOKUP(CONCATENATE($D13,".",$E13,".",$F13),IN_1G!$A$2:$AA$3000,27,FALSE))</f>
        <v>0</v>
      </c>
      <c r="AD13" s="2296">
        <f t="shared" si="0"/>
        <v>13</v>
      </c>
      <c r="AE13" s="2289"/>
      <c r="AF13" s="2313"/>
      <c r="AG13" s="2313"/>
      <c r="AH13" s="2313"/>
      <c r="AI13" s="2290"/>
      <c r="AJ13" s="2290"/>
      <c r="AK13" s="2290"/>
      <c r="AL13" s="2290"/>
    </row>
    <row r="14" spans="1:38" ht="28.2" customHeight="1" thickBot="1" x14ac:dyDescent="0.4">
      <c r="A14" s="2786"/>
      <c r="B14" s="2767"/>
      <c r="C14" s="2309" t="s">
        <v>2569</v>
      </c>
      <c r="D14" s="2295">
        <v>1</v>
      </c>
      <c r="E14" s="2295">
        <v>3</v>
      </c>
      <c r="F14" s="2295">
        <v>8</v>
      </c>
      <c r="G14" s="2318">
        <v>8</v>
      </c>
      <c r="H14" s="2318">
        <f>IF(ISERROR(VLOOKUP(CONCATENATE($D14,".",$E14,".",$F14),IN_1G!$A$2:$Y$3000,6,FALSE))=TRUE,"",VLOOKUP(CONCATENATE($D14,".",$E14,".",$F14),IN_1G!$A$2:$Y$3000,6,FALSE))</f>
        <v>0</v>
      </c>
      <c r="I14" s="2318">
        <f>IF(ISERROR(VLOOKUP(CONCATENATE($D14,".",$E14,".",$F14),IN_1G!$A$2:$Y$3000,7,FALSE))=TRUE,"",VLOOKUP(CONCATENATE($D14,".",$E14,".",$F14),IN_1G!$A$2:$Y$3000,7,FALSE))</f>
        <v>0</v>
      </c>
      <c r="J14" s="2318">
        <f>IF(ISERROR(VLOOKUP(CONCATENATE($D14,".",$E14,".",$F14),IN_1G!$A$2:$Y$3000,8,FALSE))=TRUE,"",VLOOKUP(CONCATENATE($D14,".",$E14,".",$F14),IN_1G!$A$2:$Y$3000,8,FALSE))</f>
        <v>0</v>
      </c>
      <c r="K14" s="2318">
        <f>IF(ISERROR(VLOOKUP(CONCATENATE($D14,".",$E14,".",$F14),IN_1G!$A$2:$Y$3000,9,FALSE))=TRUE,"",VLOOKUP(CONCATENATE($D14,".",$E14,".",$F14),IN_1G!$A$2:$Y$3000,9,FALSE))</f>
        <v>0</v>
      </c>
      <c r="L14" s="2318">
        <f>IF(ISERROR(VLOOKUP(CONCATENATE($D14,".",$E14,".",$F14),IN_1G!$A$2:$Y$3000,10,FALSE))=TRUE,"",VLOOKUP(CONCATENATE($D14,".",$E14,".",$F14),IN_1G!$A$2:$Y$3000,10,FALSE))</f>
        <v>0</v>
      </c>
      <c r="M14" s="2318">
        <f>IF(ISERROR(VLOOKUP(CONCATENATE($D14,".",$E14,".",$F14),IN_1G!$A$2:$Y$3000,11,FALSE))=TRUE,"",VLOOKUP(CONCATENATE($D14,".",$E14,".",$F14),IN_1G!$A$2:$Y$3000,11,FALSE))</f>
        <v>0</v>
      </c>
      <c r="N14" s="2318">
        <f>IF(ISERROR(VLOOKUP(CONCATENATE($D14,".",$E14,".",$F14),IN_1G!$A$2:$Y$3000,12,FALSE))=TRUE,"",VLOOKUP(CONCATENATE($D14,".",$E14,".",$F14),IN_1G!$A$2:$Y$3000,12,FALSE))</f>
        <v>0</v>
      </c>
      <c r="O14" s="2318">
        <f>IF(ISERROR(VLOOKUP(CONCATENATE($D14,".",$E14,".",$F14),IN_1G!$A$2:$Y$3000,13,FALSE))=TRUE,"",VLOOKUP(CONCATENATE($D14,".",$E14,".",$F14),IN_1G!$A$2:$Y$3000,13,FALSE))</f>
        <v>0</v>
      </c>
      <c r="P14" s="2318">
        <f>IF(ISERROR(VLOOKUP(CONCATENATE($D14,".",$E14,".",$F14),IN_1G!$A$2:$Y$3000,14,FALSE))=TRUE,"",VLOOKUP(CONCATENATE($D14,".",$E14,".",$F14),IN_1G!$A$2:$Y$3000,14,FALSE))</f>
        <v>0</v>
      </c>
      <c r="Q14" s="2318">
        <f>IF(ISERROR(VLOOKUP(CONCATENATE($D14,".",$E14,".",$F14),IN_1G!$A$2:$Y$3000,15,FALSE))=TRUE,"",VLOOKUP(CONCATENATE($D14,".",$E14,".",$F14),IN_1G!$A$2:$Y$3000,15,FALSE))</f>
        <v>0</v>
      </c>
      <c r="R14" s="2318">
        <f>IF(ISERROR(VLOOKUP(CONCATENATE($D14,".",$E14,".",$F14),IN_1G!$A$2:$Y$3000,16,FALSE))=TRUE,"",VLOOKUP(CONCATENATE($D14,".",$E14,".",$F14),IN_1G!$A$2:$Y$3000,16,FALSE))</f>
        <v>0</v>
      </c>
      <c r="S14" s="2318">
        <f>IF(ISERROR(VLOOKUP(CONCATENATE($D14,".",$E14,".",$F14),IN_1G!$A$2:$Y$3000,17,FALSE))=TRUE,"",VLOOKUP(CONCATENATE($D14,".",$E14,".",$F14),IN_1G!$A$2:$Y$3000,17,FALSE))</f>
        <v>0</v>
      </c>
      <c r="T14" s="2318">
        <f>IF(ISERROR(VLOOKUP(CONCATENATE($D14,".",$E14,".",$F14),IN_1G!$A$2:$Y$3000,18,FALSE))=TRUE,"",VLOOKUP(CONCATENATE($D14,".",$E14,".",$F14),IN_1G!$A$2:$Y$3000,18,FALSE))</f>
        <v>0</v>
      </c>
      <c r="U14" s="2318">
        <f>IF(ISERROR(VLOOKUP(CONCATENATE($D14,".",$E14,".",$F14),IN_1G!$A$2:$Y$3000,19,FALSE))=TRUE,"",VLOOKUP(CONCATENATE($D14,".",$E14,".",$F14),IN_1G!$A$2:$Y$3000,19,FALSE))</f>
        <v>0</v>
      </c>
      <c r="V14" s="2318">
        <f>IF(ISERROR(VLOOKUP(CONCATENATE($D14,".",$E14,".",$F14),IN_1G!$A$2:$Y$3000,20,FALSE))=TRUE,"",VLOOKUP(CONCATENATE($D14,".",$E14,".",$F14),IN_1G!$A$2:$Y$3000,20,FALSE))</f>
        <v>0</v>
      </c>
      <c r="W14" s="2318">
        <f>IF(ISERROR(VLOOKUP(CONCATENATE($D14,".",$E14,".",$F14),IN_1G!$A$2:$Y$3000,21,FALSE))=TRUE,"",VLOOKUP(CONCATENATE($D14,".",$E14,".",$F14),IN_1G!$A$2:$Y$3000,21,FALSE))</f>
        <v>0</v>
      </c>
      <c r="X14" s="2318">
        <f>IF(ISERROR(VLOOKUP(CONCATENATE($D14,".",$E14,".",$F14),IN_1G!$A$2:$Y$3000,22,FALSE))=TRUE,"",VLOOKUP(CONCATENATE($D14,".",$E14,".",$F14),IN_1G!$A$2:$Y$3000,22,FALSE))</f>
        <v>0</v>
      </c>
      <c r="Y14" s="2318">
        <f>IF(ISERROR(VLOOKUP(CONCATENATE($D14,".",$E14,".",$F14),IN_1G!$A$2:$Y$3000,23,FALSE))=TRUE,"",VLOOKUP(CONCATENATE($D14,".",$E14,".",$F14),IN_1G!$A$2:$Y$3000,23,FALSE))</f>
        <v>0</v>
      </c>
      <c r="Z14" s="2318">
        <f>IF(ISERROR(VLOOKUP(CONCATENATE($D14,".",$E14,".",$F14),IN_1G!$A$2:$Y$3000,24,FALSE))=TRUE,"",VLOOKUP(CONCATENATE($D14,".",$E14,".",$F14),IN_1G!$A$2:$Y$3000,24,FALSE))</f>
        <v>0</v>
      </c>
      <c r="AA14" s="2318">
        <f>IF(ISERROR(VLOOKUP(CONCATENATE($D14,".",$E14,".",$F14),IN_1G!$A$2:$Y$3000,25,FALSE))=TRUE,"",VLOOKUP(CONCATENATE($D14,".",$E14,".",$F14),IN_1G!$A$2:$Y$3000,25,FALSE))</f>
        <v>0</v>
      </c>
      <c r="AB14" s="2318">
        <f>IF(ISERROR(VLOOKUP(CONCATENATE($D14,".",$E14,".",$F14),IN_1G!$A$2:$AA$3000,26,FALSE))=TRUE,"",VLOOKUP(CONCATENATE($D14,".",$E14,".",$F14),IN_1G!$A$2:$AA$3000,26,FALSE))</f>
        <v>0</v>
      </c>
      <c r="AC14" s="2318">
        <f>IF(ISERROR(VLOOKUP(CONCATENATE($D14,".",$E14,".",$F14),IN_1G!$A$2:$AA$3000,27,FALSE))=TRUE,"",VLOOKUP(CONCATENATE($D14,".",$E14,".",$F14),IN_1G!$A$2:$AA$3000,27,FALSE))</f>
        <v>0</v>
      </c>
      <c r="AD14" s="2296">
        <f t="shared" si="0"/>
        <v>8</v>
      </c>
      <c r="AE14" s="2289"/>
      <c r="AF14" s="2313"/>
      <c r="AG14" s="2313"/>
      <c r="AH14" s="2313"/>
      <c r="AI14" s="2297"/>
      <c r="AJ14" s="2297"/>
      <c r="AK14" s="2297"/>
      <c r="AL14" s="2297"/>
    </row>
    <row r="15" spans="1:38" ht="28.2" customHeight="1" thickBot="1" x14ac:dyDescent="0.4">
      <c r="A15" s="2786"/>
      <c r="B15" s="2767"/>
      <c r="C15" s="2309" t="s">
        <v>2570</v>
      </c>
      <c r="D15" s="2295">
        <v>1</v>
      </c>
      <c r="E15" s="2295">
        <v>3</v>
      </c>
      <c r="F15" s="2293">
        <v>9</v>
      </c>
      <c r="G15" s="2318">
        <v>0</v>
      </c>
      <c r="H15" s="2318">
        <f>IF(ISERROR(VLOOKUP(CONCATENATE($D15,".",$E15,".",$F15),IN_1G!$A$2:$Y$3000,6,FALSE))=TRUE,"",VLOOKUP(CONCATENATE($D15,".",$E15,".",$F15),IN_1G!$A$2:$Y$3000,6,FALSE))</f>
        <v>0</v>
      </c>
      <c r="I15" s="2318">
        <f>IF(ISERROR(VLOOKUP(CONCATENATE($D15,".",$E15,".",$F15),IN_1G!$A$2:$Y$3000,7,FALSE))=TRUE,"",VLOOKUP(CONCATENATE($D15,".",$E15,".",$F15),IN_1G!$A$2:$Y$3000,7,FALSE))</f>
        <v>0</v>
      </c>
      <c r="J15" s="2318">
        <f>IF(ISERROR(VLOOKUP(CONCATENATE($D15,".",$E15,".",$F15),IN_1G!$A$2:$Y$3000,8,FALSE))=TRUE,"",VLOOKUP(CONCATENATE($D15,".",$E15,".",$F15),IN_1G!$A$2:$Y$3000,8,FALSE))</f>
        <v>0</v>
      </c>
      <c r="K15" s="2318">
        <f>IF(ISERROR(VLOOKUP(CONCATENATE($D15,".",$E15,".",$F15),IN_1G!$A$2:$Y$3000,9,FALSE))=TRUE,"",VLOOKUP(CONCATENATE($D15,".",$E15,".",$F15),IN_1G!$A$2:$Y$3000,9,FALSE))</f>
        <v>0</v>
      </c>
      <c r="L15" s="2318">
        <f>IF(ISERROR(VLOOKUP(CONCATENATE($D15,".",$E15,".",$F15),IN_1G!$A$2:$Y$3000,10,FALSE))=TRUE,"",VLOOKUP(CONCATENATE($D15,".",$E15,".",$F15),IN_1G!$A$2:$Y$3000,10,FALSE))</f>
        <v>0</v>
      </c>
      <c r="M15" s="2318">
        <f>IF(ISERROR(VLOOKUP(CONCATENATE($D15,".",$E15,".",$F15),IN_1G!$A$2:$Y$3000,11,FALSE))=TRUE,"",VLOOKUP(CONCATENATE($D15,".",$E15,".",$F15),IN_1G!$A$2:$Y$3000,11,FALSE))</f>
        <v>0</v>
      </c>
      <c r="N15" s="2318">
        <f>IF(ISERROR(VLOOKUP(CONCATENATE($D15,".",$E15,".",$F15),IN_1G!$A$2:$Y$3000,12,FALSE))=TRUE,"",VLOOKUP(CONCATENATE($D15,".",$E15,".",$F15),IN_1G!$A$2:$Y$3000,12,FALSE))</f>
        <v>0</v>
      </c>
      <c r="O15" s="2318">
        <f>IF(ISERROR(VLOOKUP(CONCATENATE($D15,".",$E15,".",$F15),IN_1G!$A$2:$Y$3000,13,FALSE))=TRUE,"",VLOOKUP(CONCATENATE($D15,".",$E15,".",$F15),IN_1G!$A$2:$Y$3000,13,FALSE))</f>
        <v>0</v>
      </c>
      <c r="P15" s="2318">
        <f>IF(ISERROR(VLOOKUP(CONCATENATE($D15,".",$E15,".",$F15),IN_1G!$A$2:$Y$3000,14,FALSE))=TRUE,"",VLOOKUP(CONCATENATE($D15,".",$E15,".",$F15),IN_1G!$A$2:$Y$3000,14,FALSE))</f>
        <v>0</v>
      </c>
      <c r="Q15" s="2318">
        <f>IF(ISERROR(VLOOKUP(CONCATENATE($D15,".",$E15,".",$F15),IN_1G!$A$2:$Y$3000,15,FALSE))=TRUE,"",VLOOKUP(CONCATENATE($D15,".",$E15,".",$F15),IN_1G!$A$2:$Y$3000,15,FALSE))</f>
        <v>0</v>
      </c>
      <c r="R15" s="2318">
        <f>IF(ISERROR(VLOOKUP(CONCATENATE($D15,".",$E15,".",$F15),IN_1G!$A$2:$Y$3000,16,FALSE))=TRUE,"",VLOOKUP(CONCATENATE($D15,".",$E15,".",$F15),IN_1G!$A$2:$Y$3000,16,FALSE))</f>
        <v>0</v>
      </c>
      <c r="S15" s="2318">
        <f>IF(ISERROR(VLOOKUP(CONCATENATE($D15,".",$E15,".",$F15),IN_1G!$A$2:$Y$3000,17,FALSE))=TRUE,"",VLOOKUP(CONCATENATE($D15,".",$E15,".",$F15),IN_1G!$A$2:$Y$3000,17,FALSE))</f>
        <v>0</v>
      </c>
      <c r="T15" s="2318">
        <f>IF(ISERROR(VLOOKUP(CONCATENATE($D15,".",$E15,".",$F15),IN_1G!$A$2:$Y$3000,18,FALSE))=TRUE,"",VLOOKUP(CONCATENATE($D15,".",$E15,".",$F15),IN_1G!$A$2:$Y$3000,18,FALSE))</f>
        <v>0</v>
      </c>
      <c r="U15" s="2318">
        <f>IF(ISERROR(VLOOKUP(CONCATENATE($D15,".",$E15,".",$F15),IN_1G!$A$2:$Y$3000,19,FALSE))=TRUE,"",VLOOKUP(CONCATENATE($D15,".",$E15,".",$F15),IN_1G!$A$2:$Y$3000,19,FALSE))</f>
        <v>0</v>
      </c>
      <c r="V15" s="2318">
        <f>IF(ISERROR(VLOOKUP(CONCATENATE($D15,".",$E15,".",$F15),IN_1G!$A$2:$Y$3000,20,FALSE))=TRUE,"",VLOOKUP(CONCATENATE($D15,".",$E15,".",$F15),IN_1G!$A$2:$Y$3000,20,FALSE))</f>
        <v>0</v>
      </c>
      <c r="W15" s="2318">
        <f>IF(ISERROR(VLOOKUP(CONCATENATE($D15,".",$E15,".",$F15),IN_1G!$A$2:$Y$3000,21,FALSE))=TRUE,"",VLOOKUP(CONCATENATE($D15,".",$E15,".",$F15),IN_1G!$A$2:$Y$3000,21,FALSE))</f>
        <v>0</v>
      </c>
      <c r="X15" s="2318">
        <f>IF(ISERROR(VLOOKUP(CONCATENATE($D15,".",$E15,".",$F15),IN_1G!$A$2:$Y$3000,22,FALSE))=TRUE,"",VLOOKUP(CONCATENATE($D15,".",$E15,".",$F15),IN_1G!$A$2:$Y$3000,22,FALSE))</f>
        <v>0</v>
      </c>
      <c r="Y15" s="2318">
        <f>IF(ISERROR(VLOOKUP(CONCATENATE($D15,".",$E15,".",$F15),IN_1G!$A$2:$Y$3000,23,FALSE))=TRUE,"",VLOOKUP(CONCATENATE($D15,".",$E15,".",$F15),IN_1G!$A$2:$Y$3000,23,FALSE))</f>
        <v>0</v>
      </c>
      <c r="Z15" s="2318">
        <f>IF(ISERROR(VLOOKUP(CONCATENATE($D15,".",$E15,".",$F15),IN_1G!$A$2:$Y$3000,24,FALSE))=TRUE,"",VLOOKUP(CONCATENATE($D15,".",$E15,".",$F15),IN_1G!$A$2:$Y$3000,24,FALSE))</f>
        <v>0</v>
      </c>
      <c r="AA15" s="2318">
        <f>IF(ISERROR(VLOOKUP(CONCATENATE($D15,".",$E15,".",$F15),IN_1G!$A$2:$Y$3000,25,FALSE))=TRUE,"",VLOOKUP(CONCATENATE($D15,".",$E15,".",$F15),IN_1G!$A$2:$Y$3000,25,FALSE))</f>
        <v>0</v>
      </c>
      <c r="AB15" s="2318">
        <f>IF(ISERROR(VLOOKUP(CONCATENATE($D15,".",$E15,".",$F15),IN_1G!$A$2:$AA$3000,26,FALSE))=TRUE,"",VLOOKUP(CONCATENATE($D15,".",$E15,".",$F15),IN_1G!$A$2:$AA$3000,26,FALSE))</f>
        <v>0</v>
      </c>
      <c r="AC15" s="2318">
        <f>IF(ISERROR(VLOOKUP(CONCATENATE($D15,".",$E15,".",$F15),IN_1G!$A$2:$AA$3000,27,FALSE))=TRUE,"",VLOOKUP(CONCATENATE($D15,".",$E15,".",$F15),IN_1G!$A$2:$AA$3000,27,FALSE))</f>
        <v>0</v>
      </c>
      <c r="AD15" s="2296">
        <f t="shared" si="0"/>
        <v>0</v>
      </c>
      <c r="AE15" s="2289"/>
      <c r="AF15" s="2313"/>
      <c r="AG15" s="2313"/>
      <c r="AH15" s="2313"/>
      <c r="AI15" s="2297"/>
      <c r="AJ15" s="2297"/>
      <c r="AK15" s="2297"/>
      <c r="AL15" s="2297"/>
    </row>
    <row r="16" spans="1:38" ht="15" customHeight="1" thickBot="1" x14ac:dyDescent="0.4">
      <c r="A16" s="2786"/>
      <c r="B16" s="2758" t="s">
        <v>2572</v>
      </c>
      <c r="C16" s="2309" t="s">
        <v>2568</v>
      </c>
      <c r="D16" s="2295">
        <v>1</v>
      </c>
      <c r="E16" s="2295">
        <v>4</v>
      </c>
      <c r="F16" s="2295">
        <v>10</v>
      </c>
      <c r="G16" s="2318">
        <v>29</v>
      </c>
      <c r="H16" s="2318">
        <f>IF(ISERROR(VLOOKUP(CONCATENATE($D16,".",$E16,".",$F16),IN_1G!$A$2:$Y$3000,6,FALSE))=TRUE,"",VLOOKUP(CONCATENATE($D16,".",$E16,".",$F16),IN_1G!$A$2:$Y$3000,6,FALSE))</f>
        <v>0</v>
      </c>
      <c r="I16" s="2318">
        <f>IF(ISERROR(VLOOKUP(CONCATENATE($D16,".",$E16,".",$F16),IN_1G!$A$2:$Y$3000,7,FALSE))=TRUE,"",VLOOKUP(CONCATENATE($D16,".",$E16,".",$F16),IN_1G!$A$2:$Y$3000,7,FALSE))</f>
        <v>0</v>
      </c>
      <c r="J16" s="2318">
        <f>IF(ISERROR(VLOOKUP(CONCATENATE($D16,".",$E16,".",$F16),IN_1G!$A$2:$Y$3000,8,FALSE))=TRUE,"",VLOOKUP(CONCATENATE($D16,".",$E16,".",$F16),IN_1G!$A$2:$Y$3000,8,FALSE))</f>
        <v>0</v>
      </c>
      <c r="K16" s="2318">
        <f>IF(ISERROR(VLOOKUP(CONCATENATE($D16,".",$E16,".",$F16),IN_1G!$A$2:$Y$3000,9,FALSE))=TRUE,"",VLOOKUP(CONCATENATE($D16,".",$E16,".",$F16),IN_1G!$A$2:$Y$3000,9,FALSE))</f>
        <v>0</v>
      </c>
      <c r="L16" s="2318">
        <f>IF(ISERROR(VLOOKUP(CONCATENATE($D16,".",$E16,".",$F16),IN_1G!$A$2:$Y$3000,10,FALSE))=TRUE,"",VLOOKUP(CONCATENATE($D16,".",$E16,".",$F16),IN_1G!$A$2:$Y$3000,10,FALSE))</f>
        <v>0</v>
      </c>
      <c r="M16" s="2318">
        <f>IF(ISERROR(VLOOKUP(CONCATENATE($D16,".",$E16,".",$F16),IN_1G!$A$2:$Y$3000,11,FALSE))=TRUE,"",VLOOKUP(CONCATENATE($D16,".",$E16,".",$F16),IN_1G!$A$2:$Y$3000,11,FALSE))</f>
        <v>0</v>
      </c>
      <c r="N16" s="2318">
        <f>IF(ISERROR(VLOOKUP(CONCATENATE($D16,".",$E16,".",$F16),IN_1G!$A$2:$Y$3000,12,FALSE))=TRUE,"",VLOOKUP(CONCATENATE($D16,".",$E16,".",$F16),IN_1G!$A$2:$Y$3000,12,FALSE))</f>
        <v>0</v>
      </c>
      <c r="O16" s="2318">
        <f>IF(ISERROR(VLOOKUP(CONCATENATE($D16,".",$E16,".",$F16),IN_1G!$A$2:$Y$3000,13,FALSE))=TRUE,"",VLOOKUP(CONCATENATE($D16,".",$E16,".",$F16),IN_1G!$A$2:$Y$3000,13,FALSE))</f>
        <v>0</v>
      </c>
      <c r="P16" s="2318">
        <f>IF(ISERROR(VLOOKUP(CONCATENATE($D16,".",$E16,".",$F16),IN_1G!$A$2:$Y$3000,14,FALSE))=TRUE,"",VLOOKUP(CONCATENATE($D16,".",$E16,".",$F16),IN_1G!$A$2:$Y$3000,14,FALSE))</f>
        <v>0</v>
      </c>
      <c r="Q16" s="2318">
        <f>IF(ISERROR(VLOOKUP(CONCATENATE($D16,".",$E16,".",$F16),IN_1G!$A$2:$Y$3000,15,FALSE))=TRUE,"",VLOOKUP(CONCATENATE($D16,".",$E16,".",$F16),IN_1G!$A$2:$Y$3000,15,FALSE))</f>
        <v>0</v>
      </c>
      <c r="R16" s="2318">
        <f>IF(ISERROR(VLOOKUP(CONCATENATE($D16,".",$E16,".",$F16),IN_1G!$A$2:$Y$3000,16,FALSE))=TRUE,"",VLOOKUP(CONCATENATE($D16,".",$E16,".",$F16),IN_1G!$A$2:$Y$3000,16,FALSE))</f>
        <v>0</v>
      </c>
      <c r="S16" s="2318">
        <f>IF(ISERROR(VLOOKUP(CONCATENATE($D16,".",$E16,".",$F16),IN_1G!$A$2:$Y$3000,17,FALSE))=TRUE,"",VLOOKUP(CONCATENATE($D16,".",$E16,".",$F16),IN_1G!$A$2:$Y$3000,17,FALSE))</f>
        <v>0</v>
      </c>
      <c r="T16" s="2318">
        <f>IF(ISERROR(VLOOKUP(CONCATENATE($D16,".",$E16,".",$F16),IN_1G!$A$2:$Y$3000,18,FALSE))=TRUE,"",VLOOKUP(CONCATENATE($D16,".",$E16,".",$F16),IN_1G!$A$2:$Y$3000,18,FALSE))</f>
        <v>0</v>
      </c>
      <c r="U16" s="2318">
        <f>IF(ISERROR(VLOOKUP(CONCATENATE($D16,".",$E16,".",$F16),IN_1G!$A$2:$Y$3000,19,FALSE))=TRUE,"",VLOOKUP(CONCATENATE($D16,".",$E16,".",$F16),IN_1G!$A$2:$Y$3000,19,FALSE))</f>
        <v>0</v>
      </c>
      <c r="V16" s="2318">
        <f>IF(ISERROR(VLOOKUP(CONCATENATE($D16,".",$E16,".",$F16),IN_1G!$A$2:$Y$3000,20,FALSE))=TRUE,"",VLOOKUP(CONCATENATE($D16,".",$E16,".",$F16),IN_1G!$A$2:$Y$3000,20,FALSE))</f>
        <v>0</v>
      </c>
      <c r="W16" s="2318">
        <f>IF(ISERROR(VLOOKUP(CONCATENATE($D16,".",$E16,".",$F16),IN_1G!$A$2:$Y$3000,21,FALSE))=TRUE,"",VLOOKUP(CONCATENATE($D16,".",$E16,".",$F16),IN_1G!$A$2:$Y$3000,21,FALSE))</f>
        <v>0</v>
      </c>
      <c r="X16" s="2318">
        <f>IF(ISERROR(VLOOKUP(CONCATENATE($D16,".",$E16,".",$F16),IN_1G!$A$2:$Y$3000,22,FALSE))=TRUE,"",VLOOKUP(CONCATENATE($D16,".",$E16,".",$F16),IN_1G!$A$2:$Y$3000,22,FALSE))</f>
        <v>0</v>
      </c>
      <c r="Y16" s="2318">
        <f>IF(ISERROR(VLOOKUP(CONCATENATE($D16,".",$E16,".",$F16),IN_1G!$A$2:$Y$3000,23,FALSE))=TRUE,"",VLOOKUP(CONCATENATE($D16,".",$E16,".",$F16),IN_1G!$A$2:$Y$3000,23,FALSE))</f>
        <v>0</v>
      </c>
      <c r="Z16" s="2318">
        <f>IF(ISERROR(VLOOKUP(CONCATENATE($D16,".",$E16,".",$F16),IN_1G!$A$2:$Y$3000,24,FALSE))=TRUE,"",VLOOKUP(CONCATENATE($D16,".",$E16,".",$F16),IN_1G!$A$2:$Y$3000,24,FALSE))</f>
        <v>0</v>
      </c>
      <c r="AA16" s="2318">
        <f>IF(ISERROR(VLOOKUP(CONCATENATE($D16,".",$E16,".",$F16),IN_1G!$A$2:$Y$3000,25,FALSE))=TRUE,"",VLOOKUP(CONCATENATE($D16,".",$E16,".",$F16),IN_1G!$A$2:$Y$3000,25,FALSE))</f>
        <v>0</v>
      </c>
      <c r="AB16" s="2318">
        <f>IF(ISERROR(VLOOKUP(CONCATENATE($D16,".",$E16,".",$F16),IN_1G!$A$2:$AA$3000,26,FALSE))=TRUE,"",VLOOKUP(CONCATENATE($D16,".",$E16,".",$F16),IN_1G!$A$2:$AA$3000,26,FALSE))</f>
        <v>0</v>
      </c>
      <c r="AC16" s="2318">
        <f>IF(ISERROR(VLOOKUP(CONCATENATE($D16,".",$E16,".",$F16),IN_1G!$A$2:$AA$3000,27,FALSE))=TRUE,"",VLOOKUP(CONCATENATE($D16,".",$E16,".",$F16),IN_1G!$A$2:$AA$3000,27,FALSE))</f>
        <v>0</v>
      </c>
      <c r="AD16" s="2296">
        <f t="shared" si="0"/>
        <v>29</v>
      </c>
      <c r="AE16" s="2289"/>
      <c r="AF16" s="2313"/>
      <c r="AG16" s="2313"/>
      <c r="AH16" s="2313"/>
      <c r="AI16" s="2297"/>
      <c r="AJ16" s="2297"/>
      <c r="AK16" s="2297"/>
      <c r="AL16" s="2297"/>
    </row>
    <row r="17" spans="1:38" ht="28.2" customHeight="1" thickBot="1" x14ac:dyDescent="0.4">
      <c r="A17" s="2786"/>
      <c r="B17" s="2767"/>
      <c r="C17" s="2309" t="s">
        <v>2569</v>
      </c>
      <c r="D17" s="2295">
        <v>1</v>
      </c>
      <c r="E17" s="2295">
        <v>4</v>
      </c>
      <c r="F17" s="2293">
        <v>11</v>
      </c>
      <c r="G17" s="2318">
        <v>25</v>
      </c>
      <c r="H17" s="2318">
        <f>IF(ISERROR(VLOOKUP(CONCATENATE($D17,".",$E17,".",$F17),IN_1G!$A$2:$Y$3000,6,FALSE))=TRUE,"",VLOOKUP(CONCATENATE($D17,".",$E17,".",$F17),IN_1G!$A$2:$Y$3000,6,FALSE))</f>
        <v>0</v>
      </c>
      <c r="I17" s="2318">
        <f>IF(ISERROR(VLOOKUP(CONCATENATE($D17,".",$E17,".",$F17),IN_1G!$A$2:$Y$3000,7,FALSE))=TRUE,"",VLOOKUP(CONCATENATE($D17,".",$E17,".",$F17),IN_1G!$A$2:$Y$3000,7,FALSE))</f>
        <v>0</v>
      </c>
      <c r="J17" s="2318">
        <f>IF(ISERROR(VLOOKUP(CONCATENATE($D17,".",$E17,".",$F17),IN_1G!$A$2:$Y$3000,8,FALSE))=TRUE,"",VLOOKUP(CONCATENATE($D17,".",$E17,".",$F17),IN_1G!$A$2:$Y$3000,8,FALSE))</f>
        <v>0</v>
      </c>
      <c r="K17" s="2318">
        <f>IF(ISERROR(VLOOKUP(CONCATENATE($D17,".",$E17,".",$F17),IN_1G!$A$2:$Y$3000,9,FALSE))=TRUE,"",VLOOKUP(CONCATENATE($D17,".",$E17,".",$F17),IN_1G!$A$2:$Y$3000,9,FALSE))</f>
        <v>0</v>
      </c>
      <c r="L17" s="2318">
        <f>IF(ISERROR(VLOOKUP(CONCATENATE($D17,".",$E17,".",$F17),IN_1G!$A$2:$Y$3000,10,FALSE))=TRUE,"",VLOOKUP(CONCATENATE($D17,".",$E17,".",$F17),IN_1G!$A$2:$Y$3000,10,FALSE))</f>
        <v>0</v>
      </c>
      <c r="M17" s="2318">
        <f>IF(ISERROR(VLOOKUP(CONCATENATE($D17,".",$E17,".",$F17),IN_1G!$A$2:$Y$3000,11,FALSE))=TRUE,"",VLOOKUP(CONCATENATE($D17,".",$E17,".",$F17),IN_1G!$A$2:$Y$3000,11,FALSE))</f>
        <v>0</v>
      </c>
      <c r="N17" s="2318">
        <f>IF(ISERROR(VLOOKUP(CONCATENATE($D17,".",$E17,".",$F17),IN_1G!$A$2:$Y$3000,12,FALSE))=TRUE,"",VLOOKUP(CONCATENATE($D17,".",$E17,".",$F17),IN_1G!$A$2:$Y$3000,12,FALSE))</f>
        <v>0</v>
      </c>
      <c r="O17" s="2318">
        <f>IF(ISERROR(VLOOKUP(CONCATENATE($D17,".",$E17,".",$F17),IN_1G!$A$2:$Y$3000,13,FALSE))=TRUE,"",VLOOKUP(CONCATENATE($D17,".",$E17,".",$F17),IN_1G!$A$2:$Y$3000,13,FALSE))</f>
        <v>0</v>
      </c>
      <c r="P17" s="2318">
        <f>IF(ISERROR(VLOOKUP(CONCATENATE($D17,".",$E17,".",$F17),IN_1G!$A$2:$Y$3000,14,FALSE))=TRUE,"",VLOOKUP(CONCATENATE($D17,".",$E17,".",$F17),IN_1G!$A$2:$Y$3000,14,FALSE))</f>
        <v>0</v>
      </c>
      <c r="Q17" s="2318">
        <f>IF(ISERROR(VLOOKUP(CONCATENATE($D17,".",$E17,".",$F17),IN_1G!$A$2:$Y$3000,15,FALSE))=TRUE,"",VLOOKUP(CONCATENATE($D17,".",$E17,".",$F17),IN_1G!$A$2:$Y$3000,15,FALSE))</f>
        <v>0</v>
      </c>
      <c r="R17" s="2318">
        <f>IF(ISERROR(VLOOKUP(CONCATENATE($D17,".",$E17,".",$F17),IN_1G!$A$2:$Y$3000,16,FALSE))=TRUE,"",VLOOKUP(CONCATENATE($D17,".",$E17,".",$F17),IN_1G!$A$2:$Y$3000,16,FALSE))</f>
        <v>0</v>
      </c>
      <c r="S17" s="2318">
        <f>IF(ISERROR(VLOOKUP(CONCATENATE($D17,".",$E17,".",$F17),IN_1G!$A$2:$Y$3000,17,FALSE))=TRUE,"",VLOOKUP(CONCATENATE($D17,".",$E17,".",$F17),IN_1G!$A$2:$Y$3000,17,FALSE))</f>
        <v>0</v>
      </c>
      <c r="T17" s="2318">
        <f>IF(ISERROR(VLOOKUP(CONCATENATE($D17,".",$E17,".",$F17),IN_1G!$A$2:$Y$3000,18,FALSE))=TRUE,"",VLOOKUP(CONCATENATE($D17,".",$E17,".",$F17),IN_1G!$A$2:$Y$3000,18,FALSE))</f>
        <v>0</v>
      </c>
      <c r="U17" s="2318">
        <f>IF(ISERROR(VLOOKUP(CONCATENATE($D17,".",$E17,".",$F17),IN_1G!$A$2:$Y$3000,19,FALSE))=TRUE,"",VLOOKUP(CONCATENATE($D17,".",$E17,".",$F17),IN_1G!$A$2:$Y$3000,19,FALSE))</f>
        <v>0</v>
      </c>
      <c r="V17" s="2318">
        <f>IF(ISERROR(VLOOKUP(CONCATENATE($D17,".",$E17,".",$F17),IN_1G!$A$2:$Y$3000,20,FALSE))=TRUE,"",VLOOKUP(CONCATENATE($D17,".",$E17,".",$F17),IN_1G!$A$2:$Y$3000,20,FALSE))</f>
        <v>0</v>
      </c>
      <c r="W17" s="2318">
        <f>IF(ISERROR(VLOOKUP(CONCATENATE($D17,".",$E17,".",$F17),IN_1G!$A$2:$Y$3000,21,FALSE))=TRUE,"",VLOOKUP(CONCATENATE($D17,".",$E17,".",$F17),IN_1G!$A$2:$Y$3000,21,FALSE))</f>
        <v>0</v>
      </c>
      <c r="X17" s="2318">
        <f>IF(ISERROR(VLOOKUP(CONCATENATE($D17,".",$E17,".",$F17),IN_1G!$A$2:$Y$3000,22,FALSE))=TRUE,"",VLOOKUP(CONCATENATE($D17,".",$E17,".",$F17),IN_1G!$A$2:$Y$3000,22,FALSE))</f>
        <v>0</v>
      </c>
      <c r="Y17" s="2318">
        <f>IF(ISERROR(VLOOKUP(CONCATENATE($D17,".",$E17,".",$F17),IN_1G!$A$2:$Y$3000,23,FALSE))=TRUE,"",VLOOKUP(CONCATENATE($D17,".",$E17,".",$F17),IN_1G!$A$2:$Y$3000,23,FALSE))</f>
        <v>0</v>
      </c>
      <c r="Z17" s="2318">
        <f>IF(ISERROR(VLOOKUP(CONCATENATE($D17,".",$E17,".",$F17),IN_1G!$A$2:$Y$3000,24,FALSE))=TRUE,"",VLOOKUP(CONCATENATE($D17,".",$E17,".",$F17),IN_1G!$A$2:$Y$3000,24,FALSE))</f>
        <v>0</v>
      </c>
      <c r="AA17" s="2318">
        <f>IF(ISERROR(VLOOKUP(CONCATENATE($D17,".",$E17,".",$F17),IN_1G!$A$2:$Y$3000,25,FALSE))=TRUE,"",VLOOKUP(CONCATENATE($D17,".",$E17,".",$F17),IN_1G!$A$2:$Y$3000,25,FALSE))</f>
        <v>0</v>
      </c>
      <c r="AB17" s="2318">
        <f>IF(ISERROR(VLOOKUP(CONCATENATE($D17,".",$E17,".",$F17),IN_1G!$A$2:$AA$3000,26,FALSE))=TRUE,"",VLOOKUP(CONCATENATE($D17,".",$E17,".",$F17),IN_1G!$A$2:$AA$3000,26,FALSE))</f>
        <v>0</v>
      </c>
      <c r="AC17" s="2318">
        <f>IF(ISERROR(VLOOKUP(CONCATENATE($D17,".",$E17,".",$F17),IN_1G!$A$2:$AA$3000,27,FALSE))=TRUE,"",VLOOKUP(CONCATENATE($D17,".",$E17,".",$F17),IN_1G!$A$2:$AA$3000,27,FALSE))</f>
        <v>0</v>
      </c>
      <c r="AD17" s="2296">
        <f t="shared" si="0"/>
        <v>25</v>
      </c>
      <c r="AE17" s="2289"/>
      <c r="AF17" s="2313"/>
      <c r="AG17" s="2313"/>
      <c r="AH17" s="2313"/>
      <c r="AI17" s="2290"/>
      <c r="AJ17" s="2290"/>
      <c r="AK17" s="2290"/>
      <c r="AL17" s="2290"/>
    </row>
    <row r="18" spans="1:38" ht="28.2" customHeight="1" thickBot="1" x14ac:dyDescent="0.4">
      <c r="A18" s="2786"/>
      <c r="B18" s="2767"/>
      <c r="C18" s="2309" t="s">
        <v>2570</v>
      </c>
      <c r="D18" s="2295">
        <v>1</v>
      </c>
      <c r="E18" s="2295">
        <v>4</v>
      </c>
      <c r="F18" s="2295">
        <v>12</v>
      </c>
      <c r="G18" s="2318">
        <v>0</v>
      </c>
      <c r="H18" s="2318">
        <f>IF(ISERROR(VLOOKUP(CONCATENATE($D18,".",$E18,".",$F18),IN_1G!$A$2:$Y$3000,6,FALSE))=TRUE,"",VLOOKUP(CONCATENATE($D18,".",$E18,".",$F18),IN_1G!$A$2:$Y$3000,6,FALSE))</f>
        <v>0</v>
      </c>
      <c r="I18" s="2318">
        <f>IF(ISERROR(VLOOKUP(CONCATENATE($D18,".",$E18,".",$F18),IN_1G!$A$2:$Y$3000,7,FALSE))=TRUE,"",VLOOKUP(CONCATENATE($D18,".",$E18,".",$F18),IN_1G!$A$2:$Y$3000,7,FALSE))</f>
        <v>0</v>
      </c>
      <c r="J18" s="2318">
        <f>IF(ISERROR(VLOOKUP(CONCATENATE($D18,".",$E18,".",$F18),IN_1G!$A$2:$Y$3000,8,FALSE))=TRUE,"",VLOOKUP(CONCATENATE($D18,".",$E18,".",$F18),IN_1G!$A$2:$Y$3000,8,FALSE))</f>
        <v>0</v>
      </c>
      <c r="K18" s="2318">
        <f>IF(ISERROR(VLOOKUP(CONCATENATE($D18,".",$E18,".",$F18),IN_1G!$A$2:$Y$3000,9,FALSE))=TRUE,"",VLOOKUP(CONCATENATE($D18,".",$E18,".",$F18),IN_1G!$A$2:$Y$3000,9,FALSE))</f>
        <v>0</v>
      </c>
      <c r="L18" s="2318">
        <f>IF(ISERROR(VLOOKUP(CONCATENATE($D18,".",$E18,".",$F18),IN_1G!$A$2:$Y$3000,10,FALSE))=TRUE,"",VLOOKUP(CONCATENATE($D18,".",$E18,".",$F18),IN_1G!$A$2:$Y$3000,10,FALSE))</f>
        <v>0</v>
      </c>
      <c r="M18" s="2318">
        <f>IF(ISERROR(VLOOKUP(CONCATENATE($D18,".",$E18,".",$F18),IN_1G!$A$2:$Y$3000,11,FALSE))=TRUE,"",VLOOKUP(CONCATENATE($D18,".",$E18,".",$F18),IN_1G!$A$2:$Y$3000,11,FALSE))</f>
        <v>0</v>
      </c>
      <c r="N18" s="2318">
        <f>IF(ISERROR(VLOOKUP(CONCATENATE($D18,".",$E18,".",$F18),IN_1G!$A$2:$Y$3000,12,FALSE))=TRUE,"",VLOOKUP(CONCATENATE($D18,".",$E18,".",$F18),IN_1G!$A$2:$Y$3000,12,FALSE))</f>
        <v>0</v>
      </c>
      <c r="O18" s="2318">
        <f>IF(ISERROR(VLOOKUP(CONCATENATE($D18,".",$E18,".",$F18),IN_1G!$A$2:$Y$3000,13,FALSE))=TRUE,"",VLOOKUP(CONCATENATE($D18,".",$E18,".",$F18),IN_1G!$A$2:$Y$3000,13,FALSE))</f>
        <v>0</v>
      </c>
      <c r="P18" s="2318">
        <f>IF(ISERROR(VLOOKUP(CONCATENATE($D18,".",$E18,".",$F18),IN_1G!$A$2:$Y$3000,14,FALSE))=TRUE,"",VLOOKUP(CONCATENATE($D18,".",$E18,".",$F18),IN_1G!$A$2:$Y$3000,14,FALSE))</f>
        <v>0</v>
      </c>
      <c r="Q18" s="2318">
        <f>IF(ISERROR(VLOOKUP(CONCATENATE($D18,".",$E18,".",$F18),IN_1G!$A$2:$Y$3000,15,FALSE))=TRUE,"",VLOOKUP(CONCATENATE($D18,".",$E18,".",$F18),IN_1G!$A$2:$Y$3000,15,FALSE))</f>
        <v>0</v>
      </c>
      <c r="R18" s="2318">
        <f>IF(ISERROR(VLOOKUP(CONCATENATE($D18,".",$E18,".",$F18),IN_1G!$A$2:$Y$3000,16,FALSE))=TRUE,"",VLOOKUP(CONCATENATE($D18,".",$E18,".",$F18),IN_1G!$A$2:$Y$3000,16,FALSE))</f>
        <v>0</v>
      </c>
      <c r="S18" s="2318">
        <f>IF(ISERROR(VLOOKUP(CONCATENATE($D18,".",$E18,".",$F18),IN_1G!$A$2:$Y$3000,17,FALSE))=TRUE,"",VLOOKUP(CONCATENATE($D18,".",$E18,".",$F18),IN_1G!$A$2:$Y$3000,17,FALSE))</f>
        <v>0</v>
      </c>
      <c r="T18" s="2318">
        <f>IF(ISERROR(VLOOKUP(CONCATENATE($D18,".",$E18,".",$F18),IN_1G!$A$2:$Y$3000,18,FALSE))=TRUE,"",VLOOKUP(CONCATENATE($D18,".",$E18,".",$F18),IN_1G!$A$2:$Y$3000,18,FALSE))</f>
        <v>0</v>
      </c>
      <c r="U18" s="2318">
        <f>IF(ISERROR(VLOOKUP(CONCATENATE($D18,".",$E18,".",$F18),IN_1G!$A$2:$Y$3000,19,FALSE))=TRUE,"",VLOOKUP(CONCATENATE($D18,".",$E18,".",$F18),IN_1G!$A$2:$Y$3000,19,FALSE))</f>
        <v>0</v>
      </c>
      <c r="V18" s="2318">
        <f>IF(ISERROR(VLOOKUP(CONCATENATE($D18,".",$E18,".",$F18),IN_1G!$A$2:$Y$3000,20,FALSE))=TRUE,"",VLOOKUP(CONCATENATE($D18,".",$E18,".",$F18),IN_1G!$A$2:$Y$3000,20,FALSE))</f>
        <v>0</v>
      </c>
      <c r="W18" s="2318">
        <f>IF(ISERROR(VLOOKUP(CONCATENATE($D18,".",$E18,".",$F18),IN_1G!$A$2:$Y$3000,21,FALSE))=TRUE,"",VLOOKUP(CONCATENATE($D18,".",$E18,".",$F18),IN_1G!$A$2:$Y$3000,21,FALSE))</f>
        <v>0</v>
      </c>
      <c r="X18" s="2318">
        <f>IF(ISERROR(VLOOKUP(CONCATENATE($D18,".",$E18,".",$F18),IN_1G!$A$2:$Y$3000,22,FALSE))=TRUE,"",VLOOKUP(CONCATENATE($D18,".",$E18,".",$F18),IN_1G!$A$2:$Y$3000,22,FALSE))</f>
        <v>0</v>
      </c>
      <c r="Y18" s="2318">
        <f>IF(ISERROR(VLOOKUP(CONCATENATE($D18,".",$E18,".",$F18),IN_1G!$A$2:$Y$3000,23,FALSE))=TRUE,"",VLOOKUP(CONCATENATE($D18,".",$E18,".",$F18),IN_1G!$A$2:$Y$3000,23,FALSE))</f>
        <v>0</v>
      </c>
      <c r="Z18" s="2318">
        <f>IF(ISERROR(VLOOKUP(CONCATENATE($D18,".",$E18,".",$F18),IN_1G!$A$2:$Y$3000,24,FALSE))=TRUE,"",VLOOKUP(CONCATENATE($D18,".",$E18,".",$F18),IN_1G!$A$2:$Y$3000,24,FALSE))</f>
        <v>0</v>
      </c>
      <c r="AA18" s="2318">
        <f>IF(ISERROR(VLOOKUP(CONCATENATE($D18,".",$E18,".",$F18),IN_1G!$A$2:$Y$3000,25,FALSE))=TRUE,"",VLOOKUP(CONCATENATE($D18,".",$E18,".",$F18),IN_1G!$A$2:$Y$3000,25,FALSE))</f>
        <v>0</v>
      </c>
      <c r="AB18" s="2318">
        <f>IF(ISERROR(VLOOKUP(CONCATENATE($D18,".",$E18,".",$F18),IN_1G!$A$2:$AA$3000,26,FALSE))=TRUE,"",VLOOKUP(CONCATENATE($D18,".",$E18,".",$F18),IN_1G!$A$2:$AA$3000,26,FALSE))</f>
        <v>0</v>
      </c>
      <c r="AC18" s="2318">
        <f>IF(ISERROR(VLOOKUP(CONCATENATE($D18,".",$E18,".",$F18),IN_1G!$A$2:$AA$3000,27,FALSE))=TRUE,"",VLOOKUP(CONCATENATE($D18,".",$E18,".",$F18),IN_1G!$A$2:$AA$3000,27,FALSE))</f>
        <v>0</v>
      </c>
      <c r="AD18" s="2296">
        <f t="shared" si="0"/>
        <v>0</v>
      </c>
      <c r="AE18" s="2289"/>
      <c r="AF18" s="2313"/>
      <c r="AG18" s="2313"/>
      <c r="AH18" s="2313"/>
      <c r="AI18" s="2297"/>
      <c r="AJ18" s="2297"/>
      <c r="AK18" s="2297"/>
      <c r="AL18" s="2297"/>
    </row>
    <row r="19" spans="1:38" ht="15" customHeight="1" thickBot="1" x14ac:dyDescent="0.4">
      <c r="A19" s="2786"/>
      <c r="B19" s="2758" t="s">
        <v>2573</v>
      </c>
      <c r="C19" s="2309" t="s">
        <v>2564</v>
      </c>
      <c r="D19" s="2295">
        <v>1</v>
      </c>
      <c r="E19" s="2295">
        <v>5</v>
      </c>
      <c r="F19" s="2293">
        <v>13</v>
      </c>
      <c r="G19" s="2318">
        <v>0</v>
      </c>
      <c r="H19" s="2318">
        <f>IF(ISERROR(VLOOKUP(CONCATENATE($D19,".",$E19,".",$F19),IN_1G!$A$2:$Y$3000,6,FALSE))=TRUE,"",VLOOKUP(CONCATENATE($D19,".",$E19,".",$F19),IN_1G!$A$2:$Y$3000,6,FALSE))</f>
        <v>0</v>
      </c>
      <c r="I19" s="2318">
        <f>IF(ISERROR(VLOOKUP(CONCATENATE($D19,".",$E19,".",$F19),IN_1G!$A$2:$Y$3000,7,FALSE))=TRUE,"",VLOOKUP(CONCATENATE($D19,".",$E19,".",$F19),IN_1G!$A$2:$Y$3000,7,FALSE))</f>
        <v>0</v>
      </c>
      <c r="J19" s="2318">
        <f>IF(ISERROR(VLOOKUP(CONCATENATE($D19,".",$E19,".",$F19),IN_1G!$A$2:$Y$3000,8,FALSE))=TRUE,"",VLOOKUP(CONCATENATE($D19,".",$E19,".",$F19),IN_1G!$A$2:$Y$3000,8,FALSE))</f>
        <v>0</v>
      </c>
      <c r="K19" s="2318">
        <f>IF(ISERROR(VLOOKUP(CONCATENATE($D19,".",$E19,".",$F19),IN_1G!$A$2:$Y$3000,9,FALSE))=TRUE,"",VLOOKUP(CONCATENATE($D19,".",$E19,".",$F19),IN_1G!$A$2:$Y$3000,9,FALSE))</f>
        <v>0</v>
      </c>
      <c r="L19" s="2318">
        <f>IF(ISERROR(VLOOKUP(CONCATENATE($D19,".",$E19,".",$F19),IN_1G!$A$2:$Y$3000,10,FALSE))=TRUE,"",VLOOKUP(CONCATENATE($D19,".",$E19,".",$F19),IN_1G!$A$2:$Y$3000,10,FALSE))</f>
        <v>0</v>
      </c>
      <c r="M19" s="2318">
        <f>IF(ISERROR(VLOOKUP(CONCATENATE($D19,".",$E19,".",$F19),IN_1G!$A$2:$Y$3000,11,FALSE))=TRUE,"",VLOOKUP(CONCATENATE($D19,".",$E19,".",$F19),IN_1G!$A$2:$Y$3000,11,FALSE))</f>
        <v>0</v>
      </c>
      <c r="N19" s="2318">
        <f>IF(ISERROR(VLOOKUP(CONCATENATE($D19,".",$E19,".",$F19),IN_1G!$A$2:$Y$3000,12,FALSE))=TRUE,"",VLOOKUP(CONCATENATE($D19,".",$E19,".",$F19),IN_1G!$A$2:$Y$3000,12,FALSE))</f>
        <v>0</v>
      </c>
      <c r="O19" s="2318">
        <f>IF(ISERROR(VLOOKUP(CONCATENATE($D19,".",$E19,".",$F19),IN_1G!$A$2:$Y$3000,13,FALSE))=TRUE,"",VLOOKUP(CONCATENATE($D19,".",$E19,".",$F19),IN_1G!$A$2:$Y$3000,13,FALSE))</f>
        <v>0</v>
      </c>
      <c r="P19" s="2318">
        <f>IF(ISERROR(VLOOKUP(CONCATENATE($D19,".",$E19,".",$F19),IN_1G!$A$2:$Y$3000,14,FALSE))=TRUE,"",VLOOKUP(CONCATENATE($D19,".",$E19,".",$F19),IN_1G!$A$2:$Y$3000,14,FALSE))</f>
        <v>0</v>
      </c>
      <c r="Q19" s="2318">
        <f>IF(ISERROR(VLOOKUP(CONCATENATE($D19,".",$E19,".",$F19),IN_1G!$A$2:$Y$3000,15,FALSE))=TRUE,"",VLOOKUP(CONCATENATE($D19,".",$E19,".",$F19),IN_1G!$A$2:$Y$3000,15,FALSE))</f>
        <v>0</v>
      </c>
      <c r="R19" s="2318">
        <f>IF(ISERROR(VLOOKUP(CONCATENATE($D19,".",$E19,".",$F19),IN_1G!$A$2:$Y$3000,16,FALSE))=TRUE,"",VLOOKUP(CONCATENATE($D19,".",$E19,".",$F19),IN_1G!$A$2:$Y$3000,16,FALSE))</f>
        <v>0</v>
      </c>
      <c r="S19" s="2318">
        <f>IF(ISERROR(VLOOKUP(CONCATENATE($D19,".",$E19,".",$F19),IN_1G!$A$2:$Y$3000,17,FALSE))=TRUE,"",VLOOKUP(CONCATENATE($D19,".",$E19,".",$F19),IN_1G!$A$2:$Y$3000,17,FALSE))</f>
        <v>0</v>
      </c>
      <c r="T19" s="2318">
        <f>IF(ISERROR(VLOOKUP(CONCATENATE($D19,".",$E19,".",$F19),IN_1G!$A$2:$Y$3000,18,FALSE))=TRUE,"",VLOOKUP(CONCATENATE($D19,".",$E19,".",$F19),IN_1G!$A$2:$Y$3000,18,FALSE))</f>
        <v>0</v>
      </c>
      <c r="U19" s="2318">
        <f>IF(ISERROR(VLOOKUP(CONCATENATE($D19,".",$E19,".",$F19),IN_1G!$A$2:$Y$3000,19,FALSE))=TRUE,"",VLOOKUP(CONCATENATE($D19,".",$E19,".",$F19),IN_1G!$A$2:$Y$3000,19,FALSE))</f>
        <v>0</v>
      </c>
      <c r="V19" s="2318">
        <f>IF(ISERROR(VLOOKUP(CONCATENATE($D19,".",$E19,".",$F19),IN_1G!$A$2:$Y$3000,20,FALSE))=TRUE,"",VLOOKUP(CONCATENATE($D19,".",$E19,".",$F19),IN_1G!$A$2:$Y$3000,20,FALSE))</f>
        <v>0</v>
      </c>
      <c r="W19" s="2318">
        <f>IF(ISERROR(VLOOKUP(CONCATENATE($D19,".",$E19,".",$F19),IN_1G!$A$2:$Y$3000,21,FALSE))=TRUE,"",VLOOKUP(CONCATENATE($D19,".",$E19,".",$F19),IN_1G!$A$2:$Y$3000,21,FALSE))</f>
        <v>0</v>
      </c>
      <c r="X19" s="2318">
        <f>IF(ISERROR(VLOOKUP(CONCATENATE($D19,".",$E19,".",$F19),IN_1G!$A$2:$Y$3000,22,FALSE))=TRUE,"",VLOOKUP(CONCATENATE($D19,".",$E19,".",$F19),IN_1G!$A$2:$Y$3000,22,FALSE))</f>
        <v>0</v>
      </c>
      <c r="Y19" s="2318">
        <f>IF(ISERROR(VLOOKUP(CONCATENATE($D19,".",$E19,".",$F19),IN_1G!$A$2:$Y$3000,23,FALSE))=TRUE,"",VLOOKUP(CONCATENATE($D19,".",$E19,".",$F19),IN_1G!$A$2:$Y$3000,23,FALSE))</f>
        <v>0</v>
      </c>
      <c r="Z19" s="2318">
        <f>IF(ISERROR(VLOOKUP(CONCATENATE($D19,".",$E19,".",$F19),IN_1G!$A$2:$Y$3000,24,FALSE))=TRUE,"",VLOOKUP(CONCATENATE($D19,".",$E19,".",$F19),IN_1G!$A$2:$Y$3000,24,FALSE))</f>
        <v>0</v>
      </c>
      <c r="AA19" s="2318">
        <f>IF(ISERROR(VLOOKUP(CONCATENATE($D19,".",$E19,".",$F19),IN_1G!$A$2:$Y$3000,25,FALSE))=TRUE,"",VLOOKUP(CONCATENATE($D19,".",$E19,".",$F19),IN_1G!$A$2:$Y$3000,25,FALSE))</f>
        <v>0</v>
      </c>
      <c r="AB19" s="2318">
        <f>IF(ISERROR(VLOOKUP(CONCATENATE($D19,".",$E19,".",$F19),IN_1G!$A$2:$AA$3000,26,FALSE))=TRUE,"",VLOOKUP(CONCATENATE($D19,".",$E19,".",$F19),IN_1G!$A$2:$AA$3000,26,FALSE))</f>
        <v>0</v>
      </c>
      <c r="AC19" s="2318">
        <f>IF(ISERROR(VLOOKUP(CONCATENATE($D19,".",$E19,".",$F19),IN_1G!$A$2:$AA$3000,27,FALSE))=TRUE,"",VLOOKUP(CONCATENATE($D19,".",$E19,".",$F19),IN_1G!$A$2:$AA$3000,27,FALSE))</f>
        <v>0</v>
      </c>
      <c r="AD19" s="2296">
        <f t="shared" si="0"/>
        <v>0</v>
      </c>
      <c r="AE19" s="2289"/>
      <c r="AF19" s="2313"/>
      <c r="AG19" s="2313"/>
      <c r="AH19" s="2313"/>
      <c r="AI19" s="2297"/>
      <c r="AJ19" s="2297"/>
      <c r="AK19" s="2297"/>
      <c r="AL19" s="2297"/>
    </row>
    <row r="20" spans="1:38" ht="28.2" customHeight="1" thickBot="1" x14ac:dyDescent="0.4">
      <c r="A20" s="2786"/>
      <c r="B20" s="2767"/>
      <c r="C20" s="2309" t="s">
        <v>2565</v>
      </c>
      <c r="D20" s="2295">
        <v>1</v>
      </c>
      <c r="E20" s="2295">
        <v>5</v>
      </c>
      <c r="F20" s="2295">
        <v>14</v>
      </c>
      <c r="G20" s="2318">
        <v>0</v>
      </c>
      <c r="H20" s="2318">
        <f>IF(ISERROR(VLOOKUP(CONCATENATE($D20,".",$E20,".",$F20),IN_1G!$A$2:$Y$3000,6,FALSE))=TRUE,"",VLOOKUP(CONCATENATE($D20,".",$E20,".",$F20),IN_1G!$A$2:$Y$3000,6,FALSE))</f>
        <v>0</v>
      </c>
      <c r="I20" s="2318">
        <f>IF(ISERROR(VLOOKUP(CONCATENATE($D20,".",$E20,".",$F20),IN_1G!$A$2:$Y$3000,7,FALSE))=TRUE,"",VLOOKUP(CONCATENATE($D20,".",$E20,".",$F20),IN_1G!$A$2:$Y$3000,7,FALSE))</f>
        <v>0</v>
      </c>
      <c r="J20" s="2318">
        <f>IF(ISERROR(VLOOKUP(CONCATENATE($D20,".",$E20,".",$F20),IN_1G!$A$2:$Y$3000,8,FALSE))=TRUE,"",VLOOKUP(CONCATENATE($D20,".",$E20,".",$F20),IN_1G!$A$2:$Y$3000,8,FALSE))</f>
        <v>0</v>
      </c>
      <c r="K20" s="2318">
        <f>IF(ISERROR(VLOOKUP(CONCATENATE($D20,".",$E20,".",$F20),IN_1G!$A$2:$Y$3000,9,FALSE))=TRUE,"",VLOOKUP(CONCATENATE($D20,".",$E20,".",$F20),IN_1G!$A$2:$Y$3000,9,FALSE))</f>
        <v>0</v>
      </c>
      <c r="L20" s="2318">
        <f>IF(ISERROR(VLOOKUP(CONCATENATE($D20,".",$E20,".",$F20),IN_1G!$A$2:$Y$3000,10,FALSE))=TRUE,"",VLOOKUP(CONCATENATE($D20,".",$E20,".",$F20),IN_1G!$A$2:$Y$3000,10,FALSE))</f>
        <v>0</v>
      </c>
      <c r="M20" s="2318">
        <f>IF(ISERROR(VLOOKUP(CONCATENATE($D20,".",$E20,".",$F20),IN_1G!$A$2:$Y$3000,11,FALSE))=TRUE,"",VLOOKUP(CONCATENATE($D20,".",$E20,".",$F20),IN_1G!$A$2:$Y$3000,11,FALSE))</f>
        <v>0</v>
      </c>
      <c r="N20" s="2318">
        <f>IF(ISERROR(VLOOKUP(CONCATENATE($D20,".",$E20,".",$F20),IN_1G!$A$2:$Y$3000,12,FALSE))=TRUE,"",VLOOKUP(CONCATENATE($D20,".",$E20,".",$F20),IN_1G!$A$2:$Y$3000,12,FALSE))</f>
        <v>0</v>
      </c>
      <c r="O20" s="2318">
        <f>IF(ISERROR(VLOOKUP(CONCATENATE($D20,".",$E20,".",$F20),IN_1G!$A$2:$Y$3000,13,FALSE))=TRUE,"",VLOOKUP(CONCATENATE($D20,".",$E20,".",$F20),IN_1G!$A$2:$Y$3000,13,FALSE))</f>
        <v>0</v>
      </c>
      <c r="P20" s="2318">
        <f>IF(ISERROR(VLOOKUP(CONCATENATE($D20,".",$E20,".",$F20),IN_1G!$A$2:$Y$3000,14,FALSE))=TRUE,"",VLOOKUP(CONCATENATE($D20,".",$E20,".",$F20),IN_1G!$A$2:$Y$3000,14,FALSE))</f>
        <v>0</v>
      </c>
      <c r="Q20" s="2318">
        <f>IF(ISERROR(VLOOKUP(CONCATENATE($D20,".",$E20,".",$F20),IN_1G!$A$2:$Y$3000,15,FALSE))=TRUE,"",VLOOKUP(CONCATENATE($D20,".",$E20,".",$F20),IN_1G!$A$2:$Y$3000,15,FALSE))</f>
        <v>0</v>
      </c>
      <c r="R20" s="2318">
        <f>IF(ISERROR(VLOOKUP(CONCATENATE($D20,".",$E20,".",$F20),IN_1G!$A$2:$Y$3000,16,FALSE))=TRUE,"",VLOOKUP(CONCATENATE($D20,".",$E20,".",$F20),IN_1G!$A$2:$Y$3000,16,FALSE))</f>
        <v>0</v>
      </c>
      <c r="S20" s="2318">
        <f>IF(ISERROR(VLOOKUP(CONCATENATE($D20,".",$E20,".",$F20),IN_1G!$A$2:$Y$3000,17,FALSE))=TRUE,"",VLOOKUP(CONCATENATE($D20,".",$E20,".",$F20),IN_1G!$A$2:$Y$3000,17,FALSE))</f>
        <v>0</v>
      </c>
      <c r="T20" s="2318">
        <f>IF(ISERROR(VLOOKUP(CONCATENATE($D20,".",$E20,".",$F20),IN_1G!$A$2:$Y$3000,18,FALSE))=TRUE,"",VLOOKUP(CONCATENATE($D20,".",$E20,".",$F20),IN_1G!$A$2:$Y$3000,18,FALSE))</f>
        <v>0</v>
      </c>
      <c r="U20" s="2318">
        <f>IF(ISERROR(VLOOKUP(CONCATENATE($D20,".",$E20,".",$F20),IN_1G!$A$2:$Y$3000,19,FALSE))=TRUE,"",VLOOKUP(CONCATENATE($D20,".",$E20,".",$F20),IN_1G!$A$2:$Y$3000,19,FALSE))</f>
        <v>0</v>
      </c>
      <c r="V20" s="2318">
        <f>IF(ISERROR(VLOOKUP(CONCATENATE($D20,".",$E20,".",$F20),IN_1G!$A$2:$Y$3000,20,FALSE))=TRUE,"",VLOOKUP(CONCATENATE($D20,".",$E20,".",$F20),IN_1G!$A$2:$Y$3000,20,FALSE))</f>
        <v>0</v>
      </c>
      <c r="W20" s="2318">
        <f>IF(ISERROR(VLOOKUP(CONCATENATE($D20,".",$E20,".",$F20),IN_1G!$A$2:$Y$3000,21,FALSE))=TRUE,"",VLOOKUP(CONCATENATE($D20,".",$E20,".",$F20),IN_1G!$A$2:$Y$3000,21,FALSE))</f>
        <v>0</v>
      </c>
      <c r="X20" s="2318">
        <f>IF(ISERROR(VLOOKUP(CONCATENATE($D20,".",$E20,".",$F20),IN_1G!$A$2:$Y$3000,22,FALSE))=TRUE,"",VLOOKUP(CONCATENATE($D20,".",$E20,".",$F20),IN_1G!$A$2:$Y$3000,22,FALSE))</f>
        <v>0</v>
      </c>
      <c r="Y20" s="2318">
        <f>IF(ISERROR(VLOOKUP(CONCATENATE($D20,".",$E20,".",$F20),IN_1G!$A$2:$Y$3000,23,FALSE))=TRUE,"",VLOOKUP(CONCATENATE($D20,".",$E20,".",$F20),IN_1G!$A$2:$Y$3000,23,FALSE))</f>
        <v>0</v>
      </c>
      <c r="Z20" s="2318">
        <f>IF(ISERROR(VLOOKUP(CONCATENATE($D20,".",$E20,".",$F20),IN_1G!$A$2:$Y$3000,24,FALSE))=TRUE,"",VLOOKUP(CONCATENATE($D20,".",$E20,".",$F20),IN_1G!$A$2:$Y$3000,24,FALSE))</f>
        <v>0</v>
      </c>
      <c r="AA20" s="2318">
        <f>IF(ISERROR(VLOOKUP(CONCATENATE($D20,".",$E20,".",$F20),IN_1G!$A$2:$Y$3000,25,FALSE))=TRUE,"",VLOOKUP(CONCATENATE($D20,".",$E20,".",$F20),IN_1G!$A$2:$Y$3000,25,FALSE))</f>
        <v>0</v>
      </c>
      <c r="AB20" s="2318">
        <f>IF(ISERROR(VLOOKUP(CONCATENATE($D20,".",$E20,".",$F20),IN_1G!$A$2:$AA$3000,26,FALSE))=TRUE,"",VLOOKUP(CONCATENATE($D20,".",$E20,".",$F20),IN_1G!$A$2:$AA$3000,26,FALSE))</f>
        <v>0</v>
      </c>
      <c r="AC20" s="2318">
        <f>IF(ISERROR(VLOOKUP(CONCATENATE($D20,".",$E20,".",$F20),IN_1G!$A$2:$AA$3000,27,FALSE))=TRUE,"",VLOOKUP(CONCATENATE($D20,".",$E20,".",$F20),IN_1G!$A$2:$AA$3000,27,FALSE))</f>
        <v>0</v>
      </c>
      <c r="AD20" s="2296">
        <f t="shared" si="0"/>
        <v>0</v>
      </c>
      <c r="AE20" s="2289"/>
      <c r="AF20" s="2313"/>
      <c r="AG20" s="2313"/>
      <c r="AH20" s="2313"/>
      <c r="AI20" s="2297"/>
      <c r="AJ20" s="2297"/>
      <c r="AK20" s="2297"/>
      <c r="AL20" s="2297"/>
    </row>
    <row r="21" spans="1:38" ht="28.2" customHeight="1" thickBot="1" x14ac:dyDescent="0.4">
      <c r="A21" s="2786"/>
      <c r="B21" s="2767"/>
      <c r="C21" s="2309" t="s">
        <v>2566</v>
      </c>
      <c r="D21" s="2295">
        <v>1</v>
      </c>
      <c r="E21" s="2295">
        <v>5</v>
      </c>
      <c r="F21" s="2293">
        <v>15</v>
      </c>
      <c r="G21" s="2318">
        <v>0</v>
      </c>
      <c r="H21" s="2318">
        <f>IF(ISERROR(VLOOKUP(CONCATENATE($D21,".",$E21,".",$F21),IN_1G!$A$2:$Y$3000,6,FALSE))=TRUE,"",VLOOKUP(CONCATENATE($D21,".",$E21,".",$F21),IN_1G!$A$2:$Y$3000,6,FALSE))</f>
        <v>0</v>
      </c>
      <c r="I21" s="2318">
        <f>IF(ISERROR(VLOOKUP(CONCATENATE($D21,".",$E21,".",$F21),IN_1G!$A$2:$Y$3000,7,FALSE))=TRUE,"",VLOOKUP(CONCATENATE($D21,".",$E21,".",$F21),IN_1G!$A$2:$Y$3000,7,FALSE))</f>
        <v>0</v>
      </c>
      <c r="J21" s="2318">
        <f>IF(ISERROR(VLOOKUP(CONCATENATE($D21,".",$E21,".",$F21),IN_1G!$A$2:$Y$3000,8,FALSE))=TRUE,"",VLOOKUP(CONCATENATE($D21,".",$E21,".",$F21),IN_1G!$A$2:$Y$3000,8,FALSE))</f>
        <v>0</v>
      </c>
      <c r="K21" s="2318">
        <f>IF(ISERROR(VLOOKUP(CONCATENATE($D21,".",$E21,".",$F21),IN_1G!$A$2:$Y$3000,9,FALSE))=TRUE,"",VLOOKUP(CONCATENATE($D21,".",$E21,".",$F21),IN_1G!$A$2:$Y$3000,9,FALSE))</f>
        <v>0</v>
      </c>
      <c r="L21" s="2318">
        <f>IF(ISERROR(VLOOKUP(CONCATENATE($D21,".",$E21,".",$F21),IN_1G!$A$2:$Y$3000,10,FALSE))=TRUE,"",VLOOKUP(CONCATENATE($D21,".",$E21,".",$F21),IN_1G!$A$2:$Y$3000,10,FALSE))</f>
        <v>0</v>
      </c>
      <c r="M21" s="2318">
        <f>IF(ISERROR(VLOOKUP(CONCATENATE($D21,".",$E21,".",$F21),IN_1G!$A$2:$Y$3000,11,FALSE))=TRUE,"",VLOOKUP(CONCATENATE($D21,".",$E21,".",$F21),IN_1G!$A$2:$Y$3000,11,FALSE))</f>
        <v>0</v>
      </c>
      <c r="N21" s="2318">
        <f>IF(ISERROR(VLOOKUP(CONCATENATE($D21,".",$E21,".",$F21),IN_1G!$A$2:$Y$3000,12,FALSE))=TRUE,"",VLOOKUP(CONCATENATE($D21,".",$E21,".",$F21),IN_1G!$A$2:$Y$3000,12,FALSE))</f>
        <v>0</v>
      </c>
      <c r="O21" s="2318">
        <f>IF(ISERROR(VLOOKUP(CONCATENATE($D21,".",$E21,".",$F21),IN_1G!$A$2:$Y$3000,13,FALSE))=TRUE,"",VLOOKUP(CONCATENATE($D21,".",$E21,".",$F21),IN_1G!$A$2:$Y$3000,13,FALSE))</f>
        <v>0</v>
      </c>
      <c r="P21" s="2318">
        <f>IF(ISERROR(VLOOKUP(CONCATENATE($D21,".",$E21,".",$F21),IN_1G!$A$2:$Y$3000,14,FALSE))=TRUE,"",VLOOKUP(CONCATENATE($D21,".",$E21,".",$F21),IN_1G!$A$2:$Y$3000,14,FALSE))</f>
        <v>0</v>
      </c>
      <c r="Q21" s="2318">
        <f>IF(ISERROR(VLOOKUP(CONCATENATE($D21,".",$E21,".",$F21),IN_1G!$A$2:$Y$3000,15,FALSE))=TRUE,"",VLOOKUP(CONCATENATE($D21,".",$E21,".",$F21),IN_1G!$A$2:$Y$3000,15,FALSE))</f>
        <v>0</v>
      </c>
      <c r="R21" s="2318">
        <f>IF(ISERROR(VLOOKUP(CONCATENATE($D21,".",$E21,".",$F21),IN_1G!$A$2:$Y$3000,16,FALSE))=TRUE,"",VLOOKUP(CONCATENATE($D21,".",$E21,".",$F21),IN_1G!$A$2:$Y$3000,16,FALSE))</f>
        <v>0</v>
      </c>
      <c r="S21" s="2318">
        <f>IF(ISERROR(VLOOKUP(CONCATENATE($D21,".",$E21,".",$F21),IN_1G!$A$2:$Y$3000,17,FALSE))=TRUE,"",VLOOKUP(CONCATENATE($D21,".",$E21,".",$F21),IN_1G!$A$2:$Y$3000,17,FALSE))</f>
        <v>0</v>
      </c>
      <c r="T21" s="2318">
        <f>IF(ISERROR(VLOOKUP(CONCATENATE($D21,".",$E21,".",$F21),IN_1G!$A$2:$Y$3000,18,FALSE))=TRUE,"",VLOOKUP(CONCATENATE($D21,".",$E21,".",$F21),IN_1G!$A$2:$Y$3000,18,FALSE))</f>
        <v>0</v>
      </c>
      <c r="U21" s="2318">
        <f>IF(ISERROR(VLOOKUP(CONCATENATE($D21,".",$E21,".",$F21),IN_1G!$A$2:$Y$3000,19,FALSE))=TRUE,"",VLOOKUP(CONCATENATE($D21,".",$E21,".",$F21),IN_1G!$A$2:$Y$3000,19,FALSE))</f>
        <v>0</v>
      </c>
      <c r="V21" s="2318">
        <f>IF(ISERROR(VLOOKUP(CONCATENATE($D21,".",$E21,".",$F21),IN_1G!$A$2:$Y$3000,20,FALSE))=TRUE,"",VLOOKUP(CONCATENATE($D21,".",$E21,".",$F21),IN_1G!$A$2:$Y$3000,20,FALSE))</f>
        <v>0</v>
      </c>
      <c r="W21" s="2318">
        <f>IF(ISERROR(VLOOKUP(CONCATENATE($D21,".",$E21,".",$F21),IN_1G!$A$2:$Y$3000,21,FALSE))=TRUE,"",VLOOKUP(CONCATENATE($D21,".",$E21,".",$F21),IN_1G!$A$2:$Y$3000,21,FALSE))</f>
        <v>0</v>
      </c>
      <c r="X21" s="2318">
        <f>IF(ISERROR(VLOOKUP(CONCATENATE($D21,".",$E21,".",$F21),IN_1G!$A$2:$Y$3000,22,FALSE))=TRUE,"",VLOOKUP(CONCATENATE($D21,".",$E21,".",$F21),IN_1G!$A$2:$Y$3000,22,FALSE))</f>
        <v>0</v>
      </c>
      <c r="Y21" s="2318">
        <f>IF(ISERROR(VLOOKUP(CONCATENATE($D21,".",$E21,".",$F21),IN_1G!$A$2:$Y$3000,23,FALSE))=TRUE,"",VLOOKUP(CONCATENATE($D21,".",$E21,".",$F21),IN_1G!$A$2:$Y$3000,23,FALSE))</f>
        <v>0</v>
      </c>
      <c r="Z21" s="2318">
        <f>IF(ISERROR(VLOOKUP(CONCATENATE($D21,".",$E21,".",$F21),IN_1G!$A$2:$Y$3000,24,FALSE))=TRUE,"",VLOOKUP(CONCATENATE($D21,".",$E21,".",$F21),IN_1G!$A$2:$Y$3000,24,FALSE))</f>
        <v>0</v>
      </c>
      <c r="AA21" s="2318">
        <f>IF(ISERROR(VLOOKUP(CONCATENATE($D21,".",$E21,".",$F21),IN_1G!$A$2:$Y$3000,25,FALSE))=TRUE,"",VLOOKUP(CONCATENATE($D21,".",$E21,".",$F21),IN_1G!$A$2:$Y$3000,25,FALSE))</f>
        <v>0</v>
      </c>
      <c r="AB21" s="2318">
        <f>IF(ISERROR(VLOOKUP(CONCATENATE($D21,".",$E21,".",$F21),IN_1G!$A$2:$AA$3000,26,FALSE))=TRUE,"",VLOOKUP(CONCATENATE($D21,".",$E21,".",$F21),IN_1G!$A$2:$AA$3000,26,FALSE))</f>
        <v>0</v>
      </c>
      <c r="AC21" s="2318">
        <f>IF(ISERROR(VLOOKUP(CONCATENATE($D21,".",$E21,".",$F21),IN_1G!$A$2:$AA$3000,27,FALSE))=TRUE,"",VLOOKUP(CONCATENATE($D21,".",$E21,".",$F21),IN_1G!$A$2:$AA$3000,27,FALSE))</f>
        <v>0</v>
      </c>
      <c r="AD21" s="2296">
        <f t="shared" si="0"/>
        <v>0</v>
      </c>
      <c r="AE21" s="2289"/>
      <c r="AF21" s="2313"/>
      <c r="AG21" s="2313"/>
      <c r="AH21" s="2313"/>
      <c r="AI21" s="2290"/>
      <c r="AJ21" s="2290"/>
      <c r="AK21" s="2290"/>
      <c r="AL21" s="2290"/>
    </row>
    <row r="22" spans="1:38" ht="15" customHeight="1" thickBot="1" x14ac:dyDescent="0.4">
      <c r="A22" s="2786"/>
      <c r="B22" s="2758" t="s">
        <v>2574</v>
      </c>
      <c r="C22" s="2309" t="s">
        <v>2564</v>
      </c>
      <c r="D22" s="2295">
        <v>1</v>
      </c>
      <c r="E22" s="2295">
        <v>6</v>
      </c>
      <c r="F22" s="2295">
        <v>16</v>
      </c>
      <c r="G22" s="2318">
        <v>0</v>
      </c>
      <c r="H22" s="2318">
        <f>IF(ISERROR(VLOOKUP(CONCATENATE($D22,".",$E22,".",$F22),IN_1G!$A$2:$Y$3000,6,FALSE))=TRUE,"",VLOOKUP(CONCATENATE($D22,".",$E22,".",$F22),IN_1G!$A$2:$Y$3000,6,FALSE))</f>
        <v>0</v>
      </c>
      <c r="I22" s="2318">
        <f>IF(ISERROR(VLOOKUP(CONCATENATE($D22,".",$E22,".",$F22),IN_1G!$A$2:$Y$3000,7,FALSE))=TRUE,"",VLOOKUP(CONCATENATE($D22,".",$E22,".",$F22),IN_1G!$A$2:$Y$3000,7,FALSE))</f>
        <v>0</v>
      </c>
      <c r="J22" s="2318">
        <f>IF(ISERROR(VLOOKUP(CONCATENATE($D22,".",$E22,".",$F22),IN_1G!$A$2:$Y$3000,8,FALSE))=TRUE,"",VLOOKUP(CONCATENATE($D22,".",$E22,".",$F22),IN_1G!$A$2:$Y$3000,8,FALSE))</f>
        <v>0</v>
      </c>
      <c r="K22" s="2318">
        <f>IF(ISERROR(VLOOKUP(CONCATENATE($D22,".",$E22,".",$F22),IN_1G!$A$2:$Y$3000,9,FALSE))=TRUE,"",VLOOKUP(CONCATENATE($D22,".",$E22,".",$F22),IN_1G!$A$2:$Y$3000,9,FALSE))</f>
        <v>0</v>
      </c>
      <c r="L22" s="2318">
        <f>IF(ISERROR(VLOOKUP(CONCATENATE($D22,".",$E22,".",$F22),IN_1G!$A$2:$Y$3000,10,FALSE))=TRUE,"",VLOOKUP(CONCATENATE($D22,".",$E22,".",$F22),IN_1G!$A$2:$Y$3000,10,FALSE))</f>
        <v>0</v>
      </c>
      <c r="M22" s="2318">
        <f>IF(ISERROR(VLOOKUP(CONCATENATE($D22,".",$E22,".",$F22),IN_1G!$A$2:$Y$3000,11,FALSE))=TRUE,"",VLOOKUP(CONCATENATE($D22,".",$E22,".",$F22),IN_1G!$A$2:$Y$3000,11,FALSE))</f>
        <v>0</v>
      </c>
      <c r="N22" s="2318">
        <f>IF(ISERROR(VLOOKUP(CONCATENATE($D22,".",$E22,".",$F22),IN_1G!$A$2:$Y$3000,12,FALSE))=TRUE,"",VLOOKUP(CONCATENATE($D22,".",$E22,".",$F22),IN_1G!$A$2:$Y$3000,12,FALSE))</f>
        <v>0</v>
      </c>
      <c r="O22" s="2318">
        <f>IF(ISERROR(VLOOKUP(CONCATENATE($D22,".",$E22,".",$F22),IN_1G!$A$2:$Y$3000,13,FALSE))=TRUE,"",VLOOKUP(CONCATENATE($D22,".",$E22,".",$F22),IN_1G!$A$2:$Y$3000,13,FALSE))</f>
        <v>0</v>
      </c>
      <c r="P22" s="2318">
        <f>IF(ISERROR(VLOOKUP(CONCATENATE($D22,".",$E22,".",$F22),IN_1G!$A$2:$Y$3000,14,FALSE))=TRUE,"",VLOOKUP(CONCATENATE($D22,".",$E22,".",$F22),IN_1G!$A$2:$Y$3000,14,FALSE))</f>
        <v>0</v>
      </c>
      <c r="Q22" s="2318">
        <f>IF(ISERROR(VLOOKUP(CONCATENATE($D22,".",$E22,".",$F22),IN_1G!$A$2:$Y$3000,15,FALSE))=TRUE,"",VLOOKUP(CONCATENATE($D22,".",$E22,".",$F22),IN_1G!$A$2:$Y$3000,15,FALSE))</f>
        <v>0</v>
      </c>
      <c r="R22" s="2318">
        <f>IF(ISERROR(VLOOKUP(CONCATENATE($D22,".",$E22,".",$F22),IN_1G!$A$2:$Y$3000,16,FALSE))=TRUE,"",VLOOKUP(CONCATENATE($D22,".",$E22,".",$F22),IN_1G!$A$2:$Y$3000,16,FALSE))</f>
        <v>0</v>
      </c>
      <c r="S22" s="2318">
        <f>IF(ISERROR(VLOOKUP(CONCATENATE($D22,".",$E22,".",$F22),IN_1G!$A$2:$Y$3000,17,FALSE))=TRUE,"",VLOOKUP(CONCATENATE($D22,".",$E22,".",$F22),IN_1G!$A$2:$Y$3000,17,FALSE))</f>
        <v>0</v>
      </c>
      <c r="T22" s="2318">
        <f>IF(ISERROR(VLOOKUP(CONCATENATE($D22,".",$E22,".",$F22),IN_1G!$A$2:$Y$3000,18,FALSE))=TRUE,"",VLOOKUP(CONCATENATE($D22,".",$E22,".",$F22),IN_1G!$A$2:$Y$3000,18,FALSE))</f>
        <v>0</v>
      </c>
      <c r="U22" s="2318">
        <f>IF(ISERROR(VLOOKUP(CONCATENATE($D22,".",$E22,".",$F22),IN_1G!$A$2:$Y$3000,19,FALSE))=TRUE,"",VLOOKUP(CONCATENATE($D22,".",$E22,".",$F22),IN_1G!$A$2:$Y$3000,19,FALSE))</f>
        <v>0</v>
      </c>
      <c r="V22" s="2318">
        <f>IF(ISERROR(VLOOKUP(CONCATENATE($D22,".",$E22,".",$F22),IN_1G!$A$2:$Y$3000,20,FALSE))=TRUE,"",VLOOKUP(CONCATENATE($D22,".",$E22,".",$F22),IN_1G!$A$2:$Y$3000,20,FALSE))</f>
        <v>0</v>
      </c>
      <c r="W22" s="2318">
        <f>IF(ISERROR(VLOOKUP(CONCATENATE($D22,".",$E22,".",$F22),IN_1G!$A$2:$Y$3000,21,FALSE))=TRUE,"",VLOOKUP(CONCATENATE($D22,".",$E22,".",$F22),IN_1G!$A$2:$Y$3000,21,FALSE))</f>
        <v>0</v>
      </c>
      <c r="X22" s="2318">
        <f>IF(ISERROR(VLOOKUP(CONCATENATE($D22,".",$E22,".",$F22),IN_1G!$A$2:$Y$3000,22,FALSE))=TRUE,"",VLOOKUP(CONCATENATE($D22,".",$E22,".",$F22),IN_1G!$A$2:$Y$3000,22,FALSE))</f>
        <v>0</v>
      </c>
      <c r="Y22" s="2318">
        <f>IF(ISERROR(VLOOKUP(CONCATENATE($D22,".",$E22,".",$F22),IN_1G!$A$2:$Y$3000,23,FALSE))=TRUE,"",VLOOKUP(CONCATENATE($D22,".",$E22,".",$F22),IN_1G!$A$2:$Y$3000,23,FALSE))</f>
        <v>0</v>
      </c>
      <c r="Z22" s="2318">
        <f>IF(ISERROR(VLOOKUP(CONCATENATE($D22,".",$E22,".",$F22),IN_1G!$A$2:$Y$3000,24,FALSE))=TRUE,"",VLOOKUP(CONCATENATE($D22,".",$E22,".",$F22),IN_1G!$A$2:$Y$3000,24,FALSE))</f>
        <v>0</v>
      </c>
      <c r="AA22" s="2318">
        <f>IF(ISERROR(VLOOKUP(CONCATENATE($D22,".",$E22,".",$F22),IN_1G!$A$2:$Y$3000,25,FALSE))=TRUE,"",VLOOKUP(CONCATENATE($D22,".",$E22,".",$F22),IN_1G!$A$2:$Y$3000,25,FALSE))</f>
        <v>0</v>
      </c>
      <c r="AB22" s="2318">
        <f>IF(ISERROR(VLOOKUP(CONCATENATE($D22,".",$E22,".",$F22),IN_1G!$A$2:$AA$3000,26,FALSE))=TRUE,"",VLOOKUP(CONCATENATE($D22,".",$E22,".",$F22),IN_1G!$A$2:$AA$3000,26,FALSE))</f>
        <v>0</v>
      </c>
      <c r="AC22" s="2318">
        <f>IF(ISERROR(VLOOKUP(CONCATENATE($D22,".",$E22,".",$F22),IN_1G!$A$2:$AA$3000,27,FALSE))=TRUE,"",VLOOKUP(CONCATENATE($D22,".",$E22,".",$F22),IN_1G!$A$2:$AA$3000,27,FALSE))</f>
        <v>0</v>
      </c>
      <c r="AD22" s="2296">
        <f t="shared" si="0"/>
        <v>0</v>
      </c>
      <c r="AE22" s="2289"/>
      <c r="AF22" s="2313"/>
      <c r="AG22" s="2313"/>
      <c r="AH22" s="2313"/>
      <c r="AI22" s="2297"/>
      <c r="AJ22" s="2297"/>
      <c r="AK22" s="2297"/>
      <c r="AL22" s="2297"/>
    </row>
    <row r="23" spans="1:38" ht="28.2" customHeight="1" thickBot="1" x14ac:dyDescent="0.4">
      <c r="A23" s="2786"/>
      <c r="B23" s="2767"/>
      <c r="C23" s="2309" t="s">
        <v>2565</v>
      </c>
      <c r="D23" s="2295">
        <v>1</v>
      </c>
      <c r="E23" s="2295">
        <v>6</v>
      </c>
      <c r="F23" s="2293">
        <v>17</v>
      </c>
      <c r="G23" s="2318">
        <v>0</v>
      </c>
      <c r="H23" s="2318">
        <f>IF(ISERROR(VLOOKUP(CONCATENATE($D23,".",$E23,".",$F23),IN_1G!$A$2:$Y$3000,6,FALSE))=TRUE,"",VLOOKUP(CONCATENATE($D23,".",$E23,".",$F23),IN_1G!$A$2:$Y$3000,6,FALSE))</f>
        <v>0</v>
      </c>
      <c r="I23" s="2318">
        <f>IF(ISERROR(VLOOKUP(CONCATENATE($D23,".",$E23,".",$F23),IN_1G!$A$2:$Y$3000,7,FALSE))=TRUE,"",VLOOKUP(CONCATENATE($D23,".",$E23,".",$F23),IN_1G!$A$2:$Y$3000,7,FALSE))</f>
        <v>0</v>
      </c>
      <c r="J23" s="2318">
        <f>IF(ISERROR(VLOOKUP(CONCATENATE($D23,".",$E23,".",$F23),IN_1G!$A$2:$Y$3000,8,FALSE))=TRUE,"",VLOOKUP(CONCATENATE($D23,".",$E23,".",$F23),IN_1G!$A$2:$Y$3000,8,FALSE))</f>
        <v>0</v>
      </c>
      <c r="K23" s="2318">
        <f>IF(ISERROR(VLOOKUP(CONCATENATE($D23,".",$E23,".",$F23),IN_1G!$A$2:$Y$3000,9,FALSE))=TRUE,"",VLOOKUP(CONCATENATE($D23,".",$E23,".",$F23),IN_1G!$A$2:$Y$3000,9,FALSE))</f>
        <v>0</v>
      </c>
      <c r="L23" s="2318">
        <f>IF(ISERROR(VLOOKUP(CONCATENATE($D23,".",$E23,".",$F23),IN_1G!$A$2:$Y$3000,10,FALSE))=TRUE,"",VLOOKUP(CONCATENATE($D23,".",$E23,".",$F23),IN_1G!$A$2:$Y$3000,10,FALSE))</f>
        <v>0</v>
      </c>
      <c r="M23" s="2318">
        <f>IF(ISERROR(VLOOKUP(CONCATENATE($D23,".",$E23,".",$F23),IN_1G!$A$2:$Y$3000,11,FALSE))=TRUE,"",VLOOKUP(CONCATENATE($D23,".",$E23,".",$F23),IN_1G!$A$2:$Y$3000,11,FALSE))</f>
        <v>0</v>
      </c>
      <c r="N23" s="2318">
        <f>IF(ISERROR(VLOOKUP(CONCATENATE($D23,".",$E23,".",$F23),IN_1G!$A$2:$Y$3000,12,FALSE))=TRUE,"",VLOOKUP(CONCATENATE($D23,".",$E23,".",$F23),IN_1G!$A$2:$Y$3000,12,FALSE))</f>
        <v>0</v>
      </c>
      <c r="O23" s="2318">
        <f>IF(ISERROR(VLOOKUP(CONCATENATE($D23,".",$E23,".",$F23),IN_1G!$A$2:$Y$3000,13,FALSE))=TRUE,"",VLOOKUP(CONCATENATE($D23,".",$E23,".",$F23),IN_1G!$A$2:$Y$3000,13,FALSE))</f>
        <v>0</v>
      </c>
      <c r="P23" s="2318">
        <f>IF(ISERROR(VLOOKUP(CONCATENATE($D23,".",$E23,".",$F23),IN_1G!$A$2:$Y$3000,14,FALSE))=TRUE,"",VLOOKUP(CONCATENATE($D23,".",$E23,".",$F23),IN_1G!$A$2:$Y$3000,14,FALSE))</f>
        <v>0</v>
      </c>
      <c r="Q23" s="2318">
        <f>IF(ISERROR(VLOOKUP(CONCATENATE($D23,".",$E23,".",$F23),IN_1G!$A$2:$Y$3000,15,FALSE))=TRUE,"",VLOOKUP(CONCATENATE($D23,".",$E23,".",$F23),IN_1G!$A$2:$Y$3000,15,FALSE))</f>
        <v>0</v>
      </c>
      <c r="R23" s="2318">
        <f>IF(ISERROR(VLOOKUP(CONCATENATE($D23,".",$E23,".",$F23),IN_1G!$A$2:$Y$3000,16,FALSE))=TRUE,"",VLOOKUP(CONCATENATE($D23,".",$E23,".",$F23),IN_1G!$A$2:$Y$3000,16,FALSE))</f>
        <v>0</v>
      </c>
      <c r="S23" s="2318">
        <f>IF(ISERROR(VLOOKUP(CONCATENATE($D23,".",$E23,".",$F23),IN_1G!$A$2:$Y$3000,17,FALSE))=TRUE,"",VLOOKUP(CONCATENATE($D23,".",$E23,".",$F23),IN_1G!$A$2:$Y$3000,17,FALSE))</f>
        <v>0</v>
      </c>
      <c r="T23" s="2318">
        <f>IF(ISERROR(VLOOKUP(CONCATENATE($D23,".",$E23,".",$F23),IN_1G!$A$2:$Y$3000,18,FALSE))=TRUE,"",VLOOKUP(CONCATENATE($D23,".",$E23,".",$F23),IN_1G!$A$2:$Y$3000,18,FALSE))</f>
        <v>0</v>
      </c>
      <c r="U23" s="2318">
        <f>IF(ISERROR(VLOOKUP(CONCATENATE($D23,".",$E23,".",$F23),IN_1G!$A$2:$Y$3000,19,FALSE))=TRUE,"",VLOOKUP(CONCATENATE($D23,".",$E23,".",$F23),IN_1G!$A$2:$Y$3000,19,FALSE))</f>
        <v>0</v>
      </c>
      <c r="V23" s="2318">
        <f>IF(ISERROR(VLOOKUP(CONCATENATE($D23,".",$E23,".",$F23),IN_1G!$A$2:$Y$3000,20,FALSE))=TRUE,"",VLOOKUP(CONCATENATE($D23,".",$E23,".",$F23),IN_1G!$A$2:$Y$3000,20,FALSE))</f>
        <v>0</v>
      </c>
      <c r="W23" s="2318">
        <f>IF(ISERROR(VLOOKUP(CONCATENATE($D23,".",$E23,".",$F23),IN_1G!$A$2:$Y$3000,21,FALSE))=TRUE,"",VLOOKUP(CONCATENATE($D23,".",$E23,".",$F23),IN_1G!$A$2:$Y$3000,21,FALSE))</f>
        <v>0</v>
      </c>
      <c r="X23" s="2318">
        <f>IF(ISERROR(VLOOKUP(CONCATENATE($D23,".",$E23,".",$F23),IN_1G!$A$2:$Y$3000,22,FALSE))=TRUE,"",VLOOKUP(CONCATENATE($D23,".",$E23,".",$F23),IN_1G!$A$2:$Y$3000,22,FALSE))</f>
        <v>0</v>
      </c>
      <c r="Y23" s="2318">
        <f>IF(ISERROR(VLOOKUP(CONCATENATE($D23,".",$E23,".",$F23),IN_1G!$A$2:$Y$3000,23,FALSE))=TRUE,"",VLOOKUP(CONCATENATE($D23,".",$E23,".",$F23),IN_1G!$A$2:$Y$3000,23,FALSE))</f>
        <v>0</v>
      </c>
      <c r="Z23" s="2318">
        <f>IF(ISERROR(VLOOKUP(CONCATENATE($D23,".",$E23,".",$F23),IN_1G!$A$2:$Y$3000,24,FALSE))=TRUE,"",VLOOKUP(CONCATENATE($D23,".",$E23,".",$F23),IN_1G!$A$2:$Y$3000,24,FALSE))</f>
        <v>0</v>
      </c>
      <c r="AA23" s="2318">
        <f>IF(ISERROR(VLOOKUP(CONCATENATE($D23,".",$E23,".",$F23),IN_1G!$A$2:$Y$3000,25,FALSE))=TRUE,"",VLOOKUP(CONCATENATE($D23,".",$E23,".",$F23),IN_1G!$A$2:$Y$3000,25,FALSE))</f>
        <v>0</v>
      </c>
      <c r="AB23" s="2318">
        <f>IF(ISERROR(VLOOKUP(CONCATENATE($D23,".",$E23,".",$F23),IN_1G!$A$2:$AA$3000,26,FALSE))=TRUE,"",VLOOKUP(CONCATENATE($D23,".",$E23,".",$F23),IN_1G!$A$2:$AA$3000,26,FALSE))</f>
        <v>0</v>
      </c>
      <c r="AC23" s="2318">
        <f>IF(ISERROR(VLOOKUP(CONCATENATE($D23,".",$E23,".",$F23),IN_1G!$A$2:$AA$3000,27,FALSE))=TRUE,"",VLOOKUP(CONCATENATE($D23,".",$E23,".",$F23),IN_1G!$A$2:$AA$3000,27,FALSE))</f>
        <v>0</v>
      </c>
      <c r="AD23" s="2296">
        <f t="shared" si="0"/>
        <v>0</v>
      </c>
      <c r="AE23" s="2289"/>
      <c r="AF23" s="2313"/>
      <c r="AG23" s="2313"/>
      <c r="AH23" s="2313"/>
      <c r="AI23" s="2297"/>
      <c r="AJ23" s="2297"/>
      <c r="AK23" s="2297"/>
      <c r="AL23" s="2297"/>
    </row>
    <row r="24" spans="1:38" ht="28.2" customHeight="1" thickBot="1" x14ac:dyDescent="0.4">
      <c r="A24" s="2786"/>
      <c r="B24" s="2767"/>
      <c r="C24" s="2309" t="s">
        <v>2566</v>
      </c>
      <c r="D24" s="2295">
        <v>1</v>
      </c>
      <c r="E24" s="2295">
        <v>6</v>
      </c>
      <c r="F24" s="2295">
        <v>18</v>
      </c>
      <c r="G24" s="2318">
        <v>0</v>
      </c>
      <c r="H24" s="2318">
        <f>IF(ISERROR(VLOOKUP(CONCATENATE($D24,".",$E24,".",$F24),IN_1G!$A$2:$Y$3000,6,FALSE))=TRUE,"",VLOOKUP(CONCATENATE($D24,".",$E24,".",$F24),IN_1G!$A$2:$Y$3000,6,FALSE))</f>
        <v>0</v>
      </c>
      <c r="I24" s="2318">
        <f>IF(ISERROR(VLOOKUP(CONCATENATE($D24,".",$E24,".",$F24),IN_1G!$A$2:$Y$3000,7,FALSE))=TRUE,"",VLOOKUP(CONCATENATE($D24,".",$E24,".",$F24),IN_1G!$A$2:$Y$3000,7,FALSE))</f>
        <v>0</v>
      </c>
      <c r="J24" s="2318">
        <f>IF(ISERROR(VLOOKUP(CONCATENATE($D24,".",$E24,".",$F24),IN_1G!$A$2:$Y$3000,8,FALSE))=TRUE,"",VLOOKUP(CONCATENATE($D24,".",$E24,".",$F24),IN_1G!$A$2:$Y$3000,8,FALSE))</f>
        <v>0</v>
      </c>
      <c r="K24" s="2318">
        <f>IF(ISERROR(VLOOKUP(CONCATENATE($D24,".",$E24,".",$F24),IN_1G!$A$2:$Y$3000,9,FALSE))=TRUE,"",VLOOKUP(CONCATENATE($D24,".",$E24,".",$F24),IN_1G!$A$2:$Y$3000,9,FALSE))</f>
        <v>0</v>
      </c>
      <c r="L24" s="2318">
        <f>IF(ISERROR(VLOOKUP(CONCATENATE($D24,".",$E24,".",$F24),IN_1G!$A$2:$Y$3000,10,FALSE))=TRUE,"",VLOOKUP(CONCATENATE($D24,".",$E24,".",$F24),IN_1G!$A$2:$Y$3000,10,FALSE))</f>
        <v>0</v>
      </c>
      <c r="M24" s="2318">
        <f>IF(ISERROR(VLOOKUP(CONCATENATE($D24,".",$E24,".",$F24),IN_1G!$A$2:$Y$3000,11,FALSE))=TRUE,"",VLOOKUP(CONCATENATE($D24,".",$E24,".",$F24),IN_1G!$A$2:$Y$3000,11,FALSE))</f>
        <v>0</v>
      </c>
      <c r="N24" s="2318">
        <f>IF(ISERROR(VLOOKUP(CONCATENATE($D24,".",$E24,".",$F24),IN_1G!$A$2:$Y$3000,12,FALSE))=TRUE,"",VLOOKUP(CONCATENATE($D24,".",$E24,".",$F24),IN_1G!$A$2:$Y$3000,12,FALSE))</f>
        <v>0</v>
      </c>
      <c r="O24" s="2318">
        <f>IF(ISERROR(VLOOKUP(CONCATENATE($D24,".",$E24,".",$F24),IN_1G!$A$2:$Y$3000,13,FALSE))=TRUE,"",VLOOKUP(CONCATENATE($D24,".",$E24,".",$F24),IN_1G!$A$2:$Y$3000,13,FALSE))</f>
        <v>0</v>
      </c>
      <c r="P24" s="2318">
        <f>IF(ISERROR(VLOOKUP(CONCATENATE($D24,".",$E24,".",$F24),IN_1G!$A$2:$Y$3000,14,FALSE))=TRUE,"",VLOOKUP(CONCATENATE($D24,".",$E24,".",$F24),IN_1G!$A$2:$Y$3000,14,FALSE))</f>
        <v>0</v>
      </c>
      <c r="Q24" s="2318">
        <f>IF(ISERROR(VLOOKUP(CONCATENATE($D24,".",$E24,".",$F24),IN_1G!$A$2:$Y$3000,15,FALSE))=TRUE,"",VLOOKUP(CONCATENATE($D24,".",$E24,".",$F24),IN_1G!$A$2:$Y$3000,15,FALSE))</f>
        <v>0</v>
      </c>
      <c r="R24" s="2318">
        <f>IF(ISERROR(VLOOKUP(CONCATENATE($D24,".",$E24,".",$F24),IN_1G!$A$2:$Y$3000,16,FALSE))=TRUE,"",VLOOKUP(CONCATENATE($D24,".",$E24,".",$F24),IN_1G!$A$2:$Y$3000,16,FALSE))</f>
        <v>0</v>
      </c>
      <c r="S24" s="2318">
        <f>IF(ISERROR(VLOOKUP(CONCATENATE($D24,".",$E24,".",$F24),IN_1G!$A$2:$Y$3000,17,FALSE))=TRUE,"",VLOOKUP(CONCATENATE($D24,".",$E24,".",$F24),IN_1G!$A$2:$Y$3000,17,FALSE))</f>
        <v>0</v>
      </c>
      <c r="T24" s="2318">
        <f>IF(ISERROR(VLOOKUP(CONCATENATE($D24,".",$E24,".",$F24),IN_1G!$A$2:$Y$3000,18,FALSE))=TRUE,"",VLOOKUP(CONCATENATE($D24,".",$E24,".",$F24),IN_1G!$A$2:$Y$3000,18,FALSE))</f>
        <v>0</v>
      </c>
      <c r="U24" s="2318">
        <f>IF(ISERROR(VLOOKUP(CONCATENATE($D24,".",$E24,".",$F24),IN_1G!$A$2:$Y$3000,19,FALSE))=TRUE,"",VLOOKUP(CONCATENATE($D24,".",$E24,".",$F24),IN_1G!$A$2:$Y$3000,19,FALSE))</f>
        <v>0</v>
      </c>
      <c r="V24" s="2318">
        <f>IF(ISERROR(VLOOKUP(CONCATENATE($D24,".",$E24,".",$F24),IN_1G!$A$2:$Y$3000,20,FALSE))=TRUE,"",VLOOKUP(CONCATENATE($D24,".",$E24,".",$F24),IN_1G!$A$2:$Y$3000,20,FALSE))</f>
        <v>0</v>
      </c>
      <c r="W24" s="2318">
        <f>IF(ISERROR(VLOOKUP(CONCATENATE($D24,".",$E24,".",$F24),IN_1G!$A$2:$Y$3000,21,FALSE))=TRUE,"",VLOOKUP(CONCATENATE($D24,".",$E24,".",$F24),IN_1G!$A$2:$Y$3000,21,FALSE))</f>
        <v>0</v>
      </c>
      <c r="X24" s="2318">
        <f>IF(ISERROR(VLOOKUP(CONCATENATE($D24,".",$E24,".",$F24),IN_1G!$A$2:$Y$3000,22,FALSE))=TRUE,"",VLOOKUP(CONCATENATE($D24,".",$E24,".",$F24),IN_1G!$A$2:$Y$3000,22,FALSE))</f>
        <v>0</v>
      </c>
      <c r="Y24" s="2318">
        <f>IF(ISERROR(VLOOKUP(CONCATENATE($D24,".",$E24,".",$F24),IN_1G!$A$2:$Y$3000,23,FALSE))=TRUE,"",VLOOKUP(CONCATENATE($D24,".",$E24,".",$F24),IN_1G!$A$2:$Y$3000,23,FALSE))</f>
        <v>0</v>
      </c>
      <c r="Z24" s="2318">
        <f>IF(ISERROR(VLOOKUP(CONCATENATE($D24,".",$E24,".",$F24),IN_1G!$A$2:$Y$3000,24,FALSE))=TRUE,"",VLOOKUP(CONCATENATE($D24,".",$E24,".",$F24),IN_1G!$A$2:$Y$3000,24,FALSE))</f>
        <v>0</v>
      </c>
      <c r="AA24" s="2318">
        <f>IF(ISERROR(VLOOKUP(CONCATENATE($D24,".",$E24,".",$F24),IN_1G!$A$2:$Y$3000,25,FALSE))=TRUE,"",VLOOKUP(CONCATENATE($D24,".",$E24,".",$F24),IN_1G!$A$2:$Y$3000,25,FALSE))</f>
        <v>0</v>
      </c>
      <c r="AB24" s="2318">
        <f>IF(ISERROR(VLOOKUP(CONCATENATE($D24,".",$E24,".",$F24),IN_1G!$A$2:$AA$3000,26,FALSE))=TRUE,"",VLOOKUP(CONCATENATE($D24,".",$E24,".",$F24),IN_1G!$A$2:$AA$3000,26,FALSE))</f>
        <v>0</v>
      </c>
      <c r="AC24" s="2318">
        <f>IF(ISERROR(VLOOKUP(CONCATENATE($D24,".",$E24,".",$F24),IN_1G!$A$2:$AA$3000,27,FALSE))=TRUE,"",VLOOKUP(CONCATENATE($D24,".",$E24,".",$F24),IN_1G!$A$2:$AA$3000,27,FALSE))</f>
        <v>0</v>
      </c>
      <c r="AD24" s="2296">
        <f t="shared" si="0"/>
        <v>0</v>
      </c>
      <c r="AE24" s="2289"/>
      <c r="AF24" s="2313"/>
      <c r="AG24" s="2313"/>
      <c r="AH24" s="2313"/>
      <c r="AI24" s="2297"/>
      <c r="AJ24" s="2297"/>
      <c r="AK24" s="2297"/>
      <c r="AL24" s="2297"/>
    </row>
    <row r="25" spans="1:38" ht="28.2" customHeight="1" thickBot="1" x14ac:dyDescent="0.4">
      <c r="A25" s="2786"/>
      <c r="B25" s="2758" t="s">
        <v>2575</v>
      </c>
      <c r="C25" s="2309" t="s">
        <v>2565</v>
      </c>
      <c r="D25" s="2295">
        <v>1</v>
      </c>
      <c r="E25" s="2295">
        <v>7</v>
      </c>
      <c r="F25" s="2293">
        <v>19</v>
      </c>
      <c r="G25" s="2318">
        <v>15</v>
      </c>
      <c r="H25" s="2318">
        <f>IF(ISERROR(VLOOKUP(CONCATENATE($D25,".",$E25,".",$F25),IN_1G!$A$2:$Y$3000,6,FALSE))=TRUE,"",VLOOKUP(CONCATENATE($D25,".",$E25,".",$F25),IN_1G!$A$2:$Y$3000,6,FALSE))</f>
        <v>0</v>
      </c>
      <c r="I25" s="2318">
        <f>IF(ISERROR(VLOOKUP(CONCATENATE($D25,".",$E25,".",$F25),IN_1G!$A$2:$Y$3000,7,FALSE))=TRUE,"",VLOOKUP(CONCATENATE($D25,".",$E25,".",$F25),IN_1G!$A$2:$Y$3000,7,FALSE))</f>
        <v>0</v>
      </c>
      <c r="J25" s="2318">
        <f>IF(ISERROR(VLOOKUP(CONCATENATE($D25,".",$E25,".",$F25),IN_1G!$A$2:$Y$3000,8,FALSE))=TRUE,"",VLOOKUP(CONCATENATE($D25,".",$E25,".",$F25),IN_1G!$A$2:$Y$3000,8,FALSE))</f>
        <v>0</v>
      </c>
      <c r="K25" s="2318">
        <f>IF(ISERROR(VLOOKUP(CONCATENATE($D25,".",$E25,".",$F25),IN_1G!$A$2:$Y$3000,9,FALSE))=TRUE,"",VLOOKUP(CONCATENATE($D25,".",$E25,".",$F25),IN_1G!$A$2:$Y$3000,9,FALSE))</f>
        <v>0</v>
      </c>
      <c r="L25" s="2318">
        <f>IF(ISERROR(VLOOKUP(CONCATENATE($D25,".",$E25,".",$F25),IN_1G!$A$2:$Y$3000,10,FALSE))=TRUE,"",VLOOKUP(CONCATENATE($D25,".",$E25,".",$F25),IN_1G!$A$2:$Y$3000,10,FALSE))</f>
        <v>0</v>
      </c>
      <c r="M25" s="2318">
        <f>IF(ISERROR(VLOOKUP(CONCATENATE($D25,".",$E25,".",$F25),IN_1G!$A$2:$Y$3000,11,FALSE))=TRUE,"",VLOOKUP(CONCATENATE($D25,".",$E25,".",$F25),IN_1G!$A$2:$Y$3000,11,FALSE))</f>
        <v>0</v>
      </c>
      <c r="N25" s="2318">
        <f>IF(ISERROR(VLOOKUP(CONCATENATE($D25,".",$E25,".",$F25),IN_1G!$A$2:$Y$3000,12,FALSE))=TRUE,"",VLOOKUP(CONCATENATE($D25,".",$E25,".",$F25),IN_1G!$A$2:$Y$3000,12,FALSE))</f>
        <v>0</v>
      </c>
      <c r="O25" s="2318">
        <f>IF(ISERROR(VLOOKUP(CONCATENATE($D25,".",$E25,".",$F25),IN_1G!$A$2:$Y$3000,13,FALSE))=TRUE,"",VLOOKUP(CONCATENATE($D25,".",$E25,".",$F25),IN_1G!$A$2:$Y$3000,13,FALSE))</f>
        <v>0</v>
      </c>
      <c r="P25" s="2318">
        <f>IF(ISERROR(VLOOKUP(CONCATENATE($D25,".",$E25,".",$F25),IN_1G!$A$2:$Y$3000,14,FALSE))=TRUE,"",VLOOKUP(CONCATENATE($D25,".",$E25,".",$F25),IN_1G!$A$2:$Y$3000,14,FALSE))</f>
        <v>0</v>
      </c>
      <c r="Q25" s="2318">
        <f>IF(ISERROR(VLOOKUP(CONCATENATE($D25,".",$E25,".",$F25),IN_1G!$A$2:$Y$3000,15,FALSE))=TRUE,"",VLOOKUP(CONCATENATE($D25,".",$E25,".",$F25),IN_1G!$A$2:$Y$3000,15,FALSE))</f>
        <v>0</v>
      </c>
      <c r="R25" s="2318">
        <f>IF(ISERROR(VLOOKUP(CONCATENATE($D25,".",$E25,".",$F25),IN_1G!$A$2:$Y$3000,16,FALSE))=TRUE,"",VLOOKUP(CONCATENATE($D25,".",$E25,".",$F25),IN_1G!$A$2:$Y$3000,16,FALSE))</f>
        <v>0</v>
      </c>
      <c r="S25" s="2318">
        <f>IF(ISERROR(VLOOKUP(CONCATENATE($D25,".",$E25,".",$F25),IN_1G!$A$2:$Y$3000,17,FALSE))=TRUE,"",VLOOKUP(CONCATENATE($D25,".",$E25,".",$F25),IN_1G!$A$2:$Y$3000,17,FALSE))</f>
        <v>0</v>
      </c>
      <c r="T25" s="2318">
        <f>IF(ISERROR(VLOOKUP(CONCATENATE($D25,".",$E25,".",$F25),IN_1G!$A$2:$Y$3000,18,FALSE))=TRUE,"",VLOOKUP(CONCATENATE($D25,".",$E25,".",$F25),IN_1G!$A$2:$Y$3000,18,FALSE))</f>
        <v>0</v>
      </c>
      <c r="U25" s="2318">
        <f>IF(ISERROR(VLOOKUP(CONCATENATE($D25,".",$E25,".",$F25),IN_1G!$A$2:$Y$3000,19,FALSE))=TRUE,"",VLOOKUP(CONCATENATE($D25,".",$E25,".",$F25),IN_1G!$A$2:$Y$3000,19,FALSE))</f>
        <v>0</v>
      </c>
      <c r="V25" s="2318">
        <f>IF(ISERROR(VLOOKUP(CONCATENATE($D25,".",$E25,".",$F25),IN_1G!$A$2:$Y$3000,20,FALSE))=TRUE,"",VLOOKUP(CONCATENATE($D25,".",$E25,".",$F25),IN_1G!$A$2:$Y$3000,20,FALSE))</f>
        <v>0</v>
      </c>
      <c r="W25" s="2318">
        <f>IF(ISERROR(VLOOKUP(CONCATENATE($D25,".",$E25,".",$F25),IN_1G!$A$2:$Y$3000,21,FALSE))=TRUE,"",VLOOKUP(CONCATENATE($D25,".",$E25,".",$F25),IN_1G!$A$2:$Y$3000,21,FALSE))</f>
        <v>0</v>
      </c>
      <c r="X25" s="2318">
        <f>IF(ISERROR(VLOOKUP(CONCATENATE($D25,".",$E25,".",$F25),IN_1G!$A$2:$Y$3000,22,FALSE))=TRUE,"",VLOOKUP(CONCATENATE($D25,".",$E25,".",$F25),IN_1G!$A$2:$Y$3000,22,FALSE))</f>
        <v>0</v>
      </c>
      <c r="Y25" s="2318">
        <f>IF(ISERROR(VLOOKUP(CONCATENATE($D25,".",$E25,".",$F25),IN_1G!$A$2:$Y$3000,23,FALSE))=TRUE,"",VLOOKUP(CONCATENATE($D25,".",$E25,".",$F25),IN_1G!$A$2:$Y$3000,23,FALSE))</f>
        <v>0</v>
      </c>
      <c r="Z25" s="2318">
        <f>IF(ISERROR(VLOOKUP(CONCATENATE($D25,".",$E25,".",$F25),IN_1G!$A$2:$Y$3000,24,FALSE))=TRUE,"",VLOOKUP(CONCATENATE($D25,".",$E25,".",$F25),IN_1G!$A$2:$Y$3000,24,FALSE))</f>
        <v>0</v>
      </c>
      <c r="AA25" s="2318">
        <f>IF(ISERROR(VLOOKUP(CONCATENATE($D25,".",$E25,".",$F25),IN_1G!$A$2:$Y$3000,25,FALSE))=TRUE,"",VLOOKUP(CONCATENATE($D25,".",$E25,".",$F25),IN_1G!$A$2:$Y$3000,25,FALSE))</f>
        <v>0</v>
      </c>
      <c r="AB25" s="2318">
        <f>IF(ISERROR(VLOOKUP(CONCATENATE($D25,".",$E25,".",$F25),IN_1G!$A$2:$AA$3000,26,FALSE))=TRUE,"",VLOOKUP(CONCATENATE($D25,".",$E25,".",$F25),IN_1G!$A$2:$AA$3000,26,FALSE))</f>
        <v>0</v>
      </c>
      <c r="AC25" s="2318">
        <f>IF(ISERROR(VLOOKUP(CONCATENATE($D25,".",$E25,".",$F25),IN_1G!$A$2:$AA$3000,27,FALSE))=TRUE,"",VLOOKUP(CONCATENATE($D25,".",$E25,".",$F25),IN_1G!$A$2:$AA$3000,27,FALSE))</f>
        <v>0</v>
      </c>
      <c r="AD25" s="2296">
        <f t="shared" si="0"/>
        <v>15</v>
      </c>
      <c r="AE25" s="2289"/>
      <c r="AF25" s="2313"/>
      <c r="AG25" s="2313"/>
      <c r="AH25" s="2313"/>
      <c r="AI25" s="2290"/>
      <c r="AJ25" s="2290"/>
      <c r="AK25" s="2290"/>
      <c r="AL25" s="2290"/>
    </row>
    <row r="26" spans="1:38" ht="28.2" customHeight="1" thickBot="1" x14ac:dyDescent="0.4">
      <c r="A26" s="2786"/>
      <c r="B26" s="2767"/>
      <c r="C26" s="2309" t="s">
        <v>2566</v>
      </c>
      <c r="D26" s="2295">
        <v>1</v>
      </c>
      <c r="E26" s="2295">
        <v>7</v>
      </c>
      <c r="F26" s="2295">
        <v>20</v>
      </c>
      <c r="G26" s="2318">
        <v>0</v>
      </c>
      <c r="H26" s="2318">
        <f>IF(ISERROR(VLOOKUP(CONCATENATE($D26,".",$E26,".",$F26),IN_1G!$A$2:$Y$3000,6,FALSE))=TRUE,"",VLOOKUP(CONCATENATE($D26,".",$E26,".",$F26),IN_1G!$A$2:$Y$3000,6,FALSE))</f>
        <v>0</v>
      </c>
      <c r="I26" s="2318">
        <f>IF(ISERROR(VLOOKUP(CONCATENATE($D26,".",$E26,".",$F26),IN_1G!$A$2:$Y$3000,7,FALSE))=TRUE,"",VLOOKUP(CONCATENATE($D26,".",$E26,".",$F26),IN_1G!$A$2:$Y$3000,7,FALSE))</f>
        <v>0</v>
      </c>
      <c r="J26" s="2318">
        <f>IF(ISERROR(VLOOKUP(CONCATENATE($D26,".",$E26,".",$F26),IN_1G!$A$2:$Y$3000,8,FALSE))=TRUE,"",VLOOKUP(CONCATENATE($D26,".",$E26,".",$F26),IN_1G!$A$2:$Y$3000,8,FALSE))</f>
        <v>0</v>
      </c>
      <c r="K26" s="2318">
        <f>IF(ISERROR(VLOOKUP(CONCATENATE($D26,".",$E26,".",$F26),IN_1G!$A$2:$Y$3000,9,FALSE))=TRUE,"",VLOOKUP(CONCATENATE($D26,".",$E26,".",$F26),IN_1G!$A$2:$Y$3000,9,FALSE))</f>
        <v>0</v>
      </c>
      <c r="L26" s="2318">
        <f>IF(ISERROR(VLOOKUP(CONCATENATE($D26,".",$E26,".",$F26),IN_1G!$A$2:$Y$3000,10,FALSE))=TRUE,"",VLOOKUP(CONCATENATE($D26,".",$E26,".",$F26),IN_1G!$A$2:$Y$3000,10,FALSE))</f>
        <v>0</v>
      </c>
      <c r="M26" s="2318">
        <f>IF(ISERROR(VLOOKUP(CONCATENATE($D26,".",$E26,".",$F26),IN_1G!$A$2:$Y$3000,11,FALSE))=TRUE,"",VLOOKUP(CONCATENATE($D26,".",$E26,".",$F26),IN_1G!$A$2:$Y$3000,11,FALSE))</f>
        <v>0</v>
      </c>
      <c r="N26" s="2318">
        <f>IF(ISERROR(VLOOKUP(CONCATENATE($D26,".",$E26,".",$F26),IN_1G!$A$2:$Y$3000,12,FALSE))=TRUE,"",VLOOKUP(CONCATENATE($D26,".",$E26,".",$F26),IN_1G!$A$2:$Y$3000,12,FALSE))</f>
        <v>0</v>
      </c>
      <c r="O26" s="2318">
        <f>IF(ISERROR(VLOOKUP(CONCATENATE($D26,".",$E26,".",$F26),IN_1G!$A$2:$Y$3000,13,FALSE))=TRUE,"",VLOOKUP(CONCATENATE($D26,".",$E26,".",$F26),IN_1G!$A$2:$Y$3000,13,FALSE))</f>
        <v>0</v>
      </c>
      <c r="P26" s="2318">
        <f>IF(ISERROR(VLOOKUP(CONCATENATE($D26,".",$E26,".",$F26),IN_1G!$A$2:$Y$3000,14,FALSE))=TRUE,"",VLOOKUP(CONCATENATE($D26,".",$E26,".",$F26),IN_1G!$A$2:$Y$3000,14,FALSE))</f>
        <v>0</v>
      </c>
      <c r="Q26" s="2318">
        <f>IF(ISERROR(VLOOKUP(CONCATENATE($D26,".",$E26,".",$F26),IN_1G!$A$2:$Y$3000,15,FALSE))=TRUE,"",VLOOKUP(CONCATENATE($D26,".",$E26,".",$F26),IN_1G!$A$2:$Y$3000,15,FALSE))</f>
        <v>0</v>
      </c>
      <c r="R26" s="2318">
        <f>IF(ISERROR(VLOOKUP(CONCATENATE($D26,".",$E26,".",$F26),IN_1G!$A$2:$Y$3000,16,FALSE))=TRUE,"",VLOOKUP(CONCATENATE($D26,".",$E26,".",$F26),IN_1G!$A$2:$Y$3000,16,FALSE))</f>
        <v>0</v>
      </c>
      <c r="S26" s="2318">
        <f>IF(ISERROR(VLOOKUP(CONCATENATE($D26,".",$E26,".",$F26),IN_1G!$A$2:$Y$3000,17,FALSE))=TRUE,"",VLOOKUP(CONCATENATE($D26,".",$E26,".",$F26),IN_1G!$A$2:$Y$3000,17,FALSE))</f>
        <v>0</v>
      </c>
      <c r="T26" s="2318">
        <f>IF(ISERROR(VLOOKUP(CONCATENATE($D26,".",$E26,".",$F26),IN_1G!$A$2:$Y$3000,18,FALSE))=TRUE,"",VLOOKUP(CONCATENATE($D26,".",$E26,".",$F26),IN_1G!$A$2:$Y$3000,18,FALSE))</f>
        <v>0</v>
      </c>
      <c r="U26" s="2318">
        <f>IF(ISERROR(VLOOKUP(CONCATENATE($D26,".",$E26,".",$F26),IN_1G!$A$2:$Y$3000,19,FALSE))=TRUE,"",VLOOKUP(CONCATENATE($D26,".",$E26,".",$F26),IN_1G!$A$2:$Y$3000,19,FALSE))</f>
        <v>0</v>
      </c>
      <c r="V26" s="2318">
        <f>IF(ISERROR(VLOOKUP(CONCATENATE($D26,".",$E26,".",$F26),IN_1G!$A$2:$Y$3000,20,FALSE))=TRUE,"",VLOOKUP(CONCATENATE($D26,".",$E26,".",$F26),IN_1G!$A$2:$Y$3000,20,FALSE))</f>
        <v>0</v>
      </c>
      <c r="W26" s="2318">
        <f>IF(ISERROR(VLOOKUP(CONCATENATE($D26,".",$E26,".",$F26),IN_1G!$A$2:$Y$3000,21,FALSE))=TRUE,"",VLOOKUP(CONCATENATE($D26,".",$E26,".",$F26),IN_1G!$A$2:$Y$3000,21,FALSE))</f>
        <v>0</v>
      </c>
      <c r="X26" s="2318">
        <f>IF(ISERROR(VLOOKUP(CONCATENATE($D26,".",$E26,".",$F26),IN_1G!$A$2:$Y$3000,22,FALSE))=TRUE,"",VLOOKUP(CONCATENATE($D26,".",$E26,".",$F26),IN_1G!$A$2:$Y$3000,22,FALSE))</f>
        <v>0</v>
      </c>
      <c r="Y26" s="2318">
        <f>IF(ISERROR(VLOOKUP(CONCATENATE($D26,".",$E26,".",$F26),IN_1G!$A$2:$Y$3000,23,FALSE))=TRUE,"",VLOOKUP(CONCATENATE($D26,".",$E26,".",$F26),IN_1G!$A$2:$Y$3000,23,FALSE))</f>
        <v>0</v>
      </c>
      <c r="Z26" s="2318">
        <f>IF(ISERROR(VLOOKUP(CONCATENATE($D26,".",$E26,".",$F26),IN_1G!$A$2:$Y$3000,24,FALSE))=TRUE,"",VLOOKUP(CONCATENATE($D26,".",$E26,".",$F26),IN_1G!$A$2:$Y$3000,24,FALSE))</f>
        <v>0</v>
      </c>
      <c r="AA26" s="2318">
        <f>IF(ISERROR(VLOOKUP(CONCATENATE($D26,".",$E26,".",$F26),IN_1G!$A$2:$Y$3000,25,FALSE))=TRUE,"",VLOOKUP(CONCATENATE($D26,".",$E26,".",$F26),IN_1G!$A$2:$Y$3000,25,FALSE))</f>
        <v>0</v>
      </c>
      <c r="AB26" s="2318">
        <f>IF(ISERROR(VLOOKUP(CONCATENATE($D26,".",$E26,".",$F26),IN_1G!$A$2:$AA$3000,26,FALSE))=TRUE,"",VLOOKUP(CONCATENATE($D26,".",$E26,".",$F26),IN_1G!$A$2:$AA$3000,26,FALSE))</f>
        <v>0</v>
      </c>
      <c r="AC26" s="2318">
        <f>IF(ISERROR(VLOOKUP(CONCATENATE($D26,".",$E26,".",$F26),IN_1G!$A$2:$AA$3000,27,FALSE))=TRUE,"",VLOOKUP(CONCATENATE($D26,".",$E26,".",$F26),IN_1G!$A$2:$AA$3000,27,FALSE))</f>
        <v>0</v>
      </c>
      <c r="AD26" s="2296">
        <f t="shared" si="0"/>
        <v>0</v>
      </c>
      <c r="AE26" s="2289"/>
      <c r="AF26" s="2313"/>
      <c r="AG26" s="2313"/>
      <c r="AH26" s="2313"/>
      <c r="AI26" s="2297"/>
      <c r="AJ26" s="2297"/>
      <c r="AK26" s="2297"/>
      <c r="AL26" s="2297"/>
    </row>
    <row r="27" spans="1:38" ht="28.2" customHeight="1" thickBot="1" x14ac:dyDescent="0.4">
      <c r="A27" s="2786"/>
      <c r="B27" s="2758" t="s">
        <v>2576</v>
      </c>
      <c r="C27" s="2309" t="s">
        <v>2565</v>
      </c>
      <c r="D27" s="2295">
        <v>1</v>
      </c>
      <c r="E27" s="2295">
        <v>8</v>
      </c>
      <c r="F27" s="2293">
        <v>21</v>
      </c>
      <c r="G27" s="2318">
        <v>122</v>
      </c>
      <c r="H27" s="2318">
        <f>IF(ISERROR(VLOOKUP(CONCATENATE($D27,".",$E27,".",$F27),IN_1G!$A$2:$Y$3000,6,FALSE))=TRUE,"",VLOOKUP(CONCATENATE($D27,".",$E27,".",$F27),IN_1G!$A$2:$Y$3000,6,FALSE))</f>
        <v>0</v>
      </c>
      <c r="I27" s="2318">
        <f>IF(ISERROR(VLOOKUP(CONCATENATE($D27,".",$E27,".",$F27),IN_1G!$A$2:$Y$3000,7,FALSE))=TRUE,"",VLOOKUP(CONCATENATE($D27,".",$E27,".",$F27),IN_1G!$A$2:$Y$3000,7,FALSE))</f>
        <v>0</v>
      </c>
      <c r="J27" s="2318">
        <f>IF(ISERROR(VLOOKUP(CONCATENATE($D27,".",$E27,".",$F27),IN_1G!$A$2:$Y$3000,8,FALSE))=TRUE,"",VLOOKUP(CONCATENATE($D27,".",$E27,".",$F27),IN_1G!$A$2:$Y$3000,8,FALSE))</f>
        <v>0</v>
      </c>
      <c r="K27" s="2318">
        <f>IF(ISERROR(VLOOKUP(CONCATENATE($D27,".",$E27,".",$F27),IN_1G!$A$2:$Y$3000,9,FALSE))=TRUE,"",VLOOKUP(CONCATENATE($D27,".",$E27,".",$F27),IN_1G!$A$2:$Y$3000,9,FALSE))</f>
        <v>0</v>
      </c>
      <c r="L27" s="2318">
        <f>IF(ISERROR(VLOOKUP(CONCATENATE($D27,".",$E27,".",$F27),IN_1G!$A$2:$Y$3000,10,FALSE))=TRUE,"",VLOOKUP(CONCATENATE($D27,".",$E27,".",$F27),IN_1G!$A$2:$Y$3000,10,FALSE))</f>
        <v>0</v>
      </c>
      <c r="M27" s="2318">
        <f>IF(ISERROR(VLOOKUP(CONCATENATE($D27,".",$E27,".",$F27),IN_1G!$A$2:$Y$3000,11,FALSE))=TRUE,"",VLOOKUP(CONCATENATE($D27,".",$E27,".",$F27),IN_1G!$A$2:$Y$3000,11,FALSE))</f>
        <v>0</v>
      </c>
      <c r="N27" s="2318">
        <f>IF(ISERROR(VLOOKUP(CONCATENATE($D27,".",$E27,".",$F27),IN_1G!$A$2:$Y$3000,12,FALSE))=TRUE,"",VLOOKUP(CONCATENATE($D27,".",$E27,".",$F27),IN_1G!$A$2:$Y$3000,12,FALSE))</f>
        <v>0</v>
      </c>
      <c r="O27" s="2318">
        <f>IF(ISERROR(VLOOKUP(CONCATENATE($D27,".",$E27,".",$F27),IN_1G!$A$2:$Y$3000,13,FALSE))=TRUE,"",VLOOKUP(CONCATENATE($D27,".",$E27,".",$F27),IN_1G!$A$2:$Y$3000,13,FALSE))</f>
        <v>0</v>
      </c>
      <c r="P27" s="2318">
        <f>IF(ISERROR(VLOOKUP(CONCATENATE($D27,".",$E27,".",$F27),IN_1G!$A$2:$Y$3000,14,FALSE))=TRUE,"",VLOOKUP(CONCATENATE($D27,".",$E27,".",$F27),IN_1G!$A$2:$Y$3000,14,FALSE))</f>
        <v>0</v>
      </c>
      <c r="Q27" s="2318">
        <f>IF(ISERROR(VLOOKUP(CONCATENATE($D27,".",$E27,".",$F27),IN_1G!$A$2:$Y$3000,15,FALSE))=TRUE,"",VLOOKUP(CONCATENATE($D27,".",$E27,".",$F27),IN_1G!$A$2:$Y$3000,15,FALSE))</f>
        <v>0</v>
      </c>
      <c r="R27" s="2318">
        <f>IF(ISERROR(VLOOKUP(CONCATENATE($D27,".",$E27,".",$F27),IN_1G!$A$2:$Y$3000,16,FALSE))=TRUE,"",VLOOKUP(CONCATENATE($D27,".",$E27,".",$F27),IN_1G!$A$2:$Y$3000,16,FALSE))</f>
        <v>0</v>
      </c>
      <c r="S27" s="2318">
        <f>IF(ISERROR(VLOOKUP(CONCATENATE($D27,".",$E27,".",$F27),IN_1G!$A$2:$Y$3000,17,FALSE))=TRUE,"",VLOOKUP(CONCATENATE($D27,".",$E27,".",$F27),IN_1G!$A$2:$Y$3000,17,FALSE))</f>
        <v>0</v>
      </c>
      <c r="T27" s="2318">
        <f>IF(ISERROR(VLOOKUP(CONCATENATE($D27,".",$E27,".",$F27),IN_1G!$A$2:$Y$3000,18,FALSE))=TRUE,"",VLOOKUP(CONCATENATE($D27,".",$E27,".",$F27),IN_1G!$A$2:$Y$3000,18,FALSE))</f>
        <v>0</v>
      </c>
      <c r="U27" s="2318">
        <f>IF(ISERROR(VLOOKUP(CONCATENATE($D27,".",$E27,".",$F27),IN_1G!$A$2:$Y$3000,19,FALSE))=TRUE,"",VLOOKUP(CONCATENATE($D27,".",$E27,".",$F27),IN_1G!$A$2:$Y$3000,19,FALSE))</f>
        <v>0</v>
      </c>
      <c r="V27" s="2318">
        <f>IF(ISERROR(VLOOKUP(CONCATENATE($D27,".",$E27,".",$F27),IN_1G!$A$2:$Y$3000,20,FALSE))=TRUE,"",VLOOKUP(CONCATENATE($D27,".",$E27,".",$F27),IN_1G!$A$2:$Y$3000,20,FALSE))</f>
        <v>0</v>
      </c>
      <c r="W27" s="2318">
        <f>IF(ISERROR(VLOOKUP(CONCATENATE($D27,".",$E27,".",$F27),IN_1G!$A$2:$Y$3000,21,FALSE))=TRUE,"",VLOOKUP(CONCATENATE($D27,".",$E27,".",$F27),IN_1G!$A$2:$Y$3000,21,FALSE))</f>
        <v>0</v>
      </c>
      <c r="X27" s="2318">
        <f>IF(ISERROR(VLOOKUP(CONCATENATE($D27,".",$E27,".",$F27),IN_1G!$A$2:$Y$3000,22,FALSE))=TRUE,"",VLOOKUP(CONCATENATE($D27,".",$E27,".",$F27),IN_1G!$A$2:$Y$3000,22,FALSE))</f>
        <v>0</v>
      </c>
      <c r="Y27" s="2318">
        <f>IF(ISERROR(VLOOKUP(CONCATENATE($D27,".",$E27,".",$F27),IN_1G!$A$2:$Y$3000,23,FALSE))=TRUE,"",VLOOKUP(CONCATENATE($D27,".",$E27,".",$F27),IN_1G!$A$2:$Y$3000,23,FALSE))</f>
        <v>0</v>
      </c>
      <c r="Z27" s="2318">
        <f>IF(ISERROR(VLOOKUP(CONCATENATE($D27,".",$E27,".",$F27),IN_1G!$A$2:$Y$3000,24,FALSE))=TRUE,"",VLOOKUP(CONCATENATE($D27,".",$E27,".",$F27),IN_1G!$A$2:$Y$3000,24,FALSE))</f>
        <v>0</v>
      </c>
      <c r="AA27" s="2318">
        <f>IF(ISERROR(VLOOKUP(CONCATENATE($D27,".",$E27,".",$F27),IN_1G!$A$2:$Y$3000,25,FALSE))=TRUE,"",VLOOKUP(CONCATENATE($D27,".",$E27,".",$F27),IN_1G!$A$2:$Y$3000,25,FALSE))</f>
        <v>0</v>
      </c>
      <c r="AB27" s="2318">
        <f>IF(ISERROR(VLOOKUP(CONCATENATE($D27,".",$E27,".",$F27),IN_1G!$A$2:$AA$3000,26,FALSE))=TRUE,"",VLOOKUP(CONCATENATE($D27,".",$E27,".",$F27),IN_1G!$A$2:$AA$3000,26,FALSE))</f>
        <v>0</v>
      </c>
      <c r="AC27" s="2318">
        <f>IF(ISERROR(VLOOKUP(CONCATENATE($D27,".",$E27,".",$F27),IN_1G!$A$2:$AA$3000,27,FALSE))=TRUE,"",VLOOKUP(CONCATENATE($D27,".",$E27,".",$F27),IN_1G!$A$2:$AA$3000,27,FALSE))</f>
        <v>0</v>
      </c>
      <c r="AD27" s="2296">
        <f t="shared" si="0"/>
        <v>122</v>
      </c>
      <c r="AE27" s="2289"/>
      <c r="AF27" s="2313"/>
      <c r="AG27" s="2313"/>
      <c r="AH27" s="2313"/>
      <c r="AI27" s="2297"/>
      <c r="AJ27" s="2297"/>
      <c r="AK27" s="2297"/>
      <c r="AL27" s="2297"/>
    </row>
    <row r="28" spans="1:38" ht="28.2" customHeight="1" thickBot="1" x14ac:dyDescent="0.4">
      <c r="A28" s="2786"/>
      <c r="B28" s="2767"/>
      <c r="C28" s="2309" t="s">
        <v>2566</v>
      </c>
      <c r="D28" s="2295">
        <v>1</v>
      </c>
      <c r="E28" s="2295">
        <v>8</v>
      </c>
      <c r="F28" s="2295">
        <v>22</v>
      </c>
      <c r="G28" s="2318">
        <v>0</v>
      </c>
      <c r="H28" s="2318">
        <f>IF(ISERROR(VLOOKUP(CONCATENATE($D28,".",$E28,".",$F28),IN_1G!$A$2:$Y$3000,6,FALSE))=TRUE,"",VLOOKUP(CONCATENATE($D28,".",$E28,".",$F28),IN_1G!$A$2:$Y$3000,6,FALSE))</f>
        <v>0</v>
      </c>
      <c r="I28" s="2318">
        <f>IF(ISERROR(VLOOKUP(CONCATENATE($D28,".",$E28,".",$F28),IN_1G!$A$2:$Y$3000,7,FALSE))=TRUE,"",VLOOKUP(CONCATENATE($D28,".",$E28,".",$F28),IN_1G!$A$2:$Y$3000,7,FALSE))</f>
        <v>0</v>
      </c>
      <c r="J28" s="2318">
        <f>IF(ISERROR(VLOOKUP(CONCATENATE($D28,".",$E28,".",$F28),IN_1G!$A$2:$Y$3000,8,FALSE))=TRUE,"",VLOOKUP(CONCATENATE($D28,".",$E28,".",$F28),IN_1G!$A$2:$Y$3000,8,FALSE))</f>
        <v>0</v>
      </c>
      <c r="K28" s="2318">
        <f>IF(ISERROR(VLOOKUP(CONCATENATE($D28,".",$E28,".",$F28),IN_1G!$A$2:$Y$3000,9,FALSE))=TRUE,"",VLOOKUP(CONCATENATE($D28,".",$E28,".",$F28),IN_1G!$A$2:$Y$3000,9,FALSE))</f>
        <v>0</v>
      </c>
      <c r="L28" s="2318">
        <f>IF(ISERROR(VLOOKUP(CONCATENATE($D28,".",$E28,".",$F28),IN_1G!$A$2:$Y$3000,10,FALSE))=TRUE,"",VLOOKUP(CONCATENATE($D28,".",$E28,".",$F28),IN_1G!$A$2:$Y$3000,10,FALSE))</f>
        <v>0</v>
      </c>
      <c r="M28" s="2318">
        <f>IF(ISERROR(VLOOKUP(CONCATENATE($D28,".",$E28,".",$F28),IN_1G!$A$2:$Y$3000,11,FALSE))=TRUE,"",VLOOKUP(CONCATENATE($D28,".",$E28,".",$F28),IN_1G!$A$2:$Y$3000,11,FALSE))</f>
        <v>0</v>
      </c>
      <c r="N28" s="2318">
        <f>IF(ISERROR(VLOOKUP(CONCATENATE($D28,".",$E28,".",$F28),IN_1G!$A$2:$Y$3000,12,FALSE))=TRUE,"",VLOOKUP(CONCATENATE($D28,".",$E28,".",$F28),IN_1G!$A$2:$Y$3000,12,FALSE))</f>
        <v>0</v>
      </c>
      <c r="O28" s="2318">
        <f>IF(ISERROR(VLOOKUP(CONCATENATE($D28,".",$E28,".",$F28),IN_1G!$A$2:$Y$3000,13,FALSE))=TRUE,"",VLOOKUP(CONCATENATE($D28,".",$E28,".",$F28),IN_1G!$A$2:$Y$3000,13,FALSE))</f>
        <v>0</v>
      </c>
      <c r="P28" s="2318">
        <f>IF(ISERROR(VLOOKUP(CONCATENATE($D28,".",$E28,".",$F28),IN_1G!$A$2:$Y$3000,14,FALSE))=TRUE,"",VLOOKUP(CONCATENATE($D28,".",$E28,".",$F28),IN_1G!$A$2:$Y$3000,14,FALSE))</f>
        <v>0</v>
      </c>
      <c r="Q28" s="2318">
        <f>IF(ISERROR(VLOOKUP(CONCATENATE($D28,".",$E28,".",$F28),IN_1G!$A$2:$Y$3000,15,FALSE))=TRUE,"",VLOOKUP(CONCATENATE($D28,".",$E28,".",$F28),IN_1G!$A$2:$Y$3000,15,FALSE))</f>
        <v>0</v>
      </c>
      <c r="R28" s="2318">
        <f>IF(ISERROR(VLOOKUP(CONCATENATE($D28,".",$E28,".",$F28),IN_1G!$A$2:$Y$3000,16,FALSE))=TRUE,"",VLOOKUP(CONCATENATE($D28,".",$E28,".",$F28),IN_1G!$A$2:$Y$3000,16,FALSE))</f>
        <v>0</v>
      </c>
      <c r="S28" s="2318">
        <f>IF(ISERROR(VLOOKUP(CONCATENATE($D28,".",$E28,".",$F28),IN_1G!$A$2:$Y$3000,17,FALSE))=TRUE,"",VLOOKUP(CONCATENATE($D28,".",$E28,".",$F28),IN_1G!$A$2:$Y$3000,17,FALSE))</f>
        <v>0</v>
      </c>
      <c r="T28" s="2318">
        <f>IF(ISERROR(VLOOKUP(CONCATENATE($D28,".",$E28,".",$F28),IN_1G!$A$2:$Y$3000,18,FALSE))=TRUE,"",VLOOKUP(CONCATENATE($D28,".",$E28,".",$F28),IN_1G!$A$2:$Y$3000,18,FALSE))</f>
        <v>0</v>
      </c>
      <c r="U28" s="2318">
        <f>IF(ISERROR(VLOOKUP(CONCATENATE($D28,".",$E28,".",$F28),IN_1G!$A$2:$Y$3000,19,FALSE))=TRUE,"",VLOOKUP(CONCATENATE($D28,".",$E28,".",$F28),IN_1G!$A$2:$Y$3000,19,FALSE))</f>
        <v>0</v>
      </c>
      <c r="V28" s="2318">
        <f>IF(ISERROR(VLOOKUP(CONCATENATE($D28,".",$E28,".",$F28),IN_1G!$A$2:$Y$3000,20,FALSE))=TRUE,"",VLOOKUP(CONCATENATE($D28,".",$E28,".",$F28),IN_1G!$A$2:$Y$3000,20,FALSE))</f>
        <v>0</v>
      </c>
      <c r="W28" s="2318">
        <f>IF(ISERROR(VLOOKUP(CONCATENATE($D28,".",$E28,".",$F28),IN_1G!$A$2:$Y$3000,21,FALSE))=TRUE,"",VLOOKUP(CONCATENATE($D28,".",$E28,".",$F28),IN_1G!$A$2:$Y$3000,21,FALSE))</f>
        <v>0</v>
      </c>
      <c r="X28" s="2318">
        <f>IF(ISERROR(VLOOKUP(CONCATENATE($D28,".",$E28,".",$F28),IN_1G!$A$2:$Y$3000,22,FALSE))=TRUE,"",VLOOKUP(CONCATENATE($D28,".",$E28,".",$F28),IN_1G!$A$2:$Y$3000,22,FALSE))</f>
        <v>0</v>
      </c>
      <c r="Y28" s="2318">
        <f>IF(ISERROR(VLOOKUP(CONCATENATE($D28,".",$E28,".",$F28),IN_1G!$A$2:$Y$3000,23,FALSE))=TRUE,"",VLOOKUP(CONCATENATE($D28,".",$E28,".",$F28),IN_1G!$A$2:$Y$3000,23,FALSE))</f>
        <v>0</v>
      </c>
      <c r="Z28" s="2318">
        <f>IF(ISERROR(VLOOKUP(CONCATENATE($D28,".",$E28,".",$F28),IN_1G!$A$2:$Y$3000,24,FALSE))=TRUE,"",VLOOKUP(CONCATENATE($D28,".",$E28,".",$F28),IN_1G!$A$2:$Y$3000,24,FALSE))</f>
        <v>0</v>
      </c>
      <c r="AA28" s="2318">
        <f>IF(ISERROR(VLOOKUP(CONCATENATE($D28,".",$E28,".",$F28),IN_1G!$A$2:$Y$3000,25,FALSE))=TRUE,"",VLOOKUP(CONCATENATE($D28,".",$E28,".",$F28),IN_1G!$A$2:$Y$3000,25,FALSE))</f>
        <v>0</v>
      </c>
      <c r="AB28" s="2318">
        <f>IF(ISERROR(VLOOKUP(CONCATENATE($D28,".",$E28,".",$F28),IN_1G!$A$2:$AA$3000,26,FALSE))=TRUE,"",VLOOKUP(CONCATENATE($D28,".",$E28,".",$F28),IN_1G!$A$2:$AA$3000,26,FALSE))</f>
        <v>0</v>
      </c>
      <c r="AC28" s="2318">
        <f>IF(ISERROR(VLOOKUP(CONCATENATE($D28,".",$E28,".",$F28),IN_1G!$A$2:$AA$3000,27,FALSE))=TRUE,"",VLOOKUP(CONCATENATE($D28,".",$E28,".",$F28),IN_1G!$A$2:$AA$3000,27,FALSE))</f>
        <v>0</v>
      </c>
      <c r="AD28" s="2296">
        <f t="shared" si="0"/>
        <v>0</v>
      </c>
      <c r="AE28" s="2289"/>
      <c r="AF28" s="2313"/>
      <c r="AG28" s="2313"/>
      <c r="AH28" s="2313"/>
      <c r="AI28" s="2297"/>
      <c r="AJ28" s="2297"/>
      <c r="AK28" s="2297"/>
      <c r="AL28" s="2297"/>
    </row>
    <row r="29" spans="1:38" ht="28.2" customHeight="1" thickBot="1" x14ac:dyDescent="0.4">
      <c r="A29" s="2786"/>
      <c r="B29" s="2758" t="s">
        <v>2577</v>
      </c>
      <c r="C29" s="2309" t="s">
        <v>2565</v>
      </c>
      <c r="D29" s="2295">
        <v>1</v>
      </c>
      <c r="E29" s="2295">
        <v>9</v>
      </c>
      <c r="F29" s="2293">
        <v>23</v>
      </c>
      <c r="G29" s="2318">
        <v>56</v>
      </c>
      <c r="H29" s="2318">
        <f>IF(ISERROR(VLOOKUP(CONCATENATE($D29,".",$E29,".",$F29),IN_1G!$A$2:$Y$3000,6,FALSE))=TRUE,"",VLOOKUP(CONCATENATE($D29,".",$E29,".",$F29),IN_1G!$A$2:$Y$3000,6,FALSE))</f>
        <v>0</v>
      </c>
      <c r="I29" s="2318">
        <f>IF(ISERROR(VLOOKUP(CONCATENATE($D29,".",$E29,".",$F29),IN_1G!$A$2:$Y$3000,7,FALSE))=TRUE,"",VLOOKUP(CONCATENATE($D29,".",$E29,".",$F29),IN_1G!$A$2:$Y$3000,7,FALSE))</f>
        <v>0</v>
      </c>
      <c r="J29" s="2318">
        <f>IF(ISERROR(VLOOKUP(CONCATENATE($D29,".",$E29,".",$F29),IN_1G!$A$2:$Y$3000,8,FALSE))=TRUE,"",VLOOKUP(CONCATENATE($D29,".",$E29,".",$F29),IN_1G!$A$2:$Y$3000,8,FALSE))</f>
        <v>0</v>
      </c>
      <c r="K29" s="2318">
        <f>IF(ISERROR(VLOOKUP(CONCATENATE($D29,".",$E29,".",$F29),IN_1G!$A$2:$Y$3000,9,FALSE))=TRUE,"",VLOOKUP(CONCATENATE($D29,".",$E29,".",$F29),IN_1G!$A$2:$Y$3000,9,FALSE))</f>
        <v>0</v>
      </c>
      <c r="L29" s="2318">
        <f>IF(ISERROR(VLOOKUP(CONCATENATE($D29,".",$E29,".",$F29),IN_1G!$A$2:$Y$3000,10,FALSE))=TRUE,"",VLOOKUP(CONCATENATE($D29,".",$E29,".",$F29),IN_1G!$A$2:$Y$3000,10,FALSE))</f>
        <v>0</v>
      </c>
      <c r="M29" s="2318">
        <f>IF(ISERROR(VLOOKUP(CONCATENATE($D29,".",$E29,".",$F29),IN_1G!$A$2:$Y$3000,11,FALSE))=TRUE,"",VLOOKUP(CONCATENATE($D29,".",$E29,".",$F29),IN_1G!$A$2:$Y$3000,11,FALSE))</f>
        <v>0</v>
      </c>
      <c r="N29" s="2318">
        <f>IF(ISERROR(VLOOKUP(CONCATENATE($D29,".",$E29,".",$F29),IN_1G!$A$2:$Y$3000,12,FALSE))=TRUE,"",VLOOKUP(CONCATENATE($D29,".",$E29,".",$F29),IN_1G!$A$2:$Y$3000,12,FALSE))</f>
        <v>0</v>
      </c>
      <c r="O29" s="2318">
        <f>IF(ISERROR(VLOOKUP(CONCATENATE($D29,".",$E29,".",$F29),IN_1G!$A$2:$Y$3000,13,FALSE))=TRUE,"",VLOOKUP(CONCATENATE($D29,".",$E29,".",$F29),IN_1G!$A$2:$Y$3000,13,FALSE))</f>
        <v>0</v>
      </c>
      <c r="P29" s="2318">
        <f>IF(ISERROR(VLOOKUP(CONCATENATE($D29,".",$E29,".",$F29),IN_1G!$A$2:$Y$3000,14,FALSE))=TRUE,"",VLOOKUP(CONCATENATE($D29,".",$E29,".",$F29),IN_1G!$A$2:$Y$3000,14,FALSE))</f>
        <v>0</v>
      </c>
      <c r="Q29" s="2318">
        <f>IF(ISERROR(VLOOKUP(CONCATENATE($D29,".",$E29,".",$F29),IN_1G!$A$2:$Y$3000,15,FALSE))=TRUE,"",VLOOKUP(CONCATENATE($D29,".",$E29,".",$F29),IN_1G!$A$2:$Y$3000,15,FALSE))</f>
        <v>0</v>
      </c>
      <c r="R29" s="2318">
        <f>IF(ISERROR(VLOOKUP(CONCATENATE($D29,".",$E29,".",$F29),IN_1G!$A$2:$Y$3000,16,FALSE))=TRUE,"",VLOOKUP(CONCATENATE($D29,".",$E29,".",$F29),IN_1G!$A$2:$Y$3000,16,FALSE))</f>
        <v>0</v>
      </c>
      <c r="S29" s="2318">
        <f>IF(ISERROR(VLOOKUP(CONCATENATE($D29,".",$E29,".",$F29),IN_1G!$A$2:$Y$3000,17,FALSE))=TRUE,"",VLOOKUP(CONCATENATE($D29,".",$E29,".",$F29),IN_1G!$A$2:$Y$3000,17,FALSE))</f>
        <v>0</v>
      </c>
      <c r="T29" s="2318">
        <f>IF(ISERROR(VLOOKUP(CONCATENATE($D29,".",$E29,".",$F29),IN_1G!$A$2:$Y$3000,18,FALSE))=TRUE,"",VLOOKUP(CONCATENATE($D29,".",$E29,".",$F29),IN_1G!$A$2:$Y$3000,18,FALSE))</f>
        <v>0</v>
      </c>
      <c r="U29" s="2318">
        <f>IF(ISERROR(VLOOKUP(CONCATENATE($D29,".",$E29,".",$F29),IN_1G!$A$2:$Y$3000,19,FALSE))=TRUE,"",VLOOKUP(CONCATENATE($D29,".",$E29,".",$F29),IN_1G!$A$2:$Y$3000,19,FALSE))</f>
        <v>0</v>
      </c>
      <c r="V29" s="2318">
        <f>IF(ISERROR(VLOOKUP(CONCATENATE($D29,".",$E29,".",$F29),IN_1G!$A$2:$Y$3000,20,FALSE))=TRUE,"",VLOOKUP(CONCATENATE($D29,".",$E29,".",$F29),IN_1G!$A$2:$Y$3000,20,FALSE))</f>
        <v>0</v>
      </c>
      <c r="W29" s="2318">
        <f>IF(ISERROR(VLOOKUP(CONCATENATE($D29,".",$E29,".",$F29),IN_1G!$A$2:$Y$3000,21,FALSE))=TRUE,"",VLOOKUP(CONCATENATE($D29,".",$E29,".",$F29),IN_1G!$A$2:$Y$3000,21,FALSE))</f>
        <v>0</v>
      </c>
      <c r="X29" s="2318">
        <f>IF(ISERROR(VLOOKUP(CONCATENATE($D29,".",$E29,".",$F29),IN_1G!$A$2:$Y$3000,22,FALSE))=TRUE,"",VLOOKUP(CONCATENATE($D29,".",$E29,".",$F29),IN_1G!$A$2:$Y$3000,22,FALSE))</f>
        <v>0</v>
      </c>
      <c r="Y29" s="2318">
        <f>IF(ISERROR(VLOOKUP(CONCATENATE($D29,".",$E29,".",$F29),IN_1G!$A$2:$Y$3000,23,FALSE))=TRUE,"",VLOOKUP(CONCATENATE($D29,".",$E29,".",$F29),IN_1G!$A$2:$Y$3000,23,FALSE))</f>
        <v>0</v>
      </c>
      <c r="Z29" s="2318">
        <f>IF(ISERROR(VLOOKUP(CONCATENATE($D29,".",$E29,".",$F29),IN_1G!$A$2:$Y$3000,24,FALSE))=TRUE,"",VLOOKUP(CONCATENATE($D29,".",$E29,".",$F29),IN_1G!$A$2:$Y$3000,24,FALSE))</f>
        <v>0</v>
      </c>
      <c r="AA29" s="2318">
        <f>IF(ISERROR(VLOOKUP(CONCATENATE($D29,".",$E29,".",$F29),IN_1G!$A$2:$Y$3000,25,FALSE))=TRUE,"",VLOOKUP(CONCATENATE($D29,".",$E29,".",$F29),IN_1G!$A$2:$Y$3000,25,FALSE))</f>
        <v>0</v>
      </c>
      <c r="AB29" s="2318">
        <f>IF(ISERROR(VLOOKUP(CONCATENATE($D29,".",$E29,".",$F29),IN_1G!$A$2:$AA$3000,26,FALSE))=TRUE,"",VLOOKUP(CONCATENATE($D29,".",$E29,".",$F29),IN_1G!$A$2:$AA$3000,26,FALSE))</f>
        <v>0</v>
      </c>
      <c r="AC29" s="2318">
        <f>IF(ISERROR(VLOOKUP(CONCATENATE($D29,".",$E29,".",$F29),IN_1G!$A$2:$AA$3000,27,FALSE))=TRUE,"",VLOOKUP(CONCATENATE($D29,".",$E29,".",$F29),IN_1G!$A$2:$AA$3000,27,FALSE))</f>
        <v>0</v>
      </c>
      <c r="AD29" s="2296">
        <f t="shared" si="0"/>
        <v>56</v>
      </c>
      <c r="AE29" s="2289"/>
      <c r="AF29" s="2313"/>
      <c r="AG29" s="2313"/>
      <c r="AH29" s="2313"/>
      <c r="AI29" s="2290"/>
      <c r="AJ29" s="2290"/>
      <c r="AK29" s="2290"/>
      <c r="AL29" s="2290"/>
    </row>
    <row r="30" spans="1:38" ht="28.2" customHeight="1" thickBot="1" x14ac:dyDescent="0.4">
      <c r="A30" s="2787"/>
      <c r="B30" s="2759"/>
      <c r="C30" s="2317" t="s">
        <v>2566</v>
      </c>
      <c r="D30" s="2295">
        <v>1</v>
      </c>
      <c r="E30" s="2295">
        <v>9</v>
      </c>
      <c r="F30" s="2295">
        <v>24</v>
      </c>
      <c r="G30" s="2318">
        <v>0</v>
      </c>
      <c r="H30" s="2318">
        <f>IF(ISERROR(VLOOKUP(CONCATENATE($D30,".",$E30,".",$F30),IN_1G!$A$2:$Y$3000,6,FALSE))=TRUE,"",VLOOKUP(CONCATENATE($D30,".",$E30,".",$F30),IN_1G!$A$2:$Y$3000,6,FALSE))</f>
        <v>0</v>
      </c>
      <c r="I30" s="2318">
        <f>IF(ISERROR(VLOOKUP(CONCATENATE($D30,".",$E30,".",$F30),IN_1G!$A$2:$Y$3000,7,FALSE))=TRUE,"",VLOOKUP(CONCATENATE($D30,".",$E30,".",$F30),IN_1G!$A$2:$Y$3000,7,FALSE))</f>
        <v>0</v>
      </c>
      <c r="J30" s="2318">
        <f>IF(ISERROR(VLOOKUP(CONCATENATE($D30,".",$E30,".",$F30),IN_1G!$A$2:$Y$3000,8,FALSE))=TRUE,"",VLOOKUP(CONCATENATE($D30,".",$E30,".",$F30),IN_1G!$A$2:$Y$3000,8,FALSE))</f>
        <v>0</v>
      </c>
      <c r="K30" s="2318">
        <f>IF(ISERROR(VLOOKUP(CONCATENATE($D30,".",$E30,".",$F30),IN_1G!$A$2:$Y$3000,9,FALSE))=TRUE,"",VLOOKUP(CONCATENATE($D30,".",$E30,".",$F30),IN_1G!$A$2:$Y$3000,9,FALSE))</f>
        <v>0</v>
      </c>
      <c r="L30" s="2318">
        <f>IF(ISERROR(VLOOKUP(CONCATENATE($D30,".",$E30,".",$F30),IN_1G!$A$2:$Y$3000,10,FALSE))=TRUE,"",VLOOKUP(CONCATENATE($D30,".",$E30,".",$F30),IN_1G!$A$2:$Y$3000,10,FALSE))</f>
        <v>0</v>
      </c>
      <c r="M30" s="2318">
        <f>IF(ISERROR(VLOOKUP(CONCATENATE($D30,".",$E30,".",$F30),IN_1G!$A$2:$Y$3000,11,FALSE))=TRUE,"",VLOOKUP(CONCATENATE($D30,".",$E30,".",$F30),IN_1G!$A$2:$Y$3000,11,FALSE))</f>
        <v>0</v>
      </c>
      <c r="N30" s="2318">
        <f>IF(ISERROR(VLOOKUP(CONCATENATE($D30,".",$E30,".",$F30),IN_1G!$A$2:$Y$3000,12,FALSE))=TRUE,"",VLOOKUP(CONCATENATE($D30,".",$E30,".",$F30),IN_1G!$A$2:$Y$3000,12,FALSE))</f>
        <v>0</v>
      </c>
      <c r="O30" s="2318">
        <f>IF(ISERROR(VLOOKUP(CONCATENATE($D30,".",$E30,".",$F30),IN_1G!$A$2:$Y$3000,13,FALSE))=TRUE,"",VLOOKUP(CONCATENATE($D30,".",$E30,".",$F30),IN_1G!$A$2:$Y$3000,13,FALSE))</f>
        <v>0</v>
      </c>
      <c r="P30" s="2318">
        <f>IF(ISERROR(VLOOKUP(CONCATENATE($D30,".",$E30,".",$F30),IN_1G!$A$2:$Y$3000,14,FALSE))=TRUE,"",VLOOKUP(CONCATENATE($D30,".",$E30,".",$F30),IN_1G!$A$2:$Y$3000,14,FALSE))</f>
        <v>0</v>
      </c>
      <c r="Q30" s="2318">
        <f>IF(ISERROR(VLOOKUP(CONCATENATE($D30,".",$E30,".",$F30),IN_1G!$A$2:$Y$3000,15,FALSE))=TRUE,"",VLOOKUP(CONCATENATE($D30,".",$E30,".",$F30),IN_1G!$A$2:$Y$3000,15,FALSE))</f>
        <v>0</v>
      </c>
      <c r="R30" s="2318">
        <f>IF(ISERROR(VLOOKUP(CONCATENATE($D30,".",$E30,".",$F30),IN_1G!$A$2:$Y$3000,16,FALSE))=TRUE,"",VLOOKUP(CONCATENATE($D30,".",$E30,".",$F30),IN_1G!$A$2:$Y$3000,16,FALSE))</f>
        <v>0</v>
      </c>
      <c r="S30" s="2318">
        <f>IF(ISERROR(VLOOKUP(CONCATENATE($D30,".",$E30,".",$F30),IN_1G!$A$2:$Y$3000,17,FALSE))=TRUE,"",VLOOKUP(CONCATENATE($D30,".",$E30,".",$F30),IN_1G!$A$2:$Y$3000,17,FALSE))</f>
        <v>0</v>
      </c>
      <c r="T30" s="2318">
        <f>IF(ISERROR(VLOOKUP(CONCATENATE($D30,".",$E30,".",$F30),IN_1G!$A$2:$Y$3000,18,FALSE))=TRUE,"",VLOOKUP(CONCATENATE($D30,".",$E30,".",$F30),IN_1G!$A$2:$Y$3000,18,FALSE))</f>
        <v>0</v>
      </c>
      <c r="U30" s="2318">
        <f>IF(ISERROR(VLOOKUP(CONCATENATE($D30,".",$E30,".",$F30),IN_1G!$A$2:$Y$3000,19,FALSE))=TRUE,"",VLOOKUP(CONCATENATE($D30,".",$E30,".",$F30),IN_1G!$A$2:$Y$3000,19,FALSE))</f>
        <v>0</v>
      </c>
      <c r="V30" s="2318">
        <f>IF(ISERROR(VLOOKUP(CONCATENATE($D30,".",$E30,".",$F30),IN_1G!$A$2:$Y$3000,20,FALSE))=TRUE,"",VLOOKUP(CONCATENATE($D30,".",$E30,".",$F30),IN_1G!$A$2:$Y$3000,20,FALSE))</f>
        <v>0</v>
      </c>
      <c r="W30" s="2318">
        <f>IF(ISERROR(VLOOKUP(CONCATENATE($D30,".",$E30,".",$F30),IN_1G!$A$2:$Y$3000,21,FALSE))=TRUE,"",VLOOKUP(CONCATENATE($D30,".",$E30,".",$F30),IN_1G!$A$2:$Y$3000,21,FALSE))</f>
        <v>0</v>
      </c>
      <c r="X30" s="2318">
        <f>IF(ISERROR(VLOOKUP(CONCATENATE($D30,".",$E30,".",$F30),IN_1G!$A$2:$Y$3000,22,FALSE))=TRUE,"",VLOOKUP(CONCATENATE($D30,".",$E30,".",$F30),IN_1G!$A$2:$Y$3000,22,FALSE))</f>
        <v>0</v>
      </c>
      <c r="Y30" s="2318">
        <f>IF(ISERROR(VLOOKUP(CONCATENATE($D30,".",$E30,".",$F30),IN_1G!$A$2:$Y$3000,23,FALSE))=TRUE,"",VLOOKUP(CONCATENATE($D30,".",$E30,".",$F30),IN_1G!$A$2:$Y$3000,23,FALSE))</f>
        <v>0</v>
      </c>
      <c r="Z30" s="2318">
        <f>IF(ISERROR(VLOOKUP(CONCATENATE($D30,".",$E30,".",$F30),IN_1G!$A$2:$Y$3000,24,FALSE))=TRUE,"",VLOOKUP(CONCATENATE($D30,".",$E30,".",$F30),IN_1G!$A$2:$Y$3000,24,FALSE))</f>
        <v>0</v>
      </c>
      <c r="AA30" s="2318">
        <f>IF(ISERROR(VLOOKUP(CONCATENATE($D30,".",$E30,".",$F30),IN_1G!$A$2:$Y$3000,25,FALSE))=TRUE,"",VLOOKUP(CONCATENATE($D30,".",$E30,".",$F30),IN_1G!$A$2:$Y$3000,25,FALSE))</f>
        <v>0</v>
      </c>
      <c r="AB30" s="2318">
        <f>IF(ISERROR(VLOOKUP(CONCATENATE($D30,".",$E30,".",$F30),IN_1G!$A$2:$AA$3000,26,FALSE))=TRUE,"",VLOOKUP(CONCATENATE($D30,".",$E30,".",$F30),IN_1G!$A$2:$AA$3000,26,FALSE))</f>
        <v>0</v>
      </c>
      <c r="AC30" s="2318">
        <f>IF(ISERROR(VLOOKUP(CONCATENATE($D30,".",$E30,".",$F30),IN_1G!$A$2:$AA$3000,27,FALSE))=TRUE,"",VLOOKUP(CONCATENATE($D30,".",$E30,".",$F30),IN_1G!$A$2:$AA$3000,27,FALSE))</f>
        <v>0</v>
      </c>
      <c r="AD30" s="2296">
        <f t="shared" si="0"/>
        <v>0</v>
      </c>
      <c r="AE30" s="2289"/>
      <c r="AF30" s="2313"/>
      <c r="AG30" s="2313"/>
      <c r="AH30" s="2313"/>
    </row>
    <row r="31" spans="1:38" ht="15" customHeight="1" thickBot="1" x14ac:dyDescent="0.4">
      <c r="A31" s="2774" t="s">
        <v>2578</v>
      </c>
      <c r="B31" s="2766" t="s">
        <v>2563</v>
      </c>
      <c r="C31" s="2308" t="s">
        <v>2564</v>
      </c>
      <c r="D31" s="2295">
        <v>2</v>
      </c>
      <c r="E31" s="2295">
        <v>10</v>
      </c>
      <c r="F31" s="2293">
        <v>25</v>
      </c>
      <c r="G31" s="2318">
        <v>2</v>
      </c>
      <c r="H31" s="2318">
        <f>IF(ISERROR(VLOOKUP(CONCATENATE($D31,".",$E31,".",$F31),IN_1G!$A$2:$Y$3000,6,FALSE))=TRUE,"",VLOOKUP(CONCATENATE($D31,".",$E31,".",$F31),IN_1G!$A$2:$Y$3000,6,FALSE))</f>
        <v>0</v>
      </c>
      <c r="I31" s="2318">
        <f>IF(ISERROR(VLOOKUP(CONCATENATE($D31,".",$E31,".",$F31),IN_1G!$A$2:$Y$3000,7,FALSE))=TRUE,"",VLOOKUP(CONCATENATE($D31,".",$E31,".",$F31),IN_1G!$A$2:$Y$3000,7,FALSE))</f>
        <v>0</v>
      </c>
      <c r="J31" s="2318">
        <f>IF(ISERROR(VLOOKUP(CONCATENATE($D31,".",$E31,".",$F31),IN_1G!$A$2:$Y$3000,8,FALSE))=TRUE,"",VLOOKUP(CONCATENATE($D31,".",$E31,".",$F31),IN_1G!$A$2:$Y$3000,8,FALSE))</f>
        <v>0</v>
      </c>
      <c r="K31" s="2318">
        <f>IF(ISERROR(VLOOKUP(CONCATENATE($D31,".",$E31,".",$F31),IN_1G!$A$2:$Y$3000,9,FALSE))=TRUE,"",VLOOKUP(CONCATENATE($D31,".",$E31,".",$F31),IN_1G!$A$2:$Y$3000,9,FALSE))</f>
        <v>0</v>
      </c>
      <c r="L31" s="2318">
        <f>IF(ISERROR(VLOOKUP(CONCATENATE($D31,".",$E31,".",$F31),IN_1G!$A$2:$Y$3000,10,FALSE))=TRUE,"",VLOOKUP(CONCATENATE($D31,".",$E31,".",$F31),IN_1G!$A$2:$Y$3000,10,FALSE))</f>
        <v>0</v>
      </c>
      <c r="M31" s="2318">
        <f>IF(ISERROR(VLOOKUP(CONCATENATE($D31,".",$E31,".",$F31),IN_1G!$A$2:$Y$3000,11,FALSE))=TRUE,"",VLOOKUP(CONCATENATE($D31,".",$E31,".",$F31),IN_1G!$A$2:$Y$3000,11,FALSE))</f>
        <v>0</v>
      </c>
      <c r="N31" s="2318">
        <f>IF(ISERROR(VLOOKUP(CONCATENATE($D31,".",$E31,".",$F31),IN_1G!$A$2:$Y$3000,12,FALSE))=TRUE,"",VLOOKUP(CONCATENATE($D31,".",$E31,".",$F31),IN_1G!$A$2:$Y$3000,12,FALSE))</f>
        <v>0</v>
      </c>
      <c r="O31" s="2318">
        <f>IF(ISERROR(VLOOKUP(CONCATENATE($D31,".",$E31,".",$F31),IN_1G!$A$2:$Y$3000,13,FALSE))=TRUE,"",VLOOKUP(CONCATENATE($D31,".",$E31,".",$F31),IN_1G!$A$2:$Y$3000,13,FALSE))</f>
        <v>0</v>
      </c>
      <c r="P31" s="2318">
        <f>IF(ISERROR(VLOOKUP(CONCATENATE($D31,".",$E31,".",$F31),IN_1G!$A$2:$Y$3000,14,FALSE))=TRUE,"",VLOOKUP(CONCATENATE($D31,".",$E31,".",$F31),IN_1G!$A$2:$Y$3000,14,FALSE))</f>
        <v>0</v>
      </c>
      <c r="Q31" s="2318">
        <f>IF(ISERROR(VLOOKUP(CONCATENATE($D31,".",$E31,".",$F31),IN_1G!$A$2:$Y$3000,15,FALSE))=TRUE,"",VLOOKUP(CONCATENATE($D31,".",$E31,".",$F31),IN_1G!$A$2:$Y$3000,15,FALSE))</f>
        <v>0</v>
      </c>
      <c r="R31" s="2318">
        <f>IF(ISERROR(VLOOKUP(CONCATENATE($D31,".",$E31,".",$F31),IN_1G!$A$2:$Y$3000,16,FALSE))=TRUE,"",VLOOKUP(CONCATENATE($D31,".",$E31,".",$F31),IN_1G!$A$2:$Y$3000,16,FALSE))</f>
        <v>0</v>
      </c>
      <c r="S31" s="2318">
        <f>IF(ISERROR(VLOOKUP(CONCATENATE($D31,".",$E31,".",$F31),IN_1G!$A$2:$Y$3000,17,FALSE))=TRUE,"",VLOOKUP(CONCATENATE($D31,".",$E31,".",$F31),IN_1G!$A$2:$Y$3000,17,FALSE))</f>
        <v>0</v>
      </c>
      <c r="T31" s="2318">
        <f>IF(ISERROR(VLOOKUP(CONCATENATE($D31,".",$E31,".",$F31),IN_1G!$A$2:$Y$3000,18,FALSE))=TRUE,"",VLOOKUP(CONCATENATE($D31,".",$E31,".",$F31),IN_1G!$A$2:$Y$3000,18,FALSE))</f>
        <v>0</v>
      </c>
      <c r="U31" s="2318">
        <f>IF(ISERROR(VLOOKUP(CONCATENATE($D31,".",$E31,".",$F31),IN_1G!$A$2:$Y$3000,19,FALSE))=TRUE,"",VLOOKUP(CONCATENATE($D31,".",$E31,".",$F31),IN_1G!$A$2:$Y$3000,19,FALSE))</f>
        <v>0</v>
      </c>
      <c r="V31" s="2318">
        <f>IF(ISERROR(VLOOKUP(CONCATENATE($D31,".",$E31,".",$F31),IN_1G!$A$2:$Y$3000,20,FALSE))=TRUE,"",VLOOKUP(CONCATENATE($D31,".",$E31,".",$F31),IN_1G!$A$2:$Y$3000,20,FALSE))</f>
        <v>0</v>
      </c>
      <c r="W31" s="2318">
        <f>IF(ISERROR(VLOOKUP(CONCATENATE($D31,".",$E31,".",$F31),IN_1G!$A$2:$Y$3000,21,FALSE))=TRUE,"",VLOOKUP(CONCATENATE($D31,".",$E31,".",$F31),IN_1G!$A$2:$Y$3000,21,FALSE))</f>
        <v>0</v>
      </c>
      <c r="X31" s="2318">
        <f>IF(ISERROR(VLOOKUP(CONCATENATE($D31,".",$E31,".",$F31),IN_1G!$A$2:$Y$3000,22,FALSE))=TRUE,"",VLOOKUP(CONCATENATE($D31,".",$E31,".",$F31),IN_1G!$A$2:$Y$3000,22,FALSE))</f>
        <v>0</v>
      </c>
      <c r="Y31" s="2318">
        <f>IF(ISERROR(VLOOKUP(CONCATENATE($D31,".",$E31,".",$F31),IN_1G!$A$2:$Y$3000,23,FALSE))=TRUE,"",VLOOKUP(CONCATENATE($D31,".",$E31,".",$F31),IN_1G!$A$2:$Y$3000,23,FALSE))</f>
        <v>0</v>
      </c>
      <c r="Z31" s="2318">
        <f>IF(ISERROR(VLOOKUP(CONCATENATE($D31,".",$E31,".",$F31),IN_1G!$A$2:$Y$3000,24,FALSE))=TRUE,"",VLOOKUP(CONCATENATE($D31,".",$E31,".",$F31),IN_1G!$A$2:$Y$3000,24,FALSE))</f>
        <v>0</v>
      </c>
      <c r="AA31" s="2318">
        <f>IF(ISERROR(VLOOKUP(CONCATENATE($D31,".",$E31,".",$F31),IN_1G!$A$2:$Y$3000,25,FALSE))=TRUE,"",VLOOKUP(CONCATENATE($D31,".",$E31,".",$F31),IN_1G!$A$2:$Y$3000,25,FALSE))</f>
        <v>0</v>
      </c>
      <c r="AB31" s="2318">
        <f>IF(ISERROR(VLOOKUP(CONCATENATE($D31,".",$E31,".",$F31),IN_1G!$A$2:$AA$3000,26,FALSE))=TRUE,"",VLOOKUP(CONCATENATE($D31,".",$E31,".",$F31),IN_1G!$A$2:$AA$3000,26,FALSE))</f>
        <v>0</v>
      </c>
      <c r="AC31" s="2318">
        <f>IF(ISERROR(VLOOKUP(CONCATENATE($D31,".",$E31,".",$F31),IN_1G!$A$2:$AA$3000,27,FALSE))=TRUE,"",VLOOKUP(CONCATENATE($D31,".",$E31,".",$F31),IN_1G!$A$2:$AA$3000,27,FALSE))</f>
        <v>0</v>
      </c>
      <c r="AD31" s="2296">
        <f t="shared" si="0"/>
        <v>2</v>
      </c>
      <c r="AE31" s="2289"/>
      <c r="AF31" s="2313"/>
      <c r="AG31" s="2313"/>
      <c r="AH31" s="2313"/>
      <c r="AI31" s="2290"/>
      <c r="AJ31" s="2290"/>
      <c r="AK31" s="2290"/>
      <c r="AL31" s="2290"/>
    </row>
    <row r="32" spans="1:38" ht="28.2" customHeight="1" thickBot="1" x14ac:dyDescent="0.4">
      <c r="A32" s="2775"/>
      <c r="B32" s="2767"/>
      <c r="C32" s="2309" t="s">
        <v>2565</v>
      </c>
      <c r="D32" s="2295">
        <v>2</v>
      </c>
      <c r="E32" s="2295">
        <v>10</v>
      </c>
      <c r="F32" s="2295">
        <v>26</v>
      </c>
      <c r="G32" s="2318">
        <v>2</v>
      </c>
      <c r="H32" s="2318">
        <f>IF(ISERROR(VLOOKUP(CONCATENATE($D32,".",$E32,".",$F32),IN_1G!$A$2:$Y$3000,6,FALSE))=TRUE,"",VLOOKUP(CONCATENATE($D32,".",$E32,".",$F32),IN_1G!$A$2:$Y$3000,6,FALSE))</f>
        <v>0</v>
      </c>
      <c r="I32" s="2318">
        <f>IF(ISERROR(VLOOKUP(CONCATENATE($D32,".",$E32,".",$F32),IN_1G!$A$2:$Y$3000,7,FALSE))=TRUE,"",VLOOKUP(CONCATENATE($D32,".",$E32,".",$F32),IN_1G!$A$2:$Y$3000,7,FALSE))</f>
        <v>0</v>
      </c>
      <c r="J32" s="2318">
        <f>IF(ISERROR(VLOOKUP(CONCATENATE($D32,".",$E32,".",$F32),IN_1G!$A$2:$Y$3000,8,FALSE))=TRUE,"",VLOOKUP(CONCATENATE($D32,".",$E32,".",$F32),IN_1G!$A$2:$Y$3000,8,FALSE))</f>
        <v>0</v>
      </c>
      <c r="K32" s="2318">
        <f>IF(ISERROR(VLOOKUP(CONCATENATE($D32,".",$E32,".",$F32),IN_1G!$A$2:$Y$3000,9,FALSE))=TRUE,"",VLOOKUP(CONCATENATE($D32,".",$E32,".",$F32),IN_1G!$A$2:$Y$3000,9,FALSE))</f>
        <v>0</v>
      </c>
      <c r="L32" s="2318">
        <f>IF(ISERROR(VLOOKUP(CONCATENATE($D32,".",$E32,".",$F32),IN_1G!$A$2:$Y$3000,10,FALSE))=TRUE,"",VLOOKUP(CONCATENATE($D32,".",$E32,".",$F32),IN_1G!$A$2:$Y$3000,10,FALSE))</f>
        <v>0</v>
      </c>
      <c r="M32" s="2318">
        <f>IF(ISERROR(VLOOKUP(CONCATENATE($D32,".",$E32,".",$F32),IN_1G!$A$2:$Y$3000,11,FALSE))=TRUE,"",VLOOKUP(CONCATENATE($D32,".",$E32,".",$F32),IN_1G!$A$2:$Y$3000,11,FALSE))</f>
        <v>0</v>
      </c>
      <c r="N32" s="2318">
        <f>IF(ISERROR(VLOOKUP(CONCATENATE($D32,".",$E32,".",$F32),IN_1G!$A$2:$Y$3000,12,FALSE))=TRUE,"",VLOOKUP(CONCATENATE($D32,".",$E32,".",$F32),IN_1G!$A$2:$Y$3000,12,FALSE))</f>
        <v>0</v>
      </c>
      <c r="O32" s="2318">
        <f>IF(ISERROR(VLOOKUP(CONCATENATE($D32,".",$E32,".",$F32),IN_1G!$A$2:$Y$3000,13,FALSE))=TRUE,"",VLOOKUP(CONCATENATE($D32,".",$E32,".",$F32),IN_1G!$A$2:$Y$3000,13,FALSE))</f>
        <v>0</v>
      </c>
      <c r="P32" s="2318">
        <f>IF(ISERROR(VLOOKUP(CONCATENATE($D32,".",$E32,".",$F32),IN_1G!$A$2:$Y$3000,14,FALSE))=TRUE,"",VLOOKUP(CONCATENATE($D32,".",$E32,".",$F32),IN_1G!$A$2:$Y$3000,14,FALSE))</f>
        <v>0</v>
      </c>
      <c r="Q32" s="2318">
        <f>IF(ISERROR(VLOOKUP(CONCATENATE($D32,".",$E32,".",$F32),IN_1G!$A$2:$Y$3000,15,FALSE))=TRUE,"",VLOOKUP(CONCATENATE($D32,".",$E32,".",$F32),IN_1G!$A$2:$Y$3000,15,FALSE))</f>
        <v>0</v>
      </c>
      <c r="R32" s="2318">
        <f>IF(ISERROR(VLOOKUP(CONCATENATE($D32,".",$E32,".",$F32),IN_1G!$A$2:$Y$3000,16,FALSE))=TRUE,"",VLOOKUP(CONCATENATE($D32,".",$E32,".",$F32),IN_1G!$A$2:$Y$3000,16,FALSE))</f>
        <v>0</v>
      </c>
      <c r="S32" s="2318">
        <f>IF(ISERROR(VLOOKUP(CONCATENATE($D32,".",$E32,".",$F32),IN_1G!$A$2:$Y$3000,17,FALSE))=TRUE,"",VLOOKUP(CONCATENATE($D32,".",$E32,".",$F32),IN_1G!$A$2:$Y$3000,17,FALSE))</f>
        <v>0</v>
      </c>
      <c r="T32" s="2318">
        <f>IF(ISERROR(VLOOKUP(CONCATENATE($D32,".",$E32,".",$F32),IN_1G!$A$2:$Y$3000,18,FALSE))=TRUE,"",VLOOKUP(CONCATENATE($D32,".",$E32,".",$F32),IN_1G!$A$2:$Y$3000,18,FALSE))</f>
        <v>0</v>
      </c>
      <c r="U32" s="2318">
        <f>IF(ISERROR(VLOOKUP(CONCATENATE($D32,".",$E32,".",$F32),IN_1G!$A$2:$Y$3000,19,FALSE))=TRUE,"",VLOOKUP(CONCATENATE($D32,".",$E32,".",$F32),IN_1G!$A$2:$Y$3000,19,FALSE))</f>
        <v>0</v>
      </c>
      <c r="V32" s="2318">
        <f>IF(ISERROR(VLOOKUP(CONCATENATE($D32,".",$E32,".",$F32),IN_1G!$A$2:$Y$3000,20,FALSE))=TRUE,"",VLOOKUP(CONCATENATE($D32,".",$E32,".",$F32),IN_1G!$A$2:$Y$3000,20,FALSE))</f>
        <v>0</v>
      </c>
      <c r="W32" s="2318">
        <f>IF(ISERROR(VLOOKUP(CONCATENATE($D32,".",$E32,".",$F32),IN_1G!$A$2:$Y$3000,21,FALSE))=TRUE,"",VLOOKUP(CONCATENATE($D32,".",$E32,".",$F32),IN_1G!$A$2:$Y$3000,21,FALSE))</f>
        <v>0</v>
      </c>
      <c r="X32" s="2318">
        <f>IF(ISERROR(VLOOKUP(CONCATENATE($D32,".",$E32,".",$F32),IN_1G!$A$2:$Y$3000,22,FALSE))=TRUE,"",VLOOKUP(CONCATENATE($D32,".",$E32,".",$F32),IN_1G!$A$2:$Y$3000,22,FALSE))</f>
        <v>0</v>
      </c>
      <c r="Y32" s="2318">
        <f>IF(ISERROR(VLOOKUP(CONCATENATE($D32,".",$E32,".",$F32),IN_1G!$A$2:$Y$3000,23,FALSE))=TRUE,"",VLOOKUP(CONCATENATE($D32,".",$E32,".",$F32),IN_1G!$A$2:$Y$3000,23,FALSE))</f>
        <v>0</v>
      </c>
      <c r="Z32" s="2318">
        <f>IF(ISERROR(VLOOKUP(CONCATENATE($D32,".",$E32,".",$F32),IN_1G!$A$2:$Y$3000,24,FALSE))=TRUE,"",VLOOKUP(CONCATENATE($D32,".",$E32,".",$F32),IN_1G!$A$2:$Y$3000,24,FALSE))</f>
        <v>0</v>
      </c>
      <c r="AA32" s="2318">
        <f>IF(ISERROR(VLOOKUP(CONCATENATE($D32,".",$E32,".",$F32),IN_1G!$A$2:$Y$3000,25,FALSE))=TRUE,"",VLOOKUP(CONCATENATE($D32,".",$E32,".",$F32),IN_1G!$A$2:$Y$3000,25,FALSE))</f>
        <v>0</v>
      </c>
      <c r="AB32" s="2318">
        <f>IF(ISERROR(VLOOKUP(CONCATENATE($D32,".",$E32,".",$F32),IN_1G!$A$2:$AA$3000,26,FALSE))=TRUE,"",VLOOKUP(CONCATENATE($D32,".",$E32,".",$F32),IN_1G!$A$2:$AA$3000,26,FALSE))</f>
        <v>0</v>
      </c>
      <c r="AC32" s="2318">
        <f>IF(ISERROR(VLOOKUP(CONCATENATE($D32,".",$E32,".",$F32),IN_1G!$A$2:$AA$3000,27,FALSE))=TRUE,"",VLOOKUP(CONCATENATE($D32,".",$E32,".",$F32),IN_1G!$A$2:$AA$3000,27,FALSE))</f>
        <v>0</v>
      </c>
      <c r="AD32" s="2296">
        <f t="shared" si="0"/>
        <v>2</v>
      </c>
      <c r="AE32" s="2289"/>
      <c r="AF32" s="2313"/>
      <c r="AG32" s="2313"/>
      <c r="AH32" s="2313"/>
      <c r="AI32" s="2290"/>
      <c r="AJ32" s="2290"/>
      <c r="AK32" s="2290"/>
      <c r="AL32" s="2290"/>
    </row>
    <row r="33" spans="1:38" ht="28.2" customHeight="1" thickBot="1" x14ac:dyDescent="0.4">
      <c r="A33" s="2775"/>
      <c r="B33" s="2767"/>
      <c r="C33" s="2309" t="s">
        <v>2566</v>
      </c>
      <c r="D33" s="2295">
        <v>2</v>
      </c>
      <c r="E33" s="2295">
        <v>10</v>
      </c>
      <c r="F33" s="2293">
        <v>27</v>
      </c>
      <c r="G33" s="2318">
        <v>0</v>
      </c>
      <c r="H33" s="2318">
        <f>IF(ISERROR(VLOOKUP(CONCATENATE($D33,".",$E33,".",$F33),IN_1G!$A$2:$Y$3000,6,FALSE))=TRUE,"",VLOOKUP(CONCATENATE($D33,".",$E33,".",$F33),IN_1G!$A$2:$Y$3000,6,FALSE))</f>
        <v>0</v>
      </c>
      <c r="I33" s="2318">
        <f>IF(ISERROR(VLOOKUP(CONCATENATE($D33,".",$E33,".",$F33),IN_1G!$A$2:$Y$3000,7,FALSE))=TRUE,"",VLOOKUP(CONCATENATE($D33,".",$E33,".",$F33),IN_1G!$A$2:$Y$3000,7,FALSE))</f>
        <v>0</v>
      </c>
      <c r="J33" s="2318">
        <f>IF(ISERROR(VLOOKUP(CONCATENATE($D33,".",$E33,".",$F33),IN_1G!$A$2:$Y$3000,8,FALSE))=TRUE,"",VLOOKUP(CONCATENATE($D33,".",$E33,".",$F33),IN_1G!$A$2:$Y$3000,8,FALSE))</f>
        <v>0</v>
      </c>
      <c r="K33" s="2318">
        <f>IF(ISERROR(VLOOKUP(CONCATENATE($D33,".",$E33,".",$F33),IN_1G!$A$2:$Y$3000,9,FALSE))=TRUE,"",VLOOKUP(CONCATENATE($D33,".",$E33,".",$F33),IN_1G!$A$2:$Y$3000,9,FALSE))</f>
        <v>0</v>
      </c>
      <c r="L33" s="2318">
        <f>IF(ISERROR(VLOOKUP(CONCATENATE($D33,".",$E33,".",$F33),IN_1G!$A$2:$Y$3000,10,FALSE))=TRUE,"",VLOOKUP(CONCATENATE($D33,".",$E33,".",$F33),IN_1G!$A$2:$Y$3000,10,FALSE))</f>
        <v>0</v>
      </c>
      <c r="M33" s="2318">
        <f>IF(ISERROR(VLOOKUP(CONCATENATE($D33,".",$E33,".",$F33),IN_1G!$A$2:$Y$3000,11,FALSE))=TRUE,"",VLOOKUP(CONCATENATE($D33,".",$E33,".",$F33),IN_1G!$A$2:$Y$3000,11,FALSE))</f>
        <v>0</v>
      </c>
      <c r="N33" s="2318">
        <f>IF(ISERROR(VLOOKUP(CONCATENATE($D33,".",$E33,".",$F33),IN_1G!$A$2:$Y$3000,12,FALSE))=TRUE,"",VLOOKUP(CONCATENATE($D33,".",$E33,".",$F33),IN_1G!$A$2:$Y$3000,12,FALSE))</f>
        <v>0</v>
      </c>
      <c r="O33" s="2318">
        <f>IF(ISERROR(VLOOKUP(CONCATENATE($D33,".",$E33,".",$F33),IN_1G!$A$2:$Y$3000,13,FALSE))=TRUE,"",VLOOKUP(CONCATENATE($D33,".",$E33,".",$F33),IN_1G!$A$2:$Y$3000,13,FALSE))</f>
        <v>0</v>
      </c>
      <c r="P33" s="2318">
        <f>IF(ISERROR(VLOOKUP(CONCATENATE($D33,".",$E33,".",$F33),IN_1G!$A$2:$Y$3000,14,FALSE))=TRUE,"",VLOOKUP(CONCATENATE($D33,".",$E33,".",$F33),IN_1G!$A$2:$Y$3000,14,FALSE))</f>
        <v>0</v>
      </c>
      <c r="Q33" s="2318">
        <f>IF(ISERROR(VLOOKUP(CONCATENATE($D33,".",$E33,".",$F33),IN_1G!$A$2:$Y$3000,15,FALSE))=TRUE,"",VLOOKUP(CONCATENATE($D33,".",$E33,".",$F33),IN_1G!$A$2:$Y$3000,15,FALSE))</f>
        <v>0</v>
      </c>
      <c r="R33" s="2318">
        <f>IF(ISERROR(VLOOKUP(CONCATENATE($D33,".",$E33,".",$F33),IN_1G!$A$2:$Y$3000,16,FALSE))=TRUE,"",VLOOKUP(CONCATENATE($D33,".",$E33,".",$F33),IN_1G!$A$2:$Y$3000,16,FALSE))</f>
        <v>0</v>
      </c>
      <c r="S33" s="2318">
        <f>IF(ISERROR(VLOOKUP(CONCATENATE($D33,".",$E33,".",$F33),IN_1G!$A$2:$Y$3000,17,FALSE))=TRUE,"",VLOOKUP(CONCATENATE($D33,".",$E33,".",$F33),IN_1G!$A$2:$Y$3000,17,FALSE))</f>
        <v>0</v>
      </c>
      <c r="T33" s="2318">
        <f>IF(ISERROR(VLOOKUP(CONCATENATE($D33,".",$E33,".",$F33),IN_1G!$A$2:$Y$3000,18,FALSE))=TRUE,"",VLOOKUP(CONCATENATE($D33,".",$E33,".",$F33),IN_1G!$A$2:$Y$3000,18,FALSE))</f>
        <v>0</v>
      </c>
      <c r="U33" s="2318">
        <f>IF(ISERROR(VLOOKUP(CONCATENATE($D33,".",$E33,".",$F33),IN_1G!$A$2:$Y$3000,19,FALSE))=TRUE,"",VLOOKUP(CONCATENATE($D33,".",$E33,".",$F33),IN_1G!$A$2:$Y$3000,19,FALSE))</f>
        <v>0</v>
      </c>
      <c r="V33" s="2318">
        <f>IF(ISERROR(VLOOKUP(CONCATENATE($D33,".",$E33,".",$F33),IN_1G!$A$2:$Y$3000,20,FALSE))=TRUE,"",VLOOKUP(CONCATENATE($D33,".",$E33,".",$F33),IN_1G!$A$2:$Y$3000,20,FALSE))</f>
        <v>0</v>
      </c>
      <c r="W33" s="2318">
        <f>IF(ISERROR(VLOOKUP(CONCATENATE($D33,".",$E33,".",$F33),IN_1G!$A$2:$Y$3000,21,FALSE))=TRUE,"",VLOOKUP(CONCATENATE($D33,".",$E33,".",$F33),IN_1G!$A$2:$Y$3000,21,FALSE))</f>
        <v>0</v>
      </c>
      <c r="X33" s="2318">
        <f>IF(ISERROR(VLOOKUP(CONCATENATE($D33,".",$E33,".",$F33),IN_1G!$A$2:$Y$3000,22,FALSE))=TRUE,"",VLOOKUP(CONCATENATE($D33,".",$E33,".",$F33),IN_1G!$A$2:$Y$3000,22,FALSE))</f>
        <v>0</v>
      </c>
      <c r="Y33" s="2318">
        <f>IF(ISERROR(VLOOKUP(CONCATENATE($D33,".",$E33,".",$F33),IN_1G!$A$2:$Y$3000,23,FALSE))=TRUE,"",VLOOKUP(CONCATENATE($D33,".",$E33,".",$F33),IN_1G!$A$2:$Y$3000,23,FALSE))</f>
        <v>0</v>
      </c>
      <c r="Z33" s="2318">
        <f>IF(ISERROR(VLOOKUP(CONCATENATE($D33,".",$E33,".",$F33),IN_1G!$A$2:$Y$3000,24,FALSE))=TRUE,"",VLOOKUP(CONCATENATE($D33,".",$E33,".",$F33),IN_1G!$A$2:$Y$3000,24,FALSE))</f>
        <v>0</v>
      </c>
      <c r="AA33" s="2318">
        <f>IF(ISERROR(VLOOKUP(CONCATENATE($D33,".",$E33,".",$F33),IN_1G!$A$2:$Y$3000,25,FALSE))=TRUE,"",VLOOKUP(CONCATENATE($D33,".",$E33,".",$F33),IN_1G!$A$2:$Y$3000,25,FALSE))</f>
        <v>0</v>
      </c>
      <c r="AB33" s="2318">
        <f>IF(ISERROR(VLOOKUP(CONCATENATE($D33,".",$E33,".",$F33),IN_1G!$A$2:$AA$3000,26,FALSE))=TRUE,"",VLOOKUP(CONCATENATE($D33,".",$E33,".",$F33),IN_1G!$A$2:$AA$3000,26,FALSE))</f>
        <v>0</v>
      </c>
      <c r="AC33" s="2318">
        <f>IF(ISERROR(VLOOKUP(CONCATENATE($D33,".",$E33,".",$F33),IN_1G!$A$2:$AA$3000,27,FALSE))=TRUE,"",VLOOKUP(CONCATENATE($D33,".",$E33,".",$F33),IN_1G!$A$2:$AA$3000,27,FALSE))</f>
        <v>0</v>
      </c>
      <c r="AD33" s="2296">
        <f t="shared" si="0"/>
        <v>0</v>
      </c>
      <c r="AE33" s="2289"/>
      <c r="AF33" s="2313"/>
      <c r="AG33" s="2313"/>
      <c r="AH33" s="2313"/>
      <c r="AI33" s="2297"/>
      <c r="AJ33" s="2297"/>
      <c r="AK33" s="2297"/>
      <c r="AL33" s="2297"/>
    </row>
    <row r="34" spans="1:38" ht="15" customHeight="1" thickBot="1" x14ac:dyDescent="0.4">
      <c r="A34" s="2775"/>
      <c r="B34" s="2758" t="s">
        <v>2567</v>
      </c>
      <c r="C34" s="2309" t="s">
        <v>2568</v>
      </c>
      <c r="D34" s="2295">
        <v>2</v>
      </c>
      <c r="E34" s="2295">
        <v>11</v>
      </c>
      <c r="F34" s="2295">
        <v>28</v>
      </c>
      <c r="G34" s="2318">
        <v>4</v>
      </c>
      <c r="H34" s="2318">
        <f>IF(ISERROR(VLOOKUP(CONCATENATE($D34,".",$E34,".",$F34),IN_1G!$A$2:$Y$3000,6,FALSE))=TRUE,"",VLOOKUP(CONCATENATE($D34,".",$E34,".",$F34),IN_1G!$A$2:$Y$3000,6,FALSE))</f>
        <v>0</v>
      </c>
      <c r="I34" s="2318">
        <f>IF(ISERROR(VLOOKUP(CONCATENATE($D34,".",$E34,".",$F34),IN_1G!$A$2:$Y$3000,7,FALSE))=TRUE,"",VLOOKUP(CONCATENATE($D34,".",$E34,".",$F34),IN_1G!$A$2:$Y$3000,7,FALSE))</f>
        <v>0</v>
      </c>
      <c r="J34" s="2318">
        <f>IF(ISERROR(VLOOKUP(CONCATENATE($D34,".",$E34,".",$F34),IN_1G!$A$2:$Y$3000,8,FALSE))=TRUE,"",VLOOKUP(CONCATENATE($D34,".",$E34,".",$F34),IN_1G!$A$2:$Y$3000,8,FALSE))</f>
        <v>0</v>
      </c>
      <c r="K34" s="2318">
        <f>IF(ISERROR(VLOOKUP(CONCATENATE($D34,".",$E34,".",$F34),IN_1G!$A$2:$Y$3000,9,FALSE))=TRUE,"",VLOOKUP(CONCATENATE($D34,".",$E34,".",$F34),IN_1G!$A$2:$Y$3000,9,FALSE))</f>
        <v>0</v>
      </c>
      <c r="L34" s="2318">
        <f>IF(ISERROR(VLOOKUP(CONCATENATE($D34,".",$E34,".",$F34),IN_1G!$A$2:$Y$3000,10,FALSE))=TRUE,"",VLOOKUP(CONCATENATE($D34,".",$E34,".",$F34),IN_1G!$A$2:$Y$3000,10,FALSE))</f>
        <v>0</v>
      </c>
      <c r="M34" s="2318">
        <f>IF(ISERROR(VLOOKUP(CONCATENATE($D34,".",$E34,".",$F34),IN_1G!$A$2:$Y$3000,11,FALSE))=TRUE,"",VLOOKUP(CONCATENATE($D34,".",$E34,".",$F34),IN_1G!$A$2:$Y$3000,11,FALSE))</f>
        <v>0</v>
      </c>
      <c r="N34" s="2318">
        <f>IF(ISERROR(VLOOKUP(CONCATENATE($D34,".",$E34,".",$F34),IN_1G!$A$2:$Y$3000,12,FALSE))=TRUE,"",VLOOKUP(CONCATENATE($D34,".",$E34,".",$F34),IN_1G!$A$2:$Y$3000,12,FALSE))</f>
        <v>0</v>
      </c>
      <c r="O34" s="2318">
        <f>IF(ISERROR(VLOOKUP(CONCATENATE($D34,".",$E34,".",$F34),IN_1G!$A$2:$Y$3000,13,FALSE))=TRUE,"",VLOOKUP(CONCATENATE($D34,".",$E34,".",$F34),IN_1G!$A$2:$Y$3000,13,FALSE))</f>
        <v>0</v>
      </c>
      <c r="P34" s="2318">
        <f>IF(ISERROR(VLOOKUP(CONCATENATE($D34,".",$E34,".",$F34),IN_1G!$A$2:$Y$3000,14,FALSE))=TRUE,"",VLOOKUP(CONCATENATE($D34,".",$E34,".",$F34),IN_1G!$A$2:$Y$3000,14,FALSE))</f>
        <v>0</v>
      </c>
      <c r="Q34" s="2318">
        <f>IF(ISERROR(VLOOKUP(CONCATENATE($D34,".",$E34,".",$F34),IN_1G!$A$2:$Y$3000,15,FALSE))=TRUE,"",VLOOKUP(CONCATENATE($D34,".",$E34,".",$F34),IN_1G!$A$2:$Y$3000,15,FALSE))</f>
        <v>0</v>
      </c>
      <c r="R34" s="2318">
        <f>IF(ISERROR(VLOOKUP(CONCATENATE($D34,".",$E34,".",$F34),IN_1G!$A$2:$Y$3000,16,FALSE))=TRUE,"",VLOOKUP(CONCATENATE($D34,".",$E34,".",$F34),IN_1G!$A$2:$Y$3000,16,FALSE))</f>
        <v>0</v>
      </c>
      <c r="S34" s="2318">
        <f>IF(ISERROR(VLOOKUP(CONCATENATE($D34,".",$E34,".",$F34),IN_1G!$A$2:$Y$3000,17,FALSE))=TRUE,"",VLOOKUP(CONCATENATE($D34,".",$E34,".",$F34),IN_1G!$A$2:$Y$3000,17,FALSE))</f>
        <v>0</v>
      </c>
      <c r="T34" s="2318">
        <f>IF(ISERROR(VLOOKUP(CONCATENATE($D34,".",$E34,".",$F34),IN_1G!$A$2:$Y$3000,18,FALSE))=TRUE,"",VLOOKUP(CONCATENATE($D34,".",$E34,".",$F34),IN_1G!$A$2:$Y$3000,18,FALSE))</f>
        <v>0</v>
      </c>
      <c r="U34" s="2318">
        <f>IF(ISERROR(VLOOKUP(CONCATENATE($D34,".",$E34,".",$F34),IN_1G!$A$2:$Y$3000,19,FALSE))=TRUE,"",VLOOKUP(CONCATENATE($D34,".",$E34,".",$F34),IN_1G!$A$2:$Y$3000,19,FALSE))</f>
        <v>0</v>
      </c>
      <c r="V34" s="2318">
        <f>IF(ISERROR(VLOOKUP(CONCATENATE($D34,".",$E34,".",$F34),IN_1G!$A$2:$Y$3000,20,FALSE))=TRUE,"",VLOOKUP(CONCATENATE($D34,".",$E34,".",$F34),IN_1G!$A$2:$Y$3000,20,FALSE))</f>
        <v>0</v>
      </c>
      <c r="W34" s="2318">
        <f>IF(ISERROR(VLOOKUP(CONCATENATE($D34,".",$E34,".",$F34),IN_1G!$A$2:$Y$3000,21,FALSE))=TRUE,"",VLOOKUP(CONCATENATE($D34,".",$E34,".",$F34),IN_1G!$A$2:$Y$3000,21,FALSE))</f>
        <v>0</v>
      </c>
      <c r="X34" s="2318">
        <f>IF(ISERROR(VLOOKUP(CONCATENATE($D34,".",$E34,".",$F34),IN_1G!$A$2:$Y$3000,22,FALSE))=TRUE,"",VLOOKUP(CONCATENATE($D34,".",$E34,".",$F34),IN_1G!$A$2:$Y$3000,22,FALSE))</f>
        <v>0</v>
      </c>
      <c r="Y34" s="2318">
        <f>IF(ISERROR(VLOOKUP(CONCATENATE($D34,".",$E34,".",$F34),IN_1G!$A$2:$Y$3000,23,FALSE))=TRUE,"",VLOOKUP(CONCATENATE($D34,".",$E34,".",$F34),IN_1G!$A$2:$Y$3000,23,FALSE))</f>
        <v>0</v>
      </c>
      <c r="Z34" s="2318">
        <f>IF(ISERROR(VLOOKUP(CONCATENATE($D34,".",$E34,".",$F34),IN_1G!$A$2:$Y$3000,24,FALSE))=TRUE,"",VLOOKUP(CONCATENATE($D34,".",$E34,".",$F34),IN_1G!$A$2:$Y$3000,24,FALSE))</f>
        <v>0</v>
      </c>
      <c r="AA34" s="2318">
        <f>IF(ISERROR(VLOOKUP(CONCATENATE($D34,".",$E34,".",$F34),IN_1G!$A$2:$Y$3000,25,FALSE))=TRUE,"",VLOOKUP(CONCATENATE($D34,".",$E34,".",$F34),IN_1G!$A$2:$Y$3000,25,FALSE))</f>
        <v>0</v>
      </c>
      <c r="AB34" s="2318">
        <f>IF(ISERROR(VLOOKUP(CONCATENATE($D34,".",$E34,".",$F34),IN_1G!$A$2:$AA$3000,26,FALSE))=TRUE,"",VLOOKUP(CONCATENATE($D34,".",$E34,".",$F34),IN_1G!$A$2:$AA$3000,26,FALSE))</f>
        <v>0</v>
      </c>
      <c r="AC34" s="2318">
        <f>IF(ISERROR(VLOOKUP(CONCATENATE($D34,".",$E34,".",$F34),IN_1G!$A$2:$AA$3000,27,FALSE))=TRUE,"",VLOOKUP(CONCATENATE($D34,".",$E34,".",$F34),IN_1G!$A$2:$AA$3000,27,FALSE))</f>
        <v>0</v>
      </c>
      <c r="AD34" s="2296">
        <f t="shared" si="0"/>
        <v>4</v>
      </c>
      <c r="AE34" s="2289"/>
      <c r="AF34" s="2313"/>
      <c r="AG34" s="2313"/>
      <c r="AH34" s="2313"/>
      <c r="AI34" s="2290"/>
      <c r="AJ34" s="2290"/>
      <c r="AK34" s="2290"/>
      <c r="AL34" s="2290"/>
    </row>
    <row r="35" spans="1:38" ht="28.2" customHeight="1" thickBot="1" x14ac:dyDescent="0.4">
      <c r="A35" s="2775"/>
      <c r="B35" s="2767"/>
      <c r="C35" s="2309" t="s">
        <v>2569</v>
      </c>
      <c r="D35" s="2295">
        <v>2</v>
      </c>
      <c r="E35" s="2295">
        <v>11</v>
      </c>
      <c r="F35" s="2293">
        <v>29</v>
      </c>
      <c r="G35" s="2318">
        <v>2</v>
      </c>
      <c r="H35" s="2318">
        <f>IF(ISERROR(VLOOKUP(CONCATENATE($D35,".",$E35,".",$F35),IN_1G!$A$2:$Y$3000,6,FALSE))=TRUE,"",VLOOKUP(CONCATENATE($D35,".",$E35,".",$F35),IN_1G!$A$2:$Y$3000,6,FALSE))</f>
        <v>0</v>
      </c>
      <c r="I35" s="2318">
        <f>IF(ISERROR(VLOOKUP(CONCATENATE($D35,".",$E35,".",$F35),IN_1G!$A$2:$Y$3000,7,FALSE))=TRUE,"",VLOOKUP(CONCATENATE($D35,".",$E35,".",$F35),IN_1G!$A$2:$Y$3000,7,FALSE))</f>
        <v>0</v>
      </c>
      <c r="J35" s="2318">
        <f>IF(ISERROR(VLOOKUP(CONCATENATE($D35,".",$E35,".",$F35),IN_1G!$A$2:$Y$3000,8,FALSE))=TRUE,"",VLOOKUP(CONCATENATE($D35,".",$E35,".",$F35),IN_1G!$A$2:$Y$3000,8,FALSE))</f>
        <v>0</v>
      </c>
      <c r="K35" s="2318">
        <f>IF(ISERROR(VLOOKUP(CONCATENATE($D35,".",$E35,".",$F35),IN_1G!$A$2:$Y$3000,9,FALSE))=TRUE,"",VLOOKUP(CONCATENATE($D35,".",$E35,".",$F35),IN_1G!$A$2:$Y$3000,9,FALSE))</f>
        <v>0</v>
      </c>
      <c r="L35" s="2318">
        <f>IF(ISERROR(VLOOKUP(CONCATENATE($D35,".",$E35,".",$F35),IN_1G!$A$2:$Y$3000,10,FALSE))=TRUE,"",VLOOKUP(CONCATENATE($D35,".",$E35,".",$F35),IN_1G!$A$2:$Y$3000,10,FALSE))</f>
        <v>0</v>
      </c>
      <c r="M35" s="2318">
        <f>IF(ISERROR(VLOOKUP(CONCATENATE($D35,".",$E35,".",$F35),IN_1G!$A$2:$Y$3000,11,FALSE))=TRUE,"",VLOOKUP(CONCATENATE($D35,".",$E35,".",$F35),IN_1G!$A$2:$Y$3000,11,FALSE))</f>
        <v>0</v>
      </c>
      <c r="N35" s="2318">
        <f>IF(ISERROR(VLOOKUP(CONCATENATE($D35,".",$E35,".",$F35),IN_1G!$A$2:$Y$3000,12,FALSE))=TRUE,"",VLOOKUP(CONCATENATE($D35,".",$E35,".",$F35),IN_1G!$A$2:$Y$3000,12,FALSE))</f>
        <v>0</v>
      </c>
      <c r="O35" s="2318">
        <f>IF(ISERROR(VLOOKUP(CONCATENATE($D35,".",$E35,".",$F35),IN_1G!$A$2:$Y$3000,13,FALSE))=TRUE,"",VLOOKUP(CONCATENATE($D35,".",$E35,".",$F35),IN_1G!$A$2:$Y$3000,13,FALSE))</f>
        <v>0</v>
      </c>
      <c r="P35" s="2318">
        <f>IF(ISERROR(VLOOKUP(CONCATENATE($D35,".",$E35,".",$F35),IN_1G!$A$2:$Y$3000,14,FALSE))=TRUE,"",VLOOKUP(CONCATENATE($D35,".",$E35,".",$F35),IN_1G!$A$2:$Y$3000,14,FALSE))</f>
        <v>0</v>
      </c>
      <c r="Q35" s="2318">
        <f>IF(ISERROR(VLOOKUP(CONCATENATE($D35,".",$E35,".",$F35),IN_1G!$A$2:$Y$3000,15,FALSE))=TRUE,"",VLOOKUP(CONCATENATE($D35,".",$E35,".",$F35),IN_1G!$A$2:$Y$3000,15,FALSE))</f>
        <v>0</v>
      </c>
      <c r="R35" s="2318">
        <f>IF(ISERROR(VLOOKUP(CONCATENATE($D35,".",$E35,".",$F35),IN_1G!$A$2:$Y$3000,16,FALSE))=TRUE,"",VLOOKUP(CONCATENATE($D35,".",$E35,".",$F35),IN_1G!$A$2:$Y$3000,16,FALSE))</f>
        <v>0</v>
      </c>
      <c r="S35" s="2318">
        <f>IF(ISERROR(VLOOKUP(CONCATENATE($D35,".",$E35,".",$F35),IN_1G!$A$2:$Y$3000,17,FALSE))=TRUE,"",VLOOKUP(CONCATENATE($D35,".",$E35,".",$F35),IN_1G!$A$2:$Y$3000,17,FALSE))</f>
        <v>0</v>
      </c>
      <c r="T35" s="2318">
        <f>IF(ISERROR(VLOOKUP(CONCATENATE($D35,".",$E35,".",$F35),IN_1G!$A$2:$Y$3000,18,FALSE))=TRUE,"",VLOOKUP(CONCATENATE($D35,".",$E35,".",$F35),IN_1G!$A$2:$Y$3000,18,FALSE))</f>
        <v>0</v>
      </c>
      <c r="U35" s="2318">
        <f>IF(ISERROR(VLOOKUP(CONCATENATE($D35,".",$E35,".",$F35),IN_1G!$A$2:$Y$3000,19,FALSE))=TRUE,"",VLOOKUP(CONCATENATE($D35,".",$E35,".",$F35),IN_1G!$A$2:$Y$3000,19,FALSE))</f>
        <v>0</v>
      </c>
      <c r="V35" s="2318">
        <f>IF(ISERROR(VLOOKUP(CONCATENATE($D35,".",$E35,".",$F35),IN_1G!$A$2:$Y$3000,20,FALSE))=TRUE,"",VLOOKUP(CONCATENATE($D35,".",$E35,".",$F35),IN_1G!$A$2:$Y$3000,20,FALSE))</f>
        <v>0</v>
      </c>
      <c r="W35" s="2318">
        <f>IF(ISERROR(VLOOKUP(CONCATENATE($D35,".",$E35,".",$F35),IN_1G!$A$2:$Y$3000,21,FALSE))=TRUE,"",VLOOKUP(CONCATENATE($D35,".",$E35,".",$F35),IN_1G!$A$2:$Y$3000,21,FALSE))</f>
        <v>0</v>
      </c>
      <c r="X35" s="2318">
        <f>IF(ISERROR(VLOOKUP(CONCATENATE($D35,".",$E35,".",$F35),IN_1G!$A$2:$Y$3000,22,FALSE))=TRUE,"",VLOOKUP(CONCATENATE($D35,".",$E35,".",$F35),IN_1G!$A$2:$Y$3000,22,FALSE))</f>
        <v>0</v>
      </c>
      <c r="Y35" s="2318">
        <f>IF(ISERROR(VLOOKUP(CONCATENATE($D35,".",$E35,".",$F35),IN_1G!$A$2:$Y$3000,23,FALSE))=TRUE,"",VLOOKUP(CONCATENATE($D35,".",$E35,".",$F35),IN_1G!$A$2:$Y$3000,23,FALSE))</f>
        <v>0</v>
      </c>
      <c r="Z35" s="2318">
        <f>IF(ISERROR(VLOOKUP(CONCATENATE($D35,".",$E35,".",$F35),IN_1G!$A$2:$Y$3000,24,FALSE))=TRUE,"",VLOOKUP(CONCATENATE($D35,".",$E35,".",$F35),IN_1G!$A$2:$Y$3000,24,FALSE))</f>
        <v>0</v>
      </c>
      <c r="AA35" s="2318">
        <f>IF(ISERROR(VLOOKUP(CONCATENATE($D35,".",$E35,".",$F35),IN_1G!$A$2:$Y$3000,25,FALSE))=TRUE,"",VLOOKUP(CONCATENATE($D35,".",$E35,".",$F35),IN_1G!$A$2:$Y$3000,25,FALSE))</f>
        <v>0</v>
      </c>
      <c r="AB35" s="2318">
        <f>IF(ISERROR(VLOOKUP(CONCATENATE($D35,".",$E35,".",$F35),IN_1G!$A$2:$AA$3000,26,FALSE))=TRUE,"",VLOOKUP(CONCATENATE($D35,".",$E35,".",$F35),IN_1G!$A$2:$AA$3000,26,FALSE))</f>
        <v>0</v>
      </c>
      <c r="AC35" s="2318">
        <f>IF(ISERROR(VLOOKUP(CONCATENATE($D35,".",$E35,".",$F35),IN_1G!$A$2:$AA$3000,27,FALSE))=TRUE,"",VLOOKUP(CONCATENATE($D35,".",$E35,".",$F35),IN_1G!$A$2:$AA$3000,27,FALSE))</f>
        <v>0</v>
      </c>
      <c r="AD35" s="2296">
        <f t="shared" si="0"/>
        <v>2</v>
      </c>
      <c r="AE35" s="2289"/>
      <c r="AF35" s="2313"/>
      <c r="AG35" s="2313"/>
      <c r="AH35" s="2313"/>
      <c r="AI35" s="2297"/>
      <c r="AJ35" s="2297"/>
      <c r="AK35" s="2297"/>
      <c r="AL35" s="2297"/>
    </row>
    <row r="36" spans="1:38" ht="28.2" customHeight="1" thickBot="1" x14ac:dyDescent="0.4">
      <c r="A36" s="2775"/>
      <c r="B36" s="2767"/>
      <c r="C36" s="2309" t="s">
        <v>2570</v>
      </c>
      <c r="D36" s="2295">
        <v>2</v>
      </c>
      <c r="E36" s="2295">
        <v>11</v>
      </c>
      <c r="F36" s="2295">
        <v>30</v>
      </c>
      <c r="G36" s="2318">
        <v>0</v>
      </c>
      <c r="H36" s="2318">
        <f>IF(ISERROR(VLOOKUP(CONCATENATE($D36,".",$E36,".",$F36),IN_1G!$A$2:$Y$3000,6,FALSE))=TRUE,"",VLOOKUP(CONCATENATE($D36,".",$E36,".",$F36),IN_1G!$A$2:$Y$3000,6,FALSE))</f>
        <v>0</v>
      </c>
      <c r="I36" s="2318">
        <f>IF(ISERROR(VLOOKUP(CONCATENATE($D36,".",$E36,".",$F36),IN_1G!$A$2:$Y$3000,7,FALSE))=TRUE,"",VLOOKUP(CONCATENATE($D36,".",$E36,".",$F36),IN_1G!$A$2:$Y$3000,7,FALSE))</f>
        <v>0</v>
      </c>
      <c r="J36" s="2318">
        <f>IF(ISERROR(VLOOKUP(CONCATENATE($D36,".",$E36,".",$F36),IN_1G!$A$2:$Y$3000,8,FALSE))=TRUE,"",VLOOKUP(CONCATENATE($D36,".",$E36,".",$F36),IN_1G!$A$2:$Y$3000,8,FALSE))</f>
        <v>0</v>
      </c>
      <c r="K36" s="2318">
        <f>IF(ISERROR(VLOOKUP(CONCATENATE($D36,".",$E36,".",$F36),IN_1G!$A$2:$Y$3000,9,FALSE))=TRUE,"",VLOOKUP(CONCATENATE($D36,".",$E36,".",$F36),IN_1G!$A$2:$Y$3000,9,FALSE))</f>
        <v>0</v>
      </c>
      <c r="L36" s="2318">
        <f>IF(ISERROR(VLOOKUP(CONCATENATE($D36,".",$E36,".",$F36),IN_1G!$A$2:$Y$3000,10,FALSE))=TRUE,"",VLOOKUP(CONCATENATE($D36,".",$E36,".",$F36),IN_1G!$A$2:$Y$3000,10,FALSE))</f>
        <v>0</v>
      </c>
      <c r="M36" s="2318">
        <f>IF(ISERROR(VLOOKUP(CONCATENATE($D36,".",$E36,".",$F36),IN_1G!$A$2:$Y$3000,11,FALSE))=TRUE,"",VLOOKUP(CONCATENATE($D36,".",$E36,".",$F36),IN_1G!$A$2:$Y$3000,11,FALSE))</f>
        <v>0</v>
      </c>
      <c r="N36" s="2318">
        <f>IF(ISERROR(VLOOKUP(CONCATENATE($D36,".",$E36,".",$F36),IN_1G!$A$2:$Y$3000,12,FALSE))=TRUE,"",VLOOKUP(CONCATENATE($D36,".",$E36,".",$F36),IN_1G!$A$2:$Y$3000,12,FALSE))</f>
        <v>0</v>
      </c>
      <c r="O36" s="2318">
        <f>IF(ISERROR(VLOOKUP(CONCATENATE($D36,".",$E36,".",$F36),IN_1G!$A$2:$Y$3000,13,FALSE))=TRUE,"",VLOOKUP(CONCATENATE($D36,".",$E36,".",$F36),IN_1G!$A$2:$Y$3000,13,FALSE))</f>
        <v>0</v>
      </c>
      <c r="P36" s="2318">
        <f>IF(ISERROR(VLOOKUP(CONCATENATE($D36,".",$E36,".",$F36),IN_1G!$A$2:$Y$3000,14,FALSE))=TRUE,"",VLOOKUP(CONCATENATE($D36,".",$E36,".",$F36),IN_1G!$A$2:$Y$3000,14,FALSE))</f>
        <v>0</v>
      </c>
      <c r="Q36" s="2318">
        <f>IF(ISERROR(VLOOKUP(CONCATENATE($D36,".",$E36,".",$F36),IN_1G!$A$2:$Y$3000,15,FALSE))=TRUE,"",VLOOKUP(CONCATENATE($D36,".",$E36,".",$F36),IN_1G!$A$2:$Y$3000,15,FALSE))</f>
        <v>0</v>
      </c>
      <c r="R36" s="2318">
        <f>IF(ISERROR(VLOOKUP(CONCATENATE($D36,".",$E36,".",$F36),IN_1G!$A$2:$Y$3000,16,FALSE))=TRUE,"",VLOOKUP(CONCATENATE($D36,".",$E36,".",$F36),IN_1G!$A$2:$Y$3000,16,FALSE))</f>
        <v>0</v>
      </c>
      <c r="S36" s="2318">
        <f>IF(ISERROR(VLOOKUP(CONCATENATE($D36,".",$E36,".",$F36),IN_1G!$A$2:$Y$3000,17,FALSE))=TRUE,"",VLOOKUP(CONCATENATE($D36,".",$E36,".",$F36),IN_1G!$A$2:$Y$3000,17,FALSE))</f>
        <v>0</v>
      </c>
      <c r="T36" s="2318">
        <f>IF(ISERROR(VLOOKUP(CONCATENATE($D36,".",$E36,".",$F36),IN_1G!$A$2:$Y$3000,18,FALSE))=TRUE,"",VLOOKUP(CONCATENATE($D36,".",$E36,".",$F36),IN_1G!$A$2:$Y$3000,18,FALSE))</f>
        <v>0</v>
      </c>
      <c r="U36" s="2318">
        <f>IF(ISERROR(VLOOKUP(CONCATENATE($D36,".",$E36,".",$F36),IN_1G!$A$2:$Y$3000,19,FALSE))=TRUE,"",VLOOKUP(CONCATENATE($D36,".",$E36,".",$F36),IN_1G!$A$2:$Y$3000,19,FALSE))</f>
        <v>0</v>
      </c>
      <c r="V36" s="2318">
        <f>IF(ISERROR(VLOOKUP(CONCATENATE($D36,".",$E36,".",$F36),IN_1G!$A$2:$Y$3000,20,FALSE))=TRUE,"",VLOOKUP(CONCATENATE($D36,".",$E36,".",$F36),IN_1G!$A$2:$Y$3000,20,FALSE))</f>
        <v>0</v>
      </c>
      <c r="W36" s="2318">
        <f>IF(ISERROR(VLOOKUP(CONCATENATE($D36,".",$E36,".",$F36),IN_1G!$A$2:$Y$3000,21,FALSE))=TRUE,"",VLOOKUP(CONCATENATE($D36,".",$E36,".",$F36),IN_1G!$A$2:$Y$3000,21,FALSE))</f>
        <v>0</v>
      </c>
      <c r="X36" s="2318">
        <f>IF(ISERROR(VLOOKUP(CONCATENATE($D36,".",$E36,".",$F36),IN_1G!$A$2:$Y$3000,22,FALSE))=TRUE,"",VLOOKUP(CONCATENATE($D36,".",$E36,".",$F36),IN_1G!$A$2:$Y$3000,22,FALSE))</f>
        <v>0</v>
      </c>
      <c r="Y36" s="2318">
        <f>IF(ISERROR(VLOOKUP(CONCATENATE($D36,".",$E36,".",$F36),IN_1G!$A$2:$Y$3000,23,FALSE))=TRUE,"",VLOOKUP(CONCATENATE($D36,".",$E36,".",$F36),IN_1G!$A$2:$Y$3000,23,FALSE))</f>
        <v>0</v>
      </c>
      <c r="Z36" s="2318">
        <f>IF(ISERROR(VLOOKUP(CONCATENATE($D36,".",$E36,".",$F36),IN_1G!$A$2:$Y$3000,24,FALSE))=TRUE,"",VLOOKUP(CONCATENATE($D36,".",$E36,".",$F36),IN_1G!$A$2:$Y$3000,24,FALSE))</f>
        <v>0</v>
      </c>
      <c r="AA36" s="2318">
        <f>IF(ISERROR(VLOOKUP(CONCATENATE($D36,".",$E36,".",$F36),IN_1G!$A$2:$Y$3000,25,FALSE))=TRUE,"",VLOOKUP(CONCATENATE($D36,".",$E36,".",$F36),IN_1G!$A$2:$Y$3000,25,FALSE))</f>
        <v>0</v>
      </c>
      <c r="AB36" s="2318">
        <f>IF(ISERROR(VLOOKUP(CONCATENATE($D36,".",$E36,".",$F36),IN_1G!$A$2:$AA$3000,26,FALSE))=TRUE,"",VLOOKUP(CONCATENATE($D36,".",$E36,".",$F36),IN_1G!$A$2:$AA$3000,26,FALSE))</f>
        <v>0</v>
      </c>
      <c r="AC36" s="2318">
        <f>IF(ISERROR(VLOOKUP(CONCATENATE($D36,".",$E36,".",$F36),IN_1G!$A$2:$AA$3000,27,FALSE))=TRUE,"",VLOOKUP(CONCATENATE($D36,".",$E36,".",$F36),IN_1G!$A$2:$AA$3000,27,FALSE))</f>
        <v>0</v>
      </c>
      <c r="AD36" s="2296">
        <f t="shared" si="0"/>
        <v>0</v>
      </c>
      <c r="AE36" s="2289"/>
      <c r="AF36" s="2313"/>
      <c r="AG36" s="2313"/>
      <c r="AH36" s="2313"/>
      <c r="AI36" s="2297"/>
      <c r="AJ36" s="2297"/>
      <c r="AK36" s="2297"/>
      <c r="AL36" s="2297"/>
    </row>
    <row r="37" spans="1:38" ht="15" customHeight="1" thickBot="1" x14ac:dyDescent="0.4">
      <c r="A37" s="2775"/>
      <c r="B37" s="2758" t="s">
        <v>2571</v>
      </c>
      <c r="C37" s="2309" t="s">
        <v>2568</v>
      </c>
      <c r="D37" s="2295">
        <v>2</v>
      </c>
      <c r="E37" s="2295">
        <v>12</v>
      </c>
      <c r="F37" s="2293">
        <v>31</v>
      </c>
      <c r="G37" s="2318">
        <v>9</v>
      </c>
      <c r="H37" s="2318">
        <f>IF(ISERROR(VLOOKUP(CONCATENATE($D37,".",$E37,".",$F37),IN_1G!$A$2:$Y$3000,6,FALSE))=TRUE,"",VLOOKUP(CONCATENATE($D37,".",$E37,".",$F37),IN_1G!$A$2:$Y$3000,6,FALSE))</f>
        <v>0</v>
      </c>
      <c r="I37" s="2318">
        <f>IF(ISERROR(VLOOKUP(CONCATENATE($D37,".",$E37,".",$F37),IN_1G!$A$2:$Y$3000,7,FALSE))=TRUE,"",VLOOKUP(CONCATENATE($D37,".",$E37,".",$F37),IN_1G!$A$2:$Y$3000,7,FALSE))</f>
        <v>0</v>
      </c>
      <c r="J37" s="2318">
        <f>IF(ISERROR(VLOOKUP(CONCATENATE($D37,".",$E37,".",$F37),IN_1G!$A$2:$Y$3000,8,FALSE))=TRUE,"",VLOOKUP(CONCATENATE($D37,".",$E37,".",$F37),IN_1G!$A$2:$Y$3000,8,FALSE))</f>
        <v>0</v>
      </c>
      <c r="K37" s="2318">
        <f>IF(ISERROR(VLOOKUP(CONCATENATE($D37,".",$E37,".",$F37),IN_1G!$A$2:$Y$3000,9,FALSE))=TRUE,"",VLOOKUP(CONCATENATE($D37,".",$E37,".",$F37),IN_1G!$A$2:$Y$3000,9,FALSE))</f>
        <v>0</v>
      </c>
      <c r="L37" s="2318">
        <f>IF(ISERROR(VLOOKUP(CONCATENATE($D37,".",$E37,".",$F37),IN_1G!$A$2:$Y$3000,10,FALSE))=TRUE,"",VLOOKUP(CONCATENATE($D37,".",$E37,".",$F37),IN_1G!$A$2:$Y$3000,10,FALSE))</f>
        <v>0</v>
      </c>
      <c r="M37" s="2318">
        <f>IF(ISERROR(VLOOKUP(CONCATENATE($D37,".",$E37,".",$F37),IN_1G!$A$2:$Y$3000,11,FALSE))=TRUE,"",VLOOKUP(CONCATENATE($D37,".",$E37,".",$F37),IN_1G!$A$2:$Y$3000,11,FALSE))</f>
        <v>0</v>
      </c>
      <c r="N37" s="2318">
        <f>IF(ISERROR(VLOOKUP(CONCATENATE($D37,".",$E37,".",$F37),IN_1G!$A$2:$Y$3000,12,FALSE))=TRUE,"",VLOOKUP(CONCATENATE($D37,".",$E37,".",$F37),IN_1G!$A$2:$Y$3000,12,FALSE))</f>
        <v>0</v>
      </c>
      <c r="O37" s="2318">
        <f>IF(ISERROR(VLOOKUP(CONCATENATE($D37,".",$E37,".",$F37),IN_1G!$A$2:$Y$3000,13,FALSE))=TRUE,"",VLOOKUP(CONCATENATE($D37,".",$E37,".",$F37),IN_1G!$A$2:$Y$3000,13,FALSE))</f>
        <v>0</v>
      </c>
      <c r="P37" s="2318">
        <f>IF(ISERROR(VLOOKUP(CONCATENATE($D37,".",$E37,".",$F37),IN_1G!$A$2:$Y$3000,14,FALSE))=TRUE,"",VLOOKUP(CONCATENATE($D37,".",$E37,".",$F37),IN_1G!$A$2:$Y$3000,14,FALSE))</f>
        <v>0</v>
      </c>
      <c r="Q37" s="2318">
        <f>IF(ISERROR(VLOOKUP(CONCATENATE($D37,".",$E37,".",$F37),IN_1G!$A$2:$Y$3000,15,FALSE))=TRUE,"",VLOOKUP(CONCATENATE($D37,".",$E37,".",$F37),IN_1G!$A$2:$Y$3000,15,FALSE))</f>
        <v>0</v>
      </c>
      <c r="R37" s="2318">
        <f>IF(ISERROR(VLOOKUP(CONCATENATE($D37,".",$E37,".",$F37),IN_1G!$A$2:$Y$3000,16,FALSE))=TRUE,"",VLOOKUP(CONCATENATE($D37,".",$E37,".",$F37),IN_1G!$A$2:$Y$3000,16,FALSE))</f>
        <v>0</v>
      </c>
      <c r="S37" s="2318">
        <f>IF(ISERROR(VLOOKUP(CONCATENATE($D37,".",$E37,".",$F37),IN_1G!$A$2:$Y$3000,17,FALSE))=TRUE,"",VLOOKUP(CONCATENATE($D37,".",$E37,".",$F37),IN_1G!$A$2:$Y$3000,17,FALSE))</f>
        <v>0</v>
      </c>
      <c r="T37" s="2318">
        <f>IF(ISERROR(VLOOKUP(CONCATENATE($D37,".",$E37,".",$F37),IN_1G!$A$2:$Y$3000,18,FALSE))=TRUE,"",VLOOKUP(CONCATENATE($D37,".",$E37,".",$F37),IN_1G!$A$2:$Y$3000,18,FALSE))</f>
        <v>0</v>
      </c>
      <c r="U37" s="2318">
        <f>IF(ISERROR(VLOOKUP(CONCATENATE($D37,".",$E37,".",$F37),IN_1G!$A$2:$Y$3000,19,FALSE))=TRUE,"",VLOOKUP(CONCATENATE($D37,".",$E37,".",$F37),IN_1G!$A$2:$Y$3000,19,FALSE))</f>
        <v>0</v>
      </c>
      <c r="V37" s="2318">
        <f>IF(ISERROR(VLOOKUP(CONCATENATE($D37,".",$E37,".",$F37),IN_1G!$A$2:$Y$3000,20,FALSE))=TRUE,"",VLOOKUP(CONCATENATE($D37,".",$E37,".",$F37),IN_1G!$A$2:$Y$3000,20,FALSE))</f>
        <v>0</v>
      </c>
      <c r="W37" s="2318">
        <f>IF(ISERROR(VLOOKUP(CONCATENATE($D37,".",$E37,".",$F37),IN_1G!$A$2:$Y$3000,21,FALSE))=TRUE,"",VLOOKUP(CONCATENATE($D37,".",$E37,".",$F37),IN_1G!$A$2:$Y$3000,21,FALSE))</f>
        <v>0</v>
      </c>
      <c r="X37" s="2318">
        <f>IF(ISERROR(VLOOKUP(CONCATENATE($D37,".",$E37,".",$F37),IN_1G!$A$2:$Y$3000,22,FALSE))=TRUE,"",VLOOKUP(CONCATENATE($D37,".",$E37,".",$F37),IN_1G!$A$2:$Y$3000,22,FALSE))</f>
        <v>0</v>
      </c>
      <c r="Y37" s="2318">
        <f>IF(ISERROR(VLOOKUP(CONCATENATE($D37,".",$E37,".",$F37),IN_1G!$A$2:$Y$3000,23,FALSE))=TRUE,"",VLOOKUP(CONCATENATE($D37,".",$E37,".",$F37),IN_1G!$A$2:$Y$3000,23,FALSE))</f>
        <v>0</v>
      </c>
      <c r="Z37" s="2318">
        <f>IF(ISERROR(VLOOKUP(CONCATENATE($D37,".",$E37,".",$F37),IN_1G!$A$2:$Y$3000,24,FALSE))=TRUE,"",VLOOKUP(CONCATENATE($D37,".",$E37,".",$F37),IN_1G!$A$2:$Y$3000,24,FALSE))</f>
        <v>0</v>
      </c>
      <c r="AA37" s="2318">
        <f>IF(ISERROR(VLOOKUP(CONCATENATE($D37,".",$E37,".",$F37),IN_1G!$A$2:$Y$3000,25,FALSE))=TRUE,"",VLOOKUP(CONCATENATE($D37,".",$E37,".",$F37),IN_1G!$A$2:$Y$3000,25,FALSE))</f>
        <v>0</v>
      </c>
      <c r="AB37" s="2318">
        <f>IF(ISERROR(VLOOKUP(CONCATENATE($D37,".",$E37,".",$F37),IN_1G!$A$2:$AA$3000,26,FALSE))=TRUE,"",VLOOKUP(CONCATENATE($D37,".",$E37,".",$F37),IN_1G!$A$2:$AA$3000,26,FALSE))</f>
        <v>0</v>
      </c>
      <c r="AC37" s="2318">
        <f>IF(ISERROR(VLOOKUP(CONCATENATE($D37,".",$E37,".",$F37),IN_1G!$A$2:$AA$3000,27,FALSE))=TRUE,"",VLOOKUP(CONCATENATE($D37,".",$E37,".",$F37),IN_1G!$A$2:$AA$3000,27,FALSE))</f>
        <v>0</v>
      </c>
      <c r="AD37" s="2296">
        <f t="shared" si="0"/>
        <v>9</v>
      </c>
      <c r="AE37" s="2289"/>
      <c r="AF37" s="2313"/>
      <c r="AG37" s="2313"/>
      <c r="AH37" s="2313"/>
      <c r="AI37" s="2297"/>
      <c r="AJ37" s="2297"/>
      <c r="AK37" s="2297"/>
      <c r="AL37" s="2297"/>
    </row>
    <row r="38" spans="1:38" ht="28.2" customHeight="1" thickBot="1" x14ac:dyDescent="0.4">
      <c r="A38" s="2775"/>
      <c r="B38" s="2767"/>
      <c r="C38" s="2309" t="s">
        <v>2569</v>
      </c>
      <c r="D38" s="2295">
        <v>2</v>
      </c>
      <c r="E38" s="2295">
        <v>12</v>
      </c>
      <c r="F38" s="2295">
        <v>32</v>
      </c>
      <c r="G38" s="2318">
        <v>8</v>
      </c>
      <c r="H38" s="2318">
        <f>IF(ISERROR(VLOOKUP(CONCATENATE($D38,".",$E38,".",$F38),IN_1G!$A$2:$Y$3000,6,FALSE))=TRUE,"",VLOOKUP(CONCATENATE($D38,".",$E38,".",$F38),IN_1G!$A$2:$Y$3000,6,FALSE))</f>
        <v>0</v>
      </c>
      <c r="I38" s="2318">
        <f>IF(ISERROR(VLOOKUP(CONCATENATE($D38,".",$E38,".",$F38),IN_1G!$A$2:$Y$3000,7,FALSE))=TRUE,"",VLOOKUP(CONCATENATE($D38,".",$E38,".",$F38),IN_1G!$A$2:$Y$3000,7,FALSE))</f>
        <v>0</v>
      </c>
      <c r="J38" s="2318">
        <f>IF(ISERROR(VLOOKUP(CONCATENATE($D38,".",$E38,".",$F38),IN_1G!$A$2:$Y$3000,8,FALSE))=TRUE,"",VLOOKUP(CONCATENATE($D38,".",$E38,".",$F38),IN_1G!$A$2:$Y$3000,8,FALSE))</f>
        <v>0</v>
      </c>
      <c r="K38" s="2318">
        <f>IF(ISERROR(VLOOKUP(CONCATENATE($D38,".",$E38,".",$F38),IN_1G!$A$2:$Y$3000,9,FALSE))=TRUE,"",VLOOKUP(CONCATENATE($D38,".",$E38,".",$F38),IN_1G!$A$2:$Y$3000,9,FALSE))</f>
        <v>0</v>
      </c>
      <c r="L38" s="2318">
        <f>IF(ISERROR(VLOOKUP(CONCATENATE($D38,".",$E38,".",$F38),IN_1G!$A$2:$Y$3000,10,FALSE))=TRUE,"",VLOOKUP(CONCATENATE($D38,".",$E38,".",$F38),IN_1G!$A$2:$Y$3000,10,FALSE))</f>
        <v>0</v>
      </c>
      <c r="M38" s="2318">
        <f>IF(ISERROR(VLOOKUP(CONCATENATE($D38,".",$E38,".",$F38),IN_1G!$A$2:$Y$3000,11,FALSE))=TRUE,"",VLOOKUP(CONCATENATE($D38,".",$E38,".",$F38),IN_1G!$A$2:$Y$3000,11,FALSE))</f>
        <v>0</v>
      </c>
      <c r="N38" s="2318">
        <f>IF(ISERROR(VLOOKUP(CONCATENATE($D38,".",$E38,".",$F38),IN_1G!$A$2:$Y$3000,12,FALSE))=TRUE,"",VLOOKUP(CONCATENATE($D38,".",$E38,".",$F38),IN_1G!$A$2:$Y$3000,12,FALSE))</f>
        <v>0</v>
      </c>
      <c r="O38" s="2318">
        <f>IF(ISERROR(VLOOKUP(CONCATENATE($D38,".",$E38,".",$F38),IN_1G!$A$2:$Y$3000,13,FALSE))=TRUE,"",VLOOKUP(CONCATENATE($D38,".",$E38,".",$F38),IN_1G!$A$2:$Y$3000,13,FALSE))</f>
        <v>0</v>
      </c>
      <c r="P38" s="2318">
        <f>IF(ISERROR(VLOOKUP(CONCATENATE($D38,".",$E38,".",$F38),IN_1G!$A$2:$Y$3000,14,FALSE))=TRUE,"",VLOOKUP(CONCATENATE($D38,".",$E38,".",$F38),IN_1G!$A$2:$Y$3000,14,FALSE))</f>
        <v>0</v>
      </c>
      <c r="Q38" s="2318">
        <f>IF(ISERROR(VLOOKUP(CONCATENATE($D38,".",$E38,".",$F38),IN_1G!$A$2:$Y$3000,15,FALSE))=TRUE,"",VLOOKUP(CONCATENATE($D38,".",$E38,".",$F38),IN_1G!$A$2:$Y$3000,15,FALSE))</f>
        <v>0</v>
      </c>
      <c r="R38" s="2318">
        <f>IF(ISERROR(VLOOKUP(CONCATENATE($D38,".",$E38,".",$F38),IN_1G!$A$2:$Y$3000,16,FALSE))=TRUE,"",VLOOKUP(CONCATENATE($D38,".",$E38,".",$F38),IN_1G!$A$2:$Y$3000,16,FALSE))</f>
        <v>0</v>
      </c>
      <c r="S38" s="2318">
        <f>IF(ISERROR(VLOOKUP(CONCATENATE($D38,".",$E38,".",$F38),IN_1G!$A$2:$Y$3000,17,FALSE))=TRUE,"",VLOOKUP(CONCATENATE($D38,".",$E38,".",$F38),IN_1G!$A$2:$Y$3000,17,FALSE))</f>
        <v>0</v>
      </c>
      <c r="T38" s="2318">
        <f>IF(ISERROR(VLOOKUP(CONCATENATE($D38,".",$E38,".",$F38),IN_1G!$A$2:$Y$3000,18,FALSE))=TRUE,"",VLOOKUP(CONCATENATE($D38,".",$E38,".",$F38),IN_1G!$A$2:$Y$3000,18,FALSE))</f>
        <v>0</v>
      </c>
      <c r="U38" s="2318">
        <f>IF(ISERROR(VLOOKUP(CONCATENATE($D38,".",$E38,".",$F38),IN_1G!$A$2:$Y$3000,19,FALSE))=TRUE,"",VLOOKUP(CONCATENATE($D38,".",$E38,".",$F38),IN_1G!$A$2:$Y$3000,19,FALSE))</f>
        <v>0</v>
      </c>
      <c r="V38" s="2318">
        <f>IF(ISERROR(VLOOKUP(CONCATENATE($D38,".",$E38,".",$F38),IN_1G!$A$2:$Y$3000,20,FALSE))=TRUE,"",VLOOKUP(CONCATENATE($D38,".",$E38,".",$F38),IN_1G!$A$2:$Y$3000,20,FALSE))</f>
        <v>0</v>
      </c>
      <c r="W38" s="2318">
        <f>IF(ISERROR(VLOOKUP(CONCATENATE($D38,".",$E38,".",$F38),IN_1G!$A$2:$Y$3000,21,FALSE))=TRUE,"",VLOOKUP(CONCATENATE($D38,".",$E38,".",$F38),IN_1G!$A$2:$Y$3000,21,FALSE))</f>
        <v>0</v>
      </c>
      <c r="X38" s="2318">
        <f>IF(ISERROR(VLOOKUP(CONCATENATE($D38,".",$E38,".",$F38),IN_1G!$A$2:$Y$3000,22,FALSE))=TRUE,"",VLOOKUP(CONCATENATE($D38,".",$E38,".",$F38),IN_1G!$A$2:$Y$3000,22,FALSE))</f>
        <v>0</v>
      </c>
      <c r="Y38" s="2318">
        <f>IF(ISERROR(VLOOKUP(CONCATENATE($D38,".",$E38,".",$F38),IN_1G!$A$2:$Y$3000,23,FALSE))=TRUE,"",VLOOKUP(CONCATENATE($D38,".",$E38,".",$F38),IN_1G!$A$2:$Y$3000,23,FALSE))</f>
        <v>0</v>
      </c>
      <c r="Z38" s="2318">
        <f>IF(ISERROR(VLOOKUP(CONCATENATE($D38,".",$E38,".",$F38),IN_1G!$A$2:$Y$3000,24,FALSE))=TRUE,"",VLOOKUP(CONCATENATE($D38,".",$E38,".",$F38),IN_1G!$A$2:$Y$3000,24,FALSE))</f>
        <v>0</v>
      </c>
      <c r="AA38" s="2318">
        <f>IF(ISERROR(VLOOKUP(CONCATENATE($D38,".",$E38,".",$F38),IN_1G!$A$2:$Y$3000,25,FALSE))=TRUE,"",VLOOKUP(CONCATENATE($D38,".",$E38,".",$F38),IN_1G!$A$2:$Y$3000,25,FALSE))</f>
        <v>0</v>
      </c>
      <c r="AB38" s="2318">
        <f>IF(ISERROR(VLOOKUP(CONCATENATE($D38,".",$E38,".",$F38),IN_1G!$A$2:$AA$3000,26,FALSE))=TRUE,"",VLOOKUP(CONCATENATE($D38,".",$E38,".",$F38),IN_1G!$A$2:$AA$3000,26,FALSE))</f>
        <v>0</v>
      </c>
      <c r="AC38" s="2318">
        <f>IF(ISERROR(VLOOKUP(CONCATENATE($D38,".",$E38,".",$F38),IN_1G!$A$2:$AA$3000,27,FALSE))=TRUE,"",VLOOKUP(CONCATENATE($D38,".",$E38,".",$F38),IN_1G!$A$2:$AA$3000,27,FALSE))</f>
        <v>0</v>
      </c>
      <c r="AD38" s="2296">
        <f t="shared" si="0"/>
        <v>8</v>
      </c>
      <c r="AE38" s="2289"/>
      <c r="AF38" s="2313"/>
      <c r="AG38" s="2313"/>
      <c r="AH38" s="2313"/>
      <c r="AI38" s="2290"/>
      <c r="AJ38" s="2290"/>
      <c r="AK38" s="2290"/>
      <c r="AL38" s="2290"/>
    </row>
    <row r="39" spans="1:38" ht="28.2" customHeight="1" thickBot="1" x14ac:dyDescent="0.4">
      <c r="A39" s="2775"/>
      <c r="B39" s="2767"/>
      <c r="C39" s="2309" t="s">
        <v>2570</v>
      </c>
      <c r="D39" s="2295">
        <v>2</v>
      </c>
      <c r="E39" s="2295">
        <v>12</v>
      </c>
      <c r="F39" s="2293">
        <v>33</v>
      </c>
      <c r="G39" s="2318">
        <v>0</v>
      </c>
      <c r="H39" s="2318">
        <f>IF(ISERROR(VLOOKUP(CONCATENATE($D39,".",$E39,".",$F39),IN_1G!$A$2:$Y$3000,6,FALSE))=TRUE,"",VLOOKUP(CONCATENATE($D39,".",$E39,".",$F39),IN_1G!$A$2:$Y$3000,6,FALSE))</f>
        <v>0</v>
      </c>
      <c r="I39" s="2318">
        <f>IF(ISERROR(VLOOKUP(CONCATENATE($D39,".",$E39,".",$F39),IN_1G!$A$2:$Y$3000,7,FALSE))=TRUE,"",VLOOKUP(CONCATENATE($D39,".",$E39,".",$F39),IN_1G!$A$2:$Y$3000,7,FALSE))</f>
        <v>0</v>
      </c>
      <c r="J39" s="2318">
        <f>IF(ISERROR(VLOOKUP(CONCATENATE($D39,".",$E39,".",$F39),IN_1G!$A$2:$Y$3000,8,FALSE))=TRUE,"",VLOOKUP(CONCATENATE($D39,".",$E39,".",$F39),IN_1G!$A$2:$Y$3000,8,FALSE))</f>
        <v>0</v>
      </c>
      <c r="K39" s="2318">
        <f>IF(ISERROR(VLOOKUP(CONCATENATE($D39,".",$E39,".",$F39),IN_1G!$A$2:$Y$3000,9,FALSE))=TRUE,"",VLOOKUP(CONCATENATE($D39,".",$E39,".",$F39),IN_1G!$A$2:$Y$3000,9,FALSE))</f>
        <v>0</v>
      </c>
      <c r="L39" s="2318">
        <f>IF(ISERROR(VLOOKUP(CONCATENATE($D39,".",$E39,".",$F39),IN_1G!$A$2:$Y$3000,10,FALSE))=TRUE,"",VLOOKUP(CONCATENATE($D39,".",$E39,".",$F39),IN_1G!$A$2:$Y$3000,10,FALSE))</f>
        <v>0</v>
      </c>
      <c r="M39" s="2318">
        <f>IF(ISERROR(VLOOKUP(CONCATENATE($D39,".",$E39,".",$F39),IN_1G!$A$2:$Y$3000,11,FALSE))=TRUE,"",VLOOKUP(CONCATENATE($D39,".",$E39,".",$F39),IN_1G!$A$2:$Y$3000,11,FALSE))</f>
        <v>0</v>
      </c>
      <c r="N39" s="2318">
        <f>IF(ISERROR(VLOOKUP(CONCATENATE($D39,".",$E39,".",$F39),IN_1G!$A$2:$Y$3000,12,FALSE))=TRUE,"",VLOOKUP(CONCATENATE($D39,".",$E39,".",$F39),IN_1G!$A$2:$Y$3000,12,FALSE))</f>
        <v>0</v>
      </c>
      <c r="O39" s="2318">
        <f>IF(ISERROR(VLOOKUP(CONCATENATE($D39,".",$E39,".",$F39),IN_1G!$A$2:$Y$3000,13,FALSE))=TRUE,"",VLOOKUP(CONCATENATE($D39,".",$E39,".",$F39),IN_1G!$A$2:$Y$3000,13,FALSE))</f>
        <v>0</v>
      </c>
      <c r="P39" s="2318">
        <f>IF(ISERROR(VLOOKUP(CONCATENATE($D39,".",$E39,".",$F39),IN_1G!$A$2:$Y$3000,14,FALSE))=TRUE,"",VLOOKUP(CONCATENATE($D39,".",$E39,".",$F39),IN_1G!$A$2:$Y$3000,14,FALSE))</f>
        <v>0</v>
      </c>
      <c r="Q39" s="2318">
        <f>IF(ISERROR(VLOOKUP(CONCATENATE($D39,".",$E39,".",$F39),IN_1G!$A$2:$Y$3000,15,FALSE))=TRUE,"",VLOOKUP(CONCATENATE($D39,".",$E39,".",$F39),IN_1G!$A$2:$Y$3000,15,FALSE))</f>
        <v>0</v>
      </c>
      <c r="R39" s="2318">
        <f>IF(ISERROR(VLOOKUP(CONCATENATE($D39,".",$E39,".",$F39),IN_1G!$A$2:$Y$3000,16,FALSE))=TRUE,"",VLOOKUP(CONCATENATE($D39,".",$E39,".",$F39),IN_1G!$A$2:$Y$3000,16,FALSE))</f>
        <v>0</v>
      </c>
      <c r="S39" s="2318">
        <f>IF(ISERROR(VLOOKUP(CONCATENATE($D39,".",$E39,".",$F39),IN_1G!$A$2:$Y$3000,17,FALSE))=TRUE,"",VLOOKUP(CONCATENATE($D39,".",$E39,".",$F39),IN_1G!$A$2:$Y$3000,17,FALSE))</f>
        <v>0</v>
      </c>
      <c r="T39" s="2318">
        <f>IF(ISERROR(VLOOKUP(CONCATENATE($D39,".",$E39,".",$F39),IN_1G!$A$2:$Y$3000,18,FALSE))=TRUE,"",VLOOKUP(CONCATENATE($D39,".",$E39,".",$F39),IN_1G!$A$2:$Y$3000,18,FALSE))</f>
        <v>0</v>
      </c>
      <c r="U39" s="2318">
        <f>IF(ISERROR(VLOOKUP(CONCATENATE($D39,".",$E39,".",$F39),IN_1G!$A$2:$Y$3000,19,FALSE))=TRUE,"",VLOOKUP(CONCATENATE($D39,".",$E39,".",$F39),IN_1G!$A$2:$Y$3000,19,FALSE))</f>
        <v>0</v>
      </c>
      <c r="V39" s="2318">
        <f>IF(ISERROR(VLOOKUP(CONCATENATE($D39,".",$E39,".",$F39),IN_1G!$A$2:$Y$3000,20,FALSE))=TRUE,"",VLOOKUP(CONCATENATE($D39,".",$E39,".",$F39),IN_1G!$A$2:$Y$3000,20,FALSE))</f>
        <v>0</v>
      </c>
      <c r="W39" s="2318">
        <f>IF(ISERROR(VLOOKUP(CONCATENATE($D39,".",$E39,".",$F39),IN_1G!$A$2:$Y$3000,21,FALSE))=TRUE,"",VLOOKUP(CONCATENATE($D39,".",$E39,".",$F39),IN_1G!$A$2:$Y$3000,21,FALSE))</f>
        <v>0</v>
      </c>
      <c r="X39" s="2318">
        <f>IF(ISERROR(VLOOKUP(CONCATENATE($D39,".",$E39,".",$F39),IN_1G!$A$2:$Y$3000,22,FALSE))=TRUE,"",VLOOKUP(CONCATENATE($D39,".",$E39,".",$F39),IN_1G!$A$2:$Y$3000,22,FALSE))</f>
        <v>0</v>
      </c>
      <c r="Y39" s="2318">
        <f>IF(ISERROR(VLOOKUP(CONCATENATE($D39,".",$E39,".",$F39),IN_1G!$A$2:$Y$3000,23,FALSE))=TRUE,"",VLOOKUP(CONCATENATE($D39,".",$E39,".",$F39),IN_1G!$A$2:$Y$3000,23,FALSE))</f>
        <v>0</v>
      </c>
      <c r="Z39" s="2318">
        <f>IF(ISERROR(VLOOKUP(CONCATENATE($D39,".",$E39,".",$F39),IN_1G!$A$2:$Y$3000,24,FALSE))=TRUE,"",VLOOKUP(CONCATENATE($D39,".",$E39,".",$F39),IN_1G!$A$2:$Y$3000,24,FALSE))</f>
        <v>0</v>
      </c>
      <c r="AA39" s="2318">
        <f>IF(ISERROR(VLOOKUP(CONCATENATE($D39,".",$E39,".",$F39),IN_1G!$A$2:$Y$3000,25,FALSE))=TRUE,"",VLOOKUP(CONCATENATE($D39,".",$E39,".",$F39),IN_1G!$A$2:$Y$3000,25,FALSE))</f>
        <v>0</v>
      </c>
      <c r="AB39" s="2318">
        <f>IF(ISERROR(VLOOKUP(CONCATENATE($D39,".",$E39,".",$F39),IN_1G!$A$2:$AA$3000,26,FALSE))=TRUE,"",VLOOKUP(CONCATENATE($D39,".",$E39,".",$F39),IN_1G!$A$2:$AA$3000,26,FALSE))</f>
        <v>0</v>
      </c>
      <c r="AC39" s="2318">
        <f>IF(ISERROR(VLOOKUP(CONCATENATE($D39,".",$E39,".",$F39),IN_1G!$A$2:$AA$3000,27,FALSE))=TRUE,"",VLOOKUP(CONCATENATE($D39,".",$E39,".",$F39),IN_1G!$A$2:$AA$3000,27,FALSE))</f>
        <v>0</v>
      </c>
      <c r="AD39" s="2296">
        <f t="shared" si="0"/>
        <v>0</v>
      </c>
      <c r="AE39" s="2289"/>
      <c r="AF39" s="2313"/>
      <c r="AG39" s="2313"/>
      <c r="AH39" s="2313"/>
      <c r="AI39" s="2297"/>
      <c r="AJ39" s="2297"/>
      <c r="AK39" s="2297"/>
      <c r="AL39" s="2297"/>
    </row>
    <row r="40" spans="1:38" ht="15" customHeight="1" thickBot="1" x14ac:dyDescent="0.4">
      <c r="A40" s="2775"/>
      <c r="B40" s="2758" t="s">
        <v>2572</v>
      </c>
      <c r="C40" s="2309" t="s">
        <v>2568</v>
      </c>
      <c r="D40" s="2295">
        <v>2</v>
      </c>
      <c r="E40" s="2295">
        <v>13</v>
      </c>
      <c r="F40" s="2295">
        <v>34</v>
      </c>
      <c r="G40" s="2318">
        <v>7</v>
      </c>
      <c r="H40" s="2318">
        <f>IF(ISERROR(VLOOKUP(CONCATENATE($D40,".",$E40,".",$F40),IN_1G!$A$2:$Y$3000,6,FALSE))=TRUE,"",VLOOKUP(CONCATENATE($D40,".",$E40,".",$F40),IN_1G!$A$2:$Y$3000,6,FALSE))</f>
        <v>0</v>
      </c>
      <c r="I40" s="2318">
        <f>IF(ISERROR(VLOOKUP(CONCATENATE($D40,".",$E40,".",$F40),IN_1G!$A$2:$Y$3000,7,FALSE))=TRUE,"",VLOOKUP(CONCATENATE($D40,".",$E40,".",$F40),IN_1G!$A$2:$Y$3000,7,FALSE))</f>
        <v>0</v>
      </c>
      <c r="J40" s="2318">
        <f>IF(ISERROR(VLOOKUP(CONCATENATE($D40,".",$E40,".",$F40),IN_1G!$A$2:$Y$3000,8,FALSE))=TRUE,"",VLOOKUP(CONCATENATE($D40,".",$E40,".",$F40),IN_1G!$A$2:$Y$3000,8,FALSE))</f>
        <v>0</v>
      </c>
      <c r="K40" s="2318">
        <f>IF(ISERROR(VLOOKUP(CONCATENATE($D40,".",$E40,".",$F40),IN_1G!$A$2:$Y$3000,9,FALSE))=TRUE,"",VLOOKUP(CONCATENATE($D40,".",$E40,".",$F40),IN_1G!$A$2:$Y$3000,9,FALSE))</f>
        <v>0</v>
      </c>
      <c r="L40" s="2318">
        <f>IF(ISERROR(VLOOKUP(CONCATENATE($D40,".",$E40,".",$F40),IN_1G!$A$2:$Y$3000,10,FALSE))=TRUE,"",VLOOKUP(CONCATENATE($D40,".",$E40,".",$F40),IN_1G!$A$2:$Y$3000,10,FALSE))</f>
        <v>0</v>
      </c>
      <c r="M40" s="2318">
        <f>IF(ISERROR(VLOOKUP(CONCATENATE($D40,".",$E40,".",$F40),IN_1G!$A$2:$Y$3000,11,FALSE))=TRUE,"",VLOOKUP(CONCATENATE($D40,".",$E40,".",$F40),IN_1G!$A$2:$Y$3000,11,FALSE))</f>
        <v>0</v>
      </c>
      <c r="N40" s="2318">
        <f>IF(ISERROR(VLOOKUP(CONCATENATE($D40,".",$E40,".",$F40),IN_1G!$A$2:$Y$3000,12,FALSE))=TRUE,"",VLOOKUP(CONCATENATE($D40,".",$E40,".",$F40),IN_1G!$A$2:$Y$3000,12,FALSE))</f>
        <v>0</v>
      </c>
      <c r="O40" s="2318">
        <f>IF(ISERROR(VLOOKUP(CONCATENATE($D40,".",$E40,".",$F40),IN_1G!$A$2:$Y$3000,13,FALSE))=TRUE,"",VLOOKUP(CONCATENATE($D40,".",$E40,".",$F40),IN_1G!$A$2:$Y$3000,13,FALSE))</f>
        <v>0</v>
      </c>
      <c r="P40" s="2318">
        <f>IF(ISERROR(VLOOKUP(CONCATENATE($D40,".",$E40,".",$F40),IN_1G!$A$2:$Y$3000,14,FALSE))=TRUE,"",VLOOKUP(CONCATENATE($D40,".",$E40,".",$F40),IN_1G!$A$2:$Y$3000,14,FALSE))</f>
        <v>0</v>
      </c>
      <c r="Q40" s="2318">
        <f>IF(ISERROR(VLOOKUP(CONCATENATE($D40,".",$E40,".",$F40),IN_1G!$A$2:$Y$3000,15,FALSE))=TRUE,"",VLOOKUP(CONCATENATE($D40,".",$E40,".",$F40),IN_1G!$A$2:$Y$3000,15,FALSE))</f>
        <v>0</v>
      </c>
      <c r="R40" s="2318">
        <f>IF(ISERROR(VLOOKUP(CONCATENATE($D40,".",$E40,".",$F40),IN_1G!$A$2:$Y$3000,16,FALSE))=TRUE,"",VLOOKUP(CONCATENATE($D40,".",$E40,".",$F40),IN_1G!$A$2:$Y$3000,16,FALSE))</f>
        <v>0</v>
      </c>
      <c r="S40" s="2318">
        <f>IF(ISERROR(VLOOKUP(CONCATENATE($D40,".",$E40,".",$F40),IN_1G!$A$2:$Y$3000,17,FALSE))=TRUE,"",VLOOKUP(CONCATENATE($D40,".",$E40,".",$F40),IN_1G!$A$2:$Y$3000,17,FALSE))</f>
        <v>0</v>
      </c>
      <c r="T40" s="2318">
        <f>IF(ISERROR(VLOOKUP(CONCATENATE($D40,".",$E40,".",$F40),IN_1G!$A$2:$Y$3000,18,FALSE))=TRUE,"",VLOOKUP(CONCATENATE($D40,".",$E40,".",$F40),IN_1G!$A$2:$Y$3000,18,FALSE))</f>
        <v>0</v>
      </c>
      <c r="U40" s="2318">
        <f>IF(ISERROR(VLOOKUP(CONCATENATE($D40,".",$E40,".",$F40),IN_1G!$A$2:$Y$3000,19,FALSE))=TRUE,"",VLOOKUP(CONCATENATE($D40,".",$E40,".",$F40),IN_1G!$A$2:$Y$3000,19,FALSE))</f>
        <v>0</v>
      </c>
      <c r="V40" s="2318">
        <f>IF(ISERROR(VLOOKUP(CONCATENATE($D40,".",$E40,".",$F40),IN_1G!$A$2:$Y$3000,20,FALSE))=TRUE,"",VLOOKUP(CONCATENATE($D40,".",$E40,".",$F40),IN_1G!$A$2:$Y$3000,20,FALSE))</f>
        <v>0</v>
      </c>
      <c r="W40" s="2318">
        <f>IF(ISERROR(VLOOKUP(CONCATENATE($D40,".",$E40,".",$F40),IN_1G!$A$2:$Y$3000,21,FALSE))=TRUE,"",VLOOKUP(CONCATENATE($D40,".",$E40,".",$F40),IN_1G!$A$2:$Y$3000,21,FALSE))</f>
        <v>0</v>
      </c>
      <c r="X40" s="2318">
        <f>IF(ISERROR(VLOOKUP(CONCATENATE($D40,".",$E40,".",$F40),IN_1G!$A$2:$Y$3000,22,FALSE))=TRUE,"",VLOOKUP(CONCATENATE($D40,".",$E40,".",$F40),IN_1G!$A$2:$Y$3000,22,FALSE))</f>
        <v>0</v>
      </c>
      <c r="Y40" s="2318">
        <f>IF(ISERROR(VLOOKUP(CONCATENATE($D40,".",$E40,".",$F40),IN_1G!$A$2:$Y$3000,23,FALSE))=TRUE,"",VLOOKUP(CONCATENATE($D40,".",$E40,".",$F40),IN_1G!$A$2:$Y$3000,23,FALSE))</f>
        <v>0</v>
      </c>
      <c r="Z40" s="2318">
        <f>IF(ISERROR(VLOOKUP(CONCATENATE($D40,".",$E40,".",$F40),IN_1G!$A$2:$Y$3000,24,FALSE))=TRUE,"",VLOOKUP(CONCATENATE($D40,".",$E40,".",$F40),IN_1G!$A$2:$Y$3000,24,FALSE))</f>
        <v>0</v>
      </c>
      <c r="AA40" s="2318">
        <f>IF(ISERROR(VLOOKUP(CONCATENATE($D40,".",$E40,".",$F40),IN_1G!$A$2:$Y$3000,25,FALSE))=TRUE,"",VLOOKUP(CONCATENATE($D40,".",$E40,".",$F40),IN_1G!$A$2:$Y$3000,25,FALSE))</f>
        <v>0</v>
      </c>
      <c r="AB40" s="2318">
        <f>IF(ISERROR(VLOOKUP(CONCATENATE($D40,".",$E40,".",$F40),IN_1G!$A$2:$AA$3000,26,FALSE))=TRUE,"",VLOOKUP(CONCATENATE($D40,".",$E40,".",$F40),IN_1G!$A$2:$AA$3000,26,FALSE))</f>
        <v>0</v>
      </c>
      <c r="AC40" s="2318">
        <f>IF(ISERROR(VLOOKUP(CONCATENATE($D40,".",$E40,".",$F40),IN_1G!$A$2:$AA$3000,27,FALSE))=TRUE,"",VLOOKUP(CONCATENATE($D40,".",$E40,".",$F40),IN_1G!$A$2:$AA$3000,27,FALSE))</f>
        <v>0</v>
      </c>
      <c r="AD40" s="2296">
        <f t="shared" si="0"/>
        <v>7</v>
      </c>
      <c r="AE40" s="2289"/>
      <c r="AF40" s="2313"/>
      <c r="AG40" s="2313"/>
      <c r="AH40" s="2313"/>
      <c r="AI40" s="2297"/>
      <c r="AJ40" s="2297"/>
      <c r="AK40" s="2297"/>
      <c r="AL40" s="2297"/>
    </row>
    <row r="41" spans="1:38" ht="28.2" customHeight="1" thickBot="1" x14ac:dyDescent="0.4">
      <c r="A41" s="2775"/>
      <c r="B41" s="2767"/>
      <c r="C41" s="2309" t="s">
        <v>2569</v>
      </c>
      <c r="D41" s="2295">
        <v>2</v>
      </c>
      <c r="E41" s="2295">
        <v>13</v>
      </c>
      <c r="F41" s="2293">
        <v>35</v>
      </c>
      <c r="G41" s="2318">
        <v>5</v>
      </c>
      <c r="H41" s="2318">
        <f>IF(ISERROR(VLOOKUP(CONCATENATE($D41,".",$E41,".",$F41),IN_1G!$A$2:$Y$3000,6,FALSE))=TRUE,"",VLOOKUP(CONCATENATE($D41,".",$E41,".",$F41),IN_1G!$A$2:$Y$3000,6,FALSE))</f>
        <v>0</v>
      </c>
      <c r="I41" s="2318">
        <f>IF(ISERROR(VLOOKUP(CONCATENATE($D41,".",$E41,".",$F41),IN_1G!$A$2:$Y$3000,7,FALSE))=TRUE,"",VLOOKUP(CONCATENATE($D41,".",$E41,".",$F41),IN_1G!$A$2:$Y$3000,7,FALSE))</f>
        <v>0</v>
      </c>
      <c r="J41" s="2318">
        <f>IF(ISERROR(VLOOKUP(CONCATENATE($D41,".",$E41,".",$F41),IN_1G!$A$2:$Y$3000,8,FALSE))=TRUE,"",VLOOKUP(CONCATENATE($D41,".",$E41,".",$F41),IN_1G!$A$2:$Y$3000,8,FALSE))</f>
        <v>0</v>
      </c>
      <c r="K41" s="2318">
        <f>IF(ISERROR(VLOOKUP(CONCATENATE($D41,".",$E41,".",$F41),IN_1G!$A$2:$Y$3000,9,FALSE))=TRUE,"",VLOOKUP(CONCATENATE($D41,".",$E41,".",$F41),IN_1G!$A$2:$Y$3000,9,FALSE))</f>
        <v>0</v>
      </c>
      <c r="L41" s="2318">
        <f>IF(ISERROR(VLOOKUP(CONCATENATE($D41,".",$E41,".",$F41),IN_1G!$A$2:$Y$3000,10,FALSE))=TRUE,"",VLOOKUP(CONCATENATE($D41,".",$E41,".",$F41),IN_1G!$A$2:$Y$3000,10,FALSE))</f>
        <v>0</v>
      </c>
      <c r="M41" s="2318">
        <f>IF(ISERROR(VLOOKUP(CONCATENATE($D41,".",$E41,".",$F41),IN_1G!$A$2:$Y$3000,11,FALSE))=TRUE,"",VLOOKUP(CONCATENATE($D41,".",$E41,".",$F41),IN_1G!$A$2:$Y$3000,11,FALSE))</f>
        <v>0</v>
      </c>
      <c r="N41" s="2318">
        <f>IF(ISERROR(VLOOKUP(CONCATENATE($D41,".",$E41,".",$F41),IN_1G!$A$2:$Y$3000,12,FALSE))=TRUE,"",VLOOKUP(CONCATENATE($D41,".",$E41,".",$F41),IN_1G!$A$2:$Y$3000,12,FALSE))</f>
        <v>0</v>
      </c>
      <c r="O41" s="2318">
        <f>IF(ISERROR(VLOOKUP(CONCATENATE($D41,".",$E41,".",$F41),IN_1G!$A$2:$Y$3000,13,FALSE))=TRUE,"",VLOOKUP(CONCATENATE($D41,".",$E41,".",$F41),IN_1G!$A$2:$Y$3000,13,FALSE))</f>
        <v>0</v>
      </c>
      <c r="P41" s="2318">
        <f>IF(ISERROR(VLOOKUP(CONCATENATE($D41,".",$E41,".",$F41),IN_1G!$A$2:$Y$3000,14,FALSE))=TRUE,"",VLOOKUP(CONCATENATE($D41,".",$E41,".",$F41),IN_1G!$A$2:$Y$3000,14,FALSE))</f>
        <v>0</v>
      </c>
      <c r="Q41" s="2318">
        <f>IF(ISERROR(VLOOKUP(CONCATENATE($D41,".",$E41,".",$F41),IN_1G!$A$2:$Y$3000,15,FALSE))=TRUE,"",VLOOKUP(CONCATENATE($D41,".",$E41,".",$F41),IN_1G!$A$2:$Y$3000,15,FALSE))</f>
        <v>0</v>
      </c>
      <c r="R41" s="2318">
        <f>IF(ISERROR(VLOOKUP(CONCATENATE($D41,".",$E41,".",$F41),IN_1G!$A$2:$Y$3000,16,FALSE))=TRUE,"",VLOOKUP(CONCATENATE($D41,".",$E41,".",$F41),IN_1G!$A$2:$Y$3000,16,FALSE))</f>
        <v>0</v>
      </c>
      <c r="S41" s="2318">
        <f>IF(ISERROR(VLOOKUP(CONCATENATE($D41,".",$E41,".",$F41),IN_1G!$A$2:$Y$3000,17,FALSE))=TRUE,"",VLOOKUP(CONCATENATE($D41,".",$E41,".",$F41),IN_1G!$A$2:$Y$3000,17,FALSE))</f>
        <v>0</v>
      </c>
      <c r="T41" s="2318">
        <f>IF(ISERROR(VLOOKUP(CONCATENATE($D41,".",$E41,".",$F41),IN_1G!$A$2:$Y$3000,18,FALSE))=TRUE,"",VLOOKUP(CONCATENATE($D41,".",$E41,".",$F41),IN_1G!$A$2:$Y$3000,18,FALSE))</f>
        <v>0</v>
      </c>
      <c r="U41" s="2318">
        <f>IF(ISERROR(VLOOKUP(CONCATENATE($D41,".",$E41,".",$F41),IN_1G!$A$2:$Y$3000,19,FALSE))=TRUE,"",VLOOKUP(CONCATENATE($D41,".",$E41,".",$F41),IN_1G!$A$2:$Y$3000,19,FALSE))</f>
        <v>0</v>
      </c>
      <c r="V41" s="2318">
        <f>IF(ISERROR(VLOOKUP(CONCATENATE($D41,".",$E41,".",$F41),IN_1G!$A$2:$Y$3000,20,FALSE))=TRUE,"",VLOOKUP(CONCATENATE($D41,".",$E41,".",$F41),IN_1G!$A$2:$Y$3000,20,FALSE))</f>
        <v>0</v>
      </c>
      <c r="W41" s="2318">
        <f>IF(ISERROR(VLOOKUP(CONCATENATE($D41,".",$E41,".",$F41),IN_1G!$A$2:$Y$3000,21,FALSE))=TRUE,"",VLOOKUP(CONCATENATE($D41,".",$E41,".",$F41),IN_1G!$A$2:$Y$3000,21,FALSE))</f>
        <v>0</v>
      </c>
      <c r="X41" s="2318">
        <f>IF(ISERROR(VLOOKUP(CONCATENATE($D41,".",$E41,".",$F41),IN_1G!$A$2:$Y$3000,22,FALSE))=TRUE,"",VLOOKUP(CONCATENATE($D41,".",$E41,".",$F41),IN_1G!$A$2:$Y$3000,22,FALSE))</f>
        <v>0</v>
      </c>
      <c r="Y41" s="2318">
        <f>IF(ISERROR(VLOOKUP(CONCATENATE($D41,".",$E41,".",$F41),IN_1G!$A$2:$Y$3000,23,FALSE))=TRUE,"",VLOOKUP(CONCATENATE($D41,".",$E41,".",$F41),IN_1G!$A$2:$Y$3000,23,FALSE))</f>
        <v>0</v>
      </c>
      <c r="Z41" s="2318">
        <f>IF(ISERROR(VLOOKUP(CONCATENATE($D41,".",$E41,".",$F41),IN_1G!$A$2:$Y$3000,24,FALSE))=TRUE,"",VLOOKUP(CONCATENATE($D41,".",$E41,".",$F41),IN_1G!$A$2:$Y$3000,24,FALSE))</f>
        <v>0</v>
      </c>
      <c r="AA41" s="2318">
        <f>IF(ISERROR(VLOOKUP(CONCATENATE($D41,".",$E41,".",$F41),IN_1G!$A$2:$Y$3000,25,FALSE))=TRUE,"",VLOOKUP(CONCATENATE($D41,".",$E41,".",$F41),IN_1G!$A$2:$Y$3000,25,FALSE))</f>
        <v>0</v>
      </c>
      <c r="AB41" s="2318">
        <f>IF(ISERROR(VLOOKUP(CONCATENATE($D41,".",$E41,".",$F41),IN_1G!$A$2:$AA$3000,26,FALSE))=TRUE,"",VLOOKUP(CONCATENATE($D41,".",$E41,".",$F41),IN_1G!$A$2:$AA$3000,26,FALSE))</f>
        <v>0</v>
      </c>
      <c r="AC41" s="2318">
        <f>IF(ISERROR(VLOOKUP(CONCATENATE($D41,".",$E41,".",$F41),IN_1G!$A$2:$AA$3000,27,FALSE))=TRUE,"",VLOOKUP(CONCATENATE($D41,".",$E41,".",$F41),IN_1G!$A$2:$AA$3000,27,FALSE))</f>
        <v>0</v>
      </c>
      <c r="AD41" s="2296">
        <f t="shared" si="0"/>
        <v>5</v>
      </c>
      <c r="AE41" s="2289"/>
      <c r="AF41" s="2313"/>
      <c r="AG41" s="2313"/>
      <c r="AH41" s="2313"/>
      <c r="AI41" s="2297"/>
      <c r="AJ41" s="2297"/>
      <c r="AK41" s="2297"/>
      <c r="AL41" s="2297"/>
    </row>
    <row r="42" spans="1:38" ht="28.2" customHeight="1" thickBot="1" x14ac:dyDescent="0.4">
      <c r="A42" s="2775"/>
      <c r="B42" s="2767"/>
      <c r="C42" s="2309" t="s">
        <v>2570</v>
      </c>
      <c r="D42" s="2295">
        <v>2</v>
      </c>
      <c r="E42" s="2295">
        <v>13</v>
      </c>
      <c r="F42" s="2295">
        <v>36</v>
      </c>
      <c r="G42" s="2318">
        <v>0</v>
      </c>
      <c r="H42" s="2318">
        <f>IF(ISERROR(VLOOKUP(CONCATENATE($D42,".",$E42,".",$F42),IN_1G!$A$2:$Y$3000,6,FALSE))=TRUE,"",VLOOKUP(CONCATENATE($D42,".",$E42,".",$F42),IN_1G!$A$2:$Y$3000,6,FALSE))</f>
        <v>0</v>
      </c>
      <c r="I42" s="2318">
        <f>IF(ISERROR(VLOOKUP(CONCATENATE($D42,".",$E42,".",$F42),IN_1G!$A$2:$Y$3000,7,FALSE))=TRUE,"",VLOOKUP(CONCATENATE($D42,".",$E42,".",$F42),IN_1G!$A$2:$Y$3000,7,FALSE))</f>
        <v>0</v>
      </c>
      <c r="J42" s="2318">
        <f>IF(ISERROR(VLOOKUP(CONCATENATE($D42,".",$E42,".",$F42),IN_1G!$A$2:$Y$3000,8,FALSE))=TRUE,"",VLOOKUP(CONCATENATE($D42,".",$E42,".",$F42),IN_1G!$A$2:$Y$3000,8,FALSE))</f>
        <v>0</v>
      </c>
      <c r="K42" s="2318">
        <f>IF(ISERROR(VLOOKUP(CONCATENATE($D42,".",$E42,".",$F42),IN_1G!$A$2:$Y$3000,9,FALSE))=TRUE,"",VLOOKUP(CONCATENATE($D42,".",$E42,".",$F42),IN_1G!$A$2:$Y$3000,9,FALSE))</f>
        <v>0</v>
      </c>
      <c r="L42" s="2318">
        <f>IF(ISERROR(VLOOKUP(CONCATENATE($D42,".",$E42,".",$F42),IN_1G!$A$2:$Y$3000,10,FALSE))=TRUE,"",VLOOKUP(CONCATENATE($D42,".",$E42,".",$F42),IN_1G!$A$2:$Y$3000,10,FALSE))</f>
        <v>0</v>
      </c>
      <c r="M42" s="2318">
        <f>IF(ISERROR(VLOOKUP(CONCATENATE($D42,".",$E42,".",$F42),IN_1G!$A$2:$Y$3000,11,FALSE))=TRUE,"",VLOOKUP(CONCATENATE($D42,".",$E42,".",$F42),IN_1G!$A$2:$Y$3000,11,FALSE))</f>
        <v>0</v>
      </c>
      <c r="N42" s="2318">
        <f>IF(ISERROR(VLOOKUP(CONCATENATE($D42,".",$E42,".",$F42),IN_1G!$A$2:$Y$3000,12,FALSE))=TRUE,"",VLOOKUP(CONCATENATE($D42,".",$E42,".",$F42),IN_1G!$A$2:$Y$3000,12,FALSE))</f>
        <v>0</v>
      </c>
      <c r="O42" s="2318">
        <f>IF(ISERROR(VLOOKUP(CONCATENATE($D42,".",$E42,".",$F42),IN_1G!$A$2:$Y$3000,13,FALSE))=TRUE,"",VLOOKUP(CONCATENATE($D42,".",$E42,".",$F42),IN_1G!$A$2:$Y$3000,13,FALSE))</f>
        <v>0</v>
      </c>
      <c r="P42" s="2318">
        <f>IF(ISERROR(VLOOKUP(CONCATENATE($D42,".",$E42,".",$F42),IN_1G!$A$2:$Y$3000,14,FALSE))=TRUE,"",VLOOKUP(CONCATENATE($D42,".",$E42,".",$F42),IN_1G!$A$2:$Y$3000,14,FALSE))</f>
        <v>0</v>
      </c>
      <c r="Q42" s="2318">
        <f>IF(ISERROR(VLOOKUP(CONCATENATE($D42,".",$E42,".",$F42),IN_1G!$A$2:$Y$3000,15,FALSE))=TRUE,"",VLOOKUP(CONCATENATE($D42,".",$E42,".",$F42),IN_1G!$A$2:$Y$3000,15,FALSE))</f>
        <v>0</v>
      </c>
      <c r="R42" s="2318">
        <f>IF(ISERROR(VLOOKUP(CONCATENATE($D42,".",$E42,".",$F42),IN_1G!$A$2:$Y$3000,16,FALSE))=TRUE,"",VLOOKUP(CONCATENATE($D42,".",$E42,".",$F42),IN_1G!$A$2:$Y$3000,16,FALSE))</f>
        <v>0</v>
      </c>
      <c r="S42" s="2318">
        <f>IF(ISERROR(VLOOKUP(CONCATENATE($D42,".",$E42,".",$F42),IN_1G!$A$2:$Y$3000,17,FALSE))=TRUE,"",VLOOKUP(CONCATENATE($D42,".",$E42,".",$F42),IN_1G!$A$2:$Y$3000,17,FALSE))</f>
        <v>0</v>
      </c>
      <c r="T42" s="2318">
        <f>IF(ISERROR(VLOOKUP(CONCATENATE($D42,".",$E42,".",$F42),IN_1G!$A$2:$Y$3000,18,FALSE))=TRUE,"",VLOOKUP(CONCATENATE($D42,".",$E42,".",$F42),IN_1G!$A$2:$Y$3000,18,FALSE))</f>
        <v>0</v>
      </c>
      <c r="U42" s="2318">
        <f>IF(ISERROR(VLOOKUP(CONCATENATE($D42,".",$E42,".",$F42),IN_1G!$A$2:$Y$3000,19,FALSE))=TRUE,"",VLOOKUP(CONCATENATE($D42,".",$E42,".",$F42),IN_1G!$A$2:$Y$3000,19,FALSE))</f>
        <v>0</v>
      </c>
      <c r="V42" s="2318">
        <f>IF(ISERROR(VLOOKUP(CONCATENATE($D42,".",$E42,".",$F42),IN_1G!$A$2:$Y$3000,20,FALSE))=TRUE,"",VLOOKUP(CONCATENATE($D42,".",$E42,".",$F42),IN_1G!$A$2:$Y$3000,20,FALSE))</f>
        <v>0</v>
      </c>
      <c r="W42" s="2318">
        <f>IF(ISERROR(VLOOKUP(CONCATENATE($D42,".",$E42,".",$F42),IN_1G!$A$2:$Y$3000,21,FALSE))=TRUE,"",VLOOKUP(CONCATENATE($D42,".",$E42,".",$F42),IN_1G!$A$2:$Y$3000,21,FALSE))</f>
        <v>0</v>
      </c>
      <c r="X42" s="2318">
        <f>IF(ISERROR(VLOOKUP(CONCATENATE($D42,".",$E42,".",$F42),IN_1G!$A$2:$Y$3000,22,FALSE))=TRUE,"",VLOOKUP(CONCATENATE($D42,".",$E42,".",$F42),IN_1G!$A$2:$Y$3000,22,FALSE))</f>
        <v>0</v>
      </c>
      <c r="Y42" s="2318">
        <f>IF(ISERROR(VLOOKUP(CONCATENATE($D42,".",$E42,".",$F42),IN_1G!$A$2:$Y$3000,23,FALSE))=TRUE,"",VLOOKUP(CONCATENATE($D42,".",$E42,".",$F42),IN_1G!$A$2:$Y$3000,23,FALSE))</f>
        <v>0</v>
      </c>
      <c r="Z42" s="2318">
        <f>IF(ISERROR(VLOOKUP(CONCATENATE($D42,".",$E42,".",$F42),IN_1G!$A$2:$Y$3000,24,FALSE))=TRUE,"",VLOOKUP(CONCATENATE($D42,".",$E42,".",$F42),IN_1G!$A$2:$Y$3000,24,FALSE))</f>
        <v>0</v>
      </c>
      <c r="AA42" s="2318">
        <f>IF(ISERROR(VLOOKUP(CONCATENATE($D42,".",$E42,".",$F42),IN_1G!$A$2:$Y$3000,25,FALSE))=TRUE,"",VLOOKUP(CONCATENATE($D42,".",$E42,".",$F42),IN_1G!$A$2:$Y$3000,25,FALSE))</f>
        <v>0</v>
      </c>
      <c r="AB42" s="2318">
        <f>IF(ISERROR(VLOOKUP(CONCATENATE($D42,".",$E42,".",$F42),IN_1G!$A$2:$AA$3000,26,FALSE))=TRUE,"",VLOOKUP(CONCATENATE($D42,".",$E42,".",$F42),IN_1G!$A$2:$AA$3000,26,FALSE))</f>
        <v>0</v>
      </c>
      <c r="AC42" s="2318">
        <f>IF(ISERROR(VLOOKUP(CONCATENATE($D42,".",$E42,".",$F42),IN_1G!$A$2:$AA$3000,27,FALSE))=TRUE,"",VLOOKUP(CONCATENATE($D42,".",$E42,".",$F42),IN_1G!$A$2:$AA$3000,27,FALSE))</f>
        <v>0</v>
      </c>
      <c r="AD42" s="2296">
        <f t="shared" si="0"/>
        <v>0</v>
      </c>
      <c r="AE42" s="2289"/>
      <c r="AF42" s="2313"/>
      <c r="AG42" s="2313"/>
      <c r="AH42" s="2313"/>
      <c r="AI42" s="2290"/>
      <c r="AJ42" s="2290"/>
      <c r="AK42" s="2290"/>
      <c r="AL42" s="2290"/>
    </row>
    <row r="43" spans="1:38" ht="15" customHeight="1" thickBot="1" x14ac:dyDescent="0.4">
      <c r="A43" s="2775"/>
      <c r="B43" s="2758" t="s">
        <v>2573</v>
      </c>
      <c r="C43" s="2309" t="s">
        <v>2564</v>
      </c>
      <c r="D43" s="2295">
        <v>2</v>
      </c>
      <c r="E43" s="2295">
        <v>14</v>
      </c>
      <c r="F43" s="2293">
        <v>37</v>
      </c>
      <c r="G43" s="2318">
        <v>0</v>
      </c>
      <c r="H43" s="2318">
        <f>IF(ISERROR(VLOOKUP(CONCATENATE($D43,".",$E43,".",$F43),IN_1G!$A$2:$Y$3000,6,FALSE))=TRUE,"",VLOOKUP(CONCATENATE($D43,".",$E43,".",$F43),IN_1G!$A$2:$Y$3000,6,FALSE))</f>
        <v>0</v>
      </c>
      <c r="I43" s="2318">
        <f>IF(ISERROR(VLOOKUP(CONCATENATE($D43,".",$E43,".",$F43),IN_1G!$A$2:$Y$3000,7,FALSE))=TRUE,"",VLOOKUP(CONCATENATE($D43,".",$E43,".",$F43),IN_1G!$A$2:$Y$3000,7,FALSE))</f>
        <v>0</v>
      </c>
      <c r="J43" s="2318">
        <f>IF(ISERROR(VLOOKUP(CONCATENATE($D43,".",$E43,".",$F43),IN_1G!$A$2:$Y$3000,8,FALSE))=TRUE,"",VLOOKUP(CONCATENATE($D43,".",$E43,".",$F43),IN_1G!$A$2:$Y$3000,8,FALSE))</f>
        <v>0</v>
      </c>
      <c r="K43" s="2318">
        <f>IF(ISERROR(VLOOKUP(CONCATENATE($D43,".",$E43,".",$F43),IN_1G!$A$2:$Y$3000,9,FALSE))=TRUE,"",VLOOKUP(CONCATENATE($D43,".",$E43,".",$F43),IN_1G!$A$2:$Y$3000,9,FALSE))</f>
        <v>0</v>
      </c>
      <c r="L43" s="2318">
        <f>IF(ISERROR(VLOOKUP(CONCATENATE($D43,".",$E43,".",$F43),IN_1G!$A$2:$Y$3000,10,FALSE))=TRUE,"",VLOOKUP(CONCATENATE($D43,".",$E43,".",$F43),IN_1G!$A$2:$Y$3000,10,FALSE))</f>
        <v>0</v>
      </c>
      <c r="M43" s="2318">
        <f>IF(ISERROR(VLOOKUP(CONCATENATE($D43,".",$E43,".",$F43),IN_1G!$A$2:$Y$3000,11,FALSE))=TRUE,"",VLOOKUP(CONCATENATE($D43,".",$E43,".",$F43),IN_1G!$A$2:$Y$3000,11,FALSE))</f>
        <v>0</v>
      </c>
      <c r="N43" s="2318">
        <f>IF(ISERROR(VLOOKUP(CONCATENATE($D43,".",$E43,".",$F43),IN_1G!$A$2:$Y$3000,12,FALSE))=TRUE,"",VLOOKUP(CONCATENATE($D43,".",$E43,".",$F43),IN_1G!$A$2:$Y$3000,12,FALSE))</f>
        <v>0</v>
      </c>
      <c r="O43" s="2318">
        <f>IF(ISERROR(VLOOKUP(CONCATENATE($D43,".",$E43,".",$F43),IN_1G!$A$2:$Y$3000,13,FALSE))=TRUE,"",VLOOKUP(CONCATENATE($D43,".",$E43,".",$F43),IN_1G!$A$2:$Y$3000,13,FALSE))</f>
        <v>0</v>
      </c>
      <c r="P43" s="2318">
        <f>IF(ISERROR(VLOOKUP(CONCATENATE($D43,".",$E43,".",$F43),IN_1G!$A$2:$Y$3000,14,FALSE))=TRUE,"",VLOOKUP(CONCATENATE($D43,".",$E43,".",$F43),IN_1G!$A$2:$Y$3000,14,FALSE))</f>
        <v>0</v>
      </c>
      <c r="Q43" s="2318">
        <f>IF(ISERROR(VLOOKUP(CONCATENATE($D43,".",$E43,".",$F43),IN_1G!$A$2:$Y$3000,15,FALSE))=TRUE,"",VLOOKUP(CONCATENATE($D43,".",$E43,".",$F43),IN_1G!$A$2:$Y$3000,15,FALSE))</f>
        <v>0</v>
      </c>
      <c r="R43" s="2318">
        <f>IF(ISERROR(VLOOKUP(CONCATENATE($D43,".",$E43,".",$F43),IN_1G!$A$2:$Y$3000,16,FALSE))=TRUE,"",VLOOKUP(CONCATENATE($D43,".",$E43,".",$F43),IN_1G!$A$2:$Y$3000,16,FALSE))</f>
        <v>0</v>
      </c>
      <c r="S43" s="2318">
        <f>IF(ISERROR(VLOOKUP(CONCATENATE($D43,".",$E43,".",$F43),IN_1G!$A$2:$Y$3000,17,FALSE))=TRUE,"",VLOOKUP(CONCATENATE($D43,".",$E43,".",$F43),IN_1G!$A$2:$Y$3000,17,FALSE))</f>
        <v>0</v>
      </c>
      <c r="T43" s="2318">
        <f>IF(ISERROR(VLOOKUP(CONCATENATE($D43,".",$E43,".",$F43),IN_1G!$A$2:$Y$3000,18,FALSE))=TRUE,"",VLOOKUP(CONCATENATE($D43,".",$E43,".",$F43),IN_1G!$A$2:$Y$3000,18,FALSE))</f>
        <v>0</v>
      </c>
      <c r="U43" s="2318">
        <f>IF(ISERROR(VLOOKUP(CONCATENATE($D43,".",$E43,".",$F43),IN_1G!$A$2:$Y$3000,19,FALSE))=TRUE,"",VLOOKUP(CONCATENATE($D43,".",$E43,".",$F43),IN_1G!$A$2:$Y$3000,19,FALSE))</f>
        <v>0</v>
      </c>
      <c r="V43" s="2318">
        <f>IF(ISERROR(VLOOKUP(CONCATENATE($D43,".",$E43,".",$F43),IN_1G!$A$2:$Y$3000,20,FALSE))=TRUE,"",VLOOKUP(CONCATENATE($D43,".",$E43,".",$F43),IN_1G!$A$2:$Y$3000,20,FALSE))</f>
        <v>0</v>
      </c>
      <c r="W43" s="2318">
        <f>IF(ISERROR(VLOOKUP(CONCATENATE($D43,".",$E43,".",$F43),IN_1G!$A$2:$Y$3000,21,FALSE))=TRUE,"",VLOOKUP(CONCATENATE($D43,".",$E43,".",$F43),IN_1G!$A$2:$Y$3000,21,FALSE))</f>
        <v>0</v>
      </c>
      <c r="X43" s="2318">
        <f>IF(ISERROR(VLOOKUP(CONCATENATE($D43,".",$E43,".",$F43),IN_1G!$A$2:$Y$3000,22,FALSE))=TRUE,"",VLOOKUP(CONCATENATE($D43,".",$E43,".",$F43),IN_1G!$A$2:$Y$3000,22,FALSE))</f>
        <v>0</v>
      </c>
      <c r="Y43" s="2318">
        <f>IF(ISERROR(VLOOKUP(CONCATENATE($D43,".",$E43,".",$F43),IN_1G!$A$2:$Y$3000,23,FALSE))=TRUE,"",VLOOKUP(CONCATENATE($D43,".",$E43,".",$F43),IN_1G!$A$2:$Y$3000,23,FALSE))</f>
        <v>0</v>
      </c>
      <c r="Z43" s="2318">
        <f>IF(ISERROR(VLOOKUP(CONCATENATE($D43,".",$E43,".",$F43),IN_1G!$A$2:$Y$3000,24,FALSE))=TRUE,"",VLOOKUP(CONCATENATE($D43,".",$E43,".",$F43),IN_1G!$A$2:$Y$3000,24,FALSE))</f>
        <v>0</v>
      </c>
      <c r="AA43" s="2318">
        <f>IF(ISERROR(VLOOKUP(CONCATENATE($D43,".",$E43,".",$F43),IN_1G!$A$2:$Y$3000,25,FALSE))=TRUE,"",VLOOKUP(CONCATENATE($D43,".",$E43,".",$F43),IN_1G!$A$2:$Y$3000,25,FALSE))</f>
        <v>0</v>
      </c>
      <c r="AB43" s="2318">
        <f>IF(ISERROR(VLOOKUP(CONCATENATE($D43,".",$E43,".",$F43),IN_1G!$A$2:$AA$3000,26,FALSE))=TRUE,"",VLOOKUP(CONCATENATE($D43,".",$E43,".",$F43),IN_1G!$A$2:$AA$3000,26,FALSE))</f>
        <v>0</v>
      </c>
      <c r="AC43" s="2318">
        <f>IF(ISERROR(VLOOKUP(CONCATENATE($D43,".",$E43,".",$F43),IN_1G!$A$2:$AA$3000,27,FALSE))=TRUE,"",VLOOKUP(CONCATENATE($D43,".",$E43,".",$F43),IN_1G!$A$2:$AA$3000,27,FALSE))</f>
        <v>0</v>
      </c>
      <c r="AD43" s="2296">
        <f t="shared" si="0"/>
        <v>0</v>
      </c>
      <c r="AE43" s="2289"/>
      <c r="AF43" s="2313"/>
      <c r="AG43" s="2313"/>
      <c r="AH43" s="2313"/>
      <c r="AI43" s="2297"/>
      <c r="AJ43" s="2297"/>
      <c r="AK43" s="2297"/>
      <c r="AL43" s="2297"/>
    </row>
    <row r="44" spans="1:38" ht="28.2" customHeight="1" thickBot="1" x14ac:dyDescent="0.4">
      <c r="A44" s="2775"/>
      <c r="B44" s="2767"/>
      <c r="C44" s="2309" t="s">
        <v>2565</v>
      </c>
      <c r="D44" s="2295">
        <v>2</v>
      </c>
      <c r="E44" s="2295">
        <v>14</v>
      </c>
      <c r="F44" s="2295">
        <v>38</v>
      </c>
      <c r="G44" s="2318">
        <v>0</v>
      </c>
      <c r="H44" s="2318">
        <f>IF(ISERROR(VLOOKUP(CONCATENATE($D44,".",$E44,".",$F44),IN_1G!$A$2:$Y$3000,6,FALSE))=TRUE,"",VLOOKUP(CONCATENATE($D44,".",$E44,".",$F44),IN_1G!$A$2:$Y$3000,6,FALSE))</f>
        <v>0</v>
      </c>
      <c r="I44" s="2318">
        <f>IF(ISERROR(VLOOKUP(CONCATENATE($D44,".",$E44,".",$F44),IN_1G!$A$2:$Y$3000,7,FALSE))=TRUE,"",VLOOKUP(CONCATENATE($D44,".",$E44,".",$F44),IN_1G!$A$2:$Y$3000,7,FALSE))</f>
        <v>0</v>
      </c>
      <c r="J44" s="2318">
        <f>IF(ISERROR(VLOOKUP(CONCATENATE($D44,".",$E44,".",$F44),IN_1G!$A$2:$Y$3000,8,FALSE))=TRUE,"",VLOOKUP(CONCATENATE($D44,".",$E44,".",$F44),IN_1G!$A$2:$Y$3000,8,FALSE))</f>
        <v>0</v>
      </c>
      <c r="K44" s="2318">
        <f>IF(ISERROR(VLOOKUP(CONCATENATE($D44,".",$E44,".",$F44),IN_1G!$A$2:$Y$3000,9,FALSE))=TRUE,"",VLOOKUP(CONCATENATE($D44,".",$E44,".",$F44),IN_1G!$A$2:$Y$3000,9,FALSE))</f>
        <v>0</v>
      </c>
      <c r="L44" s="2318">
        <f>IF(ISERROR(VLOOKUP(CONCATENATE($D44,".",$E44,".",$F44),IN_1G!$A$2:$Y$3000,10,FALSE))=TRUE,"",VLOOKUP(CONCATENATE($D44,".",$E44,".",$F44),IN_1G!$A$2:$Y$3000,10,FALSE))</f>
        <v>0</v>
      </c>
      <c r="M44" s="2318">
        <f>IF(ISERROR(VLOOKUP(CONCATENATE($D44,".",$E44,".",$F44),IN_1G!$A$2:$Y$3000,11,FALSE))=TRUE,"",VLOOKUP(CONCATENATE($D44,".",$E44,".",$F44),IN_1G!$A$2:$Y$3000,11,FALSE))</f>
        <v>0</v>
      </c>
      <c r="N44" s="2318">
        <f>IF(ISERROR(VLOOKUP(CONCATENATE($D44,".",$E44,".",$F44),IN_1G!$A$2:$Y$3000,12,FALSE))=TRUE,"",VLOOKUP(CONCATENATE($D44,".",$E44,".",$F44),IN_1G!$A$2:$Y$3000,12,FALSE))</f>
        <v>0</v>
      </c>
      <c r="O44" s="2318">
        <f>IF(ISERROR(VLOOKUP(CONCATENATE($D44,".",$E44,".",$F44),IN_1G!$A$2:$Y$3000,13,FALSE))=TRUE,"",VLOOKUP(CONCATENATE($D44,".",$E44,".",$F44),IN_1G!$A$2:$Y$3000,13,FALSE))</f>
        <v>0</v>
      </c>
      <c r="P44" s="2318">
        <f>IF(ISERROR(VLOOKUP(CONCATENATE($D44,".",$E44,".",$F44),IN_1G!$A$2:$Y$3000,14,FALSE))=TRUE,"",VLOOKUP(CONCATENATE($D44,".",$E44,".",$F44),IN_1G!$A$2:$Y$3000,14,FALSE))</f>
        <v>0</v>
      </c>
      <c r="Q44" s="2318">
        <f>IF(ISERROR(VLOOKUP(CONCATENATE($D44,".",$E44,".",$F44),IN_1G!$A$2:$Y$3000,15,FALSE))=TRUE,"",VLOOKUP(CONCATENATE($D44,".",$E44,".",$F44),IN_1G!$A$2:$Y$3000,15,FALSE))</f>
        <v>0</v>
      </c>
      <c r="R44" s="2318">
        <f>IF(ISERROR(VLOOKUP(CONCATENATE($D44,".",$E44,".",$F44),IN_1G!$A$2:$Y$3000,16,FALSE))=TRUE,"",VLOOKUP(CONCATENATE($D44,".",$E44,".",$F44),IN_1G!$A$2:$Y$3000,16,FALSE))</f>
        <v>0</v>
      </c>
      <c r="S44" s="2318">
        <f>IF(ISERROR(VLOOKUP(CONCATENATE($D44,".",$E44,".",$F44),IN_1G!$A$2:$Y$3000,17,FALSE))=TRUE,"",VLOOKUP(CONCATENATE($D44,".",$E44,".",$F44),IN_1G!$A$2:$Y$3000,17,FALSE))</f>
        <v>0</v>
      </c>
      <c r="T44" s="2318">
        <f>IF(ISERROR(VLOOKUP(CONCATENATE($D44,".",$E44,".",$F44),IN_1G!$A$2:$Y$3000,18,FALSE))=TRUE,"",VLOOKUP(CONCATENATE($D44,".",$E44,".",$F44),IN_1G!$A$2:$Y$3000,18,FALSE))</f>
        <v>0</v>
      </c>
      <c r="U44" s="2318">
        <f>IF(ISERROR(VLOOKUP(CONCATENATE($D44,".",$E44,".",$F44),IN_1G!$A$2:$Y$3000,19,FALSE))=TRUE,"",VLOOKUP(CONCATENATE($D44,".",$E44,".",$F44),IN_1G!$A$2:$Y$3000,19,FALSE))</f>
        <v>0</v>
      </c>
      <c r="V44" s="2318">
        <f>IF(ISERROR(VLOOKUP(CONCATENATE($D44,".",$E44,".",$F44),IN_1G!$A$2:$Y$3000,20,FALSE))=TRUE,"",VLOOKUP(CONCATENATE($D44,".",$E44,".",$F44),IN_1G!$A$2:$Y$3000,20,FALSE))</f>
        <v>0</v>
      </c>
      <c r="W44" s="2318">
        <f>IF(ISERROR(VLOOKUP(CONCATENATE($D44,".",$E44,".",$F44),IN_1G!$A$2:$Y$3000,21,FALSE))=TRUE,"",VLOOKUP(CONCATENATE($D44,".",$E44,".",$F44),IN_1G!$A$2:$Y$3000,21,FALSE))</f>
        <v>0</v>
      </c>
      <c r="X44" s="2318">
        <f>IF(ISERROR(VLOOKUP(CONCATENATE($D44,".",$E44,".",$F44),IN_1G!$A$2:$Y$3000,22,FALSE))=TRUE,"",VLOOKUP(CONCATENATE($D44,".",$E44,".",$F44),IN_1G!$A$2:$Y$3000,22,FALSE))</f>
        <v>0</v>
      </c>
      <c r="Y44" s="2318">
        <f>IF(ISERROR(VLOOKUP(CONCATENATE($D44,".",$E44,".",$F44),IN_1G!$A$2:$Y$3000,23,FALSE))=TRUE,"",VLOOKUP(CONCATENATE($D44,".",$E44,".",$F44),IN_1G!$A$2:$Y$3000,23,FALSE))</f>
        <v>0</v>
      </c>
      <c r="Z44" s="2318">
        <f>IF(ISERROR(VLOOKUP(CONCATENATE($D44,".",$E44,".",$F44),IN_1G!$A$2:$Y$3000,24,FALSE))=TRUE,"",VLOOKUP(CONCATENATE($D44,".",$E44,".",$F44),IN_1G!$A$2:$Y$3000,24,FALSE))</f>
        <v>0</v>
      </c>
      <c r="AA44" s="2318">
        <f>IF(ISERROR(VLOOKUP(CONCATENATE($D44,".",$E44,".",$F44),IN_1G!$A$2:$Y$3000,25,FALSE))=TRUE,"",VLOOKUP(CONCATENATE($D44,".",$E44,".",$F44),IN_1G!$A$2:$Y$3000,25,FALSE))</f>
        <v>0</v>
      </c>
      <c r="AB44" s="2318">
        <f>IF(ISERROR(VLOOKUP(CONCATENATE($D44,".",$E44,".",$F44),IN_1G!$A$2:$AA$3000,26,FALSE))=TRUE,"",VLOOKUP(CONCATENATE($D44,".",$E44,".",$F44),IN_1G!$A$2:$AA$3000,26,FALSE))</f>
        <v>0</v>
      </c>
      <c r="AC44" s="2318">
        <f>IF(ISERROR(VLOOKUP(CONCATENATE($D44,".",$E44,".",$F44),IN_1G!$A$2:$AA$3000,27,FALSE))=TRUE,"",VLOOKUP(CONCATENATE($D44,".",$E44,".",$F44),IN_1G!$A$2:$AA$3000,27,FALSE))</f>
        <v>0</v>
      </c>
      <c r="AD44" s="2296">
        <f t="shared" si="0"/>
        <v>0</v>
      </c>
      <c r="AE44" s="2289"/>
      <c r="AF44" s="2313"/>
      <c r="AG44" s="2313"/>
      <c r="AH44" s="2313"/>
      <c r="AI44" s="2297"/>
      <c r="AJ44" s="2297"/>
      <c r="AK44" s="2297"/>
      <c r="AL44" s="2297"/>
    </row>
    <row r="45" spans="1:38" ht="28.2" customHeight="1" thickBot="1" x14ac:dyDescent="0.4">
      <c r="A45" s="2775"/>
      <c r="B45" s="2767"/>
      <c r="C45" s="2309" t="s">
        <v>2566</v>
      </c>
      <c r="D45" s="2295">
        <v>2</v>
      </c>
      <c r="E45" s="2295">
        <v>14</v>
      </c>
      <c r="F45" s="2293">
        <v>39</v>
      </c>
      <c r="G45" s="2318">
        <v>0</v>
      </c>
      <c r="H45" s="2318">
        <f>IF(ISERROR(VLOOKUP(CONCATENATE($D45,".",$E45,".",$F45),IN_1G!$A$2:$Y$3000,6,FALSE))=TRUE,"",VLOOKUP(CONCATENATE($D45,".",$E45,".",$F45),IN_1G!$A$2:$Y$3000,6,FALSE))</f>
        <v>0</v>
      </c>
      <c r="I45" s="2318">
        <f>IF(ISERROR(VLOOKUP(CONCATENATE($D45,".",$E45,".",$F45),IN_1G!$A$2:$Y$3000,7,FALSE))=TRUE,"",VLOOKUP(CONCATENATE($D45,".",$E45,".",$F45),IN_1G!$A$2:$Y$3000,7,FALSE))</f>
        <v>0</v>
      </c>
      <c r="J45" s="2318">
        <f>IF(ISERROR(VLOOKUP(CONCATENATE($D45,".",$E45,".",$F45),IN_1G!$A$2:$Y$3000,8,FALSE))=TRUE,"",VLOOKUP(CONCATENATE($D45,".",$E45,".",$F45),IN_1G!$A$2:$Y$3000,8,FALSE))</f>
        <v>0</v>
      </c>
      <c r="K45" s="2318">
        <f>IF(ISERROR(VLOOKUP(CONCATENATE($D45,".",$E45,".",$F45),IN_1G!$A$2:$Y$3000,9,FALSE))=TRUE,"",VLOOKUP(CONCATENATE($D45,".",$E45,".",$F45),IN_1G!$A$2:$Y$3000,9,FALSE))</f>
        <v>0</v>
      </c>
      <c r="L45" s="2318">
        <f>IF(ISERROR(VLOOKUP(CONCATENATE($D45,".",$E45,".",$F45),IN_1G!$A$2:$Y$3000,10,FALSE))=TRUE,"",VLOOKUP(CONCATENATE($D45,".",$E45,".",$F45),IN_1G!$A$2:$Y$3000,10,FALSE))</f>
        <v>0</v>
      </c>
      <c r="M45" s="2318">
        <f>IF(ISERROR(VLOOKUP(CONCATENATE($D45,".",$E45,".",$F45),IN_1G!$A$2:$Y$3000,11,FALSE))=TRUE,"",VLOOKUP(CONCATENATE($D45,".",$E45,".",$F45),IN_1G!$A$2:$Y$3000,11,FALSE))</f>
        <v>0</v>
      </c>
      <c r="N45" s="2318">
        <f>IF(ISERROR(VLOOKUP(CONCATENATE($D45,".",$E45,".",$F45),IN_1G!$A$2:$Y$3000,12,FALSE))=TRUE,"",VLOOKUP(CONCATENATE($D45,".",$E45,".",$F45),IN_1G!$A$2:$Y$3000,12,FALSE))</f>
        <v>0</v>
      </c>
      <c r="O45" s="2318">
        <f>IF(ISERROR(VLOOKUP(CONCATENATE($D45,".",$E45,".",$F45),IN_1G!$A$2:$Y$3000,13,FALSE))=TRUE,"",VLOOKUP(CONCATENATE($D45,".",$E45,".",$F45),IN_1G!$A$2:$Y$3000,13,FALSE))</f>
        <v>0</v>
      </c>
      <c r="P45" s="2318">
        <f>IF(ISERROR(VLOOKUP(CONCATENATE($D45,".",$E45,".",$F45),IN_1G!$A$2:$Y$3000,14,FALSE))=TRUE,"",VLOOKUP(CONCATENATE($D45,".",$E45,".",$F45),IN_1G!$A$2:$Y$3000,14,FALSE))</f>
        <v>0</v>
      </c>
      <c r="Q45" s="2318">
        <f>IF(ISERROR(VLOOKUP(CONCATENATE($D45,".",$E45,".",$F45),IN_1G!$A$2:$Y$3000,15,FALSE))=TRUE,"",VLOOKUP(CONCATENATE($D45,".",$E45,".",$F45),IN_1G!$A$2:$Y$3000,15,FALSE))</f>
        <v>0</v>
      </c>
      <c r="R45" s="2318">
        <f>IF(ISERROR(VLOOKUP(CONCATENATE($D45,".",$E45,".",$F45),IN_1G!$A$2:$Y$3000,16,FALSE))=TRUE,"",VLOOKUP(CONCATENATE($D45,".",$E45,".",$F45),IN_1G!$A$2:$Y$3000,16,FALSE))</f>
        <v>0</v>
      </c>
      <c r="S45" s="2318">
        <f>IF(ISERROR(VLOOKUP(CONCATENATE($D45,".",$E45,".",$F45),IN_1G!$A$2:$Y$3000,17,FALSE))=TRUE,"",VLOOKUP(CONCATENATE($D45,".",$E45,".",$F45),IN_1G!$A$2:$Y$3000,17,FALSE))</f>
        <v>0</v>
      </c>
      <c r="T45" s="2318">
        <f>IF(ISERROR(VLOOKUP(CONCATENATE($D45,".",$E45,".",$F45),IN_1G!$A$2:$Y$3000,18,FALSE))=TRUE,"",VLOOKUP(CONCATENATE($D45,".",$E45,".",$F45),IN_1G!$A$2:$Y$3000,18,FALSE))</f>
        <v>0</v>
      </c>
      <c r="U45" s="2318">
        <f>IF(ISERROR(VLOOKUP(CONCATENATE($D45,".",$E45,".",$F45),IN_1G!$A$2:$Y$3000,19,FALSE))=TRUE,"",VLOOKUP(CONCATENATE($D45,".",$E45,".",$F45),IN_1G!$A$2:$Y$3000,19,FALSE))</f>
        <v>0</v>
      </c>
      <c r="V45" s="2318">
        <f>IF(ISERROR(VLOOKUP(CONCATENATE($D45,".",$E45,".",$F45),IN_1G!$A$2:$Y$3000,20,FALSE))=TRUE,"",VLOOKUP(CONCATENATE($D45,".",$E45,".",$F45),IN_1G!$A$2:$Y$3000,20,FALSE))</f>
        <v>0</v>
      </c>
      <c r="W45" s="2318">
        <f>IF(ISERROR(VLOOKUP(CONCATENATE($D45,".",$E45,".",$F45),IN_1G!$A$2:$Y$3000,21,FALSE))=TRUE,"",VLOOKUP(CONCATENATE($D45,".",$E45,".",$F45),IN_1G!$A$2:$Y$3000,21,FALSE))</f>
        <v>0</v>
      </c>
      <c r="X45" s="2318">
        <f>IF(ISERROR(VLOOKUP(CONCATENATE($D45,".",$E45,".",$F45),IN_1G!$A$2:$Y$3000,22,FALSE))=TRUE,"",VLOOKUP(CONCATENATE($D45,".",$E45,".",$F45),IN_1G!$A$2:$Y$3000,22,FALSE))</f>
        <v>0</v>
      </c>
      <c r="Y45" s="2318">
        <f>IF(ISERROR(VLOOKUP(CONCATENATE($D45,".",$E45,".",$F45),IN_1G!$A$2:$Y$3000,23,FALSE))=TRUE,"",VLOOKUP(CONCATENATE($D45,".",$E45,".",$F45),IN_1G!$A$2:$Y$3000,23,FALSE))</f>
        <v>0</v>
      </c>
      <c r="Z45" s="2318">
        <f>IF(ISERROR(VLOOKUP(CONCATENATE($D45,".",$E45,".",$F45),IN_1G!$A$2:$Y$3000,24,FALSE))=TRUE,"",VLOOKUP(CONCATENATE($D45,".",$E45,".",$F45),IN_1G!$A$2:$Y$3000,24,FALSE))</f>
        <v>0</v>
      </c>
      <c r="AA45" s="2318">
        <f>IF(ISERROR(VLOOKUP(CONCATENATE($D45,".",$E45,".",$F45),IN_1G!$A$2:$Y$3000,25,FALSE))=TRUE,"",VLOOKUP(CONCATENATE($D45,".",$E45,".",$F45),IN_1G!$A$2:$Y$3000,25,FALSE))</f>
        <v>0</v>
      </c>
      <c r="AB45" s="2318">
        <f>IF(ISERROR(VLOOKUP(CONCATENATE($D45,".",$E45,".",$F45),IN_1G!$A$2:$AA$3000,26,FALSE))=TRUE,"",VLOOKUP(CONCATENATE($D45,".",$E45,".",$F45),IN_1G!$A$2:$AA$3000,26,FALSE))</f>
        <v>0</v>
      </c>
      <c r="AC45" s="2318">
        <f>IF(ISERROR(VLOOKUP(CONCATENATE($D45,".",$E45,".",$F45),IN_1G!$A$2:$AA$3000,27,FALSE))=TRUE,"",VLOOKUP(CONCATENATE($D45,".",$E45,".",$F45),IN_1G!$A$2:$AA$3000,27,FALSE))</f>
        <v>0</v>
      </c>
      <c r="AD45" s="2296">
        <f t="shared" si="0"/>
        <v>0</v>
      </c>
      <c r="AE45" s="2289"/>
      <c r="AF45" s="2313"/>
      <c r="AG45" s="2313"/>
      <c r="AH45" s="2313"/>
      <c r="AI45" s="2297"/>
      <c r="AJ45" s="2297"/>
      <c r="AK45" s="2297"/>
      <c r="AL45" s="2297"/>
    </row>
    <row r="46" spans="1:38" ht="15" customHeight="1" thickBot="1" x14ac:dyDescent="0.4">
      <c r="A46" s="2775"/>
      <c r="B46" s="2758" t="s">
        <v>2574</v>
      </c>
      <c r="C46" s="2309" t="s">
        <v>2564</v>
      </c>
      <c r="D46" s="2295">
        <v>2</v>
      </c>
      <c r="E46" s="2295">
        <v>15</v>
      </c>
      <c r="F46" s="2295">
        <v>40</v>
      </c>
      <c r="G46" s="2318">
        <v>0</v>
      </c>
      <c r="H46" s="2318">
        <f>IF(ISERROR(VLOOKUP(CONCATENATE($D46,".",$E46,".",$F46),IN_1G!$A$2:$Y$3000,6,FALSE))=TRUE,"",VLOOKUP(CONCATENATE($D46,".",$E46,".",$F46),IN_1G!$A$2:$Y$3000,6,FALSE))</f>
        <v>0</v>
      </c>
      <c r="I46" s="2318">
        <f>IF(ISERROR(VLOOKUP(CONCATENATE($D46,".",$E46,".",$F46),IN_1G!$A$2:$Y$3000,7,FALSE))=TRUE,"",VLOOKUP(CONCATENATE($D46,".",$E46,".",$F46),IN_1G!$A$2:$Y$3000,7,FALSE))</f>
        <v>0</v>
      </c>
      <c r="J46" s="2318">
        <f>IF(ISERROR(VLOOKUP(CONCATENATE($D46,".",$E46,".",$F46),IN_1G!$A$2:$Y$3000,8,FALSE))=TRUE,"",VLOOKUP(CONCATENATE($D46,".",$E46,".",$F46),IN_1G!$A$2:$Y$3000,8,FALSE))</f>
        <v>0</v>
      </c>
      <c r="K46" s="2318">
        <f>IF(ISERROR(VLOOKUP(CONCATENATE($D46,".",$E46,".",$F46),IN_1G!$A$2:$Y$3000,9,FALSE))=TRUE,"",VLOOKUP(CONCATENATE($D46,".",$E46,".",$F46),IN_1G!$A$2:$Y$3000,9,FALSE))</f>
        <v>0</v>
      </c>
      <c r="L46" s="2318">
        <f>IF(ISERROR(VLOOKUP(CONCATENATE($D46,".",$E46,".",$F46),IN_1G!$A$2:$Y$3000,10,FALSE))=TRUE,"",VLOOKUP(CONCATENATE($D46,".",$E46,".",$F46),IN_1G!$A$2:$Y$3000,10,FALSE))</f>
        <v>0</v>
      </c>
      <c r="M46" s="2318">
        <f>IF(ISERROR(VLOOKUP(CONCATENATE($D46,".",$E46,".",$F46),IN_1G!$A$2:$Y$3000,11,FALSE))=TRUE,"",VLOOKUP(CONCATENATE($D46,".",$E46,".",$F46),IN_1G!$A$2:$Y$3000,11,FALSE))</f>
        <v>0</v>
      </c>
      <c r="N46" s="2318">
        <f>IF(ISERROR(VLOOKUP(CONCATENATE($D46,".",$E46,".",$F46),IN_1G!$A$2:$Y$3000,12,FALSE))=TRUE,"",VLOOKUP(CONCATENATE($D46,".",$E46,".",$F46),IN_1G!$A$2:$Y$3000,12,FALSE))</f>
        <v>0</v>
      </c>
      <c r="O46" s="2318">
        <f>IF(ISERROR(VLOOKUP(CONCATENATE($D46,".",$E46,".",$F46),IN_1G!$A$2:$Y$3000,13,FALSE))=TRUE,"",VLOOKUP(CONCATENATE($D46,".",$E46,".",$F46),IN_1G!$A$2:$Y$3000,13,FALSE))</f>
        <v>0</v>
      </c>
      <c r="P46" s="2318">
        <f>IF(ISERROR(VLOOKUP(CONCATENATE($D46,".",$E46,".",$F46),IN_1G!$A$2:$Y$3000,14,FALSE))=TRUE,"",VLOOKUP(CONCATENATE($D46,".",$E46,".",$F46),IN_1G!$A$2:$Y$3000,14,FALSE))</f>
        <v>0</v>
      </c>
      <c r="Q46" s="2318">
        <f>IF(ISERROR(VLOOKUP(CONCATENATE($D46,".",$E46,".",$F46),IN_1G!$A$2:$Y$3000,15,FALSE))=TRUE,"",VLOOKUP(CONCATENATE($D46,".",$E46,".",$F46),IN_1G!$A$2:$Y$3000,15,FALSE))</f>
        <v>0</v>
      </c>
      <c r="R46" s="2318">
        <f>IF(ISERROR(VLOOKUP(CONCATENATE($D46,".",$E46,".",$F46),IN_1G!$A$2:$Y$3000,16,FALSE))=TRUE,"",VLOOKUP(CONCATENATE($D46,".",$E46,".",$F46),IN_1G!$A$2:$Y$3000,16,FALSE))</f>
        <v>0</v>
      </c>
      <c r="S46" s="2318">
        <f>IF(ISERROR(VLOOKUP(CONCATENATE($D46,".",$E46,".",$F46),IN_1G!$A$2:$Y$3000,17,FALSE))=TRUE,"",VLOOKUP(CONCATENATE($D46,".",$E46,".",$F46),IN_1G!$A$2:$Y$3000,17,FALSE))</f>
        <v>0</v>
      </c>
      <c r="T46" s="2318">
        <f>IF(ISERROR(VLOOKUP(CONCATENATE($D46,".",$E46,".",$F46),IN_1G!$A$2:$Y$3000,18,FALSE))=TRUE,"",VLOOKUP(CONCATENATE($D46,".",$E46,".",$F46),IN_1G!$A$2:$Y$3000,18,FALSE))</f>
        <v>0</v>
      </c>
      <c r="U46" s="2318">
        <f>IF(ISERROR(VLOOKUP(CONCATENATE($D46,".",$E46,".",$F46),IN_1G!$A$2:$Y$3000,19,FALSE))=TRUE,"",VLOOKUP(CONCATENATE($D46,".",$E46,".",$F46),IN_1G!$A$2:$Y$3000,19,FALSE))</f>
        <v>0</v>
      </c>
      <c r="V46" s="2318">
        <f>IF(ISERROR(VLOOKUP(CONCATENATE($D46,".",$E46,".",$F46),IN_1G!$A$2:$Y$3000,20,FALSE))=TRUE,"",VLOOKUP(CONCATENATE($D46,".",$E46,".",$F46),IN_1G!$A$2:$Y$3000,20,FALSE))</f>
        <v>0</v>
      </c>
      <c r="W46" s="2318">
        <f>IF(ISERROR(VLOOKUP(CONCATENATE($D46,".",$E46,".",$F46),IN_1G!$A$2:$Y$3000,21,FALSE))=TRUE,"",VLOOKUP(CONCATENATE($D46,".",$E46,".",$F46),IN_1G!$A$2:$Y$3000,21,FALSE))</f>
        <v>0</v>
      </c>
      <c r="X46" s="2318">
        <f>IF(ISERROR(VLOOKUP(CONCATENATE($D46,".",$E46,".",$F46),IN_1G!$A$2:$Y$3000,22,FALSE))=TRUE,"",VLOOKUP(CONCATENATE($D46,".",$E46,".",$F46),IN_1G!$A$2:$Y$3000,22,FALSE))</f>
        <v>0</v>
      </c>
      <c r="Y46" s="2318">
        <f>IF(ISERROR(VLOOKUP(CONCATENATE($D46,".",$E46,".",$F46),IN_1G!$A$2:$Y$3000,23,FALSE))=TRUE,"",VLOOKUP(CONCATENATE($D46,".",$E46,".",$F46),IN_1G!$A$2:$Y$3000,23,FALSE))</f>
        <v>0</v>
      </c>
      <c r="Z46" s="2318">
        <f>IF(ISERROR(VLOOKUP(CONCATENATE($D46,".",$E46,".",$F46),IN_1G!$A$2:$Y$3000,24,FALSE))=TRUE,"",VLOOKUP(CONCATENATE($D46,".",$E46,".",$F46),IN_1G!$A$2:$Y$3000,24,FALSE))</f>
        <v>0</v>
      </c>
      <c r="AA46" s="2318">
        <f>IF(ISERROR(VLOOKUP(CONCATENATE($D46,".",$E46,".",$F46),IN_1G!$A$2:$Y$3000,25,FALSE))=TRUE,"",VLOOKUP(CONCATENATE($D46,".",$E46,".",$F46),IN_1G!$A$2:$Y$3000,25,FALSE))</f>
        <v>0</v>
      </c>
      <c r="AB46" s="2318">
        <f>IF(ISERROR(VLOOKUP(CONCATENATE($D46,".",$E46,".",$F46),IN_1G!$A$2:$AA$3000,26,FALSE))=TRUE,"",VLOOKUP(CONCATENATE($D46,".",$E46,".",$F46),IN_1G!$A$2:$AA$3000,26,FALSE))</f>
        <v>0</v>
      </c>
      <c r="AC46" s="2318">
        <f>IF(ISERROR(VLOOKUP(CONCATENATE($D46,".",$E46,".",$F46),IN_1G!$A$2:$AA$3000,27,FALSE))=TRUE,"",VLOOKUP(CONCATENATE($D46,".",$E46,".",$F46),IN_1G!$A$2:$AA$3000,27,FALSE))</f>
        <v>0</v>
      </c>
      <c r="AD46" s="2296">
        <f t="shared" si="0"/>
        <v>0</v>
      </c>
      <c r="AE46" s="2289"/>
      <c r="AF46" s="2313"/>
      <c r="AG46" s="2313"/>
      <c r="AH46" s="2313"/>
      <c r="AI46" s="2290"/>
      <c r="AJ46" s="2290"/>
      <c r="AK46" s="2290"/>
      <c r="AL46" s="2290"/>
    </row>
    <row r="47" spans="1:38" ht="29.7" customHeight="1" thickBot="1" x14ac:dyDescent="0.4">
      <c r="A47" s="2775"/>
      <c r="B47" s="2767"/>
      <c r="C47" s="2309" t="s">
        <v>2565</v>
      </c>
      <c r="D47" s="2295">
        <v>2</v>
      </c>
      <c r="E47" s="2295">
        <v>15</v>
      </c>
      <c r="F47" s="2293">
        <v>41</v>
      </c>
      <c r="G47" s="2318">
        <v>0</v>
      </c>
      <c r="H47" s="2318">
        <f>IF(ISERROR(VLOOKUP(CONCATENATE($D47,".",$E47,".",$F47),IN_1G!$A$2:$Y$3000,6,FALSE))=TRUE,"",VLOOKUP(CONCATENATE($D47,".",$E47,".",$F47),IN_1G!$A$2:$Y$3000,6,FALSE))</f>
        <v>0</v>
      </c>
      <c r="I47" s="2318">
        <f>IF(ISERROR(VLOOKUP(CONCATENATE($D47,".",$E47,".",$F47),IN_1G!$A$2:$Y$3000,7,FALSE))=TRUE,"",VLOOKUP(CONCATENATE($D47,".",$E47,".",$F47),IN_1G!$A$2:$Y$3000,7,FALSE))</f>
        <v>0</v>
      </c>
      <c r="J47" s="2318">
        <f>IF(ISERROR(VLOOKUP(CONCATENATE($D47,".",$E47,".",$F47),IN_1G!$A$2:$Y$3000,8,FALSE))=TRUE,"",VLOOKUP(CONCATENATE($D47,".",$E47,".",$F47),IN_1G!$A$2:$Y$3000,8,FALSE))</f>
        <v>0</v>
      </c>
      <c r="K47" s="2318">
        <f>IF(ISERROR(VLOOKUP(CONCATENATE($D47,".",$E47,".",$F47),IN_1G!$A$2:$Y$3000,9,FALSE))=TRUE,"",VLOOKUP(CONCATENATE($D47,".",$E47,".",$F47),IN_1G!$A$2:$Y$3000,9,FALSE))</f>
        <v>0</v>
      </c>
      <c r="L47" s="2318">
        <f>IF(ISERROR(VLOOKUP(CONCATENATE($D47,".",$E47,".",$F47),IN_1G!$A$2:$Y$3000,10,FALSE))=TRUE,"",VLOOKUP(CONCATENATE($D47,".",$E47,".",$F47),IN_1G!$A$2:$Y$3000,10,FALSE))</f>
        <v>0</v>
      </c>
      <c r="M47" s="2318">
        <f>IF(ISERROR(VLOOKUP(CONCATENATE($D47,".",$E47,".",$F47),IN_1G!$A$2:$Y$3000,11,FALSE))=TRUE,"",VLOOKUP(CONCATENATE($D47,".",$E47,".",$F47),IN_1G!$A$2:$Y$3000,11,FALSE))</f>
        <v>0</v>
      </c>
      <c r="N47" s="2318">
        <f>IF(ISERROR(VLOOKUP(CONCATENATE($D47,".",$E47,".",$F47),IN_1G!$A$2:$Y$3000,12,FALSE))=TRUE,"",VLOOKUP(CONCATENATE($D47,".",$E47,".",$F47),IN_1G!$A$2:$Y$3000,12,FALSE))</f>
        <v>0</v>
      </c>
      <c r="O47" s="2318">
        <f>IF(ISERROR(VLOOKUP(CONCATENATE($D47,".",$E47,".",$F47),IN_1G!$A$2:$Y$3000,13,FALSE))=TRUE,"",VLOOKUP(CONCATENATE($D47,".",$E47,".",$F47),IN_1G!$A$2:$Y$3000,13,FALSE))</f>
        <v>0</v>
      </c>
      <c r="P47" s="2318">
        <f>IF(ISERROR(VLOOKUP(CONCATENATE($D47,".",$E47,".",$F47),IN_1G!$A$2:$Y$3000,14,FALSE))=TRUE,"",VLOOKUP(CONCATENATE($D47,".",$E47,".",$F47),IN_1G!$A$2:$Y$3000,14,FALSE))</f>
        <v>0</v>
      </c>
      <c r="Q47" s="2318">
        <f>IF(ISERROR(VLOOKUP(CONCATENATE($D47,".",$E47,".",$F47),IN_1G!$A$2:$Y$3000,15,FALSE))=TRUE,"",VLOOKUP(CONCATENATE($D47,".",$E47,".",$F47),IN_1G!$A$2:$Y$3000,15,FALSE))</f>
        <v>0</v>
      </c>
      <c r="R47" s="2318">
        <f>IF(ISERROR(VLOOKUP(CONCATENATE($D47,".",$E47,".",$F47),IN_1G!$A$2:$Y$3000,16,FALSE))=TRUE,"",VLOOKUP(CONCATENATE($D47,".",$E47,".",$F47),IN_1G!$A$2:$Y$3000,16,FALSE))</f>
        <v>0</v>
      </c>
      <c r="S47" s="2318">
        <f>IF(ISERROR(VLOOKUP(CONCATENATE($D47,".",$E47,".",$F47),IN_1G!$A$2:$Y$3000,17,FALSE))=TRUE,"",VLOOKUP(CONCATENATE($D47,".",$E47,".",$F47),IN_1G!$A$2:$Y$3000,17,FALSE))</f>
        <v>0</v>
      </c>
      <c r="T47" s="2318">
        <f>IF(ISERROR(VLOOKUP(CONCATENATE($D47,".",$E47,".",$F47),IN_1G!$A$2:$Y$3000,18,FALSE))=TRUE,"",VLOOKUP(CONCATENATE($D47,".",$E47,".",$F47),IN_1G!$A$2:$Y$3000,18,FALSE))</f>
        <v>0</v>
      </c>
      <c r="U47" s="2318">
        <f>IF(ISERROR(VLOOKUP(CONCATENATE($D47,".",$E47,".",$F47),IN_1G!$A$2:$Y$3000,19,FALSE))=TRUE,"",VLOOKUP(CONCATENATE($D47,".",$E47,".",$F47),IN_1G!$A$2:$Y$3000,19,FALSE))</f>
        <v>0</v>
      </c>
      <c r="V47" s="2318">
        <f>IF(ISERROR(VLOOKUP(CONCATENATE($D47,".",$E47,".",$F47),IN_1G!$A$2:$Y$3000,20,FALSE))=TRUE,"",VLOOKUP(CONCATENATE($D47,".",$E47,".",$F47),IN_1G!$A$2:$Y$3000,20,FALSE))</f>
        <v>0</v>
      </c>
      <c r="W47" s="2318">
        <f>IF(ISERROR(VLOOKUP(CONCATENATE($D47,".",$E47,".",$F47),IN_1G!$A$2:$Y$3000,21,FALSE))=TRUE,"",VLOOKUP(CONCATENATE($D47,".",$E47,".",$F47),IN_1G!$A$2:$Y$3000,21,FALSE))</f>
        <v>0</v>
      </c>
      <c r="X47" s="2318">
        <f>IF(ISERROR(VLOOKUP(CONCATENATE($D47,".",$E47,".",$F47),IN_1G!$A$2:$Y$3000,22,FALSE))=TRUE,"",VLOOKUP(CONCATENATE($D47,".",$E47,".",$F47),IN_1G!$A$2:$Y$3000,22,FALSE))</f>
        <v>0</v>
      </c>
      <c r="Y47" s="2318">
        <f>IF(ISERROR(VLOOKUP(CONCATENATE($D47,".",$E47,".",$F47),IN_1G!$A$2:$Y$3000,23,FALSE))=TRUE,"",VLOOKUP(CONCATENATE($D47,".",$E47,".",$F47),IN_1G!$A$2:$Y$3000,23,FALSE))</f>
        <v>0</v>
      </c>
      <c r="Z47" s="2318">
        <f>IF(ISERROR(VLOOKUP(CONCATENATE($D47,".",$E47,".",$F47),IN_1G!$A$2:$Y$3000,24,FALSE))=TRUE,"",VLOOKUP(CONCATENATE($D47,".",$E47,".",$F47),IN_1G!$A$2:$Y$3000,24,FALSE))</f>
        <v>0</v>
      </c>
      <c r="AA47" s="2318">
        <f>IF(ISERROR(VLOOKUP(CONCATENATE($D47,".",$E47,".",$F47),IN_1G!$A$2:$Y$3000,25,FALSE))=TRUE,"",VLOOKUP(CONCATENATE($D47,".",$E47,".",$F47),IN_1G!$A$2:$Y$3000,25,FALSE))</f>
        <v>0</v>
      </c>
      <c r="AB47" s="2318">
        <f>IF(ISERROR(VLOOKUP(CONCATENATE($D47,".",$E47,".",$F47),IN_1G!$A$2:$AA$3000,26,FALSE))=TRUE,"",VLOOKUP(CONCATENATE($D47,".",$E47,".",$F47),IN_1G!$A$2:$AA$3000,26,FALSE))</f>
        <v>0</v>
      </c>
      <c r="AC47" s="2318">
        <f>IF(ISERROR(VLOOKUP(CONCATENATE($D47,".",$E47,".",$F47),IN_1G!$A$2:$AA$3000,27,FALSE))=TRUE,"",VLOOKUP(CONCATENATE($D47,".",$E47,".",$F47),IN_1G!$A$2:$AA$3000,27,FALSE))</f>
        <v>0</v>
      </c>
      <c r="AD47" s="2296">
        <f t="shared" si="0"/>
        <v>0</v>
      </c>
      <c r="AE47" s="2289"/>
      <c r="AF47" s="2313"/>
      <c r="AG47" s="2313"/>
      <c r="AH47" s="2313"/>
      <c r="AI47" s="2297"/>
      <c r="AJ47" s="2297"/>
      <c r="AK47" s="2297"/>
      <c r="AL47" s="2297"/>
    </row>
    <row r="48" spans="1:38" ht="29.7" customHeight="1" thickBot="1" x14ac:dyDescent="0.4">
      <c r="A48" s="2775"/>
      <c r="B48" s="2767"/>
      <c r="C48" s="2309" t="s">
        <v>2566</v>
      </c>
      <c r="D48" s="2295">
        <v>2</v>
      </c>
      <c r="E48" s="2295">
        <v>15</v>
      </c>
      <c r="F48" s="2295">
        <v>42</v>
      </c>
      <c r="G48" s="2318">
        <v>0</v>
      </c>
      <c r="H48" s="2318">
        <f>IF(ISERROR(VLOOKUP(CONCATENATE($D48,".",$E48,".",$F48),IN_1G!$A$2:$Y$3000,6,FALSE))=TRUE,"",VLOOKUP(CONCATENATE($D48,".",$E48,".",$F48),IN_1G!$A$2:$Y$3000,6,FALSE))</f>
        <v>0</v>
      </c>
      <c r="I48" s="2318">
        <f>IF(ISERROR(VLOOKUP(CONCATENATE($D48,".",$E48,".",$F48),IN_1G!$A$2:$Y$3000,7,FALSE))=TRUE,"",VLOOKUP(CONCATENATE($D48,".",$E48,".",$F48),IN_1G!$A$2:$Y$3000,7,FALSE))</f>
        <v>0</v>
      </c>
      <c r="J48" s="2318">
        <f>IF(ISERROR(VLOOKUP(CONCATENATE($D48,".",$E48,".",$F48),IN_1G!$A$2:$Y$3000,8,FALSE))=TRUE,"",VLOOKUP(CONCATENATE($D48,".",$E48,".",$F48),IN_1G!$A$2:$Y$3000,8,FALSE))</f>
        <v>0</v>
      </c>
      <c r="K48" s="2318">
        <f>IF(ISERROR(VLOOKUP(CONCATENATE($D48,".",$E48,".",$F48),IN_1G!$A$2:$Y$3000,9,FALSE))=TRUE,"",VLOOKUP(CONCATENATE($D48,".",$E48,".",$F48),IN_1G!$A$2:$Y$3000,9,FALSE))</f>
        <v>0</v>
      </c>
      <c r="L48" s="2318">
        <f>IF(ISERROR(VLOOKUP(CONCATENATE($D48,".",$E48,".",$F48),IN_1G!$A$2:$Y$3000,10,FALSE))=TRUE,"",VLOOKUP(CONCATENATE($D48,".",$E48,".",$F48),IN_1G!$A$2:$Y$3000,10,FALSE))</f>
        <v>0</v>
      </c>
      <c r="M48" s="2318">
        <f>IF(ISERROR(VLOOKUP(CONCATENATE($D48,".",$E48,".",$F48),IN_1G!$A$2:$Y$3000,11,FALSE))=TRUE,"",VLOOKUP(CONCATENATE($D48,".",$E48,".",$F48),IN_1G!$A$2:$Y$3000,11,FALSE))</f>
        <v>0</v>
      </c>
      <c r="N48" s="2318">
        <f>IF(ISERROR(VLOOKUP(CONCATENATE($D48,".",$E48,".",$F48),IN_1G!$A$2:$Y$3000,12,FALSE))=TRUE,"",VLOOKUP(CONCATENATE($D48,".",$E48,".",$F48),IN_1G!$A$2:$Y$3000,12,FALSE))</f>
        <v>0</v>
      </c>
      <c r="O48" s="2318">
        <f>IF(ISERROR(VLOOKUP(CONCATENATE($D48,".",$E48,".",$F48),IN_1G!$A$2:$Y$3000,13,FALSE))=TRUE,"",VLOOKUP(CONCATENATE($D48,".",$E48,".",$F48),IN_1G!$A$2:$Y$3000,13,FALSE))</f>
        <v>0</v>
      </c>
      <c r="P48" s="2318">
        <f>IF(ISERROR(VLOOKUP(CONCATENATE($D48,".",$E48,".",$F48),IN_1G!$A$2:$Y$3000,14,FALSE))=TRUE,"",VLOOKUP(CONCATENATE($D48,".",$E48,".",$F48),IN_1G!$A$2:$Y$3000,14,FALSE))</f>
        <v>0</v>
      </c>
      <c r="Q48" s="2318">
        <f>IF(ISERROR(VLOOKUP(CONCATENATE($D48,".",$E48,".",$F48),IN_1G!$A$2:$Y$3000,15,FALSE))=TRUE,"",VLOOKUP(CONCATENATE($D48,".",$E48,".",$F48),IN_1G!$A$2:$Y$3000,15,FALSE))</f>
        <v>0</v>
      </c>
      <c r="R48" s="2318">
        <f>IF(ISERROR(VLOOKUP(CONCATENATE($D48,".",$E48,".",$F48),IN_1G!$A$2:$Y$3000,16,FALSE))=TRUE,"",VLOOKUP(CONCATENATE($D48,".",$E48,".",$F48),IN_1G!$A$2:$Y$3000,16,FALSE))</f>
        <v>0</v>
      </c>
      <c r="S48" s="2318">
        <f>IF(ISERROR(VLOOKUP(CONCATENATE($D48,".",$E48,".",$F48),IN_1G!$A$2:$Y$3000,17,FALSE))=TRUE,"",VLOOKUP(CONCATENATE($D48,".",$E48,".",$F48),IN_1G!$A$2:$Y$3000,17,FALSE))</f>
        <v>0</v>
      </c>
      <c r="T48" s="2318">
        <f>IF(ISERROR(VLOOKUP(CONCATENATE($D48,".",$E48,".",$F48),IN_1G!$A$2:$Y$3000,18,FALSE))=TRUE,"",VLOOKUP(CONCATENATE($D48,".",$E48,".",$F48),IN_1G!$A$2:$Y$3000,18,FALSE))</f>
        <v>0</v>
      </c>
      <c r="U48" s="2318">
        <f>IF(ISERROR(VLOOKUP(CONCATENATE($D48,".",$E48,".",$F48),IN_1G!$A$2:$Y$3000,19,FALSE))=TRUE,"",VLOOKUP(CONCATENATE($D48,".",$E48,".",$F48),IN_1G!$A$2:$Y$3000,19,FALSE))</f>
        <v>0</v>
      </c>
      <c r="V48" s="2318">
        <f>IF(ISERROR(VLOOKUP(CONCATENATE($D48,".",$E48,".",$F48),IN_1G!$A$2:$Y$3000,20,FALSE))=TRUE,"",VLOOKUP(CONCATENATE($D48,".",$E48,".",$F48),IN_1G!$A$2:$Y$3000,20,FALSE))</f>
        <v>0</v>
      </c>
      <c r="W48" s="2318">
        <f>IF(ISERROR(VLOOKUP(CONCATENATE($D48,".",$E48,".",$F48),IN_1G!$A$2:$Y$3000,21,FALSE))=TRUE,"",VLOOKUP(CONCATENATE($D48,".",$E48,".",$F48),IN_1G!$A$2:$Y$3000,21,FALSE))</f>
        <v>0</v>
      </c>
      <c r="X48" s="2318">
        <f>IF(ISERROR(VLOOKUP(CONCATENATE($D48,".",$E48,".",$F48),IN_1G!$A$2:$Y$3000,22,FALSE))=TRUE,"",VLOOKUP(CONCATENATE($D48,".",$E48,".",$F48),IN_1G!$A$2:$Y$3000,22,FALSE))</f>
        <v>0</v>
      </c>
      <c r="Y48" s="2318">
        <f>IF(ISERROR(VLOOKUP(CONCATENATE($D48,".",$E48,".",$F48),IN_1G!$A$2:$Y$3000,23,FALSE))=TRUE,"",VLOOKUP(CONCATENATE($D48,".",$E48,".",$F48),IN_1G!$A$2:$Y$3000,23,FALSE))</f>
        <v>0</v>
      </c>
      <c r="Z48" s="2318">
        <f>IF(ISERROR(VLOOKUP(CONCATENATE($D48,".",$E48,".",$F48),IN_1G!$A$2:$Y$3000,24,FALSE))=TRUE,"",VLOOKUP(CONCATENATE($D48,".",$E48,".",$F48),IN_1G!$A$2:$Y$3000,24,FALSE))</f>
        <v>0</v>
      </c>
      <c r="AA48" s="2318">
        <f>IF(ISERROR(VLOOKUP(CONCATENATE($D48,".",$E48,".",$F48),IN_1G!$A$2:$Y$3000,25,FALSE))=TRUE,"",VLOOKUP(CONCATENATE($D48,".",$E48,".",$F48),IN_1G!$A$2:$Y$3000,25,FALSE))</f>
        <v>0</v>
      </c>
      <c r="AB48" s="2318">
        <f>IF(ISERROR(VLOOKUP(CONCATENATE($D48,".",$E48,".",$F48),IN_1G!$A$2:$AA$3000,26,FALSE))=TRUE,"",VLOOKUP(CONCATENATE($D48,".",$E48,".",$F48),IN_1G!$A$2:$AA$3000,26,FALSE))</f>
        <v>0</v>
      </c>
      <c r="AC48" s="2318">
        <f>IF(ISERROR(VLOOKUP(CONCATENATE($D48,".",$E48,".",$F48),IN_1G!$A$2:$AA$3000,27,FALSE))=TRUE,"",VLOOKUP(CONCATENATE($D48,".",$E48,".",$F48),IN_1G!$A$2:$AA$3000,27,FALSE))</f>
        <v>0</v>
      </c>
      <c r="AD48" s="2296">
        <f t="shared" si="0"/>
        <v>0</v>
      </c>
      <c r="AE48" s="2289"/>
      <c r="AF48" s="2313"/>
      <c r="AG48" s="2313"/>
      <c r="AH48" s="2313"/>
      <c r="AI48" s="2297"/>
      <c r="AJ48" s="2297"/>
      <c r="AK48" s="2297"/>
      <c r="AL48" s="2297"/>
    </row>
    <row r="49" spans="1:38" ht="29.7" customHeight="1" thickBot="1" x14ac:dyDescent="0.4">
      <c r="A49" s="2775"/>
      <c r="B49" s="2758" t="s">
        <v>2575</v>
      </c>
      <c r="C49" s="2309" t="s">
        <v>2565</v>
      </c>
      <c r="D49" s="2295">
        <v>2</v>
      </c>
      <c r="E49" s="2295">
        <v>16</v>
      </c>
      <c r="F49" s="2293">
        <v>43</v>
      </c>
      <c r="G49" s="2318">
        <v>4</v>
      </c>
      <c r="H49" s="2318">
        <f>IF(ISERROR(VLOOKUP(CONCATENATE($D49,".",$E49,".",$F49),IN_1G!$A$2:$Y$3000,6,FALSE))=TRUE,"",VLOOKUP(CONCATENATE($D49,".",$E49,".",$F49),IN_1G!$A$2:$Y$3000,6,FALSE))</f>
        <v>0</v>
      </c>
      <c r="I49" s="2318">
        <f>IF(ISERROR(VLOOKUP(CONCATENATE($D49,".",$E49,".",$F49),IN_1G!$A$2:$Y$3000,7,FALSE))=TRUE,"",VLOOKUP(CONCATENATE($D49,".",$E49,".",$F49),IN_1G!$A$2:$Y$3000,7,FALSE))</f>
        <v>0</v>
      </c>
      <c r="J49" s="2318">
        <f>IF(ISERROR(VLOOKUP(CONCATENATE($D49,".",$E49,".",$F49),IN_1G!$A$2:$Y$3000,8,FALSE))=TRUE,"",VLOOKUP(CONCATENATE($D49,".",$E49,".",$F49),IN_1G!$A$2:$Y$3000,8,FALSE))</f>
        <v>0</v>
      </c>
      <c r="K49" s="2318">
        <f>IF(ISERROR(VLOOKUP(CONCATENATE($D49,".",$E49,".",$F49),IN_1G!$A$2:$Y$3000,9,FALSE))=TRUE,"",VLOOKUP(CONCATENATE($D49,".",$E49,".",$F49),IN_1G!$A$2:$Y$3000,9,FALSE))</f>
        <v>0</v>
      </c>
      <c r="L49" s="2318">
        <f>IF(ISERROR(VLOOKUP(CONCATENATE($D49,".",$E49,".",$F49),IN_1G!$A$2:$Y$3000,10,FALSE))=TRUE,"",VLOOKUP(CONCATENATE($D49,".",$E49,".",$F49),IN_1G!$A$2:$Y$3000,10,FALSE))</f>
        <v>0</v>
      </c>
      <c r="M49" s="2318">
        <f>IF(ISERROR(VLOOKUP(CONCATENATE($D49,".",$E49,".",$F49),IN_1G!$A$2:$Y$3000,11,FALSE))=TRUE,"",VLOOKUP(CONCATENATE($D49,".",$E49,".",$F49),IN_1G!$A$2:$Y$3000,11,FALSE))</f>
        <v>0</v>
      </c>
      <c r="N49" s="2318">
        <f>IF(ISERROR(VLOOKUP(CONCATENATE($D49,".",$E49,".",$F49),IN_1G!$A$2:$Y$3000,12,FALSE))=TRUE,"",VLOOKUP(CONCATENATE($D49,".",$E49,".",$F49),IN_1G!$A$2:$Y$3000,12,FALSE))</f>
        <v>0</v>
      </c>
      <c r="O49" s="2318">
        <f>IF(ISERROR(VLOOKUP(CONCATENATE($D49,".",$E49,".",$F49),IN_1G!$A$2:$Y$3000,13,FALSE))=TRUE,"",VLOOKUP(CONCATENATE($D49,".",$E49,".",$F49),IN_1G!$A$2:$Y$3000,13,FALSE))</f>
        <v>0</v>
      </c>
      <c r="P49" s="2318">
        <f>IF(ISERROR(VLOOKUP(CONCATENATE($D49,".",$E49,".",$F49),IN_1G!$A$2:$Y$3000,14,FALSE))=TRUE,"",VLOOKUP(CONCATENATE($D49,".",$E49,".",$F49),IN_1G!$A$2:$Y$3000,14,FALSE))</f>
        <v>0</v>
      </c>
      <c r="Q49" s="2318">
        <f>IF(ISERROR(VLOOKUP(CONCATENATE($D49,".",$E49,".",$F49),IN_1G!$A$2:$Y$3000,15,FALSE))=TRUE,"",VLOOKUP(CONCATENATE($D49,".",$E49,".",$F49),IN_1G!$A$2:$Y$3000,15,FALSE))</f>
        <v>0</v>
      </c>
      <c r="R49" s="2318">
        <f>IF(ISERROR(VLOOKUP(CONCATENATE($D49,".",$E49,".",$F49),IN_1G!$A$2:$Y$3000,16,FALSE))=TRUE,"",VLOOKUP(CONCATENATE($D49,".",$E49,".",$F49),IN_1G!$A$2:$Y$3000,16,FALSE))</f>
        <v>0</v>
      </c>
      <c r="S49" s="2318">
        <f>IF(ISERROR(VLOOKUP(CONCATENATE($D49,".",$E49,".",$F49),IN_1G!$A$2:$Y$3000,17,FALSE))=TRUE,"",VLOOKUP(CONCATENATE($D49,".",$E49,".",$F49),IN_1G!$A$2:$Y$3000,17,FALSE))</f>
        <v>0</v>
      </c>
      <c r="T49" s="2318">
        <f>IF(ISERROR(VLOOKUP(CONCATENATE($D49,".",$E49,".",$F49),IN_1G!$A$2:$Y$3000,18,FALSE))=TRUE,"",VLOOKUP(CONCATENATE($D49,".",$E49,".",$F49),IN_1G!$A$2:$Y$3000,18,FALSE))</f>
        <v>0</v>
      </c>
      <c r="U49" s="2318">
        <f>IF(ISERROR(VLOOKUP(CONCATENATE($D49,".",$E49,".",$F49),IN_1G!$A$2:$Y$3000,19,FALSE))=TRUE,"",VLOOKUP(CONCATENATE($D49,".",$E49,".",$F49),IN_1G!$A$2:$Y$3000,19,FALSE))</f>
        <v>0</v>
      </c>
      <c r="V49" s="2318">
        <f>IF(ISERROR(VLOOKUP(CONCATENATE($D49,".",$E49,".",$F49),IN_1G!$A$2:$Y$3000,20,FALSE))=TRUE,"",VLOOKUP(CONCATENATE($D49,".",$E49,".",$F49),IN_1G!$A$2:$Y$3000,20,FALSE))</f>
        <v>0</v>
      </c>
      <c r="W49" s="2318">
        <f>IF(ISERROR(VLOOKUP(CONCATENATE($D49,".",$E49,".",$F49),IN_1G!$A$2:$Y$3000,21,FALSE))=TRUE,"",VLOOKUP(CONCATENATE($D49,".",$E49,".",$F49),IN_1G!$A$2:$Y$3000,21,FALSE))</f>
        <v>0</v>
      </c>
      <c r="X49" s="2318">
        <f>IF(ISERROR(VLOOKUP(CONCATENATE($D49,".",$E49,".",$F49),IN_1G!$A$2:$Y$3000,22,FALSE))=TRUE,"",VLOOKUP(CONCATENATE($D49,".",$E49,".",$F49),IN_1G!$A$2:$Y$3000,22,FALSE))</f>
        <v>0</v>
      </c>
      <c r="Y49" s="2318">
        <f>IF(ISERROR(VLOOKUP(CONCATENATE($D49,".",$E49,".",$F49),IN_1G!$A$2:$Y$3000,23,FALSE))=TRUE,"",VLOOKUP(CONCATENATE($D49,".",$E49,".",$F49),IN_1G!$A$2:$Y$3000,23,FALSE))</f>
        <v>0</v>
      </c>
      <c r="Z49" s="2318">
        <f>IF(ISERROR(VLOOKUP(CONCATENATE($D49,".",$E49,".",$F49),IN_1G!$A$2:$Y$3000,24,FALSE))=TRUE,"",VLOOKUP(CONCATENATE($D49,".",$E49,".",$F49),IN_1G!$A$2:$Y$3000,24,FALSE))</f>
        <v>0</v>
      </c>
      <c r="AA49" s="2318">
        <f>IF(ISERROR(VLOOKUP(CONCATENATE($D49,".",$E49,".",$F49),IN_1G!$A$2:$Y$3000,25,FALSE))=TRUE,"",VLOOKUP(CONCATENATE($D49,".",$E49,".",$F49),IN_1G!$A$2:$Y$3000,25,FALSE))</f>
        <v>0</v>
      </c>
      <c r="AB49" s="2318">
        <f>IF(ISERROR(VLOOKUP(CONCATENATE($D49,".",$E49,".",$F49),IN_1G!$A$2:$AA$3000,26,FALSE))=TRUE,"",VLOOKUP(CONCATENATE($D49,".",$E49,".",$F49),IN_1G!$A$2:$AA$3000,26,FALSE))</f>
        <v>0</v>
      </c>
      <c r="AC49" s="2318">
        <f>IF(ISERROR(VLOOKUP(CONCATENATE($D49,".",$E49,".",$F49),IN_1G!$A$2:$AA$3000,27,FALSE))=TRUE,"",VLOOKUP(CONCATENATE($D49,".",$E49,".",$F49),IN_1G!$A$2:$AA$3000,27,FALSE))</f>
        <v>0</v>
      </c>
      <c r="AD49" s="2296">
        <f t="shared" si="0"/>
        <v>4</v>
      </c>
      <c r="AE49" s="2289"/>
      <c r="AF49" s="2313"/>
      <c r="AG49" s="2313"/>
      <c r="AH49" s="2313"/>
      <c r="AI49" s="2297"/>
      <c r="AJ49" s="2297"/>
      <c r="AK49" s="2297"/>
      <c r="AL49" s="2297"/>
    </row>
    <row r="50" spans="1:38" ht="29.7" customHeight="1" thickBot="1" x14ac:dyDescent="0.4">
      <c r="A50" s="2775"/>
      <c r="B50" s="2767"/>
      <c r="C50" s="2309" t="s">
        <v>2566</v>
      </c>
      <c r="D50" s="2295">
        <v>2</v>
      </c>
      <c r="E50" s="2295">
        <v>16</v>
      </c>
      <c r="F50" s="2295">
        <v>44</v>
      </c>
      <c r="G50" s="2318">
        <v>0</v>
      </c>
      <c r="H50" s="2318">
        <f>IF(ISERROR(VLOOKUP(CONCATENATE($D50,".",$E50,".",$F50),IN_1G!$A$2:$Y$3000,6,FALSE))=TRUE,"",VLOOKUP(CONCATENATE($D50,".",$E50,".",$F50),IN_1G!$A$2:$Y$3000,6,FALSE))</f>
        <v>0</v>
      </c>
      <c r="I50" s="2318">
        <f>IF(ISERROR(VLOOKUP(CONCATENATE($D50,".",$E50,".",$F50),IN_1G!$A$2:$Y$3000,7,FALSE))=TRUE,"",VLOOKUP(CONCATENATE($D50,".",$E50,".",$F50),IN_1G!$A$2:$Y$3000,7,FALSE))</f>
        <v>0</v>
      </c>
      <c r="J50" s="2318">
        <f>IF(ISERROR(VLOOKUP(CONCATENATE($D50,".",$E50,".",$F50),IN_1G!$A$2:$Y$3000,8,FALSE))=TRUE,"",VLOOKUP(CONCATENATE($D50,".",$E50,".",$F50),IN_1G!$A$2:$Y$3000,8,FALSE))</f>
        <v>0</v>
      </c>
      <c r="K50" s="2318">
        <f>IF(ISERROR(VLOOKUP(CONCATENATE($D50,".",$E50,".",$F50),IN_1G!$A$2:$Y$3000,9,FALSE))=TRUE,"",VLOOKUP(CONCATENATE($D50,".",$E50,".",$F50),IN_1G!$A$2:$Y$3000,9,FALSE))</f>
        <v>0</v>
      </c>
      <c r="L50" s="2318">
        <f>IF(ISERROR(VLOOKUP(CONCATENATE($D50,".",$E50,".",$F50),IN_1G!$A$2:$Y$3000,10,FALSE))=TRUE,"",VLOOKUP(CONCATENATE($D50,".",$E50,".",$F50),IN_1G!$A$2:$Y$3000,10,FALSE))</f>
        <v>0</v>
      </c>
      <c r="M50" s="2318">
        <f>IF(ISERROR(VLOOKUP(CONCATENATE($D50,".",$E50,".",$F50),IN_1G!$A$2:$Y$3000,11,FALSE))=TRUE,"",VLOOKUP(CONCATENATE($D50,".",$E50,".",$F50),IN_1G!$A$2:$Y$3000,11,FALSE))</f>
        <v>0</v>
      </c>
      <c r="N50" s="2318">
        <f>IF(ISERROR(VLOOKUP(CONCATENATE($D50,".",$E50,".",$F50),IN_1G!$A$2:$Y$3000,12,FALSE))=TRUE,"",VLOOKUP(CONCATENATE($D50,".",$E50,".",$F50),IN_1G!$A$2:$Y$3000,12,FALSE))</f>
        <v>0</v>
      </c>
      <c r="O50" s="2318">
        <f>IF(ISERROR(VLOOKUP(CONCATENATE($D50,".",$E50,".",$F50),IN_1G!$A$2:$Y$3000,13,FALSE))=TRUE,"",VLOOKUP(CONCATENATE($D50,".",$E50,".",$F50),IN_1G!$A$2:$Y$3000,13,FALSE))</f>
        <v>0</v>
      </c>
      <c r="P50" s="2318">
        <f>IF(ISERROR(VLOOKUP(CONCATENATE($D50,".",$E50,".",$F50),IN_1G!$A$2:$Y$3000,14,FALSE))=TRUE,"",VLOOKUP(CONCATENATE($D50,".",$E50,".",$F50),IN_1G!$A$2:$Y$3000,14,FALSE))</f>
        <v>0</v>
      </c>
      <c r="Q50" s="2318">
        <f>IF(ISERROR(VLOOKUP(CONCATENATE($D50,".",$E50,".",$F50),IN_1G!$A$2:$Y$3000,15,FALSE))=TRUE,"",VLOOKUP(CONCATENATE($D50,".",$E50,".",$F50),IN_1G!$A$2:$Y$3000,15,FALSE))</f>
        <v>0</v>
      </c>
      <c r="R50" s="2318">
        <f>IF(ISERROR(VLOOKUP(CONCATENATE($D50,".",$E50,".",$F50),IN_1G!$A$2:$Y$3000,16,FALSE))=TRUE,"",VLOOKUP(CONCATENATE($D50,".",$E50,".",$F50),IN_1G!$A$2:$Y$3000,16,FALSE))</f>
        <v>0</v>
      </c>
      <c r="S50" s="2318">
        <f>IF(ISERROR(VLOOKUP(CONCATENATE($D50,".",$E50,".",$F50),IN_1G!$A$2:$Y$3000,17,FALSE))=TRUE,"",VLOOKUP(CONCATENATE($D50,".",$E50,".",$F50),IN_1G!$A$2:$Y$3000,17,FALSE))</f>
        <v>0</v>
      </c>
      <c r="T50" s="2318">
        <f>IF(ISERROR(VLOOKUP(CONCATENATE($D50,".",$E50,".",$F50),IN_1G!$A$2:$Y$3000,18,FALSE))=TRUE,"",VLOOKUP(CONCATENATE($D50,".",$E50,".",$F50),IN_1G!$A$2:$Y$3000,18,FALSE))</f>
        <v>0</v>
      </c>
      <c r="U50" s="2318">
        <f>IF(ISERROR(VLOOKUP(CONCATENATE($D50,".",$E50,".",$F50),IN_1G!$A$2:$Y$3000,19,FALSE))=TRUE,"",VLOOKUP(CONCATENATE($D50,".",$E50,".",$F50),IN_1G!$A$2:$Y$3000,19,FALSE))</f>
        <v>0</v>
      </c>
      <c r="V50" s="2318">
        <f>IF(ISERROR(VLOOKUP(CONCATENATE($D50,".",$E50,".",$F50),IN_1G!$A$2:$Y$3000,20,FALSE))=TRUE,"",VLOOKUP(CONCATENATE($D50,".",$E50,".",$F50),IN_1G!$A$2:$Y$3000,20,FALSE))</f>
        <v>0</v>
      </c>
      <c r="W50" s="2318">
        <f>IF(ISERROR(VLOOKUP(CONCATENATE($D50,".",$E50,".",$F50),IN_1G!$A$2:$Y$3000,21,FALSE))=TRUE,"",VLOOKUP(CONCATENATE($D50,".",$E50,".",$F50),IN_1G!$A$2:$Y$3000,21,FALSE))</f>
        <v>0</v>
      </c>
      <c r="X50" s="2318">
        <f>IF(ISERROR(VLOOKUP(CONCATENATE($D50,".",$E50,".",$F50),IN_1G!$A$2:$Y$3000,22,FALSE))=TRUE,"",VLOOKUP(CONCATENATE($D50,".",$E50,".",$F50),IN_1G!$A$2:$Y$3000,22,FALSE))</f>
        <v>0</v>
      </c>
      <c r="Y50" s="2318">
        <f>IF(ISERROR(VLOOKUP(CONCATENATE($D50,".",$E50,".",$F50),IN_1G!$A$2:$Y$3000,23,FALSE))=TRUE,"",VLOOKUP(CONCATENATE($D50,".",$E50,".",$F50),IN_1G!$A$2:$Y$3000,23,FALSE))</f>
        <v>0</v>
      </c>
      <c r="Z50" s="2318">
        <f>IF(ISERROR(VLOOKUP(CONCATENATE($D50,".",$E50,".",$F50),IN_1G!$A$2:$Y$3000,24,FALSE))=TRUE,"",VLOOKUP(CONCATENATE($D50,".",$E50,".",$F50),IN_1G!$A$2:$Y$3000,24,FALSE))</f>
        <v>0</v>
      </c>
      <c r="AA50" s="2318">
        <f>IF(ISERROR(VLOOKUP(CONCATENATE($D50,".",$E50,".",$F50),IN_1G!$A$2:$Y$3000,25,FALSE))=TRUE,"",VLOOKUP(CONCATENATE($D50,".",$E50,".",$F50),IN_1G!$A$2:$Y$3000,25,FALSE))</f>
        <v>0</v>
      </c>
      <c r="AB50" s="2318">
        <f>IF(ISERROR(VLOOKUP(CONCATENATE($D50,".",$E50,".",$F50),IN_1G!$A$2:$AA$3000,26,FALSE))=TRUE,"",VLOOKUP(CONCATENATE($D50,".",$E50,".",$F50),IN_1G!$A$2:$AA$3000,26,FALSE))</f>
        <v>0</v>
      </c>
      <c r="AC50" s="2318">
        <f>IF(ISERROR(VLOOKUP(CONCATENATE($D50,".",$E50,".",$F50),IN_1G!$A$2:$AA$3000,27,FALSE))=TRUE,"",VLOOKUP(CONCATENATE($D50,".",$E50,".",$F50),IN_1G!$A$2:$AA$3000,27,FALSE))</f>
        <v>0</v>
      </c>
      <c r="AD50" s="2296">
        <f t="shared" si="0"/>
        <v>0</v>
      </c>
      <c r="AE50" s="2289"/>
      <c r="AF50" s="2313"/>
      <c r="AG50" s="2313"/>
      <c r="AH50" s="2313"/>
      <c r="AI50" s="2290"/>
      <c r="AJ50" s="2290"/>
      <c r="AK50" s="2290"/>
      <c r="AL50" s="2290"/>
    </row>
    <row r="51" spans="1:38" ht="29.7" customHeight="1" thickBot="1" x14ac:dyDescent="0.4">
      <c r="A51" s="2775"/>
      <c r="B51" s="2758" t="s">
        <v>2576</v>
      </c>
      <c r="C51" s="2309" t="s">
        <v>2565</v>
      </c>
      <c r="D51" s="2295">
        <v>2</v>
      </c>
      <c r="E51" s="2295">
        <v>17</v>
      </c>
      <c r="F51" s="2293">
        <v>45</v>
      </c>
      <c r="G51" s="2318">
        <v>34</v>
      </c>
      <c r="H51" s="2318">
        <f>IF(ISERROR(VLOOKUP(CONCATENATE($D51,".",$E51,".",$F51),IN_1G!$A$2:$Y$3000,6,FALSE))=TRUE,"",VLOOKUP(CONCATENATE($D51,".",$E51,".",$F51),IN_1G!$A$2:$Y$3000,6,FALSE))</f>
        <v>0</v>
      </c>
      <c r="I51" s="2318">
        <f>IF(ISERROR(VLOOKUP(CONCATENATE($D51,".",$E51,".",$F51),IN_1G!$A$2:$Y$3000,7,FALSE))=TRUE,"",VLOOKUP(CONCATENATE($D51,".",$E51,".",$F51),IN_1G!$A$2:$Y$3000,7,FALSE))</f>
        <v>0</v>
      </c>
      <c r="J51" s="2318">
        <f>IF(ISERROR(VLOOKUP(CONCATENATE($D51,".",$E51,".",$F51),IN_1G!$A$2:$Y$3000,8,FALSE))=TRUE,"",VLOOKUP(CONCATENATE($D51,".",$E51,".",$F51),IN_1G!$A$2:$Y$3000,8,FALSE))</f>
        <v>0</v>
      </c>
      <c r="K51" s="2318">
        <f>IF(ISERROR(VLOOKUP(CONCATENATE($D51,".",$E51,".",$F51),IN_1G!$A$2:$Y$3000,9,FALSE))=TRUE,"",VLOOKUP(CONCATENATE($D51,".",$E51,".",$F51),IN_1G!$A$2:$Y$3000,9,FALSE))</f>
        <v>0</v>
      </c>
      <c r="L51" s="2318">
        <f>IF(ISERROR(VLOOKUP(CONCATENATE($D51,".",$E51,".",$F51),IN_1G!$A$2:$Y$3000,10,FALSE))=TRUE,"",VLOOKUP(CONCATENATE($D51,".",$E51,".",$F51),IN_1G!$A$2:$Y$3000,10,FALSE))</f>
        <v>0</v>
      </c>
      <c r="M51" s="2318">
        <f>IF(ISERROR(VLOOKUP(CONCATENATE($D51,".",$E51,".",$F51),IN_1G!$A$2:$Y$3000,11,FALSE))=TRUE,"",VLOOKUP(CONCATENATE($D51,".",$E51,".",$F51),IN_1G!$A$2:$Y$3000,11,FALSE))</f>
        <v>0</v>
      </c>
      <c r="N51" s="2318">
        <f>IF(ISERROR(VLOOKUP(CONCATENATE($D51,".",$E51,".",$F51),IN_1G!$A$2:$Y$3000,12,FALSE))=TRUE,"",VLOOKUP(CONCATENATE($D51,".",$E51,".",$F51),IN_1G!$A$2:$Y$3000,12,FALSE))</f>
        <v>0</v>
      </c>
      <c r="O51" s="2318">
        <f>IF(ISERROR(VLOOKUP(CONCATENATE($D51,".",$E51,".",$F51),IN_1G!$A$2:$Y$3000,13,FALSE))=TRUE,"",VLOOKUP(CONCATENATE($D51,".",$E51,".",$F51),IN_1G!$A$2:$Y$3000,13,FALSE))</f>
        <v>0</v>
      </c>
      <c r="P51" s="2318">
        <f>IF(ISERROR(VLOOKUP(CONCATENATE($D51,".",$E51,".",$F51),IN_1G!$A$2:$Y$3000,14,FALSE))=TRUE,"",VLOOKUP(CONCATENATE($D51,".",$E51,".",$F51),IN_1G!$A$2:$Y$3000,14,FALSE))</f>
        <v>0</v>
      </c>
      <c r="Q51" s="2318">
        <f>IF(ISERROR(VLOOKUP(CONCATENATE($D51,".",$E51,".",$F51),IN_1G!$A$2:$Y$3000,15,FALSE))=TRUE,"",VLOOKUP(CONCATENATE($D51,".",$E51,".",$F51),IN_1G!$A$2:$Y$3000,15,FALSE))</f>
        <v>0</v>
      </c>
      <c r="R51" s="2318">
        <f>IF(ISERROR(VLOOKUP(CONCATENATE($D51,".",$E51,".",$F51),IN_1G!$A$2:$Y$3000,16,FALSE))=TRUE,"",VLOOKUP(CONCATENATE($D51,".",$E51,".",$F51),IN_1G!$A$2:$Y$3000,16,FALSE))</f>
        <v>0</v>
      </c>
      <c r="S51" s="2318">
        <f>IF(ISERROR(VLOOKUP(CONCATENATE($D51,".",$E51,".",$F51),IN_1G!$A$2:$Y$3000,17,FALSE))=TRUE,"",VLOOKUP(CONCATENATE($D51,".",$E51,".",$F51),IN_1G!$A$2:$Y$3000,17,FALSE))</f>
        <v>0</v>
      </c>
      <c r="T51" s="2318">
        <f>IF(ISERROR(VLOOKUP(CONCATENATE($D51,".",$E51,".",$F51),IN_1G!$A$2:$Y$3000,18,FALSE))=TRUE,"",VLOOKUP(CONCATENATE($D51,".",$E51,".",$F51),IN_1G!$A$2:$Y$3000,18,FALSE))</f>
        <v>0</v>
      </c>
      <c r="U51" s="2318">
        <f>IF(ISERROR(VLOOKUP(CONCATENATE($D51,".",$E51,".",$F51),IN_1G!$A$2:$Y$3000,19,FALSE))=TRUE,"",VLOOKUP(CONCATENATE($D51,".",$E51,".",$F51),IN_1G!$A$2:$Y$3000,19,FALSE))</f>
        <v>0</v>
      </c>
      <c r="V51" s="2318">
        <f>IF(ISERROR(VLOOKUP(CONCATENATE($D51,".",$E51,".",$F51),IN_1G!$A$2:$Y$3000,20,FALSE))=TRUE,"",VLOOKUP(CONCATENATE($D51,".",$E51,".",$F51),IN_1G!$A$2:$Y$3000,20,FALSE))</f>
        <v>0</v>
      </c>
      <c r="W51" s="2318">
        <f>IF(ISERROR(VLOOKUP(CONCATENATE($D51,".",$E51,".",$F51),IN_1G!$A$2:$Y$3000,21,FALSE))=TRUE,"",VLOOKUP(CONCATENATE($D51,".",$E51,".",$F51),IN_1G!$A$2:$Y$3000,21,FALSE))</f>
        <v>0</v>
      </c>
      <c r="X51" s="2318">
        <f>IF(ISERROR(VLOOKUP(CONCATENATE($D51,".",$E51,".",$F51),IN_1G!$A$2:$Y$3000,22,FALSE))=TRUE,"",VLOOKUP(CONCATENATE($D51,".",$E51,".",$F51),IN_1G!$A$2:$Y$3000,22,FALSE))</f>
        <v>0</v>
      </c>
      <c r="Y51" s="2318">
        <f>IF(ISERROR(VLOOKUP(CONCATENATE($D51,".",$E51,".",$F51),IN_1G!$A$2:$Y$3000,23,FALSE))=TRUE,"",VLOOKUP(CONCATENATE($D51,".",$E51,".",$F51),IN_1G!$A$2:$Y$3000,23,FALSE))</f>
        <v>0</v>
      </c>
      <c r="Z51" s="2318">
        <f>IF(ISERROR(VLOOKUP(CONCATENATE($D51,".",$E51,".",$F51),IN_1G!$A$2:$Y$3000,24,FALSE))=TRUE,"",VLOOKUP(CONCATENATE($D51,".",$E51,".",$F51),IN_1G!$A$2:$Y$3000,24,FALSE))</f>
        <v>0</v>
      </c>
      <c r="AA51" s="2318">
        <f>IF(ISERROR(VLOOKUP(CONCATENATE($D51,".",$E51,".",$F51),IN_1G!$A$2:$Y$3000,25,FALSE))=TRUE,"",VLOOKUP(CONCATENATE($D51,".",$E51,".",$F51),IN_1G!$A$2:$Y$3000,25,FALSE))</f>
        <v>0</v>
      </c>
      <c r="AB51" s="2318">
        <f>IF(ISERROR(VLOOKUP(CONCATENATE($D51,".",$E51,".",$F51),IN_1G!$A$2:$AA$3000,26,FALSE))=TRUE,"",VLOOKUP(CONCATENATE($D51,".",$E51,".",$F51),IN_1G!$A$2:$AA$3000,26,FALSE))</f>
        <v>0</v>
      </c>
      <c r="AC51" s="2318">
        <f>IF(ISERROR(VLOOKUP(CONCATENATE($D51,".",$E51,".",$F51),IN_1G!$A$2:$AA$3000,27,FALSE))=TRUE,"",VLOOKUP(CONCATENATE($D51,".",$E51,".",$F51),IN_1G!$A$2:$AA$3000,27,FALSE))</f>
        <v>0</v>
      </c>
      <c r="AD51" s="2296">
        <f t="shared" si="0"/>
        <v>34</v>
      </c>
      <c r="AE51" s="2289"/>
      <c r="AF51" s="2313"/>
      <c r="AG51" s="2313"/>
      <c r="AH51" s="2313"/>
    </row>
    <row r="52" spans="1:38" ht="29.7" customHeight="1" thickBot="1" x14ac:dyDescent="0.4">
      <c r="A52" s="2775"/>
      <c r="B52" s="2767"/>
      <c r="C52" s="2309" t="s">
        <v>2566</v>
      </c>
      <c r="D52" s="2295">
        <v>2</v>
      </c>
      <c r="E52" s="2295">
        <v>17</v>
      </c>
      <c r="F52" s="2295">
        <v>46</v>
      </c>
      <c r="G52" s="2318">
        <v>0</v>
      </c>
      <c r="H52" s="2318">
        <f>IF(ISERROR(VLOOKUP(CONCATENATE($D52,".",$E52,".",$F52),IN_1G!$A$2:$Y$3000,6,FALSE))=TRUE,"",VLOOKUP(CONCATENATE($D52,".",$E52,".",$F52),IN_1G!$A$2:$Y$3000,6,FALSE))</f>
        <v>0</v>
      </c>
      <c r="I52" s="2318">
        <f>IF(ISERROR(VLOOKUP(CONCATENATE($D52,".",$E52,".",$F52),IN_1G!$A$2:$Y$3000,7,FALSE))=TRUE,"",VLOOKUP(CONCATENATE($D52,".",$E52,".",$F52),IN_1G!$A$2:$Y$3000,7,FALSE))</f>
        <v>0</v>
      </c>
      <c r="J52" s="2318">
        <f>IF(ISERROR(VLOOKUP(CONCATENATE($D52,".",$E52,".",$F52),IN_1G!$A$2:$Y$3000,8,FALSE))=TRUE,"",VLOOKUP(CONCATENATE($D52,".",$E52,".",$F52),IN_1G!$A$2:$Y$3000,8,FALSE))</f>
        <v>0</v>
      </c>
      <c r="K52" s="2318">
        <f>IF(ISERROR(VLOOKUP(CONCATENATE($D52,".",$E52,".",$F52),IN_1G!$A$2:$Y$3000,9,FALSE))=TRUE,"",VLOOKUP(CONCATENATE($D52,".",$E52,".",$F52),IN_1G!$A$2:$Y$3000,9,FALSE))</f>
        <v>0</v>
      </c>
      <c r="L52" s="2318">
        <f>IF(ISERROR(VLOOKUP(CONCATENATE($D52,".",$E52,".",$F52),IN_1G!$A$2:$Y$3000,10,FALSE))=TRUE,"",VLOOKUP(CONCATENATE($D52,".",$E52,".",$F52),IN_1G!$A$2:$Y$3000,10,FALSE))</f>
        <v>0</v>
      </c>
      <c r="M52" s="2318">
        <f>IF(ISERROR(VLOOKUP(CONCATENATE($D52,".",$E52,".",$F52),IN_1G!$A$2:$Y$3000,11,FALSE))=TRUE,"",VLOOKUP(CONCATENATE($D52,".",$E52,".",$F52),IN_1G!$A$2:$Y$3000,11,FALSE))</f>
        <v>0</v>
      </c>
      <c r="N52" s="2318">
        <f>IF(ISERROR(VLOOKUP(CONCATENATE($D52,".",$E52,".",$F52),IN_1G!$A$2:$Y$3000,12,FALSE))=TRUE,"",VLOOKUP(CONCATENATE($D52,".",$E52,".",$F52),IN_1G!$A$2:$Y$3000,12,FALSE))</f>
        <v>0</v>
      </c>
      <c r="O52" s="2318">
        <f>IF(ISERROR(VLOOKUP(CONCATENATE($D52,".",$E52,".",$F52),IN_1G!$A$2:$Y$3000,13,FALSE))=TRUE,"",VLOOKUP(CONCATENATE($D52,".",$E52,".",$F52),IN_1G!$A$2:$Y$3000,13,FALSE))</f>
        <v>0</v>
      </c>
      <c r="P52" s="2318">
        <f>IF(ISERROR(VLOOKUP(CONCATENATE($D52,".",$E52,".",$F52),IN_1G!$A$2:$Y$3000,14,FALSE))=TRUE,"",VLOOKUP(CONCATENATE($D52,".",$E52,".",$F52),IN_1G!$A$2:$Y$3000,14,FALSE))</f>
        <v>0</v>
      </c>
      <c r="Q52" s="2318">
        <f>IF(ISERROR(VLOOKUP(CONCATENATE($D52,".",$E52,".",$F52),IN_1G!$A$2:$Y$3000,15,FALSE))=TRUE,"",VLOOKUP(CONCATENATE($D52,".",$E52,".",$F52),IN_1G!$A$2:$Y$3000,15,FALSE))</f>
        <v>0</v>
      </c>
      <c r="R52" s="2318">
        <f>IF(ISERROR(VLOOKUP(CONCATENATE($D52,".",$E52,".",$F52),IN_1G!$A$2:$Y$3000,16,FALSE))=TRUE,"",VLOOKUP(CONCATENATE($D52,".",$E52,".",$F52),IN_1G!$A$2:$Y$3000,16,FALSE))</f>
        <v>0</v>
      </c>
      <c r="S52" s="2318">
        <f>IF(ISERROR(VLOOKUP(CONCATENATE($D52,".",$E52,".",$F52),IN_1G!$A$2:$Y$3000,17,FALSE))=TRUE,"",VLOOKUP(CONCATENATE($D52,".",$E52,".",$F52),IN_1G!$A$2:$Y$3000,17,FALSE))</f>
        <v>0</v>
      </c>
      <c r="T52" s="2318">
        <f>IF(ISERROR(VLOOKUP(CONCATENATE($D52,".",$E52,".",$F52),IN_1G!$A$2:$Y$3000,18,FALSE))=TRUE,"",VLOOKUP(CONCATENATE($D52,".",$E52,".",$F52),IN_1G!$A$2:$Y$3000,18,FALSE))</f>
        <v>0</v>
      </c>
      <c r="U52" s="2318">
        <f>IF(ISERROR(VLOOKUP(CONCATENATE($D52,".",$E52,".",$F52),IN_1G!$A$2:$Y$3000,19,FALSE))=TRUE,"",VLOOKUP(CONCATENATE($D52,".",$E52,".",$F52),IN_1G!$A$2:$Y$3000,19,FALSE))</f>
        <v>0</v>
      </c>
      <c r="V52" s="2318">
        <f>IF(ISERROR(VLOOKUP(CONCATENATE($D52,".",$E52,".",$F52),IN_1G!$A$2:$Y$3000,20,FALSE))=TRUE,"",VLOOKUP(CONCATENATE($D52,".",$E52,".",$F52),IN_1G!$A$2:$Y$3000,20,FALSE))</f>
        <v>0</v>
      </c>
      <c r="W52" s="2318">
        <f>IF(ISERROR(VLOOKUP(CONCATENATE($D52,".",$E52,".",$F52),IN_1G!$A$2:$Y$3000,21,FALSE))=TRUE,"",VLOOKUP(CONCATENATE($D52,".",$E52,".",$F52),IN_1G!$A$2:$Y$3000,21,FALSE))</f>
        <v>0</v>
      </c>
      <c r="X52" s="2318">
        <f>IF(ISERROR(VLOOKUP(CONCATENATE($D52,".",$E52,".",$F52),IN_1G!$A$2:$Y$3000,22,FALSE))=TRUE,"",VLOOKUP(CONCATENATE($D52,".",$E52,".",$F52),IN_1G!$A$2:$Y$3000,22,FALSE))</f>
        <v>0</v>
      </c>
      <c r="Y52" s="2318">
        <f>IF(ISERROR(VLOOKUP(CONCATENATE($D52,".",$E52,".",$F52),IN_1G!$A$2:$Y$3000,23,FALSE))=TRUE,"",VLOOKUP(CONCATENATE($D52,".",$E52,".",$F52),IN_1G!$A$2:$Y$3000,23,FALSE))</f>
        <v>0</v>
      </c>
      <c r="Z52" s="2318">
        <f>IF(ISERROR(VLOOKUP(CONCATENATE($D52,".",$E52,".",$F52),IN_1G!$A$2:$Y$3000,24,FALSE))=TRUE,"",VLOOKUP(CONCATENATE($D52,".",$E52,".",$F52),IN_1G!$A$2:$Y$3000,24,FALSE))</f>
        <v>0</v>
      </c>
      <c r="AA52" s="2318">
        <f>IF(ISERROR(VLOOKUP(CONCATENATE($D52,".",$E52,".",$F52),IN_1G!$A$2:$Y$3000,25,FALSE))=TRUE,"",VLOOKUP(CONCATENATE($D52,".",$E52,".",$F52),IN_1G!$A$2:$Y$3000,25,FALSE))</f>
        <v>0</v>
      </c>
      <c r="AB52" s="2318">
        <f>IF(ISERROR(VLOOKUP(CONCATENATE($D52,".",$E52,".",$F52),IN_1G!$A$2:$AA$3000,26,FALSE))=TRUE,"",VLOOKUP(CONCATENATE($D52,".",$E52,".",$F52),IN_1G!$A$2:$AA$3000,26,FALSE))</f>
        <v>0</v>
      </c>
      <c r="AC52" s="2318">
        <f>IF(ISERROR(VLOOKUP(CONCATENATE($D52,".",$E52,".",$F52),IN_1G!$A$2:$AA$3000,27,FALSE))=TRUE,"",VLOOKUP(CONCATENATE($D52,".",$E52,".",$F52),IN_1G!$A$2:$AA$3000,27,FALSE))</f>
        <v>0</v>
      </c>
      <c r="AD52" s="2296">
        <f t="shared" si="0"/>
        <v>0</v>
      </c>
      <c r="AE52" s="2289"/>
      <c r="AF52" s="2313"/>
      <c r="AG52" s="2313"/>
      <c r="AH52" s="2313"/>
      <c r="AI52" s="2290"/>
      <c r="AJ52" s="2290"/>
      <c r="AK52" s="2290"/>
      <c r="AL52" s="2290"/>
    </row>
    <row r="53" spans="1:38" ht="29.7" customHeight="1" thickBot="1" x14ac:dyDescent="0.4">
      <c r="A53" s="2775"/>
      <c r="B53" s="2758" t="s">
        <v>2577</v>
      </c>
      <c r="C53" s="2309" t="s">
        <v>2565</v>
      </c>
      <c r="D53" s="2295">
        <v>2</v>
      </c>
      <c r="E53" s="2295">
        <v>18</v>
      </c>
      <c r="F53" s="2293">
        <v>47</v>
      </c>
      <c r="G53" s="2318">
        <v>3</v>
      </c>
      <c r="H53" s="2318">
        <f>IF(ISERROR(VLOOKUP(CONCATENATE($D53,".",$E53,".",$F53),IN_1G!$A$2:$Y$3000,6,FALSE))=TRUE,"",VLOOKUP(CONCATENATE($D53,".",$E53,".",$F53),IN_1G!$A$2:$Y$3000,6,FALSE))</f>
        <v>0</v>
      </c>
      <c r="I53" s="2318">
        <f>IF(ISERROR(VLOOKUP(CONCATENATE($D53,".",$E53,".",$F53),IN_1G!$A$2:$Y$3000,7,FALSE))=TRUE,"",VLOOKUP(CONCATENATE($D53,".",$E53,".",$F53),IN_1G!$A$2:$Y$3000,7,FALSE))</f>
        <v>0</v>
      </c>
      <c r="J53" s="2318">
        <f>IF(ISERROR(VLOOKUP(CONCATENATE($D53,".",$E53,".",$F53),IN_1G!$A$2:$Y$3000,8,FALSE))=TRUE,"",VLOOKUP(CONCATENATE($D53,".",$E53,".",$F53),IN_1G!$A$2:$Y$3000,8,FALSE))</f>
        <v>0</v>
      </c>
      <c r="K53" s="2318">
        <f>IF(ISERROR(VLOOKUP(CONCATENATE($D53,".",$E53,".",$F53),IN_1G!$A$2:$Y$3000,9,FALSE))=TRUE,"",VLOOKUP(CONCATENATE($D53,".",$E53,".",$F53),IN_1G!$A$2:$Y$3000,9,FALSE))</f>
        <v>0</v>
      </c>
      <c r="L53" s="2318">
        <f>IF(ISERROR(VLOOKUP(CONCATENATE($D53,".",$E53,".",$F53),IN_1G!$A$2:$Y$3000,10,FALSE))=TRUE,"",VLOOKUP(CONCATENATE($D53,".",$E53,".",$F53),IN_1G!$A$2:$Y$3000,10,FALSE))</f>
        <v>0</v>
      </c>
      <c r="M53" s="2318">
        <f>IF(ISERROR(VLOOKUP(CONCATENATE($D53,".",$E53,".",$F53),IN_1G!$A$2:$Y$3000,11,FALSE))=TRUE,"",VLOOKUP(CONCATENATE($D53,".",$E53,".",$F53),IN_1G!$A$2:$Y$3000,11,FALSE))</f>
        <v>0</v>
      </c>
      <c r="N53" s="2318">
        <f>IF(ISERROR(VLOOKUP(CONCATENATE($D53,".",$E53,".",$F53),IN_1G!$A$2:$Y$3000,12,FALSE))=TRUE,"",VLOOKUP(CONCATENATE($D53,".",$E53,".",$F53),IN_1G!$A$2:$Y$3000,12,FALSE))</f>
        <v>0</v>
      </c>
      <c r="O53" s="2318">
        <f>IF(ISERROR(VLOOKUP(CONCATENATE($D53,".",$E53,".",$F53),IN_1G!$A$2:$Y$3000,13,FALSE))=TRUE,"",VLOOKUP(CONCATENATE($D53,".",$E53,".",$F53),IN_1G!$A$2:$Y$3000,13,FALSE))</f>
        <v>0</v>
      </c>
      <c r="P53" s="2318">
        <f>IF(ISERROR(VLOOKUP(CONCATENATE($D53,".",$E53,".",$F53),IN_1G!$A$2:$Y$3000,14,FALSE))=TRUE,"",VLOOKUP(CONCATENATE($D53,".",$E53,".",$F53),IN_1G!$A$2:$Y$3000,14,FALSE))</f>
        <v>0</v>
      </c>
      <c r="Q53" s="2318">
        <f>IF(ISERROR(VLOOKUP(CONCATENATE($D53,".",$E53,".",$F53),IN_1G!$A$2:$Y$3000,15,FALSE))=TRUE,"",VLOOKUP(CONCATENATE($D53,".",$E53,".",$F53),IN_1G!$A$2:$Y$3000,15,FALSE))</f>
        <v>0</v>
      </c>
      <c r="R53" s="2318">
        <f>IF(ISERROR(VLOOKUP(CONCATENATE($D53,".",$E53,".",$F53),IN_1G!$A$2:$Y$3000,16,FALSE))=TRUE,"",VLOOKUP(CONCATENATE($D53,".",$E53,".",$F53),IN_1G!$A$2:$Y$3000,16,FALSE))</f>
        <v>0</v>
      </c>
      <c r="S53" s="2318">
        <f>IF(ISERROR(VLOOKUP(CONCATENATE($D53,".",$E53,".",$F53),IN_1G!$A$2:$Y$3000,17,FALSE))=TRUE,"",VLOOKUP(CONCATENATE($D53,".",$E53,".",$F53),IN_1G!$A$2:$Y$3000,17,FALSE))</f>
        <v>0</v>
      </c>
      <c r="T53" s="2318">
        <f>IF(ISERROR(VLOOKUP(CONCATENATE($D53,".",$E53,".",$F53),IN_1G!$A$2:$Y$3000,18,FALSE))=TRUE,"",VLOOKUP(CONCATENATE($D53,".",$E53,".",$F53),IN_1G!$A$2:$Y$3000,18,FALSE))</f>
        <v>0</v>
      </c>
      <c r="U53" s="2318">
        <f>IF(ISERROR(VLOOKUP(CONCATENATE($D53,".",$E53,".",$F53),IN_1G!$A$2:$Y$3000,19,FALSE))=TRUE,"",VLOOKUP(CONCATENATE($D53,".",$E53,".",$F53),IN_1G!$A$2:$Y$3000,19,FALSE))</f>
        <v>0</v>
      </c>
      <c r="V53" s="2318">
        <f>IF(ISERROR(VLOOKUP(CONCATENATE($D53,".",$E53,".",$F53),IN_1G!$A$2:$Y$3000,20,FALSE))=TRUE,"",VLOOKUP(CONCATENATE($D53,".",$E53,".",$F53),IN_1G!$A$2:$Y$3000,20,FALSE))</f>
        <v>0</v>
      </c>
      <c r="W53" s="2318">
        <f>IF(ISERROR(VLOOKUP(CONCATENATE($D53,".",$E53,".",$F53),IN_1G!$A$2:$Y$3000,21,FALSE))=TRUE,"",VLOOKUP(CONCATENATE($D53,".",$E53,".",$F53),IN_1G!$A$2:$Y$3000,21,FALSE))</f>
        <v>0</v>
      </c>
      <c r="X53" s="2318">
        <f>IF(ISERROR(VLOOKUP(CONCATENATE($D53,".",$E53,".",$F53),IN_1G!$A$2:$Y$3000,22,FALSE))=TRUE,"",VLOOKUP(CONCATENATE($D53,".",$E53,".",$F53),IN_1G!$A$2:$Y$3000,22,FALSE))</f>
        <v>0</v>
      </c>
      <c r="Y53" s="2318">
        <f>IF(ISERROR(VLOOKUP(CONCATENATE($D53,".",$E53,".",$F53),IN_1G!$A$2:$Y$3000,23,FALSE))=TRUE,"",VLOOKUP(CONCATENATE($D53,".",$E53,".",$F53),IN_1G!$A$2:$Y$3000,23,FALSE))</f>
        <v>0</v>
      </c>
      <c r="Z53" s="2318">
        <f>IF(ISERROR(VLOOKUP(CONCATENATE($D53,".",$E53,".",$F53),IN_1G!$A$2:$Y$3000,24,FALSE))=TRUE,"",VLOOKUP(CONCATENATE($D53,".",$E53,".",$F53),IN_1G!$A$2:$Y$3000,24,FALSE))</f>
        <v>0</v>
      </c>
      <c r="AA53" s="2318">
        <f>IF(ISERROR(VLOOKUP(CONCATENATE($D53,".",$E53,".",$F53),IN_1G!$A$2:$Y$3000,25,FALSE))=TRUE,"",VLOOKUP(CONCATENATE($D53,".",$E53,".",$F53),IN_1G!$A$2:$Y$3000,25,FALSE))</f>
        <v>0</v>
      </c>
      <c r="AB53" s="2318">
        <f>IF(ISERROR(VLOOKUP(CONCATENATE($D53,".",$E53,".",$F53),IN_1G!$A$2:$AA$3000,26,FALSE))=TRUE,"",VLOOKUP(CONCATENATE($D53,".",$E53,".",$F53),IN_1G!$A$2:$AA$3000,26,FALSE))</f>
        <v>0</v>
      </c>
      <c r="AC53" s="2318">
        <f>IF(ISERROR(VLOOKUP(CONCATENATE($D53,".",$E53,".",$F53),IN_1G!$A$2:$AA$3000,27,FALSE))=TRUE,"",VLOOKUP(CONCATENATE($D53,".",$E53,".",$F53),IN_1G!$A$2:$AA$3000,27,FALSE))</f>
        <v>0</v>
      </c>
      <c r="AD53" s="2296">
        <f t="shared" si="0"/>
        <v>3</v>
      </c>
      <c r="AE53" s="2289"/>
      <c r="AF53" s="2313"/>
      <c r="AG53" s="2313"/>
      <c r="AH53" s="2313"/>
      <c r="AI53" s="2290"/>
      <c r="AJ53" s="2290"/>
      <c r="AK53" s="2290"/>
      <c r="AL53" s="2290"/>
    </row>
    <row r="54" spans="1:38" ht="29.7" customHeight="1" thickBot="1" x14ac:dyDescent="0.4">
      <c r="A54" s="2776"/>
      <c r="B54" s="2759"/>
      <c r="C54" s="2317" t="s">
        <v>2566</v>
      </c>
      <c r="D54" s="2295">
        <v>2</v>
      </c>
      <c r="E54" s="2295">
        <v>18</v>
      </c>
      <c r="F54" s="2295">
        <v>48</v>
      </c>
      <c r="G54" s="2318">
        <v>0</v>
      </c>
      <c r="H54" s="2318">
        <f>IF(ISERROR(VLOOKUP(CONCATENATE($D54,".",$E54,".",$F54),IN_1G!$A$2:$Y$3000,6,FALSE))=TRUE,"",VLOOKUP(CONCATENATE($D54,".",$E54,".",$F54),IN_1G!$A$2:$Y$3000,6,FALSE))</f>
        <v>0</v>
      </c>
      <c r="I54" s="2318">
        <f>IF(ISERROR(VLOOKUP(CONCATENATE($D54,".",$E54,".",$F54),IN_1G!$A$2:$Y$3000,7,FALSE))=TRUE,"",VLOOKUP(CONCATENATE($D54,".",$E54,".",$F54),IN_1G!$A$2:$Y$3000,7,FALSE))</f>
        <v>0</v>
      </c>
      <c r="J54" s="2318">
        <f>IF(ISERROR(VLOOKUP(CONCATENATE($D54,".",$E54,".",$F54),IN_1G!$A$2:$Y$3000,8,FALSE))=TRUE,"",VLOOKUP(CONCATENATE($D54,".",$E54,".",$F54),IN_1G!$A$2:$Y$3000,8,FALSE))</f>
        <v>0</v>
      </c>
      <c r="K54" s="2318">
        <f>IF(ISERROR(VLOOKUP(CONCATENATE($D54,".",$E54,".",$F54),IN_1G!$A$2:$Y$3000,9,FALSE))=TRUE,"",VLOOKUP(CONCATENATE($D54,".",$E54,".",$F54),IN_1G!$A$2:$Y$3000,9,FALSE))</f>
        <v>0</v>
      </c>
      <c r="L54" s="2318">
        <f>IF(ISERROR(VLOOKUP(CONCATENATE($D54,".",$E54,".",$F54),IN_1G!$A$2:$Y$3000,10,FALSE))=TRUE,"",VLOOKUP(CONCATENATE($D54,".",$E54,".",$F54),IN_1G!$A$2:$Y$3000,10,FALSE))</f>
        <v>0</v>
      </c>
      <c r="M54" s="2318">
        <f>IF(ISERROR(VLOOKUP(CONCATENATE($D54,".",$E54,".",$F54),IN_1G!$A$2:$Y$3000,11,FALSE))=TRUE,"",VLOOKUP(CONCATENATE($D54,".",$E54,".",$F54),IN_1G!$A$2:$Y$3000,11,FALSE))</f>
        <v>0</v>
      </c>
      <c r="N54" s="2318">
        <f>IF(ISERROR(VLOOKUP(CONCATENATE($D54,".",$E54,".",$F54),IN_1G!$A$2:$Y$3000,12,FALSE))=TRUE,"",VLOOKUP(CONCATENATE($D54,".",$E54,".",$F54),IN_1G!$A$2:$Y$3000,12,FALSE))</f>
        <v>0</v>
      </c>
      <c r="O54" s="2318">
        <f>IF(ISERROR(VLOOKUP(CONCATENATE($D54,".",$E54,".",$F54),IN_1G!$A$2:$Y$3000,13,FALSE))=TRUE,"",VLOOKUP(CONCATENATE($D54,".",$E54,".",$F54),IN_1G!$A$2:$Y$3000,13,FALSE))</f>
        <v>0</v>
      </c>
      <c r="P54" s="2318">
        <f>IF(ISERROR(VLOOKUP(CONCATENATE($D54,".",$E54,".",$F54),IN_1G!$A$2:$Y$3000,14,FALSE))=TRUE,"",VLOOKUP(CONCATENATE($D54,".",$E54,".",$F54),IN_1G!$A$2:$Y$3000,14,FALSE))</f>
        <v>0</v>
      </c>
      <c r="Q54" s="2318">
        <f>IF(ISERROR(VLOOKUP(CONCATENATE($D54,".",$E54,".",$F54),IN_1G!$A$2:$Y$3000,15,FALSE))=TRUE,"",VLOOKUP(CONCATENATE($D54,".",$E54,".",$F54),IN_1G!$A$2:$Y$3000,15,FALSE))</f>
        <v>0</v>
      </c>
      <c r="R54" s="2318">
        <f>IF(ISERROR(VLOOKUP(CONCATENATE($D54,".",$E54,".",$F54),IN_1G!$A$2:$Y$3000,16,FALSE))=TRUE,"",VLOOKUP(CONCATENATE($D54,".",$E54,".",$F54),IN_1G!$A$2:$Y$3000,16,FALSE))</f>
        <v>0</v>
      </c>
      <c r="S54" s="2318">
        <f>IF(ISERROR(VLOOKUP(CONCATENATE($D54,".",$E54,".",$F54),IN_1G!$A$2:$Y$3000,17,FALSE))=TRUE,"",VLOOKUP(CONCATENATE($D54,".",$E54,".",$F54),IN_1G!$A$2:$Y$3000,17,FALSE))</f>
        <v>0</v>
      </c>
      <c r="T54" s="2318">
        <f>IF(ISERROR(VLOOKUP(CONCATENATE($D54,".",$E54,".",$F54),IN_1G!$A$2:$Y$3000,18,FALSE))=TRUE,"",VLOOKUP(CONCATENATE($D54,".",$E54,".",$F54),IN_1G!$A$2:$Y$3000,18,FALSE))</f>
        <v>0</v>
      </c>
      <c r="U54" s="2318">
        <f>IF(ISERROR(VLOOKUP(CONCATENATE($D54,".",$E54,".",$F54),IN_1G!$A$2:$Y$3000,19,FALSE))=TRUE,"",VLOOKUP(CONCATENATE($D54,".",$E54,".",$F54),IN_1G!$A$2:$Y$3000,19,FALSE))</f>
        <v>0</v>
      </c>
      <c r="V54" s="2318">
        <f>IF(ISERROR(VLOOKUP(CONCATENATE($D54,".",$E54,".",$F54),IN_1G!$A$2:$Y$3000,20,FALSE))=TRUE,"",VLOOKUP(CONCATENATE($D54,".",$E54,".",$F54),IN_1G!$A$2:$Y$3000,20,FALSE))</f>
        <v>0</v>
      </c>
      <c r="W54" s="2318">
        <f>IF(ISERROR(VLOOKUP(CONCATENATE($D54,".",$E54,".",$F54),IN_1G!$A$2:$Y$3000,21,FALSE))=TRUE,"",VLOOKUP(CONCATENATE($D54,".",$E54,".",$F54),IN_1G!$A$2:$Y$3000,21,FALSE))</f>
        <v>0</v>
      </c>
      <c r="X54" s="2318">
        <f>IF(ISERROR(VLOOKUP(CONCATENATE($D54,".",$E54,".",$F54),IN_1G!$A$2:$Y$3000,22,FALSE))=TRUE,"",VLOOKUP(CONCATENATE($D54,".",$E54,".",$F54),IN_1G!$A$2:$Y$3000,22,FALSE))</f>
        <v>0</v>
      </c>
      <c r="Y54" s="2318">
        <f>IF(ISERROR(VLOOKUP(CONCATENATE($D54,".",$E54,".",$F54),IN_1G!$A$2:$Y$3000,23,FALSE))=TRUE,"",VLOOKUP(CONCATENATE($D54,".",$E54,".",$F54),IN_1G!$A$2:$Y$3000,23,FALSE))</f>
        <v>0</v>
      </c>
      <c r="Z54" s="2318">
        <f>IF(ISERROR(VLOOKUP(CONCATENATE($D54,".",$E54,".",$F54),IN_1G!$A$2:$Y$3000,24,FALSE))=TRUE,"",VLOOKUP(CONCATENATE($D54,".",$E54,".",$F54),IN_1G!$A$2:$Y$3000,24,FALSE))</f>
        <v>0</v>
      </c>
      <c r="AA54" s="2318">
        <f>IF(ISERROR(VLOOKUP(CONCATENATE($D54,".",$E54,".",$F54),IN_1G!$A$2:$Y$3000,25,FALSE))=TRUE,"",VLOOKUP(CONCATENATE($D54,".",$E54,".",$F54),IN_1G!$A$2:$Y$3000,25,FALSE))</f>
        <v>0</v>
      </c>
      <c r="AB54" s="2318">
        <f>IF(ISERROR(VLOOKUP(CONCATENATE($D54,".",$E54,".",$F54),IN_1G!$A$2:$AA$3000,26,FALSE))=TRUE,"",VLOOKUP(CONCATENATE($D54,".",$E54,".",$F54),IN_1G!$A$2:$AA$3000,26,FALSE))</f>
        <v>0</v>
      </c>
      <c r="AC54" s="2318">
        <f>IF(ISERROR(VLOOKUP(CONCATENATE($D54,".",$E54,".",$F54),IN_1G!$A$2:$AA$3000,27,FALSE))=TRUE,"",VLOOKUP(CONCATENATE($D54,".",$E54,".",$F54),IN_1G!$A$2:$AA$3000,27,FALSE))</f>
        <v>0</v>
      </c>
      <c r="AD54" s="2296">
        <f t="shared" si="0"/>
        <v>0</v>
      </c>
      <c r="AE54" s="2289"/>
      <c r="AF54" s="2313"/>
      <c r="AG54" s="2313"/>
      <c r="AH54" s="2313"/>
      <c r="AI54" s="2297"/>
      <c r="AJ54" s="2297"/>
      <c r="AK54" s="2297"/>
      <c r="AL54" s="2297"/>
    </row>
    <row r="55" spans="1:38" ht="15" customHeight="1" thickBot="1" x14ac:dyDescent="0.4">
      <c r="A55" s="2774" t="s">
        <v>417</v>
      </c>
      <c r="B55" s="2766" t="s">
        <v>2563</v>
      </c>
      <c r="C55" s="2308" t="s">
        <v>2564</v>
      </c>
      <c r="D55" s="2295">
        <v>3</v>
      </c>
      <c r="E55" s="2295">
        <v>19</v>
      </c>
      <c r="F55" s="2293">
        <v>49</v>
      </c>
      <c r="G55" s="2318">
        <v>0</v>
      </c>
      <c r="H55" s="2318">
        <f>IF(ISERROR(VLOOKUP(CONCATENATE($D55,".",$E55,".",$F55),IN_1G!$A$2:$Y$3000,6,FALSE))=TRUE,"",VLOOKUP(CONCATENATE($D55,".",$E55,".",$F55),IN_1G!$A$2:$Y$3000,6,FALSE))</f>
        <v>0</v>
      </c>
      <c r="I55" s="2318">
        <f>IF(ISERROR(VLOOKUP(CONCATENATE($D55,".",$E55,".",$F55),IN_1G!$A$2:$Y$3000,7,FALSE))=TRUE,"",VLOOKUP(CONCATENATE($D55,".",$E55,".",$F55),IN_1G!$A$2:$Y$3000,7,FALSE))</f>
        <v>0</v>
      </c>
      <c r="J55" s="2318">
        <f>IF(ISERROR(VLOOKUP(CONCATENATE($D55,".",$E55,".",$F55),IN_1G!$A$2:$Y$3000,8,FALSE))=TRUE,"",VLOOKUP(CONCATENATE($D55,".",$E55,".",$F55),IN_1G!$A$2:$Y$3000,8,FALSE))</f>
        <v>0</v>
      </c>
      <c r="K55" s="2318">
        <f>IF(ISERROR(VLOOKUP(CONCATENATE($D55,".",$E55,".",$F55),IN_1G!$A$2:$Y$3000,9,FALSE))=TRUE,"",VLOOKUP(CONCATENATE($D55,".",$E55,".",$F55),IN_1G!$A$2:$Y$3000,9,FALSE))</f>
        <v>0</v>
      </c>
      <c r="L55" s="2318">
        <f>IF(ISERROR(VLOOKUP(CONCATENATE($D55,".",$E55,".",$F55),IN_1G!$A$2:$Y$3000,10,FALSE))=TRUE,"",VLOOKUP(CONCATENATE($D55,".",$E55,".",$F55),IN_1G!$A$2:$Y$3000,10,FALSE))</f>
        <v>0</v>
      </c>
      <c r="M55" s="2318">
        <f>IF(ISERROR(VLOOKUP(CONCATENATE($D55,".",$E55,".",$F55),IN_1G!$A$2:$Y$3000,11,FALSE))=TRUE,"",VLOOKUP(CONCATENATE($D55,".",$E55,".",$F55),IN_1G!$A$2:$Y$3000,11,FALSE))</f>
        <v>0</v>
      </c>
      <c r="N55" s="2318">
        <f>IF(ISERROR(VLOOKUP(CONCATENATE($D55,".",$E55,".",$F55),IN_1G!$A$2:$Y$3000,12,FALSE))=TRUE,"",VLOOKUP(CONCATENATE($D55,".",$E55,".",$F55),IN_1G!$A$2:$Y$3000,12,FALSE))</f>
        <v>0</v>
      </c>
      <c r="O55" s="2318">
        <f>IF(ISERROR(VLOOKUP(CONCATENATE($D55,".",$E55,".",$F55),IN_1G!$A$2:$Y$3000,13,FALSE))=TRUE,"",VLOOKUP(CONCATENATE($D55,".",$E55,".",$F55),IN_1G!$A$2:$Y$3000,13,FALSE))</f>
        <v>0</v>
      </c>
      <c r="P55" s="2318">
        <f>IF(ISERROR(VLOOKUP(CONCATENATE($D55,".",$E55,".",$F55),IN_1G!$A$2:$Y$3000,14,FALSE))=TRUE,"",VLOOKUP(CONCATENATE($D55,".",$E55,".",$F55),IN_1G!$A$2:$Y$3000,14,FALSE))</f>
        <v>0</v>
      </c>
      <c r="Q55" s="2318">
        <f>IF(ISERROR(VLOOKUP(CONCATENATE($D55,".",$E55,".",$F55),IN_1G!$A$2:$Y$3000,15,FALSE))=TRUE,"",VLOOKUP(CONCATENATE($D55,".",$E55,".",$F55),IN_1G!$A$2:$Y$3000,15,FALSE))</f>
        <v>0</v>
      </c>
      <c r="R55" s="2318">
        <f>IF(ISERROR(VLOOKUP(CONCATENATE($D55,".",$E55,".",$F55),IN_1G!$A$2:$Y$3000,16,FALSE))=TRUE,"",VLOOKUP(CONCATENATE($D55,".",$E55,".",$F55),IN_1G!$A$2:$Y$3000,16,FALSE))</f>
        <v>0</v>
      </c>
      <c r="S55" s="2318">
        <f>IF(ISERROR(VLOOKUP(CONCATENATE($D55,".",$E55,".",$F55),IN_1G!$A$2:$Y$3000,17,FALSE))=TRUE,"",VLOOKUP(CONCATENATE($D55,".",$E55,".",$F55),IN_1G!$A$2:$Y$3000,17,FALSE))</f>
        <v>0</v>
      </c>
      <c r="T55" s="2318">
        <f>IF(ISERROR(VLOOKUP(CONCATENATE($D55,".",$E55,".",$F55),IN_1G!$A$2:$Y$3000,18,FALSE))=TRUE,"",VLOOKUP(CONCATENATE($D55,".",$E55,".",$F55),IN_1G!$A$2:$Y$3000,18,FALSE))</f>
        <v>0</v>
      </c>
      <c r="U55" s="2318">
        <f>IF(ISERROR(VLOOKUP(CONCATENATE($D55,".",$E55,".",$F55),IN_1G!$A$2:$Y$3000,19,FALSE))=TRUE,"",VLOOKUP(CONCATENATE($D55,".",$E55,".",$F55),IN_1G!$A$2:$Y$3000,19,FALSE))</f>
        <v>0</v>
      </c>
      <c r="V55" s="2318">
        <f>IF(ISERROR(VLOOKUP(CONCATENATE($D55,".",$E55,".",$F55),IN_1G!$A$2:$Y$3000,20,FALSE))=TRUE,"",VLOOKUP(CONCATENATE($D55,".",$E55,".",$F55),IN_1G!$A$2:$Y$3000,20,FALSE))</f>
        <v>0</v>
      </c>
      <c r="W55" s="2318">
        <f>IF(ISERROR(VLOOKUP(CONCATENATE($D55,".",$E55,".",$F55),IN_1G!$A$2:$Y$3000,21,FALSE))=TRUE,"",VLOOKUP(CONCATENATE($D55,".",$E55,".",$F55),IN_1G!$A$2:$Y$3000,21,FALSE))</f>
        <v>0</v>
      </c>
      <c r="X55" s="2318">
        <f>IF(ISERROR(VLOOKUP(CONCATENATE($D55,".",$E55,".",$F55),IN_1G!$A$2:$Y$3000,22,FALSE))=TRUE,"",VLOOKUP(CONCATENATE($D55,".",$E55,".",$F55),IN_1G!$A$2:$Y$3000,22,FALSE))</f>
        <v>0</v>
      </c>
      <c r="Y55" s="2318">
        <f>IF(ISERROR(VLOOKUP(CONCATENATE($D55,".",$E55,".",$F55),IN_1G!$A$2:$Y$3000,23,FALSE))=TRUE,"",VLOOKUP(CONCATENATE($D55,".",$E55,".",$F55),IN_1G!$A$2:$Y$3000,23,FALSE))</f>
        <v>0</v>
      </c>
      <c r="Z55" s="2318">
        <f>IF(ISERROR(VLOOKUP(CONCATENATE($D55,".",$E55,".",$F55),IN_1G!$A$2:$Y$3000,24,FALSE))=TRUE,"",VLOOKUP(CONCATENATE($D55,".",$E55,".",$F55),IN_1G!$A$2:$Y$3000,24,FALSE))</f>
        <v>0</v>
      </c>
      <c r="AA55" s="2318">
        <f>IF(ISERROR(VLOOKUP(CONCATENATE($D55,".",$E55,".",$F55),IN_1G!$A$2:$Y$3000,25,FALSE))=TRUE,"",VLOOKUP(CONCATENATE($D55,".",$E55,".",$F55),IN_1G!$A$2:$Y$3000,25,FALSE))</f>
        <v>0</v>
      </c>
      <c r="AB55" s="2318">
        <f>IF(ISERROR(VLOOKUP(CONCATENATE($D55,".",$E55,".",$F55),IN_1G!$A$2:$AA$3000,26,FALSE))=TRUE,"",VLOOKUP(CONCATENATE($D55,".",$E55,".",$F55),IN_1G!$A$2:$AA$3000,26,FALSE))</f>
        <v>0</v>
      </c>
      <c r="AC55" s="2318">
        <f>IF(ISERROR(VLOOKUP(CONCATENATE($D55,".",$E55,".",$F55),IN_1G!$A$2:$AA$3000,27,FALSE))=TRUE,"",VLOOKUP(CONCATENATE($D55,".",$E55,".",$F55),IN_1G!$A$2:$AA$3000,27,FALSE))</f>
        <v>0</v>
      </c>
      <c r="AD55" s="2296">
        <f t="shared" si="0"/>
        <v>0</v>
      </c>
      <c r="AE55" s="2289"/>
      <c r="AF55" s="2313"/>
      <c r="AG55" s="2313"/>
      <c r="AH55" s="2313"/>
      <c r="AI55" s="2290"/>
      <c r="AJ55" s="2290"/>
      <c r="AK55" s="2290"/>
      <c r="AL55" s="2290"/>
    </row>
    <row r="56" spans="1:38" ht="29.7" customHeight="1" thickBot="1" x14ac:dyDescent="0.4">
      <c r="A56" s="2775"/>
      <c r="B56" s="2767"/>
      <c r="C56" s="2309" t="s">
        <v>2565</v>
      </c>
      <c r="D56" s="2295">
        <v>3</v>
      </c>
      <c r="E56" s="2295">
        <v>19</v>
      </c>
      <c r="F56" s="2295">
        <v>50</v>
      </c>
      <c r="G56" s="2318">
        <v>0</v>
      </c>
      <c r="H56" s="2318">
        <f>IF(ISERROR(VLOOKUP(CONCATENATE($D56,".",$E56,".",$F56),IN_1G!$A$2:$Y$3000,6,FALSE))=TRUE,"",VLOOKUP(CONCATENATE($D56,".",$E56,".",$F56),IN_1G!$A$2:$Y$3000,6,FALSE))</f>
        <v>0</v>
      </c>
      <c r="I56" s="2318">
        <f>IF(ISERROR(VLOOKUP(CONCATENATE($D56,".",$E56,".",$F56),IN_1G!$A$2:$Y$3000,7,FALSE))=TRUE,"",VLOOKUP(CONCATENATE($D56,".",$E56,".",$F56),IN_1G!$A$2:$Y$3000,7,FALSE))</f>
        <v>0</v>
      </c>
      <c r="J56" s="2318">
        <f>IF(ISERROR(VLOOKUP(CONCATENATE($D56,".",$E56,".",$F56),IN_1G!$A$2:$Y$3000,8,FALSE))=TRUE,"",VLOOKUP(CONCATENATE($D56,".",$E56,".",$F56),IN_1G!$A$2:$Y$3000,8,FALSE))</f>
        <v>0</v>
      </c>
      <c r="K56" s="2318">
        <f>IF(ISERROR(VLOOKUP(CONCATENATE($D56,".",$E56,".",$F56),IN_1G!$A$2:$Y$3000,9,FALSE))=TRUE,"",VLOOKUP(CONCATENATE($D56,".",$E56,".",$F56),IN_1G!$A$2:$Y$3000,9,FALSE))</f>
        <v>0</v>
      </c>
      <c r="L56" s="2318">
        <f>IF(ISERROR(VLOOKUP(CONCATENATE($D56,".",$E56,".",$F56),IN_1G!$A$2:$Y$3000,10,FALSE))=TRUE,"",VLOOKUP(CONCATENATE($D56,".",$E56,".",$F56),IN_1G!$A$2:$Y$3000,10,FALSE))</f>
        <v>0</v>
      </c>
      <c r="M56" s="2318">
        <f>IF(ISERROR(VLOOKUP(CONCATENATE($D56,".",$E56,".",$F56),IN_1G!$A$2:$Y$3000,11,FALSE))=TRUE,"",VLOOKUP(CONCATENATE($D56,".",$E56,".",$F56),IN_1G!$A$2:$Y$3000,11,FALSE))</f>
        <v>0</v>
      </c>
      <c r="N56" s="2318">
        <f>IF(ISERROR(VLOOKUP(CONCATENATE($D56,".",$E56,".",$F56),IN_1G!$A$2:$Y$3000,12,FALSE))=TRUE,"",VLOOKUP(CONCATENATE($D56,".",$E56,".",$F56),IN_1G!$A$2:$Y$3000,12,FALSE))</f>
        <v>0</v>
      </c>
      <c r="O56" s="2318">
        <f>IF(ISERROR(VLOOKUP(CONCATENATE($D56,".",$E56,".",$F56),IN_1G!$A$2:$Y$3000,13,FALSE))=TRUE,"",VLOOKUP(CONCATENATE($D56,".",$E56,".",$F56),IN_1G!$A$2:$Y$3000,13,FALSE))</f>
        <v>0</v>
      </c>
      <c r="P56" s="2318">
        <f>IF(ISERROR(VLOOKUP(CONCATENATE($D56,".",$E56,".",$F56),IN_1G!$A$2:$Y$3000,14,FALSE))=TRUE,"",VLOOKUP(CONCATENATE($D56,".",$E56,".",$F56),IN_1G!$A$2:$Y$3000,14,FALSE))</f>
        <v>0</v>
      </c>
      <c r="Q56" s="2318">
        <f>IF(ISERROR(VLOOKUP(CONCATENATE($D56,".",$E56,".",$F56),IN_1G!$A$2:$Y$3000,15,FALSE))=TRUE,"",VLOOKUP(CONCATENATE($D56,".",$E56,".",$F56),IN_1G!$A$2:$Y$3000,15,FALSE))</f>
        <v>0</v>
      </c>
      <c r="R56" s="2318">
        <f>IF(ISERROR(VLOOKUP(CONCATENATE($D56,".",$E56,".",$F56),IN_1G!$A$2:$Y$3000,16,FALSE))=TRUE,"",VLOOKUP(CONCATENATE($D56,".",$E56,".",$F56),IN_1G!$A$2:$Y$3000,16,FALSE))</f>
        <v>0</v>
      </c>
      <c r="S56" s="2318">
        <f>IF(ISERROR(VLOOKUP(CONCATENATE($D56,".",$E56,".",$F56),IN_1G!$A$2:$Y$3000,17,FALSE))=TRUE,"",VLOOKUP(CONCATENATE($D56,".",$E56,".",$F56),IN_1G!$A$2:$Y$3000,17,FALSE))</f>
        <v>0</v>
      </c>
      <c r="T56" s="2318">
        <f>IF(ISERROR(VLOOKUP(CONCATENATE($D56,".",$E56,".",$F56),IN_1G!$A$2:$Y$3000,18,FALSE))=TRUE,"",VLOOKUP(CONCATENATE($D56,".",$E56,".",$F56),IN_1G!$A$2:$Y$3000,18,FALSE))</f>
        <v>0</v>
      </c>
      <c r="U56" s="2318">
        <f>IF(ISERROR(VLOOKUP(CONCATENATE($D56,".",$E56,".",$F56),IN_1G!$A$2:$Y$3000,19,FALSE))=TRUE,"",VLOOKUP(CONCATENATE($D56,".",$E56,".",$F56),IN_1G!$A$2:$Y$3000,19,FALSE))</f>
        <v>0</v>
      </c>
      <c r="V56" s="2318">
        <f>IF(ISERROR(VLOOKUP(CONCATENATE($D56,".",$E56,".",$F56),IN_1G!$A$2:$Y$3000,20,FALSE))=TRUE,"",VLOOKUP(CONCATENATE($D56,".",$E56,".",$F56),IN_1G!$A$2:$Y$3000,20,FALSE))</f>
        <v>0</v>
      </c>
      <c r="W56" s="2318">
        <f>IF(ISERROR(VLOOKUP(CONCATENATE($D56,".",$E56,".",$F56),IN_1G!$A$2:$Y$3000,21,FALSE))=TRUE,"",VLOOKUP(CONCATENATE($D56,".",$E56,".",$F56),IN_1G!$A$2:$Y$3000,21,FALSE))</f>
        <v>0</v>
      </c>
      <c r="X56" s="2318">
        <f>IF(ISERROR(VLOOKUP(CONCATENATE($D56,".",$E56,".",$F56),IN_1G!$A$2:$Y$3000,22,FALSE))=TRUE,"",VLOOKUP(CONCATENATE($D56,".",$E56,".",$F56),IN_1G!$A$2:$Y$3000,22,FALSE))</f>
        <v>0</v>
      </c>
      <c r="Y56" s="2318">
        <f>IF(ISERROR(VLOOKUP(CONCATENATE($D56,".",$E56,".",$F56),IN_1G!$A$2:$Y$3000,23,FALSE))=TRUE,"",VLOOKUP(CONCATENATE($D56,".",$E56,".",$F56),IN_1G!$A$2:$Y$3000,23,FALSE))</f>
        <v>0</v>
      </c>
      <c r="Z56" s="2318">
        <f>IF(ISERROR(VLOOKUP(CONCATENATE($D56,".",$E56,".",$F56),IN_1G!$A$2:$Y$3000,24,FALSE))=TRUE,"",VLOOKUP(CONCATENATE($D56,".",$E56,".",$F56),IN_1G!$A$2:$Y$3000,24,FALSE))</f>
        <v>0</v>
      </c>
      <c r="AA56" s="2318">
        <f>IF(ISERROR(VLOOKUP(CONCATENATE($D56,".",$E56,".",$F56),IN_1G!$A$2:$Y$3000,25,FALSE))=TRUE,"",VLOOKUP(CONCATENATE($D56,".",$E56,".",$F56),IN_1G!$A$2:$Y$3000,25,FALSE))</f>
        <v>0</v>
      </c>
      <c r="AB56" s="2318">
        <f>IF(ISERROR(VLOOKUP(CONCATENATE($D56,".",$E56,".",$F56),IN_1G!$A$2:$AA$3000,26,FALSE))=TRUE,"",VLOOKUP(CONCATENATE($D56,".",$E56,".",$F56),IN_1G!$A$2:$AA$3000,26,FALSE))</f>
        <v>0</v>
      </c>
      <c r="AC56" s="2318">
        <f>IF(ISERROR(VLOOKUP(CONCATENATE($D56,".",$E56,".",$F56),IN_1G!$A$2:$AA$3000,27,FALSE))=TRUE,"",VLOOKUP(CONCATENATE($D56,".",$E56,".",$F56),IN_1G!$A$2:$AA$3000,27,FALSE))</f>
        <v>0</v>
      </c>
      <c r="AD56" s="2296">
        <f t="shared" si="0"/>
        <v>0</v>
      </c>
      <c r="AE56" s="2289"/>
      <c r="AF56" s="2313"/>
      <c r="AG56" s="2313"/>
      <c r="AH56" s="2313"/>
      <c r="AI56" s="2297"/>
      <c r="AJ56" s="2297"/>
      <c r="AK56" s="2297"/>
      <c r="AL56" s="2297"/>
    </row>
    <row r="57" spans="1:38" ht="29.7" customHeight="1" thickBot="1" x14ac:dyDescent="0.4">
      <c r="A57" s="2775"/>
      <c r="B57" s="2767"/>
      <c r="C57" s="2309" t="s">
        <v>2566</v>
      </c>
      <c r="D57" s="2295">
        <v>3</v>
      </c>
      <c r="E57" s="2295">
        <v>19</v>
      </c>
      <c r="F57" s="2293">
        <v>51</v>
      </c>
      <c r="G57" s="2318">
        <v>0</v>
      </c>
      <c r="H57" s="2318">
        <f>IF(ISERROR(VLOOKUP(CONCATENATE($D57,".",$E57,".",$F57),IN_1G!$A$2:$Y$3000,6,FALSE))=TRUE,"",VLOOKUP(CONCATENATE($D57,".",$E57,".",$F57),IN_1G!$A$2:$Y$3000,6,FALSE))</f>
        <v>0</v>
      </c>
      <c r="I57" s="2318">
        <f>IF(ISERROR(VLOOKUP(CONCATENATE($D57,".",$E57,".",$F57),IN_1G!$A$2:$Y$3000,7,FALSE))=TRUE,"",VLOOKUP(CONCATENATE($D57,".",$E57,".",$F57),IN_1G!$A$2:$Y$3000,7,FALSE))</f>
        <v>0</v>
      </c>
      <c r="J57" s="2318">
        <f>IF(ISERROR(VLOOKUP(CONCATENATE($D57,".",$E57,".",$F57),IN_1G!$A$2:$Y$3000,8,FALSE))=TRUE,"",VLOOKUP(CONCATENATE($D57,".",$E57,".",$F57),IN_1G!$A$2:$Y$3000,8,FALSE))</f>
        <v>0</v>
      </c>
      <c r="K57" s="2318">
        <f>IF(ISERROR(VLOOKUP(CONCATENATE($D57,".",$E57,".",$F57),IN_1G!$A$2:$Y$3000,9,FALSE))=TRUE,"",VLOOKUP(CONCATENATE($D57,".",$E57,".",$F57),IN_1G!$A$2:$Y$3000,9,FALSE))</f>
        <v>0</v>
      </c>
      <c r="L57" s="2318">
        <f>IF(ISERROR(VLOOKUP(CONCATENATE($D57,".",$E57,".",$F57),IN_1G!$A$2:$Y$3000,10,FALSE))=TRUE,"",VLOOKUP(CONCATENATE($D57,".",$E57,".",$F57),IN_1G!$A$2:$Y$3000,10,FALSE))</f>
        <v>0</v>
      </c>
      <c r="M57" s="2318">
        <f>IF(ISERROR(VLOOKUP(CONCATENATE($D57,".",$E57,".",$F57),IN_1G!$A$2:$Y$3000,11,FALSE))=TRUE,"",VLOOKUP(CONCATENATE($D57,".",$E57,".",$F57),IN_1G!$A$2:$Y$3000,11,FALSE))</f>
        <v>0</v>
      </c>
      <c r="N57" s="2318">
        <f>IF(ISERROR(VLOOKUP(CONCATENATE($D57,".",$E57,".",$F57),IN_1G!$A$2:$Y$3000,12,FALSE))=TRUE,"",VLOOKUP(CONCATENATE($D57,".",$E57,".",$F57),IN_1G!$A$2:$Y$3000,12,FALSE))</f>
        <v>0</v>
      </c>
      <c r="O57" s="2318">
        <f>IF(ISERROR(VLOOKUP(CONCATENATE($D57,".",$E57,".",$F57),IN_1G!$A$2:$Y$3000,13,FALSE))=TRUE,"",VLOOKUP(CONCATENATE($D57,".",$E57,".",$F57),IN_1G!$A$2:$Y$3000,13,FALSE))</f>
        <v>0</v>
      </c>
      <c r="P57" s="2318">
        <f>IF(ISERROR(VLOOKUP(CONCATENATE($D57,".",$E57,".",$F57),IN_1G!$A$2:$Y$3000,14,FALSE))=TRUE,"",VLOOKUP(CONCATENATE($D57,".",$E57,".",$F57),IN_1G!$A$2:$Y$3000,14,FALSE))</f>
        <v>0</v>
      </c>
      <c r="Q57" s="2318">
        <f>IF(ISERROR(VLOOKUP(CONCATENATE($D57,".",$E57,".",$F57),IN_1G!$A$2:$Y$3000,15,FALSE))=TRUE,"",VLOOKUP(CONCATENATE($D57,".",$E57,".",$F57),IN_1G!$A$2:$Y$3000,15,FALSE))</f>
        <v>0</v>
      </c>
      <c r="R57" s="2318">
        <f>IF(ISERROR(VLOOKUP(CONCATENATE($D57,".",$E57,".",$F57),IN_1G!$A$2:$Y$3000,16,FALSE))=TRUE,"",VLOOKUP(CONCATENATE($D57,".",$E57,".",$F57),IN_1G!$A$2:$Y$3000,16,FALSE))</f>
        <v>0</v>
      </c>
      <c r="S57" s="2318">
        <f>IF(ISERROR(VLOOKUP(CONCATENATE($D57,".",$E57,".",$F57),IN_1G!$A$2:$Y$3000,17,FALSE))=TRUE,"",VLOOKUP(CONCATENATE($D57,".",$E57,".",$F57),IN_1G!$A$2:$Y$3000,17,FALSE))</f>
        <v>0</v>
      </c>
      <c r="T57" s="2318">
        <f>IF(ISERROR(VLOOKUP(CONCATENATE($D57,".",$E57,".",$F57),IN_1G!$A$2:$Y$3000,18,FALSE))=TRUE,"",VLOOKUP(CONCATENATE($D57,".",$E57,".",$F57),IN_1G!$A$2:$Y$3000,18,FALSE))</f>
        <v>0</v>
      </c>
      <c r="U57" s="2318">
        <f>IF(ISERROR(VLOOKUP(CONCATENATE($D57,".",$E57,".",$F57),IN_1G!$A$2:$Y$3000,19,FALSE))=TRUE,"",VLOOKUP(CONCATENATE($D57,".",$E57,".",$F57),IN_1G!$A$2:$Y$3000,19,FALSE))</f>
        <v>0</v>
      </c>
      <c r="V57" s="2318">
        <f>IF(ISERROR(VLOOKUP(CONCATENATE($D57,".",$E57,".",$F57),IN_1G!$A$2:$Y$3000,20,FALSE))=TRUE,"",VLOOKUP(CONCATENATE($D57,".",$E57,".",$F57),IN_1G!$A$2:$Y$3000,20,FALSE))</f>
        <v>0</v>
      </c>
      <c r="W57" s="2318">
        <f>IF(ISERROR(VLOOKUP(CONCATENATE($D57,".",$E57,".",$F57),IN_1G!$A$2:$Y$3000,21,FALSE))=TRUE,"",VLOOKUP(CONCATENATE($D57,".",$E57,".",$F57),IN_1G!$A$2:$Y$3000,21,FALSE))</f>
        <v>0</v>
      </c>
      <c r="X57" s="2318">
        <f>IF(ISERROR(VLOOKUP(CONCATENATE($D57,".",$E57,".",$F57),IN_1G!$A$2:$Y$3000,22,FALSE))=TRUE,"",VLOOKUP(CONCATENATE($D57,".",$E57,".",$F57),IN_1G!$A$2:$Y$3000,22,FALSE))</f>
        <v>0</v>
      </c>
      <c r="Y57" s="2318">
        <f>IF(ISERROR(VLOOKUP(CONCATENATE($D57,".",$E57,".",$F57),IN_1G!$A$2:$Y$3000,23,FALSE))=TRUE,"",VLOOKUP(CONCATENATE($D57,".",$E57,".",$F57),IN_1G!$A$2:$Y$3000,23,FALSE))</f>
        <v>0</v>
      </c>
      <c r="Z57" s="2318">
        <f>IF(ISERROR(VLOOKUP(CONCATENATE($D57,".",$E57,".",$F57),IN_1G!$A$2:$Y$3000,24,FALSE))=TRUE,"",VLOOKUP(CONCATENATE($D57,".",$E57,".",$F57),IN_1G!$A$2:$Y$3000,24,FALSE))</f>
        <v>0</v>
      </c>
      <c r="AA57" s="2318">
        <f>IF(ISERROR(VLOOKUP(CONCATENATE($D57,".",$E57,".",$F57),IN_1G!$A$2:$Y$3000,25,FALSE))=TRUE,"",VLOOKUP(CONCATENATE($D57,".",$E57,".",$F57),IN_1G!$A$2:$Y$3000,25,FALSE))</f>
        <v>0</v>
      </c>
      <c r="AB57" s="2318">
        <f>IF(ISERROR(VLOOKUP(CONCATENATE($D57,".",$E57,".",$F57),IN_1G!$A$2:$AA$3000,26,FALSE))=TRUE,"",VLOOKUP(CONCATENATE($D57,".",$E57,".",$F57),IN_1G!$A$2:$AA$3000,26,FALSE))</f>
        <v>0</v>
      </c>
      <c r="AC57" s="2318">
        <f>IF(ISERROR(VLOOKUP(CONCATENATE($D57,".",$E57,".",$F57),IN_1G!$A$2:$AA$3000,27,FALSE))=TRUE,"",VLOOKUP(CONCATENATE($D57,".",$E57,".",$F57),IN_1G!$A$2:$AA$3000,27,FALSE))</f>
        <v>0</v>
      </c>
      <c r="AD57" s="2296">
        <f t="shared" si="0"/>
        <v>0</v>
      </c>
      <c r="AE57" s="2289"/>
      <c r="AF57" s="2313"/>
      <c r="AG57" s="2313"/>
      <c r="AH57" s="2313"/>
      <c r="AI57" s="2297"/>
      <c r="AJ57" s="2297"/>
      <c r="AK57" s="2297"/>
      <c r="AL57" s="2297"/>
    </row>
    <row r="58" spans="1:38" ht="15" customHeight="1" thickBot="1" x14ac:dyDescent="0.4">
      <c r="A58" s="2775"/>
      <c r="B58" s="2758" t="s">
        <v>2567</v>
      </c>
      <c r="C58" s="2309" t="s">
        <v>2568</v>
      </c>
      <c r="D58" s="2295">
        <v>3</v>
      </c>
      <c r="E58" s="2295">
        <v>20</v>
      </c>
      <c r="F58" s="2295">
        <v>52</v>
      </c>
      <c r="G58" s="2318">
        <v>2</v>
      </c>
      <c r="H58" s="2318">
        <f>IF(ISERROR(VLOOKUP(CONCATENATE($D58,".",$E58,".",$F58),IN_1G!$A$2:$Y$3000,6,FALSE))=TRUE,"",VLOOKUP(CONCATENATE($D58,".",$E58,".",$F58),IN_1G!$A$2:$Y$3000,6,FALSE))</f>
        <v>0</v>
      </c>
      <c r="I58" s="2318">
        <f>IF(ISERROR(VLOOKUP(CONCATENATE($D58,".",$E58,".",$F58),IN_1G!$A$2:$Y$3000,7,FALSE))=TRUE,"",VLOOKUP(CONCATENATE($D58,".",$E58,".",$F58),IN_1G!$A$2:$Y$3000,7,FALSE))</f>
        <v>0</v>
      </c>
      <c r="J58" s="2318">
        <f>IF(ISERROR(VLOOKUP(CONCATENATE($D58,".",$E58,".",$F58),IN_1G!$A$2:$Y$3000,8,FALSE))=TRUE,"",VLOOKUP(CONCATENATE($D58,".",$E58,".",$F58),IN_1G!$A$2:$Y$3000,8,FALSE))</f>
        <v>0</v>
      </c>
      <c r="K58" s="2318">
        <f>IF(ISERROR(VLOOKUP(CONCATENATE($D58,".",$E58,".",$F58),IN_1G!$A$2:$Y$3000,9,FALSE))=TRUE,"",VLOOKUP(CONCATENATE($D58,".",$E58,".",$F58),IN_1G!$A$2:$Y$3000,9,FALSE))</f>
        <v>0</v>
      </c>
      <c r="L58" s="2318">
        <f>IF(ISERROR(VLOOKUP(CONCATENATE($D58,".",$E58,".",$F58),IN_1G!$A$2:$Y$3000,10,FALSE))=TRUE,"",VLOOKUP(CONCATENATE($D58,".",$E58,".",$F58),IN_1G!$A$2:$Y$3000,10,FALSE))</f>
        <v>0</v>
      </c>
      <c r="M58" s="2318">
        <f>IF(ISERROR(VLOOKUP(CONCATENATE($D58,".",$E58,".",$F58),IN_1G!$A$2:$Y$3000,11,FALSE))=TRUE,"",VLOOKUP(CONCATENATE($D58,".",$E58,".",$F58),IN_1G!$A$2:$Y$3000,11,FALSE))</f>
        <v>0</v>
      </c>
      <c r="N58" s="2318">
        <f>IF(ISERROR(VLOOKUP(CONCATENATE($D58,".",$E58,".",$F58),IN_1G!$A$2:$Y$3000,12,FALSE))=TRUE,"",VLOOKUP(CONCATENATE($D58,".",$E58,".",$F58),IN_1G!$A$2:$Y$3000,12,FALSE))</f>
        <v>0</v>
      </c>
      <c r="O58" s="2318">
        <f>IF(ISERROR(VLOOKUP(CONCATENATE($D58,".",$E58,".",$F58),IN_1G!$A$2:$Y$3000,13,FALSE))=TRUE,"",VLOOKUP(CONCATENATE($D58,".",$E58,".",$F58),IN_1G!$A$2:$Y$3000,13,FALSE))</f>
        <v>0</v>
      </c>
      <c r="P58" s="2318">
        <f>IF(ISERROR(VLOOKUP(CONCATENATE($D58,".",$E58,".",$F58),IN_1G!$A$2:$Y$3000,14,FALSE))=TRUE,"",VLOOKUP(CONCATENATE($D58,".",$E58,".",$F58),IN_1G!$A$2:$Y$3000,14,FALSE))</f>
        <v>0</v>
      </c>
      <c r="Q58" s="2318">
        <f>IF(ISERROR(VLOOKUP(CONCATENATE($D58,".",$E58,".",$F58),IN_1G!$A$2:$Y$3000,15,FALSE))=TRUE,"",VLOOKUP(CONCATENATE($D58,".",$E58,".",$F58),IN_1G!$A$2:$Y$3000,15,FALSE))</f>
        <v>0</v>
      </c>
      <c r="R58" s="2318">
        <f>IF(ISERROR(VLOOKUP(CONCATENATE($D58,".",$E58,".",$F58),IN_1G!$A$2:$Y$3000,16,FALSE))=TRUE,"",VLOOKUP(CONCATENATE($D58,".",$E58,".",$F58),IN_1G!$A$2:$Y$3000,16,FALSE))</f>
        <v>0</v>
      </c>
      <c r="S58" s="2318">
        <f>IF(ISERROR(VLOOKUP(CONCATENATE($D58,".",$E58,".",$F58),IN_1G!$A$2:$Y$3000,17,FALSE))=TRUE,"",VLOOKUP(CONCATENATE($D58,".",$E58,".",$F58),IN_1G!$A$2:$Y$3000,17,FALSE))</f>
        <v>0</v>
      </c>
      <c r="T58" s="2318">
        <f>IF(ISERROR(VLOOKUP(CONCATENATE($D58,".",$E58,".",$F58),IN_1G!$A$2:$Y$3000,18,FALSE))=TRUE,"",VLOOKUP(CONCATENATE($D58,".",$E58,".",$F58),IN_1G!$A$2:$Y$3000,18,FALSE))</f>
        <v>0</v>
      </c>
      <c r="U58" s="2318">
        <f>IF(ISERROR(VLOOKUP(CONCATENATE($D58,".",$E58,".",$F58),IN_1G!$A$2:$Y$3000,19,FALSE))=TRUE,"",VLOOKUP(CONCATENATE($D58,".",$E58,".",$F58),IN_1G!$A$2:$Y$3000,19,FALSE))</f>
        <v>0</v>
      </c>
      <c r="V58" s="2318">
        <f>IF(ISERROR(VLOOKUP(CONCATENATE($D58,".",$E58,".",$F58),IN_1G!$A$2:$Y$3000,20,FALSE))=TRUE,"",VLOOKUP(CONCATENATE($D58,".",$E58,".",$F58),IN_1G!$A$2:$Y$3000,20,FALSE))</f>
        <v>0</v>
      </c>
      <c r="W58" s="2318">
        <f>IF(ISERROR(VLOOKUP(CONCATENATE($D58,".",$E58,".",$F58),IN_1G!$A$2:$Y$3000,21,FALSE))=TRUE,"",VLOOKUP(CONCATENATE($D58,".",$E58,".",$F58),IN_1G!$A$2:$Y$3000,21,FALSE))</f>
        <v>0</v>
      </c>
      <c r="X58" s="2318">
        <f>IF(ISERROR(VLOOKUP(CONCATENATE($D58,".",$E58,".",$F58),IN_1G!$A$2:$Y$3000,22,FALSE))=TRUE,"",VLOOKUP(CONCATENATE($D58,".",$E58,".",$F58),IN_1G!$A$2:$Y$3000,22,FALSE))</f>
        <v>0</v>
      </c>
      <c r="Y58" s="2318">
        <f>IF(ISERROR(VLOOKUP(CONCATENATE($D58,".",$E58,".",$F58),IN_1G!$A$2:$Y$3000,23,FALSE))=TRUE,"",VLOOKUP(CONCATENATE($D58,".",$E58,".",$F58),IN_1G!$A$2:$Y$3000,23,FALSE))</f>
        <v>0</v>
      </c>
      <c r="Z58" s="2318">
        <f>IF(ISERROR(VLOOKUP(CONCATENATE($D58,".",$E58,".",$F58),IN_1G!$A$2:$Y$3000,24,FALSE))=TRUE,"",VLOOKUP(CONCATENATE($D58,".",$E58,".",$F58),IN_1G!$A$2:$Y$3000,24,FALSE))</f>
        <v>0</v>
      </c>
      <c r="AA58" s="2318">
        <f>IF(ISERROR(VLOOKUP(CONCATENATE($D58,".",$E58,".",$F58),IN_1G!$A$2:$Y$3000,25,FALSE))=TRUE,"",VLOOKUP(CONCATENATE($D58,".",$E58,".",$F58),IN_1G!$A$2:$Y$3000,25,FALSE))</f>
        <v>0</v>
      </c>
      <c r="AB58" s="2318">
        <f>IF(ISERROR(VLOOKUP(CONCATENATE($D58,".",$E58,".",$F58),IN_1G!$A$2:$AA$3000,26,FALSE))=TRUE,"",VLOOKUP(CONCATENATE($D58,".",$E58,".",$F58),IN_1G!$A$2:$AA$3000,26,FALSE))</f>
        <v>0</v>
      </c>
      <c r="AC58" s="2318">
        <f>IF(ISERROR(VLOOKUP(CONCATENATE($D58,".",$E58,".",$F58),IN_1G!$A$2:$AA$3000,27,FALSE))=TRUE,"",VLOOKUP(CONCATENATE($D58,".",$E58,".",$F58),IN_1G!$A$2:$AA$3000,27,FALSE))</f>
        <v>0</v>
      </c>
      <c r="AD58" s="2296">
        <f t="shared" si="0"/>
        <v>2</v>
      </c>
      <c r="AE58" s="2289"/>
      <c r="AF58" s="2313"/>
      <c r="AG58" s="2313"/>
      <c r="AH58" s="2313"/>
      <c r="AI58" s="2297"/>
      <c r="AJ58" s="2297"/>
      <c r="AK58" s="2297"/>
      <c r="AL58" s="2297"/>
    </row>
    <row r="59" spans="1:38" ht="29.7" customHeight="1" thickBot="1" x14ac:dyDescent="0.4">
      <c r="A59" s="2775"/>
      <c r="B59" s="2767"/>
      <c r="C59" s="2309" t="s">
        <v>2569</v>
      </c>
      <c r="D59" s="2295">
        <v>3</v>
      </c>
      <c r="E59" s="2295">
        <v>20</v>
      </c>
      <c r="F59" s="2293">
        <v>53</v>
      </c>
      <c r="G59" s="2318">
        <v>2</v>
      </c>
      <c r="H59" s="2318">
        <f>IF(ISERROR(VLOOKUP(CONCATENATE($D59,".",$E59,".",$F59),IN_1G!$A$2:$Y$3000,6,FALSE))=TRUE,"",VLOOKUP(CONCATENATE($D59,".",$E59,".",$F59),IN_1G!$A$2:$Y$3000,6,FALSE))</f>
        <v>0</v>
      </c>
      <c r="I59" s="2318">
        <f>IF(ISERROR(VLOOKUP(CONCATENATE($D59,".",$E59,".",$F59),IN_1G!$A$2:$Y$3000,7,FALSE))=TRUE,"",VLOOKUP(CONCATENATE($D59,".",$E59,".",$F59),IN_1G!$A$2:$Y$3000,7,FALSE))</f>
        <v>0</v>
      </c>
      <c r="J59" s="2318">
        <f>IF(ISERROR(VLOOKUP(CONCATENATE($D59,".",$E59,".",$F59),IN_1G!$A$2:$Y$3000,8,FALSE))=TRUE,"",VLOOKUP(CONCATENATE($D59,".",$E59,".",$F59),IN_1G!$A$2:$Y$3000,8,FALSE))</f>
        <v>0</v>
      </c>
      <c r="K59" s="2318">
        <f>IF(ISERROR(VLOOKUP(CONCATENATE($D59,".",$E59,".",$F59),IN_1G!$A$2:$Y$3000,9,FALSE))=TRUE,"",VLOOKUP(CONCATENATE($D59,".",$E59,".",$F59),IN_1G!$A$2:$Y$3000,9,FALSE))</f>
        <v>0</v>
      </c>
      <c r="L59" s="2318">
        <f>IF(ISERROR(VLOOKUP(CONCATENATE($D59,".",$E59,".",$F59),IN_1G!$A$2:$Y$3000,10,FALSE))=TRUE,"",VLOOKUP(CONCATENATE($D59,".",$E59,".",$F59),IN_1G!$A$2:$Y$3000,10,FALSE))</f>
        <v>0</v>
      </c>
      <c r="M59" s="2318">
        <f>IF(ISERROR(VLOOKUP(CONCATENATE($D59,".",$E59,".",$F59),IN_1G!$A$2:$Y$3000,11,FALSE))=TRUE,"",VLOOKUP(CONCATENATE($D59,".",$E59,".",$F59),IN_1G!$A$2:$Y$3000,11,FALSE))</f>
        <v>0</v>
      </c>
      <c r="N59" s="2318">
        <f>IF(ISERROR(VLOOKUP(CONCATENATE($D59,".",$E59,".",$F59),IN_1G!$A$2:$Y$3000,12,FALSE))=TRUE,"",VLOOKUP(CONCATENATE($D59,".",$E59,".",$F59),IN_1G!$A$2:$Y$3000,12,FALSE))</f>
        <v>0</v>
      </c>
      <c r="O59" s="2318">
        <f>IF(ISERROR(VLOOKUP(CONCATENATE($D59,".",$E59,".",$F59),IN_1G!$A$2:$Y$3000,13,FALSE))=TRUE,"",VLOOKUP(CONCATENATE($D59,".",$E59,".",$F59),IN_1G!$A$2:$Y$3000,13,FALSE))</f>
        <v>0</v>
      </c>
      <c r="P59" s="2318">
        <f>IF(ISERROR(VLOOKUP(CONCATENATE($D59,".",$E59,".",$F59),IN_1G!$A$2:$Y$3000,14,FALSE))=TRUE,"",VLOOKUP(CONCATENATE($D59,".",$E59,".",$F59),IN_1G!$A$2:$Y$3000,14,FALSE))</f>
        <v>0</v>
      </c>
      <c r="Q59" s="2318">
        <f>IF(ISERROR(VLOOKUP(CONCATENATE($D59,".",$E59,".",$F59),IN_1G!$A$2:$Y$3000,15,FALSE))=TRUE,"",VLOOKUP(CONCATENATE($D59,".",$E59,".",$F59),IN_1G!$A$2:$Y$3000,15,FALSE))</f>
        <v>0</v>
      </c>
      <c r="R59" s="2318">
        <f>IF(ISERROR(VLOOKUP(CONCATENATE($D59,".",$E59,".",$F59),IN_1G!$A$2:$Y$3000,16,FALSE))=TRUE,"",VLOOKUP(CONCATENATE($D59,".",$E59,".",$F59),IN_1G!$A$2:$Y$3000,16,FALSE))</f>
        <v>0</v>
      </c>
      <c r="S59" s="2318">
        <f>IF(ISERROR(VLOOKUP(CONCATENATE($D59,".",$E59,".",$F59),IN_1G!$A$2:$Y$3000,17,FALSE))=TRUE,"",VLOOKUP(CONCATENATE($D59,".",$E59,".",$F59),IN_1G!$A$2:$Y$3000,17,FALSE))</f>
        <v>0</v>
      </c>
      <c r="T59" s="2318">
        <f>IF(ISERROR(VLOOKUP(CONCATENATE($D59,".",$E59,".",$F59),IN_1G!$A$2:$Y$3000,18,FALSE))=TRUE,"",VLOOKUP(CONCATENATE($D59,".",$E59,".",$F59),IN_1G!$A$2:$Y$3000,18,FALSE))</f>
        <v>0</v>
      </c>
      <c r="U59" s="2318">
        <f>IF(ISERROR(VLOOKUP(CONCATENATE($D59,".",$E59,".",$F59),IN_1G!$A$2:$Y$3000,19,FALSE))=TRUE,"",VLOOKUP(CONCATENATE($D59,".",$E59,".",$F59),IN_1G!$A$2:$Y$3000,19,FALSE))</f>
        <v>0</v>
      </c>
      <c r="V59" s="2318">
        <f>IF(ISERROR(VLOOKUP(CONCATENATE($D59,".",$E59,".",$F59),IN_1G!$A$2:$Y$3000,20,FALSE))=TRUE,"",VLOOKUP(CONCATENATE($D59,".",$E59,".",$F59),IN_1G!$A$2:$Y$3000,20,FALSE))</f>
        <v>0</v>
      </c>
      <c r="W59" s="2318">
        <f>IF(ISERROR(VLOOKUP(CONCATENATE($D59,".",$E59,".",$F59),IN_1G!$A$2:$Y$3000,21,FALSE))=TRUE,"",VLOOKUP(CONCATENATE($D59,".",$E59,".",$F59),IN_1G!$A$2:$Y$3000,21,FALSE))</f>
        <v>0</v>
      </c>
      <c r="X59" s="2318">
        <f>IF(ISERROR(VLOOKUP(CONCATENATE($D59,".",$E59,".",$F59),IN_1G!$A$2:$Y$3000,22,FALSE))=TRUE,"",VLOOKUP(CONCATENATE($D59,".",$E59,".",$F59),IN_1G!$A$2:$Y$3000,22,FALSE))</f>
        <v>0</v>
      </c>
      <c r="Y59" s="2318">
        <f>IF(ISERROR(VLOOKUP(CONCATENATE($D59,".",$E59,".",$F59),IN_1G!$A$2:$Y$3000,23,FALSE))=TRUE,"",VLOOKUP(CONCATENATE($D59,".",$E59,".",$F59),IN_1G!$A$2:$Y$3000,23,FALSE))</f>
        <v>0</v>
      </c>
      <c r="Z59" s="2318">
        <f>IF(ISERROR(VLOOKUP(CONCATENATE($D59,".",$E59,".",$F59),IN_1G!$A$2:$Y$3000,24,FALSE))=TRUE,"",VLOOKUP(CONCATENATE($D59,".",$E59,".",$F59),IN_1G!$A$2:$Y$3000,24,FALSE))</f>
        <v>0</v>
      </c>
      <c r="AA59" s="2318">
        <f>IF(ISERROR(VLOOKUP(CONCATENATE($D59,".",$E59,".",$F59),IN_1G!$A$2:$Y$3000,25,FALSE))=TRUE,"",VLOOKUP(CONCATENATE($D59,".",$E59,".",$F59),IN_1G!$A$2:$Y$3000,25,FALSE))</f>
        <v>0</v>
      </c>
      <c r="AB59" s="2318">
        <f>IF(ISERROR(VLOOKUP(CONCATENATE($D59,".",$E59,".",$F59),IN_1G!$A$2:$AA$3000,26,FALSE))=TRUE,"",VLOOKUP(CONCATENATE($D59,".",$E59,".",$F59),IN_1G!$A$2:$AA$3000,26,FALSE))</f>
        <v>0</v>
      </c>
      <c r="AC59" s="2318">
        <f>IF(ISERROR(VLOOKUP(CONCATENATE($D59,".",$E59,".",$F59),IN_1G!$A$2:$AA$3000,27,FALSE))=TRUE,"",VLOOKUP(CONCATENATE($D59,".",$E59,".",$F59),IN_1G!$A$2:$AA$3000,27,FALSE))</f>
        <v>0</v>
      </c>
      <c r="AD59" s="2296">
        <f t="shared" si="0"/>
        <v>2</v>
      </c>
      <c r="AE59" s="2289"/>
      <c r="AF59" s="2313"/>
      <c r="AG59" s="2313"/>
      <c r="AH59" s="2313"/>
      <c r="AI59" s="2290"/>
      <c r="AJ59" s="2290"/>
      <c r="AK59" s="2290"/>
      <c r="AL59" s="2290"/>
    </row>
    <row r="60" spans="1:38" ht="29.7" customHeight="1" thickBot="1" x14ac:dyDescent="0.4">
      <c r="A60" s="2775"/>
      <c r="B60" s="2767"/>
      <c r="C60" s="2309" t="s">
        <v>2570</v>
      </c>
      <c r="D60" s="2295">
        <v>3</v>
      </c>
      <c r="E60" s="2295">
        <v>20</v>
      </c>
      <c r="F60" s="2295">
        <v>54</v>
      </c>
      <c r="G60" s="2318">
        <v>0</v>
      </c>
      <c r="H60" s="2318">
        <f>IF(ISERROR(VLOOKUP(CONCATENATE($D60,".",$E60,".",$F60),IN_1G!$A$2:$Y$3000,6,FALSE))=TRUE,"",VLOOKUP(CONCATENATE($D60,".",$E60,".",$F60),IN_1G!$A$2:$Y$3000,6,FALSE))</f>
        <v>0</v>
      </c>
      <c r="I60" s="2318">
        <f>IF(ISERROR(VLOOKUP(CONCATENATE($D60,".",$E60,".",$F60),IN_1G!$A$2:$Y$3000,7,FALSE))=TRUE,"",VLOOKUP(CONCATENATE($D60,".",$E60,".",$F60),IN_1G!$A$2:$Y$3000,7,FALSE))</f>
        <v>0</v>
      </c>
      <c r="J60" s="2318">
        <f>IF(ISERROR(VLOOKUP(CONCATENATE($D60,".",$E60,".",$F60),IN_1G!$A$2:$Y$3000,8,FALSE))=TRUE,"",VLOOKUP(CONCATENATE($D60,".",$E60,".",$F60),IN_1G!$A$2:$Y$3000,8,FALSE))</f>
        <v>0</v>
      </c>
      <c r="K60" s="2318">
        <f>IF(ISERROR(VLOOKUP(CONCATENATE($D60,".",$E60,".",$F60),IN_1G!$A$2:$Y$3000,9,FALSE))=TRUE,"",VLOOKUP(CONCATENATE($D60,".",$E60,".",$F60),IN_1G!$A$2:$Y$3000,9,FALSE))</f>
        <v>0</v>
      </c>
      <c r="L60" s="2318">
        <f>IF(ISERROR(VLOOKUP(CONCATENATE($D60,".",$E60,".",$F60),IN_1G!$A$2:$Y$3000,10,FALSE))=TRUE,"",VLOOKUP(CONCATENATE($D60,".",$E60,".",$F60),IN_1G!$A$2:$Y$3000,10,FALSE))</f>
        <v>0</v>
      </c>
      <c r="M60" s="2318">
        <f>IF(ISERROR(VLOOKUP(CONCATENATE($D60,".",$E60,".",$F60),IN_1G!$A$2:$Y$3000,11,FALSE))=TRUE,"",VLOOKUP(CONCATENATE($D60,".",$E60,".",$F60),IN_1G!$A$2:$Y$3000,11,FALSE))</f>
        <v>0</v>
      </c>
      <c r="N60" s="2318">
        <f>IF(ISERROR(VLOOKUP(CONCATENATE($D60,".",$E60,".",$F60),IN_1G!$A$2:$Y$3000,12,FALSE))=TRUE,"",VLOOKUP(CONCATENATE($D60,".",$E60,".",$F60),IN_1G!$A$2:$Y$3000,12,FALSE))</f>
        <v>0</v>
      </c>
      <c r="O60" s="2318">
        <f>IF(ISERROR(VLOOKUP(CONCATENATE($D60,".",$E60,".",$F60),IN_1G!$A$2:$Y$3000,13,FALSE))=TRUE,"",VLOOKUP(CONCATENATE($D60,".",$E60,".",$F60),IN_1G!$A$2:$Y$3000,13,FALSE))</f>
        <v>0</v>
      </c>
      <c r="P60" s="2318">
        <f>IF(ISERROR(VLOOKUP(CONCATENATE($D60,".",$E60,".",$F60),IN_1G!$A$2:$Y$3000,14,FALSE))=TRUE,"",VLOOKUP(CONCATENATE($D60,".",$E60,".",$F60),IN_1G!$A$2:$Y$3000,14,FALSE))</f>
        <v>0</v>
      </c>
      <c r="Q60" s="2318">
        <f>IF(ISERROR(VLOOKUP(CONCATENATE($D60,".",$E60,".",$F60),IN_1G!$A$2:$Y$3000,15,FALSE))=TRUE,"",VLOOKUP(CONCATENATE($D60,".",$E60,".",$F60),IN_1G!$A$2:$Y$3000,15,FALSE))</f>
        <v>0</v>
      </c>
      <c r="R60" s="2318">
        <f>IF(ISERROR(VLOOKUP(CONCATENATE($D60,".",$E60,".",$F60),IN_1G!$A$2:$Y$3000,16,FALSE))=TRUE,"",VLOOKUP(CONCATENATE($D60,".",$E60,".",$F60),IN_1G!$A$2:$Y$3000,16,FALSE))</f>
        <v>0</v>
      </c>
      <c r="S60" s="2318">
        <f>IF(ISERROR(VLOOKUP(CONCATENATE($D60,".",$E60,".",$F60),IN_1G!$A$2:$Y$3000,17,FALSE))=TRUE,"",VLOOKUP(CONCATENATE($D60,".",$E60,".",$F60),IN_1G!$A$2:$Y$3000,17,FALSE))</f>
        <v>0</v>
      </c>
      <c r="T60" s="2318">
        <f>IF(ISERROR(VLOOKUP(CONCATENATE($D60,".",$E60,".",$F60),IN_1G!$A$2:$Y$3000,18,FALSE))=TRUE,"",VLOOKUP(CONCATENATE($D60,".",$E60,".",$F60),IN_1G!$A$2:$Y$3000,18,FALSE))</f>
        <v>0</v>
      </c>
      <c r="U60" s="2318">
        <f>IF(ISERROR(VLOOKUP(CONCATENATE($D60,".",$E60,".",$F60),IN_1G!$A$2:$Y$3000,19,FALSE))=TRUE,"",VLOOKUP(CONCATENATE($D60,".",$E60,".",$F60),IN_1G!$A$2:$Y$3000,19,FALSE))</f>
        <v>0</v>
      </c>
      <c r="V60" s="2318">
        <f>IF(ISERROR(VLOOKUP(CONCATENATE($D60,".",$E60,".",$F60),IN_1G!$A$2:$Y$3000,20,FALSE))=TRUE,"",VLOOKUP(CONCATENATE($D60,".",$E60,".",$F60),IN_1G!$A$2:$Y$3000,20,FALSE))</f>
        <v>0</v>
      </c>
      <c r="W60" s="2318">
        <f>IF(ISERROR(VLOOKUP(CONCATENATE($D60,".",$E60,".",$F60),IN_1G!$A$2:$Y$3000,21,FALSE))=TRUE,"",VLOOKUP(CONCATENATE($D60,".",$E60,".",$F60),IN_1G!$A$2:$Y$3000,21,FALSE))</f>
        <v>0</v>
      </c>
      <c r="X60" s="2318">
        <f>IF(ISERROR(VLOOKUP(CONCATENATE($D60,".",$E60,".",$F60),IN_1G!$A$2:$Y$3000,22,FALSE))=TRUE,"",VLOOKUP(CONCATENATE($D60,".",$E60,".",$F60),IN_1G!$A$2:$Y$3000,22,FALSE))</f>
        <v>0</v>
      </c>
      <c r="Y60" s="2318">
        <f>IF(ISERROR(VLOOKUP(CONCATENATE($D60,".",$E60,".",$F60),IN_1G!$A$2:$Y$3000,23,FALSE))=TRUE,"",VLOOKUP(CONCATENATE($D60,".",$E60,".",$F60),IN_1G!$A$2:$Y$3000,23,FALSE))</f>
        <v>0</v>
      </c>
      <c r="Z60" s="2318">
        <f>IF(ISERROR(VLOOKUP(CONCATENATE($D60,".",$E60,".",$F60),IN_1G!$A$2:$Y$3000,24,FALSE))=TRUE,"",VLOOKUP(CONCATENATE($D60,".",$E60,".",$F60),IN_1G!$A$2:$Y$3000,24,FALSE))</f>
        <v>0</v>
      </c>
      <c r="AA60" s="2318">
        <f>IF(ISERROR(VLOOKUP(CONCATENATE($D60,".",$E60,".",$F60),IN_1G!$A$2:$Y$3000,25,FALSE))=TRUE,"",VLOOKUP(CONCATENATE($D60,".",$E60,".",$F60),IN_1G!$A$2:$Y$3000,25,FALSE))</f>
        <v>0</v>
      </c>
      <c r="AB60" s="2318">
        <f>IF(ISERROR(VLOOKUP(CONCATENATE($D60,".",$E60,".",$F60),IN_1G!$A$2:$AA$3000,26,FALSE))=TRUE,"",VLOOKUP(CONCATENATE($D60,".",$E60,".",$F60),IN_1G!$A$2:$AA$3000,26,FALSE))</f>
        <v>0</v>
      </c>
      <c r="AC60" s="2318">
        <f>IF(ISERROR(VLOOKUP(CONCATENATE($D60,".",$E60,".",$F60),IN_1G!$A$2:$AA$3000,27,FALSE))=TRUE,"",VLOOKUP(CONCATENATE($D60,".",$E60,".",$F60),IN_1G!$A$2:$AA$3000,27,FALSE))</f>
        <v>0</v>
      </c>
      <c r="AD60" s="2296">
        <f t="shared" si="0"/>
        <v>0</v>
      </c>
      <c r="AE60" s="2289"/>
      <c r="AF60" s="2313"/>
      <c r="AG60" s="2313"/>
      <c r="AH60" s="2313"/>
      <c r="AI60" s="2297"/>
      <c r="AJ60" s="2297"/>
      <c r="AK60" s="2297"/>
      <c r="AL60" s="2297"/>
    </row>
    <row r="61" spans="1:38" ht="15" customHeight="1" thickBot="1" x14ac:dyDescent="0.4">
      <c r="A61" s="2775"/>
      <c r="B61" s="2758" t="s">
        <v>2571</v>
      </c>
      <c r="C61" s="2309" t="s">
        <v>2568</v>
      </c>
      <c r="D61" s="2295">
        <v>3</v>
      </c>
      <c r="E61" s="2295">
        <v>21</v>
      </c>
      <c r="F61" s="2293">
        <v>55</v>
      </c>
      <c r="G61" s="2318">
        <v>0</v>
      </c>
      <c r="H61" s="2318">
        <f>IF(ISERROR(VLOOKUP(CONCATENATE($D61,".",$E61,".",$F61),IN_1G!$A$2:$Y$3000,6,FALSE))=TRUE,"",VLOOKUP(CONCATENATE($D61,".",$E61,".",$F61),IN_1G!$A$2:$Y$3000,6,FALSE))</f>
        <v>0</v>
      </c>
      <c r="I61" s="2318">
        <f>IF(ISERROR(VLOOKUP(CONCATENATE($D61,".",$E61,".",$F61),IN_1G!$A$2:$Y$3000,7,FALSE))=TRUE,"",VLOOKUP(CONCATENATE($D61,".",$E61,".",$F61),IN_1G!$A$2:$Y$3000,7,FALSE))</f>
        <v>0</v>
      </c>
      <c r="J61" s="2318">
        <f>IF(ISERROR(VLOOKUP(CONCATENATE($D61,".",$E61,".",$F61),IN_1G!$A$2:$Y$3000,8,FALSE))=TRUE,"",VLOOKUP(CONCATENATE($D61,".",$E61,".",$F61),IN_1G!$A$2:$Y$3000,8,FALSE))</f>
        <v>0</v>
      </c>
      <c r="K61" s="2318">
        <f>IF(ISERROR(VLOOKUP(CONCATENATE($D61,".",$E61,".",$F61),IN_1G!$A$2:$Y$3000,9,FALSE))=TRUE,"",VLOOKUP(CONCATENATE($D61,".",$E61,".",$F61),IN_1G!$A$2:$Y$3000,9,FALSE))</f>
        <v>0</v>
      </c>
      <c r="L61" s="2318">
        <f>IF(ISERROR(VLOOKUP(CONCATENATE($D61,".",$E61,".",$F61),IN_1G!$A$2:$Y$3000,10,FALSE))=TRUE,"",VLOOKUP(CONCATENATE($D61,".",$E61,".",$F61),IN_1G!$A$2:$Y$3000,10,FALSE))</f>
        <v>0</v>
      </c>
      <c r="M61" s="2318">
        <f>IF(ISERROR(VLOOKUP(CONCATENATE($D61,".",$E61,".",$F61),IN_1G!$A$2:$Y$3000,11,FALSE))=TRUE,"",VLOOKUP(CONCATENATE($D61,".",$E61,".",$F61),IN_1G!$A$2:$Y$3000,11,FALSE))</f>
        <v>0</v>
      </c>
      <c r="N61" s="2318">
        <f>IF(ISERROR(VLOOKUP(CONCATENATE($D61,".",$E61,".",$F61),IN_1G!$A$2:$Y$3000,12,FALSE))=TRUE,"",VLOOKUP(CONCATENATE($D61,".",$E61,".",$F61),IN_1G!$A$2:$Y$3000,12,FALSE))</f>
        <v>0</v>
      </c>
      <c r="O61" s="2318">
        <f>IF(ISERROR(VLOOKUP(CONCATENATE($D61,".",$E61,".",$F61),IN_1G!$A$2:$Y$3000,13,FALSE))=TRUE,"",VLOOKUP(CONCATENATE($D61,".",$E61,".",$F61),IN_1G!$A$2:$Y$3000,13,FALSE))</f>
        <v>0</v>
      </c>
      <c r="P61" s="2318">
        <f>IF(ISERROR(VLOOKUP(CONCATENATE($D61,".",$E61,".",$F61),IN_1G!$A$2:$Y$3000,14,FALSE))=TRUE,"",VLOOKUP(CONCATENATE($D61,".",$E61,".",$F61),IN_1G!$A$2:$Y$3000,14,FALSE))</f>
        <v>0</v>
      </c>
      <c r="Q61" s="2318">
        <f>IF(ISERROR(VLOOKUP(CONCATENATE($D61,".",$E61,".",$F61),IN_1G!$A$2:$Y$3000,15,FALSE))=TRUE,"",VLOOKUP(CONCATENATE($D61,".",$E61,".",$F61),IN_1G!$A$2:$Y$3000,15,FALSE))</f>
        <v>0</v>
      </c>
      <c r="R61" s="2318">
        <f>IF(ISERROR(VLOOKUP(CONCATENATE($D61,".",$E61,".",$F61),IN_1G!$A$2:$Y$3000,16,FALSE))=TRUE,"",VLOOKUP(CONCATENATE($D61,".",$E61,".",$F61),IN_1G!$A$2:$Y$3000,16,FALSE))</f>
        <v>0</v>
      </c>
      <c r="S61" s="2318">
        <f>IF(ISERROR(VLOOKUP(CONCATENATE($D61,".",$E61,".",$F61),IN_1G!$A$2:$Y$3000,17,FALSE))=TRUE,"",VLOOKUP(CONCATENATE($D61,".",$E61,".",$F61),IN_1G!$A$2:$Y$3000,17,FALSE))</f>
        <v>0</v>
      </c>
      <c r="T61" s="2318">
        <f>IF(ISERROR(VLOOKUP(CONCATENATE($D61,".",$E61,".",$F61),IN_1G!$A$2:$Y$3000,18,FALSE))=TRUE,"",VLOOKUP(CONCATENATE($D61,".",$E61,".",$F61),IN_1G!$A$2:$Y$3000,18,FALSE))</f>
        <v>0</v>
      </c>
      <c r="U61" s="2318">
        <f>IF(ISERROR(VLOOKUP(CONCATENATE($D61,".",$E61,".",$F61),IN_1G!$A$2:$Y$3000,19,FALSE))=TRUE,"",VLOOKUP(CONCATENATE($D61,".",$E61,".",$F61),IN_1G!$A$2:$Y$3000,19,FALSE))</f>
        <v>0</v>
      </c>
      <c r="V61" s="2318">
        <f>IF(ISERROR(VLOOKUP(CONCATENATE($D61,".",$E61,".",$F61),IN_1G!$A$2:$Y$3000,20,FALSE))=TRUE,"",VLOOKUP(CONCATENATE($D61,".",$E61,".",$F61),IN_1G!$A$2:$Y$3000,20,FALSE))</f>
        <v>0</v>
      </c>
      <c r="W61" s="2318">
        <f>IF(ISERROR(VLOOKUP(CONCATENATE($D61,".",$E61,".",$F61),IN_1G!$A$2:$Y$3000,21,FALSE))=TRUE,"",VLOOKUP(CONCATENATE($D61,".",$E61,".",$F61),IN_1G!$A$2:$Y$3000,21,FALSE))</f>
        <v>0</v>
      </c>
      <c r="X61" s="2318">
        <f>IF(ISERROR(VLOOKUP(CONCATENATE($D61,".",$E61,".",$F61),IN_1G!$A$2:$Y$3000,22,FALSE))=TRUE,"",VLOOKUP(CONCATENATE($D61,".",$E61,".",$F61),IN_1G!$A$2:$Y$3000,22,FALSE))</f>
        <v>0</v>
      </c>
      <c r="Y61" s="2318">
        <f>IF(ISERROR(VLOOKUP(CONCATENATE($D61,".",$E61,".",$F61),IN_1G!$A$2:$Y$3000,23,FALSE))=TRUE,"",VLOOKUP(CONCATENATE($D61,".",$E61,".",$F61),IN_1G!$A$2:$Y$3000,23,FALSE))</f>
        <v>0</v>
      </c>
      <c r="Z61" s="2318">
        <f>IF(ISERROR(VLOOKUP(CONCATENATE($D61,".",$E61,".",$F61),IN_1G!$A$2:$Y$3000,24,FALSE))=TRUE,"",VLOOKUP(CONCATENATE($D61,".",$E61,".",$F61),IN_1G!$A$2:$Y$3000,24,FALSE))</f>
        <v>0</v>
      </c>
      <c r="AA61" s="2318">
        <f>IF(ISERROR(VLOOKUP(CONCATENATE($D61,".",$E61,".",$F61),IN_1G!$A$2:$Y$3000,25,FALSE))=TRUE,"",VLOOKUP(CONCATENATE($D61,".",$E61,".",$F61),IN_1G!$A$2:$Y$3000,25,FALSE))</f>
        <v>0</v>
      </c>
      <c r="AB61" s="2318">
        <f>IF(ISERROR(VLOOKUP(CONCATENATE($D61,".",$E61,".",$F61),IN_1G!$A$2:$AA$3000,26,FALSE))=TRUE,"",VLOOKUP(CONCATENATE($D61,".",$E61,".",$F61),IN_1G!$A$2:$AA$3000,26,FALSE))</f>
        <v>0</v>
      </c>
      <c r="AC61" s="2318">
        <f>IF(ISERROR(VLOOKUP(CONCATENATE($D61,".",$E61,".",$F61),IN_1G!$A$2:$AA$3000,27,FALSE))=TRUE,"",VLOOKUP(CONCATENATE($D61,".",$E61,".",$F61),IN_1G!$A$2:$AA$3000,27,FALSE))</f>
        <v>0</v>
      </c>
      <c r="AD61" s="2296">
        <f t="shared" si="0"/>
        <v>0</v>
      </c>
      <c r="AE61" s="2289"/>
      <c r="AF61" s="2313"/>
      <c r="AG61" s="2313"/>
      <c r="AH61" s="2313"/>
      <c r="AI61" s="2297"/>
      <c r="AJ61" s="2297"/>
      <c r="AK61" s="2297"/>
      <c r="AL61" s="2297"/>
    </row>
    <row r="62" spans="1:38" ht="29.7" customHeight="1" thickBot="1" x14ac:dyDescent="0.4">
      <c r="A62" s="2775"/>
      <c r="B62" s="2767"/>
      <c r="C62" s="2309" t="s">
        <v>2569</v>
      </c>
      <c r="D62" s="2295">
        <v>3</v>
      </c>
      <c r="E62" s="2295">
        <v>21</v>
      </c>
      <c r="F62" s="2295">
        <v>56</v>
      </c>
      <c r="G62" s="2318">
        <v>0</v>
      </c>
      <c r="H62" s="2318">
        <f>IF(ISERROR(VLOOKUP(CONCATENATE($D62,".",$E62,".",$F62),IN_1G!$A$2:$Y$3000,6,FALSE))=TRUE,"",VLOOKUP(CONCATENATE($D62,".",$E62,".",$F62),IN_1G!$A$2:$Y$3000,6,FALSE))</f>
        <v>0</v>
      </c>
      <c r="I62" s="2318">
        <f>IF(ISERROR(VLOOKUP(CONCATENATE($D62,".",$E62,".",$F62),IN_1G!$A$2:$Y$3000,7,FALSE))=TRUE,"",VLOOKUP(CONCATENATE($D62,".",$E62,".",$F62),IN_1G!$A$2:$Y$3000,7,FALSE))</f>
        <v>0</v>
      </c>
      <c r="J62" s="2318">
        <f>IF(ISERROR(VLOOKUP(CONCATENATE($D62,".",$E62,".",$F62),IN_1G!$A$2:$Y$3000,8,FALSE))=TRUE,"",VLOOKUP(CONCATENATE($D62,".",$E62,".",$F62),IN_1G!$A$2:$Y$3000,8,FALSE))</f>
        <v>0</v>
      </c>
      <c r="K62" s="2318">
        <f>IF(ISERROR(VLOOKUP(CONCATENATE($D62,".",$E62,".",$F62),IN_1G!$A$2:$Y$3000,9,FALSE))=TRUE,"",VLOOKUP(CONCATENATE($D62,".",$E62,".",$F62),IN_1G!$A$2:$Y$3000,9,FALSE))</f>
        <v>0</v>
      </c>
      <c r="L62" s="2318">
        <f>IF(ISERROR(VLOOKUP(CONCATENATE($D62,".",$E62,".",$F62),IN_1G!$A$2:$Y$3000,10,FALSE))=TRUE,"",VLOOKUP(CONCATENATE($D62,".",$E62,".",$F62),IN_1G!$A$2:$Y$3000,10,FALSE))</f>
        <v>0</v>
      </c>
      <c r="M62" s="2318">
        <f>IF(ISERROR(VLOOKUP(CONCATENATE($D62,".",$E62,".",$F62),IN_1G!$A$2:$Y$3000,11,FALSE))=TRUE,"",VLOOKUP(CONCATENATE($D62,".",$E62,".",$F62),IN_1G!$A$2:$Y$3000,11,FALSE))</f>
        <v>0</v>
      </c>
      <c r="N62" s="2318">
        <f>IF(ISERROR(VLOOKUP(CONCATENATE($D62,".",$E62,".",$F62),IN_1G!$A$2:$Y$3000,12,FALSE))=TRUE,"",VLOOKUP(CONCATENATE($D62,".",$E62,".",$F62),IN_1G!$A$2:$Y$3000,12,FALSE))</f>
        <v>0</v>
      </c>
      <c r="O62" s="2318">
        <f>IF(ISERROR(VLOOKUP(CONCATENATE($D62,".",$E62,".",$F62),IN_1G!$A$2:$Y$3000,13,FALSE))=TRUE,"",VLOOKUP(CONCATENATE($D62,".",$E62,".",$F62),IN_1G!$A$2:$Y$3000,13,FALSE))</f>
        <v>0</v>
      </c>
      <c r="P62" s="2318">
        <f>IF(ISERROR(VLOOKUP(CONCATENATE($D62,".",$E62,".",$F62),IN_1G!$A$2:$Y$3000,14,FALSE))=TRUE,"",VLOOKUP(CONCATENATE($D62,".",$E62,".",$F62),IN_1G!$A$2:$Y$3000,14,FALSE))</f>
        <v>0</v>
      </c>
      <c r="Q62" s="2318">
        <f>IF(ISERROR(VLOOKUP(CONCATENATE($D62,".",$E62,".",$F62),IN_1G!$A$2:$Y$3000,15,FALSE))=TRUE,"",VLOOKUP(CONCATENATE($D62,".",$E62,".",$F62),IN_1G!$A$2:$Y$3000,15,FALSE))</f>
        <v>0</v>
      </c>
      <c r="R62" s="2318">
        <f>IF(ISERROR(VLOOKUP(CONCATENATE($D62,".",$E62,".",$F62),IN_1G!$A$2:$Y$3000,16,FALSE))=TRUE,"",VLOOKUP(CONCATENATE($D62,".",$E62,".",$F62),IN_1G!$A$2:$Y$3000,16,FALSE))</f>
        <v>0</v>
      </c>
      <c r="S62" s="2318">
        <f>IF(ISERROR(VLOOKUP(CONCATENATE($D62,".",$E62,".",$F62),IN_1G!$A$2:$Y$3000,17,FALSE))=TRUE,"",VLOOKUP(CONCATENATE($D62,".",$E62,".",$F62),IN_1G!$A$2:$Y$3000,17,FALSE))</f>
        <v>0</v>
      </c>
      <c r="T62" s="2318">
        <f>IF(ISERROR(VLOOKUP(CONCATENATE($D62,".",$E62,".",$F62),IN_1G!$A$2:$Y$3000,18,FALSE))=TRUE,"",VLOOKUP(CONCATENATE($D62,".",$E62,".",$F62),IN_1G!$A$2:$Y$3000,18,FALSE))</f>
        <v>0</v>
      </c>
      <c r="U62" s="2318">
        <f>IF(ISERROR(VLOOKUP(CONCATENATE($D62,".",$E62,".",$F62),IN_1G!$A$2:$Y$3000,19,FALSE))=TRUE,"",VLOOKUP(CONCATENATE($D62,".",$E62,".",$F62),IN_1G!$A$2:$Y$3000,19,FALSE))</f>
        <v>0</v>
      </c>
      <c r="V62" s="2318">
        <f>IF(ISERROR(VLOOKUP(CONCATENATE($D62,".",$E62,".",$F62),IN_1G!$A$2:$Y$3000,20,FALSE))=TRUE,"",VLOOKUP(CONCATENATE($D62,".",$E62,".",$F62),IN_1G!$A$2:$Y$3000,20,FALSE))</f>
        <v>0</v>
      </c>
      <c r="W62" s="2318">
        <f>IF(ISERROR(VLOOKUP(CONCATENATE($D62,".",$E62,".",$F62),IN_1G!$A$2:$Y$3000,21,FALSE))=TRUE,"",VLOOKUP(CONCATENATE($D62,".",$E62,".",$F62),IN_1G!$A$2:$Y$3000,21,FALSE))</f>
        <v>0</v>
      </c>
      <c r="X62" s="2318">
        <f>IF(ISERROR(VLOOKUP(CONCATENATE($D62,".",$E62,".",$F62),IN_1G!$A$2:$Y$3000,22,FALSE))=TRUE,"",VLOOKUP(CONCATENATE($D62,".",$E62,".",$F62),IN_1G!$A$2:$Y$3000,22,FALSE))</f>
        <v>0</v>
      </c>
      <c r="Y62" s="2318">
        <f>IF(ISERROR(VLOOKUP(CONCATENATE($D62,".",$E62,".",$F62),IN_1G!$A$2:$Y$3000,23,FALSE))=TRUE,"",VLOOKUP(CONCATENATE($D62,".",$E62,".",$F62),IN_1G!$A$2:$Y$3000,23,FALSE))</f>
        <v>0</v>
      </c>
      <c r="Z62" s="2318">
        <f>IF(ISERROR(VLOOKUP(CONCATENATE($D62,".",$E62,".",$F62),IN_1G!$A$2:$Y$3000,24,FALSE))=TRUE,"",VLOOKUP(CONCATENATE($D62,".",$E62,".",$F62),IN_1G!$A$2:$Y$3000,24,FALSE))</f>
        <v>0</v>
      </c>
      <c r="AA62" s="2318">
        <f>IF(ISERROR(VLOOKUP(CONCATENATE($D62,".",$E62,".",$F62),IN_1G!$A$2:$Y$3000,25,FALSE))=TRUE,"",VLOOKUP(CONCATENATE($D62,".",$E62,".",$F62),IN_1G!$A$2:$Y$3000,25,FALSE))</f>
        <v>0</v>
      </c>
      <c r="AB62" s="2318">
        <f>IF(ISERROR(VLOOKUP(CONCATENATE($D62,".",$E62,".",$F62),IN_1G!$A$2:$AA$3000,26,FALSE))=TRUE,"",VLOOKUP(CONCATENATE($D62,".",$E62,".",$F62),IN_1G!$A$2:$AA$3000,26,FALSE))</f>
        <v>0</v>
      </c>
      <c r="AC62" s="2318">
        <f>IF(ISERROR(VLOOKUP(CONCATENATE($D62,".",$E62,".",$F62),IN_1G!$A$2:$AA$3000,27,FALSE))=TRUE,"",VLOOKUP(CONCATENATE($D62,".",$E62,".",$F62),IN_1G!$A$2:$AA$3000,27,FALSE))</f>
        <v>0</v>
      </c>
      <c r="AD62" s="2296">
        <f t="shared" si="0"/>
        <v>0</v>
      </c>
      <c r="AE62" s="2289"/>
      <c r="AF62" s="2313"/>
      <c r="AG62" s="2313"/>
      <c r="AH62" s="2313"/>
      <c r="AI62" s="2297"/>
      <c r="AJ62" s="2297"/>
      <c r="AK62" s="2297"/>
      <c r="AL62" s="2297"/>
    </row>
    <row r="63" spans="1:38" ht="29.7" customHeight="1" thickBot="1" x14ac:dyDescent="0.4">
      <c r="A63" s="2775"/>
      <c r="B63" s="2767"/>
      <c r="C63" s="2309" t="s">
        <v>2570</v>
      </c>
      <c r="D63" s="2295">
        <v>3</v>
      </c>
      <c r="E63" s="2295">
        <v>21</v>
      </c>
      <c r="F63" s="2293">
        <v>57</v>
      </c>
      <c r="G63" s="2318">
        <v>0</v>
      </c>
      <c r="H63" s="2318">
        <f>IF(ISERROR(VLOOKUP(CONCATENATE($D63,".",$E63,".",$F63),IN_1G!$A$2:$Y$3000,6,FALSE))=TRUE,"",VLOOKUP(CONCATENATE($D63,".",$E63,".",$F63),IN_1G!$A$2:$Y$3000,6,FALSE))</f>
        <v>0</v>
      </c>
      <c r="I63" s="2318">
        <f>IF(ISERROR(VLOOKUP(CONCATENATE($D63,".",$E63,".",$F63),IN_1G!$A$2:$Y$3000,7,FALSE))=TRUE,"",VLOOKUP(CONCATENATE($D63,".",$E63,".",$F63),IN_1G!$A$2:$Y$3000,7,FALSE))</f>
        <v>0</v>
      </c>
      <c r="J63" s="2318">
        <f>IF(ISERROR(VLOOKUP(CONCATENATE($D63,".",$E63,".",$F63),IN_1G!$A$2:$Y$3000,8,FALSE))=TRUE,"",VLOOKUP(CONCATENATE($D63,".",$E63,".",$F63),IN_1G!$A$2:$Y$3000,8,FALSE))</f>
        <v>0</v>
      </c>
      <c r="K63" s="2318">
        <f>IF(ISERROR(VLOOKUP(CONCATENATE($D63,".",$E63,".",$F63),IN_1G!$A$2:$Y$3000,9,FALSE))=TRUE,"",VLOOKUP(CONCATENATE($D63,".",$E63,".",$F63),IN_1G!$A$2:$Y$3000,9,FALSE))</f>
        <v>0</v>
      </c>
      <c r="L63" s="2318">
        <f>IF(ISERROR(VLOOKUP(CONCATENATE($D63,".",$E63,".",$F63),IN_1G!$A$2:$Y$3000,10,FALSE))=TRUE,"",VLOOKUP(CONCATENATE($D63,".",$E63,".",$F63),IN_1G!$A$2:$Y$3000,10,FALSE))</f>
        <v>0</v>
      </c>
      <c r="M63" s="2318">
        <f>IF(ISERROR(VLOOKUP(CONCATENATE($D63,".",$E63,".",$F63),IN_1G!$A$2:$Y$3000,11,FALSE))=TRUE,"",VLOOKUP(CONCATENATE($D63,".",$E63,".",$F63),IN_1G!$A$2:$Y$3000,11,FALSE))</f>
        <v>0</v>
      </c>
      <c r="N63" s="2318">
        <f>IF(ISERROR(VLOOKUP(CONCATENATE($D63,".",$E63,".",$F63),IN_1G!$A$2:$Y$3000,12,FALSE))=TRUE,"",VLOOKUP(CONCATENATE($D63,".",$E63,".",$F63),IN_1G!$A$2:$Y$3000,12,FALSE))</f>
        <v>0</v>
      </c>
      <c r="O63" s="2318">
        <f>IF(ISERROR(VLOOKUP(CONCATENATE($D63,".",$E63,".",$F63),IN_1G!$A$2:$Y$3000,13,FALSE))=TRUE,"",VLOOKUP(CONCATENATE($D63,".",$E63,".",$F63),IN_1G!$A$2:$Y$3000,13,FALSE))</f>
        <v>0</v>
      </c>
      <c r="P63" s="2318">
        <f>IF(ISERROR(VLOOKUP(CONCATENATE($D63,".",$E63,".",$F63),IN_1G!$A$2:$Y$3000,14,FALSE))=TRUE,"",VLOOKUP(CONCATENATE($D63,".",$E63,".",$F63),IN_1G!$A$2:$Y$3000,14,FALSE))</f>
        <v>0</v>
      </c>
      <c r="Q63" s="2318">
        <f>IF(ISERROR(VLOOKUP(CONCATENATE($D63,".",$E63,".",$F63),IN_1G!$A$2:$Y$3000,15,FALSE))=TRUE,"",VLOOKUP(CONCATENATE($D63,".",$E63,".",$F63),IN_1G!$A$2:$Y$3000,15,FALSE))</f>
        <v>0</v>
      </c>
      <c r="R63" s="2318">
        <f>IF(ISERROR(VLOOKUP(CONCATENATE($D63,".",$E63,".",$F63),IN_1G!$A$2:$Y$3000,16,FALSE))=TRUE,"",VLOOKUP(CONCATENATE($D63,".",$E63,".",$F63),IN_1G!$A$2:$Y$3000,16,FALSE))</f>
        <v>0</v>
      </c>
      <c r="S63" s="2318">
        <f>IF(ISERROR(VLOOKUP(CONCATENATE($D63,".",$E63,".",$F63),IN_1G!$A$2:$Y$3000,17,FALSE))=TRUE,"",VLOOKUP(CONCATENATE($D63,".",$E63,".",$F63),IN_1G!$A$2:$Y$3000,17,FALSE))</f>
        <v>0</v>
      </c>
      <c r="T63" s="2318">
        <f>IF(ISERROR(VLOOKUP(CONCATENATE($D63,".",$E63,".",$F63),IN_1G!$A$2:$Y$3000,18,FALSE))=TRUE,"",VLOOKUP(CONCATENATE($D63,".",$E63,".",$F63),IN_1G!$A$2:$Y$3000,18,FALSE))</f>
        <v>0</v>
      </c>
      <c r="U63" s="2318">
        <f>IF(ISERROR(VLOOKUP(CONCATENATE($D63,".",$E63,".",$F63),IN_1G!$A$2:$Y$3000,19,FALSE))=TRUE,"",VLOOKUP(CONCATENATE($D63,".",$E63,".",$F63),IN_1G!$A$2:$Y$3000,19,FALSE))</f>
        <v>0</v>
      </c>
      <c r="V63" s="2318">
        <f>IF(ISERROR(VLOOKUP(CONCATENATE($D63,".",$E63,".",$F63),IN_1G!$A$2:$Y$3000,20,FALSE))=TRUE,"",VLOOKUP(CONCATENATE($D63,".",$E63,".",$F63),IN_1G!$A$2:$Y$3000,20,FALSE))</f>
        <v>0</v>
      </c>
      <c r="W63" s="2318">
        <f>IF(ISERROR(VLOOKUP(CONCATENATE($D63,".",$E63,".",$F63),IN_1G!$A$2:$Y$3000,21,FALSE))=TRUE,"",VLOOKUP(CONCATENATE($D63,".",$E63,".",$F63),IN_1G!$A$2:$Y$3000,21,FALSE))</f>
        <v>0</v>
      </c>
      <c r="X63" s="2318">
        <f>IF(ISERROR(VLOOKUP(CONCATENATE($D63,".",$E63,".",$F63),IN_1G!$A$2:$Y$3000,22,FALSE))=TRUE,"",VLOOKUP(CONCATENATE($D63,".",$E63,".",$F63),IN_1G!$A$2:$Y$3000,22,FALSE))</f>
        <v>0</v>
      </c>
      <c r="Y63" s="2318">
        <f>IF(ISERROR(VLOOKUP(CONCATENATE($D63,".",$E63,".",$F63),IN_1G!$A$2:$Y$3000,23,FALSE))=TRUE,"",VLOOKUP(CONCATENATE($D63,".",$E63,".",$F63),IN_1G!$A$2:$Y$3000,23,FALSE))</f>
        <v>0</v>
      </c>
      <c r="Z63" s="2318">
        <f>IF(ISERROR(VLOOKUP(CONCATENATE($D63,".",$E63,".",$F63),IN_1G!$A$2:$Y$3000,24,FALSE))=TRUE,"",VLOOKUP(CONCATENATE($D63,".",$E63,".",$F63),IN_1G!$A$2:$Y$3000,24,FALSE))</f>
        <v>0</v>
      </c>
      <c r="AA63" s="2318">
        <f>IF(ISERROR(VLOOKUP(CONCATENATE($D63,".",$E63,".",$F63),IN_1G!$A$2:$Y$3000,25,FALSE))=TRUE,"",VLOOKUP(CONCATENATE($D63,".",$E63,".",$F63),IN_1G!$A$2:$Y$3000,25,FALSE))</f>
        <v>0</v>
      </c>
      <c r="AB63" s="2318">
        <f>IF(ISERROR(VLOOKUP(CONCATENATE($D63,".",$E63,".",$F63),IN_1G!$A$2:$AA$3000,26,FALSE))=TRUE,"",VLOOKUP(CONCATENATE($D63,".",$E63,".",$F63),IN_1G!$A$2:$AA$3000,26,FALSE))</f>
        <v>0</v>
      </c>
      <c r="AC63" s="2318">
        <f>IF(ISERROR(VLOOKUP(CONCATENATE($D63,".",$E63,".",$F63),IN_1G!$A$2:$AA$3000,27,FALSE))=TRUE,"",VLOOKUP(CONCATENATE($D63,".",$E63,".",$F63),IN_1G!$A$2:$AA$3000,27,FALSE))</f>
        <v>0</v>
      </c>
      <c r="AD63" s="2296">
        <f t="shared" si="0"/>
        <v>0</v>
      </c>
      <c r="AE63" s="2289"/>
      <c r="AF63" s="2313"/>
      <c r="AG63" s="2313"/>
      <c r="AH63" s="2313"/>
      <c r="AI63" s="2290"/>
      <c r="AJ63" s="2290"/>
      <c r="AK63" s="2290"/>
      <c r="AL63" s="2290"/>
    </row>
    <row r="64" spans="1:38" ht="15" customHeight="1" thickBot="1" x14ac:dyDescent="0.4">
      <c r="A64" s="2775"/>
      <c r="B64" s="2758" t="s">
        <v>2572</v>
      </c>
      <c r="C64" s="2309" t="s">
        <v>2568</v>
      </c>
      <c r="D64" s="2295">
        <v>3</v>
      </c>
      <c r="E64" s="2295">
        <v>22</v>
      </c>
      <c r="F64" s="2295">
        <v>58</v>
      </c>
      <c r="G64" s="2318">
        <v>0</v>
      </c>
      <c r="H64" s="2318">
        <f>IF(ISERROR(VLOOKUP(CONCATENATE($D64,".",$E64,".",$F64),IN_1G!$A$2:$Y$3000,6,FALSE))=TRUE,"",VLOOKUP(CONCATENATE($D64,".",$E64,".",$F64),IN_1G!$A$2:$Y$3000,6,FALSE))</f>
        <v>0</v>
      </c>
      <c r="I64" s="2318">
        <f>IF(ISERROR(VLOOKUP(CONCATENATE($D64,".",$E64,".",$F64),IN_1G!$A$2:$Y$3000,7,FALSE))=TRUE,"",VLOOKUP(CONCATENATE($D64,".",$E64,".",$F64),IN_1G!$A$2:$Y$3000,7,FALSE))</f>
        <v>0</v>
      </c>
      <c r="J64" s="2318">
        <f>IF(ISERROR(VLOOKUP(CONCATENATE($D64,".",$E64,".",$F64),IN_1G!$A$2:$Y$3000,8,FALSE))=TRUE,"",VLOOKUP(CONCATENATE($D64,".",$E64,".",$F64),IN_1G!$A$2:$Y$3000,8,FALSE))</f>
        <v>0</v>
      </c>
      <c r="K64" s="2318">
        <f>IF(ISERROR(VLOOKUP(CONCATENATE($D64,".",$E64,".",$F64),IN_1G!$A$2:$Y$3000,9,FALSE))=TRUE,"",VLOOKUP(CONCATENATE($D64,".",$E64,".",$F64),IN_1G!$A$2:$Y$3000,9,FALSE))</f>
        <v>0</v>
      </c>
      <c r="L64" s="2318">
        <f>IF(ISERROR(VLOOKUP(CONCATENATE($D64,".",$E64,".",$F64),IN_1G!$A$2:$Y$3000,10,FALSE))=TRUE,"",VLOOKUP(CONCATENATE($D64,".",$E64,".",$F64),IN_1G!$A$2:$Y$3000,10,FALSE))</f>
        <v>0</v>
      </c>
      <c r="M64" s="2318">
        <f>IF(ISERROR(VLOOKUP(CONCATENATE($D64,".",$E64,".",$F64),IN_1G!$A$2:$Y$3000,11,FALSE))=TRUE,"",VLOOKUP(CONCATENATE($D64,".",$E64,".",$F64),IN_1G!$A$2:$Y$3000,11,FALSE))</f>
        <v>0</v>
      </c>
      <c r="N64" s="2318">
        <f>IF(ISERROR(VLOOKUP(CONCATENATE($D64,".",$E64,".",$F64),IN_1G!$A$2:$Y$3000,12,FALSE))=TRUE,"",VLOOKUP(CONCATENATE($D64,".",$E64,".",$F64),IN_1G!$A$2:$Y$3000,12,FALSE))</f>
        <v>0</v>
      </c>
      <c r="O64" s="2318">
        <f>IF(ISERROR(VLOOKUP(CONCATENATE($D64,".",$E64,".",$F64),IN_1G!$A$2:$Y$3000,13,FALSE))=TRUE,"",VLOOKUP(CONCATENATE($D64,".",$E64,".",$F64),IN_1G!$A$2:$Y$3000,13,FALSE))</f>
        <v>0</v>
      </c>
      <c r="P64" s="2318">
        <f>IF(ISERROR(VLOOKUP(CONCATENATE($D64,".",$E64,".",$F64),IN_1G!$A$2:$Y$3000,14,FALSE))=TRUE,"",VLOOKUP(CONCATENATE($D64,".",$E64,".",$F64),IN_1G!$A$2:$Y$3000,14,FALSE))</f>
        <v>0</v>
      </c>
      <c r="Q64" s="2318">
        <f>IF(ISERROR(VLOOKUP(CONCATENATE($D64,".",$E64,".",$F64),IN_1G!$A$2:$Y$3000,15,FALSE))=TRUE,"",VLOOKUP(CONCATENATE($D64,".",$E64,".",$F64),IN_1G!$A$2:$Y$3000,15,FALSE))</f>
        <v>0</v>
      </c>
      <c r="R64" s="2318">
        <f>IF(ISERROR(VLOOKUP(CONCATENATE($D64,".",$E64,".",$F64),IN_1G!$A$2:$Y$3000,16,FALSE))=TRUE,"",VLOOKUP(CONCATENATE($D64,".",$E64,".",$F64),IN_1G!$A$2:$Y$3000,16,FALSE))</f>
        <v>0</v>
      </c>
      <c r="S64" s="2318">
        <f>IF(ISERROR(VLOOKUP(CONCATENATE($D64,".",$E64,".",$F64),IN_1G!$A$2:$Y$3000,17,FALSE))=TRUE,"",VLOOKUP(CONCATENATE($D64,".",$E64,".",$F64),IN_1G!$A$2:$Y$3000,17,FALSE))</f>
        <v>0</v>
      </c>
      <c r="T64" s="2318">
        <f>IF(ISERROR(VLOOKUP(CONCATENATE($D64,".",$E64,".",$F64),IN_1G!$A$2:$Y$3000,18,FALSE))=TRUE,"",VLOOKUP(CONCATENATE($D64,".",$E64,".",$F64),IN_1G!$A$2:$Y$3000,18,FALSE))</f>
        <v>0</v>
      </c>
      <c r="U64" s="2318">
        <f>IF(ISERROR(VLOOKUP(CONCATENATE($D64,".",$E64,".",$F64),IN_1G!$A$2:$Y$3000,19,FALSE))=TRUE,"",VLOOKUP(CONCATENATE($D64,".",$E64,".",$F64),IN_1G!$A$2:$Y$3000,19,FALSE))</f>
        <v>0</v>
      </c>
      <c r="V64" s="2318">
        <f>IF(ISERROR(VLOOKUP(CONCATENATE($D64,".",$E64,".",$F64),IN_1G!$A$2:$Y$3000,20,FALSE))=TRUE,"",VLOOKUP(CONCATENATE($D64,".",$E64,".",$F64),IN_1G!$A$2:$Y$3000,20,FALSE))</f>
        <v>0</v>
      </c>
      <c r="W64" s="2318">
        <f>IF(ISERROR(VLOOKUP(CONCATENATE($D64,".",$E64,".",$F64),IN_1G!$A$2:$Y$3000,21,FALSE))=TRUE,"",VLOOKUP(CONCATENATE($D64,".",$E64,".",$F64),IN_1G!$A$2:$Y$3000,21,FALSE))</f>
        <v>0</v>
      </c>
      <c r="X64" s="2318">
        <f>IF(ISERROR(VLOOKUP(CONCATENATE($D64,".",$E64,".",$F64),IN_1G!$A$2:$Y$3000,22,FALSE))=TRUE,"",VLOOKUP(CONCATENATE($D64,".",$E64,".",$F64),IN_1G!$A$2:$Y$3000,22,FALSE))</f>
        <v>0</v>
      </c>
      <c r="Y64" s="2318">
        <f>IF(ISERROR(VLOOKUP(CONCATENATE($D64,".",$E64,".",$F64),IN_1G!$A$2:$Y$3000,23,FALSE))=TRUE,"",VLOOKUP(CONCATENATE($D64,".",$E64,".",$F64),IN_1G!$A$2:$Y$3000,23,FALSE))</f>
        <v>0</v>
      </c>
      <c r="Z64" s="2318">
        <f>IF(ISERROR(VLOOKUP(CONCATENATE($D64,".",$E64,".",$F64),IN_1G!$A$2:$Y$3000,24,FALSE))=TRUE,"",VLOOKUP(CONCATENATE($D64,".",$E64,".",$F64),IN_1G!$A$2:$Y$3000,24,FALSE))</f>
        <v>0</v>
      </c>
      <c r="AA64" s="2318">
        <f>IF(ISERROR(VLOOKUP(CONCATENATE($D64,".",$E64,".",$F64),IN_1G!$A$2:$Y$3000,25,FALSE))=TRUE,"",VLOOKUP(CONCATENATE($D64,".",$E64,".",$F64),IN_1G!$A$2:$Y$3000,25,FALSE))</f>
        <v>0</v>
      </c>
      <c r="AB64" s="2318">
        <f>IF(ISERROR(VLOOKUP(CONCATENATE($D64,".",$E64,".",$F64),IN_1G!$A$2:$AA$3000,26,FALSE))=TRUE,"",VLOOKUP(CONCATENATE($D64,".",$E64,".",$F64),IN_1G!$A$2:$AA$3000,26,FALSE))</f>
        <v>0</v>
      </c>
      <c r="AC64" s="2318">
        <f>IF(ISERROR(VLOOKUP(CONCATENATE($D64,".",$E64,".",$F64),IN_1G!$A$2:$AA$3000,27,FALSE))=TRUE,"",VLOOKUP(CONCATENATE($D64,".",$E64,".",$F64),IN_1G!$A$2:$AA$3000,27,FALSE))</f>
        <v>0</v>
      </c>
      <c r="AD64" s="2296">
        <f t="shared" si="0"/>
        <v>0</v>
      </c>
      <c r="AE64" s="2289"/>
      <c r="AF64" s="2313"/>
      <c r="AG64" s="2313"/>
      <c r="AH64" s="2313"/>
      <c r="AI64" s="2297"/>
      <c r="AJ64" s="2297"/>
      <c r="AK64" s="2297"/>
      <c r="AL64" s="2297"/>
    </row>
    <row r="65" spans="1:38" ht="29.7" customHeight="1" thickBot="1" x14ac:dyDescent="0.4">
      <c r="A65" s="2775"/>
      <c r="B65" s="2767"/>
      <c r="C65" s="2309" t="s">
        <v>2569</v>
      </c>
      <c r="D65" s="2295">
        <v>3</v>
      </c>
      <c r="E65" s="2295">
        <v>22</v>
      </c>
      <c r="F65" s="2293">
        <v>59</v>
      </c>
      <c r="G65" s="2318">
        <v>0</v>
      </c>
      <c r="H65" s="2318">
        <f>IF(ISERROR(VLOOKUP(CONCATENATE($D65,".",$E65,".",$F65),IN_1G!$A$2:$Y$3000,6,FALSE))=TRUE,"",VLOOKUP(CONCATENATE($D65,".",$E65,".",$F65),IN_1G!$A$2:$Y$3000,6,FALSE))</f>
        <v>0</v>
      </c>
      <c r="I65" s="2318">
        <f>IF(ISERROR(VLOOKUP(CONCATENATE($D65,".",$E65,".",$F65),IN_1G!$A$2:$Y$3000,7,FALSE))=TRUE,"",VLOOKUP(CONCATENATE($D65,".",$E65,".",$F65),IN_1G!$A$2:$Y$3000,7,FALSE))</f>
        <v>0</v>
      </c>
      <c r="J65" s="2318">
        <f>IF(ISERROR(VLOOKUP(CONCATENATE($D65,".",$E65,".",$F65),IN_1G!$A$2:$Y$3000,8,FALSE))=TRUE,"",VLOOKUP(CONCATENATE($D65,".",$E65,".",$F65),IN_1G!$A$2:$Y$3000,8,FALSE))</f>
        <v>0</v>
      </c>
      <c r="K65" s="2318">
        <f>IF(ISERROR(VLOOKUP(CONCATENATE($D65,".",$E65,".",$F65),IN_1G!$A$2:$Y$3000,9,FALSE))=TRUE,"",VLOOKUP(CONCATENATE($D65,".",$E65,".",$F65),IN_1G!$A$2:$Y$3000,9,FALSE))</f>
        <v>0</v>
      </c>
      <c r="L65" s="2318">
        <f>IF(ISERROR(VLOOKUP(CONCATENATE($D65,".",$E65,".",$F65),IN_1G!$A$2:$Y$3000,10,FALSE))=TRUE,"",VLOOKUP(CONCATENATE($D65,".",$E65,".",$F65),IN_1G!$A$2:$Y$3000,10,FALSE))</f>
        <v>0</v>
      </c>
      <c r="M65" s="2318">
        <f>IF(ISERROR(VLOOKUP(CONCATENATE($D65,".",$E65,".",$F65),IN_1G!$A$2:$Y$3000,11,FALSE))=TRUE,"",VLOOKUP(CONCATENATE($D65,".",$E65,".",$F65),IN_1G!$A$2:$Y$3000,11,FALSE))</f>
        <v>0</v>
      </c>
      <c r="N65" s="2318">
        <f>IF(ISERROR(VLOOKUP(CONCATENATE($D65,".",$E65,".",$F65),IN_1G!$A$2:$Y$3000,12,FALSE))=TRUE,"",VLOOKUP(CONCATENATE($D65,".",$E65,".",$F65),IN_1G!$A$2:$Y$3000,12,FALSE))</f>
        <v>0</v>
      </c>
      <c r="O65" s="2318">
        <f>IF(ISERROR(VLOOKUP(CONCATENATE($D65,".",$E65,".",$F65),IN_1G!$A$2:$Y$3000,13,FALSE))=TRUE,"",VLOOKUP(CONCATENATE($D65,".",$E65,".",$F65),IN_1G!$A$2:$Y$3000,13,FALSE))</f>
        <v>0</v>
      </c>
      <c r="P65" s="2318">
        <f>IF(ISERROR(VLOOKUP(CONCATENATE($D65,".",$E65,".",$F65),IN_1G!$A$2:$Y$3000,14,FALSE))=TRUE,"",VLOOKUP(CONCATENATE($D65,".",$E65,".",$F65),IN_1G!$A$2:$Y$3000,14,FALSE))</f>
        <v>0</v>
      </c>
      <c r="Q65" s="2318">
        <f>IF(ISERROR(VLOOKUP(CONCATENATE($D65,".",$E65,".",$F65),IN_1G!$A$2:$Y$3000,15,FALSE))=TRUE,"",VLOOKUP(CONCATENATE($D65,".",$E65,".",$F65),IN_1G!$A$2:$Y$3000,15,FALSE))</f>
        <v>0</v>
      </c>
      <c r="R65" s="2318">
        <f>IF(ISERROR(VLOOKUP(CONCATENATE($D65,".",$E65,".",$F65),IN_1G!$A$2:$Y$3000,16,FALSE))=TRUE,"",VLOOKUP(CONCATENATE($D65,".",$E65,".",$F65),IN_1G!$A$2:$Y$3000,16,FALSE))</f>
        <v>0</v>
      </c>
      <c r="S65" s="2318">
        <f>IF(ISERROR(VLOOKUP(CONCATENATE($D65,".",$E65,".",$F65),IN_1G!$A$2:$Y$3000,17,FALSE))=TRUE,"",VLOOKUP(CONCATENATE($D65,".",$E65,".",$F65),IN_1G!$A$2:$Y$3000,17,FALSE))</f>
        <v>0</v>
      </c>
      <c r="T65" s="2318">
        <f>IF(ISERROR(VLOOKUP(CONCATENATE($D65,".",$E65,".",$F65),IN_1G!$A$2:$Y$3000,18,FALSE))=TRUE,"",VLOOKUP(CONCATENATE($D65,".",$E65,".",$F65),IN_1G!$A$2:$Y$3000,18,FALSE))</f>
        <v>0</v>
      </c>
      <c r="U65" s="2318">
        <f>IF(ISERROR(VLOOKUP(CONCATENATE($D65,".",$E65,".",$F65),IN_1G!$A$2:$Y$3000,19,FALSE))=TRUE,"",VLOOKUP(CONCATENATE($D65,".",$E65,".",$F65),IN_1G!$A$2:$Y$3000,19,FALSE))</f>
        <v>0</v>
      </c>
      <c r="V65" s="2318">
        <f>IF(ISERROR(VLOOKUP(CONCATENATE($D65,".",$E65,".",$F65),IN_1G!$A$2:$Y$3000,20,FALSE))=TRUE,"",VLOOKUP(CONCATENATE($D65,".",$E65,".",$F65),IN_1G!$A$2:$Y$3000,20,FALSE))</f>
        <v>0</v>
      </c>
      <c r="W65" s="2318">
        <f>IF(ISERROR(VLOOKUP(CONCATENATE($D65,".",$E65,".",$F65),IN_1G!$A$2:$Y$3000,21,FALSE))=TRUE,"",VLOOKUP(CONCATENATE($D65,".",$E65,".",$F65),IN_1G!$A$2:$Y$3000,21,FALSE))</f>
        <v>0</v>
      </c>
      <c r="X65" s="2318">
        <f>IF(ISERROR(VLOOKUP(CONCATENATE($D65,".",$E65,".",$F65),IN_1G!$A$2:$Y$3000,22,FALSE))=TRUE,"",VLOOKUP(CONCATENATE($D65,".",$E65,".",$F65),IN_1G!$A$2:$Y$3000,22,FALSE))</f>
        <v>0</v>
      </c>
      <c r="Y65" s="2318">
        <f>IF(ISERROR(VLOOKUP(CONCATENATE($D65,".",$E65,".",$F65),IN_1G!$A$2:$Y$3000,23,FALSE))=TRUE,"",VLOOKUP(CONCATENATE($D65,".",$E65,".",$F65),IN_1G!$A$2:$Y$3000,23,FALSE))</f>
        <v>0</v>
      </c>
      <c r="Z65" s="2318">
        <f>IF(ISERROR(VLOOKUP(CONCATENATE($D65,".",$E65,".",$F65),IN_1G!$A$2:$Y$3000,24,FALSE))=TRUE,"",VLOOKUP(CONCATENATE($D65,".",$E65,".",$F65),IN_1G!$A$2:$Y$3000,24,FALSE))</f>
        <v>0</v>
      </c>
      <c r="AA65" s="2318">
        <f>IF(ISERROR(VLOOKUP(CONCATENATE($D65,".",$E65,".",$F65),IN_1G!$A$2:$Y$3000,25,FALSE))=TRUE,"",VLOOKUP(CONCATENATE($D65,".",$E65,".",$F65),IN_1G!$A$2:$Y$3000,25,FALSE))</f>
        <v>0</v>
      </c>
      <c r="AB65" s="2318">
        <f>IF(ISERROR(VLOOKUP(CONCATENATE($D65,".",$E65,".",$F65),IN_1G!$A$2:$AA$3000,26,FALSE))=TRUE,"",VLOOKUP(CONCATENATE($D65,".",$E65,".",$F65),IN_1G!$A$2:$AA$3000,26,FALSE))</f>
        <v>0</v>
      </c>
      <c r="AC65" s="2318">
        <f>IF(ISERROR(VLOOKUP(CONCATENATE($D65,".",$E65,".",$F65),IN_1G!$A$2:$AA$3000,27,FALSE))=TRUE,"",VLOOKUP(CONCATENATE($D65,".",$E65,".",$F65),IN_1G!$A$2:$AA$3000,27,FALSE))</f>
        <v>0</v>
      </c>
      <c r="AD65" s="2296">
        <f t="shared" si="0"/>
        <v>0</v>
      </c>
      <c r="AE65" s="2289"/>
      <c r="AF65" s="2313"/>
      <c r="AG65" s="2313"/>
      <c r="AH65" s="2313"/>
      <c r="AI65" s="2297"/>
      <c r="AJ65" s="2297"/>
      <c r="AK65" s="2297"/>
      <c r="AL65" s="2297"/>
    </row>
    <row r="66" spans="1:38" ht="29.7" customHeight="1" thickBot="1" x14ac:dyDescent="0.4">
      <c r="A66" s="2775"/>
      <c r="B66" s="2767"/>
      <c r="C66" s="2309" t="s">
        <v>2570</v>
      </c>
      <c r="D66" s="2295">
        <v>3</v>
      </c>
      <c r="E66" s="2295">
        <v>22</v>
      </c>
      <c r="F66" s="2295">
        <v>60</v>
      </c>
      <c r="G66" s="2318">
        <v>0</v>
      </c>
      <c r="H66" s="2318">
        <f>IF(ISERROR(VLOOKUP(CONCATENATE($D66,".",$E66,".",$F66),IN_1G!$A$2:$Y$3000,6,FALSE))=TRUE,"",VLOOKUP(CONCATENATE($D66,".",$E66,".",$F66),IN_1G!$A$2:$Y$3000,6,FALSE))</f>
        <v>0</v>
      </c>
      <c r="I66" s="2318">
        <f>IF(ISERROR(VLOOKUP(CONCATENATE($D66,".",$E66,".",$F66),IN_1G!$A$2:$Y$3000,7,FALSE))=TRUE,"",VLOOKUP(CONCATENATE($D66,".",$E66,".",$F66),IN_1G!$A$2:$Y$3000,7,FALSE))</f>
        <v>0</v>
      </c>
      <c r="J66" s="2318">
        <f>IF(ISERROR(VLOOKUP(CONCATENATE($D66,".",$E66,".",$F66),IN_1G!$A$2:$Y$3000,8,FALSE))=TRUE,"",VLOOKUP(CONCATENATE($D66,".",$E66,".",$F66),IN_1G!$A$2:$Y$3000,8,FALSE))</f>
        <v>0</v>
      </c>
      <c r="K66" s="2318">
        <f>IF(ISERROR(VLOOKUP(CONCATENATE($D66,".",$E66,".",$F66),IN_1G!$A$2:$Y$3000,9,FALSE))=TRUE,"",VLOOKUP(CONCATENATE($D66,".",$E66,".",$F66),IN_1G!$A$2:$Y$3000,9,FALSE))</f>
        <v>0</v>
      </c>
      <c r="L66" s="2318">
        <f>IF(ISERROR(VLOOKUP(CONCATENATE($D66,".",$E66,".",$F66),IN_1G!$A$2:$Y$3000,10,FALSE))=TRUE,"",VLOOKUP(CONCATENATE($D66,".",$E66,".",$F66),IN_1G!$A$2:$Y$3000,10,FALSE))</f>
        <v>0</v>
      </c>
      <c r="M66" s="2318">
        <f>IF(ISERROR(VLOOKUP(CONCATENATE($D66,".",$E66,".",$F66),IN_1G!$A$2:$Y$3000,11,FALSE))=TRUE,"",VLOOKUP(CONCATENATE($D66,".",$E66,".",$F66),IN_1G!$A$2:$Y$3000,11,FALSE))</f>
        <v>0</v>
      </c>
      <c r="N66" s="2318">
        <f>IF(ISERROR(VLOOKUP(CONCATENATE($D66,".",$E66,".",$F66),IN_1G!$A$2:$Y$3000,12,FALSE))=TRUE,"",VLOOKUP(CONCATENATE($D66,".",$E66,".",$F66),IN_1G!$A$2:$Y$3000,12,FALSE))</f>
        <v>0</v>
      </c>
      <c r="O66" s="2318">
        <f>IF(ISERROR(VLOOKUP(CONCATENATE($D66,".",$E66,".",$F66),IN_1G!$A$2:$Y$3000,13,FALSE))=TRUE,"",VLOOKUP(CONCATENATE($D66,".",$E66,".",$F66),IN_1G!$A$2:$Y$3000,13,FALSE))</f>
        <v>0</v>
      </c>
      <c r="P66" s="2318">
        <f>IF(ISERROR(VLOOKUP(CONCATENATE($D66,".",$E66,".",$F66),IN_1G!$A$2:$Y$3000,14,FALSE))=TRUE,"",VLOOKUP(CONCATENATE($D66,".",$E66,".",$F66),IN_1G!$A$2:$Y$3000,14,FALSE))</f>
        <v>0</v>
      </c>
      <c r="Q66" s="2318">
        <f>IF(ISERROR(VLOOKUP(CONCATENATE($D66,".",$E66,".",$F66),IN_1G!$A$2:$Y$3000,15,FALSE))=TRUE,"",VLOOKUP(CONCATENATE($D66,".",$E66,".",$F66),IN_1G!$A$2:$Y$3000,15,FALSE))</f>
        <v>0</v>
      </c>
      <c r="R66" s="2318">
        <f>IF(ISERROR(VLOOKUP(CONCATENATE($D66,".",$E66,".",$F66),IN_1G!$A$2:$Y$3000,16,FALSE))=TRUE,"",VLOOKUP(CONCATENATE($D66,".",$E66,".",$F66),IN_1G!$A$2:$Y$3000,16,FALSE))</f>
        <v>0</v>
      </c>
      <c r="S66" s="2318">
        <f>IF(ISERROR(VLOOKUP(CONCATENATE($D66,".",$E66,".",$F66),IN_1G!$A$2:$Y$3000,17,FALSE))=TRUE,"",VLOOKUP(CONCATENATE($D66,".",$E66,".",$F66),IN_1G!$A$2:$Y$3000,17,FALSE))</f>
        <v>0</v>
      </c>
      <c r="T66" s="2318">
        <f>IF(ISERROR(VLOOKUP(CONCATENATE($D66,".",$E66,".",$F66),IN_1G!$A$2:$Y$3000,18,FALSE))=TRUE,"",VLOOKUP(CONCATENATE($D66,".",$E66,".",$F66),IN_1G!$A$2:$Y$3000,18,FALSE))</f>
        <v>0</v>
      </c>
      <c r="U66" s="2318">
        <f>IF(ISERROR(VLOOKUP(CONCATENATE($D66,".",$E66,".",$F66),IN_1G!$A$2:$Y$3000,19,FALSE))=TRUE,"",VLOOKUP(CONCATENATE($D66,".",$E66,".",$F66),IN_1G!$A$2:$Y$3000,19,FALSE))</f>
        <v>0</v>
      </c>
      <c r="V66" s="2318">
        <f>IF(ISERROR(VLOOKUP(CONCATENATE($D66,".",$E66,".",$F66),IN_1G!$A$2:$Y$3000,20,FALSE))=TRUE,"",VLOOKUP(CONCATENATE($D66,".",$E66,".",$F66),IN_1G!$A$2:$Y$3000,20,FALSE))</f>
        <v>0</v>
      </c>
      <c r="W66" s="2318">
        <f>IF(ISERROR(VLOOKUP(CONCATENATE($D66,".",$E66,".",$F66),IN_1G!$A$2:$Y$3000,21,FALSE))=TRUE,"",VLOOKUP(CONCATENATE($D66,".",$E66,".",$F66),IN_1G!$A$2:$Y$3000,21,FALSE))</f>
        <v>0</v>
      </c>
      <c r="X66" s="2318">
        <f>IF(ISERROR(VLOOKUP(CONCATENATE($D66,".",$E66,".",$F66),IN_1G!$A$2:$Y$3000,22,FALSE))=TRUE,"",VLOOKUP(CONCATENATE($D66,".",$E66,".",$F66),IN_1G!$A$2:$Y$3000,22,FALSE))</f>
        <v>0</v>
      </c>
      <c r="Y66" s="2318">
        <f>IF(ISERROR(VLOOKUP(CONCATENATE($D66,".",$E66,".",$F66),IN_1G!$A$2:$Y$3000,23,FALSE))=TRUE,"",VLOOKUP(CONCATENATE($D66,".",$E66,".",$F66),IN_1G!$A$2:$Y$3000,23,FALSE))</f>
        <v>0</v>
      </c>
      <c r="Z66" s="2318">
        <f>IF(ISERROR(VLOOKUP(CONCATENATE($D66,".",$E66,".",$F66),IN_1G!$A$2:$Y$3000,24,FALSE))=TRUE,"",VLOOKUP(CONCATENATE($D66,".",$E66,".",$F66),IN_1G!$A$2:$Y$3000,24,FALSE))</f>
        <v>0</v>
      </c>
      <c r="AA66" s="2318">
        <f>IF(ISERROR(VLOOKUP(CONCATENATE($D66,".",$E66,".",$F66),IN_1G!$A$2:$Y$3000,25,FALSE))=TRUE,"",VLOOKUP(CONCATENATE($D66,".",$E66,".",$F66),IN_1G!$A$2:$Y$3000,25,FALSE))</f>
        <v>0</v>
      </c>
      <c r="AB66" s="2318">
        <f>IF(ISERROR(VLOOKUP(CONCATENATE($D66,".",$E66,".",$F66),IN_1G!$A$2:$AA$3000,26,FALSE))=TRUE,"",VLOOKUP(CONCATENATE($D66,".",$E66,".",$F66),IN_1G!$A$2:$AA$3000,26,FALSE))</f>
        <v>0</v>
      </c>
      <c r="AC66" s="2318">
        <f>IF(ISERROR(VLOOKUP(CONCATENATE($D66,".",$E66,".",$F66),IN_1G!$A$2:$AA$3000,27,FALSE))=TRUE,"",VLOOKUP(CONCATENATE($D66,".",$E66,".",$F66),IN_1G!$A$2:$AA$3000,27,FALSE))</f>
        <v>0</v>
      </c>
      <c r="AD66" s="2296">
        <f t="shared" si="0"/>
        <v>0</v>
      </c>
      <c r="AE66" s="2289"/>
      <c r="AF66" s="2313"/>
      <c r="AG66" s="2313"/>
      <c r="AH66" s="2313"/>
      <c r="AI66" s="2297"/>
      <c r="AJ66" s="2297"/>
      <c r="AK66" s="2297"/>
      <c r="AL66" s="2297"/>
    </row>
    <row r="67" spans="1:38" ht="15" customHeight="1" thickBot="1" x14ac:dyDescent="0.4">
      <c r="A67" s="2775"/>
      <c r="B67" s="2758" t="s">
        <v>2573</v>
      </c>
      <c r="C67" s="2309" t="s">
        <v>2564</v>
      </c>
      <c r="D67" s="2295">
        <v>3</v>
      </c>
      <c r="E67" s="2295">
        <v>23</v>
      </c>
      <c r="F67" s="2293">
        <v>61</v>
      </c>
      <c r="G67" s="2318">
        <v>0</v>
      </c>
      <c r="H67" s="2318">
        <f>IF(ISERROR(VLOOKUP(CONCATENATE($D67,".",$E67,".",$F67),IN_1G!$A$2:$Y$3000,6,FALSE))=TRUE,"",VLOOKUP(CONCATENATE($D67,".",$E67,".",$F67),IN_1G!$A$2:$Y$3000,6,FALSE))</f>
        <v>0</v>
      </c>
      <c r="I67" s="2318">
        <f>IF(ISERROR(VLOOKUP(CONCATENATE($D67,".",$E67,".",$F67),IN_1G!$A$2:$Y$3000,7,FALSE))=TRUE,"",VLOOKUP(CONCATENATE($D67,".",$E67,".",$F67),IN_1G!$A$2:$Y$3000,7,FALSE))</f>
        <v>0</v>
      </c>
      <c r="J67" s="2318">
        <f>IF(ISERROR(VLOOKUP(CONCATENATE($D67,".",$E67,".",$F67),IN_1G!$A$2:$Y$3000,8,FALSE))=TRUE,"",VLOOKUP(CONCATENATE($D67,".",$E67,".",$F67),IN_1G!$A$2:$Y$3000,8,FALSE))</f>
        <v>0</v>
      </c>
      <c r="K67" s="2318">
        <f>IF(ISERROR(VLOOKUP(CONCATENATE($D67,".",$E67,".",$F67),IN_1G!$A$2:$Y$3000,9,FALSE))=TRUE,"",VLOOKUP(CONCATENATE($D67,".",$E67,".",$F67),IN_1G!$A$2:$Y$3000,9,FALSE))</f>
        <v>0</v>
      </c>
      <c r="L67" s="2318">
        <f>IF(ISERROR(VLOOKUP(CONCATENATE($D67,".",$E67,".",$F67),IN_1G!$A$2:$Y$3000,10,FALSE))=TRUE,"",VLOOKUP(CONCATENATE($D67,".",$E67,".",$F67),IN_1G!$A$2:$Y$3000,10,FALSE))</f>
        <v>0</v>
      </c>
      <c r="M67" s="2318">
        <f>IF(ISERROR(VLOOKUP(CONCATENATE($D67,".",$E67,".",$F67),IN_1G!$A$2:$Y$3000,11,FALSE))=TRUE,"",VLOOKUP(CONCATENATE($D67,".",$E67,".",$F67),IN_1G!$A$2:$Y$3000,11,FALSE))</f>
        <v>0</v>
      </c>
      <c r="N67" s="2318">
        <f>IF(ISERROR(VLOOKUP(CONCATENATE($D67,".",$E67,".",$F67),IN_1G!$A$2:$Y$3000,12,FALSE))=TRUE,"",VLOOKUP(CONCATENATE($D67,".",$E67,".",$F67),IN_1G!$A$2:$Y$3000,12,FALSE))</f>
        <v>0</v>
      </c>
      <c r="O67" s="2318">
        <f>IF(ISERROR(VLOOKUP(CONCATENATE($D67,".",$E67,".",$F67),IN_1G!$A$2:$Y$3000,13,FALSE))=TRUE,"",VLOOKUP(CONCATENATE($D67,".",$E67,".",$F67),IN_1G!$A$2:$Y$3000,13,FALSE))</f>
        <v>0</v>
      </c>
      <c r="P67" s="2318">
        <f>IF(ISERROR(VLOOKUP(CONCATENATE($D67,".",$E67,".",$F67),IN_1G!$A$2:$Y$3000,14,FALSE))=TRUE,"",VLOOKUP(CONCATENATE($D67,".",$E67,".",$F67),IN_1G!$A$2:$Y$3000,14,FALSE))</f>
        <v>0</v>
      </c>
      <c r="Q67" s="2318">
        <f>IF(ISERROR(VLOOKUP(CONCATENATE($D67,".",$E67,".",$F67),IN_1G!$A$2:$Y$3000,15,FALSE))=TRUE,"",VLOOKUP(CONCATENATE($D67,".",$E67,".",$F67),IN_1G!$A$2:$Y$3000,15,FALSE))</f>
        <v>0</v>
      </c>
      <c r="R67" s="2318">
        <f>IF(ISERROR(VLOOKUP(CONCATENATE($D67,".",$E67,".",$F67),IN_1G!$A$2:$Y$3000,16,FALSE))=TRUE,"",VLOOKUP(CONCATENATE($D67,".",$E67,".",$F67),IN_1G!$A$2:$Y$3000,16,FALSE))</f>
        <v>0</v>
      </c>
      <c r="S67" s="2318">
        <f>IF(ISERROR(VLOOKUP(CONCATENATE($D67,".",$E67,".",$F67),IN_1G!$A$2:$Y$3000,17,FALSE))=TRUE,"",VLOOKUP(CONCATENATE($D67,".",$E67,".",$F67),IN_1G!$A$2:$Y$3000,17,FALSE))</f>
        <v>0</v>
      </c>
      <c r="T67" s="2318">
        <f>IF(ISERROR(VLOOKUP(CONCATENATE($D67,".",$E67,".",$F67),IN_1G!$A$2:$Y$3000,18,FALSE))=TRUE,"",VLOOKUP(CONCATENATE($D67,".",$E67,".",$F67),IN_1G!$A$2:$Y$3000,18,FALSE))</f>
        <v>0</v>
      </c>
      <c r="U67" s="2318">
        <f>IF(ISERROR(VLOOKUP(CONCATENATE($D67,".",$E67,".",$F67),IN_1G!$A$2:$Y$3000,19,FALSE))=TRUE,"",VLOOKUP(CONCATENATE($D67,".",$E67,".",$F67),IN_1G!$A$2:$Y$3000,19,FALSE))</f>
        <v>0</v>
      </c>
      <c r="V67" s="2318">
        <f>IF(ISERROR(VLOOKUP(CONCATENATE($D67,".",$E67,".",$F67),IN_1G!$A$2:$Y$3000,20,FALSE))=TRUE,"",VLOOKUP(CONCATENATE($D67,".",$E67,".",$F67),IN_1G!$A$2:$Y$3000,20,FALSE))</f>
        <v>0</v>
      </c>
      <c r="W67" s="2318">
        <f>IF(ISERROR(VLOOKUP(CONCATENATE($D67,".",$E67,".",$F67),IN_1G!$A$2:$Y$3000,21,FALSE))=TRUE,"",VLOOKUP(CONCATENATE($D67,".",$E67,".",$F67),IN_1G!$A$2:$Y$3000,21,FALSE))</f>
        <v>0</v>
      </c>
      <c r="X67" s="2318">
        <f>IF(ISERROR(VLOOKUP(CONCATENATE($D67,".",$E67,".",$F67),IN_1G!$A$2:$Y$3000,22,FALSE))=TRUE,"",VLOOKUP(CONCATENATE($D67,".",$E67,".",$F67),IN_1G!$A$2:$Y$3000,22,FALSE))</f>
        <v>0</v>
      </c>
      <c r="Y67" s="2318">
        <f>IF(ISERROR(VLOOKUP(CONCATENATE($D67,".",$E67,".",$F67),IN_1G!$A$2:$Y$3000,23,FALSE))=TRUE,"",VLOOKUP(CONCATENATE($D67,".",$E67,".",$F67),IN_1G!$A$2:$Y$3000,23,FALSE))</f>
        <v>0</v>
      </c>
      <c r="Z67" s="2318">
        <f>IF(ISERROR(VLOOKUP(CONCATENATE($D67,".",$E67,".",$F67),IN_1G!$A$2:$Y$3000,24,FALSE))=TRUE,"",VLOOKUP(CONCATENATE($D67,".",$E67,".",$F67),IN_1G!$A$2:$Y$3000,24,FALSE))</f>
        <v>0</v>
      </c>
      <c r="AA67" s="2318">
        <f>IF(ISERROR(VLOOKUP(CONCATENATE($D67,".",$E67,".",$F67),IN_1G!$A$2:$Y$3000,25,FALSE))=TRUE,"",VLOOKUP(CONCATENATE($D67,".",$E67,".",$F67),IN_1G!$A$2:$Y$3000,25,FALSE))</f>
        <v>0</v>
      </c>
      <c r="AB67" s="2318">
        <f>IF(ISERROR(VLOOKUP(CONCATENATE($D67,".",$E67,".",$F67),IN_1G!$A$2:$AA$3000,26,FALSE))=TRUE,"",VLOOKUP(CONCATENATE($D67,".",$E67,".",$F67),IN_1G!$A$2:$AA$3000,26,FALSE))</f>
        <v>0</v>
      </c>
      <c r="AC67" s="2318">
        <f>IF(ISERROR(VLOOKUP(CONCATENATE($D67,".",$E67,".",$F67),IN_1G!$A$2:$AA$3000,27,FALSE))=TRUE,"",VLOOKUP(CONCATENATE($D67,".",$E67,".",$F67),IN_1G!$A$2:$AA$3000,27,FALSE))</f>
        <v>0</v>
      </c>
      <c r="AD67" s="2296">
        <f t="shared" si="0"/>
        <v>0</v>
      </c>
      <c r="AE67" s="2289"/>
      <c r="AF67" s="2313"/>
      <c r="AG67" s="2313"/>
      <c r="AH67" s="2313"/>
      <c r="AI67" s="2290"/>
      <c r="AJ67" s="2290"/>
      <c r="AK67" s="2290"/>
      <c r="AL67" s="2290"/>
    </row>
    <row r="68" spans="1:38" ht="29.7" customHeight="1" thickBot="1" x14ac:dyDescent="0.4">
      <c r="A68" s="2775"/>
      <c r="B68" s="2767"/>
      <c r="C68" s="2309" t="s">
        <v>2565</v>
      </c>
      <c r="D68" s="2295">
        <v>3</v>
      </c>
      <c r="E68" s="2295">
        <v>23</v>
      </c>
      <c r="F68" s="2295">
        <v>62</v>
      </c>
      <c r="G68" s="2318">
        <v>0</v>
      </c>
      <c r="H68" s="2318">
        <f>IF(ISERROR(VLOOKUP(CONCATENATE($D68,".",$E68,".",$F68),IN_1G!$A$2:$Y$3000,6,FALSE))=TRUE,"",VLOOKUP(CONCATENATE($D68,".",$E68,".",$F68),IN_1G!$A$2:$Y$3000,6,FALSE))</f>
        <v>0</v>
      </c>
      <c r="I68" s="2318">
        <f>IF(ISERROR(VLOOKUP(CONCATENATE($D68,".",$E68,".",$F68),IN_1G!$A$2:$Y$3000,7,FALSE))=TRUE,"",VLOOKUP(CONCATENATE($D68,".",$E68,".",$F68),IN_1G!$A$2:$Y$3000,7,FALSE))</f>
        <v>0</v>
      </c>
      <c r="J68" s="2318">
        <f>IF(ISERROR(VLOOKUP(CONCATENATE($D68,".",$E68,".",$F68),IN_1G!$A$2:$Y$3000,8,FALSE))=TRUE,"",VLOOKUP(CONCATENATE($D68,".",$E68,".",$F68),IN_1G!$A$2:$Y$3000,8,FALSE))</f>
        <v>0</v>
      </c>
      <c r="K68" s="2318">
        <f>IF(ISERROR(VLOOKUP(CONCATENATE($D68,".",$E68,".",$F68),IN_1G!$A$2:$Y$3000,9,FALSE))=TRUE,"",VLOOKUP(CONCATENATE($D68,".",$E68,".",$F68),IN_1G!$A$2:$Y$3000,9,FALSE))</f>
        <v>0</v>
      </c>
      <c r="L68" s="2318">
        <f>IF(ISERROR(VLOOKUP(CONCATENATE($D68,".",$E68,".",$F68),IN_1G!$A$2:$Y$3000,10,FALSE))=TRUE,"",VLOOKUP(CONCATENATE($D68,".",$E68,".",$F68),IN_1G!$A$2:$Y$3000,10,FALSE))</f>
        <v>0</v>
      </c>
      <c r="M68" s="2318">
        <f>IF(ISERROR(VLOOKUP(CONCATENATE($D68,".",$E68,".",$F68),IN_1G!$A$2:$Y$3000,11,FALSE))=TRUE,"",VLOOKUP(CONCATENATE($D68,".",$E68,".",$F68),IN_1G!$A$2:$Y$3000,11,FALSE))</f>
        <v>0</v>
      </c>
      <c r="N68" s="2318">
        <f>IF(ISERROR(VLOOKUP(CONCATENATE($D68,".",$E68,".",$F68),IN_1G!$A$2:$Y$3000,12,FALSE))=TRUE,"",VLOOKUP(CONCATENATE($D68,".",$E68,".",$F68),IN_1G!$A$2:$Y$3000,12,FALSE))</f>
        <v>0</v>
      </c>
      <c r="O68" s="2318">
        <f>IF(ISERROR(VLOOKUP(CONCATENATE($D68,".",$E68,".",$F68),IN_1G!$A$2:$Y$3000,13,FALSE))=TRUE,"",VLOOKUP(CONCATENATE($D68,".",$E68,".",$F68),IN_1G!$A$2:$Y$3000,13,FALSE))</f>
        <v>0</v>
      </c>
      <c r="P68" s="2318">
        <f>IF(ISERROR(VLOOKUP(CONCATENATE($D68,".",$E68,".",$F68),IN_1G!$A$2:$Y$3000,14,FALSE))=TRUE,"",VLOOKUP(CONCATENATE($D68,".",$E68,".",$F68),IN_1G!$A$2:$Y$3000,14,FALSE))</f>
        <v>0</v>
      </c>
      <c r="Q68" s="2318">
        <f>IF(ISERROR(VLOOKUP(CONCATENATE($D68,".",$E68,".",$F68),IN_1G!$A$2:$Y$3000,15,FALSE))=TRUE,"",VLOOKUP(CONCATENATE($D68,".",$E68,".",$F68),IN_1G!$A$2:$Y$3000,15,FALSE))</f>
        <v>0</v>
      </c>
      <c r="R68" s="2318">
        <f>IF(ISERROR(VLOOKUP(CONCATENATE($D68,".",$E68,".",$F68),IN_1G!$A$2:$Y$3000,16,FALSE))=TRUE,"",VLOOKUP(CONCATENATE($D68,".",$E68,".",$F68),IN_1G!$A$2:$Y$3000,16,FALSE))</f>
        <v>0</v>
      </c>
      <c r="S68" s="2318">
        <f>IF(ISERROR(VLOOKUP(CONCATENATE($D68,".",$E68,".",$F68),IN_1G!$A$2:$Y$3000,17,FALSE))=TRUE,"",VLOOKUP(CONCATENATE($D68,".",$E68,".",$F68),IN_1G!$A$2:$Y$3000,17,FALSE))</f>
        <v>0</v>
      </c>
      <c r="T68" s="2318">
        <f>IF(ISERROR(VLOOKUP(CONCATENATE($D68,".",$E68,".",$F68),IN_1G!$A$2:$Y$3000,18,FALSE))=TRUE,"",VLOOKUP(CONCATENATE($D68,".",$E68,".",$F68),IN_1G!$A$2:$Y$3000,18,FALSE))</f>
        <v>0</v>
      </c>
      <c r="U68" s="2318">
        <f>IF(ISERROR(VLOOKUP(CONCATENATE($D68,".",$E68,".",$F68),IN_1G!$A$2:$Y$3000,19,FALSE))=TRUE,"",VLOOKUP(CONCATENATE($D68,".",$E68,".",$F68),IN_1G!$A$2:$Y$3000,19,FALSE))</f>
        <v>0</v>
      </c>
      <c r="V68" s="2318">
        <f>IF(ISERROR(VLOOKUP(CONCATENATE($D68,".",$E68,".",$F68),IN_1G!$A$2:$Y$3000,20,FALSE))=TRUE,"",VLOOKUP(CONCATENATE($D68,".",$E68,".",$F68),IN_1G!$A$2:$Y$3000,20,FALSE))</f>
        <v>0</v>
      </c>
      <c r="W68" s="2318">
        <f>IF(ISERROR(VLOOKUP(CONCATENATE($D68,".",$E68,".",$F68),IN_1G!$A$2:$Y$3000,21,FALSE))=TRUE,"",VLOOKUP(CONCATENATE($D68,".",$E68,".",$F68),IN_1G!$A$2:$Y$3000,21,FALSE))</f>
        <v>0</v>
      </c>
      <c r="X68" s="2318">
        <f>IF(ISERROR(VLOOKUP(CONCATENATE($D68,".",$E68,".",$F68),IN_1G!$A$2:$Y$3000,22,FALSE))=TRUE,"",VLOOKUP(CONCATENATE($D68,".",$E68,".",$F68),IN_1G!$A$2:$Y$3000,22,FALSE))</f>
        <v>0</v>
      </c>
      <c r="Y68" s="2318">
        <f>IF(ISERROR(VLOOKUP(CONCATENATE($D68,".",$E68,".",$F68),IN_1G!$A$2:$Y$3000,23,FALSE))=TRUE,"",VLOOKUP(CONCATENATE($D68,".",$E68,".",$F68),IN_1G!$A$2:$Y$3000,23,FALSE))</f>
        <v>0</v>
      </c>
      <c r="Z68" s="2318">
        <f>IF(ISERROR(VLOOKUP(CONCATENATE($D68,".",$E68,".",$F68),IN_1G!$A$2:$Y$3000,24,FALSE))=TRUE,"",VLOOKUP(CONCATENATE($D68,".",$E68,".",$F68),IN_1G!$A$2:$Y$3000,24,FALSE))</f>
        <v>0</v>
      </c>
      <c r="AA68" s="2318">
        <f>IF(ISERROR(VLOOKUP(CONCATENATE($D68,".",$E68,".",$F68),IN_1G!$A$2:$Y$3000,25,FALSE))=TRUE,"",VLOOKUP(CONCATENATE($D68,".",$E68,".",$F68),IN_1G!$A$2:$Y$3000,25,FALSE))</f>
        <v>0</v>
      </c>
      <c r="AB68" s="2318">
        <f>IF(ISERROR(VLOOKUP(CONCATENATE($D68,".",$E68,".",$F68),IN_1G!$A$2:$AA$3000,26,FALSE))=TRUE,"",VLOOKUP(CONCATENATE($D68,".",$E68,".",$F68),IN_1G!$A$2:$AA$3000,26,FALSE))</f>
        <v>0</v>
      </c>
      <c r="AC68" s="2318">
        <f>IF(ISERROR(VLOOKUP(CONCATENATE($D68,".",$E68,".",$F68),IN_1G!$A$2:$AA$3000,27,FALSE))=TRUE,"",VLOOKUP(CONCATENATE($D68,".",$E68,".",$F68),IN_1G!$A$2:$AA$3000,27,FALSE))</f>
        <v>0</v>
      </c>
      <c r="AD68" s="2296">
        <f t="shared" si="0"/>
        <v>0</v>
      </c>
      <c r="AE68" s="2289"/>
      <c r="AF68" s="2313"/>
      <c r="AG68" s="2313"/>
      <c r="AH68" s="2313"/>
      <c r="AI68" s="2297"/>
      <c r="AJ68" s="2297"/>
      <c r="AK68" s="2297"/>
      <c r="AL68" s="2297"/>
    </row>
    <row r="69" spans="1:38" ht="29.7" customHeight="1" thickBot="1" x14ac:dyDescent="0.4">
      <c r="A69" s="2775"/>
      <c r="B69" s="2767"/>
      <c r="C69" s="2309" t="s">
        <v>2566</v>
      </c>
      <c r="D69" s="2295">
        <v>3</v>
      </c>
      <c r="E69" s="2295">
        <v>23</v>
      </c>
      <c r="F69" s="2293">
        <v>63</v>
      </c>
      <c r="G69" s="2318">
        <v>0</v>
      </c>
      <c r="H69" s="2318">
        <f>IF(ISERROR(VLOOKUP(CONCATENATE($D69,".",$E69,".",$F69),IN_1G!$A$2:$Y$3000,6,FALSE))=TRUE,"",VLOOKUP(CONCATENATE($D69,".",$E69,".",$F69),IN_1G!$A$2:$Y$3000,6,FALSE))</f>
        <v>0</v>
      </c>
      <c r="I69" s="2318">
        <f>IF(ISERROR(VLOOKUP(CONCATENATE($D69,".",$E69,".",$F69),IN_1G!$A$2:$Y$3000,7,FALSE))=TRUE,"",VLOOKUP(CONCATENATE($D69,".",$E69,".",$F69),IN_1G!$A$2:$Y$3000,7,FALSE))</f>
        <v>0</v>
      </c>
      <c r="J69" s="2318">
        <f>IF(ISERROR(VLOOKUP(CONCATENATE($D69,".",$E69,".",$F69),IN_1G!$A$2:$Y$3000,8,FALSE))=TRUE,"",VLOOKUP(CONCATENATE($D69,".",$E69,".",$F69),IN_1G!$A$2:$Y$3000,8,FALSE))</f>
        <v>0</v>
      </c>
      <c r="K69" s="2318">
        <f>IF(ISERROR(VLOOKUP(CONCATENATE($D69,".",$E69,".",$F69),IN_1G!$A$2:$Y$3000,9,FALSE))=TRUE,"",VLOOKUP(CONCATENATE($D69,".",$E69,".",$F69),IN_1G!$A$2:$Y$3000,9,FALSE))</f>
        <v>0</v>
      </c>
      <c r="L69" s="2318">
        <f>IF(ISERROR(VLOOKUP(CONCATENATE($D69,".",$E69,".",$F69),IN_1G!$A$2:$Y$3000,10,FALSE))=TRUE,"",VLOOKUP(CONCATENATE($D69,".",$E69,".",$F69),IN_1G!$A$2:$Y$3000,10,FALSE))</f>
        <v>0</v>
      </c>
      <c r="M69" s="2318">
        <f>IF(ISERROR(VLOOKUP(CONCATENATE($D69,".",$E69,".",$F69),IN_1G!$A$2:$Y$3000,11,FALSE))=TRUE,"",VLOOKUP(CONCATENATE($D69,".",$E69,".",$F69),IN_1G!$A$2:$Y$3000,11,FALSE))</f>
        <v>0</v>
      </c>
      <c r="N69" s="2318">
        <f>IF(ISERROR(VLOOKUP(CONCATENATE($D69,".",$E69,".",$F69),IN_1G!$A$2:$Y$3000,12,FALSE))=TRUE,"",VLOOKUP(CONCATENATE($D69,".",$E69,".",$F69),IN_1G!$A$2:$Y$3000,12,FALSE))</f>
        <v>0</v>
      </c>
      <c r="O69" s="2318">
        <f>IF(ISERROR(VLOOKUP(CONCATENATE($D69,".",$E69,".",$F69),IN_1G!$A$2:$Y$3000,13,FALSE))=TRUE,"",VLOOKUP(CONCATENATE($D69,".",$E69,".",$F69),IN_1G!$A$2:$Y$3000,13,FALSE))</f>
        <v>0</v>
      </c>
      <c r="P69" s="2318">
        <f>IF(ISERROR(VLOOKUP(CONCATENATE($D69,".",$E69,".",$F69),IN_1G!$A$2:$Y$3000,14,FALSE))=TRUE,"",VLOOKUP(CONCATENATE($D69,".",$E69,".",$F69),IN_1G!$A$2:$Y$3000,14,FALSE))</f>
        <v>0</v>
      </c>
      <c r="Q69" s="2318">
        <f>IF(ISERROR(VLOOKUP(CONCATENATE($D69,".",$E69,".",$F69),IN_1G!$A$2:$Y$3000,15,FALSE))=TRUE,"",VLOOKUP(CONCATENATE($D69,".",$E69,".",$F69),IN_1G!$A$2:$Y$3000,15,FALSE))</f>
        <v>0</v>
      </c>
      <c r="R69" s="2318">
        <f>IF(ISERROR(VLOOKUP(CONCATENATE($D69,".",$E69,".",$F69),IN_1G!$A$2:$Y$3000,16,FALSE))=TRUE,"",VLOOKUP(CONCATENATE($D69,".",$E69,".",$F69),IN_1G!$A$2:$Y$3000,16,FALSE))</f>
        <v>0</v>
      </c>
      <c r="S69" s="2318">
        <f>IF(ISERROR(VLOOKUP(CONCATENATE($D69,".",$E69,".",$F69),IN_1G!$A$2:$Y$3000,17,FALSE))=TRUE,"",VLOOKUP(CONCATENATE($D69,".",$E69,".",$F69),IN_1G!$A$2:$Y$3000,17,FALSE))</f>
        <v>0</v>
      </c>
      <c r="T69" s="2318">
        <f>IF(ISERROR(VLOOKUP(CONCATENATE($D69,".",$E69,".",$F69),IN_1G!$A$2:$Y$3000,18,FALSE))=TRUE,"",VLOOKUP(CONCATENATE($D69,".",$E69,".",$F69),IN_1G!$A$2:$Y$3000,18,FALSE))</f>
        <v>0</v>
      </c>
      <c r="U69" s="2318">
        <f>IF(ISERROR(VLOOKUP(CONCATENATE($D69,".",$E69,".",$F69),IN_1G!$A$2:$Y$3000,19,FALSE))=TRUE,"",VLOOKUP(CONCATENATE($D69,".",$E69,".",$F69),IN_1G!$A$2:$Y$3000,19,FALSE))</f>
        <v>0</v>
      </c>
      <c r="V69" s="2318">
        <f>IF(ISERROR(VLOOKUP(CONCATENATE($D69,".",$E69,".",$F69),IN_1G!$A$2:$Y$3000,20,FALSE))=TRUE,"",VLOOKUP(CONCATENATE($D69,".",$E69,".",$F69),IN_1G!$A$2:$Y$3000,20,FALSE))</f>
        <v>0</v>
      </c>
      <c r="W69" s="2318">
        <f>IF(ISERROR(VLOOKUP(CONCATENATE($D69,".",$E69,".",$F69),IN_1G!$A$2:$Y$3000,21,FALSE))=TRUE,"",VLOOKUP(CONCATENATE($D69,".",$E69,".",$F69),IN_1G!$A$2:$Y$3000,21,FALSE))</f>
        <v>0</v>
      </c>
      <c r="X69" s="2318">
        <f>IF(ISERROR(VLOOKUP(CONCATENATE($D69,".",$E69,".",$F69),IN_1G!$A$2:$Y$3000,22,FALSE))=TRUE,"",VLOOKUP(CONCATENATE($D69,".",$E69,".",$F69),IN_1G!$A$2:$Y$3000,22,FALSE))</f>
        <v>0</v>
      </c>
      <c r="Y69" s="2318">
        <f>IF(ISERROR(VLOOKUP(CONCATENATE($D69,".",$E69,".",$F69),IN_1G!$A$2:$Y$3000,23,FALSE))=TRUE,"",VLOOKUP(CONCATENATE($D69,".",$E69,".",$F69),IN_1G!$A$2:$Y$3000,23,FALSE))</f>
        <v>0</v>
      </c>
      <c r="Z69" s="2318">
        <f>IF(ISERROR(VLOOKUP(CONCATENATE($D69,".",$E69,".",$F69),IN_1G!$A$2:$Y$3000,24,FALSE))=TRUE,"",VLOOKUP(CONCATENATE($D69,".",$E69,".",$F69),IN_1G!$A$2:$Y$3000,24,FALSE))</f>
        <v>0</v>
      </c>
      <c r="AA69" s="2318">
        <f>IF(ISERROR(VLOOKUP(CONCATENATE($D69,".",$E69,".",$F69),IN_1G!$A$2:$Y$3000,25,FALSE))=TRUE,"",VLOOKUP(CONCATENATE($D69,".",$E69,".",$F69),IN_1G!$A$2:$Y$3000,25,FALSE))</f>
        <v>0</v>
      </c>
      <c r="AB69" s="2318">
        <f>IF(ISERROR(VLOOKUP(CONCATENATE($D69,".",$E69,".",$F69),IN_1G!$A$2:$AA$3000,26,FALSE))=TRUE,"",VLOOKUP(CONCATENATE($D69,".",$E69,".",$F69),IN_1G!$A$2:$AA$3000,26,FALSE))</f>
        <v>0</v>
      </c>
      <c r="AC69" s="2318">
        <f>IF(ISERROR(VLOOKUP(CONCATENATE($D69,".",$E69,".",$F69),IN_1G!$A$2:$AA$3000,27,FALSE))=TRUE,"",VLOOKUP(CONCATENATE($D69,".",$E69,".",$F69),IN_1G!$A$2:$AA$3000,27,FALSE))</f>
        <v>0</v>
      </c>
      <c r="AD69" s="2296">
        <f t="shared" si="0"/>
        <v>0</v>
      </c>
      <c r="AE69" s="2289"/>
      <c r="AF69" s="2313"/>
      <c r="AG69" s="2313"/>
      <c r="AH69" s="2313"/>
      <c r="AI69" s="2297"/>
      <c r="AJ69" s="2297"/>
      <c r="AK69" s="2297"/>
      <c r="AL69" s="2297"/>
    </row>
    <row r="70" spans="1:38" ht="15" customHeight="1" thickBot="1" x14ac:dyDescent="0.4">
      <c r="A70" s="2775"/>
      <c r="B70" s="2758" t="s">
        <v>2574</v>
      </c>
      <c r="C70" s="2309" t="s">
        <v>2564</v>
      </c>
      <c r="D70" s="2295">
        <v>3</v>
      </c>
      <c r="E70" s="2295">
        <v>24</v>
      </c>
      <c r="F70" s="2295">
        <v>64</v>
      </c>
      <c r="G70" s="2318">
        <v>0</v>
      </c>
      <c r="H70" s="2318">
        <f>IF(ISERROR(VLOOKUP(CONCATENATE($D70,".",$E70,".",$F70),IN_1G!$A$2:$Y$3000,6,FALSE))=TRUE,"",VLOOKUP(CONCATENATE($D70,".",$E70,".",$F70),IN_1G!$A$2:$Y$3000,6,FALSE))</f>
        <v>0</v>
      </c>
      <c r="I70" s="2318">
        <f>IF(ISERROR(VLOOKUP(CONCATENATE($D70,".",$E70,".",$F70),IN_1G!$A$2:$Y$3000,7,FALSE))=TRUE,"",VLOOKUP(CONCATENATE($D70,".",$E70,".",$F70),IN_1G!$A$2:$Y$3000,7,FALSE))</f>
        <v>0</v>
      </c>
      <c r="J70" s="2318">
        <f>IF(ISERROR(VLOOKUP(CONCATENATE($D70,".",$E70,".",$F70),IN_1G!$A$2:$Y$3000,8,FALSE))=TRUE,"",VLOOKUP(CONCATENATE($D70,".",$E70,".",$F70),IN_1G!$A$2:$Y$3000,8,FALSE))</f>
        <v>0</v>
      </c>
      <c r="K70" s="2318">
        <f>IF(ISERROR(VLOOKUP(CONCATENATE($D70,".",$E70,".",$F70),IN_1G!$A$2:$Y$3000,9,FALSE))=TRUE,"",VLOOKUP(CONCATENATE($D70,".",$E70,".",$F70),IN_1G!$A$2:$Y$3000,9,FALSE))</f>
        <v>0</v>
      </c>
      <c r="L70" s="2318">
        <f>IF(ISERROR(VLOOKUP(CONCATENATE($D70,".",$E70,".",$F70),IN_1G!$A$2:$Y$3000,10,FALSE))=TRUE,"",VLOOKUP(CONCATENATE($D70,".",$E70,".",$F70),IN_1G!$A$2:$Y$3000,10,FALSE))</f>
        <v>0</v>
      </c>
      <c r="M70" s="2318">
        <f>IF(ISERROR(VLOOKUP(CONCATENATE($D70,".",$E70,".",$F70),IN_1G!$A$2:$Y$3000,11,FALSE))=TRUE,"",VLOOKUP(CONCATENATE($D70,".",$E70,".",$F70),IN_1G!$A$2:$Y$3000,11,FALSE))</f>
        <v>0</v>
      </c>
      <c r="N70" s="2318">
        <f>IF(ISERROR(VLOOKUP(CONCATENATE($D70,".",$E70,".",$F70),IN_1G!$A$2:$Y$3000,12,FALSE))=TRUE,"",VLOOKUP(CONCATENATE($D70,".",$E70,".",$F70),IN_1G!$A$2:$Y$3000,12,FALSE))</f>
        <v>0</v>
      </c>
      <c r="O70" s="2318">
        <f>IF(ISERROR(VLOOKUP(CONCATENATE($D70,".",$E70,".",$F70),IN_1G!$A$2:$Y$3000,13,FALSE))=TRUE,"",VLOOKUP(CONCATENATE($D70,".",$E70,".",$F70),IN_1G!$A$2:$Y$3000,13,FALSE))</f>
        <v>0</v>
      </c>
      <c r="P70" s="2318">
        <f>IF(ISERROR(VLOOKUP(CONCATENATE($D70,".",$E70,".",$F70),IN_1G!$A$2:$Y$3000,14,FALSE))=TRUE,"",VLOOKUP(CONCATENATE($D70,".",$E70,".",$F70),IN_1G!$A$2:$Y$3000,14,FALSE))</f>
        <v>0</v>
      </c>
      <c r="Q70" s="2318">
        <f>IF(ISERROR(VLOOKUP(CONCATENATE($D70,".",$E70,".",$F70),IN_1G!$A$2:$Y$3000,15,FALSE))=TRUE,"",VLOOKUP(CONCATENATE($D70,".",$E70,".",$F70),IN_1G!$A$2:$Y$3000,15,FALSE))</f>
        <v>0</v>
      </c>
      <c r="R70" s="2318">
        <f>IF(ISERROR(VLOOKUP(CONCATENATE($D70,".",$E70,".",$F70),IN_1G!$A$2:$Y$3000,16,FALSE))=TRUE,"",VLOOKUP(CONCATENATE($D70,".",$E70,".",$F70),IN_1G!$A$2:$Y$3000,16,FALSE))</f>
        <v>0</v>
      </c>
      <c r="S70" s="2318">
        <f>IF(ISERROR(VLOOKUP(CONCATENATE($D70,".",$E70,".",$F70),IN_1G!$A$2:$Y$3000,17,FALSE))=TRUE,"",VLOOKUP(CONCATENATE($D70,".",$E70,".",$F70),IN_1G!$A$2:$Y$3000,17,FALSE))</f>
        <v>0</v>
      </c>
      <c r="T70" s="2318">
        <f>IF(ISERROR(VLOOKUP(CONCATENATE($D70,".",$E70,".",$F70),IN_1G!$A$2:$Y$3000,18,FALSE))=TRUE,"",VLOOKUP(CONCATENATE($D70,".",$E70,".",$F70),IN_1G!$A$2:$Y$3000,18,FALSE))</f>
        <v>0</v>
      </c>
      <c r="U70" s="2318">
        <f>IF(ISERROR(VLOOKUP(CONCATENATE($D70,".",$E70,".",$F70),IN_1G!$A$2:$Y$3000,19,FALSE))=TRUE,"",VLOOKUP(CONCATENATE($D70,".",$E70,".",$F70),IN_1G!$A$2:$Y$3000,19,FALSE))</f>
        <v>0</v>
      </c>
      <c r="V70" s="2318">
        <f>IF(ISERROR(VLOOKUP(CONCATENATE($D70,".",$E70,".",$F70),IN_1G!$A$2:$Y$3000,20,FALSE))=TRUE,"",VLOOKUP(CONCATENATE($D70,".",$E70,".",$F70),IN_1G!$A$2:$Y$3000,20,FALSE))</f>
        <v>0</v>
      </c>
      <c r="W70" s="2318">
        <f>IF(ISERROR(VLOOKUP(CONCATENATE($D70,".",$E70,".",$F70),IN_1G!$A$2:$Y$3000,21,FALSE))=TRUE,"",VLOOKUP(CONCATENATE($D70,".",$E70,".",$F70),IN_1G!$A$2:$Y$3000,21,FALSE))</f>
        <v>0</v>
      </c>
      <c r="X70" s="2318">
        <f>IF(ISERROR(VLOOKUP(CONCATENATE($D70,".",$E70,".",$F70),IN_1G!$A$2:$Y$3000,22,FALSE))=TRUE,"",VLOOKUP(CONCATENATE($D70,".",$E70,".",$F70),IN_1G!$A$2:$Y$3000,22,FALSE))</f>
        <v>0</v>
      </c>
      <c r="Y70" s="2318">
        <f>IF(ISERROR(VLOOKUP(CONCATENATE($D70,".",$E70,".",$F70),IN_1G!$A$2:$Y$3000,23,FALSE))=TRUE,"",VLOOKUP(CONCATENATE($D70,".",$E70,".",$F70),IN_1G!$A$2:$Y$3000,23,FALSE))</f>
        <v>0</v>
      </c>
      <c r="Z70" s="2318">
        <f>IF(ISERROR(VLOOKUP(CONCATENATE($D70,".",$E70,".",$F70),IN_1G!$A$2:$Y$3000,24,FALSE))=TRUE,"",VLOOKUP(CONCATENATE($D70,".",$E70,".",$F70),IN_1G!$A$2:$Y$3000,24,FALSE))</f>
        <v>0</v>
      </c>
      <c r="AA70" s="2318">
        <f>IF(ISERROR(VLOOKUP(CONCATENATE($D70,".",$E70,".",$F70),IN_1G!$A$2:$Y$3000,25,FALSE))=TRUE,"",VLOOKUP(CONCATENATE($D70,".",$E70,".",$F70),IN_1G!$A$2:$Y$3000,25,FALSE))</f>
        <v>0</v>
      </c>
      <c r="AB70" s="2318">
        <f>IF(ISERROR(VLOOKUP(CONCATENATE($D70,".",$E70,".",$F70),IN_1G!$A$2:$AA$3000,26,FALSE))=TRUE,"",VLOOKUP(CONCATENATE($D70,".",$E70,".",$F70),IN_1G!$A$2:$AA$3000,26,FALSE))</f>
        <v>0</v>
      </c>
      <c r="AC70" s="2318">
        <f>IF(ISERROR(VLOOKUP(CONCATENATE($D70,".",$E70,".",$F70),IN_1G!$A$2:$AA$3000,27,FALSE))=TRUE,"",VLOOKUP(CONCATENATE($D70,".",$E70,".",$F70),IN_1G!$A$2:$AA$3000,27,FALSE))</f>
        <v>0</v>
      </c>
      <c r="AD70" s="2296">
        <f t="shared" si="0"/>
        <v>0</v>
      </c>
      <c r="AE70" s="2289"/>
      <c r="AF70" s="2313"/>
      <c r="AG70" s="2313"/>
      <c r="AH70" s="2313"/>
      <c r="AI70" s="2297"/>
      <c r="AJ70" s="2297"/>
      <c r="AK70" s="2297"/>
      <c r="AL70" s="2297"/>
    </row>
    <row r="71" spans="1:38" ht="28.2" customHeight="1" thickBot="1" x14ac:dyDescent="0.4">
      <c r="A71" s="2775"/>
      <c r="B71" s="2767"/>
      <c r="C71" s="2309" t="s">
        <v>2565</v>
      </c>
      <c r="D71" s="2295">
        <v>3</v>
      </c>
      <c r="E71" s="2295">
        <v>24</v>
      </c>
      <c r="F71" s="2293">
        <v>65</v>
      </c>
      <c r="G71" s="2318">
        <v>0</v>
      </c>
      <c r="H71" s="2318">
        <f>IF(ISERROR(VLOOKUP(CONCATENATE($D71,".",$E71,".",$F71),IN_1G!$A$2:$Y$3000,6,FALSE))=TRUE,"",VLOOKUP(CONCATENATE($D71,".",$E71,".",$F71),IN_1G!$A$2:$Y$3000,6,FALSE))</f>
        <v>0</v>
      </c>
      <c r="I71" s="2318">
        <f>IF(ISERROR(VLOOKUP(CONCATENATE($D71,".",$E71,".",$F71),IN_1G!$A$2:$Y$3000,7,FALSE))=TRUE,"",VLOOKUP(CONCATENATE($D71,".",$E71,".",$F71),IN_1G!$A$2:$Y$3000,7,FALSE))</f>
        <v>0</v>
      </c>
      <c r="J71" s="2318">
        <f>IF(ISERROR(VLOOKUP(CONCATENATE($D71,".",$E71,".",$F71),IN_1G!$A$2:$Y$3000,8,FALSE))=TRUE,"",VLOOKUP(CONCATENATE($D71,".",$E71,".",$F71),IN_1G!$A$2:$Y$3000,8,FALSE))</f>
        <v>0</v>
      </c>
      <c r="K71" s="2318">
        <f>IF(ISERROR(VLOOKUP(CONCATENATE($D71,".",$E71,".",$F71),IN_1G!$A$2:$Y$3000,9,FALSE))=TRUE,"",VLOOKUP(CONCATENATE($D71,".",$E71,".",$F71),IN_1G!$A$2:$Y$3000,9,FALSE))</f>
        <v>0</v>
      </c>
      <c r="L71" s="2318">
        <f>IF(ISERROR(VLOOKUP(CONCATENATE($D71,".",$E71,".",$F71),IN_1G!$A$2:$Y$3000,10,FALSE))=TRUE,"",VLOOKUP(CONCATENATE($D71,".",$E71,".",$F71),IN_1G!$A$2:$Y$3000,10,FALSE))</f>
        <v>0</v>
      </c>
      <c r="M71" s="2318">
        <f>IF(ISERROR(VLOOKUP(CONCATENATE($D71,".",$E71,".",$F71),IN_1G!$A$2:$Y$3000,11,FALSE))=TRUE,"",VLOOKUP(CONCATENATE($D71,".",$E71,".",$F71),IN_1G!$A$2:$Y$3000,11,FALSE))</f>
        <v>0</v>
      </c>
      <c r="N71" s="2318">
        <f>IF(ISERROR(VLOOKUP(CONCATENATE($D71,".",$E71,".",$F71),IN_1G!$A$2:$Y$3000,12,FALSE))=TRUE,"",VLOOKUP(CONCATENATE($D71,".",$E71,".",$F71),IN_1G!$A$2:$Y$3000,12,FALSE))</f>
        <v>0</v>
      </c>
      <c r="O71" s="2318">
        <f>IF(ISERROR(VLOOKUP(CONCATENATE($D71,".",$E71,".",$F71),IN_1G!$A$2:$Y$3000,13,FALSE))=TRUE,"",VLOOKUP(CONCATENATE($D71,".",$E71,".",$F71),IN_1G!$A$2:$Y$3000,13,FALSE))</f>
        <v>0</v>
      </c>
      <c r="P71" s="2318">
        <f>IF(ISERROR(VLOOKUP(CONCATENATE($D71,".",$E71,".",$F71),IN_1G!$A$2:$Y$3000,14,FALSE))=TRUE,"",VLOOKUP(CONCATENATE($D71,".",$E71,".",$F71),IN_1G!$A$2:$Y$3000,14,FALSE))</f>
        <v>0</v>
      </c>
      <c r="Q71" s="2318">
        <f>IF(ISERROR(VLOOKUP(CONCATENATE($D71,".",$E71,".",$F71),IN_1G!$A$2:$Y$3000,15,FALSE))=TRUE,"",VLOOKUP(CONCATENATE($D71,".",$E71,".",$F71),IN_1G!$A$2:$Y$3000,15,FALSE))</f>
        <v>0</v>
      </c>
      <c r="R71" s="2318">
        <f>IF(ISERROR(VLOOKUP(CONCATENATE($D71,".",$E71,".",$F71),IN_1G!$A$2:$Y$3000,16,FALSE))=TRUE,"",VLOOKUP(CONCATENATE($D71,".",$E71,".",$F71),IN_1G!$A$2:$Y$3000,16,FALSE))</f>
        <v>0</v>
      </c>
      <c r="S71" s="2318">
        <f>IF(ISERROR(VLOOKUP(CONCATENATE($D71,".",$E71,".",$F71),IN_1G!$A$2:$Y$3000,17,FALSE))=TRUE,"",VLOOKUP(CONCATENATE($D71,".",$E71,".",$F71),IN_1G!$A$2:$Y$3000,17,FALSE))</f>
        <v>0</v>
      </c>
      <c r="T71" s="2318">
        <f>IF(ISERROR(VLOOKUP(CONCATENATE($D71,".",$E71,".",$F71),IN_1G!$A$2:$Y$3000,18,FALSE))=TRUE,"",VLOOKUP(CONCATENATE($D71,".",$E71,".",$F71),IN_1G!$A$2:$Y$3000,18,FALSE))</f>
        <v>0</v>
      </c>
      <c r="U71" s="2318">
        <f>IF(ISERROR(VLOOKUP(CONCATENATE($D71,".",$E71,".",$F71),IN_1G!$A$2:$Y$3000,19,FALSE))=TRUE,"",VLOOKUP(CONCATENATE($D71,".",$E71,".",$F71),IN_1G!$A$2:$Y$3000,19,FALSE))</f>
        <v>0</v>
      </c>
      <c r="V71" s="2318">
        <f>IF(ISERROR(VLOOKUP(CONCATENATE($D71,".",$E71,".",$F71),IN_1G!$A$2:$Y$3000,20,FALSE))=TRUE,"",VLOOKUP(CONCATENATE($D71,".",$E71,".",$F71),IN_1G!$A$2:$Y$3000,20,FALSE))</f>
        <v>0</v>
      </c>
      <c r="W71" s="2318">
        <f>IF(ISERROR(VLOOKUP(CONCATENATE($D71,".",$E71,".",$F71),IN_1G!$A$2:$Y$3000,21,FALSE))=TRUE,"",VLOOKUP(CONCATENATE($D71,".",$E71,".",$F71),IN_1G!$A$2:$Y$3000,21,FALSE))</f>
        <v>0</v>
      </c>
      <c r="X71" s="2318">
        <f>IF(ISERROR(VLOOKUP(CONCATENATE($D71,".",$E71,".",$F71),IN_1G!$A$2:$Y$3000,22,FALSE))=TRUE,"",VLOOKUP(CONCATENATE($D71,".",$E71,".",$F71),IN_1G!$A$2:$Y$3000,22,FALSE))</f>
        <v>0</v>
      </c>
      <c r="Y71" s="2318">
        <f>IF(ISERROR(VLOOKUP(CONCATENATE($D71,".",$E71,".",$F71),IN_1G!$A$2:$Y$3000,23,FALSE))=TRUE,"",VLOOKUP(CONCATENATE($D71,".",$E71,".",$F71),IN_1G!$A$2:$Y$3000,23,FALSE))</f>
        <v>0</v>
      </c>
      <c r="Z71" s="2318">
        <f>IF(ISERROR(VLOOKUP(CONCATENATE($D71,".",$E71,".",$F71),IN_1G!$A$2:$Y$3000,24,FALSE))=TRUE,"",VLOOKUP(CONCATENATE($D71,".",$E71,".",$F71),IN_1G!$A$2:$Y$3000,24,FALSE))</f>
        <v>0</v>
      </c>
      <c r="AA71" s="2318">
        <f>IF(ISERROR(VLOOKUP(CONCATENATE($D71,".",$E71,".",$F71),IN_1G!$A$2:$Y$3000,25,FALSE))=TRUE,"",VLOOKUP(CONCATENATE($D71,".",$E71,".",$F71),IN_1G!$A$2:$Y$3000,25,FALSE))</f>
        <v>0</v>
      </c>
      <c r="AB71" s="2318">
        <f>IF(ISERROR(VLOOKUP(CONCATENATE($D71,".",$E71,".",$F71),IN_1G!$A$2:$AA$3000,26,FALSE))=TRUE,"",VLOOKUP(CONCATENATE($D71,".",$E71,".",$F71),IN_1G!$A$2:$AA$3000,26,FALSE))</f>
        <v>0</v>
      </c>
      <c r="AC71" s="2318">
        <f>IF(ISERROR(VLOOKUP(CONCATENATE($D71,".",$E71,".",$F71),IN_1G!$A$2:$AA$3000,27,FALSE))=TRUE,"",VLOOKUP(CONCATENATE($D71,".",$E71,".",$F71),IN_1G!$A$2:$AA$3000,27,FALSE))</f>
        <v>0</v>
      </c>
      <c r="AD71" s="2296">
        <f t="shared" ref="AD71:AD120" si="1">SUM(G71:AC71)</f>
        <v>0</v>
      </c>
      <c r="AE71" s="2289"/>
      <c r="AF71" s="2313"/>
      <c r="AG71" s="2313"/>
      <c r="AH71" s="2313"/>
      <c r="AI71" s="2290"/>
      <c r="AJ71" s="2290"/>
      <c r="AK71" s="2290"/>
      <c r="AL71" s="2290"/>
    </row>
    <row r="72" spans="1:38" ht="28.2" customHeight="1" thickBot="1" x14ac:dyDescent="0.4">
      <c r="A72" s="2775"/>
      <c r="B72" s="2767"/>
      <c r="C72" s="2309" t="s">
        <v>2566</v>
      </c>
      <c r="D72" s="2295">
        <v>3</v>
      </c>
      <c r="E72" s="2295">
        <v>24</v>
      </c>
      <c r="F72" s="2295">
        <v>66</v>
      </c>
      <c r="G72" s="2318">
        <v>0</v>
      </c>
      <c r="H72" s="2318">
        <f>IF(ISERROR(VLOOKUP(CONCATENATE($D72,".",$E72,".",$F72),IN_1G!$A$2:$Y$3000,6,FALSE))=TRUE,"",VLOOKUP(CONCATENATE($D72,".",$E72,".",$F72),IN_1G!$A$2:$Y$3000,6,FALSE))</f>
        <v>0</v>
      </c>
      <c r="I72" s="2318">
        <f>IF(ISERROR(VLOOKUP(CONCATENATE($D72,".",$E72,".",$F72),IN_1G!$A$2:$Y$3000,7,FALSE))=TRUE,"",VLOOKUP(CONCATENATE($D72,".",$E72,".",$F72),IN_1G!$A$2:$Y$3000,7,FALSE))</f>
        <v>0</v>
      </c>
      <c r="J72" s="2318">
        <f>IF(ISERROR(VLOOKUP(CONCATENATE($D72,".",$E72,".",$F72),IN_1G!$A$2:$Y$3000,8,FALSE))=TRUE,"",VLOOKUP(CONCATENATE($D72,".",$E72,".",$F72),IN_1G!$A$2:$Y$3000,8,FALSE))</f>
        <v>0</v>
      </c>
      <c r="K72" s="2318">
        <f>IF(ISERROR(VLOOKUP(CONCATENATE($D72,".",$E72,".",$F72),IN_1G!$A$2:$Y$3000,9,FALSE))=TRUE,"",VLOOKUP(CONCATENATE($D72,".",$E72,".",$F72),IN_1G!$A$2:$Y$3000,9,FALSE))</f>
        <v>0</v>
      </c>
      <c r="L72" s="2318">
        <f>IF(ISERROR(VLOOKUP(CONCATENATE($D72,".",$E72,".",$F72),IN_1G!$A$2:$Y$3000,10,FALSE))=TRUE,"",VLOOKUP(CONCATENATE($D72,".",$E72,".",$F72),IN_1G!$A$2:$Y$3000,10,FALSE))</f>
        <v>0</v>
      </c>
      <c r="M72" s="2318">
        <f>IF(ISERROR(VLOOKUP(CONCATENATE($D72,".",$E72,".",$F72),IN_1G!$A$2:$Y$3000,11,FALSE))=TRUE,"",VLOOKUP(CONCATENATE($D72,".",$E72,".",$F72),IN_1G!$A$2:$Y$3000,11,FALSE))</f>
        <v>0</v>
      </c>
      <c r="N72" s="2318">
        <f>IF(ISERROR(VLOOKUP(CONCATENATE($D72,".",$E72,".",$F72),IN_1G!$A$2:$Y$3000,12,FALSE))=TRUE,"",VLOOKUP(CONCATENATE($D72,".",$E72,".",$F72),IN_1G!$A$2:$Y$3000,12,FALSE))</f>
        <v>0</v>
      </c>
      <c r="O72" s="2318">
        <f>IF(ISERROR(VLOOKUP(CONCATENATE($D72,".",$E72,".",$F72),IN_1G!$A$2:$Y$3000,13,FALSE))=TRUE,"",VLOOKUP(CONCATENATE($D72,".",$E72,".",$F72),IN_1G!$A$2:$Y$3000,13,FALSE))</f>
        <v>0</v>
      </c>
      <c r="P72" s="2318">
        <f>IF(ISERROR(VLOOKUP(CONCATENATE($D72,".",$E72,".",$F72),IN_1G!$A$2:$Y$3000,14,FALSE))=TRUE,"",VLOOKUP(CONCATENATE($D72,".",$E72,".",$F72),IN_1G!$A$2:$Y$3000,14,FALSE))</f>
        <v>0</v>
      </c>
      <c r="Q72" s="2318">
        <f>IF(ISERROR(VLOOKUP(CONCATENATE($D72,".",$E72,".",$F72),IN_1G!$A$2:$Y$3000,15,FALSE))=TRUE,"",VLOOKUP(CONCATENATE($D72,".",$E72,".",$F72),IN_1G!$A$2:$Y$3000,15,FALSE))</f>
        <v>0</v>
      </c>
      <c r="R72" s="2318">
        <f>IF(ISERROR(VLOOKUP(CONCATENATE($D72,".",$E72,".",$F72),IN_1G!$A$2:$Y$3000,16,FALSE))=TRUE,"",VLOOKUP(CONCATENATE($D72,".",$E72,".",$F72),IN_1G!$A$2:$Y$3000,16,FALSE))</f>
        <v>0</v>
      </c>
      <c r="S72" s="2318">
        <f>IF(ISERROR(VLOOKUP(CONCATENATE($D72,".",$E72,".",$F72),IN_1G!$A$2:$Y$3000,17,FALSE))=TRUE,"",VLOOKUP(CONCATENATE($D72,".",$E72,".",$F72),IN_1G!$A$2:$Y$3000,17,FALSE))</f>
        <v>0</v>
      </c>
      <c r="T72" s="2318">
        <f>IF(ISERROR(VLOOKUP(CONCATENATE($D72,".",$E72,".",$F72),IN_1G!$A$2:$Y$3000,18,FALSE))=TRUE,"",VLOOKUP(CONCATENATE($D72,".",$E72,".",$F72),IN_1G!$A$2:$Y$3000,18,FALSE))</f>
        <v>0</v>
      </c>
      <c r="U72" s="2318">
        <f>IF(ISERROR(VLOOKUP(CONCATENATE($D72,".",$E72,".",$F72),IN_1G!$A$2:$Y$3000,19,FALSE))=TRUE,"",VLOOKUP(CONCATENATE($D72,".",$E72,".",$F72),IN_1G!$A$2:$Y$3000,19,FALSE))</f>
        <v>0</v>
      </c>
      <c r="V72" s="2318">
        <f>IF(ISERROR(VLOOKUP(CONCATENATE($D72,".",$E72,".",$F72),IN_1G!$A$2:$Y$3000,20,FALSE))=TRUE,"",VLOOKUP(CONCATENATE($D72,".",$E72,".",$F72),IN_1G!$A$2:$Y$3000,20,FALSE))</f>
        <v>0</v>
      </c>
      <c r="W72" s="2318">
        <f>IF(ISERROR(VLOOKUP(CONCATENATE($D72,".",$E72,".",$F72),IN_1G!$A$2:$Y$3000,21,FALSE))=TRUE,"",VLOOKUP(CONCATENATE($D72,".",$E72,".",$F72),IN_1G!$A$2:$Y$3000,21,FALSE))</f>
        <v>0</v>
      </c>
      <c r="X72" s="2318">
        <f>IF(ISERROR(VLOOKUP(CONCATENATE($D72,".",$E72,".",$F72),IN_1G!$A$2:$Y$3000,22,FALSE))=TRUE,"",VLOOKUP(CONCATENATE($D72,".",$E72,".",$F72),IN_1G!$A$2:$Y$3000,22,FALSE))</f>
        <v>0</v>
      </c>
      <c r="Y72" s="2318">
        <f>IF(ISERROR(VLOOKUP(CONCATENATE($D72,".",$E72,".",$F72),IN_1G!$A$2:$Y$3000,23,FALSE))=TRUE,"",VLOOKUP(CONCATENATE($D72,".",$E72,".",$F72),IN_1G!$A$2:$Y$3000,23,FALSE))</f>
        <v>0</v>
      </c>
      <c r="Z72" s="2318">
        <f>IF(ISERROR(VLOOKUP(CONCATENATE($D72,".",$E72,".",$F72),IN_1G!$A$2:$Y$3000,24,FALSE))=TRUE,"",VLOOKUP(CONCATENATE($D72,".",$E72,".",$F72),IN_1G!$A$2:$Y$3000,24,FALSE))</f>
        <v>0</v>
      </c>
      <c r="AA72" s="2318">
        <f>IF(ISERROR(VLOOKUP(CONCATENATE($D72,".",$E72,".",$F72),IN_1G!$A$2:$Y$3000,25,FALSE))=TRUE,"",VLOOKUP(CONCATENATE($D72,".",$E72,".",$F72),IN_1G!$A$2:$Y$3000,25,FALSE))</f>
        <v>0</v>
      </c>
      <c r="AB72" s="2318">
        <f>IF(ISERROR(VLOOKUP(CONCATENATE($D72,".",$E72,".",$F72),IN_1G!$A$2:$AA$3000,26,FALSE))=TRUE,"",VLOOKUP(CONCATENATE($D72,".",$E72,".",$F72),IN_1G!$A$2:$AA$3000,26,FALSE))</f>
        <v>0</v>
      </c>
      <c r="AC72" s="2318">
        <f>IF(ISERROR(VLOOKUP(CONCATENATE($D72,".",$E72,".",$F72),IN_1G!$A$2:$AA$3000,27,FALSE))=TRUE,"",VLOOKUP(CONCATENATE($D72,".",$E72,".",$F72),IN_1G!$A$2:$AA$3000,27,FALSE))</f>
        <v>0</v>
      </c>
      <c r="AD72" s="2296">
        <f t="shared" si="1"/>
        <v>0</v>
      </c>
      <c r="AE72" s="2289"/>
      <c r="AF72" s="2313"/>
      <c r="AG72" s="2313"/>
      <c r="AH72" s="2313"/>
      <c r="AI72" s="2290"/>
      <c r="AJ72" s="2290"/>
      <c r="AK72" s="2290"/>
      <c r="AL72" s="2290"/>
    </row>
    <row r="73" spans="1:38" ht="28.2" customHeight="1" thickBot="1" x14ac:dyDescent="0.4">
      <c r="A73" s="2775"/>
      <c r="B73" s="2758" t="s">
        <v>2575</v>
      </c>
      <c r="C73" s="2309" t="s">
        <v>2565</v>
      </c>
      <c r="D73" s="2295">
        <v>3</v>
      </c>
      <c r="E73" s="2295">
        <v>25</v>
      </c>
      <c r="F73" s="2293">
        <v>67</v>
      </c>
      <c r="G73" s="2318">
        <v>0</v>
      </c>
      <c r="H73" s="2318">
        <f>IF(ISERROR(VLOOKUP(CONCATENATE($D73,".",$E73,".",$F73),IN_1G!$A$2:$Y$3000,6,FALSE))=TRUE,"",VLOOKUP(CONCATENATE($D73,".",$E73,".",$F73),IN_1G!$A$2:$Y$3000,6,FALSE))</f>
        <v>0</v>
      </c>
      <c r="I73" s="2318">
        <f>IF(ISERROR(VLOOKUP(CONCATENATE($D73,".",$E73,".",$F73),IN_1G!$A$2:$Y$3000,7,FALSE))=TRUE,"",VLOOKUP(CONCATENATE($D73,".",$E73,".",$F73),IN_1G!$A$2:$Y$3000,7,FALSE))</f>
        <v>0</v>
      </c>
      <c r="J73" s="2318">
        <f>IF(ISERROR(VLOOKUP(CONCATENATE($D73,".",$E73,".",$F73),IN_1G!$A$2:$Y$3000,8,FALSE))=TRUE,"",VLOOKUP(CONCATENATE($D73,".",$E73,".",$F73),IN_1G!$A$2:$Y$3000,8,FALSE))</f>
        <v>0</v>
      </c>
      <c r="K73" s="2318">
        <f>IF(ISERROR(VLOOKUP(CONCATENATE($D73,".",$E73,".",$F73),IN_1G!$A$2:$Y$3000,9,FALSE))=TRUE,"",VLOOKUP(CONCATENATE($D73,".",$E73,".",$F73),IN_1G!$A$2:$Y$3000,9,FALSE))</f>
        <v>0</v>
      </c>
      <c r="L73" s="2318">
        <f>IF(ISERROR(VLOOKUP(CONCATENATE($D73,".",$E73,".",$F73),IN_1G!$A$2:$Y$3000,10,FALSE))=TRUE,"",VLOOKUP(CONCATENATE($D73,".",$E73,".",$F73),IN_1G!$A$2:$Y$3000,10,FALSE))</f>
        <v>0</v>
      </c>
      <c r="M73" s="2318">
        <f>IF(ISERROR(VLOOKUP(CONCATENATE($D73,".",$E73,".",$F73),IN_1G!$A$2:$Y$3000,11,FALSE))=TRUE,"",VLOOKUP(CONCATENATE($D73,".",$E73,".",$F73),IN_1G!$A$2:$Y$3000,11,FALSE))</f>
        <v>0</v>
      </c>
      <c r="N73" s="2318">
        <f>IF(ISERROR(VLOOKUP(CONCATENATE($D73,".",$E73,".",$F73),IN_1G!$A$2:$Y$3000,12,FALSE))=TRUE,"",VLOOKUP(CONCATENATE($D73,".",$E73,".",$F73),IN_1G!$A$2:$Y$3000,12,FALSE))</f>
        <v>0</v>
      </c>
      <c r="O73" s="2318">
        <f>IF(ISERROR(VLOOKUP(CONCATENATE($D73,".",$E73,".",$F73),IN_1G!$A$2:$Y$3000,13,FALSE))=TRUE,"",VLOOKUP(CONCATENATE($D73,".",$E73,".",$F73),IN_1G!$A$2:$Y$3000,13,FALSE))</f>
        <v>0</v>
      </c>
      <c r="P73" s="2318">
        <f>IF(ISERROR(VLOOKUP(CONCATENATE($D73,".",$E73,".",$F73),IN_1G!$A$2:$Y$3000,14,FALSE))=TRUE,"",VLOOKUP(CONCATENATE($D73,".",$E73,".",$F73),IN_1G!$A$2:$Y$3000,14,FALSE))</f>
        <v>0</v>
      </c>
      <c r="Q73" s="2318">
        <f>IF(ISERROR(VLOOKUP(CONCATENATE($D73,".",$E73,".",$F73),IN_1G!$A$2:$Y$3000,15,FALSE))=TRUE,"",VLOOKUP(CONCATENATE($D73,".",$E73,".",$F73),IN_1G!$A$2:$Y$3000,15,FALSE))</f>
        <v>0</v>
      </c>
      <c r="R73" s="2318">
        <f>IF(ISERROR(VLOOKUP(CONCATENATE($D73,".",$E73,".",$F73),IN_1G!$A$2:$Y$3000,16,FALSE))=TRUE,"",VLOOKUP(CONCATENATE($D73,".",$E73,".",$F73),IN_1G!$A$2:$Y$3000,16,FALSE))</f>
        <v>0</v>
      </c>
      <c r="S73" s="2318">
        <f>IF(ISERROR(VLOOKUP(CONCATENATE($D73,".",$E73,".",$F73),IN_1G!$A$2:$Y$3000,17,FALSE))=TRUE,"",VLOOKUP(CONCATENATE($D73,".",$E73,".",$F73),IN_1G!$A$2:$Y$3000,17,FALSE))</f>
        <v>0</v>
      </c>
      <c r="T73" s="2318">
        <f>IF(ISERROR(VLOOKUP(CONCATENATE($D73,".",$E73,".",$F73),IN_1G!$A$2:$Y$3000,18,FALSE))=TRUE,"",VLOOKUP(CONCATENATE($D73,".",$E73,".",$F73),IN_1G!$A$2:$Y$3000,18,FALSE))</f>
        <v>0</v>
      </c>
      <c r="U73" s="2318">
        <f>IF(ISERROR(VLOOKUP(CONCATENATE($D73,".",$E73,".",$F73),IN_1G!$A$2:$Y$3000,19,FALSE))=TRUE,"",VLOOKUP(CONCATENATE($D73,".",$E73,".",$F73),IN_1G!$A$2:$Y$3000,19,FALSE))</f>
        <v>0</v>
      </c>
      <c r="V73" s="2318">
        <f>IF(ISERROR(VLOOKUP(CONCATENATE($D73,".",$E73,".",$F73),IN_1G!$A$2:$Y$3000,20,FALSE))=TRUE,"",VLOOKUP(CONCATENATE($D73,".",$E73,".",$F73),IN_1G!$A$2:$Y$3000,20,FALSE))</f>
        <v>0</v>
      </c>
      <c r="W73" s="2318">
        <f>IF(ISERROR(VLOOKUP(CONCATENATE($D73,".",$E73,".",$F73),IN_1G!$A$2:$Y$3000,21,FALSE))=TRUE,"",VLOOKUP(CONCATENATE($D73,".",$E73,".",$F73),IN_1G!$A$2:$Y$3000,21,FALSE))</f>
        <v>0</v>
      </c>
      <c r="X73" s="2318">
        <f>IF(ISERROR(VLOOKUP(CONCATENATE($D73,".",$E73,".",$F73),IN_1G!$A$2:$Y$3000,22,FALSE))=TRUE,"",VLOOKUP(CONCATENATE($D73,".",$E73,".",$F73),IN_1G!$A$2:$Y$3000,22,FALSE))</f>
        <v>0</v>
      </c>
      <c r="Y73" s="2318">
        <f>IF(ISERROR(VLOOKUP(CONCATENATE($D73,".",$E73,".",$F73),IN_1G!$A$2:$Y$3000,23,FALSE))=TRUE,"",VLOOKUP(CONCATENATE($D73,".",$E73,".",$F73),IN_1G!$A$2:$Y$3000,23,FALSE))</f>
        <v>0</v>
      </c>
      <c r="Z73" s="2318">
        <f>IF(ISERROR(VLOOKUP(CONCATENATE($D73,".",$E73,".",$F73),IN_1G!$A$2:$Y$3000,24,FALSE))=TRUE,"",VLOOKUP(CONCATENATE($D73,".",$E73,".",$F73),IN_1G!$A$2:$Y$3000,24,FALSE))</f>
        <v>0</v>
      </c>
      <c r="AA73" s="2318">
        <f>IF(ISERROR(VLOOKUP(CONCATENATE($D73,".",$E73,".",$F73),IN_1G!$A$2:$Y$3000,25,FALSE))=TRUE,"",VLOOKUP(CONCATENATE($D73,".",$E73,".",$F73),IN_1G!$A$2:$Y$3000,25,FALSE))</f>
        <v>0</v>
      </c>
      <c r="AB73" s="2318">
        <f>IF(ISERROR(VLOOKUP(CONCATENATE($D73,".",$E73,".",$F73),IN_1G!$A$2:$AA$3000,26,FALSE))=TRUE,"",VLOOKUP(CONCATENATE($D73,".",$E73,".",$F73),IN_1G!$A$2:$AA$3000,26,FALSE))</f>
        <v>0</v>
      </c>
      <c r="AC73" s="2318">
        <f>IF(ISERROR(VLOOKUP(CONCATENATE($D73,".",$E73,".",$F73),IN_1G!$A$2:$AA$3000,27,FALSE))=TRUE,"",VLOOKUP(CONCATENATE($D73,".",$E73,".",$F73),IN_1G!$A$2:$AA$3000,27,FALSE))</f>
        <v>0</v>
      </c>
      <c r="AD73" s="2296">
        <f t="shared" si="1"/>
        <v>0</v>
      </c>
      <c r="AE73" s="2289"/>
      <c r="AF73" s="2313"/>
      <c r="AG73" s="2313"/>
      <c r="AH73" s="2313"/>
      <c r="AI73" s="2297"/>
      <c r="AJ73" s="2297"/>
      <c r="AK73" s="2297"/>
      <c r="AL73" s="2297"/>
    </row>
    <row r="74" spans="1:38" ht="28.2" customHeight="1" thickBot="1" x14ac:dyDescent="0.4">
      <c r="A74" s="2775"/>
      <c r="B74" s="2767"/>
      <c r="C74" s="2309" t="s">
        <v>2566</v>
      </c>
      <c r="D74" s="2295">
        <v>3</v>
      </c>
      <c r="E74" s="2295">
        <v>25</v>
      </c>
      <c r="F74" s="2295">
        <v>68</v>
      </c>
      <c r="G74" s="2318">
        <v>0</v>
      </c>
      <c r="H74" s="2318">
        <f>IF(ISERROR(VLOOKUP(CONCATENATE($D74,".",$E74,".",$F74),IN_1G!$A$2:$Y$3000,6,FALSE))=TRUE,"",VLOOKUP(CONCATENATE($D74,".",$E74,".",$F74),IN_1G!$A$2:$Y$3000,6,FALSE))</f>
        <v>0</v>
      </c>
      <c r="I74" s="2318">
        <f>IF(ISERROR(VLOOKUP(CONCATENATE($D74,".",$E74,".",$F74),IN_1G!$A$2:$Y$3000,7,FALSE))=TRUE,"",VLOOKUP(CONCATENATE($D74,".",$E74,".",$F74),IN_1G!$A$2:$Y$3000,7,FALSE))</f>
        <v>0</v>
      </c>
      <c r="J74" s="2318">
        <f>IF(ISERROR(VLOOKUP(CONCATENATE($D74,".",$E74,".",$F74),IN_1G!$A$2:$Y$3000,8,FALSE))=TRUE,"",VLOOKUP(CONCATENATE($D74,".",$E74,".",$F74),IN_1G!$A$2:$Y$3000,8,FALSE))</f>
        <v>0</v>
      </c>
      <c r="K74" s="2318">
        <f>IF(ISERROR(VLOOKUP(CONCATENATE($D74,".",$E74,".",$F74),IN_1G!$A$2:$Y$3000,9,FALSE))=TRUE,"",VLOOKUP(CONCATENATE($D74,".",$E74,".",$F74),IN_1G!$A$2:$Y$3000,9,FALSE))</f>
        <v>0</v>
      </c>
      <c r="L74" s="2318">
        <f>IF(ISERROR(VLOOKUP(CONCATENATE($D74,".",$E74,".",$F74),IN_1G!$A$2:$Y$3000,10,FALSE))=TRUE,"",VLOOKUP(CONCATENATE($D74,".",$E74,".",$F74),IN_1G!$A$2:$Y$3000,10,FALSE))</f>
        <v>0</v>
      </c>
      <c r="M74" s="2318">
        <f>IF(ISERROR(VLOOKUP(CONCATENATE($D74,".",$E74,".",$F74),IN_1G!$A$2:$Y$3000,11,FALSE))=TRUE,"",VLOOKUP(CONCATENATE($D74,".",$E74,".",$F74),IN_1G!$A$2:$Y$3000,11,FALSE))</f>
        <v>0</v>
      </c>
      <c r="N74" s="2318">
        <f>IF(ISERROR(VLOOKUP(CONCATENATE($D74,".",$E74,".",$F74),IN_1G!$A$2:$Y$3000,12,FALSE))=TRUE,"",VLOOKUP(CONCATENATE($D74,".",$E74,".",$F74),IN_1G!$A$2:$Y$3000,12,FALSE))</f>
        <v>0</v>
      </c>
      <c r="O74" s="2318">
        <f>IF(ISERROR(VLOOKUP(CONCATENATE($D74,".",$E74,".",$F74),IN_1G!$A$2:$Y$3000,13,FALSE))=TRUE,"",VLOOKUP(CONCATENATE($D74,".",$E74,".",$F74),IN_1G!$A$2:$Y$3000,13,FALSE))</f>
        <v>0</v>
      </c>
      <c r="P74" s="2318">
        <f>IF(ISERROR(VLOOKUP(CONCATENATE($D74,".",$E74,".",$F74),IN_1G!$A$2:$Y$3000,14,FALSE))=TRUE,"",VLOOKUP(CONCATENATE($D74,".",$E74,".",$F74),IN_1G!$A$2:$Y$3000,14,FALSE))</f>
        <v>0</v>
      </c>
      <c r="Q74" s="2318">
        <f>IF(ISERROR(VLOOKUP(CONCATENATE($D74,".",$E74,".",$F74),IN_1G!$A$2:$Y$3000,15,FALSE))=TRUE,"",VLOOKUP(CONCATENATE($D74,".",$E74,".",$F74),IN_1G!$A$2:$Y$3000,15,FALSE))</f>
        <v>0</v>
      </c>
      <c r="R74" s="2318">
        <f>IF(ISERROR(VLOOKUP(CONCATENATE($D74,".",$E74,".",$F74),IN_1G!$A$2:$Y$3000,16,FALSE))=TRUE,"",VLOOKUP(CONCATENATE($D74,".",$E74,".",$F74),IN_1G!$A$2:$Y$3000,16,FALSE))</f>
        <v>0</v>
      </c>
      <c r="S74" s="2318">
        <f>IF(ISERROR(VLOOKUP(CONCATENATE($D74,".",$E74,".",$F74),IN_1G!$A$2:$Y$3000,17,FALSE))=TRUE,"",VLOOKUP(CONCATENATE($D74,".",$E74,".",$F74),IN_1G!$A$2:$Y$3000,17,FALSE))</f>
        <v>0</v>
      </c>
      <c r="T74" s="2318">
        <f>IF(ISERROR(VLOOKUP(CONCATENATE($D74,".",$E74,".",$F74),IN_1G!$A$2:$Y$3000,18,FALSE))=TRUE,"",VLOOKUP(CONCATENATE($D74,".",$E74,".",$F74),IN_1G!$A$2:$Y$3000,18,FALSE))</f>
        <v>0</v>
      </c>
      <c r="U74" s="2318">
        <f>IF(ISERROR(VLOOKUP(CONCATENATE($D74,".",$E74,".",$F74),IN_1G!$A$2:$Y$3000,19,FALSE))=TRUE,"",VLOOKUP(CONCATENATE($D74,".",$E74,".",$F74),IN_1G!$A$2:$Y$3000,19,FALSE))</f>
        <v>0</v>
      </c>
      <c r="V74" s="2318">
        <f>IF(ISERROR(VLOOKUP(CONCATENATE($D74,".",$E74,".",$F74),IN_1G!$A$2:$Y$3000,20,FALSE))=TRUE,"",VLOOKUP(CONCATENATE($D74,".",$E74,".",$F74),IN_1G!$A$2:$Y$3000,20,FALSE))</f>
        <v>0</v>
      </c>
      <c r="W74" s="2318">
        <f>IF(ISERROR(VLOOKUP(CONCATENATE($D74,".",$E74,".",$F74),IN_1G!$A$2:$Y$3000,21,FALSE))=TRUE,"",VLOOKUP(CONCATENATE($D74,".",$E74,".",$F74),IN_1G!$A$2:$Y$3000,21,FALSE))</f>
        <v>0</v>
      </c>
      <c r="X74" s="2318">
        <f>IF(ISERROR(VLOOKUP(CONCATENATE($D74,".",$E74,".",$F74),IN_1G!$A$2:$Y$3000,22,FALSE))=TRUE,"",VLOOKUP(CONCATENATE($D74,".",$E74,".",$F74),IN_1G!$A$2:$Y$3000,22,FALSE))</f>
        <v>0</v>
      </c>
      <c r="Y74" s="2318">
        <f>IF(ISERROR(VLOOKUP(CONCATENATE($D74,".",$E74,".",$F74),IN_1G!$A$2:$Y$3000,23,FALSE))=TRUE,"",VLOOKUP(CONCATENATE($D74,".",$E74,".",$F74),IN_1G!$A$2:$Y$3000,23,FALSE))</f>
        <v>0</v>
      </c>
      <c r="Z74" s="2318">
        <f>IF(ISERROR(VLOOKUP(CONCATENATE($D74,".",$E74,".",$F74),IN_1G!$A$2:$Y$3000,24,FALSE))=TRUE,"",VLOOKUP(CONCATENATE($D74,".",$E74,".",$F74),IN_1G!$A$2:$Y$3000,24,FALSE))</f>
        <v>0</v>
      </c>
      <c r="AA74" s="2318">
        <f>IF(ISERROR(VLOOKUP(CONCATENATE($D74,".",$E74,".",$F74),IN_1G!$A$2:$Y$3000,25,FALSE))=TRUE,"",VLOOKUP(CONCATENATE($D74,".",$E74,".",$F74),IN_1G!$A$2:$Y$3000,25,FALSE))</f>
        <v>0</v>
      </c>
      <c r="AB74" s="2318">
        <f>IF(ISERROR(VLOOKUP(CONCATENATE($D74,".",$E74,".",$F74),IN_1G!$A$2:$AA$3000,26,FALSE))=TRUE,"",VLOOKUP(CONCATENATE($D74,".",$E74,".",$F74),IN_1G!$A$2:$AA$3000,26,FALSE))</f>
        <v>0</v>
      </c>
      <c r="AC74" s="2318">
        <f>IF(ISERROR(VLOOKUP(CONCATENATE($D74,".",$E74,".",$F74),IN_1G!$A$2:$AA$3000,27,FALSE))=TRUE,"",VLOOKUP(CONCATENATE($D74,".",$E74,".",$F74),IN_1G!$A$2:$AA$3000,27,FALSE))</f>
        <v>0</v>
      </c>
      <c r="AD74" s="2296">
        <f t="shared" si="1"/>
        <v>0</v>
      </c>
      <c r="AE74" s="2289"/>
      <c r="AF74" s="2313"/>
      <c r="AG74" s="2313"/>
      <c r="AH74" s="2313"/>
      <c r="AI74" s="2297"/>
      <c r="AJ74" s="2297"/>
      <c r="AK74" s="2297"/>
      <c r="AL74" s="2297"/>
    </row>
    <row r="75" spans="1:38" ht="28.2" customHeight="1" thickBot="1" x14ac:dyDescent="0.4">
      <c r="A75" s="2775"/>
      <c r="B75" s="2758" t="s">
        <v>2576</v>
      </c>
      <c r="C75" s="2309" t="s">
        <v>2565</v>
      </c>
      <c r="D75" s="2295">
        <v>3</v>
      </c>
      <c r="E75" s="2295">
        <v>26</v>
      </c>
      <c r="F75" s="2293">
        <v>69</v>
      </c>
      <c r="G75" s="2318">
        <v>0</v>
      </c>
      <c r="H75" s="2318">
        <f>IF(ISERROR(VLOOKUP(CONCATENATE($D75,".",$E75,".",$F75),IN_1G!$A$2:$Y$3000,6,FALSE))=TRUE,"",VLOOKUP(CONCATENATE($D75,".",$E75,".",$F75),IN_1G!$A$2:$Y$3000,6,FALSE))</f>
        <v>0</v>
      </c>
      <c r="I75" s="2318">
        <f>IF(ISERROR(VLOOKUP(CONCATENATE($D75,".",$E75,".",$F75),IN_1G!$A$2:$Y$3000,7,FALSE))=TRUE,"",VLOOKUP(CONCATENATE($D75,".",$E75,".",$F75),IN_1G!$A$2:$Y$3000,7,FALSE))</f>
        <v>0</v>
      </c>
      <c r="J75" s="2318">
        <f>IF(ISERROR(VLOOKUP(CONCATENATE($D75,".",$E75,".",$F75),IN_1G!$A$2:$Y$3000,8,FALSE))=TRUE,"",VLOOKUP(CONCATENATE($D75,".",$E75,".",$F75),IN_1G!$A$2:$Y$3000,8,FALSE))</f>
        <v>0</v>
      </c>
      <c r="K75" s="2318">
        <f>IF(ISERROR(VLOOKUP(CONCATENATE($D75,".",$E75,".",$F75),IN_1G!$A$2:$Y$3000,9,FALSE))=TRUE,"",VLOOKUP(CONCATENATE($D75,".",$E75,".",$F75),IN_1G!$A$2:$Y$3000,9,FALSE))</f>
        <v>0</v>
      </c>
      <c r="L75" s="2318">
        <f>IF(ISERROR(VLOOKUP(CONCATENATE($D75,".",$E75,".",$F75),IN_1G!$A$2:$Y$3000,10,FALSE))=TRUE,"",VLOOKUP(CONCATENATE($D75,".",$E75,".",$F75),IN_1G!$A$2:$Y$3000,10,FALSE))</f>
        <v>0</v>
      </c>
      <c r="M75" s="2318">
        <f>IF(ISERROR(VLOOKUP(CONCATENATE($D75,".",$E75,".",$F75),IN_1G!$A$2:$Y$3000,11,FALSE))=TRUE,"",VLOOKUP(CONCATENATE($D75,".",$E75,".",$F75),IN_1G!$A$2:$Y$3000,11,FALSE))</f>
        <v>0</v>
      </c>
      <c r="N75" s="2318">
        <f>IF(ISERROR(VLOOKUP(CONCATENATE($D75,".",$E75,".",$F75),IN_1G!$A$2:$Y$3000,12,FALSE))=TRUE,"",VLOOKUP(CONCATENATE($D75,".",$E75,".",$F75),IN_1G!$A$2:$Y$3000,12,FALSE))</f>
        <v>0</v>
      </c>
      <c r="O75" s="2318">
        <f>IF(ISERROR(VLOOKUP(CONCATENATE($D75,".",$E75,".",$F75),IN_1G!$A$2:$Y$3000,13,FALSE))=TRUE,"",VLOOKUP(CONCATENATE($D75,".",$E75,".",$F75),IN_1G!$A$2:$Y$3000,13,FALSE))</f>
        <v>0</v>
      </c>
      <c r="P75" s="2318">
        <f>IF(ISERROR(VLOOKUP(CONCATENATE($D75,".",$E75,".",$F75),IN_1G!$A$2:$Y$3000,14,FALSE))=TRUE,"",VLOOKUP(CONCATENATE($D75,".",$E75,".",$F75),IN_1G!$A$2:$Y$3000,14,FALSE))</f>
        <v>0</v>
      </c>
      <c r="Q75" s="2318">
        <f>IF(ISERROR(VLOOKUP(CONCATENATE($D75,".",$E75,".",$F75),IN_1G!$A$2:$Y$3000,15,FALSE))=TRUE,"",VLOOKUP(CONCATENATE($D75,".",$E75,".",$F75),IN_1G!$A$2:$Y$3000,15,FALSE))</f>
        <v>0</v>
      </c>
      <c r="R75" s="2318">
        <f>IF(ISERROR(VLOOKUP(CONCATENATE($D75,".",$E75,".",$F75),IN_1G!$A$2:$Y$3000,16,FALSE))=TRUE,"",VLOOKUP(CONCATENATE($D75,".",$E75,".",$F75),IN_1G!$A$2:$Y$3000,16,FALSE))</f>
        <v>0</v>
      </c>
      <c r="S75" s="2318">
        <f>IF(ISERROR(VLOOKUP(CONCATENATE($D75,".",$E75,".",$F75),IN_1G!$A$2:$Y$3000,17,FALSE))=TRUE,"",VLOOKUP(CONCATENATE($D75,".",$E75,".",$F75),IN_1G!$A$2:$Y$3000,17,FALSE))</f>
        <v>0</v>
      </c>
      <c r="T75" s="2318">
        <f>IF(ISERROR(VLOOKUP(CONCATENATE($D75,".",$E75,".",$F75),IN_1G!$A$2:$Y$3000,18,FALSE))=TRUE,"",VLOOKUP(CONCATENATE($D75,".",$E75,".",$F75),IN_1G!$A$2:$Y$3000,18,FALSE))</f>
        <v>0</v>
      </c>
      <c r="U75" s="2318">
        <f>IF(ISERROR(VLOOKUP(CONCATENATE($D75,".",$E75,".",$F75),IN_1G!$A$2:$Y$3000,19,FALSE))=TRUE,"",VLOOKUP(CONCATENATE($D75,".",$E75,".",$F75),IN_1G!$A$2:$Y$3000,19,FALSE))</f>
        <v>0</v>
      </c>
      <c r="V75" s="2318">
        <f>IF(ISERROR(VLOOKUP(CONCATENATE($D75,".",$E75,".",$F75),IN_1G!$A$2:$Y$3000,20,FALSE))=TRUE,"",VLOOKUP(CONCATENATE($D75,".",$E75,".",$F75),IN_1G!$A$2:$Y$3000,20,FALSE))</f>
        <v>0</v>
      </c>
      <c r="W75" s="2318">
        <f>IF(ISERROR(VLOOKUP(CONCATENATE($D75,".",$E75,".",$F75),IN_1G!$A$2:$Y$3000,21,FALSE))=TRUE,"",VLOOKUP(CONCATENATE($D75,".",$E75,".",$F75),IN_1G!$A$2:$Y$3000,21,FALSE))</f>
        <v>0</v>
      </c>
      <c r="X75" s="2318">
        <f>IF(ISERROR(VLOOKUP(CONCATENATE($D75,".",$E75,".",$F75),IN_1G!$A$2:$Y$3000,22,FALSE))=TRUE,"",VLOOKUP(CONCATENATE($D75,".",$E75,".",$F75),IN_1G!$A$2:$Y$3000,22,FALSE))</f>
        <v>0</v>
      </c>
      <c r="Y75" s="2318">
        <f>IF(ISERROR(VLOOKUP(CONCATENATE($D75,".",$E75,".",$F75),IN_1G!$A$2:$Y$3000,23,FALSE))=TRUE,"",VLOOKUP(CONCATENATE($D75,".",$E75,".",$F75),IN_1G!$A$2:$Y$3000,23,FALSE))</f>
        <v>0</v>
      </c>
      <c r="Z75" s="2318">
        <f>IF(ISERROR(VLOOKUP(CONCATENATE($D75,".",$E75,".",$F75),IN_1G!$A$2:$Y$3000,24,FALSE))=TRUE,"",VLOOKUP(CONCATENATE($D75,".",$E75,".",$F75),IN_1G!$A$2:$Y$3000,24,FALSE))</f>
        <v>0</v>
      </c>
      <c r="AA75" s="2318">
        <f>IF(ISERROR(VLOOKUP(CONCATENATE($D75,".",$E75,".",$F75),IN_1G!$A$2:$Y$3000,25,FALSE))=TRUE,"",VLOOKUP(CONCATENATE($D75,".",$E75,".",$F75),IN_1G!$A$2:$Y$3000,25,FALSE))</f>
        <v>0</v>
      </c>
      <c r="AB75" s="2318">
        <f>IF(ISERROR(VLOOKUP(CONCATENATE($D75,".",$E75,".",$F75),IN_1G!$A$2:$AA$3000,26,FALSE))=TRUE,"",VLOOKUP(CONCATENATE($D75,".",$E75,".",$F75),IN_1G!$A$2:$AA$3000,26,FALSE))</f>
        <v>0</v>
      </c>
      <c r="AC75" s="2318">
        <f>IF(ISERROR(VLOOKUP(CONCATENATE($D75,".",$E75,".",$F75),IN_1G!$A$2:$AA$3000,27,FALSE))=TRUE,"",VLOOKUP(CONCATENATE($D75,".",$E75,".",$F75),IN_1G!$A$2:$AA$3000,27,FALSE))</f>
        <v>0</v>
      </c>
      <c r="AD75" s="2296">
        <f t="shared" si="1"/>
        <v>0</v>
      </c>
      <c r="AE75" s="2289"/>
      <c r="AF75" s="2313"/>
      <c r="AG75" s="2313"/>
      <c r="AH75" s="2313"/>
      <c r="AI75" s="2297"/>
      <c r="AJ75" s="2297"/>
      <c r="AK75" s="2297"/>
      <c r="AL75" s="2297"/>
    </row>
    <row r="76" spans="1:38" ht="28.2" customHeight="1" thickBot="1" x14ac:dyDescent="0.4">
      <c r="A76" s="2775"/>
      <c r="B76" s="2767"/>
      <c r="C76" s="2309" t="s">
        <v>2566</v>
      </c>
      <c r="D76" s="2295">
        <v>3</v>
      </c>
      <c r="E76" s="2295">
        <v>26</v>
      </c>
      <c r="F76" s="2295">
        <v>70</v>
      </c>
      <c r="G76" s="2318">
        <v>0</v>
      </c>
      <c r="H76" s="2318">
        <f>IF(ISERROR(VLOOKUP(CONCATENATE($D76,".",$E76,".",$F76),IN_1G!$A$2:$Y$3000,6,FALSE))=TRUE,"",VLOOKUP(CONCATENATE($D76,".",$E76,".",$F76),IN_1G!$A$2:$Y$3000,6,FALSE))</f>
        <v>0</v>
      </c>
      <c r="I76" s="2318">
        <f>IF(ISERROR(VLOOKUP(CONCATENATE($D76,".",$E76,".",$F76),IN_1G!$A$2:$Y$3000,7,FALSE))=TRUE,"",VLOOKUP(CONCATENATE($D76,".",$E76,".",$F76),IN_1G!$A$2:$Y$3000,7,FALSE))</f>
        <v>0</v>
      </c>
      <c r="J76" s="2318">
        <f>IF(ISERROR(VLOOKUP(CONCATENATE($D76,".",$E76,".",$F76),IN_1G!$A$2:$Y$3000,8,FALSE))=TRUE,"",VLOOKUP(CONCATENATE($D76,".",$E76,".",$F76),IN_1G!$A$2:$Y$3000,8,FALSE))</f>
        <v>0</v>
      </c>
      <c r="K76" s="2318">
        <f>IF(ISERROR(VLOOKUP(CONCATENATE($D76,".",$E76,".",$F76),IN_1G!$A$2:$Y$3000,9,FALSE))=TRUE,"",VLOOKUP(CONCATENATE($D76,".",$E76,".",$F76),IN_1G!$A$2:$Y$3000,9,FALSE))</f>
        <v>0</v>
      </c>
      <c r="L76" s="2318">
        <f>IF(ISERROR(VLOOKUP(CONCATENATE($D76,".",$E76,".",$F76),IN_1G!$A$2:$Y$3000,10,FALSE))=TRUE,"",VLOOKUP(CONCATENATE($D76,".",$E76,".",$F76),IN_1G!$A$2:$Y$3000,10,FALSE))</f>
        <v>0</v>
      </c>
      <c r="M76" s="2318">
        <f>IF(ISERROR(VLOOKUP(CONCATENATE($D76,".",$E76,".",$F76),IN_1G!$A$2:$Y$3000,11,FALSE))=TRUE,"",VLOOKUP(CONCATENATE($D76,".",$E76,".",$F76),IN_1G!$A$2:$Y$3000,11,FALSE))</f>
        <v>0</v>
      </c>
      <c r="N76" s="2318">
        <f>IF(ISERROR(VLOOKUP(CONCATENATE($D76,".",$E76,".",$F76),IN_1G!$A$2:$Y$3000,12,FALSE))=TRUE,"",VLOOKUP(CONCATENATE($D76,".",$E76,".",$F76),IN_1G!$A$2:$Y$3000,12,FALSE))</f>
        <v>0</v>
      </c>
      <c r="O76" s="2318">
        <f>IF(ISERROR(VLOOKUP(CONCATENATE($D76,".",$E76,".",$F76),IN_1G!$A$2:$Y$3000,13,FALSE))=TRUE,"",VLOOKUP(CONCATENATE($D76,".",$E76,".",$F76),IN_1G!$A$2:$Y$3000,13,FALSE))</f>
        <v>0</v>
      </c>
      <c r="P76" s="2318">
        <f>IF(ISERROR(VLOOKUP(CONCATENATE($D76,".",$E76,".",$F76),IN_1G!$A$2:$Y$3000,14,FALSE))=TRUE,"",VLOOKUP(CONCATENATE($D76,".",$E76,".",$F76),IN_1G!$A$2:$Y$3000,14,FALSE))</f>
        <v>0</v>
      </c>
      <c r="Q76" s="2318">
        <f>IF(ISERROR(VLOOKUP(CONCATENATE($D76,".",$E76,".",$F76),IN_1G!$A$2:$Y$3000,15,FALSE))=TRUE,"",VLOOKUP(CONCATENATE($D76,".",$E76,".",$F76),IN_1G!$A$2:$Y$3000,15,FALSE))</f>
        <v>0</v>
      </c>
      <c r="R76" s="2318">
        <f>IF(ISERROR(VLOOKUP(CONCATENATE($D76,".",$E76,".",$F76),IN_1G!$A$2:$Y$3000,16,FALSE))=TRUE,"",VLOOKUP(CONCATENATE($D76,".",$E76,".",$F76),IN_1G!$A$2:$Y$3000,16,FALSE))</f>
        <v>0</v>
      </c>
      <c r="S76" s="2318">
        <f>IF(ISERROR(VLOOKUP(CONCATENATE($D76,".",$E76,".",$F76),IN_1G!$A$2:$Y$3000,17,FALSE))=TRUE,"",VLOOKUP(CONCATENATE($D76,".",$E76,".",$F76),IN_1G!$A$2:$Y$3000,17,FALSE))</f>
        <v>0</v>
      </c>
      <c r="T76" s="2318">
        <f>IF(ISERROR(VLOOKUP(CONCATENATE($D76,".",$E76,".",$F76),IN_1G!$A$2:$Y$3000,18,FALSE))=TRUE,"",VLOOKUP(CONCATENATE($D76,".",$E76,".",$F76),IN_1G!$A$2:$Y$3000,18,FALSE))</f>
        <v>0</v>
      </c>
      <c r="U76" s="2318">
        <f>IF(ISERROR(VLOOKUP(CONCATENATE($D76,".",$E76,".",$F76),IN_1G!$A$2:$Y$3000,19,FALSE))=TRUE,"",VLOOKUP(CONCATENATE($D76,".",$E76,".",$F76),IN_1G!$A$2:$Y$3000,19,FALSE))</f>
        <v>0</v>
      </c>
      <c r="V76" s="2318">
        <f>IF(ISERROR(VLOOKUP(CONCATENATE($D76,".",$E76,".",$F76),IN_1G!$A$2:$Y$3000,20,FALSE))=TRUE,"",VLOOKUP(CONCATENATE($D76,".",$E76,".",$F76),IN_1G!$A$2:$Y$3000,20,FALSE))</f>
        <v>0</v>
      </c>
      <c r="W76" s="2318">
        <f>IF(ISERROR(VLOOKUP(CONCATENATE($D76,".",$E76,".",$F76),IN_1G!$A$2:$Y$3000,21,FALSE))=TRUE,"",VLOOKUP(CONCATENATE($D76,".",$E76,".",$F76),IN_1G!$A$2:$Y$3000,21,FALSE))</f>
        <v>0</v>
      </c>
      <c r="X76" s="2318">
        <f>IF(ISERROR(VLOOKUP(CONCATENATE($D76,".",$E76,".",$F76),IN_1G!$A$2:$Y$3000,22,FALSE))=TRUE,"",VLOOKUP(CONCATENATE($D76,".",$E76,".",$F76),IN_1G!$A$2:$Y$3000,22,FALSE))</f>
        <v>0</v>
      </c>
      <c r="Y76" s="2318">
        <f>IF(ISERROR(VLOOKUP(CONCATENATE($D76,".",$E76,".",$F76),IN_1G!$A$2:$Y$3000,23,FALSE))=TRUE,"",VLOOKUP(CONCATENATE($D76,".",$E76,".",$F76),IN_1G!$A$2:$Y$3000,23,FALSE))</f>
        <v>0</v>
      </c>
      <c r="Z76" s="2318">
        <f>IF(ISERROR(VLOOKUP(CONCATENATE($D76,".",$E76,".",$F76),IN_1G!$A$2:$Y$3000,24,FALSE))=TRUE,"",VLOOKUP(CONCATENATE($D76,".",$E76,".",$F76),IN_1G!$A$2:$Y$3000,24,FALSE))</f>
        <v>0</v>
      </c>
      <c r="AA76" s="2318">
        <f>IF(ISERROR(VLOOKUP(CONCATENATE($D76,".",$E76,".",$F76),IN_1G!$A$2:$Y$3000,25,FALSE))=TRUE,"",VLOOKUP(CONCATENATE($D76,".",$E76,".",$F76),IN_1G!$A$2:$Y$3000,25,FALSE))</f>
        <v>0</v>
      </c>
      <c r="AB76" s="2318">
        <f>IF(ISERROR(VLOOKUP(CONCATENATE($D76,".",$E76,".",$F76),IN_1G!$A$2:$AA$3000,26,FALSE))=TRUE,"",VLOOKUP(CONCATENATE($D76,".",$E76,".",$F76),IN_1G!$A$2:$AA$3000,26,FALSE))</f>
        <v>0</v>
      </c>
      <c r="AC76" s="2318">
        <f>IF(ISERROR(VLOOKUP(CONCATENATE($D76,".",$E76,".",$F76),IN_1G!$A$2:$AA$3000,27,FALSE))=TRUE,"",VLOOKUP(CONCATENATE($D76,".",$E76,".",$F76),IN_1G!$A$2:$AA$3000,27,FALSE))</f>
        <v>0</v>
      </c>
      <c r="AD76" s="2296">
        <f t="shared" si="1"/>
        <v>0</v>
      </c>
      <c r="AE76" s="2289"/>
      <c r="AF76" s="2313"/>
      <c r="AG76" s="2313"/>
      <c r="AH76" s="2313"/>
      <c r="AI76" s="2290"/>
      <c r="AJ76" s="2290"/>
      <c r="AK76" s="2290"/>
      <c r="AL76" s="2290"/>
    </row>
    <row r="77" spans="1:38" ht="28.2" customHeight="1" thickBot="1" x14ac:dyDescent="0.4">
      <c r="A77" s="2775"/>
      <c r="B77" s="2758" t="s">
        <v>2577</v>
      </c>
      <c r="C77" s="2309" t="s">
        <v>2565</v>
      </c>
      <c r="D77" s="2295">
        <v>3</v>
      </c>
      <c r="E77" s="2295">
        <v>27</v>
      </c>
      <c r="F77" s="2293">
        <v>71</v>
      </c>
      <c r="G77" s="2318">
        <v>0</v>
      </c>
      <c r="H77" s="2318">
        <f>IF(ISERROR(VLOOKUP(CONCATENATE($D77,".",$E77,".",$F77),IN_1G!$A$2:$Y$3000,6,FALSE))=TRUE,"",VLOOKUP(CONCATENATE($D77,".",$E77,".",$F77),IN_1G!$A$2:$Y$3000,6,FALSE))</f>
        <v>0</v>
      </c>
      <c r="I77" s="2318">
        <f>IF(ISERROR(VLOOKUP(CONCATENATE($D77,".",$E77,".",$F77),IN_1G!$A$2:$Y$3000,7,FALSE))=TRUE,"",VLOOKUP(CONCATENATE($D77,".",$E77,".",$F77),IN_1G!$A$2:$Y$3000,7,FALSE))</f>
        <v>0</v>
      </c>
      <c r="J77" s="2318">
        <f>IF(ISERROR(VLOOKUP(CONCATENATE($D77,".",$E77,".",$F77),IN_1G!$A$2:$Y$3000,8,FALSE))=TRUE,"",VLOOKUP(CONCATENATE($D77,".",$E77,".",$F77),IN_1G!$A$2:$Y$3000,8,FALSE))</f>
        <v>0</v>
      </c>
      <c r="K77" s="2318">
        <f>IF(ISERROR(VLOOKUP(CONCATENATE($D77,".",$E77,".",$F77),IN_1G!$A$2:$Y$3000,9,FALSE))=TRUE,"",VLOOKUP(CONCATENATE($D77,".",$E77,".",$F77),IN_1G!$A$2:$Y$3000,9,FALSE))</f>
        <v>0</v>
      </c>
      <c r="L77" s="2318">
        <f>IF(ISERROR(VLOOKUP(CONCATENATE($D77,".",$E77,".",$F77),IN_1G!$A$2:$Y$3000,10,FALSE))=TRUE,"",VLOOKUP(CONCATENATE($D77,".",$E77,".",$F77),IN_1G!$A$2:$Y$3000,10,FALSE))</f>
        <v>0</v>
      </c>
      <c r="M77" s="2318">
        <f>IF(ISERROR(VLOOKUP(CONCATENATE($D77,".",$E77,".",$F77),IN_1G!$A$2:$Y$3000,11,FALSE))=TRUE,"",VLOOKUP(CONCATENATE($D77,".",$E77,".",$F77),IN_1G!$A$2:$Y$3000,11,FALSE))</f>
        <v>0</v>
      </c>
      <c r="N77" s="2318">
        <f>IF(ISERROR(VLOOKUP(CONCATENATE($D77,".",$E77,".",$F77),IN_1G!$A$2:$Y$3000,12,FALSE))=TRUE,"",VLOOKUP(CONCATENATE($D77,".",$E77,".",$F77),IN_1G!$A$2:$Y$3000,12,FALSE))</f>
        <v>0</v>
      </c>
      <c r="O77" s="2318">
        <f>IF(ISERROR(VLOOKUP(CONCATENATE($D77,".",$E77,".",$F77),IN_1G!$A$2:$Y$3000,13,FALSE))=TRUE,"",VLOOKUP(CONCATENATE($D77,".",$E77,".",$F77),IN_1G!$A$2:$Y$3000,13,FALSE))</f>
        <v>0</v>
      </c>
      <c r="P77" s="2318">
        <f>IF(ISERROR(VLOOKUP(CONCATENATE($D77,".",$E77,".",$F77),IN_1G!$A$2:$Y$3000,14,FALSE))=TRUE,"",VLOOKUP(CONCATENATE($D77,".",$E77,".",$F77),IN_1G!$A$2:$Y$3000,14,FALSE))</f>
        <v>0</v>
      </c>
      <c r="Q77" s="2318">
        <f>IF(ISERROR(VLOOKUP(CONCATENATE($D77,".",$E77,".",$F77),IN_1G!$A$2:$Y$3000,15,FALSE))=TRUE,"",VLOOKUP(CONCATENATE($D77,".",$E77,".",$F77),IN_1G!$A$2:$Y$3000,15,FALSE))</f>
        <v>0</v>
      </c>
      <c r="R77" s="2318">
        <f>IF(ISERROR(VLOOKUP(CONCATENATE($D77,".",$E77,".",$F77),IN_1G!$A$2:$Y$3000,16,FALSE))=TRUE,"",VLOOKUP(CONCATENATE($D77,".",$E77,".",$F77),IN_1G!$A$2:$Y$3000,16,FALSE))</f>
        <v>0</v>
      </c>
      <c r="S77" s="2318">
        <f>IF(ISERROR(VLOOKUP(CONCATENATE($D77,".",$E77,".",$F77),IN_1G!$A$2:$Y$3000,17,FALSE))=TRUE,"",VLOOKUP(CONCATENATE($D77,".",$E77,".",$F77),IN_1G!$A$2:$Y$3000,17,FALSE))</f>
        <v>0</v>
      </c>
      <c r="T77" s="2318">
        <f>IF(ISERROR(VLOOKUP(CONCATENATE($D77,".",$E77,".",$F77),IN_1G!$A$2:$Y$3000,18,FALSE))=TRUE,"",VLOOKUP(CONCATENATE($D77,".",$E77,".",$F77),IN_1G!$A$2:$Y$3000,18,FALSE))</f>
        <v>0</v>
      </c>
      <c r="U77" s="2318">
        <f>IF(ISERROR(VLOOKUP(CONCATENATE($D77,".",$E77,".",$F77),IN_1G!$A$2:$Y$3000,19,FALSE))=TRUE,"",VLOOKUP(CONCATENATE($D77,".",$E77,".",$F77),IN_1G!$A$2:$Y$3000,19,FALSE))</f>
        <v>0</v>
      </c>
      <c r="V77" s="2318">
        <f>IF(ISERROR(VLOOKUP(CONCATENATE($D77,".",$E77,".",$F77),IN_1G!$A$2:$Y$3000,20,FALSE))=TRUE,"",VLOOKUP(CONCATENATE($D77,".",$E77,".",$F77),IN_1G!$A$2:$Y$3000,20,FALSE))</f>
        <v>0</v>
      </c>
      <c r="W77" s="2318">
        <f>IF(ISERROR(VLOOKUP(CONCATENATE($D77,".",$E77,".",$F77),IN_1G!$A$2:$Y$3000,21,FALSE))=TRUE,"",VLOOKUP(CONCATENATE($D77,".",$E77,".",$F77),IN_1G!$A$2:$Y$3000,21,FALSE))</f>
        <v>0</v>
      </c>
      <c r="X77" s="2318">
        <f>IF(ISERROR(VLOOKUP(CONCATENATE($D77,".",$E77,".",$F77),IN_1G!$A$2:$Y$3000,22,FALSE))=TRUE,"",VLOOKUP(CONCATENATE($D77,".",$E77,".",$F77),IN_1G!$A$2:$Y$3000,22,FALSE))</f>
        <v>0</v>
      </c>
      <c r="Y77" s="2318">
        <f>IF(ISERROR(VLOOKUP(CONCATENATE($D77,".",$E77,".",$F77),IN_1G!$A$2:$Y$3000,23,FALSE))=TRUE,"",VLOOKUP(CONCATENATE($D77,".",$E77,".",$F77),IN_1G!$A$2:$Y$3000,23,FALSE))</f>
        <v>0</v>
      </c>
      <c r="Z77" s="2318">
        <f>IF(ISERROR(VLOOKUP(CONCATENATE($D77,".",$E77,".",$F77),IN_1G!$A$2:$Y$3000,24,FALSE))=TRUE,"",VLOOKUP(CONCATENATE($D77,".",$E77,".",$F77),IN_1G!$A$2:$Y$3000,24,FALSE))</f>
        <v>0</v>
      </c>
      <c r="AA77" s="2318">
        <f>IF(ISERROR(VLOOKUP(CONCATENATE($D77,".",$E77,".",$F77),IN_1G!$A$2:$Y$3000,25,FALSE))=TRUE,"",VLOOKUP(CONCATENATE($D77,".",$E77,".",$F77),IN_1G!$A$2:$Y$3000,25,FALSE))</f>
        <v>0</v>
      </c>
      <c r="AB77" s="2318">
        <f>IF(ISERROR(VLOOKUP(CONCATENATE($D77,".",$E77,".",$F77),IN_1G!$A$2:$AA$3000,26,FALSE))=TRUE,"",VLOOKUP(CONCATENATE($D77,".",$E77,".",$F77),IN_1G!$A$2:$AA$3000,26,FALSE))</f>
        <v>0</v>
      </c>
      <c r="AC77" s="2318">
        <f>IF(ISERROR(VLOOKUP(CONCATENATE($D77,".",$E77,".",$F77),IN_1G!$A$2:$AA$3000,27,FALSE))=TRUE,"",VLOOKUP(CONCATENATE($D77,".",$E77,".",$F77),IN_1G!$A$2:$AA$3000,27,FALSE))</f>
        <v>0</v>
      </c>
      <c r="AD77" s="2296">
        <f t="shared" si="1"/>
        <v>0</v>
      </c>
      <c r="AE77" s="2289"/>
      <c r="AF77" s="2313"/>
      <c r="AG77" s="2313"/>
      <c r="AH77" s="2313"/>
      <c r="AI77" s="2297"/>
      <c r="AJ77" s="2297"/>
      <c r="AK77" s="2297"/>
      <c r="AL77" s="2297"/>
    </row>
    <row r="78" spans="1:38" ht="28.2" customHeight="1" thickBot="1" x14ac:dyDescent="0.4">
      <c r="A78" s="2776"/>
      <c r="B78" s="2759"/>
      <c r="C78" s="2317" t="s">
        <v>2566</v>
      </c>
      <c r="D78" s="2295">
        <v>3</v>
      </c>
      <c r="E78" s="2295">
        <v>27</v>
      </c>
      <c r="F78" s="2295">
        <v>72</v>
      </c>
      <c r="G78" s="2318">
        <v>0</v>
      </c>
      <c r="H78" s="2318">
        <f>IF(ISERROR(VLOOKUP(CONCATENATE($D78,".",$E78,".",$F78),IN_1G!$A$2:$Y$3000,6,FALSE))=TRUE,"",VLOOKUP(CONCATENATE($D78,".",$E78,".",$F78),IN_1G!$A$2:$Y$3000,6,FALSE))</f>
        <v>0</v>
      </c>
      <c r="I78" s="2318">
        <f>IF(ISERROR(VLOOKUP(CONCATENATE($D78,".",$E78,".",$F78),IN_1G!$A$2:$Y$3000,7,FALSE))=TRUE,"",VLOOKUP(CONCATENATE($D78,".",$E78,".",$F78),IN_1G!$A$2:$Y$3000,7,FALSE))</f>
        <v>0</v>
      </c>
      <c r="J78" s="2318">
        <f>IF(ISERROR(VLOOKUP(CONCATENATE($D78,".",$E78,".",$F78),IN_1G!$A$2:$Y$3000,8,FALSE))=TRUE,"",VLOOKUP(CONCATENATE($D78,".",$E78,".",$F78),IN_1G!$A$2:$Y$3000,8,FALSE))</f>
        <v>0</v>
      </c>
      <c r="K78" s="2318">
        <f>IF(ISERROR(VLOOKUP(CONCATENATE($D78,".",$E78,".",$F78),IN_1G!$A$2:$Y$3000,9,FALSE))=TRUE,"",VLOOKUP(CONCATENATE($D78,".",$E78,".",$F78),IN_1G!$A$2:$Y$3000,9,FALSE))</f>
        <v>0</v>
      </c>
      <c r="L78" s="2318">
        <f>IF(ISERROR(VLOOKUP(CONCATENATE($D78,".",$E78,".",$F78),IN_1G!$A$2:$Y$3000,10,FALSE))=TRUE,"",VLOOKUP(CONCATENATE($D78,".",$E78,".",$F78),IN_1G!$A$2:$Y$3000,10,FALSE))</f>
        <v>0</v>
      </c>
      <c r="M78" s="2318">
        <f>IF(ISERROR(VLOOKUP(CONCATENATE($D78,".",$E78,".",$F78),IN_1G!$A$2:$Y$3000,11,FALSE))=TRUE,"",VLOOKUP(CONCATENATE($D78,".",$E78,".",$F78),IN_1G!$A$2:$Y$3000,11,FALSE))</f>
        <v>0</v>
      </c>
      <c r="N78" s="2318">
        <f>IF(ISERROR(VLOOKUP(CONCATENATE($D78,".",$E78,".",$F78),IN_1G!$A$2:$Y$3000,12,FALSE))=TRUE,"",VLOOKUP(CONCATENATE($D78,".",$E78,".",$F78),IN_1G!$A$2:$Y$3000,12,FALSE))</f>
        <v>0</v>
      </c>
      <c r="O78" s="2318">
        <f>IF(ISERROR(VLOOKUP(CONCATENATE($D78,".",$E78,".",$F78),IN_1G!$A$2:$Y$3000,13,FALSE))=TRUE,"",VLOOKUP(CONCATENATE($D78,".",$E78,".",$F78),IN_1G!$A$2:$Y$3000,13,FALSE))</f>
        <v>0</v>
      </c>
      <c r="P78" s="2318">
        <f>IF(ISERROR(VLOOKUP(CONCATENATE($D78,".",$E78,".",$F78),IN_1G!$A$2:$Y$3000,14,FALSE))=TRUE,"",VLOOKUP(CONCATENATE($D78,".",$E78,".",$F78),IN_1G!$A$2:$Y$3000,14,FALSE))</f>
        <v>0</v>
      </c>
      <c r="Q78" s="2318">
        <f>IF(ISERROR(VLOOKUP(CONCATENATE($D78,".",$E78,".",$F78),IN_1G!$A$2:$Y$3000,15,FALSE))=TRUE,"",VLOOKUP(CONCATENATE($D78,".",$E78,".",$F78),IN_1G!$A$2:$Y$3000,15,FALSE))</f>
        <v>0</v>
      </c>
      <c r="R78" s="2318">
        <f>IF(ISERROR(VLOOKUP(CONCATENATE($D78,".",$E78,".",$F78),IN_1G!$A$2:$Y$3000,16,FALSE))=TRUE,"",VLOOKUP(CONCATENATE($D78,".",$E78,".",$F78),IN_1G!$A$2:$Y$3000,16,FALSE))</f>
        <v>0</v>
      </c>
      <c r="S78" s="2318">
        <f>IF(ISERROR(VLOOKUP(CONCATENATE($D78,".",$E78,".",$F78),IN_1G!$A$2:$Y$3000,17,FALSE))=TRUE,"",VLOOKUP(CONCATENATE($D78,".",$E78,".",$F78),IN_1G!$A$2:$Y$3000,17,FALSE))</f>
        <v>0</v>
      </c>
      <c r="T78" s="2318">
        <f>IF(ISERROR(VLOOKUP(CONCATENATE($D78,".",$E78,".",$F78),IN_1G!$A$2:$Y$3000,18,FALSE))=TRUE,"",VLOOKUP(CONCATENATE($D78,".",$E78,".",$F78),IN_1G!$A$2:$Y$3000,18,FALSE))</f>
        <v>0</v>
      </c>
      <c r="U78" s="2318">
        <f>IF(ISERROR(VLOOKUP(CONCATENATE($D78,".",$E78,".",$F78),IN_1G!$A$2:$Y$3000,19,FALSE))=TRUE,"",VLOOKUP(CONCATENATE($D78,".",$E78,".",$F78),IN_1G!$A$2:$Y$3000,19,FALSE))</f>
        <v>0</v>
      </c>
      <c r="V78" s="2318">
        <f>IF(ISERROR(VLOOKUP(CONCATENATE($D78,".",$E78,".",$F78),IN_1G!$A$2:$Y$3000,20,FALSE))=TRUE,"",VLOOKUP(CONCATENATE($D78,".",$E78,".",$F78),IN_1G!$A$2:$Y$3000,20,FALSE))</f>
        <v>0</v>
      </c>
      <c r="W78" s="2318">
        <f>IF(ISERROR(VLOOKUP(CONCATENATE($D78,".",$E78,".",$F78),IN_1G!$A$2:$Y$3000,21,FALSE))=TRUE,"",VLOOKUP(CONCATENATE($D78,".",$E78,".",$F78),IN_1G!$A$2:$Y$3000,21,FALSE))</f>
        <v>0</v>
      </c>
      <c r="X78" s="2318">
        <f>IF(ISERROR(VLOOKUP(CONCATENATE($D78,".",$E78,".",$F78),IN_1G!$A$2:$Y$3000,22,FALSE))=TRUE,"",VLOOKUP(CONCATENATE($D78,".",$E78,".",$F78),IN_1G!$A$2:$Y$3000,22,FALSE))</f>
        <v>0</v>
      </c>
      <c r="Y78" s="2318">
        <f>IF(ISERROR(VLOOKUP(CONCATENATE($D78,".",$E78,".",$F78),IN_1G!$A$2:$Y$3000,23,FALSE))=TRUE,"",VLOOKUP(CONCATENATE($D78,".",$E78,".",$F78),IN_1G!$A$2:$Y$3000,23,FALSE))</f>
        <v>0</v>
      </c>
      <c r="Z78" s="2318">
        <f>IF(ISERROR(VLOOKUP(CONCATENATE($D78,".",$E78,".",$F78),IN_1G!$A$2:$Y$3000,24,FALSE))=TRUE,"",VLOOKUP(CONCATENATE($D78,".",$E78,".",$F78),IN_1G!$A$2:$Y$3000,24,FALSE))</f>
        <v>0</v>
      </c>
      <c r="AA78" s="2318">
        <f>IF(ISERROR(VLOOKUP(CONCATENATE($D78,".",$E78,".",$F78),IN_1G!$A$2:$Y$3000,25,FALSE))=TRUE,"",VLOOKUP(CONCATENATE($D78,".",$E78,".",$F78),IN_1G!$A$2:$Y$3000,25,FALSE))</f>
        <v>0</v>
      </c>
      <c r="AB78" s="2318">
        <f>IF(ISERROR(VLOOKUP(CONCATENATE($D78,".",$E78,".",$F78),IN_1G!$A$2:$AA$3000,26,FALSE))=TRUE,"",VLOOKUP(CONCATENATE($D78,".",$E78,".",$F78),IN_1G!$A$2:$AA$3000,26,FALSE))</f>
        <v>0</v>
      </c>
      <c r="AC78" s="2318">
        <f>IF(ISERROR(VLOOKUP(CONCATENATE($D78,".",$E78,".",$F78),IN_1G!$A$2:$AA$3000,27,FALSE))=TRUE,"",VLOOKUP(CONCATENATE($D78,".",$E78,".",$F78),IN_1G!$A$2:$AA$3000,27,FALSE))</f>
        <v>0</v>
      </c>
      <c r="AD78" s="2296">
        <f t="shared" si="1"/>
        <v>0</v>
      </c>
      <c r="AE78" s="2289"/>
      <c r="AF78" s="2313"/>
      <c r="AG78" s="2313"/>
      <c r="AH78" s="2313"/>
      <c r="AI78" s="2297"/>
      <c r="AJ78" s="2297"/>
      <c r="AK78" s="2297"/>
      <c r="AL78" s="2297"/>
    </row>
    <row r="79" spans="1:38" ht="15" customHeight="1" thickBot="1" x14ac:dyDescent="0.4">
      <c r="A79" s="2763" t="s">
        <v>2579</v>
      </c>
      <c r="B79" s="2769" t="s">
        <v>2563</v>
      </c>
      <c r="C79" s="2308" t="s">
        <v>2564</v>
      </c>
      <c r="D79" s="2295">
        <v>4</v>
      </c>
      <c r="E79" s="2295">
        <v>28</v>
      </c>
      <c r="F79" s="2293">
        <v>73</v>
      </c>
      <c r="G79" s="2318">
        <v>1</v>
      </c>
      <c r="H79" s="2318">
        <f>IF(ISERROR(VLOOKUP(CONCATENATE($D79,".",$E79,".",$F79),IN_1G!$A$2:$Y$3000,6,FALSE))=TRUE,"",VLOOKUP(CONCATENATE($D79,".",$E79,".",$F79),IN_1G!$A$2:$Y$3000,6,FALSE))</f>
        <v>0</v>
      </c>
      <c r="I79" s="2318">
        <f>IF(ISERROR(VLOOKUP(CONCATENATE($D79,".",$E79,".",$F79),IN_1G!$A$2:$Y$3000,7,FALSE))=TRUE,"",VLOOKUP(CONCATENATE($D79,".",$E79,".",$F79),IN_1G!$A$2:$Y$3000,7,FALSE))</f>
        <v>0</v>
      </c>
      <c r="J79" s="2318">
        <f>IF(ISERROR(VLOOKUP(CONCATENATE($D79,".",$E79,".",$F79),IN_1G!$A$2:$Y$3000,8,FALSE))=TRUE,"",VLOOKUP(CONCATENATE($D79,".",$E79,".",$F79),IN_1G!$A$2:$Y$3000,8,FALSE))</f>
        <v>0</v>
      </c>
      <c r="K79" s="2318">
        <f>IF(ISERROR(VLOOKUP(CONCATENATE($D79,".",$E79,".",$F79),IN_1G!$A$2:$Y$3000,9,FALSE))=TRUE,"",VLOOKUP(CONCATENATE($D79,".",$E79,".",$F79),IN_1G!$A$2:$Y$3000,9,FALSE))</f>
        <v>0</v>
      </c>
      <c r="L79" s="2318">
        <f>IF(ISERROR(VLOOKUP(CONCATENATE($D79,".",$E79,".",$F79),IN_1G!$A$2:$Y$3000,10,FALSE))=TRUE,"",VLOOKUP(CONCATENATE($D79,".",$E79,".",$F79),IN_1G!$A$2:$Y$3000,10,FALSE))</f>
        <v>0</v>
      </c>
      <c r="M79" s="2318">
        <f>IF(ISERROR(VLOOKUP(CONCATENATE($D79,".",$E79,".",$F79),IN_1G!$A$2:$Y$3000,11,FALSE))=TRUE,"",VLOOKUP(CONCATENATE($D79,".",$E79,".",$F79),IN_1G!$A$2:$Y$3000,11,FALSE))</f>
        <v>0</v>
      </c>
      <c r="N79" s="2318">
        <f>IF(ISERROR(VLOOKUP(CONCATENATE($D79,".",$E79,".",$F79),IN_1G!$A$2:$Y$3000,12,FALSE))=TRUE,"",VLOOKUP(CONCATENATE($D79,".",$E79,".",$F79),IN_1G!$A$2:$Y$3000,12,FALSE))</f>
        <v>0</v>
      </c>
      <c r="O79" s="2318">
        <f>IF(ISERROR(VLOOKUP(CONCATENATE($D79,".",$E79,".",$F79),IN_1G!$A$2:$Y$3000,13,FALSE))=TRUE,"",VLOOKUP(CONCATENATE($D79,".",$E79,".",$F79),IN_1G!$A$2:$Y$3000,13,FALSE))</f>
        <v>0</v>
      </c>
      <c r="P79" s="2318">
        <f>IF(ISERROR(VLOOKUP(CONCATENATE($D79,".",$E79,".",$F79),IN_1G!$A$2:$Y$3000,14,FALSE))=TRUE,"",VLOOKUP(CONCATENATE($D79,".",$E79,".",$F79),IN_1G!$A$2:$Y$3000,14,FALSE))</f>
        <v>0</v>
      </c>
      <c r="Q79" s="2318">
        <f>IF(ISERROR(VLOOKUP(CONCATENATE($D79,".",$E79,".",$F79),IN_1G!$A$2:$Y$3000,15,FALSE))=TRUE,"",VLOOKUP(CONCATENATE($D79,".",$E79,".",$F79),IN_1G!$A$2:$Y$3000,15,FALSE))</f>
        <v>0</v>
      </c>
      <c r="R79" s="2318">
        <f>IF(ISERROR(VLOOKUP(CONCATENATE($D79,".",$E79,".",$F79),IN_1G!$A$2:$Y$3000,16,FALSE))=TRUE,"",VLOOKUP(CONCATENATE($D79,".",$E79,".",$F79),IN_1G!$A$2:$Y$3000,16,FALSE))</f>
        <v>0</v>
      </c>
      <c r="S79" s="2318">
        <f>IF(ISERROR(VLOOKUP(CONCATENATE($D79,".",$E79,".",$F79),IN_1G!$A$2:$Y$3000,17,FALSE))=TRUE,"",VLOOKUP(CONCATENATE($D79,".",$E79,".",$F79),IN_1G!$A$2:$Y$3000,17,FALSE))</f>
        <v>0</v>
      </c>
      <c r="T79" s="2318">
        <f>IF(ISERROR(VLOOKUP(CONCATENATE($D79,".",$E79,".",$F79),IN_1G!$A$2:$Y$3000,18,FALSE))=TRUE,"",VLOOKUP(CONCATENATE($D79,".",$E79,".",$F79),IN_1G!$A$2:$Y$3000,18,FALSE))</f>
        <v>0</v>
      </c>
      <c r="U79" s="2318">
        <f>IF(ISERROR(VLOOKUP(CONCATENATE($D79,".",$E79,".",$F79),IN_1G!$A$2:$Y$3000,19,FALSE))=TRUE,"",VLOOKUP(CONCATENATE($D79,".",$E79,".",$F79),IN_1G!$A$2:$Y$3000,19,FALSE))</f>
        <v>0</v>
      </c>
      <c r="V79" s="2318">
        <f>IF(ISERROR(VLOOKUP(CONCATENATE($D79,".",$E79,".",$F79),IN_1G!$A$2:$Y$3000,20,FALSE))=TRUE,"",VLOOKUP(CONCATENATE($D79,".",$E79,".",$F79),IN_1G!$A$2:$Y$3000,20,FALSE))</f>
        <v>0</v>
      </c>
      <c r="W79" s="2318">
        <f>IF(ISERROR(VLOOKUP(CONCATENATE($D79,".",$E79,".",$F79),IN_1G!$A$2:$Y$3000,21,FALSE))=TRUE,"",VLOOKUP(CONCATENATE($D79,".",$E79,".",$F79),IN_1G!$A$2:$Y$3000,21,FALSE))</f>
        <v>0</v>
      </c>
      <c r="X79" s="2318">
        <f>IF(ISERROR(VLOOKUP(CONCATENATE($D79,".",$E79,".",$F79),IN_1G!$A$2:$Y$3000,22,FALSE))=TRUE,"",VLOOKUP(CONCATENATE($D79,".",$E79,".",$F79),IN_1G!$A$2:$Y$3000,22,FALSE))</f>
        <v>0</v>
      </c>
      <c r="Y79" s="2318">
        <f>IF(ISERROR(VLOOKUP(CONCATENATE($D79,".",$E79,".",$F79),IN_1G!$A$2:$Y$3000,23,FALSE))=TRUE,"",VLOOKUP(CONCATENATE($D79,".",$E79,".",$F79),IN_1G!$A$2:$Y$3000,23,FALSE))</f>
        <v>0</v>
      </c>
      <c r="Z79" s="2318">
        <f>IF(ISERROR(VLOOKUP(CONCATENATE($D79,".",$E79,".",$F79),IN_1G!$A$2:$Y$3000,24,FALSE))=TRUE,"",VLOOKUP(CONCATENATE($D79,".",$E79,".",$F79),IN_1G!$A$2:$Y$3000,24,FALSE))</f>
        <v>0</v>
      </c>
      <c r="AA79" s="2318">
        <f>IF(ISERROR(VLOOKUP(CONCATENATE($D79,".",$E79,".",$F79),IN_1G!$A$2:$Y$3000,25,FALSE))=TRUE,"",VLOOKUP(CONCATENATE($D79,".",$E79,".",$F79),IN_1G!$A$2:$Y$3000,25,FALSE))</f>
        <v>0</v>
      </c>
      <c r="AB79" s="2318">
        <f>IF(ISERROR(VLOOKUP(CONCATENATE($D79,".",$E79,".",$F79),IN_1G!$A$2:$AA$3000,26,FALSE))=TRUE,"",VLOOKUP(CONCATENATE($D79,".",$E79,".",$F79),IN_1G!$A$2:$AA$3000,26,FALSE))</f>
        <v>0</v>
      </c>
      <c r="AC79" s="2318">
        <f>IF(ISERROR(VLOOKUP(CONCATENATE($D79,".",$E79,".",$F79),IN_1G!$A$2:$AA$3000,27,FALSE))=TRUE,"",VLOOKUP(CONCATENATE($D79,".",$E79,".",$F79),IN_1G!$A$2:$AA$3000,27,FALSE))</f>
        <v>0</v>
      </c>
      <c r="AD79" s="2296">
        <f t="shared" si="1"/>
        <v>1</v>
      </c>
      <c r="AE79" s="2289"/>
      <c r="AF79" s="2313"/>
      <c r="AG79" s="2313"/>
      <c r="AH79" s="2313"/>
      <c r="AI79" s="2297"/>
      <c r="AJ79" s="2297"/>
      <c r="AK79" s="2297"/>
      <c r="AL79" s="2297"/>
    </row>
    <row r="80" spans="1:38" ht="29.7" customHeight="1" thickBot="1" x14ac:dyDescent="0.4">
      <c r="A80" s="2764"/>
      <c r="B80" s="2770"/>
      <c r="C80" s="2309" t="s">
        <v>2565</v>
      </c>
      <c r="D80" s="2295">
        <v>4</v>
      </c>
      <c r="E80" s="2295">
        <v>28</v>
      </c>
      <c r="F80" s="2295">
        <v>74</v>
      </c>
      <c r="G80" s="2318">
        <v>0</v>
      </c>
      <c r="H80" s="2318">
        <f>IF(ISERROR(VLOOKUP(CONCATENATE($D80,".",$E80,".",$F80),IN_1G!$A$2:$Y$3000,6,FALSE))=TRUE,"",VLOOKUP(CONCATENATE($D80,".",$E80,".",$F80),IN_1G!$A$2:$Y$3000,6,FALSE))</f>
        <v>0</v>
      </c>
      <c r="I80" s="2318">
        <f>IF(ISERROR(VLOOKUP(CONCATENATE($D80,".",$E80,".",$F80),IN_1G!$A$2:$Y$3000,7,FALSE))=TRUE,"",VLOOKUP(CONCATENATE($D80,".",$E80,".",$F80),IN_1G!$A$2:$Y$3000,7,FALSE))</f>
        <v>0</v>
      </c>
      <c r="J80" s="2318">
        <f>IF(ISERROR(VLOOKUP(CONCATENATE($D80,".",$E80,".",$F80),IN_1G!$A$2:$Y$3000,8,FALSE))=TRUE,"",VLOOKUP(CONCATENATE($D80,".",$E80,".",$F80),IN_1G!$A$2:$Y$3000,8,FALSE))</f>
        <v>0</v>
      </c>
      <c r="K80" s="2318">
        <f>IF(ISERROR(VLOOKUP(CONCATENATE($D80,".",$E80,".",$F80),IN_1G!$A$2:$Y$3000,9,FALSE))=TRUE,"",VLOOKUP(CONCATENATE($D80,".",$E80,".",$F80),IN_1G!$A$2:$Y$3000,9,FALSE))</f>
        <v>0</v>
      </c>
      <c r="L80" s="2318">
        <f>IF(ISERROR(VLOOKUP(CONCATENATE($D80,".",$E80,".",$F80),IN_1G!$A$2:$Y$3000,10,FALSE))=TRUE,"",VLOOKUP(CONCATENATE($D80,".",$E80,".",$F80),IN_1G!$A$2:$Y$3000,10,FALSE))</f>
        <v>0</v>
      </c>
      <c r="M80" s="2318">
        <f>IF(ISERROR(VLOOKUP(CONCATENATE($D80,".",$E80,".",$F80),IN_1G!$A$2:$Y$3000,11,FALSE))=TRUE,"",VLOOKUP(CONCATENATE($D80,".",$E80,".",$F80),IN_1G!$A$2:$Y$3000,11,FALSE))</f>
        <v>0</v>
      </c>
      <c r="N80" s="2318">
        <f>IF(ISERROR(VLOOKUP(CONCATENATE($D80,".",$E80,".",$F80),IN_1G!$A$2:$Y$3000,12,FALSE))=TRUE,"",VLOOKUP(CONCATENATE($D80,".",$E80,".",$F80),IN_1G!$A$2:$Y$3000,12,FALSE))</f>
        <v>0</v>
      </c>
      <c r="O80" s="2318">
        <f>IF(ISERROR(VLOOKUP(CONCATENATE($D80,".",$E80,".",$F80),IN_1G!$A$2:$Y$3000,13,FALSE))=TRUE,"",VLOOKUP(CONCATENATE($D80,".",$E80,".",$F80),IN_1G!$A$2:$Y$3000,13,FALSE))</f>
        <v>0</v>
      </c>
      <c r="P80" s="2318">
        <f>IF(ISERROR(VLOOKUP(CONCATENATE($D80,".",$E80,".",$F80),IN_1G!$A$2:$Y$3000,14,FALSE))=TRUE,"",VLOOKUP(CONCATENATE($D80,".",$E80,".",$F80),IN_1G!$A$2:$Y$3000,14,FALSE))</f>
        <v>0</v>
      </c>
      <c r="Q80" s="2318">
        <f>IF(ISERROR(VLOOKUP(CONCATENATE($D80,".",$E80,".",$F80),IN_1G!$A$2:$Y$3000,15,FALSE))=TRUE,"",VLOOKUP(CONCATENATE($D80,".",$E80,".",$F80),IN_1G!$A$2:$Y$3000,15,FALSE))</f>
        <v>0</v>
      </c>
      <c r="R80" s="2318">
        <f>IF(ISERROR(VLOOKUP(CONCATENATE($D80,".",$E80,".",$F80),IN_1G!$A$2:$Y$3000,16,FALSE))=TRUE,"",VLOOKUP(CONCATENATE($D80,".",$E80,".",$F80),IN_1G!$A$2:$Y$3000,16,FALSE))</f>
        <v>0</v>
      </c>
      <c r="S80" s="2318">
        <f>IF(ISERROR(VLOOKUP(CONCATENATE($D80,".",$E80,".",$F80),IN_1G!$A$2:$Y$3000,17,FALSE))=TRUE,"",VLOOKUP(CONCATENATE($D80,".",$E80,".",$F80),IN_1G!$A$2:$Y$3000,17,FALSE))</f>
        <v>0</v>
      </c>
      <c r="T80" s="2318">
        <f>IF(ISERROR(VLOOKUP(CONCATENATE($D80,".",$E80,".",$F80),IN_1G!$A$2:$Y$3000,18,FALSE))=TRUE,"",VLOOKUP(CONCATENATE($D80,".",$E80,".",$F80),IN_1G!$A$2:$Y$3000,18,FALSE))</f>
        <v>0</v>
      </c>
      <c r="U80" s="2318">
        <f>IF(ISERROR(VLOOKUP(CONCATENATE($D80,".",$E80,".",$F80),IN_1G!$A$2:$Y$3000,19,FALSE))=TRUE,"",VLOOKUP(CONCATENATE($D80,".",$E80,".",$F80),IN_1G!$A$2:$Y$3000,19,FALSE))</f>
        <v>0</v>
      </c>
      <c r="V80" s="2318">
        <f>IF(ISERROR(VLOOKUP(CONCATENATE($D80,".",$E80,".",$F80),IN_1G!$A$2:$Y$3000,20,FALSE))=TRUE,"",VLOOKUP(CONCATENATE($D80,".",$E80,".",$F80),IN_1G!$A$2:$Y$3000,20,FALSE))</f>
        <v>0</v>
      </c>
      <c r="W80" s="2318">
        <f>IF(ISERROR(VLOOKUP(CONCATENATE($D80,".",$E80,".",$F80),IN_1G!$A$2:$Y$3000,21,FALSE))=TRUE,"",VLOOKUP(CONCATENATE($D80,".",$E80,".",$F80),IN_1G!$A$2:$Y$3000,21,FALSE))</f>
        <v>0</v>
      </c>
      <c r="X80" s="2318">
        <f>IF(ISERROR(VLOOKUP(CONCATENATE($D80,".",$E80,".",$F80),IN_1G!$A$2:$Y$3000,22,FALSE))=TRUE,"",VLOOKUP(CONCATENATE($D80,".",$E80,".",$F80),IN_1G!$A$2:$Y$3000,22,FALSE))</f>
        <v>0</v>
      </c>
      <c r="Y80" s="2318">
        <f>IF(ISERROR(VLOOKUP(CONCATENATE($D80,".",$E80,".",$F80),IN_1G!$A$2:$Y$3000,23,FALSE))=TRUE,"",VLOOKUP(CONCATENATE($D80,".",$E80,".",$F80),IN_1G!$A$2:$Y$3000,23,FALSE))</f>
        <v>0</v>
      </c>
      <c r="Z80" s="2318">
        <f>IF(ISERROR(VLOOKUP(CONCATENATE($D80,".",$E80,".",$F80),IN_1G!$A$2:$Y$3000,24,FALSE))=TRUE,"",VLOOKUP(CONCATENATE($D80,".",$E80,".",$F80),IN_1G!$A$2:$Y$3000,24,FALSE))</f>
        <v>0</v>
      </c>
      <c r="AA80" s="2318">
        <f>IF(ISERROR(VLOOKUP(CONCATENATE($D80,".",$E80,".",$F80),IN_1G!$A$2:$Y$3000,25,FALSE))=TRUE,"",VLOOKUP(CONCATENATE($D80,".",$E80,".",$F80),IN_1G!$A$2:$Y$3000,25,FALSE))</f>
        <v>0</v>
      </c>
      <c r="AB80" s="2318">
        <f>IF(ISERROR(VLOOKUP(CONCATENATE($D80,".",$E80,".",$F80),IN_1G!$A$2:$AA$3000,26,FALSE))=TRUE,"",VLOOKUP(CONCATENATE($D80,".",$E80,".",$F80),IN_1G!$A$2:$AA$3000,26,FALSE))</f>
        <v>0</v>
      </c>
      <c r="AC80" s="2318">
        <f>IF(ISERROR(VLOOKUP(CONCATENATE($D80,".",$E80,".",$F80),IN_1G!$A$2:$AA$3000,27,FALSE))=TRUE,"",VLOOKUP(CONCATENATE($D80,".",$E80,".",$F80),IN_1G!$A$2:$AA$3000,27,FALSE))</f>
        <v>0</v>
      </c>
      <c r="AD80" s="2296">
        <f t="shared" si="1"/>
        <v>0</v>
      </c>
      <c r="AE80" s="2289"/>
      <c r="AF80" s="2313"/>
      <c r="AG80" s="2313"/>
      <c r="AH80" s="2313"/>
      <c r="AI80" s="2290"/>
      <c r="AJ80" s="2290"/>
      <c r="AK80" s="2290"/>
      <c r="AL80" s="2290"/>
    </row>
    <row r="81" spans="1:38" ht="29.7" customHeight="1" thickBot="1" x14ac:dyDescent="0.4">
      <c r="A81" s="2764"/>
      <c r="B81" s="2771"/>
      <c r="C81" s="2309" t="s">
        <v>2566</v>
      </c>
      <c r="D81" s="2295">
        <v>4</v>
      </c>
      <c r="E81" s="2295">
        <v>28</v>
      </c>
      <c r="F81" s="2293">
        <v>75</v>
      </c>
      <c r="G81" s="2318">
        <v>0</v>
      </c>
      <c r="H81" s="2318">
        <f>IF(ISERROR(VLOOKUP(CONCATENATE($D81,".",$E81,".",$F81),IN_1G!$A$2:$Y$3000,6,FALSE))=TRUE,"",VLOOKUP(CONCATENATE($D81,".",$E81,".",$F81),IN_1G!$A$2:$Y$3000,6,FALSE))</f>
        <v>0</v>
      </c>
      <c r="I81" s="2318">
        <f>IF(ISERROR(VLOOKUP(CONCATENATE($D81,".",$E81,".",$F81),IN_1G!$A$2:$Y$3000,7,FALSE))=TRUE,"",VLOOKUP(CONCATENATE($D81,".",$E81,".",$F81),IN_1G!$A$2:$Y$3000,7,FALSE))</f>
        <v>0</v>
      </c>
      <c r="J81" s="2318">
        <f>IF(ISERROR(VLOOKUP(CONCATENATE($D81,".",$E81,".",$F81),IN_1G!$A$2:$Y$3000,8,FALSE))=TRUE,"",VLOOKUP(CONCATENATE($D81,".",$E81,".",$F81),IN_1G!$A$2:$Y$3000,8,FALSE))</f>
        <v>0</v>
      </c>
      <c r="K81" s="2318">
        <f>IF(ISERROR(VLOOKUP(CONCATENATE($D81,".",$E81,".",$F81),IN_1G!$A$2:$Y$3000,9,FALSE))=TRUE,"",VLOOKUP(CONCATENATE($D81,".",$E81,".",$F81),IN_1G!$A$2:$Y$3000,9,FALSE))</f>
        <v>0</v>
      </c>
      <c r="L81" s="2318">
        <f>IF(ISERROR(VLOOKUP(CONCATENATE($D81,".",$E81,".",$F81),IN_1G!$A$2:$Y$3000,10,FALSE))=TRUE,"",VLOOKUP(CONCATENATE($D81,".",$E81,".",$F81),IN_1G!$A$2:$Y$3000,10,FALSE))</f>
        <v>0</v>
      </c>
      <c r="M81" s="2318">
        <f>IF(ISERROR(VLOOKUP(CONCATENATE($D81,".",$E81,".",$F81),IN_1G!$A$2:$Y$3000,11,FALSE))=TRUE,"",VLOOKUP(CONCATENATE($D81,".",$E81,".",$F81),IN_1G!$A$2:$Y$3000,11,FALSE))</f>
        <v>0</v>
      </c>
      <c r="N81" s="2318">
        <f>IF(ISERROR(VLOOKUP(CONCATENATE($D81,".",$E81,".",$F81),IN_1G!$A$2:$Y$3000,12,FALSE))=TRUE,"",VLOOKUP(CONCATENATE($D81,".",$E81,".",$F81),IN_1G!$A$2:$Y$3000,12,FALSE))</f>
        <v>0</v>
      </c>
      <c r="O81" s="2318">
        <f>IF(ISERROR(VLOOKUP(CONCATENATE($D81,".",$E81,".",$F81),IN_1G!$A$2:$Y$3000,13,FALSE))=TRUE,"",VLOOKUP(CONCATENATE($D81,".",$E81,".",$F81),IN_1G!$A$2:$Y$3000,13,FALSE))</f>
        <v>0</v>
      </c>
      <c r="P81" s="2318">
        <f>IF(ISERROR(VLOOKUP(CONCATENATE($D81,".",$E81,".",$F81),IN_1G!$A$2:$Y$3000,14,FALSE))=TRUE,"",VLOOKUP(CONCATENATE($D81,".",$E81,".",$F81),IN_1G!$A$2:$Y$3000,14,FALSE))</f>
        <v>0</v>
      </c>
      <c r="Q81" s="2318">
        <f>IF(ISERROR(VLOOKUP(CONCATENATE($D81,".",$E81,".",$F81),IN_1G!$A$2:$Y$3000,15,FALSE))=TRUE,"",VLOOKUP(CONCATENATE($D81,".",$E81,".",$F81),IN_1G!$A$2:$Y$3000,15,FALSE))</f>
        <v>0</v>
      </c>
      <c r="R81" s="2318">
        <f>IF(ISERROR(VLOOKUP(CONCATENATE($D81,".",$E81,".",$F81),IN_1G!$A$2:$Y$3000,16,FALSE))=TRUE,"",VLOOKUP(CONCATENATE($D81,".",$E81,".",$F81),IN_1G!$A$2:$Y$3000,16,FALSE))</f>
        <v>0</v>
      </c>
      <c r="S81" s="2318">
        <f>IF(ISERROR(VLOOKUP(CONCATENATE($D81,".",$E81,".",$F81),IN_1G!$A$2:$Y$3000,17,FALSE))=TRUE,"",VLOOKUP(CONCATENATE($D81,".",$E81,".",$F81),IN_1G!$A$2:$Y$3000,17,FALSE))</f>
        <v>0</v>
      </c>
      <c r="T81" s="2318">
        <f>IF(ISERROR(VLOOKUP(CONCATENATE($D81,".",$E81,".",$F81),IN_1G!$A$2:$Y$3000,18,FALSE))=TRUE,"",VLOOKUP(CONCATENATE($D81,".",$E81,".",$F81),IN_1G!$A$2:$Y$3000,18,FALSE))</f>
        <v>0</v>
      </c>
      <c r="U81" s="2318">
        <f>IF(ISERROR(VLOOKUP(CONCATENATE($D81,".",$E81,".",$F81),IN_1G!$A$2:$Y$3000,19,FALSE))=TRUE,"",VLOOKUP(CONCATENATE($D81,".",$E81,".",$F81),IN_1G!$A$2:$Y$3000,19,FALSE))</f>
        <v>0</v>
      </c>
      <c r="V81" s="2318">
        <f>IF(ISERROR(VLOOKUP(CONCATENATE($D81,".",$E81,".",$F81),IN_1G!$A$2:$Y$3000,20,FALSE))=TRUE,"",VLOOKUP(CONCATENATE($D81,".",$E81,".",$F81),IN_1G!$A$2:$Y$3000,20,FALSE))</f>
        <v>0</v>
      </c>
      <c r="W81" s="2318">
        <f>IF(ISERROR(VLOOKUP(CONCATENATE($D81,".",$E81,".",$F81),IN_1G!$A$2:$Y$3000,21,FALSE))=TRUE,"",VLOOKUP(CONCATENATE($D81,".",$E81,".",$F81),IN_1G!$A$2:$Y$3000,21,FALSE))</f>
        <v>0</v>
      </c>
      <c r="X81" s="2318">
        <f>IF(ISERROR(VLOOKUP(CONCATENATE($D81,".",$E81,".",$F81),IN_1G!$A$2:$Y$3000,22,FALSE))=TRUE,"",VLOOKUP(CONCATENATE($D81,".",$E81,".",$F81),IN_1G!$A$2:$Y$3000,22,FALSE))</f>
        <v>0</v>
      </c>
      <c r="Y81" s="2318">
        <f>IF(ISERROR(VLOOKUP(CONCATENATE($D81,".",$E81,".",$F81),IN_1G!$A$2:$Y$3000,23,FALSE))=TRUE,"",VLOOKUP(CONCATENATE($D81,".",$E81,".",$F81),IN_1G!$A$2:$Y$3000,23,FALSE))</f>
        <v>0</v>
      </c>
      <c r="Z81" s="2318">
        <f>IF(ISERROR(VLOOKUP(CONCATENATE($D81,".",$E81,".",$F81),IN_1G!$A$2:$Y$3000,24,FALSE))=TRUE,"",VLOOKUP(CONCATENATE($D81,".",$E81,".",$F81),IN_1G!$A$2:$Y$3000,24,FALSE))</f>
        <v>0</v>
      </c>
      <c r="AA81" s="2318">
        <f>IF(ISERROR(VLOOKUP(CONCATENATE($D81,".",$E81,".",$F81),IN_1G!$A$2:$Y$3000,25,FALSE))=TRUE,"",VLOOKUP(CONCATENATE($D81,".",$E81,".",$F81),IN_1G!$A$2:$Y$3000,25,FALSE))</f>
        <v>0</v>
      </c>
      <c r="AB81" s="2318">
        <f>IF(ISERROR(VLOOKUP(CONCATENATE($D81,".",$E81,".",$F81),IN_1G!$A$2:$AA$3000,26,FALSE))=TRUE,"",VLOOKUP(CONCATENATE($D81,".",$E81,".",$F81),IN_1G!$A$2:$AA$3000,26,FALSE))</f>
        <v>0</v>
      </c>
      <c r="AC81" s="2318">
        <f>IF(ISERROR(VLOOKUP(CONCATENATE($D81,".",$E81,".",$F81),IN_1G!$A$2:$AA$3000,27,FALSE))=TRUE,"",VLOOKUP(CONCATENATE($D81,".",$E81,".",$F81),IN_1G!$A$2:$AA$3000,27,FALSE))</f>
        <v>0</v>
      </c>
      <c r="AD81" s="2296">
        <f t="shared" si="1"/>
        <v>0</v>
      </c>
      <c r="AE81" s="2289"/>
      <c r="AF81" s="2313"/>
      <c r="AG81" s="2313"/>
      <c r="AH81" s="2313"/>
      <c r="AI81" s="2297"/>
      <c r="AJ81" s="2297"/>
      <c r="AK81" s="2297"/>
      <c r="AL81" s="2297"/>
    </row>
    <row r="82" spans="1:38" ht="15" customHeight="1" thickBot="1" x14ac:dyDescent="0.4">
      <c r="A82" s="2764"/>
      <c r="B82" s="2758" t="s">
        <v>2580</v>
      </c>
      <c r="C82" s="2309" t="s">
        <v>2568</v>
      </c>
      <c r="D82" s="2295">
        <v>4</v>
      </c>
      <c r="E82" s="2295">
        <v>29</v>
      </c>
      <c r="F82" s="2295">
        <v>76</v>
      </c>
      <c r="G82" s="2318">
        <v>7</v>
      </c>
      <c r="H82" s="2318">
        <f>IF(ISERROR(VLOOKUP(CONCATENATE($D82,".",$E82,".",$F82),IN_1G!$A$2:$Y$3000,6,FALSE))=TRUE,"",VLOOKUP(CONCATENATE($D82,".",$E82,".",$F82),IN_1G!$A$2:$Y$3000,6,FALSE))</f>
        <v>0</v>
      </c>
      <c r="I82" s="2318">
        <f>IF(ISERROR(VLOOKUP(CONCATENATE($D82,".",$E82,".",$F82),IN_1G!$A$2:$Y$3000,7,FALSE))=TRUE,"",VLOOKUP(CONCATENATE($D82,".",$E82,".",$F82),IN_1G!$A$2:$Y$3000,7,FALSE))</f>
        <v>0</v>
      </c>
      <c r="J82" s="2318">
        <f>IF(ISERROR(VLOOKUP(CONCATENATE($D82,".",$E82,".",$F82),IN_1G!$A$2:$Y$3000,8,FALSE))=TRUE,"",VLOOKUP(CONCATENATE($D82,".",$E82,".",$F82),IN_1G!$A$2:$Y$3000,8,FALSE))</f>
        <v>0</v>
      </c>
      <c r="K82" s="2318">
        <f>IF(ISERROR(VLOOKUP(CONCATENATE($D82,".",$E82,".",$F82),IN_1G!$A$2:$Y$3000,9,FALSE))=TRUE,"",VLOOKUP(CONCATENATE($D82,".",$E82,".",$F82),IN_1G!$A$2:$Y$3000,9,FALSE))</f>
        <v>0</v>
      </c>
      <c r="L82" s="2318">
        <f>IF(ISERROR(VLOOKUP(CONCATENATE($D82,".",$E82,".",$F82),IN_1G!$A$2:$Y$3000,10,FALSE))=TRUE,"",VLOOKUP(CONCATENATE($D82,".",$E82,".",$F82),IN_1G!$A$2:$Y$3000,10,FALSE))</f>
        <v>0</v>
      </c>
      <c r="M82" s="2318">
        <f>IF(ISERROR(VLOOKUP(CONCATENATE($D82,".",$E82,".",$F82),IN_1G!$A$2:$Y$3000,11,FALSE))=TRUE,"",VLOOKUP(CONCATENATE($D82,".",$E82,".",$F82),IN_1G!$A$2:$Y$3000,11,FALSE))</f>
        <v>0</v>
      </c>
      <c r="N82" s="2318">
        <f>IF(ISERROR(VLOOKUP(CONCATENATE($D82,".",$E82,".",$F82),IN_1G!$A$2:$Y$3000,12,FALSE))=TRUE,"",VLOOKUP(CONCATENATE($D82,".",$E82,".",$F82),IN_1G!$A$2:$Y$3000,12,FALSE))</f>
        <v>0</v>
      </c>
      <c r="O82" s="2318">
        <f>IF(ISERROR(VLOOKUP(CONCATENATE($D82,".",$E82,".",$F82),IN_1G!$A$2:$Y$3000,13,FALSE))=TRUE,"",VLOOKUP(CONCATENATE($D82,".",$E82,".",$F82),IN_1G!$A$2:$Y$3000,13,FALSE))</f>
        <v>0</v>
      </c>
      <c r="P82" s="2318">
        <f>IF(ISERROR(VLOOKUP(CONCATENATE($D82,".",$E82,".",$F82),IN_1G!$A$2:$Y$3000,14,FALSE))=TRUE,"",VLOOKUP(CONCATENATE($D82,".",$E82,".",$F82),IN_1G!$A$2:$Y$3000,14,FALSE))</f>
        <v>0</v>
      </c>
      <c r="Q82" s="2318">
        <f>IF(ISERROR(VLOOKUP(CONCATENATE($D82,".",$E82,".",$F82),IN_1G!$A$2:$Y$3000,15,FALSE))=TRUE,"",VLOOKUP(CONCATENATE($D82,".",$E82,".",$F82),IN_1G!$A$2:$Y$3000,15,FALSE))</f>
        <v>0</v>
      </c>
      <c r="R82" s="2318">
        <f>IF(ISERROR(VLOOKUP(CONCATENATE($D82,".",$E82,".",$F82),IN_1G!$A$2:$Y$3000,16,FALSE))=TRUE,"",VLOOKUP(CONCATENATE($D82,".",$E82,".",$F82),IN_1G!$A$2:$Y$3000,16,FALSE))</f>
        <v>0</v>
      </c>
      <c r="S82" s="2318">
        <f>IF(ISERROR(VLOOKUP(CONCATENATE($D82,".",$E82,".",$F82),IN_1G!$A$2:$Y$3000,17,FALSE))=TRUE,"",VLOOKUP(CONCATENATE($D82,".",$E82,".",$F82),IN_1G!$A$2:$Y$3000,17,FALSE))</f>
        <v>0</v>
      </c>
      <c r="T82" s="2318">
        <f>IF(ISERROR(VLOOKUP(CONCATENATE($D82,".",$E82,".",$F82),IN_1G!$A$2:$Y$3000,18,FALSE))=TRUE,"",VLOOKUP(CONCATENATE($D82,".",$E82,".",$F82),IN_1G!$A$2:$Y$3000,18,FALSE))</f>
        <v>0</v>
      </c>
      <c r="U82" s="2318">
        <f>IF(ISERROR(VLOOKUP(CONCATENATE($D82,".",$E82,".",$F82),IN_1G!$A$2:$Y$3000,19,FALSE))=TRUE,"",VLOOKUP(CONCATENATE($D82,".",$E82,".",$F82),IN_1G!$A$2:$Y$3000,19,FALSE))</f>
        <v>0</v>
      </c>
      <c r="V82" s="2318">
        <f>IF(ISERROR(VLOOKUP(CONCATENATE($D82,".",$E82,".",$F82),IN_1G!$A$2:$Y$3000,20,FALSE))=TRUE,"",VLOOKUP(CONCATENATE($D82,".",$E82,".",$F82),IN_1G!$A$2:$Y$3000,20,FALSE))</f>
        <v>0</v>
      </c>
      <c r="W82" s="2318">
        <f>IF(ISERROR(VLOOKUP(CONCATENATE($D82,".",$E82,".",$F82),IN_1G!$A$2:$Y$3000,21,FALSE))=TRUE,"",VLOOKUP(CONCATENATE($D82,".",$E82,".",$F82),IN_1G!$A$2:$Y$3000,21,FALSE))</f>
        <v>0</v>
      </c>
      <c r="X82" s="2318">
        <f>IF(ISERROR(VLOOKUP(CONCATENATE($D82,".",$E82,".",$F82),IN_1G!$A$2:$Y$3000,22,FALSE))=TRUE,"",VLOOKUP(CONCATENATE($D82,".",$E82,".",$F82),IN_1G!$A$2:$Y$3000,22,FALSE))</f>
        <v>0</v>
      </c>
      <c r="Y82" s="2318">
        <f>IF(ISERROR(VLOOKUP(CONCATENATE($D82,".",$E82,".",$F82),IN_1G!$A$2:$Y$3000,23,FALSE))=TRUE,"",VLOOKUP(CONCATENATE($D82,".",$E82,".",$F82),IN_1G!$A$2:$Y$3000,23,FALSE))</f>
        <v>0</v>
      </c>
      <c r="Z82" s="2318">
        <f>IF(ISERROR(VLOOKUP(CONCATENATE($D82,".",$E82,".",$F82),IN_1G!$A$2:$Y$3000,24,FALSE))=TRUE,"",VLOOKUP(CONCATENATE($D82,".",$E82,".",$F82),IN_1G!$A$2:$Y$3000,24,FALSE))</f>
        <v>0</v>
      </c>
      <c r="AA82" s="2318">
        <f>IF(ISERROR(VLOOKUP(CONCATENATE($D82,".",$E82,".",$F82),IN_1G!$A$2:$Y$3000,25,FALSE))=TRUE,"",VLOOKUP(CONCATENATE($D82,".",$E82,".",$F82),IN_1G!$A$2:$Y$3000,25,FALSE))</f>
        <v>0</v>
      </c>
      <c r="AB82" s="2318">
        <f>IF(ISERROR(VLOOKUP(CONCATENATE($D82,".",$E82,".",$F82),IN_1G!$A$2:$AA$3000,26,FALSE))=TRUE,"",VLOOKUP(CONCATENATE($D82,".",$E82,".",$F82),IN_1G!$A$2:$AA$3000,26,FALSE))</f>
        <v>0</v>
      </c>
      <c r="AC82" s="2318">
        <f>IF(ISERROR(VLOOKUP(CONCATENATE($D82,".",$E82,".",$F82),IN_1G!$A$2:$AA$3000,27,FALSE))=TRUE,"",VLOOKUP(CONCATENATE($D82,".",$E82,".",$F82),IN_1G!$A$2:$AA$3000,27,FALSE))</f>
        <v>0</v>
      </c>
      <c r="AD82" s="2296">
        <f t="shared" si="1"/>
        <v>7</v>
      </c>
      <c r="AE82" s="2289"/>
      <c r="AF82" s="2313"/>
      <c r="AG82" s="2313"/>
      <c r="AH82" s="2313"/>
      <c r="AI82" s="2297"/>
      <c r="AJ82" s="2297"/>
      <c r="AK82" s="2297"/>
      <c r="AL82" s="2297"/>
    </row>
    <row r="83" spans="1:38" ht="29.7" customHeight="1" thickBot="1" x14ac:dyDescent="0.4">
      <c r="A83" s="2764"/>
      <c r="B83" s="2767"/>
      <c r="C83" s="2309" t="s">
        <v>2569</v>
      </c>
      <c r="D83" s="2295">
        <v>4</v>
      </c>
      <c r="E83" s="2295">
        <v>29</v>
      </c>
      <c r="F83" s="2293">
        <v>77</v>
      </c>
      <c r="G83" s="2318">
        <v>7</v>
      </c>
      <c r="H83" s="2318">
        <f>IF(ISERROR(VLOOKUP(CONCATENATE($D83,".",$E83,".",$F83),IN_1G!$A$2:$Y$3000,6,FALSE))=TRUE,"",VLOOKUP(CONCATENATE($D83,".",$E83,".",$F83),IN_1G!$A$2:$Y$3000,6,FALSE))</f>
        <v>0</v>
      </c>
      <c r="I83" s="2318">
        <f>IF(ISERROR(VLOOKUP(CONCATENATE($D83,".",$E83,".",$F83),IN_1G!$A$2:$Y$3000,7,FALSE))=TRUE,"",VLOOKUP(CONCATENATE($D83,".",$E83,".",$F83),IN_1G!$A$2:$Y$3000,7,FALSE))</f>
        <v>0</v>
      </c>
      <c r="J83" s="2318">
        <f>IF(ISERROR(VLOOKUP(CONCATENATE($D83,".",$E83,".",$F83),IN_1G!$A$2:$Y$3000,8,FALSE))=TRUE,"",VLOOKUP(CONCATENATE($D83,".",$E83,".",$F83),IN_1G!$A$2:$Y$3000,8,FALSE))</f>
        <v>0</v>
      </c>
      <c r="K83" s="2318">
        <f>IF(ISERROR(VLOOKUP(CONCATENATE($D83,".",$E83,".",$F83),IN_1G!$A$2:$Y$3000,9,FALSE))=TRUE,"",VLOOKUP(CONCATENATE($D83,".",$E83,".",$F83),IN_1G!$A$2:$Y$3000,9,FALSE))</f>
        <v>0</v>
      </c>
      <c r="L83" s="2318">
        <f>IF(ISERROR(VLOOKUP(CONCATENATE($D83,".",$E83,".",$F83),IN_1G!$A$2:$Y$3000,10,FALSE))=TRUE,"",VLOOKUP(CONCATENATE($D83,".",$E83,".",$F83),IN_1G!$A$2:$Y$3000,10,FALSE))</f>
        <v>0</v>
      </c>
      <c r="M83" s="2318">
        <f>IF(ISERROR(VLOOKUP(CONCATENATE($D83,".",$E83,".",$F83),IN_1G!$A$2:$Y$3000,11,FALSE))=TRUE,"",VLOOKUP(CONCATENATE($D83,".",$E83,".",$F83),IN_1G!$A$2:$Y$3000,11,FALSE))</f>
        <v>0</v>
      </c>
      <c r="N83" s="2318">
        <f>IF(ISERROR(VLOOKUP(CONCATENATE($D83,".",$E83,".",$F83),IN_1G!$A$2:$Y$3000,12,FALSE))=TRUE,"",VLOOKUP(CONCATENATE($D83,".",$E83,".",$F83),IN_1G!$A$2:$Y$3000,12,FALSE))</f>
        <v>0</v>
      </c>
      <c r="O83" s="2318">
        <f>IF(ISERROR(VLOOKUP(CONCATENATE($D83,".",$E83,".",$F83),IN_1G!$A$2:$Y$3000,13,FALSE))=TRUE,"",VLOOKUP(CONCATENATE($D83,".",$E83,".",$F83),IN_1G!$A$2:$Y$3000,13,FALSE))</f>
        <v>0</v>
      </c>
      <c r="P83" s="2318">
        <f>IF(ISERROR(VLOOKUP(CONCATENATE($D83,".",$E83,".",$F83),IN_1G!$A$2:$Y$3000,14,FALSE))=TRUE,"",VLOOKUP(CONCATENATE($D83,".",$E83,".",$F83),IN_1G!$A$2:$Y$3000,14,FALSE))</f>
        <v>0</v>
      </c>
      <c r="Q83" s="2318">
        <f>IF(ISERROR(VLOOKUP(CONCATENATE($D83,".",$E83,".",$F83),IN_1G!$A$2:$Y$3000,15,FALSE))=TRUE,"",VLOOKUP(CONCATENATE($D83,".",$E83,".",$F83),IN_1G!$A$2:$Y$3000,15,FALSE))</f>
        <v>0</v>
      </c>
      <c r="R83" s="2318">
        <f>IF(ISERROR(VLOOKUP(CONCATENATE($D83,".",$E83,".",$F83),IN_1G!$A$2:$Y$3000,16,FALSE))=TRUE,"",VLOOKUP(CONCATENATE($D83,".",$E83,".",$F83),IN_1G!$A$2:$Y$3000,16,FALSE))</f>
        <v>0</v>
      </c>
      <c r="S83" s="2318">
        <f>IF(ISERROR(VLOOKUP(CONCATENATE($D83,".",$E83,".",$F83),IN_1G!$A$2:$Y$3000,17,FALSE))=TRUE,"",VLOOKUP(CONCATENATE($D83,".",$E83,".",$F83),IN_1G!$A$2:$Y$3000,17,FALSE))</f>
        <v>0</v>
      </c>
      <c r="T83" s="2318">
        <f>IF(ISERROR(VLOOKUP(CONCATENATE($D83,".",$E83,".",$F83),IN_1G!$A$2:$Y$3000,18,FALSE))=TRUE,"",VLOOKUP(CONCATENATE($D83,".",$E83,".",$F83),IN_1G!$A$2:$Y$3000,18,FALSE))</f>
        <v>0</v>
      </c>
      <c r="U83" s="2318">
        <f>IF(ISERROR(VLOOKUP(CONCATENATE($D83,".",$E83,".",$F83),IN_1G!$A$2:$Y$3000,19,FALSE))=TRUE,"",VLOOKUP(CONCATENATE($D83,".",$E83,".",$F83),IN_1G!$A$2:$Y$3000,19,FALSE))</f>
        <v>0</v>
      </c>
      <c r="V83" s="2318">
        <f>IF(ISERROR(VLOOKUP(CONCATENATE($D83,".",$E83,".",$F83),IN_1G!$A$2:$Y$3000,20,FALSE))=TRUE,"",VLOOKUP(CONCATENATE($D83,".",$E83,".",$F83),IN_1G!$A$2:$Y$3000,20,FALSE))</f>
        <v>0</v>
      </c>
      <c r="W83" s="2318">
        <f>IF(ISERROR(VLOOKUP(CONCATENATE($D83,".",$E83,".",$F83),IN_1G!$A$2:$Y$3000,21,FALSE))=TRUE,"",VLOOKUP(CONCATENATE($D83,".",$E83,".",$F83),IN_1G!$A$2:$Y$3000,21,FALSE))</f>
        <v>0</v>
      </c>
      <c r="X83" s="2318">
        <f>IF(ISERROR(VLOOKUP(CONCATENATE($D83,".",$E83,".",$F83),IN_1G!$A$2:$Y$3000,22,FALSE))=TRUE,"",VLOOKUP(CONCATENATE($D83,".",$E83,".",$F83),IN_1G!$A$2:$Y$3000,22,FALSE))</f>
        <v>0</v>
      </c>
      <c r="Y83" s="2318">
        <f>IF(ISERROR(VLOOKUP(CONCATENATE($D83,".",$E83,".",$F83),IN_1G!$A$2:$Y$3000,23,FALSE))=TRUE,"",VLOOKUP(CONCATENATE($D83,".",$E83,".",$F83),IN_1G!$A$2:$Y$3000,23,FALSE))</f>
        <v>0</v>
      </c>
      <c r="Z83" s="2318">
        <f>IF(ISERROR(VLOOKUP(CONCATENATE($D83,".",$E83,".",$F83),IN_1G!$A$2:$Y$3000,24,FALSE))=TRUE,"",VLOOKUP(CONCATENATE($D83,".",$E83,".",$F83),IN_1G!$A$2:$Y$3000,24,FALSE))</f>
        <v>0</v>
      </c>
      <c r="AA83" s="2318">
        <f>IF(ISERROR(VLOOKUP(CONCATENATE($D83,".",$E83,".",$F83),IN_1G!$A$2:$Y$3000,25,FALSE))=TRUE,"",VLOOKUP(CONCATENATE($D83,".",$E83,".",$F83),IN_1G!$A$2:$Y$3000,25,FALSE))</f>
        <v>0</v>
      </c>
      <c r="AB83" s="2318">
        <f>IF(ISERROR(VLOOKUP(CONCATENATE($D83,".",$E83,".",$F83),IN_1G!$A$2:$AA$3000,26,FALSE))=TRUE,"",VLOOKUP(CONCATENATE($D83,".",$E83,".",$F83),IN_1G!$A$2:$AA$3000,26,FALSE))</f>
        <v>0</v>
      </c>
      <c r="AC83" s="2318">
        <f>IF(ISERROR(VLOOKUP(CONCATENATE($D83,".",$E83,".",$F83),IN_1G!$A$2:$AA$3000,27,FALSE))=TRUE,"",VLOOKUP(CONCATENATE($D83,".",$E83,".",$F83),IN_1G!$A$2:$AA$3000,27,FALSE))</f>
        <v>0</v>
      </c>
      <c r="AD83" s="2296">
        <f t="shared" si="1"/>
        <v>7</v>
      </c>
      <c r="AE83" s="2289"/>
      <c r="AF83" s="2313"/>
      <c r="AG83" s="2313"/>
      <c r="AH83" s="2313"/>
      <c r="AI83" s="2297"/>
      <c r="AJ83" s="2297"/>
      <c r="AK83" s="2297"/>
      <c r="AL83" s="2297"/>
    </row>
    <row r="84" spans="1:38" ht="29.7" customHeight="1" thickBot="1" x14ac:dyDescent="0.4">
      <c r="A84" s="2764"/>
      <c r="B84" s="2768"/>
      <c r="C84" s="2309" t="s">
        <v>2570</v>
      </c>
      <c r="D84" s="2295">
        <v>4</v>
      </c>
      <c r="E84" s="2295">
        <v>29</v>
      </c>
      <c r="F84" s="2295">
        <v>78</v>
      </c>
      <c r="G84" s="2318">
        <v>0</v>
      </c>
      <c r="H84" s="2318">
        <f>IF(ISERROR(VLOOKUP(CONCATENATE($D84,".",$E84,".",$F84),IN_1G!$A$2:$Y$3000,6,FALSE))=TRUE,"",VLOOKUP(CONCATENATE($D84,".",$E84,".",$F84),IN_1G!$A$2:$Y$3000,6,FALSE))</f>
        <v>0</v>
      </c>
      <c r="I84" s="2318">
        <f>IF(ISERROR(VLOOKUP(CONCATENATE($D84,".",$E84,".",$F84),IN_1G!$A$2:$Y$3000,7,FALSE))=TRUE,"",VLOOKUP(CONCATENATE($D84,".",$E84,".",$F84),IN_1G!$A$2:$Y$3000,7,FALSE))</f>
        <v>0</v>
      </c>
      <c r="J84" s="2318">
        <f>IF(ISERROR(VLOOKUP(CONCATENATE($D84,".",$E84,".",$F84),IN_1G!$A$2:$Y$3000,8,FALSE))=TRUE,"",VLOOKUP(CONCATENATE($D84,".",$E84,".",$F84),IN_1G!$A$2:$Y$3000,8,FALSE))</f>
        <v>0</v>
      </c>
      <c r="K84" s="2318">
        <f>IF(ISERROR(VLOOKUP(CONCATENATE($D84,".",$E84,".",$F84),IN_1G!$A$2:$Y$3000,9,FALSE))=TRUE,"",VLOOKUP(CONCATENATE($D84,".",$E84,".",$F84),IN_1G!$A$2:$Y$3000,9,FALSE))</f>
        <v>0</v>
      </c>
      <c r="L84" s="2318">
        <f>IF(ISERROR(VLOOKUP(CONCATENATE($D84,".",$E84,".",$F84),IN_1G!$A$2:$Y$3000,10,FALSE))=TRUE,"",VLOOKUP(CONCATENATE($D84,".",$E84,".",$F84),IN_1G!$A$2:$Y$3000,10,FALSE))</f>
        <v>0</v>
      </c>
      <c r="M84" s="2318">
        <f>IF(ISERROR(VLOOKUP(CONCATENATE($D84,".",$E84,".",$F84),IN_1G!$A$2:$Y$3000,11,FALSE))=TRUE,"",VLOOKUP(CONCATENATE($D84,".",$E84,".",$F84),IN_1G!$A$2:$Y$3000,11,FALSE))</f>
        <v>0</v>
      </c>
      <c r="N84" s="2318">
        <f>IF(ISERROR(VLOOKUP(CONCATENATE($D84,".",$E84,".",$F84),IN_1G!$A$2:$Y$3000,12,FALSE))=TRUE,"",VLOOKUP(CONCATENATE($D84,".",$E84,".",$F84),IN_1G!$A$2:$Y$3000,12,FALSE))</f>
        <v>0</v>
      </c>
      <c r="O84" s="2318">
        <f>IF(ISERROR(VLOOKUP(CONCATENATE($D84,".",$E84,".",$F84),IN_1G!$A$2:$Y$3000,13,FALSE))=TRUE,"",VLOOKUP(CONCATENATE($D84,".",$E84,".",$F84),IN_1G!$A$2:$Y$3000,13,FALSE))</f>
        <v>0</v>
      </c>
      <c r="P84" s="2318">
        <f>IF(ISERROR(VLOOKUP(CONCATENATE($D84,".",$E84,".",$F84),IN_1G!$A$2:$Y$3000,14,FALSE))=TRUE,"",VLOOKUP(CONCATENATE($D84,".",$E84,".",$F84),IN_1G!$A$2:$Y$3000,14,FALSE))</f>
        <v>0</v>
      </c>
      <c r="Q84" s="2318">
        <f>IF(ISERROR(VLOOKUP(CONCATENATE($D84,".",$E84,".",$F84),IN_1G!$A$2:$Y$3000,15,FALSE))=TRUE,"",VLOOKUP(CONCATENATE($D84,".",$E84,".",$F84),IN_1G!$A$2:$Y$3000,15,FALSE))</f>
        <v>0</v>
      </c>
      <c r="R84" s="2318">
        <f>IF(ISERROR(VLOOKUP(CONCATENATE($D84,".",$E84,".",$F84),IN_1G!$A$2:$Y$3000,16,FALSE))=TRUE,"",VLOOKUP(CONCATENATE($D84,".",$E84,".",$F84),IN_1G!$A$2:$Y$3000,16,FALSE))</f>
        <v>0</v>
      </c>
      <c r="S84" s="2318">
        <f>IF(ISERROR(VLOOKUP(CONCATENATE($D84,".",$E84,".",$F84),IN_1G!$A$2:$Y$3000,17,FALSE))=TRUE,"",VLOOKUP(CONCATENATE($D84,".",$E84,".",$F84),IN_1G!$A$2:$Y$3000,17,FALSE))</f>
        <v>0</v>
      </c>
      <c r="T84" s="2318">
        <f>IF(ISERROR(VLOOKUP(CONCATENATE($D84,".",$E84,".",$F84),IN_1G!$A$2:$Y$3000,18,FALSE))=TRUE,"",VLOOKUP(CONCATENATE($D84,".",$E84,".",$F84),IN_1G!$A$2:$Y$3000,18,FALSE))</f>
        <v>0</v>
      </c>
      <c r="U84" s="2318">
        <f>IF(ISERROR(VLOOKUP(CONCATENATE($D84,".",$E84,".",$F84),IN_1G!$A$2:$Y$3000,19,FALSE))=TRUE,"",VLOOKUP(CONCATENATE($D84,".",$E84,".",$F84),IN_1G!$A$2:$Y$3000,19,FALSE))</f>
        <v>0</v>
      </c>
      <c r="V84" s="2318">
        <f>IF(ISERROR(VLOOKUP(CONCATENATE($D84,".",$E84,".",$F84),IN_1G!$A$2:$Y$3000,20,FALSE))=TRUE,"",VLOOKUP(CONCATENATE($D84,".",$E84,".",$F84),IN_1G!$A$2:$Y$3000,20,FALSE))</f>
        <v>0</v>
      </c>
      <c r="W84" s="2318">
        <f>IF(ISERROR(VLOOKUP(CONCATENATE($D84,".",$E84,".",$F84),IN_1G!$A$2:$Y$3000,21,FALSE))=TRUE,"",VLOOKUP(CONCATENATE($D84,".",$E84,".",$F84),IN_1G!$A$2:$Y$3000,21,FALSE))</f>
        <v>0</v>
      </c>
      <c r="X84" s="2318">
        <f>IF(ISERROR(VLOOKUP(CONCATENATE($D84,".",$E84,".",$F84),IN_1G!$A$2:$Y$3000,22,FALSE))=TRUE,"",VLOOKUP(CONCATENATE($D84,".",$E84,".",$F84),IN_1G!$A$2:$Y$3000,22,FALSE))</f>
        <v>0</v>
      </c>
      <c r="Y84" s="2318">
        <f>IF(ISERROR(VLOOKUP(CONCATENATE($D84,".",$E84,".",$F84),IN_1G!$A$2:$Y$3000,23,FALSE))=TRUE,"",VLOOKUP(CONCATENATE($D84,".",$E84,".",$F84),IN_1G!$A$2:$Y$3000,23,FALSE))</f>
        <v>0</v>
      </c>
      <c r="Z84" s="2318">
        <f>IF(ISERROR(VLOOKUP(CONCATENATE($D84,".",$E84,".",$F84),IN_1G!$A$2:$Y$3000,24,FALSE))=TRUE,"",VLOOKUP(CONCATENATE($D84,".",$E84,".",$F84),IN_1G!$A$2:$Y$3000,24,FALSE))</f>
        <v>0</v>
      </c>
      <c r="AA84" s="2318">
        <f>IF(ISERROR(VLOOKUP(CONCATENATE($D84,".",$E84,".",$F84),IN_1G!$A$2:$Y$3000,25,FALSE))=TRUE,"",VLOOKUP(CONCATENATE($D84,".",$E84,".",$F84),IN_1G!$A$2:$Y$3000,25,FALSE))</f>
        <v>0</v>
      </c>
      <c r="AB84" s="2318">
        <f>IF(ISERROR(VLOOKUP(CONCATENATE($D84,".",$E84,".",$F84),IN_1G!$A$2:$AA$3000,26,FALSE))=TRUE,"",VLOOKUP(CONCATENATE($D84,".",$E84,".",$F84),IN_1G!$A$2:$AA$3000,26,FALSE))</f>
        <v>0</v>
      </c>
      <c r="AC84" s="2318">
        <f>IF(ISERROR(VLOOKUP(CONCATENATE($D84,".",$E84,".",$F84),IN_1G!$A$2:$AA$3000,27,FALSE))=TRUE,"",VLOOKUP(CONCATENATE($D84,".",$E84,".",$F84),IN_1G!$A$2:$AA$3000,27,FALSE))</f>
        <v>0</v>
      </c>
      <c r="AD84" s="2296">
        <f t="shared" si="1"/>
        <v>0</v>
      </c>
      <c r="AE84" s="2289"/>
      <c r="AF84" s="2313"/>
      <c r="AG84" s="2313"/>
      <c r="AH84" s="2313"/>
      <c r="AI84" s="2290"/>
      <c r="AJ84" s="2290"/>
      <c r="AK84" s="2290"/>
      <c r="AL84" s="2290"/>
    </row>
    <row r="85" spans="1:38" ht="15" customHeight="1" thickBot="1" x14ac:dyDescent="0.4">
      <c r="A85" s="2764"/>
      <c r="B85" s="2758" t="s">
        <v>2581</v>
      </c>
      <c r="C85" s="2309" t="s">
        <v>2568</v>
      </c>
      <c r="D85" s="2295">
        <v>4</v>
      </c>
      <c r="E85" s="2295">
        <v>30</v>
      </c>
      <c r="F85" s="2293">
        <v>79</v>
      </c>
      <c r="G85" s="2318">
        <v>1</v>
      </c>
      <c r="H85" s="2318">
        <f>IF(ISERROR(VLOOKUP(CONCATENATE($D85,".",$E85,".",$F85),IN_1G!$A$2:$Y$3000,6,FALSE))=TRUE,"",VLOOKUP(CONCATENATE($D85,".",$E85,".",$F85),IN_1G!$A$2:$Y$3000,6,FALSE))</f>
        <v>0</v>
      </c>
      <c r="I85" s="2318">
        <f>IF(ISERROR(VLOOKUP(CONCATENATE($D85,".",$E85,".",$F85),IN_1G!$A$2:$Y$3000,7,FALSE))=TRUE,"",VLOOKUP(CONCATENATE($D85,".",$E85,".",$F85),IN_1G!$A$2:$Y$3000,7,FALSE))</f>
        <v>0</v>
      </c>
      <c r="J85" s="2318">
        <f>IF(ISERROR(VLOOKUP(CONCATENATE($D85,".",$E85,".",$F85),IN_1G!$A$2:$Y$3000,8,FALSE))=TRUE,"",VLOOKUP(CONCATENATE($D85,".",$E85,".",$F85),IN_1G!$A$2:$Y$3000,8,FALSE))</f>
        <v>0</v>
      </c>
      <c r="K85" s="2318">
        <f>IF(ISERROR(VLOOKUP(CONCATENATE($D85,".",$E85,".",$F85),IN_1G!$A$2:$Y$3000,9,FALSE))=TRUE,"",VLOOKUP(CONCATENATE($D85,".",$E85,".",$F85),IN_1G!$A$2:$Y$3000,9,FALSE))</f>
        <v>0</v>
      </c>
      <c r="L85" s="2318">
        <f>IF(ISERROR(VLOOKUP(CONCATENATE($D85,".",$E85,".",$F85),IN_1G!$A$2:$Y$3000,10,FALSE))=TRUE,"",VLOOKUP(CONCATENATE($D85,".",$E85,".",$F85),IN_1G!$A$2:$Y$3000,10,FALSE))</f>
        <v>0</v>
      </c>
      <c r="M85" s="2318">
        <f>IF(ISERROR(VLOOKUP(CONCATENATE($D85,".",$E85,".",$F85),IN_1G!$A$2:$Y$3000,11,FALSE))=TRUE,"",VLOOKUP(CONCATENATE($D85,".",$E85,".",$F85),IN_1G!$A$2:$Y$3000,11,FALSE))</f>
        <v>0</v>
      </c>
      <c r="N85" s="2318">
        <f>IF(ISERROR(VLOOKUP(CONCATENATE($D85,".",$E85,".",$F85),IN_1G!$A$2:$Y$3000,12,FALSE))=TRUE,"",VLOOKUP(CONCATENATE($D85,".",$E85,".",$F85),IN_1G!$A$2:$Y$3000,12,FALSE))</f>
        <v>0</v>
      </c>
      <c r="O85" s="2318">
        <f>IF(ISERROR(VLOOKUP(CONCATENATE($D85,".",$E85,".",$F85),IN_1G!$A$2:$Y$3000,13,FALSE))=TRUE,"",VLOOKUP(CONCATENATE($D85,".",$E85,".",$F85),IN_1G!$A$2:$Y$3000,13,FALSE))</f>
        <v>0</v>
      </c>
      <c r="P85" s="2318">
        <f>IF(ISERROR(VLOOKUP(CONCATENATE($D85,".",$E85,".",$F85),IN_1G!$A$2:$Y$3000,14,FALSE))=TRUE,"",VLOOKUP(CONCATENATE($D85,".",$E85,".",$F85),IN_1G!$A$2:$Y$3000,14,FALSE))</f>
        <v>0</v>
      </c>
      <c r="Q85" s="2318">
        <f>IF(ISERROR(VLOOKUP(CONCATENATE($D85,".",$E85,".",$F85),IN_1G!$A$2:$Y$3000,15,FALSE))=TRUE,"",VLOOKUP(CONCATENATE($D85,".",$E85,".",$F85),IN_1G!$A$2:$Y$3000,15,FALSE))</f>
        <v>0</v>
      </c>
      <c r="R85" s="2318">
        <f>IF(ISERROR(VLOOKUP(CONCATENATE($D85,".",$E85,".",$F85),IN_1G!$A$2:$Y$3000,16,FALSE))=TRUE,"",VLOOKUP(CONCATENATE($D85,".",$E85,".",$F85),IN_1G!$A$2:$Y$3000,16,FALSE))</f>
        <v>0</v>
      </c>
      <c r="S85" s="2318">
        <f>IF(ISERROR(VLOOKUP(CONCATENATE($D85,".",$E85,".",$F85),IN_1G!$A$2:$Y$3000,17,FALSE))=TRUE,"",VLOOKUP(CONCATENATE($D85,".",$E85,".",$F85),IN_1G!$A$2:$Y$3000,17,FALSE))</f>
        <v>0</v>
      </c>
      <c r="T85" s="2318">
        <f>IF(ISERROR(VLOOKUP(CONCATENATE($D85,".",$E85,".",$F85),IN_1G!$A$2:$Y$3000,18,FALSE))=TRUE,"",VLOOKUP(CONCATENATE($D85,".",$E85,".",$F85),IN_1G!$A$2:$Y$3000,18,FALSE))</f>
        <v>0</v>
      </c>
      <c r="U85" s="2318">
        <f>IF(ISERROR(VLOOKUP(CONCATENATE($D85,".",$E85,".",$F85),IN_1G!$A$2:$Y$3000,19,FALSE))=TRUE,"",VLOOKUP(CONCATENATE($D85,".",$E85,".",$F85),IN_1G!$A$2:$Y$3000,19,FALSE))</f>
        <v>0</v>
      </c>
      <c r="V85" s="2318">
        <f>IF(ISERROR(VLOOKUP(CONCATENATE($D85,".",$E85,".",$F85),IN_1G!$A$2:$Y$3000,20,FALSE))=TRUE,"",VLOOKUP(CONCATENATE($D85,".",$E85,".",$F85),IN_1G!$A$2:$Y$3000,20,FALSE))</f>
        <v>0</v>
      </c>
      <c r="W85" s="2318">
        <f>IF(ISERROR(VLOOKUP(CONCATENATE($D85,".",$E85,".",$F85),IN_1G!$A$2:$Y$3000,21,FALSE))=TRUE,"",VLOOKUP(CONCATENATE($D85,".",$E85,".",$F85),IN_1G!$A$2:$Y$3000,21,FALSE))</f>
        <v>0</v>
      </c>
      <c r="X85" s="2318">
        <f>IF(ISERROR(VLOOKUP(CONCATENATE($D85,".",$E85,".",$F85),IN_1G!$A$2:$Y$3000,22,FALSE))=TRUE,"",VLOOKUP(CONCATENATE($D85,".",$E85,".",$F85),IN_1G!$A$2:$Y$3000,22,FALSE))</f>
        <v>0</v>
      </c>
      <c r="Y85" s="2318">
        <f>IF(ISERROR(VLOOKUP(CONCATENATE($D85,".",$E85,".",$F85),IN_1G!$A$2:$Y$3000,23,FALSE))=TRUE,"",VLOOKUP(CONCATENATE($D85,".",$E85,".",$F85),IN_1G!$A$2:$Y$3000,23,FALSE))</f>
        <v>0</v>
      </c>
      <c r="Z85" s="2318">
        <f>IF(ISERROR(VLOOKUP(CONCATENATE($D85,".",$E85,".",$F85),IN_1G!$A$2:$Y$3000,24,FALSE))=TRUE,"",VLOOKUP(CONCATENATE($D85,".",$E85,".",$F85),IN_1G!$A$2:$Y$3000,24,FALSE))</f>
        <v>0</v>
      </c>
      <c r="AA85" s="2318">
        <f>IF(ISERROR(VLOOKUP(CONCATENATE($D85,".",$E85,".",$F85),IN_1G!$A$2:$Y$3000,25,FALSE))=TRUE,"",VLOOKUP(CONCATENATE($D85,".",$E85,".",$F85),IN_1G!$A$2:$Y$3000,25,FALSE))</f>
        <v>0</v>
      </c>
      <c r="AB85" s="2318">
        <f>IF(ISERROR(VLOOKUP(CONCATENATE($D85,".",$E85,".",$F85),IN_1G!$A$2:$AA$3000,26,FALSE))=TRUE,"",VLOOKUP(CONCATENATE($D85,".",$E85,".",$F85),IN_1G!$A$2:$AA$3000,26,FALSE))</f>
        <v>0</v>
      </c>
      <c r="AC85" s="2318">
        <f>IF(ISERROR(VLOOKUP(CONCATENATE($D85,".",$E85,".",$F85),IN_1G!$A$2:$AA$3000,27,FALSE))=TRUE,"",VLOOKUP(CONCATENATE($D85,".",$E85,".",$F85),IN_1G!$A$2:$AA$3000,27,FALSE))</f>
        <v>0</v>
      </c>
      <c r="AD85" s="2296">
        <f t="shared" si="1"/>
        <v>1</v>
      </c>
      <c r="AE85" s="2289"/>
      <c r="AF85" s="2313"/>
      <c r="AG85" s="2313"/>
      <c r="AH85" s="2313"/>
      <c r="AI85" s="2297"/>
      <c r="AJ85" s="2297"/>
      <c r="AK85" s="2297"/>
      <c r="AL85" s="2297"/>
    </row>
    <row r="86" spans="1:38" ht="29.7" customHeight="1" thickBot="1" x14ac:dyDescent="0.4">
      <c r="A86" s="2764"/>
      <c r="B86" s="2767"/>
      <c r="C86" s="2309" t="s">
        <v>2569</v>
      </c>
      <c r="D86" s="2295">
        <v>4</v>
      </c>
      <c r="E86" s="2295">
        <v>30</v>
      </c>
      <c r="F86" s="2295">
        <v>80</v>
      </c>
      <c r="G86" s="2318">
        <v>0</v>
      </c>
      <c r="H86" s="2318">
        <f>IF(ISERROR(VLOOKUP(CONCATENATE($D86,".",$E86,".",$F86),IN_1G!$A$2:$Y$3000,6,FALSE))=TRUE,"",VLOOKUP(CONCATENATE($D86,".",$E86,".",$F86),IN_1G!$A$2:$Y$3000,6,FALSE))</f>
        <v>0</v>
      </c>
      <c r="I86" s="2318">
        <f>IF(ISERROR(VLOOKUP(CONCATENATE($D86,".",$E86,".",$F86),IN_1G!$A$2:$Y$3000,7,FALSE))=TRUE,"",VLOOKUP(CONCATENATE($D86,".",$E86,".",$F86),IN_1G!$A$2:$Y$3000,7,FALSE))</f>
        <v>0</v>
      </c>
      <c r="J86" s="2318">
        <f>IF(ISERROR(VLOOKUP(CONCATENATE($D86,".",$E86,".",$F86),IN_1G!$A$2:$Y$3000,8,FALSE))=TRUE,"",VLOOKUP(CONCATENATE($D86,".",$E86,".",$F86),IN_1G!$A$2:$Y$3000,8,FALSE))</f>
        <v>0</v>
      </c>
      <c r="K86" s="2318">
        <f>IF(ISERROR(VLOOKUP(CONCATENATE($D86,".",$E86,".",$F86),IN_1G!$A$2:$Y$3000,9,FALSE))=TRUE,"",VLOOKUP(CONCATENATE($D86,".",$E86,".",$F86),IN_1G!$A$2:$Y$3000,9,FALSE))</f>
        <v>0</v>
      </c>
      <c r="L86" s="2318">
        <f>IF(ISERROR(VLOOKUP(CONCATENATE($D86,".",$E86,".",$F86),IN_1G!$A$2:$Y$3000,10,FALSE))=TRUE,"",VLOOKUP(CONCATENATE($D86,".",$E86,".",$F86),IN_1G!$A$2:$Y$3000,10,FALSE))</f>
        <v>0</v>
      </c>
      <c r="M86" s="2318">
        <f>IF(ISERROR(VLOOKUP(CONCATENATE($D86,".",$E86,".",$F86),IN_1G!$A$2:$Y$3000,11,FALSE))=TRUE,"",VLOOKUP(CONCATENATE($D86,".",$E86,".",$F86),IN_1G!$A$2:$Y$3000,11,FALSE))</f>
        <v>0</v>
      </c>
      <c r="N86" s="2318">
        <f>IF(ISERROR(VLOOKUP(CONCATENATE($D86,".",$E86,".",$F86),IN_1G!$A$2:$Y$3000,12,FALSE))=TRUE,"",VLOOKUP(CONCATENATE($D86,".",$E86,".",$F86),IN_1G!$A$2:$Y$3000,12,FALSE))</f>
        <v>0</v>
      </c>
      <c r="O86" s="2318">
        <f>IF(ISERROR(VLOOKUP(CONCATENATE($D86,".",$E86,".",$F86),IN_1G!$A$2:$Y$3000,13,FALSE))=TRUE,"",VLOOKUP(CONCATENATE($D86,".",$E86,".",$F86),IN_1G!$A$2:$Y$3000,13,FALSE))</f>
        <v>0</v>
      </c>
      <c r="P86" s="2318">
        <f>IF(ISERROR(VLOOKUP(CONCATENATE($D86,".",$E86,".",$F86),IN_1G!$A$2:$Y$3000,14,FALSE))=TRUE,"",VLOOKUP(CONCATENATE($D86,".",$E86,".",$F86),IN_1G!$A$2:$Y$3000,14,FALSE))</f>
        <v>0</v>
      </c>
      <c r="Q86" s="2318">
        <f>IF(ISERROR(VLOOKUP(CONCATENATE($D86,".",$E86,".",$F86),IN_1G!$A$2:$Y$3000,15,FALSE))=TRUE,"",VLOOKUP(CONCATENATE($D86,".",$E86,".",$F86),IN_1G!$A$2:$Y$3000,15,FALSE))</f>
        <v>0</v>
      </c>
      <c r="R86" s="2318">
        <f>IF(ISERROR(VLOOKUP(CONCATENATE($D86,".",$E86,".",$F86),IN_1G!$A$2:$Y$3000,16,FALSE))=TRUE,"",VLOOKUP(CONCATENATE($D86,".",$E86,".",$F86),IN_1G!$A$2:$Y$3000,16,FALSE))</f>
        <v>0</v>
      </c>
      <c r="S86" s="2318">
        <f>IF(ISERROR(VLOOKUP(CONCATENATE($D86,".",$E86,".",$F86),IN_1G!$A$2:$Y$3000,17,FALSE))=TRUE,"",VLOOKUP(CONCATENATE($D86,".",$E86,".",$F86),IN_1G!$A$2:$Y$3000,17,FALSE))</f>
        <v>0</v>
      </c>
      <c r="T86" s="2318">
        <f>IF(ISERROR(VLOOKUP(CONCATENATE($D86,".",$E86,".",$F86),IN_1G!$A$2:$Y$3000,18,FALSE))=TRUE,"",VLOOKUP(CONCATENATE($D86,".",$E86,".",$F86),IN_1G!$A$2:$Y$3000,18,FALSE))</f>
        <v>0</v>
      </c>
      <c r="U86" s="2318">
        <f>IF(ISERROR(VLOOKUP(CONCATENATE($D86,".",$E86,".",$F86),IN_1G!$A$2:$Y$3000,19,FALSE))=TRUE,"",VLOOKUP(CONCATENATE($D86,".",$E86,".",$F86),IN_1G!$A$2:$Y$3000,19,FALSE))</f>
        <v>0</v>
      </c>
      <c r="V86" s="2318">
        <f>IF(ISERROR(VLOOKUP(CONCATENATE($D86,".",$E86,".",$F86),IN_1G!$A$2:$Y$3000,20,FALSE))=TRUE,"",VLOOKUP(CONCATENATE($D86,".",$E86,".",$F86),IN_1G!$A$2:$Y$3000,20,FALSE))</f>
        <v>0</v>
      </c>
      <c r="W86" s="2318">
        <f>IF(ISERROR(VLOOKUP(CONCATENATE($D86,".",$E86,".",$F86),IN_1G!$A$2:$Y$3000,21,FALSE))=TRUE,"",VLOOKUP(CONCATENATE($D86,".",$E86,".",$F86),IN_1G!$A$2:$Y$3000,21,FALSE))</f>
        <v>0</v>
      </c>
      <c r="X86" s="2318">
        <f>IF(ISERROR(VLOOKUP(CONCATENATE($D86,".",$E86,".",$F86),IN_1G!$A$2:$Y$3000,22,FALSE))=TRUE,"",VLOOKUP(CONCATENATE($D86,".",$E86,".",$F86),IN_1G!$A$2:$Y$3000,22,FALSE))</f>
        <v>0</v>
      </c>
      <c r="Y86" s="2318">
        <f>IF(ISERROR(VLOOKUP(CONCATENATE($D86,".",$E86,".",$F86),IN_1G!$A$2:$Y$3000,23,FALSE))=TRUE,"",VLOOKUP(CONCATENATE($D86,".",$E86,".",$F86),IN_1G!$A$2:$Y$3000,23,FALSE))</f>
        <v>0</v>
      </c>
      <c r="Z86" s="2318">
        <f>IF(ISERROR(VLOOKUP(CONCATENATE($D86,".",$E86,".",$F86),IN_1G!$A$2:$Y$3000,24,FALSE))=TRUE,"",VLOOKUP(CONCATENATE($D86,".",$E86,".",$F86),IN_1G!$A$2:$Y$3000,24,FALSE))</f>
        <v>0</v>
      </c>
      <c r="AA86" s="2318">
        <f>IF(ISERROR(VLOOKUP(CONCATENATE($D86,".",$E86,".",$F86),IN_1G!$A$2:$Y$3000,25,FALSE))=TRUE,"",VLOOKUP(CONCATENATE($D86,".",$E86,".",$F86),IN_1G!$A$2:$Y$3000,25,FALSE))</f>
        <v>0</v>
      </c>
      <c r="AB86" s="2318">
        <f>IF(ISERROR(VLOOKUP(CONCATENATE($D86,".",$E86,".",$F86),IN_1G!$A$2:$AA$3000,26,FALSE))=TRUE,"",VLOOKUP(CONCATENATE($D86,".",$E86,".",$F86),IN_1G!$A$2:$AA$3000,26,FALSE))</f>
        <v>0</v>
      </c>
      <c r="AC86" s="2318">
        <f>IF(ISERROR(VLOOKUP(CONCATENATE($D86,".",$E86,".",$F86),IN_1G!$A$2:$AA$3000,27,FALSE))=TRUE,"",VLOOKUP(CONCATENATE($D86,".",$E86,".",$F86),IN_1G!$A$2:$AA$3000,27,FALSE))</f>
        <v>0</v>
      </c>
      <c r="AD86" s="2296">
        <f t="shared" si="1"/>
        <v>0</v>
      </c>
      <c r="AE86" s="2289"/>
      <c r="AF86" s="2313"/>
      <c r="AG86" s="2313"/>
      <c r="AH86" s="2313"/>
      <c r="AI86" s="2297"/>
      <c r="AJ86" s="2297"/>
      <c r="AK86" s="2297"/>
      <c r="AL86" s="2297"/>
    </row>
    <row r="87" spans="1:38" ht="29.7" customHeight="1" thickBot="1" x14ac:dyDescent="0.4">
      <c r="A87" s="2764"/>
      <c r="B87" s="2768"/>
      <c r="C87" s="2309" t="s">
        <v>2570</v>
      </c>
      <c r="D87" s="2295">
        <v>4</v>
      </c>
      <c r="E87" s="2295">
        <v>30</v>
      </c>
      <c r="F87" s="2293">
        <v>81</v>
      </c>
      <c r="G87" s="2318">
        <v>0</v>
      </c>
      <c r="H87" s="2318">
        <f>IF(ISERROR(VLOOKUP(CONCATENATE($D87,".",$E87,".",$F87),IN_1G!$A$2:$Y$3000,6,FALSE))=TRUE,"",VLOOKUP(CONCATENATE($D87,".",$E87,".",$F87),IN_1G!$A$2:$Y$3000,6,FALSE))</f>
        <v>0</v>
      </c>
      <c r="I87" s="2318">
        <f>IF(ISERROR(VLOOKUP(CONCATENATE($D87,".",$E87,".",$F87),IN_1G!$A$2:$Y$3000,7,FALSE))=TRUE,"",VLOOKUP(CONCATENATE($D87,".",$E87,".",$F87),IN_1G!$A$2:$Y$3000,7,FALSE))</f>
        <v>0</v>
      </c>
      <c r="J87" s="2318">
        <f>IF(ISERROR(VLOOKUP(CONCATENATE($D87,".",$E87,".",$F87),IN_1G!$A$2:$Y$3000,8,FALSE))=TRUE,"",VLOOKUP(CONCATENATE($D87,".",$E87,".",$F87),IN_1G!$A$2:$Y$3000,8,FALSE))</f>
        <v>0</v>
      </c>
      <c r="K87" s="2318">
        <f>IF(ISERROR(VLOOKUP(CONCATENATE($D87,".",$E87,".",$F87),IN_1G!$A$2:$Y$3000,9,FALSE))=TRUE,"",VLOOKUP(CONCATENATE($D87,".",$E87,".",$F87),IN_1G!$A$2:$Y$3000,9,FALSE))</f>
        <v>0</v>
      </c>
      <c r="L87" s="2318">
        <f>IF(ISERROR(VLOOKUP(CONCATENATE($D87,".",$E87,".",$F87),IN_1G!$A$2:$Y$3000,10,FALSE))=TRUE,"",VLOOKUP(CONCATENATE($D87,".",$E87,".",$F87),IN_1G!$A$2:$Y$3000,10,FALSE))</f>
        <v>0</v>
      </c>
      <c r="M87" s="2318">
        <f>IF(ISERROR(VLOOKUP(CONCATENATE($D87,".",$E87,".",$F87),IN_1G!$A$2:$Y$3000,11,FALSE))=TRUE,"",VLOOKUP(CONCATENATE($D87,".",$E87,".",$F87),IN_1G!$A$2:$Y$3000,11,FALSE))</f>
        <v>0</v>
      </c>
      <c r="N87" s="2318">
        <f>IF(ISERROR(VLOOKUP(CONCATENATE($D87,".",$E87,".",$F87),IN_1G!$A$2:$Y$3000,12,FALSE))=TRUE,"",VLOOKUP(CONCATENATE($D87,".",$E87,".",$F87),IN_1G!$A$2:$Y$3000,12,FALSE))</f>
        <v>0</v>
      </c>
      <c r="O87" s="2318">
        <f>IF(ISERROR(VLOOKUP(CONCATENATE($D87,".",$E87,".",$F87),IN_1G!$A$2:$Y$3000,13,FALSE))=TRUE,"",VLOOKUP(CONCATENATE($D87,".",$E87,".",$F87),IN_1G!$A$2:$Y$3000,13,FALSE))</f>
        <v>0</v>
      </c>
      <c r="P87" s="2318">
        <f>IF(ISERROR(VLOOKUP(CONCATENATE($D87,".",$E87,".",$F87),IN_1G!$A$2:$Y$3000,14,FALSE))=TRUE,"",VLOOKUP(CONCATENATE($D87,".",$E87,".",$F87),IN_1G!$A$2:$Y$3000,14,FALSE))</f>
        <v>0</v>
      </c>
      <c r="Q87" s="2318">
        <f>IF(ISERROR(VLOOKUP(CONCATENATE($D87,".",$E87,".",$F87),IN_1G!$A$2:$Y$3000,15,FALSE))=TRUE,"",VLOOKUP(CONCATENATE($D87,".",$E87,".",$F87),IN_1G!$A$2:$Y$3000,15,FALSE))</f>
        <v>0</v>
      </c>
      <c r="R87" s="2318">
        <f>IF(ISERROR(VLOOKUP(CONCATENATE($D87,".",$E87,".",$F87),IN_1G!$A$2:$Y$3000,16,FALSE))=TRUE,"",VLOOKUP(CONCATENATE($D87,".",$E87,".",$F87),IN_1G!$A$2:$Y$3000,16,FALSE))</f>
        <v>0</v>
      </c>
      <c r="S87" s="2318">
        <f>IF(ISERROR(VLOOKUP(CONCATENATE($D87,".",$E87,".",$F87),IN_1G!$A$2:$Y$3000,17,FALSE))=TRUE,"",VLOOKUP(CONCATENATE($D87,".",$E87,".",$F87),IN_1G!$A$2:$Y$3000,17,FALSE))</f>
        <v>0</v>
      </c>
      <c r="T87" s="2318">
        <f>IF(ISERROR(VLOOKUP(CONCATENATE($D87,".",$E87,".",$F87),IN_1G!$A$2:$Y$3000,18,FALSE))=TRUE,"",VLOOKUP(CONCATENATE($D87,".",$E87,".",$F87),IN_1G!$A$2:$Y$3000,18,FALSE))</f>
        <v>0</v>
      </c>
      <c r="U87" s="2318">
        <f>IF(ISERROR(VLOOKUP(CONCATENATE($D87,".",$E87,".",$F87),IN_1G!$A$2:$Y$3000,19,FALSE))=TRUE,"",VLOOKUP(CONCATENATE($D87,".",$E87,".",$F87),IN_1G!$A$2:$Y$3000,19,FALSE))</f>
        <v>0</v>
      </c>
      <c r="V87" s="2318">
        <f>IF(ISERROR(VLOOKUP(CONCATENATE($D87,".",$E87,".",$F87),IN_1G!$A$2:$Y$3000,20,FALSE))=TRUE,"",VLOOKUP(CONCATENATE($D87,".",$E87,".",$F87),IN_1G!$A$2:$Y$3000,20,FALSE))</f>
        <v>0</v>
      </c>
      <c r="W87" s="2318">
        <f>IF(ISERROR(VLOOKUP(CONCATENATE($D87,".",$E87,".",$F87),IN_1G!$A$2:$Y$3000,21,FALSE))=TRUE,"",VLOOKUP(CONCATENATE($D87,".",$E87,".",$F87),IN_1G!$A$2:$Y$3000,21,FALSE))</f>
        <v>0</v>
      </c>
      <c r="X87" s="2318">
        <f>IF(ISERROR(VLOOKUP(CONCATENATE($D87,".",$E87,".",$F87),IN_1G!$A$2:$Y$3000,22,FALSE))=TRUE,"",VLOOKUP(CONCATENATE($D87,".",$E87,".",$F87),IN_1G!$A$2:$Y$3000,22,FALSE))</f>
        <v>0</v>
      </c>
      <c r="Y87" s="2318">
        <f>IF(ISERROR(VLOOKUP(CONCATENATE($D87,".",$E87,".",$F87),IN_1G!$A$2:$Y$3000,23,FALSE))=TRUE,"",VLOOKUP(CONCATENATE($D87,".",$E87,".",$F87),IN_1G!$A$2:$Y$3000,23,FALSE))</f>
        <v>0</v>
      </c>
      <c r="Z87" s="2318">
        <f>IF(ISERROR(VLOOKUP(CONCATENATE($D87,".",$E87,".",$F87),IN_1G!$A$2:$Y$3000,24,FALSE))=TRUE,"",VLOOKUP(CONCATENATE($D87,".",$E87,".",$F87),IN_1G!$A$2:$Y$3000,24,FALSE))</f>
        <v>0</v>
      </c>
      <c r="AA87" s="2318">
        <f>IF(ISERROR(VLOOKUP(CONCATENATE($D87,".",$E87,".",$F87),IN_1G!$A$2:$Y$3000,25,FALSE))=TRUE,"",VLOOKUP(CONCATENATE($D87,".",$E87,".",$F87),IN_1G!$A$2:$Y$3000,25,FALSE))</f>
        <v>0</v>
      </c>
      <c r="AB87" s="2318">
        <f>IF(ISERROR(VLOOKUP(CONCATENATE($D87,".",$E87,".",$F87),IN_1G!$A$2:$AA$3000,26,FALSE))=TRUE,"",VLOOKUP(CONCATENATE($D87,".",$E87,".",$F87),IN_1G!$A$2:$AA$3000,26,FALSE))</f>
        <v>0</v>
      </c>
      <c r="AC87" s="2318">
        <f>IF(ISERROR(VLOOKUP(CONCATENATE($D87,".",$E87,".",$F87),IN_1G!$A$2:$AA$3000,27,FALSE))=TRUE,"",VLOOKUP(CONCATENATE($D87,".",$E87,".",$F87),IN_1G!$A$2:$AA$3000,27,FALSE))</f>
        <v>0</v>
      </c>
      <c r="AD87" s="2296">
        <f t="shared" si="1"/>
        <v>0</v>
      </c>
      <c r="AE87" s="2289"/>
      <c r="AF87" s="2313"/>
      <c r="AG87" s="2313"/>
      <c r="AH87" s="2313"/>
      <c r="AI87" s="2297"/>
      <c r="AJ87" s="2297"/>
      <c r="AK87" s="2297"/>
      <c r="AL87" s="2297"/>
    </row>
    <row r="88" spans="1:38" ht="15" customHeight="1" thickBot="1" x14ac:dyDescent="0.4">
      <c r="A88" s="2764"/>
      <c r="B88" s="2758" t="s">
        <v>2582</v>
      </c>
      <c r="C88" s="2309" t="s">
        <v>2568</v>
      </c>
      <c r="D88" s="2295">
        <v>4</v>
      </c>
      <c r="E88" s="2295">
        <v>31</v>
      </c>
      <c r="F88" s="2295">
        <v>82</v>
      </c>
      <c r="G88" s="2318">
        <v>5</v>
      </c>
      <c r="H88" s="2318">
        <f>IF(ISERROR(VLOOKUP(CONCATENATE($D88,".",$E88,".",$F88),IN_1G!$A$2:$Y$3000,6,FALSE))=TRUE,"",VLOOKUP(CONCATENATE($D88,".",$E88,".",$F88),IN_1G!$A$2:$Y$3000,6,FALSE))</f>
        <v>0</v>
      </c>
      <c r="I88" s="2318">
        <f>IF(ISERROR(VLOOKUP(CONCATENATE($D88,".",$E88,".",$F88),IN_1G!$A$2:$Y$3000,7,FALSE))=TRUE,"",VLOOKUP(CONCATENATE($D88,".",$E88,".",$F88),IN_1G!$A$2:$Y$3000,7,FALSE))</f>
        <v>0</v>
      </c>
      <c r="J88" s="2318">
        <f>IF(ISERROR(VLOOKUP(CONCATENATE($D88,".",$E88,".",$F88),IN_1G!$A$2:$Y$3000,8,FALSE))=TRUE,"",VLOOKUP(CONCATENATE($D88,".",$E88,".",$F88),IN_1G!$A$2:$Y$3000,8,FALSE))</f>
        <v>0</v>
      </c>
      <c r="K88" s="2318">
        <f>IF(ISERROR(VLOOKUP(CONCATENATE($D88,".",$E88,".",$F88),IN_1G!$A$2:$Y$3000,9,FALSE))=TRUE,"",VLOOKUP(CONCATENATE($D88,".",$E88,".",$F88),IN_1G!$A$2:$Y$3000,9,FALSE))</f>
        <v>0</v>
      </c>
      <c r="L88" s="2318">
        <f>IF(ISERROR(VLOOKUP(CONCATENATE($D88,".",$E88,".",$F88),IN_1G!$A$2:$Y$3000,10,FALSE))=TRUE,"",VLOOKUP(CONCATENATE($D88,".",$E88,".",$F88),IN_1G!$A$2:$Y$3000,10,FALSE))</f>
        <v>0</v>
      </c>
      <c r="M88" s="2318">
        <f>IF(ISERROR(VLOOKUP(CONCATENATE($D88,".",$E88,".",$F88),IN_1G!$A$2:$Y$3000,11,FALSE))=TRUE,"",VLOOKUP(CONCATENATE($D88,".",$E88,".",$F88),IN_1G!$A$2:$Y$3000,11,FALSE))</f>
        <v>0</v>
      </c>
      <c r="N88" s="2318">
        <f>IF(ISERROR(VLOOKUP(CONCATENATE($D88,".",$E88,".",$F88),IN_1G!$A$2:$Y$3000,12,FALSE))=TRUE,"",VLOOKUP(CONCATENATE($D88,".",$E88,".",$F88),IN_1G!$A$2:$Y$3000,12,FALSE))</f>
        <v>0</v>
      </c>
      <c r="O88" s="2318">
        <f>IF(ISERROR(VLOOKUP(CONCATENATE($D88,".",$E88,".",$F88),IN_1G!$A$2:$Y$3000,13,FALSE))=TRUE,"",VLOOKUP(CONCATENATE($D88,".",$E88,".",$F88),IN_1G!$A$2:$Y$3000,13,FALSE))</f>
        <v>0</v>
      </c>
      <c r="P88" s="2318">
        <f>IF(ISERROR(VLOOKUP(CONCATENATE($D88,".",$E88,".",$F88),IN_1G!$A$2:$Y$3000,14,FALSE))=TRUE,"",VLOOKUP(CONCATENATE($D88,".",$E88,".",$F88),IN_1G!$A$2:$Y$3000,14,FALSE))</f>
        <v>0</v>
      </c>
      <c r="Q88" s="2318">
        <f>IF(ISERROR(VLOOKUP(CONCATENATE($D88,".",$E88,".",$F88),IN_1G!$A$2:$Y$3000,15,FALSE))=TRUE,"",VLOOKUP(CONCATENATE($D88,".",$E88,".",$F88),IN_1G!$A$2:$Y$3000,15,FALSE))</f>
        <v>0</v>
      </c>
      <c r="R88" s="2318">
        <f>IF(ISERROR(VLOOKUP(CONCATENATE($D88,".",$E88,".",$F88),IN_1G!$A$2:$Y$3000,16,FALSE))=TRUE,"",VLOOKUP(CONCATENATE($D88,".",$E88,".",$F88),IN_1G!$A$2:$Y$3000,16,FALSE))</f>
        <v>0</v>
      </c>
      <c r="S88" s="2318">
        <f>IF(ISERROR(VLOOKUP(CONCATENATE($D88,".",$E88,".",$F88),IN_1G!$A$2:$Y$3000,17,FALSE))=TRUE,"",VLOOKUP(CONCATENATE($D88,".",$E88,".",$F88),IN_1G!$A$2:$Y$3000,17,FALSE))</f>
        <v>0</v>
      </c>
      <c r="T88" s="2318">
        <f>IF(ISERROR(VLOOKUP(CONCATENATE($D88,".",$E88,".",$F88),IN_1G!$A$2:$Y$3000,18,FALSE))=TRUE,"",VLOOKUP(CONCATENATE($D88,".",$E88,".",$F88),IN_1G!$A$2:$Y$3000,18,FALSE))</f>
        <v>0</v>
      </c>
      <c r="U88" s="2318">
        <f>IF(ISERROR(VLOOKUP(CONCATENATE($D88,".",$E88,".",$F88),IN_1G!$A$2:$Y$3000,19,FALSE))=TRUE,"",VLOOKUP(CONCATENATE($D88,".",$E88,".",$F88),IN_1G!$A$2:$Y$3000,19,FALSE))</f>
        <v>0</v>
      </c>
      <c r="V88" s="2318">
        <f>IF(ISERROR(VLOOKUP(CONCATENATE($D88,".",$E88,".",$F88),IN_1G!$A$2:$Y$3000,20,FALSE))=TRUE,"",VLOOKUP(CONCATENATE($D88,".",$E88,".",$F88),IN_1G!$A$2:$Y$3000,20,FALSE))</f>
        <v>0</v>
      </c>
      <c r="W88" s="2318">
        <f>IF(ISERROR(VLOOKUP(CONCATENATE($D88,".",$E88,".",$F88),IN_1G!$A$2:$Y$3000,21,FALSE))=TRUE,"",VLOOKUP(CONCATENATE($D88,".",$E88,".",$F88),IN_1G!$A$2:$Y$3000,21,FALSE))</f>
        <v>0</v>
      </c>
      <c r="X88" s="2318">
        <f>IF(ISERROR(VLOOKUP(CONCATENATE($D88,".",$E88,".",$F88),IN_1G!$A$2:$Y$3000,22,FALSE))=TRUE,"",VLOOKUP(CONCATENATE($D88,".",$E88,".",$F88),IN_1G!$A$2:$Y$3000,22,FALSE))</f>
        <v>0</v>
      </c>
      <c r="Y88" s="2318">
        <f>IF(ISERROR(VLOOKUP(CONCATENATE($D88,".",$E88,".",$F88),IN_1G!$A$2:$Y$3000,23,FALSE))=TRUE,"",VLOOKUP(CONCATENATE($D88,".",$E88,".",$F88),IN_1G!$A$2:$Y$3000,23,FALSE))</f>
        <v>0</v>
      </c>
      <c r="Z88" s="2318">
        <f>IF(ISERROR(VLOOKUP(CONCATENATE($D88,".",$E88,".",$F88),IN_1G!$A$2:$Y$3000,24,FALSE))=TRUE,"",VLOOKUP(CONCATENATE($D88,".",$E88,".",$F88),IN_1G!$A$2:$Y$3000,24,FALSE))</f>
        <v>0</v>
      </c>
      <c r="AA88" s="2318">
        <f>IF(ISERROR(VLOOKUP(CONCATENATE($D88,".",$E88,".",$F88),IN_1G!$A$2:$Y$3000,25,FALSE))=TRUE,"",VLOOKUP(CONCATENATE($D88,".",$E88,".",$F88),IN_1G!$A$2:$Y$3000,25,FALSE))</f>
        <v>0</v>
      </c>
      <c r="AB88" s="2318">
        <f>IF(ISERROR(VLOOKUP(CONCATENATE($D88,".",$E88,".",$F88),IN_1G!$A$2:$AA$3000,26,FALSE))=TRUE,"",VLOOKUP(CONCATENATE($D88,".",$E88,".",$F88),IN_1G!$A$2:$AA$3000,26,FALSE))</f>
        <v>0</v>
      </c>
      <c r="AC88" s="2318">
        <f>IF(ISERROR(VLOOKUP(CONCATENATE($D88,".",$E88,".",$F88),IN_1G!$A$2:$AA$3000,27,FALSE))=TRUE,"",VLOOKUP(CONCATENATE($D88,".",$E88,".",$F88),IN_1G!$A$2:$AA$3000,27,FALSE))</f>
        <v>0</v>
      </c>
      <c r="AD88" s="2296">
        <f t="shared" si="1"/>
        <v>5</v>
      </c>
      <c r="AE88" s="2289"/>
      <c r="AF88" s="2313"/>
      <c r="AG88" s="2313"/>
      <c r="AH88" s="2313"/>
      <c r="AI88" s="2290"/>
      <c r="AJ88" s="2290"/>
      <c r="AK88" s="2290"/>
      <c r="AL88" s="2290"/>
    </row>
    <row r="89" spans="1:38" ht="29.7" customHeight="1" thickBot="1" x14ac:dyDescent="0.4">
      <c r="A89" s="2764"/>
      <c r="B89" s="2767"/>
      <c r="C89" s="2309" t="s">
        <v>2569</v>
      </c>
      <c r="D89" s="2295">
        <v>4</v>
      </c>
      <c r="E89" s="2295">
        <v>31</v>
      </c>
      <c r="F89" s="2293">
        <v>83</v>
      </c>
      <c r="G89" s="2318">
        <v>1</v>
      </c>
      <c r="H89" s="2318">
        <f>IF(ISERROR(VLOOKUP(CONCATENATE($D89,".",$E89,".",$F89),IN_1G!$A$2:$Y$3000,6,FALSE))=TRUE,"",VLOOKUP(CONCATENATE($D89,".",$E89,".",$F89),IN_1G!$A$2:$Y$3000,6,FALSE))</f>
        <v>0</v>
      </c>
      <c r="I89" s="2318">
        <f>IF(ISERROR(VLOOKUP(CONCATENATE($D89,".",$E89,".",$F89),IN_1G!$A$2:$Y$3000,7,FALSE))=TRUE,"",VLOOKUP(CONCATENATE($D89,".",$E89,".",$F89),IN_1G!$A$2:$Y$3000,7,FALSE))</f>
        <v>0</v>
      </c>
      <c r="J89" s="2318">
        <f>IF(ISERROR(VLOOKUP(CONCATENATE($D89,".",$E89,".",$F89),IN_1G!$A$2:$Y$3000,8,FALSE))=TRUE,"",VLOOKUP(CONCATENATE($D89,".",$E89,".",$F89),IN_1G!$A$2:$Y$3000,8,FALSE))</f>
        <v>0</v>
      </c>
      <c r="K89" s="2318">
        <f>IF(ISERROR(VLOOKUP(CONCATENATE($D89,".",$E89,".",$F89),IN_1G!$A$2:$Y$3000,9,FALSE))=TRUE,"",VLOOKUP(CONCATENATE($D89,".",$E89,".",$F89),IN_1G!$A$2:$Y$3000,9,FALSE))</f>
        <v>0</v>
      </c>
      <c r="L89" s="2318">
        <f>IF(ISERROR(VLOOKUP(CONCATENATE($D89,".",$E89,".",$F89),IN_1G!$A$2:$Y$3000,10,FALSE))=TRUE,"",VLOOKUP(CONCATENATE($D89,".",$E89,".",$F89),IN_1G!$A$2:$Y$3000,10,FALSE))</f>
        <v>0</v>
      </c>
      <c r="M89" s="2318">
        <f>IF(ISERROR(VLOOKUP(CONCATENATE($D89,".",$E89,".",$F89),IN_1G!$A$2:$Y$3000,11,FALSE))=TRUE,"",VLOOKUP(CONCATENATE($D89,".",$E89,".",$F89),IN_1G!$A$2:$Y$3000,11,FALSE))</f>
        <v>0</v>
      </c>
      <c r="N89" s="2318">
        <f>IF(ISERROR(VLOOKUP(CONCATENATE($D89,".",$E89,".",$F89),IN_1G!$A$2:$Y$3000,12,FALSE))=TRUE,"",VLOOKUP(CONCATENATE($D89,".",$E89,".",$F89),IN_1G!$A$2:$Y$3000,12,FALSE))</f>
        <v>0</v>
      </c>
      <c r="O89" s="2318">
        <f>IF(ISERROR(VLOOKUP(CONCATENATE($D89,".",$E89,".",$F89),IN_1G!$A$2:$Y$3000,13,FALSE))=TRUE,"",VLOOKUP(CONCATENATE($D89,".",$E89,".",$F89),IN_1G!$A$2:$Y$3000,13,FALSE))</f>
        <v>0</v>
      </c>
      <c r="P89" s="2318">
        <f>IF(ISERROR(VLOOKUP(CONCATENATE($D89,".",$E89,".",$F89),IN_1G!$A$2:$Y$3000,14,FALSE))=TRUE,"",VLOOKUP(CONCATENATE($D89,".",$E89,".",$F89),IN_1G!$A$2:$Y$3000,14,FALSE))</f>
        <v>0</v>
      </c>
      <c r="Q89" s="2318">
        <f>IF(ISERROR(VLOOKUP(CONCATENATE($D89,".",$E89,".",$F89),IN_1G!$A$2:$Y$3000,15,FALSE))=TRUE,"",VLOOKUP(CONCATENATE($D89,".",$E89,".",$F89),IN_1G!$A$2:$Y$3000,15,FALSE))</f>
        <v>0</v>
      </c>
      <c r="R89" s="2318">
        <f>IF(ISERROR(VLOOKUP(CONCATENATE($D89,".",$E89,".",$F89),IN_1G!$A$2:$Y$3000,16,FALSE))=TRUE,"",VLOOKUP(CONCATENATE($D89,".",$E89,".",$F89),IN_1G!$A$2:$Y$3000,16,FALSE))</f>
        <v>0</v>
      </c>
      <c r="S89" s="2318">
        <f>IF(ISERROR(VLOOKUP(CONCATENATE($D89,".",$E89,".",$F89),IN_1G!$A$2:$Y$3000,17,FALSE))=TRUE,"",VLOOKUP(CONCATENATE($D89,".",$E89,".",$F89),IN_1G!$A$2:$Y$3000,17,FALSE))</f>
        <v>0</v>
      </c>
      <c r="T89" s="2318">
        <f>IF(ISERROR(VLOOKUP(CONCATENATE($D89,".",$E89,".",$F89),IN_1G!$A$2:$Y$3000,18,FALSE))=TRUE,"",VLOOKUP(CONCATENATE($D89,".",$E89,".",$F89),IN_1G!$A$2:$Y$3000,18,FALSE))</f>
        <v>0</v>
      </c>
      <c r="U89" s="2318">
        <f>IF(ISERROR(VLOOKUP(CONCATENATE($D89,".",$E89,".",$F89),IN_1G!$A$2:$Y$3000,19,FALSE))=TRUE,"",VLOOKUP(CONCATENATE($D89,".",$E89,".",$F89),IN_1G!$A$2:$Y$3000,19,FALSE))</f>
        <v>0</v>
      </c>
      <c r="V89" s="2318">
        <f>IF(ISERROR(VLOOKUP(CONCATENATE($D89,".",$E89,".",$F89),IN_1G!$A$2:$Y$3000,20,FALSE))=TRUE,"",VLOOKUP(CONCATENATE($D89,".",$E89,".",$F89),IN_1G!$A$2:$Y$3000,20,FALSE))</f>
        <v>0</v>
      </c>
      <c r="W89" s="2318">
        <f>IF(ISERROR(VLOOKUP(CONCATENATE($D89,".",$E89,".",$F89),IN_1G!$A$2:$Y$3000,21,FALSE))=TRUE,"",VLOOKUP(CONCATENATE($D89,".",$E89,".",$F89),IN_1G!$A$2:$Y$3000,21,FALSE))</f>
        <v>0</v>
      </c>
      <c r="X89" s="2318">
        <f>IF(ISERROR(VLOOKUP(CONCATENATE($D89,".",$E89,".",$F89),IN_1G!$A$2:$Y$3000,22,FALSE))=TRUE,"",VLOOKUP(CONCATENATE($D89,".",$E89,".",$F89),IN_1G!$A$2:$Y$3000,22,FALSE))</f>
        <v>0</v>
      </c>
      <c r="Y89" s="2318">
        <f>IF(ISERROR(VLOOKUP(CONCATENATE($D89,".",$E89,".",$F89),IN_1G!$A$2:$Y$3000,23,FALSE))=TRUE,"",VLOOKUP(CONCATENATE($D89,".",$E89,".",$F89),IN_1G!$A$2:$Y$3000,23,FALSE))</f>
        <v>0</v>
      </c>
      <c r="Z89" s="2318">
        <f>IF(ISERROR(VLOOKUP(CONCATENATE($D89,".",$E89,".",$F89),IN_1G!$A$2:$Y$3000,24,FALSE))=TRUE,"",VLOOKUP(CONCATENATE($D89,".",$E89,".",$F89),IN_1G!$A$2:$Y$3000,24,FALSE))</f>
        <v>0</v>
      </c>
      <c r="AA89" s="2318">
        <f>IF(ISERROR(VLOOKUP(CONCATENATE($D89,".",$E89,".",$F89),IN_1G!$A$2:$Y$3000,25,FALSE))=TRUE,"",VLOOKUP(CONCATENATE($D89,".",$E89,".",$F89),IN_1G!$A$2:$Y$3000,25,FALSE))</f>
        <v>0</v>
      </c>
      <c r="AB89" s="2318">
        <f>IF(ISERROR(VLOOKUP(CONCATENATE($D89,".",$E89,".",$F89),IN_1G!$A$2:$AA$3000,26,FALSE))=TRUE,"",VLOOKUP(CONCATENATE($D89,".",$E89,".",$F89),IN_1G!$A$2:$AA$3000,26,FALSE))</f>
        <v>0</v>
      </c>
      <c r="AC89" s="2318">
        <f>IF(ISERROR(VLOOKUP(CONCATENATE($D89,".",$E89,".",$F89),IN_1G!$A$2:$AA$3000,27,FALSE))=TRUE,"",VLOOKUP(CONCATENATE($D89,".",$E89,".",$F89),IN_1G!$A$2:$AA$3000,27,FALSE))</f>
        <v>0</v>
      </c>
      <c r="AD89" s="2296">
        <f t="shared" si="1"/>
        <v>1</v>
      </c>
      <c r="AE89" s="2289"/>
      <c r="AF89" s="2313"/>
      <c r="AG89" s="2313"/>
      <c r="AH89" s="2313"/>
      <c r="AI89" s="2297"/>
      <c r="AJ89" s="2297"/>
      <c r="AK89" s="2297"/>
      <c r="AL89" s="2297"/>
    </row>
    <row r="90" spans="1:38" ht="29.7" customHeight="1" thickBot="1" x14ac:dyDescent="0.4">
      <c r="A90" s="2764"/>
      <c r="B90" s="2768"/>
      <c r="C90" s="2309" t="s">
        <v>2570</v>
      </c>
      <c r="D90" s="2295">
        <v>4</v>
      </c>
      <c r="E90" s="2295">
        <v>31</v>
      </c>
      <c r="F90" s="2295">
        <v>84</v>
      </c>
      <c r="G90" s="2318">
        <v>0</v>
      </c>
      <c r="H90" s="2318">
        <f>IF(ISERROR(VLOOKUP(CONCATENATE($D90,".",$E90,".",$F90),IN_1G!$A$2:$Y$3000,6,FALSE))=TRUE,"",VLOOKUP(CONCATENATE($D90,".",$E90,".",$F90),IN_1G!$A$2:$Y$3000,6,FALSE))</f>
        <v>0</v>
      </c>
      <c r="I90" s="2318">
        <f>IF(ISERROR(VLOOKUP(CONCATENATE($D90,".",$E90,".",$F90),IN_1G!$A$2:$Y$3000,7,FALSE))=TRUE,"",VLOOKUP(CONCATENATE($D90,".",$E90,".",$F90),IN_1G!$A$2:$Y$3000,7,FALSE))</f>
        <v>0</v>
      </c>
      <c r="J90" s="2318">
        <f>IF(ISERROR(VLOOKUP(CONCATENATE($D90,".",$E90,".",$F90),IN_1G!$A$2:$Y$3000,8,FALSE))=TRUE,"",VLOOKUP(CONCATENATE($D90,".",$E90,".",$F90),IN_1G!$A$2:$Y$3000,8,FALSE))</f>
        <v>0</v>
      </c>
      <c r="K90" s="2318">
        <f>IF(ISERROR(VLOOKUP(CONCATENATE($D90,".",$E90,".",$F90),IN_1G!$A$2:$Y$3000,9,FALSE))=TRUE,"",VLOOKUP(CONCATENATE($D90,".",$E90,".",$F90),IN_1G!$A$2:$Y$3000,9,FALSE))</f>
        <v>0</v>
      </c>
      <c r="L90" s="2318">
        <f>IF(ISERROR(VLOOKUP(CONCATENATE($D90,".",$E90,".",$F90),IN_1G!$A$2:$Y$3000,10,FALSE))=TRUE,"",VLOOKUP(CONCATENATE($D90,".",$E90,".",$F90),IN_1G!$A$2:$Y$3000,10,FALSE))</f>
        <v>0</v>
      </c>
      <c r="M90" s="2318">
        <f>IF(ISERROR(VLOOKUP(CONCATENATE($D90,".",$E90,".",$F90),IN_1G!$A$2:$Y$3000,11,FALSE))=TRUE,"",VLOOKUP(CONCATENATE($D90,".",$E90,".",$F90),IN_1G!$A$2:$Y$3000,11,FALSE))</f>
        <v>0</v>
      </c>
      <c r="N90" s="2318">
        <f>IF(ISERROR(VLOOKUP(CONCATENATE($D90,".",$E90,".",$F90),IN_1G!$A$2:$Y$3000,12,FALSE))=TRUE,"",VLOOKUP(CONCATENATE($D90,".",$E90,".",$F90),IN_1G!$A$2:$Y$3000,12,FALSE))</f>
        <v>0</v>
      </c>
      <c r="O90" s="2318">
        <f>IF(ISERROR(VLOOKUP(CONCATENATE($D90,".",$E90,".",$F90),IN_1G!$A$2:$Y$3000,13,FALSE))=TRUE,"",VLOOKUP(CONCATENATE($D90,".",$E90,".",$F90),IN_1G!$A$2:$Y$3000,13,FALSE))</f>
        <v>0</v>
      </c>
      <c r="P90" s="2318">
        <f>IF(ISERROR(VLOOKUP(CONCATENATE($D90,".",$E90,".",$F90),IN_1G!$A$2:$Y$3000,14,FALSE))=TRUE,"",VLOOKUP(CONCATENATE($D90,".",$E90,".",$F90),IN_1G!$A$2:$Y$3000,14,FALSE))</f>
        <v>0</v>
      </c>
      <c r="Q90" s="2318">
        <f>IF(ISERROR(VLOOKUP(CONCATENATE($D90,".",$E90,".",$F90),IN_1G!$A$2:$Y$3000,15,FALSE))=TRUE,"",VLOOKUP(CONCATENATE($D90,".",$E90,".",$F90),IN_1G!$A$2:$Y$3000,15,FALSE))</f>
        <v>0</v>
      </c>
      <c r="R90" s="2318">
        <f>IF(ISERROR(VLOOKUP(CONCATENATE($D90,".",$E90,".",$F90),IN_1G!$A$2:$Y$3000,16,FALSE))=TRUE,"",VLOOKUP(CONCATENATE($D90,".",$E90,".",$F90),IN_1G!$A$2:$Y$3000,16,FALSE))</f>
        <v>0</v>
      </c>
      <c r="S90" s="2318">
        <f>IF(ISERROR(VLOOKUP(CONCATENATE($D90,".",$E90,".",$F90),IN_1G!$A$2:$Y$3000,17,FALSE))=TRUE,"",VLOOKUP(CONCATENATE($D90,".",$E90,".",$F90),IN_1G!$A$2:$Y$3000,17,FALSE))</f>
        <v>0</v>
      </c>
      <c r="T90" s="2318">
        <f>IF(ISERROR(VLOOKUP(CONCATENATE($D90,".",$E90,".",$F90),IN_1G!$A$2:$Y$3000,18,FALSE))=TRUE,"",VLOOKUP(CONCATENATE($D90,".",$E90,".",$F90),IN_1G!$A$2:$Y$3000,18,FALSE))</f>
        <v>0</v>
      </c>
      <c r="U90" s="2318">
        <f>IF(ISERROR(VLOOKUP(CONCATENATE($D90,".",$E90,".",$F90),IN_1G!$A$2:$Y$3000,19,FALSE))=TRUE,"",VLOOKUP(CONCATENATE($D90,".",$E90,".",$F90),IN_1G!$A$2:$Y$3000,19,FALSE))</f>
        <v>0</v>
      </c>
      <c r="V90" s="2318">
        <f>IF(ISERROR(VLOOKUP(CONCATENATE($D90,".",$E90,".",$F90),IN_1G!$A$2:$Y$3000,20,FALSE))=TRUE,"",VLOOKUP(CONCATENATE($D90,".",$E90,".",$F90),IN_1G!$A$2:$Y$3000,20,FALSE))</f>
        <v>0</v>
      </c>
      <c r="W90" s="2318">
        <f>IF(ISERROR(VLOOKUP(CONCATENATE($D90,".",$E90,".",$F90),IN_1G!$A$2:$Y$3000,21,FALSE))=TRUE,"",VLOOKUP(CONCATENATE($D90,".",$E90,".",$F90),IN_1G!$A$2:$Y$3000,21,FALSE))</f>
        <v>0</v>
      </c>
      <c r="X90" s="2318">
        <f>IF(ISERROR(VLOOKUP(CONCATENATE($D90,".",$E90,".",$F90),IN_1G!$A$2:$Y$3000,22,FALSE))=TRUE,"",VLOOKUP(CONCATENATE($D90,".",$E90,".",$F90),IN_1G!$A$2:$Y$3000,22,FALSE))</f>
        <v>0</v>
      </c>
      <c r="Y90" s="2318">
        <f>IF(ISERROR(VLOOKUP(CONCATENATE($D90,".",$E90,".",$F90),IN_1G!$A$2:$Y$3000,23,FALSE))=TRUE,"",VLOOKUP(CONCATENATE($D90,".",$E90,".",$F90),IN_1G!$A$2:$Y$3000,23,FALSE))</f>
        <v>0</v>
      </c>
      <c r="Z90" s="2318">
        <f>IF(ISERROR(VLOOKUP(CONCATENATE($D90,".",$E90,".",$F90),IN_1G!$A$2:$Y$3000,24,FALSE))=TRUE,"",VLOOKUP(CONCATENATE($D90,".",$E90,".",$F90),IN_1G!$A$2:$Y$3000,24,FALSE))</f>
        <v>0</v>
      </c>
      <c r="AA90" s="2318">
        <f>IF(ISERROR(VLOOKUP(CONCATENATE($D90,".",$E90,".",$F90),IN_1G!$A$2:$Y$3000,25,FALSE))=TRUE,"",VLOOKUP(CONCATENATE($D90,".",$E90,".",$F90),IN_1G!$A$2:$Y$3000,25,FALSE))</f>
        <v>0</v>
      </c>
      <c r="AB90" s="2318">
        <f>IF(ISERROR(VLOOKUP(CONCATENATE($D90,".",$E90,".",$F90),IN_1G!$A$2:$AA$3000,26,FALSE))=TRUE,"",VLOOKUP(CONCATENATE($D90,".",$E90,".",$F90),IN_1G!$A$2:$AA$3000,26,FALSE))</f>
        <v>0</v>
      </c>
      <c r="AC90" s="2318">
        <f>IF(ISERROR(VLOOKUP(CONCATENATE($D90,".",$E90,".",$F90),IN_1G!$A$2:$AA$3000,27,FALSE))=TRUE,"",VLOOKUP(CONCATENATE($D90,".",$E90,".",$F90),IN_1G!$A$2:$AA$3000,27,FALSE))</f>
        <v>0</v>
      </c>
      <c r="AD90" s="2296">
        <f t="shared" si="1"/>
        <v>0</v>
      </c>
      <c r="AE90" s="2289"/>
      <c r="AF90" s="2313"/>
      <c r="AG90" s="2313"/>
      <c r="AH90" s="2313"/>
      <c r="AI90" s="2297"/>
      <c r="AJ90" s="2297"/>
      <c r="AK90" s="2297"/>
      <c r="AL90" s="2297"/>
    </row>
    <row r="91" spans="1:38" ht="15" customHeight="1" thickBot="1" x14ac:dyDescent="0.4">
      <c r="A91" s="2764"/>
      <c r="B91" s="2772" t="s">
        <v>2583</v>
      </c>
      <c r="C91" s="2309" t="s">
        <v>2564</v>
      </c>
      <c r="D91" s="2295">
        <v>4</v>
      </c>
      <c r="E91" s="2295">
        <v>32</v>
      </c>
      <c r="F91" s="2293">
        <v>85</v>
      </c>
      <c r="G91" s="2318">
        <v>4</v>
      </c>
      <c r="H91" s="2318">
        <f>IF(ISERROR(VLOOKUP(CONCATENATE($D91,".",$E91,".",$F91),IN_1G!$A$2:$Y$3000,6,FALSE))=TRUE,"",VLOOKUP(CONCATENATE($D91,".",$E91,".",$F91),IN_1G!$A$2:$Y$3000,6,FALSE))</f>
        <v>0</v>
      </c>
      <c r="I91" s="2318">
        <f>IF(ISERROR(VLOOKUP(CONCATENATE($D91,".",$E91,".",$F91),IN_1G!$A$2:$Y$3000,7,FALSE))=TRUE,"",VLOOKUP(CONCATENATE($D91,".",$E91,".",$F91),IN_1G!$A$2:$Y$3000,7,FALSE))</f>
        <v>0</v>
      </c>
      <c r="J91" s="2318">
        <f>IF(ISERROR(VLOOKUP(CONCATENATE($D91,".",$E91,".",$F91),IN_1G!$A$2:$Y$3000,8,FALSE))=TRUE,"",VLOOKUP(CONCATENATE($D91,".",$E91,".",$F91),IN_1G!$A$2:$Y$3000,8,FALSE))</f>
        <v>0</v>
      </c>
      <c r="K91" s="2318">
        <f>IF(ISERROR(VLOOKUP(CONCATENATE($D91,".",$E91,".",$F91),IN_1G!$A$2:$Y$3000,9,FALSE))=TRUE,"",VLOOKUP(CONCATENATE($D91,".",$E91,".",$F91),IN_1G!$A$2:$Y$3000,9,FALSE))</f>
        <v>0</v>
      </c>
      <c r="L91" s="2318">
        <f>IF(ISERROR(VLOOKUP(CONCATENATE($D91,".",$E91,".",$F91),IN_1G!$A$2:$Y$3000,10,FALSE))=TRUE,"",VLOOKUP(CONCATENATE($D91,".",$E91,".",$F91),IN_1G!$A$2:$Y$3000,10,FALSE))</f>
        <v>0</v>
      </c>
      <c r="M91" s="2318">
        <f>IF(ISERROR(VLOOKUP(CONCATENATE($D91,".",$E91,".",$F91),IN_1G!$A$2:$Y$3000,11,FALSE))=TRUE,"",VLOOKUP(CONCATENATE($D91,".",$E91,".",$F91),IN_1G!$A$2:$Y$3000,11,FALSE))</f>
        <v>0</v>
      </c>
      <c r="N91" s="2318">
        <f>IF(ISERROR(VLOOKUP(CONCATENATE($D91,".",$E91,".",$F91),IN_1G!$A$2:$Y$3000,12,FALSE))=TRUE,"",VLOOKUP(CONCATENATE($D91,".",$E91,".",$F91),IN_1G!$A$2:$Y$3000,12,FALSE))</f>
        <v>0</v>
      </c>
      <c r="O91" s="2318">
        <f>IF(ISERROR(VLOOKUP(CONCATENATE($D91,".",$E91,".",$F91),IN_1G!$A$2:$Y$3000,13,FALSE))=TRUE,"",VLOOKUP(CONCATENATE($D91,".",$E91,".",$F91),IN_1G!$A$2:$Y$3000,13,FALSE))</f>
        <v>0</v>
      </c>
      <c r="P91" s="2318">
        <f>IF(ISERROR(VLOOKUP(CONCATENATE($D91,".",$E91,".",$F91),IN_1G!$A$2:$Y$3000,14,FALSE))=TRUE,"",VLOOKUP(CONCATENATE($D91,".",$E91,".",$F91),IN_1G!$A$2:$Y$3000,14,FALSE))</f>
        <v>0</v>
      </c>
      <c r="Q91" s="2318">
        <f>IF(ISERROR(VLOOKUP(CONCATENATE($D91,".",$E91,".",$F91),IN_1G!$A$2:$Y$3000,15,FALSE))=TRUE,"",VLOOKUP(CONCATENATE($D91,".",$E91,".",$F91),IN_1G!$A$2:$Y$3000,15,FALSE))</f>
        <v>0</v>
      </c>
      <c r="R91" s="2318">
        <f>IF(ISERROR(VLOOKUP(CONCATENATE($D91,".",$E91,".",$F91),IN_1G!$A$2:$Y$3000,16,FALSE))=TRUE,"",VLOOKUP(CONCATENATE($D91,".",$E91,".",$F91),IN_1G!$A$2:$Y$3000,16,FALSE))</f>
        <v>0</v>
      </c>
      <c r="S91" s="2318">
        <f>IF(ISERROR(VLOOKUP(CONCATENATE($D91,".",$E91,".",$F91),IN_1G!$A$2:$Y$3000,17,FALSE))=TRUE,"",VLOOKUP(CONCATENATE($D91,".",$E91,".",$F91),IN_1G!$A$2:$Y$3000,17,FALSE))</f>
        <v>0</v>
      </c>
      <c r="T91" s="2318">
        <f>IF(ISERROR(VLOOKUP(CONCATENATE($D91,".",$E91,".",$F91),IN_1G!$A$2:$Y$3000,18,FALSE))=TRUE,"",VLOOKUP(CONCATENATE($D91,".",$E91,".",$F91),IN_1G!$A$2:$Y$3000,18,FALSE))</f>
        <v>0</v>
      </c>
      <c r="U91" s="2318">
        <f>IF(ISERROR(VLOOKUP(CONCATENATE($D91,".",$E91,".",$F91),IN_1G!$A$2:$Y$3000,19,FALSE))=TRUE,"",VLOOKUP(CONCATENATE($D91,".",$E91,".",$F91),IN_1G!$A$2:$Y$3000,19,FALSE))</f>
        <v>0</v>
      </c>
      <c r="V91" s="2318">
        <f>IF(ISERROR(VLOOKUP(CONCATENATE($D91,".",$E91,".",$F91),IN_1G!$A$2:$Y$3000,20,FALSE))=TRUE,"",VLOOKUP(CONCATENATE($D91,".",$E91,".",$F91),IN_1G!$A$2:$Y$3000,20,FALSE))</f>
        <v>0</v>
      </c>
      <c r="W91" s="2318">
        <f>IF(ISERROR(VLOOKUP(CONCATENATE($D91,".",$E91,".",$F91),IN_1G!$A$2:$Y$3000,21,FALSE))=TRUE,"",VLOOKUP(CONCATENATE($D91,".",$E91,".",$F91),IN_1G!$A$2:$Y$3000,21,FALSE))</f>
        <v>0</v>
      </c>
      <c r="X91" s="2318">
        <f>IF(ISERROR(VLOOKUP(CONCATENATE($D91,".",$E91,".",$F91),IN_1G!$A$2:$Y$3000,22,FALSE))=TRUE,"",VLOOKUP(CONCATENATE($D91,".",$E91,".",$F91),IN_1G!$A$2:$Y$3000,22,FALSE))</f>
        <v>0</v>
      </c>
      <c r="Y91" s="2318">
        <f>IF(ISERROR(VLOOKUP(CONCATENATE($D91,".",$E91,".",$F91),IN_1G!$A$2:$Y$3000,23,FALSE))=TRUE,"",VLOOKUP(CONCATENATE($D91,".",$E91,".",$F91),IN_1G!$A$2:$Y$3000,23,FALSE))</f>
        <v>0</v>
      </c>
      <c r="Z91" s="2318">
        <f>IF(ISERROR(VLOOKUP(CONCATENATE($D91,".",$E91,".",$F91),IN_1G!$A$2:$Y$3000,24,FALSE))=TRUE,"",VLOOKUP(CONCATENATE($D91,".",$E91,".",$F91),IN_1G!$A$2:$Y$3000,24,FALSE))</f>
        <v>0</v>
      </c>
      <c r="AA91" s="2318">
        <f>IF(ISERROR(VLOOKUP(CONCATENATE($D91,".",$E91,".",$F91),IN_1G!$A$2:$Y$3000,25,FALSE))=TRUE,"",VLOOKUP(CONCATENATE($D91,".",$E91,".",$F91),IN_1G!$A$2:$Y$3000,25,FALSE))</f>
        <v>0</v>
      </c>
      <c r="AB91" s="2318">
        <f>IF(ISERROR(VLOOKUP(CONCATENATE($D91,".",$E91,".",$F91),IN_1G!$A$2:$AA$3000,26,FALSE))=TRUE,"",VLOOKUP(CONCATENATE($D91,".",$E91,".",$F91),IN_1G!$A$2:$AA$3000,26,FALSE))</f>
        <v>0</v>
      </c>
      <c r="AC91" s="2318">
        <f>IF(ISERROR(VLOOKUP(CONCATENATE($D91,".",$E91,".",$F91),IN_1G!$A$2:$AA$3000,27,FALSE))=TRUE,"",VLOOKUP(CONCATENATE($D91,".",$E91,".",$F91),IN_1G!$A$2:$AA$3000,27,FALSE))</f>
        <v>0</v>
      </c>
      <c r="AD91" s="2296">
        <f t="shared" si="1"/>
        <v>4</v>
      </c>
      <c r="AE91" s="2289"/>
      <c r="AF91" s="2313"/>
      <c r="AG91" s="2313"/>
      <c r="AH91" s="2313"/>
      <c r="AI91" s="2297"/>
      <c r="AJ91" s="2297"/>
      <c r="AK91" s="2297"/>
      <c r="AL91" s="2297"/>
    </row>
    <row r="92" spans="1:38" ht="29.7" customHeight="1" thickBot="1" x14ac:dyDescent="0.4">
      <c r="A92" s="2764"/>
      <c r="B92" s="2770"/>
      <c r="C92" s="2309" t="s">
        <v>2565</v>
      </c>
      <c r="D92" s="2295">
        <v>4</v>
      </c>
      <c r="E92" s="2295">
        <v>32</v>
      </c>
      <c r="F92" s="2295">
        <v>86</v>
      </c>
      <c r="G92" s="2318">
        <v>4</v>
      </c>
      <c r="H92" s="2318">
        <f>IF(ISERROR(VLOOKUP(CONCATENATE($D92,".",$E92,".",$F92),IN_1G!$A$2:$Y$3000,6,FALSE))=TRUE,"",VLOOKUP(CONCATENATE($D92,".",$E92,".",$F92),IN_1G!$A$2:$Y$3000,6,FALSE))</f>
        <v>0</v>
      </c>
      <c r="I92" s="2318">
        <f>IF(ISERROR(VLOOKUP(CONCATENATE($D92,".",$E92,".",$F92),IN_1G!$A$2:$Y$3000,7,FALSE))=TRUE,"",VLOOKUP(CONCATENATE($D92,".",$E92,".",$F92),IN_1G!$A$2:$Y$3000,7,FALSE))</f>
        <v>0</v>
      </c>
      <c r="J92" s="2318">
        <f>IF(ISERROR(VLOOKUP(CONCATENATE($D92,".",$E92,".",$F92),IN_1G!$A$2:$Y$3000,8,FALSE))=TRUE,"",VLOOKUP(CONCATENATE($D92,".",$E92,".",$F92),IN_1G!$A$2:$Y$3000,8,FALSE))</f>
        <v>0</v>
      </c>
      <c r="K92" s="2318">
        <f>IF(ISERROR(VLOOKUP(CONCATENATE($D92,".",$E92,".",$F92),IN_1G!$A$2:$Y$3000,9,FALSE))=TRUE,"",VLOOKUP(CONCATENATE($D92,".",$E92,".",$F92),IN_1G!$A$2:$Y$3000,9,FALSE))</f>
        <v>0</v>
      </c>
      <c r="L92" s="2318">
        <f>IF(ISERROR(VLOOKUP(CONCATENATE($D92,".",$E92,".",$F92),IN_1G!$A$2:$Y$3000,10,FALSE))=TRUE,"",VLOOKUP(CONCATENATE($D92,".",$E92,".",$F92),IN_1G!$A$2:$Y$3000,10,FALSE))</f>
        <v>0</v>
      </c>
      <c r="M92" s="2318">
        <f>IF(ISERROR(VLOOKUP(CONCATENATE($D92,".",$E92,".",$F92),IN_1G!$A$2:$Y$3000,11,FALSE))=TRUE,"",VLOOKUP(CONCATENATE($D92,".",$E92,".",$F92),IN_1G!$A$2:$Y$3000,11,FALSE))</f>
        <v>0</v>
      </c>
      <c r="N92" s="2318">
        <f>IF(ISERROR(VLOOKUP(CONCATENATE($D92,".",$E92,".",$F92),IN_1G!$A$2:$Y$3000,12,FALSE))=TRUE,"",VLOOKUP(CONCATENATE($D92,".",$E92,".",$F92),IN_1G!$A$2:$Y$3000,12,FALSE))</f>
        <v>0</v>
      </c>
      <c r="O92" s="2318">
        <f>IF(ISERROR(VLOOKUP(CONCATENATE($D92,".",$E92,".",$F92),IN_1G!$A$2:$Y$3000,13,FALSE))=TRUE,"",VLOOKUP(CONCATENATE($D92,".",$E92,".",$F92),IN_1G!$A$2:$Y$3000,13,FALSE))</f>
        <v>0</v>
      </c>
      <c r="P92" s="2318">
        <f>IF(ISERROR(VLOOKUP(CONCATENATE($D92,".",$E92,".",$F92),IN_1G!$A$2:$Y$3000,14,FALSE))=TRUE,"",VLOOKUP(CONCATENATE($D92,".",$E92,".",$F92),IN_1G!$A$2:$Y$3000,14,FALSE))</f>
        <v>0</v>
      </c>
      <c r="Q92" s="2318">
        <f>IF(ISERROR(VLOOKUP(CONCATENATE($D92,".",$E92,".",$F92),IN_1G!$A$2:$Y$3000,15,FALSE))=TRUE,"",VLOOKUP(CONCATENATE($D92,".",$E92,".",$F92),IN_1G!$A$2:$Y$3000,15,FALSE))</f>
        <v>0</v>
      </c>
      <c r="R92" s="2318">
        <f>IF(ISERROR(VLOOKUP(CONCATENATE($D92,".",$E92,".",$F92),IN_1G!$A$2:$Y$3000,16,FALSE))=TRUE,"",VLOOKUP(CONCATENATE($D92,".",$E92,".",$F92),IN_1G!$A$2:$Y$3000,16,FALSE))</f>
        <v>0</v>
      </c>
      <c r="S92" s="2318">
        <f>IF(ISERROR(VLOOKUP(CONCATENATE($D92,".",$E92,".",$F92),IN_1G!$A$2:$Y$3000,17,FALSE))=TRUE,"",VLOOKUP(CONCATENATE($D92,".",$E92,".",$F92),IN_1G!$A$2:$Y$3000,17,FALSE))</f>
        <v>0</v>
      </c>
      <c r="T92" s="2318">
        <f>IF(ISERROR(VLOOKUP(CONCATENATE($D92,".",$E92,".",$F92),IN_1G!$A$2:$Y$3000,18,FALSE))=TRUE,"",VLOOKUP(CONCATENATE($D92,".",$E92,".",$F92),IN_1G!$A$2:$Y$3000,18,FALSE))</f>
        <v>0</v>
      </c>
      <c r="U92" s="2318">
        <f>IF(ISERROR(VLOOKUP(CONCATENATE($D92,".",$E92,".",$F92),IN_1G!$A$2:$Y$3000,19,FALSE))=TRUE,"",VLOOKUP(CONCATENATE($D92,".",$E92,".",$F92),IN_1G!$A$2:$Y$3000,19,FALSE))</f>
        <v>0</v>
      </c>
      <c r="V92" s="2318">
        <f>IF(ISERROR(VLOOKUP(CONCATENATE($D92,".",$E92,".",$F92),IN_1G!$A$2:$Y$3000,20,FALSE))=TRUE,"",VLOOKUP(CONCATENATE($D92,".",$E92,".",$F92),IN_1G!$A$2:$Y$3000,20,FALSE))</f>
        <v>0</v>
      </c>
      <c r="W92" s="2318">
        <f>IF(ISERROR(VLOOKUP(CONCATENATE($D92,".",$E92,".",$F92),IN_1G!$A$2:$Y$3000,21,FALSE))=TRUE,"",VLOOKUP(CONCATENATE($D92,".",$E92,".",$F92),IN_1G!$A$2:$Y$3000,21,FALSE))</f>
        <v>0</v>
      </c>
      <c r="X92" s="2318">
        <f>IF(ISERROR(VLOOKUP(CONCATENATE($D92,".",$E92,".",$F92),IN_1G!$A$2:$Y$3000,22,FALSE))=TRUE,"",VLOOKUP(CONCATENATE($D92,".",$E92,".",$F92),IN_1G!$A$2:$Y$3000,22,FALSE))</f>
        <v>0</v>
      </c>
      <c r="Y92" s="2318">
        <f>IF(ISERROR(VLOOKUP(CONCATENATE($D92,".",$E92,".",$F92),IN_1G!$A$2:$Y$3000,23,FALSE))=TRUE,"",VLOOKUP(CONCATENATE($D92,".",$E92,".",$F92),IN_1G!$A$2:$Y$3000,23,FALSE))</f>
        <v>0</v>
      </c>
      <c r="Z92" s="2318">
        <f>IF(ISERROR(VLOOKUP(CONCATENATE($D92,".",$E92,".",$F92),IN_1G!$A$2:$Y$3000,24,FALSE))=TRUE,"",VLOOKUP(CONCATENATE($D92,".",$E92,".",$F92),IN_1G!$A$2:$Y$3000,24,FALSE))</f>
        <v>0</v>
      </c>
      <c r="AA92" s="2318">
        <f>IF(ISERROR(VLOOKUP(CONCATENATE($D92,".",$E92,".",$F92),IN_1G!$A$2:$Y$3000,25,FALSE))=TRUE,"",VLOOKUP(CONCATENATE($D92,".",$E92,".",$F92),IN_1G!$A$2:$Y$3000,25,FALSE))</f>
        <v>0</v>
      </c>
      <c r="AB92" s="2318">
        <f>IF(ISERROR(VLOOKUP(CONCATENATE($D92,".",$E92,".",$F92),IN_1G!$A$2:$AA$3000,26,FALSE))=TRUE,"",VLOOKUP(CONCATENATE($D92,".",$E92,".",$F92),IN_1G!$A$2:$AA$3000,26,FALSE))</f>
        <v>0</v>
      </c>
      <c r="AC92" s="2318">
        <f>IF(ISERROR(VLOOKUP(CONCATENATE($D92,".",$E92,".",$F92),IN_1G!$A$2:$AA$3000,27,FALSE))=TRUE,"",VLOOKUP(CONCATENATE($D92,".",$E92,".",$F92),IN_1G!$A$2:$AA$3000,27,FALSE))</f>
        <v>0</v>
      </c>
      <c r="AD92" s="2296">
        <f t="shared" si="1"/>
        <v>4</v>
      </c>
      <c r="AE92" s="2289"/>
      <c r="AF92" s="2313"/>
      <c r="AG92" s="2313"/>
      <c r="AH92" s="2313"/>
      <c r="AI92" s="2297"/>
      <c r="AJ92" s="2297"/>
      <c r="AK92" s="2297"/>
      <c r="AL92" s="2297"/>
    </row>
    <row r="93" spans="1:38" ht="29.7" customHeight="1" thickBot="1" x14ac:dyDescent="0.4">
      <c r="A93" s="2765"/>
      <c r="B93" s="2773"/>
      <c r="C93" s="2317" t="s">
        <v>2566</v>
      </c>
      <c r="D93" s="2295">
        <v>4</v>
      </c>
      <c r="E93" s="2295">
        <v>32</v>
      </c>
      <c r="F93" s="2293">
        <v>87</v>
      </c>
      <c r="G93" s="2318">
        <v>0</v>
      </c>
      <c r="H93" s="2318">
        <f>IF(ISERROR(VLOOKUP(CONCATENATE($D93,".",$E93,".",$F93),IN_1G!$A$2:$Y$3000,6,FALSE))=TRUE,"",VLOOKUP(CONCATENATE($D93,".",$E93,".",$F93),IN_1G!$A$2:$Y$3000,6,FALSE))</f>
        <v>0</v>
      </c>
      <c r="I93" s="2318">
        <f>IF(ISERROR(VLOOKUP(CONCATENATE($D93,".",$E93,".",$F93),IN_1G!$A$2:$Y$3000,7,FALSE))=TRUE,"",VLOOKUP(CONCATENATE($D93,".",$E93,".",$F93),IN_1G!$A$2:$Y$3000,7,FALSE))</f>
        <v>0</v>
      </c>
      <c r="J93" s="2318">
        <f>IF(ISERROR(VLOOKUP(CONCATENATE($D93,".",$E93,".",$F93),IN_1G!$A$2:$Y$3000,8,FALSE))=TRUE,"",VLOOKUP(CONCATENATE($D93,".",$E93,".",$F93),IN_1G!$A$2:$Y$3000,8,FALSE))</f>
        <v>0</v>
      </c>
      <c r="K93" s="2318">
        <f>IF(ISERROR(VLOOKUP(CONCATENATE($D93,".",$E93,".",$F93),IN_1G!$A$2:$Y$3000,9,FALSE))=TRUE,"",VLOOKUP(CONCATENATE($D93,".",$E93,".",$F93),IN_1G!$A$2:$Y$3000,9,FALSE))</f>
        <v>0</v>
      </c>
      <c r="L93" s="2318">
        <f>IF(ISERROR(VLOOKUP(CONCATENATE($D93,".",$E93,".",$F93),IN_1G!$A$2:$Y$3000,10,FALSE))=TRUE,"",VLOOKUP(CONCATENATE($D93,".",$E93,".",$F93),IN_1G!$A$2:$Y$3000,10,FALSE))</f>
        <v>0</v>
      </c>
      <c r="M93" s="2318">
        <f>IF(ISERROR(VLOOKUP(CONCATENATE($D93,".",$E93,".",$F93),IN_1G!$A$2:$Y$3000,11,FALSE))=TRUE,"",VLOOKUP(CONCATENATE($D93,".",$E93,".",$F93),IN_1G!$A$2:$Y$3000,11,FALSE))</f>
        <v>0</v>
      </c>
      <c r="N93" s="2318">
        <f>IF(ISERROR(VLOOKUP(CONCATENATE($D93,".",$E93,".",$F93),IN_1G!$A$2:$Y$3000,12,FALSE))=TRUE,"",VLOOKUP(CONCATENATE($D93,".",$E93,".",$F93),IN_1G!$A$2:$Y$3000,12,FALSE))</f>
        <v>0</v>
      </c>
      <c r="O93" s="2318">
        <f>IF(ISERROR(VLOOKUP(CONCATENATE($D93,".",$E93,".",$F93),IN_1G!$A$2:$Y$3000,13,FALSE))=TRUE,"",VLOOKUP(CONCATENATE($D93,".",$E93,".",$F93),IN_1G!$A$2:$Y$3000,13,FALSE))</f>
        <v>0</v>
      </c>
      <c r="P93" s="2318">
        <f>IF(ISERROR(VLOOKUP(CONCATENATE($D93,".",$E93,".",$F93),IN_1G!$A$2:$Y$3000,14,FALSE))=TRUE,"",VLOOKUP(CONCATENATE($D93,".",$E93,".",$F93),IN_1G!$A$2:$Y$3000,14,FALSE))</f>
        <v>0</v>
      </c>
      <c r="Q93" s="2318">
        <f>IF(ISERROR(VLOOKUP(CONCATENATE($D93,".",$E93,".",$F93),IN_1G!$A$2:$Y$3000,15,FALSE))=TRUE,"",VLOOKUP(CONCATENATE($D93,".",$E93,".",$F93),IN_1G!$A$2:$Y$3000,15,FALSE))</f>
        <v>0</v>
      </c>
      <c r="R93" s="2318">
        <f>IF(ISERROR(VLOOKUP(CONCATENATE($D93,".",$E93,".",$F93),IN_1G!$A$2:$Y$3000,16,FALSE))=TRUE,"",VLOOKUP(CONCATENATE($D93,".",$E93,".",$F93),IN_1G!$A$2:$Y$3000,16,FALSE))</f>
        <v>0</v>
      </c>
      <c r="S93" s="2318">
        <f>IF(ISERROR(VLOOKUP(CONCATENATE($D93,".",$E93,".",$F93),IN_1G!$A$2:$Y$3000,17,FALSE))=TRUE,"",VLOOKUP(CONCATENATE($D93,".",$E93,".",$F93),IN_1G!$A$2:$Y$3000,17,FALSE))</f>
        <v>0</v>
      </c>
      <c r="T93" s="2318">
        <f>IF(ISERROR(VLOOKUP(CONCATENATE($D93,".",$E93,".",$F93),IN_1G!$A$2:$Y$3000,18,FALSE))=TRUE,"",VLOOKUP(CONCATENATE($D93,".",$E93,".",$F93),IN_1G!$A$2:$Y$3000,18,FALSE))</f>
        <v>0</v>
      </c>
      <c r="U93" s="2318">
        <f>IF(ISERROR(VLOOKUP(CONCATENATE($D93,".",$E93,".",$F93),IN_1G!$A$2:$Y$3000,19,FALSE))=TRUE,"",VLOOKUP(CONCATENATE($D93,".",$E93,".",$F93),IN_1G!$A$2:$Y$3000,19,FALSE))</f>
        <v>0</v>
      </c>
      <c r="V93" s="2318">
        <f>IF(ISERROR(VLOOKUP(CONCATENATE($D93,".",$E93,".",$F93),IN_1G!$A$2:$Y$3000,20,FALSE))=TRUE,"",VLOOKUP(CONCATENATE($D93,".",$E93,".",$F93),IN_1G!$A$2:$Y$3000,20,FALSE))</f>
        <v>0</v>
      </c>
      <c r="W93" s="2318">
        <f>IF(ISERROR(VLOOKUP(CONCATENATE($D93,".",$E93,".",$F93),IN_1G!$A$2:$Y$3000,21,FALSE))=TRUE,"",VLOOKUP(CONCATENATE($D93,".",$E93,".",$F93),IN_1G!$A$2:$Y$3000,21,FALSE))</f>
        <v>0</v>
      </c>
      <c r="X93" s="2318">
        <f>IF(ISERROR(VLOOKUP(CONCATENATE($D93,".",$E93,".",$F93),IN_1G!$A$2:$Y$3000,22,FALSE))=TRUE,"",VLOOKUP(CONCATENATE($D93,".",$E93,".",$F93),IN_1G!$A$2:$Y$3000,22,FALSE))</f>
        <v>0</v>
      </c>
      <c r="Y93" s="2318">
        <f>IF(ISERROR(VLOOKUP(CONCATENATE($D93,".",$E93,".",$F93),IN_1G!$A$2:$Y$3000,23,FALSE))=TRUE,"",VLOOKUP(CONCATENATE($D93,".",$E93,".",$F93),IN_1G!$A$2:$Y$3000,23,FALSE))</f>
        <v>0</v>
      </c>
      <c r="Z93" s="2318">
        <f>IF(ISERROR(VLOOKUP(CONCATENATE($D93,".",$E93,".",$F93),IN_1G!$A$2:$Y$3000,24,FALSE))=TRUE,"",VLOOKUP(CONCATENATE($D93,".",$E93,".",$F93),IN_1G!$A$2:$Y$3000,24,FALSE))</f>
        <v>0</v>
      </c>
      <c r="AA93" s="2318">
        <f>IF(ISERROR(VLOOKUP(CONCATENATE($D93,".",$E93,".",$F93),IN_1G!$A$2:$Y$3000,25,FALSE))=TRUE,"",VLOOKUP(CONCATENATE($D93,".",$E93,".",$F93),IN_1G!$A$2:$Y$3000,25,FALSE))</f>
        <v>0</v>
      </c>
      <c r="AB93" s="2318">
        <f>IF(ISERROR(VLOOKUP(CONCATENATE($D93,".",$E93,".",$F93),IN_1G!$A$2:$AA$3000,26,FALSE))=TRUE,"",VLOOKUP(CONCATENATE($D93,".",$E93,".",$F93),IN_1G!$A$2:$AA$3000,26,FALSE))</f>
        <v>0</v>
      </c>
      <c r="AC93" s="2318">
        <f>IF(ISERROR(VLOOKUP(CONCATENATE($D93,".",$E93,".",$F93),IN_1G!$A$2:$AA$3000,27,FALSE))=TRUE,"",VLOOKUP(CONCATENATE($D93,".",$E93,".",$F93),IN_1G!$A$2:$AA$3000,27,FALSE))</f>
        <v>0</v>
      </c>
      <c r="AD93" s="2296">
        <f t="shared" si="1"/>
        <v>0</v>
      </c>
      <c r="AE93" s="2289"/>
      <c r="AF93" s="2313"/>
      <c r="AG93" s="2313"/>
      <c r="AH93" s="2313"/>
      <c r="AI93" s="2290"/>
      <c r="AJ93" s="2290"/>
      <c r="AK93" s="2290"/>
      <c r="AL93" s="2290"/>
    </row>
    <row r="94" spans="1:38" ht="15" customHeight="1" thickBot="1" x14ac:dyDescent="0.4">
      <c r="A94" s="2763" t="s">
        <v>2584</v>
      </c>
      <c r="B94" s="2766" t="s">
        <v>2585</v>
      </c>
      <c r="C94" s="2308" t="s">
        <v>2564</v>
      </c>
      <c r="D94" s="2295">
        <v>5</v>
      </c>
      <c r="E94" s="2295">
        <v>33</v>
      </c>
      <c r="F94" s="2295">
        <v>88</v>
      </c>
      <c r="G94" s="2318">
        <v>0</v>
      </c>
      <c r="H94" s="2318">
        <f>IF(ISERROR(VLOOKUP(CONCATENATE($D94,".",$E94,".",$F94),IN_1G!$A$2:$Y$3000,6,FALSE))=TRUE,"",VLOOKUP(CONCATENATE($D94,".",$E94,".",$F94),IN_1G!$A$2:$Y$3000,6,FALSE))</f>
        <v>0</v>
      </c>
      <c r="I94" s="2318">
        <f>IF(ISERROR(VLOOKUP(CONCATENATE($D94,".",$E94,".",$F94),IN_1G!$A$2:$Y$3000,7,FALSE))=TRUE,"",VLOOKUP(CONCATENATE($D94,".",$E94,".",$F94),IN_1G!$A$2:$Y$3000,7,FALSE))</f>
        <v>0</v>
      </c>
      <c r="J94" s="2318">
        <f>IF(ISERROR(VLOOKUP(CONCATENATE($D94,".",$E94,".",$F94),IN_1G!$A$2:$Y$3000,8,FALSE))=TRUE,"",VLOOKUP(CONCATENATE($D94,".",$E94,".",$F94),IN_1G!$A$2:$Y$3000,8,FALSE))</f>
        <v>0</v>
      </c>
      <c r="K94" s="2318">
        <f>IF(ISERROR(VLOOKUP(CONCATENATE($D94,".",$E94,".",$F94),IN_1G!$A$2:$Y$3000,9,FALSE))=TRUE,"",VLOOKUP(CONCATENATE($D94,".",$E94,".",$F94),IN_1G!$A$2:$Y$3000,9,FALSE))</f>
        <v>0</v>
      </c>
      <c r="L94" s="2318">
        <f>IF(ISERROR(VLOOKUP(CONCATENATE($D94,".",$E94,".",$F94),IN_1G!$A$2:$Y$3000,10,FALSE))=TRUE,"",VLOOKUP(CONCATENATE($D94,".",$E94,".",$F94),IN_1G!$A$2:$Y$3000,10,FALSE))</f>
        <v>0</v>
      </c>
      <c r="M94" s="2318">
        <f>IF(ISERROR(VLOOKUP(CONCATENATE($D94,".",$E94,".",$F94),IN_1G!$A$2:$Y$3000,11,FALSE))=TRUE,"",VLOOKUP(CONCATENATE($D94,".",$E94,".",$F94),IN_1G!$A$2:$Y$3000,11,FALSE))</f>
        <v>0</v>
      </c>
      <c r="N94" s="2318">
        <f>IF(ISERROR(VLOOKUP(CONCATENATE($D94,".",$E94,".",$F94),IN_1G!$A$2:$Y$3000,12,FALSE))=TRUE,"",VLOOKUP(CONCATENATE($D94,".",$E94,".",$F94),IN_1G!$A$2:$Y$3000,12,FALSE))</f>
        <v>0</v>
      </c>
      <c r="O94" s="2318">
        <f>IF(ISERROR(VLOOKUP(CONCATENATE($D94,".",$E94,".",$F94),IN_1G!$A$2:$Y$3000,13,FALSE))=TRUE,"",VLOOKUP(CONCATENATE($D94,".",$E94,".",$F94),IN_1G!$A$2:$Y$3000,13,FALSE))</f>
        <v>0</v>
      </c>
      <c r="P94" s="2318">
        <f>IF(ISERROR(VLOOKUP(CONCATENATE($D94,".",$E94,".",$F94),IN_1G!$A$2:$Y$3000,14,FALSE))=TRUE,"",VLOOKUP(CONCATENATE($D94,".",$E94,".",$F94),IN_1G!$A$2:$Y$3000,14,FALSE))</f>
        <v>0</v>
      </c>
      <c r="Q94" s="2318">
        <f>IF(ISERROR(VLOOKUP(CONCATENATE($D94,".",$E94,".",$F94),IN_1G!$A$2:$Y$3000,15,FALSE))=TRUE,"",VLOOKUP(CONCATENATE($D94,".",$E94,".",$F94),IN_1G!$A$2:$Y$3000,15,FALSE))</f>
        <v>0</v>
      </c>
      <c r="R94" s="2318">
        <f>IF(ISERROR(VLOOKUP(CONCATENATE($D94,".",$E94,".",$F94),IN_1G!$A$2:$Y$3000,16,FALSE))=TRUE,"",VLOOKUP(CONCATENATE($D94,".",$E94,".",$F94),IN_1G!$A$2:$Y$3000,16,FALSE))</f>
        <v>0</v>
      </c>
      <c r="S94" s="2318">
        <f>IF(ISERROR(VLOOKUP(CONCATENATE($D94,".",$E94,".",$F94),IN_1G!$A$2:$Y$3000,17,FALSE))=TRUE,"",VLOOKUP(CONCATENATE($D94,".",$E94,".",$F94),IN_1G!$A$2:$Y$3000,17,FALSE))</f>
        <v>0</v>
      </c>
      <c r="T94" s="2318">
        <f>IF(ISERROR(VLOOKUP(CONCATENATE($D94,".",$E94,".",$F94),IN_1G!$A$2:$Y$3000,18,FALSE))=TRUE,"",VLOOKUP(CONCATENATE($D94,".",$E94,".",$F94),IN_1G!$A$2:$Y$3000,18,FALSE))</f>
        <v>0</v>
      </c>
      <c r="U94" s="2318">
        <f>IF(ISERROR(VLOOKUP(CONCATENATE($D94,".",$E94,".",$F94),IN_1G!$A$2:$Y$3000,19,FALSE))=TRUE,"",VLOOKUP(CONCATENATE($D94,".",$E94,".",$F94),IN_1G!$A$2:$Y$3000,19,FALSE))</f>
        <v>0</v>
      </c>
      <c r="V94" s="2318">
        <f>IF(ISERROR(VLOOKUP(CONCATENATE($D94,".",$E94,".",$F94),IN_1G!$A$2:$Y$3000,20,FALSE))=TRUE,"",VLOOKUP(CONCATENATE($D94,".",$E94,".",$F94),IN_1G!$A$2:$Y$3000,20,FALSE))</f>
        <v>0</v>
      </c>
      <c r="W94" s="2318">
        <f>IF(ISERROR(VLOOKUP(CONCATENATE($D94,".",$E94,".",$F94),IN_1G!$A$2:$Y$3000,21,FALSE))=TRUE,"",VLOOKUP(CONCATENATE($D94,".",$E94,".",$F94),IN_1G!$A$2:$Y$3000,21,FALSE))</f>
        <v>0</v>
      </c>
      <c r="X94" s="2318">
        <f>IF(ISERROR(VLOOKUP(CONCATENATE($D94,".",$E94,".",$F94),IN_1G!$A$2:$Y$3000,22,FALSE))=TRUE,"",VLOOKUP(CONCATENATE($D94,".",$E94,".",$F94),IN_1G!$A$2:$Y$3000,22,FALSE))</f>
        <v>0</v>
      </c>
      <c r="Y94" s="2318">
        <f>IF(ISERROR(VLOOKUP(CONCATENATE($D94,".",$E94,".",$F94),IN_1G!$A$2:$Y$3000,23,FALSE))=TRUE,"",VLOOKUP(CONCATENATE($D94,".",$E94,".",$F94),IN_1G!$A$2:$Y$3000,23,FALSE))</f>
        <v>0</v>
      </c>
      <c r="Z94" s="2318">
        <f>IF(ISERROR(VLOOKUP(CONCATENATE($D94,".",$E94,".",$F94),IN_1G!$A$2:$Y$3000,24,FALSE))=TRUE,"",VLOOKUP(CONCATENATE($D94,".",$E94,".",$F94),IN_1G!$A$2:$Y$3000,24,FALSE))</f>
        <v>0</v>
      </c>
      <c r="AA94" s="2318">
        <f>IF(ISERROR(VLOOKUP(CONCATENATE($D94,".",$E94,".",$F94),IN_1G!$A$2:$Y$3000,25,FALSE))=TRUE,"",VLOOKUP(CONCATENATE($D94,".",$E94,".",$F94),IN_1G!$A$2:$Y$3000,25,FALSE))</f>
        <v>0</v>
      </c>
      <c r="AB94" s="2318">
        <f>IF(ISERROR(VLOOKUP(CONCATENATE($D94,".",$E94,".",$F94),IN_1G!$A$2:$AA$3000,26,FALSE))=TRUE,"",VLOOKUP(CONCATENATE($D94,".",$E94,".",$F94),IN_1G!$A$2:$AA$3000,26,FALSE))</f>
        <v>0</v>
      </c>
      <c r="AC94" s="2318">
        <f>IF(ISERROR(VLOOKUP(CONCATENATE($D94,".",$E94,".",$F94),IN_1G!$A$2:$AA$3000,27,FALSE))=TRUE,"",VLOOKUP(CONCATENATE($D94,".",$E94,".",$F94),IN_1G!$A$2:$AA$3000,27,FALSE))</f>
        <v>0</v>
      </c>
      <c r="AD94" s="2296">
        <f t="shared" si="1"/>
        <v>0</v>
      </c>
      <c r="AE94" s="2289"/>
      <c r="AF94" s="2313"/>
      <c r="AG94" s="2313"/>
      <c r="AH94" s="2313"/>
      <c r="AI94" s="2297"/>
      <c r="AJ94" s="2297"/>
      <c r="AK94" s="2297"/>
      <c r="AL94" s="2297"/>
    </row>
    <row r="95" spans="1:38" ht="15" customHeight="1" thickBot="1" x14ac:dyDescent="0.4">
      <c r="A95" s="2764"/>
      <c r="B95" s="2767"/>
      <c r="C95" s="2309" t="s">
        <v>2586</v>
      </c>
      <c r="D95" s="2295">
        <v>5</v>
      </c>
      <c r="E95" s="2295">
        <v>33</v>
      </c>
      <c r="F95" s="2293">
        <v>89</v>
      </c>
      <c r="G95" s="2318">
        <v>0</v>
      </c>
      <c r="H95" s="2318">
        <f>IF(ISERROR(VLOOKUP(CONCATENATE($D95,".",$E95,".",$F95),IN_1G!$A$2:$Y$3000,6,FALSE))=TRUE,"",VLOOKUP(CONCATENATE($D95,".",$E95,".",$F95),IN_1G!$A$2:$Y$3000,6,FALSE))</f>
        <v>0</v>
      </c>
      <c r="I95" s="2318">
        <f>IF(ISERROR(VLOOKUP(CONCATENATE($D95,".",$E95,".",$F95),IN_1G!$A$2:$Y$3000,7,FALSE))=TRUE,"",VLOOKUP(CONCATENATE($D95,".",$E95,".",$F95),IN_1G!$A$2:$Y$3000,7,FALSE))</f>
        <v>0</v>
      </c>
      <c r="J95" s="2318">
        <f>IF(ISERROR(VLOOKUP(CONCATENATE($D95,".",$E95,".",$F95),IN_1G!$A$2:$Y$3000,8,FALSE))=TRUE,"",VLOOKUP(CONCATENATE($D95,".",$E95,".",$F95),IN_1G!$A$2:$Y$3000,8,FALSE))</f>
        <v>0</v>
      </c>
      <c r="K95" s="2318">
        <f>IF(ISERROR(VLOOKUP(CONCATENATE($D95,".",$E95,".",$F95),IN_1G!$A$2:$Y$3000,9,FALSE))=TRUE,"",VLOOKUP(CONCATENATE($D95,".",$E95,".",$F95),IN_1G!$A$2:$Y$3000,9,FALSE))</f>
        <v>0</v>
      </c>
      <c r="L95" s="2318">
        <f>IF(ISERROR(VLOOKUP(CONCATENATE($D95,".",$E95,".",$F95),IN_1G!$A$2:$Y$3000,10,FALSE))=TRUE,"",VLOOKUP(CONCATENATE($D95,".",$E95,".",$F95),IN_1G!$A$2:$Y$3000,10,FALSE))</f>
        <v>0</v>
      </c>
      <c r="M95" s="2318">
        <f>IF(ISERROR(VLOOKUP(CONCATENATE($D95,".",$E95,".",$F95),IN_1G!$A$2:$Y$3000,11,FALSE))=TRUE,"",VLOOKUP(CONCATENATE($D95,".",$E95,".",$F95),IN_1G!$A$2:$Y$3000,11,FALSE))</f>
        <v>0</v>
      </c>
      <c r="N95" s="2318">
        <f>IF(ISERROR(VLOOKUP(CONCATENATE($D95,".",$E95,".",$F95),IN_1G!$A$2:$Y$3000,12,FALSE))=TRUE,"",VLOOKUP(CONCATENATE($D95,".",$E95,".",$F95),IN_1G!$A$2:$Y$3000,12,FALSE))</f>
        <v>0</v>
      </c>
      <c r="O95" s="2318">
        <f>IF(ISERROR(VLOOKUP(CONCATENATE($D95,".",$E95,".",$F95),IN_1G!$A$2:$Y$3000,13,FALSE))=TRUE,"",VLOOKUP(CONCATENATE($D95,".",$E95,".",$F95),IN_1G!$A$2:$Y$3000,13,FALSE))</f>
        <v>0</v>
      </c>
      <c r="P95" s="2318">
        <f>IF(ISERROR(VLOOKUP(CONCATENATE($D95,".",$E95,".",$F95),IN_1G!$A$2:$Y$3000,14,FALSE))=TRUE,"",VLOOKUP(CONCATENATE($D95,".",$E95,".",$F95),IN_1G!$A$2:$Y$3000,14,FALSE))</f>
        <v>0</v>
      </c>
      <c r="Q95" s="2318">
        <f>IF(ISERROR(VLOOKUP(CONCATENATE($D95,".",$E95,".",$F95),IN_1G!$A$2:$Y$3000,15,FALSE))=TRUE,"",VLOOKUP(CONCATENATE($D95,".",$E95,".",$F95),IN_1G!$A$2:$Y$3000,15,FALSE))</f>
        <v>0</v>
      </c>
      <c r="R95" s="2318">
        <f>IF(ISERROR(VLOOKUP(CONCATENATE($D95,".",$E95,".",$F95),IN_1G!$A$2:$Y$3000,16,FALSE))=TRUE,"",VLOOKUP(CONCATENATE($D95,".",$E95,".",$F95),IN_1G!$A$2:$Y$3000,16,FALSE))</f>
        <v>0</v>
      </c>
      <c r="S95" s="2318">
        <f>IF(ISERROR(VLOOKUP(CONCATENATE($D95,".",$E95,".",$F95),IN_1G!$A$2:$Y$3000,17,FALSE))=TRUE,"",VLOOKUP(CONCATENATE($D95,".",$E95,".",$F95),IN_1G!$A$2:$Y$3000,17,FALSE))</f>
        <v>0</v>
      </c>
      <c r="T95" s="2318">
        <f>IF(ISERROR(VLOOKUP(CONCATENATE($D95,".",$E95,".",$F95),IN_1G!$A$2:$Y$3000,18,FALSE))=TRUE,"",VLOOKUP(CONCATENATE($D95,".",$E95,".",$F95),IN_1G!$A$2:$Y$3000,18,FALSE))</f>
        <v>0</v>
      </c>
      <c r="U95" s="2318">
        <f>IF(ISERROR(VLOOKUP(CONCATENATE($D95,".",$E95,".",$F95),IN_1G!$A$2:$Y$3000,19,FALSE))=TRUE,"",VLOOKUP(CONCATENATE($D95,".",$E95,".",$F95),IN_1G!$A$2:$Y$3000,19,FALSE))</f>
        <v>0</v>
      </c>
      <c r="V95" s="2318">
        <f>IF(ISERROR(VLOOKUP(CONCATENATE($D95,".",$E95,".",$F95),IN_1G!$A$2:$Y$3000,20,FALSE))=TRUE,"",VLOOKUP(CONCATENATE($D95,".",$E95,".",$F95),IN_1G!$A$2:$Y$3000,20,FALSE))</f>
        <v>0</v>
      </c>
      <c r="W95" s="2318">
        <f>IF(ISERROR(VLOOKUP(CONCATENATE($D95,".",$E95,".",$F95),IN_1G!$A$2:$Y$3000,21,FALSE))=TRUE,"",VLOOKUP(CONCATENATE($D95,".",$E95,".",$F95),IN_1G!$A$2:$Y$3000,21,FALSE))</f>
        <v>0</v>
      </c>
      <c r="X95" s="2318">
        <f>IF(ISERROR(VLOOKUP(CONCATENATE($D95,".",$E95,".",$F95),IN_1G!$A$2:$Y$3000,22,FALSE))=TRUE,"",VLOOKUP(CONCATENATE($D95,".",$E95,".",$F95),IN_1G!$A$2:$Y$3000,22,FALSE))</f>
        <v>0</v>
      </c>
      <c r="Y95" s="2318">
        <f>IF(ISERROR(VLOOKUP(CONCATENATE($D95,".",$E95,".",$F95),IN_1G!$A$2:$Y$3000,23,FALSE))=TRUE,"",VLOOKUP(CONCATENATE($D95,".",$E95,".",$F95),IN_1G!$A$2:$Y$3000,23,FALSE))</f>
        <v>0</v>
      </c>
      <c r="Z95" s="2318">
        <f>IF(ISERROR(VLOOKUP(CONCATENATE($D95,".",$E95,".",$F95),IN_1G!$A$2:$Y$3000,24,FALSE))=TRUE,"",VLOOKUP(CONCATENATE($D95,".",$E95,".",$F95),IN_1G!$A$2:$Y$3000,24,FALSE))</f>
        <v>0</v>
      </c>
      <c r="AA95" s="2318">
        <f>IF(ISERROR(VLOOKUP(CONCATENATE($D95,".",$E95,".",$F95),IN_1G!$A$2:$Y$3000,25,FALSE))=TRUE,"",VLOOKUP(CONCATENATE($D95,".",$E95,".",$F95),IN_1G!$A$2:$Y$3000,25,FALSE))</f>
        <v>0</v>
      </c>
      <c r="AB95" s="2318">
        <f>IF(ISERROR(VLOOKUP(CONCATENATE($D95,".",$E95,".",$F95),IN_1G!$A$2:$AA$3000,26,FALSE))=TRUE,"",VLOOKUP(CONCATENATE($D95,".",$E95,".",$F95),IN_1G!$A$2:$AA$3000,26,FALSE))</f>
        <v>0</v>
      </c>
      <c r="AC95" s="2318">
        <f>IF(ISERROR(VLOOKUP(CONCATENATE($D95,".",$E95,".",$F95),IN_1G!$A$2:$AA$3000,27,FALSE))=TRUE,"",VLOOKUP(CONCATENATE($D95,".",$E95,".",$F95),IN_1G!$A$2:$AA$3000,27,FALSE))</f>
        <v>0</v>
      </c>
      <c r="AD95" s="2296">
        <f t="shared" si="1"/>
        <v>0</v>
      </c>
      <c r="AE95" s="2289"/>
      <c r="AF95" s="2313"/>
      <c r="AG95" s="2313"/>
      <c r="AH95" s="2313"/>
      <c r="AI95" s="2297"/>
      <c r="AJ95" s="2297"/>
      <c r="AK95" s="2297"/>
      <c r="AL95" s="2297"/>
    </row>
    <row r="96" spans="1:38" ht="28.2" customHeight="1" thickBot="1" x14ac:dyDescent="0.4">
      <c r="A96" s="2764"/>
      <c r="B96" s="2767"/>
      <c r="C96" s="2309" t="s">
        <v>2587</v>
      </c>
      <c r="D96" s="2295">
        <v>5</v>
      </c>
      <c r="E96" s="2295">
        <v>33</v>
      </c>
      <c r="F96" s="2295">
        <v>90</v>
      </c>
      <c r="G96" s="2318">
        <v>0</v>
      </c>
      <c r="H96" s="2318">
        <f>IF(ISERROR(VLOOKUP(CONCATENATE($D96,".",$E96,".",$F96),IN_1G!$A$2:$Y$3000,6,FALSE))=TRUE,"",VLOOKUP(CONCATENATE($D96,".",$E96,".",$F96),IN_1G!$A$2:$Y$3000,6,FALSE))</f>
        <v>0</v>
      </c>
      <c r="I96" s="2318">
        <f>IF(ISERROR(VLOOKUP(CONCATENATE($D96,".",$E96,".",$F96),IN_1G!$A$2:$Y$3000,7,FALSE))=TRUE,"",VLOOKUP(CONCATENATE($D96,".",$E96,".",$F96),IN_1G!$A$2:$Y$3000,7,FALSE))</f>
        <v>0</v>
      </c>
      <c r="J96" s="2318">
        <f>IF(ISERROR(VLOOKUP(CONCATENATE($D96,".",$E96,".",$F96),IN_1G!$A$2:$Y$3000,8,FALSE))=TRUE,"",VLOOKUP(CONCATENATE($D96,".",$E96,".",$F96),IN_1G!$A$2:$Y$3000,8,FALSE))</f>
        <v>0</v>
      </c>
      <c r="K96" s="2318">
        <f>IF(ISERROR(VLOOKUP(CONCATENATE($D96,".",$E96,".",$F96),IN_1G!$A$2:$Y$3000,9,FALSE))=TRUE,"",VLOOKUP(CONCATENATE($D96,".",$E96,".",$F96),IN_1G!$A$2:$Y$3000,9,FALSE))</f>
        <v>0</v>
      </c>
      <c r="L96" s="2318">
        <f>IF(ISERROR(VLOOKUP(CONCATENATE($D96,".",$E96,".",$F96),IN_1G!$A$2:$Y$3000,10,FALSE))=TRUE,"",VLOOKUP(CONCATENATE($D96,".",$E96,".",$F96),IN_1G!$A$2:$Y$3000,10,FALSE))</f>
        <v>0</v>
      </c>
      <c r="M96" s="2318">
        <f>IF(ISERROR(VLOOKUP(CONCATENATE($D96,".",$E96,".",$F96),IN_1G!$A$2:$Y$3000,11,FALSE))=TRUE,"",VLOOKUP(CONCATENATE($D96,".",$E96,".",$F96),IN_1G!$A$2:$Y$3000,11,FALSE))</f>
        <v>0</v>
      </c>
      <c r="N96" s="2318">
        <f>IF(ISERROR(VLOOKUP(CONCATENATE($D96,".",$E96,".",$F96),IN_1G!$A$2:$Y$3000,12,FALSE))=TRUE,"",VLOOKUP(CONCATENATE($D96,".",$E96,".",$F96),IN_1G!$A$2:$Y$3000,12,FALSE))</f>
        <v>0</v>
      </c>
      <c r="O96" s="2318">
        <f>IF(ISERROR(VLOOKUP(CONCATENATE($D96,".",$E96,".",$F96),IN_1G!$A$2:$Y$3000,13,FALSE))=TRUE,"",VLOOKUP(CONCATENATE($D96,".",$E96,".",$F96),IN_1G!$A$2:$Y$3000,13,FALSE))</f>
        <v>0</v>
      </c>
      <c r="P96" s="2318">
        <f>IF(ISERROR(VLOOKUP(CONCATENATE($D96,".",$E96,".",$F96),IN_1G!$A$2:$Y$3000,14,FALSE))=TRUE,"",VLOOKUP(CONCATENATE($D96,".",$E96,".",$F96),IN_1G!$A$2:$Y$3000,14,FALSE))</f>
        <v>0</v>
      </c>
      <c r="Q96" s="2318">
        <f>IF(ISERROR(VLOOKUP(CONCATENATE($D96,".",$E96,".",$F96),IN_1G!$A$2:$Y$3000,15,FALSE))=TRUE,"",VLOOKUP(CONCATENATE($D96,".",$E96,".",$F96),IN_1G!$A$2:$Y$3000,15,FALSE))</f>
        <v>0</v>
      </c>
      <c r="R96" s="2318">
        <f>IF(ISERROR(VLOOKUP(CONCATENATE($D96,".",$E96,".",$F96),IN_1G!$A$2:$Y$3000,16,FALSE))=TRUE,"",VLOOKUP(CONCATENATE($D96,".",$E96,".",$F96),IN_1G!$A$2:$Y$3000,16,FALSE))</f>
        <v>0</v>
      </c>
      <c r="S96" s="2318">
        <f>IF(ISERROR(VLOOKUP(CONCATENATE($D96,".",$E96,".",$F96),IN_1G!$A$2:$Y$3000,17,FALSE))=TRUE,"",VLOOKUP(CONCATENATE($D96,".",$E96,".",$F96),IN_1G!$A$2:$Y$3000,17,FALSE))</f>
        <v>0</v>
      </c>
      <c r="T96" s="2318">
        <f>IF(ISERROR(VLOOKUP(CONCATENATE($D96,".",$E96,".",$F96),IN_1G!$A$2:$Y$3000,18,FALSE))=TRUE,"",VLOOKUP(CONCATENATE($D96,".",$E96,".",$F96),IN_1G!$A$2:$Y$3000,18,FALSE))</f>
        <v>0</v>
      </c>
      <c r="U96" s="2318">
        <f>IF(ISERROR(VLOOKUP(CONCATENATE($D96,".",$E96,".",$F96),IN_1G!$A$2:$Y$3000,19,FALSE))=TRUE,"",VLOOKUP(CONCATENATE($D96,".",$E96,".",$F96),IN_1G!$A$2:$Y$3000,19,FALSE))</f>
        <v>0</v>
      </c>
      <c r="V96" s="2318">
        <f>IF(ISERROR(VLOOKUP(CONCATENATE($D96,".",$E96,".",$F96),IN_1G!$A$2:$Y$3000,20,FALSE))=TRUE,"",VLOOKUP(CONCATENATE($D96,".",$E96,".",$F96),IN_1G!$A$2:$Y$3000,20,FALSE))</f>
        <v>0</v>
      </c>
      <c r="W96" s="2318">
        <f>IF(ISERROR(VLOOKUP(CONCATENATE($D96,".",$E96,".",$F96),IN_1G!$A$2:$Y$3000,21,FALSE))=TRUE,"",VLOOKUP(CONCATENATE($D96,".",$E96,".",$F96),IN_1G!$A$2:$Y$3000,21,FALSE))</f>
        <v>0</v>
      </c>
      <c r="X96" s="2318">
        <f>IF(ISERROR(VLOOKUP(CONCATENATE($D96,".",$E96,".",$F96),IN_1G!$A$2:$Y$3000,22,FALSE))=TRUE,"",VLOOKUP(CONCATENATE($D96,".",$E96,".",$F96),IN_1G!$A$2:$Y$3000,22,FALSE))</f>
        <v>0</v>
      </c>
      <c r="Y96" s="2318">
        <f>IF(ISERROR(VLOOKUP(CONCATENATE($D96,".",$E96,".",$F96),IN_1G!$A$2:$Y$3000,23,FALSE))=TRUE,"",VLOOKUP(CONCATENATE($D96,".",$E96,".",$F96),IN_1G!$A$2:$Y$3000,23,FALSE))</f>
        <v>0</v>
      </c>
      <c r="Z96" s="2318">
        <f>IF(ISERROR(VLOOKUP(CONCATENATE($D96,".",$E96,".",$F96),IN_1G!$A$2:$Y$3000,24,FALSE))=TRUE,"",VLOOKUP(CONCATENATE($D96,".",$E96,".",$F96),IN_1G!$A$2:$Y$3000,24,FALSE))</f>
        <v>0</v>
      </c>
      <c r="AA96" s="2318">
        <f>IF(ISERROR(VLOOKUP(CONCATENATE($D96,".",$E96,".",$F96),IN_1G!$A$2:$Y$3000,25,FALSE))=TRUE,"",VLOOKUP(CONCATENATE($D96,".",$E96,".",$F96),IN_1G!$A$2:$Y$3000,25,FALSE))</f>
        <v>0</v>
      </c>
      <c r="AB96" s="2318">
        <f>IF(ISERROR(VLOOKUP(CONCATENATE($D96,".",$E96,".",$F96),IN_1G!$A$2:$AA$3000,26,FALSE))=TRUE,"",VLOOKUP(CONCATENATE($D96,".",$E96,".",$F96),IN_1G!$A$2:$AA$3000,26,FALSE))</f>
        <v>0</v>
      </c>
      <c r="AC96" s="2318">
        <f>IF(ISERROR(VLOOKUP(CONCATENATE($D96,".",$E96,".",$F96),IN_1G!$A$2:$AA$3000,27,FALSE))=TRUE,"",VLOOKUP(CONCATENATE($D96,".",$E96,".",$F96),IN_1G!$A$2:$AA$3000,27,FALSE))</f>
        <v>0</v>
      </c>
      <c r="AD96" s="2296">
        <f t="shared" si="1"/>
        <v>0</v>
      </c>
      <c r="AE96" s="2289"/>
      <c r="AF96" s="2313"/>
      <c r="AG96" s="2313"/>
      <c r="AH96" s="2313"/>
      <c r="AI96" s="2297"/>
      <c r="AJ96" s="2297"/>
      <c r="AK96" s="2297"/>
      <c r="AL96" s="2297"/>
    </row>
    <row r="97" spans="1:38" ht="42" customHeight="1" thickBot="1" x14ac:dyDescent="0.4">
      <c r="A97" s="2764"/>
      <c r="B97" s="2768"/>
      <c r="C97" s="2309" t="s">
        <v>2588</v>
      </c>
      <c r="D97" s="2295">
        <v>5</v>
      </c>
      <c r="E97" s="2295">
        <v>33</v>
      </c>
      <c r="F97" s="2293">
        <v>91</v>
      </c>
      <c r="G97" s="2318">
        <v>0</v>
      </c>
      <c r="H97" s="2318">
        <f>IF(ISERROR(VLOOKUP(CONCATENATE($D97,".",$E97,".",$F97),IN_1G!$A$2:$Y$3000,6,FALSE))=TRUE,"",VLOOKUP(CONCATENATE($D97,".",$E97,".",$F97),IN_1G!$A$2:$Y$3000,6,FALSE))</f>
        <v>0</v>
      </c>
      <c r="I97" s="2318">
        <f>IF(ISERROR(VLOOKUP(CONCATENATE($D97,".",$E97,".",$F97),IN_1G!$A$2:$Y$3000,7,FALSE))=TRUE,"",VLOOKUP(CONCATENATE($D97,".",$E97,".",$F97),IN_1G!$A$2:$Y$3000,7,FALSE))</f>
        <v>0</v>
      </c>
      <c r="J97" s="2318">
        <f>IF(ISERROR(VLOOKUP(CONCATENATE($D97,".",$E97,".",$F97),IN_1G!$A$2:$Y$3000,8,FALSE))=TRUE,"",VLOOKUP(CONCATENATE($D97,".",$E97,".",$F97),IN_1G!$A$2:$Y$3000,8,FALSE))</f>
        <v>0</v>
      </c>
      <c r="K97" s="2318">
        <f>IF(ISERROR(VLOOKUP(CONCATENATE($D97,".",$E97,".",$F97),IN_1G!$A$2:$Y$3000,9,FALSE))=TRUE,"",VLOOKUP(CONCATENATE($D97,".",$E97,".",$F97),IN_1G!$A$2:$Y$3000,9,FALSE))</f>
        <v>0</v>
      </c>
      <c r="L97" s="2318">
        <f>IF(ISERROR(VLOOKUP(CONCATENATE($D97,".",$E97,".",$F97),IN_1G!$A$2:$Y$3000,10,FALSE))=TRUE,"",VLOOKUP(CONCATENATE($D97,".",$E97,".",$F97),IN_1G!$A$2:$Y$3000,10,FALSE))</f>
        <v>0</v>
      </c>
      <c r="M97" s="2318">
        <f>IF(ISERROR(VLOOKUP(CONCATENATE($D97,".",$E97,".",$F97),IN_1G!$A$2:$Y$3000,11,FALSE))=TRUE,"",VLOOKUP(CONCATENATE($D97,".",$E97,".",$F97),IN_1G!$A$2:$Y$3000,11,FALSE))</f>
        <v>0</v>
      </c>
      <c r="N97" s="2318">
        <f>IF(ISERROR(VLOOKUP(CONCATENATE($D97,".",$E97,".",$F97),IN_1G!$A$2:$Y$3000,12,FALSE))=TRUE,"",VLOOKUP(CONCATENATE($D97,".",$E97,".",$F97),IN_1G!$A$2:$Y$3000,12,FALSE))</f>
        <v>0</v>
      </c>
      <c r="O97" s="2318">
        <f>IF(ISERROR(VLOOKUP(CONCATENATE($D97,".",$E97,".",$F97),IN_1G!$A$2:$Y$3000,13,FALSE))=TRUE,"",VLOOKUP(CONCATENATE($D97,".",$E97,".",$F97),IN_1G!$A$2:$Y$3000,13,FALSE))</f>
        <v>0</v>
      </c>
      <c r="P97" s="2318">
        <f>IF(ISERROR(VLOOKUP(CONCATENATE($D97,".",$E97,".",$F97),IN_1G!$A$2:$Y$3000,14,FALSE))=TRUE,"",VLOOKUP(CONCATENATE($D97,".",$E97,".",$F97),IN_1G!$A$2:$Y$3000,14,FALSE))</f>
        <v>0</v>
      </c>
      <c r="Q97" s="2318">
        <f>IF(ISERROR(VLOOKUP(CONCATENATE($D97,".",$E97,".",$F97),IN_1G!$A$2:$Y$3000,15,FALSE))=TRUE,"",VLOOKUP(CONCATENATE($D97,".",$E97,".",$F97),IN_1G!$A$2:$Y$3000,15,FALSE))</f>
        <v>0</v>
      </c>
      <c r="R97" s="2318">
        <f>IF(ISERROR(VLOOKUP(CONCATENATE($D97,".",$E97,".",$F97),IN_1G!$A$2:$Y$3000,16,FALSE))=TRUE,"",VLOOKUP(CONCATENATE($D97,".",$E97,".",$F97),IN_1G!$A$2:$Y$3000,16,FALSE))</f>
        <v>0</v>
      </c>
      <c r="S97" s="2318">
        <f>IF(ISERROR(VLOOKUP(CONCATENATE($D97,".",$E97,".",$F97),IN_1G!$A$2:$Y$3000,17,FALSE))=TRUE,"",VLOOKUP(CONCATENATE($D97,".",$E97,".",$F97),IN_1G!$A$2:$Y$3000,17,FALSE))</f>
        <v>0</v>
      </c>
      <c r="T97" s="2318">
        <f>IF(ISERROR(VLOOKUP(CONCATENATE($D97,".",$E97,".",$F97),IN_1G!$A$2:$Y$3000,18,FALSE))=TRUE,"",VLOOKUP(CONCATENATE($D97,".",$E97,".",$F97),IN_1G!$A$2:$Y$3000,18,FALSE))</f>
        <v>0</v>
      </c>
      <c r="U97" s="2318">
        <f>IF(ISERROR(VLOOKUP(CONCATENATE($D97,".",$E97,".",$F97),IN_1G!$A$2:$Y$3000,19,FALSE))=TRUE,"",VLOOKUP(CONCATENATE($D97,".",$E97,".",$F97),IN_1G!$A$2:$Y$3000,19,FALSE))</f>
        <v>0</v>
      </c>
      <c r="V97" s="2318">
        <f>IF(ISERROR(VLOOKUP(CONCATENATE($D97,".",$E97,".",$F97),IN_1G!$A$2:$Y$3000,20,FALSE))=TRUE,"",VLOOKUP(CONCATENATE($D97,".",$E97,".",$F97),IN_1G!$A$2:$Y$3000,20,FALSE))</f>
        <v>0</v>
      </c>
      <c r="W97" s="2318">
        <f>IF(ISERROR(VLOOKUP(CONCATENATE($D97,".",$E97,".",$F97),IN_1G!$A$2:$Y$3000,21,FALSE))=TRUE,"",VLOOKUP(CONCATENATE($D97,".",$E97,".",$F97),IN_1G!$A$2:$Y$3000,21,FALSE))</f>
        <v>0</v>
      </c>
      <c r="X97" s="2318">
        <f>IF(ISERROR(VLOOKUP(CONCATENATE($D97,".",$E97,".",$F97),IN_1G!$A$2:$Y$3000,22,FALSE))=TRUE,"",VLOOKUP(CONCATENATE($D97,".",$E97,".",$F97),IN_1G!$A$2:$Y$3000,22,FALSE))</f>
        <v>0</v>
      </c>
      <c r="Y97" s="2318">
        <f>IF(ISERROR(VLOOKUP(CONCATENATE($D97,".",$E97,".",$F97),IN_1G!$A$2:$Y$3000,23,FALSE))=TRUE,"",VLOOKUP(CONCATENATE($D97,".",$E97,".",$F97),IN_1G!$A$2:$Y$3000,23,FALSE))</f>
        <v>0</v>
      </c>
      <c r="Z97" s="2318">
        <f>IF(ISERROR(VLOOKUP(CONCATENATE($D97,".",$E97,".",$F97),IN_1G!$A$2:$Y$3000,24,FALSE))=TRUE,"",VLOOKUP(CONCATENATE($D97,".",$E97,".",$F97),IN_1G!$A$2:$Y$3000,24,FALSE))</f>
        <v>0</v>
      </c>
      <c r="AA97" s="2318">
        <f>IF(ISERROR(VLOOKUP(CONCATENATE($D97,".",$E97,".",$F97),IN_1G!$A$2:$Y$3000,25,FALSE))=TRUE,"",VLOOKUP(CONCATENATE($D97,".",$E97,".",$F97),IN_1G!$A$2:$Y$3000,25,FALSE))</f>
        <v>0</v>
      </c>
      <c r="AB97" s="2318">
        <f>IF(ISERROR(VLOOKUP(CONCATENATE($D97,".",$E97,".",$F97),IN_1G!$A$2:$AA$3000,26,FALSE))=TRUE,"",VLOOKUP(CONCATENATE($D97,".",$E97,".",$F97),IN_1G!$A$2:$AA$3000,26,FALSE))</f>
        <v>0</v>
      </c>
      <c r="AC97" s="2318">
        <f>IF(ISERROR(VLOOKUP(CONCATENATE($D97,".",$E97,".",$F97),IN_1G!$A$2:$AA$3000,27,FALSE))=TRUE,"",VLOOKUP(CONCATENATE($D97,".",$E97,".",$F97),IN_1G!$A$2:$AA$3000,27,FALSE))</f>
        <v>0</v>
      </c>
      <c r="AD97" s="2296">
        <f t="shared" si="1"/>
        <v>0</v>
      </c>
      <c r="AE97" s="2289"/>
      <c r="AF97" s="2313"/>
      <c r="AG97" s="2313"/>
      <c r="AH97" s="2313"/>
      <c r="AI97" s="2297"/>
      <c r="AJ97" s="2297"/>
      <c r="AK97" s="2297"/>
      <c r="AL97" s="2297"/>
    </row>
    <row r="98" spans="1:38" ht="15" customHeight="1" thickBot="1" x14ac:dyDescent="0.4">
      <c r="A98" s="2764"/>
      <c r="B98" s="2766" t="s">
        <v>2589</v>
      </c>
      <c r="C98" s="2309" t="s">
        <v>2564</v>
      </c>
      <c r="D98" s="2295">
        <v>5</v>
      </c>
      <c r="E98" s="2295">
        <v>34</v>
      </c>
      <c r="F98" s="2295">
        <v>92</v>
      </c>
      <c r="G98" s="2318">
        <v>0</v>
      </c>
      <c r="H98" s="2318">
        <f>IF(ISERROR(VLOOKUP(CONCATENATE($D98,".",$E98,".",$F98),IN_1G!$A$2:$Y$3000,6,FALSE))=TRUE,"",VLOOKUP(CONCATENATE($D98,".",$E98,".",$F98),IN_1G!$A$2:$Y$3000,6,FALSE))</f>
        <v>0</v>
      </c>
      <c r="I98" s="2318">
        <f>IF(ISERROR(VLOOKUP(CONCATENATE($D98,".",$E98,".",$F98),IN_1G!$A$2:$Y$3000,7,FALSE))=TRUE,"",VLOOKUP(CONCATENATE($D98,".",$E98,".",$F98),IN_1G!$A$2:$Y$3000,7,FALSE))</f>
        <v>0</v>
      </c>
      <c r="J98" s="2318">
        <f>IF(ISERROR(VLOOKUP(CONCATENATE($D98,".",$E98,".",$F98),IN_1G!$A$2:$Y$3000,8,FALSE))=TRUE,"",VLOOKUP(CONCATENATE($D98,".",$E98,".",$F98),IN_1G!$A$2:$Y$3000,8,FALSE))</f>
        <v>0</v>
      </c>
      <c r="K98" s="2318">
        <f>IF(ISERROR(VLOOKUP(CONCATENATE($D98,".",$E98,".",$F98),IN_1G!$A$2:$Y$3000,9,FALSE))=TRUE,"",VLOOKUP(CONCATENATE($D98,".",$E98,".",$F98),IN_1G!$A$2:$Y$3000,9,FALSE))</f>
        <v>0</v>
      </c>
      <c r="L98" s="2318">
        <f>IF(ISERROR(VLOOKUP(CONCATENATE($D98,".",$E98,".",$F98),IN_1G!$A$2:$Y$3000,10,FALSE))=TRUE,"",VLOOKUP(CONCATENATE($D98,".",$E98,".",$F98),IN_1G!$A$2:$Y$3000,10,FALSE))</f>
        <v>0</v>
      </c>
      <c r="M98" s="2318">
        <f>IF(ISERROR(VLOOKUP(CONCATENATE($D98,".",$E98,".",$F98),IN_1G!$A$2:$Y$3000,11,FALSE))=TRUE,"",VLOOKUP(CONCATENATE($D98,".",$E98,".",$F98),IN_1G!$A$2:$Y$3000,11,FALSE))</f>
        <v>0</v>
      </c>
      <c r="N98" s="2318">
        <f>IF(ISERROR(VLOOKUP(CONCATENATE($D98,".",$E98,".",$F98),IN_1G!$A$2:$Y$3000,12,FALSE))=TRUE,"",VLOOKUP(CONCATENATE($D98,".",$E98,".",$F98),IN_1G!$A$2:$Y$3000,12,FALSE))</f>
        <v>0</v>
      </c>
      <c r="O98" s="2318">
        <f>IF(ISERROR(VLOOKUP(CONCATENATE($D98,".",$E98,".",$F98),IN_1G!$A$2:$Y$3000,13,FALSE))=TRUE,"",VLOOKUP(CONCATENATE($D98,".",$E98,".",$F98),IN_1G!$A$2:$Y$3000,13,FALSE))</f>
        <v>0</v>
      </c>
      <c r="P98" s="2318">
        <f>IF(ISERROR(VLOOKUP(CONCATENATE($D98,".",$E98,".",$F98),IN_1G!$A$2:$Y$3000,14,FALSE))=TRUE,"",VLOOKUP(CONCATENATE($D98,".",$E98,".",$F98),IN_1G!$A$2:$Y$3000,14,FALSE))</f>
        <v>0</v>
      </c>
      <c r="Q98" s="2318">
        <f>IF(ISERROR(VLOOKUP(CONCATENATE($D98,".",$E98,".",$F98),IN_1G!$A$2:$Y$3000,15,FALSE))=TRUE,"",VLOOKUP(CONCATENATE($D98,".",$E98,".",$F98),IN_1G!$A$2:$Y$3000,15,FALSE))</f>
        <v>0</v>
      </c>
      <c r="R98" s="2318">
        <f>IF(ISERROR(VLOOKUP(CONCATENATE($D98,".",$E98,".",$F98),IN_1G!$A$2:$Y$3000,16,FALSE))=TRUE,"",VLOOKUP(CONCATENATE($D98,".",$E98,".",$F98),IN_1G!$A$2:$Y$3000,16,FALSE))</f>
        <v>0</v>
      </c>
      <c r="S98" s="2318">
        <f>IF(ISERROR(VLOOKUP(CONCATENATE($D98,".",$E98,".",$F98),IN_1G!$A$2:$Y$3000,17,FALSE))=TRUE,"",VLOOKUP(CONCATENATE($D98,".",$E98,".",$F98),IN_1G!$A$2:$Y$3000,17,FALSE))</f>
        <v>0</v>
      </c>
      <c r="T98" s="2318">
        <f>IF(ISERROR(VLOOKUP(CONCATENATE($D98,".",$E98,".",$F98),IN_1G!$A$2:$Y$3000,18,FALSE))=TRUE,"",VLOOKUP(CONCATENATE($D98,".",$E98,".",$F98),IN_1G!$A$2:$Y$3000,18,FALSE))</f>
        <v>0</v>
      </c>
      <c r="U98" s="2318">
        <f>IF(ISERROR(VLOOKUP(CONCATENATE($D98,".",$E98,".",$F98),IN_1G!$A$2:$Y$3000,19,FALSE))=TRUE,"",VLOOKUP(CONCATENATE($D98,".",$E98,".",$F98),IN_1G!$A$2:$Y$3000,19,FALSE))</f>
        <v>0</v>
      </c>
      <c r="V98" s="2318">
        <f>IF(ISERROR(VLOOKUP(CONCATENATE($D98,".",$E98,".",$F98),IN_1G!$A$2:$Y$3000,20,FALSE))=TRUE,"",VLOOKUP(CONCATENATE($D98,".",$E98,".",$F98),IN_1G!$A$2:$Y$3000,20,FALSE))</f>
        <v>0</v>
      </c>
      <c r="W98" s="2318">
        <f>IF(ISERROR(VLOOKUP(CONCATENATE($D98,".",$E98,".",$F98),IN_1G!$A$2:$Y$3000,21,FALSE))=TRUE,"",VLOOKUP(CONCATENATE($D98,".",$E98,".",$F98),IN_1G!$A$2:$Y$3000,21,FALSE))</f>
        <v>0</v>
      </c>
      <c r="X98" s="2318">
        <f>IF(ISERROR(VLOOKUP(CONCATENATE($D98,".",$E98,".",$F98),IN_1G!$A$2:$Y$3000,22,FALSE))=TRUE,"",VLOOKUP(CONCATENATE($D98,".",$E98,".",$F98),IN_1G!$A$2:$Y$3000,22,FALSE))</f>
        <v>0</v>
      </c>
      <c r="Y98" s="2318">
        <f>IF(ISERROR(VLOOKUP(CONCATENATE($D98,".",$E98,".",$F98),IN_1G!$A$2:$Y$3000,23,FALSE))=TRUE,"",VLOOKUP(CONCATENATE($D98,".",$E98,".",$F98),IN_1G!$A$2:$Y$3000,23,FALSE))</f>
        <v>0</v>
      </c>
      <c r="Z98" s="2318">
        <f>IF(ISERROR(VLOOKUP(CONCATENATE($D98,".",$E98,".",$F98),IN_1G!$A$2:$Y$3000,24,FALSE))=TRUE,"",VLOOKUP(CONCATENATE($D98,".",$E98,".",$F98),IN_1G!$A$2:$Y$3000,24,FALSE))</f>
        <v>0</v>
      </c>
      <c r="AA98" s="2318">
        <f>IF(ISERROR(VLOOKUP(CONCATENATE($D98,".",$E98,".",$F98),IN_1G!$A$2:$Y$3000,25,FALSE))=TRUE,"",VLOOKUP(CONCATENATE($D98,".",$E98,".",$F98),IN_1G!$A$2:$Y$3000,25,FALSE))</f>
        <v>0</v>
      </c>
      <c r="AB98" s="2318">
        <f>IF(ISERROR(VLOOKUP(CONCATENATE($D98,".",$E98,".",$F98),IN_1G!$A$2:$AA$3000,26,FALSE))=TRUE,"",VLOOKUP(CONCATENATE($D98,".",$E98,".",$F98),IN_1G!$A$2:$AA$3000,26,FALSE))</f>
        <v>0</v>
      </c>
      <c r="AC98" s="2318">
        <f>IF(ISERROR(VLOOKUP(CONCATENATE($D98,".",$E98,".",$F98),IN_1G!$A$2:$AA$3000,27,FALSE))=TRUE,"",VLOOKUP(CONCATENATE($D98,".",$E98,".",$F98),IN_1G!$A$2:$AA$3000,27,FALSE))</f>
        <v>0</v>
      </c>
      <c r="AD98" s="2296">
        <f t="shared" si="1"/>
        <v>0</v>
      </c>
      <c r="AE98" s="2289"/>
      <c r="AF98" s="2313"/>
      <c r="AG98" s="2313"/>
      <c r="AH98" s="2313"/>
      <c r="AI98" s="2297"/>
      <c r="AJ98" s="2297"/>
      <c r="AK98" s="2297"/>
      <c r="AL98" s="2297"/>
    </row>
    <row r="99" spans="1:38" ht="15" customHeight="1" thickBot="1" x14ac:dyDescent="0.4">
      <c r="A99" s="2764"/>
      <c r="B99" s="2767"/>
      <c r="C99" s="2309" t="s">
        <v>2586</v>
      </c>
      <c r="D99" s="2295">
        <v>5</v>
      </c>
      <c r="E99" s="2295">
        <v>34</v>
      </c>
      <c r="F99" s="2293">
        <v>93</v>
      </c>
      <c r="G99" s="2318">
        <v>0</v>
      </c>
      <c r="H99" s="2318">
        <f>IF(ISERROR(VLOOKUP(CONCATENATE($D99,".",$E99,".",$F99),IN_1G!$A$2:$Y$3000,6,FALSE))=TRUE,"",VLOOKUP(CONCATENATE($D99,".",$E99,".",$F99),IN_1G!$A$2:$Y$3000,6,FALSE))</f>
        <v>0</v>
      </c>
      <c r="I99" s="2318">
        <f>IF(ISERROR(VLOOKUP(CONCATENATE($D99,".",$E99,".",$F99),IN_1G!$A$2:$Y$3000,7,FALSE))=TRUE,"",VLOOKUP(CONCATENATE($D99,".",$E99,".",$F99),IN_1G!$A$2:$Y$3000,7,FALSE))</f>
        <v>0</v>
      </c>
      <c r="J99" s="2318">
        <f>IF(ISERROR(VLOOKUP(CONCATENATE($D99,".",$E99,".",$F99),IN_1G!$A$2:$Y$3000,8,FALSE))=TRUE,"",VLOOKUP(CONCATENATE($D99,".",$E99,".",$F99),IN_1G!$A$2:$Y$3000,8,FALSE))</f>
        <v>0</v>
      </c>
      <c r="K99" s="2318">
        <f>IF(ISERROR(VLOOKUP(CONCATENATE($D99,".",$E99,".",$F99),IN_1G!$A$2:$Y$3000,9,FALSE))=TRUE,"",VLOOKUP(CONCATENATE($D99,".",$E99,".",$F99),IN_1G!$A$2:$Y$3000,9,FALSE))</f>
        <v>0</v>
      </c>
      <c r="L99" s="2318">
        <f>IF(ISERROR(VLOOKUP(CONCATENATE($D99,".",$E99,".",$F99),IN_1G!$A$2:$Y$3000,10,FALSE))=TRUE,"",VLOOKUP(CONCATENATE($D99,".",$E99,".",$F99),IN_1G!$A$2:$Y$3000,10,FALSE))</f>
        <v>0</v>
      </c>
      <c r="M99" s="2318">
        <f>IF(ISERROR(VLOOKUP(CONCATENATE($D99,".",$E99,".",$F99),IN_1G!$A$2:$Y$3000,11,FALSE))=TRUE,"",VLOOKUP(CONCATENATE($D99,".",$E99,".",$F99),IN_1G!$A$2:$Y$3000,11,FALSE))</f>
        <v>0</v>
      </c>
      <c r="N99" s="2318">
        <f>IF(ISERROR(VLOOKUP(CONCATENATE($D99,".",$E99,".",$F99),IN_1G!$A$2:$Y$3000,12,FALSE))=TRUE,"",VLOOKUP(CONCATENATE($D99,".",$E99,".",$F99),IN_1G!$A$2:$Y$3000,12,FALSE))</f>
        <v>0</v>
      </c>
      <c r="O99" s="2318">
        <f>IF(ISERROR(VLOOKUP(CONCATENATE($D99,".",$E99,".",$F99),IN_1G!$A$2:$Y$3000,13,FALSE))=TRUE,"",VLOOKUP(CONCATENATE($D99,".",$E99,".",$F99),IN_1G!$A$2:$Y$3000,13,FALSE))</f>
        <v>0</v>
      </c>
      <c r="P99" s="2318">
        <f>IF(ISERROR(VLOOKUP(CONCATENATE($D99,".",$E99,".",$F99),IN_1G!$A$2:$Y$3000,14,FALSE))=TRUE,"",VLOOKUP(CONCATENATE($D99,".",$E99,".",$F99),IN_1G!$A$2:$Y$3000,14,FALSE))</f>
        <v>0</v>
      </c>
      <c r="Q99" s="2318">
        <f>IF(ISERROR(VLOOKUP(CONCATENATE($D99,".",$E99,".",$F99),IN_1G!$A$2:$Y$3000,15,FALSE))=TRUE,"",VLOOKUP(CONCATENATE($D99,".",$E99,".",$F99),IN_1G!$A$2:$Y$3000,15,FALSE))</f>
        <v>0</v>
      </c>
      <c r="R99" s="2318">
        <f>IF(ISERROR(VLOOKUP(CONCATENATE($D99,".",$E99,".",$F99),IN_1G!$A$2:$Y$3000,16,FALSE))=TRUE,"",VLOOKUP(CONCATENATE($D99,".",$E99,".",$F99),IN_1G!$A$2:$Y$3000,16,FALSE))</f>
        <v>0</v>
      </c>
      <c r="S99" s="2318">
        <f>IF(ISERROR(VLOOKUP(CONCATENATE($D99,".",$E99,".",$F99),IN_1G!$A$2:$Y$3000,17,FALSE))=TRUE,"",VLOOKUP(CONCATENATE($D99,".",$E99,".",$F99),IN_1G!$A$2:$Y$3000,17,FALSE))</f>
        <v>0</v>
      </c>
      <c r="T99" s="2318">
        <f>IF(ISERROR(VLOOKUP(CONCATENATE($D99,".",$E99,".",$F99),IN_1G!$A$2:$Y$3000,18,FALSE))=TRUE,"",VLOOKUP(CONCATENATE($D99,".",$E99,".",$F99),IN_1G!$A$2:$Y$3000,18,FALSE))</f>
        <v>0</v>
      </c>
      <c r="U99" s="2318">
        <f>IF(ISERROR(VLOOKUP(CONCATENATE($D99,".",$E99,".",$F99),IN_1G!$A$2:$Y$3000,19,FALSE))=TRUE,"",VLOOKUP(CONCATENATE($D99,".",$E99,".",$F99),IN_1G!$A$2:$Y$3000,19,FALSE))</f>
        <v>0</v>
      </c>
      <c r="V99" s="2318">
        <f>IF(ISERROR(VLOOKUP(CONCATENATE($D99,".",$E99,".",$F99),IN_1G!$A$2:$Y$3000,20,FALSE))=TRUE,"",VLOOKUP(CONCATENATE($D99,".",$E99,".",$F99),IN_1G!$A$2:$Y$3000,20,FALSE))</f>
        <v>0</v>
      </c>
      <c r="W99" s="2318">
        <f>IF(ISERROR(VLOOKUP(CONCATENATE($D99,".",$E99,".",$F99),IN_1G!$A$2:$Y$3000,21,FALSE))=TRUE,"",VLOOKUP(CONCATENATE($D99,".",$E99,".",$F99),IN_1G!$A$2:$Y$3000,21,FALSE))</f>
        <v>0</v>
      </c>
      <c r="X99" s="2318">
        <f>IF(ISERROR(VLOOKUP(CONCATENATE($D99,".",$E99,".",$F99),IN_1G!$A$2:$Y$3000,22,FALSE))=TRUE,"",VLOOKUP(CONCATENATE($D99,".",$E99,".",$F99),IN_1G!$A$2:$Y$3000,22,FALSE))</f>
        <v>0</v>
      </c>
      <c r="Y99" s="2318">
        <f>IF(ISERROR(VLOOKUP(CONCATENATE($D99,".",$E99,".",$F99),IN_1G!$A$2:$Y$3000,23,FALSE))=TRUE,"",VLOOKUP(CONCATENATE($D99,".",$E99,".",$F99),IN_1G!$A$2:$Y$3000,23,FALSE))</f>
        <v>0</v>
      </c>
      <c r="Z99" s="2318">
        <f>IF(ISERROR(VLOOKUP(CONCATENATE($D99,".",$E99,".",$F99),IN_1G!$A$2:$Y$3000,24,FALSE))=TRUE,"",VLOOKUP(CONCATENATE($D99,".",$E99,".",$F99),IN_1G!$A$2:$Y$3000,24,FALSE))</f>
        <v>0</v>
      </c>
      <c r="AA99" s="2318">
        <f>IF(ISERROR(VLOOKUP(CONCATENATE($D99,".",$E99,".",$F99),IN_1G!$A$2:$Y$3000,25,FALSE))=TRUE,"",VLOOKUP(CONCATENATE($D99,".",$E99,".",$F99),IN_1G!$A$2:$Y$3000,25,FALSE))</f>
        <v>0</v>
      </c>
      <c r="AB99" s="2318">
        <f>IF(ISERROR(VLOOKUP(CONCATENATE($D99,".",$E99,".",$F99),IN_1G!$A$2:$AA$3000,26,FALSE))=TRUE,"",VLOOKUP(CONCATENATE($D99,".",$E99,".",$F99),IN_1G!$A$2:$AA$3000,26,FALSE))</f>
        <v>0</v>
      </c>
      <c r="AC99" s="2318">
        <f>IF(ISERROR(VLOOKUP(CONCATENATE($D99,".",$E99,".",$F99),IN_1G!$A$2:$AA$3000,27,FALSE))=TRUE,"",VLOOKUP(CONCATENATE($D99,".",$E99,".",$F99),IN_1G!$A$2:$AA$3000,27,FALSE))</f>
        <v>0</v>
      </c>
      <c r="AD99" s="2296">
        <f t="shared" si="1"/>
        <v>0</v>
      </c>
      <c r="AE99" s="2289"/>
      <c r="AF99" s="2313"/>
      <c r="AG99" s="2313"/>
      <c r="AH99" s="2313"/>
      <c r="AI99" s="2297"/>
      <c r="AJ99" s="2297"/>
      <c r="AK99" s="2297"/>
      <c r="AL99" s="2297"/>
    </row>
    <row r="100" spans="1:38" ht="28.2" customHeight="1" thickBot="1" x14ac:dyDescent="0.4">
      <c r="A100" s="2764"/>
      <c r="B100" s="2767"/>
      <c r="C100" s="2309" t="s">
        <v>2587</v>
      </c>
      <c r="D100" s="2295">
        <v>5</v>
      </c>
      <c r="E100" s="2295">
        <v>34</v>
      </c>
      <c r="F100" s="2295">
        <v>94</v>
      </c>
      <c r="G100" s="2318">
        <v>0</v>
      </c>
      <c r="H100" s="2318">
        <f>IF(ISERROR(VLOOKUP(CONCATENATE($D100,".",$E100,".",$F100),IN_1G!$A$2:$Y$3000,6,FALSE))=TRUE,"",VLOOKUP(CONCATENATE($D100,".",$E100,".",$F100),IN_1G!$A$2:$Y$3000,6,FALSE))</f>
        <v>0</v>
      </c>
      <c r="I100" s="2318">
        <f>IF(ISERROR(VLOOKUP(CONCATENATE($D100,".",$E100,".",$F100),IN_1G!$A$2:$Y$3000,7,FALSE))=TRUE,"",VLOOKUP(CONCATENATE($D100,".",$E100,".",$F100),IN_1G!$A$2:$Y$3000,7,FALSE))</f>
        <v>0</v>
      </c>
      <c r="J100" s="2318">
        <f>IF(ISERROR(VLOOKUP(CONCATENATE($D100,".",$E100,".",$F100),IN_1G!$A$2:$Y$3000,8,FALSE))=TRUE,"",VLOOKUP(CONCATENATE($D100,".",$E100,".",$F100),IN_1G!$A$2:$Y$3000,8,FALSE))</f>
        <v>0</v>
      </c>
      <c r="K100" s="2318">
        <f>IF(ISERROR(VLOOKUP(CONCATENATE($D100,".",$E100,".",$F100),IN_1G!$A$2:$Y$3000,9,FALSE))=TRUE,"",VLOOKUP(CONCATENATE($D100,".",$E100,".",$F100),IN_1G!$A$2:$Y$3000,9,FALSE))</f>
        <v>0</v>
      </c>
      <c r="L100" s="2318">
        <f>IF(ISERROR(VLOOKUP(CONCATENATE($D100,".",$E100,".",$F100),IN_1G!$A$2:$Y$3000,10,FALSE))=TRUE,"",VLOOKUP(CONCATENATE($D100,".",$E100,".",$F100),IN_1G!$A$2:$Y$3000,10,FALSE))</f>
        <v>0</v>
      </c>
      <c r="M100" s="2318">
        <f>IF(ISERROR(VLOOKUP(CONCATENATE($D100,".",$E100,".",$F100),IN_1G!$A$2:$Y$3000,11,FALSE))=TRUE,"",VLOOKUP(CONCATENATE($D100,".",$E100,".",$F100),IN_1G!$A$2:$Y$3000,11,FALSE))</f>
        <v>0</v>
      </c>
      <c r="N100" s="2318">
        <f>IF(ISERROR(VLOOKUP(CONCATENATE($D100,".",$E100,".",$F100),IN_1G!$A$2:$Y$3000,12,FALSE))=TRUE,"",VLOOKUP(CONCATENATE($D100,".",$E100,".",$F100),IN_1G!$A$2:$Y$3000,12,FALSE))</f>
        <v>0</v>
      </c>
      <c r="O100" s="2318">
        <f>IF(ISERROR(VLOOKUP(CONCATENATE($D100,".",$E100,".",$F100),IN_1G!$A$2:$Y$3000,13,FALSE))=TRUE,"",VLOOKUP(CONCATENATE($D100,".",$E100,".",$F100),IN_1G!$A$2:$Y$3000,13,FALSE))</f>
        <v>0</v>
      </c>
      <c r="P100" s="2318">
        <f>IF(ISERROR(VLOOKUP(CONCATENATE($D100,".",$E100,".",$F100),IN_1G!$A$2:$Y$3000,14,FALSE))=TRUE,"",VLOOKUP(CONCATENATE($D100,".",$E100,".",$F100),IN_1G!$A$2:$Y$3000,14,FALSE))</f>
        <v>0</v>
      </c>
      <c r="Q100" s="2318">
        <f>IF(ISERROR(VLOOKUP(CONCATENATE($D100,".",$E100,".",$F100),IN_1G!$A$2:$Y$3000,15,FALSE))=TRUE,"",VLOOKUP(CONCATENATE($D100,".",$E100,".",$F100),IN_1G!$A$2:$Y$3000,15,FALSE))</f>
        <v>0</v>
      </c>
      <c r="R100" s="2318">
        <f>IF(ISERROR(VLOOKUP(CONCATENATE($D100,".",$E100,".",$F100),IN_1G!$A$2:$Y$3000,16,FALSE))=TRUE,"",VLOOKUP(CONCATENATE($D100,".",$E100,".",$F100),IN_1G!$A$2:$Y$3000,16,FALSE))</f>
        <v>0</v>
      </c>
      <c r="S100" s="2318">
        <f>IF(ISERROR(VLOOKUP(CONCATENATE($D100,".",$E100,".",$F100),IN_1G!$A$2:$Y$3000,17,FALSE))=TRUE,"",VLOOKUP(CONCATENATE($D100,".",$E100,".",$F100),IN_1G!$A$2:$Y$3000,17,FALSE))</f>
        <v>0</v>
      </c>
      <c r="T100" s="2318">
        <f>IF(ISERROR(VLOOKUP(CONCATENATE($D100,".",$E100,".",$F100),IN_1G!$A$2:$Y$3000,18,FALSE))=TRUE,"",VLOOKUP(CONCATENATE($D100,".",$E100,".",$F100),IN_1G!$A$2:$Y$3000,18,FALSE))</f>
        <v>0</v>
      </c>
      <c r="U100" s="2318">
        <f>IF(ISERROR(VLOOKUP(CONCATENATE($D100,".",$E100,".",$F100),IN_1G!$A$2:$Y$3000,19,FALSE))=TRUE,"",VLOOKUP(CONCATENATE($D100,".",$E100,".",$F100),IN_1G!$A$2:$Y$3000,19,FALSE))</f>
        <v>0</v>
      </c>
      <c r="V100" s="2318">
        <f>IF(ISERROR(VLOOKUP(CONCATENATE($D100,".",$E100,".",$F100),IN_1G!$A$2:$Y$3000,20,FALSE))=TRUE,"",VLOOKUP(CONCATENATE($D100,".",$E100,".",$F100),IN_1G!$A$2:$Y$3000,20,FALSE))</f>
        <v>0</v>
      </c>
      <c r="W100" s="2318">
        <f>IF(ISERROR(VLOOKUP(CONCATENATE($D100,".",$E100,".",$F100),IN_1G!$A$2:$Y$3000,21,FALSE))=TRUE,"",VLOOKUP(CONCATENATE($D100,".",$E100,".",$F100),IN_1G!$A$2:$Y$3000,21,FALSE))</f>
        <v>0</v>
      </c>
      <c r="X100" s="2318">
        <f>IF(ISERROR(VLOOKUP(CONCATENATE($D100,".",$E100,".",$F100),IN_1G!$A$2:$Y$3000,22,FALSE))=TRUE,"",VLOOKUP(CONCATENATE($D100,".",$E100,".",$F100),IN_1G!$A$2:$Y$3000,22,FALSE))</f>
        <v>0</v>
      </c>
      <c r="Y100" s="2318">
        <f>IF(ISERROR(VLOOKUP(CONCATENATE($D100,".",$E100,".",$F100),IN_1G!$A$2:$Y$3000,23,FALSE))=TRUE,"",VLOOKUP(CONCATENATE($D100,".",$E100,".",$F100),IN_1G!$A$2:$Y$3000,23,FALSE))</f>
        <v>0</v>
      </c>
      <c r="Z100" s="2318">
        <f>IF(ISERROR(VLOOKUP(CONCATENATE($D100,".",$E100,".",$F100),IN_1G!$A$2:$Y$3000,24,FALSE))=TRUE,"",VLOOKUP(CONCATENATE($D100,".",$E100,".",$F100),IN_1G!$A$2:$Y$3000,24,FALSE))</f>
        <v>0</v>
      </c>
      <c r="AA100" s="2318">
        <f>IF(ISERROR(VLOOKUP(CONCATENATE($D100,".",$E100,".",$F100),IN_1G!$A$2:$Y$3000,25,FALSE))=TRUE,"",VLOOKUP(CONCATENATE($D100,".",$E100,".",$F100),IN_1G!$A$2:$Y$3000,25,FALSE))</f>
        <v>0</v>
      </c>
      <c r="AB100" s="2318">
        <f>IF(ISERROR(VLOOKUP(CONCATENATE($D100,".",$E100,".",$F100),IN_1G!$A$2:$AA$3000,26,FALSE))=TRUE,"",VLOOKUP(CONCATENATE($D100,".",$E100,".",$F100),IN_1G!$A$2:$AA$3000,26,FALSE))</f>
        <v>0</v>
      </c>
      <c r="AC100" s="2318">
        <f>IF(ISERROR(VLOOKUP(CONCATENATE($D100,".",$E100,".",$F100),IN_1G!$A$2:$AA$3000,27,FALSE))=TRUE,"",VLOOKUP(CONCATENATE($D100,".",$E100,".",$F100),IN_1G!$A$2:$AA$3000,27,FALSE))</f>
        <v>0</v>
      </c>
      <c r="AD100" s="2296">
        <f t="shared" si="1"/>
        <v>0</v>
      </c>
      <c r="AE100" s="2289"/>
      <c r="AF100" s="2313"/>
      <c r="AG100" s="2313"/>
      <c r="AH100" s="2313"/>
      <c r="AI100" s="2297"/>
      <c r="AJ100" s="2297"/>
      <c r="AK100" s="2297"/>
      <c r="AL100" s="2297"/>
    </row>
    <row r="101" spans="1:38" ht="42" customHeight="1" thickBot="1" x14ac:dyDescent="0.4">
      <c r="A101" s="2764"/>
      <c r="B101" s="2768"/>
      <c r="C101" s="2309" t="s">
        <v>2588</v>
      </c>
      <c r="D101" s="2295">
        <v>5</v>
      </c>
      <c r="E101" s="2295">
        <v>34</v>
      </c>
      <c r="F101" s="2293">
        <v>95</v>
      </c>
      <c r="G101" s="2318">
        <v>0</v>
      </c>
      <c r="H101" s="2318">
        <f>IF(ISERROR(VLOOKUP(CONCATENATE($D101,".",$E101,".",$F101),IN_1G!$A$2:$Y$3000,6,FALSE))=TRUE,"",VLOOKUP(CONCATENATE($D101,".",$E101,".",$F101),IN_1G!$A$2:$Y$3000,6,FALSE))</f>
        <v>0</v>
      </c>
      <c r="I101" s="2318">
        <f>IF(ISERROR(VLOOKUP(CONCATENATE($D101,".",$E101,".",$F101),IN_1G!$A$2:$Y$3000,7,FALSE))=TRUE,"",VLOOKUP(CONCATENATE($D101,".",$E101,".",$F101),IN_1G!$A$2:$Y$3000,7,FALSE))</f>
        <v>0</v>
      </c>
      <c r="J101" s="2318">
        <f>IF(ISERROR(VLOOKUP(CONCATENATE($D101,".",$E101,".",$F101),IN_1G!$A$2:$Y$3000,8,FALSE))=TRUE,"",VLOOKUP(CONCATENATE($D101,".",$E101,".",$F101),IN_1G!$A$2:$Y$3000,8,FALSE))</f>
        <v>0</v>
      </c>
      <c r="K101" s="2318">
        <f>IF(ISERROR(VLOOKUP(CONCATENATE($D101,".",$E101,".",$F101),IN_1G!$A$2:$Y$3000,9,FALSE))=TRUE,"",VLOOKUP(CONCATENATE($D101,".",$E101,".",$F101),IN_1G!$A$2:$Y$3000,9,FALSE))</f>
        <v>0</v>
      </c>
      <c r="L101" s="2318">
        <f>IF(ISERROR(VLOOKUP(CONCATENATE($D101,".",$E101,".",$F101),IN_1G!$A$2:$Y$3000,10,FALSE))=TRUE,"",VLOOKUP(CONCATENATE($D101,".",$E101,".",$F101),IN_1G!$A$2:$Y$3000,10,FALSE))</f>
        <v>0</v>
      </c>
      <c r="M101" s="2318">
        <f>IF(ISERROR(VLOOKUP(CONCATENATE($D101,".",$E101,".",$F101),IN_1G!$A$2:$Y$3000,11,FALSE))=TRUE,"",VLOOKUP(CONCATENATE($D101,".",$E101,".",$F101),IN_1G!$A$2:$Y$3000,11,FALSE))</f>
        <v>0</v>
      </c>
      <c r="N101" s="2318">
        <f>IF(ISERROR(VLOOKUP(CONCATENATE($D101,".",$E101,".",$F101),IN_1G!$A$2:$Y$3000,12,FALSE))=TRUE,"",VLOOKUP(CONCATENATE($D101,".",$E101,".",$F101),IN_1G!$A$2:$Y$3000,12,FALSE))</f>
        <v>0</v>
      </c>
      <c r="O101" s="2318">
        <f>IF(ISERROR(VLOOKUP(CONCATENATE($D101,".",$E101,".",$F101),IN_1G!$A$2:$Y$3000,13,FALSE))=TRUE,"",VLOOKUP(CONCATENATE($D101,".",$E101,".",$F101),IN_1G!$A$2:$Y$3000,13,FALSE))</f>
        <v>0</v>
      </c>
      <c r="P101" s="2318">
        <f>IF(ISERROR(VLOOKUP(CONCATENATE($D101,".",$E101,".",$F101),IN_1G!$A$2:$Y$3000,14,FALSE))=TRUE,"",VLOOKUP(CONCATENATE($D101,".",$E101,".",$F101),IN_1G!$A$2:$Y$3000,14,FALSE))</f>
        <v>0</v>
      </c>
      <c r="Q101" s="2318">
        <f>IF(ISERROR(VLOOKUP(CONCATENATE($D101,".",$E101,".",$F101),IN_1G!$A$2:$Y$3000,15,FALSE))=TRUE,"",VLOOKUP(CONCATENATE($D101,".",$E101,".",$F101),IN_1G!$A$2:$Y$3000,15,FALSE))</f>
        <v>0</v>
      </c>
      <c r="R101" s="2318">
        <f>IF(ISERROR(VLOOKUP(CONCATENATE($D101,".",$E101,".",$F101),IN_1G!$A$2:$Y$3000,16,FALSE))=TRUE,"",VLOOKUP(CONCATENATE($D101,".",$E101,".",$F101),IN_1G!$A$2:$Y$3000,16,FALSE))</f>
        <v>0</v>
      </c>
      <c r="S101" s="2318">
        <f>IF(ISERROR(VLOOKUP(CONCATENATE($D101,".",$E101,".",$F101),IN_1G!$A$2:$Y$3000,17,FALSE))=TRUE,"",VLOOKUP(CONCATENATE($D101,".",$E101,".",$F101),IN_1G!$A$2:$Y$3000,17,FALSE))</f>
        <v>0</v>
      </c>
      <c r="T101" s="2318">
        <f>IF(ISERROR(VLOOKUP(CONCATENATE($D101,".",$E101,".",$F101),IN_1G!$A$2:$Y$3000,18,FALSE))=TRUE,"",VLOOKUP(CONCATENATE($D101,".",$E101,".",$F101),IN_1G!$A$2:$Y$3000,18,FALSE))</f>
        <v>0</v>
      </c>
      <c r="U101" s="2318">
        <f>IF(ISERROR(VLOOKUP(CONCATENATE($D101,".",$E101,".",$F101),IN_1G!$A$2:$Y$3000,19,FALSE))=TRUE,"",VLOOKUP(CONCATENATE($D101,".",$E101,".",$F101),IN_1G!$A$2:$Y$3000,19,FALSE))</f>
        <v>0</v>
      </c>
      <c r="V101" s="2318">
        <f>IF(ISERROR(VLOOKUP(CONCATENATE($D101,".",$E101,".",$F101),IN_1G!$A$2:$Y$3000,20,FALSE))=TRUE,"",VLOOKUP(CONCATENATE($D101,".",$E101,".",$F101),IN_1G!$A$2:$Y$3000,20,FALSE))</f>
        <v>0</v>
      </c>
      <c r="W101" s="2318">
        <f>IF(ISERROR(VLOOKUP(CONCATENATE($D101,".",$E101,".",$F101),IN_1G!$A$2:$Y$3000,21,FALSE))=TRUE,"",VLOOKUP(CONCATENATE($D101,".",$E101,".",$F101),IN_1G!$A$2:$Y$3000,21,FALSE))</f>
        <v>0</v>
      </c>
      <c r="X101" s="2318">
        <f>IF(ISERROR(VLOOKUP(CONCATENATE($D101,".",$E101,".",$F101),IN_1G!$A$2:$Y$3000,22,FALSE))=TRUE,"",VLOOKUP(CONCATENATE($D101,".",$E101,".",$F101),IN_1G!$A$2:$Y$3000,22,FALSE))</f>
        <v>0</v>
      </c>
      <c r="Y101" s="2318">
        <f>IF(ISERROR(VLOOKUP(CONCATENATE($D101,".",$E101,".",$F101),IN_1G!$A$2:$Y$3000,23,FALSE))=TRUE,"",VLOOKUP(CONCATENATE($D101,".",$E101,".",$F101),IN_1G!$A$2:$Y$3000,23,FALSE))</f>
        <v>0</v>
      </c>
      <c r="Z101" s="2318">
        <f>IF(ISERROR(VLOOKUP(CONCATENATE($D101,".",$E101,".",$F101),IN_1G!$A$2:$Y$3000,24,FALSE))=TRUE,"",VLOOKUP(CONCATENATE($D101,".",$E101,".",$F101),IN_1G!$A$2:$Y$3000,24,FALSE))</f>
        <v>0</v>
      </c>
      <c r="AA101" s="2318">
        <f>IF(ISERROR(VLOOKUP(CONCATENATE($D101,".",$E101,".",$F101),IN_1G!$A$2:$Y$3000,25,FALSE))=TRUE,"",VLOOKUP(CONCATENATE($D101,".",$E101,".",$F101),IN_1G!$A$2:$Y$3000,25,FALSE))</f>
        <v>0</v>
      </c>
      <c r="AB101" s="2318">
        <f>IF(ISERROR(VLOOKUP(CONCATENATE($D101,".",$E101,".",$F101),IN_1G!$A$2:$AA$3000,26,FALSE))=TRUE,"",VLOOKUP(CONCATENATE($D101,".",$E101,".",$F101),IN_1G!$A$2:$AA$3000,26,FALSE))</f>
        <v>0</v>
      </c>
      <c r="AC101" s="2318">
        <f>IF(ISERROR(VLOOKUP(CONCATENATE($D101,".",$E101,".",$F101),IN_1G!$A$2:$AA$3000,27,FALSE))=TRUE,"",VLOOKUP(CONCATENATE($D101,".",$E101,".",$F101),IN_1G!$A$2:$AA$3000,27,FALSE))</f>
        <v>0</v>
      </c>
      <c r="AD101" s="2296">
        <f t="shared" si="1"/>
        <v>0</v>
      </c>
      <c r="AE101" s="2289"/>
      <c r="AF101" s="2313"/>
      <c r="AG101" s="2313"/>
      <c r="AH101" s="2313"/>
      <c r="AI101" s="2297"/>
      <c r="AJ101" s="2297"/>
      <c r="AK101" s="2297"/>
      <c r="AL101" s="2297"/>
    </row>
    <row r="102" spans="1:38" ht="15" customHeight="1" thickBot="1" x14ac:dyDescent="0.4">
      <c r="A102" s="2764"/>
      <c r="B102" s="2758" t="s">
        <v>2590</v>
      </c>
      <c r="C102" s="2309" t="s">
        <v>2564</v>
      </c>
      <c r="D102" s="2295">
        <v>5</v>
      </c>
      <c r="E102" s="2295">
        <v>35</v>
      </c>
      <c r="F102" s="2295">
        <v>96</v>
      </c>
      <c r="G102" s="2318">
        <v>0</v>
      </c>
      <c r="H102" s="2318">
        <f>IF(ISERROR(VLOOKUP(CONCATENATE($D102,".",$E102,".",$F102),IN_1G!$A$2:$Y$3000,6,FALSE))=TRUE,"",VLOOKUP(CONCATENATE($D102,".",$E102,".",$F102),IN_1G!$A$2:$Y$3000,6,FALSE))</f>
        <v>0</v>
      </c>
      <c r="I102" s="2318">
        <f>IF(ISERROR(VLOOKUP(CONCATENATE($D102,".",$E102,".",$F102),IN_1G!$A$2:$Y$3000,7,FALSE))=TRUE,"",VLOOKUP(CONCATENATE($D102,".",$E102,".",$F102),IN_1G!$A$2:$Y$3000,7,FALSE))</f>
        <v>0</v>
      </c>
      <c r="J102" s="2318">
        <f>IF(ISERROR(VLOOKUP(CONCATENATE($D102,".",$E102,".",$F102),IN_1G!$A$2:$Y$3000,8,FALSE))=TRUE,"",VLOOKUP(CONCATENATE($D102,".",$E102,".",$F102),IN_1G!$A$2:$Y$3000,8,FALSE))</f>
        <v>0</v>
      </c>
      <c r="K102" s="2318">
        <f>IF(ISERROR(VLOOKUP(CONCATENATE($D102,".",$E102,".",$F102),IN_1G!$A$2:$Y$3000,9,FALSE))=TRUE,"",VLOOKUP(CONCATENATE($D102,".",$E102,".",$F102),IN_1G!$A$2:$Y$3000,9,FALSE))</f>
        <v>0</v>
      </c>
      <c r="L102" s="2318">
        <f>IF(ISERROR(VLOOKUP(CONCATENATE($D102,".",$E102,".",$F102),IN_1G!$A$2:$Y$3000,10,FALSE))=TRUE,"",VLOOKUP(CONCATENATE($D102,".",$E102,".",$F102),IN_1G!$A$2:$Y$3000,10,FALSE))</f>
        <v>0</v>
      </c>
      <c r="M102" s="2318">
        <f>IF(ISERROR(VLOOKUP(CONCATENATE($D102,".",$E102,".",$F102),IN_1G!$A$2:$Y$3000,11,FALSE))=TRUE,"",VLOOKUP(CONCATENATE($D102,".",$E102,".",$F102),IN_1G!$A$2:$Y$3000,11,FALSE))</f>
        <v>0</v>
      </c>
      <c r="N102" s="2318">
        <f>IF(ISERROR(VLOOKUP(CONCATENATE($D102,".",$E102,".",$F102),IN_1G!$A$2:$Y$3000,12,FALSE))=TRUE,"",VLOOKUP(CONCATENATE($D102,".",$E102,".",$F102),IN_1G!$A$2:$Y$3000,12,FALSE))</f>
        <v>0</v>
      </c>
      <c r="O102" s="2318">
        <f>IF(ISERROR(VLOOKUP(CONCATENATE($D102,".",$E102,".",$F102),IN_1G!$A$2:$Y$3000,13,FALSE))=TRUE,"",VLOOKUP(CONCATENATE($D102,".",$E102,".",$F102),IN_1G!$A$2:$Y$3000,13,FALSE))</f>
        <v>0</v>
      </c>
      <c r="P102" s="2318">
        <f>IF(ISERROR(VLOOKUP(CONCATENATE($D102,".",$E102,".",$F102),IN_1G!$A$2:$Y$3000,14,FALSE))=TRUE,"",VLOOKUP(CONCATENATE($D102,".",$E102,".",$F102),IN_1G!$A$2:$Y$3000,14,FALSE))</f>
        <v>0</v>
      </c>
      <c r="Q102" s="2318">
        <f>IF(ISERROR(VLOOKUP(CONCATENATE($D102,".",$E102,".",$F102),IN_1G!$A$2:$Y$3000,15,FALSE))=TRUE,"",VLOOKUP(CONCATENATE($D102,".",$E102,".",$F102),IN_1G!$A$2:$Y$3000,15,FALSE))</f>
        <v>0</v>
      </c>
      <c r="R102" s="2318">
        <f>IF(ISERROR(VLOOKUP(CONCATENATE($D102,".",$E102,".",$F102),IN_1G!$A$2:$Y$3000,16,FALSE))=TRUE,"",VLOOKUP(CONCATENATE($D102,".",$E102,".",$F102),IN_1G!$A$2:$Y$3000,16,FALSE))</f>
        <v>0</v>
      </c>
      <c r="S102" s="2318">
        <f>IF(ISERROR(VLOOKUP(CONCATENATE($D102,".",$E102,".",$F102),IN_1G!$A$2:$Y$3000,17,FALSE))=TRUE,"",VLOOKUP(CONCATENATE($D102,".",$E102,".",$F102),IN_1G!$A$2:$Y$3000,17,FALSE))</f>
        <v>0</v>
      </c>
      <c r="T102" s="2318">
        <f>IF(ISERROR(VLOOKUP(CONCATENATE($D102,".",$E102,".",$F102),IN_1G!$A$2:$Y$3000,18,FALSE))=TRUE,"",VLOOKUP(CONCATENATE($D102,".",$E102,".",$F102),IN_1G!$A$2:$Y$3000,18,FALSE))</f>
        <v>0</v>
      </c>
      <c r="U102" s="2318">
        <f>IF(ISERROR(VLOOKUP(CONCATENATE($D102,".",$E102,".",$F102),IN_1G!$A$2:$Y$3000,19,FALSE))=TRUE,"",VLOOKUP(CONCATENATE($D102,".",$E102,".",$F102),IN_1G!$A$2:$Y$3000,19,FALSE))</f>
        <v>0</v>
      </c>
      <c r="V102" s="2318">
        <f>IF(ISERROR(VLOOKUP(CONCATENATE($D102,".",$E102,".",$F102),IN_1G!$A$2:$Y$3000,20,FALSE))=TRUE,"",VLOOKUP(CONCATENATE($D102,".",$E102,".",$F102),IN_1G!$A$2:$Y$3000,20,FALSE))</f>
        <v>0</v>
      </c>
      <c r="W102" s="2318">
        <f>IF(ISERROR(VLOOKUP(CONCATENATE($D102,".",$E102,".",$F102),IN_1G!$A$2:$Y$3000,21,FALSE))=TRUE,"",VLOOKUP(CONCATENATE($D102,".",$E102,".",$F102),IN_1G!$A$2:$Y$3000,21,FALSE))</f>
        <v>0</v>
      </c>
      <c r="X102" s="2318">
        <f>IF(ISERROR(VLOOKUP(CONCATENATE($D102,".",$E102,".",$F102),IN_1G!$A$2:$Y$3000,22,FALSE))=TRUE,"",VLOOKUP(CONCATENATE($D102,".",$E102,".",$F102),IN_1G!$A$2:$Y$3000,22,FALSE))</f>
        <v>0</v>
      </c>
      <c r="Y102" s="2318">
        <f>IF(ISERROR(VLOOKUP(CONCATENATE($D102,".",$E102,".",$F102),IN_1G!$A$2:$Y$3000,23,FALSE))=TRUE,"",VLOOKUP(CONCATENATE($D102,".",$E102,".",$F102),IN_1G!$A$2:$Y$3000,23,FALSE))</f>
        <v>0</v>
      </c>
      <c r="Z102" s="2318">
        <f>IF(ISERROR(VLOOKUP(CONCATENATE($D102,".",$E102,".",$F102),IN_1G!$A$2:$Y$3000,24,FALSE))=TRUE,"",VLOOKUP(CONCATENATE($D102,".",$E102,".",$F102),IN_1G!$A$2:$Y$3000,24,FALSE))</f>
        <v>0</v>
      </c>
      <c r="AA102" s="2318">
        <f>IF(ISERROR(VLOOKUP(CONCATENATE($D102,".",$E102,".",$F102),IN_1G!$A$2:$Y$3000,25,FALSE))=TRUE,"",VLOOKUP(CONCATENATE($D102,".",$E102,".",$F102),IN_1G!$A$2:$Y$3000,25,FALSE))</f>
        <v>0</v>
      </c>
      <c r="AB102" s="2318">
        <f>IF(ISERROR(VLOOKUP(CONCATENATE($D102,".",$E102,".",$F102),IN_1G!$A$2:$AA$3000,26,FALSE))=TRUE,"",VLOOKUP(CONCATENATE($D102,".",$E102,".",$F102),IN_1G!$A$2:$AA$3000,26,FALSE))</f>
        <v>0</v>
      </c>
      <c r="AC102" s="2318">
        <f>IF(ISERROR(VLOOKUP(CONCATENATE($D102,".",$E102,".",$F102),IN_1G!$A$2:$AA$3000,27,FALSE))=TRUE,"",VLOOKUP(CONCATENATE($D102,".",$E102,".",$F102),IN_1G!$A$2:$AA$3000,27,FALSE))</f>
        <v>0</v>
      </c>
      <c r="AD102" s="2296">
        <f t="shared" si="1"/>
        <v>0</v>
      </c>
      <c r="AE102" s="2289"/>
      <c r="AF102" s="2313"/>
      <c r="AG102" s="2313"/>
      <c r="AH102" s="2313"/>
      <c r="AI102" s="2297"/>
      <c r="AJ102" s="2297"/>
      <c r="AK102" s="2297"/>
      <c r="AL102" s="2297"/>
    </row>
    <row r="103" spans="1:38" ht="15" customHeight="1" thickBot="1" x14ac:dyDescent="0.4">
      <c r="A103" s="2764"/>
      <c r="B103" s="2767"/>
      <c r="C103" s="2309" t="s">
        <v>2586</v>
      </c>
      <c r="D103" s="2295">
        <v>5</v>
      </c>
      <c r="E103" s="2295">
        <v>35</v>
      </c>
      <c r="F103" s="2293">
        <v>97</v>
      </c>
      <c r="G103" s="2318">
        <v>0</v>
      </c>
      <c r="H103" s="2318">
        <f>IF(ISERROR(VLOOKUP(CONCATENATE($D103,".",$E103,".",$F103),IN_1G!$A$2:$Y$3000,6,FALSE))=TRUE,"",VLOOKUP(CONCATENATE($D103,".",$E103,".",$F103),IN_1G!$A$2:$Y$3000,6,FALSE))</f>
        <v>0</v>
      </c>
      <c r="I103" s="2318">
        <f>IF(ISERROR(VLOOKUP(CONCATENATE($D103,".",$E103,".",$F103),IN_1G!$A$2:$Y$3000,7,FALSE))=TRUE,"",VLOOKUP(CONCATENATE($D103,".",$E103,".",$F103),IN_1G!$A$2:$Y$3000,7,FALSE))</f>
        <v>0</v>
      </c>
      <c r="J103" s="2318">
        <f>IF(ISERROR(VLOOKUP(CONCATENATE($D103,".",$E103,".",$F103),IN_1G!$A$2:$Y$3000,8,FALSE))=TRUE,"",VLOOKUP(CONCATENATE($D103,".",$E103,".",$F103),IN_1G!$A$2:$Y$3000,8,FALSE))</f>
        <v>0</v>
      </c>
      <c r="K103" s="2318">
        <f>IF(ISERROR(VLOOKUP(CONCATENATE($D103,".",$E103,".",$F103),IN_1G!$A$2:$Y$3000,9,FALSE))=TRUE,"",VLOOKUP(CONCATENATE($D103,".",$E103,".",$F103),IN_1G!$A$2:$Y$3000,9,FALSE))</f>
        <v>0</v>
      </c>
      <c r="L103" s="2318">
        <f>IF(ISERROR(VLOOKUP(CONCATENATE($D103,".",$E103,".",$F103),IN_1G!$A$2:$Y$3000,10,FALSE))=TRUE,"",VLOOKUP(CONCATENATE($D103,".",$E103,".",$F103),IN_1G!$A$2:$Y$3000,10,FALSE))</f>
        <v>0</v>
      </c>
      <c r="M103" s="2318">
        <f>IF(ISERROR(VLOOKUP(CONCATENATE($D103,".",$E103,".",$F103),IN_1G!$A$2:$Y$3000,11,FALSE))=TRUE,"",VLOOKUP(CONCATENATE($D103,".",$E103,".",$F103),IN_1G!$A$2:$Y$3000,11,FALSE))</f>
        <v>0</v>
      </c>
      <c r="N103" s="2318">
        <f>IF(ISERROR(VLOOKUP(CONCATENATE($D103,".",$E103,".",$F103),IN_1G!$A$2:$Y$3000,12,FALSE))=TRUE,"",VLOOKUP(CONCATENATE($D103,".",$E103,".",$F103),IN_1G!$A$2:$Y$3000,12,FALSE))</f>
        <v>0</v>
      </c>
      <c r="O103" s="2318">
        <f>IF(ISERROR(VLOOKUP(CONCATENATE($D103,".",$E103,".",$F103),IN_1G!$A$2:$Y$3000,13,FALSE))=TRUE,"",VLOOKUP(CONCATENATE($D103,".",$E103,".",$F103),IN_1G!$A$2:$Y$3000,13,FALSE))</f>
        <v>0</v>
      </c>
      <c r="P103" s="2318">
        <f>IF(ISERROR(VLOOKUP(CONCATENATE($D103,".",$E103,".",$F103),IN_1G!$A$2:$Y$3000,14,FALSE))=TRUE,"",VLOOKUP(CONCATENATE($D103,".",$E103,".",$F103),IN_1G!$A$2:$Y$3000,14,FALSE))</f>
        <v>0</v>
      </c>
      <c r="Q103" s="2318">
        <f>IF(ISERROR(VLOOKUP(CONCATENATE($D103,".",$E103,".",$F103),IN_1G!$A$2:$Y$3000,15,FALSE))=TRUE,"",VLOOKUP(CONCATENATE($D103,".",$E103,".",$F103),IN_1G!$A$2:$Y$3000,15,FALSE))</f>
        <v>0</v>
      </c>
      <c r="R103" s="2318">
        <f>IF(ISERROR(VLOOKUP(CONCATENATE($D103,".",$E103,".",$F103),IN_1G!$A$2:$Y$3000,16,FALSE))=TRUE,"",VLOOKUP(CONCATENATE($D103,".",$E103,".",$F103),IN_1G!$A$2:$Y$3000,16,FALSE))</f>
        <v>0</v>
      </c>
      <c r="S103" s="2318">
        <f>IF(ISERROR(VLOOKUP(CONCATENATE($D103,".",$E103,".",$F103),IN_1G!$A$2:$Y$3000,17,FALSE))=TRUE,"",VLOOKUP(CONCATENATE($D103,".",$E103,".",$F103),IN_1G!$A$2:$Y$3000,17,FALSE))</f>
        <v>0</v>
      </c>
      <c r="T103" s="2318">
        <f>IF(ISERROR(VLOOKUP(CONCATENATE($D103,".",$E103,".",$F103),IN_1G!$A$2:$Y$3000,18,FALSE))=TRUE,"",VLOOKUP(CONCATENATE($D103,".",$E103,".",$F103),IN_1G!$A$2:$Y$3000,18,FALSE))</f>
        <v>0</v>
      </c>
      <c r="U103" s="2318">
        <f>IF(ISERROR(VLOOKUP(CONCATENATE($D103,".",$E103,".",$F103),IN_1G!$A$2:$Y$3000,19,FALSE))=TRUE,"",VLOOKUP(CONCATENATE($D103,".",$E103,".",$F103),IN_1G!$A$2:$Y$3000,19,FALSE))</f>
        <v>0</v>
      </c>
      <c r="V103" s="2318">
        <f>IF(ISERROR(VLOOKUP(CONCATENATE($D103,".",$E103,".",$F103),IN_1G!$A$2:$Y$3000,20,FALSE))=TRUE,"",VLOOKUP(CONCATENATE($D103,".",$E103,".",$F103),IN_1G!$A$2:$Y$3000,20,FALSE))</f>
        <v>0</v>
      </c>
      <c r="W103" s="2318">
        <f>IF(ISERROR(VLOOKUP(CONCATENATE($D103,".",$E103,".",$F103),IN_1G!$A$2:$Y$3000,21,FALSE))=TRUE,"",VLOOKUP(CONCATENATE($D103,".",$E103,".",$F103),IN_1G!$A$2:$Y$3000,21,FALSE))</f>
        <v>0</v>
      </c>
      <c r="X103" s="2318">
        <f>IF(ISERROR(VLOOKUP(CONCATENATE($D103,".",$E103,".",$F103),IN_1G!$A$2:$Y$3000,22,FALSE))=TRUE,"",VLOOKUP(CONCATENATE($D103,".",$E103,".",$F103),IN_1G!$A$2:$Y$3000,22,FALSE))</f>
        <v>0</v>
      </c>
      <c r="Y103" s="2318">
        <f>IF(ISERROR(VLOOKUP(CONCATENATE($D103,".",$E103,".",$F103),IN_1G!$A$2:$Y$3000,23,FALSE))=TRUE,"",VLOOKUP(CONCATENATE($D103,".",$E103,".",$F103),IN_1G!$A$2:$Y$3000,23,FALSE))</f>
        <v>0</v>
      </c>
      <c r="Z103" s="2318">
        <f>IF(ISERROR(VLOOKUP(CONCATENATE($D103,".",$E103,".",$F103),IN_1G!$A$2:$Y$3000,24,FALSE))=TRUE,"",VLOOKUP(CONCATENATE($D103,".",$E103,".",$F103),IN_1G!$A$2:$Y$3000,24,FALSE))</f>
        <v>0</v>
      </c>
      <c r="AA103" s="2318">
        <f>IF(ISERROR(VLOOKUP(CONCATENATE($D103,".",$E103,".",$F103),IN_1G!$A$2:$Y$3000,25,FALSE))=TRUE,"",VLOOKUP(CONCATENATE($D103,".",$E103,".",$F103),IN_1G!$A$2:$Y$3000,25,FALSE))</f>
        <v>0</v>
      </c>
      <c r="AB103" s="2318">
        <f>IF(ISERROR(VLOOKUP(CONCATENATE($D103,".",$E103,".",$F103),IN_1G!$A$2:$AA$3000,26,FALSE))=TRUE,"",VLOOKUP(CONCATENATE($D103,".",$E103,".",$F103),IN_1G!$A$2:$AA$3000,26,FALSE))</f>
        <v>0</v>
      </c>
      <c r="AC103" s="2318">
        <f>IF(ISERROR(VLOOKUP(CONCATENATE($D103,".",$E103,".",$F103),IN_1G!$A$2:$AA$3000,27,FALSE))=TRUE,"",VLOOKUP(CONCATENATE($D103,".",$E103,".",$F103),IN_1G!$A$2:$AA$3000,27,FALSE))</f>
        <v>0</v>
      </c>
      <c r="AD103" s="2296">
        <f t="shared" si="1"/>
        <v>0</v>
      </c>
      <c r="AE103" s="2289"/>
      <c r="AF103" s="2313"/>
      <c r="AG103" s="2313"/>
      <c r="AH103" s="2313"/>
      <c r="AI103" s="2297"/>
      <c r="AJ103" s="2297"/>
      <c r="AK103" s="2297"/>
      <c r="AL103" s="2297"/>
    </row>
    <row r="104" spans="1:38" ht="42" customHeight="1" thickBot="1" x14ac:dyDescent="0.4">
      <c r="A104" s="2764"/>
      <c r="B104" s="2768"/>
      <c r="C104" s="2309" t="s">
        <v>2588</v>
      </c>
      <c r="D104" s="2295">
        <v>5</v>
      </c>
      <c r="E104" s="2295">
        <v>35</v>
      </c>
      <c r="F104" s="2295">
        <v>98</v>
      </c>
      <c r="G104" s="2318">
        <v>0</v>
      </c>
      <c r="H104" s="2318">
        <f>IF(ISERROR(VLOOKUP(CONCATENATE($D104,".",$E104,".",$F104),IN_1G!$A$2:$Y$3000,6,FALSE))=TRUE,"",VLOOKUP(CONCATENATE($D104,".",$E104,".",$F104),IN_1G!$A$2:$Y$3000,6,FALSE))</f>
        <v>0</v>
      </c>
      <c r="I104" s="2318">
        <f>IF(ISERROR(VLOOKUP(CONCATENATE($D104,".",$E104,".",$F104),IN_1G!$A$2:$Y$3000,7,FALSE))=TRUE,"",VLOOKUP(CONCATENATE($D104,".",$E104,".",$F104),IN_1G!$A$2:$Y$3000,7,FALSE))</f>
        <v>0</v>
      </c>
      <c r="J104" s="2318">
        <f>IF(ISERROR(VLOOKUP(CONCATENATE($D104,".",$E104,".",$F104),IN_1G!$A$2:$Y$3000,8,FALSE))=TRUE,"",VLOOKUP(CONCATENATE($D104,".",$E104,".",$F104),IN_1G!$A$2:$Y$3000,8,FALSE))</f>
        <v>0</v>
      </c>
      <c r="K104" s="2318">
        <f>IF(ISERROR(VLOOKUP(CONCATENATE($D104,".",$E104,".",$F104),IN_1G!$A$2:$Y$3000,9,FALSE))=TRUE,"",VLOOKUP(CONCATENATE($D104,".",$E104,".",$F104),IN_1G!$A$2:$Y$3000,9,FALSE))</f>
        <v>0</v>
      </c>
      <c r="L104" s="2318">
        <f>IF(ISERROR(VLOOKUP(CONCATENATE($D104,".",$E104,".",$F104),IN_1G!$A$2:$Y$3000,10,FALSE))=TRUE,"",VLOOKUP(CONCATENATE($D104,".",$E104,".",$F104),IN_1G!$A$2:$Y$3000,10,FALSE))</f>
        <v>0</v>
      </c>
      <c r="M104" s="2318">
        <f>IF(ISERROR(VLOOKUP(CONCATENATE($D104,".",$E104,".",$F104),IN_1G!$A$2:$Y$3000,11,FALSE))=TRUE,"",VLOOKUP(CONCATENATE($D104,".",$E104,".",$F104),IN_1G!$A$2:$Y$3000,11,FALSE))</f>
        <v>0</v>
      </c>
      <c r="N104" s="2318">
        <f>IF(ISERROR(VLOOKUP(CONCATENATE($D104,".",$E104,".",$F104),IN_1G!$A$2:$Y$3000,12,FALSE))=TRUE,"",VLOOKUP(CONCATENATE($D104,".",$E104,".",$F104),IN_1G!$A$2:$Y$3000,12,FALSE))</f>
        <v>0</v>
      </c>
      <c r="O104" s="2318">
        <f>IF(ISERROR(VLOOKUP(CONCATENATE($D104,".",$E104,".",$F104),IN_1G!$A$2:$Y$3000,13,FALSE))=TRUE,"",VLOOKUP(CONCATENATE($D104,".",$E104,".",$F104),IN_1G!$A$2:$Y$3000,13,FALSE))</f>
        <v>0</v>
      </c>
      <c r="P104" s="2318">
        <f>IF(ISERROR(VLOOKUP(CONCATENATE($D104,".",$E104,".",$F104),IN_1G!$A$2:$Y$3000,14,FALSE))=TRUE,"",VLOOKUP(CONCATENATE($D104,".",$E104,".",$F104),IN_1G!$A$2:$Y$3000,14,FALSE))</f>
        <v>0</v>
      </c>
      <c r="Q104" s="2318">
        <f>IF(ISERROR(VLOOKUP(CONCATENATE($D104,".",$E104,".",$F104),IN_1G!$A$2:$Y$3000,15,FALSE))=TRUE,"",VLOOKUP(CONCATENATE($D104,".",$E104,".",$F104),IN_1G!$A$2:$Y$3000,15,FALSE))</f>
        <v>0</v>
      </c>
      <c r="R104" s="2318">
        <f>IF(ISERROR(VLOOKUP(CONCATENATE($D104,".",$E104,".",$F104),IN_1G!$A$2:$Y$3000,16,FALSE))=TRUE,"",VLOOKUP(CONCATENATE($D104,".",$E104,".",$F104),IN_1G!$A$2:$Y$3000,16,FALSE))</f>
        <v>0</v>
      </c>
      <c r="S104" s="2318">
        <f>IF(ISERROR(VLOOKUP(CONCATENATE($D104,".",$E104,".",$F104),IN_1G!$A$2:$Y$3000,17,FALSE))=TRUE,"",VLOOKUP(CONCATENATE($D104,".",$E104,".",$F104),IN_1G!$A$2:$Y$3000,17,FALSE))</f>
        <v>0</v>
      </c>
      <c r="T104" s="2318">
        <f>IF(ISERROR(VLOOKUP(CONCATENATE($D104,".",$E104,".",$F104),IN_1G!$A$2:$Y$3000,18,FALSE))=TRUE,"",VLOOKUP(CONCATENATE($D104,".",$E104,".",$F104),IN_1G!$A$2:$Y$3000,18,FALSE))</f>
        <v>0</v>
      </c>
      <c r="U104" s="2318">
        <f>IF(ISERROR(VLOOKUP(CONCATENATE($D104,".",$E104,".",$F104),IN_1G!$A$2:$Y$3000,19,FALSE))=TRUE,"",VLOOKUP(CONCATENATE($D104,".",$E104,".",$F104),IN_1G!$A$2:$Y$3000,19,FALSE))</f>
        <v>0</v>
      </c>
      <c r="V104" s="2318">
        <f>IF(ISERROR(VLOOKUP(CONCATENATE($D104,".",$E104,".",$F104),IN_1G!$A$2:$Y$3000,20,FALSE))=TRUE,"",VLOOKUP(CONCATENATE($D104,".",$E104,".",$F104),IN_1G!$A$2:$Y$3000,20,FALSE))</f>
        <v>0</v>
      </c>
      <c r="W104" s="2318">
        <f>IF(ISERROR(VLOOKUP(CONCATENATE($D104,".",$E104,".",$F104),IN_1G!$A$2:$Y$3000,21,FALSE))=TRUE,"",VLOOKUP(CONCATENATE($D104,".",$E104,".",$F104),IN_1G!$A$2:$Y$3000,21,FALSE))</f>
        <v>0</v>
      </c>
      <c r="X104" s="2318">
        <f>IF(ISERROR(VLOOKUP(CONCATENATE($D104,".",$E104,".",$F104),IN_1G!$A$2:$Y$3000,22,FALSE))=TRUE,"",VLOOKUP(CONCATENATE($D104,".",$E104,".",$F104),IN_1G!$A$2:$Y$3000,22,FALSE))</f>
        <v>0</v>
      </c>
      <c r="Y104" s="2318">
        <f>IF(ISERROR(VLOOKUP(CONCATENATE($D104,".",$E104,".",$F104),IN_1G!$A$2:$Y$3000,23,FALSE))=TRUE,"",VLOOKUP(CONCATENATE($D104,".",$E104,".",$F104),IN_1G!$A$2:$Y$3000,23,FALSE))</f>
        <v>0</v>
      </c>
      <c r="Z104" s="2318">
        <f>IF(ISERROR(VLOOKUP(CONCATENATE($D104,".",$E104,".",$F104),IN_1G!$A$2:$Y$3000,24,FALSE))=TRUE,"",VLOOKUP(CONCATENATE($D104,".",$E104,".",$F104),IN_1G!$A$2:$Y$3000,24,FALSE))</f>
        <v>0</v>
      </c>
      <c r="AA104" s="2318">
        <f>IF(ISERROR(VLOOKUP(CONCATENATE($D104,".",$E104,".",$F104),IN_1G!$A$2:$Y$3000,25,FALSE))=TRUE,"",VLOOKUP(CONCATENATE($D104,".",$E104,".",$F104),IN_1G!$A$2:$Y$3000,25,FALSE))</f>
        <v>0</v>
      </c>
      <c r="AB104" s="2318">
        <f>IF(ISERROR(VLOOKUP(CONCATENATE($D104,".",$E104,".",$F104),IN_1G!$A$2:$AA$3000,26,FALSE))=TRUE,"",VLOOKUP(CONCATENATE($D104,".",$E104,".",$F104),IN_1G!$A$2:$AA$3000,26,FALSE))</f>
        <v>0</v>
      </c>
      <c r="AC104" s="2318">
        <f>IF(ISERROR(VLOOKUP(CONCATENATE($D104,".",$E104,".",$F104),IN_1G!$A$2:$AA$3000,27,FALSE))=TRUE,"",VLOOKUP(CONCATENATE($D104,".",$E104,".",$F104),IN_1G!$A$2:$AA$3000,27,FALSE))</f>
        <v>0</v>
      </c>
      <c r="AD104" s="2296">
        <f t="shared" si="1"/>
        <v>0</v>
      </c>
      <c r="AE104" s="2289"/>
      <c r="AF104" s="2313"/>
      <c r="AG104" s="2313"/>
      <c r="AH104" s="2313"/>
      <c r="AI104" s="2297"/>
      <c r="AJ104" s="2297"/>
      <c r="AK104" s="2297"/>
      <c r="AL104" s="2297"/>
    </row>
    <row r="105" spans="1:38" ht="15" customHeight="1" thickBot="1" x14ac:dyDescent="0.4">
      <c r="A105" s="2764"/>
      <c r="B105" s="2758" t="s">
        <v>2591</v>
      </c>
      <c r="C105" s="2309" t="s">
        <v>2564</v>
      </c>
      <c r="D105" s="2295">
        <v>5</v>
      </c>
      <c r="E105" s="2295">
        <v>36</v>
      </c>
      <c r="F105" s="2293">
        <v>99</v>
      </c>
      <c r="G105" s="2318">
        <v>0</v>
      </c>
      <c r="H105" s="2318">
        <f>IF(ISERROR(VLOOKUP(CONCATENATE($D105,".",$E105,".",$F105),IN_1G!$A$2:$Y$3000,6,FALSE))=TRUE,"",VLOOKUP(CONCATENATE($D105,".",$E105,".",$F105),IN_1G!$A$2:$Y$3000,6,FALSE))</f>
        <v>0</v>
      </c>
      <c r="I105" s="2318">
        <f>IF(ISERROR(VLOOKUP(CONCATENATE($D105,".",$E105,".",$F105),IN_1G!$A$2:$Y$3000,7,FALSE))=TRUE,"",VLOOKUP(CONCATENATE($D105,".",$E105,".",$F105),IN_1G!$A$2:$Y$3000,7,FALSE))</f>
        <v>0</v>
      </c>
      <c r="J105" s="2318">
        <f>IF(ISERROR(VLOOKUP(CONCATENATE($D105,".",$E105,".",$F105),IN_1G!$A$2:$Y$3000,8,FALSE))=TRUE,"",VLOOKUP(CONCATENATE($D105,".",$E105,".",$F105),IN_1G!$A$2:$Y$3000,8,FALSE))</f>
        <v>0</v>
      </c>
      <c r="K105" s="2318">
        <f>IF(ISERROR(VLOOKUP(CONCATENATE($D105,".",$E105,".",$F105),IN_1G!$A$2:$Y$3000,9,FALSE))=TRUE,"",VLOOKUP(CONCATENATE($D105,".",$E105,".",$F105),IN_1G!$A$2:$Y$3000,9,FALSE))</f>
        <v>0</v>
      </c>
      <c r="L105" s="2318">
        <f>IF(ISERROR(VLOOKUP(CONCATENATE($D105,".",$E105,".",$F105),IN_1G!$A$2:$Y$3000,10,FALSE))=TRUE,"",VLOOKUP(CONCATENATE($D105,".",$E105,".",$F105),IN_1G!$A$2:$Y$3000,10,FALSE))</f>
        <v>0</v>
      </c>
      <c r="M105" s="2318">
        <f>IF(ISERROR(VLOOKUP(CONCATENATE($D105,".",$E105,".",$F105),IN_1G!$A$2:$Y$3000,11,FALSE))=TRUE,"",VLOOKUP(CONCATENATE($D105,".",$E105,".",$F105),IN_1G!$A$2:$Y$3000,11,FALSE))</f>
        <v>0</v>
      </c>
      <c r="N105" s="2318">
        <f>IF(ISERROR(VLOOKUP(CONCATENATE($D105,".",$E105,".",$F105),IN_1G!$A$2:$Y$3000,12,FALSE))=TRUE,"",VLOOKUP(CONCATENATE($D105,".",$E105,".",$F105),IN_1G!$A$2:$Y$3000,12,FALSE))</f>
        <v>0</v>
      </c>
      <c r="O105" s="2318">
        <f>IF(ISERROR(VLOOKUP(CONCATENATE($D105,".",$E105,".",$F105),IN_1G!$A$2:$Y$3000,13,FALSE))=TRUE,"",VLOOKUP(CONCATENATE($D105,".",$E105,".",$F105),IN_1G!$A$2:$Y$3000,13,FALSE))</f>
        <v>0</v>
      </c>
      <c r="P105" s="2318">
        <f>IF(ISERROR(VLOOKUP(CONCATENATE($D105,".",$E105,".",$F105),IN_1G!$A$2:$Y$3000,14,FALSE))=TRUE,"",VLOOKUP(CONCATENATE($D105,".",$E105,".",$F105),IN_1G!$A$2:$Y$3000,14,FALSE))</f>
        <v>0</v>
      </c>
      <c r="Q105" s="2318">
        <f>IF(ISERROR(VLOOKUP(CONCATENATE($D105,".",$E105,".",$F105),IN_1G!$A$2:$Y$3000,15,FALSE))=TRUE,"",VLOOKUP(CONCATENATE($D105,".",$E105,".",$F105),IN_1G!$A$2:$Y$3000,15,FALSE))</f>
        <v>0</v>
      </c>
      <c r="R105" s="2318">
        <f>IF(ISERROR(VLOOKUP(CONCATENATE($D105,".",$E105,".",$F105),IN_1G!$A$2:$Y$3000,16,FALSE))=TRUE,"",VLOOKUP(CONCATENATE($D105,".",$E105,".",$F105),IN_1G!$A$2:$Y$3000,16,FALSE))</f>
        <v>0</v>
      </c>
      <c r="S105" s="2318">
        <f>IF(ISERROR(VLOOKUP(CONCATENATE($D105,".",$E105,".",$F105),IN_1G!$A$2:$Y$3000,17,FALSE))=TRUE,"",VLOOKUP(CONCATENATE($D105,".",$E105,".",$F105),IN_1G!$A$2:$Y$3000,17,FALSE))</f>
        <v>0</v>
      </c>
      <c r="T105" s="2318">
        <f>IF(ISERROR(VLOOKUP(CONCATENATE($D105,".",$E105,".",$F105),IN_1G!$A$2:$Y$3000,18,FALSE))=TRUE,"",VLOOKUP(CONCATENATE($D105,".",$E105,".",$F105),IN_1G!$A$2:$Y$3000,18,FALSE))</f>
        <v>0</v>
      </c>
      <c r="U105" s="2318">
        <f>IF(ISERROR(VLOOKUP(CONCATENATE($D105,".",$E105,".",$F105),IN_1G!$A$2:$Y$3000,19,FALSE))=TRUE,"",VLOOKUP(CONCATENATE($D105,".",$E105,".",$F105),IN_1G!$A$2:$Y$3000,19,FALSE))</f>
        <v>0</v>
      </c>
      <c r="V105" s="2318">
        <f>IF(ISERROR(VLOOKUP(CONCATENATE($D105,".",$E105,".",$F105),IN_1G!$A$2:$Y$3000,20,FALSE))=TRUE,"",VLOOKUP(CONCATENATE($D105,".",$E105,".",$F105),IN_1G!$A$2:$Y$3000,20,FALSE))</f>
        <v>0</v>
      </c>
      <c r="W105" s="2318">
        <f>IF(ISERROR(VLOOKUP(CONCATENATE($D105,".",$E105,".",$F105),IN_1G!$A$2:$Y$3000,21,FALSE))=TRUE,"",VLOOKUP(CONCATENATE($D105,".",$E105,".",$F105),IN_1G!$A$2:$Y$3000,21,FALSE))</f>
        <v>0</v>
      </c>
      <c r="X105" s="2318">
        <f>IF(ISERROR(VLOOKUP(CONCATENATE($D105,".",$E105,".",$F105),IN_1G!$A$2:$Y$3000,22,FALSE))=TRUE,"",VLOOKUP(CONCATENATE($D105,".",$E105,".",$F105),IN_1G!$A$2:$Y$3000,22,FALSE))</f>
        <v>0</v>
      </c>
      <c r="Y105" s="2318">
        <f>IF(ISERROR(VLOOKUP(CONCATENATE($D105,".",$E105,".",$F105),IN_1G!$A$2:$Y$3000,23,FALSE))=TRUE,"",VLOOKUP(CONCATENATE($D105,".",$E105,".",$F105),IN_1G!$A$2:$Y$3000,23,FALSE))</f>
        <v>0</v>
      </c>
      <c r="Z105" s="2318">
        <f>IF(ISERROR(VLOOKUP(CONCATENATE($D105,".",$E105,".",$F105),IN_1G!$A$2:$Y$3000,24,FALSE))=TRUE,"",VLOOKUP(CONCATENATE($D105,".",$E105,".",$F105),IN_1G!$A$2:$Y$3000,24,FALSE))</f>
        <v>0</v>
      </c>
      <c r="AA105" s="2318">
        <f>IF(ISERROR(VLOOKUP(CONCATENATE($D105,".",$E105,".",$F105),IN_1G!$A$2:$Y$3000,25,FALSE))=TRUE,"",VLOOKUP(CONCATENATE($D105,".",$E105,".",$F105),IN_1G!$A$2:$Y$3000,25,FALSE))</f>
        <v>0</v>
      </c>
      <c r="AB105" s="2318">
        <f>IF(ISERROR(VLOOKUP(CONCATENATE($D105,".",$E105,".",$F105),IN_1G!$A$2:$AA$3000,26,FALSE))=TRUE,"",VLOOKUP(CONCATENATE($D105,".",$E105,".",$F105),IN_1G!$A$2:$AA$3000,26,FALSE))</f>
        <v>0</v>
      </c>
      <c r="AC105" s="2318">
        <f>IF(ISERROR(VLOOKUP(CONCATENATE($D105,".",$E105,".",$F105),IN_1G!$A$2:$AA$3000,27,FALSE))=TRUE,"",VLOOKUP(CONCATENATE($D105,".",$E105,".",$F105),IN_1G!$A$2:$AA$3000,27,FALSE))</f>
        <v>0</v>
      </c>
      <c r="AD105" s="2296">
        <f t="shared" si="1"/>
        <v>0</v>
      </c>
      <c r="AE105" s="2289"/>
      <c r="AF105" s="2313"/>
      <c r="AG105" s="2313"/>
      <c r="AH105" s="2313"/>
      <c r="AI105" s="2297"/>
      <c r="AJ105" s="2297"/>
      <c r="AK105" s="2297"/>
      <c r="AL105" s="2297"/>
    </row>
    <row r="106" spans="1:38" ht="15" customHeight="1" thickBot="1" x14ac:dyDescent="0.4">
      <c r="A106" s="2764"/>
      <c r="B106" s="2767"/>
      <c r="C106" s="2309" t="s">
        <v>2586</v>
      </c>
      <c r="D106" s="2295">
        <v>5</v>
      </c>
      <c r="E106" s="2295">
        <v>36</v>
      </c>
      <c r="F106" s="2295">
        <v>100</v>
      </c>
      <c r="G106" s="2318">
        <v>0</v>
      </c>
      <c r="H106" s="2318">
        <f>IF(ISERROR(VLOOKUP(CONCATENATE($D106,".",$E106,".",$F106),IN_1G!$A$2:$Y$3000,6,FALSE))=TRUE,"",VLOOKUP(CONCATENATE($D106,".",$E106,".",$F106),IN_1G!$A$2:$Y$3000,6,FALSE))</f>
        <v>0</v>
      </c>
      <c r="I106" s="2318">
        <f>IF(ISERROR(VLOOKUP(CONCATENATE($D106,".",$E106,".",$F106),IN_1G!$A$2:$Y$3000,7,FALSE))=TRUE,"",VLOOKUP(CONCATENATE($D106,".",$E106,".",$F106),IN_1G!$A$2:$Y$3000,7,FALSE))</f>
        <v>0</v>
      </c>
      <c r="J106" s="2318">
        <f>IF(ISERROR(VLOOKUP(CONCATENATE($D106,".",$E106,".",$F106),IN_1G!$A$2:$Y$3000,8,FALSE))=TRUE,"",VLOOKUP(CONCATENATE($D106,".",$E106,".",$F106),IN_1G!$A$2:$Y$3000,8,FALSE))</f>
        <v>0</v>
      </c>
      <c r="K106" s="2318">
        <f>IF(ISERROR(VLOOKUP(CONCATENATE($D106,".",$E106,".",$F106),IN_1G!$A$2:$Y$3000,9,FALSE))=TRUE,"",VLOOKUP(CONCATENATE($D106,".",$E106,".",$F106),IN_1G!$A$2:$Y$3000,9,FALSE))</f>
        <v>0</v>
      </c>
      <c r="L106" s="2318">
        <f>IF(ISERROR(VLOOKUP(CONCATENATE($D106,".",$E106,".",$F106),IN_1G!$A$2:$Y$3000,10,FALSE))=TRUE,"",VLOOKUP(CONCATENATE($D106,".",$E106,".",$F106),IN_1G!$A$2:$Y$3000,10,FALSE))</f>
        <v>0</v>
      </c>
      <c r="M106" s="2318">
        <f>IF(ISERROR(VLOOKUP(CONCATENATE($D106,".",$E106,".",$F106),IN_1G!$A$2:$Y$3000,11,FALSE))=TRUE,"",VLOOKUP(CONCATENATE($D106,".",$E106,".",$F106),IN_1G!$A$2:$Y$3000,11,FALSE))</f>
        <v>0</v>
      </c>
      <c r="N106" s="2318">
        <f>IF(ISERROR(VLOOKUP(CONCATENATE($D106,".",$E106,".",$F106),IN_1G!$A$2:$Y$3000,12,FALSE))=TRUE,"",VLOOKUP(CONCATENATE($D106,".",$E106,".",$F106),IN_1G!$A$2:$Y$3000,12,FALSE))</f>
        <v>0</v>
      </c>
      <c r="O106" s="2318">
        <f>IF(ISERROR(VLOOKUP(CONCATENATE($D106,".",$E106,".",$F106),IN_1G!$A$2:$Y$3000,13,FALSE))=TRUE,"",VLOOKUP(CONCATENATE($D106,".",$E106,".",$F106),IN_1G!$A$2:$Y$3000,13,FALSE))</f>
        <v>0</v>
      </c>
      <c r="P106" s="2318">
        <f>IF(ISERROR(VLOOKUP(CONCATENATE($D106,".",$E106,".",$F106),IN_1G!$A$2:$Y$3000,14,FALSE))=TRUE,"",VLOOKUP(CONCATENATE($D106,".",$E106,".",$F106),IN_1G!$A$2:$Y$3000,14,FALSE))</f>
        <v>0</v>
      </c>
      <c r="Q106" s="2318">
        <f>IF(ISERROR(VLOOKUP(CONCATENATE($D106,".",$E106,".",$F106),IN_1G!$A$2:$Y$3000,15,FALSE))=TRUE,"",VLOOKUP(CONCATENATE($D106,".",$E106,".",$F106),IN_1G!$A$2:$Y$3000,15,FALSE))</f>
        <v>0</v>
      </c>
      <c r="R106" s="2318">
        <f>IF(ISERROR(VLOOKUP(CONCATENATE($D106,".",$E106,".",$F106),IN_1G!$A$2:$Y$3000,16,FALSE))=TRUE,"",VLOOKUP(CONCATENATE($D106,".",$E106,".",$F106),IN_1G!$A$2:$Y$3000,16,FALSE))</f>
        <v>0</v>
      </c>
      <c r="S106" s="2318">
        <f>IF(ISERROR(VLOOKUP(CONCATENATE($D106,".",$E106,".",$F106),IN_1G!$A$2:$Y$3000,17,FALSE))=TRUE,"",VLOOKUP(CONCATENATE($D106,".",$E106,".",$F106),IN_1G!$A$2:$Y$3000,17,FALSE))</f>
        <v>0</v>
      </c>
      <c r="T106" s="2318">
        <f>IF(ISERROR(VLOOKUP(CONCATENATE($D106,".",$E106,".",$F106),IN_1G!$A$2:$Y$3000,18,FALSE))=TRUE,"",VLOOKUP(CONCATENATE($D106,".",$E106,".",$F106),IN_1G!$A$2:$Y$3000,18,FALSE))</f>
        <v>0</v>
      </c>
      <c r="U106" s="2318">
        <f>IF(ISERROR(VLOOKUP(CONCATENATE($D106,".",$E106,".",$F106),IN_1G!$A$2:$Y$3000,19,FALSE))=TRUE,"",VLOOKUP(CONCATENATE($D106,".",$E106,".",$F106),IN_1G!$A$2:$Y$3000,19,FALSE))</f>
        <v>0</v>
      </c>
      <c r="V106" s="2318">
        <f>IF(ISERROR(VLOOKUP(CONCATENATE($D106,".",$E106,".",$F106),IN_1G!$A$2:$Y$3000,20,FALSE))=TRUE,"",VLOOKUP(CONCATENATE($D106,".",$E106,".",$F106),IN_1G!$A$2:$Y$3000,20,FALSE))</f>
        <v>0</v>
      </c>
      <c r="W106" s="2318">
        <f>IF(ISERROR(VLOOKUP(CONCATENATE($D106,".",$E106,".",$F106),IN_1G!$A$2:$Y$3000,21,FALSE))=TRUE,"",VLOOKUP(CONCATENATE($D106,".",$E106,".",$F106),IN_1G!$A$2:$Y$3000,21,FALSE))</f>
        <v>0</v>
      </c>
      <c r="X106" s="2318">
        <f>IF(ISERROR(VLOOKUP(CONCATENATE($D106,".",$E106,".",$F106),IN_1G!$A$2:$Y$3000,22,FALSE))=TRUE,"",VLOOKUP(CONCATENATE($D106,".",$E106,".",$F106),IN_1G!$A$2:$Y$3000,22,FALSE))</f>
        <v>0</v>
      </c>
      <c r="Y106" s="2318">
        <f>IF(ISERROR(VLOOKUP(CONCATENATE($D106,".",$E106,".",$F106),IN_1G!$A$2:$Y$3000,23,FALSE))=TRUE,"",VLOOKUP(CONCATENATE($D106,".",$E106,".",$F106),IN_1G!$A$2:$Y$3000,23,FALSE))</f>
        <v>0</v>
      </c>
      <c r="Z106" s="2318">
        <f>IF(ISERROR(VLOOKUP(CONCATENATE($D106,".",$E106,".",$F106),IN_1G!$A$2:$Y$3000,24,FALSE))=TRUE,"",VLOOKUP(CONCATENATE($D106,".",$E106,".",$F106),IN_1G!$A$2:$Y$3000,24,FALSE))</f>
        <v>0</v>
      </c>
      <c r="AA106" s="2318">
        <f>IF(ISERROR(VLOOKUP(CONCATENATE($D106,".",$E106,".",$F106),IN_1G!$A$2:$Y$3000,25,FALSE))=TRUE,"",VLOOKUP(CONCATENATE($D106,".",$E106,".",$F106),IN_1G!$A$2:$Y$3000,25,FALSE))</f>
        <v>0</v>
      </c>
      <c r="AB106" s="2318">
        <f>IF(ISERROR(VLOOKUP(CONCATENATE($D106,".",$E106,".",$F106),IN_1G!$A$2:$AA$3000,26,FALSE))=TRUE,"",VLOOKUP(CONCATENATE($D106,".",$E106,".",$F106),IN_1G!$A$2:$AA$3000,26,FALSE))</f>
        <v>0</v>
      </c>
      <c r="AC106" s="2318">
        <f>IF(ISERROR(VLOOKUP(CONCATENATE($D106,".",$E106,".",$F106),IN_1G!$A$2:$AA$3000,27,FALSE))=TRUE,"",VLOOKUP(CONCATENATE($D106,".",$E106,".",$F106),IN_1G!$A$2:$AA$3000,27,FALSE))</f>
        <v>0</v>
      </c>
      <c r="AD106" s="2296">
        <f t="shared" si="1"/>
        <v>0</v>
      </c>
      <c r="AE106" s="2289"/>
      <c r="AF106" s="2313"/>
      <c r="AG106" s="2313"/>
      <c r="AH106" s="2313"/>
      <c r="AI106" s="2297"/>
      <c r="AJ106" s="2297"/>
      <c r="AK106" s="2297"/>
      <c r="AL106" s="2297"/>
    </row>
    <row r="107" spans="1:38" ht="42" customHeight="1" thickBot="1" x14ac:dyDescent="0.4">
      <c r="A107" s="2764"/>
      <c r="B107" s="2768"/>
      <c r="C107" s="2309" t="s">
        <v>2588</v>
      </c>
      <c r="D107" s="2295">
        <v>5</v>
      </c>
      <c r="E107" s="2295">
        <v>36</v>
      </c>
      <c r="F107" s="2293">
        <v>101</v>
      </c>
      <c r="G107" s="2318">
        <v>0</v>
      </c>
      <c r="H107" s="2318">
        <f>IF(ISERROR(VLOOKUP(CONCATENATE($D107,".",$E107,".",$F107),IN_1G!$A$2:$Y$3000,6,FALSE))=TRUE,"",VLOOKUP(CONCATENATE($D107,".",$E107,".",$F107),IN_1G!$A$2:$Y$3000,6,FALSE))</f>
        <v>0</v>
      </c>
      <c r="I107" s="2318">
        <f>IF(ISERROR(VLOOKUP(CONCATENATE($D107,".",$E107,".",$F107),IN_1G!$A$2:$Y$3000,7,FALSE))=TRUE,"",VLOOKUP(CONCATENATE($D107,".",$E107,".",$F107),IN_1G!$A$2:$Y$3000,7,FALSE))</f>
        <v>0</v>
      </c>
      <c r="J107" s="2318">
        <f>IF(ISERROR(VLOOKUP(CONCATENATE($D107,".",$E107,".",$F107),IN_1G!$A$2:$Y$3000,8,FALSE))=TRUE,"",VLOOKUP(CONCATENATE($D107,".",$E107,".",$F107),IN_1G!$A$2:$Y$3000,8,FALSE))</f>
        <v>0</v>
      </c>
      <c r="K107" s="2318">
        <f>IF(ISERROR(VLOOKUP(CONCATENATE($D107,".",$E107,".",$F107),IN_1G!$A$2:$Y$3000,9,FALSE))=TRUE,"",VLOOKUP(CONCATENATE($D107,".",$E107,".",$F107),IN_1G!$A$2:$Y$3000,9,FALSE))</f>
        <v>0</v>
      </c>
      <c r="L107" s="2318">
        <f>IF(ISERROR(VLOOKUP(CONCATENATE($D107,".",$E107,".",$F107),IN_1G!$A$2:$Y$3000,10,FALSE))=TRUE,"",VLOOKUP(CONCATENATE($D107,".",$E107,".",$F107),IN_1G!$A$2:$Y$3000,10,FALSE))</f>
        <v>0</v>
      </c>
      <c r="M107" s="2318">
        <f>IF(ISERROR(VLOOKUP(CONCATENATE($D107,".",$E107,".",$F107),IN_1G!$A$2:$Y$3000,11,FALSE))=TRUE,"",VLOOKUP(CONCATENATE($D107,".",$E107,".",$F107),IN_1G!$A$2:$Y$3000,11,FALSE))</f>
        <v>0</v>
      </c>
      <c r="N107" s="2318">
        <f>IF(ISERROR(VLOOKUP(CONCATENATE($D107,".",$E107,".",$F107),IN_1G!$A$2:$Y$3000,12,FALSE))=TRUE,"",VLOOKUP(CONCATENATE($D107,".",$E107,".",$F107),IN_1G!$A$2:$Y$3000,12,FALSE))</f>
        <v>0</v>
      </c>
      <c r="O107" s="2318">
        <f>IF(ISERROR(VLOOKUP(CONCATENATE($D107,".",$E107,".",$F107),IN_1G!$A$2:$Y$3000,13,FALSE))=TRUE,"",VLOOKUP(CONCATENATE($D107,".",$E107,".",$F107),IN_1G!$A$2:$Y$3000,13,FALSE))</f>
        <v>0</v>
      </c>
      <c r="P107" s="2318">
        <f>IF(ISERROR(VLOOKUP(CONCATENATE($D107,".",$E107,".",$F107),IN_1G!$A$2:$Y$3000,14,FALSE))=TRUE,"",VLOOKUP(CONCATENATE($D107,".",$E107,".",$F107),IN_1G!$A$2:$Y$3000,14,FALSE))</f>
        <v>0</v>
      </c>
      <c r="Q107" s="2318">
        <f>IF(ISERROR(VLOOKUP(CONCATENATE($D107,".",$E107,".",$F107),IN_1G!$A$2:$Y$3000,15,FALSE))=TRUE,"",VLOOKUP(CONCATENATE($D107,".",$E107,".",$F107),IN_1G!$A$2:$Y$3000,15,FALSE))</f>
        <v>0</v>
      </c>
      <c r="R107" s="2318">
        <f>IF(ISERROR(VLOOKUP(CONCATENATE($D107,".",$E107,".",$F107),IN_1G!$A$2:$Y$3000,16,FALSE))=TRUE,"",VLOOKUP(CONCATENATE($D107,".",$E107,".",$F107),IN_1G!$A$2:$Y$3000,16,FALSE))</f>
        <v>0</v>
      </c>
      <c r="S107" s="2318">
        <f>IF(ISERROR(VLOOKUP(CONCATENATE($D107,".",$E107,".",$F107),IN_1G!$A$2:$Y$3000,17,FALSE))=TRUE,"",VLOOKUP(CONCATENATE($D107,".",$E107,".",$F107),IN_1G!$A$2:$Y$3000,17,FALSE))</f>
        <v>0</v>
      </c>
      <c r="T107" s="2318">
        <f>IF(ISERROR(VLOOKUP(CONCATENATE($D107,".",$E107,".",$F107),IN_1G!$A$2:$Y$3000,18,FALSE))=TRUE,"",VLOOKUP(CONCATENATE($D107,".",$E107,".",$F107),IN_1G!$A$2:$Y$3000,18,FALSE))</f>
        <v>0</v>
      </c>
      <c r="U107" s="2318">
        <f>IF(ISERROR(VLOOKUP(CONCATENATE($D107,".",$E107,".",$F107),IN_1G!$A$2:$Y$3000,19,FALSE))=TRUE,"",VLOOKUP(CONCATENATE($D107,".",$E107,".",$F107),IN_1G!$A$2:$Y$3000,19,FALSE))</f>
        <v>0</v>
      </c>
      <c r="V107" s="2318">
        <f>IF(ISERROR(VLOOKUP(CONCATENATE($D107,".",$E107,".",$F107),IN_1G!$A$2:$Y$3000,20,FALSE))=TRUE,"",VLOOKUP(CONCATENATE($D107,".",$E107,".",$F107),IN_1G!$A$2:$Y$3000,20,FALSE))</f>
        <v>0</v>
      </c>
      <c r="W107" s="2318">
        <f>IF(ISERROR(VLOOKUP(CONCATENATE($D107,".",$E107,".",$F107),IN_1G!$A$2:$Y$3000,21,FALSE))=TRUE,"",VLOOKUP(CONCATENATE($D107,".",$E107,".",$F107),IN_1G!$A$2:$Y$3000,21,FALSE))</f>
        <v>0</v>
      </c>
      <c r="X107" s="2318">
        <f>IF(ISERROR(VLOOKUP(CONCATENATE($D107,".",$E107,".",$F107),IN_1G!$A$2:$Y$3000,22,FALSE))=TRUE,"",VLOOKUP(CONCATENATE($D107,".",$E107,".",$F107),IN_1G!$A$2:$Y$3000,22,FALSE))</f>
        <v>0</v>
      </c>
      <c r="Y107" s="2318">
        <f>IF(ISERROR(VLOOKUP(CONCATENATE($D107,".",$E107,".",$F107),IN_1G!$A$2:$Y$3000,23,FALSE))=TRUE,"",VLOOKUP(CONCATENATE($D107,".",$E107,".",$F107),IN_1G!$A$2:$Y$3000,23,FALSE))</f>
        <v>0</v>
      </c>
      <c r="Z107" s="2318">
        <f>IF(ISERROR(VLOOKUP(CONCATENATE($D107,".",$E107,".",$F107),IN_1G!$A$2:$Y$3000,24,FALSE))=TRUE,"",VLOOKUP(CONCATENATE($D107,".",$E107,".",$F107),IN_1G!$A$2:$Y$3000,24,FALSE))</f>
        <v>0</v>
      </c>
      <c r="AA107" s="2318">
        <f>IF(ISERROR(VLOOKUP(CONCATENATE($D107,".",$E107,".",$F107),IN_1G!$A$2:$Y$3000,25,FALSE))=TRUE,"",VLOOKUP(CONCATENATE($D107,".",$E107,".",$F107),IN_1G!$A$2:$Y$3000,25,FALSE))</f>
        <v>0</v>
      </c>
      <c r="AB107" s="2318">
        <f>IF(ISERROR(VLOOKUP(CONCATENATE($D107,".",$E107,".",$F107),IN_1G!$A$2:$AA$3000,26,FALSE))=TRUE,"",VLOOKUP(CONCATENATE($D107,".",$E107,".",$F107),IN_1G!$A$2:$AA$3000,26,FALSE))</f>
        <v>0</v>
      </c>
      <c r="AC107" s="2318">
        <f>IF(ISERROR(VLOOKUP(CONCATENATE($D107,".",$E107,".",$F107),IN_1G!$A$2:$AA$3000,27,FALSE))=TRUE,"",VLOOKUP(CONCATENATE($D107,".",$E107,".",$F107),IN_1G!$A$2:$AA$3000,27,FALSE))</f>
        <v>0</v>
      </c>
      <c r="AD107" s="2296">
        <f t="shared" si="1"/>
        <v>0</v>
      </c>
      <c r="AE107" s="2289"/>
      <c r="AF107" s="2313"/>
      <c r="AG107" s="2313"/>
      <c r="AH107" s="2313"/>
      <c r="AI107" s="2297"/>
      <c r="AJ107" s="2297"/>
      <c r="AK107" s="2297"/>
      <c r="AL107" s="2297"/>
    </row>
    <row r="108" spans="1:38" ht="15" customHeight="1" thickBot="1" x14ac:dyDescent="0.4">
      <c r="A108" s="2764"/>
      <c r="B108" s="2758" t="s">
        <v>2592</v>
      </c>
      <c r="C108" s="2309" t="s">
        <v>2564</v>
      </c>
      <c r="D108" s="2295">
        <v>5</v>
      </c>
      <c r="E108" s="2295">
        <v>37</v>
      </c>
      <c r="F108" s="2295">
        <v>102</v>
      </c>
      <c r="G108" s="2318">
        <v>0</v>
      </c>
      <c r="H108" s="2318">
        <f>IF(ISERROR(VLOOKUP(CONCATENATE($D108,".",$E108,".",$F108),IN_1G!$A$2:$Y$3000,6,FALSE))=TRUE,"",VLOOKUP(CONCATENATE($D108,".",$E108,".",$F108),IN_1G!$A$2:$Y$3000,6,FALSE))</f>
        <v>0</v>
      </c>
      <c r="I108" s="2318">
        <f>IF(ISERROR(VLOOKUP(CONCATENATE($D108,".",$E108,".",$F108),IN_1G!$A$2:$Y$3000,7,FALSE))=TRUE,"",VLOOKUP(CONCATENATE($D108,".",$E108,".",$F108),IN_1G!$A$2:$Y$3000,7,FALSE))</f>
        <v>0</v>
      </c>
      <c r="J108" s="2318">
        <f>IF(ISERROR(VLOOKUP(CONCATENATE($D108,".",$E108,".",$F108),IN_1G!$A$2:$Y$3000,8,FALSE))=TRUE,"",VLOOKUP(CONCATENATE($D108,".",$E108,".",$F108),IN_1G!$A$2:$Y$3000,8,FALSE))</f>
        <v>0</v>
      </c>
      <c r="K108" s="2318">
        <f>IF(ISERROR(VLOOKUP(CONCATENATE($D108,".",$E108,".",$F108),IN_1G!$A$2:$Y$3000,9,FALSE))=TRUE,"",VLOOKUP(CONCATENATE($D108,".",$E108,".",$F108),IN_1G!$A$2:$Y$3000,9,FALSE))</f>
        <v>0</v>
      </c>
      <c r="L108" s="2318">
        <f>IF(ISERROR(VLOOKUP(CONCATENATE($D108,".",$E108,".",$F108),IN_1G!$A$2:$Y$3000,10,FALSE))=TRUE,"",VLOOKUP(CONCATENATE($D108,".",$E108,".",$F108),IN_1G!$A$2:$Y$3000,10,FALSE))</f>
        <v>0</v>
      </c>
      <c r="M108" s="2318">
        <f>IF(ISERROR(VLOOKUP(CONCATENATE($D108,".",$E108,".",$F108),IN_1G!$A$2:$Y$3000,11,FALSE))=TRUE,"",VLOOKUP(CONCATENATE($D108,".",$E108,".",$F108),IN_1G!$A$2:$Y$3000,11,FALSE))</f>
        <v>0</v>
      </c>
      <c r="N108" s="2318">
        <f>IF(ISERROR(VLOOKUP(CONCATENATE($D108,".",$E108,".",$F108),IN_1G!$A$2:$Y$3000,12,FALSE))=TRUE,"",VLOOKUP(CONCATENATE($D108,".",$E108,".",$F108),IN_1G!$A$2:$Y$3000,12,FALSE))</f>
        <v>0</v>
      </c>
      <c r="O108" s="2318">
        <f>IF(ISERROR(VLOOKUP(CONCATENATE($D108,".",$E108,".",$F108),IN_1G!$A$2:$Y$3000,13,FALSE))=TRUE,"",VLOOKUP(CONCATENATE($D108,".",$E108,".",$F108),IN_1G!$A$2:$Y$3000,13,FALSE))</f>
        <v>0</v>
      </c>
      <c r="P108" s="2318">
        <f>IF(ISERROR(VLOOKUP(CONCATENATE($D108,".",$E108,".",$F108),IN_1G!$A$2:$Y$3000,14,FALSE))=TRUE,"",VLOOKUP(CONCATENATE($D108,".",$E108,".",$F108),IN_1G!$A$2:$Y$3000,14,FALSE))</f>
        <v>0</v>
      </c>
      <c r="Q108" s="2318">
        <f>IF(ISERROR(VLOOKUP(CONCATENATE($D108,".",$E108,".",$F108),IN_1G!$A$2:$Y$3000,15,FALSE))=TRUE,"",VLOOKUP(CONCATENATE($D108,".",$E108,".",$F108),IN_1G!$A$2:$Y$3000,15,FALSE))</f>
        <v>0</v>
      </c>
      <c r="R108" s="2318">
        <f>IF(ISERROR(VLOOKUP(CONCATENATE($D108,".",$E108,".",$F108),IN_1G!$A$2:$Y$3000,16,FALSE))=TRUE,"",VLOOKUP(CONCATENATE($D108,".",$E108,".",$F108),IN_1G!$A$2:$Y$3000,16,FALSE))</f>
        <v>0</v>
      </c>
      <c r="S108" s="2318">
        <f>IF(ISERROR(VLOOKUP(CONCATENATE($D108,".",$E108,".",$F108),IN_1G!$A$2:$Y$3000,17,FALSE))=TRUE,"",VLOOKUP(CONCATENATE($D108,".",$E108,".",$F108),IN_1G!$A$2:$Y$3000,17,FALSE))</f>
        <v>0</v>
      </c>
      <c r="T108" s="2318">
        <f>IF(ISERROR(VLOOKUP(CONCATENATE($D108,".",$E108,".",$F108),IN_1G!$A$2:$Y$3000,18,FALSE))=TRUE,"",VLOOKUP(CONCATENATE($D108,".",$E108,".",$F108),IN_1G!$A$2:$Y$3000,18,FALSE))</f>
        <v>0</v>
      </c>
      <c r="U108" s="2318">
        <f>IF(ISERROR(VLOOKUP(CONCATENATE($D108,".",$E108,".",$F108),IN_1G!$A$2:$Y$3000,19,FALSE))=TRUE,"",VLOOKUP(CONCATENATE($D108,".",$E108,".",$F108),IN_1G!$A$2:$Y$3000,19,FALSE))</f>
        <v>0</v>
      </c>
      <c r="V108" s="2318">
        <f>IF(ISERROR(VLOOKUP(CONCATENATE($D108,".",$E108,".",$F108),IN_1G!$A$2:$Y$3000,20,FALSE))=TRUE,"",VLOOKUP(CONCATENATE($D108,".",$E108,".",$F108),IN_1G!$A$2:$Y$3000,20,FALSE))</f>
        <v>0</v>
      </c>
      <c r="W108" s="2318">
        <f>IF(ISERROR(VLOOKUP(CONCATENATE($D108,".",$E108,".",$F108),IN_1G!$A$2:$Y$3000,21,FALSE))=TRUE,"",VLOOKUP(CONCATENATE($D108,".",$E108,".",$F108),IN_1G!$A$2:$Y$3000,21,FALSE))</f>
        <v>0</v>
      </c>
      <c r="X108" s="2318">
        <f>IF(ISERROR(VLOOKUP(CONCATENATE($D108,".",$E108,".",$F108),IN_1G!$A$2:$Y$3000,22,FALSE))=TRUE,"",VLOOKUP(CONCATENATE($D108,".",$E108,".",$F108),IN_1G!$A$2:$Y$3000,22,FALSE))</f>
        <v>0</v>
      </c>
      <c r="Y108" s="2318">
        <f>IF(ISERROR(VLOOKUP(CONCATENATE($D108,".",$E108,".",$F108),IN_1G!$A$2:$Y$3000,23,FALSE))=TRUE,"",VLOOKUP(CONCATENATE($D108,".",$E108,".",$F108),IN_1G!$A$2:$Y$3000,23,FALSE))</f>
        <v>0</v>
      </c>
      <c r="Z108" s="2318">
        <f>IF(ISERROR(VLOOKUP(CONCATENATE($D108,".",$E108,".",$F108),IN_1G!$A$2:$Y$3000,24,FALSE))=TRUE,"",VLOOKUP(CONCATENATE($D108,".",$E108,".",$F108),IN_1G!$A$2:$Y$3000,24,FALSE))</f>
        <v>0</v>
      </c>
      <c r="AA108" s="2318">
        <f>IF(ISERROR(VLOOKUP(CONCATENATE($D108,".",$E108,".",$F108),IN_1G!$A$2:$Y$3000,25,FALSE))=TRUE,"",VLOOKUP(CONCATENATE($D108,".",$E108,".",$F108),IN_1G!$A$2:$Y$3000,25,FALSE))</f>
        <v>0</v>
      </c>
      <c r="AB108" s="2318">
        <f>IF(ISERROR(VLOOKUP(CONCATENATE($D108,".",$E108,".",$F108),IN_1G!$A$2:$AA$3000,26,FALSE))=TRUE,"",VLOOKUP(CONCATENATE($D108,".",$E108,".",$F108),IN_1G!$A$2:$AA$3000,26,FALSE))</f>
        <v>0</v>
      </c>
      <c r="AC108" s="2318">
        <f>IF(ISERROR(VLOOKUP(CONCATENATE($D108,".",$E108,".",$F108),IN_1G!$A$2:$AA$3000,27,FALSE))=TRUE,"",VLOOKUP(CONCATENATE($D108,".",$E108,".",$F108),IN_1G!$A$2:$AA$3000,27,FALSE))</f>
        <v>0</v>
      </c>
      <c r="AD108" s="2296">
        <f t="shared" si="1"/>
        <v>0</v>
      </c>
      <c r="AE108" s="2289"/>
      <c r="AF108" s="2313"/>
      <c r="AG108" s="2313"/>
      <c r="AH108" s="2313"/>
      <c r="AI108" s="2297"/>
      <c r="AJ108" s="2297"/>
      <c r="AK108" s="2297"/>
      <c r="AL108" s="2297"/>
    </row>
    <row r="109" spans="1:38" ht="15" customHeight="1" thickBot="1" x14ac:dyDescent="0.4">
      <c r="A109" s="2764"/>
      <c r="B109" s="2767"/>
      <c r="C109" s="2309" t="s">
        <v>2586</v>
      </c>
      <c r="D109" s="2295">
        <v>5</v>
      </c>
      <c r="E109" s="2295">
        <v>37</v>
      </c>
      <c r="F109" s="2293">
        <v>103</v>
      </c>
      <c r="G109" s="2318">
        <v>0</v>
      </c>
      <c r="H109" s="2318">
        <f>IF(ISERROR(VLOOKUP(CONCATENATE($D109,".",$E109,".",$F109),IN_1G!$A$2:$Y$3000,6,FALSE))=TRUE,"",VLOOKUP(CONCATENATE($D109,".",$E109,".",$F109),IN_1G!$A$2:$Y$3000,6,FALSE))</f>
        <v>0</v>
      </c>
      <c r="I109" s="2318">
        <f>IF(ISERROR(VLOOKUP(CONCATENATE($D109,".",$E109,".",$F109),IN_1G!$A$2:$Y$3000,7,FALSE))=TRUE,"",VLOOKUP(CONCATENATE($D109,".",$E109,".",$F109),IN_1G!$A$2:$Y$3000,7,FALSE))</f>
        <v>0</v>
      </c>
      <c r="J109" s="2318">
        <f>IF(ISERROR(VLOOKUP(CONCATENATE($D109,".",$E109,".",$F109),IN_1G!$A$2:$Y$3000,8,FALSE))=TRUE,"",VLOOKUP(CONCATENATE($D109,".",$E109,".",$F109),IN_1G!$A$2:$Y$3000,8,FALSE))</f>
        <v>0</v>
      </c>
      <c r="K109" s="2318">
        <f>IF(ISERROR(VLOOKUP(CONCATENATE($D109,".",$E109,".",$F109),IN_1G!$A$2:$Y$3000,9,FALSE))=TRUE,"",VLOOKUP(CONCATENATE($D109,".",$E109,".",$F109),IN_1G!$A$2:$Y$3000,9,FALSE))</f>
        <v>0</v>
      </c>
      <c r="L109" s="2318">
        <f>IF(ISERROR(VLOOKUP(CONCATENATE($D109,".",$E109,".",$F109),IN_1G!$A$2:$Y$3000,10,FALSE))=TRUE,"",VLOOKUP(CONCATENATE($D109,".",$E109,".",$F109),IN_1G!$A$2:$Y$3000,10,FALSE))</f>
        <v>0</v>
      </c>
      <c r="M109" s="2318">
        <f>IF(ISERROR(VLOOKUP(CONCATENATE($D109,".",$E109,".",$F109),IN_1G!$A$2:$Y$3000,11,FALSE))=TRUE,"",VLOOKUP(CONCATENATE($D109,".",$E109,".",$F109),IN_1G!$A$2:$Y$3000,11,FALSE))</f>
        <v>0</v>
      </c>
      <c r="N109" s="2318">
        <f>IF(ISERROR(VLOOKUP(CONCATENATE($D109,".",$E109,".",$F109),IN_1G!$A$2:$Y$3000,12,FALSE))=TRUE,"",VLOOKUP(CONCATENATE($D109,".",$E109,".",$F109),IN_1G!$A$2:$Y$3000,12,FALSE))</f>
        <v>0</v>
      </c>
      <c r="O109" s="2318">
        <f>IF(ISERROR(VLOOKUP(CONCATENATE($D109,".",$E109,".",$F109),IN_1G!$A$2:$Y$3000,13,FALSE))=TRUE,"",VLOOKUP(CONCATENATE($D109,".",$E109,".",$F109),IN_1G!$A$2:$Y$3000,13,FALSE))</f>
        <v>0</v>
      </c>
      <c r="P109" s="2318">
        <f>IF(ISERROR(VLOOKUP(CONCATENATE($D109,".",$E109,".",$F109),IN_1G!$A$2:$Y$3000,14,FALSE))=TRUE,"",VLOOKUP(CONCATENATE($D109,".",$E109,".",$F109),IN_1G!$A$2:$Y$3000,14,FALSE))</f>
        <v>0</v>
      </c>
      <c r="Q109" s="2318">
        <f>IF(ISERROR(VLOOKUP(CONCATENATE($D109,".",$E109,".",$F109),IN_1G!$A$2:$Y$3000,15,FALSE))=TRUE,"",VLOOKUP(CONCATENATE($D109,".",$E109,".",$F109),IN_1G!$A$2:$Y$3000,15,FALSE))</f>
        <v>0</v>
      </c>
      <c r="R109" s="2318">
        <f>IF(ISERROR(VLOOKUP(CONCATENATE($D109,".",$E109,".",$F109),IN_1G!$A$2:$Y$3000,16,FALSE))=TRUE,"",VLOOKUP(CONCATENATE($D109,".",$E109,".",$F109),IN_1G!$A$2:$Y$3000,16,FALSE))</f>
        <v>0</v>
      </c>
      <c r="S109" s="2318">
        <f>IF(ISERROR(VLOOKUP(CONCATENATE($D109,".",$E109,".",$F109),IN_1G!$A$2:$Y$3000,17,FALSE))=TRUE,"",VLOOKUP(CONCATENATE($D109,".",$E109,".",$F109),IN_1G!$A$2:$Y$3000,17,FALSE))</f>
        <v>0</v>
      </c>
      <c r="T109" s="2318">
        <f>IF(ISERROR(VLOOKUP(CONCATENATE($D109,".",$E109,".",$F109),IN_1G!$A$2:$Y$3000,18,FALSE))=TRUE,"",VLOOKUP(CONCATENATE($D109,".",$E109,".",$F109),IN_1G!$A$2:$Y$3000,18,FALSE))</f>
        <v>0</v>
      </c>
      <c r="U109" s="2318">
        <f>IF(ISERROR(VLOOKUP(CONCATENATE($D109,".",$E109,".",$F109),IN_1G!$A$2:$Y$3000,19,FALSE))=TRUE,"",VLOOKUP(CONCATENATE($D109,".",$E109,".",$F109),IN_1G!$A$2:$Y$3000,19,FALSE))</f>
        <v>0</v>
      </c>
      <c r="V109" s="2318">
        <f>IF(ISERROR(VLOOKUP(CONCATENATE($D109,".",$E109,".",$F109),IN_1G!$A$2:$Y$3000,20,FALSE))=TRUE,"",VLOOKUP(CONCATENATE($D109,".",$E109,".",$F109),IN_1G!$A$2:$Y$3000,20,FALSE))</f>
        <v>0</v>
      </c>
      <c r="W109" s="2318">
        <f>IF(ISERROR(VLOOKUP(CONCATENATE($D109,".",$E109,".",$F109),IN_1G!$A$2:$Y$3000,21,FALSE))=TRUE,"",VLOOKUP(CONCATENATE($D109,".",$E109,".",$F109),IN_1G!$A$2:$Y$3000,21,FALSE))</f>
        <v>0</v>
      </c>
      <c r="X109" s="2318">
        <f>IF(ISERROR(VLOOKUP(CONCATENATE($D109,".",$E109,".",$F109),IN_1G!$A$2:$Y$3000,22,FALSE))=TRUE,"",VLOOKUP(CONCATENATE($D109,".",$E109,".",$F109),IN_1G!$A$2:$Y$3000,22,FALSE))</f>
        <v>0</v>
      </c>
      <c r="Y109" s="2318">
        <f>IF(ISERROR(VLOOKUP(CONCATENATE($D109,".",$E109,".",$F109),IN_1G!$A$2:$Y$3000,23,FALSE))=TRUE,"",VLOOKUP(CONCATENATE($D109,".",$E109,".",$F109),IN_1G!$A$2:$Y$3000,23,FALSE))</f>
        <v>0</v>
      </c>
      <c r="Z109" s="2318">
        <f>IF(ISERROR(VLOOKUP(CONCATENATE($D109,".",$E109,".",$F109),IN_1G!$A$2:$Y$3000,24,FALSE))=TRUE,"",VLOOKUP(CONCATENATE($D109,".",$E109,".",$F109),IN_1G!$A$2:$Y$3000,24,FALSE))</f>
        <v>0</v>
      </c>
      <c r="AA109" s="2318">
        <f>IF(ISERROR(VLOOKUP(CONCATENATE($D109,".",$E109,".",$F109),IN_1G!$A$2:$Y$3000,25,FALSE))=TRUE,"",VLOOKUP(CONCATENATE($D109,".",$E109,".",$F109),IN_1G!$A$2:$Y$3000,25,FALSE))</f>
        <v>0</v>
      </c>
      <c r="AB109" s="2318">
        <f>IF(ISERROR(VLOOKUP(CONCATENATE($D109,".",$E109,".",$F109),IN_1G!$A$2:$AA$3000,26,FALSE))=TRUE,"",VLOOKUP(CONCATENATE($D109,".",$E109,".",$F109),IN_1G!$A$2:$AA$3000,26,FALSE))</f>
        <v>0</v>
      </c>
      <c r="AC109" s="2318">
        <f>IF(ISERROR(VLOOKUP(CONCATENATE($D109,".",$E109,".",$F109),IN_1G!$A$2:$AA$3000,27,FALSE))=TRUE,"",VLOOKUP(CONCATENATE($D109,".",$E109,".",$F109),IN_1G!$A$2:$AA$3000,27,FALSE))</f>
        <v>0</v>
      </c>
      <c r="AD109" s="2296">
        <f t="shared" si="1"/>
        <v>0</v>
      </c>
      <c r="AE109" s="2289"/>
      <c r="AF109" s="2313"/>
      <c r="AG109" s="2313"/>
      <c r="AH109" s="2313"/>
      <c r="AI109" s="2297"/>
      <c r="AJ109" s="2297"/>
      <c r="AK109" s="2297"/>
      <c r="AL109" s="2297"/>
    </row>
    <row r="110" spans="1:38" ht="42" customHeight="1" thickBot="1" x14ac:dyDescent="0.4">
      <c r="A110" s="2764"/>
      <c r="B110" s="2768"/>
      <c r="C110" s="2309" t="s">
        <v>2588</v>
      </c>
      <c r="D110" s="2295">
        <v>5</v>
      </c>
      <c r="E110" s="2295">
        <v>37</v>
      </c>
      <c r="F110" s="2295">
        <v>104</v>
      </c>
      <c r="G110" s="2318">
        <v>0</v>
      </c>
      <c r="H110" s="2318">
        <f>IF(ISERROR(VLOOKUP(CONCATENATE($D110,".",$E110,".",$F110),IN_1G!$A$2:$Y$3000,6,FALSE))=TRUE,"",VLOOKUP(CONCATENATE($D110,".",$E110,".",$F110),IN_1G!$A$2:$Y$3000,6,FALSE))</f>
        <v>0</v>
      </c>
      <c r="I110" s="2318">
        <f>IF(ISERROR(VLOOKUP(CONCATENATE($D110,".",$E110,".",$F110),IN_1G!$A$2:$Y$3000,7,FALSE))=TRUE,"",VLOOKUP(CONCATENATE($D110,".",$E110,".",$F110),IN_1G!$A$2:$Y$3000,7,FALSE))</f>
        <v>0</v>
      </c>
      <c r="J110" s="2318">
        <f>IF(ISERROR(VLOOKUP(CONCATENATE($D110,".",$E110,".",$F110),IN_1G!$A$2:$Y$3000,8,FALSE))=TRUE,"",VLOOKUP(CONCATENATE($D110,".",$E110,".",$F110),IN_1G!$A$2:$Y$3000,8,FALSE))</f>
        <v>0</v>
      </c>
      <c r="K110" s="2318">
        <f>IF(ISERROR(VLOOKUP(CONCATENATE($D110,".",$E110,".",$F110),IN_1G!$A$2:$Y$3000,9,FALSE))=TRUE,"",VLOOKUP(CONCATENATE($D110,".",$E110,".",$F110),IN_1G!$A$2:$Y$3000,9,FALSE))</f>
        <v>0</v>
      </c>
      <c r="L110" s="2318">
        <f>IF(ISERROR(VLOOKUP(CONCATENATE($D110,".",$E110,".",$F110),IN_1G!$A$2:$Y$3000,10,FALSE))=TRUE,"",VLOOKUP(CONCATENATE($D110,".",$E110,".",$F110),IN_1G!$A$2:$Y$3000,10,FALSE))</f>
        <v>0</v>
      </c>
      <c r="M110" s="2318">
        <f>IF(ISERROR(VLOOKUP(CONCATENATE($D110,".",$E110,".",$F110),IN_1G!$A$2:$Y$3000,11,FALSE))=TRUE,"",VLOOKUP(CONCATENATE($D110,".",$E110,".",$F110),IN_1G!$A$2:$Y$3000,11,FALSE))</f>
        <v>0</v>
      </c>
      <c r="N110" s="2318">
        <f>IF(ISERROR(VLOOKUP(CONCATENATE($D110,".",$E110,".",$F110),IN_1G!$A$2:$Y$3000,12,FALSE))=TRUE,"",VLOOKUP(CONCATENATE($D110,".",$E110,".",$F110),IN_1G!$A$2:$Y$3000,12,FALSE))</f>
        <v>0</v>
      </c>
      <c r="O110" s="2318">
        <f>IF(ISERROR(VLOOKUP(CONCATENATE($D110,".",$E110,".",$F110),IN_1G!$A$2:$Y$3000,13,FALSE))=TRUE,"",VLOOKUP(CONCATENATE($D110,".",$E110,".",$F110),IN_1G!$A$2:$Y$3000,13,FALSE))</f>
        <v>0</v>
      </c>
      <c r="P110" s="2318">
        <f>IF(ISERROR(VLOOKUP(CONCATENATE($D110,".",$E110,".",$F110),IN_1G!$A$2:$Y$3000,14,FALSE))=TRUE,"",VLOOKUP(CONCATENATE($D110,".",$E110,".",$F110),IN_1G!$A$2:$Y$3000,14,FALSE))</f>
        <v>0</v>
      </c>
      <c r="Q110" s="2318">
        <f>IF(ISERROR(VLOOKUP(CONCATENATE($D110,".",$E110,".",$F110),IN_1G!$A$2:$Y$3000,15,FALSE))=TRUE,"",VLOOKUP(CONCATENATE($D110,".",$E110,".",$F110),IN_1G!$A$2:$Y$3000,15,FALSE))</f>
        <v>0</v>
      </c>
      <c r="R110" s="2318">
        <f>IF(ISERROR(VLOOKUP(CONCATENATE($D110,".",$E110,".",$F110),IN_1G!$A$2:$Y$3000,16,FALSE))=TRUE,"",VLOOKUP(CONCATENATE($D110,".",$E110,".",$F110),IN_1G!$A$2:$Y$3000,16,FALSE))</f>
        <v>0</v>
      </c>
      <c r="S110" s="2318">
        <f>IF(ISERROR(VLOOKUP(CONCATENATE($D110,".",$E110,".",$F110),IN_1G!$A$2:$Y$3000,17,FALSE))=TRUE,"",VLOOKUP(CONCATENATE($D110,".",$E110,".",$F110),IN_1G!$A$2:$Y$3000,17,FALSE))</f>
        <v>0</v>
      </c>
      <c r="T110" s="2318">
        <f>IF(ISERROR(VLOOKUP(CONCATENATE($D110,".",$E110,".",$F110),IN_1G!$A$2:$Y$3000,18,FALSE))=TRUE,"",VLOOKUP(CONCATENATE($D110,".",$E110,".",$F110),IN_1G!$A$2:$Y$3000,18,FALSE))</f>
        <v>0</v>
      </c>
      <c r="U110" s="2318">
        <f>IF(ISERROR(VLOOKUP(CONCATENATE($D110,".",$E110,".",$F110),IN_1G!$A$2:$Y$3000,19,FALSE))=TRUE,"",VLOOKUP(CONCATENATE($D110,".",$E110,".",$F110),IN_1G!$A$2:$Y$3000,19,FALSE))</f>
        <v>0</v>
      </c>
      <c r="V110" s="2318">
        <f>IF(ISERROR(VLOOKUP(CONCATENATE($D110,".",$E110,".",$F110),IN_1G!$A$2:$Y$3000,20,FALSE))=TRUE,"",VLOOKUP(CONCATENATE($D110,".",$E110,".",$F110),IN_1G!$A$2:$Y$3000,20,FALSE))</f>
        <v>0</v>
      </c>
      <c r="W110" s="2318">
        <f>IF(ISERROR(VLOOKUP(CONCATENATE($D110,".",$E110,".",$F110),IN_1G!$A$2:$Y$3000,21,FALSE))=TRUE,"",VLOOKUP(CONCATENATE($D110,".",$E110,".",$F110),IN_1G!$A$2:$Y$3000,21,FALSE))</f>
        <v>0</v>
      </c>
      <c r="X110" s="2318">
        <f>IF(ISERROR(VLOOKUP(CONCATENATE($D110,".",$E110,".",$F110),IN_1G!$A$2:$Y$3000,22,FALSE))=TRUE,"",VLOOKUP(CONCATENATE($D110,".",$E110,".",$F110),IN_1G!$A$2:$Y$3000,22,FALSE))</f>
        <v>0</v>
      </c>
      <c r="Y110" s="2318">
        <f>IF(ISERROR(VLOOKUP(CONCATENATE($D110,".",$E110,".",$F110),IN_1G!$A$2:$Y$3000,23,FALSE))=TRUE,"",VLOOKUP(CONCATENATE($D110,".",$E110,".",$F110),IN_1G!$A$2:$Y$3000,23,FALSE))</f>
        <v>0</v>
      </c>
      <c r="Z110" s="2318">
        <f>IF(ISERROR(VLOOKUP(CONCATENATE($D110,".",$E110,".",$F110),IN_1G!$A$2:$Y$3000,24,FALSE))=TRUE,"",VLOOKUP(CONCATENATE($D110,".",$E110,".",$F110),IN_1G!$A$2:$Y$3000,24,FALSE))</f>
        <v>0</v>
      </c>
      <c r="AA110" s="2318">
        <f>IF(ISERROR(VLOOKUP(CONCATENATE($D110,".",$E110,".",$F110),IN_1G!$A$2:$Y$3000,25,FALSE))=TRUE,"",VLOOKUP(CONCATENATE($D110,".",$E110,".",$F110),IN_1G!$A$2:$Y$3000,25,FALSE))</f>
        <v>0</v>
      </c>
      <c r="AB110" s="2318">
        <f>IF(ISERROR(VLOOKUP(CONCATENATE($D110,".",$E110,".",$F110),IN_1G!$A$2:$AA$3000,26,FALSE))=TRUE,"",VLOOKUP(CONCATENATE($D110,".",$E110,".",$F110),IN_1G!$A$2:$AA$3000,26,FALSE))</f>
        <v>0</v>
      </c>
      <c r="AC110" s="2318">
        <f>IF(ISERROR(VLOOKUP(CONCATENATE($D110,".",$E110,".",$F110),IN_1G!$A$2:$AA$3000,27,FALSE))=TRUE,"",VLOOKUP(CONCATENATE($D110,".",$E110,".",$F110),IN_1G!$A$2:$AA$3000,27,FALSE))</f>
        <v>0</v>
      </c>
      <c r="AD110" s="2296">
        <f t="shared" si="1"/>
        <v>0</v>
      </c>
      <c r="AE110" s="2289"/>
      <c r="AF110" s="2313"/>
      <c r="AG110" s="2313"/>
      <c r="AH110" s="2313"/>
      <c r="AI110" s="2297"/>
      <c r="AJ110" s="2297"/>
      <c r="AK110" s="2297"/>
      <c r="AL110" s="2297"/>
    </row>
    <row r="111" spans="1:38" ht="15" customHeight="1" thickBot="1" x14ac:dyDescent="0.4">
      <c r="A111" s="2764"/>
      <c r="B111" s="2758" t="s">
        <v>2593</v>
      </c>
      <c r="C111" s="2309" t="s">
        <v>2564</v>
      </c>
      <c r="D111" s="2295">
        <v>5</v>
      </c>
      <c r="E111" s="2295">
        <v>38</v>
      </c>
      <c r="F111" s="2293">
        <v>105</v>
      </c>
      <c r="G111" s="2318">
        <v>0</v>
      </c>
      <c r="H111" s="2318">
        <f>IF(ISERROR(VLOOKUP(CONCATENATE($D111,".",$E111,".",$F111),IN_1G!$A$2:$Y$3000,6,FALSE))=TRUE,"",VLOOKUP(CONCATENATE($D111,".",$E111,".",$F111),IN_1G!$A$2:$Y$3000,6,FALSE))</f>
        <v>0</v>
      </c>
      <c r="I111" s="2318">
        <f>IF(ISERROR(VLOOKUP(CONCATENATE($D111,".",$E111,".",$F111),IN_1G!$A$2:$Y$3000,7,FALSE))=TRUE,"",VLOOKUP(CONCATENATE($D111,".",$E111,".",$F111),IN_1G!$A$2:$Y$3000,7,FALSE))</f>
        <v>0</v>
      </c>
      <c r="J111" s="2318">
        <f>IF(ISERROR(VLOOKUP(CONCATENATE($D111,".",$E111,".",$F111),IN_1G!$A$2:$Y$3000,8,FALSE))=TRUE,"",VLOOKUP(CONCATENATE($D111,".",$E111,".",$F111),IN_1G!$A$2:$Y$3000,8,FALSE))</f>
        <v>0</v>
      </c>
      <c r="K111" s="2318">
        <f>IF(ISERROR(VLOOKUP(CONCATENATE($D111,".",$E111,".",$F111),IN_1G!$A$2:$Y$3000,9,FALSE))=TRUE,"",VLOOKUP(CONCATENATE($D111,".",$E111,".",$F111),IN_1G!$A$2:$Y$3000,9,FALSE))</f>
        <v>0</v>
      </c>
      <c r="L111" s="2318">
        <f>IF(ISERROR(VLOOKUP(CONCATENATE($D111,".",$E111,".",$F111),IN_1G!$A$2:$Y$3000,10,FALSE))=TRUE,"",VLOOKUP(CONCATENATE($D111,".",$E111,".",$F111),IN_1G!$A$2:$Y$3000,10,FALSE))</f>
        <v>0</v>
      </c>
      <c r="M111" s="2318">
        <f>IF(ISERROR(VLOOKUP(CONCATENATE($D111,".",$E111,".",$F111),IN_1G!$A$2:$Y$3000,11,FALSE))=TRUE,"",VLOOKUP(CONCATENATE($D111,".",$E111,".",$F111),IN_1G!$A$2:$Y$3000,11,FALSE))</f>
        <v>0</v>
      </c>
      <c r="N111" s="2318">
        <f>IF(ISERROR(VLOOKUP(CONCATENATE($D111,".",$E111,".",$F111),IN_1G!$A$2:$Y$3000,12,FALSE))=TRUE,"",VLOOKUP(CONCATENATE($D111,".",$E111,".",$F111),IN_1G!$A$2:$Y$3000,12,FALSE))</f>
        <v>0</v>
      </c>
      <c r="O111" s="2318">
        <f>IF(ISERROR(VLOOKUP(CONCATENATE($D111,".",$E111,".",$F111),IN_1G!$A$2:$Y$3000,13,FALSE))=TRUE,"",VLOOKUP(CONCATENATE($D111,".",$E111,".",$F111),IN_1G!$A$2:$Y$3000,13,FALSE))</f>
        <v>0</v>
      </c>
      <c r="P111" s="2318">
        <f>IF(ISERROR(VLOOKUP(CONCATENATE($D111,".",$E111,".",$F111),IN_1G!$A$2:$Y$3000,14,FALSE))=TRUE,"",VLOOKUP(CONCATENATE($D111,".",$E111,".",$F111),IN_1G!$A$2:$Y$3000,14,FALSE))</f>
        <v>0</v>
      </c>
      <c r="Q111" s="2318">
        <f>IF(ISERROR(VLOOKUP(CONCATENATE($D111,".",$E111,".",$F111),IN_1G!$A$2:$Y$3000,15,FALSE))=TRUE,"",VLOOKUP(CONCATENATE($D111,".",$E111,".",$F111),IN_1G!$A$2:$Y$3000,15,FALSE))</f>
        <v>0</v>
      </c>
      <c r="R111" s="2318">
        <f>IF(ISERROR(VLOOKUP(CONCATENATE($D111,".",$E111,".",$F111),IN_1G!$A$2:$Y$3000,16,FALSE))=TRUE,"",VLOOKUP(CONCATENATE($D111,".",$E111,".",$F111),IN_1G!$A$2:$Y$3000,16,FALSE))</f>
        <v>0</v>
      </c>
      <c r="S111" s="2318">
        <f>IF(ISERROR(VLOOKUP(CONCATENATE($D111,".",$E111,".",$F111),IN_1G!$A$2:$Y$3000,17,FALSE))=TRUE,"",VLOOKUP(CONCATENATE($D111,".",$E111,".",$F111),IN_1G!$A$2:$Y$3000,17,FALSE))</f>
        <v>0</v>
      </c>
      <c r="T111" s="2318">
        <f>IF(ISERROR(VLOOKUP(CONCATENATE($D111,".",$E111,".",$F111),IN_1G!$A$2:$Y$3000,18,FALSE))=TRUE,"",VLOOKUP(CONCATENATE($D111,".",$E111,".",$F111),IN_1G!$A$2:$Y$3000,18,FALSE))</f>
        <v>0</v>
      </c>
      <c r="U111" s="2318">
        <f>IF(ISERROR(VLOOKUP(CONCATENATE($D111,".",$E111,".",$F111),IN_1G!$A$2:$Y$3000,19,FALSE))=TRUE,"",VLOOKUP(CONCATENATE($D111,".",$E111,".",$F111),IN_1G!$A$2:$Y$3000,19,FALSE))</f>
        <v>0</v>
      </c>
      <c r="V111" s="2318">
        <f>IF(ISERROR(VLOOKUP(CONCATENATE($D111,".",$E111,".",$F111),IN_1G!$A$2:$Y$3000,20,FALSE))=TRUE,"",VLOOKUP(CONCATENATE($D111,".",$E111,".",$F111),IN_1G!$A$2:$Y$3000,20,FALSE))</f>
        <v>0</v>
      </c>
      <c r="W111" s="2318">
        <f>IF(ISERROR(VLOOKUP(CONCATENATE($D111,".",$E111,".",$F111),IN_1G!$A$2:$Y$3000,21,FALSE))=TRUE,"",VLOOKUP(CONCATENATE($D111,".",$E111,".",$F111),IN_1G!$A$2:$Y$3000,21,FALSE))</f>
        <v>0</v>
      </c>
      <c r="X111" s="2318">
        <f>IF(ISERROR(VLOOKUP(CONCATENATE($D111,".",$E111,".",$F111),IN_1G!$A$2:$Y$3000,22,FALSE))=TRUE,"",VLOOKUP(CONCATENATE($D111,".",$E111,".",$F111),IN_1G!$A$2:$Y$3000,22,FALSE))</f>
        <v>0</v>
      </c>
      <c r="Y111" s="2318">
        <f>IF(ISERROR(VLOOKUP(CONCATENATE($D111,".",$E111,".",$F111),IN_1G!$A$2:$Y$3000,23,FALSE))=TRUE,"",VLOOKUP(CONCATENATE($D111,".",$E111,".",$F111),IN_1G!$A$2:$Y$3000,23,FALSE))</f>
        <v>0</v>
      </c>
      <c r="Z111" s="2318">
        <f>IF(ISERROR(VLOOKUP(CONCATENATE($D111,".",$E111,".",$F111),IN_1G!$A$2:$Y$3000,24,FALSE))=TRUE,"",VLOOKUP(CONCATENATE($D111,".",$E111,".",$F111),IN_1G!$A$2:$Y$3000,24,FALSE))</f>
        <v>0</v>
      </c>
      <c r="AA111" s="2318">
        <f>IF(ISERROR(VLOOKUP(CONCATENATE($D111,".",$E111,".",$F111),IN_1G!$A$2:$Y$3000,25,FALSE))=TRUE,"",VLOOKUP(CONCATENATE($D111,".",$E111,".",$F111),IN_1G!$A$2:$Y$3000,25,FALSE))</f>
        <v>0</v>
      </c>
      <c r="AB111" s="2318">
        <f>IF(ISERROR(VLOOKUP(CONCATENATE($D111,".",$E111,".",$F111),IN_1G!$A$2:$AA$3000,26,FALSE))=TRUE,"",VLOOKUP(CONCATENATE($D111,".",$E111,".",$F111),IN_1G!$A$2:$AA$3000,26,FALSE))</f>
        <v>0</v>
      </c>
      <c r="AC111" s="2318">
        <f>IF(ISERROR(VLOOKUP(CONCATENATE($D111,".",$E111,".",$F111),IN_1G!$A$2:$AA$3000,27,FALSE))=TRUE,"",VLOOKUP(CONCATENATE($D111,".",$E111,".",$F111),IN_1G!$A$2:$AA$3000,27,FALSE))</f>
        <v>0</v>
      </c>
      <c r="AD111" s="2296">
        <f>SUM(G111:AC111)</f>
        <v>0</v>
      </c>
      <c r="AE111" s="2289"/>
      <c r="AF111" s="2313"/>
      <c r="AG111" s="2313"/>
      <c r="AH111" s="2313"/>
      <c r="AI111" s="2297"/>
      <c r="AJ111" s="2297"/>
      <c r="AK111" s="2297"/>
      <c r="AL111" s="2297"/>
    </row>
    <row r="112" spans="1:38" ht="30" customHeight="1" thickBot="1" x14ac:dyDescent="0.4">
      <c r="A112" s="2764"/>
      <c r="B112" s="2768"/>
      <c r="C112" s="2309" t="s">
        <v>2586</v>
      </c>
      <c r="D112" s="2295">
        <v>5</v>
      </c>
      <c r="E112" s="2295">
        <v>38</v>
      </c>
      <c r="F112" s="2295">
        <v>106</v>
      </c>
      <c r="G112" s="2318">
        <v>0</v>
      </c>
      <c r="H112" s="2318">
        <f>IF(ISERROR(VLOOKUP(CONCATENATE($D112,".",$E112,".",$F112),IN_1G!$A$2:$Y$3000,6,FALSE))=TRUE,"",VLOOKUP(CONCATENATE($D112,".",$E112,".",$F112),IN_1G!$A$2:$Y$3000,6,FALSE))</f>
        <v>0</v>
      </c>
      <c r="I112" s="2318">
        <f>IF(ISERROR(VLOOKUP(CONCATENATE($D112,".",$E112,".",$F112),IN_1G!$A$2:$Y$3000,7,FALSE))=TRUE,"",VLOOKUP(CONCATENATE($D112,".",$E112,".",$F112),IN_1G!$A$2:$Y$3000,7,FALSE))</f>
        <v>0</v>
      </c>
      <c r="J112" s="2318">
        <f>IF(ISERROR(VLOOKUP(CONCATENATE($D112,".",$E112,".",$F112),IN_1G!$A$2:$Y$3000,8,FALSE))=TRUE,"",VLOOKUP(CONCATENATE($D112,".",$E112,".",$F112),IN_1G!$A$2:$Y$3000,8,FALSE))</f>
        <v>0</v>
      </c>
      <c r="K112" s="2318">
        <f>IF(ISERROR(VLOOKUP(CONCATENATE($D112,".",$E112,".",$F112),IN_1G!$A$2:$Y$3000,9,FALSE))=TRUE,"",VLOOKUP(CONCATENATE($D112,".",$E112,".",$F112),IN_1G!$A$2:$Y$3000,9,FALSE))</f>
        <v>0</v>
      </c>
      <c r="L112" s="2318">
        <f>IF(ISERROR(VLOOKUP(CONCATENATE($D112,".",$E112,".",$F112),IN_1G!$A$2:$Y$3000,10,FALSE))=TRUE,"",VLOOKUP(CONCATENATE($D112,".",$E112,".",$F112),IN_1G!$A$2:$Y$3000,10,FALSE))</f>
        <v>0</v>
      </c>
      <c r="M112" s="2318">
        <f>IF(ISERROR(VLOOKUP(CONCATENATE($D112,".",$E112,".",$F112),IN_1G!$A$2:$Y$3000,11,FALSE))=TRUE,"",VLOOKUP(CONCATENATE($D112,".",$E112,".",$F112),IN_1G!$A$2:$Y$3000,11,FALSE))</f>
        <v>0</v>
      </c>
      <c r="N112" s="2318">
        <f>IF(ISERROR(VLOOKUP(CONCATENATE($D112,".",$E112,".",$F112),IN_1G!$A$2:$Y$3000,12,FALSE))=TRUE,"",VLOOKUP(CONCATENATE($D112,".",$E112,".",$F112),IN_1G!$A$2:$Y$3000,12,FALSE))</f>
        <v>0</v>
      </c>
      <c r="O112" s="2318">
        <f>IF(ISERROR(VLOOKUP(CONCATENATE($D112,".",$E112,".",$F112),IN_1G!$A$2:$Y$3000,13,FALSE))=TRUE,"",VLOOKUP(CONCATENATE($D112,".",$E112,".",$F112),IN_1G!$A$2:$Y$3000,13,FALSE))</f>
        <v>0</v>
      </c>
      <c r="P112" s="2318">
        <f>IF(ISERROR(VLOOKUP(CONCATENATE($D112,".",$E112,".",$F112),IN_1G!$A$2:$Y$3000,14,FALSE))=TRUE,"",VLOOKUP(CONCATENATE($D112,".",$E112,".",$F112),IN_1G!$A$2:$Y$3000,14,FALSE))</f>
        <v>0</v>
      </c>
      <c r="Q112" s="2318">
        <f>IF(ISERROR(VLOOKUP(CONCATENATE($D112,".",$E112,".",$F112),IN_1G!$A$2:$Y$3000,15,FALSE))=TRUE,"",VLOOKUP(CONCATENATE($D112,".",$E112,".",$F112),IN_1G!$A$2:$Y$3000,15,FALSE))</f>
        <v>0</v>
      </c>
      <c r="R112" s="2318">
        <f>IF(ISERROR(VLOOKUP(CONCATENATE($D112,".",$E112,".",$F112),IN_1G!$A$2:$Y$3000,16,FALSE))=TRUE,"",VLOOKUP(CONCATENATE($D112,".",$E112,".",$F112),IN_1G!$A$2:$Y$3000,16,FALSE))</f>
        <v>0</v>
      </c>
      <c r="S112" s="2318">
        <f>IF(ISERROR(VLOOKUP(CONCATENATE($D112,".",$E112,".",$F112),IN_1G!$A$2:$Y$3000,17,FALSE))=TRUE,"",VLOOKUP(CONCATENATE($D112,".",$E112,".",$F112),IN_1G!$A$2:$Y$3000,17,FALSE))</f>
        <v>0</v>
      </c>
      <c r="T112" s="2318">
        <f>IF(ISERROR(VLOOKUP(CONCATENATE($D112,".",$E112,".",$F112),IN_1G!$A$2:$Y$3000,18,FALSE))=TRUE,"",VLOOKUP(CONCATENATE($D112,".",$E112,".",$F112),IN_1G!$A$2:$Y$3000,18,FALSE))</f>
        <v>0</v>
      </c>
      <c r="U112" s="2318">
        <f>IF(ISERROR(VLOOKUP(CONCATENATE($D112,".",$E112,".",$F112),IN_1G!$A$2:$Y$3000,19,FALSE))=TRUE,"",VLOOKUP(CONCATENATE($D112,".",$E112,".",$F112),IN_1G!$A$2:$Y$3000,19,FALSE))</f>
        <v>0</v>
      </c>
      <c r="V112" s="2318">
        <f>IF(ISERROR(VLOOKUP(CONCATENATE($D112,".",$E112,".",$F112),IN_1G!$A$2:$Y$3000,20,FALSE))=TRUE,"",VLOOKUP(CONCATENATE($D112,".",$E112,".",$F112),IN_1G!$A$2:$Y$3000,20,FALSE))</f>
        <v>0</v>
      </c>
      <c r="W112" s="2318">
        <f>IF(ISERROR(VLOOKUP(CONCATENATE($D112,".",$E112,".",$F112),IN_1G!$A$2:$Y$3000,21,FALSE))=TRUE,"",VLOOKUP(CONCATENATE($D112,".",$E112,".",$F112),IN_1G!$A$2:$Y$3000,21,FALSE))</f>
        <v>0</v>
      </c>
      <c r="X112" s="2318">
        <f>IF(ISERROR(VLOOKUP(CONCATENATE($D112,".",$E112,".",$F112),IN_1G!$A$2:$Y$3000,22,FALSE))=TRUE,"",VLOOKUP(CONCATENATE($D112,".",$E112,".",$F112),IN_1G!$A$2:$Y$3000,22,FALSE))</f>
        <v>0</v>
      </c>
      <c r="Y112" s="2318">
        <f>IF(ISERROR(VLOOKUP(CONCATENATE($D112,".",$E112,".",$F112),IN_1G!$A$2:$Y$3000,23,FALSE))=TRUE,"",VLOOKUP(CONCATENATE($D112,".",$E112,".",$F112),IN_1G!$A$2:$Y$3000,23,FALSE))</f>
        <v>0</v>
      </c>
      <c r="Z112" s="2318">
        <f>IF(ISERROR(VLOOKUP(CONCATENATE($D112,".",$E112,".",$F112),IN_1G!$A$2:$Y$3000,24,FALSE))=TRUE,"",VLOOKUP(CONCATENATE($D112,".",$E112,".",$F112),IN_1G!$A$2:$Y$3000,24,FALSE))</f>
        <v>0</v>
      </c>
      <c r="AA112" s="2318">
        <f>IF(ISERROR(VLOOKUP(CONCATENATE($D112,".",$E112,".",$F112),IN_1G!$A$2:$Y$3000,25,FALSE))=TRUE,"",VLOOKUP(CONCATENATE($D112,".",$E112,".",$F112),IN_1G!$A$2:$Y$3000,25,FALSE))</f>
        <v>0</v>
      </c>
      <c r="AB112" s="2318">
        <f>IF(ISERROR(VLOOKUP(CONCATENATE($D112,".",$E112,".",$F112),IN_1G!$A$2:$AA$3000,26,FALSE))=TRUE,"",VLOOKUP(CONCATENATE($D112,".",$E112,".",$F112),IN_1G!$A$2:$AA$3000,26,FALSE))</f>
        <v>0</v>
      </c>
      <c r="AC112" s="2318">
        <f>IF(ISERROR(VLOOKUP(CONCATENATE($D112,".",$E112,".",$F112),IN_1G!$A$2:$AA$3000,27,FALSE))=TRUE,"",VLOOKUP(CONCATENATE($D112,".",$E112,".",$F112),IN_1G!$A$2:$AA$3000,27,FALSE))</f>
        <v>0</v>
      </c>
      <c r="AD112" s="2296">
        <f t="shared" si="1"/>
        <v>0</v>
      </c>
      <c r="AE112" s="2289"/>
      <c r="AF112" s="2313"/>
      <c r="AG112" s="2313"/>
      <c r="AH112" s="2313"/>
      <c r="AI112" s="2297"/>
      <c r="AJ112" s="2297"/>
      <c r="AK112" s="2297"/>
      <c r="AL112" s="2297"/>
    </row>
    <row r="113" spans="1:38" ht="32.5" customHeight="1" thickBot="1" x14ac:dyDescent="0.4">
      <c r="A113" s="2764"/>
      <c r="B113" s="2758" t="s">
        <v>2594</v>
      </c>
      <c r="C113" s="2309" t="s">
        <v>2564</v>
      </c>
      <c r="D113" s="2295">
        <v>5</v>
      </c>
      <c r="E113" s="2295">
        <v>39</v>
      </c>
      <c r="F113" s="2293">
        <v>107</v>
      </c>
      <c r="G113" s="2318">
        <v>0</v>
      </c>
      <c r="H113" s="2318">
        <f>IF(ISERROR(VLOOKUP(CONCATENATE($D113,".",$E113,".",$F113),IN_1G!$A$2:$Y$3000,6,FALSE))=TRUE,"",VLOOKUP(CONCATENATE($D113,".",$E113,".",$F113),IN_1G!$A$2:$Y$3000,6,FALSE))</f>
        <v>0</v>
      </c>
      <c r="I113" s="2318">
        <f>IF(ISERROR(VLOOKUP(CONCATENATE($D113,".",$E113,".",$F113),IN_1G!$A$2:$Y$3000,7,FALSE))=TRUE,"",VLOOKUP(CONCATENATE($D113,".",$E113,".",$F113),IN_1G!$A$2:$Y$3000,7,FALSE))</f>
        <v>0</v>
      </c>
      <c r="J113" s="2318">
        <f>IF(ISERROR(VLOOKUP(CONCATENATE($D113,".",$E113,".",$F113),IN_1G!$A$2:$Y$3000,8,FALSE))=TRUE,"",VLOOKUP(CONCATENATE($D113,".",$E113,".",$F113),IN_1G!$A$2:$Y$3000,8,FALSE))</f>
        <v>0</v>
      </c>
      <c r="K113" s="2318">
        <f>IF(ISERROR(VLOOKUP(CONCATENATE($D113,".",$E113,".",$F113),IN_1G!$A$2:$Y$3000,9,FALSE))=TRUE,"",VLOOKUP(CONCATENATE($D113,".",$E113,".",$F113),IN_1G!$A$2:$Y$3000,9,FALSE))</f>
        <v>0</v>
      </c>
      <c r="L113" s="2318">
        <f>IF(ISERROR(VLOOKUP(CONCATENATE($D113,".",$E113,".",$F113),IN_1G!$A$2:$Y$3000,10,FALSE))=TRUE,"",VLOOKUP(CONCATENATE($D113,".",$E113,".",$F113),IN_1G!$A$2:$Y$3000,10,FALSE))</f>
        <v>0</v>
      </c>
      <c r="M113" s="2318">
        <f>IF(ISERROR(VLOOKUP(CONCATENATE($D113,".",$E113,".",$F113),IN_1G!$A$2:$Y$3000,11,FALSE))=TRUE,"",VLOOKUP(CONCATENATE($D113,".",$E113,".",$F113),IN_1G!$A$2:$Y$3000,11,FALSE))</f>
        <v>0</v>
      </c>
      <c r="N113" s="2318">
        <f>IF(ISERROR(VLOOKUP(CONCATENATE($D113,".",$E113,".",$F113),IN_1G!$A$2:$Y$3000,12,FALSE))=TRUE,"",VLOOKUP(CONCATENATE($D113,".",$E113,".",$F113),IN_1G!$A$2:$Y$3000,12,FALSE))</f>
        <v>0</v>
      </c>
      <c r="O113" s="2318">
        <f>IF(ISERROR(VLOOKUP(CONCATENATE($D113,".",$E113,".",$F113),IN_1G!$A$2:$Y$3000,13,FALSE))=TRUE,"",VLOOKUP(CONCATENATE($D113,".",$E113,".",$F113),IN_1G!$A$2:$Y$3000,13,FALSE))</f>
        <v>0</v>
      </c>
      <c r="P113" s="2318">
        <f>IF(ISERROR(VLOOKUP(CONCATENATE($D113,".",$E113,".",$F113),IN_1G!$A$2:$Y$3000,14,FALSE))=TRUE,"",VLOOKUP(CONCATENATE($D113,".",$E113,".",$F113),IN_1G!$A$2:$Y$3000,14,FALSE))</f>
        <v>0</v>
      </c>
      <c r="Q113" s="2318">
        <f>IF(ISERROR(VLOOKUP(CONCATENATE($D113,".",$E113,".",$F113),IN_1G!$A$2:$Y$3000,15,FALSE))=TRUE,"",VLOOKUP(CONCATENATE($D113,".",$E113,".",$F113),IN_1G!$A$2:$Y$3000,15,FALSE))</f>
        <v>0</v>
      </c>
      <c r="R113" s="2318">
        <f>IF(ISERROR(VLOOKUP(CONCATENATE($D113,".",$E113,".",$F113),IN_1G!$A$2:$Y$3000,16,FALSE))=TRUE,"",VLOOKUP(CONCATENATE($D113,".",$E113,".",$F113),IN_1G!$A$2:$Y$3000,16,FALSE))</f>
        <v>0</v>
      </c>
      <c r="S113" s="2318">
        <f>IF(ISERROR(VLOOKUP(CONCATENATE($D113,".",$E113,".",$F113),IN_1G!$A$2:$Y$3000,17,FALSE))=TRUE,"",VLOOKUP(CONCATENATE($D113,".",$E113,".",$F113),IN_1G!$A$2:$Y$3000,17,FALSE))</f>
        <v>0</v>
      </c>
      <c r="T113" s="2318">
        <f>IF(ISERROR(VLOOKUP(CONCATENATE($D113,".",$E113,".",$F113),IN_1G!$A$2:$Y$3000,18,FALSE))=TRUE,"",VLOOKUP(CONCATENATE($D113,".",$E113,".",$F113),IN_1G!$A$2:$Y$3000,18,FALSE))</f>
        <v>0</v>
      </c>
      <c r="U113" s="2318">
        <f>IF(ISERROR(VLOOKUP(CONCATENATE($D113,".",$E113,".",$F113),IN_1G!$A$2:$Y$3000,19,FALSE))=TRUE,"",VLOOKUP(CONCATENATE($D113,".",$E113,".",$F113),IN_1G!$A$2:$Y$3000,19,FALSE))</f>
        <v>0</v>
      </c>
      <c r="V113" s="2318">
        <f>IF(ISERROR(VLOOKUP(CONCATENATE($D113,".",$E113,".",$F113),IN_1G!$A$2:$Y$3000,20,FALSE))=TRUE,"",VLOOKUP(CONCATENATE($D113,".",$E113,".",$F113),IN_1G!$A$2:$Y$3000,20,FALSE))</f>
        <v>0</v>
      </c>
      <c r="W113" s="2318">
        <f>IF(ISERROR(VLOOKUP(CONCATENATE($D113,".",$E113,".",$F113),IN_1G!$A$2:$Y$3000,21,FALSE))=TRUE,"",VLOOKUP(CONCATENATE($D113,".",$E113,".",$F113),IN_1G!$A$2:$Y$3000,21,FALSE))</f>
        <v>0</v>
      </c>
      <c r="X113" s="2318">
        <f>IF(ISERROR(VLOOKUP(CONCATENATE($D113,".",$E113,".",$F113),IN_1G!$A$2:$Y$3000,22,FALSE))=TRUE,"",VLOOKUP(CONCATENATE($D113,".",$E113,".",$F113),IN_1G!$A$2:$Y$3000,22,FALSE))</f>
        <v>0</v>
      </c>
      <c r="Y113" s="2318">
        <f>IF(ISERROR(VLOOKUP(CONCATENATE($D113,".",$E113,".",$F113),IN_1G!$A$2:$Y$3000,23,FALSE))=TRUE,"",VLOOKUP(CONCATENATE($D113,".",$E113,".",$F113),IN_1G!$A$2:$Y$3000,23,FALSE))</f>
        <v>0</v>
      </c>
      <c r="Z113" s="2318">
        <f>IF(ISERROR(VLOOKUP(CONCATENATE($D113,".",$E113,".",$F113),IN_1G!$A$2:$Y$3000,24,FALSE))=TRUE,"",VLOOKUP(CONCATENATE($D113,".",$E113,".",$F113),IN_1G!$A$2:$Y$3000,24,FALSE))</f>
        <v>0</v>
      </c>
      <c r="AA113" s="2318">
        <f>IF(ISERROR(VLOOKUP(CONCATENATE($D113,".",$E113,".",$F113),IN_1G!$A$2:$Y$3000,25,FALSE))=TRUE,"",VLOOKUP(CONCATENATE($D113,".",$E113,".",$F113),IN_1G!$A$2:$Y$3000,25,FALSE))</f>
        <v>0</v>
      </c>
      <c r="AB113" s="2318">
        <f>IF(ISERROR(VLOOKUP(CONCATENATE($D113,".",$E113,".",$F113),IN_1G!$A$2:$AA$3000,26,FALSE))=TRUE,"",VLOOKUP(CONCATENATE($D113,".",$E113,".",$F113),IN_1G!$A$2:$AA$3000,26,FALSE))</f>
        <v>0</v>
      </c>
      <c r="AC113" s="2318">
        <f>IF(ISERROR(VLOOKUP(CONCATENATE($D113,".",$E113,".",$F113),IN_1G!$A$2:$AA$3000,27,FALSE))=TRUE,"",VLOOKUP(CONCATENATE($D113,".",$E113,".",$F113),IN_1G!$A$2:$AA$3000,27,FALSE))</f>
        <v>0</v>
      </c>
      <c r="AD113" s="2296">
        <f t="shared" si="1"/>
        <v>0</v>
      </c>
      <c r="AE113" s="2289"/>
      <c r="AF113" s="2313"/>
      <c r="AG113" s="2313"/>
      <c r="AH113" s="2313"/>
      <c r="AI113" s="2297"/>
      <c r="AJ113" s="2297"/>
      <c r="AK113" s="2297"/>
      <c r="AL113" s="2297"/>
    </row>
    <row r="114" spans="1:38" ht="37.200000000000003" customHeight="1" thickBot="1" x14ac:dyDescent="0.4">
      <c r="A114" s="2764"/>
      <c r="B114" s="2768"/>
      <c r="C114" s="2309" t="s">
        <v>2586</v>
      </c>
      <c r="D114" s="2295">
        <v>5</v>
      </c>
      <c r="E114" s="2295">
        <v>39</v>
      </c>
      <c r="F114" s="2295">
        <v>108</v>
      </c>
      <c r="G114" s="2318">
        <v>0</v>
      </c>
      <c r="H114" s="2318">
        <f>IF(ISERROR(VLOOKUP(CONCATENATE($D114,".",$E114,".",$F114),IN_1G!$A$2:$Y$3000,6,FALSE))=TRUE,"",VLOOKUP(CONCATENATE($D114,".",$E114,".",$F114),IN_1G!$A$2:$Y$3000,6,FALSE))</f>
        <v>0</v>
      </c>
      <c r="I114" s="2318">
        <f>IF(ISERROR(VLOOKUP(CONCATENATE($D114,".",$E114,".",$F114),IN_1G!$A$2:$Y$3000,7,FALSE))=TRUE,"",VLOOKUP(CONCATENATE($D114,".",$E114,".",$F114),IN_1G!$A$2:$Y$3000,7,FALSE))</f>
        <v>0</v>
      </c>
      <c r="J114" s="2318">
        <f>IF(ISERROR(VLOOKUP(CONCATENATE($D114,".",$E114,".",$F114),IN_1G!$A$2:$Y$3000,8,FALSE))=TRUE,"",VLOOKUP(CONCATENATE($D114,".",$E114,".",$F114),IN_1G!$A$2:$Y$3000,8,FALSE))</f>
        <v>0</v>
      </c>
      <c r="K114" s="2318">
        <f>IF(ISERROR(VLOOKUP(CONCATENATE($D114,".",$E114,".",$F114),IN_1G!$A$2:$Y$3000,9,FALSE))=TRUE,"",VLOOKUP(CONCATENATE($D114,".",$E114,".",$F114),IN_1G!$A$2:$Y$3000,9,FALSE))</f>
        <v>0</v>
      </c>
      <c r="L114" s="2318">
        <f>IF(ISERROR(VLOOKUP(CONCATENATE($D114,".",$E114,".",$F114),IN_1G!$A$2:$Y$3000,10,FALSE))=TRUE,"",VLOOKUP(CONCATENATE($D114,".",$E114,".",$F114),IN_1G!$A$2:$Y$3000,10,FALSE))</f>
        <v>0</v>
      </c>
      <c r="M114" s="2318">
        <f>IF(ISERROR(VLOOKUP(CONCATENATE($D114,".",$E114,".",$F114),IN_1G!$A$2:$Y$3000,11,FALSE))=TRUE,"",VLOOKUP(CONCATENATE($D114,".",$E114,".",$F114),IN_1G!$A$2:$Y$3000,11,FALSE))</f>
        <v>0</v>
      </c>
      <c r="N114" s="2318">
        <f>IF(ISERROR(VLOOKUP(CONCATENATE($D114,".",$E114,".",$F114),IN_1G!$A$2:$Y$3000,12,FALSE))=TRUE,"",VLOOKUP(CONCATENATE($D114,".",$E114,".",$F114),IN_1G!$A$2:$Y$3000,12,FALSE))</f>
        <v>0</v>
      </c>
      <c r="O114" s="2318">
        <f>IF(ISERROR(VLOOKUP(CONCATENATE($D114,".",$E114,".",$F114),IN_1G!$A$2:$Y$3000,13,FALSE))=TRUE,"",VLOOKUP(CONCATENATE($D114,".",$E114,".",$F114),IN_1G!$A$2:$Y$3000,13,FALSE))</f>
        <v>0</v>
      </c>
      <c r="P114" s="2318">
        <f>IF(ISERROR(VLOOKUP(CONCATENATE($D114,".",$E114,".",$F114),IN_1G!$A$2:$Y$3000,14,FALSE))=TRUE,"",VLOOKUP(CONCATENATE($D114,".",$E114,".",$F114),IN_1G!$A$2:$Y$3000,14,FALSE))</f>
        <v>0</v>
      </c>
      <c r="Q114" s="2318">
        <f>IF(ISERROR(VLOOKUP(CONCATENATE($D114,".",$E114,".",$F114),IN_1G!$A$2:$Y$3000,15,FALSE))=TRUE,"",VLOOKUP(CONCATENATE($D114,".",$E114,".",$F114),IN_1G!$A$2:$Y$3000,15,FALSE))</f>
        <v>0</v>
      </c>
      <c r="R114" s="2318">
        <f>IF(ISERROR(VLOOKUP(CONCATENATE($D114,".",$E114,".",$F114),IN_1G!$A$2:$Y$3000,16,FALSE))=TRUE,"",VLOOKUP(CONCATENATE($D114,".",$E114,".",$F114),IN_1G!$A$2:$Y$3000,16,FALSE))</f>
        <v>0</v>
      </c>
      <c r="S114" s="2318">
        <f>IF(ISERROR(VLOOKUP(CONCATENATE($D114,".",$E114,".",$F114),IN_1G!$A$2:$Y$3000,17,FALSE))=TRUE,"",VLOOKUP(CONCATENATE($D114,".",$E114,".",$F114),IN_1G!$A$2:$Y$3000,17,FALSE))</f>
        <v>0</v>
      </c>
      <c r="T114" s="2318">
        <f>IF(ISERROR(VLOOKUP(CONCATENATE($D114,".",$E114,".",$F114),IN_1G!$A$2:$Y$3000,18,FALSE))=TRUE,"",VLOOKUP(CONCATENATE($D114,".",$E114,".",$F114),IN_1G!$A$2:$Y$3000,18,FALSE))</f>
        <v>0</v>
      </c>
      <c r="U114" s="2318">
        <f>IF(ISERROR(VLOOKUP(CONCATENATE($D114,".",$E114,".",$F114),IN_1G!$A$2:$Y$3000,19,FALSE))=TRUE,"",VLOOKUP(CONCATENATE($D114,".",$E114,".",$F114),IN_1G!$A$2:$Y$3000,19,FALSE))</f>
        <v>0</v>
      </c>
      <c r="V114" s="2318">
        <f>IF(ISERROR(VLOOKUP(CONCATENATE($D114,".",$E114,".",$F114),IN_1G!$A$2:$Y$3000,20,FALSE))=TRUE,"",VLOOKUP(CONCATENATE($D114,".",$E114,".",$F114),IN_1G!$A$2:$Y$3000,20,FALSE))</f>
        <v>0</v>
      </c>
      <c r="W114" s="2318">
        <f>IF(ISERROR(VLOOKUP(CONCATENATE($D114,".",$E114,".",$F114),IN_1G!$A$2:$Y$3000,21,FALSE))=TRUE,"",VLOOKUP(CONCATENATE($D114,".",$E114,".",$F114),IN_1G!$A$2:$Y$3000,21,FALSE))</f>
        <v>0</v>
      </c>
      <c r="X114" s="2318">
        <f>IF(ISERROR(VLOOKUP(CONCATENATE($D114,".",$E114,".",$F114),IN_1G!$A$2:$Y$3000,22,FALSE))=TRUE,"",VLOOKUP(CONCATENATE($D114,".",$E114,".",$F114),IN_1G!$A$2:$Y$3000,22,FALSE))</f>
        <v>0</v>
      </c>
      <c r="Y114" s="2318">
        <f>IF(ISERROR(VLOOKUP(CONCATENATE($D114,".",$E114,".",$F114),IN_1G!$A$2:$Y$3000,23,FALSE))=TRUE,"",VLOOKUP(CONCATENATE($D114,".",$E114,".",$F114),IN_1G!$A$2:$Y$3000,23,FALSE))</f>
        <v>0</v>
      </c>
      <c r="Z114" s="2318">
        <f>IF(ISERROR(VLOOKUP(CONCATENATE($D114,".",$E114,".",$F114),IN_1G!$A$2:$Y$3000,24,FALSE))=TRUE,"",VLOOKUP(CONCATENATE($D114,".",$E114,".",$F114),IN_1G!$A$2:$Y$3000,24,FALSE))</f>
        <v>0</v>
      </c>
      <c r="AA114" s="2318">
        <f>IF(ISERROR(VLOOKUP(CONCATENATE($D114,".",$E114,".",$F114),IN_1G!$A$2:$Y$3000,25,FALSE))=TRUE,"",VLOOKUP(CONCATENATE($D114,".",$E114,".",$F114),IN_1G!$A$2:$Y$3000,25,FALSE))</f>
        <v>0</v>
      </c>
      <c r="AB114" s="2318">
        <f>IF(ISERROR(VLOOKUP(CONCATENATE($D114,".",$E114,".",$F114),IN_1G!$A$2:$AA$3000,26,FALSE))=TRUE,"",VLOOKUP(CONCATENATE($D114,".",$E114,".",$F114),IN_1G!$A$2:$AA$3000,26,FALSE))</f>
        <v>0</v>
      </c>
      <c r="AC114" s="2318">
        <f>IF(ISERROR(VLOOKUP(CONCATENATE($D114,".",$E114,".",$F114),IN_1G!$A$2:$AA$3000,27,FALSE))=TRUE,"",VLOOKUP(CONCATENATE($D114,".",$E114,".",$F114),IN_1G!$A$2:$AA$3000,27,FALSE))</f>
        <v>0</v>
      </c>
      <c r="AD114" s="2296">
        <f t="shared" si="1"/>
        <v>0</v>
      </c>
      <c r="AE114" s="2289"/>
      <c r="AF114" s="2313"/>
      <c r="AG114" s="2313"/>
      <c r="AH114" s="2313"/>
      <c r="AI114" s="2297"/>
      <c r="AJ114" s="2297"/>
      <c r="AK114" s="2297"/>
      <c r="AL114" s="2297"/>
    </row>
    <row r="115" spans="1:38" ht="15" customHeight="1" thickBot="1" x14ac:dyDescent="0.4">
      <c r="A115" s="2764"/>
      <c r="B115" s="2758" t="s">
        <v>2595</v>
      </c>
      <c r="C115" s="2309" t="s">
        <v>2564</v>
      </c>
      <c r="D115" s="2295">
        <v>5</v>
      </c>
      <c r="E115" s="2295">
        <v>40</v>
      </c>
      <c r="F115" s="2293">
        <v>109</v>
      </c>
      <c r="G115" s="2318">
        <v>0</v>
      </c>
      <c r="H115" s="2318">
        <f>IF(ISERROR(VLOOKUP(CONCATENATE($D115,".",$E115,".",$F115),IN_1G!$A$2:$Y$3000,6,FALSE))=TRUE,"",VLOOKUP(CONCATENATE($D115,".",$E115,".",$F115),IN_1G!$A$2:$Y$3000,6,FALSE))</f>
        <v>0</v>
      </c>
      <c r="I115" s="2318">
        <f>IF(ISERROR(VLOOKUP(CONCATENATE($D115,".",$E115,".",$F115),IN_1G!$A$2:$Y$3000,7,FALSE))=TRUE,"",VLOOKUP(CONCATENATE($D115,".",$E115,".",$F115),IN_1G!$A$2:$Y$3000,7,FALSE))</f>
        <v>0</v>
      </c>
      <c r="J115" s="2318">
        <f>IF(ISERROR(VLOOKUP(CONCATENATE($D115,".",$E115,".",$F115),IN_1G!$A$2:$Y$3000,8,FALSE))=TRUE,"",VLOOKUP(CONCATENATE($D115,".",$E115,".",$F115),IN_1G!$A$2:$Y$3000,8,FALSE))</f>
        <v>0</v>
      </c>
      <c r="K115" s="2318">
        <f>IF(ISERROR(VLOOKUP(CONCATENATE($D115,".",$E115,".",$F115),IN_1G!$A$2:$Y$3000,9,FALSE))=TRUE,"",VLOOKUP(CONCATENATE($D115,".",$E115,".",$F115),IN_1G!$A$2:$Y$3000,9,FALSE))</f>
        <v>0</v>
      </c>
      <c r="L115" s="2318">
        <f>IF(ISERROR(VLOOKUP(CONCATENATE($D115,".",$E115,".",$F115),IN_1G!$A$2:$Y$3000,10,FALSE))=TRUE,"",VLOOKUP(CONCATENATE($D115,".",$E115,".",$F115),IN_1G!$A$2:$Y$3000,10,FALSE))</f>
        <v>0</v>
      </c>
      <c r="M115" s="2318">
        <f>IF(ISERROR(VLOOKUP(CONCATENATE($D115,".",$E115,".",$F115),IN_1G!$A$2:$Y$3000,11,FALSE))=TRUE,"",VLOOKUP(CONCATENATE($D115,".",$E115,".",$F115),IN_1G!$A$2:$Y$3000,11,FALSE))</f>
        <v>0</v>
      </c>
      <c r="N115" s="2318">
        <f>IF(ISERROR(VLOOKUP(CONCATENATE($D115,".",$E115,".",$F115),IN_1G!$A$2:$Y$3000,12,FALSE))=TRUE,"",VLOOKUP(CONCATENATE($D115,".",$E115,".",$F115),IN_1G!$A$2:$Y$3000,12,FALSE))</f>
        <v>0</v>
      </c>
      <c r="O115" s="2318">
        <f>IF(ISERROR(VLOOKUP(CONCATENATE($D115,".",$E115,".",$F115),IN_1G!$A$2:$Y$3000,13,FALSE))=TRUE,"",VLOOKUP(CONCATENATE($D115,".",$E115,".",$F115),IN_1G!$A$2:$Y$3000,13,FALSE))</f>
        <v>0</v>
      </c>
      <c r="P115" s="2318">
        <f>IF(ISERROR(VLOOKUP(CONCATENATE($D115,".",$E115,".",$F115),IN_1G!$A$2:$Y$3000,14,FALSE))=TRUE,"",VLOOKUP(CONCATENATE($D115,".",$E115,".",$F115),IN_1G!$A$2:$Y$3000,14,FALSE))</f>
        <v>0</v>
      </c>
      <c r="Q115" s="2318">
        <f>IF(ISERROR(VLOOKUP(CONCATENATE($D115,".",$E115,".",$F115),IN_1G!$A$2:$Y$3000,15,FALSE))=TRUE,"",VLOOKUP(CONCATENATE($D115,".",$E115,".",$F115),IN_1G!$A$2:$Y$3000,15,FALSE))</f>
        <v>0</v>
      </c>
      <c r="R115" s="2318">
        <f>IF(ISERROR(VLOOKUP(CONCATENATE($D115,".",$E115,".",$F115),IN_1G!$A$2:$Y$3000,16,FALSE))=TRUE,"",VLOOKUP(CONCATENATE($D115,".",$E115,".",$F115),IN_1G!$A$2:$Y$3000,16,FALSE))</f>
        <v>0</v>
      </c>
      <c r="S115" s="2318">
        <f>IF(ISERROR(VLOOKUP(CONCATENATE($D115,".",$E115,".",$F115),IN_1G!$A$2:$Y$3000,17,FALSE))=TRUE,"",VLOOKUP(CONCATENATE($D115,".",$E115,".",$F115),IN_1G!$A$2:$Y$3000,17,FALSE))</f>
        <v>0</v>
      </c>
      <c r="T115" s="2318">
        <f>IF(ISERROR(VLOOKUP(CONCATENATE($D115,".",$E115,".",$F115),IN_1G!$A$2:$Y$3000,18,FALSE))=TRUE,"",VLOOKUP(CONCATENATE($D115,".",$E115,".",$F115),IN_1G!$A$2:$Y$3000,18,FALSE))</f>
        <v>0</v>
      </c>
      <c r="U115" s="2318">
        <f>IF(ISERROR(VLOOKUP(CONCATENATE($D115,".",$E115,".",$F115),IN_1G!$A$2:$Y$3000,19,FALSE))=TRUE,"",VLOOKUP(CONCATENATE($D115,".",$E115,".",$F115),IN_1G!$A$2:$Y$3000,19,FALSE))</f>
        <v>0</v>
      </c>
      <c r="V115" s="2318">
        <f>IF(ISERROR(VLOOKUP(CONCATENATE($D115,".",$E115,".",$F115),IN_1G!$A$2:$Y$3000,20,FALSE))=TRUE,"",VLOOKUP(CONCATENATE($D115,".",$E115,".",$F115),IN_1G!$A$2:$Y$3000,20,FALSE))</f>
        <v>0</v>
      </c>
      <c r="W115" s="2318">
        <f>IF(ISERROR(VLOOKUP(CONCATENATE($D115,".",$E115,".",$F115),IN_1G!$A$2:$Y$3000,21,FALSE))=TRUE,"",VLOOKUP(CONCATENATE($D115,".",$E115,".",$F115),IN_1G!$A$2:$Y$3000,21,FALSE))</f>
        <v>0</v>
      </c>
      <c r="X115" s="2318">
        <f>IF(ISERROR(VLOOKUP(CONCATENATE($D115,".",$E115,".",$F115),IN_1G!$A$2:$Y$3000,22,FALSE))=TRUE,"",VLOOKUP(CONCATENATE($D115,".",$E115,".",$F115),IN_1G!$A$2:$Y$3000,22,FALSE))</f>
        <v>0</v>
      </c>
      <c r="Y115" s="2318">
        <f>IF(ISERROR(VLOOKUP(CONCATENATE($D115,".",$E115,".",$F115),IN_1G!$A$2:$Y$3000,23,FALSE))=TRUE,"",VLOOKUP(CONCATENATE($D115,".",$E115,".",$F115),IN_1G!$A$2:$Y$3000,23,FALSE))</f>
        <v>0</v>
      </c>
      <c r="Z115" s="2318">
        <f>IF(ISERROR(VLOOKUP(CONCATENATE($D115,".",$E115,".",$F115),IN_1G!$A$2:$Y$3000,24,FALSE))=TRUE,"",VLOOKUP(CONCATENATE($D115,".",$E115,".",$F115),IN_1G!$A$2:$Y$3000,24,FALSE))</f>
        <v>0</v>
      </c>
      <c r="AA115" s="2318">
        <f>IF(ISERROR(VLOOKUP(CONCATENATE($D115,".",$E115,".",$F115),IN_1G!$A$2:$Y$3000,25,FALSE))=TRUE,"",VLOOKUP(CONCATENATE($D115,".",$E115,".",$F115),IN_1G!$A$2:$Y$3000,25,FALSE))</f>
        <v>0</v>
      </c>
      <c r="AB115" s="2318">
        <f>IF(ISERROR(VLOOKUP(CONCATENATE($D115,".",$E115,".",$F115),IN_1G!$A$2:$AA$3000,26,FALSE))=TRUE,"",VLOOKUP(CONCATENATE($D115,".",$E115,".",$F115),IN_1G!$A$2:$AA$3000,26,FALSE))</f>
        <v>0</v>
      </c>
      <c r="AC115" s="2318">
        <f>IF(ISERROR(VLOOKUP(CONCATENATE($D115,".",$E115,".",$F115),IN_1G!$A$2:$AA$3000,27,FALSE))=TRUE,"",VLOOKUP(CONCATENATE($D115,".",$E115,".",$F115),IN_1G!$A$2:$AA$3000,27,FALSE))</f>
        <v>0</v>
      </c>
      <c r="AD115" s="2296">
        <f t="shared" si="1"/>
        <v>0</v>
      </c>
      <c r="AE115" s="2289"/>
      <c r="AF115" s="2313"/>
      <c r="AG115" s="2313"/>
      <c r="AH115" s="2313"/>
      <c r="AI115" s="2297"/>
      <c r="AJ115" s="2297"/>
      <c r="AK115" s="2297"/>
      <c r="AL115" s="2297"/>
    </row>
    <row r="116" spans="1:38" ht="15" customHeight="1" thickBot="1" x14ac:dyDescent="0.4">
      <c r="A116" s="2764"/>
      <c r="B116" s="2768"/>
      <c r="C116" s="2309" t="s">
        <v>2586</v>
      </c>
      <c r="D116" s="2295">
        <v>5</v>
      </c>
      <c r="E116" s="2295">
        <v>40</v>
      </c>
      <c r="F116" s="2295">
        <v>110</v>
      </c>
      <c r="G116" s="2318">
        <v>0</v>
      </c>
      <c r="H116" s="2318">
        <f>IF(ISERROR(VLOOKUP(CONCATENATE($D116,".",$E116,".",$F116),IN_1G!$A$2:$Y$3000,6,FALSE))=TRUE,"",VLOOKUP(CONCATENATE($D116,".",$E116,".",$F116),IN_1G!$A$2:$Y$3000,6,FALSE))</f>
        <v>0</v>
      </c>
      <c r="I116" s="2318">
        <f>IF(ISERROR(VLOOKUP(CONCATENATE($D116,".",$E116,".",$F116),IN_1G!$A$2:$Y$3000,7,FALSE))=TRUE,"",VLOOKUP(CONCATENATE($D116,".",$E116,".",$F116),IN_1G!$A$2:$Y$3000,7,FALSE))</f>
        <v>0</v>
      </c>
      <c r="J116" s="2318">
        <f>IF(ISERROR(VLOOKUP(CONCATENATE($D116,".",$E116,".",$F116),IN_1G!$A$2:$Y$3000,8,FALSE))=TRUE,"",VLOOKUP(CONCATENATE($D116,".",$E116,".",$F116),IN_1G!$A$2:$Y$3000,8,FALSE))</f>
        <v>0</v>
      </c>
      <c r="K116" s="2318">
        <f>IF(ISERROR(VLOOKUP(CONCATENATE($D116,".",$E116,".",$F116),IN_1G!$A$2:$Y$3000,9,FALSE))=TRUE,"",VLOOKUP(CONCATENATE($D116,".",$E116,".",$F116),IN_1G!$A$2:$Y$3000,9,FALSE))</f>
        <v>0</v>
      </c>
      <c r="L116" s="2318">
        <f>IF(ISERROR(VLOOKUP(CONCATENATE($D116,".",$E116,".",$F116),IN_1G!$A$2:$Y$3000,10,FALSE))=TRUE,"",VLOOKUP(CONCATENATE($D116,".",$E116,".",$F116),IN_1G!$A$2:$Y$3000,10,FALSE))</f>
        <v>0</v>
      </c>
      <c r="M116" s="2318">
        <f>IF(ISERROR(VLOOKUP(CONCATENATE($D116,".",$E116,".",$F116),IN_1G!$A$2:$Y$3000,11,FALSE))=TRUE,"",VLOOKUP(CONCATENATE($D116,".",$E116,".",$F116),IN_1G!$A$2:$Y$3000,11,FALSE))</f>
        <v>0</v>
      </c>
      <c r="N116" s="2318">
        <f>IF(ISERROR(VLOOKUP(CONCATENATE($D116,".",$E116,".",$F116),IN_1G!$A$2:$Y$3000,12,FALSE))=TRUE,"",VLOOKUP(CONCATENATE($D116,".",$E116,".",$F116),IN_1G!$A$2:$Y$3000,12,FALSE))</f>
        <v>0</v>
      </c>
      <c r="O116" s="2318">
        <f>IF(ISERROR(VLOOKUP(CONCATENATE($D116,".",$E116,".",$F116),IN_1G!$A$2:$Y$3000,13,FALSE))=TRUE,"",VLOOKUP(CONCATENATE($D116,".",$E116,".",$F116),IN_1G!$A$2:$Y$3000,13,FALSE))</f>
        <v>0</v>
      </c>
      <c r="P116" s="2318">
        <f>IF(ISERROR(VLOOKUP(CONCATENATE($D116,".",$E116,".",$F116),IN_1G!$A$2:$Y$3000,14,FALSE))=TRUE,"",VLOOKUP(CONCATENATE($D116,".",$E116,".",$F116),IN_1G!$A$2:$Y$3000,14,FALSE))</f>
        <v>0</v>
      </c>
      <c r="Q116" s="2318">
        <f>IF(ISERROR(VLOOKUP(CONCATENATE($D116,".",$E116,".",$F116),IN_1G!$A$2:$Y$3000,15,FALSE))=TRUE,"",VLOOKUP(CONCATENATE($D116,".",$E116,".",$F116),IN_1G!$A$2:$Y$3000,15,FALSE))</f>
        <v>0</v>
      </c>
      <c r="R116" s="2318">
        <f>IF(ISERROR(VLOOKUP(CONCATENATE($D116,".",$E116,".",$F116),IN_1G!$A$2:$Y$3000,16,FALSE))=TRUE,"",VLOOKUP(CONCATENATE($D116,".",$E116,".",$F116),IN_1G!$A$2:$Y$3000,16,FALSE))</f>
        <v>0</v>
      </c>
      <c r="S116" s="2318">
        <f>IF(ISERROR(VLOOKUP(CONCATENATE($D116,".",$E116,".",$F116),IN_1G!$A$2:$Y$3000,17,FALSE))=TRUE,"",VLOOKUP(CONCATENATE($D116,".",$E116,".",$F116),IN_1G!$A$2:$Y$3000,17,FALSE))</f>
        <v>0</v>
      </c>
      <c r="T116" s="2318">
        <f>IF(ISERROR(VLOOKUP(CONCATENATE($D116,".",$E116,".",$F116),IN_1G!$A$2:$Y$3000,18,FALSE))=TRUE,"",VLOOKUP(CONCATENATE($D116,".",$E116,".",$F116),IN_1G!$A$2:$Y$3000,18,FALSE))</f>
        <v>0</v>
      </c>
      <c r="U116" s="2318">
        <f>IF(ISERROR(VLOOKUP(CONCATENATE($D116,".",$E116,".",$F116),IN_1G!$A$2:$Y$3000,19,FALSE))=TRUE,"",VLOOKUP(CONCATENATE($D116,".",$E116,".",$F116),IN_1G!$A$2:$Y$3000,19,FALSE))</f>
        <v>0</v>
      </c>
      <c r="V116" s="2318">
        <f>IF(ISERROR(VLOOKUP(CONCATENATE($D116,".",$E116,".",$F116),IN_1G!$A$2:$Y$3000,20,FALSE))=TRUE,"",VLOOKUP(CONCATENATE($D116,".",$E116,".",$F116),IN_1G!$A$2:$Y$3000,20,FALSE))</f>
        <v>0</v>
      </c>
      <c r="W116" s="2318">
        <f>IF(ISERROR(VLOOKUP(CONCATENATE($D116,".",$E116,".",$F116),IN_1G!$A$2:$Y$3000,21,FALSE))=TRUE,"",VLOOKUP(CONCATENATE($D116,".",$E116,".",$F116),IN_1G!$A$2:$Y$3000,21,FALSE))</f>
        <v>0</v>
      </c>
      <c r="X116" s="2318">
        <f>IF(ISERROR(VLOOKUP(CONCATENATE($D116,".",$E116,".",$F116),IN_1G!$A$2:$Y$3000,22,FALSE))=TRUE,"",VLOOKUP(CONCATENATE($D116,".",$E116,".",$F116),IN_1G!$A$2:$Y$3000,22,FALSE))</f>
        <v>0</v>
      </c>
      <c r="Y116" s="2318">
        <f>IF(ISERROR(VLOOKUP(CONCATENATE($D116,".",$E116,".",$F116),IN_1G!$A$2:$Y$3000,23,FALSE))=TRUE,"",VLOOKUP(CONCATENATE($D116,".",$E116,".",$F116),IN_1G!$A$2:$Y$3000,23,FALSE))</f>
        <v>0</v>
      </c>
      <c r="Z116" s="2318">
        <f>IF(ISERROR(VLOOKUP(CONCATENATE($D116,".",$E116,".",$F116),IN_1G!$A$2:$Y$3000,24,FALSE))=TRUE,"",VLOOKUP(CONCATENATE($D116,".",$E116,".",$F116),IN_1G!$A$2:$Y$3000,24,FALSE))</f>
        <v>0</v>
      </c>
      <c r="AA116" s="2318">
        <f>IF(ISERROR(VLOOKUP(CONCATENATE($D116,".",$E116,".",$F116),IN_1G!$A$2:$Y$3000,25,FALSE))=TRUE,"",VLOOKUP(CONCATENATE($D116,".",$E116,".",$F116),IN_1G!$A$2:$Y$3000,25,FALSE))</f>
        <v>0</v>
      </c>
      <c r="AB116" s="2318">
        <f>IF(ISERROR(VLOOKUP(CONCATENATE($D116,".",$E116,".",$F116),IN_1G!$A$2:$AA$3000,26,FALSE))=TRUE,"",VLOOKUP(CONCATENATE($D116,".",$E116,".",$F116),IN_1G!$A$2:$AA$3000,26,FALSE))</f>
        <v>0</v>
      </c>
      <c r="AC116" s="2318">
        <f>IF(ISERROR(VLOOKUP(CONCATENATE($D116,".",$E116,".",$F116),IN_1G!$A$2:$AA$3000,27,FALSE))=TRUE,"",VLOOKUP(CONCATENATE($D116,".",$E116,".",$F116),IN_1G!$A$2:$AA$3000,27,FALSE))</f>
        <v>0</v>
      </c>
      <c r="AD116" s="2296">
        <f t="shared" si="1"/>
        <v>0</v>
      </c>
      <c r="AE116" s="2289"/>
      <c r="AF116" s="2313"/>
      <c r="AG116" s="2313"/>
      <c r="AH116" s="2313"/>
      <c r="AI116" s="2297"/>
      <c r="AJ116" s="2297"/>
      <c r="AK116" s="2297"/>
      <c r="AL116" s="2297"/>
    </row>
    <row r="117" spans="1:38" ht="15" customHeight="1" thickBot="1" x14ac:dyDescent="0.4">
      <c r="A117" s="2764"/>
      <c r="B117" s="2758" t="s">
        <v>2596</v>
      </c>
      <c r="C117" s="2309" t="s">
        <v>2564</v>
      </c>
      <c r="D117" s="2295">
        <v>5</v>
      </c>
      <c r="E117" s="2295">
        <v>41</v>
      </c>
      <c r="F117" s="2293">
        <v>111</v>
      </c>
      <c r="G117" s="2318">
        <v>0</v>
      </c>
      <c r="H117" s="2318">
        <f>IF(ISERROR(VLOOKUP(CONCATENATE($D117,".",$E117,".",$F117),IN_1G!$A$2:$Y$3000,6,FALSE))=TRUE,"",VLOOKUP(CONCATENATE($D117,".",$E117,".",$F117),IN_1G!$A$2:$Y$3000,6,FALSE))</f>
        <v>0</v>
      </c>
      <c r="I117" s="2318">
        <f>IF(ISERROR(VLOOKUP(CONCATENATE($D117,".",$E117,".",$F117),IN_1G!$A$2:$Y$3000,7,FALSE))=TRUE,"",VLOOKUP(CONCATENATE($D117,".",$E117,".",$F117),IN_1G!$A$2:$Y$3000,7,FALSE))</f>
        <v>0</v>
      </c>
      <c r="J117" s="2318">
        <f>IF(ISERROR(VLOOKUP(CONCATENATE($D117,".",$E117,".",$F117),IN_1G!$A$2:$Y$3000,8,FALSE))=TRUE,"",VLOOKUP(CONCATENATE($D117,".",$E117,".",$F117),IN_1G!$A$2:$Y$3000,8,FALSE))</f>
        <v>0</v>
      </c>
      <c r="K117" s="2318">
        <f>IF(ISERROR(VLOOKUP(CONCATENATE($D117,".",$E117,".",$F117),IN_1G!$A$2:$Y$3000,9,FALSE))=TRUE,"",VLOOKUP(CONCATENATE($D117,".",$E117,".",$F117),IN_1G!$A$2:$Y$3000,9,FALSE))</f>
        <v>0</v>
      </c>
      <c r="L117" s="2318">
        <f>IF(ISERROR(VLOOKUP(CONCATENATE($D117,".",$E117,".",$F117),IN_1G!$A$2:$Y$3000,10,FALSE))=TRUE,"",VLOOKUP(CONCATENATE($D117,".",$E117,".",$F117),IN_1G!$A$2:$Y$3000,10,FALSE))</f>
        <v>0</v>
      </c>
      <c r="M117" s="2318">
        <f>IF(ISERROR(VLOOKUP(CONCATENATE($D117,".",$E117,".",$F117),IN_1G!$A$2:$Y$3000,11,FALSE))=TRUE,"",VLOOKUP(CONCATENATE($D117,".",$E117,".",$F117),IN_1G!$A$2:$Y$3000,11,FALSE))</f>
        <v>0</v>
      </c>
      <c r="N117" s="2318">
        <f>IF(ISERROR(VLOOKUP(CONCATENATE($D117,".",$E117,".",$F117),IN_1G!$A$2:$Y$3000,12,FALSE))=TRUE,"",VLOOKUP(CONCATENATE($D117,".",$E117,".",$F117),IN_1G!$A$2:$Y$3000,12,FALSE))</f>
        <v>0</v>
      </c>
      <c r="O117" s="2318">
        <f>IF(ISERROR(VLOOKUP(CONCATENATE($D117,".",$E117,".",$F117),IN_1G!$A$2:$Y$3000,13,FALSE))=TRUE,"",VLOOKUP(CONCATENATE($D117,".",$E117,".",$F117),IN_1G!$A$2:$Y$3000,13,FALSE))</f>
        <v>0</v>
      </c>
      <c r="P117" s="2318">
        <f>IF(ISERROR(VLOOKUP(CONCATENATE($D117,".",$E117,".",$F117),IN_1G!$A$2:$Y$3000,14,FALSE))=TRUE,"",VLOOKUP(CONCATENATE($D117,".",$E117,".",$F117),IN_1G!$A$2:$Y$3000,14,FALSE))</f>
        <v>0</v>
      </c>
      <c r="Q117" s="2318">
        <f>IF(ISERROR(VLOOKUP(CONCATENATE($D117,".",$E117,".",$F117),IN_1G!$A$2:$Y$3000,15,FALSE))=TRUE,"",VLOOKUP(CONCATENATE($D117,".",$E117,".",$F117),IN_1G!$A$2:$Y$3000,15,FALSE))</f>
        <v>0</v>
      </c>
      <c r="R117" s="2318">
        <f>IF(ISERROR(VLOOKUP(CONCATENATE($D117,".",$E117,".",$F117),IN_1G!$A$2:$Y$3000,16,FALSE))=TRUE,"",VLOOKUP(CONCATENATE($D117,".",$E117,".",$F117),IN_1G!$A$2:$Y$3000,16,FALSE))</f>
        <v>0</v>
      </c>
      <c r="S117" s="2318">
        <f>IF(ISERROR(VLOOKUP(CONCATENATE($D117,".",$E117,".",$F117),IN_1G!$A$2:$Y$3000,17,FALSE))=TRUE,"",VLOOKUP(CONCATENATE($D117,".",$E117,".",$F117),IN_1G!$A$2:$Y$3000,17,FALSE))</f>
        <v>0</v>
      </c>
      <c r="T117" s="2318">
        <f>IF(ISERROR(VLOOKUP(CONCATENATE($D117,".",$E117,".",$F117),IN_1G!$A$2:$Y$3000,18,FALSE))=TRUE,"",VLOOKUP(CONCATENATE($D117,".",$E117,".",$F117),IN_1G!$A$2:$Y$3000,18,FALSE))</f>
        <v>0</v>
      </c>
      <c r="U117" s="2318">
        <f>IF(ISERROR(VLOOKUP(CONCATENATE($D117,".",$E117,".",$F117),IN_1G!$A$2:$Y$3000,19,FALSE))=TRUE,"",VLOOKUP(CONCATENATE($D117,".",$E117,".",$F117),IN_1G!$A$2:$Y$3000,19,FALSE))</f>
        <v>0</v>
      </c>
      <c r="V117" s="2318">
        <f>IF(ISERROR(VLOOKUP(CONCATENATE($D117,".",$E117,".",$F117),IN_1G!$A$2:$Y$3000,20,FALSE))=TRUE,"",VLOOKUP(CONCATENATE($D117,".",$E117,".",$F117),IN_1G!$A$2:$Y$3000,20,FALSE))</f>
        <v>0</v>
      </c>
      <c r="W117" s="2318">
        <f>IF(ISERROR(VLOOKUP(CONCATENATE($D117,".",$E117,".",$F117),IN_1G!$A$2:$Y$3000,21,FALSE))=TRUE,"",VLOOKUP(CONCATENATE($D117,".",$E117,".",$F117),IN_1G!$A$2:$Y$3000,21,FALSE))</f>
        <v>0</v>
      </c>
      <c r="X117" s="2318">
        <f>IF(ISERROR(VLOOKUP(CONCATENATE($D117,".",$E117,".",$F117),IN_1G!$A$2:$Y$3000,22,FALSE))=TRUE,"",VLOOKUP(CONCATENATE($D117,".",$E117,".",$F117),IN_1G!$A$2:$Y$3000,22,FALSE))</f>
        <v>0</v>
      </c>
      <c r="Y117" s="2318">
        <f>IF(ISERROR(VLOOKUP(CONCATENATE($D117,".",$E117,".",$F117),IN_1G!$A$2:$Y$3000,23,FALSE))=TRUE,"",VLOOKUP(CONCATENATE($D117,".",$E117,".",$F117),IN_1G!$A$2:$Y$3000,23,FALSE))</f>
        <v>0</v>
      </c>
      <c r="Z117" s="2318">
        <f>IF(ISERROR(VLOOKUP(CONCATENATE($D117,".",$E117,".",$F117),IN_1G!$A$2:$Y$3000,24,FALSE))=TRUE,"",VLOOKUP(CONCATENATE($D117,".",$E117,".",$F117),IN_1G!$A$2:$Y$3000,24,FALSE))</f>
        <v>0</v>
      </c>
      <c r="AA117" s="2318">
        <f>IF(ISERROR(VLOOKUP(CONCATENATE($D117,".",$E117,".",$F117),IN_1G!$A$2:$Y$3000,25,FALSE))=TRUE,"",VLOOKUP(CONCATENATE($D117,".",$E117,".",$F117),IN_1G!$A$2:$Y$3000,25,FALSE))</f>
        <v>0</v>
      </c>
      <c r="AB117" s="2318">
        <f>IF(ISERROR(VLOOKUP(CONCATENATE($D117,".",$E117,".",$F117),IN_1G!$A$2:$AA$3000,26,FALSE))=TRUE,"",VLOOKUP(CONCATENATE($D117,".",$E117,".",$F117),IN_1G!$A$2:$AA$3000,26,FALSE))</f>
        <v>0</v>
      </c>
      <c r="AC117" s="2318">
        <f>IF(ISERROR(VLOOKUP(CONCATENATE($D117,".",$E117,".",$F117),IN_1G!$A$2:$AA$3000,27,FALSE))=TRUE,"",VLOOKUP(CONCATENATE($D117,".",$E117,".",$F117),IN_1G!$A$2:$AA$3000,27,FALSE))</f>
        <v>0</v>
      </c>
      <c r="AD117" s="2296">
        <f t="shared" si="1"/>
        <v>0</v>
      </c>
      <c r="AE117" s="2289"/>
      <c r="AF117" s="2313"/>
      <c r="AG117" s="2313"/>
      <c r="AH117" s="2313"/>
      <c r="AI117" s="2297"/>
      <c r="AJ117" s="2297"/>
      <c r="AK117" s="2297"/>
      <c r="AL117" s="2297"/>
    </row>
    <row r="118" spans="1:38" ht="15" customHeight="1" thickBot="1" x14ac:dyDescent="0.4">
      <c r="A118" s="2764"/>
      <c r="B118" s="2768"/>
      <c r="C118" s="2309" t="s">
        <v>2586</v>
      </c>
      <c r="D118" s="2295">
        <v>5</v>
      </c>
      <c r="E118" s="2295">
        <v>41</v>
      </c>
      <c r="F118" s="2295">
        <v>112</v>
      </c>
      <c r="G118" s="2318">
        <v>0</v>
      </c>
      <c r="H118" s="2318">
        <f>IF(ISERROR(VLOOKUP(CONCATENATE($D118,".",$E118,".",$F118),IN_1G!$A$2:$Y$3000,6,FALSE))=TRUE,"",VLOOKUP(CONCATENATE($D118,".",$E118,".",$F118),IN_1G!$A$2:$Y$3000,6,FALSE))</f>
        <v>0</v>
      </c>
      <c r="I118" s="2318">
        <f>IF(ISERROR(VLOOKUP(CONCATENATE($D118,".",$E118,".",$F118),IN_1G!$A$2:$Y$3000,7,FALSE))=TRUE,"",VLOOKUP(CONCATENATE($D118,".",$E118,".",$F118),IN_1G!$A$2:$Y$3000,7,FALSE))</f>
        <v>0</v>
      </c>
      <c r="J118" s="2318">
        <f>IF(ISERROR(VLOOKUP(CONCATENATE($D118,".",$E118,".",$F118),IN_1G!$A$2:$Y$3000,8,FALSE))=TRUE,"",VLOOKUP(CONCATENATE($D118,".",$E118,".",$F118),IN_1G!$A$2:$Y$3000,8,FALSE))</f>
        <v>0</v>
      </c>
      <c r="K118" s="2318">
        <f>IF(ISERROR(VLOOKUP(CONCATENATE($D118,".",$E118,".",$F118),IN_1G!$A$2:$Y$3000,9,FALSE))=TRUE,"",VLOOKUP(CONCATENATE($D118,".",$E118,".",$F118),IN_1G!$A$2:$Y$3000,9,FALSE))</f>
        <v>0</v>
      </c>
      <c r="L118" s="2318">
        <f>IF(ISERROR(VLOOKUP(CONCATENATE($D118,".",$E118,".",$F118),IN_1G!$A$2:$Y$3000,10,FALSE))=TRUE,"",VLOOKUP(CONCATENATE($D118,".",$E118,".",$F118),IN_1G!$A$2:$Y$3000,10,FALSE))</f>
        <v>0</v>
      </c>
      <c r="M118" s="2318">
        <f>IF(ISERROR(VLOOKUP(CONCATENATE($D118,".",$E118,".",$F118),IN_1G!$A$2:$Y$3000,11,FALSE))=TRUE,"",VLOOKUP(CONCATENATE($D118,".",$E118,".",$F118),IN_1G!$A$2:$Y$3000,11,FALSE))</f>
        <v>0</v>
      </c>
      <c r="N118" s="2318">
        <f>IF(ISERROR(VLOOKUP(CONCATENATE($D118,".",$E118,".",$F118),IN_1G!$A$2:$Y$3000,12,FALSE))=TRUE,"",VLOOKUP(CONCATENATE($D118,".",$E118,".",$F118),IN_1G!$A$2:$Y$3000,12,FALSE))</f>
        <v>0</v>
      </c>
      <c r="O118" s="2318">
        <f>IF(ISERROR(VLOOKUP(CONCATENATE($D118,".",$E118,".",$F118),IN_1G!$A$2:$Y$3000,13,FALSE))=TRUE,"",VLOOKUP(CONCATENATE($D118,".",$E118,".",$F118),IN_1G!$A$2:$Y$3000,13,FALSE))</f>
        <v>0</v>
      </c>
      <c r="P118" s="2318">
        <f>IF(ISERROR(VLOOKUP(CONCATENATE($D118,".",$E118,".",$F118),IN_1G!$A$2:$Y$3000,14,FALSE))=TRUE,"",VLOOKUP(CONCATENATE($D118,".",$E118,".",$F118),IN_1G!$A$2:$Y$3000,14,FALSE))</f>
        <v>0</v>
      </c>
      <c r="Q118" s="2318">
        <f>IF(ISERROR(VLOOKUP(CONCATENATE($D118,".",$E118,".",$F118),IN_1G!$A$2:$Y$3000,15,FALSE))=TRUE,"",VLOOKUP(CONCATENATE($D118,".",$E118,".",$F118),IN_1G!$A$2:$Y$3000,15,FALSE))</f>
        <v>0</v>
      </c>
      <c r="R118" s="2318">
        <f>IF(ISERROR(VLOOKUP(CONCATENATE($D118,".",$E118,".",$F118),IN_1G!$A$2:$Y$3000,16,FALSE))=TRUE,"",VLOOKUP(CONCATENATE($D118,".",$E118,".",$F118),IN_1G!$A$2:$Y$3000,16,FALSE))</f>
        <v>0</v>
      </c>
      <c r="S118" s="2318">
        <f>IF(ISERROR(VLOOKUP(CONCATENATE($D118,".",$E118,".",$F118),IN_1G!$A$2:$Y$3000,17,FALSE))=TRUE,"",VLOOKUP(CONCATENATE($D118,".",$E118,".",$F118),IN_1G!$A$2:$Y$3000,17,FALSE))</f>
        <v>0</v>
      </c>
      <c r="T118" s="2318">
        <f>IF(ISERROR(VLOOKUP(CONCATENATE($D118,".",$E118,".",$F118),IN_1G!$A$2:$Y$3000,18,FALSE))=TRUE,"",VLOOKUP(CONCATENATE($D118,".",$E118,".",$F118),IN_1G!$A$2:$Y$3000,18,FALSE))</f>
        <v>0</v>
      </c>
      <c r="U118" s="2318">
        <f>IF(ISERROR(VLOOKUP(CONCATENATE($D118,".",$E118,".",$F118),IN_1G!$A$2:$Y$3000,19,FALSE))=TRUE,"",VLOOKUP(CONCATENATE($D118,".",$E118,".",$F118),IN_1G!$A$2:$Y$3000,19,FALSE))</f>
        <v>0</v>
      </c>
      <c r="V118" s="2318">
        <f>IF(ISERROR(VLOOKUP(CONCATENATE($D118,".",$E118,".",$F118),IN_1G!$A$2:$Y$3000,20,FALSE))=TRUE,"",VLOOKUP(CONCATENATE($D118,".",$E118,".",$F118),IN_1G!$A$2:$Y$3000,20,FALSE))</f>
        <v>0</v>
      </c>
      <c r="W118" s="2318">
        <f>IF(ISERROR(VLOOKUP(CONCATENATE($D118,".",$E118,".",$F118),IN_1G!$A$2:$Y$3000,21,FALSE))=TRUE,"",VLOOKUP(CONCATENATE($D118,".",$E118,".",$F118),IN_1G!$A$2:$Y$3000,21,FALSE))</f>
        <v>0</v>
      </c>
      <c r="X118" s="2318">
        <f>IF(ISERROR(VLOOKUP(CONCATENATE($D118,".",$E118,".",$F118),IN_1G!$A$2:$Y$3000,22,FALSE))=TRUE,"",VLOOKUP(CONCATENATE($D118,".",$E118,".",$F118),IN_1G!$A$2:$Y$3000,22,FALSE))</f>
        <v>0</v>
      </c>
      <c r="Y118" s="2318">
        <f>IF(ISERROR(VLOOKUP(CONCATENATE($D118,".",$E118,".",$F118),IN_1G!$A$2:$Y$3000,23,FALSE))=TRUE,"",VLOOKUP(CONCATENATE($D118,".",$E118,".",$F118),IN_1G!$A$2:$Y$3000,23,FALSE))</f>
        <v>0</v>
      </c>
      <c r="Z118" s="2318">
        <f>IF(ISERROR(VLOOKUP(CONCATENATE($D118,".",$E118,".",$F118),IN_1G!$A$2:$Y$3000,24,FALSE))=TRUE,"",VLOOKUP(CONCATENATE($D118,".",$E118,".",$F118),IN_1G!$A$2:$Y$3000,24,FALSE))</f>
        <v>0</v>
      </c>
      <c r="AA118" s="2318">
        <f>IF(ISERROR(VLOOKUP(CONCATENATE($D118,".",$E118,".",$F118),IN_1G!$A$2:$Y$3000,25,FALSE))=TRUE,"",VLOOKUP(CONCATENATE($D118,".",$E118,".",$F118),IN_1G!$A$2:$Y$3000,25,FALSE))</f>
        <v>0</v>
      </c>
      <c r="AB118" s="2318">
        <f>IF(ISERROR(VLOOKUP(CONCATENATE($D118,".",$E118,".",$F118),IN_1G!$A$2:$AA$3000,26,FALSE))=TRUE,"",VLOOKUP(CONCATENATE($D118,".",$E118,".",$F118),IN_1G!$A$2:$AA$3000,26,FALSE))</f>
        <v>0</v>
      </c>
      <c r="AC118" s="2318">
        <f>IF(ISERROR(VLOOKUP(CONCATENATE($D118,".",$E118,".",$F118),IN_1G!$A$2:$AA$3000,27,FALSE))=TRUE,"",VLOOKUP(CONCATENATE($D118,".",$E118,".",$F118),IN_1G!$A$2:$AA$3000,27,FALSE))</f>
        <v>0</v>
      </c>
      <c r="AD118" s="2296">
        <f t="shared" si="1"/>
        <v>0</v>
      </c>
      <c r="AE118" s="2289"/>
      <c r="AF118" s="2313"/>
      <c r="AG118" s="2313"/>
      <c r="AH118" s="2313"/>
      <c r="AI118" s="2297"/>
      <c r="AJ118" s="2297"/>
      <c r="AK118" s="2297"/>
      <c r="AL118" s="2297"/>
    </row>
    <row r="119" spans="1:38" ht="15" customHeight="1" thickBot="1" x14ac:dyDescent="0.4">
      <c r="A119" s="2764"/>
      <c r="B119" s="2758" t="s">
        <v>2597</v>
      </c>
      <c r="C119" s="2309" t="s">
        <v>2564</v>
      </c>
      <c r="D119" s="2295">
        <v>5</v>
      </c>
      <c r="E119" s="2295">
        <v>42</v>
      </c>
      <c r="F119" s="2293">
        <v>113</v>
      </c>
      <c r="G119" s="2318">
        <v>0</v>
      </c>
      <c r="H119" s="2318">
        <f>IF(ISERROR(VLOOKUP(CONCATENATE($D119,".",$E119,".",$F119),IN_1G!$A$2:$Y$3000,6,FALSE))=TRUE,"",VLOOKUP(CONCATENATE($D119,".",$E119,".",$F119),IN_1G!$A$2:$Y$3000,6,FALSE))</f>
        <v>0</v>
      </c>
      <c r="I119" s="2318">
        <f>IF(ISERROR(VLOOKUP(CONCATENATE($D119,".",$E119,".",$F119),IN_1G!$A$2:$Y$3000,7,FALSE))=TRUE,"",VLOOKUP(CONCATENATE($D119,".",$E119,".",$F119),IN_1G!$A$2:$Y$3000,7,FALSE))</f>
        <v>0</v>
      </c>
      <c r="J119" s="2318">
        <f>IF(ISERROR(VLOOKUP(CONCATENATE($D119,".",$E119,".",$F119),IN_1G!$A$2:$Y$3000,8,FALSE))=TRUE,"",VLOOKUP(CONCATENATE($D119,".",$E119,".",$F119),IN_1G!$A$2:$Y$3000,8,FALSE))</f>
        <v>0</v>
      </c>
      <c r="K119" s="2318">
        <f>IF(ISERROR(VLOOKUP(CONCATENATE($D119,".",$E119,".",$F119),IN_1G!$A$2:$Y$3000,9,FALSE))=TRUE,"",VLOOKUP(CONCATENATE($D119,".",$E119,".",$F119),IN_1G!$A$2:$Y$3000,9,FALSE))</f>
        <v>0</v>
      </c>
      <c r="L119" s="2318">
        <f>IF(ISERROR(VLOOKUP(CONCATENATE($D119,".",$E119,".",$F119),IN_1G!$A$2:$Y$3000,10,FALSE))=TRUE,"",VLOOKUP(CONCATENATE($D119,".",$E119,".",$F119),IN_1G!$A$2:$Y$3000,10,FALSE))</f>
        <v>0</v>
      </c>
      <c r="M119" s="2318">
        <f>IF(ISERROR(VLOOKUP(CONCATENATE($D119,".",$E119,".",$F119),IN_1G!$A$2:$Y$3000,11,FALSE))=TRUE,"",VLOOKUP(CONCATENATE($D119,".",$E119,".",$F119),IN_1G!$A$2:$Y$3000,11,FALSE))</f>
        <v>0</v>
      </c>
      <c r="N119" s="2318">
        <f>IF(ISERROR(VLOOKUP(CONCATENATE($D119,".",$E119,".",$F119),IN_1G!$A$2:$Y$3000,12,FALSE))=TRUE,"",VLOOKUP(CONCATENATE($D119,".",$E119,".",$F119),IN_1G!$A$2:$Y$3000,12,FALSE))</f>
        <v>0</v>
      </c>
      <c r="O119" s="2318">
        <f>IF(ISERROR(VLOOKUP(CONCATENATE($D119,".",$E119,".",$F119),IN_1G!$A$2:$Y$3000,13,FALSE))=TRUE,"",VLOOKUP(CONCATENATE($D119,".",$E119,".",$F119),IN_1G!$A$2:$Y$3000,13,FALSE))</f>
        <v>0</v>
      </c>
      <c r="P119" s="2318">
        <f>IF(ISERROR(VLOOKUP(CONCATENATE($D119,".",$E119,".",$F119),IN_1G!$A$2:$Y$3000,14,FALSE))=TRUE,"",VLOOKUP(CONCATENATE($D119,".",$E119,".",$F119),IN_1G!$A$2:$Y$3000,14,FALSE))</f>
        <v>0</v>
      </c>
      <c r="Q119" s="2318">
        <f>IF(ISERROR(VLOOKUP(CONCATENATE($D119,".",$E119,".",$F119),IN_1G!$A$2:$Y$3000,15,FALSE))=TRUE,"",VLOOKUP(CONCATENATE($D119,".",$E119,".",$F119),IN_1G!$A$2:$Y$3000,15,FALSE))</f>
        <v>0</v>
      </c>
      <c r="R119" s="2318">
        <f>IF(ISERROR(VLOOKUP(CONCATENATE($D119,".",$E119,".",$F119),IN_1G!$A$2:$Y$3000,16,FALSE))=TRUE,"",VLOOKUP(CONCATENATE($D119,".",$E119,".",$F119),IN_1G!$A$2:$Y$3000,16,FALSE))</f>
        <v>0</v>
      </c>
      <c r="S119" s="2318">
        <f>IF(ISERROR(VLOOKUP(CONCATENATE($D119,".",$E119,".",$F119),IN_1G!$A$2:$Y$3000,17,FALSE))=TRUE,"",VLOOKUP(CONCATENATE($D119,".",$E119,".",$F119),IN_1G!$A$2:$Y$3000,17,FALSE))</f>
        <v>0</v>
      </c>
      <c r="T119" s="2318">
        <f>IF(ISERROR(VLOOKUP(CONCATENATE($D119,".",$E119,".",$F119),IN_1G!$A$2:$Y$3000,18,FALSE))=TRUE,"",VLOOKUP(CONCATENATE($D119,".",$E119,".",$F119),IN_1G!$A$2:$Y$3000,18,FALSE))</f>
        <v>0</v>
      </c>
      <c r="U119" s="2318">
        <f>IF(ISERROR(VLOOKUP(CONCATENATE($D119,".",$E119,".",$F119),IN_1G!$A$2:$Y$3000,19,FALSE))=TRUE,"",VLOOKUP(CONCATENATE($D119,".",$E119,".",$F119),IN_1G!$A$2:$Y$3000,19,FALSE))</f>
        <v>0</v>
      </c>
      <c r="V119" s="2318">
        <f>IF(ISERROR(VLOOKUP(CONCATENATE($D119,".",$E119,".",$F119),IN_1G!$A$2:$Y$3000,20,FALSE))=TRUE,"",VLOOKUP(CONCATENATE($D119,".",$E119,".",$F119),IN_1G!$A$2:$Y$3000,20,FALSE))</f>
        <v>0</v>
      </c>
      <c r="W119" s="2318">
        <f>IF(ISERROR(VLOOKUP(CONCATENATE($D119,".",$E119,".",$F119),IN_1G!$A$2:$Y$3000,21,FALSE))=TRUE,"",VLOOKUP(CONCATENATE($D119,".",$E119,".",$F119),IN_1G!$A$2:$Y$3000,21,FALSE))</f>
        <v>0</v>
      </c>
      <c r="X119" s="2318">
        <f>IF(ISERROR(VLOOKUP(CONCATENATE($D119,".",$E119,".",$F119),IN_1G!$A$2:$Y$3000,22,FALSE))=TRUE,"",VLOOKUP(CONCATENATE($D119,".",$E119,".",$F119),IN_1G!$A$2:$Y$3000,22,FALSE))</f>
        <v>0</v>
      </c>
      <c r="Y119" s="2318">
        <f>IF(ISERROR(VLOOKUP(CONCATENATE($D119,".",$E119,".",$F119),IN_1G!$A$2:$Y$3000,23,FALSE))=TRUE,"",VLOOKUP(CONCATENATE($D119,".",$E119,".",$F119),IN_1G!$A$2:$Y$3000,23,FALSE))</f>
        <v>0</v>
      </c>
      <c r="Z119" s="2318">
        <f>IF(ISERROR(VLOOKUP(CONCATENATE($D119,".",$E119,".",$F119),IN_1G!$A$2:$Y$3000,24,FALSE))=TRUE,"",VLOOKUP(CONCATENATE($D119,".",$E119,".",$F119),IN_1G!$A$2:$Y$3000,24,FALSE))</f>
        <v>0</v>
      </c>
      <c r="AA119" s="2318">
        <f>IF(ISERROR(VLOOKUP(CONCATENATE($D119,".",$E119,".",$F119),IN_1G!$A$2:$Y$3000,25,FALSE))=TRUE,"",VLOOKUP(CONCATENATE($D119,".",$E119,".",$F119),IN_1G!$A$2:$Y$3000,25,FALSE))</f>
        <v>0</v>
      </c>
      <c r="AB119" s="2318">
        <f>IF(ISERROR(VLOOKUP(CONCATENATE($D119,".",$E119,".",$F119),IN_1G!$A$2:$AA$3000,26,FALSE))=TRUE,"",VLOOKUP(CONCATENATE($D119,".",$E119,".",$F119),IN_1G!$A$2:$AA$3000,26,FALSE))</f>
        <v>0</v>
      </c>
      <c r="AC119" s="2318">
        <f>IF(ISERROR(VLOOKUP(CONCATENATE($D119,".",$E119,".",$F119),IN_1G!$A$2:$AA$3000,27,FALSE))=TRUE,"",VLOOKUP(CONCATENATE($D119,".",$E119,".",$F119),IN_1G!$A$2:$AA$3000,27,FALSE))</f>
        <v>0</v>
      </c>
      <c r="AD119" s="2296">
        <f t="shared" si="1"/>
        <v>0</v>
      </c>
      <c r="AE119" s="2289"/>
      <c r="AF119" s="2313"/>
      <c r="AG119" s="2313"/>
      <c r="AH119" s="2313"/>
      <c r="AI119" s="2297"/>
      <c r="AJ119" s="2297"/>
      <c r="AK119" s="2297"/>
      <c r="AL119" s="2297"/>
    </row>
    <row r="120" spans="1:38" ht="15" customHeight="1" thickBot="1" x14ac:dyDescent="0.4">
      <c r="A120" s="2765"/>
      <c r="B120" s="2759"/>
      <c r="C120" s="2317" t="s">
        <v>2586</v>
      </c>
      <c r="D120" s="2295">
        <v>5</v>
      </c>
      <c r="E120" s="2298">
        <v>42</v>
      </c>
      <c r="F120" s="2295">
        <v>114</v>
      </c>
      <c r="G120" s="2318">
        <v>0</v>
      </c>
      <c r="H120" s="2318">
        <f>IF(ISERROR(VLOOKUP(CONCATENATE($D120,".",$E120,".",$F120),IN_1G!$A$2:$Y$3000,6,FALSE))=TRUE,"",VLOOKUP(CONCATENATE($D120,".",$E120,".",$F120),IN_1G!$A$2:$Y$3000,6,FALSE))</f>
        <v>0</v>
      </c>
      <c r="I120" s="2318">
        <f>IF(ISERROR(VLOOKUP(CONCATENATE($D120,".",$E120,".",$F120),IN_1G!$A$2:$Y$3000,7,FALSE))=TRUE,"",VLOOKUP(CONCATENATE($D120,".",$E120,".",$F120),IN_1G!$A$2:$Y$3000,7,FALSE))</f>
        <v>0</v>
      </c>
      <c r="J120" s="2318">
        <f>IF(ISERROR(VLOOKUP(CONCATENATE($D120,".",$E120,".",$F120),IN_1G!$A$2:$Y$3000,8,FALSE))=TRUE,"",VLOOKUP(CONCATENATE($D120,".",$E120,".",$F120),IN_1G!$A$2:$Y$3000,8,FALSE))</f>
        <v>0</v>
      </c>
      <c r="K120" s="2318">
        <f>IF(ISERROR(VLOOKUP(CONCATENATE($D120,".",$E120,".",$F120),IN_1G!$A$2:$Y$3000,9,FALSE))=TRUE,"",VLOOKUP(CONCATENATE($D120,".",$E120,".",$F120),IN_1G!$A$2:$Y$3000,9,FALSE))</f>
        <v>0</v>
      </c>
      <c r="L120" s="2318">
        <f>IF(ISERROR(VLOOKUP(CONCATENATE($D120,".",$E120,".",$F120),IN_1G!$A$2:$Y$3000,10,FALSE))=TRUE,"",VLOOKUP(CONCATENATE($D120,".",$E120,".",$F120),IN_1G!$A$2:$Y$3000,10,FALSE))</f>
        <v>0</v>
      </c>
      <c r="M120" s="2318">
        <f>IF(ISERROR(VLOOKUP(CONCATENATE($D120,".",$E120,".",$F120),IN_1G!$A$2:$Y$3000,11,FALSE))=TRUE,"",VLOOKUP(CONCATENATE($D120,".",$E120,".",$F120),IN_1G!$A$2:$Y$3000,11,FALSE))</f>
        <v>0</v>
      </c>
      <c r="N120" s="2318">
        <f>IF(ISERROR(VLOOKUP(CONCATENATE($D120,".",$E120,".",$F120),IN_1G!$A$2:$Y$3000,12,FALSE))=TRUE,"",VLOOKUP(CONCATENATE($D120,".",$E120,".",$F120),IN_1G!$A$2:$Y$3000,12,FALSE))</f>
        <v>0</v>
      </c>
      <c r="O120" s="2318">
        <f>IF(ISERROR(VLOOKUP(CONCATENATE($D120,".",$E120,".",$F120),IN_1G!$A$2:$Y$3000,13,FALSE))=TRUE,"",VLOOKUP(CONCATENATE($D120,".",$E120,".",$F120),IN_1G!$A$2:$Y$3000,13,FALSE))</f>
        <v>0</v>
      </c>
      <c r="P120" s="2318">
        <f>IF(ISERROR(VLOOKUP(CONCATENATE($D120,".",$E120,".",$F120),IN_1G!$A$2:$Y$3000,14,FALSE))=TRUE,"",VLOOKUP(CONCATENATE($D120,".",$E120,".",$F120),IN_1G!$A$2:$Y$3000,14,FALSE))</f>
        <v>0</v>
      </c>
      <c r="Q120" s="2318">
        <f>IF(ISERROR(VLOOKUP(CONCATENATE($D120,".",$E120,".",$F120),IN_1G!$A$2:$Y$3000,15,FALSE))=TRUE,"",VLOOKUP(CONCATENATE($D120,".",$E120,".",$F120),IN_1G!$A$2:$Y$3000,15,FALSE))</f>
        <v>0</v>
      </c>
      <c r="R120" s="2318">
        <f>IF(ISERROR(VLOOKUP(CONCATENATE($D120,".",$E120,".",$F120),IN_1G!$A$2:$Y$3000,16,FALSE))=TRUE,"",VLOOKUP(CONCATENATE($D120,".",$E120,".",$F120),IN_1G!$A$2:$Y$3000,16,FALSE))</f>
        <v>0</v>
      </c>
      <c r="S120" s="2318">
        <f>IF(ISERROR(VLOOKUP(CONCATENATE($D120,".",$E120,".",$F120),IN_1G!$A$2:$Y$3000,17,FALSE))=TRUE,"",VLOOKUP(CONCATENATE($D120,".",$E120,".",$F120),IN_1G!$A$2:$Y$3000,17,FALSE))</f>
        <v>0</v>
      </c>
      <c r="T120" s="2318">
        <f>IF(ISERROR(VLOOKUP(CONCATENATE($D120,".",$E120,".",$F120),IN_1G!$A$2:$Y$3000,18,FALSE))=TRUE,"",VLOOKUP(CONCATENATE($D120,".",$E120,".",$F120),IN_1G!$A$2:$Y$3000,18,FALSE))</f>
        <v>0</v>
      </c>
      <c r="U120" s="2318">
        <f>IF(ISERROR(VLOOKUP(CONCATENATE($D120,".",$E120,".",$F120),IN_1G!$A$2:$Y$3000,19,FALSE))=TRUE,"",VLOOKUP(CONCATENATE($D120,".",$E120,".",$F120),IN_1G!$A$2:$Y$3000,19,FALSE))</f>
        <v>0</v>
      </c>
      <c r="V120" s="2318">
        <f>IF(ISERROR(VLOOKUP(CONCATENATE($D120,".",$E120,".",$F120),IN_1G!$A$2:$Y$3000,20,FALSE))=TRUE,"",VLOOKUP(CONCATENATE($D120,".",$E120,".",$F120),IN_1G!$A$2:$Y$3000,20,FALSE))</f>
        <v>0</v>
      </c>
      <c r="W120" s="2318">
        <f>IF(ISERROR(VLOOKUP(CONCATENATE($D120,".",$E120,".",$F120),IN_1G!$A$2:$Y$3000,21,FALSE))=TRUE,"",VLOOKUP(CONCATENATE($D120,".",$E120,".",$F120),IN_1G!$A$2:$Y$3000,21,FALSE))</f>
        <v>0</v>
      </c>
      <c r="X120" s="2318">
        <f>IF(ISERROR(VLOOKUP(CONCATENATE($D120,".",$E120,".",$F120),IN_1G!$A$2:$Y$3000,22,FALSE))=TRUE,"",VLOOKUP(CONCATENATE($D120,".",$E120,".",$F120),IN_1G!$A$2:$Y$3000,22,FALSE))</f>
        <v>0</v>
      </c>
      <c r="Y120" s="2318">
        <f>IF(ISERROR(VLOOKUP(CONCATENATE($D120,".",$E120,".",$F120),IN_1G!$A$2:$Y$3000,23,FALSE))=TRUE,"",VLOOKUP(CONCATENATE($D120,".",$E120,".",$F120),IN_1G!$A$2:$Y$3000,23,FALSE))</f>
        <v>0</v>
      </c>
      <c r="Z120" s="2318">
        <f>IF(ISERROR(VLOOKUP(CONCATENATE($D120,".",$E120,".",$F120),IN_1G!$A$2:$Y$3000,24,FALSE))=TRUE,"",VLOOKUP(CONCATENATE($D120,".",$E120,".",$F120),IN_1G!$A$2:$Y$3000,24,FALSE))</f>
        <v>0</v>
      </c>
      <c r="AA120" s="2318">
        <f>IF(ISERROR(VLOOKUP(CONCATENATE($D120,".",$E120,".",$F120),IN_1G!$A$2:$Y$3000,25,FALSE))=TRUE,"",VLOOKUP(CONCATENATE($D120,".",$E120,".",$F120),IN_1G!$A$2:$Y$3000,25,FALSE))</f>
        <v>0</v>
      </c>
      <c r="AB120" s="2318">
        <f>IF(ISERROR(VLOOKUP(CONCATENATE($D120,".",$E120,".",$F120),IN_1G!$A$2:$AA$3000,26,FALSE))=TRUE,"",VLOOKUP(CONCATENATE($D120,".",$E120,".",$F120),IN_1G!$A$2:$AA$3000,26,FALSE))</f>
        <v>0</v>
      </c>
      <c r="AC120" s="2318">
        <f>IF(ISERROR(VLOOKUP(CONCATENATE($D120,".",$E120,".",$F120),IN_1G!$A$2:$AA$3000,27,FALSE))=TRUE,"",VLOOKUP(CONCATENATE($D120,".",$E120,".",$F120),IN_1G!$A$2:$AA$3000,27,FALSE))</f>
        <v>0</v>
      </c>
      <c r="AD120" s="2299">
        <f t="shared" si="1"/>
        <v>0</v>
      </c>
      <c r="AE120" s="2289"/>
      <c r="AF120" s="2313"/>
      <c r="AG120" s="2313"/>
      <c r="AH120" s="2313"/>
      <c r="AI120" s="2297"/>
      <c r="AJ120" s="2297"/>
      <c r="AK120" s="2297"/>
      <c r="AL120" s="2297"/>
    </row>
    <row r="121" spans="1:38" thickBot="1" x14ac:dyDescent="0.4">
      <c r="B121" s="2300"/>
      <c r="C121" s="2301" t="s">
        <v>623</v>
      </c>
      <c r="D121" s="2303"/>
      <c r="E121" s="2303"/>
      <c r="F121" s="2303"/>
      <c r="G121" s="2302">
        <f>SUM(G7:G120)</f>
        <v>433</v>
      </c>
      <c r="H121" s="2303">
        <f t="shared" ref="H121:AD121" si="2">SUM(H7:H120)</f>
        <v>0</v>
      </c>
      <c r="I121" s="2303">
        <f t="shared" si="2"/>
        <v>0</v>
      </c>
      <c r="J121" s="2303">
        <f t="shared" si="2"/>
        <v>0</v>
      </c>
      <c r="K121" s="2303">
        <f t="shared" si="2"/>
        <v>0</v>
      </c>
      <c r="L121" s="2303">
        <f t="shared" si="2"/>
        <v>0</v>
      </c>
      <c r="M121" s="2303">
        <f t="shared" si="2"/>
        <v>0</v>
      </c>
      <c r="N121" s="2303">
        <f t="shared" si="2"/>
        <v>0</v>
      </c>
      <c r="O121" s="2303">
        <f t="shared" si="2"/>
        <v>0</v>
      </c>
      <c r="P121" s="2303">
        <f t="shared" si="2"/>
        <v>0</v>
      </c>
      <c r="Q121" s="2303">
        <f t="shared" si="2"/>
        <v>0</v>
      </c>
      <c r="R121" s="2303">
        <f t="shared" si="2"/>
        <v>0</v>
      </c>
      <c r="S121" s="2303">
        <f t="shared" si="2"/>
        <v>0</v>
      </c>
      <c r="T121" s="2303">
        <f t="shared" si="2"/>
        <v>0</v>
      </c>
      <c r="U121" s="2303">
        <f t="shared" si="2"/>
        <v>0</v>
      </c>
      <c r="V121" s="2303">
        <f t="shared" si="2"/>
        <v>0</v>
      </c>
      <c r="W121" s="2303">
        <f t="shared" si="2"/>
        <v>0</v>
      </c>
      <c r="X121" s="2303">
        <f t="shared" si="2"/>
        <v>0</v>
      </c>
      <c r="Y121" s="2303">
        <f t="shared" si="2"/>
        <v>0</v>
      </c>
      <c r="Z121" s="2303">
        <f>SUM(Z7:Z120)</f>
        <v>0</v>
      </c>
      <c r="AA121" s="2303">
        <f>SUM(AA7:AA120)</f>
        <v>0</v>
      </c>
      <c r="AB121" s="2314">
        <f>SUM(AB7:AB120)</f>
        <v>0</v>
      </c>
      <c r="AC121" s="2314">
        <f>SUM(AC7:AC120)</f>
        <v>0</v>
      </c>
      <c r="AD121" s="2304">
        <f t="shared" si="2"/>
        <v>433</v>
      </c>
      <c r="AE121" s="2289"/>
      <c r="AF121" s="2290"/>
      <c r="AG121" s="2290"/>
      <c r="AH121" s="2290"/>
      <c r="AI121" s="2290"/>
      <c r="AJ121" s="2290"/>
      <c r="AK121" s="2290"/>
      <c r="AL121" s="2290"/>
    </row>
    <row r="122" spans="1:38" ht="15" x14ac:dyDescent="0.35">
      <c r="A122" s="2760"/>
      <c r="B122" s="2760"/>
      <c r="C122" s="2760"/>
      <c r="D122" s="2760"/>
      <c r="E122" s="2760"/>
      <c r="F122" s="2760"/>
      <c r="G122" s="2760"/>
      <c r="H122" s="2761"/>
      <c r="I122" s="2761"/>
      <c r="J122" s="2761"/>
      <c r="K122" s="2305"/>
      <c r="L122" s="2305"/>
      <c r="M122" s="2305"/>
      <c r="N122" s="2305"/>
      <c r="O122" s="2305"/>
      <c r="P122" s="2305"/>
      <c r="Q122" s="2305"/>
      <c r="R122" s="2305"/>
      <c r="S122" s="2305"/>
      <c r="T122" s="2305"/>
      <c r="U122" s="2305"/>
      <c r="V122" s="2305"/>
      <c r="W122" s="2305"/>
      <c r="X122" s="2305"/>
      <c r="Y122" s="2305"/>
      <c r="Z122" s="2305"/>
      <c r="AA122" s="2305"/>
      <c r="AB122" s="2286"/>
      <c r="AC122" s="2286"/>
      <c r="AE122" s="2289"/>
    </row>
    <row r="123" spans="1:38" ht="15" x14ac:dyDescent="0.35">
      <c r="AB123" s="2286"/>
      <c r="AC123" s="2286"/>
      <c r="AE123" s="2289"/>
    </row>
    <row r="124" spans="1:38" x14ac:dyDescent="0.4">
      <c r="AB124" s="2286"/>
      <c r="AC124" s="2286"/>
    </row>
    <row r="125" spans="1:38" x14ac:dyDescent="0.4">
      <c r="AB125" s="2286"/>
      <c r="AC125" s="2286"/>
    </row>
    <row r="126" spans="1:38" x14ac:dyDescent="0.4">
      <c r="AB126" s="2286"/>
      <c r="AC126" s="2286"/>
    </row>
    <row r="127" spans="1:38" x14ac:dyDescent="0.4">
      <c r="AB127" s="2286"/>
      <c r="AC127" s="2286"/>
    </row>
    <row r="128" spans="1:38" x14ac:dyDescent="0.4">
      <c r="AB128" s="2286"/>
      <c r="AC128" s="2286"/>
    </row>
    <row r="129" spans="28:29" x14ac:dyDescent="0.4">
      <c r="AB129" s="2286"/>
      <c r="AC129" s="2286"/>
    </row>
    <row r="130" spans="28:29" x14ac:dyDescent="0.4">
      <c r="AB130" s="2286"/>
      <c r="AC130" s="2286"/>
    </row>
    <row r="131" spans="28:29" x14ac:dyDescent="0.4">
      <c r="AB131" s="2286"/>
      <c r="AC131" s="2286"/>
    </row>
    <row r="132" spans="28:29" x14ac:dyDescent="0.4">
      <c r="AB132" s="2286"/>
      <c r="AC132" s="2286"/>
    </row>
    <row r="133" spans="28:29" x14ac:dyDescent="0.4">
      <c r="AB133" s="2286"/>
      <c r="AC133" s="2286"/>
    </row>
    <row r="134" spans="28:29" x14ac:dyDescent="0.4">
      <c r="AB134" s="2286"/>
      <c r="AC134" s="2286"/>
    </row>
    <row r="135" spans="28:29" x14ac:dyDescent="0.4">
      <c r="AB135" s="2286"/>
      <c r="AC135" s="2286"/>
    </row>
    <row r="136" spans="28:29" x14ac:dyDescent="0.4">
      <c r="AB136" s="2286"/>
      <c r="AC136" s="2286"/>
    </row>
    <row r="137" spans="28:29" x14ac:dyDescent="0.4">
      <c r="AB137" s="2286"/>
      <c r="AC137" s="2286"/>
    </row>
    <row r="138" spans="28:29" x14ac:dyDescent="0.4">
      <c r="AB138" s="2286"/>
      <c r="AC138" s="2286"/>
    </row>
    <row r="139" spans="28:29" x14ac:dyDescent="0.4">
      <c r="AB139" s="2286"/>
      <c r="AC139" s="2286"/>
    </row>
    <row r="140" spans="28:29" x14ac:dyDescent="0.4">
      <c r="AB140" s="2286"/>
      <c r="AC140" s="2286"/>
    </row>
    <row r="141" spans="28:29" x14ac:dyDescent="0.4">
      <c r="AB141" s="2286"/>
      <c r="AC141" s="2286"/>
    </row>
    <row r="142" spans="28:29" x14ac:dyDescent="0.4">
      <c r="AB142" s="2286"/>
      <c r="AC142" s="2286"/>
    </row>
    <row r="143" spans="28:29" x14ac:dyDescent="0.4">
      <c r="AB143" s="2286"/>
      <c r="AC143" s="2286"/>
    </row>
    <row r="144" spans="28:29" x14ac:dyDescent="0.4">
      <c r="AB144" s="2286"/>
      <c r="AC144" s="2286"/>
    </row>
    <row r="145" spans="28:29" x14ac:dyDescent="0.4">
      <c r="AB145" s="2286"/>
      <c r="AC145" s="2286"/>
    </row>
    <row r="146" spans="28:29" x14ac:dyDescent="0.4">
      <c r="AB146" s="2286"/>
      <c r="AC146" s="2286"/>
    </row>
    <row r="147" spans="28:29" x14ac:dyDescent="0.4">
      <c r="AB147" s="2286"/>
      <c r="AC147" s="2286"/>
    </row>
    <row r="148" spans="28:29" x14ac:dyDescent="0.4">
      <c r="AB148" s="2286"/>
      <c r="AC148" s="2286"/>
    </row>
    <row r="149" spans="28:29" x14ac:dyDescent="0.4">
      <c r="AB149" s="2286"/>
      <c r="AC149" s="2286"/>
    </row>
    <row r="150" spans="28:29" x14ac:dyDescent="0.4">
      <c r="AB150" s="2286"/>
      <c r="AC150" s="2286"/>
    </row>
    <row r="151" spans="28:29" x14ac:dyDescent="0.4">
      <c r="AB151" s="2286"/>
      <c r="AC151" s="2286"/>
    </row>
    <row r="152" spans="28:29" x14ac:dyDescent="0.4">
      <c r="AB152" s="2286"/>
      <c r="AC152" s="2286"/>
    </row>
    <row r="153" spans="28:29" x14ac:dyDescent="0.4">
      <c r="AB153" s="2286"/>
      <c r="AC153" s="2286"/>
    </row>
    <row r="154" spans="28:29" x14ac:dyDescent="0.4">
      <c r="AB154" s="2286"/>
      <c r="AC154" s="2286"/>
    </row>
    <row r="155" spans="28:29" x14ac:dyDescent="0.4">
      <c r="AB155" s="2286"/>
      <c r="AC155" s="2286"/>
    </row>
    <row r="156" spans="28:29" x14ac:dyDescent="0.4">
      <c r="AB156" s="2286"/>
      <c r="AC156" s="2286"/>
    </row>
    <row r="157" spans="28:29" x14ac:dyDescent="0.4">
      <c r="AB157" s="2286"/>
      <c r="AC157" s="2286"/>
    </row>
    <row r="158" spans="28:29" x14ac:dyDescent="0.4">
      <c r="AB158" s="2286"/>
      <c r="AC158" s="2286"/>
    </row>
    <row r="159" spans="28:29" x14ac:dyDescent="0.4">
      <c r="AB159" s="2286"/>
      <c r="AC159" s="2286"/>
    </row>
    <row r="160" spans="28:29" x14ac:dyDescent="0.4">
      <c r="AB160" s="2286"/>
      <c r="AC160" s="2286"/>
    </row>
    <row r="161" spans="28:29" x14ac:dyDescent="0.4">
      <c r="AB161" s="2286"/>
      <c r="AC161" s="2286"/>
    </row>
    <row r="162" spans="28:29" x14ac:dyDescent="0.4">
      <c r="AB162" s="2286"/>
      <c r="AC162" s="2286"/>
    </row>
    <row r="163" spans="28:29" x14ac:dyDescent="0.4">
      <c r="AB163" s="2286"/>
      <c r="AC163" s="2286"/>
    </row>
    <row r="164" spans="28:29" x14ac:dyDescent="0.4">
      <c r="AB164" s="2286"/>
      <c r="AC164" s="2286"/>
    </row>
    <row r="165" spans="28:29" x14ac:dyDescent="0.4">
      <c r="AB165" s="2286"/>
      <c r="AC165" s="2286"/>
    </row>
    <row r="166" spans="28:29" x14ac:dyDescent="0.4">
      <c r="AB166" s="2286"/>
      <c r="AC166" s="2286"/>
    </row>
    <row r="167" spans="28:29" x14ac:dyDescent="0.4">
      <c r="AB167" s="2286"/>
      <c r="AC167" s="2286"/>
    </row>
    <row r="168" spans="28:29" x14ac:dyDescent="0.4">
      <c r="AB168" s="2286"/>
      <c r="AC168" s="2286"/>
    </row>
    <row r="169" spans="28:29" x14ac:dyDescent="0.4">
      <c r="AB169" s="2286"/>
      <c r="AC169" s="2286"/>
    </row>
    <row r="170" spans="28:29" x14ac:dyDescent="0.4">
      <c r="AB170" s="2286"/>
      <c r="AC170" s="2286"/>
    </row>
    <row r="171" spans="28:29" x14ac:dyDescent="0.4">
      <c r="AB171" s="2286"/>
      <c r="AC171" s="2286"/>
    </row>
    <row r="172" spans="28:29" x14ac:dyDescent="0.4">
      <c r="AB172" s="2286"/>
      <c r="AC172" s="2286"/>
    </row>
    <row r="173" spans="28:29" x14ac:dyDescent="0.4">
      <c r="AB173" s="2286"/>
      <c r="AC173" s="2286"/>
    </row>
    <row r="174" spans="28:29" x14ac:dyDescent="0.4">
      <c r="AB174" s="2286"/>
      <c r="AC174" s="2286"/>
    </row>
    <row r="175" spans="28:29" x14ac:dyDescent="0.4">
      <c r="AB175" s="2286"/>
      <c r="AC175" s="2286"/>
    </row>
    <row r="176" spans="28:29" x14ac:dyDescent="0.4">
      <c r="AB176" s="2286"/>
      <c r="AC176" s="2286"/>
    </row>
    <row r="177" spans="28:29" x14ac:dyDescent="0.4">
      <c r="AB177" s="2286"/>
      <c r="AC177" s="2286"/>
    </row>
    <row r="178" spans="28:29" x14ac:dyDescent="0.4">
      <c r="AB178" s="2286"/>
      <c r="AC178" s="2286"/>
    </row>
    <row r="179" spans="28:29" x14ac:dyDescent="0.4">
      <c r="AB179" s="2286"/>
      <c r="AC179" s="2286"/>
    </row>
    <row r="180" spans="28:29" x14ac:dyDescent="0.4">
      <c r="AB180" s="2286"/>
      <c r="AC180" s="2286"/>
    </row>
    <row r="181" spans="28:29" x14ac:dyDescent="0.4">
      <c r="AB181" s="2286"/>
      <c r="AC181" s="2286"/>
    </row>
    <row r="182" spans="28:29" x14ac:dyDescent="0.4">
      <c r="AB182" s="2286"/>
      <c r="AC182" s="2286"/>
    </row>
    <row r="183" spans="28:29" x14ac:dyDescent="0.4">
      <c r="AB183" s="2286"/>
      <c r="AC183" s="2286"/>
    </row>
    <row r="184" spans="28:29" x14ac:dyDescent="0.4">
      <c r="AB184" s="2286"/>
      <c r="AC184" s="2286"/>
    </row>
    <row r="185" spans="28:29" x14ac:dyDescent="0.4">
      <c r="AB185" s="2286"/>
      <c r="AC185" s="2286"/>
    </row>
    <row r="186" spans="28:29" x14ac:dyDescent="0.4">
      <c r="AB186" s="2286"/>
      <c r="AC186" s="2286"/>
    </row>
    <row r="187" spans="28:29" x14ac:dyDescent="0.4">
      <c r="AB187" s="2286"/>
      <c r="AC187" s="2286"/>
    </row>
    <row r="188" spans="28:29" x14ac:dyDescent="0.4">
      <c r="AB188" s="2286"/>
      <c r="AC188" s="2286"/>
    </row>
    <row r="189" spans="28:29" x14ac:dyDescent="0.4">
      <c r="AB189" s="2286"/>
      <c r="AC189" s="2286"/>
    </row>
    <row r="190" spans="28:29" x14ac:dyDescent="0.4">
      <c r="AB190" s="2286"/>
      <c r="AC190" s="2286"/>
    </row>
    <row r="191" spans="28:29" x14ac:dyDescent="0.4">
      <c r="AB191" s="2286"/>
      <c r="AC191" s="2286"/>
    </row>
    <row r="192" spans="28:29" x14ac:dyDescent="0.4">
      <c r="AB192" s="2286"/>
      <c r="AC192" s="2286"/>
    </row>
    <row r="193" spans="28:29" x14ac:dyDescent="0.4">
      <c r="AB193" s="2286"/>
      <c r="AC193" s="2286"/>
    </row>
    <row r="194" spans="28:29" x14ac:dyDescent="0.4">
      <c r="AB194" s="2286"/>
      <c r="AC194" s="2286"/>
    </row>
    <row r="195" spans="28:29" x14ac:dyDescent="0.4">
      <c r="AB195" s="2286"/>
      <c r="AC195" s="2286"/>
    </row>
    <row r="196" spans="28:29" x14ac:dyDescent="0.4">
      <c r="AB196" s="2286"/>
      <c r="AC196" s="2286"/>
    </row>
    <row r="197" spans="28:29" x14ac:dyDescent="0.4">
      <c r="AB197" s="2286"/>
      <c r="AC197" s="2286"/>
    </row>
    <row r="198" spans="28:29" x14ac:dyDescent="0.4">
      <c r="AB198" s="2286"/>
      <c r="AC198" s="2286"/>
    </row>
    <row r="199" spans="28:29" x14ac:dyDescent="0.4">
      <c r="AB199" s="2286"/>
      <c r="AC199" s="2286"/>
    </row>
    <row r="200" spans="28:29" x14ac:dyDescent="0.4">
      <c r="AB200" s="2286"/>
      <c r="AC200" s="2286"/>
    </row>
    <row r="201" spans="28:29" x14ac:dyDescent="0.4">
      <c r="AB201" s="2286"/>
      <c r="AC201" s="2286"/>
    </row>
    <row r="202" spans="28:29" x14ac:dyDescent="0.4">
      <c r="AB202" s="2286"/>
      <c r="AC202" s="2286"/>
    </row>
    <row r="203" spans="28:29" x14ac:dyDescent="0.4">
      <c r="AB203" s="2286"/>
      <c r="AC203" s="2286"/>
    </row>
    <row r="204" spans="28:29" x14ac:dyDescent="0.4">
      <c r="AB204" s="2286"/>
      <c r="AC204" s="2286"/>
    </row>
    <row r="205" spans="28:29" x14ac:dyDescent="0.4">
      <c r="AB205" s="2286"/>
      <c r="AC205" s="2286"/>
    </row>
    <row r="206" spans="28:29" x14ac:dyDescent="0.4">
      <c r="AB206" s="2286"/>
      <c r="AC206" s="2286"/>
    </row>
    <row r="207" spans="28:29" x14ac:dyDescent="0.4">
      <c r="AB207" s="2286"/>
      <c r="AC207" s="2286"/>
    </row>
    <row r="208" spans="28:29" x14ac:dyDescent="0.4">
      <c r="AB208" s="2286"/>
      <c r="AC208" s="2286"/>
    </row>
    <row r="209" spans="28:29" x14ac:dyDescent="0.4">
      <c r="AB209" s="2286"/>
      <c r="AC209" s="2286"/>
    </row>
    <row r="210" spans="28:29" x14ac:dyDescent="0.4">
      <c r="AB210" s="2286"/>
      <c r="AC210" s="2286"/>
    </row>
    <row r="211" spans="28:29" x14ac:dyDescent="0.4">
      <c r="AB211" s="2286"/>
      <c r="AC211" s="2286"/>
    </row>
    <row r="212" spans="28:29" x14ac:dyDescent="0.4">
      <c r="AB212" s="2286"/>
      <c r="AC212" s="2286"/>
    </row>
    <row r="213" spans="28:29" x14ac:dyDescent="0.4">
      <c r="AB213" s="2286"/>
      <c r="AC213" s="2286"/>
    </row>
    <row r="214" spans="28:29" x14ac:dyDescent="0.4">
      <c r="AB214" s="2286"/>
      <c r="AC214" s="2286"/>
    </row>
    <row r="215" spans="28:29" x14ac:dyDescent="0.4">
      <c r="AB215" s="2286"/>
      <c r="AC215" s="2286"/>
    </row>
    <row r="216" spans="28:29" x14ac:dyDescent="0.4">
      <c r="AB216" s="2286"/>
      <c r="AC216" s="2286"/>
    </row>
    <row r="217" spans="28:29" x14ac:dyDescent="0.4">
      <c r="AB217" s="2286"/>
      <c r="AC217" s="2286"/>
    </row>
    <row r="218" spans="28:29" x14ac:dyDescent="0.4">
      <c r="AB218" s="2286"/>
      <c r="AC218" s="2286"/>
    </row>
    <row r="219" spans="28:29" x14ac:dyDescent="0.4">
      <c r="AB219" s="2286"/>
      <c r="AC219" s="2286"/>
    </row>
    <row r="220" spans="28:29" x14ac:dyDescent="0.4">
      <c r="AB220" s="2286"/>
      <c r="AC220" s="2286"/>
    </row>
    <row r="221" spans="28:29" x14ac:dyDescent="0.4">
      <c r="AB221" s="2286"/>
      <c r="AC221" s="2286"/>
    </row>
    <row r="222" spans="28:29" x14ac:dyDescent="0.4">
      <c r="AB222" s="2286"/>
      <c r="AC222" s="2286"/>
    </row>
    <row r="223" spans="28:29" x14ac:dyDescent="0.4">
      <c r="AB223" s="2286"/>
      <c r="AC223" s="2286"/>
    </row>
    <row r="224" spans="28:29" x14ac:dyDescent="0.4">
      <c r="AB224" s="2286"/>
      <c r="AC224" s="2286"/>
    </row>
    <row r="225" spans="28:29" x14ac:dyDescent="0.4">
      <c r="AB225" s="2286"/>
      <c r="AC225" s="2286"/>
    </row>
    <row r="226" spans="28:29" x14ac:dyDescent="0.4">
      <c r="AB226" s="2286"/>
      <c r="AC226" s="2286"/>
    </row>
    <row r="227" spans="28:29" x14ac:dyDescent="0.4">
      <c r="AB227" s="2286"/>
      <c r="AC227" s="2286"/>
    </row>
    <row r="228" spans="28:29" x14ac:dyDescent="0.4">
      <c r="AB228" s="2286"/>
      <c r="AC228" s="2286"/>
    </row>
    <row r="229" spans="28:29" x14ac:dyDescent="0.4">
      <c r="AB229" s="2286"/>
      <c r="AC229" s="2286"/>
    </row>
    <row r="230" spans="28:29" x14ac:dyDescent="0.4">
      <c r="AB230" s="2286"/>
      <c r="AC230" s="2286"/>
    </row>
    <row r="231" spans="28:29" x14ac:dyDescent="0.4">
      <c r="AB231" s="2286"/>
      <c r="AC231" s="2286"/>
    </row>
    <row r="232" spans="28:29" x14ac:dyDescent="0.4">
      <c r="AB232" s="2286"/>
      <c r="AC232" s="2286"/>
    </row>
    <row r="233" spans="28:29" x14ac:dyDescent="0.4">
      <c r="AB233" s="2286"/>
      <c r="AC233" s="2286"/>
    </row>
    <row r="234" spans="28:29" x14ac:dyDescent="0.4">
      <c r="AB234" s="2286"/>
      <c r="AC234" s="2286"/>
    </row>
    <row r="235" spans="28:29" x14ac:dyDescent="0.4">
      <c r="AB235" s="2286"/>
      <c r="AC235" s="2286"/>
    </row>
    <row r="236" spans="28:29" x14ac:dyDescent="0.4">
      <c r="AB236" s="2286"/>
      <c r="AC236" s="2286"/>
    </row>
    <row r="237" spans="28:29" x14ac:dyDescent="0.4">
      <c r="AB237" s="2286"/>
      <c r="AC237" s="2286"/>
    </row>
    <row r="238" spans="28:29" x14ac:dyDescent="0.4">
      <c r="AB238" s="2286"/>
      <c r="AC238" s="2286"/>
    </row>
    <row r="239" spans="28:29" x14ac:dyDescent="0.4">
      <c r="AB239" s="2286"/>
      <c r="AC239" s="2286"/>
    </row>
    <row r="240" spans="28:29" x14ac:dyDescent="0.4">
      <c r="AB240" s="2286"/>
      <c r="AC240" s="2286"/>
    </row>
    <row r="241" spans="28:29" x14ac:dyDescent="0.4">
      <c r="AB241" s="2286"/>
      <c r="AC241" s="2286"/>
    </row>
    <row r="242" spans="28:29" x14ac:dyDescent="0.4">
      <c r="AB242" s="2286"/>
      <c r="AC242" s="2286"/>
    </row>
    <row r="243" spans="28:29" x14ac:dyDescent="0.4">
      <c r="AB243" s="2286"/>
      <c r="AC243" s="2286"/>
    </row>
    <row r="244" spans="28:29" x14ac:dyDescent="0.4">
      <c r="AB244" s="2286"/>
      <c r="AC244" s="2286"/>
    </row>
    <row r="245" spans="28:29" x14ac:dyDescent="0.4">
      <c r="AB245" s="2286"/>
      <c r="AC245" s="2286"/>
    </row>
    <row r="246" spans="28:29" x14ac:dyDescent="0.4">
      <c r="AB246" s="2286"/>
      <c r="AC246" s="2286"/>
    </row>
    <row r="247" spans="28:29" x14ac:dyDescent="0.4">
      <c r="AB247" s="2286"/>
      <c r="AC247" s="2286"/>
    </row>
    <row r="248" spans="28:29" x14ac:dyDescent="0.4">
      <c r="AB248" s="2286"/>
      <c r="AC248" s="2286"/>
    </row>
    <row r="249" spans="28:29" x14ac:dyDescent="0.4">
      <c r="AB249" s="2286"/>
      <c r="AC249" s="2286"/>
    </row>
    <row r="250" spans="28:29" x14ac:dyDescent="0.4">
      <c r="AB250" s="2286"/>
      <c r="AC250" s="2286"/>
    </row>
    <row r="251" spans="28:29" x14ac:dyDescent="0.4">
      <c r="AB251" s="2286"/>
      <c r="AC251" s="2286"/>
    </row>
    <row r="252" spans="28:29" x14ac:dyDescent="0.4">
      <c r="AB252" s="2286"/>
      <c r="AC252" s="2286"/>
    </row>
    <row r="253" spans="28:29" x14ac:dyDescent="0.4">
      <c r="AB253" s="2286"/>
      <c r="AC253" s="2286"/>
    </row>
    <row r="254" spans="28:29" x14ac:dyDescent="0.4">
      <c r="AB254" s="2286"/>
      <c r="AC254" s="2286"/>
    </row>
    <row r="255" spans="28:29" x14ac:dyDescent="0.4">
      <c r="AB255" s="2286"/>
      <c r="AC255" s="2286"/>
    </row>
    <row r="256" spans="28:29" x14ac:dyDescent="0.4">
      <c r="AB256" s="2286"/>
      <c r="AC256" s="2286"/>
    </row>
    <row r="257" spans="28:29" x14ac:dyDescent="0.4">
      <c r="AB257" s="2286"/>
      <c r="AC257" s="2286"/>
    </row>
    <row r="258" spans="28:29" x14ac:dyDescent="0.4">
      <c r="AB258" s="2286"/>
      <c r="AC258" s="2286"/>
    </row>
    <row r="259" spans="28:29" x14ac:dyDescent="0.4">
      <c r="AB259" s="2286"/>
      <c r="AC259" s="2286"/>
    </row>
    <row r="260" spans="28:29" x14ac:dyDescent="0.4">
      <c r="AB260" s="2286"/>
      <c r="AC260" s="2286"/>
    </row>
    <row r="261" spans="28:29" x14ac:dyDescent="0.4">
      <c r="AB261" s="2286"/>
      <c r="AC261" s="2286"/>
    </row>
    <row r="262" spans="28:29" x14ac:dyDescent="0.4">
      <c r="AB262" s="2286"/>
      <c r="AC262" s="2286"/>
    </row>
    <row r="263" spans="28:29" x14ac:dyDescent="0.4">
      <c r="AB263" s="2286"/>
      <c r="AC263" s="2286"/>
    </row>
    <row r="264" spans="28:29" x14ac:dyDescent="0.4">
      <c r="AB264" s="2286"/>
      <c r="AC264" s="2286"/>
    </row>
    <row r="265" spans="28:29" x14ac:dyDescent="0.4">
      <c r="AB265" s="2286"/>
      <c r="AC265" s="2286"/>
    </row>
    <row r="266" spans="28:29" x14ac:dyDescent="0.4">
      <c r="AB266" s="2286"/>
      <c r="AC266" s="2286"/>
    </row>
    <row r="267" spans="28:29" x14ac:dyDescent="0.4">
      <c r="AB267" s="2286"/>
      <c r="AC267" s="2286"/>
    </row>
    <row r="268" spans="28:29" x14ac:dyDescent="0.4">
      <c r="AB268" s="2286"/>
      <c r="AC268" s="2286"/>
    </row>
    <row r="269" spans="28:29" x14ac:dyDescent="0.4">
      <c r="AB269" s="2286"/>
      <c r="AC269" s="2286"/>
    </row>
    <row r="270" spans="28:29" x14ac:dyDescent="0.4">
      <c r="AB270" s="2286"/>
      <c r="AC270" s="2286"/>
    </row>
    <row r="271" spans="28:29" x14ac:dyDescent="0.4">
      <c r="AB271" s="2286"/>
      <c r="AC271" s="2286"/>
    </row>
    <row r="272" spans="28:29" x14ac:dyDescent="0.4">
      <c r="AB272" s="2286"/>
      <c r="AC272" s="2286"/>
    </row>
    <row r="273" spans="28:29" x14ac:dyDescent="0.4">
      <c r="AB273" s="2286"/>
      <c r="AC273" s="2286"/>
    </row>
    <row r="274" spans="28:29" x14ac:dyDescent="0.4">
      <c r="AB274" s="2286"/>
      <c r="AC274" s="2286"/>
    </row>
    <row r="275" spans="28:29" x14ac:dyDescent="0.4">
      <c r="AB275" s="2286"/>
      <c r="AC275" s="2286"/>
    </row>
    <row r="276" spans="28:29" x14ac:dyDescent="0.4">
      <c r="AB276" s="2286"/>
      <c r="AC276" s="2286"/>
    </row>
    <row r="277" spans="28:29" x14ac:dyDescent="0.4">
      <c r="AB277" s="2286"/>
      <c r="AC277" s="2286"/>
    </row>
    <row r="278" spans="28:29" x14ac:dyDescent="0.4">
      <c r="AB278" s="2286"/>
      <c r="AC278" s="2286"/>
    </row>
    <row r="279" spans="28:29" x14ac:dyDescent="0.4">
      <c r="AB279" s="2286"/>
      <c r="AC279" s="2286"/>
    </row>
    <row r="280" spans="28:29" x14ac:dyDescent="0.4">
      <c r="AB280" s="2286"/>
      <c r="AC280" s="2286"/>
    </row>
    <row r="281" spans="28:29" x14ac:dyDescent="0.4">
      <c r="AB281" s="2286"/>
      <c r="AC281" s="2286"/>
    </row>
    <row r="282" spans="28:29" x14ac:dyDescent="0.4">
      <c r="AB282" s="2286"/>
      <c r="AC282" s="2286"/>
    </row>
    <row r="283" spans="28:29" x14ac:dyDescent="0.4">
      <c r="AB283" s="2286"/>
      <c r="AC283" s="2286"/>
    </row>
    <row r="284" spans="28:29" x14ac:dyDescent="0.4">
      <c r="AB284" s="2286"/>
      <c r="AC284" s="2286"/>
    </row>
    <row r="285" spans="28:29" x14ac:dyDescent="0.4">
      <c r="AB285" s="2286"/>
      <c r="AC285" s="2286"/>
    </row>
    <row r="286" spans="28:29" x14ac:dyDescent="0.4">
      <c r="AB286" s="2286"/>
      <c r="AC286" s="2286"/>
    </row>
    <row r="287" spans="28:29" x14ac:dyDescent="0.4">
      <c r="AB287" s="2286"/>
      <c r="AC287" s="2286"/>
    </row>
    <row r="288" spans="28:29" x14ac:dyDescent="0.4">
      <c r="AB288" s="2286"/>
      <c r="AC288" s="2286"/>
    </row>
    <row r="289" spans="28:29" x14ac:dyDescent="0.4">
      <c r="AB289" s="2286"/>
      <c r="AC289" s="2286"/>
    </row>
    <row r="290" spans="28:29" x14ac:dyDescent="0.4">
      <c r="AB290" s="2286"/>
      <c r="AC290" s="2286"/>
    </row>
    <row r="291" spans="28:29" x14ac:dyDescent="0.4">
      <c r="AB291" s="2286"/>
      <c r="AC291" s="2286"/>
    </row>
    <row r="292" spans="28:29" x14ac:dyDescent="0.4">
      <c r="AB292" s="2286"/>
      <c r="AC292" s="2286"/>
    </row>
    <row r="293" spans="28:29" x14ac:dyDescent="0.4">
      <c r="AB293" s="2286"/>
      <c r="AC293" s="2286"/>
    </row>
    <row r="294" spans="28:29" x14ac:dyDescent="0.4">
      <c r="AB294" s="2286"/>
      <c r="AC294" s="2286"/>
    </row>
    <row r="295" spans="28:29" x14ac:dyDescent="0.4">
      <c r="AB295" s="2286"/>
      <c r="AC295" s="2286"/>
    </row>
    <row r="296" spans="28:29" x14ac:dyDescent="0.4">
      <c r="AB296" s="2286"/>
      <c r="AC296" s="2286"/>
    </row>
    <row r="297" spans="28:29" x14ac:dyDescent="0.4">
      <c r="AB297" s="2286"/>
      <c r="AC297" s="2286"/>
    </row>
    <row r="298" spans="28:29" x14ac:dyDescent="0.4">
      <c r="AB298" s="2286"/>
      <c r="AC298" s="2286"/>
    </row>
    <row r="299" spans="28:29" x14ac:dyDescent="0.4">
      <c r="AB299" s="2286"/>
      <c r="AC299" s="2286"/>
    </row>
    <row r="300" spans="28:29" x14ac:dyDescent="0.4">
      <c r="AB300" s="2286"/>
      <c r="AC300" s="2286"/>
    </row>
    <row r="301" spans="28:29" x14ac:dyDescent="0.4">
      <c r="AB301" s="2286"/>
      <c r="AC301" s="2286"/>
    </row>
    <row r="302" spans="28:29" x14ac:dyDescent="0.4">
      <c r="AB302" s="2286"/>
      <c r="AC302" s="2286"/>
    </row>
    <row r="303" spans="28:29" x14ac:dyDescent="0.4">
      <c r="AB303" s="2286"/>
      <c r="AC303" s="2286"/>
    </row>
    <row r="304" spans="28:29" x14ac:dyDescent="0.4">
      <c r="AB304" s="2286"/>
      <c r="AC304" s="2286"/>
    </row>
    <row r="305" spans="28:29" x14ac:dyDescent="0.4">
      <c r="AB305" s="2286"/>
      <c r="AC305" s="2286"/>
    </row>
    <row r="306" spans="28:29" x14ac:dyDescent="0.4">
      <c r="AB306" s="2286"/>
      <c r="AC306" s="2286"/>
    </row>
    <row r="307" spans="28:29" x14ac:dyDescent="0.4">
      <c r="AB307" s="2286"/>
      <c r="AC307" s="2286"/>
    </row>
    <row r="308" spans="28:29" x14ac:dyDescent="0.4">
      <c r="AB308" s="2286"/>
      <c r="AC308" s="2286"/>
    </row>
    <row r="309" spans="28:29" x14ac:dyDescent="0.4">
      <c r="AB309" s="2286"/>
      <c r="AC309" s="2286"/>
    </row>
    <row r="310" spans="28:29" x14ac:dyDescent="0.4">
      <c r="AB310" s="2286"/>
      <c r="AC310" s="2286"/>
    </row>
    <row r="311" spans="28:29" x14ac:dyDescent="0.4">
      <c r="AB311" s="2286"/>
      <c r="AC311" s="2286"/>
    </row>
    <row r="312" spans="28:29" x14ac:dyDescent="0.4">
      <c r="AB312" s="2286"/>
      <c r="AC312" s="2286"/>
    </row>
    <row r="313" spans="28:29" x14ac:dyDescent="0.4">
      <c r="AB313" s="2286"/>
      <c r="AC313" s="2286"/>
    </row>
    <row r="314" spans="28:29" x14ac:dyDescent="0.4">
      <c r="AB314" s="2286"/>
      <c r="AC314" s="2286"/>
    </row>
    <row r="315" spans="28:29" x14ac:dyDescent="0.4">
      <c r="AB315" s="2286"/>
      <c r="AC315" s="2286"/>
    </row>
    <row r="316" spans="28:29" x14ac:dyDescent="0.4">
      <c r="AB316" s="2286"/>
      <c r="AC316" s="2286"/>
    </row>
    <row r="317" spans="28:29" x14ac:dyDescent="0.4">
      <c r="AB317" s="2286"/>
      <c r="AC317" s="2286"/>
    </row>
    <row r="318" spans="28:29" x14ac:dyDescent="0.4">
      <c r="AB318" s="2286"/>
      <c r="AC318" s="2286"/>
    </row>
    <row r="319" spans="28:29" x14ac:dyDescent="0.4">
      <c r="AB319" s="2286"/>
      <c r="AC319" s="2286"/>
    </row>
    <row r="320" spans="28:29" x14ac:dyDescent="0.4">
      <c r="AB320" s="2286"/>
      <c r="AC320" s="2286"/>
    </row>
    <row r="321" spans="28:29" x14ac:dyDescent="0.4">
      <c r="AB321" s="2286"/>
      <c r="AC321" s="2286"/>
    </row>
    <row r="322" spans="28:29" x14ac:dyDescent="0.4">
      <c r="AB322" s="2286"/>
      <c r="AC322" s="2286"/>
    </row>
    <row r="323" spans="28:29" x14ac:dyDescent="0.4">
      <c r="AB323" s="2286"/>
      <c r="AC323" s="2286"/>
    </row>
    <row r="324" spans="28:29" x14ac:dyDescent="0.4">
      <c r="AB324" s="2286"/>
      <c r="AC324" s="2286"/>
    </row>
    <row r="325" spans="28:29" x14ac:dyDescent="0.4">
      <c r="AB325" s="2286"/>
      <c r="AC325" s="2286"/>
    </row>
    <row r="326" spans="28:29" x14ac:dyDescent="0.4">
      <c r="AB326" s="2286"/>
      <c r="AC326" s="2286"/>
    </row>
    <row r="327" spans="28:29" x14ac:dyDescent="0.4">
      <c r="AB327" s="2286"/>
      <c r="AC327" s="2286"/>
    </row>
    <row r="328" spans="28:29" x14ac:dyDescent="0.4">
      <c r="AB328" s="2286"/>
      <c r="AC328" s="2286"/>
    </row>
    <row r="329" spans="28:29" x14ac:dyDescent="0.4">
      <c r="AB329" s="2286"/>
      <c r="AC329" s="2286"/>
    </row>
    <row r="330" spans="28:29" x14ac:dyDescent="0.4">
      <c r="AB330" s="2286"/>
      <c r="AC330" s="2286"/>
    </row>
    <row r="331" spans="28:29" x14ac:dyDescent="0.4">
      <c r="AB331" s="2286"/>
      <c r="AC331" s="2286"/>
    </row>
    <row r="332" spans="28:29" x14ac:dyDescent="0.4">
      <c r="AB332" s="2286"/>
      <c r="AC332" s="2286"/>
    </row>
    <row r="333" spans="28:29" x14ac:dyDescent="0.4">
      <c r="AB333" s="2286"/>
      <c r="AC333" s="2286"/>
    </row>
    <row r="334" spans="28:29" x14ac:dyDescent="0.4">
      <c r="AB334" s="2286"/>
      <c r="AC334" s="2286"/>
    </row>
    <row r="335" spans="28:29" x14ac:dyDescent="0.4">
      <c r="AB335" s="2286"/>
      <c r="AC335" s="2286"/>
    </row>
    <row r="336" spans="28:29" x14ac:dyDescent="0.4">
      <c r="AB336" s="2286"/>
      <c r="AC336" s="2286"/>
    </row>
    <row r="337" spans="28:29" x14ac:dyDescent="0.4">
      <c r="AB337" s="2286"/>
      <c r="AC337" s="2286"/>
    </row>
    <row r="338" spans="28:29" x14ac:dyDescent="0.4">
      <c r="AB338" s="2286"/>
      <c r="AC338" s="2286"/>
    </row>
    <row r="339" spans="28:29" x14ac:dyDescent="0.4">
      <c r="AB339" s="2286"/>
      <c r="AC339" s="2286"/>
    </row>
    <row r="340" spans="28:29" x14ac:dyDescent="0.4">
      <c r="AB340" s="2286"/>
      <c r="AC340" s="2286"/>
    </row>
    <row r="341" spans="28:29" x14ac:dyDescent="0.4">
      <c r="AB341" s="2286"/>
      <c r="AC341" s="2286"/>
    </row>
    <row r="342" spans="28:29" x14ac:dyDescent="0.4">
      <c r="AB342" s="2286"/>
      <c r="AC342" s="2286"/>
    </row>
    <row r="343" spans="28:29" x14ac:dyDescent="0.4">
      <c r="AB343" s="2286"/>
      <c r="AC343" s="2286"/>
    </row>
    <row r="344" spans="28:29" x14ac:dyDescent="0.4">
      <c r="AB344" s="2286"/>
      <c r="AC344" s="2286"/>
    </row>
    <row r="345" spans="28:29" x14ac:dyDescent="0.4">
      <c r="AB345" s="2286"/>
      <c r="AC345" s="2286"/>
    </row>
    <row r="346" spans="28:29" x14ac:dyDescent="0.4">
      <c r="AB346" s="2286"/>
      <c r="AC346" s="2286"/>
    </row>
    <row r="347" spans="28:29" x14ac:dyDescent="0.4">
      <c r="AB347" s="2286"/>
      <c r="AC347" s="2286"/>
    </row>
    <row r="348" spans="28:29" x14ac:dyDescent="0.4">
      <c r="AB348" s="2286"/>
      <c r="AC348" s="2286"/>
    </row>
    <row r="349" spans="28:29" x14ac:dyDescent="0.4">
      <c r="AB349" s="2286"/>
      <c r="AC349" s="2286"/>
    </row>
    <row r="350" spans="28:29" x14ac:dyDescent="0.4">
      <c r="AB350" s="2286"/>
      <c r="AC350" s="2286"/>
    </row>
    <row r="351" spans="28:29" x14ac:dyDescent="0.4">
      <c r="AB351" s="2286"/>
      <c r="AC351" s="2286"/>
    </row>
    <row r="352" spans="28:29" x14ac:dyDescent="0.4">
      <c r="AB352" s="2286"/>
      <c r="AC352" s="2286"/>
    </row>
    <row r="353" spans="28:29" x14ac:dyDescent="0.4">
      <c r="AB353" s="2286"/>
      <c r="AC353" s="2286"/>
    </row>
    <row r="354" spans="28:29" x14ac:dyDescent="0.4">
      <c r="AB354" s="2286"/>
      <c r="AC354" s="2286"/>
    </row>
    <row r="355" spans="28:29" x14ac:dyDescent="0.4">
      <c r="AB355" s="2286"/>
      <c r="AC355" s="2286"/>
    </row>
    <row r="356" spans="28:29" x14ac:dyDescent="0.4">
      <c r="AB356" s="2286"/>
      <c r="AC356" s="2286"/>
    </row>
    <row r="357" spans="28:29" x14ac:dyDescent="0.4">
      <c r="AB357" s="2286"/>
      <c r="AC357" s="2286"/>
    </row>
    <row r="358" spans="28:29" x14ac:dyDescent="0.4">
      <c r="AB358" s="2286"/>
      <c r="AC358" s="2286"/>
    </row>
    <row r="359" spans="28:29" x14ac:dyDescent="0.4">
      <c r="AB359" s="2286"/>
      <c r="AC359" s="2286"/>
    </row>
    <row r="360" spans="28:29" x14ac:dyDescent="0.4">
      <c r="AB360" s="2286"/>
      <c r="AC360" s="2286"/>
    </row>
    <row r="361" spans="28:29" x14ac:dyDescent="0.4">
      <c r="AB361" s="2286"/>
      <c r="AC361" s="2286"/>
    </row>
    <row r="362" spans="28:29" x14ac:dyDescent="0.4">
      <c r="AB362" s="2286"/>
      <c r="AC362" s="2286"/>
    </row>
    <row r="363" spans="28:29" x14ac:dyDescent="0.4">
      <c r="AB363" s="2286"/>
      <c r="AC363" s="2286"/>
    </row>
    <row r="364" spans="28:29" x14ac:dyDescent="0.4">
      <c r="AB364" s="2286"/>
      <c r="AC364" s="2286"/>
    </row>
    <row r="365" spans="28:29" x14ac:dyDescent="0.4">
      <c r="AB365" s="2286"/>
      <c r="AC365" s="2286"/>
    </row>
    <row r="366" spans="28:29" x14ac:dyDescent="0.4">
      <c r="AB366" s="2286"/>
      <c r="AC366" s="2286"/>
    </row>
    <row r="367" spans="28:29" x14ac:dyDescent="0.4">
      <c r="AB367" s="2286"/>
      <c r="AC367" s="2286"/>
    </row>
    <row r="368" spans="28:29" x14ac:dyDescent="0.4">
      <c r="AB368" s="2286"/>
      <c r="AC368" s="2286"/>
    </row>
    <row r="369" spans="28:29" x14ac:dyDescent="0.4">
      <c r="AB369" s="2286"/>
      <c r="AC369" s="2286"/>
    </row>
    <row r="370" spans="28:29" x14ac:dyDescent="0.4">
      <c r="AB370" s="2286"/>
      <c r="AC370" s="2286"/>
    </row>
    <row r="371" spans="28:29" x14ac:dyDescent="0.4">
      <c r="AB371" s="2286"/>
      <c r="AC371" s="2286"/>
    </row>
    <row r="372" spans="28:29" x14ac:dyDescent="0.4">
      <c r="AB372" s="2286"/>
      <c r="AC372" s="2286"/>
    </row>
    <row r="373" spans="28:29" x14ac:dyDescent="0.4">
      <c r="AB373" s="2286"/>
      <c r="AC373" s="2286"/>
    </row>
    <row r="374" spans="28:29" x14ac:dyDescent="0.4">
      <c r="AB374" s="2286"/>
      <c r="AC374" s="2286"/>
    </row>
    <row r="375" spans="28:29" x14ac:dyDescent="0.4">
      <c r="AB375" s="2286"/>
      <c r="AC375" s="2286"/>
    </row>
    <row r="376" spans="28:29" x14ac:dyDescent="0.4">
      <c r="AB376" s="2286"/>
      <c r="AC376" s="2286"/>
    </row>
    <row r="377" spans="28:29" x14ac:dyDescent="0.4">
      <c r="AB377" s="2286"/>
      <c r="AC377" s="2286"/>
    </row>
    <row r="378" spans="28:29" x14ac:dyDescent="0.4">
      <c r="AB378" s="2286"/>
      <c r="AC378" s="2286"/>
    </row>
    <row r="379" spans="28:29" x14ac:dyDescent="0.4">
      <c r="AB379" s="2286"/>
      <c r="AC379" s="2286"/>
    </row>
    <row r="380" spans="28:29" x14ac:dyDescent="0.4">
      <c r="AB380" s="2286"/>
      <c r="AC380" s="2286"/>
    </row>
    <row r="381" spans="28:29" x14ac:dyDescent="0.4">
      <c r="AB381" s="2286"/>
      <c r="AC381" s="2286"/>
    </row>
    <row r="382" spans="28:29" x14ac:dyDescent="0.4">
      <c r="AB382" s="2286"/>
      <c r="AC382" s="2286"/>
    </row>
    <row r="383" spans="28:29" x14ac:dyDescent="0.4">
      <c r="AB383" s="2286"/>
      <c r="AC383" s="2286"/>
    </row>
    <row r="384" spans="28:29" x14ac:dyDescent="0.4">
      <c r="AB384" s="2286"/>
      <c r="AC384" s="2286"/>
    </row>
    <row r="385" spans="28:29" x14ac:dyDescent="0.4">
      <c r="AB385" s="2286"/>
      <c r="AC385" s="2286"/>
    </row>
    <row r="386" spans="28:29" x14ac:dyDescent="0.4">
      <c r="AB386" s="2286"/>
      <c r="AC386" s="2286"/>
    </row>
    <row r="387" spans="28:29" x14ac:dyDescent="0.4">
      <c r="AB387" s="2286"/>
      <c r="AC387" s="2286"/>
    </row>
    <row r="388" spans="28:29" x14ac:dyDescent="0.4">
      <c r="AB388" s="2286"/>
      <c r="AC388" s="2286"/>
    </row>
    <row r="389" spans="28:29" x14ac:dyDescent="0.4">
      <c r="AB389" s="2286"/>
      <c r="AC389" s="2286"/>
    </row>
    <row r="390" spans="28:29" x14ac:dyDescent="0.4">
      <c r="AB390" s="2286"/>
      <c r="AC390" s="2286"/>
    </row>
    <row r="391" spans="28:29" x14ac:dyDescent="0.4">
      <c r="AB391" s="2286"/>
      <c r="AC391" s="2286"/>
    </row>
    <row r="392" spans="28:29" x14ac:dyDescent="0.4">
      <c r="AB392" s="2286"/>
      <c r="AC392" s="2286"/>
    </row>
    <row r="393" spans="28:29" x14ac:dyDescent="0.4">
      <c r="AB393" s="2286"/>
      <c r="AC393" s="2286"/>
    </row>
    <row r="394" spans="28:29" x14ac:dyDescent="0.4">
      <c r="AB394" s="2286"/>
      <c r="AC394" s="2286"/>
    </row>
    <row r="395" spans="28:29" x14ac:dyDescent="0.4">
      <c r="AB395" s="2286"/>
      <c r="AC395" s="2286"/>
    </row>
    <row r="396" spans="28:29" x14ac:dyDescent="0.4">
      <c r="AB396" s="2286"/>
      <c r="AC396" s="2286"/>
    </row>
    <row r="397" spans="28:29" x14ac:dyDescent="0.4">
      <c r="AB397" s="2286"/>
      <c r="AC397" s="2286"/>
    </row>
    <row r="398" spans="28:29" x14ac:dyDescent="0.4">
      <c r="AB398" s="2286"/>
      <c r="AC398" s="2286"/>
    </row>
    <row r="399" spans="28:29" x14ac:dyDescent="0.4">
      <c r="AB399" s="2286"/>
      <c r="AC399" s="2286"/>
    </row>
    <row r="400" spans="28:29" x14ac:dyDescent="0.4">
      <c r="AB400" s="2286"/>
      <c r="AC400" s="2286"/>
    </row>
    <row r="401" spans="28:29" x14ac:dyDescent="0.4">
      <c r="AB401" s="2286"/>
      <c r="AC401" s="2286"/>
    </row>
    <row r="402" spans="28:29" x14ac:dyDescent="0.4">
      <c r="AB402" s="2286"/>
      <c r="AC402" s="2286"/>
    </row>
    <row r="403" spans="28:29" x14ac:dyDescent="0.4">
      <c r="AB403" s="2286"/>
      <c r="AC403" s="2286"/>
    </row>
    <row r="404" spans="28:29" x14ac:dyDescent="0.4">
      <c r="AB404" s="2286"/>
      <c r="AC404" s="2286"/>
    </row>
    <row r="405" spans="28:29" x14ac:dyDescent="0.4">
      <c r="AB405" s="2286"/>
      <c r="AC405" s="2286"/>
    </row>
    <row r="406" spans="28:29" x14ac:dyDescent="0.4">
      <c r="AB406" s="2286"/>
      <c r="AC406" s="2286"/>
    </row>
    <row r="407" spans="28:29" x14ac:dyDescent="0.4">
      <c r="AB407" s="2286"/>
      <c r="AC407" s="2286"/>
    </row>
    <row r="408" spans="28:29" x14ac:dyDescent="0.4">
      <c r="AB408" s="2286"/>
      <c r="AC408" s="2286"/>
    </row>
    <row r="409" spans="28:29" x14ac:dyDescent="0.4">
      <c r="AB409" s="2286"/>
      <c r="AC409" s="2286"/>
    </row>
    <row r="410" spans="28:29" x14ac:dyDescent="0.4">
      <c r="AB410" s="2286"/>
      <c r="AC410" s="2286"/>
    </row>
    <row r="411" spans="28:29" x14ac:dyDescent="0.4">
      <c r="AB411" s="2286"/>
      <c r="AC411" s="2286"/>
    </row>
    <row r="412" spans="28:29" x14ac:dyDescent="0.4">
      <c r="AB412" s="2286"/>
      <c r="AC412" s="2286"/>
    </row>
    <row r="413" spans="28:29" x14ac:dyDescent="0.4">
      <c r="AB413" s="2286"/>
      <c r="AC413" s="2286"/>
    </row>
    <row r="414" spans="28:29" x14ac:dyDescent="0.4">
      <c r="AB414" s="2286"/>
      <c r="AC414" s="2286"/>
    </row>
    <row r="415" spans="28:29" x14ac:dyDescent="0.4">
      <c r="AB415" s="2286"/>
      <c r="AC415" s="2286"/>
    </row>
    <row r="416" spans="28:29" x14ac:dyDescent="0.4">
      <c r="AB416" s="2286"/>
      <c r="AC416" s="2286"/>
    </row>
    <row r="417" spans="28:29" x14ac:dyDescent="0.4">
      <c r="AB417" s="2286"/>
      <c r="AC417" s="2286"/>
    </row>
    <row r="418" spans="28:29" x14ac:dyDescent="0.4">
      <c r="AB418" s="2286"/>
      <c r="AC418" s="2286"/>
    </row>
    <row r="419" spans="28:29" x14ac:dyDescent="0.4">
      <c r="AB419" s="2286"/>
      <c r="AC419" s="2286"/>
    </row>
    <row r="420" spans="28:29" x14ac:dyDescent="0.4">
      <c r="AB420" s="2286"/>
      <c r="AC420" s="2286"/>
    </row>
    <row r="421" spans="28:29" x14ac:dyDescent="0.4">
      <c r="AB421" s="2286"/>
      <c r="AC421" s="2286"/>
    </row>
    <row r="422" spans="28:29" x14ac:dyDescent="0.4">
      <c r="AB422" s="2286"/>
      <c r="AC422" s="2286"/>
    </row>
    <row r="423" spans="28:29" x14ac:dyDescent="0.4">
      <c r="AB423" s="2286"/>
      <c r="AC423" s="2286"/>
    </row>
    <row r="424" spans="28:29" x14ac:dyDescent="0.4">
      <c r="AB424" s="2286"/>
      <c r="AC424" s="2286"/>
    </row>
    <row r="425" spans="28:29" x14ac:dyDescent="0.4">
      <c r="AB425" s="2286"/>
      <c r="AC425" s="2286"/>
    </row>
    <row r="426" spans="28:29" x14ac:dyDescent="0.4">
      <c r="AB426" s="2286"/>
      <c r="AC426" s="2286"/>
    </row>
    <row r="427" spans="28:29" x14ac:dyDescent="0.4">
      <c r="AB427" s="2286"/>
      <c r="AC427" s="2286"/>
    </row>
    <row r="428" spans="28:29" x14ac:dyDescent="0.4">
      <c r="AB428" s="2286"/>
      <c r="AC428" s="2286"/>
    </row>
    <row r="429" spans="28:29" x14ac:dyDescent="0.4">
      <c r="AB429" s="2286"/>
      <c r="AC429" s="2286"/>
    </row>
    <row r="430" spans="28:29" x14ac:dyDescent="0.4">
      <c r="AB430" s="2286"/>
      <c r="AC430" s="2286"/>
    </row>
    <row r="431" spans="28:29" x14ac:dyDescent="0.4">
      <c r="AB431" s="2286"/>
      <c r="AC431" s="2286"/>
    </row>
    <row r="432" spans="28:29" x14ac:dyDescent="0.4">
      <c r="AB432" s="2286"/>
      <c r="AC432" s="2286"/>
    </row>
    <row r="433" spans="28:29" x14ac:dyDescent="0.4">
      <c r="AB433" s="2286"/>
      <c r="AC433" s="2286"/>
    </row>
    <row r="434" spans="28:29" x14ac:dyDescent="0.4">
      <c r="AB434" s="2286"/>
      <c r="AC434" s="2286"/>
    </row>
    <row r="435" spans="28:29" x14ac:dyDescent="0.4">
      <c r="AB435" s="2286"/>
      <c r="AC435" s="2286"/>
    </row>
    <row r="436" spans="28:29" x14ac:dyDescent="0.4">
      <c r="AB436" s="2286"/>
      <c r="AC436" s="2286"/>
    </row>
    <row r="437" spans="28:29" x14ac:dyDescent="0.4">
      <c r="AB437" s="2286"/>
      <c r="AC437" s="2286"/>
    </row>
    <row r="438" spans="28:29" x14ac:dyDescent="0.4">
      <c r="AB438" s="2286"/>
      <c r="AC438" s="2286"/>
    </row>
    <row r="439" spans="28:29" x14ac:dyDescent="0.4">
      <c r="AB439" s="2286"/>
      <c r="AC439" s="2286"/>
    </row>
    <row r="440" spans="28:29" x14ac:dyDescent="0.4">
      <c r="AB440" s="2286"/>
      <c r="AC440" s="2286"/>
    </row>
    <row r="441" spans="28:29" x14ac:dyDescent="0.4">
      <c r="AB441" s="2286"/>
      <c r="AC441" s="2286"/>
    </row>
    <row r="442" spans="28:29" x14ac:dyDescent="0.4">
      <c r="AB442" s="2286"/>
      <c r="AC442" s="2286"/>
    </row>
    <row r="443" spans="28:29" x14ac:dyDescent="0.4">
      <c r="AB443" s="2286"/>
      <c r="AC443" s="2286"/>
    </row>
    <row r="444" spans="28:29" x14ac:dyDescent="0.4">
      <c r="AB444" s="2286"/>
      <c r="AC444" s="2286"/>
    </row>
    <row r="445" spans="28:29" x14ac:dyDescent="0.4">
      <c r="AB445" s="2286"/>
      <c r="AC445" s="2286"/>
    </row>
    <row r="446" spans="28:29" x14ac:dyDescent="0.4">
      <c r="AB446" s="2286"/>
      <c r="AC446" s="2286"/>
    </row>
    <row r="447" spans="28:29" x14ac:dyDescent="0.4">
      <c r="AB447" s="2286"/>
      <c r="AC447" s="2286"/>
    </row>
    <row r="448" spans="28:29" x14ac:dyDescent="0.4">
      <c r="AB448" s="2286"/>
      <c r="AC448" s="2286"/>
    </row>
    <row r="449" spans="28:29" x14ac:dyDescent="0.4">
      <c r="AB449" s="2286"/>
      <c r="AC449" s="2286"/>
    </row>
    <row r="450" spans="28:29" x14ac:dyDescent="0.4">
      <c r="AB450" s="2286"/>
      <c r="AC450" s="2286"/>
    </row>
    <row r="451" spans="28:29" x14ac:dyDescent="0.4">
      <c r="AB451" s="2286"/>
      <c r="AC451" s="2286"/>
    </row>
    <row r="452" spans="28:29" x14ac:dyDescent="0.4">
      <c r="AB452" s="2286"/>
      <c r="AC452" s="2286"/>
    </row>
    <row r="453" spans="28:29" x14ac:dyDescent="0.4">
      <c r="AB453" s="2286"/>
      <c r="AC453" s="2286"/>
    </row>
    <row r="454" spans="28:29" x14ac:dyDescent="0.4">
      <c r="AB454" s="2286"/>
      <c r="AC454" s="2286"/>
    </row>
    <row r="455" spans="28:29" x14ac:dyDescent="0.4">
      <c r="AB455" s="2286"/>
      <c r="AC455" s="2286"/>
    </row>
    <row r="456" spans="28:29" x14ac:dyDescent="0.4">
      <c r="AB456" s="2286"/>
      <c r="AC456" s="2286"/>
    </row>
    <row r="457" spans="28:29" x14ac:dyDescent="0.4">
      <c r="AB457" s="2286"/>
      <c r="AC457" s="2286"/>
    </row>
    <row r="458" spans="28:29" x14ac:dyDescent="0.4">
      <c r="AB458" s="2286"/>
      <c r="AC458" s="2286"/>
    </row>
    <row r="459" spans="28:29" x14ac:dyDescent="0.4">
      <c r="AB459" s="2286"/>
      <c r="AC459" s="2286"/>
    </row>
    <row r="460" spans="28:29" x14ac:dyDescent="0.4">
      <c r="AB460" s="2286"/>
      <c r="AC460" s="2286"/>
    </row>
    <row r="461" spans="28:29" x14ac:dyDescent="0.4">
      <c r="AB461" s="2286"/>
      <c r="AC461" s="2286"/>
    </row>
    <row r="462" spans="28:29" x14ac:dyDescent="0.4">
      <c r="AB462" s="2286"/>
      <c r="AC462" s="2286"/>
    </row>
    <row r="463" spans="28:29" x14ac:dyDescent="0.4">
      <c r="AB463" s="2286"/>
      <c r="AC463" s="2286"/>
    </row>
    <row r="464" spans="28:29" x14ac:dyDescent="0.4">
      <c r="AB464" s="2286"/>
      <c r="AC464" s="2286"/>
    </row>
    <row r="465" spans="28:29" x14ac:dyDescent="0.4">
      <c r="AB465" s="2286"/>
      <c r="AC465" s="2286"/>
    </row>
    <row r="466" spans="28:29" x14ac:dyDescent="0.4">
      <c r="AB466" s="2286"/>
      <c r="AC466" s="2286"/>
    </row>
    <row r="467" spans="28:29" x14ac:dyDescent="0.4">
      <c r="AB467" s="2286"/>
      <c r="AC467" s="2286"/>
    </row>
    <row r="468" spans="28:29" x14ac:dyDescent="0.4">
      <c r="AB468" s="2286"/>
      <c r="AC468" s="2286"/>
    </row>
    <row r="469" spans="28:29" x14ac:dyDescent="0.4">
      <c r="AB469" s="2286"/>
      <c r="AC469" s="2286"/>
    </row>
    <row r="470" spans="28:29" x14ac:dyDescent="0.4">
      <c r="AB470" s="2286"/>
      <c r="AC470" s="2286"/>
    </row>
    <row r="471" spans="28:29" x14ac:dyDescent="0.4">
      <c r="AB471" s="2286"/>
      <c r="AC471" s="2286"/>
    </row>
    <row r="472" spans="28:29" x14ac:dyDescent="0.4">
      <c r="AB472" s="2286"/>
      <c r="AC472" s="2286"/>
    </row>
    <row r="473" spans="28:29" x14ac:dyDescent="0.4">
      <c r="AB473" s="2286"/>
      <c r="AC473" s="2286"/>
    </row>
    <row r="474" spans="28:29" x14ac:dyDescent="0.4">
      <c r="AB474" s="2286"/>
      <c r="AC474" s="2286"/>
    </row>
    <row r="475" spans="28:29" x14ac:dyDescent="0.4">
      <c r="AB475" s="2286"/>
      <c r="AC475" s="2286"/>
    </row>
    <row r="476" spans="28:29" x14ac:dyDescent="0.4">
      <c r="AB476" s="2286"/>
      <c r="AC476" s="2286"/>
    </row>
    <row r="477" spans="28:29" x14ac:dyDescent="0.4">
      <c r="AB477" s="2286"/>
      <c r="AC477" s="2286"/>
    </row>
    <row r="478" spans="28:29" x14ac:dyDescent="0.4">
      <c r="AB478" s="2286"/>
      <c r="AC478" s="2286"/>
    </row>
    <row r="479" spans="28:29" x14ac:dyDescent="0.4">
      <c r="AB479" s="2286"/>
      <c r="AC479" s="2286"/>
    </row>
    <row r="480" spans="28:29" x14ac:dyDescent="0.4">
      <c r="AB480" s="2286"/>
      <c r="AC480" s="2286"/>
    </row>
    <row r="481" spans="28:29" x14ac:dyDescent="0.4">
      <c r="AB481" s="2286"/>
      <c r="AC481" s="2286"/>
    </row>
    <row r="482" spans="28:29" x14ac:dyDescent="0.4">
      <c r="AB482" s="2286"/>
      <c r="AC482" s="2286"/>
    </row>
    <row r="483" spans="28:29" x14ac:dyDescent="0.4">
      <c r="AB483" s="2286"/>
      <c r="AC483" s="2286"/>
    </row>
    <row r="484" spans="28:29" x14ac:dyDescent="0.4">
      <c r="AB484" s="2286"/>
      <c r="AC484" s="2286"/>
    </row>
    <row r="485" spans="28:29" x14ac:dyDescent="0.4">
      <c r="AB485" s="2286"/>
      <c r="AC485" s="2286"/>
    </row>
    <row r="486" spans="28:29" x14ac:dyDescent="0.4">
      <c r="AB486" s="2286"/>
      <c r="AC486" s="2286"/>
    </row>
    <row r="487" spans="28:29" x14ac:dyDescent="0.4">
      <c r="AB487" s="2286"/>
      <c r="AC487" s="2286"/>
    </row>
    <row r="488" spans="28:29" x14ac:dyDescent="0.4">
      <c r="AB488" s="2286"/>
      <c r="AC488" s="2286"/>
    </row>
    <row r="489" spans="28:29" x14ac:dyDescent="0.4">
      <c r="AB489" s="2286"/>
      <c r="AC489" s="2286"/>
    </row>
    <row r="490" spans="28:29" x14ac:dyDescent="0.4">
      <c r="AB490" s="2286"/>
      <c r="AC490" s="2286"/>
    </row>
    <row r="491" spans="28:29" x14ac:dyDescent="0.4">
      <c r="AB491" s="2286"/>
      <c r="AC491" s="2286"/>
    </row>
    <row r="492" spans="28:29" x14ac:dyDescent="0.4">
      <c r="AB492" s="2286"/>
      <c r="AC492" s="2286"/>
    </row>
    <row r="493" spans="28:29" x14ac:dyDescent="0.4">
      <c r="AB493" s="2286"/>
      <c r="AC493" s="2286"/>
    </row>
    <row r="494" spans="28:29" x14ac:dyDescent="0.4">
      <c r="AB494" s="2286"/>
      <c r="AC494" s="2286"/>
    </row>
    <row r="495" spans="28:29" x14ac:dyDescent="0.4">
      <c r="AB495" s="2286"/>
      <c r="AC495" s="2286"/>
    </row>
    <row r="496" spans="28:29" x14ac:dyDescent="0.4">
      <c r="AB496" s="2286"/>
      <c r="AC496" s="2286"/>
    </row>
    <row r="497" spans="28:29" x14ac:dyDescent="0.4">
      <c r="AB497" s="2286"/>
      <c r="AC497" s="2286"/>
    </row>
    <row r="498" spans="28:29" x14ac:dyDescent="0.4">
      <c r="AB498" s="2286"/>
      <c r="AC498" s="2286"/>
    </row>
    <row r="499" spans="28:29" x14ac:dyDescent="0.4">
      <c r="AB499" s="2286"/>
      <c r="AC499" s="2286"/>
    </row>
    <row r="500" spans="28:29" x14ac:dyDescent="0.4">
      <c r="AB500" s="2286"/>
      <c r="AC500" s="2286"/>
    </row>
    <row r="501" spans="28:29" x14ac:dyDescent="0.4">
      <c r="AB501" s="2286"/>
      <c r="AC501" s="2286"/>
    </row>
    <row r="502" spans="28:29" x14ac:dyDescent="0.4">
      <c r="AB502" s="2286"/>
      <c r="AC502" s="2286"/>
    </row>
    <row r="503" spans="28:29" x14ac:dyDescent="0.4">
      <c r="AB503" s="2286"/>
      <c r="AC503" s="2286"/>
    </row>
    <row r="504" spans="28:29" x14ac:dyDescent="0.4">
      <c r="AB504" s="2286"/>
      <c r="AC504" s="2286"/>
    </row>
    <row r="505" spans="28:29" x14ac:dyDescent="0.4">
      <c r="AB505" s="2286"/>
      <c r="AC505" s="2286"/>
    </row>
    <row r="506" spans="28:29" x14ac:dyDescent="0.4">
      <c r="AB506" s="2286"/>
      <c r="AC506" s="2286"/>
    </row>
    <row r="507" spans="28:29" x14ac:dyDescent="0.4">
      <c r="AB507" s="2286"/>
      <c r="AC507" s="2286"/>
    </row>
    <row r="508" spans="28:29" x14ac:dyDescent="0.4">
      <c r="AB508" s="2286"/>
      <c r="AC508" s="2286"/>
    </row>
    <row r="509" spans="28:29" x14ac:dyDescent="0.4">
      <c r="AB509" s="2286"/>
      <c r="AC509" s="2286"/>
    </row>
    <row r="510" spans="28:29" x14ac:dyDescent="0.4">
      <c r="AB510" s="2286"/>
      <c r="AC510" s="2286"/>
    </row>
    <row r="511" spans="28:29" x14ac:dyDescent="0.4">
      <c r="AB511" s="2286"/>
      <c r="AC511" s="2286"/>
    </row>
    <row r="512" spans="28:29" x14ac:dyDescent="0.4">
      <c r="AB512" s="2286"/>
      <c r="AC512" s="2286"/>
    </row>
    <row r="513" spans="28:29" x14ac:dyDescent="0.4">
      <c r="AB513" s="2286"/>
      <c r="AC513" s="2286"/>
    </row>
    <row r="514" spans="28:29" x14ac:dyDescent="0.4">
      <c r="AB514" s="2286"/>
      <c r="AC514" s="2286"/>
    </row>
    <row r="515" spans="28:29" x14ac:dyDescent="0.4">
      <c r="AB515" s="2286"/>
      <c r="AC515" s="2286"/>
    </row>
    <row r="516" spans="28:29" x14ac:dyDescent="0.4">
      <c r="AB516" s="2286"/>
      <c r="AC516" s="2286"/>
    </row>
    <row r="517" spans="28:29" x14ac:dyDescent="0.4">
      <c r="AB517" s="2286"/>
      <c r="AC517" s="2286"/>
    </row>
    <row r="518" spans="28:29" x14ac:dyDescent="0.4">
      <c r="AB518" s="2286"/>
      <c r="AC518" s="2286"/>
    </row>
    <row r="519" spans="28:29" x14ac:dyDescent="0.4">
      <c r="AB519" s="2286"/>
      <c r="AC519" s="2286"/>
    </row>
    <row r="520" spans="28:29" x14ac:dyDescent="0.4">
      <c r="AB520" s="2286"/>
      <c r="AC520" s="2286"/>
    </row>
    <row r="521" spans="28:29" x14ac:dyDescent="0.4">
      <c r="AB521" s="2286"/>
      <c r="AC521" s="2286"/>
    </row>
    <row r="522" spans="28:29" x14ac:dyDescent="0.4">
      <c r="AB522" s="2286"/>
      <c r="AC522" s="2286"/>
    </row>
    <row r="523" spans="28:29" x14ac:dyDescent="0.4">
      <c r="AB523" s="2286"/>
      <c r="AC523" s="2286"/>
    </row>
    <row r="524" spans="28:29" x14ac:dyDescent="0.4">
      <c r="AB524" s="2286"/>
      <c r="AC524" s="2286"/>
    </row>
    <row r="525" spans="28:29" x14ac:dyDescent="0.4">
      <c r="AB525" s="2286"/>
      <c r="AC525" s="2286"/>
    </row>
    <row r="526" spans="28:29" x14ac:dyDescent="0.4">
      <c r="AB526" s="2286"/>
      <c r="AC526" s="2286"/>
    </row>
    <row r="527" spans="28:29" x14ac:dyDescent="0.4">
      <c r="AB527" s="2286"/>
      <c r="AC527" s="2286"/>
    </row>
    <row r="528" spans="28:29" x14ac:dyDescent="0.4">
      <c r="AB528" s="2286"/>
      <c r="AC528" s="2286"/>
    </row>
    <row r="529" spans="28:29" x14ac:dyDescent="0.4">
      <c r="AB529" s="2286"/>
      <c r="AC529" s="2286"/>
    </row>
    <row r="530" spans="28:29" x14ac:dyDescent="0.4">
      <c r="AB530" s="2286"/>
      <c r="AC530" s="2286"/>
    </row>
    <row r="531" spans="28:29" x14ac:dyDescent="0.4">
      <c r="AB531" s="2286"/>
      <c r="AC531" s="2286"/>
    </row>
    <row r="532" spans="28:29" x14ac:dyDescent="0.4">
      <c r="AB532" s="2286"/>
      <c r="AC532" s="2286"/>
    </row>
    <row r="533" spans="28:29" x14ac:dyDescent="0.4">
      <c r="AB533" s="2286"/>
      <c r="AC533" s="2286"/>
    </row>
    <row r="534" spans="28:29" x14ac:dyDescent="0.4">
      <c r="AB534" s="2286"/>
      <c r="AC534" s="2286"/>
    </row>
    <row r="535" spans="28:29" x14ac:dyDescent="0.4">
      <c r="AB535" s="2286"/>
      <c r="AC535" s="2286"/>
    </row>
    <row r="536" spans="28:29" x14ac:dyDescent="0.4">
      <c r="AB536" s="2286"/>
      <c r="AC536" s="2286"/>
    </row>
    <row r="537" spans="28:29" x14ac:dyDescent="0.4">
      <c r="AB537" s="2286"/>
      <c r="AC537" s="2286"/>
    </row>
    <row r="538" spans="28:29" x14ac:dyDescent="0.4">
      <c r="AB538" s="2286"/>
      <c r="AC538" s="2286"/>
    </row>
    <row r="539" spans="28:29" x14ac:dyDescent="0.4">
      <c r="AB539" s="2286"/>
      <c r="AC539" s="2286"/>
    </row>
    <row r="540" spans="28:29" x14ac:dyDescent="0.4">
      <c r="AB540" s="2286"/>
      <c r="AC540" s="2286"/>
    </row>
    <row r="541" spans="28:29" x14ac:dyDescent="0.4">
      <c r="AB541" s="2286"/>
      <c r="AC541" s="2286"/>
    </row>
    <row r="542" spans="28:29" x14ac:dyDescent="0.4">
      <c r="AB542" s="2286"/>
      <c r="AC542" s="2286"/>
    </row>
    <row r="543" spans="28:29" x14ac:dyDescent="0.4">
      <c r="AB543" s="2286"/>
      <c r="AC543" s="2286"/>
    </row>
    <row r="544" spans="28:29" x14ac:dyDescent="0.4">
      <c r="AB544" s="2286"/>
      <c r="AC544" s="2286"/>
    </row>
    <row r="545" spans="28:29" x14ac:dyDescent="0.4">
      <c r="AB545" s="2286"/>
      <c r="AC545" s="2286"/>
    </row>
    <row r="546" spans="28:29" x14ac:dyDescent="0.4">
      <c r="AB546" s="2286"/>
      <c r="AC546" s="2286"/>
    </row>
    <row r="547" spans="28:29" x14ac:dyDescent="0.4">
      <c r="AB547" s="2286"/>
      <c r="AC547" s="2286"/>
    </row>
    <row r="548" spans="28:29" x14ac:dyDescent="0.4">
      <c r="AB548" s="2286"/>
      <c r="AC548" s="2286"/>
    </row>
    <row r="549" spans="28:29" x14ac:dyDescent="0.4">
      <c r="AB549" s="2286"/>
      <c r="AC549" s="2286"/>
    </row>
    <row r="550" spans="28:29" x14ac:dyDescent="0.4">
      <c r="AB550" s="2286"/>
      <c r="AC550" s="2286"/>
    </row>
    <row r="551" spans="28:29" x14ac:dyDescent="0.4">
      <c r="AB551" s="2286"/>
      <c r="AC551" s="2286"/>
    </row>
    <row r="552" spans="28:29" x14ac:dyDescent="0.4">
      <c r="AB552" s="2286"/>
      <c r="AC552" s="2286"/>
    </row>
    <row r="553" spans="28:29" x14ac:dyDescent="0.4">
      <c r="AB553" s="2286"/>
      <c r="AC553" s="2286"/>
    </row>
    <row r="554" spans="28:29" x14ac:dyDescent="0.4">
      <c r="AB554" s="2286"/>
      <c r="AC554" s="2286"/>
    </row>
    <row r="555" spans="28:29" x14ac:dyDescent="0.4">
      <c r="AB555" s="2286"/>
      <c r="AC555" s="2286"/>
    </row>
    <row r="556" spans="28:29" x14ac:dyDescent="0.4">
      <c r="AB556" s="2286"/>
      <c r="AC556" s="2286"/>
    </row>
    <row r="557" spans="28:29" x14ac:dyDescent="0.4">
      <c r="AB557" s="2286"/>
      <c r="AC557" s="2286"/>
    </row>
    <row r="558" spans="28:29" x14ac:dyDescent="0.4">
      <c r="AB558" s="2286"/>
      <c r="AC558" s="2286"/>
    </row>
    <row r="559" spans="28:29" x14ac:dyDescent="0.4">
      <c r="AB559" s="2286"/>
      <c r="AC559" s="2286"/>
    </row>
    <row r="560" spans="28:29" x14ac:dyDescent="0.4">
      <c r="AB560" s="2286"/>
      <c r="AC560" s="2286"/>
    </row>
    <row r="561" spans="28:29" x14ac:dyDescent="0.4">
      <c r="AB561" s="2286"/>
      <c r="AC561" s="2286"/>
    </row>
    <row r="562" spans="28:29" x14ac:dyDescent="0.4">
      <c r="AB562" s="2286"/>
      <c r="AC562" s="2286"/>
    </row>
    <row r="563" spans="28:29" x14ac:dyDescent="0.4">
      <c r="AB563" s="2286"/>
      <c r="AC563" s="2286"/>
    </row>
    <row r="564" spans="28:29" x14ac:dyDescent="0.4">
      <c r="AB564" s="2286"/>
      <c r="AC564" s="2286"/>
    </row>
    <row r="565" spans="28:29" x14ac:dyDescent="0.4">
      <c r="AB565" s="2286"/>
      <c r="AC565" s="2286"/>
    </row>
    <row r="566" spans="28:29" x14ac:dyDescent="0.4">
      <c r="AB566" s="2286"/>
      <c r="AC566" s="2286"/>
    </row>
    <row r="567" spans="28:29" x14ac:dyDescent="0.4">
      <c r="AB567" s="2286"/>
      <c r="AC567" s="2286"/>
    </row>
    <row r="568" spans="28:29" x14ac:dyDescent="0.4">
      <c r="AB568" s="2286"/>
      <c r="AC568" s="2286"/>
    </row>
    <row r="569" spans="28:29" x14ac:dyDescent="0.4">
      <c r="AB569" s="2286"/>
      <c r="AC569" s="2286"/>
    </row>
    <row r="570" spans="28:29" x14ac:dyDescent="0.4">
      <c r="AB570" s="2286"/>
      <c r="AC570" s="2286"/>
    </row>
    <row r="571" spans="28:29" x14ac:dyDescent="0.4">
      <c r="AB571" s="2286"/>
      <c r="AC571" s="2286"/>
    </row>
    <row r="572" spans="28:29" x14ac:dyDescent="0.4">
      <c r="AB572" s="2286"/>
      <c r="AC572" s="2286"/>
    </row>
    <row r="573" spans="28:29" x14ac:dyDescent="0.4">
      <c r="AB573" s="2286"/>
      <c r="AC573" s="2286"/>
    </row>
    <row r="574" spans="28:29" x14ac:dyDescent="0.4">
      <c r="AB574" s="2286"/>
      <c r="AC574" s="2286"/>
    </row>
    <row r="575" spans="28:29" x14ac:dyDescent="0.4">
      <c r="AB575" s="2286"/>
      <c r="AC575" s="2286"/>
    </row>
    <row r="576" spans="28:29" x14ac:dyDescent="0.4">
      <c r="AB576" s="2286"/>
      <c r="AC576" s="2286"/>
    </row>
    <row r="577" spans="28:29" x14ac:dyDescent="0.4">
      <c r="AB577" s="2286"/>
      <c r="AC577" s="2286"/>
    </row>
    <row r="578" spans="28:29" x14ac:dyDescent="0.4">
      <c r="AB578" s="2286"/>
      <c r="AC578" s="2286"/>
    </row>
    <row r="579" spans="28:29" x14ac:dyDescent="0.4">
      <c r="AB579" s="2286"/>
      <c r="AC579" s="2286"/>
    </row>
    <row r="580" spans="28:29" x14ac:dyDescent="0.4">
      <c r="AB580" s="2286"/>
      <c r="AC580" s="2286"/>
    </row>
    <row r="581" spans="28:29" x14ac:dyDescent="0.4">
      <c r="AB581" s="2286"/>
      <c r="AC581" s="2286"/>
    </row>
    <row r="582" spans="28:29" x14ac:dyDescent="0.4">
      <c r="AB582" s="2286"/>
      <c r="AC582" s="2286"/>
    </row>
    <row r="583" spans="28:29" x14ac:dyDescent="0.4">
      <c r="AB583" s="2286"/>
      <c r="AC583" s="2286"/>
    </row>
    <row r="584" spans="28:29" x14ac:dyDescent="0.4">
      <c r="AB584" s="2286"/>
      <c r="AC584" s="2286"/>
    </row>
    <row r="585" spans="28:29" x14ac:dyDescent="0.4">
      <c r="AB585" s="2286"/>
      <c r="AC585" s="2286"/>
    </row>
    <row r="586" spans="28:29" x14ac:dyDescent="0.4">
      <c r="AB586" s="2286"/>
      <c r="AC586" s="2286"/>
    </row>
    <row r="587" spans="28:29" x14ac:dyDescent="0.4">
      <c r="AB587" s="2286"/>
      <c r="AC587" s="2286"/>
    </row>
    <row r="588" spans="28:29" x14ac:dyDescent="0.4">
      <c r="AB588" s="2286"/>
      <c r="AC588" s="2286"/>
    </row>
    <row r="589" spans="28:29" x14ac:dyDescent="0.4">
      <c r="AB589" s="2286"/>
      <c r="AC589" s="2286"/>
    </row>
    <row r="590" spans="28:29" x14ac:dyDescent="0.4">
      <c r="AB590" s="2286"/>
      <c r="AC590" s="2286"/>
    </row>
    <row r="591" spans="28:29" x14ac:dyDescent="0.4">
      <c r="AB591" s="2286"/>
      <c r="AC591" s="2286"/>
    </row>
    <row r="592" spans="28:29" x14ac:dyDescent="0.4">
      <c r="AB592" s="2286"/>
      <c r="AC592" s="2286"/>
    </row>
    <row r="593" spans="28:29" x14ac:dyDescent="0.4">
      <c r="AB593" s="2286"/>
      <c r="AC593" s="2286"/>
    </row>
    <row r="594" spans="28:29" x14ac:dyDescent="0.4">
      <c r="AB594" s="2286"/>
      <c r="AC594" s="2286"/>
    </row>
    <row r="595" spans="28:29" x14ac:dyDescent="0.4">
      <c r="AB595" s="2286"/>
      <c r="AC595" s="2286"/>
    </row>
    <row r="596" spans="28:29" x14ac:dyDescent="0.4">
      <c r="AB596" s="2286"/>
      <c r="AC596" s="2286"/>
    </row>
    <row r="597" spans="28:29" x14ac:dyDescent="0.4">
      <c r="AB597" s="2286"/>
      <c r="AC597" s="2286"/>
    </row>
    <row r="598" spans="28:29" x14ac:dyDescent="0.4">
      <c r="AB598" s="2286"/>
      <c r="AC598" s="2286"/>
    </row>
    <row r="599" spans="28:29" x14ac:dyDescent="0.4">
      <c r="AB599" s="2286"/>
      <c r="AC599" s="2286"/>
    </row>
    <row r="600" spans="28:29" x14ac:dyDescent="0.4">
      <c r="AB600" s="2286"/>
      <c r="AC600" s="2286"/>
    </row>
    <row r="601" spans="28:29" x14ac:dyDescent="0.4">
      <c r="AB601" s="2286"/>
      <c r="AC601" s="2286"/>
    </row>
    <row r="602" spans="28:29" x14ac:dyDescent="0.4">
      <c r="AB602" s="2286"/>
      <c r="AC602" s="2286"/>
    </row>
    <row r="603" spans="28:29" x14ac:dyDescent="0.4">
      <c r="AB603" s="2286"/>
      <c r="AC603" s="2286"/>
    </row>
    <row r="604" spans="28:29" x14ac:dyDescent="0.4">
      <c r="AB604" s="2286"/>
      <c r="AC604" s="2286"/>
    </row>
    <row r="605" spans="28:29" x14ac:dyDescent="0.4">
      <c r="AB605" s="2286"/>
      <c r="AC605" s="2286"/>
    </row>
    <row r="606" spans="28:29" x14ac:dyDescent="0.4">
      <c r="AB606" s="2286"/>
      <c r="AC606" s="2286"/>
    </row>
    <row r="607" spans="28:29" x14ac:dyDescent="0.4">
      <c r="AB607" s="2286"/>
      <c r="AC607" s="2286"/>
    </row>
    <row r="608" spans="28:29" x14ac:dyDescent="0.4">
      <c r="AB608" s="2286"/>
      <c r="AC608" s="2286"/>
    </row>
    <row r="609" spans="28:29" x14ac:dyDescent="0.4">
      <c r="AB609" s="2286"/>
      <c r="AC609" s="2286"/>
    </row>
    <row r="610" spans="28:29" x14ac:dyDescent="0.4">
      <c r="AB610" s="2286"/>
      <c r="AC610" s="2286"/>
    </row>
    <row r="611" spans="28:29" x14ac:dyDescent="0.4">
      <c r="AB611" s="2286"/>
      <c r="AC611" s="2286"/>
    </row>
    <row r="612" spans="28:29" x14ac:dyDescent="0.4">
      <c r="AB612" s="2286"/>
      <c r="AC612" s="2286"/>
    </row>
    <row r="613" spans="28:29" x14ac:dyDescent="0.4">
      <c r="AB613" s="2286"/>
      <c r="AC613" s="2286"/>
    </row>
    <row r="614" spans="28:29" x14ac:dyDescent="0.4">
      <c r="AB614" s="2286"/>
      <c r="AC614" s="2286"/>
    </row>
    <row r="615" spans="28:29" x14ac:dyDescent="0.4">
      <c r="AB615" s="2286"/>
      <c r="AC615" s="2286"/>
    </row>
    <row r="616" spans="28:29" x14ac:dyDescent="0.4">
      <c r="AB616" s="2286"/>
      <c r="AC616" s="2286"/>
    </row>
    <row r="617" spans="28:29" x14ac:dyDescent="0.4">
      <c r="AB617" s="2286"/>
      <c r="AC617" s="2286"/>
    </row>
    <row r="618" spans="28:29" x14ac:dyDescent="0.4">
      <c r="AB618" s="2286"/>
      <c r="AC618" s="2286"/>
    </row>
    <row r="619" spans="28:29" x14ac:dyDescent="0.4">
      <c r="AB619" s="2286"/>
      <c r="AC619" s="2286"/>
    </row>
    <row r="620" spans="28:29" x14ac:dyDescent="0.4">
      <c r="AB620" s="2286"/>
      <c r="AC620" s="2286"/>
    </row>
    <row r="621" spans="28:29" x14ac:dyDescent="0.4">
      <c r="AB621" s="2286"/>
      <c r="AC621" s="2286"/>
    </row>
    <row r="622" spans="28:29" x14ac:dyDescent="0.4">
      <c r="AB622" s="2286"/>
      <c r="AC622" s="2286"/>
    </row>
    <row r="623" spans="28:29" x14ac:dyDescent="0.4">
      <c r="AB623" s="2286"/>
      <c r="AC623" s="2286"/>
    </row>
    <row r="624" spans="28:29" x14ac:dyDescent="0.4">
      <c r="AB624" s="2286"/>
      <c r="AC624" s="2286"/>
    </row>
    <row r="625" spans="28:29" x14ac:dyDescent="0.4">
      <c r="AB625" s="2286"/>
      <c r="AC625" s="2286"/>
    </row>
    <row r="626" spans="28:29" x14ac:dyDescent="0.4">
      <c r="AB626" s="2286"/>
      <c r="AC626" s="2286"/>
    </row>
    <row r="627" spans="28:29" x14ac:dyDescent="0.4">
      <c r="AB627" s="2286"/>
      <c r="AC627" s="2286"/>
    </row>
    <row r="628" spans="28:29" x14ac:dyDescent="0.4">
      <c r="AB628" s="2286"/>
      <c r="AC628" s="2286"/>
    </row>
    <row r="629" spans="28:29" x14ac:dyDescent="0.4">
      <c r="AB629" s="2286"/>
      <c r="AC629" s="2286"/>
    </row>
    <row r="630" spans="28:29" x14ac:dyDescent="0.4">
      <c r="AB630" s="2286"/>
      <c r="AC630" s="2286"/>
    </row>
    <row r="631" spans="28:29" x14ac:dyDescent="0.4">
      <c r="AB631" s="2286"/>
      <c r="AC631" s="2286"/>
    </row>
    <row r="632" spans="28:29" x14ac:dyDescent="0.4">
      <c r="AB632" s="2286"/>
      <c r="AC632" s="2286"/>
    </row>
    <row r="633" spans="28:29" x14ac:dyDescent="0.4">
      <c r="AB633" s="2286"/>
      <c r="AC633" s="2286"/>
    </row>
    <row r="634" spans="28:29" x14ac:dyDescent="0.4">
      <c r="AB634" s="2286"/>
      <c r="AC634" s="2286"/>
    </row>
    <row r="635" spans="28:29" x14ac:dyDescent="0.4">
      <c r="AB635" s="2286"/>
      <c r="AC635" s="2286"/>
    </row>
    <row r="636" spans="28:29" x14ac:dyDescent="0.4">
      <c r="AB636" s="2286"/>
      <c r="AC636" s="2286"/>
    </row>
    <row r="637" spans="28:29" x14ac:dyDescent="0.4">
      <c r="AB637" s="2286"/>
      <c r="AC637" s="2286"/>
    </row>
    <row r="638" spans="28:29" x14ac:dyDescent="0.4">
      <c r="AB638" s="2286"/>
      <c r="AC638" s="2286"/>
    </row>
    <row r="639" spans="28:29" x14ac:dyDescent="0.4">
      <c r="AB639" s="2286"/>
      <c r="AC639" s="2286"/>
    </row>
    <row r="640" spans="28:29" x14ac:dyDescent="0.4">
      <c r="AB640" s="2286"/>
      <c r="AC640" s="2286"/>
    </row>
    <row r="641" spans="28:29" x14ac:dyDescent="0.4">
      <c r="AB641" s="2286"/>
      <c r="AC641" s="2286"/>
    </row>
    <row r="642" spans="28:29" x14ac:dyDescent="0.4">
      <c r="AB642" s="2286"/>
      <c r="AC642" s="2286"/>
    </row>
    <row r="643" spans="28:29" x14ac:dyDescent="0.4">
      <c r="AB643" s="2286"/>
      <c r="AC643" s="2286"/>
    </row>
    <row r="644" spans="28:29" x14ac:dyDescent="0.4">
      <c r="AB644" s="2286"/>
      <c r="AC644" s="2286"/>
    </row>
    <row r="645" spans="28:29" x14ac:dyDescent="0.4">
      <c r="AB645" s="2286"/>
      <c r="AC645" s="2286"/>
    </row>
    <row r="646" spans="28:29" x14ac:dyDescent="0.4">
      <c r="AB646" s="2286"/>
      <c r="AC646" s="2286"/>
    </row>
    <row r="647" spans="28:29" x14ac:dyDescent="0.4">
      <c r="AB647" s="2286"/>
      <c r="AC647" s="2286"/>
    </row>
    <row r="648" spans="28:29" x14ac:dyDescent="0.4">
      <c r="AB648" s="2286"/>
      <c r="AC648" s="2286"/>
    </row>
    <row r="649" spans="28:29" x14ac:dyDescent="0.4">
      <c r="AB649" s="2286"/>
      <c r="AC649" s="2286"/>
    </row>
    <row r="650" spans="28:29" x14ac:dyDescent="0.4">
      <c r="AB650" s="2286"/>
      <c r="AC650" s="2286"/>
    </row>
    <row r="651" spans="28:29" x14ac:dyDescent="0.4">
      <c r="AB651" s="2286"/>
      <c r="AC651" s="2286"/>
    </row>
    <row r="652" spans="28:29" x14ac:dyDescent="0.4">
      <c r="AB652" s="2286"/>
      <c r="AC652" s="2286"/>
    </row>
    <row r="653" spans="28:29" x14ac:dyDescent="0.4">
      <c r="AB653" s="2286"/>
      <c r="AC653" s="2286"/>
    </row>
    <row r="654" spans="28:29" x14ac:dyDescent="0.4">
      <c r="AB654" s="2286"/>
      <c r="AC654" s="2286"/>
    </row>
    <row r="655" spans="28:29" x14ac:dyDescent="0.4">
      <c r="AB655" s="2286"/>
      <c r="AC655" s="2286"/>
    </row>
    <row r="656" spans="28:29" x14ac:dyDescent="0.4">
      <c r="AB656" s="2286"/>
      <c r="AC656" s="2286"/>
    </row>
    <row r="657" spans="28:29" x14ac:dyDescent="0.4">
      <c r="AB657" s="2286"/>
      <c r="AC657" s="2286"/>
    </row>
    <row r="658" spans="28:29" x14ac:dyDescent="0.4">
      <c r="AB658" s="2286"/>
      <c r="AC658" s="2286"/>
    </row>
    <row r="659" spans="28:29" x14ac:dyDescent="0.4">
      <c r="AB659" s="2286"/>
      <c r="AC659" s="2286"/>
    </row>
    <row r="660" spans="28:29" x14ac:dyDescent="0.4">
      <c r="AB660" s="2286"/>
      <c r="AC660" s="2286"/>
    </row>
    <row r="661" spans="28:29" x14ac:dyDescent="0.4">
      <c r="AB661" s="2286"/>
      <c r="AC661" s="2286"/>
    </row>
    <row r="662" spans="28:29" x14ac:dyDescent="0.4">
      <c r="AB662" s="2286"/>
      <c r="AC662" s="2286"/>
    </row>
    <row r="663" spans="28:29" x14ac:dyDescent="0.4">
      <c r="AB663" s="2286"/>
      <c r="AC663" s="2286"/>
    </row>
    <row r="664" spans="28:29" x14ac:dyDescent="0.4">
      <c r="AB664" s="2286"/>
      <c r="AC664" s="2286"/>
    </row>
    <row r="665" spans="28:29" x14ac:dyDescent="0.4">
      <c r="AB665" s="2286"/>
      <c r="AC665" s="2286"/>
    </row>
    <row r="666" spans="28:29" x14ac:dyDescent="0.4">
      <c r="AB666" s="2286"/>
      <c r="AC666" s="2286"/>
    </row>
    <row r="667" spans="28:29" x14ac:dyDescent="0.4">
      <c r="AB667" s="2286"/>
      <c r="AC667" s="2286"/>
    </row>
    <row r="668" spans="28:29" x14ac:dyDescent="0.4">
      <c r="AB668" s="2286"/>
      <c r="AC668" s="2286"/>
    </row>
    <row r="669" spans="28:29" x14ac:dyDescent="0.4">
      <c r="AB669" s="2286"/>
      <c r="AC669" s="2286"/>
    </row>
    <row r="670" spans="28:29" x14ac:dyDescent="0.4">
      <c r="AB670" s="2286"/>
      <c r="AC670" s="2286"/>
    </row>
    <row r="671" spans="28:29" x14ac:dyDescent="0.4">
      <c r="AB671" s="2286"/>
      <c r="AC671" s="2286"/>
    </row>
    <row r="672" spans="28:29" x14ac:dyDescent="0.4">
      <c r="AB672" s="2286"/>
      <c r="AC672" s="2286"/>
    </row>
    <row r="673" spans="28:29" x14ac:dyDescent="0.4">
      <c r="AB673" s="2286"/>
      <c r="AC673" s="2286"/>
    </row>
    <row r="674" spans="28:29" x14ac:dyDescent="0.4">
      <c r="AB674" s="2286"/>
      <c r="AC674" s="2286"/>
    </row>
    <row r="675" spans="28:29" x14ac:dyDescent="0.4">
      <c r="AB675" s="2286"/>
      <c r="AC675" s="2286"/>
    </row>
    <row r="676" spans="28:29" x14ac:dyDescent="0.4">
      <c r="AB676" s="2286"/>
      <c r="AC676" s="2286"/>
    </row>
    <row r="677" spans="28:29" x14ac:dyDescent="0.4">
      <c r="AB677" s="2286"/>
      <c r="AC677" s="2286"/>
    </row>
    <row r="678" spans="28:29" x14ac:dyDescent="0.4">
      <c r="AB678" s="2286"/>
      <c r="AC678" s="2286"/>
    </row>
    <row r="679" spans="28:29" x14ac:dyDescent="0.4">
      <c r="AB679" s="2286"/>
      <c r="AC679" s="2286"/>
    </row>
    <row r="680" spans="28:29" x14ac:dyDescent="0.4">
      <c r="AB680" s="2286"/>
      <c r="AC680" s="2286"/>
    </row>
    <row r="681" spans="28:29" x14ac:dyDescent="0.4">
      <c r="AB681" s="2286"/>
      <c r="AC681" s="2286"/>
    </row>
    <row r="682" spans="28:29" x14ac:dyDescent="0.4">
      <c r="AB682" s="2286"/>
      <c r="AC682" s="2286"/>
    </row>
    <row r="683" spans="28:29" x14ac:dyDescent="0.4">
      <c r="AB683" s="2286"/>
      <c r="AC683" s="2286"/>
    </row>
    <row r="684" spans="28:29" x14ac:dyDescent="0.4">
      <c r="AB684" s="2286"/>
      <c r="AC684" s="2286"/>
    </row>
    <row r="685" spans="28:29" x14ac:dyDescent="0.4">
      <c r="AB685" s="2286"/>
      <c r="AC685" s="2286"/>
    </row>
    <row r="686" spans="28:29" x14ac:dyDescent="0.4">
      <c r="AB686" s="2286"/>
      <c r="AC686" s="2286"/>
    </row>
    <row r="687" spans="28:29" x14ac:dyDescent="0.4">
      <c r="AB687" s="2286"/>
      <c r="AC687" s="2286"/>
    </row>
    <row r="688" spans="28:29" x14ac:dyDescent="0.4">
      <c r="AB688" s="2286"/>
      <c r="AC688" s="2286"/>
    </row>
    <row r="689" spans="28:29" x14ac:dyDescent="0.4">
      <c r="AB689" s="2286"/>
      <c r="AC689" s="2286"/>
    </row>
    <row r="690" spans="28:29" x14ac:dyDescent="0.4">
      <c r="AB690" s="2286"/>
      <c r="AC690" s="2286"/>
    </row>
    <row r="691" spans="28:29" x14ac:dyDescent="0.4">
      <c r="AB691" s="2286"/>
      <c r="AC691" s="2286"/>
    </row>
    <row r="692" spans="28:29" x14ac:dyDescent="0.4">
      <c r="AB692" s="2286"/>
      <c r="AC692" s="2286"/>
    </row>
    <row r="693" spans="28:29" x14ac:dyDescent="0.4">
      <c r="AB693" s="2286"/>
      <c r="AC693" s="2286"/>
    </row>
    <row r="694" spans="28:29" x14ac:dyDescent="0.4">
      <c r="AB694" s="2286"/>
      <c r="AC694" s="2286"/>
    </row>
    <row r="695" spans="28:29" x14ac:dyDescent="0.4">
      <c r="AB695" s="2286"/>
      <c r="AC695" s="2286"/>
    </row>
    <row r="696" spans="28:29" x14ac:dyDescent="0.4">
      <c r="AB696" s="2286"/>
      <c r="AC696" s="2286"/>
    </row>
    <row r="697" spans="28:29" x14ac:dyDescent="0.4">
      <c r="AB697" s="2286"/>
      <c r="AC697" s="2286"/>
    </row>
    <row r="698" spans="28:29" x14ac:dyDescent="0.4">
      <c r="AB698" s="2286"/>
      <c r="AC698" s="2286"/>
    </row>
    <row r="699" spans="28:29" x14ac:dyDescent="0.4">
      <c r="AB699" s="2286"/>
      <c r="AC699" s="2286"/>
    </row>
    <row r="700" spans="28:29" x14ac:dyDescent="0.4">
      <c r="AB700" s="2286"/>
      <c r="AC700" s="2286"/>
    </row>
    <row r="701" spans="28:29" x14ac:dyDescent="0.4">
      <c r="AB701" s="2286"/>
      <c r="AC701" s="2286"/>
    </row>
    <row r="702" spans="28:29" x14ac:dyDescent="0.4">
      <c r="AB702" s="2286"/>
      <c r="AC702" s="2286"/>
    </row>
    <row r="703" spans="28:29" x14ac:dyDescent="0.4">
      <c r="AB703" s="2286"/>
      <c r="AC703" s="2286"/>
    </row>
    <row r="704" spans="28:29" x14ac:dyDescent="0.4">
      <c r="AB704" s="2286"/>
      <c r="AC704" s="2286"/>
    </row>
    <row r="705" spans="28:29" x14ac:dyDescent="0.4">
      <c r="AB705" s="2286"/>
      <c r="AC705" s="2286"/>
    </row>
    <row r="706" spans="28:29" x14ac:dyDescent="0.4">
      <c r="AB706" s="2286"/>
      <c r="AC706" s="2286"/>
    </row>
    <row r="707" spans="28:29" x14ac:dyDescent="0.4">
      <c r="AB707" s="2286"/>
      <c r="AC707" s="2286"/>
    </row>
    <row r="708" spans="28:29" x14ac:dyDescent="0.4">
      <c r="AB708" s="2286"/>
      <c r="AC708" s="2286"/>
    </row>
    <row r="709" spans="28:29" x14ac:dyDescent="0.4">
      <c r="AB709" s="2286"/>
      <c r="AC709" s="2286"/>
    </row>
    <row r="710" spans="28:29" x14ac:dyDescent="0.4">
      <c r="AB710" s="2286"/>
      <c r="AC710" s="2286"/>
    </row>
    <row r="711" spans="28:29" x14ac:dyDescent="0.4">
      <c r="AB711" s="2286"/>
      <c r="AC711" s="2286"/>
    </row>
    <row r="712" spans="28:29" x14ac:dyDescent="0.4">
      <c r="AB712" s="2286"/>
      <c r="AC712" s="2286"/>
    </row>
    <row r="713" spans="28:29" x14ac:dyDescent="0.4">
      <c r="AB713" s="2286"/>
      <c r="AC713" s="2286"/>
    </row>
    <row r="714" spans="28:29" x14ac:dyDescent="0.4">
      <c r="AB714" s="2286"/>
      <c r="AC714" s="2286"/>
    </row>
    <row r="715" spans="28:29" x14ac:dyDescent="0.4">
      <c r="AB715" s="2286"/>
      <c r="AC715" s="2286"/>
    </row>
    <row r="716" spans="28:29" x14ac:dyDescent="0.4">
      <c r="AB716" s="2286"/>
      <c r="AC716" s="2286"/>
    </row>
    <row r="717" spans="28:29" x14ac:dyDescent="0.4">
      <c r="AB717" s="2286"/>
      <c r="AC717" s="2286"/>
    </row>
    <row r="718" spans="28:29" x14ac:dyDescent="0.4">
      <c r="AB718" s="2286"/>
      <c r="AC718" s="2286"/>
    </row>
    <row r="719" spans="28:29" x14ac:dyDescent="0.4">
      <c r="AB719" s="2286"/>
      <c r="AC719" s="2286"/>
    </row>
    <row r="720" spans="28:29" x14ac:dyDescent="0.4">
      <c r="AB720" s="2286"/>
      <c r="AC720" s="2286"/>
    </row>
    <row r="721" spans="28:29" x14ac:dyDescent="0.4">
      <c r="AB721" s="2286"/>
      <c r="AC721" s="2286"/>
    </row>
    <row r="722" spans="28:29" x14ac:dyDescent="0.4">
      <c r="AB722" s="2286"/>
      <c r="AC722" s="2286"/>
    </row>
    <row r="723" spans="28:29" x14ac:dyDescent="0.4">
      <c r="AB723" s="2286"/>
      <c r="AC723" s="2286"/>
    </row>
    <row r="724" spans="28:29" x14ac:dyDescent="0.4">
      <c r="AB724" s="2286"/>
      <c r="AC724" s="2286"/>
    </row>
    <row r="725" spans="28:29" x14ac:dyDescent="0.4">
      <c r="AB725" s="2286"/>
      <c r="AC725" s="2286"/>
    </row>
    <row r="726" spans="28:29" x14ac:dyDescent="0.4">
      <c r="AB726" s="2286"/>
      <c r="AC726" s="2286"/>
    </row>
    <row r="727" spans="28:29" x14ac:dyDescent="0.4">
      <c r="AB727" s="2286"/>
      <c r="AC727" s="2286"/>
    </row>
    <row r="728" spans="28:29" x14ac:dyDescent="0.4">
      <c r="AB728" s="2286"/>
      <c r="AC728" s="2286"/>
    </row>
    <row r="729" spans="28:29" x14ac:dyDescent="0.4">
      <c r="AB729" s="2286"/>
      <c r="AC729" s="2286"/>
    </row>
    <row r="730" spans="28:29" x14ac:dyDescent="0.4">
      <c r="AB730" s="2286"/>
      <c r="AC730" s="2286"/>
    </row>
    <row r="731" spans="28:29" x14ac:dyDescent="0.4">
      <c r="AB731" s="2286"/>
      <c r="AC731" s="2286"/>
    </row>
    <row r="732" spans="28:29" x14ac:dyDescent="0.4">
      <c r="AB732" s="2286"/>
      <c r="AC732" s="2286"/>
    </row>
    <row r="733" spans="28:29" x14ac:dyDescent="0.4">
      <c r="AB733" s="2286"/>
      <c r="AC733" s="2286"/>
    </row>
    <row r="734" spans="28:29" x14ac:dyDescent="0.4">
      <c r="AB734" s="2286"/>
      <c r="AC734" s="2286"/>
    </row>
    <row r="735" spans="28:29" x14ac:dyDescent="0.4">
      <c r="AB735" s="2286"/>
      <c r="AC735" s="2286"/>
    </row>
    <row r="736" spans="28:29" x14ac:dyDescent="0.4">
      <c r="AB736" s="2286"/>
      <c r="AC736" s="2286"/>
    </row>
    <row r="737" spans="28:29" x14ac:dyDescent="0.4">
      <c r="AB737" s="2286"/>
      <c r="AC737" s="2286"/>
    </row>
    <row r="738" spans="28:29" x14ac:dyDescent="0.4">
      <c r="AB738" s="2286"/>
      <c r="AC738" s="2286"/>
    </row>
    <row r="739" spans="28:29" x14ac:dyDescent="0.4">
      <c r="AB739" s="2286"/>
      <c r="AC739" s="2286"/>
    </row>
    <row r="740" spans="28:29" x14ac:dyDescent="0.4">
      <c r="AB740" s="2286"/>
      <c r="AC740" s="2286"/>
    </row>
    <row r="741" spans="28:29" x14ac:dyDescent="0.4">
      <c r="AB741" s="2286"/>
      <c r="AC741" s="2286"/>
    </row>
    <row r="742" spans="28:29" x14ac:dyDescent="0.4">
      <c r="AB742" s="2286"/>
      <c r="AC742" s="2286"/>
    </row>
    <row r="743" spans="28:29" x14ac:dyDescent="0.4">
      <c r="AB743" s="2286"/>
      <c r="AC743" s="2286"/>
    </row>
    <row r="744" spans="28:29" x14ac:dyDescent="0.4">
      <c r="AB744" s="2286"/>
      <c r="AC744" s="2286"/>
    </row>
    <row r="745" spans="28:29" x14ac:dyDescent="0.4">
      <c r="AB745" s="2286"/>
      <c r="AC745" s="2286"/>
    </row>
    <row r="746" spans="28:29" x14ac:dyDescent="0.4">
      <c r="AB746" s="2286"/>
      <c r="AC746" s="2286"/>
    </row>
    <row r="747" spans="28:29" x14ac:dyDescent="0.4">
      <c r="AB747" s="2286"/>
      <c r="AC747" s="2286"/>
    </row>
    <row r="748" spans="28:29" x14ac:dyDescent="0.4">
      <c r="AB748" s="2286"/>
      <c r="AC748" s="2286"/>
    </row>
    <row r="749" spans="28:29" x14ac:dyDescent="0.4">
      <c r="AB749" s="2286"/>
      <c r="AC749" s="2286"/>
    </row>
    <row r="750" spans="28:29" x14ac:dyDescent="0.4">
      <c r="AB750" s="2286"/>
      <c r="AC750" s="2286"/>
    </row>
    <row r="751" spans="28:29" x14ac:dyDescent="0.4">
      <c r="AB751" s="2286"/>
      <c r="AC751" s="2286"/>
    </row>
    <row r="752" spans="28:29" x14ac:dyDescent="0.4">
      <c r="AB752" s="2286"/>
      <c r="AC752" s="2286"/>
    </row>
    <row r="753" spans="28:29" x14ac:dyDescent="0.4">
      <c r="AB753" s="2286"/>
      <c r="AC753" s="2286"/>
    </row>
    <row r="754" spans="28:29" x14ac:dyDescent="0.4">
      <c r="AB754" s="2286"/>
      <c r="AC754" s="2286"/>
    </row>
    <row r="755" spans="28:29" x14ac:dyDescent="0.4">
      <c r="AB755" s="2286"/>
      <c r="AC755" s="2286"/>
    </row>
    <row r="756" spans="28:29" x14ac:dyDescent="0.4">
      <c r="AB756" s="2286"/>
      <c r="AC756" s="2286"/>
    </row>
    <row r="757" spans="28:29" x14ac:dyDescent="0.4">
      <c r="AB757" s="2286"/>
      <c r="AC757" s="2286"/>
    </row>
    <row r="758" spans="28:29" x14ac:dyDescent="0.4">
      <c r="AB758" s="2286"/>
      <c r="AC758" s="2286"/>
    </row>
    <row r="759" spans="28:29" x14ac:dyDescent="0.4">
      <c r="AB759" s="2286"/>
      <c r="AC759" s="2286"/>
    </row>
    <row r="760" spans="28:29" x14ac:dyDescent="0.4">
      <c r="AB760" s="2286"/>
      <c r="AC760" s="2286"/>
    </row>
    <row r="761" spans="28:29" x14ac:dyDescent="0.4">
      <c r="AB761" s="2286"/>
      <c r="AC761" s="2286"/>
    </row>
    <row r="762" spans="28:29" x14ac:dyDescent="0.4">
      <c r="AB762" s="2286"/>
      <c r="AC762" s="2286"/>
    </row>
    <row r="763" spans="28:29" x14ac:dyDescent="0.4">
      <c r="AB763" s="2286"/>
      <c r="AC763" s="2286"/>
    </row>
    <row r="764" spans="28:29" x14ac:dyDescent="0.4">
      <c r="AB764" s="2286"/>
      <c r="AC764" s="2286"/>
    </row>
    <row r="765" spans="28:29" x14ac:dyDescent="0.4">
      <c r="AB765" s="2286"/>
      <c r="AC765" s="2286"/>
    </row>
    <row r="766" spans="28:29" x14ac:dyDescent="0.4">
      <c r="AB766" s="2286"/>
      <c r="AC766" s="2286"/>
    </row>
    <row r="767" spans="28:29" x14ac:dyDescent="0.4">
      <c r="AB767" s="2286"/>
      <c r="AC767" s="2286"/>
    </row>
    <row r="768" spans="28:29" x14ac:dyDescent="0.4">
      <c r="AB768" s="2286"/>
      <c r="AC768" s="2286"/>
    </row>
    <row r="769" spans="28:29" x14ac:dyDescent="0.4">
      <c r="AB769" s="2286"/>
      <c r="AC769" s="2286"/>
    </row>
    <row r="770" spans="28:29" x14ac:dyDescent="0.4">
      <c r="AB770" s="2286"/>
      <c r="AC770" s="2286"/>
    </row>
    <row r="771" spans="28:29" x14ac:dyDescent="0.4">
      <c r="AB771" s="2286"/>
      <c r="AC771" s="2286"/>
    </row>
    <row r="772" spans="28:29" x14ac:dyDescent="0.4">
      <c r="AB772" s="2286"/>
      <c r="AC772" s="2286"/>
    </row>
    <row r="773" spans="28:29" x14ac:dyDescent="0.4">
      <c r="AB773" s="2286"/>
      <c r="AC773" s="2286"/>
    </row>
    <row r="774" spans="28:29" x14ac:dyDescent="0.4">
      <c r="AB774" s="2286"/>
      <c r="AC774" s="2286"/>
    </row>
    <row r="775" spans="28:29" x14ac:dyDescent="0.4">
      <c r="AB775" s="2286"/>
      <c r="AC775" s="2286"/>
    </row>
    <row r="776" spans="28:29" x14ac:dyDescent="0.4">
      <c r="AB776" s="2286"/>
      <c r="AC776" s="2286"/>
    </row>
    <row r="777" spans="28:29" x14ac:dyDescent="0.4">
      <c r="AB777" s="2286"/>
      <c r="AC777" s="2286"/>
    </row>
    <row r="778" spans="28:29" x14ac:dyDescent="0.4">
      <c r="AB778" s="2286"/>
      <c r="AC778" s="2286"/>
    </row>
    <row r="779" spans="28:29" x14ac:dyDescent="0.4">
      <c r="AB779" s="2286"/>
      <c r="AC779" s="2286"/>
    </row>
    <row r="780" spans="28:29" x14ac:dyDescent="0.4">
      <c r="AB780" s="2286"/>
      <c r="AC780" s="2286"/>
    </row>
    <row r="781" spans="28:29" x14ac:dyDescent="0.4">
      <c r="AB781" s="2286"/>
      <c r="AC781" s="2286"/>
    </row>
    <row r="782" spans="28:29" x14ac:dyDescent="0.4">
      <c r="AB782" s="2286"/>
      <c r="AC782" s="2286"/>
    </row>
    <row r="783" spans="28:29" x14ac:dyDescent="0.4">
      <c r="AB783" s="2286"/>
      <c r="AC783" s="2286"/>
    </row>
    <row r="784" spans="28:29" x14ac:dyDescent="0.4">
      <c r="AB784" s="2286"/>
      <c r="AC784" s="2286"/>
    </row>
    <row r="785" spans="28:29" x14ac:dyDescent="0.4">
      <c r="AB785" s="2286"/>
      <c r="AC785" s="2286"/>
    </row>
    <row r="786" spans="28:29" x14ac:dyDescent="0.4">
      <c r="AB786" s="2286"/>
      <c r="AC786" s="2286"/>
    </row>
    <row r="787" spans="28:29" x14ac:dyDescent="0.4">
      <c r="AB787" s="2286"/>
      <c r="AC787" s="2286"/>
    </row>
    <row r="788" spans="28:29" x14ac:dyDescent="0.4">
      <c r="AB788" s="2286"/>
      <c r="AC788" s="2286"/>
    </row>
    <row r="789" spans="28:29" x14ac:dyDescent="0.4">
      <c r="AB789" s="2286"/>
      <c r="AC789" s="2286"/>
    </row>
    <row r="790" spans="28:29" x14ac:dyDescent="0.4">
      <c r="AB790" s="2286"/>
      <c r="AC790" s="2286"/>
    </row>
    <row r="791" spans="28:29" x14ac:dyDescent="0.4">
      <c r="AB791" s="2286"/>
      <c r="AC791" s="2286"/>
    </row>
    <row r="792" spans="28:29" x14ac:dyDescent="0.4">
      <c r="AB792" s="2286"/>
      <c r="AC792" s="2286"/>
    </row>
    <row r="793" spans="28:29" x14ac:dyDescent="0.4">
      <c r="AB793" s="2286"/>
      <c r="AC793" s="2286"/>
    </row>
    <row r="794" spans="28:29" x14ac:dyDescent="0.4">
      <c r="AB794" s="2286"/>
      <c r="AC794" s="2286"/>
    </row>
    <row r="795" spans="28:29" x14ac:dyDescent="0.4">
      <c r="AB795" s="2286"/>
      <c r="AC795" s="2286"/>
    </row>
    <row r="796" spans="28:29" x14ac:dyDescent="0.4">
      <c r="AB796" s="2286"/>
      <c r="AC796" s="2286"/>
    </row>
    <row r="797" spans="28:29" x14ac:dyDescent="0.4">
      <c r="AB797" s="2286"/>
      <c r="AC797" s="2286"/>
    </row>
    <row r="798" spans="28:29" x14ac:dyDescent="0.4">
      <c r="AB798" s="2286"/>
      <c r="AC798" s="2286"/>
    </row>
    <row r="799" spans="28:29" x14ac:dyDescent="0.4">
      <c r="AB799" s="2286"/>
      <c r="AC799" s="2286"/>
    </row>
    <row r="800" spans="28:29" x14ac:dyDescent="0.4">
      <c r="AB800" s="2286"/>
      <c r="AC800" s="2286"/>
    </row>
    <row r="801" spans="28:29" x14ac:dyDescent="0.4">
      <c r="AB801" s="2286"/>
      <c r="AC801" s="2286"/>
    </row>
    <row r="802" spans="28:29" x14ac:dyDescent="0.4">
      <c r="AB802" s="2286"/>
      <c r="AC802" s="2286"/>
    </row>
    <row r="803" spans="28:29" x14ac:dyDescent="0.4">
      <c r="AB803" s="2286"/>
      <c r="AC803" s="2286"/>
    </row>
    <row r="804" spans="28:29" x14ac:dyDescent="0.4">
      <c r="AB804" s="2286"/>
      <c r="AC804" s="2286"/>
    </row>
    <row r="805" spans="28:29" x14ac:dyDescent="0.4">
      <c r="AB805" s="2286"/>
      <c r="AC805" s="2286"/>
    </row>
    <row r="806" spans="28:29" x14ac:dyDescent="0.4">
      <c r="AB806" s="2286"/>
      <c r="AC806" s="2286"/>
    </row>
    <row r="807" spans="28:29" x14ac:dyDescent="0.4">
      <c r="AB807" s="2286"/>
      <c r="AC807" s="2286"/>
    </row>
    <row r="808" spans="28:29" x14ac:dyDescent="0.4">
      <c r="AB808" s="2286"/>
      <c r="AC808" s="2286"/>
    </row>
    <row r="809" spans="28:29" x14ac:dyDescent="0.4">
      <c r="AB809" s="2286"/>
      <c r="AC809" s="2286"/>
    </row>
    <row r="810" spans="28:29" x14ac:dyDescent="0.4">
      <c r="AB810" s="2286"/>
      <c r="AC810" s="2286"/>
    </row>
    <row r="811" spans="28:29" x14ac:dyDescent="0.4">
      <c r="AB811" s="2286"/>
      <c r="AC811" s="2286"/>
    </row>
    <row r="812" spans="28:29" x14ac:dyDescent="0.4">
      <c r="AB812" s="2286"/>
      <c r="AC812" s="2286"/>
    </row>
    <row r="813" spans="28:29" x14ac:dyDescent="0.4">
      <c r="AB813" s="2286"/>
      <c r="AC813" s="2286"/>
    </row>
    <row r="814" spans="28:29" x14ac:dyDescent="0.4">
      <c r="AB814" s="2286"/>
      <c r="AC814" s="2286"/>
    </row>
    <row r="815" spans="28:29" x14ac:dyDescent="0.4">
      <c r="AB815" s="2286"/>
      <c r="AC815" s="2286"/>
    </row>
    <row r="816" spans="28:29" x14ac:dyDescent="0.4">
      <c r="AB816" s="2286"/>
      <c r="AC816" s="2286"/>
    </row>
    <row r="817" spans="28:29" x14ac:dyDescent="0.4">
      <c r="AB817" s="2286"/>
      <c r="AC817" s="2286"/>
    </row>
    <row r="818" spans="28:29" x14ac:dyDescent="0.4">
      <c r="AB818" s="2286"/>
      <c r="AC818" s="2286"/>
    </row>
    <row r="819" spans="28:29" x14ac:dyDescent="0.4">
      <c r="AB819" s="2286"/>
      <c r="AC819" s="2286"/>
    </row>
    <row r="820" spans="28:29" x14ac:dyDescent="0.4">
      <c r="AB820" s="2286"/>
      <c r="AC820" s="2286"/>
    </row>
    <row r="821" spans="28:29" x14ac:dyDescent="0.4">
      <c r="AB821" s="2286"/>
      <c r="AC821" s="2286"/>
    </row>
    <row r="822" spans="28:29" x14ac:dyDescent="0.4">
      <c r="AB822" s="2286"/>
      <c r="AC822" s="2286"/>
    </row>
    <row r="823" spans="28:29" x14ac:dyDescent="0.4">
      <c r="AB823" s="2286"/>
      <c r="AC823" s="2286"/>
    </row>
    <row r="824" spans="28:29" x14ac:dyDescent="0.4">
      <c r="AB824" s="2286"/>
      <c r="AC824" s="2286"/>
    </row>
    <row r="825" spans="28:29" x14ac:dyDescent="0.4">
      <c r="AB825" s="2286"/>
      <c r="AC825" s="2286"/>
    </row>
    <row r="826" spans="28:29" x14ac:dyDescent="0.4">
      <c r="AB826" s="2286"/>
      <c r="AC826" s="2286"/>
    </row>
    <row r="827" spans="28:29" x14ac:dyDescent="0.4">
      <c r="AB827" s="2286"/>
      <c r="AC827" s="2286"/>
    </row>
    <row r="828" spans="28:29" x14ac:dyDescent="0.4">
      <c r="AB828" s="2286"/>
      <c r="AC828" s="2286"/>
    </row>
    <row r="829" spans="28:29" x14ac:dyDescent="0.4">
      <c r="AB829" s="2286"/>
      <c r="AC829" s="2286"/>
    </row>
    <row r="830" spans="28:29" x14ac:dyDescent="0.4">
      <c r="AB830" s="2286"/>
      <c r="AC830" s="2286"/>
    </row>
    <row r="831" spans="28:29" x14ac:dyDescent="0.4">
      <c r="AB831" s="2286"/>
      <c r="AC831" s="2286"/>
    </row>
    <row r="832" spans="28:29" x14ac:dyDescent="0.4">
      <c r="AB832" s="2286"/>
      <c r="AC832" s="2286"/>
    </row>
    <row r="833" spans="28:29" x14ac:dyDescent="0.4">
      <c r="AB833" s="2286"/>
      <c r="AC833" s="2286"/>
    </row>
    <row r="834" spans="28:29" x14ac:dyDescent="0.4">
      <c r="AB834" s="2286"/>
      <c r="AC834" s="2286"/>
    </row>
    <row r="835" spans="28:29" x14ac:dyDescent="0.4">
      <c r="AB835" s="2286"/>
      <c r="AC835" s="2286"/>
    </row>
    <row r="836" spans="28:29" x14ac:dyDescent="0.4">
      <c r="AB836" s="2286"/>
      <c r="AC836" s="2286"/>
    </row>
    <row r="837" spans="28:29" x14ac:dyDescent="0.4">
      <c r="AB837" s="2286"/>
      <c r="AC837" s="2286"/>
    </row>
    <row r="838" spans="28:29" x14ac:dyDescent="0.4">
      <c r="AB838" s="2286"/>
      <c r="AC838" s="2286"/>
    </row>
    <row r="839" spans="28:29" x14ac:dyDescent="0.4">
      <c r="AB839" s="2286"/>
      <c r="AC839" s="2286"/>
    </row>
    <row r="840" spans="28:29" x14ac:dyDescent="0.4">
      <c r="AB840" s="2286"/>
      <c r="AC840" s="2286"/>
    </row>
    <row r="841" spans="28:29" x14ac:dyDescent="0.4">
      <c r="AB841" s="2286"/>
      <c r="AC841" s="2286"/>
    </row>
    <row r="842" spans="28:29" x14ac:dyDescent="0.4">
      <c r="AB842" s="2286"/>
      <c r="AC842" s="2286"/>
    </row>
    <row r="843" spans="28:29" x14ac:dyDescent="0.4">
      <c r="AB843" s="2286"/>
      <c r="AC843" s="2286"/>
    </row>
    <row r="844" spans="28:29" x14ac:dyDescent="0.4">
      <c r="AB844" s="2286"/>
      <c r="AC844" s="2286"/>
    </row>
    <row r="845" spans="28:29" x14ac:dyDescent="0.4">
      <c r="AB845" s="2286"/>
      <c r="AC845" s="2286"/>
    </row>
    <row r="846" spans="28:29" x14ac:dyDescent="0.4">
      <c r="AB846" s="2286"/>
      <c r="AC846" s="2286"/>
    </row>
    <row r="847" spans="28:29" x14ac:dyDescent="0.4">
      <c r="AB847" s="2286"/>
      <c r="AC847" s="2286"/>
    </row>
    <row r="848" spans="28:29" x14ac:dyDescent="0.4">
      <c r="AB848" s="2286"/>
      <c r="AC848" s="2286"/>
    </row>
    <row r="849" spans="28:29" x14ac:dyDescent="0.4">
      <c r="AB849" s="2286"/>
      <c r="AC849" s="2286"/>
    </row>
    <row r="850" spans="28:29" x14ac:dyDescent="0.4">
      <c r="AB850" s="2286"/>
      <c r="AC850" s="2286"/>
    </row>
    <row r="851" spans="28:29" x14ac:dyDescent="0.4">
      <c r="AB851" s="2286"/>
      <c r="AC851" s="2286"/>
    </row>
    <row r="852" spans="28:29" x14ac:dyDescent="0.4">
      <c r="AB852" s="2286"/>
      <c r="AC852" s="2286"/>
    </row>
    <row r="853" spans="28:29" x14ac:dyDescent="0.4">
      <c r="AB853" s="2286"/>
      <c r="AC853" s="2286"/>
    </row>
    <row r="854" spans="28:29" x14ac:dyDescent="0.4">
      <c r="AB854" s="2286"/>
      <c r="AC854" s="2286"/>
    </row>
    <row r="855" spans="28:29" x14ac:dyDescent="0.4">
      <c r="AB855" s="2286"/>
      <c r="AC855" s="2286"/>
    </row>
    <row r="856" spans="28:29" x14ac:dyDescent="0.4">
      <c r="AB856" s="2286"/>
      <c r="AC856" s="2286"/>
    </row>
    <row r="857" spans="28:29" x14ac:dyDescent="0.4">
      <c r="AB857" s="2286"/>
      <c r="AC857" s="2286"/>
    </row>
    <row r="858" spans="28:29" x14ac:dyDescent="0.4">
      <c r="AB858" s="2286"/>
      <c r="AC858" s="2286"/>
    </row>
    <row r="859" spans="28:29" x14ac:dyDescent="0.4">
      <c r="AB859" s="2286"/>
      <c r="AC859" s="2286"/>
    </row>
    <row r="860" spans="28:29" x14ac:dyDescent="0.4">
      <c r="AB860" s="2286"/>
      <c r="AC860" s="2286"/>
    </row>
    <row r="861" spans="28:29" x14ac:dyDescent="0.4">
      <c r="AB861" s="2286"/>
      <c r="AC861" s="2286"/>
    </row>
    <row r="862" spans="28:29" x14ac:dyDescent="0.4">
      <c r="AB862" s="2286"/>
      <c r="AC862" s="2286"/>
    </row>
    <row r="863" spans="28:29" x14ac:dyDescent="0.4">
      <c r="AB863" s="2286"/>
      <c r="AC863" s="2286"/>
    </row>
    <row r="864" spans="28:29" x14ac:dyDescent="0.4">
      <c r="AB864" s="2286"/>
      <c r="AC864" s="2286"/>
    </row>
    <row r="865" spans="28:29" x14ac:dyDescent="0.4">
      <c r="AB865" s="2286"/>
      <c r="AC865" s="2286"/>
    </row>
    <row r="866" spans="28:29" x14ac:dyDescent="0.4">
      <c r="AB866" s="2286"/>
      <c r="AC866" s="2286"/>
    </row>
    <row r="867" spans="28:29" x14ac:dyDescent="0.4">
      <c r="AB867" s="2286"/>
      <c r="AC867" s="2286"/>
    </row>
    <row r="868" spans="28:29" x14ac:dyDescent="0.4">
      <c r="AB868" s="2286"/>
      <c r="AC868" s="2286"/>
    </row>
    <row r="869" spans="28:29" x14ac:dyDescent="0.4">
      <c r="AB869" s="2286"/>
      <c r="AC869" s="2286"/>
    </row>
    <row r="870" spans="28:29" x14ac:dyDescent="0.4">
      <c r="AB870" s="2286"/>
      <c r="AC870" s="2286"/>
    </row>
    <row r="871" spans="28:29" x14ac:dyDescent="0.4">
      <c r="AB871" s="2286"/>
      <c r="AC871" s="2286"/>
    </row>
    <row r="872" spans="28:29" x14ac:dyDescent="0.4">
      <c r="AB872" s="2286"/>
      <c r="AC872" s="2286"/>
    </row>
    <row r="873" spans="28:29" x14ac:dyDescent="0.4">
      <c r="AB873" s="2286"/>
      <c r="AC873" s="2286"/>
    </row>
    <row r="874" spans="28:29" x14ac:dyDescent="0.4">
      <c r="AB874" s="2286"/>
      <c r="AC874" s="2286"/>
    </row>
    <row r="875" spans="28:29" x14ac:dyDescent="0.4">
      <c r="AB875" s="2286"/>
      <c r="AC875" s="2286"/>
    </row>
    <row r="876" spans="28:29" x14ac:dyDescent="0.4">
      <c r="AB876" s="2286"/>
      <c r="AC876" s="2286"/>
    </row>
    <row r="877" spans="28:29" x14ac:dyDescent="0.4">
      <c r="AB877" s="2286"/>
      <c r="AC877" s="2286"/>
    </row>
    <row r="878" spans="28:29" x14ac:dyDescent="0.4">
      <c r="AB878" s="2286"/>
      <c r="AC878" s="2286"/>
    </row>
    <row r="879" spans="28:29" x14ac:dyDescent="0.4">
      <c r="AB879" s="2286"/>
      <c r="AC879" s="2286"/>
    </row>
    <row r="880" spans="28:29" x14ac:dyDescent="0.4">
      <c r="AB880" s="2286"/>
      <c r="AC880" s="2286"/>
    </row>
    <row r="881" spans="28:29" x14ac:dyDescent="0.4">
      <c r="AB881" s="2286"/>
      <c r="AC881" s="2286"/>
    </row>
    <row r="882" spans="28:29" x14ac:dyDescent="0.4">
      <c r="AB882" s="2286"/>
      <c r="AC882" s="2286"/>
    </row>
    <row r="883" spans="28:29" x14ac:dyDescent="0.4">
      <c r="AB883" s="2286"/>
      <c r="AC883" s="2286"/>
    </row>
    <row r="884" spans="28:29" x14ac:dyDescent="0.4">
      <c r="AB884" s="2286"/>
      <c r="AC884" s="2286"/>
    </row>
    <row r="885" spans="28:29" x14ac:dyDescent="0.4">
      <c r="AB885" s="2286"/>
      <c r="AC885" s="2286"/>
    </row>
    <row r="886" spans="28:29" x14ac:dyDescent="0.4">
      <c r="AB886" s="2286"/>
      <c r="AC886" s="2286"/>
    </row>
    <row r="887" spans="28:29" x14ac:dyDescent="0.4">
      <c r="AB887" s="2286"/>
      <c r="AC887" s="2286"/>
    </row>
    <row r="888" spans="28:29" x14ac:dyDescent="0.4">
      <c r="AB888" s="2286"/>
      <c r="AC888" s="2286"/>
    </row>
    <row r="889" spans="28:29" x14ac:dyDescent="0.4">
      <c r="AB889" s="2286"/>
      <c r="AC889" s="2286"/>
    </row>
    <row r="890" spans="28:29" x14ac:dyDescent="0.4">
      <c r="AB890" s="2286"/>
      <c r="AC890" s="2286"/>
    </row>
    <row r="891" spans="28:29" x14ac:dyDescent="0.4">
      <c r="AB891" s="2286"/>
      <c r="AC891" s="2286"/>
    </row>
    <row r="892" spans="28:29" x14ac:dyDescent="0.4">
      <c r="AB892" s="2286"/>
      <c r="AC892" s="2286"/>
    </row>
    <row r="893" spans="28:29" x14ac:dyDescent="0.4">
      <c r="AB893" s="2286"/>
      <c r="AC893" s="2286"/>
    </row>
    <row r="894" spans="28:29" x14ac:dyDescent="0.4">
      <c r="AB894" s="2286"/>
      <c r="AC894" s="2286"/>
    </row>
    <row r="895" spans="28:29" x14ac:dyDescent="0.4">
      <c r="AB895" s="2286"/>
      <c r="AC895" s="2286"/>
    </row>
    <row r="896" spans="28:29" x14ac:dyDescent="0.4">
      <c r="AB896" s="2286"/>
      <c r="AC896" s="2286"/>
    </row>
    <row r="897" spans="28:29" x14ac:dyDescent="0.4">
      <c r="AB897" s="2286"/>
      <c r="AC897" s="2286"/>
    </row>
    <row r="898" spans="28:29" x14ac:dyDescent="0.4">
      <c r="AB898" s="2286"/>
      <c r="AC898" s="2286"/>
    </row>
    <row r="899" spans="28:29" x14ac:dyDescent="0.4">
      <c r="AB899" s="2286"/>
      <c r="AC899" s="2286"/>
    </row>
    <row r="900" spans="28:29" x14ac:dyDescent="0.4">
      <c r="AB900" s="2286"/>
      <c r="AC900" s="2286"/>
    </row>
    <row r="901" spans="28:29" x14ac:dyDescent="0.4">
      <c r="AB901" s="2286"/>
      <c r="AC901" s="2286"/>
    </row>
    <row r="902" spans="28:29" x14ac:dyDescent="0.4">
      <c r="AB902" s="2286"/>
      <c r="AC902" s="2286"/>
    </row>
    <row r="903" spans="28:29" x14ac:dyDescent="0.4">
      <c r="AB903" s="2286"/>
      <c r="AC903" s="2286"/>
    </row>
    <row r="904" spans="28:29" x14ac:dyDescent="0.4">
      <c r="AB904" s="2286"/>
      <c r="AC904" s="2286"/>
    </row>
    <row r="905" spans="28:29" x14ac:dyDescent="0.4">
      <c r="AB905" s="2286"/>
      <c r="AC905" s="2286"/>
    </row>
    <row r="906" spans="28:29" x14ac:dyDescent="0.4">
      <c r="AB906" s="2286"/>
      <c r="AC906" s="2286"/>
    </row>
    <row r="907" spans="28:29" x14ac:dyDescent="0.4">
      <c r="AB907" s="2286"/>
      <c r="AC907" s="2286"/>
    </row>
    <row r="908" spans="28:29" x14ac:dyDescent="0.4">
      <c r="AB908" s="2286"/>
      <c r="AC908" s="2286"/>
    </row>
    <row r="909" spans="28:29" x14ac:dyDescent="0.4">
      <c r="AB909" s="2286"/>
      <c r="AC909" s="2286"/>
    </row>
    <row r="910" spans="28:29" x14ac:dyDescent="0.4">
      <c r="AB910" s="2286"/>
      <c r="AC910" s="2286"/>
    </row>
    <row r="911" spans="28:29" x14ac:dyDescent="0.4">
      <c r="AB911" s="2286"/>
      <c r="AC911" s="2286"/>
    </row>
    <row r="912" spans="28:29" x14ac:dyDescent="0.4">
      <c r="AB912" s="2286"/>
      <c r="AC912" s="2286"/>
    </row>
    <row r="913" spans="28:29" x14ac:dyDescent="0.4">
      <c r="AB913" s="2286"/>
      <c r="AC913" s="2286"/>
    </row>
    <row r="914" spans="28:29" x14ac:dyDescent="0.4">
      <c r="AB914" s="2286"/>
      <c r="AC914" s="2286"/>
    </row>
    <row r="915" spans="28:29" x14ac:dyDescent="0.4">
      <c r="AB915" s="2286"/>
      <c r="AC915" s="2286"/>
    </row>
    <row r="916" spans="28:29" x14ac:dyDescent="0.4">
      <c r="AB916" s="2286"/>
      <c r="AC916" s="2286"/>
    </row>
    <row r="917" spans="28:29" x14ac:dyDescent="0.4">
      <c r="AB917" s="2286"/>
      <c r="AC917" s="2286"/>
    </row>
    <row r="918" spans="28:29" x14ac:dyDescent="0.4">
      <c r="AB918" s="2286"/>
      <c r="AC918" s="2286"/>
    </row>
    <row r="919" spans="28:29" x14ac:dyDescent="0.4">
      <c r="AB919" s="2286"/>
      <c r="AC919" s="2286"/>
    </row>
    <row r="920" spans="28:29" x14ac:dyDescent="0.4">
      <c r="AB920" s="2286"/>
      <c r="AC920" s="2286"/>
    </row>
    <row r="921" spans="28:29" x14ac:dyDescent="0.4">
      <c r="AB921" s="2286"/>
      <c r="AC921" s="2286"/>
    </row>
    <row r="922" spans="28:29" x14ac:dyDescent="0.4">
      <c r="AB922" s="2286"/>
      <c r="AC922" s="2286"/>
    </row>
    <row r="923" spans="28:29" x14ac:dyDescent="0.4">
      <c r="AB923" s="2286"/>
      <c r="AC923" s="2286"/>
    </row>
    <row r="924" spans="28:29" x14ac:dyDescent="0.4">
      <c r="AB924" s="2286"/>
      <c r="AC924" s="2286"/>
    </row>
    <row r="925" spans="28:29" x14ac:dyDescent="0.4">
      <c r="AB925" s="2286"/>
      <c r="AC925" s="2286"/>
    </row>
    <row r="926" spans="28:29" x14ac:dyDescent="0.4">
      <c r="AB926" s="2286"/>
      <c r="AC926" s="2286"/>
    </row>
    <row r="927" spans="28:29" x14ac:dyDescent="0.4">
      <c r="AB927" s="2286"/>
      <c r="AC927" s="2286"/>
    </row>
    <row r="928" spans="28:29" x14ac:dyDescent="0.4">
      <c r="AB928" s="2286"/>
      <c r="AC928" s="2286"/>
    </row>
    <row r="929" spans="28:29" x14ac:dyDescent="0.4">
      <c r="AB929" s="2286"/>
      <c r="AC929" s="2286"/>
    </row>
    <row r="930" spans="28:29" x14ac:dyDescent="0.4">
      <c r="AB930" s="2286"/>
      <c r="AC930" s="2286"/>
    </row>
    <row r="931" spans="28:29" x14ac:dyDescent="0.4">
      <c r="AB931" s="2286"/>
      <c r="AC931" s="2286"/>
    </row>
    <row r="932" spans="28:29" x14ac:dyDescent="0.4">
      <c r="AB932" s="2286"/>
      <c r="AC932" s="2286"/>
    </row>
    <row r="933" spans="28:29" x14ac:dyDescent="0.4">
      <c r="AB933" s="2286"/>
      <c r="AC933" s="2286"/>
    </row>
    <row r="934" spans="28:29" x14ac:dyDescent="0.4">
      <c r="AB934" s="2286"/>
      <c r="AC934" s="2286"/>
    </row>
    <row r="935" spans="28:29" x14ac:dyDescent="0.4">
      <c r="AB935" s="2286"/>
      <c r="AC935" s="2286"/>
    </row>
    <row r="936" spans="28:29" x14ac:dyDescent="0.4">
      <c r="AB936" s="2286"/>
      <c r="AC936" s="2286"/>
    </row>
    <row r="937" spans="28:29" x14ac:dyDescent="0.4">
      <c r="AB937" s="2286"/>
      <c r="AC937" s="2286"/>
    </row>
    <row r="938" spans="28:29" x14ac:dyDescent="0.4">
      <c r="AB938" s="2286"/>
      <c r="AC938" s="2286"/>
    </row>
    <row r="939" spans="28:29" x14ac:dyDescent="0.4">
      <c r="AB939" s="2286"/>
      <c r="AC939" s="2286"/>
    </row>
    <row r="940" spans="28:29" x14ac:dyDescent="0.4">
      <c r="AB940" s="2286"/>
      <c r="AC940" s="2286"/>
    </row>
    <row r="941" spans="28:29" x14ac:dyDescent="0.4">
      <c r="AB941" s="2286"/>
      <c r="AC941" s="2286"/>
    </row>
    <row r="942" spans="28:29" x14ac:dyDescent="0.4">
      <c r="AB942" s="2286"/>
      <c r="AC942" s="2286"/>
    </row>
    <row r="943" spans="28:29" x14ac:dyDescent="0.4">
      <c r="AB943" s="2286"/>
      <c r="AC943" s="2286"/>
    </row>
    <row r="944" spans="28:29" x14ac:dyDescent="0.4">
      <c r="AB944" s="2286"/>
      <c r="AC944" s="2286"/>
    </row>
    <row r="945" spans="28:29" x14ac:dyDescent="0.4">
      <c r="AB945" s="2286"/>
      <c r="AC945" s="2286"/>
    </row>
    <row r="946" spans="28:29" x14ac:dyDescent="0.4">
      <c r="AB946" s="2286"/>
      <c r="AC946" s="2286"/>
    </row>
    <row r="947" spans="28:29" x14ac:dyDescent="0.4">
      <c r="AB947" s="2286"/>
      <c r="AC947" s="2286"/>
    </row>
    <row r="948" spans="28:29" x14ac:dyDescent="0.4">
      <c r="AB948" s="2286"/>
      <c r="AC948" s="2286"/>
    </row>
    <row r="949" spans="28:29" x14ac:dyDescent="0.4">
      <c r="AB949" s="2286"/>
      <c r="AC949" s="2286"/>
    </row>
    <row r="950" spans="28:29" x14ac:dyDescent="0.4">
      <c r="AB950" s="2286"/>
      <c r="AC950" s="2286"/>
    </row>
    <row r="951" spans="28:29" x14ac:dyDescent="0.4">
      <c r="AB951" s="2286"/>
      <c r="AC951" s="2286"/>
    </row>
    <row r="952" spans="28:29" x14ac:dyDescent="0.4">
      <c r="AB952" s="2286"/>
      <c r="AC952" s="2286"/>
    </row>
    <row r="953" spans="28:29" x14ac:dyDescent="0.4">
      <c r="AB953" s="2286"/>
      <c r="AC953" s="2286"/>
    </row>
    <row r="954" spans="28:29" x14ac:dyDescent="0.4">
      <c r="AB954" s="2286"/>
      <c r="AC954" s="2286"/>
    </row>
    <row r="955" spans="28:29" x14ac:dyDescent="0.4">
      <c r="AB955" s="2286"/>
      <c r="AC955" s="2286"/>
    </row>
    <row r="956" spans="28:29" x14ac:dyDescent="0.4">
      <c r="AB956" s="2286"/>
      <c r="AC956" s="2286"/>
    </row>
    <row r="957" spans="28:29" x14ac:dyDescent="0.4">
      <c r="AB957" s="2286"/>
      <c r="AC957" s="2286"/>
    </row>
    <row r="958" spans="28:29" x14ac:dyDescent="0.4">
      <c r="AB958" s="2286"/>
      <c r="AC958" s="2286"/>
    </row>
    <row r="959" spans="28:29" x14ac:dyDescent="0.4">
      <c r="AB959" s="2286"/>
      <c r="AC959" s="2286"/>
    </row>
    <row r="960" spans="28:29" x14ac:dyDescent="0.4">
      <c r="AB960" s="2286"/>
      <c r="AC960" s="2286"/>
    </row>
    <row r="961" spans="28:29" x14ac:dyDescent="0.4">
      <c r="AB961" s="2286"/>
      <c r="AC961" s="2286"/>
    </row>
    <row r="962" spans="28:29" x14ac:dyDescent="0.4">
      <c r="AB962" s="2286"/>
      <c r="AC962" s="2286"/>
    </row>
    <row r="963" spans="28:29" x14ac:dyDescent="0.4">
      <c r="AB963" s="2286"/>
      <c r="AC963" s="2286"/>
    </row>
    <row r="964" spans="28:29" x14ac:dyDescent="0.4">
      <c r="AB964" s="2286"/>
      <c r="AC964" s="2286"/>
    </row>
    <row r="965" spans="28:29" x14ac:dyDescent="0.4">
      <c r="AB965" s="2286"/>
      <c r="AC965" s="2286"/>
    </row>
    <row r="966" spans="28:29" x14ac:dyDescent="0.4">
      <c r="AB966" s="2286"/>
      <c r="AC966" s="2286"/>
    </row>
    <row r="967" spans="28:29" x14ac:dyDescent="0.4">
      <c r="AB967" s="2286"/>
      <c r="AC967" s="2286"/>
    </row>
    <row r="968" spans="28:29" x14ac:dyDescent="0.4">
      <c r="AB968" s="2286"/>
      <c r="AC968" s="2286"/>
    </row>
    <row r="969" spans="28:29" x14ac:dyDescent="0.4">
      <c r="AB969" s="2286"/>
      <c r="AC969" s="2286"/>
    </row>
    <row r="970" spans="28:29" x14ac:dyDescent="0.4">
      <c r="AB970" s="2286"/>
      <c r="AC970" s="2286"/>
    </row>
    <row r="971" spans="28:29" x14ac:dyDescent="0.4">
      <c r="AB971" s="2286"/>
      <c r="AC971" s="2286"/>
    </row>
    <row r="972" spans="28:29" x14ac:dyDescent="0.4">
      <c r="AB972" s="2286"/>
      <c r="AC972" s="2286"/>
    </row>
    <row r="973" spans="28:29" x14ac:dyDescent="0.4">
      <c r="AB973" s="2286"/>
      <c r="AC973" s="2286"/>
    </row>
    <row r="974" spans="28:29" x14ac:dyDescent="0.4">
      <c r="AB974" s="2286"/>
      <c r="AC974" s="2286"/>
    </row>
    <row r="975" spans="28:29" x14ac:dyDescent="0.4">
      <c r="AB975" s="2286"/>
      <c r="AC975" s="2286"/>
    </row>
    <row r="976" spans="28:29" x14ac:dyDescent="0.4">
      <c r="AB976" s="2286"/>
      <c r="AC976" s="2286"/>
    </row>
    <row r="977" spans="28:29" x14ac:dyDescent="0.4">
      <c r="AB977" s="2286"/>
      <c r="AC977" s="2286"/>
    </row>
    <row r="978" spans="28:29" x14ac:dyDescent="0.4">
      <c r="AB978" s="2286"/>
      <c r="AC978" s="2286"/>
    </row>
    <row r="979" spans="28:29" x14ac:dyDescent="0.4">
      <c r="AB979" s="2286"/>
      <c r="AC979" s="2286"/>
    </row>
    <row r="980" spans="28:29" x14ac:dyDescent="0.4">
      <c r="AB980" s="2286"/>
      <c r="AC980" s="2286"/>
    </row>
    <row r="981" spans="28:29" x14ac:dyDescent="0.4">
      <c r="AB981" s="2286"/>
      <c r="AC981" s="2286"/>
    </row>
    <row r="982" spans="28:29" x14ac:dyDescent="0.4">
      <c r="AB982" s="2286"/>
      <c r="AC982" s="2286"/>
    </row>
    <row r="983" spans="28:29" x14ac:dyDescent="0.4">
      <c r="AB983" s="2286"/>
      <c r="AC983" s="2286"/>
    </row>
    <row r="984" spans="28:29" x14ac:dyDescent="0.4">
      <c r="AB984" s="2286"/>
      <c r="AC984" s="2286"/>
    </row>
    <row r="985" spans="28:29" x14ac:dyDescent="0.4">
      <c r="AB985" s="2286"/>
      <c r="AC985" s="2286"/>
    </row>
    <row r="986" spans="28:29" x14ac:dyDescent="0.4">
      <c r="AB986" s="2286"/>
      <c r="AC986" s="2286"/>
    </row>
    <row r="987" spans="28:29" x14ac:dyDescent="0.4">
      <c r="AB987" s="2286"/>
      <c r="AC987" s="2286"/>
    </row>
    <row r="988" spans="28:29" x14ac:dyDescent="0.4">
      <c r="AB988" s="2286"/>
      <c r="AC988" s="2286"/>
    </row>
    <row r="989" spans="28:29" x14ac:dyDescent="0.4">
      <c r="AB989" s="2286"/>
      <c r="AC989" s="2286"/>
    </row>
    <row r="990" spans="28:29" x14ac:dyDescent="0.4">
      <c r="AB990" s="2286"/>
      <c r="AC990" s="2286"/>
    </row>
    <row r="991" spans="28:29" x14ac:dyDescent="0.4">
      <c r="AB991" s="2286"/>
      <c r="AC991" s="2286"/>
    </row>
    <row r="992" spans="28:29" x14ac:dyDescent="0.4">
      <c r="AB992" s="2286"/>
      <c r="AC992" s="2286"/>
    </row>
    <row r="993" spans="28:29" x14ac:dyDescent="0.4">
      <c r="AB993" s="2286"/>
      <c r="AC993" s="2286"/>
    </row>
    <row r="994" spans="28:29" x14ac:dyDescent="0.4">
      <c r="AB994" s="2286"/>
      <c r="AC994" s="2286"/>
    </row>
    <row r="995" spans="28:29" x14ac:dyDescent="0.4">
      <c r="AB995" s="2286"/>
      <c r="AC995" s="2286"/>
    </row>
    <row r="996" spans="28:29" x14ac:dyDescent="0.4">
      <c r="AB996" s="2286"/>
      <c r="AC996" s="2286"/>
    </row>
    <row r="997" spans="28:29" x14ac:dyDescent="0.4">
      <c r="AB997" s="2286"/>
      <c r="AC997" s="2286"/>
    </row>
    <row r="998" spans="28:29" x14ac:dyDescent="0.4">
      <c r="AB998" s="2286"/>
      <c r="AC998" s="2286"/>
    </row>
    <row r="999" spans="28:29" x14ac:dyDescent="0.4">
      <c r="AB999" s="2286"/>
      <c r="AC999" s="2286"/>
    </row>
    <row r="1000" spans="28:29" x14ac:dyDescent="0.4">
      <c r="AB1000" s="2286"/>
      <c r="AC1000" s="2286"/>
    </row>
    <row r="1001" spans="28:29" x14ac:dyDescent="0.4">
      <c r="AB1001" s="2286"/>
      <c r="AC1001" s="2286"/>
    </row>
    <row r="1002" spans="28:29" x14ac:dyDescent="0.4">
      <c r="AB1002" s="2286"/>
      <c r="AC1002" s="2286"/>
    </row>
    <row r="1003" spans="28:29" x14ac:dyDescent="0.4">
      <c r="AB1003" s="2286"/>
      <c r="AC1003" s="2286"/>
    </row>
    <row r="1004" spans="28:29" x14ac:dyDescent="0.4">
      <c r="AB1004" s="2286"/>
      <c r="AC1004" s="2286"/>
    </row>
    <row r="1005" spans="28:29" x14ac:dyDescent="0.4">
      <c r="AB1005" s="2286"/>
      <c r="AC1005" s="2286"/>
    </row>
    <row r="1006" spans="28:29" x14ac:dyDescent="0.4">
      <c r="AB1006" s="2286"/>
      <c r="AC1006" s="2286"/>
    </row>
    <row r="1007" spans="28:29" x14ac:dyDescent="0.4">
      <c r="AB1007" s="2286"/>
      <c r="AC1007" s="2286"/>
    </row>
    <row r="1008" spans="28:29" x14ac:dyDescent="0.4">
      <c r="AB1008" s="2286"/>
      <c r="AC1008" s="2286"/>
    </row>
    <row r="1009" spans="28:29" x14ac:dyDescent="0.4">
      <c r="AB1009" s="2286"/>
      <c r="AC1009" s="2286"/>
    </row>
    <row r="1010" spans="28:29" x14ac:dyDescent="0.4">
      <c r="AB1010" s="2286"/>
      <c r="AC1010" s="2286"/>
    </row>
    <row r="1011" spans="28:29" x14ac:dyDescent="0.4">
      <c r="AB1011" s="2286"/>
      <c r="AC1011" s="2286"/>
    </row>
    <row r="1012" spans="28:29" x14ac:dyDescent="0.4">
      <c r="AB1012" s="2286"/>
      <c r="AC1012" s="2286"/>
    </row>
    <row r="1013" spans="28:29" x14ac:dyDescent="0.4">
      <c r="AB1013" s="2286"/>
      <c r="AC1013" s="2286"/>
    </row>
    <row r="1014" spans="28:29" x14ac:dyDescent="0.4">
      <c r="AB1014" s="2286"/>
      <c r="AC1014" s="2286"/>
    </row>
    <row r="1015" spans="28:29" x14ac:dyDescent="0.4">
      <c r="AB1015" s="2286"/>
      <c r="AC1015" s="2286"/>
    </row>
    <row r="1016" spans="28:29" x14ac:dyDescent="0.4">
      <c r="AB1016" s="2286"/>
      <c r="AC1016" s="2286"/>
    </row>
    <row r="1017" spans="28:29" x14ac:dyDescent="0.4">
      <c r="AB1017" s="2286"/>
      <c r="AC1017" s="2286"/>
    </row>
    <row r="1018" spans="28:29" x14ac:dyDescent="0.4">
      <c r="AB1018" s="2286"/>
      <c r="AC1018" s="2286"/>
    </row>
    <row r="1019" spans="28:29" x14ac:dyDescent="0.4">
      <c r="AB1019" s="2286"/>
      <c r="AC1019" s="2286"/>
    </row>
    <row r="1020" spans="28:29" x14ac:dyDescent="0.4">
      <c r="AB1020" s="2286"/>
      <c r="AC1020" s="2286"/>
    </row>
    <row r="1021" spans="28:29" x14ac:dyDescent="0.4">
      <c r="AB1021" s="2286"/>
      <c r="AC1021" s="2286"/>
    </row>
    <row r="1022" spans="28:29" x14ac:dyDescent="0.4">
      <c r="AB1022" s="2286"/>
      <c r="AC1022" s="2286"/>
    </row>
    <row r="1023" spans="28:29" x14ac:dyDescent="0.4">
      <c r="AB1023" s="2286"/>
      <c r="AC1023" s="2286"/>
    </row>
    <row r="1024" spans="28:29" x14ac:dyDescent="0.4">
      <c r="AB1024" s="2286"/>
      <c r="AC1024" s="2286"/>
    </row>
    <row r="1025" spans="28:29" x14ac:dyDescent="0.4">
      <c r="AB1025" s="2286"/>
      <c r="AC1025" s="2286"/>
    </row>
    <row r="1026" spans="28:29" x14ac:dyDescent="0.4">
      <c r="AB1026" s="2286"/>
      <c r="AC1026" s="2286"/>
    </row>
    <row r="1027" spans="28:29" x14ac:dyDescent="0.4">
      <c r="AB1027" s="2286"/>
      <c r="AC1027" s="2286"/>
    </row>
    <row r="1028" spans="28:29" x14ac:dyDescent="0.4">
      <c r="AB1028" s="2286"/>
      <c r="AC1028" s="2286"/>
    </row>
    <row r="1029" spans="28:29" x14ac:dyDescent="0.4">
      <c r="AB1029" s="2286"/>
      <c r="AC1029" s="2286"/>
    </row>
    <row r="1030" spans="28:29" x14ac:dyDescent="0.4">
      <c r="AB1030" s="2286"/>
      <c r="AC1030" s="2286"/>
    </row>
    <row r="1031" spans="28:29" x14ac:dyDescent="0.4">
      <c r="AB1031" s="2286"/>
      <c r="AC1031" s="2286"/>
    </row>
    <row r="1032" spans="28:29" x14ac:dyDescent="0.4">
      <c r="AB1032" s="2286"/>
      <c r="AC1032" s="2286"/>
    </row>
    <row r="1033" spans="28:29" x14ac:dyDescent="0.4">
      <c r="AB1033" s="2286"/>
      <c r="AC1033" s="2286"/>
    </row>
    <row r="1034" spans="28:29" x14ac:dyDescent="0.4">
      <c r="AB1034" s="2286"/>
      <c r="AC1034" s="2286"/>
    </row>
    <row r="1035" spans="28:29" x14ac:dyDescent="0.4">
      <c r="AB1035" s="2286"/>
      <c r="AC1035" s="2286"/>
    </row>
    <row r="1036" spans="28:29" x14ac:dyDescent="0.4">
      <c r="AB1036" s="2286"/>
      <c r="AC1036" s="2286"/>
    </row>
    <row r="1037" spans="28:29" x14ac:dyDescent="0.4">
      <c r="AB1037" s="2286"/>
      <c r="AC1037" s="2286"/>
    </row>
    <row r="1038" spans="28:29" x14ac:dyDescent="0.4">
      <c r="AB1038" s="2286"/>
      <c r="AC1038" s="2286"/>
    </row>
    <row r="1039" spans="28:29" x14ac:dyDescent="0.4">
      <c r="AB1039" s="2286"/>
      <c r="AC1039" s="2286"/>
    </row>
    <row r="1040" spans="28:29" x14ac:dyDescent="0.4">
      <c r="AB1040" s="2286"/>
      <c r="AC1040" s="2286"/>
    </row>
    <row r="1041" spans="28:29" x14ac:dyDescent="0.4">
      <c r="AB1041" s="2286"/>
      <c r="AC1041" s="2286"/>
    </row>
    <row r="1042" spans="28:29" x14ac:dyDescent="0.4">
      <c r="AB1042" s="2286"/>
      <c r="AC1042" s="2286"/>
    </row>
    <row r="1043" spans="28:29" x14ac:dyDescent="0.4">
      <c r="AB1043" s="2286"/>
      <c r="AC1043" s="2286"/>
    </row>
    <row r="1044" spans="28:29" x14ac:dyDescent="0.4">
      <c r="AB1044" s="2286"/>
      <c r="AC1044" s="2286"/>
    </row>
    <row r="1045" spans="28:29" x14ac:dyDescent="0.4">
      <c r="AB1045" s="2286"/>
      <c r="AC1045" s="2286"/>
    </row>
    <row r="1046" spans="28:29" x14ac:dyDescent="0.4">
      <c r="AB1046" s="2286"/>
      <c r="AC1046" s="2286"/>
    </row>
    <row r="1047" spans="28:29" x14ac:dyDescent="0.4">
      <c r="AB1047" s="2286"/>
      <c r="AC1047" s="2286"/>
    </row>
    <row r="1048" spans="28:29" x14ac:dyDescent="0.4">
      <c r="AB1048" s="2286"/>
      <c r="AC1048" s="2286"/>
    </row>
    <row r="1049" spans="28:29" x14ac:dyDescent="0.4">
      <c r="AB1049" s="2286"/>
      <c r="AC1049" s="2286"/>
    </row>
    <row r="1050" spans="28:29" x14ac:dyDescent="0.4">
      <c r="AB1050" s="2286"/>
      <c r="AC1050" s="2286"/>
    </row>
    <row r="1051" spans="28:29" x14ac:dyDescent="0.4">
      <c r="AB1051" s="2286"/>
      <c r="AC1051" s="2286"/>
    </row>
    <row r="1052" spans="28:29" x14ac:dyDescent="0.4">
      <c r="AB1052" s="2286"/>
      <c r="AC1052" s="2286"/>
    </row>
    <row r="1053" spans="28:29" x14ac:dyDescent="0.4">
      <c r="AB1053" s="2286"/>
      <c r="AC1053" s="2286"/>
    </row>
    <row r="1054" spans="28:29" x14ac:dyDescent="0.4">
      <c r="AB1054" s="2286"/>
      <c r="AC1054" s="2286"/>
    </row>
    <row r="1055" spans="28:29" x14ac:dyDescent="0.4">
      <c r="AB1055" s="2286"/>
      <c r="AC1055" s="2286"/>
    </row>
    <row r="1056" spans="28:29" x14ac:dyDescent="0.4">
      <c r="AB1056" s="2286"/>
      <c r="AC1056" s="2286"/>
    </row>
    <row r="1057" spans="28:29" x14ac:dyDescent="0.4">
      <c r="AB1057" s="2286"/>
      <c r="AC1057" s="2286"/>
    </row>
    <row r="1058" spans="28:29" x14ac:dyDescent="0.4">
      <c r="AB1058" s="2286"/>
      <c r="AC1058" s="2286"/>
    </row>
    <row r="1059" spans="28:29" x14ac:dyDescent="0.4">
      <c r="AB1059" s="2286"/>
      <c r="AC1059" s="2286"/>
    </row>
    <row r="1060" spans="28:29" x14ac:dyDescent="0.4">
      <c r="AB1060" s="2286"/>
      <c r="AC1060" s="2286"/>
    </row>
    <row r="1061" spans="28:29" x14ac:dyDescent="0.4">
      <c r="AB1061" s="2286"/>
      <c r="AC1061" s="2286"/>
    </row>
    <row r="1062" spans="28:29" x14ac:dyDescent="0.4">
      <c r="AB1062" s="2286"/>
      <c r="AC1062" s="2286"/>
    </row>
    <row r="1063" spans="28:29" x14ac:dyDescent="0.4">
      <c r="AB1063" s="2286"/>
      <c r="AC1063" s="2286"/>
    </row>
    <row r="1064" spans="28:29" x14ac:dyDescent="0.4">
      <c r="AB1064" s="2286"/>
      <c r="AC1064" s="2286"/>
    </row>
    <row r="1065" spans="28:29" x14ac:dyDescent="0.4">
      <c r="AB1065" s="2286"/>
      <c r="AC1065" s="2286"/>
    </row>
    <row r="1066" spans="28:29" x14ac:dyDescent="0.4">
      <c r="AB1066" s="2286"/>
      <c r="AC1066" s="2286"/>
    </row>
    <row r="1067" spans="28:29" x14ac:dyDescent="0.4">
      <c r="AB1067" s="2286"/>
      <c r="AC1067" s="2286"/>
    </row>
    <row r="1068" spans="28:29" x14ac:dyDescent="0.4">
      <c r="AB1068" s="2286"/>
      <c r="AC1068" s="2286"/>
    </row>
    <row r="1069" spans="28:29" x14ac:dyDescent="0.4">
      <c r="AB1069" s="2286"/>
      <c r="AC1069" s="2286"/>
    </row>
    <row r="1070" spans="28:29" x14ac:dyDescent="0.4">
      <c r="AB1070" s="2286"/>
      <c r="AC1070" s="2286"/>
    </row>
    <row r="1071" spans="28:29" x14ac:dyDescent="0.4">
      <c r="AB1071" s="2286"/>
      <c r="AC1071" s="2286"/>
    </row>
    <row r="1072" spans="28:29" x14ac:dyDescent="0.4">
      <c r="AB1072" s="2286"/>
      <c r="AC1072" s="2286"/>
    </row>
    <row r="1073" spans="28:29" x14ac:dyDescent="0.4">
      <c r="AB1073" s="2286"/>
      <c r="AC1073" s="2286"/>
    </row>
    <row r="1074" spans="28:29" x14ac:dyDescent="0.4">
      <c r="AB1074" s="2286"/>
      <c r="AC1074" s="2286"/>
    </row>
    <row r="1075" spans="28:29" x14ac:dyDescent="0.4">
      <c r="AB1075" s="2286"/>
      <c r="AC1075" s="2286"/>
    </row>
    <row r="1076" spans="28:29" x14ac:dyDescent="0.4">
      <c r="AB1076" s="2286"/>
      <c r="AC1076" s="2286"/>
    </row>
    <row r="1077" spans="28:29" x14ac:dyDescent="0.4">
      <c r="AB1077" s="2286"/>
      <c r="AC1077" s="2286"/>
    </row>
    <row r="1078" spans="28:29" x14ac:dyDescent="0.4">
      <c r="AB1078" s="2286"/>
      <c r="AC1078" s="2286"/>
    </row>
    <row r="1079" spans="28:29" x14ac:dyDescent="0.4">
      <c r="AB1079" s="2286"/>
      <c r="AC1079" s="2286"/>
    </row>
    <row r="1080" spans="28:29" x14ac:dyDescent="0.4">
      <c r="AB1080" s="2286"/>
      <c r="AC1080" s="2286"/>
    </row>
    <row r="1081" spans="28:29" x14ac:dyDescent="0.4">
      <c r="AB1081" s="2286"/>
      <c r="AC1081" s="2286"/>
    </row>
    <row r="1082" spans="28:29" x14ac:dyDescent="0.4">
      <c r="AB1082" s="2286"/>
      <c r="AC1082" s="2286"/>
    </row>
    <row r="1083" spans="28:29" x14ac:dyDescent="0.4">
      <c r="AB1083" s="2286"/>
      <c r="AC1083" s="2286"/>
    </row>
    <row r="1084" spans="28:29" x14ac:dyDescent="0.4">
      <c r="AB1084" s="2286"/>
      <c r="AC1084" s="2286"/>
    </row>
    <row r="1085" spans="28:29" x14ac:dyDescent="0.4">
      <c r="AB1085" s="2286"/>
      <c r="AC1085" s="2286"/>
    </row>
    <row r="1086" spans="28:29" x14ac:dyDescent="0.4">
      <c r="AB1086" s="2286"/>
      <c r="AC1086" s="2286"/>
    </row>
    <row r="1087" spans="28:29" x14ac:dyDescent="0.4">
      <c r="AB1087" s="2286"/>
      <c r="AC1087" s="2286"/>
    </row>
    <row r="1088" spans="28:29" x14ac:dyDescent="0.4">
      <c r="AB1088" s="2286"/>
      <c r="AC1088" s="2286"/>
    </row>
    <row r="1089" spans="28:29" x14ac:dyDescent="0.4">
      <c r="AB1089" s="2286"/>
      <c r="AC1089" s="2286"/>
    </row>
    <row r="1090" spans="28:29" x14ac:dyDescent="0.4">
      <c r="AB1090" s="2286"/>
      <c r="AC1090" s="2286"/>
    </row>
    <row r="1091" spans="28:29" x14ac:dyDescent="0.4">
      <c r="AB1091" s="2286"/>
      <c r="AC1091" s="2286"/>
    </row>
    <row r="1092" spans="28:29" x14ac:dyDescent="0.4">
      <c r="AB1092" s="2286"/>
      <c r="AC1092" s="2286"/>
    </row>
    <row r="1093" spans="28:29" x14ac:dyDescent="0.4">
      <c r="AB1093" s="2286"/>
      <c r="AC1093" s="2286"/>
    </row>
    <row r="1094" spans="28:29" x14ac:dyDescent="0.4">
      <c r="AB1094" s="2286"/>
      <c r="AC1094" s="2286"/>
    </row>
    <row r="1095" spans="28:29" x14ac:dyDescent="0.4">
      <c r="AB1095" s="2286"/>
      <c r="AC1095" s="2286"/>
    </row>
    <row r="1096" spans="28:29" x14ac:dyDescent="0.4">
      <c r="AB1096" s="2286"/>
      <c r="AC1096" s="2286"/>
    </row>
    <row r="1097" spans="28:29" x14ac:dyDescent="0.4">
      <c r="AB1097" s="2286"/>
      <c r="AC1097" s="2286"/>
    </row>
    <row r="1098" spans="28:29" x14ac:dyDescent="0.4">
      <c r="AB1098" s="2286"/>
      <c r="AC1098" s="2286"/>
    </row>
    <row r="1099" spans="28:29" x14ac:dyDescent="0.4">
      <c r="AB1099" s="2286"/>
      <c r="AC1099" s="2286"/>
    </row>
    <row r="1100" spans="28:29" x14ac:dyDescent="0.4">
      <c r="AB1100" s="2286"/>
      <c r="AC1100" s="2286"/>
    </row>
    <row r="1101" spans="28:29" x14ac:dyDescent="0.4">
      <c r="AB1101" s="2286"/>
      <c r="AC1101" s="2286"/>
    </row>
    <row r="1102" spans="28:29" x14ac:dyDescent="0.4">
      <c r="AB1102" s="2286"/>
      <c r="AC1102" s="2286"/>
    </row>
    <row r="1103" spans="28:29" x14ac:dyDescent="0.4">
      <c r="AB1103" s="2286"/>
      <c r="AC1103" s="2286"/>
    </row>
    <row r="1104" spans="28:29" x14ac:dyDescent="0.4">
      <c r="AB1104" s="2286"/>
      <c r="AC1104" s="2286"/>
    </row>
    <row r="1105" spans="28:29" x14ac:dyDescent="0.4">
      <c r="AB1105" s="2286"/>
      <c r="AC1105" s="2286"/>
    </row>
    <row r="1106" spans="28:29" x14ac:dyDescent="0.4">
      <c r="AB1106" s="2286"/>
      <c r="AC1106" s="2286"/>
    </row>
    <row r="1107" spans="28:29" x14ac:dyDescent="0.4">
      <c r="AB1107" s="2286"/>
      <c r="AC1107" s="2286"/>
    </row>
    <row r="1108" spans="28:29" x14ac:dyDescent="0.4">
      <c r="AB1108" s="2286"/>
      <c r="AC1108" s="2286"/>
    </row>
    <row r="1109" spans="28:29" x14ac:dyDescent="0.4">
      <c r="AB1109" s="2286"/>
      <c r="AC1109" s="2286"/>
    </row>
    <row r="1110" spans="28:29" x14ac:dyDescent="0.4">
      <c r="AB1110" s="2286"/>
      <c r="AC1110" s="2286"/>
    </row>
    <row r="1111" spans="28:29" x14ac:dyDescent="0.4">
      <c r="AB1111" s="2286"/>
      <c r="AC1111" s="2286"/>
    </row>
    <row r="1112" spans="28:29" x14ac:dyDescent="0.4">
      <c r="AB1112" s="2286"/>
      <c r="AC1112" s="2286"/>
    </row>
    <row r="1113" spans="28:29" x14ac:dyDescent="0.4">
      <c r="AB1113" s="2286"/>
      <c r="AC1113" s="2286"/>
    </row>
    <row r="1114" spans="28:29" x14ac:dyDescent="0.4">
      <c r="AB1114" s="2286"/>
      <c r="AC1114" s="2286"/>
    </row>
    <row r="1115" spans="28:29" x14ac:dyDescent="0.4">
      <c r="AB1115" s="2286"/>
      <c r="AC1115" s="2286"/>
    </row>
    <row r="1116" spans="28:29" x14ac:dyDescent="0.4">
      <c r="AB1116" s="2286"/>
      <c r="AC1116" s="2286"/>
    </row>
    <row r="1117" spans="28:29" x14ac:dyDescent="0.4">
      <c r="AB1117" s="2286"/>
      <c r="AC1117" s="2286"/>
    </row>
    <row r="1118" spans="28:29" x14ac:dyDescent="0.4">
      <c r="AB1118" s="2286"/>
      <c r="AC1118" s="2286"/>
    </row>
    <row r="1119" spans="28:29" x14ac:dyDescent="0.4">
      <c r="AB1119" s="2286"/>
      <c r="AC1119" s="2286"/>
    </row>
    <row r="1120" spans="28:29" x14ac:dyDescent="0.4">
      <c r="AB1120" s="2286"/>
      <c r="AC1120" s="2286"/>
    </row>
    <row r="1121" spans="28:29" x14ac:dyDescent="0.4">
      <c r="AB1121" s="2286"/>
      <c r="AC1121" s="2286"/>
    </row>
    <row r="1122" spans="28:29" x14ac:dyDescent="0.4">
      <c r="AB1122" s="2286"/>
      <c r="AC1122" s="2286"/>
    </row>
    <row r="1123" spans="28:29" x14ac:dyDescent="0.4">
      <c r="AB1123" s="2286"/>
      <c r="AC1123" s="2286"/>
    </row>
    <row r="1124" spans="28:29" x14ac:dyDescent="0.4">
      <c r="AB1124" s="2286"/>
      <c r="AC1124" s="2286"/>
    </row>
    <row r="1125" spans="28:29" x14ac:dyDescent="0.4">
      <c r="AB1125" s="2286"/>
      <c r="AC1125" s="2286"/>
    </row>
    <row r="1126" spans="28:29" x14ac:dyDescent="0.4">
      <c r="AB1126" s="2286"/>
      <c r="AC1126" s="2286"/>
    </row>
    <row r="1127" spans="28:29" x14ac:dyDescent="0.4">
      <c r="AB1127" s="2286"/>
      <c r="AC1127" s="2286"/>
    </row>
    <row r="1128" spans="28:29" x14ac:dyDescent="0.4">
      <c r="AB1128" s="2286"/>
      <c r="AC1128" s="2286"/>
    </row>
    <row r="1129" spans="28:29" x14ac:dyDescent="0.4">
      <c r="AB1129" s="2286"/>
      <c r="AC1129" s="2286"/>
    </row>
    <row r="1130" spans="28:29" x14ac:dyDescent="0.4">
      <c r="AB1130" s="2286"/>
      <c r="AC1130" s="2286"/>
    </row>
    <row r="1131" spans="28:29" x14ac:dyDescent="0.4">
      <c r="AB1131" s="2286"/>
      <c r="AC1131" s="2286"/>
    </row>
    <row r="1132" spans="28:29" x14ac:dyDescent="0.4">
      <c r="AB1132" s="2286"/>
      <c r="AC1132" s="2286"/>
    </row>
    <row r="1133" spans="28:29" x14ac:dyDescent="0.4">
      <c r="AB1133" s="2286"/>
      <c r="AC1133" s="2286"/>
    </row>
    <row r="1134" spans="28:29" x14ac:dyDescent="0.4">
      <c r="AB1134" s="2286"/>
      <c r="AC1134" s="2286"/>
    </row>
    <row r="1135" spans="28:29" x14ac:dyDescent="0.4">
      <c r="AB1135" s="2286"/>
      <c r="AC1135" s="2286"/>
    </row>
    <row r="1136" spans="28:29" x14ac:dyDescent="0.4">
      <c r="AB1136" s="2286"/>
      <c r="AC1136" s="2286"/>
    </row>
    <row r="1137" spans="28:29" x14ac:dyDescent="0.4">
      <c r="AB1137" s="2286"/>
      <c r="AC1137" s="2286"/>
    </row>
    <row r="1138" spans="28:29" x14ac:dyDescent="0.4">
      <c r="AB1138" s="2286"/>
      <c r="AC1138" s="2286"/>
    </row>
    <row r="1139" spans="28:29" x14ac:dyDescent="0.4">
      <c r="AB1139" s="2286"/>
      <c r="AC1139" s="2286"/>
    </row>
    <row r="1140" spans="28:29" x14ac:dyDescent="0.4">
      <c r="AB1140" s="2286"/>
      <c r="AC1140" s="2286"/>
    </row>
    <row r="1141" spans="28:29" x14ac:dyDescent="0.4">
      <c r="AB1141" s="2286"/>
      <c r="AC1141" s="2286"/>
    </row>
    <row r="1142" spans="28:29" x14ac:dyDescent="0.4">
      <c r="AB1142" s="2286"/>
      <c r="AC1142" s="2286"/>
    </row>
    <row r="1143" spans="28:29" x14ac:dyDescent="0.4">
      <c r="AB1143" s="2286"/>
      <c r="AC1143" s="2286"/>
    </row>
    <row r="1144" spans="28:29" x14ac:dyDescent="0.4">
      <c r="AB1144" s="2286"/>
      <c r="AC1144" s="2286"/>
    </row>
    <row r="1145" spans="28:29" x14ac:dyDescent="0.4">
      <c r="AB1145" s="2286"/>
      <c r="AC1145" s="2286"/>
    </row>
    <row r="1146" spans="28:29" x14ac:dyDescent="0.4">
      <c r="AB1146" s="2286"/>
      <c r="AC1146" s="2286"/>
    </row>
    <row r="1147" spans="28:29" x14ac:dyDescent="0.4">
      <c r="AB1147" s="2286"/>
      <c r="AC1147" s="2286"/>
    </row>
    <row r="1148" spans="28:29" x14ac:dyDescent="0.4">
      <c r="AB1148" s="2286"/>
      <c r="AC1148" s="2286"/>
    </row>
    <row r="1149" spans="28:29" x14ac:dyDescent="0.4">
      <c r="AB1149" s="2286"/>
      <c r="AC1149" s="2286"/>
    </row>
    <row r="1150" spans="28:29" x14ac:dyDescent="0.4">
      <c r="AB1150" s="2286"/>
      <c r="AC1150" s="2286"/>
    </row>
    <row r="1151" spans="28:29" x14ac:dyDescent="0.4">
      <c r="AB1151" s="2286"/>
      <c r="AC1151" s="2286"/>
    </row>
    <row r="1152" spans="28:29" x14ac:dyDescent="0.4">
      <c r="AB1152" s="2286"/>
      <c r="AC1152" s="2286"/>
    </row>
    <row r="1153" spans="28:29" x14ac:dyDescent="0.4">
      <c r="AB1153" s="2286"/>
      <c r="AC1153" s="2286"/>
    </row>
    <row r="1154" spans="28:29" x14ac:dyDescent="0.4">
      <c r="AB1154" s="2286"/>
      <c r="AC1154" s="2286"/>
    </row>
    <row r="1155" spans="28:29" x14ac:dyDescent="0.4">
      <c r="AB1155" s="2286"/>
      <c r="AC1155" s="2286"/>
    </row>
    <row r="1156" spans="28:29" x14ac:dyDescent="0.4">
      <c r="AB1156" s="2286"/>
      <c r="AC1156" s="2286"/>
    </row>
    <row r="1157" spans="28:29" x14ac:dyDescent="0.4">
      <c r="AB1157" s="2286"/>
      <c r="AC1157" s="2286"/>
    </row>
    <row r="1158" spans="28:29" x14ac:dyDescent="0.4">
      <c r="AB1158" s="2286"/>
      <c r="AC1158" s="2286"/>
    </row>
    <row r="1159" spans="28:29" x14ac:dyDescent="0.4">
      <c r="AB1159" s="2286"/>
      <c r="AC1159" s="2286"/>
    </row>
    <row r="1160" spans="28:29" x14ac:dyDescent="0.4">
      <c r="AB1160" s="2286"/>
      <c r="AC1160" s="2286"/>
    </row>
    <row r="1161" spans="28:29" x14ac:dyDescent="0.4">
      <c r="AB1161" s="2286"/>
      <c r="AC1161" s="2286"/>
    </row>
    <row r="1162" spans="28:29" x14ac:dyDescent="0.4">
      <c r="AB1162" s="2286"/>
      <c r="AC1162" s="2286"/>
    </row>
    <row r="1163" spans="28:29" x14ac:dyDescent="0.4">
      <c r="AB1163" s="2286"/>
      <c r="AC1163" s="2286"/>
    </row>
    <row r="1164" spans="28:29" x14ac:dyDescent="0.4">
      <c r="AB1164" s="2286"/>
      <c r="AC1164" s="2286"/>
    </row>
    <row r="1165" spans="28:29" x14ac:dyDescent="0.4">
      <c r="AB1165" s="2286"/>
      <c r="AC1165" s="2286"/>
    </row>
    <row r="1166" spans="28:29" x14ac:dyDescent="0.4">
      <c r="AB1166" s="2286"/>
      <c r="AC1166" s="2286"/>
    </row>
    <row r="1167" spans="28:29" x14ac:dyDescent="0.4">
      <c r="AB1167" s="2286"/>
      <c r="AC1167" s="2286"/>
    </row>
    <row r="1168" spans="28:29" x14ac:dyDescent="0.4">
      <c r="AB1168" s="2286"/>
      <c r="AC1168" s="2286"/>
    </row>
    <row r="1169" spans="28:29" x14ac:dyDescent="0.4">
      <c r="AB1169" s="2286"/>
      <c r="AC1169" s="2286"/>
    </row>
    <row r="1170" spans="28:29" x14ac:dyDescent="0.4">
      <c r="AB1170" s="2286"/>
      <c r="AC1170" s="2286"/>
    </row>
    <row r="1171" spans="28:29" x14ac:dyDescent="0.4">
      <c r="AB1171" s="2286"/>
      <c r="AC1171" s="2286"/>
    </row>
    <row r="1172" spans="28:29" x14ac:dyDescent="0.4">
      <c r="AB1172" s="2286"/>
      <c r="AC1172" s="2286"/>
    </row>
    <row r="1173" spans="28:29" x14ac:dyDescent="0.4">
      <c r="AB1173" s="2286"/>
      <c r="AC1173" s="2286"/>
    </row>
    <row r="1174" spans="28:29" x14ac:dyDescent="0.4">
      <c r="AB1174" s="2286"/>
      <c r="AC1174" s="2286"/>
    </row>
    <row r="1175" spans="28:29" x14ac:dyDescent="0.4">
      <c r="AB1175" s="2286"/>
      <c r="AC1175" s="2286"/>
    </row>
    <row r="1176" spans="28:29" x14ac:dyDescent="0.4">
      <c r="AB1176" s="2286"/>
      <c r="AC1176" s="2286"/>
    </row>
    <row r="1177" spans="28:29" x14ac:dyDescent="0.4">
      <c r="AB1177" s="2286"/>
      <c r="AC1177" s="2286"/>
    </row>
    <row r="1178" spans="28:29" x14ac:dyDescent="0.4">
      <c r="AB1178" s="2286"/>
      <c r="AC1178" s="2286"/>
    </row>
    <row r="1179" spans="28:29" x14ac:dyDescent="0.4">
      <c r="AB1179" s="2286"/>
      <c r="AC1179" s="2286"/>
    </row>
    <row r="1180" spans="28:29" x14ac:dyDescent="0.4">
      <c r="AB1180" s="2286"/>
      <c r="AC1180" s="2286"/>
    </row>
    <row r="1181" spans="28:29" x14ac:dyDescent="0.4">
      <c r="AB1181" s="2286"/>
      <c r="AC1181" s="2286"/>
    </row>
    <row r="1182" spans="28:29" x14ac:dyDescent="0.4">
      <c r="AB1182" s="2286"/>
      <c r="AC1182" s="2286"/>
    </row>
    <row r="1183" spans="28:29" x14ac:dyDescent="0.4">
      <c r="AB1183" s="2286"/>
      <c r="AC1183" s="2286"/>
    </row>
    <row r="1184" spans="28:29" x14ac:dyDescent="0.4">
      <c r="AB1184" s="2286"/>
      <c r="AC1184" s="2286"/>
    </row>
    <row r="1185" spans="28:29" x14ac:dyDescent="0.4">
      <c r="AB1185" s="2286"/>
      <c r="AC1185" s="2286"/>
    </row>
    <row r="1186" spans="28:29" x14ac:dyDescent="0.4">
      <c r="AB1186" s="2286"/>
      <c r="AC1186" s="2286"/>
    </row>
    <row r="1187" spans="28:29" x14ac:dyDescent="0.4">
      <c r="AB1187" s="2286"/>
      <c r="AC1187" s="2286"/>
    </row>
    <row r="1188" spans="28:29" x14ac:dyDescent="0.4">
      <c r="AB1188" s="2286"/>
      <c r="AC1188" s="2286"/>
    </row>
    <row r="1189" spans="28:29" x14ac:dyDescent="0.4">
      <c r="AB1189" s="2286"/>
      <c r="AC1189" s="2286"/>
    </row>
    <row r="1190" spans="28:29" x14ac:dyDescent="0.4">
      <c r="AB1190" s="2286"/>
      <c r="AC1190" s="2286"/>
    </row>
    <row r="1191" spans="28:29" x14ac:dyDescent="0.4">
      <c r="AB1191" s="2286"/>
      <c r="AC1191" s="2286"/>
    </row>
    <row r="1192" spans="28:29" x14ac:dyDescent="0.4">
      <c r="AB1192" s="2286"/>
      <c r="AC1192" s="2286"/>
    </row>
    <row r="1193" spans="28:29" x14ac:dyDescent="0.4">
      <c r="AB1193" s="2286"/>
      <c r="AC1193" s="2286"/>
    </row>
    <row r="1194" spans="28:29" x14ac:dyDescent="0.4">
      <c r="AB1194" s="2286"/>
      <c r="AC1194" s="2286"/>
    </row>
    <row r="1195" spans="28:29" x14ac:dyDescent="0.4">
      <c r="AB1195" s="2286"/>
      <c r="AC1195" s="2286"/>
    </row>
    <row r="1196" spans="28:29" x14ac:dyDescent="0.4">
      <c r="AB1196" s="2286"/>
      <c r="AC1196" s="2286"/>
    </row>
    <row r="1197" spans="28:29" x14ac:dyDescent="0.4">
      <c r="AB1197" s="2286"/>
      <c r="AC1197" s="2286"/>
    </row>
    <row r="1198" spans="28:29" x14ac:dyDescent="0.4">
      <c r="AB1198" s="2286"/>
      <c r="AC1198" s="2286"/>
    </row>
    <row r="1199" spans="28:29" x14ac:dyDescent="0.4">
      <c r="AB1199" s="2286"/>
      <c r="AC1199" s="2286"/>
    </row>
    <row r="1200" spans="28:29" x14ac:dyDescent="0.4">
      <c r="AB1200" s="2286"/>
      <c r="AC1200" s="2286"/>
    </row>
    <row r="1201" spans="28:29" x14ac:dyDescent="0.4">
      <c r="AB1201" s="2286"/>
      <c r="AC1201" s="2286"/>
    </row>
    <row r="1202" spans="28:29" x14ac:dyDescent="0.4">
      <c r="AB1202" s="2286"/>
      <c r="AC1202" s="2286"/>
    </row>
    <row r="1203" spans="28:29" x14ac:dyDescent="0.4">
      <c r="AB1203" s="2286"/>
      <c r="AC1203" s="2286"/>
    </row>
    <row r="1204" spans="28:29" x14ac:dyDescent="0.4">
      <c r="AB1204" s="2286"/>
      <c r="AC1204" s="2286"/>
    </row>
    <row r="1205" spans="28:29" x14ac:dyDescent="0.4">
      <c r="AB1205" s="2286"/>
      <c r="AC1205" s="2286"/>
    </row>
    <row r="1206" spans="28:29" x14ac:dyDescent="0.4">
      <c r="AB1206" s="2286"/>
      <c r="AC1206" s="2286"/>
    </row>
    <row r="1207" spans="28:29" x14ac:dyDescent="0.4">
      <c r="AB1207" s="2286"/>
      <c r="AC1207" s="2286"/>
    </row>
    <row r="1208" spans="28:29" x14ac:dyDescent="0.4">
      <c r="AB1208" s="2286"/>
      <c r="AC1208" s="2286"/>
    </row>
    <row r="1209" spans="28:29" x14ac:dyDescent="0.4">
      <c r="AB1209" s="2286"/>
      <c r="AC1209" s="2286"/>
    </row>
    <row r="1210" spans="28:29" x14ac:dyDescent="0.4">
      <c r="AB1210" s="2286"/>
      <c r="AC1210" s="2286"/>
    </row>
    <row r="1211" spans="28:29" x14ac:dyDescent="0.4">
      <c r="AB1211" s="2286"/>
      <c r="AC1211" s="2286"/>
    </row>
    <row r="1212" spans="28:29" x14ac:dyDescent="0.4">
      <c r="AB1212" s="2286"/>
      <c r="AC1212" s="2286"/>
    </row>
    <row r="1213" spans="28:29" x14ac:dyDescent="0.4">
      <c r="AB1213" s="2286"/>
      <c r="AC1213" s="2286"/>
    </row>
    <row r="1214" spans="28:29" x14ac:dyDescent="0.4">
      <c r="AB1214" s="2286"/>
      <c r="AC1214" s="2286"/>
    </row>
    <row r="1215" spans="28:29" x14ac:dyDescent="0.4">
      <c r="AB1215" s="2286"/>
      <c r="AC1215" s="2286"/>
    </row>
    <row r="1216" spans="28:29" x14ac:dyDescent="0.4">
      <c r="AB1216" s="2286"/>
      <c r="AC1216" s="2286"/>
    </row>
    <row r="1217" spans="28:29" x14ac:dyDescent="0.4">
      <c r="AB1217" s="2286"/>
      <c r="AC1217" s="2286"/>
    </row>
    <row r="1218" spans="28:29" x14ac:dyDescent="0.4">
      <c r="AB1218" s="2286"/>
      <c r="AC1218" s="2286"/>
    </row>
    <row r="1219" spans="28:29" x14ac:dyDescent="0.4">
      <c r="AB1219" s="2286"/>
      <c r="AC1219" s="2286"/>
    </row>
    <row r="1220" spans="28:29" x14ac:dyDescent="0.4">
      <c r="AB1220" s="2286"/>
      <c r="AC1220" s="2286"/>
    </row>
    <row r="1221" spans="28:29" x14ac:dyDescent="0.4">
      <c r="AB1221" s="2286"/>
      <c r="AC1221" s="2286"/>
    </row>
    <row r="1222" spans="28:29" x14ac:dyDescent="0.4">
      <c r="AB1222" s="2286"/>
      <c r="AC1222" s="2286"/>
    </row>
    <row r="1223" spans="28:29" x14ac:dyDescent="0.4">
      <c r="AB1223" s="2286"/>
      <c r="AC1223" s="2286"/>
    </row>
    <row r="1224" spans="28:29" x14ac:dyDescent="0.4">
      <c r="AB1224" s="2286"/>
      <c r="AC1224" s="2286"/>
    </row>
    <row r="1225" spans="28:29" x14ac:dyDescent="0.4">
      <c r="AB1225" s="2286"/>
      <c r="AC1225" s="2286"/>
    </row>
    <row r="1226" spans="28:29" x14ac:dyDescent="0.4">
      <c r="AB1226" s="2286"/>
      <c r="AC1226" s="2286"/>
    </row>
    <row r="1227" spans="28:29" x14ac:dyDescent="0.4">
      <c r="AB1227" s="2286"/>
      <c r="AC1227" s="2286"/>
    </row>
    <row r="1228" spans="28:29" x14ac:dyDescent="0.4">
      <c r="AB1228" s="2286"/>
      <c r="AC1228" s="2286"/>
    </row>
    <row r="1229" spans="28:29" x14ac:dyDescent="0.4">
      <c r="AB1229" s="2286"/>
      <c r="AC1229" s="2286"/>
    </row>
    <row r="1230" spans="28:29" x14ac:dyDescent="0.4">
      <c r="AB1230" s="2286"/>
      <c r="AC1230" s="2286"/>
    </row>
    <row r="1231" spans="28:29" x14ac:dyDescent="0.4">
      <c r="AB1231" s="2286"/>
      <c r="AC1231" s="2286"/>
    </row>
    <row r="1232" spans="28:29" x14ac:dyDescent="0.4">
      <c r="AB1232" s="2286"/>
      <c r="AC1232" s="2286"/>
    </row>
    <row r="1233" spans="28:29" x14ac:dyDescent="0.4">
      <c r="AB1233" s="2286"/>
      <c r="AC1233" s="2286"/>
    </row>
    <row r="1234" spans="28:29" x14ac:dyDescent="0.4">
      <c r="AB1234" s="2286"/>
      <c r="AC1234" s="2286"/>
    </row>
    <row r="1235" spans="28:29" x14ac:dyDescent="0.4">
      <c r="AB1235" s="2286"/>
      <c r="AC1235" s="2286"/>
    </row>
    <row r="1236" spans="28:29" x14ac:dyDescent="0.4">
      <c r="AB1236" s="2286"/>
      <c r="AC1236" s="2286"/>
    </row>
    <row r="1237" spans="28:29" x14ac:dyDescent="0.4">
      <c r="AB1237" s="2286"/>
      <c r="AC1237" s="2286"/>
    </row>
    <row r="1238" spans="28:29" x14ac:dyDescent="0.4">
      <c r="AB1238" s="2286"/>
      <c r="AC1238" s="2286"/>
    </row>
    <row r="1239" spans="28:29" x14ac:dyDescent="0.4">
      <c r="AB1239" s="2286"/>
      <c r="AC1239" s="2286"/>
    </row>
    <row r="1240" spans="28:29" x14ac:dyDescent="0.4">
      <c r="AB1240" s="2286"/>
      <c r="AC1240" s="2286"/>
    </row>
    <row r="1241" spans="28:29" x14ac:dyDescent="0.4">
      <c r="AB1241" s="2286"/>
      <c r="AC1241" s="2286"/>
    </row>
    <row r="1242" spans="28:29" x14ac:dyDescent="0.4">
      <c r="AB1242" s="2286"/>
      <c r="AC1242" s="2286"/>
    </row>
    <row r="1243" spans="28:29" x14ac:dyDescent="0.4">
      <c r="AB1243" s="2286"/>
      <c r="AC1243" s="2286"/>
    </row>
    <row r="1244" spans="28:29" x14ac:dyDescent="0.4">
      <c r="AB1244" s="2286"/>
      <c r="AC1244" s="2286"/>
    </row>
    <row r="1245" spans="28:29" x14ac:dyDescent="0.4">
      <c r="AB1245" s="2286"/>
      <c r="AC1245" s="2286"/>
    </row>
    <row r="1246" spans="28:29" x14ac:dyDescent="0.4">
      <c r="AB1246" s="2286"/>
      <c r="AC1246" s="2286"/>
    </row>
    <row r="1247" spans="28:29" x14ac:dyDescent="0.4">
      <c r="AB1247" s="2286"/>
      <c r="AC1247" s="2286"/>
    </row>
    <row r="1248" spans="28:29" x14ac:dyDescent="0.4">
      <c r="AB1248" s="2286"/>
      <c r="AC1248" s="2286"/>
    </row>
    <row r="1249" spans="28:29" x14ac:dyDescent="0.4">
      <c r="AB1249" s="2286"/>
      <c r="AC1249" s="2286"/>
    </row>
    <row r="1250" spans="28:29" x14ac:dyDescent="0.4">
      <c r="AB1250" s="2286"/>
      <c r="AC1250" s="2286"/>
    </row>
    <row r="1251" spans="28:29" x14ac:dyDescent="0.4">
      <c r="AB1251" s="2286"/>
      <c r="AC1251" s="2286"/>
    </row>
    <row r="1252" spans="28:29" x14ac:dyDescent="0.4">
      <c r="AB1252" s="2286"/>
      <c r="AC1252" s="2286"/>
    </row>
    <row r="1253" spans="28:29" x14ac:dyDescent="0.4">
      <c r="AB1253" s="2286"/>
      <c r="AC1253" s="2286"/>
    </row>
    <row r="1254" spans="28:29" x14ac:dyDescent="0.4">
      <c r="AB1254" s="2286"/>
      <c r="AC1254" s="2286"/>
    </row>
    <row r="1255" spans="28:29" x14ac:dyDescent="0.4">
      <c r="AB1255" s="2286"/>
      <c r="AC1255" s="2286"/>
    </row>
    <row r="1256" spans="28:29" x14ac:dyDescent="0.4">
      <c r="AB1256" s="2286"/>
      <c r="AC1256" s="2286"/>
    </row>
    <row r="1257" spans="28:29" x14ac:dyDescent="0.4">
      <c r="AB1257" s="2286"/>
      <c r="AC1257" s="2286"/>
    </row>
    <row r="1258" spans="28:29" x14ac:dyDescent="0.4">
      <c r="AB1258" s="2286"/>
      <c r="AC1258" s="2286"/>
    </row>
    <row r="1259" spans="28:29" x14ac:dyDescent="0.4">
      <c r="AB1259" s="2286"/>
      <c r="AC1259" s="2286"/>
    </row>
    <row r="1260" spans="28:29" x14ac:dyDescent="0.4">
      <c r="AB1260" s="2286"/>
      <c r="AC1260" s="2286"/>
    </row>
    <row r="1261" spans="28:29" x14ac:dyDescent="0.4">
      <c r="AB1261" s="2286"/>
      <c r="AC1261" s="2286"/>
    </row>
    <row r="1262" spans="28:29" x14ac:dyDescent="0.4">
      <c r="AB1262" s="2286"/>
      <c r="AC1262" s="2286"/>
    </row>
    <row r="1263" spans="28:29" x14ac:dyDescent="0.4">
      <c r="AB1263" s="2286"/>
      <c r="AC1263" s="2286"/>
    </row>
    <row r="1264" spans="28:29" x14ac:dyDescent="0.4">
      <c r="AB1264" s="2286"/>
      <c r="AC1264" s="2286"/>
    </row>
    <row r="1265" spans="28:29" x14ac:dyDescent="0.4">
      <c r="AB1265" s="2286"/>
      <c r="AC1265" s="2286"/>
    </row>
    <row r="1266" spans="28:29" x14ac:dyDescent="0.4">
      <c r="AB1266" s="2286"/>
      <c r="AC1266" s="2286"/>
    </row>
    <row r="1267" spans="28:29" x14ac:dyDescent="0.4">
      <c r="AB1267" s="2286"/>
      <c r="AC1267" s="2286"/>
    </row>
    <row r="1268" spans="28:29" x14ac:dyDescent="0.4">
      <c r="AB1268" s="2286"/>
      <c r="AC1268" s="2286"/>
    </row>
    <row r="1269" spans="28:29" x14ac:dyDescent="0.4">
      <c r="AB1269" s="2286"/>
      <c r="AC1269" s="2286"/>
    </row>
    <row r="1270" spans="28:29" x14ac:dyDescent="0.4">
      <c r="AB1270" s="2286"/>
      <c r="AC1270" s="2286"/>
    </row>
    <row r="1271" spans="28:29" x14ac:dyDescent="0.4">
      <c r="AB1271" s="2286"/>
      <c r="AC1271" s="2286"/>
    </row>
    <row r="1272" spans="28:29" x14ac:dyDescent="0.4">
      <c r="AB1272" s="2286"/>
      <c r="AC1272" s="2286"/>
    </row>
    <row r="1273" spans="28:29" x14ac:dyDescent="0.4">
      <c r="AB1273" s="2286"/>
      <c r="AC1273" s="2286"/>
    </row>
    <row r="1274" spans="28:29" x14ac:dyDescent="0.4">
      <c r="AB1274" s="2286"/>
      <c r="AC1274" s="2286"/>
    </row>
    <row r="1275" spans="28:29" x14ac:dyDescent="0.4">
      <c r="AB1275" s="2286"/>
      <c r="AC1275" s="2286"/>
    </row>
    <row r="1276" spans="28:29" x14ac:dyDescent="0.4">
      <c r="AB1276" s="2286"/>
      <c r="AC1276" s="2286"/>
    </row>
    <row r="1277" spans="28:29" x14ac:dyDescent="0.4">
      <c r="AB1277" s="2286"/>
      <c r="AC1277" s="2286"/>
    </row>
    <row r="1278" spans="28:29" x14ac:dyDescent="0.4">
      <c r="AB1278" s="2286"/>
      <c r="AC1278" s="2286"/>
    </row>
    <row r="1279" spans="28:29" x14ac:dyDescent="0.4">
      <c r="AB1279" s="2286"/>
      <c r="AC1279" s="2286"/>
    </row>
    <row r="1280" spans="28:29" x14ac:dyDescent="0.4">
      <c r="AB1280" s="2286"/>
      <c r="AC1280" s="2286"/>
    </row>
    <row r="1281" spans="28:29" x14ac:dyDescent="0.4">
      <c r="AB1281" s="2286"/>
      <c r="AC1281" s="2286"/>
    </row>
    <row r="1282" spans="28:29" x14ac:dyDescent="0.4">
      <c r="AB1282" s="2286"/>
      <c r="AC1282" s="2286"/>
    </row>
    <row r="1283" spans="28:29" x14ac:dyDescent="0.4">
      <c r="AB1283" s="2286"/>
      <c r="AC1283" s="2286"/>
    </row>
    <row r="1284" spans="28:29" x14ac:dyDescent="0.4">
      <c r="AB1284" s="2286"/>
      <c r="AC1284" s="2286"/>
    </row>
    <row r="1285" spans="28:29" x14ac:dyDescent="0.4">
      <c r="AB1285" s="2286"/>
      <c r="AC1285" s="2286"/>
    </row>
    <row r="1286" spans="28:29" x14ac:dyDescent="0.4">
      <c r="AB1286" s="2286"/>
      <c r="AC1286" s="2286"/>
    </row>
    <row r="1287" spans="28:29" x14ac:dyDescent="0.4">
      <c r="AB1287" s="2286"/>
      <c r="AC1287" s="2286"/>
    </row>
    <row r="1288" spans="28:29" x14ac:dyDescent="0.4">
      <c r="AB1288" s="2286"/>
      <c r="AC1288" s="2286"/>
    </row>
    <row r="1289" spans="28:29" x14ac:dyDescent="0.4">
      <c r="AB1289" s="2286"/>
      <c r="AC1289" s="2286"/>
    </row>
    <row r="1290" spans="28:29" x14ac:dyDescent="0.4">
      <c r="AB1290" s="2286"/>
      <c r="AC1290" s="2286"/>
    </row>
    <row r="1291" spans="28:29" x14ac:dyDescent="0.4">
      <c r="AB1291" s="2286"/>
      <c r="AC1291" s="2286"/>
    </row>
    <row r="1292" spans="28:29" x14ac:dyDescent="0.4">
      <c r="AB1292" s="2286"/>
      <c r="AC1292" s="2286"/>
    </row>
    <row r="1293" spans="28:29" x14ac:dyDescent="0.4">
      <c r="AB1293" s="2286"/>
      <c r="AC1293" s="2286"/>
    </row>
    <row r="1294" spans="28:29" x14ac:dyDescent="0.4">
      <c r="AB1294" s="2286"/>
      <c r="AC1294" s="2286"/>
    </row>
    <row r="1295" spans="28:29" x14ac:dyDescent="0.4">
      <c r="AB1295" s="2286"/>
      <c r="AC1295" s="2286"/>
    </row>
    <row r="1296" spans="28:29" x14ac:dyDescent="0.4">
      <c r="AB1296" s="2286"/>
      <c r="AC1296" s="2286"/>
    </row>
    <row r="1297" spans="28:29" x14ac:dyDescent="0.4">
      <c r="AB1297" s="2286"/>
      <c r="AC1297" s="2286"/>
    </row>
    <row r="1298" spans="28:29" x14ac:dyDescent="0.4">
      <c r="AB1298" s="2286"/>
      <c r="AC1298" s="2286"/>
    </row>
    <row r="1299" spans="28:29" x14ac:dyDescent="0.4">
      <c r="AB1299" s="2286"/>
      <c r="AC1299" s="2286"/>
    </row>
    <row r="1300" spans="28:29" x14ac:dyDescent="0.4">
      <c r="AB1300" s="2286"/>
      <c r="AC1300" s="2286"/>
    </row>
    <row r="1301" spans="28:29" x14ac:dyDescent="0.4">
      <c r="AB1301" s="2286"/>
      <c r="AC1301" s="2286"/>
    </row>
    <row r="1302" spans="28:29" x14ac:dyDescent="0.4">
      <c r="AB1302" s="2286"/>
      <c r="AC1302" s="2286"/>
    </row>
    <row r="1303" spans="28:29" x14ac:dyDescent="0.4">
      <c r="AB1303" s="2286"/>
      <c r="AC1303" s="2286"/>
    </row>
    <row r="1304" spans="28:29" x14ac:dyDescent="0.4">
      <c r="AB1304" s="2286"/>
      <c r="AC1304" s="2286"/>
    </row>
    <row r="1305" spans="28:29" x14ac:dyDescent="0.4">
      <c r="AB1305" s="2286"/>
      <c r="AC1305" s="2286"/>
    </row>
    <row r="1306" spans="28:29" x14ac:dyDescent="0.4">
      <c r="AB1306" s="2286"/>
      <c r="AC1306" s="2286"/>
    </row>
    <row r="1307" spans="28:29" x14ac:dyDescent="0.4">
      <c r="AB1307" s="2286"/>
      <c r="AC1307" s="2286"/>
    </row>
    <row r="1308" spans="28:29" x14ac:dyDescent="0.4">
      <c r="AB1308" s="2286"/>
      <c r="AC1308" s="2286"/>
    </row>
    <row r="1309" spans="28:29" x14ac:dyDescent="0.4">
      <c r="AB1309" s="2286"/>
      <c r="AC1309" s="2286"/>
    </row>
    <row r="1310" spans="28:29" x14ac:dyDescent="0.4">
      <c r="AB1310" s="2286"/>
      <c r="AC1310" s="2286"/>
    </row>
    <row r="1311" spans="28:29" x14ac:dyDescent="0.4">
      <c r="AB1311" s="2286"/>
      <c r="AC1311" s="2286"/>
    </row>
    <row r="1312" spans="28:29" x14ac:dyDescent="0.4">
      <c r="AB1312" s="2286"/>
      <c r="AC1312" s="2286"/>
    </row>
    <row r="1313" spans="28:29" x14ac:dyDescent="0.4">
      <c r="AB1313" s="2286"/>
      <c r="AC1313" s="2286"/>
    </row>
    <row r="1314" spans="28:29" x14ac:dyDescent="0.4">
      <c r="AB1314" s="2286"/>
      <c r="AC1314" s="2286"/>
    </row>
    <row r="1315" spans="28:29" x14ac:dyDescent="0.4">
      <c r="AB1315" s="2286"/>
      <c r="AC1315" s="2286"/>
    </row>
    <row r="1316" spans="28:29" x14ac:dyDescent="0.4">
      <c r="AB1316" s="2286"/>
      <c r="AC1316" s="2286"/>
    </row>
    <row r="1317" spans="28:29" x14ac:dyDescent="0.4">
      <c r="AB1317" s="2286"/>
      <c r="AC1317" s="2286"/>
    </row>
    <row r="1318" spans="28:29" x14ac:dyDescent="0.4">
      <c r="AB1318" s="2286"/>
      <c r="AC1318" s="2286"/>
    </row>
    <row r="1319" spans="28:29" x14ac:dyDescent="0.4">
      <c r="AB1319" s="2286"/>
      <c r="AC1319" s="2286"/>
    </row>
    <row r="1320" spans="28:29" x14ac:dyDescent="0.4">
      <c r="AB1320" s="2286"/>
      <c r="AC1320" s="2286"/>
    </row>
    <row r="1321" spans="28:29" x14ac:dyDescent="0.4">
      <c r="AB1321" s="2286"/>
      <c r="AC1321" s="2286"/>
    </row>
    <row r="1322" spans="28:29" x14ac:dyDescent="0.4">
      <c r="AB1322" s="2286"/>
      <c r="AC1322" s="2286"/>
    </row>
    <row r="1323" spans="28:29" x14ac:dyDescent="0.4">
      <c r="AB1323" s="2286"/>
      <c r="AC1323" s="2286"/>
    </row>
    <row r="1324" spans="28:29" x14ac:dyDescent="0.4">
      <c r="AB1324" s="2286"/>
      <c r="AC1324" s="2286"/>
    </row>
    <row r="1325" spans="28:29" x14ac:dyDescent="0.4">
      <c r="AB1325" s="2286"/>
      <c r="AC1325" s="2286"/>
    </row>
    <row r="1326" spans="28:29" x14ac:dyDescent="0.4">
      <c r="AB1326" s="2286"/>
      <c r="AC1326" s="2286"/>
    </row>
    <row r="1327" spans="28:29" x14ac:dyDescent="0.4">
      <c r="AB1327" s="2286"/>
      <c r="AC1327" s="2286"/>
    </row>
    <row r="1328" spans="28:29" x14ac:dyDescent="0.4">
      <c r="AB1328" s="2286"/>
      <c r="AC1328" s="2286"/>
    </row>
    <row r="1329" spans="28:29" x14ac:dyDescent="0.4">
      <c r="AB1329" s="2286"/>
      <c r="AC1329" s="2286"/>
    </row>
    <row r="1330" spans="28:29" x14ac:dyDescent="0.4">
      <c r="AB1330" s="2286"/>
      <c r="AC1330" s="2286"/>
    </row>
    <row r="1331" spans="28:29" x14ac:dyDescent="0.4">
      <c r="AB1331" s="2286"/>
      <c r="AC1331" s="2286"/>
    </row>
    <row r="1332" spans="28:29" x14ac:dyDescent="0.4">
      <c r="AB1332" s="2286"/>
      <c r="AC1332" s="2286"/>
    </row>
    <row r="1333" spans="28:29" x14ac:dyDescent="0.4">
      <c r="AB1333" s="2286"/>
      <c r="AC1333" s="2286"/>
    </row>
    <row r="1334" spans="28:29" x14ac:dyDescent="0.4">
      <c r="AB1334" s="2286"/>
      <c r="AC1334" s="2286"/>
    </row>
    <row r="1335" spans="28:29" x14ac:dyDescent="0.4">
      <c r="AB1335" s="2286"/>
      <c r="AC1335" s="2286"/>
    </row>
    <row r="1336" spans="28:29" x14ac:dyDescent="0.4">
      <c r="AB1336" s="2286"/>
      <c r="AC1336" s="2286"/>
    </row>
    <row r="1337" spans="28:29" x14ac:dyDescent="0.4">
      <c r="AB1337" s="2286"/>
      <c r="AC1337" s="2286"/>
    </row>
    <row r="1338" spans="28:29" x14ac:dyDescent="0.4">
      <c r="AB1338" s="2286"/>
      <c r="AC1338" s="2286"/>
    </row>
    <row r="1339" spans="28:29" x14ac:dyDescent="0.4">
      <c r="AB1339" s="2286"/>
      <c r="AC1339" s="2286"/>
    </row>
    <row r="1340" spans="28:29" x14ac:dyDescent="0.4">
      <c r="AB1340" s="2286"/>
      <c r="AC1340" s="2286"/>
    </row>
    <row r="1341" spans="28:29" x14ac:dyDescent="0.4">
      <c r="AB1341" s="2286"/>
      <c r="AC1341" s="2286"/>
    </row>
    <row r="1342" spans="28:29" x14ac:dyDescent="0.4">
      <c r="AB1342" s="2286"/>
      <c r="AC1342" s="2286"/>
    </row>
    <row r="1343" spans="28:29" x14ac:dyDescent="0.4">
      <c r="AB1343" s="2286"/>
      <c r="AC1343" s="2286"/>
    </row>
    <row r="1344" spans="28:29" x14ac:dyDescent="0.4">
      <c r="AB1344" s="2286"/>
      <c r="AC1344" s="2286"/>
    </row>
    <row r="1345" spans="28:29" x14ac:dyDescent="0.4">
      <c r="AB1345" s="2286"/>
      <c r="AC1345" s="2286"/>
    </row>
    <row r="1346" spans="28:29" x14ac:dyDescent="0.4">
      <c r="AB1346" s="2286"/>
      <c r="AC1346" s="2286"/>
    </row>
    <row r="1347" spans="28:29" x14ac:dyDescent="0.4">
      <c r="AB1347" s="2286"/>
      <c r="AC1347" s="2286"/>
    </row>
    <row r="1348" spans="28:29" x14ac:dyDescent="0.4">
      <c r="AB1348" s="2286"/>
      <c r="AC1348" s="2286"/>
    </row>
    <row r="1349" spans="28:29" x14ac:dyDescent="0.4">
      <c r="AB1349" s="2286"/>
      <c r="AC1349" s="2286"/>
    </row>
    <row r="1350" spans="28:29" x14ac:dyDescent="0.4">
      <c r="AB1350" s="2286"/>
      <c r="AC1350" s="2286"/>
    </row>
    <row r="1351" spans="28:29" x14ac:dyDescent="0.4">
      <c r="AB1351" s="2286"/>
      <c r="AC1351" s="2286"/>
    </row>
    <row r="1352" spans="28:29" x14ac:dyDescent="0.4">
      <c r="AB1352" s="2286"/>
      <c r="AC1352" s="2286"/>
    </row>
    <row r="1353" spans="28:29" x14ac:dyDescent="0.4">
      <c r="AB1353" s="2286"/>
      <c r="AC1353" s="2286"/>
    </row>
    <row r="1354" spans="28:29" x14ac:dyDescent="0.4">
      <c r="AB1354" s="2286"/>
      <c r="AC1354" s="2286"/>
    </row>
    <row r="1355" spans="28:29" x14ac:dyDescent="0.4">
      <c r="AB1355" s="2286"/>
      <c r="AC1355" s="2286"/>
    </row>
    <row r="1356" spans="28:29" x14ac:dyDescent="0.4">
      <c r="AB1356" s="2286"/>
      <c r="AC1356" s="2286"/>
    </row>
    <row r="1357" spans="28:29" x14ac:dyDescent="0.4">
      <c r="AB1357" s="2286"/>
      <c r="AC1357" s="2286"/>
    </row>
    <row r="1358" spans="28:29" x14ac:dyDescent="0.4">
      <c r="AB1358" s="2286"/>
      <c r="AC1358" s="2286"/>
    </row>
    <row r="1359" spans="28:29" x14ac:dyDescent="0.4">
      <c r="AB1359" s="2286"/>
      <c r="AC1359" s="2286"/>
    </row>
    <row r="1360" spans="28:29" x14ac:dyDescent="0.4">
      <c r="AB1360" s="2286"/>
      <c r="AC1360" s="2286"/>
    </row>
    <row r="1361" spans="28:29" x14ac:dyDescent="0.4">
      <c r="AB1361" s="2286"/>
      <c r="AC1361" s="2286"/>
    </row>
    <row r="1362" spans="28:29" x14ac:dyDescent="0.4">
      <c r="AB1362" s="2286"/>
      <c r="AC1362" s="2286"/>
    </row>
    <row r="1363" spans="28:29" x14ac:dyDescent="0.4">
      <c r="AB1363" s="2286"/>
      <c r="AC1363" s="2286"/>
    </row>
    <row r="1364" spans="28:29" x14ac:dyDescent="0.4">
      <c r="AB1364" s="2286"/>
      <c r="AC1364" s="2286"/>
    </row>
    <row r="1365" spans="28:29" x14ac:dyDescent="0.4">
      <c r="AB1365" s="2286"/>
      <c r="AC1365" s="2286"/>
    </row>
    <row r="1366" spans="28:29" x14ac:dyDescent="0.4">
      <c r="AB1366" s="2286"/>
      <c r="AC1366" s="2286"/>
    </row>
    <row r="1367" spans="28:29" x14ac:dyDescent="0.4">
      <c r="AB1367" s="2286"/>
      <c r="AC1367" s="2286"/>
    </row>
    <row r="1368" spans="28:29" x14ac:dyDescent="0.4">
      <c r="AB1368" s="2286"/>
      <c r="AC1368" s="2286"/>
    </row>
    <row r="1369" spans="28:29" x14ac:dyDescent="0.4">
      <c r="AB1369" s="2286"/>
      <c r="AC1369" s="2286"/>
    </row>
    <row r="1370" spans="28:29" x14ac:dyDescent="0.4">
      <c r="AB1370" s="2286"/>
      <c r="AC1370" s="2286"/>
    </row>
    <row r="1371" spans="28:29" x14ac:dyDescent="0.4">
      <c r="AB1371" s="2286"/>
      <c r="AC1371" s="2286"/>
    </row>
    <row r="1372" spans="28:29" x14ac:dyDescent="0.4">
      <c r="AB1372" s="2286"/>
      <c r="AC1372" s="2286"/>
    </row>
    <row r="1373" spans="28:29" x14ac:dyDescent="0.4">
      <c r="AB1373" s="2286"/>
      <c r="AC1373" s="2286"/>
    </row>
    <row r="1374" spans="28:29" x14ac:dyDescent="0.4">
      <c r="AB1374" s="2286"/>
      <c r="AC1374" s="2286"/>
    </row>
    <row r="1375" spans="28:29" x14ac:dyDescent="0.4">
      <c r="AB1375" s="2286"/>
      <c r="AC1375" s="2286"/>
    </row>
    <row r="1376" spans="28:29" x14ac:dyDescent="0.4">
      <c r="AB1376" s="2286"/>
      <c r="AC1376" s="2286"/>
    </row>
    <row r="1377" spans="28:29" x14ac:dyDescent="0.4">
      <c r="AB1377" s="2286"/>
      <c r="AC1377" s="2286"/>
    </row>
    <row r="1378" spans="28:29" x14ac:dyDescent="0.4">
      <c r="AB1378" s="2286"/>
      <c r="AC1378" s="2286"/>
    </row>
    <row r="1379" spans="28:29" x14ac:dyDescent="0.4">
      <c r="AB1379" s="2286"/>
      <c r="AC1379" s="2286"/>
    </row>
    <row r="1380" spans="28:29" x14ac:dyDescent="0.4">
      <c r="AB1380" s="2286"/>
      <c r="AC1380" s="2286"/>
    </row>
    <row r="1381" spans="28:29" x14ac:dyDescent="0.4">
      <c r="AB1381" s="2286"/>
      <c r="AC1381" s="2286"/>
    </row>
    <row r="1382" spans="28:29" x14ac:dyDescent="0.4">
      <c r="AB1382" s="2286"/>
      <c r="AC1382" s="2286"/>
    </row>
    <row r="1383" spans="28:29" x14ac:dyDescent="0.4">
      <c r="AB1383" s="2286"/>
      <c r="AC1383" s="2286"/>
    </row>
    <row r="1384" spans="28:29" x14ac:dyDescent="0.4">
      <c r="AB1384" s="2286"/>
      <c r="AC1384" s="2286"/>
    </row>
    <row r="1385" spans="28:29" x14ac:dyDescent="0.4">
      <c r="AB1385" s="2286"/>
      <c r="AC1385" s="2286"/>
    </row>
    <row r="1386" spans="28:29" x14ac:dyDescent="0.4">
      <c r="AB1386" s="2286"/>
      <c r="AC1386" s="2286"/>
    </row>
    <row r="1387" spans="28:29" x14ac:dyDescent="0.4">
      <c r="AB1387" s="2286"/>
      <c r="AC1387" s="2286"/>
    </row>
    <row r="1388" spans="28:29" x14ac:dyDescent="0.4">
      <c r="AB1388" s="2286"/>
      <c r="AC1388" s="2286"/>
    </row>
    <row r="1389" spans="28:29" x14ac:dyDescent="0.4">
      <c r="AB1389" s="2286"/>
      <c r="AC1389" s="2286"/>
    </row>
    <row r="1390" spans="28:29" x14ac:dyDescent="0.4">
      <c r="AB1390" s="2286"/>
      <c r="AC1390" s="2286"/>
    </row>
    <row r="1391" spans="28:29" x14ac:dyDescent="0.4">
      <c r="AB1391" s="2286"/>
      <c r="AC1391" s="2286"/>
    </row>
    <row r="1392" spans="28:29" x14ac:dyDescent="0.4">
      <c r="AB1392" s="2286"/>
      <c r="AC1392" s="2286"/>
    </row>
    <row r="1393" spans="28:29" x14ac:dyDescent="0.4">
      <c r="AB1393" s="2286"/>
      <c r="AC1393" s="2286"/>
    </row>
    <row r="1394" spans="28:29" x14ac:dyDescent="0.4">
      <c r="AB1394" s="2286"/>
      <c r="AC1394" s="2286"/>
    </row>
    <row r="1395" spans="28:29" x14ac:dyDescent="0.4">
      <c r="AB1395" s="2286"/>
      <c r="AC1395" s="2286"/>
    </row>
    <row r="1396" spans="28:29" x14ac:dyDescent="0.4">
      <c r="AB1396" s="2286"/>
      <c r="AC1396" s="2286"/>
    </row>
    <row r="1397" spans="28:29" x14ac:dyDescent="0.4">
      <c r="AB1397" s="2286"/>
      <c r="AC1397" s="2286"/>
    </row>
    <row r="1398" spans="28:29" x14ac:dyDescent="0.4">
      <c r="AB1398" s="2286"/>
      <c r="AC1398" s="2286"/>
    </row>
    <row r="1399" spans="28:29" x14ac:dyDescent="0.4">
      <c r="AB1399" s="2286"/>
      <c r="AC1399" s="2286"/>
    </row>
    <row r="1400" spans="28:29" x14ac:dyDescent="0.4">
      <c r="AB1400" s="2286"/>
      <c r="AC1400" s="2286"/>
    </row>
    <row r="1401" spans="28:29" x14ac:dyDescent="0.4">
      <c r="AB1401" s="2286"/>
      <c r="AC1401" s="2286"/>
    </row>
    <row r="1402" spans="28:29" x14ac:dyDescent="0.4">
      <c r="AB1402" s="2286"/>
      <c r="AC1402" s="2286"/>
    </row>
    <row r="1403" spans="28:29" x14ac:dyDescent="0.4">
      <c r="AB1403" s="2286"/>
      <c r="AC1403" s="2286"/>
    </row>
    <row r="1404" spans="28:29" x14ac:dyDescent="0.4">
      <c r="AB1404" s="2286"/>
      <c r="AC1404" s="2286"/>
    </row>
    <row r="1405" spans="28:29" x14ac:dyDescent="0.4">
      <c r="AB1405" s="2286"/>
      <c r="AC1405" s="2286"/>
    </row>
    <row r="1406" spans="28:29" x14ac:dyDescent="0.4">
      <c r="AB1406" s="2286"/>
      <c r="AC1406" s="2286"/>
    </row>
    <row r="1407" spans="28:29" x14ac:dyDescent="0.4">
      <c r="AB1407" s="2286"/>
      <c r="AC1407" s="2286"/>
    </row>
    <row r="1408" spans="28:29" x14ac:dyDescent="0.4">
      <c r="AB1408" s="2286"/>
      <c r="AC1408" s="2286"/>
    </row>
    <row r="1409" spans="28:29" x14ac:dyDescent="0.4">
      <c r="AB1409" s="2286"/>
      <c r="AC1409" s="2286"/>
    </row>
    <row r="1410" spans="28:29" x14ac:dyDescent="0.4">
      <c r="AB1410" s="2286"/>
      <c r="AC1410" s="2286"/>
    </row>
    <row r="1411" spans="28:29" x14ac:dyDescent="0.4">
      <c r="AB1411" s="2286"/>
      <c r="AC1411" s="2286"/>
    </row>
    <row r="1412" spans="28:29" x14ac:dyDescent="0.4">
      <c r="AB1412" s="2286"/>
      <c r="AC1412" s="2286"/>
    </row>
    <row r="1413" spans="28:29" x14ac:dyDescent="0.4">
      <c r="AB1413" s="2286"/>
      <c r="AC1413" s="2286"/>
    </row>
    <row r="1414" spans="28:29" x14ac:dyDescent="0.4">
      <c r="AB1414" s="2286"/>
      <c r="AC1414" s="2286"/>
    </row>
    <row r="1415" spans="28:29" x14ac:dyDescent="0.4">
      <c r="AB1415" s="2286"/>
      <c r="AC1415" s="2286"/>
    </row>
    <row r="1416" spans="28:29" x14ac:dyDescent="0.4">
      <c r="AB1416" s="2286"/>
      <c r="AC1416" s="2286"/>
    </row>
    <row r="1417" spans="28:29" x14ac:dyDescent="0.4">
      <c r="AB1417" s="2286"/>
      <c r="AC1417" s="2286"/>
    </row>
    <row r="1418" spans="28:29" x14ac:dyDescent="0.4">
      <c r="AB1418" s="2286"/>
      <c r="AC1418" s="2286"/>
    </row>
    <row r="1419" spans="28:29" x14ac:dyDescent="0.4">
      <c r="AB1419" s="2286"/>
      <c r="AC1419" s="2286"/>
    </row>
    <row r="1420" spans="28:29" x14ac:dyDescent="0.4">
      <c r="AB1420" s="2286"/>
      <c r="AC1420" s="2286"/>
    </row>
    <row r="1421" spans="28:29" x14ac:dyDescent="0.4">
      <c r="AB1421" s="2286"/>
      <c r="AC1421" s="2286"/>
    </row>
    <row r="1422" spans="28:29" x14ac:dyDescent="0.4">
      <c r="AB1422" s="2286"/>
      <c r="AC1422" s="2286"/>
    </row>
    <row r="1423" spans="28:29" x14ac:dyDescent="0.4">
      <c r="AB1423" s="2286"/>
      <c r="AC1423" s="2286"/>
    </row>
    <row r="1424" spans="28:29" x14ac:dyDescent="0.4">
      <c r="AB1424" s="2286"/>
      <c r="AC1424" s="2286"/>
    </row>
    <row r="1425" spans="28:29" x14ac:dyDescent="0.4">
      <c r="AB1425" s="2286"/>
      <c r="AC1425" s="2286"/>
    </row>
    <row r="1426" spans="28:29" x14ac:dyDescent="0.4">
      <c r="AB1426" s="2286"/>
      <c r="AC1426" s="2286"/>
    </row>
    <row r="1427" spans="28:29" x14ac:dyDescent="0.4">
      <c r="AB1427" s="2286"/>
      <c r="AC1427" s="2286"/>
    </row>
    <row r="1428" spans="28:29" x14ac:dyDescent="0.4">
      <c r="AB1428" s="2286"/>
      <c r="AC1428" s="2286"/>
    </row>
    <row r="1429" spans="28:29" x14ac:dyDescent="0.4">
      <c r="AB1429" s="2286"/>
      <c r="AC1429" s="2286"/>
    </row>
    <row r="1430" spans="28:29" x14ac:dyDescent="0.4">
      <c r="AB1430" s="2286"/>
      <c r="AC1430" s="2286"/>
    </row>
    <row r="1431" spans="28:29" x14ac:dyDescent="0.4">
      <c r="AB1431" s="2286"/>
      <c r="AC1431" s="2286"/>
    </row>
    <row r="1432" spans="28:29" x14ac:dyDescent="0.4">
      <c r="AB1432" s="2286"/>
      <c r="AC1432" s="2286"/>
    </row>
    <row r="1433" spans="28:29" x14ac:dyDescent="0.4">
      <c r="AB1433" s="2286"/>
      <c r="AC1433" s="2286"/>
    </row>
    <row r="1434" spans="28:29" x14ac:dyDescent="0.4">
      <c r="AB1434" s="2286"/>
      <c r="AC1434" s="2286"/>
    </row>
    <row r="1435" spans="28:29" x14ac:dyDescent="0.4">
      <c r="AB1435" s="2286"/>
      <c r="AC1435" s="2286"/>
    </row>
    <row r="1436" spans="28:29" x14ac:dyDescent="0.4">
      <c r="AB1436" s="2286"/>
      <c r="AC1436" s="2286"/>
    </row>
    <row r="1437" spans="28:29" x14ac:dyDescent="0.4">
      <c r="AB1437" s="2286"/>
      <c r="AC1437" s="2286"/>
    </row>
    <row r="1438" spans="28:29" x14ac:dyDescent="0.4">
      <c r="AB1438" s="2286"/>
      <c r="AC1438" s="2286"/>
    </row>
    <row r="1439" spans="28:29" x14ac:dyDescent="0.4">
      <c r="AB1439" s="2286"/>
      <c r="AC1439" s="2286"/>
    </row>
    <row r="1440" spans="28:29" x14ac:dyDescent="0.4">
      <c r="AB1440" s="2286"/>
      <c r="AC1440" s="2286"/>
    </row>
    <row r="1441" spans="28:29" x14ac:dyDescent="0.4">
      <c r="AB1441" s="2286"/>
      <c r="AC1441" s="2286"/>
    </row>
    <row r="1442" spans="28:29" x14ac:dyDescent="0.4">
      <c r="AB1442" s="2286"/>
      <c r="AC1442" s="2286"/>
    </row>
    <row r="1443" spans="28:29" x14ac:dyDescent="0.4">
      <c r="AB1443" s="2286"/>
      <c r="AC1443" s="2286"/>
    </row>
    <row r="1444" spans="28:29" x14ac:dyDescent="0.4">
      <c r="AB1444" s="2286"/>
      <c r="AC1444" s="2286"/>
    </row>
    <row r="1445" spans="28:29" x14ac:dyDescent="0.4">
      <c r="AB1445" s="2286"/>
      <c r="AC1445" s="2286"/>
    </row>
    <row r="1446" spans="28:29" x14ac:dyDescent="0.4">
      <c r="AB1446" s="2286"/>
      <c r="AC1446" s="2286"/>
    </row>
    <row r="1447" spans="28:29" x14ac:dyDescent="0.4">
      <c r="AB1447" s="2286"/>
      <c r="AC1447" s="2286"/>
    </row>
    <row r="1448" spans="28:29" x14ac:dyDescent="0.4">
      <c r="AB1448" s="2286"/>
      <c r="AC1448" s="2286"/>
    </row>
    <row r="1449" spans="28:29" x14ac:dyDescent="0.4">
      <c r="AB1449" s="2286"/>
      <c r="AC1449" s="2286"/>
    </row>
    <row r="1450" spans="28:29" x14ac:dyDescent="0.4">
      <c r="AB1450" s="2286"/>
      <c r="AC1450" s="2286"/>
    </row>
    <row r="1451" spans="28:29" x14ac:dyDescent="0.4">
      <c r="AB1451" s="2286"/>
      <c r="AC1451" s="2286"/>
    </row>
    <row r="1452" spans="28:29" x14ac:dyDescent="0.4">
      <c r="AB1452" s="2286"/>
      <c r="AC1452" s="2286"/>
    </row>
    <row r="1453" spans="28:29" x14ac:dyDescent="0.4">
      <c r="AB1453" s="2286"/>
      <c r="AC1453" s="2286"/>
    </row>
    <row r="1454" spans="28:29" x14ac:dyDescent="0.4">
      <c r="AB1454" s="2286"/>
      <c r="AC1454" s="2286"/>
    </row>
    <row r="1455" spans="28:29" x14ac:dyDescent="0.4">
      <c r="AB1455" s="2286"/>
      <c r="AC1455" s="2286"/>
    </row>
    <row r="1456" spans="28:29" x14ac:dyDescent="0.4">
      <c r="AB1456" s="2286"/>
      <c r="AC1456" s="2286"/>
    </row>
    <row r="1457" spans="28:29" x14ac:dyDescent="0.4">
      <c r="AB1457" s="2286"/>
      <c r="AC1457" s="2286"/>
    </row>
    <row r="1458" spans="28:29" x14ac:dyDescent="0.4">
      <c r="AB1458" s="2286"/>
      <c r="AC1458" s="2286"/>
    </row>
    <row r="1459" spans="28:29" x14ac:dyDescent="0.4">
      <c r="AB1459" s="2286"/>
      <c r="AC1459" s="2286"/>
    </row>
    <row r="1460" spans="28:29" x14ac:dyDescent="0.4">
      <c r="AB1460" s="2286"/>
      <c r="AC1460" s="2286"/>
    </row>
    <row r="1461" spans="28:29" x14ac:dyDescent="0.4">
      <c r="AB1461" s="2286"/>
      <c r="AC1461" s="2286"/>
    </row>
    <row r="1462" spans="28:29" x14ac:dyDescent="0.4">
      <c r="AB1462" s="2286"/>
      <c r="AC1462" s="2286"/>
    </row>
    <row r="1463" spans="28:29" x14ac:dyDescent="0.4">
      <c r="AB1463" s="2286"/>
      <c r="AC1463" s="2286"/>
    </row>
    <row r="1464" spans="28:29" x14ac:dyDescent="0.4">
      <c r="AB1464" s="2286"/>
      <c r="AC1464" s="2286"/>
    </row>
    <row r="1465" spans="28:29" x14ac:dyDescent="0.4">
      <c r="AB1465" s="2286"/>
      <c r="AC1465" s="2286"/>
    </row>
    <row r="1466" spans="28:29" x14ac:dyDescent="0.4">
      <c r="AB1466" s="2286"/>
      <c r="AC1466" s="2286"/>
    </row>
    <row r="1467" spans="28:29" x14ac:dyDescent="0.4">
      <c r="AB1467" s="2286"/>
      <c r="AC1467" s="2286"/>
    </row>
    <row r="1468" spans="28:29" x14ac:dyDescent="0.4">
      <c r="AB1468" s="2286"/>
      <c r="AC1468" s="2286"/>
    </row>
    <row r="1469" spans="28:29" x14ac:dyDescent="0.4">
      <c r="AB1469" s="2286"/>
      <c r="AC1469" s="2286"/>
    </row>
    <row r="1470" spans="28:29" x14ac:dyDescent="0.4">
      <c r="AB1470" s="2286"/>
      <c r="AC1470" s="2286"/>
    </row>
    <row r="1471" spans="28:29" x14ac:dyDescent="0.4">
      <c r="AB1471" s="2286"/>
      <c r="AC1471" s="2286"/>
    </row>
    <row r="1472" spans="28:29" x14ac:dyDescent="0.4">
      <c r="AB1472" s="2286"/>
      <c r="AC1472" s="2286"/>
    </row>
    <row r="1473" spans="28:29" x14ac:dyDescent="0.4">
      <c r="AB1473" s="2286"/>
      <c r="AC1473" s="2286"/>
    </row>
    <row r="1474" spans="28:29" x14ac:dyDescent="0.4">
      <c r="AB1474" s="2286"/>
      <c r="AC1474" s="2286"/>
    </row>
    <row r="1475" spans="28:29" x14ac:dyDescent="0.4">
      <c r="AB1475" s="2286"/>
      <c r="AC1475" s="2286"/>
    </row>
    <row r="1476" spans="28:29" x14ac:dyDescent="0.4">
      <c r="AB1476" s="2286"/>
      <c r="AC1476" s="2286"/>
    </row>
    <row r="1477" spans="28:29" x14ac:dyDescent="0.4">
      <c r="AB1477" s="2286"/>
      <c r="AC1477" s="2286"/>
    </row>
    <row r="1478" spans="28:29" x14ac:dyDescent="0.4">
      <c r="AB1478" s="2286"/>
      <c r="AC1478" s="2286"/>
    </row>
    <row r="1479" spans="28:29" x14ac:dyDescent="0.4">
      <c r="AB1479" s="2286"/>
      <c r="AC1479" s="2286"/>
    </row>
    <row r="1480" spans="28:29" x14ac:dyDescent="0.4">
      <c r="AB1480" s="2286"/>
      <c r="AC1480" s="2286"/>
    </row>
    <row r="1481" spans="28:29" x14ac:dyDescent="0.4">
      <c r="AB1481" s="2286"/>
      <c r="AC1481" s="2286"/>
    </row>
    <row r="1482" spans="28:29" x14ac:dyDescent="0.4">
      <c r="AB1482" s="2286"/>
      <c r="AC1482" s="2286"/>
    </row>
    <row r="1483" spans="28:29" x14ac:dyDescent="0.4">
      <c r="AB1483" s="2286"/>
      <c r="AC1483" s="2286"/>
    </row>
    <row r="1484" spans="28:29" x14ac:dyDescent="0.4">
      <c r="AB1484" s="2286"/>
      <c r="AC1484" s="2286"/>
    </row>
    <row r="1485" spans="28:29" x14ac:dyDescent="0.4">
      <c r="AB1485" s="2286"/>
      <c r="AC1485" s="2286"/>
    </row>
    <row r="1486" spans="28:29" x14ac:dyDescent="0.4">
      <c r="AB1486" s="2286"/>
      <c r="AC1486" s="2286"/>
    </row>
    <row r="1487" spans="28:29" x14ac:dyDescent="0.4">
      <c r="AB1487" s="2286"/>
      <c r="AC1487" s="2286"/>
    </row>
    <row r="1488" spans="28:29" x14ac:dyDescent="0.4">
      <c r="AB1488" s="2286"/>
      <c r="AC1488" s="2286"/>
    </row>
    <row r="1489" spans="28:29" x14ac:dyDescent="0.4">
      <c r="AB1489" s="2286"/>
      <c r="AC1489" s="2286"/>
    </row>
    <row r="1490" spans="28:29" x14ac:dyDescent="0.4">
      <c r="AB1490" s="2286"/>
      <c r="AC1490" s="2286"/>
    </row>
    <row r="1491" spans="28:29" x14ac:dyDescent="0.4">
      <c r="AB1491" s="2286"/>
      <c r="AC1491" s="2286"/>
    </row>
    <row r="1492" spans="28:29" x14ac:dyDescent="0.4">
      <c r="AB1492" s="2286"/>
      <c r="AC1492" s="2286"/>
    </row>
    <row r="1493" spans="28:29" x14ac:dyDescent="0.4">
      <c r="AB1493" s="2286"/>
      <c r="AC1493" s="2286"/>
    </row>
    <row r="1494" spans="28:29" x14ac:dyDescent="0.4">
      <c r="AB1494" s="2286"/>
      <c r="AC1494" s="2286"/>
    </row>
    <row r="1495" spans="28:29" x14ac:dyDescent="0.4">
      <c r="AB1495" s="2286"/>
      <c r="AC1495" s="2286"/>
    </row>
    <row r="1496" spans="28:29" x14ac:dyDescent="0.4">
      <c r="AB1496" s="2286"/>
      <c r="AC1496" s="2286"/>
    </row>
    <row r="1497" spans="28:29" x14ac:dyDescent="0.4">
      <c r="AB1497" s="2286"/>
      <c r="AC1497" s="2286"/>
    </row>
    <row r="1498" spans="28:29" x14ac:dyDescent="0.4">
      <c r="AB1498" s="2286"/>
      <c r="AC1498" s="2286"/>
    </row>
    <row r="1499" spans="28:29" x14ac:dyDescent="0.4">
      <c r="AB1499" s="2286"/>
      <c r="AC1499" s="2286"/>
    </row>
    <row r="1500" spans="28:29" x14ac:dyDescent="0.4">
      <c r="AB1500" s="2286"/>
      <c r="AC1500" s="2286"/>
    </row>
    <row r="1501" spans="28:29" x14ac:dyDescent="0.4">
      <c r="AB1501" s="2286"/>
      <c r="AC1501" s="2286"/>
    </row>
    <row r="1502" spans="28:29" x14ac:dyDescent="0.4">
      <c r="AB1502" s="2286"/>
      <c r="AC1502" s="2286"/>
    </row>
    <row r="1503" spans="28:29" x14ac:dyDescent="0.4">
      <c r="AB1503" s="2286"/>
      <c r="AC1503" s="2286"/>
    </row>
    <row r="1504" spans="28:29" x14ac:dyDescent="0.4">
      <c r="AB1504" s="2286"/>
      <c r="AC1504" s="2286"/>
    </row>
    <row r="1505" spans="28:29" x14ac:dyDescent="0.4">
      <c r="AB1505" s="2286"/>
      <c r="AC1505" s="2286"/>
    </row>
    <row r="1506" spans="28:29" x14ac:dyDescent="0.4">
      <c r="AB1506" s="2286"/>
      <c r="AC1506" s="2286"/>
    </row>
    <row r="1507" spans="28:29" x14ac:dyDescent="0.4">
      <c r="AB1507" s="2286"/>
      <c r="AC1507" s="2286"/>
    </row>
    <row r="1508" spans="28:29" x14ac:dyDescent="0.4">
      <c r="AB1508" s="2286"/>
      <c r="AC1508" s="2286"/>
    </row>
    <row r="1509" spans="28:29" x14ac:dyDescent="0.4">
      <c r="AB1509" s="2286"/>
      <c r="AC1509" s="2286"/>
    </row>
    <row r="1510" spans="28:29" x14ac:dyDescent="0.4">
      <c r="AB1510" s="2286"/>
      <c r="AC1510" s="2286"/>
    </row>
    <row r="1511" spans="28:29" x14ac:dyDescent="0.4">
      <c r="AB1511" s="2286"/>
      <c r="AC1511" s="2286"/>
    </row>
    <row r="1512" spans="28:29" x14ac:dyDescent="0.4">
      <c r="AB1512" s="2286"/>
      <c r="AC1512" s="2286"/>
    </row>
    <row r="1513" spans="28:29" x14ac:dyDescent="0.4">
      <c r="AB1513" s="2286"/>
      <c r="AC1513" s="2286"/>
    </row>
    <row r="1514" spans="28:29" x14ac:dyDescent="0.4">
      <c r="AB1514" s="2286"/>
      <c r="AC1514" s="2286"/>
    </row>
    <row r="1515" spans="28:29" x14ac:dyDescent="0.4">
      <c r="AB1515" s="2286"/>
      <c r="AC1515" s="2286"/>
    </row>
    <row r="1516" spans="28:29" x14ac:dyDescent="0.4">
      <c r="AB1516" s="2286"/>
      <c r="AC1516" s="2286"/>
    </row>
    <row r="1517" spans="28:29" x14ac:dyDescent="0.4">
      <c r="AB1517" s="2286"/>
      <c r="AC1517" s="2286"/>
    </row>
    <row r="1518" spans="28:29" x14ac:dyDescent="0.4">
      <c r="AB1518" s="2286"/>
      <c r="AC1518" s="2286"/>
    </row>
    <row r="1519" spans="28:29" x14ac:dyDescent="0.4">
      <c r="AB1519" s="2286"/>
      <c r="AC1519" s="2286"/>
    </row>
    <row r="1520" spans="28:29" x14ac:dyDescent="0.4">
      <c r="AB1520" s="2286"/>
      <c r="AC1520" s="2286"/>
    </row>
    <row r="1521" spans="28:29" x14ac:dyDescent="0.4">
      <c r="AB1521" s="2286"/>
      <c r="AC1521" s="2286"/>
    </row>
    <row r="1522" spans="28:29" x14ac:dyDescent="0.4">
      <c r="AB1522" s="2286"/>
      <c r="AC1522" s="2286"/>
    </row>
    <row r="1523" spans="28:29" x14ac:dyDescent="0.4">
      <c r="AB1523" s="2286"/>
      <c r="AC1523" s="2286"/>
    </row>
    <row r="1524" spans="28:29" x14ac:dyDescent="0.4">
      <c r="AB1524" s="2286"/>
      <c r="AC1524" s="2286"/>
    </row>
    <row r="1525" spans="28:29" x14ac:dyDescent="0.4">
      <c r="AB1525" s="2286"/>
      <c r="AC1525" s="2286"/>
    </row>
    <row r="1526" spans="28:29" x14ac:dyDescent="0.4">
      <c r="AB1526" s="2286"/>
      <c r="AC1526" s="2286"/>
    </row>
    <row r="1527" spans="28:29" x14ac:dyDescent="0.4">
      <c r="AB1527" s="2286"/>
      <c r="AC1527" s="2286"/>
    </row>
    <row r="1528" spans="28:29" x14ac:dyDescent="0.4">
      <c r="AB1528" s="2286"/>
      <c r="AC1528" s="2286"/>
    </row>
    <row r="1529" spans="28:29" x14ac:dyDescent="0.4">
      <c r="AB1529" s="2286"/>
      <c r="AC1529" s="2286"/>
    </row>
    <row r="1530" spans="28:29" x14ac:dyDescent="0.4">
      <c r="AB1530" s="2286"/>
      <c r="AC1530" s="2286"/>
    </row>
    <row r="1531" spans="28:29" x14ac:dyDescent="0.4">
      <c r="AB1531" s="2286"/>
      <c r="AC1531" s="2286"/>
    </row>
    <row r="1532" spans="28:29" x14ac:dyDescent="0.4">
      <c r="AB1532" s="2286"/>
      <c r="AC1532" s="2286"/>
    </row>
    <row r="1533" spans="28:29" x14ac:dyDescent="0.4">
      <c r="AB1533" s="2286"/>
      <c r="AC1533" s="2286"/>
    </row>
    <row r="1534" spans="28:29" x14ac:dyDescent="0.4">
      <c r="AB1534" s="2286"/>
      <c r="AC1534" s="2286"/>
    </row>
    <row r="1535" spans="28:29" x14ac:dyDescent="0.4">
      <c r="AB1535" s="2286"/>
      <c r="AC1535" s="2286"/>
    </row>
    <row r="1536" spans="28:29" x14ac:dyDescent="0.4">
      <c r="AB1536" s="2286"/>
      <c r="AC1536" s="2286"/>
    </row>
    <row r="1537" spans="28:29" x14ac:dyDescent="0.4">
      <c r="AB1537" s="2286"/>
      <c r="AC1537" s="2286"/>
    </row>
    <row r="1538" spans="28:29" x14ac:dyDescent="0.4">
      <c r="AB1538" s="2286"/>
      <c r="AC1538" s="2286"/>
    </row>
    <row r="1539" spans="28:29" x14ac:dyDescent="0.4">
      <c r="AB1539" s="2286"/>
      <c r="AC1539" s="2286"/>
    </row>
    <row r="1540" spans="28:29" x14ac:dyDescent="0.4">
      <c r="AB1540" s="2286"/>
      <c r="AC1540" s="2286"/>
    </row>
    <row r="1541" spans="28:29" x14ac:dyDescent="0.4">
      <c r="AB1541" s="2286"/>
      <c r="AC1541" s="2286"/>
    </row>
    <row r="1542" spans="28:29" x14ac:dyDescent="0.4">
      <c r="AB1542" s="2286"/>
      <c r="AC1542" s="2286"/>
    </row>
    <row r="1543" spans="28:29" x14ac:dyDescent="0.4">
      <c r="AB1543" s="2286"/>
      <c r="AC1543" s="2286"/>
    </row>
    <row r="1544" spans="28:29" x14ac:dyDescent="0.4">
      <c r="AB1544" s="2286"/>
      <c r="AC1544" s="2286"/>
    </row>
    <row r="1545" spans="28:29" x14ac:dyDescent="0.4">
      <c r="AB1545" s="2286"/>
      <c r="AC1545" s="2286"/>
    </row>
    <row r="1546" spans="28:29" x14ac:dyDescent="0.4">
      <c r="AB1546" s="2286"/>
      <c r="AC1546" s="2286"/>
    </row>
    <row r="1547" spans="28:29" x14ac:dyDescent="0.4">
      <c r="AB1547" s="2286"/>
      <c r="AC1547" s="2286"/>
    </row>
    <row r="1548" spans="28:29" x14ac:dyDescent="0.4">
      <c r="AB1548" s="2286"/>
      <c r="AC1548" s="2286"/>
    </row>
    <row r="1549" spans="28:29" x14ac:dyDescent="0.4">
      <c r="AB1549" s="2286"/>
      <c r="AC1549" s="2286"/>
    </row>
    <row r="1550" spans="28:29" x14ac:dyDescent="0.4">
      <c r="AB1550" s="2286"/>
      <c r="AC1550" s="2286"/>
    </row>
    <row r="1551" spans="28:29" x14ac:dyDescent="0.4">
      <c r="AB1551" s="2286"/>
      <c r="AC1551" s="2286"/>
    </row>
    <row r="1552" spans="28:29" x14ac:dyDescent="0.4">
      <c r="AB1552" s="2286"/>
      <c r="AC1552" s="2286"/>
    </row>
    <row r="1553" spans="28:29" x14ac:dyDescent="0.4">
      <c r="AB1553" s="2286"/>
      <c r="AC1553" s="2286"/>
    </row>
    <row r="1554" spans="28:29" x14ac:dyDescent="0.4">
      <c r="AB1554" s="2286"/>
      <c r="AC1554" s="2286"/>
    </row>
    <row r="1555" spans="28:29" x14ac:dyDescent="0.4">
      <c r="AB1555" s="2286"/>
      <c r="AC1555" s="2286"/>
    </row>
    <row r="1556" spans="28:29" x14ac:dyDescent="0.4">
      <c r="AB1556" s="2286"/>
      <c r="AC1556" s="2286"/>
    </row>
    <row r="1557" spans="28:29" x14ac:dyDescent="0.4">
      <c r="AB1557" s="2286"/>
      <c r="AC1557" s="2286"/>
    </row>
    <row r="1558" spans="28:29" x14ac:dyDescent="0.4">
      <c r="AB1558" s="2286"/>
      <c r="AC1558" s="2286"/>
    </row>
    <row r="1559" spans="28:29" x14ac:dyDescent="0.4">
      <c r="AB1559" s="2286"/>
      <c r="AC1559" s="2286"/>
    </row>
    <row r="1560" spans="28:29" x14ac:dyDescent="0.4">
      <c r="AB1560" s="2286"/>
      <c r="AC1560" s="2286"/>
    </row>
    <row r="1561" spans="28:29" x14ac:dyDescent="0.4">
      <c r="AB1561" s="2286"/>
      <c r="AC1561" s="2286"/>
    </row>
    <row r="1562" spans="28:29" x14ac:dyDescent="0.4">
      <c r="AB1562" s="2286"/>
      <c r="AC1562" s="2286"/>
    </row>
    <row r="1563" spans="28:29" x14ac:dyDescent="0.4">
      <c r="AB1563" s="2286"/>
      <c r="AC1563" s="2286"/>
    </row>
    <row r="1564" spans="28:29" x14ac:dyDescent="0.4">
      <c r="AB1564" s="2286"/>
      <c r="AC1564" s="2286"/>
    </row>
    <row r="1565" spans="28:29" x14ac:dyDescent="0.4">
      <c r="AB1565" s="2286"/>
      <c r="AC1565" s="2286"/>
    </row>
    <row r="1566" spans="28:29" x14ac:dyDescent="0.4">
      <c r="AB1566" s="2286"/>
      <c r="AC1566" s="2286"/>
    </row>
    <row r="1567" spans="28:29" x14ac:dyDescent="0.4">
      <c r="AB1567" s="2286"/>
      <c r="AC1567" s="2286"/>
    </row>
    <row r="1568" spans="28:29" x14ac:dyDescent="0.4">
      <c r="AB1568" s="2286"/>
      <c r="AC1568" s="2286"/>
    </row>
    <row r="1569" spans="28:29" x14ac:dyDescent="0.4">
      <c r="AB1569" s="2286"/>
      <c r="AC1569" s="2286"/>
    </row>
    <row r="1570" spans="28:29" x14ac:dyDescent="0.4">
      <c r="AB1570" s="2286"/>
      <c r="AC1570" s="2286"/>
    </row>
    <row r="1571" spans="28:29" x14ac:dyDescent="0.4">
      <c r="AB1571" s="2286"/>
      <c r="AC1571" s="2286"/>
    </row>
    <row r="1572" spans="28:29" x14ac:dyDescent="0.4">
      <c r="AB1572" s="2286"/>
      <c r="AC1572" s="2286"/>
    </row>
    <row r="1573" spans="28:29" x14ac:dyDescent="0.4">
      <c r="AB1573" s="2286"/>
      <c r="AC1573" s="2286"/>
    </row>
    <row r="1574" spans="28:29" x14ac:dyDescent="0.4">
      <c r="AB1574" s="2286"/>
      <c r="AC1574" s="2286"/>
    </row>
    <row r="1575" spans="28:29" x14ac:dyDescent="0.4">
      <c r="AB1575" s="2286"/>
      <c r="AC1575" s="2286"/>
    </row>
    <row r="1576" spans="28:29" x14ac:dyDescent="0.4">
      <c r="AB1576" s="2286"/>
      <c r="AC1576" s="2286"/>
    </row>
    <row r="1577" spans="28:29" x14ac:dyDescent="0.4">
      <c r="AB1577" s="2286"/>
      <c r="AC1577" s="2286"/>
    </row>
    <row r="1578" spans="28:29" x14ac:dyDescent="0.4">
      <c r="AB1578" s="2286"/>
      <c r="AC1578" s="2286"/>
    </row>
    <row r="1579" spans="28:29" x14ac:dyDescent="0.4">
      <c r="AB1579" s="2286"/>
      <c r="AC1579" s="2286"/>
    </row>
    <row r="1580" spans="28:29" x14ac:dyDescent="0.4">
      <c r="AB1580" s="2286"/>
      <c r="AC1580" s="2286"/>
    </row>
    <row r="1581" spans="28:29" x14ac:dyDescent="0.4">
      <c r="AB1581" s="2286"/>
      <c r="AC1581" s="2286"/>
    </row>
    <row r="1582" spans="28:29" x14ac:dyDescent="0.4">
      <c r="AB1582" s="2286"/>
      <c r="AC1582" s="2286"/>
    </row>
    <row r="1583" spans="28:29" x14ac:dyDescent="0.4">
      <c r="AB1583" s="2286"/>
      <c r="AC1583" s="2286"/>
    </row>
    <row r="1584" spans="28:29" x14ac:dyDescent="0.4">
      <c r="AB1584" s="2286"/>
      <c r="AC1584" s="2286"/>
    </row>
    <row r="1585" spans="28:29" x14ac:dyDescent="0.4">
      <c r="AB1585" s="2286"/>
      <c r="AC1585" s="2286"/>
    </row>
    <row r="1586" spans="28:29" x14ac:dyDescent="0.4">
      <c r="AB1586" s="2286"/>
      <c r="AC1586" s="2286"/>
    </row>
    <row r="1587" spans="28:29" x14ac:dyDescent="0.4">
      <c r="AB1587" s="2286"/>
      <c r="AC1587" s="2286"/>
    </row>
    <row r="1588" spans="28:29" x14ac:dyDescent="0.4">
      <c r="AB1588" s="2286"/>
      <c r="AC1588" s="2286"/>
    </row>
    <row r="1589" spans="28:29" x14ac:dyDescent="0.4">
      <c r="AB1589" s="2286"/>
      <c r="AC1589" s="2286"/>
    </row>
    <row r="1590" spans="28:29" x14ac:dyDescent="0.4">
      <c r="AB1590" s="2286"/>
      <c r="AC1590" s="2286"/>
    </row>
    <row r="1591" spans="28:29" x14ac:dyDescent="0.4">
      <c r="AB1591" s="2286"/>
      <c r="AC1591" s="2286"/>
    </row>
    <row r="1592" spans="28:29" x14ac:dyDescent="0.4">
      <c r="AB1592" s="2286"/>
      <c r="AC1592" s="2286"/>
    </row>
    <row r="1593" spans="28:29" x14ac:dyDescent="0.4">
      <c r="AB1593" s="2286"/>
      <c r="AC1593" s="2286"/>
    </row>
    <row r="1594" spans="28:29" x14ac:dyDescent="0.4">
      <c r="AB1594" s="2286"/>
      <c r="AC1594" s="2286"/>
    </row>
    <row r="1595" spans="28:29" x14ac:dyDescent="0.4">
      <c r="AB1595" s="2286"/>
      <c r="AC1595" s="2286"/>
    </row>
    <row r="1596" spans="28:29" x14ac:dyDescent="0.4">
      <c r="AB1596" s="2286"/>
      <c r="AC1596" s="2286"/>
    </row>
    <row r="1597" spans="28:29" x14ac:dyDescent="0.4">
      <c r="AB1597" s="2286"/>
      <c r="AC1597" s="2286"/>
    </row>
    <row r="1598" spans="28:29" x14ac:dyDescent="0.4">
      <c r="AB1598" s="2286"/>
      <c r="AC1598" s="2286"/>
    </row>
    <row r="1599" spans="28:29" x14ac:dyDescent="0.4">
      <c r="AB1599" s="2286"/>
      <c r="AC1599" s="2286"/>
    </row>
    <row r="1600" spans="28:29" x14ac:dyDescent="0.4">
      <c r="AB1600" s="2286"/>
      <c r="AC1600" s="2286"/>
    </row>
    <row r="1601" spans="28:29" x14ac:dyDescent="0.4">
      <c r="AB1601" s="2286"/>
      <c r="AC1601" s="2286"/>
    </row>
    <row r="1602" spans="28:29" x14ac:dyDescent="0.4">
      <c r="AB1602" s="2286"/>
      <c r="AC1602" s="2286"/>
    </row>
    <row r="1603" spans="28:29" x14ac:dyDescent="0.4">
      <c r="AB1603" s="2286"/>
      <c r="AC1603" s="2286"/>
    </row>
    <row r="1604" spans="28:29" x14ac:dyDescent="0.4">
      <c r="AB1604" s="2286"/>
      <c r="AC1604" s="2286"/>
    </row>
    <row r="1605" spans="28:29" x14ac:dyDescent="0.4">
      <c r="AB1605" s="2286"/>
      <c r="AC1605" s="2286"/>
    </row>
    <row r="1606" spans="28:29" x14ac:dyDescent="0.4">
      <c r="AB1606" s="2286"/>
      <c r="AC1606" s="2286"/>
    </row>
    <row r="1607" spans="28:29" x14ac:dyDescent="0.4">
      <c r="AB1607" s="2286"/>
      <c r="AC1607" s="2286"/>
    </row>
    <row r="1608" spans="28:29" x14ac:dyDescent="0.4">
      <c r="AB1608" s="2286"/>
      <c r="AC1608" s="2286"/>
    </row>
    <row r="1609" spans="28:29" x14ac:dyDescent="0.4">
      <c r="AB1609" s="2286"/>
      <c r="AC1609" s="2286"/>
    </row>
    <row r="1610" spans="28:29" x14ac:dyDescent="0.4">
      <c r="AB1610" s="2286"/>
      <c r="AC1610" s="2286"/>
    </row>
    <row r="1611" spans="28:29" x14ac:dyDescent="0.4">
      <c r="AB1611" s="2286"/>
      <c r="AC1611" s="2286"/>
    </row>
    <row r="1612" spans="28:29" x14ac:dyDescent="0.4">
      <c r="AB1612" s="2286"/>
      <c r="AC1612" s="2286"/>
    </row>
    <row r="1613" spans="28:29" x14ac:dyDescent="0.4">
      <c r="AB1613" s="2286"/>
      <c r="AC1613" s="2286"/>
    </row>
    <row r="1614" spans="28:29" x14ac:dyDescent="0.4">
      <c r="AB1614" s="2286"/>
      <c r="AC1614" s="2286"/>
    </row>
    <row r="1615" spans="28:29" x14ac:dyDescent="0.4">
      <c r="AB1615" s="2286"/>
      <c r="AC1615" s="2286"/>
    </row>
    <row r="1616" spans="28:29" x14ac:dyDescent="0.4">
      <c r="AB1616" s="2286"/>
      <c r="AC1616" s="2286"/>
    </row>
    <row r="1617" spans="28:29" x14ac:dyDescent="0.4">
      <c r="AB1617" s="2286"/>
      <c r="AC1617" s="2286"/>
    </row>
    <row r="1618" spans="28:29" x14ac:dyDescent="0.4">
      <c r="AB1618" s="2286"/>
      <c r="AC1618" s="2286"/>
    </row>
    <row r="1619" spans="28:29" x14ac:dyDescent="0.4">
      <c r="AB1619" s="2286"/>
      <c r="AC1619" s="2286"/>
    </row>
    <row r="1620" spans="28:29" x14ac:dyDescent="0.4">
      <c r="AB1620" s="2286"/>
      <c r="AC1620" s="2286"/>
    </row>
    <row r="1621" spans="28:29" x14ac:dyDescent="0.4">
      <c r="AB1621" s="2286"/>
      <c r="AC1621" s="2286"/>
    </row>
    <row r="1622" spans="28:29" x14ac:dyDescent="0.4">
      <c r="AB1622" s="2286"/>
      <c r="AC1622" s="2286"/>
    </row>
    <row r="1623" spans="28:29" x14ac:dyDescent="0.4">
      <c r="AB1623" s="2286"/>
      <c r="AC1623" s="2286"/>
    </row>
    <row r="1624" spans="28:29" x14ac:dyDescent="0.4">
      <c r="AB1624" s="2286"/>
      <c r="AC1624" s="2286"/>
    </row>
    <row r="1625" spans="28:29" x14ac:dyDescent="0.4">
      <c r="AB1625" s="2286"/>
      <c r="AC1625" s="2286"/>
    </row>
    <row r="1626" spans="28:29" x14ac:dyDescent="0.4">
      <c r="AB1626" s="2286"/>
      <c r="AC1626" s="2286"/>
    </row>
    <row r="1627" spans="28:29" x14ac:dyDescent="0.4">
      <c r="AB1627" s="2286"/>
      <c r="AC1627" s="2286"/>
    </row>
    <row r="1628" spans="28:29" x14ac:dyDescent="0.4">
      <c r="AB1628" s="2286"/>
      <c r="AC1628" s="2286"/>
    </row>
    <row r="1629" spans="28:29" x14ac:dyDescent="0.4">
      <c r="AB1629" s="2286"/>
      <c r="AC1629" s="2286"/>
    </row>
    <row r="1630" spans="28:29" x14ac:dyDescent="0.4">
      <c r="AB1630" s="2286"/>
      <c r="AC1630" s="2286"/>
    </row>
    <row r="1631" spans="28:29" x14ac:dyDescent="0.4">
      <c r="AB1631" s="2286"/>
      <c r="AC1631" s="2286"/>
    </row>
    <row r="1632" spans="28:29" x14ac:dyDescent="0.4">
      <c r="AB1632" s="2286"/>
      <c r="AC1632" s="2286"/>
    </row>
    <row r="1633" spans="28:29" x14ac:dyDescent="0.4">
      <c r="AB1633" s="2286"/>
      <c r="AC1633" s="2286"/>
    </row>
    <row r="1634" spans="28:29" x14ac:dyDescent="0.4">
      <c r="AB1634" s="2286"/>
      <c r="AC1634" s="2286"/>
    </row>
    <row r="1635" spans="28:29" x14ac:dyDescent="0.4">
      <c r="AB1635" s="2286"/>
      <c r="AC1635" s="2286"/>
    </row>
    <row r="1636" spans="28:29" x14ac:dyDescent="0.4">
      <c r="AB1636" s="2286"/>
      <c r="AC1636" s="2286"/>
    </row>
    <row r="1637" spans="28:29" x14ac:dyDescent="0.4">
      <c r="AB1637" s="2286"/>
      <c r="AC1637" s="2286"/>
    </row>
    <row r="1638" spans="28:29" x14ac:dyDescent="0.4">
      <c r="AB1638" s="2286"/>
      <c r="AC1638" s="2286"/>
    </row>
    <row r="1639" spans="28:29" x14ac:dyDescent="0.4">
      <c r="AB1639" s="2286"/>
      <c r="AC1639" s="2286"/>
    </row>
    <row r="1640" spans="28:29" x14ac:dyDescent="0.4">
      <c r="AB1640" s="2286"/>
      <c r="AC1640" s="2286"/>
    </row>
    <row r="1641" spans="28:29" x14ac:dyDescent="0.4">
      <c r="AB1641" s="2286"/>
      <c r="AC1641" s="2286"/>
    </row>
    <row r="1642" spans="28:29" x14ac:dyDescent="0.4">
      <c r="AB1642" s="2286"/>
      <c r="AC1642" s="2286"/>
    </row>
    <row r="1643" spans="28:29" x14ac:dyDescent="0.4">
      <c r="AB1643" s="2286"/>
      <c r="AC1643" s="2286"/>
    </row>
    <row r="1644" spans="28:29" x14ac:dyDescent="0.4">
      <c r="AB1644" s="2286"/>
      <c r="AC1644" s="2286"/>
    </row>
    <row r="1645" spans="28:29" x14ac:dyDescent="0.4">
      <c r="AB1645" s="2286"/>
      <c r="AC1645" s="2286"/>
    </row>
    <row r="1646" spans="28:29" x14ac:dyDescent="0.4">
      <c r="AB1646" s="2286"/>
      <c r="AC1646" s="2286"/>
    </row>
    <row r="1647" spans="28:29" x14ac:dyDescent="0.4">
      <c r="AB1647" s="2286"/>
      <c r="AC1647" s="2286"/>
    </row>
    <row r="1648" spans="28:29" x14ac:dyDescent="0.4">
      <c r="AB1648" s="2286"/>
      <c r="AC1648" s="2286"/>
    </row>
    <row r="1649" spans="28:29" x14ac:dyDescent="0.4">
      <c r="AB1649" s="2286"/>
      <c r="AC1649" s="2286"/>
    </row>
    <row r="1650" spans="28:29" x14ac:dyDescent="0.4">
      <c r="AB1650" s="2286"/>
      <c r="AC1650" s="2286"/>
    </row>
    <row r="1651" spans="28:29" x14ac:dyDescent="0.4">
      <c r="AB1651" s="2286"/>
      <c r="AC1651" s="2286"/>
    </row>
    <row r="1652" spans="28:29" x14ac:dyDescent="0.4">
      <c r="AB1652" s="2286"/>
      <c r="AC1652" s="2286"/>
    </row>
    <row r="1653" spans="28:29" x14ac:dyDescent="0.4">
      <c r="AB1653" s="2286"/>
      <c r="AC1653" s="2286"/>
    </row>
    <row r="1654" spans="28:29" x14ac:dyDescent="0.4">
      <c r="AB1654" s="2286"/>
      <c r="AC1654" s="2286"/>
    </row>
    <row r="1655" spans="28:29" x14ac:dyDescent="0.4">
      <c r="AB1655" s="2286"/>
      <c r="AC1655" s="2286"/>
    </row>
    <row r="1656" spans="28:29" x14ac:dyDescent="0.4">
      <c r="AB1656" s="2286"/>
      <c r="AC1656" s="2286"/>
    </row>
    <row r="1657" spans="28:29" x14ac:dyDescent="0.4">
      <c r="AB1657" s="2286"/>
      <c r="AC1657" s="2286"/>
    </row>
    <row r="1658" spans="28:29" x14ac:dyDescent="0.4">
      <c r="AB1658" s="2286"/>
      <c r="AC1658" s="2286"/>
    </row>
    <row r="1659" spans="28:29" x14ac:dyDescent="0.4">
      <c r="AB1659" s="2286"/>
      <c r="AC1659" s="2286"/>
    </row>
    <row r="1660" spans="28:29" x14ac:dyDescent="0.4">
      <c r="AB1660" s="2286"/>
      <c r="AC1660" s="2286"/>
    </row>
    <row r="1661" spans="28:29" x14ac:dyDescent="0.4">
      <c r="AB1661" s="2286"/>
      <c r="AC1661" s="2286"/>
    </row>
    <row r="1662" spans="28:29" x14ac:dyDescent="0.4">
      <c r="AB1662" s="2286"/>
      <c r="AC1662" s="2286"/>
    </row>
    <row r="1663" spans="28:29" x14ac:dyDescent="0.4">
      <c r="AB1663" s="2286"/>
      <c r="AC1663" s="2286"/>
    </row>
    <row r="1664" spans="28:29" x14ac:dyDescent="0.4">
      <c r="AB1664" s="2286"/>
      <c r="AC1664" s="2286"/>
    </row>
    <row r="1665" spans="28:29" x14ac:dyDescent="0.4">
      <c r="AB1665" s="2286"/>
      <c r="AC1665" s="2286"/>
    </row>
    <row r="1666" spans="28:29" x14ac:dyDescent="0.4">
      <c r="AB1666" s="2286"/>
      <c r="AC1666" s="2286"/>
    </row>
    <row r="1667" spans="28:29" x14ac:dyDescent="0.4">
      <c r="AB1667" s="2286"/>
      <c r="AC1667" s="2286"/>
    </row>
    <row r="1668" spans="28:29" x14ac:dyDescent="0.4">
      <c r="AB1668" s="2286"/>
      <c r="AC1668" s="2286"/>
    </row>
    <row r="1669" spans="28:29" x14ac:dyDescent="0.4">
      <c r="AB1669" s="2286"/>
      <c r="AC1669" s="2286"/>
    </row>
    <row r="1670" spans="28:29" x14ac:dyDescent="0.4">
      <c r="AB1670" s="2286"/>
      <c r="AC1670" s="2286"/>
    </row>
    <row r="1671" spans="28:29" x14ac:dyDescent="0.4">
      <c r="AB1671" s="2286"/>
      <c r="AC1671" s="2286"/>
    </row>
    <row r="1672" spans="28:29" x14ac:dyDescent="0.4">
      <c r="AB1672" s="2286"/>
      <c r="AC1672" s="2286"/>
    </row>
    <row r="1673" spans="28:29" x14ac:dyDescent="0.4">
      <c r="AB1673" s="2286"/>
      <c r="AC1673" s="2286"/>
    </row>
    <row r="1674" spans="28:29" x14ac:dyDescent="0.4">
      <c r="AB1674" s="2286"/>
      <c r="AC1674" s="2286"/>
    </row>
    <row r="1675" spans="28:29" x14ac:dyDescent="0.4">
      <c r="AB1675" s="2286"/>
      <c r="AC1675" s="2286"/>
    </row>
    <row r="1676" spans="28:29" x14ac:dyDescent="0.4">
      <c r="AB1676" s="2286"/>
      <c r="AC1676" s="2286"/>
    </row>
    <row r="1677" spans="28:29" x14ac:dyDescent="0.4">
      <c r="AB1677" s="2286"/>
      <c r="AC1677" s="2286"/>
    </row>
    <row r="1678" spans="28:29" x14ac:dyDescent="0.4">
      <c r="AB1678" s="2286"/>
      <c r="AC1678" s="2286"/>
    </row>
    <row r="1679" spans="28:29" x14ac:dyDescent="0.4">
      <c r="AB1679" s="2286"/>
      <c r="AC1679" s="2286"/>
    </row>
    <row r="1680" spans="28:29" x14ac:dyDescent="0.4">
      <c r="AB1680" s="2286"/>
      <c r="AC1680" s="2286"/>
    </row>
    <row r="1681" spans="28:29" x14ac:dyDescent="0.4">
      <c r="AB1681" s="2286"/>
      <c r="AC1681" s="2286"/>
    </row>
    <row r="1682" spans="28:29" x14ac:dyDescent="0.4">
      <c r="AB1682" s="2286"/>
      <c r="AC1682" s="2286"/>
    </row>
    <row r="1683" spans="28:29" x14ac:dyDescent="0.4">
      <c r="AB1683" s="2286"/>
      <c r="AC1683" s="2286"/>
    </row>
    <row r="1684" spans="28:29" x14ac:dyDescent="0.4">
      <c r="AB1684" s="2286"/>
      <c r="AC1684" s="2286"/>
    </row>
    <row r="1685" spans="28:29" x14ac:dyDescent="0.4">
      <c r="AB1685" s="2286"/>
      <c r="AC1685" s="2286"/>
    </row>
    <row r="1686" spans="28:29" x14ac:dyDescent="0.4">
      <c r="AB1686" s="2286"/>
      <c r="AC1686" s="2286"/>
    </row>
    <row r="1687" spans="28:29" x14ac:dyDescent="0.4">
      <c r="AB1687" s="2286"/>
      <c r="AC1687" s="2286"/>
    </row>
    <row r="1688" spans="28:29" x14ac:dyDescent="0.4">
      <c r="AB1688" s="2286"/>
      <c r="AC1688" s="2286"/>
    </row>
    <row r="1689" spans="28:29" x14ac:dyDescent="0.4">
      <c r="AB1689" s="2286"/>
      <c r="AC1689" s="2286"/>
    </row>
    <row r="1690" spans="28:29" x14ac:dyDescent="0.4">
      <c r="AB1690" s="2286"/>
      <c r="AC1690" s="2286"/>
    </row>
    <row r="1691" spans="28:29" x14ac:dyDescent="0.4">
      <c r="AB1691" s="2286"/>
      <c r="AC1691" s="2286"/>
    </row>
    <row r="1692" spans="28:29" x14ac:dyDescent="0.4">
      <c r="AB1692" s="2286"/>
      <c r="AC1692" s="2286"/>
    </row>
    <row r="1693" spans="28:29" x14ac:dyDescent="0.4">
      <c r="AB1693" s="2286"/>
      <c r="AC1693" s="2286"/>
    </row>
    <row r="1694" spans="28:29" x14ac:dyDescent="0.4">
      <c r="AB1694" s="2286"/>
      <c r="AC1694" s="2286"/>
    </row>
    <row r="1695" spans="28:29" x14ac:dyDescent="0.4">
      <c r="AB1695" s="2286"/>
      <c r="AC1695" s="2286"/>
    </row>
    <row r="1696" spans="28:29" x14ac:dyDescent="0.4">
      <c r="AB1696" s="2286"/>
      <c r="AC1696" s="2286"/>
    </row>
    <row r="1697" spans="28:29" x14ac:dyDescent="0.4">
      <c r="AB1697" s="2286"/>
      <c r="AC1697" s="2286"/>
    </row>
    <row r="1698" spans="28:29" x14ac:dyDescent="0.4">
      <c r="AB1698" s="2286"/>
      <c r="AC1698" s="2286"/>
    </row>
    <row r="1699" spans="28:29" x14ac:dyDescent="0.4">
      <c r="AB1699" s="2286"/>
      <c r="AC1699" s="2286"/>
    </row>
    <row r="1700" spans="28:29" x14ac:dyDescent="0.4">
      <c r="AB1700" s="2286"/>
      <c r="AC1700" s="2286"/>
    </row>
    <row r="1701" spans="28:29" x14ac:dyDescent="0.4">
      <c r="AB1701" s="2286"/>
      <c r="AC1701" s="2286"/>
    </row>
    <row r="1702" spans="28:29" x14ac:dyDescent="0.4">
      <c r="AB1702" s="2286"/>
      <c r="AC1702" s="2286"/>
    </row>
    <row r="1703" spans="28:29" x14ac:dyDescent="0.4">
      <c r="AB1703" s="2286"/>
      <c r="AC1703" s="2286"/>
    </row>
    <row r="1704" spans="28:29" x14ac:dyDescent="0.4">
      <c r="AB1704" s="2286"/>
      <c r="AC1704" s="2286"/>
    </row>
    <row r="1705" spans="28:29" x14ac:dyDescent="0.4">
      <c r="AB1705" s="2286"/>
      <c r="AC1705" s="2286"/>
    </row>
    <row r="1706" spans="28:29" x14ac:dyDescent="0.4">
      <c r="AB1706" s="2286"/>
      <c r="AC1706" s="2286"/>
    </row>
    <row r="1707" spans="28:29" x14ac:dyDescent="0.4">
      <c r="AB1707" s="2286"/>
      <c r="AC1707" s="2286"/>
    </row>
    <row r="1708" spans="28:29" x14ac:dyDescent="0.4">
      <c r="AB1708" s="2286"/>
      <c r="AC1708" s="2286"/>
    </row>
    <row r="1709" spans="28:29" x14ac:dyDescent="0.4">
      <c r="AB1709" s="2286"/>
      <c r="AC1709" s="2286"/>
    </row>
    <row r="1710" spans="28:29" x14ac:dyDescent="0.4">
      <c r="AB1710" s="2286"/>
      <c r="AC1710" s="2286"/>
    </row>
    <row r="1711" spans="28:29" x14ac:dyDescent="0.4">
      <c r="AB1711" s="2286"/>
      <c r="AC1711" s="2286"/>
    </row>
    <row r="1712" spans="28:29" x14ac:dyDescent="0.4">
      <c r="AB1712" s="2286"/>
      <c r="AC1712" s="2286"/>
    </row>
    <row r="1713" spans="28:29" x14ac:dyDescent="0.4">
      <c r="AB1713" s="2286"/>
      <c r="AC1713" s="2286"/>
    </row>
    <row r="1714" spans="28:29" x14ac:dyDescent="0.4">
      <c r="AB1714" s="2286"/>
      <c r="AC1714" s="2286"/>
    </row>
    <row r="1715" spans="28:29" x14ac:dyDescent="0.4">
      <c r="AB1715" s="2286"/>
      <c r="AC1715" s="2286"/>
    </row>
    <row r="1716" spans="28:29" x14ac:dyDescent="0.4">
      <c r="AB1716" s="2286"/>
      <c r="AC1716" s="2286"/>
    </row>
    <row r="1717" spans="28:29" x14ac:dyDescent="0.4">
      <c r="AB1717" s="2286"/>
      <c r="AC1717" s="2286"/>
    </row>
    <row r="1718" spans="28:29" x14ac:dyDescent="0.4">
      <c r="AB1718" s="2286"/>
      <c r="AC1718" s="2286"/>
    </row>
    <row r="1719" spans="28:29" x14ac:dyDescent="0.4">
      <c r="AB1719" s="2286"/>
      <c r="AC1719" s="2286"/>
    </row>
    <row r="1720" spans="28:29" x14ac:dyDescent="0.4">
      <c r="AB1720" s="2286"/>
      <c r="AC1720" s="2286"/>
    </row>
    <row r="1721" spans="28:29" x14ac:dyDescent="0.4">
      <c r="AB1721" s="2286"/>
      <c r="AC1721" s="2286"/>
    </row>
    <row r="1722" spans="28:29" x14ac:dyDescent="0.4">
      <c r="AB1722" s="2286"/>
      <c r="AC1722" s="2286"/>
    </row>
    <row r="1723" spans="28:29" x14ac:dyDescent="0.4">
      <c r="AB1723" s="2286"/>
      <c r="AC1723" s="2286"/>
    </row>
    <row r="1724" spans="28:29" x14ac:dyDescent="0.4">
      <c r="AB1724" s="2286"/>
      <c r="AC1724" s="2286"/>
    </row>
    <row r="1725" spans="28:29" x14ac:dyDescent="0.4">
      <c r="AB1725" s="2286"/>
      <c r="AC1725" s="2286"/>
    </row>
    <row r="1726" spans="28:29" x14ac:dyDescent="0.4">
      <c r="AB1726" s="2286"/>
      <c r="AC1726" s="2286"/>
    </row>
    <row r="1727" spans="28:29" x14ac:dyDescent="0.4">
      <c r="AB1727" s="2286"/>
      <c r="AC1727" s="2286"/>
    </row>
    <row r="1728" spans="28:29" x14ac:dyDescent="0.4">
      <c r="AB1728" s="2286"/>
      <c r="AC1728" s="2286"/>
    </row>
    <row r="1729" spans="28:29" x14ac:dyDescent="0.4">
      <c r="AB1729" s="2286"/>
      <c r="AC1729" s="2286"/>
    </row>
    <row r="1730" spans="28:29" x14ac:dyDescent="0.4">
      <c r="AB1730" s="2286"/>
      <c r="AC1730" s="2286"/>
    </row>
    <row r="1731" spans="28:29" x14ac:dyDescent="0.4">
      <c r="AB1731" s="2286"/>
      <c r="AC1731" s="2286"/>
    </row>
    <row r="1732" spans="28:29" x14ac:dyDescent="0.4">
      <c r="AB1732" s="2286"/>
      <c r="AC1732" s="2286"/>
    </row>
    <row r="1733" spans="28:29" x14ac:dyDescent="0.4">
      <c r="AB1733" s="2286"/>
      <c r="AC1733" s="2286"/>
    </row>
    <row r="1734" spans="28:29" x14ac:dyDescent="0.4">
      <c r="AB1734" s="2286"/>
      <c r="AC1734" s="2286"/>
    </row>
    <row r="1735" spans="28:29" x14ac:dyDescent="0.4">
      <c r="AB1735" s="2286"/>
      <c r="AC1735" s="2286"/>
    </row>
    <row r="1736" spans="28:29" x14ac:dyDescent="0.4">
      <c r="AB1736" s="2286"/>
      <c r="AC1736" s="2286"/>
    </row>
    <row r="1737" spans="28:29" x14ac:dyDescent="0.4">
      <c r="AB1737" s="2286"/>
      <c r="AC1737" s="2286"/>
    </row>
    <row r="1738" spans="28:29" x14ac:dyDescent="0.4">
      <c r="AB1738" s="2286"/>
      <c r="AC1738" s="2286"/>
    </row>
    <row r="1739" spans="28:29" x14ac:dyDescent="0.4">
      <c r="AB1739" s="2286"/>
      <c r="AC1739" s="2286"/>
    </row>
    <row r="1740" spans="28:29" x14ac:dyDescent="0.4">
      <c r="AB1740" s="2286"/>
      <c r="AC1740" s="2286"/>
    </row>
    <row r="1741" spans="28:29" x14ac:dyDescent="0.4">
      <c r="AB1741" s="2286"/>
      <c r="AC1741" s="2286"/>
    </row>
    <row r="1742" spans="28:29" x14ac:dyDescent="0.4">
      <c r="AB1742" s="2286"/>
      <c r="AC1742" s="2286"/>
    </row>
    <row r="1743" spans="28:29" x14ac:dyDescent="0.4">
      <c r="AB1743" s="2286"/>
      <c r="AC1743" s="2286"/>
    </row>
    <row r="1744" spans="28:29" x14ac:dyDescent="0.4">
      <c r="AB1744" s="2286"/>
      <c r="AC1744" s="2286"/>
    </row>
    <row r="1745" spans="28:29" x14ac:dyDescent="0.4">
      <c r="AB1745" s="2286"/>
      <c r="AC1745" s="2286"/>
    </row>
    <row r="1746" spans="28:29" x14ac:dyDescent="0.4">
      <c r="AB1746" s="2286"/>
      <c r="AC1746" s="2286"/>
    </row>
    <row r="1747" spans="28:29" x14ac:dyDescent="0.4">
      <c r="AB1747" s="2286"/>
      <c r="AC1747" s="2286"/>
    </row>
    <row r="1748" spans="28:29" x14ac:dyDescent="0.4">
      <c r="AB1748" s="2286"/>
      <c r="AC1748" s="2286"/>
    </row>
    <row r="1749" spans="28:29" x14ac:dyDescent="0.4">
      <c r="AB1749" s="2286"/>
      <c r="AC1749" s="2286"/>
    </row>
    <row r="1750" spans="28:29" x14ac:dyDescent="0.4">
      <c r="AB1750" s="2286"/>
      <c r="AC1750" s="2286"/>
    </row>
    <row r="1751" spans="28:29" x14ac:dyDescent="0.4">
      <c r="AB1751" s="2286"/>
      <c r="AC1751" s="2286"/>
    </row>
    <row r="1752" spans="28:29" x14ac:dyDescent="0.4">
      <c r="AB1752" s="2286"/>
      <c r="AC1752" s="2286"/>
    </row>
    <row r="1753" spans="28:29" x14ac:dyDescent="0.4">
      <c r="AB1753" s="2286"/>
      <c r="AC1753" s="2286"/>
    </row>
    <row r="1754" spans="28:29" x14ac:dyDescent="0.4">
      <c r="AB1754" s="2286"/>
      <c r="AC1754" s="2286"/>
    </row>
    <row r="1755" spans="28:29" x14ac:dyDescent="0.4">
      <c r="AB1755" s="2286"/>
      <c r="AC1755" s="2286"/>
    </row>
    <row r="1756" spans="28:29" x14ac:dyDescent="0.4">
      <c r="AB1756" s="2286"/>
      <c r="AC1756" s="2286"/>
    </row>
    <row r="1757" spans="28:29" x14ac:dyDescent="0.4">
      <c r="AB1757" s="2286"/>
      <c r="AC1757" s="2286"/>
    </row>
    <row r="1758" spans="28:29" x14ac:dyDescent="0.4">
      <c r="AB1758" s="2286"/>
      <c r="AC1758" s="2286"/>
    </row>
    <row r="1759" spans="28:29" x14ac:dyDescent="0.4">
      <c r="AB1759" s="2286"/>
      <c r="AC1759" s="2286"/>
    </row>
    <row r="1760" spans="28:29" x14ac:dyDescent="0.4">
      <c r="AB1760" s="2286"/>
      <c r="AC1760" s="2286"/>
    </row>
    <row r="1761" spans="28:29" x14ac:dyDescent="0.4">
      <c r="AB1761" s="2286"/>
      <c r="AC1761" s="2286"/>
    </row>
    <row r="1762" spans="28:29" x14ac:dyDescent="0.4">
      <c r="AB1762" s="2286"/>
      <c r="AC1762" s="2286"/>
    </row>
    <row r="1763" spans="28:29" x14ac:dyDescent="0.4">
      <c r="AB1763" s="2286"/>
      <c r="AC1763" s="2286"/>
    </row>
    <row r="1764" spans="28:29" x14ac:dyDescent="0.4">
      <c r="AB1764" s="2286"/>
      <c r="AC1764" s="2286"/>
    </row>
    <row r="1765" spans="28:29" x14ac:dyDescent="0.4">
      <c r="AB1765" s="2286"/>
      <c r="AC1765" s="2286"/>
    </row>
    <row r="1766" spans="28:29" x14ac:dyDescent="0.4">
      <c r="AB1766" s="2286"/>
      <c r="AC1766" s="2286"/>
    </row>
    <row r="1767" spans="28:29" x14ac:dyDescent="0.4">
      <c r="AB1767" s="2286"/>
      <c r="AC1767" s="2286"/>
    </row>
    <row r="1768" spans="28:29" x14ac:dyDescent="0.4">
      <c r="AB1768" s="2286"/>
      <c r="AC1768" s="2286"/>
    </row>
    <row r="1769" spans="28:29" x14ac:dyDescent="0.4">
      <c r="AB1769" s="2286"/>
      <c r="AC1769" s="2286"/>
    </row>
    <row r="1770" spans="28:29" x14ac:dyDescent="0.4">
      <c r="AB1770" s="2286"/>
      <c r="AC1770" s="2286"/>
    </row>
    <row r="1771" spans="28:29" x14ac:dyDescent="0.4">
      <c r="AB1771" s="2286"/>
      <c r="AC1771" s="2286"/>
    </row>
    <row r="1772" spans="28:29" x14ac:dyDescent="0.4">
      <c r="AB1772" s="2286"/>
      <c r="AC1772" s="2286"/>
    </row>
    <row r="1773" spans="28:29" x14ac:dyDescent="0.4">
      <c r="AB1773" s="2286"/>
      <c r="AC1773" s="2286"/>
    </row>
    <row r="1774" spans="28:29" x14ac:dyDescent="0.4">
      <c r="AB1774" s="2286"/>
      <c r="AC1774" s="2286"/>
    </row>
    <row r="1775" spans="28:29" x14ac:dyDescent="0.4">
      <c r="AB1775" s="2286"/>
      <c r="AC1775" s="2286"/>
    </row>
    <row r="1776" spans="28:29" x14ac:dyDescent="0.4">
      <c r="AB1776" s="2286"/>
      <c r="AC1776" s="2286"/>
    </row>
    <row r="1777" spans="28:29" x14ac:dyDescent="0.4">
      <c r="AB1777" s="2286"/>
      <c r="AC1777" s="2286"/>
    </row>
    <row r="1778" spans="28:29" x14ac:dyDescent="0.4">
      <c r="AB1778" s="2286"/>
      <c r="AC1778" s="2286"/>
    </row>
    <row r="1779" spans="28:29" x14ac:dyDescent="0.4">
      <c r="AB1779" s="2286"/>
      <c r="AC1779" s="2286"/>
    </row>
    <row r="1780" spans="28:29" x14ac:dyDescent="0.4">
      <c r="AB1780" s="2286"/>
      <c r="AC1780" s="2286"/>
    </row>
    <row r="1781" spans="28:29" x14ac:dyDescent="0.4">
      <c r="AB1781" s="2286"/>
      <c r="AC1781" s="2286"/>
    </row>
    <row r="1782" spans="28:29" x14ac:dyDescent="0.4">
      <c r="AB1782" s="2286"/>
      <c r="AC1782" s="2286"/>
    </row>
    <row r="1783" spans="28:29" x14ac:dyDescent="0.4">
      <c r="AB1783" s="2286"/>
      <c r="AC1783" s="2286"/>
    </row>
    <row r="1784" spans="28:29" x14ac:dyDescent="0.4">
      <c r="AB1784" s="2286"/>
      <c r="AC1784" s="2286"/>
    </row>
    <row r="1785" spans="28:29" x14ac:dyDescent="0.4">
      <c r="AB1785" s="2286"/>
      <c r="AC1785" s="2286"/>
    </row>
    <row r="1786" spans="28:29" x14ac:dyDescent="0.4">
      <c r="AB1786" s="2286"/>
      <c r="AC1786" s="2286"/>
    </row>
    <row r="1787" spans="28:29" x14ac:dyDescent="0.4">
      <c r="AB1787" s="2286"/>
      <c r="AC1787" s="2286"/>
    </row>
    <row r="1788" spans="28:29" x14ac:dyDescent="0.4">
      <c r="AB1788" s="2286"/>
      <c r="AC1788" s="2286"/>
    </row>
    <row r="1789" spans="28:29" x14ac:dyDescent="0.4">
      <c r="AB1789" s="2286"/>
      <c r="AC1789" s="2286"/>
    </row>
    <row r="1790" spans="28:29" x14ac:dyDescent="0.4">
      <c r="AB1790" s="2286"/>
      <c r="AC1790" s="2286"/>
    </row>
    <row r="1791" spans="28:29" x14ac:dyDescent="0.4">
      <c r="AB1791" s="2286"/>
      <c r="AC1791" s="2286"/>
    </row>
    <row r="1792" spans="28:29" x14ac:dyDescent="0.4">
      <c r="AB1792" s="2286"/>
      <c r="AC1792" s="2286"/>
    </row>
    <row r="1793" spans="28:29" x14ac:dyDescent="0.4">
      <c r="AB1793" s="2286"/>
      <c r="AC1793" s="2286"/>
    </row>
    <row r="1794" spans="28:29" x14ac:dyDescent="0.4">
      <c r="AB1794" s="2286"/>
      <c r="AC1794" s="2286"/>
    </row>
    <row r="1795" spans="28:29" x14ac:dyDescent="0.4">
      <c r="AB1795" s="2286"/>
      <c r="AC1795" s="2286"/>
    </row>
    <row r="1796" spans="28:29" x14ac:dyDescent="0.4">
      <c r="AB1796" s="2286"/>
      <c r="AC1796" s="2286"/>
    </row>
    <row r="1797" spans="28:29" x14ac:dyDescent="0.4">
      <c r="AB1797" s="2286"/>
      <c r="AC1797" s="2286"/>
    </row>
    <row r="1798" spans="28:29" x14ac:dyDescent="0.4">
      <c r="AB1798" s="2286"/>
      <c r="AC1798" s="2286"/>
    </row>
    <row r="1799" spans="28:29" x14ac:dyDescent="0.4">
      <c r="AB1799" s="2286"/>
      <c r="AC1799" s="2286"/>
    </row>
    <row r="1800" spans="28:29" x14ac:dyDescent="0.4">
      <c r="AB1800" s="2286"/>
      <c r="AC1800" s="2286"/>
    </row>
    <row r="1801" spans="28:29" x14ac:dyDescent="0.4">
      <c r="AB1801" s="2286"/>
      <c r="AC1801" s="2286"/>
    </row>
    <row r="1802" spans="28:29" x14ac:dyDescent="0.4">
      <c r="AB1802" s="2286"/>
      <c r="AC1802" s="2286"/>
    </row>
    <row r="1803" spans="28:29" x14ac:dyDescent="0.4">
      <c r="AB1803" s="2286"/>
      <c r="AC1803" s="2286"/>
    </row>
    <row r="1804" spans="28:29" x14ac:dyDescent="0.4">
      <c r="AB1804" s="2286"/>
      <c r="AC1804" s="2286"/>
    </row>
    <row r="1805" spans="28:29" x14ac:dyDescent="0.4">
      <c r="AB1805" s="2286"/>
      <c r="AC1805" s="2286"/>
    </row>
    <row r="1806" spans="28:29" x14ac:dyDescent="0.4">
      <c r="AB1806" s="2286"/>
      <c r="AC1806" s="2286"/>
    </row>
    <row r="1807" spans="28:29" x14ac:dyDescent="0.4">
      <c r="AB1807" s="2286"/>
      <c r="AC1807" s="2286"/>
    </row>
    <row r="1808" spans="28:29" x14ac:dyDescent="0.4">
      <c r="AB1808" s="2286"/>
      <c r="AC1808" s="2286"/>
    </row>
    <row r="1809" spans="28:29" x14ac:dyDescent="0.4">
      <c r="AB1809" s="2286"/>
      <c r="AC1809" s="2286"/>
    </row>
    <row r="1810" spans="28:29" x14ac:dyDescent="0.4">
      <c r="AB1810" s="2286"/>
      <c r="AC1810" s="2286"/>
    </row>
    <row r="1811" spans="28:29" x14ac:dyDescent="0.4">
      <c r="AB1811" s="2286"/>
      <c r="AC1811" s="2286"/>
    </row>
    <row r="1812" spans="28:29" x14ac:dyDescent="0.4">
      <c r="AB1812" s="2286"/>
      <c r="AC1812" s="2286"/>
    </row>
    <row r="1813" spans="28:29" x14ac:dyDescent="0.4">
      <c r="AB1813" s="2286"/>
      <c r="AC1813" s="2286"/>
    </row>
    <row r="1814" spans="28:29" x14ac:dyDescent="0.4">
      <c r="AB1814" s="2286"/>
      <c r="AC1814" s="2286"/>
    </row>
    <row r="1815" spans="28:29" x14ac:dyDescent="0.4">
      <c r="AB1815" s="2286"/>
      <c r="AC1815" s="2286"/>
    </row>
    <row r="1816" spans="28:29" x14ac:dyDescent="0.4">
      <c r="AB1816" s="2286"/>
      <c r="AC1816" s="2286"/>
    </row>
    <row r="1817" spans="28:29" x14ac:dyDescent="0.4">
      <c r="AB1817" s="2286"/>
      <c r="AC1817" s="2286"/>
    </row>
    <row r="1818" spans="28:29" x14ac:dyDescent="0.4">
      <c r="AB1818" s="2286"/>
      <c r="AC1818" s="2286"/>
    </row>
    <row r="1819" spans="28:29" x14ac:dyDescent="0.4">
      <c r="AB1819" s="2286"/>
      <c r="AC1819" s="2286"/>
    </row>
    <row r="1820" spans="28:29" x14ac:dyDescent="0.4">
      <c r="AB1820" s="2286"/>
      <c r="AC1820" s="2286"/>
    </row>
    <row r="1821" spans="28:29" x14ac:dyDescent="0.4">
      <c r="AB1821" s="2286"/>
      <c r="AC1821" s="2286"/>
    </row>
    <row r="1822" spans="28:29" x14ac:dyDescent="0.4">
      <c r="AB1822" s="2286"/>
      <c r="AC1822" s="2286"/>
    </row>
    <row r="1823" spans="28:29" x14ac:dyDescent="0.4">
      <c r="AB1823" s="2286"/>
      <c r="AC1823" s="2286"/>
    </row>
    <row r="1824" spans="28:29" x14ac:dyDescent="0.4">
      <c r="AB1824" s="2286"/>
      <c r="AC1824" s="2286"/>
    </row>
    <row r="1825" spans="28:29" x14ac:dyDescent="0.4">
      <c r="AB1825" s="2286"/>
      <c r="AC1825" s="2286"/>
    </row>
    <row r="1826" spans="28:29" x14ac:dyDescent="0.4">
      <c r="AB1826" s="2286"/>
      <c r="AC1826" s="2286"/>
    </row>
    <row r="1827" spans="28:29" x14ac:dyDescent="0.4">
      <c r="AB1827" s="2286"/>
      <c r="AC1827" s="2286"/>
    </row>
    <row r="1828" spans="28:29" x14ac:dyDescent="0.4">
      <c r="AB1828" s="2286"/>
      <c r="AC1828" s="2286"/>
    </row>
    <row r="1829" spans="28:29" x14ac:dyDescent="0.4">
      <c r="AB1829" s="2286"/>
      <c r="AC1829" s="2286"/>
    </row>
    <row r="1830" spans="28:29" x14ac:dyDescent="0.4">
      <c r="AB1830" s="2286"/>
      <c r="AC1830" s="2286"/>
    </row>
    <row r="1831" spans="28:29" x14ac:dyDescent="0.4">
      <c r="AB1831" s="2286"/>
      <c r="AC1831" s="2286"/>
    </row>
    <row r="1832" spans="28:29" x14ac:dyDescent="0.4">
      <c r="AB1832" s="2286"/>
      <c r="AC1832" s="2286"/>
    </row>
    <row r="1833" spans="28:29" x14ac:dyDescent="0.4">
      <c r="AB1833" s="2286"/>
      <c r="AC1833" s="2286"/>
    </row>
    <row r="1834" spans="28:29" x14ac:dyDescent="0.4">
      <c r="AB1834" s="2286"/>
      <c r="AC1834" s="2286"/>
    </row>
    <row r="1835" spans="28:29" x14ac:dyDescent="0.4">
      <c r="AB1835" s="2286"/>
      <c r="AC1835" s="2286"/>
    </row>
    <row r="1836" spans="28:29" x14ac:dyDescent="0.4">
      <c r="AB1836" s="2286"/>
      <c r="AC1836" s="2286"/>
    </row>
    <row r="1837" spans="28:29" x14ac:dyDescent="0.4">
      <c r="AB1837" s="2286"/>
      <c r="AC1837" s="2286"/>
    </row>
    <row r="1838" spans="28:29" x14ac:dyDescent="0.4">
      <c r="AB1838" s="2286"/>
      <c r="AC1838" s="2286"/>
    </row>
    <row r="1839" spans="28:29" x14ac:dyDescent="0.4">
      <c r="AB1839" s="2286"/>
      <c r="AC1839" s="2286"/>
    </row>
    <row r="1840" spans="28:29" x14ac:dyDescent="0.4">
      <c r="AB1840" s="2286"/>
      <c r="AC1840" s="2286"/>
    </row>
    <row r="1841" spans="28:29" x14ac:dyDescent="0.4">
      <c r="AB1841" s="2286"/>
      <c r="AC1841" s="2286"/>
    </row>
    <row r="1842" spans="28:29" x14ac:dyDescent="0.4">
      <c r="AB1842" s="2286"/>
      <c r="AC1842" s="2286"/>
    </row>
    <row r="1843" spans="28:29" x14ac:dyDescent="0.4">
      <c r="AB1843" s="2286"/>
      <c r="AC1843" s="2286"/>
    </row>
    <row r="1844" spans="28:29" x14ac:dyDescent="0.4">
      <c r="AB1844" s="2286"/>
      <c r="AC1844" s="2286"/>
    </row>
    <row r="1845" spans="28:29" x14ac:dyDescent="0.4">
      <c r="AB1845" s="2286"/>
      <c r="AC1845" s="2286"/>
    </row>
    <row r="1846" spans="28:29" x14ac:dyDescent="0.4">
      <c r="AB1846" s="2286"/>
      <c r="AC1846" s="2286"/>
    </row>
    <row r="1847" spans="28:29" x14ac:dyDescent="0.4">
      <c r="AB1847" s="2286"/>
      <c r="AC1847" s="2286"/>
    </row>
    <row r="1848" spans="28:29" x14ac:dyDescent="0.4">
      <c r="AB1848" s="2286"/>
      <c r="AC1848" s="2286"/>
    </row>
    <row r="1849" spans="28:29" x14ac:dyDescent="0.4">
      <c r="AB1849" s="2286"/>
      <c r="AC1849" s="2286"/>
    </row>
    <row r="1850" spans="28:29" x14ac:dyDescent="0.4">
      <c r="AB1850" s="2286"/>
      <c r="AC1850" s="2286"/>
    </row>
    <row r="1851" spans="28:29" x14ac:dyDescent="0.4">
      <c r="AB1851" s="2286"/>
      <c r="AC1851" s="2286"/>
    </row>
    <row r="1852" spans="28:29" x14ac:dyDescent="0.4">
      <c r="AB1852" s="2286"/>
      <c r="AC1852" s="2286"/>
    </row>
    <row r="1853" spans="28:29" x14ac:dyDescent="0.4">
      <c r="AB1853" s="2286"/>
      <c r="AC1853" s="2286"/>
    </row>
    <row r="1854" spans="28:29" x14ac:dyDescent="0.4">
      <c r="AB1854" s="2286"/>
      <c r="AC1854" s="2286"/>
    </row>
    <row r="1855" spans="28:29" x14ac:dyDescent="0.4">
      <c r="AB1855" s="2286"/>
      <c r="AC1855" s="2286"/>
    </row>
    <row r="1856" spans="28:29" x14ac:dyDescent="0.4">
      <c r="AB1856" s="2286"/>
      <c r="AC1856" s="2286"/>
    </row>
    <row r="1857" spans="28:29" x14ac:dyDescent="0.4">
      <c r="AB1857" s="2286"/>
      <c r="AC1857" s="2286"/>
    </row>
    <row r="1858" spans="28:29" x14ac:dyDescent="0.4">
      <c r="AB1858" s="2286"/>
      <c r="AC1858" s="2286"/>
    </row>
    <row r="1859" spans="28:29" x14ac:dyDescent="0.4">
      <c r="AB1859" s="2286"/>
      <c r="AC1859" s="2286"/>
    </row>
    <row r="1860" spans="28:29" x14ac:dyDescent="0.4">
      <c r="AB1860" s="2286"/>
      <c r="AC1860" s="2286"/>
    </row>
    <row r="1861" spans="28:29" x14ac:dyDescent="0.4">
      <c r="AB1861" s="2286"/>
      <c r="AC1861" s="2286"/>
    </row>
    <row r="1862" spans="28:29" x14ac:dyDescent="0.4">
      <c r="AB1862" s="2286"/>
      <c r="AC1862" s="2286"/>
    </row>
    <row r="1863" spans="28:29" x14ac:dyDescent="0.4">
      <c r="AB1863" s="2286"/>
      <c r="AC1863" s="2286"/>
    </row>
    <row r="1864" spans="28:29" x14ac:dyDescent="0.4">
      <c r="AB1864" s="2286"/>
      <c r="AC1864" s="2286"/>
    </row>
    <row r="1865" spans="28:29" x14ac:dyDescent="0.4">
      <c r="AB1865" s="2286"/>
      <c r="AC1865" s="2286"/>
    </row>
    <row r="1866" spans="28:29" x14ac:dyDescent="0.4">
      <c r="AB1866" s="2286"/>
      <c r="AC1866" s="2286"/>
    </row>
    <row r="1867" spans="28:29" x14ac:dyDescent="0.4">
      <c r="AB1867" s="2286"/>
      <c r="AC1867" s="2286"/>
    </row>
    <row r="1868" spans="28:29" x14ac:dyDescent="0.4">
      <c r="AB1868" s="2286"/>
      <c r="AC1868" s="2286"/>
    </row>
    <row r="1869" spans="28:29" x14ac:dyDescent="0.4">
      <c r="AB1869" s="2286"/>
      <c r="AC1869" s="2286"/>
    </row>
    <row r="1870" spans="28:29" x14ac:dyDescent="0.4">
      <c r="AB1870" s="2286"/>
      <c r="AC1870" s="2286"/>
    </row>
    <row r="1871" spans="28:29" x14ac:dyDescent="0.4">
      <c r="AB1871" s="2286"/>
      <c r="AC1871" s="2286"/>
    </row>
    <row r="1872" spans="28:29" x14ac:dyDescent="0.4">
      <c r="AB1872" s="2286"/>
      <c r="AC1872" s="2286"/>
    </row>
    <row r="1873" spans="28:29" x14ac:dyDescent="0.4">
      <c r="AB1873" s="2286"/>
      <c r="AC1873" s="2286"/>
    </row>
    <row r="1874" spans="28:29" x14ac:dyDescent="0.4">
      <c r="AB1874" s="2286"/>
      <c r="AC1874" s="2286"/>
    </row>
    <row r="1875" spans="28:29" x14ac:dyDescent="0.4">
      <c r="AB1875" s="2286"/>
      <c r="AC1875" s="2286"/>
    </row>
    <row r="1876" spans="28:29" x14ac:dyDescent="0.4">
      <c r="AB1876" s="2286"/>
      <c r="AC1876" s="2286"/>
    </row>
    <row r="1877" spans="28:29" x14ac:dyDescent="0.4">
      <c r="AB1877" s="2286"/>
      <c r="AC1877" s="2286"/>
    </row>
    <row r="1878" spans="28:29" x14ac:dyDescent="0.4">
      <c r="AB1878" s="2286"/>
      <c r="AC1878" s="2286"/>
    </row>
    <row r="1879" spans="28:29" x14ac:dyDescent="0.4">
      <c r="AB1879" s="2286"/>
      <c r="AC1879" s="2286"/>
    </row>
    <row r="1880" spans="28:29" x14ac:dyDescent="0.4">
      <c r="AB1880" s="2286"/>
      <c r="AC1880" s="2286"/>
    </row>
    <row r="1881" spans="28:29" x14ac:dyDescent="0.4">
      <c r="AB1881" s="2286"/>
      <c r="AC1881" s="2286"/>
    </row>
    <row r="1882" spans="28:29" x14ac:dyDescent="0.4">
      <c r="AB1882" s="2286"/>
      <c r="AC1882" s="2286"/>
    </row>
    <row r="1883" spans="28:29" x14ac:dyDescent="0.4">
      <c r="AB1883" s="2286"/>
      <c r="AC1883" s="2286"/>
    </row>
    <row r="1884" spans="28:29" x14ac:dyDescent="0.4">
      <c r="AB1884" s="2286"/>
      <c r="AC1884" s="2286"/>
    </row>
    <row r="1885" spans="28:29" x14ac:dyDescent="0.4">
      <c r="AB1885" s="2286"/>
      <c r="AC1885" s="2286"/>
    </row>
    <row r="1886" spans="28:29" x14ac:dyDescent="0.4">
      <c r="AB1886" s="2286"/>
      <c r="AC1886" s="2286"/>
    </row>
    <row r="1887" spans="28:29" x14ac:dyDescent="0.4">
      <c r="AB1887" s="2286"/>
      <c r="AC1887" s="2286"/>
    </row>
    <row r="1888" spans="28:29" x14ac:dyDescent="0.4">
      <c r="AB1888" s="2286"/>
      <c r="AC1888" s="2286"/>
    </row>
    <row r="1889" spans="28:29" x14ac:dyDescent="0.4">
      <c r="AB1889" s="2286"/>
      <c r="AC1889" s="2286"/>
    </row>
    <row r="1890" spans="28:29" x14ac:dyDescent="0.4">
      <c r="AB1890" s="2286"/>
      <c r="AC1890" s="2286"/>
    </row>
    <row r="1891" spans="28:29" x14ac:dyDescent="0.4">
      <c r="AB1891" s="2286"/>
      <c r="AC1891" s="2286"/>
    </row>
    <row r="1892" spans="28:29" x14ac:dyDescent="0.4">
      <c r="AB1892" s="2286"/>
      <c r="AC1892" s="2286"/>
    </row>
    <row r="1893" spans="28:29" x14ac:dyDescent="0.4">
      <c r="AB1893" s="2286"/>
      <c r="AC1893" s="2286"/>
    </row>
    <row r="1894" spans="28:29" x14ac:dyDescent="0.4">
      <c r="AB1894" s="2286"/>
      <c r="AC1894" s="2286"/>
    </row>
    <row r="1895" spans="28:29" x14ac:dyDescent="0.4">
      <c r="AB1895" s="2286"/>
      <c r="AC1895" s="2286"/>
    </row>
    <row r="1896" spans="28:29" x14ac:dyDescent="0.4">
      <c r="AB1896" s="2286"/>
      <c r="AC1896" s="2286"/>
    </row>
    <row r="1897" spans="28:29" x14ac:dyDescent="0.4">
      <c r="AB1897" s="2286"/>
      <c r="AC1897" s="2286"/>
    </row>
    <row r="1898" spans="28:29" x14ac:dyDescent="0.4">
      <c r="AB1898" s="2286"/>
      <c r="AC1898" s="2286"/>
    </row>
    <row r="1899" spans="28:29" x14ac:dyDescent="0.4">
      <c r="AB1899" s="2286"/>
      <c r="AC1899" s="2286"/>
    </row>
    <row r="1900" spans="28:29" x14ac:dyDescent="0.4">
      <c r="AB1900" s="2286"/>
      <c r="AC1900" s="2286"/>
    </row>
    <row r="1901" spans="28:29" x14ac:dyDescent="0.4">
      <c r="AB1901" s="2286"/>
      <c r="AC1901" s="2286"/>
    </row>
    <row r="1902" spans="28:29" x14ac:dyDescent="0.4">
      <c r="AB1902" s="2286"/>
      <c r="AC1902" s="2286"/>
    </row>
    <row r="1903" spans="28:29" x14ac:dyDescent="0.4">
      <c r="AB1903" s="2286"/>
      <c r="AC1903" s="2286"/>
    </row>
    <row r="1904" spans="28:29" x14ac:dyDescent="0.4">
      <c r="AB1904" s="2286"/>
      <c r="AC1904" s="2286"/>
    </row>
    <row r="1905" spans="28:29" x14ac:dyDescent="0.4">
      <c r="AB1905" s="2286"/>
      <c r="AC1905" s="2286"/>
    </row>
    <row r="1906" spans="28:29" x14ac:dyDescent="0.4">
      <c r="AB1906" s="2286"/>
      <c r="AC1906" s="2286"/>
    </row>
    <row r="1907" spans="28:29" x14ac:dyDescent="0.4">
      <c r="AB1907" s="2286"/>
      <c r="AC1907" s="2286"/>
    </row>
    <row r="1908" spans="28:29" x14ac:dyDescent="0.4">
      <c r="AB1908" s="2286"/>
      <c r="AC1908" s="2286"/>
    </row>
    <row r="1909" spans="28:29" x14ac:dyDescent="0.4">
      <c r="AB1909" s="2286"/>
      <c r="AC1909" s="2286"/>
    </row>
    <row r="1910" spans="28:29" x14ac:dyDescent="0.4">
      <c r="AB1910" s="2286"/>
      <c r="AC1910" s="2286"/>
    </row>
    <row r="1911" spans="28:29" x14ac:dyDescent="0.4">
      <c r="AB1911" s="2286"/>
      <c r="AC1911" s="2286"/>
    </row>
    <row r="1912" spans="28:29" x14ac:dyDescent="0.4">
      <c r="AB1912" s="2286"/>
      <c r="AC1912" s="2286"/>
    </row>
    <row r="1913" spans="28:29" x14ac:dyDescent="0.4">
      <c r="AB1913" s="2286"/>
      <c r="AC1913" s="2286"/>
    </row>
    <row r="1914" spans="28:29" x14ac:dyDescent="0.4">
      <c r="AB1914" s="2286"/>
      <c r="AC1914" s="2286"/>
    </row>
    <row r="1915" spans="28:29" x14ac:dyDescent="0.4">
      <c r="AB1915" s="2286"/>
      <c r="AC1915" s="2286"/>
    </row>
    <row r="1916" spans="28:29" x14ac:dyDescent="0.4">
      <c r="AB1916" s="2286"/>
      <c r="AC1916" s="2286"/>
    </row>
    <row r="1917" spans="28:29" x14ac:dyDescent="0.4">
      <c r="AB1917" s="2286"/>
      <c r="AC1917" s="2286"/>
    </row>
    <row r="1918" spans="28:29" x14ac:dyDescent="0.4">
      <c r="AB1918" s="2286"/>
      <c r="AC1918" s="2286"/>
    </row>
    <row r="1919" spans="28:29" x14ac:dyDescent="0.4">
      <c r="AB1919" s="2286"/>
      <c r="AC1919" s="2286"/>
    </row>
    <row r="1920" spans="28:29" x14ac:dyDescent="0.4">
      <c r="AB1920" s="2286"/>
      <c r="AC1920" s="2286"/>
    </row>
    <row r="1921" spans="28:29" x14ac:dyDescent="0.4">
      <c r="AB1921" s="2286"/>
      <c r="AC1921" s="2286"/>
    </row>
    <row r="1922" spans="28:29" x14ac:dyDescent="0.4">
      <c r="AB1922" s="2286"/>
      <c r="AC1922" s="2286"/>
    </row>
    <row r="1923" spans="28:29" x14ac:dyDescent="0.4">
      <c r="AB1923" s="2286"/>
      <c r="AC1923" s="2286"/>
    </row>
    <row r="1924" spans="28:29" x14ac:dyDescent="0.4">
      <c r="AB1924" s="2286"/>
      <c r="AC1924" s="2286"/>
    </row>
    <row r="1925" spans="28:29" x14ac:dyDescent="0.4">
      <c r="AB1925" s="2286"/>
      <c r="AC1925" s="2286"/>
    </row>
    <row r="1926" spans="28:29" x14ac:dyDescent="0.4">
      <c r="AB1926" s="2286"/>
      <c r="AC1926" s="2286"/>
    </row>
    <row r="1927" spans="28:29" x14ac:dyDescent="0.4">
      <c r="AB1927" s="2286"/>
      <c r="AC1927" s="2286"/>
    </row>
    <row r="1928" spans="28:29" x14ac:dyDescent="0.4">
      <c r="AB1928" s="2286"/>
      <c r="AC1928" s="2286"/>
    </row>
    <row r="1929" spans="28:29" x14ac:dyDescent="0.4">
      <c r="AB1929" s="2286"/>
      <c r="AC1929" s="2286"/>
    </row>
    <row r="1930" spans="28:29" x14ac:dyDescent="0.4">
      <c r="AB1930" s="2286"/>
      <c r="AC1930" s="2286"/>
    </row>
    <row r="1931" spans="28:29" x14ac:dyDescent="0.4">
      <c r="AB1931" s="2286"/>
      <c r="AC1931" s="2286"/>
    </row>
    <row r="1932" spans="28:29" x14ac:dyDescent="0.4">
      <c r="AB1932" s="2286"/>
      <c r="AC1932" s="2286"/>
    </row>
    <row r="1933" spans="28:29" x14ac:dyDescent="0.4">
      <c r="AB1933" s="2286"/>
      <c r="AC1933" s="2286"/>
    </row>
    <row r="1934" spans="28:29" x14ac:dyDescent="0.4">
      <c r="AB1934" s="2286"/>
      <c r="AC1934" s="2286"/>
    </row>
    <row r="1935" spans="28:29" x14ac:dyDescent="0.4">
      <c r="AB1935" s="2286"/>
      <c r="AC1935" s="2286"/>
    </row>
    <row r="1936" spans="28:29" x14ac:dyDescent="0.4">
      <c r="AB1936" s="2286"/>
      <c r="AC1936" s="2286"/>
    </row>
  </sheetData>
  <sheetProtection password="8611" sheet="1"/>
  <mergeCells count="53">
    <mergeCell ref="A4:A5"/>
    <mergeCell ref="B4:B5"/>
    <mergeCell ref="C4:C5"/>
    <mergeCell ref="AD4:AD5"/>
    <mergeCell ref="A7:A30"/>
    <mergeCell ref="B7:B9"/>
    <mergeCell ref="B10:B12"/>
    <mergeCell ref="B13:B15"/>
    <mergeCell ref="B16:B18"/>
    <mergeCell ref="B19:B21"/>
    <mergeCell ref="B22:B24"/>
    <mergeCell ref="B25:B26"/>
    <mergeCell ref="B27:B28"/>
    <mergeCell ref="B29:B30"/>
    <mergeCell ref="A31:A54"/>
    <mergeCell ref="B31:B33"/>
    <mergeCell ref="B34:B36"/>
    <mergeCell ref="B37:B39"/>
    <mergeCell ref="B40:B42"/>
    <mergeCell ref="B43:B45"/>
    <mergeCell ref="B46:B48"/>
    <mergeCell ref="B49:B50"/>
    <mergeCell ref="B51:B52"/>
    <mergeCell ref="B53:B54"/>
    <mergeCell ref="A55:A78"/>
    <mergeCell ref="B55:B57"/>
    <mergeCell ref="B58:B60"/>
    <mergeCell ref="B61:B63"/>
    <mergeCell ref="B64:B66"/>
    <mergeCell ref="B67:B69"/>
    <mergeCell ref="B77:B78"/>
    <mergeCell ref="A79:A93"/>
    <mergeCell ref="B79:B81"/>
    <mergeCell ref="B82:B84"/>
    <mergeCell ref="B85:B87"/>
    <mergeCell ref="B88:B90"/>
    <mergeCell ref="B91:B93"/>
    <mergeCell ref="B119:B120"/>
    <mergeCell ref="A122:J122"/>
    <mergeCell ref="A1:C1"/>
    <mergeCell ref="A94:A120"/>
    <mergeCell ref="B94:B97"/>
    <mergeCell ref="B98:B101"/>
    <mergeCell ref="B102:B104"/>
    <mergeCell ref="B105:B107"/>
    <mergeCell ref="B108:B110"/>
    <mergeCell ref="B111:B112"/>
    <mergeCell ref="B113:B114"/>
    <mergeCell ref="B115:B116"/>
    <mergeCell ref="B117:B118"/>
    <mergeCell ref="B70:B72"/>
    <mergeCell ref="B73:B74"/>
    <mergeCell ref="B75:B76"/>
  </mergeCells>
  <dataValidations count="3">
    <dataValidation type="whole" allowBlank="1" showInputMessage="1" showErrorMessage="1" error="INSERIRE CODICE STRUTTURA - SOLO VALORI NUMERICI COMPRESI TRA 1001 E 5000_x000a_MAX. 4 CIFRE" sqref="D5:F6">
      <formula1>1001</formula1>
      <formula2>5000</formula2>
    </dataValidation>
    <dataValidation type="whole" allowBlank="1" showInputMessage="1" showErrorMessage="1" error="INSERIRE SOLO VALORI NUMERICI MAX. 4 CIFRE" sqref="E52:E54 E56:E58 E77:E79 D78:D79 D58 D60 D62 D64 D66 D68 D70 D72 D74 E89:E92 D81 D83 D85 D87 D89 D91 D10:E12 D93 E85:E87 E81:E83 D76 E73:E75 E68:E70 E64:E66 E60:E62 D56 D17:D54 E47:E49 E43:E45 E39:E41 E35:E37 E31:E33 E26:E28 E22:E24 E18:E20 D94:E120 D14:E16 AG52:AG54 AG56:AG58 AG77:AG79 AF78:AF79 AF58 AF60 AF62 AF64 AF66 AF68 AF70 AF72 AF74 AG89:AG92 AF81 AF83 AF85 AF87 AF89 AF91 AF10:AG12 AF93 AG85:AG87 AG81:AG83 AF76 AG73:AG75 AG68:AG70 AG64:AG66 AG60:AG62 AF56 AF17:AF54 AG47:AG49 AG43:AG45 AG39:AG41 AG35:AG37 AG31:AG33 AG26:AG28 AG22:AG24 AG18:AG20 AF94:AG120 AF14:AG16">
      <formula1>0</formula1>
      <formula2>9999</formula2>
    </dataValidation>
    <dataValidation type="list" allowBlank="1" showInputMessage="1" showErrorMessage="1" error="INSERIRE CODICE STRUTTURA - SOLO VALORI NUMERICI COMPRESI TRA 1001 E 5000_x000a_MAX. 4 CIFRE" sqref="H5 I5:J5 K5:AC5">
      <formula1>$H$1:$AC$1</formula1>
    </dataValidation>
  </dataValidation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85">
    <tabColor rgb="FF92D050"/>
  </sheetPr>
  <dimension ref="A1:AA115"/>
  <sheetViews>
    <sheetView workbookViewId="0">
      <selection activeCell="Z111" sqref="Z111"/>
    </sheetView>
  </sheetViews>
  <sheetFormatPr defaultRowHeight="12.9" x14ac:dyDescent="0.35"/>
  <sheetData>
    <row r="1" spans="1:27" s="1409" customFormat="1" x14ac:dyDescent="0.35">
      <c r="A1" s="1408" t="s">
        <v>2598</v>
      </c>
      <c r="B1" s="1408" t="s">
        <v>2599</v>
      </c>
      <c r="C1" s="1408" t="s">
        <v>2600</v>
      </c>
      <c r="D1" s="1408" t="s">
        <v>2601</v>
      </c>
      <c r="E1" s="1408" t="s">
        <v>2602</v>
      </c>
      <c r="F1" s="1408" t="s">
        <v>2603</v>
      </c>
      <c r="G1" s="1408" t="s">
        <v>2604</v>
      </c>
      <c r="H1" s="1408" t="s">
        <v>2605</v>
      </c>
      <c r="I1" s="1408" t="s">
        <v>2606</v>
      </c>
      <c r="J1" s="1408" t="s">
        <v>2607</v>
      </c>
      <c r="K1" s="1408" t="s">
        <v>2608</v>
      </c>
      <c r="L1" s="1408" t="s">
        <v>2609</v>
      </c>
      <c r="M1" s="1408" t="s">
        <v>2610</v>
      </c>
      <c r="N1" s="1408" t="s">
        <v>2611</v>
      </c>
      <c r="O1" s="1408" t="s">
        <v>2612</v>
      </c>
      <c r="P1" s="1408" t="s">
        <v>2613</v>
      </c>
      <c r="Q1" s="1408" t="s">
        <v>2614</v>
      </c>
      <c r="R1" s="1408" t="s">
        <v>2615</v>
      </c>
      <c r="S1" s="1408" t="s">
        <v>2616</v>
      </c>
      <c r="T1" s="1408" t="s">
        <v>2617</v>
      </c>
      <c r="U1" s="1408" t="s">
        <v>2618</v>
      </c>
      <c r="V1" s="1408" t="s">
        <v>2619</v>
      </c>
      <c r="W1" s="1408" t="s">
        <v>2620</v>
      </c>
      <c r="X1" s="1408" t="s">
        <v>2621</v>
      </c>
      <c r="Y1" s="1408" t="s">
        <v>2622</v>
      </c>
      <c r="Z1" s="1408" t="s">
        <v>2623</v>
      </c>
      <c r="AA1" s="1408" t="s">
        <v>2624</v>
      </c>
    </row>
    <row r="2" spans="1:27" x14ac:dyDescent="0.35">
      <c r="A2" t="s">
        <v>2625</v>
      </c>
      <c r="B2" s="2313">
        <v>1</v>
      </c>
      <c r="C2" s="2313">
        <v>1</v>
      </c>
      <c r="D2" s="2313">
        <v>1</v>
      </c>
      <c r="E2" s="2313">
        <v>0</v>
      </c>
      <c r="F2" s="2313">
        <v>0</v>
      </c>
      <c r="G2" s="2313">
        <v>0</v>
      </c>
      <c r="H2" s="2313">
        <v>0</v>
      </c>
      <c r="I2" s="2313">
        <v>0</v>
      </c>
      <c r="J2" s="2313">
        <v>0</v>
      </c>
      <c r="K2" s="2313">
        <v>0</v>
      </c>
      <c r="L2" s="2313">
        <v>0</v>
      </c>
      <c r="M2" s="2313">
        <v>0</v>
      </c>
      <c r="N2" s="2313">
        <v>0</v>
      </c>
      <c r="O2" s="2313">
        <v>0</v>
      </c>
      <c r="P2" s="2313">
        <v>0</v>
      </c>
      <c r="Q2" s="2313">
        <v>0</v>
      </c>
      <c r="R2" s="2313">
        <v>0</v>
      </c>
      <c r="S2" s="2313">
        <v>0</v>
      </c>
      <c r="T2" s="2313">
        <v>0</v>
      </c>
      <c r="U2" s="2313">
        <v>0</v>
      </c>
      <c r="V2" s="2313">
        <v>0</v>
      </c>
      <c r="W2" s="2313">
        <v>0</v>
      </c>
      <c r="X2" s="2313">
        <v>0</v>
      </c>
      <c r="Y2" s="2313">
        <v>0</v>
      </c>
      <c r="Z2" s="2313">
        <v>0</v>
      </c>
      <c r="AA2" s="2313">
        <v>0</v>
      </c>
    </row>
    <row r="3" spans="1:27" x14ac:dyDescent="0.35">
      <c r="A3" t="s">
        <v>2626</v>
      </c>
      <c r="B3" s="2313">
        <v>1</v>
      </c>
      <c r="C3" s="2313">
        <v>1</v>
      </c>
      <c r="D3" s="2313">
        <v>2</v>
      </c>
      <c r="E3" s="2313">
        <v>0</v>
      </c>
      <c r="F3" s="2313">
        <v>0</v>
      </c>
      <c r="G3" s="2313">
        <v>0</v>
      </c>
      <c r="H3" s="2313">
        <v>0</v>
      </c>
      <c r="I3" s="2313">
        <v>0</v>
      </c>
      <c r="J3" s="2313">
        <v>0</v>
      </c>
      <c r="K3" s="2313">
        <v>0</v>
      </c>
      <c r="L3" s="2313">
        <v>0</v>
      </c>
      <c r="M3" s="2313">
        <v>0</v>
      </c>
      <c r="N3" s="2313">
        <v>0</v>
      </c>
      <c r="O3" s="2313">
        <v>0</v>
      </c>
      <c r="P3" s="2313">
        <v>0</v>
      </c>
      <c r="Q3" s="2313">
        <v>0</v>
      </c>
      <c r="R3" s="2313">
        <v>0</v>
      </c>
      <c r="S3" s="2313">
        <v>0</v>
      </c>
      <c r="T3" s="2313">
        <v>0</v>
      </c>
      <c r="U3" s="2313">
        <v>0</v>
      </c>
      <c r="V3" s="2313">
        <v>0</v>
      </c>
      <c r="W3" s="2313">
        <v>0</v>
      </c>
      <c r="X3" s="2313">
        <v>0</v>
      </c>
      <c r="Y3" s="2313">
        <v>0</v>
      </c>
      <c r="Z3" s="2313">
        <v>0</v>
      </c>
      <c r="AA3" s="2313">
        <v>0</v>
      </c>
    </row>
    <row r="4" spans="1:27" x14ac:dyDescent="0.35">
      <c r="A4" t="s">
        <v>2627</v>
      </c>
      <c r="B4" s="2313">
        <v>1</v>
      </c>
      <c r="C4" s="2313">
        <v>1</v>
      </c>
      <c r="D4" s="2313">
        <v>3</v>
      </c>
      <c r="E4" s="2313">
        <v>0</v>
      </c>
      <c r="F4" s="2313">
        <v>0</v>
      </c>
      <c r="G4" s="2313">
        <v>0</v>
      </c>
      <c r="H4" s="2313">
        <v>0</v>
      </c>
      <c r="I4" s="2313">
        <v>0</v>
      </c>
      <c r="J4" s="2313">
        <v>0</v>
      </c>
      <c r="K4" s="2313">
        <v>0</v>
      </c>
      <c r="L4" s="2313">
        <v>0</v>
      </c>
      <c r="M4" s="2313">
        <v>0</v>
      </c>
      <c r="N4" s="2313">
        <v>0</v>
      </c>
      <c r="O4" s="2313">
        <v>0</v>
      </c>
      <c r="P4" s="2313">
        <v>0</v>
      </c>
      <c r="Q4" s="2313">
        <v>0</v>
      </c>
      <c r="R4" s="2313">
        <v>0</v>
      </c>
      <c r="S4" s="2313">
        <v>0</v>
      </c>
      <c r="T4" s="2313">
        <v>0</v>
      </c>
      <c r="U4" s="2313">
        <v>0</v>
      </c>
      <c r="V4" s="2313">
        <v>0</v>
      </c>
      <c r="W4" s="2313">
        <v>0</v>
      </c>
      <c r="X4" s="2313">
        <v>0</v>
      </c>
      <c r="Y4" s="2313">
        <v>0</v>
      </c>
      <c r="Z4" s="2313">
        <v>0</v>
      </c>
      <c r="AA4" s="2313">
        <v>0</v>
      </c>
    </row>
    <row r="5" spans="1:27" x14ac:dyDescent="0.35">
      <c r="A5" t="s">
        <v>2628</v>
      </c>
      <c r="B5" s="2313">
        <v>1</v>
      </c>
      <c r="C5" s="2313">
        <v>2</v>
      </c>
      <c r="D5" s="2313">
        <v>4</v>
      </c>
      <c r="E5" s="2313">
        <v>0</v>
      </c>
      <c r="F5" s="2313">
        <v>0</v>
      </c>
      <c r="G5" s="2313">
        <v>0</v>
      </c>
      <c r="H5" s="2313">
        <v>0</v>
      </c>
      <c r="I5" s="2313">
        <v>0</v>
      </c>
      <c r="J5" s="2313">
        <v>0</v>
      </c>
      <c r="K5" s="2313">
        <v>0</v>
      </c>
      <c r="L5" s="2313">
        <v>0</v>
      </c>
      <c r="M5" s="2313">
        <v>0</v>
      </c>
      <c r="N5" s="2313">
        <v>0</v>
      </c>
      <c r="O5" s="2313">
        <v>0</v>
      </c>
      <c r="P5" s="2313">
        <v>0</v>
      </c>
      <c r="Q5" s="2313">
        <v>0</v>
      </c>
      <c r="R5" s="2313">
        <v>0</v>
      </c>
      <c r="S5" s="2313">
        <v>0</v>
      </c>
      <c r="T5" s="2313">
        <v>0</v>
      </c>
      <c r="U5" s="2313">
        <v>0</v>
      </c>
      <c r="V5" s="2313">
        <v>0</v>
      </c>
      <c r="W5" s="2313">
        <v>0</v>
      </c>
      <c r="X5" s="2313">
        <v>0</v>
      </c>
      <c r="Y5" s="2313">
        <v>0</v>
      </c>
      <c r="Z5" s="2313">
        <v>0</v>
      </c>
      <c r="AA5" s="2313">
        <v>0</v>
      </c>
    </row>
    <row r="6" spans="1:27" x14ac:dyDescent="0.35">
      <c r="A6" t="s">
        <v>2629</v>
      </c>
      <c r="B6" s="2313">
        <v>1</v>
      </c>
      <c r="C6" s="2313">
        <v>2</v>
      </c>
      <c r="D6" s="2313">
        <v>5</v>
      </c>
      <c r="E6" s="2313">
        <v>0</v>
      </c>
      <c r="F6" s="2313">
        <v>0</v>
      </c>
      <c r="G6" s="2313">
        <v>0</v>
      </c>
      <c r="H6" s="2313">
        <v>0</v>
      </c>
      <c r="I6" s="2313">
        <v>0</v>
      </c>
      <c r="J6" s="2313">
        <v>0</v>
      </c>
      <c r="K6" s="2313">
        <v>0</v>
      </c>
      <c r="L6" s="2313">
        <v>0</v>
      </c>
      <c r="M6" s="2313">
        <v>0</v>
      </c>
      <c r="N6" s="2313">
        <v>0</v>
      </c>
      <c r="O6" s="2313">
        <v>0</v>
      </c>
      <c r="P6" s="2313">
        <v>0</v>
      </c>
      <c r="Q6" s="2313">
        <v>0</v>
      </c>
      <c r="R6" s="2313">
        <v>0</v>
      </c>
      <c r="S6" s="2313">
        <v>0</v>
      </c>
      <c r="T6" s="2313">
        <v>0</v>
      </c>
      <c r="U6" s="2313">
        <v>0</v>
      </c>
      <c r="V6" s="2313">
        <v>0</v>
      </c>
      <c r="W6" s="2313">
        <v>0</v>
      </c>
      <c r="X6" s="2313">
        <v>0</v>
      </c>
      <c r="Y6" s="2313">
        <v>0</v>
      </c>
      <c r="Z6" s="2313">
        <v>0</v>
      </c>
      <c r="AA6" s="2313">
        <v>0</v>
      </c>
    </row>
    <row r="7" spans="1:27" x14ac:dyDescent="0.35">
      <c r="A7" t="s">
        <v>2630</v>
      </c>
      <c r="B7" s="2313">
        <v>1</v>
      </c>
      <c r="C7" s="2313">
        <v>2</v>
      </c>
      <c r="D7" s="2313">
        <v>6</v>
      </c>
      <c r="E7" s="2313">
        <v>0</v>
      </c>
      <c r="F7" s="2313">
        <v>0</v>
      </c>
      <c r="G7" s="2313">
        <v>0</v>
      </c>
      <c r="H7" s="2313">
        <v>0</v>
      </c>
      <c r="I7" s="2313">
        <v>0</v>
      </c>
      <c r="J7" s="2313">
        <v>0</v>
      </c>
      <c r="K7" s="2313">
        <v>0</v>
      </c>
      <c r="L7" s="2313">
        <v>0</v>
      </c>
      <c r="M7" s="2313">
        <v>0</v>
      </c>
      <c r="N7" s="2313">
        <v>0</v>
      </c>
      <c r="O7" s="2313">
        <v>0</v>
      </c>
      <c r="P7" s="2313">
        <v>0</v>
      </c>
      <c r="Q7" s="2313">
        <v>0</v>
      </c>
      <c r="R7" s="2313">
        <v>0</v>
      </c>
      <c r="S7" s="2313">
        <v>0</v>
      </c>
      <c r="T7" s="2313">
        <v>0</v>
      </c>
      <c r="U7" s="2313">
        <v>0</v>
      </c>
      <c r="V7" s="2313">
        <v>0</v>
      </c>
      <c r="W7" s="2313">
        <v>0</v>
      </c>
      <c r="X7" s="2313">
        <v>0</v>
      </c>
      <c r="Y7" s="2313">
        <v>0</v>
      </c>
      <c r="Z7" s="2313">
        <v>0</v>
      </c>
      <c r="AA7" s="2313">
        <v>0</v>
      </c>
    </row>
    <row r="8" spans="1:27" x14ac:dyDescent="0.35">
      <c r="A8" t="s">
        <v>2631</v>
      </c>
      <c r="B8" s="2313">
        <v>1</v>
      </c>
      <c r="C8" s="2313">
        <v>3</v>
      </c>
      <c r="D8" s="2313">
        <v>7</v>
      </c>
      <c r="E8" s="2313">
        <v>0</v>
      </c>
      <c r="F8" s="2313">
        <v>0</v>
      </c>
      <c r="G8" s="2313">
        <v>0</v>
      </c>
      <c r="H8" s="2313">
        <v>0</v>
      </c>
      <c r="I8" s="2313">
        <v>0</v>
      </c>
      <c r="J8" s="2313">
        <v>0</v>
      </c>
      <c r="K8" s="2313">
        <v>0</v>
      </c>
      <c r="L8" s="2313">
        <v>0</v>
      </c>
      <c r="M8" s="2313">
        <v>0</v>
      </c>
      <c r="N8" s="2313">
        <v>0</v>
      </c>
      <c r="O8" s="2313">
        <v>0</v>
      </c>
      <c r="P8" s="2313">
        <v>0</v>
      </c>
      <c r="Q8" s="2313">
        <v>0</v>
      </c>
      <c r="R8" s="2313">
        <v>0</v>
      </c>
      <c r="S8" s="2313">
        <v>0</v>
      </c>
      <c r="T8" s="2313">
        <v>0</v>
      </c>
      <c r="U8" s="2313">
        <v>0</v>
      </c>
      <c r="V8" s="2313">
        <v>0</v>
      </c>
      <c r="W8" s="2313">
        <v>0</v>
      </c>
      <c r="X8" s="2313">
        <v>0</v>
      </c>
      <c r="Y8" s="2313">
        <v>0</v>
      </c>
      <c r="Z8" s="2313">
        <v>0</v>
      </c>
      <c r="AA8" s="2313">
        <v>0</v>
      </c>
    </row>
    <row r="9" spans="1:27" x14ac:dyDescent="0.35">
      <c r="A9" t="s">
        <v>2632</v>
      </c>
      <c r="B9" s="2313">
        <v>1</v>
      </c>
      <c r="C9" s="2313">
        <v>3</v>
      </c>
      <c r="D9" s="2313">
        <v>8</v>
      </c>
      <c r="E9" s="2313">
        <v>0</v>
      </c>
      <c r="F9" s="2313">
        <v>0</v>
      </c>
      <c r="G9" s="2313">
        <v>0</v>
      </c>
      <c r="H9" s="2313">
        <v>0</v>
      </c>
      <c r="I9" s="2313">
        <v>0</v>
      </c>
      <c r="J9" s="2313">
        <v>0</v>
      </c>
      <c r="K9" s="2313">
        <v>0</v>
      </c>
      <c r="L9" s="2313">
        <v>0</v>
      </c>
      <c r="M9" s="2313">
        <v>0</v>
      </c>
      <c r="N9" s="2313">
        <v>0</v>
      </c>
      <c r="O9" s="2313">
        <v>0</v>
      </c>
      <c r="P9" s="2313">
        <v>0</v>
      </c>
      <c r="Q9" s="2313">
        <v>0</v>
      </c>
      <c r="R9" s="2313">
        <v>0</v>
      </c>
      <c r="S9" s="2313">
        <v>0</v>
      </c>
      <c r="T9" s="2313">
        <v>0</v>
      </c>
      <c r="U9" s="2313">
        <v>0</v>
      </c>
      <c r="V9" s="2313">
        <v>0</v>
      </c>
      <c r="W9" s="2313">
        <v>0</v>
      </c>
      <c r="X9" s="2313">
        <v>0</v>
      </c>
      <c r="Y9" s="2313">
        <v>0</v>
      </c>
      <c r="Z9" s="2313">
        <v>0</v>
      </c>
      <c r="AA9" s="2313">
        <v>0</v>
      </c>
    </row>
    <row r="10" spans="1:27" x14ac:dyDescent="0.35">
      <c r="A10" t="s">
        <v>2633</v>
      </c>
      <c r="B10" s="2313">
        <v>1</v>
      </c>
      <c r="C10" s="2313">
        <v>3</v>
      </c>
      <c r="D10" s="2313">
        <v>9</v>
      </c>
      <c r="E10" s="2313">
        <v>0</v>
      </c>
      <c r="F10" s="2313">
        <v>0</v>
      </c>
      <c r="G10" s="2313">
        <v>0</v>
      </c>
      <c r="H10" s="2313">
        <v>0</v>
      </c>
      <c r="I10" s="2313">
        <v>0</v>
      </c>
      <c r="J10" s="2313">
        <v>0</v>
      </c>
      <c r="K10" s="2313">
        <v>0</v>
      </c>
      <c r="L10" s="2313">
        <v>0</v>
      </c>
      <c r="M10" s="2313">
        <v>0</v>
      </c>
      <c r="N10" s="2313">
        <v>0</v>
      </c>
      <c r="O10" s="2313">
        <v>0</v>
      </c>
      <c r="P10" s="2313">
        <v>0</v>
      </c>
      <c r="Q10" s="2313">
        <v>0</v>
      </c>
      <c r="R10" s="2313">
        <v>0</v>
      </c>
      <c r="S10" s="2313">
        <v>0</v>
      </c>
      <c r="T10" s="2313">
        <v>0</v>
      </c>
      <c r="U10" s="2313">
        <v>0</v>
      </c>
      <c r="V10" s="2313">
        <v>0</v>
      </c>
      <c r="W10" s="2313">
        <v>0</v>
      </c>
      <c r="X10" s="2313">
        <v>0</v>
      </c>
      <c r="Y10" s="2313">
        <v>0</v>
      </c>
      <c r="Z10" s="2313">
        <v>0</v>
      </c>
      <c r="AA10" s="2313">
        <v>0</v>
      </c>
    </row>
    <row r="11" spans="1:27" x14ac:dyDescent="0.35">
      <c r="A11" t="s">
        <v>2634</v>
      </c>
      <c r="B11" s="2313">
        <v>1</v>
      </c>
      <c r="C11" s="2313">
        <v>4</v>
      </c>
      <c r="D11" s="2313">
        <v>10</v>
      </c>
      <c r="E11" s="2313">
        <v>0</v>
      </c>
      <c r="F11" s="2313">
        <v>0</v>
      </c>
      <c r="G11" s="2313">
        <v>0</v>
      </c>
      <c r="H11" s="2313">
        <v>0</v>
      </c>
      <c r="I11" s="2313">
        <v>0</v>
      </c>
      <c r="J11" s="2313">
        <v>0</v>
      </c>
      <c r="K11" s="2313">
        <v>0</v>
      </c>
      <c r="L11" s="2313">
        <v>0</v>
      </c>
      <c r="M11" s="2313">
        <v>0</v>
      </c>
      <c r="N11" s="2313">
        <v>0</v>
      </c>
      <c r="O11" s="2313">
        <v>0</v>
      </c>
      <c r="P11" s="2313">
        <v>0</v>
      </c>
      <c r="Q11" s="2313">
        <v>0</v>
      </c>
      <c r="R11" s="2313">
        <v>0</v>
      </c>
      <c r="S11" s="2313">
        <v>0</v>
      </c>
      <c r="T11" s="2313">
        <v>0</v>
      </c>
      <c r="U11" s="2313">
        <v>0</v>
      </c>
      <c r="V11" s="2313">
        <v>0</v>
      </c>
      <c r="W11" s="2313">
        <v>0</v>
      </c>
      <c r="X11" s="2313">
        <v>0</v>
      </c>
      <c r="Y11" s="2313">
        <v>0</v>
      </c>
      <c r="Z11" s="2313">
        <v>0</v>
      </c>
      <c r="AA11" s="2313">
        <v>0</v>
      </c>
    </row>
    <row r="12" spans="1:27" x14ac:dyDescent="0.35">
      <c r="A12" t="s">
        <v>2635</v>
      </c>
      <c r="B12" s="2313">
        <v>1</v>
      </c>
      <c r="C12" s="2313">
        <v>4</v>
      </c>
      <c r="D12" s="2313">
        <v>11</v>
      </c>
      <c r="E12" s="2313">
        <v>0</v>
      </c>
      <c r="F12" s="2313">
        <v>0</v>
      </c>
      <c r="G12" s="2313">
        <v>0</v>
      </c>
      <c r="H12" s="2313">
        <v>0</v>
      </c>
      <c r="I12" s="2313">
        <v>0</v>
      </c>
      <c r="J12" s="2313">
        <v>0</v>
      </c>
      <c r="K12" s="2313">
        <v>0</v>
      </c>
      <c r="L12" s="2313">
        <v>0</v>
      </c>
      <c r="M12" s="2313">
        <v>0</v>
      </c>
      <c r="N12" s="2313">
        <v>0</v>
      </c>
      <c r="O12" s="2313">
        <v>0</v>
      </c>
      <c r="P12" s="2313">
        <v>0</v>
      </c>
      <c r="Q12" s="2313">
        <v>0</v>
      </c>
      <c r="R12" s="2313">
        <v>0</v>
      </c>
      <c r="S12" s="2313">
        <v>0</v>
      </c>
      <c r="T12" s="2313">
        <v>0</v>
      </c>
      <c r="U12" s="2313">
        <v>0</v>
      </c>
      <c r="V12" s="2313">
        <v>0</v>
      </c>
      <c r="W12" s="2313">
        <v>0</v>
      </c>
      <c r="X12" s="2313">
        <v>0</v>
      </c>
      <c r="Y12" s="2313">
        <v>0</v>
      </c>
      <c r="Z12" s="2313">
        <v>0</v>
      </c>
      <c r="AA12" s="2313">
        <v>0</v>
      </c>
    </row>
    <row r="13" spans="1:27" x14ac:dyDescent="0.35">
      <c r="A13" t="s">
        <v>2636</v>
      </c>
      <c r="B13" s="2313">
        <v>1</v>
      </c>
      <c r="C13" s="2313">
        <v>4</v>
      </c>
      <c r="D13" s="2313">
        <v>12</v>
      </c>
      <c r="E13" s="2313">
        <v>0</v>
      </c>
      <c r="F13" s="2313">
        <v>0</v>
      </c>
      <c r="G13" s="2313">
        <v>0</v>
      </c>
      <c r="H13" s="2313">
        <v>0</v>
      </c>
      <c r="I13" s="2313">
        <v>0</v>
      </c>
      <c r="J13" s="2313">
        <v>0</v>
      </c>
      <c r="K13" s="2313">
        <v>0</v>
      </c>
      <c r="L13" s="2313">
        <v>0</v>
      </c>
      <c r="M13" s="2313">
        <v>0</v>
      </c>
      <c r="N13" s="2313">
        <v>0</v>
      </c>
      <c r="O13" s="2313">
        <v>0</v>
      </c>
      <c r="P13" s="2313">
        <v>0</v>
      </c>
      <c r="Q13" s="2313">
        <v>0</v>
      </c>
      <c r="R13" s="2313">
        <v>0</v>
      </c>
      <c r="S13" s="2313">
        <v>0</v>
      </c>
      <c r="T13" s="2313">
        <v>0</v>
      </c>
      <c r="U13" s="2313">
        <v>0</v>
      </c>
      <c r="V13" s="2313">
        <v>0</v>
      </c>
      <c r="W13" s="2313">
        <v>0</v>
      </c>
      <c r="X13" s="2313">
        <v>0</v>
      </c>
      <c r="Y13" s="2313">
        <v>0</v>
      </c>
      <c r="Z13" s="2313">
        <v>0</v>
      </c>
      <c r="AA13" s="2313">
        <v>0</v>
      </c>
    </row>
    <row r="14" spans="1:27" x14ac:dyDescent="0.35">
      <c r="A14" t="s">
        <v>2637</v>
      </c>
      <c r="B14" s="2313">
        <v>1</v>
      </c>
      <c r="C14" s="2313">
        <v>5</v>
      </c>
      <c r="D14" s="2313">
        <v>13</v>
      </c>
      <c r="E14" s="2313">
        <v>0</v>
      </c>
      <c r="F14" s="2313">
        <v>0</v>
      </c>
      <c r="G14" s="2313">
        <v>0</v>
      </c>
      <c r="H14" s="2313">
        <v>0</v>
      </c>
      <c r="I14" s="2313">
        <v>0</v>
      </c>
      <c r="J14" s="2313">
        <v>0</v>
      </c>
      <c r="K14" s="2313">
        <v>0</v>
      </c>
      <c r="L14" s="2313">
        <v>0</v>
      </c>
      <c r="M14" s="2313">
        <v>0</v>
      </c>
      <c r="N14" s="2313">
        <v>0</v>
      </c>
      <c r="O14" s="2313">
        <v>0</v>
      </c>
      <c r="P14" s="2313">
        <v>0</v>
      </c>
      <c r="Q14" s="2313">
        <v>0</v>
      </c>
      <c r="R14" s="2313">
        <v>0</v>
      </c>
      <c r="S14" s="2313">
        <v>0</v>
      </c>
      <c r="T14" s="2313">
        <v>0</v>
      </c>
      <c r="U14" s="2313">
        <v>0</v>
      </c>
      <c r="V14" s="2313">
        <v>0</v>
      </c>
      <c r="W14" s="2313">
        <v>0</v>
      </c>
      <c r="X14" s="2313">
        <v>0</v>
      </c>
      <c r="Y14" s="2313">
        <v>0</v>
      </c>
      <c r="Z14" s="2313">
        <v>0</v>
      </c>
      <c r="AA14" s="2313">
        <v>0</v>
      </c>
    </row>
    <row r="15" spans="1:27" x14ac:dyDescent="0.35">
      <c r="A15" t="s">
        <v>2638</v>
      </c>
      <c r="B15" s="2313">
        <v>1</v>
      </c>
      <c r="C15" s="2313">
        <v>5</v>
      </c>
      <c r="D15" s="2313">
        <v>14</v>
      </c>
      <c r="E15" s="2313">
        <v>0</v>
      </c>
      <c r="F15" s="2313">
        <v>0</v>
      </c>
      <c r="G15" s="2313">
        <v>0</v>
      </c>
      <c r="H15" s="2313">
        <v>0</v>
      </c>
      <c r="I15" s="2313">
        <v>0</v>
      </c>
      <c r="J15" s="2313">
        <v>0</v>
      </c>
      <c r="K15" s="2313">
        <v>0</v>
      </c>
      <c r="L15" s="2313">
        <v>0</v>
      </c>
      <c r="M15" s="2313">
        <v>0</v>
      </c>
      <c r="N15" s="2313">
        <v>0</v>
      </c>
      <c r="O15" s="2313">
        <v>0</v>
      </c>
      <c r="P15" s="2313">
        <v>0</v>
      </c>
      <c r="Q15" s="2313">
        <v>0</v>
      </c>
      <c r="R15" s="2313">
        <v>0</v>
      </c>
      <c r="S15" s="2313">
        <v>0</v>
      </c>
      <c r="T15" s="2313">
        <v>0</v>
      </c>
      <c r="U15" s="2313">
        <v>0</v>
      </c>
      <c r="V15" s="2313">
        <v>0</v>
      </c>
      <c r="W15" s="2313">
        <v>0</v>
      </c>
      <c r="X15" s="2313">
        <v>0</v>
      </c>
      <c r="Y15" s="2313">
        <v>0</v>
      </c>
      <c r="Z15" s="2313">
        <v>0</v>
      </c>
      <c r="AA15" s="2313">
        <v>0</v>
      </c>
    </row>
    <row r="16" spans="1:27" x14ac:dyDescent="0.35">
      <c r="A16" t="s">
        <v>2639</v>
      </c>
      <c r="B16" s="2313">
        <v>1</v>
      </c>
      <c r="C16" s="2313">
        <v>5</v>
      </c>
      <c r="D16" s="2313">
        <v>15</v>
      </c>
      <c r="E16" s="2313">
        <v>0</v>
      </c>
      <c r="F16" s="2313">
        <v>0</v>
      </c>
      <c r="G16" s="2313">
        <v>0</v>
      </c>
      <c r="H16" s="2313">
        <v>0</v>
      </c>
      <c r="I16" s="2313">
        <v>0</v>
      </c>
      <c r="J16" s="2313">
        <v>0</v>
      </c>
      <c r="K16" s="2313">
        <v>0</v>
      </c>
      <c r="L16" s="2313">
        <v>0</v>
      </c>
      <c r="M16" s="2313">
        <v>0</v>
      </c>
      <c r="N16" s="2313">
        <v>0</v>
      </c>
      <c r="O16" s="2313">
        <v>0</v>
      </c>
      <c r="P16" s="2313">
        <v>0</v>
      </c>
      <c r="Q16" s="2313">
        <v>0</v>
      </c>
      <c r="R16" s="2313">
        <v>0</v>
      </c>
      <c r="S16" s="2313">
        <v>0</v>
      </c>
      <c r="T16" s="2313">
        <v>0</v>
      </c>
      <c r="U16" s="2313">
        <v>0</v>
      </c>
      <c r="V16" s="2313">
        <v>0</v>
      </c>
      <c r="W16" s="2313">
        <v>0</v>
      </c>
      <c r="X16" s="2313">
        <v>0</v>
      </c>
      <c r="Y16" s="2313">
        <v>0</v>
      </c>
      <c r="Z16" s="2313">
        <v>0</v>
      </c>
      <c r="AA16" s="2313">
        <v>0</v>
      </c>
    </row>
    <row r="17" spans="1:27" x14ac:dyDescent="0.35">
      <c r="A17" t="s">
        <v>2640</v>
      </c>
      <c r="B17" s="2313">
        <v>1</v>
      </c>
      <c r="C17" s="2313">
        <v>6</v>
      </c>
      <c r="D17" s="2313">
        <v>16</v>
      </c>
      <c r="E17" s="2313">
        <v>0</v>
      </c>
      <c r="F17" s="2313">
        <v>0</v>
      </c>
      <c r="G17" s="2313">
        <v>0</v>
      </c>
      <c r="H17" s="2313">
        <v>0</v>
      </c>
      <c r="I17" s="2313">
        <v>0</v>
      </c>
      <c r="J17" s="2313">
        <v>0</v>
      </c>
      <c r="K17" s="2313">
        <v>0</v>
      </c>
      <c r="L17" s="2313">
        <v>0</v>
      </c>
      <c r="M17" s="2313">
        <v>0</v>
      </c>
      <c r="N17" s="2313">
        <v>0</v>
      </c>
      <c r="O17" s="2313">
        <v>0</v>
      </c>
      <c r="P17" s="2313">
        <v>0</v>
      </c>
      <c r="Q17" s="2313">
        <v>0</v>
      </c>
      <c r="R17" s="2313">
        <v>0</v>
      </c>
      <c r="S17" s="2313">
        <v>0</v>
      </c>
      <c r="T17" s="2313">
        <v>0</v>
      </c>
      <c r="U17" s="2313">
        <v>0</v>
      </c>
      <c r="V17" s="2313">
        <v>0</v>
      </c>
      <c r="W17" s="2313">
        <v>0</v>
      </c>
      <c r="X17" s="2313">
        <v>0</v>
      </c>
      <c r="Y17" s="2313">
        <v>0</v>
      </c>
      <c r="Z17" s="2313">
        <v>0</v>
      </c>
      <c r="AA17" s="2313">
        <v>0</v>
      </c>
    </row>
    <row r="18" spans="1:27" x14ac:dyDescent="0.35">
      <c r="A18" t="s">
        <v>2641</v>
      </c>
      <c r="B18" s="2313">
        <v>1</v>
      </c>
      <c r="C18" s="2313">
        <v>6</v>
      </c>
      <c r="D18" s="2313">
        <v>17</v>
      </c>
      <c r="E18" s="2313">
        <v>0</v>
      </c>
      <c r="F18" s="2313">
        <v>0</v>
      </c>
      <c r="G18" s="2313">
        <v>0</v>
      </c>
      <c r="H18" s="2313">
        <v>0</v>
      </c>
      <c r="I18" s="2313">
        <v>0</v>
      </c>
      <c r="J18" s="2313">
        <v>0</v>
      </c>
      <c r="K18" s="2313">
        <v>0</v>
      </c>
      <c r="L18" s="2313">
        <v>0</v>
      </c>
      <c r="M18" s="2313">
        <v>0</v>
      </c>
      <c r="N18" s="2313">
        <v>0</v>
      </c>
      <c r="O18" s="2313">
        <v>0</v>
      </c>
      <c r="P18" s="2313">
        <v>0</v>
      </c>
      <c r="Q18" s="2313">
        <v>0</v>
      </c>
      <c r="R18" s="2313">
        <v>0</v>
      </c>
      <c r="S18" s="2313">
        <v>0</v>
      </c>
      <c r="T18" s="2313">
        <v>0</v>
      </c>
      <c r="U18" s="2313">
        <v>0</v>
      </c>
      <c r="V18" s="2313">
        <v>0</v>
      </c>
      <c r="W18" s="2313">
        <v>0</v>
      </c>
      <c r="X18" s="2313">
        <v>0</v>
      </c>
      <c r="Y18" s="2313">
        <v>0</v>
      </c>
      <c r="Z18" s="2313">
        <v>0</v>
      </c>
      <c r="AA18" s="2313">
        <v>0</v>
      </c>
    </row>
    <row r="19" spans="1:27" x14ac:dyDescent="0.35">
      <c r="A19" t="s">
        <v>2642</v>
      </c>
      <c r="B19" s="2313">
        <v>1</v>
      </c>
      <c r="C19" s="2313">
        <v>6</v>
      </c>
      <c r="D19" s="2313">
        <v>18</v>
      </c>
      <c r="E19" s="2313">
        <v>0</v>
      </c>
      <c r="F19" s="2313">
        <v>0</v>
      </c>
      <c r="G19" s="2313">
        <v>0</v>
      </c>
      <c r="H19" s="2313">
        <v>0</v>
      </c>
      <c r="I19" s="2313">
        <v>0</v>
      </c>
      <c r="J19" s="2313">
        <v>0</v>
      </c>
      <c r="K19" s="2313">
        <v>0</v>
      </c>
      <c r="L19" s="2313">
        <v>0</v>
      </c>
      <c r="M19" s="2313">
        <v>0</v>
      </c>
      <c r="N19" s="2313">
        <v>0</v>
      </c>
      <c r="O19" s="2313">
        <v>0</v>
      </c>
      <c r="P19" s="2313">
        <v>0</v>
      </c>
      <c r="Q19" s="2313">
        <v>0</v>
      </c>
      <c r="R19" s="2313">
        <v>0</v>
      </c>
      <c r="S19" s="2313">
        <v>0</v>
      </c>
      <c r="T19" s="2313">
        <v>0</v>
      </c>
      <c r="U19" s="2313">
        <v>0</v>
      </c>
      <c r="V19" s="2313">
        <v>0</v>
      </c>
      <c r="W19" s="2313">
        <v>0</v>
      </c>
      <c r="X19" s="2313">
        <v>0</v>
      </c>
      <c r="Y19" s="2313">
        <v>0</v>
      </c>
      <c r="Z19" s="2313">
        <v>0</v>
      </c>
      <c r="AA19" s="2313">
        <v>0</v>
      </c>
    </row>
    <row r="20" spans="1:27" x14ac:dyDescent="0.35">
      <c r="A20" t="s">
        <v>2643</v>
      </c>
      <c r="B20" s="2313">
        <v>1</v>
      </c>
      <c r="C20" s="2313">
        <v>7</v>
      </c>
      <c r="D20" s="2313">
        <v>19</v>
      </c>
      <c r="E20" s="2313">
        <v>0</v>
      </c>
      <c r="F20" s="2313">
        <v>0</v>
      </c>
      <c r="G20" s="2313">
        <v>0</v>
      </c>
      <c r="H20" s="2313">
        <v>0</v>
      </c>
      <c r="I20" s="2313">
        <v>0</v>
      </c>
      <c r="J20" s="2313">
        <v>0</v>
      </c>
      <c r="K20" s="2313">
        <v>0</v>
      </c>
      <c r="L20" s="2313">
        <v>0</v>
      </c>
      <c r="M20" s="2313">
        <v>0</v>
      </c>
      <c r="N20" s="2313">
        <v>0</v>
      </c>
      <c r="O20" s="2313">
        <v>0</v>
      </c>
      <c r="P20" s="2313">
        <v>0</v>
      </c>
      <c r="Q20" s="2313">
        <v>0</v>
      </c>
      <c r="R20" s="2313">
        <v>0</v>
      </c>
      <c r="S20" s="2313">
        <v>0</v>
      </c>
      <c r="T20" s="2313">
        <v>0</v>
      </c>
      <c r="U20" s="2313">
        <v>0</v>
      </c>
      <c r="V20" s="2313">
        <v>0</v>
      </c>
      <c r="W20" s="2313">
        <v>0</v>
      </c>
      <c r="X20" s="2313">
        <v>0</v>
      </c>
      <c r="Y20" s="2313">
        <v>0</v>
      </c>
      <c r="Z20" s="2313">
        <v>0</v>
      </c>
      <c r="AA20" s="2313">
        <v>0</v>
      </c>
    </row>
    <row r="21" spans="1:27" x14ac:dyDescent="0.35">
      <c r="A21" t="s">
        <v>2644</v>
      </c>
      <c r="B21" s="2313">
        <v>1</v>
      </c>
      <c r="C21" s="2313">
        <v>7</v>
      </c>
      <c r="D21" s="2313">
        <v>20</v>
      </c>
      <c r="E21" s="2313">
        <v>0</v>
      </c>
      <c r="F21" s="2313">
        <v>0</v>
      </c>
      <c r="G21" s="2313">
        <v>0</v>
      </c>
      <c r="H21" s="2313">
        <v>0</v>
      </c>
      <c r="I21" s="2313">
        <v>0</v>
      </c>
      <c r="J21" s="2313">
        <v>0</v>
      </c>
      <c r="K21" s="2313">
        <v>0</v>
      </c>
      <c r="L21" s="2313">
        <v>0</v>
      </c>
      <c r="M21" s="2313">
        <v>0</v>
      </c>
      <c r="N21" s="2313">
        <v>0</v>
      </c>
      <c r="O21" s="2313">
        <v>0</v>
      </c>
      <c r="P21" s="2313">
        <v>0</v>
      </c>
      <c r="Q21" s="2313">
        <v>0</v>
      </c>
      <c r="R21" s="2313">
        <v>0</v>
      </c>
      <c r="S21" s="2313">
        <v>0</v>
      </c>
      <c r="T21" s="2313">
        <v>0</v>
      </c>
      <c r="U21" s="2313">
        <v>0</v>
      </c>
      <c r="V21" s="2313">
        <v>0</v>
      </c>
      <c r="W21" s="2313">
        <v>0</v>
      </c>
      <c r="X21" s="2313">
        <v>0</v>
      </c>
      <c r="Y21" s="2313">
        <v>0</v>
      </c>
      <c r="Z21" s="2313">
        <v>0</v>
      </c>
      <c r="AA21" s="2313">
        <v>0</v>
      </c>
    </row>
    <row r="22" spans="1:27" x14ac:dyDescent="0.35">
      <c r="A22" t="s">
        <v>2645</v>
      </c>
      <c r="B22" s="2313">
        <v>1</v>
      </c>
      <c r="C22" s="2313">
        <v>8</v>
      </c>
      <c r="D22" s="2313">
        <v>21</v>
      </c>
      <c r="E22" s="2313">
        <v>0</v>
      </c>
      <c r="F22" s="2313">
        <v>0</v>
      </c>
      <c r="G22" s="2313">
        <v>0</v>
      </c>
      <c r="H22" s="2313">
        <v>0</v>
      </c>
      <c r="I22" s="2313">
        <v>0</v>
      </c>
      <c r="J22" s="2313">
        <v>0</v>
      </c>
      <c r="K22" s="2313">
        <v>0</v>
      </c>
      <c r="L22" s="2313">
        <v>0</v>
      </c>
      <c r="M22" s="2313">
        <v>0</v>
      </c>
      <c r="N22" s="2313">
        <v>0</v>
      </c>
      <c r="O22" s="2313">
        <v>0</v>
      </c>
      <c r="P22" s="2313">
        <v>0</v>
      </c>
      <c r="Q22" s="2313">
        <v>0</v>
      </c>
      <c r="R22" s="2313">
        <v>0</v>
      </c>
      <c r="S22" s="2313">
        <v>0</v>
      </c>
      <c r="T22" s="2313">
        <v>0</v>
      </c>
      <c r="U22" s="2313">
        <v>0</v>
      </c>
      <c r="V22" s="2313">
        <v>0</v>
      </c>
      <c r="W22" s="2313">
        <v>0</v>
      </c>
      <c r="X22" s="2313">
        <v>0</v>
      </c>
      <c r="Y22" s="2313">
        <v>0</v>
      </c>
      <c r="Z22" s="2313">
        <v>0</v>
      </c>
      <c r="AA22" s="2313">
        <v>0</v>
      </c>
    </row>
    <row r="23" spans="1:27" x14ac:dyDescent="0.35">
      <c r="A23" t="s">
        <v>2646</v>
      </c>
      <c r="B23" s="2313">
        <v>1</v>
      </c>
      <c r="C23" s="2313">
        <v>8</v>
      </c>
      <c r="D23" s="2313">
        <v>22</v>
      </c>
      <c r="E23" s="2313">
        <v>0</v>
      </c>
      <c r="F23" s="2313">
        <v>0</v>
      </c>
      <c r="G23" s="2313">
        <v>0</v>
      </c>
      <c r="H23" s="2313">
        <v>0</v>
      </c>
      <c r="I23" s="2313">
        <v>0</v>
      </c>
      <c r="J23" s="2313">
        <v>0</v>
      </c>
      <c r="K23" s="2313">
        <v>0</v>
      </c>
      <c r="L23" s="2313">
        <v>0</v>
      </c>
      <c r="M23" s="2313">
        <v>0</v>
      </c>
      <c r="N23" s="2313">
        <v>0</v>
      </c>
      <c r="O23" s="2313">
        <v>0</v>
      </c>
      <c r="P23" s="2313">
        <v>0</v>
      </c>
      <c r="Q23" s="2313">
        <v>0</v>
      </c>
      <c r="R23" s="2313">
        <v>0</v>
      </c>
      <c r="S23" s="2313">
        <v>0</v>
      </c>
      <c r="T23" s="2313">
        <v>0</v>
      </c>
      <c r="U23" s="2313">
        <v>0</v>
      </c>
      <c r="V23" s="2313">
        <v>0</v>
      </c>
      <c r="W23" s="2313">
        <v>0</v>
      </c>
      <c r="X23" s="2313">
        <v>0</v>
      </c>
      <c r="Y23" s="2313">
        <v>0</v>
      </c>
      <c r="Z23" s="2313">
        <v>0</v>
      </c>
      <c r="AA23" s="2313">
        <v>0</v>
      </c>
    </row>
    <row r="24" spans="1:27" x14ac:dyDescent="0.35">
      <c r="A24" t="s">
        <v>2647</v>
      </c>
      <c r="B24" s="2313">
        <v>1</v>
      </c>
      <c r="C24" s="2313">
        <v>9</v>
      </c>
      <c r="D24" s="2313">
        <v>23</v>
      </c>
      <c r="E24" s="2313">
        <v>0</v>
      </c>
      <c r="F24" s="2313">
        <v>0</v>
      </c>
      <c r="G24" s="2313">
        <v>0</v>
      </c>
      <c r="H24" s="2313">
        <v>0</v>
      </c>
      <c r="I24" s="2313">
        <v>0</v>
      </c>
      <c r="J24" s="2313">
        <v>0</v>
      </c>
      <c r="K24" s="2313">
        <v>0</v>
      </c>
      <c r="L24" s="2313">
        <v>0</v>
      </c>
      <c r="M24" s="2313">
        <v>0</v>
      </c>
      <c r="N24" s="2313">
        <v>0</v>
      </c>
      <c r="O24" s="2313">
        <v>0</v>
      </c>
      <c r="P24" s="2313">
        <v>0</v>
      </c>
      <c r="Q24" s="2313">
        <v>0</v>
      </c>
      <c r="R24" s="2313">
        <v>0</v>
      </c>
      <c r="S24" s="2313">
        <v>0</v>
      </c>
      <c r="T24" s="2313">
        <v>0</v>
      </c>
      <c r="U24" s="2313">
        <v>0</v>
      </c>
      <c r="V24" s="2313">
        <v>0</v>
      </c>
      <c r="W24" s="2313">
        <v>0</v>
      </c>
      <c r="X24" s="2313">
        <v>0</v>
      </c>
      <c r="Y24" s="2313">
        <v>0</v>
      </c>
      <c r="Z24" s="2313">
        <v>0</v>
      </c>
      <c r="AA24" s="2313">
        <v>0</v>
      </c>
    </row>
    <row r="25" spans="1:27" x14ac:dyDescent="0.35">
      <c r="A25" t="s">
        <v>2648</v>
      </c>
      <c r="B25" s="2313">
        <v>1</v>
      </c>
      <c r="C25" s="2313">
        <v>9</v>
      </c>
      <c r="D25" s="2313">
        <v>24</v>
      </c>
      <c r="E25" s="2313">
        <v>0</v>
      </c>
      <c r="F25" s="2313">
        <v>0</v>
      </c>
      <c r="G25" s="2313">
        <v>0</v>
      </c>
      <c r="H25" s="2313">
        <v>0</v>
      </c>
      <c r="I25" s="2313">
        <v>0</v>
      </c>
      <c r="J25" s="2313">
        <v>0</v>
      </c>
      <c r="K25" s="2313">
        <v>0</v>
      </c>
      <c r="L25" s="2313">
        <v>0</v>
      </c>
      <c r="M25" s="2313">
        <v>0</v>
      </c>
      <c r="N25" s="2313">
        <v>0</v>
      </c>
      <c r="O25" s="2313">
        <v>0</v>
      </c>
      <c r="P25" s="2313">
        <v>0</v>
      </c>
      <c r="Q25" s="2313">
        <v>0</v>
      </c>
      <c r="R25" s="2313">
        <v>0</v>
      </c>
      <c r="S25" s="2313">
        <v>0</v>
      </c>
      <c r="T25" s="2313">
        <v>0</v>
      </c>
      <c r="U25" s="2313">
        <v>0</v>
      </c>
      <c r="V25" s="2313">
        <v>0</v>
      </c>
      <c r="W25" s="2313">
        <v>0</v>
      </c>
      <c r="X25" s="2313">
        <v>0</v>
      </c>
      <c r="Y25" s="2313">
        <v>0</v>
      </c>
      <c r="Z25" s="2313">
        <v>0</v>
      </c>
      <c r="AA25" s="2313">
        <v>0</v>
      </c>
    </row>
    <row r="26" spans="1:27" x14ac:dyDescent="0.35">
      <c r="A26" t="s">
        <v>2649</v>
      </c>
      <c r="B26" s="2313">
        <v>2</v>
      </c>
      <c r="C26" s="2313">
        <v>10</v>
      </c>
      <c r="D26" s="2313">
        <v>25</v>
      </c>
      <c r="E26" s="2313">
        <v>0</v>
      </c>
      <c r="F26" s="2313">
        <v>0</v>
      </c>
      <c r="G26" s="2313">
        <v>0</v>
      </c>
      <c r="H26" s="2313">
        <v>0</v>
      </c>
      <c r="I26" s="2313">
        <v>0</v>
      </c>
      <c r="J26" s="2313">
        <v>0</v>
      </c>
      <c r="K26" s="2313">
        <v>0</v>
      </c>
      <c r="L26" s="2313">
        <v>0</v>
      </c>
      <c r="M26" s="2313">
        <v>0</v>
      </c>
      <c r="N26" s="2313">
        <v>0</v>
      </c>
      <c r="O26" s="2313">
        <v>0</v>
      </c>
      <c r="P26" s="2313">
        <v>0</v>
      </c>
      <c r="Q26" s="2313">
        <v>0</v>
      </c>
      <c r="R26" s="2313">
        <v>0</v>
      </c>
      <c r="S26" s="2313">
        <v>0</v>
      </c>
      <c r="T26" s="2313">
        <v>0</v>
      </c>
      <c r="U26" s="2313">
        <v>0</v>
      </c>
      <c r="V26" s="2313">
        <v>0</v>
      </c>
      <c r="W26" s="2313">
        <v>0</v>
      </c>
      <c r="X26" s="2313">
        <v>0</v>
      </c>
      <c r="Y26" s="2313">
        <v>0</v>
      </c>
      <c r="Z26" s="2313">
        <v>0</v>
      </c>
      <c r="AA26" s="2313">
        <v>0</v>
      </c>
    </row>
    <row r="27" spans="1:27" x14ac:dyDescent="0.35">
      <c r="A27" t="s">
        <v>2650</v>
      </c>
      <c r="B27" s="2313">
        <v>2</v>
      </c>
      <c r="C27" s="2313">
        <v>10</v>
      </c>
      <c r="D27" s="2313">
        <v>26</v>
      </c>
      <c r="E27" s="2313">
        <v>0</v>
      </c>
      <c r="F27" s="2313">
        <v>0</v>
      </c>
      <c r="G27" s="2313">
        <v>0</v>
      </c>
      <c r="H27" s="2313">
        <v>0</v>
      </c>
      <c r="I27" s="2313">
        <v>0</v>
      </c>
      <c r="J27" s="2313">
        <v>0</v>
      </c>
      <c r="K27" s="2313">
        <v>0</v>
      </c>
      <c r="L27" s="2313">
        <v>0</v>
      </c>
      <c r="M27" s="2313">
        <v>0</v>
      </c>
      <c r="N27" s="2313">
        <v>0</v>
      </c>
      <c r="O27" s="2313">
        <v>0</v>
      </c>
      <c r="P27" s="2313">
        <v>0</v>
      </c>
      <c r="Q27" s="2313">
        <v>0</v>
      </c>
      <c r="R27" s="2313">
        <v>0</v>
      </c>
      <c r="S27" s="2313">
        <v>0</v>
      </c>
      <c r="T27" s="2313">
        <v>0</v>
      </c>
      <c r="U27" s="2313">
        <v>0</v>
      </c>
      <c r="V27" s="2313">
        <v>0</v>
      </c>
      <c r="W27" s="2313">
        <v>0</v>
      </c>
      <c r="X27" s="2313">
        <v>0</v>
      </c>
      <c r="Y27" s="2313">
        <v>0</v>
      </c>
      <c r="Z27" s="2313">
        <v>0</v>
      </c>
      <c r="AA27" s="2313">
        <v>0</v>
      </c>
    </row>
    <row r="28" spans="1:27" x14ac:dyDescent="0.35">
      <c r="A28" t="s">
        <v>2651</v>
      </c>
      <c r="B28" s="2313">
        <v>2</v>
      </c>
      <c r="C28" s="2313">
        <v>10</v>
      </c>
      <c r="D28" s="2313">
        <v>27</v>
      </c>
      <c r="E28" s="2313">
        <v>0</v>
      </c>
      <c r="F28" s="2313">
        <v>0</v>
      </c>
      <c r="G28" s="2313">
        <v>0</v>
      </c>
      <c r="H28" s="2313">
        <v>0</v>
      </c>
      <c r="I28" s="2313">
        <v>0</v>
      </c>
      <c r="J28" s="2313">
        <v>0</v>
      </c>
      <c r="K28" s="2313">
        <v>0</v>
      </c>
      <c r="L28" s="2313">
        <v>0</v>
      </c>
      <c r="M28" s="2313">
        <v>0</v>
      </c>
      <c r="N28" s="2313">
        <v>0</v>
      </c>
      <c r="O28" s="2313">
        <v>0</v>
      </c>
      <c r="P28" s="2313">
        <v>0</v>
      </c>
      <c r="Q28" s="2313">
        <v>0</v>
      </c>
      <c r="R28" s="2313">
        <v>0</v>
      </c>
      <c r="S28" s="2313">
        <v>0</v>
      </c>
      <c r="T28" s="2313">
        <v>0</v>
      </c>
      <c r="U28" s="2313">
        <v>0</v>
      </c>
      <c r="V28" s="2313">
        <v>0</v>
      </c>
      <c r="W28" s="2313">
        <v>0</v>
      </c>
      <c r="X28" s="2313">
        <v>0</v>
      </c>
      <c r="Y28" s="2313">
        <v>0</v>
      </c>
      <c r="Z28" s="2313">
        <v>0</v>
      </c>
      <c r="AA28" s="2313">
        <v>0</v>
      </c>
    </row>
    <row r="29" spans="1:27" x14ac:dyDescent="0.35">
      <c r="A29" t="s">
        <v>2652</v>
      </c>
      <c r="B29" s="2313">
        <v>2</v>
      </c>
      <c r="C29" s="2313">
        <v>11</v>
      </c>
      <c r="D29" s="2313">
        <v>28</v>
      </c>
      <c r="E29" s="2313">
        <v>0</v>
      </c>
      <c r="F29" s="2313">
        <v>0</v>
      </c>
      <c r="G29" s="2313">
        <v>0</v>
      </c>
      <c r="H29" s="2313">
        <v>0</v>
      </c>
      <c r="I29" s="2313">
        <v>0</v>
      </c>
      <c r="J29" s="2313">
        <v>0</v>
      </c>
      <c r="K29" s="2313">
        <v>0</v>
      </c>
      <c r="L29" s="2313">
        <v>0</v>
      </c>
      <c r="M29" s="2313">
        <v>0</v>
      </c>
      <c r="N29" s="2313">
        <v>0</v>
      </c>
      <c r="O29" s="2313">
        <v>0</v>
      </c>
      <c r="P29" s="2313">
        <v>0</v>
      </c>
      <c r="Q29" s="2313">
        <v>0</v>
      </c>
      <c r="R29" s="2313">
        <v>0</v>
      </c>
      <c r="S29" s="2313">
        <v>0</v>
      </c>
      <c r="T29" s="2313">
        <v>0</v>
      </c>
      <c r="U29" s="2313">
        <v>0</v>
      </c>
      <c r="V29" s="2313">
        <v>0</v>
      </c>
      <c r="W29" s="2313">
        <v>0</v>
      </c>
      <c r="X29" s="2313">
        <v>0</v>
      </c>
      <c r="Y29" s="2313">
        <v>0</v>
      </c>
      <c r="Z29" s="2313">
        <v>0</v>
      </c>
      <c r="AA29" s="2313">
        <v>0</v>
      </c>
    </row>
    <row r="30" spans="1:27" x14ac:dyDescent="0.35">
      <c r="A30" t="s">
        <v>2653</v>
      </c>
      <c r="B30" s="2313">
        <v>2</v>
      </c>
      <c r="C30" s="2313">
        <v>11</v>
      </c>
      <c r="D30" s="2313">
        <v>29</v>
      </c>
      <c r="E30" s="2313">
        <v>0</v>
      </c>
      <c r="F30" s="2313">
        <v>0</v>
      </c>
      <c r="G30" s="2313">
        <v>0</v>
      </c>
      <c r="H30" s="2313">
        <v>0</v>
      </c>
      <c r="I30" s="2313">
        <v>0</v>
      </c>
      <c r="J30" s="2313">
        <v>0</v>
      </c>
      <c r="K30" s="2313">
        <v>0</v>
      </c>
      <c r="L30" s="2313">
        <v>0</v>
      </c>
      <c r="M30" s="2313">
        <v>0</v>
      </c>
      <c r="N30" s="2313">
        <v>0</v>
      </c>
      <c r="O30" s="2313">
        <v>0</v>
      </c>
      <c r="P30" s="2313">
        <v>0</v>
      </c>
      <c r="Q30" s="2313">
        <v>0</v>
      </c>
      <c r="R30" s="2313">
        <v>0</v>
      </c>
      <c r="S30" s="2313">
        <v>0</v>
      </c>
      <c r="T30" s="2313">
        <v>0</v>
      </c>
      <c r="U30" s="2313">
        <v>0</v>
      </c>
      <c r="V30" s="2313">
        <v>0</v>
      </c>
      <c r="W30" s="2313">
        <v>0</v>
      </c>
      <c r="X30" s="2313">
        <v>0</v>
      </c>
      <c r="Y30" s="2313">
        <v>0</v>
      </c>
      <c r="Z30" s="2313">
        <v>0</v>
      </c>
      <c r="AA30" s="2313">
        <v>0</v>
      </c>
    </row>
    <row r="31" spans="1:27" x14ac:dyDescent="0.35">
      <c r="A31" t="s">
        <v>2654</v>
      </c>
      <c r="B31" s="2313">
        <v>2</v>
      </c>
      <c r="C31" s="2313">
        <v>11</v>
      </c>
      <c r="D31" s="2313">
        <v>30</v>
      </c>
      <c r="E31" s="2313">
        <v>0</v>
      </c>
      <c r="F31" s="2313">
        <v>0</v>
      </c>
      <c r="G31" s="2313">
        <v>0</v>
      </c>
      <c r="H31" s="2313">
        <v>0</v>
      </c>
      <c r="I31" s="2313">
        <v>0</v>
      </c>
      <c r="J31" s="2313">
        <v>0</v>
      </c>
      <c r="K31" s="2313">
        <v>0</v>
      </c>
      <c r="L31" s="2313">
        <v>0</v>
      </c>
      <c r="M31" s="2313">
        <v>0</v>
      </c>
      <c r="N31" s="2313">
        <v>0</v>
      </c>
      <c r="O31" s="2313">
        <v>0</v>
      </c>
      <c r="P31" s="2313">
        <v>0</v>
      </c>
      <c r="Q31" s="2313">
        <v>0</v>
      </c>
      <c r="R31" s="2313">
        <v>0</v>
      </c>
      <c r="S31" s="2313">
        <v>0</v>
      </c>
      <c r="T31" s="2313">
        <v>0</v>
      </c>
      <c r="U31" s="2313">
        <v>0</v>
      </c>
      <c r="V31" s="2313">
        <v>0</v>
      </c>
      <c r="W31" s="2313">
        <v>0</v>
      </c>
      <c r="X31" s="2313">
        <v>0</v>
      </c>
      <c r="Y31" s="2313">
        <v>0</v>
      </c>
      <c r="Z31" s="2313">
        <v>0</v>
      </c>
      <c r="AA31" s="2313">
        <v>0</v>
      </c>
    </row>
    <row r="32" spans="1:27" x14ac:dyDescent="0.35">
      <c r="A32" t="s">
        <v>2655</v>
      </c>
      <c r="B32" s="2313">
        <v>2</v>
      </c>
      <c r="C32" s="2313">
        <v>12</v>
      </c>
      <c r="D32" s="2313">
        <v>31</v>
      </c>
      <c r="E32" s="2313">
        <v>0</v>
      </c>
      <c r="F32" s="2313">
        <v>0</v>
      </c>
      <c r="G32" s="2313">
        <v>0</v>
      </c>
      <c r="H32" s="2313">
        <v>0</v>
      </c>
      <c r="I32" s="2313">
        <v>0</v>
      </c>
      <c r="J32" s="2313">
        <v>0</v>
      </c>
      <c r="K32" s="2313">
        <v>0</v>
      </c>
      <c r="L32" s="2313">
        <v>0</v>
      </c>
      <c r="M32" s="2313">
        <v>0</v>
      </c>
      <c r="N32" s="2313">
        <v>0</v>
      </c>
      <c r="O32" s="2313">
        <v>0</v>
      </c>
      <c r="P32" s="2313">
        <v>0</v>
      </c>
      <c r="Q32" s="2313">
        <v>0</v>
      </c>
      <c r="R32" s="2313">
        <v>0</v>
      </c>
      <c r="S32" s="2313">
        <v>0</v>
      </c>
      <c r="T32" s="2313">
        <v>0</v>
      </c>
      <c r="U32" s="2313">
        <v>0</v>
      </c>
      <c r="V32" s="2313">
        <v>0</v>
      </c>
      <c r="W32" s="2313">
        <v>0</v>
      </c>
      <c r="X32" s="2313">
        <v>0</v>
      </c>
      <c r="Y32" s="2313">
        <v>0</v>
      </c>
      <c r="Z32" s="2313">
        <v>0</v>
      </c>
      <c r="AA32" s="2313">
        <v>0</v>
      </c>
    </row>
    <row r="33" spans="1:27" x14ac:dyDescent="0.35">
      <c r="A33" t="s">
        <v>2656</v>
      </c>
      <c r="B33" s="2313">
        <v>2</v>
      </c>
      <c r="C33" s="2313">
        <v>12</v>
      </c>
      <c r="D33" s="2313">
        <v>32</v>
      </c>
      <c r="E33" s="2313">
        <v>0</v>
      </c>
      <c r="F33" s="2313">
        <v>0</v>
      </c>
      <c r="G33" s="2313">
        <v>0</v>
      </c>
      <c r="H33" s="2313">
        <v>0</v>
      </c>
      <c r="I33" s="2313">
        <v>0</v>
      </c>
      <c r="J33" s="2313">
        <v>0</v>
      </c>
      <c r="K33" s="2313">
        <v>0</v>
      </c>
      <c r="L33" s="2313">
        <v>0</v>
      </c>
      <c r="M33" s="2313">
        <v>0</v>
      </c>
      <c r="N33" s="2313">
        <v>0</v>
      </c>
      <c r="O33" s="2313">
        <v>0</v>
      </c>
      <c r="P33" s="2313">
        <v>0</v>
      </c>
      <c r="Q33" s="2313">
        <v>0</v>
      </c>
      <c r="R33" s="2313">
        <v>0</v>
      </c>
      <c r="S33" s="2313">
        <v>0</v>
      </c>
      <c r="T33" s="2313">
        <v>0</v>
      </c>
      <c r="U33" s="2313">
        <v>0</v>
      </c>
      <c r="V33" s="2313">
        <v>0</v>
      </c>
      <c r="W33" s="2313">
        <v>0</v>
      </c>
      <c r="X33" s="2313">
        <v>0</v>
      </c>
      <c r="Y33" s="2313">
        <v>0</v>
      </c>
      <c r="Z33" s="2313">
        <v>0</v>
      </c>
      <c r="AA33" s="2313">
        <v>0</v>
      </c>
    </row>
    <row r="34" spans="1:27" x14ac:dyDescent="0.35">
      <c r="A34" t="s">
        <v>2657</v>
      </c>
      <c r="B34" s="2313">
        <v>2</v>
      </c>
      <c r="C34" s="2313">
        <v>12</v>
      </c>
      <c r="D34" s="2313">
        <v>33</v>
      </c>
      <c r="E34" s="2313">
        <v>0</v>
      </c>
      <c r="F34" s="2313">
        <v>0</v>
      </c>
      <c r="G34" s="2313">
        <v>0</v>
      </c>
      <c r="H34" s="2313">
        <v>0</v>
      </c>
      <c r="I34" s="2313">
        <v>0</v>
      </c>
      <c r="J34" s="2313">
        <v>0</v>
      </c>
      <c r="K34" s="2313">
        <v>0</v>
      </c>
      <c r="L34" s="2313">
        <v>0</v>
      </c>
      <c r="M34" s="2313">
        <v>0</v>
      </c>
      <c r="N34" s="2313">
        <v>0</v>
      </c>
      <c r="O34" s="2313">
        <v>0</v>
      </c>
      <c r="P34" s="2313">
        <v>0</v>
      </c>
      <c r="Q34" s="2313">
        <v>0</v>
      </c>
      <c r="R34" s="2313">
        <v>0</v>
      </c>
      <c r="S34" s="2313">
        <v>0</v>
      </c>
      <c r="T34" s="2313">
        <v>0</v>
      </c>
      <c r="U34" s="2313">
        <v>0</v>
      </c>
      <c r="V34" s="2313">
        <v>0</v>
      </c>
      <c r="W34" s="2313">
        <v>0</v>
      </c>
      <c r="X34" s="2313">
        <v>0</v>
      </c>
      <c r="Y34" s="2313">
        <v>0</v>
      </c>
      <c r="Z34" s="2313">
        <v>0</v>
      </c>
      <c r="AA34" s="2313">
        <v>0</v>
      </c>
    </row>
    <row r="35" spans="1:27" x14ac:dyDescent="0.35">
      <c r="A35" t="s">
        <v>2658</v>
      </c>
      <c r="B35" s="2313">
        <v>2</v>
      </c>
      <c r="C35" s="2313">
        <v>13</v>
      </c>
      <c r="D35" s="2313">
        <v>34</v>
      </c>
      <c r="E35" s="2313">
        <v>0</v>
      </c>
      <c r="F35" s="2313">
        <v>0</v>
      </c>
      <c r="G35" s="2313">
        <v>0</v>
      </c>
      <c r="H35" s="2313">
        <v>0</v>
      </c>
      <c r="I35" s="2313">
        <v>0</v>
      </c>
      <c r="J35" s="2313">
        <v>0</v>
      </c>
      <c r="K35" s="2313">
        <v>0</v>
      </c>
      <c r="L35" s="2313">
        <v>0</v>
      </c>
      <c r="M35" s="2313">
        <v>0</v>
      </c>
      <c r="N35" s="2313">
        <v>0</v>
      </c>
      <c r="O35" s="2313">
        <v>0</v>
      </c>
      <c r="P35" s="2313">
        <v>0</v>
      </c>
      <c r="Q35" s="2313">
        <v>0</v>
      </c>
      <c r="R35" s="2313">
        <v>0</v>
      </c>
      <c r="S35" s="2313">
        <v>0</v>
      </c>
      <c r="T35" s="2313">
        <v>0</v>
      </c>
      <c r="U35" s="2313">
        <v>0</v>
      </c>
      <c r="V35" s="2313">
        <v>0</v>
      </c>
      <c r="W35" s="2313">
        <v>0</v>
      </c>
      <c r="X35" s="2313">
        <v>0</v>
      </c>
      <c r="Y35" s="2313">
        <v>0</v>
      </c>
      <c r="Z35" s="2313">
        <v>0</v>
      </c>
      <c r="AA35" s="2313">
        <v>0</v>
      </c>
    </row>
    <row r="36" spans="1:27" x14ac:dyDescent="0.35">
      <c r="A36" t="s">
        <v>2659</v>
      </c>
      <c r="B36" s="2313">
        <v>2</v>
      </c>
      <c r="C36" s="2313">
        <v>13</v>
      </c>
      <c r="D36" s="2313">
        <v>35</v>
      </c>
      <c r="E36" s="2313">
        <v>0</v>
      </c>
      <c r="F36" s="2313">
        <v>0</v>
      </c>
      <c r="G36" s="2313">
        <v>0</v>
      </c>
      <c r="H36" s="2313">
        <v>0</v>
      </c>
      <c r="I36" s="2313">
        <v>0</v>
      </c>
      <c r="J36" s="2313">
        <v>0</v>
      </c>
      <c r="K36" s="2313">
        <v>0</v>
      </c>
      <c r="L36" s="2313">
        <v>0</v>
      </c>
      <c r="M36" s="2313">
        <v>0</v>
      </c>
      <c r="N36" s="2313">
        <v>0</v>
      </c>
      <c r="O36" s="2313">
        <v>0</v>
      </c>
      <c r="P36" s="2313">
        <v>0</v>
      </c>
      <c r="Q36" s="2313">
        <v>0</v>
      </c>
      <c r="R36" s="2313">
        <v>0</v>
      </c>
      <c r="S36" s="2313">
        <v>0</v>
      </c>
      <c r="T36" s="2313">
        <v>0</v>
      </c>
      <c r="U36" s="2313">
        <v>0</v>
      </c>
      <c r="V36" s="2313">
        <v>0</v>
      </c>
      <c r="W36" s="2313">
        <v>0</v>
      </c>
      <c r="X36" s="2313">
        <v>0</v>
      </c>
      <c r="Y36" s="2313">
        <v>0</v>
      </c>
      <c r="Z36" s="2313">
        <v>0</v>
      </c>
      <c r="AA36" s="2313">
        <v>0</v>
      </c>
    </row>
    <row r="37" spans="1:27" x14ac:dyDescent="0.35">
      <c r="A37" t="s">
        <v>2660</v>
      </c>
      <c r="B37" s="2313">
        <v>2</v>
      </c>
      <c r="C37" s="2313">
        <v>13</v>
      </c>
      <c r="D37" s="2313">
        <v>36</v>
      </c>
      <c r="E37" s="2313">
        <v>0</v>
      </c>
      <c r="F37" s="2313">
        <v>0</v>
      </c>
      <c r="G37" s="2313">
        <v>0</v>
      </c>
      <c r="H37" s="2313">
        <v>0</v>
      </c>
      <c r="I37" s="2313">
        <v>0</v>
      </c>
      <c r="J37" s="2313">
        <v>0</v>
      </c>
      <c r="K37" s="2313">
        <v>0</v>
      </c>
      <c r="L37" s="2313">
        <v>0</v>
      </c>
      <c r="M37" s="2313">
        <v>0</v>
      </c>
      <c r="N37" s="2313">
        <v>0</v>
      </c>
      <c r="O37" s="2313">
        <v>0</v>
      </c>
      <c r="P37" s="2313">
        <v>0</v>
      </c>
      <c r="Q37" s="2313">
        <v>0</v>
      </c>
      <c r="R37" s="2313">
        <v>0</v>
      </c>
      <c r="S37" s="2313">
        <v>0</v>
      </c>
      <c r="T37" s="2313">
        <v>0</v>
      </c>
      <c r="U37" s="2313">
        <v>0</v>
      </c>
      <c r="V37" s="2313">
        <v>0</v>
      </c>
      <c r="W37" s="2313">
        <v>0</v>
      </c>
      <c r="X37" s="2313">
        <v>0</v>
      </c>
      <c r="Y37" s="2313">
        <v>0</v>
      </c>
      <c r="Z37" s="2313">
        <v>0</v>
      </c>
      <c r="AA37" s="2313">
        <v>0</v>
      </c>
    </row>
    <row r="38" spans="1:27" x14ac:dyDescent="0.35">
      <c r="A38" t="s">
        <v>2661</v>
      </c>
      <c r="B38" s="2313">
        <v>2</v>
      </c>
      <c r="C38" s="2313">
        <v>14</v>
      </c>
      <c r="D38" s="2313">
        <v>37</v>
      </c>
      <c r="E38" s="2313">
        <v>0</v>
      </c>
      <c r="F38" s="2313">
        <v>0</v>
      </c>
      <c r="G38" s="2313">
        <v>0</v>
      </c>
      <c r="H38" s="2313">
        <v>0</v>
      </c>
      <c r="I38" s="2313">
        <v>0</v>
      </c>
      <c r="J38" s="2313">
        <v>0</v>
      </c>
      <c r="K38" s="2313">
        <v>0</v>
      </c>
      <c r="L38" s="2313">
        <v>0</v>
      </c>
      <c r="M38" s="2313">
        <v>0</v>
      </c>
      <c r="N38" s="2313">
        <v>0</v>
      </c>
      <c r="O38" s="2313">
        <v>0</v>
      </c>
      <c r="P38" s="2313">
        <v>0</v>
      </c>
      <c r="Q38" s="2313">
        <v>0</v>
      </c>
      <c r="R38" s="2313">
        <v>0</v>
      </c>
      <c r="S38" s="2313">
        <v>0</v>
      </c>
      <c r="T38" s="2313">
        <v>0</v>
      </c>
      <c r="U38" s="2313">
        <v>0</v>
      </c>
      <c r="V38" s="2313">
        <v>0</v>
      </c>
      <c r="W38" s="2313">
        <v>0</v>
      </c>
      <c r="X38" s="2313">
        <v>0</v>
      </c>
      <c r="Y38" s="2313">
        <v>0</v>
      </c>
      <c r="Z38" s="2313">
        <v>0</v>
      </c>
      <c r="AA38" s="2313">
        <v>0</v>
      </c>
    </row>
    <row r="39" spans="1:27" x14ac:dyDescent="0.35">
      <c r="A39" t="s">
        <v>2662</v>
      </c>
      <c r="B39" s="2313">
        <v>2</v>
      </c>
      <c r="C39" s="2313">
        <v>14</v>
      </c>
      <c r="D39" s="2313">
        <v>38</v>
      </c>
      <c r="E39" s="2313">
        <v>0</v>
      </c>
      <c r="F39" s="2313">
        <v>0</v>
      </c>
      <c r="G39" s="2313">
        <v>0</v>
      </c>
      <c r="H39" s="2313">
        <v>0</v>
      </c>
      <c r="I39" s="2313">
        <v>0</v>
      </c>
      <c r="J39" s="2313">
        <v>0</v>
      </c>
      <c r="K39" s="2313">
        <v>0</v>
      </c>
      <c r="L39" s="2313">
        <v>0</v>
      </c>
      <c r="M39" s="2313">
        <v>0</v>
      </c>
      <c r="N39" s="2313">
        <v>0</v>
      </c>
      <c r="O39" s="2313">
        <v>0</v>
      </c>
      <c r="P39" s="2313">
        <v>0</v>
      </c>
      <c r="Q39" s="2313">
        <v>0</v>
      </c>
      <c r="R39" s="2313">
        <v>0</v>
      </c>
      <c r="S39" s="2313">
        <v>0</v>
      </c>
      <c r="T39" s="2313">
        <v>0</v>
      </c>
      <c r="U39" s="2313">
        <v>0</v>
      </c>
      <c r="V39" s="2313">
        <v>0</v>
      </c>
      <c r="W39" s="2313">
        <v>0</v>
      </c>
      <c r="X39" s="2313">
        <v>0</v>
      </c>
      <c r="Y39" s="2313">
        <v>0</v>
      </c>
      <c r="Z39" s="2313">
        <v>0</v>
      </c>
      <c r="AA39" s="2313">
        <v>0</v>
      </c>
    </row>
    <row r="40" spans="1:27" x14ac:dyDescent="0.35">
      <c r="A40" t="s">
        <v>2663</v>
      </c>
      <c r="B40" s="2313">
        <v>2</v>
      </c>
      <c r="C40" s="2313">
        <v>14</v>
      </c>
      <c r="D40" s="2313">
        <v>39</v>
      </c>
      <c r="E40" s="2313">
        <v>0</v>
      </c>
      <c r="F40" s="2313">
        <v>0</v>
      </c>
      <c r="G40" s="2313">
        <v>0</v>
      </c>
      <c r="H40" s="2313">
        <v>0</v>
      </c>
      <c r="I40" s="2313">
        <v>0</v>
      </c>
      <c r="J40" s="2313">
        <v>0</v>
      </c>
      <c r="K40" s="2313">
        <v>0</v>
      </c>
      <c r="L40" s="2313">
        <v>0</v>
      </c>
      <c r="M40" s="2313">
        <v>0</v>
      </c>
      <c r="N40" s="2313">
        <v>0</v>
      </c>
      <c r="O40" s="2313">
        <v>0</v>
      </c>
      <c r="P40" s="2313">
        <v>0</v>
      </c>
      <c r="Q40" s="2313">
        <v>0</v>
      </c>
      <c r="R40" s="2313">
        <v>0</v>
      </c>
      <c r="S40" s="2313">
        <v>0</v>
      </c>
      <c r="T40" s="2313">
        <v>0</v>
      </c>
      <c r="U40" s="2313">
        <v>0</v>
      </c>
      <c r="V40" s="2313">
        <v>0</v>
      </c>
      <c r="W40" s="2313">
        <v>0</v>
      </c>
      <c r="X40" s="2313">
        <v>0</v>
      </c>
      <c r="Y40" s="2313">
        <v>0</v>
      </c>
      <c r="Z40" s="2313">
        <v>0</v>
      </c>
      <c r="AA40" s="2313">
        <v>0</v>
      </c>
    </row>
    <row r="41" spans="1:27" x14ac:dyDescent="0.35">
      <c r="A41" t="s">
        <v>2664</v>
      </c>
      <c r="B41" s="2313">
        <v>2</v>
      </c>
      <c r="C41" s="2313">
        <v>15</v>
      </c>
      <c r="D41" s="2313">
        <v>40</v>
      </c>
      <c r="E41" s="2313">
        <v>0</v>
      </c>
      <c r="F41" s="2313">
        <v>0</v>
      </c>
      <c r="G41" s="2313">
        <v>0</v>
      </c>
      <c r="H41" s="2313">
        <v>0</v>
      </c>
      <c r="I41" s="2313">
        <v>0</v>
      </c>
      <c r="J41" s="2313">
        <v>0</v>
      </c>
      <c r="K41" s="2313">
        <v>0</v>
      </c>
      <c r="L41" s="2313">
        <v>0</v>
      </c>
      <c r="M41" s="2313">
        <v>0</v>
      </c>
      <c r="N41" s="2313">
        <v>0</v>
      </c>
      <c r="O41" s="2313">
        <v>0</v>
      </c>
      <c r="P41" s="2313">
        <v>0</v>
      </c>
      <c r="Q41" s="2313">
        <v>0</v>
      </c>
      <c r="R41" s="2313">
        <v>0</v>
      </c>
      <c r="S41" s="2313">
        <v>0</v>
      </c>
      <c r="T41" s="2313">
        <v>0</v>
      </c>
      <c r="U41" s="2313">
        <v>0</v>
      </c>
      <c r="V41" s="2313">
        <v>0</v>
      </c>
      <c r="W41" s="2313">
        <v>0</v>
      </c>
      <c r="X41" s="2313">
        <v>0</v>
      </c>
      <c r="Y41" s="2313">
        <v>0</v>
      </c>
      <c r="Z41" s="2313">
        <v>0</v>
      </c>
      <c r="AA41" s="2313">
        <v>0</v>
      </c>
    </row>
    <row r="42" spans="1:27" x14ac:dyDescent="0.35">
      <c r="A42" t="s">
        <v>2665</v>
      </c>
      <c r="B42" s="2313">
        <v>2</v>
      </c>
      <c r="C42" s="2313">
        <v>15</v>
      </c>
      <c r="D42" s="2313">
        <v>41</v>
      </c>
      <c r="E42" s="2313">
        <v>0</v>
      </c>
      <c r="F42" s="2313">
        <v>0</v>
      </c>
      <c r="G42" s="2313">
        <v>0</v>
      </c>
      <c r="H42" s="2313">
        <v>0</v>
      </c>
      <c r="I42" s="2313">
        <v>0</v>
      </c>
      <c r="J42" s="2313">
        <v>0</v>
      </c>
      <c r="K42" s="2313">
        <v>0</v>
      </c>
      <c r="L42" s="2313">
        <v>0</v>
      </c>
      <c r="M42" s="2313">
        <v>0</v>
      </c>
      <c r="N42" s="2313">
        <v>0</v>
      </c>
      <c r="O42" s="2313">
        <v>0</v>
      </c>
      <c r="P42" s="2313">
        <v>0</v>
      </c>
      <c r="Q42" s="2313">
        <v>0</v>
      </c>
      <c r="R42" s="2313">
        <v>0</v>
      </c>
      <c r="S42" s="2313">
        <v>0</v>
      </c>
      <c r="T42" s="2313">
        <v>0</v>
      </c>
      <c r="U42" s="2313">
        <v>0</v>
      </c>
      <c r="V42" s="2313">
        <v>0</v>
      </c>
      <c r="W42" s="2313">
        <v>0</v>
      </c>
      <c r="X42" s="2313">
        <v>0</v>
      </c>
      <c r="Y42" s="2313">
        <v>0</v>
      </c>
      <c r="Z42" s="2313">
        <v>0</v>
      </c>
      <c r="AA42" s="2313">
        <v>0</v>
      </c>
    </row>
    <row r="43" spans="1:27" x14ac:dyDescent="0.35">
      <c r="A43" t="s">
        <v>2666</v>
      </c>
      <c r="B43" s="2313">
        <v>2</v>
      </c>
      <c r="C43" s="2313">
        <v>15</v>
      </c>
      <c r="D43" s="2313">
        <v>42</v>
      </c>
      <c r="E43" s="2313">
        <v>0</v>
      </c>
      <c r="F43" s="2313">
        <v>0</v>
      </c>
      <c r="G43" s="2313">
        <v>0</v>
      </c>
      <c r="H43" s="2313">
        <v>0</v>
      </c>
      <c r="I43" s="2313">
        <v>0</v>
      </c>
      <c r="J43" s="2313">
        <v>0</v>
      </c>
      <c r="K43" s="2313">
        <v>0</v>
      </c>
      <c r="L43" s="2313">
        <v>0</v>
      </c>
      <c r="M43" s="2313">
        <v>0</v>
      </c>
      <c r="N43" s="2313">
        <v>0</v>
      </c>
      <c r="O43" s="2313">
        <v>0</v>
      </c>
      <c r="P43" s="2313">
        <v>0</v>
      </c>
      <c r="Q43" s="2313">
        <v>0</v>
      </c>
      <c r="R43" s="2313">
        <v>0</v>
      </c>
      <c r="S43" s="2313">
        <v>0</v>
      </c>
      <c r="T43" s="2313">
        <v>0</v>
      </c>
      <c r="U43" s="2313">
        <v>0</v>
      </c>
      <c r="V43" s="2313">
        <v>0</v>
      </c>
      <c r="W43" s="2313">
        <v>0</v>
      </c>
      <c r="X43" s="2313">
        <v>0</v>
      </c>
      <c r="Y43" s="2313">
        <v>0</v>
      </c>
      <c r="Z43" s="2313">
        <v>0</v>
      </c>
      <c r="AA43" s="2313">
        <v>0</v>
      </c>
    </row>
    <row r="44" spans="1:27" x14ac:dyDescent="0.35">
      <c r="A44" t="s">
        <v>2667</v>
      </c>
      <c r="B44" s="2313">
        <v>2</v>
      </c>
      <c r="C44" s="2313">
        <v>16</v>
      </c>
      <c r="D44" s="2313">
        <v>43</v>
      </c>
      <c r="E44" s="2313">
        <v>0</v>
      </c>
      <c r="F44" s="2313">
        <v>0</v>
      </c>
      <c r="G44" s="2313">
        <v>0</v>
      </c>
      <c r="H44" s="2313">
        <v>0</v>
      </c>
      <c r="I44" s="2313">
        <v>0</v>
      </c>
      <c r="J44" s="2313">
        <v>0</v>
      </c>
      <c r="K44" s="2313">
        <v>0</v>
      </c>
      <c r="L44" s="2313">
        <v>0</v>
      </c>
      <c r="M44" s="2313">
        <v>0</v>
      </c>
      <c r="N44" s="2313">
        <v>0</v>
      </c>
      <c r="O44" s="2313">
        <v>0</v>
      </c>
      <c r="P44" s="2313">
        <v>0</v>
      </c>
      <c r="Q44" s="2313">
        <v>0</v>
      </c>
      <c r="R44" s="2313">
        <v>0</v>
      </c>
      <c r="S44" s="2313">
        <v>0</v>
      </c>
      <c r="T44" s="2313">
        <v>0</v>
      </c>
      <c r="U44" s="2313">
        <v>0</v>
      </c>
      <c r="V44" s="2313">
        <v>0</v>
      </c>
      <c r="W44" s="2313">
        <v>0</v>
      </c>
      <c r="X44" s="2313">
        <v>0</v>
      </c>
      <c r="Y44" s="2313">
        <v>0</v>
      </c>
      <c r="Z44" s="2313">
        <v>0</v>
      </c>
      <c r="AA44" s="2313">
        <v>0</v>
      </c>
    </row>
    <row r="45" spans="1:27" x14ac:dyDescent="0.35">
      <c r="A45" t="s">
        <v>2668</v>
      </c>
      <c r="B45" s="2313">
        <v>2</v>
      </c>
      <c r="C45" s="2313">
        <v>16</v>
      </c>
      <c r="D45" s="2313">
        <v>44</v>
      </c>
      <c r="E45" s="2313">
        <v>0</v>
      </c>
      <c r="F45" s="2313">
        <v>0</v>
      </c>
      <c r="G45" s="2313">
        <v>0</v>
      </c>
      <c r="H45" s="2313">
        <v>0</v>
      </c>
      <c r="I45" s="2313">
        <v>0</v>
      </c>
      <c r="J45" s="2313">
        <v>0</v>
      </c>
      <c r="K45" s="2313">
        <v>0</v>
      </c>
      <c r="L45" s="2313">
        <v>0</v>
      </c>
      <c r="M45" s="2313">
        <v>0</v>
      </c>
      <c r="N45" s="2313">
        <v>0</v>
      </c>
      <c r="O45" s="2313">
        <v>0</v>
      </c>
      <c r="P45" s="2313">
        <v>0</v>
      </c>
      <c r="Q45" s="2313">
        <v>0</v>
      </c>
      <c r="R45" s="2313">
        <v>0</v>
      </c>
      <c r="S45" s="2313">
        <v>0</v>
      </c>
      <c r="T45" s="2313">
        <v>0</v>
      </c>
      <c r="U45" s="2313">
        <v>0</v>
      </c>
      <c r="V45" s="2313">
        <v>0</v>
      </c>
      <c r="W45" s="2313">
        <v>0</v>
      </c>
      <c r="X45" s="2313">
        <v>0</v>
      </c>
      <c r="Y45" s="2313">
        <v>0</v>
      </c>
      <c r="Z45" s="2313">
        <v>0</v>
      </c>
      <c r="AA45" s="2313">
        <v>0</v>
      </c>
    </row>
    <row r="46" spans="1:27" x14ac:dyDescent="0.35">
      <c r="A46" t="s">
        <v>2669</v>
      </c>
      <c r="B46" s="2313">
        <v>2</v>
      </c>
      <c r="C46" s="2313">
        <v>17</v>
      </c>
      <c r="D46" s="2313">
        <v>45</v>
      </c>
      <c r="E46" s="2313">
        <v>0</v>
      </c>
      <c r="F46" s="2313">
        <v>0</v>
      </c>
      <c r="G46" s="2313">
        <v>0</v>
      </c>
      <c r="H46" s="2313">
        <v>0</v>
      </c>
      <c r="I46" s="2313">
        <v>0</v>
      </c>
      <c r="J46" s="2313">
        <v>0</v>
      </c>
      <c r="K46" s="2313">
        <v>0</v>
      </c>
      <c r="L46" s="2313">
        <v>0</v>
      </c>
      <c r="M46" s="2313">
        <v>0</v>
      </c>
      <c r="N46" s="2313">
        <v>0</v>
      </c>
      <c r="O46" s="2313">
        <v>0</v>
      </c>
      <c r="P46" s="2313">
        <v>0</v>
      </c>
      <c r="Q46" s="2313">
        <v>0</v>
      </c>
      <c r="R46" s="2313">
        <v>0</v>
      </c>
      <c r="S46" s="2313">
        <v>0</v>
      </c>
      <c r="T46" s="2313">
        <v>0</v>
      </c>
      <c r="U46" s="2313">
        <v>0</v>
      </c>
      <c r="V46" s="2313">
        <v>0</v>
      </c>
      <c r="W46" s="2313">
        <v>0</v>
      </c>
      <c r="X46" s="2313">
        <v>0</v>
      </c>
      <c r="Y46" s="2313">
        <v>0</v>
      </c>
      <c r="Z46" s="2313">
        <v>0</v>
      </c>
      <c r="AA46" s="2313">
        <v>0</v>
      </c>
    </row>
    <row r="47" spans="1:27" x14ac:dyDescent="0.35">
      <c r="A47" t="s">
        <v>2670</v>
      </c>
      <c r="B47" s="2313">
        <v>2</v>
      </c>
      <c r="C47" s="2313">
        <v>17</v>
      </c>
      <c r="D47" s="2313">
        <v>46</v>
      </c>
      <c r="E47" s="2313">
        <v>0</v>
      </c>
      <c r="F47" s="2313">
        <v>0</v>
      </c>
      <c r="G47" s="2313">
        <v>0</v>
      </c>
      <c r="H47" s="2313">
        <v>0</v>
      </c>
      <c r="I47" s="2313">
        <v>0</v>
      </c>
      <c r="J47" s="2313">
        <v>0</v>
      </c>
      <c r="K47" s="2313">
        <v>0</v>
      </c>
      <c r="L47" s="2313">
        <v>0</v>
      </c>
      <c r="M47" s="2313">
        <v>0</v>
      </c>
      <c r="N47" s="2313">
        <v>0</v>
      </c>
      <c r="O47" s="2313">
        <v>0</v>
      </c>
      <c r="P47" s="2313">
        <v>0</v>
      </c>
      <c r="Q47" s="2313">
        <v>0</v>
      </c>
      <c r="R47" s="2313">
        <v>0</v>
      </c>
      <c r="S47" s="2313">
        <v>0</v>
      </c>
      <c r="T47" s="2313">
        <v>0</v>
      </c>
      <c r="U47" s="2313">
        <v>0</v>
      </c>
      <c r="V47" s="2313">
        <v>0</v>
      </c>
      <c r="W47" s="2313">
        <v>0</v>
      </c>
      <c r="X47" s="2313">
        <v>0</v>
      </c>
      <c r="Y47" s="2313">
        <v>0</v>
      </c>
      <c r="Z47" s="2313">
        <v>0</v>
      </c>
      <c r="AA47" s="2313">
        <v>0</v>
      </c>
    </row>
    <row r="48" spans="1:27" x14ac:dyDescent="0.35">
      <c r="A48" t="s">
        <v>2671</v>
      </c>
      <c r="B48" s="2313">
        <v>2</v>
      </c>
      <c r="C48" s="2313">
        <v>18</v>
      </c>
      <c r="D48" s="2313">
        <v>47</v>
      </c>
      <c r="E48" s="2313">
        <v>0</v>
      </c>
      <c r="F48" s="2313">
        <v>0</v>
      </c>
      <c r="G48" s="2313">
        <v>0</v>
      </c>
      <c r="H48" s="2313">
        <v>0</v>
      </c>
      <c r="I48" s="2313">
        <v>0</v>
      </c>
      <c r="J48" s="2313">
        <v>0</v>
      </c>
      <c r="K48" s="2313">
        <v>0</v>
      </c>
      <c r="L48" s="2313">
        <v>0</v>
      </c>
      <c r="M48" s="2313">
        <v>0</v>
      </c>
      <c r="N48" s="2313">
        <v>0</v>
      </c>
      <c r="O48" s="2313">
        <v>0</v>
      </c>
      <c r="P48" s="2313">
        <v>0</v>
      </c>
      <c r="Q48" s="2313">
        <v>0</v>
      </c>
      <c r="R48" s="2313">
        <v>0</v>
      </c>
      <c r="S48" s="2313">
        <v>0</v>
      </c>
      <c r="T48" s="2313">
        <v>0</v>
      </c>
      <c r="U48" s="2313">
        <v>0</v>
      </c>
      <c r="V48" s="2313">
        <v>0</v>
      </c>
      <c r="W48" s="2313">
        <v>0</v>
      </c>
      <c r="X48" s="2313">
        <v>0</v>
      </c>
      <c r="Y48" s="2313">
        <v>0</v>
      </c>
      <c r="Z48" s="2313">
        <v>0</v>
      </c>
      <c r="AA48" s="2313">
        <v>0</v>
      </c>
    </row>
    <row r="49" spans="1:27" x14ac:dyDescent="0.35">
      <c r="A49" t="s">
        <v>2672</v>
      </c>
      <c r="B49" s="2313">
        <v>2</v>
      </c>
      <c r="C49" s="2313">
        <v>18</v>
      </c>
      <c r="D49" s="2313">
        <v>48</v>
      </c>
      <c r="E49" s="2313">
        <v>0</v>
      </c>
      <c r="F49" s="2313">
        <v>0</v>
      </c>
      <c r="G49" s="2313">
        <v>0</v>
      </c>
      <c r="H49" s="2313">
        <v>0</v>
      </c>
      <c r="I49" s="2313">
        <v>0</v>
      </c>
      <c r="J49" s="2313">
        <v>0</v>
      </c>
      <c r="K49" s="2313">
        <v>0</v>
      </c>
      <c r="L49" s="2313">
        <v>0</v>
      </c>
      <c r="M49" s="2313">
        <v>0</v>
      </c>
      <c r="N49" s="2313">
        <v>0</v>
      </c>
      <c r="O49" s="2313">
        <v>0</v>
      </c>
      <c r="P49" s="2313">
        <v>0</v>
      </c>
      <c r="Q49" s="2313">
        <v>0</v>
      </c>
      <c r="R49" s="2313">
        <v>0</v>
      </c>
      <c r="S49" s="2313">
        <v>0</v>
      </c>
      <c r="T49" s="2313">
        <v>0</v>
      </c>
      <c r="U49" s="2313">
        <v>0</v>
      </c>
      <c r="V49" s="2313">
        <v>0</v>
      </c>
      <c r="W49" s="2313">
        <v>0</v>
      </c>
      <c r="X49" s="2313">
        <v>0</v>
      </c>
      <c r="Y49" s="2313">
        <v>0</v>
      </c>
      <c r="Z49" s="2313">
        <v>0</v>
      </c>
      <c r="AA49" s="2313">
        <v>0</v>
      </c>
    </row>
    <row r="50" spans="1:27" x14ac:dyDescent="0.35">
      <c r="A50" t="s">
        <v>2673</v>
      </c>
      <c r="B50" s="2313">
        <v>3</v>
      </c>
      <c r="C50" s="2313">
        <v>19</v>
      </c>
      <c r="D50" s="2313">
        <v>49</v>
      </c>
      <c r="E50" s="2313">
        <v>0</v>
      </c>
      <c r="F50" s="2313">
        <v>0</v>
      </c>
      <c r="G50" s="2313">
        <v>0</v>
      </c>
      <c r="H50" s="2313">
        <v>0</v>
      </c>
      <c r="I50" s="2313">
        <v>0</v>
      </c>
      <c r="J50" s="2313">
        <v>0</v>
      </c>
      <c r="K50" s="2313">
        <v>0</v>
      </c>
      <c r="L50" s="2313">
        <v>0</v>
      </c>
      <c r="M50" s="2313">
        <v>0</v>
      </c>
      <c r="N50" s="2313">
        <v>0</v>
      </c>
      <c r="O50" s="2313">
        <v>0</v>
      </c>
      <c r="P50" s="2313">
        <v>0</v>
      </c>
      <c r="Q50" s="2313">
        <v>0</v>
      </c>
      <c r="R50" s="2313">
        <v>0</v>
      </c>
      <c r="S50" s="2313">
        <v>0</v>
      </c>
      <c r="T50" s="2313">
        <v>0</v>
      </c>
      <c r="U50" s="2313">
        <v>0</v>
      </c>
      <c r="V50" s="2313">
        <v>0</v>
      </c>
      <c r="W50" s="2313">
        <v>0</v>
      </c>
      <c r="X50" s="2313">
        <v>0</v>
      </c>
      <c r="Y50" s="2313">
        <v>0</v>
      </c>
      <c r="Z50" s="2313">
        <v>0</v>
      </c>
      <c r="AA50" s="2313">
        <v>0</v>
      </c>
    </row>
    <row r="51" spans="1:27" x14ac:dyDescent="0.35">
      <c r="A51" t="s">
        <v>2674</v>
      </c>
      <c r="B51" s="2313">
        <v>3</v>
      </c>
      <c r="C51" s="2313">
        <v>19</v>
      </c>
      <c r="D51" s="2313">
        <v>50</v>
      </c>
      <c r="E51" s="2313">
        <v>0</v>
      </c>
      <c r="F51" s="2313">
        <v>0</v>
      </c>
      <c r="G51" s="2313">
        <v>0</v>
      </c>
      <c r="H51" s="2313">
        <v>0</v>
      </c>
      <c r="I51" s="2313">
        <v>0</v>
      </c>
      <c r="J51" s="2313">
        <v>0</v>
      </c>
      <c r="K51" s="2313">
        <v>0</v>
      </c>
      <c r="L51" s="2313">
        <v>0</v>
      </c>
      <c r="M51" s="2313">
        <v>0</v>
      </c>
      <c r="N51" s="2313">
        <v>0</v>
      </c>
      <c r="O51" s="2313">
        <v>0</v>
      </c>
      <c r="P51" s="2313">
        <v>0</v>
      </c>
      <c r="Q51" s="2313">
        <v>0</v>
      </c>
      <c r="R51" s="2313">
        <v>0</v>
      </c>
      <c r="S51" s="2313">
        <v>0</v>
      </c>
      <c r="T51" s="2313">
        <v>0</v>
      </c>
      <c r="U51" s="2313">
        <v>0</v>
      </c>
      <c r="V51" s="2313">
        <v>0</v>
      </c>
      <c r="W51" s="2313">
        <v>0</v>
      </c>
      <c r="X51" s="2313">
        <v>0</v>
      </c>
      <c r="Y51" s="2313">
        <v>0</v>
      </c>
      <c r="Z51" s="2313">
        <v>0</v>
      </c>
      <c r="AA51" s="2313">
        <v>0</v>
      </c>
    </row>
    <row r="52" spans="1:27" x14ac:dyDescent="0.35">
      <c r="A52" t="s">
        <v>2675</v>
      </c>
      <c r="B52" s="2313">
        <v>3</v>
      </c>
      <c r="C52" s="2313">
        <v>19</v>
      </c>
      <c r="D52" s="2313">
        <v>51</v>
      </c>
      <c r="E52" s="2313">
        <v>0</v>
      </c>
      <c r="F52" s="2313">
        <v>0</v>
      </c>
      <c r="G52" s="2313">
        <v>0</v>
      </c>
      <c r="H52" s="2313">
        <v>0</v>
      </c>
      <c r="I52" s="2313">
        <v>0</v>
      </c>
      <c r="J52" s="2313">
        <v>0</v>
      </c>
      <c r="K52" s="2313">
        <v>0</v>
      </c>
      <c r="L52" s="2313">
        <v>0</v>
      </c>
      <c r="M52" s="2313">
        <v>0</v>
      </c>
      <c r="N52" s="2313">
        <v>0</v>
      </c>
      <c r="O52" s="2313">
        <v>0</v>
      </c>
      <c r="P52" s="2313">
        <v>0</v>
      </c>
      <c r="Q52" s="2313">
        <v>0</v>
      </c>
      <c r="R52" s="2313">
        <v>0</v>
      </c>
      <c r="S52" s="2313">
        <v>0</v>
      </c>
      <c r="T52" s="2313">
        <v>0</v>
      </c>
      <c r="U52" s="2313">
        <v>0</v>
      </c>
      <c r="V52" s="2313">
        <v>0</v>
      </c>
      <c r="W52" s="2313">
        <v>0</v>
      </c>
      <c r="X52" s="2313">
        <v>0</v>
      </c>
      <c r="Y52" s="2313">
        <v>0</v>
      </c>
      <c r="Z52" s="2313">
        <v>0</v>
      </c>
      <c r="AA52" s="2313">
        <v>0</v>
      </c>
    </row>
    <row r="53" spans="1:27" x14ac:dyDescent="0.35">
      <c r="A53" t="s">
        <v>2676</v>
      </c>
      <c r="B53" s="2313">
        <v>3</v>
      </c>
      <c r="C53" s="2313">
        <v>20</v>
      </c>
      <c r="D53" s="2313">
        <v>52</v>
      </c>
      <c r="E53" s="2313">
        <v>0</v>
      </c>
      <c r="F53" s="2313">
        <v>0</v>
      </c>
      <c r="G53" s="2313">
        <v>0</v>
      </c>
      <c r="H53" s="2313">
        <v>0</v>
      </c>
      <c r="I53" s="2313">
        <v>0</v>
      </c>
      <c r="J53" s="2313">
        <v>0</v>
      </c>
      <c r="K53" s="2313">
        <v>0</v>
      </c>
      <c r="L53" s="2313">
        <v>0</v>
      </c>
      <c r="M53" s="2313">
        <v>0</v>
      </c>
      <c r="N53" s="2313">
        <v>0</v>
      </c>
      <c r="O53" s="2313">
        <v>0</v>
      </c>
      <c r="P53" s="2313">
        <v>0</v>
      </c>
      <c r="Q53" s="2313">
        <v>0</v>
      </c>
      <c r="R53" s="2313">
        <v>0</v>
      </c>
      <c r="S53" s="2313">
        <v>0</v>
      </c>
      <c r="T53" s="2313">
        <v>0</v>
      </c>
      <c r="U53" s="2313">
        <v>0</v>
      </c>
      <c r="V53" s="2313">
        <v>0</v>
      </c>
      <c r="W53" s="2313">
        <v>0</v>
      </c>
      <c r="X53" s="2313">
        <v>0</v>
      </c>
      <c r="Y53" s="2313">
        <v>0</v>
      </c>
      <c r="Z53" s="2313">
        <v>0</v>
      </c>
      <c r="AA53" s="2313">
        <v>0</v>
      </c>
    </row>
    <row r="54" spans="1:27" x14ac:dyDescent="0.35">
      <c r="A54" t="s">
        <v>2677</v>
      </c>
      <c r="B54" s="2313">
        <v>3</v>
      </c>
      <c r="C54" s="2313">
        <v>20</v>
      </c>
      <c r="D54" s="2313">
        <v>53</v>
      </c>
      <c r="E54" s="2313">
        <v>0</v>
      </c>
      <c r="F54" s="2313">
        <v>0</v>
      </c>
      <c r="G54" s="2313">
        <v>0</v>
      </c>
      <c r="H54" s="2313">
        <v>0</v>
      </c>
      <c r="I54" s="2313">
        <v>0</v>
      </c>
      <c r="J54" s="2313">
        <v>0</v>
      </c>
      <c r="K54" s="2313">
        <v>0</v>
      </c>
      <c r="L54" s="2313">
        <v>0</v>
      </c>
      <c r="M54" s="2313">
        <v>0</v>
      </c>
      <c r="N54" s="2313">
        <v>0</v>
      </c>
      <c r="O54" s="2313">
        <v>0</v>
      </c>
      <c r="P54" s="2313">
        <v>0</v>
      </c>
      <c r="Q54" s="2313">
        <v>0</v>
      </c>
      <c r="R54" s="2313">
        <v>0</v>
      </c>
      <c r="S54" s="2313">
        <v>0</v>
      </c>
      <c r="T54" s="2313">
        <v>0</v>
      </c>
      <c r="U54" s="2313">
        <v>0</v>
      </c>
      <c r="V54" s="2313">
        <v>0</v>
      </c>
      <c r="W54" s="2313">
        <v>0</v>
      </c>
      <c r="X54" s="2313">
        <v>0</v>
      </c>
      <c r="Y54" s="2313">
        <v>0</v>
      </c>
      <c r="Z54" s="2313">
        <v>0</v>
      </c>
      <c r="AA54" s="2313">
        <v>0</v>
      </c>
    </row>
    <row r="55" spans="1:27" x14ac:dyDescent="0.35">
      <c r="A55" t="s">
        <v>2678</v>
      </c>
      <c r="B55" s="2313">
        <v>3</v>
      </c>
      <c r="C55" s="2313">
        <v>20</v>
      </c>
      <c r="D55" s="2313">
        <v>54</v>
      </c>
      <c r="E55" s="2313">
        <v>0</v>
      </c>
      <c r="F55" s="2313">
        <v>0</v>
      </c>
      <c r="G55" s="2313">
        <v>0</v>
      </c>
      <c r="H55" s="2313">
        <v>0</v>
      </c>
      <c r="I55" s="2313">
        <v>0</v>
      </c>
      <c r="J55" s="2313">
        <v>0</v>
      </c>
      <c r="K55" s="2313">
        <v>0</v>
      </c>
      <c r="L55" s="2313">
        <v>0</v>
      </c>
      <c r="M55" s="2313">
        <v>0</v>
      </c>
      <c r="N55" s="2313">
        <v>0</v>
      </c>
      <c r="O55" s="2313">
        <v>0</v>
      </c>
      <c r="P55" s="2313">
        <v>0</v>
      </c>
      <c r="Q55" s="2313">
        <v>0</v>
      </c>
      <c r="R55" s="2313">
        <v>0</v>
      </c>
      <c r="S55" s="2313">
        <v>0</v>
      </c>
      <c r="T55" s="2313">
        <v>0</v>
      </c>
      <c r="U55" s="2313">
        <v>0</v>
      </c>
      <c r="V55" s="2313">
        <v>0</v>
      </c>
      <c r="W55" s="2313">
        <v>0</v>
      </c>
      <c r="X55" s="2313">
        <v>0</v>
      </c>
      <c r="Y55" s="2313">
        <v>0</v>
      </c>
      <c r="Z55" s="2313">
        <v>0</v>
      </c>
      <c r="AA55" s="2313">
        <v>0</v>
      </c>
    </row>
    <row r="56" spans="1:27" x14ac:dyDescent="0.35">
      <c r="A56" t="s">
        <v>2679</v>
      </c>
      <c r="B56" s="2313">
        <v>3</v>
      </c>
      <c r="C56" s="2313">
        <v>21</v>
      </c>
      <c r="D56" s="2313">
        <v>55</v>
      </c>
      <c r="E56" s="2313">
        <v>0</v>
      </c>
      <c r="F56" s="2313">
        <v>0</v>
      </c>
      <c r="G56" s="2313">
        <v>0</v>
      </c>
      <c r="H56" s="2313">
        <v>0</v>
      </c>
      <c r="I56" s="2313">
        <v>0</v>
      </c>
      <c r="J56" s="2313">
        <v>0</v>
      </c>
      <c r="K56" s="2313">
        <v>0</v>
      </c>
      <c r="L56" s="2313">
        <v>0</v>
      </c>
      <c r="M56" s="2313">
        <v>0</v>
      </c>
      <c r="N56" s="2313">
        <v>0</v>
      </c>
      <c r="O56" s="2313">
        <v>0</v>
      </c>
      <c r="P56" s="2313">
        <v>0</v>
      </c>
      <c r="Q56" s="2313">
        <v>0</v>
      </c>
      <c r="R56" s="2313">
        <v>0</v>
      </c>
      <c r="S56" s="2313">
        <v>0</v>
      </c>
      <c r="T56" s="2313">
        <v>0</v>
      </c>
      <c r="U56" s="2313">
        <v>0</v>
      </c>
      <c r="V56" s="2313">
        <v>0</v>
      </c>
      <c r="W56" s="2313">
        <v>0</v>
      </c>
      <c r="X56" s="2313">
        <v>0</v>
      </c>
      <c r="Y56" s="2313">
        <v>0</v>
      </c>
      <c r="Z56" s="2313">
        <v>0</v>
      </c>
      <c r="AA56" s="2313">
        <v>0</v>
      </c>
    </row>
    <row r="57" spans="1:27" x14ac:dyDescent="0.35">
      <c r="A57" t="s">
        <v>2680</v>
      </c>
      <c r="B57" s="2313">
        <v>3</v>
      </c>
      <c r="C57" s="2313">
        <v>21</v>
      </c>
      <c r="D57" s="2313">
        <v>56</v>
      </c>
      <c r="E57" s="2313">
        <v>0</v>
      </c>
      <c r="F57" s="2313">
        <v>0</v>
      </c>
      <c r="G57" s="2313">
        <v>0</v>
      </c>
      <c r="H57" s="2313">
        <v>0</v>
      </c>
      <c r="I57" s="2313">
        <v>0</v>
      </c>
      <c r="J57" s="2313">
        <v>0</v>
      </c>
      <c r="K57" s="2313">
        <v>0</v>
      </c>
      <c r="L57" s="2313">
        <v>0</v>
      </c>
      <c r="M57" s="2313">
        <v>0</v>
      </c>
      <c r="N57" s="2313">
        <v>0</v>
      </c>
      <c r="O57" s="2313">
        <v>0</v>
      </c>
      <c r="P57" s="2313">
        <v>0</v>
      </c>
      <c r="Q57" s="2313">
        <v>0</v>
      </c>
      <c r="R57" s="2313">
        <v>0</v>
      </c>
      <c r="S57" s="2313">
        <v>0</v>
      </c>
      <c r="T57" s="2313">
        <v>0</v>
      </c>
      <c r="U57" s="2313">
        <v>0</v>
      </c>
      <c r="V57" s="2313">
        <v>0</v>
      </c>
      <c r="W57" s="2313">
        <v>0</v>
      </c>
      <c r="X57" s="2313">
        <v>0</v>
      </c>
      <c r="Y57" s="2313">
        <v>0</v>
      </c>
      <c r="Z57" s="2313">
        <v>0</v>
      </c>
      <c r="AA57" s="2313">
        <v>0</v>
      </c>
    </row>
    <row r="58" spans="1:27" x14ac:dyDescent="0.35">
      <c r="A58" t="s">
        <v>2681</v>
      </c>
      <c r="B58" s="2313">
        <v>3</v>
      </c>
      <c r="C58" s="2313">
        <v>21</v>
      </c>
      <c r="D58" s="2313">
        <v>57</v>
      </c>
      <c r="E58" s="2313">
        <v>0</v>
      </c>
      <c r="F58" s="2313">
        <v>0</v>
      </c>
      <c r="G58" s="2313">
        <v>0</v>
      </c>
      <c r="H58" s="2313">
        <v>0</v>
      </c>
      <c r="I58" s="2313">
        <v>0</v>
      </c>
      <c r="J58" s="2313">
        <v>0</v>
      </c>
      <c r="K58" s="2313">
        <v>0</v>
      </c>
      <c r="L58" s="2313">
        <v>0</v>
      </c>
      <c r="M58" s="2313">
        <v>0</v>
      </c>
      <c r="N58" s="2313">
        <v>0</v>
      </c>
      <c r="O58" s="2313">
        <v>0</v>
      </c>
      <c r="P58" s="2313">
        <v>0</v>
      </c>
      <c r="Q58" s="2313">
        <v>0</v>
      </c>
      <c r="R58" s="2313">
        <v>0</v>
      </c>
      <c r="S58" s="2313">
        <v>0</v>
      </c>
      <c r="T58" s="2313">
        <v>0</v>
      </c>
      <c r="U58" s="2313">
        <v>0</v>
      </c>
      <c r="V58" s="2313">
        <v>0</v>
      </c>
      <c r="W58" s="2313">
        <v>0</v>
      </c>
      <c r="X58" s="2313">
        <v>0</v>
      </c>
      <c r="Y58" s="2313">
        <v>0</v>
      </c>
      <c r="Z58" s="2313">
        <v>0</v>
      </c>
      <c r="AA58" s="2313">
        <v>0</v>
      </c>
    </row>
    <row r="59" spans="1:27" x14ac:dyDescent="0.35">
      <c r="A59" t="s">
        <v>2682</v>
      </c>
      <c r="B59" s="2313">
        <v>3</v>
      </c>
      <c r="C59" s="2313">
        <v>22</v>
      </c>
      <c r="D59" s="2313">
        <v>58</v>
      </c>
      <c r="E59" s="2313">
        <v>0</v>
      </c>
      <c r="F59" s="2313">
        <v>0</v>
      </c>
      <c r="G59" s="2313">
        <v>0</v>
      </c>
      <c r="H59" s="2313">
        <v>0</v>
      </c>
      <c r="I59" s="2313">
        <v>0</v>
      </c>
      <c r="J59" s="2313">
        <v>0</v>
      </c>
      <c r="K59" s="2313">
        <v>0</v>
      </c>
      <c r="L59" s="2313">
        <v>0</v>
      </c>
      <c r="M59" s="2313">
        <v>0</v>
      </c>
      <c r="N59" s="2313">
        <v>0</v>
      </c>
      <c r="O59" s="2313">
        <v>0</v>
      </c>
      <c r="P59" s="2313">
        <v>0</v>
      </c>
      <c r="Q59" s="2313">
        <v>0</v>
      </c>
      <c r="R59" s="2313">
        <v>0</v>
      </c>
      <c r="S59" s="2313">
        <v>0</v>
      </c>
      <c r="T59" s="2313">
        <v>0</v>
      </c>
      <c r="U59" s="2313">
        <v>0</v>
      </c>
      <c r="V59" s="2313">
        <v>0</v>
      </c>
      <c r="W59" s="2313">
        <v>0</v>
      </c>
      <c r="X59" s="2313">
        <v>0</v>
      </c>
      <c r="Y59" s="2313">
        <v>0</v>
      </c>
      <c r="Z59" s="2313">
        <v>0</v>
      </c>
      <c r="AA59" s="2313">
        <v>0</v>
      </c>
    </row>
    <row r="60" spans="1:27" x14ac:dyDescent="0.35">
      <c r="A60" t="s">
        <v>2683</v>
      </c>
      <c r="B60" s="2313">
        <v>3</v>
      </c>
      <c r="C60" s="2313">
        <v>22</v>
      </c>
      <c r="D60" s="2313">
        <v>59</v>
      </c>
      <c r="E60" s="2313">
        <v>0</v>
      </c>
      <c r="F60" s="2313">
        <v>0</v>
      </c>
      <c r="G60" s="2313">
        <v>0</v>
      </c>
      <c r="H60" s="2313">
        <v>0</v>
      </c>
      <c r="I60" s="2313">
        <v>0</v>
      </c>
      <c r="J60" s="2313">
        <v>0</v>
      </c>
      <c r="K60" s="2313">
        <v>0</v>
      </c>
      <c r="L60" s="2313">
        <v>0</v>
      </c>
      <c r="M60" s="2313">
        <v>0</v>
      </c>
      <c r="N60" s="2313">
        <v>0</v>
      </c>
      <c r="O60" s="2313">
        <v>0</v>
      </c>
      <c r="P60" s="2313">
        <v>0</v>
      </c>
      <c r="Q60" s="2313">
        <v>0</v>
      </c>
      <c r="R60" s="2313">
        <v>0</v>
      </c>
      <c r="S60" s="2313">
        <v>0</v>
      </c>
      <c r="T60" s="2313">
        <v>0</v>
      </c>
      <c r="U60" s="2313">
        <v>0</v>
      </c>
      <c r="V60" s="2313">
        <v>0</v>
      </c>
      <c r="W60" s="2313">
        <v>0</v>
      </c>
      <c r="X60" s="2313">
        <v>0</v>
      </c>
      <c r="Y60" s="2313">
        <v>0</v>
      </c>
      <c r="Z60" s="2313">
        <v>0</v>
      </c>
      <c r="AA60" s="2313">
        <v>0</v>
      </c>
    </row>
    <row r="61" spans="1:27" x14ac:dyDescent="0.35">
      <c r="A61" t="s">
        <v>2684</v>
      </c>
      <c r="B61" s="2313">
        <v>3</v>
      </c>
      <c r="C61" s="2313">
        <v>22</v>
      </c>
      <c r="D61" s="2313">
        <v>60</v>
      </c>
      <c r="E61" s="2313">
        <v>0</v>
      </c>
      <c r="F61" s="2313">
        <v>0</v>
      </c>
      <c r="G61" s="2313">
        <v>0</v>
      </c>
      <c r="H61" s="2313">
        <v>0</v>
      </c>
      <c r="I61" s="2313">
        <v>0</v>
      </c>
      <c r="J61" s="2313">
        <v>0</v>
      </c>
      <c r="K61" s="2313">
        <v>0</v>
      </c>
      <c r="L61" s="2313">
        <v>0</v>
      </c>
      <c r="M61" s="2313">
        <v>0</v>
      </c>
      <c r="N61" s="2313">
        <v>0</v>
      </c>
      <c r="O61" s="2313">
        <v>0</v>
      </c>
      <c r="P61" s="2313">
        <v>0</v>
      </c>
      <c r="Q61" s="2313">
        <v>0</v>
      </c>
      <c r="R61" s="2313">
        <v>0</v>
      </c>
      <c r="S61" s="2313">
        <v>0</v>
      </c>
      <c r="T61" s="2313">
        <v>0</v>
      </c>
      <c r="U61" s="2313">
        <v>0</v>
      </c>
      <c r="V61" s="2313">
        <v>0</v>
      </c>
      <c r="W61" s="2313">
        <v>0</v>
      </c>
      <c r="X61" s="2313">
        <v>0</v>
      </c>
      <c r="Y61" s="2313">
        <v>0</v>
      </c>
      <c r="Z61" s="2313">
        <v>0</v>
      </c>
      <c r="AA61" s="2313">
        <v>0</v>
      </c>
    </row>
    <row r="62" spans="1:27" x14ac:dyDescent="0.35">
      <c r="A62" t="s">
        <v>2685</v>
      </c>
      <c r="B62" s="2313">
        <v>3</v>
      </c>
      <c r="C62" s="2313">
        <v>23</v>
      </c>
      <c r="D62" s="2313">
        <v>61</v>
      </c>
      <c r="E62" s="2313">
        <v>0</v>
      </c>
      <c r="F62" s="2313">
        <v>0</v>
      </c>
      <c r="G62" s="2313">
        <v>0</v>
      </c>
      <c r="H62" s="2313">
        <v>0</v>
      </c>
      <c r="I62" s="2313">
        <v>0</v>
      </c>
      <c r="J62" s="2313">
        <v>0</v>
      </c>
      <c r="K62" s="2313">
        <v>0</v>
      </c>
      <c r="L62" s="2313">
        <v>0</v>
      </c>
      <c r="M62" s="2313">
        <v>0</v>
      </c>
      <c r="N62" s="2313">
        <v>0</v>
      </c>
      <c r="O62" s="2313">
        <v>0</v>
      </c>
      <c r="P62" s="2313">
        <v>0</v>
      </c>
      <c r="Q62" s="2313">
        <v>0</v>
      </c>
      <c r="R62" s="2313">
        <v>0</v>
      </c>
      <c r="S62" s="2313">
        <v>0</v>
      </c>
      <c r="T62" s="2313">
        <v>0</v>
      </c>
      <c r="U62" s="2313">
        <v>0</v>
      </c>
      <c r="V62" s="2313">
        <v>0</v>
      </c>
      <c r="W62" s="2313">
        <v>0</v>
      </c>
      <c r="X62" s="2313">
        <v>0</v>
      </c>
      <c r="Y62" s="2313">
        <v>0</v>
      </c>
      <c r="Z62" s="2313">
        <v>0</v>
      </c>
      <c r="AA62" s="2313">
        <v>0</v>
      </c>
    </row>
    <row r="63" spans="1:27" x14ac:dyDescent="0.35">
      <c r="A63" t="s">
        <v>2686</v>
      </c>
      <c r="B63" s="2313">
        <v>3</v>
      </c>
      <c r="C63" s="2313">
        <v>23</v>
      </c>
      <c r="D63" s="2313">
        <v>62</v>
      </c>
      <c r="E63" s="2313">
        <v>0</v>
      </c>
      <c r="F63" s="2313">
        <v>0</v>
      </c>
      <c r="G63" s="2313">
        <v>0</v>
      </c>
      <c r="H63" s="2313">
        <v>0</v>
      </c>
      <c r="I63" s="2313">
        <v>0</v>
      </c>
      <c r="J63" s="2313">
        <v>0</v>
      </c>
      <c r="K63" s="2313">
        <v>0</v>
      </c>
      <c r="L63" s="2313">
        <v>0</v>
      </c>
      <c r="M63" s="2313">
        <v>0</v>
      </c>
      <c r="N63" s="2313">
        <v>0</v>
      </c>
      <c r="O63" s="2313">
        <v>0</v>
      </c>
      <c r="P63" s="2313">
        <v>0</v>
      </c>
      <c r="Q63" s="2313">
        <v>0</v>
      </c>
      <c r="R63" s="2313">
        <v>0</v>
      </c>
      <c r="S63" s="2313">
        <v>0</v>
      </c>
      <c r="T63" s="2313">
        <v>0</v>
      </c>
      <c r="U63" s="2313">
        <v>0</v>
      </c>
      <c r="V63" s="2313">
        <v>0</v>
      </c>
      <c r="W63" s="2313">
        <v>0</v>
      </c>
      <c r="X63" s="2313">
        <v>0</v>
      </c>
      <c r="Y63" s="2313">
        <v>0</v>
      </c>
      <c r="Z63" s="2313">
        <v>0</v>
      </c>
      <c r="AA63" s="2313">
        <v>0</v>
      </c>
    </row>
    <row r="64" spans="1:27" x14ac:dyDescent="0.35">
      <c r="A64" t="s">
        <v>2687</v>
      </c>
      <c r="B64" s="2313">
        <v>3</v>
      </c>
      <c r="C64" s="2313">
        <v>23</v>
      </c>
      <c r="D64" s="2313">
        <v>63</v>
      </c>
      <c r="E64" s="2313">
        <v>0</v>
      </c>
      <c r="F64" s="2313">
        <v>0</v>
      </c>
      <c r="G64" s="2313">
        <v>0</v>
      </c>
      <c r="H64" s="2313">
        <v>0</v>
      </c>
      <c r="I64" s="2313">
        <v>0</v>
      </c>
      <c r="J64" s="2313">
        <v>0</v>
      </c>
      <c r="K64" s="2313">
        <v>0</v>
      </c>
      <c r="L64" s="2313">
        <v>0</v>
      </c>
      <c r="M64" s="2313">
        <v>0</v>
      </c>
      <c r="N64" s="2313">
        <v>0</v>
      </c>
      <c r="O64" s="2313">
        <v>0</v>
      </c>
      <c r="P64" s="2313">
        <v>0</v>
      </c>
      <c r="Q64" s="2313">
        <v>0</v>
      </c>
      <c r="R64" s="2313">
        <v>0</v>
      </c>
      <c r="S64" s="2313">
        <v>0</v>
      </c>
      <c r="T64" s="2313">
        <v>0</v>
      </c>
      <c r="U64" s="2313">
        <v>0</v>
      </c>
      <c r="V64" s="2313">
        <v>0</v>
      </c>
      <c r="W64" s="2313">
        <v>0</v>
      </c>
      <c r="X64" s="2313">
        <v>0</v>
      </c>
      <c r="Y64" s="2313">
        <v>0</v>
      </c>
      <c r="Z64" s="2313">
        <v>0</v>
      </c>
      <c r="AA64" s="2313">
        <v>0</v>
      </c>
    </row>
    <row r="65" spans="1:27" x14ac:dyDescent="0.35">
      <c r="A65" t="s">
        <v>2688</v>
      </c>
      <c r="B65" s="2313">
        <v>3</v>
      </c>
      <c r="C65" s="2313">
        <v>24</v>
      </c>
      <c r="D65" s="2313">
        <v>64</v>
      </c>
      <c r="E65" s="2313">
        <v>0</v>
      </c>
      <c r="F65" s="2313">
        <v>0</v>
      </c>
      <c r="G65" s="2313">
        <v>0</v>
      </c>
      <c r="H65" s="2313">
        <v>0</v>
      </c>
      <c r="I65" s="2313">
        <v>0</v>
      </c>
      <c r="J65" s="2313">
        <v>0</v>
      </c>
      <c r="K65" s="2313">
        <v>0</v>
      </c>
      <c r="L65" s="2313">
        <v>0</v>
      </c>
      <c r="M65" s="2313">
        <v>0</v>
      </c>
      <c r="N65" s="2313">
        <v>0</v>
      </c>
      <c r="O65" s="2313">
        <v>0</v>
      </c>
      <c r="P65" s="2313">
        <v>0</v>
      </c>
      <c r="Q65" s="2313">
        <v>0</v>
      </c>
      <c r="R65" s="2313">
        <v>0</v>
      </c>
      <c r="S65" s="2313">
        <v>0</v>
      </c>
      <c r="T65" s="2313">
        <v>0</v>
      </c>
      <c r="U65" s="2313">
        <v>0</v>
      </c>
      <c r="V65" s="2313">
        <v>0</v>
      </c>
      <c r="W65" s="2313">
        <v>0</v>
      </c>
      <c r="X65" s="2313">
        <v>0</v>
      </c>
      <c r="Y65" s="2313">
        <v>0</v>
      </c>
      <c r="Z65" s="2313">
        <v>0</v>
      </c>
      <c r="AA65" s="2313">
        <v>0</v>
      </c>
    </row>
    <row r="66" spans="1:27" x14ac:dyDescent="0.35">
      <c r="A66" t="s">
        <v>2689</v>
      </c>
      <c r="B66" s="2313">
        <v>3</v>
      </c>
      <c r="C66" s="2313">
        <v>24</v>
      </c>
      <c r="D66" s="2313">
        <v>65</v>
      </c>
      <c r="E66" s="2313">
        <v>0</v>
      </c>
      <c r="F66" s="2313">
        <v>0</v>
      </c>
      <c r="G66" s="2313">
        <v>0</v>
      </c>
      <c r="H66" s="2313">
        <v>0</v>
      </c>
      <c r="I66" s="2313">
        <v>0</v>
      </c>
      <c r="J66" s="2313">
        <v>0</v>
      </c>
      <c r="K66" s="2313">
        <v>0</v>
      </c>
      <c r="L66" s="2313">
        <v>0</v>
      </c>
      <c r="M66" s="2313">
        <v>0</v>
      </c>
      <c r="N66" s="2313">
        <v>0</v>
      </c>
      <c r="O66" s="2313">
        <v>0</v>
      </c>
      <c r="P66" s="2313">
        <v>0</v>
      </c>
      <c r="Q66" s="2313">
        <v>0</v>
      </c>
      <c r="R66" s="2313">
        <v>0</v>
      </c>
      <c r="S66" s="2313">
        <v>0</v>
      </c>
      <c r="T66" s="2313">
        <v>0</v>
      </c>
      <c r="U66" s="2313">
        <v>0</v>
      </c>
      <c r="V66" s="2313">
        <v>0</v>
      </c>
      <c r="W66" s="2313">
        <v>0</v>
      </c>
      <c r="X66" s="2313">
        <v>0</v>
      </c>
      <c r="Y66" s="2313">
        <v>0</v>
      </c>
      <c r="Z66" s="2313">
        <v>0</v>
      </c>
      <c r="AA66" s="2313">
        <v>0</v>
      </c>
    </row>
    <row r="67" spans="1:27" x14ac:dyDescent="0.35">
      <c r="A67" t="s">
        <v>2690</v>
      </c>
      <c r="B67" s="2313">
        <v>3</v>
      </c>
      <c r="C67" s="2313">
        <v>24</v>
      </c>
      <c r="D67" s="2313">
        <v>66</v>
      </c>
      <c r="E67" s="2313">
        <v>0</v>
      </c>
      <c r="F67" s="2313">
        <v>0</v>
      </c>
      <c r="G67" s="2313">
        <v>0</v>
      </c>
      <c r="H67" s="2313">
        <v>0</v>
      </c>
      <c r="I67" s="2313">
        <v>0</v>
      </c>
      <c r="J67" s="2313">
        <v>0</v>
      </c>
      <c r="K67" s="2313">
        <v>0</v>
      </c>
      <c r="L67" s="2313">
        <v>0</v>
      </c>
      <c r="M67" s="2313">
        <v>0</v>
      </c>
      <c r="N67" s="2313">
        <v>0</v>
      </c>
      <c r="O67" s="2313">
        <v>0</v>
      </c>
      <c r="P67" s="2313">
        <v>0</v>
      </c>
      <c r="Q67" s="2313">
        <v>0</v>
      </c>
      <c r="R67" s="2313">
        <v>0</v>
      </c>
      <c r="S67" s="2313">
        <v>0</v>
      </c>
      <c r="T67" s="2313">
        <v>0</v>
      </c>
      <c r="U67" s="2313">
        <v>0</v>
      </c>
      <c r="V67" s="2313">
        <v>0</v>
      </c>
      <c r="W67" s="2313">
        <v>0</v>
      </c>
      <c r="X67" s="2313">
        <v>0</v>
      </c>
      <c r="Y67" s="2313">
        <v>0</v>
      </c>
      <c r="Z67" s="2313">
        <v>0</v>
      </c>
      <c r="AA67" s="2313">
        <v>0</v>
      </c>
    </row>
    <row r="68" spans="1:27" x14ac:dyDescent="0.35">
      <c r="A68" t="s">
        <v>2691</v>
      </c>
      <c r="B68" s="2313">
        <v>3</v>
      </c>
      <c r="C68" s="2313">
        <v>25</v>
      </c>
      <c r="D68" s="2313">
        <v>67</v>
      </c>
      <c r="E68" s="2313">
        <v>0</v>
      </c>
      <c r="F68" s="2313">
        <v>0</v>
      </c>
      <c r="G68" s="2313">
        <v>0</v>
      </c>
      <c r="H68" s="2313">
        <v>0</v>
      </c>
      <c r="I68" s="2313">
        <v>0</v>
      </c>
      <c r="J68" s="2313">
        <v>0</v>
      </c>
      <c r="K68" s="2313">
        <v>0</v>
      </c>
      <c r="L68" s="2313">
        <v>0</v>
      </c>
      <c r="M68" s="2313">
        <v>0</v>
      </c>
      <c r="N68" s="2313">
        <v>0</v>
      </c>
      <c r="O68" s="2313">
        <v>0</v>
      </c>
      <c r="P68" s="2313">
        <v>0</v>
      </c>
      <c r="Q68" s="2313">
        <v>0</v>
      </c>
      <c r="R68" s="2313">
        <v>0</v>
      </c>
      <c r="S68" s="2313">
        <v>0</v>
      </c>
      <c r="T68" s="2313">
        <v>0</v>
      </c>
      <c r="U68" s="2313">
        <v>0</v>
      </c>
      <c r="V68" s="2313">
        <v>0</v>
      </c>
      <c r="W68" s="2313">
        <v>0</v>
      </c>
      <c r="X68" s="2313">
        <v>0</v>
      </c>
      <c r="Y68" s="2313">
        <v>0</v>
      </c>
      <c r="Z68" s="2313">
        <v>0</v>
      </c>
      <c r="AA68" s="2313">
        <v>0</v>
      </c>
    </row>
    <row r="69" spans="1:27" x14ac:dyDescent="0.35">
      <c r="A69" t="s">
        <v>2692</v>
      </c>
      <c r="B69" s="2313">
        <v>3</v>
      </c>
      <c r="C69" s="2313">
        <v>25</v>
      </c>
      <c r="D69" s="2313">
        <v>68</v>
      </c>
      <c r="E69" s="2313">
        <v>0</v>
      </c>
      <c r="F69" s="2313">
        <v>0</v>
      </c>
      <c r="G69" s="2313">
        <v>0</v>
      </c>
      <c r="H69" s="2313">
        <v>0</v>
      </c>
      <c r="I69" s="2313">
        <v>0</v>
      </c>
      <c r="J69" s="2313">
        <v>0</v>
      </c>
      <c r="K69" s="2313">
        <v>0</v>
      </c>
      <c r="L69" s="2313">
        <v>0</v>
      </c>
      <c r="M69" s="2313">
        <v>0</v>
      </c>
      <c r="N69" s="2313">
        <v>0</v>
      </c>
      <c r="O69" s="2313">
        <v>0</v>
      </c>
      <c r="P69" s="2313">
        <v>0</v>
      </c>
      <c r="Q69" s="2313">
        <v>0</v>
      </c>
      <c r="R69" s="2313">
        <v>0</v>
      </c>
      <c r="S69" s="2313">
        <v>0</v>
      </c>
      <c r="T69" s="2313">
        <v>0</v>
      </c>
      <c r="U69" s="2313">
        <v>0</v>
      </c>
      <c r="V69" s="2313">
        <v>0</v>
      </c>
      <c r="W69" s="2313">
        <v>0</v>
      </c>
      <c r="X69" s="2313">
        <v>0</v>
      </c>
      <c r="Y69" s="2313">
        <v>0</v>
      </c>
      <c r="Z69" s="2313">
        <v>0</v>
      </c>
      <c r="AA69" s="2313">
        <v>0</v>
      </c>
    </row>
    <row r="70" spans="1:27" x14ac:dyDescent="0.35">
      <c r="A70" t="s">
        <v>2693</v>
      </c>
      <c r="B70" s="2313">
        <v>3</v>
      </c>
      <c r="C70" s="2313">
        <v>26</v>
      </c>
      <c r="D70" s="2313">
        <v>69</v>
      </c>
      <c r="E70" s="2313">
        <v>0</v>
      </c>
      <c r="F70" s="2313">
        <v>0</v>
      </c>
      <c r="G70" s="2313">
        <v>0</v>
      </c>
      <c r="H70" s="2313">
        <v>0</v>
      </c>
      <c r="I70" s="2313">
        <v>0</v>
      </c>
      <c r="J70" s="2313">
        <v>0</v>
      </c>
      <c r="K70" s="2313">
        <v>0</v>
      </c>
      <c r="L70" s="2313">
        <v>0</v>
      </c>
      <c r="M70" s="2313">
        <v>0</v>
      </c>
      <c r="N70" s="2313">
        <v>0</v>
      </c>
      <c r="O70" s="2313">
        <v>0</v>
      </c>
      <c r="P70" s="2313">
        <v>0</v>
      </c>
      <c r="Q70" s="2313">
        <v>0</v>
      </c>
      <c r="R70" s="2313">
        <v>0</v>
      </c>
      <c r="S70" s="2313">
        <v>0</v>
      </c>
      <c r="T70" s="2313">
        <v>0</v>
      </c>
      <c r="U70" s="2313">
        <v>0</v>
      </c>
      <c r="V70" s="2313">
        <v>0</v>
      </c>
      <c r="W70" s="2313">
        <v>0</v>
      </c>
      <c r="X70" s="2313">
        <v>0</v>
      </c>
      <c r="Y70" s="2313">
        <v>0</v>
      </c>
      <c r="Z70" s="2313">
        <v>0</v>
      </c>
      <c r="AA70" s="2313">
        <v>0</v>
      </c>
    </row>
    <row r="71" spans="1:27" x14ac:dyDescent="0.35">
      <c r="A71" t="s">
        <v>2694</v>
      </c>
      <c r="B71" s="2313">
        <v>3</v>
      </c>
      <c r="C71" s="2313">
        <v>26</v>
      </c>
      <c r="D71" s="2313">
        <v>70</v>
      </c>
      <c r="E71" s="2313">
        <v>0</v>
      </c>
      <c r="F71" s="2313">
        <v>0</v>
      </c>
      <c r="G71" s="2313">
        <v>0</v>
      </c>
      <c r="H71" s="2313">
        <v>0</v>
      </c>
      <c r="I71" s="2313">
        <v>0</v>
      </c>
      <c r="J71" s="2313">
        <v>0</v>
      </c>
      <c r="K71" s="2313">
        <v>0</v>
      </c>
      <c r="L71" s="2313">
        <v>0</v>
      </c>
      <c r="M71" s="2313">
        <v>0</v>
      </c>
      <c r="N71" s="2313">
        <v>0</v>
      </c>
      <c r="O71" s="2313">
        <v>0</v>
      </c>
      <c r="P71" s="2313">
        <v>0</v>
      </c>
      <c r="Q71" s="2313">
        <v>0</v>
      </c>
      <c r="R71" s="2313">
        <v>0</v>
      </c>
      <c r="S71" s="2313">
        <v>0</v>
      </c>
      <c r="T71" s="2313">
        <v>0</v>
      </c>
      <c r="U71" s="2313">
        <v>0</v>
      </c>
      <c r="V71" s="2313">
        <v>0</v>
      </c>
      <c r="W71" s="2313">
        <v>0</v>
      </c>
      <c r="X71" s="2313">
        <v>0</v>
      </c>
      <c r="Y71" s="2313">
        <v>0</v>
      </c>
      <c r="Z71" s="2313">
        <v>0</v>
      </c>
      <c r="AA71" s="2313">
        <v>0</v>
      </c>
    </row>
    <row r="72" spans="1:27" x14ac:dyDescent="0.35">
      <c r="A72" t="s">
        <v>2695</v>
      </c>
      <c r="B72" s="2313">
        <v>3</v>
      </c>
      <c r="C72" s="2313">
        <v>27</v>
      </c>
      <c r="D72" s="2313">
        <v>71</v>
      </c>
      <c r="E72" s="2313">
        <v>0</v>
      </c>
      <c r="F72" s="2313">
        <v>0</v>
      </c>
      <c r="G72" s="2313">
        <v>0</v>
      </c>
      <c r="H72" s="2313">
        <v>0</v>
      </c>
      <c r="I72" s="2313">
        <v>0</v>
      </c>
      <c r="J72" s="2313">
        <v>0</v>
      </c>
      <c r="K72" s="2313">
        <v>0</v>
      </c>
      <c r="L72" s="2313">
        <v>0</v>
      </c>
      <c r="M72" s="2313">
        <v>0</v>
      </c>
      <c r="N72" s="2313">
        <v>0</v>
      </c>
      <c r="O72" s="2313">
        <v>0</v>
      </c>
      <c r="P72" s="2313">
        <v>0</v>
      </c>
      <c r="Q72" s="2313">
        <v>0</v>
      </c>
      <c r="R72" s="2313">
        <v>0</v>
      </c>
      <c r="S72" s="2313">
        <v>0</v>
      </c>
      <c r="T72" s="2313">
        <v>0</v>
      </c>
      <c r="U72" s="2313">
        <v>0</v>
      </c>
      <c r="V72" s="2313">
        <v>0</v>
      </c>
      <c r="W72" s="2313">
        <v>0</v>
      </c>
      <c r="X72" s="2313">
        <v>0</v>
      </c>
      <c r="Y72" s="2313">
        <v>0</v>
      </c>
      <c r="Z72" s="2313">
        <v>0</v>
      </c>
      <c r="AA72" s="2313">
        <v>0</v>
      </c>
    </row>
    <row r="73" spans="1:27" x14ac:dyDescent="0.35">
      <c r="A73" t="s">
        <v>2696</v>
      </c>
      <c r="B73" s="2313">
        <v>3</v>
      </c>
      <c r="C73" s="2313">
        <v>27</v>
      </c>
      <c r="D73" s="2313">
        <v>72</v>
      </c>
      <c r="E73" s="2313">
        <v>0</v>
      </c>
      <c r="F73" s="2313">
        <v>0</v>
      </c>
      <c r="G73" s="2313">
        <v>0</v>
      </c>
      <c r="H73" s="2313">
        <v>0</v>
      </c>
      <c r="I73" s="2313">
        <v>0</v>
      </c>
      <c r="J73" s="2313">
        <v>0</v>
      </c>
      <c r="K73" s="2313">
        <v>0</v>
      </c>
      <c r="L73" s="2313">
        <v>0</v>
      </c>
      <c r="M73" s="2313">
        <v>0</v>
      </c>
      <c r="N73" s="2313">
        <v>0</v>
      </c>
      <c r="O73" s="2313">
        <v>0</v>
      </c>
      <c r="P73" s="2313">
        <v>0</v>
      </c>
      <c r="Q73" s="2313">
        <v>0</v>
      </c>
      <c r="R73" s="2313">
        <v>0</v>
      </c>
      <c r="S73" s="2313">
        <v>0</v>
      </c>
      <c r="T73" s="2313">
        <v>0</v>
      </c>
      <c r="U73" s="2313">
        <v>0</v>
      </c>
      <c r="V73" s="2313">
        <v>0</v>
      </c>
      <c r="W73" s="2313">
        <v>0</v>
      </c>
      <c r="X73" s="2313">
        <v>0</v>
      </c>
      <c r="Y73" s="2313">
        <v>0</v>
      </c>
      <c r="Z73" s="2313">
        <v>0</v>
      </c>
      <c r="AA73" s="2313">
        <v>0</v>
      </c>
    </row>
    <row r="74" spans="1:27" x14ac:dyDescent="0.35">
      <c r="A74" t="s">
        <v>2697</v>
      </c>
      <c r="B74" s="2313">
        <v>4</v>
      </c>
      <c r="C74" s="2313">
        <v>28</v>
      </c>
      <c r="D74" s="2313">
        <v>73</v>
      </c>
      <c r="E74" s="2313">
        <v>0</v>
      </c>
      <c r="F74" s="2313">
        <v>0</v>
      </c>
      <c r="G74" s="2313">
        <v>0</v>
      </c>
      <c r="H74" s="2313">
        <v>0</v>
      </c>
      <c r="I74" s="2313">
        <v>0</v>
      </c>
      <c r="J74" s="2313">
        <v>0</v>
      </c>
      <c r="K74" s="2313">
        <v>0</v>
      </c>
      <c r="L74" s="2313">
        <v>0</v>
      </c>
      <c r="M74" s="2313">
        <v>0</v>
      </c>
      <c r="N74" s="2313">
        <v>0</v>
      </c>
      <c r="O74" s="2313">
        <v>0</v>
      </c>
      <c r="P74" s="2313">
        <v>0</v>
      </c>
      <c r="Q74" s="2313">
        <v>0</v>
      </c>
      <c r="R74" s="2313">
        <v>0</v>
      </c>
      <c r="S74" s="2313">
        <v>0</v>
      </c>
      <c r="T74" s="2313">
        <v>0</v>
      </c>
      <c r="U74" s="2313">
        <v>0</v>
      </c>
      <c r="V74" s="2313">
        <v>0</v>
      </c>
      <c r="W74" s="2313">
        <v>0</v>
      </c>
      <c r="X74" s="2313">
        <v>0</v>
      </c>
      <c r="Y74" s="2313">
        <v>0</v>
      </c>
      <c r="Z74" s="2313">
        <v>0</v>
      </c>
      <c r="AA74" s="2313">
        <v>0</v>
      </c>
    </row>
    <row r="75" spans="1:27" x14ac:dyDescent="0.35">
      <c r="A75" t="s">
        <v>2698</v>
      </c>
      <c r="B75" s="2313">
        <v>4</v>
      </c>
      <c r="C75" s="2313">
        <v>28</v>
      </c>
      <c r="D75" s="2313">
        <v>74</v>
      </c>
      <c r="E75" s="2313">
        <v>0</v>
      </c>
      <c r="F75" s="2313">
        <v>0</v>
      </c>
      <c r="G75" s="2313">
        <v>0</v>
      </c>
      <c r="H75" s="2313">
        <v>0</v>
      </c>
      <c r="I75" s="2313">
        <v>0</v>
      </c>
      <c r="J75" s="2313">
        <v>0</v>
      </c>
      <c r="K75" s="2313">
        <v>0</v>
      </c>
      <c r="L75" s="2313">
        <v>0</v>
      </c>
      <c r="M75" s="2313">
        <v>0</v>
      </c>
      <c r="N75" s="2313">
        <v>0</v>
      </c>
      <c r="O75" s="2313">
        <v>0</v>
      </c>
      <c r="P75" s="2313">
        <v>0</v>
      </c>
      <c r="Q75" s="2313">
        <v>0</v>
      </c>
      <c r="R75" s="2313">
        <v>0</v>
      </c>
      <c r="S75" s="2313">
        <v>0</v>
      </c>
      <c r="T75" s="2313">
        <v>0</v>
      </c>
      <c r="U75" s="2313">
        <v>0</v>
      </c>
      <c r="V75" s="2313">
        <v>0</v>
      </c>
      <c r="W75" s="2313">
        <v>0</v>
      </c>
      <c r="X75" s="2313">
        <v>0</v>
      </c>
      <c r="Y75" s="2313">
        <v>0</v>
      </c>
      <c r="Z75" s="2313">
        <v>0</v>
      </c>
      <c r="AA75" s="2313">
        <v>0</v>
      </c>
    </row>
    <row r="76" spans="1:27" x14ac:dyDescent="0.35">
      <c r="A76" t="s">
        <v>2699</v>
      </c>
      <c r="B76" s="2313">
        <v>4</v>
      </c>
      <c r="C76" s="2313">
        <v>28</v>
      </c>
      <c r="D76" s="2313">
        <v>75</v>
      </c>
      <c r="E76" s="2313">
        <v>0</v>
      </c>
      <c r="F76" s="2313">
        <v>0</v>
      </c>
      <c r="G76" s="2313">
        <v>0</v>
      </c>
      <c r="H76" s="2313">
        <v>0</v>
      </c>
      <c r="I76" s="2313">
        <v>0</v>
      </c>
      <c r="J76" s="2313">
        <v>0</v>
      </c>
      <c r="K76" s="2313">
        <v>0</v>
      </c>
      <c r="L76" s="2313">
        <v>0</v>
      </c>
      <c r="M76" s="2313">
        <v>0</v>
      </c>
      <c r="N76" s="2313">
        <v>0</v>
      </c>
      <c r="O76" s="2313">
        <v>0</v>
      </c>
      <c r="P76" s="2313">
        <v>0</v>
      </c>
      <c r="Q76" s="2313">
        <v>0</v>
      </c>
      <c r="R76" s="2313">
        <v>0</v>
      </c>
      <c r="S76" s="2313">
        <v>0</v>
      </c>
      <c r="T76" s="2313">
        <v>0</v>
      </c>
      <c r="U76" s="2313">
        <v>0</v>
      </c>
      <c r="V76" s="2313">
        <v>0</v>
      </c>
      <c r="W76" s="2313">
        <v>0</v>
      </c>
      <c r="X76" s="2313">
        <v>0</v>
      </c>
      <c r="Y76" s="2313">
        <v>0</v>
      </c>
      <c r="Z76" s="2313">
        <v>0</v>
      </c>
      <c r="AA76" s="2313">
        <v>0</v>
      </c>
    </row>
    <row r="77" spans="1:27" x14ac:dyDescent="0.35">
      <c r="A77" t="s">
        <v>2700</v>
      </c>
      <c r="B77" s="2313">
        <v>4</v>
      </c>
      <c r="C77" s="2313">
        <v>29</v>
      </c>
      <c r="D77" s="2313">
        <v>76</v>
      </c>
      <c r="E77" s="2313">
        <v>0</v>
      </c>
      <c r="F77" s="2313">
        <v>0</v>
      </c>
      <c r="G77" s="2313">
        <v>0</v>
      </c>
      <c r="H77" s="2313">
        <v>0</v>
      </c>
      <c r="I77" s="2313">
        <v>0</v>
      </c>
      <c r="J77" s="2313">
        <v>0</v>
      </c>
      <c r="K77" s="2313">
        <v>0</v>
      </c>
      <c r="L77" s="2313">
        <v>0</v>
      </c>
      <c r="M77" s="2313">
        <v>0</v>
      </c>
      <c r="N77" s="2313">
        <v>0</v>
      </c>
      <c r="O77" s="2313">
        <v>0</v>
      </c>
      <c r="P77" s="2313">
        <v>0</v>
      </c>
      <c r="Q77" s="2313">
        <v>0</v>
      </c>
      <c r="R77" s="2313">
        <v>0</v>
      </c>
      <c r="S77" s="2313">
        <v>0</v>
      </c>
      <c r="T77" s="2313">
        <v>0</v>
      </c>
      <c r="U77" s="2313">
        <v>0</v>
      </c>
      <c r="V77" s="2313">
        <v>0</v>
      </c>
      <c r="W77" s="2313">
        <v>0</v>
      </c>
      <c r="X77" s="2313">
        <v>0</v>
      </c>
      <c r="Y77" s="2313">
        <v>0</v>
      </c>
      <c r="Z77" s="2313">
        <v>0</v>
      </c>
      <c r="AA77" s="2313">
        <v>0</v>
      </c>
    </row>
    <row r="78" spans="1:27" x14ac:dyDescent="0.35">
      <c r="A78" t="s">
        <v>2701</v>
      </c>
      <c r="B78" s="2313">
        <v>4</v>
      </c>
      <c r="C78" s="2313">
        <v>29</v>
      </c>
      <c r="D78" s="2313">
        <v>77</v>
      </c>
      <c r="E78" s="2313">
        <v>0</v>
      </c>
      <c r="F78" s="2313">
        <v>0</v>
      </c>
      <c r="G78" s="2313">
        <v>0</v>
      </c>
      <c r="H78" s="2313">
        <v>0</v>
      </c>
      <c r="I78" s="2313">
        <v>0</v>
      </c>
      <c r="J78" s="2313">
        <v>0</v>
      </c>
      <c r="K78" s="2313">
        <v>0</v>
      </c>
      <c r="L78" s="2313">
        <v>0</v>
      </c>
      <c r="M78" s="2313">
        <v>0</v>
      </c>
      <c r="N78" s="2313">
        <v>0</v>
      </c>
      <c r="O78" s="2313">
        <v>0</v>
      </c>
      <c r="P78" s="2313">
        <v>0</v>
      </c>
      <c r="Q78" s="2313">
        <v>0</v>
      </c>
      <c r="R78" s="2313">
        <v>0</v>
      </c>
      <c r="S78" s="2313">
        <v>0</v>
      </c>
      <c r="T78" s="2313">
        <v>0</v>
      </c>
      <c r="U78" s="2313">
        <v>0</v>
      </c>
      <c r="V78" s="2313">
        <v>0</v>
      </c>
      <c r="W78" s="2313">
        <v>0</v>
      </c>
      <c r="X78" s="2313">
        <v>0</v>
      </c>
      <c r="Y78" s="2313">
        <v>0</v>
      </c>
      <c r="Z78" s="2313">
        <v>0</v>
      </c>
      <c r="AA78" s="2313">
        <v>0</v>
      </c>
    </row>
    <row r="79" spans="1:27" x14ac:dyDescent="0.35">
      <c r="A79" t="s">
        <v>2702</v>
      </c>
      <c r="B79" s="2313">
        <v>4</v>
      </c>
      <c r="C79" s="2313">
        <v>29</v>
      </c>
      <c r="D79" s="2313">
        <v>78</v>
      </c>
      <c r="E79" s="2313">
        <v>0</v>
      </c>
      <c r="F79" s="2313">
        <v>0</v>
      </c>
      <c r="G79" s="2313">
        <v>0</v>
      </c>
      <c r="H79" s="2313">
        <v>0</v>
      </c>
      <c r="I79" s="2313">
        <v>0</v>
      </c>
      <c r="J79" s="2313">
        <v>0</v>
      </c>
      <c r="K79" s="2313">
        <v>0</v>
      </c>
      <c r="L79" s="2313">
        <v>0</v>
      </c>
      <c r="M79" s="2313">
        <v>0</v>
      </c>
      <c r="N79" s="2313">
        <v>0</v>
      </c>
      <c r="O79" s="2313">
        <v>0</v>
      </c>
      <c r="P79" s="2313">
        <v>0</v>
      </c>
      <c r="Q79" s="2313">
        <v>0</v>
      </c>
      <c r="R79" s="2313">
        <v>0</v>
      </c>
      <c r="S79" s="2313">
        <v>0</v>
      </c>
      <c r="T79" s="2313">
        <v>0</v>
      </c>
      <c r="U79" s="2313">
        <v>0</v>
      </c>
      <c r="V79" s="2313">
        <v>0</v>
      </c>
      <c r="W79" s="2313">
        <v>0</v>
      </c>
      <c r="X79" s="2313">
        <v>0</v>
      </c>
      <c r="Y79" s="2313">
        <v>0</v>
      </c>
      <c r="Z79" s="2313">
        <v>0</v>
      </c>
      <c r="AA79" s="2313">
        <v>0</v>
      </c>
    </row>
    <row r="80" spans="1:27" x14ac:dyDescent="0.35">
      <c r="A80" t="s">
        <v>2703</v>
      </c>
      <c r="B80" s="2313">
        <v>4</v>
      </c>
      <c r="C80" s="2313">
        <v>30</v>
      </c>
      <c r="D80" s="2313">
        <v>79</v>
      </c>
      <c r="E80" s="2313">
        <v>0</v>
      </c>
      <c r="F80" s="2313">
        <v>0</v>
      </c>
      <c r="G80" s="2313">
        <v>0</v>
      </c>
      <c r="H80" s="2313">
        <v>0</v>
      </c>
      <c r="I80" s="2313">
        <v>0</v>
      </c>
      <c r="J80" s="2313">
        <v>0</v>
      </c>
      <c r="K80" s="2313">
        <v>0</v>
      </c>
      <c r="L80" s="2313">
        <v>0</v>
      </c>
      <c r="M80" s="2313">
        <v>0</v>
      </c>
      <c r="N80" s="2313">
        <v>0</v>
      </c>
      <c r="O80" s="2313">
        <v>0</v>
      </c>
      <c r="P80" s="2313">
        <v>0</v>
      </c>
      <c r="Q80" s="2313">
        <v>0</v>
      </c>
      <c r="R80" s="2313">
        <v>0</v>
      </c>
      <c r="S80" s="2313">
        <v>0</v>
      </c>
      <c r="T80" s="2313">
        <v>0</v>
      </c>
      <c r="U80" s="2313">
        <v>0</v>
      </c>
      <c r="V80" s="2313">
        <v>0</v>
      </c>
      <c r="W80" s="2313">
        <v>0</v>
      </c>
      <c r="X80" s="2313">
        <v>0</v>
      </c>
      <c r="Y80" s="2313">
        <v>0</v>
      </c>
      <c r="Z80" s="2313">
        <v>0</v>
      </c>
      <c r="AA80" s="2313">
        <v>0</v>
      </c>
    </row>
    <row r="81" spans="1:27" x14ac:dyDescent="0.35">
      <c r="A81" t="s">
        <v>2704</v>
      </c>
      <c r="B81" s="2313">
        <v>4</v>
      </c>
      <c r="C81" s="2313">
        <v>30</v>
      </c>
      <c r="D81" s="2313">
        <v>80</v>
      </c>
      <c r="E81" s="2313">
        <v>0</v>
      </c>
      <c r="F81" s="2313">
        <v>0</v>
      </c>
      <c r="G81" s="2313">
        <v>0</v>
      </c>
      <c r="H81" s="2313">
        <v>0</v>
      </c>
      <c r="I81" s="2313">
        <v>0</v>
      </c>
      <c r="J81" s="2313">
        <v>0</v>
      </c>
      <c r="K81" s="2313">
        <v>0</v>
      </c>
      <c r="L81" s="2313">
        <v>0</v>
      </c>
      <c r="M81" s="2313">
        <v>0</v>
      </c>
      <c r="N81" s="2313">
        <v>0</v>
      </c>
      <c r="O81" s="2313">
        <v>0</v>
      </c>
      <c r="P81" s="2313">
        <v>0</v>
      </c>
      <c r="Q81" s="2313">
        <v>0</v>
      </c>
      <c r="R81" s="2313">
        <v>0</v>
      </c>
      <c r="S81" s="2313">
        <v>0</v>
      </c>
      <c r="T81" s="2313">
        <v>0</v>
      </c>
      <c r="U81" s="2313">
        <v>0</v>
      </c>
      <c r="V81" s="2313">
        <v>0</v>
      </c>
      <c r="W81" s="2313">
        <v>0</v>
      </c>
      <c r="X81" s="2313">
        <v>0</v>
      </c>
      <c r="Y81" s="2313">
        <v>0</v>
      </c>
      <c r="Z81" s="2313">
        <v>0</v>
      </c>
      <c r="AA81" s="2313">
        <v>0</v>
      </c>
    </row>
    <row r="82" spans="1:27" x14ac:dyDescent="0.35">
      <c r="A82" t="s">
        <v>2705</v>
      </c>
      <c r="B82" s="2313">
        <v>4</v>
      </c>
      <c r="C82" s="2313">
        <v>30</v>
      </c>
      <c r="D82" s="2313">
        <v>81</v>
      </c>
      <c r="E82" s="2313">
        <v>0</v>
      </c>
      <c r="F82" s="2313">
        <v>0</v>
      </c>
      <c r="G82" s="2313">
        <v>0</v>
      </c>
      <c r="H82" s="2313">
        <v>0</v>
      </c>
      <c r="I82" s="2313">
        <v>0</v>
      </c>
      <c r="J82" s="2313">
        <v>0</v>
      </c>
      <c r="K82" s="2313">
        <v>0</v>
      </c>
      <c r="L82" s="2313">
        <v>0</v>
      </c>
      <c r="M82" s="2313">
        <v>0</v>
      </c>
      <c r="N82" s="2313">
        <v>0</v>
      </c>
      <c r="O82" s="2313">
        <v>0</v>
      </c>
      <c r="P82" s="2313">
        <v>0</v>
      </c>
      <c r="Q82" s="2313">
        <v>0</v>
      </c>
      <c r="R82" s="2313">
        <v>0</v>
      </c>
      <c r="S82" s="2313">
        <v>0</v>
      </c>
      <c r="T82" s="2313">
        <v>0</v>
      </c>
      <c r="U82" s="2313">
        <v>0</v>
      </c>
      <c r="V82" s="2313">
        <v>0</v>
      </c>
      <c r="W82" s="2313">
        <v>0</v>
      </c>
      <c r="X82" s="2313">
        <v>0</v>
      </c>
      <c r="Y82" s="2313">
        <v>0</v>
      </c>
      <c r="Z82" s="2313">
        <v>0</v>
      </c>
      <c r="AA82" s="2313">
        <v>0</v>
      </c>
    </row>
    <row r="83" spans="1:27" x14ac:dyDescent="0.35">
      <c r="A83" t="s">
        <v>2706</v>
      </c>
      <c r="B83" s="2313">
        <v>4</v>
      </c>
      <c r="C83" s="2313">
        <v>31</v>
      </c>
      <c r="D83" s="2313">
        <v>82</v>
      </c>
      <c r="E83" s="2313">
        <v>0</v>
      </c>
      <c r="F83" s="2313">
        <v>0</v>
      </c>
      <c r="G83" s="2313">
        <v>0</v>
      </c>
      <c r="H83" s="2313">
        <v>0</v>
      </c>
      <c r="I83" s="2313">
        <v>0</v>
      </c>
      <c r="J83" s="2313">
        <v>0</v>
      </c>
      <c r="K83" s="2313">
        <v>0</v>
      </c>
      <c r="L83" s="2313">
        <v>0</v>
      </c>
      <c r="M83" s="2313">
        <v>0</v>
      </c>
      <c r="N83" s="2313">
        <v>0</v>
      </c>
      <c r="O83" s="2313">
        <v>0</v>
      </c>
      <c r="P83" s="2313">
        <v>0</v>
      </c>
      <c r="Q83" s="2313">
        <v>0</v>
      </c>
      <c r="R83" s="2313">
        <v>0</v>
      </c>
      <c r="S83" s="2313">
        <v>0</v>
      </c>
      <c r="T83" s="2313">
        <v>0</v>
      </c>
      <c r="U83" s="2313">
        <v>0</v>
      </c>
      <c r="V83" s="2313">
        <v>0</v>
      </c>
      <c r="W83" s="2313">
        <v>0</v>
      </c>
      <c r="X83" s="2313">
        <v>0</v>
      </c>
      <c r="Y83" s="2313">
        <v>0</v>
      </c>
      <c r="Z83" s="2313">
        <v>0</v>
      </c>
      <c r="AA83" s="2313">
        <v>0</v>
      </c>
    </row>
    <row r="84" spans="1:27" x14ac:dyDescent="0.35">
      <c r="A84" t="s">
        <v>2707</v>
      </c>
      <c r="B84" s="2313">
        <v>4</v>
      </c>
      <c r="C84" s="2313">
        <v>31</v>
      </c>
      <c r="D84" s="2313">
        <v>83</v>
      </c>
      <c r="E84" s="2313">
        <v>0</v>
      </c>
      <c r="F84" s="2313">
        <v>0</v>
      </c>
      <c r="G84" s="2313">
        <v>0</v>
      </c>
      <c r="H84" s="2313">
        <v>0</v>
      </c>
      <c r="I84" s="2313">
        <v>0</v>
      </c>
      <c r="J84" s="2313">
        <v>0</v>
      </c>
      <c r="K84" s="2313">
        <v>0</v>
      </c>
      <c r="L84" s="2313">
        <v>0</v>
      </c>
      <c r="M84" s="2313">
        <v>0</v>
      </c>
      <c r="N84" s="2313">
        <v>0</v>
      </c>
      <c r="O84" s="2313">
        <v>0</v>
      </c>
      <c r="P84" s="2313">
        <v>0</v>
      </c>
      <c r="Q84" s="2313">
        <v>0</v>
      </c>
      <c r="R84" s="2313">
        <v>0</v>
      </c>
      <c r="S84" s="2313">
        <v>0</v>
      </c>
      <c r="T84" s="2313">
        <v>0</v>
      </c>
      <c r="U84" s="2313">
        <v>0</v>
      </c>
      <c r="V84" s="2313">
        <v>0</v>
      </c>
      <c r="W84" s="2313">
        <v>0</v>
      </c>
      <c r="X84" s="2313">
        <v>0</v>
      </c>
      <c r="Y84" s="2313">
        <v>0</v>
      </c>
      <c r="Z84" s="2313">
        <v>0</v>
      </c>
      <c r="AA84" s="2313">
        <v>0</v>
      </c>
    </row>
    <row r="85" spans="1:27" x14ac:dyDescent="0.35">
      <c r="A85" t="s">
        <v>2708</v>
      </c>
      <c r="B85" s="2313">
        <v>4</v>
      </c>
      <c r="C85" s="2313">
        <v>31</v>
      </c>
      <c r="D85" s="2313">
        <v>84</v>
      </c>
      <c r="E85" s="2313">
        <v>0</v>
      </c>
      <c r="F85" s="2313">
        <v>0</v>
      </c>
      <c r="G85" s="2313">
        <v>0</v>
      </c>
      <c r="H85" s="2313">
        <v>0</v>
      </c>
      <c r="I85" s="2313">
        <v>0</v>
      </c>
      <c r="J85" s="2313">
        <v>0</v>
      </c>
      <c r="K85" s="2313">
        <v>0</v>
      </c>
      <c r="L85" s="2313">
        <v>0</v>
      </c>
      <c r="M85" s="2313">
        <v>0</v>
      </c>
      <c r="N85" s="2313">
        <v>0</v>
      </c>
      <c r="O85" s="2313">
        <v>0</v>
      </c>
      <c r="P85" s="2313">
        <v>0</v>
      </c>
      <c r="Q85" s="2313">
        <v>0</v>
      </c>
      <c r="R85" s="2313">
        <v>0</v>
      </c>
      <c r="S85" s="2313">
        <v>0</v>
      </c>
      <c r="T85" s="2313">
        <v>0</v>
      </c>
      <c r="U85" s="2313">
        <v>0</v>
      </c>
      <c r="V85" s="2313">
        <v>0</v>
      </c>
      <c r="W85" s="2313">
        <v>0</v>
      </c>
      <c r="X85" s="2313">
        <v>0</v>
      </c>
      <c r="Y85" s="2313">
        <v>0</v>
      </c>
      <c r="Z85" s="2313">
        <v>0</v>
      </c>
      <c r="AA85" s="2313">
        <v>0</v>
      </c>
    </row>
    <row r="86" spans="1:27" x14ac:dyDescent="0.35">
      <c r="A86" t="s">
        <v>2709</v>
      </c>
      <c r="B86" s="2313">
        <v>4</v>
      </c>
      <c r="C86" s="2313">
        <v>32</v>
      </c>
      <c r="D86" s="2313">
        <v>85</v>
      </c>
      <c r="E86" s="2313">
        <v>0</v>
      </c>
      <c r="F86" s="2313">
        <v>0</v>
      </c>
      <c r="G86" s="2313">
        <v>0</v>
      </c>
      <c r="H86" s="2313">
        <v>0</v>
      </c>
      <c r="I86" s="2313">
        <v>0</v>
      </c>
      <c r="J86" s="2313">
        <v>0</v>
      </c>
      <c r="K86" s="2313">
        <v>0</v>
      </c>
      <c r="L86" s="2313">
        <v>0</v>
      </c>
      <c r="M86" s="2313">
        <v>0</v>
      </c>
      <c r="N86" s="2313">
        <v>0</v>
      </c>
      <c r="O86" s="2313">
        <v>0</v>
      </c>
      <c r="P86" s="2313">
        <v>0</v>
      </c>
      <c r="Q86" s="2313">
        <v>0</v>
      </c>
      <c r="R86" s="2313">
        <v>0</v>
      </c>
      <c r="S86" s="2313">
        <v>0</v>
      </c>
      <c r="T86" s="2313">
        <v>0</v>
      </c>
      <c r="U86" s="2313">
        <v>0</v>
      </c>
      <c r="V86" s="2313">
        <v>0</v>
      </c>
      <c r="W86" s="2313">
        <v>0</v>
      </c>
      <c r="X86" s="2313">
        <v>0</v>
      </c>
      <c r="Y86" s="2313">
        <v>0</v>
      </c>
      <c r="Z86" s="2313">
        <v>0</v>
      </c>
      <c r="AA86" s="2313">
        <v>0</v>
      </c>
    </row>
    <row r="87" spans="1:27" x14ac:dyDescent="0.35">
      <c r="A87" t="s">
        <v>2710</v>
      </c>
      <c r="B87" s="2313">
        <v>4</v>
      </c>
      <c r="C87" s="2313">
        <v>32</v>
      </c>
      <c r="D87" s="2313">
        <v>86</v>
      </c>
      <c r="E87" s="2313">
        <v>0</v>
      </c>
      <c r="F87" s="2313">
        <v>0</v>
      </c>
      <c r="G87" s="2313">
        <v>0</v>
      </c>
      <c r="H87" s="2313">
        <v>0</v>
      </c>
      <c r="I87" s="2313">
        <v>0</v>
      </c>
      <c r="J87" s="2313">
        <v>0</v>
      </c>
      <c r="K87" s="2313">
        <v>0</v>
      </c>
      <c r="L87" s="2313">
        <v>0</v>
      </c>
      <c r="M87" s="2313">
        <v>0</v>
      </c>
      <c r="N87" s="2313">
        <v>0</v>
      </c>
      <c r="O87" s="2313">
        <v>0</v>
      </c>
      <c r="P87" s="2313">
        <v>0</v>
      </c>
      <c r="Q87" s="2313">
        <v>0</v>
      </c>
      <c r="R87" s="2313">
        <v>0</v>
      </c>
      <c r="S87" s="2313">
        <v>0</v>
      </c>
      <c r="T87" s="2313">
        <v>0</v>
      </c>
      <c r="U87" s="2313">
        <v>0</v>
      </c>
      <c r="V87" s="2313">
        <v>0</v>
      </c>
      <c r="W87" s="2313">
        <v>0</v>
      </c>
      <c r="X87" s="2313">
        <v>0</v>
      </c>
      <c r="Y87" s="2313">
        <v>0</v>
      </c>
      <c r="Z87" s="2313">
        <v>0</v>
      </c>
      <c r="AA87" s="2313">
        <v>0</v>
      </c>
    </row>
    <row r="88" spans="1:27" x14ac:dyDescent="0.35">
      <c r="A88" t="s">
        <v>2711</v>
      </c>
      <c r="B88" s="2313">
        <v>4</v>
      </c>
      <c r="C88" s="2313">
        <v>32</v>
      </c>
      <c r="D88" s="2313">
        <v>87</v>
      </c>
      <c r="E88" s="2313">
        <v>0</v>
      </c>
      <c r="F88" s="2313">
        <v>0</v>
      </c>
      <c r="G88" s="2313">
        <v>0</v>
      </c>
      <c r="H88" s="2313">
        <v>0</v>
      </c>
      <c r="I88" s="2313">
        <v>0</v>
      </c>
      <c r="J88" s="2313">
        <v>0</v>
      </c>
      <c r="K88" s="2313">
        <v>0</v>
      </c>
      <c r="L88" s="2313">
        <v>0</v>
      </c>
      <c r="M88" s="2313">
        <v>0</v>
      </c>
      <c r="N88" s="2313">
        <v>0</v>
      </c>
      <c r="O88" s="2313">
        <v>0</v>
      </c>
      <c r="P88" s="2313">
        <v>0</v>
      </c>
      <c r="Q88" s="2313">
        <v>0</v>
      </c>
      <c r="R88" s="2313">
        <v>0</v>
      </c>
      <c r="S88" s="2313">
        <v>0</v>
      </c>
      <c r="T88" s="2313">
        <v>0</v>
      </c>
      <c r="U88" s="2313">
        <v>0</v>
      </c>
      <c r="V88" s="2313">
        <v>0</v>
      </c>
      <c r="W88" s="2313">
        <v>0</v>
      </c>
      <c r="X88" s="2313">
        <v>0</v>
      </c>
      <c r="Y88" s="2313">
        <v>0</v>
      </c>
      <c r="Z88" s="2313">
        <v>0</v>
      </c>
      <c r="AA88" s="2313">
        <v>0</v>
      </c>
    </row>
    <row r="89" spans="1:27" x14ac:dyDescent="0.35">
      <c r="A89" t="s">
        <v>2712</v>
      </c>
      <c r="B89" s="2313">
        <v>5</v>
      </c>
      <c r="C89" s="2313">
        <v>33</v>
      </c>
      <c r="D89" s="2313">
        <v>88</v>
      </c>
      <c r="E89" s="2313">
        <v>0</v>
      </c>
      <c r="F89" s="2313">
        <v>0</v>
      </c>
      <c r="G89" s="2313">
        <v>0</v>
      </c>
      <c r="H89" s="2313">
        <v>0</v>
      </c>
      <c r="I89" s="2313">
        <v>0</v>
      </c>
      <c r="J89" s="2313">
        <v>0</v>
      </c>
      <c r="K89" s="2313">
        <v>0</v>
      </c>
      <c r="L89" s="2313">
        <v>0</v>
      </c>
      <c r="M89" s="2313">
        <v>0</v>
      </c>
      <c r="N89" s="2313">
        <v>0</v>
      </c>
      <c r="O89" s="2313">
        <v>0</v>
      </c>
      <c r="P89" s="2313">
        <v>0</v>
      </c>
      <c r="Q89" s="2313">
        <v>0</v>
      </c>
      <c r="R89" s="2313">
        <v>0</v>
      </c>
      <c r="S89" s="2313">
        <v>0</v>
      </c>
      <c r="T89" s="2313">
        <v>0</v>
      </c>
      <c r="U89" s="2313">
        <v>0</v>
      </c>
      <c r="V89" s="2313">
        <v>0</v>
      </c>
      <c r="W89" s="2313">
        <v>0</v>
      </c>
      <c r="X89" s="2313">
        <v>0</v>
      </c>
      <c r="Y89" s="2313">
        <v>0</v>
      </c>
      <c r="Z89" s="2313">
        <v>0</v>
      </c>
      <c r="AA89" s="2313">
        <v>0</v>
      </c>
    </row>
    <row r="90" spans="1:27" x14ac:dyDescent="0.35">
      <c r="A90" t="s">
        <v>2713</v>
      </c>
      <c r="B90" s="2313">
        <v>5</v>
      </c>
      <c r="C90" s="2313">
        <v>33</v>
      </c>
      <c r="D90" s="2313">
        <v>89</v>
      </c>
      <c r="E90" s="2313">
        <v>0</v>
      </c>
      <c r="F90" s="2313">
        <v>0</v>
      </c>
      <c r="G90" s="2313">
        <v>0</v>
      </c>
      <c r="H90" s="2313">
        <v>0</v>
      </c>
      <c r="I90" s="2313">
        <v>0</v>
      </c>
      <c r="J90" s="2313">
        <v>0</v>
      </c>
      <c r="K90" s="2313">
        <v>0</v>
      </c>
      <c r="L90" s="2313">
        <v>0</v>
      </c>
      <c r="M90" s="2313">
        <v>0</v>
      </c>
      <c r="N90" s="2313">
        <v>0</v>
      </c>
      <c r="O90" s="2313">
        <v>0</v>
      </c>
      <c r="P90" s="2313">
        <v>0</v>
      </c>
      <c r="Q90" s="2313">
        <v>0</v>
      </c>
      <c r="R90" s="2313">
        <v>0</v>
      </c>
      <c r="S90" s="2313">
        <v>0</v>
      </c>
      <c r="T90" s="2313">
        <v>0</v>
      </c>
      <c r="U90" s="2313">
        <v>0</v>
      </c>
      <c r="V90" s="2313">
        <v>0</v>
      </c>
      <c r="W90" s="2313">
        <v>0</v>
      </c>
      <c r="X90" s="2313">
        <v>0</v>
      </c>
      <c r="Y90" s="2313">
        <v>0</v>
      </c>
      <c r="Z90" s="2313">
        <v>0</v>
      </c>
      <c r="AA90" s="2313">
        <v>0</v>
      </c>
    </row>
    <row r="91" spans="1:27" x14ac:dyDescent="0.35">
      <c r="A91" t="s">
        <v>2714</v>
      </c>
      <c r="B91" s="2313">
        <v>5</v>
      </c>
      <c r="C91" s="2313">
        <v>33</v>
      </c>
      <c r="D91" s="2313">
        <v>90</v>
      </c>
      <c r="E91" s="2313">
        <v>0</v>
      </c>
      <c r="F91" s="2313">
        <v>0</v>
      </c>
      <c r="G91" s="2313">
        <v>0</v>
      </c>
      <c r="H91" s="2313">
        <v>0</v>
      </c>
      <c r="I91" s="2313">
        <v>0</v>
      </c>
      <c r="J91" s="2313">
        <v>0</v>
      </c>
      <c r="K91" s="2313">
        <v>0</v>
      </c>
      <c r="L91" s="2313">
        <v>0</v>
      </c>
      <c r="M91" s="2313">
        <v>0</v>
      </c>
      <c r="N91" s="2313">
        <v>0</v>
      </c>
      <c r="O91" s="2313">
        <v>0</v>
      </c>
      <c r="P91" s="2313">
        <v>0</v>
      </c>
      <c r="Q91" s="2313">
        <v>0</v>
      </c>
      <c r="R91" s="2313">
        <v>0</v>
      </c>
      <c r="S91" s="2313">
        <v>0</v>
      </c>
      <c r="T91" s="2313">
        <v>0</v>
      </c>
      <c r="U91" s="2313">
        <v>0</v>
      </c>
      <c r="V91" s="2313">
        <v>0</v>
      </c>
      <c r="W91" s="2313">
        <v>0</v>
      </c>
      <c r="X91" s="2313">
        <v>0</v>
      </c>
      <c r="Y91" s="2313">
        <v>0</v>
      </c>
      <c r="Z91" s="2313">
        <v>0</v>
      </c>
      <c r="AA91" s="2313">
        <v>0</v>
      </c>
    </row>
    <row r="92" spans="1:27" x14ac:dyDescent="0.35">
      <c r="A92" t="s">
        <v>2715</v>
      </c>
      <c r="B92" s="2313">
        <v>5</v>
      </c>
      <c r="C92" s="2313">
        <v>33</v>
      </c>
      <c r="D92" s="2313">
        <v>91</v>
      </c>
      <c r="E92" s="2313">
        <v>0</v>
      </c>
      <c r="F92" s="2313">
        <v>0</v>
      </c>
      <c r="G92" s="2313">
        <v>0</v>
      </c>
      <c r="H92" s="2313">
        <v>0</v>
      </c>
      <c r="I92" s="2313">
        <v>0</v>
      </c>
      <c r="J92" s="2313">
        <v>0</v>
      </c>
      <c r="K92" s="2313">
        <v>0</v>
      </c>
      <c r="L92" s="2313">
        <v>0</v>
      </c>
      <c r="M92" s="2313">
        <v>0</v>
      </c>
      <c r="N92" s="2313">
        <v>0</v>
      </c>
      <c r="O92" s="2313">
        <v>0</v>
      </c>
      <c r="P92" s="2313">
        <v>0</v>
      </c>
      <c r="Q92" s="2313">
        <v>0</v>
      </c>
      <c r="R92" s="2313">
        <v>0</v>
      </c>
      <c r="S92" s="2313">
        <v>0</v>
      </c>
      <c r="T92" s="2313">
        <v>0</v>
      </c>
      <c r="U92" s="2313">
        <v>0</v>
      </c>
      <c r="V92" s="2313">
        <v>0</v>
      </c>
      <c r="W92" s="2313">
        <v>0</v>
      </c>
      <c r="X92" s="2313">
        <v>0</v>
      </c>
      <c r="Y92" s="2313">
        <v>0</v>
      </c>
      <c r="Z92" s="2313">
        <v>0</v>
      </c>
      <c r="AA92" s="2313">
        <v>0</v>
      </c>
    </row>
    <row r="93" spans="1:27" x14ac:dyDescent="0.35">
      <c r="A93" t="s">
        <v>2716</v>
      </c>
      <c r="B93" s="2313">
        <v>5</v>
      </c>
      <c r="C93" s="2313">
        <v>34</v>
      </c>
      <c r="D93" s="2313">
        <v>92</v>
      </c>
      <c r="E93" s="2313">
        <v>0</v>
      </c>
      <c r="F93" s="2313">
        <v>0</v>
      </c>
      <c r="G93" s="2313">
        <v>0</v>
      </c>
      <c r="H93" s="2313">
        <v>0</v>
      </c>
      <c r="I93" s="2313">
        <v>0</v>
      </c>
      <c r="J93" s="2313">
        <v>0</v>
      </c>
      <c r="K93" s="2313">
        <v>0</v>
      </c>
      <c r="L93" s="2313">
        <v>0</v>
      </c>
      <c r="M93" s="2313">
        <v>0</v>
      </c>
      <c r="N93" s="2313">
        <v>0</v>
      </c>
      <c r="O93" s="2313">
        <v>0</v>
      </c>
      <c r="P93" s="2313">
        <v>0</v>
      </c>
      <c r="Q93" s="2313">
        <v>0</v>
      </c>
      <c r="R93" s="2313">
        <v>0</v>
      </c>
      <c r="S93" s="2313">
        <v>0</v>
      </c>
      <c r="T93" s="2313">
        <v>0</v>
      </c>
      <c r="U93" s="2313">
        <v>0</v>
      </c>
      <c r="V93" s="2313">
        <v>0</v>
      </c>
      <c r="W93" s="2313">
        <v>0</v>
      </c>
      <c r="X93" s="2313">
        <v>0</v>
      </c>
      <c r="Y93" s="2313">
        <v>0</v>
      </c>
      <c r="Z93" s="2313">
        <v>0</v>
      </c>
      <c r="AA93" s="2313">
        <v>0</v>
      </c>
    </row>
    <row r="94" spans="1:27" x14ac:dyDescent="0.35">
      <c r="A94" t="s">
        <v>2717</v>
      </c>
      <c r="B94" s="2313">
        <v>5</v>
      </c>
      <c r="C94" s="2313">
        <v>34</v>
      </c>
      <c r="D94" s="2313">
        <v>93</v>
      </c>
      <c r="E94" s="2313">
        <v>0</v>
      </c>
      <c r="F94" s="2313">
        <v>0</v>
      </c>
      <c r="G94" s="2313">
        <v>0</v>
      </c>
      <c r="H94" s="2313">
        <v>0</v>
      </c>
      <c r="I94" s="2313">
        <v>0</v>
      </c>
      <c r="J94" s="2313">
        <v>0</v>
      </c>
      <c r="K94" s="2313">
        <v>0</v>
      </c>
      <c r="L94" s="2313">
        <v>0</v>
      </c>
      <c r="M94" s="2313">
        <v>0</v>
      </c>
      <c r="N94" s="2313">
        <v>0</v>
      </c>
      <c r="O94" s="2313">
        <v>0</v>
      </c>
      <c r="P94" s="2313">
        <v>0</v>
      </c>
      <c r="Q94" s="2313">
        <v>0</v>
      </c>
      <c r="R94" s="2313">
        <v>0</v>
      </c>
      <c r="S94" s="2313">
        <v>0</v>
      </c>
      <c r="T94" s="2313">
        <v>0</v>
      </c>
      <c r="U94" s="2313">
        <v>0</v>
      </c>
      <c r="V94" s="2313">
        <v>0</v>
      </c>
      <c r="W94" s="2313">
        <v>0</v>
      </c>
      <c r="X94" s="2313">
        <v>0</v>
      </c>
      <c r="Y94" s="2313">
        <v>0</v>
      </c>
      <c r="Z94" s="2313">
        <v>0</v>
      </c>
      <c r="AA94" s="2313">
        <v>0</v>
      </c>
    </row>
    <row r="95" spans="1:27" x14ac:dyDescent="0.35">
      <c r="A95" t="s">
        <v>2718</v>
      </c>
      <c r="B95" s="2313">
        <v>5</v>
      </c>
      <c r="C95" s="2313">
        <v>34</v>
      </c>
      <c r="D95" s="2313">
        <v>94</v>
      </c>
      <c r="E95" s="2313">
        <v>0</v>
      </c>
      <c r="F95" s="2313">
        <v>0</v>
      </c>
      <c r="G95" s="2313">
        <v>0</v>
      </c>
      <c r="H95" s="2313">
        <v>0</v>
      </c>
      <c r="I95" s="2313">
        <v>0</v>
      </c>
      <c r="J95" s="2313">
        <v>0</v>
      </c>
      <c r="K95" s="2313">
        <v>0</v>
      </c>
      <c r="L95" s="2313">
        <v>0</v>
      </c>
      <c r="M95" s="2313">
        <v>0</v>
      </c>
      <c r="N95" s="2313">
        <v>0</v>
      </c>
      <c r="O95" s="2313">
        <v>0</v>
      </c>
      <c r="P95" s="2313">
        <v>0</v>
      </c>
      <c r="Q95" s="2313">
        <v>0</v>
      </c>
      <c r="R95" s="2313">
        <v>0</v>
      </c>
      <c r="S95" s="2313">
        <v>0</v>
      </c>
      <c r="T95" s="2313">
        <v>0</v>
      </c>
      <c r="U95" s="2313">
        <v>0</v>
      </c>
      <c r="V95" s="2313">
        <v>0</v>
      </c>
      <c r="W95" s="2313">
        <v>0</v>
      </c>
      <c r="X95" s="2313">
        <v>0</v>
      </c>
      <c r="Y95" s="2313">
        <v>0</v>
      </c>
      <c r="Z95" s="2313">
        <v>0</v>
      </c>
      <c r="AA95" s="2313">
        <v>0</v>
      </c>
    </row>
    <row r="96" spans="1:27" x14ac:dyDescent="0.35">
      <c r="A96" t="s">
        <v>2719</v>
      </c>
      <c r="B96" s="2313">
        <v>5</v>
      </c>
      <c r="C96" s="2313">
        <v>34</v>
      </c>
      <c r="D96" s="2313">
        <v>95</v>
      </c>
      <c r="E96" s="2313">
        <v>0</v>
      </c>
      <c r="F96" s="2313">
        <v>0</v>
      </c>
      <c r="G96" s="2313">
        <v>0</v>
      </c>
      <c r="H96" s="2313">
        <v>0</v>
      </c>
      <c r="I96" s="2313">
        <v>0</v>
      </c>
      <c r="J96" s="2313">
        <v>0</v>
      </c>
      <c r="K96" s="2313">
        <v>0</v>
      </c>
      <c r="L96" s="2313">
        <v>0</v>
      </c>
      <c r="M96" s="2313">
        <v>0</v>
      </c>
      <c r="N96" s="2313">
        <v>0</v>
      </c>
      <c r="O96" s="2313">
        <v>0</v>
      </c>
      <c r="P96" s="2313">
        <v>0</v>
      </c>
      <c r="Q96" s="2313">
        <v>0</v>
      </c>
      <c r="R96" s="2313">
        <v>0</v>
      </c>
      <c r="S96" s="2313">
        <v>0</v>
      </c>
      <c r="T96" s="2313">
        <v>0</v>
      </c>
      <c r="U96" s="2313">
        <v>0</v>
      </c>
      <c r="V96" s="2313">
        <v>0</v>
      </c>
      <c r="W96" s="2313">
        <v>0</v>
      </c>
      <c r="X96" s="2313">
        <v>0</v>
      </c>
      <c r="Y96" s="2313">
        <v>0</v>
      </c>
      <c r="Z96" s="2313">
        <v>0</v>
      </c>
      <c r="AA96" s="2313">
        <v>0</v>
      </c>
    </row>
    <row r="97" spans="1:27" x14ac:dyDescent="0.35">
      <c r="A97" t="s">
        <v>2720</v>
      </c>
      <c r="B97" s="2313">
        <v>5</v>
      </c>
      <c r="C97" s="2313">
        <v>35</v>
      </c>
      <c r="D97" s="2313">
        <v>96</v>
      </c>
      <c r="E97" s="2313">
        <v>0</v>
      </c>
      <c r="F97" s="2313">
        <v>0</v>
      </c>
      <c r="G97" s="2313">
        <v>0</v>
      </c>
      <c r="H97" s="2313">
        <v>0</v>
      </c>
      <c r="I97" s="2313">
        <v>0</v>
      </c>
      <c r="J97" s="2313">
        <v>0</v>
      </c>
      <c r="K97" s="2313">
        <v>0</v>
      </c>
      <c r="L97" s="2313">
        <v>0</v>
      </c>
      <c r="M97" s="2313">
        <v>0</v>
      </c>
      <c r="N97" s="2313">
        <v>0</v>
      </c>
      <c r="O97" s="2313">
        <v>0</v>
      </c>
      <c r="P97" s="2313">
        <v>0</v>
      </c>
      <c r="Q97" s="2313">
        <v>0</v>
      </c>
      <c r="R97" s="2313">
        <v>0</v>
      </c>
      <c r="S97" s="2313">
        <v>0</v>
      </c>
      <c r="T97" s="2313">
        <v>0</v>
      </c>
      <c r="U97" s="2313">
        <v>0</v>
      </c>
      <c r="V97" s="2313">
        <v>0</v>
      </c>
      <c r="W97" s="2313">
        <v>0</v>
      </c>
      <c r="X97" s="2313">
        <v>0</v>
      </c>
      <c r="Y97" s="2313">
        <v>0</v>
      </c>
      <c r="Z97" s="2313">
        <v>0</v>
      </c>
      <c r="AA97" s="2313">
        <v>0</v>
      </c>
    </row>
    <row r="98" spans="1:27" x14ac:dyDescent="0.35">
      <c r="A98" t="s">
        <v>2721</v>
      </c>
      <c r="B98" s="2313">
        <v>5</v>
      </c>
      <c r="C98" s="2313">
        <v>35</v>
      </c>
      <c r="D98" s="2313">
        <v>97</v>
      </c>
      <c r="E98" s="2313">
        <v>0</v>
      </c>
      <c r="F98" s="2313">
        <v>0</v>
      </c>
      <c r="G98" s="2313">
        <v>0</v>
      </c>
      <c r="H98" s="2313">
        <v>0</v>
      </c>
      <c r="I98" s="2313">
        <v>0</v>
      </c>
      <c r="J98" s="2313">
        <v>0</v>
      </c>
      <c r="K98" s="2313">
        <v>0</v>
      </c>
      <c r="L98" s="2313">
        <v>0</v>
      </c>
      <c r="M98" s="2313">
        <v>0</v>
      </c>
      <c r="N98" s="2313">
        <v>0</v>
      </c>
      <c r="O98" s="2313">
        <v>0</v>
      </c>
      <c r="P98" s="2313">
        <v>0</v>
      </c>
      <c r="Q98" s="2313">
        <v>0</v>
      </c>
      <c r="R98" s="2313">
        <v>0</v>
      </c>
      <c r="S98" s="2313">
        <v>0</v>
      </c>
      <c r="T98" s="2313">
        <v>0</v>
      </c>
      <c r="U98" s="2313">
        <v>0</v>
      </c>
      <c r="V98" s="2313">
        <v>0</v>
      </c>
      <c r="W98" s="2313">
        <v>0</v>
      </c>
      <c r="X98" s="2313">
        <v>0</v>
      </c>
      <c r="Y98" s="2313">
        <v>0</v>
      </c>
      <c r="Z98" s="2313">
        <v>0</v>
      </c>
      <c r="AA98" s="2313">
        <v>0</v>
      </c>
    </row>
    <row r="99" spans="1:27" x14ac:dyDescent="0.35">
      <c r="A99" t="s">
        <v>2722</v>
      </c>
      <c r="B99" s="2313">
        <v>5</v>
      </c>
      <c r="C99" s="2313">
        <v>35</v>
      </c>
      <c r="D99" s="2313">
        <v>98</v>
      </c>
      <c r="E99" s="2313">
        <v>0</v>
      </c>
      <c r="F99" s="2313">
        <v>0</v>
      </c>
      <c r="G99" s="2313">
        <v>0</v>
      </c>
      <c r="H99" s="2313">
        <v>0</v>
      </c>
      <c r="I99" s="2313">
        <v>0</v>
      </c>
      <c r="J99" s="2313">
        <v>0</v>
      </c>
      <c r="K99" s="2313">
        <v>0</v>
      </c>
      <c r="L99" s="2313">
        <v>0</v>
      </c>
      <c r="M99" s="2313">
        <v>0</v>
      </c>
      <c r="N99" s="2313">
        <v>0</v>
      </c>
      <c r="O99" s="2313">
        <v>0</v>
      </c>
      <c r="P99" s="2313">
        <v>0</v>
      </c>
      <c r="Q99" s="2313">
        <v>0</v>
      </c>
      <c r="R99" s="2313">
        <v>0</v>
      </c>
      <c r="S99" s="2313">
        <v>0</v>
      </c>
      <c r="T99" s="2313">
        <v>0</v>
      </c>
      <c r="U99" s="2313">
        <v>0</v>
      </c>
      <c r="V99" s="2313">
        <v>0</v>
      </c>
      <c r="W99" s="2313">
        <v>0</v>
      </c>
      <c r="X99" s="2313">
        <v>0</v>
      </c>
      <c r="Y99" s="2313">
        <v>0</v>
      </c>
      <c r="Z99" s="2313">
        <v>0</v>
      </c>
      <c r="AA99" s="2313">
        <v>0</v>
      </c>
    </row>
    <row r="100" spans="1:27" x14ac:dyDescent="0.35">
      <c r="A100" t="s">
        <v>2723</v>
      </c>
      <c r="B100" s="2313">
        <v>5</v>
      </c>
      <c r="C100" s="2313">
        <v>36</v>
      </c>
      <c r="D100" s="2313">
        <v>99</v>
      </c>
      <c r="E100" s="2313">
        <v>0</v>
      </c>
      <c r="F100" s="2313">
        <v>0</v>
      </c>
      <c r="G100" s="2313">
        <v>0</v>
      </c>
      <c r="H100" s="2313">
        <v>0</v>
      </c>
      <c r="I100" s="2313">
        <v>0</v>
      </c>
      <c r="J100" s="2313">
        <v>0</v>
      </c>
      <c r="K100" s="2313">
        <v>0</v>
      </c>
      <c r="L100" s="2313">
        <v>0</v>
      </c>
      <c r="M100" s="2313">
        <v>0</v>
      </c>
      <c r="N100" s="2313">
        <v>0</v>
      </c>
      <c r="O100" s="2313">
        <v>0</v>
      </c>
      <c r="P100" s="2313">
        <v>0</v>
      </c>
      <c r="Q100" s="2313">
        <v>0</v>
      </c>
      <c r="R100" s="2313">
        <v>0</v>
      </c>
      <c r="S100" s="2313">
        <v>0</v>
      </c>
      <c r="T100" s="2313">
        <v>0</v>
      </c>
      <c r="U100" s="2313">
        <v>0</v>
      </c>
      <c r="V100" s="2313">
        <v>0</v>
      </c>
      <c r="W100" s="2313">
        <v>0</v>
      </c>
      <c r="X100" s="2313">
        <v>0</v>
      </c>
      <c r="Y100" s="2313">
        <v>0</v>
      </c>
      <c r="Z100" s="2313">
        <v>0</v>
      </c>
      <c r="AA100" s="2313">
        <v>0</v>
      </c>
    </row>
    <row r="101" spans="1:27" x14ac:dyDescent="0.35">
      <c r="A101" t="s">
        <v>2724</v>
      </c>
      <c r="B101" s="2313">
        <v>5</v>
      </c>
      <c r="C101" s="2313">
        <v>36</v>
      </c>
      <c r="D101" s="2313">
        <v>100</v>
      </c>
      <c r="E101" s="2313">
        <v>0</v>
      </c>
      <c r="F101" s="2313">
        <v>0</v>
      </c>
      <c r="G101" s="2313">
        <v>0</v>
      </c>
      <c r="H101" s="2313">
        <v>0</v>
      </c>
      <c r="I101" s="2313">
        <v>0</v>
      </c>
      <c r="J101" s="2313">
        <v>0</v>
      </c>
      <c r="K101" s="2313">
        <v>0</v>
      </c>
      <c r="L101" s="2313">
        <v>0</v>
      </c>
      <c r="M101" s="2313">
        <v>0</v>
      </c>
      <c r="N101" s="2313">
        <v>0</v>
      </c>
      <c r="O101" s="2313">
        <v>0</v>
      </c>
      <c r="P101" s="2313">
        <v>0</v>
      </c>
      <c r="Q101" s="2313">
        <v>0</v>
      </c>
      <c r="R101" s="2313">
        <v>0</v>
      </c>
      <c r="S101" s="2313">
        <v>0</v>
      </c>
      <c r="T101" s="2313">
        <v>0</v>
      </c>
      <c r="U101" s="2313">
        <v>0</v>
      </c>
      <c r="V101" s="2313">
        <v>0</v>
      </c>
      <c r="W101" s="2313">
        <v>0</v>
      </c>
      <c r="X101" s="2313">
        <v>0</v>
      </c>
      <c r="Y101" s="2313">
        <v>0</v>
      </c>
      <c r="Z101" s="2313">
        <v>0</v>
      </c>
      <c r="AA101" s="2313">
        <v>0</v>
      </c>
    </row>
    <row r="102" spans="1:27" x14ac:dyDescent="0.35">
      <c r="A102" t="s">
        <v>2725</v>
      </c>
      <c r="B102" s="2313">
        <v>5</v>
      </c>
      <c r="C102" s="2313">
        <v>36</v>
      </c>
      <c r="D102" s="2313">
        <v>101</v>
      </c>
      <c r="E102" s="2313">
        <v>0</v>
      </c>
      <c r="F102" s="2313">
        <v>0</v>
      </c>
      <c r="G102" s="2313">
        <v>0</v>
      </c>
      <c r="H102" s="2313">
        <v>0</v>
      </c>
      <c r="I102" s="2313">
        <v>0</v>
      </c>
      <c r="J102" s="2313">
        <v>0</v>
      </c>
      <c r="K102" s="2313">
        <v>0</v>
      </c>
      <c r="L102" s="2313">
        <v>0</v>
      </c>
      <c r="M102" s="2313">
        <v>0</v>
      </c>
      <c r="N102" s="2313">
        <v>0</v>
      </c>
      <c r="O102" s="2313">
        <v>0</v>
      </c>
      <c r="P102" s="2313">
        <v>0</v>
      </c>
      <c r="Q102" s="2313">
        <v>0</v>
      </c>
      <c r="R102" s="2313">
        <v>0</v>
      </c>
      <c r="S102" s="2313">
        <v>0</v>
      </c>
      <c r="T102" s="2313">
        <v>0</v>
      </c>
      <c r="U102" s="2313">
        <v>0</v>
      </c>
      <c r="V102" s="2313">
        <v>0</v>
      </c>
      <c r="W102" s="2313">
        <v>0</v>
      </c>
      <c r="X102" s="2313">
        <v>0</v>
      </c>
      <c r="Y102" s="2313">
        <v>0</v>
      </c>
      <c r="Z102" s="2313">
        <v>0</v>
      </c>
      <c r="AA102" s="2313">
        <v>0</v>
      </c>
    </row>
    <row r="103" spans="1:27" x14ac:dyDescent="0.35">
      <c r="A103" t="s">
        <v>2726</v>
      </c>
      <c r="B103" s="2313">
        <v>5</v>
      </c>
      <c r="C103" s="2313">
        <v>37</v>
      </c>
      <c r="D103" s="2313">
        <v>102</v>
      </c>
      <c r="E103" s="2313">
        <v>0</v>
      </c>
      <c r="F103" s="2313">
        <v>0</v>
      </c>
      <c r="G103" s="2313">
        <v>0</v>
      </c>
      <c r="H103" s="2313">
        <v>0</v>
      </c>
      <c r="I103" s="2313">
        <v>0</v>
      </c>
      <c r="J103" s="2313">
        <v>0</v>
      </c>
      <c r="K103" s="2313">
        <v>0</v>
      </c>
      <c r="L103" s="2313">
        <v>0</v>
      </c>
      <c r="M103" s="2313">
        <v>0</v>
      </c>
      <c r="N103" s="2313">
        <v>0</v>
      </c>
      <c r="O103" s="2313">
        <v>0</v>
      </c>
      <c r="P103" s="2313">
        <v>0</v>
      </c>
      <c r="Q103" s="2313">
        <v>0</v>
      </c>
      <c r="R103" s="2313">
        <v>0</v>
      </c>
      <c r="S103" s="2313">
        <v>0</v>
      </c>
      <c r="T103" s="2313">
        <v>0</v>
      </c>
      <c r="U103" s="2313">
        <v>0</v>
      </c>
      <c r="V103" s="2313">
        <v>0</v>
      </c>
      <c r="W103" s="2313">
        <v>0</v>
      </c>
      <c r="X103" s="2313">
        <v>0</v>
      </c>
      <c r="Y103" s="2313">
        <v>0</v>
      </c>
      <c r="Z103" s="2313">
        <v>0</v>
      </c>
      <c r="AA103" s="2313">
        <v>0</v>
      </c>
    </row>
    <row r="104" spans="1:27" x14ac:dyDescent="0.35">
      <c r="A104" t="s">
        <v>2727</v>
      </c>
      <c r="B104" s="2313">
        <v>5</v>
      </c>
      <c r="C104" s="2313">
        <v>37</v>
      </c>
      <c r="D104" s="2313">
        <v>103</v>
      </c>
      <c r="E104" s="2313">
        <v>0</v>
      </c>
      <c r="F104" s="2313">
        <v>0</v>
      </c>
      <c r="G104" s="2313">
        <v>0</v>
      </c>
      <c r="H104" s="2313">
        <v>0</v>
      </c>
      <c r="I104" s="2313">
        <v>0</v>
      </c>
      <c r="J104" s="2313">
        <v>0</v>
      </c>
      <c r="K104" s="2313">
        <v>0</v>
      </c>
      <c r="L104" s="2313">
        <v>0</v>
      </c>
      <c r="M104" s="2313">
        <v>0</v>
      </c>
      <c r="N104" s="2313">
        <v>0</v>
      </c>
      <c r="O104" s="2313">
        <v>0</v>
      </c>
      <c r="P104" s="2313">
        <v>0</v>
      </c>
      <c r="Q104" s="2313">
        <v>0</v>
      </c>
      <c r="R104" s="2313">
        <v>0</v>
      </c>
      <c r="S104" s="2313">
        <v>0</v>
      </c>
      <c r="T104" s="2313">
        <v>0</v>
      </c>
      <c r="U104" s="2313">
        <v>0</v>
      </c>
      <c r="V104" s="2313">
        <v>0</v>
      </c>
      <c r="W104" s="2313">
        <v>0</v>
      </c>
      <c r="X104" s="2313">
        <v>0</v>
      </c>
      <c r="Y104" s="2313">
        <v>0</v>
      </c>
      <c r="Z104" s="2313">
        <v>0</v>
      </c>
      <c r="AA104" s="2313">
        <v>0</v>
      </c>
    </row>
    <row r="105" spans="1:27" x14ac:dyDescent="0.35">
      <c r="A105" t="s">
        <v>2728</v>
      </c>
      <c r="B105" s="2313">
        <v>5</v>
      </c>
      <c r="C105" s="2313">
        <v>37</v>
      </c>
      <c r="D105" s="2313">
        <v>104</v>
      </c>
      <c r="E105" s="2313">
        <v>0</v>
      </c>
      <c r="F105" s="2313">
        <v>0</v>
      </c>
      <c r="G105" s="2313">
        <v>0</v>
      </c>
      <c r="H105" s="2313">
        <v>0</v>
      </c>
      <c r="I105" s="2313">
        <v>0</v>
      </c>
      <c r="J105" s="2313">
        <v>0</v>
      </c>
      <c r="K105" s="2313">
        <v>0</v>
      </c>
      <c r="L105" s="2313">
        <v>0</v>
      </c>
      <c r="M105" s="2313">
        <v>0</v>
      </c>
      <c r="N105" s="2313">
        <v>0</v>
      </c>
      <c r="O105" s="2313">
        <v>0</v>
      </c>
      <c r="P105" s="2313">
        <v>0</v>
      </c>
      <c r="Q105" s="2313">
        <v>0</v>
      </c>
      <c r="R105" s="2313">
        <v>0</v>
      </c>
      <c r="S105" s="2313">
        <v>0</v>
      </c>
      <c r="T105" s="2313">
        <v>0</v>
      </c>
      <c r="U105" s="2313">
        <v>0</v>
      </c>
      <c r="V105" s="2313">
        <v>0</v>
      </c>
      <c r="W105" s="2313">
        <v>0</v>
      </c>
      <c r="X105" s="2313">
        <v>0</v>
      </c>
      <c r="Y105" s="2313">
        <v>0</v>
      </c>
      <c r="Z105" s="2313">
        <v>0</v>
      </c>
      <c r="AA105" s="2313">
        <v>0</v>
      </c>
    </row>
    <row r="106" spans="1:27" x14ac:dyDescent="0.35">
      <c r="A106" t="s">
        <v>2729</v>
      </c>
      <c r="B106" s="2313">
        <v>5</v>
      </c>
      <c r="C106" s="2313">
        <v>38</v>
      </c>
      <c r="D106" s="2313">
        <v>105</v>
      </c>
      <c r="E106" s="2313">
        <v>0</v>
      </c>
      <c r="F106" s="2313">
        <v>0</v>
      </c>
      <c r="G106" s="2313">
        <v>0</v>
      </c>
      <c r="H106" s="2313">
        <v>0</v>
      </c>
      <c r="I106" s="2313">
        <v>0</v>
      </c>
      <c r="J106" s="2313">
        <v>0</v>
      </c>
      <c r="K106" s="2313">
        <v>0</v>
      </c>
      <c r="L106" s="2313">
        <v>0</v>
      </c>
      <c r="M106" s="2313">
        <v>0</v>
      </c>
      <c r="N106" s="2313">
        <v>0</v>
      </c>
      <c r="O106" s="2313">
        <v>0</v>
      </c>
      <c r="P106" s="2313">
        <v>0</v>
      </c>
      <c r="Q106" s="2313">
        <v>0</v>
      </c>
      <c r="R106" s="2313">
        <v>0</v>
      </c>
      <c r="S106" s="2313">
        <v>0</v>
      </c>
      <c r="T106" s="2313">
        <v>0</v>
      </c>
      <c r="U106" s="2313">
        <v>0</v>
      </c>
      <c r="V106" s="2313">
        <v>0</v>
      </c>
      <c r="W106" s="2313">
        <v>0</v>
      </c>
      <c r="X106" s="2313">
        <v>0</v>
      </c>
      <c r="Y106" s="2313">
        <v>0</v>
      </c>
      <c r="Z106" s="2313">
        <v>0</v>
      </c>
      <c r="AA106" s="2313">
        <v>0</v>
      </c>
    </row>
    <row r="107" spans="1:27" x14ac:dyDescent="0.35">
      <c r="A107" t="s">
        <v>2730</v>
      </c>
      <c r="B107" s="2313">
        <v>5</v>
      </c>
      <c r="C107" s="2313">
        <v>38</v>
      </c>
      <c r="D107" s="2313">
        <v>106</v>
      </c>
      <c r="E107" s="2313">
        <v>0</v>
      </c>
      <c r="F107" s="2313">
        <v>0</v>
      </c>
      <c r="G107" s="2313">
        <v>0</v>
      </c>
      <c r="H107" s="2313">
        <v>0</v>
      </c>
      <c r="I107" s="2313">
        <v>0</v>
      </c>
      <c r="J107" s="2313">
        <v>0</v>
      </c>
      <c r="K107" s="2313">
        <v>0</v>
      </c>
      <c r="L107" s="2313">
        <v>0</v>
      </c>
      <c r="M107" s="2313">
        <v>0</v>
      </c>
      <c r="N107" s="2313">
        <v>0</v>
      </c>
      <c r="O107" s="2313">
        <v>0</v>
      </c>
      <c r="P107" s="2313">
        <v>0</v>
      </c>
      <c r="Q107" s="2313">
        <v>0</v>
      </c>
      <c r="R107" s="2313">
        <v>0</v>
      </c>
      <c r="S107" s="2313">
        <v>0</v>
      </c>
      <c r="T107" s="2313">
        <v>0</v>
      </c>
      <c r="U107" s="2313">
        <v>0</v>
      </c>
      <c r="V107" s="2313">
        <v>0</v>
      </c>
      <c r="W107" s="2313">
        <v>0</v>
      </c>
      <c r="X107" s="2313">
        <v>0</v>
      </c>
      <c r="Y107" s="2313">
        <v>0</v>
      </c>
      <c r="Z107" s="2313">
        <v>0</v>
      </c>
      <c r="AA107" s="2313">
        <v>0</v>
      </c>
    </row>
    <row r="108" spans="1:27" x14ac:dyDescent="0.35">
      <c r="A108" t="s">
        <v>2731</v>
      </c>
      <c r="B108" s="2313">
        <v>5</v>
      </c>
      <c r="C108" s="2313">
        <v>39</v>
      </c>
      <c r="D108" s="2313">
        <v>107</v>
      </c>
      <c r="E108" s="2313">
        <v>0</v>
      </c>
      <c r="F108" s="2313">
        <v>0</v>
      </c>
      <c r="G108" s="2313">
        <v>0</v>
      </c>
      <c r="H108" s="2313">
        <v>0</v>
      </c>
      <c r="I108" s="2313">
        <v>0</v>
      </c>
      <c r="J108" s="2313">
        <v>0</v>
      </c>
      <c r="K108" s="2313">
        <v>0</v>
      </c>
      <c r="L108" s="2313">
        <v>0</v>
      </c>
      <c r="M108" s="2313">
        <v>0</v>
      </c>
      <c r="N108" s="2313">
        <v>0</v>
      </c>
      <c r="O108" s="2313">
        <v>0</v>
      </c>
      <c r="P108" s="2313">
        <v>0</v>
      </c>
      <c r="Q108" s="2313">
        <v>0</v>
      </c>
      <c r="R108" s="2313">
        <v>0</v>
      </c>
      <c r="S108" s="2313">
        <v>0</v>
      </c>
      <c r="T108" s="2313">
        <v>0</v>
      </c>
      <c r="U108" s="2313">
        <v>0</v>
      </c>
      <c r="V108" s="2313">
        <v>0</v>
      </c>
      <c r="W108" s="2313">
        <v>0</v>
      </c>
      <c r="X108" s="2313">
        <v>0</v>
      </c>
      <c r="Y108" s="2313">
        <v>0</v>
      </c>
      <c r="Z108" s="2313">
        <v>0</v>
      </c>
      <c r="AA108" s="2313">
        <v>0</v>
      </c>
    </row>
    <row r="109" spans="1:27" x14ac:dyDescent="0.35">
      <c r="A109" t="s">
        <v>2732</v>
      </c>
      <c r="B109" s="2313">
        <v>5</v>
      </c>
      <c r="C109" s="2313">
        <v>39</v>
      </c>
      <c r="D109" s="2313">
        <v>108</v>
      </c>
      <c r="E109" s="2313">
        <v>0</v>
      </c>
      <c r="F109" s="2313">
        <v>0</v>
      </c>
      <c r="G109" s="2313">
        <v>0</v>
      </c>
      <c r="H109" s="2313">
        <v>0</v>
      </c>
      <c r="I109" s="2313">
        <v>0</v>
      </c>
      <c r="J109" s="2313">
        <v>0</v>
      </c>
      <c r="K109" s="2313">
        <v>0</v>
      </c>
      <c r="L109" s="2313">
        <v>0</v>
      </c>
      <c r="M109" s="2313">
        <v>0</v>
      </c>
      <c r="N109" s="2313">
        <v>0</v>
      </c>
      <c r="O109" s="2313">
        <v>0</v>
      </c>
      <c r="P109" s="2313">
        <v>0</v>
      </c>
      <c r="Q109" s="2313">
        <v>0</v>
      </c>
      <c r="R109" s="2313">
        <v>0</v>
      </c>
      <c r="S109" s="2313">
        <v>0</v>
      </c>
      <c r="T109" s="2313">
        <v>0</v>
      </c>
      <c r="U109" s="2313">
        <v>0</v>
      </c>
      <c r="V109" s="2313">
        <v>0</v>
      </c>
      <c r="W109" s="2313">
        <v>0</v>
      </c>
      <c r="X109" s="2313">
        <v>0</v>
      </c>
      <c r="Y109" s="2313">
        <v>0</v>
      </c>
      <c r="Z109" s="2313">
        <v>0</v>
      </c>
      <c r="AA109" s="2313">
        <v>0</v>
      </c>
    </row>
    <row r="110" spans="1:27" x14ac:dyDescent="0.35">
      <c r="A110" t="s">
        <v>2733</v>
      </c>
      <c r="B110" s="2313">
        <v>5</v>
      </c>
      <c r="C110" s="2313">
        <v>40</v>
      </c>
      <c r="D110" s="2313">
        <v>109</v>
      </c>
      <c r="E110" s="2313">
        <v>0</v>
      </c>
      <c r="F110" s="2313">
        <v>0</v>
      </c>
      <c r="G110" s="2313">
        <v>0</v>
      </c>
      <c r="H110" s="2313">
        <v>0</v>
      </c>
      <c r="I110" s="2313">
        <v>0</v>
      </c>
      <c r="J110" s="2313">
        <v>0</v>
      </c>
      <c r="K110" s="2313">
        <v>0</v>
      </c>
      <c r="L110" s="2313">
        <v>0</v>
      </c>
      <c r="M110" s="2313">
        <v>0</v>
      </c>
      <c r="N110" s="2313">
        <v>0</v>
      </c>
      <c r="O110" s="2313">
        <v>0</v>
      </c>
      <c r="P110" s="2313">
        <v>0</v>
      </c>
      <c r="Q110" s="2313">
        <v>0</v>
      </c>
      <c r="R110" s="2313">
        <v>0</v>
      </c>
      <c r="S110" s="2313">
        <v>0</v>
      </c>
      <c r="T110" s="2313">
        <v>0</v>
      </c>
      <c r="U110" s="2313">
        <v>0</v>
      </c>
      <c r="V110" s="2313">
        <v>0</v>
      </c>
      <c r="W110" s="2313">
        <v>0</v>
      </c>
      <c r="X110" s="2313">
        <v>0</v>
      </c>
      <c r="Y110" s="2313">
        <v>0</v>
      </c>
      <c r="Z110" s="2313">
        <v>0</v>
      </c>
      <c r="AA110" s="2313">
        <v>0</v>
      </c>
    </row>
    <row r="111" spans="1:27" x14ac:dyDescent="0.35">
      <c r="A111" t="s">
        <v>2734</v>
      </c>
      <c r="B111" s="2313">
        <v>5</v>
      </c>
      <c r="C111" s="2313">
        <v>40</v>
      </c>
      <c r="D111" s="2313">
        <v>110</v>
      </c>
      <c r="E111" s="2313">
        <v>0</v>
      </c>
      <c r="F111" s="2313">
        <v>0</v>
      </c>
      <c r="G111" s="2313">
        <v>0</v>
      </c>
      <c r="H111" s="2313">
        <v>0</v>
      </c>
      <c r="I111" s="2313">
        <v>0</v>
      </c>
      <c r="J111" s="2313">
        <v>0</v>
      </c>
      <c r="K111" s="2313">
        <v>0</v>
      </c>
      <c r="L111" s="2313">
        <v>0</v>
      </c>
      <c r="M111" s="2313">
        <v>0</v>
      </c>
      <c r="N111" s="2313">
        <v>0</v>
      </c>
      <c r="O111" s="2313">
        <v>0</v>
      </c>
      <c r="P111" s="2313">
        <v>0</v>
      </c>
      <c r="Q111" s="2313">
        <v>0</v>
      </c>
      <c r="R111" s="2313">
        <v>0</v>
      </c>
      <c r="S111" s="2313">
        <v>0</v>
      </c>
      <c r="T111" s="2313">
        <v>0</v>
      </c>
      <c r="U111" s="2313">
        <v>0</v>
      </c>
      <c r="V111" s="2313">
        <v>0</v>
      </c>
      <c r="W111" s="2313">
        <v>0</v>
      </c>
      <c r="X111" s="2313">
        <v>0</v>
      </c>
      <c r="Y111" s="2313">
        <v>0</v>
      </c>
      <c r="Z111" s="2313">
        <v>0</v>
      </c>
      <c r="AA111" s="2313">
        <v>0</v>
      </c>
    </row>
    <row r="112" spans="1:27" x14ac:dyDescent="0.35">
      <c r="A112" t="s">
        <v>2735</v>
      </c>
      <c r="B112" s="2313">
        <v>5</v>
      </c>
      <c r="C112" s="2313">
        <v>41</v>
      </c>
      <c r="D112" s="2313">
        <v>111</v>
      </c>
      <c r="E112" s="2313">
        <v>0</v>
      </c>
      <c r="F112" s="2313">
        <v>0</v>
      </c>
      <c r="G112" s="2313">
        <v>0</v>
      </c>
      <c r="H112" s="2313">
        <v>0</v>
      </c>
      <c r="I112" s="2313">
        <v>0</v>
      </c>
      <c r="J112" s="2313">
        <v>0</v>
      </c>
      <c r="K112" s="2313">
        <v>0</v>
      </c>
      <c r="L112" s="2313">
        <v>0</v>
      </c>
      <c r="M112" s="2313">
        <v>0</v>
      </c>
      <c r="N112" s="2313">
        <v>0</v>
      </c>
      <c r="O112" s="2313">
        <v>0</v>
      </c>
      <c r="P112" s="2313">
        <v>0</v>
      </c>
      <c r="Q112" s="2313">
        <v>0</v>
      </c>
      <c r="R112" s="2313">
        <v>0</v>
      </c>
      <c r="S112" s="2313">
        <v>0</v>
      </c>
      <c r="T112" s="2313">
        <v>0</v>
      </c>
      <c r="U112" s="2313">
        <v>0</v>
      </c>
      <c r="V112" s="2313">
        <v>0</v>
      </c>
      <c r="W112" s="2313">
        <v>0</v>
      </c>
      <c r="X112" s="2313">
        <v>0</v>
      </c>
      <c r="Y112" s="2313">
        <v>0</v>
      </c>
      <c r="Z112" s="2313">
        <v>0</v>
      </c>
      <c r="AA112" s="2313">
        <v>0</v>
      </c>
    </row>
    <row r="113" spans="1:27" x14ac:dyDescent="0.35">
      <c r="A113" t="s">
        <v>2736</v>
      </c>
      <c r="B113" s="2313">
        <v>5</v>
      </c>
      <c r="C113" s="2313">
        <v>41</v>
      </c>
      <c r="D113" s="2313">
        <v>112</v>
      </c>
      <c r="E113" s="2313">
        <v>0</v>
      </c>
      <c r="F113" s="2313">
        <v>0</v>
      </c>
      <c r="G113" s="2313">
        <v>0</v>
      </c>
      <c r="H113" s="2313">
        <v>0</v>
      </c>
      <c r="I113" s="2313">
        <v>0</v>
      </c>
      <c r="J113" s="2313">
        <v>0</v>
      </c>
      <c r="K113" s="2313">
        <v>0</v>
      </c>
      <c r="L113" s="2313">
        <v>0</v>
      </c>
      <c r="M113" s="2313">
        <v>0</v>
      </c>
      <c r="N113" s="2313">
        <v>0</v>
      </c>
      <c r="O113" s="2313">
        <v>0</v>
      </c>
      <c r="P113" s="2313">
        <v>0</v>
      </c>
      <c r="Q113" s="2313">
        <v>0</v>
      </c>
      <c r="R113" s="2313">
        <v>0</v>
      </c>
      <c r="S113" s="2313">
        <v>0</v>
      </c>
      <c r="T113" s="2313">
        <v>0</v>
      </c>
      <c r="U113" s="2313">
        <v>0</v>
      </c>
      <c r="V113" s="2313">
        <v>0</v>
      </c>
      <c r="W113" s="2313">
        <v>0</v>
      </c>
      <c r="X113" s="2313">
        <v>0</v>
      </c>
      <c r="Y113" s="2313">
        <v>0</v>
      </c>
      <c r="Z113" s="2313">
        <v>0</v>
      </c>
      <c r="AA113" s="2313">
        <v>0</v>
      </c>
    </row>
    <row r="114" spans="1:27" x14ac:dyDescent="0.35">
      <c r="A114" t="s">
        <v>2737</v>
      </c>
      <c r="B114" s="2313">
        <v>5</v>
      </c>
      <c r="C114" s="2313">
        <v>42</v>
      </c>
      <c r="D114" s="2313">
        <v>113</v>
      </c>
      <c r="E114" s="2313">
        <v>0</v>
      </c>
      <c r="F114" s="2313">
        <v>0</v>
      </c>
      <c r="G114" s="2313">
        <v>0</v>
      </c>
      <c r="H114" s="2313">
        <v>0</v>
      </c>
      <c r="I114" s="2313">
        <v>0</v>
      </c>
      <c r="J114" s="2313">
        <v>0</v>
      </c>
      <c r="K114" s="2313">
        <v>0</v>
      </c>
      <c r="L114" s="2313">
        <v>0</v>
      </c>
      <c r="M114" s="2313">
        <v>0</v>
      </c>
      <c r="N114" s="2313">
        <v>0</v>
      </c>
      <c r="O114" s="2313">
        <v>0</v>
      </c>
      <c r="P114" s="2313">
        <v>0</v>
      </c>
      <c r="Q114" s="2313">
        <v>0</v>
      </c>
      <c r="R114" s="2313">
        <v>0</v>
      </c>
      <c r="S114" s="2313">
        <v>0</v>
      </c>
      <c r="T114" s="2313">
        <v>0</v>
      </c>
      <c r="U114" s="2313">
        <v>0</v>
      </c>
      <c r="V114" s="2313">
        <v>0</v>
      </c>
      <c r="W114" s="2313">
        <v>0</v>
      </c>
      <c r="X114" s="2313">
        <v>0</v>
      </c>
      <c r="Y114" s="2313">
        <v>0</v>
      </c>
      <c r="Z114" s="2313">
        <v>0</v>
      </c>
      <c r="AA114" s="2313">
        <v>0</v>
      </c>
    </row>
    <row r="115" spans="1:27" x14ac:dyDescent="0.35">
      <c r="A115" t="s">
        <v>2738</v>
      </c>
      <c r="B115" s="2313">
        <v>5</v>
      </c>
      <c r="C115" s="2313">
        <v>42</v>
      </c>
      <c r="D115" s="2313">
        <v>114</v>
      </c>
      <c r="E115" s="2313">
        <v>0</v>
      </c>
      <c r="F115" s="2313">
        <v>0</v>
      </c>
      <c r="G115" s="2313">
        <v>0</v>
      </c>
      <c r="H115" s="2313">
        <v>0</v>
      </c>
      <c r="I115" s="2313">
        <v>0</v>
      </c>
      <c r="J115" s="2313">
        <v>0</v>
      </c>
      <c r="K115" s="2313">
        <v>0</v>
      </c>
      <c r="L115" s="2313">
        <v>0</v>
      </c>
      <c r="M115" s="2313">
        <v>0</v>
      </c>
      <c r="N115" s="2313">
        <v>0</v>
      </c>
      <c r="O115" s="2313">
        <v>0</v>
      </c>
      <c r="P115" s="2313">
        <v>0</v>
      </c>
      <c r="Q115" s="2313">
        <v>0</v>
      </c>
      <c r="R115" s="2313">
        <v>0</v>
      </c>
      <c r="S115" s="2313">
        <v>0</v>
      </c>
      <c r="T115" s="2313">
        <v>0</v>
      </c>
      <c r="U115" s="2313">
        <v>0</v>
      </c>
      <c r="V115" s="2313">
        <v>0</v>
      </c>
      <c r="W115" s="2313">
        <v>0</v>
      </c>
      <c r="X115" s="2313">
        <v>0</v>
      </c>
      <c r="Y115" s="2313">
        <v>0</v>
      </c>
      <c r="Z115" s="2313">
        <v>0</v>
      </c>
      <c r="AA115" s="2313">
        <v>0</v>
      </c>
    </row>
  </sheetData>
  <dataValidations count="1">
    <dataValidation type="whole" allowBlank="1" showInputMessage="1" showErrorMessage="1" error="INSERIRE SOLO VALORI NUMERICI MAX. 4 CIFRE" sqref="C47:C49 C51:C53 C72:C74 B73:B74 B53 B55 B57 B59 B61 B63 B65 B67 B69 C84:C87 B76 B78 B80 B82 B84 B86 B5:C7 B88 C80:C82 C76:C78 B71 C68:C70 C63:C65 C59:C61 C55:C57 B51 B12:B49 C42:C44 C38:C40 C34:C36 C30:C32 C26:C28 C21:C23 C17:C19 C13:C15 B9:C11 B89:C114 B115">
      <formula1>0</formula1>
      <formula2>9999</formula2>
    </dataValidation>
  </dataValidations>
  <pageMargins left="0.75" right="0.75" top="1" bottom="1" header="0.5" footer="0.5"/>
  <headerFooter alignWithMargins="0">
    <oddHeader>&amp;A</oddHeader>
    <oddFooter>Page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86">
    <tabColor rgb="FF92D050"/>
  </sheetPr>
  <dimension ref="A1:W2"/>
  <sheetViews>
    <sheetView topLeftCell="E1" workbookViewId="0">
      <selection activeCell="W1" sqref="W1"/>
    </sheetView>
  </sheetViews>
  <sheetFormatPr defaultColWidth="9.15234375" defaultRowHeight="12.9" x14ac:dyDescent="0.35"/>
  <cols>
    <col min="1" max="16384" width="9.15234375" style="1409"/>
  </cols>
  <sheetData>
    <row r="1" spans="1:23" x14ac:dyDescent="0.35">
      <c r="A1" s="1408" t="s">
        <v>2539</v>
      </c>
      <c r="B1" s="1408" t="s">
        <v>2739</v>
      </c>
      <c r="C1" s="1408" t="s">
        <v>2740</v>
      </c>
      <c r="D1" s="1408" t="s">
        <v>2741</v>
      </c>
      <c r="E1" s="1408" t="s">
        <v>2742</v>
      </c>
      <c r="F1" s="1408" t="s">
        <v>2743</v>
      </c>
      <c r="G1" s="1408" t="s">
        <v>2744</v>
      </c>
      <c r="H1" s="1408" t="s">
        <v>2745</v>
      </c>
      <c r="I1" s="1408" t="s">
        <v>2746</v>
      </c>
      <c r="J1" s="1408" t="s">
        <v>2747</v>
      </c>
      <c r="K1" s="1408" t="s">
        <v>2748</v>
      </c>
      <c r="L1" s="1408" t="s">
        <v>2749</v>
      </c>
      <c r="M1" s="1408" t="s">
        <v>2750</v>
      </c>
      <c r="N1" s="1408" t="s">
        <v>2751</v>
      </c>
      <c r="O1" s="1408" t="s">
        <v>2752</v>
      </c>
      <c r="P1" s="1408" t="s">
        <v>2753</v>
      </c>
      <c r="Q1" s="1408" t="s">
        <v>2754</v>
      </c>
      <c r="R1" s="1408" t="s">
        <v>2755</v>
      </c>
      <c r="S1" s="1408" t="s">
        <v>2756</v>
      </c>
      <c r="T1" s="1408" t="s">
        <v>2757</v>
      </c>
      <c r="U1" s="1408" t="s">
        <v>2758</v>
      </c>
      <c r="V1" s="1408" t="s">
        <v>2759</v>
      </c>
      <c r="W1" s="1408" t="s">
        <v>2760</v>
      </c>
    </row>
    <row r="2" spans="1:23" x14ac:dyDescent="0.35">
      <c r="B2" s="1464"/>
    </row>
  </sheetData>
  <pageMargins left="0.75" right="0.75" top="1" bottom="1" header="0.5" footer="0.5"/>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80">
    <tabColor rgb="FF92D050"/>
  </sheetPr>
  <dimension ref="A1:B96"/>
  <sheetViews>
    <sheetView workbookViewId="0">
      <selection activeCell="B2" sqref="B2:B25"/>
    </sheetView>
  </sheetViews>
  <sheetFormatPr defaultRowHeight="12.9" x14ac:dyDescent="0.35"/>
  <cols>
    <col min="1" max="1" width="13.3046875" bestFit="1" customWidth="1"/>
    <col min="2" max="2" width="16.53515625" bestFit="1" customWidth="1"/>
  </cols>
  <sheetData>
    <row r="1" spans="1:2" x14ac:dyDescent="0.35">
      <c r="A1" s="1" t="s">
        <v>745</v>
      </c>
      <c r="B1" s="1" t="s">
        <v>2761</v>
      </c>
    </row>
    <row r="2" spans="1:2" x14ac:dyDescent="0.35">
      <c r="A2" s="1"/>
      <c r="B2" s="1"/>
    </row>
    <row r="3" spans="1:2" x14ac:dyDescent="0.35">
      <c r="A3" s="1" t="s">
        <v>2762</v>
      </c>
      <c r="B3" s="1"/>
    </row>
    <row r="4" spans="1:2" x14ac:dyDescent="0.35">
      <c r="A4" s="1"/>
      <c r="B4" s="1"/>
    </row>
    <row r="5" spans="1:2" x14ac:dyDescent="0.35">
      <c r="A5" s="1"/>
      <c r="B5" s="1"/>
    </row>
    <row r="6" spans="1:2" x14ac:dyDescent="0.35">
      <c r="A6" s="1"/>
      <c r="B6" s="1"/>
    </row>
    <row r="7" spans="1:2" x14ac:dyDescent="0.35">
      <c r="A7" s="1"/>
      <c r="B7" s="1"/>
    </row>
    <row r="8" spans="1:2" x14ac:dyDescent="0.35">
      <c r="A8" s="1"/>
      <c r="B8" s="1"/>
    </row>
    <row r="9" spans="1:2" x14ac:dyDescent="0.35">
      <c r="A9" s="1"/>
      <c r="B9" s="1"/>
    </row>
    <row r="10" spans="1:2" x14ac:dyDescent="0.35">
      <c r="A10" s="1"/>
      <c r="B10" s="1"/>
    </row>
    <row r="11" spans="1:2" x14ac:dyDescent="0.35">
      <c r="A11" s="1"/>
      <c r="B11" s="1"/>
    </row>
    <row r="12" spans="1:2" x14ac:dyDescent="0.35">
      <c r="A12" s="1"/>
      <c r="B12" s="1"/>
    </row>
    <row r="13" spans="1:2" x14ac:dyDescent="0.35">
      <c r="A13" s="1"/>
      <c r="B13" s="1"/>
    </row>
    <row r="14" spans="1:2" x14ac:dyDescent="0.35">
      <c r="A14" s="1"/>
      <c r="B14" s="1"/>
    </row>
    <row r="15" spans="1:2" x14ac:dyDescent="0.35">
      <c r="A15" s="1"/>
      <c r="B15" s="1"/>
    </row>
    <row r="16" spans="1:2" x14ac:dyDescent="0.35">
      <c r="A16" s="1"/>
      <c r="B16" s="1"/>
    </row>
    <row r="17" spans="1:2" x14ac:dyDescent="0.35">
      <c r="A17" s="1"/>
      <c r="B17" s="1"/>
    </row>
    <row r="18" spans="1:2" x14ac:dyDescent="0.35">
      <c r="A18" s="1"/>
      <c r="B18" s="1"/>
    </row>
    <row r="19" spans="1:2" x14ac:dyDescent="0.35">
      <c r="A19" s="1"/>
      <c r="B19" s="1"/>
    </row>
    <row r="20" spans="1:2" x14ac:dyDescent="0.35">
      <c r="A20" s="1"/>
      <c r="B20" s="1"/>
    </row>
    <row r="21" spans="1:2" x14ac:dyDescent="0.35">
      <c r="A21" s="1"/>
      <c r="B21" s="1"/>
    </row>
    <row r="22" spans="1:2" x14ac:dyDescent="0.35">
      <c r="A22" s="1"/>
      <c r="B22" s="1"/>
    </row>
    <row r="23" spans="1:2" x14ac:dyDescent="0.35">
      <c r="A23" s="1"/>
      <c r="B23" s="1"/>
    </row>
    <row r="24" spans="1:2" x14ac:dyDescent="0.35">
      <c r="A24" s="1"/>
      <c r="B24" s="1"/>
    </row>
    <row r="25" spans="1:2" x14ac:dyDescent="0.35">
      <c r="A25" s="1"/>
      <c r="B25" s="1"/>
    </row>
    <row r="26" spans="1:2" x14ac:dyDescent="0.35">
      <c r="A26" s="1"/>
    </row>
    <row r="27" spans="1:2" x14ac:dyDescent="0.35">
      <c r="A27" s="1"/>
    </row>
    <row r="28" spans="1:2" x14ac:dyDescent="0.35">
      <c r="A28" s="1"/>
    </row>
    <row r="29" spans="1:2" x14ac:dyDescent="0.35">
      <c r="A29" s="1"/>
    </row>
    <row r="30" spans="1:2" x14ac:dyDescent="0.35">
      <c r="A30" s="1"/>
    </row>
    <row r="31" spans="1:2" x14ac:dyDescent="0.35">
      <c r="A31" s="1"/>
    </row>
    <row r="32" spans="1:2" x14ac:dyDescent="0.35">
      <c r="A32" s="1"/>
    </row>
    <row r="33" spans="1:1" x14ac:dyDescent="0.35">
      <c r="A33" s="1"/>
    </row>
    <row r="34" spans="1:1" x14ac:dyDescent="0.35">
      <c r="A34" s="1"/>
    </row>
    <row r="35" spans="1:1" x14ac:dyDescent="0.35">
      <c r="A35" s="1"/>
    </row>
    <row r="36" spans="1:1" x14ac:dyDescent="0.35">
      <c r="A36" s="1"/>
    </row>
    <row r="37" spans="1:1" x14ac:dyDescent="0.35">
      <c r="A37" s="1"/>
    </row>
    <row r="38" spans="1:1" x14ac:dyDescent="0.35">
      <c r="A38" s="1"/>
    </row>
    <row r="39" spans="1:1" x14ac:dyDescent="0.35">
      <c r="A39" s="1"/>
    </row>
    <row r="40" spans="1:1" x14ac:dyDescent="0.35">
      <c r="A40" s="1"/>
    </row>
    <row r="41" spans="1:1" x14ac:dyDescent="0.35">
      <c r="A41" s="1"/>
    </row>
    <row r="42" spans="1:1" x14ac:dyDescent="0.35">
      <c r="A42" s="1"/>
    </row>
    <row r="43" spans="1:1" x14ac:dyDescent="0.35">
      <c r="A43" s="1"/>
    </row>
    <row r="44" spans="1:1" x14ac:dyDescent="0.35">
      <c r="A44" s="1"/>
    </row>
    <row r="45" spans="1:1" x14ac:dyDescent="0.35">
      <c r="A45" s="1"/>
    </row>
    <row r="46" spans="1:1" x14ac:dyDescent="0.35">
      <c r="A46" s="1"/>
    </row>
    <row r="47" spans="1:1" x14ac:dyDescent="0.35">
      <c r="A47" s="1"/>
    </row>
    <row r="48" spans="1:1" x14ac:dyDescent="0.35">
      <c r="A48" s="1"/>
    </row>
    <row r="49" spans="1:1" x14ac:dyDescent="0.35">
      <c r="A49" s="1"/>
    </row>
    <row r="50" spans="1:1" x14ac:dyDescent="0.35">
      <c r="A50" s="1"/>
    </row>
    <row r="51" spans="1:1" x14ac:dyDescent="0.35">
      <c r="A51" s="1"/>
    </row>
    <row r="52" spans="1:1" x14ac:dyDescent="0.35">
      <c r="A52" s="1"/>
    </row>
    <row r="53" spans="1:1" x14ac:dyDescent="0.35">
      <c r="A53" s="1"/>
    </row>
    <row r="54" spans="1:1" x14ac:dyDescent="0.35">
      <c r="A54" s="1"/>
    </row>
    <row r="55" spans="1:1" x14ac:dyDescent="0.35">
      <c r="A55" s="1"/>
    </row>
    <row r="56" spans="1:1" x14ac:dyDescent="0.35">
      <c r="A56" s="1"/>
    </row>
    <row r="57" spans="1:1" x14ac:dyDescent="0.35">
      <c r="A57" s="1"/>
    </row>
    <row r="58" spans="1:1" x14ac:dyDescent="0.35">
      <c r="A58" s="1"/>
    </row>
    <row r="59" spans="1:1" x14ac:dyDescent="0.35">
      <c r="A59" s="1"/>
    </row>
    <row r="60" spans="1:1" x14ac:dyDescent="0.35">
      <c r="A60" s="1"/>
    </row>
    <row r="61" spans="1:1" x14ac:dyDescent="0.35">
      <c r="A61" s="1"/>
    </row>
    <row r="62" spans="1:1" x14ac:dyDescent="0.35">
      <c r="A62" s="1"/>
    </row>
    <row r="63" spans="1:1" x14ac:dyDescent="0.35">
      <c r="A63" s="1"/>
    </row>
    <row r="64" spans="1:1" x14ac:dyDescent="0.35">
      <c r="A64" s="1"/>
    </row>
    <row r="65" spans="1:1" x14ac:dyDescent="0.35">
      <c r="A65" s="1"/>
    </row>
    <row r="66" spans="1:1" x14ac:dyDescent="0.35">
      <c r="A66" s="1"/>
    </row>
    <row r="67" spans="1:1" x14ac:dyDescent="0.35">
      <c r="A67" s="1"/>
    </row>
    <row r="68" spans="1:1" x14ac:dyDescent="0.35">
      <c r="A68" s="1"/>
    </row>
    <row r="69" spans="1:1" x14ac:dyDescent="0.35">
      <c r="A69" s="1"/>
    </row>
    <row r="70" spans="1:1" x14ac:dyDescent="0.35">
      <c r="A70" s="1"/>
    </row>
    <row r="71" spans="1:1" x14ac:dyDescent="0.35">
      <c r="A71" s="1"/>
    </row>
    <row r="72" spans="1:1" x14ac:dyDescent="0.35">
      <c r="A72" s="1"/>
    </row>
    <row r="73" spans="1:1" x14ac:dyDescent="0.35">
      <c r="A73" s="1"/>
    </row>
    <row r="74" spans="1:1" x14ac:dyDescent="0.35">
      <c r="A74" s="1"/>
    </row>
    <row r="75" spans="1:1" x14ac:dyDescent="0.35">
      <c r="A75" s="1"/>
    </row>
    <row r="76" spans="1:1" x14ac:dyDescent="0.35">
      <c r="A76" s="1"/>
    </row>
    <row r="77" spans="1:1" x14ac:dyDescent="0.35">
      <c r="A77" s="1"/>
    </row>
    <row r="78" spans="1:1" x14ac:dyDescent="0.35">
      <c r="A78" s="1"/>
    </row>
    <row r="79" spans="1:1" x14ac:dyDescent="0.35">
      <c r="A79" s="1"/>
    </row>
    <row r="80" spans="1:1" x14ac:dyDescent="0.35">
      <c r="A80" s="1"/>
    </row>
    <row r="81" spans="1:1" x14ac:dyDescent="0.35">
      <c r="A81" s="1"/>
    </row>
    <row r="82" spans="1:1" x14ac:dyDescent="0.35">
      <c r="A82" s="1"/>
    </row>
    <row r="83" spans="1:1" x14ac:dyDescent="0.35">
      <c r="A83" s="1"/>
    </row>
    <row r="84" spans="1:1" x14ac:dyDescent="0.35">
      <c r="A84" s="1"/>
    </row>
    <row r="85" spans="1:1" x14ac:dyDescent="0.35">
      <c r="A85" s="1"/>
    </row>
    <row r="86" spans="1:1" x14ac:dyDescent="0.35">
      <c r="A86" s="1"/>
    </row>
    <row r="87" spans="1:1" x14ac:dyDescent="0.35">
      <c r="A87" s="1"/>
    </row>
    <row r="88" spans="1:1" x14ac:dyDescent="0.35">
      <c r="A88" s="1"/>
    </row>
    <row r="89" spans="1:1" x14ac:dyDescent="0.35">
      <c r="A89" s="1"/>
    </row>
    <row r="90" spans="1:1" x14ac:dyDescent="0.35">
      <c r="A90" s="1"/>
    </row>
    <row r="91" spans="1:1" x14ac:dyDescent="0.35">
      <c r="A91" s="1"/>
    </row>
    <row r="92" spans="1:1" x14ac:dyDescent="0.35">
      <c r="A92" s="1"/>
    </row>
    <row r="93" spans="1:1" x14ac:dyDescent="0.35">
      <c r="A93" s="1"/>
    </row>
    <row r="94" spans="1:1" x14ac:dyDescent="0.35">
      <c r="A94" s="1"/>
    </row>
    <row r="95" spans="1:1" x14ac:dyDescent="0.35">
      <c r="A95" s="1"/>
    </row>
    <row r="96" spans="1:1" x14ac:dyDescent="0.35">
      <c r="A96" s="1"/>
    </row>
  </sheetData>
  <pageMargins left="0.75" right="0.75" top="1" bottom="1" header="0.5" footer="0.5"/>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421"/>
  <sheetViews>
    <sheetView showGridLines="0" zoomScaleNormal="100" workbookViewId="0">
      <pane ySplit="6" topLeftCell="A7" activePane="bottomLeft" state="frozen"/>
      <selection activeCell="K155" sqref="K155"/>
      <selection pane="bottomLeft" activeCell="A155" sqref="A155:L155"/>
    </sheetView>
  </sheetViews>
  <sheetFormatPr defaultColWidth="9.15234375" defaultRowHeight="15" x14ac:dyDescent="0.35"/>
  <cols>
    <col min="1" max="1" width="31.84375" style="1642" customWidth="1"/>
    <col min="2" max="2" width="7.69140625" style="1644" bestFit="1" customWidth="1"/>
    <col min="3" max="3" width="2.69140625" style="1644" customWidth="1"/>
    <col min="4" max="4" width="25.69140625" style="1359" customWidth="1"/>
    <col min="5" max="12" width="14.84375" style="1643" customWidth="1"/>
    <col min="13" max="16384" width="9.15234375" style="1642"/>
  </cols>
  <sheetData>
    <row r="1" spans="1:20" s="1681" customFormat="1" ht="16.5" customHeight="1" x14ac:dyDescent="0.4">
      <c r="A1" s="1681" t="str">
        <f>'t1'!A1</f>
        <v>SERVIZIO SANITARIO NAZIONALE - anno 2020</v>
      </c>
      <c r="D1" s="1351"/>
      <c r="F1" s="1539" t="str">
        <f>IF(SERT!A2=0,"",SERT!A2)</f>
        <v/>
      </c>
      <c r="G1" s="1539" t="str">
        <f>IF(SERT!A3=0,"",SERT!A3)</f>
        <v/>
      </c>
      <c r="H1" s="1539" t="str">
        <f>IF(SERT!A4=0,"",SERT!A4)</f>
        <v/>
      </c>
      <c r="I1" s="1539" t="str">
        <f>IF(SERT!A5=0,"",SERT!A5)</f>
        <v/>
      </c>
      <c r="J1" s="1539" t="str">
        <f>IF(SERT!A6=0,"",SERT!A6)</f>
        <v/>
      </c>
      <c r="K1" s="1539" t="str">
        <f>IF(SERT!A7=0,"",SERT!A7)</f>
        <v/>
      </c>
      <c r="L1" s="1539" t="str">
        <f>IF(SERT!A8=0,"",SERT!A8)</f>
        <v/>
      </c>
      <c r="M1" s="1539" t="str">
        <f>IF(SERT!A9=0,"",SERT!A9)</f>
        <v/>
      </c>
      <c r="N1" s="1539" t="str">
        <f>IF(SERT!A10=0,"",SERT!A10)</f>
        <v/>
      </c>
      <c r="O1" s="1539" t="str">
        <f>IF(SERT!A11=0,"",SERT!A11)</f>
        <v/>
      </c>
      <c r="P1" s="1539" t="str">
        <f>IF(SERT!A12=0,"",SERT!A12)</f>
        <v/>
      </c>
      <c r="Q1" s="1539" t="str">
        <f>IF(SERT!A13=0,"",SERT!A13)</f>
        <v/>
      </c>
      <c r="R1" s="1539" t="str">
        <f>IF(SERT!A14=0,"",SERT!A14)</f>
        <v/>
      </c>
      <c r="S1" s="1539" t="str">
        <f>IF(SERT!A15=0,"",SERT!A15)</f>
        <v/>
      </c>
      <c r="T1" s="1539" t="str">
        <f>IF(SERT!A16=0,"",SERT!A16)</f>
        <v/>
      </c>
    </row>
    <row r="2" spans="1:20" s="1680" customFormat="1" ht="76.5" customHeight="1" x14ac:dyDescent="0.3">
      <c r="B2" s="1682"/>
      <c r="C2" s="1682"/>
      <c r="D2" s="1352"/>
      <c r="E2" s="1681"/>
      <c r="F2" s="1681"/>
      <c r="G2" s="2693" t="str">
        <f>IF(OR(E9&gt;E8,F9&gt;F8),"Attenzione: la qualifica di Psichiatri non può essere superiore alla qualifica di Medico. Se inviato il sistema SICO non rilascerà la certificazione fino all'avvenuta correzione.","")</f>
        <v/>
      </c>
      <c r="H2" s="2693"/>
      <c r="I2" s="2693"/>
      <c r="J2" s="2693"/>
      <c r="K2" s="1681"/>
      <c r="L2" s="1681"/>
    </row>
    <row r="3" spans="1:20" ht="57.65" customHeight="1" thickBot="1" x14ac:dyDescent="0.35">
      <c r="A3" s="2793" t="s">
        <v>2763</v>
      </c>
      <c r="B3" s="2793"/>
      <c r="C3" s="2793"/>
      <c r="D3" s="2793"/>
      <c r="E3" s="2793"/>
      <c r="F3" s="2793"/>
      <c r="G3" s="2793"/>
      <c r="H3" s="2793"/>
      <c r="I3" s="2793"/>
      <c r="J3" s="2793"/>
      <c r="K3" s="2793"/>
      <c r="L3" s="2793"/>
    </row>
    <row r="4" spans="1:20" s="1673" customFormat="1" ht="21.75" customHeight="1" thickBot="1" x14ac:dyDescent="0.4">
      <c r="A4" s="2794" t="s">
        <v>1837</v>
      </c>
      <c r="B4" s="2797" t="s">
        <v>279</v>
      </c>
      <c r="C4" s="1841"/>
      <c r="D4" s="2809" t="s">
        <v>2764</v>
      </c>
      <c r="E4" s="2800" t="s">
        <v>2765</v>
      </c>
      <c r="F4" s="2801"/>
      <c r="G4" s="2801"/>
      <c r="H4" s="2801"/>
      <c r="I4" s="2801"/>
      <c r="J4" s="2802"/>
      <c r="K4" s="2803" t="s">
        <v>2766</v>
      </c>
      <c r="L4" s="2804"/>
      <c r="M4" s="1674"/>
    </row>
    <row r="5" spans="1:20" s="1673" customFormat="1" ht="21.75" customHeight="1" x14ac:dyDescent="0.35">
      <c r="A5" s="2795"/>
      <c r="B5" s="2798"/>
      <c r="C5" s="1842"/>
      <c r="D5" s="2810"/>
      <c r="E5" s="2807" t="s">
        <v>1840</v>
      </c>
      <c r="F5" s="2808"/>
      <c r="G5" s="2807" t="s">
        <v>1841</v>
      </c>
      <c r="H5" s="2808"/>
      <c r="I5" s="2812" t="s">
        <v>1842</v>
      </c>
      <c r="J5" s="2806"/>
      <c r="K5" s="2805"/>
      <c r="L5" s="2806"/>
      <c r="M5" s="1674"/>
    </row>
    <row r="6" spans="1:20" s="1673" customFormat="1" ht="11.15" thickBot="1" x14ac:dyDescent="0.4">
      <c r="A6" s="2796"/>
      <c r="B6" s="2799"/>
      <c r="C6" s="1843"/>
      <c r="D6" s="2811"/>
      <c r="E6" s="1679" t="s">
        <v>284</v>
      </c>
      <c r="F6" s="1678" t="s">
        <v>285</v>
      </c>
      <c r="G6" s="1677" t="s">
        <v>284</v>
      </c>
      <c r="H6" s="1678" t="s">
        <v>285</v>
      </c>
      <c r="I6" s="1677" t="s">
        <v>284</v>
      </c>
      <c r="J6" s="1677" t="s">
        <v>285</v>
      </c>
      <c r="K6" s="1676" t="s">
        <v>284</v>
      </c>
      <c r="L6" s="1675" t="s">
        <v>285</v>
      </c>
      <c r="M6" s="1674"/>
    </row>
    <row r="7" spans="1:20" s="1673" customFormat="1" ht="11.15" hidden="1" thickBot="1" x14ac:dyDescent="0.4">
      <c r="A7" s="1861"/>
      <c r="B7" s="1862"/>
      <c r="C7" s="1842"/>
      <c r="D7" s="1354"/>
      <c r="E7" s="1864">
        <v>0</v>
      </c>
      <c r="F7" s="1865">
        <v>0</v>
      </c>
      <c r="G7" s="1866">
        <v>0</v>
      </c>
      <c r="H7" s="1865">
        <v>0</v>
      </c>
      <c r="I7" s="1866">
        <v>0</v>
      </c>
      <c r="J7" s="1867">
        <v>0</v>
      </c>
      <c r="K7" s="1864">
        <v>0</v>
      </c>
      <c r="L7" s="1868">
        <v>0</v>
      </c>
      <c r="M7" s="1674"/>
    </row>
    <row r="8" spans="1:20" ht="17.25" customHeight="1" x14ac:dyDescent="0.35">
      <c r="A8" s="1672" t="s">
        <v>1843</v>
      </c>
      <c r="B8" s="1668" t="s">
        <v>1844</v>
      </c>
      <c r="C8" s="1847">
        <v>1</v>
      </c>
      <c r="D8" s="1856"/>
      <c r="E8" s="1657"/>
      <c r="F8" s="1671"/>
      <c r="G8" s="1670"/>
      <c r="H8" s="1671"/>
      <c r="I8" s="1670"/>
      <c r="J8" s="1654"/>
      <c r="K8" s="1653"/>
      <c r="L8" s="1653"/>
      <c r="M8" s="1645"/>
    </row>
    <row r="9" spans="1:20" ht="17.25" customHeight="1" x14ac:dyDescent="0.35">
      <c r="A9" s="1669" t="s">
        <v>1845</v>
      </c>
      <c r="B9" s="1662" t="s">
        <v>1846</v>
      </c>
      <c r="C9" s="1847">
        <v>1</v>
      </c>
      <c r="D9" s="1829" t="str">
        <f>CONCATENATE(D$8)</f>
        <v/>
      </c>
      <c r="E9" s="1746"/>
      <c r="F9" s="1667"/>
      <c r="G9" s="1666"/>
      <c r="H9" s="1667"/>
      <c r="I9" s="1666"/>
      <c r="J9" s="1665"/>
      <c r="K9" s="1664"/>
      <c r="L9" s="1664"/>
      <c r="M9" s="1645"/>
    </row>
    <row r="10" spans="1:20" ht="17.25" customHeight="1" x14ac:dyDescent="0.35">
      <c r="A10" s="1663" t="s">
        <v>1847</v>
      </c>
      <c r="B10" s="1662" t="s">
        <v>1848</v>
      </c>
      <c r="C10" s="1847">
        <v>1</v>
      </c>
      <c r="D10" s="1829" t="str">
        <f t="shared" ref="D10:D17" si="0">CONCATENATE(D$8)</f>
        <v/>
      </c>
      <c r="E10" s="1754"/>
      <c r="F10" s="1661"/>
      <c r="G10" s="1660"/>
      <c r="H10" s="1661"/>
      <c r="I10" s="1660"/>
      <c r="J10" s="1654"/>
      <c r="K10" s="1653"/>
      <c r="L10" s="1653"/>
      <c r="M10" s="1645"/>
    </row>
    <row r="11" spans="1:20" ht="17.25" customHeight="1" x14ac:dyDescent="0.35">
      <c r="A11" s="1663" t="s">
        <v>1849</v>
      </c>
      <c r="B11" s="1662" t="s">
        <v>1850</v>
      </c>
      <c r="C11" s="1847">
        <v>1</v>
      </c>
      <c r="D11" s="1829" t="str">
        <f t="shared" si="0"/>
        <v/>
      </c>
      <c r="E11" s="1657"/>
      <c r="F11" s="1661"/>
      <c r="G11" s="1660"/>
      <c r="H11" s="1661"/>
      <c r="I11" s="1660"/>
      <c r="J11" s="1654"/>
      <c r="K11" s="1653"/>
      <c r="L11" s="1653"/>
      <c r="M11" s="1645"/>
    </row>
    <row r="12" spans="1:20" ht="17.25" customHeight="1" x14ac:dyDescent="0.35">
      <c r="A12" s="1663" t="s">
        <v>825</v>
      </c>
      <c r="B12" s="1662" t="s">
        <v>1852</v>
      </c>
      <c r="C12" s="1847">
        <v>1</v>
      </c>
      <c r="D12" s="1829" t="str">
        <f t="shared" si="0"/>
        <v/>
      </c>
      <c r="E12" s="1657"/>
      <c r="F12" s="1661"/>
      <c r="G12" s="1660"/>
      <c r="H12" s="1661"/>
      <c r="I12" s="1660"/>
      <c r="J12" s="1654"/>
      <c r="K12" s="1653"/>
      <c r="L12" s="1653"/>
      <c r="M12" s="1645"/>
    </row>
    <row r="13" spans="1:20" ht="17.25" customHeight="1" x14ac:dyDescent="0.35">
      <c r="A13" s="1663" t="s">
        <v>1853</v>
      </c>
      <c r="B13" s="1662" t="s">
        <v>1854</v>
      </c>
      <c r="C13" s="1847">
        <v>1</v>
      </c>
      <c r="D13" s="1829" t="str">
        <f t="shared" si="0"/>
        <v/>
      </c>
      <c r="E13" s="1657"/>
      <c r="F13" s="1661"/>
      <c r="G13" s="1660"/>
      <c r="H13" s="1661"/>
      <c r="I13" s="1660"/>
      <c r="J13" s="1654"/>
      <c r="K13" s="1653"/>
      <c r="L13" s="1653"/>
      <c r="M13" s="1645"/>
    </row>
    <row r="14" spans="1:20" ht="17.25" customHeight="1" x14ac:dyDescent="0.35">
      <c r="A14" s="1663" t="s">
        <v>1855</v>
      </c>
      <c r="B14" s="1662" t="s">
        <v>1856</v>
      </c>
      <c r="C14" s="1847">
        <v>1</v>
      </c>
      <c r="D14" s="1829" t="str">
        <f t="shared" si="0"/>
        <v/>
      </c>
      <c r="E14" s="1657"/>
      <c r="F14" s="1661"/>
      <c r="G14" s="1660"/>
      <c r="H14" s="1661"/>
      <c r="I14" s="1660"/>
      <c r="J14" s="1654"/>
      <c r="K14" s="1653"/>
      <c r="L14" s="1653"/>
      <c r="M14" s="1645"/>
    </row>
    <row r="15" spans="1:20" ht="17.25" customHeight="1" x14ac:dyDescent="0.35">
      <c r="A15" s="1663" t="s">
        <v>1857</v>
      </c>
      <c r="B15" s="1662" t="s">
        <v>1858</v>
      </c>
      <c r="C15" s="1847">
        <v>1</v>
      </c>
      <c r="D15" s="1829" t="str">
        <f t="shared" si="0"/>
        <v/>
      </c>
      <c r="E15" s="1657"/>
      <c r="F15" s="1661"/>
      <c r="G15" s="1660"/>
      <c r="H15" s="1661"/>
      <c r="I15" s="1660"/>
      <c r="J15" s="1654"/>
      <c r="K15" s="1653"/>
      <c r="L15" s="1653"/>
      <c r="M15" s="1645"/>
    </row>
    <row r="16" spans="1:20" ht="17.25" customHeight="1" x14ac:dyDescent="0.35">
      <c r="A16" s="1663" t="s">
        <v>1859</v>
      </c>
      <c r="B16" s="1662" t="s">
        <v>1860</v>
      </c>
      <c r="C16" s="1847">
        <v>1</v>
      </c>
      <c r="D16" s="1829" t="str">
        <f t="shared" si="0"/>
        <v/>
      </c>
      <c r="E16" s="1657"/>
      <c r="F16" s="1661"/>
      <c r="G16" s="1660"/>
      <c r="H16" s="1661"/>
      <c r="I16" s="1660"/>
      <c r="J16" s="1654"/>
      <c r="K16" s="1653"/>
      <c r="L16" s="1653"/>
      <c r="M16" s="1645"/>
    </row>
    <row r="17" spans="1:13" ht="17.25" customHeight="1" thickBot="1" x14ac:dyDescent="0.4">
      <c r="A17" s="1659" t="s">
        <v>1861</v>
      </c>
      <c r="B17" s="1658" t="s">
        <v>1862</v>
      </c>
      <c r="C17" s="1847">
        <v>1</v>
      </c>
      <c r="D17" s="1829" t="str">
        <f t="shared" si="0"/>
        <v/>
      </c>
      <c r="E17" s="1657"/>
      <c r="F17" s="1656"/>
      <c r="G17" s="1655"/>
      <c r="H17" s="1656"/>
      <c r="I17" s="1655"/>
      <c r="J17" s="1654"/>
      <c r="K17" s="1653"/>
      <c r="L17" s="1653"/>
      <c r="M17" s="1645"/>
    </row>
    <row r="18" spans="1:13" ht="17.25" customHeight="1" thickBot="1" x14ac:dyDescent="0.4">
      <c r="A18" s="1652" t="s">
        <v>623</v>
      </c>
      <c r="B18" s="1651"/>
      <c r="C18" s="1844"/>
      <c r="D18" s="1752"/>
      <c r="E18" s="1650">
        <f t="shared" ref="E18:L18" si="1">SUM(E10:E17)+E8</f>
        <v>0</v>
      </c>
      <c r="F18" s="1649">
        <f t="shared" si="1"/>
        <v>0</v>
      </c>
      <c r="G18" s="1650">
        <f t="shared" si="1"/>
        <v>0</v>
      </c>
      <c r="H18" s="1649">
        <f t="shared" si="1"/>
        <v>0</v>
      </c>
      <c r="I18" s="1650">
        <f t="shared" si="1"/>
        <v>0</v>
      </c>
      <c r="J18" s="1649">
        <f t="shared" si="1"/>
        <v>0</v>
      </c>
      <c r="K18" s="1650">
        <f t="shared" si="1"/>
        <v>0</v>
      </c>
      <c r="L18" s="1649">
        <f t="shared" si="1"/>
        <v>0</v>
      </c>
      <c r="M18" s="1645"/>
    </row>
    <row r="19" spans="1:13" ht="12" hidden="1" customHeight="1" thickBot="1" x14ac:dyDescent="0.4">
      <c r="A19" s="1648"/>
      <c r="B19" s="1647"/>
      <c r="C19" s="1647"/>
      <c r="D19" s="1753" t="str">
        <f>CONCATENATE(D$10)</f>
        <v/>
      </c>
      <c r="E19" s="1646"/>
      <c r="F19" s="1646"/>
      <c r="G19" s="1646"/>
      <c r="H19" s="1646"/>
      <c r="I19" s="1646"/>
      <c r="J19" s="1646"/>
      <c r="K19" s="1646"/>
      <c r="L19" s="1646"/>
      <c r="M19" s="1645"/>
    </row>
    <row r="20" spans="1:13" ht="24.65" customHeight="1" x14ac:dyDescent="0.35">
      <c r="A20" s="2792" t="str">
        <f>"(*) unità equivalenti di tempo pieno di personale dipendente, in servizio al 31 dicembre dell’anno di rilevazione, con rapporto di lavoro a tempo indeterminato o determinato"</f>
        <v>(*) unità equivalenti di tempo pieno di personale dipendente, in servizio al 31 dicembre dell’anno di rilevazione, con rapporto di lavoro a tempo indeterminato o determinato</v>
      </c>
      <c r="B20" s="2792"/>
      <c r="C20" s="2792"/>
      <c r="D20" s="2792"/>
      <c r="E20" s="2792"/>
      <c r="F20" s="2792"/>
      <c r="G20" s="2792"/>
      <c r="H20" s="2792"/>
      <c r="I20" s="2792"/>
      <c r="J20" s="2792"/>
      <c r="K20" s="2792"/>
      <c r="L20" s="2792"/>
      <c r="M20" s="1645"/>
    </row>
    <row r="21" spans="1:13" ht="18.649999999999999" customHeight="1" x14ac:dyDescent="0.35">
      <c r="A21" s="2789" t="str">
        <f>"(**) unità 'equivalenti di tempo pieno di personale che abbia prestato servizio nel corso dell'anno di rilevazione, con rapporto di lavoro diverso da dipendente "</f>
        <v xml:space="preserve">(**) unità 'equivalenti di tempo pieno di personale che abbia prestato servizio nel corso dell'anno di rilevazione, con rapporto di lavoro diverso da dipendente </v>
      </c>
      <c r="B21" s="2789"/>
      <c r="C21" s="2789"/>
      <c r="D21" s="2789"/>
      <c r="E21" s="2789"/>
      <c r="F21" s="2789"/>
      <c r="G21" s="2789"/>
      <c r="H21" s="2789"/>
      <c r="I21" s="2789"/>
      <c r="J21" s="2789"/>
      <c r="K21" s="2789"/>
      <c r="L21" s="2789"/>
      <c r="M21" s="1645"/>
    </row>
    <row r="22" spans="1:13" ht="12" thickBot="1" x14ac:dyDescent="0.4">
      <c r="A22" s="1755"/>
      <c r="B22" s="1755"/>
      <c r="C22" s="1755"/>
      <c r="D22" s="1756"/>
      <c r="E22" s="1755"/>
      <c r="F22" s="1755"/>
      <c r="G22" s="1755"/>
      <c r="H22" s="1755"/>
      <c r="I22" s="1755"/>
      <c r="J22" s="1755"/>
      <c r="K22" s="1755"/>
      <c r="L22" s="1755"/>
      <c r="M22" s="1645"/>
    </row>
    <row r="23" spans="1:13" ht="12" customHeight="1" x14ac:dyDescent="0.35">
      <c r="A23" s="1773" t="s">
        <v>1843</v>
      </c>
      <c r="B23" s="1774" t="s">
        <v>1844</v>
      </c>
      <c r="C23" s="1845">
        <v>2</v>
      </c>
      <c r="D23" s="1857"/>
      <c r="E23" s="1759"/>
      <c r="F23" s="1760"/>
      <c r="G23" s="1761"/>
      <c r="H23" s="1760"/>
      <c r="I23" s="1761"/>
      <c r="J23" s="1762"/>
      <c r="K23" s="1763"/>
      <c r="L23" s="1763"/>
      <c r="M23" s="1645"/>
    </row>
    <row r="24" spans="1:13" ht="12" customHeight="1" x14ac:dyDescent="0.35">
      <c r="A24" s="1775" t="s">
        <v>1845</v>
      </c>
      <c r="B24" s="1776" t="s">
        <v>1846</v>
      </c>
      <c r="C24" s="1845">
        <v>2</v>
      </c>
      <c r="D24" s="1829" t="str">
        <f>CONCATENATE(D$23)</f>
        <v/>
      </c>
      <c r="E24" s="1764"/>
      <c r="F24" s="1765"/>
      <c r="G24" s="1766"/>
      <c r="H24" s="1765"/>
      <c r="I24" s="1766"/>
      <c r="J24" s="1767"/>
      <c r="K24" s="1768"/>
      <c r="L24" s="1768"/>
      <c r="M24" s="1645"/>
    </row>
    <row r="25" spans="1:13" ht="12" customHeight="1" x14ac:dyDescent="0.35">
      <c r="A25" s="1777" t="s">
        <v>1847</v>
      </c>
      <c r="B25" s="1776" t="s">
        <v>1848</v>
      </c>
      <c r="C25" s="1845">
        <v>2</v>
      </c>
      <c r="D25" s="1829" t="str">
        <f t="shared" ref="D25:D32" si="2">CONCATENATE(D$23)</f>
        <v/>
      </c>
      <c r="E25" s="1769"/>
      <c r="F25" s="1770"/>
      <c r="G25" s="1771"/>
      <c r="H25" s="1770"/>
      <c r="I25" s="1771"/>
      <c r="J25" s="1762"/>
      <c r="K25" s="1763"/>
      <c r="L25" s="1763"/>
      <c r="M25" s="1645"/>
    </row>
    <row r="26" spans="1:13" ht="12" customHeight="1" x14ac:dyDescent="0.35">
      <c r="A26" s="1777" t="s">
        <v>1849</v>
      </c>
      <c r="B26" s="1776" t="s">
        <v>1850</v>
      </c>
      <c r="C26" s="1845">
        <v>2</v>
      </c>
      <c r="D26" s="1829" t="str">
        <f t="shared" si="2"/>
        <v/>
      </c>
      <c r="E26" s="1759"/>
      <c r="F26" s="1770"/>
      <c r="G26" s="1771"/>
      <c r="H26" s="1770"/>
      <c r="I26" s="1771"/>
      <c r="J26" s="1762"/>
      <c r="K26" s="1763"/>
      <c r="L26" s="1763"/>
      <c r="M26" s="1645"/>
    </row>
    <row r="27" spans="1:13" ht="12" customHeight="1" x14ac:dyDescent="0.35">
      <c r="A27" s="1777" t="s">
        <v>825</v>
      </c>
      <c r="B27" s="1776" t="s">
        <v>1852</v>
      </c>
      <c r="C27" s="1845">
        <v>2</v>
      </c>
      <c r="D27" s="1829" t="str">
        <f t="shared" si="2"/>
        <v/>
      </c>
      <c r="E27" s="1759"/>
      <c r="F27" s="1770"/>
      <c r="G27" s="1771"/>
      <c r="H27" s="1770"/>
      <c r="I27" s="1771"/>
      <c r="J27" s="1762"/>
      <c r="K27" s="1763"/>
      <c r="L27" s="1763"/>
    </row>
    <row r="28" spans="1:13" ht="12" customHeight="1" x14ac:dyDescent="0.35">
      <c r="A28" s="1777" t="s">
        <v>1853</v>
      </c>
      <c r="B28" s="1776" t="s">
        <v>1854</v>
      </c>
      <c r="C28" s="1845">
        <v>2</v>
      </c>
      <c r="D28" s="1829" t="str">
        <f t="shared" si="2"/>
        <v/>
      </c>
      <c r="E28" s="1759"/>
      <c r="F28" s="1770"/>
      <c r="G28" s="1771"/>
      <c r="H28" s="1770"/>
      <c r="I28" s="1771"/>
      <c r="J28" s="1762"/>
      <c r="K28" s="1763"/>
      <c r="L28" s="1763"/>
    </row>
    <row r="29" spans="1:13" ht="12" customHeight="1" x14ac:dyDescent="0.35">
      <c r="A29" s="1777" t="s">
        <v>1855</v>
      </c>
      <c r="B29" s="1776" t="s">
        <v>1856</v>
      </c>
      <c r="C29" s="1845">
        <v>2</v>
      </c>
      <c r="D29" s="1829" t="str">
        <f t="shared" si="2"/>
        <v/>
      </c>
      <c r="E29" s="1759"/>
      <c r="F29" s="1770"/>
      <c r="G29" s="1771"/>
      <c r="H29" s="1770"/>
      <c r="I29" s="1771"/>
      <c r="J29" s="1762"/>
      <c r="K29" s="1763"/>
      <c r="L29" s="1763"/>
    </row>
    <row r="30" spans="1:13" ht="12" customHeight="1" x14ac:dyDescent="0.35">
      <c r="A30" s="1777" t="s">
        <v>1857</v>
      </c>
      <c r="B30" s="1776" t="s">
        <v>1858</v>
      </c>
      <c r="C30" s="1845">
        <v>2</v>
      </c>
      <c r="D30" s="1829" t="str">
        <f t="shared" si="2"/>
        <v/>
      </c>
      <c r="E30" s="1759"/>
      <c r="F30" s="1770"/>
      <c r="G30" s="1771"/>
      <c r="H30" s="1770"/>
      <c r="I30" s="1771"/>
      <c r="J30" s="1762"/>
      <c r="K30" s="1763"/>
      <c r="L30" s="1763"/>
    </row>
    <row r="31" spans="1:13" ht="12" customHeight="1" x14ac:dyDescent="0.35">
      <c r="A31" s="1777" t="s">
        <v>1859</v>
      </c>
      <c r="B31" s="1776" t="s">
        <v>1860</v>
      </c>
      <c r="C31" s="1845">
        <v>2</v>
      </c>
      <c r="D31" s="1829" t="str">
        <f t="shared" si="2"/>
        <v/>
      </c>
      <c r="E31" s="1759"/>
      <c r="F31" s="1770"/>
      <c r="G31" s="1771"/>
      <c r="H31" s="1770"/>
      <c r="I31" s="1771"/>
      <c r="J31" s="1762"/>
      <c r="K31" s="1763"/>
      <c r="L31" s="1763"/>
    </row>
    <row r="32" spans="1:13" ht="12" customHeight="1" thickBot="1" x14ac:dyDescent="0.4">
      <c r="A32" s="1778" t="s">
        <v>1861</v>
      </c>
      <c r="B32" s="1779" t="s">
        <v>1862</v>
      </c>
      <c r="C32" s="1845">
        <v>2</v>
      </c>
      <c r="D32" s="1829" t="str">
        <f t="shared" si="2"/>
        <v/>
      </c>
      <c r="E32" s="1772"/>
      <c r="F32" s="1762"/>
      <c r="G32" s="1761"/>
      <c r="H32" s="1760"/>
      <c r="I32" s="1761"/>
      <c r="J32" s="1762"/>
      <c r="K32" s="1763"/>
      <c r="L32" s="1763"/>
    </row>
    <row r="33" spans="1:13" ht="12" customHeight="1" thickBot="1" x14ac:dyDescent="0.4">
      <c r="A33" s="1780" t="s">
        <v>623</v>
      </c>
      <c r="B33" s="1781"/>
      <c r="C33" s="1781"/>
      <c r="D33" s="1782"/>
      <c r="E33" s="1783">
        <f t="shared" ref="E33:L33" si="3">SUM(E25:E32)+E23</f>
        <v>0</v>
      </c>
      <c r="F33" s="1784">
        <f t="shared" si="3"/>
        <v>0</v>
      </c>
      <c r="G33" s="1785">
        <f t="shared" si="3"/>
        <v>0</v>
      </c>
      <c r="H33" s="1786">
        <f t="shared" si="3"/>
        <v>0</v>
      </c>
      <c r="I33" s="1785">
        <f t="shared" si="3"/>
        <v>0</v>
      </c>
      <c r="J33" s="1786">
        <f t="shared" si="3"/>
        <v>0</v>
      </c>
      <c r="K33" s="1785">
        <f t="shared" si="3"/>
        <v>0</v>
      </c>
      <c r="L33" s="1786">
        <f t="shared" si="3"/>
        <v>0</v>
      </c>
    </row>
    <row r="34" spans="1:13" ht="10.3" x14ac:dyDescent="0.35">
      <c r="A34" s="1648"/>
      <c r="B34" s="1647"/>
      <c r="C34" s="1647"/>
      <c r="D34" s="1747"/>
      <c r="E34" s="1757"/>
      <c r="F34" s="1758"/>
      <c r="G34" s="1757"/>
      <c r="H34" s="1757"/>
      <c r="I34" s="1757"/>
      <c r="J34" s="1757"/>
      <c r="K34" s="1757"/>
      <c r="L34" s="1757"/>
      <c r="M34" s="1673"/>
    </row>
    <row r="35" spans="1:13" ht="12" customHeight="1" x14ac:dyDescent="0.35">
      <c r="A35" s="2788" t="str">
        <f>"(*) unità equivalenti di tempo pieno di personale dipendente, in servizio al 31 dicembre dell’anno di rilevazione, con rapporto di lavoro a tempo indeterminato o determinato"</f>
        <v>(*) unità equivalenti di tempo pieno di personale dipendente, in servizio al 31 dicembre dell’anno di rilevazione, con rapporto di lavoro a tempo indeterminato o determinato</v>
      </c>
      <c r="B35" s="2788"/>
      <c r="C35" s="2788"/>
      <c r="D35" s="2788"/>
      <c r="E35" s="2788"/>
      <c r="F35" s="2788"/>
      <c r="G35" s="2788"/>
      <c r="H35" s="2788"/>
      <c r="I35" s="2788"/>
      <c r="J35" s="2788"/>
      <c r="K35" s="2788"/>
      <c r="L35" s="2788"/>
    </row>
    <row r="36" spans="1:13" ht="12" customHeight="1" x14ac:dyDescent="0.35">
      <c r="A36" s="2789" t="str">
        <f>"(**) unità 'equivalenti di tempo pieno di personale che abbia prestato servizio nel corso dell'anno di rilevazione, con rapporto di lavoro diverso da dipendente "</f>
        <v xml:space="preserve">(**) unità 'equivalenti di tempo pieno di personale che abbia prestato servizio nel corso dell'anno di rilevazione, con rapporto di lavoro diverso da dipendente </v>
      </c>
      <c r="B36" s="2789"/>
      <c r="C36" s="2789"/>
      <c r="D36" s="2789"/>
      <c r="E36" s="2789"/>
      <c r="F36" s="2789"/>
      <c r="G36" s="2789"/>
      <c r="H36" s="2789"/>
      <c r="I36" s="2789"/>
      <c r="J36" s="2789"/>
      <c r="K36" s="2789"/>
      <c r="L36" s="2789"/>
    </row>
    <row r="37" spans="1:13" ht="10.75" thickBot="1" x14ac:dyDescent="0.4">
      <c r="A37" s="1815"/>
      <c r="B37" s="1816"/>
      <c r="C37" s="1816"/>
      <c r="D37" s="1756"/>
      <c r="E37" s="1817"/>
      <c r="F37" s="1817"/>
      <c r="G37" s="1817"/>
      <c r="H37" s="1817"/>
      <c r="I37" s="1817"/>
      <c r="J37" s="1817"/>
      <c r="K37" s="1817"/>
      <c r="L37" s="1817"/>
    </row>
    <row r="38" spans="1:13" ht="10.75" x14ac:dyDescent="0.35">
      <c r="A38" s="1787" t="s">
        <v>1843</v>
      </c>
      <c r="B38" s="1788" t="s">
        <v>1844</v>
      </c>
      <c r="C38" s="1846">
        <v>3</v>
      </c>
      <c r="D38" s="1858"/>
      <c r="E38" s="1796"/>
      <c r="F38" s="1797"/>
      <c r="G38" s="1798"/>
      <c r="H38" s="1797"/>
      <c r="I38" s="1798"/>
      <c r="J38" s="1799"/>
      <c r="K38" s="1800"/>
      <c r="L38" s="1800"/>
    </row>
    <row r="39" spans="1:13" ht="10.75" x14ac:dyDescent="0.35">
      <c r="A39" s="1789" t="s">
        <v>1845</v>
      </c>
      <c r="B39" s="1790" t="s">
        <v>1846</v>
      </c>
      <c r="C39" s="1846">
        <v>3</v>
      </c>
      <c r="D39" s="1829" t="str">
        <f>CONCATENATE(D$38)</f>
        <v/>
      </c>
      <c r="E39" s="1801"/>
      <c r="F39" s="1802"/>
      <c r="G39" s="1803"/>
      <c r="H39" s="1802"/>
      <c r="I39" s="1803"/>
      <c r="J39" s="1804"/>
      <c r="K39" s="1805"/>
      <c r="L39" s="1805"/>
    </row>
    <row r="40" spans="1:13" ht="10.75" x14ac:dyDescent="0.35">
      <c r="A40" s="1791" t="s">
        <v>1847</v>
      </c>
      <c r="B40" s="1790" t="s">
        <v>1848</v>
      </c>
      <c r="C40" s="1846">
        <v>3</v>
      </c>
      <c r="D40" s="1829" t="str">
        <f t="shared" ref="D40:D47" si="4">CONCATENATE(D$38)</f>
        <v/>
      </c>
      <c r="E40" s="1806"/>
      <c r="F40" s="1807"/>
      <c r="G40" s="1808"/>
      <c r="H40" s="1807"/>
      <c r="I40" s="1808"/>
      <c r="J40" s="1799"/>
      <c r="K40" s="1800"/>
      <c r="L40" s="1800"/>
    </row>
    <row r="41" spans="1:13" ht="10.75" x14ac:dyDescent="0.35">
      <c r="A41" s="1791" t="s">
        <v>1849</v>
      </c>
      <c r="B41" s="1790" t="s">
        <v>1850</v>
      </c>
      <c r="C41" s="1846">
        <v>3</v>
      </c>
      <c r="D41" s="1829" t="str">
        <f t="shared" si="4"/>
        <v/>
      </c>
      <c r="E41" s="1796"/>
      <c r="F41" s="1807"/>
      <c r="G41" s="1808"/>
      <c r="H41" s="1807"/>
      <c r="I41" s="1808"/>
      <c r="J41" s="1799"/>
      <c r="K41" s="1800"/>
      <c r="L41" s="1800"/>
    </row>
    <row r="42" spans="1:13" ht="10.75" x14ac:dyDescent="0.35">
      <c r="A42" s="1791" t="s">
        <v>825</v>
      </c>
      <c r="B42" s="1790" t="s">
        <v>1852</v>
      </c>
      <c r="C42" s="1846">
        <v>3</v>
      </c>
      <c r="D42" s="1829" t="str">
        <f t="shared" si="4"/>
        <v/>
      </c>
      <c r="E42" s="1796"/>
      <c r="F42" s="1807"/>
      <c r="G42" s="1808"/>
      <c r="H42" s="1807"/>
      <c r="I42" s="1808"/>
      <c r="J42" s="1799"/>
      <c r="K42" s="1800"/>
      <c r="L42" s="1800"/>
    </row>
    <row r="43" spans="1:13" ht="10.75" x14ac:dyDescent="0.35">
      <c r="A43" s="1791" t="s">
        <v>1853</v>
      </c>
      <c r="B43" s="1790" t="s">
        <v>1854</v>
      </c>
      <c r="C43" s="1846">
        <v>3</v>
      </c>
      <c r="D43" s="1829" t="str">
        <f t="shared" si="4"/>
        <v/>
      </c>
      <c r="E43" s="1796"/>
      <c r="F43" s="1807"/>
      <c r="G43" s="1808"/>
      <c r="H43" s="1807"/>
      <c r="I43" s="1808"/>
      <c r="J43" s="1799"/>
      <c r="K43" s="1800"/>
      <c r="L43" s="1800"/>
    </row>
    <row r="44" spans="1:13" ht="10.75" x14ac:dyDescent="0.35">
      <c r="A44" s="1791" t="s">
        <v>1855</v>
      </c>
      <c r="B44" s="1790" t="s">
        <v>1856</v>
      </c>
      <c r="C44" s="1846">
        <v>3</v>
      </c>
      <c r="D44" s="1829" t="str">
        <f t="shared" si="4"/>
        <v/>
      </c>
      <c r="E44" s="1796"/>
      <c r="F44" s="1807"/>
      <c r="G44" s="1808"/>
      <c r="H44" s="1807"/>
      <c r="I44" s="1808"/>
      <c r="J44" s="1799"/>
      <c r="K44" s="1800"/>
      <c r="L44" s="1800"/>
    </row>
    <row r="45" spans="1:13" ht="10.75" x14ac:dyDescent="0.35">
      <c r="A45" s="1791" t="s">
        <v>1857</v>
      </c>
      <c r="B45" s="1790" t="s">
        <v>1858</v>
      </c>
      <c r="C45" s="1846">
        <v>3</v>
      </c>
      <c r="D45" s="1829" t="str">
        <f t="shared" si="4"/>
        <v/>
      </c>
      <c r="E45" s="1796"/>
      <c r="F45" s="1807"/>
      <c r="G45" s="1808"/>
      <c r="H45" s="1807"/>
      <c r="I45" s="1808"/>
      <c r="J45" s="1799"/>
      <c r="K45" s="1800"/>
      <c r="L45" s="1800"/>
    </row>
    <row r="46" spans="1:13" ht="10.75" x14ac:dyDescent="0.35">
      <c r="A46" s="1791" t="s">
        <v>1859</v>
      </c>
      <c r="B46" s="1790" t="s">
        <v>1860</v>
      </c>
      <c r="C46" s="1846">
        <v>3</v>
      </c>
      <c r="D46" s="1829" t="str">
        <f t="shared" si="4"/>
        <v/>
      </c>
      <c r="E46" s="1796"/>
      <c r="F46" s="1807"/>
      <c r="G46" s="1808"/>
      <c r="H46" s="1807"/>
      <c r="I46" s="1808"/>
      <c r="J46" s="1799"/>
      <c r="K46" s="1800"/>
      <c r="L46" s="1800"/>
    </row>
    <row r="47" spans="1:13" ht="11.15" thickBot="1" x14ac:dyDescent="0.4">
      <c r="A47" s="1792" t="s">
        <v>1861</v>
      </c>
      <c r="B47" s="1793" t="s">
        <v>1862</v>
      </c>
      <c r="C47" s="1846">
        <v>3</v>
      </c>
      <c r="D47" s="1829" t="str">
        <f t="shared" si="4"/>
        <v/>
      </c>
      <c r="E47" s="1809"/>
      <c r="F47" s="1799"/>
      <c r="G47" s="1798"/>
      <c r="H47" s="1797"/>
      <c r="I47" s="1798"/>
      <c r="J47" s="1799"/>
      <c r="K47" s="1800"/>
      <c r="L47" s="1800"/>
    </row>
    <row r="48" spans="1:13" ht="10.75" thickBot="1" x14ac:dyDescent="0.4">
      <c r="A48" s="1794" t="s">
        <v>623</v>
      </c>
      <c r="B48" s="1795"/>
      <c r="C48" s="1795"/>
      <c r="D48" s="1814"/>
      <c r="E48" s="1810">
        <f t="shared" ref="E48:L48" si="5">SUM(E40:E47)+E38</f>
        <v>0</v>
      </c>
      <c r="F48" s="1811">
        <f t="shared" si="5"/>
        <v>0</v>
      </c>
      <c r="G48" s="1812">
        <f t="shared" si="5"/>
        <v>0</v>
      </c>
      <c r="H48" s="1813">
        <f t="shared" si="5"/>
        <v>0</v>
      </c>
      <c r="I48" s="1812">
        <f t="shared" si="5"/>
        <v>0</v>
      </c>
      <c r="J48" s="1813">
        <f t="shared" si="5"/>
        <v>0</v>
      </c>
      <c r="K48" s="1812">
        <f t="shared" si="5"/>
        <v>0</v>
      </c>
      <c r="L48" s="1813">
        <f t="shared" si="5"/>
        <v>0</v>
      </c>
    </row>
    <row r="49" spans="1:12" ht="10.3" x14ac:dyDescent="0.35">
      <c r="A49" s="1648"/>
      <c r="B49" s="1647"/>
      <c r="C49" s="1647"/>
      <c r="D49" s="1747"/>
      <c r="E49" s="1757"/>
      <c r="F49" s="1758"/>
      <c r="G49" s="1757"/>
      <c r="H49" s="1757"/>
      <c r="I49" s="1757"/>
      <c r="J49" s="1757"/>
      <c r="K49" s="1757"/>
      <c r="L49" s="1757"/>
    </row>
    <row r="50" spans="1:12" ht="11.6" x14ac:dyDescent="0.35">
      <c r="A50" s="2788" t="str">
        <f>"(*) unità equivalenti di tempo pieno di personale dipendente, in servizio al 31 dicembre dell’anno di rilevazione, con rapporto di lavoro a tempo indeterminato o determinato"</f>
        <v>(*) unità equivalenti di tempo pieno di personale dipendente, in servizio al 31 dicembre dell’anno di rilevazione, con rapporto di lavoro a tempo indeterminato o determinato</v>
      </c>
      <c r="B50" s="2788"/>
      <c r="C50" s="2788"/>
      <c r="D50" s="2788"/>
      <c r="E50" s="2788"/>
      <c r="F50" s="2788"/>
      <c r="G50" s="2788"/>
      <c r="H50" s="2788"/>
      <c r="I50" s="2788"/>
      <c r="J50" s="2788"/>
      <c r="K50" s="2788"/>
      <c r="L50" s="2788"/>
    </row>
    <row r="51" spans="1:12" ht="11.6" x14ac:dyDescent="0.35">
      <c r="A51" s="2789" t="str">
        <f>"(**) unità 'equivalenti di tempo pieno di personale che abbia prestato servizio nel corso dell'anno di rilevazione, con rapporto di lavoro diverso da dipendente "</f>
        <v xml:space="preserve">(**) unità 'equivalenti di tempo pieno di personale che abbia prestato servizio nel corso dell'anno di rilevazione, con rapporto di lavoro diverso da dipendente </v>
      </c>
      <c r="B51" s="2789"/>
      <c r="C51" s="2789"/>
      <c r="D51" s="2789"/>
      <c r="E51" s="2789"/>
      <c r="F51" s="2789"/>
      <c r="G51" s="2789"/>
      <c r="H51" s="2789"/>
      <c r="I51" s="2789"/>
      <c r="J51" s="2789"/>
      <c r="K51" s="2789"/>
      <c r="L51" s="2789"/>
    </row>
    <row r="52" spans="1:12" ht="10.75" thickBot="1" x14ac:dyDescent="0.4">
      <c r="A52" s="1815"/>
      <c r="B52" s="1816"/>
      <c r="C52" s="1816"/>
      <c r="D52" s="1756"/>
      <c r="E52" s="1817"/>
      <c r="F52" s="1817"/>
      <c r="G52" s="1817"/>
      <c r="H52" s="1817"/>
      <c r="I52" s="1817"/>
      <c r="J52" s="1817"/>
      <c r="K52" s="1817"/>
      <c r="L52" s="1817"/>
    </row>
    <row r="53" spans="1:12" ht="10.75" x14ac:dyDescent="0.35">
      <c r="A53" s="1773" t="s">
        <v>1843</v>
      </c>
      <c r="B53" s="1774" t="s">
        <v>1844</v>
      </c>
      <c r="C53" s="1845">
        <v>4</v>
      </c>
      <c r="D53" s="1857"/>
      <c r="E53" s="1759"/>
      <c r="F53" s="1760"/>
      <c r="G53" s="1761"/>
      <c r="H53" s="1760"/>
      <c r="I53" s="1761"/>
      <c r="J53" s="1762"/>
      <c r="K53" s="1763"/>
      <c r="L53" s="1763"/>
    </row>
    <row r="54" spans="1:12" ht="10.75" x14ac:dyDescent="0.35">
      <c r="A54" s="1775" t="s">
        <v>1845</v>
      </c>
      <c r="B54" s="1776" t="s">
        <v>1846</v>
      </c>
      <c r="C54" s="1845">
        <v>4</v>
      </c>
      <c r="D54" s="1829" t="str">
        <f>CONCATENATE(D$53)</f>
        <v/>
      </c>
      <c r="E54" s="1764"/>
      <c r="F54" s="1765"/>
      <c r="G54" s="1766"/>
      <c r="H54" s="1765"/>
      <c r="I54" s="1766"/>
      <c r="J54" s="1767"/>
      <c r="K54" s="1768"/>
      <c r="L54" s="1768"/>
    </row>
    <row r="55" spans="1:12" ht="10.75" x14ac:dyDescent="0.35">
      <c r="A55" s="1777" t="s">
        <v>1847</v>
      </c>
      <c r="B55" s="1776" t="s">
        <v>1848</v>
      </c>
      <c r="C55" s="1845">
        <v>4</v>
      </c>
      <c r="D55" s="1829" t="str">
        <f t="shared" ref="D55:D62" si="6">CONCATENATE(D$53)</f>
        <v/>
      </c>
      <c r="E55" s="1769"/>
      <c r="F55" s="1770"/>
      <c r="G55" s="1771"/>
      <c r="H55" s="1770"/>
      <c r="I55" s="1771"/>
      <c r="J55" s="1762"/>
      <c r="K55" s="1763"/>
      <c r="L55" s="1763"/>
    </row>
    <row r="56" spans="1:12" ht="10.75" x14ac:dyDescent="0.35">
      <c r="A56" s="1777" t="s">
        <v>1849</v>
      </c>
      <c r="B56" s="1776" t="s">
        <v>1850</v>
      </c>
      <c r="C56" s="1845">
        <v>4</v>
      </c>
      <c r="D56" s="1829" t="str">
        <f t="shared" si="6"/>
        <v/>
      </c>
      <c r="E56" s="1759"/>
      <c r="F56" s="1770"/>
      <c r="G56" s="1771"/>
      <c r="H56" s="1770"/>
      <c r="I56" s="1771"/>
      <c r="J56" s="1762"/>
      <c r="K56" s="1763"/>
      <c r="L56" s="1763"/>
    </row>
    <row r="57" spans="1:12" ht="10.75" x14ac:dyDescent="0.35">
      <c r="A57" s="1777" t="s">
        <v>825</v>
      </c>
      <c r="B57" s="1776" t="s">
        <v>1852</v>
      </c>
      <c r="C57" s="1845">
        <v>4</v>
      </c>
      <c r="D57" s="1829" t="str">
        <f t="shared" si="6"/>
        <v/>
      </c>
      <c r="E57" s="1759"/>
      <c r="F57" s="1770"/>
      <c r="G57" s="1771"/>
      <c r="H57" s="1770"/>
      <c r="I57" s="1771"/>
      <c r="J57" s="1762"/>
      <c r="K57" s="1763"/>
      <c r="L57" s="1763"/>
    </row>
    <row r="58" spans="1:12" ht="10.75" x14ac:dyDescent="0.35">
      <c r="A58" s="1777" t="s">
        <v>1853</v>
      </c>
      <c r="B58" s="1776" t="s">
        <v>1854</v>
      </c>
      <c r="C58" s="1845">
        <v>4</v>
      </c>
      <c r="D58" s="1829" t="str">
        <f t="shared" si="6"/>
        <v/>
      </c>
      <c r="E58" s="1759"/>
      <c r="F58" s="1770"/>
      <c r="G58" s="1771"/>
      <c r="H58" s="1770"/>
      <c r="I58" s="1771"/>
      <c r="J58" s="1762"/>
      <c r="K58" s="1763"/>
      <c r="L58" s="1763"/>
    </row>
    <row r="59" spans="1:12" ht="10.75" x14ac:dyDescent="0.35">
      <c r="A59" s="1777" t="s">
        <v>1855</v>
      </c>
      <c r="B59" s="1776" t="s">
        <v>1856</v>
      </c>
      <c r="C59" s="1845">
        <v>4</v>
      </c>
      <c r="D59" s="1829" t="str">
        <f t="shared" si="6"/>
        <v/>
      </c>
      <c r="E59" s="1759"/>
      <c r="F59" s="1770"/>
      <c r="G59" s="1771"/>
      <c r="H59" s="1770"/>
      <c r="I59" s="1771"/>
      <c r="J59" s="1762"/>
      <c r="K59" s="1763"/>
      <c r="L59" s="1763"/>
    </row>
    <row r="60" spans="1:12" ht="10.75" x14ac:dyDescent="0.35">
      <c r="A60" s="1777" t="s">
        <v>1857</v>
      </c>
      <c r="B60" s="1776" t="s">
        <v>1858</v>
      </c>
      <c r="C60" s="1845">
        <v>4</v>
      </c>
      <c r="D60" s="1829" t="str">
        <f t="shared" si="6"/>
        <v/>
      </c>
      <c r="E60" s="1759"/>
      <c r="F60" s="1770"/>
      <c r="G60" s="1771"/>
      <c r="H60" s="1770"/>
      <c r="I60" s="1771"/>
      <c r="J60" s="1762"/>
      <c r="K60" s="1763"/>
      <c r="L60" s="1763"/>
    </row>
    <row r="61" spans="1:12" ht="10.75" x14ac:dyDescent="0.35">
      <c r="A61" s="1777" t="s">
        <v>1859</v>
      </c>
      <c r="B61" s="1776" t="s">
        <v>1860</v>
      </c>
      <c r="C61" s="1845">
        <v>4</v>
      </c>
      <c r="D61" s="1829" t="str">
        <f t="shared" si="6"/>
        <v/>
      </c>
      <c r="E61" s="1759"/>
      <c r="F61" s="1770"/>
      <c r="G61" s="1771"/>
      <c r="H61" s="1770"/>
      <c r="I61" s="1771"/>
      <c r="J61" s="1762"/>
      <c r="K61" s="1763"/>
      <c r="L61" s="1763"/>
    </row>
    <row r="62" spans="1:12" ht="11.15" thickBot="1" x14ac:dyDescent="0.4">
      <c r="A62" s="1778" t="s">
        <v>1861</v>
      </c>
      <c r="B62" s="1779" t="s">
        <v>1862</v>
      </c>
      <c r="C62" s="1845">
        <v>4</v>
      </c>
      <c r="D62" s="1829" t="str">
        <f t="shared" si="6"/>
        <v/>
      </c>
      <c r="E62" s="1772"/>
      <c r="F62" s="1762"/>
      <c r="G62" s="1761"/>
      <c r="H62" s="1760"/>
      <c r="I62" s="1761"/>
      <c r="J62" s="1762"/>
      <c r="K62" s="1763"/>
      <c r="L62" s="1763"/>
    </row>
    <row r="63" spans="1:12" ht="10.75" thickBot="1" x14ac:dyDescent="0.4">
      <c r="A63" s="1780" t="s">
        <v>623</v>
      </c>
      <c r="B63" s="1781"/>
      <c r="C63" s="1781"/>
      <c r="D63" s="1782"/>
      <c r="E63" s="1783">
        <f t="shared" ref="E63:L63" si="7">SUM(E55:E62)+E53</f>
        <v>0</v>
      </c>
      <c r="F63" s="1784">
        <f t="shared" si="7"/>
        <v>0</v>
      </c>
      <c r="G63" s="1785">
        <f t="shared" si="7"/>
        <v>0</v>
      </c>
      <c r="H63" s="1786">
        <f t="shared" si="7"/>
        <v>0</v>
      </c>
      <c r="I63" s="1785">
        <f t="shared" si="7"/>
        <v>0</v>
      </c>
      <c r="J63" s="1786">
        <f t="shared" si="7"/>
        <v>0</v>
      </c>
      <c r="K63" s="1785">
        <f t="shared" si="7"/>
        <v>0</v>
      </c>
      <c r="L63" s="1786">
        <f t="shared" si="7"/>
        <v>0</v>
      </c>
    </row>
    <row r="64" spans="1:12" ht="10.3" x14ac:dyDescent="0.35">
      <c r="A64" s="1648"/>
      <c r="B64" s="1647"/>
      <c r="C64" s="1647"/>
      <c r="D64" s="1747"/>
      <c r="E64" s="1757"/>
      <c r="F64" s="1758"/>
      <c r="G64" s="1757"/>
      <c r="H64" s="1757"/>
      <c r="I64" s="1757"/>
      <c r="J64" s="1757"/>
      <c r="K64" s="1757"/>
      <c r="L64" s="1757"/>
    </row>
    <row r="65" spans="1:12" ht="11.6" x14ac:dyDescent="0.35">
      <c r="A65" s="2788" t="str">
        <f>"(*) unità equivalenti di tempo pieno di personale dipendente, in servizio al 31 dicembre dell’anno di rilevazione, con rapporto di lavoro a tempo indeterminato o determinato"</f>
        <v>(*) unità equivalenti di tempo pieno di personale dipendente, in servizio al 31 dicembre dell’anno di rilevazione, con rapporto di lavoro a tempo indeterminato o determinato</v>
      </c>
      <c r="B65" s="2788"/>
      <c r="C65" s="2788"/>
      <c r="D65" s="2788"/>
      <c r="E65" s="2788"/>
      <c r="F65" s="2788"/>
      <c r="G65" s="2788"/>
      <c r="H65" s="2788"/>
      <c r="I65" s="2788"/>
      <c r="J65" s="2788"/>
      <c r="K65" s="2788"/>
      <c r="L65" s="2788"/>
    </row>
    <row r="66" spans="1:12" ht="11.6" x14ac:dyDescent="0.35">
      <c r="A66" s="2789" t="str">
        <f>"(**) unità 'equivalenti di tempo pieno di personale che abbia prestato servizio nel corso dell'anno di rilevazione, con rapporto di lavoro diverso da dipendente "</f>
        <v xml:space="preserve">(**) unità 'equivalenti di tempo pieno di personale che abbia prestato servizio nel corso dell'anno di rilevazione, con rapporto di lavoro diverso da dipendente </v>
      </c>
      <c r="B66" s="2789"/>
      <c r="C66" s="2789"/>
      <c r="D66" s="2789"/>
      <c r="E66" s="2789"/>
      <c r="F66" s="2789"/>
      <c r="G66" s="2789"/>
      <c r="H66" s="2789"/>
      <c r="I66" s="2789"/>
      <c r="J66" s="2789"/>
      <c r="K66" s="2789"/>
      <c r="L66" s="2789"/>
    </row>
    <row r="67" spans="1:12" ht="10.75" thickBot="1" x14ac:dyDescent="0.4">
      <c r="A67" s="1815"/>
      <c r="B67" s="1816"/>
      <c r="C67" s="1816"/>
      <c r="D67" s="1756"/>
      <c r="E67" s="1817"/>
      <c r="F67" s="1817"/>
      <c r="G67" s="1817"/>
      <c r="H67" s="1817"/>
      <c r="I67" s="1817"/>
      <c r="J67" s="1817"/>
      <c r="K67" s="1817"/>
      <c r="L67" s="1817"/>
    </row>
    <row r="68" spans="1:12" ht="10.75" x14ac:dyDescent="0.35">
      <c r="A68" s="1787" t="s">
        <v>1843</v>
      </c>
      <c r="B68" s="1788" t="s">
        <v>1844</v>
      </c>
      <c r="C68" s="1846">
        <v>5</v>
      </c>
      <c r="D68" s="1858"/>
      <c r="E68" s="1796"/>
      <c r="F68" s="1797"/>
      <c r="G68" s="1798"/>
      <c r="H68" s="1797"/>
      <c r="I68" s="1798"/>
      <c r="J68" s="1799"/>
      <c r="K68" s="1800"/>
      <c r="L68" s="1800"/>
    </row>
    <row r="69" spans="1:12" ht="10.75" x14ac:dyDescent="0.35">
      <c r="A69" s="1789" t="s">
        <v>1845</v>
      </c>
      <c r="B69" s="1790" t="s">
        <v>1846</v>
      </c>
      <c r="C69" s="1846">
        <v>5</v>
      </c>
      <c r="D69" s="1829" t="str">
        <f>CONCATENATE(D$68)</f>
        <v/>
      </c>
      <c r="E69" s="1801"/>
      <c r="F69" s="1802"/>
      <c r="G69" s="1803"/>
      <c r="H69" s="1802"/>
      <c r="I69" s="1803"/>
      <c r="J69" s="1804"/>
      <c r="K69" s="1805"/>
      <c r="L69" s="1805"/>
    </row>
    <row r="70" spans="1:12" ht="10.75" x14ac:dyDescent="0.35">
      <c r="A70" s="1791" t="s">
        <v>1847</v>
      </c>
      <c r="B70" s="1790" t="s">
        <v>1848</v>
      </c>
      <c r="C70" s="1846">
        <v>5</v>
      </c>
      <c r="D70" s="1829" t="str">
        <f t="shared" ref="D70:D77" si="8">CONCATENATE(D$68)</f>
        <v/>
      </c>
      <c r="E70" s="1806"/>
      <c r="F70" s="1807"/>
      <c r="G70" s="1808"/>
      <c r="H70" s="1807"/>
      <c r="I70" s="1808"/>
      <c r="J70" s="1799"/>
      <c r="K70" s="1800"/>
      <c r="L70" s="1800"/>
    </row>
    <row r="71" spans="1:12" ht="10.75" x14ac:dyDescent="0.35">
      <c r="A71" s="1791" t="s">
        <v>1849</v>
      </c>
      <c r="B71" s="1790" t="s">
        <v>1850</v>
      </c>
      <c r="C71" s="1846">
        <v>5</v>
      </c>
      <c r="D71" s="1829" t="str">
        <f t="shared" si="8"/>
        <v/>
      </c>
      <c r="E71" s="1796"/>
      <c r="F71" s="1807"/>
      <c r="G71" s="1808"/>
      <c r="H71" s="1807"/>
      <c r="I71" s="1808"/>
      <c r="J71" s="1799"/>
      <c r="K71" s="1800"/>
      <c r="L71" s="1800"/>
    </row>
    <row r="72" spans="1:12" ht="10.75" x14ac:dyDescent="0.35">
      <c r="A72" s="1791" t="s">
        <v>825</v>
      </c>
      <c r="B72" s="1790" t="s">
        <v>1852</v>
      </c>
      <c r="C72" s="1846">
        <v>5</v>
      </c>
      <c r="D72" s="1829" t="str">
        <f t="shared" si="8"/>
        <v/>
      </c>
      <c r="E72" s="1796"/>
      <c r="F72" s="1807"/>
      <c r="G72" s="1808"/>
      <c r="H72" s="1807"/>
      <c r="I72" s="1808"/>
      <c r="J72" s="1799"/>
      <c r="K72" s="1800"/>
      <c r="L72" s="1800"/>
    </row>
    <row r="73" spans="1:12" ht="10.75" x14ac:dyDescent="0.35">
      <c r="A73" s="1791" t="s">
        <v>1853</v>
      </c>
      <c r="B73" s="1790" t="s">
        <v>1854</v>
      </c>
      <c r="C73" s="1846">
        <v>5</v>
      </c>
      <c r="D73" s="1829" t="str">
        <f t="shared" si="8"/>
        <v/>
      </c>
      <c r="E73" s="1796"/>
      <c r="F73" s="1807"/>
      <c r="G73" s="1808"/>
      <c r="H73" s="1807"/>
      <c r="I73" s="1808"/>
      <c r="J73" s="1799"/>
      <c r="K73" s="1800"/>
      <c r="L73" s="1800"/>
    </row>
    <row r="74" spans="1:12" ht="10.75" x14ac:dyDescent="0.35">
      <c r="A74" s="1791" t="s">
        <v>1855</v>
      </c>
      <c r="B74" s="1790" t="s">
        <v>1856</v>
      </c>
      <c r="C74" s="1846">
        <v>5</v>
      </c>
      <c r="D74" s="1829" t="str">
        <f t="shared" si="8"/>
        <v/>
      </c>
      <c r="E74" s="1796"/>
      <c r="F74" s="1807"/>
      <c r="G74" s="1808"/>
      <c r="H74" s="1807"/>
      <c r="I74" s="1808"/>
      <c r="J74" s="1799"/>
      <c r="K74" s="1800"/>
      <c r="L74" s="1800"/>
    </row>
    <row r="75" spans="1:12" ht="10.75" x14ac:dyDescent="0.35">
      <c r="A75" s="1791" t="s">
        <v>1857</v>
      </c>
      <c r="B75" s="1790" t="s">
        <v>1858</v>
      </c>
      <c r="C75" s="1846">
        <v>5</v>
      </c>
      <c r="D75" s="1829" t="str">
        <f t="shared" si="8"/>
        <v/>
      </c>
      <c r="E75" s="1796"/>
      <c r="F75" s="1807"/>
      <c r="G75" s="1808"/>
      <c r="H75" s="1807"/>
      <c r="I75" s="1808"/>
      <c r="J75" s="1799"/>
      <c r="K75" s="1800"/>
      <c r="L75" s="1800"/>
    </row>
    <row r="76" spans="1:12" ht="10.75" x14ac:dyDescent="0.35">
      <c r="A76" s="1791" t="s">
        <v>1859</v>
      </c>
      <c r="B76" s="1790" t="s">
        <v>1860</v>
      </c>
      <c r="C76" s="1846">
        <v>5</v>
      </c>
      <c r="D76" s="1829" t="str">
        <f t="shared" si="8"/>
        <v/>
      </c>
      <c r="E76" s="1796"/>
      <c r="F76" s="1807"/>
      <c r="G76" s="1808"/>
      <c r="H76" s="1807"/>
      <c r="I76" s="1808"/>
      <c r="J76" s="1799"/>
      <c r="K76" s="1800"/>
      <c r="L76" s="1800"/>
    </row>
    <row r="77" spans="1:12" ht="11.15" thickBot="1" x14ac:dyDescent="0.4">
      <c r="A77" s="1792" t="s">
        <v>1861</v>
      </c>
      <c r="B77" s="1793" t="s">
        <v>1862</v>
      </c>
      <c r="C77" s="1846">
        <v>5</v>
      </c>
      <c r="D77" s="1829" t="str">
        <f t="shared" si="8"/>
        <v/>
      </c>
      <c r="E77" s="1809"/>
      <c r="F77" s="1799"/>
      <c r="G77" s="1798"/>
      <c r="H77" s="1797"/>
      <c r="I77" s="1798"/>
      <c r="J77" s="1799"/>
      <c r="K77" s="1800"/>
      <c r="L77" s="1800"/>
    </row>
    <row r="78" spans="1:12" ht="10.75" thickBot="1" x14ac:dyDescent="0.4">
      <c r="A78" s="1794" t="s">
        <v>623</v>
      </c>
      <c r="B78" s="1795"/>
      <c r="C78" s="1795"/>
      <c r="D78" s="1814"/>
      <c r="E78" s="1810">
        <f t="shared" ref="E78:L78" si="9">SUM(E70:E77)+E68</f>
        <v>0</v>
      </c>
      <c r="F78" s="1811">
        <f t="shared" si="9"/>
        <v>0</v>
      </c>
      <c r="G78" s="1812">
        <f t="shared" si="9"/>
        <v>0</v>
      </c>
      <c r="H78" s="1813">
        <f t="shared" si="9"/>
        <v>0</v>
      </c>
      <c r="I78" s="1812">
        <f t="shared" si="9"/>
        <v>0</v>
      </c>
      <c r="J78" s="1813">
        <f t="shared" si="9"/>
        <v>0</v>
      </c>
      <c r="K78" s="1812">
        <f t="shared" si="9"/>
        <v>0</v>
      </c>
      <c r="L78" s="1813">
        <f t="shared" si="9"/>
        <v>0</v>
      </c>
    </row>
    <row r="79" spans="1:12" ht="10.3" x14ac:dyDescent="0.35">
      <c r="A79" s="1648"/>
      <c r="B79" s="1647"/>
      <c r="C79" s="1647"/>
      <c r="D79" s="1747"/>
      <c r="E79" s="1757"/>
      <c r="F79" s="1758"/>
      <c r="G79" s="1757"/>
      <c r="H79" s="1757"/>
      <c r="I79" s="1757"/>
      <c r="J79" s="1757"/>
      <c r="K79" s="1757"/>
      <c r="L79" s="1757"/>
    </row>
    <row r="80" spans="1:12" ht="11.6" x14ac:dyDescent="0.35">
      <c r="A80" s="2788" t="str">
        <f>"(*) unità equivalenti di tempo pieno di personale dipendente, in servizio al 31 dicembre dell’anno di rilevazione, con rapporto di lavoro a tempo indeterminato o determinato"</f>
        <v>(*) unità equivalenti di tempo pieno di personale dipendente, in servizio al 31 dicembre dell’anno di rilevazione, con rapporto di lavoro a tempo indeterminato o determinato</v>
      </c>
      <c r="B80" s="2788"/>
      <c r="C80" s="2788"/>
      <c r="D80" s="2788"/>
      <c r="E80" s="2788"/>
      <c r="F80" s="2788"/>
      <c r="G80" s="2788"/>
      <c r="H80" s="2788"/>
      <c r="I80" s="2788"/>
      <c r="J80" s="2788"/>
      <c r="K80" s="2788"/>
      <c r="L80" s="2788"/>
    </row>
    <row r="81" spans="1:12" ht="11.6" x14ac:dyDescent="0.35">
      <c r="A81" s="2789" t="str">
        <f>"(**) unità 'equivalenti di tempo pieno di personale che abbia prestato servizio nel corso dell'anno di rilevazione, con rapporto di lavoro diverso da dipendente "</f>
        <v xml:space="preserve">(**) unità 'equivalenti di tempo pieno di personale che abbia prestato servizio nel corso dell'anno di rilevazione, con rapporto di lavoro diverso da dipendente </v>
      </c>
      <c r="B81" s="2789"/>
      <c r="C81" s="2789"/>
      <c r="D81" s="2789"/>
      <c r="E81" s="2789"/>
      <c r="F81" s="2789"/>
      <c r="G81" s="2789"/>
      <c r="H81" s="2789"/>
      <c r="I81" s="2789"/>
      <c r="J81" s="2789"/>
      <c r="K81" s="2789"/>
      <c r="L81" s="2789"/>
    </row>
    <row r="82" spans="1:12" ht="10.75" thickBot="1" x14ac:dyDescent="0.4">
      <c r="A82" s="1815"/>
      <c r="B82" s="1816"/>
      <c r="C82" s="1816"/>
      <c r="D82" s="1756"/>
      <c r="E82" s="1817"/>
      <c r="F82" s="1817"/>
      <c r="G82" s="1817"/>
      <c r="H82" s="1817"/>
      <c r="I82" s="1817"/>
      <c r="J82" s="1817"/>
      <c r="K82" s="1817"/>
      <c r="L82" s="1817"/>
    </row>
    <row r="83" spans="1:12" ht="10.75" x14ac:dyDescent="0.35">
      <c r="A83" s="1773" t="s">
        <v>1843</v>
      </c>
      <c r="B83" s="1774" t="s">
        <v>1844</v>
      </c>
      <c r="C83" s="1845">
        <v>6</v>
      </c>
      <c r="D83" s="1857"/>
      <c r="E83" s="1759"/>
      <c r="F83" s="1760"/>
      <c r="G83" s="1761"/>
      <c r="H83" s="1760"/>
      <c r="I83" s="1761"/>
      <c r="J83" s="1762"/>
      <c r="K83" s="1763"/>
      <c r="L83" s="1763"/>
    </row>
    <row r="84" spans="1:12" ht="10.75" x14ac:dyDescent="0.35">
      <c r="A84" s="1775" t="s">
        <v>1845</v>
      </c>
      <c r="B84" s="1776" t="s">
        <v>1846</v>
      </c>
      <c r="C84" s="1845">
        <v>6</v>
      </c>
      <c r="D84" s="1829" t="str">
        <f>CONCATENATE(D$83)</f>
        <v/>
      </c>
      <c r="E84" s="1764"/>
      <c r="F84" s="1765"/>
      <c r="G84" s="1766"/>
      <c r="H84" s="1765"/>
      <c r="I84" s="1766"/>
      <c r="J84" s="1767"/>
      <c r="K84" s="1768"/>
      <c r="L84" s="1768"/>
    </row>
    <row r="85" spans="1:12" ht="10.75" x14ac:dyDescent="0.35">
      <c r="A85" s="1777" t="s">
        <v>1847</v>
      </c>
      <c r="B85" s="1776" t="s">
        <v>1848</v>
      </c>
      <c r="C85" s="1845">
        <v>6</v>
      </c>
      <c r="D85" s="1829" t="str">
        <f t="shared" ref="D85:D92" si="10">CONCATENATE(D$83)</f>
        <v/>
      </c>
      <c r="E85" s="1769"/>
      <c r="F85" s="1770"/>
      <c r="G85" s="1771"/>
      <c r="H85" s="1770"/>
      <c r="I85" s="1771"/>
      <c r="J85" s="1762"/>
      <c r="K85" s="1763"/>
      <c r="L85" s="1763"/>
    </row>
    <row r="86" spans="1:12" ht="10.75" x14ac:dyDescent="0.35">
      <c r="A86" s="1777" t="s">
        <v>1849</v>
      </c>
      <c r="B86" s="1776" t="s">
        <v>1850</v>
      </c>
      <c r="C86" s="1845">
        <v>6</v>
      </c>
      <c r="D86" s="1829" t="str">
        <f t="shared" si="10"/>
        <v/>
      </c>
      <c r="E86" s="1759"/>
      <c r="F86" s="1770"/>
      <c r="G86" s="1771"/>
      <c r="H86" s="1770"/>
      <c r="I86" s="1771"/>
      <c r="J86" s="1762"/>
      <c r="K86" s="1763"/>
      <c r="L86" s="1763"/>
    </row>
    <row r="87" spans="1:12" ht="10.75" x14ac:dyDescent="0.35">
      <c r="A87" s="1777" t="s">
        <v>825</v>
      </c>
      <c r="B87" s="1776" t="s">
        <v>1852</v>
      </c>
      <c r="C87" s="1845">
        <v>6</v>
      </c>
      <c r="D87" s="1829" t="str">
        <f t="shared" si="10"/>
        <v/>
      </c>
      <c r="E87" s="1759"/>
      <c r="F87" s="1770"/>
      <c r="G87" s="1771"/>
      <c r="H87" s="1770"/>
      <c r="I87" s="1771"/>
      <c r="J87" s="1762"/>
      <c r="K87" s="1763"/>
      <c r="L87" s="1763"/>
    </row>
    <row r="88" spans="1:12" ht="10.75" x14ac:dyDescent="0.35">
      <c r="A88" s="1777" t="s">
        <v>1853</v>
      </c>
      <c r="B88" s="1776" t="s">
        <v>1854</v>
      </c>
      <c r="C88" s="1845">
        <v>6</v>
      </c>
      <c r="D88" s="1829" t="str">
        <f t="shared" si="10"/>
        <v/>
      </c>
      <c r="E88" s="1759"/>
      <c r="F88" s="1770"/>
      <c r="G88" s="1771"/>
      <c r="H88" s="1770"/>
      <c r="I88" s="1771"/>
      <c r="J88" s="1762"/>
      <c r="K88" s="1763"/>
      <c r="L88" s="1763"/>
    </row>
    <row r="89" spans="1:12" ht="10.75" x14ac:dyDescent="0.35">
      <c r="A89" s="1777" t="s">
        <v>1855</v>
      </c>
      <c r="B89" s="1776" t="s">
        <v>1856</v>
      </c>
      <c r="C89" s="1845">
        <v>6</v>
      </c>
      <c r="D89" s="1829" t="str">
        <f t="shared" si="10"/>
        <v/>
      </c>
      <c r="E89" s="1759"/>
      <c r="F89" s="1770"/>
      <c r="G89" s="1771"/>
      <c r="H89" s="1770"/>
      <c r="I89" s="1771"/>
      <c r="J89" s="1762"/>
      <c r="K89" s="1763"/>
      <c r="L89" s="1763"/>
    </row>
    <row r="90" spans="1:12" ht="10.75" x14ac:dyDescent="0.35">
      <c r="A90" s="1777" t="s">
        <v>1857</v>
      </c>
      <c r="B90" s="1776" t="s">
        <v>1858</v>
      </c>
      <c r="C90" s="1845">
        <v>6</v>
      </c>
      <c r="D90" s="1829" t="str">
        <f t="shared" si="10"/>
        <v/>
      </c>
      <c r="E90" s="1759"/>
      <c r="F90" s="1770"/>
      <c r="G90" s="1771"/>
      <c r="H90" s="1770"/>
      <c r="I90" s="1771"/>
      <c r="J90" s="1762"/>
      <c r="K90" s="1763"/>
      <c r="L90" s="1763"/>
    </row>
    <row r="91" spans="1:12" ht="10.75" x14ac:dyDescent="0.35">
      <c r="A91" s="1777" t="s">
        <v>1859</v>
      </c>
      <c r="B91" s="1776" t="s">
        <v>1860</v>
      </c>
      <c r="C91" s="1845">
        <v>6</v>
      </c>
      <c r="D91" s="1829" t="str">
        <f t="shared" si="10"/>
        <v/>
      </c>
      <c r="E91" s="1759"/>
      <c r="F91" s="1770"/>
      <c r="G91" s="1771"/>
      <c r="H91" s="1770"/>
      <c r="I91" s="1771"/>
      <c r="J91" s="1762"/>
      <c r="K91" s="1763"/>
      <c r="L91" s="1763"/>
    </row>
    <row r="92" spans="1:12" ht="11.15" thickBot="1" x14ac:dyDescent="0.4">
      <c r="A92" s="1778" t="s">
        <v>1861</v>
      </c>
      <c r="B92" s="1779" t="s">
        <v>1862</v>
      </c>
      <c r="C92" s="1845">
        <v>6</v>
      </c>
      <c r="D92" s="1829" t="str">
        <f t="shared" si="10"/>
        <v/>
      </c>
      <c r="E92" s="1772"/>
      <c r="F92" s="1762"/>
      <c r="G92" s="1761"/>
      <c r="H92" s="1760"/>
      <c r="I92" s="1761"/>
      <c r="J92" s="1762"/>
      <c r="K92" s="1763"/>
      <c r="L92" s="1763"/>
    </row>
    <row r="93" spans="1:12" ht="10.75" thickBot="1" x14ac:dyDescent="0.4">
      <c r="A93" s="1780" t="s">
        <v>623</v>
      </c>
      <c r="B93" s="1781"/>
      <c r="C93" s="1781"/>
      <c r="D93" s="1782"/>
      <c r="E93" s="1783">
        <f t="shared" ref="E93:L93" si="11">SUM(E85:E92)+E83</f>
        <v>0</v>
      </c>
      <c r="F93" s="1784">
        <f t="shared" si="11"/>
        <v>0</v>
      </c>
      <c r="G93" s="1785">
        <f t="shared" si="11"/>
        <v>0</v>
      </c>
      <c r="H93" s="1786">
        <f t="shared" si="11"/>
        <v>0</v>
      </c>
      <c r="I93" s="1785">
        <f t="shared" si="11"/>
        <v>0</v>
      </c>
      <c r="J93" s="1786">
        <f t="shared" si="11"/>
        <v>0</v>
      </c>
      <c r="K93" s="1785">
        <f t="shared" si="11"/>
        <v>0</v>
      </c>
      <c r="L93" s="1786">
        <f t="shared" si="11"/>
        <v>0</v>
      </c>
    </row>
    <row r="94" spans="1:12" ht="10.3" x14ac:dyDescent="0.35">
      <c r="A94" s="1648"/>
      <c r="B94" s="1647"/>
      <c r="C94" s="1647"/>
      <c r="D94" s="1747"/>
      <c r="E94" s="1757"/>
      <c r="F94" s="1758"/>
      <c r="G94" s="1757"/>
      <c r="H94" s="1757"/>
      <c r="I94" s="1757"/>
      <c r="J94" s="1757"/>
      <c r="K94" s="1757"/>
      <c r="L94" s="1757"/>
    </row>
    <row r="95" spans="1:12" ht="11.6" x14ac:dyDescent="0.35">
      <c r="A95" s="2788" t="str">
        <f>"(*) unità equivalenti di tempo pieno di personale dipendente, in servizio al 31 dicembre dell’anno di rilevazione, con rapporto di lavoro a tempo indeterminato o determinato"</f>
        <v>(*) unità equivalenti di tempo pieno di personale dipendente, in servizio al 31 dicembre dell’anno di rilevazione, con rapporto di lavoro a tempo indeterminato o determinato</v>
      </c>
      <c r="B95" s="2788"/>
      <c r="C95" s="2788"/>
      <c r="D95" s="2788"/>
      <c r="E95" s="2788"/>
      <c r="F95" s="2788"/>
      <c r="G95" s="2788"/>
      <c r="H95" s="2788"/>
      <c r="I95" s="2788"/>
      <c r="J95" s="2788"/>
      <c r="K95" s="2788"/>
      <c r="L95" s="2788"/>
    </row>
    <row r="96" spans="1:12" ht="11.6" x14ac:dyDescent="0.35">
      <c r="A96" s="2789" t="str">
        <f>"(**) unità 'equivalenti di tempo pieno di personale che abbia prestato servizio nel corso dell'anno di rilevazione, con rapporto di lavoro diverso da dipendente "</f>
        <v xml:space="preserve">(**) unità 'equivalenti di tempo pieno di personale che abbia prestato servizio nel corso dell'anno di rilevazione, con rapporto di lavoro diverso da dipendente </v>
      </c>
      <c r="B96" s="2789"/>
      <c r="C96" s="2789"/>
      <c r="D96" s="2789"/>
      <c r="E96" s="2789"/>
      <c r="F96" s="2789"/>
      <c r="G96" s="2789"/>
      <c r="H96" s="2789"/>
      <c r="I96" s="2789"/>
      <c r="J96" s="2789"/>
      <c r="K96" s="2789"/>
      <c r="L96" s="2789"/>
    </row>
    <row r="97" spans="1:12" ht="10.75" thickBot="1" x14ac:dyDescent="0.4">
      <c r="D97" s="1747"/>
    </row>
    <row r="98" spans="1:12" ht="10.75" x14ac:dyDescent="0.35">
      <c r="A98" s="1818" t="s">
        <v>1843</v>
      </c>
      <c r="B98" s="1819" t="s">
        <v>1844</v>
      </c>
      <c r="C98" s="1848">
        <v>7</v>
      </c>
      <c r="D98" s="1856"/>
      <c r="E98" s="1820"/>
      <c r="F98" s="1821"/>
      <c r="G98" s="1822"/>
      <c r="H98" s="1821"/>
      <c r="I98" s="1822"/>
      <c r="J98" s="1823"/>
      <c r="K98" s="1824"/>
      <c r="L98" s="1824"/>
    </row>
    <row r="99" spans="1:12" ht="10.75" x14ac:dyDescent="0.35">
      <c r="A99" s="1789" t="s">
        <v>1845</v>
      </c>
      <c r="B99" s="1790" t="s">
        <v>1846</v>
      </c>
      <c r="C99" s="1846">
        <v>7</v>
      </c>
      <c r="D99" s="1829" t="str">
        <f>CONCATENATE(D$98)</f>
        <v/>
      </c>
      <c r="E99" s="1801"/>
      <c r="F99" s="1802"/>
      <c r="G99" s="1803"/>
      <c r="H99" s="1802"/>
      <c r="I99" s="1803"/>
      <c r="J99" s="1804"/>
      <c r="K99" s="1805"/>
      <c r="L99" s="1805"/>
    </row>
    <row r="100" spans="1:12" ht="10.75" x14ac:dyDescent="0.35">
      <c r="A100" s="1791" t="s">
        <v>1847</v>
      </c>
      <c r="B100" s="1790" t="s">
        <v>1848</v>
      </c>
      <c r="C100" s="1850">
        <v>7</v>
      </c>
      <c r="D100" s="1829" t="str">
        <f t="shared" ref="D100:D107" si="12">CONCATENATE(D$98)</f>
        <v/>
      </c>
      <c r="E100" s="1806"/>
      <c r="F100" s="1807"/>
      <c r="G100" s="1808"/>
      <c r="H100" s="1807"/>
      <c r="I100" s="1808"/>
      <c r="J100" s="1799"/>
      <c r="K100" s="1800"/>
      <c r="L100" s="1800"/>
    </row>
    <row r="101" spans="1:12" ht="10.75" x14ac:dyDescent="0.35">
      <c r="A101" s="1791" t="s">
        <v>1849</v>
      </c>
      <c r="B101" s="1790" t="s">
        <v>1850</v>
      </c>
      <c r="C101" s="1846">
        <v>7</v>
      </c>
      <c r="D101" s="1829" t="str">
        <f t="shared" si="12"/>
        <v/>
      </c>
      <c r="E101" s="1796"/>
      <c r="F101" s="1807"/>
      <c r="G101" s="1808"/>
      <c r="H101" s="1807"/>
      <c r="I101" s="1808"/>
      <c r="J101" s="1799"/>
      <c r="K101" s="1800"/>
      <c r="L101" s="1800"/>
    </row>
    <row r="102" spans="1:12" ht="10.75" x14ac:dyDescent="0.35">
      <c r="A102" s="1791" t="s">
        <v>825</v>
      </c>
      <c r="B102" s="1790" t="s">
        <v>1852</v>
      </c>
      <c r="C102" s="1850">
        <v>7</v>
      </c>
      <c r="D102" s="1829" t="str">
        <f t="shared" si="12"/>
        <v/>
      </c>
      <c r="E102" s="1796"/>
      <c r="F102" s="1807"/>
      <c r="G102" s="1808"/>
      <c r="H102" s="1807"/>
      <c r="I102" s="1808"/>
      <c r="J102" s="1799"/>
      <c r="K102" s="1800"/>
      <c r="L102" s="1800"/>
    </row>
    <row r="103" spans="1:12" ht="10.75" x14ac:dyDescent="0.35">
      <c r="A103" s="1791" t="s">
        <v>1853</v>
      </c>
      <c r="B103" s="1790" t="s">
        <v>1854</v>
      </c>
      <c r="C103" s="1850">
        <v>7</v>
      </c>
      <c r="D103" s="1829" t="str">
        <f t="shared" si="12"/>
        <v/>
      </c>
      <c r="E103" s="1796"/>
      <c r="F103" s="1807"/>
      <c r="G103" s="1808"/>
      <c r="H103" s="1807"/>
      <c r="I103" s="1808"/>
      <c r="J103" s="1799"/>
      <c r="K103" s="1800"/>
      <c r="L103" s="1800"/>
    </row>
    <row r="104" spans="1:12" ht="10.75" x14ac:dyDescent="0.35">
      <c r="A104" s="1791" t="s">
        <v>1855</v>
      </c>
      <c r="B104" s="1790" t="s">
        <v>1856</v>
      </c>
      <c r="C104" s="1850">
        <v>7</v>
      </c>
      <c r="D104" s="1829" t="str">
        <f t="shared" si="12"/>
        <v/>
      </c>
      <c r="E104" s="1796"/>
      <c r="F104" s="1807"/>
      <c r="G104" s="1808"/>
      <c r="H104" s="1807"/>
      <c r="I104" s="1808"/>
      <c r="J104" s="1799"/>
      <c r="K104" s="1800"/>
      <c r="L104" s="1800"/>
    </row>
    <row r="105" spans="1:12" ht="10.75" x14ac:dyDescent="0.35">
      <c r="A105" s="1791" t="s">
        <v>1857</v>
      </c>
      <c r="B105" s="1790" t="s">
        <v>1858</v>
      </c>
      <c r="C105" s="1850">
        <v>7</v>
      </c>
      <c r="D105" s="1829" t="str">
        <f t="shared" si="12"/>
        <v/>
      </c>
      <c r="E105" s="1796"/>
      <c r="F105" s="1807"/>
      <c r="G105" s="1808"/>
      <c r="H105" s="1807"/>
      <c r="I105" s="1808"/>
      <c r="J105" s="1799"/>
      <c r="K105" s="1800"/>
      <c r="L105" s="1800"/>
    </row>
    <row r="106" spans="1:12" ht="10.75" x14ac:dyDescent="0.35">
      <c r="A106" s="1791" t="s">
        <v>1859</v>
      </c>
      <c r="B106" s="1790" t="s">
        <v>1860</v>
      </c>
      <c r="C106" s="1850">
        <v>7</v>
      </c>
      <c r="D106" s="1829" t="str">
        <f t="shared" si="12"/>
        <v/>
      </c>
      <c r="E106" s="1796"/>
      <c r="F106" s="1807"/>
      <c r="G106" s="1808"/>
      <c r="H106" s="1807"/>
      <c r="I106" s="1808"/>
      <c r="J106" s="1799"/>
      <c r="K106" s="1800"/>
      <c r="L106" s="1800"/>
    </row>
    <row r="107" spans="1:12" ht="11.15" thickBot="1" x14ac:dyDescent="0.4">
      <c r="A107" s="1792" t="s">
        <v>1861</v>
      </c>
      <c r="B107" s="1793" t="s">
        <v>1862</v>
      </c>
      <c r="C107" s="1849">
        <v>7</v>
      </c>
      <c r="D107" s="1829" t="str">
        <f t="shared" si="12"/>
        <v/>
      </c>
      <c r="E107" s="1809"/>
      <c r="F107" s="1799"/>
      <c r="G107" s="1798"/>
      <c r="H107" s="1797"/>
      <c r="I107" s="1798"/>
      <c r="J107" s="1799"/>
      <c r="K107" s="1800"/>
      <c r="L107" s="1800"/>
    </row>
    <row r="108" spans="1:12" ht="10.75" thickBot="1" x14ac:dyDescent="0.4">
      <c r="A108" s="1794" t="s">
        <v>623</v>
      </c>
      <c r="B108" s="1795"/>
      <c r="C108" s="1795"/>
      <c r="D108" s="1814"/>
      <c r="E108" s="1810">
        <f t="shared" ref="E108:L108" si="13">SUM(E100:E107)+E98</f>
        <v>0</v>
      </c>
      <c r="F108" s="1811">
        <f t="shared" si="13"/>
        <v>0</v>
      </c>
      <c r="G108" s="1812">
        <f t="shared" si="13"/>
        <v>0</v>
      </c>
      <c r="H108" s="1813">
        <f t="shared" si="13"/>
        <v>0</v>
      </c>
      <c r="I108" s="1812">
        <f t="shared" si="13"/>
        <v>0</v>
      </c>
      <c r="J108" s="1813">
        <f t="shared" si="13"/>
        <v>0</v>
      </c>
      <c r="K108" s="1812">
        <f t="shared" si="13"/>
        <v>0</v>
      </c>
      <c r="L108" s="1813">
        <f t="shared" si="13"/>
        <v>0</v>
      </c>
    </row>
    <row r="109" spans="1:12" ht="10.3" x14ac:dyDescent="0.35">
      <c r="A109" s="1825"/>
      <c r="B109" s="1647"/>
      <c r="C109" s="1647"/>
      <c r="D109" s="1747"/>
      <c r="E109" s="1757"/>
      <c r="F109" s="1758"/>
      <c r="G109" s="1757"/>
      <c r="H109" s="1757"/>
      <c r="I109" s="1757"/>
      <c r="J109" s="1757"/>
      <c r="K109" s="1757"/>
      <c r="L109" s="1826"/>
    </row>
    <row r="110" spans="1:12" ht="11.6" x14ac:dyDescent="0.35">
      <c r="A110" s="2790" t="str">
        <f>"(*) unità equivalenti di tempo pieno di personale dipendente, in servizio al 31 dicembre dell’anno di rilevazione, con rapporto di lavoro a tempo indeterminato o determinato"</f>
        <v>(*) unità equivalenti di tempo pieno di personale dipendente, in servizio al 31 dicembre dell’anno di rilevazione, con rapporto di lavoro a tempo indeterminato o determinato</v>
      </c>
      <c r="B110" s="2788"/>
      <c r="C110" s="2788"/>
      <c r="D110" s="2788"/>
      <c r="E110" s="2788"/>
      <c r="F110" s="2788"/>
      <c r="G110" s="2788"/>
      <c r="H110" s="2788"/>
      <c r="I110" s="2788"/>
      <c r="J110" s="2788"/>
      <c r="K110" s="2788"/>
      <c r="L110" s="2791"/>
    </row>
    <row r="111" spans="1:12" ht="11.6" x14ac:dyDescent="0.35">
      <c r="A111" s="2790" t="str">
        <f>"(**) unità 'equivalenti di tempo pieno di personale che abbia prestato servizio nel corso dell'anno di rilevazione, con rapporto di lavoro diverso da dipendente "</f>
        <v xml:space="preserve">(**) unità 'equivalenti di tempo pieno di personale che abbia prestato servizio nel corso dell'anno di rilevazione, con rapporto di lavoro diverso da dipendente </v>
      </c>
      <c r="B111" s="2788"/>
      <c r="C111" s="2788"/>
      <c r="D111" s="2788"/>
      <c r="E111" s="2788"/>
      <c r="F111" s="2788"/>
      <c r="G111" s="2788"/>
      <c r="H111" s="2788"/>
      <c r="I111" s="2788"/>
      <c r="J111" s="2788"/>
      <c r="K111" s="2788"/>
      <c r="L111" s="2791"/>
    </row>
    <row r="112" spans="1:12" ht="10.75" thickBot="1" x14ac:dyDescent="0.4">
      <c r="A112" s="1827"/>
      <c r="B112" s="1816"/>
      <c r="C112" s="1816"/>
      <c r="D112" s="1756"/>
      <c r="E112" s="1817"/>
      <c r="F112" s="1817"/>
      <c r="G112" s="1817"/>
      <c r="H112" s="1817"/>
      <c r="I112" s="1817"/>
      <c r="J112" s="1817"/>
      <c r="K112" s="1817"/>
      <c r="L112" s="1828"/>
    </row>
    <row r="113" spans="1:12" ht="10.75" x14ac:dyDescent="0.35">
      <c r="A113" s="1773" t="s">
        <v>1843</v>
      </c>
      <c r="B113" s="1774" t="s">
        <v>1844</v>
      </c>
      <c r="C113" s="1845">
        <v>8</v>
      </c>
      <c r="D113" s="1857"/>
      <c r="E113" s="1759"/>
      <c r="F113" s="1760"/>
      <c r="G113" s="1761"/>
      <c r="H113" s="1760"/>
      <c r="I113" s="1761"/>
      <c r="J113" s="1762"/>
      <c r="K113" s="1763"/>
      <c r="L113" s="1763"/>
    </row>
    <row r="114" spans="1:12" ht="10.75" x14ac:dyDescent="0.35">
      <c r="A114" s="1775" t="s">
        <v>1845</v>
      </c>
      <c r="B114" s="1776" t="s">
        <v>1846</v>
      </c>
      <c r="C114" s="1845">
        <v>8</v>
      </c>
      <c r="D114" s="1829" t="str">
        <f>CONCATENATE(D$113)</f>
        <v/>
      </c>
      <c r="E114" s="1764"/>
      <c r="F114" s="1765"/>
      <c r="G114" s="1766"/>
      <c r="H114" s="1765"/>
      <c r="I114" s="1766"/>
      <c r="J114" s="1767"/>
      <c r="K114" s="1768"/>
      <c r="L114" s="1768"/>
    </row>
    <row r="115" spans="1:12" ht="10.75" x14ac:dyDescent="0.35">
      <c r="A115" s="1777" t="s">
        <v>1847</v>
      </c>
      <c r="B115" s="1776" t="s">
        <v>1848</v>
      </c>
      <c r="C115" s="1845">
        <v>8</v>
      </c>
      <c r="D115" s="1829" t="str">
        <f t="shared" ref="D115:D122" si="14">CONCATENATE(D$113)</f>
        <v/>
      </c>
      <c r="E115" s="1769"/>
      <c r="F115" s="1770"/>
      <c r="G115" s="1771"/>
      <c r="H115" s="1770"/>
      <c r="I115" s="1771"/>
      <c r="J115" s="1762"/>
      <c r="K115" s="1763"/>
      <c r="L115" s="1763"/>
    </row>
    <row r="116" spans="1:12" ht="10.75" x14ac:dyDescent="0.35">
      <c r="A116" s="1777" t="s">
        <v>1849</v>
      </c>
      <c r="B116" s="1776" t="s">
        <v>1850</v>
      </c>
      <c r="C116" s="1845">
        <v>8</v>
      </c>
      <c r="D116" s="1829" t="str">
        <f t="shared" si="14"/>
        <v/>
      </c>
      <c r="E116" s="1759"/>
      <c r="F116" s="1770"/>
      <c r="G116" s="1771"/>
      <c r="H116" s="1770"/>
      <c r="I116" s="1771"/>
      <c r="J116" s="1762"/>
      <c r="K116" s="1763"/>
      <c r="L116" s="1763"/>
    </row>
    <row r="117" spans="1:12" ht="10.75" x14ac:dyDescent="0.35">
      <c r="A117" s="1777" t="s">
        <v>825</v>
      </c>
      <c r="B117" s="1776" t="s">
        <v>1852</v>
      </c>
      <c r="C117" s="1845">
        <v>8</v>
      </c>
      <c r="D117" s="1829" t="str">
        <f t="shared" si="14"/>
        <v/>
      </c>
      <c r="E117" s="1759"/>
      <c r="F117" s="1770"/>
      <c r="G117" s="1771"/>
      <c r="H117" s="1770"/>
      <c r="I117" s="1771"/>
      <c r="J117" s="1762"/>
      <c r="K117" s="1763"/>
      <c r="L117" s="1763"/>
    </row>
    <row r="118" spans="1:12" ht="10.75" x14ac:dyDescent="0.35">
      <c r="A118" s="1777" t="s">
        <v>1853</v>
      </c>
      <c r="B118" s="1776" t="s">
        <v>1854</v>
      </c>
      <c r="C118" s="1845">
        <v>8</v>
      </c>
      <c r="D118" s="1829" t="str">
        <f t="shared" si="14"/>
        <v/>
      </c>
      <c r="E118" s="1759"/>
      <c r="F118" s="1770"/>
      <c r="G118" s="1771"/>
      <c r="H118" s="1770"/>
      <c r="I118" s="1771"/>
      <c r="J118" s="1762"/>
      <c r="K118" s="1763"/>
      <c r="L118" s="1763"/>
    </row>
    <row r="119" spans="1:12" ht="10.75" x14ac:dyDescent="0.35">
      <c r="A119" s="1777" t="s">
        <v>1855</v>
      </c>
      <c r="B119" s="1776" t="s">
        <v>1856</v>
      </c>
      <c r="C119" s="1845">
        <v>8</v>
      </c>
      <c r="D119" s="1829" t="str">
        <f t="shared" si="14"/>
        <v/>
      </c>
      <c r="E119" s="1759"/>
      <c r="F119" s="1770"/>
      <c r="G119" s="1771"/>
      <c r="H119" s="1770"/>
      <c r="I119" s="1771"/>
      <c r="J119" s="1762"/>
      <c r="K119" s="1763"/>
      <c r="L119" s="1763"/>
    </row>
    <row r="120" spans="1:12" ht="10.75" x14ac:dyDescent="0.35">
      <c r="A120" s="1777" t="s">
        <v>1857</v>
      </c>
      <c r="B120" s="1776" t="s">
        <v>1858</v>
      </c>
      <c r="C120" s="1845">
        <v>8</v>
      </c>
      <c r="D120" s="1829" t="str">
        <f t="shared" si="14"/>
        <v/>
      </c>
      <c r="E120" s="1759"/>
      <c r="F120" s="1770"/>
      <c r="G120" s="1771"/>
      <c r="H120" s="1770"/>
      <c r="I120" s="1771"/>
      <c r="J120" s="1762"/>
      <c r="K120" s="1763"/>
      <c r="L120" s="1763"/>
    </row>
    <row r="121" spans="1:12" ht="10.75" x14ac:dyDescent="0.35">
      <c r="A121" s="1777" t="s">
        <v>1859</v>
      </c>
      <c r="B121" s="1776" t="s">
        <v>1860</v>
      </c>
      <c r="C121" s="1845">
        <v>8</v>
      </c>
      <c r="D121" s="1829" t="str">
        <f t="shared" si="14"/>
        <v/>
      </c>
      <c r="E121" s="1759"/>
      <c r="F121" s="1770"/>
      <c r="G121" s="1771"/>
      <c r="H121" s="1770"/>
      <c r="I121" s="1771"/>
      <c r="J121" s="1762"/>
      <c r="K121" s="1763"/>
      <c r="L121" s="1763"/>
    </row>
    <row r="122" spans="1:12" ht="11.15" thickBot="1" x14ac:dyDescent="0.4">
      <c r="A122" s="1778" t="s">
        <v>1861</v>
      </c>
      <c r="B122" s="1779" t="s">
        <v>1862</v>
      </c>
      <c r="C122" s="1845">
        <v>8</v>
      </c>
      <c r="D122" s="1829" t="str">
        <f t="shared" si="14"/>
        <v/>
      </c>
      <c r="E122" s="1772"/>
      <c r="F122" s="1762"/>
      <c r="G122" s="1761"/>
      <c r="H122" s="1760"/>
      <c r="I122" s="1761"/>
      <c r="J122" s="1762"/>
      <c r="K122" s="1763"/>
      <c r="L122" s="1763"/>
    </row>
    <row r="123" spans="1:12" ht="10.75" thickBot="1" x14ac:dyDescent="0.4">
      <c r="A123" s="1780" t="s">
        <v>623</v>
      </c>
      <c r="B123" s="1781"/>
      <c r="C123" s="1781"/>
      <c r="D123" s="1782"/>
      <c r="E123" s="1783">
        <f t="shared" ref="E123:L123" si="15">SUM(E115:E122)+E113</f>
        <v>0</v>
      </c>
      <c r="F123" s="1784">
        <f t="shared" si="15"/>
        <v>0</v>
      </c>
      <c r="G123" s="1785">
        <f t="shared" si="15"/>
        <v>0</v>
      </c>
      <c r="H123" s="1786">
        <f t="shared" si="15"/>
        <v>0</v>
      </c>
      <c r="I123" s="1785">
        <f t="shared" si="15"/>
        <v>0</v>
      </c>
      <c r="J123" s="1786">
        <f t="shared" si="15"/>
        <v>0</v>
      </c>
      <c r="K123" s="1785">
        <f t="shared" si="15"/>
        <v>0</v>
      </c>
      <c r="L123" s="1786">
        <f t="shared" si="15"/>
        <v>0</v>
      </c>
    </row>
    <row r="124" spans="1:12" ht="10.3" x14ac:dyDescent="0.35">
      <c r="A124" s="1648"/>
      <c r="B124" s="1647"/>
      <c r="C124" s="1647"/>
      <c r="D124" s="1747"/>
      <c r="E124" s="1757"/>
      <c r="F124" s="1758"/>
      <c r="G124" s="1757"/>
      <c r="H124" s="1757"/>
      <c r="I124" s="1757"/>
      <c r="J124" s="1757"/>
      <c r="K124" s="1757"/>
      <c r="L124" s="1757"/>
    </row>
    <row r="125" spans="1:12" ht="11.6" x14ac:dyDescent="0.35">
      <c r="A125" s="2788" t="str">
        <f>"(*) unità equivalenti di tempo pieno di personale dipendente, in servizio al 31 dicembre dell’anno di rilevazione, con rapporto di lavoro a tempo indeterminato o determinato"</f>
        <v>(*) unità equivalenti di tempo pieno di personale dipendente, in servizio al 31 dicembre dell’anno di rilevazione, con rapporto di lavoro a tempo indeterminato o determinato</v>
      </c>
      <c r="B125" s="2788"/>
      <c r="C125" s="2788"/>
      <c r="D125" s="2788"/>
      <c r="E125" s="2788"/>
      <c r="F125" s="2788"/>
      <c r="G125" s="2788"/>
      <c r="H125" s="2788"/>
      <c r="I125" s="2788"/>
      <c r="J125" s="2788"/>
      <c r="K125" s="2788"/>
      <c r="L125" s="2788"/>
    </row>
    <row r="126" spans="1:12" ht="11.6" x14ac:dyDescent="0.35">
      <c r="A126" s="2789" t="str">
        <f>"(**) unità 'equivalenti di tempo pieno di personale che abbia prestato servizio nel corso dell'anno di rilevazione, con rapporto di lavoro diverso da dipendente "</f>
        <v xml:space="preserve">(**) unità 'equivalenti di tempo pieno di personale che abbia prestato servizio nel corso dell'anno di rilevazione, con rapporto di lavoro diverso da dipendente </v>
      </c>
      <c r="B126" s="2789"/>
      <c r="C126" s="2789"/>
      <c r="D126" s="2789"/>
      <c r="E126" s="2789"/>
      <c r="F126" s="2789"/>
      <c r="G126" s="2789"/>
      <c r="H126" s="2789"/>
      <c r="I126" s="2789"/>
      <c r="J126" s="2789"/>
      <c r="K126" s="2789"/>
      <c r="L126" s="2789"/>
    </row>
    <row r="127" spans="1:12" ht="10.75" thickBot="1" x14ac:dyDescent="0.4">
      <c r="A127" s="1815"/>
      <c r="B127" s="1816"/>
      <c r="C127" s="1816"/>
      <c r="D127" s="1756"/>
      <c r="E127" s="1817"/>
      <c r="F127" s="1817"/>
      <c r="G127" s="1817"/>
      <c r="H127" s="1817"/>
      <c r="I127" s="1817"/>
      <c r="J127" s="1817"/>
      <c r="K127" s="1817"/>
      <c r="L127" s="1817"/>
    </row>
    <row r="128" spans="1:12" ht="10.75" x14ac:dyDescent="0.35">
      <c r="A128" s="1787" t="s">
        <v>1843</v>
      </c>
      <c r="B128" s="1788" t="s">
        <v>1844</v>
      </c>
      <c r="C128" s="1846">
        <v>9</v>
      </c>
      <c r="D128" s="1858"/>
      <c r="E128" s="1796"/>
      <c r="F128" s="1797"/>
      <c r="G128" s="1798"/>
      <c r="H128" s="1797"/>
      <c r="I128" s="1798"/>
      <c r="J128" s="1799"/>
      <c r="K128" s="1800"/>
      <c r="L128" s="1800"/>
    </row>
    <row r="129" spans="1:12" ht="10.75" x14ac:dyDescent="0.35">
      <c r="A129" s="1789" t="s">
        <v>1845</v>
      </c>
      <c r="B129" s="1790" t="s">
        <v>1846</v>
      </c>
      <c r="C129" s="1846">
        <v>9</v>
      </c>
      <c r="D129" s="1829" t="str">
        <f>CONCATENATE(D$128)</f>
        <v/>
      </c>
      <c r="E129" s="1801"/>
      <c r="F129" s="1802"/>
      <c r="G129" s="1803"/>
      <c r="H129" s="1802"/>
      <c r="I129" s="1803"/>
      <c r="J129" s="1804"/>
      <c r="K129" s="1805"/>
      <c r="L129" s="1805"/>
    </row>
    <row r="130" spans="1:12" ht="10.75" x14ac:dyDescent="0.35">
      <c r="A130" s="1791" t="s">
        <v>1847</v>
      </c>
      <c r="B130" s="1790" t="s">
        <v>1848</v>
      </c>
      <c r="C130" s="1846">
        <v>9</v>
      </c>
      <c r="D130" s="1829" t="str">
        <f t="shared" ref="D130:D137" si="16">CONCATENATE(D$128)</f>
        <v/>
      </c>
      <c r="E130" s="1806"/>
      <c r="F130" s="1807"/>
      <c r="G130" s="1808"/>
      <c r="H130" s="1807"/>
      <c r="I130" s="1808"/>
      <c r="J130" s="1799"/>
      <c r="K130" s="1800"/>
      <c r="L130" s="1800"/>
    </row>
    <row r="131" spans="1:12" ht="10.75" x14ac:dyDescent="0.35">
      <c r="A131" s="1791" t="s">
        <v>1849</v>
      </c>
      <c r="B131" s="1790" t="s">
        <v>1850</v>
      </c>
      <c r="C131" s="1846">
        <v>9</v>
      </c>
      <c r="D131" s="1829" t="str">
        <f t="shared" si="16"/>
        <v/>
      </c>
      <c r="E131" s="1796"/>
      <c r="F131" s="1807"/>
      <c r="G131" s="1808"/>
      <c r="H131" s="1807"/>
      <c r="I131" s="1808"/>
      <c r="J131" s="1799"/>
      <c r="K131" s="1800"/>
      <c r="L131" s="1800"/>
    </row>
    <row r="132" spans="1:12" ht="10.75" x14ac:dyDescent="0.35">
      <c r="A132" s="1791" t="s">
        <v>825</v>
      </c>
      <c r="B132" s="1790" t="s">
        <v>1852</v>
      </c>
      <c r="C132" s="1846">
        <v>9</v>
      </c>
      <c r="D132" s="1829" t="str">
        <f t="shared" si="16"/>
        <v/>
      </c>
      <c r="E132" s="1796"/>
      <c r="F132" s="1807"/>
      <c r="G132" s="1808"/>
      <c r="H132" s="1807"/>
      <c r="I132" s="1808"/>
      <c r="J132" s="1799"/>
      <c r="K132" s="1800"/>
      <c r="L132" s="1800"/>
    </row>
    <row r="133" spans="1:12" ht="10.75" x14ac:dyDescent="0.35">
      <c r="A133" s="1791" t="s">
        <v>1853</v>
      </c>
      <c r="B133" s="1790" t="s">
        <v>1854</v>
      </c>
      <c r="C133" s="1846">
        <v>9</v>
      </c>
      <c r="D133" s="1829" t="str">
        <f t="shared" si="16"/>
        <v/>
      </c>
      <c r="E133" s="1796"/>
      <c r="F133" s="1807"/>
      <c r="G133" s="1808"/>
      <c r="H133" s="1807"/>
      <c r="I133" s="1808"/>
      <c r="J133" s="1799"/>
      <c r="K133" s="1800"/>
      <c r="L133" s="1800"/>
    </row>
    <row r="134" spans="1:12" ht="10.75" x14ac:dyDescent="0.35">
      <c r="A134" s="1791" t="s">
        <v>1855</v>
      </c>
      <c r="B134" s="1790" t="s">
        <v>1856</v>
      </c>
      <c r="C134" s="1846">
        <v>9</v>
      </c>
      <c r="D134" s="1829" t="str">
        <f t="shared" si="16"/>
        <v/>
      </c>
      <c r="E134" s="1796"/>
      <c r="F134" s="1807"/>
      <c r="G134" s="1808"/>
      <c r="H134" s="1807"/>
      <c r="I134" s="1808"/>
      <c r="J134" s="1799"/>
      <c r="K134" s="1800"/>
      <c r="L134" s="1800"/>
    </row>
    <row r="135" spans="1:12" ht="10.75" x14ac:dyDescent="0.35">
      <c r="A135" s="1791" t="s">
        <v>1857</v>
      </c>
      <c r="B135" s="1790" t="s">
        <v>1858</v>
      </c>
      <c r="C135" s="1846">
        <v>9</v>
      </c>
      <c r="D135" s="1829" t="str">
        <f t="shared" si="16"/>
        <v/>
      </c>
      <c r="E135" s="1796"/>
      <c r="F135" s="1807"/>
      <c r="G135" s="1808"/>
      <c r="H135" s="1807"/>
      <c r="I135" s="1808"/>
      <c r="J135" s="1799"/>
      <c r="K135" s="1800"/>
      <c r="L135" s="1800"/>
    </row>
    <row r="136" spans="1:12" ht="10.75" x14ac:dyDescent="0.35">
      <c r="A136" s="1791" t="s">
        <v>1859</v>
      </c>
      <c r="B136" s="1790" t="s">
        <v>1860</v>
      </c>
      <c r="C136" s="1846">
        <v>9</v>
      </c>
      <c r="D136" s="1829" t="str">
        <f t="shared" si="16"/>
        <v/>
      </c>
      <c r="E136" s="1796"/>
      <c r="F136" s="1807"/>
      <c r="G136" s="1808"/>
      <c r="H136" s="1807"/>
      <c r="I136" s="1808"/>
      <c r="J136" s="1799"/>
      <c r="K136" s="1800"/>
      <c r="L136" s="1800"/>
    </row>
    <row r="137" spans="1:12" ht="11.15" thickBot="1" x14ac:dyDescent="0.4">
      <c r="A137" s="1792" t="s">
        <v>1861</v>
      </c>
      <c r="B137" s="1793" t="s">
        <v>1862</v>
      </c>
      <c r="C137" s="1846">
        <v>9</v>
      </c>
      <c r="D137" s="1829" t="str">
        <f t="shared" si="16"/>
        <v/>
      </c>
      <c r="E137" s="1809"/>
      <c r="F137" s="1799"/>
      <c r="G137" s="1798"/>
      <c r="H137" s="1797"/>
      <c r="I137" s="1798"/>
      <c r="J137" s="1799"/>
      <c r="K137" s="1800"/>
      <c r="L137" s="1800"/>
    </row>
    <row r="138" spans="1:12" ht="10.75" thickBot="1" x14ac:dyDescent="0.4">
      <c r="A138" s="1794" t="s">
        <v>623</v>
      </c>
      <c r="B138" s="1795"/>
      <c r="C138" s="1795"/>
      <c r="D138" s="1814"/>
      <c r="E138" s="1810">
        <f t="shared" ref="E138:L138" si="17">SUM(E130:E137)+E128</f>
        <v>0</v>
      </c>
      <c r="F138" s="1811">
        <f t="shared" si="17"/>
        <v>0</v>
      </c>
      <c r="G138" s="1812">
        <f t="shared" si="17"/>
        <v>0</v>
      </c>
      <c r="H138" s="1813">
        <f t="shared" si="17"/>
        <v>0</v>
      </c>
      <c r="I138" s="1812">
        <f t="shared" si="17"/>
        <v>0</v>
      </c>
      <c r="J138" s="1813">
        <f t="shared" si="17"/>
        <v>0</v>
      </c>
      <c r="K138" s="1812">
        <f t="shared" si="17"/>
        <v>0</v>
      </c>
      <c r="L138" s="1813">
        <f t="shared" si="17"/>
        <v>0</v>
      </c>
    </row>
    <row r="139" spans="1:12" ht="10.3" x14ac:dyDescent="0.35">
      <c r="A139" s="1648"/>
      <c r="B139" s="1647"/>
      <c r="C139" s="1647"/>
      <c r="D139" s="1747"/>
      <c r="E139" s="1757"/>
      <c r="F139" s="1758"/>
      <c r="G139" s="1757"/>
      <c r="H139" s="1757"/>
      <c r="I139" s="1757"/>
      <c r="J139" s="1757"/>
      <c r="K139" s="1757"/>
      <c r="L139" s="1757"/>
    </row>
    <row r="140" spans="1:12" ht="11.6" x14ac:dyDescent="0.35">
      <c r="A140" s="2788" t="str">
        <f>"(*) unità equivalenti di tempo pieno di personale dipendente, in servizio al 31 dicembre dell’anno di rilevazione, con rapporto di lavoro a tempo indeterminato o determinato"</f>
        <v>(*) unità equivalenti di tempo pieno di personale dipendente, in servizio al 31 dicembre dell’anno di rilevazione, con rapporto di lavoro a tempo indeterminato o determinato</v>
      </c>
      <c r="B140" s="2788"/>
      <c r="C140" s="2788"/>
      <c r="D140" s="2788"/>
      <c r="E140" s="2788"/>
      <c r="F140" s="2788"/>
      <c r="G140" s="2788"/>
      <c r="H140" s="2788"/>
      <c r="I140" s="2788"/>
      <c r="J140" s="2788"/>
      <c r="K140" s="2788"/>
      <c r="L140" s="2788"/>
    </row>
    <row r="141" spans="1:12" ht="11.6" x14ac:dyDescent="0.35">
      <c r="A141" s="2789" t="str">
        <f>"(**) unità 'equivalenti di tempo pieno di personale che abbia prestato servizio nel corso dell'anno di rilevazione, con rapporto di lavoro diverso da dipendente "</f>
        <v xml:space="preserve">(**) unità 'equivalenti di tempo pieno di personale che abbia prestato servizio nel corso dell'anno di rilevazione, con rapporto di lavoro diverso da dipendente </v>
      </c>
      <c r="B141" s="2789"/>
      <c r="C141" s="2789"/>
      <c r="D141" s="2789"/>
      <c r="E141" s="2789"/>
      <c r="F141" s="2789"/>
      <c r="G141" s="2789"/>
      <c r="H141" s="2789"/>
      <c r="I141" s="2789"/>
      <c r="J141" s="2789"/>
      <c r="K141" s="2789"/>
      <c r="L141" s="2789"/>
    </row>
    <row r="142" spans="1:12" ht="10.75" thickBot="1" x14ac:dyDescent="0.4">
      <c r="A142" s="1815"/>
      <c r="B142" s="1816"/>
      <c r="C142" s="1816"/>
      <c r="D142" s="1756"/>
      <c r="E142" s="1817"/>
      <c r="F142" s="1817"/>
      <c r="G142" s="1817"/>
      <c r="H142" s="1817"/>
      <c r="I142" s="1817"/>
      <c r="J142" s="1817"/>
      <c r="K142" s="1817"/>
      <c r="L142" s="1817"/>
    </row>
    <row r="143" spans="1:12" ht="10.75" x14ac:dyDescent="0.35">
      <c r="A143" s="1773" t="s">
        <v>1843</v>
      </c>
      <c r="B143" s="1774" t="s">
        <v>1844</v>
      </c>
      <c r="C143" s="1845">
        <v>10</v>
      </c>
      <c r="D143" s="1857"/>
      <c r="E143" s="1759"/>
      <c r="F143" s="1760"/>
      <c r="G143" s="1761"/>
      <c r="H143" s="1760"/>
      <c r="I143" s="1761"/>
      <c r="J143" s="1762"/>
      <c r="K143" s="1763"/>
      <c r="L143" s="1763"/>
    </row>
    <row r="144" spans="1:12" ht="10.75" x14ac:dyDescent="0.35">
      <c r="A144" s="1775" t="s">
        <v>1845</v>
      </c>
      <c r="B144" s="1776" t="s">
        <v>1846</v>
      </c>
      <c r="C144" s="1845">
        <v>10</v>
      </c>
      <c r="D144" s="1829" t="str">
        <f>CONCATENATE(D$143)</f>
        <v/>
      </c>
      <c r="E144" s="1764"/>
      <c r="F144" s="1765"/>
      <c r="G144" s="1766"/>
      <c r="H144" s="1765"/>
      <c r="I144" s="1766"/>
      <c r="J144" s="1767"/>
      <c r="K144" s="1768"/>
      <c r="L144" s="1768"/>
    </row>
    <row r="145" spans="1:12" ht="10.75" x14ac:dyDescent="0.35">
      <c r="A145" s="1777" t="s">
        <v>1847</v>
      </c>
      <c r="B145" s="1776" t="s">
        <v>1848</v>
      </c>
      <c r="C145" s="1845">
        <v>10</v>
      </c>
      <c r="D145" s="1829" t="str">
        <f t="shared" ref="D145:D152" si="18">CONCATENATE(D$143)</f>
        <v/>
      </c>
      <c r="E145" s="1769"/>
      <c r="F145" s="1770"/>
      <c r="G145" s="1771"/>
      <c r="H145" s="1770"/>
      <c r="I145" s="1771"/>
      <c r="J145" s="1762"/>
      <c r="K145" s="1763"/>
      <c r="L145" s="1763"/>
    </row>
    <row r="146" spans="1:12" ht="10.75" x14ac:dyDescent="0.35">
      <c r="A146" s="1777" t="s">
        <v>1849</v>
      </c>
      <c r="B146" s="1776" t="s">
        <v>1850</v>
      </c>
      <c r="C146" s="1845">
        <v>10</v>
      </c>
      <c r="D146" s="1829" t="str">
        <f t="shared" si="18"/>
        <v/>
      </c>
      <c r="E146" s="1759"/>
      <c r="F146" s="1770"/>
      <c r="G146" s="1771"/>
      <c r="H146" s="1770"/>
      <c r="I146" s="1771"/>
      <c r="J146" s="1762"/>
      <c r="K146" s="1763"/>
      <c r="L146" s="1763"/>
    </row>
    <row r="147" spans="1:12" ht="10.75" x14ac:dyDescent="0.35">
      <c r="A147" s="1777" t="s">
        <v>825</v>
      </c>
      <c r="B147" s="1776" t="s">
        <v>1852</v>
      </c>
      <c r="C147" s="1845">
        <v>10</v>
      </c>
      <c r="D147" s="1829" t="str">
        <f t="shared" si="18"/>
        <v/>
      </c>
      <c r="E147" s="1759"/>
      <c r="F147" s="1770"/>
      <c r="G147" s="1771"/>
      <c r="H147" s="1770"/>
      <c r="I147" s="1771"/>
      <c r="J147" s="1762"/>
      <c r="K147" s="1763"/>
      <c r="L147" s="1763"/>
    </row>
    <row r="148" spans="1:12" ht="10.75" x14ac:dyDescent="0.35">
      <c r="A148" s="1777" t="s">
        <v>1853</v>
      </c>
      <c r="B148" s="1776" t="s">
        <v>1854</v>
      </c>
      <c r="C148" s="1845">
        <v>10</v>
      </c>
      <c r="D148" s="1829" t="str">
        <f t="shared" si="18"/>
        <v/>
      </c>
      <c r="E148" s="1759"/>
      <c r="F148" s="1770"/>
      <c r="G148" s="1771"/>
      <c r="H148" s="1770"/>
      <c r="I148" s="1771"/>
      <c r="J148" s="1762"/>
      <c r="K148" s="1763"/>
      <c r="L148" s="1763"/>
    </row>
    <row r="149" spans="1:12" ht="10.75" x14ac:dyDescent="0.35">
      <c r="A149" s="1777" t="s">
        <v>1855</v>
      </c>
      <c r="B149" s="1776" t="s">
        <v>1856</v>
      </c>
      <c r="C149" s="1845">
        <v>10</v>
      </c>
      <c r="D149" s="1829" t="str">
        <f t="shared" si="18"/>
        <v/>
      </c>
      <c r="E149" s="1759"/>
      <c r="F149" s="1770"/>
      <c r="G149" s="1771"/>
      <c r="H149" s="1770"/>
      <c r="I149" s="1771"/>
      <c r="J149" s="1762"/>
      <c r="K149" s="1763"/>
      <c r="L149" s="1763"/>
    </row>
    <row r="150" spans="1:12" ht="10.75" x14ac:dyDescent="0.35">
      <c r="A150" s="1777" t="s">
        <v>1857</v>
      </c>
      <c r="B150" s="1776" t="s">
        <v>1858</v>
      </c>
      <c r="C150" s="1845">
        <v>10</v>
      </c>
      <c r="D150" s="1829" t="str">
        <f t="shared" si="18"/>
        <v/>
      </c>
      <c r="E150" s="1759"/>
      <c r="F150" s="1770"/>
      <c r="G150" s="1771"/>
      <c r="H150" s="1770"/>
      <c r="I150" s="1771"/>
      <c r="J150" s="1762"/>
      <c r="K150" s="1763"/>
      <c r="L150" s="1763"/>
    </row>
    <row r="151" spans="1:12" ht="10.75" x14ac:dyDescent="0.35">
      <c r="A151" s="1777" t="s">
        <v>1859</v>
      </c>
      <c r="B151" s="1776" t="s">
        <v>1860</v>
      </c>
      <c r="C151" s="1845">
        <v>10</v>
      </c>
      <c r="D151" s="1829" t="str">
        <f t="shared" si="18"/>
        <v/>
      </c>
      <c r="E151" s="1759"/>
      <c r="F151" s="1770"/>
      <c r="G151" s="1771"/>
      <c r="H151" s="1770"/>
      <c r="I151" s="1771"/>
      <c r="J151" s="1762"/>
      <c r="K151" s="1763"/>
      <c r="L151" s="1763"/>
    </row>
    <row r="152" spans="1:12" ht="11.15" thickBot="1" x14ac:dyDescent="0.4">
      <c r="A152" s="1778" t="s">
        <v>1861</v>
      </c>
      <c r="B152" s="1779" t="s">
        <v>1862</v>
      </c>
      <c r="C152" s="1845">
        <v>10</v>
      </c>
      <c r="D152" s="1829" t="str">
        <f t="shared" si="18"/>
        <v/>
      </c>
      <c r="E152" s="1772"/>
      <c r="F152" s="1762"/>
      <c r="G152" s="1761"/>
      <c r="H152" s="1760"/>
      <c r="I152" s="1761"/>
      <c r="J152" s="1762"/>
      <c r="K152" s="1763"/>
      <c r="L152" s="1763"/>
    </row>
    <row r="153" spans="1:12" ht="10.75" thickBot="1" x14ac:dyDescent="0.4">
      <c r="A153" s="1780" t="s">
        <v>623</v>
      </c>
      <c r="B153" s="1781"/>
      <c r="C153" s="1781"/>
      <c r="D153" s="1782"/>
      <c r="E153" s="1783">
        <f t="shared" ref="E153:L153" si="19">SUM(E145:E152)+E143</f>
        <v>0</v>
      </c>
      <c r="F153" s="1784">
        <f t="shared" si="19"/>
        <v>0</v>
      </c>
      <c r="G153" s="1785">
        <f t="shared" si="19"/>
        <v>0</v>
      </c>
      <c r="H153" s="1786">
        <f t="shared" si="19"/>
        <v>0</v>
      </c>
      <c r="I153" s="1785">
        <f t="shared" si="19"/>
        <v>0</v>
      </c>
      <c r="J153" s="1786">
        <f t="shared" si="19"/>
        <v>0</v>
      </c>
      <c r="K153" s="1785">
        <f t="shared" si="19"/>
        <v>0</v>
      </c>
      <c r="L153" s="1786">
        <f t="shared" si="19"/>
        <v>0</v>
      </c>
    </row>
    <row r="154" spans="1:12" ht="10.3" x14ac:dyDescent="0.35">
      <c r="A154" s="1648"/>
      <c r="B154" s="1647"/>
      <c r="C154" s="1647"/>
      <c r="D154" s="1747"/>
      <c r="E154" s="1757"/>
      <c r="F154" s="1758"/>
      <c r="G154" s="1757"/>
      <c r="H154" s="1757"/>
      <c r="I154" s="1757"/>
      <c r="J154" s="1757"/>
      <c r="K154" s="1757"/>
      <c r="L154" s="1757"/>
    </row>
    <row r="155" spans="1:12" ht="11.6" x14ac:dyDescent="0.35">
      <c r="A155" s="2788" t="str">
        <f>"(*) unità equivalenti di tempo pieno di personale dipendente, in servizio al 31 dicembre dell’anno di rilevazione, con rapporto di lavoro a tempo indeterminato o determinato"</f>
        <v>(*) unità equivalenti di tempo pieno di personale dipendente, in servizio al 31 dicembre dell’anno di rilevazione, con rapporto di lavoro a tempo indeterminato o determinato</v>
      </c>
      <c r="B155" s="2788"/>
      <c r="C155" s="2788"/>
      <c r="D155" s="2788"/>
      <c r="E155" s="2788"/>
      <c r="F155" s="2788"/>
      <c r="G155" s="2788"/>
      <c r="H155" s="2788"/>
      <c r="I155" s="2788"/>
      <c r="J155" s="2788"/>
      <c r="K155" s="2788"/>
      <c r="L155" s="2788"/>
    </row>
    <row r="156" spans="1:12" ht="11.6" x14ac:dyDescent="0.35">
      <c r="A156" s="2789" t="str">
        <f>"(**) unità 'equivalenti di tempo pieno di personale che abbia prestato servizio nel corso dell'anno di rilevazione, con rapporto di lavoro diverso da dipendente "</f>
        <v xml:space="preserve">(**) unità 'equivalenti di tempo pieno di personale che abbia prestato servizio nel corso dell'anno di rilevazione, con rapporto di lavoro diverso da dipendente </v>
      </c>
      <c r="B156" s="2789"/>
      <c r="C156" s="2789"/>
      <c r="D156" s="2789"/>
      <c r="E156" s="2789"/>
      <c r="F156" s="2789"/>
      <c r="G156" s="2789"/>
      <c r="H156" s="2789"/>
      <c r="I156" s="2789"/>
      <c r="J156" s="2789"/>
      <c r="K156" s="2789"/>
      <c r="L156" s="2789"/>
    </row>
    <row r="157" spans="1:12" ht="10.75" thickBot="1" x14ac:dyDescent="0.4">
      <c r="A157" s="1815"/>
      <c r="B157" s="1816"/>
      <c r="C157" s="1816"/>
      <c r="D157" s="1756"/>
      <c r="E157" s="1817"/>
      <c r="F157" s="1817"/>
      <c r="G157" s="1817"/>
      <c r="H157" s="1817"/>
      <c r="I157" s="1817"/>
      <c r="J157" s="1817"/>
      <c r="K157" s="1817"/>
      <c r="L157" s="1817"/>
    </row>
    <row r="158" spans="1:12" ht="10.75" x14ac:dyDescent="0.35">
      <c r="A158" s="1787" t="s">
        <v>1843</v>
      </c>
      <c r="B158" s="1788" t="s">
        <v>1844</v>
      </c>
      <c r="C158" s="1846">
        <v>11</v>
      </c>
      <c r="D158" s="1858"/>
      <c r="E158" s="1796"/>
      <c r="F158" s="1797"/>
      <c r="G158" s="1798"/>
      <c r="H158" s="1797"/>
      <c r="I158" s="1798"/>
      <c r="J158" s="1799"/>
      <c r="K158" s="1800"/>
      <c r="L158" s="1800"/>
    </row>
    <row r="159" spans="1:12" ht="10.75" x14ac:dyDescent="0.35">
      <c r="A159" s="1789" t="s">
        <v>1845</v>
      </c>
      <c r="B159" s="1790" t="s">
        <v>1846</v>
      </c>
      <c r="C159" s="1846">
        <v>11</v>
      </c>
      <c r="D159" s="1829" t="str">
        <f>CONCATENATE(D$158)</f>
        <v/>
      </c>
      <c r="E159" s="1801"/>
      <c r="F159" s="1802"/>
      <c r="G159" s="1803"/>
      <c r="H159" s="1802"/>
      <c r="I159" s="1803"/>
      <c r="J159" s="1804"/>
      <c r="K159" s="1805"/>
      <c r="L159" s="1805"/>
    </row>
    <row r="160" spans="1:12" ht="10.75" x14ac:dyDescent="0.35">
      <c r="A160" s="1791" t="s">
        <v>1847</v>
      </c>
      <c r="B160" s="1790" t="s">
        <v>1848</v>
      </c>
      <c r="C160" s="1846">
        <v>11</v>
      </c>
      <c r="D160" s="1829" t="str">
        <f t="shared" ref="D160:D167" si="20">CONCATENATE(D$158)</f>
        <v/>
      </c>
      <c r="E160" s="1806"/>
      <c r="F160" s="1807"/>
      <c r="G160" s="1808"/>
      <c r="H160" s="1807"/>
      <c r="I160" s="1808"/>
      <c r="J160" s="1799"/>
      <c r="K160" s="1800"/>
      <c r="L160" s="1800"/>
    </row>
    <row r="161" spans="1:12" ht="10.75" x14ac:dyDescent="0.35">
      <c r="A161" s="1791" t="s">
        <v>1849</v>
      </c>
      <c r="B161" s="1790" t="s">
        <v>1850</v>
      </c>
      <c r="C161" s="1846">
        <v>11</v>
      </c>
      <c r="D161" s="1829" t="str">
        <f t="shared" si="20"/>
        <v/>
      </c>
      <c r="E161" s="1796"/>
      <c r="F161" s="1807"/>
      <c r="G161" s="1808"/>
      <c r="H161" s="1807"/>
      <c r="I161" s="1808"/>
      <c r="J161" s="1799"/>
      <c r="K161" s="1800"/>
      <c r="L161" s="1800"/>
    </row>
    <row r="162" spans="1:12" ht="10.75" x14ac:dyDescent="0.35">
      <c r="A162" s="1791" t="s">
        <v>825</v>
      </c>
      <c r="B162" s="1790" t="s">
        <v>1852</v>
      </c>
      <c r="C162" s="1846">
        <v>11</v>
      </c>
      <c r="D162" s="1829" t="str">
        <f t="shared" si="20"/>
        <v/>
      </c>
      <c r="E162" s="1796"/>
      <c r="F162" s="1807"/>
      <c r="G162" s="1808"/>
      <c r="H162" s="1807"/>
      <c r="I162" s="1808"/>
      <c r="J162" s="1799"/>
      <c r="K162" s="1800"/>
      <c r="L162" s="1800"/>
    </row>
    <row r="163" spans="1:12" ht="10.75" x14ac:dyDescent="0.35">
      <c r="A163" s="1791" t="s">
        <v>1853</v>
      </c>
      <c r="B163" s="1790" t="s">
        <v>1854</v>
      </c>
      <c r="C163" s="1846">
        <v>11</v>
      </c>
      <c r="D163" s="1829" t="str">
        <f t="shared" si="20"/>
        <v/>
      </c>
      <c r="E163" s="1796"/>
      <c r="F163" s="1807"/>
      <c r="G163" s="1808"/>
      <c r="H163" s="1807"/>
      <c r="I163" s="1808"/>
      <c r="J163" s="1799"/>
      <c r="K163" s="1800"/>
      <c r="L163" s="1800"/>
    </row>
    <row r="164" spans="1:12" ht="10.75" x14ac:dyDescent="0.35">
      <c r="A164" s="1791" t="s">
        <v>1855</v>
      </c>
      <c r="B164" s="1790" t="s">
        <v>1856</v>
      </c>
      <c r="C164" s="1846">
        <v>11</v>
      </c>
      <c r="D164" s="1829" t="str">
        <f t="shared" si="20"/>
        <v/>
      </c>
      <c r="E164" s="1796"/>
      <c r="F164" s="1807"/>
      <c r="G164" s="1808"/>
      <c r="H164" s="1807"/>
      <c r="I164" s="1808"/>
      <c r="J164" s="1799"/>
      <c r="K164" s="1800"/>
      <c r="L164" s="1800"/>
    </row>
    <row r="165" spans="1:12" ht="10.75" x14ac:dyDescent="0.35">
      <c r="A165" s="1791" t="s">
        <v>1857</v>
      </c>
      <c r="B165" s="1790" t="s">
        <v>1858</v>
      </c>
      <c r="C165" s="1846">
        <v>11</v>
      </c>
      <c r="D165" s="1829" t="str">
        <f t="shared" si="20"/>
        <v/>
      </c>
      <c r="E165" s="1796"/>
      <c r="F165" s="1807"/>
      <c r="G165" s="1808"/>
      <c r="H165" s="1807"/>
      <c r="I165" s="1808"/>
      <c r="J165" s="1799"/>
      <c r="K165" s="1800"/>
      <c r="L165" s="1800"/>
    </row>
    <row r="166" spans="1:12" ht="10.75" x14ac:dyDescent="0.35">
      <c r="A166" s="1791" t="s">
        <v>1859</v>
      </c>
      <c r="B166" s="1790" t="s">
        <v>1860</v>
      </c>
      <c r="C166" s="1846">
        <v>11</v>
      </c>
      <c r="D166" s="1829" t="str">
        <f t="shared" si="20"/>
        <v/>
      </c>
      <c r="E166" s="1796"/>
      <c r="F166" s="1807"/>
      <c r="G166" s="1808"/>
      <c r="H166" s="1807"/>
      <c r="I166" s="1808"/>
      <c r="J166" s="1799"/>
      <c r="K166" s="1800"/>
      <c r="L166" s="1800"/>
    </row>
    <row r="167" spans="1:12" ht="11.15" thickBot="1" x14ac:dyDescent="0.4">
      <c r="A167" s="1792" t="s">
        <v>1861</v>
      </c>
      <c r="B167" s="1793" t="s">
        <v>1862</v>
      </c>
      <c r="C167" s="1846">
        <v>11</v>
      </c>
      <c r="D167" s="1829" t="str">
        <f t="shared" si="20"/>
        <v/>
      </c>
      <c r="E167" s="1809"/>
      <c r="F167" s="1799"/>
      <c r="G167" s="1798"/>
      <c r="H167" s="1797"/>
      <c r="I167" s="1798"/>
      <c r="J167" s="1799"/>
      <c r="K167" s="1800"/>
      <c r="L167" s="1800"/>
    </row>
    <row r="168" spans="1:12" ht="10.75" thickBot="1" x14ac:dyDescent="0.4">
      <c r="A168" s="1794" t="s">
        <v>623</v>
      </c>
      <c r="B168" s="1795"/>
      <c r="C168" s="1795"/>
      <c r="D168" s="1814"/>
      <c r="E168" s="1810">
        <f t="shared" ref="E168:L168" si="21">SUM(E160:E167)+E158</f>
        <v>0</v>
      </c>
      <c r="F168" s="1811">
        <f t="shared" si="21"/>
        <v>0</v>
      </c>
      <c r="G168" s="1812">
        <f t="shared" si="21"/>
        <v>0</v>
      </c>
      <c r="H168" s="1813">
        <f t="shared" si="21"/>
        <v>0</v>
      </c>
      <c r="I168" s="1812">
        <f t="shared" si="21"/>
        <v>0</v>
      </c>
      <c r="J168" s="1813">
        <f t="shared" si="21"/>
        <v>0</v>
      </c>
      <c r="K168" s="1812">
        <f t="shared" si="21"/>
        <v>0</v>
      </c>
      <c r="L168" s="1813">
        <f t="shared" si="21"/>
        <v>0</v>
      </c>
    </row>
    <row r="169" spans="1:12" ht="10.3" x14ac:dyDescent="0.35">
      <c r="A169" s="1648"/>
      <c r="B169" s="1647"/>
      <c r="C169" s="1647"/>
      <c r="D169" s="1747"/>
      <c r="E169" s="1757"/>
      <c r="F169" s="1758"/>
      <c r="G169" s="1757"/>
      <c r="H169" s="1757"/>
      <c r="I169" s="1757"/>
      <c r="J169" s="1757"/>
      <c r="K169" s="1757"/>
      <c r="L169" s="1757"/>
    </row>
    <row r="170" spans="1:12" ht="11.6" x14ac:dyDescent="0.35">
      <c r="A170" s="2788" t="str">
        <f>"(*) unità equivalenti di tempo pieno di personale dipendente, in servizio al 31 dicembre dell’anno di rilevazione, con rapporto di lavoro a tempo indeterminato o determinato"</f>
        <v>(*) unità equivalenti di tempo pieno di personale dipendente, in servizio al 31 dicembre dell’anno di rilevazione, con rapporto di lavoro a tempo indeterminato o determinato</v>
      </c>
      <c r="B170" s="2788"/>
      <c r="C170" s="2788"/>
      <c r="D170" s="2788"/>
      <c r="E170" s="2788"/>
      <c r="F170" s="2788"/>
      <c r="G170" s="2788"/>
      <c r="H170" s="2788"/>
      <c r="I170" s="2788"/>
      <c r="J170" s="2788"/>
      <c r="K170" s="2788"/>
      <c r="L170" s="2788"/>
    </row>
    <row r="171" spans="1:12" ht="11.6" x14ac:dyDescent="0.35">
      <c r="A171" s="2789" t="str">
        <f>"(**) unità 'equivalenti di tempo pieno di personale che abbia prestato servizio nel corso dell'anno di rilevazione, con rapporto di lavoro diverso da dipendente "</f>
        <v xml:space="preserve">(**) unità 'equivalenti di tempo pieno di personale che abbia prestato servizio nel corso dell'anno di rilevazione, con rapporto di lavoro diverso da dipendente </v>
      </c>
      <c r="B171" s="2789"/>
      <c r="C171" s="2789"/>
      <c r="D171" s="2789"/>
      <c r="E171" s="2789"/>
      <c r="F171" s="2789"/>
      <c r="G171" s="2789"/>
      <c r="H171" s="2789"/>
      <c r="I171" s="2789"/>
      <c r="J171" s="2789"/>
      <c r="K171" s="2789"/>
      <c r="L171" s="2789"/>
    </row>
    <row r="172" spans="1:12" ht="10.75" thickBot="1" x14ac:dyDescent="0.4">
      <c r="A172" s="1815"/>
      <c r="B172" s="1816"/>
      <c r="C172" s="1816"/>
      <c r="D172" s="1756"/>
      <c r="E172" s="1817"/>
      <c r="F172" s="1817"/>
      <c r="G172" s="1817"/>
      <c r="H172" s="1817"/>
      <c r="I172" s="1817"/>
      <c r="J172" s="1817"/>
      <c r="K172" s="1817"/>
      <c r="L172" s="1817"/>
    </row>
    <row r="173" spans="1:12" ht="10.75" x14ac:dyDescent="0.35">
      <c r="A173" s="1773" t="s">
        <v>1843</v>
      </c>
      <c r="B173" s="1774" t="s">
        <v>1844</v>
      </c>
      <c r="C173" s="1845">
        <v>12</v>
      </c>
      <c r="D173" s="1857"/>
      <c r="E173" s="1759"/>
      <c r="F173" s="1760"/>
      <c r="G173" s="1761"/>
      <c r="H173" s="1760"/>
      <c r="I173" s="1761"/>
      <c r="J173" s="1762"/>
      <c r="K173" s="1763"/>
      <c r="L173" s="1763"/>
    </row>
    <row r="174" spans="1:12" ht="10.75" x14ac:dyDescent="0.35">
      <c r="A174" s="1775" t="s">
        <v>1845</v>
      </c>
      <c r="B174" s="1776" t="s">
        <v>1846</v>
      </c>
      <c r="C174" s="1845">
        <v>12</v>
      </c>
      <c r="D174" s="1829" t="str">
        <f>CONCATENATE(D$173)</f>
        <v/>
      </c>
      <c r="E174" s="1764"/>
      <c r="F174" s="1765"/>
      <c r="G174" s="1766"/>
      <c r="H174" s="1765"/>
      <c r="I174" s="1766"/>
      <c r="J174" s="1767"/>
      <c r="K174" s="1768"/>
      <c r="L174" s="1768"/>
    </row>
    <row r="175" spans="1:12" ht="10.75" x14ac:dyDescent="0.35">
      <c r="A175" s="1777" t="s">
        <v>1847</v>
      </c>
      <c r="B175" s="1776" t="s">
        <v>1848</v>
      </c>
      <c r="C175" s="1845">
        <v>12</v>
      </c>
      <c r="D175" s="1829" t="str">
        <f t="shared" ref="D175:D182" si="22">CONCATENATE(D$173)</f>
        <v/>
      </c>
      <c r="E175" s="1769"/>
      <c r="F175" s="1770"/>
      <c r="G175" s="1771"/>
      <c r="H175" s="1770"/>
      <c r="I175" s="1771"/>
      <c r="J175" s="1762"/>
      <c r="K175" s="1763"/>
      <c r="L175" s="1763"/>
    </row>
    <row r="176" spans="1:12" ht="10.75" x14ac:dyDescent="0.35">
      <c r="A176" s="1777" t="s">
        <v>1849</v>
      </c>
      <c r="B176" s="1776" t="s">
        <v>1850</v>
      </c>
      <c r="C176" s="1845">
        <v>12</v>
      </c>
      <c r="D176" s="1829" t="str">
        <f t="shared" si="22"/>
        <v/>
      </c>
      <c r="E176" s="1759"/>
      <c r="F176" s="1770"/>
      <c r="G176" s="1771"/>
      <c r="H176" s="1770"/>
      <c r="I176" s="1771"/>
      <c r="J176" s="1762"/>
      <c r="K176" s="1763"/>
      <c r="L176" s="1763"/>
    </row>
    <row r="177" spans="1:12" ht="10.75" x14ac:dyDescent="0.35">
      <c r="A177" s="1777" t="s">
        <v>825</v>
      </c>
      <c r="B177" s="1776" t="s">
        <v>1852</v>
      </c>
      <c r="C177" s="1845">
        <v>12</v>
      </c>
      <c r="D177" s="1829" t="str">
        <f t="shared" si="22"/>
        <v/>
      </c>
      <c r="E177" s="1759"/>
      <c r="F177" s="1770"/>
      <c r="G177" s="1771"/>
      <c r="H177" s="1770"/>
      <c r="I177" s="1771"/>
      <c r="J177" s="1762"/>
      <c r="K177" s="1763"/>
      <c r="L177" s="1763"/>
    </row>
    <row r="178" spans="1:12" ht="10.75" x14ac:dyDescent="0.35">
      <c r="A178" s="1777" t="s">
        <v>1853</v>
      </c>
      <c r="B178" s="1776" t="s">
        <v>1854</v>
      </c>
      <c r="C178" s="1845">
        <v>12</v>
      </c>
      <c r="D178" s="1829" t="str">
        <f t="shared" si="22"/>
        <v/>
      </c>
      <c r="E178" s="1759"/>
      <c r="F178" s="1770"/>
      <c r="G178" s="1771"/>
      <c r="H178" s="1770"/>
      <c r="I178" s="1771"/>
      <c r="J178" s="1762"/>
      <c r="K178" s="1763"/>
      <c r="L178" s="1763"/>
    </row>
    <row r="179" spans="1:12" ht="10.75" x14ac:dyDescent="0.35">
      <c r="A179" s="1777" t="s">
        <v>1855</v>
      </c>
      <c r="B179" s="1776" t="s">
        <v>1856</v>
      </c>
      <c r="C179" s="1845">
        <v>12</v>
      </c>
      <c r="D179" s="1829" t="str">
        <f t="shared" si="22"/>
        <v/>
      </c>
      <c r="E179" s="1759"/>
      <c r="F179" s="1770"/>
      <c r="G179" s="1771"/>
      <c r="H179" s="1770"/>
      <c r="I179" s="1771"/>
      <c r="J179" s="1762"/>
      <c r="K179" s="1763"/>
      <c r="L179" s="1763"/>
    </row>
    <row r="180" spans="1:12" ht="10.75" x14ac:dyDescent="0.35">
      <c r="A180" s="1777" t="s">
        <v>1857</v>
      </c>
      <c r="B180" s="1776" t="s">
        <v>1858</v>
      </c>
      <c r="C180" s="1845">
        <v>12</v>
      </c>
      <c r="D180" s="1829" t="str">
        <f t="shared" si="22"/>
        <v/>
      </c>
      <c r="E180" s="1759"/>
      <c r="F180" s="1770"/>
      <c r="G180" s="1771"/>
      <c r="H180" s="1770"/>
      <c r="I180" s="1771"/>
      <c r="J180" s="1762"/>
      <c r="K180" s="1763"/>
      <c r="L180" s="1763"/>
    </row>
    <row r="181" spans="1:12" ht="10.75" x14ac:dyDescent="0.35">
      <c r="A181" s="1777" t="s">
        <v>1859</v>
      </c>
      <c r="B181" s="1776" t="s">
        <v>1860</v>
      </c>
      <c r="C181" s="1845">
        <v>12</v>
      </c>
      <c r="D181" s="1829" t="str">
        <f t="shared" si="22"/>
        <v/>
      </c>
      <c r="E181" s="1759"/>
      <c r="F181" s="1770"/>
      <c r="G181" s="1771"/>
      <c r="H181" s="1770"/>
      <c r="I181" s="1771"/>
      <c r="J181" s="1762"/>
      <c r="K181" s="1763"/>
      <c r="L181" s="1763"/>
    </row>
    <row r="182" spans="1:12" ht="11.15" thickBot="1" x14ac:dyDescent="0.4">
      <c r="A182" s="1778" t="s">
        <v>1861</v>
      </c>
      <c r="B182" s="1779" t="s">
        <v>1862</v>
      </c>
      <c r="C182" s="1845">
        <v>12</v>
      </c>
      <c r="D182" s="1829" t="str">
        <f t="shared" si="22"/>
        <v/>
      </c>
      <c r="E182" s="1772"/>
      <c r="F182" s="1762"/>
      <c r="G182" s="1761"/>
      <c r="H182" s="1760"/>
      <c r="I182" s="1761"/>
      <c r="J182" s="1762"/>
      <c r="K182" s="1763"/>
      <c r="L182" s="1763"/>
    </row>
    <row r="183" spans="1:12" ht="10.75" thickBot="1" x14ac:dyDescent="0.4">
      <c r="A183" s="1780" t="s">
        <v>623</v>
      </c>
      <c r="B183" s="1781"/>
      <c r="C183" s="1781"/>
      <c r="D183" s="1782"/>
      <c r="E183" s="1783">
        <f t="shared" ref="E183:L183" si="23">SUM(E175:E182)+E173</f>
        <v>0</v>
      </c>
      <c r="F183" s="1784">
        <f t="shared" si="23"/>
        <v>0</v>
      </c>
      <c r="G183" s="1785">
        <f t="shared" si="23"/>
        <v>0</v>
      </c>
      <c r="H183" s="1786">
        <f t="shared" si="23"/>
        <v>0</v>
      </c>
      <c r="I183" s="1785">
        <f t="shared" si="23"/>
        <v>0</v>
      </c>
      <c r="J183" s="1786">
        <f t="shared" si="23"/>
        <v>0</v>
      </c>
      <c r="K183" s="1785">
        <f t="shared" si="23"/>
        <v>0</v>
      </c>
      <c r="L183" s="1786">
        <f t="shared" si="23"/>
        <v>0</v>
      </c>
    </row>
    <row r="184" spans="1:12" ht="10.3" x14ac:dyDescent="0.35">
      <c r="A184" s="1648"/>
      <c r="B184" s="1647"/>
      <c r="C184" s="1647"/>
      <c r="D184" s="1747"/>
      <c r="E184" s="1757"/>
      <c r="F184" s="1758"/>
      <c r="G184" s="1757"/>
      <c r="H184" s="1757"/>
      <c r="I184" s="1757"/>
      <c r="J184" s="1757"/>
      <c r="K184" s="1757"/>
      <c r="L184" s="1757"/>
    </row>
    <row r="185" spans="1:12" ht="11.6" x14ac:dyDescent="0.35">
      <c r="A185" s="2788" t="str">
        <f>"(*) unità equivalenti di tempo pieno di personale dipendente, in servizio al 31 dicembre dell’anno di rilevazione, con rapporto di lavoro a tempo indeterminato o determinato"</f>
        <v>(*) unità equivalenti di tempo pieno di personale dipendente, in servizio al 31 dicembre dell’anno di rilevazione, con rapporto di lavoro a tempo indeterminato o determinato</v>
      </c>
      <c r="B185" s="2788"/>
      <c r="C185" s="2788"/>
      <c r="D185" s="2788"/>
      <c r="E185" s="2788"/>
      <c r="F185" s="2788"/>
      <c r="G185" s="2788"/>
      <c r="H185" s="2788"/>
      <c r="I185" s="2788"/>
      <c r="J185" s="2788"/>
      <c r="K185" s="2788"/>
      <c r="L185" s="2788"/>
    </row>
    <row r="186" spans="1:12" ht="11.6" x14ac:dyDescent="0.35">
      <c r="A186" s="2789" t="str">
        <f>"(**) unità 'equivalenti di tempo pieno di personale che abbia prestato servizio nel corso dell'anno di rilevazione, con rapporto di lavoro diverso da dipendente "</f>
        <v xml:space="preserve">(**) unità 'equivalenti di tempo pieno di personale che abbia prestato servizio nel corso dell'anno di rilevazione, con rapporto di lavoro diverso da dipendente </v>
      </c>
      <c r="B186" s="2789"/>
      <c r="C186" s="2789"/>
      <c r="D186" s="2789"/>
      <c r="E186" s="2789"/>
      <c r="F186" s="2789"/>
      <c r="G186" s="2789"/>
      <c r="H186" s="2789"/>
      <c r="I186" s="2789"/>
      <c r="J186" s="2789"/>
      <c r="K186" s="2789"/>
      <c r="L186" s="2789"/>
    </row>
    <row r="187" spans="1:12" ht="10.75" thickBot="1" x14ac:dyDescent="0.4">
      <c r="A187" s="1815"/>
      <c r="B187" s="1816"/>
      <c r="C187" s="1816"/>
      <c r="D187" s="1756"/>
      <c r="E187" s="1817"/>
      <c r="F187" s="1817"/>
      <c r="G187" s="1817"/>
      <c r="H187" s="1817"/>
      <c r="I187" s="1817"/>
      <c r="J187" s="1817"/>
      <c r="K187" s="1817"/>
      <c r="L187" s="1817"/>
    </row>
    <row r="188" spans="1:12" ht="10.75" x14ac:dyDescent="0.35">
      <c r="A188" s="1787" t="s">
        <v>1843</v>
      </c>
      <c r="B188" s="1788" t="s">
        <v>1844</v>
      </c>
      <c r="C188" s="1846">
        <v>13</v>
      </c>
      <c r="D188" s="1856"/>
      <c r="E188" s="1796"/>
      <c r="F188" s="1797"/>
      <c r="G188" s="1798"/>
      <c r="H188" s="1797"/>
      <c r="I188" s="1798"/>
      <c r="J188" s="1799"/>
      <c r="K188" s="1800"/>
      <c r="L188" s="1800"/>
    </row>
    <row r="189" spans="1:12" ht="10.75" x14ac:dyDescent="0.35">
      <c r="A189" s="1789" t="s">
        <v>1845</v>
      </c>
      <c r="B189" s="1790" t="s">
        <v>1846</v>
      </c>
      <c r="C189" s="1846">
        <v>13</v>
      </c>
      <c r="D189" s="1829" t="str">
        <f>CONCATENATE(D$188)</f>
        <v/>
      </c>
      <c r="E189" s="1801"/>
      <c r="F189" s="1802"/>
      <c r="G189" s="1803"/>
      <c r="H189" s="1802"/>
      <c r="I189" s="1803"/>
      <c r="J189" s="1804"/>
      <c r="K189" s="1805"/>
      <c r="L189" s="1805"/>
    </row>
    <row r="190" spans="1:12" ht="10.75" x14ac:dyDescent="0.35">
      <c r="A190" s="1791" t="s">
        <v>1847</v>
      </c>
      <c r="B190" s="1790" t="s">
        <v>1848</v>
      </c>
      <c r="C190" s="1846">
        <v>13</v>
      </c>
      <c r="D190" s="1829" t="str">
        <f t="shared" ref="D190:D197" si="24">CONCATENATE(D$188)</f>
        <v/>
      </c>
      <c r="E190" s="1806"/>
      <c r="F190" s="1807"/>
      <c r="G190" s="1808"/>
      <c r="H190" s="1807"/>
      <c r="I190" s="1808"/>
      <c r="J190" s="1799"/>
      <c r="K190" s="1800"/>
      <c r="L190" s="1800"/>
    </row>
    <row r="191" spans="1:12" ht="10.75" x14ac:dyDescent="0.35">
      <c r="A191" s="1791" t="s">
        <v>1849</v>
      </c>
      <c r="B191" s="1790" t="s">
        <v>1850</v>
      </c>
      <c r="C191" s="1846">
        <v>13</v>
      </c>
      <c r="D191" s="1829" t="str">
        <f t="shared" si="24"/>
        <v/>
      </c>
      <c r="E191" s="1796"/>
      <c r="F191" s="1807"/>
      <c r="G191" s="1808"/>
      <c r="H191" s="1807"/>
      <c r="I191" s="1808"/>
      <c r="J191" s="1799"/>
      <c r="K191" s="1800"/>
      <c r="L191" s="1800"/>
    </row>
    <row r="192" spans="1:12" ht="10.75" x14ac:dyDescent="0.35">
      <c r="A192" s="1791" t="s">
        <v>825</v>
      </c>
      <c r="B192" s="1790" t="s">
        <v>1852</v>
      </c>
      <c r="C192" s="1846">
        <v>13</v>
      </c>
      <c r="D192" s="1829" t="str">
        <f t="shared" si="24"/>
        <v/>
      </c>
      <c r="E192" s="1796"/>
      <c r="F192" s="1807"/>
      <c r="G192" s="1808"/>
      <c r="H192" s="1807"/>
      <c r="I192" s="1808"/>
      <c r="J192" s="1799"/>
      <c r="K192" s="1800"/>
      <c r="L192" s="1800"/>
    </row>
    <row r="193" spans="1:12" ht="10.75" x14ac:dyDescent="0.35">
      <c r="A193" s="1791" t="s">
        <v>1853</v>
      </c>
      <c r="B193" s="1790" t="s">
        <v>1854</v>
      </c>
      <c r="C193" s="1846">
        <v>13</v>
      </c>
      <c r="D193" s="1829" t="str">
        <f t="shared" si="24"/>
        <v/>
      </c>
      <c r="E193" s="1796"/>
      <c r="F193" s="1807"/>
      <c r="G193" s="1808"/>
      <c r="H193" s="1807"/>
      <c r="I193" s="1808"/>
      <c r="J193" s="1799"/>
      <c r="K193" s="1800"/>
      <c r="L193" s="1800"/>
    </row>
    <row r="194" spans="1:12" ht="10.75" x14ac:dyDescent="0.35">
      <c r="A194" s="1791" t="s">
        <v>1855</v>
      </c>
      <c r="B194" s="1790" t="s">
        <v>1856</v>
      </c>
      <c r="C194" s="1846">
        <v>13</v>
      </c>
      <c r="D194" s="1829" t="str">
        <f t="shared" si="24"/>
        <v/>
      </c>
      <c r="E194" s="1796"/>
      <c r="F194" s="1807"/>
      <c r="G194" s="1808"/>
      <c r="H194" s="1807"/>
      <c r="I194" s="1808"/>
      <c r="J194" s="1799"/>
      <c r="K194" s="1800"/>
      <c r="L194" s="1800"/>
    </row>
    <row r="195" spans="1:12" ht="10.75" x14ac:dyDescent="0.35">
      <c r="A195" s="1791" t="s">
        <v>1857</v>
      </c>
      <c r="B195" s="1790" t="s">
        <v>1858</v>
      </c>
      <c r="C195" s="1846">
        <v>13</v>
      </c>
      <c r="D195" s="1829" t="str">
        <f t="shared" si="24"/>
        <v/>
      </c>
      <c r="E195" s="1796"/>
      <c r="F195" s="1807"/>
      <c r="G195" s="1808"/>
      <c r="H195" s="1807"/>
      <c r="I195" s="1808"/>
      <c r="J195" s="1799"/>
      <c r="K195" s="1800"/>
      <c r="L195" s="1800"/>
    </row>
    <row r="196" spans="1:12" ht="10.75" x14ac:dyDescent="0.35">
      <c r="A196" s="1791" t="s">
        <v>1859</v>
      </c>
      <c r="B196" s="1790" t="s">
        <v>1860</v>
      </c>
      <c r="C196" s="1846">
        <v>13</v>
      </c>
      <c r="D196" s="1829" t="str">
        <f t="shared" si="24"/>
        <v/>
      </c>
      <c r="E196" s="1796"/>
      <c r="F196" s="1807"/>
      <c r="G196" s="1808"/>
      <c r="H196" s="1807"/>
      <c r="I196" s="1808"/>
      <c r="J196" s="1799"/>
      <c r="K196" s="1800"/>
      <c r="L196" s="1800"/>
    </row>
    <row r="197" spans="1:12" ht="11.15" thickBot="1" x14ac:dyDescent="0.4">
      <c r="A197" s="1792" t="s">
        <v>1861</v>
      </c>
      <c r="B197" s="1793" t="s">
        <v>1862</v>
      </c>
      <c r="C197" s="1846">
        <v>13</v>
      </c>
      <c r="D197" s="1829" t="str">
        <f t="shared" si="24"/>
        <v/>
      </c>
      <c r="E197" s="1809"/>
      <c r="F197" s="1799"/>
      <c r="G197" s="1798"/>
      <c r="H197" s="1797"/>
      <c r="I197" s="1798"/>
      <c r="J197" s="1799"/>
      <c r="K197" s="1800"/>
      <c r="L197" s="1800"/>
    </row>
    <row r="198" spans="1:12" ht="10.75" thickBot="1" x14ac:dyDescent="0.4">
      <c r="A198" s="1794" t="s">
        <v>623</v>
      </c>
      <c r="B198" s="1795"/>
      <c r="C198" s="1795"/>
      <c r="D198" s="1814"/>
      <c r="E198" s="1810">
        <f t="shared" ref="E198:L198" si="25">SUM(E190:E197)+E188</f>
        <v>0</v>
      </c>
      <c r="F198" s="1811">
        <f t="shared" si="25"/>
        <v>0</v>
      </c>
      <c r="G198" s="1812">
        <f t="shared" si="25"/>
        <v>0</v>
      </c>
      <c r="H198" s="1813">
        <f t="shared" si="25"/>
        <v>0</v>
      </c>
      <c r="I198" s="1812">
        <f t="shared" si="25"/>
        <v>0</v>
      </c>
      <c r="J198" s="1813">
        <f t="shared" si="25"/>
        <v>0</v>
      </c>
      <c r="K198" s="1812">
        <f t="shared" si="25"/>
        <v>0</v>
      </c>
      <c r="L198" s="1813">
        <f t="shared" si="25"/>
        <v>0</v>
      </c>
    </row>
    <row r="199" spans="1:12" ht="10.3" x14ac:dyDescent="0.35">
      <c r="A199" s="1648"/>
      <c r="B199" s="1647"/>
      <c r="C199" s="1647"/>
      <c r="D199" s="1747"/>
      <c r="E199" s="1757"/>
      <c r="F199" s="1758"/>
      <c r="G199" s="1757"/>
      <c r="H199" s="1757"/>
      <c r="I199" s="1757"/>
      <c r="J199" s="1757"/>
      <c r="K199" s="1757"/>
      <c r="L199" s="1757"/>
    </row>
    <row r="200" spans="1:12" ht="11.6" x14ac:dyDescent="0.35">
      <c r="A200" s="2788" t="str">
        <f>"(*) unità equivalenti di tempo pieno di personale dipendente, in servizio al 31 dicembre dell’anno di rilevazione, con rapporto di lavoro a tempo indeterminato o determinato"</f>
        <v>(*) unità equivalenti di tempo pieno di personale dipendente, in servizio al 31 dicembre dell’anno di rilevazione, con rapporto di lavoro a tempo indeterminato o determinato</v>
      </c>
      <c r="B200" s="2788"/>
      <c r="C200" s="2788"/>
      <c r="D200" s="2788"/>
      <c r="E200" s="2788"/>
      <c r="F200" s="2788"/>
      <c r="G200" s="2788"/>
      <c r="H200" s="2788"/>
      <c r="I200" s="2788"/>
      <c r="J200" s="2788"/>
      <c r="K200" s="2788"/>
      <c r="L200" s="2788"/>
    </row>
    <row r="201" spans="1:12" ht="11.6" x14ac:dyDescent="0.35">
      <c r="A201" s="2789" t="str">
        <f>"(**) unità 'equivalenti di tempo pieno di personale che abbia prestato servizio nel corso dell'anno di rilevazione, con rapporto di lavoro diverso da dipendente "</f>
        <v xml:space="preserve">(**) unità 'equivalenti di tempo pieno di personale che abbia prestato servizio nel corso dell'anno di rilevazione, con rapporto di lavoro diverso da dipendente </v>
      </c>
      <c r="B201" s="2789"/>
      <c r="C201" s="2789"/>
      <c r="D201" s="2789"/>
      <c r="E201" s="2789"/>
      <c r="F201" s="2789"/>
      <c r="G201" s="2789"/>
      <c r="H201" s="2789"/>
      <c r="I201" s="2789"/>
      <c r="J201" s="2789"/>
      <c r="K201" s="2789"/>
      <c r="L201" s="2789"/>
    </row>
    <row r="202" spans="1:12" ht="10.3" x14ac:dyDescent="0.35">
      <c r="D202" s="1747"/>
    </row>
    <row r="203" spans="1:12" ht="10.95" customHeight="1" thickBot="1" x14ac:dyDescent="0.4">
      <c r="A203" s="2102" t="s">
        <v>1843</v>
      </c>
      <c r="B203" s="2103" t="s">
        <v>1844</v>
      </c>
      <c r="C203" s="2104">
        <v>14</v>
      </c>
      <c r="D203" s="2105"/>
      <c r="E203" s="2106"/>
      <c r="F203" s="2107"/>
      <c r="G203" s="2108"/>
      <c r="H203" s="2107"/>
      <c r="I203" s="2108"/>
      <c r="J203" s="2109"/>
      <c r="K203" s="2110"/>
      <c r="L203" s="2110"/>
    </row>
    <row r="204" spans="1:12" ht="10.95" customHeight="1" x14ac:dyDescent="0.35">
      <c r="A204" s="1775" t="s">
        <v>1845</v>
      </c>
      <c r="B204" s="1774" t="s">
        <v>1846</v>
      </c>
      <c r="C204" s="1845">
        <v>14</v>
      </c>
      <c r="D204" s="2101" t="str">
        <f>CONCATENATE(D$203)</f>
        <v/>
      </c>
      <c r="E204" s="1764"/>
      <c r="F204" s="1765"/>
      <c r="G204" s="1766"/>
      <c r="H204" s="1765"/>
      <c r="I204" s="1766"/>
      <c r="J204" s="1767"/>
      <c r="K204" s="1768"/>
      <c r="L204" s="1768"/>
    </row>
    <row r="205" spans="1:12" ht="10.95" customHeight="1" x14ac:dyDescent="0.35">
      <c r="A205" s="1777" t="s">
        <v>1847</v>
      </c>
      <c r="B205" s="1776" t="s">
        <v>1848</v>
      </c>
      <c r="C205" s="1845">
        <v>14</v>
      </c>
      <c r="D205" s="1829" t="str">
        <f t="shared" ref="D205:D212" si="26">CONCATENATE(D$203)</f>
        <v/>
      </c>
      <c r="E205" s="1769"/>
      <c r="F205" s="1770"/>
      <c r="G205" s="1771"/>
      <c r="H205" s="1770"/>
      <c r="I205" s="1771"/>
      <c r="J205" s="1762"/>
      <c r="K205" s="1763"/>
      <c r="L205" s="1763"/>
    </row>
    <row r="206" spans="1:12" ht="10.95" customHeight="1" x14ac:dyDescent="0.35">
      <c r="A206" s="1777" t="s">
        <v>1849</v>
      </c>
      <c r="B206" s="1776" t="s">
        <v>1850</v>
      </c>
      <c r="C206" s="1845">
        <v>14</v>
      </c>
      <c r="D206" s="1829" t="str">
        <f t="shared" si="26"/>
        <v/>
      </c>
      <c r="E206" s="1759"/>
      <c r="F206" s="1770"/>
      <c r="G206" s="1771"/>
      <c r="H206" s="1770"/>
      <c r="I206" s="1771"/>
      <c r="J206" s="1762"/>
      <c r="K206" s="1763"/>
      <c r="L206" s="1763"/>
    </row>
    <row r="207" spans="1:12" ht="10.95" customHeight="1" x14ac:dyDescent="0.35">
      <c r="A207" s="1777" t="s">
        <v>825</v>
      </c>
      <c r="B207" s="1776" t="s">
        <v>1852</v>
      </c>
      <c r="C207" s="1845">
        <v>14</v>
      </c>
      <c r="D207" s="1829" t="str">
        <f t="shared" si="26"/>
        <v/>
      </c>
      <c r="E207" s="1759"/>
      <c r="F207" s="1770"/>
      <c r="G207" s="1771"/>
      <c r="H207" s="1770"/>
      <c r="I207" s="1771"/>
      <c r="J207" s="1762"/>
      <c r="K207" s="1763"/>
      <c r="L207" s="1763"/>
    </row>
    <row r="208" spans="1:12" ht="10.95" customHeight="1" x14ac:dyDescent="0.35">
      <c r="A208" s="1777" t="s">
        <v>1853</v>
      </c>
      <c r="B208" s="1776" t="s">
        <v>1854</v>
      </c>
      <c r="C208" s="1845">
        <v>14</v>
      </c>
      <c r="D208" s="1829" t="str">
        <f t="shared" si="26"/>
        <v/>
      </c>
      <c r="E208" s="1759"/>
      <c r="F208" s="1770"/>
      <c r="G208" s="1771"/>
      <c r="H208" s="1770"/>
      <c r="I208" s="1771"/>
      <c r="J208" s="1762"/>
      <c r="K208" s="1763"/>
      <c r="L208" s="1763"/>
    </row>
    <row r="209" spans="1:12" ht="10.95" customHeight="1" x14ac:dyDescent="0.35">
      <c r="A209" s="1777" t="s">
        <v>1855</v>
      </c>
      <c r="B209" s="1776" t="s">
        <v>1856</v>
      </c>
      <c r="C209" s="1845">
        <v>14</v>
      </c>
      <c r="D209" s="1829" t="str">
        <f t="shared" si="26"/>
        <v/>
      </c>
      <c r="E209" s="1759"/>
      <c r="F209" s="1770"/>
      <c r="G209" s="1771"/>
      <c r="H209" s="1770"/>
      <c r="I209" s="1771"/>
      <c r="J209" s="1762"/>
      <c r="K209" s="1763"/>
      <c r="L209" s="1763"/>
    </row>
    <row r="210" spans="1:12" ht="10.95" customHeight="1" x14ac:dyDescent="0.35">
      <c r="A210" s="1777" t="s">
        <v>1857</v>
      </c>
      <c r="B210" s="1776" t="s">
        <v>1858</v>
      </c>
      <c r="C210" s="1845">
        <v>14</v>
      </c>
      <c r="D210" s="1829" t="str">
        <f t="shared" si="26"/>
        <v/>
      </c>
      <c r="E210" s="1759"/>
      <c r="F210" s="1770"/>
      <c r="G210" s="1771"/>
      <c r="H210" s="1770"/>
      <c r="I210" s="1771"/>
      <c r="J210" s="1762"/>
      <c r="K210" s="1763"/>
      <c r="L210" s="1763"/>
    </row>
    <row r="211" spans="1:12" ht="10.95" customHeight="1" x14ac:dyDescent="0.35">
      <c r="A211" s="1777" t="s">
        <v>1859</v>
      </c>
      <c r="B211" s="1776" t="s">
        <v>1860</v>
      </c>
      <c r="C211" s="1845">
        <v>14</v>
      </c>
      <c r="D211" s="1829" t="str">
        <f t="shared" si="26"/>
        <v/>
      </c>
      <c r="E211" s="1759"/>
      <c r="F211" s="1770"/>
      <c r="G211" s="1771"/>
      <c r="H211" s="1770"/>
      <c r="I211" s="1771"/>
      <c r="J211" s="1762"/>
      <c r="K211" s="1763"/>
      <c r="L211" s="1763"/>
    </row>
    <row r="212" spans="1:12" ht="10.95" customHeight="1" thickBot="1" x14ac:dyDescent="0.4">
      <c r="A212" s="1778" t="s">
        <v>1861</v>
      </c>
      <c r="B212" s="1779" t="s">
        <v>1862</v>
      </c>
      <c r="C212" s="1845">
        <v>14</v>
      </c>
      <c r="D212" s="1829" t="str">
        <f t="shared" si="26"/>
        <v/>
      </c>
      <c r="E212" s="1772"/>
      <c r="F212" s="1762"/>
      <c r="G212" s="1761"/>
      <c r="H212" s="1760"/>
      <c r="I212" s="1761"/>
      <c r="J212" s="1762"/>
      <c r="K212" s="1763"/>
      <c r="L212" s="1763"/>
    </row>
    <row r="213" spans="1:12" ht="10.95" customHeight="1" thickBot="1" x14ac:dyDescent="0.4">
      <c r="A213" s="1780" t="s">
        <v>623</v>
      </c>
      <c r="B213" s="1781"/>
      <c r="C213" s="1781"/>
      <c r="D213" s="1782"/>
      <c r="E213" s="1783">
        <f t="shared" ref="E213:L213" si="27">SUM(E205:E212)+E203</f>
        <v>0</v>
      </c>
      <c r="F213" s="1784">
        <f t="shared" si="27"/>
        <v>0</v>
      </c>
      <c r="G213" s="1785">
        <f t="shared" si="27"/>
        <v>0</v>
      </c>
      <c r="H213" s="1786">
        <f t="shared" si="27"/>
        <v>0</v>
      </c>
      <c r="I213" s="1785">
        <f t="shared" si="27"/>
        <v>0</v>
      </c>
      <c r="J213" s="1786">
        <f t="shared" si="27"/>
        <v>0</v>
      </c>
      <c r="K213" s="1785">
        <f t="shared" si="27"/>
        <v>0</v>
      </c>
      <c r="L213" s="1786">
        <f t="shared" si="27"/>
        <v>0</v>
      </c>
    </row>
    <row r="214" spans="1:12" ht="10.95" customHeight="1" x14ac:dyDescent="0.35">
      <c r="A214" s="1648"/>
      <c r="B214" s="1647"/>
      <c r="C214" s="1647"/>
      <c r="D214" s="1747"/>
      <c r="E214" s="1757"/>
      <c r="F214" s="1758"/>
      <c r="G214" s="1757"/>
      <c r="H214" s="1757"/>
      <c r="I214" s="1757"/>
      <c r="J214" s="1757"/>
      <c r="K214" s="1757"/>
      <c r="L214" s="1757"/>
    </row>
    <row r="215" spans="1:12" ht="12" customHeight="1" x14ac:dyDescent="0.35">
      <c r="A215" s="2788" t="str">
        <f>"(*) unità equivalenti di tempo pieno di personale dipendente, in servizio al 31 dicembre dell’anno di rilevazione, con rapporto di lavoro a tempo indeterminato o determinato"</f>
        <v>(*) unità equivalenti di tempo pieno di personale dipendente, in servizio al 31 dicembre dell’anno di rilevazione, con rapporto di lavoro a tempo indeterminato o determinato</v>
      </c>
      <c r="B215" s="2788"/>
      <c r="C215" s="2788"/>
      <c r="D215" s="2788"/>
      <c r="E215" s="2788"/>
      <c r="F215" s="2788"/>
      <c r="G215" s="2788"/>
      <c r="H215" s="2788"/>
      <c r="I215" s="2788"/>
      <c r="J215" s="2788"/>
      <c r="K215" s="2788"/>
      <c r="L215" s="2788"/>
    </row>
    <row r="216" spans="1:12" ht="12" customHeight="1" x14ac:dyDescent="0.35">
      <c r="A216" s="2789" t="str">
        <f>"(**) unità 'equivalenti di tempo pieno di personale che abbia prestato servizio nel corso dell'anno di rilevazione, con rapporto di lavoro diverso da dipendente "</f>
        <v xml:space="preserve">(**) unità 'equivalenti di tempo pieno di personale che abbia prestato servizio nel corso dell'anno di rilevazione, con rapporto di lavoro diverso da dipendente </v>
      </c>
      <c r="B216" s="2789"/>
      <c r="C216" s="2789"/>
      <c r="D216" s="2789"/>
      <c r="E216" s="2789"/>
      <c r="F216" s="2789"/>
      <c r="G216" s="2789"/>
      <c r="H216" s="2789"/>
      <c r="I216" s="2789"/>
      <c r="J216" s="2789"/>
      <c r="K216" s="2789"/>
      <c r="L216" s="2789"/>
    </row>
    <row r="217" spans="1:12" ht="10.75" thickBot="1" x14ac:dyDescent="0.4">
      <c r="A217" s="1815"/>
      <c r="B217" s="1816"/>
      <c r="C217" s="1816"/>
      <c r="D217" s="1756"/>
      <c r="E217" s="1817"/>
      <c r="F217" s="1817"/>
      <c r="G217" s="1817"/>
      <c r="H217" s="1817"/>
      <c r="I217" s="1817"/>
      <c r="J217" s="1817"/>
      <c r="K217" s="1817"/>
      <c r="L217" s="1817"/>
    </row>
    <row r="218" spans="1:12" ht="10.3" x14ac:dyDescent="0.35">
      <c r="D218" s="1747"/>
    </row>
    <row r="219" spans="1:12" ht="10.3" x14ac:dyDescent="0.35">
      <c r="D219" s="1747"/>
    </row>
    <row r="220" spans="1:12" ht="10.3" x14ac:dyDescent="0.35">
      <c r="D220" s="1747"/>
    </row>
    <row r="221" spans="1:12" ht="10.3" x14ac:dyDescent="0.35">
      <c r="D221" s="1747"/>
    </row>
    <row r="222" spans="1:12" ht="10.3" x14ac:dyDescent="0.35">
      <c r="D222" s="1747"/>
    </row>
    <row r="223" spans="1:12" ht="10.3" x14ac:dyDescent="0.35">
      <c r="D223" s="1747"/>
    </row>
    <row r="224" spans="1:12" ht="10.3" x14ac:dyDescent="0.35">
      <c r="D224" s="1747"/>
    </row>
    <row r="225" spans="4:4" ht="10.3" x14ac:dyDescent="0.35">
      <c r="D225" s="1747"/>
    </row>
    <row r="226" spans="4:4" ht="10.3" x14ac:dyDescent="0.35">
      <c r="D226" s="1747"/>
    </row>
    <row r="227" spans="4:4" ht="10.3" x14ac:dyDescent="0.35">
      <c r="D227" s="1747"/>
    </row>
    <row r="228" spans="4:4" ht="10.3" x14ac:dyDescent="0.35">
      <c r="D228" s="1747"/>
    </row>
    <row r="229" spans="4:4" ht="10.3" x14ac:dyDescent="0.35">
      <c r="D229" s="1747"/>
    </row>
    <row r="230" spans="4:4" ht="10.3" x14ac:dyDescent="0.35">
      <c r="D230" s="1747"/>
    </row>
    <row r="231" spans="4:4" ht="10.3" x14ac:dyDescent="0.35">
      <c r="D231" s="1747"/>
    </row>
    <row r="232" spans="4:4" ht="10.3" x14ac:dyDescent="0.35">
      <c r="D232" s="1747"/>
    </row>
    <row r="233" spans="4:4" ht="10.3" x14ac:dyDescent="0.35">
      <c r="D233" s="1747"/>
    </row>
    <row r="234" spans="4:4" ht="10.3" x14ac:dyDescent="0.35">
      <c r="D234" s="1747"/>
    </row>
    <row r="235" spans="4:4" ht="10.3" x14ac:dyDescent="0.35">
      <c r="D235" s="1747"/>
    </row>
    <row r="236" spans="4:4" ht="10.3" x14ac:dyDescent="0.35">
      <c r="D236" s="1747"/>
    </row>
    <row r="237" spans="4:4" ht="10.3" x14ac:dyDescent="0.35">
      <c r="D237" s="1748"/>
    </row>
    <row r="238" spans="4:4" x14ac:dyDescent="0.35">
      <c r="D238" s="1749"/>
    </row>
    <row r="239" spans="4:4" ht="10.3" x14ac:dyDescent="0.35">
      <c r="D239" s="1750"/>
    </row>
    <row r="240" spans="4:4" ht="10.3" x14ac:dyDescent="0.35">
      <c r="D240" s="1751"/>
    </row>
    <row r="241" spans="4:4" ht="10.3" x14ac:dyDescent="0.35">
      <c r="D241" s="1747"/>
    </row>
    <row r="242" spans="4:4" ht="10.3" x14ac:dyDescent="0.35">
      <c r="D242" s="1747"/>
    </row>
    <row r="243" spans="4:4" ht="10.3" x14ac:dyDescent="0.35">
      <c r="D243" s="1747"/>
    </row>
    <row r="244" spans="4:4" ht="10.3" x14ac:dyDescent="0.35">
      <c r="D244" s="1747"/>
    </row>
    <row r="245" spans="4:4" ht="10.3" x14ac:dyDescent="0.35">
      <c r="D245" s="1747"/>
    </row>
    <row r="246" spans="4:4" ht="10.3" x14ac:dyDescent="0.35">
      <c r="D246" s="1747"/>
    </row>
    <row r="247" spans="4:4" ht="10.3" x14ac:dyDescent="0.35">
      <c r="D247" s="1747"/>
    </row>
    <row r="248" spans="4:4" ht="10.3" x14ac:dyDescent="0.35">
      <c r="D248" s="1747"/>
    </row>
    <row r="249" spans="4:4" ht="10.3" x14ac:dyDescent="0.35">
      <c r="D249" s="1747"/>
    </row>
    <row r="250" spans="4:4" ht="10.3" x14ac:dyDescent="0.35">
      <c r="D250" s="1747"/>
    </row>
    <row r="251" spans="4:4" ht="10.3" x14ac:dyDescent="0.35">
      <c r="D251" s="1747"/>
    </row>
    <row r="252" spans="4:4" ht="10.3" x14ac:dyDescent="0.35">
      <c r="D252" s="1747"/>
    </row>
    <row r="253" spans="4:4" ht="10.3" x14ac:dyDescent="0.35">
      <c r="D253" s="1747"/>
    </row>
    <row r="254" spans="4:4" ht="10.3" x14ac:dyDescent="0.35">
      <c r="D254" s="1747"/>
    </row>
    <row r="255" spans="4:4" ht="10.3" x14ac:dyDescent="0.35">
      <c r="D255" s="1747"/>
    </row>
    <row r="256" spans="4:4" ht="10.3" x14ac:dyDescent="0.35">
      <c r="D256" s="1747"/>
    </row>
    <row r="257" spans="4:4" ht="10.3" x14ac:dyDescent="0.35">
      <c r="D257" s="1747"/>
    </row>
    <row r="258" spans="4:4" ht="10.3" x14ac:dyDescent="0.35">
      <c r="D258" s="1747"/>
    </row>
    <row r="259" spans="4:4" ht="10.3" x14ac:dyDescent="0.35">
      <c r="D259" s="1747"/>
    </row>
    <row r="260" spans="4:4" ht="10.3" x14ac:dyDescent="0.35">
      <c r="D260" s="1747"/>
    </row>
    <row r="261" spans="4:4" ht="10.3" x14ac:dyDescent="0.35">
      <c r="D261" s="1747"/>
    </row>
    <row r="262" spans="4:4" ht="10.3" x14ac:dyDescent="0.35">
      <c r="D262" s="1747"/>
    </row>
    <row r="263" spans="4:4" ht="10.3" x14ac:dyDescent="0.35">
      <c r="D263" s="1747"/>
    </row>
    <row r="264" spans="4:4" ht="10.3" x14ac:dyDescent="0.35">
      <c r="D264" s="1747"/>
    </row>
    <row r="265" spans="4:4" ht="10.3" x14ac:dyDescent="0.35">
      <c r="D265" s="1747"/>
    </row>
    <row r="266" spans="4:4" ht="10.3" x14ac:dyDescent="0.35">
      <c r="D266" s="1747"/>
    </row>
    <row r="267" spans="4:4" ht="10.3" x14ac:dyDescent="0.35">
      <c r="D267" s="1747"/>
    </row>
    <row r="268" spans="4:4" ht="10.3" x14ac:dyDescent="0.35">
      <c r="D268" s="1747"/>
    </row>
    <row r="269" spans="4:4" ht="10.3" x14ac:dyDescent="0.35">
      <c r="D269" s="1747"/>
    </row>
    <row r="270" spans="4:4" ht="10.3" x14ac:dyDescent="0.35">
      <c r="D270" s="1747"/>
    </row>
    <row r="271" spans="4:4" ht="10.3" x14ac:dyDescent="0.35">
      <c r="D271" s="1747"/>
    </row>
    <row r="272" spans="4:4" ht="10.3" x14ac:dyDescent="0.35">
      <c r="D272" s="1747"/>
    </row>
    <row r="273" spans="4:4" ht="10.3" x14ac:dyDescent="0.35">
      <c r="D273" s="1747"/>
    </row>
    <row r="274" spans="4:4" ht="10.3" x14ac:dyDescent="0.35">
      <c r="D274" s="1747"/>
    </row>
    <row r="275" spans="4:4" ht="10.3" x14ac:dyDescent="0.35">
      <c r="D275" s="1747"/>
    </row>
    <row r="276" spans="4:4" ht="10.3" x14ac:dyDescent="0.35">
      <c r="D276" s="1747"/>
    </row>
    <row r="277" spans="4:4" ht="10.3" x14ac:dyDescent="0.35">
      <c r="D277" s="1747"/>
    </row>
    <row r="278" spans="4:4" ht="10.3" x14ac:dyDescent="0.35">
      <c r="D278" s="1747"/>
    </row>
    <row r="279" spans="4:4" ht="10.3" x14ac:dyDescent="0.35">
      <c r="D279" s="1747"/>
    </row>
    <row r="280" spans="4:4" ht="10.3" x14ac:dyDescent="0.35">
      <c r="D280" s="1747"/>
    </row>
    <row r="281" spans="4:4" ht="10.3" x14ac:dyDescent="0.35">
      <c r="D281" s="1747"/>
    </row>
    <row r="282" spans="4:4" ht="10.3" x14ac:dyDescent="0.35">
      <c r="D282" s="1747"/>
    </row>
    <row r="283" spans="4:4" ht="10.3" x14ac:dyDescent="0.35">
      <c r="D283" s="1748"/>
    </row>
    <row r="284" spans="4:4" x14ac:dyDescent="0.35">
      <c r="D284" s="1749"/>
    </row>
    <row r="285" spans="4:4" ht="10.3" x14ac:dyDescent="0.35">
      <c r="D285" s="1750"/>
    </row>
    <row r="286" spans="4:4" ht="10.3" x14ac:dyDescent="0.35">
      <c r="D286" s="1751"/>
    </row>
    <row r="287" spans="4:4" ht="10.3" x14ac:dyDescent="0.35">
      <c r="D287" s="1747"/>
    </row>
    <row r="288" spans="4:4" ht="10.3" x14ac:dyDescent="0.35">
      <c r="D288" s="1747"/>
    </row>
    <row r="289" spans="4:4" ht="10.3" x14ac:dyDescent="0.35">
      <c r="D289" s="1747"/>
    </row>
    <row r="290" spans="4:4" ht="10.3" x14ac:dyDescent="0.35">
      <c r="D290" s="1747"/>
    </row>
    <row r="291" spans="4:4" ht="10.3" x14ac:dyDescent="0.35">
      <c r="D291" s="1747"/>
    </row>
    <row r="292" spans="4:4" ht="10.3" x14ac:dyDescent="0.35">
      <c r="D292" s="1747"/>
    </row>
    <row r="293" spans="4:4" ht="10.3" x14ac:dyDescent="0.35">
      <c r="D293" s="1747"/>
    </row>
    <row r="294" spans="4:4" ht="10.3" x14ac:dyDescent="0.35">
      <c r="D294" s="1747"/>
    </row>
    <row r="295" spans="4:4" ht="10.3" x14ac:dyDescent="0.35">
      <c r="D295" s="1747"/>
    </row>
    <row r="296" spans="4:4" ht="10.3" x14ac:dyDescent="0.35">
      <c r="D296" s="1747"/>
    </row>
    <row r="297" spans="4:4" ht="10.3" x14ac:dyDescent="0.35">
      <c r="D297" s="1747"/>
    </row>
    <row r="298" spans="4:4" ht="10.3" x14ac:dyDescent="0.35">
      <c r="D298" s="1747"/>
    </row>
    <row r="299" spans="4:4" ht="10.3" x14ac:dyDescent="0.35">
      <c r="D299" s="1747"/>
    </row>
    <row r="300" spans="4:4" ht="10.3" x14ac:dyDescent="0.35">
      <c r="D300" s="1747"/>
    </row>
    <row r="301" spans="4:4" ht="10.3" x14ac:dyDescent="0.35">
      <c r="D301" s="1747"/>
    </row>
    <row r="302" spans="4:4" ht="10.3" x14ac:dyDescent="0.35">
      <c r="D302" s="1747"/>
    </row>
    <row r="303" spans="4:4" ht="10.3" x14ac:dyDescent="0.35">
      <c r="D303" s="1747"/>
    </row>
    <row r="304" spans="4:4" ht="10.3" x14ac:dyDescent="0.35">
      <c r="D304" s="1747"/>
    </row>
    <row r="305" spans="4:4" ht="10.3" x14ac:dyDescent="0.35">
      <c r="D305" s="1747"/>
    </row>
    <row r="306" spans="4:4" ht="10.3" x14ac:dyDescent="0.35">
      <c r="D306" s="1747"/>
    </row>
    <row r="307" spans="4:4" ht="10.3" x14ac:dyDescent="0.35">
      <c r="D307" s="1747"/>
    </row>
    <row r="308" spans="4:4" ht="10.3" x14ac:dyDescent="0.35">
      <c r="D308" s="1747"/>
    </row>
    <row r="309" spans="4:4" ht="10.3" x14ac:dyDescent="0.35">
      <c r="D309" s="1747"/>
    </row>
    <row r="310" spans="4:4" ht="10.3" x14ac:dyDescent="0.35">
      <c r="D310" s="1747"/>
    </row>
    <row r="311" spans="4:4" ht="10.3" x14ac:dyDescent="0.35">
      <c r="D311" s="1747"/>
    </row>
    <row r="312" spans="4:4" ht="10.3" x14ac:dyDescent="0.35">
      <c r="D312" s="1747"/>
    </row>
    <row r="313" spans="4:4" ht="10.3" x14ac:dyDescent="0.35">
      <c r="D313" s="1747"/>
    </row>
    <row r="314" spans="4:4" ht="10.3" x14ac:dyDescent="0.35">
      <c r="D314" s="1747"/>
    </row>
    <row r="315" spans="4:4" ht="10.3" x14ac:dyDescent="0.35">
      <c r="D315" s="1747"/>
    </row>
    <row r="316" spans="4:4" ht="10.3" x14ac:dyDescent="0.35">
      <c r="D316" s="1747"/>
    </row>
    <row r="317" spans="4:4" ht="10.3" x14ac:dyDescent="0.35">
      <c r="D317" s="1747"/>
    </row>
    <row r="318" spans="4:4" ht="10.3" x14ac:dyDescent="0.35">
      <c r="D318" s="1747"/>
    </row>
    <row r="319" spans="4:4" ht="10.3" x14ac:dyDescent="0.35">
      <c r="D319" s="1747"/>
    </row>
    <row r="320" spans="4:4" ht="10.3" x14ac:dyDescent="0.35">
      <c r="D320" s="1747"/>
    </row>
    <row r="321" spans="4:4" ht="10.3" x14ac:dyDescent="0.35">
      <c r="D321" s="1747"/>
    </row>
    <row r="322" spans="4:4" ht="10.3" x14ac:dyDescent="0.35">
      <c r="D322" s="1747"/>
    </row>
    <row r="323" spans="4:4" ht="10.3" x14ac:dyDescent="0.35">
      <c r="D323" s="1747"/>
    </row>
    <row r="324" spans="4:4" ht="10.3" x14ac:dyDescent="0.35">
      <c r="D324" s="1747"/>
    </row>
    <row r="325" spans="4:4" ht="10.3" x14ac:dyDescent="0.35">
      <c r="D325" s="1747"/>
    </row>
    <row r="326" spans="4:4" ht="10.3" x14ac:dyDescent="0.35">
      <c r="D326" s="1747"/>
    </row>
    <row r="327" spans="4:4" ht="10.3" x14ac:dyDescent="0.35">
      <c r="D327" s="1747"/>
    </row>
    <row r="328" spans="4:4" ht="10.3" x14ac:dyDescent="0.35">
      <c r="D328" s="1747"/>
    </row>
    <row r="329" spans="4:4" ht="10.3" x14ac:dyDescent="0.35">
      <c r="D329" s="1748"/>
    </row>
    <row r="330" spans="4:4" x14ac:dyDescent="0.35">
      <c r="D330" s="1749"/>
    </row>
    <row r="331" spans="4:4" ht="10.3" x14ac:dyDescent="0.35">
      <c r="D331" s="1750"/>
    </row>
    <row r="332" spans="4:4" ht="10.3" x14ac:dyDescent="0.35">
      <c r="D332" s="1751"/>
    </row>
    <row r="333" spans="4:4" ht="10.3" x14ac:dyDescent="0.35">
      <c r="D333" s="1747"/>
    </row>
    <row r="334" spans="4:4" ht="10.3" x14ac:dyDescent="0.35">
      <c r="D334" s="1747"/>
    </row>
    <row r="335" spans="4:4" ht="10.3" x14ac:dyDescent="0.35">
      <c r="D335" s="1747"/>
    </row>
    <row r="336" spans="4:4" ht="10.3" x14ac:dyDescent="0.35">
      <c r="D336" s="1747"/>
    </row>
    <row r="337" spans="4:4" ht="10.3" x14ac:dyDescent="0.35">
      <c r="D337" s="1747"/>
    </row>
    <row r="338" spans="4:4" ht="10.3" x14ac:dyDescent="0.35">
      <c r="D338" s="1747"/>
    </row>
    <row r="339" spans="4:4" ht="10.3" x14ac:dyDescent="0.35">
      <c r="D339" s="1747"/>
    </row>
    <row r="340" spans="4:4" ht="10.3" x14ac:dyDescent="0.35">
      <c r="D340" s="1747"/>
    </row>
    <row r="341" spans="4:4" ht="10.3" x14ac:dyDescent="0.35">
      <c r="D341" s="1747"/>
    </row>
    <row r="342" spans="4:4" ht="10.3" x14ac:dyDescent="0.35">
      <c r="D342" s="1747"/>
    </row>
    <row r="343" spans="4:4" ht="10.3" x14ac:dyDescent="0.35">
      <c r="D343" s="1747"/>
    </row>
    <row r="344" spans="4:4" ht="10.3" x14ac:dyDescent="0.35">
      <c r="D344" s="1747"/>
    </row>
    <row r="345" spans="4:4" ht="10.3" x14ac:dyDescent="0.35">
      <c r="D345" s="1747"/>
    </row>
    <row r="346" spans="4:4" ht="10.3" x14ac:dyDescent="0.35">
      <c r="D346" s="1747"/>
    </row>
    <row r="347" spans="4:4" ht="10.3" x14ac:dyDescent="0.35">
      <c r="D347" s="1747"/>
    </row>
    <row r="348" spans="4:4" ht="10.3" x14ac:dyDescent="0.35">
      <c r="D348" s="1747"/>
    </row>
    <row r="349" spans="4:4" ht="10.3" x14ac:dyDescent="0.35">
      <c r="D349" s="1747"/>
    </row>
    <row r="350" spans="4:4" ht="10.3" x14ac:dyDescent="0.35">
      <c r="D350" s="1747"/>
    </row>
    <row r="351" spans="4:4" ht="10.3" x14ac:dyDescent="0.35">
      <c r="D351" s="1747"/>
    </row>
    <row r="352" spans="4:4" ht="10.3" x14ac:dyDescent="0.35">
      <c r="D352" s="1747"/>
    </row>
    <row r="353" spans="4:4" ht="10.3" x14ac:dyDescent="0.35">
      <c r="D353" s="1747"/>
    </row>
    <row r="354" spans="4:4" ht="10.3" x14ac:dyDescent="0.35">
      <c r="D354" s="1747"/>
    </row>
    <row r="355" spans="4:4" ht="10.3" x14ac:dyDescent="0.35">
      <c r="D355" s="1747"/>
    </row>
    <row r="356" spans="4:4" ht="10.3" x14ac:dyDescent="0.35">
      <c r="D356" s="1747"/>
    </row>
    <row r="357" spans="4:4" ht="10.3" x14ac:dyDescent="0.35">
      <c r="D357" s="1747"/>
    </row>
    <row r="358" spans="4:4" ht="10.3" x14ac:dyDescent="0.35">
      <c r="D358" s="1747"/>
    </row>
    <row r="359" spans="4:4" ht="10.3" x14ac:dyDescent="0.35">
      <c r="D359" s="1747"/>
    </row>
    <row r="360" spans="4:4" ht="10.3" x14ac:dyDescent="0.35">
      <c r="D360" s="1747"/>
    </row>
    <row r="361" spans="4:4" ht="10.3" x14ac:dyDescent="0.35">
      <c r="D361" s="1747"/>
    </row>
    <row r="362" spans="4:4" ht="10.3" x14ac:dyDescent="0.35">
      <c r="D362" s="1747"/>
    </row>
    <row r="363" spans="4:4" ht="10.3" x14ac:dyDescent="0.35">
      <c r="D363" s="1747"/>
    </row>
    <row r="364" spans="4:4" ht="10.3" x14ac:dyDescent="0.35">
      <c r="D364" s="1747"/>
    </row>
    <row r="365" spans="4:4" ht="10.3" x14ac:dyDescent="0.35">
      <c r="D365" s="1747"/>
    </row>
    <row r="366" spans="4:4" ht="10.3" x14ac:dyDescent="0.35">
      <c r="D366" s="1747"/>
    </row>
    <row r="367" spans="4:4" ht="10.3" x14ac:dyDescent="0.35">
      <c r="D367" s="1747"/>
    </row>
    <row r="368" spans="4:4" ht="10.3" x14ac:dyDescent="0.35">
      <c r="D368" s="1747"/>
    </row>
    <row r="369" spans="4:4" ht="10.3" x14ac:dyDescent="0.35">
      <c r="D369" s="1747"/>
    </row>
    <row r="370" spans="4:4" ht="10.3" x14ac:dyDescent="0.35">
      <c r="D370" s="1747"/>
    </row>
    <row r="371" spans="4:4" ht="10.3" x14ac:dyDescent="0.35">
      <c r="D371" s="1747"/>
    </row>
    <row r="372" spans="4:4" ht="10.3" x14ac:dyDescent="0.35">
      <c r="D372" s="1747"/>
    </row>
    <row r="373" spans="4:4" ht="10.3" x14ac:dyDescent="0.35">
      <c r="D373" s="1747"/>
    </row>
    <row r="374" spans="4:4" ht="10.3" x14ac:dyDescent="0.35">
      <c r="D374" s="1747"/>
    </row>
    <row r="375" spans="4:4" ht="10.3" x14ac:dyDescent="0.35">
      <c r="D375" s="1748"/>
    </row>
    <row r="376" spans="4:4" x14ac:dyDescent="0.35">
      <c r="D376" s="1749"/>
    </row>
    <row r="377" spans="4:4" ht="10.3" x14ac:dyDescent="0.35">
      <c r="D377" s="1750"/>
    </row>
    <row r="378" spans="4:4" ht="10.3" x14ac:dyDescent="0.35">
      <c r="D378" s="1751"/>
    </row>
    <row r="379" spans="4:4" ht="10.3" x14ac:dyDescent="0.35">
      <c r="D379" s="1747"/>
    </row>
    <row r="380" spans="4:4" ht="10.3" x14ac:dyDescent="0.35">
      <c r="D380" s="1747"/>
    </row>
    <row r="381" spans="4:4" ht="10.3" x14ac:dyDescent="0.35">
      <c r="D381" s="1747"/>
    </row>
    <row r="382" spans="4:4" ht="10.3" x14ac:dyDescent="0.35">
      <c r="D382" s="1747"/>
    </row>
    <row r="383" spans="4:4" ht="10.3" x14ac:dyDescent="0.35">
      <c r="D383" s="1747"/>
    </row>
    <row r="384" spans="4:4" ht="10.3" x14ac:dyDescent="0.35">
      <c r="D384" s="1747"/>
    </row>
    <row r="385" spans="4:4" ht="10.3" x14ac:dyDescent="0.35">
      <c r="D385" s="1747"/>
    </row>
    <row r="386" spans="4:4" ht="10.3" x14ac:dyDescent="0.35">
      <c r="D386" s="1747"/>
    </row>
    <row r="387" spans="4:4" ht="10.3" x14ac:dyDescent="0.35">
      <c r="D387" s="1747"/>
    </row>
    <row r="388" spans="4:4" ht="10.3" x14ac:dyDescent="0.35">
      <c r="D388" s="1747"/>
    </row>
    <row r="389" spans="4:4" ht="10.3" x14ac:dyDescent="0.35">
      <c r="D389" s="1747"/>
    </row>
    <row r="390" spans="4:4" ht="10.3" x14ac:dyDescent="0.35">
      <c r="D390" s="1747"/>
    </row>
    <row r="391" spans="4:4" ht="10.3" x14ac:dyDescent="0.35">
      <c r="D391" s="1747"/>
    </row>
    <row r="392" spans="4:4" ht="10.3" x14ac:dyDescent="0.35">
      <c r="D392" s="1747"/>
    </row>
    <row r="393" spans="4:4" ht="10.3" x14ac:dyDescent="0.35">
      <c r="D393" s="1747"/>
    </row>
    <row r="394" spans="4:4" ht="10.3" x14ac:dyDescent="0.35">
      <c r="D394" s="1747"/>
    </row>
    <row r="395" spans="4:4" ht="10.3" x14ac:dyDescent="0.35">
      <c r="D395" s="1747"/>
    </row>
    <row r="396" spans="4:4" ht="10.3" x14ac:dyDescent="0.35">
      <c r="D396" s="1747"/>
    </row>
    <row r="397" spans="4:4" ht="10.3" x14ac:dyDescent="0.35">
      <c r="D397" s="1747"/>
    </row>
    <row r="398" spans="4:4" ht="10.3" x14ac:dyDescent="0.35">
      <c r="D398" s="1747"/>
    </row>
    <row r="399" spans="4:4" ht="10.3" x14ac:dyDescent="0.35">
      <c r="D399" s="1747"/>
    </row>
    <row r="400" spans="4:4" ht="10.3" x14ac:dyDescent="0.35">
      <c r="D400" s="1747"/>
    </row>
    <row r="401" spans="4:4" ht="10.3" x14ac:dyDescent="0.35">
      <c r="D401" s="1747"/>
    </row>
    <row r="402" spans="4:4" ht="10.3" x14ac:dyDescent="0.35">
      <c r="D402" s="1747"/>
    </row>
    <row r="403" spans="4:4" ht="10.3" x14ac:dyDescent="0.35">
      <c r="D403" s="1747"/>
    </row>
    <row r="404" spans="4:4" ht="10.3" x14ac:dyDescent="0.35">
      <c r="D404" s="1747"/>
    </row>
    <row r="405" spans="4:4" ht="10.3" x14ac:dyDescent="0.35">
      <c r="D405" s="1747"/>
    </row>
    <row r="406" spans="4:4" ht="10.3" x14ac:dyDescent="0.35">
      <c r="D406" s="1747"/>
    </row>
    <row r="407" spans="4:4" ht="10.3" x14ac:dyDescent="0.35">
      <c r="D407" s="1747"/>
    </row>
    <row r="408" spans="4:4" ht="10.3" x14ac:dyDescent="0.35">
      <c r="D408" s="1747"/>
    </row>
    <row r="409" spans="4:4" ht="10.3" x14ac:dyDescent="0.35">
      <c r="D409" s="1747"/>
    </row>
    <row r="410" spans="4:4" ht="10.3" x14ac:dyDescent="0.35">
      <c r="D410" s="1747"/>
    </row>
    <row r="411" spans="4:4" ht="10.3" x14ac:dyDescent="0.35">
      <c r="D411" s="1747"/>
    </row>
    <row r="412" spans="4:4" ht="10.3" x14ac:dyDescent="0.35">
      <c r="D412" s="1747"/>
    </row>
    <row r="413" spans="4:4" ht="10.3" x14ac:dyDescent="0.35">
      <c r="D413" s="1747"/>
    </row>
    <row r="414" spans="4:4" ht="10.3" x14ac:dyDescent="0.35">
      <c r="D414" s="1747"/>
    </row>
    <row r="415" spans="4:4" ht="10.3" x14ac:dyDescent="0.35">
      <c r="D415" s="1747"/>
    </row>
    <row r="416" spans="4:4" ht="10.3" x14ac:dyDescent="0.35">
      <c r="D416" s="1747"/>
    </row>
    <row r="417" spans="4:4" ht="10.3" x14ac:dyDescent="0.35">
      <c r="D417" s="1747"/>
    </row>
    <row r="418" spans="4:4" ht="10.3" x14ac:dyDescent="0.35">
      <c r="D418" s="1747"/>
    </row>
    <row r="419" spans="4:4" ht="10.3" x14ac:dyDescent="0.35">
      <c r="D419" s="1747"/>
    </row>
    <row r="420" spans="4:4" ht="10.3" x14ac:dyDescent="0.35">
      <c r="D420" s="1747"/>
    </row>
    <row r="421" spans="4:4" ht="10.3" x14ac:dyDescent="0.35">
      <c r="D421" s="1644"/>
    </row>
  </sheetData>
  <sheetProtection password="8611" sheet="1" formatColumns="0" selectLockedCells="1"/>
  <mergeCells count="38">
    <mergeCell ref="A20:L20"/>
    <mergeCell ref="A21:L21"/>
    <mergeCell ref="G2:J2"/>
    <mergeCell ref="A3:L3"/>
    <mergeCell ref="A4:A6"/>
    <mergeCell ref="B4:B6"/>
    <mergeCell ref="E4:J4"/>
    <mergeCell ref="K4:L5"/>
    <mergeCell ref="E5:F5"/>
    <mergeCell ref="D4:D6"/>
    <mergeCell ref="G5:H5"/>
    <mergeCell ref="I5:J5"/>
    <mergeCell ref="A96:L96"/>
    <mergeCell ref="A50:L50"/>
    <mergeCell ref="A51:L51"/>
    <mergeCell ref="A35:L35"/>
    <mergeCell ref="A36:L36"/>
    <mergeCell ref="A65:L65"/>
    <mergeCell ref="A66:L66"/>
    <mergeCell ref="A80:L80"/>
    <mergeCell ref="A81:L81"/>
    <mergeCell ref="A95:L95"/>
    <mergeCell ref="A110:L110"/>
    <mergeCell ref="A111:L111"/>
    <mergeCell ref="A125:L125"/>
    <mergeCell ref="A126:L126"/>
    <mergeCell ref="A185:L185"/>
    <mergeCell ref="A215:L215"/>
    <mergeCell ref="A216:L216"/>
    <mergeCell ref="A200:L200"/>
    <mergeCell ref="A201:L201"/>
    <mergeCell ref="A140:L140"/>
    <mergeCell ref="A141:L141"/>
    <mergeCell ref="A155:L155"/>
    <mergeCell ref="A156:L156"/>
    <mergeCell ref="A170:L170"/>
    <mergeCell ref="A171:L171"/>
    <mergeCell ref="A186:L186"/>
  </mergeCells>
  <dataValidations count="2">
    <dataValidation type="list" allowBlank="1" showInputMessage="1" showErrorMessage="1" sqref="D378 D240 D286 D332">
      <formula1>$G$1:$R$1</formula1>
    </dataValidation>
    <dataValidation type="list" allowBlank="1" showInputMessage="1" showErrorMessage="1" sqref="D188 D8 D23 D38 D53 D68 D83 D98 D113 D128 D143 D158 D173 D203">
      <formula1>$F$1:$T$1</formula1>
    </dataValidation>
  </dataValidations>
  <printOptions verticalCentered="1"/>
  <pageMargins left="0.31496062992125984" right="0.31496062992125984" top="0.55118110236220474" bottom="0.55118110236220474" header="0.51181102362204722" footer="0.51181102362204722"/>
  <pageSetup paperSize="9" scale="85"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9"/>
  <dimension ref="A1:Q27"/>
  <sheetViews>
    <sheetView showGridLines="0" zoomScaleNormal="100" workbookViewId="0">
      <pane xSplit="2" ySplit="5" topLeftCell="C15" activePane="bottomRight" state="frozen"/>
      <selection activeCell="K155" sqref="K155"/>
      <selection pane="topRight" activeCell="K155" sqref="K155"/>
      <selection pane="bottomLeft" activeCell="K155" sqref="K155"/>
      <selection pane="bottomRight" activeCell="M7" sqref="M7:N11"/>
    </sheetView>
  </sheetViews>
  <sheetFormatPr defaultColWidth="9.15234375" defaultRowHeight="10.3" x14ac:dyDescent="0.25"/>
  <cols>
    <col min="1" max="1" width="46.15234375" style="937" bestFit="1" customWidth="1"/>
    <col min="2" max="2" width="5.3828125" style="971" customWidth="1"/>
    <col min="3" max="5" width="8.84375" style="937" customWidth="1"/>
    <col min="6" max="6" width="9.3046875" style="937" customWidth="1"/>
    <col min="7" max="16" width="8.84375" style="937" customWidth="1"/>
    <col min="17" max="17" width="8.53515625" style="937" customWidth="1"/>
    <col min="18" max="16384" width="9.15234375" style="937"/>
  </cols>
  <sheetData>
    <row r="1" spans="1:17" ht="87" customHeight="1" x14ac:dyDescent="0.4">
      <c r="A1" s="933" t="str">
        <f>'t1'!A1</f>
        <v>SERVIZIO SANITARIO NAZIONALE - anno 2020</v>
      </c>
      <c r="B1" s="934"/>
      <c r="C1" s="934"/>
      <c r="D1" s="934"/>
      <c r="E1" s="934"/>
      <c r="F1" s="934"/>
      <c r="G1" s="935"/>
      <c r="H1" s="936"/>
      <c r="I1" s="934"/>
      <c r="J1" s="934"/>
      <c r="K1" s="934"/>
      <c r="L1" s="934"/>
      <c r="M1" s="934"/>
      <c r="N1" s="934"/>
      <c r="Q1" s="938"/>
    </row>
    <row r="2" spans="1:17" ht="30" customHeight="1" thickBot="1" x14ac:dyDescent="0.4">
      <c r="A2" s="939"/>
      <c r="B2" s="939"/>
      <c r="C2" s="939"/>
      <c r="D2" s="939"/>
      <c r="E2" s="939"/>
      <c r="F2" s="939"/>
      <c r="G2" s="940"/>
      <c r="H2" s="941"/>
      <c r="I2" s="939"/>
      <c r="J2" s="939"/>
      <c r="K2" s="939"/>
      <c r="L2" s="939"/>
      <c r="M2" s="939"/>
      <c r="N2" s="939"/>
    </row>
    <row r="3" spans="1:17" ht="24.75" customHeight="1" thickBot="1" x14ac:dyDescent="0.3">
      <c r="A3" s="942"/>
      <c r="B3" s="943"/>
      <c r="C3" s="944" t="s">
        <v>2767</v>
      </c>
      <c r="D3" s="945"/>
      <c r="E3" s="945"/>
      <c r="F3" s="945"/>
      <c r="G3" s="945"/>
      <c r="H3" s="945"/>
      <c r="I3" s="945"/>
      <c r="J3" s="945"/>
      <c r="K3" s="945"/>
      <c r="L3" s="945"/>
      <c r="M3" s="945"/>
      <c r="N3" s="945"/>
      <c r="O3" s="945"/>
      <c r="P3" s="946"/>
    </row>
    <row r="4" spans="1:17" ht="41.6" thickTop="1" x14ac:dyDescent="0.25">
      <c r="A4" s="947" t="s">
        <v>286</v>
      </c>
      <c r="B4" s="948" t="s">
        <v>279</v>
      </c>
      <c r="C4" s="949" t="s">
        <v>2768</v>
      </c>
      <c r="D4" s="950"/>
      <c r="E4" s="949" t="s">
        <v>2769</v>
      </c>
      <c r="F4" s="950"/>
      <c r="G4" s="949" t="s">
        <v>2770</v>
      </c>
      <c r="H4" s="950"/>
      <c r="I4" s="949" t="s">
        <v>2771</v>
      </c>
      <c r="J4" s="950"/>
      <c r="K4" s="949" t="s">
        <v>2772</v>
      </c>
      <c r="L4" s="950"/>
      <c r="M4" s="949" t="s">
        <v>2773</v>
      </c>
      <c r="N4" s="950"/>
      <c r="O4" s="949" t="s">
        <v>2774</v>
      </c>
      <c r="P4" s="951"/>
    </row>
    <row r="5" spans="1:17" ht="20.25" customHeight="1" thickBot="1" x14ac:dyDescent="0.35">
      <c r="A5" s="952"/>
      <c r="B5" s="953"/>
      <c r="C5" s="954" t="s">
        <v>284</v>
      </c>
      <c r="D5" s="955" t="s">
        <v>285</v>
      </c>
      <c r="E5" s="954" t="s">
        <v>284</v>
      </c>
      <c r="F5" s="955" t="s">
        <v>285</v>
      </c>
      <c r="G5" s="954" t="s">
        <v>284</v>
      </c>
      <c r="H5" s="955" t="s">
        <v>285</v>
      </c>
      <c r="I5" s="954" t="s">
        <v>284</v>
      </c>
      <c r="J5" s="955" t="s">
        <v>285</v>
      </c>
      <c r="K5" s="954" t="s">
        <v>284</v>
      </c>
      <c r="L5" s="955" t="s">
        <v>285</v>
      </c>
      <c r="M5" s="954" t="s">
        <v>284</v>
      </c>
      <c r="N5" s="955" t="s">
        <v>285</v>
      </c>
      <c r="O5" s="954" t="s">
        <v>284</v>
      </c>
      <c r="P5" s="956" t="s">
        <v>285</v>
      </c>
    </row>
    <row r="6" spans="1:17" ht="20.25" hidden="1" customHeight="1" thickTop="1" thickBot="1" x14ac:dyDescent="0.35">
      <c r="A6" s="1288"/>
      <c r="B6" s="1267"/>
      <c r="C6" s="1289">
        <v>0</v>
      </c>
      <c r="D6" s="1290">
        <v>0</v>
      </c>
      <c r="E6" s="1289">
        <v>0</v>
      </c>
      <c r="F6" s="1290">
        <v>0</v>
      </c>
      <c r="G6" s="1289">
        <v>0</v>
      </c>
      <c r="H6" s="1290">
        <v>0</v>
      </c>
      <c r="I6" s="1289">
        <v>0</v>
      </c>
      <c r="J6" s="1290">
        <v>0</v>
      </c>
      <c r="K6" s="1289">
        <v>0</v>
      </c>
      <c r="L6" s="1290">
        <v>0</v>
      </c>
      <c r="M6" s="1289">
        <v>0</v>
      </c>
      <c r="N6" s="1290">
        <v>0</v>
      </c>
      <c r="O6" s="1289">
        <v>0</v>
      </c>
      <c r="P6" s="1291">
        <v>0</v>
      </c>
    </row>
    <row r="7" spans="1:17" ht="20.25" customHeight="1" thickTop="1" x14ac:dyDescent="0.3">
      <c r="A7" s="957" t="s">
        <v>2775</v>
      </c>
      <c r="B7" s="958" t="s">
        <v>2776</v>
      </c>
      <c r="C7" s="2568">
        <v>9.34</v>
      </c>
      <c r="D7" s="2569">
        <v>19.96</v>
      </c>
      <c r="E7" s="2570">
        <v>0</v>
      </c>
      <c r="F7" s="2569">
        <v>0</v>
      </c>
      <c r="G7" s="2570">
        <v>0</v>
      </c>
      <c r="H7" s="2569">
        <v>0</v>
      </c>
      <c r="I7" s="2570">
        <v>0</v>
      </c>
      <c r="J7" s="2569">
        <v>0</v>
      </c>
      <c r="K7" s="2571">
        <v>6</v>
      </c>
      <c r="L7" s="2572">
        <v>23</v>
      </c>
      <c r="M7" s="2571">
        <v>0</v>
      </c>
      <c r="N7" s="2572">
        <v>0</v>
      </c>
      <c r="O7" s="2571">
        <v>87</v>
      </c>
      <c r="P7" s="2573">
        <v>65</v>
      </c>
    </row>
    <row r="8" spans="1:17" ht="20.25" customHeight="1" x14ac:dyDescent="0.3">
      <c r="A8" s="957" t="s">
        <v>2777</v>
      </c>
      <c r="B8" s="958" t="s">
        <v>2778</v>
      </c>
      <c r="C8" s="2574">
        <v>0</v>
      </c>
      <c r="D8" s="2575">
        <v>0</v>
      </c>
      <c r="E8" s="2574">
        <v>0</v>
      </c>
      <c r="F8" s="2575">
        <v>0</v>
      </c>
      <c r="G8" s="2574">
        <v>0</v>
      </c>
      <c r="H8" s="2575">
        <v>0</v>
      </c>
      <c r="I8" s="2574">
        <v>0</v>
      </c>
      <c r="J8" s="2575">
        <v>0</v>
      </c>
      <c r="K8" s="2576">
        <v>0</v>
      </c>
      <c r="L8" s="2577">
        <v>0</v>
      </c>
      <c r="M8" s="2576">
        <v>0</v>
      </c>
      <c r="N8" s="2577">
        <v>0</v>
      </c>
      <c r="O8" s="2576">
        <v>0</v>
      </c>
      <c r="P8" s="2578">
        <v>0</v>
      </c>
    </row>
    <row r="9" spans="1:17" ht="20.25" customHeight="1" x14ac:dyDescent="0.3">
      <c r="A9" s="957" t="s">
        <v>2779</v>
      </c>
      <c r="B9" s="958" t="s">
        <v>2780</v>
      </c>
      <c r="C9" s="2574">
        <v>0</v>
      </c>
      <c r="D9" s="2575">
        <v>0</v>
      </c>
      <c r="E9" s="2574">
        <v>0</v>
      </c>
      <c r="F9" s="2575">
        <v>0</v>
      </c>
      <c r="G9" s="2574">
        <v>0</v>
      </c>
      <c r="H9" s="2575">
        <v>0</v>
      </c>
      <c r="I9" s="2574">
        <v>0</v>
      </c>
      <c r="J9" s="2575">
        <v>0</v>
      </c>
      <c r="K9" s="2576">
        <v>0</v>
      </c>
      <c r="L9" s="2577">
        <v>0</v>
      </c>
      <c r="M9" s="2576">
        <v>0</v>
      </c>
      <c r="N9" s="2577">
        <v>0</v>
      </c>
      <c r="O9" s="2576">
        <v>0</v>
      </c>
      <c r="P9" s="2578">
        <v>0</v>
      </c>
    </row>
    <row r="10" spans="1:17" ht="20.25" customHeight="1" x14ac:dyDescent="0.3">
      <c r="A10" s="957" t="s">
        <v>2781</v>
      </c>
      <c r="B10" s="959" t="s">
        <v>2782</v>
      </c>
      <c r="C10" s="2574">
        <v>0.79</v>
      </c>
      <c r="D10" s="2575">
        <v>4.47</v>
      </c>
      <c r="E10" s="2574">
        <v>0</v>
      </c>
      <c r="F10" s="2575">
        <v>0</v>
      </c>
      <c r="G10" s="2574">
        <v>0</v>
      </c>
      <c r="H10" s="2575">
        <v>0</v>
      </c>
      <c r="I10" s="2574">
        <v>0</v>
      </c>
      <c r="J10" s="2575">
        <v>0</v>
      </c>
      <c r="K10" s="2576">
        <v>5</v>
      </c>
      <c r="L10" s="2577">
        <v>25</v>
      </c>
      <c r="M10" s="2576">
        <v>0</v>
      </c>
      <c r="N10" s="2577">
        <v>0</v>
      </c>
      <c r="O10" s="2576">
        <v>2</v>
      </c>
      <c r="P10" s="2578">
        <v>5</v>
      </c>
    </row>
    <row r="11" spans="1:17" ht="20.25" customHeight="1" x14ac:dyDescent="0.3">
      <c r="A11" s="957" t="s">
        <v>2783</v>
      </c>
      <c r="B11" s="959" t="s">
        <v>2784</v>
      </c>
      <c r="C11" s="2574">
        <v>0</v>
      </c>
      <c r="D11" s="2575">
        <v>0</v>
      </c>
      <c r="E11" s="2574">
        <v>0</v>
      </c>
      <c r="F11" s="2575">
        <v>0</v>
      </c>
      <c r="G11" s="2574">
        <v>0</v>
      </c>
      <c r="H11" s="2575">
        <v>0</v>
      </c>
      <c r="I11" s="2574">
        <v>0</v>
      </c>
      <c r="J11" s="2575">
        <v>0</v>
      </c>
      <c r="K11" s="2576">
        <v>0</v>
      </c>
      <c r="L11" s="2577">
        <v>1</v>
      </c>
      <c r="M11" s="2576">
        <v>0</v>
      </c>
      <c r="N11" s="2577">
        <v>0</v>
      </c>
      <c r="O11" s="2576">
        <v>0</v>
      </c>
      <c r="P11" s="2578">
        <v>0</v>
      </c>
    </row>
    <row r="12" spans="1:17" ht="20.25" customHeight="1" x14ac:dyDescent="0.3">
      <c r="A12" s="957" t="s">
        <v>2785</v>
      </c>
      <c r="B12" s="959" t="s">
        <v>2786</v>
      </c>
      <c r="C12" s="2574">
        <v>4.43</v>
      </c>
      <c r="D12" s="2575">
        <v>7.28</v>
      </c>
      <c r="E12" s="2574">
        <v>0</v>
      </c>
      <c r="F12" s="2575">
        <v>0</v>
      </c>
      <c r="G12" s="2574">
        <v>0</v>
      </c>
      <c r="H12" s="2575">
        <v>0</v>
      </c>
      <c r="I12" s="2574">
        <v>0</v>
      </c>
      <c r="J12" s="2575">
        <v>0</v>
      </c>
      <c r="K12" s="2576">
        <v>3</v>
      </c>
      <c r="L12" s="2577">
        <v>6</v>
      </c>
      <c r="M12" s="2576">
        <v>79</v>
      </c>
      <c r="N12" s="2577">
        <v>196</v>
      </c>
      <c r="O12" s="2576">
        <v>9</v>
      </c>
      <c r="P12" s="2578">
        <v>28</v>
      </c>
    </row>
    <row r="13" spans="1:17" ht="20.25" customHeight="1" x14ac:dyDescent="0.3">
      <c r="A13" s="957" t="s">
        <v>2787</v>
      </c>
      <c r="B13" s="959" t="s">
        <v>2788</v>
      </c>
      <c r="C13" s="2574">
        <v>0.38</v>
      </c>
      <c r="D13" s="2575">
        <v>0.21</v>
      </c>
      <c r="E13" s="2574">
        <v>0</v>
      </c>
      <c r="F13" s="2575">
        <v>0</v>
      </c>
      <c r="G13" s="2574">
        <v>0</v>
      </c>
      <c r="H13" s="2575">
        <v>0</v>
      </c>
      <c r="I13" s="2574">
        <v>0</v>
      </c>
      <c r="J13" s="2575">
        <v>0</v>
      </c>
      <c r="K13" s="2576">
        <v>0</v>
      </c>
      <c r="L13" s="2577">
        <v>0</v>
      </c>
      <c r="M13" s="2576">
        <v>0</v>
      </c>
      <c r="N13" s="2577">
        <v>0</v>
      </c>
      <c r="O13" s="2576">
        <v>0</v>
      </c>
      <c r="P13" s="2578">
        <v>0</v>
      </c>
    </row>
    <row r="14" spans="1:17" ht="20.25" customHeight="1" x14ac:dyDescent="0.3">
      <c r="A14" s="957" t="s">
        <v>2789</v>
      </c>
      <c r="B14" s="959" t="s">
        <v>2790</v>
      </c>
      <c r="C14" s="2574">
        <v>2</v>
      </c>
      <c r="D14" s="2575">
        <v>9.14</v>
      </c>
      <c r="E14" s="2574">
        <v>0</v>
      </c>
      <c r="F14" s="2575">
        <v>0</v>
      </c>
      <c r="G14" s="2574">
        <v>0</v>
      </c>
      <c r="H14" s="2575">
        <v>0</v>
      </c>
      <c r="I14" s="2574">
        <v>0</v>
      </c>
      <c r="J14" s="2575">
        <v>0</v>
      </c>
      <c r="K14" s="2576">
        <v>1</v>
      </c>
      <c r="L14" s="2577">
        <v>21</v>
      </c>
      <c r="M14" s="2576">
        <v>6</v>
      </c>
      <c r="N14" s="2577">
        <v>15</v>
      </c>
      <c r="O14" s="2576">
        <v>13</v>
      </c>
      <c r="P14" s="2578">
        <v>19</v>
      </c>
    </row>
    <row r="15" spans="1:17" ht="20.25" customHeight="1" x14ac:dyDescent="0.3">
      <c r="A15" s="957" t="s">
        <v>2791</v>
      </c>
      <c r="B15" s="959" t="s">
        <v>2792</v>
      </c>
      <c r="C15" s="2574">
        <v>0</v>
      </c>
      <c r="D15" s="2575">
        <v>1.42</v>
      </c>
      <c r="E15" s="2574">
        <v>0</v>
      </c>
      <c r="F15" s="2575">
        <v>0</v>
      </c>
      <c r="G15" s="2574">
        <v>0</v>
      </c>
      <c r="H15" s="2575">
        <v>0</v>
      </c>
      <c r="I15" s="2574">
        <v>0</v>
      </c>
      <c r="J15" s="2575">
        <v>0</v>
      </c>
      <c r="K15" s="2576">
        <v>0</v>
      </c>
      <c r="L15" s="2577">
        <v>0</v>
      </c>
      <c r="M15" s="2576">
        <v>0</v>
      </c>
      <c r="N15" s="2577">
        <v>0</v>
      </c>
      <c r="O15" s="2576">
        <v>0</v>
      </c>
      <c r="P15" s="2578">
        <v>0</v>
      </c>
    </row>
    <row r="16" spans="1:17" ht="20.25" customHeight="1" x14ac:dyDescent="0.3">
      <c r="A16" s="957" t="s">
        <v>2793</v>
      </c>
      <c r="B16" s="959" t="s">
        <v>2794</v>
      </c>
      <c r="C16" s="2574">
        <v>0</v>
      </c>
      <c r="D16" s="2575">
        <v>0</v>
      </c>
      <c r="E16" s="2574">
        <v>0</v>
      </c>
      <c r="F16" s="2575">
        <v>0</v>
      </c>
      <c r="G16" s="2574">
        <v>0</v>
      </c>
      <c r="H16" s="2575">
        <v>0</v>
      </c>
      <c r="I16" s="2574">
        <v>0</v>
      </c>
      <c r="J16" s="2575">
        <v>0</v>
      </c>
      <c r="K16" s="2576">
        <v>1</v>
      </c>
      <c r="L16" s="2577">
        <v>1</v>
      </c>
      <c r="M16" s="2576">
        <v>0</v>
      </c>
      <c r="N16" s="2577">
        <v>0</v>
      </c>
      <c r="O16" s="2576">
        <v>0</v>
      </c>
      <c r="P16" s="2578">
        <v>0</v>
      </c>
    </row>
    <row r="17" spans="1:16" ht="20.25" customHeight="1" x14ac:dyDescent="0.3">
      <c r="A17" s="957" t="s">
        <v>2795</v>
      </c>
      <c r="B17" s="959" t="s">
        <v>2796</v>
      </c>
      <c r="C17" s="2574">
        <v>0</v>
      </c>
      <c r="D17" s="2575">
        <v>0</v>
      </c>
      <c r="E17" s="2574">
        <v>0</v>
      </c>
      <c r="F17" s="2575">
        <v>0</v>
      </c>
      <c r="G17" s="2574">
        <v>0</v>
      </c>
      <c r="H17" s="2575">
        <v>0</v>
      </c>
      <c r="I17" s="2574">
        <v>0</v>
      </c>
      <c r="J17" s="2575">
        <v>0</v>
      </c>
      <c r="K17" s="2576">
        <v>0</v>
      </c>
      <c r="L17" s="2577">
        <v>0</v>
      </c>
      <c r="M17" s="2576">
        <v>0</v>
      </c>
      <c r="N17" s="2577">
        <v>0</v>
      </c>
      <c r="O17" s="2576">
        <v>0</v>
      </c>
      <c r="P17" s="2578">
        <v>0</v>
      </c>
    </row>
    <row r="18" spans="1:16" ht="20.25" customHeight="1" x14ac:dyDescent="0.3">
      <c r="A18" s="957" t="s">
        <v>2797</v>
      </c>
      <c r="B18" s="959" t="s">
        <v>2798</v>
      </c>
      <c r="C18" s="2574">
        <v>1</v>
      </c>
      <c r="D18" s="2575">
        <v>0</v>
      </c>
      <c r="E18" s="2574">
        <v>0</v>
      </c>
      <c r="F18" s="2575">
        <v>0</v>
      </c>
      <c r="G18" s="2574">
        <v>0</v>
      </c>
      <c r="H18" s="2575">
        <v>0</v>
      </c>
      <c r="I18" s="2574">
        <v>0</v>
      </c>
      <c r="J18" s="2575">
        <v>0</v>
      </c>
      <c r="K18" s="2576">
        <v>4</v>
      </c>
      <c r="L18" s="2577">
        <v>1</v>
      </c>
      <c r="M18" s="2576">
        <v>0</v>
      </c>
      <c r="N18" s="2577">
        <v>0</v>
      </c>
      <c r="O18" s="2576">
        <v>0</v>
      </c>
      <c r="P18" s="2578">
        <v>0</v>
      </c>
    </row>
    <row r="19" spans="1:16" ht="20.25" customHeight="1" x14ac:dyDescent="0.3">
      <c r="A19" s="957" t="s">
        <v>2799</v>
      </c>
      <c r="B19" s="959" t="s">
        <v>2800</v>
      </c>
      <c r="C19" s="2574">
        <v>3.84</v>
      </c>
      <c r="D19" s="2575">
        <v>3.42</v>
      </c>
      <c r="E19" s="2574">
        <v>0</v>
      </c>
      <c r="F19" s="2575">
        <v>0</v>
      </c>
      <c r="G19" s="2574">
        <v>0</v>
      </c>
      <c r="H19" s="2575">
        <v>0</v>
      </c>
      <c r="I19" s="2574">
        <v>0</v>
      </c>
      <c r="J19" s="2575">
        <v>0</v>
      </c>
      <c r="K19" s="2576">
        <v>19</v>
      </c>
      <c r="L19" s="2577">
        <v>6</v>
      </c>
      <c r="M19" s="2576">
        <v>47</v>
      </c>
      <c r="N19" s="2577">
        <v>74</v>
      </c>
      <c r="O19" s="2576">
        <v>33</v>
      </c>
      <c r="P19" s="2578">
        <v>12</v>
      </c>
    </row>
    <row r="20" spans="1:16" ht="20.25" customHeight="1" x14ac:dyDescent="0.3">
      <c r="A20" s="957" t="s">
        <v>2801</v>
      </c>
      <c r="B20" s="959" t="s">
        <v>2802</v>
      </c>
      <c r="C20" s="2574">
        <v>1</v>
      </c>
      <c r="D20" s="2575">
        <v>0</v>
      </c>
      <c r="E20" s="2574">
        <v>0</v>
      </c>
      <c r="F20" s="2575">
        <v>0</v>
      </c>
      <c r="G20" s="2574">
        <v>0</v>
      </c>
      <c r="H20" s="2575">
        <v>0</v>
      </c>
      <c r="I20" s="2574">
        <v>0</v>
      </c>
      <c r="J20" s="2575">
        <v>0</v>
      </c>
      <c r="K20" s="2576">
        <v>1</v>
      </c>
      <c r="L20" s="2577">
        <v>3</v>
      </c>
      <c r="M20" s="2576">
        <v>0</v>
      </c>
      <c r="N20" s="2577">
        <v>0</v>
      </c>
      <c r="O20" s="2576">
        <v>0</v>
      </c>
      <c r="P20" s="2578">
        <v>0</v>
      </c>
    </row>
    <row r="21" spans="1:16" ht="20.25" customHeight="1" x14ac:dyDescent="0.3">
      <c r="A21" s="957" t="s">
        <v>2803</v>
      </c>
      <c r="B21" s="959" t="s">
        <v>2804</v>
      </c>
      <c r="C21" s="2574">
        <v>3.31</v>
      </c>
      <c r="D21" s="2575">
        <v>15.36</v>
      </c>
      <c r="E21" s="2574">
        <v>0</v>
      </c>
      <c r="F21" s="2575">
        <v>0</v>
      </c>
      <c r="G21" s="2574">
        <v>0</v>
      </c>
      <c r="H21" s="2575">
        <v>0</v>
      </c>
      <c r="I21" s="2574">
        <v>0</v>
      </c>
      <c r="J21" s="2575">
        <v>0</v>
      </c>
      <c r="K21" s="2576">
        <v>24</v>
      </c>
      <c r="L21" s="2577">
        <v>117</v>
      </c>
      <c r="M21" s="2576">
        <v>0</v>
      </c>
      <c r="N21" s="2577">
        <v>0</v>
      </c>
      <c r="O21" s="2576">
        <v>0</v>
      </c>
      <c r="P21" s="2578">
        <v>0</v>
      </c>
    </row>
    <row r="22" spans="1:16" ht="20.25" customHeight="1" thickBot="1" x14ac:dyDescent="0.35">
      <c r="A22" s="960" t="s">
        <v>2805</v>
      </c>
      <c r="B22" s="959" t="s">
        <v>2806</v>
      </c>
      <c r="C22" s="2579">
        <v>0</v>
      </c>
      <c r="D22" s="2569">
        <v>0</v>
      </c>
      <c r="E22" s="2579">
        <v>0</v>
      </c>
      <c r="F22" s="2569">
        <v>0</v>
      </c>
      <c r="G22" s="2579">
        <v>0</v>
      </c>
      <c r="H22" s="2569">
        <v>0</v>
      </c>
      <c r="I22" s="2579">
        <v>0</v>
      </c>
      <c r="J22" s="2569">
        <v>0</v>
      </c>
      <c r="K22" s="2580">
        <v>0</v>
      </c>
      <c r="L22" s="2572">
        <v>0</v>
      </c>
      <c r="M22" s="2580">
        <v>0</v>
      </c>
      <c r="N22" s="2572">
        <v>0</v>
      </c>
      <c r="O22" s="2580">
        <v>0</v>
      </c>
      <c r="P22" s="2581">
        <v>0</v>
      </c>
    </row>
    <row r="23" spans="1:16" ht="33" customHeight="1" thickTop="1" thickBot="1" x14ac:dyDescent="0.3">
      <c r="A23" s="961" t="s">
        <v>623</v>
      </c>
      <c r="B23" s="962"/>
      <c r="C23" s="963">
        <f t="shared" ref="C23:P23" si="0">SUM(C7:C22)</f>
        <v>26.089999999999996</v>
      </c>
      <c r="D23" s="964">
        <f t="shared" si="0"/>
        <v>61.260000000000005</v>
      </c>
      <c r="E23" s="963">
        <f t="shared" si="0"/>
        <v>0</v>
      </c>
      <c r="F23" s="964">
        <f t="shared" si="0"/>
        <v>0</v>
      </c>
      <c r="G23" s="963">
        <f t="shared" si="0"/>
        <v>0</v>
      </c>
      <c r="H23" s="964">
        <f t="shared" si="0"/>
        <v>0</v>
      </c>
      <c r="I23" s="963">
        <f t="shared" si="0"/>
        <v>0</v>
      </c>
      <c r="J23" s="964">
        <f t="shared" si="0"/>
        <v>0</v>
      </c>
      <c r="K23" s="1541">
        <f t="shared" si="0"/>
        <v>64</v>
      </c>
      <c r="L23" s="1542">
        <f t="shared" si="0"/>
        <v>204</v>
      </c>
      <c r="M23" s="1541">
        <f t="shared" si="0"/>
        <v>132</v>
      </c>
      <c r="N23" s="1542">
        <f t="shared" si="0"/>
        <v>285</v>
      </c>
      <c r="O23" s="1541">
        <f t="shared" si="0"/>
        <v>144</v>
      </c>
      <c r="P23" s="1543">
        <f t="shared" si="0"/>
        <v>129</v>
      </c>
    </row>
    <row r="24" spans="1:16" ht="8.25" customHeight="1" x14ac:dyDescent="0.25">
      <c r="A24" s="965"/>
      <c r="B24" s="966"/>
      <c r="C24" s="967"/>
      <c r="D24" s="968"/>
      <c r="E24" s="967"/>
      <c r="F24" s="968"/>
      <c r="G24" s="967"/>
      <c r="H24" s="968"/>
      <c r="I24" s="967"/>
      <c r="J24" s="968"/>
      <c r="K24" s="967"/>
      <c r="L24" s="968"/>
      <c r="M24" s="967"/>
      <c r="N24" s="968"/>
      <c r="O24" s="967"/>
      <c r="P24" s="968"/>
    </row>
    <row r="25" spans="1:16" ht="11.6" x14ac:dyDescent="0.3">
      <c r="A25" s="969" t="s">
        <v>2807</v>
      </c>
      <c r="B25" s="970"/>
      <c r="C25" s="969"/>
      <c r="D25" s="969"/>
      <c r="E25" s="969"/>
      <c r="F25" s="969"/>
      <c r="G25" s="969"/>
      <c r="H25" s="969"/>
      <c r="I25" s="969"/>
      <c r="J25" s="969"/>
      <c r="K25" s="969"/>
      <c r="L25" s="969"/>
      <c r="M25" s="969"/>
      <c r="N25" s="969"/>
      <c r="O25" s="969"/>
      <c r="P25" s="969"/>
    </row>
    <row r="26" spans="1:16" ht="11.6" x14ac:dyDescent="0.3">
      <c r="A26" s="969" t="s">
        <v>2808</v>
      </c>
      <c r="B26" s="970"/>
      <c r="C26" s="969"/>
      <c r="D26" s="969"/>
      <c r="E26" s="969"/>
      <c r="F26" s="969"/>
      <c r="G26" s="969"/>
      <c r="H26" s="969"/>
      <c r="I26" s="969"/>
      <c r="J26" s="969"/>
      <c r="K26" s="969"/>
      <c r="L26" s="969"/>
      <c r="M26" s="969"/>
      <c r="N26" s="969"/>
      <c r="O26" s="969"/>
      <c r="P26" s="969"/>
    </row>
    <row r="27" spans="1:16" ht="24.75" customHeight="1" x14ac:dyDescent="0.3">
      <c r="A27" s="2813" t="s">
        <v>2809</v>
      </c>
      <c r="B27" s="2813"/>
      <c r="C27" s="2813"/>
      <c r="D27" s="2813"/>
      <c r="E27" s="2813"/>
      <c r="F27" s="2813"/>
      <c r="G27" s="2813"/>
      <c r="H27" s="2813"/>
      <c r="I27" s="2813"/>
      <c r="J27" s="2813"/>
      <c r="K27" s="2813"/>
      <c r="L27" s="2813"/>
      <c r="M27" s="2813"/>
      <c r="N27" s="2813"/>
      <c r="O27" s="2813"/>
      <c r="P27" s="2813"/>
    </row>
  </sheetData>
  <sheetProtection password="8611" sheet="1" selectLockedCells="1"/>
  <mergeCells count="1">
    <mergeCell ref="A27:P27"/>
  </mergeCells>
  <dataValidations xWindow="539" yWindow="759" count="2">
    <dataValidation type="decimal" allowBlank="1" showInputMessage="1" showErrorMessage="1" promptTitle="ATTENZIONE!" prompt="Inserire solo decimali con due cifre dopo la virgola" sqref="C22 C7:C21 D22 D7:D21 E22 E7:E21 F22 F7:F21 G22 G7:G21 H22 H7:H21 I22 I7:I21 J7:J21 J22">
      <formula1>0</formula1>
      <formula2>9999999</formula2>
    </dataValidation>
    <dataValidation type="decimal" allowBlank="1" showErrorMessage="1" promptTitle="ATTENZIONE!" prompt="Inserire solo decimali con due cifre dopo la virgola" sqref="K7:P22">
      <formula1>0</formula1>
      <formula2>9999999</formula2>
    </dataValidation>
  </dataValidations>
  <printOptions horizontalCentered="1" verticalCentered="1"/>
  <pageMargins left="0" right="0" top="0.19685039370078741" bottom="0.31496062992125984" header="0.51181102362204722" footer="0.51181102362204722"/>
  <pageSetup paperSize="9" scale="75" orientation="landscape" horizontalDpi="300" verticalDpi="4294967292"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4">
    <tabColor rgb="FF92D050"/>
  </sheetPr>
  <dimension ref="A1:P17"/>
  <sheetViews>
    <sheetView workbookViewId="0">
      <selection activeCell="A18" sqref="A18"/>
    </sheetView>
  </sheetViews>
  <sheetFormatPr defaultRowHeight="12.9" x14ac:dyDescent="0.35"/>
  <sheetData>
    <row r="1" spans="1:16" x14ac:dyDescent="0.35">
      <c r="A1" s="1" t="s">
        <v>2810</v>
      </c>
      <c r="B1" s="1" t="s">
        <v>2811</v>
      </c>
      <c r="C1" s="1" t="s">
        <v>2812</v>
      </c>
      <c r="D1" s="1" t="s">
        <v>2813</v>
      </c>
      <c r="E1" s="1" t="s">
        <v>2814</v>
      </c>
      <c r="F1" s="1" t="s">
        <v>2815</v>
      </c>
      <c r="G1" s="1" t="s">
        <v>2816</v>
      </c>
      <c r="H1" s="1" t="s">
        <v>2817</v>
      </c>
      <c r="I1" s="1" t="s">
        <v>2818</v>
      </c>
      <c r="J1" s="1" t="s">
        <v>2819</v>
      </c>
      <c r="K1" s="1" t="s">
        <v>2820</v>
      </c>
      <c r="L1" s="1" t="s">
        <v>2821</v>
      </c>
      <c r="M1" s="1" t="s">
        <v>2822</v>
      </c>
      <c r="N1" s="1" t="s">
        <v>2823</v>
      </c>
      <c r="O1" s="1" t="s">
        <v>2824</v>
      </c>
      <c r="P1" s="1" t="s">
        <v>2825</v>
      </c>
    </row>
    <row r="2" spans="1:16" x14ac:dyDescent="0.35">
      <c r="A2" s="1" t="s">
        <v>2775</v>
      </c>
      <c r="B2" s="1" t="s">
        <v>2776</v>
      </c>
      <c r="C2" s="1">
        <v>0</v>
      </c>
      <c r="D2" s="1">
        <v>0</v>
      </c>
      <c r="E2" s="1">
        <v>0</v>
      </c>
      <c r="F2" s="1">
        <v>0</v>
      </c>
      <c r="G2" s="1">
        <v>0</v>
      </c>
      <c r="H2" s="1">
        <v>0</v>
      </c>
      <c r="I2" s="1">
        <v>0</v>
      </c>
      <c r="J2" s="1">
        <v>0</v>
      </c>
      <c r="K2" s="1">
        <v>0</v>
      </c>
      <c r="L2" s="1">
        <v>0</v>
      </c>
      <c r="M2" s="1">
        <v>0</v>
      </c>
      <c r="N2" s="1">
        <v>0</v>
      </c>
      <c r="O2" s="1">
        <v>0</v>
      </c>
      <c r="P2" s="1">
        <v>0</v>
      </c>
    </row>
    <row r="3" spans="1:16" x14ac:dyDescent="0.35">
      <c r="A3" s="1" t="s">
        <v>2777</v>
      </c>
      <c r="B3" s="1" t="s">
        <v>2778</v>
      </c>
      <c r="C3" s="1">
        <v>0</v>
      </c>
      <c r="D3" s="1">
        <v>0</v>
      </c>
      <c r="E3" s="1">
        <v>0</v>
      </c>
      <c r="F3" s="1">
        <v>0</v>
      </c>
      <c r="G3" s="1">
        <v>0</v>
      </c>
      <c r="H3" s="1">
        <v>0</v>
      </c>
      <c r="I3" s="1">
        <v>0</v>
      </c>
      <c r="J3" s="1">
        <v>0</v>
      </c>
      <c r="K3" s="1">
        <v>0</v>
      </c>
      <c r="L3" s="1">
        <v>0</v>
      </c>
      <c r="M3" s="1">
        <v>0</v>
      </c>
      <c r="N3" s="1">
        <v>0</v>
      </c>
      <c r="O3" s="1">
        <v>0</v>
      </c>
      <c r="P3" s="1">
        <v>0</v>
      </c>
    </row>
    <row r="4" spans="1:16" x14ac:dyDescent="0.35">
      <c r="A4" s="1" t="s">
        <v>2779</v>
      </c>
      <c r="B4" s="1" t="s">
        <v>2780</v>
      </c>
      <c r="C4" s="1">
        <v>0</v>
      </c>
      <c r="D4" s="1">
        <v>0</v>
      </c>
      <c r="E4" s="1">
        <v>0</v>
      </c>
      <c r="F4" s="1">
        <v>0</v>
      </c>
      <c r="G4" s="1">
        <v>0</v>
      </c>
      <c r="H4" s="1">
        <v>0</v>
      </c>
      <c r="I4" s="1">
        <v>0</v>
      </c>
      <c r="J4" s="1">
        <v>0</v>
      </c>
      <c r="K4" s="1">
        <v>0</v>
      </c>
      <c r="L4" s="1">
        <v>0</v>
      </c>
      <c r="M4" s="1">
        <v>0</v>
      </c>
      <c r="N4" s="1">
        <v>0</v>
      </c>
      <c r="O4" s="1">
        <v>0</v>
      </c>
      <c r="P4" s="1">
        <v>0</v>
      </c>
    </row>
    <row r="5" spans="1:16" x14ac:dyDescent="0.35">
      <c r="A5" s="1" t="s">
        <v>2781</v>
      </c>
      <c r="B5" s="1" t="s">
        <v>2782</v>
      </c>
      <c r="C5" s="1">
        <v>0</v>
      </c>
      <c r="D5" s="1">
        <v>0</v>
      </c>
      <c r="E5" s="1">
        <v>0</v>
      </c>
      <c r="F5" s="1">
        <v>0</v>
      </c>
      <c r="G5" s="1">
        <v>0</v>
      </c>
      <c r="H5" s="1">
        <v>0</v>
      </c>
      <c r="I5" s="1">
        <v>0</v>
      </c>
      <c r="J5" s="1">
        <v>0</v>
      </c>
      <c r="K5" s="1">
        <v>0</v>
      </c>
      <c r="L5" s="1">
        <v>0</v>
      </c>
      <c r="M5" s="1">
        <v>0</v>
      </c>
      <c r="N5" s="1">
        <v>0</v>
      </c>
      <c r="O5" s="1">
        <v>0</v>
      </c>
      <c r="P5" s="1">
        <v>0</v>
      </c>
    </row>
    <row r="6" spans="1:16" x14ac:dyDescent="0.35">
      <c r="A6" s="1" t="s">
        <v>2783</v>
      </c>
      <c r="B6" s="1" t="s">
        <v>2784</v>
      </c>
      <c r="C6" s="1">
        <v>0</v>
      </c>
      <c r="D6" s="1">
        <v>0</v>
      </c>
      <c r="E6" s="1">
        <v>0</v>
      </c>
      <c r="F6" s="1">
        <v>0</v>
      </c>
      <c r="G6" s="1">
        <v>0</v>
      </c>
      <c r="H6" s="1">
        <v>0</v>
      </c>
      <c r="I6" s="1">
        <v>0</v>
      </c>
      <c r="J6" s="1">
        <v>0</v>
      </c>
      <c r="K6" s="1">
        <v>0</v>
      </c>
      <c r="L6" s="1">
        <v>0</v>
      </c>
      <c r="M6" s="1">
        <v>0</v>
      </c>
      <c r="N6" s="1">
        <v>0</v>
      </c>
      <c r="O6" s="1">
        <v>0</v>
      </c>
      <c r="P6" s="1">
        <v>0</v>
      </c>
    </row>
    <row r="7" spans="1:16" x14ac:dyDescent="0.35">
      <c r="A7" s="1" t="s">
        <v>2785</v>
      </c>
      <c r="B7" s="1" t="s">
        <v>2786</v>
      </c>
      <c r="C7" s="1">
        <v>0</v>
      </c>
      <c r="D7" s="1">
        <v>0</v>
      </c>
      <c r="E7" s="1">
        <v>0</v>
      </c>
      <c r="F7" s="1">
        <v>0</v>
      </c>
      <c r="G7" s="1">
        <v>0</v>
      </c>
      <c r="H7" s="1">
        <v>0</v>
      </c>
      <c r="I7" s="1">
        <v>0</v>
      </c>
      <c r="J7" s="1">
        <v>0</v>
      </c>
      <c r="K7" s="1">
        <v>0</v>
      </c>
      <c r="L7" s="1">
        <v>0</v>
      </c>
      <c r="M7" s="1">
        <v>0</v>
      </c>
      <c r="N7" s="1">
        <v>0</v>
      </c>
      <c r="O7" s="1">
        <v>0</v>
      </c>
      <c r="P7" s="1">
        <v>0</v>
      </c>
    </row>
    <row r="8" spans="1:16" x14ac:dyDescent="0.35">
      <c r="A8" s="1" t="s">
        <v>2787</v>
      </c>
      <c r="B8" s="1" t="s">
        <v>2788</v>
      </c>
      <c r="C8" s="1">
        <v>0</v>
      </c>
      <c r="D8" s="1">
        <v>0</v>
      </c>
      <c r="E8" s="1">
        <v>0</v>
      </c>
      <c r="F8" s="1">
        <v>0</v>
      </c>
      <c r="G8" s="1">
        <v>0</v>
      </c>
      <c r="H8" s="1">
        <v>0</v>
      </c>
      <c r="I8" s="1">
        <v>0</v>
      </c>
      <c r="J8" s="1">
        <v>0</v>
      </c>
      <c r="K8" s="1">
        <v>0</v>
      </c>
      <c r="L8" s="1">
        <v>0</v>
      </c>
      <c r="M8" s="1">
        <v>0</v>
      </c>
      <c r="N8" s="1">
        <v>0</v>
      </c>
      <c r="O8" s="1">
        <v>0</v>
      </c>
      <c r="P8" s="1">
        <v>0</v>
      </c>
    </row>
    <row r="9" spans="1:16" x14ac:dyDescent="0.35">
      <c r="A9" s="1" t="s">
        <v>2789</v>
      </c>
      <c r="B9" s="1" t="s">
        <v>2790</v>
      </c>
      <c r="C9" s="1">
        <v>0</v>
      </c>
      <c r="D9" s="1">
        <v>0</v>
      </c>
      <c r="E9" s="1">
        <v>0</v>
      </c>
      <c r="F9" s="1">
        <v>0</v>
      </c>
      <c r="G9" s="1">
        <v>0</v>
      </c>
      <c r="H9" s="1">
        <v>0</v>
      </c>
      <c r="I9" s="1">
        <v>0</v>
      </c>
      <c r="J9" s="1">
        <v>0</v>
      </c>
      <c r="K9" s="1">
        <v>0</v>
      </c>
      <c r="L9" s="1">
        <v>0</v>
      </c>
      <c r="M9" s="1">
        <v>0</v>
      </c>
      <c r="N9" s="1">
        <v>0</v>
      </c>
      <c r="O9" s="1">
        <v>0</v>
      </c>
      <c r="P9" s="1">
        <v>0</v>
      </c>
    </row>
    <row r="10" spans="1:16" x14ac:dyDescent="0.35">
      <c r="A10" s="1" t="s">
        <v>2791</v>
      </c>
      <c r="B10" s="1" t="s">
        <v>2792</v>
      </c>
      <c r="C10" s="1">
        <v>0</v>
      </c>
      <c r="D10" s="1">
        <v>0</v>
      </c>
      <c r="E10" s="1">
        <v>0</v>
      </c>
      <c r="F10" s="1">
        <v>0</v>
      </c>
      <c r="G10" s="1">
        <v>0</v>
      </c>
      <c r="H10" s="1">
        <v>0</v>
      </c>
      <c r="I10" s="1">
        <v>0</v>
      </c>
      <c r="J10" s="1">
        <v>0</v>
      </c>
      <c r="K10" s="1">
        <v>0</v>
      </c>
      <c r="L10" s="1">
        <v>0</v>
      </c>
      <c r="M10" s="1">
        <v>0</v>
      </c>
      <c r="N10" s="1">
        <v>0</v>
      </c>
      <c r="O10" s="1">
        <v>0</v>
      </c>
      <c r="P10" s="1">
        <v>0</v>
      </c>
    </row>
    <row r="11" spans="1:16" x14ac:dyDescent="0.35">
      <c r="A11" s="1" t="s">
        <v>2793</v>
      </c>
      <c r="B11" s="1" t="s">
        <v>2794</v>
      </c>
      <c r="C11" s="1">
        <v>0</v>
      </c>
      <c r="D11" s="1">
        <v>0</v>
      </c>
      <c r="E11" s="1">
        <v>0</v>
      </c>
      <c r="F11" s="1">
        <v>0</v>
      </c>
      <c r="G11" s="1">
        <v>0</v>
      </c>
      <c r="H11" s="1">
        <v>0</v>
      </c>
      <c r="I11" s="1">
        <v>0</v>
      </c>
      <c r="J11" s="1">
        <v>0</v>
      </c>
      <c r="K11" s="1">
        <v>0</v>
      </c>
      <c r="L11" s="1">
        <v>0</v>
      </c>
      <c r="M11" s="1">
        <v>0</v>
      </c>
      <c r="N11" s="1">
        <v>0</v>
      </c>
      <c r="O11" s="1">
        <v>0</v>
      </c>
      <c r="P11" s="1">
        <v>0</v>
      </c>
    </row>
    <row r="12" spans="1:16" x14ac:dyDescent="0.35">
      <c r="A12" s="1" t="s">
        <v>2795</v>
      </c>
      <c r="B12" s="1" t="s">
        <v>2796</v>
      </c>
      <c r="C12" s="1">
        <v>0</v>
      </c>
      <c r="D12" s="1">
        <v>0</v>
      </c>
      <c r="E12" s="1">
        <v>0</v>
      </c>
      <c r="F12" s="1">
        <v>0</v>
      </c>
      <c r="G12" s="1">
        <v>0</v>
      </c>
      <c r="H12" s="1">
        <v>0</v>
      </c>
      <c r="I12" s="1">
        <v>0</v>
      </c>
      <c r="J12" s="1">
        <v>0</v>
      </c>
      <c r="K12" s="1">
        <v>0</v>
      </c>
      <c r="L12" s="1">
        <v>0</v>
      </c>
      <c r="M12" s="1">
        <v>0</v>
      </c>
      <c r="N12" s="1">
        <v>0</v>
      </c>
      <c r="O12" s="1">
        <v>0</v>
      </c>
      <c r="P12" s="1">
        <v>0</v>
      </c>
    </row>
    <row r="13" spans="1:16" x14ac:dyDescent="0.35">
      <c r="A13" s="1" t="s">
        <v>2797</v>
      </c>
      <c r="B13" s="1" t="s">
        <v>2798</v>
      </c>
      <c r="C13" s="1">
        <v>0</v>
      </c>
      <c r="D13" s="1">
        <v>0</v>
      </c>
      <c r="E13" s="1">
        <v>0</v>
      </c>
      <c r="F13" s="1">
        <v>0</v>
      </c>
      <c r="G13" s="1">
        <v>0</v>
      </c>
      <c r="H13" s="1">
        <v>0</v>
      </c>
      <c r="I13" s="1">
        <v>0</v>
      </c>
      <c r="J13" s="1">
        <v>0</v>
      </c>
      <c r="K13" s="1">
        <v>0</v>
      </c>
      <c r="L13" s="1">
        <v>0</v>
      </c>
      <c r="M13" s="1">
        <v>0</v>
      </c>
      <c r="N13" s="1">
        <v>0</v>
      </c>
      <c r="O13" s="1">
        <v>0</v>
      </c>
      <c r="P13" s="1">
        <v>0</v>
      </c>
    </row>
    <row r="14" spans="1:16" x14ac:dyDescent="0.35">
      <c r="A14" s="1" t="s">
        <v>2799</v>
      </c>
      <c r="B14" s="1" t="s">
        <v>2800</v>
      </c>
      <c r="C14" s="1">
        <v>0</v>
      </c>
      <c r="D14" s="1">
        <v>0</v>
      </c>
      <c r="E14" s="1">
        <v>0</v>
      </c>
      <c r="F14" s="1">
        <v>0</v>
      </c>
      <c r="G14" s="1">
        <v>0</v>
      </c>
      <c r="H14" s="1">
        <v>0</v>
      </c>
      <c r="I14" s="1">
        <v>0</v>
      </c>
      <c r="J14" s="1">
        <v>0</v>
      </c>
      <c r="K14" s="1">
        <v>0</v>
      </c>
      <c r="L14" s="1">
        <v>0</v>
      </c>
      <c r="M14" s="1">
        <v>0</v>
      </c>
      <c r="N14" s="1">
        <v>0</v>
      </c>
      <c r="O14" s="1">
        <v>0</v>
      </c>
      <c r="P14" s="1">
        <v>0</v>
      </c>
    </row>
    <row r="15" spans="1:16" x14ac:dyDescent="0.35">
      <c r="A15" s="1" t="s">
        <v>2801</v>
      </c>
      <c r="B15" s="1" t="s">
        <v>2802</v>
      </c>
      <c r="C15" s="1">
        <v>0</v>
      </c>
      <c r="D15" s="1">
        <v>0</v>
      </c>
      <c r="E15" s="1">
        <v>0</v>
      </c>
      <c r="F15" s="1">
        <v>0</v>
      </c>
      <c r="G15" s="1">
        <v>0</v>
      </c>
      <c r="H15" s="1">
        <v>0</v>
      </c>
      <c r="I15" s="1">
        <v>0</v>
      </c>
      <c r="J15" s="1">
        <v>0</v>
      </c>
      <c r="K15" s="1">
        <v>0</v>
      </c>
      <c r="L15" s="1">
        <v>0</v>
      </c>
      <c r="M15" s="1">
        <v>0</v>
      </c>
      <c r="N15" s="1">
        <v>0</v>
      </c>
      <c r="O15" s="1">
        <v>0</v>
      </c>
      <c r="P15" s="1">
        <v>0</v>
      </c>
    </row>
    <row r="16" spans="1:16" x14ac:dyDescent="0.35">
      <c r="A16" s="1" t="s">
        <v>2803</v>
      </c>
      <c r="B16" s="1" t="s">
        <v>2804</v>
      </c>
      <c r="C16" s="1">
        <v>0</v>
      </c>
      <c r="D16" s="1">
        <v>0</v>
      </c>
      <c r="E16" s="1">
        <v>0</v>
      </c>
      <c r="F16" s="1">
        <v>0</v>
      </c>
      <c r="G16" s="1">
        <v>0</v>
      </c>
      <c r="H16" s="1">
        <v>0</v>
      </c>
      <c r="I16" s="1">
        <v>0</v>
      </c>
      <c r="J16" s="1">
        <v>0</v>
      </c>
      <c r="K16" s="1">
        <v>0</v>
      </c>
      <c r="L16" s="1">
        <v>0</v>
      </c>
      <c r="M16" s="1">
        <v>0</v>
      </c>
      <c r="N16" s="1">
        <v>0</v>
      </c>
      <c r="O16" s="1">
        <v>0</v>
      </c>
      <c r="P16" s="1">
        <v>0</v>
      </c>
    </row>
    <row r="17" spans="1:16" x14ac:dyDescent="0.35">
      <c r="A17" s="1" t="s">
        <v>2805</v>
      </c>
      <c r="B17" s="1" t="s">
        <v>2806</v>
      </c>
      <c r="C17" s="1">
        <v>0</v>
      </c>
      <c r="D17" s="1">
        <v>0</v>
      </c>
      <c r="E17" s="1">
        <v>0</v>
      </c>
      <c r="F17" s="1">
        <v>0</v>
      </c>
      <c r="G17" s="1">
        <v>0</v>
      </c>
      <c r="H17" s="1">
        <v>0</v>
      </c>
      <c r="I17" s="1">
        <v>0</v>
      </c>
      <c r="J17" s="1">
        <v>0</v>
      </c>
      <c r="K17" s="1">
        <v>0</v>
      </c>
      <c r="L17" s="1">
        <v>0</v>
      </c>
      <c r="M17" s="1">
        <v>0</v>
      </c>
      <c r="N17" s="1">
        <v>0</v>
      </c>
      <c r="O17" s="1">
        <v>0</v>
      </c>
      <c r="P17" s="1">
        <v>0</v>
      </c>
    </row>
  </sheetData>
  <pageMargins left="0.75" right="0.75" top="1" bottom="1" header="0.5" footer="0.5"/>
  <headerFooter alignWithMargins="0">
    <oddHeader>&amp;A</oddHeader>
    <oddFooter>Page &amp;P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4"/>
  <dimension ref="A1:T43"/>
  <sheetViews>
    <sheetView zoomScaleNormal="100" workbookViewId="0">
      <pane xSplit="3" ySplit="9" topLeftCell="D11" activePane="bottomRight" state="frozen"/>
      <selection activeCell="K155" sqref="K155"/>
      <selection pane="topRight" activeCell="K155" sqref="K155"/>
      <selection pane="bottomLeft" activeCell="K155" sqref="K155"/>
      <selection pane="bottomRight" activeCell="D13" sqref="D13:K28"/>
    </sheetView>
  </sheetViews>
  <sheetFormatPr defaultColWidth="9.15234375" defaultRowHeight="11.15" x14ac:dyDescent="0.35"/>
  <cols>
    <col min="1" max="1" width="5.3046875" style="271" bestFit="1" customWidth="1"/>
    <col min="2" max="2" width="11.3828125" style="272" customWidth="1"/>
    <col min="3" max="3" width="44.3828125" style="272" bestFit="1" customWidth="1"/>
    <col min="4" max="11" width="9.69140625" style="272" customWidth="1"/>
    <col min="12" max="19" width="5.69140625" style="272" hidden="1" customWidth="1"/>
    <col min="20" max="20" width="8" style="272" hidden="1" customWidth="1"/>
    <col min="21" max="21" width="6.84375" style="272" customWidth="1"/>
    <col min="22" max="22" width="9" style="272" customWidth="1"/>
    <col min="23" max="16384" width="9.15234375" style="272"/>
  </cols>
  <sheetData>
    <row r="1" spans="1:19" ht="23.25" customHeight="1" x14ac:dyDescent="0.35">
      <c r="A1" s="271" t="str">
        <f>SI_1!A2</f>
        <v>SSNA</v>
      </c>
      <c r="B1" s="2821" t="str">
        <f>'t1'!A1</f>
        <v>SERVIZIO SANITARIO NAZIONALE - anno 2020</v>
      </c>
      <c r="C1" s="2821"/>
      <c r="D1" s="2821"/>
      <c r="E1" s="2821"/>
      <c r="F1" s="2821"/>
      <c r="G1" s="2821"/>
      <c r="H1" s="2821"/>
      <c r="I1" s="2821"/>
      <c r="J1" s="2821"/>
      <c r="K1" s="2821"/>
      <c r="L1" s="2821"/>
      <c r="M1" s="2821"/>
      <c r="N1" s="2821"/>
      <c r="O1" s="2821"/>
      <c r="P1" s="2821"/>
      <c r="Q1" s="2821"/>
      <c r="R1" s="2821"/>
      <c r="S1" s="2821"/>
    </row>
    <row r="2" spans="1:19" ht="60" customHeight="1" x14ac:dyDescent="0.4">
      <c r="D2" s="273"/>
      <c r="E2" s="273"/>
      <c r="F2" s="273"/>
      <c r="G2" s="273"/>
      <c r="H2" s="273"/>
      <c r="I2" s="274"/>
      <c r="J2" s="275"/>
      <c r="K2" s="273"/>
      <c r="L2" s="273"/>
      <c r="M2" s="273"/>
      <c r="N2" s="273"/>
      <c r="O2" s="273"/>
      <c r="P2" s="273"/>
      <c r="Q2" s="273"/>
    </row>
    <row r="3" spans="1:19" ht="23.25" customHeight="1" x14ac:dyDescent="0.4">
      <c r="D3" s="276"/>
      <c r="E3" s="276"/>
      <c r="F3" s="276"/>
      <c r="G3" s="276"/>
      <c r="H3" s="276"/>
      <c r="I3" s="277"/>
      <c r="J3" s="278"/>
      <c r="K3" s="279"/>
      <c r="M3" s="280"/>
      <c r="N3" s="280"/>
      <c r="O3" s="280"/>
      <c r="P3" s="280"/>
      <c r="Q3" s="280"/>
      <c r="R3" s="280"/>
    </row>
    <row r="4" spans="1:19" ht="12" x14ac:dyDescent="0.35">
      <c r="D4" s="281"/>
    </row>
    <row r="6" spans="1:19" ht="15" hidden="1" customHeight="1" thickTop="1" x14ac:dyDescent="0.35">
      <c r="B6" s="2822"/>
      <c r="C6" s="2823"/>
      <c r="D6" s="2824"/>
      <c r="E6" s="2825"/>
      <c r="F6" s="2825"/>
      <c r="G6" s="2825"/>
      <c r="H6" s="2825"/>
      <c r="I6" s="2825"/>
      <c r="J6" s="2825"/>
      <c r="K6" s="2826"/>
      <c r="L6" s="2824"/>
      <c r="M6" s="2825"/>
      <c r="N6" s="2825"/>
      <c r="O6" s="2825"/>
      <c r="P6" s="2825"/>
      <c r="Q6" s="2825"/>
      <c r="R6" s="2825"/>
      <c r="S6" s="2826"/>
    </row>
    <row r="7" spans="1:19" ht="13.5" hidden="1" customHeight="1" x14ac:dyDescent="0.35">
      <c r="B7" s="2822"/>
      <c r="C7" s="2823"/>
      <c r="D7" s="2827"/>
      <c r="E7" s="2822"/>
      <c r="F7" s="2822"/>
      <c r="G7" s="2822"/>
      <c r="H7" s="2822"/>
      <c r="I7" s="2822"/>
      <c r="J7" s="2822"/>
      <c r="K7" s="2828"/>
      <c r="L7" s="2827"/>
      <c r="M7" s="2822"/>
      <c r="N7" s="2822"/>
      <c r="O7" s="2822"/>
      <c r="P7" s="2822"/>
      <c r="Q7" s="2822"/>
      <c r="R7" s="2822"/>
      <c r="S7" s="2828"/>
    </row>
    <row r="8" spans="1:19" ht="60" customHeight="1" x14ac:dyDescent="0.35">
      <c r="B8" s="2822" t="s">
        <v>2826</v>
      </c>
      <c r="C8" s="2823"/>
      <c r="D8" s="2829" t="s">
        <v>2827</v>
      </c>
      <c r="E8" s="2814"/>
      <c r="F8" s="2814" t="s">
        <v>2828</v>
      </c>
      <c r="G8" s="2814"/>
      <c r="H8" s="2814" t="s">
        <v>2829</v>
      </c>
      <c r="I8" s="2814"/>
      <c r="J8" s="2814" t="s">
        <v>2830</v>
      </c>
      <c r="K8" s="2830"/>
      <c r="L8" s="2831"/>
      <c r="M8" s="2814"/>
      <c r="N8" s="2814"/>
      <c r="O8" s="2814"/>
      <c r="P8" s="2814"/>
      <c r="Q8" s="2814"/>
      <c r="R8" s="2814"/>
      <c r="S8" s="2830"/>
    </row>
    <row r="9" spans="1:19" ht="12" x14ac:dyDescent="0.35">
      <c r="B9" s="2814" t="s">
        <v>2831</v>
      </c>
      <c r="C9" s="2815"/>
      <c r="D9" s="282" t="s">
        <v>2832</v>
      </c>
      <c r="E9" s="284" t="s">
        <v>2833</v>
      </c>
      <c r="F9" s="283" t="s">
        <v>2832</v>
      </c>
      <c r="G9" s="284" t="s">
        <v>2833</v>
      </c>
      <c r="H9" s="283" t="s">
        <v>2832</v>
      </c>
      <c r="I9" s="284" t="s">
        <v>2833</v>
      </c>
      <c r="J9" s="283" t="s">
        <v>2832</v>
      </c>
      <c r="K9" s="285" t="s">
        <v>2833</v>
      </c>
      <c r="L9" s="282"/>
      <c r="M9" s="284"/>
      <c r="N9" s="283"/>
      <c r="O9" s="284"/>
      <c r="P9" s="283"/>
      <c r="Q9" s="284"/>
      <c r="R9" s="283"/>
      <c r="S9" s="285"/>
    </row>
    <row r="10" spans="1:19" ht="12" hidden="1" x14ac:dyDescent="0.35">
      <c r="B10" s="1271"/>
      <c r="C10" s="1292"/>
      <c r="D10" s="1270">
        <v>0</v>
      </c>
      <c r="E10" s="284">
        <v>0</v>
      </c>
      <c r="F10" s="283">
        <v>0</v>
      </c>
      <c r="G10" s="284">
        <v>0</v>
      </c>
      <c r="H10" s="283">
        <v>0</v>
      </c>
      <c r="I10" s="284">
        <v>0</v>
      </c>
      <c r="J10" s="283">
        <v>0</v>
      </c>
      <c r="K10" s="285">
        <v>0</v>
      </c>
      <c r="L10" s="282"/>
      <c r="M10" s="284"/>
      <c r="N10" s="283"/>
      <c r="O10" s="284"/>
      <c r="P10" s="283"/>
      <c r="Q10" s="284"/>
      <c r="R10" s="283"/>
      <c r="S10" s="285"/>
    </row>
    <row r="11" spans="1:19" ht="30.75" customHeight="1" x14ac:dyDescent="0.35">
      <c r="A11" s="271" t="s">
        <v>263</v>
      </c>
      <c r="B11" s="286" t="s">
        <v>2834</v>
      </c>
      <c r="C11" s="287"/>
      <c r="D11" s="288">
        <v>0</v>
      </c>
      <c r="E11" s="288">
        <v>1</v>
      </c>
      <c r="F11" s="288">
        <v>0</v>
      </c>
      <c r="G11" s="288">
        <v>0</v>
      </c>
      <c r="H11" s="289">
        <v>0</v>
      </c>
      <c r="I11" s="289">
        <v>0</v>
      </c>
      <c r="J11" s="289">
        <v>2</v>
      </c>
      <c r="K11" s="290">
        <v>0</v>
      </c>
      <c r="L11" s="291"/>
      <c r="M11" s="292"/>
      <c r="N11" s="292"/>
      <c r="O11" s="292"/>
      <c r="P11" s="292"/>
      <c r="Q11" s="292"/>
      <c r="R11" s="292"/>
      <c r="S11" s="293"/>
    </row>
    <row r="12" spans="1:19" ht="8.15" customHeight="1" x14ac:dyDescent="0.35">
      <c r="B12" s="2816"/>
      <c r="C12" s="2816"/>
      <c r="D12" s="2816"/>
      <c r="E12" s="2816"/>
      <c r="F12" s="2816"/>
      <c r="G12" s="2816"/>
      <c r="H12" s="2816"/>
      <c r="I12" s="2816"/>
      <c r="J12" s="2816"/>
      <c r="K12" s="2816"/>
      <c r="L12" s="2816"/>
      <c r="M12" s="2816"/>
      <c r="N12" s="2816"/>
      <c r="O12" s="2816"/>
      <c r="P12" s="2816"/>
      <c r="Q12" s="2816"/>
      <c r="R12" s="2816"/>
      <c r="S12" s="2817"/>
    </row>
    <row r="13" spans="1:19" ht="15" customHeight="1" x14ac:dyDescent="0.35">
      <c r="A13" s="271" t="str">
        <f>'t2'!B7</f>
        <v>MD</v>
      </c>
      <c r="B13" s="2818" t="s">
        <v>2835</v>
      </c>
      <c r="C13" s="294" t="str">
        <f>'t2'!A7</f>
        <v>medici (***)</v>
      </c>
      <c r="D13" s="295">
        <v>4</v>
      </c>
      <c r="E13" s="289">
        <v>9</v>
      </c>
      <c r="F13" s="289">
        <v>1</v>
      </c>
      <c r="G13" s="289">
        <v>3</v>
      </c>
      <c r="H13" s="289">
        <v>3</v>
      </c>
      <c r="I13" s="289">
        <v>6</v>
      </c>
      <c r="J13" s="289">
        <v>0</v>
      </c>
      <c r="K13" s="290">
        <v>1</v>
      </c>
      <c r="L13" s="291"/>
      <c r="M13" s="292"/>
      <c r="N13" s="292"/>
      <c r="O13" s="292"/>
      <c r="P13" s="292"/>
      <c r="Q13" s="292"/>
      <c r="R13" s="292"/>
      <c r="S13" s="293"/>
    </row>
    <row r="14" spans="1:19" ht="11.5" customHeight="1" x14ac:dyDescent="0.35">
      <c r="A14" s="271" t="str">
        <f>'t2'!B8</f>
        <v>MV</v>
      </c>
      <c r="B14" s="2819"/>
      <c r="C14" s="294" t="str">
        <f>'t2'!A8</f>
        <v>veterinari  (***)</v>
      </c>
      <c r="D14" s="295">
        <v>0</v>
      </c>
      <c r="E14" s="289">
        <v>0</v>
      </c>
      <c r="F14" s="289">
        <v>0</v>
      </c>
      <c r="G14" s="289">
        <v>0</v>
      </c>
      <c r="H14" s="289">
        <v>0</v>
      </c>
      <c r="I14" s="289">
        <v>0</v>
      </c>
      <c r="J14" s="289">
        <v>0</v>
      </c>
      <c r="K14" s="290">
        <v>0</v>
      </c>
      <c r="L14" s="291"/>
      <c r="M14" s="292"/>
      <c r="N14" s="292"/>
      <c r="O14" s="292"/>
      <c r="P14" s="292"/>
      <c r="Q14" s="292"/>
      <c r="R14" s="292"/>
      <c r="S14" s="293"/>
    </row>
    <row r="15" spans="1:19" ht="11.5" customHeight="1" x14ac:dyDescent="0.35">
      <c r="A15" s="271" t="str">
        <f>'t2'!B9</f>
        <v>MO</v>
      </c>
      <c r="B15" s="2819"/>
      <c r="C15" s="294" t="str">
        <f>'t2'!A9</f>
        <v>odontoiatri  (***)</v>
      </c>
      <c r="D15" s="295">
        <v>0</v>
      </c>
      <c r="E15" s="289">
        <v>0</v>
      </c>
      <c r="F15" s="289">
        <v>0</v>
      </c>
      <c r="G15" s="289">
        <v>0</v>
      </c>
      <c r="H15" s="289">
        <v>0</v>
      </c>
      <c r="I15" s="289">
        <v>0</v>
      </c>
      <c r="J15" s="289">
        <v>0</v>
      </c>
      <c r="K15" s="290">
        <v>0</v>
      </c>
      <c r="L15" s="291"/>
      <c r="M15" s="292"/>
      <c r="N15" s="292"/>
      <c r="O15" s="292"/>
      <c r="P15" s="292"/>
      <c r="Q15" s="292"/>
      <c r="R15" s="292"/>
      <c r="S15" s="293"/>
    </row>
    <row r="16" spans="1:19" ht="11.5" customHeight="1" x14ac:dyDescent="0.35">
      <c r="A16" s="271" t="str">
        <f>'t2'!B10</f>
        <v>DS</v>
      </c>
      <c r="B16" s="2819"/>
      <c r="C16" s="294" t="str">
        <f>'t2'!A10</f>
        <v>dirigenti sanitari non medici (***)</v>
      </c>
      <c r="D16" s="295">
        <v>1</v>
      </c>
      <c r="E16" s="289">
        <v>1</v>
      </c>
      <c r="F16" s="289">
        <v>0</v>
      </c>
      <c r="G16" s="289">
        <v>2</v>
      </c>
      <c r="H16" s="289">
        <v>0</v>
      </c>
      <c r="I16" s="289">
        <v>1</v>
      </c>
      <c r="J16" s="289">
        <v>0</v>
      </c>
      <c r="K16" s="290">
        <v>1</v>
      </c>
      <c r="L16" s="291"/>
      <c r="M16" s="292"/>
      <c r="N16" s="292"/>
      <c r="O16" s="292"/>
      <c r="P16" s="292"/>
      <c r="Q16" s="292"/>
      <c r="R16" s="292"/>
      <c r="S16" s="293"/>
    </row>
    <row r="17" spans="1:20" ht="11.5" customHeight="1" x14ac:dyDescent="0.35">
      <c r="A17" s="271" t="str">
        <f>'t2'!B12</f>
        <v>SI</v>
      </c>
      <c r="B17" s="2819"/>
      <c r="C17" s="294" t="s">
        <v>2783</v>
      </c>
      <c r="D17" s="295">
        <v>0</v>
      </c>
      <c r="E17" s="289">
        <v>0</v>
      </c>
      <c r="F17" s="289">
        <v>0</v>
      </c>
      <c r="G17" s="289">
        <v>0</v>
      </c>
      <c r="H17" s="289">
        <v>0</v>
      </c>
      <c r="I17" s="289">
        <v>0</v>
      </c>
      <c r="J17" s="289">
        <v>0</v>
      </c>
      <c r="K17" s="290">
        <v>0</v>
      </c>
      <c r="L17" s="291"/>
      <c r="M17" s="292"/>
      <c r="N17" s="292"/>
      <c r="O17" s="292"/>
      <c r="P17" s="292"/>
      <c r="Q17" s="292"/>
      <c r="R17" s="292"/>
      <c r="S17" s="293"/>
    </row>
    <row r="18" spans="1:20" ht="11.5" customHeight="1" x14ac:dyDescent="0.35">
      <c r="A18" s="271" t="str">
        <f>'t2'!B13</f>
        <v>SF</v>
      </c>
      <c r="B18" s="2819"/>
      <c r="C18" s="294" t="str">
        <f>'t2'!A12</f>
        <v>profili ruolo sanitario - personale infermieristico</v>
      </c>
      <c r="D18" s="295">
        <v>5</v>
      </c>
      <c r="E18" s="289">
        <v>5</v>
      </c>
      <c r="F18" s="289">
        <v>1</v>
      </c>
      <c r="G18" s="289">
        <v>0</v>
      </c>
      <c r="H18" s="289">
        <v>0</v>
      </c>
      <c r="I18" s="289">
        <v>0</v>
      </c>
      <c r="J18" s="289">
        <v>0</v>
      </c>
      <c r="K18" s="290">
        <v>0</v>
      </c>
      <c r="L18" s="291"/>
      <c r="M18" s="292"/>
      <c r="N18" s="292"/>
      <c r="O18" s="292"/>
      <c r="P18" s="292"/>
      <c r="Q18" s="292"/>
      <c r="R18" s="292"/>
      <c r="S18" s="293"/>
    </row>
    <row r="19" spans="1:20" ht="11.5" customHeight="1" x14ac:dyDescent="0.35">
      <c r="A19" s="271" t="str">
        <f>'t2'!B14</f>
        <v>ST</v>
      </c>
      <c r="B19" s="2819"/>
      <c r="C19" s="294" t="str">
        <f>'t2'!A13</f>
        <v>profili ruolo sanitario - personale funzioni riabilitative</v>
      </c>
      <c r="D19" s="295">
        <v>1</v>
      </c>
      <c r="E19" s="289">
        <v>1</v>
      </c>
      <c r="F19" s="289">
        <v>0</v>
      </c>
      <c r="G19" s="289">
        <v>0</v>
      </c>
      <c r="H19" s="289">
        <v>0</v>
      </c>
      <c r="I19" s="289">
        <v>0</v>
      </c>
      <c r="J19" s="289">
        <v>0</v>
      </c>
      <c r="K19" s="290">
        <v>0</v>
      </c>
      <c r="L19" s="291"/>
      <c r="M19" s="292"/>
      <c r="N19" s="292"/>
      <c r="O19" s="292"/>
      <c r="P19" s="292"/>
      <c r="Q19" s="292"/>
      <c r="R19" s="292"/>
      <c r="S19" s="293"/>
    </row>
    <row r="20" spans="1:20" ht="11.5" customHeight="1" x14ac:dyDescent="0.35">
      <c r="A20" s="271" t="str">
        <f>'t2'!B15</f>
        <v>SV</v>
      </c>
      <c r="B20" s="2819"/>
      <c r="C20" s="294" t="str">
        <f>'t2'!A14</f>
        <v>profili ruolo sanitario - personale tecnico sanitario</v>
      </c>
      <c r="D20" s="295">
        <v>0</v>
      </c>
      <c r="E20" s="289">
        <v>2</v>
      </c>
      <c r="F20" s="289">
        <v>2</v>
      </c>
      <c r="G20" s="289">
        <v>7</v>
      </c>
      <c r="H20" s="289">
        <v>0</v>
      </c>
      <c r="I20" s="289">
        <v>1</v>
      </c>
      <c r="J20" s="289">
        <v>0</v>
      </c>
      <c r="K20" s="290">
        <v>0</v>
      </c>
      <c r="L20" s="291"/>
      <c r="M20" s="292"/>
      <c r="N20" s="292"/>
      <c r="O20" s="292"/>
      <c r="P20" s="292"/>
      <c r="Q20" s="292"/>
      <c r="R20" s="292"/>
      <c r="S20" s="293"/>
    </row>
    <row r="21" spans="1:20" ht="11.5" customHeight="1" x14ac:dyDescent="0.35">
      <c r="A21" s="271" t="str">
        <f>'t2'!B16</f>
        <v>DP</v>
      </c>
      <c r="B21" s="2819"/>
      <c r="C21" s="294" t="str">
        <f>'t2'!A15</f>
        <v>profili ruolo sanitario - personale vigilanza e ispezione</v>
      </c>
      <c r="D21" s="295">
        <v>0</v>
      </c>
      <c r="E21" s="289">
        <v>0</v>
      </c>
      <c r="F21" s="289">
        <v>0</v>
      </c>
      <c r="G21" s="289">
        <v>0</v>
      </c>
      <c r="H21" s="289">
        <v>0</v>
      </c>
      <c r="I21" s="289">
        <v>0</v>
      </c>
      <c r="J21" s="289">
        <v>0</v>
      </c>
      <c r="K21" s="290">
        <v>0</v>
      </c>
      <c r="L21" s="291"/>
      <c r="M21" s="292"/>
      <c r="N21" s="292"/>
      <c r="O21" s="292"/>
      <c r="P21" s="292"/>
      <c r="Q21" s="292"/>
      <c r="R21" s="292"/>
      <c r="S21" s="293"/>
    </row>
    <row r="22" spans="1:20" ht="11.5" customHeight="1" x14ac:dyDescent="0.35">
      <c r="A22" s="271" t="str">
        <f>'t2'!B17</f>
        <v>LP</v>
      </c>
      <c r="B22" s="2819"/>
      <c r="C22" s="294" t="str">
        <f>'t2'!A16</f>
        <v>dirigenti ruolo professionale (***)</v>
      </c>
      <c r="D22" s="295">
        <v>0</v>
      </c>
      <c r="E22" s="289">
        <v>0</v>
      </c>
      <c r="F22" s="289">
        <v>0</v>
      </c>
      <c r="G22" s="289">
        <v>0</v>
      </c>
      <c r="H22" s="289">
        <v>0</v>
      </c>
      <c r="I22" s="289">
        <v>0</v>
      </c>
      <c r="J22" s="289">
        <v>0</v>
      </c>
      <c r="K22" s="290">
        <v>0</v>
      </c>
      <c r="L22" s="291"/>
      <c r="M22" s="292"/>
      <c r="N22" s="292"/>
      <c r="O22" s="292"/>
      <c r="P22" s="292"/>
      <c r="Q22" s="292"/>
      <c r="R22" s="292"/>
      <c r="S22" s="293"/>
    </row>
    <row r="23" spans="1:20" ht="11.5" customHeight="1" x14ac:dyDescent="0.35">
      <c r="A23" s="271" t="str">
        <f>'t2'!B18</f>
        <v>DT</v>
      </c>
      <c r="B23" s="2819"/>
      <c r="C23" s="294" t="str">
        <f>'t2'!A17</f>
        <v>profili ruolo professionale</v>
      </c>
      <c r="D23" s="295">
        <v>0</v>
      </c>
      <c r="E23" s="289">
        <v>0</v>
      </c>
      <c r="F23" s="289">
        <v>0</v>
      </c>
      <c r="G23" s="289">
        <v>0</v>
      </c>
      <c r="H23" s="289">
        <v>0</v>
      </c>
      <c r="I23" s="289">
        <v>0</v>
      </c>
      <c r="J23" s="289">
        <v>0</v>
      </c>
      <c r="K23" s="290">
        <v>0</v>
      </c>
      <c r="L23" s="291"/>
      <c r="M23" s="292"/>
      <c r="N23" s="292"/>
      <c r="O23" s="292"/>
      <c r="P23" s="292"/>
      <c r="Q23" s="292"/>
      <c r="R23" s="292"/>
      <c r="S23" s="293"/>
    </row>
    <row r="24" spans="1:20" ht="11.5" customHeight="1" x14ac:dyDescent="0.35">
      <c r="A24" s="271" t="str">
        <f>'t2'!B19</f>
        <v>LT</v>
      </c>
      <c r="B24" s="2819"/>
      <c r="C24" s="294" t="str">
        <f>'t2'!A18</f>
        <v>dirigenti ruolo tecnico (***)</v>
      </c>
      <c r="D24" s="295">
        <v>0</v>
      </c>
      <c r="E24" s="289">
        <v>0</v>
      </c>
      <c r="F24" s="289">
        <v>1</v>
      </c>
      <c r="G24" s="289">
        <v>0</v>
      </c>
      <c r="H24" s="289">
        <v>0</v>
      </c>
      <c r="I24" s="289">
        <v>0</v>
      </c>
      <c r="J24" s="289">
        <v>0</v>
      </c>
      <c r="K24" s="290">
        <v>0</v>
      </c>
      <c r="L24" s="291"/>
      <c r="M24" s="292"/>
      <c r="N24" s="292"/>
      <c r="O24" s="292"/>
      <c r="P24" s="292"/>
      <c r="Q24" s="292"/>
      <c r="R24" s="292"/>
      <c r="S24" s="293"/>
    </row>
    <row r="25" spans="1:20" ht="11.5" customHeight="1" x14ac:dyDescent="0.35">
      <c r="A25" s="271" t="str">
        <f>'t2'!B20</f>
        <v>DA</v>
      </c>
      <c r="B25" s="2819"/>
      <c r="C25" s="294" t="str">
        <f>'t2'!A19</f>
        <v>profili ruolo tecnico</v>
      </c>
      <c r="D25" s="295">
        <v>0</v>
      </c>
      <c r="E25" s="289">
        <v>0</v>
      </c>
      <c r="F25" s="289">
        <v>1</v>
      </c>
      <c r="G25" s="289">
        <v>2</v>
      </c>
      <c r="H25" s="289">
        <v>1</v>
      </c>
      <c r="I25" s="289">
        <v>1</v>
      </c>
      <c r="J25" s="289">
        <v>0</v>
      </c>
      <c r="K25" s="290">
        <v>0</v>
      </c>
      <c r="L25" s="291"/>
      <c r="M25" s="292"/>
      <c r="N25" s="292"/>
      <c r="O25" s="292"/>
      <c r="P25" s="292"/>
      <c r="Q25" s="292"/>
      <c r="R25" s="292"/>
      <c r="S25" s="293"/>
    </row>
    <row r="26" spans="1:20" ht="11.5" customHeight="1" x14ac:dyDescent="0.35">
      <c r="A26" s="271" t="str">
        <f>'t2'!B21</f>
        <v>LA</v>
      </c>
      <c r="B26" s="2819"/>
      <c r="C26" s="294" t="str">
        <f>'t2'!A20</f>
        <v>dirigenti ruolo amministrativo (***)</v>
      </c>
      <c r="D26" s="295">
        <v>0</v>
      </c>
      <c r="E26" s="289">
        <v>0</v>
      </c>
      <c r="F26" s="289">
        <v>1</v>
      </c>
      <c r="G26" s="289">
        <v>0</v>
      </c>
      <c r="H26" s="289">
        <v>0</v>
      </c>
      <c r="I26" s="289">
        <v>0</v>
      </c>
      <c r="J26" s="289">
        <v>0</v>
      </c>
      <c r="K26" s="290">
        <v>0</v>
      </c>
      <c r="L26" s="291"/>
      <c r="M26" s="292"/>
      <c r="N26" s="292"/>
      <c r="O26" s="292"/>
      <c r="P26" s="292"/>
      <c r="Q26" s="292"/>
      <c r="R26" s="292"/>
      <c r="S26" s="293"/>
    </row>
    <row r="27" spans="1:20" ht="12" customHeight="1" thickBot="1" x14ac:dyDescent="0.4">
      <c r="A27" s="271" t="str">
        <f>'t2'!B22</f>
        <v>PC</v>
      </c>
      <c r="B27" s="2819"/>
      <c r="C27" s="294" t="str">
        <f>'t2'!A21</f>
        <v>profili ruolo amministrativo</v>
      </c>
      <c r="D27" s="295">
        <v>2</v>
      </c>
      <c r="E27" s="289">
        <v>5</v>
      </c>
      <c r="F27" s="289">
        <v>1</v>
      </c>
      <c r="G27" s="289">
        <v>6</v>
      </c>
      <c r="H27" s="289">
        <v>0</v>
      </c>
      <c r="I27" s="289">
        <v>6</v>
      </c>
      <c r="J27" s="289">
        <v>0</v>
      </c>
      <c r="K27" s="290">
        <v>1</v>
      </c>
      <c r="L27" s="300"/>
      <c r="M27" s="301"/>
      <c r="N27" s="301"/>
      <c r="O27" s="301"/>
      <c r="P27" s="301"/>
      <c r="Q27" s="301"/>
      <c r="R27" s="301"/>
      <c r="S27" s="302"/>
    </row>
    <row r="28" spans="1:20" ht="12" customHeight="1" thickBot="1" x14ac:dyDescent="0.4">
      <c r="B28" s="2820"/>
      <c r="C28" s="296" t="str">
        <f>'t2'!A22</f>
        <v>personale contrattista</v>
      </c>
      <c r="D28" s="297">
        <v>0</v>
      </c>
      <c r="E28" s="298">
        <v>0</v>
      </c>
      <c r="F28" s="298">
        <v>0</v>
      </c>
      <c r="G28" s="298">
        <v>0</v>
      </c>
      <c r="H28" s="298">
        <v>0</v>
      </c>
      <c r="I28" s="298">
        <v>0</v>
      </c>
      <c r="J28" s="298">
        <v>0</v>
      </c>
      <c r="K28" s="299">
        <v>0</v>
      </c>
    </row>
    <row r="29" spans="1:20" ht="12" x14ac:dyDescent="0.35">
      <c r="C29" s="303" t="s">
        <v>2836</v>
      </c>
      <c r="D29" s="304">
        <f t="shared" ref="D29:K29" si="0">SUM(D13:D28)</f>
        <v>13</v>
      </c>
      <c r="E29" s="305">
        <f t="shared" si="0"/>
        <v>23</v>
      </c>
      <c r="F29" s="305">
        <f t="shared" si="0"/>
        <v>8</v>
      </c>
      <c r="G29" s="305">
        <f t="shared" si="0"/>
        <v>20</v>
      </c>
      <c r="H29" s="305">
        <f t="shared" si="0"/>
        <v>4</v>
      </c>
      <c r="I29" s="305">
        <f t="shared" si="0"/>
        <v>15</v>
      </c>
      <c r="J29" s="305">
        <f t="shared" si="0"/>
        <v>0</v>
      </c>
      <c r="K29" s="306">
        <f t="shared" si="0"/>
        <v>3</v>
      </c>
      <c r="T29" s="2509">
        <f>SUM(D29:S29)</f>
        <v>86</v>
      </c>
    </row>
    <row r="35" spans="6:7" ht="16.5" customHeight="1" x14ac:dyDescent="0.35"/>
    <row r="38" spans="6:7" ht="12.9" x14ac:dyDescent="0.35">
      <c r="F38" s="307"/>
      <c r="G38" s="307"/>
    </row>
    <row r="39" spans="6:7" ht="12.9" x14ac:dyDescent="0.35">
      <c r="F39" s="307"/>
      <c r="G39" s="307"/>
    </row>
    <row r="41" spans="6:7" ht="12.9" x14ac:dyDescent="0.35">
      <c r="F41" s="307"/>
      <c r="G41" s="307"/>
    </row>
    <row r="43" spans="6:7" ht="12.9" x14ac:dyDescent="0.35">
      <c r="F43" s="307"/>
      <c r="G43" s="307"/>
    </row>
  </sheetData>
  <sheetProtection password="8611" sheet="1" selectLockedCells="1"/>
  <mergeCells count="16">
    <mergeCell ref="B9:C9"/>
    <mergeCell ref="B12:S12"/>
    <mergeCell ref="B13:B28"/>
    <mergeCell ref="B1:S1"/>
    <mergeCell ref="B6:C7"/>
    <mergeCell ref="D6:K7"/>
    <mergeCell ref="L6:S7"/>
    <mergeCell ref="B8:C8"/>
    <mergeCell ref="D8:E8"/>
    <mergeCell ref="F8:G8"/>
    <mergeCell ref="H8:I8"/>
    <mergeCell ref="J8:K8"/>
    <mergeCell ref="L8:M8"/>
    <mergeCell ref="N8:O8"/>
    <mergeCell ref="P8:Q8"/>
    <mergeCell ref="R8:S8"/>
  </mergeCells>
  <dataValidations count="1">
    <dataValidation type="whole" allowBlank="1" showInputMessage="1" showErrorMessage="1" errorTitle="ERRORE" error="INSERIRE SOLO NUMERI INTERI COMPRESI TRA 0 E 9999999" sqref="D11:S11 D13:S16 L17:S27 D28 D17:D27 E28 E17:E27 F28 F17:F27 G28 G17:G27 H28 H17:H27 I28 I17:I27 J28 J17:J27 K17:K27 K28">
      <formula1>0</formula1>
      <formula2>9999999</formula2>
    </dataValidation>
  </dataValidations>
  <pageMargins left="0.2" right="0.2" top="0.51" bottom="0.56000000000000005" header="0.25" footer="0.5"/>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
    <tabColor rgb="FF92D050"/>
  </sheetPr>
  <dimension ref="A1:DE2"/>
  <sheetViews>
    <sheetView topLeftCell="CM1" workbookViewId="0">
      <selection activeCell="DA1" sqref="DA1"/>
    </sheetView>
  </sheetViews>
  <sheetFormatPr defaultRowHeight="12.9" x14ac:dyDescent="0.35"/>
  <cols>
    <col min="1" max="1" width="6.15234375" bestFit="1" customWidth="1"/>
    <col min="33" max="33" width="17.69140625" customWidth="1"/>
    <col min="34" max="34" width="21" customWidth="1"/>
    <col min="35" max="35" width="18" customWidth="1"/>
    <col min="36" max="36" width="17.3828125" customWidth="1"/>
    <col min="39" max="39" width="15.15234375" customWidth="1"/>
    <col min="80" max="80" width="10.3828125" bestFit="1" customWidth="1"/>
    <col min="81" max="81" width="8.3046875" bestFit="1" customWidth="1"/>
  </cols>
  <sheetData>
    <row r="1" spans="1:109" x14ac:dyDescent="0.35">
      <c r="A1" s="1" t="s">
        <v>147</v>
      </c>
      <c r="B1" s="1" t="s">
        <v>148</v>
      </c>
      <c r="C1" s="1" t="s">
        <v>149</v>
      </c>
      <c r="D1" s="1" t="s">
        <v>23</v>
      </c>
      <c r="E1" s="1" t="s">
        <v>150</v>
      </c>
      <c r="F1" s="1" t="s">
        <v>151</v>
      </c>
      <c r="G1" s="1" t="s">
        <v>152</v>
      </c>
      <c r="H1" s="1" t="s">
        <v>153</v>
      </c>
      <c r="I1" s="1" t="s">
        <v>154</v>
      </c>
      <c r="J1" s="1" t="s">
        <v>155</v>
      </c>
      <c r="K1" s="1" t="s">
        <v>156</v>
      </c>
      <c r="L1" s="1" t="s">
        <v>157</v>
      </c>
      <c r="M1" s="1" t="s">
        <v>158</v>
      </c>
      <c r="N1" s="1" t="s">
        <v>159</v>
      </c>
      <c r="O1" s="1" t="s">
        <v>160</v>
      </c>
      <c r="P1" s="1" t="s">
        <v>161</v>
      </c>
      <c r="Q1" s="1" t="s">
        <v>162</v>
      </c>
      <c r="R1" s="1" t="s">
        <v>163</v>
      </c>
      <c r="S1" s="1" t="s">
        <v>164</v>
      </c>
      <c r="T1" s="1" t="s">
        <v>165</v>
      </c>
      <c r="U1" s="1" t="s">
        <v>166</v>
      </c>
      <c r="V1" s="1" t="s">
        <v>167</v>
      </c>
      <c r="W1" s="1" t="s">
        <v>168</v>
      </c>
      <c r="X1" s="1" t="s">
        <v>169</v>
      </c>
      <c r="Y1" s="1" t="s">
        <v>170</v>
      </c>
      <c r="Z1" s="1" t="s">
        <v>171</v>
      </c>
      <c r="AA1" s="1" t="s">
        <v>172</v>
      </c>
      <c r="AB1" s="1" t="s">
        <v>173</v>
      </c>
      <c r="AC1" s="1" t="s">
        <v>174</v>
      </c>
      <c r="AD1" s="1" t="s">
        <v>175</v>
      </c>
      <c r="AE1" s="1" t="s">
        <v>176</v>
      </c>
      <c r="AF1" s="1" t="s">
        <v>177</v>
      </c>
      <c r="AG1" s="1" t="s">
        <v>178</v>
      </c>
      <c r="AH1" s="1" t="s">
        <v>179</v>
      </c>
      <c r="AI1" s="1" t="s">
        <v>180</v>
      </c>
      <c r="AJ1" s="1" t="s">
        <v>181</v>
      </c>
      <c r="AK1" s="1" t="s">
        <v>182</v>
      </c>
      <c r="AL1" s="1" t="s">
        <v>183</v>
      </c>
      <c r="AM1" s="1" t="s">
        <v>184</v>
      </c>
      <c r="AN1" s="1" t="s">
        <v>185</v>
      </c>
      <c r="AO1" s="1" t="s">
        <v>186</v>
      </c>
      <c r="AP1" s="1" t="s">
        <v>187</v>
      </c>
      <c r="AQ1" s="1" t="s">
        <v>188</v>
      </c>
      <c r="AR1" s="1" t="s">
        <v>189</v>
      </c>
      <c r="AS1" s="1" t="s">
        <v>190</v>
      </c>
      <c r="AT1" s="1" t="s">
        <v>191</v>
      </c>
      <c r="AU1" s="1" t="s">
        <v>192</v>
      </c>
      <c r="AV1" s="1" t="s">
        <v>193</v>
      </c>
      <c r="AW1" s="1" t="s">
        <v>194</v>
      </c>
      <c r="AX1" s="1" t="s">
        <v>195</v>
      </c>
      <c r="AY1" s="1" t="s">
        <v>196</v>
      </c>
      <c r="AZ1" s="1" t="s">
        <v>197</v>
      </c>
      <c r="BA1" s="1" t="s">
        <v>198</v>
      </c>
      <c r="BB1" s="1" t="s">
        <v>199</v>
      </c>
      <c r="BC1" s="1" t="s">
        <v>200</v>
      </c>
      <c r="BD1" s="1" t="s">
        <v>201</v>
      </c>
      <c r="BE1" s="1" t="s">
        <v>202</v>
      </c>
      <c r="BF1" s="1" t="s">
        <v>203</v>
      </c>
      <c r="BG1" s="1" t="s">
        <v>204</v>
      </c>
      <c r="BH1" s="1" t="s">
        <v>205</v>
      </c>
      <c r="BI1" s="1" t="s">
        <v>206</v>
      </c>
      <c r="BJ1" s="1" t="s">
        <v>207</v>
      </c>
      <c r="BK1" s="1" t="s">
        <v>208</v>
      </c>
      <c r="BL1" s="1" t="s">
        <v>209</v>
      </c>
      <c r="BM1" s="1" t="s">
        <v>210</v>
      </c>
      <c r="BN1" s="1" t="s">
        <v>211</v>
      </c>
      <c r="BO1" s="1" t="s">
        <v>212</v>
      </c>
      <c r="BP1" s="1" t="s">
        <v>213</v>
      </c>
      <c r="BQ1" s="1" t="s">
        <v>214</v>
      </c>
      <c r="BR1" s="1" t="s">
        <v>215</v>
      </c>
      <c r="BS1" s="1" t="s">
        <v>216</v>
      </c>
      <c r="BT1" s="1" t="s">
        <v>217</v>
      </c>
      <c r="BU1" s="1" t="s">
        <v>218</v>
      </c>
      <c r="BV1" s="1" t="s">
        <v>219</v>
      </c>
      <c r="BW1" s="1" t="s">
        <v>220</v>
      </c>
      <c r="BX1" s="1" t="s">
        <v>221</v>
      </c>
      <c r="BY1" s="1" t="s">
        <v>222</v>
      </c>
      <c r="BZ1" s="1" t="s">
        <v>223</v>
      </c>
      <c r="CA1" s="1" t="s">
        <v>224</v>
      </c>
      <c r="CB1" s="1" t="s">
        <v>225</v>
      </c>
      <c r="CC1" s="1" t="s">
        <v>226</v>
      </c>
      <c r="CD1" s="1" t="s">
        <v>227</v>
      </c>
      <c r="CE1" s="1" t="s">
        <v>228</v>
      </c>
      <c r="CF1" s="1" t="s">
        <v>229</v>
      </c>
      <c r="CG1" s="1" t="s">
        <v>230</v>
      </c>
      <c r="CH1" s="1" t="s">
        <v>231</v>
      </c>
      <c r="CI1" s="1" t="s">
        <v>232</v>
      </c>
      <c r="CJ1" s="1" t="s">
        <v>233</v>
      </c>
      <c r="CK1" s="1" t="s">
        <v>234</v>
      </c>
      <c r="CL1" s="1" t="s">
        <v>235</v>
      </c>
      <c r="CM1" s="1" t="s">
        <v>236</v>
      </c>
      <c r="CN1" s="1" t="s">
        <v>237</v>
      </c>
      <c r="CO1" s="1" t="s">
        <v>238</v>
      </c>
      <c r="CP1" s="1" t="s">
        <v>239</v>
      </c>
      <c r="CQ1" s="1" t="s">
        <v>240</v>
      </c>
      <c r="CR1" s="1" t="s">
        <v>241</v>
      </c>
      <c r="CS1" s="1" t="s">
        <v>242</v>
      </c>
      <c r="CT1" s="1" t="s">
        <v>243</v>
      </c>
      <c r="CU1" s="1" t="s">
        <v>244</v>
      </c>
      <c r="CV1" s="1" t="s">
        <v>245</v>
      </c>
      <c r="CW1" s="1" t="s">
        <v>246</v>
      </c>
      <c r="CX1" s="1" t="s">
        <v>247</v>
      </c>
      <c r="CY1" s="1" t="s">
        <v>248</v>
      </c>
      <c r="CZ1" s="1" t="s">
        <v>249</v>
      </c>
      <c r="DA1" s="1" t="s">
        <v>250</v>
      </c>
      <c r="DB1" s="1" t="s">
        <v>251</v>
      </c>
      <c r="DC1" s="1" t="s">
        <v>252</v>
      </c>
      <c r="DD1" s="1" t="s">
        <v>253</v>
      </c>
      <c r="DE1" s="1" t="s">
        <v>254</v>
      </c>
    </row>
    <row r="2" spans="1:109" x14ac:dyDescent="0.35">
      <c r="B2" s="2553" t="s">
        <v>255</v>
      </c>
      <c r="C2" s="2553" t="s">
        <v>256</v>
      </c>
      <c r="D2" s="2553" t="s">
        <v>257</v>
      </c>
      <c r="E2" s="2553" t="s">
        <v>258</v>
      </c>
      <c r="F2" s="2553" t="s">
        <v>259</v>
      </c>
      <c r="G2" s="2553" t="s">
        <v>260</v>
      </c>
      <c r="H2" s="2553" t="s">
        <v>261</v>
      </c>
      <c r="I2" s="2553" t="s">
        <v>262</v>
      </c>
      <c r="J2" s="1" t="s">
        <v>263</v>
      </c>
      <c r="K2" s="2553" t="s">
        <v>264</v>
      </c>
      <c r="L2" s="2553" t="s">
        <v>265</v>
      </c>
      <c r="M2" s="2553" t="s">
        <v>266</v>
      </c>
      <c r="N2" s="2553" t="s">
        <v>267</v>
      </c>
      <c r="O2" s="2553" t="s">
        <v>268</v>
      </c>
      <c r="P2" s="2553" t="s">
        <v>269</v>
      </c>
      <c r="Q2" s="2553" t="s">
        <v>270</v>
      </c>
      <c r="R2" s="2553" t="s">
        <v>271</v>
      </c>
      <c r="S2" s="2553" t="s">
        <v>272</v>
      </c>
      <c r="T2" s="2553" t="s">
        <v>273</v>
      </c>
      <c r="AD2" s="2553" t="s">
        <v>274</v>
      </c>
      <c r="AE2" s="2553" t="s">
        <v>275</v>
      </c>
      <c r="AF2" s="2553" t="s">
        <v>258</v>
      </c>
      <c r="AG2" s="2553" t="s">
        <v>276</v>
      </c>
      <c r="AH2" s="2553" t="s">
        <v>257</v>
      </c>
      <c r="BW2" s="1">
        <v>1</v>
      </c>
      <c r="BX2" s="1463"/>
    </row>
  </sheetData>
  <pageMargins left="0.75" right="0.75" top="1" bottom="1" header="0.5" footer="0.5"/>
  <headerFooter alignWithMargins="0">
    <oddHeader>&amp;A</oddHeader>
    <oddFooter>Page &amp;P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5">
    <tabColor rgb="FF92D050"/>
  </sheetPr>
  <dimension ref="A1:R18"/>
  <sheetViews>
    <sheetView workbookViewId="0">
      <selection activeCell="B19" sqref="B19"/>
    </sheetView>
  </sheetViews>
  <sheetFormatPr defaultRowHeight="12.9" x14ac:dyDescent="0.35"/>
  <sheetData>
    <row r="1" spans="1:18" x14ac:dyDescent="0.35">
      <c r="A1" s="1" t="s">
        <v>2029</v>
      </c>
      <c r="B1" s="1" t="s">
        <v>2837</v>
      </c>
      <c r="C1" s="1" t="s">
        <v>2838</v>
      </c>
      <c r="D1" s="1" t="s">
        <v>2839</v>
      </c>
      <c r="E1" s="1" t="s">
        <v>2840</v>
      </c>
      <c r="F1" s="1" t="s">
        <v>2841</v>
      </c>
      <c r="G1" s="1" t="s">
        <v>2842</v>
      </c>
      <c r="H1" s="1" t="s">
        <v>2843</v>
      </c>
      <c r="I1" s="1" t="s">
        <v>2844</v>
      </c>
      <c r="J1" s="1" t="s">
        <v>2845</v>
      </c>
      <c r="K1" s="1" t="s">
        <v>2846</v>
      </c>
      <c r="L1" s="1" t="s">
        <v>2847</v>
      </c>
      <c r="M1" s="1" t="s">
        <v>2848</v>
      </c>
      <c r="N1" s="1" t="s">
        <v>2849</v>
      </c>
      <c r="O1" s="1" t="s">
        <v>2850</v>
      </c>
      <c r="P1" s="1" t="s">
        <v>2851</v>
      </c>
      <c r="Q1" s="1" t="s">
        <v>2852</v>
      </c>
      <c r="R1" s="1" t="s">
        <v>2853</v>
      </c>
    </row>
    <row r="2" spans="1:18" x14ac:dyDescent="0.35">
      <c r="A2" s="1" t="s">
        <v>263</v>
      </c>
      <c r="B2" s="1" t="s">
        <v>2834</v>
      </c>
      <c r="C2" s="1">
        <v>0</v>
      </c>
      <c r="D2" s="1">
        <v>0</v>
      </c>
      <c r="E2" s="1">
        <v>0</v>
      </c>
      <c r="F2" s="1">
        <v>0</v>
      </c>
      <c r="G2" s="1">
        <v>0</v>
      </c>
      <c r="H2" s="1">
        <v>0</v>
      </c>
      <c r="I2" s="1">
        <v>0</v>
      </c>
      <c r="J2" s="1">
        <v>0</v>
      </c>
      <c r="K2" s="1">
        <v>0</v>
      </c>
      <c r="L2" s="1">
        <v>0</v>
      </c>
      <c r="M2" s="1">
        <v>0</v>
      </c>
      <c r="N2" s="1">
        <v>0</v>
      </c>
      <c r="O2" s="1">
        <v>0</v>
      </c>
      <c r="P2" s="1">
        <v>0</v>
      </c>
      <c r="Q2" s="1">
        <v>0</v>
      </c>
      <c r="R2" s="1">
        <v>0</v>
      </c>
    </row>
    <row r="3" spans="1:18" x14ac:dyDescent="0.35">
      <c r="A3" s="1" t="s">
        <v>2776</v>
      </c>
      <c r="B3" s="1" t="s">
        <v>2775</v>
      </c>
      <c r="C3" s="1">
        <v>0</v>
      </c>
      <c r="D3" s="1">
        <v>0</v>
      </c>
      <c r="E3" s="1">
        <v>0</v>
      </c>
      <c r="F3" s="1">
        <v>0</v>
      </c>
      <c r="G3" s="1">
        <v>0</v>
      </c>
      <c r="H3" s="1">
        <v>0</v>
      </c>
      <c r="I3" s="1">
        <v>0</v>
      </c>
      <c r="J3" s="1">
        <v>0</v>
      </c>
      <c r="K3" s="1">
        <v>0</v>
      </c>
      <c r="L3" s="1">
        <v>0</v>
      </c>
      <c r="M3" s="1">
        <v>0</v>
      </c>
      <c r="N3" s="1">
        <v>0</v>
      </c>
      <c r="O3" s="1">
        <v>0</v>
      </c>
      <c r="P3" s="1">
        <v>0</v>
      </c>
      <c r="Q3" s="1">
        <v>0</v>
      </c>
      <c r="R3" s="1">
        <v>0</v>
      </c>
    </row>
    <row r="4" spans="1:18" x14ac:dyDescent="0.35">
      <c r="A4" s="1" t="s">
        <v>2778</v>
      </c>
      <c r="B4" s="1" t="s">
        <v>2777</v>
      </c>
      <c r="C4" s="1">
        <v>0</v>
      </c>
      <c r="D4" s="1">
        <v>0</v>
      </c>
      <c r="E4" s="1">
        <v>0</v>
      </c>
      <c r="F4" s="1">
        <v>0</v>
      </c>
      <c r="G4" s="1">
        <v>0</v>
      </c>
      <c r="H4" s="1">
        <v>0</v>
      </c>
      <c r="I4" s="1">
        <v>0</v>
      </c>
      <c r="J4" s="1">
        <v>0</v>
      </c>
      <c r="K4" s="1">
        <v>0</v>
      </c>
      <c r="L4" s="1">
        <v>0</v>
      </c>
      <c r="M4" s="1">
        <v>0</v>
      </c>
      <c r="N4" s="1">
        <v>0</v>
      </c>
      <c r="O4" s="1">
        <v>0</v>
      </c>
      <c r="P4" s="1">
        <v>0</v>
      </c>
      <c r="Q4" s="1">
        <v>0</v>
      </c>
      <c r="R4" s="1">
        <v>0</v>
      </c>
    </row>
    <row r="5" spans="1:18" x14ac:dyDescent="0.35">
      <c r="A5" s="1" t="s">
        <v>2780</v>
      </c>
      <c r="B5" s="1" t="s">
        <v>2779</v>
      </c>
      <c r="C5" s="1">
        <v>0</v>
      </c>
      <c r="D5" s="1">
        <v>0</v>
      </c>
      <c r="E5" s="1">
        <v>0</v>
      </c>
      <c r="F5" s="1">
        <v>0</v>
      </c>
      <c r="G5" s="1">
        <v>0</v>
      </c>
      <c r="H5" s="1">
        <v>0</v>
      </c>
      <c r="I5" s="1">
        <v>0</v>
      </c>
      <c r="J5" s="1">
        <v>0</v>
      </c>
      <c r="K5" s="1">
        <v>0</v>
      </c>
      <c r="L5" s="1">
        <v>0</v>
      </c>
      <c r="M5" s="1">
        <v>0</v>
      </c>
      <c r="N5" s="1">
        <v>0</v>
      </c>
      <c r="O5" s="1">
        <v>0</v>
      </c>
      <c r="P5" s="1">
        <v>0</v>
      </c>
      <c r="Q5" s="1">
        <v>0</v>
      </c>
      <c r="R5" s="1">
        <v>0</v>
      </c>
    </row>
    <row r="6" spans="1:18" x14ac:dyDescent="0.35">
      <c r="A6" s="1" t="s">
        <v>2782</v>
      </c>
      <c r="B6" s="1" t="s">
        <v>2781</v>
      </c>
      <c r="C6" s="1">
        <v>0</v>
      </c>
      <c r="D6" s="1">
        <v>0</v>
      </c>
      <c r="E6" s="1">
        <v>0</v>
      </c>
      <c r="F6" s="1">
        <v>0</v>
      </c>
      <c r="G6" s="1">
        <v>0</v>
      </c>
      <c r="H6" s="1">
        <v>0</v>
      </c>
      <c r="I6" s="1">
        <v>0</v>
      </c>
      <c r="J6" s="1">
        <v>0</v>
      </c>
      <c r="K6" s="1">
        <v>0</v>
      </c>
      <c r="L6" s="1">
        <v>0</v>
      </c>
      <c r="M6" s="1">
        <v>0</v>
      </c>
      <c r="N6" s="1">
        <v>0</v>
      </c>
      <c r="O6" s="1">
        <v>0</v>
      </c>
      <c r="P6" s="1">
        <v>0</v>
      </c>
      <c r="Q6" s="1">
        <v>0</v>
      </c>
      <c r="R6" s="1">
        <v>0</v>
      </c>
    </row>
    <row r="7" spans="1:18" x14ac:dyDescent="0.35">
      <c r="A7" s="1" t="s">
        <v>2784</v>
      </c>
      <c r="B7" s="1" t="s">
        <v>2783</v>
      </c>
      <c r="C7" s="1">
        <v>0</v>
      </c>
      <c r="D7" s="1">
        <v>0</v>
      </c>
      <c r="E7" s="1">
        <v>0</v>
      </c>
      <c r="F7" s="1">
        <v>0</v>
      </c>
      <c r="G7" s="1">
        <v>0</v>
      </c>
      <c r="H7" s="1">
        <v>0</v>
      </c>
      <c r="I7" s="1">
        <v>0</v>
      </c>
      <c r="J7" s="1">
        <v>0</v>
      </c>
      <c r="K7" s="1">
        <v>0</v>
      </c>
      <c r="L7" s="1">
        <v>0</v>
      </c>
      <c r="M7" s="1">
        <v>0</v>
      </c>
      <c r="N7" s="1">
        <v>0</v>
      </c>
      <c r="O7" s="1">
        <v>0</v>
      </c>
      <c r="P7" s="1">
        <v>0</v>
      </c>
      <c r="Q7" s="1">
        <v>0</v>
      </c>
      <c r="R7" s="1">
        <v>0</v>
      </c>
    </row>
    <row r="8" spans="1:18" x14ac:dyDescent="0.35">
      <c r="A8" s="1" t="s">
        <v>2786</v>
      </c>
      <c r="B8" s="1" t="s">
        <v>2785</v>
      </c>
      <c r="C8" s="1">
        <v>0</v>
      </c>
      <c r="D8" s="1">
        <v>0</v>
      </c>
      <c r="E8" s="1">
        <v>0</v>
      </c>
      <c r="F8" s="1">
        <v>0</v>
      </c>
      <c r="G8" s="1">
        <v>0</v>
      </c>
      <c r="H8" s="1">
        <v>0</v>
      </c>
      <c r="I8" s="1">
        <v>0</v>
      </c>
      <c r="J8" s="1">
        <v>0</v>
      </c>
      <c r="K8" s="1">
        <v>0</v>
      </c>
      <c r="L8" s="1">
        <v>0</v>
      </c>
      <c r="M8" s="1">
        <v>0</v>
      </c>
      <c r="N8" s="1">
        <v>0</v>
      </c>
      <c r="O8" s="1">
        <v>0</v>
      </c>
      <c r="P8" s="1">
        <v>0</v>
      </c>
      <c r="Q8" s="1">
        <v>0</v>
      </c>
      <c r="R8" s="1">
        <v>0</v>
      </c>
    </row>
    <row r="9" spans="1:18" x14ac:dyDescent="0.35">
      <c r="A9" s="1" t="s">
        <v>2788</v>
      </c>
      <c r="B9" s="1" t="s">
        <v>2787</v>
      </c>
      <c r="C9" s="1">
        <v>0</v>
      </c>
      <c r="D9" s="1">
        <v>0</v>
      </c>
      <c r="E9" s="1">
        <v>0</v>
      </c>
      <c r="F9" s="1">
        <v>0</v>
      </c>
      <c r="G9" s="1">
        <v>0</v>
      </c>
      <c r="H9" s="1">
        <v>0</v>
      </c>
      <c r="I9" s="1">
        <v>0</v>
      </c>
      <c r="J9" s="1">
        <v>0</v>
      </c>
      <c r="K9" s="1">
        <v>0</v>
      </c>
      <c r="L9" s="1">
        <v>0</v>
      </c>
      <c r="M9" s="1">
        <v>0</v>
      </c>
      <c r="N9" s="1">
        <v>0</v>
      </c>
      <c r="O9" s="1">
        <v>0</v>
      </c>
      <c r="P9" s="1">
        <v>0</v>
      </c>
      <c r="Q9" s="1">
        <v>0</v>
      </c>
      <c r="R9" s="1">
        <v>0</v>
      </c>
    </row>
    <row r="10" spans="1:18" x14ac:dyDescent="0.35">
      <c r="A10" s="1" t="s">
        <v>2790</v>
      </c>
      <c r="B10" s="1" t="s">
        <v>2789</v>
      </c>
      <c r="C10" s="1">
        <v>0</v>
      </c>
      <c r="D10" s="1">
        <v>0</v>
      </c>
      <c r="E10" s="1">
        <v>0</v>
      </c>
      <c r="F10" s="1">
        <v>0</v>
      </c>
      <c r="G10" s="1">
        <v>0</v>
      </c>
      <c r="H10" s="1">
        <v>0</v>
      </c>
      <c r="I10" s="1">
        <v>0</v>
      </c>
      <c r="J10" s="1">
        <v>0</v>
      </c>
      <c r="K10" s="1">
        <v>0</v>
      </c>
      <c r="L10" s="1">
        <v>0</v>
      </c>
      <c r="M10" s="1">
        <v>0</v>
      </c>
      <c r="N10" s="1">
        <v>0</v>
      </c>
      <c r="O10" s="1">
        <v>0</v>
      </c>
      <c r="P10" s="1">
        <v>0</v>
      </c>
      <c r="Q10" s="1">
        <v>0</v>
      </c>
      <c r="R10" s="1">
        <v>0</v>
      </c>
    </row>
    <row r="11" spans="1:18" x14ac:dyDescent="0.35">
      <c r="A11" s="1" t="s">
        <v>2792</v>
      </c>
      <c r="B11" s="1" t="s">
        <v>2791</v>
      </c>
      <c r="C11" s="1">
        <v>0</v>
      </c>
      <c r="D11" s="1">
        <v>0</v>
      </c>
      <c r="E11" s="1">
        <v>0</v>
      </c>
      <c r="F11" s="1">
        <v>0</v>
      </c>
      <c r="G11" s="1">
        <v>0</v>
      </c>
      <c r="H11" s="1">
        <v>0</v>
      </c>
      <c r="I11" s="1">
        <v>0</v>
      </c>
      <c r="J11" s="1">
        <v>0</v>
      </c>
      <c r="K11" s="1">
        <v>0</v>
      </c>
      <c r="L11" s="1">
        <v>0</v>
      </c>
      <c r="M11" s="1">
        <v>0</v>
      </c>
      <c r="N11" s="1">
        <v>0</v>
      </c>
      <c r="O11" s="1">
        <v>0</v>
      </c>
      <c r="P11" s="1">
        <v>0</v>
      </c>
      <c r="Q11" s="1">
        <v>0</v>
      </c>
      <c r="R11" s="1">
        <v>0</v>
      </c>
    </row>
    <row r="12" spans="1:18" x14ac:dyDescent="0.35">
      <c r="A12" s="1" t="s">
        <v>2794</v>
      </c>
      <c r="B12" s="1" t="s">
        <v>2793</v>
      </c>
      <c r="C12" s="1">
        <v>0</v>
      </c>
      <c r="D12" s="1">
        <v>0</v>
      </c>
      <c r="E12" s="1">
        <v>0</v>
      </c>
      <c r="F12" s="1">
        <v>0</v>
      </c>
      <c r="G12" s="1">
        <v>0</v>
      </c>
      <c r="H12" s="1">
        <v>0</v>
      </c>
      <c r="I12" s="1">
        <v>0</v>
      </c>
      <c r="J12" s="1">
        <v>0</v>
      </c>
      <c r="K12" s="1">
        <v>0</v>
      </c>
      <c r="L12" s="1">
        <v>0</v>
      </c>
      <c r="M12" s="1">
        <v>0</v>
      </c>
      <c r="N12" s="1">
        <v>0</v>
      </c>
      <c r="O12" s="1">
        <v>0</v>
      </c>
      <c r="P12" s="1">
        <v>0</v>
      </c>
      <c r="Q12" s="1">
        <v>0</v>
      </c>
      <c r="R12" s="1">
        <v>0</v>
      </c>
    </row>
    <row r="13" spans="1:18" x14ac:dyDescent="0.35">
      <c r="A13" s="1" t="s">
        <v>2796</v>
      </c>
      <c r="B13" s="1" t="s">
        <v>2795</v>
      </c>
      <c r="C13" s="1">
        <v>0</v>
      </c>
      <c r="D13" s="1">
        <v>0</v>
      </c>
      <c r="E13" s="1">
        <v>0</v>
      </c>
      <c r="F13" s="1">
        <v>0</v>
      </c>
      <c r="G13" s="1">
        <v>0</v>
      </c>
      <c r="H13" s="1">
        <v>0</v>
      </c>
      <c r="I13" s="1">
        <v>0</v>
      </c>
      <c r="J13" s="1">
        <v>0</v>
      </c>
      <c r="K13" s="1">
        <v>0</v>
      </c>
      <c r="L13" s="1">
        <v>0</v>
      </c>
      <c r="M13" s="1">
        <v>0</v>
      </c>
      <c r="N13" s="1">
        <v>0</v>
      </c>
      <c r="O13" s="1">
        <v>0</v>
      </c>
      <c r="P13" s="1">
        <v>0</v>
      </c>
      <c r="Q13" s="1">
        <v>0</v>
      </c>
      <c r="R13" s="1">
        <v>0</v>
      </c>
    </row>
    <row r="14" spans="1:18" x14ac:dyDescent="0.35">
      <c r="A14" s="1" t="s">
        <v>2798</v>
      </c>
      <c r="B14" s="1" t="s">
        <v>2797</v>
      </c>
      <c r="C14" s="1">
        <v>0</v>
      </c>
      <c r="D14" s="1">
        <v>0</v>
      </c>
      <c r="E14" s="1">
        <v>0</v>
      </c>
      <c r="F14" s="1">
        <v>0</v>
      </c>
      <c r="G14" s="1">
        <v>0</v>
      </c>
      <c r="H14" s="1">
        <v>0</v>
      </c>
      <c r="I14" s="1">
        <v>0</v>
      </c>
      <c r="J14" s="1">
        <v>0</v>
      </c>
      <c r="K14" s="1">
        <v>0</v>
      </c>
      <c r="L14" s="1">
        <v>0</v>
      </c>
      <c r="M14" s="1">
        <v>0</v>
      </c>
      <c r="N14" s="1">
        <v>0</v>
      </c>
      <c r="O14" s="1">
        <v>0</v>
      </c>
      <c r="P14" s="1">
        <v>0</v>
      </c>
      <c r="Q14" s="1">
        <v>0</v>
      </c>
      <c r="R14" s="1">
        <v>0</v>
      </c>
    </row>
    <row r="15" spans="1:18" x14ac:dyDescent="0.35">
      <c r="A15" s="1" t="s">
        <v>2800</v>
      </c>
      <c r="B15" s="1" t="s">
        <v>2799</v>
      </c>
      <c r="C15" s="1">
        <v>0</v>
      </c>
      <c r="D15" s="1">
        <v>0</v>
      </c>
      <c r="E15" s="1">
        <v>0</v>
      </c>
      <c r="F15" s="1">
        <v>0</v>
      </c>
      <c r="G15" s="1">
        <v>0</v>
      </c>
      <c r="H15" s="1">
        <v>0</v>
      </c>
      <c r="I15" s="1">
        <v>0</v>
      </c>
      <c r="J15" s="1">
        <v>0</v>
      </c>
      <c r="K15" s="1">
        <v>0</v>
      </c>
      <c r="L15" s="1">
        <v>0</v>
      </c>
      <c r="M15" s="1">
        <v>0</v>
      </c>
      <c r="N15" s="1">
        <v>0</v>
      </c>
      <c r="O15" s="1">
        <v>0</v>
      </c>
      <c r="P15" s="1">
        <v>0</v>
      </c>
      <c r="Q15" s="1">
        <v>0</v>
      </c>
      <c r="R15" s="1">
        <v>0</v>
      </c>
    </row>
    <row r="16" spans="1:18" x14ac:dyDescent="0.35">
      <c r="A16" s="1" t="s">
        <v>2802</v>
      </c>
      <c r="B16" s="1" t="s">
        <v>2801</v>
      </c>
      <c r="C16" s="1">
        <v>0</v>
      </c>
      <c r="D16" s="1">
        <v>0</v>
      </c>
      <c r="E16" s="1">
        <v>0</v>
      </c>
      <c r="F16" s="1">
        <v>0</v>
      </c>
      <c r="G16" s="1">
        <v>0</v>
      </c>
      <c r="H16" s="1">
        <v>0</v>
      </c>
      <c r="I16" s="1">
        <v>0</v>
      </c>
      <c r="J16" s="1">
        <v>0</v>
      </c>
      <c r="K16" s="1">
        <v>0</v>
      </c>
      <c r="L16" s="1">
        <v>0</v>
      </c>
      <c r="M16" s="1">
        <v>0</v>
      </c>
      <c r="N16" s="1">
        <v>0</v>
      </c>
      <c r="O16" s="1">
        <v>0</v>
      </c>
      <c r="P16" s="1">
        <v>0</v>
      </c>
      <c r="Q16" s="1">
        <v>0</v>
      </c>
      <c r="R16" s="1">
        <v>0</v>
      </c>
    </row>
    <row r="17" spans="1:18" x14ac:dyDescent="0.35">
      <c r="A17" s="1" t="s">
        <v>2804</v>
      </c>
      <c r="B17" s="1" t="s">
        <v>2803</v>
      </c>
      <c r="C17" s="1">
        <v>0</v>
      </c>
      <c r="D17" s="1">
        <v>0</v>
      </c>
      <c r="E17" s="1">
        <v>0</v>
      </c>
      <c r="F17" s="1">
        <v>0</v>
      </c>
      <c r="G17" s="1">
        <v>0</v>
      </c>
      <c r="H17" s="1">
        <v>0</v>
      </c>
      <c r="I17" s="1">
        <v>0</v>
      </c>
      <c r="J17" s="1">
        <v>0</v>
      </c>
      <c r="K17" s="1">
        <v>0</v>
      </c>
      <c r="L17" s="1">
        <v>0</v>
      </c>
      <c r="M17" s="1">
        <v>0</v>
      </c>
      <c r="N17" s="1">
        <v>0</v>
      </c>
      <c r="O17" s="1">
        <v>0</v>
      </c>
      <c r="P17" s="1">
        <v>0</v>
      </c>
      <c r="Q17" s="1">
        <v>0</v>
      </c>
      <c r="R17" s="1">
        <v>0</v>
      </c>
    </row>
    <row r="18" spans="1:18" x14ac:dyDescent="0.35">
      <c r="A18" s="1" t="s">
        <v>2806</v>
      </c>
      <c r="B18" s="1" t="s">
        <v>2805</v>
      </c>
      <c r="C18" s="1">
        <v>0</v>
      </c>
      <c r="D18" s="1">
        <v>0</v>
      </c>
      <c r="E18" s="1">
        <v>0</v>
      </c>
      <c r="F18" s="1">
        <v>0</v>
      </c>
      <c r="G18" s="1">
        <v>0</v>
      </c>
      <c r="H18" s="1">
        <v>0</v>
      </c>
      <c r="I18" s="1">
        <v>0</v>
      </c>
      <c r="J18" s="1">
        <v>0</v>
      </c>
      <c r="K18" s="1">
        <v>0</v>
      </c>
      <c r="L18" s="1">
        <v>0</v>
      </c>
      <c r="M18" s="1">
        <v>0</v>
      </c>
      <c r="N18" s="1">
        <v>0</v>
      </c>
      <c r="O18" s="1">
        <v>0</v>
      </c>
      <c r="P18" s="1">
        <v>0</v>
      </c>
      <c r="Q18" s="1">
        <v>0</v>
      </c>
      <c r="R18" s="1">
        <v>0</v>
      </c>
    </row>
  </sheetData>
  <pageMargins left="0.75" right="0.75" top="1" bottom="1" header="0.5" footer="0.5"/>
  <headerFooter alignWithMargins="0">
    <oddHeader>&amp;A</oddHeader>
    <oddFooter>Page &amp;P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6">
    <tabColor rgb="FF92D050"/>
  </sheetPr>
  <dimension ref="A1:P158"/>
  <sheetViews>
    <sheetView topLeftCell="B139" workbookViewId="0">
      <selection activeCell="P161" sqref="P161"/>
    </sheetView>
  </sheetViews>
  <sheetFormatPr defaultRowHeight="12.9" x14ac:dyDescent="0.35"/>
  <cols>
    <col min="1" max="1" width="48.69140625" bestFit="1" customWidth="1"/>
    <col min="2" max="2" width="10.84375" bestFit="1" customWidth="1"/>
    <col min="3" max="4" width="14" bestFit="1" customWidth="1"/>
    <col min="5" max="6" width="13.15234375" bestFit="1" customWidth="1"/>
    <col min="7" max="8" width="10.69140625" bestFit="1" customWidth="1"/>
    <col min="9" max="10" width="10.69140625" customWidth="1"/>
    <col min="11" max="12" width="14" bestFit="1" customWidth="1"/>
    <col min="13" max="14" width="13.15234375" bestFit="1" customWidth="1"/>
    <col min="15" max="16" width="10.69140625" bestFit="1" customWidth="1"/>
  </cols>
  <sheetData>
    <row r="1" spans="1:16" x14ac:dyDescent="0.35">
      <c r="A1" s="1" t="s">
        <v>1883</v>
      </c>
      <c r="B1" s="1" t="s">
        <v>1884</v>
      </c>
      <c r="C1" s="1" t="s">
        <v>2854</v>
      </c>
      <c r="D1" s="1" t="s">
        <v>2855</v>
      </c>
      <c r="E1" s="1" t="s">
        <v>2856</v>
      </c>
      <c r="F1" s="1" t="s">
        <v>2857</v>
      </c>
      <c r="G1" s="1" t="s">
        <v>2858</v>
      </c>
      <c r="H1" s="1" t="s">
        <v>2859</v>
      </c>
      <c r="I1" s="1" t="s">
        <v>2860</v>
      </c>
      <c r="J1" s="1" t="s">
        <v>2861</v>
      </c>
      <c r="K1" s="1" t="s">
        <v>2862</v>
      </c>
      <c r="L1" s="1" t="s">
        <v>2863</v>
      </c>
      <c r="M1" s="1" t="s">
        <v>2864</v>
      </c>
      <c r="N1" s="1" t="s">
        <v>2865</v>
      </c>
      <c r="O1" s="1" t="s">
        <v>2866</v>
      </c>
      <c r="P1" s="1" t="s">
        <v>2867</v>
      </c>
    </row>
    <row r="2" spans="1:16" x14ac:dyDescent="0.35">
      <c r="A2" s="1" t="s">
        <v>287</v>
      </c>
      <c r="B2" s="1" t="s">
        <v>288</v>
      </c>
      <c r="C2" s="1">
        <v>0</v>
      </c>
      <c r="D2" s="1">
        <v>0</v>
      </c>
      <c r="E2" s="1">
        <v>0</v>
      </c>
      <c r="F2" s="1">
        <v>0</v>
      </c>
      <c r="G2" s="1">
        <v>0</v>
      </c>
      <c r="H2" s="1">
        <v>0</v>
      </c>
      <c r="I2" s="1">
        <v>0</v>
      </c>
      <c r="J2" s="1">
        <v>0</v>
      </c>
      <c r="K2" s="1">
        <v>0</v>
      </c>
      <c r="L2" s="1">
        <v>0</v>
      </c>
      <c r="M2" s="1">
        <v>0</v>
      </c>
      <c r="N2" s="1">
        <v>0</v>
      </c>
      <c r="O2" s="1">
        <v>0</v>
      </c>
      <c r="P2" s="1">
        <v>0</v>
      </c>
    </row>
    <row r="3" spans="1:16" x14ac:dyDescent="0.35">
      <c r="A3" s="1" t="s">
        <v>291</v>
      </c>
      <c r="B3" s="1" t="s">
        <v>292</v>
      </c>
      <c r="C3" s="1">
        <v>0</v>
      </c>
      <c r="D3" s="1">
        <v>0</v>
      </c>
      <c r="E3" s="1">
        <v>0</v>
      </c>
      <c r="F3" s="1">
        <v>0</v>
      </c>
      <c r="G3" s="1">
        <v>0</v>
      </c>
      <c r="H3" s="1">
        <v>0</v>
      </c>
      <c r="I3" s="1">
        <v>0</v>
      </c>
      <c r="J3" s="1">
        <v>0</v>
      </c>
      <c r="K3" s="1">
        <v>0</v>
      </c>
      <c r="L3" s="1">
        <v>0</v>
      </c>
      <c r="M3" s="1">
        <v>0</v>
      </c>
      <c r="N3" s="1">
        <v>0</v>
      </c>
      <c r="O3" s="1">
        <v>0</v>
      </c>
      <c r="P3" s="1">
        <v>0</v>
      </c>
    </row>
    <row r="4" spans="1:16" x14ac:dyDescent="0.35">
      <c r="A4" s="1" t="s">
        <v>293</v>
      </c>
      <c r="B4" s="1" t="s">
        <v>294</v>
      </c>
      <c r="C4" s="1">
        <v>0</v>
      </c>
      <c r="D4" s="1">
        <v>0</v>
      </c>
      <c r="E4" s="1">
        <v>0</v>
      </c>
      <c r="F4" s="1">
        <v>0</v>
      </c>
      <c r="G4" s="1">
        <v>0</v>
      </c>
      <c r="H4" s="1">
        <v>0</v>
      </c>
      <c r="I4" s="1">
        <v>0</v>
      </c>
      <c r="J4" s="1">
        <v>0</v>
      </c>
      <c r="K4" s="1">
        <v>0</v>
      </c>
      <c r="L4" s="1">
        <v>0</v>
      </c>
      <c r="M4" s="1">
        <v>0</v>
      </c>
      <c r="N4" s="1">
        <v>0</v>
      </c>
      <c r="O4" s="1">
        <v>0</v>
      </c>
      <c r="P4" s="1">
        <v>0</v>
      </c>
    </row>
    <row r="5" spans="1:16" x14ac:dyDescent="0.35">
      <c r="A5" s="1" t="s">
        <v>295</v>
      </c>
      <c r="B5" s="1" t="s">
        <v>296</v>
      </c>
      <c r="C5" s="1">
        <v>0</v>
      </c>
      <c r="D5" s="1">
        <v>0</v>
      </c>
      <c r="E5" s="1">
        <v>0</v>
      </c>
      <c r="F5" s="1">
        <v>0</v>
      </c>
      <c r="G5" s="1">
        <v>0</v>
      </c>
      <c r="H5" s="1">
        <v>0</v>
      </c>
      <c r="I5" s="1">
        <v>0</v>
      </c>
      <c r="J5" s="1">
        <v>0</v>
      </c>
      <c r="K5" s="1">
        <v>0</v>
      </c>
      <c r="L5" s="1">
        <v>0</v>
      </c>
      <c r="M5" s="1">
        <v>0</v>
      </c>
      <c r="N5" s="1">
        <v>0</v>
      </c>
      <c r="O5" s="1">
        <v>0</v>
      </c>
      <c r="P5" s="1">
        <v>0</v>
      </c>
    </row>
    <row r="6" spans="1:16" x14ac:dyDescent="0.35">
      <c r="A6" s="1" t="s">
        <v>297</v>
      </c>
      <c r="B6" s="1" t="s">
        <v>298</v>
      </c>
      <c r="C6" s="1">
        <v>0</v>
      </c>
      <c r="D6" s="1">
        <v>0</v>
      </c>
      <c r="E6" s="1">
        <v>0</v>
      </c>
      <c r="F6" s="1">
        <v>0</v>
      </c>
      <c r="G6" s="1">
        <v>0</v>
      </c>
      <c r="H6" s="1">
        <v>0</v>
      </c>
      <c r="I6" s="1">
        <v>0</v>
      </c>
      <c r="J6" s="1">
        <v>0</v>
      </c>
      <c r="K6" s="1">
        <v>0</v>
      </c>
      <c r="L6" s="1">
        <v>0</v>
      </c>
      <c r="M6" s="1">
        <v>0</v>
      </c>
      <c r="N6" s="1">
        <v>0</v>
      </c>
      <c r="O6" s="1">
        <v>0</v>
      </c>
      <c r="P6" s="1">
        <v>0</v>
      </c>
    </row>
    <row r="7" spans="1:16" x14ac:dyDescent="0.35">
      <c r="A7" s="1" t="s">
        <v>301</v>
      </c>
      <c r="B7" s="1" t="s">
        <v>302</v>
      </c>
      <c r="C7" s="1">
        <v>0</v>
      </c>
      <c r="D7" s="1">
        <v>0</v>
      </c>
      <c r="E7" s="1">
        <v>0</v>
      </c>
      <c r="F7" s="1">
        <v>0</v>
      </c>
      <c r="G7" s="1">
        <v>0</v>
      </c>
      <c r="H7" s="1">
        <v>0</v>
      </c>
      <c r="I7" s="1">
        <v>0</v>
      </c>
      <c r="J7" s="1">
        <v>0</v>
      </c>
      <c r="K7" s="1">
        <v>0</v>
      </c>
      <c r="L7" s="1">
        <v>0</v>
      </c>
      <c r="M7" s="1">
        <v>0</v>
      </c>
      <c r="N7" s="1">
        <v>0</v>
      </c>
      <c r="O7" s="1">
        <v>0</v>
      </c>
      <c r="P7" s="1">
        <v>0</v>
      </c>
    </row>
    <row r="8" spans="1:16" x14ac:dyDescent="0.35">
      <c r="A8" s="1" t="s">
        <v>303</v>
      </c>
      <c r="B8" s="1" t="s">
        <v>304</v>
      </c>
      <c r="C8" s="1">
        <v>0</v>
      </c>
      <c r="D8" s="1">
        <v>0</v>
      </c>
      <c r="E8" s="1">
        <v>0</v>
      </c>
      <c r="F8" s="1">
        <v>0</v>
      </c>
      <c r="G8" s="1">
        <v>0</v>
      </c>
      <c r="H8" s="1">
        <v>0</v>
      </c>
      <c r="I8" s="1">
        <v>0</v>
      </c>
      <c r="J8" s="1">
        <v>0</v>
      </c>
      <c r="K8" s="1">
        <v>0</v>
      </c>
      <c r="L8" s="1">
        <v>0</v>
      </c>
      <c r="M8" s="1">
        <v>0</v>
      </c>
      <c r="N8" s="1">
        <v>0</v>
      </c>
      <c r="O8" s="1">
        <v>0</v>
      </c>
      <c r="P8" s="1">
        <v>0</v>
      </c>
    </row>
    <row r="9" spans="1:16" x14ac:dyDescent="0.35">
      <c r="A9" s="1" t="s">
        <v>305</v>
      </c>
      <c r="B9" s="1" t="s">
        <v>306</v>
      </c>
      <c r="C9" s="1">
        <v>0</v>
      </c>
      <c r="D9" s="1">
        <v>0</v>
      </c>
      <c r="E9" s="1">
        <v>0</v>
      </c>
      <c r="F9" s="1">
        <v>0</v>
      </c>
      <c r="G9" s="1">
        <v>0</v>
      </c>
      <c r="H9" s="1">
        <v>0</v>
      </c>
      <c r="I9" s="1">
        <v>0</v>
      </c>
      <c r="J9" s="1">
        <v>0</v>
      </c>
      <c r="K9" s="1">
        <v>0</v>
      </c>
      <c r="L9" s="1">
        <v>0</v>
      </c>
      <c r="M9" s="1">
        <v>0</v>
      </c>
      <c r="N9" s="1">
        <v>0</v>
      </c>
      <c r="O9" s="1">
        <v>0</v>
      </c>
      <c r="P9" s="1">
        <v>0</v>
      </c>
    </row>
    <row r="10" spans="1:16" x14ac:dyDescent="0.35">
      <c r="A10" s="1" t="s">
        <v>307</v>
      </c>
      <c r="B10" s="1" t="s">
        <v>308</v>
      </c>
      <c r="C10" s="1">
        <v>0</v>
      </c>
      <c r="D10" s="1">
        <v>0</v>
      </c>
      <c r="E10" s="1">
        <v>0</v>
      </c>
      <c r="F10" s="1">
        <v>0</v>
      </c>
      <c r="G10" s="1">
        <v>0</v>
      </c>
      <c r="H10" s="1">
        <v>0</v>
      </c>
      <c r="I10" s="1">
        <v>0</v>
      </c>
      <c r="J10" s="1">
        <v>0</v>
      </c>
      <c r="K10" s="1">
        <v>0</v>
      </c>
      <c r="L10" s="1">
        <v>0</v>
      </c>
      <c r="M10" s="1">
        <v>0</v>
      </c>
      <c r="N10" s="1">
        <v>0</v>
      </c>
      <c r="O10" s="1">
        <v>0</v>
      </c>
      <c r="P10" s="1">
        <v>0</v>
      </c>
    </row>
    <row r="11" spans="1:16" x14ac:dyDescent="0.35">
      <c r="A11" s="1" t="s">
        <v>309</v>
      </c>
      <c r="B11" s="1" t="s">
        <v>310</v>
      </c>
      <c r="C11" s="1">
        <v>0</v>
      </c>
      <c r="D11" s="1">
        <v>0</v>
      </c>
      <c r="E11" s="1">
        <v>0</v>
      </c>
      <c r="F11" s="1">
        <v>0</v>
      </c>
      <c r="G11" s="1">
        <v>0</v>
      </c>
      <c r="H11" s="1">
        <v>0</v>
      </c>
      <c r="I11" s="1">
        <v>0</v>
      </c>
      <c r="J11" s="1">
        <v>0</v>
      </c>
      <c r="K11" s="1">
        <v>0</v>
      </c>
      <c r="L11" s="1">
        <v>0</v>
      </c>
      <c r="M11" s="1">
        <v>0</v>
      </c>
      <c r="N11" s="1">
        <v>0</v>
      </c>
      <c r="O11" s="1">
        <v>0</v>
      </c>
      <c r="P11" s="1">
        <v>0</v>
      </c>
    </row>
    <row r="12" spans="1:16" x14ac:dyDescent="0.35">
      <c r="A12" s="1" t="s">
        <v>311</v>
      </c>
      <c r="B12" s="1" t="s">
        <v>312</v>
      </c>
      <c r="C12" s="1">
        <v>0</v>
      </c>
      <c r="D12" s="1">
        <v>0</v>
      </c>
      <c r="E12" s="1">
        <v>0</v>
      </c>
      <c r="F12" s="1">
        <v>0</v>
      </c>
      <c r="G12" s="1">
        <v>0</v>
      </c>
      <c r="H12" s="1">
        <v>0</v>
      </c>
      <c r="I12" s="1">
        <v>0</v>
      </c>
      <c r="J12" s="1">
        <v>0</v>
      </c>
      <c r="K12" s="1">
        <v>0</v>
      </c>
      <c r="L12" s="1">
        <v>0</v>
      </c>
      <c r="M12" s="1">
        <v>0</v>
      </c>
      <c r="N12" s="1">
        <v>0</v>
      </c>
      <c r="O12" s="1">
        <v>0</v>
      </c>
      <c r="P12" s="1">
        <v>0</v>
      </c>
    </row>
    <row r="13" spans="1:16" x14ac:dyDescent="0.35">
      <c r="A13" s="1" t="s">
        <v>313</v>
      </c>
      <c r="B13" s="1" t="s">
        <v>314</v>
      </c>
      <c r="C13" s="1">
        <v>0</v>
      </c>
      <c r="D13" s="1">
        <v>0</v>
      </c>
      <c r="E13" s="1">
        <v>0</v>
      </c>
      <c r="F13" s="1">
        <v>0</v>
      </c>
      <c r="G13" s="1">
        <v>0</v>
      </c>
      <c r="H13" s="1">
        <v>0</v>
      </c>
      <c r="I13" s="1">
        <v>0</v>
      </c>
      <c r="J13" s="1">
        <v>0</v>
      </c>
      <c r="K13" s="1">
        <v>0</v>
      </c>
      <c r="L13" s="1">
        <v>0</v>
      </c>
      <c r="M13" s="1">
        <v>0</v>
      </c>
      <c r="N13" s="1">
        <v>0</v>
      </c>
      <c r="O13" s="1">
        <v>0</v>
      </c>
      <c r="P13" s="1">
        <v>0</v>
      </c>
    </row>
    <row r="14" spans="1:16" x14ac:dyDescent="0.35">
      <c r="A14" s="1" t="s">
        <v>316</v>
      </c>
      <c r="B14" s="1" t="s">
        <v>317</v>
      </c>
      <c r="C14" s="1">
        <v>0</v>
      </c>
      <c r="D14" s="1">
        <v>0</v>
      </c>
      <c r="E14" s="1">
        <v>0</v>
      </c>
      <c r="F14" s="1">
        <v>0</v>
      </c>
      <c r="G14" s="1">
        <v>0</v>
      </c>
      <c r="H14" s="1">
        <v>0</v>
      </c>
      <c r="I14" s="1">
        <v>0</v>
      </c>
      <c r="J14" s="1">
        <v>0</v>
      </c>
      <c r="K14" s="1">
        <v>0</v>
      </c>
      <c r="L14" s="1">
        <v>0</v>
      </c>
      <c r="M14" s="1">
        <v>0</v>
      </c>
      <c r="N14" s="1">
        <v>0</v>
      </c>
      <c r="O14" s="1">
        <v>0</v>
      </c>
      <c r="P14" s="1">
        <v>0</v>
      </c>
    </row>
    <row r="15" spans="1:16" x14ac:dyDescent="0.35">
      <c r="A15" s="1" t="s">
        <v>318</v>
      </c>
      <c r="B15" s="1" t="s">
        <v>319</v>
      </c>
      <c r="C15" s="1">
        <v>0</v>
      </c>
      <c r="D15" s="1">
        <v>0</v>
      </c>
      <c r="E15" s="1">
        <v>0</v>
      </c>
      <c r="F15" s="1">
        <v>0</v>
      </c>
      <c r="G15" s="1">
        <v>0</v>
      </c>
      <c r="H15" s="1">
        <v>0</v>
      </c>
      <c r="I15" s="1">
        <v>0</v>
      </c>
      <c r="J15" s="1">
        <v>0</v>
      </c>
      <c r="K15" s="1">
        <v>0</v>
      </c>
      <c r="L15" s="1">
        <v>0</v>
      </c>
      <c r="M15" s="1">
        <v>0</v>
      </c>
      <c r="N15" s="1">
        <v>0</v>
      </c>
      <c r="O15" s="1">
        <v>0</v>
      </c>
      <c r="P15" s="1">
        <v>0</v>
      </c>
    </row>
    <row r="16" spans="1:16" x14ac:dyDescent="0.35">
      <c r="A16" s="1" t="s">
        <v>320</v>
      </c>
      <c r="B16" s="1" t="s">
        <v>321</v>
      </c>
      <c r="C16" s="1">
        <v>0</v>
      </c>
      <c r="D16" s="1">
        <v>0</v>
      </c>
      <c r="E16" s="1">
        <v>0</v>
      </c>
      <c r="F16" s="1">
        <v>0</v>
      </c>
      <c r="G16" s="1">
        <v>0</v>
      </c>
      <c r="H16" s="1">
        <v>0</v>
      </c>
      <c r="I16" s="1">
        <v>0</v>
      </c>
      <c r="J16" s="1">
        <v>0</v>
      </c>
      <c r="K16" s="1">
        <v>0</v>
      </c>
      <c r="L16" s="1">
        <v>0</v>
      </c>
      <c r="M16" s="1">
        <v>0</v>
      </c>
      <c r="N16" s="1">
        <v>0</v>
      </c>
      <c r="O16" s="1">
        <v>0</v>
      </c>
      <c r="P16" s="1">
        <v>0</v>
      </c>
    </row>
    <row r="17" spans="1:16" x14ac:dyDescent="0.35">
      <c r="A17" s="1" t="s">
        <v>322</v>
      </c>
      <c r="B17" s="1" t="s">
        <v>323</v>
      </c>
      <c r="C17" s="1">
        <v>0</v>
      </c>
      <c r="D17" s="1">
        <v>0</v>
      </c>
      <c r="E17" s="1">
        <v>0</v>
      </c>
      <c r="F17" s="1">
        <v>0</v>
      </c>
      <c r="G17" s="1">
        <v>0</v>
      </c>
      <c r="H17" s="1">
        <v>0</v>
      </c>
      <c r="I17" s="1">
        <v>0</v>
      </c>
      <c r="J17" s="1">
        <v>0</v>
      </c>
      <c r="K17" s="1">
        <v>0</v>
      </c>
      <c r="L17" s="1">
        <v>0</v>
      </c>
      <c r="M17" s="1">
        <v>0</v>
      </c>
      <c r="N17" s="1">
        <v>0</v>
      </c>
      <c r="O17" s="1">
        <v>0</v>
      </c>
      <c r="P17" s="1">
        <v>0</v>
      </c>
    </row>
    <row r="18" spans="1:16" x14ac:dyDescent="0.35">
      <c r="A18" s="1" t="s">
        <v>324</v>
      </c>
      <c r="B18" s="1" t="s">
        <v>325</v>
      </c>
      <c r="C18" s="1">
        <v>0</v>
      </c>
      <c r="D18" s="1">
        <v>0</v>
      </c>
      <c r="E18" s="1">
        <v>0</v>
      </c>
      <c r="F18" s="1">
        <v>0</v>
      </c>
      <c r="G18" s="1">
        <v>0</v>
      </c>
      <c r="H18" s="1">
        <v>0</v>
      </c>
      <c r="I18" s="1">
        <v>0</v>
      </c>
      <c r="J18" s="1">
        <v>0</v>
      </c>
      <c r="K18" s="1">
        <v>0</v>
      </c>
      <c r="L18" s="1">
        <v>0</v>
      </c>
      <c r="M18" s="1">
        <v>0</v>
      </c>
      <c r="N18" s="1">
        <v>0</v>
      </c>
      <c r="O18" s="1">
        <v>0</v>
      </c>
      <c r="P18" s="1">
        <v>0</v>
      </c>
    </row>
    <row r="19" spans="1:16" x14ac:dyDescent="0.35">
      <c r="A19" s="1" t="s">
        <v>326</v>
      </c>
      <c r="B19" s="1" t="s">
        <v>327</v>
      </c>
      <c r="C19" s="1">
        <v>0</v>
      </c>
      <c r="D19" s="1">
        <v>0</v>
      </c>
      <c r="E19" s="1">
        <v>0</v>
      </c>
      <c r="F19" s="1">
        <v>0</v>
      </c>
      <c r="G19" s="1">
        <v>0</v>
      </c>
      <c r="H19" s="1">
        <v>0</v>
      </c>
      <c r="I19" s="1">
        <v>0</v>
      </c>
      <c r="J19" s="1">
        <v>0</v>
      </c>
      <c r="K19" s="1">
        <v>0</v>
      </c>
      <c r="L19" s="1">
        <v>0</v>
      </c>
      <c r="M19" s="1">
        <v>0</v>
      </c>
      <c r="N19" s="1">
        <v>0</v>
      </c>
      <c r="O19" s="1">
        <v>0</v>
      </c>
      <c r="P19" s="1">
        <v>0</v>
      </c>
    </row>
    <row r="20" spans="1:16" x14ac:dyDescent="0.35">
      <c r="A20" s="1" t="s">
        <v>328</v>
      </c>
      <c r="B20" s="1" t="s">
        <v>329</v>
      </c>
      <c r="C20" s="1">
        <v>0</v>
      </c>
      <c r="D20" s="1">
        <v>0</v>
      </c>
      <c r="E20" s="1">
        <v>0</v>
      </c>
      <c r="F20" s="1">
        <v>0</v>
      </c>
      <c r="G20" s="1">
        <v>0</v>
      </c>
      <c r="H20" s="1">
        <v>0</v>
      </c>
      <c r="I20" s="1">
        <v>0</v>
      </c>
      <c r="J20" s="1">
        <v>0</v>
      </c>
      <c r="K20" s="1">
        <v>0</v>
      </c>
      <c r="L20" s="1">
        <v>0</v>
      </c>
      <c r="M20" s="1">
        <v>0</v>
      </c>
      <c r="N20" s="1">
        <v>0</v>
      </c>
      <c r="O20" s="1">
        <v>0</v>
      </c>
      <c r="P20" s="1">
        <v>0</v>
      </c>
    </row>
    <row r="21" spans="1:16" x14ac:dyDescent="0.35">
      <c r="A21" s="1" t="s">
        <v>331</v>
      </c>
      <c r="B21" s="1" t="s">
        <v>332</v>
      </c>
      <c r="C21" s="1">
        <v>0</v>
      </c>
      <c r="D21" s="1">
        <v>0</v>
      </c>
      <c r="E21" s="1">
        <v>0</v>
      </c>
      <c r="F21" s="1">
        <v>0</v>
      </c>
      <c r="G21" s="1">
        <v>0</v>
      </c>
      <c r="H21" s="1">
        <v>0</v>
      </c>
      <c r="I21" s="1">
        <v>0</v>
      </c>
      <c r="J21" s="1">
        <v>0</v>
      </c>
      <c r="K21" s="1">
        <v>0</v>
      </c>
      <c r="L21" s="1">
        <v>0</v>
      </c>
      <c r="M21" s="1">
        <v>0</v>
      </c>
      <c r="N21" s="1">
        <v>0</v>
      </c>
      <c r="O21" s="1">
        <v>0</v>
      </c>
      <c r="P21" s="1">
        <v>0</v>
      </c>
    </row>
    <row r="22" spans="1:16" x14ac:dyDescent="0.35">
      <c r="A22" s="1" t="s">
        <v>333</v>
      </c>
      <c r="B22" s="1" t="s">
        <v>334</v>
      </c>
      <c r="C22" s="1">
        <v>0</v>
      </c>
      <c r="D22" s="1">
        <v>0</v>
      </c>
      <c r="E22" s="1">
        <v>0</v>
      </c>
      <c r="F22" s="1">
        <v>0</v>
      </c>
      <c r="G22" s="1">
        <v>0</v>
      </c>
      <c r="H22" s="1">
        <v>0</v>
      </c>
      <c r="I22" s="1">
        <v>0</v>
      </c>
      <c r="J22" s="1">
        <v>0</v>
      </c>
      <c r="K22" s="1">
        <v>0</v>
      </c>
      <c r="L22" s="1">
        <v>0</v>
      </c>
      <c r="M22" s="1">
        <v>0</v>
      </c>
      <c r="N22" s="1">
        <v>0</v>
      </c>
      <c r="O22" s="1">
        <v>0</v>
      </c>
      <c r="P22" s="1">
        <v>0</v>
      </c>
    </row>
    <row r="23" spans="1:16" x14ac:dyDescent="0.35">
      <c r="A23" s="1" t="s">
        <v>335</v>
      </c>
      <c r="B23" s="1" t="s">
        <v>336</v>
      </c>
      <c r="C23" s="1">
        <v>0</v>
      </c>
      <c r="D23" s="1">
        <v>0</v>
      </c>
      <c r="E23" s="1">
        <v>0</v>
      </c>
      <c r="F23" s="1">
        <v>0</v>
      </c>
      <c r="G23" s="1">
        <v>0</v>
      </c>
      <c r="H23" s="1">
        <v>0</v>
      </c>
      <c r="I23" s="1">
        <v>0</v>
      </c>
      <c r="J23" s="1">
        <v>0</v>
      </c>
      <c r="K23" s="1">
        <v>0</v>
      </c>
      <c r="L23" s="1">
        <v>0</v>
      </c>
      <c r="M23" s="1">
        <v>0</v>
      </c>
      <c r="N23" s="1">
        <v>0</v>
      </c>
      <c r="O23" s="1">
        <v>0</v>
      </c>
      <c r="P23" s="1">
        <v>0</v>
      </c>
    </row>
    <row r="24" spans="1:16" x14ac:dyDescent="0.35">
      <c r="A24" s="1" t="s">
        <v>337</v>
      </c>
      <c r="B24" s="1" t="s">
        <v>338</v>
      </c>
      <c r="C24" s="1">
        <v>0</v>
      </c>
      <c r="D24" s="1">
        <v>0</v>
      </c>
      <c r="E24" s="1">
        <v>0</v>
      </c>
      <c r="F24" s="1">
        <v>0</v>
      </c>
      <c r="G24" s="1">
        <v>0</v>
      </c>
      <c r="H24" s="1">
        <v>0</v>
      </c>
      <c r="I24" s="1">
        <v>0</v>
      </c>
      <c r="J24" s="1">
        <v>0</v>
      </c>
      <c r="K24" s="1">
        <v>0</v>
      </c>
      <c r="L24" s="1">
        <v>0</v>
      </c>
      <c r="M24" s="1">
        <v>0</v>
      </c>
      <c r="N24" s="1">
        <v>0</v>
      </c>
      <c r="O24" s="1">
        <v>0</v>
      </c>
      <c r="P24" s="1">
        <v>0</v>
      </c>
    </row>
    <row r="25" spans="1:16" x14ac:dyDescent="0.35">
      <c r="A25" s="1" t="s">
        <v>339</v>
      </c>
      <c r="B25" s="1" t="s">
        <v>340</v>
      </c>
      <c r="C25" s="1">
        <v>0</v>
      </c>
      <c r="D25" s="1">
        <v>0</v>
      </c>
      <c r="E25" s="1">
        <v>0</v>
      </c>
      <c r="F25" s="1">
        <v>0</v>
      </c>
      <c r="G25" s="1">
        <v>0</v>
      </c>
      <c r="H25" s="1">
        <v>0</v>
      </c>
      <c r="I25" s="1">
        <v>0</v>
      </c>
      <c r="J25" s="1">
        <v>0</v>
      </c>
      <c r="K25" s="1">
        <v>0</v>
      </c>
      <c r="L25" s="1">
        <v>0</v>
      </c>
      <c r="M25" s="1">
        <v>0</v>
      </c>
      <c r="N25" s="1">
        <v>0</v>
      </c>
      <c r="O25" s="1">
        <v>0</v>
      </c>
      <c r="P25" s="1">
        <v>0</v>
      </c>
    </row>
    <row r="26" spans="1:16" x14ac:dyDescent="0.35">
      <c r="A26" s="1" t="s">
        <v>341</v>
      </c>
      <c r="B26" s="1" t="s">
        <v>342</v>
      </c>
      <c r="C26" s="1">
        <v>0</v>
      </c>
      <c r="D26" s="1">
        <v>0</v>
      </c>
      <c r="E26" s="1">
        <v>0</v>
      </c>
      <c r="F26" s="1">
        <v>0</v>
      </c>
      <c r="G26" s="1">
        <v>0</v>
      </c>
      <c r="H26" s="1">
        <v>0</v>
      </c>
      <c r="I26" s="1">
        <v>0</v>
      </c>
      <c r="J26" s="1">
        <v>0</v>
      </c>
      <c r="K26" s="1">
        <v>0</v>
      </c>
      <c r="L26" s="1">
        <v>0</v>
      </c>
      <c r="M26" s="1">
        <v>0</v>
      </c>
      <c r="N26" s="1">
        <v>0</v>
      </c>
      <c r="O26" s="1">
        <v>0</v>
      </c>
      <c r="P26" s="1">
        <v>0</v>
      </c>
    </row>
    <row r="27" spans="1:16" x14ac:dyDescent="0.35">
      <c r="A27" s="1" t="s">
        <v>343</v>
      </c>
      <c r="B27" s="1" t="s">
        <v>344</v>
      </c>
      <c r="C27" s="1">
        <v>0</v>
      </c>
      <c r="D27" s="1">
        <v>0</v>
      </c>
      <c r="E27" s="1">
        <v>0</v>
      </c>
      <c r="F27" s="1">
        <v>0</v>
      </c>
      <c r="G27" s="1">
        <v>0</v>
      </c>
      <c r="H27" s="1">
        <v>0</v>
      </c>
      <c r="I27" s="1">
        <v>0</v>
      </c>
      <c r="J27" s="1">
        <v>0</v>
      </c>
      <c r="K27" s="1">
        <v>0</v>
      </c>
      <c r="L27" s="1">
        <v>0</v>
      </c>
      <c r="M27" s="1">
        <v>0</v>
      </c>
      <c r="N27" s="1">
        <v>0</v>
      </c>
      <c r="O27" s="1">
        <v>0</v>
      </c>
      <c r="P27" s="1">
        <v>0</v>
      </c>
    </row>
    <row r="28" spans="1:16" x14ac:dyDescent="0.35">
      <c r="A28" s="1" t="s">
        <v>347</v>
      </c>
      <c r="B28" s="1" t="s">
        <v>348</v>
      </c>
      <c r="C28" s="1">
        <v>0</v>
      </c>
      <c r="D28" s="1">
        <v>0</v>
      </c>
      <c r="E28" s="1">
        <v>0</v>
      </c>
      <c r="F28" s="1">
        <v>0</v>
      </c>
      <c r="G28" s="1">
        <v>0</v>
      </c>
      <c r="H28" s="1">
        <v>0</v>
      </c>
      <c r="I28" s="1">
        <v>0</v>
      </c>
      <c r="J28" s="1">
        <v>0</v>
      </c>
      <c r="K28" s="1">
        <v>0</v>
      </c>
      <c r="L28" s="1">
        <v>0</v>
      </c>
      <c r="M28" s="1">
        <v>0</v>
      </c>
      <c r="N28" s="1">
        <v>0</v>
      </c>
      <c r="O28" s="1">
        <v>0</v>
      </c>
      <c r="P28" s="1">
        <v>0</v>
      </c>
    </row>
    <row r="29" spans="1:16" x14ac:dyDescent="0.35">
      <c r="A29" s="1" t="s">
        <v>349</v>
      </c>
      <c r="B29" s="1" t="s">
        <v>350</v>
      </c>
      <c r="C29" s="1">
        <v>0</v>
      </c>
      <c r="D29" s="1">
        <v>0</v>
      </c>
      <c r="E29" s="1">
        <v>0</v>
      </c>
      <c r="F29" s="1">
        <v>0</v>
      </c>
      <c r="G29" s="1">
        <v>0</v>
      </c>
      <c r="H29" s="1">
        <v>0</v>
      </c>
      <c r="I29" s="1">
        <v>0</v>
      </c>
      <c r="J29" s="1">
        <v>0</v>
      </c>
      <c r="K29" s="1">
        <v>0</v>
      </c>
      <c r="L29" s="1">
        <v>0</v>
      </c>
      <c r="M29" s="1">
        <v>0</v>
      </c>
      <c r="N29" s="1">
        <v>0</v>
      </c>
      <c r="O29" s="1">
        <v>0</v>
      </c>
      <c r="P29" s="1">
        <v>0</v>
      </c>
    </row>
    <row r="30" spans="1:16" x14ac:dyDescent="0.35">
      <c r="A30" s="1" t="s">
        <v>351</v>
      </c>
      <c r="B30" s="1" t="s">
        <v>352</v>
      </c>
      <c r="C30" s="1">
        <v>0</v>
      </c>
      <c r="D30" s="1">
        <v>0</v>
      </c>
      <c r="E30" s="1">
        <v>0</v>
      </c>
      <c r="F30" s="1">
        <v>0</v>
      </c>
      <c r="G30" s="1">
        <v>0</v>
      </c>
      <c r="H30" s="1">
        <v>0</v>
      </c>
      <c r="I30" s="1">
        <v>0</v>
      </c>
      <c r="J30" s="1">
        <v>0</v>
      </c>
      <c r="K30" s="1">
        <v>0</v>
      </c>
      <c r="L30" s="1">
        <v>0</v>
      </c>
      <c r="M30" s="1">
        <v>0</v>
      </c>
      <c r="N30" s="1">
        <v>0</v>
      </c>
      <c r="O30" s="1">
        <v>0</v>
      </c>
      <c r="P30" s="1">
        <v>0</v>
      </c>
    </row>
    <row r="31" spans="1:16" x14ac:dyDescent="0.35">
      <c r="A31" s="1" t="s">
        <v>353</v>
      </c>
      <c r="B31" s="1" t="s">
        <v>354</v>
      </c>
      <c r="C31" s="1">
        <v>0</v>
      </c>
      <c r="D31" s="1">
        <v>0</v>
      </c>
      <c r="E31" s="1">
        <v>0</v>
      </c>
      <c r="F31" s="1">
        <v>0</v>
      </c>
      <c r="G31" s="1">
        <v>0</v>
      </c>
      <c r="H31" s="1">
        <v>0</v>
      </c>
      <c r="I31" s="1">
        <v>0</v>
      </c>
      <c r="J31" s="1">
        <v>0</v>
      </c>
      <c r="K31" s="1">
        <v>0</v>
      </c>
      <c r="L31" s="1">
        <v>0</v>
      </c>
      <c r="M31" s="1">
        <v>0</v>
      </c>
      <c r="N31" s="1">
        <v>0</v>
      </c>
      <c r="O31" s="1">
        <v>0</v>
      </c>
      <c r="P31" s="1">
        <v>0</v>
      </c>
    </row>
    <row r="32" spans="1:16" x14ac:dyDescent="0.35">
      <c r="A32" s="1" t="s">
        <v>355</v>
      </c>
      <c r="B32" s="1" t="s">
        <v>356</v>
      </c>
      <c r="C32" s="1">
        <v>0</v>
      </c>
      <c r="D32" s="1">
        <v>0</v>
      </c>
      <c r="E32" s="1">
        <v>0</v>
      </c>
      <c r="F32" s="1">
        <v>0</v>
      </c>
      <c r="G32" s="1">
        <v>0</v>
      </c>
      <c r="H32" s="1">
        <v>0</v>
      </c>
      <c r="I32" s="1">
        <v>0</v>
      </c>
      <c r="J32" s="1">
        <v>0</v>
      </c>
      <c r="K32" s="1">
        <v>0</v>
      </c>
      <c r="L32" s="1">
        <v>0</v>
      </c>
      <c r="M32" s="1">
        <v>0</v>
      </c>
      <c r="N32" s="1">
        <v>0</v>
      </c>
      <c r="O32" s="1">
        <v>0</v>
      </c>
      <c r="P32" s="1">
        <v>0</v>
      </c>
    </row>
    <row r="33" spans="1:16" x14ac:dyDescent="0.35">
      <c r="A33" s="1" t="s">
        <v>357</v>
      </c>
      <c r="B33" s="1" t="s">
        <v>358</v>
      </c>
      <c r="C33" s="1">
        <v>0</v>
      </c>
      <c r="D33" s="1">
        <v>0</v>
      </c>
      <c r="E33" s="1">
        <v>0</v>
      </c>
      <c r="F33" s="1">
        <v>0</v>
      </c>
      <c r="G33" s="1">
        <v>0</v>
      </c>
      <c r="H33" s="1">
        <v>0</v>
      </c>
      <c r="I33" s="1">
        <v>0</v>
      </c>
      <c r="J33" s="1">
        <v>0</v>
      </c>
      <c r="K33" s="1">
        <v>0</v>
      </c>
      <c r="L33" s="1">
        <v>0</v>
      </c>
      <c r="M33" s="1">
        <v>0</v>
      </c>
      <c r="N33" s="1">
        <v>0</v>
      </c>
      <c r="O33" s="1">
        <v>0</v>
      </c>
      <c r="P33" s="1">
        <v>0</v>
      </c>
    </row>
    <row r="34" spans="1:16" x14ac:dyDescent="0.35">
      <c r="A34" s="1" t="s">
        <v>359</v>
      </c>
      <c r="B34" s="1" t="s">
        <v>360</v>
      </c>
      <c r="C34" s="1">
        <v>0</v>
      </c>
      <c r="D34" s="1">
        <v>0</v>
      </c>
      <c r="E34" s="1">
        <v>0</v>
      </c>
      <c r="F34" s="1">
        <v>0</v>
      </c>
      <c r="G34" s="1">
        <v>0</v>
      </c>
      <c r="H34" s="1">
        <v>0</v>
      </c>
      <c r="I34" s="1">
        <v>0</v>
      </c>
      <c r="J34" s="1">
        <v>0</v>
      </c>
      <c r="K34" s="1">
        <v>0</v>
      </c>
      <c r="L34" s="1">
        <v>0</v>
      </c>
      <c r="M34" s="1">
        <v>0</v>
      </c>
      <c r="N34" s="1">
        <v>0</v>
      </c>
      <c r="O34" s="1">
        <v>0</v>
      </c>
      <c r="P34" s="1">
        <v>0</v>
      </c>
    </row>
    <row r="35" spans="1:16" x14ac:dyDescent="0.35">
      <c r="A35" s="1" t="s">
        <v>361</v>
      </c>
      <c r="B35" s="1" t="s">
        <v>362</v>
      </c>
      <c r="C35" s="1">
        <v>0</v>
      </c>
      <c r="D35" s="1">
        <v>0</v>
      </c>
      <c r="E35" s="1">
        <v>0</v>
      </c>
      <c r="F35" s="1">
        <v>0</v>
      </c>
      <c r="G35" s="1">
        <v>0</v>
      </c>
      <c r="H35" s="1">
        <v>0</v>
      </c>
      <c r="I35" s="1">
        <v>0</v>
      </c>
      <c r="J35" s="1">
        <v>0</v>
      </c>
      <c r="K35" s="1">
        <v>0</v>
      </c>
      <c r="L35" s="1">
        <v>0</v>
      </c>
      <c r="M35" s="1">
        <v>0</v>
      </c>
      <c r="N35" s="1">
        <v>0</v>
      </c>
      <c r="O35" s="1">
        <v>0</v>
      </c>
      <c r="P35" s="1">
        <v>0</v>
      </c>
    </row>
    <row r="36" spans="1:16" x14ac:dyDescent="0.35">
      <c r="A36" s="1" t="s">
        <v>363</v>
      </c>
      <c r="B36" s="1" t="s">
        <v>364</v>
      </c>
      <c r="C36" s="1">
        <v>0</v>
      </c>
      <c r="D36" s="1">
        <v>0</v>
      </c>
      <c r="E36" s="1">
        <v>0</v>
      </c>
      <c r="F36" s="1">
        <v>0</v>
      </c>
      <c r="G36" s="1">
        <v>0</v>
      </c>
      <c r="H36" s="1">
        <v>0</v>
      </c>
      <c r="I36" s="1">
        <v>0</v>
      </c>
      <c r="J36" s="1">
        <v>0</v>
      </c>
      <c r="K36" s="1">
        <v>0</v>
      </c>
      <c r="L36" s="1">
        <v>0</v>
      </c>
      <c r="M36" s="1">
        <v>0</v>
      </c>
      <c r="N36" s="1">
        <v>0</v>
      </c>
      <c r="O36" s="1">
        <v>0</v>
      </c>
      <c r="P36" s="1">
        <v>0</v>
      </c>
    </row>
    <row r="37" spans="1:16" x14ac:dyDescent="0.35">
      <c r="A37" s="1" t="s">
        <v>365</v>
      </c>
      <c r="B37" s="1" t="s">
        <v>366</v>
      </c>
      <c r="C37" s="1">
        <v>0</v>
      </c>
      <c r="D37" s="1">
        <v>0</v>
      </c>
      <c r="E37" s="1">
        <v>0</v>
      </c>
      <c r="F37" s="1">
        <v>0</v>
      </c>
      <c r="G37" s="1">
        <v>0</v>
      </c>
      <c r="H37" s="1">
        <v>0</v>
      </c>
      <c r="I37" s="1">
        <v>0</v>
      </c>
      <c r="J37" s="1">
        <v>0</v>
      </c>
      <c r="K37" s="1">
        <v>0</v>
      </c>
      <c r="L37" s="1">
        <v>0</v>
      </c>
      <c r="M37" s="1">
        <v>0</v>
      </c>
      <c r="N37" s="1">
        <v>0</v>
      </c>
      <c r="O37" s="1">
        <v>0</v>
      </c>
      <c r="P37" s="1">
        <v>0</v>
      </c>
    </row>
    <row r="38" spans="1:16" x14ac:dyDescent="0.35">
      <c r="A38" s="1" t="s">
        <v>367</v>
      </c>
      <c r="B38" s="1" t="s">
        <v>368</v>
      </c>
      <c r="C38" s="1">
        <v>0</v>
      </c>
      <c r="D38" s="1">
        <v>0</v>
      </c>
      <c r="E38" s="1">
        <v>0</v>
      </c>
      <c r="F38" s="1">
        <v>0</v>
      </c>
      <c r="G38" s="1">
        <v>0</v>
      </c>
      <c r="H38" s="1">
        <v>0</v>
      </c>
      <c r="I38" s="1">
        <v>0</v>
      </c>
      <c r="J38" s="1">
        <v>0</v>
      </c>
      <c r="K38" s="1">
        <v>0</v>
      </c>
      <c r="L38" s="1">
        <v>0</v>
      </c>
      <c r="M38" s="1">
        <v>0</v>
      </c>
      <c r="N38" s="1">
        <v>0</v>
      </c>
      <c r="O38" s="1">
        <v>0</v>
      </c>
      <c r="P38" s="1">
        <v>0</v>
      </c>
    </row>
    <row r="39" spans="1:16" x14ac:dyDescent="0.35">
      <c r="A39" s="1" t="s">
        <v>369</v>
      </c>
      <c r="B39" s="1" t="s">
        <v>370</v>
      </c>
      <c r="C39" s="1">
        <v>0</v>
      </c>
      <c r="D39" s="1">
        <v>0</v>
      </c>
      <c r="E39" s="1">
        <v>0</v>
      </c>
      <c r="F39" s="1">
        <v>0</v>
      </c>
      <c r="G39" s="1">
        <v>0</v>
      </c>
      <c r="H39" s="1">
        <v>0</v>
      </c>
      <c r="I39" s="1">
        <v>0</v>
      </c>
      <c r="J39" s="1">
        <v>0</v>
      </c>
      <c r="K39" s="1">
        <v>0</v>
      </c>
      <c r="L39" s="1">
        <v>0</v>
      </c>
      <c r="M39" s="1">
        <v>0</v>
      </c>
      <c r="N39" s="1">
        <v>0</v>
      </c>
      <c r="O39" s="1">
        <v>0</v>
      </c>
      <c r="P39" s="1">
        <v>0</v>
      </c>
    </row>
    <row r="40" spans="1:16" x14ac:dyDescent="0.35">
      <c r="A40" s="1" t="s">
        <v>371</v>
      </c>
      <c r="B40" s="1" t="s">
        <v>372</v>
      </c>
      <c r="C40" s="1">
        <v>0</v>
      </c>
      <c r="D40" s="1">
        <v>0</v>
      </c>
      <c r="E40" s="1">
        <v>0</v>
      </c>
      <c r="F40" s="1">
        <v>0</v>
      </c>
      <c r="G40" s="1">
        <v>0</v>
      </c>
      <c r="H40" s="1">
        <v>0</v>
      </c>
      <c r="I40" s="1">
        <v>0</v>
      </c>
      <c r="J40" s="1">
        <v>0</v>
      </c>
      <c r="K40" s="1">
        <v>0</v>
      </c>
      <c r="L40" s="1">
        <v>0</v>
      </c>
      <c r="M40" s="1">
        <v>0</v>
      </c>
      <c r="N40" s="1">
        <v>0</v>
      </c>
      <c r="O40" s="1">
        <v>0</v>
      </c>
      <c r="P40" s="1">
        <v>0</v>
      </c>
    </row>
    <row r="41" spans="1:16" x14ac:dyDescent="0.35">
      <c r="A41" s="1" t="s">
        <v>373</v>
      </c>
      <c r="B41" s="1" t="s">
        <v>374</v>
      </c>
      <c r="C41" s="1">
        <v>0</v>
      </c>
      <c r="D41" s="1">
        <v>0</v>
      </c>
      <c r="E41" s="1">
        <v>0</v>
      </c>
      <c r="F41" s="1">
        <v>0</v>
      </c>
      <c r="G41" s="1">
        <v>0</v>
      </c>
      <c r="H41" s="1">
        <v>0</v>
      </c>
      <c r="I41" s="1">
        <v>0</v>
      </c>
      <c r="J41" s="1">
        <v>0</v>
      </c>
      <c r="K41" s="1">
        <v>0</v>
      </c>
      <c r="L41" s="1">
        <v>0</v>
      </c>
      <c r="M41" s="1">
        <v>0</v>
      </c>
      <c r="N41" s="1">
        <v>0</v>
      </c>
      <c r="O41" s="1">
        <v>0</v>
      </c>
      <c r="P41" s="1">
        <v>0</v>
      </c>
    </row>
    <row r="42" spans="1:16" x14ac:dyDescent="0.35">
      <c r="A42" s="1" t="s">
        <v>375</v>
      </c>
      <c r="B42" s="1" t="s">
        <v>376</v>
      </c>
      <c r="C42" s="1">
        <v>0</v>
      </c>
      <c r="D42" s="1">
        <v>0</v>
      </c>
      <c r="E42" s="1">
        <v>0</v>
      </c>
      <c r="F42" s="1">
        <v>0</v>
      </c>
      <c r="G42" s="1">
        <v>0</v>
      </c>
      <c r="H42" s="1">
        <v>0</v>
      </c>
      <c r="I42" s="1">
        <v>0</v>
      </c>
      <c r="J42" s="1">
        <v>0</v>
      </c>
      <c r="K42" s="1">
        <v>0</v>
      </c>
      <c r="L42" s="1">
        <v>0</v>
      </c>
      <c r="M42" s="1">
        <v>0</v>
      </c>
      <c r="N42" s="1">
        <v>0</v>
      </c>
      <c r="O42" s="1">
        <v>0</v>
      </c>
      <c r="P42" s="1">
        <v>0</v>
      </c>
    </row>
    <row r="43" spans="1:16" x14ac:dyDescent="0.35">
      <c r="A43" s="1" t="s">
        <v>377</v>
      </c>
      <c r="B43" s="1" t="s">
        <v>378</v>
      </c>
      <c r="C43" s="1">
        <v>0</v>
      </c>
      <c r="D43" s="1">
        <v>0</v>
      </c>
      <c r="E43" s="1">
        <v>0</v>
      </c>
      <c r="F43" s="1">
        <v>0</v>
      </c>
      <c r="G43" s="1">
        <v>0</v>
      </c>
      <c r="H43" s="1">
        <v>0</v>
      </c>
      <c r="I43" s="1">
        <v>0</v>
      </c>
      <c r="J43" s="1">
        <v>0</v>
      </c>
      <c r="K43" s="1">
        <v>0</v>
      </c>
      <c r="L43" s="1">
        <v>0</v>
      </c>
      <c r="M43" s="1">
        <v>0</v>
      </c>
      <c r="N43" s="1">
        <v>0</v>
      </c>
      <c r="O43" s="1">
        <v>0</v>
      </c>
      <c r="P43" s="1">
        <v>0</v>
      </c>
    </row>
    <row r="44" spans="1:16" x14ac:dyDescent="0.35">
      <c r="A44" s="1" t="s">
        <v>379</v>
      </c>
      <c r="B44" s="1" t="s">
        <v>380</v>
      </c>
      <c r="C44" s="1">
        <v>0</v>
      </c>
      <c r="D44" s="1">
        <v>0</v>
      </c>
      <c r="E44" s="1">
        <v>0</v>
      </c>
      <c r="F44" s="1">
        <v>0</v>
      </c>
      <c r="G44" s="1">
        <v>0</v>
      </c>
      <c r="H44" s="1">
        <v>0</v>
      </c>
      <c r="I44" s="1">
        <v>0</v>
      </c>
      <c r="J44" s="1">
        <v>0</v>
      </c>
      <c r="K44" s="1">
        <v>0</v>
      </c>
      <c r="L44" s="1">
        <v>0</v>
      </c>
      <c r="M44" s="1">
        <v>0</v>
      </c>
      <c r="N44" s="1">
        <v>0</v>
      </c>
      <c r="O44" s="1">
        <v>0</v>
      </c>
      <c r="P44" s="1">
        <v>0</v>
      </c>
    </row>
    <row r="45" spans="1:16" x14ac:dyDescent="0.35">
      <c r="A45" s="1" t="s">
        <v>381</v>
      </c>
      <c r="B45" s="1" t="s">
        <v>382</v>
      </c>
      <c r="C45" s="1">
        <v>0</v>
      </c>
      <c r="D45" s="1">
        <v>0</v>
      </c>
      <c r="E45" s="1">
        <v>0</v>
      </c>
      <c r="F45" s="1">
        <v>0</v>
      </c>
      <c r="G45" s="1">
        <v>0</v>
      </c>
      <c r="H45" s="1">
        <v>0</v>
      </c>
      <c r="I45" s="1">
        <v>0</v>
      </c>
      <c r="J45" s="1">
        <v>0</v>
      </c>
      <c r="K45" s="1">
        <v>0</v>
      </c>
      <c r="L45" s="1">
        <v>0</v>
      </c>
      <c r="M45" s="1">
        <v>0</v>
      </c>
      <c r="N45" s="1">
        <v>0</v>
      </c>
      <c r="O45" s="1">
        <v>0</v>
      </c>
      <c r="P45" s="1">
        <v>0</v>
      </c>
    </row>
    <row r="46" spans="1:16" x14ac:dyDescent="0.35">
      <c r="A46" s="1" t="s">
        <v>383</v>
      </c>
      <c r="B46" s="1" t="s">
        <v>384</v>
      </c>
      <c r="C46" s="1">
        <v>0</v>
      </c>
      <c r="D46" s="1">
        <v>0</v>
      </c>
      <c r="E46" s="1">
        <v>0</v>
      </c>
      <c r="F46" s="1">
        <v>0</v>
      </c>
      <c r="G46" s="1">
        <v>0</v>
      </c>
      <c r="H46" s="1">
        <v>0</v>
      </c>
      <c r="I46" s="1">
        <v>0</v>
      </c>
      <c r="J46" s="1">
        <v>0</v>
      </c>
      <c r="K46" s="1">
        <v>0</v>
      </c>
      <c r="L46" s="1">
        <v>0</v>
      </c>
      <c r="M46" s="1">
        <v>0</v>
      </c>
      <c r="N46" s="1">
        <v>0</v>
      </c>
      <c r="O46" s="1">
        <v>0</v>
      </c>
      <c r="P46" s="1">
        <v>0</v>
      </c>
    </row>
    <row r="47" spans="1:16" x14ac:dyDescent="0.35">
      <c r="A47" s="1" t="s">
        <v>385</v>
      </c>
      <c r="B47" s="1" t="s">
        <v>386</v>
      </c>
      <c r="C47" s="1">
        <v>0</v>
      </c>
      <c r="D47" s="1">
        <v>0</v>
      </c>
      <c r="E47" s="1">
        <v>0</v>
      </c>
      <c r="F47" s="1">
        <v>0</v>
      </c>
      <c r="G47" s="1">
        <v>0</v>
      </c>
      <c r="H47" s="1">
        <v>0</v>
      </c>
      <c r="I47" s="1">
        <v>0</v>
      </c>
      <c r="J47" s="1">
        <v>0</v>
      </c>
      <c r="K47" s="1">
        <v>0</v>
      </c>
      <c r="L47" s="1">
        <v>0</v>
      </c>
      <c r="M47" s="1">
        <v>0</v>
      </c>
      <c r="N47" s="1">
        <v>0</v>
      </c>
      <c r="O47" s="1">
        <v>0</v>
      </c>
      <c r="P47" s="1">
        <v>0</v>
      </c>
    </row>
    <row r="48" spans="1:16" x14ac:dyDescent="0.35">
      <c r="A48" s="1" t="s">
        <v>387</v>
      </c>
      <c r="B48" s="1" t="s">
        <v>388</v>
      </c>
      <c r="C48" s="1">
        <v>0</v>
      </c>
      <c r="D48" s="1">
        <v>0</v>
      </c>
      <c r="E48" s="1">
        <v>0</v>
      </c>
      <c r="F48" s="1">
        <v>0</v>
      </c>
      <c r="G48" s="1">
        <v>0</v>
      </c>
      <c r="H48" s="1">
        <v>0</v>
      </c>
      <c r="I48" s="1">
        <v>0</v>
      </c>
      <c r="J48" s="1">
        <v>0</v>
      </c>
      <c r="K48" s="1">
        <v>0</v>
      </c>
      <c r="L48" s="1">
        <v>0</v>
      </c>
      <c r="M48" s="1">
        <v>0</v>
      </c>
      <c r="N48" s="1">
        <v>0</v>
      </c>
      <c r="O48" s="1">
        <v>0</v>
      </c>
      <c r="P48" s="1">
        <v>0</v>
      </c>
    </row>
    <row r="49" spans="1:16" x14ac:dyDescent="0.35">
      <c r="A49" s="1" t="s">
        <v>389</v>
      </c>
      <c r="B49" s="1" t="s">
        <v>390</v>
      </c>
      <c r="C49" s="1">
        <v>0</v>
      </c>
      <c r="D49" s="1">
        <v>0</v>
      </c>
      <c r="E49" s="1">
        <v>0</v>
      </c>
      <c r="F49" s="1">
        <v>0</v>
      </c>
      <c r="G49" s="1">
        <v>0</v>
      </c>
      <c r="H49" s="1">
        <v>0</v>
      </c>
      <c r="I49" s="1">
        <v>0</v>
      </c>
      <c r="J49" s="1">
        <v>0</v>
      </c>
      <c r="K49" s="1">
        <v>0</v>
      </c>
      <c r="L49" s="1">
        <v>0</v>
      </c>
      <c r="M49" s="1">
        <v>0</v>
      </c>
      <c r="N49" s="1">
        <v>0</v>
      </c>
      <c r="O49" s="1">
        <v>0</v>
      </c>
      <c r="P49" s="1">
        <v>0</v>
      </c>
    </row>
    <row r="50" spans="1:16" x14ac:dyDescent="0.35">
      <c r="A50" s="1" t="s">
        <v>391</v>
      </c>
      <c r="B50" s="1" t="s">
        <v>392</v>
      </c>
      <c r="C50" s="1">
        <v>0</v>
      </c>
      <c r="D50" s="1">
        <v>0</v>
      </c>
      <c r="E50" s="1">
        <v>0</v>
      </c>
      <c r="F50" s="1">
        <v>0</v>
      </c>
      <c r="G50" s="1">
        <v>0</v>
      </c>
      <c r="H50" s="1">
        <v>0</v>
      </c>
      <c r="I50" s="1">
        <v>0</v>
      </c>
      <c r="J50" s="1">
        <v>0</v>
      </c>
      <c r="K50" s="1">
        <v>0</v>
      </c>
      <c r="L50" s="1">
        <v>0</v>
      </c>
      <c r="M50" s="1">
        <v>0</v>
      </c>
      <c r="N50" s="1">
        <v>0</v>
      </c>
      <c r="O50" s="1">
        <v>0</v>
      </c>
      <c r="P50" s="1">
        <v>0</v>
      </c>
    </row>
    <row r="51" spans="1:16" x14ac:dyDescent="0.35">
      <c r="A51" s="1" t="s">
        <v>393</v>
      </c>
      <c r="B51" s="1" t="s">
        <v>394</v>
      </c>
      <c r="C51" s="1">
        <v>0</v>
      </c>
      <c r="D51" s="1">
        <v>0</v>
      </c>
      <c r="E51" s="1">
        <v>0</v>
      </c>
      <c r="F51" s="1">
        <v>0</v>
      </c>
      <c r="G51" s="1">
        <v>0</v>
      </c>
      <c r="H51" s="1">
        <v>0</v>
      </c>
      <c r="I51" s="1">
        <v>0</v>
      </c>
      <c r="J51" s="1">
        <v>0</v>
      </c>
      <c r="K51" s="1">
        <v>0</v>
      </c>
      <c r="L51" s="1">
        <v>0</v>
      </c>
      <c r="M51" s="1">
        <v>0</v>
      </c>
      <c r="N51" s="1">
        <v>0</v>
      </c>
      <c r="O51" s="1">
        <v>0</v>
      </c>
      <c r="P51" s="1">
        <v>0</v>
      </c>
    </row>
    <row r="52" spans="1:16" x14ac:dyDescent="0.35">
      <c r="A52" s="1" t="s">
        <v>395</v>
      </c>
      <c r="B52" s="1" t="s">
        <v>396</v>
      </c>
      <c r="C52" s="1">
        <v>0</v>
      </c>
      <c r="D52" s="1">
        <v>0</v>
      </c>
      <c r="E52" s="1">
        <v>0</v>
      </c>
      <c r="F52" s="1">
        <v>0</v>
      </c>
      <c r="G52" s="1">
        <v>0</v>
      </c>
      <c r="H52" s="1">
        <v>0</v>
      </c>
      <c r="I52" s="1">
        <v>0</v>
      </c>
      <c r="J52" s="1">
        <v>0</v>
      </c>
      <c r="K52" s="1">
        <v>0</v>
      </c>
      <c r="L52" s="1">
        <v>0</v>
      </c>
      <c r="M52" s="1">
        <v>0</v>
      </c>
      <c r="N52" s="1">
        <v>0</v>
      </c>
      <c r="O52" s="1">
        <v>0</v>
      </c>
      <c r="P52" s="1">
        <v>0</v>
      </c>
    </row>
    <row r="53" spans="1:16" x14ac:dyDescent="0.35">
      <c r="A53" s="1" t="s">
        <v>397</v>
      </c>
      <c r="B53" s="1" t="s">
        <v>398</v>
      </c>
      <c r="C53" s="1">
        <v>0</v>
      </c>
      <c r="D53" s="1">
        <v>0</v>
      </c>
      <c r="E53" s="1">
        <v>0</v>
      </c>
      <c r="F53" s="1">
        <v>0</v>
      </c>
      <c r="G53" s="1">
        <v>0</v>
      </c>
      <c r="H53" s="1">
        <v>0</v>
      </c>
      <c r="I53" s="1">
        <v>0</v>
      </c>
      <c r="J53" s="1">
        <v>0</v>
      </c>
      <c r="K53" s="1">
        <v>0</v>
      </c>
      <c r="L53" s="1">
        <v>0</v>
      </c>
      <c r="M53" s="1">
        <v>0</v>
      </c>
      <c r="N53" s="1">
        <v>0</v>
      </c>
      <c r="O53" s="1">
        <v>0</v>
      </c>
      <c r="P53" s="1">
        <v>0</v>
      </c>
    </row>
    <row r="54" spans="1:16" x14ac:dyDescent="0.35">
      <c r="A54" s="1" t="s">
        <v>399</v>
      </c>
      <c r="B54" s="1" t="s">
        <v>400</v>
      </c>
      <c r="C54" s="1">
        <v>0</v>
      </c>
      <c r="D54" s="1">
        <v>0</v>
      </c>
      <c r="E54" s="1">
        <v>0</v>
      </c>
      <c r="F54" s="1">
        <v>0</v>
      </c>
      <c r="G54" s="1">
        <v>0</v>
      </c>
      <c r="H54" s="1">
        <v>0</v>
      </c>
      <c r="I54" s="1">
        <v>0</v>
      </c>
      <c r="J54" s="1">
        <v>0</v>
      </c>
      <c r="K54" s="1">
        <v>0</v>
      </c>
      <c r="L54" s="1">
        <v>0</v>
      </c>
      <c r="M54" s="1">
        <v>0</v>
      </c>
      <c r="N54" s="1">
        <v>0</v>
      </c>
      <c r="O54" s="1">
        <v>0</v>
      </c>
      <c r="P54" s="1">
        <v>0</v>
      </c>
    </row>
    <row r="55" spans="1:16" x14ac:dyDescent="0.35">
      <c r="A55" s="1" t="s">
        <v>401</v>
      </c>
      <c r="B55" s="1" t="s">
        <v>402</v>
      </c>
      <c r="C55" s="1">
        <v>0</v>
      </c>
      <c r="D55" s="1">
        <v>0</v>
      </c>
      <c r="E55" s="1">
        <v>0</v>
      </c>
      <c r="F55" s="1">
        <v>0</v>
      </c>
      <c r="G55" s="1">
        <v>0</v>
      </c>
      <c r="H55" s="1">
        <v>0</v>
      </c>
      <c r="I55" s="1">
        <v>0</v>
      </c>
      <c r="J55" s="1">
        <v>0</v>
      </c>
      <c r="K55" s="1">
        <v>0</v>
      </c>
      <c r="L55" s="1">
        <v>0</v>
      </c>
      <c r="M55" s="1">
        <v>0</v>
      </c>
      <c r="N55" s="1">
        <v>0</v>
      </c>
      <c r="O55" s="1">
        <v>0</v>
      </c>
      <c r="P55" s="1">
        <v>0</v>
      </c>
    </row>
    <row r="56" spans="1:16" x14ac:dyDescent="0.35">
      <c r="A56" s="1" t="s">
        <v>403</v>
      </c>
      <c r="B56" s="1" t="s">
        <v>404</v>
      </c>
      <c r="C56" s="1">
        <v>0</v>
      </c>
      <c r="D56" s="1">
        <v>0</v>
      </c>
      <c r="E56" s="1">
        <v>0</v>
      </c>
      <c r="F56" s="1">
        <v>0</v>
      </c>
      <c r="G56" s="1">
        <v>0</v>
      </c>
      <c r="H56" s="1">
        <v>0</v>
      </c>
      <c r="I56" s="1">
        <v>0</v>
      </c>
      <c r="J56" s="1">
        <v>0</v>
      </c>
      <c r="K56" s="1">
        <v>0</v>
      </c>
      <c r="L56" s="1">
        <v>0</v>
      </c>
      <c r="M56" s="1">
        <v>0</v>
      </c>
      <c r="N56" s="1">
        <v>0</v>
      </c>
      <c r="O56" s="1">
        <v>0</v>
      </c>
      <c r="P56" s="1">
        <v>0</v>
      </c>
    </row>
    <row r="57" spans="1:16" x14ac:dyDescent="0.35">
      <c r="A57" s="1" t="s">
        <v>405</v>
      </c>
      <c r="B57" s="1" t="s">
        <v>406</v>
      </c>
      <c r="C57" s="1">
        <v>0</v>
      </c>
      <c r="D57" s="1">
        <v>0</v>
      </c>
      <c r="E57" s="1">
        <v>0</v>
      </c>
      <c r="F57" s="1">
        <v>0</v>
      </c>
      <c r="G57" s="1">
        <v>0</v>
      </c>
      <c r="H57" s="1">
        <v>0</v>
      </c>
      <c r="I57" s="1">
        <v>0</v>
      </c>
      <c r="J57" s="1">
        <v>0</v>
      </c>
      <c r="K57" s="1">
        <v>0</v>
      </c>
      <c r="L57" s="1">
        <v>0</v>
      </c>
      <c r="M57" s="1">
        <v>0</v>
      </c>
      <c r="N57" s="1">
        <v>0</v>
      </c>
      <c r="O57" s="1">
        <v>0</v>
      </c>
      <c r="P57" s="1">
        <v>0</v>
      </c>
    </row>
    <row r="58" spans="1:16" x14ac:dyDescent="0.35">
      <c r="A58" s="1" t="s">
        <v>407</v>
      </c>
      <c r="B58" s="1" t="s">
        <v>408</v>
      </c>
      <c r="C58" s="1">
        <v>0</v>
      </c>
      <c r="D58" s="1">
        <v>0</v>
      </c>
      <c r="E58" s="1">
        <v>0</v>
      </c>
      <c r="F58" s="1">
        <v>0</v>
      </c>
      <c r="G58" s="1">
        <v>0</v>
      </c>
      <c r="H58" s="1">
        <v>0</v>
      </c>
      <c r="I58" s="1">
        <v>0</v>
      </c>
      <c r="J58" s="1">
        <v>0</v>
      </c>
      <c r="K58" s="1">
        <v>0</v>
      </c>
      <c r="L58" s="1">
        <v>0</v>
      </c>
      <c r="M58" s="1">
        <v>0</v>
      </c>
      <c r="N58" s="1">
        <v>0</v>
      </c>
      <c r="O58" s="1">
        <v>0</v>
      </c>
      <c r="P58" s="1">
        <v>0</v>
      </c>
    </row>
    <row r="59" spans="1:16" x14ac:dyDescent="0.35">
      <c r="A59" s="1" t="s">
        <v>409</v>
      </c>
      <c r="B59" s="1" t="s">
        <v>410</v>
      </c>
      <c r="C59" s="1">
        <v>0</v>
      </c>
      <c r="D59" s="1">
        <v>0</v>
      </c>
      <c r="E59" s="1">
        <v>0</v>
      </c>
      <c r="F59" s="1">
        <v>0</v>
      </c>
      <c r="G59" s="1">
        <v>0</v>
      </c>
      <c r="H59" s="1">
        <v>0</v>
      </c>
      <c r="I59" s="1">
        <v>0</v>
      </c>
      <c r="J59" s="1">
        <v>0</v>
      </c>
      <c r="K59" s="1">
        <v>0</v>
      </c>
      <c r="L59" s="1">
        <v>0</v>
      </c>
      <c r="M59" s="1">
        <v>0</v>
      </c>
      <c r="N59" s="1">
        <v>0</v>
      </c>
      <c r="O59" s="1">
        <v>0</v>
      </c>
      <c r="P59" s="1">
        <v>0</v>
      </c>
    </row>
    <row r="60" spans="1:16" x14ac:dyDescent="0.35">
      <c r="A60" s="1" t="s">
        <v>411</v>
      </c>
      <c r="B60" s="1" t="s">
        <v>412</v>
      </c>
      <c r="C60" s="1">
        <v>0</v>
      </c>
      <c r="D60" s="1">
        <v>0</v>
      </c>
      <c r="E60" s="1">
        <v>0</v>
      </c>
      <c r="F60" s="1">
        <v>0</v>
      </c>
      <c r="G60" s="1">
        <v>0</v>
      </c>
      <c r="H60" s="1">
        <v>0</v>
      </c>
      <c r="I60" s="1">
        <v>0</v>
      </c>
      <c r="J60" s="1">
        <v>0</v>
      </c>
      <c r="K60" s="1">
        <v>0</v>
      </c>
      <c r="L60" s="1">
        <v>0</v>
      </c>
      <c r="M60" s="1">
        <v>0</v>
      </c>
      <c r="N60" s="1">
        <v>0</v>
      </c>
      <c r="O60" s="1">
        <v>0</v>
      </c>
      <c r="P60" s="1">
        <v>0</v>
      </c>
    </row>
    <row r="61" spans="1:16" x14ac:dyDescent="0.35">
      <c r="A61" s="1" t="s">
        <v>413</v>
      </c>
      <c r="B61" s="1" t="s">
        <v>414</v>
      </c>
      <c r="C61" s="1">
        <v>0</v>
      </c>
      <c r="D61" s="1">
        <v>0</v>
      </c>
      <c r="E61" s="1">
        <v>0</v>
      </c>
      <c r="F61" s="1">
        <v>0</v>
      </c>
      <c r="G61" s="1">
        <v>0</v>
      </c>
      <c r="H61" s="1">
        <v>0</v>
      </c>
      <c r="I61" s="1">
        <v>0</v>
      </c>
      <c r="J61" s="1">
        <v>0</v>
      </c>
      <c r="K61" s="1">
        <v>0</v>
      </c>
      <c r="L61" s="1">
        <v>0</v>
      </c>
      <c r="M61" s="1">
        <v>0</v>
      </c>
      <c r="N61" s="1">
        <v>0</v>
      </c>
      <c r="O61" s="1">
        <v>0</v>
      </c>
      <c r="P61" s="1">
        <v>0</v>
      </c>
    </row>
    <row r="62" spans="1:16" x14ac:dyDescent="0.35">
      <c r="A62" s="1" t="s">
        <v>415</v>
      </c>
      <c r="B62" s="1" t="s">
        <v>416</v>
      </c>
      <c r="C62" s="1">
        <v>0</v>
      </c>
      <c r="D62" s="1">
        <v>0</v>
      </c>
      <c r="E62" s="1">
        <v>0</v>
      </c>
      <c r="F62" s="1">
        <v>0</v>
      </c>
      <c r="G62" s="1">
        <v>0</v>
      </c>
      <c r="H62" s="1">
        <v>0</v>
      </c>
      <c r="I62" s="1">
        <v>0</v>
      </c>
      <c r="J62" s="1">
        <v>0</v>
      </c>
      <c r="K62" s="1">
        <v>0</v>
      </c>
      <c r="L62" s="1">
        <v>0</v>
      </c>
      <c r="M62" s="1">
        <v>0</v>
      </c>
      <c r="N62" s="1">
        <v>0</v>
      </c>
      <c r="O62" s="1">
        <v>0</v>
      </c>
      <c r="P62" s="1">
        <v>0</v>
      </c>
    </row>
    <row r="63" spans="1:16" x14ac:dyDescent="0.35">
      <c r="A63" s="1" t="s">
        <v>418</v>
      </c>
      <c r="B63" s="1" t="s">
        <v>419</v>
      </c>
      <c r="C63" s="1">
        <v>0</v>
      </c>
      <c r="D63" s="1">
        <v>0</v>
      </c>
      <c r="E63" s="1">
        <v>0</v>
      </c>
      <c r="F63" s="1">
        <v>0</v>
      </c>
      <c r="G63" s="1">
        <v>0</v>
      </c>
      <c r="H63" s="1">
        <v>0</v>
      </c>
      <c r="I63" s="1">
        <v>0</v>
      </c>
      <c r="J63" s="1">
        <v>0</v>
      </c>
      <c r="K63" s="1">
        <v>0</v>
      </c>
      <c r="L63" s="1">
        <v>0</v>
      </c>
      <c r="M63" s="1">
        <v>0</v>
      </c>
      <c r="N63" s="1">
        <v>0</v>
      </c>
      <c r="O63" s="1">
        <v>0</v>
      </c>
      <c r="P63" s="1">
        <v>0</v>
      </c>
    </row>
    <row r="64" spans="1:16" x14ac:dyDescent="0.35">
      <c r="A64" s="1" t="s">
        <v>420</v>
      </c>
      <c r="B64" s="1" t="s">
        <v>421</v>
      </c>
      <c r="C64" s="1">
        <v>0</v>
      </c>
      <c r="D64" s="1">
        <v>0</v>
      </c>
      <c r="E64" s="1">
        <v>0</v>
      </c>
      <c r="F64" s="1">
        <v>0</v>
      </c>
      <c r="G64" s="1">
        <v>0</v>
      </c>
      <c r="H64" s="1">
        <v>0</v>
      </c>
      <c r="I64" s="1">
        <v>0</v>
      </c>
      <c r="J64" s="1">
        <v>0</v>
      </c>
      <c r="K64" s="1">
        <v>0</v>
      </c>
      <c r="L64" s="1">
        <v>0</v>
      </c>
      <c r="M64" s="1">
        <v>0</v>
      </c>
      <c r="N64" s="1">
        <v>0</v>
      </c>
      <c r="O64" s="1">
        <v>0</v>
      </c>
      <c r="P64" s="1">
        <v>0</v>
      </c>
    </row>
    <row r="65" spans="1:16" x14ac:dyDescent="0.35">
      <c r="A65" s="1" t="s">
        <v>422</v>
      </c>
      <c r="B65" s="1" t="s">
        <v>423</v>
      </c>
      <c r="C65" s="1">
        <v>0</v>
      </c>
      <c r="D65" s="1">
        <v>0</v>
      </c>
      <c r="E65" s="1">
        <v>0</v>
      </c>
      <c r="F65" s="1">
        <v>0</v>
      </c>
      <c r="G65" s="1">
        <v>0</v>
      </c>
      <c r="H65" s="1">
        <v>0</v>
      </c>
      <c r="I65" s="1">
        <v>0</v>
      </c>
      <c r="J65" s="1">
        <v>0</v>
      </c>
      <c r="K65" s="1">
        <v>0</v>
      </c>
      <c r="L65" s="1">
        <v>0</v>
      </c>
      <c r="M65" s="1">
        <v>0</v>
      </c>
      <c r="N65" s="1">
        <v>0</v>
      </c>
      <c r="O65" s="1">
        <v>0</v>
      </c>
      <c r="P65" s="1">
        <v>0</v>
      </c>
    </row>
    <row r="66" spans="1:16" x14ac:dyDescent="0.35">
      <c r="A66" s="1" t="s">
        <v>424</v>
      </c>
      <c r="B66" s="1" t="s">
        <v>425</v>
      </c>
      <c r="C66" s="1">
        <v>0</v>
      </c>
      <c r="D66" s="1">
        <v>0</v>
      </c>
      <c r="E66" s="1">
        <v>0</v>
      </c>
      <c r="F66" s="1">
        <v>0</v>
      </c>
      <c r="G66" s="1">
        <v>0</v>
      </c>
      <c r="H66" s="1">
        <v>0</v>
      </c>
      <c r="I66" s="1">
        <v>0</v>
      </c>
      <c r="J66" s="1">
        <v>0</v>
      </c>
      <c r="K66" s="1">
        <v>0</v>
      </c>
      <c r="L66" s="1">
        <v>0</v>
      </c>
      <c r="M66" s="1">
        <v>0</v>
      </c>
      <c r="N66" s="1">
        <v>0</v>
      </c>
      <c r="O66" s="1">
        <v>0</v>
      </c>
      <c r="P66" s="1">
        <v>0</v>
      </c>
    </row>
    <row r="67" spans="1:16" x14ac:dyDescent="0.35">
      <c r="A67" s="1" t="s">
        <v>426</v>
      </c>
      <c r="B67" s="1" t="s">
        <v>427</v>
      </c>
      <c r="C67" s="1">
        <v>0</v>
      </c>
      <c r="D67" s="1">
        <v>0</v>
      </c>
      <c r="E67" s="1">
        <v>0</v>
      </c>
      <c r="F67" s="1">
        <v>0</v>
      </c>
      <c r="G67" s="1">
        <v>0</v>
      </c>
      <c r="H67" s="1">
        <v>0</v>
      </c>
      <c r="I67" s="1">
        <v>0</v>
      </c>
      <c r="J67" s="1">
        <v>0</v>
      </c>
      <c r="K67" s="1">
        <v>0</v>
      </c>
      <c r="L67" s="1">
        <v>0</v>
      </c>
      <c r="M67" s="1">
        <v>0</v>
      </c>
      <c r="N67" s="1">
        <v>0</v>
      </c>
      <c r="O67" s="1">
        <v>0</v>
      </c>
      <c r="P67" s="1">
        <v>0</v>
      </c>
    </row>
    <row r="68" spans="1:16" x14ac:dyDescent="0.35">
      <c r="A68" s="1" t="s">
        <v>428</v>
      </c>
      <c r="B68" s="1" t="s">
        <v>429</v>
      </c>
      <c r="C68" s="1">
        <v>0</v>
      </c>
      <c r="D68" s="1">
        <v>0</v>
      </c>
      <c r="E68" s="1">
        <v>0</v>
      </c>
      <c r="F68" s="1">
        <v>0</v>
      </c>
      <c r="G68" s="1">
        <v>0</v>
      </c>
      <c r="H68" s="1">
        <v>0</v>
      </c>
      <c r="I68" s="1">
        <v>0</v>
      </c>
      <c r="J68" s="1">
        <v>0</v>
      </c>
      <c r="K68" s="1">
        <v>0</v>
      </c>
      <c r="L68" s="1">
        <v>0</v>
      </c>
      <c r="M68" s="1">
        <v>0</v>
      </c>
      <c r="N68" s="1">
        <v>0</v>
      </c>
      <c r="O68" s="1">
        <v>0</v>
      </c>
      <c r="P68" s="1">
        <v>0</v>
      </c>
    </row>
    <row r="69" spans="1:16" x14ac:dyDescent="0.35">
      <c r="A69" s="1" t="s">
        <v>430</v>
      </c>
      <c r="B69" s="1" t="s">
        <v>431</v>
      </c>
      <c r="C69" s="1">
        <v>0</v>
      </c>
      <c r="D69" s="1">
        <v>0</v>
      </c>
      <c r="E69" s="1">
        <v>0</v>
      </c>
      <c r="F69" s="1">
        <v>0</v>
      </c>
      <c r="G69" s="1">
        <v>0</v>
      </c>
      <c r="H69" s="1">
        <v>0</v>
      </c>
      <c r="I69" s="1">
        <v>0</v>
      </c>
      <c r="J69" s="1">
        <v>0</v>
      </c>
      <c r="K69" s="1">
        <v>0</v>
      </c>
      <c r="L69" s="1">
        <v>0</v>
      </c>
      <c r="M69" s="1">
        <v>0</v>
      </c>
      <c r="N69" s="1">
        <v>0</v>
      </c>
      <c r="O69" s="1">
        <v>0</v>
      </c>
      <c r="P69" s="1">
        <v>0</v>
      </c>
    </row>
    <row r="70" spans="1:16" x14ac:dyDescent="0.35">
      <c r="A70" s="1" t="s">
        <v>432</v>
      </c>
      <c r="B70" s="1" t="s">
        <v>433</v>
      </c>
      <c r="C70" s="1">
        <v>0</v>
      </c>
      <c r="D70" s="1">
        <v>0</v>
      </c>
      <c r="E70" s="1">
        <v>0</v>
      </c>
      <c r="F70" s="1">
        <v>0</v>
      </c>
      <c r="G70" s="1">
        <v>0</v>
      </c>
      <c r="H70" s="1">
        <v>0</v>
      </c>
      <c r="I70" s="1">
        <v>0</v>
      </c>
      <c r="J70" s="1">
        <v>0</v>
      </c>
      <c r="K70" s="1">
        <v>0</v>
      </c>
      <c r="L70" s="1">
        <v>0</v>
      </c>
      <c r="M70" s="1">
        <v>0</v>
      </c>
      <c r="N70" s="1">
        <v>0</v>
      </c>
      <c r="O70" s="1">
        <v>0</v>
      </c>
      <c r="P70" s="1">
        <v>0</v>
      </c>
    </row>
    <row r="71" spans="1:16" x14ac:dyDescent="0.35">
      <c r="A71" s="1" t="s">
        <v>434</v>
      </c>
      <c r="B71" s="1" t="s">
        <v>435</v>
      </c>
      <c r="C71" s="1">
        <v>0</v>
      </c>
      <c r="D71" s="1">
        <v>0</v>
      </c>
      <c r="E71" s="1">
        <v>0</v>
      </c>
      <c r="F71" s="1">
        <v>0</v>
      </c>
      <c r="G71" s="1">
        <v>0</v>
      </c>
      <c r="H71" s="1">
        <v>0</v>
      </c>
      <c r="I71" s="1">
        <v>0</v>
      </c>
      <c r="J71" s="1">
        <v>0</v>
      </c>
      <c r="K71" s="1">
        <v>0</v>
      </c>
      <c r="L71" s="1">
        <v>0</v>
      </c>
      <c r="M71" s="1">
        <v>0</v>
      </c>
      <c r="N71" s="1">
        <v>0</v>
      </c>
      <c r="O71" s="1">
        <v>0</v>
      </c>
      <c r="P71" s="1">
        <v>0</v>
      </c>
    </row>
    <row r="72" spans="1:16" x14ac:dyDescent="0.35">
      <c r="A72" s="1" t="s">
        <v>436</v>
      </c>
      <c r="B72" s="1" t="s">
        <v>437</v>
      </c>
      <c r="C72" s="1">
        <v>0</v>
      </c>
      <c r="D72" s="1">
        <v>0</v>
      </c>
      <c r="E72" s="1">
        <v>0</v>
      </c>
      <c r="F72" s="1">
        <v>0</v>
      </c>
      <c r="G72" s="1">
        <v>0</v>
      </c>
      <c r="H72" s="1">
        <v>0</v>
      </c>
      <c r="I72" s="1">
        <v>0</v>
      </c>
      <c r="J72" s="1">
        <v>0</v>
      </c>
      <c r="K72" s="1">
        <v>0</v>
      </c>
      <c r="L72" s="1">
        <v>0</v>
      </c>
      <c r="M72" s="1">
        <v>0</v>
      </c>
      <c r="N72" s="1">
        <v>0</v>
      </c>
      <c r="O72" s="1">
        <v>0</v>
      </c>
      <c r="P72" s="1">
        <v>0</v>
      </c>
    </row>
    <row r="73" spans="1:16" x14ac:dyDescent="0.35">
      <c r="A73" s="1" t="s">
        <v>438</v>
      </c>
      <c r="B73" s="1" t="s">
        <v>439</v>
      </c>
      <c r="C73" s="1">
        <v>0</v>
      </c>
      <c r="D73" s="1">
        <v>0</v>
      </c>
      <c r="E73" s="1">
        <v>0</v>
      </c>
      <c r="F73" s="1">
        <v>0</v>
      </c>
      <c r="G73" s="1">
        <v>0</v>
      </c>
      <c r="H73" s="1">
        <v>0</v>
      </c>
      <c r="I73" s="1">
        <v>0</v>
      </c>
      <c r="J73" s="1">
        <v>0</v>
      </c>
      <c r="K73" s="1">
        <v>0</v>
      </c>
      <c r="L73" s="1">
        <v>0</v>
      </c>
      <c r="M73" s="1">
        <v>0</v>
      </c>
      <c r="N73" s="1">
        <v>0</v>
      </c>
      <c r="O73" s="1">
        <v>0</v>
      </c>
      <c r="P73" s="1">
        <v>0</v>
      </c>
    </row>
    <row r="74" spans="1:16" x14ac:dyDescent="0.35">
      <c r="A74" s="1" t="s">
        <v>440</v>
      </c>
      <c r="B74" s="1" t="s">
        <v>441</v>
      </c>
      <c r="C74" s="1">
        <v>0</v>
      </c>
      <c r="D74" s="1">
        <v>0</v>
      </c>
      <c r="E74" s="1">
        <v>0</v>
      </c>
      <c r="F74" s="1">
        <v>0</v>
      </c>
      <c r="G74" s="1">
        <v>0</v>
      </c>
      <c r="H74" s="1">
        <v>0</v>
      </c>
      <c r="I74" s="1">
        <v>0</v>
      </c>
      <c r="J74" s="1">
        <v>0</v>
      </c>
      <c r="K74" s="1">
        <v>0</v>
      </c>
      <c r="L74" s="1">
        <v>0</v>
      </c>
      <c r="M74" s="1">
        <v>0</v>
      </c>
      <c r="N74" s="1">
        <v>0</v>
      </c>
      <c r="O74" s="1">
        <v>0</v>
      </c>
      <c r="P74" s="1">
        <v>0</v>
      </c>
    </row>
    <row r="75" spans="1:16" x14ac:dyDescent="0.35">
      <c r="A75" s="1" t="s">
        <v>442</v>
      </c>
      <c r="B75" s="1" t="s">
        <v>443</v>
      </c>
      <c r="C75" s="1">
        <v>0</v>
      </c>
      <c r="D75" s="1">
        <v>0</v>
      </c>
      <c r="E75" s="1">
        <v>0</v>
      </c>
      <c r="F75" s="1">
        <v>0</v>
      </c>
      <c r="G75" s="1">
        <v>0</v>
      </c>
      <c r="H75" s="1">
        <v>0</v>
      </c>
      <c r="I75" s="1">
        <v>0</v>
      </c>
      <c r="J75" s="1">
        <v>0</v>
      </c>
      <c r="K75" s="1">
        <v>0</v>
      </c>
      <c r="L75" s="1">
        <v>0</v>
      </c>
      <c r="M75" s="1">
        <v>0</v>
      </c>
      <c r="N75" s="1">
        <v>0</v>
      </c>
      <c r="O75" s="1">
        <v>0</v>
      </c>
      <c r="P75" s="1">
        <v>0</v>
      </c>
    </row>
    <row r="76" spans="1:16" x14ac:dyDescent="0.35">
      <c r="A76" s="1" t="s">
        <v>444</v>
      </c>
      <c r="B76" s="1" t="s">
        <v>445</v>
      </c>
      <c r="C76" s="1">
        <v>0</v>
      </c>
      <c r="D76" s="1">
        <v>0</v>
      </c>
      <c r="E76" s="1">
        <v>0</v>
      </c>
      <c r="F76" s="1">
        <v>0</v>
      </c>
      <c r="G76" s="1">
        <v>0</v>
      </c>
      <c r="H76" s="1">
        <v>0</v>
      </c>
      <c r="I76" s="1">
        <v>0</v>
      </c>
      <c r="J76" s="1">
        <v>0</v>
      </c>
      <c r="K76" s="1">
        <v>0</v>
      </c>
      <c r="L76" s="1">
        <v>0</v>
      </c>
      <c r="M76" s="1">
        <v>0</v>
      </c>
      <c r="N76" s="1">
        <v>0</v>
      </c>
      <c r="O76" s="1">
        <v>0</v>
      </c>
      <c r="P76" s="1">
        <v>0</v>
      </c>
    </row>
    <row r="77" spans="1:16" x14ac:dyDescent="0.35">
      <c r="A77" s="1" t="s">
        <v>446</v>
      </c>
      <c r="B77" s="1" t="s">
        <v>447</v>
      </c>
      <c r="C77" s="1">
        <v>0</v>
      </c>
      <c r="D77" s="1">
        <v>0</v>
      </c>
      <c r="E77" s="1">
        <v>0</v>
      </c>
      <c r="F77" s="1">
        <v>0</v>
      </c>
      <c r="G77" s="1">
        <v>0</v>
      </c>
      <c r="H77" s="1">
        <v>0</v>
      </c>
      <c r="I77" s="1">
        <v>0</v>
      </c>
      <c r="J77" s="1">
        <v>0</v>
      </c>
      <c r="K77" s="1">
        <v>0</v>
      </c>
      <c r="L77" s="1">
        <v>0</v>
      </c>
      <c r="M77" s="1">
        <v>0</v>
      </c>
      <c r="N77" s="1">
        <v>0</v>
      </c>
      <c r="O77" s="1">
        <v>0</v>
      </c>
      <c r="P77" s="1">
        <v>0</v>
      </c>
    </row>
    <row r="78" spans="1:16" x14ac:dyDescent="0.35">
      <c r="A78" s="1" t="s">
        <v>448</v>
      </c>
      <c r="B78" s="1" t="s">
        <v>449</v>
      </c>
      <c r="C78" s="1">
        <v>0</v>
      </c>
      <c r="D78" s="1">
        <v>0</v>
      </c>
      <c r="E78" s="1">
        <v>0</v>
      </c>
      <c r="F78" s="1">
        <v>0</v>
      </c>
      <c r="G78" s="1">
        <v>0</v>
      </c>
      <c r="H78" s="1">
        <v>0</v>
      </c>
      <c r="I78" s="1">
        <v>0</v>
      </c>
      <c r="J78" s="1">
        <v>0</v>
      </c>
      <c r="K78" s="1">
        <v>0</v>
      </c>
      <c r="L78" s="1">
        <v>0</v>
      </c>
      <c r="M78" s="1">
        <v>0</v>
      </c>
      <c r="N78" s="1">
        <v>0</v>
      </c>
      <c r="O78" s="1">
        <v>0</v>
      </c>
      <c r="P78" s="1">
        <v>0</v>
      </c>
    </row>
    <row r="79" spans="1:16" x14ac:dyDescent="0.35">
      <c r="A79" s="1" t="s">
        <v>452</v>
      </c>
      <c r="B79" s="1" t="s">
        <v>453</v>
      </c>
      <c r="C79" s="1">
        <v>0</v>
      </c>
      <c r="D79" s="1">
        <v>0</v>
      </c>
      <c r="E79" s="1">
        <v>0</v>
      </c>
      <c r="F79" s="1">
        <v>0</v>
      </c>
      <c r="G79" s="1">
        <v>0</v>
      </c>
      <c r="H79" s="1">
        <v>0</v>
      </c>
      <c r="I79" s="1">
        <v>0</v>
      </c>
      <c r="J79" s="1">
        <v>0</v>
      </c>
      <c r="K79" s="1">
        <v>0</v>
      </c>
      <c r="L79" s="1">
        <v>0</v>
      </c>
      <c r="M79" s="1">
        <v>0</v>
      </c>
      <c r="N79" s="1">
        <v>0</v>
      </c>
      <c r="O79" s="1">
        <v>0</v>
      </c>
      <c r="P79" s="1">
        <v>0</v>
      </c>
    </row>
    <row r="80" spans="1:16" x14ac:dyDescent="0.35">
      <c r="A80" s="1" t="s">
        <v>454</v>
      </c>
      <c r="B80" s="1" t="s">
        <v>455</v>
      </c>
      <c r="C80" s="1">
        <v>0</v>
      </c>
      <c r="D80" s="1">
        <v>0</v>
      </c>
      <c r="E80" s="1">
        <v>0</v>
      </c>
      <c r="F80" s="1">
        <v>0</v>
      </c>
      <c r="G80" s="1">
        <v>0</v>
      </c>
      <c r="H80" s="1">
        <v>0</v>
      </c>
      <c r="I80" s="1">
        <v>0</v>
      </c>
      <c r="J80" s="1">
        <v>0</v>
      </c>
      <c r="K80" s="1">
        <v>0</v>
      </c>
      <c r="L80" s="1">
        <v>0</v>
      </c>
      <c r="M80" s="1">
        <v>0</v>
      </c>
      <c r="N80" s="1">
        <v>0</v>
      </c>
      <c r="O80" s="1">
        <v>0</v>
      </c>
      <c r="P80" s="1">
        <v>0</v>
      </c>
    </row>
    <row r="81" spans="1:16" x14ac:dyDescent="0.35">
      <c r="A81" s="1" t="s">
        <v>456</v>
      </c>
      <c r="B81" s="1" t="s">
        <v>457</v>
      </c>
      <c r="C81" s="1">
        <v>0</v>
      </c>
      <c r="D81" s="1">
        <v>0</v>
      </c>
      <c r="E81" s="1">
        <v>0</v>
      </c>
      <c r="F81" s="1">
        <v>0</v>
      </c>
      <c r="G81" s="1">
        <v>0</v>
      </c>
      <c r="H81" s="1">
        <v>0</v>
      </c>
      <c r="I81" s="1">
        <v>0</v>
      </c>
      <c r="J81" s="1">
        <v>0</v>
      </c>
      <c r="K81" s="1">
        <v>0</v>
      </c>
      <c r="L81" s="1">
        <v>0</v>
      </c>
      <c r="M81" s="1">
        <v>0</v>
      </c>
      <c r="N81" s="1">
        <v>0</v>
      </c>
      <c r="O81" s="1">
        <v>0</v>
      </c>
      <c r="P81" s="1">
        <v>0</v>
      </c>
    </row>
    <row r="82" spans="1:16" x14ac:dyDescent="0.35">
      <c r="A82" s="1" t="s">
        <v>458</v>
      </c>
      <c r="B82" s="1" t="s">
        <v>459</v>
      </c>
      <c r="C82" s="1">
        <v>0</v>
      </c>
      <c r="D82" s="1">
        <v>0</v>
      </c>
      <c r="E82" s="1">
        <v>0</v>
      </c>
      <c r="F82" s="1">
        <v>0</v>
      </c>
      <c r="G82" s="1">
        <v>0</v>
      </c>
      <c r="H82" s="1">
        <v>0</v>
      </c>
      <c r="I82" s="1">
        <v>0</v>
      </c>
      <c r="J82" s="1">
        <v>0</v>
      </c>
      <c r="K82" s="1">
        <v>0</v>
      </c>
      <c r="L82" s="1">
        <v>0</v>
      </c>
      <c r="M82" s="1">
        <v>0</v>
      </c>
      <c r="N82" s="1">
        <v>0</v>
      </c>
      <c r="O82" s="1">
        <v>0</v>
      </c>
      <c r="P82" s="1">
        <v>0</v>
      </c>
    </row>
    <row r="83" spans="1:16" x14ac:dyDescent="0.35">
      <c r="A83" s="1" t="s">
        <v>460</v>
      </c>
      <c r="B83" s="1" t="s">
        <v>461</v>
      </c>
      <c r="C83" s="1">
        <v>0</v>
      </c>
      <c r="D83" s="1">
        <v>0</v>
      </c>
      <c r="E83" s="1">
        <v>0</v>
      </c>
      <c r="F83" s="1">
        <v>0</v>
      </c>
      <c r="G83" s="1">
        <v>0</v>
      </c>
      <c r="H83" s="1">
        <v>0</v>
      </c>
      <c r="I83" s="1">
        <v>0</v>
      </c>
      <c r="J83" s="1">
        <v>0</v>
      </c>
      <c r="K83" s="1">
        <v>0</v>
      </c>
      <c r="L83" s="1">
        <v>0</v>
      </c>
      <c r="M83" s="1">
        <v>0</v>
      </c>
      <c r="N83" s="1">
        <v>0</v>
      </c>
      <c r="O83" s="1">
        <v>0</v>
      </c>
      <c r="P83" s="1">
        <v>0</v>
      </c>
    </row>
    <row r="84" spans="1:16" x14ac:dyDescent="0.35">
      <c r="A84" s="1" t="s">
        <v>463</v>
      </c>
      <c r="B84" s="1" t="s">
        <v>464</v>
      </c>
      <c r="C84" s="1">
        <v>0</v>
      </c>
      <c r="D84" s="1">
        <v>0</v>
      </c>
      <c r="E84" s="1">
        <v>0</v>
      </c>
      <c r="F84" s="1">
        <v>0</v>
      </c>
      <c r="G84" s="1">
        <v>0</v>
      </c>
      <c r="H84" s="1">
        <v>0</v>
      </c>
      <c r="I84" s="1">
        <v>0</v>
      </c>
      <c r="J84" s="1">
        <v>0</v>
      </c>
      <c r="K84" s="1">
        <v>0</v>
      </c>
      <c r="L84" s="1">
        <v>0</v>
      </c>
      <c r="M84" s="1">
        <v>0</v>
      </c>
      <c r="N84" s="1">
        <v>0</v>
      </c>
      <c r="O84" s="1">
        <v>0</v>
      </c>
      <c r="P84" s="1">
        <v>0</v>
      </c>
    </row>
    <row r="85" spans="1:16" x14ac:dyDescent="0.35">
      <c r="A85" s="1" t="s">
        <v>465</v>
      </c>
      <c r="B85" s="1" t="s">
        <v>466</v>
      </c>
      <c r="C85" s="1">
        <v>0</v>
      </c>
      <c r="D85" s="1">
        <v>0</v>
      </c>
      <c r="E85" s="1">
        <v>0</v>
      </c>
      <c r="F85" s="1">
        <v>0</v>
      </c>
      <c r="G85" s="1">
        <v>0</v>
      </c>
      <c r="H85" s="1">
        <v>0</v>
      </c>
      <c r="I85" s="1">
        <v>0</v>
      </c>
      <c r="J85" s="1">
        <v>0</v>
      </c>
      <c r="K85" s="1">
        <v>0</v>
      </c>
      <c r="L85" s="1">
        <v>0</v>
      </c>
      <c r="M85" s="1">
        <v>0</v>
      </c>
      <c r="N85" s="1">
        <v>0</v>
      </c>
      <c r="O85" s="1">
        <v>0</v>
      </c>
      <c r="P85" s="1">
        <v>0</v>
      </c>
    </row>
    <row r="86" spans="1:16" x14ac:dyDescent="0.35">
      <c r="A86" s="1" t="s">
        <v>467</v>
      </c>
      <c r="B86" s="1" t="s">
        <v>468</v>
      </c>
      <c r="C86" s="1">
        <v>0</v>
      </c>
      <c r="D86" s="1">
        <v>0</v>
      </c>
      <c r="E86" s="1">
        <v>0</v>
      </c>
      <c r="F86" s="1">
        <v>0</v>
      </c>
      <c r="G86" s="1">
        <v>0</v>
      </c>
      <c r="H86" s="1">
        <v>0</v>
      </c>
      <c r="I86" s="1">
        <v>0</v>
      </c>
      <c r="J86" s="1">
        <v>0</v>
      </c>
      <c r="K86" s="1">
        <v>0</v>
      </c>
      <c r="L86" s="1">
        <v>0</v>
      </c>
      <c r="M86" s="1">
        <v>0</v>
      </c>
      <c r="N86" s="1">
        <v>0</v>
      </c>
      <c r="O86" s="1">
        <v>0</v>
      </c>
      <c r="P86" s="1">
        <v>0</v>
      </c>
    </row>
    <row r="87" spans="1:16" x14ac:dyDescent="0.35">
      <c r="A87" s="1" t="s">
        <v>470</v>
      </c>
      <c r="B87" s="1" t="s">
        <v>471</v>
      </c>
      <c r="C87" s="1">
        <v>0</v>
      </c>
      <c r="D87" s="1">
        <v>0</v>
      </c>
      <c r="E87" s="1">
        <v>0</v>
      </c>
      <c r="F87" s="1">
        <v>0</v>
      </c>
      <c r="G87" s="1">
        <v>0</v>
      </c>
      <c r="H87" s="1">
        <v>0</v>
      </c>
      <c r="I87" s="1">
        <v>0</v>
      </c>
      <c r="J87" s="1">
        <v>0</v>
      </c>
      <c r="K87" s="1">
        <v>0</v>
      </c>
      <c r="L87" s="1">
        <v>0</v>
      </c>
      <c r="M87" s="1">
        <v>0</v>
      </c>
      <c r="N87" s="1">
        <v>0</v>
      </c>
      <c r="O87" s="1">
        <v>0</v>
      </c>
      <c r="P87" s="1">
        <v>0</v>
      </c>
    </row>
    <row r="88" spans="1:16" x14ac:dyDescent="0.35">
      <c r="A88" s="1" t="s">
        <v>472</v>
      </c>
      <c r="B88" s="1" t="s">
        <v>473</v>
      </c>
      <c r="C88" s="1">
        <v>0</v>
      </c>
      <c r="D88" s="1">
        <v>0</v>
      </c>
      <c r="E88" s="1">
        <v>0</v>
      </c>
      <c r="F88" s="1">
        <v>0</v>
      </c>
      <c r="G88" s="1">
        <v>0</v>
      </c>
      <c r="H88" s="1">
        <v>0</v>
      </c>
      <c r="I88" s="1">
        <v>0</v>
      </c>
      <c r="J88" s="1">
        <v>0</v>
      </c>
      <c r="K88" s="1">
        <v>0</v>
      </c>
      <c r="L88" s="1">
        <v>0</v>
      </c>
      <c r="M88" s="1">
        <v>0</v>
      </c>
      <c r="N88" s="1">
        <v>0</v>
      </c>
      <c r="O88" s="1">
        <v>0</v>
      </c>
      <c r="P88" s="1">
        <v>0</v>
      </c>
    </row>
    <row r="89" spans="1:16" x14ac:dyDescent="0.35">
      <c r="A89" s="1" t="s">
        <v>474</v>
      </c>
      <c r="B89" s="1" t="s">
        <v>475</v>
      </c>
      <c r="C89" s="1">
        <v>0</v>
      </c>
      <c r="D89" s="1">
        <v>0</v>
      </c>
      <c r="E89" s="1">
        <v>0</v>
      </c>
      <c r="F89" s="1">
        <v>0</v>
      </c>
      <c r="G89" s="1">
        <v>0</v>
      </c>
      <c r="H89" s="1">
        <v>0</v>
      </c>
      <c r="I89" s="1">
        <v>0</v>
      </c>
      <c r="J89" s="1">
        <v>0</v>
      </c>
      <c r="K89" s="1">
        <v>0</v>
      </c>
      <c r="L89" s="1">
        <v>0</v>
      </c>
      <c r="M89" s="1">
        <v>0</v>
      </c>
      <c r="N89" s="1">
        <v>0</v>
      </c>
      <c r="O89" s="1">
        <v>0</v>
      </c>
      <c r="P89" s="1">
        <v>0</v>
      </c>
    </row>
    <row r="90" spans="1:16" x14ac:dyDescent="0.35">
      <c r="A90" s="1" t="s">
        <v>477</v>
      </c>
      <c r="B90" s="1" t="s">
        <v>478</v>
      </c>
      <c r="C90" s="1">
        <v>0</v>
      </c>
      <c r="D90" s="1">
        <v>0</v>
      </c>
      <c r="E90" s="1">
        <v>0</v>
      </c>
      <c r="F90" s="1">
        <v>0</v>
      </c>
      <c r="G90" s="1">
        <v>0</v>
      </c>
      <c r="H90" s="1">
        <v>0</v>
      </c>
      <c r="I90" s="1">
        <v>0</v>
      </c>
      <c r="J90" s="1">
        <v>0</v>
      </c>
      <c r="K90" s="1">
        <v>0</v>
      </c>
      <c r="L90" s="1">
        <v>0</v>
      </c>
      <c r="M90" s="1">
        <v>0</v>
      </c>
      <c r="N90" s="1">
        <v>0</v>
      </c>
      <c r="O90" s="1">
        <v>0</v>
      </c>
      <c r="P90" s="1">
        <v>0</v>
      </c>
    </row>
    <row r="91" spans="1:16" x14ac:dyDescent="0.35">
      <c r="A91" s="1" t="s">
        <v>479</v>
      </c>
      <c r="B91" s="1" t="s">
        <v>480</v>
      </c>
      <c r="C91" s="1">
        <v>0</v>
      </c>
      <c r="D91" s="1">
        <v>0</v>
      </c>
      <c r="E91" s="1">
        <v>0</v>
      </c>
      <c r="F91" s="1">
        <v>0</v>
      </c>
      <c r="G91" s="1">
        <v>0</v>
      </c>
      <c r="H91" s="1">
        <v>0</v>
      </c>
      <c r="I91" s="1">
        <v>0</v>
      </c>
      <c r="J91" s="1">
        <v>0</v>
      </c>
      <c r="K91" s="1">
        <v>0</v>
      </c>
      <c r="L91" s="1">
        <v>0</v>
      </c>
      <c r="M91" s="1">
        <v>0</v>
      </c>
      <c r="N91" s="1">
        <v>0</v>
      </c>
      <c r="O91" s="1">
        <v>0</v>
      </c>
      <c r="P91" s="1">
        <v>0</v>
      </c>
    </row>
    <row r="92" spans="1:16" x14ac:dyDescent="0.35">
      <c r="A92" s="1" t="s">
        <v>481</v>
      </c>
      <c r="B92" s="1" t="s">
        <v>482</v>
      </c>
      <c r="C92" s="1">
        <v>0</v>
      </c>
      <c r="D92" s="1">
        <v>0</v>
      </c>
      <c r="E92" s="1">
        <v>0</v>
      </c>
      <c r="F92" s="1">
        <v>0</v>
      </c>
      <c r="G92" s="1">
        <v>0</v>
      </c>
      <c r="H92" s="1">
        <v>0</v>
      </c>
      <c r="I92" s="1">
        <v>0</v>
      </c>
      <c r="J92" s="1">
        <v>0</v>
      </c>
      <c r="K92" s="1">
        <v>0</v>
      </c>
      <c r="L92" s="1">
        <v>0</v>
      </c>
      <c r="M92" s="1">
        <v>0</v>
      </c>
      <c r="N92" s="1">
        <v>0</v>
      </c>
      <c r="O92" s="1">
        <v>0</v>
      </c>
      <c r="P92" s="1">
        <v>0</v>
      </c>
    </row>
    <row r="93" spans="1:16" x14ac:dyDescent="0.35">
      <c r="A93" s="1" t="s">
        <v>483</v>
      </c>
      <c r="B93" s="1" t="s">
        <v>484</v>
      </c>
      <c r="C93" s="1">
        <v>0</v>
      </c>
      <c r="D93" s="1">
        <v>0</v>
      </c>
      <c r="E93" s="1">
        <v>0</v>
      </c>
      <c r="F93" s="1">
        <v>0</v>
      </c>
      <c r="G93" s="1">
        <v>0</v>
      </c>
      <c r="H93" s="1">
        <v>0</v>
      </c>
      <c r="I93" s="1">
        <v>0</v>
      </c>
      <c r="J93" s="1">
        <v>0</v>
      </c>
      <c r="K93" s="1">
        <v>0</v>
      </c>
      <c r="L93" s="1">
        <v>0</v>
      </c>
      <c r="M93" s="1">
        <v>0</v>
      </c>
      <c r="N93" s="1">
        <v>0</v>
      </c>
      <c r="O93" s="1">
        <v>0</v>
      </c>
      <c r="P93" s="1">
        <v>0</v>
      </c>
    </row>
    <row r="94" spans="1:16" x14ac:dyDescent="0.35">
      <c r="A94" s="1" t="s">
        <v>485</v>
      </c>
      <c r="B94" s="1" t="s">
        <v>486</v>
      </c>
      <c r="C94" s="1">
        <v>0</v>
      </c>
      <c r="D94" s="1">
        <v>0</v>
      </c>
      <c r="E94" s="1">
        <v>0</v>
      </c>
      <c r="F94" s="1">
        <v>0</v>
      </c>
      <c r="G94" s="1">
        <v>0</v>
      </c>
      <c r="H94" s="1">
        <v>0</v>
      </c>
      <c r="I94" s="1">
        <v>0</v>
      </c>
      <c r="J94" s="1">
        <v>0</v>
      </c>
      <c r="K94" s="1">
        <v>0</v>
      </c>
      <c r="L94" s="1">
        <v>0</v>
      </c>
      <c r="M94" s="1">
        <v>0</v>
      </c>
      <c r="N94" s="1">
        <v>0</v>
      </c>
      <c r="O94" s="1">
        <v>0</v>
      </c>
      <c r="P94" s="1">
        <v>0</v>
      </c>
    </row>
    <row r="95" spans="1:16" x14ac:dyDescent="0.35">
      <c r="A95" s="1" t="s">
        <v>487</v>
      </c>
      <c r="B95" s="1" t="s">
        <v>488</v>
      </c>
      <c r="C95" s="1">
        <v>0</v>
      </c>
      <c r="D95" s="1">
        <v>0</v>
      </c>
      <c r="E95" s="1">
        <v>0</v>
      </c>
      <c r="F95" s="1">
        <v>0</v>
      </c>
      <c r="G95" s="1">
        <v>0</v>
      </c>
      <c r="H95" s="1">
        <v>0</v>
      </c>
      <c r="I95" s="1">
        <v>0</v>
      </c>
      <c r="J95" s="1">
        <v>0</v>
      </c>
      <c r="K95" s="1">
        <v>0</v>
      </c>
      <c r="L95" s="1">
        <v>0</v>
      </c>
      <c r="M95" s="1">
        <v>0</v>
      </c>
      <c r="N95" s="1">
        <v>0</v>
      </c>
      <c r="O95" s="1">
        <v>0</v>
      </c>
      <c r="P95" s="1">
        <v>0</v>
      </c>
    </row>
    <row r="96" spans="1:16" x14ac:dyDescent="0.35">
      <c r="A96" s="1" t="s">
        <v>490</v>
      </c>
      <c r="B96" s="1" t="s">
        <v>491</v>
      </c>
      <c r="C96" s="1">
        <v>0</v>
      </c>
      <c r="D96" s="1">
        <v>0</v>
      </c>
      <c r="E96" s="1">
        <v>0</v>
      </c>
      <c r="F96" s="1">
        <v>0</v>
      </c>
      <c r="G96" s="1">
        <v>0</v>
      </c>
      <c r="H96" s="1">
        <v>0</v>
      </c>
      <c r="I96" s="1">
        <v>0</v>
      </c>
      <c r="J96" s="1">
        <v>0</v>
      </c>
      <c r="K96" s="1">
        <v>0</v>
      </c>
      <c r="L96" s="1">
        <v>0</v>
      </c>
      <c r="M96" s="1">
        <v>0</v>
      </c>
      <c r="N96" s="1">
        <v>0</v>
      </c>
      <c r="O96" s="1">
        <v>0</v>
      </c>
      <c r="P96" s="1">
        <v>0</v>
      </c>
    </row>
    <row r="97" spans="1:16" x14ac:dyDescent="0.35">
      <c r="A97" s="1" t="s">
        <v>492</v>
      </c>
      <c r="B97" s="1" t="s">
        <v>493</v>
      </c>
      <c r="C97" s="1">
        <v>0</v>
      </c>
      <c r="D97" s="1">
        <v>0</v>
      </c>
      <c r="E97" s="1">
        <v>0</v>
      </c>
      <c r="F97" s="1">
        <v>0</v>
      </c>
      <c r="G97" s="1">
        <v>0</v>
      </c>
      <c r="H97" s="1">
        <v>0</v>
      </c>
      <c r="I97" s="1">
        <v>0</v>
      </c>
      <c r="J97" s="1">
        <v>0</v>
      </c>
      <c r="K97" s="1">
        <v>0</v>
      </c>
      <c r="L97" s="1">
        <v>0</v>
      </c>
      <c r="M97" s="1">
        <v>0</v>
      </c>
      <c r="N97" s="1">
        <v>0</v>
      </c>
      <c r="O97" s="1">
        <v>0</v>
      </c>
      <c r="P97" s="1">
        <v>0</v>
      </c>
    </row>
    <row r="98" spans="1:16" x14ac:dyDescent="0.35">
      <c r="A98" s="1" t="s">
        <v>494</v>
      </c>
      <c r="B98" s="1" t="s">
        <v>495</v>
      </c>
      <c r="C98" s="1">
        <v>0</v>
      </c>
      <c r="D98" s="1">
        <v>0</v>
      </c>
      <c r="E98" s="1">
        <v>0</v>
      </c>
      <c r="F98" s="1">
        <v>0</v>
      </c>
      <c r="G98" s="1">
        <v>0</v>
      </c>
      <c r="H98" s="1">
        <v>0</v>
      </c>
      <c r="I98" s="1">
        <v>0</v>
      </c>
      <c r="J98" s="1">
        <v>0</v>
      </c>
      <c r="K98" s="1">
        <v>0</v>
      </c>
      <c r="L98" s="1">
        <v>0</v>
      </c>
      <c r="M98" s="1">
        <v>0</v>
      </c>
      <c r="N98" s="1">
        <v>0</v>
      </c>
      <c r="O98" s="1">
        <v>0</v>
      </c>
      <c r="P98" s="1">
        <v>0</v>
      </c>
    </row>
    <row r="99" spans="1:16" x14ac:dyDescent="0.35">
      <c r="A99" s="1" t="s">
        <v>496</v>
      </c>
      <c r="B99" s="1" t="s">
        <v>497</v>
      </c>
      <c r="C99" s="1">
        <v>0</v>
      </c>
      <c r="D99" s="1">
        <v>0</v>
      </c>
      <c r="E99" s="1">
        <v>0</v>
      </c>
      <c r="F99" s="1">
        <v>0</v>
      </c>
      <c r="G99" s="1">
        <v>0</v>
      </c>
      <c r="H99" s="1">
        <v>0</v>
      </c>
      <c r="I99" s="1">
        <v>0</v>
      </c>
      <c r="J99" s="1">
        <v>0</v>
      </c>
      <c r="K99" s="1">
        <v>0</v>
      </c>
      <c r="L99" s="1">
        <v>0</v>
      </c>
      <c r="M99" s="1">
        <v>0</v>
      </c>
      <c r="N99" s="1">
        <v>0</v>
      </c>
      <c r="O99" s="1">
        <v>0</v>
      </c>
      <c r="P99" s="1">
        <v>0</v>
      </c>
    </row>
    <row r="100" spans="1:16" x14ac:dyDescent="0.35">
      <c r="A100" s="1" t="s">
        <v>498</v>
      </c>
      <c r="B100" s="1" t="s">
        <v>499</v>
      </c>
      <c r="C100" s="1">
        <v>0</v>
      </c>
      <c r="D100" s="1">
        <v>0</v>
      </c>
      <c r="E100" s="1">
        <v>0</v>
      </c>
      <c r="F100" s="1">
        <v>0</v>
      </c>
      <c r="G100" s="1">
        <v>0</v>
      </c>
      <c r="H100" s="1">
        <v>0</v>
      </c>
      <c r="I100" s="1">
        <v>0</v>
      </c>
      <c r="J100" s="1">
        <v>0</v>
      </c>
      <c r="K100" s="1">
        <v>0</v>
      </c>
      <c r="L100" s="1">
        <v>0</v>
      </c>
      <c r="M100" s="1">
        <v>0</v>
      </c>
      <c r="N100" s="1">
        <v>0</v>
      </c>
      <c r="O100" s="1">
        <v>0</v>
      </c>
      <c r="P100" s="1">
        <v>0</v>
      </c>
    </row>
    <row r="101" spans="1:16" x14ac:dyDescent="0.35">
      <c r="A101" s="1" t="s">
        <v>500</v>
      </c>
      <c r="B101" s="1" t="s">
        <v>501</v>
      </c>
      <c r="C101" s="1">
        <v>0</v>
      </c>
      <c r="D101" s="1">
        <v>0</v>
      </c>
      <c r="E101" s="1">
        <v>0</v>
      </c>
      <c r="F101" s="1">
        <v>0</v>
      </c>
      <c r="G101" s="1">
        <v>0</v>
      </c>
      <c r="H101" s="1">
        <v>0</v>
      </c>
      <c r="I101" s="1">
        <v>0</v>
      </c>
      <c r="J101" s="1">
        <v>0</v>
      </c>
      <c r="K101" s="1">
        <v>0</v>
      </c>
      <c r="L101" s="1">
        <v>0</v>
      </c>
      <c r="M101" s="1">
        <v>0</v>
      </c>
      <c r="N101" s="1">
        <v>0</v>
      </c>
      <c r="O101" s="1">
        <v>0</v>
      </c>
      <c r="P101" s="1">
        <v>0</v>
      </c>
    </row>
    <row r="102" spans="1:16" x14ac:dyDescent="0.35">
      <c r="A102" s="1" t="s">
        <v>502</v>
      </c>
      <c r="B102" s="1" t="s">
        <v>503</v>
      </c>
      <c r="C102" s="1">
        <v>0</v>
      </c>
      <c r="D102" s="1">
        <v>0</v>
      </c>
      <c r="E102" s="1">
        <v>0</v>
      </c>
      <c r="F102" s="1">
        <v>0</v>
      </c>
      <c r="G102" s="1">
        <v>0</v>
      </c>
      <c r="H102" s="1">
        <v>0</v>
      </c>
      <c r="I102" s="1">
        <v>0</v>
      </c>
      <c r="J102" s="1">
        <v>0</v>
      </c>
      <c r="K102" s="1">
        <v>0</v>
      </c>
      <c r="L102" s="1">
        <v>0</v>
      </c>
      <c r="M102" s="1">
        <v>0</v>
      </c>
      <c r="N102" s="1">
        <v>0</v>
      </c>
      <c r="O102" s="1">
        <v>0</v>
      </c>
      <c r="P102" s="1">
        <v>0</v>
      </c>
    </row>
    <row r="103" spans="1:16" x14ac:dyDescent="0.35">
      <c r="A103" s="1" t="s">
        <v>504</v>
      </c>
      <c r="B103" s="1" t="s">
        <v>505</v>
      </c>
      <c r="C103" s="1">
        <v>0</v>
      </c>
      <c r="D103" s="1">
        <v>0</v>
      </c>
      <c r="E103" s="1">
        <v>0</v>
      </c>
      <c r="F103" s="1">
        <v>0</v>
      </c>
      <c r="G103" s="1">
        <v>0</v>
      </c>
      <c r="H103" s="1">
        <v>0</v>
      </c>
      <c r="I103" s="1">
        <v>0</v>
      </c>
      <c r="J103" s="1">
        <v>0</v>
      </c>
      <c r="K103" s="1">
        <v>0</v>
      </c>
      <c r="L103" s="1">
        <v>0</v>
      </c>
      <c r="M103" s="1">
        <v>0</v>
      </c>
      <c r="N103" s="1">
        <v>0</v>
      </c>
      <c r="O103" s="1">
        <v>0</v>
      </c>
      <c r="P103" s="1">
        <v>0</v>
      </c>
    </row>
    <row r="104" spans="1:16" x14ac:dyDescent="0.35">
      <c r="A104" s="1" t="s">
        <v>506</v>
      </c>
      <c r="B104" s="1" t="s">
        <v>507</v>
      </c>
      <c r="C104" s="1">
        <v>0</v>
      </c>
      <c r="D104" s="1">
        <v>0</v>
      </c>
      <c r="E104" s="1">
        <v>0</v>
      </c>
      <c r="F104" s="1">
        <v>0</v>
      </c>
      <c r="G104" s="1">
        <v>0</v>
      </c>
      <c r="H104" s="1">
        <v>0</v>
      </c>
      <c r="I104" s="1">
        <v>0</v>
      </c>
      <c r="J104" s="1">
        <v>0</v>
      </c>
      <c r="K104" s="1">
        <v>0</v>
      </c>
      <c r="L104" s="1">
        <v>0</v>
      </c>
      <c r="M104" s="1">
        <v>0</v>
      </c>
      <c r="N104" s="1">
        <v>0</v>
      </c>
      <c r="O104" s="1">
        <v>0</v>
      </c>
      <c r="P104" s="1">
        <v>0</v>
      </c>
    </row>
    <row r="105" spans="1:16" x14ac:dyDescent="0.35">
      <c r="A105" s="1" t="s">
        <v>508</v>
      </c>
      <c r="B105" s="1" t="s">
        <v>509</v>
      </c>
      <c r="C105" s="1">
        <v>0</v>
      </c>
      <c r="D105" s="1">
        <v>0</v>
      </c>
      <c r="E105" s="1">
        <v>0</v>
      </c>
      <c r="F105" s="1">
        <v>0</v>
      </c>
      <c r="G105" s="1">
        <v>0</v>
      </c>
      <c r="H105" s="1">
        <v>0</v>
      </c>
      <c r="I105" s="1">
        <v>0</v>
      </c>
      <c r="J105" s="1">
        <v>0</v>
      </c>
      <c r="K105" s="1">
        <v>0</v>
      </c>
      <c r="L105" s="1">
        <v>0</v>
      </c>
      <c r="M105" s="1">
        <v>0</v>
      </c>
      <c r="N105" s="1">
        <v>0</v>
      </c>
      <c r="O105" s="1">
        <v>0</v>
      </c>
      <c r="P105" s="1">
        <v>0</v>
      </c>
    </row>
    <row r="106" spans="1:16" x14ac:dyDescent="0.35">
      <c r="A106" s="1" t="s">
        <v>510</v>
      </c>
      <c r="B106" s="1" t="s">
        <v>511</v>
      </c>
      <c r="C106" s="1">
        <v>0</v>
      </c>
      <c r="D106" s="1">
        <v>0</v>
      </c>
      <c r="E106" s="1">
        <v>0</v>
      </c>
      <c r="F106" s="1">
        <v>0</v>
      </c>
      <c r="G106" s="1">
        <v>0</v>
      </c>
      <c r="H106" s="1">
        <v>0</v>
      </c>
      <c r="I106" s="1">
        <v>0</v>
      </c>
      <c r="J106" s="1">
        <v>0</v>
      </c>
      <c r="K106" s="1">
        <v>0</v>
      </c>
      <c r="L106" s="1">
        <v>0</v>
      </c>
      <c r="M106" s="1">
        <v>0</v>
      </c>
      <c r="N106" s="1">
        <v>0</v>
      </c>
      <c r="O106" s="1">
        <v>0</v>
      </c>
      <c r="P106" s="1">
        <v>0</v>
      </c>
    </row>
    <row r="107" spans="1:16" x14ac:dyDescent="0.35">
      <c r="A107" s="1" t="s">
        <v>512</v>
      </c>
      <c r="B107" s="1" t="s">
        <v>513</v>
      </c>
      <c r="C107" s="1">
        <v>0</v>
      </c>
      <c r="D107" s="1">
        <v>0</v>
      </c>
      <c r="E107" s="1">
        <v>0</v>
      </c>
      <c r="F107" s="1">
        <v>0</v>
      </c>
      <c r="G107" s="1">
        <v>0</v>
      </c>
      <c r="H107" s="1">
        <v>0</v>
      </c>
      <c r="I107" s="1">
        <v>0</v>
      </c>
      <c r="J107" s="1">
        <v>0</v>
      </c>
      <c r="K107" s="1">
        <v>0</v>
      </c>
      <c r="L107" s="1">
        <v>0</v>
      </c>
      <c r="M107" s="1">
        <v>0</v>
      </c>
      <c r="N107" s="1">
        <v>0</v>
      </c>
      <c r="O107" s="1">
        <v>0</v>
      </c>
      <c r="P107" s="1">
        <v>0</v>
      </c>
    </row>
    <row r="108" spans="1:16" x14ac:dyDescent="0.35">
      <c r="A108" s="1" t="s">
        <v>514</v>
      </c>
      <c r="B108" s="1" t="s">
        <v>515</v>
      </c>
      <c r="C108" s="1">
        <v>0</v>
      </c>
      <c r="D108" s="1">
        <v>0</v>
      </c>
      <c r="E108" s="1">
        <v>0</v>
      </c>
      <c r="F108" s="1">
        <v>0</v>
      </c>
      <c r="G108" s="1">
        <v>0</v>
      </c>
      <c r="H108" s="1">
        <v>0</v>
      </c>
      <c r="I108" s="1">
        <v>0</v>
      </c>
      <c r="J108" s="1">
        <v>0</v>
      </c>
      <c r="K108" s="1">
        <v>0</v>
      </c>
      <c r="L108" s="1">
        <v>0</v>
      </c>
      <c r="M108" s="1">
        <v>0</v>
      </c>
      <c r="N108" s="1">
        <v>0</v>
      </c>
      <c r="O108" s="1">
        <v>0</v>
      </c>
      <c r="P108" s="1">
        <v>0</v>
      </c>
    </row>
    <row r="109" spans="1:16" x14ac:dyDescent="0.35">
      <c r="A109" s="1" t="s">
        <v>516</v>
      </c>
      <c r="B109" s="1" t="s">
        <v>517</v>
      </c>
      <c r="C109" s="1">
        <v>0</v>
      </c>
      <c r="D109" s="1">
        <v>0</v>
      </c>
      <c r="E109" s="1">
        <v>0</v>
      </c>
      <c r="F109" s="1">
        <v>0</v>
      </c>
      <c r="G109" s="1">
        <v>0</v>
      </c>
      <c r="H109" s="1">
        <v>0</v>
      </c>
      <c r="I109" s="1">
        <v>0</v>
      </c>
      <c r="J109" s="1">
        <v>0</v>
      </c>
      <c r="K109" s="1">
        <v>0</v>
      </c>
      <c r="L109" s="1">
        <v>0</v>
      </c>
      <c r="M109" s="1">
        <v>0</v>
      </c>
      <c r="N109" s="1">
        <v>0</v>
      </c>
      <c r="O109" s="1">
        <v>0</v>
      </c>
      <c r="P109" s="1">
        <v>0</v>
      </c>
    </row>
    <row r="110" spans="1:16" x14ac:dyDescent="0.35">
      <c r="A110" s="1" t="s">
        <v>518</v>
      </c>
      <c r="B110" s="1" t="s">
        <v>519</v>
      </c>
      <c r="C110" s="1">
        <v>0</v>
      </c>
      <c r="D110" s="1">
        <v>0</v>
      </c>
      <c r="E110" s="1">
        <v>0</v>
      </c>
      <c r="F110" s="1">
        <v>0</v>
      </c>
      <c r="G110" s="1">
        <v>0</v>
      </c>
      <c r="H110" s="1">
        <v>0</v>
      </c>
      <c r="I110" s="1">
        <v>0</v>
      </c>
      <c r="J110" s="1">
        <v>0</v>
      </c>
      <c r="K110" s="1">
        <v>0</v>
      </c>
      <c r="L110" s="1">
        <v>0</v>
      </c>
      <c r="M110" s="1">
        <v>0</v>
      </c>
      <c r="N110" s="1">
        <v>0</v>
      </c>
      <c r="O110" s="1">
        <v>0</v>
      </c>
      <c r="P110" s="1">
        <v>0</v>
      </c>
    </row>
    <row r="111" spans="1:16" x14ac:dyDescent="0.35">
      <c r="A111" s="1" t="s">
        <v>520</v>
      </c>
      <c r="B111" s="1" t="s">
        <v>521</v>
      </c>
      <c r="C111" s="1">
        <v>0</v>
      </c>
      <c r="D111" s="1">
        <v>0</v>
      </c>
      <c r="E111" s="1">
        <v>0</v>
      </c>
      <c r="F111" s="1">
        <v>0</v>
      </c>
      <c r="G111" s="1">
        <v>0</v>
      </c>
      <c r="H111" s="1">
        <v>0</v>
      </c>
      <c r="I111" s="1">
        <v>0</v>
      </c>
      <c r="J111" s="1">
        <v>0</v>
      </c>
      <c r="K111" s="1">
        <v>0</v>
      </c>
      <c r="L111" s="1">
        <v>0</v>
      </c>
      <c r="M111" s="1">
        <v>0</v>
      </c>
      <c r="N111" s="1">
        <v>0</v>
      </c>
      <c r="O111" s="1">
        <v>0</v>
      </c>
      <c r="P111" s="1">
        <v>0</v>
      </c>
    </row>
    <row r="112" spans="1:16" x14ac:dyDescent="0.35">
      <c r="A112" s="1" t="s">
        <v>523</v>
      </c>
      <c r="B112" s="1" t="s">
        <v>524</v>
      </c>
      <c r="C112" s="1">
        <v>0</v>
      </c>
      <c r="D112" s="1">
        <v>0</v>
      </c>
      <c r="E112" s="1">
        <v>0</v>
      </c>
      <c r="F112" s="1">
        <v>0</v>
      </c>
      <c r="G112" s="1">
        <v>0</v>
      </c>
      <c r="H112" s="1">
        <v>0</v>
      </c>
      <c r="I112" s="1">
        <v>0</v>
      </c>
      <c r="J112" s="1">
        <v>0</v>
      </c>
      <c r="K112" s="1">
        <v>0</v>
      </c>
      <c r="L112" s="1">
        <v>0</v>
      </c>
      <c r="M112" s="1">
        <v>0</v>
      </c>
      <c r="N112" s="1">
        <v>0</v>
      </c>
      <c r="O112" s="1">
        <v>0</v>
      </c>
      <c r="P112" s="1">
        <v>0</v>
      </c>
    </row>
    <row r="113" spans="1:16" x14ac:dyDescent="0.35">
      <c r="A113" s="1" t="s">
        <v>525</v>
      </c>
      <c r="B113" s="1" t="s">
        <v>526</v>
      </c>
      <c r="C113" s="1">
        <v>0</v>
      </c>
      <c r="D113" s="1">
        <v>0</v>
      </c>
      <c r="E113" s="1">
        <v>0</v>
      </c>
      <c r="F113" s="1">
        <v>0</v>
      </c>
      <c r="G113" s="1">
        <v>0</v>
      </c>
      <c r="H113" s="1">
        <v>0</v>
      </c>
      <c r="I113" s="1">
        <v>0</v>
      </c>
      <c r="J113" s="1">
        <v>0</v>
      </c>
      <c r="K113" s="1">
        <v>0</v>
      </c>
      <c r="L113" s="1">
        <v>0</v>
      </c>
      <c r="M113" s="1">
        <v>0</v>
      </c>
      <c r="N113" s="1">
        <v>0</v>
      </c>
      <c r="O113" s="1">
        <v>0</v>
      </c>
      <c r="P113" s="1">
        <v>0</v>
      </c>
    </row>
    <row r="114" spans="1:16" x14ac:dyDescent="0.35">
      <c r="A114" s="1" t="s">
        <v>527</v>
      </c>
      <c r="B114" s="1" t="s">
        <v>528</v>
      </c>
      <c r="C114" s="1">
        <v>0</v>
      </c>
      <c r="D114" s="1">
        <v>0</v>
      </c>
      <c r="E114" s="1">
        <v>0</v>
      </c>
      <c r="F114" s="1">
        <v>0</v>
      </c>
      <c r="G114" s="1">
        <v>0</v>
      </c>
      <c r="H114" s="1">
        <v>0</v>
      </c>
      <c r="I114" s="1">
        <v>0</v>
      </c>
      <c r="J114" s="1">
        <v>0</v>
      </c>
      <c r="K114" s="1">
        <v>0</v>
      </c>
      <c r="L114" s="1">
        <v>0</v>
      </c>
      <c r="M114" s="1">
        <v>0</v>
      </c>
      <c r="N114" s="1">
        <v>0</v>
      </c>
      <c r="O114" s="1">
        <v>0</v>
      </c>
      <c r="P114" s="1">
        <v>0</v>
      </c>
    </row>
    <row r="115" spans="1:16" x14ac:dyDescent="0.35">
      <c r="A115" s="1" t="s">
        <v>529</v>
      </c>
      <c r="B115" s="1" t="s">
        <v>530</v>
      </c>
      <c r="C115" s="1">
        <v>0</v>
      </c>
      <c r="D115" s="1">
        <v>0</v>
      </c>
      <c r="E115" s="1">
        <v>0</v>
      </c>
      <c r="F115" s="1">
        <v>0</v>
      </c>
      <c r="G115" s="1">
        <v>0</v>
      </c>
      <c r="H115" s="1">
        <v>0</v>
      </c>
      <c r="I115" s="1">
        <v>0</v>
      </c>
      <c r="J115" s="1">
        <v>0</v>
      </c>
      <c r="K115" s="1">
        <v>0</v>
      </c>
      <c r="L115" s="1">
        <v>0</v>
      </c>
      <c r="M115" s="1">
        <v>0</v>
      </c>
      <c r="N115" s="1">
        <v>0</v>
      </c>
      <c r="O115" s="1">
        <v>0</v>
      </c>
      <c r="P115" s="1">
        <v>0</v>
      </c>
    </row>
    <row r="116" spans="1:16" x14ac:dyDescent="0.35">
      <c r="A116" s="1" t="s">
        <v>532</v>
      </c>
      <c r="B116" s="1" t="s">
        <v>533</v>
      </c>
      <c r="C116" s="1">
        <v>0</v>
      </c>
      <c r="D116" s="1">
        <v>0</v>
      </c>
      <c r="E116" s="1">
        <v>0</v>
      </c>
      <c r="F116" s="1">
        <v>0</v>
      </c>
      <c r="G116" s="1">
        <v>0</v>
      </c>
      <c r="H116" s="1">
        <v>0</v>
      </c>
      <c r="I116" s="1">
        <v>0</v>
      </c>
      <c r="J116" s="1">
        <v>0</v>
      </c>
      <c r="K116" s="1">
        <v>0</v>
      </c>
      <c r="L116" s="1">
        <v>0</v>
      </c>
      <c r="M116" s="1">
        <v>0</v>
      </c>
      <c r="N116" s="1">
        <v>0</v>
      </c>
      <c r="O116" s="1">
        <v>0</v>
      </c>
      <c r="P116" s="1">
        <v>0</v>
      </c>
    </row>
    <row r="117" spans="1:16" x14ac:dyDescent="0.35">
      <c r="A117" s="1" t="s">
        <v>534</v>
      </c>
      <c r="B117" s="1" t="s">
        <v>535</v>
      </c>
      <c r="C117" s="1">
        <v>0</v>
      </c>
      <c r="D117" s="1">
        <v>0</v>
      </c>
      <c r="E117" s="1">
        <v>0</v>
      </c>
      <c r="F117" s="1">
        <v>0</v>
      </c>
      <c r="G117" s="1">
        <v>0</v>
      </c>
      <c r="H117" s="1">
        <v>0</v>
      </c>
      <c r="I117" s="1">
        <v>0</v>
      </c>
      <c r="J117" s="1">
        <v>0</v>
      </c>
      <c r="K117" s="1">
        <v>0</v>
      </c>
      <c r="L117" s="1">
        <v>0</v>
      </c>
      <c r="M117" s="1">
        <v>0</v>
      </c>
      <c r="N117" s="1">
        <v>0</v>
      </c>
      <c r="O117" s="1">
        <v>0</v>
      </c>
      <c r="P117" s="1">
        <v>0</v>
      </c>
    </row>
    <row r="118" spans="1:16" x14ac:dyDescent="0.35">
      <c r="A118" s="1" t="s">
        <v>536</v>
      </c>
      <c r="B118" s="1" t="s">
        <v>537</v>
      </c>
      <c r="C118" s="1">
        <v>0</v>
      </c>
      <c r="D118" s="1">
        <v>0</v>
      </c>
      <c r="E118" s="1">
        <v>0</v>
      </c>
      <c r="F118" s="1">
        <v>0</v>
      </c>
      <c r="G118" s="1">
        <v>0</v>
      </c>
      <c r="H118" s="1">
        <v>0</v>
      </c>
      <c r="I118" s="1">
        <v>0</v>
      </c>
      <c r="J118" s="1">
        <v>0</v>
      </c>
      <c r="K118" s="1">
        <v>0</v>
      </c>
      <c r="L118" s="1">
        <v>0</v>
      </c>
      <c r="M118" s="1">
        <v>0</v>
      </c>
      <c r="N118" s="1">
        <v>0</v>
      </c>
      <c r="O118" s="1">
        <v>0</v>
      </c>
      <c r="P118" s="1">
        <v>0</v>
      </c>
    </row>
    <row r="119" spans="1:16" x14ac:dyDescent="0.35">
      <c r="A119" s="1" t="s">
        <v>538</v>
      </c>
      <c r="B119" s="1" t="s">
        <v>539</v>
      </c>
      <c r="C119" s="1">
        <v>0</v>
      </c>
      <c r="D119" s="1">
        <v>0</v>
      </c>
      <c r="E119" s="1">
        <v>0</v>
      </c>
      <c r="F119" s="1">
        <v>0</v>
      </c>
      <c r="G119" s="1">
        <v>0</v>
      </c>
      <c r="H119" s="1">
        <v>0</v>
      </c>
      <c r="I119" s="1">
        <v>0</v>
      </c>
      <c r="J119" s="1">
        <v>0</v>
      </c>
      <c r="K119" s="1">
        <v>0</v>
      </c>
      <c r="L119" s="1">
        <v>0</v>
      </c>
      <c r="M119" s="1">
        <v>0</v>
      </c>
      <c r="N119" s="1">
        <v>0</v>
      </c>
      <c r="O119" s="1">
        <v>0</v>
      </c>
      <c r="P119" s="1">
        <v>0</v>
      </c>
    </row>
    <row r="120" spans="1:16" x14ac:dyDescent="0.35">
      <c r="A120" s="1" t="s">
        <v>540</v>
      </c>
      <c r="B120" s="1" t="s">
        <v>541</v>
      </c>
      <c r="C120" s="1">
        <v>0</v>
      </c>
      <c r="D120" s="1">
        <v>0</v>
      </c>
      <c r="E120" s="1">
        <v>0</v>
      </c>
      <c r="F120" s="1">
        <v>0</v>
      </c>
      <c r="G120" s="1">
        <v>0</v>
      </c>
      <c r="H120" s="1">
        <v>0</v>
      </c>
      <c r="I120" s="1">
        <v>0</v>
      </c>
      <c r="J120" s="1">
        <v>0</v>
      </c>
      <c r="K120" s="1">
        <v>0</v>
      </c>
      <c r="L120" s="1">
        <v>0</v>
      </c>
      <c r="M120" s="1">
        <v>0</v>
      </c>
      <c r="N120" s="1">
        <v>0</v>
      </c>
      <c r="O120" s="1">
        <v>0</v>
      </c>
      <c r="P120" s="1">
        <v>0</v>
      </c>
    </row>
    <row r="121" spans="1:16" x14ac:dyDescent="0.35">
      <c r="A121" s="1" t="s">
        <v>542</v>
      </c>
      <c r="B121" s="1" t="s">
        <v>543</v>
      </c>
      <c r="C121" s="1">
        <v>0</v>
      </c>
      <c r="D121" s="1">
        <v>0</v>
      </c>
      <c r="E121" s="1">
        <v>0</v>
      </c>
      <c r="F121" s="1">
        <v>0</v>
      </c>
      <c r="G121" s="1">
        <v>0</v>
      </c>
      <c r="H121" s="1">
        <v>0</v>
      </c>
      <c r="I121" s="1">
        <v>0</v>
      </c>
      <c r="J121" s="1">
        <v>0</v>
      </c>
      <c r="K121" s="1">
        <v>0</v>
      </c>
      <c r="L121" s="1">
        <v>0</v>
      </c>
      <c r="M121" s="1">
        <v>0</v>
      </c>
      <c r="N121" s="1">
        <v>0</v>
      </c>
      <c r="O121" s="1">
        <v>0</v>
      </c>
      <c r="P121" s="1">
        <v>0</v>
      </c>
    </row>
    <row r="122" spans="1:16" x14ac:dyDescent="0.35">
      <c r="A122" s="1" t="s">
        <v>544</v>
      </c>
      <c r="B122" s="1" t="s">
        <v>545</v>
      </c>
      <c r="C122" s="1">
        <v>0</v>
      </c>
      <c r="D122" s="1">
        <v>0</v>
      </c>
      <c r="E122" s="1">
        <v>0</v>
      </c>
      <c r="F122" s="1">
        <v>0</v>
      </c>
      <c r="G122" s="1">
        <v>0</v>
      </c>
      <c r="H122" s="1">
        <v>0</v>
      </c>
      <c r="I122" s="1">
        <v>0</v>
      </c>
      <c r="J122" s="1">
        <v>0</v>
      </c>
      <c r="K122" s="1">
        <v>0</v>
      </c>
      <c r="L122" s="1">
        <v>0</v>
      </c>
      <c r="M122" s="1">
        <v>0</v>
      </c>
      <c r="N122" s="1">
        <v>0</v>
      </c>
      <c r="O122" s="1">
        <v>0</v>
      </c>
      <c r="P122" s="1">
        <v>0</v>
      </c>
    </row>
    <row r="123" spans="1:16" x14ac:dyDescent="0.35">
      <c r="A123" s="1" t="s">
        <v>546</v>
      </c>
      <c r="B123" s="1" t="s">
        <v>547</v>
      </c>
      <c r="C123" s="1">
        <v>0</v>
      </c>
      <c r="D123" s="1">
        <v>0</v>
      </c>
      <c r="E123" s="1">
        <v>0</v>
      </c>
      <c r="F123" s="1">
        <v>0</v>
      </c>
      <c r="G123" s="1">
        <v>0</v>
      </c>
      <c r="H123" s="1">
        <v>0</v>
      </c>
      <c r="I123" s="1">
        <v>0</v>
      </c>
      <c r="J123" s="1">
        <v>0</v>
      </c>
      <c r="K123" s="1">
        <v>0</v>
      </c>
      <c r="L123" s="1">
        <v>0</v>
      </c>
      <c r="M123" s="1">
        <v>0</v>
      </c>
      <c r="N123" s="1">
        <v>0</v>
      </c>
      <c r="O123" s="1">
        <v>0</v>
      </c>
      <c r="P123" s="1">
        <v>0</v>
      </c>
    </row>
    <row r="124" spans="1:16" x14ac:dyDescent="0.35">
      <c r="A124" s="1" t="s">
        <v>548</v>
      </c>
      <c r="B124" s="1" t="s">
        <v>549</v>
      </c>
      <c r="C124" s="1">
        <v>0</v>
      </c>
      <c r="D124" s="1">
        <v>0</v>
      </c>
      <c r="E124" s="1">
        <v>0</v>
      </c>
      <c r="F124" s="1">
        <v>0</v>
      </c>
      <c r="G124" s="1">
        <v>0</v>
      </c>
      <c r="H124" s="1">
        <v>0</v>
      </c>
      <c r="I124" s="1">
        <v>0</v>
      </c>
      <c r="J124" s="1">
        <v>0</v>
      </c>
      <c r="K124" s="1">
        <v>0</v>
      </c>
      <c r="L124" s="1">
        <v>0</v>
      </c>
      <c r="M124" s="1">
        <v>0</v>
      </c>
      <c r="N124" s="1">
        <v>0</v>
      </c>
      <c r="O124" s="1">
        <v>0</v>
      </c>
      <c r="P124" s="1">
        <v>0</v>
      </c>
    </row>
    <row r="125" spans="1:16" x14ac:dyDescent="0.35">
      <c r="A125" s="1" t="s">
        <v>550</v>
      </c>
      <c r="B125" s="1" t="s">
        <v>551</v>
      </c>
      <c r="C125" s="1">
        <v>0</v>
      </c>
      <c r="D125" s="1">
        <v>0</v>
      </c>
      <c r="E125" s="1">
        <v>0</v>
      </c>
      <c r="F125" s="1">
        <v>0</v>
      </c>
      <c r="G125" s="1">
        <v>0</v>
      </c>
      <c r="H125" s="1">
        <v>0</v>
      </c>
      <c r="I125" s="1">
        <v>0</v>
      </c>
      <c r="J125" s="1">
        <v>0</v>
      </c>
      <c r="K125" s="1">
        <v>0</v>
      </c>
      <c r="L125" s="1">
        <v>0</v>
      </c>
      <c r="M125" s="1">
        <v>0</v>
      </c>
      <c r="N125" s="1">
        <v>0</v>
      </c>
      <c r="O125" s="1">
        <v>0</v>
      </c>
      <c r="P125" s="1">
        <v>0</v>
      </c>
    </row>
    <row r="126" spans="1:16" x14ac:dyDescent="0.35">
      <c r="A126" s="1" t="s">
        <v>552</v>
      </c>
      <c r="B126" s="1" t="s">
        <v>553</v>
      </c>
      <c r="C126" s="1">
        <v>0</v>
      </c>
      <c r="D126" s="1">
        <v>0</v>
      </c>
      <c r="E126" s="1">
        <v>0</v>
      </c>
      <c r="F126" s="1">
        <v>0</v>
      </c>
      <c r="G126" s="1">
        <v>0</v>
      </c>
      <c r="H126" s="1">
        <v>0</v>
      </c>
      <c r="I126" s="1">
        <v>0</v>
      </c>
      <c r="J126" s="1">
        <v>0</v>
      </c>
      <c r="K126" s="1">
        <v>0</v>
      </c>
      <c r="L126" s="1">
        <v>0</v>
      </c>
      <c r="M126" s="1">
        <v>0</v>
      </c>
      <c r="N126" s="1">
        <v>0</v>
      </c>
      <c r="O126" s="1">
        <v>0</v>
      </c>
      <c r="P126" s="1">
        <v>0</v>
      </c>
    </row>
    <row r="127" spans="1:16" x14ac:dyDescent="0.35">
      <c r="A127" s="1" t="s">
        <v>554</v>
      </c>
      <c r="B127" s="1" t="s">
        <v>555</v>
      </c>
      <c r="C127" s="1">
        <v>0</v>
      </c>
      <c r="D127" s="1">
        <v>0</v>
      </c>
      <c r="E127" s="1">
        <v>0</v>
      </c>
      <c r="F127" s="1">
        <v>0</v>
      </c>
      <c r="G127" s="1">
        <v>0</v>
      </c>
      <c r="H127" s="1">
        <v>0</v>
      </c>
      <c r="I127" s="1">
        <v>0</v>
      </c>
      <c r="J127" s="1">
        <v>0</v>
      </c>
      <c r="K127" s="1">
        <v>0</v>
      </c>
      <c r="L127" s="1">
        <v>0</v>
      </c>
      <c r="M127" s="1">
        <v>0</v>
      </c>
      <c r="N127" s="1">
        <v>0</v>
      </c>
      <c r="O127" s="1">
        <v>0</v>
      </c>
      <c r="P127" s="1">
        <v>0</v>
      </c>
    </row>
    <row r="128" spans="1:16" x14ac:dyDescent="0.35">
      <c r="A128" s="1" t="s">
        <v>557</v>
      </c>
      <c r="B128" s="1" t="s">
        <v>558</v>
      </c>
      <c r="C128" s="1">
        <v>0</v>
      </c>
      <c r="D128" s="1">
        <v>0</v>
      </c>
      <c r="E128" s="1">
        <v>0</v>
      </c>
      <c r="F128" s="1">
        <v>0</v>
      </c>
      <c r="G128" s="1">
        <v>0</v>
      </c>
      <c r="H128" s="1">
        <v>0</v>
      </c>
      <c r="I128" s="1">
        <v>0</v>
      </c>
      <c r="J128" s="1">
        <v>0</v>
      </c>
      <c r="K128" s="1">
        <v>0</v>
      </c>
      <c r="L128" s="1">
        <v>0</v>
      </c>
      <c r="M128" s="1">
        <v>0</v>
      </c>
      <c r="N128" s="1">
        <v>0</v>
      </c>
      <c r="O128" s="1">
        <v>0</v>
      </c>
      <c r="P128" s="1">
        <v>0</v>
      </c>
    </row>
    <row r="129" spans="1:16" x14ac:dyDescent="0.35">
      <c r="A129" s="1" t="s">
        <v>559</v>
      </c>
      <c r="B129" s="1" t="s">
        <v>560</v>
      </c>
      <c r="C129" s="1">
        <v>0</v>
      </c>
      <c r="D129" s="1">
        <v>0</v>
      </c>
      <c r="E129" s="1">
        <v>0</v>
      </c>
      <c r="F129" s="1">
        <v>0</v>
      </c>
      <c r="G129" s="1">
        <v>0</v>
      </c>
      <c r="H129" s="1">
        <v>0</v>
      </c>
      <c r="I129" s="1">
        <v>0</v>
      </c>
      <c r="J129" s="1">
        <v>0</v>
      </c>
      <c r="K129" s="1">
        <v>0</v>
      </c>
      <c r="L129" s="1">
        <v>0</v>
      </c>
      <c r="M129" s="1">
        <v>0</v>
      </c>
      <c r="N129" s="1">
        <v>0</v>
      </c>
      <c r="O129" s="1">
        <v>0</v>
      </c>
      <c r="P129" s="1">
        <v>0</v>
      </c>
    </row>
    <row r="130" spans="1:16" x14ac:dyDescent="0.35">
      <c r="A130" s="1" t="s">
        <v>561</v>
      </c>
      <c r="B130" s="1" t="s">
        <v>562</v>
      </c>
      <c r="C130" s="1">
        <v>0</v>
      </c>
      <c r="D130" s="1">
        <v>0</v>
      </c>
      <c r="E130" s="1">
        <v>0</v>
      </c>
      <c r="F130" s="1">
        <v>0</v>
      </c>
      <c r="G130" s="1">
        <v>0</v>
      </c>
      <c r="H130" s="1">
        <v>0</v>
      </c>
      <c r="I130" s="1">
        <v>0</v>
      </c>
      <c r="J130" s="1">
        <v>0</v>
      </c>
      <c r="K130" s="1">
        <v>0</v>
      </c>
      <c r="L130" s="1">
        <v>0</v>
      </c>
      <c r="M130" s="1">
        <v>0</v>
      </c>
      <c r="N130" s="1">
        <v>0</v>
      </c>
      <c r="O130" s="1">
        <v>0</v>
      </c>
      <c r="P130" s="1">
        <v>0</v>
      </c>
    </row>
    <row r="131" spans="1:16" x14ac:dyDescent="0.35">
      <c r="A131" s="1" t="s">
        <v>563</v>
      </c>
      <c r="B131" s="1" t="s">
        <v>564</v>
      </c>
      <c r="C131" s="1">
        <v>0</v>
      </c>
      <c r="D131" s="1">
        <v>0</v>
      </c>
      <c r="E131" s="1">
        <v>0</v>
      </c>
      <c r="F131" s="1">
        <v>0</v>
      </c>
      <c r="G131" s="1">
        <v>0</v>
      </c>
      <c r="H131" s="1">
        <v>0</v>
      </c>
      <c r="I131" s="1">
        <v>0</v>
      </c>
      <c r="J131" s="1">
        <v>0</v>
      </c>
      <c r="K131" s="1">
        <v>0</v>
      </c>
      <c r="L131" s="1">
        <v>0</v>
      </c>
      <c r="M131" s="1">
        <v>0</v>
      </c>
      <c r="N131" s="1">
        <v>0</v>
      </c>
      <c r="O131" s="1">
        <v>0</v>
      </c>
      <c r="P131" s="1">
        <v>0</v>
      </c>
    </row>
    <row r="132" spans="1:16" x14ac:dyDescent="0.35">
      <c r="A132" s="1" t="s">
        <v>565</v>
      </c>
      <c r="B132" s="1" t="s">
        <v>566</v>
      </c>
      <c r="C132" s="1">
        <v>0</v>
      </c>
      <c r="D132" s="1">
        <v>0</v>
      </c>
      <c r="E132" s="1">
        <v>0</v>
      </c>
      <c r="F132" s="1">
        <v>0</v>
      </c>
      <c r="G132" s="1">
        <v>0</v>
      </c>
      <c r="H132" s="1">
        <v>0</v>
      </c>
      <c r="I132" s="1">
        <v>0</v>
      </c>
      <c r="J132" s="1">
        <v>0</v>
      </c>
      <c r="K132" s="1">
        <v>0</v>
      </c>
      <c r="L132" s="1">
        <v>0</v>
      </c>
      <c r="M132" s="1">
        <v>0</v>
      </c>
      <c r="N132" s="1">
        <v>0</v>
      </c>
      <c r="O132" s="1">
        <v>0</v>
      </c>
      <c r="P132" s="1">
        <v>0</v>
      </c>
    </row>
    <row r="133" spans="1:16" x14ac:dyDescent="0.35">
      <c r="A133" s="1" t="s">
        <v>567</v>
      </c>
      <c r="B133" s="1" t="s">
        <v>568</v>
      </c>
      <c r="C133" s="1">
        <v>0</v>
      </c>
      <c r="D133" s="1">
        <v>0</v>
      </c>
      <c r="E133" s="1">
        <v>0</v>
      </c>
      <c r="F133" s="1">
        <v>0</v>
      </c>
      <c r="G133" s="1">
        <v>0</v>
      </c>
      <c r="H133" s="1">
        <v>0</v>
      </c>
      <c r="I133" s="1">
        <v>0</v>
      </c>
      <c r="J133" s="1">
        <v>0</v>
      </c>
      <c r="K133" s="1">
        <v>0</v>
      </c>
      <c r="L133" s="1">
        <v>0</v>
      </c>
      <c r="M133" s="1">
        <v>0</v>
      </c>
      <c r="N133" s="1">
        <v>0</v>
      </c>
      <c r="O133" s="1">
        <v>0</v>
      </c>
      <c r="P133" s="1">
        <v>0</v>
      </c>
    </row>
    <row r="134" spans="1:16" x14ac:dyDescent="0.35">
      <c r="A134" s="1" t="s">
        <v>569</v>
      </c>
      <c r="B134" s="1" t="s">
        <v>570</v>
      </c>
      <c r="C134" s="1">
        <v>0</v>
      </c>
      <c r="D134" s="1">
        <v>0</v>
      </c>
      <c r="E134" s="1">
        <v>0</v>
      </c>
      <c r="F134" s="1">
        <v>0</v>
      </c>
      <c r="G134" s="1">
        <v>0</v>
      </c>
      <c r="H134" s="1">
        <v>0</v>
      </c>
      <c r="I134" s="1">
        <v>0</v>
      </c>
      <c r="J134" s="1">
        <v>0</v>
      </c>
      <c r="K134" s="1">
        <v>0</v>
      </c>
      <c r="L134" s="1">
        <v>0</v>
      </c>
      <c r="M134" s="1">
        <v>0</v>
      </c>
      <c r="N134" s="1">
        <v>0</v>
      </c>
      <c r="O134" s="1">
        <v>0</v>
      </c>
      <c r="P134" s="1">
        <v>0</v>
      </c>
    </row>
    <row r="135" spans="1:16" x14ac:dyDescent="0.35">
      <c r="A135" s="1" t="s">
        <v>571</v>
      </c>
      <c r="B135" s="1" t="s">
        <v>572</v>
      </c>
      <c r="C135" s="1">
        <v>0</v>
      </c>
      <c r="D135" s="1">
        <v>0</v>
      </c>
      <c r="E135" s="1">
        <v>0</v>
      </c>
      <c r="F135" s="1">
        <v>0</v>
      </c>
      <c r="G135" s="1">
        <v>0</v>
      </c>
      <c r="H135" s="1">
        <v>0</v>
      </c>
      <c r="I135" s="1">
        <v>0</v>
      </c>
      <c r="J135" s="1">
        <v>0</v>
      </c>
      <c r="K135" s="1">
        <v>0</v>
      </c>
      <c r="L135" s="1">
        <v>0</v>
      </c>
      <c r="M135" s="1">
        <v>0</v>
      </c>
      <c r="N135" s="1">
        <v>0</v>
      </c>
      <c r="O135" s="1">
        <v>0</v>
      </c>
      <c r="P135" s="1">
        <v>0</v>
      </c>
    </row>
    <row r="136" spans="1:16" x14ac:dyDescent="0.35">
      <c r="A136" s="1" t="s">
        <v>573</v>
      </c>
      <c r="B136" s="1" t="s">
        <v>574</v>
      </c>
      <c r="C136" s="1">
        <v>0</v>
      </c>
      <c r="D136" s="1">
        <v>0</v>
      </c>
      <c r="E136" s="1">
        <v>0</v>
      </c>
      <c r="F136" s="1">
        <v>0</v>
      </c>
      <c r="G136" s="1">
        <v>0</v>
      </c>
      <c r="H136" s="1">
        <v>0</v>
      </c>
      <c r="I136" s="1">
        <v>0</v>
      </c>
      <c r="J136" s="1">
        <v>0</v>
      </c>
      <c r="K136" s="1">
        <v>0</v>
      </c>
      <c r="L136" s="1">
        <v>0</v>
      </c>
      <c r="M136" s="1">
        <v>0</v>
      </c>
      <c r="N136" s="1">
        <v>0</v>
      </c>
      <c r="O136" s="1">
        <v>0</v>
      </c>
      <c r="P136" s="1">
        <v>0</v>
      </c>
    </row>
    <row r="137" spans="1:16" x14ac:dyDescent="0.35">
      <c r="A137" t="s">
        <v>575</v>
      </c>
      <c r="B137" t="s">
        <v>576</v>
      </c>
      <c r="C137" s="1">
        <v>0</v>
      </c>
      <c r="D137" s="1">
        <v>0</v>
      </c>
      <c r="E137" s="1">
        <v>0</v>
      </c>
      <c r="F137" s="1">
        <v>0</v>
      </c>
      <c r="G137" s="1">
        <v>0</v>
      </c>
      <c r="H137" s="1">
        <v>0</v>
      </c>
      <c r="I137" s="1">
        <v>0</v>
      </c>
      <c r="J137" s="1">
        <v>0</v>
      </c>
      <c r="K137" s="1">
        <v>0</v>
      </c>
      <c r="L137" s="1">
        <v>0</v>
      </c>
      <c r="M137" s="1">
        <v>0</v>
      </c>
      <c r="N137" s="1">
        <v>0</v>
      </c>
      <c r="O137" s="1">
        <v>0</v>
      </c>
      <c r="P137" s="1">
        <v>0</v>
      </c>
    </row>
    <row r="138" spans="1:16" x14ac:dyDescent="0.35">
      <c r="A138" t="s">
        <v>577</v>
      </c>
      <c r="B138" t="s">
        <v>578</v>
      </c>
      <c r="C138" s="1">
        <v>0</v>
      </c>
      <c r="D138" s="1">
        <v>0</v>
      </c>
      <c r="E138" s="1">
        <v>0</v>
      </c>
      <c r="F138" s="1">
        <v>0</v>
      </c>
      <c r="G138" s="1">
        <v>0</v>
      </c>
      <c r="H138" s="1">
        <v>0</v>
      </c>
      <c r="I138" s="1">
        <v>0</v>
      </c>
      <c r="J138" s="1">
        <v>0</v>
      </c>
      <c r="K138" s="1">
        <v>0</v>
      </c>
      <c r="L138" s="1">
        <v>0</v>
      </c>
      <c r="M138" s="1">
        <v>0</v>
      </c>
      <c r="N138" s="1">
        <v>0</v>
      </c>
      <c r="O138" s="1">
        <v>0</v>
      </c>
      <c r="P138" s="1">
        <v>0</v>
      </c>
    </row>
    <row r="139" spans="1:16" x14ac:dyDescent="0.35">
      <c r="A139" t="s">
        <v>579</v>
      </c>
      <c r="B139" t="s">
        <v>580</v>
      </c>
      <c r="C139" s="1">
        <v>0</v>
      </c>
      <c r="D139" s="1">
        <v>0</v>
      </c>
      <c r="E139" s="1">
        <v>0</v>
      </c>
      <c r="F139" s="1">
        <v>0</v>
      </c>
      <c r="G139" s="1">
        <v>0</v>
      </c>
      <c r="H139" s="1">
        <v>0</v>
      </c>
      <c r="I139" s="1">
        <v>0</v>
      </c>
      <c r="J139" s="1">
        <v>0</v>
      </c>
      <c r="K139" s="1">
        <v>0</v>
      </c>
      <c r="L139" s="1">
        <v>0</v>
      </c>
      <c r="M139" s="1">
        <v>0</v>
      </c>
      <c r="N139" s="1">
        <v>0</v>
      </c>
      <c r="O139" s="1">
        <v>0</v>
      </c>
      <c r="P139" s="1">
        <v>0</v>
      </c>
    </row>
    <row r="140" spans="1:16" x14ac:dyDescent="0.35">
      <c r="A140" t="s">
        <v>581</v>
      </c>
      <c r="B140" t="s">
        <v>582</v>
      </c>
      <c r="C140" s="1">
        <v>0</v>
      </c>
      <c r="D140" s="1">
        <v>0</v>
      </c>
      <c r="E140" s="1">
        <v>0</v>
      </c>
      <c r="F140" s="1">
        <v>0</v>
      </c>
      <c r="G140" s="1">
        <v>0</v>
      </c>
      <c r="H140" s="1">
        <v>0</v>
      </c>
      <c r="I140" s="1">
        <v>0</v>
      </c>
      <c r="J140" s="1">
        <v>0</v>
      </c>
      <c r="K140" s="1">
        <v>0</v>
      </c>
      <c r="L140" s="1">
        <v>0</v>
      </c>
      <c r="M140" s="1">
        <v>0</v>
      </c>
      <c r="N140" s="1">
        <v>0</v>
      </c>
      <c r="O140" s="1">
        <v>0</v>
      </c>
      <c r="P140" s="1">
        <v>0</v>
      </c>
    </row>
    <row r="141" spans="1:16" x14ac:dyDescent="0.35">
      <c r="A141" t="s">
        <v>583</v>
      </c>
      <c r="B141" t="s">
        <v>584</v>
      </c>
      <c r="C141" s="1">
        <v>0</v>
      </c>
      <c r="D141" s="1">
        <v>0</v>
      </c>
      <c r="E141" s="1">
        <v>0</v>
      </c>
      <c r="F141" s="1">
        <v>0</v>
      </c>
      <c r="G141" s="1">
        <v>0</v>
      </c>
      <c r="H141" s="1">
        <v>0</v>
      </c>
      <c r="I141" s="1">
        <v>0</v>
      </c>
      <c r="J141" s="1">
        <v>0</v>
      </c>
      <c r="K141" s="1">
        <v>0</v>
      </c>
      <c r="L141" s="1">
        <v>0</v>
      </c>
      <c r="M141" s="1">
        <v>0</v>
      </c>
      <c r="N141" s="1">
        <v>0</v>
      </c>
      <c r="O141" s="1">
        <v>0</v>
      </c>
      <c r="P141" s="1">
        <v>0</v>
      </c>
    </row>
    <row r="142" spans="1:16" x14ac:dyDescent="0.35">
      <c r="A142" t="s">
        <v>586</v>
      </c>
      <c r="B142" t="s">
        <v>587</v>
      </c>
      <c r="C142" s="1">
        <v>0</v>
      </c>
      <c r="D142" s="1">
        <v>0</v>
      </c>
      <c r="E142" s="1">
        <v>0</v>
      </c>
      <c r="F142" s="1">
        <v>0</v>
      </c>
      <c r="G142" s="1">
        <v>0</v>
      </c>
      <c r="H142" s="1">
        <v>0</v>
      </c>
      <c r="I142" s="1">
        <v>0</v>
      </c>
      <c r="J142" s="1">
        <v>0</v>
      </c>
      <c r="K142" s="1">
        <v>0</v>
      </c>
      <c r="L142" s="1">
        <v>0</v>
      </c>
      <c r="M142" s="1">
        <v>0</v>
      </c>
      <c r="N142" s="1">
        <v>0</v>
      </c>
      <c r="O142" s="1">
        <v>0</v>
      </c>
      <c r="P142" s="1">
        <v>0</v>
      </c>
    </row>
    <row r="143" spans="1:16" x14ac:dyDescent="0.35">
      <c r="A143" t="s">
        <v>588</v>
      </c>
      <c r="B143" t="s">
        <v>589</v>
      </c>
      <c r="C143" s="1">
        <v>0</v>
      </c>
      <c r="D143" s="1">
        <v>0</v>
      </c>
      <c r="E143" s="1">
        <v>0</v>
      </c>
      <c r="F143" s="1">
        <v>0</v>
      </c>
      <c r="G143" s="1">
        <v>0</v>
      </c>
      <c r="H143" s="1">
        <v>0</v>
      </c>
      <c r="I143" s="1">
        <v>0</v>
      </c>
      <c r="J143" s="1">
        <v>0</v>
      </c>
      <c r="K143" s="1">
        <v>0</v>
      </c>
      <c r="L143" s="1">
        <v>0</v>
      </c>
      <c r="M143" s="1">
        <v>0</v>
      </c>
      <c r="N143" s="1">
        <v>0</v>
      </c>
      <c r="O143" s="1">
        <v>0</v>
      </c>
      <c r="P143" s="1">
        <v>0</v>
      </c>
    </row>
    <row r="144" spans="1:16" x14ac:dyDescent="0.35">
      <c r="A144" t="s">
        <v>590</v>
      </c>
      <c r="B144" t="s">
        <v>591</v>
      </c>
      <c r="C144" s="1">
        <v>0</v>
      </c>
      <c r="D144" s="1">
        <v>0</v>
      </c>
      <c r="E144" s="1">
        <v>0</v>
      </c>
      <c r="F144" s="1">
        <v>0</v>
      </c>
      <c r="G144" s="1">
        <v>0</v>
      </c>
      <c r="H144" s="1">
        <v>0</v>
      </c>
      <c r="I144" s="1">
        <v>0</v>
      </c>
      <c r="J144" s="1">
        <v>0</v>
      </c>
      <c r="K144" s="1">
        <v>0</v>
      </c>
      <c r="L144" s="1">
        <v>0</v>
      </c>
      <c r="M144" s="1">
        <v>0</v>
      </c>
      <c r="N144" s="1">
        <v>0</v>
      </c>
      <c r="O144" s="1">
        <v>0</v>
      </c>
      <c r="P144" s="1">
        <v>0</v>
      </c>
    </row>
    <row r="145" spans="1:16" x14ac:dyDescent="0.35">
      <c r="A145" t="s">
        <v>592</v>
      </c>
      <c r="B145" t="s">
        <v>593</v>
      </c>
      <c r="C145" s="1">
        <v>0</v>
      </c>
      <c r="D145" s="1">
        <v>0</v>
      </c>
      <c r="E145" s="1">
        <v>0</v>
      </c>
      <c r="F145" s="1">
        <v>0</v>
      </c>
      <c r="G145" s="1">
        <v>0</v>
      </c>
      <c r="H145" s="1">
        <v>0</v>
      </c>
      <c r="I145" s="1">
        <v>0</v>
      </c>
      <c r="J145" s="1">
        <v>0</v>
      </c>
      <c r="K145" s="1">
        <v>0</v>
      </c>
      <c r="L145" s="1">
        <v>0</v>
      </c>
      <c r="M145" s="1">
        <v>0</v>
      </c>
      <c r="N145" s="1">
        <v>0</v>
      </c>
      <c r="O145" s="1">
        <v>0</v>
      </c>
      <c r="P145" s="1">
        <v>0</v>
      </c>
    </row>
    <row r="146" spans="1:16" x14ac:dyDescent="0.35">
      <c r="A146" t="s">
        <v>595</v>
      </c>
      <c r="B146" t="s">
        <v>596</v>
      </c>
      <c r="C146" s="1">
        <v>0</v>
      </c>
      <c r="D146" s="1">
        <v>0</v>
      </c>
      <c r="E146" s="1">
        <v>0</v>
      </c>
      <c r="F146" s="1">
        <v>0</v>
      </c>
      <c r="G146" s="1">
        <v>0</v>
      </c>
      <c r="H146" s="1">
        <v>0</v>
      </c>
      <c r="I146" s="1">
        <v>0</v>
      </c>
      <c r="J146" s="1">
        <v>0</v>
      </c>
      <c r="K146" s="1">
        <v>0</v>
      </c>
      <c r="L146" s="1">
        <v>0</v>
      </c>
      <c r="M146" s="1">
        <v>0</v>
      </c>
      <c r="N146" s="1">
        <v>0</v>
      </c>
      <c r="O146" s="1">
        <v>0</v>
      </c>
      <c r="P146" s="1">
        <v>0</v>
      </c>
    </row>
    <row r="147" spans="1:16" x14ac:dyDescent="0.35">
      <c r="A147" t="s">
        <v>597</v>
      </c>
      <c r="B147" t="s">
        <v>598</v>
      </c>
      <c r="C147" s="1">
        <v>0</v>
      </c>
      <c r="D147" s="1">
        <v>0</v>
      </c>
      <c r="E147" s="1">
        <v>0</v>
      </c>
      <c r="F147" s="1">
        <v>0</v>
      </c>
      <c r="G147" s="1">
        <v>0</v>
      </c>
      <c r="H147" s="1">
        <v>0</v>
      </c>
      <c r="I147" s="1">
        <v>0</v>
      </c>
      <c r="J147" s="1">
        <v>0</v>
      </c>
      <c r="K147" s="1">
        <v>0</v>
      </c>
      <c r="L147" s="1">
        <v>0</v>
      </c>
      <c r="M147" s="1">
        <v>0</v>
      </c>
      <c r="N147" s="1">
        <v>0</v>
      </c>
      <c r="O147" s="1">
        <v>0</v>
      </c>
      <c r="P147" s="1">
        <v>0</v>
      </c>
    </row>
    <row r="148" spans="1:16" x14ac:dyDescent="0.35">
      <c r="A148" t="s">
        <v>599</v>
      </c>
      <c r="B148" t="s">
        <v>600</v>
      </c>
      <c r="C148" s="1">
        <v>0</v>
      </c>
      <c r="D148" s="1">
        <v>0</v>
      </c>
      <c r="E148" s="1">
        <v>0</v>
      </c>
      <c r="F148" s="1">
        <v>0</v>
      </c>
      <c r="G148" s="1">
        <v>0</v>
      </c>
      <c r="H148" s="1">
        <v>0</v>
      </c>
      <c r="I148" s="1">
        <v>0</v>
      </c>
      <c r="J148" s="1">
        <v>0</v>
      </c>
      <c r="K148" s="1">
        <v>0</v>
      </c>
      <c r="L148" s="1">
        <v>0</v>
      </c>
      <c r="M148" s="1">
        <v>0</v>
      </c>
      <c r="N148" s="1">
        <v>0</v>
      </c>
      <c r="O148" s="1">
        <v>0</v>
      </c>
      <c r="P148" s="1">
        <v>0</v>
      </c>
    </row>
    <row r="149" spans="1:16" x14ac:dyDescent="0.35">
      <c r="A149" t="s">
        <v>601</v>
      </c>
      <c r="B149" t="s">
        <v>602</v>
      </c>
      <c r="C149" s="1">
        <v>0</v>
      </c>
      <c r="D149" s="1">
        <v>0</v>
      </c>
      <c r="E149" s="1">
        <v>0</v>
      </c>
      <c r="F149" s="1">
        <v>0</v>
      </c>
      <c r="G149" s="1">
        <v>0</v>
      </c>
      <c r="H149" s="1">
        <v>0</v>
      </c>
      <c r="I149" s="1">
        <v>0</v>
      </c>
      <c r="J149" s="1">
        <v>0</v>
      </c>
      <c r="K149" s="1">
        <v>0</v>
      </c>
      <c r="L149" s="1">
        <v>0</v>
      </c>
      <c r="M149" s="1">
        <v>0</v>
      </c>
      <c r="N149" s="1">
        <v>0</v>
      </c>
      <c r="O149" s="1">
        <v>0</v>
      </c>
      <c r="P149" s="1">
        <v>0</v>
      </c>
    </row>
    <row r="150" spans="1:16" x14ac:dyDescent="0.35">
      <c r="A150" t="s">
        <v>603</v>
      </c>
      <c r="B150" t="s">
        <v>604</v>
      </c>
      <c r="C150" s="1">
        <v>0</v>
      </c>
      <c r="D150" s="1">
        <v>0</v>
      </c>
      <c r="E150" s="1">
        <v>0</v>
      </c>
      <c r="F150" s="1">
        <v>0</v>
      </c>
      <c r="G150" s="1">
        <v>0</v>
      </c>
      <c r="H150" s="1">
        <v>0</v>
      </c>
      <c r="I150" s="1">
        <v>0</v>
      </c>
      <c r="J150" s="1">
        <v>0</v>
      </c>
      <c r="K150" s="1">
        <v>0</v>
      </c>
      <c r="L150" s="1">
        <v>0</v>
      </c>
      <c r="M150" s="1">
        <v>0</v>
      </c>
      <c r="N150" s="1">
        <v>0</v>
      </c>
      <c r="O150" s="1">
        <v>0</v>
      </c>
      <c r="P150" s="1">
        <v>0</v>
      </c>
    </row>
    <row r="151" spans="1:16" x14ac:dyDescent="0.35">
      <c r="A151" t="s">
        <v>605</v>
      </c>
      <c r="B151" t="s">
        <v>606</v>
      </c>
      <c r="C151" s="1">
        <v>0</v>
      </c>
      <c r="D151" s="1">
        <v>0</v>
      </c>
      <c r="E151" s="1">
        <v>0</v>
      </c>
      <c r="F151" s="1">
        <v>0</v>
      </c>
      <c r="G151" s="1">
        <v>0</v>
      </c>
      <c r="H151" s="1">
        <v>0</v>
      </c>
      <c r="I151" s="1">
        <v>0</v>
      </c>
      <c r="J151" s="1">
        <v>0</v>
      </c>
      <c r="K151" s="1">
        <v>0</v>
      </c>
      <c r="L151" s="1">
        <v>0</v>
      </c>
      <c r="M151" s="1">
        <v>0</v>
      </c>
      <c r="N151" s="1">
        <v>0</v>
      </c>
      <c r="O151" s="1">
        <v>0</v>
      </c>
      <c r="P151" s="1">
        <v>0</v>
      </c>
    </row>
    <row r="152" spans="1:16" x14ac:dyDescent="0.35">
      <c r="A152" t="s">
        <v>607</v>
      </c>
      <c r="B152" t="s">
        <v>608</v>
      </c>
      <c r="C152" s="1">
        <v>0</v>
      </c>
      <c r="D152" s="1">
        <v>0</v>
      </c>
      <c r="E152" s="1">
        <v>0</v>
      </c>
      <c r="F152" s="1">
        <v>0</v>
      </c>
      <c r="G152" s="1">
        <v>0</v>
      </c>
      <c r="H152" s="1">
        <v>0</v>
      </c>
      <c r="I152" s="1">
        <v>0</v>
      </c>
      <c r="J152" s="1">
        <v>0</v>
      </c>
      <c r="K152" s="1">
        <v>0</v>
      </c>
      <c r="L152" s="1">
        <v>0</v>
      </c>
      <c r="M152" s="1">
        <v>0</v>
      </c>
      <c r="N152" s="1">
        <v>0</v>
      </c>
      <c r="O152" s="1">
        <v>0</v>
      </c>
      <c r="P152" s="1">
        <v>0</v>
      </c>
    </row>
    <row r="153" spans="1:16" x14ac:dyDescent="0.35">
      <c r="A153" t="s">
        <v>610</v>
      </c>
      <c r="B153" t="s">
        <v>611</v>
      </c>
      <c r="C153" s="1">
        <v>0</v>
      </c>
      <c r="D153" s="1">
        <v>0</v>
      </c>
      <c r="E153" s="1">
        <v>0</v>
      </c>
      <c r="F153" s="1">
        <v>0</v>
      </c>
      <c r="G153" s="1">
        <v>0</v>
      </c>
      <c r="H153" s="1">
        <v>0</v>
      </c>
      <c r="I153" s="1">
        <v>0</v>
      </c>
      <c r="J153" s="1">
        <v>0</v>
      </c>
      <c r="K153" s="1">
        <v>0</v>
      </c>
      <c r="L153" s="1">
        <v>0</v>
      </c>
      <c r="M153" s="1">
        <v>0</v>
      </c>
      <c r="N153" s="1">
        <v>0</v>
      </c>
      <c r="O153" s="1">
        <v>0</v>
      </c>
      <c r="P153" s="1">
        <v>0</v>
      </c>
    </row>
    <row r="154" spans="1:16" x14ac:dyDescent="0.35">
      <c r="A154" t="s">
        <v>612</v>
      </c>
      <c r="B154" t="s">
        <v>613</v>
      </c>
      <c r="C154" s="1">
        <v>0</v>
      </c>
      <c r="D154" s="1">
        <v>0</v>
      </c>
      <c r="E154" s="1">
        <v>0</v>
      </c>
      <c r="F154" s="1">
        <v>0</v>
      </c>
      <c r="G154" s="1">
        <v>0</v>
      </c>
      <c r="H154" s="1">
        <v>0</v>
      </c>
      <c r="I154" s="1">
        <v>0</v>
      </c>
      <c r="J154" s="1">
        <v>0</v>
      </c>
      <c r="K154" s="1">
        <v>0</v>
      </c>
      <c r="L154" s="1">
        <v>0</v>
      </c>
      <c r="M154" s="1">
        <v>0</v>
      </c>
      <c r="N154" s="1">
        <v>0</v>
      </c>
      <c r="O154" s="1">
        <v>0</v>
      </c>
      <c r="P154" s="1">
        <v>0</v>
      </c>
    </row>
    <row r="155" spans="1:16" x14ac:dyDescent="0.35">
      <c r="A155" t="s">
        <v>615</v>
      </c>
      <c r="B155" t="s">
        <v>616</v>
      </c>
      <c r="C155" s="1410">
        <v>0</v>
      </c>
      <c r="D155" s="1410">
        <v>0</v>
      </c>
      <c r="E155" s="1410">
        <v>0</v>
      </c>
      <c r="F155" s="1410">
        <v>0</v>
      </c>
      <c r="G155" s="1410">
        <v>0</v>
      </c>
      <c r="H155" s="1410">
        <v>0</v>
      </c>
      <c r="I155" s="1">
        <v>0</v>
      </c>
      <c r="J155" s="1">
        <v>0</v>
      </c>
      <c r="K155" s="1410">
        <v>0</v>
      </c>
      <c r="L155" s="1410">
        <v>0</v>
      </c>
      <c r="M155" s="1410">
        <v>0</v>
      </c>
      <c r="N155" s="1410">
        <v>0</v>
      </c>
      <c r="O155" s="1410">
        <v>0</v>
      </c>
      <c r="P155" s="1410">
        <v>0</v>
      </c>
    </row>
    <row r="156" spans="1:16" x14ac:dyDescent="0.35">
      <c r="A156" t="s">
        <v>617</v>
      </c>
      <c r="B156" t="s">
        <v>618</v>
      </c>
      <c r="C156" s="1410">
        <v>0</v>
      </c>
      <c r="D156" s="1410">
        <v>0</v>
      </c>
      <c r="E156" s="1410">
        <v>0</v>
      </c>
      <c r="F156" s="1410">
        <v>0</v>
      </c>
      <c r="G156" s="1410">
        <v>0</v>
      </c>
      <c r="H156" s="1410">
        <v>0</v>
      </c>
      <c r="I156" s="1">
        <v>0</v>
      </c>
      <c r="J156" s="1">
        <v>0</v>
      </c>
      <c r="K156" s="1410">
        <v>0</v>
      </c>
      <c r="L156" s="1410">
        <v>0</v>
      </c>
      <c r="M156" s="1410">
        <v>0</v>
      </c>
      <c r="N156" s="1410">
        <v>0</v>
      </c>
      <c r="O156" s="1410">
        <v>0</v>
      </c>
      <c r="P156" s="1410">
        <v>0</v>
      </c>
    </row>
    <row r="157" spans="1:16" x14ac:dyDescent="0.35">
      <c r="A157" t="s">
        <v>619</v>
      </c>
      <c r="B157" t="s">
        <v>620</v>
      </c>
      <c r="C157" s="1410">
        <v>0</v>
      </c>
      <c r="D157" s="1410">
        <v>0</v>
      </c>
      <c r="E157" s="1410">
        <v>0</v>
      </c>
      <c r="F157" s="1410">
        <v>0</v>
      </c>
      <c r="G157" s="1410">
        <v>0</v>
      </c>
      <c r="H157" s="1410">
        <v>0</v>
      </c>
      <c r="I157" s="1">
        <v>0</v>
      </c>
      <c r="J157" s="1">
        <v>0</v>
      </c>
      <c r="K157" s="1410">
        <v>0</v>
      </c>
      <c r="L157" s="1410">
        <v>0</v>
      </c>
      <c r="M157" s="1410">
        <v>0</v>
      </c>
      <c r="N157" s="1410">
        <v>0</v>
      </c>
      <c r="O157" s="1410">
        <v>0</v>
      </c>
      <c r="P157" s="1410">
        <v>0</v>
      </c>
    </row>
    <row r="158" spans="1:16" x14ac:dyDescent="0.35">
      <c r="A158" t="s">
        <v>621</v>
      </c>
      <c r="B158" t="s">
        <v>622</v>
      </c>
      <c r="C158" s="1410">
        <v>0</v>
      </c>
      <c r="D158" s="1410">
        <v>0</v>
      </c>
      <c r="E158" s="1410">
        <v>0</v>
      </c>
      <c r="F158" s="1410">
        <v>0</v>
      </c>
      <c r="G158" s="1410">
        <v>0</v>
      </c>
      <c r="H158" s="1410">
        <v>0</v>
      </c>
      <c r="I158" s="1">
        <v>0</v>
      </c>
      <c r="J158" s="1">
        <v>0</v>
      </c>
      <c r="K158" s="1410">
        <v>0</v>
      </c>
      <c r="L158" s="1410">
        <v>0</v>
      </c>
      <c r="M158" s="1410">
        <v>0</v>
      </c>
      <c r="N158" s="1410">
        <v>0</v>
      </c>
      <c r="O158" s="1410">
        <v>0</v>
      </c>
      <c r="P158" s="1410">
        <v>0</v>
      </c>
    </row>
  </sheetData>
  <pageMargins left="0.75" right="0.75" top="1" bottom="1" header="0.5" footer="0.5"/>
  <headerFooter alignWithMargins="0">
    <oddHeader>&amp;A</oddHeader>
    <oddFooter>Page &amp;P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0">
    <pageSetUpPr fitToPage="1"/>
  </sheetPr>
  <dimension ref="A1:X171"/>
  <sheetViews>
    <sheetView showGridLines="0" zoomScaleNormal="100" workbookViewId="0">
      <pane xSplit="2" ySplit="5" topLeftCell="C148" activePane="bottomRight" state="frozen"/>
      <selection activeCell="K155" sqref="K155"/>
      <selection pane="topRight" activeCell="K155" sqref="K155"/>
      <selection pane="bottomLeft" activeCell="K155" sqref="K155"/>
      <selection pane="bottomRight" activeCell="C7" sqref="C7:P159"/>
    </sheetView>
  </sheetViews>
  <sheetFormatPr defaultColWidth="9.15234375" defaultRowHeight="11.15" x14ac:dyDescent="0.35"/>
  <cols>
    <col min="1" max="1" width="45.3046875" style="984" customWidth="1"/>
    <col min="2" max="2" width="9.15234375" style="1009" customWidth="1"/>
    <col min="3" max="8" width="8" style="984" customWidth="1"/>
    <col min="9" max="10" width="12" style="984" customWidth="1"/>
    <col min="11" max="16" width="8" style="984" customWidth="1"/>
    <col min="17" max="17" width="5.53515625" style="938" hidden="1" customWidth="1"/>
    <col min="18" max="18" width="7.84375" style="938" customWidth="1"/>
    <col min="19" max="20" width="7.84375" style="984" customWidth="1"/>
    <col min="21" max="21" width="5.69140625" style="984" customWidth="1"/>
    <col min="22" max="25" width="9.3046875" style="984" customWidth="1"/>
    <col min="26" max="16384" width="9.15234375" style="984"/>
  </cols>
  <sheetData>
    <row r="1" spans="1:20" s="937" customFormat="1" ht="87" customHeight="1" x14ac:dyDescent="0.35">
      <c r="A1" s="2832" t="str">
        <f>'t1'!A1</f>
        <v>SERVIZIO SANITARIO NAZIONALE - anno 2020</v>
      </c>
      <c r="B1" s="2832"/>
      <c r="C1" s="2832"/>
      <c r="D1" s="2832"/>
      <c r="E1" s="2832"/>
      <c r="F1" s="2832"/>
      <c r="G1" s="2832"/>
      <c r="H1" s="2832"/>
      <c r="I1" s="2832"/>
      <c r="J1" s="2832"/>
      <c r="K1" s="2832"/>
      <c r="L1" s="2832"/>
      <c r="M1" s="973"/>
      <c r="N1" s="974"/>
      <c r="O1" s="973"/>
      <c r="P1" s="974"/>
      <c r="Q1" s="938"/>
      <c r="R1" s="938"/>
      <c r="S1" s="938"/>
    </row>
    <row r="2" spans="1:20" s="937" customFormat="1" ht="30" customHeight="1" thickBot="1" x14ac:dyDescent="0.4">
      <c r="A2" s="933"/>
      <c r="B2" s="966"/>
      <c r="C2" s="973"/>
      <c r="D2" s="973"/>
      <c r="E2" s="973"/>
      <c r="F2" s="973"/>
      <c r="G2" s="973"/>
      <c r="H2" s="2833"/>
      <c r="I2" s="2833"/>
      <c r="J2" s="2833"/>
      <c r="K2" s="2833"/>
      <c r="L2" s="2833"/>
      <c r="M2" s="2833"/>
      <c r="N2" s="2833"/>
      <c r="O2" s="2833"/>
      <c r="P2" s="2833"/>
      <c r="Q2" s="938"/>
      <c r="R2" s="938"/>
      <c r="S2" s="938"/>
    </row>
    <row r="3" spans="1:20" ht="14.25" customHeight="1" thickBot="1" x14ac:dyDescent="0.4">
      <c r="A3" s="976"/>
      <c r="B3" s="977"/>
      <c r="C3" s="978" t="s">
        <v>2868</v>
      </c>
      <c r="D3" s="979"/>
      <c r="E3" s="979"/>
      <c r="F3" s="980"/>
      <c r="G3" s="979"/>
      <c r="H3" s="980"/>
      <c r="I3" s="979"/>
      <c r="J3" s="980"/>
      <c r="K3" s="981" t="s">
        <v>2869</v>
      </c>
      <c r="L3" s="982"/>
      <c r="M3" s="982"/>
      <c r="N3" s="983"/>
      <c r="O3" s="982"/>
      <c r="P3" s="983"/>
      <c r="S3" s="938"/>
      <c r="T3" s="938"/>
    </row>
    <row r="4" spans="1:20" ht="20.25" customHeight="1" thickTop="1" x14ac:dyDescent="0.35">
      <c r="A4" s="985" t="s">
        <v>2870</v>
      </c>
      <c r="B4" s="986" t="s">
        <v>279</v>
      </c>
      <c r="C4" s="987" t="s">
        <v>2871</v>
      </c>
      <c r="D4" s="988"/>
      <c r="E4" s="989" t="s">
        <v>2872</v>
      </c>
      <c r="F4" s="988"/>
      <c r="G4" s="989" t="s">
        <v>2873</v>
      </c>
      <c r="H4" s="990"/>
      <c r="I4" s="989" t="s">
        <v>2874</v>
      </c>
      <c r="J4" s="988"/>
      <c r="K4" s="987" t="s">
        <v>2871</v>
      </c>
      <c r="L4" s="991"/>
      <c r="M4" s="992" t="s">
        <v>2872</v>
      </c>
      <c r="N4" s="991"/>
      <c r="O4" s="992" t="s">
        <v>2873</v>
      </c>
      <c r="P4" s="991"/>
      <c r="S4" s="938"/>
      <c r="T4" s="938"/>
    </row>
    <row r="5" spans="1:20" ht="11.6" thickBot="1" x14ac:dyDescent="0.4">
      <c r="A5" s="1502" t="s">
        <v>2875</v>
      </c>
      <c r="B5" s="994"/>
      <c r="C5" s="995" t="s">
        <v>284</v>
      </c>
      <c r="D5" s="996" t="s">
        <v>285</v>
      </c>
      <c r="E5" s="997" t="s">
        <v>284</v>
      </c>
      <c r="F5" s="996" t="s">
        <v>285</v>
      </c>
      <c r="G5" s="997" t="s">
        <v>284</v>
      </c>
      <c r="H5" s="996" t="s">
        <v>285</v>
      </c>
      <c r="I5" s="997" t="s">
        <v>284</v>
      </c>
      <c r="J5" s="996" t="s">
        <v>285</v>
      </c>
      <c r="K5" s="998" t="s">
        <v>284</v>
      </c>
      <c r="L5" s="999" t="s">
        <v>285</v>
      </c>
      <c r="M5" s="1000" t="s">
        <v>284</v>
      </c>
      <c r="N5" s="999" t="s">
        <v>285</v>
      </c>
      <c r="O5" s="1000" t="s">
        <v>284</v>
      </c>
      <c r="P5" s="999" t="s">
        <v>285</v>
      </c>
      <c r="S5" s="938"/>
      <c r="T5" s="938"/>
    </row>
    <row r="6" spans="1:20" ht="12" hidden="1" thickTop="1" thickBot="1" x14ac:dyDescent="0.4">
      <c r="A6" s="993"/>
      <c r="B6" s="994"/>
      <c r="C6" s="995">
        <v>0</v>
      </c>
      <c r="D6" s="1293">
        <v>0</v>
      </c>
      <c r="E6" s="1293">
        <v>0</v>
      </c>
      <c r="F6" s="1293">
        <v>0</v>
      </c>
      <c r="G6" s="1293">
        <v>0</v>
      </c>
      <c r="H6" s="1293">
        <v>0</v>
      </c>
      <c r="I6" s="1293">
        <v>0</v>
      </c>
      <c r="J6" s="1293">
        <v>0</v>
      </c>
      <c r="K6" s="998">
        <v>0</v>
      </c>
      <c r="L6" s="1294">
        <v>0</v>
      </c>
      <c r="M6" s="1294">
        <v>0</v>
      </c>
      <c r="N6" s="1294">
        <v>0</v>
      </c>
      <c r="O6" s="1294">
        <v>0</v>
      </c>
      <c r="P6" s="999">
        <v>0</v>
      </c>
      <c r="S6" s="938"/>
      <c r="T6" s="938"/>
    </row>
    <row r="7" spans="1:20" ht="12.75" customHeight="1" thickTop="1" thickBot="1" x14ac:dyDescent="0.4">
      <c r="A7" s="1001" t="str">
        <f>'t1'!A7</f>
        <v>Direttore generale</v>
      </c>
      <c r="B7" s="1027" t="str">
        <f>'t1'!B7</f>
        <v>0D0097</v>
      </c>
      <c r="C7" s="1011">
        <v>0</v>
      </c>
      <c r="D7" s="1012">
        <v>0</v>
      </c>
      <c r="E7" s="1011">
        <v>0</v>
      </c>
      <c r="F7" s="1012">
        <v>0</v>
      </c>
      <c r="G7" s="1011">
        <v>0</v>
      </c>
      <c r="H7" s="1012">
        <v>0</v>
      </c>
      <c r="I7" s="1011">
        <v>0</v>
      </c>
      <c r="J7" s="1683">
        <v>0</v>
      </c>
      <c r="K7" s="1011">
        <v>0</v>
      </c>
      <c r="L7" s="1012">
        <v>0</v>
      </c>
      <c r="M7" s="1011">
        <v>0</v>
      </c>
      <c r="N7" s="1012">
        <v>0</v>
      </c>
      <c r="O7" s="1011">
        <v>0</v>
      </c>
      <c r="P7" s="1013">
        <v>0</v>
      </c>
      <c r="Q7" s="938">
        <f>'t1'!M7</f>
        <v>1</v>
      </c>
      <c r="S7" s="938"/>
      <c r="T7" s="938"/>
    </row>
    <row r="8" spans="1:20" ht="12.75" customHeight="1" thickBot="1" x14ac:dyDescent="0.4">
      <c r="A8" s="1001" t="str">
        <f>'t1'!A8</f>
        <v>Direttore sanitario</v>
      </c>
      <c r="B8" s="1027" t="str">
        <f>'t1'!B8</f>
        <v>0D0482</v>
      </c>
      <c r="C8" s="1011">
        <v>0</v>
      </c>
      <c r="D8" s="1012">
        <v>0</v>
      </c>
      <c r="E8" s="1011">
        <v>0</v>
      </c>
      <c r="F8" s="1012">
        <v>0</v>
      </c>
      <c r="G8" s="1011">
        <v>0</v>
      </c>
      <c r="H8" s="1012">
        <v>0</v>
      </c>
      <c r="I8" s="1011">
        <v>0</v>
      </c>
      <c r="J8" s="1683">
        <v>0</v>
      </c>
      <c r="K8" s="1011">
        <v>0</v>
      </c>
      <c r="L8" s="1012">
        <v>0</v>
      </c>
      <c r="M8" s="1011">
        <v>0</v>
      </c>
      <c r="N8" s="1012">
        <v>0</v>
      </c>
      <c r="O8" s="1011">
        <v>0</v>
      </c>
      <c r="P8" s="1013">
        <v>0</v>
      </c>
      <c r="Q8" s="938">
        <f>'t1'!M8</f>
        <v>1</v>
      </c>
      <c r="S8" s="938"/>
      <c r="T8" s="938"/>
    </row>
    <row r="9" spans="1:20" ht="12.75" customHeight="1" thickBot="1" x14ac:dyDescent="0.4">
      <c r="A9" s="1001" t="str">
        <f>'t1'!A9</f>
        <v>Direttore amministrativo</v>
      </c>
      <c r="B9" s="1027" t="str">
        <f>'t1'!B9</f>
        <v>0D0163</v>
      </c>
      <c r="C9" s="1011">
        <v>0</v>
      </c>
      <c r="D9" s="1012">
        <v>0</v>
      </c>
      <c r="E9" s="1011">
        <v>0</v>
      </c>
      <c r="F9" s="1012">
        <v>0</v>
      </c>
      <c r="G9" s="1011">
        <v>0</v>
      </c>
      <c r="H9" s="1012">
        <v>0</v>
      </c>
      <c r="I9" s="1011">
        <v>0</v>
      </c>
      <c r="J9" s="1683">
        <v>0</v>
      </c>
      <c r="K9" s="1011">
        <v>0</v>
      </c>
      <c r="L9" s="1012">
        <v>0</v>
      </c>
      <c r="M9" s="1011">
        <v>0</v>
      </c>
      <c r="N9" s="1012">
        <v>0</v>
      </c>
      <c r="O9" s="1011">
        <v>0</v>
      </c>
      <c r="P9" s="1013">
        <v>0</v>
      </c>
      <c r="Q9" s="938">
        <f>'t1'!M9</f>
        <v>1</v>
      </c>
      <c r="S9" s="938"/>
      <c r="T9" s="938"/>
    </row>
    <row r="10" spans="1:20" ht="12.75" customHeight="1" thickBot="1" x14ac:dyDescent="0.4">
      <c r="A10" s="1001" t="str">
        <f>'t1'!A10</f>
        <v>Direttore dei servizi sociali</v>
      </c>
      <c r="B10" s="1027" t="str">
        <f>'t1'!B10</f>
        <v>0D0484</v>
      </c>
      <c r="C10" s="1011">
        <v>0</v>
      </c>
      <c r="D10" s="1012">
        <v>0</v>
      </c>
      <c r="E10" s="1011">
        <v>0</v>
      </c>
      <c r="F10" s="1012">
        <v>0</v>
      </c>
      <c r="G10" s="1011">
        <v>0</v>
      </c>
      <c r="H10" s="1012">
        <v>0</v>
      </c>
      <c r="I10" s="1011">
        <v>0</v>
      </c>
      <c r="J10" s="1683">
        <v>0</v>
      </c>
      <c r="K10" s="1011">
        <v>0</v>
      </c>
      <c r="L10" s="1012">
        <v>0</v>
      </c>
      <c r="M10" s="1011">
        <v>0</v>
      </c>
      <c r="N10" s="1012">
        <v>0</v>
      </c>
      <c r="O10" s="1011">
        <v>0</v>
      </c>
      <c r="P10" s="1013">
        <v>0</v>
      </c>
      <c r="Q10" s="938">
        <f>'t1'!M10</f>
        <v>0</v>
      </c>
      <c r="S10" s="938"/>
      <c r="T10" s="938"/>
    </row>
    <row r="11" spans="1:20" ht="12.75" customHeight="1" thickBot="1" x14ac:dyDescent="0.4">
      <c r="A11" s="1001" t="str">
        <f>'t1'!A11</f>
        <v>Dir. Medico con inc. Struttura complessa (rapp. Esclusivo)</v>
      </c>
      <c r="B11" s="1027" t="str">
        <f>'t1'!B11</f>
        <v>SD0E33</v>
      </c>
      <c r="C11" s="1011">
        <v>0</v>
      </c>
      <c r="D11" s="1012">
        <v>0</v>
      </c>
      <c r="E11" s="1011">
        <v>0</v>
      </c>
      <c r="F11" s="1012">
        <v>0</v>
      </c>
      <c r="G11" s="1011">
        <v>0</v>
      </c>
      <c r="H11" s="1012">
        <v>0</v>
      </c>
      <c r="I11" s="1011">
        <v>0</v>
      </c>
      <c r="J11" s="1683">
        <v>0</v>
      </c>
      <c r="K11" s="1011">
        <v>0</v>
      </c>
      <c r="L11" s="1012">
        <v>0</v>
      </c>
      <c r="M11" s="1011">
        <v>0</v>
      </c>
      <c r="N11" s="1012">
        <v>0</v>
      </c>
      <c r="O11" s="1011">
        <v>7</v>
      </c>
      <c r="P11" s="1013">
        <v>1</v>
      </c>
      <c r="Q11" s="938">
        <f>'t1'!M11</f>
        <v>1</v>
      </c>
      <c r="S11" s="938"/>
      <c r="T11" s="938"/>
    </row>
    <row r="12" spans="1:20" ht="12.75" customHeight="1" thickBot="1" x14ac:dyDescent="0.4">
      <c r="A12" s="1001" t="str">
        <f>'t1'!A12</f>
        <v>Dir. Medico con inc. di struttura complessa (rapp. Non escl.</v>
      </c>
      <c r="B12" s="1027" t="str">
        <f>'t1'!B12</f>
        <v>SD0N33</v>
      </c>
      <c r="C12" s="1011">
        <v>0</v>
      </c>
      <c r="D12" s="1012">
        <v>0</v>
      </c>
      <c r="E12" s="1011">
        <v>0</v>
      </c>
      <c r="F12" s="1012">
        <v>0</v>
      </c>
      <c r="G12" s="1011">
        <v>0</v>
      </c>
      <c r="H12" s="1012">
        <v>0</v>
      </c>
      <c r="I12" s="1011">
        <v>0</v>
      </c>
      <c r="J12" s="1683">
        <v>0</v>
      </c>
      <c r="K12" s="1011">
        <v>0</v>
      </c>
      <c r="L12" s="1012">
        <v>0</v>
      </c>
      <c r="M12" s="1011">
        <v>0</v>
      </c>
      <c r="N12" s="1012">
        <v>0</v>
      </c>
      <c r="O12" s="1011">
        <v>0</v>
      </c>
      <c r="P12" s="1013">
        <v>0</v>
      </c>
      <c r="Q12" s="938">
        <f>'t1'!M12</f>
        <v>1</v>
      </c>
      <c r="S12" s="938"/>
      <c r="T12" s="938"/>
    </row>
    <row r="13" spans="1:20" ht="12.75" customHeight="1" thickBot="1" x14ac:dyDescent="0.4">
      <c r="A13" s="1001" t="str">
        <f>'t1'!A13</f>
        <v>Dir. Medico con incarico di struttura semplice (rapp. Esclus</v>
      </c>
      <c r="B13" s="1027" t="str">
        <f>'t1'!B13</f>
        <v>SD0E34</v>
      </c>
      <c r="C13" s="1011">
        <v>0</v>
      </c>
      <c r="D13" s="1012">
        <v>0</v>
      </c>
      <c r="E13" s="1011">
        <v>0</v>
      </c>
      <c r="F13" s="1012">
        <v>0</v>
      </c>
      <c r="G13" s="1011">
        <v>0</v>
      </c>
      <c r="H13" s="1012">
        <v>0</v>
      </c>
      <c r="I13" s="1011">
        <v>0</v>
      </c>
      <c r="J13" s="1683">
        <v>0</v>
      </c>
      <c r="K13" s="1011">
        <v>0</v>
      </c>
      <c r="L13" s="1012">
        <v>0</v>
      </c>
      <c r="M13" s="1011">
        <v>0</v>
      </c>
      <c r="N13" s="1012">
        <v>0</v>
      </c>
      <c r="O13" s="1011">
        <v>0</v>
      </c>
      <c r="P13" s="1013">
        <v>0</v>
      </c>
      <c r="Q13" s="938">
        <f>'t1'!M13</f>
        <v>1</v>
      </c>
      <c r="S13" s="938"/>
      <c r="T13" s="938"/>
    </row>
    <row r="14" spans="1:20" ht="12.75" customHeight="1" thickBot="1" x14ac:dyDescent="0.4">
      <c r="A14" s="1001" t="str">
        <f>'t1'!A14</f>
        <v>Dir. Medico con incarico struttura semplice (rapp. Non escl.</v>
      </c>
      <c r="B14" s="1027" t="str">
        <f>'t1'!B14</f>
        <v>SD0N34</v>
      </c>
      <c r="C14" s="1011">
        <v>0</v>
      </c>
      <c r="D14" s="1012">
        <v>0</v>
      </c>
      <c r="E14" s="1011">
        <v>0</v>
      </c>
      <c r="F14" s="1012">
        <v>0</v>
      </c>
      <c r="G14" s="1011">
        <v>0</v>
      </c>
      <c r="H14" s="1012">
        <v>0</v>
      </c>
      <c r="I14" s="1011">
        <v>0</v>
      </c>
      <c r="J14" s="1683">
        <v>0</v>
      </c>
      <c r="K14" s="1011">
        <v>0</v>
      </c>
      <c r="L14" s="1012">
        <v>0</v>
      </c>
      <c r="M14" s="1011">
        <v>0</v>
      </c>
      <c r="N14" s="1012">
        <v>0</v>
      </c>
      <c r="O14" s="1011">
        <v>0</v>
      </c>
      <c r="P14" s="1013">
        <v>0</v>
      </c>
      <c r="Q14" s="938">
        <f>'t1'!M14</f>
        <v>1</v>
      </c>
      <c r="S14" s="938"/>
      <c r="T14" s="938"/>
    </row>
    <row r="15" spans="1:20" ht="12.75" customHeight="1" thickBot="1" x14ac:dyDescent="0.4">
      <c r="A15" s="1001" t="str">
        <f>'t1'!A15</f>
        <v>Dirigenti medici con altri incar. Prof.li (rapp. Esclusivo)</v>
      </c>
      <c r="B15" s="1027" t="str">
        <f>'t1'!B15</f>
        <v>SD0035</v>
      </c>
      <c r="C15" s="1011">
        <v>0</v>
      </c>
      <c r="D15" s="1012">
        <v>0</v>
      </c>
      <c r="E15" s="1011">
        <v>0</v>
      </c>
      <c r="F15" s="1012">
        <v>0</v>
      </c>
      <c r="G15" s="1011">
        <v>0</v>
      </c>
      <c r="H15" s="1012">
        <v>0</v>
      </c>
      <c r="I15" s="1011">
        <v>1</v>
      </c>
      <c r="J15" s="1683">
        <v>4</v>
      </c>
      <c r="K15" s="1011">
        <v>0</v>
      </c>
      <c r="L15" s="1012">
        <v>0</v>
      </c>
      <c r="M15" s="1011">
        <v>0</v>
      </c>
      <c r="N15" s="1012">
        <v>0</v>
      </c>
      <c r="O15" s="1011">
        <v>1</v>
      </c>
      <c r="P15" s="1013">
        <v>1</v>
      </c>
      <c r="Q15" s="938">
        <f>'t1'!M15</f>
        <v>1</v>
      </c>
      <c r="S15" s="938"/>
      <c r="T15" s="938"/>
    </row>
    <row r="16" spans="1:20" ht="12.75" customHeight="1" thickBot="1" x14ac:dyDescent="0.4">
      <c r="A16" s="1001" t="str">
        <f>'t1'!A16</f>
        <v>Dirigenti medici con altri incar. Prof.li (rapp. Non escl.)</v>
      </c>
      <c r="B16" s="1027" t="str">
        <f>'t1'!B16</f>
        <v>SD0036</v>
      </c>
      <c r="C16" s="1011">
        <v>0</v>
      </c>
      <c r="D16" s="1012">
        <v>0</v>
      </c>
      <c r="E16" s="1011">
        <v>0</v>
      </c>
      <c r="F16" s="1012">
        <v>0</v>
      </c>
      <c r="G16" s="1011">
        <v>0</v>
      </c>
      <c r="H16" s="1012">
        <v>0</v>
      </c>
      <c r="I16" s="1011">
        <v>0</v>
      </c>
      <c r="J16" s="1683">
        <v>0</v>
      </c>
      <c r="K16" s="1011">
        <v>0</v>
      </c>
      <c r="L16" s="1012">
        <v>0</v>
      </c>
      <c r="M16" s="1011">
        <v>0</v>
      </c>
      <c r="N16" s="1012">
        <v>0</v>
      </c>
      <c r="O16" s="1011">
        <v>0</v>
      </c>
      <c r="P16" s="1013">
        <v>0</v>
      </c>
      <c r="Q16" s="938">
        <f>'t1'!M16</f>
        <v>1</v>
      </c>
      <c r="S16" s="938"/>
      <c r="T16" s="938"/>
    </row>
    <row r="17" spans="1:20" ht="12.75" customHeight="1" thickBot="1" x14ac:dyDescent="0.4">
      <c r="A17" s="1001" t="str">
        <f>'t1'!A17</f>
        <v>Dir. Medici a t.  Determinato(art. 15-septies d.lgs. 502/92)</v>
      </c>
      <c r="B17" s="1027" t="str">
        <f>'t1'!B17</f>
        <v>SD0597</v>
      </c>
      <c r="C17" s="1011">
        <v>0</v>
      </c>
      <c r="D17" s="1012">
        <v>0</v>
      </c>
      <c r="E17" s="1011">
        <v>0</v>
      </c>
      <c r="F17" s="1012">
        <v>0</v>
      </c>
      <c r="G17" s="1011">
        <v>0</v>
      </c>
      <c r="H17" s="1012">
        <v>0</v>
      </c>
      <c r="I17" s="1011">
        <v>0</v>
      </c>
      <c r="J17" s="1683">
        <v>0</v>
      </c>
      <c r="K17" s="1011">
        <v>0</v>
      </c>
      <c r="L17" s="1012">
        <v>0</v>
      </c>
      <c r="M17" s="1011">
        <v>0</v>
      </c>
      <c r="N17" s="1012">
        <v>0</v>
      </c>
      <c r="O17" s="1011">
        <v>0</v>
      </c>
      <c r="P17" s="1013">
        <v>0</v>
      </c>
      <c r="Q17" s="938">
        <f>'t1'!M17</f>
        <v>0</v>
      </c>
      <c r="S17" s="938"/>
      <c r="T17" s="938"/>
    </row>
    <row r="18" spans="1:20" ht="12.75" customHeight="1" thickBot="1" x14ac:dyDescent="0.4">
      <c r="A18" s="1001" t="str">
        <f>'t1'!A18</f>
        <v>Veterinari con inc. di struttura complessa (rapp.esclusivo)</v>
      </c>
      <c r="B18" s="1027" t="str">
        <f>'t1'!B18</f>
        <v>SD0E74</v>
      </c>
      <c r="C18" s="1011">
        <v>0</v>
      </c>
      <c r="D18" s="1012">
        <v>0</v>
      </c>
      <c r="E18" s="1011">
        <v>0</v>
      </c>
      <c r="F18" s="1012">
        <v>0</v>
      </c>
      <c r="G18" s="1011">
        <v>0</v>
      </c>
      <c r="H18" s="1012">
        <v>0</v>
      </c>
      <c r="I18" s="1011">
        <v>0</v>
      </c>
      <c r="J18" s="1683">
        <v>0</v>
      </c>
      <c r="K18" s="1011">
        <v>0</v>
      </c>
      <c r="L18" s="1012">
        <v>0</v>
      </c>
      <c r="M18" s="1011">
        <v>0</v>
      </c>
      <c r="N18" s="1012">
        <v>0</v>
      </c>
      <c r="O18" s="1011">
        <v>0</v>
      </c>
      <c r="P18" s="1013">
        <v>0</v>
      </c>
      <c r="Q18" s="938">
        <f>'t1'!M18</f>
        <v>0</v>
      </c>
      <c r="S18" s="938"/>
      <c r="T18" s="938"/>
    </row>
    <row r="19" spans="1:20" ht="12.75" customHeight="1" thickBot="1" x14ac:dyDescent="0.4">
      <c r="A19" s="1001" t="str">
        <f>'t1'!A19</f>
        <v>Veterinari con inc. di struttura complessa (rapp. Non escl.)</v>
      </c>
      <c r="B19" s="1027" t="str">
        <f>'t1'!B19</f>
        <v>SD0N74</v>
      </c>
      <c r="C19" s="1011">
        <v>0</v>
      </c>
      <c r="D19" s="1012">
        <v>0</v>
      </c>
      <c r="E19" s="1011">
        <v>0</v>
      </c>
      <c r="F19" s="1012">
        <v>0</v>
      </c>
      <c r="G19" s="1011">
        <v>0</v>
      </c>
      <c r="H19" s="1012">
        <v>0</v>
      </c>
      <c r="I19" s="1011">
        <v>0</v>
      </c>
      <c r="J19" s="1683">
        <v>0</v>
      </c>
      <c r="K19" s="1011">
        <v>0</v>
      </c>
      <c r="L19" s="1012">
        <v>0</v>
      </c>
      <c r="M19" s="1011">
        <v>0</v>
      </c>
      <c r="N19" s="1012">
        <v>0</v>
      </c>
      <c r="O19" s="1011">
        <v>0</v>
      </c>
      <c r="P19" s="1013">
        <v>0</v>
      </c>
      <c r="Q19" s="938">
        <f>'t1'!M19</f>
        <v>0</v>
      </c>
      <c r="S19" s="938"/>
      <c r="T19" s="938"/>
    </row>
    <row r="20" spans="1:20" ht="12.75" customHeight="1" thickBot="1" x14ac:dyDescent="0.4">
      <c r="A20" s="1001" t="str">
        <f>'t1'!A20</f>
        <v>Veterinari con inc. di struttura semplice (rapp. Esclusivo)</v>
      </c>
      <c r="B20" s="1027" t="str">
        <f>'t1'!B20</f>
        <v>SD0E73</v>
      </c>
      <c r="C20" s="1011">
        <v>0</v>
      </c>
      <c r="D20" s="1012">
        <v>0</v>
      </c>
      <c r="E20" s="1011">
        <v>0</v>
      </c>
      <c r="F20" s="1012">
        <v>0</v>
      </c>
      <c r="G20" s="1011">
        <v>0</v>
      </c>
      <c r="H20" s="1012">
        <v>0</v>
      </c>
      <c r="I20" s="1011">
        <v>0</v>
      </c>
      <c r="J20" s="1683">
        <v>0</v>
      </c>
      <c r="K20" s="1011">
        <v>0</v>
      </c>
      <c r="L20" s="1012">
        <v>0</v>
      </c>
      <c r="M20" s="1011">
        <v>0</v>
      </c>
      <c r="N20" s="1012">
        <v>0</v>
      </c>
      <c r="O20" s="1011">
        <v>0</v>
      </c>
      <c r="P20" s="1013">
        <v>0</v>
      </c>
      <c r="Q20" s="938">
        <f>'t1'!M20</f>
        <v>0</v>
      </c>
      <c r="S20" s="938"/>
      <c r="T20" s="938"/>
    </row>
    <row r="21" spans="1:20" ht="12.75" customHeight="1" thickBot="1" x14ac:dyDescent="0.4">
      <c r="A21" s="1001" t="str">
        <f>'t1'!A21</f>
        <v>Veterinari con inc. di struttura semplice (rapp. Non escl.)</v>
      </c>
      <c r="B21" s="1027" t="str">
        <f>'t1'!B21</f>
        <v>SD0N73</v>
      </c>
      <c r="C21" s="1011">
        <v>0</v>
      </c>
      <c r="D21" s="1012">
        <v>0</v>
      </c>
      <c r="E21" s="1011">
        <v>0</v>
      </c>
      <c r="F21" s="1012">
        <v>0</v>
      </c>
      <c r="G21" s="1011">
        <v>0</v>
      </c>
      <c r="H21" s="1012">
        <v>0</v>
      </c>
      <c r="I21" s="1011">
        <v>0</v>
      </c>
      <c r="J21" s="1683">
        <v>0</v>
      </c>
      <c r="K21" s="1011">
        <v>0</v>
      </c>
      <c r="L21" s="1012">
        <v>0</v>
      </c>
      <c r="M21" s="1011">
        <v>0</v>
      </c>
      <c r="N21" s="1012">
        <v>0</v>
      </c>
      <c r="O21" s="1011">
        <v>0</v>
      </c>
      <c r="P21" s="1013">
        <v>0</v>
      </c>
      <c r="Q21" s="938">
        <f>'t1'!M21</f>
        <v>0</v>
      </c>
      <c r="S21" s="938"/>
      <c r="T21" s="938"/>
    </row>
    <row r="22" spans="1:20" ht="12.75" customHeight="1" thickBot="1" x14ac:dyDescent="0.4">
      <c r="A22" s="1001" t="str">
        <f>'t1'!A22</f>
        <v>Veterinari con altri incar. Prof.li (rapp. Esclusivo)</v>
      </c>
      <c r="B22" s="1027" t="str">
        <f>'t1'!B22</f>
        <v>SD0A73</v>
      </c>
      <c r="C22" s="1011">
        <v>0</v>
      </c>
      <c r="D22" s="1012">
        <v>0</v>
      </c>
      <c r="E22" s="1011">
        <v>0</v>
      </c>
      <c r="F22" s="1012">
        <v>0</v>
      </c>
      <c r="G22" s="1011">
        <v>0</v>
      </c>
      <c r="H22" s="1012">
        <v>0</v>
      </c>
      <c r="I22" s="1011">
        <v>0</v>
      </c>
      <c r="J22" s="1683">
        <v>0</v>
      </c>
      <c r="K22" s="1011">
        <v>0</v>
      </c>
      <c r="L22" s="1012">
        <v>0</v>
      </c>
      <c r="M22" s="1011">
        <v>0</v>
      </c>
      <c r="N22" s="1012">
        <v>0</v>
      </c>
      <c r="O22" s="1011">
        <v>0</v>
      </c>
      <c r="P22" s="1013">
        <v>0</v>
      </c>
      <c r="Q22" s="938">
        <f>'t1'!M22</f>
        <v>0</v>
      </c>
      <c r="S22" s="938"/>
      <c r="T22" s="938"/>
    </row>
    <row r="23" spans="1:20" ht="12.75" customHeight="1" thickBot="1" x14ac:dyDescent="0.4">
      <c r="A23" s="1001" t="str">
        <f>'t1'!A23</f>
        <v>Veterinari con altri incar. Prof.li (rapp. Non escl.)</v>
      </c>
      <c r="B23" s="1027" t="str">
        <f>'t1'!B23</f>
        <v>SD0072</v>
      </c>
      <c r="C23" s="1011">
        <v>0</v>
      </c>
      <c r="D23" s="1012">
        <v>0</v>
      </c>
      <c r="E23" s="1011">
        <v>0</v>
      </c>
      <c r="F23" s="1012">
        <v>0</v>
      </c>
      <c r="G23" s="1011">
        <v>0</v>
      </c>
      <c r="H23" s="1012">
        <v>0</v>
      </c>
      <c r="I23" s="1011">
        <v>0</v>
      </c>
      <c r="J23" s="1683">
        <v>0</v>
      </c>
      <c r="K23" s="1011">
        <v>0</v>
      </c>
      <c r="L23" s="1012">
        <v>0</v>
      </c>
      <c r="M23" s="1011">
        <v>0</v>
      </c>
      <c r="N23" s="1012">
        <v>0</v>
      </c>
      <c r="O23" s="1011">
        <v>0</v>
      </c>
      <c r="P23" s="1013">
        <v>0</v>
      </c>
      <c r="Q23" s="938">
        <f>'t1'!M23</f>
        <v>0</v>
      </c>
      <c r="S23" s="938"/>
      <c r="T23" s="938"/>
    </row>
    <row r="24" spans="1:20" ht="12.75" customHeight="1" thickBot="1" x14ac:dyDescent="0.4">
      <c r="A24" s="1001" t="str">
        <f>'t1'!A24</f>
        <v>Veterinari a t. determinato (art. 15-septies d.lgs. 502/92)</v>
      </c>
      <c r="B24" s="1027" t="str">
        <f>'t1'!B24</f>
        <v>SD0598</v>
      </c>
      <c r="C24" s="1011">
        <v>0</v>
      </c>
      <c r="D24" s="1012">
        <v>0</v>
      </c>
      <c r="E24" s="1011">
        <v>0</v>
      </c>
      <c r="F24" s="1012">
        <v>0</v>
      </c>
      <c r="G24" s="1011">
        <v>0</v>
      </c>
      <c r="H24" s="1012">
        <v>0</v>
      </c>
      <c r="I24" s="1011">
        <v>0</v>
      </c>
      <c r="J24" s="1683">
        <v>0</v>
      </c>
      <c r="K24" s="1011">
        <v>0</v>
      </c>
      <c r="L24" s="1012">
        <v>0</v>
      </c>
      <c r="M24" s="1011">
        <v>0</v>
      </c>
      <c r="N24" s="1012">
        <v>0</v>
      </c>
      <c r="O24" s="1011">
        <v>0</v>
      </c>
      <c r="P24" s="1013">
        <v>0</v>
      </c>
      <c r="Q24" s="938">
        <f>'t1'!M24</f>
        <v>0</v>
      </c>
      <c r="S24" s="938"/>
      <c r="T24" s="938"/>
    </row>
    <row r="25" spans="1:20" ht="12.75" customHeight="1" thickBot="1" x14ac:dyDescent="0.4">
      <c r="A25" s="1001" t="str">
        <f>'t1'!A25</f>
        <v>Odontoiatri con inc. di struttura complessa (rapp. Escl.)</v>
      </c>
      <c r="B25" s="1027" t="str">
        <f>'t1'!B25</f>
        <v>SD0E49</v>
      </c>
      <c r="C25" s="1011">
        <v>0</v>
      </c>
      <c r="D25" s="1012">
        <v>0</v>
      </c>
      <c r="E25" s="1011">
        <v>0</v>
      </c>
      <c r="F25" s="1012">
        <v>0</v>
      </c>
      <c r="G25" s="1011">
        <v>0</v>
      </c>
      <c r="H25" s="1012">
        <v>0</v>
      </c>
      <c r="I25" s="1011">
        <v>0</v>
      </c>
      <c r="J25" s="1683">
        <v>0</v>
      </c>
      <c r="K25" s="1011">
        <v>0</v>
      </c>
      <c r="L25" s="1012">
        <v>0</v>
      </c>
      <c r="M25" s="1011">
        <v>0</v>
      </c>
      <c r="N25" s="1012">
        <v>0</v>
      </c>
      <c r="O25" s="1011">
        <v>0</v>
      </c>
      <c r="P25" s="1013">
        <v>0</v>
      </c>
      <c r="Q25" s="938">
        <f>'t1'!M25</f>
        <v>0</v>
      </c>
      <c r="S25" s="938"/>
      <c r="T25" s="938"/>
    </row>
    <row r="26" spans="1:20" ht="12.75" customHeight="1" thickBot="1" x14ac:dyDescent="0.4">
      <c r="A26" s="1001" t="str">
        <f>'t1'!A26</f>
        <v>Odontoiatri con inc. di struttura complessa (rapp. Non escl.</v>
      </c>
      <c r="B26" s="1027" t="str">
        <f>'t1'!B26</f>
        <v>SD0N49</v>
      </c>
      <c r="C26" s="1011">
        <v>0</v>
      </c>
      <c r="D26" s="1012">
        <v>0</v>
      </c>
      <c r="E26" s="1011">
        <v>0</v>
      </c>
      <c r="F26" s="1012">
        <v>0</v>
      </c>
      <c r="G26" s="1011">
        <v>0</v>
      </c>
      <c r="H26" s="1012">
        <v>0</v>
      </c>
      <c r="I26" s="1011">
        <v>0</v>
      </c>
      <c r="J26" s="1683">
        <v>0</v>
      </c>
      <c r="K26" s="1011">
        <v>0</v>
      </c>
      <c r="L26" s="1012">
        <v>0</v>
      </c>
      <c r="M26" s="1011">
        <v>0</v>
      </c>
      <c r="N26" s="1012">
        <v>0</v>
      </c>
      <c r="O26" s="1011">
        <v>0</v>
      </c>
      <c r="P26" s="1013">
        <v>0</v>
      </c>
      <c r="Q26" s="938">
        <f>'t1'!M26</f>
        <v>0</v>
      </c>
      <c r="S26" s="938"/>
      <c r="T26" s="938"/>
    </row>
    <row r="27" spans="1:20" ht="12.75" customHeight="1" thickBot="1" x14ac:dyDescent="0.4">
      <c r="A27" s="1001" t="str">
        <f>'t1'!A27</f>
        <v>Odontoiatri con inc. di struttura semplice (rapp. Esclusivo)</v>
      </c>
      <c r="B27" s="1027" t="str">
        <f>'t1'!B27</f>
        <v>SD0E48</v>
      </c>
      <c r="C27" s="1011">
        <v>0</v>
      </c>
      <c r="D27" s="1012">
        <v>0</v>
      </c>
      <c r="E27" s="1011">
        <v>0</v>
      </c>
      <c r="F27" s="1012">
        <v>0</v>
      </c>
      <c r="G27" s="1011">
        <v>0</v>
      </c>
      <c r="H27" s="1012">
        <v>0</v>
      </c>
      <c r="I27" s="1011">
        <v>0</v>
      </c>
      <c r="J27" s="1683">
        <v>0</v>
      </c>
      <c r="K27" s="1011">
        <v>0</v>
      </c>
      <c r="L27" s="1012">
        <v>0</v>
      </c>
      <c r="M27" s="1011">
        <v>0</v>
      </c>
      <c r="N27" s="1012">
        <v>0</v>
      </c>
      <c r="O27" s="1011">
        <v>0</v>
      </c>
      <c r="P27" s="1013">
        <v>0</v>
      </c>
      <c r="Q27" s="938">
        <f>'t1'!M27</f>
        <v>0</v>
      </c>
      <c r="S27" s="938"/>
      <c r="T27" s="938"/>
    </row>
    <row r="28" spans="1:20" ht="12.75" customHeight="1" thickBot="1" x14ac:dyDescent="0.4">
      <c r="A28" s="1001" t="str">
        <f>'t1'!A28</f>
        <v>Odontoiatri con inc. di struttura semplice (rapp. Non escl.)</v>
      </c>
      <c r="B28" s="1027" t="str">
        <f>'t1'!B28</f>
        <v>SD0N48</v>
      </c>
      <c r="C28" s="1011">
        <v>0</v>
      </c>
      <c r="D28" s="1012">
        <v>0</v>
      </c>
      <c r="E28" s="1011">
        <v>0</v>
      </c>
      <c r="F28" s="1012">
        <v>0</v>
      </c>
      <c r="G28" s="1011">
        <v>0</v>
      </c>
      <c r="H28" s="1012">
        <v>0</v>
      </c>
      <c r="I28" s="1011">
        <v>0</v>
      </c>
      <c r="J28" s="1683">
        <v>0</v>
      </c>
      <c r="K28" s="1011">
        <v>0</v>
      </c>
      <c r="L28" s="1012">
        <v>0</v>
      </c>
      <c r="M28" s="1011">
        <v>0</v>
      </c>
      <c r="N28" s="1012">
        <v>0</v>
      </c>
      <c r="O28" s="1011">
        <v>0</v>
      </c>
      <c r="P28" s="1013">
        <v>0</v>
      </c>
      <c r="Q28" s="938">
        <f>'t1'!M28</f>
        <v>0</v>
      </c>
      <c r="S28" s="938"/>
      <c r="T28" s="938"/>
    </row>
    <row r="29" spans="1:20" ht="12.75" customHeight="1" thickBot="1" x14ac:dyDescent="0.4">
      <c r="A29" s="1001" t="str">
        <f>'t1'!A29</f>
        <v>Odontoiatri con altri incar. Prof.li (rapp. Esclusivo)</v>
      </c>
      <c r="B29" s="1027" t="str">
        <f>'t1'!B29</f>
        <v>SD0A48</v>
      </c>
      <c r="C29" s="1011">
        <v>0</v>
      </c>
      <c r="D29" s="1012">
        <v>0</v>
      </c>
      <c r="E29" s="1011">
        <v>0</v>
      </c>
      <c r="F29" s="1012">
        <v>0</v>
      </c>
      <c r="G29" s="1011">
        <v>0</v>
      </c>
      <c r="H29" s="1012">
        <v>0</v>
      </c>
      <c r="I29" s="1011">
        <v>0</v>
      </c>
      <c r="J29" s="1683">
        <v>0</v>
      </c>
      <c r="K29" s="1011">
        <v>0</v>
      </c>
      <c r="L29" s="1012">
        <v>0</v>
      </c>
      <c r="M29" s="1011">
        <v>0</v>
      </c>
      <c r="N29" s="1012">
        <v>0</v>
      </c>
      <c r="O29" s="1011">
        <v>0</v>
      </c>
      <c r="P29" s="1013">
        <v>0</v>
      </c>
      <c r="Q29" s="938">
        <f>'t1'!M29</f>
        <v>0</v>
      </c>
      <c r="S29" s="938"/>
      <c r="T29" s="938"/>
    </row>
    <row r="30" spans="1:20" ht="12.75" customHeight="1" thickBot="1" x14ac:dyDescent="0.4">
      <c r="A30" s="1001" t="str">
        <f>'t1'!A30</f>
        <v>Odontoiatri con altri incar. Prof.li (rapp. Non escl.)</v>
      </c>
      <c r="B30" s="1027" t="str">
        <f>'t1'!B30</f>
        <v>SD0047</v>
      </c>
      <c r="C30" s="1011">
        <v>0</v>
      </c>
      <c r="D30" s="1012">
        <v>0</v>
      </c>
      <c r="E30" s="1011">
        <v>0</v>
      </c>
      <c r="F30" s="1012">
        <v>0</v>
      </c>
      <c r="G30" s="1011">
        <v>0</v>
      </c>
      <c r="H30" s="1012">
        <v>0</v>
      </c>
      <c r="I30" s="1011">
        <v>0</v>
      </c>
      <c r="J30" s="1683">
        <v>0</v>
      </c>
      <c r="K30" s="1011">
        <v>0</v>
      </c>
      <c r="L30" s="1012">
        <v>0</v>
      </c>
      <c r="M30" s="1011">
        <v>0</v>
      </c>
      <c r="N30" s="1012">
        <v>0</v>
      </c>
      <c r="O30" s="1011">
        <v>0</v>
      </c>
      <c r="P30" s="1013">
        <v>0</v>
      </c>
      <c r="Q30" s="938">
        <f>'t1'!M30</f>
        <v>0</v>
      </c>
      <c r="S30" s="938"/>
      <c r="T30" s="938"/>
    </row>
    <row r="31" spans="1:20" ht="12.75" customHeight="1" thickBot="1" x14ac:dyDescent="0.4">
      <c r="A31" s="1001" t="str">
        <f>'t1'!A31</f>
        <v>Odontoiatri a t. determinato (art. 15-septies d.lgs. 502/92)</v>
      </c>
      <c r="B31" s="1027" t="str">
        <f>'t1'!B31</f>
        <v>SD0599</v>
      </c>
      <c r="C31" s="1011">
        <v>0</v>
      </c>
      <c r="D31" s="1012">
        <v>0</v>
      </c>
      <c r="E31" s="1011">
        <v>0</v>
      </c>
      <c r="F31" s="1012">
        <v>0</v>
      </c>
      <c r="G31" s="1011">
        <v>0</v>
      </c>
      <c r="H31" s="1012">
        <v>0</v>
      </c>
      <c r="I31" s="1011">
        <v>0</v>
      </c>
      <c r="J31" s="1683">
        <v>0</v>
      </c>
      <c r="K31" s="1011">
        <v>0</v>
      </c>
      <c r="L31" s="1012">
        <v>0</v>
      </c>
      <c r="M31" s="1011">
        <v>0</v>
      </c>
      <c r="N31" s="1012">
        <v>0</v>
      </c>
      <c r="O31" s="1011">
        <v>0</v>
      </c>
      <c r="P31" s="1013">
        <v>0</v>
      </c>
      <c r="Q31" s="938">
        <f>'t1'!M31</f>
        <v>0</v>
      </c>
      <c r="S31" s="938"/>
      <c r="T31" s="938"/>
    </row>
    <row r="32" spans="1:20" ht="12.75" customHeight="1" thickBot="1" x14ac:dyDescent="0.4">
      <c r="A32" s="1001" t="str">
        <f>'t1'!A32</f>
        <v>Farmacisti con inc. di struttura complessa (rapp. Esclusivo)</v>
      </c>
      <c r="B32" s="1027" t="str">
        <f>'t1'!B32</f>
        <v>SD0E39</v>
      </c>
      <c r="C32" s="1011">
        <v>0</v>
      </c>
      <c r="D32" s="1012">
        <v>0</v>
      </c>
      <c r="E32" s="1011">
        <v>0</v>
      </c>
      <c r="F32" s="1012">
        <v>0</v>
      </c>
      <c r="G32" s="1011">
        <v>0</v>
      </c>
      <c r="H32" s="1012">
        <v>0</v>
      </c>
      <c r="I32" s="1011">
        <v>0</v>
      </c>
      <c r="J32" s="1683">
        <v>0</v>
      </c>
      <c r="K32" s="1011">
        <v>0</v>
      </c>
      <c r="L32" s="1012">
        <v>0</v>
      </c>
      <c r="M32" s="1011">
        <v>0</v>
      </c>
      <c r="N32" s="1012">
        <v>0</v>
      </c>
      <c r="O32" s="1011">
        <v>0</v>
      </c>
      <c r="P32" s="1013">
        <v>0</v>
      </c>
      <c r="Q32" s="938">
        <f>'t1'!M32</f>
        <v>1</v>
      </c>
      <c r="S32" s="938"/>
      <c r="T32" s="938"/>
    </row>
    <row r="33" spans="1:20" ht="12.75" customHeight="1" thickBot="1" x14ac:dyDescent="0.4">
      <c r="A33" s="1001" t="str">
        <f>'t1'!A33</f>
        <v>Farmacisti con inc. di struttura complessa (rapp. Non escl.)</v>
      </c>
      <c r="B33" s="1027" t="str">
        <f>'t1'!B33</f>
        <v>SD0N39</v>
      </c>
      <c r="C33" s="1011">
        <v>0</v>
      </c>
      <c r="D33" s="1012">
        <v>0</v>
      </c>
      <c r="E33" s="1011">
        <v>0</v>
      </c>
      <c r="F33" s="1012">
        <v>0</v>
      </c>
      <c r="G33" s="1011">
        <v>0</v>
      </c>
      <c r="H33" s="1012">
        <v>0</v>
      </c>
      <c r="I33" s="1011">
        <v>0</v>
      </c>
      <c r="J33" s="1683">
        <v>0</v>
      </c>
      <c r="K33" s="1011">
        <v>0</v>
      </c>
      <c r="L33" s="1012">
        <v>0</v>
      </c>
      <c r="M33" s="1011">
        <v>0</v>
      </c>
      <c r="N33" s="1012">
        <v>0</v>
      </c>
      <c r="O33" s="1011">
        <v>0</v>
      </c>
      <c r="P33" s="1013">
        <v>0</v>
      </c>
      <c r="Q33" s="938">
        <f>'t1'!M33</f>
        <v>0</v>
      </c>
      <c r="S33" s="938"/>
      <c r="T33" s="938"/>
    </row>
    <row r="34" spans="1:20" ht="12.75" customHeight="1" thickBot="1" x14ac:dyDescent="0.4">
      <c r="A34" s="1001" t="str">
        <f>'t1'!A34</f>
        <v>Farmacisti con inc. di struttura semplice (rapp. Esclusivo)</v>
      </c>
      <c r="B34" s="1027" t="str">
        <f>'t1'!B34</f>
        <v>SD0E38</v>
      </c>
      <c r="C34" s="1011">
        <v>0</v>
      </c>
      <c r="D34" s="1012">
        <v>0</v>
      </c>
      <c r="E34" s="1011">
        <v>0</v>
      </c>
      <c r="F34" s="1012">
        <v>0</v>
      </c>
      <c r="G34" s="1011">
        <v>0</v>
      </c>
      <c r="H34" s="1012">
        <v>0</v>
      </c>
      <c r="I34" s="1011">
        <v>0</v>
      </c>
      <c r="J34" s="1683">
        <v>0</v>
      </c>
      <c r="K34" s="1011">
        <v>0</v>
      </c>
      <c r="L34" s="1012">
        <v>0</v>
      </c>
      <c r="M34" s="1011">
        <v>0</v>
      </c>
      <c r="N34" s="1012">
        <v>0</v>
      </c>
      <c r="O34" s="1011">
        <v>0</v>
      </c>
      <c r="P34" s="1013">
        <v>0</v>
      </c>
      <c r="Q34" s="938">
        <f>'t1'!M34</f>
        <v>1</v>
      </c>
      <c r="S34" s="938"/>
      <c r="T34" s="938"/>
    </row>
    <row r="35" spans="1:20" ht="12.75" customHeight="1" thickBot="1" x14ac:dyDescent="0.4">
      <c r="A35" s="1001" t="str">
        <f>'t1'!A35</f>
        <v>Farmacisti con inc. di struttura semplice (rapp. Non escl.)</v>
      </c>
      <c r="B35" s="1027" t="str">
        <f>'t1'!B35</f>
        <v>SD0N38</v>
      </c>
      <c r="C35" s="1011">
        <v>0</v>
      </c>
      <c r="D35" s="1012">
        <v>0</v>
      </c>
      <c r="E35" s="1011">
        <v>0</v>
      </c>
      <c r="F35" s="1012">
        <v>0</v>
      </c>
      <c r="G35" s="1011">
        <v>0</v>
      </c>
      <c r="H35" s="1012">
        <v>0</v>
      </c>
      <c r="I35" s="1011">
        <v>0</v>
      </c>
      <c r="J35" s="1683">
        <v>0</v>
      </c>
      <c r="K35" s="1011">
        <v>0</v>
      </c>
      <c r="L35" s="1012">
        <v>0</v>
      </c>
      <c r="M35" s="1011">
        <v>0</v>
      </c>
      <c r="N35" s="1012">
        <v>0</v>
      </c>
      <c r="O35" s="1011">
        <v>0</v>
      </c>
      <c r="P35" s="1013">
        <v>0</v>
      </c>
      <c r="Q35" s="938">
        <f>'t1'!M35</f>
        <v>0</v>
      </c>
      <c r="S35" s="938"/>
      <c r="T35" s="938"/>
    </row>
    <row r="36" spans="1:20" ht="12.75" customHeight="1" thickBot="1" x14ac:dyDescent="0.4">
      <c r="A36" s="1001" t="str">
        <f>'t1'!A36</f>
        <v>Farmacisti con altri incar. Prof.li (rapp. Esclusivo)</v>
      </c>
      <c r="B36" s="1027" t="str">
        <f>'t1'!B36</f>
        <v>SD0A38</v>
      </c>
      <c r="C36" s="1011">
        <v>0</v>
      </c>
      <c r="D36" s="1012">
        <v>0</v>
      </c>
      <c r="E36" s="1011">
        <v>0</v>
      </c>
      <c r="F36" s="1012">
        <v>0</v>
      </c>
      <c r="G36" s="1011">
        <v>0</v>
      </c>
      <c r="H36" s="1012">
        <v>0</v>
      </c>
      <c r="I36" s="1011">
        <v>0</v>
      </c>
      <c r="J36" s="1683">
        <v>0</v>
      </c>
      <c r="K36" s="1011">
        <v>0</v>
      </c>
      <c r="L36" s="1012">
        <v>0</v>
      </c>
      <c r="M36" s="1011">
        <v>0</v>
      </c>
      <c r="N36" s="1012">
        <v>0</v>
      </c>
      <c r="O36" s="1011">
        <v>0</v>
      </c>
      <c r="P36" s="1013">
        <v>0</v>
      </c>
      <c r="Q36" s="938">
        <f>'t1'!M36</f>
        <v>1</v>
      </c>
      <c r="S36" s="938"/>
      <c r="T36" s="938"/>
    </row>
    <row r="37" spans="1:20" ht="12.75" customHeight="1" thickBot="1" x14ac:dyDescent="0.4">
      <c r="A37" s="1001" t="str">
        <f>'t1'!A37</f>
        <v>Farmacisti con altri incar. Prof.li (rapp. Non escl.)</v>
      </c>
      <c r="B37" s="1027" t="str">
        <f>'t1'!B37</f>
        <v>SD0037</v>
      </c>
      <c r="C37" s="1011">
        <v>0</v>
      </c>
      <c r="D37" s="1012">
        <v>0</v>
      </c>
      <c r="E37" s="1011">
        <v>0</v>
      </c>
      <c r="F37" s="1012">
        <v>0</v>
      </c>
      <c r="G37" s="1011">
        <v>0</v>
      </c>
      <c r="H37" s="1012">
        <v>0</v>
      </c>
      <c r="I37" s="1011">
        <v>0</v>
      </c>
      <c r="J37" s="1683">
        <v>0</v>
      </c>
      <c r="K37" s="1011">
        <v>0</v>
      </c>
      <c r="L37" s="1012">
        <v>0</v>
      </c>
      <c r="M37" s="1011">
        <v>0</v>
      </c>
      <c r="N37" s="1012">
        <v>0</v>
      </c>
      <c r="O37" s="1011">
        <v>0</v>
      </c>
      <c r="P37" s="1013">
        <v>0</v>
      </c>
      <c r="Q37" s="938">
        <f>'t1'!M37</f>
        <v>0</v>
      </c>
      <c r="S37" s="938"/>
      <c r="T37" s="938"/>
    </row>
    <row r="38" spans="1:20" ht="12.75" customHeight="1" thickBot="1" x14ac:dyDescent="0.4">
      <c r="A38" s="1001" t="str">
        <f>'t1'!A38</f>
        <v>Farmacisti a t. determinato (art. 15-septies d.lgs. 502/92)</v>
      </c>
      <c r="B38" s="1027" t="str">
        <f>'t1'!B38</f>
        <v>SD0600</v>
      </c>
      <c r="C38" s="1011">
        <v>0</v>
      </c>
      <c r="D38" s="1012">
        <v>0</v>
      </c>
      <c r="E38" s="1011">
        <v>0</v>
      </c>
      <c r="F38" s="1012">
        <v>0</v>
      </c>
      <c r="G38" s="1011">
        <v>0</v>
      </c>
      <c r="H38" s="1012">
        <v>0</v>
      </c>
      <c r="I38" s="1011">
        <v>0</v>
      </c>
      <c r="J38" s="1683">
        <v>0</v>
      </c>
      <c r="K38" s="1011">
        <v>0</v>
      </c>
      <c r="L38" s="1012">
        <v>0</v>
      </c>
      <c r="M38" s="1011">
        <v>0</v>
      </c>
      <c r="N38" s="1012">
        <v>0</v>
      </c>
      <c r="O38" s="1011">
        <v>0</v>
      </c>
      <c r="P38" s="1013">
        <v>0</v>
      </c>
      <c r="Q38" s="938">
        <f>'t1'!M38</f>
        <v>0</v>
      </c>
      <c r="S38" s="938"/>
      <c r="T38" s="938"/>
    </row>
    <row r="39" spans="1:20" ht="12.75" customHeight="1" thickBot="1" x14ac:dyDescent="0.4">
      <c r="A39" s="1001" t="str">
        <f>'t1'!A39</f>
        <v>Biologi con inc. di struttura complessa (rapp. Esclusivo)</v>
      </c>
      <c r="B39" s="1027" t="str">
        <f>'t1'!B39</f>
        <v>SD0E13</v>
      </c>
      <c r="C39" s="1011">
        <v>0</v>
      </c>
      <c r="D39" s="1012">
        <v>0</v>
      </c>
      <c r="E39" s="1011">
        <v>0</v>
      </c>
      <c r="F39" s="1012">
        <v>0</v>
      </c>
      <c r="G39" s="1011">
        <v>0</v>
      </c>
      <c r="H39" s="1012">
        <v>0</v>
      </c>
      <c r="I39" s="1011">
        <v>0</v>
      </c>
      <c r="J39" s="1683">
        <v>0</v>
      </c>
      <c r="K39" s="1011">
        <v>0</v>
      </c>
      <c r="L39" s="1012">
        <v>0</v>
      </c>
      <c r="M39" s="1011">
        <v>0</v>
      </c>
      <c r="N39" s="1012">
        <v>0</v>
      </c>
      <c r="O39" s="1011">
        <v>0</v>
      </c>
      <c r="P39" s="1013">
        <v>0</v>
      </c>
      <c r="Q39" s="938">
        <f>'t1'!M39</f>
        <v>1</v>
      </c>
      <c r="S39" s="938"/>
      <c r="T39" s="938"/>
    </row>
    <row r="40" spans="1:20" ht="12.75" customHeight="1" thickBot="1" x14ac:dyDescent="0.4">
      <c r="A40" s="1001" t="str">
        <f>'t1'!A40</f>
        <v>Biologi con inc. di struttura complessa (rapp. Non escl.)</v>
      </c>
      <c r="B40" s="1027" t="str">
        <f>'t1'!B40</f>
        <v>SD0N13</v>
      </c>
      <c r="C40" s="1011">
        <v>0</v>
      </c>
      <c r="D40" s="1012">
        <v>0</v>
      </c>
      <c r="E40" s="1011">
        <v>0</v>
      </c>
      <c r="F40" s="1012">
        <v>0</v>
      </c>
      <c r="G40" s="1011">
        <v>0</v>
      </c>
      <c r="H40" s="1012">
        <v>0</v>
      </c>
      <c r="I40" s="1011">
        <v>0</v>
      </c>
      <c r="J40" s="1683">
        <v>0</v>
      </c>
      <c r="K40" s="1011">
        <v>0</v>
      </c>
      <c r="L40" s="1012">
        <v>0</v>
      </c>
      <c r="M40" s="1011">
        <v>0</v>
      </c>
      <c r="N40" s="1012">
        <v>0</v>
      </c>
      <c r="O40" s="1011">
        <v>0</v>
      </c>
      <c r="P40" s="1013">
        <v>0</v>
      </c>
      <c r="Q40" s="938">
        <f>'t1'!M40</f>
        <v>0</v>
      </c>
      <c r="S40" s="938"/>
      <c r="T40" s="938"/>
    </row>
    <row r="41" spans="1:20" ht="12.75" customHeight="1" thickBot="1" x14ac:dyDescent="0.4">
      <c r="A41" s="1001" t="str">
        <f>'t1'!A41</f>
        <v>Biologi con inc. di struttura semplice (rapp. Esclusivo)</v>
      </c>
      <c r="B41" s="1027" t="str">
        <f>'t1'!B41</f>
        <v>SD0E12</v>
      </c>
      <c r="C41" s="1011">
        <v>0</v>
      </c>
      <c r="D41" s="1012">
        <v>0</v>
      </c>
      <c r="E41" s="1011">
        <v>0</v>
      </c>
      <c r="F41" s="1012">
        <v>0</v>
      </c>
      <c r="G41" s="1011">
        <v>0</v>
      </c>
      <c r="H41" s="1012">
        <v>0</v>
      </c>
      <c r="I41" s="1011">
        <v>0</v>
      </c>
      <c r="J41" s="1683">
        <v>0</v>
      </c>
      <c r="K41" s="1011">
        <v>0</v>
      </c>
      <c r="L41" s="1012">
        <v>0</v>
      </c>
      <c r="M41" s="1011">
        <v>0</v>
      </c>
      <c r="N41" s="1012">
        <v>0</v>
      </c>
      <c r="O41" s="1011">
        <v>0</v>
      </c>
      <c r="P41" s="1013">
        <v>0</v>
      </c>
      <c r="Q41" s="938">
        <f>'t1'!M41</f>
        <v>1</v>
      </c>
      <c r="S41" s="938"/>
      <c r="T41" s="938"/>
    </row>
    <row r="42" spans="1:20" ht="12.75" customHeight="1" thickBot="1" x14ac:dyDescent="0.4">
      <c r="A42" s="1001" t="str">
        <f>'t1'!A42</f>
        <v>Biologi con inc. di struttura semplice (rapp. Non escl.)</v>
      </c>
      <c r="B42" s="1027" t="str">
        <f>'t1'!B42</f>
        <v>SD0N12</v>
      </c>
      <c r="C42" s="1011">
        <v>0</v>
      </c>
      <c r="D42" s="1012">
        <v>0</v>
      </c>
      <c r="E42" s="1011">
        <v>0</v>
      </c>
      <c r="F42" s="1012">
        <v>0</v>
      </c>
      <c r="G42" s="1011">
        <v>0</v>
      </c>
      <c r="H42" s="1012">
        <v>0</v>
      </c>
      <c r="I42" s="1011">
        <v>0</v>
      </c>
      <c r="J42" s="1683">
        <v>0</v>
      </c>
      <c r="K42" s="1011">
        <v>0</v>
      </c>
      <c r="L42" s="1012">
        <v>0</v>
      </c>
      <c r="M42" s="1011">
        <v>0</v>
      </c>
      <c r="N42" s="1012">
        <v>0</v>
      </c>
      <c r="O42" s="1011">
        <v>0</v>
      </c>
      <c r="P42" s="1013">
        <v>0</v>
      </c>
      <c r="Q42" s="938">
        <f>'t1'!M42</f>
        <v>0</v>
      </c>
      <c r="S42" s="938"/>
      <c r="T42" s="938"/>
    </row>
    <row r="43" spans="1:20" ht="12.75" customHeight="1" thickBot="1" x14ac:dyDescent="0.4">
      <c r="A43" s="1001" t="str">
        <f>'t1'!A43</f>
        <v>Biologi con altri incar. Prof.li (rapp. Esclusivo)</v>
      </c>
      <c r="B43" s="1027" t="str">
        <f>'t1'!B43</f>
        <v>SD0A12</v>
      </c>
      <c r="C43" s="1011">
        <v>0</v>
      </c>
      <c r="D43" s="1012">
        <v>0</v>
      </c>
      <c r="E43" s="1011">
        <v>0</v>
      </c>
      <c r="F43" s="1012">
        <v>0</v>
      </c>
      <c r="G43" s="1011">
        <v>0</v>
      </c>
      <c r="H43" s="1012">
        <v>0</v>
      </c>
      <c r="I43" s="1011">
        <v>0</v>
      </c>
      <c r="J43" s="1683">
        <v>0</v>
      </c>
      <c r="K43" s="1011">
        <v>0</v>
      </c>
      <c r="L43" s="1012">
        <v>0</v>
      </c>
      <c r="M43" s="1011">
        <v>0</v>
      </c>
      <c r="N43" s="1012">
        <v>0</v>
      </c>
      <c r="O43" s="1011">
        <v>1</v>
      </c>
      <c r="P43" s="1013">
        <v>0</v>
      </c>
      <c r="Q43" s="938">
        <f>'t1'!M43</f>
        <v>1</v>
      </c>
      <c r="S43" s="938"/>
      <c r="T43" s="938"/>
    </row>
    <row r="44" spans="1:20" ht="12.75" customHeight="1" thickBot="1" x14ac:dyDescent="0.4">
      <c r="A44" s="1001" t="str">
        <f>'t1'!A44</f>
        <v>Biologi con altri incar. Prof.li (rapp. Non escl.)</v>
      </c>
      <c r="B44" s="1027" t="str">
        <f>'t1'!B44</f>
        <v>SD0011</v>
      </c>
      <c r="C44" s="1011">
        <v>0</v>
      </c>
      <c r="D44" s="1012">
        <v>0</v>
      </c>
      <c r="E44" s="1011">
        <v>0</v>
      </c>
      <c r="F44" s="1012">
        <v>0</v>
      </c>
      <c r="G44" s="1011">
        <v>0</v>
      </c>
      <c r="H44" s="1012">
        <v>0</v>
      </c>
      <c r="I44" s="1011">
        <v>0</v>
      </c>
      <c r="J44" s="1683">
        <v>0</v>
      </c>
      <c r="K44" s="1011">
        <v>0</v>
      </c>
      <c r="L44" s="1012">
        <v>0</v>
      </c>
      <c r="M44" s="1011">
        <v>0</v>
      </c>
      <c r="N44" s="1012">
        <v>0</v>
      </c>
      <c r="O44" s="1011">
        <v>0</v>
      </c>
      <c r="P44" s="1013">
        <v>0</v>
      </c>
      <c r="Q44" s="938">
        <f>'t1'!M44</f>
        <v>0</v>
      </c>
      <c r="S44" s="938"/>
      <c r="T44" s="938"/>
    </row>
    <row r="45" spans="1:20" ht="12.75" customHeight="1" thickBot="1" x14ac:dyDescent="0.4">
      <c r="A45" s="1001" t="str">
        <f>'t1'!A45</f>
        <v>Biologi a t. determinato (art. 15-septies d.lgs. 502/92)</v>
      </c>
      <c r="B45" s="1027" t="str">
        <f>'t1'!B45</f>
        <v>SD0601</v>
      </c>
      <c r="C45" s="1011">
        <v>0</v>
      </c>
      <c r="D45" s="1012">
        <v>0</v>
      </c>
      <c r="E45" s="1011">
        <v>0</v>
      </c>
      <c r="F45" s="1012">
        <v>0</v>
      </c>
      <c r="G45" s="1011">
        <v>0</v>
      </c>
      <c r="H45" s="1012">
        <v>0</v>
      </c>
      <c r="I45" s="1011">
        <v>0</v>
      </c>
      <c r="J45" s="1683">
        <v>0</v>
      </c>
      <c r="K45" s="1011">
        <v>0</v>
      </c>
      <c r="L45" s="1012">
        <v>0</v>
      </c>
      <c r="M45" s="1011">
        <v>0</v>
      </c>
      <c r="N45" s="1012">
        <v>0</v>
      </c>
      <c r="O45" s="1011">
        <v>0</v>
      </c>
      <c r="P45" s="1013">
        <v>0</v>
      </c>
      <c r="Q45" s="938">
        <f>'t1'!M45</f>
        <v>0</v>
      </c>
      <c r="S45" s="938"/>
      <c r="T45" s="938"/>
    </row>
    <row r="46" spans="1:20" ht="12.75" customHeight="1" thickBot="1" x14ac:dyDescent="0.4">
      <c r="A46" s="1001" t="str">
        <f>'t1'!A46</f>
        <v>Chimici con inc. di struttura complessa (rapp. Esclusivo)</v>
      </c>
      <c r="B46" s="1027" t="str">
        <f>'t1'!B46</f>
        <v>SD0E16</v>
      </c>
      <c r="C46" s="1011">
        <v>0</v>
      </c>
      <c r="D46" s="1012">
        <v>0</v>
      </c>
      <c r="E46" s="1011">
        <v>0</v>
      </c>
      <c r="F46" s="1012">
        <v>0</v>
      </c>
      <c r="G46" s="1011">
        <v>0</v>
      </c>
      <c r="H46" s="1012">
        <v>0</v>
      </c>
      <c r="I46" s="1011">
        <v>0</v>
      </c>
      <c r="J46" s="1683">
        <v>0</v>
      </c>
      <c r="K46" s="1011">
        <v>0</v>
      </c>
      <c r="L46" s="1012">
        <v>0</v>
      </c>
      <c r="M46" s="1011">
        <v>0</v>
      </c>
      <c r="N46" s="1012">
        <v>0</v>
      </c>
      <c r="O46" s="1011">
        <v>0</v>
      </c>
      <c r="P46" s="1013">
        <v>0</v>
      </c>
      <c r="Q46" s="938">
        <f>'t1'!M46</f>
        <v>0</v>
      </c>
      <c r="S46" s="938"/>
      <c r="T46" s="938"/>
    </row>
    <row r="47" spans="1:20" ht="12.75" customHeight="1" thickBot="1" x14ac:dyDescent="0.4">
      <c r="A47" s="1001" t="str">
        <f>'t1'!A47</f>
        <v>Chimici con inc. di struttura complessa (rapp.non escl.)</v>
      </c>
      <c r="B47" s="1027" t="str">
        <f>'t1'!B47</f>
        <v>SD0N16</v>
      </c>
      <c r="C47" s="1011">
        <v>0</v>
      </c>
      <c r="D47" s="1012">
        <v>0</v>
      </c>
      <c r="E47" s="1011">
        <v>0</v>
      </c>
      <c r="F47" s="1012">
        <v>0</v>
      </c>
      <c r="G47" s="1011">
        <v>0</v>
      </c>
      <c r="H47" s="1012">
        <v>0</v>
      </c>
      <c r="I47" s="1011">
        <v>0</v>
      </c>
      <c r="J47" s="1683">
        <v>0</v>
      </c>
      <c r="K47" s="1011">
        <v>0</v>
      </c>
      <c r="L47" s="1012">
        <v>0</v>
      </c>
      <c r="M47" s="1011">
        <v>0</v>
      </c>
      <c r="N47" s="1012">
        <v>0</v>
      </c>
      <c r="O47" s="1011">
        <v>0</v>
      </c>
      <c r="P47" s="1013">
        <v>0</v>
      </c>
      <c r="Q47" s="938">
        <f>'t1'!M47</f>
        <v>0</v>
      </c>
      <c r="S47" s="938"/>
      <c r="T47" s="938"/>
    </row>
    <row r="48" spans="1:20" ht="12.75" customHeight="1" thickBot="1" x14ac:dyDescent="0.4">
      <c r="A48" s="1001" t="str">
        <f>'t1'!A48</f>
        <v>Chimici con inc. di struttura semplice (rapp. Esclusivo)</v>
      </c>
      <c r="B48" s="1027" t="str">
        <f>'t1'!B48</f>
        <v>SD0E15</v>
      </c>
      <c r="C48" s="1011">
        <v>0</v>
      </c>
      <c r="D48" s="1012">
        <v>0</v>
      </c>
      <c r="E48" s="1011">
        <v>0</v>
      </c>
      <c r="F48" s="1012">
        <v>0</v>
      </c>
      <c r="G48" s="1011">
        <v>0</v>
      </c>
      <c r="H48" s="1012">
        <v>0</v>
      </c>
      <c r="I48" s="1011">
        <v>0</v>
      </c>
      <c r="J48" s="1683">
        <v>0</v>
      </c>
      <c r="K48" s="1011">
        <v>0</v>
      </c>
      <c r="L48" s="1012">
        <v>0</v>
      </c>
      <c r="M48" s="1011">
        <v>0</v>
      </c>
      <c r="N48" s="1012">
        <v>0</v>
      </c>
      <c r="O48" s="1011">
        <v>0</v>
      </c>
      <c r="P48" s="1013">
        <v>0</v>
      </c>
      <c r="Q48" s="938">
        <f>'t1'!M48</f>
        <v>1</v>
      </c>
      <c r="S48" s="938"/>
      <c r="T48" s="938"/>
    </row>
    <row r="49" spans="1:20" ht="12.75" customHeight="1" thickBot="1" x14ac:dyDescent="0.4">
      <c r="A49" s="1001" t="str">
        <f>'t1'!A49</f>
        <v>Chimici con inc. di struttura semplice (rapp. Non escl.)</v>
      </c>
      <c r="B49" s="1027" t="str">
        <f>'t1'!B49</f>
        <v>SD0N15</v>
      </c>
      <c r="C49" s="1011">
        <v>0</v>
      </c>
      <c r="D49" s="1012">
        <v>0</v>
      </c>
      <c r="E49" s="1011">
        <v>0</v>
      </c>
      <c r="F49" s="1012">
        <v>0</v>
      </c>
      <c r="G49" s="1011">
        <v>0</v>
      </c>
      <c r="H49" s="1012">
        <v>0</v>
      </c>
      <c r="I49" s="1011">
        <v>0</v>
      </c>
      <c r="J49" s="1683">
        <v>0</v>
      </c>
      <c r="K49" s="1011">
        <v>0</v>
      </c>
      <c r="L49" s="1012">
        <v>0</v>
      </c>
      <c r="M49" s="1011">
        <v>0</v>
      </c>
      <c r="N49" s="1012">
        <v>0</v>
      </c>
      <c r="O49" s="1011">
        <v>0</v>
      </c>
      <c r="P49" s="1013">
        <v>0</v>
      </c>
      <c r="Q49" s="938">
        <f>'t1'!M49</f>
        <v>0</v>
      </c>
      <c r="S49" s="938"/>
      <c r="T49" s="938"/>
    </row>
    <row r="50" spans="1:20" ht="12.75" customHeight="1" thickBot="1" x14ac:dyDescent="0.4">
      <c r="A50" s="1001" t="str">
        <f>'t1'!A50</f>
        <v>Chimici con altri incar. Prof.li (rapp. Esclusivo)</v>
      </c>
      <c r="B50" s="1027" t="str">
        <f>'t1'!B50</f>
        <v>SD0A15</v>
      </c>
      <c r="C50" s="1011">
        <v>0</v>
      </c>
      <c r="D50" s="1012">
        <v>0</v>
      </c>
      <c r="E50" s="1011">
        <v>0</v>
      </c>
      <c r="F50" s="1012">
        <v>0</v>
      </c>
      <c r="G50" s="1011">
        <v>0</v>
      </c>
      <c r="H50" s="1012">
        <v>0</v>
      </c>
      <c r="I50" s="1011">
        <v>0</v>
      </c>
      <c r="J50" s="1683">
        <v>0</v>
      </c>
      <c r="K50" s="1011">
        <v>0</v>
      </c>
      <c r="L50" s="1012">
        <v>0</v>
      </c>
      <c r="M50" s="1011">
        <v>0</v>
      </c>
      <c r="N50" s="1012">
        <v>0</v>
      </c>
      <c r="O50" s="1011">
        <v>0</v>
      </c>
      <c r="P50" s="1013">
        <v>0</v>
      </c>
      <c r="Q50" s="938">
        <f>'t1'!M50</f>
        <v>1</v>
      </c>
      <c r="S50" s="938"/>
      <c r="T50" s="938"/>
    </row>
    <row r="51" spans="1:20" ht="12.75" customHeight="1" thickBot="1" x14ac:dyDescent="0.4">
      <c r="A51" s="1001" t="str">
        <f>'t1'!A51</f>
        <v>Chimici con altri incar. Prof.li (rapp. Non escl.)</v>
      </c>
      <c r="B51" s="1027" t="str">
        <f>'t1'!B51</f>
        <v>SD0014</v>
      </c>
      <c r="C51" s="1011">
        <v>0</v>
      </c>
      <c r="D51" s="1012">
        <v>0</v>
      </c>
      <c r="E51" s="1011">
        <v>0</v>
      </c>
      <c r="F51" s="1012">
        <v>0</v>
      </c>
      <c r="G51" s="1011">
        <v>0</v>
      </c>
      <c r="H51" s="1012">
        <v>0</v>
      </c>
      <c r="I51" s="1011">
        <v>0</v>
      </c>
      <c r="J51" s="1683">
        <v>0</v>
      </c>
      <c r="K51" s="1011">
        <v>0</v>
      </c>
      <c r="L51" s="1012">
        <v>0</v>
      </c>
      <c r="M51" s="1011">
        <v>0</v>
      </c>
      <c r="N51" s="1012">
        <v>0</v>
      </c>
      <c r="O51" s="1011">
        <v>0</v>
      </c>
      <c r="P51" s="1013">
        <v>0</v>
      </c>
      <c r="Q51" s="938">
        <f>'t1'!M51</f>
        <v>0</v>
      </c>
      <c r="S51" s="938"/>
      <c r="T51" s="938"/>
    </row>
    <row r="52" spans="1:20" ht="12.75" customHeight="1" thickBot="1" x14ac:dyDescent="0.4">
      <c r="A52" s="1001" t="str">
        <f>'t1'!A52</f>
        <v>Chimici a t. determinato (art. 15-septies d.lgs. 502/92)</v>
      </c>
      <c r="B52" s="1027" t="str">
        <f>'t1'!B52</f>
        <v>SD0602</v>
      </c>
      <c r="C52" s="1011">
        <v>0</v>
      </c>
      <c r="D52" s="1012">
        <v>0</v>
      </c>
      <c r="E52" s="1011">
        <v>0</v>
      </c>
      <c r="F52" s="1012">
        <v>0</v>
      </c>
      <c r="G52" s="1011">
        <v>0</v>
      </c>
      <c r="H52" s="1012">
        <v>0</v>
      </c>
      <c r="I52" s="1011">
        <v>0</v>
      </c>
      <c r="J52" s="1683">
        <v>0</v>
      </c>
      <c r="K52" s="1011">
        <v>0</v>
      </c>
      <c r="L52" s="1012">
        <v>0</v>
      </c>
      <c r="M52" s="1011">
        <v>0</v>
      </c>
      <c r="N52" s="1012">
        <v>0</v>
      </c>
      <c r="O52" s="1011">
        <v>0</v>
      </c>
      <c r="P52" s="1013">
        <v>0</v>
      </c>
      <c r="Q52" s="938">
        <f>'t1'!M52</f>
        <v>0</v>
      </c>
      <c r="S52" s="938"/>
      <c r="T52" s="938"/>
    </row>
    <row r="53" spans="1:20" ht="12.75" customHeight="1" thickBot="1" x14ac:dyDescent="0.4">
      <c r="A53" s="1001" t="str">
        <f>'t1'!A53</f>
        <v>Fisici con inc. di struttura complessa (rapp. Esclusivo)</v>
      </c>
      <c r="B53" s="1027" t="str">
        <f>'t1'!B53</f>
        <v>SD0E42</v>
      </c>
      <c r="C53" s="1011">
        <v>0</v>
      </c>
      <c r="D53" s="1012">
        <v>0</v>
      </c>
      <c r="E53" s="1011">
        <v>0</v>
      </c>
      <c r="F53" s="1012">
        <v>0</v>
      </c>
      <c r="G53" s="1011">
        <v>0</v>
      </c>
      <c r="H53" s="1012">
        <v>0</v>
      </c>
      <c r="I53" s="1011">
        <v>0</v>
      </c>
      <c r="J53" s="1683">
        <v>0</v>
      </c>
      <c r="K53" s="1011">
        <v>0</v>
      </c>
      <c r="L53" s="1012">
        <v>0</v>
      </c>
      <c r="M53" s="1011">
        <v>0</v>
      </c>
      <c r="N53" s="1012">
        <v>0</v>
      </c>
      <c r="O53" s="1011">
        <v>0</v>
      </c>
      <c r="P53" s="1013">
        <v>0</v>
      </c>
      <c r="Q53" s="938">
        <f>'t1'!M53</f>
        <v>0</v>
      </c>
      <c r="S53" s="938"/>
      <c r="T53" s="938"/>
    </row>
    <row r="54" spans="1:20" ht="12.75" customHeight="1" thickBot="1" x14ac:dyDescent="0.4">
      <c r="A54" s="1001" t="str">
        <f>'t1'!A54</f>
        <v>Fisici con inc. di struttura complessa (rapp. Non escl.)</v>
      </c>
      <c r="B54" s="1027" t="str">
        <f>'t1'!B54</f>
        <v>SD0N42</v>
      </c>
      <c r="C54" s="1011">
        <v>0</v>
      </c>
      <c r="D54" s="1012">
        <v>0</v>
      </c>
      <c r="E54" s="1011">
        <v>0</v>
      </c>
      <c r="F54" s="1012">
        <v>0</v>
      </c>
      <c r="G54" s="1011">
        <v>0</v>
      </c>
      <c r="H54" s="1012">
        <v>0</v>
      </c>
      <c r="I54" s="1011">
        <v>0</v>
      </c>
      <c r="J54" s="1683">
        <v>0</v>
      </c>
      <c r="K54" s="1011">
        <v>0</v>
      </c>
      <c r="L54" s="1012">
        <v>0</v>
      </c>
      <c r="M54" s="1011">
        <v>0</v>
      </c>
      <c r="N54" s="1012">
        <v>0</v>
      </c>
      <c r="O54" s="1011">
        <v>0</v>
      </c>
      <c r="P54" s="1013">
        <v>0</v>
      </c>
      <c r="Q54" s="938">
        <f>'t1'!M54</f>
        <v>0</v>
      </c>
      <c r="S54" s="938"/>
      <c r="T54" s="938"/>
    </row>
    <row r="55" spans="1:20" ht="12.75" customHeight="1" thickBot="1" x14ac:dyDescent="0.4">
      <c r="A55" s="1001" t="str">
        <f>'t1'!A55</f>
        <v>Fisici con inc. di struttura semplice (rapp. Esclusivo)</v>
      </c>
      <c r="B55" s="1027" t="str">
        <f>'t1'!B55</f>
        <v>SD0E41</v>
      </c>
      <c r="C55" s="1011">
        <v>0</v>
      </c>
      <c r="D55" s="1012">
        <v>0</v>
      </c>
      <c r="E55" s="1011">
        <v>0</v>
      </c>
      <c r="F55" s="1012">
        <v>0</v>
      </c>
      <c r="G55" s="1011">
        <v>0</v>
      </c>
      <c r="H55" s="1012">
        <v>0</v>
      </c>
      <c r="I55" s="1011">
        <v>0</v>
      </c>
      <c r="J55" s="1683">
        <v>0</v>
      </c>
      <c r="K55" s="1011">
        <v>0</v>
      </c>
      <c r="L55" s="1012">
        <v>0</v>
      </c>
      <c r="M55" s="1011">
        <v>0</v>
      </c>
      <c r="N55" s="1012">
        <v>0</v>
      </c>
      <c r="O55" s="1011">
        <v>0</v>
      </c>
      <c r="P55" s="1013">
        <v>0</v>
      </c>
      <c r="Q55" s="938">
        <f>'t1'!M55</f>
        <v>1</v>
      </c>
      <c r="S55" s="938"/>
      <c r="T55" s="938"/>
    </row>
    <row r="56" spans="1:20" ht="12.75" customHeight="1" thickBot="1" x14ac:dyDescent="0.4">
      <c r="A56" s="1001" t="str">
        <f>'t1'!A56</f>
        <v>Fisici con inc. di struttura semplice (rapp. Non escl.)</v>
      </c>
      <c r="B56" s="1027" t="str">
        <f>'t1'!B56</f>
        <v>SD0N41</v>
      </c>
      <c r="C56" s="1011">
        <v>0</v>
      </c>
      <c r="D56" s="1012">
        <v>0</v>
      </c>
      <c r="E56" s="1011">
        <v>0</v>
      </c>
      <c r="F56" s="1012">
        <v>0</v>
      </c>
      <c r="G56" s="1011">
        <v>0</v>
      </c>
      <c r="H56" s="1012">
        <v>0</v>
      </c>
      <c r="I56" s="1011">
        <v>0</v>
      </c>
      <c r="J56" s="1683">
        <v>0</v>
      </c>
      <c r="K56" s="1011">
        <v>0</v>
      </c>
      <c r="L56" s="1012">
        <v>0</v>
      </c>
      <c r="M56" s="1011">
        <v>0</v>
      </c>
      <c r="N56" s="1012">
        <v>0</v>
      </c>
      <c r="O56" s="1011">
        <v>0</v>
      </c>
      <c r="P56" s="1013">
        <v>0</v>
      </c>
      <c r="Q56" s="938">
        <f>'t1'!M56</f>
        <v>0</v>
      </c>
      <c r="S56" s="938"/>
      <c r="T56" s="938"/>
    </row>
    <row r="57" spans="1:20" ht="12.75" customHeight="1" thickBot="1" x14ac:dyDescent="0.4">
      <c r="A57" s="1001" t="str">
        <f>'t1'!A57</f>
        <v>Fisici con altri incar. Prof.li (rapp. Esclusivo)</v>
      </c>
      <c r="B57" s="1027" t="str">
        <f>'t1'!B57</f>
        <v>SD0A41</v>
      </c>
      <c r="C57" s="1011">
        <v>0</v>
      </c>
      <c r="D57" s="1012">
        <v>0</v>
      </c>
      <c r="E57" s="1011">
        <v>0</v>
      </c>
      <c r="F57" s="1012">
        <v>0</v>
      </c>
      <c r="G57" s="1011">
        <v>0</v>
      </c>
      <c r="H57" s="1012">
        <v>0</v>
      </c>
      <c r="I57" s="1011">
        <v>1</v>
      </c>
      <c r="J57" s="1683">
        <v>0</v>
      </c>
      <c r="K57" s="1011">
        <v>0</v>
      </c>
      <c r="L57" s="1012">
        <v>0</v>
      </c>
      <c r="M57" s="1011">
        <v>0</v>
      </c>
      <c r="N57" s="1012">
        <v>0</v>
      </c>
      <c r="O57" s="1011">
        <v>0</v>
      </c>
      <c r="P57" s="1013">
        <v>0</v>
      </c>
      <c r="Q57" s="938">
        <f>'t1'!M57</f>
        <v>1</v>
      </c>
      <c r="S57" s="938"/>
      <c r="T57" s="938"/>
    </row>
    <row r="58" spans="1:20" ht="12.75" customHeight="1" thickBot="1" x14ac:dyDescent="0.4">
      <c r="A58" s="1001" t="str">
        <f>'t1'!A58</f>
        <v>Fisici con altri incar. Prof.li (rapp. Non escl.)</v>
      </c>
      <c r="B58" s="1027" t="str">
        <f>'t1'!B58</f>
        <v>SD0040</v>
      </c>
      <c r="C58" s="1011">
        <v>0</v>
      </c>
      <c r="D58" s="1012">
        <v>0</v>
      </c>
      <c r="E58" s="1011">
        <v>0</v>
      </c>
      <c r="F58" s="1012">
        <v>0</v>
      </c>
      <c r="G58" s="1011">
        <v>0</v>
      </c>
      <c r="H58" s="1012">
        <v>0</v>
      </c>
      <c r="I58" s="1011">
        <v>0</v>
      </c>
      <c r="J58" s="1683">
        <v>0</v>
      </c>
      <c r="K58" s="1011">
        <v>0</v>
      </c>
      <c r="L58" s="1012">
        <v>0</v>
      </c>
      <c r="M58" s="1011">
        <v>0</v>
      </c>
      <c r="N58" s="1012">
        <v>0</v>
      </c>
      <c r="O58" s="1011">
        <v>0</v>
      </c>
      <c r="P58" s="1013">
        <v>0</v>
      </c>
      <c r="Q58" s="938">
        <f>'t1'!M58</f>
        <v>0</v>
      </c>
      <c r="S58" s="938"/>
      <c r="T58" s="938"/>
    </row>
    <row r="59" spans="1:20" ht="12.75" customHeight="1" thickBot="1" x14ac:dyDescent="0.4">
      <c r="A59" s="1001" t="str">
        <f>'t1'!A59</f>
        <v>Fisici a t. determinato (art. 15-septies d.lgs. 502/92)</v>
      </c>
      <c r="B59" s="1027" t="str">
        <f>'t1'!B59</f>
        <v>SD0603</v>
      </c>
      <c r="C59" s="1011">
        <v>0</v>
      </c>
      <c r="D59" s="1012">
        <v>0</v>
      </c>
      <c r="E59" s="1011">
        <v>0</v>
      </c>
      <c r="F59" s="1012">
        <v>0</v>
      </c>
      <c r="G59" s="1011">
        <v>0</v>
      </c>
      <c r="H59" s="1012">
        <v>0</v>
      </c>
      <c r="I59" s="1011">
        <v>0</v>
      </c>
      <c r="J59" s="1683">
        <v>0</v>
      </c>
      <c r="K59" s="1011">
        <v>0</v>
      </c>
      <c r="L59" s="1012">
        <v>0</v>
      </c>
      <c r="M59" s="1011">
        <v>0</v>
      </c>
      <c r="N59" s="1012">
        <v>0</v>
      </c>
      <c r="O59" s="1011">
        <v>0</v>
      </c>
      <c r="P59" s="1013">
        <v>0</v>
      </c>
      <c r="Q59" s="938">
        <f>'t1'!M59</f>
        <v>0</v>
      </c>
      <c r="S59" s="938"/>
      <c r="T59" s="938"/>
    </row>
    <row r="60" spans="1:20" ht="12.75" customHeight="1" thickBot="1" x14ac:dyDescent="0.4">
      <c r="A60" s="1001" t="str">
        <f>'t1'!A60</f>
        <v>Psicologi con inc. di struttura complessa (rapp. Esclusivo)</v>
      </c>
      <c r="B60" s="1027" t="str">
        <f>'t1'!B60</f>
        <v>SD0E66</v>
      </c>
      <c r="C60" s="1011">
        <v>0</v>
      </c>
      <c r="D60" s="1012">
        <v>0</v>
      </c>
      <c r="E60" s="1011">
        <v>0</v>
      </c>
      <c r="F60" s="1012">
        <v>0</v>
      </c>
      <c r="G60" s="1011">
        <v>0</v>
      </c>
      <c r="H60" s="1012">
        <v>0</v>
      </c>
      <c r="I60" s="1011">
        <v>0</v>
      </c>
      <c r="J60" s="1683">
        <v>0</v>
      </c>
      <c r="K60" s="1011">
        <v>0</v>
      </c>
      <c r="L60" s="1012">
        <v>0</v>
      </c>
      <c r="M60" s="1011">
        <v>0</v>
      </c>
      <c r="N60" s="1012">
        <v>0</v>
      </c>
      <c r="O60" s="1011">
        <v>0</v>
      </c>
      <c r="P60" s="1013">
        <v>0</v>
      </c>
      <c r="Q60" s="938">
        <f>'t1'!M60</f>
        <v>0</v>
      </c>
      <c r="S60" s="938"/>
      <c r="T60" s="938"/>
    </row>
    <row r="61" spans="1:20" ht="12.75" customHeight="1" thickBot="1" x14ac:dyDescent="0.4">
      <c r="A61" s="1001" t="str">
        <f>'t1'!A61</f>
        <v>Psicologi con inc. di struttura complessa (rapp. Non escl.)</v>
      </c>
      <c r="B61" s="1027" t="str">
        <f>'t1'!B61</f>
        <v>SD0N66</v>
      </c>
      <c r="C61" s="1011">
        <v>0</v>
      </c>
      <c r="D61" s="1012">
        <v>0</v>
      </c>
      <c r="E61" s="1011">
        <v>0</v>
      </c>
      <c r="F61" s="1012">
        <v>0</v>
      </c>
      <c r="G61" s="1011">
        <v>0</v>
      </c>
      <c r="H61" s="1012">
        <v>0</v>
      </c>
      <c r="I61" s="1011">
        <v>0</v>
      </c>
      <c r="J61" s="1683">
        <v>0</v>
      </c>
      <c r="K61" s="1011">
        <v>0</v>
      </c>
      <c r="L61" s="1012">
        <v>0</v>
      </c>
      <c r="M61" s="1011">
        <v>0</v>
      </c>
      <c r="N61" s="1012">
        <v>0</v>
      </c>
      <c r="O61" s="1011">
        <v>0</v>
      </c>
      <c r="P61" s="1013">
        <v>0</v>
      </c>
      <c r="Q61" s="938">
        <f>'t1'!M61</f>
        <v>0</v>
      </c>
      <c r="S61" s="938"/>
      <c r="T61" s="938"/>
    </row>
    <row r="62" spans="1:20" ht="12.75" customHeight="1" thickBot="1" x14ac:dyDescent="0.4">
      <c r="A62" s="1001" t="str">
        <f>'t1'!A62</f>
        <v>Psicologi con inc. di struttura semplice (rapp. Esclusivo)</v>
      </c>
      <c r="B62" s="1027" t="str">
        <f>'t1'!B62</f>
        <v>SD0E65</v>
      </c>
      <c r="C62" s="1011">
        <v>0</v>
      </c>
      <c r="D62" s="1012">
        <v>0</v>
      </c>
      <c r="E62" s="1011">
        <v>0</v>
      </c>
      <c r="F62" s="1012">
        <v>0</v>
      </c>
      <c r="G62" s="1011">
        <v>0</v>
      </c>
      <c r="H62" s="1012">
        <v>0</v>
      </c>
      <c r="I62" s="1011">
        <v>0</v>
      </c>
      <c r="J62" s="1683">
        <v>0</v>
      </c>
      <c r="K62" s="1011">
        <v>0</v>
      </c>
      <c r="L62" s="1012">
        <v>0</v>
      </c>
      <c r="M62" s="1011">
        <v>0</v>
      </c>
      <c r="N62" s="1012">
        <v>0</v>
      </c>
      <c r="O62" s="1011">
        <v>0</v>
      </c>
      <c r="P62" s="1013">
        <v>0</v>
      </c>
      <c r="Q62" s="938">
        <f>'t1'!M62</f>
        <v>1</v>
      </c>
      <c r="S62" s="938"/>
      <c r="T62" s="938"/>
    </row>
    <row r="63" spans="1:20" ht="12.75" customHeight="1" thickBot="1" x14ac:dyDescent="0.4">
      <c r="A63" s="1001" t="str">
        <f>'t1'!A63</f>
        <v>Psicologi con inc. di struttura semplice (rapp. Non escl.)</v>
      </c>
      <c r="B63" s="1027" t="str">
        <f>'t1'!B63</f>
        <v>SD0N65</v>
      </c>
      <c r="C63" s="1011">
        <v>0</v>
      </c>
      <c r="D63" s="1012">
        <v>0</v>
      </c>
      <c r="E63" s="1011">
        <v>0</v>
      </c>
      <c r="F63" s="1012">
        <v>0</v>
      </c>
      <c r="G63" s="1011">
        <v>0</v>
      </c>
      <c r="H63" s="1012">
        <v>0</v>
      </c>
      <c r="I63" s="1011">
        <v>0</v>
      </c>
      <c r="J63" s="1683">
        <v>0</v>
      </c>
      <c r="K63" s="1011">
        <v>0</v>
      </c>
      <c r="L63" s="1012">
        <v>0</v>
      </c>
      <c r="M63" s="1011">
        <v>0</v>
      </c>
      <c r="N63" s="1012">
        <v>0</v>
      </c>
      <c r="O63" s="1011">
        <v>0</v>
      </c>
      <c r="P63" s="1013">
        <v>0</v>
      </c>
      <c r="Q63" s="938">
        <f>'t1'!M63</f>
        <v>0</v>
      </c>
      <c r="S63" s="938"/>
      <c r="T63" s="938"/>
    </row>
    <row r="64" spans="1:20" ht="12.75" customHeight="1" thickBot="1" x14ac:dyDescent="0.4">
      <c r="A64" s="1001" t="str">
        <f>'t1'!A64</f>
        <v>Psicologi con altri incar. Prof.li (rapp. Esclusivo)</v>
      </c>
      <c r="B64" s="1027" t="str">
        <f>'t1'!B64</f>
        <v>SD0A65</v>
      </c>
      <c r="C64" s="1011">
        <v>0</v>
      </c>
      <c r="D64" s="1012">
        <v>0</v>
      </c>
      <c r="E64" s="1011">
        <v>0</v>
      </c>
      <c r="F64" s="1012">
        <v>0</v>
      </c>
      <c r="G64" s="1011">
        <v>0</v>
      </c>
      <c r="H64" s="1012">
        <v>0</v>
      </c>
      <c r="I64" s="1011">
        <v>0</v>
      </c>
      <c r="J64" s="1683">
        <v>0</v>
      </c>
      <c r="K64" s="1011">
        <v>0</v>
      </c>
      <c r="L64" s="1012">
        <v>0</v>
      </c>
      <c r="M64" s="1011">
        <v>0</v>
      </c>
      <c r="N64" s="1012">
        <v>0</v>
      </c>
      <c r="O64" s="1011">
        <v>0</v>
      </c>
      <c r="P64" s="1013">
        <v>0</v>
      </c>
      <c r="Q64" s="938">
        <f>'t1'!M64</f>
        <v>1</v>
      </c>
      <c r="S64" s="938"/>
      <c r="T64" s="938"/>
    </row>
    <row r="65" spans="1:20" ht="12.75" customHeight="1" thickBot="1" x14ac:dyDescent="0.4">
      <c r="A65" s="1001" t="str">
        <f>'t1'!A65</f>
        <v>Psicologi con altri incar. Prof.li (rapp. Non escl.)</v>
      </c>
      <c r="B65" s="1027" t="str">
        <f>'t1'!B65</f>
        <v>SD0064</v>
      </c>
      <c r="C65" s="1011">
        <v>0</v>
      </c>
      <c r="D65" s="1012">
        <v>0</v>
      </c>
      <c r="E65" s="1011">
        <v>0</v>
      </c>
      <c r="F65" s="1012">
        <v>0</v>
      </c>
      <c r="G65" s="1011">
        <v>0</v>
      </c>
      <c r="H65" s="1012">
        <v>0</v>
      </c>
      <c r="I65" s="1011">
        <v>0</v>
      </c>
      <c r="J65" s="1683">
        <v>0</v>
      </c>
      <c r="K65" s="1011">
        <v>0</v>
      </c>
      <c r="L65" s="1012">
        <v>0</v>
      </c>
      <c r="M65" s="1011">
        <v>0</v>
      </c>
      <c r="N65" s="1012">
        <v>0</v>
      </c>
      <c r="O65" s="1011">
        <v>0</v>
      </c>
      <c r="P65" s="1013">
        <v>0</v>
      </c>
      <c r="Q65" s="938">
        <f>'t1'!M65</f>
        <v>0</v>
      </c>
      <c r="S65" s="938"/>
      <c r="T65" s="938"/>
    </row>
    <row r="66" spans="1:20" ht="12.75" customHeight="1" thickBot="1" x14ac:dyDescent="0.4">
      <c r="A66" s="1001" t="str">
        <f>'t1'!A66</f>
        <v>Psicologi a t. determinato (art. 15-septies d.lgs. 502/92)</v>
      </c>
      <c r="B66" s="1027" t="str">
        <f>'t1'!B66</f>
        <v>SD0604</v>
      </c>
      <c r="C66" s="1011">
        <v>0</v>
      </c>
      <c r="D66" s="1012">
        <v>0</v>
      </c>
      <c r="E66" s="1011">
        <v>0</v>
      </c>
      <c r="F66" s="1012">
        <v>0</v>
      </c>
      <c r="G66" s="1011">
        <v>0</v>
      </c>
      <c r="H66" s="1012">
        <v>0</v>
      </c>
      <c r="I66" s="1011">
        <v>0</v>
      </c>
      <c r="J66" s="1683">
        <v>0</v>
      </c>
      <c r="K66" s="1011">
        <v>0</v>
      </c>
      <c r="L66" s="1012">
        <v>0</v>
      </c>
      <c r="M66" s="1011">
        <v>0</v>
      </c>
      <c r="N66" s="1012">
        <v>0</v>
      </c>
      <c r="O66" s="1011">
        <v>0</v>
      </c>
      <c r="P66" s="1013">
        <v>0</v>
      </c>
      <c r="Q66" s="938">
        <f>'t1'!M66</f>
        <v>0</v>
      </c>
      <c r="S66" s="938"/>
      <c r="T66" s="938"/>
    </row>
    <row r="67" spans="1:20" ht="12.75" customHeight="1" thickBot="1" x14ac:dyDescent="0.4">
      <c r="A67" s="1001" t="str">
        <f>'t1'!A67</f>
        <v>Dirigente prof. Sanit. Inferm/ostetrica (inc. Strut. Compl.)</v>
      </c>
      <c r="B67" s="1027" t="str">
        <f>'t1'!B67</f>
        <v>SD0CO1</v>
      </c>
      <c r="C67" s="1011">
        <v>0</v>
      </c>
      <c r="D67" s="1012">
        <v>0</v>
      </c>
      <c r="E67" s="1011">
        <v>0</v>
      </c>
      <c r="F67" s="1012">
        <v>0</v>
      </c>
      <c r="G67" s="1011">
        <v>0</v>
      </c>
      <c r="H67" s="1012">
        <v>0</v>
      </c>
      <c r="I67" s="1011">
        <v>0</v>
      </c>
      <c r="J67" s="1683">
        <v>0</v>
      </c>
      <c r="K67" s="1011">
        <v>0</v>
      </c>
      <c r="L67" s="1012">
        <v>0</v>
      </c>
      <c r="M67" s="1011">
        <v>0</v>
      </c>
      <c r="N67" s="1012">
        <v>0</v>
      </c>
      <c r="O67" s="1011">
        <v>0</v>
      </c>
      <c r="P67" s="1013">
        <v>0</v>
      </c>
      <c r="Q67" s="938">
        <f>'t1'!M67</f>
        <v>1</v>
      </c>
      <c r="S67" s="938"/>
      <c r="T67" s="938"/>
    </row>
    <row r="68" spans="1:20" ht="12.75" customHeight="1" thickBot="1" x14ac:dyDescent="0.4">
      <c r="A68" s="1001" t="str">
        <f>'t1'!A68</f>
        <v>Dirigente prof. Sanit. Inferm/ostetrica (inc. Strut. Sempl.)</v>
      </c>
      <c r="B68" s="1027" t="str">
        <f>'t1'!B68</f>
        <v>SD0SE1</v>
      </c>
      <c r="C68" s="1011">
        <v>0</v>
      </c>
      <c r="D68" s="1012">
        <v>0</v>
      </c>
      <c r="E68" s="1011">
        <v>0</v>
      </c>
      <c r="F68" s="1012">
        <v>0</v>
      </c>
      <c r="G68" s="1011">
        <v>0</v>
      </c>
      <c r="H68" s="1012">
        <v>0</v>
      </c>
      <c r="I68" s="1011">
        <v>0</v>
      </c>
      <c r="J68" s="1683">
        <v>0</v>
      </c>
      <c r="K68" s="1011">
        <v>0</v>
      </c>
      <c r="L68" s="1012">
        <v>0</v>
      </c>
      <c r="M68" s="1011">
        <v>0</v>
      </c>
      <c r="N68" s="1012">
        <v>0</v>
      </c>
      <c r="O68" s="1011">
        <v>0</v>
      </c>
      <c r="P68" s="1013">
        <v>0</v>
      </c>
      <c r="Q68" s="938">
        <f>'t1'!M68</f>
        <v>0</v>
      </c>
      <c r="S68" s="938"/>
      <c r="T68" s="938"/>
    </row>
    <row r="69" spans="1:20" ht="12.75" customHeight="1" thickBot="1" x14ac:dyDescent="0.4">
      <c r="A69" s="1001" t="str">
        <f>'t1'!A69</f>
        <v>Dirigente prof. Sanit. Inferm/ostetrica (altri inc. Prof.li)</v>
      </c>
      <c r="B69" s="1027" t="str">
        <f>'t1'!B69</f>
        <v>SD0AI1</v>
      </c>
      <c r="C69" s="1011">
        <v>0</v>
      </c>
      <c r="D69" s="1012">
        <v>0</v>
      </c>
      <c r="E69" s="1011">
        <v>0</v>
      </c>
      <c r="F69" s="1012">
        <v>0</v>
      </c>
      <c r="G69" s="1011">
        <v>0</v>
      </c>
      <c r="H69" s="1012">
        <v>0</v>
      </c>
      <c r="I69" s="1011">
        <v>0</v>
      </c>
      <c r="J69" s="1683">
        <v>0</v>
      </c>
      <c r="K69" s="1011">
        <v>0</v>
      </c>
      <c r="L69" s="1012">
        <v>0</v>
      </c>
      <c r="M69" s="1011">
        <v>0</v>
      </c>
      <c r="N69" s="1012">
        <v>0</v>
      </c>
      <c r="O69" s="1011">
        <v>0</v>
      </c>
      <c r="P69" s="1013">
        <v>0</v>
      </c>
      <c r="Q69" s="938">
        <f>'t1'!M69</f>
        <v>0</v>
      </c>
      <c r="S69" s="938"/>
      <c r="T69" s="938"/>
    </row>
    <row r="70" spans="1:20" ht="12.75" customHeight="1" thickBot="1" x14ac:dyDescent="0.4">
      <c r="A70" s="1001" t="str">
        <f>'t1'!A70</f>
        <v>Dir. Prof.san.inferm/ostet t.det.art.15-septies dlgs 502/92</v>
      </c>
      <c r="B70" s="1027" t="str">
        <f>'t1'!B70</f>
        <v>SD048B</v>
      </c>
      <c r="C70" s="1011">
        <v>0</v>
      </c>
      <c r="D70" s="1012">
        <v>0</v>
      </c>
      <c r="E70" s="1011">
        <v>0</v>
      </c>
      <c r="F70" s="1012">
        <v>0</v>
      </c>
      <c r="G70" s="1011">
        <v>0</v>
      </c>
      <c r="H70" s="1012">
        <v>0</v>
      </c>
      <c r="I70" s="1011">
        <v>0</v>
      </c>
      <c r="J70" s="1683">
        <v>0</v>
      </c>
      <c r="K70" s="1011">
        <v>0</v>
      </c>
      <c r="L70" s="1012">
        <v>0</v>
      </c>
      <c r="M70" s="1011">
        <v>0</v>
      </c>
      <c r="N70" s="1012">
        <v>0</v>
      </c>
      <c r="O70" s="1011">
        <v>0</v>
      </c>
      <c r="P70" s="1013">
        <v>0</v>
      </c>
      <c r="Q70" s="938">
        <f>'t1'!M70</f>
        <v>0</v>
      </c>
      <c r="S70" s="938"/>
      <c r="T70" s="938"/>
    </row>
    <row r="71" spans="1:20" ht="12.75" customHeight="1" thickBot="1" x14ac:dyDescent="0.4">
      <c r="A71" s="1001" t="str">
        <f>'t1'!A71</f>
        <v>Dirigente prof. Sanit. Riabilitative (inc. Strut. Compl.)</v>
      </c>
      <c r="B71" s="1027" t="str">
        <f>'t1'!B71</f>
        <v>SD0CO2</v>
      </c>
      <c r="C71" s="1011">
        <v>0</v>
      </c>
      <c r="D71" s="1012">
        <v>0</v>
      </c>
      <c r="E71" s="1011">
        <v>0</v>
      </c>
      <c r="F71" s="1012">
        <v>0</v>
      </c>
      <c r="G71" s="1011">
        <v>0</v>
      </c>
      <c r="H71" s="1012">
        <v>0</v>
      </c>
      <c r="I71" s="1011">
        <v>0</v>
      </c>
      <c r="J71" s="1683">
        <v>0</v>
      </c>
      <c r="K71" s="1011">
        <v>0</v>
      </c>
      <c r="L71" s="1012">
        <v>0</v>
      </c>
      <c r="M71" s="1011">
        <v>0</v>
      </c>
      <c r="N71" s="1012">
        <v>0</v>
      </c>
      <c r="O71" s="1011">
        <v>0</v>
      </c>
      <c r="P71" s="1013">
        <v>0</v>
      </c>
      <c r="Q71" s="938">
        <f>'t1'!M71</f>
        <v>0</v>
      </c>
      <c r="S71" s="938"/>
      <c r="T71" s="938"/>
    </row>
    <row r="72" spans="1:20" ht="12.75" customHeight="1" thickBot="1" x14ac:dyDescent="0.4">
      <c r="A72" s="1001" t="str">
        <f>'t1'!A72</f>
        <v>Dirigente prof. Sanit. Riabilitative (inc. Strut. Sempl.)</v>
      </c>
      <c r="B72" s="1027" t="str">
        <f>'t1'!B72</f>
        <v>SD0SE2</v>
      </c>
      <c r="C72" s="1011">
        <v>0</v>
      </c>
      <c r="D72" s="1012">
        <v>0</v>
      </c>
      <c r="E72" s="1011">
        <v>0</v>
      </c>
      <c r="F72" s="1012">
        <v>0</v>
      </c>
      <c r="G72" s="1011">
        <v>0</v>
      </c>
      <c r="H72" s="1012">
        <v>0</v>
      </c>
      <c r="I72" s="1011">
        <v>0</v>
      </c>
      <c r="J72" s="1683">
        <v>0</v>
      </c>
      <c r="K72" s="1011">
        <v>0</v>
      </c>
      <c r="L72" s="1012">
        <v>0</v>
      </c>
      <c r="M72" s="1011">
        <v>0</v>
      </c>
      <c r="N72" s="1012">
        <v>0</v>
      </c>
      <c r="O72" s="1011">
        <v>0</v>
      </c>
      <c r="P72" s="1013">
        <v>0</v>
      </c>
      <c r="Q72" s="938">
        <f>'t1'!M72</f>
        <v>0</v>
      </c>
      <c r="S72" s="938"/>
      <c r="T72" s="938"/>
    </row>
    <row r="73" spans="1:20" ht="12.75" customHeight="1" thickBot="1" x14ac:dyDescent="0.4">
      <c r="A73" s="1001" t="str">
        <f>'t1'!A73</f>
        <v>Dirigente prof. Sanit. Riabilitative (altri inc. Prof.li)</v>
      </c>
      <c r="B73" s="1027" t="str">
        <f>'t1'!B73</f>
        <v>SD0AI2</v>
      </c>
      <c r="C73" s="1011">
        <v>0</v>
      </c>
      <c r="D73" s="1012">
        <v>0</v>
      </c>
      <c r="E73" s="1011">
        <v>0</v>
      </c>
      <c r="F73" s="1012">
        <v>0</v>
      </c>
      <c r="G73" s="1011">
        <v>0</v>
      </c>
      <c r="H73" s="1012">
        <v>0</v>
      </c>
      <c r="I73" s="1011">
        <v>0</v>
      </c>
      <c r="J73" s="1683">
        <v>0</v>
      </c>
      <c r="K73" s="1011">
        <v>0</v>
      </c>
      <c r="L73" s="1012">
        <v>0</v>
      </c>
      <c r="M73" s="1011">
        <v>0</v>
      </c>
      <c r="N73" s="1012">
        <v>0</v>
      </c>
      <c r="O73" s="1011">
        <v>0</v>
      </c>
      <c r="P73" s="1013">
        <v>0</v>
      </c>
      <c r="Q73" s="938">
        <f>'t1'!M73</f>
        <v>0</v>
      </c>
      <c r="S73" s="938"/>
      <c r="T73" s="938"/>
    </row>
    <row r="74" spans="1:20" ht="12.75" customHeight="1" thickBot="1" x14ac:dyDescent="0.4">
      <c r="A74" s="1001" t="str">
        <f>'t1'!A74</f>
        <v>Dir. Prof. San. Riabilitat. T.det.art.15-septies dlgs 502/92</v>
      </c>
      <c r="B74" s="1027" t="str">
        <f>'t1'!B74</f>
        <v>SD048C</v>
      </c>
      <c r="C74" s="1011">
        <v>0</v>
      </c>
      <c r="D74" s="1012">
        <v>0</v>
      </c>
      <c r="E74" s="1011">
        <v>0</v>
      </c>
      <c r="F74" s="1012">
        <v>0</v>
      </c>
      <c r="G74" s="1011">
        <v>0</v>
      </c>
      <c r="H74" s="1012">
        <v>0</v>
      </c>
      <c r="I74" s="1011">
        <v>0</v>
      </c>
      <c r="J74" s="1683">
        <v>0</v>
      </c>
      <c r="K74" s="1011">
        <v>0</v>
      </c>
      <c r="L74" s="1012">
        <v>0</v>
      </c>
      <c r="M74" s="1011">
        <v>0</v>
      </c>
      <c r="N74" s="1012">
        <v>0</v>
      </c>
      <c r="O74" s="1011">
        <v>0</v>
      </c>
      <c r="P74" s="1013">
        <v>0</v>
      </c>
      <c r="Q74" s="938">
        <f>'t1'!M74</f>
        <v>0</v>
      </c>
      <c r="S74" s="938"/>
      <c r="T74" s="938"/>
    </row>
    <row r="75" spans="1:20" ht="12.75" customHeight="1" thickBot="1" x14ac:dyDescent="0.4">
      <c r="A75" s="1001" t="str">
        <f>'t1'!A75</f>
        <v>Dirigente prof. Tecnico sanitarie (inc. Strut. Compl.)</v>
      </c>
      <c r="B75" s="1027" t="str">
        <f>'t1'!B75</f>
        <v>SD0CO3</v>
      </c>
      <c r="C75" s="1011">
        <v>0</v>
      </c>
      <c r="D75" s="1012">
        <v>0</v>
      </c>
      <c r="E75" s="1011">
        <v>0</v>
      </c>
      <c r="F75" s="1012">
        <v>0</v>
      </c>
      <c r="G75" s="1011">
        <v>0</v>
      </c>
      <c r="H75" s="1012">
        <v>0</v>
      </c>
      <c r="I75" s="1011">
        <v>0</v>
      </c>
      <c r="J75" s="1683">
        <v>0</v>
      </c>
      <c r="K75" s="1011">
        <v>0</v>
      </c>
      <c r="L75" s="1012">
        <v>0</v>
      </c>
      <c r="M75" s="1011">
        <v>0</v>
      </c>
      <c r="N75" s="1012">
        <v>0</v>
      </c>
      <c r="O75" s="1011">
        <v>0</v>
      </c>
      <c r="P75" s="1013">
        <v>0</v>
      </c>
      <c r="Q75" s="938">
        <f>'t1'!M75</f>
        <v>0</v>
      </c>
      <c r="S75" s="938"/>
      <c r="T75" s="938"/>
    </row>
    <row r="76" spans="1:20" ht="12.75" customHeight="1" thickBot="1" x14ac:dyDescent="0.4">
      <c r="A76" s="1001" t="str">
        <f>'t1'!A76</f>
        <v>Dirigente prof. Tecnico sanitarie (inc. Strut. Sempl.)</v>
      </c>
      <c r="B76" s="1027" t="str">
        <f>'t1'!B76</f>
        <v>SD0SE3</v>
      </c>
      <c r="C76" s="1011">
        <v>0</v>
      </c>
      <c r="D76" s="1012">
        <v>0</v>
      </c>
      <c r="E76" s="1011">
        <v>0</v>
      </c>
      <c r="F76" s="1012">
        <v>0</v>
      </c>
      <c r="G76" s="1011">
        <v>0</v>
      </c>
      <c r="H76" s="1012">
        <v>0</v>
      </c>
      <c r="I76" s="1011">
        <v>0</v>
      </c>
      <c r="J76" s="1683">
        <v>0</v>
      </c>
      <c r="K76" s="1011">
        <v>0</v>
      </c>
      <c r="L76" s="1012">
        <v>0</v>
      </c>
      <c r="M76" s="1011">
        <v>0</v>
      </c>
      <c r="N76" s="1012">
        <v>0</v>
      </c>
      <c r="O76" s="1011">
        <v>0</v>
      </c>
      <c r="P76" s="1013">
        <v>0</v>
      </c>
      <c r="Q76" s="938">
        <f>'t1'!M76</f>
        <v>0</v>
      </c>
      <c r="S76" s="938"/>
      <c r="T76" s="938"/>
    </row>
    <row r="77" spans="1:20" ht="12.75" customHeight="1" thickBot="1" x14ac:dyDescent="0.4">
      <c r="A77" s="1001" t="str">
        <f>'t1'!A77</f>
        <v>Dirigente prof. Tecnico sanitarie (altri inc. Prof.li)</v>
      </c>
      <c r="B77" s="1027" t="str">
        <f>'t1'!B77</f>
        <v>SD0AI3</v>
      </c>
      <c r="C77" s="1011">
        <v>0</v>
      </c>
      <c r="D77" s="1012">
        <v>0</v>
      </c>
      <c r="E77" s="1011">
        <v>0</v>
      </c>
      <c r="F77" s="1012">
        <v>0</v>
      </c>
      <c r="G77" s="1011">
        <v>0</v>
      </c>
      <c r="H77" s="1012">
        <v>0</v>
      </c>
      <c r="I77" s="1011">
        <v>0</v>
      </c>
      <c r="J77" s="1683">
        <v>0</v>
      </c>
      <c r="K77" s="1011">
        <v>0</v>
      </c>
      <c r="L77" s="1012">
        <v>0</v>
      </c>
      <c r="M77" s="1011">
        <v>0</v>
      </c>
      <c r="N77" s="1012">
        <v>0</v>
      </c>
      <c r="O77" s="1011">
        <v>0</v>
      </c>
      <c r="P77" s="1013">
        <v>0</v>
      </c>
      <c r="Q77" s="938">
        <f>'t1'!M77</f>
        <v>0</v>
      </c>
      <c r="S77" s="938"/>
      <c r="T77" s="938"/>
    </row>
    <row r="78" spans="1:20" ht="12.75" customHeight="1" thickBot="1" x14ac:dyDescent="0.4">
      <c r="A78" s="1001" t="str">
        <f>'t1'!A78</f>
        <v>Dir. Prof.tecnico sanitarie t.det.art.15-septies dlgs 502/92</v>
      </c>
      <c r="B78" s="1027" t="str">
        <f>'t1'!B78</f>
        <v>SD048D</v>
      </c>
      <c r="C78" s="1011">
        <v>0</v>
      </c>
      <c r="D78" s="1012">
        <v>0</v>
      </c>
      <c r="E78" s="1011">
        <v>0</v>
      </c>
      <c r="F78" s="1012">
        <v>0</v>
      </c>
      <c r="G78" s="1011">
        <v>0</v>
      </c>
      <c r="H78" s="1012">
        <v>0</v>
      </c>
      <c r="I78" s="1011">
        <v>0</v>
      </c>
      <c r="J78" s="1683">
        <v>0</v>
      </c>
      <c r="K78" s="1011">
        <v>0</v>
      </c>
      <c r="L78" s="1012">
        <v>0</v>
      </c>
      <c r="M78" s="1011">
        <v>0</v>
      </c>
      <c r="N78" s="1012">
        <v>0</v>
      </c>
      <c r="O78" s="1011">
        <v>0</v>
      </c>
      <c r="P78" s="1013">
        <v>0</v>
      </c>
      <c r="Q78" s="938">
        <f>'t1'!M78</f>
        <v>0</v>
      </c>
      <c r="S78" s="938"/>
      <c r="T78" s="938"/>
    </row>
    <row r="79" spans="1:20" ht="12.75" customHeight="1" thickBot="1" x14ac:dyDescent="0.4">
      <c r="A79" s="1001" t="str">
        <f>'t1'!A79</f>
        <v>Dirigente prof.tecniche della prevenzione (inc.strut.compl.)</v>
      </c>
      <c r="B79" s="1027" t="str">
        <f>'t1'!B79</f>
        <v>SD0CO4</v>
      </c>
      <c r="C79" s="1011">
        <v>0</v>
      </c>
      <c r="D79" s="1012">
        <v>0</v>
      </c>
      <c r="E79" s="1011">
        <v>0</v>
      </c>
      <c r="F79" s="1012">
        <v>0</v>
      </c>
      <c r="G79" s="1011">
        <v>0</v>
      </c>
      <c r="H79" s="1012">
        <v>0</v>
      </c>
      <c r="I79" s="1011">
        <v>0</v>
      </c>
      <c r="J79" s="1683">
        <v>0</v>
      </c>
      <c r="K79" s="1011">
        <v>0</v>
      </c>
      <c r="L79" s="1012">
        <v>0</v>
      </c>
      <c r="M79" s="1011">
        <v>0</v>
      </c>
      <c r="N79" s="1012">
        <v>0</v>
      </c>
      <c r="O79" s="1011">
        <v>0</v>
      </c>
      <c r="P79" s="1013">
        <v>0</v>
      </c>
      <c r="Q79" s="938">
        <f>'t1'!M79</f>
        <v>0</v>
      </c>
      <c r="S79" s="938"/>
      <c r="T79" s="938"/>
    </row>
    <row r="80" spans="1:20" ht="12.75" customHeight="1" thickBot="1" x14ac:dyDescent="0.4">
      <c r="A80" s="1001" t="str">
        <f>'t1'!A80</f>
        <v>Dirigente prof.tecniche della prevenzione (inc.strut.sempl.)</v>
      </c>
      <c r="B80" s="1027" t="str">
        <f>'t1'!B80</f>
        <v>SD0SE4</v>
      </c>
      <c r="C80" s="1011">
        <v>0</v>
      </c>
      <c r="D80" s="1012">
        <v>0</v>
      </c>
      <c r="E80" s="1011">
        <v>0</v>
      </c>
      <c r="F80" s="1012">
        <v>0</v>
      </c>
      <c r="G80" s="1011">
        <v>0</v>
      </c>
      <c r="H80" s="1012">
        <v>0</v>
      </c>
      <c r="I80" s="1011">
        <v>0</v>
      </c>
      <c r="J80" s="1683">
        <v>0</v>
      </c>
      <c r="K80" s="1011">
        <v>0</v>
      </c>
      <c r="L80" s="1012">
        <v>0</v>
      </c>
      <c r="M80" s="1011">
        <v>0</v>
      </c>
      <c r="N80" s="1012">
        <v>0</v>
      </c>
      <c r="O80" s="1011">
        <v>0</v>
      </c>
      <c r="P80" s="1013">
        <v>0</v>
      </c>
      <c r="Q80" s="938">
        <f>'t1'!M80</f>
        <v>0</v>
      </c>
      <c r="S80" s="938"/>
      <c r="T80" s="938"/>
    </row>
    <row r="81" spans="1:20" ht="12.75" customHeight="1" thickBot="1" x14ac:dyDescent="0.4">
      <c r="A81" s="1001" t="str">
        <f>'t1'!A81</f>
        <v>Dirigente prof.tecniche della prevenzione(altri inc.prof.li)</v>
      </c>
      <c r="B81" s="1027" t="str">
        <f>'t1'!B81</f>
        <v>SD0AI4</v>
      </c>
      <c r="C81" s="1011">
        <v>0</v>
      </c>
      <c r="D81" s="1012">
        <v>0</v>
      </c>
      <c r="E81" s="1011">
        <v>0</v>
      </c>
      <c r="F81" s="1012">
        <v>0</v>
      </c>
      <c r="G81" s="1011">
        <v>0</v>
      </c>
      <c r="H81" s="1012">
        <v>0</v>
      </c>
      <c r="I81" s="1011">
        <v>0</v>
      </c>
      <c r="J81" s="1683">
        <v>0</v>
      </c>
      <c r="K81" s="1011">
        <v>0</v>
      </c>
      <c r="L81" s="1012">
        <v>0</v>
      </c>
      <c r="M81" s="1011">
        <v>0</v>
      </c>
      <c r="N81" s="1012">
        <v>0</v>
      </c>
      <c r="O81" s="1011">
        <v>0</v>
      </c>
      <c r="P81" s="1013">
        <v>0</v>
      </c>
      <c r="Q81" s="938">
        <f>'t1'!M81</f>
        <v>0</v>
      </c>
      <c r="S81" s="938"/>
      <c r="T81" s="938"/>
    </row>
    <row r="82" spans="1:20" ht="12.75" customHeight="1" thickBot="1" x14ac:dyDescent="0.4">
      <c r="A82" s="1001" t="str">
        <f>'t1'!A82</f>
        <v>Dir. Prof.tecniche prevenz. T.det.art.15-septies dlgs 502/92</v>
      </c>
      <c r="B82" s="1027" t="str">
        <f>'t1'!B82</f>
        <v>SD048E</v>
      </c>
      <c r="C82" s="1011">
        <v>0</v>
      </c>
      <c r="D82" s="1012">
        <v>0</v>
      </c>
      <c r="E82" s="1011">
        <v>0</v>
      </c>
      <c r="F82" s="1012">
        <v>0</v>
      </c>
      <c r="G82" s="1011">
        <v>0</v>
      </c>
      <c r="H82" s="1012">
        <v>0</v>
      </c>
      <c r="I82" s="1011">
        <v>0</v>
      </c>
      <c r="J82" s="1683">
        <v>0</v>
      </c>
      <c r="K82" s="1011">
        <v>0</v>
      </c>
      <c r="L82" s="1012">
        <v>0</v>
      </c>
      <c r="M82" s="1011">
        <v>0</v>
      </c>
      <c r="N82" s="1012">
        <v>0</v>
      </c>
      <c r="O82" s="1011">
        <v>0</v>
      </c>
      <c r="P82" s="1013">
        <v>0</v>
      </c>
      <c r="Q82" s="938">
        <f>'t1'!M82</f>
        <v>0</v>
      </c>
      <c r="S82" s="938"/>
      <c r="T82" s="938"/>
    </row>
    <row r="83" spans="1:20" ht="12.75" customHeight="1" thickBot="1" x14ac:dyDescent="0.4">
      <c r="A83" s="1001" t="str">
        <f>'t1'!A83</f>
        <v>Coll.re prof.le sanitario - pers. Infer. Senior - ds</v>
      </c>
      <c r="B83" s="1027" t="str">
        <f>'t1'!B83</f>
        <v>S18863</v>
      </c>
      <c r="C83" s="1011">
        <v>0</v>
      </c>
      <c r="D83" s="1012">
        <v>0</v>
      </c>
      <c r="E83" s="1011">
        <v>0</v>
      </c>
      <c r="F83" s="1012">
        <v>0</v>
      </c>
      <c r="G83" s="1011">
        <v>0</v>
      </c>
      <c r="H83" s="1012">
        <v>0</v>
      </c>
      <c r="I83" s="1011">
        <v>0</v>
      </c>
      <c r="J83" s="1683">
        <v>0</v>
      </c>
      <c r="K83" s="1011">
        <v>0</v>
      </c>
      <c r="L83" s="1012">
        <v>0</v>
      </c>
      <c r="M83" s="1011">
        <v>0</v>
      </c>
      <c r="N83" s="1012">
        <v>0</v>
      </c>
      <c r="O83" s="1011">
        <v>0</v>
      </c>
      <c r="P83" s="1013">
        <v>0</v>
      </c>
      <c r="Q83" s="938">
        <f>'t1'!M83</f>
        <v>1</v>
      </c>
      <c r="S83" s="938"/>
      <c r="T83" s="938"/>
    </row>
    <row r="84" spans="1:20" ht="12.75" customHeight="1" thickBot="1" x14ac:dyDescent="0.4">
      <c r="A84" s="1001" t="str">
        <f>'t1'!A84</f>
        <v>Coll.re prof.le sanitario - pers. Infer. - D</v>
      </c>
      <c r="B84" s="1027" t="str">
        <f>'t1'!B84</f>
        <v>S16020</v>
      </c>
      <c r="C84" s="1011">
        <v>0</v>
      </c>
      <c r="D84" s="1012">
        <v>2</v>
      </c>
      <c r="E84" s="1011">
        <v>0</v>
      </c>
      <c r="F84" s="1012">
        <v>0</v>
      </c>
      <c r="G84" s="1011">
        <v>0</v>
      </c>
      <c r="H84" s="1012">
        <v>0</v>
      </c>
      <c r="I84" s="1011">
        <v>1</v>
      </c>
      <c r="J84" s="1683">
        <v>6</v>
      </c>
      <c r="K84" s="1011">
        <v>0</v>
      </c>
      <c r="L84" s="1012">
        <v>0</v>
      </c>
      <c r="M84" s="1011">
        <v>0</v>
      </c>
      <c r="N84" s="1012">
        <v>0</v>
      </c>
      <c r="O84" s="1011">
        <v>0</v>
      </c>
      <c r="P84" s="1013">
        <v>0</v>
      </c>
      <c r="Q84" s="938">
        <f>'t1'!M84</f>
        <v>1</v>
      </c>
      <c r="S84" s="938"/>
      <c r="T84" s="938"/>
    </row>
    <row r="85" spans="1:20" ht="12.75" customHeight="1" thickBot="1" x14ac:dyDescent="0.4">
      <c r="A85" s="1001" t="str">
        <f>'t1'!A85</f>
        <v>Oper.re prof.le sanitario pers. Inferm. - C</v>
      </c>
      <c r="B85" s="1027" t="str">
        <f>'t1'!B85</f>
        <v>S14056</v>
      </c>
      <c r="C85" s="1011">
        <v>0</v>
      </c>
      <c r="D85" s="1012">
        <v>0</v>
      </c>
      <c r="E85" s="1011">
        <v>0</v>
      </c>
      <c r="F85" s="1012">
        <v>0</v>
      </c>
      <c r="G85" s="1011">
        <v>0</v>
      </c>
      <c r="H85" s="1012">
        <v>0</v>
      </c>
      <c r="I85" s="1011">
        <v>0</v>
      </c>
      <c r="J85" s="1683">
        <v>0</v>
      </c>
      <c r="K85" s="1011">
        <v>0</v>
      </c>
      <c r="L85" s="1012">
        <v>0</v>
      </c>
      <c r="M85" s="1011">
        <v>0</v>
      </c>
      <c r="N85" s="1012">
        <v>0</v>
      </c>
      <c r="O85" s="1011">
        <v>0</v>
      </c>
      <c r="P85" s="1013">
        <v>0</v>
      </c>
      <c r="Q85" s="938">
        <f>'t1'!M85</f>
        <v>0</v>
      </c>
      <c r="S85" s="938"/>
      <c r="T85" s="938"/>
    </row>
    <row r="86" spans="1:20" ht="12.75" customHeight="1" thickBot="1" x14ac:dyDescent="0.4">
      <c r="A86" s="1001" t="str">
        <f>'t1'!A86</f>
        <v>Oper.re prof.le di ii cat.pers. Inferm.  Senior-C</v>
      </c>
      <c r="B86" s="1027" t="str">
        <f>'t1'!B86</f>
        <v>S14S52</v>
      </c>
      <c r="C86" s="1011">
        <v>0</v>
      </c>
      <c r="D86" s="1012">
        <v>0</v>
      </c>
      <c r="E86" s="1011">
        <v>0</v>
      </c>
      <c r="F86" s="1012">
        <v>0</v>
      </c>
      <c r="G86" s="1011">
        <v>0</v>
      </c>
      <c r="H86" s="1012">
        <v>0</v>
      </c>
      <c r="I86" s="1011">
        <v>0</v>
      </c>
      <c r="J86" s="1683">
        <v>0</v>
      </c>
      <c r="K86" s="1011">
        <v>0</v>
      </c>
      <c r="L86" s="1012">
        <v>0</v>
      </c>
      <c r="M86" s="1011">
        <v>0</v>
      </c>
      <c r="N86" s="1012">
        <v>0</v>
      </c>
      <c r="O86" s="1011">
        <v>0</v>
      </c>
      <c r="P86" s="1013">
        <v>0</v>
      </c>
      <c r="Q86" s="938">
        <f>'t1'!M86</f>
        <v>1</v>
      </c>
      <c r="S86" s="938"/>
      <c r="T86" s="938"/>
    </row>
    <row r="87" spans="1:20" ht="12.75" customHeight="1" thickBot="1" x14ac:dyDescent="0.4">
      <c r="A87" s="1001" t="str">
        <f>'t1'!A87</f>
        <v>Oper.re prof.le di ii cat.pers. Inferm. Bs</v>
      </c>
      <c r="B87" s="1027" t="str">
        <f>'t1'!B87</f>
        <v>S13052</v>
      </c>
      <c r="C87" s="1011">
        <v>0</v>
      </c>
      <c r="D87" s="1012">
        <v>0</v>
      </c>
      <c r="E87" s="1011">
        <v>0</v>
      </c>
      <c r="F87" s="1012">
        <v>0</v>
      </c>
      <c r="G87" s="1011">
        <v>0</v>
      </c>
      <c r="H87" s="1012">
        <v>0</v>
      </c>
      <c r="I87" s="1011">
        <v>0</v>
      </c>
      <c r="J87" s="1683">
        <v>0</v>
      </c>
      <c r="K87" s="1011">
        <v>0</v>
      </c>
      <c r="L87" s="1012">
        <v>0</v>
      </c>
      <c r="M87" s="1011">
        <v>0</v>
      </c>
      <c r="N87" s="1012">
        <v>0</v>
      </c>
      <c r="O87" s="1011">
        <v>0</v>
      </c>
      <c r="P87" s="1013">
        <v>0</v>
      </c>
      <c r="Q87" s="938">
        <f>'t1'!M87</f>
        <v>0</v>
      </c>
      <c r="S87" s="938"/>
      <c r="T87" s="938"/>
    </row>
    <row r="88" spans="1:20" ht="12.75" customHeight="1" thickBot="1" x14ac:dyDescent="0.4">
      <c r="A88" s="1001" t="str">
        <f>'t1'!A88</f>
        <v>Coll.re prof.le sanitario - pers. Tec. Senior - DS</v>
      </c>
      <c r="B88" s="1027" t="str">
        <f>'t1'!B88</f>
        <v>S18864</v>
      </c>
      <c r="C88" s="1011">
        <v>0</v>
      </c>
      <c r="D88" s="1012">
        <v>0</v>
      </c>
      <c r="E88" s="1011">
        <v>0</v>
      </c>
      <c r="F88" s="1012">
        <v>0</v>
      </c>
      <c r="G88" s="1011">
        <v>0</v>
      </c>
      <c r="H88" s="1012">
        <v>0</v>
      </c>
      <c r="I88" s="1011">
        <v>0</v>
      </c>
      <c r="J88" s="1683">
        <v>0</v>
      </c>
      <c r="K88" s="1011">
        <v>0</v>
      </c>
      <c r="L88" s="1012">
        <v>0</v>
      </c>
      <c r="M88" s="1011">
        <v>0</v>
      </c>
      <c r="N88" s="1012">
        <v>0</v>
      </c>
      <c r="O88" s="1011">
        <v>0</v>
      </c>
      <c r="P88" s="1013">
        <v>0</v>
      </c>
      <c r="Q88" s="938">
        <f>'t1'!M88</f>
        <v>1</v>
      </c>
      <c r="S88" s="938"/>
      <c r="T88" s="938"/>
    </row>
    <row r="89" spans="1:20" ht="12.75" customHeight="1" thickBot="1" x14ac:dyDescent="0.4">
      <c r="A89" s="1001" t="str">
        <f>'t1'!A89</f>
        <v>Coll.re prof.le sanitario - pers. Tec.- D</v>
      </c>
      <c r="B89" s="1027" t="str">
        <f>'t1'!B89</f>
        <v>S16021</v>
      </c>
      <c r="C89" s="1011">
        <v>0</v>
      </c>
      <c r="D89" s="1012">
        <v>0</v>
      </c>
      <c r="E89" s="1011">
        <v>0</v>
      </c>
      <c r="F89" s="1012">
        <v>0</v>
      </c>
      <c r="G89" s="1011">
        <v>0</v>
      </c>
      <c r="H89" s="1012">
        <v>0</v>
      </c>
      <c r="I89" s="1011">
        <v>0</v>
      </c>
      <c r="J89" s="1683">
        <v>1</v>
      </c>
      <c r="K89" s="1011">
        <v>0</v>
      </c>
      <c r="L89" s="1012">
        <v>0</v>
      </c>
      <c r="M89" s="1011">
        <v>0</v>
      </c>
      <c r="N89" s="1012">
        <v>0</v>
      </c>
      <c r="O89" s="1011">
        <v>0</v>
      </c>
      <c r="P89" s="1013">
        <v>0</v>
      </c>
      <c r="Q89" s="938">
        <f>'t1'!M89</f>
        <v>1</v>
      </c>
      <c r="S89" s="938"/>
      <c r="T89" s="938"/>
    </row>
    <row r="90" spans="1:20" ht="12.75" customHeight="1" thickBot="1" x14ac:dyDescent="0.4">
      <c r="A90" s="1001" t="str">
        <f>'t1'!A90</f>
        <v>Oper.re prof.le sanitario - pers. Tec.- C</v>
      </c>
      <c r="B90" s="1027" t="str">
        <f>'t1'!B90</f>
        <v>S14054</v>
      </c>
      <c r="C90" s="1011">
        <v>0</v>
      </c>
      <c r="D90" s="1012">
        <v>0</v>
      </c>
      <c r="E90" s="1011">
        <v>0</v>
      </c>
      <c r="F90" s="1012">
        <v>0</v>
      </c>
      <c r="G90" s="1011">
        <v>0</v>
      </c>
      <c r="H90" s="1012">
        <v>0</v>
      </c>
      <c r="I90" s="1011">
        <v>0</v>
      </c>
      <c r="J90" s="1683">
        <v>0</v>
      </c>
      <c r="K90" s="1011">
        <v>0</v>
      </c>
      <c r="L90" s="1012">
        <v>0</v>
      </c>
      <c r="M90" s="1011">
        <v>0</v>
      </c>
      <c r="N90" s="1012">
        <v>0</v>
      </c>
      <c r="O90" s="1011">
        <v>0</v>
      </c>
      <c r="P90" s="1013">
        <v>0</v>
      </c>
      <c r="Q90" s="938">
        <f>'t1'!M90</f>
        <v>0</v>
      </c>
      <c r="S90" s="938"/>
      <c r="T90" s="938"/>
    </row>
    <row r="91" spans="1:20" ht="12.75" customHeight="1" thickBot="1" x14ac:dyDescent="0.4">
      <c r="A91" s="1001" t="str">
        <f>'t1'!A91</f>
        <v>Coll.re prof.le sanitario - tecn. Della prev. Senior - DS</v>
      </c>
      <c r="B91" s="1027" t="str">
        <f>'t1'!B91</f>
        <v>S18865</v>
      </c>
      <c r="C91" s="1011">
        <v>0</v>
      </c>
      <c r="D91" s="1012">
        <v>0</v>
      </c>
      <c r="E91" s="1011">
        <v>0</v>
      </c>
      <c r="F91" s="1012">
        <v>0</v>
      </c>
      <c r="G91" s="1011">
        <v>0</v>
      </c>
      <c r="H91" s="1012">
        <v>0</v>
      </c>
      <c r="I91" s="1011">
        <v>0</v>
      </c>
      <c r="J91" s="1683">
        <v>0</v>
      </c>
      <c r="K91" s="1011">
        <v>0</v>
      </c>
      <c r="L91" s="1012">
        <v>0</v>
      </c>
      <c r="M91" s="1011">
        <v>0</v>
      </c>
      <c r="N91" s="1012">
        <v>0</v>
      </c>
      <c r="O91" s="1011">
        <v>0</v>
      </c>
      <c r="P91" s="1013">
        <v>0</v>
      </c>
      <c r="Q91" s="938">
        <f>'t1'!M91</f>
        <v>0</v>
      </c>
      <c r="S91" s="938"/>
      <c r="T91" s="938"/>
    </row>
    <row r="92" spans="1:20" ht="12.75" customHeight="1" thickBot="1" x14ac:dyDescent="0.4">
      <c r="A92" s="1001" t="str">
        <f>'t1'!A92</f>
        <v>Coll.re prof.le sanitario - tecn. Della prev. - D</v>
      </c>
      <c r="B92" s="1027" t="str">
        <f>'t1'!B92</f>
        <v>S16022</v>
      </c>
      <c r="C92" s="1011">
        <v>0</v>
      </c>
      <c r="D92" s="1012">
        <v>0</v>
      </c>
      <c r="E92" s="1011">
        <v>0</v>
      </c>
      <c r="F92" s="1012">
        <v>0</v>
      </c>
      <c r="G92" s="1011">
        <v>0</v>
      </c>
      <c r="H92" s="1012">
        <v>0</v>
      </c>
      <c r="I92" s="1011">
        <v>0</v>
      </c>
      <c r="J92" s="1683">
        <v>0</v>
      </c>
      <c r="K92" s="1011">
        <v>0</v>
      </c>
      <c r="L92" s="1012">
        <v>0</v>
      </c>
      <c r="M92" s="1011">
        <v>0</v>
      </c>
      <c r="N92" s="1012">
        <v>0</v>
      </c>
      <c r="O92" s="1011">
        <v>0</v>
      </c>
      <c r="P92" s="1013">
        <v>0</v>
      </c>
      <c r="Q92" s="938">
        <f>'t1'!M92</f>
        <v>1</v>
      </c>
      <c r="S92" s="938"/>
      <c r="T92" s="938"/>
    </row>
    <row r="93" spans="1:20" ht="12.75" customHeight="1" thickBot="1" x14ac:dyDescent="0.4">
      <c r="A93" s="1001" t="str">
        <f>'t1'!A93</f>
        <v>Oper.re prof.le sanitario - tecn. Della prev. - C</v>
      </c>
      <c r="B93" s="1027" t="str">
        <f>'t1'!B93</f>
        <v>S14055</v>
      </c>
      <c r="C93" s="1011">
        <v>0</v>
      </c>
      <c r="D93" s="1012">
        <v>0</v>
      </c>
      <c r="E93" s="1011">
        <v>0</v>
      </c>
      <c r="F93" s="1012">
        <v>0</v>
      </c>
      <c r="G93" s="1011">
        <v>0</v>
      </c>
      <c r="H93" s="1012">
        <v>0</v>
      </c>
      <c r="I93" s="1011">
        <v>0</v>
      </c>
      <c r="J93" s="1683">
        <v>0</v>
      </c>
      <c r="K93" s="1011">
        <v>0</v>
      </c>
      <c r="L93" s="1012">
        <v>0</v>
      </c>
      <c r="M93" s="1011">
        <v>0</v>
      </c>
      <c r="N93" s="1012">
        <v>0</v>
      </c>
      <c r="O93" s="1011">
        <v>0</v>
      </c>
      <c r="P93" s="1013">
        <v>0</v>
      </c>
      <c r="Q93" s="938">
        <f>'t1'!M93</f>
        <v>0</v>
      </c>
      <c r="S93" s="938"/>
      <c r="T93" s="938"/>
    </row>
    <row r="94" spans="1:20" ht="12.75" customHeight="1" thickBot="1" x14ac:dyDescent="0.4">
      <c r="A94" s="1001" t="str">
        <f>'t1'!A94</f>
        <v>Coll.re prof.le sanitario - pers. Della riabil. Senior - DS</v>
      </c>
      <c r="B94" s="1027" t="str">
        <f>'t1'!B94</f>
        <v>S18866</v>
      </c>
      <c r="C94" s="1011">
        <v>0</v>
      </c>
      <c r="D94" s="1012">
        <v>0</v>
      </c>
      <c r="E94" s="1011">
        <v>0</v>
      </c>
      <c r="F94" s="1012">
        <v>0</v>
      </c>
      <c r="G94" s="1011">
        <v>0</v>
      </c>
      <c r="H94" s="1012">
        <v>0</v>
      </c>
      <c r="I94" s="1011">
        <v>0</v>
      </c>
      <c r="J94" s="1683">
        <v>0</v>
      </c>
      <c r="K94" s="1011">
        <v>0</v>
      </c>
      <c r="L94" s="1012">
        <v>0</v>
      </c>
      <c r="M94" s="1011">
        <v>0</v>
      </c>
      <c r="N94" s="1012">
        <v>0</v>
      </c>
      <c r="O94" s="1011">
        <v>0</v>
      </c>
      <c r="P94" s="1013">
        <v>0</v>
      </c>
      <c r="Q94" s="938">
        <f>'t1'!M94</f>
        <v>0</v>
      </c>
      <c r="S94" s="938"/>
      <c r="T94" s="938"/>
    </row>
    <row r="95" spans="1:20" ht="12.75" customHeight="1" thickBot="1" x14ac:dyDescent="0.4">
      <c r="A95" s="1001" t="str">
        <f>'t1'!A95</f>
        <v>Coll.re prof.le sanitario - pers. Della riabil. - D</v>
      </c>
      <c r="B95" s="1027" t="str">
        <f>'t1'!B95</f>
        <v>S16019</v>
      </c>
      <c r="C95" s="1011">
        <v>0</v>
      </c>
      <c r="D95" s="1012">
        <v>0</v>
      </c>
      <c r="E95" s="1011">
        <v>0</v>
      </c>
      <c r="F95" s="1012">
        <v>0</v>
      </c>
      <c r="G95" s="1011">
        <v>0</v>
      </c>
      <c r="H95" s="1012">
        <v>0</v>
      </c>
      <c r="I95" s="1011">
        <v>0</v>
      </c>
      <c r="J95" s="1683">
        <v>0</v>
      </c>
      <c r="K95" s="1011">
        <v>0</v>
      </c>
      <c r="L95" s="1012">
        <v>0</v>
      </c>
      <c r="M95" s="1011">
        <v>0</v>
      </c>
      <c r="N95" s="1012">
        <v>0</v>
      </c>
      <c r="O95" s="1011">
        <v>0</v>
      </c>
      <c r="P95" s="1013">
        <v>0</v>
      </c>
      <c r="Q95" s="938">
        <f>'t1'!M95</f>
        <v>1</v>
      </c>
      <c r="S95" s="938"/>
      <c r="T95" s="938"/>
    </row>
    <row r="96" spans="1:20" ht="12.75" customHeight="1" thickBot="1" x14ac:dyDescent="0.4">
      <c r="A96" s="1001" t="str">
        <f>'t1'!A96</f>
        <v>Oper.re prof.le di ii cat. Con funz. Di riabil. Senior - C</v>
      </c>
      <c r="B96" s="1027" t="str">
        <f>'t1'!B96</f>
        <v>S14S51</v>
      </c>
      <c r="C96" s="1011">
        <v>0</v>
      </c>
      <c r="D96" s="1012">
        <v>0</v>
      </c>
      <c r="E96" s="1011">
        <v>0</v>
      </c>
      <c r="F96" s="1012">
        <v>0</v>
      </c>
      <c r="G96" s="1011">
        <v>0</v>
      </c>
      <c r="H96" s="1012">
        <v>0</v>
      </c>
      <c r="I96" s="1011">
        <v>0</v>
      </c>
      <c r="J96" s="1683">
        <v>0</v>
      </c>
      <c r="K96" s="1011">
        <v>0</v>
      </c>
      <c r="L96" s="1012">
        <v>0</v>
      </c>
      <c r="M96" s="1011">
        <v>0</v>
      </c>
      <c r="N96" s="1012">
        <v>0</v>
      </c>
      <c r="O96" s="1011">
        <v>0</v>
      </c>
      <c r="P96" s="1013">
        <v>0</v>
      </c>
      <c r="Q96" s="938">
        <f>'t1'!M96</f>
        <v>0</v>
      </c>
      <c r="S96" s="938"/>
      <c r="T96" s="938"/>
    </row>
    <row r="97" spans="1:20" ht="12.75" customHeight="1" thickBot="1" x14ac:dyDescent="0.4">
      <c r="A97" s="1001" t="str">
        <f>'t1'!A97</f>
        <v>Oper.re prof.le sanitario - pers. Della riabil. - C</v>
      </c>
      <c r="B97" s="1027" t="str">
        <f>'t1'!B97</f>
        <v>S14053</v>
      </c>
      <c r="C97" s="1011">
        <v>0</v>
      </c>
      <c r="D97" s="1012">
        <v>0</v>
      </c>
      <c r="E97" s="1011">
        <v>0</v>
      </c>
      <c r="F97" s="1012">
        <v>0</v>
      </c>
      <c r="G97" s="1011">
        <v>0</v>
      </c>
      <c r="H97" s="1012">
        <v>0</v>
      </c>
      <c r="I97" s="1011">
        <v>0</v>
      </c>
      <c r="J97" s="1683">
        <v>0</v>
      </c>
      <c r="K97" s="1011">
        <v>0</v>
      </c>
      <c r="L97" s="1012">
        <v>0</v>
      </c>
      <c r="M97" s="1011">
        <v>0</v>
      </c>
      <c r="N97" s="1012">
        <v>0</v>
      </c>
      <c r="O97" s="1011">
        <v>0</v>
      </c>
      <c r="P97" s="1013">
        <v>0</v>
      </c>
      <c r="Q97" s="938">
        <f>'t1'!M97</f>
        <v>0</v>
      </c>
      <c r="S97" s="938"/>
      <c r="T97" s="938"/>
    </row>
    <row r="98" spans="1:20" ht="12.75" customHeight="1" thickBot="1" x14ac:dyDescent="0.4">
      <c r="A98" s="1001" t="str">
        <f>'t1'!A98</f>
        <v>Oper.re prof.le di II cat. Con funz. Di riabil. - BS</v>
      </c>
      <c r="B98" s="1027" t="str">
        <f>'t1'!B98</f>
        <v>S13051</v>
      </c>
      <c r="C98" s="1011">
        <v>0</v>
      </c>
      <c r="D98" s="1012">
        <v>0</v>
      </c>
      <c r="E98" s="1011">
        <v>0</v>
      </c>
      <c r="F98" s="1012">
        <v>0</v>
      </c>
      <c r="G98" s="1011">
        <v>0</v>
      </c>
      <c r="H98" s="1012">
        <v>0</v>
      </c>
      <c r="I98" s="1011">
        <v>0</v>
      </c>
      <c r="J98" s="1683">
        <v>0</v>
      </c>
      <c r="K98" s="1011">
        <v>0</v>
      </c>
      <c r="L98" s="1012">
        <v>0</v>
      </c>
      <c r="M98" s="1011">
        <v>0</v>
      </c>
      <c r="N98" s="1012">
        <v>0</v>
      </c>
      <c r="O98" s="1011">
        <v>0</v>
      </c>
      <c r="P98" s="1013">
        <v>0</v>
      </c>
      <c r="Q98" s="938">
        <f>'t1'!M98</f>
        <v>0</v>
      </c>
      <c r="S98" s="938"/>
      <c r="T98" s="938"/>
    </row>
    <row r="99" spans="1:20" ht="12.75" customHeight="1" thickBot="1" x14ac:dyDescent="0.4">
      <c r="A99" s="1001" t="str">
        <f>'t1'!A99</f>
        <v>Profilo atipico ruolo sanitario</v>
      </c>
      <c r="B99" s="1027" t="str">
        <f>'t1'!B99</f>
        <v>S00062</v>
      </c>
      <c r="C99" s="1011">
        <v>0</v>
      </c>
      <c r="D99" s="1012">
        <v>0</v>
      </c>
      <c r="E99" s="1011">
        <v>0</v>
      </c>
      <c r="F99" s="1012">
        <v>0</v>
      </c>
      <c r="G99" s="1011">
        <v>0</v>
      </c>
      <c r="H99" s="1012">
        <v>0</v>
      </c>
      <c r="I99" s="1011">
        <v>0</v>
      </c>
      <c r="J99" s="1683">
        <v>0</v>
      </c>
      <c r="K99" s="1011">
        <v>0</v>
      </c>
      <c r="L99" s="1012">
        <v>0</v>
      </c>
      <c r="M99" s="1011">
        <v>0</v>
      </c>
      <c r="N99" s="1012">
        <v>0</v>
      </c>
      <c r="O99" s="1011">
        <v>0</v>
      </c>
      <c r="P99" s="1013">
        <v>0</v>
      </c>
      <c r="Q99" s="938">
        <f>'t1'!M99</f>
        <v>0</v>
      </c>
      <c r="S99" s="938"/>
      <c r="T99" s="938"/>
    </row>
    <row r="100" spans="1:20" ht="12.75" customHeight="1" thickBot="1" x14ac:dyDescent="0.4">
      <c r="A100" s="1001" t="str">
        <f>'t1'!A100</f>
        <v>Avvocato dirig. Con incarico di struttura complessa</v>
      </c>
      <c r="B100" s="1027" t="str">
        <f>'t1'!B100</f>
        <v>PD0010</v>
      </c>
      <c r="C100" s="1011">
        <v>0</v>
      </c>
      <c r="D100" s="1012">
        <v>0</v>
      </c>
      <c r="E100" s="1011">
        <v>0</v>
      </c>
      <c r="F100" s="1012">
        <v>0</v>
      </c>
      <c r="G100" s="1011">
        <v>0</v>
      </c>
      <c r="H100" s="1012">
        <v>0</v>
      </c>
      <c r="I100" s="1011">
        <v>0</v>
      </c>
      <c r="J100" s="1683">
        <v>0</v>
      </c>
      <c r="K100" s="1011">
        <v>0</v>
      </c>
      <c r="L100" s="1012">
        <v>0</v>
      </c>
      <c r="M100" s="1011">
        <v>0</v>
      </c>
      <c r="N100" s="1012">
        <v>0</v>
      </c>
      <c r="O100" s="1011">
        <v>0</v>
      </c>
      <c r="P100" s="1013">
        <v>0</v>
      </c>
      <c r="Q100" s="938">
        <f>'t1'!M100</f>
        <v>0</v>
      </c>
      <c r="S100" s="938"/>
      <c r="T100" s="938"/>
    </row>
    <row r="101" spans="1:20" ht="12.75" customHeight="1" thickBot="1" x14ac:dyDescent="0.4">
      <c r="A101" s="1001" t="str">
        <f>'t1'!A101</f>
        <v>Avvocato dirig. Con incarico di struttura semplice</v>
      </c>
      <c r="B101" s="1027" t="str">
        <f>'t1'!B101</f>
        <v>PD0S09</v>
      </c>
      <c r="C101" s="1011">
        <v>0</v>
      </c>
      <c r="D101" s="1012">
        <v>0</v>
      </c>
      <c r="E101" s="1011">
        <v>0</v>
      </c>
      <c r="F101" s="1012">
        <v>0</v>
      </c>
      <c r="G101" s="1011">
        <v>0</v>
      </c>
      <c r="H101" s="1012">
        <v>0</v>
      </c>
      <c r="I101" s="1011">
        <v>0</v>
      </c>
      <c r="J101" s="1683">
        <v>0</v>
      </c>
      <c r="K101" s="1011">
        <v>0</v>
      </c>
      <c r="L101" s="1012">
        <v>0</v>
      </c>
      <c r="M101" s="1011">
        <v>0</v>
      </c>
      <c r="N101" s="1012">
        <v>0</v>
      </c>
      <c r="O101" s="1011">
        <v>0</v>
      </c>
      <c r="P101" s="1013">
        <v>0</v>
      </c>
      <c r="Q101" s="938">
        <f>'t1'!M101</f>
        <v>0</v>
      </c>
      <c r="S101" s="938"/>
      <c r="T101" s="938"/>
    </row>
    <row r="102" spans="1:20" ht="12.75" customHeight="1" thickBot="1" x14ac:dyDescent="0.4">
      <c r="A102" s="1001" t="str">
        <f>'t1'!A102</f>
        <v>Avvocato dirig. Con altri incar.prof.li</v>
      </c>
      <c r="B102" s="1027" t="str">
        <f>'t1'!B102</f>
        <v>PD0A09</v>
      </c>
      <c r="C102" s="1011">
        <v>0</v>
      </c>
      <c r="D102" s="1012">
        <v>0</v>
      </c>
      <c r="E102" s="1011">
        <v>0</v>
      </c>
      <c r="F102" s="1012">
        <v>0</v>
      </c>
      <c r="G102" s="1011">
        <v>0</v>
      </c>
      <c r="H102" s="1012">
        <v>0</v>
      </c>
      <c r="I102" s="1011">
        <v>0</v>
      </c>
      <c r="J102" s="1683">
        <v>0</v>
      </c>
      <c r="K102" s="1011">
        <v>0</v>
      </c>
      <c r="L102" s="1012">
        <v>0</v>
      </c>
      <c r="M102" s="1011">
        <v>0</v>
      </c>
      <c r="N102" s="1012">
        <v>0</v>
      </c>
      <c r="O102" s="1011">
        <v>0</v>
      </c>
      <c r="P102" s="1013">
        <v>0</v>
      </c>
      <c r="Q102" s="938">
        <f>'t1'!M102</f>
        <v>0</v>
      </c>
      <c r="S102" s="938"/>
      <c r="T102" s="938"/>
    </row>
    <row r="103" spans="1:20" ht="12.75" customHeight="1" thickBot="1" x14ac:dyDescent="0.4">
      <c r="A103" s="1001" t="str">
        <f>'t1'!A103</f>
        <v>Avvocato dir. A t. Determinato(art. 15-septies dlgs. 502/92)</v>
      </c>
      <c r="B103" s="1027" t="str">
        <f>'t1'!B103</f>
        <v>PD0605</v>
      </c>
      <c r="C103" s="1011">
        <v>0</v>
      </c>
      <c r="D103" s="1012">
        <v>0</v>
      </c>
      <c r="E103" s="1011">
        <v>0</v>
      </c>
      <c r="F103" s="1012">
        <v>0</v>
      </c>
      <c r="G103" s="1011">
        <v>0</v>
      </c>
      <c r="H103" s="1012">
        <v>0</v>
      </c>
      <c r="I103" s="1011">
        <v>0</v>
      </c>
      <c r="J103" s="1683">
        <v>0</v>
      </c>
      <c r="K103" s="1011">
        <v>0</v>
      </c>
      <c r="L103" s="1012">
        <v>0</v>
      </c>
      <c r="M103" s="1011">
        <v>0</v>
      </c>
      <c r="N103" s="1012">
        <v>0</v>
      </c>
      <c r="O103" s="1011">
        <v>0</v>
      </c>
      <c r="P103" s="1013">
        <v>0</v>
      </c>
      <c r="Q103" s="938">
        <f>'t1'!M103</f>
        <v>0</v>
      </c>
      <c r="S103" s="938"/>
      <c r="T103" s="938"/>
    </row>
    <row r="104" spans="1:20" ht="12.75" customHeight="1" thickBot="1" x14ac:dyDescent="0.4">
      <c r="A104" s="1001" t="str">
        <f>'t1'!A104</f>
        <v>Ingegnere dirig. Con incarico di struttura complessa</v>
      </c>
      <c r="B104" s="1027" t="str">
        <f>'t1'!B104</f>
        <v>PD0046</v>
      </c>
      <c r="C104" s="1011">
        <v>0</v>
      </c>
      <c r="D104" s="1012">
        <v>0</v>
      </c>
      <c r="E104" s="1011">
        <v>0</v>
      </c>
      <c r="F104" s="1012">
        <v>0</v>
      </c>
      <c r="G104" s="1011">
        <v>0</v>
      </c>
      <c r="H104" s="1012">
        <v>0</v>
      </c>
      <c r="I104" s="1011">
        <v>0</v>
      </c>
      <c r="J104" s="1683">
        <v>0</v>
      </c>
      <c r="K104" s="1011">
        <v>0</v>
      </c>
      <c r="L104" s="1012">
        <v>0</v>
      </c>
      <c r="M104" s="1011">
        <v>0</v>
      </c>
      <c r="N104" s="1012">
        <v>0</v>
      </c>
      <c r="O104" s="1011">
        <v>0</v>
      </c>
      <c r="P104" s="1013">
        <v>0</v>
      </c>
      <c r="Q104" s="938">
        <f>'t1'!M104</f>
        <v>1</v>
      </c>
      <c r="S104" s="938"/>
      <c r="T104" s="938"/>
    </row>
    <row r="105" spans="1:20" ht="12.75" customHeight="1" thickBot="1" x14ac:dyDescent="0.4">
      <c r="A105" s="1001" t="str">
        <f>'t1'!A105</f>
        <v>Ingegnere dirig. Con incarico di struttura semplice</v>
      </c>
      <c r="B105" s="1027" t="str">
        <f>'t1'!B105</f>
        <v>PD0S45</v>
      </c>
      <c r="C105" s="1011">
        <v>0</v>
      </c>
      <c r="D105" s="1012">
        <v>0</v>
      </c>
      <c r="E105" s="1011">
        <v>0</v>
      </c>
      <c r="F105" s="1012">
        <v>0</v>
      </c>
      <c r="G105" s="1011">
        <v>0</v>
      </c>
      <c r="H105" s="1012">
        <v>0</v>
      </c>
      <c r="I105" s="1011">
        <v>0</v>
      </c>
      <c r="J105" s="1683">
        <v>0</v>
      </c>
      <c r="K105" s="1011">
        <v>0</v>
      </c>
      <c r="L105" s="1012">
        <v>0</v>
      </c>
      <c r="M105" s="1011">
        <v>0</v>
      </c>
      <c r="N105" s="1012">
        <v>0</v>
      </c>
      <c r="O105" s="1011">
        <v>0</v>
      </c>
      <c r="P105" s="1013">
        <v>0</v>
      </c>
      <c r="Q105" s="938">
        <f>'t1'!M105</f>
        <v>0</v>
      </c>
      <c r="S105" s="938"/>
      <c r="T105" s="938"/>
    </row>
    <row r="106" spans="1:20" ht="12.75" customHeight="1" thickBot="1" x14ac:dyDescent="0.4">
      <c r="A106" s="1001" t="str">
        <f>'t1'!A106</f>
        <v>Ingegnere dirig. Con altri incar.prof.li</v>
      </c>
      <c r="B106" s="1027" t="str">
        <f>'t1'!B106</f>
        <v>PD0A45</v>
      </c>
      <c r="C106" s="1011">
        <v>0</v>
      </c>
      <c r="D106" s="1012">
        <v>0</v>
      </c>
      <c r="E106" s="1011">
        <v>0</v>
      </c>
      <c r="F106" s="1012">
        <v>0</v>
      </c>
      <c r="G106" s="1011">
        <v>0</v>
      </c>
      <c r="H106" s="1012">
        <v>0</v>
      </c>
      <c r="I106" s="1011">
        <v>0</v>
      </c>
      <c r="J106" s="1683">
        <v>0</v>
      </c>
      <c r="K106" s="1011">
        <v>0</v>
      </c>
      <c r="L106" s="1012">
        <v>0</v>
      </c>
      <c r="M106" s="1011">
        <v>0</v>
      </c>
      <c r="N106" s="1012">
        <v>0</v>
      </c>
      <c r="O106" s="1011">
        <v>0</v>
      </c>
      <c r="P106" s="1013">
        <v>0</v>
      </c>
      <c r="Q106" s="938">
        <f>'t1'!M106</f>
        <v>1</v>
      </c>
      <c r="S106" s="938"/>
      <c r="T106" s="938"/>
    </row>
    <row r="107" spans="1:20" ht="12.75" customHeight="1" thickBot="1" x14ac:dyDescent="0.4">
      <c r="A107" s="1001" t="str">
        <f>'t1'!A107</f>
        <v>Ingegnere dir. A t. Determinato(art.15-septies dlgs. 502/92)</v>
      </c>
      <c r="B107" s="1027" t="str">
        <f>'t1'!B107</f>
        <v>PD0606</v>
      </c>
      <c r="C107" s="1011">
        <v>0</v>
      </c>
      <c r="D107" s="1012">
        <v>0</v>
      </c>
      <c r="E107" s="1011">
        <v>0</v>
      </c>
      <c r="F107" s="1012">
        <v>0</v>
      </c>
      <c r="G107" s="1011">
        <v>0</v>
      </c>
      <c r="H107" s="1012">
        <v>0</v>
      </c>
      <c r="I107" s="1011">
        <v>0</v>
      </c>
      <c r="J107" s="1683">
        <v>0</v>
      </c>
      <c r="K107" s="1011">
        <v>0</v>
      </c>
      <c r="L107" s="1012">
        <v>0</v>
      </c>
      <c r="M107" s="1011">
        <v>0</v>
      </c>
      <c r="N107" s="1012">
        <v>0</v>
      </c>
      <c r="O107" s="1011">
        <v>0</v>
      </c>
      <c r="P107" s="1013">
        <v>0</v>
      </c>
      <c r="Q107" s="938">
        <f>'t1'!M107</f>
        <v>0</v>
      </c>
      <c r="S107" s="938"/>
      <c r="T107" s="938"/>
    </row>
    <row r="108" spans="1:20" ht="12.75" customHeight="1" thickBot="1" x14ac:dyDescent="0.4">
      <c r="A108" s="1001" t="str">
        <f>'t1'!A108</f>
        <v>Architetti dirig. Con incarico di struttura complessa</v>
      </c>
      <c r="B108" s="1027" t="str">
        <f>'t1'!B108</f>
        <v>PD0004</v>
      </c>
      <c r="C108" s="1011">
        <v>0</v>
      </c>
      <c r="D108" s="1012">
        <v>0</v>
      </c>
      <c r="E108" s="1011">
        <v>0</v>
      </c>
      <c r="F108" s="1012">
        <v>0</v>
      </c>
      <c r="G108" s="1011">
        <v>0</v>
      </c>
      <c r="H108" s="1012">
        <v>0</v>
      </c>
      <c r="I108" s="1011">
        <v>0</v>
      </c>
      <c r="J108" s="1683">
        <v>0</v>
      </c>
      <c r="K108" s="1011">
        <v>0</v>
      </c>
      <c r="L108" s="1012">
        <v>0</v>
      </c>
      <c r="M108" s="1011">
        <v>0</v>
      </c>
      <c r="N108" s="1012">
        <v>0</v>
      </c>
      <c r="O108" s="1011">
        <v>0</v>
      </c>
      <c r="P108" s="1013">
        <v>0</v>
      </c>
      <c r="Q108" s="938">
        <f>'t1'!M108</f>
        <v>0</v>
      </c>
      <c r="S108" s="938"/>
      <c r="T108" s="938"/>
    </row>
    <row r="109" spans="1:20" ht="12.75" customHeight="1" thickBot="1" x14ac:dyDescent="0.4">
      <c r="A109" s="1001" t="str">
        <f>'t1'!A109</f>
        <v>Architetti dirig. Con incarico di struttura semplice</v>
      </c>
      <c r="B109" s="1027" t="str">
        <f>'t1'!B109</f>
        <v>PD0S03</v>
      </c>
      <c r="C109" s="1011">
        <v>0</v>
      </c>
      <c r="D109" s="1012">
        <v>0</v>
      </c>
      <c r="E109" s="1011">
        <v>0</v>
      </c>
      <c r="F109" s="1012">
        <v>0</v>
      </c>
      <c r="G109" s="1011">
        <v>0</v>
      </c>
      <c r="H109" s="1012">
        <v>0</v>
      </c>
      <c r="I109" s="1011">
        <v>0</v>
      </c>
      <c r="J109" s="1683">
        <v>0</v>
      </c>
      <c r="K109" s="1011">
        <v>0</v>
      </c>
      <c r="L109" s="1012">
        <v>0</v>
      </c>
      <c r="M109" s="1011">
        <v>0</v>
      </c>
      <c r="N109" s="1012">
        <v>0</v>
      </c>
      <c r="O109" s="1011">
        <v>0</v>
      </c>
      <c r="P109" s="1013">
        <v>0</v>
      </c>
      <c r="Q109" s="938">
        <f>'t1'!M109</f>
        <v>0</v>
      </c>
      <c r="S109" s="938"/>
      <c r="T109" s="938"/>
    </row>
    <row r="110" spans="1:20" ht="12.75" customHeight="1" thickBot="1" x14ac:dyDescent="0.4">
      <c r="A110" s="1001" t="str">
        <f>'t1'!A110</f>
        <v>Architetti dirig. Con altri incar.prof.li</v>
      </c>
      <c r="B110" s="1027" t="str">
        <f>'t1'!B110</f>
        <v>PD0A03</v>
      </c>
      <c r="C110" s="1011">
        <v>0</v>
      </c>
      <c r="D110" s="1012">
        <v>0</v>
      </c>
      <c r="E110" s="1011">
        <v>0</v>
      </c>
      <c r="F110" s="1012">
        <v>0</v>
      </c>
      <c r="G110" s="1011">
        <v>0</v>
      </c>
      <c r="H110" s="1012">
        <v>0</v>
      </c>
      <c r="I110" s="1011">
        <v>0</v>
      </c>
      <c r="J110" s="1683">
        <v>0</v>
      </c>
      <c r="K110" s="1011">
        <v>0</v>
      </c>
      <c r="L110" s="1012">
        <v>0</v>
      </c>
      <c r="M110" s="1011">
        <v>0</v>
      </c>
      <c r="N110" s="1012">
        <v>0</v>
      </c>
      <c r="O110" s="1011">
        <v>0</v>
      </c>
      <c r="P110" s="1013">
        <v>0</v>
      </c>
      <c r="Q110" s="938">
        <f>'t1'!M110</f>
        <v>0</v>
      </c>
      <c r="S110" s="938"/>
      <c r="T110" s="938"/>
    </row>
    <row r="111" spans="1:20" ht="12.75" customHeight="1" thickBot="1" x14ac:dyDescent="0.4">
      <c r="A111" s="1001" t="str">
        <f>'t1'!A111</f>
        <v>Architetti dir. A t.determinato(art. 15-septies dlgs.502/92)</v>
      </c>
      <c r="B111" s="1027" t="str">
        <f>'t1'!B111</f>
        <v>PD0607</v>
      </c>
      <c r="C111" s="1011">
        <v>0</v>
      </c>
      <c r="D111" s="1012">
        <v>0</v>
      </c>
      <c r="E111" s="1011">
        <v>0</v>
      </c>
      <c r="F111" s="1012">
        <v>0</v>
      </c>
      <c r="G111" s="1011">
        <v>0</v>
      </c>
      <c r="H111" s="1012">
        <v>0</v>
      </c>
      <c r="I111" s="1011">
        <v>0</v>
      </c>
      <c r="J111" s="1683">
        <v>0</v>
      </c>
      <c r="K111" s="1011">
        <v>0</v>
      </c>
      <c r="L111" s="1012">
        <v>0</v>
      </c>
      <c r="M111" s="1011">
        <v>0</v>
      </c>
      <c r="N111" s="1012">
        <v>0</v>
      </c>
      <c r="O111" s="1011">
        <v>0</v>
      </c>
      <c r="P111" s="1013">
        <v>0</v>
      </c>
      <c r="Q111" s="938">
        <f>'t1'!M111</f>
        <v>0</v>
      </c>
      <c r="S111" s="938"/>
      <c r="T111" s="938"/>
    </row>
    <row r="112" spans="1:20" ht="12.75" customHeight="1" thickBot="1" x14ac:dyDescent="0.4">
      <c r="A112" s="1001" t="str">
        <f>'t1'!A112</f>
        <v>Geologi dirig. Con incarico di struttura complessa</v>
      </c>
      <c r="B112" s="1027" t="str">
        <f>'t1'!B112</f>
        <v>PD0044</v>
      </c>
      <c r="C112" s="1011">
        <v>0</v>
      </c>
      <c r="D112" s="1012">
        <v>0</v>
      </c>
      <c r="E112" s="1011">
        <v>0</v>
      </c>
      <c r="F112" s="1012">
        <v>0</v>
      </c>
      <c r="G112" s="1011">
        <v>0</v>
      </c>
      <c r="H112" s="1012">
        <v>0</v>
      </c>
      <c r="I112" s="1011">
        <v>0</v>
      </c>
      <c r="J112" s="1683">
        <v>0</v>
      </c>
      <c r="K112" s="1011">
        <v>0</v>
      </c>
      <c r="L112" s="1012">
        <v>0</v>
      </c>
      <c r="M112" s="1011">
        <v>0</v>
      </c>
      <c r="N112" s="1012">
        <v>0</v>
      </c>
      <c r="O112" s="1011">
        <v>0</v>
      </c>
      <c r="P112" s="1013">
        <v>0</v>
      </c>
      <c r="Q112" s="938">
        <f>'t1'!M112</f>
        <v>0</v>
      </c>
      <c r="S112" s="938"/>
      <c r="T112" s="938"/>
    </row>
    <row r="113" spans="1:20" ht="12.75" customHeight="1" thickBot="1" x14ac:dyDescent="0.4">
      <c r="A113" s="1001" t="str">
        <f>'t1'!A113</f>
        <v>Geologi dirig. Con incarico di struttura semplice</v>
      </c>
      <c r="B113" s="1027" t="str">
        <f>'t1'!B113</f>
        <v>PD0S43</v>
      </c>
      <c r="C113" s="1011">
        <v>0</v>
      </c>
      <c r="D113" s="1012">
        <v>0</v>
      </c>
      <c r="E113" s="1011">
        <v>0</v>
      </c>
      <c r="F113" s="1012">
        <v>0</v>
      </c>
      <c r="G113" s="1011">
        <v>0</v>
      </c>
      <c r="H113" s="1012">
        <v>0</v>
      </c>
      <c r="I113" s="1011">
        <v>0</v>
      </c>
      <c r="J113" s="1683">
        <v>0</v>
      </c>
      <c r="K113" s="1011">
        <v>0</v>
      </c>
      <c r="L113" s="1012">
        <v>0</v>
      </c>
      <c r="M113" s="1011">
        <v>0</v>
      </c>
      <c r="N113" s="1012">
        <v>0</v>
      </c>
      <c r="O113" s="1011">
        <v>0</v>
      </c>
      <c r="P113" s="1013">
        <v>0</v>
      </c>
      <c r="Q113" s="938">
        <f>'t1'!M113</f>
        <v>0</v>
      </c>
      <c r="S113" s="938"/>
      <c r="T113" s="938"/>
    </row>
    <row r="114" spans="1:20" ht="12.75" customHeight="1" thickBot="1" x14ac:dyDescent="0.4">
      <c r="A114" s="1001" t="str">
        <f>'t1'!A114</f>
        <v>Geologi dirig. Con altri incar.prof.li</v>
      </c>
      <c r="B114" s="1027" t="str">
        <f>'t1'!B114</f>
        <v>PD0A43</v>
      </c>
      <c r="C114" s="1011">
        <v>0</v>
      </c>
      <c r="D114" s="1012">
        <v>0</v>
      </c>
      <c r="E114" s="1011">
        <v>0</v>
      </c>
      <c r="F114" s="1012">
        <v>0</v>
      </c>
      <c r="G114" s="1011">
        <v>0</v>
      </c>
      <c r="H114" s="1012">
        <v>0</v>
      </c>
      <c r="I114" s="1011">
        <v>0</v>
      </c>
      <c r="J114" s="1683">
        <v>0</v>
      </c>
      <c r="K114" s="1011">
        <v>0</v>
      </c>
      <c r="L114" s="1012">
        <v>0</v>
      </c>
      <c r="M114" s="1011">
        <v>0</v>
      </c>
      <c r="N114" s="1012">
        <v>0</v>
      </c>
      <c r="O114" s="1011">
        <v>0</v>
      </c>
      <c r="P114" s="1013">
        <v>0</v>
      </c>
      <c r="Q114" s="938">
        <f>'t1'!M114</f>
        <v>0</v>
      </c>
      <c r="S114" s="938"/>
      <c r="T114" s="938"/>
    </row>
    <row r="115" spans="1:20" ht="12.75" customHeight="1" thickBot="1" x14ac:dyDescent="0.4">
      <c r="A115" s="1001" t="str">
        <f>'t1'!A115</f>
        <v>Geologi  dir. A t. Determinato(art. 15-septies dlgs. 502/92)</v>
      </c>
      <c r="B115" s="1027" t="str">
        <f>'t1'!B115</f>
        <v>PD0608</v>
      </c>
      <c r="C115" s="1011">
        <v>0</v>
      </c>
      <c r="D115" s="1012">
        <v>0</v>
      </c>
      <c r="E115" s="1011">
        <v>0</v>
      </c>
      <c r="F115" s="1012">
        <v>0</v>
      </c>
      <c r="G115" s="1011">
        <v>0</v>
      </c>
      <c r="H115" s="1012">
        <v>0</v>
      </c>
      <c r="I115" s="1011">
        <v>0</v>
      </c>
      <c r="J115" s="1683">
        <v>0</v>
      </c>
      <c r="K115" s="1011">
        <v>0</v>
      </c>
      <c r="L115" s="1012">
        <v>0</v>
      </c>
      <c r="M115" s="1011">
        <v>0</v>
      </c>
      <c r="N115" s="1012">
        <v>0</v>
      </c>
      <c r="O115" s="1011">
        <v>0</v>
      </c>
      <c r="P115" s="1013">
        <v>0</v>
      </c>
      <c r="Q115" s="938">
        <f>'t1'!M115</f>
        <v>0</v>
      </c>
      <c r="S115" s="938"/>
      <c r="T115" s="938"/>
    </row>
    <row r="116" spans="1:20" ht="12.75" customHeight="1" thickBot="1" x14ac:dyDescent="0.4">
      <c r="A116" s="1001" t="str">
        <f>'t1'!A116</f>
        <v>Assistente religioso - D</v>
      </c>
      <c r="B116" s="1027" t="str">
        <f>'t1'!B116</f>
        <v>P16006</v>
      </c>
      <c r="C116" s="1011">
        <v>0</v>
      </c>
      <c r="D116" s="1012">
        <v>0</v>
      </c>
      <c r="E116" s="1011">
        <v>0</v>
      </c>
      <c r="F116" s="1012">
        <v>0</v>
      </c>
      <c r="G116" s="1011">
        <v>0</v>
      </c>
      <c r="H116" s="1012">
        <v>0</v>
      </c>
      <c r="I116" s="1011">
        <v>0</v>
      </c>
      <c r="J116" s="1683">
        <v>0</v>
      </c>
      <c r="K116" s="1011">
        <v>0</v>
      </c>
      <c r="L116" s="1012">
        <v>0</v>
      </c>
      <c r="M116" s="1011">
        <v>0</v>
      </c>
      <c r="N116" s="1012">
        <v>0</v>
      </c>
      <c r="O116" s="1011">
        <v>0</v>
      </c>
      <c r="P116" s="1013">
        <v>0</v>
      </c>
      <c r="Q116" s="938">
        <f>'t1'!M116</f>
        <v>0</v>
      </c>
      <c r="S116" s="938"/>
      <c r="T116" s="938"/>
    </row>
    <row r="117" spans="1:20" ht="12.75" customHeight="1" thickBot="1" x14ac:dyDescent="0.4">
      <c r="A117" s="1001" t="str">
        <f>'t1'!A117</f>
        <v>Specialista della comunicazione istituzionale - D</v>
      </c>
      <c r="B117" s="1027" t="str">
        <f>'t1'!B117</f>
        <v>PSP871</v>
      </c>
      <c r="C117" s="1011">
        <v>0</v>
      </c>
      <c r="D117" s="1012">
        <v>0</v>
      </c>
      <c r="E117" s="1011">
        <v>0</v>
      </c>
      <c r="F117" s="1012">
        <v>0</v>
      </c>
      <c r="G117" s="1011">
        <v>0</v>
      </c>
      <c r="H117" s="1012">
        <v>0</v>
      </c>
      <c r="I117" s="1011">
        <v>0</v>
      </c>
      <c r="J117" s="1683">
        <v>0</v>
      </c>
      <c r="K117" s="1011">
        <v>0</v>
      </c>
      <c r="L117" s="1012">
        <v>0</v>
      </c>
      <c r="M117" s="1011">
        <v>0</v>
      </c>
      <c r="N117" s="1012">
        <v>0</v>
      </c>
      <c r="O117" s="1011">
        <v>0</v>
      </c>
      <c r="P117" s="1013">
        <v>0</v>
      </c>
      <c r="Q117" s="938">
        <f>'t1'!M117</f>
        <v>0</v>
      </c>
      <c r="S117" s="938"/>
      <c r="T117" s="938"/>
    </row>
    <row r="118" spans="1:20" ht="12.75" customHeight="1" thickBot="1" x14ac:dyDescent="0.4">
      <c r="A118" s="1001" t="str">
        <f>'t1'!A118</f>
        <v>Specialista nei rapporti con i media, giornalista pubblico - D</v>
      </c>
      <c r="B118" s="1027" t="str">
        <f>'t1'!B118</f>
        <v>PSP872</v>
      </c>
      <c r="C118" s="1011">
        <v>0</v>
      </c>
      <c r="D118" s="1012">
        <v>0</v>
      </c>
      <c r="E118" s="1011">
        <v>0</v>
      </c>
      <c r="F118" s="1012">
        <v>0</v>
      </c>
      <c r="G118" s="1011">
        <v>0</v>
      </c>
      <c r="H118" s="1012">
        <v>0</v>
      </c>
      <c r="I118" s="1011">
        <v>0</v>
      </c>
      <c r="J118" s="1683">
        <v>0</v>
      </c>
      <c r="K118" s="1011">
        <v>0</v>
      </c>
      <c r="L118" s="1012">
        <v>0</v>
      </c>
      <c r="M118" s="1011">
        <v>0</v>
      </c>
      <c r="N118" s="1012">
        <v>0</v>
      </c>
      <c r="O118" s="1011">
        <v>0</v>
      </c>
      <c r="P118" s="1013">
        <v>0</v>
      </c>
      <c r="Q118" s="938">
        <f>'t1'!M118</f>
        <v>0</v>
      </c>
      <c r="S118" s="938"/>
      <c r="T118" s="938"/>
    </row>
    <row r="119" spans="1:20" ht="12.75" customHeight="1" thickBot="1" x14ac:dyDescent="0.4">
      <c r="A119" s="1001" t="str">
        <f>'t1'!A119</f>
        <v>Profilo atipico ruolo professionale</v>
      </c>
      <c r="B119" s="1027" t="str">
        <f>'t1'!B119</f>
        <v>P00062</v>
      </c>
      <c r="C119" s="1011">
        <v>0</v>
      </c>
      <c r="D119" s="1012">
        <v>0</v>
      </c>
      <c r="E119" s="1011">
        <v>0</v>
      </c>
      <c r="F119" s="1012">
        <v>0</v>
      </c>
      <c r="G119" s="1011">
        <v>0</v>
      </c>
      <c r="H119" s="1012">
        <v>0</v>
      </c>
      <c r="I119" s="1011">
        <v>0</v>
      </c>
      <c r="J119" s="1683">
        <v>0</v>
      </c>
      <c r="K119" s="1011">
        <v>0</v>
      </c>
      <c r="L119" s="1012">
        <v>0</v>
      </c>
      <c r="M119" s="1011">
        <v>0</v>
      </c>
      <c r="N119" s="1012">
        <v>0</v>
      </c>
      <c r="O119" s="1011">
        <v>0</v>
      </c>
      <c r="P119" s="1013">
        <v>0</v>
      </c>
      <c r="Q119" s="938">
        <f>'t1'!M119</f>
        <v>0</v>
      </c>
      <c r="S119" s="938"/>
      <c r="T119" s="938"/>
    </row>
    <row r="120" spans="1:20" ht="12.75" customHeight="1" thickBot="1" x14ac:dyDescent="0.4">
      <c r="A120" s="1001" t="str">
        <f>'t1'!A120</f>
        <v>Analisti dirig. Con incarico di struttura complessa</v>
      </c>
      <c r="B120" s="1027" t="str">
        <f>'t1'!B120</f>
        <v>TD0002</v>
      </c>
      <c r="C120" s="1011">
        <v>0</v>
      </c>
      <c r="D120" s="1012">
        <v>0</v>
      </c>
      <c r="E120" s="1011">
        <v>0</v>
      </c>
      <c r="F120" s="1012">
        <v>0</v>
      </c>
      <c r="G120" s="1011">
        <v>0</v>
      </c>
      <c r="H120" s="1012">
        <v>0</v>
      </c>
      <c r="I120" s="1011">
        <v>0</v>
      </c>
      <c r="J120" s="1683">
        <v>0</v>
      </c>
      <c r="K120" s="1011">
        <v>0</v>
      </c>
      <c r="L120" s="1012">
        <v>0</v>
      </c>
      <c r="M120" s="1011">
        <v>0</v>
      </c>
      <c r="N120" s="1012">
        <v>0</v>
      </c>
      <c r="O120" s="1011">
        <v>0</v>
      </c>
      <c r="P120" s="1013">
        <v>0</v>
      </c>
      <c r="Q120" s="938">
        <f>'t1'!M120</f>
        <v>1</v>
      </c>
      <c r="S120" s="938"/>
      <c r="T120" s="938"/>
    </row>
    <row r="121" spans="1:20" ht="12.75" customHeight="1" thickBot="1" x14ac:dyDescent="0.4">
      <c r="A121" s="1001" t="str">
        <f>'t1'!A121</f>
        <v>Analisti dirig. Con incarico di struttura semplice</v>
      </c>
      <c r="B121" s="1027" t="str">
        <f>'t1'!B121</f>
        <v>TD0S01</v>
      </c>
      <c r="C121" s="1011">
        <v>0</v>
      </c>
      <c r="D121" s="1012">
        <v>0</v>
      </c>
      <c r="E121" s="1011">
        <v>0</v>
      </c>
      <c r="F121" s="1012">
        <v>0</v>
      </c>
      <c r="G121" s="1011">
        <v>0</v>
      </c>
      <c r="H121" s="1012">
        <v>0</v>
      </c>
      <c r="I121" s="1011">
        <v>0</v>
      </c>
      <c r="J121" s="1683">
        <v>0</v>
      </c>
      <c r="K121" s="1011">
        <v>0</v>
      </c>
      <c r="L121" s="1012">
        <v>0</v>
      </c>
      <c r="M121" s="1011">
        <v>0</v>
      </c>
      <c r="N121" s="1012">
        <v>0</v>
      </c>
      <c r="O121" s="1011">
        <v>0</v>
      </c>
      <c r="P121" s="1013">
        <v>0</v>
      </c>
      <c r="Q121" s="938">
        <f>'t1'!M121</f>
        <v>0</v>
      </c>
      <c r="S121" s="938"/>
      <c r="T121" s="938"/>
    </row>
    <row r="122" spans="1:20" ht="12.75" customHeight="1" thickBot="1" x14ac:dyDescent="0.4">
      <c r="A122" s="1001" t="str">
        <f>'t1'!A122</f>
        <v>Analisti dirig. Con altri incar.prof.li</v>
      </c>
      <c r="B122" s="1027" t="str">
        <f>'t1'!B122</f>
        <v>TD0A01</v>
      </c>
      <c r="C122" s="1011">
        <v>0</v>
      </c>
      <c r="D122" s="1012">
        <v>0</v>
      </c>
      <c r="E122" s="1011">
        <v>0</v>
      </c>
      <c r="F122" s="1012">
        <v>0</v>
      </c>
      <c r="G122" s="1011">
        <v>0</v>
      </c>
      <c r="H122" s="1012">
        <v>0</v>
      </c>
      <c r="I122" s="1011">
        <v>0</v>
      </c>
      <c r="J122" s="1683">
        <v>0</v>
      </c>
      <c r="K122" s="1011">
        <v>0</v>
      </c>
      <c r="L122" s="1012">
        <v>0</v>
      </c>
      <c r="M122" s="1011">
        <v>0</v>
      </c>
      <c r="N122" s="1012">
        <v>0</v>
      </c>
      <c r="O122" s="1011">
        <v>0</v>
      </c>
      <c r="P122" s="1013">
        <v>0</v>
      </c>
      <c r="Q122" s="938">
        <f>'t1'!M122</f>
        <v>1</v>
      </c>
      <c r="S122" s="938"/>
      <c r="T122" s="938"/>
    </row>
    <row r="123" spans="1:20" ht="12.75" customHeight="1" thickBot="1" x14ac:dyDescent="0.4">
      <c r="A123" s="1001" t="str">
        <f>'t1'!A123</f>
        <v>Analisti dir. A t. Determinato(art. 15-septies dlgs. 502/92)</v>
      </c>
      <c r="B123" s="1027" t="str">
        <f>'t1'!B123</f>
        <v>TD0609</v>
      </c>
      <c r="C123" s="1011">
        <v>0</v>
      </c>
      <c r="D123" s="1012">
        <v>0</v>
      </c>
      <c r="E123" s="1011">
        <v>0</v>
      </c>
      <c r="F123" s="1012">
        <v>0</v>
      </c>
      <c r="G123" s="1011">
        <v>0</v>
      </c>
      <c r="H123" s="1012">
        <v>0</v>
      </c>
      <c r="I123" s="1011">
        <v>0</v>
      </c>
      <c r="J123" s="1683">
        <v>0</v>
      </c>
      <c r="K123" s="1011">
        <v>0</v>
      </c>
      <c r="L123" s="1012">
        <v>0</v>
      </c>
      <c r="M123" s="1011">
        <v>0</v>
      </c>
      <c r="N123" s="1012">
        <v>0</v>
      </c>
      <c r="O123" s="1011">
        <v>0</v>
      </c>
      <c r="P123" s="1013">
        <v>0</v>
      </c>
      <c r="Q123" s="938">
        <f>'t1'!M123</f>
        <v>0</v>
      </c>
      <c r="S123" s="938"/>
      <c r="T123" s="938"/>
    </row>
    <row r="124" spans="1:20" ht="12.75" customHeight="1" thickBot="1" x14ac:dyDescent="0.4">
      <c r="A124" s="1001" t="str">
        <f>'t1'!A124</f>
        <v>Statistico dirig. Con incarico di struttura complessa</v>
      </c>
      <c r="B124" s="1027" t="str">
        <f>'t1'!B124</f>
        <v>TD0071</v>
      </c>
      <c r="C124" s="1011">
        <v>0</v>
      </c>
      <c r="D124" s="1012">
        <v>0</v>
      </c>
      <c r="E124" s="1011">
        <v>0</v>
      </c>
      <c r="F124" s="1012">
        <v>0</v>
      </c>
      <c r="G124" s="1011">
        <v>0</v>
      </c>
      <c r="H124" s="1012">
        <v>0</v>
      </c>
      <c r="I124" s="1011">
        <v>0</v>
      </c>
      <c r="J124" s="1683">
        <v>0</v>
      </c>
      <c r="K124" s="1011">
        <v>0</v>
      </c>
      <c r="L124" s="1012">
        <v>0</v>
      </c>
      <c r="M124" s="1011">
        <v>0</v>
      </c>
      <c r="N124" s="1012">
        <v>0</v>
      </c>
      <c r="O124" s="1011">
        <v>0</v>
      </c>
      <c r="P124" s="1013">
        <v>0</v>
      </c>
      <c r="Q124" s="938">
        <f>'t1'!M124</f>
        <v>0</v>
      </c>
      <c r="S124" s="938"/>
      <c r="T124" s="938"/>
    </row>
    <row r="125" spans="1:20" ht="12.75" customHeight="1" thickBot="1" x14ac:dyDescent="0.4">
      <c r="A125" s="1001" t="str">
        <f>'t1'!A125</f>
        <v>Statistico dirig. Con incarico di struttura semplice</v>
      </c>
      <c r="B125" s="1027" t="str">
        <f>'t1'!B125</f>
        <v>TD0S70</v>
      </c>
      <c r="C125" s="1011">
        <v>0</v>
      </c>
      <c r="D125" s="1012">
        <v>0</v>
      </c>
      <c r="E125" s="1011">
        <v>0</v>
      </c>
      <c r="F125" s="1012">
        <v>0</v>
      </c>
      <c r="G125" s="1011">
        <v>0</v>
      </c>
      <c r="H125" s="1012">
        <v>0</v>
      </c>
      <c r="I125" s="1011">
        <v>0</v>
      </c>
      <c r="J125" s="1683">
        <v>0</v>
      </c>
      <c r="K125" s="1011">
        <v>0</v>
      </c>
      <c r="L125" s="1012">
        <v>0</v>
      </c>
      <c r="M125" s="1011">
        <v>0</v>
      </c>
      <c r="N125" s="1012">
        <v>0</v>
      </c>
      <c r="O125" s="1011">
        <v>0</v>
      </c>
      <c r="P125" s="1013">
        <v>0</v>
      </c>
      <c r="Q125" s="938">
        <f>'t1'!M125</f>
        <v>1</v>
      </c>
      <c r="S125" s="938"/>
      <c r="T125" s="938"/>
    </row>
    <row r="126" spans="1:20" ht="12.75" customHeight="1" thickBot="1" x14ac:dyDescent="0.4">
      <c r="A126" s="1001" t="str">
        <f>'t1'!A126</f>
        <v>Statistico dirig. Con altri incar.prof.li</v>
      </c>
      <c r="B126" s="1027" t="str">
        <f>'t1'!B126</f>
        <v>TD0A70</v>
      </c>
      <c r="C126" s="1011">
        <v>0</v>
      </c>
      <c r="D126" s="1012">
        <v>0</v>
      </c>
      <c r="E126" s="1011">
        <v>0</v>
      </c>
      <c r="F126" s="1012">
        <v>0</v>
      </c>
      <c r="G126" s="1011">
        <v>0</v>
      </c>
      <c r="H126" s="1012">
        <v>0</v>
      </c>
      <c r="I126" s="1011">
        <v>0</v>
      </c>
      <c r="J126" s="1683">
        <v>0</v>
      </c>
      <c r="K126" s="1011">
        <v>0</v>
      </c>
      <c r="L126" s="1012">
        <v>0</v>
      </c>
      <c r="M126" s="1011">
        <v>0</v>
      </c>
      <c r="N126" s="1012">
        <v>0</v>
      </c>
      <c r="O126" s="1011">
        <v>0</v>
      </c>
      <c r="P126" s="1013">
        <v>0</v>
      </c>
      <c r="Q126" s="938">
        <f>'t1'!M126</f>
        <v>1</v>
      </c>
      <c r="S126" s="938"/>
      <c r="T126" s="938"/>
    </row>
    <row r="127" spans="1:20" ht="12.75" customHeight="1" thickBot="1" x14ac:dyDescent="0.4">
      <c r="A127" s="1001" t="str">
        <f>'t1'!A127</f>
        <v>Statistico dir. A t.determinato(art. 15-septies dlgs.502/92)</v>
      </c>
      <c r="B127" s="1027" t="str">
        <f>'t1'!B127</f>
        <v>TD0610</v>
      </c>
      <c r="C127" s="1011">
        <v>0</v>
      </c>
      <c r="D127" s="1012">
        <v>0</v>
      </c>
      <c r="E127" s="1011">
        <v>0</v>
      </c>
      <c r="F127" s="1012">
        <v>0</v>
      </c>
      <c r="G127" s="1011">
        <v>0</v>
      </c>
      <c r="H127" s="1012">
        <v>0</v>
      </c>
      <c r="I127" s="1011">
        <v>0</v>
      </c>
      <c r="J127" s="1683">
        <v>0</v>
      </c>
      <c r="K127" s="1011">
        <v>0</v>
      </c>
      <c r="L127" s="1012">
        <v>0</v>
      </c>
      <c r="M127" s="1011">
        <v>0</v>
      </c>
      <c r="N127" s="1012">
        <v>0</v>
      </c>
      <c r="O127" s="1011">
        <v>0</v>
      </c>
      <c r="P127" s="1013">
        <v>0</v>
      </c>
      <c r="Q127" s="938">
        <f>'t1'!M127</f>
        <v>0</v>
      </c>
      <c r="S127" s="938"/>
      <c r="T127" s="938"/>
    </row>
    <row r="128" spans="1:20" ht="12.75" customHeight="1" thickBot="1" x14ac:dyDescent="0.4">
      <c r="A128" s="1001" t="str">
        <f>'t1'!A128</f>
        <v>Sociologo dirig. Con incarico di struttura complessa</v>
      </c>
      <c r="B128" s="1027" t="str">
        <f>'t1'!B128</f>
        <v>TD0068</v>
      </c>
      <c r="C128" s="1011">
        <v>0</v>
      </c>
      <c r="D128" s="1012">
        <v>0</v>
      </c>
      <c r="E128" s="1011">
        <v>0</v>
      </c>
      <c r="F128" s="1012">
        <v>0</v>
      </c>
      <c r="G128" s="1011">
        <v>0</v>
      </c>
      <c r="H128" s="1012">
        <v>0</v>
      </c>
      <c r="I128" s="1011">
        <v>0</v>
      </c>
      <c r="J128" s="1683">
        <v>0</v>
      </c>
      <c r="K128" s="1011">
        <v>0</v>
      </c>
      <c r="L128" s="1012">
        <v>0</v>
      </c>
      <c r="M128" s="1011">
        <v>0</v>
      </c>
      <c r="N128" s="1012">
        <v>0</v>
      </c>
      <c r="O128" s="1011">
        <v>0</v>
      </c>
      <c r="P128" s="1013">
        <v>0</v>
      </c>
      <c r="Q128" s="938">
        <f>'t1'!M128</f>
        <v>0</v>
      </c>
      <c r="S128" s="938"/>
      <c r="T128" s="938"/>
    </row>
    <row r="129" spans="1:20" ht="12.75" customHeight="1" thickBot="1" x14ac:dyDescent="0.4">
      <c r="A129" s="1001" t="str">
        <f>'t1'!A129</f>
        <v>Sociologo dirig. Con incarico di struttura semplice</v>
      </c>
      <c r="B129" s="1027" t="str">
        <f>'t1'!B129</f>
        <v>TD0S67</v>
      </c>
      <c r="C129" s="1011">
        <v>0</v>
      </c>
      <c r="D129" s="1012">
        <v>0</v>
      </c>
      <c r="E129" s="1011">
        <v>0</v>
      </c>
      <c r="F129" s="1012">
        <v>0</v>
      </c>
      <c r="G129" s="1011">
        <v>0</v>
      </c>
      <c r="H129" s="1012">
        <v>0</v>
      </c>
      <c r="I129" s="1011">
        <v>0</v>
      </c>
      <c r="J129" s="1683">
        <v>0</v>
      </c>
      <c r="K129" s="1011">
        <v>0</v>
      </c>
      <c r="L129" s="1012">
        <v>0</v>
      </c>
      <c r="M129" s="1011">
        <v>0</v>
      </c>
      <c r="N129" s="1012">
        <v>0</v>
      </c>
      <c r="O129" s="1011">
        <v>0</v>
      </c>
      <c r="P129" s="1013">
        <v>0</v>
      </c>
      <c r="Q129" s="938">
        <f>'t1'!M129</f>
        <v>0</v>
      </c>
      <c r="S129" s="938"/>
      <c r="T129" s="938"/>
    </row>
    <row r="130" spans="1:20" ht="12.75" customHeight="1" thickBot="1" x14ac:dyDescent="0.4">
      <c r="A130" s="1001" t="str">
        <f>'t1'!A130</f>
        <v>Sociologo dirig. Con altri incar.prof.li</v>
      </c>
      <c r="B130" s="1027" t="str">
        <f>'t1'!B130</f>
        <v>TD0A67</v>
      </c>
      <c r="C130" s="1011">
        <v>0</v>
      </c>
      <c r="D130" s="1012">
        <v>0</v>
      </c>
      <c r="E130" s="1011">
        <v>0</v>
      </c>
      <c r="F130" s="1012">
        <v>0</v>
      </c>
      <c r="G130" s="1011">
        <v>0</v>
      </c>
      <c r="H130" s="1012">
        <v>0</v>
      </c>
      <c r="I130" s="1011">
        <v>0</v>
      </c>
      <c r="J130" s="1683">
        <v>0</v>
      </c>
      <c r="K130" s="1011">
        <v>0</v>
      </c>
      <c r="L130" s="1012">
        <v>0</v>
      </c>
      <c r="M130" s="1011">
        <v>0</v>
      </c>
      <c r="N130" s="1012">
        <v>0</v>
      </c>
      <c r="O130" s="1011">
        <v>0</v>
      </c>
      <c r="P130" s="1013">
        <v>0</v>
      </c>
      <c r="Q130" s="938">
        <f>'t1'!M130</f>
        <v>0</v>
      </c>
      <c r="S130" s="938"/>
      <c r="T130" s="938"/>
    </row>
    <row r="131" spans="1:20" ht="12.75" customHeight="1" thickBot="1" x14ac:dyDescent="0.4">
      <c r="A131" s="1001" t="str">
        <f>'t1'!A131</f>
        <v>Sociologo dir. A t. Determinato(art.15-septies dlgs. 502/92)</v>
      </c>
      <c r="B131" s="1027" t="str">
        <f>'t1'!B131</f>
        <v>TD0611</v>
      </c>
      <c r="C131" s="1011">
        <v>0</v>
      </c>
      <c r="D131" s="1012">
        <v>0</v>
      </c>
      <c r="E131" s="1011">
        <v>0</v>
      </c>
      <c r="F131" s="1012">
        <v>0</v>
      </c>
      <c r="G131" s="1011">
        <v>0</v>
      </c>
      <c r="H131" s="1012">
        <v>0</v>
      </c>
      <c r="I131" s="1011">
        <v>0</v>
      </c>
      <c r="J131" s="1683">
        <v>0</v>
      </c>
      <c r="K131" s="1011">
        <v>0</v>
      </c>
      <c r="L131" s="1012">
        <v>0</v>
      </c>
      <c r="M131" s="1011">
        <v>0</v>
      </c>
      <c r="N131" s="1012">
        <v>0</v>
      </c>
      <c r="O131" s="1011">
        <v>0</v>
      </c>
      <c r="P131" s="1013">
        <v>0</v>
      </c>
      <c r="Q131" s="938">
        <f>'t1'!M131</f>
        <v>0</v>
      </c>
      <c r="S131" s="938"/>
      <c r="T131" s="938"/>
    </row>
    <row r="132" spans="1:20" ht="12.75" customHeight="1" thickBot="1" x14ac:dyDescent="0.4">
      <c r="A132" s="1001" t="str">
        <f>'t1'!A132</f>
        <v>Collab.re prof.le assistente sociale senior - DS</v>
      </c>
      <c r="B132" s="1027" t="str">
        <f>'t1'!B132</f>
        <v>T18867</v>
      </c>
      <c r="C132" s="1011">
        <v>0</v>
      </c>
      <c r="D132" s="1012">
        <v>0</v>
      </c>
      <c r="E132" s="1011">
        <v>0</v>
      </c>
      <c r="F132" s="1012">
        <v>0</v>
      </c>
      <c r="G132" s="1011">
        <v>0</v>
      </c>
      <c r="H132" s="1012">
        <v>0</v>
      </c>
      <c r="I132" s="1011">
        <v>0</v>
      </c>
      <c r="J132" s="1683">
        <v>0</v>
      </c>
      <c r="K132" s="1011">
        <v>0</v>
      </c>
      <c r="L132" s="1012">
        <v>0</v>
      </c>
      <c r="M132" s="1011">
        <v>0</v>
      </c>
      <c r="N132" s="1012">
        <v>0</v>
      </c>
      <c r="O132" s="1011">
        <v>0</v>
      </c>
      <c r="P132" s="1013">
        <v>0</v>
      </c>
      <c r="Q132" s="938">
        <f>'t1'!M132</f>
        <v>0</v>
      </c>
      <c r="S132" s="938"/>
      <c r="T132" s="938"/>
    </row>
    <row r="133" spans="1:20" ht="12.75" customHeight="1" thickBot="1" x14ac:dyDescent="0.4">
      <c r="A133" s="1001" t="str">
        <f>'t1'!A133</f>
        <v>Collab.re prof.le assistente sociale - D</v>
      </c>
      <c r="B133" s="1027" t="str">
        <f>'t1'!B133</f>
        <v>T16024</v>
      </c>
      <c r="C133" s="1011">
        <v>0</v>
      </c>
      <c r="D133" s="1012">
        <v>0</v>
      </c>
      <c r="E133" s="1011">
        <v>0</v>
      </c>
      <c r="F133" s="1012">
        <v>0</v>
      </c>
      <c r="G133" s="1011">
        <v>0</v>
      </c>
      <c r="H133" s="1012">
        <v>0</v>
      </c>
      <c r="I133" s="1011">
        <v>0</v>
      </c>
      <c r="J133" s="1683">
        <v>0</v>
      </c>
      <c r="K133" s="1011">
        <v>0</v>
      </c>
      <c r="L133" s="1012">
        <v>0</v>
      </c>
      <c r="M133" s="1011">
        <v>0</v>
      </c>
      <c r="N133" s="1012">
        <v>0</v>
      </c>
      <c r="O133" s="1011">
        <v>0</v>
      </c>
      <c r="P133" s="1013">
        <v>0</v>
      </c>
      <c r="Q133" s="938">
        <f>'t1'!M133</f>
        <v>1</v>
      </c>
      <c r="S133" s="938"/>
      <c r="T133" s="938"/>
    </row>
    <row r="134" spans="1:20" ht="12.75" customHeight="1" thickBot="1" x14ac:dyDescent="0.4">
      <c r="A134" s="1001" t="str">
        <f>'t1'!A134</f>
        <v>Collab.re tec. - prof.le senior - DS</v>
      </c>
      <c r="B134" s="1027" t="str">
        <f>'t1'!B134</f>
        <v>T18868</v>
      </c>
      <c r="C134" s="1011">
        <v>0</v>
      </c>
      <c r="D134" s="1012">
        <v>0</v>
      </c>
      <c r="E134" s="1011">
        <v>0</v>
      </c>
      <c r="F134" s="1012">
        <v>0</v>
      </c>
      <c r="G134" s="1011">
        <v>0</v>
      </c>
      <c r="H134" s="1012">
        <v>0</v>
      </c>
      <c r="I134" s="1011">
        <v>0</v>
      </c>
      <c r="J134" s="1683">
        <v>0</v>
      </c>
      <c r="K134" s="1011">
        <v>0</v>
      </c>
      <c r="L134" s="1012">
        <v>0</v>
      </c>
      <c r="M134" s="1011">
        <v>0</v>
      </c>
      <c r="N134" s="1012">
        <v>0</v>
      </c>
      <c r="O134" s="1011">
        <v>0</v>
      </c>
      <c r="P134" s="1013">
        <v>0</v>
      </c>
      <c r="Q134" s="938">
        <f>'t1'!M134</f>
        <v>0</v>
      </c>
      <c r="S134" s="938"/>
      <c r="T134" s="938"/>
    </row>
    <row r="135" spans="1:20" ht="12.75" customHeight="1" thickBot="1" x14ac:dyDescent="0.4">
      <c r="A135" s="1001" t="str">
        <f>'t1'!A135</f>
        <v>Collab.re tec. - prof.le - D</v>
      </c>
      <c r="B135" s="1027" t="str">
        <f>'t1'!B135</f>
        <v>T16026</v>
      </c>
      <c r="C135" s="1011">
        <v>0</v>
      </c>
      <c r="D135" s="1012">
        <v>1</v>
      </c>
      <c r="E135" s="1011">
        <v>0</v>
      </c>
      <c r="F135" s="1012">
        <v>0</v>
      </c>
      <c r="G135" s="1011">
        <v>0</v>
      </c>
      <c r="H135" s="1012">
        <v>0</v>
      </c>
      <c r="I135" s="1011">
        <v>1</v>
      </c>
      <c r="J135" s="1683">
        <v>0</v>
      </c>
      <c r="K135" s="1011">
        <v>0</v>
      </c>
      <c r="L135" s="1012">
        <v>0</v>
      </c>
      <c r="M135" s="1011">
        <v>0</v>
      </c>
      <c r="N135" s="1012">
        <v>0</v>
      </c>
      <c r="O135" s="1011">
        <v>0</v>
      </c>
      <c r="P135" s="1013">
        <v>0</v>
      </c>
      <c r="Q135" s="938">
        <f>'t1'!M135</f>
        <v>1</v>
      </c>
      <c r="S135" s="938"/>
      <c r="T135" s="938"/>
    </row>
    <row r="136" spans="1:20" ht="12.75" customHeight="1" thickBot="1" x14ac:dyDescent="0.4">
      <c r="A136" s="1001" t="str">
        <f>'t1'!A136</f>
        <v>Oper.re prof.le assistente soc. - C</v>
      </c>
      <c r="B136" s="1027" t="str">
        <f>'t1'!B136</f>
        <v>T14050</v>
      </c>
      <c r="C136" s="1011">
        <v>0</v>
      </c>
      <c r="D136" s="1012">
        <v>0</v>
      </c>
      <c r="E136" s="1011">
        <v>0</v>
      </c>
      <c r="F136" s="1012">
        <v>0</v>
      </c>
      <c r="G136" s="1011">
        <v>0</v>
      </c>
      <c r="H136" s="1012">
        <v>0</v>
      </c>
      <c r="I136" s="1011">
        <v>0</v>
      </c>
      <c r="J136" s="1683">
        <v>0</v>
      </c>
      <c r="K136" s="1011">
        <v>0</v>
      </c>
      <c r="L136" s="1012">
        <v>0</v>
      </c>
      <c r="M136" s="1011">
        <v>0</v>
      </c>
      <c r="N136" s="1012">
        <v>0</v>
      </c>
      <c r="O136" s="1011">
        <v>0</v>
      </c>
      <c r="P136" s="1013">
        <v>0</v>
      </c>
      <c r="Q136" s="938">
        <f>'t1'!M136</f>
        <v>0</v>
      </c>
      <c r="S136" s="938"/>
      <c r="T136" s="938"/>
    </row>
    <row r="137" spans="1:20" ht="12.75" customHeight="1" thickBot="1" x14ac:dyDescent="0.4">
      <c r="A137" s="1001" t="str">
        <f>'t1'!A137</f>
        <v>Assistente tecnico - C</v>
      </c>
      <c r="B137" s="1027" t="str">
        <f>'t1'!B137</f>
        <v>T14007</v>
      </c>
      <c r="C137" s="1011">
        <v>0</v>
      </c>
      <c r="D137" s="1012">
        <v>0</v>
      </c>
      <c r="E137" s="1011">
        <v>0</v>
      </c>
      <c r="F137" s="1012">
        <v>0</v>
      </c>
      <c r="G137" s="1011">
        <v>0</v>
      </c>
      <c r="H137" s="1012">
        <v>0</v>
      </c>
      <c r="I137" s="1011">
        <v>0</v>
      </c>
      <c r="J137" s="1683">
        <v>0</v>
      </c>
      <c r="K137" s="1011">
        <v>0</v>
      </c>
      <c r="L137" s="1012">
        <v>0</v>
      </c>
      <c r="M137" s="1011">
        <v>0</v>
      </c>
      <c r="N137" s="1012">
        <v>0</v>
      </c>
      <c r="O137" s="1011">
        <v>0</v>
      </c>
      <c r="P137" s="1013">
        <v>0</v>
      </c>
      <c r="Q137" s="938">
        <f>'t1'!M137</f>
        <v>1</v>
      </c>
      <c r="S137" s="938"/>
      <c r="T137" s="938"/>
    </row>
    <row r="138" spans="1:20" ht="12.75" customHeight="1" thickBot="1" x14ac:dyDescent="0.4">
      <c r="A138" s="1001" t="str">
        <f>'t1'!A138</f>
        <v>Program.re - C</v>
      </c>
      <c r="B138" s="1027" t="str">
        <f>'t1'!B138</f>
        <v>T14063</v>
      </c>
      <c r="C138" s="1011">
        <v>0</v>
      </c>
      <c r="D138" s="1012">
        <v>0</v>
      </c>
      <c r="E138" s="1011">
        <v>0</v>
      </c>
      <c r="F138" s="1012">
        <v>0</v>
      </c>
      <c r="G138" s="1011">
        <v>0</v>
      </c>
      <c r="H138" s="1012">
        <v>0</v>
      </c>
      <c r="I138" s="1011">
        <v>0</v>
      </c>
      <c r="J138" s="1683">
        <v>0</v>
      </c>
      <c r="K138" s="1011">
        <v>0</v>
      </c>
      <c r="L138" s="1012">
        <v>0</v>
      </c>
      <c r="M138" s="1011">
        <v>0</v>
      </c>
      <c r="N138" s="1012">
        <v>0</v>
      </c>
      <c r="O138" s="1011">
        <v>0</v>
      </c>
      <c r="P138" s="1013">
        <v>0</v>
      </c>
      <c r="Q138" s="938">
        <f>'t1'!M138</f>
        <v>1</v>
      </c>
      <c r="S138" s="938"/>
      <c r="T138" s="938"/>
    </row>
    <row r="139" spans="1:20" ht="12.75" customHeight="1" thickBot="1" x14ac:dyDescent="0.4">
      <c r="A139" s="1001" t="str">
        <f>'t1'!A139</f>
        <v>Operatore tecnico special.to senior - C</v>
      </c>
      <c r="B139" s="1027" t="str">
        <f>'t1'!B139</f>
        <v>T14S59</v>
      </c>
      <c r="C139" s="1011">
        <v>0</v>
      </c>
      <c r="D139" s="1012">
        <v>0</v>
      </c>
      <c r="E139" s="1011">
        <v>0</v>
      </c>
      <c r="F139" s="1012">
        <v>0</v>
      </c>
      <c r="G139" s="1011">
        <v>0</v>
      </c>
      <c r="H139" s="1012">
        <v>0</v>
      </c>
      <c r="I139" s="1011">
        <v>0</v>
      </c>
      <c r="J139" s="1683">
        <v>0</v>
      </c>
      <c r="K139" s="1011">
        <v>0</v>
      </c>
      <c r="L139" s="1012">
        <v>0</v>
      </c>
      <c r="M139" s="1011">
        <v>0</v>
      </c>
      <c r="N139" s="1012">
        <v>0</v>
      </c>
      <c r="O139" s="1011">
        <v>0</v>
      </c>
      <c r="P139" s="1013">
        <v>0</v>
      </c>
      <c r="Q139" s="938">
        <f>'t1'!M139</f>
        <v>1</v>
      </c>
      <c r="S139" s="938"/>
      <c r="T139" s="938"/>
    </row>
    <row r="140" spans="1:20" ht="12.75" customHeight="1" thickBot="1" x14ac:dyDescent="0.4">
      <c r="A140" s="1001" t="str">
        <f>'t1'!A140</f>
        <v>Operatore tecnico special.to - BS</v>
      </c>
      <c r="B140" s="1027" t="str">
        <f>'t1'!B140</f>
        <v>T13059</v>
      </c>
      <c r="C140" s="1011">
        <v>0</v>
      </c>
      <c r="D140" s="1012">
        <v>0</v>
      </c>
      <c r="E140" s="1011">
        <v>0</v>
      </c>
      <c r="F140" s="1012">
        <v>0</v>
      </c>
      <c r="G140" s="1011">
        <v>0</v>
      </c>
      <c r="H140" s="1012">
        <v>0</v>
      </c>
      <c r="I140" s="1011">
        <v>0</v>
      </c>
      <c r="J140" s="1683">
        <v>0</v>
      </c>
      <c r="K140" s="1011">
        <v>0</v>
      </c>
      <c r="L140" s="1012">
        <v>0</v>
      </c>
      <c r="M140" s="1011">
        <v>0</v>
      </c>
      <c r="N140" s="1012">
        <v>0</v>
      </c>
      <c r="O140" s="1011">
        <v>0</v>
      </c>
      <c r="P140" s="1013">
        <v>0</v>
      </c>
      <c r="Q140" s="938">
        <f>'t1'!M140</f>
        <v>1</v>
      </c>
      <c r="S140" s="938"/>
      <c r="T140" s="938"/>
    </row>
    <row r="141" spans="1:20" ht="12.75" customHeight="1" thickBot="1" x14ac:dyDescent="0.4">
      <c r="A141" s="1001" t="str">
        <f>'t1'!A141</f>
        <v>Operatore socio sanitario - BS</v>
      </c>
      <c r="B141" s="1027" t="str">
        <f>'t1'!B141</f>
        <v>T13660</v>
      </c>
      <c r="C141" s="1011">
        <v>0</v>
      </c>
      <c r="D141" s="1012">
        <v>0</v>
      </c>
      <c r="E141" s="1011">
        <v>0</v>
      </c>
      <c r="F141" s="1012">
        <v>0</v>
      </c>
      <c r="G141" s="1011">
        <v>0</v>
      </c>
      <c r="H141" s="1012">
        <v>0</v>
      </c>
      <c r="I141" s="1011">
        <v>1</v>
      </c>
      <c r="J141" s="1683">
        <v>0</v>
      </c>
      <c r="K141" s="1011">
        <v>0</v>
      </c>
      <c r="L141" s="1012">
        <v>0</v>
      </c>
      <c r="M141" s="1011">
        <v>0</v>
      </c>
      <c r="N141" s="1012">
        <v>0</v>
      </c>
      <c r="O141" s="1011">
        <v>0</v>
      </c>
      <c r="P141" s="1013">
        <v>0</v>
      </c>
      <c r="Q141" s="938">
        <f>'t1'!M141</f>
        <v>1</v>
      </c>
      <c r="S141" s="938"/>
      <c r="T141" s="938"/>
    </row>
    <row r="142" spans="1:20" ht="12.75" customHeight="1" thickBot="1" x14ac:dyDescent="0.4">
      <c r="A142" s="1001" t="str">
        <f>'t1'!A142</f>
        <v>Operatore tecnico - B</v>
      </c>
      <c r="B142" s="1027" t="str">
        <f>'t1'!B142</f>
        <v>T12057</v>
      </c>
      <c r="C142" s="1011">
        <v>0</v>
      </c>
      <c r="D142" s="1012">
        <v>0</v>
      </c>
      <c r="E142" s="1011">
        <v>0</v>
      </c>
      <c r="F142" s="1012">
        <v>0</v>
      </c>
      <c r="G142" s="1011">
        <v>0</v>
      </c>
      <c r="H142" s="1012">
        <v>0</v>
      </c>
      <c r="I142" s="1011">
        <v>0</v>
      </c>
      <c r="J142" s="1683">
        <v>0</v>
      </c>
      <c r="K142" s="1011">
        <v>0</v>
      </c>
      <c r="L142" s="1012">
        <v>0</v>
      </c>
      <c r="M142" s="1011">
        <v>0</v>
      </c>
      <c r="N142" s="1012">
        <v>0</v>
      </c>
      <c r="O142" s="1011">
        <v>0</v>
      </c>
      <c r="P142" s="1013">
        <v>0</v>
      </c>
      <c r="Q142" s="938">
        <f>'t1'!M142</f>
        <v>1</v>
      </c>
      <c r="S142" s="938"/>
      <c r="T142" s="938"/>
    </row>
    <row r="143" spans="1:20" ht="12.75" customHeight="1" thickBot="1" x14ac:dyDescent="0.4">
      <c r="A143" s="1001" t="str">
        <f>'t1'!A143</f>
        <v>Operatore tecnico addetto all'assistenza - B</v>
      </c>
      <c r="B143" s="1027" t="str">
        <f>'t1'!B143</f>
        <v>T12058</v>
      </c>
      <c r="C143" s="1011">
        <v>0</v>
      </c>
      <c r="D143" s="1012">
        <v>0</v>
      </c>
      <c r="E143" s="1011">
        <v>0</v>
      </c>
      <c r="F143" s="1012">
        <v>0</v>
      </c>
      <c r="G143" s="1011">
        <v>0</v>
      </c>
      <c r="H143" s="1012">
        <v>0</v>
      </c>
      <c r="I143" s="1011">
        <v>0</v>
      </c>
      <c r="J143" s="1683">
        <v>0</v>
      </c>
      <c r="K143" s="1011">
        <v>0</v>
      </c>
      <c r="L143" s="1012">
        <v>0</v>
      </c>
      <c r="M143" s="1011">
        <v>0</v>
      </c>
      <c r="N143" s="1012">
        <v>0</v>
      </c>
      <c r="O143" s="1011">
        <v>0</v>
      </c>
      <c r="P143" s="1013">
        <v>0</v>
      </c>
      <c r="Q143" s="938">
        <f>'t1'!M143</f>
        <v>1</v>
      </c>
      <c r="S143" s="938"/>
      <c r="T143" s="938"/>
    </row>
    <row r="144" spans="1:20" ht="12.75" customHeight="1" thickBot="1" x14ac:dyDescent="0.4">
      <c r="A144" s="1001" t="str">
        <f>'t1'!A144</f>
        <v>Ausiliario specializzato - A</v>
      </c>
      <c r="B144" s="1027" t="str">
        <f>'t1'!B144</f>
        <v>T11008</v>
      </c>
      <c r="C144" s="1011">
        <v>0</v>
      </c>
      <c r="D144" s="1012">
        <v>0</v>
      </c>
      <c r="E144" s="1011">
        <v>0</v>
      </c>
      <c r="F144" s="1012">
        <v>0</v>
      </c>
      <c r="G144" s="1011">
        <v>0</v>
      </c>
      <c r="H144" s="1012">
        <v>0</v>
      </c>
      <c r="I144" s="1011">
        <v>0</v>
      </c>
      <c r="J144" s="1683">
        <v>0</v>
      </c>
      <c r="K144" s="1011">
        <v>0</v>
      </c>
      <c r="L144" s="1012">
        <v>0</v>
      </c>
      <c r="M144" s="1011">
        <v>0</v>
      </c>
      <c r="N144" s="1012">
        <v>0</v>
      </c>
      <c r="O144" s="1011">
        <v>0</v>
      </c>
      <c r="P144" s="1013">
        <v>0</v>
      </c>
      <c r="Q144" s="938">
        <f>'t1'!M144</f>
        <v>0</v>
      </c>
      <c r="S144" s="938"/>
      <c r="T144" s="938"/>
    </row>
    <row r="145" spans="1:20" ht="12.75" customHeight="1" thickBot="1" x14ac:dyDescent="0.4">
      <c r="A145" s="1001" t="str">
        <f>'t1'!A145</f>
        <v>Profilo atipico ruolo tecnico</v>
      </c>
      <c r="B145" s="1027" t="str">
        <f>'t1'!B145</f>
        <v>T00062</v>
      </c>
      <c r="C145" s="1011">
        <v>0</v>
      </c>
      <c r="D145" s="1012">
        <v>0</v>
      </c>
      <c r="E145" s="1011">
        <v>0</v>
      </c>
      <c r="F145" s="1012">
        <v>0</v>
      </c>
      <c r="G145" s="1011">
        <v>0</v>
      </c>
      <c r="H145" s="1012">
        <v>0</v>
      </c>
      <c r="I145" s="1011">
        <v>0</v>
      </c>
      <c r="J145" s="1683">
        <v>0</v>
      </c>
      <c r="K145" s="1011">
        <v>0</v>
      </c>
      <c r="L145" s="1012">
        <v>0</v>
      </c>
      <c r="M145" s="1011">
        <v>0</v>
      </c>
      <c r="N145" s="1012">
        <v>0</v>
      </c>
      <c r="O145" s="1011">
        <v>0</v>
      </c>
      <c r="P145" s="1013">
        <v>0</v>
      </c>
      <c r="Q145" s="938">
        <f>'t1'!M145</f>
        <v>0</v>
      </c>
      <c r="S145" s="938"/>
      <c r="T145" s="938"/>
    </row>
    <row r="146" spans="1:20" ht="12.75" customHeight="1" thickBot="1" x14ac:dyDescent="0.4">
      <c r="A146" s="1001" t="str">
        <f>'t1'!A146</f>
        <v>Dirigente amm.vo con incarico di struttura complessa</v>
      </c>
      <c r="B146" s="1027" t="str">
        <f>'t1'!B146</f>
        <v>AD0032</v>
      </c>
      <c r="C146" s="1011">
        <v>0</v>
      </c>
      <c r="D146" s="1012">
        <v>0</v>
      </c>
      <c r="E146" s="1011">
        <v>0</v>
      </c>
      <c r="F146" s="1012">
        <v>0</v>
      </c>
      <c r="G146" s="1011">
        <v>0</v>
      </c>
      <c r="H146" s="1012">
        <v>0</v>
      </c>
      <c r="I146" s="1011">
        <v>0</v>
      </c>
      <c r="J146" s="1683">
        <v>0</v>
      </c>
      <c r="K146" s="1011">
        <v>0</v>
      </c>
      <c r="L146" s="1012">
        <v>0</v>
      </c>
      <c r="M146" s="1011">
        <v>0</v>
      </c>
      <c r="N146" s="1012">
        <v>0</v>
      </c>
      <c r="O146" s="1011">
        <v>0</v>
      </c>
      <c r="P146" s="1013">
        <v>0</v>
      </c>
      <c r="Q146" s="938">
        <f>'t1'!M146</f>
        <v>1</v>
      </c>
      <c r="S146" s="938"/>
      <c r="T146" s="938"/>
    </row>
    <row r="147" spans="1:20" ht="12.75" customHeight="1" thickBot="1" x14ac:dyDescent="0.4">
      <c r="A147" s="1001" t="str">
        <f>'t1'!A147</f>
        <v>Dirigente amm.vo con incarico di struttura semplice</v>
      </c>
      <c r="B147" s="1027" t="str">
        <f>'t1'!B147</f>
        <v>AD0S31</v>
      </c>
      <c r="C147" s="1011">
        <v>0</v>
      </c>
      <c r="D147" s="1012">
        <v>0</v>
      </c>
      <c r="E147" s="1011">
        <v>0</v>
      </c>
      <c r="F147" s="1012">
        <v>0</v>
      </c>
      <c r="G147" s="1011">
        <v>0</v>
      </c>
      <c r="H147" s="1012">
        <v>0</v>
      </c>
      <c r="I147" s="1011">
        <v>0</v>
      </c>
      <c r="J147" s="1683">
        <v>0</v>
      </c>
      <c r="K147" s="1011">
        <v>0</v>
      </c>
      <c r="L147" s="1012">
        <v>0</v>
      </c>
      <c r="M147" s="1011">
        <v>0</v>
      </c>
      <c r="N147" s="1012">
        <v>0</v>
      </c>
      <c r="O147" s="1011">
        <v>0</v>
      </c>
      <c r="P147" s="1013">
        <v>0</v>
      </c>
      <c r="Q147" s="938">
        <f>'t1'!M147</f>
        <v>0</v>
      </c>
      <c r="S147" s="938"/>
      <c r="T147" s="938"/>
    </row>
    <row r="148" spans="1:20" ht="12.75" customHeight="1" thickBot="1" x14ac:dyDescent="0.4">
      <c r="A148" s="1001" t="str">
        <f>'t1'!A148</f>
        <v>Dirigente amm.vo con altri incar.prof.li</v>
      </c>
      <c r="B148" s="1027" t="str">
        <f>'t1'!B148</f>
        <v>AD0A31</v>
      </c>
      <c r="C148" s="1011">
        <v>0</v>
      </c>
      <c r="D148" s="1012">
        <v>0</v>
      </c>
      <c r="E148" s="1011">
        <v>0</v>
      </c>
      <c r="F148" s="1012">
        <v>0</v>
      </c>
      <c r="G148" s="1011">
        <v>0</v>
      </c>
      <c r="H148" s="1012">
        <v>0</v>
      </c>
      <c r="I148" s="1011">
        <v>0</v>
      </c>
      <c r="J148" s="1683">
        <v>0</v>
      </c>
      <c r="K148" s="1011">
        <v>0</v>
      </c>
      <c r="L148" s="1012">
        <v>0</v>
      </c>
      <c r="M148" s="1011">
        <v>0</v>
      </c>
      <c r="N148" s="1012">
        <v>0</v>
      </c>
      <c r="O148" s="1011">
        <v>0</v>
      </c>
      <c r="P148" s="1013">
        <v>0</v>
      </c>
      <c r="Q148" s="938">
        <f>'t1'!M148</f>
        <v>0</v>
      </c>
      <c r="S148" s="938"/>
      <c r="T148" s="938"/>
    </row>
    <row r="149" spans="1:20" ht="12.75" customHeight="1" thickBot="1" x14ac:dyDescent="0.4">
      <c r="A149" s="1001" t="str">
        <f>'t1'!A149</f>
        <v>Dirig. Amm.vo a t. determinato (art. 15-septies dlgs.502/92)</v>
      </c>
      <c r="B149" s="1027" t="str">
        <f>'t1'!B149</f>
        <v>AD0612</v>
      </c>
      <c r="C149" s="1011">
        <v>0</v>
      </c>
      <c r="D149" s="1012">
        <v>0</v>
      </c>
      <c r="E149" s="1011">
        <v>0</v>
      </c>
      <c r="F149" s="1012">
        <v>0</v>
      </c>
      <c r="G149" s="1011">
        <v>0</v>
      </c>
      <c r="H149" s="1012">
        <v>0</v>
      </c>
      <c r="I149" s="1011">
        <v>0</v>
      </c>
      <c r="J149" s="1683">
        <v>0</v>
      </c>
      <c r="K149" s="1011">
        <v>0</v>
      </c>
      <c r="L149" s="1012">
        <v>0</v>
      </c>
      <c r="M149" s="1011">
        <v>0</v>
      </c>
      <c r="N149" s="1012">
        <v>0</v>
      </c>
      <c r="O149" s="1011">
        <v>0</v>
      </c>
      <c r="P149" s="1013">
        <v>0</v>
      </c>
      <c r="Q149" s="938">
        <f>'t1'!M149</f>
        <v>0</v>
      </c>
      <c r="S149" s="938"/>
      <c r="T149" s="938"/>
    </row>
    <row r="150" spans="1:20" ht="12.75" customHeight="1" thickBot="1" x14ac:dyDescent="0.4">
      <c r="A150" s="1001" t="str">
        <f>'t1'!A150</f>
        <v>Collaboratore amministrativo prof.le senior - DS</v>
      </c>
      <c r="B150" s="1027" t="str">
        <f>'t1'!B150</f>
        <v>A18869</v>
      </c>
      <c r="C150" s="1011">
        <v>0</v>
      </c>
      <c r="D150" s="1012">
        <v>0</v>
      </c>
      <c r="E150" s="1011">
        <v>0</v>
      </c>
      <c r="F150" s="1012">
        <v>0</v>
      </c>
      <c r="G150" s="1011">
        <v>0</v>
      </c>
      <c r="H150" s="1012">
        <v>0</v>
      </c>
      <c r="I150" s="1011">
        <v>0</v>
      </c>
      <c r="J150" s="1683">
        <v>0</v>
      </c>
      <c r="K150" s="1011">
        <v>0</v>
      </c>
      <c r="L150" s="1012">
        <v>0</v>
      </c>
      <c r="M150" s="1011">
        <v>0</v>
      </c>
      <c r="N150" s="1012">
        <v>0</v>
      </c>
      <c r="O150" s="1011">
        <v>0</v>
      </c>
      <c r="P150" s="1013">
        <v>0</v>
      </c>
      <c r="Q150" s="938">
        <f>'t1'!M150</f>
        <v>1</v>
      </c>
      <c r="S150" s="938"/>
      <c r="T150" s="938"/>
    </row>
    <row r="151" spans="1:20" ht="12.75" customHeight="1" thickBot="1" x14ac:dyDescent="0.4">
      <c r="A151" s="1001" t="str">
        <f>'t1'!A151</f>
        <v>Collaboratore amministrativo prof.le - D</v>
      </c>
      <c r="B151" s="1027" t="str">
        <f>'t1'!B151</f>
        <v>A16028</v>
      </c>
      <c r="C151" s="1011">
        <v>0</v>
      </c>
      <c r="D151" s="1012">
        <v>1</v>
      </c>
      <c r="E151" s="1011">
        <v>0</v>
      </c>
      <c r="F151" s="1012">
        <v>0</v>
      </c>
      <c r="G151" s="1011">
        <v>0</v>
      </c>
      <c r="H151" s="1012">
        <v>0</v>
      </c>
      <c r="I151" s="1011">
        <v>2</v>
      </c>
      <c r="J151" s="1683">
        <v>0</v>
      </c>
      <c r="K151" s="1011">
        <v>1</v>
      </c>
      <c r="L151" s="1012">
        <v>1</v>
      </c>
      <c r="M151" s="1011">
        <v>0</v>
      </c>
      <c r="N151" s="1012">
        <v>0</v>
      </c>
      <c r="O151" s="1011">
        <v>0</v>
      </c>
      <c r="P151" s="1013">
        <v>0</v>
      </c>
      <c r="Q151" s="938">
        <f>'t1'!M151</f>
        <v>1</v>
      </c>
      <c r="S151" s="938"/>
      <c r="T151" s="938"/>
    </row>
    <row r="152" spans="1:20" ht="12.75" customHeight="1" thickBot="1" x14ac:dyDescent="0.4">
      <c r="A152" s="1001" t="str">
        <f>'t1'!A152</f>
        <v>Assistente amministrativo - C</v>
      </c>
      <c r="B152" s="1027" t="str">
        <f>'t1'!B152</f>
        <v>A14005</v>
      </c>
      <c r="C152" s="1011">
        <v>0</v>
      </c>
      <c r="D152" s="1012">
        <v>1</v>
      </c>
      <c r="E152" s="1011">
        <v>0</v>
      </c>
      <c r="F152" s="1012">
        <v>0</v>
      </c>
      <c r="G152" s="1011">
        <v>0</v>
      </c>
      <c r="H152" s="1012">
        <v>0</v>
      </c>
      <c r="I152" s="1011">
        <v>0</v>
      </c>
      <c r="J152" s="1683">
        <v>0</v>
      </c>
      <c r="K152" s="1011">
        <v>0</v>
      </c>
      <c r="L152" s="1012">
        <v>0</v>
      </c>
      <c r="M152" s="1011">
        <v>0</v>
      </c>
      <c r="N152" s="1012">
        <v>0</v>
      </c>
      <c r="O152" s="1011">
        <v>0</v>
      </c>
      <c r="P152" s="1013">
        <v>0</v>
      </c>
      <c r="Q152" s="938">
        <f>'t1'!M152</f>
        <v>1</v>
      </c>
      <c r="S152" s="938"/>
      <c r="T152" s="938"/>
    </row>
    <row r="153" spans="1:20" ht="12.75" customHeight="1" thickBot="1" x14ac:dyDescent="0.4">
      <c r="A153" s="1001" t="str">
        <f>'t1'!A153</f>
        <v>Coadiutore amm.vo senior - BS</v>
      </c>
      <c r="B153" s="1027" t="str">
        <f>'t1'!B153</f>
        <v>A13870</v>
      </c>
      <c r="C153" s="1011">
        <v>0</v>
      </c>
      <c r="D153" s="1012">
        <v>0</v>
      </c>
      <c r="E153" s="1011">
        <v>0</v>
      </c>
      <c r="F153" s="1012">
        <v>0</v>
      </c>
      <c r="G153" s="1011">
        <v>0</v>
      </c>
      <c r="H153" s="1012">
        <v>0</v>
      </c>
      <c r="I153" s="1011">
        <v>0</v>
      </c>
      <c r="J153" s="1683">
        <v>0</v>
      </c>
      <c r="K153" s="1011">
        <v>0</v>
      </c>
      <c r="L153" s="1012">
        <v>0</v>
      </c>
      <c r="M153" s="1011">
        <v>0</v>
      </c>
      <c r="N153" s="1012">
        <v>0</v>
      </c>
      <c r="O153" s="1011">
        <v>0</v>
      </c>
      <c r="P153" s="1013">
        <v>0</v>
      </c>
      <c r="Q153" s="938">
        <f>'t1'!M153</f>
        <v>1</v>
      </c>
      <c r="S153" s="938"/>
      <c r="T153" s="938"/>
    </row>
    <row r="154" spans="1:20" ht="12.75" customHeight="1" thickBot="1" x14ac:dyDescent="0.4">
      <c r="A154" s="1001" t="str">
        <f>'t1'!A154</f>
        <v>Coadiutore amm.vo - B</v>
      </c>
      <c r="B154" s="1027" t="str">
        <f>'t1'!B154</f>
        <v>A12017</v>
      </c>
      <c r="C154" s="1011">
        <v>0</v>
      </c>
      <c r="D154" s="1012">
        <v>0</v>
      </c>
      <c r="E154" s="1011">
        <v>0</v>
      </c>
      <c r="F154" s="1012">
        <v>0</v>
      </c>
      <c r="G154" s="1011">
        <v>0</v>
      </c>
      <c r="H154" s="1012">
        <v>0</v>
      </c>
      <c r="I154" s="1011">
        <v>0</v>
      </c>
      <c r="J154" s="1683">
        <v>1</v>
      </c>
      <c r="K154" s="1011">
        <v>0</v>
      </c>
      <c r="L154" s="1012">
        <v>0</v>
      </c>
      <c r="M154" s="1011">
        <v>0</v>
      </c>
      <c r="N154" s="1012">
        <v>0</v>
      </c>
      <c r="O154" s="1011">
        <v>0</v>
      </c>
      <c r="P154" s="1013">
        <v>0</v>
      </c>
      <c r="Q154" s="938">
        <f>'t1'!M154</f>
        <v>1</v>
      </c>
      <c r="S154" s="938"/>
      <c r="T154" s="938"/>
    </row>
    <row r="155" spans="1:20" ht="12.75" customHeight="1" thickBot="1" x14ac:dyDescent="0.4">
      <c r="A155" s="1001" t="str">
        <f>'t1'!A155</f>
        <v>Commesso - A</v>
      </c>
      <c r="B155" s="1027" t="str">
        <f>'t1'!B155</f>
        <v>A11030</v>
      </c>
      <c r="C155" s="1011">
        <v>0</v>
      </c>
      <c r="D155" s="1012">
        <v>0</v>
      </c>
      <c r="E155" s="1011">
        <v>0</v>
      </c>
      <c r="F155" s="1012">
        <v>0</v>
      </c>
      <c r="G155" s="1011">
        <v>0</v>
      </c>
      <c r="H155" s="1012">
        <v>0</v>
      </c>
      <c r="I155" s="1011">
        <v>0</v>
      </c>
      <c r="J155" s="1683">
        <v>0</v>
      </c>
      <c r="K155" s="1011">
        <v>0</v>
      </c>
      <c r="L155" s="1012">
        <v>0</v>
      </c>
      <c r="M155" s="1011">
        <v>0</v>
      </c>
      <c r="N155" s="1012">
        <v>0</v>
      </c>
      <c r="O155" s="1011">
        <v>0</v>
      </c>
      <c r="P155" s="1013">
        <v>0</v>
      </c>
      <c r="Q155" s="938">
        <f>'t1'!M155</f>
        <v>0</v>
      </c>
      <c r="S155" s="938"/>
      <c r="T155" s="938"/>
    </row>
    <row r="156" spans="1:20" ht="12.75" customHeight="1" thickBot="1" x14ac:dyDescent="0.4">
      <c r="A156" s="1001" t="str">
        <f>'t1'!A156</f>
        <v>Profilo atipico ruolo amministrativo</v>
      </c>
      <c r="B156" s="1027" t="str">
        <f>'t1'!B156</f>
        <v>A00062</v>
      </c>
      <c r="C156" s="1011">
        <v>0</v>
      </c>
      <c r="D156" s="1012">
        <v>0</v>
      </c>
      <c r="E156" s="1011">
        <v>0</v>
      </c>
      <c r="F156" s="1012">
        <v>0</v>
      </c>
      <c r="G156" s="1011">
        <v>0</v>
      </c>
      <c r="H156" s="1012">
        <v>0</v>
      </c>
      <c r="I156" s="1011">
        <v>0</v>
      </c>
      <c r="J156" s="1683">
        <v>0</v>
      </c>
      <c r="K156" s="1011">
        <v>0</v>
      </c>
      <c r="L156" s="1012">
        <v>0</v>
      </c>
      <c r="M156" s="1011">
        <v>0</v>
      </c>
      <c r="N156" s="1012">
        <v>0</v>
      </c>
      <c r="O156" s="1011">
        <v>0</v>
      </c>
      <c r="P156" s="1013">
        <v>0</v>
      </c>
      <c r="Q156" s="938">
        <f>'t1'!M156</f>
        <v>0</v>
      </c>
      <c r="S156" s="938"/>
      <c r="T156" s="938"/>
    </row>
    <row r="157" spans="1:20" ht="12.75" customHeight="1" thickBot="1" x14ac:dyDescent="0.4">
      <c r="A157" s="1001" t="str">
        <f>'t1'!A157</f>
        <v>Ricercatore sanitario - DS</v>
      </c>
      <c r="B157" s="1027" t="str">
        <f>'t1'!B157</f>
        <v>N18694</v>
      </c>
      <c r="C157" s="1011">
        <v>0</v>
      </c>
      <c r="D157" s="1012">
        <v>0</v>
      </c>
      <c r="E157" s="1011">
        <v>0</v>
      </c>
      <c r="F157" s="1012">
        <v>0</v>
      </c>
      <c r="G157" s="1011">
        <v>0</v>
      </c>
      <c r="H157" s="1012">
        <v>0</v>
      </c>
      <c r="I157" s="1011">
        <v>0</v>
      </c>
      <c r="J157" s="1683">
        <v>0</v>
      </c>
      <c r="K157" s="1011">
        <v>0</v>
      </c>
      <c r="L157" s="1012">
        <v>0</v>
      </c>
      <c r="M157" s="1011">
        <v>0</v>
      </c>
      <c r="N157" s="1012">
        <v>0</v>
      </c>
      <c r="O157" s="1011">
        <v>0</v>
      </c>
      <c r="P157" s="1013">
        <v>0</v>
      </c>
      <c r="Q157" s="938">
        <f>'t1'!M157</f>
        <v>1</v>
      </c>
      <c r="S157" s="938"/>
      <c r="T157" s="938"/>
    </row>
    <row r="158" spans="1:20" ht="12.75" customHeight="1" thickBot="1" x14ac:dyDescent="0.4">
      <c r="A158" s="1001" t="str">
        <f>'t1'!A158</f>
        <v>Collaboratore prof.le  di ricerca sanitaria - D</v>
      </c>
      <c r="B158" s="1027" t="str">
        <f>'t1'!B158</f>
        <v>N16695</v>
      </c>
      <c r="C158" s="1011">
        <v>0</v>
      </c>
      <c r="D158" s="1012">
        <v>0</v>
      </c>
      <c r="E158" s="1011">
        <v>0</v>
      </c>
      <c r="F158" s="1012">
        <v>0</v>
      </c>
      <c r="G158" s="1011">
        <v>0</v>
      </c>
      <c r="H158" s="1012">
        <v>0</v>
      </c>
      <c r="I158" s="1011">
        <v>0</v>
      </c>
      <c r="J158" s="1683">
        <v>0</v>
      </c>
      <c r="K158" s="1011">
        <v>0</v>
      </c>
      <c r="L158" s="1012">
        <v>0</v>
      </c>
      <c r="M158" s="1011">
        <v>0</v>
      </c>
      <c r="N158" s="1012">
        <v>0</v>
      </c>
      <c r="O158" s="1011">
        <v>0</v>
      </c>
      <c r="P158" s="1013">
        <v>0</v>
      </c>
      <c r="Q158" s="938">
        <f>'t1'!M158</f>
        <v>1</v>
      </c>
      <c r="S158" s="938"/>
      <c r="T158" s="938"/>
    </row>
    <row r="159" spans="1:20" ht="12.75" customHeight="1" thickBot="1" x14ac:dyDescent="0.4">
      <c r="A159" s="1001" t="str">
        <f>'t1'!A159</f>
        <v>CONTRATTISTI (a)</v>
      </c>
      <c r="B159" s="1027" t="str">
        <f>'t1'!B159</f>
        <v>000061</v>
      </c>
      <c r="C159" s="1011">
        <v>0</v>
      </c>
      <c r="D159" s="1012">
        <v>0</v>
      </c>
      <c r="E159" s="1011">
        <v>0</v>
      </c>
      <c r="F159" s="1012">
        <v>0</v>
      </c>
      <c r="G159" s="1011">
        <v>0</v>
      </c>
      <c r="H159" s="1012">
        <v>0</v>
      </c>
      <c r="I159" s="1011">
        <v>0</v>
      </c>
      <c r="J159" s="1683">
        <v>0</v>
      </c>
      <c r="K159" s="1011">
        <v>0</v>
      </c>
      <c r="L159" s="1012">
        <v>0</v>
      </c>
      <c r="M159" s="1011">
        <v>0</v>
      </c>
      <c r="N159" s="1012">
        <v>0</v>
      </c>
      <c r="O159" s="1011">
        <v>0</v>
      </c>
      <c r="P159" s="1013">
        <v>0</v>
      </c>
      <c r="Q159" s="938">
        <f>'t1'!M159</f>
        <v>0</v>
      </c>
      <c r="S159" s="938"/>
      <c r="T159" s="938"/>
    </row>
    <row r="160" spans="1:20" ht="12.75" customHeight="1" thickBot="1" x14ac:dyDescent="0.4">
      <c r="A160" s="1001" t="str">
        <f>'t1'!A160</f>
        <v>Dir. Ambientale con incarico di struttura complessa</v>
      </c>
      <c r="B160" s="1027" t="str">
        <f>'t1'!B160</f>
        <v>TD0C02</v>
      </c>
      <c r="C160" s="2244">
        <f>IF(ISERROR(VLOOKUP($B160,IN_T3!$B$2:$W$3000,2,FALSE))=TRUE,"",VLOOKUP($B160,IN_T3!$B$2:$W$3000,2,FALSE))</f>
        <v>0</v>
      </c>
      <c r="D160" s="2245">
        <f>IF(ISERROR(VLOOKUP($B160,IN_T3!$B$2:$W$3000,3,FALSE))=TRUE,"",VLOOKUP($B160,IN_T3!$B$2:$W$3000,3,FALSE))</f>
        <v>0</v>
      </c>
      <c r="E160" s="2244">
        <f>IF(ISERROR(VLOOKUP($B160,IN_T3!$B$2:$W$3000,4,FALSE))=TRUE,"",VLOOKUP($B160,IN_T3!$B$2:$W$3000,4,FALSE))</f>
        <v>0</v>
      </c>
      <c r="F160" s="2245">
        <f>IF(ISERROR(VLOOKUP($B160,IN_T3!$B$2:$W$3000,5,FALSE))=TRUE,"",VLOOKUP($B160,IN_T3!$B$2:$W$3000,5,FALSE))</f>
        <v>0</v>
      </c>
      <c r="G160" s="2244">
        <f>IF(ISERROR(VLOOKUP($B160,IN_T3!$B$2:$W$3000,6,FALSE))=TRUE,"",VLOOKUP($B160,IN_T3!$B$2:$W$3000,6,FALSE))</f>
        <v>0</v>
      </c>
      <c r="H160" s="2245">
        <f>IF(ISERROR(VLOOKUP($B160,IN_T3!$B$2:$W$3000,7,FALSE))=TRUE,"",VLOOKUP($B160,IN_T3!$B$2:$W$3000,7,FALSE))</f>
        <v>0</v>
      </c>
      <c r="I160" s="2244">
        <f>IF(ISERROR(VLOOKUP($B160,IN_T3!$B$2:$W$3000,8,FALSE))=TRUE,"",VLOOKUP($B160,IN_T3!$B$2:$W$3000,8,FALSE))</f>
        <v>0</v>
      </c>
      <c r="J160" s="2246">
        <f>IF(ISERROR(VLOOKUP($B160,IN_T3!$B$2:$W$3000,9,FALSE))=TRUE,"",VLOOKUP($B160,IN_T3!$B$2:$W$3000,9,FALSE))</f>
        <v>0</v>
      </c>
      <c r="K160" s="2244">
        <f>IF(ISERROR(VLOOKUP($B160,IN_T3!$B$2:$W$3000,10,FALSE))=TRUE,"",VLOOKUP($B160,IN_T3!$B$2:$W$3000,10,FALSE))</f>
        <v>0</v>
      </c>
      <c r="L160" s="2245">
        <f>IF(ISERROR(VLOOKUP($B160,IN_T3!$B$2:$W$3000,11,FALSE))=TRUE,"",VLOOKUP($B160,IN_T3!$B$2:$W$3000,11,FALSE))</f>
        <v>0</v>
      </c>
      <c r="M160" s="2244">
        <f>IF(ISERROR(VLOOKUP($B160,IN_T3!$B$2:$W$3000,12,FALSE))=TRUE,"",VLOOKUP($B160,IN_T3!$B$2:$W$3000,12,FALSE))</f>
        <v>0</v>
      </c>
      <c r="N160" s="2245">
        <f>IF(ISERROR(VLOOKUP($B160,IN_T3!$B$2:$W$3000,13,FALSE))=TRUE,"",VLOOKUP($B160,IN_T3!$B$2:$W$3000,13,FALSE))</f>
        <v>0</v>
      </c>
      <c r="O160" s="2244">
        <f>IF(ISERROR(VLOOKUP($B160,IN_T3!$B$2:$W$3000,14,FALSE))=TRUE,"",VLOOKUP($B160,IN_T3!$B$2:$W$3000,14,FALSE))</f>
        <v>0</v>
      </c>
      <c r="P160" s="2247">
        <f>IF(ISERROR(VLOOKUP($B160,IN_T3!$B$2:$W$3000,15,FALSE))=TRUE,"",VLOOKUP($B160,IN_T3!$B$2:$W$3000,15,FALSE))</f>
        <v>0</v>
      </c>
      <c r="Q160" s="938">
        <f>'t1'!M160</f>
        <v>0</v>
      </c>
      <c r="S160" s="938"/>
      <c r="T160" s="938"/>
    </row>
    <row r="161" spans="1:24" ht="12.75" customHeight="1" thickBot="1" x14ac:dyDescent="0.4">
      <c r="A161" s="1001" t="str">
        <f>'t1'!A161</f>
        <v>Dir. Ambientale con incarico di struttura semplice</v>
      </c>
      <c r="B161" s="1027" t="str">
        <f>'t1'!B161</f>
        <v>TD0S02</v>
      </c>
      <c r="C161" s="2244">
        <f>IF(ISERROR(VLOOKUP($B161,IN_T3!$B$2:$W$3000,2,FALSE))=TRUE,"",VLOOKUP($B161,IN_T3!$B$2:$W$3000,2,FALSE))</f>
        <v>0</v>
      </c>
      <c r="D161" s="2245">
        <f>IF(ISERROR(VLOOKUP($B161,IN_T3!$B$2:$W$3000,3,FALSE))=TRUE,"",VLOOKUP($B161,IN_T3!$B$2:$W$3000,3,FALSE))</f>
        <v>0</v>
      </c>
      <c r="E161" s="2244">
        <f>IF(ISERROR(VLOOKUP($B161,IN_T3!$B$2:$W$3000,4,FALSE))=TRUE,"",VLOOKUP($B161,IN_T3!$B$2:$W$3000,4,FALSE))</f>
        <v>0</v>
      </c>
      <c r="F161" s="2245">
        <f>IF(ISERROR(VLOOKUP($B161,IN_T3!$B$2:$W$3000,5,FALSE))=TRUE,"",VLOOKUP($B161,IN_T3!$B$2:$W$3000,5,FALSE))</f>
        <v>0</v>
      </c>
      <c r="G161" s="2244">
        <f>IF(ISERROR(VLOOKUP($B161,IN_T3!$B$2:$W$3000,6,FALSE))=TRUE,"",VLOOKUP($B161,IN_T3!$B$2:$W$3000,6,FALSE))</f>
        <v>0</v>
      </c>
      <c r="H161" s="2245">
        <f>IF(ISERROR(VLOOKUP($B161,IN_T3!$B$2:$W$3000,7,FALSE))=TRUE,"",VLOOKUP($B161,IN_T3!$B$2:$W$3000,7,FALSE))</f>
        <v>0</v>
      </c>
      <c r="I161" s="2244">
        <f>IF(ISERROR(VLOOKUP($B161,IN_T3!$B$2:$W$3000,8,FALSE))=TRUE,"",VLOOKUP($B161,IN_T3!$B$2:$W$3000,8,FALSE))</f>
        <v>0</v>
      </c>
      <c r="J161" s="2246">
        <f>IF(ISERROR(VLOOKUP($B161,IN_T3!$B$2:$W$3000,9,FALSE))=TRUE,"",VLOOKUP($B161,IN_T3!$B$2:$W$3000,9,FALSE))</f>
        <v>0</v>
      </c>
      <c r="K161" s="2244">
        <f>IF(ISERROR(VLOOKUP($B161,IN_T3!$B$2:$W$3000,10,FALSE))=TRUE,"",VLOOKUP($B161,IN_T3!$B$2:$W$3000,10,FALSE))</f>
        <v>0</v>
      </c>
      <c r="L161" s="2245">
        <f>IF(ISERROR(VLOOKUP($B161,IN_T3!$B$2:$W$3000,11,FALSE))=TRUE,"",VLOOKUP($B161,IN_T3!$B$2:$W$3000,11,FALSE))</f>
        <v>0</v>
      </c>
      <c r="M161" s="2244">
        <f>IF(ISERROR(VLOOKUP($B161,IN_T3!$B$2:$W$3000,12,FALSE))=TRUE,"",VLOOKUP($B161,IN_T3!$B$2:$W$3000,12,FALSE))</f>
        <v>0</v>
      </c>
      <c r="N161" s="2245">
        <f>IF(ISERROR(VLOOKUP($B161,IN_T3!$B$2:$W$3000,13,FALSE))=TRUE,"",VLOOKUP($B161,IN_T3!$B$2:$W$3000,13,FALSE))</f>
        <v>0</v>
      </c>
      <c r="O161" s="2244">
        <f>IF(ISERROR(VLOOKUP($B161,IN_T3!$B$2:$W$3000,14,FALSE))=TRUE,"",VLOOKUP($B161,IN_T3!$B$2:$W$3000,14,FALSE))</f>
        <v>0</v>
      </c>
      <c r="P161" s="2247">
        <f>IF(ISERROR(VLOOKUP($B161,IN_T3!$B$2:$W$3000,15,FALSE))=TRUE,"",VLOOKUP($B161,IN_T3!$B$2:$W$3000,15,FALSE))</f>
        <v>0</v>
      </c>
      <c r="Q161" s="938">
        <f>'t1'!M161</f>
        <v>0</v>
      </c>
      <c r="S161" s="938"/>
      <c r="T161" s="938"/>
    </row>
    <row r="162" spans="1:24" ht="12.75" customHeight="1" thickBot="1" x14ac:dyDescent="0.4">
      <c r="A162" s="1001" t="str">
        <f>'t1'!A162</f>
        <v>Dir. Ambientale con altri incar.prof.li</v>
      </c>
      <c r="B162" s="1027" t="str">
        <f>'t1'!B162</f>
        <v>TD0A02</v>
      </c>
      <c r="C162" s="2244">
        <f>IF(ISERROR(VLOOKUP($B162,IN_T3!$B$2:$W$3000,2,FALSE))=TRUE,"",VLOOKUP($B162,IN_T3!$B$2:$W$3000,2,FALSE))</f>
        <v>0</v>
      </c>
      <c r="D162" s="2245">
        <f>IF(ISERROR(VLOOKUP($B162,IN_T3!$B$2:$W$3000,3,FALSE))=TRUE,"",VLOOKUP($B162,IN_T3!$B$2:$W$3000,3,FALSE))</f>
        <v>0</v>
      </c>
      <c r="E162" s="2244">
        <f>IF(ISERROR(VLOOKUP($B162,IN_T3!$B$2:$W$3000,4,FALSE))=TRUE,"",VLOOKUP($B162,IN_T3!$B$2:$W$3000,4,FALSE))</f>
        <v>0</v>
      </c>
      <c r="F162" s="2245">
        <f>IF(ISERROR(VLOOKUP($B162,IN_T3!$B$2:$W$3000,5,FALSE))=TRUE,"",VLOOKUP($B162,IN_T3!$B$2:$W$3000,5,FALSE))</f>
        <v>0</v>
      </c>
      <c r="G162" s="2244">
        <f>IF(ISERROR(VLOOKUP($B162,IN_T3!$B$2:$W$3000,6,FALSE))=TRUE,"",VLOOKUP($B162,IN_T3!$B$2:$W$3000,6,FALSE))</f>
        <v>0</v>
      </c>
      <c r="H162" s="2245">
        <f>IF(ISERROR(VLOOKUP($B162,IN_T3!$B$2:$W$3000,7,FALSE))=TRUE,"",VLOOKUP($B162,IN_T3!$B$2:$W$3000,7,FALSE))</f>
        <v>0</v>
      </c>
      <c r="I162" s="2244">
        <f>IF(ISERROR(VLOOKUP($B162,IN_T3!$B$2:$W$3000,8,FALSE))=TRUE,"",VLOOKUP($B162,IN_T3!$B$2:$W$3000,8,FALSE))</f>
        <v>0</v>
      </c>
      <c r="J162" s="2246">
        <f>IF(ISERROR(VLOOKUP($B162,IN_T3!$B$2:$W$3000,9,FALSE))=TRUE,"",VLOOKUP($B162,IN_T3!$B$2:$W$3000,9,FALSE))</f>
        <v>0</v>
      </c>
      <c r="K162" s="2244">
        <f>IF(ISERROR(VLOOKUP($B162,IN_T3!$B$2:$W$3000,10,FALSE))=TRUE,"",VLOOKUP($B162,IN_T3!$B$2:$W$3000,10,FALSE))</f>
        <v>0</v>
      </c>
      <c r="L162" s="2245">
        <f>IF(ISERROR(VLOOKUP($B162,IN_T3!$B$2:$W$3000,11,FALSE))=TRUE,"",VLOOKUP($B162,IN_T3!$B$2:$W$3000,11,FALSE))</f>
        <v>0</v>
      </c>
      <c r="M162" s="2244">
        <f>IF(ISERROR(VLOOKUP($B162,IN_T3!$B$2:$W$3000,12,FALSE))=TRUE,"",VLOOKUP($B162,IN_T3!$B$2:$W$3000,12,FALSE))</f>
        <v>0</v>
      </c>
      <c r="N162" s="2245">
        <f>IF(ISERROR(VLOOKUP($B162,IN_T3!$B$2:$W$3000,13,FALSE))=TRUE,"",VLOOKUP($B162,IN_T3!$B$2:$W$3000,13,FALSE))</f>
        <v>0</v>
      </c>
      <c r="O162" s="2244">
        <f>IF(ISERROR(VLOOKUP($B162,IN_T3!$B$2:$W$3000,14,FALSE))=TRUE,"",VLOOKUP($B162,IN_T3!$B$2:$W$3000,14,FALSE))</f>
        <v>0</v>
      </c>
      <c r="P162" s="2247">
        <f>IF(ISERROR(VLOOKUP($B162,IN_T3!$B$2:$W$3000,15,FALSE))=TRUE,"",VLOOKUP($B162,IN_T3!$B$2:$W$3000,15,FALSE))</f>
        <v>0</v>
      </c>
      <c r="Q162" s="938">
        <f>'t1'!M162</f>
        <v>0</v>
      </c>
      <c r="S162" s="938"/>
      <c r="T162" s="938"/>
    </row>
    <row r="163" spans="1:24" ht="12.75" customHeight="1" thickBot="1" x14ac:dyDescent="0.4">
      <c r="A163" s="1001" t="str">
        <f>'t1'!A163</f>
        <v>Dir. Ambientale a t. determinato (art.15-septies dlgs 502/92)</v>
      </c>
      <c r="B163" s="1027" t="str">
        <f>'t1'!B163</f>
        <v>TD0810</v>
      </c>
      <c r="C163" s="2244">
        <f>IF(ISERROR(VLOOKUP($B163,IN_T3!$B$2:$W$3000,2,FALSE))=TRUE,"",VLOOKUP($B163,IN_T3!$B$2:$W$3000,2,FALSE))</f>
        <v>0</v>
      </c>
      <c r="D163" s="2245">
        <f>IF(ISERROR(VLOOKUP($B163,IN_T3!$B$2:$W$3000,3,FALSE))=TRUE,"",VLOOKUP($B163,IN_T3!$B$2:$W$3000,3,FALSE))</f>
        <v>0</v>
      </c>
      <c r="E163" s="2244">
        <f>IF(ISERROR(VLOOKUP($B163,IN_T3!$B$2:$W$3000,4,FALSE))=TRUE,"",VLOOKUP($B163,IN_T3!$B$2:$W$3000,4,FALSE))</f>
        <v>0</v>
      </c>
      <c r="F163" s="2245">
        <f>IF(ISERROR(VLOOKUP($B163,IN_T3!$B$2:$W$3000,5,FALSE))=TRUE,"",VLOOKUP($B163,IN_T3!$B$2:$W$3000,5,FALSE))</f>
        <v>0</v>
      </c>
      <c r="G163" s="2244">
        <f>IF(ISERROR(VLOOKUP($B163,IN_T3!$B$2:$W$3000,6,FALSE))=TRUE,"",VLOOKUP($B163,IN_T3!$B$2:$W$3000,6,FALSE))</f>
        <v>0</v>
      </c>
      <c r="H163" s="2245">
        <f>IF(ISERROR(VLOOKUP($B163,IN_T3!$B$2:$W$3000,7,FALSE))=TRUE,"",VLOOKUP($B163,IN_T3!$B$2:$W$3000,7,FALSE))</f>
        <v>0</v>
      </c>
      <c r="I163" s="2244">
        <f>IF(ISERROR(VLOOKUP($B163,IN_T3!$B$2:$W$3000,8,FALSE))=TRUE,"",VLOOKUP($B163,IN_T3!$B$2:$W$3000,8,FALSE))</f>
        <v>0</v>
      </c>
      <c r="J163" s="2246">
        <f>IF(ISERROR(VLOOKUP($B163,IN_T3!$B$2:$W$3000,9,FALSE))=TRUE,"",VLOOKUP($B163,IN_T3!$B$2:$W$3000,9,FALSE))</f>
        <v>0</v>
      </c>
      <c r="K163" s="2244">
        <f>IF(ISERROR(VLOOKUP($B163,IN_T3!$B$2:$W$3000,10,FALSE))=TRUE,"",VLOOKUP($B163,IN_T3!$B$2:$W$3000,10,FALSE))</f>
        <v>0</v>
      </c>
      <c r="L163" s="2245">
        <f>IF(ISERROR(VLOOKUP($B163,IN_T3!$B$2:$W$3000,11,FALSE))=TRUE,"",VLOOKUP($B163,IN_T3!$B$2:$W$3000,11,FALSE))</f>
        <v>0</v>
      </c>
      <c r="M163" s="2244">
        <f>IF(ISERROR(VLOOKUP($B163,IN_T3!$B$2:$W$3000,12,FALSE))=TRUE,"",VLOOKUP($B163,IN_T3!$B$2:$W$3000,12,FALSE))</f>
        <v>0</v>
      </c>
      <c r="N163" s="2245">
        <f>IF(ISERROR(VLOOKUP($B163,IN_T3!$B$2:$W$3000,13,FALSE))=TRUE,"",VLOOKUP($B163,IN_T3!$B$2:$W$3000,13,FALSE))</f>
        <v>0</v>
      </c>
      <c r="O163" s="2244">
        <f>IF(ISERROR(VLOOKUP($B163,IN_T3!$B$2:$W$3000,14,FALSE))=TRUE,"",VLOOKUP($B163,IN_T3!$B$2:$W$3000,14,FALSE))</f>
        <v>0</v>
      </c>
      <c r="P163" s="2247">
        <f>IF(ISERROR(VLOOKUP($B163,IN_T3!$B$2:$W$3000,15,FALSE))=TRUE,"",VLOOKUP($B163,IN_T3!$B$2:$W$3000,15,FALSE))</f>
        <v>0</v>
      </c>
      <c r="Q163" s="938">
        <f>'t1'!M163</f>
        <v>0</v>
      </c>
      <c r="S163" s="938"/>
      <c r="T163" s="938"/>
    </row>
    <row r="164" spans="1:24" ht="15.75" customHeight="1" thickTop="1" thickBot="1" x14ac:dyDescent="0.4">
      <c r="A164" s="1002" t="s">
        <v>623</v>
      </c>
      <c r="B164" s="1003"/>
      <c r="C164" s="1004">
        <f t="shared" ref="C164:P164" si="0">SUM(C7:C163)</f>
        <v>0</v>
      </c>
      <c r="D164" s="1005">
        <f t="shared" si="0"/>
        <v>5</v>
      </c>
      <c r="E164" s="1006">
        <f t="shared" si="0"/>
        <v>0</v>
      </c>
      <c r="F164" s="1007">
        <f t="shared" si="0"/>
        <v>0</v>
      </c>
      <c r="G164" s="1006">
        <f t="shared" si="0"/>
        <v>0</v>
      </c>
      <c r="H164" s="1007">
        <f t="shared" si="0"/>
        <v>0</v>
      </c>
      <c r="I164" s="1007">
        <f t="shared" si="0"/>
        <v>7</v>
      </c>
      <c r="J164" s="1007">
        <f t="shared" si="0"/>
        <v>12</v>
      </c>
      <c r="K164" s="1004">
        <f t="shared" si="0"/>
        <v>1</v>
      </c>
      <c r="L164" s="1005">
        <f t="shared" si="0"/>
        <v>1</v>
      </c>
      <c r="M164" s="1006">
        <f t="shared" si="0"/>
        <v>0</v>
      </c>
      <c r="N164" s="1007">
        <f t="shared" si="0"/>
        <v>0</v>
      </c>
      <c r="O164" s="1006">
        <f t="shared" si="0"/>
        <v>9</v>
      </c>
      <c r="P164" s="1007">
        <f t="shared" si="0"/>
        <v>2</v>
      </c>
      <c r="S164" s="938"/>
      <c r="T164" s="938"/>
    </row>
    <row r="165" spans="1:24" x14ac:dyDescent="0.35">
      <c r="A165" s="937"/>
      <c r="B165" s="1008"/>
      <c r="C165" s="937"/>
      <c r="D165" s="937"/>
      <c r="E165" s="937"/>
      <c r="F165" s="937"/>
      <c r="G165" s="937"/>
      <c r="H165" s="937"/>
      <c r="I165" s="937"/>
      <c r="J165" s="937"/>
      <c r="K165" s="937"/>
      <c r="L165" s="937"/>
      <c r="M165" s="937"/>
      <c r="N165" s="937"/>
      <c r="O165" s="937"/>
      <c r="P165" s="937"/>
    </row>
    <row r="166" spans="1:24" ht="22.5" customHeight="1" x14ac:dyDescent="0.35">
      <c r="A166" s="2834" t="s">
        <v>2876</v>
      </c>
      <c r="B166" s="2834"/>
      <c r="C166" s="2834"/>
      <c r="D166" s="2834"/>
      <c r="E166" s="2834"/>
      <c r="F166" s="2834"/>
      <c r="G166" s="2834"/>
      <c r="H166" s="2834"/>
      <c r="I166" s="2834"/>
      <c r="J166" s="2834"/>
      <c r="K166" s="2834"/>
      <c r="L166" s="2834"/>
      <c r="M166" s="2834"/>
      <c r="N166" s="2834"/>
      <c r="O166" s="2834"/>
      <c r="P166" s="2834"/>
      <c r="S166" s="937"/>
      <c r="T166" s="937"/>
      <c r="U166" s="937"/>
      <c r="V166" s="937"/>
      <c r="W166" s="937"/>
      <c r="X166" s="937"/>
    </row>
    <row r="167" spans="1:24" x14ac:dyDescent="0.35">
      <c r="A167" s="937" t="s">
        <v>2877</v>
      </c>
      <c r="B167" s="971"/>
      <c r="C167" s="937"/>
      <c r="D167" s="937"/>
      <c r="E167" s="937"/>
      <c r="F167" s="937"/>
      <c r="G167" s="937"/>
      <c r="H167" s="937"/>
      <c r="I167" s="937"/>
      <c r="J167" s="937"/>
      <c r="K167" s="937"/>
      <c r="L167" s="937"/>
      <c r="M167" s="937"/>
      <c r="N167" s="937"/>
      <c r="O167" s="937"/>
      <c r="P167" s="937"/>
    </row>
    <row r="168" spans="1:24" ht="10.3" x14ac:dyDescent="0.25">
      <c r="A168" s="984" t="s">
        <v>2878</v>
      </c>
      <c r="Q168" s="984"/>
      <c r="R168" s="984"/>
    </row>
    <row r="169" spans="1:24" ht="10.3" x14ac:dyDescent="0.25">
      <c r="A169" s="1010" t="s">
        <v>2879</v>
      </c>
      <c r="Q169" s="984"/>
      <c r="R169" s="984"/>
    </row>
    <row r="170" spans="1:24" ht="22.5" customHeight="1" x14ac:dyDescent="0.25">
      <c r="A170" s="2834" t="s">
        <v>2880</v>
      </c>
      <c r="B170" s="2834"/>
      <c r="C170" s="2834"/>
      <c r="D170" s="2834"/>
      <c r="E170" s="2834"/>
      <c r="F170" s="2834"/>
      <c r="G170" s="2834"/>
      <c r="H170" s="2834"/>
      <c r="I170" s="2834"/>
      <c r="J170" s="2834"/>
      <c r="K170" s="2834"/>
      <c r="L170" s="2834"/>
      <c r="M170" s="2834"/>
      <c r="N170" s="2834"/>
      <c r="O170" s="2834"/>
      <c r="P170" s="2834"/>
      <c r="Q170" s="984"/>
      <c r="R170" s="984"/>
    </row>
    <row r="171" spans="1:24" ht="10.3" x14ac:dyDescent="0.25">
      <c r="A171" s="937" t="s">
        <v>627</v>
      </c>
      <c r="Q171" s="984"/>
      <c r="R171" s="984"/>
    </row>
  </sheetData>
  <sheetProtection password="8611" sheet="1" selectLockedCells="1"/>
  <mergeCells count="4">
    <mergeCell ref="A1:L1"/>
    <mergeCell ref="H2:P2"/>
    <mergeCell ref="A166:P166"/>
    <mergeCell ref="A170:P170"/>
  </mergeCells>
  <conditionalFormatting sqref="A7:B141">
    <cfRule type="expression" dxfId="157" priority="14" stopIfTrue="1">
      <formula>$K7&gt;0</formula>
    </cfRule>
  </conditionalFormatting>
  <conditionalFormatting sqref="A142:B163">
    <cfRule type="expression" dxfId="156" priority="13" stopIfTrue="1">
      <formula>$K142&gt;0</formula>
    </cfRule>
  </conditionalFormatting>
  <conditionalFormatting sqref="C7:P163">
    <cfRule type="expression" dxfId="155" priority="25" stopIfTrue="1">
      <formula>$Q7&gt;0</formula>
    </cfRule>
  </conditionalFormatting>
  <conditionalFormatting sqref="C7:P159">
    <cfRule type="expression" dxfId="154" priority="1" stopIfTrue="1">
      <formula>$Q7&gt;0</formula>
    </cfRule>
  </conditionalFormatting>
  <printOptions horizontalCentered="1" verticalCentered="1"/>
  <pageMargins left="0" right="0" top="0.19685039370078741" bottom="0.15748031496062992" header="0.19685039370078741" footer="0.19685039370078741"/>
  <pageSetup paperSize="9" scale="84" fitToHeight="5"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6"/>
  <dimension ref="A1:FF174"/>
  <sheetViews>
    <sheetView showGridLines="0" zoomScaleNormal="100" workbookViewId="0">
      <pane xSplit="2" ySplit="5" topLeftCell="C154" activePane="bottomRight" state="frozen"/>
      <selection activeCell="K155" sqref="K155"/>
      <selection pane="topRight" activeCell="K155" sqref="K155"/>
      <selection pane="bottomLeft" activeCell="K155" sqref="K155"/>
      <selection pane="bottomRight" activeCell="C7" sqref="C7:EY158"/>
    </sheetView>
  </sheetViews>
  <sheetFormatPr defaultColWidth="9.15234375" defaultRowHeight="10.3" x14ac:dyDescent="0.25"/>
  <cols>
    <col min="1" max="1" width="44.69140625" style="937" customWidth="1"/>
    <col min="2" max="2" width="7.84375" style="971" customWidth="1"/>
    <col min="3" max="5" width="3.15234375" style="971" customWidth="1"/>
    <col min="6" max="97" width="3.15234375" style="937" customWidth="1"/>
    <col min="98" max="159" width="3.3046875" style="937" customWidth="1"/>
    <col min="160" max="160" width="10.3046875" style="937" customWidth="1"/>
    <col min="161" max="183" width="3.3046875" style="937" customWidth="1"/>
    <col min="184" max="16384" width="9.15234375" style="937"/>
  </cols>
  <sheetData>
    <row r="1" spans="1:160" ht="87" customHeight="1" x14ac:dyDescent="0.25">
      <c r="A1" s="2832" t="str">
        <f>'t1'!A1</f>
        <v>SERVIZIO SANITARIO NAZIONALE - anno 2020</v>
      </c>
      <c r="B1" s="2832"/>
      <c r="C1" s="2832"/>
      <c r="D1" s="2832"/>
      <c r="E1" s="2832"/>
      <c r="F1" s="2832"/>
      <c r="G1" s="2832"/>
      <c r="H1" s="2832"/>
      <c r="I1" s="2832"/>
      <c r="J1" s="2832"/>
      <c r="K1" s="2832"/>
      <c r="L1" s="2832"/>
      <c r="M1" s="2832"/>
      <c r="N1" s="2832"/>
      <c r="O1" s="2832"/>
      <c r="P1" s="2832"/>
      <c r="Q1" s="2832"/>
      <c r="R1" s="2832"/>
      <c r="S1" s="2832"/>
      <c r="T1" s="2832"/>
      <c r="U1" s="2832"/>
      <c r="V1" s="2832"/>
      <c r="W1" s="2832"/>
      <c r="X1" s="2832"/>
      <c r="Y1" s="2832"/>
      <c r="Z1" s="2832"/>
      <c r="AA1" s="2832"/>
      <c r="AB1" s="2832"/>
      <c r="AC1" s="2832"/>
      <c r="AD1" s="2832"/>
      <c r="AE1" s="2832"/>
      <c r="AF1" s="2832"/>
      <c r="AG1" s="2832"/>
      <c r="AH1" s="2832"/>
      <c r="AI1" s="2832"/>
      <c r="AJ1" s="2832"/>
      <c r="AK1" s="2832"/>
      <c r="AL1" s="2832"/>
      <c r="AM1" s="2832"/>
      <c r="AN1" s="2832"/>
      <c r="AO1" s="2832"/>
      <c r="AP1" s="2832"/>
      <c r="AQ1" s="2832"/>
      <c r="AR1" s="2832"/>
      <c r="AS1" s="2832"/>
      <c r="AT1" s="2832"/>
      <c r="AU1" s="2832"/>
      <c r="AV1" s="2832"/>
      <c r="AW1" s="2832"/>
      <c r="FD1" s="974"/>
    </row>
    <row r="2" spans="1:160" ht="30" customHeight="1" thickBot="1" x14ac:dyDescent="0.3">
      <c r="A2" s="1014"/>
      <c r="B2" s="966"/>
      <c r="C2" s="966"/>
      <c r="D2" s="966"/>
      <c r="E2" s="966"/>
      <c r="F2" s="973"/>
      <c r="G2" s="973"/>
      <c r="H2" s="973"/>
      <c r="I2" s="973"/>
      <c r="J2" s="973"/>
      <c r="K2" s="973"/>
      <c r="L2" s="973"/>
      <c r="M2" s="973"/>
      <c r="N2" s="973"/>
      <c r="O2" s="973"/>
      <c r="P2" s="973"/>
      <c r="Q2" s="973"/>
      <c r="R2" s="973"/>
      <c r="S2" s="973"/>
      <c r="T2" s="973"/>
      <c r="U2" s="973"/>
      <c r="V2" s="973"/>
      <c r="W2" s="973"/>
      <c r="X2" s="973"/>
      <c r="Y2" s="973"/>
      <c r="Z2" s="973"/>
      <c r="AA2" s="973"/>
      <c r="AB2" s="973"/>
      <c r="AC2" s="973"/>
      <c r="AD2" s="973"/>
      <c r="AE2" s="973"/>
      <c r="AF2" s="2833"/>
      <c r="AG2" s="2833"/>
      <c r="AH2" s="2833"/>
      <c r="AI2" s="2833"/>
      <c r="AJ2" s="2833"/>
      <c r="AK2" s="2833"/>
      <c r="AL2" s="2833"/>
      <c r="AM2" s="2833"/>
      <c r="AN2" s="2833"/>
      <c r="AO2" s="2833"/>
      <c r="AP2" s="2833"/>
      <c r="AQ2" s="2833"/>
      <c r="AR2" s="2833"/>
      <c r="AS2" s="2833"/>
      <c r="AT2" s="2833"/>
      <c r="AU2" s="2833"/>
      <c r="AV2" s="2833"/>
      <c r="AW2" s="2833"/>
      <c r="AX2" s="2833"/>
      <c r="AY2" s="2833"/>
      <c r="AZ2" s="2833"/>
      <c r="BA2" s="2833"/>
      <c r="BB2" s="2833"/>
      <c r="BC2" s="2833"/>
      <c r="BD2" s="2833"/>
      <c r="BE2" s="2833"/>
      <c r="BF2" s="2833"/>
      <c r="BG2" s="2833"/>
      <c r="BH2" s="2833"/>
      <c r="BI2" s="2833"/>
      <c r="BJ2" s="2833"/>
      <c r="BK2" s="2833"/>
      <c r="BL2" s="2833"/>
      <c r="BM2" s="2833"/>
      <c r="BN2" s="2833"/>
      <c r="BO2" s="2833"/>
      <c r="BP2" s="2833"/>
      <c r="BQ2" s="2833"/>
      <c r="BR2" s="2833"/>
      <c r="BS2" s="2833"/>
      <c r="BT2" s="2833"/>
      <c r="BU2" s="2833"/>
      <c r="BV2" s="2833"/>
      <c r="BW2" s="2833"/>
      <c r="BX2" s="2833"/>
      <c r="BY2" s="2833"/>
      <c r="BZ2" s="2833"/>
      <c r="CA2" s="2833"/>
      <c r="CB2" s="2833"/>
      <c r="CC2" s="2833"/>
      <c r="CD2" s="2833"/>
      <c r="CE2" s="2833"/>
      <c r="CF2" s="2833"/>
      <c r="CG2" s="2833"/>
      <c r="CH2" s="2833"/>
      <c r="CI2" s="2833"/>
      <c r="CJ2" s="2833"/>
      <c r="CK2" s="2833"/>
      <c r="CL2" s="2833"/>
      <c r="CM2" s="2833"/>
      <c r="CN2" s="2833"/>
      <c r="CO2" s="2833"/>
      <c r="CP2" s="2833"/>
      <c r="CQ2" s="2833"/>
      <c r="CR2" s="2833"/>
      <c r="CS2" s="2833"/>
      <c r="CT2" s="2833"/>
      <c r="CU2" s="2833"/>
      <c r="CV2" s="2833"/>
      <c r="CW2" s="2833"/>
      <c r="CX2" s="2833"/>
      <c r="CY2" s="2833"/>
      <c r="CZ2" s="2833"/>
      <c r="DA2" s="2833"/>
      <c r="DB2" s="2833"/>
      <c r="DC2" s="2833"/>
      <c r="DD2" s="2833"/>
      <c r="DE2" s="2833"/>
      <c r="DF2" s="2833"/>
      <c r="DG2" s="2833"/>
      <c r="DH2" s="2833"/>
      <c r="DI2" s="2833"/>
      <c r="DJ2" s="2833"/>
      <c r="DK2" s="2833"/>
      <c r="DL2" s="2833"/>
      <c r="DM2" s="2833"/>
      <c r="DN2" s="2833"/>
      <c r="DO2" s="2833"/>
      <c r="DP2" s="2833"/>
      <c r="DQ2" s="2833"/>
      <c r="DR2" s="2833"/>
      <c r="DS2" s="2833"/>
      <c r="DT2" s="2833"/>
      <c r="DU2" s="2833"/>
      <c r="DV2" s="2833"/>
      <c r="DW2" s="2833"/>
      <c r="DX2" s="2833"/>
      <c r="DY2" s="2833"/>
      <c r="DZ2" s="2833"/>
      <c r="EA2" s="2833"/>
      <c r="EB2" s="2833"/>
      <c r="EC2" s="2833"/>
      <c r="ED2" s="2833"/>
      <c r="EE2" s="2833"/>
      <c r="EF2" s="2833"/>
      <c r="EG2" s="2833"/>
      <c r="EH2" s="2833"/>
      <c r="EI2" s="2833"/>
      <c r="EJ2" s="2833"/>
      <c r="EK2" s="2833"/>
      <c r="EL2" s="2833"/>
      <c r="EM2" s="2833"/>
      <c r="EN2" s="2833"/>
      <c r="EO2" s="2833"/>
      <c r="EP2" s="2833"/>
      <c r="EQ2" s="2833"/>
      <c r="ER2" s="2833"/>
      <c r="ES2" s="2833"/>
      <c r="ET2" s="2833"/>
      <c r="EU2" s="2833"/>
      <c r="EV2" s="2833"/>
      <c r="EW2" s="2833"/>
      <c r="EX2" s="2833"/>
      <c r="EY2" s="2833"/>
      <c r="EZ2" s="2833"/>
      <c r="FA2" s="2833"/>
      <c r="FB2" s="2833"/>
      <c r="FC2" s="2833"/>
      <c r="FD2" s="2833"/>
    </row>
    <row r="3" spans="1:160" ht="12.9" thickBot="1" x14ac:dyDescent="0.3">
      <c r="A3" s="1015"/>
      <c r="B3" s="943"/>
      <c r="C3" s="2836" t="s">
        <v>277</v>
      </c>
      <c r="D3" s="2836"/>
      <c r="E3" s="2836"/>
      <c r="F3" s="2836"/>
      <c r="G3" s="2836"/>
      <c r="H3" s="2836"/>
      <c r="I3" s="2836"/>
      <c r="J3" s="2836"/>
      <c r="K3" s="2836"/>
      <c r="L3" s="2836"/>
      <c r="M3" s="2836"/>
      <c r="N3" s="2836"/>
      <c r="O3" s="2836"/>
      <c r="P3" s="2836"/>
      <c r="Q3" s="2836"/>
      <c r="R3" s="2836"/>
      <c r="S3" s="2836"/>
      <c r="T3" s="2836"/>
      <c r="U3" s="2836"/>
      <c r="V3" s="2836"/>
      <c r="W3" s="2836"/>
      <c r="X3" s="2836"/>
      <c r="Y3" s="2836"/>
      <c r="Z3" s="2836"/>
      <c r="AA3" s="2836"/>
      <c r="AB3" s="2836"/>
      <c r="AC3" s="2836"/>
      <c r="AD3" s="2836"/>
      <c r="AE3" s="2836"/>
      <c r="AF3" s="2836"/>
      <c r="AG3" s="2836"/>
      <c r="AH3" s="2836"/>
      <c r="AI3" s="2836"/>
      <c r="AJ3" s="2836"/>
      <c r="AK3" s="2836"/>
      <c r="AL3" s="2836"/>
      <c r="AM3" s="2836"/>
      <c r="AN3" s="2836"/>
      <c r="AO3" s="2836"/>
      <c r="AP3" s="2836"/>
      <c r="AQ3" s="2836"/>
      <c r="AR3" s="2836"/>
      <c r="AS3" s="2836"/>
      <c r="AT3" s="2836"/>
      <c r="AU3" s="2836"/>
      <c r="AV3" s="2836"/>
      <c r="AW3" s="2836"/>
      <c r="AX3" s="2836" t="s">
        <v>277</v>
      </c>
      <c r="AY3" s="2836"/>
      <c r="AZ3" s="2836"/>
      <c r="BA3" s="2836"/>
      <c r="BB3" s="2836"/>
      <c r="BC3" s="2836"/>
      <c r="BD3" s="2836"/>
      <c r="BE3" s="2836"/>
      <c r="BF3" s="2836"/>
      <c r="BG3" s="2836"/>
      <c r="BH3" s="2836"/>
      <c r="BI3" s="2836"/>
      <c r="BJ3" s="2836"/>
      <c r="BK3" s="2836"/>
      <c r="BL3" s="2836"/>
      <c r="BM3" s="2836"/>
      <c r="BN3" s="2836"/>
      <c r="BO3" s="2836"/>
      <c r="BP3" s="2836"/>
      <c r="BQ3" s="2836"/>
      <c r="BR3" s="2836"/>
      <c r="BS3" s="2836"/>
      <c r="BT3" s="2836"/>
      <c r="BU3" s="2836"/>
      <c r="BV3" s="2836"/>
      <c r="BW3" s="2836"/>
      <c r="BX3" s="2836"/>
      <c r="BY3" s="2836"/>
      <c r="BZ3" s="2836"/>
      <c r="CA3" s="2836"/>
      <c r="CB3" s="2836"/>
      <c r="CC3" s="2836"/>
      <c r="CD3" s="2836"/>
      <c r="CE3" s="2836"/>
      <c r="CF3" s="2836"/>
      <c r="CG3" s="2836"/>
      <c r="CH3" s="2836"/>
      <c r="CI3" s="2836"/>
      <c r="CJ3" s="2836"/>
      <c r="CK3" s="2836"/>
      <c r="CL3" s="2836"/>
      <c r="CM3" s="2836"/>
      <c r="CN3" s="2836"/>
      <c r="CO3" s="2836"/>
      <c r="CP3" s="2836"/>
      <c r="CQ3" s="2836"/>
      <c r="CR3" s="2836"/>
      <c r="CS3" s="2836"/>
      <c r="CT3" s="2836" t="s">
        <v>277</v>
      </c>
      <c r="CU3" s="2836"/>
      <c r="CV3" s="2836"/>
      <c r="CW3" s="2836"/>
      <c r="CX3" s="2836"/>
      <c r="CY3" s="2836"/>
      <c r="CZ3" s="2836"/>
      <c r="DA3" s="2836"/>
      <c r="DB3" s="2836"/>
      <c r="DC3" s="2836"/>
      <c r="DD3" s="2836"/>
      <c r="DE3" s="2836"/>
      <c r="DF3" s="2836"/>
      <c r="DG3" s="2836"/>
      <c r="DH3" s="2836"/>
      <c r="DI3" s="2836"/>
      <c r="DJ3" s="2836"/>
      <c r="DK3" s="2836"/>
      <c r="DL3" s="2836"/>
      <c r="DM3" s="2836"/>
      <c r="DN3" s="2836"/>
      <c r="DO3" s="2836"/>
      <c r="DP3" s="2836"/>
      <c r="DQ3" s="2836"/>
      <c r="DR3" s="2836"/>
      <c r="DS3" s="2836"/>
      <c r="DT3" s="2836"/>
      <c r="DU3" s="2836"/>
      <c r="DV3" s="2836"/>
      <c r="DW3" s="2836"/>
      <c r="DX3" s="2836"/>
      <c r="DY3" s="2836"/>
      <c r="DZ3" s="2836"/>
      <c r="EA3" s="2836"/>
      <c r="EB3" s="2836"/>
      <c r="EC3" s="2836"/>
      <c r="ED3" s="2836"/>
      <c r="EE3" s="2836"/>
      <c r="EF3" s="2836"/>
      <c r="EG3" s="2836"/>
      <c r="EH3" s="2836"/>
      <c r="EI3" s="2836"/>
      <c r="EJ3" s="2836"/>
      <c r="EK3" s="2836"/>
      <c r="EL3" s="2836"/>
      <c r="EM3" s="2836"/>
      <c r="EN3" s="2836"/>
      <c r="EO3" s="2836"/>
      <c r="EP3" s="2836"/>
      <c r="EQ3" s="2836"/>
      <c r="ER3" s="2836"/>
      <c r="ES3" s="2836"/>
      <c r="ET3" s="2836"/>
      <c r="EU3" s="2836"/>
      <c r="EV3" s="2836"/>
      <c r="EW3" s="2836"/>
      <c r="EX3" s="2836"/>
      <c r="EY3" s="2836"/>
      <c r="EZ3" s="2836"/>
      <c r="FA3" s="2836"/>
      <c r="FB3" s="2836"/>
      <c r="FC3" s="2836"/>
      <c r="FD3" s="1016"/>
    </row>
    <row r="4" spans="1:160" s="1020" customFormat="1" ht="16.5" customHeight="1" thickTop="1" x14ac:dyDescent="0.3">
      <c r="A4" s="1017"/>
      <c r="B4" s="1018"/>
      <c r="C4" s="2837" t="s">
        <v>2881</v>
      </c>
      <c r="D4" s="2838"/>
      <c r="E4" s="2838"/>
      <c r="F4" s="2838"/>
      <c r="G4" s="2838"/>
      <c r="H4" s="2838"/>
      <c r="I4" s="2838"/>
      <c r="J4" s="2838"/>
      <c r="K4" s="2838"/>
      <c r="L4" s="2838"/>
      <c r="M4" s="2838"/>
      <c r="N4" s="2838"/>
      <c r="O4" s="2838"/>
      <c r="P4" s="2838"/>
      <c r="Q4" s="2838"/>
      <c r="R4" s="2838"/>
      <c r="S4" s="2838"/>
      <c r="T4" s="2838"/>
      <c r="U4" s="2838"/>
      <c r="V4" s="2838"/>
      <c r="W4" s="2838"/>
      <c r="X4" s="2838"/>
      <c r="Y4" s="2838"/>
      <c r="Z4" s="2838"/>
      <c r="AA4" s="2838"/>
      <c r="AB4" s="2838"/>
      <c r="AC4" s="2838"/>
      <c r="AD4" s="2838"/>
      <c r="AE4" s="2838"/>
      <c r="AF4" s="2838"/>
      <c r="AG4" s="2838"/>
      <c r="AH4" s="2838"/>
      <c r="AI4" s="2838"/>
      <c r="AJ4" s="2838"/>
      <c r="AK4" s="2838"/>
      <c r="AL4" s="2838"/>
      <c r="AM4" s="2838"/>
      <c r="AN4" s="2838"/>
      <c r="AO4" s="2838"/>
      <c r="AP4" s="2838"/>
      <c r="AQ4" s="2838"/>
      <c r="AR4" s="2838"/>
      <c r="AS4" s="2838"/>
      <c r="AT4" s="2838"/>
      <c r="AU4" s="2838"/>
      <c r="AV4" s="2838"/>
      <c r="AW4" s="2839"/>
      <c r="AX4" s="2837" t="s">
        <v>2881</v>
      </c>
      <c r="AY4" s="2838"/>
      <c r="AZ4" s="2838"/>
      <c r="BA4" s="2838"/>
      <c r="BB4" s="2838"/>
      <c r="BC4" s="2838"/>
      <c r="BD4" s="2838"/>
      <c r="BE4" s="2838"/>
      <c r="BF4" s="2838"/>
      <c r="BG4" s="2838"/>
      <c r="BH4" s="2838"/>
      <c r="BI4" s="2838"/>
      <c r="BJ4" s="2838"/>
      <c r="BK4" s="2838"/>
      <c r="BL4" s="2838"/>
      <c r="BM4" s="2838"/>
      <c r="BN4" s="2838"/>
      <c r="BO4" s="2838"/>
      <c r="BP4" s="2838"/>
      <c r="BQ4" s="2838"/>
      <c r="BR4" s="2838"/>
      <c r="BS4" s="2838"/>
      <c r="BT4" s="2838"/>
      <c r="BU4" s="2838"/>
      <c r="BV4" s="2838"/>
      <c r="BW4" s="2838"/>
      <c r="BX4" s="2838"/>
      <c r="BY4" s="2838"/>
      <c r="BZ4" s="2838"/>
      <c r="CA4" s="2838"/>
      <c r="CB4" s="2838"/>
      <c r="CC4" s="2838"/>
      <c r="CD4" s="2838"/>
      <c r="CE4" s="2838"/>
      <c r="CF4" s="2838"/>
      <c r="CG4" s="2838"/>
      <c r="CH4" s="2838"/>
      <c r="CI4" s="2838"/>
      <c r="CJ4" s="2838"/>
      <c r="CK4" s="2838"/>
      <c r="CL4" s="2838"/>
      <c r="CM4" s="2838"/>
      <c r="CN4" s="2838"/>
      <c r="CO4" s="2838"/>
      <c r="CP4" s="2838"/>
      <c r="CQ4" s="2838"/>
      <c r="CR4" s="2838"/>
      <c r="CS4" s="2839"/>
      <c r="CT4" s="2837" t="s">
        <v>2881</v>
      </c>
      <c r="CU4" s="2838"/>
      <c r="CV4" s="2838"/>
      <c r="CW4" s="2838"/>
      <c r="CX4" s="2838"/>
      <c r="CY4" s="2838"/>
      <c r="CZ4" s="2838"/>
      <c r="DA4" s="2838"/>
      <c r="DB4" s="2838"/>
      <c r="DC4" s="2838"/>
      <c r="DD4" s="2838"/>
      <c r="DE4" s="2838"/>
      <c r="DF4" s="2838"/>
      <c r="DG4" s="2838"/>
      <c r="DH4" s="2838"/>
      <c r="DI4" s="2838"/>
      <c r="DJ4" s="2838"/>
      <c r="DK4" s="2838"/>
      <c r="DL4" s="2838"/>
      <c r="DM4" s="2838"/>
      <c r="DN4" s="2838"/>
      <c r="DO4" s="2838"/>
      <c r="DP4" s="2838"/>
      <c r="DQ4" s="2838"/>
      <c r="DR4" s="2838"/>
      <c r="DS4" s="2838"/>
      <c r="DT4" s="2838"/>
      <c r="DU4" s="2838"/>
      <c r="DV4" s="2838"/>
      <c r="DW4" s="2838"/>
      <c r="DX4" s="2838"/>
      <c r="DY4" s="2838"/>
      <c r="DZ4" s="2838"/>
      <c r="EA4" s="2838"/>
      <c r="EB4" s="2838"/>
      <c r="EC4" s="2838"/>
      <c r="ED4" s="2838"/>
      <c r="EE4" s="2838"/>
      <c r="EF4" s="2838"/>
      <c r="EG4" s="2838"/>
      <c r="EH4" s="2838"/>
      <c r="EI4" s="2838"/>
      <c r="EJ4" s="2838"/>
      <c r="EK4" s="2838"/>
      <c r="EL4" s="2838"/>
      <c r="EM4" s="2838"/>
      <c r="EN4" s="2838"/>
      <c r="EO4" s="2838"/>
      <c r="EP4" s="2838"/>
      <c r="EQ4" s="2838"/>
      <c r="ER4" s="2838"/>
      <c r="ES4" s="2838"/>
      <c r="ET4" s="2838"/>
      <c r="EU4" s="2838"/>
      <c r="EV4" s="2838"/>
      <c r="EW4" s="2838"/>
      <c r="EX4" s="2838"/>
      <c r="EY4" s="2838"/>
      <c r="EZ4" s="2838"/>
      <c r="FA4" s="2838"/>
      <c r="FB4" s="2838"/>
      <c r="FC4" s="2839"/>
      <c r="FD4" s="1019"/>
    </row>
    <row r="5" spans="1:160" ht="63.75" customHeight="1" thickBot="1" x14ac:dyDescent="0.3">
      <c r="A5" s="1021" t="s">
        <v>2882</v>
      </c>
      <c r="B5" s="1022" t="s">
        <v>2883</v>
      </c>
      <c r="C5" s="1023" t="str">
        <f>B7</f>
        <v>0D0097</v>
      </c>
      <c r="D5" s="1024" t="str">
        <f>B8</f>
        <v>0D0482</v>
      </c>
      <c r="E5" s="1024" t="str">
        <f>B9</f>
        <v>0D0163</v>
      </c>
      <c r="F5" s="1024" t="str">
        <f>B10</f>
        <v>0D0484</v>
      </c>
      <c r="G5" s="1024" t="str">
        <f>B11</f>
        <v>SD0E33</v>
      </c>
      <c r="H5" s="1024" t="str">
        <f>B12</f>
        <v>SD0N33</v>
      </c>
      <c r="I5" s="1024" t="str">
        <f>B13</f>
        <v>SD0E34</v>
      </c>
      <c r="J5" s="1024" t="str">
        <f>B14</f>
        <v>SD0N34</v>
      </c>
      <c r="K5" s="1024" t="str">
        <f>B15</f>
        <v>SD0035</v>
      </c>
      <c r="L5" s="1025" t="str">
        <f>B16</f>
        <v>SD0036</v>
      </c>
      <c r="M5" s="1025" t="str">
        <f>B17</f>
        <v>SD0597</v>
      </c>
      <c r="N5" s="1024" t="str">
        <f>B18</f>
        <v>SD0E74</v>
      </c>
      <c r="O5" s="1024" t="str">
        <f>B19</f>
        <v>SD0N74</v>
      </c>
      <c r="P5" s="1024" t="str">
        <f>B20</f>
        <v>SD0E73</v>
      </c>
      <c r="Q5" s="1024" t="str">
        <f>B21</f>
        <v>SD0N73</v>
      </c>
      <c r="R5" s="1024" t="str">
        <f>B22</f>
        <v>SD0A73</v>
      </c>
      <c r="S5" s="1024" t="str">
        <f>B23</f>
        <v>SD0072</v>
      </c>
      <c r="T5" s="1024" t="str">
        <f>B24</f>
        <v>SD0598</v>
      </c>
      <c r="U5" s="1024" t="str">
        <f>B25</f>
        <v>SD0E49</v>
      </c>
      <c r="V5" s="1025" t="str">
        <f>B26</f>
        <v>SD0N49</v>
      </c>
      <c r="W5" s="1024" t="str">
        <f>B27</f>
        <v>SD0E48</v>
      </c>
      <c r="X5" s="1024" t="str">
        <f>B28</f>
        <v>SD0N48</v>
      </c>
      <c r="Y5" s="1024" t="str">
        <f>B29</f>
        <v>SD0A48</v>
      </c>
      <c r="Z5" s="1024" t="str">
        <f>B30</f>
        <v>SD0047</v>
      </c>
      <c r="AA5" s="1025" t="str">
        <f>B31</f>
        <v>SD0599</v>
      </c>
      <c r="AB5" s="1025" t="str">
        <f>B32</f>
        <v>SD0E39</v>
      </c>
      <c r="AC5" s="1024" t="str">
        <f>B33</f>
        <v>SD0N39</v>
      </c>
      <c r="AD5" s="1024" t="str">
        <f>B34</f>
        <v>SD0E38</v>
      </c>
      <c r="AE5" s="1024" t="str">
        <f>B35</f>
        <v>SD0N38</v>
      </c>
      <c r="AF5" s="1024" t="str">
        <f>B36</f>
        <v>SD0A38</v>
      </c>
      <c r="AG5" s="1024" t="str">
        <f>B37</f>
        <v>SD0037</v>
      </c>
      <c r="AH5" s="1024" t="str">
        <f>B38</f>
        <v>SD0600</v>
      </c>
      <c r="AI5" s="1024" t="str">
        <f>B39</f>
        <v>SD0E13</v>
      </c>
      <c r="AJ5" s="1024" t="str">
        <f>B40</f>
        <v>SD0N13</v>
      </c>
      <c r="AK5" s="1024" t="str">
        <f>B41</f>
        <v>SD0E12</v>
      </c>
      <c r="AL5" s="1024" t="str">
        <f>B42</f>
        <v>SD0N12</v>
      </c>
      <c r="AM5" s="1024" t="str">
        <f>B43</f>
        <v>SD0A12</v>
      </c>
      <c r="AN5" s="1024" t="str">
        <f>B44</f>
        <v>SD0011</v>
      </c>
      <c r="AO5" s="1024" t="str">
        <f>B45</f>
        <v>SD0601</v>
      </c>
      <c r="AP5" s="1024" t="str">
        <f>B46</f>
        <v>SD0E16</v>
      </c>
      <c r="AQ5" s="1024" t="str">
        <f>B47</f>
        <v>SD0N16</v>
      </c>
      <c r="AR5" s="1024" t="str">
        <f>B48</f>
        <v>SD0E15</v>
      </c>
      <c r="AS5" s="1024" t="str">
        <f>B49</f>
        <v>SD0N15</v>
      </c>
      <c r="AT5" s="1025" t="str">
        <f>B50</f>
        <v>SD0A15</v>
      </c>
      <c r="AU5" s="1024" t="str">
        <f>B51</f>
        <v>SD0014</v>
      </c>
      <c r="AV5" s="1024" t="str">
        <f>B52</f>
        <v>SD0602</v>
      </c>
      <c r="AW5" s="1024" t="str">
        <f>B53</f>
        <v>SD0E42</v>
      </c>
      <c r="AX5" s="1024" t="str">
        <f>B54</f>
        <v>SD0N42</v>
      </c>
      <c r="AY5" s="1024" t="str">
        <f>B55</f>
        <v>SD0E41</v>
      </c>
      <c r="AZ5" s="1024" t="str">
        <f>B56</f>
        <v>SD0N41</v>
      </c>
      <c r="BA5" s="1024" t="str">
        <f>B57</f>
        <v>SD0A41</v>
      </c>
      <c r="BB5" s="1024" t="str">
        <f>B58</f>
        <v>SD0040</v>
      </c>
      <c r="BC5" s="1024" t="str">
        <f>B59</f>
        <v>SD0603</v>
      </c>
      <c r="BD5" s="1024" t="str">
        <f>B60</f>
        <v>SD0E66</v>
      </c>
      <c r="BE5" s="1024" t="str">
        <f>B61</f>
        <v>SD0N66</v>
      </c>
      <c r="BF5" s="1024" t="str">
        <f>B62</f>
        <v>SD0E65</v>
      </c>
      <c r="BG5" s="1024" t="str">
        <f>B63</f>
        <v>SD0N65</v>
      </c>
      <c r="BH5" s="1024" t="str">
        <f>B64</f>
        <v>SD0A65</v>
      </c>
      <c r="BI5" s="1024" t="str">
        <f>B65</f>
        <v>SD0064</v>
      </c>
      <c r="BJ5" s="1024" t="str">
        <f>B66</f>
        <v>SD0604</v>
      </c>
      <c r="BK5" s="1024" t="str">
        <f>B67</f>
        <v>SD0CO1</v>
      </c>
      <c r="BL5" s="1024" t="str">
        <f>B68</f>
        <v>SD0SE1</v>
      </c>
      <c r="BM5" s="1024" t="str">
        <f>B69</f>
        <v>SD0AI1</v>
      </c>
      <c r="BN5" s="1024" t="str">
        <f>B70</f>
        <v>SD048B</v>
      </c>
      <c r="BO5" s="1024" t="str">
        <f>B71</f>
        <v>SD0CO2</v>
      </c>
      <c r="BP5" s="1024" t="str">
        <f>B72</f>
        <v>SD0SE2</v>
      </c>
      <c r="BQ5" s="1024" t="str">
        <f>B73</f>
        <v>SD0AI2</v>
      </c>
      <c r="BR5" s="1024" t="str">
        <f>B74</f>
        <v>SD048C</v>
      </c>
      <c r="BS5" s="1024" t="str">
        <f>B75</f>
        <v>SD0CO3</v>
      </c>
      <c r="BT5" s="1024" t="str">
        <f>B76</f>
        <v>SD0SE3</v>
      </c>
      <c r="BU5" s="1024" t="str">
        <f>B77</f>
        <v>SD0AI3</v>
      </c>
      <c r="BV5" s="1024" t="str">
        <f>B78</f>
        <v>SD048D</v>
      </c>
      <c r="BW5" s="1024" t="str">
        <f>B79</f>
        <v>SD0CO4</v>
      </c>
      <c r="BX5" s="1024" t="str">
        <f>B80</f>
        <v>SD0SE4</v>
      </c>
      <c r="BY5" s="1024" t="str">
        <f>B81</f>
        <v>SD0AI4</v>
      </c>
      <c r="BZ5" s="1024" t="str">
        <f>B82</f>
        <v>SD048E</v>
      </c>
      <c r="CA5" s="1024" t="str">
        <f>B83</f>
        <v>S18863</v>
      </c>
      <c r="CB5" s="1024" t="str">
        <f>B84</f>
        <v>S16020</v>
      </c>
      <c r="CC5" s="1024" t="str">
        <f>B85</f>
        <v>S14056</v>
      </c>
      <c r="CD5" s="1024" t="str">
        <f>B86</f>
        <v>S14S52</v>
      </c>
      <c r="CE5" s="1024" t="str">
        <f>B87</f>
        <v>S13052</v>
      </c>
      <c r="CF5" s="1024" t="str">
        <f>B88</f>
        <v>S18864</v>
      </c>
      <c r="CG5" s="1024" t="str">
        <f>B89</f>
        <v>S16021</v>
      </c>
      <c r="CH5" s="1024" t="str">
        <f>B90</f>
        <v>S14054</v>
      </c>
      <c r="CI5" s="1024" t="str">
        <f>B91</f>
        <v>S18865</v>
      </c>
      <c r="CJ5" s="1024" t="str">
        <f>B92</f>
        <v>S16022</v>
      </c>
      <c r="CK5" s="1024" t="str">
        <f>B93</f>
        <v>S14055</v>
      </c>
      <c r="CL5" s="1024" t="str">
        <f>B94</f>
        <v>S18866</v>
      </c>
      <c r="CM5" s="1024" t="str">
        <f>B95</f>
        <v>S16019</v>
      </c>
      <c r="CN5" s="1024" t="str">
        <f>B96</f>
        <v>S14S51</v>
      </c>
      <c r="CO5" s="1024" t="str">
        <f>B97</f>
        <v>S14053</v>
      </c>
      <c r="CP5" s="1024" t="str">
        <f>B98</f>
        <v>S13051</v>
      </c>
      <c r="CQ5" s="1024" t="str">
        <f>B99</f>
        <v>S00062</v>
      </c>
      <c r="CR5" s="1024" t="str">
        <f>B100</f>
        <v>PD0010</v>
      </c>
      <c r="CS5" s="1024" t="str">
        <f>B101</f>
        <v>PD0S09</v>
      </c>
      <c r="CT5" s="1024" t="str">
        <f>B102</f>
        <v>PD0A09</v>
      </c>
      <c r="CU5" s="1024" t="str">
        <f>B103</f>
        <v>PD0605</v>
      </c>
      <c r="CV5" s="1024" t="str">
        <f>B104</f>
        <v>PD0046</v>
      </c>
      <c r="CW5" s="1024" t="str">
        <f>B105</f>
        <v>PD0S45</v>
      </c>
      <c r="CX5" s="1024" t="str">
        <f>B106</f>
        <v>PD0A45</v>
      </c>
      <c r="CY5" s="1024" t="str">
        <f>B107</f>
        <v>PD0606</v>
      </c>
      <c r="CZ5" s="1024" t="str">
        <f>B108</f>
        <v>PD0004</v>
      </c>
      <c r="DA5" s="1024" t="str">
        <f>B109</f>
        <v>PD0S03</v>
      </c>
      <c r="DB5" s="1024" t="str">
        <f>B110</f>
        <v>PD0A03</v>
      </c>
      <c r="DC5" s="1024" t="str">
        <f>B111</f>
        <v>PD0607</v>
      </c>
      <c r="DD5" s="1024" t="str">
        <f>B112</f>
        <v>PD0044</v>
      </c>
      <c r="DE5" s="1024" t="str">
        <f>B113</f>
        <v>PD0S43</v>
      </c>
      <c r="DF5" s="1024" t="str">
        <f>B114</f>
        <v>PD0A43</v>
      </c>
      <c r="DG5" s="1024" t="str">
        <f>B115</f>
        <v>PD0608</v>
      </c>
      <c r="DH5" s="1024" t="str">
        <f>B116</f>
        <v>P16006</v>
      </c>
      <c r="DI5" s="1024" t="str">
        <f>B117</f>
        <v>PSP871</v>
      </c>
      <c r="DJ5" s="1024" t="str">
        <f>B118</f>
        <v>PSP872</v>
      </c>
      <c r="DK5" s="1024" t="str">
        <f>B119</f>
        <v>P00062</v>
      </c>
      <c r="DL5" s="1024" t="str">
        <f>B120</f>
        <v>TD0002</v>
      </c>
      <c r="DM5" s="1024" t="str">
        <f>B121</f>
        <v>TD0S01</v>
      </c>
      <c r="DN5" s="1024" t="str">
        <f>B122</f>
        <v>TD0A01</v>
      </c>
      <c r="DO5" s="1024" t="str">
        <f>B123</f>
        <v>TD0609</v>
      </c>
      <c r="DP5" s="1024" t="str">
        <f>B124</f>
        <v>TD0071</v>
      </c>
      <c r="DQ5" s="1024" t="str">
        <f>B125</f>
        <v>TD0S70</v>
      </c>
      <c r="DR5" s="1024" t="str">
        <f>B126</f>
        <v>TD0A70</v>
      </c>
      <c r="DS5" s="1024" t="str">
        <f>B127</f>
        <v>TD0610</v>
      </c>
      <c r="DT5" s="1024" t="str">
        <f>B128</f>
        <v>TD0068</v>
      </c>
      <c r="DU5" s="1024" t="str">
        <f>B129</f>
        <v>TD0S67</v>
      </c>
      <c r="DV5" s="1024" t="str">
        <f>B130</f>
        <v>TD0A67</v>
      </c>
      <c r="DW5" s="1024" t="str">
        <f>B131</f>
        <v>TD0611</v>
      </c>
      <c r="DX5" s="1024" t="str">
        <f>B132</f>
        <v>T18867</v>
      </c>
      <c r="DY5" s="1024" t="str">
        <f>B133</f>
        <v>T16024</v>
      </c>
      <c r="DZ5" s="1024" t="str">
        <f>B134</f>
        <v>T18868</v>
      </c>
      <c r="EA5" s="1024" t="str">
        <f>B135</f>
        <v>T16026</v>
      </c>
      <c r="EB5" s="1024" t="str">
        <f>B136</f>
        <v>T14050</v>
      </c>
      <c r="EC5" s="1024" t="str">
        <f>B137</f>
        <v>T14007</v>
      </c>
      <c r="ED5" s="1024" t="str">
        <f>B138</f>
        <v>T14063</v>
      </c>
      <c r="EE5" s="1024" t="str">
        <f>B139</f>
        <v>T14S59</v>
      </c>
      <c r="EF5" s="1024" t="str">
        <f>B140</f>
        <v>T13059</v>
      </c>
      <c r="EG5" s="1024" t="str">
        <f>B141</f>
        <v>T13660</v>
      </c>
      <c r="EH5" s="1024" t="str">
        <f>B142</f>
        <v>T12057</v>
      </c>
      <c r="EI5" s="2115" t="str">
        <f>B143</f>
        <v>T12058</v>
      </c>
      <c r="EJ5" s="2115" t="str">
        <f>B144</f>
        <v>T11008</v>
      </c>
      <c r="EK5" s="2115" t="str">
        <f>B145</f>
        <v>T00062</v>
      </c>
      <c r="EL5" s="2115" t="str">
        <f>B146</f>
        <v>AD0032</v>
      </c>
      <c r="EM5" s="2115" t="str">
        <f>B147</f>
        <v>AD0S31</v>
      </c>
      <c r="EN5" s="2115" t="str">
        <f>B148</f>
        <v>AD0A31</v>
      </c>
      <c r="EO5" s="2115" t="str">
        <f>B149</f>
        <v>AD0612</v>
      </c>
      <c r="EP5" s="2115" t="str">
        <f>B150</f>
        <v>A18869</v>
      </c>
      <c r="EQ5" s="2115" t="str">
        <f>B151</f>
        <v>A16028</v>
      </c>
      <c r="ER5" s="2115" t="str">
        <f>B152</f>
        <v>A14005</v>
      </c>
      <c r="ES5" s="2115" t="str">
        <f>B153</f>
        <v>A13870</v>
      </c>
      <c r="ET5" s="2115" t="str">
        <f>B154</f>
        <v>A12017</v>
      </c>
      <c r="EU5" s="2115" t="str">
        <f>B155</f>
        <v>A11030</v>
      </c>
      <c r="EV5" s="2115" t="str">
        <f>B156</f>
        <v>A00062</v>
      </c>
      <c r="EW5" s="2115" t="str">
        <f>B157</f>
        <v>N18694</v>
      </c>
      <c r="EX5" s="2115" t="str">
        <f>B158</f>
        <v>N16695</v>
      </c>
      <c r="EY5" s="2115" t="str">
        <f>B159</f>
        <v>000061</v>
      </c>
      <c r="EZ5" s="2115" t="str">
        <f>B160</f>
        <v>TD0C02</v>
      </c>
      <c r="FA5" s="2115" t="str">
        <f>B161</f>
        <v>TD0S02</v>
      </c>
      <c r="FB5" s="2115" t="str">
        <f>B162</f>
        <v>TD0A02</v>
      </c>
      <c r="FC5" s="2115" t="str">
        <f>B163</f>
        <v>TD0810</v>
      </c>
      <c r="FD5" s="1026" t="s">
        <v>2884</v>
      </c>
    </row>
    <row r="6" spans="1:160" ht="63.75" hidden="1" customHeight="1" thickTop="1" x14ac:dyDescent="0.25">
      <c r="A6" s="1295"/>
      <c r="B6" s="1296"/>
      <c r="C6" s="1297">
        <v>0</v>
      </c>
      <c r="D6" s="1297">
        <v>0</v>
      </c>
      <c r="E6" s="1297">
        <v>0</v>
      </c>
      <c r="F6" s="1297">
        <v>0</v>
      </c>
      <c r="G6" s="1297">
        <v>0</v>
      </c>
      <c r="H6" s="1297">
        <v>0</v>
      </c>
      <c r="I6" s="1297">
        <v>0</v>
      </c>
      <c r="J6" s="1297">
        <v>0</v>
      </c>
      <c r="K6" s="1297">
        <v>0</v>
      </c>
      <c r="L6" s="1297">
        <v>0</v>
      </c>
      <c r="M6" s="1297">
        <v>0</v>
      </c>
      <c r="N6" s="1297">
        <v>0</v>
      </c>
      <c r="O6" s="1297">
        <v>0</v>
      </c>
      <c r="P6" s="1297">
        <v>0</v>
      </c>
      <c r="Q6" s="1297">
        <v>0</v>
      </c>
      <c r="R6" s="1297">
        <v>0</v>
      </c>
      <c r="S6" s="1297">
        <v>0</v>
      </c>
      <c r="T6" s="1297">
        <v>0</v>
      </c>
      <c r="U6" s="1297">
        <v>0</v>
      </c>
      <c r="V6" s="1297">
        <v>0</v>
      </c>
      <c r="W6" s="1297">
        <v>0</v>
      </c>
      <c r="X6" s="1297">
        <v>0</v>
      </c>
      <c r="Y6" s="1297">
        <v>0</v>
      </c>
      <c r="Z6" s="1297">
        <v>0</v>
      </c>
      <c r="AA6" s="1297">
        <v>0</v>
      </c>
      <c r="AB6" s="1297">
        <v>0</v>
      </c>
      <c r="AC6" s="1297">
        <v>0</v>
      </c>
      <c r="AD6" s="1297">
        <v>0</v>
      </c>
      <c r="AE6" s="1297">
        <v>0</v>
      </c>
      <c r="AF6" s="1297">
        <v>0</v>
      </c>
      <c r="AG6" s="1297">
        <v>0</v>
      </c>
      <c r="AH6" s="1297">
        <v>0</v>
      </c>
      <c r="AI6" s="1297">
        <v>0</v>
      </c>
      <c r="AJ6" s="1297">
        <v>0</v>
      </c>
      <c r="AK6" s="1297">
        <v>0</v>
      </c>
      <c r="AL6" s="1297">
        <v>0</v>
      </c>
      <c r="AM6" s="1297">
        <v>0</v>
      </c>
      <c r="AN6" s="1297">
        <v>0</v>
      </c>
      <c r="AO6" s="1297">
        <v>0</v>
      </c>
      <c r="AP6" s="1297">
        <v>0</v>
      </c>
      <c r="AQ6" s="1297">
        <v>0</v>
      </c>
      <c r="AR6" s="1297">
        <v>0</v>
      </c>
      <c r="AS6" s="1297">
        <v>0</v>
      </c>
      <c r="AT6" s="1297">
        <v>0</v>
      </c>
      <c r="AU6" s="1297">
        <v>0</v>
      </c>
      <c r="AV6" s="1297">
        <v>0</v>
      </c>
      <c r="AW6" s="1297">
        <v>0</v>
      </c>
      <c r="AX6" s="1297">
        <v>0</v>
      </c>
      <c r="AY6" s="1297">
        <v>0</v>
      </c>
      <c r="AZ6" s="1297">
        <v>0</v>
      </c>
      <c r="BA6" s="1297">
        <v>0</v>
      </c>
      <c r="BB6" s="1297">
        <v>0</v>
      </c>
      <c r="BC6" s="1297">
        <v>0</v>
      </c>
      <c r="BD6" s="1297">
        <v>0</v>
      </c>
      <c r="BE6" s="1297">
        <v>0</v>
      </c>
      <c r="BF6" s="1297">
        <v>0</v>
      </c>
      <c r="BG6" s="1297">
        <v>0</v>
      </c>
      <c r="BH6" s="1297">
        <v>0</v>
      </c>
      <c r="BI6" s="1297">
        <v>0</v>
      </c>
      <c r="BJ6" s="1297">
        <v>0</v>
      </c>
      <c r="BK6" s="1297">
        <v>0</v>
      </c>
      <c r="BL6" s="1297">
        <v>0</v>
      </c>
      <c r="BM6" s="1297">
        <v>0</v>
      </c>
      <c r="BN6" s="1297">
        <v>0</v>
      </c>
      <c r="BO6" s="1297">
        <v>0</v>
      </c>
      <c r="BP6" s="1297">
        <v>0</v>
      </c>
      <c r="BQ6" s="1297">
        <v>0</v>
      </c>
      <c r="BR6" s="1297">
        <v>0</v>
      </c>
      <c r="BS6" s="1297">
        <v>0</v>
      </c>
      <c r="BT6" s="1297">
        <v>0</v>
      </c>
      <c r="BU6" s="1297">
        <v>0</v>
      </c>
      <c r="BV6" s="1297">
        <v>0</v>
      </c>
      <c r="BW6" s="1297">
        <v>0</v>
      </c>
      <c r="BX6" s="1297">
        <v>0</v>
      </c>
      <c r="BY6" s="1297">
        <v>0</v>
      </c>
      <c r="BZ6" s="1297">
        <v>0</v>
      </c>
      <c r="CA6" s="1297">
        <v>0</v>
      </c>
      <c r="CB6" s="1297">
        <v>0</v>
      </c>
      <c r="CC6" s="1297">
        <v>0</v>
      </c>
      <c r="CD6" s="1297">
        <v>0</v>
      </c>
      <c r="CE6" s="1297">
        <v>0</v>
      </c>
      <c r="CF6" s="1297">
        <v>0</v>
      </c>
      <c r="CG6" s="1297">
        <v>0</v>
      </c>
      <c r="CH6" s="1297">
        <v>0</v>
      </c>
      <c r="CI6" s="1297">
        <v>0</v>
      </c>
      <c r="CJ6" s="1297">
        <v>0</v>
      </c>
      <c r="CK6" s="1297">
        <v>0</v>
      </c>
      <c r="CL6" s="1297">
        <v>0</v>
      </c>
      <c r="CM6" s="1297">
        <v>0</v>
      </c>
      <c r="CN6" s="1297">
        <v>0</v>
      </c>
      <c r="CO6" s="1297">
        <v>0</v>
      </c>
      <c r="CP6" s="1297">
        <v>0</v>
      </c>
      <c r="CQ6" s="1297">
        <v>0</v>
      </c>
      <c r="CR6" s="1297">
        <v>0</v>
      </c>
      <c r="CS6" s="1297">
        <v>0</v>
      </c>
      <c r="CT6" s="1297">
        <v>0</v>
      </c>
      <c r="CU6" s="1297">
        <v>0</v>
      </c>
      <c r="CV6" s="1297">
        <v>0</v>
      </c>
      <c r="CW6" s="1297">
        <v>0</v>
      </c>
      <c r="CX6" s="1297">
        <v>0</v>
      </c>
      <c r="CY6" s="1297">
        <v>0</v>
      </c>
      <c r="CZ6" s="1297">
        <v>0</v>
      </c>
      <c r="DA6" s="1297">
        <v>0</v>
      </c>
      <c r="DB6" s="1297">
        <v>0</v>
      </c>
      <c r="DC6" s="1297">
        <v>0</v>
      </c>
      <c r="DD6" s="1297">
        <v>0</v>
      </c>
      <c r="DE6" s="1297">
        <v>0</v>
      </c>
      <c r="DF6" s="1297">
        <v>0</v>
      </c>
      <c r="DG6" s="1297">
        <v>0</v>
      </c>
      <c r="DH6" s="1297">
        <v>0</v>
      </c>
      <c r="DI6" s="1297">
        <v>0</v>
      </c>
      <c r="DJ6" s="1297">
        <v>0</v>
      </c>
      <c r="DK6" s="1297">
        <v>0</v>
      </c>
      <c r="DL6" s="1297">
        <v>0</v>
      </c>
      <c r="DM6" s="1297">
        <v>0</v>
      </c>
      <c r="DN6" s="1297">
        <v>0</v>
      </c>
      <c r="DO6" s="1297">
        <v>0</v>
      </c>
      <c r="DP6" s="1297">
        <v>0</v>
      </c>
      <c r="DQ6" s="1297">
        <v>0</v>
      </c>
      <c r="DR6" s="1297">
        <v>0</v>
      </c>
      <c r="DS6" s="1297">
        <v>0</v>
      </c>
      <c r="DT6" s="1297">
        <v>0</v>
      </c>
      <c r="DU6" s="1297">
        <v>0</v>
      </c>
      <c r="DV6" s="1297">
        <v>0</v>
      </c>
      <c r="DW6" s="1297">
        <v>0</v>
      </c>
      <c r="DX6" s="1297">
        <v>0</v>
      </c>
      <c r="DY6" s="1297">
        <v>0</v>
      </c>
      <c r="DZ6" s="1297">
        <v>0</v>
      </c>
      <c r="EA6" s="1297">
        <v>0</v>
      </c>
      <c r="EB6" s="1297">
        <v>0</v>
      </c>
      <c r="EC6" s="1297">
        <v>0</v>
      </c>
      <c r="ED6" s="1297">
        <v>0</v>
      </c>
      <c r="EE6" s="1297">
        <v>0</v>
      </c>
      <c r="EF6" s="1297">
        <v>0</v>
      </c>
      <c r="EG6" s="1297">
        <v>0</v>
      </c>
      <c r="EH6" s="1297">
        <v>0</v>
      </c>
      <c r="EI6" s="1297">
        <v>0</v>
      </c>
      <c r="EJ6" s="1297">
        <v>0</v>
      </c>
      <c r="EK6" s="1297">
        <v>0</v>
      </c>
      <c r="EL6" s="1297">
        <v>0</v>
      </c>
      <c r="EM6" s="1297">
        <v>0</v>
      </c>
      <c r="EN6" s="1297">
        <v>0</v>
      </c>
      <c r="EO6" s="1297">
        <v>0</v>
      </c>
      <c r="EP6" s="1297">
        <v>0</v>
      </c>
      <c r="EQ6" s="1297">
        <v>0</v>
      </c>
      <c r="ER6" s="1297">
        <v>0</v>
      </c>
      <c r="ES6" s="1297">
        <v>0</v>
      </c>
      <c r="ET6" s="1297">
        <v>0</v>
      </c>
      <c r="EU6" s="1297">
        <v>0</v>
      </c>
      <c r="EV6" s="1297">
        <v>0</v>
      </c>
      <c r="EW6" s="1297">
        <v>0</v>
      </c>
      <c r="EX6" s="1297">
        <v>0</v>
      </c>
      <c r="EY6" s="1297">
        <v>0</v>
      </c>
      <c r="EZ6" s="1297">
        <v>0</v>
      </c>
      <c r="FA6" s="1297">
        <v>0</v>
      </c>
      <c r="FB6" s="1297">
        <v>0</v>
      </c>
      <c r="FC6" s="1297">
        <v>0</v>
      </c>
      <c r="FD6" s="1297">
        <v>0</v>
      </c>
    </row>
    <row r="7" spans="1:160" ht="12.75" customHeight="1" thickTop="1" x14ac:dyDescent="0.25">
      <c r="A7" s="1001" t="str">
        <f>'t1'!A7</f>
        <v>Direttore generale</v>
      </c>
      <c r="B7" s="1027" t="str">
        <f>'t1'!B7</f>
        <v>0D0097</v>
      </c>
      <c r="C7" s="1036">
        <v>0</v>
      </c>
      <c r="D7" s="1036">
        <v>0</v>
      </c>
      <c r="E7" s="1036">
        <v>0</v>
      </c>
      <c r="F7" s="1036">
        <v>0</v>
      </c>
      <c r="G7" s="1036">
        <v>0</v>
      </c>
      <c r="H7" s="1036">
        <v>0</v>
      </c>
      <c r="I7" s="1036">
        <v>0</v>
      </c>
      <c r="J7" s="1036">
        <v>0</v>
      </c>
      <c r="K7" s="1036">
        <v>0</v>
      </c>
      <c r="L7" s="1036">
        <v>0</v>
      </c>
      <c r="M7" s="1036">
        <v>0</v>
      </c>
      <c r="N7" s="1036">
        <v>0</v>
      </c>
      <c r="O7" s="1036">
        <v>0</v>
      </c>
      <c r="P7" s="1036">
        <v>0</v>
      </c>
      <c r="Q7" s="1036">
        <v>0</v>
      </c>
      <c r="R7" s="1036">
        <v>0</v>
      </c>
      <c r="S7" s="1036">
        <v>0</v>
      </c>
      <c r="T7" s="1036">
        <v>0</v>
      </c>
      <c r="U7" s="1036">
        <v>0</v>
      </c>
      <c r="V7" s="1036">
        <v>0</v>
      </c>
      <c r="W7" s="1036">
        <v>0</v>
      </c>
      <c r="X7" s="1036">
        <v>0</v>
      </c>
      <c r="Y7" s="1036">
        <v>0</v>
      </c>
      <c r="Z7" s="1036">
        <v>0</v>
      </c>
      <c r="AA7" s="1036">
        <v>0</v>
      </c>
      <c r="AB7" s="1036">
        <v>0</v>
      </c>
      <c r="AC7" s="1036">
        <v>0</v>
      </c>
      <c r="AD7" s="1036">
        <v>0</v>
      </c>
      <c r="AE7" s="1036">
        <v>0</v>
      </c>
      <c r="AF7" s="1036">
        <v>0</v>
      </c>
      <c r="AG7" s="1036">
        <v>0</v>
      </c>
      <c r="AH7" s="1036">
        <v>0</v>
      </c>
      <c r="AI7" s="1036">
        <v>0</v>
      </c>
      <c r="AJ7" s="1036">
        <v>0</v>
      </c>
      <c r="AK7" s="1036">
        <v>0</v>
      </c>
      <c r="AL7" s="1036">
        <v>0</v>
      </c>
      <c r="AM7" s="1036">
        <v>0</v>
      </c>
      <c r="AN7" s="1036">
        <v>0</v>
      </c>
      <c r="AO7" s="1036">
        <v>0</v>
      </c>
      <c r="AP7" s="1036">
        <v>0</v>
      </c>
      <c r="AQ7" s="1036">
        <v>0</v>
      </c>
      <c r="AR7" s="1036">
        <v>0</v>
      </c>
      <c r="AS7" s="1036">
        <v>0</v>
      </c>
      <c r="AT7" s="1036">
        <v>0</v>
      </c>
      <c r="AU7" s="1036">
        <v>0</v>
      </c>
      <c r="AV7" s="1036">
        <v>0</v>
      </c>
      <c r="AW7" s="1036">
        <v>0</v>
      </c>
      <c r="AX7" s="1036">
        <v>0</v>
      </c>
      <c r="AY7" s="1036">
        <v>0</v>
      </c>
      <c r="AZ7" s="1036">
        <v>0</v>
      </c>
      <c r="BA7" s="1036">
        <v>0</v>
      </c>
      <c r="BB7" s="1036">
        <v>0</v>
      </c>
      <c r="BC7" s="1036">
        <v>0</v>
      </c>
      <c r="BD7" s="1036">
        <v>0</v>
      </c>
      <c r="BE7" s="1036">
        <v>0</v>
      </c>
      <c r="BF7" s="1036">
        <v>0</v>
      </c>
      <c r="BG7" s="1036">
        <v>0</v>
      </c>
      <c r="BH7" s="1036">
        <v>0</v>
      </c>
      <c r="BI7" s="1036">
        <v>0</v>
      </c>
      <c r="BJ7" s="1036">
        <v>0</v>
      </c>
      <c r="BK7" s="1036">
        <v>0</v>
      </c>
      <c r="BL7" s="1036">
        <v>0</v>
      </c>
      <c r="BM7" s="1036">
        <v>0</v>
      </c>
      <c r="BN7" s="1036">
        <v>0</v>
      </c>
      <c r="BO7" s="1036">
        <v>0</v>
      </c>
      <c r="BP7" s="1036">
        <v>0</v>
      </c>
      <c r="BQ7" s="1036">
        <v>0</v>
      </c>
      <c r="BR7" s="1036">
        <v>0</v>
      </c>
      <c r="BS7" s="1036">
        <v>0</v>
      </c>
      <c r="BT7" s="1036">
        <v>0</v>
      </c>
      <c r="BU7" s="1036">
        <v>0</v>
      </c>
      <c r="BV7" s="1036">
        <v>0</v>
      </c>
      <c r="BW7" s="1036">
        <v>0</v>
      </c>
      <c r="BX7" s="1036">
        <v>0</v>
      </c>
      <c r="BY7" s="1036">
        <v>0</v>
      </c>
      <c r="BZ7" s="1036">
        <v>0</v>
      </c>
      <c r="CA7" s="1036">
        <v>0</v>
      </c>
      <c r="CB7" s="1036">
        <v>0</v>
      </c>
      <c r="CC7" s="1036">
        <v>0</v>
      </c>
      <c r="CD7" s="1036">
        <v>0</v>
      </c>
      <c r="CE7" s="1036">
        <v>0</v>
      </c>
      <c r="CF7" s="1036">
        <v>0</v>
      </c>
      <c r="CG7" s="1036">
        <v>0</v>
      </c>
      <c r="CH7" s="1036">
        <v>0</v>
      </c>
      <c r="CI7" s="1036">
        <v>0</v>
      </c>
      <c r="CJ7" s="1036">
        <v>0</v>
      </c>
      <c r="CK7" s="1036">
        <v>0</v>
      </c>
      <c r="CL7" s="1036">
        <v>0</v>
      </c>
      <c r="CM7" s="1036">
        <v>0</v>
      </c>
      <c r="CN7" s="1036">
        <v>0</v>
      </c>
      <c r="CO7" s="1036">
        <v>0</v>
      </c>
      <c r="CP7" s="1036">
        <v>0</v>
      </c>
      <c r="CQ7" s="1036">
        <v>0</v>
      </c>
      <c r="CR7" s="1036">
        <v>0</v>
      </c>
      <c r="CS7" s="1036">
        <v>0</v>
      </c>
      <c r="CT7" s="1036">
        <v>0</v>
      </c>
      <c r="CU7" s="1036">
        <v>0</v>
      </c>
      <c r="CV7" s="1036">
        <v>0</v>
      </c>
      <c r="CW7" s="1036">
        <v>0</v>
      </c>
      <c r="CX7" s="1036">
        <v>0</v>
      </c>
      <c r="CY7" s="1036">
        <v>0</v>
      </c>
      <c r="CZ7" s="1036">
        <v>0</v>
      </c>
      <c r="DA7" s="1036">
        <v>0</v>
      </c>
      <c r="DB7" s="1036">
        <v>0</v>
      </c>
      <c r="DC7" s="1036">
        <v>0</v>
      </c>
      <c r="DD7" s="1036">
        <v>0</v>
      </c>
      <c r="DE7" s="1036">
        <v>0</v>
      </c>
      <c r="DF7" s="1036">
        <v>0</v>
      </c>
      <c r="DG7" s="1036">
        <v>0</v>
      </c>
      <c r="DH7" s="1036">
        <v>0</v>
      </c>
      <c r="DI7" s="1036">
        <v>0</v>
      </c>
      <c r="DJ7" s="1036">
        <v>0</v>
      </c>
      <c r="DK7" s="1036">
        <v>0</v>
      </c>
      <c r="DL7" s="1036">
        <v>0</v>
      </c>
      <c r="DM7" s="1036">
        <v>0</v>
      </c>
      <c r="DN7" s="1036">
        <v>0</v>
      </c>
      <c r="DO7" s="1036">
        <v>0</v>
      </c>
      <c r="DP7" s="1036">
        <v>0</v>
      </c>
      <c r="DQ7" s="1036">
        <v>0</v>
      </c>
      <c r="DR7" s="1036">
        <v>0</v>
      </c>
      <c r="DS7" s="1036">
        <v>0</v>
      </c>
      <c r="DT7" s="1036">
        <v>0</v>
      </c>
      <c r="DU7" s="1036">
        <v>0</v>
      </c>
      <c r="DV7" s="1036">
        <v>0</v>
      </c>
      <c r="DW7" s="1036">
        <v>0</v>
      </c>
      <c r="DX7" s="1036">
        <v>0</v>
      </c>
      <c r="DY7" s="1036">
        <v>0</v>
      </c>
      <c r="DZ7" s="1036">
        <v>0</v>
      </c>
      <c r="EA7" s="1036">
        <v>0</v>
      </c>
      <c r="EB7" s="1036">
        <v>0</v>
      </c>
      <c r="EC7" s="1036">
        <v>0</v>
      </c>
      <c r="ED7" s="1036">
        <v>0</v>
      </c>
      <c r="EE7" s="1036">
        <v>0</v>
      </c>
      <c r="EF7" s="1036">
        <v>0</v>
      </c>
      <c r="EG7" s="1036">
        <v>0</v>
      </c>
      <c r="EH7" s="1036">
        <v>0</v>
      </c>
      <c r="EI7" s="1036">
        <v>0</v>
      </c>
      <c r="EJ7" s="1036">
        <v>0</v>
      </c>
      <c r="EK7" s="1036">
        <v>0</v>
      </c>
      <c r="EL7" s="1036">
        <v>0</v>
      </c>
      <c r="EM7" s="1036">
        <v>0</v>
      </c>
      <c r="EN7" s="1036">
        <v>0</v>
      </c>
      <c r="EO7" s="1036">
        <v>0</v>
      </c>
      <c r="EP7" s="1036">
        <v>0</v>
      </c>
      <c r="EQ7" s="1036">
        <v>0</v>
      </c>
      <c r="ER7" s="1036">
        <v>0</v>
      </c>
      <c r="ES7" s="1036">
        <v>0</v>
      </c>
      <c r="ET7" s="1036">
        <v>0</v>
      </c>
      <c r="EU7" s="1036">
        <v>0</v>
      </c>
      <c r="EV7" s="1036">
        <v>0</v>
      </c>
      <c r="EW7" s="1036">
        <v>0</v>
      </c>
      <c r="EX7" s="1036">
        <v>0</v>
      </c>
      <c r="EY7" s="1036">
        <v>0</v>
      </c>
      <c r="EZ7" s="2248">
        <f>IN_T4!EZ2</f>
        <v>0</v>
      </c>
      <c r="FA7" s="2248">
        <f>IN_T4!FA2</f>
        <v>0</v>
      </c>
      <c r="FB7" s="2248">
        <f>IN_T4!FB2</f>
        <v>0</v>
      </c>
      <c r="FC7" s="2248">
        <f>IN_T4!FC2</f>
        <v>0</v>
      </c>
      <c r="FD7" s="1028">
        <f>SUM(C7:FC7)</f>
        <v>0</v>
      </c>
    </row>
    <row r="8" spans="1:160" ht="12.75" customHeight="1" x14ac:dyDescent="0.25">
      <c r="A8" s="1001" t="str">
        <f>'t1'!A8</f>
        <v>Direttore sanitario</v>
      </c>
      <c r="B8" s="1027" t="str">
        <f>'t1'!B8</f>
        <v>0D0482</v>
      </c>
      <c r="C8" s="1036">
        <v>0</v>
      </c>
      <c r="D8" s="1036">
        <v>0</v>
      </c>
      <c r="E8" s="1036">
        <v>0</v>
      </c>
      <c r="F8" s="1036">
        <v>0</v>
      </c>
      <c r="G8" s="1036">
        <v>0</v>
      </c>
      <c r="H8" s="1036">
        <v>0</v>
      </c>
      <c r="I8" s="1036">
        <v>0</v>
      </c>
      <c r="J8" s="1036">
        <v>0</v>
      </c>
      <c r="K8" s="1036">
        <v>0</v>
      </c>
      <c r="L8" s="1036">
        <v>0</v>
      </c>
      <c r="M8" s="1036">
        <v>0</v>
      </c>
      <c r="N8" s="1036">
        <v>0</v>
      </c>
      <c r="O8" s="1036">
        <v>0</v>
      </c>
      <c r="P8" s="1036">
        <v>0</v>
      </c>
      <c r="Q8" s="1036">
        <v>0</v>
      </c>
      <c r="R8" s="1036">
        <v>0</v>
      </c>
      <c r="S8" s="1036">
        <v>0</v>
      </c>
      <c r="T8" s="1036">
        <v>0</v>
      </c>
      <c r="U8" s="1036">
        <v>0</v>
      </c>
      <c r="V8" s="1036">
        <v>0</v>
      </c>
      <c r="W8" s="1036">
        <v>0</v>
      </c>
      <c r="X8" s="1036">
        <v>0</v>
      </c>
      <c r="Y8" s="1036">
        <v>0</v>
      </c>
      <c r="Z8" s="1036">
        <v>0</v>
      </c>
      <c r="AA8" s="1036">
        <v>0</v>
      </c>
      <c r="AB8" s="1036">
        <v>0</v>
      </c>
      <c r="AC8" s="1036">
        <v>0</v>
      </c>
      <c r="AD8" s="1036">
        <v>0</v>
      </c>
      <c r="AE8" s="1036">
        <v>0</v>
      </c>
      <c r="AF8" s="1036">
        <v>0</v>
      </c>
      <c r="AG8" s="1036">
        <v>0</v>
      </c>
      <c r="AH8" s="1036">
        <v>0</v>
      </c>
      <c r="AI8" s="1036">
        <v>0</v>
      </c>
      <c r="AJ8" s="1036">
        <v>0</v>
      </c>
      <c r="AK8" s="1036">
        <v>0</v>
      </c>
      <c r="AL8" s="1036">
        <v>0</v>
      </c>
      <c r="AM8" s="1036">
        <v>0</v>
      </c>
      <c r="AN8" s="1036">
        <v>0</v>
      </c>
      <c r="AO8" s="1036">
        <v>0</v>
      </c>
      <c r="AP8" s="1036">
        <v>0</v>
      </c>
      <c r="AQ8" s="1036">
        <v>0</v>
      </c>
      <c r="AR8" s="1036">
        <v>0</v>
      </c>
      <c r="AS8" s="1036">
        <v>0</v>
      </c>
      <c r="AT8" s="1036">
        <v>0</v>
      </c>
      <c r="AU8" s="1036">
        <v>0</v>
      </c>
      <c r="AV8" s="1036">
        <v>0</v>
      </c>
      <c r="AW8" s="1036">
        <v>0</v>
      </c>
      <c r="AX8" s="1036">
        <v>0</v>
      </c>
      <c r="AY8" s="1036">
        <v>0</v>
      </c>
      <c r="AZ8" s="1036">
        <v>0</v>
      </c>
      <c r="BA8" s="1036">
        <v>0</v>
      </c>
      <c r="BB8" s="1036">
        <v>0</v>
      </c>
      <c r="BC8" s="1036">
        <v>0</v>
      </c>
      <c r="BD8" s="1036">
        <v>0</v>
      </c>
      <c r="BE8" s="1036">
        <v>0</v>
      </c>
      <c r="BF8" s="1036">
        <v>0</v>
      </c>
      <c r="BG8" s="1036">
        <v>0</v>
      </c>
      <c r="BH8" s="1036">
        <v>0</v>
      </c>
      <c r="BI8" s="1036">
        <v>0</v>
      </c>
      <c r="BJ8" s="1036">
        <v>0</v>
      </c>
      <c r="BK8" s="1036">
        <v>0</v>
      </c>
      <c r="BL8" s="1036">
        <v>0</v>
      </c>
      <c r="BM8" s="1036">
        <v>0</v>
      </c>
      <c r="BN8" s="1036">
        <v>0</v>
      </c>
      <c r="BO8" s="1036">
        <v>0</v>
      </c>
      <c r="BP8" s="1036">
        <v>0</v>
      </c>
      <c r="BQ8" s="1036">
        <v>0</v>
      </c>
      <c r="BR8" s="1036">
        <v>0</v>
      </c>
      <c r="BS8" s="1036">
        <v>0</v>
      </c>
      <c r="BT8" s="1036">
        <v>0</v>
      </c>
      <c r="BU8" s="1036">
        <v>0</v>
      </c>
      <c r="BV8" s="1036">
        <v>0</v>
      </c>
      <c r="BW8" s="1036">
        <v>0</v>
      </c>
      <c r="BX8" s="1036">
        <v>0</v>
      </c>
      <c r="BY8" s="1036">
        <v>0</v>
      </c>
      <c r="BZ8" s="1036">
        <v>0</v>
      </c>
      <c r="CA8" s="1036">
        <v>0</v>
      </c>
      <c r="CB8" s="1036">
        <v>0</v>
      </c>
      <c r="CC8" s="1036">
        <v>0</v>
      </c>
      <c r="CD8" s="1036">
        <v>0</v>
      </c>
      <c r="CE8" s="1036">
        <v>0</v>
      </c>
      <c r="CF8" s="1036">
        <v>0</v>
      </c>
      <c r="CG8" s="1036">
        <v>0</v>
      </c>
      <c r="CH8" s="1036">
        <v>0</v>
      </c>
      <c r="CI8" s="1036">
        <v>0</v>
      </c>
      <c r="CJ8" s="1036">
        <v>0</v>
      </c>
      <c r="CK8" s="1036">
        <v>0</v>
      </c>
      <c r="CL8" s="1036">
        <v>0</v>
      </c>
      <c r="CM8" s="1036">
        <v>0</v>
      </c>
      <c r="CN8" s="1036">
        <v>0</v>
      </c>
      <c r="CO8" s="1036">
        <v>0</v>
      </c>
      <c r="CP8" s="1036">
        <v>0</v>
      </c>
      <c r="CQ8" s="1036">
        <v>0</v>
      </c>
      <c r="CR8" s="1036">
        <v>0</v>
      </c>
      <c r="CS8" s="1036">
        <v>0</v>
      </c>
      <c r="CT8" s="1036">
        <v>0</v>
      </c>
      <c r="CU8" s="1036">
        <v>0</v>
      </c>
      <c r="CV8" s="1036">
        <v>0</v>
      </c>
      <c r="CW8" s="1036">
        <v>0</v>
      </c>
      <c r="CX8" s="1036">
        <v>0</v>
      </c>
      <c r="CY8" s="1036">
        <v>0</v>
      </c>
      <c r="CZ8" s="1036">
        <v>0</v>
      </c>
      <c r="DA8" s="1036">
        <v>0</v>
      </c>
      <c r="DB8" s="1036">
        <v>0</v>
      </c>
      <c r="DC8" s="1036">
        <v>0</v>
      </c>
      <c r="DD8" s="1036">
        <v>0</v>
      </c>
      <c r="DE8" s="1036">
        <v>0</v>
      </c>
      <c r="DF8" s="1036">
        <v>0</v>
      </c>
      <c r="DG8" s="1036">
        <v>0</v>
      </c>
      <c r="DH8" s="1036">
        <v>0</v>
      </c>
      <c r="DI8" s="1036">
        <v>0</v>
      </c>
      <c r="DJ8" s="1036">
        <v>0</v>
      </c>
      <c r="DK8" s="1036">
        <v>0</v>
      </c>
      <c r="DL8" s="1036">
        <v>0</v>
      </c>
      <c r="DM8" s="1036">
        <v>0</v>
      </c>
      <c r="DN8" s="1036">
        <v>0</v>
      </c>
      <c r="DO8" s="1036">
        <v>0</v>
      </c>
      <c r="DP8" s="1036">
        <v>0</v>
      </c>
      <c r="DQ8" s="1036">
        <v>0</v>
      </c>
      <c r="DR8" s="1036">
        <v>0</v>
      </c>
      <c r="DS8" s="1036">
        <v>0</v>
      </c>
      <c r="DT8" s="1036">
        <v>0</v>
      </c>
      <c r="DU8" s="1036">
        <v>0</v>
      </c>
      <c r="DV8" s="1036">
        <v>0</v>
      </c>
      <c r="DW8" s="1036">
        <v>0</v>
      </c>
      <c r="DX8" s="1036">
        <v>0</v>
      </c>
      <c r="DY8" s="1036">
        <v>0</v>
      </c>
      <c r="DZ8" s="1036">
        <v>0</v>
      </c>
      <c r="EA8" s="1036">
        <v>0</v>
      </c>
      <c r="EB8" s="1036">
        <v>0</v>
      </c>
      <c r="EC8" s="1036">
        <v>0</v>
      </c>
      <c r="ED8" s="1036">
        <v>0</v>
      </c>
      <c r="EE8" s="1036">
        <v>0</v>
      </c>
      <c r="EF8" s="1036">
        <v>0</v>
      </c>
      <c r="EG8" s="1036">
        <v>0</v>
      </c>
      <c r="EH8" s="1036">
        <v>0</v>
      </c>
      <c r="EI8" s="1036">
        <v>0</v>
      </c>
      <c r="EJ8" s="1036">
        <v>0</v>
      </c>
      <c r="EK8" s="1036">
        <v>0</v>
      </c>
      <c r="EL8" s="1036">
        <v>0</v>
      </c>
      <c r="EM8" s="1036">
        <v>0</v>
      </c>
      <c r="EN8" s="1036">
        <v>0</v>
      </c>
      <c r="EO8" s="1036">
        <v>0</v>
      </c>
      <c r="EP8" s="1036">
        <v>0</v>
      </c>
      <c r="EQ8" s="1036">
        <v>0</v>
      </c>
      <c r="ER8" s="1036">
        <v>0</v>
      </c>
      <c r="ES8" s="1036">
        <v>0</v>
      </c>
      <c r="ET8" s="1036">
        <v>0</v>
      </c>
      <c r="EU8" s="1036">
        <v>0</v>
      </c>
      <c r="EV8" s="1036">
        <v>0</v>
      </c>
      <c r="EW8" s="1036">
        <v>0</v>
      </c>
      <c r="EX8" s="1036">
        <v>0</v>
      </c>
      <c r="EY8" s="1036">
        <v>0</v>
      </c>
      <c r="EZ8" s="2248">
        <f>IN_T4!EZ3</f>
        <v>0</v>
      </c>
      <c r="FA8" s="2248">
        <f>IN_T4!FA3</f>
        <v>0</v>
      </c>
      <c r="FB8" s="2248">
        <f>IN_T4!FB3</f>
        <v>0</v>
      </c>
      <c r="FC8" s="2248">
        <f>IN_T4!FC3</f>
        <v>0</v>
      </c>
      <c r="FD8" s="1028">
        <f t="shared" ref="FD8:FD71" si="0">SUM(C8:FC8)</f>
        <v>0</v>
      </c>
    </row>
    <row r="9" spans="1:160" ht="12.75" customHeight="1" x14ac:dyDescent="0.25">
      <c r="A9" s="1001" t="str">
        <f>'t1'!A9</f>
        <v>Direttore amministrativo</v>
      </c>
      <c r="B9" s="1027" t="str">
        <f>'t1'!B9</f>
        <v>0D0163</v>
      </c>
      <c r="C9" s="1036">
        <v>0</v>
      </c>
      <c r="D9" s="1036">
        <v>0</v>
      </c>
      <c r="E9" s="1036">
        <v>0</v>
      </c>
      <c r="F9" s="1036">
        <v>0</v>
      </c>
      <c r="G9" s="1036">
        <v>0</v>
      </c>
      <c r="H9" s="1036">
        <v>0</v>
      </c>
      <c r="I9" s="1036">
        <v>0</v>
      </c>
      <c r="J9" s="1036">
        <v>0</v>
      </c>
      <c r="K9" s="1036">
        <v>0</v>
      </c>
      <c r="L9" s="1036">
        <v>0</v>
      </c>
      <c r="M9" s="1036">
        <v>0</v>
      </c>
      <c r="N9" s="1036">
        <v>0</v>
      </c>
      <c r="O9" s="1036">
        <v>0</v>
      </c>
      <c r="P9" s="1036">
        <v>0</v>
      </c>
      <c r="Q9" s="1036">
        <v>0</v>
      </c>
      <c r="R9" s="1036">
        <v>0</v>
      </c>
      <c r="S9" s="1036">
        <v>0</v>
      </c>
      <c r="T9" s="1036">
        <v>0</v>
      </c>
      <c r="U9" s="1036">
        <v>0</v>
      </c>
      <c r="V9" s="1036">
        <v>0</v>
      </c>
      <c r="W9" s="1036">
        <v>0</v>
      </c>
      <c r="X9" s="1036">
        <v>0</v>
      </c>
      <c r="Y9" s="1036">
        <v>0</v>
      </c>
      <c r="Z9" s="1036">
        <v>0</v>
      </c>
      <c r="AA9" s="1036">
        <v>0</v>
      </c>
      <c r="AB9" s="1036">
        <v>0</v>
      </c>
      <c r="AC9" s="1036">
        <v>0</v>
      </c>
      <c r="AD9" s="1036">
        <v>0</v>
      </c>
      <c r="AE9" s="1036">
        <v>0</v>
      </c>
      <c r="AF9" s="1036">
        <v>0</v>
      </c>
      <c r="AG9" s="1036">
        <v>0</v>
      </c>
      <c r="AH9" s="1036">
        <v>0</v>
      </c>
      <c r="AI9" s="1036">
        <v>0</v>
      </c>
      <c r="AJ9" s="1036">
        <v>0</v>
      </c>
      <c r="AK9" s="1036">
        <v>0</v>
      </c>
      <c r="AL9" s="1036">
        <v>0</v>
      </c>
      <c r="AM9" s="1036">
        <v>0</v>
      </c>
      <c r="AN9" s="1036">
        <v>0</v>
      </c>
      <c r="AO9" s="1036">
        <v>0</v>
      </c>
      <c r="AP9" s="1036">
        <v>0</v>
      </c>
      <c r="AQ9" s="1036">
        <v>0</v>
      </c>
      <c r="AR9" s="1036">
        <v>0</v>
      </c>
      <c r="AS9" s="1036">
        <v>0</v>
      </c>
      <c r="AT9" s="1036">
        <v>0</v>
      </c>
      <c r="AU9" s="1036">
        <v>0</v>
      </c>
      <c r="AV9" s="1036">
        <v>0</v>
      </c>
      <c r="AW9" s="1036">
        <v>0</v>
      </c>
      <c r="AX9" s="1036">
        <v>0</v>
      </c>
      <c r="AY9" s="1036">
        <v>0</v>
      </c>
      <c r="AZ9" s="1036">
        <v>0</v>
      </c>
      <c r="BA9" s="1036">
        <v>0</v>
      </c>
      <c r="BB9" s="1036">
        <v>0</v>
      </c>
      <c r="BC9" s="1036">
        <v>0</v>
      </c>
      <c r="BD9" s="1036">
        <v>0</v>
      </c>
      <c r="BE9" s="1036">
        <v>0</v>
      </c>
      <c r="BF9" s="1036">
        <v>0</v>
      </c>
      <c r="BG9" s="1036">
        <v>0</v>
      </c>
      <c r="BH9" s="1036">
        <v>0</v>
      </c>
      <c r="BI9" s="1036">
        <v>0</v>
      </c>
      <c r="BJ9" s="1036">
        <v>0</v>
      </c>
      <c r="BK9" s="1036">
        <v>0</v>
      </c>
      <c r="BL9" s="1036">
        <v>0</v>
      </c>
      <c r="BM9" s="1036">
        <v>0</v>
      </c>
      <c r="BN9" s="1036">
        <v>0</v>
      </c>
      <c r="BO9" s="1036">
        <v>0</v>
      </c>
      <c r="BP9" s="1036">
        <v>0</v>
      </c>
      <c r="BQ9" s="1036">
        <v>0</v>
      </c>
      <c r="BR9" s="1036">
        <v>0</v>
      </c>
      <c r="BS9" s="1036">
        <v>0</v>
      </c>
      <c r="BT9" s="1036">
        <v>0</v>
      </c>
      <c r="BU9" s="1036">
        <v>0</v>
      </c>
      <c r="BV9" s="1036">
        <v>0</v>
      </c>
      <c r="BW9" s="1036">
        <v>0</v>
      </c>
      <c r="BX9" s="1036">
        <v>0</v>
      </c>
      <c r="BY9" s="1036">
        <v>0</v>
      </c>
      <c r="BZ9" s="1036">
        <v>0</v>
      </c>
      <c r="CA9" s="1036">
        <v>0</v>
      </c>
      <c r="CB9" s="1036">
        <v>0</v>
      </c>
      <c r="CC9" s="1036">
        <v>0</v>
      </c>
      <c r="CD9" s="1036">
        <v>0</v>
      </c>
      <c r="CE9" s="1036">
        <v>0</v>
      </c>
      <c r="CF9" s="1036">
        <v>0</v>
      </c>
      <c r="CG9" s="1036">
        <v>0</v>
      </c>
      <c r="CH9" s="1036">
        <v>0</v>
      </c>
      <c r="CI9" s="1036">
        <v>0</v>
      </c>
      <c r="CJ9" s="1036">
        <v>0</v>
      </c>
      <c r="CK9" s="1036">
        <v>0</v>
      </c>
      <c r="CL9" s="1036">
        <v>0</v>
      </c>
      <c r="CM9" s="1036">
        <v>0</v>
      </c>
      <c r="CN9" s="1036">
        <v>0</v>
      </c>
      <c r="CO9" s="1036">
        <v>0</v>
      </c>
      <c r="CP9" s="1036">
        <v>0</v>
      </c>
      <c r="CQ9" s="1036">
        <v>0</v>
      </c>
      <c r="CR9" s="1036">
        <v>0</v>
      </c>
      <c r="CS9" s="1036">
        <v>0</v>
      </c>
      <c r="CT9" s="1036">
        <v>0</v>
      </c>
      <c r="CU9" s="1036">
        <v>0</v>
      </c>
      <c r="CV9" s="1036">
        <v>0</v>
      </c>
      <c r="CW9" s="1036">
        <v>0</v>
      </c>
      <c r="CX9" s="1036">
        <v>0</v>
      </c>
      <c r="CY9" s="1036">
        <v>0</v>
      </c>
      <c r="CZ9" s="1036">
        <v>0</v>
      </c>
      <c r="DA9" s="1036">
        <v>0</v>
      </c>
      <c r="DB9" s="1036">
        <v>0</v>
      </c>
      <c r="DC9" s="1036">
        <v>0</v>
      </c>
      <c r="DD9" s="1036">
        <v>0</v>
      </c>
      <c r="DE9" s="1036">
        <v>0</v>
      </c>
      <c r="DF9" s="1036">
        <v>0</v>
      </c>
      <c r="DG9" s="1036">
        <v>0</v>
      </c>
      <c r="DH9" s="1036">
        <v>0</v>
      </c>
      <c r="DI9" s="1036">
        <v>0</v>
      </c>
      <c r="DJ9" s="1036">
        <v>0</v>
      </c>
      <c r="DK9" s="1036">
        <v>0</v>
      </c>
      <c r="DL9" s="1036">
        <v>0</v>
      </c>
      <c r="DM9" s="1036">
        <v>0</v>
      </c>
      <c r="DN9" s="1036">
        <v>0</v>
      </c>
      <c r="DO9" s="1036">
        <v>0</v>
      </c>
      <c r="DP9" s="1036">
        <v>0</v>
      </c>
      <c r="DQ9" s="1036">
        <v>0</v>
      </c>
      <c r="DR9" s="1036">
        <v>0</v>
      </c>
      <c r="DS9" s="1036">
        <v>0</v>
      </c>
      <c r="DT9" s="1036">
        <v>0</v>
      </c>
      <c r="DU9" s="1036">
        <v>0</v>
      </c>
      <c r="DV9" s="1036">
        <v>0</v>
      </c>
      <c r="DW9" s="1036">
        <v>0</v>
      </c>
      <c r="DX9" s="1036">
        <v>0</v>
      </c>
      <c r="DY9" s="1036">
        <v>0</v>
      </c>
      <c r="DZ9" s="1036">
        <v>0</v>
      </c>
      <c r="EA9" s="1036">
        <v>0</v>
      </c>
      <c r="EB9" s="1036">
        <v>0</v>
      </c>
      <c r="EC9" s="1036">
        <v>0</v>
      </c>
      <c r="ED9" s="1036">
        <v>0</v>
      </c>
      <c r="EE9" s="1036">
        <v>0</v>
      </c>
      <c r="EF9" s="1036">
        <v>0</v>
      </c>
      <c r="EG9" s="1036">
        <v>0</v>
      </c>
      <c r="EH9" s="1036">
        <v>0</v>
      </c>
      <c r="EI9" s="1036">
        <v>0</v>
      </c>
      <c r="EJ9" s="1036">
        <v>0</v>
      </c>
      <c r="EK9" s="1036">
        <v>0</v>
      </c>
      <c r="EL9" s="1036">
        <v>0</v>
      </c>
      <c r="EM9" s="1036">
        <v>0</v>
      </c>
      <c r="EN9" s="1036">
        <v>0</v>
      </c>
      <c r="EO9" s="1036">
        <v>0</v>
      </c>
      <c r="EP9" s="1036">
        <v>0</v>
      </c>
      <c r="EQ9" s="1036">
        <v>0</v>
      </c>
      <c r="ER9" s="1036">
        <v>0</v>
      </c>
      <c r="ES9" s="1036">
        <v>0</v>
      </c>
      <c r="ET9" s="1036">
        <v>0</v>
      </c>
      <c r="EU9" s="1036">
        <v>0</v>
      </c>
      <c r="EV9" s="1036">
        <v>0</v>
      </c>
      <c r="EW9" s="1036">
        <v>0</v>
      </c>
      <c r="EX9" s="1036">
        <v>0</v>
      </c>
      <c r="EY9" s="1036">
        <v>0</v>
      </c>
      <c r="EZ9" s="2248">
        <f>IN_T4!EZ4</f>
        <v>0</v>
      </c>
      <c r="FA9" s="2248">
        <f>IN_T4!FA4</f>
        <v>0</v>
      </c>
      <c r="FB9" s="2248">
        <f>IN_T4!FB4</f>
        <v>0</v>
      </c>
      <c r="FC9" s="2248">
        <f>IN_T4!FC4</f>
        <v>0</v>
      </c>
      <c r="FD9" s="1028">
        <f t="shared" si="0"/>
        <v>0</v>
      </c>
    </row>
    <row r="10" spans="1:160" ht="12.75" customHeight="1" x14ac:dyDescent="0.25">
      <c r="A10" s="1001" t="str">
        <f>'t1'!A10</f>
        <v>Direttore dei servizi sociali</v>
      </c>
      <c r="B10" s="1027" t="str">
        <f>'t1'!B10</f>
        <v>0D0484</v>
      </c>
      <c r="C10" s="1036">
        <v>0</v>
      </c>
      <c r="D10" s="1036">
        <v>0</v>
      </c>
      <c r="E10" s="1036">
        <v>0</v>
      </c>
      <c r="F10" s="1036">
        <v>0</v>
      </c>
      <c r="G10" s="1036">
        <v>0</v>
      </c>
      <c r="H10" s="1036">
        <v>0</v>
      </c>
      <c r="I10" s="1036">
        <v>0</v>
      </c>
      <c r="J10" s="1036">
        <v>0</v>
      </c>
      <c r="K10" s="1036">
        <v>0</v>
      </c>
      <c r="L10" s="1036">
        <v>0</v>
      </c>
      <c r="M10" s="1036">
        <v>0</v>
      </c>
      <c r="N10" s="1036">
        <v>0</v>
      </c>
      <c r="O10" s="1036">
        <v>0</v>
      </c>
      <c r="P10" s="1036">
        <v>0</v>
      </c>
      <c r="Q10" s="1036">
        <v>0</v>
      </c>
      <c r="R10" s="1036">
        <v>0</v>
      </c>
      <c r="S10" s="1036">
        <v>0</v>
      </c>
      <c r="T10" s="1036">
        <v>0</v>
      </c>
      <c r="U10" s="1036">
        <v>0</v>
      </c>
      <c r="V10" s="1036">
        <v>0</v>
      </c>
      <c r="W10" s="1036">
        <v>0</v>
      </c>
      <c r="X10" s="1036">
        <v>0</v>
      </c>
      <c r="Y10" s="1036">
        <v>0</v>
      </c>
      <c r="Z10" s="1036">
        <v>0</v>
      </c>
      <c r="AA10" s="1036">
        <v>0</v>
      </c>
      <c r="AB10" s="1036">
        <v>0</v>
      </c>
      <c r="AC10" s="1036">
        <v>0</v>
      </c>
      <c r="AD10" s="1036">
        <v>0</v>
      </c>
      <c r="AE10" s="1036">
        <v>0</v>
      </c>
      <c r="AF10" s="1036">
        <v>0</v>
      </c>
      <c r="AG10" s="1036">
        <v>0</v>
      </c>
      <c r="AH10" s="1036">
        <v>0</v>
      </c>
      <c r="AI10" s="1036">
        <v>0</v>
      </c>
      <c r="AJ10" s="1036">
        <v>0</v>
      </c>
      <c r="AK10" s="1036">
        <v>0</v>
      </c>
      <c r="AL10" s="1036">
        <v>0</v>
      </c>
      <c r="AM10" s="1036">
        <v>0</v>
      </c>
      <c r="AN10" s="1036">
        <v>0</v>
      </c>
      <c r="AO10" s="1036">
        <v>0</v>
      </c>
      <c r="AP10" s="1036">
        <v>0</v>
      </c>
      <c r="AQ10" s="1036">
        <v>0</v>
      </c>
      <c r="AR10" s="1036">
        <v>0</v>
      </c>
      <c r="AS10" s="1036">
        <v>0</v>
      </c>
      <c r="AT10" s="1036">
        <v>0</v>
      </c>
      <c r="AU10" s="1036">
        <v>0</v>
      </c>
      <c r="AV10" s="1036">
        <v>0</v>
      </c>
      <c r="AW10" s="1036">
        <v>0</v>
      </c>
      <c r="AX10" s="1036">
        <v>0</v>
      </c>
      <c r="AY10" s="1036">
        <v>0</v>
      </c>
      <c r="AZ10" s="1036">
        <v>0</v>
      </c>
      <c r="BA10" s="1036">
        <v>0</v>
      </c>
      <c r="BB10" s="1036">
        <v>0</v>
      </c>
      <c r="BC10" s="1036">
        <v>0</v>
      </c>
      <c r="BD10" s="1036">
        <v>0</v>
      </c>
      <c r="BE10" s="1036">
        <v>0</v>
      </c>
      <c r="BF10" s="1036">
        <v>0</v>
      </c>
      <c r="BG10" s="1036">
        <v>0</v>
      </c>
      <c r="BH10" s="1036">
        <v>0</v>
      </c>
      <c r="BI10" s="1036">
        <v>0</v>
      </c>
      <c r="BJ10" s="1036">
        <v>0</v>
      </c>
      <c r="BK10" s="1036">
        <v>0</v>
      </c>
      <c r="BL10" s="1036">
        <v>0</v>
      </c>
      <c r="BM10" s="1036">
        <v>0</v>
      </c>
      <c r="BN10" s="1036">
        <v>0</v>
      </c>
      <c r="BO10" s="1036">
        <v>0</v>
      </c>
      <c r="BP10" s="1036">
        <v>0</v>
      </c>
      <c r="BQ10" s="1036">
        <v>0</v>
      </c>
      <c r="BR10" s="1036">
        <v>0</v>
      </c>
      <c r="BS10" s="1036">
        <v>0</v>
      </c>
      <c r="BT10" s="1036">
        <v>0</v>
      </c>
      <c r="BU10" s="1036">
        <v>0</v>
      </c>
      <c r="BV10" s="1036">
        <v>0</v>
      </c>
      <c r="BW10" s="1036">
        <v>0</v>
      </c>
      <c r="BX10" s="1036">
        <v>0</v>
      </c>
      <c r="BY10" s="1036">
        <v>0</v>
      </c>
      <c r="BZ10" s="1036">
        <v>0</v>
      </c>
      <c r="CA10" s="1036">
        <v>0</v>
      </c>
      <c r="CB10" s="1036">
        <v>0</v>
      </c>
      <c r="CC10" s="1036">
        <v>0</v>
      </c>
      <c r="CD10" s="1036">
        <v>0</v>
      </c>
      <c r="CE10" s="1036">
        <v>0</v>
      </c>
      <c r="CF10" s="1036">
        <v>0</v>
      </c>
      <c r="CG10" s="1036">
        <v>0</v>
      </c>
      <c r="CH10" s="1036">
        <v>0</v>
      </c>
      <c r="CI10" s="1036">
        <v>0</v>
      </c>
      <c r="CJ10" s="1036">
        <v>0</v>
      </c>
      <c r="CK10" s="1036">
        <v>0</v>
      </c>
      <c r="CL10" s="1036">
        <v>0</v>
      </c>
      <c r="CM10" s="1036">
        <v>0</v>
      </c>
      <c r="CN10" s="1036">
        <v>0</v>
      </c>
      <c r="CO10" s="1036">
        <v>0</v>
      </c>
      <c r="CP10" s="1036">
        <v>0</v>
      </c>
      <c r="CQ10" s="1036">
        <v>0</v>
      </c>
      <c r="CR10" s="1036">
        <v>0</v>
      </c>
      <c r="CS10" s="1036">
        <v>0</v>
      </c>
      <c r="CT10" s="1036">
        <v>0</v>
      </c>
      <c r="CU10" s="1036">
        <v>0</v>
      </c>
      <c r="CV10" s="1036">
        <v>0</v>
      </c>
      <c r="CW10" s="1036">
        <v>0</v>
      </c>
      <c r="CX10" s="1036">
        <v>0</v>
      </c>
      <c r="CY10" s="1036">
        <v>0</v>
      </c>
      <c r="CZ10" s="1036">
        <v>0</v>
      </c>
      <c r="DA10" s="1036">
        <v>0</v>
      </c>
      <c r="DB10" s="1036">
        <v>0</v>
      </c>
      <c r="DC10" s="1036">
        <v>0</v>
      </c>
      <c r="DD10" s="1036">
        <v>0</v>
      </c>
      <c r="DE10" s="1036">
        <v>0</v>
      </c>
      <c r="DF10" s="1036">
        <v>0</v>
      </c>
      <c r="DG10" s="1036">
        <v>0</v>
      </c>
      <c r="DH10" s="1036">
        <v>0</v>
      </c>
      <c r="DI10" s="1036">
        <v>0</v>
      </c>
      <c r="DJ10" s="1036">
        <v>0</v>
      </c>
      <c r="DK10" s="1036">
        <v>0</v>
      </c>
      <c r="DL10" s="1036">
        <v>0</v>
      </c>
      <c r="DM10" s="1036">
        <v>0</v>
      </c>
      <c r="DN10" s="1036">
        <v>0</v>
      </c>
      <c r="DO10" s="1036">
        <v>0</v>
      </c>
      <c r="DP10" s="1036">
        <v>0</v>
      </c>
      <c r="DQ10" s="1036">
        <v>0</v>
      </c>
      <c r="DR10" s="1036">
        <v>0</v>
      </c>
      <c r="DS10" s="1036">
        <v>0</v>
      </c>
      <c r="DT10" s="1036">
        <v>0</v>
      </c>
      <c r="DU10" s="1036">
        <v>0</v>
      </c>
      <c r="DV10" s="1036">
        <v>0</v>
      </c>
      <c r="DW10" s="1036">
        <v>0</v>
      </c>
      <c r="DX10" s="1036">
        <v>0</v>
      </c>
      <c r="DY10" s="1036">
        <v>0</v>
      </c>
      <c r="DZ10" s="1036">
        <v>0</v>
      </c>
      <c r="EA10" s="1036">
        <v>0</v>
      </c>
      <c r="EB10" s="1036">
        <v>0</v>
      </c>
      <c r="EC10" s="1036">
        <v>0</v>
      </c>
      <c r="ED10" s="1036">
        <v>0</v>
      </c>
      <c r="EE10" s="1036">
        <v>0</v>
      </c>
      <c r="EF10" s="1036">
        <v>0</v>
      </c>
      <c r="EG10" s="1036">
        <v>0</v>
      </c>
      <c r="EH10" s="1036">
        <v>0</v>
      </c>
      <c r="EI10" s="1036">
        <v>0</v>
      </c>
      <c r="EJ10" s="1036">
        <v>0</v>
      </c>
      <c r="EK10" s="1036">
        <v>0</v>
      </c>
      <c r="EL10" s="1036">
        <v>0</v>
      </c>
      <c r="EM10" s="1036">
        <v>0</v>
      </c>
      <c r="EN10" s="1036">
        <v>0</v>
      </c>
      <c r="EO10" s="1036">
        <v>0</v>
      </c>
      <c r="EP10" s="1036">
        <v>0</v>
      </c>
      <c r="EQ10" s="1036">
        <v>0</v>
      </c>
      <c r="ER10" s="1036">
        <v>0</v>
      </c>
      <c r="ES10" s="1036">
        <v>0</v>
      </c>
      <c r="ET10" s="1036">
        <v>0</v>
      </c>
      <c r="EU10" s="1036">
        <v>0</v>
      </c>
      <c r="EV10" s="1036">
        <v>0</v>
      </c>
      <c r="EW10" s="1036">
        <v>0</v>
      </c>
      <c r="EX10" s="1036">
        <v>0</v>
      </c>
      <c r="EY10" s="1036">
        <v>0</v>
      </c>
      <c r="EZ10" s="2248">
        <f>IN_T4!EZ5</f>
        <v>0</v>
      </c>
      <c r="FA10" s="2248">
        <f>IN_T4!FA5</f>
        <v>0</v>
      </c>
      <c r="FB10" s="2248">
        <f>IN_T4!FB5</f>
        <v>0</v>
      </c>
      <c r="FC10" s="2248">
        <f>IN_T4!FC5</f>
        <v>0</v>
      </c>
      <c r="FD10" s="1028">
        <f t="shared" si="0"/>
        <v>0</v>
      </c>
    </row>
    <row r="11" spans="1:160" ht="12.75" customHeight="1" x14ac:dyDescent="0.25">
      <c r="A11" s="1001" t="str">
        <f>'t1'!A11</f>
        <v>Dir. Medico con inc. Struttura complessa (rapp. Esclusivo)</v>
      </c>
      <c r="B11" s="1027" t="str">
        <f>'t1'!B11</f>
        <v>SD0E33</v>
      </c>
      <c r="C11" s="1036">
        <v>0</v>
      </c>
      <c r="D11" s="1036">
        <v>0</v>
      </c>
      <c r="E11" s="1036">
        <v>0</v>
      </c>
      <c r="F11" s="1036">
        <v>0</v>
      </c>
      <c r="G11" s="1036">
        <v>0</v>
      </c>
      <c r="H11" s="1036">
        <v>0</v>
      </c>
      <c r="I11" s="1036">
        <v>0</v>
      </c>
      <c r="J11" s="1036">
        <v>0</v>
      </c>
      <c r="K11" s="1036">
        <v>0</v>
      </c>
      <c r="L11" s="1036">
        <v>0</v>
      </c>
      <c r="M11" s="1036">
        <v>0</v>
      </c>
      <c r="N11" s="1036">
        <v>0</v>
      </c>
      <c r="O11" s="1036">
        <v>0</v>
      </c>
      <c r="P11" s="1036">
        <v>0</v>
      </c>
      <c r="Q11" s="1036">
        <v>0</v>
      </c>
      <c r="R11" s="1036">
        <v>0</v>
      </c>
      <c r="S11" s="1036">
        <v>0</v>
      </c>
      <c r="T11" s="1036">
        <v>0</v>
      </c>
      <c r="U11" s="1036">
        <v>0</v>
      </c>
      <c r="V11" s="1036">
        <v>0</v>
      </c>
      <c r="W11" s="1036">
        <v>0</v>
      </c>
      <c r="X11" s="1036">
        <v>0</v>
      </c>
      <c r="Y11" s="1036">
        <v>0</v>
      </c>
      <c r="Z11" s="1036">
        <v>0</v>
      </c>
      <c r="AA11" s="1036">
        <v>0</v>
      </c>
      <c r="AB11" s="1036">
        <v>0</v>
      </c>
      <c r="AC11" s="1036">
        <v>0</v>
      </c>
      <c r="AD11" s="1036">
        <v>0</v>
      </c>
      <c r="AE11" s="1036">
        <v>0</v>
      </c>
      <c r="AF11" s="1036">
        <v>0</v>
      </c>
      <c r="AG11" s="1036">
        <v>0</v>
      </c>
      <c r="AH11" s="1036">
        <v>0</v>
      </c>
      <c r="AI11" s="1036">
        <v>0</v>
      </c>
      <c r="AJ11" s="1036">
        <v>0</v>
      </c>
      <c r="AK11" s="1036">
        <v>0</v>
      </c>
      <c r="AL11" s="1036">
        <v>0</v>
      </c>
      <c r="AM11" s="1036">
        <v>0</v>
      </c>
      <c r="AN11" s="1036">
        <v>0</v>
      </c>
      <c r="AO11" s="1036">
        <v>0</v>
      </c>
      <c r="AP11" s="1036">
        <v>0</v>
      </c>
      <c r="AQ11" s="1036">
        <v>0</v>
      </c>
      <c r="AR11" s="1036">
        <v>0</v>
      </c>
      <c r="AS11" s="1036">
        <v>0</v>
      </c>
      <c r="AT11" s="1036">
        <v>0</v>
      </c>
      <c r="AU11" s="1036">
        <v>0</v>
      </c>
      <c r="AV11" s="1036">
        <v>0</v>
      </c>
      <c r="AW11" s="1036">
        <v>0</v>
      </c>
      <c r="AX11" s="1036">
        <v>0</v>
      </c>
      <c r="AY11" s="1036">
        <v>0</v>
      </c>
      <c r="AZ11" s="1036">
        <v>0</v>
      </c>
      <c r="BA11" s="1036">
        <v>0</v>
      </c>
      <c r="BB11" s="1036">
        <v>0</v>
      </c>
      <c r="BC11" s="1036">
        <v>0</v>
      </c>
      <c r="BD11" s="1036">
        <v>0</v>
      </c>
      <c r="BE11" s="1036">
        <v>0</v>
      </c>
      <c r="BF11" s="1036">
        <v>0</v>
      </c>
      <c r="BG11" s="1036">
        <v>0</v>
      </c>
      <c r="BH11" s="1036">
        <v>0</v>
      </c>
      <c r="BI11" s="1036">
        <v>0</v>
      </c>
      <c r="BJ11" s="1036">
        <v>0</v>
      </c>
      <c r="BK11" s="1036">
        <v>0</v>
      </c>
      <c r="BL11" s="1036">
        <v>0</v>
      </c>
      <c r="BM11" s="1036">
        <v>0</v>
      </c>
      <c r="BN11" s="1036">
        <v>0</v>
      </c>
      <c r="BO11" s="1036">
        <v>0</v>
      </c>
      <c r="BP11" s="1036">
        <v>0</v>
      </c>
      <c r="BQ11" s="1036">
        <v>0</v>
      </c>
      <c r="BR11" s="1036">
        <v>0</v>
      </c>
      <c r="BS11" s="1036">
        <v>0</v>
      </c>
      <c r="BT11" s="1036">
        <v>0</v>
      </c>
      <c r="BU11" s="1036">
        <v>0</v>
      </c>
      <c r="BV11" s="1036">
        <v>0</v>
      </c>
      <c r="BW11" s="1036">
        <v>0</v>
      </c>
      <c r="BX11" s="1036">
        <v>0</v>
      </c>
      <c r="BY11" s="1036">
        <v>0</v>
      </c>
      <c r="BZ11" s="1036">
        <v>0</v>
      </c>
      <c r="CA11" s="1036">
        <v>0</v>
      </c>
      <c r="CB11" s="1036">
        <v>0</v>
      </c>
      <c r="CC11" s="1036">
        <v>0</v>
      </c>
      <c r="CD11" s="1036">
        <v>0</v>
      </c>
      <c r="CE11" s="1036">
        <v>0</v>
      </c>
      <c r="CF11" s="1036">
        <v>0</v>
      </c>
      <c r="CG11" s="1036">
        <v>0</v>
      </c>
      <c r="CH11" s="1036">
        <v>0</v>
      </c>
      <c r="CI11" s="1036">
        <v>0</v>
      </c>
      <c r="CJ11" s="1036">
        <v>0</v>
      </c>
      <c r="CK11" s="1036">
        <v>0</v>
      </c>
      <c r="CL11" s="1036">
        <v>0</v>
      </c>
      <c r="CM11" s="1036">
        <v>0</v>
      </c>
      <c r="CN11" s="1036">
        <v>0</v>
      </c>
      <c r="CO11" s="1036">
        <v>0</v>
      </c>
      <c r="CP11" s="1036">
        <v>0</v>
      </c>
      <c r="CQ11" s="1036">
        <v>0</v>
      </c>
      <c r="CR11" s="1036">
        <v>0</v>
      </c>
      <c r="CS11" s="1036">
        <v>0</v>
      </c>
      <c r="CT11" s="1036">
        <v>0</v>
      </c>
      <c r="CU11" s="1036">
        <v>0</v>
      </c>
      <c r="CV11" s="1036">
        <v>0</v>
      </c>
      <c r="CW11" s="1036">
        <v>0</v>
      </c>
      <c r="CX11" s="1036">
        <v>0</v>
      </c>
      <c r="CY11" s="1036">
        <v>0</v>
      </c>
      <c r="CZ11" s="1036">
        <v>0</v>
      </c>
      <c r="DA11" s="1036">
        <v>0</v>
      </c>
      <c r="DB11" s="1036">
        <v>0</v>
      </c>
      <c r="DC11" s="1036">
        <v>0</v>
      </c>
      <c r="DD11" s="1036">
        <v>0</v>
      </c>
      <c r="DE11" s="1036">
        <v>0</v>
      </c>
      <c r="DF11" s="1036">
        <v>0</v>
      </c>
      <c r="DG11" s="1036">
        <v>0</v>
      </c>
      <c r="DH11" s="1036">
        <v>0</v>
      </c>
      <c r="DI11" s="1036">
        <v>0</v>
      </c>
      <c r="DJ11" s="1036">
        <v>0</v>
      </c>
      <c r="DK11" s="1036">
        <v>0</v>
      </c>
      <c r="DL11" s="1036">
        <v>0</v>
      </c>
      <c r="DM11" s="1036">
        <v>0</v>
      </c>
      <c r="DN11" s="1036">
        <v>0</v>
      </c>
      <c r="DO11" s="1036">
        <v>0</v>
      </c>
      <c r="DP11" s="1036">
        <v>0</v>
      </c>
      <c r="DQ11" s="1036">
        <v>0</v>
      </c>
      <c r="DR11" s="1036">
        <v>0</v>
      </c>
      <c r="DS11" s="1036">
        <v>0</v>
      </c>
      <c r="DT11" s="1036">
        <v>0</v>
      </c>
      <c r="DU11" s="1036">
        <v>0</v>
      </c>
      <c r="DV11" s="1036">
        <v>0</v>
      </c>
      <c r="DW11" s="1036">
        <v>0</v>
      </c>
      <c r="DX11" s="1036">
        <v>0</v>
      </c>
      <c r="DY11" s="1036">
        <v>0</v>
      </c>
      <c r="DZ11" s="1036">
        <v>0</v>
      </c>
      <c r="EA11" s="1036">
        <v>0</v>
      </c>
      <c r="EB11" s="1036">
        <v>0</v>
      </c>
      <c r="EC11" s="1036">
        <v>0</v>
      </c>
      <c r="ED11" s="1036">
        <v>0</v>
      </c>
      <c r="EE11" s="1036">
        <v>0</v>
      </c>
      <c r="EF11" s="1036">
        <v>0</v>
      </c>
      <c r="EG11" s="1036">
        <v>0</v>
      </c>
      <c r="EH11" s="1036">
        <v>0</v>
      </c>
      <c r="EI11" s="1036">
        <v>0</v>
      </c>
      <c r="EJ11" s="1036">
        <v>0</v>
      </c>
      <c r="EK11" s="1036">
        <v>0</v>
      </c>
      <c r="EL11" s="1036">
        <v>0</v>
      </c>
      <c r="EM11" s="1036">
        <v>0</v>
      </c>
      <c r="EN11" s="1036">
        <v>0</v>
      </c>
      <c r="EO11" s="1036">
        <v>0</v>
      </c>
      <c r="EP11" s="1036">
        <v>0</v>
      </c>
      <c r="EQ11" s="1036">
        <v>0</v>
      </c>
      <c r="ER11" s="1036">
        <v>0</v>
      </c>
      <c r="ES11" s="1036">
        <v>0</v>
      </c>
      <c r="ET11" s="1036">
        <v>0</v>
      </c>
      <c r="EU11" s="1036">
        <v>0</v>
      </c>
      <c r="EV11" s="1036">
        <v>0</v>
      </c>
      <c r="EW11" s="1036">
        <v>0</v>
      </c>
      <c r="EX11" s="1036">
        <v>0</v>
      </c>
      <c r="EY11" s="1036">
        <v>0</v>
      </c>
      <c r="EZ11" s="2248">
        <f>IN_T4!EZ6</f>
        <v>0</v>
      </c>
      <c r="FA11" s="2248">
        <f>IN_T4!FA6</f>
        <v>0</v>
      </c>
      <c r="FB11" s="2248">
        <f>IN_T4!FB6</f>
        <v>0</v>
      </c>
      <c r="FC11" s="2248">
        <f>IN_T4!FC6</f>
        <v>0</v>
      </c>
      <c r="FD11" s="1028">
        <f t="shared" si="0"/>
        <v>0</v>
      </c>
    </row>
    <row r="12" spans="1:160" ht="12.75" customHeight="1" x14ac:dyDescent="0.25">
      <c r="A12" s="1001" t="str">
        <f>'t1'!A12</f>
        <v>Dir. Medico con inc. di struttura complessa (rapp. Non escl.</v>
      </c>
      <c r="B12" s="1027" t="str">
        <f>'t1'!B12</f>
        <v>SD0N33</v>
      </c>
      <c r="C12" s="1036">
        <v>0</v>
      </c>
      <c r="D12" s="1036">
        <v>0</v>
      </c>
      <c r="E12" s="1036">
        <v>0</v>
      </c>
      <c r="F12" s="1036">
        <v>0</v>
      </c>
      <c r="G12" s="1036">
        <v>0</v>
      </c>
      <c r="H12" s="1036">
        <v>0</v>
      </c>
      <c r="I12" s="1036">
        <v>0</v>
      </c>
      <c r="J12" s="1036">
        <v>0</v>
      </c>
      <c r="K12" s="1036">
        <v>0</v>
      </c>
      <c r="L12" s="1036">
        <v>0</v>
      </c>
      <c r="M12" s="1036">
        <v>0</v>
      </c>
      <c r="N12" s="1036">
        <v>0</v>
      </c>
      <c r="O12" s="1036">
        <v>0</v>
      </c>
      <c r="P12" s="1036">
        <v>0</v>
      </c>
      <c r="Q12" s="1036">
        <v>0</v>
      </c>
      <c r="R12" s="1036">
        <v>0</v>
      </c>
      <c r="S12" s="1036">
        <v>0</v>
      </c>
      <c r="T12" s="1036">
        <v>0</v>
      </c>
      <c r="U12" s="1036">
        <v>0</v>
      </c>
      <c r="V12" s="1036">
        <v>0</v>
      </c>
      <c r="W12" s="1036">
        <v>0</v>
      </c>
      <c r="X12" s="1036">
        <v>0</v>
      </c>
      <c r="Y12" s="1036">
        <v>0</v>
      </c>
      <c r="Z12" s="1036">
        <v>0</v>
      </c>
      <c r="AA12" s="1036">
        <v>0</v>
      </c>
      <c r="AB12" s="1036">
        <v>0</v>
      </c>
      <c r="AC12" s="1036">
        <v>0</v>
      </c>
      <c r="AD12" s="1036">
        <v>0</v>
      </c>
      <c r="AE12" s="1036">
        <v>0</v>
      </c>
      <c r="AF12" s="1036">
        <v>0</v>
      </c>
      <c r="AG12" s="1036">
        <v>0</v>
      </c>
      <c r="AH12" s="1036">
        <v>0</v>
      </c>
      <c r="AI12" s="1036">
        <v>0</v>
      </c>
      <c r="AJ12" s="1036">
        <v>0</v>
      </c>
      <c r="AK12" s="1036">
        <v>0</v>
      </c>
      <c r="AL12" s="1036">
        <v>0</v>
      </c>
      <c r="AM12" s="1036">
        <v>0</v>
      </c>
      <c r="AN12" s="1036">
        <v>0</v>
      </c>
      <c r="AO12" s="1036">
        <v>0</v>
      </c>
      <c r="AP12" s="1036">
        <v>0</v>
      </c>
      <c r="AQ12" s="1036">
        <v>0</v>
      </c>
      <c r="AR12" s="1036">
        <v>0</v>
      </c>
      <c r="AS12" s="1036">
        <v>0</v>
      </c>
      <c r="AT12" s="1036">
        <v>0</v>
      </c>
      <c r="AU12" s="1036">
        <v>0</v>
      </c>
      <c r="AV12" s="1036">
        <v>0</v>
      </c>
      <c r="AW12" s="1036">
        <v>0</v>
      </c>
      <c r="AX12" s="1036">
        <v>0</v>
      </c>
      <c r="AY12" s="1036">
        <v>0</v>
      </c>
      <c r="AZ12" s="1036">
        <v>0</v>
      </c>
      <c r="BA12" s="1036">
        <v>0</v>
      </c>
      <c r="BB12" s="1036">
        <v>0</v>
      </c>
      <c r="BC12" s="1036">
        <v>0</v>
      </c>
      <c r="BD12" s="1036">
        <v>0</v>
      </c>
      <c r="BE12" s="1036">
        <v>0</v>
      </c>
      <c r="BF12" s="1036">
        <v>0</v>
      </c>
      <c r="BG12" s="1036">
        <v>0</v>
      </c>
      <c r="BH12" s="1036">
        <v>0</v>
      </c>
      <c r="BI12" s="1036">
        <v>0</v>
      </c>
      <c r="BJ12" s="1036">
        <v>0</v>
      </c>
      <c r="BK12" s="1036">
        <v>0</v>
      </c>
      <c r="BL12" s="1036">
        <v>0</v>
      </c>
      <c r="BM12" s="1036">
        <v>0</v>
      </c>
      <c r="BN12" s="1036">
        <v>0</v>
      </c>
      <c r="BO12" s="1036">
        <v>0</v>
      </c>
      <c r="BP12" s="1036">
        <v>0</v>
      </c>
      <c r="BQ12" s="1036">
        <v>0</v>
      </c>
      <c r="BR12" s="1036">
        <v>0</v>
      </c>
      <c r="BS12" s="1036">
        <v>0</v>
      </c>
      <c r="BT12" s="1036">
        <v>0</v>
      </c>
      <c r="BU12" s="1036">
        <v>0</v>
      </c>
      <c r="BV12" s="1036">
        <v>0</v>
      </c>
      <c r="BW12" s="1036">
        <v>0</v>
      </c>
      <c r="BX12" s="1036">
        <v>0</v>
      </c>
      <c r="BY12" s="1036">
        <v>0</v>
      </c>
      <c r="BZ12" s="1036">
        <v>0</v>
      </c>
      <c r="CA12" s="1036">
        <v>0</v>
      </c>
      <c r="CB12" s="1036">
        <v>0</v>
      </c>
      <c r="CC12" s="1036">
        <v>0</v>
      </c>
      <c r="CD12" s="1036">
        <v>0</v>
      </c>
      <c r="CE12" s="1036">
        <v>0</v>
      </c>
      <c r="CF12" s="1036">
        <v>0</v>
      </c>
      <c r="CG12" s="1036">
        <v>0</v>
      </c>
      <c r="CH12" s="1036">
        <v>0</v>
      </c>
      <c r="CI12" s="1036">
        <v>0</v>
      </c>
      <c r="CJ12" s="1036">
        <v>0</v>
      </c>
      <c r="CK12" s="1036">
        <v>0</v>
      </c>
      <c r="CL12" s="1036">
        <v>0</v>
      </c>
      <c r="CM12" s="1036">
        <v>0</v>
      </c>
      <c r="CN12" s="1036">
        <v>0</v>
      </c>
      <c r="CO12" s="1036">
        <v>0</v>
      </c>
      <c r="CP12" s="1036">
        <v>0</v>
      </c>
      <c r="CQ12" s="1036">
        <v>0</v>
      </c>
      <c r="CR12" s="1036">
        <v>0</v>
      </c>
      <c r="CS12" s="1036">
        <v>0</v>
      </c>
      <c r="CT12" s="1036">
        <v>0</v>
      </c>
      <c r="CU12" s="1036">
        <v>0</v>
      </c>
      <c r="CV12" s="1036">
        <v>0</v>
      </c>
      <c r="CW12" s="1036">
        <v>0</v>
      </c>
      <c r="CX12" s="1036">
        <v>0</v>
      </c>
      <c r="CY12" s="1036">
        <v>0</v>
      </c>
      <c r="CZ12" s="1036">
        <v>0</v>
      </c>
      <c r="DA12" s="1036">
        <v>0</v>
      </c>
      <c r="DB12" s="1036">
        <v>0</v>
      </c>
      <c r="DC12" s="1036">
        <v>0</v>
      </c>
      <c r="DD12" s="1036">
        <v>0</v>
      </c>
      <c r="DE12" s="1036">
        <v>0</v>
      </c>
      <c r="DF12" s="1036">
        <v>0</v>
      </c>
      <c r="DG12" s="1036">
        <v>0</v>
      </c>
      <c r="DH12" s="1036">
        <v>0</v>
      </c>
      <c r="DI12" s="1036">
        <v>0</v>
      </c>
      <c r="DJ12" s="1036">
        <v>0</v>
      </c>
      <c r="DK12" s="1036">
        <v>0</v>
      </c>
      <c r="DL12" s="1036">
        <v>0</v>
      </c>
      <c r="DM12" s="1036">
        <v>0</v>
      </c>
      <c r="DN12" s="1036">
        <v>0</v>
      </c>
      <c r="DO12" s="1036">
        <v>0</v>
      </c>
      <c r="DP12" s="1036">
        <v>0</v>
      </c>
      <c r="DQ12" s="1036">
        <v>0</v>
      </c>
      <c r="DR12" s="1036">
        <v>0</v>
      </c>
      <c r="DS12" s="1036">
        <v>0</v>
      </c>
      <c r="DT12" s="1036">
        <v>0</v>
      </c>
      <c r="DU12" s="1036">
        <v>0</v>
      </c>
      <c r="DV12" s="1036">
        <v>0</v>
      </c>
      <c r="DW12" s="1036">
        <v>0</v>
      </c>
      <c r="DX12" s="1036">
        <v>0</v>
      </c>
      <c r="DY12" s="1036">
        <v>0</v>
      </c>
      <c r="DZ12" s="1036">
        <v>0</v>
      </c>
      <c r="EA12" s="1036">
        <v>0</v>
      </c>
      <c r="EB12" s="1036">
        <v>0</v>
      </c>
      <c r="EC12" s="1036">
        <v>0</v>
      </c>
      <c r="ED12" s="1036">
        <v>0</v>
      </c>
      <c r="EE12" s="1036">
        <v>0</v>
      </c>
      <c r="EF12" s="1036">
        <v>0</v>
      </c>
      <c r="EG12" s="1036">
        <v>0</v>
      </c>
      <c r="EH12" s="1036">
        <v>0</v>
      </c>
      <c r="EI12" s="1036">
        <v>0</v>
      </c>
      <c r="EJ12" s="1036">
        <v>0</v>
      </c>
      <c r="EK12" s="1036">
        <v>0</v>
      </c>
      <c r="EL12" s="1036">
        <v>0</v>
      </c>
      <c r="EM12" s="1036">
        <v>0</v>
      </c>
      <c r="EN12" s="1036">
        <v>0</v>
      </c>
      <c r="EO12" s="1036">
        <v>0</v>
      </c>
      <c r="EP12" s="1036">
        <v>0</v>
      </c>
      <c r="EQ12" s="1036">
        <v>0</v>
      </c>
      <c r="ER12" s="1036">
        <v>0</v>
      </c>
      <c r="ES12" s="1036">
        <v>0</v>
      </c>
      <c r="ET12" s="1036">
        <v>0</v>
      </c>
      <c r="EU12" s="1036">
        <v>0</v>
      </c>
      <c r="EV12" s="1036">
        <v>0</v>
      </c>
      <c r="EW12" s="1036">
        <v>0</v>
      </c>
      <c r="EX12" s="1036">
        <v>0</v>
      </c>
      <c r="EY12" s="1036">
        <v>0</v>
      </c>
      <c r="EZ12" s="2248">
        <f>IN_T4!EZ7</f>
        <v>0</v>
      </c>
      <c r="FA12" s="2248">
        <f>IN_T4!FA7</f>
        <v>0</v>
      </c>
      <c r="FB12" s="2248">
        <f>IN_T4!FB7</f>
        <v>0</v>
      </c>
      <c r="FC12" s="2248">
        <f>IN_T4!FC7</f>
        <v>0</v>
      </c>
      <c r="FD12" s="1028">
        <f t="shared" si="0"/>
        <v>0</v>
      </c>
    </row>
    <row r="13" spans="1:160" ht="12.75" customHeight="1" x14ac:dyDescent="0.25">
      <c r="A13" s="1001" t="str">
        <f>'t1'!A13</f>
        <v>Dir. Medico con incarico di struttura semplice (rapp. Esclus</v>
      </c>
      <c r="B13" s="1027" t="str">
        <f>'t1'!B13</f>
        <v>SD0E34</v>
      </c>
      <c r="C13" s="1036">
        <v>0</v>
      </c>
      <c r="D13" s="1036">
        <v>0</v>
      </c>
      <c r="E13" s="1036">
        <v>0</v>
      </c>
      <c r="F13" s="1036">
        <v>0</v>
      </c>
      <c r="G13" s="1036">
        <v>0</v>
      </c>
      <c r="H13" s="1036">
        <v>0</v>
      </c>
      <c r="I13" s="1036">
        <v>0</v>
      </c>
      <c r="J13" s="1036">
        <v>0</v>
      </c>
      <c r="K13" s="1036">
        <v>0</v>
      </c>
      <c r="L13" s="1036">
        <v>0</v>
      </c>
      <c r="M13" s="1036">
        <v>0</v>
      </c>
      <c r="N13" s="1036">
        <v>0</v>
      </c>
      <c r="O13" s="1036">
        <v>0</v>
      </c>
      <c r="P13" s="1036">
        <v>0</v>
      </c>
      <c r="Q13" s="1036">
        <v>0</v>
      </c>
      <c r="R13" s="1036">
        <v>0</v>
      </c>
      <c r="S13" s="1036">
        <v>0</v>
      </c>
      <c r="T13" s="1036">
        <v>0</v>
      </c>
      <c r="U13" s="1036">
        <v>0</v>
      </c>
      <c r="V13" s="1036">
        <v>0</v>
      </c>
      <c r="W13" s="1036">
        <v>0</v>
      </c>
      <c r="X13" s="1036">
        <v>0</v>
      </c>
      <c r="Y13" s="1036">
        <v>0</v>
      </c>
      <c r="Z13" s="1036">
        <v>0</v>
      </c>
      <c r="AA13" s="1036">
        <v>0</v>
      </c>
      <c r="AB13" s="1036">
        <v>0</v>
      </c>
      <c r="AC13" s="1036">
        <v>0</v>
      </c>
      <c r="AD13" s="1036">
        <v>0</v>
      </c>
      <c r="AE13" s="1036">
        <v>0</v>
      </c>
      <c r="AF13" s="1036">
        <v>0</v>
      </c>
      <c r="AG13" s="1036">
        <v>0</v>
      </c>
      <c r="AH13" s="1036">
        <v>0</v>
      </c>
      <c r="AI13" s="1036">
        <v>0</v>
      </c>
      <c r="AJ13" s="1036">
        <v>0</v>
      </c>
      <c r="AK13" s="1036">
        <v>0</v>
      </c>
      <c r="AL13" s="1036">
        <v>0</v>
      </c>
      <c r="AM13" s="1036">
        <v>0</v>
      </c>
      <c r="AN13" s="1036">
        <v>0</v>
      </c>
      <c r="AO13" s="1036">
        <v>0</v>
      </c>
      <c r="AP13" s="1036">
        <v>0</v>
      </c>
      <c r="AQ13" s="1036">
        <v>0</v>
      </c>
      <c r="AR13" s="1036">
        <v>0</v>
      </c>
      <c r="AS13" s="1036">
        <v>0</v>
      </c>
      <c r="AT13" s="1036">
        <v>0</v>
      </c>
      <c r="AU13" s="1036">
        <v>0</v>
      </c>
      <c r="AV13" s="1036">
        <v>0</v>
      </c>
      <c r="AW13" s="1036">
        <v>0</v>
      </c>
      <c r="AX13" s="1036">
        <v>0</v>
      </c>
      <c r="AY13" s="1036">
        <v>0</v>
      </c>
      <c r="AZ13" s="1036">
        <v>0</v>
      </c>
      <c r="BA13" s="1036">
        <v>0</v>
      </c>
      <c r="BB13" s="1036">
        <v>0</v>
      </c>
      <c r="BC13" s="1036">
        <v>0</v>
      </c>
      <c r="BD13" s="1036">
        <v>0</v>
      </c>
      <c r="BE13" s="1036">
        <v>0</v>
      </c>
      <c r="BF13" s="1036">
        <v>0</v>
      </c>
      <c r="BG13" s="1036">
        <v>0</v>
      </c>
      <c r="BH13" s="1036">
        <v>0</v>
      </c>
      <c r="BI13" s="1036">
        <v>0</v>
      </c>
      <c r="BJ13" s="1036">
        <v>0</v>
      </c>
      <c r="BK13" s="1036">
        <v>0</v>
      </c>
      <c r="BL13" s="1036">
        <v>0</v>
      </c>
      <c r="BM13" s="1036">
        <v>0</v>
      </c>
      <c r="BN13" s="1036">
        <v>0</v>
      </c>
      <c r="BO13" s="1036">
        <v>0</v>
      </c>
      <c r="BP13" s="1036">
        <v>0</v>
      </c>
      <c r="BQ13" s="1036">
        <v>0</v>
      </c>
      <c r="BR13" s="1036">
        <v>0</v>
      </c>
      <c r="BS13" s="1036">
        <v>0</v>
      </c>
      <c r="BT13" s="1036">
        <v>0</v>
      </c>
      <c r="BU13" s="1036">
        <v>0</v>
      </c>
      <c r="BV13" s="1036">
        <v>0</v>
      </c>
      <c r="BW13" s="1036">
        <v>0</v>
      </c>
      <c r="BX13" s="1036">
        <v>0</v>
      </c>
      <c r="BY13" s="1036">
        <v>0</v>
      </c>
      <c r="BZ13" s="1036">
        <v>0</v>
      </c>
      <c r="CA13" s="1036">
        <v>0</v>
      </c>
      <c r="CB13" s="1036">
        <v>0</v>
      </c>
      <c r="CC13" s="1036">
        <v>0</v>
      </c>
      <c r="CD13" s="1036">
        <v>0</v>
      </c>
      <c r="CE13" s="1036">
        <v>0</v>
      </c>
      <c r="CF13" s="1036">
        <v>0</v>
      </c>
      <c r="CG13" s="1036">
        <v>0</v>
      </c>
      <c r="CH13" s="1036">
        <v>0</v>
      </c>
      <c r="CI13" s="1036">
        <v>0</v>
      </c>
      <c r="CJ13" s="1036">
        <v>0</v>
      </c>
      <c r="CK13" s="1036">
        <v>0</v>
      </c>
      <c r="CL13" s="1036">
        <v>0</v>
      </c>
      <c r="CM13" s="1036">
        <v>0</v>
      </c>
      <c r="CN13" s="1036">
        <v>0</v>
      </c>
      <c r="CO13" s="1036">
        <v>0</v>
      </c>
      <c r="CP13" s="1036">
        <v>0</v>
      </c>
      <c r="CQ13" s="1036">
        <v>0</v>
      </c>
      <c r="CR13" s="1036">
        <v>0</v>
      </c>
      <c r="CS13" s="1036">
        <v>0</v>
      </c>
      <c r="CT13" s="1036">
        <v>0</v>
      </c>
      <c r="CU13" s="1036">
        <v>0</v>
      </c>
      <c r="CV13" s="1036">
        <v>0</v>
      </c>
      <c r="CW13" s="1036">
        <v>0</v>
      </c>
      <c r="CX13" s="1036">
        <v>0</v>
      </c>
      <c r="CY13" s="1036">
        <v>0</v>
      </c>
      <c r="CZ13" s="1036">
        <v>0</v>
      </c>
      <c r="DA13" s="1036">
        <v>0</v>
      </c>
      <c r="DB13" s="1036">
        <v>0</v>
      </c>
      <c r="DC13" s="1036">
        <v>0</v>
      </c>
      <c r="DD13" s="1036">
        <v>0</v>
      </c>
      <c r="DE13" s="1036">
        <v>0</v>
      </c>
      <c r="DF13" s="1036">
        <v>0</v>
      </c>
      <c r="DG13" s="1036">
        <v>0</v>
      </c>
      <c r="DH13" s="1036">
        <v>0</v>
      </c>
      <c r="DI13" s="1036">
        <v>0</v>
      </c>
      <c r="DJ13" s="1036">
        <v>0</v>
      </c>
      <c r="DK13" s="1036">
        <v>0</v>
      </c>
      <c r="DL13" s="1036">
        <v>0</v>
      </c>
      <c r="DM13" s="1036">
        <v>0</v>
      </c>
      <c r="DN13" s="1036">
        <v>0</v>
      </c>
      <c r="DO13" s="1036">
        <v>0</v>
      </c>
      <c r="DP13" s="1036">
        <v>0</v>
      </c>
      <c r="DQ13" s="1036">
        <v>0</v>
      </c>
      <c r="DR13" s="1036">
        <v>0</v>
      </c>
      <c r="DS13" s="1036">
        <v>0</v>
      </c>
      <c r="DT13" s="1036">
        <v>0</v>
      </c>
      <c r="DU13" s="1036">
        <v>0</v>
      </c>
      <c r="DV13" s="1036">
        <v>0</v>
      </c>
      <c r="DW13" s="1036">
        <v>0</v>
      </c>
      <c r="DX13" s="1036">
        <v>0</v>
      </c>
      <c r="DY13" s="1036">
        <v>0</v>
      </c>
      <c r="DZ13" s="1036">
        <v>0</v>
      </c>
      <c r="EA13" s="1036">
        <v>0</v>
      </c>
      <c r="EB13" s="1036">
        <v>0</v>
      </c>
      <c r="EC13" s="1036">
        <v>0</v>
      </c>
      <c r="ED13" s="1036">
        <v>0</v>
      </c>
      <c r="EE13" s="1036">
        <v>0</v>
      </c>
      <c r="EF13" s="1036">
        <v>0</v>
      </c>
      <c r="EG13" s="1036">
        <v>0</v>
      </c>
      <c r="EH13" s="1036">
        <v>0</v>
      </c>
      <c r="EI13" s="1036">
        <v>0</v>
      </c>
      <c r="EJ13" s="1036">
        <v>0</v>
      </c>
      <c r="EK13" s="1036">
        <v>0</v>
      </c>
      <c r="EL13" s="1036">
        <v>0</v>
      </c>
      <c r="EM13" s="1036">
        <v>0</v>
      </c>
      <c r="EN13" s="1036">
        <v>0</v>
      </c>
      <c r="EO13" s="1036">
        <v>0</v>
      </c>
      <c r="EP13" s="1036">
        <v>0</v>
      </c>
      <c r="EQ13" s="1036">
        <v>0</v>
      </c>
      <c r="ER13" s="1036">
        <v>0</v>
      </c>
      <c r="ES13" s="1036">
        <v>0</v>
      </c>
      <c r="ET13" s="1036">
        <v>0</v>
      </c>
      <c r="EU13" s="1036">
        <v>0</v>
      </c>
      <c r="EV13" s="1036">
        <v>0</v>
      </c>
      <c r="EW13" s="1036">
        <v>0</v>
      </c>
      <c r="EX13" s="1036">
        <v>0</v>
      </c>
      <c r="EY13" s="1036">
        <v>0</v>
      </c>
      <c r="EZ13" s="2248">
        <f>IN_T4!EZ8</f>
        <v>0</v>
      </c>
      <c r="FA13" s="2248">
        <f>IN_T4!FA8</f>
        <v>0</v>
      </c>
      <c r="FB13" s="2248">
        <f>IN_T4!FB8</f>
        <v>0</v>
      </c>
      <c r="FC13" s="2248">
        <f>IN_T4!FC8</f>
        <v>0</v>
      </c>
      <c r="FD13" s="1028">
        <f t="shared" si="0"/>
        <v>0</v>
      </c>
    </row>
    <row r="14" spans="1:160" ht="12.75" customHeight="1" x14ac:dyDescent="0.25">
      <c r="A14" s="1001" t="str">
        <f>'t1'!A14</f>
        <v>Dir. Medico con incarico struttura semplice (rapp. Non escl.</v>
      </c>
      <c r="B14" s="1027" t="str">
        <f>'t1'!B14</f>
        <v>SD0N34</v>
      </c>
      <c r="C14" s="1036">
        <v>0</v>
      </c>
      <c r="D14" s="1036">
        <v>0</v>
      </c>
      <c r="E14" s="1036">
        <v>0</v>
      </c>
      <c r="F14" s="1036">
        <v>0</v>
      </c>
      <c r="G14" s="1036">
        <v>0</v>
      </c>
      <c r="H14" s="1036">
        <v>0</v>
      </c>
      <c r="I14" s="1036">
        <v>0</v>
      </c>
      <c r="J14" s="1036">
        <v>0</v>
      </c>
      <c r="K14" s="1036">
        <v>0</v>
      </c>
      <c r="L14" s="1036">
        <v>0</v>
      </c>
      <c r="M14" s="1036">
        <v>0</v>
      </c>
      <c r="N14" s="1036">
        <v>0</v>
      </c>
      <c r="O14" s="1036">
        <v>0</v>
      </c>
      <c r="P14" s="1036">
        <v>0</v>
      </c>
      <c r="Q14" s="1036">
        <v>0</v>
      </c>
      <c r="R14" s="1036">
        <v>0</v>
      </c>
      <c r="S14" s="1036">
        <v>0</v>
      </c>
      <c r="T14" s="1036">
        <v>0</v>
      </c>
      <c r="U14" s="1036">
        <v>0</v>
      </c>
      <c r="V14" s="1036">
        <v>0</v>
      </c>
      <c r="W14" s="1036">
        <v>0</v>
      </c>
      <c r="X14" s="1036">
        <v>0</v>
      </c>
      <c r="Y14" s="1036">
        <v>0</v>
      </c>
      <c r="Z14" s="1036">
        <v>0</v>
      </c>
      <c r="AA14" s="1036">
        <v>0</v>
      </c>
      <c r="AB14" s="1036">
        <v>0</v>
      </c>
      <c r="AC14" s="1036">
        <v>0</v>
      </c>
      <c r="AD14" s="1036">
        <v>0</v>
      </c>
      <c r="AE14" s="1036">
        <v>0</v>
      </c>
      <c r="AF14" s="1036">
        <v>0</v>
      </c>
      <c r="AG14" s="1036">
        <v>0</v>
      </c>
      <c r="AH14" s="1036">
        <v>0</v>
      </c>
      <c r="AI14" s="1036">
        <v>0</v>
      </c>
      <c r="AJ14" s="1036">
        <v>0</v>
      </c>
      <c r="AK14" s="1036">
        <v>0</v>
      </c>
      <c r="AL14" s="1036">
        <v>0</v>
      </c>
      <c r="AM14" s="1036">
        <v>0</v>
      </c>
      <c r="AN14" s="1036">
        <v>0</v>
      </c>
      <c r="AO14" s="1036">
        <v>0</v>
      </c>
      <c r="AP14" s="1036">
        <v>0</v>
      </c>
      <c r="AQ14" s="1036">
        <v>0</v>
      </c>
      <c r="AR14" s="1036">
        <v>0</v>
      </c>
      <c r="AS14" s="1036">
        <v>0</v>
      </c>
      <c r="AT14" s="1036">
        <v>0</v>
      </c>
      <c r="AU14" s="1036">
        <v>0</v>
      </c>
      <c r="AV14" s="1036">
        <v>0</v>
      </c>
      <c r="AW14" s="1036">
        <v>0</v>
      </c>
      <c r="AX14" s="1036">
        <v>0</v>
      </c>
      <c r="AY14" s="1036">
        <v>0</v>
      </c>
      <c r="AZ14" s="1036">
        <v>0</v>
      </c>
      <c r="BA14" s="1036">
        <v>0</v>
      </c>
      <c r="BB14" s="1036">
        <v>0</v>
      </c>
      <c r="BC14" s="1036">
        <v>0</v>
      </c>
      <c r="BD14" s="1036">
        <v>0</v>
      </c>
      <c r="BE14" s="1036">
        <v>0</v>
      </c>
      <c r="BF14" s="1036">
        <v>0</v>
      </c>
      <c r="BG14" s="1036">
        <v>0</v>
      </c>
      <c r="BH14" s="1036">
        <v>0</v>
      </c>
      <c r="BI14" s="1036">
        <v>0</v>
      </c>
      <c r="BJ14" s="1036">
        <v>0</v>
      </c>
      <c r="BK14" s="1036">
        <v>0</v>
      </c>
      <c r="BL14" s="1036">
        <v>0</v>
      </c>
      <c r="BM14" s="1036">
        <v>0</v>
      </c>
      <c r="BN14" s="1036">
        <v>0</v>
      </c>
      <c r="BO14" s="1036">
        <v>0</v>
      </c>
      <c r="BP14" s="1036">
        <v>0</v>
      </c>
      <c r="BQ14" s="1036">
        <v>0</v>
      </c>
      <c r="BR14" s="1036">
        <v>0</v>
      </c>
      <c r="BS14" s="1036">
        <v>0</v>
      </c>
      <c r="BT14" s="1036">
        <v>0</v>
      </c>
      <c r="BU14" s="1036">
        <v>0</v>
      </c>
      <c r="BV14" s="1036">
        <v>0</v>
      </c>
      <c r="BW14" s="1036">
        <v>0</v>
      </c>
      <c r="BX14" s="1036">
        <v>0</v>
      </c>
      <c r="BY14" s="1036">
        <v>0</v>
      </c>
      <c r="BZ14" s="1036">
        <v>0</v>
      </c>
      <c r="CA14" s="1036">
        <v>0</v>
      </c>
      <c r="CB14" s="1036">
        <v>0</v>
      </c>
      <c r="CC14" s="1036">
        <v>0</v>
      </c>
      <c r="CD14" s="1036">
        <v>0</v>
      </c>
      <c r="CE14" s="1036">
        <v>0</v>
      </c>
      <c r="CF14" s="1036">
        <v>0</v>
      </c>
      <c r="CG14" s="1036">
        <v>0</v>
      </c>
      <c r="CH14" s="1036">
        <v>0</v>
      </c>
      <c r="CI14" s="1036">
        <v>0</v>
      </c>
      <c r="CJ14" s="1036">
        <v>0</v>
      </c>
      <c r="CK14" s="1036">
        <v>0</v>
      </c>
      <c r="CL14" s="1036">
        <v>0</v>
      </c>
      <c r="CM14" s="1036">
        <v>0</v>
      </c>
      <c r="CN14" s="1036">
        <v>0</v>
      </c>
      <c r="CO14" s="1036">
        <v>0</v>
      </c>
      <c r="CP14" s="1036">
        <v>0</v>
      </c>
      <c r="CQ14" s="1036">
        <v>0</v>
      </c>
      <c r="CR14" s="1036">
        <v>0</v>
      </c>
      <c r="CS14" s="1036">
        <v>0</v>
      </c>
      <c r="CT14" s="1036">
        <v>0</v>
      </c>
      <c r="CU14" s="1036">
        <v>0</v>
      </c>
      <c r="CV14" s="1036">
        <v>0</v>
      </c>
      <c r="CW14" s="1036">
        <v>0</v>
      </c>
      <c r="CX14" s="1036">
        <v>0</v>
      </c>
      <c r="CY14" s="1036">
        <v>0</v>
      </c>
      <c r="CZ14" s="1036">
        <v>0</v>
      </c>
      <c r="DA14" s="1036">
        <v>0</v>
      </c>
      <c r="DB14" s="1036">
        <v>0</v>
      </c>
      <c r="DC14" s="1036">
        <v>0</v>
      </c>
      <c r="DD14" s="1036">
        <v>0</v>
      </c>
      <c r="DE14" s="1036">
        <v>0</v>
      </c>
      <c r="DF14" s="1036">
        <v>0</v>
      </c>
      <c r="DG14" s="1036">
        <v>0</v>
      </c>
      <c r="DH14" s="1036">
        <v>0</v>
      </c>
      <c r="DI14" s="1036">
        <v>0</v>
      </c>
      <c r="DJ14" s="1036">
        <v>0</v>
      </c>
      <c r="DK14" s="1036">
        <v>0</v>
      </c>
      <c r="DL14" s="1036">
        <v>0</v>
      </c>
      <c r="DM14" s="1036">
        <v>0</v>
      </c>
      <c r="DN14" s="1036">
        <v>0</v>
      </c>
      <c r="DO14" s="1036">
        <v>0</v>
      </c>
      <c r="DP14" s="1036">
        <v>0</v>
      </c>
      <c r="DQ14" s="1036">
        <v>0</v>
      </c>
      <c r="DR14" s="1036">
        <v>0</v>
      </c>
      <c r="DS14" s="1036">
        <v>0</v>
      </c>
      <c r="DT14" s="1036">
        <v>0</v>
      </c>
      <c r="DU14" s="1036">
        <v>0</v>
      </c>
      <c r="DV14" s="1036">
        <v>0</v>
      </c>
      <c r="DW14" s="1036">
        <v>0</v>
      </c>
      <c r="DX14" s="1036">
        <v>0</v>
      </c>
      <c r="DY14" s="1036">
        <v>0</v>
      </c>
      <c r="DZ14" s="1036">
        <v>0</v>
      </c>
      <c r="EA14" s="1036">
        <v>0</v>
      </c>
      <c r="EB14" s="1036">
        <v>0</v>
      </c>
      <c r="EC14" s="1036">
        <v>0</v>
      </c>
      <c r="ED14" s="1036">
        <v>0</v>
      </c>
      <c r="EE14" s="1036">
        <v>0</v>
      </c>
      <c r="EF14" s="1036">
        <v>0</v>
      </c>
      <c r="EG14" s="1036">
        <v>0</v>
      </c>
      <c r="EH14" s="1036">
        <v>0</v>
      </c>
      <c r="EI14" s="1036">
        <v>0</v>
      </c>
      <c r="EJ14" s="1036">
        <v>0</v>
      </c>
      <c r="EK14" s="1036">
        <v>0</v>
      </c>
      <c r="EL14" s="1036">
        <v>0</v>
      </c>
      <c r="EM14" s="1036">
        <v>0</v>
      </c>
      <c r="EN14" s="1036">
        <v>0</v>
      </c>
      <c r="EO14" s="1036">
        <v>0</v>
      </c>
      <c r="EP14" s="1036">
        <v>0</v>
      </c>
      <c r="EQ14" s="1036">
        <v>0</v>
      </c>
      <c r="ER14" s="1036">
        <v>0</v>
      </c>
      <c r="ES14" s="1036">
        <v>0</v>
      </c>
      <c r="ET14" s="1036">
        <v>0</v>
      </c>
      <c r="EU14" s="1036">
        <v>0</v>
      </c>
      <c r="EV14" s="1036">
        <v>0</v>
      </c>
      <c r="EW14" s="1036">
        <v>0</v>
      </c>
      <c r="EX14" s="1036">
        <v>0</v>
      </c>
      <c r="EY14" s="1036">
        <v>0</v>
      </c>
      <c r="EZ14" s="2248">
        <f>IN_T4!EZ9</f>
        <v>0</v>
      </c>
      <c r="FA14" s="2248">
        <f>IN_T4!FA9</f>
        <v>0</v>
      </c>
      <c r="FB14" s="2248">
        <f>IN_T4!FB9</f>
        <v>0</v>
      </c>
      <c r="FC14" s="2248">
        <f>IN_T4!FC9</f>
        <v>0</v>
      </c>
      <c r="FD14" s="1028">
        <f t="shared" si="0"/>
        <v>0</v>
      </c>
    </row>
    <row r="15" spans="1:160" ht="12.75" customHeight="1" x14ac:dyDescent="0.25">
      <c r="A15" s="1001" t="str">
        <f>'t1'!A15</f>
        <v>Dirigenti medici con altri incar. Prof.li (rapp. Esclusivo)</v>
      </c>
      <c r="B15" s="1027" t="str">
        <f>'t1'!B15</f>
        <v>SD0035</v>
      </c>
      <c r="C15" s="1036">
        <v>0</v>
      </c>
      <c r="D15" s="1036">
        <v>0</v>
      </c>
      <c r="E15" s="1036">
        <v>0</v>
      </c>
      <c r="F15" s="1036">
        <v>0</v>
      </c>
      <c r="G15" s="1036">
        <v>0</v>
      </c>
      <c r="H15" s="1036">
        <v>0</v>
      </c>
      <c r="I15" s="1036">
        <v>0</v>
      </c>
      <c r="J15" s="1036">
        <v>0</v>
      </c>
      <c r="K15" s="1036">
        <v>0</v>
      </c>
      <c r="L15" s="1036">
        <v>1</v>
      </c>
      <c r="M15" s="1036">
        <v>0</v>
      </c>
      <c r="N15" s="1036">
        <v>0</v>
      </c>
      <c r="O15" s="1036">
        <v>0</v>
      </c>
      <c r="P15" s="1036">
        <v>0</v>
      </c>
      <c r="Q15" s="1036">
        <v>0</v>
      </c>
      <c r="R15" s="1036">
        <v>0</v>
      </c>
      <c r="S15" s="1036">
        <v>0</v>
      </c>
      <c r="T15" s="1036">
        <v>0</v>
      </c>
      <c r="U15" s="1036">
        <v>0</v>
      </c>
      <c r="V15" s="1036">
        <v>0</v>
      </c>
      <c r="W15" s="1036">
        <v>0</v>
      </c>
      <c r="X15" s="1036">
        <v>0</v>
      </c>
      <c r="Y15" s="1036">
        <v>0</v>
      </c>
      <c r="Z15" s="1036">
        <v>0</v>
      </c>
      <c r="AA15" s="1036">
        <v>0</v>
      </c>
      <c r="AB15" s="1036">
        <v>0</v>
      </c>
      <c r="AC15" s="1036">
        <v>0</v>
      </c>
      <c r="AD15" s="1036">
        <v>0</v>
      </c>
      <c r="AE15" s="1036">
        <v>0</v>
      </c>
      <c r="AF15" s="1036">
        <v>0</v>
      </c>
      <c r="AG15" s="1036">
        <v>0</v>
      </c>
      <c r="AH15" s="1036">
        <v>0</v>
      </c>
      <c r="AI15" s="1036">
        <v>0</v>
      </c>
      <c r="AJ15" s="1036">
        <v>0</v>
      </c>
      <c r="AK15" s="1036">
        <v>0</v>
      </c>
      <c r="AL15" s="1036">
        <v>0</v>
      </c>
      <c r="AM15" s="1036">
        <v>0</v>
      </c>
      <c r="AN15" s="1036">
        <v>0</v>
      </c>
      <c r="AO15" s="1036">
        <v>0</v>
      </c>
      <c r="AP15" s="1036">
        <v>0</v>
      </c>
      <c r="AQ15" s="1036">
        <v>0</v>
      </c>
      <c r="AR15" s="1036">
        <v>0</v>
      </c>
      <c r="AS15" s="1036">
        <v>0</v>
      </c>
      <c r="AT15" s="1036">
        <v>0</v>
      </c>
      <c r="AU15" s="1036">
        <v>0</v>
      </c>
      <c r="AV15" s="1036">
        <v>0</v>
      </c>
      <c r="AW15" s="1036">
        <v>0</v>
      </c>
      <c r="AX15" s="1036">
        <v>0</v>
      </c>
      <c r="AY15" s="1036">
        <v>0</v>
      </c>
      <c r="AZ15" s="1036">
        <v>0</v>
      </c>
      <c r="BA15" s="1036">
        <v>0</v>
      </c>
      <c r="BB15" s="1036">
        <v>0</v>
      </c>
      <c r="BC15" s="1036">
        <v>0</v>
      </c>
      <c r="BD15" s="1036">
        <v>0</v>
      </c>
      <c r="BE15" s="1036">
        <v>0</v>
      </c>
      <c r="BF15" s="1036">
        <v>0</v>
      </c>
      <c r="BG15" s="1036">
        <v>0</v>
      </c>
      <c r="BH15" s="1036">
        <v>0</v>
      </c>
      <c r="BI15" s="1036">
        <v>0</v>
      </c>
      <c r="BJ15" s="1036">
        <v>0</v>
      </c>
      <c r="BK15" s="1036">
        <v>0</v>
      </c>
      <c r="BL15" s="1036">
        <v>0</v>
      </c>
      <c r="BM15" s="1036">
        <v>0</v>
      </c>
      <c r="BN15" s="1036">
        <v>0</v>
      </c>
      <c r="BO15" s="1036">
        <v>0</v>
      </c>
      <c r="BP15" s="1036">
        <v>0</v>
      </c>
      <c r="BQ15" s="1036">
        <v>0</v>
      </c>
      <c r="BR15" s="1036">
        <v>0</v>
      </c>
      <c r="BS15" s="1036">
        <v>0</v>
      </c>
      <c r="BT15" s="1036">
        <v>0</v>
      </c>
      <c r="BU15" s="1036">
        <v>0</v>
      </c>
      <c r="BV15" s="1036">
        <v>0</v>
      </c>
      <c r="BW15" s="1036">
        <v>0</v>
      </c>
      <c r="BX15" s="1036">
        <v>0</v>
      </c>
      <c r="BY15" s="1036">
        <v>0</v>
      </c>
      <c r="BZ15" s="1036">
        <v>0</v>
      </c>
      <c r="CA15" s="1036">
        <v>0</v>
      </c>
      <c r="CB15" s="1036">
        <v>0</v>
      </c>
      <c r="CC15" s="1036">
        <v>0</v>
      </c>
      <c r="CD15" s="1036">
        <v>0</v>
      </c>
      <c r="CE15" s="1036">
        <v>0</v>
      </c>
      <c r="CF15" s="1036">
        <v>0</v>
      </c>
      <c r="CG15" s="1036">
        <v>0</v>
      </c>
      <c r="CH15" s="1036">
        <v>0</v>
      </c>
      <c r="CI15" s="1036">
        <v>0</v>
      </c>
      <c r="CJ15" s="1036">
        <v>0</v>
      </c>
      <c r="CK15" s="1036">
        <v>0</v>
      </c>
      <c r="CL15" s="1036">
        <v>0</v>
      </c>
      <c r="CM15" s="1036">
        <v>0</v>
      </c>
      <c r="CN15" s="1036">
        <v>0</v>
      </c>
      <c r="CO15" s="1036">
        <v>0</v>
      </c>
      <c r="CP15" s="1036">
        <v>0</v>
      </c>
      <c r="CQ15" s="1036">
        <v>0</v>
      </c>
      <c r="CR15" s="1036">
        <v>0</v>
      </c>
      <c r="CS15" s="1036">
        <v>0</v>
      </c>
      <c r="CT15" s="1036">
        <v>0</v>
      </c>
      <c r="CU15" s="1036">
        <v>0</v>
      </c>
      <c r="CV15" s="1036">
        <v>0</v>
      </c>
      <c r="CW15" s="1036">
        <v>0</v>
      </c>
      <c r="CX15" s="1036">
        <v>0</v>
      </c>
      <c r="CY15" s="1036">
        <v>0</v>
      </c>
      <c r="CZ15" s="1036">
        <v>0</v>
      </c>
      <c r="DA15" s="1036">
        <v>0</v>
      </c>
      <c r="DB15" s="1036">
        <v>0</v>
      </c>
      <c r="DC15" s="1036">
        <v>0</v>
      </c>
      <c r="DD15" s="1036">
        <v>0</v>
      </c>
      <c r="DE15" s="1036">
        <v>0</v>
      </c>
      <c r="DF15" s="1036">
        <v>0</v>
      </c>
      <c r="DG15" s="1036">
        <v>0</v>
      </c>
      <c r="DH15" s="1036">
        <v>0</v>
      </c>
      <c r="DI15" s="1036">
        <v>0</v>
      </c>
      <c r="DJ15" s="1036">
        <v>0</v>
      </c>
      <c r="DK15" s="1036">
        <v>0</v>
      </c>
      <c r="DL15" s="1036">
        <v>0</v>
      </c>
      <c r="DM15" s="1036">
        <v>0</v>
      </c>
      <c r="DN15" s="1036">
        <v>0</v>
      </c>
      <c r="DO15" s="1036">
        <v>0</v>
      </c>
      <c r="DP15" s="1036">
        <v>0</v>
      </c>
      <c r="DQ15" s="1036">
        <v>0</v>
      </c>
      <c r="DR15" s="1036">
        <v>0</v>
      </c>
      <c r="DS15" s="1036">
        <v>0</v>
      </c>
      <c r="DT15" s="1036">
        <v>0</v>
      </c>
      <c r="DU15" s="1036">
        <v>0</v>
      </c>
      <c r="DV15" s="1036">
        <v>0</v>
      </c>
      <c r="DW15" s="1036">
        <v>0</v>
      </c>
      <c r="DX15" s="1036">
        <v>0</v>
      </c>
      <c r="DY15" s="1036">
        <v>0</v>
      </c>
      <c r="DZ15" s="1036">
        <v>0</v>
      </c>
      <c r="EA15" s="1036">
        <v>0</v>
      </c>
      <c r="EB15" s="1036">
        <v>0</v>
      </c>
      <c r="EC15" s="1036">
        <v>0</v>
      </c>
      <c r="ED15" s="1036">
        <v>0</v>
      </c>
      <c r="EE15" s="1036">
        <v>0</v>
      </c>
      <c r="EF15" s="1036">
        <v>0</v>
      </c>
      <c r="EG15" s="1036">
        <v>0</v>
      </c>
      <c r="EH15" s="1036">
        <v>0</v>
      </c>
      <c r="EI15" s="1036">
        <v>0</v>
      </c>
      <c r="EJ15" s="1036">
        <v>0</v>
      </c>
      <c r="EK15" s="1036">
        <v>0</v>
      </c>
      <c r="EL15" s="1036">
        <v>0</v>
      </c>
      <c r="EM15" s="1036">
        <v>0</v>
      </c>
      <c r="EN15" s="1036">
        <v>0</v>
      </c>
      <c r="EO15" s="1036">
        <v>0</v>
      </c>
      <c r="EP15" s="1036">
        <v>0</v>
      </c>
      <c r="EQ15" s="1036">
        <v>0</v>
      </c>
      <c r="ER15" s="1036">
        <v>0</v>
      </c>
      <c r="ES15" s="1036">
        <v>0</v>
      </c>
      <c r="ET15" s="1036">
        <v>0</v>
      </c>
      <c r="EU15" s="1036">
        <v>0</v>
      </c>
      <c r="EV15" s="1036">
        <v>0</v>
      </c>
      <c r="EW15" s="1036">
        <v>0</v>
      </c>
      <c r="EX15" s="1036">
        <v>0</v>
      </c>
      <c r="EY15" s="1036">
        <v>0</v>
      </c>
      <c r="EZ15" s="2248">
        <f>IN_T4!EZ10</f>
        <v>0</v>
      </c>
      <c r="FA15" s="2248">
        <f>IN_T4!FA10</f>
        <v>0</v>
      </c>
      <c r="FB15" s="2248">
        <f>IN_T4!FB10</f>
        <v>0</v>
      </c>
      <c r="FC15" s="2248">
        <f>IN_T4!FC10</f>
        <v>0</v>
      </c>
      <c r="FD15" s="1028">
        <f t="shared" si="0"/>
        <v>1</v>
      </c>
    </row>
    <row r="16" spans="1:160" ht="12.75" customHeight="1" x14ac:dyDescent="0.25">
      <c r="A16" s="1001" t="str">
        <f>'t1'!A16</f>
        <v>Dirigenti medici con altri incar. Prof.li (rapp. Non escl.)</v>
      </c>
      <c r="B16" s="1027" t="str">
        <f>'t1'!B16</f>
        <v>SD0036</v>
      </c>
      <c r="C16" s="1036">
        <v>0</v>
      </c>
      <c r="D16" s="1036">
        <v>0</v>
      </c>
      <c r="E16" s="1036">
        <v>0</v>
      </c>
      <c r="F16" s="1036">
        <v>0</v>
      </c>
      <c r="G16" s="1036">
        <v>0</v>
      </c>
      <c r="H16" s="1036">
        <v>0</v>
      </c>
      <c r="I16" s="1036">
        <v>0</v>
      </c>
      <c r="J16" s="1036">
        <v>0</v>
      </c>
      <c r="K16" s="1036">
        <v>0</v>
      </c>
      <c r="L16" s="1036">
        <v>0</v>
      </c>
      <c r="M16" s="1036">
        <v>0</v>
      </c>
      <c r="N16" s="1036">
        <v>0</v>
      </c>
      <c r="O16" s="1036">
        <v>0</v>
      </c>
      <c r="P16" s="1036">
        <v>0</v>
      </c>
      <c r="Q16" s="1036">
        <v>0</v>
      </c>
      <c r="R16" s="1036">
        <v>0</v>
      </c>
      <c r="S16" s="1036">
        <v>0</v>
      </c>
      <c r="T16" s="1036">
        <v>0</v>
      </c>
      <c r="U16" s="1036">
        <v>0</v>
      </c>
      <c r="V16" s="1036">
        <v>0</v>
      </c>
      <c r="W16" s="1036">
        <v>0</v>
      </c>
      <c r="X16" s="1036">
        <v>0</v>
      </c>
      <c r="Y16" s="1036">
        <v>0</v>
      </c>
      <c r="Z16" s="1036">
        <v>0</v>
      </c>
      <c r="AA16" s="1036">
        <v>0</v>
      </c>
      <c r="AB16" s="1036">
        <v>0</v>
      </c>
      <c r="AC16" s="1036">
        <v>0</v>
      </c>
      <c r="AD16" s="1036">
        <v>0</v>
      </c>
      <c r="AE16" s="1036">
        <v>0</v>
      </c>
      <c r="AF16" s="1036">
        <v>0</v>
      </c>
      <c r="AG16" s="1036">
        <v>0</v>
      </c>
      <c r="AH16" s="1036">
        <v>0</v>
      </c>
      <c r="AI16" s="1036">
        <v>0</v>
      </c>
      <c r="AJ16" s="1036">
        <v>0</v>
      </c>
      <c r="AK16" s="1036">
        <v>0</v>
      </c>
      <c r="AL16" s="1036">
        <v>0</v>
      </c>
      <c r="AM16" s="1036">
        <v>0</v>
      </c>
      <c r="AN16" s="1036">
        <v>0</v>
      </c>
      <c r="AO16" s="1036">
        <v>0</v>
      </c>
      <c r="AP16" s="1036">
        <v>0</v>
      </c>
      <c r="AQ16" s="1036">
        <v>0</v>
      </c>
      <c r="AR16" s="1036">
        <v>0</v>
      </c>
      <c r="AS16" s="1036">
        <v>0</v>
      </c>
      <c r="AT16" s="1036">
        <v>0</v>
      </c>
      <c r="AU16" s="1036">
        <v>0</v>
      </c>
      <c r="AV16" s="1036">
        <v>0</v>
      </c>
      <c r="AW16" s="1036">
        <v>0</v>
      </c>
      <c r="AX16" s="1036">
        <v>0</v>
      </c>
      <c r="AY16" s="1036">
        <v>0</v>
      </c>
      <c r="AZ16" s="1036">
        <v>0</v>
      </c>
      <c r="BA16" s="1036">
        <v>0</v>
      </c>
      <c r="BB16" s="1036">
        <v>0</v>
      </c>
      <c r="BC16" s="1036">
        <v>0</v>
      </c>
      <c r="BD16" s="1036">
        <v>0</v>
      </c>
      <c r="BE16" s="1036">
        <v>0</v>
      </c>
      <c r="BF16" s="1036">
        <v>0</v>
      </c>
      <c r="BG16" s="1036">
        <v>0</v>
      </c>
      <c r="BH16" s="1036">
        <v>0</v>
      </c>
      <c r="BI16" s="1036">
        <v>0</v>
      </c>
      <c r="BJ16" s="1036">
        <v>0</v>
      </c>
      <c r="BK16" s="1036">
        <v>0</v>
      </c>
      <c r="BL16" s="1036">
        <v>0</v>
      </c>
      <c r="BM16" s="1036">
        <v>0</v>
      </c>
      <c r="BN16" s="1036">
        <v>0</v>
      </c>
      <c r="BO16" s="1036">
        <v>0</v>
      </c>
      <c r="BP16" s="1036">
        <v>0</v>
      </c>
      <c r="BQ16" s="1036">
        <v>0</v>
      </c>
      <c r="BR16" s="1036">
        <v>0</v>
      </c>
      <c r="BS16" s="1036">
        <v>0</v>
      </c>
      <c r="BT16" s="1036">
        <v>0</v>
      </c>
      <c r="BU16" s="1036">
        <v>0</v>
      </c>
      <c r="BV16" s="1036">
        <v>0</v>
      </c>
      <c r="BW16" s="1036">
        <v>0</v>
      </c>
      <c r="BX16" s="1036">
        <v>0</v>
      </c>
      <c r="BY16" s="1036">
        <v>0</v>
      </c>
      <c r="BZ16" s="1036">
        <v>0</v>
      </c>
      <c r="CA16" s="1036">
        <v>0</v>
      </c>
      <c r="CB16" s="1036">
        <v>0</v>
      </c>
      <c r="CC16" s="1036">
        <v>0</v>
      </c>
      <c r="CD16" s="1036">
        <v>0</v>
      </c>
      <c r="CE16" s="1036">
        <v>0</v>
      </c>
      <c r="CF16" s="1036">
        <v>0</v>
      </c>
      <c r="CG16" s="1036">
        <v>0</v>
      </c>
      <c r="CH16" s="1036">
        <v>0</v>
      </c>
      <c r="CI16" s="1036">
        <v>0</v>
      </c>
      <c r="CJ16" s="1036">
        <v>0</v>
      </c>
      <c r="CK16" s="1036">
        <v>0</v>
      </c>
      <c r="CL16" s="1036">
        <v>0</v>
      </c>
      <c r="CM16" s="1036">
        <v>0</v>
      </c>
      <c r="CN16" s="1036">
        <v>0</v>
      </c>
      <c r="CO16" s="1036">
        <v>0</v>
      </c>
      <c r="CP16" s="1036">
        <v>0</v>
      </c>
      <c r="CQ16" s="1036">
        <v>0</v>
      </c>
      <c r="CR16" s="1036">
        <v>0</v>
      </c>
      <c r="CS16" s="1036">
        <v>0</v>
      </c>
      <c r="CT16" s="1036">
        <v>0</v>
      </c>
      <c r="CU16" s="1036">
        <v>0</v>
      </c>
      <c r="CV16" s="1036">
        <v>0</v>
      </c>
      <c r="CW16" s="1036">
        <v>0</v>
      </c>
      <c r="CX16" s="1036">
        <v>0</v>
      </c>
      <c r="CY16" s="1036">
        <v>0</v>
      </c>
      <c r="CZ16" s="1036">
        <v>0</v>
      </c>
      <c r="DA16" s="1036">
        <v>0</v>
      </c>
      <c r="DB16" s="1036">
        <v>0</v>
      </c>
      <c r="DC16" s="1036">
        <v>0</v>
      </c>
      <c r="DD16" s="1036">
        <v>0</v>
      </c>
      <c r="DE16" s="1036">
        <v>0</v>
      </c>
      <c r="DF16" s="1036">
        <v>0</v>
      </c>
      <c r="DG16" s="1036">
        <v>0</v>
      </c>
      <c r="DH16" s="1036">
        <v>0</v>
      </c>
      <c r="DI16" s="1036">
        <v>0</v>
      </c>
      <c r="DJ16" s="1036">
        <v>0</v>
      </c>
      <c r="DK16" s="1036">
        <v>0</v>
      </c>
      <c r="DL16" s="1036">
        <v>0</v>
      </c>
      <c r="DM16" s="1036">
        <v>0</v>
      </c>
      <c r="DN16" s="1036">
        <v>0</v>
      </c>
      <c r="DO16" s="1036">
        <v>0</v>
      </c>
      <c r="DP16" s="1036">
        <v>0</v>
      </c>
      <c r="DQ16" s="1036">
        <v>0</v>
      </c>
      <c r="DR16" s="1036">
        <v>0</v>
      </c>
      <c r="DS16" s="1036">
        <v>0</v>
      </c>
      <c r="DT16" s="1036">
        <v>0</v>
      </c>
      <c r="DU16" s="1036">
        <v>0</v>
      </c>
      <c r="DV16" s="1036">
        <v>0</v>
      </c>
      <c r="DW16" s="1036">
        <v>0</v>
      </c>
      <c r="DX16" s="1036">
        <v>0</v>
      </c>
      <c r="DY16" s="1036">
        <v>0</v>
      </c>
      <c r="DZ16" s="1036">
        <v>0</v>
      </c>
      <c r="EA16" s="1036">
        <v>0</v>
      </c>
      <c r="EB16" s="1036">
        <v>0</v>
      </c>
      <c r="EC16" s="1036">
        <v>0</v>
      </c>
      <c r="ED16" s="1036">
        <v>0</v>
      </c>
      <c r="EE16" s="1036">
        <v>0</v>
      </c>
      <c r="EF16" s="1036">
        <v>0</v>
      </c>
      <c r="EG16" s="1036">
        <v>0</v>
      </c>
      <c r="EH16" s="1036">
        <v>0</v>
      </c>
      <c r="EI16" s="1036">
        <v>0</v>
      </c>
      <c r="EJ16" s="1036">
        <v>0</v>
      </c>
      <c r="EK16" s="1036">
        <v>0</v>
      </c>
      <c r="EL16" s="1036">
        <v>0</v>
      </c>
      <c r="EM16" s="1036">
        <v>0</v>
      </c>
      <c r="EN16" s="1036">
        <v>0</v>
      </c>
      <c r="EO16" s="1036">
        <v>0</v>
      </c>
      <c r="EP16" s="1036">
        <v>0</v>
      </c>
      <c r="EQ16" s="1036">
        <v>0</v>
      </c>
      <c r="ER16" s="1036">
        <v>0</v>
      </c>
      <c r="ES16" s="1036">
        <v>0</v>
      </c>
      <c r="ET16" s="1036">
        <v>0</v>
      </c>
      <c r="EU16" s="1036">
        <v>0</v>
      </c>
      <c r="EV16" s="1036">
        <v>0</v>
      </c>
      <c r="EW16" s="1036">
        <v>0</v>
      </c>
      <c r="EX16" s="1036">
        <v>0</v>
      </c>
      <c r="EY16" s="1036">
        <v>0</v>
      </c>
      <c r="EZ16" s="2248">
        <f>IN_T4!EZ11</f>
        <v>0</v>
      </c>
      <c r="FA16" s="2248">
        <f>IN_T4!FA11</f>
        <v>0</v>
      </c>
      <c r="FB16" s="2248">
        <f>IN_T4!FB11</f>
        <v>0</v>
      </c>
      <c r="FC16" s="2248">
        <f>IN_T4!FC11</f>
        <v>0</v>
      </c>
      <c r="FD16" s="1028">
        <f t="shared" si="0"/>
        <v>0</v>
      </c>
    </row>
    <row r="17" spans="1:160" ht="12.75" customHeight="1" x14ac:dyDescent="0.25">
      <c r="A17" s="1001" t="str">
        <f>'t1'!A17</f>
        <v>Dir. Medici a t.  Determinato(art. 15-septies d.lgs. 502/92)</v>
      </c>
      <c r="B17" s="1027" t="str">
        <f>'t1'!B17</f>
        <v>SD0597</v>
      </c>
      <c r="C17" s="1036">
        <v>0</v>
      </c>
      <c r="D17" s="1036">
        <v>0</v>
      </c>
      <c r="E17" s="1036">
        <v>0</v>
      </c>
      <c r="F17" s="1036">
        <v>0</v>
      </c>
      <c r="G17" s="1036">
        <v>0</v>
      </c>
      <c r="H17" s="1036">
        <v>0</v>
      </c>
      <c r="I17" s="1036">
        <v>0</v>
      </c>
      <c r="J17" s="1036">
        <v>0</v>
      </c>
      <c r="K17" s="1036">
        <v>0</v>
      </c>
      <c r="L17" s="1036">
        <v>0</v>
      </c>
      <c r="M17" s="1036">
        <v>0</v>
      </c>
      <c r="N17" s="1036">
        <v>0</v>
      </c>
      <c r="O17" s="1036">
        <v>0</v>
      </c>
      <c r="P17" s="1036">
        <v>0</v>
      </c>
      <c r="Q17" s="1036">
        <v>0</v>
      </c>
      <c r="R17" s="1036">
        <v>0</v>
      </c>
      <c r="S17" s="1036">
        <v>0</v>
      </c>
      <c r="T17" s="1036">
        <v>0</v>
      </c>
      <c r="U17" s="1036">
        <v>0</v>
      </c>
      <c r="V17" s="1036">
        <v>0</v>
      </c>
      <c r="W17" s="1036">
        <v>0</v>
      </c>
      <c r="X17" s="1036">
        <v>0</v>
      </c>
      <c r="Y17" s="1036">
        <v>0</v>
      </c>
      <c r="Z17" s="1036">
        <v>0</v>
      </c>
      <c r="AA17" s="1036">
        <v>0</v>
      </c>
      <c r="AB17" s="1036">
        <v>0</v>
      </c>
      <c r="AC17" s="1036">
        <v>0</v>
      </c>
      <c r="AD17" s="1036">
        <v>0</v>
      </c>
      <c r="AE17" s="1036">
        <v>0</v>
      </c>
      <c r="AF17" s="1036">
        <v>0</v>
      </c>
      <c r="AG17" s="1036">
        <v>0</v>
      </c>
      <c r="AH17" s="1036">
        <v>0</v>
      </c>
      <c r="AI17" s="1036">
        <v>0</v>
      </c>
      <c r="AJ17" s="1036">
        <v>0</v>
      </c>
      <c r="AK17" s="1036">
        <v>0</v>
      </c>
      <c r="AL17" s="1036">
        <v>0</v>
      </c>
      <c r="AM17" s="1036">
        <v>0</v>
      </c>
      <c r="AN17" s="1036">
        <v>0</v>
      </c>
      <c r="AO17" s="1036">
        <v>0</v>
      </c>
      <c r="AP17" s="1036">
        <v>0</v>
      </c>
      <c r="AQ17" s="1036">
        <v>0</v>
      </c>
      <c r="AR17" s="1036">
        <v>0</v>
      </c>
      <c r="AS17" s="1036">
        <v>0</v>
      </c>
      <c r="AT17" s="1036">
        <v>0</v>
      </c>
      <c r="AU17" s="1036">
        <v>0</v>
      </c>
      <c r="AV17" s="1036">
        <v>0</v>
      </c>
      <c r="AW17" s="1036">
        <v>0</v>
      </c>
      <c r="AX17" s="1036">
        <v>0</v>
      </c>
      <c r="AY17" s="1036">
        <v>0</v>
      </c>
      <c r="AZ17" s="1036">
        <v>0</v>
      </c>
      <c r="BA17" s="1036">
        <v>0</v>
      </c>
      <c r="BB17" s="1036">
        <v>0</v>
      </c>
      <c r="BC17" s="1036">
        <v>0</v>
      </c>
      <c r="BD17" s="1036">
        <v>0</v>
      </c>
      <c r="BE17" s="1036">
        <v>0</v>
      </c>
      <c r="BF17" s="1036">
        <v>0</v>
      </c>
      <c r="BG17" s="1036">
        <v>0</v>
      </c>
      <c r="BH17" s="1036">
        <v>0</v>
      </c>
      <c r="BI17" s="1036">
        <v>0</v>
      </c>
      <c r="BJ17" s="1036">
        <v>0</v>
      </c>
      <c r="BK17" s="1036">
        <v>0</v>
      </c>
      <c r="BL17" s="1036">
        <v>0</v>
      </c>
      <c r="BM17" s="1036">
        <v>0</v>
      </c>
      <c r="BN17" s="1036">
        <v>0</v>
      </c>
      <c r="BO17" s="1036">
        <v>0</v>
      </c>
      <c r="BP17" s="1036">
        <v>0</v>
      </c>
      <c r="BQ17" s="1036">
        <v>0</v>
      </c>
      <c r="BR17" s="1036">
        <v>0</v>
      </c>
      <c r="BS17" s="1036">
        <v>0</v>
      </c>
      <c r="BT17" s="1036">
        <v>0</v>
      </c>
      <c r="BU17" s="1036">
        <v>0</v>
      </c>
      <c r="BV17" s="1036">
        <v>0</v>
      </c>
      <c r="BW17" s="1036">
        <v>0</v>
      </c>
      <c r="BX17" s="1036">
        <v>0</v>
      </c>
      <c r="BY17" s="1036">
        <v>0</v>
      </c>
      <c r="BZ17" s="1036">
        <v>0</v>
      </c>
      <c r="CA17" s="1036">
        <v>0</v>
      </c>
      <c r="CB17" s="1036">
        <v>0</v>
      </c>
      <c r="CC17" s="1036">
        <v>0</v>
      </c>
      <c r="CD17" s="1036">
        <v>0</v>
      </c>
      <c r="CE17" s="1036">
        <v>0</v>
      </c>
      <c r="CF17" s="1036">
        <v>0</v>
      </c>
      <c r="CG17" s="1036">
        <v>0</v>
      </c>
      <c r="CH17" s="1036">
        <v>0</v>
      </c>
      <c r="CI17" s="1036">
        <v>0</v>
      </c>
      <c r="CJ17" s="1036">
        <v>0</v>
      </c>
      <c r="CK17" s="1036">
        <v>0</v>
      </c>
      <c r="CL17" s="1036">
        <v>0</v>
      </c>
      <c r="CM17" s="1036">
        <v>0</v>
      </c>
      <c r="CN17" s="1036">
        <v>0</v>
      </c>
      <c r="CO17" s="1036">
        <v>0</v>
      </c>
      <c r="CP17" s="1036">
        <v>0</v>
      </c>
      <c r="CQ17" s="1036">
        <v>0</v>
      </c>
      <c r="CR17" s="1036">
        <v>0</v>
      </c>
      <c r="CS17" s="1036">
        <v>0</v>
      </c>
      <c r="CT17" s="1036">
        <v>0</v>
      </c>
      <c r="CU17" s="1036">
        <v>0</v>
      </c>
      <c r="CV17" s="1036">
        <v>0</v>
      </c>
      <c r="CW17" s="1036">
        <v>0</v>
      </c>
      <c r="CX17" s="1036">
        <v>0</v>
      </c>
      <c r="CY17" s="1036">
        <v>0</v>
      </c>
      <c r="CZ17" s="1036">
        <v>0</v>
      </c>
      <c r="DA17" s="1036">
        <v>0</v>
      </c>
      <c r="DB17" s="1036">
        <v>0</v>
      </c>
      <c r="DC17" s="1036">
        <v>0</v>
      </c>
      <c r="DD17" s="1036">
        <v>0</v>
      </c>
      <c r="DE17" s="1036">
        <v>0</v>
      </c>
      <c r="DF17" s="1036">
        <v>0</v>
      </c>
      <c r="DG17" s="1036">
        <v>0</v>
      </c>
      <c r="DH17" s="1036">
        <v>0</v>
      </c>
      <c r="DI17" s="1036">
        <v>0</v>
      </c>
      <c r="DJ17" s="1036">
        <v>0</v>
      </c>
      <c r="DK17" s="1036">
        <v>0</v>
      </c>
      <c r="DL17" s="1036">
        <v>0</v>
      </c>
      <c r="DM17" s="1036">
        <v>0</v>
      </c>
      <c r="DN17" s="1036">
        <v>0</v>
      </c>
      <c r="DO17" s="1036">
        <v>0</v>
      </c>
      <c r="DP17" s="1036">
        <v>0</v>
      </c>
      <c r="DQ17" s="1036">
        <v>0</v>
      </c>
      <c r="DR17" s="1036">
        <v>0</v>
      </c>
      <c r="DS17" s="1036">
        <v>0</v>
      </c>
      <c r="DT17" s="1036">
        <v>0</v>
      </c>
      <c r="DU17" s="1036">
        <v>0</v>
      </c>
      <c r="DV17" s="1036">
        <v>0</v>
      </c>
      <c r="DW17" s="1036">
        <v>0</v>
      </c>
      <c r="DX17" s="1036">
        <v>0</v>
      </c>
      <c r="DY17" s="1036">
        <v>0</v>
      </c>
      <c r="DZ17" s="1036">
        <v>0</v>
      </c>
      <c r="EA17" s="1036">
        <v>0</v>
      </c>
      <c r="EB17" s="1036">
        <v>0</v>
      </c>
      <c r="EC17" s="1036">
        <v>0</v>
      </c>
      <c r="ED17" s="1036">
        <v>0</v>
      </c>
      <c r="EE17" s="1036">
        <v>0</v>
      </c>
      <c r="EF17" s="1036">
        <v>0</v>
      </c>
      <c r="EG17" s="1036">
        <v>0</v>
      </c>
      <c r="EH17" s="1036">
        <v>0</v>
      </c>
      <c r="EI17" s="1036">
        <v>0</v>
      </c>
      <c r="EJ17" s="1036">
        <v>0</v>
      </c>
      <c r="EK17" s="1036">
        <v>0</v>
      </c>
      <c r="EL17" s="1036">
        <v>0</v>
      </c>
      <c r="EM17" s="1036">
        <v>0</v>
      </c>
      <c r="EN17" s="1036">
        <v>0</v>
      </c>
      <c r="EO17" s="1036">
        <v>0</v>
      </c>
      <c r="EP17" s="1036">
        <v>0</v>
      </c>
      <c r="EQ17" s="1036">
        <v>0</v>
      </c>
      <c r="ER17" s="1036">
        <v>0</v>
      </c>
      <c r="ES17" s="1036">
        <v>0</v>
      </c>
      <c r="ET17" s="1036">
        <v>0</v>
      </c>
      <c r="EU17" s="1036">
        <v>0</v>
      </c>
      <c r="EV17" s="1036">
        <v>0</v>
      </c>
      <c r="EW17" s="1036">
        <v>0</v>
      </c>
      <c r="EX17" s="1036">
        <v>0</v>
      </c>
      <c r="EY17" s="1036">
        <v>0</v>
      </c>
      <c r="EZ17" s="2248">
        <f>IN_T4!EZ12</f>
        <v>0</v>
      </c>
      <c r="FA17" s="2248">
        <f>IN_T4!FA12</f>
        <v>0</v>
      </c>
      <c r="FB17" s="2248">
        <f>IN_T4!FB12</f>
        <v>0</v>
      </c>
      <c r="FC17" s="2248">
        <f>IN_T4!FC12</f>
        <v>0</v>
      </c>
      <c r="FD17" s="1028">
        <f t="shared" si="0"/>
        <v>0</v>
      </c>
    </row>
    <row r="18" spans="1:160" ht="12.75" customHeight="1" x14ac:dyDescent="0.25">
      <c r="A18" s="1001" t="str">
        <f>'t1'!A18</f>
        <v>Veterinari con inc. di struttura complessa (rapp.esclusivo)</v>
      </c>
      <c r="B18" s="1027" t="str">
        <f>'t1'!B18</f>
        <v>SD0E74</v>
      </c>
      <c r="C18" s="1036">
        <v>0</v>
      </c>
      <c r="D18" s="1036">
        <v>0</v>
      </c>
      <c r="E18" s="1036">
        <v>0</v>
      </c>
      <c r="F18" s="1036">
        <v>0</v>
      </c>
      <c r="G18" s="1036">
        <v>0</v>
      </c>
      <c r="H18" s="1036">
        <v>0</v>
      </c>
      <c r="I18" s="1036">
        <v>0</v>
      </c>
      <c r="J18" s="1036">
        <v>0</v>
      </c>
      <c r="K18" s="1036">
        <v>0</v>
      </c>
      <c r="L18" s="1036">
        <v>0</v>
      </c>
      <c r="M18" s="1036">
        <v>0</v>
      </c>
      <c r="N18" s="1036">
        <v>0</v>
      </c>
      <c r="O18" s="1036">
        <v>0</v>
      </c>
      <c r="P18" s="1036">
        <v>0</v>
      </c>
      <c r="Q18" s="1036">
        <v>0</v>
      </c>
      <c r="R18" s="1036">
        <v>0</v>
      </c>
      <c r="S18" s="1036">
        <v>0</v>
      </c>
      <c r="T18" s="1036">
        <v>0</v>
      </c>
      <c r="U18" s="1036">
        <v>0</v>
      </c>
      <c r="V18" s="1036">
        <v>0</v>
      </c>
      <c r="W18" s="1036">
        <v>0</v>
      </c>
      <c r="X18" s="1036">
        <v>0</v>
      </c>
      <c r="Y18" s="1036">
        <v>0</v>
      </c>
      <c r="Z18" s="1036">
        <v>0</v>
      </c>
      <c r="AA18" s="1036">
        <v>0</v>
      </c>
      <c r="AB18" s="1036">
        <v>0</v>
      </c>
      <c r="AC18" s="1036">
        <v>0</v>
      </c>
      <c r="AD18" s="1036">
        <v>0</v>
      </c>
      <c r="AE18" s="1036">
        <v>0</v>
      </c>
      <c r="AF18" s="1036">
        <v>0</v>
      </c>
      <c r="AG18" s="1036">
        <v>0</v>
      </c>
      <c r="AH18" s="1036">
        <v>0</v>
      </c>
      <c r="AI18" s="1036">
        <v>0</v>
      </c>
      <c r="AJ18" s="1036">
        <v>0</v>
      </c>
      <c r="AK18" s="1036">
        <v>0</v>
      </c>
      <c r="AL18" s="1036">
        <v>0</v>
      </c>
      <c r="AM18" s="1036">
        <v>0</v>
      </c>
      <c r="AN18" s="1036">
        <v>0</v>
      </c>
      <c r="AO18" s="1036">
        <v>0</v>
      </c>
      <c r="AP18" s="1036">
        <v>0</v>
      </c>
      <c r="AQ18" s="1036">
        <v>0</v>
      </c>
      <c r="AR18" s="1036">
        <v>0</v>
      </c>
      <c r="AS18" s="1036">
        <v>0</v>
      </c>
      <c r="AT18" s="1036">
        <v>0</v>
      </c>
      <c r="AU18" s="1036">
        <v>0</v>
      </c>
      <c r="AV18" s="1036">
        <v>0</v>
      </c>
      <c r="AW18" s="1036">
        <v>0</v>
      </c>
      <c r="AX18" s="1036">
        <v>0</v>
      </c>
      <c r="AY18" s="1036">
        <v>0</v>
      </c>
      <c r="AZ18" s="1036">
        <v>0</v>
      </c>
      <c r="BA18" s="1036">
        <v>0</v>
      </c>
      <c r="BB18" s="1036">
        <v>0</v>
      </c>
      <c r="BC18" s="1036">
        <v>0</v>
      </c>
      <c r="BD18" s="1036">
        <v>0</v>
      </c>
      <c r="BE18" s="1036">
        <v>0</v>
      </c>
      <c r="BF18" s="1036">
        <v>0</v>
      </c>
      <c r="BG18" s="1036">
        <v>0</v>
      </c>
      <c r="BH18" s="1036">
        <v>0</v>
      </c>
      <c r="BI18" s="1036">
        <v>0</v>
      </c>
      <c r="BJ18" s="1036">
        <v>0</v>
      </c>
      <c r="BK18" s="1036">
        <v>0</v>
      </c>
      <c r="BL18" s="1036">
        <v>0</v>
      </c>
      <c r="BM18" s="1036">
        <v>0</v>
      </c>
      <c r="BN18" s="1036">
        <v>0</v>
      </c>
      <c r="BO18" s="1036">
        <v>0</v>
      </c>
      <c r="BP18" s="1036">
        <v>0</v>
      </c>
      <c r="BQ18" s="1036">
        <v>0</v>
      </c>
      <c r="BR18" s="1036">
        <v>0</v>
      </c>
      <c r="BS18" s="1036">
        <v>0</v>
      </c>
      <c r="BT18" s="1036">
        <v>0</v>
      </c>
      <c r="BU18" s="1036">
        <v>0</v>
      </c>
      <c r="BV18" s="1036">
        <v>0</v>
      </c>
      <c r="BW18" s="1036">
        <v>0</v>
      </c>
      <c r="BX18" s="1036">
        <v>0</v>
      </c>
      <c r="BY18" s="1036">
        <v>0</v>
      </c>
      <c r="BZ18" s="1036">
        <v>0</v>
      </c>
      <c r="CA18" s="1036">
        <v>0</v>
      </c>
      <c r="CB18" s="1036">
        <v>0</v>
      </c>
      <c r="CC18" s="1036">
        <v>0</v>
      </c>
      <c r="CD18" s="1036">
        <v>0</v>
      </c>
      <c r="CE18" s="1036">
        <v>0</v>
      </c>
      <c r="CF18" s="1036">
        <v>0</v>
      </c>
      <c r="CG18" s="1036">
        <v>0</v>
      </c>
      <c r="CH18" s="1036">
        <v>0</v>
      </c>
      <c r="CI18" s="1036">
        <v>0</v>
      </c>
      <c r="CJ18" s="1036">
        <v>0</v>
      </c>
      <c r="CK18" s="1036">
        <v>0</v>
      </c>
      <c r="CL18" s="1036">
        <v>0</v>
      </c>
      <c r="CM18" s="1036">
        <v>0</v>
      </c>
      <c r="CN18" s="1036">
        <v>0</v>
      </c>
      <c r="CO18" s="1036">
        <v>0</v>
      </c>
      <c r="CP18" s="1036">
        <v>0</v>
      </c>
      <c r="CQ18" s="1036">
        <v>0</v>
      </c>
      <c r="CR18" s="1036">
        <v>0</v>
      </c>
      <c r="CS18" s="1036">
        <v>0</v>
      </c>
      <c r="CT18" s="1036">
        <v>0</v>
      </c>
      <c r="CU18" s="1036">
        <v>0</v>
      </c>
      <c r="CV18" s="1036">
        <v>0</v>
      </c>
      <c r="CW18" s="1036">
        <v>0</v>
      </c>
      <c r="CX18" s="1036">
        <v>0</v>
      </c>
      <c r="CY18" s="1036">
        <v>0</v>
      </c>
      <c r="CZ18" s="1036">
        <v>0</v>
      </c>
      <c r="DA18" s="1036">
        <v>0</v>
      </c>
      <c r="DB18" s="1036">
        <v>0</v>
      </c>
      <c r="DC18" s="1036">
        <v>0</v>
      </c>
      <c r="DD18" s="1036">
        <v>0</v>
      </c>
      <c r="DE18" s="1036">
        <v>0</v>
      </c>
      <c r="DF18" s="1036">
        <v>0</v>
      </c>
      <c r="DG18" s="1036">
        <v>0</v>
      </c>
      <c r="DH18" s="1036">
        <v>0</v>
      </c>
      <c r="DI18" s="1036">
        <v>0</v>
      </c>
      <c r="DJ18" s="1036">
        <v>0</v>
      </c>
      <c r="DK18" s="1036">
        <v>0</v>
      </c>
      <c r="DL18" s="1036">
        <v>0</v>
      </c>
      <c r="DM18" s="1036">
        <v>0</v>
      </c>
      <c r="DN18" s="1036">
        <v>0</v>
      </c>
      <c r="DO18" s="1036">
        <v>0</v>
      </c>
      <c r="DP18" s="1036">
        <v>0</v>
      </c>
      <c r="DQ18" s="1036">
        <v>0</v>
      </c>
      <c r="DR18" s="1036">
        <v>0</v>
      </c>
      <c r="DS18" s="1036">
        <v>0</v>
      </c>
      <c r="DT18" s="1036">
        <v>0</v>
      </c>
      <c r="DU18" s="1036">
        <v>0</v>
      </c>
      <c r="DV18" s="1036">
        <v>0</v>
      </c>
      <c r="DW18" s="1036">
        <v>0</v>
      </c>
      <c r="DX18" s="1036">
        <v>0</v>
      </c>
      <c r="DY18" s="1036">
        <v>0</v>
      </c>
      <c r="DZ18" s="1036">
        <v>0</v>
      </c>
      <c r="EA18" s="1036">
        <v>0</v>
      </c>
      <c r="EB18" s="1036">
        <v>0</v>
      </c>
      <c r="EC18" s="1036">
        <v>0</v>
      </c>
      <c r="ED18" s="1036">
        <v>0</v>
      </c>
      <c r="EE18" s="1036">
        <v>0</v>
      </c>
      <c r="EF18" s="1036">
        <v>0</v>
      </c>
      <c r="EG18" s="1036">
        <v>0</v>
      </c>
      <c r="EH18" s="1036">
        <v>0</v>
      </c>
      <c r="EI18" s="1036">
        <v>0</v>
      </c>
      <c r="EJ18" s="1036">
        <v>0</v>
      </c>
      <c r="EK18" s="1036">
        <v>0</v>
      </c>
      <c r="EL18" s="1036">
        <v>0</v>
      </c>
      <c r="EM18" s="1036">
        <v>0</v>
      </c>
      <c r="EN18" s="1036">
        <v>0</v>
      </c>
      <c r="EO18" s="1036">
        <v>0</v>
      </c>
      <c r="EP18" s="1036">
        <v>0</v>
      </c>
      <c r="EQ18" s="1036">
        <v>0</v>
      </c>
      <c r="ER18" s="1036">
        <v>0</v>
      </c>
      <c r="ES18" s="1036">
        <v>0</v>
      </c>
      <c r="ET18" s="1036">
        <v>0</v>
      </c>
      <c r="EU18" s="1036">
        <v>0</v>
      </c>
      <c r="EV18" s="1036">
        <v>0</v>
      </c>
      <c r="EW18" s="1036">
        <v>0</v>
      </c>
      <c r="EX18" s="1036">
        <v>0</v>
      </c>
      <c r="EY18" s="1036">
        <v>0</v>
      </c>
      <c r="EZ18" s="2248">
        <f>IN_T4!EZ13</f>
        <v>0</v>
      </c>
      <c r="FA18" s="2248">
        <f>IN_T4!FA13</f>
        <v>0</v>
      </c>
      <c r="FB18" s="2248">
        <f>IN_T4!FB13</f>
        <v>0</v>
      </c>
      <c r="FC18" s="2248">
        <f>IN_T4!FC13</f>
        <v>0</v>
      </c>
      <c r="FD18" s="1028">
        <f t="shared" si="0"/>
        <v>0</v>
      </c>
    </row>
    <row r="19" spans="1:160" ht="12.75" customHeight="1" x14ac:dyDescent="0.25">
      <c r="A19" s="1001" t="str">
        <f>'t1'!A19</f>
        <v>Veterinari con inc. di struttura complessa (rapp. Non escl.)</v>
      </c>
      <c r="B19" s="1027" t="str">
        <f>'t1'!B19</f>
        <v>SD0N74</v>
      </c>
      <c r="C19" s="1036">
        <v>0</v>
      </c>
      <c r="D19" s="1036">
        <v>0</v>
      </c>
      <c r="E19" s="1036">
        <v>0</v>
      </c>
      <c r="F19" s="1036">
        <v>0</v>
      </c>
      <c r="G19" s="1036">
        <v>0</v>
      </c>
      <c r="H19" s="1036">
        <v>0</v>
      </c>
      <c r="I19" s="1036">
        <v>0</v>
      </c>
      <c r="J19" s="1036">
        <v>0</v>
      </c>
      <c r="K19" s="1036">
        <v>0</v>
      </c>
      <c r="L19" s="1036">
        <v>0</v>
      </c>
      <c r="M19" s="1036">
        <v>0</v>
      </c>
      <c r="N19" s="1036">
        <v>0</v>
      </c>
      <c r="O19" s="1036">
        <v>0</v>
      </c>
      <c r="P19" s="1036">
        <v>0</v>
      </c>
      <c r="Q19" s="1036">
        <v>0</v>
      </c>
      <c r="R19" s="1036">
        <v>0</v>
      </c>
      <c r="S19" s="1036">
        <v>0</v>
      </c>
      <c r="T19" s="1036">
        <v>0</v>
      </c>
      <c r="U19" s="1036">
        <v>0</v>
      </c>
      <c r="V19" s="1036">
        <v>0</v>
      </c>
      <c r="W19" s="1036">
        <v>0</v>
      </c>
      <c r="X19" s="1036">
        <v>0</v>
      </c>
      <c r="Y19" s="1036">
        <v>0</v>
      </c>
      <c r="Z19" s="1036">
        <v>0</v>
      </c>
      <c r="AA19" s="1036">
        <v>0</v>
      </c>
      <c r="AB19" s="1036">
        <v>0</v>
      </c>
      <c r="AC19" s="1036">
        <v>0</v>
      </c>
      <c r="AD19" s="1036">
        <v>0</v>
      </c>
      <c r="AE19" s="1036">
        <v>0</v>
      </c>
      <c r="AF19" s="1036">
        <v>0</v>
      </c>
      <c r="AG19" s="1036">
        <v>0</v>
      </c>
      <c r="AH19" s="1036">
        <v>0</v>
      </c>
      <c r="AI19" s="1036">
        <v>0</v>
      </c>
      <c r="AJ19" s="1036">
        <v>0</v>
      </c>
      <c r="AK19" s="1036">
        <v>0</v>
      </c>
      <c r="AL19" s="1036">
        <v>0</v>
      </c>
      <c r="AM19" s="1036">
        <v>0</v>
      </c>
      <c r="AN19" s="1036">
        <v>0</v>
      </c>
      <c r="AO19" s="1036">
        <v>0</v>
      </c>
      <c r="AP19" s="1036">
        <v>0</v>
      </c>
      <c r="AQ19" s="1036">
        <v>0</v>
      </c>
      <c r="AR19" s="1036">
        <v>0</v>
      </c>
      <c r="AS19" s="1036">
        <v>0</v>
      </c>
      <c r="AT19" s="1036">
        <v>0</v>
      </c>
      <c r="AU19" s="1036">
        <v>0</v>
      </c>
      <c r="AV19" s="1036">
        <v>0</v>
      </c>
      <c r="AW19" s="1036">
        <v>0</v>
      </c>
      <c r="AX19" s="1036">
        <v>0</v>
      </c>
      <c r="AY19" s="1036">
        <v>0</v>
      </c>
      <c r="AZ19" s="1036">
        <v>0</v>
      </c>
      <c r="BA19" s="1036">
        <v>0</v>
      </c>
      <c r="BB19" s="1036">
        <v>0</v>
      </c>
      <c r="BC19" s="1036">
        <v>0</v>
      </c>
      <c r="BD19" s="1036">
        <v>0</v>
      </c>
      <c r="BE19" s="1036">
        <v>0</v>
      </c>
      <c r="BF19" s="1036">
        <v>0</v>
      </c>
      <c r="BG19" s="1036">
        <v>0</v>
      </c>
      <c r="BH19" s="1036">
        <v>0</v>
      </c>
      <c r="BI19" s="1036">
        <v>0</v>
      </c>
      <c r="BJ19" s="1036">
        <v>0</v>
      </c>
      <c r="BK19" s="1036">
        <v>0</v>
      </c>
      <c r="BL19" s="1036">
        <v>0</v>
      </c>
      <c r="BM19" s="1036">
        <v>0</v>
      </c>
      <c r="BN19" s="1036">
        <v>0</v>
      </c>
      <c r="BO19" s="1036">
        <v>0</v>
      </c>
      <c r="BP19" s="1036">
        <v>0</v>
      </c>
      <c r="BQ19" s="1036">
        <v>0</v>
      </c>
      <c r="BR19" s="1036">
        <v>0</v>
      </c>
      <c r="BS19" s="1036">
        <v>0</v>
      </c>
      <c r="BT19" s="1036">
        <v>0</v>
      </c>
      <c r="BU19" s="1036">
        <v>0</v>
      </c>
      <c r="BV19" s="1036">
        <v>0</v>
      </c>
      <c r="BW19" s="1036">
        <v>0</v>
      </c>
      <c r="BX19" s="1036">
        <v>0</v>
      </c>
      <c r="BY19" s="1036">
        <v>0</v>
      </c>
      <c r="BZ19" s="1036">
        <v>0</v>
      </c>
      <c r="CA19" s="1036">
        <v>0</v>
      </c>
      <c r="CB19" s="1036">
        <v>0</v>
      </c>
      <c r="CC19" s="1036">
        <v>0</v>
      </c>
      <c r="CD19" s="1036">
        <v>0</v>
      </c>
      <c r="CE19" s="1036">
        <v>0</v>
      </c>
      <c r="CF19" s="1036">
        <v>0</v>
      </c>
      <c r="CG19" s="1036">
        <v>0</v>
      </c>
      <c r="CH19" s="1036">
        <v>0</v>
      </c>
      <c r="CI19" s="1036">
        <v>0</v>
      </c>
      <c r="CJ19" s="1036">
        <v>0</v>
      </c>
      <c r="CK19" s="1036">
        <v>0</v>
      </c>
      <c r="CL19" s="1036">
        <v>0</v>
      </c>
      <c r="CM19" s="1036">
        <v>0</v>
      </c>
      <c r="CN19" s="1036">
        <v>0</v>
      </c>
      <c r="CO19" s="1036">
        <v>0</v>
      </c>
      <c r="CP19" s="1036">
        <v>0</v>
      </c>
      <c r="CQ19" s="1036">
        <v>0</v>
      </c>
      <c r="CR19" s="1036">
        <v>0</v>
      </c>
      <c r="CS19" s="1036">
        <v>0</v>
      </c>
      <c r="CT19" s="1036">
        <v>0</v>
      </c>
      <c r="CU19" s="1036">
        <v>0</v>
      </c>
      <c r="CV19" s="1036">
        <v>0</v>
      </c>
      <c r="CW19" s="1036">
        <v>0</v>
      </c>
      <c r="CX19" s="1036">
        <v>0</v>
      </c>
      <c r="CY19" s="1036">
        <v>0</v>
      </c>
      <c r="CZ19" s="1036">
        <v>0</v>
      </c>
      <c r="DA19" s="1036">
        <v>0</v>
      </c>
      <c r="DB19" s="1036">
        <v>0</v>
      </c>
      <c r="DC19" s="1036">
        <v>0</v>
      </c>
      <c r="DD19" s="1036">
        <v>0</v>
      </c>
      <c r="DE19" s="1036">
        <v>0</v>
      </c>
      <c r="DF19" s="1036">
        <v>0</v>
      </c>
      <c r="DG19" s="1036">
        <v>0</v>
      </c>
      <c r="DH19" s="1036">
        <v>0</v>
      </c>
      <c r="DI19" s="1036">
        <v>0</v>
      </c>
      <c r="DJ19" s="1036">
        <v>0</v>
      </c>
      <c r="DK19" s="1036">
        <v>0</v>
      </c>
      <c r="DL19" s="1036">
        <v>0</v>
      </c>
      <c r="DM19" s="1036">
        <v>0</v>
      </c>
      <c r="DN19" s="1036">
        <v>0</v>
      </c>
      <c r="DO19" s="1036">
        <v>0</v>
      </c>
      <c r="DP19" s="1036">
        <v>0</v>
      </c>
      <c r="DQ19" s="1036">
        <v>0</v>
      </c>
      <c r="DR19" s="1036">
        <v>0</v>
      </c>
      <c r="DS19" s="1036">
        <v>0</v>
      </c>
      <c r="DT19" s="1036">
        <v>0</v>
      </c>
      <c r="DU19" s="1036">
        <v>0</v>
      </c>
      <c r="DV19" s="1036">
        <v>0</v>
      </c>
      <c r="DW19" s="1036">
        <v>0</v>
      </c>
      <c r="DX19" s="1036">
        <v>0</v>
      </c>
      <c r="DY19" s="1036">
        <v>0</v>
      </c>
      <c r="DZ19" s="1036">
        <v>0</v>
      </c>
      <c r="EA19" s="1036">
        <v>0</v>
      </c>
      <c r="EB19" s="1036">
        <v>0</v>
      </c>
      <c r="EC19" s="1036">
        <v>0</v>
      </c>
      <c r="ED19" s="1036">
        <v>0</v>
      </c>
      <c r="EE19" s="1036">
        <v>0</v>
      </c>
      <c r="EF19" s="1036">
        <v>0</v>
      </c>
      <c r="EG19" s="1036">
        <v>0</v>
      </c>
      <c r="EH19" s="1036">
        <v>0</v>
      </c>
      <c r="EI19" s="1036">
        <v>0</v>
      </c>
      <c r="EJ19" s="1036">
        <v>0</v>
      </c>
      <c r="EK19" s="1036">
        <v>0</v>
      </c>
      <c r="EL19" s="1036">
        <v>0</v>
      </c>
      <c r="EM19" s="1036">
        <v>0</v>
      </c>
      <c r="EN19" s="1036">
        <v>0</v>
      </c>
      <c r="EO19" s="1036">
        <v>0</v>
      </c>
      <c r="EP19" s="1036">
        <v>0</v>
      </c>
      <c r="EQ19" s="1036">
        <v>0</v>
      </c>
      <c r="ER19" s="1036">
        <v>0</v>
      </c>
      <c r="ES19" s="1036">
        <v>0</v>
      </c>
      <c r="ET19" s="1036">
        <v>0</v>
      </c>
      <c r="EU19" s="1036">
        <v>0</v>
      </c>
      <c r="EV19" s="1036">
        <v>0</v>
      </c>
      <c r="EW19" s="1036">
        <v>0</v>
      </c>
      <c r="EX19" s="1036">
        <v>0</v>
      </c>
      <c r="EY19" s="1036">
        <v>0</v>
      </c>
      <c r="EZ19" s="2248">
        <f>IN_T4!EZ14</f>
        <v>0</v>
      </c>
      <c r="FA19" s="2248">
        <f>IN_T4!FA14</f>
        <v>0</v>
      </c>
      <c r="FB19" s="2248">
        <f>IN_T4!FB14</f>
        <v>0</v>
      </c>
      <c r="FC19" s="2248">
        <f>IN_T4!FC14</f>
        <v>0</v>
      </c>
      <c r="FD19" s="1028">
        <f t="shared" si="0"/>
        <v>0</v>
      </c>
    </row>
    <row r="20" spans="1:160" ht="12.75" customHeight="1" x14ac:dyDescent="0.25">
      <c r="A20" s="1001" t="str">
        <f>'t1'!A20</f>
        <v>Veterinari con inc. di struttura semplice (rapp. Esclusivo)</v>
      </c>
      <c r="B20" s="1027" t="str">
        <f>'t1'!B20</f>
        <v>SD0E73</v>
      </c>
      <c r="C20" s="1036">
        <v>0</v>
      </c>
      <c r="D20" s="1036">
        <v>0</v>
      </c>
      <c r="E20" s="1036">
        <v>0</v>
      </c>
      <c r="F20" s="1036">
        <v>0</v>
      </c>
      <c r="G20" s="1036">
        <v>0</v>
      </c>
      <c r="H20" s="1036">
        <v>0</v>
      </c>
      <c r="I20" s="1036">
        <v>0</v>
      </c>
      <c r="J20" s="1036">
        <v>0</v>
      </c>
      <c r="K20" s="1036">
        <v>0</v>
      </c>
      <c r="L20" s="1036">
        <v>0</v>
      </c>
      <c r="M20" s="1036">
        <v>0</v>
      </c>
      <c r="N20" s="1036">
        <v>0</v>
      </c>
      <c r="O20" s="1036">
        <v>0</v>
      </c>
      <c r="P20" s="1036">
        <v>0</v>
      </c>
      <c r="Q20" s="1036">
        <v>0</v>
      </c>
      <c r="R20" s="1036">
        <v>0</v>
      </c>
      <c r="S20" s="1036">
        <v>0</v>
      </c>
      <c r="T20" s="1036">
        <v>0</v>
      </c>
      <c r="U20" s="1036">
        <v>0</v>
      </c>
      <c r="V20" s="1036">
        <v>0</v>
      </c>
      <c r="W20" s="1036">
        <v>0</v>
      </c>
      <c r="X20" s="1036">
        <v>0</v>
      </c>
      <c r="Y20" s="1036">
        <v>0</v>
      </c>
      <c r="Z20" s="1036">
        <v>0</v>
      </c>
      <c r="AA20" s="1036">
        <v>0</v>
      </c>
      <c r="AB20" s="1036">
        <v>0</v>
      </c>
      <c r="AC20" s="1036">
        <v>0</v>
      </c>
      <c r="AD20" s="1036">
        <v>0</v>
      </c>
      <c r="AE20" s="1036">
        <v>0</v>
      </c>
      <c r="AF20" s="1036">
        <v>0</v>
      </c>
      <c r="AG20" s="1036">
        <v>0</v>
      </c>
      <c r="AH20" s="1036">
        <v>0</v>
      </c>
      <c r="AI20" s="1036">
        <v>0</v>
      </c>
      <c r="AJ20" s="1036">
        <v>0</v>
      </c>
      <c r="AK20" s="1036">
        <v>0</v>
      </c>
      <c r="AL20" s="1036">
        <v>0</v>
      </c>
      <c r="AM20" s="1036">
        <v>0</v>
      </c>
      <c r="AN20" s="1036">
        <v>0</v>
      </c>
      <c r="AO20" s="1036">
        <v>0</v>
      </c>
      <c r="AP20" s="1036">
        <v>0</v>
      </c>
      <c r="AQ20" s="1036">
        <v>0</v>
      </c>
      <c r="AR20" s="1036">
        <v>0</v>
      </c>
      <c r="AS20" s="1036">
        <v>0</v>
      </c>
      <c r="AT20" s="1036">
        <v>0</v>
      </c>
      <c r="AU20" s="1036">
        <v>0</v>
      </c>
      <c r="AV20" s="1036">
        <v>0</v>
      </c>
      <c r="AW20" s="1036">
        <v>0</v>
      </c>
      <c r="AX20" s="1036">
        <v>0</v>
      </c>
      <c r="AY20" s="1036">
        <v>0</v>
      </c>
      <c r="AZ20" s="1036">
        <v>0</v>
      </c>
      <c r="BA20" s="1036">
        <v>0</v>
      </c>
      <c r="BB20" s="1036">
        <v>0</v>
      </c>
      <c r="BC20" s="1036">
        <v>0</v>
      </c>
      <c r="BD20" s="1036">
        <v>0</v>
      </c>
      <c r="BE20" s="1036">
        <v>0</v>
      </c>
      <c r="BF20" s="1036">
        <v>0</v>
      </c>
      <c r="BG20" s="1036">
        <v>0</v>
      </c>
      <c r="BH20" s="1036">
        <v>0</v>
      </c>
      <c r="BI20" s="1036">
        <v>0</v>
      </c>
      <c r="BJ20" s="1036">
        <v>0</v>
      </c>
      <c r="BK20" s="1036">
        <v>0</v>
      </c>
      <c r="BL20" s="1036">
        <v>0</v>
      </c>
      <c r="BM20" s="1036">
        <v>0</v>
      </c>
      <c r="BN20" s="1036">
        <v>0</v>
      </c>
      <c r="BO20" s="1036">
        <v>0</v>
      </c>
      <c r="BP20" s="1036">
        <v>0</v>
      </c>
      <c r="BQ20" s="1036">
        <v>0</v>
      </c>
      <c r="BR20" s="1036">
        <v>0</v>
      </c>
      <c r="BS20" s="1036">
        <v>0</v>
      </c>
      <c r="BT20" s="1036">
        <v>0</v>
      </c>
      <c r="BU20" s="1036">
        <v>0</v>
      </c>
      <c r="BV20" s="1036">
        <v>0</v>
      </c>
      <c r="BW20" s="1036">
        <v>0</v>
      </c>
      <c r="BX20" s="1036">
        <v>0</v>
      </c>
      <c r="BY20" s="1036">
        <v>0</v>
      </c>
      <c r="BZ20" s="1036">
        <v>0</v>
      </c>
      <c r="CA20" s="1036">
        <v>0</v>
      </c>
      <c r="CB20" s="1036">
        <v>0</v>
      </c>
      <c r="CC20" s="1036">
        <v>0</v>
      </c>
      <c r="CD20" s="1036">
        <v>0</v>
      </c>
      <c r="CE20" s="1036">
        <v>0</v>
      </c>
      <c r="CF20" s="1036">
        <v>0</v>
      </c>
      <c r="CG20" s="1036">
        <v>0</v>
      </c>
      <c r="CH20" s="1036">
        <v>0</v>
      </c>
      <c r="CI20" s="1036">
        <v>0</v>
      </c>
      <c r="CJ20" s="1036">
        <v>0</v>
      </c>
      <c r="CK20" s="1036">
        <v>0</v>
      </c>
      <c r="CL20" s="1036">
        <v>0</v>
      </c>
      <c r="CM20" s="1036">
        <v>0</v>
      </c>
      <c r="CN20" s="1036">
        <v>0</v>
      </c>
      <c r="CO20" s="1036">
        <v>0</v>
      </c>
      <c r="CP20" s="1036">
        <v>0</v>
      </c>
      <c r="CQ20" s="1036">
        <v>0</v>
      </c>
      <c r="CR20" s="1036">
        <v>0</v>
      </c>
      <c r="CS20" s="1036">
        <v>0</v>
      </c>
      <c r="CT20" s="1036">
        <v>0</v>
      </c>
      <c r="CU20" s="1036">
        <v>0</v>
      </c>
      <c r="CV20" s="1036">
        <v>0</v>
      </c>
      <c r="CW20" s="1036">
        <v>0</v>
      </c>
      <c r="CX20" s="1036">
        <v>0</v>
      </c>
      <c r="CY20" s="1036">
        <v>0</v>
      </c>
      <c r="CZ20" s="1036">
        <v>0</v>
      </c>
      <c r="DA20" s="1036">
        <v>0</v>
      </c>
      <c r="DB20" s="1036">
        <v>0</v>
      </c>
      <c r="DC20" s="1036">
        <v>0</v>
      </c>
      <c r="DD20" s="1036">
        <v>0</v>
      </c>
      <c r="DE20" s="1036">
        <v>0</v>
      </c>
      <c r="DF20" s="1036">
        <v>0</v>
      </c>
      <c r="DG20" s="1036">
        <v>0</v>
      </c>
      <c r="DH20" s="1036">
        <v>0</v>
      </c>
      <c r="DI20" s="1036">
        <v>0</v>
      </c>
      <c r="DJ20" s="1036">
        <v>0</v>
      </c>
      <c r="DK20" s="1036">
        <v>0</v>
      </c>
      <c r="DL20" s="1036">
        <v>0</v>
      </c>
      <c r="DM20" s="1036">
        <v>0</v>
      </c>
      <c r="DN20" s="1036">
        <v>0</v>
      </c>
      <c r="DO20" s="1036">
        <v>0</v>
      </c>
      <c r="DP20" s="1036">
        <v>0</v>
      </c>
      <c r="DQ20" s="1036">
        <v>0</v>
      </c>
      <c r="DR20" s="1036">
        <v>0</v>
      </c>
      <c r="DS20" s="1036">
        <v>0</v>
      </c>
      <c r="DT20" s="1036">
        <v>0</v>
      </c>
      <c r="DU20" s="1036">
        <v>0</v>
      </c>
      <c r="DV20" s="1036">
        <v>0</v>
      </c>
      <c r="DW20" s="1036">
        <v>0</v>
      </c>
      <c r="DX20" s="1036">
        <v>0</v>
      </c>
      <c r="DY20" s="1036">
        <v>0</v>
      </c>
      <c r="DZ20" s="1036">
        <v>0</v>
      </c>
      <c r="EA20" s="1036">
        <v>0</v>
      </c>
      <c r="EB20" s="1036">
        <v>0</v>
      </c>
      <c r="EC20" s="1036">
        <v>0</v>
      </c>
      <c r="ED20" s="1036">
        <v>0</v>
      </c>
      <c r="EE20" s="1036">
        <v>0</v>
      </c>
      <c r="EF20" s="1036">
        <v>0</v>
      </c>
      <c r="EG20" s="1036">
        <v>0</v>
      </c>
      <c r="EH20" s="1036">
        <v>0</v>
      </c>
      <c r="EI20" s="1036">
        <v>0</v>
      </c>
      <c r="EJ20" s="1036">
        <v>0</v>
      </c>
      <c r="EK20" s="1036">
        <v>0</v>
      </c>
      <c r="EL20" s="1036">
        <v>0</v>
      </c>
      <c r="EM20" s="1036">
        <v>0</v>
      </c>
      <c r="EN20" s="1036">
        <v>0</v>
      </c>
      <c r="EO20" s="1036">
        <v>0</v>
      </c>
      <c r="EP20" s="1036">
        <v>0</v>
      </c>
      <c r="EQ20" s="1036">
        <v>0</v>
      </c>
      <c r="ER20" s="1036">
        <v>0</v>
      </c>
      <c r="ES20" s="1036">
        <v>0</v>
      </c>
      <c r="ET20" s="1036">
        <v>0</v>
      </c>
      <c r="EU20" s="1036">
        <v>0</v>
      </c>
      <c r="EV20" s="1036">
        <v>0</v>
      </c>
      <c r="EW20" s="1036">
        <v>0</v>
      </c>
      <c r="EX20" s="1036">
        <v>0</v>
      </c>
      <c r="EY20" s="1036">
        <v>0</v>
      </c>
      <c r="EZ20" s="2248">
        <f>IN_T4!EZ15</f>
        <v>0</v>
      </c>
      <c r="FA20" s="2248">
        <f>IN_T4!FA15</f>
        <v>0</v>
      </c>
      <c r="FB20" s="2248">
        <f>IN_T4!FB15</f>
        <v>0</v>
      </c>
      <c r="FC20" s="2248">
        <f>IN_T4!FC15</f>
        <v>0</v>
      </c>
      <c r="FD20" s="1028">
        <f t="shared" si="0"/>
        <v>0</v>
      </c>
    </row>
    <row r="21" spans="1:160" ht="12.75" customHeight="1" x14ac:dyDescent="0.25">
      <c r="A21" s="1001" t="str">
        <f>'t1'!A21</f>
        <v>Veterinari con inc. di struttura semplice (rapp. Non escl.)</v>
      </c>
      <c r="B21" s="1027" t="str">
        <f>'t1'!B21</f>
        <v>SD0N73</v>
      </c>
      <c r="C21" s="1036">
        <v>0</v>
      </c>
      <c r="D21" s="1036">
        <v>0</v>
      </c>
      <c r="E21" s="1036">
        <v>0</v>
      </c>
      <c r="F21" s="1036">
        <v>0</v>
      </c>
      <c r="G21" s="1036">
        <v>0</v>
      </c>
      <c r="H21" s="1036">
        <v>0</v>
      </c>
      <c r="I21" s="1036">
        <v>0</v>
      </c>
      <c r="J21" s="1036">
        <v>0</v>
      </c>
      <c r="K21" s="1036">
        <v>0</v>
      </c>
      <c r="L21" s="1036">
        <v>0</v>
      </c>
      <c r="M21" s="1036">
        <v>0</v>
      </c>
      <c r="N21" s="1036">
        <v>0</v>
      </c>
      <c r="O21" s="1036">
        <v>0</v>
      </c>
      <c r="P21" s="1036">
        <v>0</v>
      </c>
      <c r="Q21" s="1036">
        <v>0</v>
      </c>
      <c r="R21" s="1036">
        <v>0</v>
      </c>
      <c r="S21" s="1036">
        <v>0</v>
      </c>
      <c r="T21" s="1036">
        <v>0</v>
      </c>
      <c r="U21" s="1036">
        <v>0</v>
      </c>
      <c r="V21" s="1036">
        <v>0</v>
      </c>
      <c r="W21" s="1036">
        <v>0</v>
      </c>
      <c r="X21" s="1036">
        <v>0</v>
      </c>
      <c r="Y21" s="1036">
        <v>0</v>
      </c>
      <c r="Z21" s="1036">
        <v>0</v>
      </c>
      <c r="AA21" s="1036">
        <v>0</v>
      </c>
      <c r="AB21" s="1036">
        <v>0</v>
      </c>
      <c r="AC21" s="1036">
        <v>0</v>
      </c>
      <c r="AD21" s="1036">
        <v>0</v>
      </c>
      <c r="AE21" s="1036">
        <v>0</v>
      </c>
      <c r="AF21" s="1036">
        <v>0</v>
      </c>
      <c r="AG21" s="1036">
        <v>0</v>
      </c>
      <c r="AH21" s="1036">
        <v>0</v>
      </c>
      <c r="AI21" s="1036">
        <v>0</v>
      </c>
      <c r="AJ21" s="1036">
        <v>0</v>
      </c>
      <c r="AK21" s="1036">
        <v>0</v>
      </c>
      <c r="AL21" s="1036">
        <v>0</v>
      </c>
      <c r="AM21" s="1036">
        <v>0</v>
      </c>
      <c r="AN21" s="1036">
        <v>0</v>
      </c>
      <c r="AO21" s="1036">
        <v>0</v>
      </c>
      <c r="AP21" s="1036">
        <v>0</v>
      </c>
      <c r="AQ21" s="1036">
        <v>0</v>
      </c>
      <c r="AR21" s="1036">
        <v>0</v>
      </c>
      <c r="AS21" s="1036">
        <v>0</v>
      </c>
      <c r="AT21" s="1036">
        <v>0</v>
      </c>
      <c r="AU21" s="1036">
        <v>0</v>
      </c>
      <c r="AV21" s="1036">
        <v>0</v>
      </c>
      <c r="AW21" s="1036">
        <v>0</v>
      </c>
      <c r="AX21" s="1036">
        <v>0</v>
      </c>
      <c r="AY21" s="1036">
        <v>0</v>
      </c>
      <c r="AZ21" s="1036">
        <v>0</v>
      </c>
      <c r="BA21" s="1036">
        <v>0</v>
      </c>
      <c r="BB21" s="1036">
        <v>0</v>
      </c>
      <c r="BC21" s="1036">
        <v>0</v>
      </c>
      <c r="BD21" s="1036">
        <v>0</v>
      </c>
      <c r="BE21" s="1036">
        <v>0</v>
      </c>
      <c r="BF21" s="1036">
        <v>0</v>
      </c>
      <c r="BG21" s="1036">
        <v>0</v>
      </c>
      <c r="BH21" s="1036">
        <v>0</v>
      </c>
      <c r="BI21" s="1036">
        <v>0</v>
      </c>
      <c r="BJ21" s="1036">
        <v>0</v>
      </c>
      <c r="BK21" s="1036">
        <v>0</v>
      </c>
      <c r="BL21" s="1036">
        <v>0</v>
      </c>
      <c r="BM21" s="1036">
        <v>0</v>
      </c>
      <c r="BN21" s="1036">
        <v>0</v>
      </c>
      <c r="BO21" s="1036">
        <v>0</v>
      </c>
      <c r="BP21" s="1036">
        <v>0</v>
      </c>
      <c r="BQ21" s="1036">
        <v>0</v>
      </c>
      <c r="BR21" s="1036">
        <v>0</v>
      </c>
      <c r="BS21" s="1036">
        <v>0</v>
      </c>
      <c r="BT21" s="1036">
        <v>0</v>
      </c>
      <c r="BU21" s="1036">
        <v>0</v>
      </c>
      <c r="BV21" s="1036">
        <v>0</v>
      </c>
      <c r="BW21" s="1036">
        <v>0</v>
      </c>
      <c r="BX21" s="1036">
        <v>0</v>
      </c>
      <c r="BY21" s="1036">
        <v>0</v>
      </c>
      <c r="BZ21" s="1036">
        <v>0</v>
      </c>
      <c r="CA21" s="1036">
        <v>0</v>
      </c>
      <c r="CB21" s="1036">
        <v>0</v>
      </c>
      <c r="CC21" s="1036">
        <v>0</v>
      </c>
      <c r="CD21" s="1036">
        <v>0</v>
      </c>
      <c r="CE21" s="1036">
        <v>0</v>
      </c>
      <c r="CF21" s="1036">
        <v>0</v>
      </c>
      <c r="CG21" s="1036">
        <v>0</v>
      </c>
      <c r="CH21" s="1036">
        <v>0</v>
      </c>
      <c r="CI21" s="1036">
        <v>0</v>
      </c>
      <c r="CJ21" s="1036">
        <v>0</v>
      </c>
      <c r="CK21" s="1036">
        <v>0</v>
      </c>
      <c r="CL21" s="1036">
        <v>0</v>
      </c>
      <c r="CM21" s="1036">
        <v>0</v>
      </c>
      <c r="CN21" s="1036">
        <v>0</v>
      </c>
      <c r="CO21" s="1036">
        <v>0</v>
      </c>
      <c r="CP21" s="1036">
        <v>0</v>
      </c>
      <c r="CQ21" s="1036">
        <v>0</v>
      </c>
      <c r="CR21" s="1036">
        <v>0</v>
      </c>
      <c r="CS21" s="1036">
        <v>0</v>
      </c>
      <c r="CT21" s="1036">
        <v>0</v>
      </c>
      <c r="CU21" s="1036">
        <v>0</v>
      </c>
      <c r="CV21" s="1036">
        <v>0</v>
      </c>
      <c r="CW21" s="1036">
        <v>0</v>
      </c>
      <c r="CX21" s="1036">
        <v>0</v>
      </c>
      <c r="CY21" s="1036">
        <v>0</v>
      </c>
      <c r="CZ21" s="1036">
        <v>0</v>
      </c>
      <c r="DA21" s="1036">
        <v>0</v>
      </c>
      <c r="DB21" s="1036">
        <v>0</v>
      </c>
      <c r="DC21" s="1036">
        <v>0</v>
      </c>
      <c r="DD21" s="1036">
        <v>0</v>
      </c>
      <c r="DE21" s="1036">
        <v>0</v>
      </c>
      <c r="DF21" s="1036">
        <v>0</v>
      </c>
      <c r="DG21" s="1036">
        <v>0</v>
      </c>
      <c r="DH21" s="1036">
        <v>0</v>
      </c>
      <c r="DI21" s="1036">
        <v>0</v>
      </c>
      <c r="DJ21" s="1036">
        <v>0</v>
      </c>
      <c r="DK21" s="1036">
        <v>0</v>
      </c>
      <c r="DL21" s="1036">
        <v>0</v>
      </c>
      <c r="DM21" s="1036">
        <v>0</v>
      </c>
      <c r="DN21" s="1036">
        <v>0</v>
      </c>
      <c r="DO21" s="1036">
        <v>0</v>
      </c>
      <c r="DP21" s="1036">
        <v>0</v>
      </c>
      <c r="DQ21" s="1036">
        <v>0</v>
      </c>
      <c r="DR21" s="1036">
        <v>0</v>
      </c>
      <c r="DS21" s="1036">
        <v>0</v>
      </c>
      <c r="DT21" s="1036">
        <v>0</v>
      </c>
      <c r="DU21" s="1036">
        <v>0</v>
      </c>
      <c r="DV21" s="1036">
        <v>0</v>
      </c>
      <c r="DW21" s="1036">
        <v>0</v>
      </c>
      <c r="DX21" s="1036">
        <v>0</v>
      </c>
      <c r="DY21" s="1036">
        <v>0</v>
      </c>
      <c r="DZ21" s="1036">
        <v>0</v>
      </c>
      <c r="EA21" s="1036">
        <v>0</v>
      </c>
      <c r="EB21" s="1036">
        <v>0</v>
      </c>
      <c r="EC21" s="1036">
        <v>0</v>
      </c>
      <c r="ED21" s="1036">
        <v>0</v>
      </c>
      <c r="EE21" s="1036">
        <v>0</v>
      </c>
      <c r="EF21" s="1036">
        <v>0</v>
      </c>
      <c r="EG21" s="1036">
        <v>0</v>
      </c>
      <c r="EH21" s="1036">
        <v>0</v>
      </c>
      <c r="EI21" s="1036">
        <v>0</v>
      </c>
      <c r="EJ21" s="1036">
        <v>0</v>
      </c>
      <c r="EK21" s="1036">
        <v>0</v>
      </c>
      <c r="EL21" s="1036">
        <v>0</v>
      </c>
      <c r="EM21" s="1036">
        <v>0</v>
      </c>
      <c r="EN21" s="1036">
        <v>0</v>
      </c>
      <c r="EO21" s="1036">
        <v>0</v>
      </c>
      <c r="EP21" s="1036">
        <v>0</v>
      </c>
      <c r="EQ21" s="1036">
        <v>0</v>
      </c>
      <c r="ER21" s="1036">
        <v>0</v>
      </c>
      <c r="ES21" s="1036">
        <v>0</v>
      </c>
      <c r="ET21" s="1036">
        <v>0</v>
      </c>
      <c r="EU21" s="1036">
        <v>0</v>
      </c>
      <c r="EV21" s="1036">
        <v>0</v>
      </c>
      <c r="EW21" s="1036">
        <v>0</v>
      </c>
      <c r="EX21" s="1036">
        <v>0</v>
      </c>
      <c r="EY21" s="1036">
        <v>0</v>
      </c>
      <c r="EZ21" s="2248">
        <f>IN_T4!EZ16</f>
        <v>0</v>
      </c>
      <c r="FA21" s="2248">
        <f>IN_T4!FA16</f>
        <v>0</v>
      </c>
      <c r="FB21" s="2248">
        <f>IN_T4!FB16</f>
        <v>0</v>
      </c>
      <c r="FC21" s="2248">
        <f>IN_T4!FC16</f>
        <v>0</v>
      </c>
      <c r="FD21" s="1028">
        <f t="shared" si="0"/>
        <v>0</v>
      </c>
    </row>
    <row r="22" spans="1:160" ht="12.75" customHeight="1" x14ac:dyDescent="0.25">
      <c r="A22" s="1001" t="str">
        <f>'t1'!A22</f>
        <v>Veterinari con altri incar. Prof.li (rapp. Esclusivo)</v>
      </c>
      <c r="B22" s="1027" t="str">
        <f>'t1'!B22</f>
        <v>SD0A73</v>
      </c>
      <c r="C22" s="1036">
        <v>0</v>
      </c>
      <c r="D22" s="1036">
        <v>0</v>
      </c>
      <c r="E22" s="1036">
        <v>0</v>
      </c>
      <c r="F22" s="1036">
        <v>0</v>
      </c>
      <c r="G22" s="1036">
        <v>0</v>
      </c>
      <c r="H22" s="1036">
        <v>0</v>
      </c>
      <c r="I22" s="1036">
        <v>0</v>
      </c>
      <c r="J22" s="1036">
        <v>0</v>
      </c>
      <c r="K22" s="1036">
        <v>0</v>
      </c>
      <c r="L22" s="1036">
        <v>0</v>
      </c>
      <c r="M22" s="1036">
        <v>0</v>
      </c>
      <c r="N22" s="1036">
        <v>0</v>
      </c>
      <c r="O22" s="1036">
        <v>0</v>
      </c>
      <c r="P22" s="1036">
        <v>0</v>
      </c>
      <c r="Q22" s="1036">
        <v>0</v>
      </c>
      <c r="R22" s="1036">
        <v>0</v>
      </c>
      <c r="S22" s="1036">
        <v>0</v>
      </c>
      <c r="T22" s="1036">
        <v>0</v>
      </c>
      <c r="U22" s="1036">
        <v>0</v>
      </c>
      <c r="V22" s="1036">
        <v>0</v>
      </c>
      <c r="W22" s="1036">
        <v>0</v>
      </c>
      <c r="X22" s="1036">
        <v>0</v>
      </c>
      <c r="Y22" s="1036">
        <v>0</v>
      </c>
      <c r="Z22" s="1036">
        <v>0</v>
      </c>
      <c r="AA22" s="1036">
        <v>0</v>
      </c>
      <c r="AB22" s="1036">
        <v>0</v>
      </c>
      <c r="AC22" s="1036">
        <v>0</v>
      </c>
      <c r="AD22" s="1036">
        <v>0</v>
      </c>
      <c r="AE22" s="1036">
        <v>0</v>
      </c>
      <c r="AF22" s="1036">
        <v>0</v>
      </c>
      <c r="AG22" s="1036">
        <v>0</v>
      </c>
      <c r="AH22" s="1036">
        <v>0</v>
      </c>
      <c r="AI22" s="1036">
        <v>0</v>
      </c>
      <c r="AJ22" s="1036">
        <v>0</v>
      </c>
      <c r="AK22" s="1036">
        <v>0</v>
      </c>
      <c r="AL22" s="1036">
        <v>0</v>
      </c>
      <c r="AM22" s="1036">
        <v>0</v>
      </c>
      <c r="AN22" s="1036">
        <v>0</v>
      </c>
      <c r="AO22" s="1036">
        <v>0</v>
      </c>
      <c r="AP22" s="1036">
        <v>0</v>
      </c>
      <c r="AQ22" s="1036">
        <v>0</v>
      </c>
      <c r="AR22" s="1036">
        <v>0</v>
      </c>
      <c r="AS22" s="1036">
        <v>0</v>
      </c>
      <c r="AT22" s="1036">
        <v>0</v>
      </c>
      <c r="AU22" s="1036">
        <v>0</v>
      </c>
      <c r="AV22" s="1036">
        <v>0</v>
      </c>
      <c r="AW22" s="1036">
        <v>0</v>
      </c>
      <c r="AX22" s="1036">
        <v>0</v>
      </c>
      <c r="AY22" s="1036">
        <v>0</v>
      </c>
      <c r="AZ22" s="1036">
        <v>0</v>
      </c>
      <c r="BA22" s="1036">
        <v>0</v>
      </c>
      <c r="BB22" s="1036">
        <v>0</v>
      </c>
      <c r="BC22" s="1036">
        <v>0</v>
      </c>
      <c r="BD22" s="1036">
        <v>0</v>
      </c>
      <c r="BE22" s="1036">
        <v>0</v>
      </c>
      <c r="BF22" s="1036">
        <v>0</v>
      </c>
      <c r="BG22" s="1036">
        <v>0</v>
      </c>
      <c r="BH22" s="1036">
        <v>0</v>
      </c>
      <c r="BI22" s="1036">
        <v>0</v>
      </c>
      <c r="BJ22" s="1036">
        <v>0</v>
      </c>
      <c r="BK22" s="1036">
        <v>0</v>
      </c>
      <c r="BL22" s="1036">
        <v>0</v>
      </c>
      <c r="BM22" s="1036">
        <v>0</v>
      </c>
      <c r="BN22" s="1036">
        <v>0</v>
      </c>
      <c r="BO22" s="1036">
        <v>0</v>
      </c>
      <c r="BP22" s="1036">
        <v>0</v>
      </c>
      <c r="BQ22" s="1036">
        <v>0</v>
      </c>
      <c r="BR22" s="1036">
        <v>0</v>
      </c>
      <c r="BS22" s="1036">
        <v>0</v>
      </c>
      <c r="BT22" s="1036">
        <v>0</v>
      </c>
      <c r="BU22" s="1036">
        <v>0</v>
      </c>
      <c r="BV22" s="1036">
        <v>0</v>
      </c>
      <c r="BW22" s="1036">
        <v>0</v>
      </c>
      <c r="BX22" s="1036">
        <v>0</v>
      </c>
      <c r="BY22" s="1036">
        <v>0</v>
      </c>
      <c r="BZ22" s="1036">
        <v>0</v>
      </c>
      <c r="CA22" s="1036">
        <v>0</v>
      </c>
      <c r="CB22" s="1036">
        <v>0</v>
      </c>
      <c r="CC22" s="1036">
        <v>0</v>
      </c>
      <c r="CD22" s="1036">
        <v>0</v>
      </c>
      <c r="CE22" s="1036">
        <v>0</v>
      </c>
      <c r="CF22" s="1036">
        <v>0</v>
      </c>
      <c r="CG22" s="1036">
        <v>0</v>
      </c>
      <c r="CH22" s="1036">
        <v>0</v>
      </c>
      <c r="CI22" s="1036">
        <v>0</v>
      </c>
      <c r="CJ22" s="1036">
        <v>0</v>
      </c>
      <c r="CK22" s="1036">
        <v>0</v>
      </c>
      <c r="CL22" s="1036">
        <v>0</v>
      </c>
      <c r="CM22" s="1036">
        <v>0</v>
      </c>
      <c r="CN22" s="1036">
        <v>0</v>
      </c>
      <c r="CO22" s="1036">
        <v>0</v>
      </c>
      <c r="CP22" s="1036">
        <v>0</v>
      </c>
      <c r="CQ22" s="1036">
        <v>0</v>
      </c>
      <c r="CR22" s="1036">
        <v>0</v>
      </c>
      <c r="CS22" s="1036">
        <v>0</v>
      </c>
      <c r="CT22" s="1036">
        <v>0</v>
      </c>
      <c r="CU22" s="1036">
        <v>0</v>
      </c>
      <c r="CV22" s="1036">
        <v>0</v>
      </c>
      <c r="CW22" s="1036">
        <v>0</v>
      </c>
      <c r="CX22" s="1036">
        <v>0</v>
      </c>
      <c r="CY22" s="1036">
        <v>0</v>
      </c>
      <c r="CZ22" s="1036">
        <v>0</v>
      </c>
      <c r="DA22" s="1036">
        <v>0</v>
      </c>
      <c r="DB22" s="1036">
        <v>0</v>
      </c>
      <c r="DC22" s="1036">
        <v>0</v>
      </c>
      <c r="DD22" s="1036">
        <v>0</v>
      </c>
      <c r="DE22" s="1036">
        <v>0</v>
      </c>
      <c r="DF22" s="1036">
        <v>0</v>
      </c>
      <c r="DG22" s="1036">
        <v>0</v>
      </c>
      <c r="DH22" s="1036">
        <v>0</v>
      </c>
      <c r="DI22" s="1036">
        <v>0</v>
      </c>
      <c r="DJ22" s="1036">
        <v>0</v>
      </c>
      <c r="DK22" s="1036">
        <v>0</v>
      </c>
      <c r="DL22" s="1036">
        <v>0</v>
      </c>
      <c r="DM22" s="1036">
        <v>0</v>
      </c>
      <c r="DN22" s="1036">
        <v>0</v>
      </c>
      <c r="DO22" s="1036">
        <v>0</v>
      </c>
      <c r="DP22" s="1036">
        <v>0</v>
      </c>
      <c r="DQ22" s="1036">
        <v>0</v>
      </c>
      <c r="DR22" s="1036">
        <v>0</v>
      </c>
      <c r="DS22" s="1036">
        <v>0</v>
      </c>
      <c r="DT22" s="1036">
        <v>0</v>
      </c>
      <c r="DU22" s="1036">
        <v>0</v>
      </c>
      <c r="DV22" s="1036">
        <v>0</v>
      </c>
      <c r="DW22" s="1036">
        <v>0</v>
      </c>
      <c r="DX22" s="1036">
        <v>0</v>
      </c>
      <c r="DY22" s="1036">
        <v>0</v>
      </c>
      <c r="DZ22" s="1036">
        <v>0</v>
      </c>
      <c r="EA22" s="1036">
        <v>0</v>
      </c>
      <c r="EB22" s="1036">
        <v>0</v>
      </c>
      <c r="EC22" s="1036">
        <v>0</v>
      </c>
      <c r="ED22" s="1036">
        <v>0</v>
      </c>
      <c r="EE22" s="1036">
        <v>0</v>
      </c>
      <c r="EF22" s="1036">
        <v>0</v>
      </c>
      <c r="EG22" s="1036">
        <v>0</v>
      </c>
      <c r="EH22" s="1036">
        <v>0</v>
      </c>
      <c r="EI22" s="1036">
        <v>0</v>
      </c>
      <c r="EJ22" s="1036">
        <v>0</v>
      </c>
      <c r="EK22" s="1036">
        <v>0</v>
      </c>
      <c r="EL22" s="1036">
        <v>0</v>
      </c>
      <c r="EM22" s="1036">
        <v>0</v>
      </c>
      <c r="EN22" s="1036">
        <v>0</v>
      </c>
      <c r="EO22" s="1036">
        <v>0</v>
      </c>
      <c r="EP22" s="1036">
        <v>0</v>
      </c>
      <c r="EQ22" s="1036">
        <v>0</v>
      </c>
      <c r="ER22" s="1036">
        <v>0</v>
      </c>
      <c r="ES22" s="1036">
        <v>0</v>
      </c>
      <c r="ET22" s="1036">
        <v>0</v>
      </c>
      <c r="EU22" s="1036">
        <v>0</v>
      </c>
      <c r="EV22" s="1036">
        <v>0</v>
      </c>
      <c r="EW22" s="1036">
        <v>0</v>
      </c>
      <c r="EX22" s="1036">
        <v>0</v>
      </c>
      <c r="EY22" s="1036">
        <v>0</v>
      </c>
      <c r="EZ22" s="2248">
        <f>IN_T4!EZ17</f>
        <v>0</v>
      </c>
      <c r="FA22" s="2248">
        <f>IN_T4!FA17</f>
        <v>0</v>
      </c>
      <c r="FB22" s="2248">
        <f>IN_T4!FB17</f>
        <v>0</v>
      </c>
      <c r="FC22" s="2248">
        <f>IN_T4!FC17</f>
        <v>0</v>
      </c>
      <c r="FD22" s="1028">
        <f t="shared" si="0"/>
        <v>0</v>
      </c>
    </row>
    <row r="23" spans="1:160" ht="12.75" customHeight="1" x14ac:dyDescent="0.25">
      <c r="A23" s="1001" t="str">
        <f>'t1'!A23</f>
        <v>Veterinari con altri incar. Prof.li (rapp. Non escl.)</v>
      </c>
      <c r="B23" s="1027" t="str">
        <f>'t1'!B23</f>
        <v>SD0072</v>
      </c>
      <c r="C23" s="1036">
        <v>0</v>
      </c>
      <c r="D23" s="1036">
        <v>0</v>
      </c>
      <c r="E23" s="1036">
        <v>0</v>
      </c>
      <c r="F23" s="1036">
        <v>0</v>
      </c>
      <c r="G23" s="1036">
        <v>0</v>
      </c>
      <c r="H23" s="1036">
        <v>0</v>
      </c>
      <c r="I23" s="1036">
        <v>0</v>
      </c>
      <c r="J23" s="1036">
        <v>0</v>
      </c>
      <c r="K23" s="1036">
        <v>0</v>
      </c>
      <c r="L23" s="1036">
        <v>0</v>
      </c>
      <c r="M23" s="1036">
        <v>0</v>
      </c>
      <c r="N23" s="1036">
        <v>0</v>
      </c>
      <c r="O23" s="1036">
        <v>0</v>
      </c>
      <c r="P23" s="1036">
        <v>0</v>
      </c>
      <c r="Q23" s="1036">
        <v>0</v>
      </c>
      <c r="R23" s="1036">
        <v>0</v>
      </c>
      <c r="S23" s="1036">
        <v>0</v>
      </c>
      <c r="T23" s="1036">
        <v>0</v>
      </c>
      <c r="U23" s="1036">
        <v>0</v>
      </c>
      <c r="V23" s="1036">
        <v>0</v>
      </c>
      <c r="W23" s="1036">
        <v>0</v>
      </c>
      <c r="X23" s="1036">
        <v>0</v>
      </c>
      <c r="Y23" s="1036">
        <v>0</v>
      </c>
      <c r="Z23" s="1036">
        <v>0</v>
      </c>
      <c r="AA23" s="1036">
        <v>0</v>
      </c>
      <c r="AB23" s="1036">
        <v>0</v>
      </c>
      <c r="AC23" s="1036">
        <v>0</v>
      </c>
      <c r="AD23" s="1036">
        <v>0</v>
      </c>
      <c r="AE23" s="1036">
        <v>0</v>
      </c>
      <c r="AF23" s="1036">
        <v>0</v>
      </c>
      <c r="AG23" s="1036">
        <v>0</v>
      </c>
      <c r="AH23" s="1036">
        <v>0</v>
      </c>
      <c r="AI23" s="1036">
        <v>0</v>
      </c>
      <c r="AJ23" s="1036">
        <v>0</v>
      </c>
      <c r="AK23" s="1036">
        <v>0</v>
      </c>
      <c r="AL23" s="1036">
        <v>0</v>
      </c>
      <c r="AM23" s="1036">
        <v>0</v>
      </c>
      <c r="AN23" s="1036">
        <v>0</v>
      </c>
      <c r="AO23" s="1036">
        <v>0</v>
      </c>
      <c r="AP23" s="1036">
        <v>0</v>
      </c>
      <c r="AQ23" s="1036">
        <v>0</v>
      </c>
      <c r="AR23" s="1036">
        <v>0</v>
      </c>
      <c r="AS23" s="1036">
        <v>0</v>
      </c>
      <c r="AT23" s="1036">
        <v>0</v>
      </c>
      <c r="AU23" s="1036">
        <v>0</v>
      </c>
      <c r="AV23" s="1036">
        <v>0</v>
      </c>
      <c r="AW23" s="1036">
        <v>0</v>
      </c>
      <c r="AX23" s="1036">
        <v>0</v>
      </c>
      <c r="AY23" s="1036">
        <v>0</v>
      </c>
      <c r="AZ23" s="1036">
        <v>0</v>
      </c>
      <c r="BA23" s="1036">
        <v>0</v>
      </c>
      <c r="BB23" s="1036">
        <v>0</v>
      </c>
      <c r="BC23" s="1036">
        <v>0</v>
      </c>
      <c r="BD23" s="1036">
        <v>0</v>
      </c>
      <c r="BE23" s="1036">
        <v>0</v>
      </c>
      <c r="BF23" s="1036">
        <v>0</v>
      </c>
      <c r="BG23" s="1036">
        <v>0</v>
      </c>
      <c r="BH23" s="1036">
        <v>0</v>
      </c>
      <c r="BI23" s="1036">
        <v>0</v>
      </c>
      <c r="BJ23" s="1036">
        <v>0</v>
      </c>
      <c r="BK23" s="1036">
        <v>0</v>
      </c>
      <c r="BL23" s="1036">
        <v>0</v>
      </c>
      <c r="BM23" s="1036">
        <v>0</v>
      </c>
      <c r="BN23" s="1036">
        <v>0</v>
      </c>
      <c r="BO23" s="1036">
        <v>0</v>
      </c>
      <c r="BP23" s="1036">
        <v>0</v>
      </c>
      <c r="BQ23" s="1036">
        <v>0</v>
      </c>
      <c r="BR23" s="1036">
        <v>0</v>
      </c>
      <c r="BS23" s="1036">
        <v>0</v>
      </c>
      <c r="BT23" s="1036">
        <v>0</v>
      </c>
      <c r="BU23" s="1036">
        <v>0</v>
      </c>
      <c r="BV23" s="1036">
        <v>0</v>
      </c>
      <c r="BW23" s="1036">
        <v>0</v>
      </c>
      <c r="BX23" s="1036">
        <v>0</v>
      </c>
      <c r="BY23" s="1036">
        <v>0</v>
      </c>
      <c r="BZ23" s="1036">
        <v>0</v>
      </c>
      <c r="CA23" s="1036">
        <v>0</v>
      </c>
      <c r="CB23" s="1036">
        <v>0</v>
      </c>
      <c r="CC23" s="1036">
        <v>0</v>
      </c>
      <c r="CD23" s="1036">
        <v>0</v>
      </c>
      <c r="CE23" s="1036">
        <v>0</v>
      </c>
      <c r="CF23" s="1036">
        <v>0</v>
      </c>
      <c r="CG23" s="1036">
        <v>0</v>
      </c>
      <c r="CH23" s="1036">
        <v>0</v>
      </c>
      <c r="CI23" s="1036">
        <v>0</v>
      </c>
      <c r="CJ23" s="1036">
        <v>0</v>
      </c>
      <c r="CK23" s="1036">
        <v>0</v>
      </c>
      <c r="CL23" s="1036">
        <v>0</v>
      </c>
      <c r="CM23" s="1036">
        <v>0</v>
      </c>
      <c r="CN23" s="1036">
        <v>0</v>
      </c>
      <c r="CO23" s="1036">
        <v>0</v>
      </c>
      <c r="CP23" s="1036">
        <v>0</v>
      </c>
      <c r="CQ23" s="1036">
        <v>0</v>
      </c>
      <c r="CR23" s="1036">
        <v>0</v>
      </c>
      <c r="CS23" s="1036">
        <v>0</v>
      </c>
      <c r="CT23" s="1036">
        <v>0</v>
      </c>
      <c r="CU23" s="1036">
        <v>0</v>
      </c>
      <c r="CV23" s="1036">
        <v>0</v>
      </c>
      <c r="CW23" s="1036">
        <v>0</v>
      </c>
      <c r="CX23" s="1036">
        <v>0</v>
      </c>
      <c r="CY23" s="1036">
        <v>0</v>
      </c>
      <c r="CZ23" s="1036">
        <v>0</v>
      </c>
      <c r="DA23" s="1036">
        <v>0</v>
      </c>
      <c r="DB23" s="1036">
        <v>0</v>
      </c>
      <c r="DC23" s="1036">
        <v>0</v>
      </c>
      <c r="DD23" s="1036">
        <v>0</v>
      </c>
      <c r="DE23" s="1036">
        <v>0</v>
      </c>
      <c r="DF23" s="1036">
        <v>0</v>
      </c>
      <c r="DG23" s="1036">
        <v>0</v>
      </c>
      <c r="DH23" s="1036">
        <v>0</v>
      </c>
      <c r="DI23" s="1036">
        <v>0</v>
      </c>
      <c r="DJ23" s="1036">
        <v>0</v>
      </c>
      <c r="DK23" s="1036">
        <v>0</v>
      </c>
      <c r="DL23" s="1036">
        <v>0</v>
      </c>
      <c r="DM23" s="1036">
        <v>0</v>
      </c>
      <c r="DN23" s="1036">
        <v>0</v>
      </c>
      <c r="DO23" s="1036">
        <v>0</v>
      </c>
      <c r="DP23" s="1036">
        <v>0</v>
      </c>
      <c r="DQ23" s="1036">
        <v>0</v>
      </c>
      <c r="DR23" s="1036">
        <v>0</v>
      </c>
      <c r="DS23" s="1036">
        <v>0</v>
      </c>
      <c r="DT23" s="1036">
        <v>0</v>
      </c>
      <c r="DU23" s="1036">
        <v>0</v>
      </c>
      <c r="DV23" s="1036">
        <v>0</v>
      </c>
      <c r="DW23" s="1036">
        <v>0</v>
      </c>
      <c r="DX23" s="1036">
        <v>0</v>
      </c>
      <c r="DY23" s="1036">
        <v>0</v>
      </c>
      <c r="DZ23" s="1036">
        <v>0</v>
      </c>
      <c r="EA23" s="1036">
        <v>0</v>
      </c>
      <c r="EB23" s="1036">
        <v>0</v>
      </c>
      <c r="EC23" s="1036">
        <v>0</v>
      </c>
      <c r="ED23" s="1036">
        <v>0</v>
      </c>
      <c r="EE23" s="1036">
        <v>0</v>
      </c>
      <c r="EF23" s="1036">
        <v>0</v>
      </c>
      <c r="EG23" s="1036">
        <v>0</v>
      </c>
      <c r="EH23" s="1036">
        <v>0</v>
      </c>
      <c r="EI23" s="1036">
        <v>0</v>
      </c>
      <c r="EJ23" s="1036">
        <v>0</v>
      </c>
      <c r="EK23" s="1036">
        <v>0</v>
      </c>
      <c r="EL23" s="1036">
        <v>0</v>
      </c>
      <c r="EM23" s="1036">
        <v>0</v>
      </c>
      <c r="EN23" s="1036">
        <v>0</v>
      </c>
      <c r="EO23" s="1036">
        <v>0</v>
      </c>
      <c r="EP23" s="1036">
        <v>0</v>
      </c>
      <c r="EQ23" s="1036">
        <v>0</v>
      </c>
      <c r="ER23" s="1036">
        <v>0</v>
      </c>
      <c r="ES23" s="1036">
        <v>0</v>
      </c>
      <c r="ET23" s="1036">
        <v>0</v>
      </c>
      <c r="EU23" s="1036">
        <v>0</v>
      </c>
      <c r="EV23" s="1036">
        <v>0</v>
      </c>
      <c r="EW23" s="1036">
        <v>0</v>
      </c>
      <c r="EX23" s="1036">
        <v>0</v>
      </c>
      <c r="EY23" s="1036">
        <v>0</v>
      </c>
      <c r="EZ23" s="2248">
        <f>IN_T4!EZ18</f>
        <v>0</v>
      </c>
      <c r="FA23" s="2248">
        <f>IN_T4!FA18</f>
        <v>0</v>
      </c>
      <c r="FB23" s="2248">
        <f>IN_T4!FB18</f>
        <v>0</v>
      </c>
      <c r="FC23" s="2248">
        <f>IN_T4!FC18</f>
        <v>0</v>
      </c>
      <c r="FD23" s="1028">
        <f t="shared" si="0"/>
        <v>0</v>
      </c>
    </row>
    <row r="24" spans="1:160" ht="12.75" customHeight="1" x14ac:dyDescent="0.25">
      <c r="A24" s="1001" t="str">
        <f>'t1'!A24</f>
        <v>Veterinari a t. determinato (art. 15-septies d.lgs. 502/92)</v>
      </c>
      <c r="B24" s="1027" t="str">
        <f>'t1'!B24</f>
        <v>SD0598</v>
      </c>
      <c r="C24" s="1036">
        <v>0</v>
      </c>
      <c r="D24" s="1036">
        <v>0</v>
      </c>
      <c r="E24" s="1036">
        <v>0</v>
      </c>
      <c r="F24" s="1036">
        <v>0</v>
      </c>
      <c r="G24" s="1036">
        <v>0</v>
      </c>
      <c r="H24" s="1036">
        <v>0</v>
      </c>
      <c r="I24" s="1036">
        <v>0</v>
      </c>
      <c r="J24" s="1036">
        <v>0</v>
      </c>
      <c r="K24" s="1036">
        <v>0</v>
      </c>
      <c r="L24" s="1036">
        <v>0</v>
      </c>
      <c r="M24" s="1036">
        <v>0</v>
      </c>
      <c r="N24" s="1036">
        <v>0</v>
      </c>
      <c r="O24" s="1036">
        <v>0</v>
      </c>
      <c r="P24" s="1036">
        <v>0</v>
      </c>
      <c r="Q24" s="1036">
        <v>0</v>
      </c>
      <c r="R24" s="1036">
        <v>0</v>
      </c>
      <c r="S24" s="1036">
        <v>0</v>
      </c>
      <c r="T24" s="1036">
        <v>0</v>
      </c>
      <c r="U24" s="1036">
        <v>0</v>
      </c>
      <c r="V24" s="1036">
        <v>0</v>
      </c>
      <c r="W24" s="1036">
        <v>0</v>
      </c>
      <c r="X24" s="1036">
        <v>0</v>
      </c>
      <c r="Y24" s="1036">
        <v>0</v>
      </c>
      <c r="Z24" s="1036">
        <v>0</v>
      </c>
      <c r="AA24" s="1036">
        <v>0</v>
      </c>
      <c r="AB24" s="1036">
        <v>0</v>
      </c>
      <c r="AC24" s="1036">
        <v>0</v>
      </c>
      <c r="AD24" s="1036">
        <v>0</v>
      </c>
      <c r="AE24" s="1036">
        <v>0</v>
      </c>
      <c r="AF24" s="1036">
        <v>0</v>
      </c>
      <c r="AG24" s="1036">
        <v>0</v>
      </c>
      <c r="AH24" s="1036">
        <v>0</v>
      </c>
      <c r="AI24" s="1036">
        <v>0</v>
      </c>
      <c r="AJ24" s="1036">
        <v>0</v>
      </c>
      <c r="AK24" s="1036">
        <v>0</v>
      </c>
      <c r="AL24" s="1036">
        <v>0</v>
      </c>
      <c r="AM24" s="1036">
        <v>0</v>
      </c>
      <c r="AN24" s="1036">
        <v>0</v>
      </c>
      <c r="AO24" s="1036">
        <v>0</v>
      </c>
      <c r="AP24" s="1036">
        <v>0</v>
      </c>
      <c r="AQ24" s="1036">
        <v>0</v>
      </c>
      <c r="AR24" s="1036">
        <v>0</v>
      </c>
      <c r="AS24" s="1036">
        <v>0</v>
      </c>
      <c r="AT24" s="1036">
        <v>0</v>
      </c>
      <c r="AU24" s="1036">
        <v>0</v>
      </c>
      <c r="AV24" s="1036">
        <v>0</v>
      </c>
      <c r="AW24" s="1036">
        <v>0</v>
      </c>
      <c r="AX24" s="1036">
        <v>0</v>
      </c>
      <c r="AY24" s="1036">
        <v>0</v>
      </c>
      <c r="AZ24" s="1036">
        <v>0</v>
      </c>
      <c r="BA24" s="1036">
        <v>0</v>
      </c>
      <c r="BB24" s="1036">
        <v>0</v>
      </c>
      <c r="BC24" s="1036">
        <v>0</v>
      </c>
      <c r="BD24" s="1036">
        <v>0</v>
      </c>
      <c r="BE24" s="1036">
        <v>0</v>
      </c>
      <c r="BF24" s="1036">
        <v>0</v>
      </c>
      <c r="BG24" s="1036">
        <v>0</v>
      </c>
      <c r="BH24" s="1036">
        <v>0</v>
      </c>
      <c r="BI24" s="1036">
        <v>0</v>
      </c>
      <c r="BJ24" s="1036">
        <v>0</v>
      </c>
      <c r="BK24" s="1036">
        <v>0</v>
      </c>
      <c r="BL24" s="1036">
        <v>0</v>
      </c>
      <c r="BM24" s="1036">
        <v>0</v>
      </c>
      <c r="BN24" s="1036">
        <v>0</v>
      </c>
      <c r="BO24" s="1036">
        <v>0</v>
      </c>
      <c r="BP24" s="1036">
        <v>0</v>
      </c>
      <c r="BQ24" s="1036">
        <v>0</v>
      </c>
      <c r="BR24" s="1036">
        <v>0</v>
      </c>
      <c r="BS24" s="1036">
        <v>0</v>
      </c>
      <c r="BT24" s="1036">
        <v>0</v>
      </c>
      <c r="BU24" s="1036">
        <v>0</v>
      </c>
      <c r="BV24" s="1036">
        <v>0</v>
      </c>
      <c r="BW24" s="1036">
        <v>0</v>
      </c>
      <c r="BX24" s="1036">
        <v>0</v>
      </c>
      <c r="BY24" s="1036">
        <v>0</v>
      </c>
      <c r="BZ24" s="1036">
        <v>0</v>
      </c>
      <c r="CA24" s="1036">
        <v>0</v>
      </c>
      <c r="CB24" s="1036">
        <v>0</v>
      </c>
      <c r="CC24" s="1036">
        <v>0</v>
      </c>
      <c r="CD24" s="1036">
        <v>0</v>
      </c>
      <c r="CE24" s="1036">
        <v>0</v>
      </c>
      <c r="CF24" s="1036">
        <v>0</v>
      </c>
      <c r="CG24" s="1036">
        <v>0</v>
      </c>
      <c r="CH24" s="1036">
        <v>0</v>
      </c>
      <c r="CI24" s="1036">
        <v>0</v>
      </c>
      <c r="CJ24" s="1036">
        <v>0</v>
      </c>
      <c r="CK24" s="1036">
        <v>0</v>
      </c>
      <c r="CL24" s="1036">
        <v>0</v>
      </c>
      <c r="CM24" s="1036">
        <v>0</v>
      </c>
      <c r="CN24" s="1036">
        <v>0</v>
      </c>
      <c r="CO24" s="1036">
        <v>0</v>
      </c>
      <c r="CP24" s="1036">
        <v>0</v>
      </c>
      <c r="CQ24" s="1036">
        <v>0</v>
      </c>
      <c r="CR24" s="1036">
        <v>0</v>
      </c>
      <c r="CS24" s="1036">
        <v>0</v>
      </c>
      <c r="CT24" s="1036">
        <v>0</v>
      </c>
      <c r="CU24" s="1036">
        <v>0</v>
      </c>
      <c r="CV24" s="1036">
        <v>0</v>
      </c>
      <c r="CW24" s="1036">
        <v>0</v>
      </c>
      <c r="CX24" s="1036">
        <v>0</v>
      </c>
      <c r="CY24" s="1036">
        <v>0</v>
      </c>
      <c r="CZ24" s="1036">
        <v>0</v>
      </c>
      <c r="DA24" s="1036">
        <v>0</v>
      </c>
      <c r="DB24" s="1036">
        <v>0</v>
      </c>
      <c r="DC24" s="1036">
        <v>0</v>
      </c>
      <c r="DD24" s="1036">
        <v>0</v>
      </c>
      <c r="DE24" s="1036">
        <v>0</v>
      </c>
      <c r="DF24" s="1036">
        <v>0</v>
      </c>
      <c r="DG24" s="1036">
        <v>0</v>
      </c>
      <c r="DH24" s="1036">
        <v>0</v>
      </c>
      <c r="DI24" s="1036">
        <v>0</v>
      </c>
      <c r="DJ24" s="1036">
        <v>0</v>
      </c>
      <c r="DK24" s="1036">
        <v>0</v>
      </c>
      <c r="DL24" s="1036">
        <v>0</v>
      </c>
      <c r="DM24" s="1036">
        <v>0</v>
      </c>
      <c r="DN24" s="1036">
        <v>0</v>
      </c>
      <c r="DO24" s="1036">
        <v>0</v>
      </c>
      <c r="DP24" s="1036">
        <v>0</v>
      </c>
      <c r="DQ24" s="1036">
        <v>0</v>
      </c>
      <c r="DR24" s="1036">
        <v>0</v>
      </c>
      <c r="DS24" s="1036">
        <v>0</v>
      </c>
      <c r="DT24" s="1036">
        <v>0</v>
      </c>
      <c r="DU24" s="1036">
        <v>0</v>
      </c>
      <c r="DV24" s="1036">
        <v>0</v>
      </c>
      <c r="DW24" s="1036">
        <v>0</v>
      </c>
      <c r="DX24" s="1036">
        <v>0</v>
      </c>
      <c r="DY24" s="1036">
        <v>0</v>
      </c>
      <c r="DZ24" s="1036">
        <v>0</v>
      </c>
      <c r="EA24" s="1036">
        <v>0</v>
      </c>
      <c r="EB24" s="1036">
        <v>0</v>
      </c>
      <c r="EC24" s="1036">
        <v>0</v>
      </c>
      <c r="ED24" s="1036">
        <v>0</v>
      </c>
      <c r="EE24" s="1036">
        <v>0</v>
      </c>
      <c r="EF24" s="1036">
        <v>0</v>
      </c>
      <c r="EG24" s="1036">
        <v>0</v>
      </c>
      <c r="EH24" s="1036">
        <v>0</v>
      </c>
      <c r="EI24" s="1036">
        <v>0</v>
      </c>
      <c r="EJ24" s="1036">
        <v>0</v>
      </c>
      <c r="EK24" s="1036">
        <v>0</v>
      </c>
      <c r="EL24" s="1036">
        <v>0</v>
      </c>
      <c r="EM24" s="1036">
        <v>0</v>
      </c>
      <c r="EN24" s="1036">
        <v>0</v>
      </c>
      <c r="EO24" s="1036">
        <v>0</v>
      </c>
      <c r="EP24" s="1036">
        <v>0</v>
      </c>
      <c r="EQ24" s="1036">
        <v>0</v>
      </c>
      <c r="ER24" s="1036">
        <v>0</v>
      </c>
      <c r="ES24" s="1036">
        <v>0</v>
      </c>
      <c r="ET24" s="1036">
        <v>0</v>
      </c>
      <c r="EU24" s="1036">
        <v>0</v>
      </c>
      <c r="EV24" s="1036">
        <v>0</v>
      </c>
      <c r="EW24" s="1036">
        <v>0</v>
      </c>
      <c r="EX24" s="1036">
        <v>0</v>
      </c>
      <c r="EY24" s="1036">
        <v>0</v>
      </c>
      <c r="EZ24" s="2248">
        <f>IN_T4!EZ19</f>
        <v>0</v>
      </c>
      <c r="FA24" s="2248">
        <f>IN_T4!FA19</f>
        <v>0</v>
      </c>
      <c r="FB24" s="2248">
        <f>IN_T4!FB19</f>
        <v>0</v>
      </c>
      <c r="FC24" s="2248">
        <f>IN_T4!FC19</f>
        <v>0</v>
      </c>
      <c r="FD24" s="1028">
        <f t="shared" si="0"/>
        <v>0</v>
      </c>
    </row>
    <row r="25" spans="1:160" ht="12.75" customHeight="1" x14ac:dyDescent="0.25">
      <c r="A25" s="1001" t="str">
        <f>'t1'!A25</f>
        <v>Odontoiatri con inc. di struttura complessa (rapp. Escl.)</v>
      </c>
      <c r="B25" s="1027" t="str">
        <f>'t1'!B25</f>
        <v>SD0E49</v>
      </c>
      <c r="C25" s="1036">
        <v>0</v>
      </c>
      <c r="D25" s="1036">
        <v>0</v>
      </c>
      <c r="E25" s="1036">
        <v>0</v>
      </c>
      <c r="F25" s="1036">
        <v>0</v>
      </c>
      <c r="G25" s="1036">
        <v>0</v>
      </c>
      <c r="H25" s="1036">
        <v>0</v>
      </c>
      <c r="I25" s="1036">
        <v>0</v>
      </c>
      <c r="J25" s="1036">
        <v>0</v>
      </c>
      <c r="K25" s="1036">
        <v>0</v>
      </c>
      <c r="L25" s="1036">
        <v>0</v>
      </c>
      <c r="M25" s="1036">
        <v>0</v>
      </c>
      <c r="N25" s="1036">
        <v>0</v>
      </c>
      <c r="O25" s="1036">
        <v>0</v>
      </c>
      <c r="P25" s="1036">
        <v>0</v>
      </c>
      <c r="Q25" s="1036">
        <v>0</v>
      </c>
      <c r="R25" s="1036">
        <v>0</v>
      </c>
      <c r="S25" s="1036">
        <v>0</v>
      </c>
      <c r="T25" s="1036">
        <v>0</v>
      </c>
      <c r="U25" s="1036">
        <v>0</v>
      </c>
      <c r="V25" s="1036">
        <v>0</v>
      </c>
      <c r="W25" s="1036">
        <v>0</v>
      </c>
      <c r="X25" s="1036">
        <v>0</v>
      </c>
      <c r="Y25" s="1036">
        <v>0</v>
      </c>
      <c r="Z25" s="1036">
        <v>0</v>
      </c>
      <c r="AA25" s="1036">
        <v>0</v>
      </c>
      <c r="AB25" s="1036">
        <v>0</v>
      </c>
      <c r="AC25" s="1036">
        <v>0</v>
      </c>
      <c r="AD25" s="1036">
        <v>0</v>
      </c>
      <c r="AE25" s="1036">
        <v>0</v>
      </c>
      <c r="AF25" s="1036">
        <v>0</v>
      </c>
      <c r="AG25" s="1036">
        <v>0</v>
      </c>
      <c r="AH25" s="1036">
        <v>0</v>
      </c>
      <c r="AI25" s="1036">
        <v>0</v>
      </c>
      <c r="AJ25" s="1036">
        <v>0</v>
      </c>
      <c r="AK25" s="1036">
        <v>0</v>
      </c>
      <c r="AL25" s="1036">
        <v>0</v>
      </c>
      <c r="AM25" s="1036">
        <v>0</v>
      </c>
      <c r="AN25" s="1036">
        <v>0</v>
      </c>
      <c r="AO25" s="1036">
        <v>0</v>
      </c>
      <c r="AP25" s="1036">
        <v>0</v>
      </c>
      <c r="AQ25" s="1036">
        <v>0</v>
      </c>
      <c r="AR25" s="1036">
        <v>0</v>
      </c>
      <c r="AS25" s="1036">
        <v>0</v>
      </c>
      <c r="AT25" s="1036">
        <v>0</v>
      </c>
      <c r="AU25" s="1036">
        <v>0</v>
      </c>
      <c r="AV25" s="1036">
        <v>0</v>
      </c>
      <c r="AW25" s="1036">
        <v>0</v>
      </c>
      <c r="AX25" s="1036">
        <v>0</v>
      </c>
      <c r="AY25" s="1036">
        <v>0</v>
      </c>
      <c r="AZ25" s="1036">
        <v>0</v>
      </c>
      <c r="BA25" s="1036">
        <v>0</v>
      </c>
      <c r="BB25" s="1036">
        <v>0</v>
      </c>
      <c r="BC25" s="1036">
        <v>0</v>
      </c>
      <c r="BD25" s="1036">
        <v>0</v>
      </c>
      <c r="BE25" s="1036">
        <v>0</v>
      </c>
      <c r="BF25" s="1036">
        <v>0</v>
      </c>
      <c r="BG25" s="1036">
        <v>0</v>
      </c>
      <c r="BH25" s="1036">
        <v>0</v>
      </c>
      <c r="BI25" s="1036">
        <v>0</v>
      </c>
      <c r="BJ25" s="1036">
        <v>0</v>
      </c>
      <c r="BK25" s="1036">
        <v>0</v>
      </c>
      <c r="BL25" s="1036">
        <v>0</v>
      </c>
      <c r="BM25" s="1036">
        <v>0</v>
      </c>
      <c r="BN25" s="1036">
        <v>0</v>
      </c>
      <c r="BO25" s="1036">
        <v>0</v>
      </c>
      <c r="BP25" s="1036">
        <v>0</v>
      </c>
      <c r="BQ25" s="1036">
        <v>0</v>
      </c>
      <c r="BR25" s="1036">
        <v>0</v>
      </c>
      <c r="BS25" s="1036">
        <v>0</v>
      </c>
      <c r="BT25" s="1036">
        <v>0</v>
      </c>
      <c r="BU25" s="1036">
        <v>0</v>
      </c>
      <c r="BV25" s="1036">
        <v>0</v>
      </c>
      <c r="BW25" s="1036">
        <v>0</v>
      </c>
      <c r="BX25" s="1036">
        <v>0</v>
      </c>
      <c r="BY25" s="1036">
        <v>0</v>
      </c>
      <c r="BZ25" s="1036">
        <v>0</v>
      </c>
      <c r="CA25" s="1036">
        <v>0</v>
      </c>
      <c r="CB25" s="1036">
        <v>0</v>
      </c>
      <c r="CC25" s="1036">
        <v>0</v>
      </c>
      <c r="CD25" s="1036">
        <v>0</v>
      </c>
      <c r="CE25" s="1036">
        <v>0</v>
      </c>
      <c r="CF25" s="1036">
        <v>0</v>
      </c>
      <c r="CG25" s="1036">
        <v>0</v>
      </c>
      <c r="CH25" s="1036">
        <v>0</v>
      </c>
      <c r="CI25" s="1036">
        <v>0</v>
      </c>
      <c r="CJ25" s="1036">
        <v>0</v>
      </c>
      <c r="CK25" s="1036">
        <v>0</v>
      </c>
      <c r="CL25" s="1036">
        <v>0</v>
      </c>
      <c r="CM25" s="1036">
        <v>0</v>
      </c>
      <c r="CN25" s="1036">
        <v>0</v>
      </c>
      <c r="CO25" s="1036">
        <v>0</v>
      </c>
      <c r="CP25" s="1036">
        <v>0</v>
      </c>
      <c r="CQ25" s="1036">
        <v>0</v>
      </c>
      <c r="CR25" s="1036">
        <v>0</v>
      </c>
      <c r="CS25" s="1036">
        <v>0</v>
      </c>
      <c r="CT25" s="1036">
        <v>0</v>
      </c>
      <c r="CU25" s="1036">
        <v>0</v>
      </c>
      <c r="CV25" s="1036">
        <v>0</v>
      </c>
      <c r="CW25" s="1036">
        <v>0</v>
      </c>
      <c r="CX25" s="1036">
        <v>0</v>
      </c>
      <c r="CY25" s="1036">
        <v>0</v>
      </c>
      <c r="CZ25" s="1036">
        <v>0</v>
      </c>
      <c r="DA25" s="1036">
        <v>0</v>
      </c>
      <c r="DB25" s="1036">
        <v>0</v>
      </c>
      <c r="DC25" s="1036">
        <v>0</v>
      </c>
      <c r="DD25" s="1036">
        <v>0</v>
      </c>
      <c r="DE25" s="1036">
        <v>0</v>
      </c>
      <c r="DF25" s="1036">
        <v>0</v>
      </c>
      <c r="DG25" s="1036">
        <v>0</v>
      </c>
      <c r="DH25" s="1036">
        <v>0</v>
      </c>
      <c r="DI25" s="1036">
        <v>0</v>
      </c>
      <c r="DJ25" s="1036">
        <v>0</v>
      </c>
      <c r="DK25" s="1036">
        <v>0</v>
      </c>
      <c r="DL25" s="1036">
        <v>0</v>
      </c>
      <c r="DM25" s="1036">
        <v>0</v>
      </c>
      <c r="DN25" s="1036">
        <v>0</v>
      </c>
      <c r="DO25" s="1036">
        <v>0</v>
      </c>
      <c r="DP25" s="1036">
        <v>0</v>
      </c>
      <c r="DQ25" s="1036">
        <v>0</v>
      </c>
      <c r="DR25" s="1036">
        <v>0</v>
      </c>
      <c r="DS25" s="1036">
        <v>0</v>
      </c>
      <c r="DT25" s="1036">
        <v>0</v>
      </c>
      <c r="DU25" s="1036">
        <v>0</v>
      </c>
      <c r="DV25" s="1036">
        <v>0</v>
      </c>
      <c r="DW25" s="1036">
        <v>0</v>
      </c>
      <c r="DX25" s="1036">
        <v>0</v>
      </c>
      <c r="DY25" s="1036">
        <v>0</v>
      </c>
      <c r="DZ25" s="1036">
        <v>0</v>
      </c>
      <c r="EA25" s="1036">
        <v>0</v>
      </c>
      <c r="EB25" s="1036">
        <v>0</v>
      </c>
      <c r="EC25" s="1036">
        <v>0</v>
      </c>
      <c r="ED25" s="1036">
        <v>0</v>
      </c>
      <c r="EE25" s="1036">
        <v>0</v>
      </c>
      <c r="EF25" s="1036">
        <v>0</v>
      </c>
      <c r="EG25" s="1036">
        <v>0</v>
      </c>
      <c r="EH25" s="1036">
        <v>0</v>
      </c>
      <c r="EI25" s="1036">
        <v>0</v>
      </c>
      <c r="EJ25" s="1036">
        <v>0</v>
      </c>
      <c r="EK25" s="1036">
        <v>0</v>
      </c>
      <c r="EL25" s="1036">
        <v>0</v>
      </c>
      <c r="EM25" s="1036">
        <v>0</v>
      </c>
      <c r="EN25" s="1036">
        <v>0</v>
      </c>
      <c r="EO25" s="1036">
        <v>0</v>
      </c>
      <c r="EP25" s="1036">
        <v>0</v>
      </c>
      <c r="EQ25" s="1036">
        <v>0</v>
      </c>
      <c r="ER25" s="1036">
        <v>0</v>
      </c>
      <c r="ES25" s="1036">
        <v>0</v>
      </c>
      <c r="ET25" s="1036">
        <v>0</v>
      </c>
      <c r="EU25" s="1036">
        <v>0</v>
      </c>
      <c r="EV25" s="1036">
        <v>0</v>
      </c>
      <c r="EW25" s="1036">
        <v>0</v>
      </c>
      <c r="EX25" s="1036">
        <v>0</v>
      </c>
      <c r="EY25" s="1036">
        <v>0</v>
      </c>
      <c r="EZ25" s="2248">
        <f>IN_T4!EZ20</f>
        <v>0</v>
      </c>
      <c r="FA25" s="2248">
        <f>IN_T4!FA20</f>
        <v>0</v>
      </c>
      <c r="FB25" s="2248">
        <f>IN_T4!FB20</f>
        <v>0</v>
      </c>
      <c r="FC25" s="2248">
        <f>IN_T4!FC20</f>
        <v>0</v>
      </c>
      <c r="FD25" s="1028">
        <f t="shared" si="0"/>
        <v>0</v>
      </c>
    </row>
    <row r="26" spans="1:160" ht="12.75" customHeight="1" x14ac:dyDescent="0.25">
      <c r="A26" s="1001" t="str">
        <f>'t1'!A26</f>
        <v>Odontoiatri con inc. di struttura complessa (rapp. Non escl.</v>
      </c>
      <c r="B26" s="1027" t="str">
        <f>'t1'!B26</f>
        <v>SD0N49</v>
      </c>
      <c r="C26" s="1036">
        <v>0</v>
      </c>
      <c r="D26" s="1036">
        <v>0</v>
      </c>
      <c r="E26" s="1036">
        <v>0</v>
      </c>
      <c r="F26" s="1036">
        <v>0</v>
      </c>
      <c r="G26" s="1036">
        <v>0</v>
      </c>
      <c r="H26" s="1036">
        <v>0</v>
      </c>
      <c r="I26" s="1036">
        <v>0</v>
      </c>
      <c r="J26" s="1036">
        <v>0</v>
      </c>
      <c r="K26" s="1036">
        <v>0</v>
      </c>
      <c r="L26" s="1036">
        <v>0</v>
      </c>
      <c r="M26" s="1036">
        <v>0</v>
      </c>
      <c r="N26" s="1036">
        <v>0</v>
      </c>
      <c r="O26" s="1036">
        <v>0</v>
      </c>
      <c r="P26" s="1036">
        <v>0</v>
      </c>
      <c r="Q26" s="1036">
        <v>0</v>
      </c>
      <c r="R26" s="1036">
        <v>0</v>
      </c>
      <c r="S26" s="1036">
        <v>0</v>
      </c>
      <c r="T26" s="1036">
        <v>0</v>
      </c>
      <c r="U26" s="1036">
        <v>0</v>
      </c>
      <c r="V26" s="1036">
        <v>0</v>
      </c>
      <c r="W26" s="1036">
        <v>0</v>
      </c>
      <c r="X26" s="1036">
        <v>0</v>
      </c>
      <c r="Y26" s="1036">
        <v>0</v>
      </c>
      <c r="Z26" s="1036">
        <v>0</v>
      </c>
      <c r="AA26" s="1036">
        <v>0</v>
      </c>
      <c r="AB26" s="1036">
        <v>0</v>
      </c>
      <c r="AC26" s="1036">
        <v>0</v>
      </c>
      <c r="AD26" s="1036">
        <v>0</v>
      </c>
      <c r="AE26" s="1036">
        <v>0</v>
      </c>
      <c r="AF26" s="1036">
        <v>0</v>
      </c>
      <c r="AG26" s="1036">
        <v>0</v>
      </c>
      <c r="AH26" s="1036">
        <v>0</v>
      </c>
      <c r="AI26" s="1036">
        <v>0</v>
      </c>
      <c r="AJ26" s="1036">
        <v>0</v>
      </c>
      <c r="AK26" s="1036">
        <v>0</v>
      </c>
      <c r="AL26" s="1036">
        <v>0</v>
      </c>
      <c r="AM26" s="1036">
        <v>0</v>
      </c>
      <c r="AN26" s="1036">
        <v>0</v>
      </c>
      <c r="AO26" s="1036">
        <v>0</v>
      </c>
      <c r="AP26" s="1036">
        <v>0</v>
      </c>
      <c r="AQ26" s="1036">
        <v>0</v>
      </c>
      <c r="AR26" s="1036">
        <v>0</v>
      </c>
      <c r="AS26" s="1036">
        <v>0</v>
      </c>
      <c r="AT26" s="1036">
        <v>0</v>
      </c>
      <c r="AU26" s="1036">
        <v>0</v>
      </c>
      <c r="AV26" s="1036">
        <v>0</v>
      </c>
      <c r="AW26" s="1036">
        <v>0</v>
      </c>
      <c r="AX26" s="1036">
        <v>0</v>
      </c>
      <c r="AY26" s="1036">
        <v>0</v>
      </c>
      <c r="AZ26" s="1036">
        <v>0</v>
      </c>
      <c r="BA26" s="1036">
        <v>0</v>
      </c>
      <c r="BB26" s="1036">
        <v>0</v>
      </c>
      <c r="BC26" s="1036">
        <v>0</v>
      </c>
      <c r="BD26" s="1036">
        <v>0</v>
      </c>
      <c r="BE26" s="1036">
        <v>0</v>
      </c>
      <c r="BF26" s="1036">
        <v>0</v>
      </c>
      <c r="BG26" s="1036">
        <v>0</v>
      </c>
      <c r="BH26" s="1036">
        <v>0</v>
      </c>
      <c r="BI26" s="1036">
        <v>0</v>
      </c>
      <c r="BJ26" s="1036">
        <v>0</v>
      </c>
      <c r="BK26" s="1036">
        <v>0</v>
      </c>
      <c r="BL26" s="1036">
        <v>0</v>
      </c>
      <c r="BM26" s="1036">
        <v>0</v>
      </c>
      <c r="BN26" s="1036">
        <v>0</v>
      </c>
      <c r="BO26" s="1036">
        <v>0</v>
      </c>
      <c r="BP26" s="1036">
        <v>0</v>
      </c>
      <c r="BQ26" s="1036">
        <v>0</v>
      </c>
      <c r="BR26" s="1036">
        <v>0</v>
      </c>
      <c r="BS26" s="1036">
        <v>0</v>
      </c>
      <c r="BT26" s="1036">
        <v>0</v>
      </c>
      <c r="BU26" s="1036">
        <v>0</v>
      </c>
      <c r="BV26" s="1036">
        <v>0</v>
      </c>
      <c r="BW26" s="1036">
        <v>0</v>
      </c>
      <c r="BX26" s="1036">
        <v>0</v>
      </c>
      <c r="BY26" s="1036">
        <v>0</v>
      </c>
      <c r="BZ26" s="1036">
        <v>0</v>
      </c>
      <c r="CA26" s="1036">
        <v>0</v>
      </c>
      <c r="CB26" s="1036">
        <v>0</v>
      </c>
      <c r="CC26" s="1036">
        <v>0</v>
      </c>
      <c r="CD26" s="1036">
        <v>0</v>
      </c>
      <c r="CE26" s="1036">
        <v>0</v>
      </c>
      <c r="CF26" s="1036">
        <v>0</v>
      </c>
      <c r="CG26" s="1036">
        <v>0</v>
      </c>
      <c r="CH26" s="1036">
        <v>0</v>
      </c>
      <c r="CI26" s="1036">
        <v>0</v>
      </c>
      <c r="CJ26" s="1036">
        <v>0</v>
      </c>
      <c r="CK26" s="1036">
        <v>0</v>
      </c>
      <c r="CL26" s="1036">
        <v>0</v>
      </c>
      <c r="CM26" s="1036">
        <v>0</v>
      </c>
      <c r="CN26" s="1036">
        <v>0</v>
      </c>
      <c r="CO26" s="1036">
        <v>0</v>
      </c>
      <c r="CP26" s="1036">
        <v>0</v>
      </c>
      <c r="CQ26" s="1036">
        <v>0</v>
      </c>
      <c r="CR26" s="1036">
        <v>0</v>
      </c>
      <c r="CS26" s="1036">
        <v>0</v>
      </c>
      <c r="CT26" s="1036">
        <v>0</v>
      </c>
      <c r="CU26" s="1036">
        <v>0</v>
      </c>
      <c r="CV26" s="1036">
        <v>0</v>
      </c>
      <c r="CW26" s="1036">
        <v>0</v>
      </c>
      <c r="CX26" s="1036">
        <v>0</v>
      </c>
      <c r="CY26" s="1036">
        <v>0</v>
      </c>
      <c r="CZ26" s="1036">
        <v>0</v>
      </c>
      <c r="DA26" s="1036">
        <v>0</v>
      </c>
      <c r="DB26" s="1036">
        <v>0</v>
      </c>
      <c r="DC26" s="1036">
        <v>0</v>
      </c>
      <c r="DD26" s="1036">
        <v>0</v>
      </c>
      <c r="DE26" s="1036">
        <v>0</v>
      </c>
      <c r="DF26" s="1036">
        <v>0</v>
      </c>
      <c r="DG26" s="1036">
        <v>0</v>
      </c>
      <c r="DH26" s="1036">
        <v>0</v>
      </c>
      <c r="DI26" s="1036">
        <v>0</v>
      </c>
      <c r="DJ26" s="1036">
        <v>0</v>
      </c>
      <c r="DK26" s="1036">
        <v>0</v>
      </c>
      <c r="DL26" s="1036">
        <v>0</v>
      </c>
      <c r="DM26" s="1036">
        <v>0</v>
      </c>
      <c r="DN26" s="1036">
        <v>0</v>
      </c>
      <c r="DO26" s="1036">
        <v>0</v>
      </c>
      <c r="DP26" s="1036">
        <v>0</v>
      </c>
      <c r="DQ26" s="1036">
        <v>0</v>
      </c>
      <c r="DR26" s="1036">
        <v>0</v>
      </c>
      <c r="DS26" s="1036">
        <v>0</v>
      </c>
      <c r="DT26" s="1036">
        <v>0</v>
      </c>
      <c r="DU26" s="1036">
        <v>0</v>
      </c>
      <c r="DV26" s="1036">
        <v>0</v>
      </c>
      <c r="DW26" s="1036">
        <v>0</v>
      </c>
      <c r="DX26" s="1036">
        <v>0</v>
      </c>
      <c r="DY26" s="1036">
        <v>0</v>
      </c>
      <c r="DZ26" s="1036">
        <v>0</v>
      </c>
      <c r="EA26" s="1036">
        <v>0</v>
      </c>
      <c r="EB26" s="1036">
        <v>0</v>
      </c>
      <c r="EC26" s="1036">
        <v>0</v>
      </c>
      <c r="ED26" s="1036">
        <v>0</v>
      </c>
      <c r="EE26" s="1036">
        <v>0</v>
      </c>
      <c r="EF26" s="1036">
        <v>0</v>
      </c>
      <c r="EG26" s="1036">
        <v>0</v>
      </c>
      <c r="EH26" s="1036">
        <v>0</v>
      </c>
      <c r="EI26" s="1036">
        <v>0</v>
      </c>
      <c r="EJ26" s="1036">
        <v>0</v>
      </c>
      <c r="EK26" s="1036">
        <v>0</v>
      </c>
      <c r="EL26" s="1036">
        <v>0</v>
      </c>
      <c r="EM26" s="1036">
        <v>0</v>
      </c>
      <c r="EN26" s="1036">
        <v>0</v>
      </c>
      <c r="EO26" s="1036">
        <v>0</v>
      </c>
      <c r="EP26" s="1036">
        <v>0</v>
      </c>
      <c r="EQ26" s="1036">
        <v>0</v>
      </c>
      <c r="ER26" s="1036">
        <v>0</v>
      </c>
      <c r="ES26" s="1036">
        <v>0</v>
      </c>
      <c r="ET26" s="1036">
        <v>0</v>
      </c>
      <c r="EU26" s="1036">
        <v>0</v>
      </c>
      <c r="EV26" s="1036">
        <v>0</v>
      </c>
      <c r="EW26" s="1036">
        <v>0</v>
      </c>
      <c r="EX26" s="1036">
        <v>0</v>
      </c>
      <c r="EY26" s="1036">
        <v>0</v>
      </c>
      <c r="EZ26" s="2248">
        <f>IN_T4!EZ21</f>
        <v>0</v>
      </c>
      <c r="FA26" s="2248">
        <f>IN_T4!FA21</f>
        <v>0</v>
      </c>
      <c r="FB26" s="2248">
        <f>IN_T4!FB21</f>
        <v>0</v>
      </c>
      <c r="FC26" s="2248">
        <f>IN_T4!FC21</f>
        <v>0</v>
      </c>
      <c r="FD26" s="1028">
        <f t="shared" si="0"/>
        <v>0</v>
      </c>
    </row>
    <row r="27" spans="1:160" ht="12.75" customHeight="1" x14ac:dyDescent="0.25">
      <c r="A27" s="1001" t="str">
        <f>'t1'!A27</f>
        <v>Odontoiatri con inc. di struttura semplice (rapp. Esclusivo)</v>
      </c>
      <c r="B27" s="1027" t="str">
        <f>'t1'!B27</f>
        <v>SD0E48</v>
      </c>
      <c r="C27" s="1036">
        <v>0</v>
      </c>
      <c r="D27" s="1036">
        <v>0</v>
      </c>
      <c r="E27" s="1036">
        <v>0</v>
      </c>
      <c r="F27" s="1036">
        <v>0</v>
      </c>
      <c r="G27" s="1036">
        <v>0</v>
      </c>
      <c r="H27" s="1036">
        <v>0</v>
      </c>
      <c r="I27" s="1036">
        <v>0</v>
      </c>
      <c r="J27" s="1036">
        <v>0</v>
      </c>
      <c r="K27" s="1036">
        <v>0</v>
      </c>
      <c r="L27" s="1036">
        <v>0</v>
      </c>
      <c r="M27" s="1036">
        <v>0</v>
      </c>
      <c r="N27" s="1036">
        <v>0</v>
      </c>
      <c r="O27" s="1036">
        <v>0</v>
      </c>
      <c r="P27" s="1036">
        <v>0</v>
      </c>
      <c r="Q27" s="1036">
        <v>0</v>
      </c>
      <c r="R27" s="1036">
        <v>0</v>
      </c>
      <c r="S27" s="1036">
        <v>0</v>
      </c>
      <c r="T27" s="1036">
        <v>0</v>
      </c>
      <c r="U27" s="1036">
        <v>0</v>
      </c>
      <c r="V27" s="1036">
        <v>0</v>
      </c>
      <c r="W27" s="1036">
        <v>0</v>
      </c>
      <c r="X27" s="1036">
        <v>0</v>
      </c>
      <c r="Y27" s="1036">
        <v>0</v>
      </c>
      <c r="Z27" s="1036">
        <v>0</v>
      </c>
      <c r="AA27" s="1036">
        <v>0</v>
      </c>
      <c r="AB27" s="1036">
        <v>0</v>
      </c>
      <c r="AC27" s="1036">
        <v>0</v>
      </c>
      <c r="AD27" s="1036">
        <v>0</v>
      </c>
      <c r="AE27" s="1036">
        <v>0</v>
      </c>
      <c r="AF27" s="1036">
        <v>0</v>
      </c>
      <c r="AG27" s="1036">
        <v>0</v>
      </c>
      <c r="AH27" s="1036">
        <v>0</v>
      </c>
      <c r="AI27" s="1036">
        <v>0</v>
      </c>
      <c r="AJ27" s="1036">
        <v>0</v>
      </c>
      <c r="AK27" s="1036">
        <v>0</v>
      </c>
      <c r="AL27" s="1036">
        <v>0</v>
      </c>
      <c r="AM27" s="1036">
        <v>0</v>
      </c>
      <c r="AN27" s="1036">
        <v>0</v>
      </c>
      <c r="AO27" s="1036">
        <v>0</v>
      </c>
      <c r="AP27" s="1036">
        <v>0</v>
      </c>
      <c r="AQ27" s="1036">
        <v>0</v>
      </c>
      <c r="AR27" s="1036">
        <v>0</v>
      </c>
      <c r="AS27" s="1036">
        <v>0</v>
      </c>
      <c r="AT27" s="1036">
        <v>0</v>
      </c>
      <c r="AU27" s="1036">
        <v>0</v>
      </c>
      <c r="AV27" s="1036">
        <v>0</v>
      </c>
      <c r="AW27" s="1036">
        <v>0</v>
      </c>
      <c r="AX27" s="1036">
        <v>0</v>
      </c>
      <c r="AY27" s="1036">
        <v>0</v>
      </c>
      <c r="AZ27" s="1036">
        <v>0</v>
      </c>
      <c r="BA27" s="1036">
        <v>0</v>
      </c>
      <c r="BB27" s="1036">
        <v>0</v>
      </c>
      <c r="BC27" s="1036">
        <v>0</v>
      </c>
      <c r="BD27" s="1036">
        <v>0</v>
      </c>
      <c r="BE27" s="1036">
        <v>0</v>
      </c>
      <c r="BF27" s="1036">
        <v>0</v>
      </c>
      <c r="BG27" s="1036">
        <v>0</v>
      </c>
      <c r="BH27" s="1036">
        <v>0</v>
      </c>
      <c r="BI27" s="1036">
        <v>0</v>
      </c>
      <c r="BJ27" s="1036">
        <v>0</v>
      </c>
      <c r="BK27" s="1036">
        <v>0</v>
      </c>
      <c r="BL27" s="1036">
        <v>0</v>
      </c>
      <c r="BM27" s="1036">
        <v>0</v>
      </c>
      <c r="BN27" s="1036">
        <v>0</v>
      </c>
      <c r="BO27" s="1036">
        <v>0</v>
      </c>
      <c r="BP27" s="1036">
        <v>0</v>
      </c>
      <c r="BQ27" s="1036">
        <v>0</v>
      </c>
      <c r="BR27" s="1036">
        <v>0</v>
      </c>
      <c r="BS27" s="1036">
        <v>0</v>
      </c>
      <c r="BT27" s="1036">
        <v>0</v>
      </c>
      <c r="BU27" s="1036">
        <v>0</v>
      </c>
      <c r="BV27" s="1036">
        <v>0</v>
      </c>
      <c r="BW27" s="1036">
        <v>0</v>
      </c>
      <c r="BX27" s="1036">
        <v>0</v>
      </c>
      <c r="BY27" s="1036">
        <v>0</v>
      </c>
      <c r="BZ27" s="1036">
        <v>0</v>
      </c>
      <c r="CA27" s="1036">
        <v>0</v>
      </c>
      <c r="CB27" s="1036">
        <v>0</v>
      </c>
      <c r="CC27" s="1036">
        <v>0</v>
      </c>
      <c r="CD27" s="1036">
        <v>0</v>
      </c>
      <c r="CE27" s="1036">
        <v>0</v>
      </c>
      <c r="CF27" s="1036">
        <v>0</v>
      </c>
      <c r="CG27" s="1036">
        <v>0</v>
      </c>
      <c r="CH27" s="1036">
        <v>0</v>
      </c>
      <c r="CI27" s="1036">
        <v>0</v>
      </c>
      <c r="CJ27" s="1036">
        <v>0</v>
      </c>
      <c r="CK27" s="1036">
        <v>0</v>
      </c>
      <c r="CL27" s="1036">
        <v>0</v>
      </c>
      <c r="CM27" s="1036">
        <v>0</v>
      </c>
      <c r="CN27" s="1036">
        <v>0</v>
      </c>
      <c r="CO27" s="1036">
        <v>0</v>
      </c>
      <c r="CP27" s="1036">
        <v>0</v>
      </c>
      <c r="CQ27" s="1036">
        <v>0</v>
      </c>
      <c r="CR27" s="1036">
        <v>0</v>
      </c>
      <c r="CS27" s="1036">
        <v>0</v>
      </c>
      <c r="CT27" s="1036">
        <v>0</v>
      </c>
      <c r="CU27" s="1036">
        <v>0</v>
      </c>
      <c r="CV27" s="1036">
        <v>0</v>
      </c>
      <c r="CW27" s="1036">
        <v>0</v>
      </c>
      <c r="CX27" s="1036">
        <v>0</v>
      </c>
      <c r="CY27" s="1036">
        <v>0</v>
      </c>
      <c r="CZ27" s="1036">
        <v>0</v>
      </c>
      <c r="DA27" s="1036">
        <v>0</v>
      </c>
      <c r="DB27" s="1036">
        <v>0</v>
      </c>
      <c r="DC27" s="1036">
        <v>0</v>
      </c>
      <c r="DD27" s="1036">
        <v>0</v>
      </c>
      <c r="DE27" s="1036">
        <v>0</v>
      </c>
      <c r="DF27" s="1036">
        <v>0</v>
      </c>
      <c r="DG27" s="1036">
        <v>0</v>
      </c>
      <c r="DH27" s="1036">
        <v>0</v>
      </c>
      <c r="DI27" s="1036">
        <v>0</v>
      </c>
      <c r="DJ27" s="1036">
        <v>0</v>
      </c>
      <c r="DK27" s="1036">
        <v>0</v>
      </c>
      <c r="DL27" s="1036">
        <v>0</v>
      </c>
      <c r="DM27" s="1036">
        <v>0</v>
      </c>
      <c r="DN27" s="1036">
        <v>0</v>
      </c>
      <c r="DO27" s="1036">
        <v>0</v>
      </c>
      <c r="DP27" s="1036">
        <v>0</v>
      </c>
      <c r="DQ27" s="1036">
        <v>0</v>
      </c>
      <c r="DR27" s="1036">
        <v>0</v>
      </c>
      <c r="DS27" s="1036">
        <v>0</v>
      </c>
      <c r="DT27" s="1036">
        <v>0</v>
      </c>
      <c r="DU27" s="1036">
        <v>0</v>
      </c>
      <c r="DV27" s="1036">
        <v>0</v>
      </c>
      <c r="DW27" s="1036">
        <v>0</v>
      </c>
      <c r="DX27" s="1036">
        <v>0</v>
      </c>
      <c r="DY27" s="1036">
        <v>0</v>
      </c>
      <c r="DZ27" s="1036">
        <v>0</v>
      </c>
      <c r="EA27" s="1036">
        <v>0</v>
      </c>
      <c r="EB27" s="1036">
        <v>0</v>
      </c>
      <c r="EC27" s="1036">
        <v>0</v>
      </c>
      <c r="ED27" s="1036">
        <v>0</v>
      </c>
      <c r="EE27" s="1036">
        <v>0</v>
      </c>
      <c r="EF27" s="1036">
        <v>0</v>
      </c>
      <c r="EG27" s="1036">
        <v>0</v>
      </c>
      <c r="EH27" s="1036">
        <v>0</v>
      </c>
      <c r="EI27" s="1036">
        <v>0</v>
      </c>
      <c r="EJ27" s="1036">
        <v>0</v>
      </c>
      <c r="EK27" s="1036">
        <v>0</v>
      </c>
      <c r="EL27" s="1036">
        <v>0</v>
      </c>
      <c r="EM27" s="1036">
        <v>0</v>
      </c>
      <c r="EN27" s="1036">
        <v>0</v>
      </c>
      <c r="EO27" s="1036">
        <v>0</v>
      </c>
      <c r="EP27" s="1036">
        <v>0</v>
      </c>
      <c r="EQ27" s="1036">
        <v>0</v>
      </c>
      <c r="ER27" s="1036">
        <v>0</v>
      </c>
      <c r="ES27" s="1036">
        <v>0</v>
      </c>
      <c r="ET27" s="1036">
        <v>0</v>
      </c>
      <c r="EU27" s="1036">
        <v>0</v>
      </c>
      <c r="EV27" s="1036">
        <v>0</v>
      </c>
      <c r="EW27" s="1036">
        <v>0</v>
      </c>
      <c r="EX27" s="1036">
        <v>0</v>
      </c>
      <c r="EY27" s="1036">
        <v>0</v>
      </c>
      <c r="EZ27" s="2248">
        <f>IN_T4!EZ22</f>
        <v>0</v>
      </c>
      <c r="FA27" s="2248">
        <f>IN_T4!FA22</f>
        <v>0</v>
      </c>
      <c r="FB27" s="2248">
        <f>IN_T4!FB22</f>
        <v>0</v>
      </c>
      <c r="FC27" s="2248">
        <f>IN_T4!FC22</f>
        <v>0</v>
      </c>
      <c r="FD27" s="1028">
        <f t="shared" si="0"/>
        <v>0</v>
      </c>
    </row>
    <row r="28" spans="1:160" ht="12.75" customHeight="1" x14ac:dyDescent="0.25">
      <c r="A28" s="1001" t="str">
        <f>'t1'!A28</f>
        <v>Odontoiatri con inc. di struttura semplice (rapp. Non escl.)</v>
      </c>
      <c r="B28" s="1027" t="str">
        <f>'t1'!B28</f>
        <v>SD0N48</v>
      </c>
      <c r="C28" s="1036">
        <v>0</v>
      </c>
      <c r="D28" s="1036">
        <v>0</v>
      </c>
      <c r="E28" s="1036">
        <v>0</v>
      </c>
      <c r="F28" s="1036">
        <v>0</v>
      </c>
      <c r="G28" s="1036">
        <v>0</v>
      </c>
      <c r="H28" s="1036">
        <v>0</v>
      </c>
      <c r="I28" s="1036">
        <v>0</v>
      </c>
      <c r="J28" s="1036">
        <v>0</v>
      </c>
      <c r="K28" s="1036">
        <v>0</v>
      </c>
      <c r="L28" s="1036">
        <v>0</v>
      </c>
      <c r="M28" s="1036">
        <v>0</v>
      </c>
      <c r="N28" s="1036">
        <v>0</v>
      </c>
      <c r="O28" s="1036">
        <v>0</v>
      </c>
      <c r="P28" s="1036">
        <v>0</v>
      </c>
      <c r="Q28" s="1036">
        <v>0</v>
      </c>
      <c r="R28" s="1036">
        <v>0</v>
      </c>
      <c r="S28" s="1036">
        <v>0</v>
      </c>
      <c r="T28" s="1036">
        <v>0</v>
      </c>
      <c r="U28" s="1036">
        <v>0</v>
      </c>
      <c r="V28" s="1036">
        <v>0</v>
      </c>
      <c r="W28" s="1036">
        <v>0</v>
      </c>
      <c r="X28" s="1036">
        <v>0</v>
      </c>
      <c r="Y28" s="1036">
        <v>0</v>
      </c>
      <c r="Z28" s="1036">
        <v>0</v>
      </c>
      <c r="AA28" s="1036">
        <v>0</v>
      </c>
      <c r="AB28" s="1036">
        <v>0</v>
      </c>
      <c r="AC28" s="1036">
        <v>0</v>
      </c>
      <c r="AD28" s="1036">
        <v>0</v>
      </c>
      <c r="AE28" s="1036">
        <v>0</v>
      </c>
      <c r="AF28" s="1036">
        <v>0</v>
      </c>
      <c r="AG28" s="1036">
        <v>0</v>
      </c>
      <c r="AH28" s="1036">
        <v>0</v>
      </c>
      <c r="AI28" s="1036">
        <v>0</v>
      </c>
      <c r="AJ28" s="1036">
        <v>0</v>
      </c>
      <c r="AK28" s="1036">
        <v>0</v>
      </c>
      <c r="AL28" s="1036">
        <v>0</v>
      </c>
      <c r="AM28" s="1036">
        <v>0</v>
      </c>
      <c r="AN28" s="1036">
        <v>0</v>
      </c>
      <c r="AO28" s="1036">
        <v>0</v>
      </c>
      <c r="AP28" s="1036">
        <v>0</v>
      </c>
      <c r="AQ28" s="1036">
        <v>0</v>
      </c>
      <c r="AR28" s="1036">
        <v>0</v>
      </c>
      <c r="AS28" s="1036">
        <v>0</v>
      </c>
      <c r="AT28" s="1036">
        <v>0</v>
      </c>
      <c r="AU28" s="1036">
        <v>0</v>
      </c>
      <c r="AV28" s="1036">
        <v>0</v>
      </c>
      <c r="AW28" s="1036">
        <v>0</v>
      </c>
      <c r="AX28" s="1036">
        <v>0</v>
      </c>
      <c r="AY28" s="1036">
        <v>0</v>
      </c>
      <c r="AZ28" s="1036">
        <v>0</v>
      </c>
      <c r="BA28" s="1036">
        <v>0</v>
      </c>
      <c r="BB28" s="1036">
        <v>0</v>
      </c>
      <c r="BC28" s="1036">
        <v>0</v>
      </c>
      <c r="BD28" s="1036">
        <v>0</v>
      </c>
      <c r="BE28" s="1036">
        <v>0</v>
      </c>
      <c r="BF28" s="1036">
        <v>0</v>
      </c>
      <c r="BG28" s="1036">
        <v>0</v>
      </c>
      <c r="BH28" s="1036">
        <v>0</v>
      </c>
      <c r="BI28" s="1036">
        <v>0</v>
      </c>
      <c r="BJ28" s="1036">
        <v>0</v>
      </c>
      <c r="BK28" s="1036">
        <v>0</v>
      </c>
      <c r="BL28" s="1036">
        <v>0</v>
      </c>
      <c r="BM28" s="1036">
        <v>0</v>
      </c>
      <c r="BN28" s="1036">
        <v>0</v>
      </c>
      <c r="BO28" s="1036">
        <v>0</v>
      </c>
      <c r="BP28" s="1036">
        <v>0</v>
      </c>
      <c r="BQ28" s="1036">
        <v>0</v>
      </c>
      <c r="BR28" s="1036">
        <v>0</v>
      </c>
      <c r="BS28" s="1036">
        <v>0</v>
      </c>
      <c r="BT28" s="1036">
        <v>0</v>
      </c>
      <c r="BU28" s="1036">
        <v>0</v>
      </c>
      <c r="BV28" s="1036">
        <v>0</v>
      </c>
      <c r="BW28" s="1036">
        <v>0</v>
      </c>
      <c r="BX28" s="1036">
        <v>0</v>
      </c>
      <c r="BY28" s="1036">
        <v>0</v>
      </c>
      <c r="BZ28" s="1036">
        <v>0</v>
      </c>
      <c r="CA28" s="1036">
        <v>0</v>
      </c>
      <c r="CB28" s="1036">
        <v>0</v>
      </c>
      <c r="CC28" s="1036">
        <v>0</v>
      </c>
      <c r="CD28" s="1036">
        <v>0</v>
      </c>
      <c r="CE28" s="1036">
        <v>0</v>
      </c>
      <c r="CF28" s="1036">
        <v>0</v>
      </c>
      <c r="CG28" s="1036">
        <v>0</v>
      </c>
      <c r="CH28" s="1036">
        <v>0</v>
      </c>
      <c r="CI28" s="1036">
        <v>0</v>
      </c>
      <c r="CJ28" s="1036">
        <v>0</v>
      </c>
      <c r="CK28" s="1036">
        <v>0</v>
      </c>
      <c r="CL28" s="1036">
        <v>0</v>
      </c>
      <c r="CM28" s="1036">
        <v>0</v>
      </c>
      <c r="CN28" s="1036">
        <v>0</v>
      </c>
      <c r="CO28" s="1036">
        <v>0</v>
      </c>
      <c r="CP28" s="1036">
        <v>0</v>
      </c>
      <c r="CQ28" s="1036">
        <v>0</v>
      </c>
      <c r="CR28" s="1036">
        <v>0</v>
      </c>
      <c r="CS28" s="1036">
        <v>0</v>
      </c>
      <c r="CT28" s="1036">
        <v>0</v>
      </c>
      <c r="CU28" s="1036">
        <v>0</v>
      </c>
      <c r="CV28" s="1036">
        <v>0</v>
      </c>
      <c r="CW28" s="1036">
        <v>0</v>
      </c>
      <c r="CX28" s="1036">
        <v>0</v>
      </c>
      <c r="CY28" s="1036">
        <v>0</v>
      </c>
      <c r="CZ28" s="1036">
        <v>0</v>
      </c>
      <c r="DA28" s="1036">
        <v>0</v>
      </c>
      <c r="DB28" s="1036">
        <v>0</v>
      </c>
      <c r="DC28" s="1036">
        <v>0</v>
      </c>
      <c r="DD28" s="1036">
        <v>0</v>
      </c>
      <c r="DE28" s="1036">
        <v>0</v>
      </c>
      <c r="DF28" s="1036">
        <v>0</v>
      </c>
      <c r="DG28" s="1036">
        <v>0</v>
      </c>
      <c r="DH28" s="1036">
        <v>0</v>
      </c>
      <c r="DI28" s="1036">
        <v>0</v>
      </c>
      <c r="DJ28" s="1036">
        <v>0</v>
      </c>
      <c r="DK28" s="1036">
        <v>0</v>
      </c>
      <c r="DL28" s="1036">
        <v>0</v>
      </c>
      <c r="DM28" s="1036">
        <v>0</v>
      </c>
      <c r="DN28" s="1036">
        <v>0</v>
      </c>
      <c r="DO28" s="1036">
        <v>0</v>
      </c>
      <c r="DP28" s="1036">
        <v>0</v>
      </c>
      <c r="DQ28" s="1036">
        <v>0</v>
      </c>
      <c r="DR28" s="1036">
        <v>0</v>
      </c>
      <c r="DS28" s="1036">
        <v>0</v>
      </c>
      <c r="DT28" s="1036">
        <v>0</v>
      </c>
      <c r="DU28" s="1036">
        <v>0</v>
      </c>
      <c r="DV28" s="1036">
        <v>0</v>
      </c>
      <c r="DW28" s="1036">
        <v>0</v>
      </c>
      <c r="DX28" s="1036">
        <v>0</v>
      </c>
      <c r="DY28" s="1036">
        <v>0</v>
      </c>
      <c r="DZ28" s="1036">
        <v>0</v>
      </c>
      <c r="EA28" s="1036">
        <v>0</v>
      </c>
      <c r="EB28" s="1036">
        <v>0</v>
      </c>
      <c r="EC28" s="1036">
        <v>0</v>
      </c>
      <c r="ED28" s="1036">
        <v>0</v>
      </c>
      <c r="EE28" s="1036">
        <v>0</v>
      </c>
      <c r="EF28" s="1036">
        <v>0</v>
      </c>
      <c r="EG28" s="1036">
        <v>0</v>
      </c>
      <c r="EH28" s="1036">
        <v>0</v>
      </c>
      <c r="EI28" s="1036">
        <v>0</v>
      </c>
      <c r="EJ28" s="1036">
        <v>0</v>
      </c>
      <c r="EK28" s="1036">
        <v>0</v>
      </c>
      <c r="EL28" s="1036">
        <v>0</v>
      </c>
      <c r="EM28" s="1036">
        <v>0</v>
      </c>
      <c r="EN28" s="1036">
        <v>0</v>
      </c>
      <c r="EO28" s="1036">
        <v>0</v>
      </c>
      <c r="EP28" s="1036">
        <v>0</v>
      </c>
      <c r="EQ28" s="1036">
        <v>0</v>
      </c>
      <c r="ER28" s="1036">
        <v>0</v>
      </c>
      <c r="ES28" s="1036">
        <v>0</v>
      </c>
      <c r="ET28" s="1036">
        <v>0</v>
      </c>
      <c r="EU28" s="1036">
        <v>0</v>
      </c>
      <c r="EV28" s="1036">
        <v>0</v>
      </c>
      <c r="EW28" s="1036">
        <v>0</v>
      </c>
      <c r="EX28" s="1036">
        <v>0</v>
      </c>
      <c r="EY28" s="1036">
        <v>0</v>
      </c>
      <c r="EZ28" s="2248">
        <f>IN_T4!EZ23</f>
        <v>0</v>
      </c>
      <c r="FA28" s="2248">
        <f>IN_T4!FA23</f>
        <v>0</v>
      </c>
      <c r="FB28" s="2248">
        <f>IN_T4!FB23</f>
        <v>0</v>
      </c>
      <c r="FC28" s="2248">
        <f>IN_T4!FC23</f>
        <v>0</v>
      </c>
      <c r="FD28" s="1028">
        <f t="shared" si="0"/>
        <v>0</v>
      </c>
    </row>
    <row r="29" spans="1:160" ht="12.75" customHeight="1" x14ac:dyDescent="0.25">
      <c r="A29" s="1001" t="str">
        <f>'t1'!A29</f>
        <v>Odontoiatri con altri incar. Prof.li (rapp. Esclusivo)</v>
      </c>
      <c r="B29" s="1027" t="str">
        <f>'t1'!B29</f>
        <v>SD0A48</v>
      </c>
      <c r="C29" s="1036">
        <v>0</v>
      </c>
      <c r="D29" s="1036">
        <v>0</v>
      </c>
      <c r="E29" s="1036">
        <v>0</v>
      </c>
      <c r="F29" s="1036">
        <v>0</v>
      </c>
      <c r="G29" s="1036">
        <v>0</v>
      </c>
      <c r="H29" s="1036">
        <v>0</v>
      </c>
      <c r="I29" s="1036">
        <v>0</v>
      </c>
      <c r="J29" s="1036">
        <v>0</v>
      </c>
      <c r="K29" s="1036">
        <v>0</v>
      </c>
      <c r="L29" s="1036">
        <v>0</v>
      </c>
      <c r="M29" s="1036">
        <v>0</v>
      </c>
      <c r="N29" s="1036">
        <v>0</v>
      </c>
      <c r="O29" s="1036">
        <v>0</v>
      </c>
      <c r="P29" s="1036">
        <v>0</v>
      </c>
      <c r="Q29" s="1036">
        <v>0</v>
      </c>
      <c r="R29" s="1036">
        <v>0</v>
      </c>
      <c r="S29" s="1036">
        <v>0</v>
      </c>
      <c r="T29" s="1036">
        <v>0</v>
      </c>
      <c r="U29" s="1036">
        <v>0</v>
      </c>
      <c r="V29" s="1036">
        <v>0</v>
      </c>
      <c r="W29" s="1036">
        <v>0</v>
      </c>
      <c r="X29" s="1036">
        <v>0</v>
      </c>
      <c r="Y29" s="1036">
        <v>0</v>
      </c>
      <c r="Z29" s="1036">
        <v>0</v>
      </c>
      <c r="AA29" s="1036">
        <v>0</v>
      </c>
      <c r="AB29" s="1036">
        <v>0</v>
      </c>
      <c r="AC29" s="1036">
        <v>0</v>
      </c>
      <c r="AD29" s="1036">
        <v>0</v>
      </c>
      <c r="AE29" s="1036">
        <v>0</v>
      </c>
      <c r="AF29" s="1036">
        <v>0</v>
      </c>
      <c r="AG29" s="1036">
        <v>0</v>
      </c>
      <c r="AH29" s="1036">
        <v>0</v>
      </c>
      <c r="AI29" s="1036">
        <v>0</v>
      </c>
      <c r="AJ29" s="1036">
        <v>0</v>
      </c>
      <c r="AK29" s="1036">
        <v>0</v>
      </c>
      <c r="AL29" s="1036">
        <v>0</v>
      </c>
      <c r="AM29" s="1036">
        <v>0</v>
      </c>
      <c r="AN29" s="1036">
        <v>0</v>
      </c>
      <c r="AO29" s="1036">
        <v>0</v>
      </c>
      <c r="AP29" s="1036">
        <v>0</v>
      </c>
      <c r="AQ29" s="1036">
        <v>0</v>
      </c>
      <c r="AR29" s="1036">
        <v>0</v>
      </c>
      <c r="AS29" s="1036">
        <v>0</v>
      </c>
      <c r="AT29" s="1036">
        <v>0</v>
      </c>
      <c r="AU29" s="1036">
        <v>0</v>
      </c>
      <c r="AV29" s="1036">
        <v>0</v>
      </c>
      <c r="AW29" s="1036">
        <v>0</v>
      </c>
      <c r="AX29" s="1036">
        <v>0</v>
      </c>
      <c r="AY29" s="1036">
        <v>0</v>
      </c>
      <c r="AZ29" s="1036">
        <v>0</v>
      </c>
      <c r="BA29" s="1036">
        <v>0</v>
      </c>
      <c r="BB29" s="1036">
        <v>0</v>
      </c>
      <c r="BC29" s="1036">
        <v>0</v>
      </c>
      <c r="BD29" s="1036">
        <v>0</v>
      </c>
      <c r="BE29" s="1036">
        <v>0</v>
      </c>
      <c r="BF29" s="1036">
        <v>0</v>
      </c>
      <c r="BG29" s="1036">
        <v>0</v>
      </c>
      <c r="BH29" s="1036">
        <v>0</v>
      </c>
      <c r="BI29" s="1036">
        <v>0</v>
      </c>
      <c r="BJ29" s="1036">
        <v>0</v>
      </c>
      <c r="BK29" s="1036">
        <v>0</v>
      </c>
      <c r="BL29" s="1036">
        <v>0</v>
      </c>
      <c r="BM29" s="1036">
        <v>0</v>
      </c>
      <c r="BN29" s="1036">
        <v>0</v>
      </c>
      <c r="BO29" s="1036">
        <v>0</v>
      </c>
      <c r="BP29" s="1036">
        <v>0</v>
      </c>
      <c r="BQ29" s="1036">
        <v>0</v>
      </c>
      <c r="BR29" s="1036">
        <v>0</v>
      </c>
      <c r="BS29" s="1036">
        <v>0</v>
      </c>
      <c r="BT29" s="1036">
        <v>0</v>
      </c>
      <c r="BU29" s="1036">
        <v>0</v>
      </c>
      <c r="BV29" s="1036">
        <v>0</v>
      </c>
      <c r="BW29" s="1036">
        <v>0</v>
      </c>
      <c r="BX29" s="1036">
        <v>0</v>
      </c>
      <c r="BY29" s="1036">
        <v>0</v>
      </c>
      <c r="BZ29" s="1036">
        <v>0</v>
      </c>
      <c r="CA29" s="1036">
        <v>0</v>
      </c>
      <c r="CB29" s="1036">
        <v>0</v>
      </c>
      <c r="CC29" s="1036">
        <v>0</v>
      </c>
      <c r="CD29" s="1036">
        <v>0</v>
      </c>
      <c r="CE29" s="1036">
        <v>0</v>
      </c>
      <c r="CF29" s="1036">
        <v>0</v>
      </c>
      <c r="CG29" s="1036">
        <v>0</v>
      </c>
      <c r="CH29" s="1036">
        <v>0</v>
      </c>
      <c r="CI29" s="1036">
        <v>0</v>
      </c>
      <c r="CJ29" s="1036">
        <v>0</v>
      </c>
      <c r="CK29" s="1036">
        <v>0</v>
      </c>
      <c r="CL29" s="1036">
        <v>0</v>
      </c>
      <c r="CM29" s="1036">
        <v>0</v>
      </c>
      <c r="CN29" s="1036">
        <v>0</v>
      </c>
      <c r="CO29" s="1036">
        <v>0</v>
      </c>
      <c r="CP29" s="1036">
        <v>0</v>
      </c>
      <c r="CQ29" s="1036">
        <v>0</v>
      </c>
      <c r="CR29" s="1036">
        <v>0</v>
      </c>
      <c r="CS29" s="1036">
        <v>0</v>
      </c>
      <c r="CT29" s="1036">
        <v>0</v>
      </c>
      <c r="CU29" s="1036">
        <v>0</v>
      </c>
      <c r="CV29" s="1036">
        <v>0</v>
      </c>
      <c r="CW29" s="1036">
        <v>0</v>
      </c>
      <c r="CX29" s="1036">
        <v>0</v>
      </c>
      <c r="CY29" s="1036">
        <v>0</v>
      </c>
      <c r="CZ29" s="1036">
        <v>0</v>
      </c>
      <c r="DA29" s="1036">
        <v>0</v>
      </c>
      <c r="DB29" s="1036">
        <v>0</v>
      </c>
      <c r="DC29" s="1036">
        <v>0</v>
      </c>
      <c r="DD29" s="1036">
        <v>0</v>
      </c>
      <c r="DE29" s="1036">
        <v>0</v>
      </c>
      <c r="DF29" s="1036">
        <v>0</v>
      </c>
      <c r="DG29" s="1036">
        <v>0</v>
      </c>
      <c r="DH29" s="1036">
        <v>0</v>
      </c>
      <c r="DI29" s="1036">
        <v>0</v>
      </c>
      <c r="DJ29" s="1036">
        <v>0</v>
      </c>
      <c r="DK29" s="1036">
        <v>0</v>
      </c>
      <c r="DL29" s="1036">
        <v>0</v>
      </c>
      <c r="DM29" s="1036">
        <v>0</v>
      </c>
      <c r="DN29" s="1036">
        <v>0</v>
      </c>
      <c r="DO29" s="1036">
        <v>0</v>
      </c>
      <c r="DP29" s="1036">
        <v>0</v>
      </c>
      <c r="DQ29" s="1036">
        <v>0</v>
      </c>
      <c r="DR29" s="1036">
        <v>0</v>
      </c>
      <c r="DS29" s="1036">
        <v>0</v>
      </c>
      <c r="DT29" s="1036">
        <v>0</v>
      </c>
      <c r="DU29" s="1036">
        <v>0</v>
      </c>
      <c r="DV29" s="1036">
        <v>0</v>
      </c>
      <c r="DW29" s="1036">
        <v>0</v>
      </c>
      <c r="DX29" s="1036">
        <v>0</v>
      </c>
      <c r="DY29" s="1036">
        <v>0</v>
      </c>
      <c r="DZ29" s="1036">
        <v>0</v>
      </c>
      <c r="EA29" s="1036">
        <v>0</v>
      </c>
      <c r="EB29" s="1036">
        <v>0</v>
      </c>
      <c r="EC29" s="1036">
        <v>0</v>
      </c>
      <c r="ED29" s="1036">
        <v>0</v>
      </c>
      <c r="EE29" s="1036">
        <v>0</v>
      </c>
      <c r="EF29" s="1036">
        <v>0</v>
      </c>
      <c r="EG29" s="1036">
        <v>0</v>
      </c>
      <c r="EH29" s="1036">
        <v>0</v>
      </c>
      <c r="EI29" s="1036">
        <v>0</v>
      </c>
      <c r="EJ29" s="1036">
        <v>0</v>
      </c>
      <c r="EK29" s="1036">
        <v>0</v>
      </c>
      <c r="EL29" s="1036">
        <v>0</v>
      </c>
      <c r="EM29" s="1036">
        <v>0</v>
      </c>
      <c r="EN29" s="1036">
        <v>0</v>
      </c>
      <c r="EO29" s="1036">
        <v>0</v>
      </c>
      <c r="EP29" s="1036">
        <v>0</v>
      </c>
      <c r="EQ29" s="1036">
        <v>0</v>
      </c>
      <c r="ER29" s="1036">
        <v>0</v>
      </c>
      <c r="ES29" s="1036">
        <v>0</v>
      </c>
      <c r="ET29" s="1036">
        <v>0</v>
      </c>
      <c r="EU29" s="1036">
        <v>0</v>
      </c>
      <c r="EV29" s="1036">
        <v>0</v>
      </c>
      <c r="EW29" s="1036">
        <v>0</v>
      </c>
      <c r="EX29" s="1036">
        <v>0</v>
      </c>
      <c r="EY29" s="1036">
        <v>0</v>
      </c>
      <c r="EZ29" s="2248">
        <f>IN_T4!EZ24</f>
        <v>0</v>
      </c>
      <c r="FA29" s="2248">
        <f>IN_T4!FA24</f>
        <v>0</v>
      </c>
      <c r="FB29" s="2248">
        <f>IN_T4!FB24</f>
        <v>0</v>
      </c>
      <c r="FC29" s="2248">
        <f>IN_T4!FC24</f>
        <v>0</v>
      </c>
      <c r="FD29" s="1028">
        <f t="shared" si="0"/>
        <v>0</v>
      </c>
    </row>
    <row r="30" spans="1:160" ht="12.75" customHeight="1" x14ac:dyDescent="0.25">
      <c r="A30" s="1001" t="str">
        <f>'t1'!A30</f>
        <v>Odontoiatri con altri incar. Prof.li (rapp. Non escl.)</v>
      </c>
      <c r="B30" s="1027" t="str">
        <f>'t1'!B30</f>
        <v>SD0047</v>
      </c>
      <c r="C30" s="1036">
        <v>0</v>
      </c>
      <c r="D30" s="1036">
        <v>0</v>
      </c>
      <c r="E30" s="1036">
        <v>0</v>
      </c>
      <c r="F30" s="1036">
        <v>0</v>
      </c>
      <c r="G30" s="1036">
        <v>0</v>
      </c>
      <c r="H30" s="1036">
        <v>0</v>
      </c>
      <c r="I30" s="1036">
        <v>0</v>
      </c>
      <c r="J30" s="1036">
        <v>0</v>
      </c>
      <c r="K30" s="1036">
        <v>0</v>
      </c>
      <c r="L30" s="1036">
        <v>0</v>
      </c>
      <c r="M30" s="1036">
        <v>0</v>
      </c>
      <c r="N30" s="1036">
        <v>0</v>
      </c>
      <c r="O30" s="1036">
        <v>0</v>
      </c>
      <c r="P30" s="1036">
        <v>0</v>
      </c>
      <c r="Q30" s="1036">
        <v>0</v>
      </c>
      <c r="R30" s="1036">
        <v>0</v>
      </c>
      <c r="S30" s="1036">
        <v>0</v>
      </c>
      <c r="T30" s="1036">
        <v>0</v>
      </c>
      <c r="U30" s="1036">
        <v>0</v>
      </c>
      <c r="V30" s="1036">
        <v>0</v>
      </c>
      <c r="W30" s="1036">
        <v>0</v>
      </c>
      <c r="X30" s="1036">
        <v>0</v>
      </c>
      <c r="Y30" s="1036">
        <v>0</v>
      </c>
      <c r="Z30" s="1036">
        <v>0</v>
      </c>
      <c r="AA30" s="1036">
        <v>0</v>
      </c>
      <c r="AB30" s="1036">
        <v>0</v>
      </c>
      <c r="AC30" s="1036">
        <v>0</v>
      </c>
      <c r="AD30" s="1036">
        <v>0</v>
      </c>
      <c r="AE30" s="1036">
        <v>0</v>
      </c>
      <c r="AF30" s="1036">
        <v>0</v>
      </c>
      <c r="AG30" s="1036">
        <v>0</v>
      </c>
      <c r="AH30" s="1036">
        <v>0</v>
      </c>
      <c r="AI30" s="1036">
        <v>0</v>
      </c>
      <c r="AJ30" s="1036">
        <v>0</v>
      </c>
      <c r="AK30" s="1036">
        <v>0</v>
      </c>
      <c r="AL30" s="1036">
        <v>0</v>
      </c>
      <c r="AM30" s="1036">
        <v>0</v>
      </c>
      <c r="AN30" s="1036">
        <v>0</v>
      </c>
      <c r="AO30" s="1036">
        <v>0</v>
      </c>
      <c r="AP30" s="1036">
        <v>0</v>
      </c>
      <c r="AQ30" s="1036">
        <v>0</v>
      </c>
      <c r="AR30" s="1036">
        <v>0</v>
      </c>
      <c r="AS30" s="1036">
        <v>0</v>
      </c>
      <c r="AT30" s="1036">
        <v>0</v>
      </c>
      <c r="AU30" s="1036">
        <v>0</v>
      </c>
      <c r="AV30" s="1036">
        <v>0</v>
      </c>
      <c r="AW30" s="1036">
        <v>0</v>
      </c>
      <c r="AX30" s="1036">
        <v>0</v>
      </c>
      <c r="AY30" s="1036">
        <v>0</v>
      </c>
      <c r="AZ30" s="1036">
        <v>0</v>
      </c>
      <c r="BA30" s="1036">
        <v>0</v>
      </c>
      <c r="BB30" s="1036">
        <v>0</v>
      </c>
      <c r="BC30" s="1036">
        <v>0</v>
      </c>
      <c r="BD30" s="1036">
        <v>0</v>
      </c>
      <c r="BE30" s="1036">
        <v>0</v>
      </c>
      <c r="BF30" s="1036">
        <v>0</v>
      </c>
      <c r="BG30" s="1036">
        <v>0</v>
      </c>
      <c r="BH30" s="1036">
        <v>0</v>
      </c>
      <c r="BI30" s="1036">
        <v>0</v>
      </c>
      <c r="BJ30" s="1036">
        <v>0</v>
      </c>
      <c r="BK30" s="1036">
        <v>0</v>
      </c>
      <c r="BL30" s="1036">
        <v>0</v>
      </c>
      <c r="BM30" s="1036">
        <v>0</v>
      </c>
      <c r="BN30" s="1036">
        <v>0</v>
      </c>
      <c r="BO30" s="1036">
        <v>0</v>
      </c>
      <c r="BP30" s="1036">
        <v>0</v>
      </c>
      <c r="BQ30" s="1036">
        <v>0</v>
      </c>
      <c r="BR30" s="1036">
        <v>0</v>
      </c>
      <c r="BS30" s="1036">
        <v>0</v>
      </c>
      <c r="BT30" s="1036">
        <v>0</v>
      </c>
      <c r="BU30" s="1036">
        <v>0</v>
      </c>
      <c r="BV30" s="1036">
        <v>0</v>
      </c>
      <c r="BW30" s="1036">
        <v>0</v>
      </c>
      <c r="BX30" s="1036">
        <v>0</v>
      </c>
      <c r="BY30" s="1036">
        <v>0</v>
      </c>
      <c r="BZ30" s="1036">
        <v>0</v>
      </c>
      <c r="CA30" s="1036">
        <v>0</v>
      </c>
      <c r="CB30" s="1036">
        <v>0</v>
      </c>
      <c r="CC30" s="1036">
        <v>0</v>
      </c>
      <c r="CD30" s="1036">
        <v>0</v>
      </c>
      <c r="CE30" s="1036">
        <v>0</v>
      </c>
      <c r="CF30" s="1036">
        <v>0</v>
      </c>
      <c r="CG30" s="1036">
        <v>0</v>
      </c>
      <c r="CH30" s="1036">
        <v>0</v>
      </c>
      <c r="CI30" s="1036">
        <v>0</v>
      </c>
      <c r="CJ30" s="1036">
        <v>0</v>
      </c>
      <c r="CK30" s="1036">
        <v>0</v>
      </c>
      <c r="CL30" s="1036">
        <v>0</v>
      </c>
      <c r="CM30" s="1036">
        <v>0</v>
      </c>
      <c r="CN30" s="1036">
        <v>0</v>
      </c>
      <c r="CO30" s="1036">
        <v>0</v>
      </c>
      <c r="CP30" s="1036">
        <v>0</v>
      </c>
      <c r="CQ30" s="1036">
        <v>0</v>
      </c>
      <c r="CR30" s="1036">
        <v>0</v>
      </c>
      <c r="CS30" s="1036">
        <v>0</v>
      </c>
      <c r="CT30" s="1036">
        <v>0</v>
      </c>
      <c r="CU30" s="1036">
        <v>0</v>
      </c>
      <c r="CV30" s="1036">
        <v>0</v>
      </c>
      <c r="CW30" s="1036">
        <v>0</v>
      </c>
      <c r="CX30" s="1036">
        <v>0</v>
      </c>
      <c r="CY30" s="1036">
        <v>0</v>
      </c>
      <c r="CZ30" s="1036">
        <v>0</v>
      </c>
      <c r="DA30" s="1036">
        <v>0</v>
      </c>
      <c r="DB30" s="1036">
        <v>0</v>
      </c>
      <c r="DC30" s="1036">
        <v>0</v>
      </c>
      <c r="DD30" s="1036">
        <v>0</v>
      </c>
      <c r="DE30" s="1036">
        <v>0</v>
      </c>
      <c r="DF30" s="1036">
        <v>0</v>
      </c>
      <c r="DG30" s="1036">
        <v>0</v>
      </c>
      <c r="DH30" s="1036">
        <v>0</v>
      </c>
      <c r="DI30" s="1036">
        <v>0</v>
      </c>
      <c r="DJ30" s="1036">
        <v>0</v>
      </c>
      <c r="DK30" s="1036">
        <v>0</v>
      </c>
      <c r="DL30" s="1036">
        <v>0</v>
      </c>
      <c r="DM30" s="1036">
        <v>0</v>
      </c>
      <c r="DN30" s="1036">
        <v>0</v>
      </c>
      <c r="DO30" s="1036">
        <v>0</v>
      </c>
      <c r="DP30" s="1036">
        <v>0</v>
      </c>
      <c r="DQ30" s="1036">
        <v>0</v>
      </c>
      <c r="DR30" s="1036">
        <v>0</v>
      </c>
      <c r="DS30" s="1036">
        <v>0</v>
      </c>
      <c r="DT30" s="1036">
        <v>0</v>
      </c>
      <c r="DU30" s="1036">
        <v>0</v>
      </c>
      <c r="DV30" s="1036">
        <v>0</v>
      </c>
      <c r="DW30" s="1036">
        <v>0</v>
      </c>
      <c r="DX30" s="1036">
        <v>0</v>
      </c>
      <c r="DY30" s="1036">
        <v>0</v>
      </c>
      <c r="DZ30" s="1036">
        <v>0</v>
      </c>
      <c r="EA30" s="1036">
        <v>0</v>
      </c>
      <c r="EB30" s="1036">
        <v>0</v>
      </c>
      <c r="EC30" s="1036">
        <v>0</v>
      </c>
      <c r="ED30" s="1036">
        <v>0</v>
      </c>
      <c r="EE30" s="1036">
        <v>0</v>
      </c>
      <c r="EF30" s="1036">
        <v>0</v>
      </c>
      <c r="EG30" s="1036">
        <v>0</v>
      </c>
      <c r="EH30" s="1036">
        <v>0</v>
      </c>
      <c r="EI30" s="1036">
        <v>0</v>
      </c>
      <c r="EJ30" s="1036">
        <v>0</v>
      </c>
      <c r="EK30" s="1036">
        <v>0</v>
      </c>
      <c r="EL30" s="1036">
        <v>0</v>
      </c>
      <c r="EM30" s="1036">
        <v>0</v>
      </c>
      <c r="EN30" s="1036">
        <v>0</v>
      </c>
      <c r="EO30" s="1036">
        <v>0</v>
      </c>
      <c r="EP30" s="1036">
        <v>0</v>
      </c>
      <c r="EQ30" s="1036">
        <v>0</v>
      </c>
      <c r="ER30" s="1036">
        <v>0</v>
      </c>
      <c r="ES30" s="1036">
        <v>0</v>
      </c>
      <c r="ET30" s="1036">
        <v>0</v>
      </c>
      <c r="EU30" s="1036">
        <v>0</v>
      </c>
      <c r="EV30" s="1036">
        <v>0</v>
      </c>
      <c r="EW30" s="1036">
        <v>0</v>
      </c>
      <c r="EX30" s="1036">
        <v>0</v>
      </c>
      <c r="EY30" s="1036">
        <v>0</v>
      </c>
      <c r="EZ30" s="2248">
        <f>IN_T4!EZ25</f>
        <v>0</v>
      </c>
      <c r="FA30" s="2248">
        <f>IN_T4!FA25</f>
        <v>0</v>
      </c>
      <c r="FB30" s="2248">
        <f>IN_T4!FB25</f>
        <v>0</v>
      </c>
      <c r="FC30" s="2248">
        <f>IN_T4!FC25</f>
        <v>0</v>
      </c>
      <c r="FD30" s="1028">
        <f t="shared" si="0"/>
        <v>0</v>
      </c>
    </row>
    <row r="31" spans="1:160" ht="12.75" customHeight="1" x14ac:dyDescent="0.25">
      <c r="A31" s="1001" t="str">
        <f>'t1'!A31</f>
        <v>Odontoiatri a t. determinato (art. 15-septies d.lgs. 502/92)</v>
      </c>
      <c r="B31" s="1027" t="str">
        <f>'t1'!B31</f>
        <v>SD0599</v>
      </c>
      <c r="C31" s="1036">
        <v>0</v>
      </c>
      <c r="D31" s="1036">
        <v>0</v>
      </c>
      <c r="E31" s="1036">
        <v>0</v>
      </c>
      <c r="F31" s="1036">
        <v>0</v>
      </c>
      <c r="G31" s="1036">
        <v>0</v>
      </c>
      <c r="H31" s="1036">
        <v>0</v>
      </c>
      <c r="I31" s="1036">
        <v>0</v>
      </c>
      <c r="J31" s="1036">
        <v>0</v>
      </c>
      <c r="K31" s="1036">
        <v>0</v>
      </c>
      <c r="L31" s="1036">
        <v>0</v>
      </c>
      <c r="M31" s="1036">
        <v>0</v>
      </c>
      <c r="N31" s="1036">
        <v>0</v>
      </c>
      <c r="O31" s="1036">
        <v>0</v>
      </c>
      <c r="P31" s="1036">
        <v>0</v>
      </c>
      <c r="Q31" s="1036">
        <v>0</v>
      </c>
      <c r="R31" s="1036">
        <v>0</v>
      </c>
      <c r="S31" s="1036">
        <v>0</v>
      </c>
      <c r="T31" s="1036">
        <v>0</v>
      </c>
      <c r="U31" s="1036">
        <v>0</v>
      </c>
      <c r="V31" s="1036">
        <v>0</v>
      </c>
      <c r="W31" s="1036">
        <v>0</v>
      </c>
      <c r="X31" s="1036">
        <v>0</v>
      </c>
      <c r="Y31" s="1036">
        <v>0</v>
      </c>
      <c r="Z31" s="1036">
        <v>0</v>
      </c>
      <c r="AA31" s="1036">
        <v>0</v>
      </c>
      <c r="AB31" s="1036">
        <v>0</v>
      </c>
      <c r="AC31" s="1036">
        <v>0</v>
      </c>
      <c r="AD31" s="1036">
        <v>0</v>
      </c>
      <c r="AE31" s="1036">
        <v>0</v>
      </c>
      <c r="AF31" s="1036">
        <v>0</v>
      </c>
      <c r="AG31" s="1036">
        <v>0</v>
      </c>
      <c r="AH31" s="1036">
        <v>0</v>
      </c>
      <c r="AI31" s="1036">
        <v>0</v>
      </c>
      <c r="AJ31" s="1036">
        <v>0</v>
      </c>
      <c r="AK31" s="1036">
        <v>0</v>
      </c>
      <c r="AL31" s="1036">
        <v>0</v>
      </c>
      <c r="AM31" s="1036">
        <v>0</v>
      </c>
      <c r="AN31" s="1036">
        <v>0</v>
      </c>
      <c r="AO31" s="1036">
        <v>0</v>
      </c>
      <c r="AP31" s="1036">
        <v>0</v>
      </c>
      <c r="AQ31" s="1036">
        <v>0</v>
      </c>
      <c r="AR31" s="1036">
        <v>0</v>
      </c>
      <c r="AS31" s="1036">
        <v>0</v>
      </c>
      <c r="AT31" s="1036">
        <v>0</v>
      </c>
      <c r="AU31" s="1036">
        <v>0</v>
      </c>
      <c r="AV31" s="1036">
        <v>0</v>
      </c>
      <c r="AW31" s="1036">
        <v>0</v>
      </c>
      <c r="AX31" s="1036">
        <v>0</v>
      </c>
      <c r="AY31" s="1036">
        <v>0</v>
      </c>
      <c r="AZ31" s="1036">
        <v>0</v>
      </c>
      <c r="BA31" s="1036">
        <v>0</v>
      </c>
      <c r="BB31" s="1036">
        <v>0</v>
      </c>
      <c r="BC31" s="1036">
        <v>0</v>
      </c>
      <c r="BD31" s="1036">
        <v>0</v>
      </c>
      <c r="BE31" s="1036">
        <v>0</v>
      </c>
      <c r="BF31" s="1036">
        <v>0</v>
      </c>
      <c r="BG31" s="1036">
        <v>0</v>
      </c>
      <c r="BH31" s="1036">
        <v>0</v>
      </c>
      <c r="BI31" s="1036">
        <v>0</v>
      </c>
      <c r="BJ31" s="1036">
        <v>0</v>
      </c>
      <c r="BK31" s="1036">
        <v>0</v>
      </c>
      <c r="BL31" s="1036">
        <v>0</v>
      </c>
      <c r="BM31" s="1036">
        <v>0</v>
      </c>
      <c r="BN31" s="1036">
        <v>0</v>
      </c>
      <c r="BO31" s="1036">
        <v>0</v>
      </c>
      <c r="BP31" s="1036">
        <v>0</v>
      </c>
      <c r="BQ31" s="1036">
        <v>0</v>
      </c>
      <c r="BR31" s="1036">
        <v>0</v>
      </c>
      <c r="BS31" s="1036">
        <v>0</v>
      </c>
      <c r="BT31" s="1036">
        <v>0</v>
      </c>
      <c r="BU31" s="1036">
        <v>0</v>
      </c>
      <c r="BV31" s="1036">
        <v>0</v>
      </c>
      <c r="BW31" s="1036">
        <v>0</v>
      </c>
      <c r="BX31" s="1036">
        <v>0</v>
      </c>
      <c r="BY31" s="1036">
        <v>0</v>
      </c>
      <c r="BZ31" s="1036">
        <v>0</v>
      </c>
      <c r="CA31" s="1036">
        <v>0</v>
      </c>
      <c r="CB31" s="1036">
        <v>0</v>
      </c>
      <c r="CC31" s="1036">
        <v>0</v>
      </c>
      <c r="CD31" s="1036">
        <v>0</v>
      </c>
      <c r="CE31" s="1036">
        <v>0</v>
      </c>
      <c r="CF31" s="1036">
        <v>0</v>
      </c>
      <c r="CG31" s="1036">
        <v>0</v>
      </c>
      <c r="CH31" s="1036">
        <v>0</v>
      </c>
      <c r="CI31" s="1036">
        <v>0</v>
      </c>
      <c r="CJ31" s="1036">
        <v>0</v>
      </c>
      <c r="CK31" s="1036">
        <v>0</v>
      </c>
      <c r="CL31" s="1036">
        <v>0</v>
      </c>
      <c r="CM31" s="1036">
        <v>0</v>
      </c>
      <c r="CN31" s="1036">
        <v>0</v>
      </c>
      <c r="CO31" s="1036">
        <v>0</v>
      </c>
      <c r="CP31" s="1036">
        <v>0</v>
      </c>
      <c r="CQ31" s="1036">
        <v>0</v>
      </c>
      <c r="CR31" s="1036">
        <v>0</v>
      </c>
      <c r="CS31" s="1036">
        <v>0</v>
      </c>
      <c r="CT31" s="1036">
        <v>0</v>
      </c>
      <c r="CU31" s="1036">
        <v>0</v>
      </c>
      <c r="CV31" s="1036">
        <v>0</v>
      </c>
      <c r="CW31" s="1036">
        <v>0</v>
      </c>
      <c r="CX31" s="1036">
        <v>0</v>
      </c>
      <c r="CY31" s="1036">
        <v>0</v>
      </c>
      <c r="CZ31" s="1036">
        <v>0</v>
      </c>
      <c r="DA31" s="1036">
        <v>0</v>
      </c>
      <c r="DB31" s="1036">
        <v>0</v>
      </c>
      <c r="DC31" s="1036">
        <v>0</v>
      </c>
      <c r="DD31" s="1036">
        <v>0</v>
      </c>
      <c r="DE31" s="1036">
        <v>0</v>
      </c>
      <c r="DF31" s="1036">
        <v>0</v>
      </c>
      <c r="DG31" s="1036">
        <v>0</v>
      </c>
      <c r="DH31" s="1036">
        <v>0</v>
      </c>
      <c r="DI31" s="1036">
        <v>0</v>
      </c>
      <c r="DJ31" s="1036">
        <v>0</v>
      </c>
      <c r="DK31" s="1036">
        <v>0</v>
      </c>
      <c r="DL31" s="1036">
        <v>0</v>
      </c>
      <c r="DM31" s="1036">
        <v>0</v>
      </c>
      <c r="DN31" s="1036">
        <v>0</v>
      </c>
      <c r="DO31" s="1036">
        <v>0</v>
      </c>
      <c r="DP31" s="1036">
        <v>0</v>
      </c>
      <c r="DQ31" s="1036">
        <v>0</v>
      </c>
      <c r="DR31" s="1036">
        <v>0</v>
      </c>
      <c r="DS31" s="1036">
        <v>0</v>
      </c>
      <c r="DT31" s="1036">
        <v>0</v>
      </c>
      <c r="DU31" s="1036">
        <v>0</v>
      </c>
      <c r="DV31" s="1036">
        <v>0</v>
      </c>
      <c r="DW31" s="1036">
        <v>0</v>
      </c>
      <c r="DX31" s="1036">
        <v>0</v>
      </c>
      <c r="DY31" s="1036">
        <v>0</v>
      </c>
      <c r="DZ31" s="1036">
        <v>0</v>
      </c>
      <c r="EA31" s="1036">
        <v>0</v>
      </c>
      <c r="EB31" s="1036">
        <v>0</v>
      </c>
      <c r="EC31" s="1036">
        <v>0</v>
      </c>
      <c r="ED31" s="1036">
        <v>0</v>
      </c>
      <c r="EE31" s="1036">
        <v>0</v>
      </c>
      <c r="EF31" s="1036">
        <v>0</v>
      </c>
      <c r="EG31" s="1036">
        <v>0</v>
      </c>
      <c r="EH31" s="1036">
        <v>0</v>
      </c>
      <c r="EI31" s="1036">
        <v>0</v>
      </c>
      <c r="EJ31" s="1036">
        <v>0</v>
      </c>
      <c r="EK31" s="1036">
        <v>0</v>
      </c>
      <c r="EL31" s="1036">
        <v>0</v>
      </c>
      <c r="EM31" s="1036">
        <v>0</v>
      </c>
      <c r="EN31" s="1036">
        <v>0</v>
      </c>
      <c r="EO31" s="1036">
        <v>0</v>
      </c>
      <c r="EP31" s="1036">
        <v>0</v>
      </c>
      <c r="EQ31" s="1036">
        <v>0</v>
      </c>
      <c r="ER31" s="1036">
        <v>0</v>
      </c>
      <c r="ES31" s="1036">
        <v>0</v>
      </c>
      <c r="ET31" s="1036">
        <v>0</v>
      </c>
      <c r="EU31" s="1036">
        <v>0</v>
      </c>
      <c r="EV31" s="1036">
        <v>0</v>
      </c>
      <c r="EW31" s="1036">
        <v>0</v>
      </c>
      <c r="EX31" s="1036">
        <v>0</v>
      </c>
      <c r="EY31" s="1036">
        <v>0</v>
      </c>
      <c r="EZ31" s="2248">
        <f>IN_T4!EZ26</f>
        <v>0</v>
      </c>
      <c r="FA31" s="2248">
        <f>IN_T4!FA26</f>
        <v>0</v>
      </c>
      <c r="FB31" s="2248">
        <f>IN_T4!FB26</f>
        <v>0</v>
      </c>
      <c r="FC31" s="2248">
        <f>IN_T4!FC26</f>
        <v>0</v>
      </c>
      <c r="FD31" s="1028">
        <f t="shared" si="0"/>
        <v>0</v>
      </c>
    </row>
    <row r="32" spans="1:160" ht="12.75" customHeight="1" x14ac:dyDescent="0.25">
      <c r="A32" s="1001" t="str">
        <f>'t1'!A32</f>
        <v>Farmacisti con inc. di struttura complessa (rapp. Esclusivo)</v>
      </c>
      <c r="B32" s="1027" t="str">
        <f>'t1'!B32</f>
        <v>SD0E39</v>
      </c>
      <c r="C32" s="1036">
        <v>0</v>
      </c>
      <c r="D32" s="1036">
        <v>0</v>
      </c>
      <c r="E32" s="1036">
        <v>0</v>
      </c>
      <c r="F32" s="1036">
        <v>0</v>
      </c>
      <c r="G32" s="1036">
        <v>0</v>
      </c>
      <c r="H32" s="1036">
        <v>0</v>
      </c>
      <c r="I32" s="1036">
        <v>0</v>
      </c>
      <c r="J32" s="1036">
        <v>0</v>
      </c>
      <c r="K32" s="1036">
        <v>0</v>
      </c>
      <c r="L32" s="1036">
        <v>0</v>
      </c>
      <c r="M32" s="1036">
        <v>0</v>
      </c>
      <c r="N32" s="1036">
        <v>0</v>
      </c>
      <c r="O32" s="1036">
        <v>0</v>
      </c>
      <c r="P32" s="1036">
        <v>0</v>
      </c>
      <c r="Q32" s="1036">
        <v>0</v>
      </c>
      <c r="R32" s="1036">
        <v>0</v>
      </c>
      <c r="S32" s="1036">
        <v>0</v>
      </c>
      <c r="T32" s="1036">
        <v>0</v>
      </c>
      <c r="U32" s="1036">
        <v>0</v>
      </c>
      <c r="V32" s="1036">
        <v>0</v>
      </c>
      <c r="W32" s="1036">
        <v>0</v>
      </c>
      <c r="X32" s="1036">
        <v>0</v>
      </c>
      <c r="Y32" s="1036">
        <v>0</v>
      </c>
      <c r="Z32" s="1036">
        <v>0</v>
      </c>
      <c r="AA32" s="1036">
        <v>0</v>
      </c>
      <c r="AB32" s="1036">
        <v>0</v>
      </c>
      <c r="AC32" s="1036">
        <v>0</v>
      </c>
      <c r="AD32" s="1036">
        <v>0</v>
      </c>
      <c r="AE32" s="1036">
        <v>0</v>
      </c>
      <c r="AF32" s="1036">
        <v>0</v>
      </c>
      <c r="AG32" s="1036">
        <v>0</v>
      </c>
      <c r="AH32" s="1036">
        <v>0</v>
      </c>
      <c r="AI32" s="1036">
        <v>0</v>
      </c>
      <c r="AJ32" s="1036">
        <v>0</v>
      </c>
      <c r="AK32" s="1036">
        <v>0</v>
      </c>
      <c r="AL32" s="1036">
        <v>0</v>
      </c>
      <c r="AM32" s="1036">
        <v>0</v>
      </c>
      <c r="AN32" s="1036">
        <v>0</v>
      </c>
      <c r="AO32" s="1036">
        <v>0</v>
      </c>
      <c r="AP32" s="1036">
        <v>0</v>
      </c>
      <c r="AQ32" s="1036">
        <v>0</v>
      </c>
      <c r="AR32" s="1036">
        <v>0</v>
      </c>
      <c r="AS32" s="1036">
        <v>0</v>
      </c>
      <c r="AT32" s="1036">
        <v>0</v>
      </c>
      <c r="AU32" s="1036">
        <v>0</v>
      </c>
      <c r="AV32" s="1036">
        <v>0</v>
      </c>
      <c r="AW32" s="1036">
        <v>0</v>
      </c>
      <c r="AX32" s="1036">
        <v>0</v>
      </c>
      <c r="AY32" s="1036">
        <v>0</v>
      </c>
      <c r="AZ32" s="1036">
        <v>0</v>
      </c>
      <c r="BA32" s="1036">
        <v>0</v>
      </c>
      <c r="BB32" s="1036">
        <v>0</v>
      </c>
      <c r="BC32" s="1036">
        <v>0</v>
      </c>
      <c r="BD32" s="1036">
        <v>0</v>
      </c>
      <c r="BE32" s="1036">
        <v>0</v>
      </c>
      <c r="BF32" s="1036">
        <v>0</v>
      </c>
      <c r="BG32" s="1036">
        <v>0</v>
      </c>
      <c r="BH32" s="1036">
        <v>0</v>
      </c>
      <c r="BI32" s="1036">
        <v>0</v>
      </c>
      <c r="BJ32" s="1036">
        <v>0</v>
      </c>
      <c r="BK32" s="1036">
        <v>0</v>
      </c>
      <c r="BL32" s="1036">
        <v>0</v>
      </c>
      <c r="BM32" s="1036">
        <v>0</v>
      </c>
      <c r="BN32" s="1036">
        <v>0</v>
      </c>
      <c r="BO32" s="1036">
        <v>0</v>
      </c>
      <c r="BP32" s="1036">
        <v>0</v>
      </c>
      <c r="BQ32" s="1036">
        <v>0</v>
      </c>
      <c r="BR32" s="1036">
        <v>0</v>
      </c>
      <c r="BS32" s="1036">
        <v>0</v>
      </c>
      <c r="BT32" s="1036">
        <v>0</v>
      </c>
      <c r="BU32" s="1036">
        <v>0</v>
      </c>
      <c r="BV32" s="1036">
        <v>0</v>
      </c>
      <c r="BW32" s="1036">
        <v>0</v>
      </c>
      <c r="BX32" s="1036">
        <v>0</v>
      </c>
      <c r="BY32" s="1036">
        <v>0</v>
      </c>
      <c r="BZ32" s="1036">
        <v>0</v>
      </c>
      <c r="CA32" s="1036">
        <v>0</v>
      </c>
      <c r="CB32" s="1036">
        <v>0</v>
      </c>
      <c r="CC32" s="1036">
        <v>0</v>
      </c>
      <c r="CD32" s="1036">
        <v>0</v>
      </c>
      <c r="CE32" s="1036">
        <v>0</v>
      </c>
      <c r="CF32" s="1036">
        <v>0</v>
      </c>
      <c r="CG32" s="1036">
        <v>0</v>
      </c>
      <c r="CH32" s="1036">
        <v>0</v>
      </c>
      <c r="CI32" s="1036">
        <v>0</v>
      </c>
      <c r="CJ32" s="1036">
        <v>0</v>
      </c>
      <c r="CK32" s="1036">
        <v>0</v>
      </c>
      <c r="CL32" s="1036">
        <v>0</v>
      </c>
      <c r="CM32" s="1036">
        <v>0</v>
      </c>
      <c r="CN32" s="1036">
        <v>0</v>
      </c>
      <c r="CO32" s="1036">
        <v>0</v>
      </c>
      <c r="CP32" s="1036">
        <v>0</v>
      </c>
      <c r="CQ32" s="1036">
        <v>0</v>
      </c>
      <c r="CR32" s="1036">
        <v>0</v>
      </c>
      <c r="CS32" s="1036">
        <v>0</v>
      </c>
      <c r="CT32" s="1036">
        <v>0</v>
      </c>
      <c r="CU32" s="1036">
        <v>0</v>
      </c>
      <c r="CV32" s="1036">
        <v>0</v>
      </c>
      <c r="CW32" s="1036">
        <v>0</v>
      </c>
      <c r="CX32" s="1036">
        <v>0</v>
      </c>
      <c r="CY32" s="1036">
        <v>0</v>
      </c>
      <c r="CZ32" s="1036">
        <v>0</v>
      </c>
      <c r="DA32" s="1036">
        <v>0</v>
      </c>
      <c r="DB32" s="1036">
        <v>0</v>
      </c>
      <c r="DC32" s="1036">
        <v>0</v>
      </c>
      <c r="DD32" s="1036">
        <v>0</v>
      </c>
      <c r="DE32" s="1036">
        <v>0</v>
      </c>
      <c r="DF32" s="1036">
        <v>0</v>
      </c>
      <c r="DG32" s="1036">
        <v>0</v>
      </c>
      <c r="DH32" s="1036">
        <v>0</v>
      </c>
      <c r="DI32" s="1036">
        <v>0</v>
      </c>
      <c r="DJ32" s="1036">
        <v>0</v>
      </c>
      <c r="DK32" s="1036">
        <v>0</v>
      </c>
      <c r="DL32" s="1036">
        <v>0</v>
      </c>
      <c r="DM32" s="1036">
        <v>0</v>
      </c>
      <c r="DN32" s="1036">
        <v>0</v>
      </c>
      <c r="DO32" s="1036">
        <v>0</v>
      </c>
      <c r="DP32" s="1036">
        <v>0</v>
      </c>
      <c r="DQ32" s="1036">
        <v>0</v>
      </c>
      <c r="DR32" s="1036">
        <v>0</v>
      </c>
      <c r="DS32" s="1036">
        <v>0</v>
      </c>
      <c r="DT32" s="1036">
        <v>0</v>
      </c>
      <c r="DU32" s="1036">
        <v>0</v>
      </c>
      <c r="DV32" s="1036">
        <v>0</v>
      </c>
      <c r="DW32" s="1036">
        <v>0</v>
      </c>
      <c r="DX32" s="1036">
        <v>0</v>
      </c>
      <c r="DY32" s="1036">
        <v>0</v>
      </c>
      <c r="DZ32" s="1036">
        <v>0</v>
      </c>
      <c r="EA32" s="1036">
        <v>0</v>
      </c>
      <c r="EB32" s="1036">
        <v>0</v>
      </c>
      <c r="EC32" s="1036">
        <v>0</v>
      </c>
      <c r="ED32" s="1036">
        <v>0</v>
      </c>
      <c r="EE32" s="1036">
        <v>0</v>
      </c>
      <c r="EF32" s="1036">
        <v>0</v>
      </c>
      <c r="EG32" s="1036">
        <v>0</v>
      </c>
      <c r="EH32" s="1036">
        <v>0</v>
      </c>
      <c r="EI32" s="1036">
        <v>0</v>
      </c>
      <c r="EJ32" s="1036">
        <v>0</v>
      </c>
      <c r="EK32" s="1036">
        <v>0</v>
      </c>
      <c r="EL32" s="1036">
        <v>0</v>
      </c>
      <c r="EM32" s="1036">
        <v>0</v>
      </c>
      <c r="EN32" s="1036">
        <v>0</v>
      </c>
      <c r="EO32" s="1036">
        <v>0</v>
      </c>
      <c r="EP32" s="1036">
        <v>0</v>
      </c>
      <c r="EQ32" s="1036">
        <v>0</v>
      </c>
      <c r="ER32" s="1036">
        <v>0</v>
      </c>
      <c r="ES32" s="1036">
        <v>0</v>
      </c>
      <c r="ET32" s="1036">
        <v>0</v>
      </c>
      <c r="EU32" s="1036">
        <v>0</v>
      </c>
      <c r="EV32" s="1036">
        <v>0</v>
      </c>
      <c r="EW32" s="1036">
        <v>0</v>
      </c>
      <c r="EX32" s="1036">
        <v>0</v>
      </c>
      <c r="EY32" s="1036">
        <v>0</v>
      </c>
      <c r="EZ32" s="2248">
        <f>IN_T4!EZ27</f>
        <v>0</v>
      </c>
      <c r="FA32" s="2248">
        <f>IN_T4!FA27</f>
        <v>0</v>
      </c>
      <c r="FB32" s="2248">
        <f>IN_T4!FB27</f>
        <v>0</v>
      </c>
      <c r="FC32" s="2248">
        <f>IN_T4!FC27</f>
        <v>0</v>
      </c>
      <c r="FD32" s="1028">
        <f t="shared" si="0"/>
        <v>0</v>
      </c>
    </row>
    <row r="33" spans="1:160" ht="12.75" customHeight="1" x14ac:dyDescent="0.25">
      <c r="A33" s="1001" t="str">
        <f>'t1'!A33</f>
        <v>Farmacisti con inc. di struttura complessa (rapp. Non escl.)</v>
      </c>
      <c r="B33" s="1027" t="str">
        <f>'t1'!B33</f>
        <v>SD0N39</v>
      </c>
      <c r="C33" s="1036">
        <v>0</v>
      </c>
      <c r="D33" s="1036">
        <v>0</v>
      </c>
      <c r="E33" s="1036">
        <v>0</v>
      </c>
      <c r="F33" s="1036">
        <v>0</v>
      </c>
      <c r="G33" s="1036">
        <v>0</v>
      </c>
      <c r="H33" s="1036">
        <v>0</v>
      </c>
      <c r="I33" s="1036">
        <v>0</v>
      </c>
      <c r="J33" s="1036">
        <v>0</v>
      </c>
      <c r="K33" s="1036">
        <v>0</v>
      </c>
      <c r="L33" s="1036">
        <v>0</v>
      </c>
      <c r="M33" s="1036">
        <v>0</v>
      </c>
      <c r="N33" s="1036">
        <v>0</v>
      </c>
      <c r="O33" s="1036">
        <v>0</v>
      </c>
      <c r="P33" s="1036">
        <v>0</v>
      </c>
      <c r="Q33" s="1036">
        <v>0</v>
      </c>
      <c r="R33" s="1036">
        <v>0</v>
      </c>
      <c r="S33" s="1036">
        <v>0</v>
      </c>
      <c r="T33" s="1036">
        <v>0</v>
      </c>
      <c r="U33" s="1036">
        <v>0</v>
      </c>
      <c r="V33" s="1036">
        <v>0</v>
      </c>
      <c r="W33" s="1036">
        <v>0</v>
      </c>
      <c r="X33" s="1036">
        <v>0</v>
      </c>
      <c r="Y33" s="1036">
        <v>0</v>
      </c>
      <c r="Z33" s="1036">
        <v>0</v>
      </c>
      <c r="AA33" s="1036">
        <v>0</v>
      </c>
      <c r="AB33" s="1036">
        <v>0</v>
      </c>
      <c r="AC33" s="1036">
        <v>0</v>
      </c>
      <c r="AD33" s="1036">
        <v>0</v>
      </c>
      <c r="AE33" s="1036">
        <v>0</v>
      </c>
      <c r="AF33" s="1036">
        <v>0</v>
      </c>
      <c r="AG33" s="1036">
        <v>0</v>
      </c>
      <c r="AH33" s="1036">
        <v>0</v>
      </c>
      <c r="AI33" s="1036">
        <v>0</v>
      </c>
      <c r="AJ33" s="1036">
        <v>0</v>
      </c>
      <c r="AK33" s="1036">
        <v>0</v>
      </c>
      <c r="AL33" s="1036">
        <v>0</v>
      </c>
      <c r="AM33" s="1036">
        <v>0</v>
      </c>
      <c r="AN33" s="1036">
        <v>0</v>
      </c>
      <c r="AO33" s="1036">
        <v>0</v>
      </c>
      <c r="AP33" s="1036">
        <v>0</v>
      </c>
      <c r="AQ33" s="1036">
        <v>0</v>
      </c>
      <c r="AR33" s="1036">
        <v>0</v>
      </c>
      <c r="AS33" s="1036">
        <v>0</v>
      </c>
      <c r="AT33" s="1036">
        <v>0</v>
      </c>
      <c r="AU33" s="1036">
        <v>0</v>
      </c>
      <c r="AV33" s="1036">
        <v>0</v>
      </c>
      <c r="AW33" s="1036">
        <v>0</v>
      </c>
      <c r="AX33" s="1036">
        <v>0</v>
      </c>
      <c r="AY33" s="1036">
        <v>0</v>
      </c>
      <c r="AZ33" s="1036">
        <v>0</v>
      </c>
      <c r="BA33" s="1036">
        <v>0</v>
      </c>
      <c r="BB33" s="1036">
        <v>0</v>
      </c>
      <c r="BC33" s="1036">
        <v>0</v>
      </c>
      <c r="BD33" s="1036">
        <v>0</v>
      </c>
      <c r="BE33" s="1036">
        <v>0</v>
      </c>
      <c r="BF33" s="1036">
        <v>0</v>
      </c>
      <c r="BG33" s="1036">
        <v>0</v>
      </c>
      <c r="BH33" s="1036">
        <v>0</v>
      </c>
      <c r="BI33" s="1036">
        <v>0</v>
      </c>
      <c r="BJ33" s="1036">
        <v>0</v>
      </c>
      <c r="BK33" s="1036">
        <v>0</v>
      </c>
      <c r="BL33" s="1036">
        <v>0</v>
      </c>
      <c r="BM33" s="1036">
        <v>0</v>
      </c>
      <c r="BN33" s="1036">
        <v>0</v>
      </c>
      <c r="BO33" s="1036">
        <v>0</v>
      </c>
      <c r="BP33" s="1036">
        <v>0</v>
      </c>
      <c r="BQ33" s="1036">
        <v>0</v>
      </c>
      <c r="BR33" s="1036">
        <v>0</v>
      </c>
      <c r="BS33" s="1036">
        <v>0</v>
      </c>
      <c r="BT33" s="1036">
        <v>0</v>
      </c>
      <c r="BU33" s="1036">
        <v>0</v>
      </c>
      <c r="BV33" s="1036">
        <v>0</v>
      </c>
      <c r="BW33" s="1036">
        <v>0</v>
      </c>
      <c r="BX33" s="1036">
        <v>0</v>
      </c>
      <c r="BY33" s="1036">
        <v>0</v>
      </c>
      <c r="BZ33" s="1036">
        <v>0</v>
      </c>
      <c r="CA33" s="1036">
        <v>0</v>
      </c>
      <c r="CB33" s="1036">
        <v>0</v>
      </c>
      <c r="CC33" s="1036">
        <v>0</v>
      </c>
      <c r="CD33" s="1036">
        <v>0</v>
      </c>
      <c r="CE33" s="1036">
        <v>0</v>
      </c>
      <c r="CF33" s="1036">
        <v>0</v>
      </c>
      <c r="CG33" s="1036">
        <v>0</v>
      </c>
      <c r="CH33" s="1036">
        <v>0</v>
      </c>
      <c r="CI33" s="1036">
        <v>0</v>
      </c>
      <c r="CJ33" s="1036">
        <v>0</v>
      </c>
      <c r="CK33" s="1036">
        <v>0</v>
      </c>
      <c r="CL33" s="1036">
        <v>0</v>
      </c>
      <c r="CM33" s="1036">
        <v>0</v>
      </c>
      <c r="CN33" s="1036">
        <v>0</v>
      </c>
      <c r="CO33" s="1036">
        <v>0</v>
      </c>
      <c r="CP33" s="1036">
        <v>0</v>
      </c>
      <c r="CQ33" s="1036">
        <v>0</v>
      </c>
      <c r="CR33" s="1036">
        <v>0</v>
      </c>
      <c r="CS33" s="1036">
        <v>0</v>
      </c>
      <c r="CT33" s="1036">
        <v>0</v>
      </c>
      <c r="CU33" s="1036">
        <v>0</v>
      </c>
      <c r="CV33" s="1036">
        <v>0</v>
      </c>
      <c r="CW33" s="1036">
        <v>0</v>
      </c>
      <c r="CX33" s="1036">
        <v>0</v>
      </c>
      <c r="CY33" s="1036">
        <v>0</v>
      </c>
      <c r="CZ33" s="1036">
        <v>0</v>
      </c>
      <c r="DA33" s="1036">
        <v>0</v>
      </c>
      <c r="DB33" s="1036">
        <v>0</v>
      </c>
      <c r="DC33" s="1036">
        <v>0</v>
      </c>
      <c r="DD33" s="1036">
        <v>0</v>
      </c>
      <c r="DE33" s="1036">
        <v>0</v>
      </c>
      <c r="DF33" s="1036">
        <v>0</v>
      </c>
      <c r="DG33" s="1036">
        <v>0</v>
      </c>
      <c r="DH33" s="1036">
        <v>0</v>
      </c>
      <c r="DI33" s="1036">
        <v>0</v>
      </c>
      <c r="DJ33" s="1036">
        <v>0</v>
      </c>
      <c r="DK33" s="1036">
        <v>0</v>
      </c>
      <c r="DL33" s="1036">
        <v>0</v>
      </c>
      <c r="DM33" s="1036">
        <v>0</v>
      </c>
      <c r="DN33" s="1036">
        <v>0</v>
      </c>
      <c r="DO33" s="1036">
        <v>0</v>
      </c>
      <c r="DP33" s="1036">
        <v>0</v>
      </c>
      <c r="DQ33" s="1036">
        <v>0</v>
      </c>
      <c r="DR33" s="1036">
        <v>0</v>
      </c>
      <c r="DS33" s="1036">
        <v>0</v>
      </c>
      <c r="DT33" s="1036">
        <v>0</v>
      </c>
      <c r="DU33" s="1036">
        <v>0</v>
      </c>
      <c r="DV33" s="1036">
        <v>0</v>
      </c>
      <c r="DW33" s="1036">
        <v>0</v>
      </c>
      <c r="DX33" s="1036">
        <v>0</v>
      </c>
      <c r="DY33" s="1036">
        <v>0</v>
      </c>
      <c r="DZ33" s="1036">
        <v>0</v>
      </c>
      <c r="EA33" s="1036">
        <v>0</v>
      </c>
      <c r="EB33" s="1036">
        <v>0</v>
      </c>
      <c r="EC33" s="1036">
        <v>0</v>
      </c>
      <c r="ED33" s="1036">
        <v>0</v>
      </c>
      <c r="EE33" s="1036">
        <v>0</v>
      </c>
      <c r="EF33" s="1036">
        <v>0</v>
      </c>
      <c r="EG33" s="1036">
        <v>0</v>
      </c>
      <c r="EH33" s="1036">
        <v>0</v>
      </c>
      <c r="EI33" s="1036">
        <v>0</v>
      </c>
      <c r="EJ33" s="1036">
        <v>0</v>
      </c>
      <c r="EK33" s="1036">
        <v>0</v>
      </c>
      <c r="EL33" s="1036">
        <v>0</v>
      </c>
      <c r="EM33" s="1036">
        <v>0</v>
      </c>
      <c r="EN33" s="1036">
        <v>0</v>
      </c>
      <c r="EO33" s="1036">
        <v>0</v>
      </c>
      <c r="EP33" s="1036">
        <v>0</v>
      </c>
      <c r="EQ33" s="1036">
        <v>0</v>
      </c>
      <c r="ER33" s="1036">
        <v>0</v>
      </c>
      <c r="ES33" s="1036">
        <v>0</v>
      </c>
      <c r="ET33" s="1036">
        <v>0</v>
      </c>
      <c r="EU33" s="1036">
        <v>0</v>
      </c>
      <c r="EV33" s="1036">
        <v>0</v>
      </c>
      <c r="EW33" s="1036">
        <v>0</v>
      </c>
      <c r="EX33" s="1036">
        <v>0</v>
      </c>
      <c r="EY33" s="1036">
        <v>0</v>
      </c>
      <c r="EZ33" s="2248">
        <f>IN_T4!EZ28</f>
        <v>0</v>
      </c>
      <c r="FA33" s="2248">
        <f>IN_T4!FA28</f>
        <v>0</v>
      </c>
      <c r="FB33" s="2248">
        <f>IN_T4!FB28</f>
        <v>0</v>
      </c>
      <c r="FC33" s="2248">
        <f>IN_T4!FC28</f>
        <v>0</v>
      </c>
      <c r="FD33" s="1028">
        <f t="shared" si="0"/>
        <v>0</v>
      </c>
    </row>
    <row r="34" spans="1:160" ht="12.75" customHeight="1" x14ac:dyDescent="0.25">
      <c r="A34" s="1001" t="str">
        <f>'t1'!A34</f>
        <v>Farmacisti con inc. di struttura semplice (rapp. Esclusivo)</v>
      </c>
      <c r="B34" s="1027" t="str">
        <f>'t1'!B34</f>
        <v>SD0E38</v>
      </c>
      <c r="C34" s="1036">
        <v>0</v>
      </c>
      <c r="D34" s="1036">
        <v>0</v>
      </c>
      <c r="E34" s="1036">
        <v>0</v>
      </c>
      <c r="F34" s="1036">
        <v>0</v>
      </c>
      <c r="G34" s="1036">
        <v>0</v>
      </c>
      <c r="H34" s="1036">
        <v>0</v>
      </c>
      <c r="I34" s="1036">
        <v>0</v>
      </c>
      <c r="J34" s="1036">
        <v>0</v>
      </c>
      <c r="K34" s="1036">
        <v>0</v>
      </c>
      <c r="L34" s="1036">
        <v>0</v>
      </c>
      <c r="M34" s="1036">
        <v>0</v>
      </c>
      <c r="N34" s="1036">
        <v>0</v>
      </c>
      <c r="O34" s="1036">
        <v>0</v>
      </c>
      <c r="P34" s="1036">
        <v>0</v>
      </c>
      <c r="Q34" s="1036">
        <v>0</v>
      </c>
      <c r="R34" s="1036">
        <v>0</v>
      </c>
      <c r="S34" s="1036">
        <v>0</v>
      </c>
      <c r="T34" s="1036">
        <v>0</v>
      </c>
      <c r="U34" s="1036">
        <v>0</v>
      </c>
      <c r="V34" s="1036">
        <v>0</v>
      </c>
      <c r="W34" s="1036">
        <v>0</v>
      </c>
      <c r="X34" s="1036">
        <v>0</v>
      </c>
      <c r="Y34" s="1036">
        <v>0</v>
      </c>
      <c r="Z34" s="1036">
        <v>0</v>
      </c>
      <c r="AA34" s="1036">
        <v>0</v>
      </c>
      <c r="AB34" s="1036">
        <v>0</v>
      </c>
      <c r="AC34" s="1036">
        <v>0</v>
      </c>
      <c r="AD34" s="1036">
        <v>0</v>
      </c>
      <c r="AE34" s="1036">
        <v>0</v>
      </c>
      <c r="AF34" s="1036">
        <v>0</v>
      </c>
      <c r="AG34" s="1036">
        <v>0</v>
      </c>
      <c r="AH34" s="1036">
        <v>0</v>
      </c>
      <c r="AI34" s="1036">
        <v>0</v>
      </c>
      <c r="AJ34" s="1036">
        <v>0</v>
      </c>
      <c r="AK34" s="1036">
        <v>0</v>
      </c>
      <c r="AL34" s="1036">
        <v>0</v>
      </c>
      <c r="AM34" s="1036">
        <v>0</v>
      </c>
      <c r="AN34" s="1036">
        <v>0</v>
      </c>
      <c r="AO34" s="1036">
        <v>0</v>
      </c>
      <c r="AP34" s="1036">
        <v>0</v>
      </c>
      <c r="AQ34" s="1036">
        <v>0</v>
      </c>
      <c r="AR34" s="1036">
        <v>0</v>
      </c>
      <c r="AS34" s="1036">
        <v>0</v>
      </c>
      <c r="AT34" s="1036">
        <v>0</v>
      </c>
      <c r="AU34" s="1036">
        <v>0</v>
      </c>
      <c r="AV34" s="1036">
        <v>0</v>
      </c>
      <c r="AW34" s="1036">
        <v>0</v>
      </c>
      <c r="AX34" s="1036">
        <v>0</v>
      </c>
      <c r="AY34" s="1036">
        <v>0</v>
      </c>
      <c r="AZ34" s="1036">
        <v>0</v>
      </c>
      <c r="BA34" s="1036">
        <v>0</v>
      </c>
      <c r="BB34" s="1036">
        <v>0</v>
      </c>
      <c r="BC34" s="1036">
        <v>0</v>
      </c>
      <c r="BD34" s="1036">
        <v>0</v>
      </c>
      <c r="BE34" s="1036">
        <v>0</v>
      </c>
      <c r="BF34" s="1036">
        <v>0</v>
      </c>
      <c r="BG34" s="1036">
        <v>0</v>
      </c>
      <c r="BH34" s="1036">
        <v>0</v>
      </c>
      <c r="BI34" s="1036">
        <v>0</v>
      </c>
      <c r="BJ34" s="1036">
        <v>0</v>
      </c>
      <c r="BK34" s="1036">
        <v>0</v>
      </c>
      <c r="BL34" s="1036">
        <v>0</v>
      </c>
      <c r="BM34" s="1036">
        <v>0</v>
      </c>
      <c r="BN34" s="1036">
        <v>0</v>
      </c>
      <c r="BO34" s="1036">
        <v>0</v>
      </c>
      <c r="BP34" s="1036">
        <v>0</v>
      </c>
      <c r="BQ34" s="1036">
        <v>0</v>
      </c>
      <c r="BR34" s="1036">
        <v>0</v>
      </c>
      <c r="BS34" s="1036">
        <v>0</v>
      </c>
      <c r="BT34" s="1036">
        <v>0</v>
      </c>
      <c r="BU34" s="1036">
        <v>0</v>
      </c>
      <c r="BV34" s="1036">
        <v>0</v>
      </c>
      <c r="BW34" s="1036">
        <v>0</v>
      </c>
      <c r="BX34" s="1036">
        <v>0</v>
      </c>
      <c r="BY34" s="1036">
        <v>0</v>
      </c>
      <c r="BZ34" s="1036">
        <v>0</v>
      </c>
      <c r="CA34" s="1036">
        <v>0</v>
      </c>
      <c r="CB34" s="1036">
        <v>0</v>
      </c>
      <c r="CC34" s="1036">
        <v>0</v>
      </c>
      <c r="CD34" s="1036">
        <v>0</v>
      </c>
      <c r="CE34" s="1036">
        <v>0</v>
      </c>
      <c r="CF34" s="1036">
        <v>0</v>
      </c>
      <c r="CG34" s="1036">
        <v>0</v>
      </c>
      <c r="CH34" s="1036">
        <v>0</v>
      </c>
      <c r="CI34" s="1036">
        <v>0</v>
      </c>
      <c r="CJ34" s="1036">
        <v>0</v>
      </c>
      <c r="CK34" s="1036">
        <v>0</v>
      </c>
      <c r="CL34" s="1036">
        <v>0</v>
      </c>
      <c r="CM34" s="1036">
        <v>0</v>
      </c>
      <c r="CN34" s="1036">
        <v>0</v>
      </c>
      <c r="CO34" s="1036">
        <v>0</v>
      </c>
      <c r="CP34" s="1036">
        <v>0</v>
      </c>
      <c r="CQ34" s="1036">
        <v>0</v>
      </c>
      <c r="CR34" s="1036">
        <v>0</v>
      </c>
      <c r="CS34" s="1036">
        <v>0</v>
      </c>
      <c r="CT34" s="1036">
        <v>0</v>
      </c>
      <c r="CU34" s="1036">
        <v>0</v>
      </c>
      <c r="CV34" s="1036">
        <v>0</v>
      </c>
      <c r="CW34" s="1036">
        <v>0</v>
      </c>
      <c r="CX34" s="1036">
        <v>0</v>
      </c>
      <c r="CY34" s="1036">
        <v>0</v>
      </c>
      <c r="CZ34" s="1036">
        <v>0</v>
      </c>
      <c r="DA34" s="1036">
        <v>0</v>
      </c>
      <c r="DB34" s="1036">
        <v>0</v>
      </c>
      <c r="DC34" s="1036">
        <v>0</v>
      </c>
      <c r="DD34" s="1036">
        <v>0</v>
      </c>
      <c r="DE34" s="1036">
        <v>0</v>
      </c>
      <c r="DF34" s="1036">
        <v>0</v>
      </c>
      <c r="DG34" s="1036">
        <v>0</v>
      </c>
      <c r="DH34" s="1036">
        <v>0</v>
      </c>
      <c r="DI34" s="1036">
        <v>0</v>
      </c>
      <c r="DJ34" s="1036">
        <v>0</v>
      </c>
      <c r="DK34" s="1036">
        <v>0</v>
      </c>
      <c r="DL34" s="1036">
        <v>0</v>
      </c>
      <c r="DM34" s="1036">
        <v>0</v>
      </c>
      <c r="DN34" s="1036">
        <v>0</v>
      </c>
      <c r="DO34" s="1036">
        <v>0</v>
      </c>
      <c r="DP34" s="1036">
        <v>0</v>
      </c>
      <c r="DQ34" s="1036">
        <v>0</v>
      </c>
      <c r="DR34" s="1036">
        <v>0</v>
      </c>
      <c r="DS34" s="1036">
        <v>0</v>
      </c>
      <c r="DT34" s="1036">
        <v>0</v>
      </c>
      <c r="DU34" s="1036">
        <v>0</v>
      </c>
      <c r="DV34" s="1036">
        <v>0</v>
      </c>
      <c r="DW34" s="1036">
        <v>0</v>
      </c>
      <c r="DX34" s="1036">
        <v>0</v>
      </c>
      <c r="DY34" s="1036">
        <v>0</v>
      </c>
      <c r="DZ34" s="1036">
        <v>0</v>
      </c>
      <c r="EA34" s="1036">
        <v>0</v>
      </c>
      <c r="EB34" s="1036">
        <v>0</v>
      </c>
      <c r="EC34" s="1036">
        <v>0</v>
      </c>
      <c r="ED34" s="1036">
        <v>0</v>
      </c>
      <c r="EE34" s="1036">
        <v>0</v>
      </c>
      <c r="EF34" s="1036">
        <v>0</v>
      </c>
      <c r="EG34" s="1036">
        <v>0</v>
      </c>
      <c r="EH34" s="1036">
        <v>0</v>
      </c>
      <c r="EI34" s="1036">
        <v>0</v>
      </c>
      <c r="EJ34" s="1036">
        <v>0</v>
      </c>
      <c r="EK34" s="1036">
        <v>0</v>
      </c>
      <c r="EL34" s="1036">
        <v>0</v>
      </c>
      <c r="EM34" s="1036">
        <v>0</v>
      </c>
      <c r="EN34" s="1036">
        <v>0</v>
      </c>
      <c r="EO34" s="1036">
        <v>0</v>
      </c>
      <c r="EP34" s="1036">
        <v>0</v>
      </c>
      <c r="EQ34" s="1036">
        <v>0</v>
      </c>
      <c r="ER34" s="1036">
        <v>0</v>
      </c>
      <c r="ES34" s="1036">
        <v>0</v>
      </c>
      <c r="ET34" s="1036">
        <v>0</v>
      </c>
      <c r="EU34" s="1036">
        <v>0</v>
      </c>
      <c r="EV34" s="1036">
        <v>0</v>
      </c>
      <c r="EW34" s="1036">
        <v>0</v>
      </c>
      <c r="EX34" s="1036">
        <v>0</v>
      </c>
      <c r="EY34" s="1036">
        <v>0</v>
      </c>
      <c r="EZ34" s="2248">
        <f>IN_T4!EZ29</f>
        <v>0</v>
      </c>
      <c r="FA34" s="2248">
        <f>IN_T4!FA29</f>
        <v>0</v>
      </c>
      <c r="FB34" s="2248">
        <f>IN_T4!FB29</f>
        <v>0</v>
      </c>
      <c r="FC34" s="2248">
        <f>IN_T4!FC29</f>
        <v>0</v>
      </c>
      <c r="FD34" s="1028">
        <f t="shared" si="0"/>
        <v>0</v>
      </c>
    </row>
    <row r="35" spans="1:160" ht="12.75" customHeight="1" x14ac:dyDescent="0.25">
      <c r="A35" s="1001" t="str">
        <f>'t1'!A35</f>
        <v>Farmacisti con inc. di struttura semplice (rapp. Non escl.)</v>
      </c>
      <c r="B35" s="1027" t="str">
        <f>'t1'!B35</f>
        <v>SD0N38</v>
      </c>
      <c r="C35" s="1036">
        <v>0</v>
      </c>
      <c r="D35" s="1036">
        <v>0</v>
      </c>
      <c r="E35" s="1036">
        <v>0</v>
      </c>
      <c r="F35" s="1036">
        <v>0</v>
      </c>
      <c r="G35" s="1036">
        <v>0</v>
      </c>
      <c r="H35" s="1036">
        <v>0</v>
      </c>
      <c r="I35" s="1036">
        <v>0</v>
      </c>
      <c r="J35" s="1036">
        <v>0</v>
      </c>
      <c r="K35" s="1036">
        <v>0</v>
      </c>
      <c r="L35" s="1036">
        <v>0</v>
      </c>
      <c r="M35" s="1036">
        <v>0</v>
      </c>
      <c r="N35" s="1036">
        <v>0</v>
      </c>
      <c r="O35" s="1036">
        <v>0</v>
      </c>
      <c r="P35" s="1036">
        <v>0</v>
      </c>
      <c r="Q35" s="1036">
        <v>0</v>
      </c>
      <c r="R35" s="1036">
        <v>0</v>
      </c>
      <c r="S35" s="1036">
        <v>0</v>
      </c>
      <c r="T35" s="1036">
        <v>0</v>
      </c>
      <c r="U35" s="1036">
        <v>0</v>
      </c>
      <c r="V35" s="1036">
        <v>0</v>
      </c>
      <c r="W35" s="1036">
        <v>0</v>
      </c>
      <c r="X35" s="1036">
        <v>0</v>
      </c>
      <c r="Y35" s="1036">
        <v>0</v>
      </c>
      <c r="Z35" s="1036">
        <v>0</v>
      </c>
      <c r="AA35" s="1036">
        <v>0</v>
      </c>
      <c r="AB35" s="1036">
        <v>0</v>
      </c>
      <c r="AC35" s="1036">
        <v>0</v>
      </c>
      <c r="AD35" s="1036">
        <v>0</v>
      </c>
      <c r="AE35" s="1036">
        <v>0</v>
      </c>
      <c r="AF35" s="1036">
        <v>0</v>
      </c>
      <c r="AG35" s="1036">
        <v>0</v>
      </c>
      <c r="AH35" s="1036">
        <v>0</v>
      </c>
      <c r="AI35" s="1036">
        <v>0</v>
      </c>
      <c r="AJ35" s="1036">
        <v>0</v>
      </c>
      <c r="AK35" s="1036">
        <v>0</v>
      </c>
      <c r="AL35" s="1036">
        <v>0</v>
      </c>
      <c r="AM35" s="1036">
        <v>0</v>
      </c>
      <c r="AN35" s="1036">
        <v>0</v>
      </c>
      <c r="AO35" s="1036">
        <v>0</v>
      </c>
      <c r="AP35" s="1036">
        <v>0</v>
      </c>
      <c r="AQ35" s="1036">
        <v>0</v>
      </c>
      <c r="AR35" s="1036">
        <v>0</v>
      </c>
      <c r="AS35" s="1036">
        <v>0</v>
      </c>
      <c r="AT35" s="1036">
        <v>0</v>
      </c>
      <c r="AU35" s="1036">
        <v>0</v>
      </c>
      <c r="AV35" s="1036">
        <v>0</v>
      </c>
      <c r="AW35" s="1036">
        <v>0</v>
      </c>
      <c r="AX35" s="1036">
        <v>0</v>
      </c>
      <c r="AY35" s="1036">
        <v>0</v>
      </c>
      <c r="AZ35" s="1036">
        <v>0</v>
      </c>
      <c r="BA35" s="1036">
        <v>0</v>
      </c>
      <c r="BB35" s="1036">
        <v>0</v>
      </c>
      <c r="BC35" s="1036">
        <v>0</v>
      </c>
      <c r="BD35" s="1036">
        <v>0</v>
      </c>
      <c r="BE35" s="1036">
        <v>0</v>
      </c>
      <c r="BF35" s="1036">
        <v>0</v>
      </c>
      <c r="BG35" s="1036">
        <v>0</v>
      </c>
      <c r="BH35" s="1036">
        <v>0</v>
      </c>
      <c r="BI35" s="1036">
        <v>0</v>
      </c>
      <c r="BJ35" s="1036">
        <v>0</v>
      </c>
      <c r="BK35" s="1036">
        <v>0</v>
      </c>
      <c r="BL35" s="1036">
        <v>0</v>
      </c>
      <c r="BM35" s="1036">
        <v>0</v>
      </c>
      <c r="BN35" s="1036">
        <v>0</v>
      </c>
      <c r="BO35" s="1036">
        <v>0</v>
      </c>
      <c r="BP35" s="1036">
        <v>0</v>
      </c>
      <c r="BQ35" s="1036">
        <v>0</v>
      </c>
      <c r="BR35" s="1036">
        <v>0</v>
      </c>
      <c r="BS35" s="1036">
        <v>0</v>
      </c>
      <c r="BT35" s="1036">
        <v>0</v>
      </c>
      <c r="BU35" s="1036">
        <v>0</v>
      </c>
      <c r="BV35" s="1036">
        <v>0</v>
      </c>
      <c r="BW35" s="1036">
        <v>0</v>
      </c>
      <c r="BX35" s="1036">
        <v>0</v>
      </c>
      <c r="BY35" s="1036">
        <v>0</v>
      </c>
      <c r="BZ35" s="1036">
        <v>0</v>
      </c>
      <c r="CA35" s="1036">
        <v>0</v>
      </c>
      <c r="CB35" s="1036">
        <v>0</v>
      </c>
      <c r="CC35" s="1036">
        <v>0</v>
      </c>
      <c r="CD35" s="1036">
        <v>0</v>
      </c>
      <c r="CE35" s="1036">
        <v>0</v>
      </c>
      <c r="CF35" s="1036">
        <v>0</v>
      </c>
      <c r="CG35" s="1036">
        <v>0</v>
      </c>
      <c r="CH35" s="1036">
        <v>0</v>
      </c>
      <c r="CI35" s="1036">
        <v>0</v>
      </c>
      <c r="CJ35" s="1036">
        <v>0</v>
      </c>
      <c r="CK35" s="1036">
        <v>0</v>
      </c>
      <c r="CL35" s="1036">
        <v>0</v>
      </c>
      <c r="CM35" s="1036">
        <v>0</v>
      </c>
      <c r="CN35" s="1036">
        <v>0</v>
      </c>
      <c r="CO35" s="1036">
        <v>0</v>
      </c>
      <c r="CP35" s="1036">
        <v>0</v>
      </c>
      <c r="CQ35" s="1036">
        <v>0</v>
      </c>
      <c r="CR35" s="1036">
        <v>0</v>
      </c>
      <c r="CS35" s="1036">
        <v>0</v>
      </c>
      <c r="CT35" s="1036">
        <v>0</v>
      </c>
      <c r="CU35" s="1036">
        <v>0</v>
      </c>
      <c r="CV35" s="1036">
        <v>0</v>
      </c>
      <c r="CW35" s="1036">
        <v>0</v>
      </c>
      <c r="CX35" s="1036">
        <v>0</v>
      </c>
      <c r="CY35" s="1036">
        <v>0</v>
      </c>
      <c r="CZ35" s="1036">
        <v>0</v>
      </c>
      <c r="DA35" s="1036">
        <v>0</v>
      </c>
      <c r="DB35" s="1036">
        <v>0</v>
      </c>
      <c r="DC35" s="1036">
        <v>0</v>
      </c>
      <c r="DD35" s="1036">
        <v>0</v>
      </c>
      <c r="DE35" s="1036">
        <v>0</v>
      </c>
      <c r="DF35" s="1036">
        <v>0</v>
      </c>
      <c r="DG35" s="1036">
        <v>0</v>
      </c>
      <c r="DH35" s="1036">
        <v>0</v>
      </c>
      <c r="DI35" s="1036">
        <v>0</v>
      </c>
      <c r="DJ35" s="1036">
        <v>0</v>
      </c>
      <c r="DK35" s="1036">
        <v>0</v>
      </c>
      <c r="DL35" s="1036">
        <v>0</v>
      </c>
      <c r="DM35" s="1036">
        <v>0</v>
      </c>
      <c r="DN35" s="1036">
        <v>0</v>
      </c>
      <c r="DO35" s="1036">
        <v>0</v>
      </c>
      <c r="DP35" s="1036">
        <v>0</v>
      </c>
      <c r="DQ35" s="1036">
        <v>0</v>
      </c>
      <c r="DR35" s="1036">
        <v>0</v>
      </c>
      <c r="DS35" s="1036">
        <v>0</v>
      </c>
      <c r="DT35" s="1036">
        <v>0</v>
      </c>
      <c r="DU35" s="1036">
        <v>0</v>
      </c>
      <c r="DV35" s="1036">
        <v>0</v>
      </c>
      <c r="DW35" s="1036">
        <v>0</v>
      </c>
      <c r="DX35" s="1036">
        <v>0</v>
      </c>
      <c r="DY35" s="1036">
        <v>0</v>
      </c>
      <c r="DZ35" s="1036">
        <v>0</v>
      </c>
      <c r="EA35" s="1036">
        <v>0</v>
      </c>
      <c r="EB35" s="1036">
        <v>0</v>
      </c>
      <c r="EC35" s="1036">
        <v>0</v>
      </c>
      <c r="ED35" s="1036">
        <v>0</v>
      </c>
      <c r="EE35" s="1036">
        <v>0</v>
      </c>
      <c r="EF35" s="1036">
        <v>0</v>
      </c>
      <c r="EG35" s="1036">
        <v>0</v>
      </c>
      <c r="EH35" s="1036">
        <v>0</v>
      </c>
      <c r="EI35" s="1036">
        <v>0</v>
      </c>
      <c r="EJ35" s="1036">
        <v>0</v>
      </c>
      <c r="EK35" s="1036">
        <v>0</v>
      </c>
      <c r="EL35" s="1036">
        <v>0</v>
      </c>
      <c r="EM35" s="1036">
        <v>0</v>
      </c>
      <c r="EN35" s="1036">
        <v>0</v>
      </c>
      <c r="EO35" s="1036">
        <v>0</v>
      </c>
      <c r="EP35" s="1036">
        <v>0</v>
      </c>
      <c r="EQ35" s="1036">
        <v>0</v>
      </c>
      <c r="ER35" s="1036">
        <v>0</v>
      </c>
      <c r="ES35" s="1036">
        <v>0</v>
      </c>
      <c r="ET35" s="1036">
        <v>0</v>
      </c>
      <c r="EU35" s="1036">
        <v>0</v>
      </c>
      <c r="EV35" s="1036">
        <v>0</v>
      </c>
      <c r="EW35" s="1036">
        <v>0</v>
      </c>
      <c r="EX35" s="1036">
        <v>0</v>
      </c>
      <c r="EY35" s="1036">
        <v>0</v>
      </c>
      <c r="EZ35" s="2248">
        <f>IN_T4!EZ30</f>
        <v>0</v>
      </c>
      <c r="FA35" s="2248">
        <f>IN_T4!FA30</f>
        <v>0</v>
      </c>
      <c r="FB35" s="2248">
        <f>IN_T4!FB30</f>
        <v>0</v>
      </c>
      <c r="FC35" s="2248">
        <f>IN_T4!FC30</f>
        <v>0</v>
      </c>
      <c r="FD35" s="1028">
        <f t="shared" si="0"/>
        <v>0</v>
      </c>
    </row>
    <row r="36" spans="1:160" ht="12.75" customHeight="1" x14ac:dyDescent="0.25">
      <c r="A36" s="1001" t="str">
        <f>'t1'!A36</f>
        <v>Farmacisti con altri incar. Prof.li (rapp. Esclusivo)</v>
      </c>
      <c r="B36" s="1027" t="str">
        <f>'t1'!B36</f>
        <v>SD0A38</v>
      </c>
      <c r="C36" s="1036">
        <v>0</v>
      </c>
      <c r="D36" s="1036">
        <v>0</v>
      </c>
      <c r="E36" s="1036">
        <v>0</v>
      </c>
      <c r="F36" s="1036">
        <v>0</v>
      </c>
      <c r="G36" s="1036">
        <v>0</v>
      </c>
      <c r="H36" s="1036">
        <v>0</v>
      </c>
      <c r="I36" s="1036">
        <v>0</v>
      </c>
      <c r="J36" s="1036">
        <v>0</v>
      </c>
      <c r="K36" s="1036">
        <v>0</v>
      </c>
      <c r="L36" s="1036">
        <v>0</v>
      </c>
      <c r="M36" s="1036">
        <v>0</v>
      </c>
      <c r="N36" s="1036">
        <v>0</v>
      </c>
      <c r="O36" s="1036">
        <v>0</v>
      </c>
      <c r="P36" s="1036">
        <v>0</v>
      </c>
      <c r="Q36" s="1036">
        <v>0</v>
      </c>
      <c r="R36" s="1036">
        <v>0</v>
      </c>
      <c r="S36" s="1036">
        <v>0</v>
      </c>
      <c r="T36" s="1036">
        <v>0</v>
      </c>
      <c r="U36" s="1036">
        <v>0</v>
      </c>
      <c r="V36" s="1036">
        <v>0</v>
      </c>
      <c r="W36" s="1036">
        <v>0</v>
      </c>
      <c r="X36" s="1036">
        <v>0</v>
      </c>
      <c r="Y36" s="1036">
        <v>0</v>
      </c>
      <c r="Z36" s="1036">
        <v>0</v>
      </c>
      <c r="AA36" s="1036">
        <v>0</v>
      </c>
      <c r="AB36" s="1036">
        <v>0</v>
      </c>
      <c r="AC36" s="1036">
        <v>0</v>
      </c>
      <c r="AD36" s="1036">
        <v>0</v>
      </c>
      <c r="AE36" s="1036">
        <v>0</v>
      </c>
      <c r="AF36" s="1036">
        <v>0</v>
      </c>
      <c r="AG36" s="1036">
        <v>0</v>
      </c>
      <c r="AH36" s="1036">
        <v>0</v>
      </c>
      <c r="AI36" s="1036">
        <v>0</v>
      </c>
      <c r="AJ36" s="1036">
        <v>0</v>
      </c>
      <c r="AK36" s="1036">
        <v>0</v>
      </c>
      <c r="AL36" s="1036">
        <v>0</v>
      </c>
      <c r="AM36" s="1036">
        <v>0</v>
      </c>
      <c r="AN36" s="1036">
        <v>0</v>
      </c>
      <c r="AO36" s="1036">
        <v>0</v>
      </c>
      <c r="AP36" s="1036">
        <v>0</v>
      </c>
      <c r="AQ36" s="1036">
        <v>0</v>
      </c>
      <c r="AR36" s="1036">
        <v>0</v>
      </c>
      <c r="AS36" s="1036">
        <v>0</v>
      </c>
      <c r="AT36" s="1036">
        <v>0</v>
      </c>
      <c r="AU36" s="1036">
        <v>0</v>
      </c>
      <c r="AV36" s="1036">
        <v>0</v>
      </c>
      <c r="AW36" s="1036">
        <v>0</v>
      </c>
      <c r="AX36" s="1036">
        <v>0</v>
      </c>
      <c r="AY36" s="1036">
        <v>0</v>
      </c>
      <c r="AZ36" s="1036">
        <v>0</v>
      </c>
      <c r="BA36" s="1036">
        <v>0</v>
      </c>
      <c r="BB36" s="1036">
        <v>0</v>
      </c>
      <c r="BC36" s="1036">
        <v>0</v>
      </c>
      <c r="BD36" s="1036">
        <v>0</v>
      </c>
      <c r="BE36" s="1036">
        <v>0</v>
      </c>
      <c r="BF36" s="1036">
        <v>0</v>
      </c>
      <c r="BG36" s="1036">
        <v>0</v>
      </c>
      <c r="BH36" s="1036">
        <v>0</v>
      </c>
      <c r="BI36" s="1036">
        <v>0</v>
      </c>
      <c r="BJ36" s="1036">
        <v>0</v>
      </c>
      <c r="BK36" s="1036">
        <v>0</v>
      </c>
      <c r="BL36" s="1036">
        <v>0</v>
      </c>
      <c r="BM36" s="1036">
        <v>0</v>
      </c>
      <c r="BN36" s="1036">
        <v>0</v>
      </c>
      <c r="BO36" s="1036">
        <v>0</v>
      </c>
      <c r="BP36" s="1036">
        <v>0</v>
      </c>
      <c r="BQ36" s="1036">
        <v>0</v>
      </c>
      <c r="BR36" s="1036">
        <v>0</v>
      </c>
      <c r="BS36" s="1036">
        <v>0</v>
      </c>
      <c r="BT36" s="1036">
        <v>0</v>
      </c>
      <c r="BU36" s="1036">
        <v>0</v>
      </c>
      <c r="BV36" s="1036">
        <v>0</v>
      </c>
      <c r="BW36" s="1036">
        <v>0</v>
      </c>
      <c r="BX36" s="1036">
        <v>0</v>
      </c>
      <c r="BY36" s="1036">
        <v>0</v>
      </c>
      <c r="BZ36" s="1036">
        <v>0</v>
      </c>
      <c r="CA36" s="1036">
        <v>0</v>
      </c>
      <c r="CB36" s="1036">
        <v>0</v>
      </c>
      <c r="CC36" s="1036">
        <v>0</v>
      </c>
      <c r="CD36" s="1036">
        <v>0</v>
      </c>
      <c r="CE36" s="1036">
        <v>0</v>
      </c>
      <c r="CF36" s="1036">
        <v>0</v>
      </c>
      <c r="CG36" s="1036">
        <v>0</v>
      </c>
      <c r="CH36" s="1036">
        <v>0</v>
      </c>
      <c r="CI36" s="1036">
        <v>0</v>
      </c>
      <c r="CJ36" s="1036">
        <v>0</v>
      </c>
      <c r="CK36" s="1036">
        <v>0</v>
      </c>
      <c r="CL36" s="1036">
        <v>0</v>
      </c>
      <c r="CM36" s="1036">
        <v>0</v>
      </c>
      <c r="CN36" s="1036">
        <v>0</v>
      </c>
      <c r="CO36" s="1036">
        <v>0</v>
      </c>
      <c r="CP36" s="1036">
        <v>0</v>
      </c>
      <c r="CQ36" s="1036">
        <v>0</v>
      </c>
      <c r="CR36" s="1036">
        <v>0</v>
      </c>
      <c r="CS36" s="1036">
        <v>0</v>
      </c>
      <c r="CT36" s="1036">
        <v>0</v>
      </c>
      <c r="CU36" s="1036">
        <v>0</v>
      </c>
      <c r="CV36" s="1036">
        <v>0</v>
      </c>
      <c r="CW36" s="1036">
        <v>0</v>
      </c>
      <c r="CX36" s="1036">
        <v>0</v>
      </c>
      <c r="CY36" s="1036">
        <v>0</v>
      </c>
      <c r="CZ36" s="1036">
        <v>0</v>
      </c>
      <c r="DA36" s="1036">
        <v>0</v>
      </c>
      <c r="DB36" s="1036">
        <v>0</v>
      </c>
      <c r="DC36" s="1036">
        <v>0</v>
      </c>
      <c r="DD36" s="1036">
        <v>0</v>
      </c>
      <c r="DE36" s="1036">
        <v>0</v>
      </c>
      <c r="DF36" s="1036">
        <v>0</v>
      </c>
      <c r="DG36" s="1036">
        <v>0</v>
      </c>
      <c r="DH36" s="1036">
        <v>0</v>
      </c>
      <c r="DI36" s="1036">
        <v>0</v>
      </c>
      <c r="DJ36" s="1036">
        <v>0</v>
      </c>
      <c r="DK36" s="1036">
        <v>0</v>
      </c>
      <c r="DL36" s="1036">
        <v>0</v>
      </c>
      <c r="DM36" s="1036">
        <v>0</v>
      </c>
      <c r="DN36" s="1036">
        <v>0</v>
      </c>
      <c r="DO36" s="1036">
        <v>0</v>
      </c>
      <c r="DP36" s="1036">
        <v>0</v>
      </c>
      <c r="DQ36" s="1036">
        <v>0</v>
      </c>
      <c r="DR36" s="1036">
        <v>0</v>
      </c>
      <c r="DS36" s="1036">
        <v>0</v>
      </c>
      <c r="DT36" s="1036">
        <v>0</v>
      </c>
      <c r="DU36" s="1036">
        <v>0</v>
      </c>
      <c r="DV36" s="1036">
        <v>0</v>
      </c>
      <c r="DW36" s="1036">
        <v>0</v>
      </c>
      <c r="DX36" s="1036">
        <v>0</v>
      </c>
      <c r="DY36" s="1036">
        <v>0</v>
      </c>
      <c r="DZ36" s="1036">
        <v>0</v>
      </c>
      <c r="EA36" s="1036">
        <v>0</v>
      </c>
      <c r="EB36" s="1036">
        <v>0</v>
      </c>
      <c r="EC36" s="1036">
        <v>0</v>
      </c>
      <c r="ED36" s="1036">
        <v>0</v>
      </c>
      <c r="EE36" s="1036">
        <v>0</v>
      </c>
      <c r="EF36" s="1036">
        <v>0</v>
      </c>
      <c r="EG36" s="1036">
        <v>0</v>
      </c>
      <c r="EH36" s="1036">
        <v>0</v>
      </c>
      <c r="EI36" s="1036">
        <v>0</v>
      </c>
      <c r="EJ36" s="1036">
        <v>0</v>
      </c>
      <c r="EK36" s="1036">
        <v>0</v>
      </c>
      <c r="EL36" s="1036">
        <v>0</v>
      </c>
      <c r="EM36" s="1036">
        <v>0</v>
      </c>
      <c r="EN36" s="1036">
        <v>0</v>
      </c>
      <c r="EO36" s="1036">
        <v>0</v>
      </c>
      <c r="EP36" s="1036">
        <v>0</v>
      </c>
      <c r="EQ36" s="1036">
        <v>0</v>
      </c>
      <c r="ER36" s="1036">
        <v>0</v>
      </c>
      <c r="ES36" s="1036">
        <v>0</v>
      </c>
      <c r="ET36" s="1036">
        <v>0</v>
      </c>
      <c r="EU36" s="1036">
        <v>0</v>
      </c>
      <c r="EV36" s="1036">
        <v>0</v>
      </c>
      <c r="EW36" s="1036">
        <v>0</v>
      </c>
      <c r="EX36" s="1036">
        <v>0</v>
      </c>
      <c r="EY36" s="1036">
        <v>0</v>
      </c>
      <c r="EZ36" s="2248">
        <f>IN_T4!EZ31</f>
        <v>0</v>
      </c>
      <c r="FA36" s="2248">
        <f>IN_T4!FA31</f>
        <v>0</v>
      </c>
      <c r="FB36" s="2248">
        <f>IN_T4!FB31</f>
        <v>0</v>
      </c>
      <c r="FC36" s="2248">
        <f>IN_T4!FC31</f>
        <v>0</v>
      </c>
      <c r="FD36" s="1028">
        <f t="shared" si="0"/>
        <v>0</v>
      </c>
    </row>
    <row r="37" spans="1:160" ht="12.75" customHeight="1" x14ac:dyDescent="0.25">
      <c r="A37" s="1001" t="str">
        <f>'t1'!A37</f>
        <v>Farmacisti con altri incar. Prof.li (rapp. Non escl.)</v>
      </c>
      <c r="B37" s="1027" t="str">
        <f>'t1'!B37</f>
        <v>SD0037</v>
      </c>
      <c r="C37" s="1036">
        <v>0</v>
      </c>
      <c r="D37" s="1036">
        <v>0</v>
      </c>
      <c r="E37" s="1036">
        <v>0</v>
      </c>
      <c r="F37" s="1036">
        <v>0</v>
      </c>
      <c r="G37" s="1036">
        <v>0</v>
      </c>
      <c r="H37" s="1036">
        <v>0</v>
      </c>
      <c r="I37" s="1036">
        <v>0</v>
      </c>
      <c r="J37" s="1036">
        <v>0</v>
      </c>
      <c r="K37" s="1036">
        <v>0</v>
      </c>
      <c r="L37" s="1036">
        <v>0</v>
      </c>
      <c r="M37" s="1036">
        <v>0</v>
      </c>
      <c r="N37" s="1036">
        <v>0</v>
      </c>
      <c r="O37" s="1036">
        <v>0</v>
      </c>
      <c r="P37" s="1036">
        <v>0</v>
      </c>
      <c r="Q37" s="1036">
        <v>0</v>
      </c>
      <c r="R37" s="1036">
        <v>0</v>
      </c>
      <c r="S37" s="1036">
        <v>0</v>
      </c>
      <c r="T37" s="1036">
        <v>0</v>
      </c>
      <c r="U37" s="1036">
        <v>0</v>
      </c>
      <c r="V37" s="1036">
        <v>0</v>
      </c>
      <c r="W37" s="1036">
        <v>0</v>
      </c>
      <c r="X37" s="1036">
        <v>0</v>
      </c>
      <c r="Y37" s="1036">
        <v>0</v>
      </c>
      <c r="Z37" s="1036">
        <v>0</v>
      </c>
      <c r="AA37" s="1036">
        <v>0</v>
      </c>
      <c r="AB37" s="1036">
        <v>0</v>
      </c>
      <c r="AC37" s="1036">
        <v>0</v>
      </c>
      <c r="AD37" s="1036">
        <v>0</v>
      </c>
      <c r="AE37" s="1036">
        <v>0</v>
      </c>
      <c r="AF37" s="1036">
        <v>0</v>
      </c>
      <c r="AG37" s="1036">
        <v>0</v>
      </c>
      <c r="AH37" s="1036">
        <v>0</v>
      </c>
      <c r="AI37" s="1036">
        <v>0</v>
      </c>
      <c r="AJ37" s="1036">
        <v>0</v>
      </c>
      <c r="AK37" s="1036">
        <v>0</v>
      </c>
      <c r="AL37" s="1036">
        <v>0</v>
      </c>
      <c r="AM37" s="1036">
        <v>0</v>
      </c>
      <c r="AN37" s="1036">
        <v>0</v>
      </c>
      <c r="AO37" s="1036">
        <v>0</v>
      </c>
      <c r="AP37" s="1036">
        <v>0</v>
      </c>
      <c r="AQ37" s="1036">
        <v>0</v>
      </c>
      <c r="AR37" s="1036">
        <v>0</v>
      </c>
      <c r="AS37" s="1036">
        <v>0</v>
      </c>
      <c r="AT37" s="1036">
        <v>0</v>
      </c>
      <c r="AU37" s="1036">
        <v>0</v>
      </c>
      <c r="AV37" s="1036">
        <v>0</v>
      </c>
      <c r="AW37" s="1036">
        <v>0</v>
      </c>
      <c r="AX37" s="1036">
        <v>0</v>
      </c>
      <c r="AY37" s="1036">
        <v>0</v>
      </c>
      <c r="AZ37" s="1036">
        <v>0</v>
      </c>
      <c r="BA37" s="1036">
        <v>0</v>
      </c>
      <c r="BB37" s="1036">
        <v>0</v>
      </c>
      <c r="BC37" s="1036">
        <v>0</v>
      </c>
      <c r="BD37" s="1036">
        <v>0</v>
      </c>
      <c r="BE37" s="1036">
        <v>0</v>
      </c>
      <c r="BF37" s="1036">
        <v>0</v>
      </c>
      <c r="BG37" s="1036">
        <v>0</v>
      </c>
      <c r="BH37" s="1036">
        <v>0</v>
      </c>
      <c r="BI37" s="1036">
        <v>0</v>
      </c>
      <c r="BJ37" s="1036">
        <v>0</v>
      </c>
      <c r="BK37" s="1036">
        <v>0</v>
      </c>
      <c r="BL37" s="1036">
        <v>0</v>
      </c>
      <c r="BM37" s="1036">
        <v>0</v>
      </c>
      <c r="BN37" s="1036">
        <v>0</v>
      </c>
      <c r="BO37" s="1036">
        <v>0</v>
      </c>
      <c r="BP37" s="1036">
        <v>0</v>
      </c>
      <c r="BQ37" s="1036">
        <v>0</v>
      </c>
      <c r="BR37" s="1036">
        <v>0</v>
      </c>
      <c r="BS37" s="1036">
        <v>0</v>
      </c>
      <c r="BT37" s="1036">
        <v>0</v>
      </c>
      <c r="BU37" s="1036">
        <v>0</v>
      </c>
      <c r="BV37" s="1036">
        <v>0</v>
      </c>
      <c r="BW37" s="1036">
        <v>0</v>
      </c>
      <c r="BX37" s="1036">
        <v>0</v>
      </c>
      <c r="BY37" s="1036">
        <v>0</v>
      </c>
      <c r="BZ37" s="1036">
        <v>0</v>
      </c>
      <c r="CA37" s="1036">
        <v>0</v>
      </c>
      <c r="CB37" s="1036">
        <v>0</v>
      </c>
      <c r="CC37" s="1036">
        <v>0</v>
      </c>
      <c r="CD37" s="1036">
        <v>0</v>
      </c>
      <c r="CE37" s="1036">
        <v>0</v>
      </c>
      <c r="CF37" s="1036">
        <v>0</v>
      </c>
      <c r="CG37" s="1036">
        <v>0</v>
      </c>
      <c r="CH37" s="1036">
        <v>0</v>
      </c>
      <c r="CI37" s="1036">
        <v>0</v>
      </c>
      <c r="CJ37" s="1036">
        <v>0</v>
      </c>
      <c r="CK37" s="1036">
        <v>0</v>
      </c>
      <c r="CL37" s="1036">
        <v>0</v>
      </c>
      <c r="CM37" s="1036">
        <v>0</v>
      </c>
      <c r="CN37" s="1036">
        <v>0</v>
      </c>
      <c r="CO37" s="1036">
        <v>0</v>
      </c>
      <c r="CP37" s="1036">
        <v>0</v>
      </c>
      <c r="CQ37" s="1036">
        <v>0</v>
      </c>
      <c r="CR37" s="1036">
        <v>0</v>
      </c>
      <c r="CS37" s="1036">
        <v>0</v>
      </c>
      <c r="CT37" s="1036">
        <v>0</v>
      </c>
      <c r="CU37" s="1036">
        <v>0</v>
      </c>
      <c r="CV37" s="1036">
        <v>0</v>
      </c>
      <c r="CW37" s="1036">
        <v>0</v>
      </c>
      <c r="CX37" s="1036">
        <v>0</v>
      </c>
      <c r="CY37" s="1036">
        <v>0</v>
      </c>
      <c r="CZ37" s="1036">
        <v>0</v>
      </c>
      <c r="DA37" s="1036">
        <v>0</v>
      </c>
      <c r="DB37" s="1036">
        <v>0</v>
      </c>
      <c r="DC37" s="1036">
        <v>0</v>
      </c>
      <c r="DD37" s="1036">
        <v>0</v>
      </c>
      <c r="DE37" s="1036">
        <v>0</v>
      </c>
      <c r="DF37" s="1036">
        <v>0</v>
      </c>
      <c r="DG37" s="1036">
        <v>0</v>
      </c>
      <c r="DH37" s="1036">
        <v>0</v>
      </c>
      <c r="DI37" s="1036">
        <v>0</v>
      </c>
      <c r="DJ37" s="1036">
        <v>0</v>
      </c>
      <c r="DK37" s="1036">
        <v>0</v>
      </c>
      <c r="DL37" s="1036">
        <v>0</v>
      </c>
      <c r="DM37" s="1036">
        <v>0</v>
      </c>
      <c r="DN37" s="1036">
        <v>0</v>
      </c>
      <c r="DO37" s="1036">
        <v>0</v>
      </c>
      <c r="DP37" s="1036">
        <v>0</v>
      </c>
      <c r="DQ37" s="1036">
        <v>0</v>
      </c>
      <c r="DR37" s="1036">
        <v>0</v>
      </c>
      <c r="DS37" s="1036">
        <v>0</v>
      </c>
      <c r="DT37" s="1036">
        <v>0</v>
      </c>
      <c r="DU37" s="1036">
        <v>0</v>
      </c>
      <c r="DV37" s="1036">
        <v>0</v>
      </c>
      <c r="DW37" s="1036">
        <v>0</v>
      </c>
      <c r="DX37" s="1036">
        <v>0</v>
      </c>
      <c r="DY37" s="1036">
        <v>0</v>
      </c>
      <c r="DZ37" s="1036">
        <v>0</v>
      </c>
      <c r="EA37" s="1036">
        <v>0</v>
      </c>
      <c r="EB37" s="1036">
        <v>0</v>
      </c>
      <c r="EC37" s="1036">
        <v>0</v>
      </c>
      <c r="ED37" s="1036">
        <v>0</v>
      </c>
      <c r="EE37" s="1036">
        <v>0</v>
      </c>
      <c r="EF37" s="1036">
        <v>0</v>
      </c>
      <c r="EG37" s="1036">
        <v>0</v>
      </c>
      <c r="EH37" s="1036">
        <v>0</v>
      </c>
      <c r="EI37" s="1036">
        <v>0</v>
      </c>
      <c r="EJ37" s="1036">
        <v>0</v>
      </c>
      <c r="EK37" s="1036">
        <v>0</v>
      </c>
      <c r="EL37" s="1036">
        <v>0</v>
      </c>
      <c r="EM37" s="1036">
        <v>0</v>
      </c>
      <c r="EN37" s="1036">
        <v>0</v>
      </c>
      <c r="EO37" s="1036">
        <v>0</v>
      </c>
      <c r="EP37" s="1036">
        <v>0</v>
      </c>
      <c r="EQ37" s="1036">
        <v>0</v>
      </c>
      <c r="ER37" s="1036">
        <v>0</v>
      </c>
      <c r="ES37" s="1036">
        <v>0</v>
      </c>
      <c r="ET37" s="1036">
        <v>0</v>
      </c>
      <c r="EU37" s="1036">
        <v>0</v>
      </c>
      <c r="EV37" s="1036">
        <v>0</v>
      </c>
      <c r="EW37" s="1036">
        <v>0</v>
      </c>
      <c r="EX37" s="1036">
        <v>0</v>
      </c>
      <c r="EY37" s="1036">
        <v>0</v>
      </c>
      <c r="EZ37" s="2248">
        <f>IN_T4!EZ32</f>
        <v>0</v>
      </c>
      <c r="FA37" s="2248">
        <f>IN_T4!FA32</f>
        <v>0</v>
      </c>
      <c r="FB37" s="2248">
        <f>IN_T4!FB32</f>
        <v>0</v>
      </c>
      <c r="FC37" s="2248">
        <f>IN_T4!FC32</f>
        <v>0</v>
      </c>
      <c r="FD37" s="1028">
        <f t="shared" si="0"/>
        <v>0</v>
      </c>
    </row>
    <row r="38" spans="1:160" ht="12.75" customHeight="1" x14ac:dyDescent="0.25">
      <c r="A38" s="1001" t="str">
        <f>'t1'!A38</f>
        <v>Farmacisti a t. determinato (art. 15-septies d.lgs. 502/92)</v>
      </c>
      <c r="B38" s="1027" t="str">
        <f>'t1'!B38</f>
        <v>SD0600</v>
      </c>
      <c r="C38" s="1036">
        <v>0</v>
      </c>
      <c r="D38" s="1036">
        <v>0</v>
      </c>
      <c r="E38" s="1036">
        <v>0</v>
      </c>
      <c r="F38" s="1036">
        <v>0</v>
      </c>
      <c r="G38" s="1036">
        <v>0</v>
      </c>
      <c r="H38" s="1036">
        <v>0</v>
      </c>
      <c r="I38" s="1036">
        <v>0</v>
      </c>
      <c r="J38" s="1036">
        <v>0</v>
      </c>
      <c r="K38" s="1036">
        <v>0</v>
      </c>
      <c r="L38" s="1036">
        <v>0</v>
      </c>
      <c r="M38" s="1036">
        <v>0</v>
      </c>
      <c r="N38" s="1036">
        <v>0</v>
      </c>
      <c r="O38" s="1036">
        <v>0</v>
      </c>
      <c r="P38" s="1036">
        <v>0</v>
      </c>
      <c r="Q38" s="1036">
        <v>0</v>
      </c>
      <c r="R38" s="1036">
        <v>0</v>
      </c>
      <c r="S38" s="1036">
        <v>0</v>
      </c>
      <c r="T38" s="1036">
        <v>0</v>
      </c>
      <c r="U38" s="1036">
        <v>0</v>
      </c>
      <c r="V38" s="1036">
        <v>0</v>
      </c>
      <c r="W38" s="1036">
        <v>0</v>
      </c>
      <c r="X38" s="1036">
        <v>0</v>
      </c>
      <c r="Y38" s="1036">
        <v>0</v>
      </c>
      <c r="Z38" s="1036">
        <v>0</v>
      </c>
      <c r="AA38" s="1036">
        <v>0</v>
      </c>
      <c r="AB38" s="1036">
        <v>0</v>
      </c>
      <c r="AC38" s="1036">
        <v>0</v>
      </c>
      <c r="AD38" s="1036">
        <v>0</v>
      </c>
      <c r="AE38" s="1036">
        <v>0</v>
      </c>
      <c r="AF38" s="1036">
        <v>0</v>
      </c>
      <c r="AG38" s="1036">
        <v>0</v>
      </c>
      <c r="AH38" s="1036">
        <v>0</v>
      </c>
      <c r="AI38" s="1036">
        <v>0</v>
      </c>
      <c r="AJ38" s="1036">
        <v>0</v>
      </c>
      <c r="AK38" s="1036">
        <v>0</v>
      </c>
      <c r="AL38" s="1036">
        <v>0</v>
      </c>
      <c r="AM38" s="1036">
        <v>0</v>
      </c>
      <c r="AN38" s="1036">
        <v>0</v>
      </c>
      <c r="AO38" s="1036">
        <v>0</v>
      </c>
      <c r="AP38" s="1036">
        <v>0</v>
      </c>
      <c r="AQ38" s="1036">
        <v>0</v>
      </c>
      <c r="AR38" s="1036">
        <v>0</v>
      </c>
      <c r="AS38" s="1036">
        <v>0</v>
      </c>
      <c r="AT38" s="1036">
        <v>0</v>
      </c>
      <c r="AU38" s="1036">
        <v>0</v>
      </c>
      <c r="AV38" s="1036">
        <v>0</v>
      </c>
      <c r="AW38" s="1036">
        <v>0</v>
      </c>
      <c r="AX38" s="1036">
        <v>0</v>
      </c>
      <c r="AY38" s="1036">
        <v>0</v>
      </c>
      <c r="AZ38" s="1036">
        <v>0</v>
      </c>
      <c r="BA38" s="1036">
        <v>0</v>
      </c>
      <c r="BB38" s="1036">
        <v>0</v>
      </c>
      <c r="BC38" s="1036">
        <v>0</v>
      </c>
      <c r="BD38" s="1036">
        <v>0</v>
      </c>
      <c r="BE38" s="1036">
        <v>0</v>
      </c>
      <c r="BF38" s="1036">
        <v>0</v>
      </c>
      <c r="BG38" s="1036">
        <v>0</v>
      </c>
      <c r="BH38" s="1036">
        <v>0</v>
      </c>
      <c r="BI38" s="1036">
        <v>0</v>
      </c>
      <c r="BJ38" s="1036">
        <v>0</v>
      </c>
      <c r="BK38" s="1036">
        <v>0</v>
      </c>
      <c r="BL38" s="1036">
        <v>0</v>
      </c>
      <c r="BM38" s="1036">
        <v>0</v>
      </c>
      <c r="BN38" s="1036">
        <v>0</v>
      </c>
      <c r="BO38" s="1036">
        <v>0</v>
      </c>
      <c r="BP38" s="1036">
        <v>0</v>
      </c>
      <c r="BQ38" s="1036">
        <v>0</v>
      </c>
      <c r="BR38" s="1036">
        <v>0</v>
      </c>
      <c r="BS38" s="1036">
        <v>0</v>
      </c>
      <c r="BT38" s="1036">
        <v>0</v>
      </c>
      <c r="BU38" s="1036">
        <v>0</v>
      </c>
      <c r="BV38" s="1036">
        <v>0</v>
      </c>
      <c r="BW38" s="1036">
        <v>0</v>
      </c>
      <c r="BX38" s="1036">
        <v>0</v>
      </c>
      <c r="BY38" s="1036">
        <v>0</v>
      </c>
      <c r="BZ38" s="1036">
        <v>0</v>
      </c>
      <c r="CA38" s="1036">
        <v>0</v>
      </c>
      <c r="CB38" s="1036">
        <v>0</v>
      </c>
      <c r="CC38" s="1036">
        <v>0</v>
      </c>
      <c r="CD38" s="1036">
        <v>0</v>
      </c>
      <c r="CE38" s="1036">
        <v>0</v>
      </c>
      <c r="CF38" s="1036">
        <v>0</v>
      </c>
      <c r="CG38" s="1036">
        <v>0</v>
      </c>
      <c r="CH38" s="1036">
        <v>0</v>
      </c>
      <c r="CI38" s="1036">
        <v>0</v>
      </c>
      <c r="CJ38" s="1036">
        <v>0</v>
      </c>
      <c r="CK38" s="1036">
        <v>0</v>
      </c>
      <c r="CL38" s="1036">
        <v>0</v>
      </c>
      <c r="CM38" s="1036">
        <v>0</v>
      </c>
      <c r="CN38" s="1036">
        <v>0</v>
      </c>
      <c r="CO38" s="1036">
        <v>0</v>
      </c>
      <c r="CP38" s="1036">
        <v>0</v>
      </c>
      <c r="CQ38" s="1036">
        <v>0</v>
      </c>
      <c r="CR38" s="1036">
        <v>0</v>
      </c>
      <c r="CS38" s="1036">
        <v>0</v>
      </c>
      <c r="CT38" s="1036">
        <v>0</v>
      </c>
      <c r="CU38" s="1036">
        <v>0</v>
      </c>
      <c r="CV38" s="1036">
        <v>0</v>
      </c>
      <c r="CW38" s="1036">
        <v>0</v>
      </c>
      <c r="CX38" s="1036">
        <v>0</v>
      </c>
      <c r="CY38" s="1036">
        <v>0</v>
      </c>
      <c r="CZ38" s="1036">
        <v>0</v>
      </c>
      <c r="DA38" s="1036">
        <v>0</v>
      </c>
      <c r="DB38" s="1036">
        <v>0</v>
      </c>
      <c r="DC38" s="1036">
        <v>0</v>
      </c>
      <c r="DD38" s="1036">
        <v>0</v>
      </c>
      <c r="DE38" s="1036">
        <v>0</v>
      </c>
      <c r="DF38" s="1036">
        <v>0</v>
      </c>
      <c r="DG38" s="1036">
        <v>0</v>
      </c>
      <c r="DH38" s="1036">
        <v>0</v>
      </c>
      <c r="DI38" s="1036">
        <v>0</v>
      </c>
      <c r="DJ38" s="1036">
        <v>0</v>
      </c>
      <c r="DK38" s="1036">
        <v>0</v>
      </c>
      <c r="DL38" s="1036">
        <v>0</v>
      </c>
      <c r="DM38" s="1036">
        <v>0</v>
      </c>
      <c r="DN38" s="1036">
        <v>0</v>
      </c>
      <c r="DO38" s="1036">
        <v>0</v>
      </c>
      <c r="DP38" s="1036">
        <v>0</v>
      </c>
      <c r="DQ38" s="1036">
        <v>0</v>
      </c>
      <c r="DR38" s="1036">
        <v>0</v>
      </c>
      <c r="DS38" s="1036">
        <v>0</v>
      </c>
      <c r="DT38" s="1036">
        <v>0</v>
      </c>
      <c r="DU38" s="1036">
        <v>0</v>
      </c>
      <c r="DV38" s="1036">
        <v>0</v>
      </c>
      <c r="DW38" s="1036">
        <v>0</v>
      </c>
      <c r="DX38" s="1036">
        <v>0</v>
      </c>
      <c r="DY38" s="1036">
        <v>0</v>
      </c>
      <c r="DZ38" s="1036">
        <v>0</v>
      </c>
      <c r="EA38" s="1036">
        <v>0</v>
      </c>
      <c r="EB38" s="1036">
        <v>0</v>
      </c>
      <c r="EC38" s="1036">
        <v>0</v>
      </c>
      <c r="ED38" s="1036">
        <v>0</v>
      </c>
      <c r="EE38" s="1036">
        <v>0</v>
      </c>
      <c r="EF38" s="1036">
        <v>0</v>
      </c>
      <c r="EG38" s="1036">
        <v>0</v>
      </c>
      <c r="EH38" s="1036">
        <v>0</v>
      </c>
      <c r="EI38" s="1036">
        <v>0</v>
      </c>
      <c r="EJ38" s="1036">
        <v>0</v>
      </c>
      <c r="EK38" s="1036">
        <v>0</v>
      </c>
      <c r="EL38" s="1036">
        <v>0</v>
      </c>
      <c r="EM38" s="1036">
        <v>0</v>
      </c>
      <c r="EN38" s="1036">
        <v>0</v>
      </c>
      <c r="EO38" s="1036">
        <v>0</v>
      </c>
      <c r="EP38" s="1036">
        <v>0</v>
      </c>
      <c r="EQ38" s="1036">
        <v>0</v>
      </c>
      <c r="ER38" s="1036">
        <v>0</v>
      </c>
      <c r="ES38" s="1036">
        <v>0</v>
      </c>
      <c r="ET38" s="1036">
        <v>0</v>
      </c>
      <c r="EU38" s="1036">
        <v>0</v>
      </c>
      <c r="EV38" s="1036">
        <v>0</v>
      </c>
      <c r="EW38" s="1036">
        <v>0</v>
      </c>
      <c r="EX38" s="1036">
        <v>0</v>
      </c>
      <c r="EY38" s="1036">
        <v>0</v>
      </c>
      <c r="EZ38" s="2248">
        <f>IN_T4!EZ33</f>
        <v>0</v>
      </c>
      <c r="FA38" s="2248">
        <f>IN_T4!FA33</f>
        <v>0</v>
      </c>
      <c r="FB38" s="2248">
        <f>IN_T4!FB33</f>
        <v>0</v>
      </c>
      <c r="FC38" s="2248">
        <f>IN_T4!FC33</f>
        <v>0</v>
      </c>
      <c r="FD38" s="1028">
        <f t="shared" si="0"/>
        <v>0</v>
      </c>
    </row>
    <row r="39" spans="1:160" ht="12.75" customHeight="1" x14ac:dyDescent="0.25">
      <c r="A39" s="1001" t="str">
        <f>'t1'!A39</f>
        <v>Biologi con inc. di struttura complessa (rapp. Esclusivo)</v>
      </c>
      <c r="B39" s="1027" t="str">
        <f>'t1'!B39</f>
        <v>SD0E13</v>
      </c>
      <c r="C39" s="1036">
        <v>0</v>
      </c>
      <c r="D39" s="1036">
        <v>0</v>
      </c>
      <c r="E39" s="1036">
        <v>0</v>
      </c>
      <c r="F39" s="1036">
        <v>0</v>
      </c>
      <c r="G39" s="1036">
        <v>0</v>
      </c>
      <c r="H39" s="1036">
        <v>0</v>
      </c>
      <c r="I39" s="1036">
        <v>0</v>
      </c>
      <c r="J39" s="1036">
        <v>0</v>
      </c>
      <c r="K39" s="1036">
        <v>0</v>
      </c>
      <c r="L39" s="1036">
        <v>0</v>
      </c>
      <c r="M39" s="1036">
        <v>0</v>
      </c>
      <c r="N39" s="1036">
        <v>0</v>
      </c>
      <c r="O39" s="1036">
        <v>0</v>
      </c>
      <c r="P39" s="1036">
        <v>0</v>
      </c>
      <c r="Q39" s="1036">
        <v>0</v>
      </c>
      <c r="R39" s="1036">
        <v>0</v>
      </c>
      <c r="S39" s="1036">
        <v>0</v>
      </c>
      <c r="T39" s="1036">
        <v>0</v>
      </c>
      <c r="U39" s="1036">
        <v>0</v>
      </c>
      <c r="V39" s="1036">
        <v>0</v>
      </c>
      <c r="W39" s="1036">
        <v>0</v>
      </c>
      <c r="X39" s="1036">
        <v>0</v>
      </c>
      <c r="Y39" s="1036">
        <v>0</v>
      </c>
      <c r="Z39" s="1036">
        <v>0</v>
      </c>
      <c r="AA39" s="1036">
        <v>0</v>
      </c>
      <c r="AB39" s="1036">
        <v>0</v>
      </c>
      <c r="AC39" s="1036">
        <v>0</v>
      </c>
      <c r="AD39" s="1036">
        <v>0</v>
      </c>
      <c r="AE39" s="1036">
        <v>0</v>
      </c>
      <c r="AF39" s="1036">
        <v>0</v>
      </c>
      <c r="AG39" s="1036">
        <v>0</v>
      </c>
      <c r="AH39" s="1036">
        <v>0</v>
      </c>
      <c r="AI39" s="1036">
        <v>0</v>
      </c>
      <c r="AJ39" s="1036">
        <v>0</v>
      </c>
      <c r="AK39" s="1036">
        <v>0</v>
      </c>
      <c r="AL39" s="1036">
        <v>0</v>
      </c>
      <c r="AM39" s="1036">
        <v>0</v>
      </c>
      <c r="AN39" s="1036">
        <v>0</v>
      </c>
      <c r="AO39" s="1036">
        <v>0</v>
      </c>
      <c r="AP39" s="1036">
        <v>0</v>
      </c>
      <c r="AQ39" s="1036">
        <v>0</v>
      </c>
      <c r="AR39" s="1036">
        <v>0</v>
      </c>
      <c r="AS39" s="1036">
        <v>0</v>
      </c>
      <c r="AT39" s="1036">
        <v>0</v>
      </c>
      <c r="AU39" s="1036">
        <v>0</v>
      </c>
      <c r="AV39" s="1036">
        <v>0</v>
      </c>
      <c r="AW39" s="1036">
        <v>0</v>
      </c>
      <c r="AX39" s="1036">
        <v>0</v>
      </c>
      <c r="AY39" s="1036">
        <v>0</v>
      </c>
      <c r="AZ39" s="1036">
        <v>0</v>
      </c>
      <c r="BA39" s="1036">
        <v>0</v>
      </c>
      <c r="BB39" s="1036">
        <v>0</v>
      </c>
      <c r="BC39" s="1036">
        <v>0</v>
      </c>
      <c r="BD39" s="1036">
        <v>0</v>
      </c>
      <c r="BE39" s="1036">
        <v>0</v>
      </c>
      <c r="BF39" s="1036">
        <v>0</v>
      </c>
      <c r="BG39" s="1036">
        <v>0</v>
      </c>
      <c r="BH39" s="1036">
        <v>0</v>
      </c>
      <c r="BI39" s="1036">
        <v>0</v>
      </c>
      <c r="BJ39" s="1036">
        <v>0</v>
      </c>
      <c r="BK39" s="1036">
        <v>0</v>
      </c>
      <c r="BL39" s="1036">
        <v>0</v>
      </c>
      <c r="BM39" s="1036">
        <v>0</v>
      </c>
      <c r="BN39" s="1036">
        <v>0</v>
      </c>
      <c r="BO39" s="1036">
        <v>0</v>
      </c>
      <c r="BP39" s="1036">
        <v>0</v>
      </c>
      <c r="BQ39" s="1036">
        <v>0</v>
      </c>
      <c r="BR39" s="1036">
        <v>0</v>
      </c>
      <c r="BS39" s="1036">
        <v>0</v>
      </c>
      <c r="BT39" s="1036">
        <v>0</v>
      </c>
      <c r="BU39" s="1036">
        <v>0</v>
      </c>
      <c r="BV39" s="1036">
        <v>0</v>
      </c>
      <c r="BW39" s="1036">
        <v>0</v>
      </c>
      <c r="BX39" s="1036">
        <v>0</v>
      </c>
      <c r="BY39" s="1036">
        <v>0</v>
      </c>
      <c r="BZ39" s="1036">
        <v>0</v>
      </c>
      <c r="CA39" s="1036">
        <v>0</v>
      </c>
      <c r="CB39" s="1036">
        <v>0</v>
      </c>
      <c r="CC39" s="1036">
        <v>0</v>
      </c>
      <c r="CD39" s="1036">
        <v>0</v>
      </c>
      <c r="CE39" s="1036">
        <v>0</v>
      </c>
      <c r="CF39" s="1036">
        <v>0</v>
      </c>
      <c r="CG39" s="1036">
        <v>0</v>
      </c>
      <c r="CH39" s="1036">
        <v>0</v>
      </c>
      <c r="CI39" s="1036">
        <v>0</v>
      </c>
      <c r="CJ39" s="1036">
        <v>0</v>
      </c>
      <c r="CK39" s="1036">
        <v>0</v>
      </c>
      <c r="CL39" s="1036">
        <v>0</v>
      </c>
      <c r="CM39" s="1036">
        <v>0</v>
      </c>
      <c r="CN39" s="1036">
        <v>0</v>
      </c>
      <c r="CO39" s="1036">
        <v>0</v>
      </c>
      <c r="CP39" s="1036">
        <v>0</v>
      </c>
      <c r="CQ39" s="1036">
        <v>0</v>
      </c>
      <c r="CR39" s="1036">
        <v>0</v>
      </c>
      <c r="CS39" s="1036">
        <v>0</v>
      </c>
      <c r="CT39" s="1036">
        <v>0</v>
      </c>
      <c r="CU39" s="1036">
        <v>0</v>
      </c>
      <c r="CV39" s="1036">
        <v>0</v>
      </c>
      <c r="CW39" s="1036">
        <v>0</v>
      </c>
      <c r="CX39" s="1036">
        <v>0</v>
      </c>
      <c r="CY39" s="1036">
        <v>0</v>
      </c>
      <c r="CZ39" s="1036">
        <v>0</v>
      </c>
      <c r="DA39" s="1036">
        <v>0</v>
      </c>
      <c r="DB39" s="1036">
        <v>0</v>
      </c>
      <c r="DC39" s="1036">
        <v>0</v>
      </c>
      <c r="DD39" s="1036">
        <v>0</v>
      </c>
      <c r="DE39" s="1036">
        <v>0</v>
      </c>
      <c r="DF39" s="1036">
        <v>0</v>
      </c>
      <c r="DG39" s="1036">
        <v>0</v>
      </c>
      <c r="DH39" s="1036">
        <v>0</v>
      </c>
      <c r="DI39" s="1036">
        <v>0</v>
      </c>
      <c r="DJ39" s="1036">
        <v>0</v>
      </c>
      <c r="DK39" s="1036">
        <v>0</v>
      </c>
      <c r="DL39" s="1036">
        <v>0</v>
      </c>
      <c r="DM39" s="1036">
        <v>0</v>
      </c>
      <c r="DN39" s="1036">
        <v>0</v>
      </c>
      <c r="DO39" s="1036">
        <v>0</v>
      </c>
      <c r="DP39" s="1036">
        <v>0</v>
      </c>
      <c r="DQ39" s="1036">
        <v>0</v>
      </c>
      <c r="DR39" s="1036">
        <v>0</v>
      </c>
      <c r="DS39" s="1036">
        <v>0</v>
      </c>
      <c r="DT39" s="1036">
        <v>0</v>
      </c>
      <c r="DU39" s="1036">
        <v>0</v>
      </c>
      <c r="DV39" s="1036">
        <v>0</v>
      </c>
      <c r="DW39" s="1036">
        <v>0</v>
      </c>
      <c r="DX39" s="1036">
        <v>0</v>
      </c>
      <c r="DY39" s="1036">
        <v>0</v>
      </c>
      <c r="DZ39" s="1036">
        <v>0</v>
      </c>
      <c r="EA39" s="1036">
        <v>0</v>
      </c>
      <c r="EB39" s="1036">
        <v>0</v>
      </c>
      <c r="EC39" s="1036">
        <v>0</v>
      </c>
      <c r="ED39" s="1036">
        <v>0</v>
      </c>
      <c r="EE39" s="1036">
        <v>0</v>
      </c>
      <c r="EF39" s="1036">
        <v>0</v>
      </c>
      <c r="EG39" s="1036">
        <v>0</v>
      </c>
      <c r="EH39" s="1036">
        <v>0</v>
      </c>
      <c r="EI39" s="1036">
        <v>0</v>
      </c>
      <c r="EJ39" s="1036">
        <v>0</v>
      </c>
      <c r="EK39" s="1036">
        <v>0</v>
      </c>
      <c r="EL39" s="1036">
        <v>0</v>
      </c>
      <c r="EM39" s="1036">
        <v>0</v>
      </c>
      <c r="EN39" s="1036">
        <v>0</v>
      </c>
      <c r="EO39" s="1036">
        <v>0</v>
      </c>
      <c r="EP39" s="1036">
        <v>0</v>
      </c>
      <c r="EQ39" s="1036">
        <v>0</v>
      </c>
      <c r="ER39" s="1036">
        <v>0</v>
      </c>
      <c r="ES39" s="1036">
        <v>0</v>
      </c>
      <c r="ET39" s="1036">
        <v>0</v>
      </c>
      <c r="EU39" s="1036">
        <v>0</v>
      </c>
      <c r="EV39" s="1036">
        <v>0</v>
      </c>
      <c r="EW39" s="1036">
        <v>0</v>
      </c>
      <c r="EX39" s="1036">
        <v>0</v>
      </c>
      <c r="EY39" s="1036">
        <v>0</v>
      </c>
      <c r="EZ39" s="2248">
        <f>IN_T4!EZ34</f>
        <v>0</v>
      </c>
      <c r="FA39" s="2248">
        <f>IN_T4!FA34</f>
        <v>0</v>
      </c>
      <c r="FB39" s="2248">
        <f>IN_T4!FB34</f>
        <v>0</v>
      </c>
      <c r="FC39" s="2248">
        <f>IN_T4!FC34</f>
        <v>0</v>
      </c>
      <c r="FD39" s="1028">
        <f t="shared" si="0"/>
        <v>0</v>
      </c>
    </row>
    <row r="40" spans="1:160" ht="12.75" customHeight="1" x14ac:dyDescent="0.25">
      <c r="A40" s="1001" t="str">
        <f>'t1'!A40</f>
        <v>Biologi con inc. di struttura complessa (rapp. Non escl.)</v>
      </c>
      <c r="B40" s="1027" t="str">
        <f>'t1'!B40</f>
        <v>SD0N13</v>
      </c>
      <c r="C40" s="1036">
        <v>0</v>
      </c>
      <c r="D40" s="1036">
        <v>0</v>
      </c>
      <c r="E40" s="1036">
        <v>0</v>
      </c>
      <c r="F40" s="1036">
        <v>0</v>
      </c>
      <c r="G40" s="1036">
        <v>0</v>
      </c>
      <c r="H40" s="1036">
        <v>0</v>
      </c>
      <c r="I40" s="1036">
        <v>0</v>
      </c>
      <c r="J40" s="1036">
        <v>0</v>
      </c>
      <c r="K40" s="1036">
        <v>0</v>
      </c>
      <c r="L40" s="1036">
        <v>0</v>
      </c>
      <c r="M40" s="1036">
        <v>0</v>
      </c>
      <c r="N40" s="1036">
        <v>0</v>
      </c>
      <c r="O40" s="1036">
        <v>0</v>
      </c>
      <c r="P40" s="1036">
        <v>0</v>
      </c>
      <c r="Q40" s="1036">
        <v>0</v>
      </c>
      <c r="R40" s="1036">
        <v>0</v>
      </c>
      <c r="S40" s="1036">
        <v>0</v>
      </c>
      <c r="T40" s="1036">
        <v>0</v>
      </c>
      <c r="U40" s="1036">
        <v>0</v>
      </c>
      <c r="V40" s="1036">
        <v>0</v>
      </c>
      <c r="W40" s="1036">
        <v>0</v>
      </c>
      <c r="X40" s="1036">
        <v>0</v>
      </c>
      <c r="Y40" s="1036">
        <v>0</v>
      </c>
      <c r="Z40" s="1036">
        <v>0</v>
      </c>
      <c r="AA40" s="1036">
        <v>0</v>
      </c>
      <c r="AB40" s="1036">
        <v>0</v>
      </c>
      <c r="AC40" s="1036">
        <v>0</v>
      </c>
      <c r="AD40" s="1036">
        <v>0</v>
      </c>
      <c r="AE40" s="1036">
        <v>0</v>
      </c>
      <c r="AF40" s="1036">
        <v>0</v>
      </c>
      <c r="AG40" s="1036">
        <v>0</v>
      </c>
      <c r="AH40" s="1036">
        <v>0</v>
      </c>
      <c r="AI40" s="1036">
        <v>0</v>
      </c>
      <c r="AJ40" s="1036">
        <v>0</v>
      </c>
      <c r="AK40" s="1036">
        <v>0</v>
      </c>
      <c r="AL40" s="1036">
        <v>0</v>
      </c>
      <c r="AM40" s="1036">
        <v>0</v>
      </c>
      <c r="AN40" s="1036">
        <v>0</v>
      </c>
      <c r="AO40" s="1036">
        <v>0</v>
      </c>
      <c r="AP40" s="1036">
        <v>0</v>
      </c>
      <c r="AQ40" s="1036">
        <v>0</v>
      </c>
      <c r="AR40" s="1036">
        <v>0</v>
      </c>
      <c r="AS40" s="1036">
        <v>0</v>
      </c>
      <c r="AT40" s="1036">
        <v>0</v>
      </c>
      <c r="AU40" s="1036">
        <v>0</v>
      </c>
      <c r="AV40" s="1036">
        <v>0</v>
      </c>
      <c r="AW40" s="1036">
        <v>0</v>
      </c>
      <c r="AX40" s="1036">
        <v>0</v>
      </c>
      <c r="AY40" s="1036">
        <v>0</v>
      </c>
      <c r="AZ40" s="1036">
        <v>0</v>
      </c>
      <c r="BA40" s="1036">
        <v>0</v>
      </c>
      <c r="BB40" s="1036">
        <v>0</v>
      </c>
      <c r="BC40" s="1036">
        <v>0</v>
      </c>
      <c r="BD40" s="1036">
        <v>0</v>
      </c>
      <c r="BE40" s="1036">
        <v>0</v>
      </c>
      <c r="BF40" s="1036">
        <v>0</v>
      </c>
      <c r="BG40" s="1036">
        <v>0</v>
      </c>
      <c r="BH40" s="1036">
        <v>0</v>
      </c>
      <c r="BI40" s="1036">
        <v>0</v>
      </c>
      <c r="BJ40" s="1036">
        <v>0</v>
      </c>
      <c r="BK40" s="1036">
        <v>0</v>
      </c>
      <c r="BL40" s="1036">
        <v>0</v>
      </c>
      <c r="BM40" s="1036">
        <v>0</v>
      </c>
      <c r="BN40" s="1036">
        <v>0</v>
      </c>
      <c r="BO40" s="1036">
        <v>0</v>
      </c>
      <c r="BP40" s="1036">
        <v>0</v>
      </c>
      <c r="BQ40" s="1036">
        <v>0</v>
      </c>
      <c r="BR40" s="1036">
        <v>0</v>
      </c>
      <c r="BS40" s="1036">
        <v>0</v>
      </c>
      <c r="BT40" s="1036">
        <v>0</v>
      </c>
      <c r="BU40" s="1036">
        <v>0</v>
      </c>
      <c r="BV40" s="1036">
        <v>0</v>
      </c>
      <c r="BW40" s="1036">
        <v>0</v>
      </c>
      <c r="BX40" s="1036">
        <v>0</v>
      </c>
      <c r="BY40" s="1036">
        <v>0</v>
      </c>
      <c r="BZ40" s="1036">
        <v>0</v>
      </c>
      <c r="CA40" s="1036">
        <v>0</v>
      </c>
      <c r="CB40" s="1036">
        <v>0</v>
      </c>
      <c r="CC40" s="1036">
        <v>0</v>
      </c>
      <c r="CD40" s="1036">
        <v>0</v>
      </c>
      <c r="CE40" s="1036">
        <v>0</v>
      </c>
      <c r="CF40" s="1036">
        <v>0</v>
      </c>
      <c r="CG40" s="1036">
        <v>0</v>
      </c>
      <c r="CH40" s="1036">
        <v>0</v>
      </c>
      <c r="CI40" s="1036">
        <v>0</v>
      </c>
      <c r="CJ40" s="1036">
        <v>0</v>
      </c>
      <c r="CK40" s="1036">
        <v>0</v>
      </c>
      <c r="CL40" s="1036">
        <v>0</v>
      </c>
      <c r="CM40" s="1036">
        <v>0</v>
      </c>
      <c r="CN40" s="1036">
        <v>0</v>
      </c>
      <c r="CO40" s="1036">
        <v>0</v>
      </c>
      <c r="CP40" s="1036">
        <v>0</v>
      </c>
      <c r="CQ40" s="1036">
        <v>0</v>
      </c>
      <c r="CR40" s="1036">
        <v>0</v>
      </c>
      <c r="CS40" s="1036">
        <v>0</v>
      </c>
      <c r="CT40" s="1036">
        <v>0</v>
      </c>
      <c r="CU40" s="1036">
        <v>0</v>
      </c>
      <c r="CV40" s="1036">
        <v>0</v>
      </c>
      <c r="CW40" s="1036">
        <v>0</v>
      </c>
      <c r="CX40" s="1036">
        <v>0</v>
      </c>
      <c r="CY40" s="1036">
        <v>0</v>
      </c>
      <c r="CZ40" s="1036">
        <v>0</v>
      </c>
      <c r="DA40" s="1036">
        <v>0</v>
      </c>
      <c r="DB40" s="1036">
        <v>0</v>
      </c>
      <c r="DC40" s="1036">
        <v>0</v>
      </c>
      <c r="DD40" s="1036">
        <v>0</v>
      </c>
      <c r="DE40" s="1036">
        <v>0</v>
      </c>
      <c r="DF40" s="1036">
        <v>0</v>
      </c>
      <c r="DG40" s="1036">
        <v>0</v>
      </c>
      <c r="DH40" s="1036">
        <v>0</v>
      </c>
      <c r="DI40" s="1036">
        <v>0</v>
      </c>
      <c r="DJ40" s="1036">
        <v>0</v>
      </c>
      <c r="DK40" s="1036">
        <v>0</v>
      </c>
      <c r="DL40" s="1036">
        <v>0</v>
      </c>
      <c r="DM40" s="1036">
        <v>0</v>
      </c>
      <c r="DN40" s="1036">
        <v>0</v>
      </c>
      <c r="DO40" s="1036">
        <v>0</v>
      </c>
      <c r="DP40" s="1036">
        <v>0</v>
      </c>
      <c r="DQ40" s="1036">
        <v>0</v>
      </c>
      <c r="DR40" s="1036">
        <v>0</v>
      </c>
      <c r="DS40" s="1036">
        <v>0</v>
      </c>
      <c r="DT40" s="1036">
        <v>0</v>
      </c>
      <c r="DU40" s="1036">
        <v>0</v>
      </c>
      <c r="DV40" s="1036">
        <v>0</v>
      </c>
      <c r="DW40" s="1036">
        <v>0</v>
      </c>
      <c r="DX40" s="1036">
        <v>0</v>
      </c>
      <c r="DY40" s="1036">
        <v>0</v>
      </c>
      <c r="DZ40" s="1036">
        <v>0</v>
      </c>
      <c r="EA40" s="1036">
        <v>0</v>
      </c>
      <c r="EB40" s="1036">
        <v>0</v>
      </c>
      <c r="EC40" s="1036">
        <v>0</v>
      </c>
      <c r="ED40" s="1036">
        <v>0</v>
      </c>
      <c r="EE40" s="1036">
        <v>0</v>
      </c>
      <c r="EF40" s="1036">
        <v>0</v>
      </c>
      <c r="EG40" s="1036">
        <v>0</v>
      </c>
      <c r="EH40" s="1036">
        <v>0</v>
      </c>
      <c r="EI40" s="1036">
        <v>0</v>
      </c>
      <c r="EJ40" s="1036">
        <v>0</v>
      </c>
      <c r="EK40" s="1036">
        <v>0</v>
      </c>
      <c r="EL40" s="1036">
        <v>0</v>
      </c>
      <c r="EM40" s="1036">
        <v>0</v>
      </c>
      <c r="EN40" s="1036">
        <v>0</v>
      </c>
      <c r="EO40" s="1036">
        <v>0</v>
      </c>
      <c r="EP40" s="1036">
        <v>0</v>
      </c>
      <c r="EQ40" s="1036">
        <v>0</v>
      </c>
      <c r="ER40" s="1036">
        <v>0</v>
      </c>
      <c r="ES40" s="1036">
        <v>0</v>
      </c>
      <c r="ET40" s="1036">
        <v>0</v>
      </c>
      <c r="EU40" s="1036">
        <v>0</v>
      </c>
      <c r="EV40" s="1036">
        <v>0</v>
      </c>
      <c r="EW40" s="1036">
        <v>0</v>
      </c>
      <c r="EX40" s="1036">
        <v>0</v>
      </c>
      <c r="EY40" s="1036">
        <v>0</v>
      </c>
      <c r="EZ40" s="2248">
        <f>IN_T4!EZ35</f>
        <v>0</v>
      </c>
      <c r="FA40" s="2248">
        <f>IN_T4!FA35</f>
        <v>0</v>
      </c>
      <c r="FB40" s="2248">
        <f>IN_T4!FB35</f>
        <v>0</v>
      </c>
      <c r="FC40" s="2248">
        <f>IN_T4!FC35</f>
        <v>0</v>
      </c>
      <c r="FD40" s="1028">
        <f t="shared" si="0"/>
        <v>0</v>
      </c>
    </row>
    <row r="41" spans="1:160" ht="12.75" customHeight="1" x14ac:dyDescent="0.25">
      <c r="A41" s="1001" t="str">
        <f>'t1'!A41</f>
        <v>Biologi con inc. di struttura semplice (rapp. Esclusivo)</v>
      </c>
      <c r="B41" s="1027" t="str">
        <f>'t1'!B41</f>
        <v>SD0E12</v>
      </c>
      <c r="C41" s="1036">
        <v>0</v>
      </c>
      <c r="D41" s="1036">
        <v>0</v>
      </c>
      <c r="E41" s="1036">
        <v>0</v>
      </c>
      <c r="F41" s="1036">
        <v>0</v>
      </c>
      <c r="G41" s="1036">
        <v>0</v>
      </c>
      <c r="H41" s="1036">
        <v>0</v>
      </c>
      <c r="I41" s="1036">
        <v>0</v>
      </c>
      <c r="J41" s="1036">
        <v>0</v>
      </c>
      <c r="K41" s="1036">
        <v>0</v>
      </c>
      <c r="L41" s="1036">
        <v>0</v>
      </c>
      <c r="M41" s="1036">
        <v>0</v>
      </c>
      <c r="N41" s="1036">
        <v>0</v>
      </c>
      <c r="O41" s="1036">
        <v>0</v>
      </c>
      <c r="P41" s="1036">
        <v>0</v>
      </c>
      <c r="Q41" s="1036">
        <v>0</v>
      </c>
      <c r="R41" s="1036">
        <v>0</v>
      </c>
      <c r="S41" s="1036">
        <v>0</v>
      </c>
      <c r="T41" s="1036">
        <v>0</v>
      </c>
      <c r="U41" s="1036">
        <v>0</v>
      </c>
      <c r="V41" s="1036">
        <v>0</v>
      </c>
      <c r="W41" s="1036">
        <v>0</v>
      </c>
      <c r="X41" s="1036">
        <v>0</v>
      </c>
      <c r="Y41" s="1036">
        <v>0</v>
      </c>
      <c r="Z41" s="1036">
        <v>0</v>
      </c>
      <c r="AA41" s="1036">
        <v>0</v>
      </c>
      <c r="AB41" s="1036">
        <v>0</v>
      </c>
      <c r="AC41" s="1036">
        <v>0</v>
      </c>
      <c r="AD41" s="1036">
        <v>0</v>
      </c>
      <c r="AE41" s="1036">
        <v>0</v>
      </c>
      <c r="AF41" s="1036">
        <v>0</v>
      </c>
      <c r="AG41" s="1036">
        <v>0</v>
      </c>
      <c r="AH41" s="1036">
        <v>0</v>
      </c>
      <c r="AI41" s="1036">
        <v>0</v>
      </c>
      <c r="AJ41" s="1036">
        <v>0</v>
      </c>
      <c r="AK41" s="1036">
        <v>0</v>
      </c>
      <c r="AL41" s="1036">
        <v>0</v>
      </c>
      <c r="AM41" s="1036">
        <v>0</v>
      </c>
      <c r="AN41" s="1036">
        <v>0</v>
      </c>
      <c r="AO41" s="1036">
        <v>0</v>
      </c>
      <c r="AP41" s="1036">
        <v>0</v>
      </c>
      <c r="AQ41" s="1036">
        <v>0</v>
      </c>
      <c r="AR41" s="1036">
        <v>0</v>
      </c>
      <c r="AS41" s="1036">
        <v>0</v>
      </c>
      <c r="AT41" s="1036">
        <v>0</v>
      </c>
      <c r="AU41" s="1036">
        <v>0</v>
      </c>
      <c r="AV41" s="1036">
        <v>0</v>
      </c>
      <c r="AW41" s="1036">
        <v>0</v>
      </c>
      <c r="AX41" s="1036">
        <v>0</v>
      </c>
      <c r="AY41" s="1036">
        <v>0</v>
      </c>
      <c r="AZ41" s="1036">
        <v>0</v>
      </c>
      <c r="BA41" s="1036">
        <v>0</v>
      </c>
      <c r="BB41" s="1036">
        <v>0</v>
      </c>
      <c r="BC41" s="1036">
        <v>0</v>
      </c>
      <c r="BD41" s="1036">
        <v>0</v>
      </c>
      <c r="BE41" s="1036">
        <v>0</v>
      </c>
      <c r="BF41" s="1036">
        <v>0</v>
      </c>
      <c r="BG41" s="1036">
        <v>0</v>
      </c>
      <c r="BH41" s="1036">
        <v>0</v>
      </c>
      <c r="BI41" s="1036">
        <v>0</v>
      </c>
      <c r="BJ41" s="1036">
        <v>0</v>
      </c>
      <c r="BK41" s="1036">
        <v>0</v>
      </c>
      <c r="BL41" s="1036">
        <v>0</v>
      </c>
      <c r="BM41" s="1036">
        <v>0</v>
      </c>
      <c r="BN41" s="1036">
        <v>0</v>
      </c>
      <c r="BO41" s="1036">
        <v>0</v>
      </c>
      <c r="BP41" s="1036">
        <v>0</v>
      </c>
      <c r="BQ41" s="1036">
        <v>0</v>
      </c>
      <c r="BR41" s="1036">
        <v>0</v>
      </c>
      <c r="BS41" s="1036">
        <v>0</v>
      </c>
      <c r="BT41" s="1036">
        <v>0</v>
      </c>
      <c r="BU41" s="1036">
        <v>0</v>
      </c>
      <c r="BV41" s="1036">
        <v>0</v>
      </c>
      <c r="BW41" s="1036">
        <v>0</v>
      </c>
      <c r="BX41" s="1036">
        <v>0</v>
      </c>
      <c r="BY41" s="1036">
        <v>0</v>
      </c>
      <c r="BZ41" s="1036">
        <v>0</v>
      </c>
      <c r="CA41" s="1036">
        <v>0</v>
      </c>
      <c r="CB41" s="1036">
        <v>0</v>
      </c>
      <c r="CC41" s="1036">
        <v>0</v>
      </c>
      <c r="CD41" s="1036">
        <v>0</v>
      </c>
      <c r="CE41" s="1036">
        <v>0</v>
      </c>
      <c r="CF41" s="1036">
        <v>0</v>
      </c>
      <c r="CG41" s="1036">
        <v>0</v>
      </c>
      <c r="CH41" s="1036">
        <v>0</v>
      </c>
      <c r="CI41" s="1036">
        <v>0</v>
      </c>
      <c r="CJ41" s="1036">
        <v>0</v>
      </c>
      <c r="CK41" s="1036">
        <v>0</v>
      </c>
      <c r="CL41" s="1036">
        <v>0</v>
      </c>
      <c r="CM41" s="1036">
        <v>0</v>
      </c>
      <c r="CN41" s="1036">
        <v>0</v>
      </c>
      <c r="CO41" s="1036">
        <v>0</v>
      </c>
      <c r="CP41" s="1036">
        <v>0</v>
      </c>
      <c r="CQ41" s="1036">
        <v>0</v>
      </c>
      <c r="CR41" s="1036">
        <v>0</v>
      </c>
      <c r="CS41" s="1036">
        <v>0</v>
      </c>
      <c r="CT41" s="1036">
        <v>0</v>
      </c>
      <c r="CU41" s="1036">
        <v>0</v>
      </c>
      <c r="CV41" s="1036">
        <v>0</v>
      </c>
      <c r="CW41" s="1036">
        <v>0</v>
      </c>
      <c r="CX41" s="1036">
        <v>0</v>
      </c>
      <c r="CY41" s="1036">
        <v>0</v>
      </c>
      <c r="CZ41" s="1036">
        <v>0</v>
      </c>
      <c r="DA41" s="1036">
        <v>0</v>
      </c>
      <c r="DB41" s="1036">
        <v>0</v>
      </c>
      <c r="DC41" s="1036">
        <v>0</v>
      </c>
      <c r="DD41" s="1036">
        <v>0</v>
      </c>
      <c r="DE41" s="1036">
        <v>0</v>
      </c>
      <c r="DF41" s="1036">
        <v>0</v>
      </c>
      <c r="DG41" s="1036">
        <v>0</v>
      </c>
      <c r="DH41" s="1036">
        <v>0</v>
      </c>
      <c r="DI41" s="1036">
        <v>0</v>
      </c>
      <c r="DJ41" s="1036">
        <v>0</v>
      </c>
      <c r="DK41" s="1036">
        <v>0</v>
      </c>
      <c r="DL41" s="1036">
        <v>0</v>
      </c>
      <c r="DM41" s="1036">
        <v>0</v>
      </c>
      <c r="DN41" s="1036">
        <v>0</v>
      </c>
      <c r="DO41" s="1036">
        <v>0</v>
      </c>
      <c r="DP41" s="1036">
        <v>0</v>
      </c>
      <c r="DQ41" s="1036">
        <v>0</v>
      </c>
      <c r="DR41" s="1036">
        <v>0</v>
      </c>
      <c r="DS41" s="1036">
        <v>0</v>
      </c>
      <c r="DT41" s="1036">
        <v>0</v>
      </c>
      <c r="DU41" s="1036">
        <v>0</v>
      </c>
      <c r="DV41" s="1036">
        <v>0</v>
      </c>
      <c r="DW41" s="1036">
        <v>0</v>
      </c>
      <c r="DX41" s="1036">
        <v>0</v>
      </c>
      <c r="DY41" s="1036">
        <v>0</v>
      </c>
      <c r="DZ41" s="1036">
        <v>0</v>
      </c>
      <c r="EA41" s="1036">
        <v>0</v>
      </c>
      <c r="EB41" s="1036">
        <v>0</v>
      </c>
      <c r="EC41" s="1036">
        <v>0</v>
      </c>
      <c r="ED41" s="1036">
        <v>0</v>
      </c>
      <c r="EE41" s="1036">
        <v>0</v>
      </c>
      <c r="EF41" s="1036">
        <v>0</v>
      </c>
      <c r="EG41" s="1036">
        <v>0</v>
      </c>
      <c r="EH41" s="1036">
        <v>0</v>
      </c>
      <c r="EI41" s="1036">
        <v>0</v>
      </c>
      <c r="EJ41" s="1036">
        <v>0</v>
      </c>
      <c r="EK41" s="1036">
        <v>0</v>
      </c>
      <c r="EL41" s="1036">
        <v>0</v>
      </c>
      <c r="EM41" s="1036">
        <v>0</v>
      </c>
      <c r="EN41" s="1036">
        <v>0</v>
      </c>
      <c r="EO41" s="1036">
        <v>0</v>
      </c>
      <c r="EP41" s="1036">
        <v>0</v>
      </c>
      <c r="EQ41" s="1036">
        <v>0</v>
      </c>
      <c r="ER41" s="1036">
        <v>0</v>
      </c>
      <c r="ES41" s="1036">
        <v>0</v>
      </c>
      <c r="ET41" s="1036">
        <v>0</v>
      </c>
      <c r="EU41" s="1036">
        <v>0</v>
      </c>
      <c r="EV41" s="1036">
        <v>0</v>
      </c>
      <c r="EW41" s="1036">
        <v>0</v>
      </c>
      <c r="EX41" s="1036">
        <v>0</v>
      </c>
      <c r="EY41" s="1036">
        <v>0</v>
      </c>
      <c r="EZ41" s="2248">
        <f>IN_T4!EZ36</f>
        <v>0</v>
      </c>
      <c r="FA41" s="2248">
        <f>IN_T4!FA36</f>
        <v>0</v>
      </c>
      <c r="FB41" s="2248">
        <f>IN_T4!FB36</f>
        <v>0</v>
      </c>
      <c r="FC41" s="2248">
        <f>IN_T4!FC36</f>
        <v>0</v>
      </c>
      <c r="FD41" s="1028">
        <f t="shared" si="0"/>
        <v>0</v>
      </c>
    </row>
    <row r="42" spans="1:160" ht="12.75" customHeight="1" x14ac:dyDescent="0.25">
      <c r="A42" s="1001" t="str">
        <f>'t1'!A42</f>
        <v>Biologi con inc. di struttura semplice (rapp. Non escl.)</v>
      </c>
      <c r="B42" s="1027" t="str">
        <f>'t1'!B42</f>
        <v>SD0N12</v>
      </c>
      <c r="C42" s="1036">
        <v>0</v>
      </c>
      <c r="D42" s="1036">
        <v>0</v>
      </c>
      <c r="E42" s="1036">
        <v>0</v>
      </c>
      <c r="F42" s="1036">
        <v>0</v>
      </c>
      <c r="G42" s="1036">
        <v>0</v>
      </c>
      <c r="H42" s="1036">
        <v>0</v>
      </c>
      <c r="I42" s="1036">
        <v>0</v>
      </c>
      <c r="J42" s="1036">
        <v>0</v>
      </c>
      <c r="K42" s="1036">
        <v>0</v>
      </c>
      <c r="L42" s="1036">
        <v>0</v>
      </c>
      <c r="M42" s="1036">
        <v>0</v>
      </c>
      <c r="N42" s="1036">
        <v>0</v>
      </c>
      <c r="O42" s="1036">
        <v>0</v>
      </c>
      <c r="P42" s="1036">
        <v>0</v>
      </c>
      <c r="Q42" s="1036">
        <v>0</v>
      </c>
      <c r="R42" s="1036">
        <v>0</v>
      </c>
      <c r="S42" s="1036">
        <v>0</v>
      </c>
      <c r="T42" s="1036">
        <v>0</v>
      </c>
      <c r="U42" s="1036">
        <v>0</v>
      </c>
      <c r="V42" s="1036">
        <v>0</v>
      </c>
      <c r="W42" s="1036">
        <v>0</v>
      </c>
      <c r="X42" s="1036">
        <v>0</v>
      </c>
      <c r="Y42" s="1036">
        <v>0</v>
      </c>
      <c r="Z42" s="1036">
        <v>0</v>
      </c>
      <c r="AA42" s="1036">
        <v>0</v>
      </c>
      <c r="AB42" s="1036">
        <v>0</v>
      </c>
      <c r="AC42" s="1036">
        <v>0</v>
      </c>
      <c r="AD42" s="1036">
        <v>0</v>
      </c>
      <c r="AE42" s="1036">
        <v>0</v>
      </c>
      <c r="AF42" s="1036">
        <v>0</v>
      </c>
      <c r="AG42" s="1036">
        <v>0</v>
      </c>
      <c r="AH42" s="1036">
        <v>0</v>
      </c>
      <c r="AI42" s="1036">
        <v>0</v>
      </c>
      <c r="AJ42" s="1036">
        <v>0</v>
      </c>
      <c r="AK42" s="1036">
        <v>0</v>
      </c>
      <c r="AL42" s="1036">
        <v>0</v>
      </c>
      <c r="AM42" s="1036">
        <v>0</v>
      </c>
      <c r="AN42" s="1036">
        <v>0</v>
      </c>
      <c r="AO42" s="1036">
        <v>0</v>
      </c>
      <c r="AP42" s="1036">
        <v>0</v>
      </c>
      <c r="AQ42" s="1036">
        <v>0</v>
      </c>
      <c r="AR42" s="1036">
        <v>0</v>
      </c>
      <c r="AS42" s="1036">
        <v>0</v>
      </c>
      <c r="AT42" s="1036">
        <v>0</v>
      </c>
      <c r="AU42" s="1036">
        <v>0</v>
      </c>
      <c r="AV42" s="1036">
        <v>0</v>
      </c>
      <c r="AW42" s="1036">
        <v>0</v>
      </c>
      <c r="AX42" s="1036">
        <v>0</v>
      </c>
      <c r="AY42" s="1036">
        <v>0</v>
      </c>
      <c r="AZ42" s="1036">
        <v>0</v>
      </c>
      <c r="BA42" s="1036">
        <v>0</v>
      </c>
      <c r="BB42" s="1036">
        <v>0</v>
      </c>
      <c r="BC42" s="1036">
        <v>0</v>
      </c>
      <c r="BD42" s="1036">
        <v>0</v>
      </c>
      <c r="BE42" s="1036">
        <v>0</v>
      </c>
      <c r="BF42" s="1036">
        <v>0</v>
      </c>
      <c r="BG42" s="1036">
        <v>0</v>
      </c>
      <c r="BH42" s="1036">
        <v>0</v>
      </c>
      <c r="BI42" s="1036">
        <v>0</v>
      </c>
      <c r="BJ42" s="1036">
        <v>0</v>
      </c>
      <c r="BK42" s="1036">
        <v>0</v>
      </c>
      <c r="BL42" s="1036">
        <v>0</v>
      </c>
      <c r="BM42" s="1036">
        <v>0</v>
      </c>
      <c r="BN42" s="1036">
        <v>0</v>
      </c>
      <c r="BO42" s="1036">
        <v>0</v>
      </c>
      <c r="BP42" s="1036">
        <v>0</v>
      </c>
      <c r="BQ42" s="1036">
        <v>0</v>
      </c>
      <c r="BR42" s="1036">
        <v>0</v>
      </c>
      <c r="BS42" s="1036">
        <v>0</v>
      </c>
      <c r="BT42" s="1036">
        <v>0</v>
      </c>
      <c r="BU42" s="1036">
        <v>0</v>
      </c>
      <c r="BV42" s="1036">
        <v>0</v>
      </c>
      <c r="BW42" s="1036">
        <v>0</v>
      </c>
      <c r="BX42" s="1036">
        <v>0</v>
      </c>
      <c r="BY42" s="1036">
        <v>0</v>
      </c>
      <c r="BZ42" s="1036">
        <v>0</v>
      </c>
      <c r="CA42" s="1036">
        <v>0</v>
      </c>
      <c r="CB42" s="1036">
        <v>0</v>
      </c>
      <c r="CC42" s="1036">
        <v>0</v>
      </c>
      <c r="CD42" s="1036">
        <v>0</v>
      </c>
      <c r="CE42" s="1036">
        <v>0</v>
      </c>
      <c r="CF42" s="1036">
        <v>0</v>
      </c>
      <c r="CG42" s="1036">
        <v>0</v>
      </c>
      <c r="CH42" s="1036">
        <v>0</v>
      </c>
      <c r="CI42" s="1036">
        <v>0</v>
      </c>
      <c r="CJ42" s="1036">
        <v>0</v>
      </c>
      <c r="CK42" s="1036">
        <v>0</v>
      </c>
      <c r="CL42" s="1036">
        <v>0</v>
      </c>
      <c r="CM42" s="1036">
        <v>0</v>
      </c>
      <c r="CN42" s="1036">
        <v>0</v>
      </c>
      <c r="CO42" s="1036">
        <v>0</v>
      </c>
      <c r="CP42" s="1036">
        <v>0</v>
      </c>
      <c r="CQ42" s="1036">
        <v>0</v>
      </c>
      <c r="CR42" s="1036">
        <v>0</v>
      </c>
      <c r="CS42" s="1036">
        <v>0</v>
      </c>
      <c r="CT42" s="1036">
        <v>0</v>
      </c>
      <c r="CU42" s="1036">
        <v>0</v>
      </c>
      <c r="CV42" s="1036">
        <v>0</v>
      </c>
      <c r="CW42" s="1036">
        <v>0</v>
      </c>
      <c r="CX42" s="1036">
        <v>0</v>
      </c>
      <c r="CY42" s="1036">
        <v>0</v>
      </c>
      <c r="CZ42" s="1036">
        <v>0</v>
      </c>
      <c r="DA42" s="1036">
        <v>0</v>
      </c>
      <c r="DB42" s="1036">
        <v>0</v>
      </c>
      <c r="DC42" s="1036">
        <v>0</v>
      </c>
      <c r="DD42" s="1036">
        <v>0</v>
      </c>
      <c r="DE42" s="1036">
        <v>0</v>
      </c>
      <c r="DF42" s="1036">
        <v>0</v>
      </c>
      <c r="DG42" s="1036">
        <v>0</v>
      </c>
      <c r="DH42" s="1036">
        <v>0</v>
      </c>
      <c r="DI42" s="1036">
        <v>0</v>
      </c>
      <c r="DJ42" s="1036">
        <v>0</v>
      </c>
      <c r="DK42" s="1036">
        <v>0</v>
      </c>
      <c r="DL42" s="1036">
        <v>0</v>
      </c>
      <c r="DM42" s="1036">
        <v>0</v>
      </c>
      <c r="DN42" s="1036">
        <v>0</v>
      </c>
      <c r="DO42" s="1036">
        <v>0</v>
      </c>
      <c r="DP42" s="1036">
        <v>0</v>
      </c>
      <c r="DQ42" s="1036">
        <v>0</v>
      </c>
      <c r="DR42" s="1036">
        <v>0</v>
      </c>
      <c r="DS42" s="1036">
        <v>0</v>
      </c>
      <c r="DT42" s="1036">
        <v>0</v>
      </c>
      <c r="DU42" s="1036">
        <v>0</v>
      </c>
      <c r="DV42" s="1036">
        <v>0</v>
      </c>
      <c r="DW42" s="1036">
        <v>0</v>
      </c>
      <c r="DX42" s="1036">
        <v>0</v>
      </c>
      <c r="DY42" s="1036">
        <v>0</v>
      </c>
      <c r="DZ42" s="1036">
        <v>0</v>
      </c>
      <c r="EA42" s="1036">
        <v>0</v>
      </c>
      <c r="EB42" s="1036">
        <v>0</v>
      </c>
      <c r="EC42" s="1036">
        <v>0</v>
      </c>
      <c r="ED42" s="1036">
        <v>0</v>
      </c>
      <c r="EE42" s="1036">
        <v>0</v>
      </c>
      <c r="EF42" s="1036">
        <v>0</v>
      </c>
      <c r="EG42" s="1036">
        <v>0</v>
      </c>
      <c r="EH42" s="1036">
        <v>0</v>
      </c>
      <c r="EI42" s="1036">
        <v>0</v>
      </c>
      <c r="EJ42" s="1036">
        <v>0</v>
      </c>
      <c r="EK42" s="1036">
        <v>0</v>
      </c>
      <c r="EL42" s="1036">
        <v>0</v>
      </c>
      <c r="EM42" s="1036">
        <v>0</v>
      </c>
      <c r="EN42" s="1036">
        <v>0</v>
      </c>
      <c r="EO42" s="1036">
        <v>0</v>
      </c>
      <c r="EP42" s="1036">
        <v>0</v>
      </c>
      <c r="EQ42" s="1036">
        <v>0</v>
      </c>
      <c r="ER42" s="1036">
        <v>0</v>
      </c>
      <c r="ES42" s="1036">
        <v>0</v>
      </c>
      <c r="ET42" s="1036">
        <v>0</v>
      </c>
      <c r="EU42" s="1036">
        <v>0</v>
      </c>
      <c r="EV42" s="1036">
        <v>0</v>
      </c>
      <c r="EW42" s="1036">
        <v>0</v>
      </c>
      <c r="EX42" s="1036">
        <v>0</v>
      </c>
      <c r="EY42" s="1036">
        <v>0</v>
      </c>
      <c r="EZ42" s="2248">
        <f>IN_T4!EZ37</f>
        <v>0</v>
      </c>
      <c r="FA42" s="2248">
        <f>IN_T4!FA37</f>
        <v>0</v>
      </c>
      <c r="FB42" s="2248">
        <f>IN_T4!FB37</f>
        <v>0</v>
      </c>
      <c r="FC42" s="2248">
        <f>IN_T4!FC37</f>
        <v>0</v>
      </c>
      <c r="FD42" s="1028">
        <f t="shared" si="0"/>
        <v>0</v>
      </c>
    </row>
    <row r="43" spans="1:160" ht="12.75" customHeight="1" x14ac:dyDescent="0.25">
      <c r="A43" s="1001" t="str">
        <f>'t1'!A43</f>
        <v>Biologi con altri incar. Prof.li (rapp. Esclusivo)</v>
      </c>
      <c r="B43" s="1027" t="str">
        <f>'t1'!B43</f>
        <v>SD0A12</v>
      </c>
      <c r="C43" s="1036">
        <v>0</v>
      </c>
      <c r="D43" s="1036">
        <v>0</v>
      </c>
      <c r="E43" s="1036">
        <v>0</v>
      </c>
      <c r="F43" s="1036">
        <v>0</v>
      </c>
      <c r="G43" s="1036">
        <v>0</v>
      </c>
      <c r="H43" s="1036">
        <v>0</v>
      </c>
      <c r="I43" s="1036">
        <v>0</v>
      </c>
      <c r="J43" s="1036">
        <v>0</v>
      </c>
      <c r="K43" s="1036">
        <v>0</v>
      </c>
      <c r="L43" s="1036">
        <v>0</v>
      </c>
      <c r="M43" s="1036">
        <v>0</v>
      </c>
      <c r="N43" s="1036">
        <v>0</v>
      </c>
      <c r="O43" s="1036">
        <v>0</v>
      </c>
      <c r="P43" s="1036">
        <v>0</v>
      </c>
      <c r="Q43" s="1036">
        <v>0</v>
      </c>
      <c r="R43" s="1036">
        <v>0</v>
      </c>
      <c r="S43" s="1036">
        <v>0</v>
      </c>
      <c r="T43" s="1036">
        <v>0</v>
      </c>
      <c r="U43" s="1036">
        <v>0</v>
      </c>
      <c r="V43" s="1036">
        <v>0</v>
      </c>
      <c r="W43" s="1036">
        <v>0</v>
      </c>
      <c r="X43" s="1036">
        <v>0</v>
      </c>
      <c r="Y43" s="1036">
        <v>0</v>
      </c>
      <c r="Z43" s="1036">
        <v>0</v>
      </c>
      <c r="AA43" s="1036">
        <v>0</v>
      </c>
      <c r="AB43" s="1036">
        <v>0</v>
      </c>
      <c r="AC43" s="1036">
        <v>0</v>
      </c>
      <c r="AD43" s="1036">
        <v>0</v>
      </c>
      <c r="AE43" s="1036">
        <v>0</v>
      </c>
      <c r="AF43" s="1036">
        <v>0</v>
      </c>
      <c r="AG43" s="1036">
        <v>0</v>
      </c>
      <c r="AH43" s="1036">
        <v>0</v>
      </c>
      <c r="AI43" s="1036">
        <v>0</v>
      </c>
      <c r="AJ43" s="1036">
        <v>0</v>
      </c>
      <c r="AK43" s="1036">
        <v>0</v>
      </c>
      <c r="AL43" s="1036">
        <v>0</v>
      </c>
      <c r="AM43" s="1036">
        <v>0</v>
      </c>
      <c r="AN43" s="1036">
        <v>0</v>
      </c>
      <c r="AO43" s="1036">
        <v>0</v>
      </c>
      <c r="AP43" s="1036">
        <v>0</v>
      </c>
      <c r="AQ43" s="1036">
        <v>0</v>
      </c>
      <c r="AR43" s="1036">
        <v>0</v>
      </c>
      <c r="AS43" s="1036">
        <v>0</v>
      </c>
      <c r="AT43" s="1036">
        <v>0</v>
      </c>
      <c r="AU43" s="1036">
        <v>0</v>
      </c>
      <c r="AV43" s="1036">
        <v>0</v>
      </c>
      <c r="AW43" s="1036">
        <v>0</v>
      </c>
      <c r="AX43" s="1036">
        <v>0</v>
      </c>
      <c r="AY43" s="1036">
        <v>0</v>
      </c>
      <c r="AZ43" s="1036">
        <v>0</v>
      </c>
      <c r="BA43" s="1036">
        <v>0</v>
      </c>
      <c r="BB43" s="1036">
        <v>0</v>
      </c>
      <c r="BC43" s="1036">
        <v>0</v>
      </c>
      <c r="BD43" s="1036">
        <v>0</v>
      </c>
      <c r="BE43" s="1036">
        <v>0</v>
      </c>
      <c r="BF43" s="1036">
        <v>0</v>
      </c>
      <c r="BG43" s="1036">
        <v>0</v>
      </c>
      <c r="BH43" s="1036">
        <v>0</v>
      </c>
      <c r="BI43" s="1036">
        <v>0</v>
      </c>
      <c r="BJ43" s="1036">
        <v>0</v>
      </c>
      <c r="BK43" s="1036">
        <v>0</v>
      </c>
      <c r="BL43" s="1036">
        <v>0</v>
      </c>
      <c r="BM43" s="1036">
        <v>0</v>
      </c>
      <c r="BN43" s="1036">
        <v>0</v>
      </c>
      <c r="BO43" s="1036">
        <v>0</v>
      </c>
      <c r="BP43" s="1036">
        <v>0</v>
      </c>
      <c r="BQ43" s="1036">
        <v>0</v>
      </c>
      <c r="BR43" s="1036">
        <v>0</v>
      </c>
      <c r="BS43" s="1036">
        <v>0</v>
      </c>
      <c r="BT43" s="1036">
        <v>0</v>
      </c>
      <c r="BU43" s="1036">
        <v>0</v>
      </c>
      <c r="BV43" s="1036">
        <v>0</v>
      </c>
      <c r="BW43" s="1036">
        <v>0</v>
      </c>
      <c r="BX43" s="1036">
        <v>0</v>
      </c>
      <c r="BY43" s="1036">
        <v>0</v>
      </c>
      <c r="BZ43" s="1036">
        <v>0</v>
      </c>
      <c r="CA43" s="1036">
        <v>0</v>
      </c>
      <c r="CB43" s="1036">
        <v>0</v>
      </c>
      <c r="CC43" s="1036">
        <v>0</v>
      </c>
      <c r="CD43" s="1036">
        <v>0</v>
      </c>
      <c r="CE43" s="1036">
        <v>0</v>
      </c>
      <c r="CF43" s="1036">
        <v>0</v>
      </c>
      <c r="CG43" s="1036">
        <v>0</v>
      </c>
      <c r="CH43" s="1036">
        <v>0</v>
      </c>
      <c r="CI43" s="1036">
        <v>0</v>
      </c>
      <c r="CJ43" s="1036">
        <v>0</v>
      </c>
      <c r="CK43" s="1036">
        <v>0</v>
      </c>
      <c r="CL43" s="1036">
        <v>0</v>
      </c>
      <c r="CM43" s="1036">
        <v>0</v>
      </c>
      <c r="CN43" s="1036">
        <v>0</v>
      </c>
      <c r="CO43" s="1036">
        <v>0</v>
      </c>
      <c r="CP43" s="1036">
        <v>0</v>
      </c>
      <c r="CQ43" s="1036">
        <v>0</v>
      </c>
      <c r="CR43" s="1036">
        <v>0</v>
      </c>
      <c r="CS43" s="1036">
        <v>0</v>
      </c>
      <c r="CT43" s="1036">
        <v>0</v>
      </c>
      <c r="CU43" s="1036">
        <v>0</v>
      </c>
      <c r="CV43" s="1036">
        <v>0</v>
      </c>
      <c r="CW43" s="1036">
        <v>0</v>
      </c>
      <c r="CX43" s="1036">
        <v>0</v>
      </c>
      <c r="CY43" s="1036">
        <v>0</v>
      </c>
      <c r="CZ43" s="1036">
        <v>0</v>
      </c>
      <c r="DA43" s="1036">
        <v>0</v>
      </c>
      <c r="DB43" s="1036">
        <v>0</v>
      </c>
      <c r="DC43" s="1036">
        <v>0</v>
      </c>
      <c r="DD43" s="1036">
        <v>0</v>
      </c>
      <c r="DE43" s="1036">
        <v>0</v>
      </c>
      <c r="DF43" s="1036">
        <v>0</v>
      </c>
      <c r="DG43" s="1036">
        <v>0</v>
      </c>
      <c r="DH43" s="1036">
        <v>0</v>
      </c>
      <c r="DI43" s="1036">
        <v>0</v>
      </c>
      <c r="DJ43" s="1036">
        <v>0</v>
      </c>
      <c r="DK43" s="1036">
        <v>0</v>
      </c>
      <c r="DL43" s="1036">
        <v>0</v>
      </c>
      <c r="DM43" s="1036">
        <v>0</v>
      </c>
      <c r="DN43" s="1036">
        <v>0</v>
      </c>
      <c r="DO43" s="1036">
        <v>0</v>
      </c>
      <c r="DP43" s="1036">
        <v>0</v>
      </c>
      <c r="DQ43" s="1036">
        <v>0</v>
      </c>
      <c r="DR43" s="1036">
        <v>0</v>
      </c>
      <c r="DS43" s="1036">
        <v>0</v>
      </c>
      <c r="DT43" s="1036">
        <v>0</v>
      </c>
      <c r="DU43" s="1036">
        <v>0</v>
      </c>
      <c r="DV43" s="1036">
        <v>0</v>
      </c>
      <c r="DW43" s="1036">
        <v>0</v>
      </c>
      <c r="DX43" s="1036">
        <v>0</v>
      </c>
      <c r="DY43" s="1036">
        <v>0</v>
      </c>
      <c r="DZ43" s="1036">
        <v>0</v>
      </c>
      <c r="EA43" s="1036">
        <v>0</v>
      </c>
      <c r="EB43" s="1036">
        <v>0</v>
      </c>
      <c r="EC43" s="1036">
        <v>0</v>
      </c>
      <c r="ED43" s="1036">
        <v>0</v>
      </c>
      <c r="EE43" s="1036">
        <v>0</v>
      </c>
      <c r="EF43" s="1036">
        <v>0</v>
      </c>
      <c r="EG43" s="1036">
        <v>0</v>
      </c>
      <c r="EH43" s="1036">
        <v>0</v>
      </c>
      <c r="EI43" s="1036">
        <v>0</v>
      </c>
      <c r="EJ43" s="1036">
        <v>0</v>
      </c>
      <c r="EK43" s="1036">
        <v>0</v>
      </c>
      <c r="EL43" s="1036">
        <v>0</v>
      </c>
      <c r="EM43" s="1036">
        <v>0</v>
      </c>
      <c r="EN43" s="1036">
        <v>0</v>
      </c>
      <c r="EO43" s="1036">
        <v>0</v>
      </c>
      <c r="EP43" s="1036">
        <v>0</v>
      </c>
      <c r="EQ43" s="1036">
        <v>0</v>
      </c>
      <c r="ER43" s="1036">
        <v>0</v>
      </c>
      <c r="ES43" s="1036">
        <v>0</v>
      </c>
      <c r="ET43" s="1036">
        <v>0</v>
      </c>
      <c r="EU43" s="1036">
        <v>0</v>
      </c>
      <c r="EV43" s="1036">
        <v>0</v>
      </c>
      <c r="EW43" s="1036">
        <v>0</v>
      </c>
      <c r="EX43" s="1036">
        <v>0</v>
      </c>
      <c r="EY43" s="1036">
        <v>0</v>
      </c>
      <c r="EZ43" s="2248">
        <f>IN_T4!EZ38</f>
        <v>0</v>
      </c>
      <c r="FA43" s="2248">
        <f>IN_T4!FA38</f>
        <v>0</v>
      </c>
      <c r="FB43" s="2248">
        <f>IN_T4!FB38</f>
        <v>0</v>
      </c>
      <c r="FC43" s="2248">
        <f>IN_T4!FC38</f>
        <v>0</v>
      </c>
      <c r="FD43" s="1028">
        <f t="shared" si="0"/>
        <v>0</v>
      </c>
    </row>
    <row r="44" spans="1:160" ht="12.75" customHeight="1" x14ac:dyDescent="0.25">
      <c r="A44" s="1001" t="str">
        <f>'t1'!A44</f>
        <v>Biologi con altri incar. Prof.li (rapp. Non escl.)</v>
      </c>
      <c r="B44" s="1027" t="str">
        <f>'t1'!B44</f>
        <v>SD0011</v>
      </c>
      <c r="C44" s="1036">
        <v>0</v>
      </c>
      <c r="D44" s="1036">
        <v>0</v>
      </c>
      <c r="E44" s="1036">
        <v>0</v>
      </c>
      <c r="F44" s="1036">
        <v>0</v>
      </c>
      <c r="G44" s="1036">
        <v>0</v>
      </c>
      <c r="H44" s="1036">
        <v>0</v>
      </c>
      <c r="I44" s="1036">
        <v>0</v>
      </c>
      <c r="J44" s="1036">
        <v>0</v>
      </c>
      <c r="K44" s="1036">
        <v>0</v>
      </c>
      <c r="L44" s="1036">
        <v>0</v>
      </c>
      <c r="M44" s="1036">
        <v>0</v>
      </c>
      <c r="N44" s="1036">
        <v>0</v>
      </c>
      <c r="O44" s="1036">
        <v>0</v>
      </c>
      <c r="P44" s="1036">
        <v>0</v>
      </c>
      <c r="Q44" s="1036">
        <v>0</v>
      </c>
      <c r="R44" s="1036">
        <v>0</v>
      </c>
      <c r="S44" s="1036">
        <v>0</v>
      </c>
      <c r="T44" s="1036">
        <v>0</v>
      </c>
      <c r="U44" s="1036">
        <v>0</v>
      </c>
      <c r="V44" s="1036">
        <v>0</v>
      </c>
      <c r="W44" s="1036">
        <v>0</v>
      </c>
      <c r="X44" s="1036">
        <v>0</v>
      </c>
      <c r="Y44" s="1036">
        <v>0</v>
      </c>
      <c r="Z44" s="1036">
        <v>0</v>
      </c>
      <c r="AA44" s="1036">
        <v>0</v>
      </c>
      <c r="AB44" s="1036">
        <v>0</v>
      </c>
      <c r="AC44" s="1036">
        <v>0</v>
      </c>
      <c r="AD44" s="1036">
        <v>0</v>
      </c>
      <c r="AE44" s="1036">
        <v>0</v>
      </c>
      <c r="AF44" s="1036">
        <v>0</v>
      </c>
      <c r="AG44" s="1036">
        <v>0</v>
      </c>
      <c r="AH44" s="1036">
        <v>0</v>
      </c>
      <c r="AI44" s="1036">
        <v>0</v>
      </c>
      <c r="AJ44" s="1036">
        <v>0</v>
      </c>
      <c r="AK44" s="1036">
        <v>0</v>
      </c>
      <c r="AL44" s="1036">
        <v>0</v>
      </c>
      <c r="AM44" s="1036">
        <v>0</v>
      </c>
      <c r="AN44" s="1036">
        <v>0</v>
      </c>
      <c r="AO44" s="1036">
        <v>0</v>
      </c>
      <c r="AP44" s="1036">
        <v>0</v>
      </c>
      <c r="AQ44" s="1036">
        <v>0</v>
      </c>
      <c r="AR44" s="1036">
        <v>0</v>
      </c>
      <c r="AS44" s="1036">
        <v>0</v>
      </c>
      <c r="AT44" s="1036">
        <v>0</v>
      </c>
      <c r="AU44" s="1036">
        <v>0</v>
      </c>
      <c r="AV44" s="1036">
        <v>0</v>
      </c>
      <c r="AW44" s="1036">
        <v>0</v>
      </c>
      <c r="AX44" s="1036">
        <v>0</v>
      </c>
      <c r="AY44" s="1036">
        <v>0</v>
      </c>
      <c r="AZ44" s="1036">
        <v>0</v>
      </c>
      <c r="BA44" s="1036">
        <v>0</v>
      </c>
      <c r="BB44" s="1036">
        <v>0</v>
      </c>
      <c r="BC44" s="1036">
        <v>0</v>
      </c>
      <c r="BD44" s="1036">
        <v>0</v>
      </c>
      <c r="BE44" s="1036">
        <v>0</v>
      </c>
      <c r="BF44" s="1036">
        <v>0</v>
      </c>
      <c r="BG44" s="1036">
        <v>0</v>
      </c>
      <c r="BH44" s="1036">
        <v>0</v>
      </c>
      <c r="BI44" s="1036">
        <v>0</v>
      </c>
      <c r="BJ44" s="1036">
        <v>0</v>
      </c>
      <c r="BK44" s="1036">
        <v>0</v>
      </c>
      <c r="BL44" s="1036">
        <v>0</v>
      </c>
      <c r="BM44" s="1036">
        <v>0</v>
      </c>
      <c r="BN44" s="1036">
        <v>0</v>
      </c>
      <c r="BO44" s="1036">
        <v>0</v>
      </c>
      <c r="BP44" s="1036">
        <v>0</v>
      </c>
      <c r="BQ44" s="1036">
        <v>0</v>
      </c>
      <c r="BR44" s="1036">
        <v>0</v>
      </c>
      <c r="BS44" s="1036">
        <v>0</v>
      </c>
      <c r="BT44" s="1036">
        <v>0</v>
      </c>
      <c r="BU44" s="1036">
        <v>0</v>
      </c>
      <c r="BV44" s="1036">
        <v>0</v>
      </c>
      <c r="BW44" s="1036">
        <v>0</v>
      </c>
      <c r="BX44" s="1036">
        <v>0</v>
      </c>
      <c r="BY44" s="1036">
        <v>0</v>
      </c>
      <c r="BZ44" s="1036">
        <v>0</v>
      </c>
      <c r="CA44" s="1036">
        <v>0</v>
      </c>
      <c r="CB44" s="1036">
        <v>0</v>
      </c>
      <c r="CC44" s="1036">
        <v>0</v>
      </c>
      <c r="CD44" s="1036">
        <v>0</v>
      </c>
      <c r="CE44" s="1036">
        <v>0</v>
      </c>
      <c r="CF44" s="1036">
        <v>0</v>
      </c>
      <c r="CG44" s="1036">
        <v>0</v>
      </c>
      <c r="CH44" s="1036">
        <v>0</v>
      </c>
      <c r="CI44" s="1036">
        <v>0</v>
      </c>
      <c r="CJ44" s="1036">
        <v>0</v>
      </c>
      <c r="CK44" s="1036">
        <v>0</v>
      </c>
      <c r="CL44" s="1036">
        <v>0</v>
      </c>
      <c r="CM44" s="1036">
        <v>0</v>
      </c>
      <c r="CN44" s="1036">
        <v>0</v>
      </c>
      <c r="CO44" s="1036">
        <v>0</v>
      </c>
      <c r="CP44" s="1036">
        <v>0</v>
      </c>
      <c r="CQ44" s="1036">
        <v>0</v>
      </c>
      <c r="CR44" s="1036">
        <v>0</v>
      </c>
      <c r="CS44" s="1036">
        <v>0</v>
      </c>
      <c r="CT44" s="1036">
        <v>0</v>
      </c>
      <c r="CU44" s="1036">
        <v>0</v>
      </c>
      <c r="CV44" s="1036">
        <v>0</v>
      </c>
      <c r="CW44" s="1036">
        <v>0</v>
      </c>
      <c r="CX44" s="1036">
        <v>0</v>
      </c>
      <c r="CY44" s="1036">
        <v>0</v>
      </c>
      <c r="CZ44" s="1036">
        <v>0</v>
      </c>
      <c r="DA44" s="1036">
        <v>0</v>
      </c>
      <c r="DB44" s="1036">
        <v>0</v>
      </c>
      <c r="DC44" s="1036">
        <v>0</v>
      </c>
      <c r="DD44" s="1036">
        <v>0</v>
      </c>
      <c r="DE44" s="1036">
        <v>0</v>
      </c>
      <c r="DF44" s="1036">
        <v>0</v>
      </c>
      <c r="DG44" s="1036">
        <v>0</v>
      </c>
      <c r="DH44" s="1036">
        <v>0</v>
      </c>
      <c r="DI44" s="1036">
        <v>0</v>
      </c>
      <c r="DJ44" s="1036">
        <v>0</v>
      </c>
      <c r="DK44" s="1036">
        <v>0</v>
      </c>
      <c r="DL44" s="1036">
        <v>0</v>
      </c>
      <c r="DM44" s="1036">
        <v>0</v>
      </c>
      <c r="DN44" s="1036">
        <v>0</v>
      </c>
      <c r="DO44" s="1036">
        <v>0</v>
      </c>
      <c r="DP44" s="1036">
        <v>0</v>
      </c>
      <c r="DQ44" s="1036">
        <v>0</v>
      </c>
      <c r="DR44" s="1036">
        <v>0</v>
      </c>
      <c r="DS44" s="1036">
        <v>0</v>
      </c>
      <c r="DT44" s="1036">
        <v>0</v>
      </c>
      <c r="DU44" s="1036">
        <v>0</v>
      </c>
      <c r="DV44" s="1036">
        <v>0</v>
      </c>
      <c r="DW44" s="1036">
        <v>0</v>
      </c>
      <c r="DX44" s="1036">
        <v>0</v>
      </c>
      <c r="DY44" s="1036">
        <v>0</v>
      </c>
      <c r="DZ44" s="1036">
        <v>0</v>
      </c>
      <c r="EA44" s="1036">
        <v>0</v>
      </c>
      <c r="EB44" s="1036">
        <v>0</v>
      </c>
      <c r="EC44" s="1036">
        <v>0</v>
      </c>
      <c r="ED44" s="1036">
        <v>0</v>
      </c>
      <c r="EE44" s="1036">
        <v>0</v>
      </c>
      <c r="EF44" s="1036">
        <v>0</v>
      </c>
      <c r="EG44" s="1036">
        <v>0</v>
      </c>
      <c r="EH44" s="1036">
        <v>0</v>
      </c>
      <c r="EI44" s="1036">
        <v>0</v>
      </c>
      <c r="EJ44" s="1036">
        <v>0</v>
      </c>
      <c r="EK44" s="1036">
        <v>0</v>
      </c>
      <c r="EL44" s="1036">
        <v>0</v>
      </c>
      <c r="EM44" s="1036">
        <v>0</v>
      </c>
      <c r="EN44" s="1036">
        <v>0</v>
      </c>
      <c r="EO44" s="1036">
        <v>0</v>
      </c>
      <c r="EP44" s="1036">
        <v>0</v>
      </c>
      <c r="EQ44" s="1036">
        <v>0</v>
      </c>
      <c r="ER44" s="1036">
        <v>0</v>
      </c>
      <c r="ES44" s="1036">
        <v>0</v>
      </c>
      <c r="ET44" s="1036">
        <v>0</v>
      </c>
      <c r="EU44" s="1036">
        <v>0</v>
      </c>
      <c r="EV44" s="1036">
        <v>0</v>
      </c>
      <c r="EW44" s="1036">
        <v>0</v>
      </c>
      <c r="EX44" s="1036">
        <v>0</v>
      </c>
      <c r="EY44" s="1036">
        <v>0</v>
      </c>
      <c r="EZ44" s="2248">
        <f>IN_T4!EZ39</f>
        <v>0</v>
      </c>
      <c r="FA44" s="2248">
        <f>IN_T4!FA39</f>
        <v>0</v>
      </c>
      <c r="FB44" s="2248">
        <f>IN_T4!FB39</f>
        <v>0</v>
      </c>
      <c r="FC44" s="2248">
        <f>IN_T4!FC39</f>
        <v>0</v>
      </c>
      <c r="FD44" s="1028">
        <f t="shared" si="0"/>
        <v>0</v>
      </c>
    </row>
    <row r="45" spans="1:160" ht="12.75" customHeight="1" x14ac:dyDescent="0.25">
      <c r="A45" s="1001" t="str">
        <f>'t1'!A45</f>
        <v>Biologi a t. determinato (art. 15-septies d.lgs. 502/92)</v>
      </c>
      <c r="B45" s="1027" t="str">
        <f>'t1'!B45</f>
        <v>SD0601</v>
      </c>
      <c r="C45" s="1036">
        <v>0</v>
      </c>
      <c r="D45" s="1036">
        <v>0</v>
      </c>
      <c r="E45" s="1036">
        <v>0</v>
      </c>
      <c r="F45" s="1036">
        <v>0</v>
      </c>
      <c r="G45" s="1036">
        <v>0</v>
      </c>
      <c r="H45" s="1036">
        <v>0</v>
      </c>
      <c r="I45" s="1036">
        <v>0</v>
      </c>
      <c r="J45" s="1036">
        <v>0</v>
      </c>
      <c r="K45" s="1036">
        <v>0</v>
      </c>
      <c r="L45" s="1036">
        <v>0</v>
      </c>
      <c r="M45" s="1036">
        <v>0</v>
      </c>
      <c r="N45" s="1036">
        <v>0</v>
      </c>
      <c r="O45" s="1036">
        <v>0</v>
      </c>
      <c r="P45" s="1036">
        <v>0</v>
      </c>
      <c r="Q45" s="1036">
        <v>0</v>
      </c>
      <c r="R45" s="1036">
        <v>0</v>
      </c>
      <c r="S45" s="1036">
        <v>0</v>
      </c>
      <c r="T45" s="1036">
        <v>0</v>
      </c>
      <c r="U45" s="1036">
        <v>0</v>
      </c>
      <c r="V45" s="1036">
        <v>0</v>
      </c>
      <c r="W45" s="1036">
        <v>0</v>
      </c>
      <c r="X45" s="1036">
        <v>0</v>
      </c>
      <c r="Y45" s="1036">
        <v>0</v>
      </c>
      <c r="Z45" s="1036">
        <v>0</v>
      </c>
      <c r="AA45" s="1036">
        <v>0</v>
      </c>
      <c r="AB45" s="1036">
        <v>0</v>
      </c>
      <c r="AC45" s="1036">
        <v>0</v>
      </c>
      <c r="AD45" s="1036">
        <v>0</v>
      </c>
      <c r="AE45" s="1036">
        <v>0</v>
      </c>
      <c r="AF45" s="1036">
        <v>0</v>
      </c>
      <c r="AG45" s="1036">
        <v>0</v>
      </c>
      <c r="AH45" s="1036">
        <v>0</v>
      </c>
      <c r="AI45" s="1036">
        <v>0</v>
      </c>
      <c r="AJ45" s="1036">
        <v>0</v>
      </c>
      <c r="AK45" s="1036">
        <v>0</v>
      </c>
      <c r="AL45" s="1036">
        <v>0</v>
      </c>
      <c r="AM45" s="1036">
        <v>0</v>
      </c>
      <c r="AN45" s="1036">
        <v>0</v>
      </c>
      <c r="AO45" s="1036">
        <v>0</v>
      </c>
      <c r="AP45" s="1036">
        <v>0</v>
      </c>
      <c r="AQ45" s="1036">
        <v>0</v>
      </c>
      <c r="AR45" s="1036">
        <v>0</v>
      </c>
      <c r="AS45" s="1036">
        <v>0</v>
      </c>
      <c r="AT45" s="1036">
        <v>0</v>
      </c>
      <c r="AU45" s="1036">
        <v>0</v>
      </c>
      <c r="AV45" s="1036">
        <v>0</v>
      </c>
      <c r="AW45" s="1036">
        <v>0</v>
      </c>
      <c r="AX45" s="1036">
        <v>0</v>
      </c>
      <c r="AY45" s="1036">
        <v>0</v>
      </c>
      <c r="AZ45" s="1036">
        <v>0</v>
      </c>
      <c r="BA45" s="1036">
        <v>0</v>
      </c>
      <c r="BB45" s="1036">
        <v>0</v>
      </c>
      <c r="BC45" s="1036">
        <v>0</v>
      </c>
      <c r="BD45" s="1036">
        <v>0</v>
      </c>
      <c r="BE45" s="1036">
        <v>0</v>
      </c>
      <c r="BF45" s="1036">
        <v>0</v>
      </c>
      <c r="BG45" s="1036">
        <v>0</v>
      </c>
      <c r="BH45" s="1036">
        <v>0</v>
      </c>
      <c r="BI45" s="1036">
        <v>0</v>
      </c>
      <c r="BJ45" s="1036">
        <v>0</v>
      </c>
      <c r="BK45" s="1036">
        <v>0</v>
      </c>
      <c r="BL45" s="1036">
        <v>0</v>
      </c>
      <c r="BM45" s="1036">
        <v>0</v>
      </c>
      <c r="BN45" s="1036">
        <v>0</v>
      </c>
      <c r="BO45" s="1036">
        <v>0</v>
      </c>
      <c r="BP45" s="1036">
        <v>0</v>
      </c>
      <c r="BQ45" s="1036">
        <v>0</v>
      </c>
      <c r="BR45" s="1036">
        <v>0</v>
      </c>
      <c r="BS45" s="1036">
        <v>0</v>
      </c>
      <c r="BT45" s="1036">
        <v>0</v>
      </c>
      <c r="BU45" s="1036">
        <v>0</v>
      </c>
      <c r="BV45" s="1036">
        <v>0</v>
      </c>
      <c r="BW45" s="1036">
        <v>0</v>
      </c>
      <c r="BX45" s="1036">
        <v>0</v>
      </c>
      <c r="BY45" s="1036">
        <v>0</v>
      </c>
      <c r="BZ45" s="1036">
        <v>0</v>
      </c>
      <c r="CA45" s="1036">
        <v>0</v>
      </c>
      <c r="CB45" s="1036">
        <v>0</v>
      </c>
      <c r="CC45" s="1036">
        <v>0</v>
      </c>
      <c r="CD45" s="1036">
        <v>0</v>
      </c>
      <c r="CE45" s="1036">
        <v>0</v>
      </c>
      <c r="CF45" s="1036">
        <v>0</v>
      </c>
      <c r="CG45" s="1036">
        <v>0</v>
      </c>
      <c r="CH45" s="1036">
        <v>0</v>
      </c>
      <c r="CI45" s="1036">
        <v>0</v>
      </c>
      <c r="CJ45" s="1036">
        <v>0</v>
      </c>
      <c r="CK45" s="1036">
        <v>0</v>
      </c>
      <c r="CL45" s="1036">
        <v>0</v>
      </c>
      <c r="CM45" s="1036">
        <v>0</v>
      </c>
      <c r="CN45" s="1036">
        <v>0</v>
      </c>
      <c r="CO45" s="1036">
        <v>0</v>
      </c>
      <c r="CP45" s="1036">
        <v>0</v>
      </c>
      <c r="CQ45" s="1036">
        <v>0</v>
      </c>
      <c r="CR45" s="1036">
        <v>0</v>
      </c>
      <c r="CS45" s="1036">
        <v>0</v>
      </c>
      <c r="CT45" s="1036">
        <v>0</v>
      </c>
      <c r="CU45" s="1036">
        <v>0</v>
      </c>
      <c r="CV45" s="1036">
        <v>0</v>
      </c>
      <c r="CW45" s="1036">
        <v>0</v>
      </c>
      <c r="CX45" s="1036">
        <v>0</v>
      </c>
      <c r="CY45" s="1036">
        <v>0</v>
      </c>
      <c r="CZ45" s="1036">
        <v>0</v>
      </c>
      <c r="DA45" s="1036">
        <v>0</v>
      </c>
      <c r="DB45" s="1036">
        <v>0</v>
      </c>
      <c r="DC45" s="1036">
        <v>0</v>
      </c>
      <c r="DD45" s="1036">
        <v>0</v>
      </c>
      <c r="DE45" s="1036">
        <v>0</v>
      </c>
      <c r="DF45" s="1036">
        <v>0</v>
      </c>
      <c r="DG45" s="1036">
        <v>0</v>
      </c>
      <c r="DH45" s="1036">
        <v>0</v>
      </c>
      <c r="DI45" s="1036">
        <v>0</v>
      </c>
      <c r="DJ45" s="1036">
        <v>0</v>
      </c>
      <c r="DK45" s="1036">
        <v>0</v>
      </c>
      <c r="DL45" s="1036">
        <v>0</v>
      </c>
      <c r="DM45" s="1036">
        <v>0</v>
      </c>
      <c r="DN45" s="1036">
        <v>0</v>
      </c>
      <c r="DO45" s="1036">
        <v>0</v>
      </c>
      <c r="DP45" s="1036">
        <v>0</v>
      </c>
      <c r="DQ45" s="1036">
        <v>0</v>
      </c>
      <c r="DR45" s="1036">
        <v>0</v>
      </c>
      <c r="DS45" s="1036">
        <v>0</v>
      </c>
      <c r="DT45" s="1036">
        <v>0</v>
      </c>
      <c r="DU45" s="1036">
        <v>0</v>
      </c>
      <c r="DV45" s="1036">
        <v>0</v>
      </c>
      <c r="DW45" s="1036">
        <v>0</v>
      </c>
      <c r="DX45" s="1036">
        <v>0</v>
      </c>
      <c r="DY45" s="1036">
        <v>0</v>
      </c>
      <c r="DZ45" s="1036">
        <v>0</v>
      </c>
      <c r="EA45" s="1036">
        <v>0</v>
      </c>
      <c r="EB45" s="1036">
        <v>0</v>
      </c>
      <c r="EC45" s="1036">
        <v>0</v>
      </c>
      <c r="ED45" s="1036">
        <v>0</v>
      </c>
      <c r="EE45" s="1036">
        <v>0</v>
      </c>
      <c r="EF45" s="1036">
        <v>0</v>
      </c>
      <c r="EG45" s="1036">
        <v>0</v>
      </c>
      <c r="EH45" s="1036">
        <v>0</v>
      </c>
      <c r="EI45" s="1036">
        <v>0</v>
      </c>
      <c r="EJ45" s="1036">
        <v>0</v>
      </c>
      <c r="EK45" s="1036">
        <v>0</v>
      </c>
      <c r="EL45" s="1036">
        <v>0</v>
      </c>
      <c r="EM45" s="1036">
        <v>0</v>
      </c>
      <c r="EN45" s="1036">
        <v>0</v>
      </c>
      <c r="EO45" s="1036">
        <v>0</v>
      </c>
      <c r="EP45" s="1036">
        <v>0</v>
      </c>
      <c r="EQ45" s="1036">
        <v>0</v>
      </c>
      <c r="ER45" s="1036">
        <v>0</v>
      </c>
      <c r="ES45" s="1036">
        <v>0</v>
      </c>
      <c r="ET45" s="1036">
        <v>0</v>
      </c>
      <c r="EU45" s="1036">
        <v>0</v>
      </c>
      <c r="EV45" s="1036">
        <v>0</v>
      </c>
      <c r="EW45" s="1036">
        <v>0</v>
      </c>
      <c r="EX45" s="1036">
        <v>0</v>
      </c>
      <c r="EY45" s="1036">
        <v>0</v>
      </c>
      <c r="EZ45" s="2248">
        <f>IN_T4!EZ40</f>
        <v>0</v>
      </c>
      <c r="FA45" s="2248">
        <f>IN_T4!FA40</f>
        <v>0</v>
      </c>
      <c r="FB45" s="2248">
        <f>IN_T4!FB40</f>
        <v>0</v>
      </c>
      <c r="FC45" s="2248">
        <f>IN_T4!FC40</f>
        <v>0</v>
      </c>
      <c r="FD45" s="1028">
        <f t="shared" si="0"/>
        <v>0</v>
      </c>
    </row>
    <row r="46" spans="1:160" ht="12.75" customHeight="1" x14ac:dyDescent="0.25">
      <c r="A46" s="1001" t="str">
        <f>'t1'!A46</f>
        <v>Chimici con inc. di struttura complessa (rapp. Esclusivo)</v>
      </c>
      <c r="B46" s="1027" t="str">
        <f>'t1'!B46</f>
        <v>SD0E16</v>
      </c>
      <c r="C46" s="1036">
        <v>0</v>
      </c>
      <c r="D46" s="1036">
        <v>0</v>
      </c>
      <c r="E46" s="1036">
        <v>0</v>
      </c>
      <c r="F46" s="1036">
        <v>0</v>
      </c>
      <c r="G46" s="1036">
        <v>0</v>
      </c>
      <c r="H46" s="1036">
        <v>0</v>
      </c>
      <c r="I46" s="1036">
        <v>0</v>
      </c>
      <c r="J46" s="1036">
        <v>0</v>
      </c>
      <c r="K46" s="1036">
        <v>0</v>
      </c>
      <c r="L46" s="1036">
        <v>0</v>
      </c>
      <c r="M46" s="1036">
        <v>0</v>
      </c>
      <c r="N46" s="1036">
        <v>0</v>
      </c>
      <c r="O46" s="1036">
        <v>0</v>
      </c>
      <c r="P46" s="1036">
        <v>0</v>
      </c>
      <c r="Q46" s="1036">
        <v>0</v>
      </c>
      <c r="R46" s="1036">
        <v>0</v>
      </c>
      <c r="S46" s="1036">
        <v>0</v>
      </c>
      <c r="T46" s="1036">
        <v>0</v>
      </c>
      <c r="U46" s="1036">
        <v>0</v>
      </c>
      <c r="V46" s="1036">
        <v>0</v>
      </c>
      <c r="W46" s="1036">
        <v>0</v>
      </c>
      <c r="X46" s="1036">
        <v>0</v>
      </c>
      <c r="Y46" s="1036">
        <v>0</v>
      </c>
      <c r="Z46" s="1036">
        <v>0</v>
      </c>
      <c r="AA46" s="1036">
        <v>0</v>
      </c>
      <c r="AB46" s="1036">
        <v>0</v>
      </c>
      <c r="AC46" s="1036">
        <v>0</v>
      </c>
      <c r="AD46" s="1036">
        <v>0</v>
      </c>
      <c r="AE46" s="1036">
        <v>0</v>
      </c>
      <c r="AF46" s="1036">
        <v>0</v>
      </c>
      <c r="AG46" s="1036">
        <v>0</v>
      </c>
      <c r="AH46" s="1036">
        <v>0</v>
      </c>
      <c r="AI46" s="1036">
        <v>0</v>
      </c>
      <c r="AJ46" s="1036">
        <v>0</v>
      </c>
      <c r="AK46" s="1036">
        <v>0</v>
      </c>
      <c r="AL46" s="1036">
        <v>0</v>
      </c>
      <c r="AM46" s="1036">
        <v>0</v>
      </c>
      <c r="AN46" s="1036">
        <v>0</v>
      </c>
      <c r="AO46" s="1036">
        <v>0</v>
      </c>
      <c r="AP46" s="1036">
        <v>0</v>
      </c>
      <c r="AQ46" s="1036">
        <v>0</v>
      </c>
      <c r="AR46" s="1036">
        <v>0</v>
      </c>
      <c r="AS46" s="1036">
        <v>0</v>
      </c>
      <c r="AT46" s="1036">
        <v>0</v>
      </c>
      <c r="AU46" s="1036">
        <v>0</v>
      </c>
      <c r="AV46" s="1036">
        <v>0</v>
      </c>
      <c r="AW46" s="1036">
        <v>0</v>
      </c>
      <c r="AX46" s="1036">
        <v>0</v>
      </c>
      <c r="AY46" s="1036">
        <v>0</v>
      </c>
      <c r="AZ46" s="1036">
        <v>0</v>
      </c>
      <c r="BA46" s="1036">
        <v>0</v>
      </c>
      <c r="BB46" s="1036">
        <v>0</v>
      </c>
      <c r="BC46" s="1036">
        <v>0</v>
      </c>
      <c r="BD46" s="1036">
        <v>0</v>
      </c>
      <c r="BE46" s="1036">
        <v>0</v>
      </c>
      <c r="BF46" s="1036">
        <v>0</v>
      </c>
      <c r="BG46" s="1036">
        <v>0</v>
      </c>
      <c r="BH46" s="1036">
        <v>0</v>
      </c>
      <c r="BI46" s="1036">
        <v>0</v>
      </c>
      <c r="BJ46" s="1036">
        <v>0</v>
      </c>
      <c r="BK46" s="1036">
        <v>0</v>
      </c>
      <c r="BL46" s="1036">
        <v>0</v>
      </c>
      <c r="BM46" s="1036">
        <v>0</v>
      </c>
      <c r="BN46" s="1036">
        <v>0</v>
      </c>
      <c r="BO46" s="1036">
        <v>0</v>
      </c>
      <c r="BP46" s="1036">
        <v>0</v>
      </c>
      <c r="BQ46" s="1036">
        <v>0</v>
      </c>
      <c r="BR46" s="1036">
        <v>0</v>
      </c>
      <c r="BS46" s="1036">
        <v>0</v>
      </c>
      <c r="BT46" s="1036">
        <v>0</v>
      </c>
      <c r="BU46" s="1036">
        <v>0</v>
      </c>
      <c r="BV46" s="1036">
        <v>0</v>
      </c>
      <c r="BW46" s="1036">
        <v>0</v>
      </c>
      <c r="BX46" s="1036">
        <v>0</v>
      </c>
      <c r="BY46" s="1036">
        <v>0</v>
      </c>
      <c r="BZ46" s="1036">
        <v>0</v>
      </c>
      <c r="CA46" s="1036">
        <v>0</v>
      </c>
      <c r="CB46" s="1036">
        <v>0</v>
      </c>
      <c r="CC46" s="1036">
        <v>0</v>
      </c>
      <c r="CD46" s="1036">
        <v>0</v>
      </c>
      <c r="CE46" s="1036">
        <v>0</v>
      </c>
      <c r="CF46" s="1036">
        <v>0</v>
      </c>
      <c r="CG46" s="1036">
        <v>0</v>
      </c>
      <c r="CH46" s="1036">
        <v>0</v>
      </c>
      <c r="CI46" s="1036">
        <v>0</v>
      </c>
      <c r="CJ46" s="1036">
        <v>0</v>
      </c>
      <c r="CK46" s="1036">
        <v>0</v>
      </c>
      <c r="CL46" s="1036">
        <v>0</v>
      </c>
      <c r="CM46" s="1036">
        <v>0</v>
      </c>
      <c r="CN46" s="1036">
        <v>0</v>
      </c>
      <c r="CO46" s="1036">
        <v>0</v>
      </c>
      <c r="CP46" s="1036">
        <v>0</v>
      </c>
      <c r="CQ46" s="1036">
        <v>0</v>
      </c>
      <c r="CR46" s="1036">
        <v>0</v>
      </c>
      <c r="CS46" s="1036">
        <v>0</v>
      </c>
      <c r="CT46" s="1036">
        <v>0</v>
      </c>
      <c r="CU46" s="1036">
        <v>0</v>
      </c>
      <c r="CV46" s="1036">
        <v>0</v>
      </c>
      <c r="CW46" s="1036">
        <v>0</v>
      </c>
      <c r="CX46" s="1036">
        <v>0</v>
      </c>
      <c r="CY46" s="1036">
        <v>0</v>
      </c>
      <c r="CZ46" s="1036">
        <v>0</v>
      </c>
      <c r="DA46" s="1036">
        <v>0</v>
      </c>
      <c r="DB46" s="1036">
        <v>0</v>
      </c>
      <c r="DC46" s="1036">
        <v>0</v>
      </c>
      <c r="DD46" s="1036">
        <v>0</v>
      </c>
      <c r="DE46" s="1036">
        <v>0</v>
      </c>
      <c r="DF46" s="1036">
        <v>0</v>
      </c>
      <c r="DG46" s="1036">
        <v>0</v>
      </c>
      <c r="DH46" s="1036">
        <v>0</v>
      </c>
      <c r="DI46" s="1036">
        <v>0</v>
      </c>
      <c r="DJ46" s="1036">
        <v>0</v>
      </c>
      <c r="DK46" s="1036">
        <v>0</v>
      </c>
      <c r="DL46" s="1036">
        <v>0</v>
      </c>
      <c r="DM46" s="1036">
        <v>0</v>
      </c>
      <c r="DN46" s="1036">
        <v>0</v>
      </c>
      <c r="DO46" s="1036">
        <v>0</v>
      </c>
      <c r="DP46" s="1036">
        <v>0</v>
      </c>
      <c r="DQ46" s="1036">
        <v>0</v>
      </c>
      <c r="DR46" s="1036">
        <v>0</v>
      </c>
      <c r="DS46" s="1036">
        <v>0</v>
      </c>
      <c r="DT46" s="1036">
        <v>0</v>
      </c>
      <c r="DU46" s="1036">
        <v>0</v>
      </c>
      <c r="DV46" s="1036">
        <v>0</v>
      </c>
      <c r="DW46" s="1036">
        <v>0</v>
      </c>
      <c r="DX46" s="1036">
        <v>0</v>
      </c>
      <c r="DY46" s="1036">
        <v>0</v>
      </c>
      <c r="DZ46" s="1036">
        <v>0</v>
      </c>
      <c r="EA46" s="1036">
        <v>0</v>
      </c>
      <c r="EB46" s="1036">
        <v>0</v>
      </c>
      <c r="EC46" s="1036">
        <v>0</v>
      </c>
      <c r="ED46" s="1036">
        <v>0</v>
      </c>
      <c r="EE46" s="1036">
        <v>0</v>
      </c>
      <c r="EF46" s="1036">
        <v>0</v>
      </c>
      <c r="EG46" s="1036">
        <v>0</v>
      </c>
      <c r="EH46" s="1036">
        <v>0</v>
      </c>
      <c r="EI46" s="1036">
        <v>0</v>
      </c>
      <c r="EJ46" s="1036">
        <v>0</v>
      </c>
      <c r="EK46" s="1036">
        <v>0</v>
      </c>
      <c r="EL46" s="1036">
        <v>0</v>
      </c>
      <c r="EM46" s="1036">
        <v>0</v>
      </c>
      <c r="EN46" s="1036">
        <v>0</v>
      </c>
      <c r="EO46" s="1036">
        <v>0</v>
      </c>
      <c r="EP46" s="1036">
        <v>0</v>
      </c>
      <c r="EQ46" s="1036">
        <v>0</v>
      </c>
      <c r="ER46" s="1036">
        <v>0</v>
      </c>
      <c r="ES46" s="1036">
        <v>0</v>
      </c>
      <c r="ET46" s="1036">
        <v>0</v>
      </c>
      <c r="EU46" s="1036">
        <v>0</v>
      </c>
      <c r="EV46" s="1036">
        <v>0</v>
      </c>
      <c r="EW46" s="1036">
        <v>0</v>
      </c>
      <c r="EX46" s="1036">
        <v>0</v>
      </c>
      <c r="EY46" s="1036">
        <v>0</v>
      </c>
      <c r="EZ46" s="2248">
        <f>IN_T4!EZ41</f>
        <v>0</v>
      </c>
      <c r="FA46" s="2248">
        <f>IN_T4!FA41</f>
        <v>0</v>
      </c>
      <c r="FB46" s="2248">
        <f>IN_T4!FB41</f>
        <v>0</v>
      </c>
      <c r="FC46" s="2248">
        <f>IN_T4!FC41</f>
        <v>0</v>
      </c>
      <c r="FD46" s="1028">
        <f t="shared" si="0"/>
        <v>0</v>
      </c>
    </row>
    <row r="47" spans="1:160" ht="12.75" customHeight="1" x14ac:dyDescent="0.25">
      <c r="A47" s="1001" t="str">
        <f>'t1'!A47</f>
        <v>Chimici con inc. di struttura complessa (rapp.non escl.)</v>
      </c>
      <c r="B47" s="1027" t="str">
        <f>'t1'!B47</f>
        <v>SD0N16</v>
      </c>
      <c r="C47" s="1036">
        <v>0</v>
      </c>
      <c r="D47" s="1036">
        <v>0</v>
      </c>
      <c r="E47" s="1036">
        <v>0</v>
      </c>
      <c r="F47" s="1036">
        <v>0</v>
      </c>
      <c r="G47" s="1036">
        <v>0</v>
      </c>
      <c r="H47" s="1036">
        <v>0</v>
      </c>
      <c r="I47" s="1036">
        <v>0</v>
      </c>
      <c r="J47" s="1036">
        <v>0</v>
      </c>
      <c r="K47" s="1036">
        <v>0</v>
      </c>
      <c r="L47" s="1036">
        <v>0</v>
      </c>
      <c r="M47" s="1036">
        <v>0</v>
      </c>
      <c r="N47" s="1036">
        <v>0</v>
      </c>
      <c r="O47" s="1036">
        <v>0</v>
      </c>
      <c r="P47" s="1036">
        <v>0</v>
      </c>
      <c r="Q47" s="1036">
        <v>0</v>
      </c>
      <c r="R47" s="1036">
        <v>0</v>
      </c>
      <c r="S47" s="1036">
        <v>0</v>
      </c>
      <c r="T47" s="1036">
        <v>0</v>
      </c>
      <c r="U47" s="1036">
        <v>0</v>
      </c>
      <c r="V47" s="1036">
        <v>0</v>
      </c>
      <c r="W47" s="1036">
        <v>0</v>
      </c>
      <c r="X47" s="1036">
        <v>0</v>
      </c>
      <c r="Y47" s="1036">
        <v>0</v>
      </c>
      <c r="Z47" s="1036">
        <v>0</v>
      </c>
      <c r="AA47" s="1036">
        <v>0</v>
      </c>
      <c r="AB47" s="1036">
        <v>0</v>
      </c>
      <c r="AC47" s="1036">
        <v>0</v>
      </c>
      <c r="AD47" s="1036">
        <v>0</v>
      </c>
      <c r="AE47" s="1036">
        <v>0</v>
      </c>
      <c r="AF47" s="1036">
        <v>0</v>
      </c>
      <c r="AG47" s="1036">
        <v>0</v>
      </c>
      <c r="AH47" s="1036">
        <v>0</v>
      </c>
      <c r="AI47" s="1036">
        <v>0</v>
      </c>
      <c r="AJ47" s="1036">
        <v>0</v>
      </c>
      <c r="AK47" s="1036">
        <v>0</v>
      </c>
      <c r="AL47" s="1036">
        <v>0</v>
      </c>
      <c r="AM47" s="1036">
        <v>0</v>
      </c>
      <c r="AN47" s="1036">
        <v>0</v>
      </c>
      <c r="AO47" s="1036">
        <v>0</v>
      </c>
      <c r="AP47" s="1036">
        <v>0</v>
      </c>
      <c r="AQ47" s="1036">
        <v>0</v>
      </c>
      <c r="AR47" s="1036">
        <v>0</v>
      </c>
      <c r="AS47" s="1036">
        <v>0</v>
      </c>
      <c r="AT47" s="1036">
        <v>0</v>
      </c>
      <c r="AU47" s="1036">
        <v>0</v>
      </c>
      <c r="AV47" s="1036">
        <v>0</v>
      </c>
      <c r="AW47" s="1036">
        <v>0</v>
      </c>
      <c r="AX47" s="1036">
        <v>0</v>
      </c>
      <c r="AY47" s="1036">
        <v>0</v>
      </c>
      <c r="AZ47" s="1036">
        <v>0</v>
      </c>
      <c r="BA47" s="1036">
        <v>0</v>
      </c>
      <c r="BB47" s="1036">
        <v>0</v>
      </c>
      <c r="BC47" s="1036">
        <v>0</v>
      </c>
      <c r="BD47" s="1036">
        <v>0</v>
      </c>
      <c r="BE47" s="1036">
        <v>0</v>
      </c>
      <c r="BF47" s="1036">
        <v>0</v>
      </c>
      <c r="BG47" s="1036">
        <v>0</v>
      </c>
      <c r="BH47" s="1036">
        <v>0</v>
      </c>
      <c r="BI47" s="1036">
        <v>0</v>
      </c>
      <c r="BJ47" s="1036">
        <v>0</v>
      </c>
      <c r="BK47" s="1036">
        <v>0</v>
      </c>
      <c r="BL47" s="1036">
        <v>0</v>
      </c>
      <c r="BM47" s="1036">
        <v>0</v>
      </c>
      <c r="BN47" s="1036">
        <v>0</v>
      </c>
      <c r="BO47" s="1036">
        <v>0</v>
      </c>
      <c r="BP47" s="1036">
        <v>0</v>
      </c>
      <c r="BQ47" s="1036">
        <v>0</v>
      </c>
      <c r="BR47" s="1036">
        <v>0</v>
      </c>
      <c r="BS47" s="1036">
        <v>0</v>
      </c>
      <c r="BT47" s="1036">
        <v>0</v>
      </c>
      <c r="BU47" s="1036">
        <v>0</v>
      </c>
      <c r="BV47" s="1036">
        <v>0</v>
      </c>
      <c r="BW47" s="1036">
        <v>0</v>
      </c>
      <c r="BX47" s="1036">
        <v>0</v>
      </c>
      <c r="BY47" s="1036">
        <v>0</v>
      </c>
      <c r="BZ47" s="1036">
        <v>0</v>
      </c>
      <c r="CA47" s="1036">
        <v>0</v>
      </c>
      <c r="CB47" s="1036">
        <v>0</v>
      </c>
      <c r="CC47" s="1036">
        <v>0</v>
      </c>
      <c r="CD47" s="1036">
        <v>0</v>
      </c>
      <c r="CE47" s="1036">
        <v>0</v>
      </c>
      <c r="CF47" s="1036">
        <v>0</v>
      </c>
      <c r="CG47" s="1036">
        <v>0</v>
      </c>
      <c r="CH47" s="1036">
        <v>0</v>
      </c>
      <c r="CI47" s="1036">
        <v>0</v>
      </c>
      <c r="CJ47" s="1036">
        <v>0</v>
      </c>
      <c r="CK47" s="1036">
        <v>0</v>
      </c>
      <c r="CL47" s="1036">
        <v>0</v>
      </c>
      <c r="CM47" s="1036">
        <v>0</v>
      </c>
      <c r="CN47" s="1036">
        <v>0</v>
      </c>
      <c r="CO47" s="1036">
        <v>0</v>
      </c>
      <c r="CP47" s="1036">
        <v>0</v>
      </c>
      <c r="CQ47" s="1036">
        <v>0</v>
      </c>
      <c r="CR47" s="1036">
        <v>0</v>
      </c>
      <c r="CS47" s="1036">
        <v>0</v>
      </c>
      <c r="CT47" s="1036">
        <v>0</v>
      </c>
      <c r="CU47" s="1036">
        <v>0</v>
      </c>
      <c r="CV47" s="1036">
        <v>0</v>
      </c>
      <c r="CW47" s="1036">
        <v>0</v>
      </c>
      <c r="CX47" s="1036">
        <v>0</v>
      </c>
      <c r="CY47" s="1036">
        <v>0</v>
      </c>
      <c r="CZ47" s="1036">
        <v>0</v>
      </c>
      <c r="DA47" s="1036">
        <v>0</v>
      </c>
      <c r="DB47" s="1036">
        <v>0</v>
      </c>
      <c r="DC47" s="1036">
        <v>0</v>
      </c>
      <c r="DD47" s="1036">
        <v>0</v>
      </c>
      <c r="DE47" s="1036">
        <v>0</v>
      </c>
      <c r="DF47" s="1036">
        <v>0</v>
      </c>
      <c r="DG47" s="1036">
        <v>0</v>
      </c>
      <c r="DH47" s="1036">
        <v>0</v>
      </c>
      <c r="DI47" s="1036">
        <v>0</v>
      </c>
      <c r="DJ47" s="1036">
        <v>0</v>
      </c>
      <c r="DK47" s="1036">
        <v>0</v>
      </c>
      <c r="DL47" s="1036">
        <v>0</v>
      </c>
      <c r="DM47" s="1036">
        <v>0</v>
      </c>
      <c r="DN47" s="1036">
        <v>0</v>
      </c>
      <c r="DO47" s="1036">
        <v>0</v>
      </c>
      <c r="DP47" s="1036">
        <v>0</v>
      </c>
      <c r="DQ47" s="1036">
        <v>0</v>
      </c>
      <c r="DR47" s="1036">
        <v>0</v>
      </c>
      <c r="DS47" s="1036">
        <v>0</v>
      </c>
      <c r="DT47" s="1036">
        <v>0</v>
      </c>
      <c r="DU47" s="1036">
        <v>0</v>
      </c>
      <c r="DV47" s="1036">
        <v>0</v>
      </c>
      <c r="DW47" s="1036">
        <v>0</v>
      </c>
      <c r="DX47" s="1036">
        <v>0</v>
      </c>
      <c r="DY47" s="1036">
        <v>0</v>
      </c>
      <c r="DZ47" s="1036">
        <v>0</v>
      </c>
      <c r="EA47" s="1036">
        <v>0</v>
      </c>
      <c r="EB47" s="1036">
        <v>0</v>
      </c>
      <c r="EC47" s="1036">
        <v>0</v>
      </c>
      <c r="ED47" s="1036">
        <v>0</v>
      </c>
      <c r="EE47" s="1036">
        <v>0</v>
      </c>
      <c r="EF47" s="1036">
        <v>0</v>
      </c>
      <c r="EG47" s="1036">
        <v>0</v>
      </c>
      <c r="EH47" s="1036">
        <v>0</v>
      </c>
      <c r="EI47" s="1036">
        <v>0</v>
      </c>
      <c r="EJ47" s="1036">
        <v>0</v>
      </c>
      <c r="EK47" s="1036">
        <v>0</v>
      </c>
      <c r="EL47" s="1036">
        <v>0</v>
      </c>
      <c r="EM47" s="1036">
        <v>0</v>
      </c>
      <c r="EN47" s="1036">
        <v>0</v>
      </c>
      <c r="EO47" s="1036">
        <v>0</v>
      </c>
      <c r="EP47" s="1036">
        <v>0</v>
      </c>
      <c r="EQ47" s="1036">
        <v>0</v>
      </c>
      <c r="ER47" s="1036">
        <v>0</v>
      </c>
      <c r="ES47" s="1036">
        <v>0</v>
      </c>
      <c r="ET47" s="1036">
        <v>0</v>
      </c>
      <c r="EU47" s="1036">
        <v>0</v>
      </c>
      <c r="EV47" s="1036">
        <v>0</v>
      </c>
      <c r="EW47" s="1036">
        <v>0</v>
      </c>
      <c r="EX47" s="1036">
        <v>0</v>
      </c>
      <c r="EY47" s="1036">
        <v>0</v>
      </c>
      <c r="EZ47" s="2248">
        <f>IN_T4!EZ42</f>
        <v>0</v>
      </c>
      <c r="FA47" s="2248">
        <f>IN_T4!FA42</f>
        <v>0</v>
      </c>
      <c r="FB47" s="2248">
        <f>IN_T4!FB42</f>
        <v>0</v>
      </c>
      <c r="FC47" s="2248">
        <f>IN_T4!FC42</f>
        <v>0</v>
      </c>
      <c r="FD47" s="1028">
        <f t="shared" si="0"/>
        <v>0</v>
      </c>
    </row>
    <row r="48" spans="1:160" ht="12.75" customHeight="1" x14ac:dyDescent="0.25">
      <c r="A48" s="1001" t="str">
        <f>'t1'!A48</f>
        <v>Chimici con inc. di struttura semplice (rapp. Esclusivo)</v>
      </c>
      <c r="B48" s="1027" t="str">
        <f>'t1'!B48</f>
        <v>SD0E15</v>
      </c>
      <c r="C48" s="1036">
        <v>0</v>
      </c>
      <c r="D48" s="1036">
        <v>0</v>
      </c>
      <c r="E48" s="1036">
        <v>0</v>
      </c>
      <c r="F48" s="1036">
        <v>0</v>
      </c>
      <c r="G48" s="1036">
        <v>0</v>
      </c>
      <c r="H48" s="1036">
        <v>0</v>
      </c>
      <c r="I48" s="1036">
        <v>0</v>
      </c>
      <c r="J48" s="1036">
        <v>0</v>
      </c>
      <c r="K48" s="1036">
        <v>0</v>
      </c>
      <c r="L48" s="1036">
        <v>0</v>
      </c>
      <c r="M48" s="1036">
        <v>0</v>
      </c>
      <c r="N48" s="1036">
        <v>0</v>
      </c>
      <c r="O48" s="1036">
        <v>0</v>
      </c>
      <c r="P48" s="1036">
        <v>0</v>
      </c>
      <c r="Q48" s="1036">
        <v>0</v>
      </c>
      <c r="R48" s="1036">
        <v>0</v>
      </c>
      <c r="S48" s="1036">
        <v>0</v>
      </c>
      <c r="T48" s="1036">
        <v>0</v>
      </c>
      <c r="U48" s="1036">
        <v>0</v>
      </c>
      <c r="V48" s="1036">
        <v>0</v>
      </c>
      <c r="W48" s="1036">
        <v>0</v>
      </c>
      <c r="X48" s="1036">
        <v>0</v>
      </c>
      <c r="Y48" s="1036">
        <v>0</v>
      </c>
      <c r="Z48" s="1036">
        <v>0</v>
      </c>
      <c r="AA48" s="1036">
        <v>0</v>
      </c>
      <c r="AB48" s="1036">
        <v>0</v>
      </c>
      <c r="AC48" s="1036">
        <v>0</v>
      </c>
      <c r="AD48" s="1036">
        <v>0</v>
      </c>
      <c r="AE48" s="1036">
        <v>0</v>
      </c>
      <c r="AF48" s="1036">
        <v>0</v>
      </c>
      <c r="AG48" s="1036">
        <v>0</v>
      </c>
      <c r="AH48" s="1036">
        <v>0</v>
      </c>
      <c r="AI48" s="1036">
        <v>0</v>
      </c>
      <c r="AJ48" s="1036">
        <v>0</v>
      </c>
      <c r="AK48" s="1036">
        <v>0</v>
      </c>
      <c r="AL48" s="1036">
        <v>0</v>
      </c>
      <c r="AM48" s="1036">
        <v>0</v>
      </c>
      <c r="AN48" s="1036">
        <v>0</v>
      </c>
      <c r="AO48" s="1036">
        <v>0</v>
      </c>
      <c r="AP48" s="1036">
        <v>0</v>
      </c>
      <c r="AQ48" s="1036">
        <v>0</v>
      </c>
      <c r="AR48" s="1036">
        <v>0</v>
      </c>
      <c r="AS48" s="1036">
        <v>0</v>
      </c>
      <c r="AT48" s="1036">
        <v>0</v>
      </c>
      <c r="AU48" s="1036">
        <v>0</v>
      </c>
      <c r="AV48" s="1036">
        <v>0</v>
      </c>
      <c r="AW48" s="1036">
        <v>0</v>
      </c>
      <c r="AX48" s="1036">
        <v>0</v>
      </c>
      <c r="AY48" s="1036">
        <v>0</v>
      </c>
      <c r="AZ48" s="1036">
        <v>0</v>
      </c>
      <c r="BA48" s="1036">
        <v>0</v>
      </c>
      <c r="BB48" s="1036">
        <v>0</v>
      </c>
      <c r="BC48" s="1036">
        <v>0</v>
      </c>
      <c r="BD48" s="1036">
        <v>0</v>
      </c>
      <c r="BE48" s="1036">
        <v>0</v>
      </c>
      <c r="BF48" s="1036">
        <v>0</v>
      </c>
      <c r="BG48" s="1036">
        <v>0</v>
      </c>
      <c r="BH48" s="1036">
        <v>0</v>
      </c>
      <c r="BI48" s="1036">
        <v>0</v>
      </c>
      <c r="BJ48" s="1036">
        <v>0</v>
      </c>
      <c r="BK48" s="1036">
        <v>0</v>
      </c>
      <c r="BL48" s="1036">
        <v>0</v>
      </c>
      <c r="BM48" s="1036">
        <v>0</v>
      </c>
      <c r="BN48" s="1036">
        <v>0</v>
      </c>
      <c r="BO48" s="1036">
        <v>0</v>
      </c>
      <c r="BP48" s="1036">
        <v>0</v>
      </c>
      <c r="BQ48" s="1036">
        <v>0</v>
      </c>
      <c r="BR48" s="1036">
        <v>0</v>
      </c>
      <c r="BS48" s="1036">
        <v>0</v>
      </c>
      <c r="BT48" s="1036">
        <v>0</v>
      </c>
      <c r="BU48" s="1036">
        <v>0</v>
      </c>
      <c r="BV48" s="1036">
        <v>0</v>
      </c>
      <c r="BW48" s="1036">
        <v>0</v>
      </c>
      <c r="BX48" s="1036">
        <v>0</v>
      </c>
      <c r="BY48" s="1036">
        <v>0</v>
      </c>
      <c r="BZ48" s="1036">
        <v>0</v>
      </c>
      <c r="CA48" s="1036">
        <v>0</v>
      </c>
      <c r="CB48" s="1036">
        <v>0</v>
      </c>
      <c r="CC48" s="1036">
        <v>0</v>
      </c>
      <c r="CD48" s="1036">
        <v>0</v>
      </c>
      <c r="CE48" s="1036">
        <v>0</v>
      </c>
      <c r="CF48" s="1036">
        <v>0</v>
      </c>
      <c r="CG48" s="1036">
        <v>0</v>
      </c>
      <c r="CH48" s="1036">
        <v>0</v>
      </c>
      <c r="CI48" s="1036">
        <v>0</v>
      </c>
      <c r="CJ48" s="1036">
        <v>0</v>
      </c>
      <c r="CK48" s="1036">
        <v>0</v>
      </c>
      <c r="CL48" s="1036">
        <v>0</v>
      </c>
      <c r="CM48" s="1036">
        <v>0</v>
      </c>
      <c r="CN48" s="1036">
        <v>0</v>
      </c>
      <c r="CO48" s="1036">
        <v>0</v>
      </c>
      <c r="CP48" s="1036">
        <v>0</v>
      </c>
      <c r="CQ48" s="1036">
        <v>0</v>
      </c>
      <c r="CR48" s="1036">
        <v>0</v>
      </c>
      <c r="CS48" s="1036">
        <v>0</v>
      </c>
      <c r="CT48" s="1036">
        <v>0</v>
      </c>
      <c r="CU48" s="1036">
        <v>0</v>
      </c>
      <c r="CV48" s="1036">
        <v>0</v>
      </c>
      <c r="CW48" s="1036">
        <v>0</v>
      </c>
      <c r="CX48" s="1036">
        <v>0</v>
      </c>
      <c r="CY48" s="1036">
        <v>0</v>
      </c>
      <c r="CZ48" s="1036">
        <v>0</v>
      </c>
      <c r="DA48" s="1036">
        <v>0</v>
      </c>
      <c r="DB48" s="1036">
        <v>0</v>
      </c>
      <c r="DC48" s="1036">
        <v>0</v>
      </c>
      <c r="DD48" s="1036">
        <v>0</v>
      </c>
      <c r="DE48" s="1036">
        <v>0</v>
      </c>
      <c r="DF48" s="1036">
        <v>0</v>
      </c>
      <c r="DG48" s="1036">
        <v>0</v>
      </c>
      <c r="DH48" s="1036">
        <v>0</v>
      </c>
      <c r="DI48" s="1036">
        <v>0</v>
      </c>
      <c r="DJ48" s="1036">
        <v>0</v>
      </c>
      <c r="DK48" s="1036">
        <v>0</v>
      </c>
      <c r="DL48" s="1036">
        <v>0</v>
      </c>
      <c r="DM48" s="1036">
        <v>0</v>
      </c>
      <c r="DN48" s="1036">
        <v>0</v>
      </c>
      <c r="DO48" s="1036">
        <v>0</v>
      </c>
      <c r="DP48" s="1036">
        <v>0</v>
      </c>
      <c r="DQ48" s="1036">
        <v>0</v>
      </c>
      <c r="DR48" s="1036">
        <v>0</v>
      </c>
      <c r="DS48" s="1036">
        <v>0</v>
      </c>
      <c r="DT48" s="1036">
        <v>0</v>
      </c>
      <c r="DU48" s="1036">
        <v>0</v>
      </c>
      <c r="DV48" s="1036">
        <v>0</v>
      </c>
      <c r="DW48" s="1036">
        <v>0</v>
      </c>
      <c r="DX48" s="1036">
        <v>0</v>
      </c>
      <c r="DY48" s="1036">
        <v>0</v>
      </c>
      <c r="DZ48" s="1036">
        <v>0</v>
      </c>
      <c r="EA48" s="1036">
        <v>0</v>
      </c>
      <c r="EB48" s="1036">
        <v>0</v>
      </c>
      <c r="EC48" s="1036">
        <v>0</v>
      </c>
      <c r="ED48" s="1036">
        <v>0</v>
      </c>
      <c r="EE48" s="1036">
        <v>0</v>
      </c>
      <c r="EF48" s="1036">
        <v>0</v>
      </c>
      <c r="EG48" s="1036">
        <v>0</v>
      </c>
      <c r="EH48" s="1036">
        <v>0</v>
      </c>
      <c r="EI48" s="1036">
        <v>0</v>
      </c>
      <c r="EJ48" s="1036">
        <v>0</v>
      </c>
      <c r="EK48" s="1036">
        <v>0</v>
      </c>
      <c r="EL48" s="1036">
        <v>0</v>
      </c>
      <c r="EM48" s="1036">
        <v>0</v>
      </c>
      <c r="EN48" s="1036">
        <v>0</v>
      </c>
      <c r="EO48" s="1036">
        <v>0</v>
      </c>
      <c r="EP48" s="1036">
        <v>0</v>
      </c>
      <c r="EQ48" s="1036">
        <v>0</v>
      </c>
      <c r="ER48" s="1036">
        <v>0</v>
      </c>
      <c r="ES48" s="1036">
        <v>0</v>
      </c>
      <c r="ET48" s="1036">
        <v>0</v>
      </c>
      <c r="EU48" s="1036">
        <v>0</v>
      </c>
      <c r="EV48" s="1036">
        <v>0</v>
      </c>
      <c r="EW48" s="1036">
        <v>0</v>
      </c>
      <c r="EX48" s="1036">
        <v>0</v>
      </c>
      <c r="EY48" s="1036">
        <v>0</v>
      </c>
      <c r="EZ48" s="2248">
        <f>IN_T4!EZ43</f>
        <v>0</v>
      </c>
      <c r="FA48" s="2248">
        <f>IN_T4!FA43</f>
        <v>0</v>
      </c>
      <c r="FB48" s="2248">
        <f>IN_T4!FB43</f>
        <v>0</v>
      </c>
      <c r="FC48" s="2248">
        <f>IN_T4!FC43</f>
        <v>0</v>
      </c>
      <c r="FD48" s="1028">
        <f t="shared" si="0"/>
        <v>0</v>
      </c>
    </row>
    <row r="49" spans="1:160" ht="12.75" customHeight="1" x14ac:dyDescent="0.25">
      <c r="A49" s="1001" t="str">
        <f>'t1'!A49</f>
        <v>Chimici con inc. di struttura semplice (rapp. Non escl.)</v>
      </c>
      <c r="B49" s="1027" t="str">
        <f>'t1'!B49</f>
        <v>SD0N15</v>
      </c>
      <c r="C49" s="1036">
        <v>0</v>
      </c>
      <c r="D49" s="1036">
        <v>0</v>
      </c>
      <c r="E49" s="1036">
        <v>0</v>
      </c>
      <c r="F49" s="1036">
        <v>0</v>
      </c>
      <c r="G49" s="1036">
        <v>0</v>
      </c>
      <c r="H49" s="1036">
        <v>0</v>
      </c>
      <c r="I49" s="1036">
        <v>0</v>
      </c>
      <c r="J49" s="1036">
        <v>0</v>
      </c>
      <c r="K49" s="1036">
        <v>0</v>
      </c>
      <c r="L49" s="1036">
        <v>0</v>
      </c>
      <c r="M49" s="1036">
        <v>0</v>
      </c>
      <c r="N49" s="1036">
        <v>0</v>
      </c>
      <c r="O49" s="1036">
        <v>0</v>
      </c>
      <c r="P49" s="1036">
        <v>0</v>
      </c>
      <c r="Q49" s="1036">
        <v>0</v>
      </c>
      <c r="R49" s="1036">
        <v>0</v>
      </c>
      <c r="S49" s="1036">
        <v>0</v>
      </c>
      <c r="T49" s="1036">
        <v>0</v>
      </c>
      <c r="U49" s="1036">
        <v>0</v>
      </c>
      <c r="V49" s="1036">
        <v>0</v>
      </c>
      <c r="W49" s="1036">
        <v>0</v>
      </c>
      <c r="X49" s="1036">
        <v>0</v>
      </c>
      <c r="Y49" s="1036">
        <v>0</v>
      </c>
      <c r="Z49" s="1036">
        <v>0</v>
      </c>
      <c r="AA49" s="1036">
        <v>0</v>
      </c>
      <c r="AB49" s="1036">
        <v>0</v>
      </c>
      <c r="AC49" s="1036">
        <v>0</v>
      </c>
      <c r="AD49" s="1036">
        <v>0</v>
      </c>
      <c r="AE49" s="1036">
        <v>0</v>
      </c>
      <c r="AF49" s="1036">
        <v>0</v>
      </c>
      <c r="AG49" s="1036">
        <v>0</v>
      </c>
      <c r="AH49" s="1036">
        <v>0</v>
      </c>
      <c r="AI49" s="1036">
        <v>0</v>
      </c>
      <c r="AJ49" s="1036">
        <v>0</v>
      </c>
      <c r="AK49" s="1036">
        <v>0</v>
      </c>
      <c r="AL49" s="1036">
        <v>0</v>
      </c>
      <c r="AM49" s="1036">
        <v>0</v>
      </c>
      <c r="AN49" s="1036">
        <v>0</v>
      </c>
      <c r="AO49" s="1036">
        <v>0</v>
      </c>
      <c r="AP49" s="1036">
        <v>0</v>
      </c>
      <c r="AQ49" s="1036">
        <v>0</v>
      </c>
      <c r="AR49" s="1036">
        <v>0</v>
      </c>
      <c r="AS49" s="1036">
        <v>0</v>
      </c>
      <c r="AT49" s="1036">
        <v>0</v>
      </c>
      <c r="AU49" s="1036">
        <v>0</v>
      </c>
      <c r="AV49" s="1036">
        <v>0</v>
      </c>
      <c r="AW49" s="1036">
        <v>0</v>
      </c>
      <c r="AX49" s="1036">
        <v>0</v>
      </c>
      <c r="AY49" s="1036">
        <v>0</v>
      </c>
      <c r="AZ49" s="1036">
        <v>0</v>
      </c>
      <c r="BA49" s="1036">
        <v>0</v>
      </c>
      <c r="BB49" s="1036">
        <v>0</v>
      </c>
      <c r="BC49" s="1036">
        <v>0</v>
      </c>
      <c r="BD49" s="1036">
        <v>0</v>
      </c>
      <c r="BE49" s="1036">
        <v>0</v>
      </c>
      <c r="BF49" s="1036">
        <v>0</v>
      </c>
      <c r="BG49" s="1036">
        <v>0</v>
      </c>
      <c r="BH49" s="1036">
        <v>0</v>
      </c>
      <c r="BI49" s="1036">
        <v>0</v>
      </c>
      <c r="BJ49" s="1036">
        <v>0</v>
      </c>
      <c r="BK49" s="1036">
        <v>0</v>
      </c>
      <c r="BL49" s="1036">
        <v>0</v>
      </c>
      <c r="BM49" s="1036">
        <v>0</v>
      </c>
      <c r="BN49" s="1036">
        <v>0</v>
      </c>
      <c r="BO49" s="1036">
        <v>0</v>
      </c>
      <c r="BP49" s="1036">
        <v>0</v>
      </c>
      <c r="BQ49" s="1036">
        <v>0</v>
      </c>
      <c r="BR49" s="1036">
        <v>0</v>
      </c>
      <c r="BS49" s="1036">
        <v>0</v>
      </c>
      <c r="BT49" s="1036">
        <v>0</v>
      </c>
      <c r="BU49" s="1036">
        <v>0</v>
      </c>
      <c r="BV49" s="1036">
        <v>0</v>
      </c>
      <c r="BW49" s="1036">
        <v>0</v>
      </c>
      <c r="BX49" s="1036">
        <v>0</v>
      </c>
      <c r="BY49" s="1036">
        <v>0</v>
      </c>
      <c r="BZ49" s="1036">
        <v>0</v>
      </c>
      <c r="CA49" s="1036">
        <v>0</v>
      </c>
      <c r="CB49" s="1036">
        <v>0</v>
      </c>
      <c r="CC49" s="1036">
        <v>0</v>
      </c>
      <c r="CD49" s="1036">
        <v>0</v>
      </c>
      <c r="CE49" s="1036">
        <v>0</v>
      </c>
      <c r="CF49" s="1036">
        <v>0</v>
      </c>
      <c r="CG49" s="1036">
        <v>0</v>
      </c>
      <c r="CH49" s="1036">
        <v>0</v>
      </c>
      <c r="CI49" s="1036">
        <v>0</v>
      </c>
      <c r="CJ49" s="1036">
        <v>0</v>
      </c>
      <c r="CK49" s="1036">
        <v>0</v>
      </c>
      <c r="CL49" s="1036">
        <v>0</v>
      </c>
      <c r="CM49" s="1036">
        <v>0</v>
      </c>
      <c r="CN49" s="1036">
        <v>0</v>
      </c>
      <c r="CO49" s="1036">
        <v>0</v>
      </c>
      <c r="CP49" s="1036">
        <v>0</v>
      </c>
      <c r="CQ49" s="1036">
        <v>0</v>
      </c>
      <c r="CR49" s="1036">
        <v>0</v>
      </c>
      <c r="CS49" s="1036">
        <v>0</v>
      </c>
      <c r="CT49" s="1036">
        <v>0</v>
      </c>
      <c r="CU49" s="1036">
        <v>0</v>
      </c>
      <c r="CV49" s="1036">
        <v>0</v>
      </c>
      <c r="CW49" s="1036">
        <v>0</v>
      </c>
      <c r="CX49" s="1036">
        <v>0</v>
      </c>
      <c r="CY49" s="1036">
        <v>0</v>
      </c>
      <c r="CZ49" s="1036">
        <v>0</v>
      </c>
      <c r="DA49" s="1036">
        <v>0</v>
      </c>
      <c r="DB49" s="1036">
        <v>0</v>
      </c>
      <c r="DC49" s="1036">
        <v>0</v>
      </c>
      <c r="DD49" s="1036">
        <v>0</v>
      </c>
      <c r="DE49" s="1036">
        <v>0</v>
      </c>
      <c r="DF49" s="1036">
        <v>0</v>
      </c>
      <c r="DG49" s="1036">
        <v>0</v>
      </c>
      <c r="DH49" s="1036">
        <v>0</v>
      </c>
      <c r="DI49" s="1036">
        <v>0</v>
      </c>
      <c r="DJ49" s="1036">
        <v>0</v>
      </c>
      <c r="DK49" s="1036">
        <v>0</v>
      </c>
      <c r="DL49" s="1036">
        <v>0</v>
      </c>
      <c r="DM49" s="1036">
        <v>0</v>
      </c>
      <c r="DN49" s="1036">
        <v>0</v>
      </c>
      <c r="DO49" s="1036">
        <v>0</v>
      </c>
      <c r="DP49" s="1036">
        <v>0</v>
      </c>
      <c r="DQ49" s="1036">
        <v>0</v>
      </c>
      <c r="DR49" s="1036">
        <v>0</v>
      </c>
      <c r="DS49" s="1036">
        <v>0</v>
      </c>
      <c r="DT49" s="1036">
        <v>0</v>
      </c>
      <c r="DU49" s="1036">
        <v>0</v>
      </c>
      <c r="DV49" s="1036">
        <v>0</v>
      </c>
      <c r="DW49" s="1036">
        <v>0</v>
      </c>
      <c r="DX49" s="1036">
        <v>0</v>
      </c>
      <c r="DY49" s="1036">
        <v>0</v>
      </c>
      <c r="DZ49" s="1036">
        <v>0</v>
      </c>
      <c r="EA49" s="1036">
        <v>0</v>
      </c>
      <c r="EB49" s="1036">
        <v>0</v>
      </c>
      <c r="EC49" s="1036">
        <v>0</v>
      </c>
      <c r="ED49" s="1036">
        <v>0</v>
      </c>
      <c r="EE49" s="1036">
        <v>0</v>
      </c>
      <c r="EF49" s="1036">
        <v>0</v>
      </c>
      <c r="EG49" s="1036">
        <v>0</v>
      </c>
      <c r="EH49" s="1036">
        <v>0</v>
      </c>
      <c r="EI49" s="1036">
        <v>0</v>
      </c>
      <c r="EJ49" s="1036">
        <v>0</v>
      </c>
      <c r="EK49" s="1036">
        <v>0</v>
      </c>
      <c r="EL49" s="1036">
        <v>0</v>
      </c>
      <c r="EM49" s="1036">
        <v>0</v>
      </c>
      <c r="EN49" s="1036">
        <v>0</v>
      </c>
      <c r="EO49" s="1036">
        <v>0</v>
      </c>
      <c r="EP49" s="1036">
        <v>0</v>
      </c>
      <c r="EQ49" s="1036">
        <v>0</v>
      </c>
      <c r="ER49" s="1036">
        <v>0</v>
      </c>
      <c r="ES49" s="1036">
        <v>0</v>
      </c>
      <c r="ET49" s="1036">
        <v>0</v>
      </c>
      <c r="EU49" s="1036">
        <v>0</v>
      </c>
      <c r="EV49" s="1036">
        <v>0</v>
      </c>
      <c r="EW49" s="1036">
        <v>0</v>
      </c>
      <c r="EX49" s="1036">
        <v>0</v>
      </c>
      <c r="EY49" s="1036">
        <v>0</v>
      </c>
      <c r="EZ49" s="2248">
        <f>IN_T4!EZ44</f>
        <v>0</v>
      </c>
      <c r="FA49" s="2248">
        <f>IN_T4!FA44</f>
        <v>0</v>
      </c>
      <c r="FB49" s="2248">
        <f>IN_T4!FB44</f>
        <v>0</v>
      </c>
      <c r="FC49" s="2248">
        <f>IN_T4!FC44</f>
        <v>0</v>
      </c>
      <c r="FD49" s="1028">
        <f t="shared" si="0"/>
        <v>0</v>
      </c>
    </row>
    <row r="50" spans="1:160" ht="12.75" customHeight="1" x14ac:dyDescent="0.25">
      <c r="A50" s="1001" t="str">
        <f>'t1'!A50</f>
        <v>Chimici con altri incar. Prof.li (rapp. Esclusivo)</v>
      </c>
      <c r="B50" s="1027" t="str">
        <f>'t1'!B50</f>
        <v>SD0A15</v>
      </c>
      <c r="C50" s="1036">
        <v>0</v>
      </c>
      <c r="D50" s="1036">
        <v>0</v>
      </c>
      <c r="E50" s="1036">
        <v>0</v>
      </c>
      <c r="F50" s="1036">
        <v>0</v>
      </c>
      <c r="G50" s="1036">
        <v>0</v>
      </c>
      <c r="H50" s="1036">
        <v>0</v>
      </c>
      <c r="I50" s="1036">
        <v>0</v>
      </c>
      <c r="J50" s="1036">
        <v>0</v>
      </c>
      <c r="K50" s="1036">
        <v>0</v>
      </c>
      <c r="L50" s="1036">
        <v>0</v>
      </c>
      <c r="M50" s="1036">
        <v>0</v>
      </c>
      <c r="N50" s="1036">
        <v>0</v>
      </c>
      <c r="O50" s="1036">
        <v>0</v>
      </c>
      <c r="P50" s="1036">
        <v>0</v>
      </c>
      <c r="Q50" s="1036">
        <v>0</v>
      </c>
      <c r="R50" s="1036">
        <v>0</v>
      </c>
      <c r="S50" s="1036">
        <v>0</v>
      </c>
      <c r="T50" s="1036">
        <v>0</v>
      </c>
      <c r="U50" s="1036">
        <v>0</v>
      </c>
      <c r="V50" s="1036">
        <v>0</v>
      </c>
      <c r="W50" s="1036">
        <v>0</v>
      </c>
      <c r="X50" s="1036">
        <v>0</v>
      </c>
      <c r="Y50" s="1036">
        <v>0</v>
      </c>
      <c r="Z50" s="1036">
        <v>0</v>
      </c>
      <c r="AA50" s="1036">
        <v>0</v>
      </c>
      <c r="AB50" s="1036">
        <v>0</v>
      </c>
      <c r="AC50" s="1036">
        <v>0</v>
      </c>
      <c r="AD50" s="1036">
        <v>0</v>
      </c>
      <c r="AE50" s="1036">
        <v>0</v>
      </c>
      <c r="AF50" s="1036">
        <v>0</v>
      </c>
      <c r="AG50" s="1036">
        <v>0</v>
      </c>
      <c r="AH50" s="1036">
        <v>0</v>
      </c>
      <c r="AI50" s="1036">
        <v>0</v>
      </c>
      <c r="AJ50" s="1036">
        <v>0</v>
      </c>
      <c r="AK50" s="1036">
        <v>0</v>
      </c>
      <c r="AL50" s="1036">
        <v>0</v>
      </c>
      <c r="AM50" s="1036">
        <v>0</v>
      </c>
      <c r="AN50" s="1036">
        <v>0</v>
      </c>
      <c r="AO50" s="1036">
        <v>0</v>
      </c>
      <c r="AP50" s="1036">
        <v>0</v>
      </c>
      <c r="AQ50" s="1036">
        <v>0</v>
      </c>
      <c r="AR50" s="1036">
        <v>0</v>
      </c>
      <c r="AS50" s="1036">
        <v>0</v>
      </c>
      <c r="AT50" s="1036">
        <v>0</v>
      </c>
      <c r="AU50" s="1036">
        <v>0</v>
      </c>
      <c r="AV50" s="1036">
        <v>0</v>
      </c>
      <c r="AW50" s="1036">
        <v>0</v>
      </c>
      <c r="AX50" s="1036">
        <v>0</v>
      </c>
      <c r="AY50" s="1036">
        <v>0</v>
      </c>
      <c r="AZ50" s="1036">
        <v>0</v>
      </c>
      <c r="BA50" s="1036">
        <v>0</v>
      </c>
      <c r="BB50" s="1036">
        <v>0</v>
      </c>
      <c r="BC50" s="1036">
        <v>0</v>
      </c>
      <c r="BD50" s="1036">
        <v>0</v>
      </c>
      <c r="BE50" s="1036">
        <v>0</v>
      </c>
      <c r="BF50" s="1036">
        <v>0</v>
      </c>
      <c r="BG50" s="1036">
        <v>0</v>
      </c>
      <c r="BH50" s="1036">
        <v>0</v>
      </c>
      <c r="BI50" s="1036">
        <v>0</v>
      </c>
      <c r="BJ50" s="1036">
        <v>0</v>
      </c>
      <c r="BK50" s="1036">
        <v>0</v>
      </c>
      <c r="BL50" s="1036">
        <v>0</v>
      </c>
      <c r="BM50" s="1036">
        <v>0</v>
      </c>
      <c r="BN50" s="1036">
        <v>0</v>
      </c>
      <c r="BO50" s="1036">
        <v>0</v>
      </c>
      <c r="BP50" s="1036">
        <v>0</v>
      </c>
      <c r="BQ50" s="1036">
        <v>0</v>
      </c>
      <c r="BR50" s="1036">
        <v>0</v>
      </c>
      <c r="BS50" s="1036">
        <v>0</v>
      </c>
      <c r="BT50" s="1036">
        <v>0</v>
      </c>
      <c r="BU50" s="1036">
        <v>0</v>
      </c>
      <c r="BV50" s="1036">
        <v>0</v>
      </c>
      <c r="BW50" s="1036">
        <v>0</v>
      </c>
      <c r="BX50" s="1036">
        <v>0</v>
      </c>
      <c r="BY50" s="1036">
        <v>0</v>
      </c>
      <c r="BZ50" s="1036">
        <v>0</v>
      </c>
      <c r="CA50" s="1036">
        <v>0</v>
      </c>
      <c r="CB50" s="1036">
        <v>0</v>
      </c>
      <c r="CC50" s="1036">
        <v>0</v>
      </c>
      <c r="CD50" s="1036">
        <v>0</v>
      </c>
      <c r="CE50" s="1036">
        <v>0</v>
      </c>
      <c r="CF50" s="1036">
        <v>0</v>
      </c>
      <c r="CG50" s="1036">
        <v>0</v>
      </c>
      <c r="CH50" s="1036">
        <v>0</v>
      </c>
      <c r="CI50" s="1036">
        <v>0</v>
      </c>
      <c r="CJ50" s="1036">
        <v>0</v>
      </c>
      <c r="CK50" s="1036">
        <v>0</v>
      </c>
      <c r="CL50" s="1036">
        <v>0</v>
      </c>
      <c r="CM50" s="1036">
        <v>0</v>
      </c>
      <c r="CN50" s="1036">
        <v>0</v>
      </c>
      <c r="CO50" s="1036">
        <v>0</v>
      </c>
      <c r="CP50" s="1036">
        <v>0</v>
      </c>
      <c r="CQ50" s="1036">
        <v>0</v>
      </c>
      <c r="CR50" s="1036">
        <v>0</v>
      </c>
      <c r="CS50" s="1036">
        <v>0</v>
      </c>
      <c r="CT50" s="1036">
        <v>0</v>
      </c>
      <c r="CU50" s="1036">
        <v>0</v>
      </c>
      <c r="CV50" s="1036">
        <v>0</v>
      </c>
      <c r="CW50" s="1036">
        <v>0</v>
      </c>
      <c r="CX50" s="1036">
        <v>0</v>
      </c>
      <c r="CY50" s="1036">
        <v>0</v>
      </c>
      <c r="CZ50" s="1036">
        <v>0</v>
      </c>
      <c r="DA50" s="1036">
        <v>0</v>
      </c>
      <c r="DB50" s="1036">
        <v>0</v>
      </c>
      <c r="DC50" s="1036">
        <v>0</v>
      </c>
      <c r="DD50" s="1036">
        <v>0</v>
      </c>
      <c r="DE50" s="1036">
        <v>0</v>
      </c>
      <c r="DF50" s="1036">
        <v>0</v>
      </c>
      <c r="DG50" s="1036">
        <v>0</v>
      </c>
      <c r="DH50" s="1036">
        <v>0</v>
      </c>
      <c r="DI50" s="1036">
        <v>0</v>
      </c>
      <c r="DJ50" s="1036">
        <v>0</v>
      </c>
      <c r="DK50" s="1036">
        <v>0</v>
      </c>
      <c r="DL50" s="1036">
        <v>0</v>
      </c>
      <c r="DM50" s="1036">
        <v>0</v>
      </c>
      <c r="DN50" s="1036">
        <v>0</v>
      </c>
      <c r="DO50" s="1036">
        <v>0</v>
      </c>
      <c r="DP50" s="1036">
        <v>0</v>
      </c>
      <c r="DQ50" s="1036">
        <v>0</v>
      </c>
      <c r="DR50" s="1036">
        <v>0</v>
      </c>
      <c r="DS50" s="1036">
        <v>0</v>
      </c>
      <c r="DT50" s="1036">
        <v>0</v>
      </c>
      <c r="DU50" s="1036">
        <v>0</v>
      </c>
      <c r="DV50" s="1036">
        <v>0</v>
      </c>
      <c r="DW50" s="1036">
        <v>0</v>
      </c>
      <c r="DX50" s="1036">
        <v>0</v>
      </c>
      <c r="DY50" s="1036">
        <v>0</v>
      </c>
      <c r="DZ50" s="1036">
        <v>0</v>
      </c>
      <c r="EA50" s="1036">
        <v>0</v>
      </c>
      <c r="EB50" s="1036">
        <v>0</v>
      </c>
      <c r="EC50" s="1036">
        <v>0</v>
      </c>
      <c r="ED50" s="1036">
        <v>0</v>
      </c>
      <c r="EE50" s="1036">
        <v>0</v>
      </c>
      <c r="EF50" s="1036">
        <v>0</v>
      </c>
      <c r="EG50" s="1036">
        <v>0</v>
      </c>
      <c r="EH50" s="1036">
        <v>0</v>
      </c>
      <c r="EI50" s="1036">
        <v>0</v>
      </c>
      <c r="EJ50" s="1036">
        <v>0</v>
      </c>
      <c r="EK50" s="1036">
        <v>0</v>
      </c>
      <c r="EL50" s="1036">
        <v>0</v>
      </c>
      <c r="EM50" s="1036">
        <v>0</v>
      </c>
      <c r="EN50" s="1036">
        <v>0</v>
      </c>
      <c r="EO50" s="1036">
        <v>0</v>
      </c>
      <c r="EP50" s="1036">
        <v>0</v>
      </c>
      <c r="EQ50" s="1036">
        <v>0</v>
      </c>
      <c r="ER50" s="1036">
        <v>0</v>
      </c>
      <c r="ES50" s="1036">
        <v>0</v>
      </c>
      <c r="ET50" s="1036">
        <v>0</v>
      </c>
      <c r="EU50" s="1036">
        <v>0</v>
      </c>
      <c r="EV50" s="1036">
        <v>0</v>
      </c>
      <c r="EW50" s="1036">
        <v>0</v>
      </c>
      <c r="EX50" s="1036">
        <v>0</v>
      </c>
      <c r="EY50" s="1036">
        <v>0</v>
      </c>
      <c r="EZ50" s="2248">
        <f>IN_T4!EZ45</f>
        <v>0</v>
      </c>
      <c r="FA50" s="2248">
        <f>IN_T4!FA45</f>
        <v>0</v>
      </c>
      <c r="FB50" s="2248">
        <f>IN_T4!FB45</f>
        <v>0</v>
      </c>
      <c r="FC50" s="2248">
        <f>IN_T4!FC45</f>
        <v>0</v>
      </c>
      <c r="FD50" s="1028">
        <f t="shared" si="0"/>
        <v>0</v>
      </c>
    </row>
    <row r="51" spans="1:160" ht="12.75" customHeight="1" x14ac:dyDescent="0.25">
      <c r="A51" s="1001" t="str">
        <f>'t1'!A51</f>
        <v>Chimici con altri incar. Prof.li (rapp. Non escl.)</v>
      </c>
      <c r="B51" s="1027" t="str">
        <f>'t1'!B51</f>
        <v>SD0014</v>
      </c>
      <c r="C51" s="1036">
        <v>0</v>
      </c>
      <c r="D51" s="1036">
        <v>0</v>
      </c>
      <c r="E51" s="1036">
        <v>0</v>
      </c>
      <c r="F51" s="1036">
        <v>0</v>
      </c>
      <c r="G51" s="1036">
        <v>0</v>
      </c>
      <c r="H51" s="1036">
        <v>0</v>
      </c>
      <c r="I51" s="1036">
        <v>0</v>
      </c>
      <c r="J51" s="1036">
        <v>0</v>
      </c>
      <c r="K51" s="1036">
        <v>0</v>
      </c>
      <c r="L51" s="1036">
        <v>0</v>
      </c>
      <c r="M51" s="1036">
        <v>0</v>
      </c>
      <c r="N51" s="1036">
        <v>0</v>
      </c>
      <c r="O51" s="1036">
        <v>0</v>
      </c>
      <c r="P51" s="1036">
        <v>0</v>
      </c>
      <c r="Q51" s="1036">
        <v>0</v>
      </c>
      <c r="R51" s="1036">
        <v>0</v>
      </c>
      <c r="S51" s="1036">
        <v>0</v>
      </c>
      <c r="T51" s="1036">
        <v>0</v>
      </c>
      <c r="U51" s="1036">
        <v>0</v>
      </c>
      <c r="V51" s="1036">
        <v>0</v>
      </c>
      <c r="W51" s="1036">
        <v>0</v>
      </c>
      <c r="X51" s="1036">
        <v>0</v>
      </c>
      <c r="Y51" s="1036">
        <v>0</v>
      </c>
      <c r="Z51" s="1036">
        <v>0</v>
      </c>
      <c r="AA51" s="1036">
        <v>0</v>
      </c>
      <c r="AB51" s="1036">
        <v>0</v>
      </c>
      <c r="AC51" s="1036">
        <v>0</v>
      </c>
      <c r="AD51" s="1036">
        <v>0</v>
      </c>
      <c r="AE51" s="1036">
        <v>0</v>
      </c>
      <c r="AF51" s="1036">
        <v>0</v>
      </c>
      <c r="AG51" s="1036">
        <v>0</v>
      </c>
      <c r="AH51" s="1036">
        <v>0</v>
      </c>
      <c r="AI51" s="1036">
        <v>0</v>
      </c>
      <c r="AJ51" s="1036">
        <v>0</v>
      </c>
      <c r="AK51" s="1036">
        <v>0</v>
      </c>
      <c r="AL51" s="1036">
        <v>0</v>
      </c>
      <c r="AM51" s="1036">
        <v>0</v>
      </c>
      <c r="AN51" s="1036">
        <v>0</v>
      </c>
      <c r="AO51" s="1036">
        <v>0</v>
      </c>
      <c r="AP51" s="1036">
        <v>0</v>
      </c>
      <c r="AQ51" s="1036">
        <v>0</v>
      </c>
      <c r="AR51" s="1036">
        <v>0</v>
      </c>
      <c r="AS51" s="1036">
        <v>0</v>
      </c>
      <c r="AT51" s="1036">
        <v>0</v>
      </c>
      <c r="AU51" s="1036">
        <v>0</v>
      </c>
      <c r="AV51" s="1036">
        <v>0</v>
      </c>
      <c r="AW51" s="1036">
        <v>0</v>
      </c>
      <c r="AX51" s="1036">
        <v>0</v>
      </c>
      <c r="AY51" s="1036">
        <v>0</v>
      </c>
      <c r="AZ51" s="1036">
        <v>0</v>
      </c>
      <c r="BA51" s="1036">
        <v>0</v>
      </c>
      <c r="BB51" s="1036">
        <v>0</v>
      </c>
      <c r="BC51" s="1036">
        <v>0</v>
      </c>
      <c r="BD51" s="1036">
        <v>0</v>
      </c>
      <c r="BE51" s="1036">
        <v>0</v>
      </c>
      <c r="BF51" s="1036">
        <v>0</v>
      </c>
      <c r="BG51" s="1036">
        <v>0</v>
      </c>
      <c r="BH51" s="1036">
        <v>0</v>
      </c>
      <c r="BI51" s="1036">
        <v>0</v>
      </c>
      <c r="BJ51" s="1036">
        <v>0</v>
      </c>
      <c r="BK51" s="1036">
        <v>0</v>
      </c>
      <c r="BL51" s="1036">
        <v>0</v>
      </c>
      <c r="BM51" s="1036">
        <v>0</v>
      </c>
      <c r="BN51" s="1036">
        <v>0</v>
      </c>
      <c r="BO51" s="1036">
        <v>0</v>
      </c>
      <c r="BP51" s="1036">
        <v>0</v>
      </c>
      <c r="BQ51" s="1036">
        <v>0</v>
      </c>
      <c r="BR51" s="1036">
        <v>0</v>
      </c>
      <c r="BS51" s="1036">
        <v>0</v>
      </c>
      <c r="BT51" s="1036">
        <v>0</v>
      </c>
      <c r="BU51" s="1036">
        <v>0</v>
      </c>
      <c r="BV51" s="1036">
        <v>0</v>
      </c>
      <c r="BW51" s="1036">
        <v>0</v>
      </c>
      <c r="BX51" s="1036">
        <v>0</v>
      </c>
      <c r="BY51" s="1036">
        <v>0</v>
      </c>
      <c r="BZ51" s="1036">
        <v>0</v>
      </c>
      <c r="CA51" s="1036">
        <v>0</v>
      </c>
      <c r="CB51" s="1036">
        <v>0</v>
      </c>
      <c r="CC51" s="1036">
        <v>0</v>
      </c>
      <c r="CD51" s="1036">
        <v>0</v>
      </c>
      <c r="CE51" s="1036">
        <v>0</v>
      </c>
      <c r="CF51" s="1036">
        <v>0</v>
      </c>
      <c r="CG51" s="1036">
        <v>0</v>
      </c>
      <c r="CH51" s="1036">
        <v>0</v>
      </c>
      <c r="CI51" s="1036">
        <v>0</v>
      </c>
      <c r="CJ51" s="1036">
        <v>0</v>
      </c>
      <c r="CK51" s="1036">
        <v>0</v>
      </c>
      <c r="CL51" s="1036">
        <v>0</v>
      </c>
      <c r="CM51" s="1036">
        <v>0</v>
      </c>
      <c r="CN51" s="1036">
        <v>0</v>
      </c>
      <c r="CO51" s="1036">
        <v>0</v>
      </c>
      <c r="CP51" s="1036">
        <v>0</v>
      </c>
      <c r="CQ51" s="1036">
        <v>0</v>
      </c>
      <c r="CR51" s="1036">
        <v>0</v>
      </c>
      <c r="CS51" s="1036">
        <v>0</v>
      </c>
      <c r="CT51" s="1036">
        <v>0</v>
      </c>
      <c r="CU51" s="1036">
        <v>0</v>
      </c>
      <c r="CV51" s="1036">
        <v>0</v>
      </c>
      <c r="CW51" s="1036">
        <v>0</v>
      </c>
      <c r="CX51" s="1036">
        <v>0</v>
      </c>
      <c r="CY51" s="1036">
        <v>0</v>
      </c>
      <c r="CZ51" s="1036">
        <v>0</v>
      </c>
      <c r="DA51" s="1036">
        <v>0</v>
      </c>
      <c r="DB51" s="1036">
        <v>0</v>
      </c>
      <c r="DC51" s="1036">
        <v>0</v>
      </c>
      <c r="DD51" s="1036">
        <v>0</v>
      </c>
      <c r="DE51" s="1036">
        <v>0</v>
      </c>
      <c r="DF51" s="1036">
        <v>0</v>
      </c>
      <c r="DG51" s="1036">
        <v>0</v>
      </c>
      <c r="DH51" s="1036">
        <v>0</v>
      </c>
      <c r="DI51" s="1036">
        <v>0</v>
      </c>
      <c r="DJ51" s="1036">
        <v>0</v>
      </c>
      <c r="DK51" s="1036">
        <v>0</v>
      </c>
      <c r="DL51" s="1036">
        <v>0</v>
      </c>
      <c r="DM51" s="1036">
        <v>0</v>
      </c>
      <c r="DN51" s="1036">
        <v>0</v>
      </c>
      <c r="DO51" s="1036">
        <v>0</v>
      </c>
      <c r="DP51" s="1036">
        <v>0</v>
      </c>
      <c r="DQ51" s="1036">
        <v>0</v>
      </c>
      <c r="DR51" s="1036">
        <v>0</v>
      </c>
      <c r="DS51" s="1036">
        <v>0</v>
      </c>
      <c r="DT51" s="1036">
        <v>0</v>
      </c>
      <c r="DU51" s="1036">
        <v>0</v>
      </c>
      <c r="DV51" s="1036">
        <v>0</v>
      </c>
      <c r="DW51" s="1036">
        <v>0</v>
      </c>
      <c r="DX51" s="1036">
        <v>0</v>
      </c>
      <c r="DY51" s="1036">
        <v>0</v>
      </c>
      <c r="DZ51" s="1036">
        <v>0</v>
      </c>
      <c r="EA51" s="1036">
        <v>0</v>
      </c>
      <c r="EB51" s="1036">
        <v>0</v>
      </c>
      <c r="EC51" s="1036">
        <v>0</v>
      </c>
      <c r="ED51" s="1036">
        <v>0</v>
      </c>
      <c r="EE51" s="1036">
        <v>0</v>
      </c>
      <c r="EF51" s="1036">
        <v>0</v>
      </c>
      <c r="EG51" s="1036">
        <v>0</v>
      </c>
      <c r="EH51" s="1036">
        <v>0</v>
      </c>
      <c r="EI51" s="1036">
        <v>0</v>
      </c>
      <c r="EJ51" s="1036">
        <v>0</v>
      </c>
      <c r="EK51" s="1036">
        <v>0</v>
      </c>
      <c r="EL51" s="1036">
        <v>0</v>
      </c>
      <c r="EM51" s="1036">
        <v>0</v>
      </c>
      <c r="EN51" s="1036">
        <v>0</v>
      </c>
      <c r="EO51" s="1036">
        <v>0</v>
      </c>
      <c r="EP51" s="1036">
        <v>0</v>
      </c>
      <c r="EQ51" s="1036">
        <v>0</v>
      </c>
      <c r="ER51" s="1036">
        <v>0</v>
      </c>
      <c r="ES51" s="1036">
        <v>0</v>
      </c>
      <c r="ET51" s="1036">
        <v>0</v>
      </c>
      <c r="EU51" s="1036">
        <v>0</v>
      </c>
      <c r="EV51" s="1036">
        <v>0</v>
      </c>
      <c r="EW51" s="1036">
        <v>0</v>
      </c>
      <c r="EX51" s="1036">
        <v>0</v>
      </c>
      <c r="EY51" s="1036">
        <v>0</v>
      </c>
      <c r="EZ51" s="2248">
        <f>IN_T4!EZ46</f>
        <v>0</v>
      </c>
      <c r="FA51" s="2248">
        <f>IN_T4!FA46</f>
        <v>0</v>
      </c>
      <c r="FB51" s="2248">
        <f>IN_T4!FB46</f>
        <v>0</v>
      </c>
      <c r="FC51" s="2248">
        <f>IN_T4!FC46</f>
        <v>0</v>
      </c>
      <c r="FD51" s="1028">
        <f t="shared" si="0"/>
        <v>0</v>
      </c>
    </row>
    <row r="52" spans="1:160" ht="12.75" customHeight="1" x14ac:dyDescent="0.25">
      <c r="A52" s="1001" t="str">
        <f>'t1'!A52</f>
        <v>Chimici a t. determinato (art. 15-septies d.lgs. 502/92)</v>
      </c>
      <c r="B52" s="1027" t="str">
        <f>'t1'!B52</f>
        <v>SD0602</v>
      </c>
      <c r="C52" s="1036">
        <v>0</v>
      </c>
      <c r="D52" s="1036">
        <v>0</v>
      </c>
      <c r="E52" s="1036">
        <v>0</v>
      </c>
      <c r="F52" s="1036">
        <v>0</v>
      </c>
      <c r="G52" s="1036">
        <v>0</v>
      </c>
      <c r="H52" s="1036">
        <v>0</v>
      </c>
      <c r="I52" s="1036">
        <v>0</v>
      </c>
      <c r="J52" s="1036">
        <v>0</v>
      </c>
      <c r="K52" s="1036">
        <v>0</v>
      </c>
      <c r="L52" s="1036">
        <v>0</v>
      </c>
      <c r="M52" s="1036">
        <v>0</v>
      </c>
      <c r="N52" s="1036">
        <v>0</v>
      </c>
      <c r="O52" s="1036">
        <v>0</v>
      </c>
      <c r="P52" s="1036">
        <v>0</v>
      </c>
      <c r="Q52" s="1036">
        <v>0</v>
      </c>
      <c r="R52" s="1036">
        <v>0</v>
      </c>
      <c r="S52" s="1036">
        <v>0</v>
      </c>
      <c r="T52" s="1036">
        <v>0</v>
      </c>
      <c r="U52" s="1036">
        <v>0</v>
      </c>
      <c r="V52" s="1036">
        <v>0</v>
      </c>
      <c r="W52" s="1036">
        <v>0</v>
      </c>
      <c r="X52" s="1036">
        <v>0</v>
      </c>
      <c r="Y52" s="1036">
        <v>0</v>
      </c>
      <c r="Z52" s="1036">
        <v>0</v>
      </c>
      <c r="AA52" s="1036">
        <v>0</v>
      </c>
      <c r="AB52" s="1036">
        <v>0</v>
      </c>
      <c r="AC52" s="1036">
        <v>0</v>
      </c>
      <c r="AD52" s="1036">
        <v>0</v>
      </c>
      <c r="AE52" s="1036">
        <v>0</v>
      </c>
      <c r="AF52" s="1036">
        <v>0</v>
      </c>
      <c r="AG52" s="1036">
        <v>0</v>
      </c>
      <c r="AH52" s="1036">
        <v>0</v>
      </c>
      <c r="AI52" s="1036">
        <v>0</v>
      </c>
      <c r="AJ52" s="1036">
        <v>0</v>
      </c>
      <c r="AK52" s="1036">
        <v>0</v>
      </c>
      <c r="AL52" s="1036">
        <v>0</v>
      </c>
      <c r="AM52" s="1036">
        <v>0</v>
      </c>
      <c r="AN52" s="1036">
        <v>0</v>
      </c>
      <c r="AO52" s="1036">
        <v>0</v>
      </c>
      <c r="AP52" s="1036">
        <v>0</v>
      </c>
      <c r="AQ52" s="1036">
        <v>0</v>
      </c>
      <c r="AR52" s="1036">
        <v>0</v>
      </c>
      <c r="AS52" s="1036">
        <v>0</v>
      </c>
      <c r="AT52" s="1036">
        <v>0</v>
      </c>
      <c r="AU52" s="1036">
        <v>0</v>
      </c>
      <c r="AV52" s="1036">
        <v>0</v>
      </c>
      <c r="AW52" s="1036">
        <v>0</v>
      </c>
      <c r="AX52" s="1036">
        <v>0</v>
      </c>
      <c r="AY52" s="1036">
        <v>0</v>
      </c>
      <c r="AZ52" s="1036">
        <v>0</v>
      </c>
      <c r="BA52" s="1036">
        <v>0</v>
      </c>
      <c r="BB52" s="1036">
        <v>0</v>
      </c>
      <c r="BC52" s="1036">
        <v>0</v>
      </c>
      <c r="BD52" s="1036">
        <v>0</v>
      </c>
      <c r="BE52" s="1036">
        <v>0</v>
      </c>
      <c r="BF52" s="1036">
        <v>0</v>
      </c>
      <c r="BG52" s="1036">
        <v>0</v>
      </c>
      <c r="BH52" s="1036">
        <v>0</v>
      </c>
      <c r="BI52" s="1036">
        <v>0</v>
      </c>
      <c r="BJ52" s="1036">
        <v>0</v>
      </c>
      <c r="BK52" s="1036">
        <v>0</v>
      </c>
      <c r="BL52" s="1036">
        <v>0</v>
      </c>
      <c r="BM52" s="1036">
        <v>0</v>
      </c>
      <c r="BN52" s="1036">
        <v>0</v>
      </c>
      <c r="BO52" s="1036">
        <v>0</v>
      </c>
      <c r="BP52" s="1036">
        <v>0</v>
      </c>
      <c r="BQ52" s="1036">
        <v>0</v>
      </c>
      <c r="BR52" s="1036">
        <v>0</v>
      </c>
      <c r="BS52" s="1036">
        <v>0</v>
      </c>
      <c r="BT52" s="1036">
        <v>0</v>
      </c>
      <c r="BU52" s="1036">
        <v>0</v>
      </c>
      <c r="BV52" s="1036">
        <v>0</v>
      </c>
      <c r="BW52" s="1036">
        <v>0</v>
      </c>
      <c r="BX52" s="1036">
        <v>0</v>
      </c>
      <c r="BY52" s="1036">
        <v>0</v>
      </c>
      <c r="BZ52" s="1036">
        <v>0</v>
      </c>
      <c r="CA52" s="1036">
        <v>0</v>
      </c>
      <c r="CB52" s="1036">
        <v>0</v>
      </c>
      <c r="CC52" s="1036">
        <v>0</v>
      </c>
      <c r="CD52" s="1036">
        <v>0</v>
      </c>
      <c r="CE52" s="1036">
        <v>0</v>
      </c>
      <c r="CF52" s="1036">
        <v>0</v>
      </c>
      <c r="CG52" s="1036">
        <v>0</v>
      </c>
      <c r="CH52" s="1036">
        <v>0</v>
      </c>
      <c r="CI52" s="1036">
        <v>0</v>
      </c>
      <c r="CJ52" s="1036">
        <v>0</v>
      </c>
      <c r="CK52" s="1036">
        <v>0</v>
      </c>
      <c r="CL52" s="1036">
        <v>0</v>
      </c>
      <c r="CM52" s="1036">
        <v>0</v>
      </c>
      <c r="CN52" s="1036">
        <v>0</v>
      </c>
      <c r="CO52" s="1036">
        <v>0</v>
      </c>
      <c r="CP52" s="1036">
        <v>0</v>
      </c>
      <c r="CQ52" s="1036">
        <v>0</v>
      </c>
      <c r="CR52" s="1036">
        <v>0</v>
      </c>
      <c r="CS52" s="1036">
        <v>0</v>
      </c>
      <c r="CT52" s="1036">
        <v>0</v>
      </c>
      <c r="CU52" s="1036">
        <v>0</v>
      </c>
      <c r="CV52" s="1036">
        <v>0</v>
      </c>
      <c r="CW52" s="1036">
        <v>0</v>
      </c>
      <c r="CX52" s="1036">
        <v>0</v>
      </c>
      <c r="CY52" s="1036">
        <v>0</v>
      </c>
      <c r="CZ52" s="1036">
        <v>0</v>
      </c>
      <c r="DA52" s="1036">
        <v>0</v>
      </c>
      <c r="DB52" s="1036">
        <v>0</v>
      </c>
      <c r="DC52" s="1036">
        <v>0</v>
      </c>
      <c r="DD52" s="1036">
        <v>0</v>
      </c>
      <c r="DE52" s="1036">
        <v>0</v>
      </c>
      <c r="DF52" s="1036">
        <v>0</v>
      </c>
      <c r="DG52" s="1036">
        <v>0</v>
      </c>
      <c r="DH52" s="1036">
        <v>0</v>
      </c>
      <c r="DI52" s="1036">
        <v>0</v>
      </c>
      <c r="DJ52" s="1036">
        <v>0</v>
      </c>
      <c r="DK52" s="1036">
        <v>0</v>
      </c>
      <c r="DL52" s="1036">
        <v>0</v>
      </c>
      <c r="DM52" s="1036">
        <v>0</v>
      </c>
      <c r="DN52" s="1036">
        <v>0</v>
      </c>
      <c r="DO52" s="1036">
        <v>0</v>
      </c>
      <c r="DP52" s="1036">
        <v>0</v>
      </c>
      <c r="DQ52" s="1036">
        <v>0</v>
      </c>
      <c r="DR52" s="1036">
        <v>0</v>
      </c>
      <c r="DS52" s="1036">
        <v>0</v>
      </c>
      <c r="DT52" s="1036">
        <v>0</v>
      </c>
      <c r="DU52" s="1036">
        <v>0</v>
      </c>
      <c r="DV52" s="1036">
        <v>0</v>
      </c>
      <c r="DW52" s="1036">
        <v>0</v>
      </c>
      <c r="DX52" s="1036">
        <v>0</v>
      </c>
      <c r="DY52" s="1036">
        <v>0</v>
      </c>
      <c r="DZ52" s="1036">
        <v>0</v>
      </c>
      <c r="EA52" s="1036">
        <v>0</v>
      </c>
      <c r="EB52" s="1036">
        <v>0</v>
      </c>
      <c r="EC52" s="1036">
        <v>0</v>
      </c>
      <c r="ED52" s="1036">
        <v>0</v>
      </c>
      <c r="EE52" s="1036">
        <v>0</v>
      </c>
      <c r="EF52" s="1036">
        <v>0</v>
      </c>
      <c r="EG52" s="1036">
        <v>0</v>
      </c>
      <c r="EH52" s="1036">
        <v>0</v>
      </c>
      <c r="EI52" s="1036">
        <v>0</v>
      </c>
      <c r="EJ52" s="1036">
        <v>0</v>
      </c>
      <c r="EK52" s="1036">
        <v>0</v>
      </c>
      <c r="EL52" s="1036">
        <v>0</v>
      </c>
      <c r="EM52" s="1036">
        <v>0</v>
      </c>
      <c r="EN52" s="1036">
        <v>0</v>
      </c>
      <c r="EO52" s="1036">
        <v>0</v>
      </c>
      <c r="EP52" s="1036">
        <v>0</v>
      </c>
      <c r="EQ52" s="1036">
        <v>0</v>
      </c>
      <c r="ER52" s="1036">
        <v>0</v>
      </c>
      <c r="ES52" s="1036">
        <v>0</v>
      </c>
      <c r="ET52" s="1036">
        <v>0</v>
      </c>
      <c r="EU52" s="1036">
        <v>0</v>
      </c>
      <c r="EV52" s="1036">
        <v>0</v>
      </c>
      <c r="EW52" s="1036">
        <v>0</v>
      </c>
      <c r="EX52" s="1036">
        <v>0</v>
      </c>
      <c r="EY52" s="1036">
        <v>0</v>
      </c>
      <c r="EZ52" s="2248">
        <f>IN_T4!EZ47</f>
        <v>0</v>
      </c>
      <c r="FA52" s="2248">
        <f>IN_T4!FA47</f>
        <v>0</v>
      </c>
      <c r="FB52" s="2248">
        <f>IN_T4!FB47</f>
        <v>0</v>
      </c>
      <c r="FC52" s="2248">
        <f>IN_T4!FC47</f>
        <v>0</v>
      </c>
      <c r="FD52" s="1028">
        <f t="shared" si="0"/>
        <v>0</v>
      </c>
    </row>
    <row r="53" spans="1:160" ht="12.75" customHeight="1" x14ac:dyDescent="0.25">
      <c r="A53" s="1001" t="str">
        <f>'t1'!A53</f>
        <v>Fisici con inc. di struttura complessa (rapp. Esclusivo)</v>
      </c>
      <c r="B53" s="1027" t="str">
        <f>'t1'!B53</f>
        <v>SD0E42</v>
      </c>
      <c r="C53" s="1036">
        <v>0</v>
      </c>
      <c r="D53" s="1036">
        <v>0</v>
      </c>
      <c r="E53" s="1036">
        <v>0</v>
      </c>
      <c r="F53" s="1036">
        <v>0</v>
      </c>
      <c r="G53" s="1036">
        <v>0</v>
      </c>
      <c r="H53" s="1036">
        <v>0</v>
      </c>
      <c r="I53" s="1036">
        <v>0</v>
      </c>
      <c r="J53" s="1036">
        <v>0</v>
      </c>
      <c r="K53" s="1036">
        <v>0</v>
      </c>
      <c r="L53" s="1036">
        <v>0</v>
      </c>
      <c r="M53" s="1036">
        <v>0</v>
      </c>
      <c r="N53" s="1036">
        <v>0</v>
      </c>
      <c r="O53" s="1036">
        <v>0</v>
      </c>
      <c r="P53" s="1036">
        <v>0</v>
      </c>
      <c r="Q53" s="1036">
        <v>0</v>
      </c>
      <c r="R53" s="1036">
        <v>0</v>
      </c>
      <c r="S53" s="1036">
        <v>0</v>
      </c>
      <c r="T53" s="1036">
        <v>0</v>
      </c>
      <c r="U53" s="1036">
        <v>0</v>
      </c>
      <c r="V53" s="1036">
        <v>0</v>
      </c>
      <c r="W53" s="1036">
        <v>0</v>
      </c>
      <c r="X53" s="1036">
        <v>0</v>
      </c>
      <c r="Y53" s="1036">
        <v>0</v>
      </c>
      <c r="Z53" s="1036">
        <v>0</v>
      </c>
      <c r="AA53" s="1036">
        <v>0</v>
      </c>
      <c r="AB53" s="1036">
        <v>0</v>
      </c>
      <c r="AC53" s="1036">
        <v>0</v>
      </c>
      <c r="AD53" s="1036">
        <v>0</v>
      </c>
      <c r="AE53" s="1036">
        <v>0</v>
      </c>
      <c r="AF53" s="1036">
        <v>0</v>
      </c>
      <c r="AG53" s="1036">
        <v>0</v>
      </c>
      <c r="AH53" s="1036">
        <v>0</v>
      </c>
      <c r="AI53" s="1036">
        <v>0</v>
      </c>
      <c r="AJ53" s="1036">
        <v>0</v>
      </c>
      <c r="AK53" s="1036">
        <v>0</v>
      </c>
      <c r="AL53" s="1036">
        <v>0</v>
      </c>
      <c r="AM53" s="1036">
        <v>0</v>
      </c>
      <c r="AN53" s="1036">
        <v>0</v>
      </c>
      <c r="AO53" s="1036">
        <v>0</v>
      </c>
      <c r="AP53" s="1036">
        <v>0</v>
      </c>
      <c r="AQ53" s="1036">
        <v>0</v>
      </c>
      <c r="AR53" s="1036">
        <v>0</v>
      </c>
      <c r="AS53" s="1036">
        <v>0</v>
      </c>
      <c r="AT53" s="1036">
        <v>0</v>
      </c>
      <c r="AU53" s="1036">
        <v>0</v>
      </c>
      <c r="AV53" s="1036">
        <v>0</v>
      </c>
      <c r="AW53" s="1036">
        <v>0</v>
      </c>
      <c r="AX53" s="1036">
        <v>0</v>
      </c>
      <c r="AY53" s="1036">
        <v>0</v>
      </c>
      <c r="AZ53" s="1036">
        <v>0</v>
      </c>
      <c r="BA53" s="1036">
        <v>0</v>
      </c>
      <c r="BB53" s="1036">
        <v>0</v>
      </c>
      <c r="BC53" s="1036">
        <v>0</v>
      </c>
      <c r="BD53" s="1036">
        <v>0</v>
      </c>
      <c r="BE53" s="1036">
        <v>0</v>
      </c>
      <c r="BF53" s="1036">
        <v>0</v>
      </c>
      <c r="BG53" s="1036">
        <v>0</v>
      </c>
      <c r="BH53" s="1036">
        <v>0</v>
      </c>
      <c r="BI53" s="1036">
        <v>0</v>
      </c>
      <c r="BJ53" s="1036">
        <v>0</v>
      </c>
      <c r="BK53" s="1036">
        <v>0</v>
      </c>
      <c r="BL53" s="1036">
        <v>0</v>
      </c>
      <c r="BM53" s="1036">
        <v>0</v>
      </c>
      <c r="BN53" s="1036">
        <v>0</v>
      </c>
      <c r="BO53" s="1036">
        <v>0</v>
      </c>
      <c r="BP53" s="1036">
        <v>0</v>
      </c>
      <c r="BQ53" s="1036">
        <v>0</v>
      </c>
      <c r="BR53" s="1036">
        <v>0</v>
      </c>
      <c r="BS53" s="1036">
        <v>0</v>
      </c>
      <c r="BT53" s="1036">
        <v>0</v>
      </c>
      <c r="BU53" s="1036">
        <v>0</v>
      </c>
      <c r="BV53" s="1036">
        <v>0</v>
      </c>
      <c r="BW53" s="1036">
        <v>0</v>
      </c>
      <c r="BX53" s="1036">
        <v>0</v>
      </c>
      <c r="BY53" s="1036">
        <v>0</v>
      </c>
      <c r="BZ53" s="1036">
        <v>0</v>
      </c>
      <c r="CA53" s="1036">
        <v>0</v>
      </c>
      <c r="CB53" s="1036">
        <v>0</v>
      </c>
      <c r="CC53" s="1036">
        <v>0</v>
      </c>
      <c r="CD53" s="1036">
        <v>0</v>
      </c>
      <c r="CE53" s="1036">
        <v>0</v>
      </c>
      <c r="CF53" s="1036">
        <v>0</v>
      </c>
      <c r="CG53" s="1036">
        <v>0</v>
      </c>
      <c r="CH53" s="1036">
        <v>0</v>
      </c>
      <c r="CI53" s="1036">
        <v>0</v>
      </c>
      <c r="CJ53" s="1036">
        <v>0</v>
      </c>
      <c r="CK53" s="1036">
        <v>0</v>
      </c>
      <c r="CL53" s="1036">
        <v>0</v>
      </c>
      <c r="CM53" s="1036">
        <v>0</v>
      </c>
      <c r="CN53" s="1036">
        <v>0</v>
      </c>
      <c r="CO53" s="1036">
        <v>0</v>
      </c>
      <c r="CP53" s="1036">
        <v>0</v>
      </c>
      <c r="CQ53" s="1036">
        <v>0</v>
      </c>
      <c r="CR53" s="1036">
        <v>0</v>
      </c>
      <c r="CS53" s="1036">
        <v>0</v>
      </c>
      <c r="CT53" s="1036">
        <v>0</v>
      </c>
      <c r="CU53" s="1036">
        <v>0</v>
      </c>
      <c r="CV53" s="1036">
        <v>0</v>
      </c>
      <c r="CW53" s="1036">
        <v>0</v>
      </c>
      <c r="CX53" s="1036">
        <v>0</v>
      </c>
      <c r="CY53" s="1036">
        <v>0</v>
      </c>
      <c r="CZ53" s="1036">
        <v>0</v>
      </c>
      <c r="DA53" s="1036">
        <v>0</v>
      </c>
      <c r="DB53" s="1036">
        <v>0</v>
      </c>
      <c r="DC53" s="1036">
        <v>0</v>
      </c>
      <c r="DD53" s="1036">
        <v>0</v>
      </c>
      <c r="DE53" s="1036">
        <v>0</v>
      </c>
      <c r="DF53" s="1036">
        <v>0</v>
      </c>
      <c r="DG53" s="1036">
        <v>0</v>
      </c>
      <c r="DH53" s="1036">
        <v>0</v>
      </c>
      <c r="DI53" s="1036">
        <v>0</v>
      </c>
      <c r="DJ53" s="1036">
        <v>0</v>
      </c>
      <c r="DK53" s="1036">
        <v>0</v>
      </c>
      <c r="DL53" s="1036">
        <v>0</v>
      </c>
      <c r="DM53" s="1036">
        <v>0</v>
      </c>
      <c r="DN53" s="1036">
        <v>0</v>
      </c>
      <c r="DO53" s="1036">
        <v>0</v>
      </c>
      <c r="DP53" s="1036">
        <v>0</v>
      </c>
      <c r="DQ53" s="1036">
        <v>0</v>
      </c>
      <c r="DR53" s="1036">
        <v>0</v>
      </c>
      <c r="DS53" s="1036">
        <v>0</v>
      </c>
      <c r="DT53" s="1036">
        <v>0</v>
      </c>
      <c r="DU53" s="1036">
        <v>0</v>
      </c>
      <c r="DV53" s="1036">
        <v>0</v>
      </c>
      <c r="DW53" s="1036">
        <v>0</v>
      </c>
      <c r="DX53" s="1036">
        <v>0</v>
      </c>
      <c r="DY53" s="1036">
        <v>0</v>
      </c>
      <c r="DZ53" s="1036">
        <v>0</v>
      </c>
      <c r="EA53" s="1036">
        <v>0</v>
      </c>
      <c r="EB53" s="1036">
        <v>0</v>
      </c>
      <c r="EC53" s="1036">
        <v>0</v>
      </c>
      <c r="ED53" s="1036">
        <v>0</v>
      </c>
      <c r="EE53" s="1036">
        <v>0</v>
      </c>
      <c r="EF53" s="1036">
        <v>0</v>
      </c>
      <c r="EG53" s="1036">
        <v>0</v>
      </c>
      <c r="EH53" s="1036">
        <v>0</v>
      </c>
      <c r="EI53" s="1036">
        <v>0</v>
      </c>
      <c r="EJ53" s="1036">
        <v>0</v>
      </c>
      <c r="EK53" s="1036">
        <v>0</v>
      </c>
      <c r="EL53" s="1036">
        <v>0</v>
      </c>
      <c r="EM53" s="1036">
        <v>0</v>
      </c>
      <c r="EN53" s="1036">
        <v>0</v>
      </c>
      <c r="EO53" s="1036">
        <v>0</v>
      </c>
      <c r="EP53" s="1036">
        <v>0</v>
      </c>
      <c r="EQ53" s="1036">
        <v>0</v>
      </c>
      <c r="ER53" s="1036">
        <v>0</v>
      </c>
      <c r="ES53" s="1036">
        <v>0</v>
      </c>
      <c r="ET53" s="1036">
        <v>0</v>
      </c>
      <c r="EU53" s="1036">
        <v>0</v>
      </c>
      <c r="EV53" s="1036">
        <v>0</v>
      </c>
      <c r="EW53" s="1036">
        <v>0</v>
      </c>
      <c r="EX53" s="1036">
        <v>0</v>
      </c>
      <c r="EY53" s="1036">
        <v>0</v>
      </c>
      <c r="EZ53" s="2248">
        <f>IN_T4!EZ48</f>
        <v>0</v>
      </c>
      <c r="FA53" s="2248">
        <f>IN_T4!FA48</f>
        <v>0</v>
      </c>
      <c r="FB53" s="2248">
        <f>IN_T4!FB48</f>
        <v>0</v>
      </c>
      <c r="FC53" s="2248">
        <f>IN_T4!FC48</f>
        <v>0</v>
      </c>
      <c r="FD53" s="1028">
        <f t="shared" si="0"/>
        <v>0</v>
      </c>
    </row>
    <row r="54" spans="1:160" ht="12.75" customHeight="1" x14ac:dyDescent="0.25">
      <c r="A54" s="1001" t="str">
        <f>'t1'!A54</f>
        <v>Fisici con inc. di struttura complessa (rapp. Non escl.)</v>
      </c>
      <c r="B54" s="1027" t="str">
        <f>'t1'!B54</f>
        <v>SD0N42</v>
      </c>
      <c r="C54" s="1036">
        <v>0</v>
      </c>
      <c r="D54" s="1036">
        <v>0</v>
      </c>
      <c r="E54" s="1036">
        <v>0</v>
      </c>
      <c r="F54" s="1036">
        <v>0</v>
      </c>
      <c r="G54" s="1036">
        <v>0</v>
      </c>
      <c r="H54" s="1036">
        <v>0</v>
      </c>
      <c r="I54" s="1036">
        <v>0</v>
      </c>
      <c r="J54" s="1036">
        <v>0</v>
      </c>
      <c r="K54" s="1036">
        <v>0</v>
      </c>
      <c r="L54" s="1036">
        <v>0</v>
      </c>
      <c r="M54" s="1036">
        <v>0</v>
      </c>
      <c r="N54" s="1036">
        <v>0</v>
      </c>
      <c r="O54" s="1036">
        <v>0</v>
      </c>
      <c r="P54" s="1036">
        <v>0</v>
      </c>
      <c r="Q54" s="1036">
        <v>0</v>
      </c>
      <c r="R54" s="1036">
        <v>0</v>
      </c>
      <c r="S54" s="1036">
        <v>0</v>
      </c>
      <c r="T54" s="1036">
        <v>0</v>
      </c>
      <c r="U54" s="1036">
        <v>0</v>
      </c>
      <c r="V54" s="1036">
        <v>0</v>
      </c>
      <c r="W54" s="1036">
        <v>0</v>
      </c>
      <c r="X54" s="1036">
        <v>0</v>
      </c>
      <c r="Y54" s="1036">
        <v>0</v>
      </c>
      <c r="Z54" s="1036">
        <v>0</v>
      </c>
      <c r="AA54" s="1036">
        <v>0</v>
      </c>
      <c r="AB54" s="1036">
        <v>0</v>
      </c>
      <c r="AC54" s="1036">
        <v>0</v>
      </c>
      <c r="AD54" s="1036">
        <v>0</v>
      </c>
      <c r="AE54" s="1036">
        <v>0</v>
      </c>
      <c r="AF54" s="1036">
        <v>0</v>
      </c>
      <c r="AG54" s="1036">
        <v>0</v>
      </c>
      <c r="AH54" s="1036">
        <v>0</v>
      </c>
      <c r="AI54" s="1036">
        <v>0</v>
      </c>
      <c r="AJ54" s="1036">
        <v>0</v>
      </c>
      <c r="AK54" s="1036">
        <v>0</v>
      </c>
      <c r="AL54" s="1036">
        <v>0</v>
      </c>
      <c r="AM54" s="1036">
        <v>0</v>
      </c>
      <c r="AN54" s="1036">
        <v>0</v>
      </c>
      <c r="AO54" s="1036">
        <v>0</v>
      </c>
      <c r="AP54" s="1036">
        <v>0</v>
      </c>
      <c r="AQ54" s="1036">
        <v>0</v>
      </c>
      <c r="AR54" s="1036">
        <v>0</v>
      </c>
      <c r="AS54" s="1036">
        <v>0</v>
      </c>
      <c r="AT54" s="1036">
        <v>0</v>
      </c>
      <c r="AU54" s="1036">
        <v>0</v>
      </c>
      <c r="AV54" s="1036">
        <v>0</v>
      </c>
      <c r="AW54" s="1036">
        <v>0</v>
      </c>
      <c r="AX54" s="1036">
        <v>0</v>
      </c>
      <c r="AY54" s="1036">
        <v>0</v>
      </c>
      <c r="AZ54" s="1036">
        <v>0</v>
      </c>
      <c r="BA54" s="1036">
        <v>0</v>
      </c>
      <c r="BB54" s="1036">
        <v>0</v>
      </c>
      <c r="BC54" s="1036">
        <v>0</v>
      </c>
      <c r="BD54" s="1036">
        <v>0</v>
      </c>
      <c r="BE54" s="1036">
        <v>0</v>
      </c>
      <c r="BF54" s="1036">
        <v>0</v>
      </c>
      <c r="BG54" s="1036">
        <v>0</v>
      </c>
      <c r="BH54" s="1036">
        <v>0</v>
      </c>
      <c r="BI54" s="1036">
        <v>0</v>
      </c>
      <c r="BJ54" s="1036">
        <v>0</v>
      </c>
      <c r="BK54" s="1036">
        <v>0</v>
      </c>
      <c r="BL54" s="1036">
        <v>0</v>
      </c>
      <c r="BM54" s="1036">
        <v>0</v>
      </c>
      <c r="BN54" s="1036">
        <v>0</v>
      </c>
      <c r="BO54" s="1036">
        <v>0</v>
      </c>
      <c r="BP54" s="1036">
        <v>0</v>
      </c>
      <c r="BQ54" s="1036">
        <v>0</v>
      </c>
      <c r="BR54" s="1036">
        <v>0</v>
      </c>
      <c r="BS54" s="1036">
        <v>0</v>
      </c>
      <c r="BT54" s="1036">
        <v>0</v>
      </c>
      <c r="BU54" s="1036">
        <v>0</v>
      </c>
      <c r="BV54" s="1036">
        <v>0</v>
      </c>
      <c r="BW54" s="1036">
        <v>0</v>
      </c>
      <c r="BX54" s="1036">
        <v>0</v>
      </c>
      <c r="BY54" s="1036">
        <v>0</v>
      </c>
      <c r="BZ54" s="1036">
        <v>0</v>
      </c>
      <c r="CA54" s="1036">
        <v>0</v>
      </c>
      <c r="CB54" s="1036">
        <v>0</v>
      </c>
      <c r="CC54" s="1036">
        <v>0</v>
      </c>
      <c r="CD54" s="1036">
        <v>0</v>
      </c>
      <c r="CE54" s="1036">
        <v>0</v>
      </c>
      <c r="CF54" s="1036">
        <v>0</v>
      </c>
      <c r="CG54" s="1036">
        <v>0</v>
      </c>
      <c r="CH54" s="1036">
        <v>0</v>
      </c>
      <c r="CI54" s="1036">
        <v>0</v>
      </c>
      <c r="CJ54" s="1036">
        <v>0</v>
      </c>
      <c r="CK54" s="1036">
        <v>0</v>
      </c>
      <c r="CL54" s="1036">
        <v>0</v>
      </c>
      <c r="CM54" s="1036">
        <v>0</v>
      </c>
      <c r="CN54" s="1036">
        <v>0</v>
      </c>
      <c r="CO54" s="1036">
        <v>0</v>
      </c>
      <c r="CP54" s="1036">
        <v>0</v>
      </c>
      <c r="CQ54" s="1036">
        <v>0</v>
      </c>
      <c r="CR54" s="1036">
        <v>0</v>
      </c>
      <c r="CS54" s="1036">
        <v>0</v>
      </c>
      <c r="CT54" s="1036">
        <v>0</v>
      </c>
      <c r="CU54" s="1036">
        <v>0</v>
      </c>
      <c r="CV54" s="1036">
        <v>0</v>
      </c>
      <c r="CW54" s="1036">
        <v>0</v>
      </c>
      <c r="CX54" s="1036">
        <v>0</v>
      </c>
      <c r="CY54" s="1036">
        <v>0</v>
      </c>
      <c r="CZ54" s="1036">
        <v>0</v>
      </c>
      <c r="DA54" s="1036">
        <v>0</v>
      </c>
      <c r="DB54" s="1036">
        <v>0</v>
      </c>
      <c r="DC54" s="1036">
        <v>0</v>
      </c>
      <c r="DD54" s="1036">
        <v>0</v>
      </c>
      <c r="DE54" s="1036">
        <v>0</v>
      </c>
      <c r="DF54" s="1036">
        <v>0</v>
      </c>
      <c r="DG54" s="1036">
        <v>0</v>
      </c>
      <c r="DH54" s="1036">
        <v>0</v>
      </c>
      <c r="DI54" s="1036">
        <v>0</v>
      </c>
      <c r="DJ54" s="1036">
        <v>0</v>
      </c>
      <c r="DK54" s="1036">
        <v>0</v>
      </c>
      <c r="DL54" s="1036">
        <v>0</v>
      </c>
      <c r="DM54" s="1036">
        <v>0</v>
      </c>
      <c r="DN54" s="1036">
        <v>0</v>
      </c>
      <c r="DO54" s="1036">
        <v>0</v>
      </c>
      <c r="DP54" s="1036">
        <v>0</v>
      </c>
      <c r="DQ54" s="1036">
        <v>0</v>
      </c>
      <c r="DR54" s="1036">
        <v>0</v>
      </c>
      <c r="DS54" s="1036">
        <v>0</v>
      </c>
      <c r="DT54" s="1036">
        <v>0</v>
      </c>
      <c r="DU54" s="1036">
        <v>0</v>
      </c>
      <c r="DV54" s="1036">
        <v>0</v>
      </c>
      <c r="DW54" s="1036">
        <v>0</v>
      </c>
      <c r="DX54" s="1036">
        <v>0</v>
      </c>
      <c r="DY54" s="1036">
        <v>0</v>
      </c>
      <c r="DZ54" s="1036">
        <v>0</v>
      </c>
      <c r="EA54" s="1036">
        <v>0</v>
      </c>
      <c r="EB54" s="1036">
        <v>0</v>
      </c>
      <c r="EC54" s="1036">
        <v>0</v>
      </c>
      <c r="ED54" s="1036">
        <v>0</v>
      </c>
      <c r="EE54" s="1036">
        <v>0</v>
      </c>
      <c r="EF54" s="1036">
        <v>0</v>
      </c>
      <c r="EG54" s="1036">
        <v>0</v>
      </c>
      <c r="EH54" s="1036">
        <v>0</v>
      </c>
      <c r="EI54" s="1036">
        <v>0</v>
      </c>
      <c r="EJ54" s="1036">
        <v>0</v>
      </c>
      <c r="EK54" s="1036">
        <v>0</v>
      </c>
      <c r="EL54" s="1036">
        <v>0</v>
      </c>
      <c r="EM54" s="1036">
        <v>0</v>
      </c>
      <c r="EN54" s="1036">
        <v>0</v>
      </c>
      <c r="EO54" s="1036">
        <v>0</v>
      </c>
      <c r="EP54" s="1036">
        <v>0</v>
      </c>
      <c r="EQ54" s="1036">
        <v>0</v>
      </c>
      <c r="ER54" s="1036">
        <v>0</v>
      </c>
      <c r="ES54" s="1036">
        <v>0</v>
      </c>
      <c r="ET54" s="1036">
        <v>0</v>
      </c>
      <c r="EU54" s="1036">
        <v>0</v>
      </c>
      <c r="EV54" s="1036">
        <v>0</v>
      </c>
      <c r="EW54" s="1036">
        <v>0</v>
      </c>
      <c r="EX54" s="1036">
        <v>0</v>
      </c>
      <c r="EY54" s="1036">
        <v>0</v>
      </c>
      <c r="EZ54" s="2248">
        <f>IN_T4!EZ49</f>
        <v>0</v>
      </c>
      <c r="FA54" s="2248">
        <f>IN_T4!FA49</f>
        <v>0</v>
      </c>
      <c r="FB54" s="2248">
        <f>IN_T4!FB49</f>
        <v>0</v>
      </c>
      <c r="FC54" s="2248">
        <f>IN_T4!FC49</f>
        <v>0</v>
      </c>
      <c r="FD54" s="1028">
        <f t="shared" si="0"/>
        <v>0</v>
      </c>
    </row>
    <row r="55" spans="1:160" ht="12.75" customHeight="1" x14ac:dyDescent="0.25">
      <c r="A55" s="1001" t="str">
        <f>'t1'!A55</f>
        <v>Fisici con inc. di struttura semplice (rapp. Esclusivo)</v>
      </c>
      <c r="B55" s="1027" t="str">
        <f>'t1'!B55</f>
        <v>SD0E41</v>
      </c>
      <c r="C55" s="1036">
        <v>0</v>
      </c>
      <c r="D55" s="1036">
        <v>0</v>
      </c>
      <c r="E55" s="1036">
        <v>0</v>
      </c>
      <c r="F55" s="1036">
        <v>0</v>
      </c>
      <c r="G55" s="1036">
        <v>0</v>
      </c>
      <c r="H55" s="1036">
        <v>0</v>
      </c>
      <c r="I55" s="1036">
        <v>0</v>
      </c>
      <c r="J55" s="1036">
        <v>0</v>
      </c>
      <c r="K55" s="1036">
        <v>0</v>
      </c>
      <c r="L55" s="1036">
        <v>0</v>
      </c>
      <c r="M55" s="1036">
        <v>0</v>
      </c>
      <c r="N55" s="1036">
        <v>0</v>
      </c>
      <c r="O55" s="1036">
        <v>0</v>
      </c>
      <c r="P55" s="1036">
        <v>0</v>
      </c>
      <c r="Q55" s="1036">
        <v>0</v>
      </c>
      <c r="R55" s="1036">
        <v>0</v>
      </c>
      <c r="S55" s="1036">
        <v>0</v>
      </c>
      <c r="T55" s="1036">
        <v>0</v>
      </c>
      <c r="U55" s="1036">
        <v>0</v>
      </c>
      <c r="V55" s="1036">
        <v>0</v>
      </c>
      <c r="W55" s="1036">
        <v>0</v>
      </c>
      <c r="X55" s="1036">
        <v>0</v>
      </c>
      <c r="Y55" s="1036">
        <v>0</v>
      </c>
      <c r="Z55" s="1036">
        <v>0</v>
      </c>
      <c r="AA55" s="1036">
        <v>0</v>
      </c>
      <c r="AB55" s="1036">
        <v>0</v>
      </c>
      <c r="AC55" s="1036">
        <v>0</v>
      </c>
      <c r="AD55" s="1036">
        <v>0</v>
      </c>
      <c r="AE55" s="1036">
        <v>0</v>
      </c>
      <c r="AF55" s="1036">
        <v>0</v>
      </c>
      <c r="AG55" s="1036">
        <v>0</v>
      </c>
      <c r="AH55" s="1036">
        <v>0</v>
      </c>
      <c r="AI55" s="1036">
        <v>0</v>
      </c>
      <c r="AJ55" s="1036">
        <v>0</v>
      </c>
      <c r="AK55" s="1036">
        <v>0</v>
      </c>
      <c r="AL55" s="1036">
        <v>0</v>
      </c>
      <c r="AM55" s="1036">
        <v>0</v>
      </c>
      <c r="AN55" s="1036">
        <v>0</v>
      </c>
      <c r="AO55" s="1036">
        <v>0</v>
      </c>
      <c r="AP55" s="1036">
        <v>0</v>
      </c>
      <c r="AQ55" s="1036">
        <v>0</v>
      </c>
      <c r="AR55" s="1036">
        <v>0</v>
      </c>
      <c r="AS55" s="1036">
        <v>0</v>
      </c>
      <c r="AT55" s="1036">
        <v>0</v>
      </c>
      <c r="AU55" s="1036">
        <v>0</v>
      </c>
      <c r="AV55" s="1036">
        <v>0</v>
      </c>
      <c r="AW55" s="1036">
        <v>0</v>
      </c>
      <c r="AX55" s="1036">
        <v>0</v>
      </c>
      <c r="AY55" s="1036">
        <v>0</v>
      </c>
      <c r="AZ55" s="1036">
        <v>0</v>
      </c>
      <c r="BA55" s="1036">
        <v>0</v>
      </c>
      <c r="BB55" s="1036">
        <v>0</v>
      </c>
      <c r="BC55" s="1036">
        <v>0</v>
      </c>
      <c r="BD55" s="1036">
        <v>0</v>
      </c>
      <c r="BE55" s="1036">
        <v>0</v>
      </c>
      <c r="BF55" s="1036">
        <v>0</v>
      </c>
      <c r="BG55" s="1036">
        <v>0</v>
      </c>
      <c r="BH55" s="1036">
        <v>0</v>
      </c>
      <c r="BI55" s="1036">
        <v>0</v>
      </c>
      <c r="BJ55" s="1036">
        <v>0</v>
      </c>
      <c r="BK55" s="1036">
        <v>0</v>
      </c>
      <c r="BL55" s="1036">
        <v>0</v>
      </c>
      <c r="BM55" s="1036">
        <v>0</v>
      </c>
      <c r="BN55" s="1036">
        <v>0</v>
      </c>
      <c r="BO55" s="1036">
        <v>0</v>
      </c>
      <c r="BP55" s="1036">
        <v>0</v>
      </c>
      <c r="BQ55" s="1036">
        <v>0</v>
      </c>
      <c r="BR55" s="1036">
        <v>0</v>
      </c>
      <c r="BS55" s="1036">
        <v>0</v>
      </c>
      <c r="BT55" s="1036">
        <v>0</v>
      </c>
      <c r="BU55" s="1036">
        <v>0</v>
      </c>
      <c r="BV55" s="1036">
        <v>0</v>
      </c>
      <c r="BW55" s="1036">
        <v>0</v>
      </c>
      <c r="BX55" s="1036">
        <v>0</v>
      </c>
      <c r="BY55" s="1036">
        <v>0</v>
      </c>
      <c r="BZ55" s="1036">
        <v>0</v>
      </c>
      <c r="CA55" s="1036">
        <v>0</v>
      </c>
      <c r="CB55" s="1036">
        <v>0</v>
      </c>
      <c r="CC55" s="1036">
        <v>0</v>
      </c>
      <c r="CD55" s="1036">
        <v>0</v>
      </c>
      <c r="CE55" s="1036">
        <v>0</v>
      </c>
      <c r="CF55" s="1036">
        <v>0</v>
      </c>
      <c r="CG55" s="1036">
        <v>0</v>
      </c>
      <c r="CH55" s="1036">
        <v>0</v>
      </c>
      <c r="CI55" s="1036">
        <v>0</v>
      </c>
      <c r="CJ55" s="1036">
        <v>0</v>
      </c>
      <c r="CK55" s="1036">
        <v>0</v>
      </c>
      <c r="CL55" s="1036">
        <v>0</v>
      </c>
      <c r="CM55" s="1036">
        <v>0</v>
      </c>
      <c r="CN55" s="1036">
        <v>0</v>
      </c>
      <c r="CO55" s="1036">
        <v>0</v>
      </c>
      <c r="CP55" s="1036">
        <v>0</v>
      </c>
      <c r="CQ55" s="1036">
        <v>0</v>
      </c>
      <c r="CR55" s="1036">
        <v>0</v>
      </c>
      <c r="CS55" s="1036">
        <v>0</v>
      </c>
      <c r="CT55" s="1036">
        <v>0</v>
      </c>
      <c r="CU55" s="1036">
        <v>0</v>
      </c>
      <c r="CV55" s="1036">
        <v>0</v>
      </c>
      <c r="CW55" s="1036">
        <v>0</v>
      </c>
      <c r="CX55" s="1036">
        <v>0</v>
      </c>
      <c r="CY55" s="1036">
        <v>0</v>
      </c>
      <c r="CZ55" s="1036">
        <v>0</v>
      </c>
      <c r="DA55" s="1036">
        <v>0</v>
      </c>
      <c r="DB55" s="1036">
        <v>0</v>
      </c>
      <c r="DC55" s="1036">
        <v>0</v>
      </c>
      <c r="DD55" s="1036">
        <v>0</v>
      </c>
      <c r="DE55" s="1036">
        <v>0</v>
      </c>
      <c r="DF55" s="1036">
        <v>0</v>
      </c>
      <c r="DG55" s="1036">
        <v>0</v>
      </c>
      <c r="DH55" s="1036">
        <v>0</v>
      </c>
      <c r="DI55" s="1036">
        <v>0</v>
      </c>
      <c r="DJ55" s="1036">
        <v>0</v>
      </c>
      <c r="DK55" s="1036">
        <v>0</v>
      </c>
      <c r="DL55" s="1036">
        <v>0</v>
      </c>
      <c r="DM55" s="1036">
        <v>0</v>
      </c>
      <c r="DN55" s="1036">
        <v>0</v>
      </c>
      <c r="DO55" s="1036">
        <v>0</v>
      </c>
      <c r="DP55" s="1036">
        <v>0</v>
      </c>
      <c r="DQ55" s="1036">
        <v>0</v>
      </c>
      <c r="DR55" s="1036">
        <v>0</v>
      </c>
      <c r="DS55" s="1036">
        <v>0</v>
      </c>
      <c r="DT55" s="1036">
        <v>0</v>
      </c>
      <c r="DU55" s="1036">
        <v>0</v>
      </c>
      <c r="DV55" s="1036">
        <v>0</v>
      </c>
      <c r="DW55" s="1036">
        <v>0</v>
      </c>
      <c r="DX55" s="1036">
        <v>0</v>
      </c>
      <c r="DY55" s="1036">
        <v>0</v>
      </c>
      <c r="DZ55" s="1036">
        <v>0</v>
      </c>
      <c r="EA55" s="1036">
        <v>0</v>
      </c>
      <c r="EB55" s="1036">
        <v>0</v>
      </c>
      <c r="EC55" s="1036">
        <v>0</v>
      </c>
      <c r="ED55" s="1036">
        <v>0</v>
      </c>
      <c r="EE55" s="1036">
        <v>0</v>
      </c>
      <c r="EF55" s="1036">
        <v>0</v>
      </c>
      <c r="EG55" s="1036">
        <v>0</v>
      </c>
      <c r="EH55" s="1036">
        <v>0</v>
      </c>
      <c r="EI55" s="1036">
        <v>0</v>
      </c>
      <c r="EJ55" s="1036">
        <v>0</v>
      </c>
      <c r="EK55" s="1036">
        <v>0</v>
      </c>
      <c r="EL55" s="1036">
        <v>0</v>
      </c>
      <c r="EM55" s="1036">
        <v>0</v>
      </c>
      <c r="EN55" s="1036">
        <v>0</v>
      </c>
      <c r="EO55" s="1036">
        <v>0</v>
      </c>
      <c r="EP55" s="1036">
        <v>0</v>
      </c>
      <c r="EQ55" s="1036">
        <v>0</v>
      </c>
      <c r="ER55" s="1036">
        <v>0</v>
      </c>
      <c r="ES55" s="1036">
        <v>0</v>
      </c>
      <c r="ET55" s="1036">
        <v>0</v>
      </c>
      <c r="EU55" s="1036">
        <v>0</v>
      </c>
      <c r="EV55" s="1036">
        <v>0</v>
      </c>
      <c r="EW55" s="1036">
        <v>0</v>
      </c>
      <c r="EX55" s="1036">
        <v>0</v>
      </c>
      <c r="EY55" s="1036">
        <v>0</v>
      </c>
      <c r="EZ55" s="2248">
        <f>IN_T4!EZ50</f>
        <v>0</v>
      </c>
      <c r="FA55" s="2248">
        <f>IN_T4!FA50</f>
        <v>0</v>
      </c>
      <c r="FB55" s="2248">
        <f>IN_T4!FB50</f>
        <v>0</v>
      </c>
      <c r="FC55" s="2248">
        <f>IN_T4!FC50</f>
        <v>0</v>
      </c>
      <c r="FD55" s="1028">
        <f t="shared" si="0"/>
        <v>0</v>
      </c>
    </row>
    <row r="56" spans="1:160" ht="12.75" customHeight="1" x14ac:dyDescent="0.25">
      <c r="A56" s="1001" t="str">
        <f>'t1'!A56</f>
        <v>Fisici con inc. di struttura semplice (rapp. Non escl.)</v>
      </c>
      <c r="B56" s="1027" t="str">
        <f>'t1'!B56</f>
        <v>SD0N41</v>
      </c>
      <c r="C56" s="1036">
        <v>0</v>
      </c>
      <c r="D56" s="1036">
        <v>0</v>
      </c>
      <c r="E56" s="1036">
        <v>0</v>
      </c>
      <c r="F56" s="1036">
        <v>0</v>
      </c>
      <c r="G56" s="1036">
        <v>0</v>
      </c>
      <c r="H56" s="1036">
        <v>0</v>
      </c>
      <c r="I56" s="1036">
        <v>0</v>
      </c>
      <c r="J56" s="1036">
        <v>0</v>
      </c>
      <c r="K56" s="1036">
        <v>0</v>
      </c>
      <c r="L56" s="1036">
        <v>0</v>
      </c>
      <c r="M56" s="1036">
        <v>0</v>
      </c>
      <c r="N56" s="1036">
        <v>0</v>
      </c>
      <c r="O56" s="1036">
        <v>0</v>
      </c>
      <c r="P56" s="1036">
        <v>0</v>
      </c>
      <c r="Q56" s="1036">
        <v>0</v>
      </c>
      <c r="R56" s="1036">
        <v>0</v>
      </c>
      <c r="S56" s="1036">
        <v>0</v>
      </c>
      <c r="T56" s="1036">
        <v>0</v>
      </c>
      <c r="U56" s="1036">
        <v>0</v>
      </c>
      <c r="V56" s="1036">
        <v>0</v>
      </c>
      <c r="W56" s="1036">
        <v>0</v>
      </c>
      <c r="X56" s="1036">
        <v>0</v>
      </c>
      <c r="Y56" s="1036">
        <v>0</v>
      </c>
      <c r="Z56" s="1036">
        <v>0</v>
      </c>
      <c r="AA56" s="1036">
        <v>0</v>
      </c>
      <c r="AB56" s="1036">
        <v>0</v>
      </c>
      <c r="AC56" s="1036">
        <v>0</v>
      </c>
      <c r="AD56" s="1036">
        <v>0</v>
      </c>
      <c r="AE56" s="1036">
        <v>0</v>
      </c>
      <c r="AF56" s="1036">
        <v>0</v>
      </c>
      <c r="AG56" s="1036">
        <v>0</v>
      </c>
      <c r="AH56" s="1036">
        <v>0</v>
      </c>
      <c r="AI56" s="1036">
        <v>0</v>
      </c>
      <c r="AJ56" s="1036">
        <v>0</v>
      </c>
      <c r="AK56" s="1036">
        <v>0</v>
      </c>
      <c r="AL56" s="1036">
        <v>0</v>
      </c>
      <c r="AM56" s="1036">
        <v>0</v>
      </c>
      <c r="AN56" s="1036">
        <v>0</v>
      </c>
      <c r="AO56" s="1036">
        <v>0</v>
      </c>
      <c r="AP56" s="1036">
        <v>0</v>
      </c>
      <c r="AQ56" s="1036">
        <v>0</v>
      </c>
      <c r="AR56" s="1036">
        <v>0</v>
      </c>
      <c r="AS56" s="1036">
        <v>0</v>
      </c>
      <c r="AT56" s="1036">
        <v>0</v>
      </c>
      <c r="AU56" s="1036">
        <v>0</v>
      </c>
      <c r="AV56" s="1036">
        <v>0</v>
      </c>
      <c r="AW56" s="1036">
        <v>0</v>
      </c>
      <c r="AX56" s="1036">
        <v>0</v>
      </c>
      <c r="AY56" s="1036">
        <v>0</v>
      </c>
      <c r="AZ56" s="1036">
        <v>0</v>
      </c>
      <c r="BA56" s="1036">
        <v>0</v>
      </c>
      <c r="BB56" s="1036">
        <v>0</v>
      </c>
      <c r="BC56" s="1036">
        <v>0</v>
      </c>
      <c r="BD56" s="1036">
        <v>0</v>
      </c>
      <c r="BE56" s="1036">
        <v>0</v>
      </c>
      <c r="BF56" s="1036">
        <v>0</v>
      </c>
      <c r="BG56" s="1036">
        <v>0</v>
      </c>
      <c r="BH56" s="1036">
        <v>0</v>
      </c>
      <c r="BI56" s="1036">
        <v>0</v>
      </c>
      <c r="BJ56" s="1036">
        <v>0</v>
      </c>
      <c r="BK56" s="1036">
        <v>0</v>
      </c>
      <c r="BL56" s="1036">
        <v>0</v>
      </c>
      <c r="BM56" s="1036">
        <v>0</v>
      </c>
      <c r="BN56" s="1036">
        <v>0</v>
      </c>
      <c r="BO56" s="1036">
        <v>0</v>
      </c>
      <c r="BP56" s="1036">
        <v>0</v>
      </c>
      <c r="BQ56" s="1036">
        <v>0</v>
      </c>
      <c r="BR56" s="1036">
        <v>0</v>
      </c>
      <c r="BS56" s="1036">
        <v>0</v>
      </c>
      <c r="BT56" s="1036">
        <v>0</v>
      </c>
      <c r="BU56" s="1036">
        <v>0</v>
      </c>
      <c r="BV56" s="1036">
        <v>0</v>
      </c>
      <c r="BW56" s="1036">
        <v>0</v>
      </c>
      <c r="BX56" s="1036">
        <v>0</v>
      </c>
      <c r="BY56" s="1036">
        <v>0</v>
      </c>
      <c r="BZ56" s="1036">
        <v>0</v>
      </c>
      <c r="CA56" s="1036">
        <v>0</v>
      </c>
      <c r="CB56" s="1036">
        <v>0</v>
      </c>
      <c r="CC56" s="1036">
        <v>0</v>
      </c>
      <c r="CD56" s="1036">
        <v>0</v>
      </c>
      <c r="CE56" s="1036">
        <v>0</v>
      </c>
      <c r="CF56" s="1036">
        <v>0</v>
      </c>
      <c r="CG56" s="1036">
        <v>0</v>
      </c>
      <c r="CH56" s="1036">
        <v>0</v>
      </c>
      <c r="CI56" s="1036">
        <v>0</v>
      </c>
      <c r="CJ56" s="1036">
        <v>0</v>
      </c>
      <c r="CK56" s="1036">
        <v>0</v>
      </c>
      <c r="CL56" s="1036">
        <v>0</v>
      </c>
      <c r="CM56" s="1036">
        <v>0</v>
      </c>
      <c r="CN56" s="1036">
        <v>0</v>
      </c>
      <c r="CO56" s="1036">
        <v>0</v>
      </c>
      <c r="CP56" s="1036">
        <v>0</v>
      </c>
      <c r="CQ56" s="1036">
        <v>0</v>
      </c>
      <c r="CR56" s="1036">
        <v>0</v>
      </c>
      <c r="CS56" s="1036">
        <v>0</v>
      </c>
      <c r="CT56" s="1036">
        <v>0</v>
      </c>
      <c r="CU56" s="1036">
        <v>0</v>
      </c>
      <c r="CV56" s="1036">
        <v>0</v>
      </c>
      <c r="CW56" s="1036">
        <v>0</v>
      </c>
      <c r="CX56" s="1036">
        <v>0</v>
      </c>
      <c r="CY56" s="1036">
        <v>0</v>
      </c>
      <c r="CZ56" s="1036">
        <v>0</v>
      </c>
      <c r="DA56" s="1036">
        <v>0</v>
      </c>
      <c r="DB56" s="1036">
        <v>0</v>
      </c>
      <c r="DC56" s="1036">
        <v>0</v>
      </c>
      <c r="DD56" s="1036">
        <v>0</v>
      </c>
      <c r="DE56" s="1036">
        <v>0</v>
      </c>
      <c r="DF56" s="1036">
        <v>0</v>
      </c>
      <c r="DG56" s="1036">
        <v>0</v>
      </c>
      <c r="DH56" s="1036">
        <v>0</v>
      </c>
      <c r="DI56" s="1036">
        <v>0</v>
      </c>
      <c r="DJ56" s="1036">
        <v>0</v>
      </c>
      <c r="DK56" s="1036">
        <v>0</v>
      </c>
      <c r="DL56" s="1036">
        <v>0</v>
      </c>
      <c r="DM56" s="1036">
        <v>0</v>
      </c>
      <c r="DN56" s="1036">
        <v>0</v>
      </c>
      <c r="DO56" s="1036">
        <v>0</v>
      </c>
      <c r="DP56" s="1036">
        <v>0</v>
      </c>
      <c r="DQ56" s="1036">
        <v>0</v>
      </c>
      <c r="DR56" s="1036">
        <v>0</v>
      </c>
      <c r="DS56" s="1036">
        <v>0</v>
      </c>
      <c r="DT56" s="1036">
        <v>0</v>
      </c>
      <c r="DU56" s="1036">
        <v>0</v>
      </c>
      <c r="DV56" s="1036">
        <v>0</v>
      </c>
      <c r="DW56" s="1036">
        <v>0</v>
      </c>
      <c r="DX56" s="1036">
        <v>0</v>
      </c>
      <c r="DY56" s="1036">
        <v>0</v>
      </c>
      <c r="DZ56" s="1036">
        <v>0</v>
      </c>
      <c r="EA56" s="1036">
        <v>0</v>
      </c>
      <c r="EB56" s="1036">
        <v>0</v>
      </c>
      <c r="EC56" s="1036">
        <v>0</v>
      </c>
      <c r="ED56" s="1036">
        <v>0</v>
      </c>
      <c r="EE56" s="1036">
        <v>0</v>
      </c>
      <c r="EF56" s="1036">
        <v>0</v>
      </c>
      <c r="EG56" s="1036">
        <v>0</v>
      </c>
      <c r="EH56" s="1036">
        <v>0</v>
      </c>
      <c r="EI56" s="1036">
        <v>0</v>
      </c>
      <c r="EJ56" s="1036">
        <v>0</v>
      </c>
      <c r="EK56" s="1036">
        <v>0</v>
      </c>
      <c r="EL56" s="1036">
        <v>0</v>
      </c>
      <c r="EM56" s="1036">
        <v>0</v>
      </c>
      <c r="EN56" s="1036">
        <v>0</v>
      </c>
      <c r="EO56" s="1036">
        <v>0</v>
      </c>
      <c r="EP56" s="1036">
        <v>0</v>
      </c>
      <c r="EQ56" s="1036">
        <v>0</v>
      </c>
      <c r="ER56" s="1036">
        <v>0</v>
      </c>
      <c r="ES56" s="1036">
        <v>0</v>
      </c>
      <c r="ET56" s="1036">
        <v>0</v>
      </c>
      <c r="EU56" s="1036">
        <v>0</v>
      </c>
      <c r="EV56" s="1036">
        <v>0</v>
      </c>
      <c r="EW56" s="1036">
        <v>0</v>
      </c>
      <c r="EX56" s="1036">
        <v>0</v>
      </c>
      <c r="EY56" s="1036">
        <v>0</v>
      </c>
      <c r="EZ56" s="2248">
        <f>IN_T4!EZ51</f>
        <v>0</v>
      </c>
      <c r="FA56" s="2248">
        <f>IN_T4!FA51</f>
        <v>0</v>
      </c>
      <c r="FB56" s="2248">
        <f>IN_T4!FB51</f>
        <v>0</v>
      </c>
      <c r="FC56" s="2248">
        <f>IN_T4!FC51</f>
        <v>0</v>
      </c>
      <c r="FD56" s="1028">
        <f t="shared" si="0"/>
        <v>0</v>
      </c>
    </row>
    <row r="57" spans="1:160" ht="12.75" customHeight="1" x14ac:dyDescent="0.25">
      <c r="A57" s="1001" t="str">
        <f>'t1'!A57</f>
        <v>Fisici con altri incar. Prof.li (rapp. Esclusivo)</v>
      </c>
      <c r="B57" s="1027" t="str">
        <f>'t1'!B57</f>
        <v>SD0A41</v>
      </c>
      <c r="C57" s="1036">
        <v>0</v>
      </c>
      <c r="D57" s="1036">
        <v>0</v>
      </c>
      <c r="E57" s="1036">
        <v>0</v>
      </c>
      <c r="F57" s="1036">
        <v>0</v>
      </c>
      <c r="G57" s="1036">
        <v>0</v>
      </c>
      <c r="H57" s="1036">
        <v>0</v>
      </c>
      <c r="I57" s="1036">
        <v>0</v>
      </c>
      <c r="J57" s="1036">
        <v>0</v>
      </c>
      <c r="K57" s="1036">
        <v>0</v>
      </c>
      <c r="L57" s="1036">
        <v>0</v>
      </c>
      <c r="M57" s="1036">
        <v>0</v>
      </c>
      <c r="N57" s="1036">
        <v>0</v>
      </c>
      <c r="O57" s="1036">
        <v>0</v>
      </c>
      <c r="P57" s="1036">
        <v>0</v>
      </c>
      <c r="Q57" s="1036">
        <v>0</v>
      </c>
      <c r="R57" s="1036">
        <v>0</v>
      </c>
      <c r="S57" s="1036">
        <v>0</v>
      </c>
      <c r="T57" s="1036">
        <v>0</v>
      </c>
      <c r="U57" s="1036">
        <v>0</v>
      </c>
      <c r="V57" s="1036">
        <v>0</v>
      </c>
      <c r="W57" s="1036">
        <v>0</v>
      </c>
      <c r="X57" s="1036">
        <v>0</v>
      </c>
      <c r="Y57" s="1036">
        <v>0</v>
      </c>
      <c r="Z57" s="1036">
        <v>0</v>
      </c>
      <c r="AA57" s="1036">
        <v>0</v>
      </c>
      <c r="AB57" s="1036">
        <v>0</v>
      </c>
      <c r="AC57" s="1036">
        <v>0</v>
      </c>
      <c r="AD57" s="1036">
        <v>0</v>
      </c>
      <c r="AE57" s="1036">
        <v>0</v>
      </c>
      <c r="AF57" s="1036">
        <v>0</v>
      </c>
      <c r="AG57" s="1036">
        <v>0</v>
      </c>
      <c r="AH57" s="1036">
        <v>0</v>
      </c>
      <c r="AI57" s="1036">
        <v>0</v>
      </c>
      <c r="AJ57" s="1036">
        <v>0</v>
      </c>
      <c r="AK57" s="1036">
        <v>0</v>
      </c>
      <c r="AL57" s="1036">
        <v>0</v>
      </c>
      <c r="AM57" s="1036">
        <v>0</v>
      </c>
      <c r="AN57" s="1036">
        <v>0</v>
      </c>
      <c r="AO57" s="1036">
        <v>0</v>
      </c>
      <c r="AP57" s="1036">
        <v>0</v>
      </c>
      <c r="AQ57" s="1036">
        <v>0</v>
      </c>
      <c r="AR57" s="1036">
        <v>0</v>
      </c>
      <c r="AS57" s="1036">
        <v>0</v>
      </c>
      <c r="AT57" s="1036">
        <v>0</v>
      </c>
      <c r="AU57" s="1036">
        <v>0</v>
      </c>
      <c r="AV57" s="1036">
        <v>0</v>
      </c>
      <c r="AW57" s="1036">
        <v>0</v>
      </c>
      <c r="AX57" s="1036">
        <v>0</v>
      </c>
      <c r="AY57" s="1036">
        <v>0</v>
      </c>
      <c r="AZ57" s="1036">
        <v>0</v>
      </c>
      <c r="BA57" s="1036">
        <v>0</v>
      </c>
      <c r="BB57" s="1036">
        <v>0</v>
      </c>
      <c r="BC57" s="1036">
        <v>0</v>
      </c>
      <c r="BD57" s="1036">
        <v>0</v>
      </c>
      <c r="BE57" s="1036">
        <v>0</v>
      </c>
      <c r="BF57" s="1036">
        <v>0</v>
      </c>
      <c r="BG57" s="1036">
        <v>0</v>
      </c>
      <c r="BH57" s="1036">
        <v>0</v>
      </c>
      <c r="BI57" s="1036">
        <v>0</v>
      </c>
      <c r="BJ57" s="1036">
        <v>0</v>
      </c>
      <c r="BK57" s="1036">
        <v>0</v>
      </c>
      <c r="BL57" s="1036">
        <v>0</v>
      </c>
      <c r="BM57" s="1036">
        <v>0</v>
      </c>
      <c r="BN57" s="1036">
        <v>0</v>
      </c>
      <c r="BO57" s="1036">
        <v>0</v>
      </c>
      <c r="BP57" s="1036">
        <v>0</v>
      </c>
      <c r="BQ57" s="1036">
        <v>0</v>
      </c>
      <c r="BR57" s="1036">
        <v>0</v>
      </c>
      <c r="BS57" s="1036">
        <v>0</v>
      </c>
      <c r="BT57" s="1036">
        <v>0</v>
      </c>
      <c r="BU57" s="1036">
        <v>0</v>
      </c>
      <c r="BV57" s="1036">
        <v>0</v>
      </c>
      <c r="BW57" s="1036">
        <v>0</v>
      </c>
      <c r="BX57" s="1036">
        <v>0</v>
      </c>
      <c r="BY57" s="1036">
        <v>0</v>
      </c>
      <c r="BZ57" s="1036">
        <v>0</v>
      </c>
      <c r="CA57" s="1036">
        <v>0</v>
      </c>
      <c r="CB57" s="1036">
        <v>0</v>
      </c>
      <c r="CC57" s="1036">
        <v>0</v>
      </c>
      <c r="CD57" s="1036">
        <v>0</v>
      </c>
      <c r="CE57" s="1036">
        <v>0</v>
      </c>
      <c r="CF57" s="1036">
        <v>0</v>
      </c>
      <c r="CG57" s="1036">
        <v>0</v>
      </c>
      <c r="CH57" s="1036">
        <v>0</v>
      </c>
      <c r="CI57" s="1036">
        <v>0</v>
      </c>
      <c r="CJ57" s="1036">
        <v>0</v>
      </c>
      <c r="CK57" s="1036">
        <v>0</v>
      </c>
      <c r="CL57" s="1036">
        <v>0</v>
      </c>
      <c r="CM57" s="1036">
        <v>0</v>
      </c>
      <c r="CN57" s="1036">
        <v>0</v>
      </c>
      <c r="CO57" s="1036">
        <v>0</v>
      </c>
      <c r="CP57" s="1036">
        <v>0</v>
      </c>
      <c r="CQ57" s="1036">
        <v>0</v>
      </c>
      <c r="CR57" s="1036">
        <v>0</v>
      </c>
      <c r="CS57" s="1036">
        <v>0</v>
      </c>
      <c r="CT57" s="1036">
        <v>0</v>
      </c>
      <c r="CU57" s="1036">
        <v>0</v>
      </c>
      <c r="CV57" s="1036">
        <v>0</v>
      </c>
      <c r="CW57" s="1036">
        <v>0</v>
      </c>
      <c r="CX57" s="1036">
        <v>0</v>
      </c>
      <c r="CY57" s="1036">
        <v>0</v>
      </c>
      <c r="CZ57" s="1036">
        <v>0</v>
      </c>
      <c r="DA57" s="1036">
        <v>0</v>
      </c>
      <c r="DB57" s="1036">
        <v>0</v>
      </c>
      <c r="DC57" s="1036">
        <v>0</v>
      </c>
      <c r="DD57" s="1036">
        <v>0</v>
      </c>
      <c r="DE57" s="1036">
        <v>0</v>
      </c>
      <c r="DF57" s="1036">
        <v>0</v>
      </c>
      <c r="DG57" s="1036">
        <v>0</v>
      </c>
      <c r="DH57" s="1036">
        <v>0</v>
      </c>
      <c r="DI57" s="1036">
        <v>0</v>
      </c>
      <c r="DJ57" s="1036">
        <v>0</v>
      </c>
      <c r="DK57" s="1036">
        <v>0</v>
      </c>
      <c r="DL57" s="1036">
        <v>0</v>
      </c>
      <c r="DM57" s="1036">
        <v>0</v>
      </c>
      <c r="DN57" s="1036">
        <v>0</v>
      </c>
      <c r="DO57" s="1036">
        <v>0</v>
      </c>
      <c r="DP57" s="1036">
        <v>0</v>
      </c>
      <c r="DQ57" s="1036">
        <v>0</v>
      </c>
      <c r="DR57" s="1036">
        <v>0</v>
      </c>
      <c r="DS57" s="1036">
        <v>0</v>
      </c>
      <c r="DT57" s="1036">
        <v>0</v>
      </c>
      <c r="DU57" s="1036">
        <v>0</v>
      </c>
      <c r="DV57" s="1036">
        <v>0</v>
      </c>
      <c r="DW57" s="1036">
        <v>0</v>
      </c>
      <c r="DX57" s="1036">
        <v>0</v>
      </c>
      <c r="DY57" s="1036">
        <v>0</v>
      </c>
      <c r="DZ57" s="1036">
        <v>0</v>
      </c>
      <c r="EA57" s="1036">
        <v>0</v>
      </c>
      <c r="EB57" s="1036">
        <v>0</v>
      </c>
      <c r="EC57" s="1036">
        <v>0</v>
      </c>
      <c r="ED57" s="1036">
        <v>0</v>
      </c>
      <c r="EE57" s="1036">
        <v>0</v>
      </c>
      <c r="EF57" s="1036">
        <v>0</v>
      </c>
      <c r="EG57" s="1036">
        <v>0</v>
      </c>
      <c r="EH57" s="1036">
        <v>0</v>
      </c>
      <c r="EI57" s="1036">
        <v>0</v>
      </c>
      <c r="EJ57" s="1036">
        <v>0</v>
      </c>
      <c r="EK57" s="1036">
        <v>0</v>
      </c>
      <c r="EL57" s="1036">
        <v>0</v>
      </c>
      <c r="EM57" s="1036">
        <v>0</v>
      </c>
      <c r="EN57" s="1036">
        <v>0</v>
      </c>
      <c r="EO57" s="1036">
        <v>0</v>
      </c>
      <c r="EP57" s="1036">
        <v>0</v>
      </c>
      <c r="EQ57" s="1036">
        <v>0</v>
      </c>
      <c r="ER57" s="1036">
        <v>0</v>
      </c>
      <c r="ES57" s="1036">
        <v>0</v>
      </c>
      <c r="ET57" s="1036">
        <v>0</v>
      </c>
      <c r="EU57" s="1036">
        <v>0</v>
      </c>
      <c r="EV57" s="1036">
        <v>0</v>
      </c>
      <c r="EW57" s="1036">
        <v>0</v>
      </c>
      <c r="EX57" s="1036">
        <v>0</v>
      </c>
      <c r="EY57" s="1036">
        <v>0</v>
      </c>
      <c r="EZ57" s="2248">
        <f>IN_T4!EZ52</f>
        <v>0</v>
      </c>
      <c r="FA57" s="2248">
        <f>IN_T4!FA52</f>
        <v>0</v>
      </c>
      <c r="FB57" s="2248">
        <f>IN_T4!FB52</f>
        <v>0</v>
      </c>
      <c r="FC57" s="2248">
        <f>IN_T4!FC52</f>
        <v>0</v>
      </c>
      <c r="FD57" s="1028">
        <f t="shared" si="0"/>
        <v>0</v>
      </c>
    </row>
    <row r="58" spans="1:160" ht="12.75" customHeight="1" x14ac:dyDescent="0.25">
      <c r="A58" s="1001" t="str">
        <f>'t1'!A58</f>
        <v>Fisici con altri incar. Prof.li (rapp. Non escl.)</v>
      </c>
      <c r="B58" s="1027" t="str">
        <f>'t1'!B58</f>
        <v>SD0040</v>
      </c>
      <c r="C58" s="1036">
        <v>0</v>
      </c>
      <c r="D58" s="1036">
        <v>0</v>
      </c>
      <c r="E58" s="1036">
        <v>0</v>
      </c>
      <c r="F58" s="1036">
        <v>0</v>
      </c>
      <c r="G58" s="1036">
        <v>0</v>
      </c>
      <c r="H58" s="1036">
        <v>0</v>
      </c>
      <c r="I58" s="1036">
        <v>0</v>
      </c>
      <c r="J58" s="1036">
        <v>0</v>
      </c>
      <c r="K58" s="1036">
        <v>0</v>
      </c>
      <c r="L58" s="1036">
        <v>0</v>
      </c>
      <c r="M58" s="1036">
        <v>0</v>
      </c>
      <c r="N58" s="1036">
        <v>0</v>
      </c>
      <c r="O58" s="1036">
        <v>0</v>
      </c>
      <c r="P58" s="1036">
        <v>0</v>
      </c>
      <c r="Q58" s="1036">
        <v>0</v>
      </c>
      <c r="R58" s="1036">
        <v>0</v>
      </c>
      <c r="S58" s="1036">
        <v>0</v>
      </c>
      <c r="T58" s="1036">
        <v>0</v>
      </c>
      <c r="U58" s="1036">
        <v>0</v>
      </c>
      <c r="V58" s="1036">
        <v>0</v>
      </c>
      <c r="W58" s="1036">
        <v>0</v>
      </c>
      <c r="X58" s="1036">
        <v>0</v>
      </c>
      <c r="Y58" s="1036">
        <v>0</v>
      </c>
      <c r="Z58" s="1036">
        <v>0</v>
      </c>
      <c r="AA58" s="1036">
        <v>0</v>
      </c>
      <c r="AB58" s="1036">
        <v>0</v>
      </c>
      <c r="AC58" s="1036">
        <v>0</v>
      </c>
      <c r="AD58" s="1036">
        <v>0</v>
      </c>
      <c r="AE58" s="1036">
        <v>0</v>
      </c>
      <c r="AF58" s="1036">
        <v>0</v>
      </c>
      <c r="AG58" s="1036">
        <v>0</v>
      </c>
      <c r="AH58" s="1036">
        <v>0</v>
      </c>
      <c r="AI58" s="1036">
        <v>0</v>
      </c>
      <c r="AJ58" s="1036">
        <v>0</v>
      </c>
      <c r="AK58" s="1036">
        <v>0</v>
      </c>
      <c r="AL58" s="1036">
        <v>0</v>
      </c>
      <c r="AM58" s="1036">
        <v>0</v>
      </c>
      <c r="AN58" s="1036">
        <v>0</v>
      </c>
      <c r="AO58" s="1036">
        <v>0</v>
      </c>
      <c r="AP58" s="1036">
        <v>0</v>
      </c>
      <c r="AQ58" s="1036">
        <v>0</v>
      </c>
      <c r="AR58" s="1036">
        <v>0</v>
      </c>
      <c r="AS58" s="1036">
        <v>0</v>
      </c>
      <c r="AT58" s="1036">
        <v>0</v>
      </c>
      <c r="AU58" s="1036">
        <v>0</v>
      </c>
      <c r="AV58" s="1036">
        <v>0</v>
      </c>
      <c r="AW58" s="1036">
        <v>0</v>
      </c>
      <c r="AX58" s="1036">
        <v>0</v>
      </c>
      <c r="AY58" s="1036">
        <v>0</v>
      </c>
      <c r="AZ58" s="1036">
        <v>0</v>
      </c>
      <c r="BA58" s="1036">
        <v>0</v>
      </c>
      <c r="BB58" s="1036">
        <v>0</v>
      </c>
      <c r="BC58" s="1036">
        <v>0</v>
      </c>
      <c r="BD58" s="1036">
        <v>0</v>
      </c>
      <c r="BE58" s="1036">
        <v>0</v>
      </c>
      <c r="BF58" s="1036">
        <v>0</v>
      </c>
      <c r="BG58" s="1036">
        <v>0</v>
      </c>
      <c r="BH58" s="1036">
        <v>0</v>
      </c>
      <c r="BI58" s="1036">
        <v>0</v>
      </c>
      <c r="BJ58" s="1036">
        <v>0</v>
      </c>
      <c r="BK58" s="1036">
        <v>0</v>
      </c>
      <c r="BL58" s="1036">
        <v>0</v>
      </c>
      <c r="BM58" s="1036">
        <v>0</v>
      </c>
      <c r="BN58" s="1036">
        <v>0</v>
      </c>
      <c r="BO58" s="1036">
        <v>0</v>
      </c>
      <c r="BP58" s="1036">
        <v>0</v>
      </c>
      <c r="BQ58" s="1036">
        <v>0</v>
      </c>
      <c r="BR58" s="1036">
        <v>0</v>
      </c>
      <c r="BS58" s="1036">
        <v>0</v>
      </c>
      <c r="BT58" s="1036">
        <v>0</v>
      </c>
      <c r="BU58" s="1036">
        <v>0</v>
      </c>
      <c r="BV58" s="1036">
        <v>0</v>
      </c>
      <c r="BW58" s="1036">
        <v>0</v>
      </c>
      <c r="BX58" s="1036">
        <v>0</v>
      </c>
      <c r="BY58" s="1036">
        <v>0</v>
      </c>
      <c r="BZ58" s="1036">
        <v>0</v>
      </c>
      <c r="CA58" s="1036">
        <v>0</v>
      </c>
      <c r="CB58" s="1036">
        <v>0</v>
      </c>
      <c r="CC58" s="1036">
        <v>0</v>
      </c>
      <c r="CD58" s="1036">
        <v>0</v>
      </c>
      <c r="CE58" s="1036">
        <v>0</v>
      </c>
      <c r="CF58" s="1036">
        <v>0</v>
      </c>
      <c r="CG58" s="1036">
        <v>0</v>
      </c>
      <c r="CH58" s="1036">
        <v>0</v>
      </c>
      <c r="CI58" s="1036">
        <v>0</v>
      </c>
      <c r="CJ58" s="1036">
        <v>0</v>
      </c>
      <c r="CK58" s="1036">
        <v>0</v>
      </c>
      <c r="CL58" s="1036">
        <v>0</v>
      </c>
      <c r="CM58" s="1036">
        <v>0</v>
      </c>
      <c r="CN58" s="1036">
        <v>0</v>
      </c>
      <c r="CO58" s="1036">
        <v>0</v>
      </c>
      <c r="CP58" s="1036">
        <v>0</v>
      </c>
      <c r="CQ58" s="1036">
        <v>0</v>
      </c>
      <c r="CR58" s="1036">
        <v>0</v>
      </c>
      <c r="CS58" s="1036">
        <v>0</v>
      </c>
      <c r="CT58" s="1036">
        <v>0</v>
      </c>
      <c r="CU58" s="1036">
        <v>0</v>
      </c>
      <c r="CV58" s="1036">
        <v>0</v>
      </c>
      <c r="CW58" s="1036">
        <v>0</v>
      </c>
      <c r="CX58" s="1036">
        <v>0</v>
      </c>
      <c r="CY58" s="1036">
        <v>0</v>
      </c>
      <c r="CZ58" s="1036">
        <v>0</v>
      </c>
      <c r="DA58" s="1036">
        <v>0</v>
      </c>
      <c r="DB58" s="1036">
        <v>0</v>
      </c>
      <c r="DC58" s="1036">
        <v>0</v>
      </c>
      <c r="DD58" s="1036">
        <v>0</v>
      </c>
      <c r="DE58" s="1036">
        <v>0</v>
      </c>
      <c r="DF58" s="1036">
        <v>0</v>
      </c>
      <c r="DG58" s="1036">
        <v>0</v>
      </c>
      <c r="DH58" s="1036">
        <v>0</v>
      </c>
      <c r="DI58" s="1036">
        <v>0</v>
      </c>
      <c r="DJ58" s="1036">
        <v>0</v>
      </c>
      <c r="DK58" s="1036">
        <v>0</v>
      </c>
      <c r="DL58" s="1036">
        <v>0</v>
      </c>
      <c r="DM58" s="1036">
        <v>0</v>
      </c>
      <c r="DN58" s="1036">
        <v>0</v>
      </c>
      <c r="DO58" s="1036">
        <v>0</v>
      </c>
      <c r="DP58" s="1036">
        <v>0</v>
      </c>
      <c r="DQ58" s="1036">
        <v>0</v>
      </c>
      <c r="DR58" s="1036">
        <v>0</v>
      </c>
      <c r="DS58" s="1036">
        <v>0</v>
      </c>
      <c r="DT58" s="1036">
        <v>0</v>
      </c>
      <c r="DU58" s="1036">
        <v>0</v>
      </c>
      <c r="DV58" s="1036">
        <v>0</v>
      </c>
      <c r="DW58" s="1036">
        <v>0</v>
      </c>
      <c r="DX58" s="1036">
        <v>0</v>
      </c>
      <c r="DY58" s="1036">
        <v>0</v>
      </c>
      <c r="DZ58" s="1036">
        <v>0</v>
      </c>
      <c r="EA58" s="1036">
        <v>0</v>
      </c>
      <c r="EB58" s="1036">
        <v>0</v>
      </c>
      <c r="EC58" s="1036">
        <v>0</v>
      </c>
      <c r="ED58" s="1036">
        <v>0</v>
      </c>
      <c r="EE58" s="1036">
        <v>0</v>
      </c>
      <c r="EF58" s="1036">
        <v>0</v>
      </c>
      <c r="EG58" s="1036">
        <v>0</v>
      </c>
      <c r="EH58" s="1036">
        <v>0</v>
      </c>
      <c r="EI58" s="1036">
        <v>0</v>
      </c>
      <c r="EJ58" s="1036">
        <v>0</v>
      </c>
      <c r="EK58" s="1036">
        <v>0</v>
      </c>
      <c r="EL58" s="1036">
        <v>0</v>
      </c>
      <c r="EM58" s="1036">
        <v>0</v>
      </c>
      <c r="EN58" s="1036">
        <v>0</v>
      </c>
      <c r="EO58" s="1036">
        <v>0</v>
      </c>
      <c r="EP58" s="1036">
        <v>0</v>
      </c>
      <c r="EQ58" s="1036">
        <v>0</v>
      </c>
      <c r="ER58" s="1036">
        <v>0</v>
      </c>
      <c r="ES58" s="1036">
        <v>0</v>
      </c>
      <c r="ET58" s="1036">
        <v>0</v>
      </c>
      <c r="EU58" s="1036">
        <v>0</v>
      </c>
      <c r="EV58" s="1036">
        <v>0</v>
      </c>
      <c r="EW58" s="1036">
        <v>0</v>
      </c>
      <c r="EX58" s="1036">
        <v>0</v>
      </c>
      <c r="EY58" s="1036">
        <v>0</v>
      </c>
      <c r="EZ58" s="2248">
        <f>IN_T4!EZ53</f>
        <v>0</v>
      </c>
      <c r="FA58" s="2248">
        <f>IN_T4!FA53</f>
        <v>0</v>
      </c>
      <c r="FB58" s="2248">
        <f>IN_T4!FB53</f>
        <v>0</v>
      </c>
      <c r="FC58" s="2248">
        <f>IN_T4!FC53</f>
        <v>0</v>
      </c>
      <c r="FD58" s="1028">
        <f t="shared" si="0"/>
        <v>0</v>
      </c>
    </row>
    <row r="59" spans="1:160" ht="12.75" customHeight="1" x14ac:dyDescent="0.25">
      <c r="A59" s="1001" t="str">
        <f>'t1'!A59</f>
        <v>Fisici a t. determinato (art. 15-septies d.lgs. 502/92)</v>
      </c>
      <c r="B59" s="1027" t="str">
        <f>'t1'!B59</f>
        <v>SD0603</v>
      </c>
      <c r="C59" s="1036">
        <v>0</v>
      </c>
      <c r="D59" s="1036">
        <v>0</v>
      </c>
      <c r="E59" s="1036">
        <v>0</v>
      </c>
      <c r="F59" s="1036">
        <v>0</v>
      </c>
      <c r="G59" s="1036">
        <v>0</v>
      </c>
      <c r="H59" s="1036">
        <v>0</v>
      </c>
      <c r="I59" s="1036">
        <v>0</v>
      </c>
      <c r="J59" s="1036">
        <v>0</v>
      </c>
      <c r="K59" s="1036">
        <v>0</v>
      </c>
      <c r="L59" s="1036">
        <v>0</v>
      </c>
      <c r="M59" s="1036">
        <v>0</v>
      </c>
      <c r="N59" s="1036">
        <v>0</v>
      </c>
      <c r="O59" s="1036">
        <v>0</v>
      </c>
      <c r="P59" s="1036">
        <v>0</v>
      </c>
      <c r="Q59" s="1036">
        <v>0</v>
      </c>
      <c r="R59" s="1036">
        <v>0</v>
      </c>
      <c r="S59" s="1036">
        <v>0</v>
      </c>
      <c r="T59" s="1036">
        <v>0</v>
      </c>
      <c r="U59" s="1036">
        <v>0</v>
      </c>
      <c r="V59" s="1036">
        <v>0</v>
      </c>
      <c r="W59" s="1036">
        <v>0</v>
      </c>
      <c r="X59" s="1036">
        <v>0</v>
      </c>
      <c r="Y59" s="1036">
        <v>0</v>
      </c>
      <c r="Z59" s="1036">
        <v>0</v>
      </c>
      <c r="AA59" s="1036">
        <v>0</v>
      </c>
      <c r="AB59" s="1036">
        <v>0</v>
      </c>
      <c r="AC59" s="1036">
        <v>0</v>
      </c>
      <c r="AD59" s="1036">
        <v>0</v>
      </c>
      <c r="AE59" s="1036">
        <v>0</v>
      </c>
      <c r="AF59" s="1036">
        <v>0</v>
      </c>
      <c r="AG59" s="1036">
        <v>0</v>
      </c>
      <c r="AH59" s="1036">
        <v>0</v>
      </c>
      <c r="AI59" s="1036">
        <v>0</v>
      </c>
      <c r="AJ59" s="1036">
        <v>0</v>
      </c>
      <c r="AK59" s="1036">
        <v>0</v>
      </c>
      <c r="AL59" s="1036">
        <v>0</v>
      </c>
      <c r="AM59" s="1036">
        <v>0</v>
      </c>
      <c r="AN59" s="1036">
        <v>0</v>
      </c>
      <c r="AO59" s="1036">
        <v>0</v>
      </c>
      <c r="AP59" s="1036">
        <v>0</v>
      </c>
      <c r="AQ59" s="1036">
        <v>0</v>
      </c>
      <c r="AR59" s="1036">
        <v>0</v>
      </c>
      <c r="AS59" s="1036">
        <v>0</v>
      </c>
      <c r="AT59" s="1036">
        <v>0</v>
      </c>
      <c r="AU59" s="1036">
        <v>0</v>
      </c>
      <c r="AV59" s="1036">
        <v>0</v>
      </c>
      <c r="AW59" s="1036">
        <v>0</v>
      </c>
      <c r="AX59" s="1036">
        <v>0</v>
      </c>
      <c r="AY59" s="1036">
        <v>0</v>
      </c>
      <c r="AZ59" s="1036">
        <v>0</v>
      </c>
      <c r="BA59" s="1036">
        <v>0</v>
      </c>
      <c r="BB59" s="1036">
        <v>0</v>
      </c>
      <c r="BC59" s="1036">
        <v>0</v>
      </c>
      <c r="BD59" s="1036">
        <v>0</v>
      </c>
      <c r="BE59" s="1036">
        <v>0</v>
      </c>
      <c r="BF59" s="1036">
        <v>0</v>
      </c>
      <c r="BG59" s="1036">
        <v>0</v>
      </c>
      <c r="BH59" s="1036">
        <v>0</v>
      </c>
      <c r="BI59" s="1036">
        <v>0</v>
      </c>
      <c r="BJ59" s="1036">
        <v>0</v>
      </c>
      <c r="BK59" s="1036">
        <v>0</v>
      </c>
      <c r="BL59" s="1036">
        <v>0</v>
      </c>
      <c r="BM59" s="1036">
        <v>0</v>
      </c>
      <c r="BN59" s="1036">
        <v>0</v>
      </c>
      <c r="BO59" s="1036">
        <v>0</v>
      </c>
      <c r="BP59" s="1036">
        <v>0</v>
      </c>
      <c r="BQ59" s="1036">
        <v>0</v>
      </c>
      <c r="BR59" s="1036">
        <v>0</v>
      </c>
      <c r="BS59" s="1036">
        <v>0</v>
      </c>
      <c r="BT59" s="1036">
        <v>0</v>
      </c>
      <c r="BU59" s="1036">
        <v>0</v>
      </c>
      <c r="BV59" s="1036">
        <v>0</v>
      </c>
      <c r="BW59" s="1036">
        <v>0</v>
      </c>
      <c r="BX59" s="1036">
        <v>0</v>
      </c>
      <c r="BY59" s="1036">
        <v>0</v>
      </c>
      <c r="BZ59" s="1036">
        <v>0</v>
      </c>
      <c r="CA59" s="1036">
        <v>0</v>
      </c>
      <c r="CB59" s="1036">
        <v>0</v>
      </c>
      <c r="CC59" s="1036">
        <v>0</v>
      </c>
      <c r="CD59" s="1036">
        <v>0</v>
      </c>
      <c r="CE59" s="1036">
        <v>0</v>
      </c>
      <c r="CF59" s="1036">
        <v>0</v>
      </c>
      <c r="CG59" s="1036">
        <v>0</v>
      </c>
      <c r="CH59" s="1036">
        <v>0</v>
      </c>
      <c r="CI59" s="1036">
        <v>0</v>
      </c>
      <c r="CJ59" s="1036">
        <v>0</v>
      </c>
      <c r="CK59" s="1036">
        <v>0</v>
      </c>
      <c r="CL59" s="1036">
        <v>0</v>
      </c>
      <c r="CM59" s="1036">
        <v>0</v>
      </c>
      <c r="CN59" s="1036">
        <v>0</v>
      </c>
      <c r="CO59" s="1036">
        <v>0</v>
      </c>
      <c r="CP59" s="1036">
        <v>0</v>
      </c>
      <c r="CQ59" s="1036">
        <v>0</v>
      </c>
      <c r="CR59" s="1036">
        <v>0</v>
      </c>
      <c r="CS59" s="1036">
        <v>0</v>
      </c>
      <c r="CT59" s="1036">
        <v>0</v>
      </c>
      <c r="CU59" s="1036">
        <v>0</v>
      </c>
      <c r="CV59" s="1036">
        <v>0</v>
      </c>
      <c r="CW59" s="1036">
        <v>0</v>
      </c>
      <c r="CX59" s="1036">
        <v>0</v>
      </c>
      <c r="CY59" s="1036">
        <v>0</v>
      </c>
      <c r="CZ59" s="1036">
        <v>0</v>
      </c>
      <c r="DA59" s="1036">
        <v>0</v>
      </c>
      <c r="DB59" s="1036">
        <v>0</v>
      </c>
      <c r="DC59" s="1036">
        <v>0</v>
      </c>
      <c r="DD59" s="1036">
        <v>0</v>
      </c>
      <c r="DE59" s="1036">
        <v>0</v>
      </c>
      <c r="DF59" s="1036">
        <v>0</v>
      </c>
      <c r="DG59" s="1036">
        <v>0</v>
      </c>
      <c r="DH59" s="1036">
        <v>0</v>
      </c>
      <c r="DI59" s="1036">
        <v>0</v>
      </c>
      <c r="DJ59" s="1036">
        <v>0</v>
      </c>
      <c r="DK59" s="1036">
        <v>0</v>
      </c>
      <c r="DL59" s="1036">
        <v>0</v>
      </c>
      <c r="DM59" s="1036">
        <v>0</v>
      </c>
      <c r="DN59" s="1036">
        <v>0</v>
      </c>
      <c r="DO59" s="1036">
        <v>0</v>
      </c>
      <c r="DP59" s="1036">
        <v>0</v>
      </c>
      <c r="DQ59" s="1036">
        <v>0</v>
      </c>
      <c r="DR59" s="1036">
        <v>0</v>
      </c>
      <c r="DS59" s="1036">
        <v>0</v>
      </c>
      <c r="DT59" s="1036">
        <v>0</v>
      </c>
      <c r="DU59" s="1036">
        <v>0</v>
      </c>
      <c r="DV59" s="1036">
        <v>0</v>
      </c>
      <c r="DW59" s="1036">
        <v>0</v>
      </c>
      <c r="DX59" s="1036">
        <v>0</v>
      </c>
      <c r="DY59" s="1036">
        <v>0</v>
      </c>
      <c r="DZ59" s="1036">
        <v>0</v>
      </c>
      <c r="EA59" s="1036">
        <v>0</v>
      </c>
      <c r="EB59" s="1036">
        <v>0</v>
      </c>
      <c r="EC59" s="1036">
        <v>0</v>
      </c>
      <c r="ED59" s="1036">
        <v>0</v>
      </c>
      <c r="EE59" s="1036">
        <v>0</v>
      </c>
      <c r="EF59" s="1036">
        <v>0</v>
      </c>
      <c r="EG59" s="1036">
        <v>0</v>
      </c>
      <c r="EH59" s="1036">
        <v>0</v>
      </c>
      <c r="EI59" s="1036">
        <v>0</v>
      </c>
      <c r="EJ59" s="1036">
        <v>0</v>
      </c>
      <c r="EK59" s="1036">
        <v>0</v>
      </c>
      <c r="EL59" s="1036">
        <v>0</v>
      </c>
      <c r="EM59" s="1036">
        <v>0</v>
      </c>
      <c r="EN59" s="1036">
        <v>0</v>
      </c>
      <c r="EO59" s="1036">
        <v>0</v>
      </c>
      <c r="EP59" s="1036">
        <v>0</v>
      </c>
      <c r="EQ59" s="1036">
        <v>0</v>
      </c>
      <c r="ER59" s="1036">
        <v>0</v>
      </c>
      <c r="ES59" s="1036">
        <v>0</v>
      </c>
      <c r="ET59" s="1036">
        <v>0</v>
      </c>
      <c r="EU59" s="1036">
        <v>0</v>
      </c>
      <c r="EV59" s="1036">
        <v>0</v>
      </c>
      <c r="EW59" s="1036">
        <v>0</v>
      </c>
      <c r="EX59" s="1036">
        <v>0</v>
      </c>
      <c r="EY59" s="1036">
        <v>0</v>
      </c>
      <c r="EZ59" s="2248">
        <f>IN_T4!EZ54</f>
        <v>0</v>
      </c>
      <c r="FA59" s="2248">
        <f>IN_T4!FA54</f>
        <v>0</v>
      </c>
      <c r="FB59" s="2248">
        <f>IN_T4!FB54</f>
        <v>0</v>
      </c>
      <c r="FC59" s="2248">
        <f>IN_T4!FC54</f>
        <v>0</v>
      </c>
      <c r="FD59" s="1028">
        <f t="shared" si="0"/>
        <v>0</v>
      </c>
    </row>
    <row r="60" spans="1:160" ht="12.75" customHeight="1" x14ac:dyDescent="0.25">
      <c r="A60" s="1001" t="str">
        <f>'t1'!A60</f>
        <v>Psicologi con inc. di struttura complessa (rapp. Esclusivo)</v>
      </c>
      <c r="B60" s="1027" t="str">
        <f>'t1'!B60</f>
        <v>SD0E66</v>
      </c>
      <c r="C60" s="1036">
        <v>0</v>
      </c>
      <c r="D60" s="1036">
        <v>0</v>
      </c>
      <c r="E60" s="1036">
        <v>0</v>
      </c>
      <c r="F60" s="1036">
        <v>0</v>
      </c>
      <c r="G60" s="1036">
        <v>0</v>
      </c>
      <c r="H60" s="1036">
        <v>0</v>
      </c>
      <c r="I60" s="1036">
        <v>0</v>
      </c>
      <c r="J60" s="1036">
        <v>0</v>
      </c>
      <c r="K60" s="1036">
        <v>0</v>
      </c>
      <c r="L60" s="1036">
        <v>0</v>
      </c>
      <c r="M60" s="1036">
        <v>0</v>
      </c>
      <c r="N60" s="1036">
        <v>0</v>
      </c>
      <c r="O60" s="1036">
        <v>0</v>
      </c>
      <c r="P60" s="1036">
        <v>0</v>
      </c>
      <c r="Q60" s="1036">
        <v>0</v>
      </c>
      <c r="R60" s="1036">
        <v>0</v>
      </c>
      <c r="S60" s="1036">
        <v>0</v>
      </c>
      <c r="T60" s="1036">
        <v>0</v>
      </c>
      <c r="U60" s="1036">
        <v>0</v>
      </c>
      <c r="V60" s="1036">
        <v>0</v>
      </c>
      <c r="W60" s="1036">
        <v>0</v>
      </c>
      <c r="X60" s="1036">
        <v>0</v>
      </c>
      <c r="Y60" s="1036">
        <v>0</v>
      </c>
      <c r="Z60" s="1036">
        <v>0</v>
      </c>
      <c r="AA60" s="1036">
        <v>0</v>
      </c>
      <c r="AB60" s="1036">
        <v>0</v>
      </c>
      <c r="AC60" s="1036">
        <v>0</v>
      </c>
      <c r="AD60" s="1036">
        <v>0</v>
      </c>
      <c r="AE60" s="1036">
        <v>0</v>
      </c>
      <c r="AF60" s="1036">
        <v>0</v>
      </c>
      <c r="AG60" s="1036">
        <v>0</v>
      </c>
      <c r="AH60" s="1036">
        <v>0</v>
      </c>
      <c r="AI60" s="1036">
        <v>0</v>
      </c>
      <c r="AJ60" s="1036">
        <v>0</v>
      </c>
      <c r="AK60" s="1036">
        <v>0</v>
      </c>
      <c r="AL60" s="1036">
        <v>0</v>
      </c>
      <c r="AM60" s="1036">
        <v>0</v>
      </c>
      <c r="AN60" s="1036">
        <v>0</v>
      </c>
      <c r="AO60" s="1036">
        <v>0</v>
      </c>
      <c r="AP60" s="1036">
        <v>0</v>
      </c>
      <c r="AQ60" s="1036">
        <v>0</v>
      </c>
      <c r="AR60" s="1036">
        <v>0</v>
      </c>
      <c r="AS60" s="1036">
        <v>0</v>
      </c>
      <c r="AT60" s="1036">
        <v>0</v>
      </c>
      <c r="AU60" s="1036">
        <v>0</v>
      </c>
      <c r="AV60" s="1036">
        <v>0</v>
      </c>
      <c r="AW60" s="1036">
        <v>0</v>
      </c>
      <c r="AX60" s="1036">
        <v>0</v>
      </c>
      <c r="AY60" s="1036">
        <v>0</v>
      </c>
      <c r="AZ60" s="1036">
        <v>0</v>
      </c>
      <c r="BA60" s="1036">
        <v>0</v>
      </c>
      <c r="BB60" s="1036">
        <v>0</v>
      </c>
      <c r="BC60" s="1036">
        <v>0</v>
      </c>
      <c r="BD60" s="1036">
        <v>0</v>
      </c>
      <c r="BE60" s="1036">
        <v>0</v>
      </c>
      <c r="BF60" s="1036">
        <v>0</v>
      </c>
      <c r="BG60" s="1036">
        <v>0</v>
      </c>
      <c r="BH60" s="1036">
        <v>0</v>
      </c>
      <c r="BI60" s="1036">
        <v>0</v>
      </c>
      <c r="BJ60" s="1036">
        <v>0</v>
      </c>
      <c r="BK60" s="1036">
        <v>0</v>
      </c>
      <c r="BL60" s="1036">
        <v>0</v>
      </c>
      <c r="BM60" s="1036">
        <v>0</v>
      </c>
      <c r="BN60" s="1036">
        <v>0</v>
      </c>
      <c r="BO60" s="1036">
        <v>0</v>
      </c>
      <c r="BP60" s="1036">
        <v>0</v>
      </c>
      <c r="BQ60" s="1036">
        <v>0</v>
      </c>
      <c r="BR60" s="1036">
        <v>0</v>
      </c>
      <c r="BS60" s="1036">
        <v>0</v>
      </c>
      <c r="BT60" s="1036">
        <v>0</v>
      </c>
      <c r="BU60" s="1036">
        <v>0</v>
      </c>
      <c r="BV60" s="1036">
        <v>0</v>
      </c>
      <c r="BW60" s="1036">
        <v>0</v>
      </c>
      <c r="BX60" s="1036">
        <v>0</v>
      </c>
      <c r="BY60" s="1036">
        <v>0</v>
      </c>
      <c r="BZ60" s="1036">
        <v>0</v>
      </c>
      <c r="CA60" s="1036">
        <v>0</v>
      </c>
      <c r="CB60" s="1036">
        <v>0</v>
      </c>
      <c r="CC60" s="1036">
        <v>0</v>
      </c>
      <c r="CD60" s="1036">
        <v>0</v>
      </c>
      <c r="CE60" s="1036">
        <v>0</v>
      </c>
      <c r="CF60" s="1036">
        <v>0</v>
      </c>
      <c r="CG60" s="1036">
        <v>0</v>
      </c>
      <c r="CH60" s="1036">
        <v>0</v>
      </c>
      <c r="CI60" s="1036">
        <v>0</v>
      </c>
      <c r="CJ60" s="1036">
        <v>0</v>
      </c>
      <c r="CK60" s="1036">
        <v>0</v>
      </c>
      <c r="CL60" s="1036">
        <v>0</v>
      </c>
      <c r="CM60" s="1036">
        <v>0</v>
      </c>
      <c r="CN60" s="1036">
        <v>0</v>
      </c>
      <c r="CO60" s="1036">
        <v>0</v>
      </c>
      <c r="CP60" s="1036">
        <v>0</v>
      </c>
      <c r="CQ60" s="1036">
        <v>0</v>
      </c>
      <c r="CR60" s="1036">
        <v>0</v>
      </c>
      <c r="CS60" s="1036">
        <v>0</v>
      </c>
      <c r="CT60" s="1036">
        <v>0</v>
      </c>
      <c r="CU60" s="1036">
        <v>0</v>
      </c>
      <c r="CV60" s="1036">
        <v>0</v>
      </c>
      <c r="CW60" s="1036">
        <v>0</v>
      </c>
      <c r="CX60" s="1036">
        <v>0</v>
      </c>
      <c r="CY60" s="1036">
        <v>0</v>
      </c>
      <c r="CZ60" s="1036">
        <v>0</v>
      </c>
      <c r="DA60" s="1036">
        <v>0</v>
      </c>
      <c r="DB60" s="1036">
        <v>0</v>
      </c>
      <c r="DC60" s="1036">
        <v>0</v>
      </c>
      <c r="DD60" s="1036">
        <v>0</v>
      </c>
      <c r="DE60" s="1036">
        <v>0</v>
      </c>
      <c r="DF60" s="1036">
        <v>0</v>
      </c>
      <c r="DG60" s="1036">
        <v>0</v>
      </c>
      <c r="DH60" s="1036">
        <v>0</v>
      </c>
      <c r="DI60" s="1036">
        <v>0</v>
      </c>
      <c r="DJ60" s="1036">
        <v>0</v>
      </c>
      <c r="DK60" s="1036">
        <v>0</v>
      </c>
      <c r="DL60" s="1036">
        <v>0</v>
      </c>
      <c r="DM60" s="1036">
        <v>0</v>
      </c>
      <c r="DN60" s="1036">
        <v>0</v>
      </c>
      <c r="DO60" s="1036">
        <v>0</v>
      </c>
      <c r="DP60" s="1036">
        <v>0</v>
      </c>
      <c r="DQ60" s="1036">
        <v>0</v>
      </c>
      <c r="DR60" s="1036">
        <v>0</v>
      </c>
      <c r="DS60" s="1036">
        <v>0</v>
      </c>
      <c r="DT60" s="1036">
        <v>0</v>
      </c>
      <c r="DU60" s="1036">
        <v>0</v>
      </c>
      <c r="DV60" s="1036">
        <v>0</v>
      </c>
      <c r="DW60" s="1036">
        <v>0</v>
      </c>
      <c r="DX60" s="1036">
        <v>0</v>
      </c>
      <c r="DY60" s="1036">
        <v>0</v>
      </c>
      <c r="DZ60" s="1036">
        <v>0</v>
      </c>
      <c r="EA60" s="1036">
        <v>0</v>
      </c>
      <c r="EB60" s="1036">
        <v>0</v>
      </c>
      <c r="EC60" s="1036">
        <v>0</v>
      </c>
      <c r="ED60" s="1036">
        <v>0</v>
      </c>
      <c r="EE60" s="1036">
        <v>0</v>
      </c>
      <c r="EF60" s="1036">
        <v>0</v>
      </c>
      <c r="EG60" s="1036">
        <v>0</v>
      </c>
      <c r="EH60" s="1036">
        <v>0</v>
      </c>
      <c r="EI60" s="1036">
        <v>0</v>
      </c>
      <c r="EJ60" s="1036">
        <v>0</v>
      </c>
      <c r="EK60" s="1036">
        <v>0</v>
      </c>
      <c r="EL60" s="1036">
        <v>0</v>
      </c>
      <c r="EM60" s="1036">
        <v>0</v>
      </c>
      <c r="EN60" s="1036">
        <v>0</v>
      </c>
      <c r="EO60" s="1036">
        <v>0</v>
      </c>
      <c r="EP60" s="1036">
        <v>0</v>
      </c>
      <c r="EQ60" s="1036">
        <v>0</v>
      </c>
      <c r="ER60" s="1036">
        <v>0</v>
      </c>
      <c r="ES60" s="1036">
        <v>0</v>
      </c>
      <c r="ET60" s="1036">
        <v>0</v>
      </c>
      <c r="EU60" s="1036">
        <v>0</v>
      </c>
      <c r="EV60" s="1036">
        <v>0</v>
      </c>
      <c r="EW60" s="1036">
        <v>0</v>
      </c>
      <c r="EX60" s="1036">
        <v>0</v>
      </c>
      <c r="EY60" s="1036">
        <v>0</v>
      </c>
      <c r="EZ60" s="2248">
        <f>IN_T4!EZ55</f>
        <v>0</v>
      </c>
      <c r="FA60" s="2248">
        <f>IN_T4!FA55</f>
        <v>0</v>
      </c>
      <c r="FB60" s="2248">
        <f>IN_T4!FB55</f>
        <v>0</v>
      </c>
      <c r="FC60" s="2248">
        <f>IN_T4!FC55</f>
        <v>0</v>
      </c>
      <c r="FD60" s="1028">
        <f t="shared" si="0"/>
        <v>0</v>
      </c>
    </row>
    <row r="61" spans="1:160" ht="12.75" customHeight="1" x14ac:dyDescent="0.25">
      <c r="A61" s="1001" t="str">
        <f>'t1'!A61</f>
        <v>Psicologi con inc. di struttura complessa (rapp. Non escl.)</v>
      </c>
      <c r="B61" s="1027" t="str">
        <f>'t1'!B61</f>
        <v>SD0N66</v>
      </c>
      <c r="C61" s="1036">
        <v>0</v>
      </c>
      <c r="D61" s="1036">
        <v>0</v>
      </c>
      <c r="E61" s="1036">
        <v>0</v>
      </c>
      <c r="F61" s="1036">
        <v>0</v>
      </c>
      <c r="G61" s="1036">
        <v>0</v>
      </c>
      <c r="H61" s="1036">
        <v>0</v>
      </c>
      <c r="I61" s="1036">
        <v>0</v>
      </c>
      <c r="J61" s="1036">
        <v>0</v>
      </c>
      <c r="K61" s="1036">
        <v>0</v>
      </c>
      <c r="L61" s="1036">
        <v>0</v>
      </c>
      <c r="M61" s="1036">
        <v>0</v>
      </c>
      <c r="N61" s="1036">
        <v>0</v>
      </c>
      <c r="O61" s="1036">
        <v>0</v>
      </c>
      <c r="P61" s="1036">
        <v>0</v>
      </c>
      <c r="Q61" s="1036">
        <v>0</v>
      </c>
      <c r="R61" s="1036">
        <v>0</v>
      </c>
      <c r="S61" s="1036">
        <v>0</v>
      </c>
      <c r="T61" s="1036">
        <v>0</v>
      </c>
      <c r="U61" s="1036">
        <v>0</v>
      </c>
      <c r="V61" s="1036">
        <v>0</v>
      </c>
      <c r="W61" s="1036">
        <v>0</v>
      </c>
      <c r="X61" s="1036">
        <v>0</v>
      </c>
      <c r="Y61" s="1036">
        <v>0</v>
      </c>
      <c r="Z61" s="1036">
        <v>0</v>
      </c>
      <c r="AA61" s="1036">
        <v>0</v>
      </c>
      <c r="AB61" s="1036">
        <v>0</v>
      </c>
      <c r="AC61" s="1036">
        <v>0</v>
      </c>
      <c r="AD61" s="1036">
        <v>0</v>
      </c>
      <c r="AE61" s="1036">
        <v>0</v>
      </c>
      <c r="AF61" s="1036">
        <v>0</v>
      </c>
      <c r="AG61" s="1036">
        <v>0</v>
      </c>
      <c r="AH61" s="1036">
        <v>0</v>
      </c>
      <c r="AI61" s="1036">
        <v>0</v>
      </c>
      <c r="AJ61" s="1036">
        <v>0</v>
      </c>
      <c r="AK61" s="1036">
        <v>0</v>
      </c>
      <c r="AL61" s="1036">
        <v>0</v>
      </c>
      <c r="AM61" s="1036">
        <v>0</v>
      </c>
      <c r="AN61" s="1036">
        <v>0</v>
      </c>
      <c r="AO61" s="1036">
        <v>0</v>
      </c>
      <c r="AP61" s="1036">
        <v>0</v>
      </c>
      <c r="AQ61" s="1036">
        <v>0</v>
      </c>
      <c r="AR61" s="1036">
        <v>0</v>
      </c>
      <c r="AS61" s="1036">
        <v>0</v>
      </c>
      <c r="AT61" s="1036">
        <v>0</v>
      </c>
      <c r="AU61" s="1036">
        <v>0</v>
      </c>
      <c r="AV61" s="1036">
        <v>0</v>
      </c>
      <c r="AW61" s="1036">
        <v>0</v>
      </c>
      <c r="AX61" s="1036">
        <v>0</v>
      </c>
      <c r="AY61" s="1036">
        <v>0</v>
      </c>
      <c r="AZ61" s="1036">
        <v>0</v>
      </c>
      <c r="BA61" s="1036">
        <v>0</v>
      </c>
      <c r="BB61" s="1036">
        <v>0</v>
      </c>
      <c r="BC61" s="1036">
        <v>0</v>
      </c>
      <c r="BD61" s="1036">
        <v>0</v>
      </c>
      <c r="BE61" s="1036">
        <v>0</v>
      </c>
      <c r="BF61" s="1036">
        <v>0</v>
      </c>
      <c r="BG61" s="1036">
        <v>0</v>
      </c>
      <c r="BH61" s="1036">
        <v>0</v>
      </c>
      <c r="BI61" s="1036">
        <v>0</v>
      </c>
      <c r="BJ61" s="1036">
        <v>0</v>
      </c>
      <c r="BK61" s="1036">
        <v>0</v>
      </c>
      <c r="BL61" s="1036">
        <v>0</v>
      </c>
      <c r="BM61" s="1036">
        <v>0</v>
      </c>
      <c r="BN61" s="1036">
        <v>0</v>
      </c>
      <c r="BO61" s="1036">
        <v>0</v>
      </c>
      <c r="BP61" s="1036">
        <v>0</v>
      </c>
      <c r="BQ61" s="1036">
        <v>0</v>
      </c>
      <c r="BR61" s="1036">
        <v>0</v>
      </c>
      <c r="BS61" s="1036">
        <v>0</v>
      </c>
      <c r="BT61" s="1036">
        <v>0</v>
      </c>
      <c r="BU61" s="1036">
        <v>0</v>
      </c>
      <c r="BV61" s="1036">
        <v>0</v>
      </c>
      <c r="BW61" s="1036">
        <v>0</v>
      </c>
      <c r="BX61" s="1036">
        <v>0</v>
      </c>
      <c r="BY61" s="1036">
        <v>0</v>
      </c>
      <c r="BZ61" s="1036">
        <v>0</v>
      </c>
      <c r="CA61" s="1036">
        <v>0</v>
      </c>
      <c r="CB61" s="1036">
        <v>0</v>
      </c>
      <c r="CC61" s="1036">
        <v>0</v>
      </c>
      <c r="CD61" s="1036">
        <v>0</v>
      </c>
      <c r="CE61" s="1036">
        <v>0</v>
      </c>
      <c r="CF61" s="1036">
        <v>0</v>
      </c>
      <c r="CG61" s="1036">
        <v>0</v>
      </c>
      <c r="CH61" s="1036">
        <v>0</v>
      </c>
      <c r="CI61" s="1036">
        <v>0</v>
      </c>
      <c r="CJ61" s="1036">
        <v>0</v>
      </c>
      <c r="CK61" s="1036">
        <v>0</v>
      </c>
      <c r="CL61" s="1036">
        <v>0</v>
      </c>
      <c r="CM61" s="1036">
        <v>0</v>
      </c>
      <c r="CN61" s="1036">
        <v>0</v>
      </c>
      <c r="CO61" s="1036">
        <v>0</v>
      </c>
      <c r="CP61" s="1036">
        <v>0</v>
      </c>
      <c r="CQ61" s="1036">
        <v>0</v>
      </c>
      <c r="CR61" s="1036">
        <v>0</v>
      </c>
      <c r="CS61" s="1036">
        <v>0</v>
      </c>
      <c r="CT61" s="1036">
        <v>0</v>
      </c>
      <c r="CU61" s="1036">
        <v>0</v>
      </c>
      <c r="CV61" s="1036">
        <v>0</v>
      </c>
      <c r="CW61" s="1036">
        <v>0</v>
      </c>
      <c r="CX61" s="1036">
        <v>0</v>
      </c>
      <c r="CY61" s="1036">
        <v>0</v>
      </c>
      <c r="CZ61" s="1036">
        <v>0</v>
      </c>
      <c r="DA61" s="1036">
        <v>0</v>
      </c>
      <c r="DB61" s="1036">
        <v>0</v>
      </c>
      <c r="DC61" s="1036">
        <v>0</v>
      </c>
      <c r="DD61" s="1036">
        <v>0</v>
      </c>
      <c r="DE61" s="1036">
        <v>0</v>
      </c>
      <c r="DF61" s="1036">
        <v>0</v>
      </c>
      <c r="DG61" s="1036">
        <v>0</v>
      </c>
      <c r="DH61" s="1036">
        <v>0</v>
      </c>
      <c r="DI61" s="1036">
        <v>0</v>
      </c>
      <c r="DJ61" s="1036">
        <v>0</v>
      </c>
      <c r="DK61" s="1036">
        <v>0</v>
      </c>
      <c r="DL61" s="1036">
        <v>0</v>
      </c>
      <c r="DM61" s="1036">
        <v>0</v>
      </c>
      <c r="DN61" s="1036">
        <v>0</v>
      </c>
      <c r="DO61" s="1036">
        <v>0</v>
      </c>
      <c r="DP61" s="1036">
        <v>0</v>
      </c>
      <c r="DQ61" s="1036">
        <v>0</v>
      </c>
      <c r="DR61" s="1036">
        <v>0</v>
      </c>
      <c r="DS61" s="1036">
        <v>0</v>
      </c>
      <c r="DT61" s="1036">
        <v>0</v>
      </c>
      <c r="DU61" s="1036">
        <v>0</v>
      </c>
      <c r="DV61" s="1036">
        <v>0</v>
      </c>
      <c r="DW61" s="1036">
        <v>0</v>
      </c>
      <c r="DX61" s="1036">
        <v>0</v>
      </c>
      <c r="DY61" s="1036">
        <v>0</v>
      </c>
      <c r="DZ61" s="1036">
        <v>0</v>
      </c>
      <c r="EA61" s="1036">
        <v>0</v>
      </c>
      <c r="EB61" s="1036">
        <v>0</v>
      </c>
      <c r="EC61" s="1036">
        <v>0</v>
      </c>
      <c r="ED61" s="1036">
        <v>0</v>
      </c>
      <c r="EE61" s="1036">
        <v>0</v>
      </c>
      <c r="EF61" s="1036">
        <v>0</v>
      </c>
      <c r="EG61" s="1036">
        <v>0</v>
      </c>
      <c r="EH61" s="1036">
        <v>0</v>
      </c>
      <c r="EI61" s="1036">
        <v>0</v>
      </c>
      <c r="EJ61" s="1036">
        <v>0</v>
      </c>
      <c r="EK61" s="1036">
        <v>0</v>
      </c>
      <c r="EL61" s="1036">
        <v>0</v>
      </c>
      <c r="EM61" s="1036">
        <v>0</v>
      </c>
      <c r="EN61" s="1036">
        <v>0</v>
      </c>
      <c r="EO61" s="1036">
        <v>0</v>
      </c>
      <c r="EP61" s="1036">
        <v>0</v>
      </c>
      <c r="EQ61" s="1036">
        <v>0</v>
      </c>
      <c r="ER61" s="1036">
        <v>0</v>
      </c>
      <c r="ES61" s="1036">
        <v>0</v>
      </c>
      <c r="ET61" s="1036">
        <v>0</v>
      </c>
      <c r="EU61" s="1036">
        <v>0</v>
      </c>
      <c r="EV61" s="1036">
        <v>0</v>
      </c>
      <c r="EW61" s="1036">
        <v>0</v>
      </c>
      <c r="EX61" s="1036">
        <v>0</v>
      </c>
      <c r="EY61" s="1036">
        <v>0</v>
      </c>
      <c r="EZ61" s="2248">
        <f>IN_T4!EZ56</f>
        <v>0</v>
      </c>
      <c r="FA61" s="2248">
        <f>IN_T4!FA56</f>
        <v>0</v>
      </c>
      <c r="FB61" s="2248">
        <f>IN_T4!FB56</f>
        <v>0</v>
      </c>
      <c r="FC61" s="2248">
        <f>IN_T4!FC56</f>
        <v>0</v>
      </c>
      <c r="FD61" s="1028">
        <f t="shared" si="0"/>
        <v>0</v>
      </c>
    </row>
    <row r="62" spans="1:160" ht="12.75" customHeight="1" x14ac:dyDescent="0.25">
      <c r="A62" s="1001" t="str">
        <f>'t1'!A62</f>
        <v>Psicologi con inc. di struttura semplice (rapp. Esclusivo)</v>
      </c>
      <c r="B62" s="1027" t="str">
        <f>'t1'!B62</f>
        <v>SD0E65</v>
      </c>
      <c r="C62" s="1036">
        <v>0</v>
      </c>
      <c r="D62" s="1036">
        <v>0</v>
      </c>
      <c r="E62" s="1036">
        <v>0</v>
      </c>
      <c r="F62" s="1036">
        <v>0</v>
      </c>
      <c r="G62" s="1036">
        <v>0</v>
      </c>
      <c r="H62" s="1036">
        <v>0</v>
      </c>
      <c r="I62" s="1036">
        <v>0</v>
      </c>
      <c r="J62" s="1036">
        <v>0</v>
      </c>
      <c r="K62" s="1036">
        <v>0</v>
      </c>
      <c r="L62" s="1036">
        <v>0</v>
      </c>
      <c r="M62" s="1036">
        <v>0</v>
      </c>
      <c r="N62" s="1036">
        <v>0</v>
      </c>
      <c r="O62" s="1036">
        <v>0</v>
      </c>
      <c r="P62" s="1036">
        <v>0</v>
      </c>
      <c r="Q62" s="1036">
        <v>0</v>
      </c>
      <c r="R62" s="1036">
        <v>0</v>
      </c>
      <c r="S62" s="1036">
        <v>0</v>
      </c>
      <c r="T62" s="1036">
        <v>0</v>
      </c>
      <c r="U62" s="1036">
        <v>0</v>
      </c>
      <c r="V62" s="1036">
        <v>0</v>
      </c>
      <c r="W62" s="1036">
        <v>0</v>
      </c>
      <c r="X62" s="1036">
        <v>0</v>
      </c>
      <c r="Y62" s="1036">
        <v>0</v>
      </c>
      <c r="Z62" s="1036">
        <v>0</v>
      </c>
      <c r="AA62" s="1036">
        <v>0</v>
      </c>
      <c r="AB62" s="1036">
        <v>0</v>
      </c>
      <c r="AC62" s="1036">
        <v>0</v>
      </c>
      <c r="AD62" s="1036">
        <v>0</v>
      </c>
      <c r="AE62" s="1036">
        <v>0</v>
      </c>
      <c r="AF62" s="1036">
        <v>0</v>
      </c>
      <c r="AG62" s="1036">
        <v>0</v>
      </c>
      <c r="AH62" s="1036">
        <v>0</v>
      </c>
      <c r="AI62" s="1036">
        <v>0</v>
      </c>
      <c r="AJ62" s="1036">
        <v>0</v>
      </c>
      <c r="AK62" s="1036">
        <v>0</v>
      </c>
      <c r="AL62" s="1036">
        <v>0</v>
      </c>
      <c r="AM62" s="1036">
        <v>0</v>
      </c>
      <c r="AN62" s="1036">
        <v>0</v>
      </c>
      <c r="AO62" s="1036">
        <v>0</v>
      </c>
      <c r="AP62" s="1036">
        <v>0</v>
      </c>
      <c r="AQ62" s="1036">
        <v>0</v>
      </c>
      <c r="AR62" s="1036">
        <v>0</v>
      </c>
      <c r="AS62" s="1036">
        <v>0</v>
      </c>
      <c r="AT62" s="1036">
        <v>0</v>
      </c>
      <c r="AU62" s="1036">
        <v>0</v>
      </c>
      <c r="AV62" s="1036">
        <v>0</v>
      </c>
      <c r="AW62" s="1036">
        <v>0</v>
      </c>
      <c r="AX62" s="1036">
        <v>0</v>
      </c>
      <c r="AY62" s="1036">
        <v>0</v>
      </c>
      <c r="AZ62" s="1036">
        <v>0</v>
      </c>
      <c r="BA62" s="1036">
        <v>0</v>
      </c>
      <c r="BB62" s="1036">
        <v>0</v>
      </c>
      <c r="BC62" s="1036">
        <v>0</v>
      </c>
      <c r="BD62" s="1036">
        <v>0</v>
      </c>
      <c r="BE62" s="1036">
        <v>0</v>
      </c>
      <c r="BF62" s="1036">
        <v>0</v>
      </c>
      <c r="BG62" s="1036">
        <v>0</v>
      </c>
      <c r="BH62" s="1036">
        <v>0</v>
      </c>
      <c r="BI62" s="1036">
        <v>0</v>
      </c>
      <c r="BJ62" s="1036">
        <v>0</v>
      </c>
      <c r="BK62" s="1036">
        <v>0</v>
      </c>
      <c r="BL62" s="1036">
        <v>0</v>
      </c>
      <c r="BM62" s="1036">
        <v>0</v>
      </c>
      <c r="BN62" s="1036">
        <v>0</v>
      </c>
      <c r="BO62" s="1036">
        <v>0</v>
      </c>
      <c r="BP62" s="1036">
        <v>0</v>
      </c>
      <c r="BQ62" s="1036">
        <v>0</v>
      </c>
      <c r="BR62" s="1036">
        <v>0</v>
      </c>
      <c r="BS62" s="1036">
        <v>0</v>
      </c>
      <c r="BT62" s="1036">
        <v>0</v>
      </c>
      <c r="BU62" s="1036">
        <v>0</v>
      </c>
      <c r="BV62" s="1036">
        <v>0</v>
      </c>
      <c r="BW62" s="1036">
        <v>0</v>
      </c>
      <c r="BX62" s="1036">
        <v>0</v>
      </c>
      <c r="BY62" s="1036">
        <v>0</v>
      </c>
      <c r="BZ62" s="1036">
        <v>0</v>
      </c>
      <c r="CA62" s="1036">
        <v>0</v>
      </c>
      <c r="CB62" s="1036">
        <v>0</v>
      </c>
      <c r="CC62" s="1036">
        <v>0</v>
      </c>
      <c r="CD62" s="1036">
        <v>0</v>
      </c>
      <c r="CE62" s="1036">
        <v>0</v>
      </c>
      <c r="CF62" s="1036">
        <v>0</v>
      </c>
      <c r="CG62" s="1036">
        <v>0</v>
      </c>
      <c r="CH62" s="1036">
        <v>0</v>
      </c>
      <c r="CI62" s="1036">
        <v>0</v>
      </c>
      <c r="CJ62" s="1036">
        <v>0</v>
      </c>
      <c r="CK62" s="1036">
        <v>0</v>
      </c>
      <c r="CL62" s="1036">
        <v>0</v>
      </c>
      <c r="CM62" s="1036">
        <v>0</v>
      </c>
      <c r="CN62" s="1036">
        <v>0</v>
      </c>
      <c r="CO62" s="1036">
        <v>0</v>
      </c>
      <c r="CP62" s="1036">
        <v>0</v>
      </c>
      <c r="CQ62" s="1036">
        <v>0</v>
      </c>
      <c r="CR62" s="1036">
        <v>0</v>
      </c>
      <c r="CS62" s="1036">
        <v>0</v>
      </c>
      <c r="CT62" s="1036">
        <v>0</v>
      </c>
      <c r="CU62" s="1036">
        <v>0</v>
      </c>
      <c r="CV62" s="1036">
        <v>0</v>
      </c>
      <c r="CW62" s="1036">
        <v>0</v>
      </c>
      <c r="CX62" s="1036">
        <v>0</v>
      </c>
      <c r="CY62" s="1036">
        <v>0</v>
      </c>
      <c r="CZ62" s="1036">
        <v>0</v>
      </c>
      <c r="DA62" s="1036">
        <v>0</v>
      </c>
      <c r="DB62" s="1036">
        <v>0</v>
      </c>
      <c r="DC62" s="1036">
        <v>0</v>
      </c>
      <c r="DD62" s="1036">
        <v>0</v>
      </c>
      <c r="DE62" s="1036">
        <v>0</v>
      </c>
      <c r="DF62" s="1036">
        <v>0</v>
      </c>
      <c r="DG62" s="1036">
        <v>0</v>
      </c>
      <c r="DH62" s="1036">
        <v>0</v>
      </c>
      <c r="DI62" s="1036">
        <v>0</v>
      </c>
      <c r="DJ62" s="1036">
        <v>0</v>
      </c>
      <c r="DK62" s="1036">
        <v>0</v>
      </c>
      <c r="DL62" s="1036">
        <v>0</v>
      </c>
      <c r="DM62" s="1036">
        <v>0</v>
      </c>
      <c r="DN62" s="1036">
        <v>0</v>
      </c>
      <c r="DO62" s="1036">
        <v>0</v>
      </c>
      <c r="DP62" s="1036">
        <v>0</v>
      </c>
      <c r="DQ62" s="1036">
        <v>0</v>
      </c>
      <c r="DR62" s="1036">
        <v>0</v>
      </c>
      <c r="DS62" s="1036">
        <v>0</v>
      </c>
      <c r="DT62" s="1036">
        <v>0</v>
      </c>
      <c r="DU62" s="1036">
        <v>0</v>
      </c>
      <c r="DV62" s="1036">
        <v>0</v>
      </c>
      <c r="DW62" s="1036">
        <v>0</v>
      </c>
      <c r="DX62" s="1036">
        <v>0</v>
      </c>
      <c r="DY62" s="1036">
        <v>0</v>
      </c>
      <c r="DZ62" s="1036">
        <v>0</v>
      </c>
      <c r="EA62" s="1036">
        <v>0</v>
      </c>
      <c r="EB62" s="1036">
        <v>0</v>
      </c>
      <c r="EC62" s="1036">
        <v>0</v>
      </c>
      <c r="ED62" s="1036">
        <v>0</v>
      </c>
      <c r="EE62" s="1036">
        <v>0</v>
      </c>
      <c r="EF62" s="1036">
        <v>0</v>
      </c>
      <c r="EG62" s="1036">
        <v>0</v>
      </c>
      <c r="EH62" s="1036">
        <v>0</v>
      </c>
      <c r="EI62" s="1036">
        <v>0</v>
      </c>
      <c r="EJ62" s="1036">
        <v>0</v>
      </c>
      <c r="EK62" s="1036">
        <v>0</v>
      </c>
      <c r="EL62" s="1036">
        <v>0</v>
      </c>
      <c r="EM62" s="1036">
        <v>0</v>
      </c>
      <c r="EN62" s="1036">
        <v>0</v>
      </c>
      <c r="EO62" s="1036">
        <v>0</v>
      </c>
      <c r="EP62" s="1036">
        <v>0</v>
      </c>
      <c r="EQ62" s="1036">
        <v>0</v>
      </c>
      <c r="ER62" s="1036">
        <v>0</v>
      </c>
      <c r="ES62" s="1036">
        <v>0</v>
      </c>
      <c r="ET62" s="1036">
        <v>0</v>
      </c>
      <c r="EU62" s="1036">
        <v>0</v>
      </c>
      <c r="EV62" s="1036">
        <v>0</v>
      </c>
      <c r="EW62" s="1036">
        <v>0</v>
      </c>
      <c r="EX62" s="1036">
        <v>0</v>
      </c>
      <c r="EY62" s="1036">
        <v>0</v>
      </c>
      <c r="EZ62" s="2248">
        <f>IN_T4!EZ57</f>
        <v>0</v>
      </c>
      <c r="FA62" s="2248">
        <f>IN_T4!FA57</f>
        <v>0</v>
      </c>
      <c r="FB62" s="2248">
        <f>IN_T4!FB57</f>
        <v>0</v>
      </c>
      <c r="FC62" s="2248">
        <f>IN_T4!FC57</f>
        <v>0</v>
      </c>
      <c r="FD62" s="1028">
        <f t="shared" si="0"/>
        <v>0</v>
      </c>
    </row>
    <row r="63" spans="1:160" ht="12.75" customHeight="1" x14ac:dyDescent="0.25">
      <c r="A63" s="1001" t="str">
        <f>'t1'!A63</f>
        <v>Psicologi con inc. di struttura semplice (rapp. Non escl.)</v>
      </c>
      <c r="B63" s="1027" t="str">
        <f>'t1'!B63</f>
        <v>SD0N65</v>
      </c>
      <c r="C63" s="1036">
        <v>0</v>
      </c>
      <c r="D63" s="1036">
        <v>0</v>
      </c>
      <c r="E63" s="1036">
        <v>0</v>
      </c>
      <c r="F63" s="1036">
        <v>0</v>
      </c>
      <c r="G63" s="1036">
        <v>0</v>
      </c>
      <c r="H63" s="1036">
        <v>0</v>
      </c>
      <c r="I63" s="1036">
        <v>0</v>
      </c>
      <c r="J63" s="1036">
        <v>0</v>
      </c>
      <c r="K63" s="1036">
        <v>0</v>
      </c>
      <c r="L63" s="1036">
        <v>0</v>
      </c>
      <c r="M63" s="1036">
        <v>0</v>
      </c>
      <c r="N63" s="1036">
        <v>0</v>
      </c>
      <c r="O63" s="1036">
        <v>0</v>
      </c>
      <c r="P63" s="1036">
        <v>0</v>
      </c>
      <c r="Q63" s="1036">
        <v>0</v>
      </c>
      <c r="R63" s="1036">
        <v>0</v>
      </c>
      <c r="S63" s="1036">
        <v>0</v>
      </c>
      <c r="T63" s="1036">
        <v>0</v>
      </c>
      <c r="U63" s="1036">
        <v>0</v>
      </c>
      <c r="V63" s="1036">
        <v>0</v>
      </c>
      <c r="W63" s="1036">
        <v>0</v>
      </c>
      <c r="X63" s="1036">
        <v>0</v>
      </c>
      <c r="Y63" s="1036">
        <v>0</v>
      </c>
      <c r="Z63" s="1036">
        <v>0</v>
      </c>
      <c r="AA63" s="1036">
        <v>0</v>
      </c>
      <c r="AB63" s="1036">
        <v>0</v>
      </c>
      <c r="AC63" s="1036">
        <v>0</v>
      </c>
      <c r="AD63" s="1036">
        <v>0</v>
      </c>
      <c r="AE63" s="1036">
        <v>0</v>
      </c>
      <c r="AF63" s="1036">
        <v>0</v>
      </c>
      <c r="AG63" s="1036">
        <v>0</v>
      </c>
      <c r="AH63" s="1036">
        <v>0</v>
      </c>
      <c r="AI63" s="1036">
        <v>0</v>
      </c>
      <c r="AJ63" s="1036">
        <v>0</v>
      </c>
      <c r="AK63" s="1036">
        <v>0</v>
      </c>
      <c r="AL63" s="1036">
        <v>0</v>
      </c>
      <c r="AM63" s="1036">
        <v>0</v>
      </c>
      <c r="AN63" s="1036">
        <v>0</v>
      </c>
      <c r="AO63" s="1036">
        <v>0</v>
      </c>
      <c r="AP63" s="1036">
        <v>0</v>
      </c>
      <c r="AQ63" s="1036">
        <v>0</v>
      </c>
      <c r="AR63" s="1036">
        <v>0</v>
      </c>
      <c r="AS63" s="1036">
        <v>0</v>
      </c>
      <c r="AT63" s="1036">
        <v>0</v>
      </c>
      <c r="AU63" s="1036">
        <v>0</v>
      </c>
      <c r="AV63" s="1036">
        <v>0</v>
      </c>
      <c r="AW63" s="1036">
        <v>0</v>
      </c>
      <c r="AX63" s="1036">
        <v>0</v>
      </c>
      <c r="AY63" s="1036">
        <v>0</v>
      </c>
      <c r="AZ63" s="1036">
        <v>0</v>
      </c>
      <c r="BA63" s="1036">
        <v>0</v>
      </c>
      <c r="BB63" s="1036">
        <v>0</v>
      </c>
      <c r="BC63" s="1036">
        <v>0</v>
      </c>
      <c r="BD63" s="1036">
        <v>0</v>
      </c>
      <c r="BE63" s="1036">
        <v>0</v>
      </c>
      <c r="BF63" s="1036">
        <v>0</v>
      </c>
      <c r="BG63" s="1036">
        <v>0</v>
      </c>
      <c r="BH63" s="1036">
        <v>0</v>
      </c>
      <c r="BI63" s="1036">
        <v>0</v>
      </c>
      <c r="BJ63" s="1036">
        <v>0</v>
      </c>
      <c r="BK63" s="1036">
        <v>0</v>
      </c>
      <c r="BL63" s="1036">
        <v>0</v>
      </c>
      <c r="BM63" s="1036">
        <v>0</v>
      </c>
      <c r="BN63" s="1036">
        <v>0</v>
      </c>
      <c r="BO63" s="1036">
        <v>0</v>
      </c>
      <c r="BP63" s="1036">
        <v>0</v>
      </c>
      <c r="BQ63" s="1036">
        <v>0</v>
      </c>
      <c r="BR63" s="1036">
        <v>0</v>
      </c>
      <c r="BS63" s="1036">
        <v>0</v>
      </c>
      <c r="BT63" s="1036">
        <v>0</v>
      </c>
      <c r="BU63" s="1036">
        <v>0</v>
      </c>
      <c r="BV63" s="1036">
        <v>0</v>
      </c>
      <c r="BW63" s="1036">
        <v>0</v>
      </c>
      <c r="BX63" s="1036">
        <v>0</v>
      </c>
      <c r="BY63" s="1036">
        <v>0</v>
      </c>
      <c r="BZ63" s="1036">
        <v>0</v>
      </c>
      <c r="CA63" s="1036">
        <v>0</v>
      </c>
      <c r="CB63" s="1036">
        <v>0</v>
      </c>
      <c r="CC63" s="1036">
        <v>0</v>
      </c>
      <c r="CD63" s="1036">
        <v>0</v>
      </c>
      <c r="CE63" s="1036">
        <v>0</v>
      </c>
      <c r="CF63" s="1036">
        <v>0</v>
      </c>
      <c r="CG63" s="1036">
        <v>0</v>
      </c>
      <c r="CH63" s="1036">
        <v>0</v>
      </c>
      <c r="CI63" s="1036">
        <v>0</v>
      </c>
      <c r="CJ63" s="1036">
        <v>0</v>
      </c>
      <c r="CK63" s="1036">
        <v>0</v>
      </c>
      <c r="CL63" s="1036">
        <v>0</v>
      </c>
      <c r="CM63" s="1036">
        <v>0</v>
      </c>
      <c r="CN63" s="1036">
        <v>0</v>
      </c>
      <c r="CO63" s="1036">
        <v>0</v>
      </c>
      <c r="CP63" s="1036">
        <v>0</v>
      </c>
      <c r="CQ63" s="1036">
        <v>0</v>
      </c>
      <c r="CR63" s="1036">
        <v>0</v>
      </c>
      <c r="CS63" s="1036">
        <v>0</v>
      </c>
      <c r="CT63" s="1036">
        <v>0</v>
      </c>
      <c r="CU63" s="1036">
        <v>0</v>
      </c>
      <c r="CV63" s="1036">
        <v>0</v>
      </c>
      <c r="CW63" s="1036">
        <v>0</v>
      </c>
      <c r="CX63" s="1036">
        <v>0</v>
      </c>
      <c r="CY63" s="1036">
        <v>0</v>
      </c>
      <c r="CZ63" s="1036">
        <v>0</v>
      </c>
      <c r="DA63" s="1036">
        <v>0</v>
      </c>
      <c r="DB63" s="1036">
        <v>0</v>
      </c>
      <c r="DC63" s="1036">
        <v>0</v>
      </c>
      <c r="DD63" s="1036">
        <v>0</v>
      </c>
      <c r="DE63" s="1036">
        <v>0</v>
      </c>
      <c r="DF63" s="1036">
        <v>0</v>
      </c>
      <c r="DG63" s="1036">
        <v>0</v>
      </c>
      <c r="DH63" s="1036">
        <v>0</v>
      </c>
      <c r="DI63" s="1036">
        <v>0</v>
      </c>
      <c r="DJ63" s="1036">
        <v>0</v>
      </c>
      <c r="DK63" s="1036">
        <v>0</v>
      </c>
      <c r="DL63" s="1036">
        <v>0</v>
      </c>
      <c r="DM63" s="1036">
        <v>0</v>
      </c>
      <c r="DN63" s="1036">
        <v>0</v>
      </c>
      <c r="DO63" s="1036">
        <v>0</v>
      </c>
      <c r="DP63" s="1036">
        <v>0</v>
      </c>
      <c r="DQ63" s="1036">
        <v>0</v>
      </c>
      <c r="DR63" s="1036">
        <v>0</v>
      </c>
      <c r="DS63" s="1036">
        <v>0</v>
      </c>
      <c r="DT63" s="1036">
        <v>0</v>
      </c>
      <c r="DU63" s="1036">
        <v>0</v>
      </c>
      <c r="DV63" s="1036">
        <v>0</v>
      </c>
      <c r="DW63" s="1036">
        <v>0</v>
      </c>
      <c r="DX63" s="1036">
        <v>0</v>
      </c>
      <c r="DY63" s="1036">
        <v>0</v>
      </c>
      <c r="DZ63" s="1036">
        <v>0</v>
      </c>
      <c r="EA63" s="1036">
        <v>0</v>
      </c>
      <c r="EB63" s="1036">
        <v>0</v>
      </c>
      <c r="EC63" s="1036">
        <v>0</v>
      </c>
      <c r="ED63" s="1036">
        <v>0</v>
      </c>
      <c r="EE63" s="1036">
        <v>0</v>
      </c>
      <c r="EF63" s="1036">
        <v>0</v>
      </c>
      <c r="EG63" s="1036">
        <v>0</v>
      </c>
      <c r="EH63" s="1036">
        <v>0</v>
      </c>
      <c r="EI63" s="1036">
        <v>0</v>
      </c>
      <c r="EJ63" s="1036">
        <v>0</v>
      </c>
      <c r="EK63" s="1036">
        <v>0</v>
      </c>
      <c r="EL63" s="1036">
        <v>0</v>
      </c>
      <c r="EM63" s="1036">
        <v>0</v>
      </c>
      <c r="EN63" s="1036">
        <v>0</v>
      </c>
      <c r="EO63" s="1036">
        <v>0</v>
      </c>
      <c r="EP63" s="1036">
        <v>0</v>
      </c>
      <c r="EQ63" s="1036">
        <v>0</v>
      </c>
      <c r="ER63" s="1036">
        <v>0</v>
      </c>
      <c r="ES63" s="1036">
        <v>0</v>
      </c>
      <c r="ET63" s="1036">
        <v>0</v>
      </c>
      <c r="EU63" s="1036">
        <v>0</v>
      </c>
      <c r="EV63" s="1036">
        <v>0</v>
      </c>
      <c r="EW63" s="1036">
        <v>0</v>
      </c>
      <c r="EX63" s="1036">
        <v>0</v>
      </c>
      <c r="EY63" s="1036">
        <v>0</v>
      </c>
      <c r="EZ63" s="2248">
        <f>IN_T4!EZ58</f>
        <v>0</v>
      </c>
      <c r="FA63" s="2248">
        <f>IN_T4!FA58</f>
        <v>0</v>
      </c>
      <c r="FB63" s="2248">
        <f>IN_T4!FB58</f>
        <v>0</v>
      </c>
      <c r="FC63" s="2248">
        <f>IN_T4!FC58</f>
        <v>0</v>
      </c>
      <c r="FD63" s="1028">
        <f t="shared" si="0"/>
        <v>0</v>
      </c>
    </row>
    <row r="64" spans="1:160" ht="12.75" customHeight="1" x14ac:dyDescent="0.25">
      <c r="A64" s="1001" t="str">
        <f>'t1'!A64</f>
        <v>Psicologi con altri incar. Prof.li (rapp. Esclusivo)</v>
      </c>
      <c r="B64" s="1027" t="str">
        <f>'t1'!B64</f>
        <v>SD0A65</v>
      </c>
      <c r="C64" s="1036">
        <v>0</v>
      </c>
      <c r="D64" s="1036">
        <v>0</v>
      </c>
      <c r="E64" s="1036">
        <v>0</v>
      </c>
      <c r="F64" s="1036">
        <v>0</v>
      </c>
      <c r="G64" s="1036">
        <v>0</v>
      </c>
      <c r="H64" s="1036">
        <v>0</v>
      </c>
      <c r="I64" s="1036">
        <v>0</v>
      </c>
      <c r="J64" s="1036">
        <v>0</v>
      </c>
      <c r="K64" s="1036">
        <v>0</v>
      </c>
      <c r="L64" s="1036">
        <v>0</v>
      </c>
      <c r="M64" s="1036">
        <v>0</v>
      </c>
      <c r="N64" s="1036">
        <v>0</v>
      </c>
      <c r="O64" s="1036">
        <v>0</v>
      </c>
      <c r="P64" s="1036">
        <v>0</v>
      </c>
      <c r="Q64" s="1036">
        <v>0</v>
      </c>
      <c r="R64" s="1036">
        <v>0</v>
      </c>
      <c r="S64" s="1036">
        <v>0</v>
      </c>
      <c r="T64" s="1036">
        <v>0</v>
      </c>
      <c r="U64" s="1036">
        <v>0</v>
      </c>
      <c r="V64" s="1036">
        <v>0</v>
      </c>
      <c r="W64" s="1036">
        <v>0</v>
      </c>
      <c r="X64" s="1036">
        <v>0</v>
      </c>
      <c r="Y64" s="1036">
        <v>0</v>
      </c>
      <c r="Z64" s="1036">
        <v>0</v>
      </c>
      <c r="AA64" s="1036">
        <v>0</v>
      </c>
      <c r="AB64" s="1036">
        <v>0</v>
      </c>
      <c r="AC64" s="1036">
        <v>0</v>
      </c>
      <c r="AD64" s="1036">
        <v>0</v>
      </c>
      <c r="AE64" s="1036">
        <v>0</v>
      </c>
      <c r="AF64" s="1036">
        <v>0</v>
      </c>
      <c r="AG64" s="1036">
        <v>0</v>
      </c>
      <c r="AH64" s="1036">
        <v>0</v>
      </c>
      <c r="AI64" s="1036">
        <v>0</v>
      </c>
      <c r="AJ64" s="1036">
        <v>0</v>
      </c>
      <c r="AK64" s="1036">
        <v>0</v>
      </c>
      <c r="AL64" s="1036">
        <v>0</v>
      </c>
      <c r="AM64" s="1036">
        <v>0</v>
      </c>
      <c r="AN64" s="1036">
        <v>0</v>
      </c>
      <c r="AO64" s="1036">
        <v>0</v>
      </c>
      <c r="AP64" s="1036">
        <v>0</v>
      </c>
      <c r="AQ64" s="1036">
        <v>0</v>
      </c>
      <c r="AR64" s="1036">
        <v>0</v>
      </c>
      <c r="AS64" s="1036">
        <v>0</v>
      </c>
      <c r="AT64" s="1036">
        <v>0</v>
      </c>
      <c r="AU64" s="1036">
        <v>0</v>
      </c>
      <c r="AV64" s="1036">
        <v>0</v>
      </c>
      <c r="AW64" s="1036">
        <v>0</v>
      </c>
      <c r="AX64" s="1036">
        <v>0</v>
      </c>
      <c r="AY64" s="1036">
        <v>0</v>
      </c>
      <c r="AZ64" s="1036">
        <v>0</v>
      </c>
      <c r="BA64" s="1036">
        <v>0</v>
      </c>
      <c r="BB64" s="1036">
        <v>0</v>
      </c>
      <c r="BC64" s="1036">
        <v>0</v>
      </c>
      <c r="BD64" s="1036">
        <v>0</v>
      </c>
      <c r="BE64" s="1036">
        <v>0</v>
      </c>
      <c r="BF64" s="1036">
        <v>0</v>
      </c>
      <c r="BG64" s="1036">
        <v>0</v>
      </c>
      <c r="BH64" s="1036">
        <v>0</v>
      </c>
      <c r="BI64" s="1036">
        <v>0</v>
      </c>
      <c r="BJ64" s="1036">
        <v>0</v>
      </c>
      <c r="BK64" s="1036">
        <v>0</v>
      </c>
      <c r="BL64" s="1036">
        <v>0</v>
      </c>
      <c r="BM64" s="1036">
        <v>0</v>
      </c>
      <c r="BN64" s="1036">
        <v>0</v>
      </c>
      <c r="BO64" s="1036">
        <v>0</v>
      </c>
      <c r="BP64" s="1036">
        <v>0</v>
      </c>
      <c r="BQ64" s="1036">
        <v>0</v>
      </c>
      <c r="BR64" s="1036">
        <v>0</v>
      </c>
      <c r="BS64" s="1036">
        <v>0</v>
      </c>
      <c r="BT64" s="1036">
        <v>0</v>
      </c>
      <c r="BU64" s="1036">
        <v>0</v>
      </c>
      <c r="BV64" s="1036">
        <v>0</v>
      </c>
      <c r="BW64" s="1036">
        <v>0</v>
      </c>
      <c r="BX64" s="1036">
        <v>0</v>
      </c>
      <c r="BY64" s="1036">
        <v>0</v>
      </c>
      <c r="BZ64" s="1036">
        <v>0</v>
      </c>
      <c r="CA64" s="1036">
        <v>0</v>
      </c>
      <c r="CB64" s="1036">
        <v>0</v>
      </c>
      <c r="CC64" s="1036">
        <v>0</v>
      </c>
      <c r="CD64" s="1036">
        <v>0</v>
      </c>
      <c r="CE64" s="1036">
        <v>0</v>
      </c>
      <c r="CF64" s="1036">
        <v>0</v>
      </c>
      <c r="CG64" s="1036">
        <v>0</v>
      </c>
      <c r="CH64" s="1036">
        <v>0</v>
      </c>
      <c r="CI64" s="1036">
        <v>0</v>
      </c>
      <c r="CJ64" s="1036">
        <v>0</v>
      </c>
      <c r="CK64" s="1036">
        <v>0</v>
      </c>
      <c r="CL64" s="1036">
        <v>0</v>
      </c>
      <c r="CM64" s="1036">
        <v>0</v>
      </c>
      <c r="CN64" s="1036">
        <v>0</v>
      </c>
      <c r="CO64" s="1036">
        <v>0</v>
      </c>
      <c r="CP64" s="1036">
        <v>0</v>
      </c>
      <c r="CQ64" s="1036">
        <v>0</v>
      </c>
      <c r="CR64" s="1036">
        <v>0</v>
      </c>
      <c r="CS64" s="1036">
        <v>0</v>
      </c>
      <c r="CT64" s="1036">
        <v>0</v>
      </c>
      <c r="CU64" s="1036">
        <v>0</v>
      </c>
      <c r="CV64" s="1036">
        <v>0</v>
      </c>
      <c r="CW64" s="1036">
        <v>0</v>
      </c>
      <c r="CX64" s="1036">
        <v>0</v>
      </c>
      <c r="CY64" s="1036">
        <v>0</v>
      </c>
      <c r="CZ64" s="1036">
        <v>0</v>
      </c>
      <c r="DA64" s="1036">
        <v>0</v>
      </c>
      <c r="DB64" s="1036">
        <v>0</v>
      </c>
      <c r="DC64" s="1036">
        <v>0</v>
      </c>
      <c r="DD64" s="1036">
        <v>0</v>
      </c>
      <c r="DE64" s="1036">
        <v>0</v>
      </c>
      <c r="DF64" s="1036">
        <v>0</v>
      </c>
      <c r="DG64" s="1036">
        <v>0</v>
      </c>
      <c r="DH64" s="1036">
        <v>0</v>
      </c>
      <c r="DI64" s="1036">
        <v>0</v>
      </c>
      <c r="DJ64" s="1036">
        <v>0</v>
      </c>
      <c r="DK64" s="1036">
        <v>0</v>
      </c>
      <c r="DL64" s="1036">
        <v>0</v>
      </c>
      <c r="DM64" s="1036">
        <v>0</v>
      </c>
      <c r="DN64" s="1036">
        <v>0</v>
      </c>
      <c r="DO64" s="1036">
        <v>0</v>
      </c>
      <c r="DP64" s="1036">
        <v>0</v>
      </c>
      <c r="DQ64" s="1036">
        <v>0</v>
      </c>
      <c r="DR64" s="1036">
        <v>0</v>
      </c>
      <c r="DS64" s="1036">
        <v>0</v>
      </c>
      <c r="DT64" s="1036">
        <v>0</v>
      </c>
      <c r="DU64" s="1036">
        <v>0</v>
      </c>
      <c r="DV64" s="1036">
        <v>0</v>
      </c>
      <c r="DW64" s="1036">
        <v>0</v>
      </c>
      <c r="DX64" s="1036">
        <v>0</v>
      </c>
      <c r="DY64" s="1036">
        <v>0</v>
      </c>
      <c r="DZ64" s="1036">
        <v>0</v>
      </c>
      <c r="EA64" s="1036">
        <v>0</v>
      </c>
      <c r="EB64" s="1036">
        <v>0</v>
      </c>
      <c r="EC64" s="1036">
        <v>0</v>
      </c>
      <c r="ED64" s="1036">
        <v>0</v>
      </c>
      <c r="EE64" s="1036">
        <v>0</v>
      </c>
      <c r="EF64" s="1036">
        <v>0</v>
      </c>
      <c r="EG64" s="1036">
        <v>0</v>
      </c>
      <c r="EH64" s="1036">
        <v>0</v>
      </c>
      <c r="EI64" s="1036">
        <v>0</v>
      </c>
      <c r="EJ64" s="1036">
        <v>0</v>
      </c>
      <c r="EK64" s="1036">
        <v>0</v>
      </c>
      <c r="EL64" s="1036">
        <v>0</v>
      </c>
      <c r="EM64" s="1036">
        <v>0</v>
      </c>
      <c r="EN64" s="1036">
        <v>0</v>
      </c>
      <c r="EO64" s="1036">
        <v>0</v>
      </c>
      <c r="EP64" s="1036">
        <v>0</v>
      </c>
      <c r="EQ64" s="1036">
        <v>0</v>
      </c>
      <c r="ER64" s="1036">
        <v>0</v>
      </c>
      <c r="ES64" s="1036">
        <v>0</v>
      </c>
      <c r="ET64" s="1036">
        <v>0</v>
      </c>
      <c r="EU64" s="1036">
        <v>0</v>
      </c>
      <c r="EV64" s="1036">
        <v>0</v>
      </c>
      <c r="EW64" s="1036">
        <v>0</v>
      </c>
      <c r="EX64" s="1036">
        <v>0</v>
      </c>
      <c r="EY64" s="1036">
        <v>0</v>
      </c>
      <c r="EZ64" s="2248">
        <f>IN_T4!EZ59</f>
        <v>0</v>
      </c>
      <c r="FA64" s="2248">
        <f>IN_T4!FA59</f>
        <v>0</v>
      </c>
      <c r="FB64" s="2248">
        <f>IN_T4!FB59</f>
        <v>0</v>
      </c>
      <c r="FC64" s="2248">
        <f>IN_T4!FC59</f>
        <v>0</v>
      </c>
      <c r="FD64" s="1028">
        <f t="shared" si="0"/>
        <v>0</v>
      </c>
    </row>
    <row r="65" spans="1:160" ht="12.75" customHeight="1" x14ac:dyDescent="0.25">
      <c r="A65" s="1001" t="str">
        <f>'t1'!A65</f>
        <v>Psicologi con altri incar. Prof.li (rapp. Non escl.)</v>
      </c>
      <c r="B65" s="1027" t="str">
        <f>'t1'!B65</f>
        <v>SD0064</v>
      </c>
      <c r="C65" s="1036">
        <v>0</v>
      </c>
      <c r="D65" s="1036">
        <v>0</v>
      </c>
      <c r="E65" s="1036">
        <v>0</v>
      </c>
      <c r="F65" s="1036">
        <v>0</v>
      </c>
      <c r="G65" s="1036">
        <v>0</v>
      </c>
      <c r="H65" s="1036">
        <v>0</v>
      </c>
      <c r="I65" s="1036">
        <v>0</v>
      </c>
      <c r="J65" s="1036">
        <v>0</v>
      </c>
      <c r="K65" s="1036">
        <v>0</v>
      </c>
      <c r="L65" s="1036">
        <v>0</v>
      </c>
      <c r="M65" s="1036">
        <v>0</v>
      </c>
      <c r="N65" s="1036">
        <v>0</v>
      </c>
      <c r="O65" s="1036">
        <v>0</v>
      </c>
      <c r="P65" s="1036">
        <v>0</v>
      </c>
      <c r="Q65" s="1036">
        <v>0</v>
      </c>
      <c r="R65" s="1036">
        <v>0</v>
      </c>
      <c r="S65" s="1036">
        <v>0</v>
      </c>
      <c r="T65" s="1036">
        <v>0</v>
      </c>
      <c r="U65" s="1036">
        <v>0</v>
      </c>
      <c r="V65" s="1036">
        <v>0</v>
      </c>
      <c r="W65" s="1036">
        <v>0</v>
      </c>
      <c r="X65" s="1036">
        <v>0</v>
      </c>
      <c r="Y65" s="1036">
        <v>0</v>
      </c>
      <c r="Z65" s="1036">
        <v>0</v>
      </c>
      <c r="AA65" s="1036">
        <v>0</v>
      </c>
      <c r="AB65" s="1036">
        <v>0</v>
      </c>
      <c r="AC65" s="1036">
        <v>0</v>
      </c>
      <c r="AD65" s="1036">
        <v>0</v>
      </c>
      <c r="AE65" s="1036">
        <v>0</v>
      </c>
      <c r="AF65" s="1036">
        <v>0</v>
      </c>
      <c r="AG65" s="1036">
        <v>0</v>
      </c>
      <c r="AH65" s="1036">
        <v>0</v>
      </c>
      <c r="AI65" s="1036">
        <v>0</v>
      </c>
      <c r="AJ65" s="1036">
        <v>0</v>
      </c>
      <c r="AK65" s="1036">
        <v>0</v>
      </c>
      <c r="AL65" s="1036">
        <v>0</v>
      </c>
      <c r="AM65" s="1036">
        <v>0</v>
      </c>
      <c r="AN65" s="1036">
        <v>0</v>
      </c>
      <c r="AO65" s="1036">
        <v>0</v>
      </c>
      <c r="AP65" s="1036">
        <v>0</v>
      </c>
      <c r="AQ65" s="1036">
        <v>0</v>
      </c>
      <c r="AR65" s="1036">
        <v>0</v>
      </c>
      <c r="AS65" s="1036">
        <v>0</v>
      </c>
      <c r="AT65" s="1036">
        <v>0</v>
      </c>
      <c r="AU65" s="1036">
        <v>0</v>
      </c>
      <c r="AV65" s="1036">
        <v>0</v>
      </c>
      <c r="AW65" s="1036">
        <v>0</v>
      </c>
      <c r="AX65" s="1036">
        <v>0</v>
      </c>
      <c r="AY65" s="1036">
        <v>0</v>
      </c>
      <c r="AZ65" s="1036">
        <v>0</v>
      </c>
      <c r="BA65" s="1036">
        <v>0</v>
      </c>
      <c r="BB65" s="1036">
        <v>0</v>
      </c>
      <c r="BC65" s="1036">
        <v>0</v>
      </c>
      <c r="BD65" s="1036">
        <v>0</v>
      </c>
      <c r="BE65" s="1036">
        <v>0</v>
      </c>
      <c r="BF65" s="1036">
        <v>0</v>
      </c>
      <c r="BG65" s="1036">
        <v>0</v>
      </c>
      <c r="BH65" s="1036">
        <v>0</v>
      </c>
      <c r="BI65" s="1036">
        <v>0</v>
      </c>
      <c r="BJ65" s="1036">
        <v>0</v>
      </c>
      <c r="BK65" s="1036">
        <v>0</v>
      </c>
      <c r="BL65" s="1036">
        <v>0</v>
      </c>
      <c r="BM65" s="1036">
        <v>0</v>
      </c>
      <c r="BN65" s="1036">
        <v>0</v>
      </c>
      <c r="BO65" s="1036">
        <v>0</v>
      </c>
      <c r="BP65" s="1036">
        <v>0</v>
      </c>
      <c r="BQ65" s="1036">
        <v>0</v>
      </c>
      <c r="BR65" s="1036">
        <v>0</v>
      </c>
      <c r="BS65" s="1036">
        <v>0</v>
      </c>
      <c r="BT65" s="1036">
        <v>0</v>
      </c>
      <c r="BU65" s="1036">
        <v>0</v>
      </c>
      <c r="BV65" s="1036">
        <v>0</v>
      </c>
      <c r="BW65" s="1036">
        <v>0</v>
      </c>
      <c r="BX65" s="1036">
        <v>0</v>
      </c>
      <c r="BY65" s="1036">
        <v>0</v>
      </c>
      <c r="BZ65" s="1036">
        <v>0</v>
      </c>
      <c r="CA65" s="1036">
        <v>0</v>
      </c>
      <c r="CB65" s="1036">
        <v>0</v>
      </c>
      <c r="CC65" s="1036">
        <v>0</v>
      </c>
      <c r="CD65" s="1036">
        <v>0</v>
      </c>
      <c r="CE65" s="1036">
        <v>0</v>
      </c>
      <c r="CF65" s="1036">
        <v>0</v>
      </c>
      <c r="CG65" s="1036">
        <v>0</v>
      </c>
      <c r="CH65" s="1036">
        <v>0</v>
      </c>
      <c r="CI65" s="1036">
        <v>0</v>
      </c>
      <c r="CJ65" s="1036">
        <v>0</v>
      </c>
      <c r="CK65" s="1036">
        <v>0</v>
      </c>
      <c r="CL65" s="1036">
        <v>0</v>
      </c>
      <c r="CM65" s="1036">
        <v>0</v>
      </c>
      <c r="CN65" s="1036">
        <v>0</v>
      </c>
      <c r="CO65" s="1036">
        <v>0</v>
      </c>
      <c r="CP65" s="1036">
        <v>0</v>
      </c>
      <c r="CQ65" s="1036">
        <v>0</v>
      </c>
      <c r="CR65" s="1036">
        <v>0</v>
      </c>
      <c r="CS65" s="1036">
        <v>0</v>
      </c>
      <c r="CT65" s="1036">
        <v>0</v>
      </c>
      <c r="CU65" s="1036">
        <v>0</v>
      </c>
      <c r="CV65" s="1036">
        <v>0</v>
      </c>
      <c r="CW65" s="1036">
        <v>0</v>
      </c>
      <c r="CX65" s="1036">
        <v>0</v>
      </c>
      <c r="CY65" s="1036">
        <v>0</v>
      </c>
      <c r="CZ65" s="1036">
        <v>0</v>
      </c>
      <c r="DA65" s="1036">
        <v>0</v>
      </c>
      <c r="DB65" s="1036">
        <v>0</v>
      </c>
      <c r="DC65" s="1036">
        <v>0</v>
      </c>
      <c r="DD65" s="1036">
        <v>0</v>
      </c>
      <c r="DE65" s="1036">
        <v>0</v>
      </c>
      <c r="DF65" s="1036">
        <v>0</v>
      </c>
      <c r="DG65" s="1036">
        <v>0</v>
      </c>
      <c r="DH65" s="1036">
        <v>0</v>
      </c>
      <c r="DI65" s="1036">
        <v>0</v>
      </c>
      <c r="DJ65" s="1036">
        <v>0</v>
      </c>
      <c r="DK65" s="1036">
        <v>0</v>
      </c>
      <c r="DL65" s="1036">
        <v>0</v>
      </c>
      <c r="DM65" s="1036">
        <v>0</v>
      </c>
      <c r="DN65" s="1036">
        <v>0</v>
      </c>
      <c r="DO65" s="1036">
        <v>0</v>
      </c>
      <c r="DP65" s="1036">
        <v>0</v>
      </c>
      <c r="DQ65" s="1036">
        <v>0</v>
      </c>
      <c r="DR65" s="1036">
        <v>0</v>
      </c>
      <c r="DS65" s="1036">
        <v>0</v>
      </c>
      <c r="DT65" s="1036">
        <v>0</v>
      </c>
      <c r="DU65" s="1036">
        <v>0</v>
      </c>
      <c r="DV65" s="1036">
        <v>0</v>
      </c>
      <c r="DW65" s="1036">
        <v>0</v>
      </c>
      <c r="DX65" s="1036">
        <v>0</v>
      </c>
      <c r="DY65" s="1036">
        <v>0</v>
      </c>
      <c r="DZ65" s="1036">
        <v>0</v>
      </c>
      <c r="EA65" s="1036">
        <v>0</v>
      </c>
      <c r="EB65" s="1036">
        <v>0</v>
      </c>
      <c r="EC65" s="1036">
        <v>0</v>
      </c>
      <c r="ED65" s="1036">
        <v>0</v>
      </c>
      <c r="EE65" s="1036">
        <v>0</v>
      </c>
      <c r="EF65" s="1036">
        <v>0</v>
      </c>
      <c r="EG65" s="1036">
        <v>0</v>
      </c>
      <c r="EH65" s="1036">
        <v>0</v>
      </c>
      <c r="EI65" s="1036">
        <v>0</v>
      </c>
      <c r="EJ65" s="1036">
        <v>0</v>
      </c>
      <c r="EK65" s="1036">
        <v>0</v>
      </c>
      <c r="EL65" s="1036">
        <v>0</v>
      </c>
      <c r="EM65" s="1036">
        <v>0</v>
      </c>
      <c r="EN65" s="1036">
        <v>0</v>
      </c>
      <c r="EO65" s="1036">
        <v>0</v>
      </c>
      <c r="EP65" s="1036">
        <v>0</v>
      </c>
      <c r="EQ65" s="1036">
        <v>0</v>
      </c>
      <c r="ER65" s="1036">
        <v>0</v>
      </c>
      <c r="ES65" s="1036">
        <v>0</v>
      </c>
      <c r="ET65" s="1036">
        <v>0</v>
      </c>
      <c r="EU65" s="1036">
        <v>0</v>
      </c>
      <c r="EV65" s="1036">
        <v>0</v>
      </c>
      <c r="EW65" s="1036">
        <v>0</v>
      </c>
      <c r="EX65" s="1036">
        <v>0</v>
      </c>
      <c r="EY65" s="1036">
        <v>0</v>
      </c>
      <c r="EZ65" s="2248">
        <f>IN_T4!EZ60</f>
        <v>0</v>
      </c>
      <c r="FA65" s="2248">
        <f>IN_T4!FA60</f>
        <v>0</v>
      </c>
      <c r="FB65" s="2248">
        <f>IN_T4!FB60</f>
        <v>0</v>
      </c>
      <c r="FC65" s="2248">
        <f>IN_T4!FC60</f>
        <v>0</v>
      </c>
      <c r="FD65" s="1028">
        <f t="shared" si="0"/>
        <v>0</v>
      </c>
    </row>
    <row r="66" spans="1:160" ht="12.75" customHeight="1" x14ac:dyDescent="0.25">
      <c r="A66" s="1001" t="str">
        <f>'t1'!A66</f>
        <v>Psicologi a t. determinato (art. 15-septies d.lgs. 502/92)</v>
      </c>
      <c r="B66" s="1027" t="str">
        <f>'t1'!B66</f>
        <v>SD0604</v>
      </c>
      <c r="C66" s="1036">
        <v>0</v>
      </c>
      <c r="D66" s="1036">
        <v>0</v>
      </c>
      <c r="E66" s="1036">
        <v>0</v>
      </c>
      <c r="F66" s="1036">
        <v>0</v>
      </c>
      <c r="G66" s="1036">
        <v>0</v>
      </c>
      <c r="H66" s="1036">
        <v>0</v>
      </c>
      <c r="I66" s="1036">
        <v>0</v>
      </c>
      <c r="J66" s="1036">
        <v>0</v>
      </c>
      <c r="K66" s="1036">
        <v>0</v>
      </c>
      <c r="L66" s="1036">
        <v>0</v>
      </c>
      <c r="M66" s="1036">
        <v>0</v>
      </c>
      <c r="N66" s="1036">
        <v>0</v>
      </c>
      <c r="O66" s="1036">
        <v>0</v>
      </c>
      <c r="P66" s="1036">
        <v>0</v>
      </c>
      <c r="Q66" s="1036">
        <v>0</v>
      </c>
      <c r="R66" s="1036">
        <v>0</v>
      </c>
      <c r="S66" s="1036">
        <v>0</v>
      </c>
      <c r="T66" s="1036">
        <v>0</v>
      </c>
      <c r="U66" s="1036">
        <v>0</v>
      </c>
      <c r="V66" s="1036">
        <v>0</v>
      </c>
      <c r="W66" s="1036">
        <v>0</v>
      </c>
      <c r="X66" s="1036">
        <v>0</v>
      </c>
      <c r="Y66" s="1036">
        <v>0</v>
      </c>
      <c r="Z66" s="1036">
        <v>0</v>
      </c>
      <c r="AA66" s="1036">
        <v>0</v>
      </c>
      <c r="AB66" s="1036">
        <v>0</v>
      </c>
      <c r="AC66" s="1036">
        <v>0</v>
      </c>
      <c r="AD66" s="1036">
        <v>0</v>
      </c>
      <c r="AE66" s="1036">
        <v>0</v>
      </c>
      <c r="AF66" s="1036">
        <v>0</v>
      </c>
      <c r="AG66" s="1036">
        <v>0</v>
      </c>
      <c r="AH66" s="1036">
        <v>0</v>
      </c>
      <c r="AI66" s="1036">
        <v>0</v>
      </c>
      <c r="AJ66" s="1036">
        <v>0</v>
      </c>
      <c r="AK66" s="1036">
        <v>0</v>
      </c>
      <c r="AL66" s="1036">
        <v>0</v>
      </c>
      <c r="AM66" s="1036">
        <v>0</v>
      </c>
      <c r="AN66" s="1036">
        <v>0</v>
      </c>
      <c r="AO66" s="1036">
        <v>0</v>
      </c>
      <c r="AP66" s="1036">
        <v>0</v>
      </c>
      <c r="AQ66" s="1036">
        <v>0</v>
      </c>
      <c r="AR66" s="1036">
        <v>0</v>
      </c>
      <c r="AS66" s="1036">
        <v>0</v>
      </c>
      <c r="AT66" s="1036">
        <v>0</v>
      </c>
      <c r="AU66" s="1036">
        <v>0</v>
      </c>
      <c r="AV66" s="1036">
        <v>0</v>
      </c>
      <c r="AW66" s="1036">
        <v>0</v>
      </c>
      <c r="AX66" s="1036">
        <v>0</v>
      </c>
      <c r="AY66" s="1036">
        <v>0</v>
      </c>
      <c r="AZ66" s="1036">
        <v>0</v>
      </c>
      <c r="BA66" s="1036">
        <v>0</v>
      </c>
      <c r="BB66" s="1036">
        <v>0</v>
      </c>
      <c r="BC66" s="1036">
        <v>0</v>
      </c>
      <c r="BD66" s="1036">
        <v>0</v>
      </c>
      <c r="BE66" s="1036">
        <v>0</v>
      </c>
      <c r="BF66" s="1036">
        <v>0</v>
      </c>
      <c r="BG66" s="1036">
        <v>0</v>
      </c>
      <c r="BH66" s="1036">
        <v>0</v>
      </c>
      <c r="BI66" s="1036">
        <v>0</v>
      </c>
      <c r="BJ66" s="1036">
        <v>0</v>
      </c>
      <c r="BK66" s="1036">
        <v>0</v>
      </c>
      <c r="BL66" s="1036">
        <v>0</v>
      </c>
      <c r="BM66" s="1036">
        <v>0</v>
      </c>
      <c r="BN66" s="1036">
        <v>0</v>
      </c>
      <c r="BO66" s="1036">
        <v>0</v>
      </c>
      <c r="BP66" s="1036">
        <v>0</v>
      </c>
      <c r="BQ66" s="1036">
        <v>0</v>
      </c>
      <c r="BR66" s="1036">
        <v>0</v>
      </c>
      <c r="BS66" s="1036">
        <v>0</v>
      </c>
      <c r="BT66" s="1036">
        <v>0</v>
      </c>
      <c r="BU66" s="1036">
        <v>0</v>
      </c>
      <c r="BV66" s="1036">
        <v>0</v>
      </c>
      <c r="BW66" s="1036">
        <v>0</v>
      </c>
      <c r="BX66" s="1036">
        <v>0</v>
      </c>
      <c r="BY66" s="1036">
        <v>0</v>
      </c>
      <c r="BZ66" s="1036">
        <v>0</v>
      </c>
      <c r="CA66" s="1036">
        <v>0</v>
      </c>
      <c r="CB66" s="1036">
        <v>0</v>
      </c>
      <c r="CC66" s="1036">
        <v>0</v>
      </c>
      <c r="CD66" s="1036">
        <v>0</v>
      </c>
      <c r="CE66" s="1036">
        <v>0</v>
      </c>
      <c r="CF66" s="1036">
        <v>0</v>
      </c>
      <c r="CG66" s="1036">
        <v>0</v>
      </c>
      <c r="CH66" s="1036">
        <v>0</v>
      </c>
      <c r="CI66" s="1036">
        <v>0</v>
      </c>
      <c r="CJ66" s="1036">
        <v>0</v>
      </c>
      <c r="CK66" s="1036">
        <v>0</v>
      </c>
      <c r="CL66" s="1036">
        <v>0</v>
      </c>
      <c r="CM66" s="1036">
        <v>0</v>
      </c>
      <c r="CN66" s="1036">
        <v>0</v>
      </c>
      <c r="CO66" s="1036">
        <v>0</v>
      </c>
      <c r="CP66" s="1036">
        <v>0</v>
      </c>
      <c r="CQ66" s="1036">
        <v>0</v>
      </c>
      <c r="CR66" s="1036">
        <v>0</v>
      </c>
      <c r="CS66" s="1036">
        <v>0</v>
      </c>
      <c r="CT66" s="1036">
        <v>0</v>
      </c>
      <c r="CU66" s="1036">
        <v>0</v>
      </c>
      <c r="CV66" s="1036">
        <v>0</v>
      </c>
      <c r="CW66" s="1036">
        <v>0</v>
      </c>
      <c r="CX66" s="1036">
        <v>0</v>
      </c>
      <c r="CY66" s="1036">
        <v>0</v>
      </c>
      <c r="CZ66" s="1036">
        <v>0</v>
      </c>
      <c r="DA66" s="1036">
        <v>0</v>
      </c>
      <c r="DB66" s="1036">
        <v>0</v>
      </c>
      <c r="DC66" s="1036">
        <v>0</v>
      </c>
      <c r="DD66" s="1036">
        <v>0</v>
      </c>
      <c r="DE66" s="1036">
        <v>0</v>
      </c>
      <c r="DF66" s="1036">
        <v>0</v>
      </c>
      <c r="DG66" s="1036">
        <v>0</v>
      </c>
      <c r="DH66" s="1036">
        <v>0</v>
      </c>
      <c r="DI66" s="1036">
        <v>0</v>
      </c>
      <c r="DJ66" s="1036">
        <v>0</v>
      </c>
      <c r="DK66" s="1036">
        <v>0</v>
      </c>
      <c r="DL66" s="1036">
        <v>0</v>
      </c>
      <c r="DM66" s="1036">
        <v>0</v>
      </c>
      <c r="DN66" s="1036">
        <v>0</v>
      </c>
      <c r="DO66" s="1036">
        <v>0</v>
      </c>
      <c r="DP66" s="1036">
        <v>0</v>
      </c>
      <c r="DQ66" s="1036">
        <v>0</v>
      </c>
      <c r="DR66" s="1036">
        <v>0</v>
      </c>
      <c r="DS66" s="1036">
        <v>0</v>
      </c>
      <c r="DT66" s="1036">
        <v>0</v>
      </c>
      <c r="DU66" s="1036">
        <v>0</v>
      </c>
      <c r="DV66" s="1036">
        <v>0</v>
      </c>
      <c r="DW66" s="1036">
        <v>0</v>
      </c>
      <c r="DX66" s="1036">
        <v>0</v>
      </c>
      <c r="DY66" s="1036">
        <v>0</v>
      </c>
      <c r="DZ66" s="1036">
        <v>0</v>
      </c>
      <c r="EA66" s="1036">
        <v>0</v>
      </c>
      <c r="EB66" s="1036">
        <v>0</v>
      </c>
      <c r="EC66" s="1036">
        <v>0</v>
      </c>
      <c r="ED66" s="1036">
        <v>0</v>
      </c>
      <c r="EE66" s="1036">
        <v>0</v>
      </c>
      <c r="EF66" s="1036">
        <v>0</v>
      </c>
      <c r="EG66" s="1036">
        <v>0</v>
      </c>
      <c r="EH66" s="1036">
        <v>0</v>
      </c>
      <c r="EI66" s="1036">
        <v>0</v>
      </c>
      <c r="EJ66" s="1036">
        <v>0</v>
      </c>
      <c r="EK66" s="1036">
        <v>0</v>
      </c>
      <c r="EL66" s="1036">
        <v>0</v>
      </c>
      <c r="EM66" s="1036">
        <v>0</v>
      </c>
      <c r="EN66" s="1036">
        <v>0</v>
      </c>
      <c r="EO66" s="1036">
        <v>0</v>
      </c>
      <c r="EP66" s="1036">
        <v>0</v>
      </c>
      <c r="EQ66" s="1036">
        <v>0</v>
      </c>
      <c r="ER66" s="1036">
        <v>0</v>
      </c>
      <c r="ES66" s="1036">
        <v>0</v>
      </c>
      <c r="ET66" s="1036">
        <v>0</v>
      </c>
      <c r="EU66" s="1036">
        <v>0</v>
      </c>
      <c r="EV66" s="1036">
        <v>0</v>
      </c>
      <c r="EW66" s="1036">
        <v>0</v>
      </c>
      <c r="EX66" s="1036">
        <v>0</v>
      </c>
      <c r="EY66" s="1036">
        <v>0</v>
      </c>
      <c r="EZ66" s="2248">
        <f>IN_T4!EZ61</f>
        <v>0</v>
      </c>
      <c r="FA66" s="2248">
        <f>IN_T4!FA61</f>
        <v>0</v>
      </c>
      <c r="FB66" s="2248">
        <f>IN_T4!FB61</f>
        <v>0</v>
      </c>
      <c r="FC66" s="2248">
        <f>IN_T4!FC61</f>
        <v>0</v>
      </c>
      <c r="FD66" s="1028">
        <f t="shared" si="0"/>
        <v>0</v>
      </c>
    </row>
    <row r="67" spans="1:160" ht="12.75" customHeight="1" x14ac:dyDescent="0.25">
      <c r="A67" s="1001" t="str">
        <f>'t1'!A67</f>
        <v>Dirigente prof. Sanit. Inferm/ostetrica (inc. Strut. Compl.)</v>
      </c>
      <c r="B67" s="1027" t="str">
        <f>'t1'!B67</f>
        <v>SD0CO1</v>
      </c>
      <c r="C67" s="1036">
        <v>0</v>
      </c>
      <c r="D67" s="1036">
        <v>0</v>
      </c>
      <c r="E67" s="1036">
        <v>0</v>
      </c>
      <c r="F67" s="1036">
        <v>0</v>
      </c>
      <c r="G67" s="1036">
        <v>0</v>
      </c>
      <c r="H67" s="1036">
        <v>0</v>
      </c>
      <c r="I67" s="1036">
        <v>0</v>
      </c>
      <c r="J67" s="1036">
        <v>0</v>
      </c>
      <c r="K67" s="1036">
        <v>0</v>
      </c>
      <c r="L67" s="1036">
        <v>0</v>
      </c>
      <c r="M67" s="1036">
        <v>0</v>
      </c>
      <c r="N67" s="1036">
        <v>0</v>
      </c>
      <c r="O67" s="1036">
        <v>0</v>
      </c>
      <c r="P67" s="1036">
        <v>0</v>
      </c>
      <c r="Q67" s="1036">
        <v>0</v>
      </c>
      <c r="R67" s="1036">
        <v>0</v>
      </c>
      <c r="S67" s="1036">
        <v>0</v>
      </c>
      <c r="T67" s="1036">
        <v>0</v>
      </c>
      <c r="U67" s="1036">
        <v>0</v>
      </c>
      <c r="V67" s="1036">
        <v>0</v>
      </c>
      <c r="W67" s="1036">
        <v>0</v>
      </c>
      <c r="X67" s="1036">
        <v>0</v>
      </c>
      <c r="Y67" s="1036">
        <v>0</v>
      </c>
      <c r="Z67" s="1036">
        <v>0</v>
      </c>
      <c r="AA67" s="1036">
        <v>0</v>
      </c>
      <c r="AB67" s="1036">
        <v>0</v>
      </c>
      <c r="AC67" s="1036">
        <v>0</v>
      </c>
      <c r="AD67" s="1036">
        <v>0</v>
      </c>
      <c r="AE67" s="1036">
        <v>0</v>
      </c>
      <c r="AF67" s="1036">
        <v>0</v>
      </c>
      <c r="AG67" s="1036">
        <v>0</v>
      </c>
      <c r="AH67" s="1036">
        <v>0</v>
      </c>
      <c r="AI67" s="1036">
        <v>0</v>
      </c>
      <c r="AJ67" s="1036">
        <v>0</v>
      </c>
      <c r="AK67" s="1036">
        <v>0</v>
      </c>
      <c r="AL67" s="1036">
        <v>0</v>
      </c>
      <c r="AM67" s="1036">
        <v>0</v>
      </c>
      <c r="AN67" s="1036">
        <v>0</v>
      </c>
      <c r="AO67" s="1036">
        <v>0</v>
      </c>
      <c r="AP67" s="1036">
        <v>0</v>
      </c>
      <c r="AQ67" s="1036">
        <v>0</v>
      </c>
      <c r="AR67" s="1036">
        <v>0</v>
      </c>
      <c r="AS67" s="1036">
        <v>0</v>
      </c>
      <c r="AT67" s="1036">
        <v>0</v>
      </c>
      <c r="AU67" s="1036">
        <v>0</v>
      </c>
      <c r="AV67" s="1036">
        <v>0</v>
      </c>
      <c r="AW67" s="1036">
        <v>0</v>
      </c>
      <c r="AX67" s="1036">
        <v>0</v>
      </c>
      <c r="AY67" s="1036">
        <v>0</v>
      </c>
      <c r="AZ67" s="1036">
        <v>0</v>
      </c>
      <c r="BA67" s="1036">
        <v>0</v>
      </c>
      <c r="BB67" s="1036">
        <v>0</v>
      </c>
      <c r="BC67" s="1036">
        <v>0</v>
      </c>
      <c r="BD67" s="1036">
        <v>0</v>
      </c>
      <c r="BE67" s="1036">
        <v>0</v>
      </c>
      <c r="BF67" s="1036">
        <v>0</v>
      </c>
      <c r="BG67" s="1036">
        <v>0</v>
      </c>
      <c r="BH67" s="1036">
        <v>0</v>
      </c>
      <c r="BI67" s="1036">
        <v>0</v>
      </c>
      <c r="BJ67" s="1036">
        <v>0</v>
      </c>
      <c r="BK67" s="1036">
        <v>0</v>
      </c>
      <c r="BL67" s="1036">
        <v>0</v>
      </c>
      <c r="BM67" s="1036">
        <v>0</v>
      </c>
      <c r="BN67" s="1036">
        <v>0</v>
      </c>
      <c r="BO67" s="1036">
        <v>0</v>
      </c>
      <c r="BP67" s="1036">
        <v>0</v>
      </c>
      <c r="BQ67" s="1036">
        <v>0</v>
      </c>
      <c r="BR67" s="1036">
        <v>0</v>
      </c>
      <c r="BS67" s="1036">
        <v>0</v>
      </c>
      <c r="BT67" s="1036">
        <v>0</v>
      </c>
      <c r="BU67" s="1036">
        <v>0</v>
      </c>
      <c r="BV67" s="1036">
        <v>0</v>
      </c>
      <c r="BW67" s="1036">
        <v>0</v>
      </c>
      <c r="BX67" s="1036">
        <v>0</v>
      </c>
      <c r="BY67" s="1036">
        <v>0</v>
      </c>
      <c r="BZ67" s="1036">
        <v>0</v>
      </c>
      <c r="CA67" s="1036">
        <v>0</v>
      </c>
      <c r="CB67" s="1036">
        <v>0</v>
      </c>
      <c r="CC67" s="1036">
        <v>0</v>
      </c>
      <c r="CD67" s="1036">
        <v>0</v>
      </c>
      <c r="CE67" s="1036">
        <v>0</v>
      </c>
      <c r="CF67" s="1036">
        <v>0</v>
      </c>
      <c r="CG67" s="1036">
        <v>0</v>
      </c>
      <c r="CH67" s="1036">
        <v>0</v>
      </c>
      <c r="CI67" s="1036">
        <v>0</v>
      </c>
      <c r="CJ67" s="1036">
        <v>0</v>
      </c>
      <c r="CK67" s="1036">
        <v>0</v>
      </c>
      <c r="CL67" s="1036">
        <v>0</v>
      </c>
      <c r="CM67" s="1036">
        <v>0</v>
      </c>
      <c r="CN67" s="1036">
        <v>0</v>
      </c>
      <c r="CO67" s="1036">
        <v>0</v>
      </c>
      <c r="CP67" s="1036">
        <v>0</v>
      </c>
      <c r="CQ67" s="1036">
        <v>0</v>
      </c>
      <c r="CR67" s="1036">
        <v>0</v>
      </c>
      <c r="CS67" s="1036">
        <v>0</v>
      </c>
      <c r="CT67" s="1036">
        <v>0</v>
      </c>
      <c r="CU67" s="1036">
        <v>0</v>
      </c>
      <c r="CV67" s="1036">
        <v>0</v>
      </c>
      <c r="CW67" s="1036">
        <v>0</v>
      </c>
      <c r="CX67" s="1036">
        <v>0</v>
      </c>
      <c r="CY67" s="1036">
        <v>0</v>
      </c>
      <c r="CZ67" s="1036">
        <v>0</v>
      </c>
      <c r="DA67" s="1036">
        <v>0</v>
      </c>
      <c r="DB67" s="1036">
        <v>0</v>
      </c>
      <c r="DC67" s="1036">
        <v>0</v>
      </c>
      <c r="DD67" s="1036">
        <v>0</v>
      </c>
      <c r="DE67" s="1036">
        <v>0</v>
      </c>
      <c r="DF67" s="1036">
        <v>0</v>
      </c>
      <c r="DG67" s="1036">
        <v>0</v>
      </c>
      <c r="DH67" s="1036">
        <v>0</v>
      </c>
      <c r="DI67" s="1036">
        <v>0</v>
      </c>
      <c r="DJ67" s="1036">
        <v>0</v>
      </c>
      <c r="DK67" s="1036">
        <v>0</v>
      </c>
      <c r="DL67" s="1036">
        <v>0</v>
      </c>
      <c r="DM67" s="1036">
        <v>0</v>
      </c>
      <c r="DN67" s="1036">
        <v>0</v>
      </c>
      <c r="DO67" s="1036">
        <v>0</v>
      </c>
      <c r="DP67" s="1036">
        <v>0</v>
      </c>
      <c r="DQ67" s="1036">
        <v>0</v>
      </c>
      <c r="DR67" s="1036">
        <v>0</v>
      </c>
      <c r="DS67" s="1036">
        <v>0</v>
      </c>
      <c r="DT67" s="1036">
        <v>0</v>
      </c>
      <c r="DU67" s="1036">
        <v>0</v>
      </c>
      <c r="DV67" s="1036">
        <v>0</v>
      </c>
      <c r="DW67" s="1036">
        <v>0</v>
      </c>
      <c r="DX67" s="1036">
        <v>0</v>
      </c>
      <c r="DY67" s="1036">
        <v>0</v>
      </c>
      <c r="DZ67" s="1036">
        <v>0</v>
      </c>
      <c r="EA67" s="1036">
        <v>0</v>
      </c>
      <c r="EB67" s="1036">
        <v>0</v>
      </c>
      <c r="EC67" s="1036">
        <v>0</v>
      </c>
      <c r="ED67" s="1036">
        <v>0</v>
      </c>
      <c r="EE67" s="1036">
        <v>0</v>
      </c>
      <c r="EF67" s="1036">
        <v>0</v>
      </c>
      <c r="EG67" s="1036">
        <v>0</v>
      </c>
      <c r="EH67" s="1036">
        <v>0</v>
      </c>
      <c r="EI67" s="1036">
        <v>0</v>
      </c>
      <c r="EJ67" s="1036">
        <v>0</v>
      </c>
      <c r="EK67" s="1036">
        <v>0</v>
      </c>
      <c r="EL67" s="1036">
        <v>0</v>
      </c>
      <c r="EM67" s="1036">
        <v>0</v>
      </c>
      <c r="EN67" s="1036">
        <v>0</v>
      </c>
      <c r="EO67" s="1036">
        <v>0</v>
      </c>
      <c r="EP67" s="1036">
        <v>0</v>
      </c>
      <c r="EQ67" s="1036">
        <v>0</v>
      </c>
      <c r="ER67" s="1036">
        <v>0</v>
      </c>
      <c r="ES67" s="1036">
        <v>0</v>
      </c>
      <c r="ET67" s="1036">
        <v>0</v>
      </c>
      <c r="EU67" s="1036">
        <v>0</v>
      </c>
      <c r="EV67" s="1036">
        <v>0</v>
      </c>
      <c r="EW67" s="1036">
        <v>0</v>
      </c>
      <c r="EX67" s="1036">
        <v>0</v>
      </c>
      <c r="EY67" s="1036">
        <v>0</v>
      </c>
      <c r="EZ67" s="2248">
        <f>IN_T4!EZ62</f>
        <v>0</v>
      </c>
      <c r="FA67" s="2248">
        <f>IN_T4!FA62</f>
        <v>0</v>
      </c>
      <c r="FB67" s="2248">
        <f>IN_T4!FB62</f>
        <v>0</v>
      </c>
      <c r="FC67" s="2248">
        <f>IN_T4!FC62</f>
        <v>0</v>
      </c>
      <c r="FD67" s="1028">
        <f t="shared" si="0"/>
        <v>0</v>
      </c>
    </row>
    <row r="68" spans="1:160" ht="12.75" customHeight="1" x14ac:dyDescent="0.25">
      <c r="A68" s="1001" t="str">
        <f>'t1'!A68</f>
        <v>Dirigente prof. Sanit. Inferm/ostetrica (inc. Strut. Sempl.)</v>
      </c>
      <c r="B68" s="1027" t="str">
        <f>'t1'!B68</f>
        <v>SD0SE1</v>
      </c>
      <c r="C68" s="1036">
        <v>0</v>
      </c>
      <c r="D68" s="1036">
        <v>0</v>
      </c>
      <c r="E68" s="1036">
        <v>0</v>
      </c>
      <c r="F68" s="1036">
        <v>0</v>
      </c>
      <c r="G68" s="1036">
        <v>0</v>
      </c>
      <c r="H68" s="1036">
        <v>0</v>
      </c>
      <c r="I68" s="1036">
        <v>0</v>
      </c>
      <c r="J68" s="1036">
        <v>0</v>
      </c>
      <c r="K68" s="1036">
        <v>0</v>
      </c>
      <c r="L68" s="1036">
        <v>0</v>
      </c>
      <c r="M68" s="1036">
        <v>0</v>
      </c>
      <c r="N68" s="1036">
        <v>0</v>
      </c>
      <c r="O68" s="1036">
        <v>0</v>
      </c>
      <c r="P68" s="1036">
        <v>0</v>
      </c>
      <c r="Q68" s="1036">
        <v>0</v>
      </c>
      <c r="R68" s="1036">
        <v>0</v>
      </c>
      <c r="S68" s="1036">
        <v>0</v>
      </c>
      <c r="T68" s="1036">
        <v>0</v>
      </c>
      <c r="U68" s="1036">
        <v>0</v>
      </c>
      <c r="V68" s="1036">
        <v>0</v>
      </c>
      <c r="W68" s="1036">
        <v>0</v>
      </c>
      <c r="X68" s="1036">
        <v>0</v>
      </c>
      <c r="Y68" s="1036">
        <v>0</v>
      </c>
      <c r="Z68" s="1036">
        <v>0</v>
      </c>
      <c r="AA68" s="1036">
        <v>0</v>
      </c>
      <c r="AB68" s="1036">
        <v>0</v>
      </c>
      <c r="AC68" s="1036">
        <v>0</v>
      </c>
      <c r="AD68" s="1036">
        <v>0</v>
      </c>
      <c r="AE68" s="1036">
        <v>0</v>
      </c>
      <c r="AF68" s="1036">
        <v>0</v>
      </c>
      <c r="AG68" s="1036">
        <v>0</v>
      </c>
      <c r="AH68" s="1036">
        <v>0</v>
      </c>
      <c r="AI68" s="1036">
        <v>0</v>
      </c>
      <c r="AJ68" s="1036">
        <v>0</v>
      </c>
      <c r="AK68" s="1036">
        <v>0</v>
      </c>
      <c r="AL68" s="1036">
        <v>0</v>
      </c>
      <c r="AM68" s="1036">
        <v>0</v>
      </c>
      <c r="AN68" s="1036">
        <v>0</v>
      </c>
      <c r="AO68" s="1036">
        <v>0</v>
      </c>
      <c r="AP68" s="1036">
        <v>0</v>
      </c>
      <c r="AQ68" s="1036">
        <v>0</v>
      </c>
      <c r="AR68" s="1036">
        <v>0</v>
      </c>
      <c r="AS68" s="1036">
        <v>0</v>
      </c>
      <c r="AT68" s="1036">
        <v>0</v>
      </c>
      <c r="AU68" s="1036">
        <v>0</v>
      </c>
      <c r="AV68" s="1036">
        <v>0</v>
      </c>
      <c r="AW68" s="1036">
        <v>0</v>
      </c>
      <c r="AX68" s="1036">
        <v>0</v>
      </c>
      <c r="AY68" s="1036">
        <v>0</v>
      </c>
      <c r="AZ68" s="1036">
        <v>0</v>
      </c>
      <c r="BA68" s="1036">
        <v>0</v>
      </c>
      <c r="BB68" s="1036">
        <v>0</v>
      </c>
      <c r="BC68" s="1036">
        <v>0</v>
      </c>
      <c r="BD68" s="1036">
        <v>0</v>
      </c>
      <c r="BE68" s="1036">
        <v>0</v>
      </c>
      <c r="BF68" s="1036">
        <v>0</v>
      </c>
      <c r="BG68" s="1036">
        <v>0</v>
      </c>
      <c r="BH68" s="1036">
        <v>0</v>
      </c>
      <c r="BI68" s="1036">
        <v>0</v>
      </c>
      <c r="BJ68" s="1036">
        <v>0</v>
      </c>
      <c r="BK68" s="1036">
        <v>0</v>
      </c>
      <c r="BL68" s="1036">
        <v>0</v>
      </c>
      <c r="BM68" s="1036">
        <v>0</v>
      </c>
      <c r="BN68" s="1036">
        <v>0</v>
      </c>
      <c r="BO68" s="1036">
        <v>0</v>
      </c>
      <c r="BP68" s="1036">
        <v>0</v>
      </c>
      <c r="BQ68" s="1036">
        <v>0</v>
      </c>
      <c r="BR68" s="1036">
        <v>0</v>
      </c>
      <c r="BS68" s="1036">
        <v>0</v>
      </c>
      <c r="BT68" s="1036">
        <v>0</v>
      </c>
      <c r="BU68" s="1036">
        <v>0</v>
      </c>
      <c r="BV68" s="1036">
        <v>0</v>
      </c>
      <c r="BW68" s="1036">
        <v>0</v>
      </c>
      <c r="BX68" s="1036">
        <v>0</v>
      </c>
      <c r="BY68" s="1036">
        <v>0</v>
      </c>
      <c r="BZ68" s="1036">
        <v>0</v>
      </c>
      <c r="CA68" s="1036">
        <v>0</v>
      </c>
      <c r="CB68" s="1036">
        <v>0</v>
      </c>
      <c r="CC68" s="1036">
        <v>0</v>
      </c>
      <c r="CD68" s="1036">
        <v>0</v>
      </c>
      <c r="CE68" s="1036">
        <v>0</v>
      </c>
      <c r="CF68" s="1036">
        <v>0</v>
      </c>
      <c r="CG68" s="1036">
        <v>0</v>
      </c>
      <c r="CH68" s="1036">
        <v>0</v>
      </c>
      <c r="CI68" s="1036">
        <v>0</v>
      </c>
      <c r="CJ68" s="1036">
        <v>0</v>
      </c>
      <c r="CK68" s="1036">
        <v>0</v>
      </c>
      <c r="CL68" s="1036">
        <v>0</v>
      </c>
      <c r="CM68" s="1036">
        <v>0</v>
      </c>
      <c r="CN68" s="1036">
        <v>0</v>
      </c>
      <c r="CO68" s="1036">
        <v>0</v>
      </c>
      <c r="CP68" s="1036">
        <v>0</v>
      </c>
      <c r="CQ68" s="1036">
        <v>0</v>
      </c>
      <c r="CR68" s="1036">
        <v>0</v>
      </c>
      <c r="CS68" s="1036">
        <v>0</v>
      </c>
      <c r="CT68" s="1036">
        <v>0</v>
      </c>
      <c r="CU68" s="1036">
        <v>0</v>
      </c>
      <c r="CV68" s="1036">
        <v>0</v>
      </c>
      <c r="CW68" s="1036">
        <v>0</v>
      </c>
      <c r="CX68" s="1036">
        <v>0</v>
      </c>
      <c r="CY68" s="1036">
        <v>0</v>
      </c>
      <c r="CZ68" s="1036">
        <v>0</v>
      </c>
      <c r="DA68" s="1036">
        <v>0</v>
      </c>
      <c r="DB68" s="1036">
        <v>0</v>
      </c>
      <c r="DC68" s="1036">
        <v>0</v>
      </c>
      <c r="DD68" s="1036">
        <v>0</v>
      </c>
      <c r="DE68" s="1036">
        <v>0</v>
      </c>
      <c r="DF68" s="1036">
        <v>0</v>
      </c>
      <c r="DG68" s="1036">
        <v>0</v>
      </c>
      <c r="DH68" s="1036">
        <v>0</v>
      </c>
      <c r="DI68" s="1036">
        <v>0</v>
      </c>
      <c r="DJ68" s="1036">
        <v>0</v>
      </c>
      <c r="DK68" s="1036">
        <v>0</v>
      </c>
      <c r="DL68" s="1036">
        <v>0</v>
      </c>
      <c r="DM68" s="1036">
        <v>0</v>
      </c>
      <c r="DN68" s="1036">
        <v>0</v>
      </c>
      <c r="DO68" s="1036">
        <v>0</v>
      </c>
      <c r="DP68" s="1036">
        <v>0</v>
      </c>
      <c r="DQ68" s="1036">
        <v>0</v>
      </c>
      <c r="DR68" s="1036">
        <v>0</v>
      </c>
      <c r="DS68" s="1036">
        <v>0</v>
      </c>
      <c r="DT68" s="1036">
        <v>0</v>
      </c>
      <c r="DU68" s="1036">
        <v>0</v>
      </c>
      <c r="DV68" s="1036">
        <v>0</v>
      </c>
      <c r="DW68" s="1036">
        <v>0</v>
      </c>
      <c r="DX68" s="1036">
        <v>0</v>
      </c>
      <c r="DY68" s="1036">
        <v>0</v>
      </c>
      <c r="DZ68" s="1036">
        <v>0</v>
      </c>
      <c r="EA68" s="1036">
        <v>0</v>
      </c>
      <c r="EB68" s="1036">
        <v>0</v>
      </c>
      <c r="EC68" s="1036">
        <v>0</v>
      </c>
      <c r="ED68" s="1036">
        <v>0</v>
      </c>
      <c r="EE68" s="1036">
        <v>0</v>
      </c>
      <c r="EF68" s="1036">
        <v>0</v>
      </c>
      <c r="EG68" s="1036">
        <v>0</v>
      </c>
      <c r="EH68" s="1036">
        <v>0</v>
      </c>
      <c r="EI68" s="1036">
        <v>0</v>
      </c>
      <c r="EJ68" s="1036">
        <v>0</v>
      </c>
      <c r="EK68" s="1036">
        <v>0</v>
      </c>
      <c r="EL68" s="1036">
        <v>0</v>
      </c>
      <c r="EM68" s="1036">
        <v>0</v>
      </c>
      <c r="EN68" s="1036">
        <v>0</v>
      </c>
      <c r="EO68" s="1036">
        <v>0</v>
      </c>
      <c r="EP68" s="1036">
        <v>0</v>
      </c>
      <c r="EQ68" s="1036">
        <v>0</v>
      </c>
      <c r="ER68" s="1036">
        <v>0</v>
      </c>
      <c r="ES68" s="1036">
        <v>0</v>
      </c>
      <c r="ET68" s="1036">
        <v>0</v>
      </c>
      <c r="EU68" s="1036">
        <v>0</v>
      </c>
      <c r="EV68" s="1036">
        <v>0</v>
      </c>
      <c r="EW68" s="1036">
        <v>0</v>
      </c>
      <c r="EX68" s="1036">
        <v>0</v>
      </c>
      <c r="EY68" s="1036">
        <v>0</v>
      </c>
      <c r="EZ68" s="2248">
        <f>IN_T4!EZ63</f>
        <v>0</v>
      </c>
      <c r="FA68" s="2248">
        <f>IN_T4!FA63</f>
        <v>0</v>
      </c>
      <c r="FB68" s="2248">
        <f>IN_T4!FB63</f>
        <v>0</v>
      </c>
      <c r="FC68" s="2248">
        <f>IN_T4!FC63</f>
        <v>0</v>
      </c>
      <c r="FD68" s="1028">
        <f t="shared" si="0"/>
        <v>0</v>
      </c>
    </row>
    <row r="69" spans="1:160" ht="12.75" customHeight="1" x14ac:dyDescent="0.25">
      <c r="A69" s="1001" t="str">
        <f>'t1'!A69</f>
        <v>Dirigente prof. Sanit. Inferm/ostetrica (altri inc. Prof.li)</v>
      </c>
      <c r="B69" s="1027" t="str">
        <f>'t1'!B69</f>
        <v>SD0AI1</v>
      </c>
      <c r="C69" s="1036">
        <v>0</v>
      </c>
      <c r="D69" s="1036">
        <v>0</v>
      </c>
      <c r="E69" s="1036">
        <v>0</v>
      </c>
      <c r="F69" s="1036">
        <v>0</v>
      </c>
      <c r="G69" s="1036">
        <v>0</v>
      </c>
      <c r="H69" s="1036">
        <v>0</v>
      </c>
      <c r="I69" s="1036">
        <v>0</v>
      </c>
      <c r="J69" s="1036">
        <v>0</v>
      </c>
      <c r="K69" s="1036">
        <v>0</v>
      </c>
      <c r="L69" s="1036">
        <v>0</v>
      </c>
      <c r="M69" s="1036">
        <v>0</v>
      </c>
      <c r="N69" s="1036">
        <v>0</v>
      </c>
      <c r="O69" s="1036">
        <v>0</v>
      </c>
      <c r="P69" s="1036">
        <v>0</v>
      </c>
      <c r="Q69" s="1036">
        <v>0</v>
      </c>
      <c r="R69" s="1036">
        <v>0</v>
      </c>
      <c r="S69" s="1036">
        <v>0</v>
      </c>
      <c r="T69" s="1036">
        <v>0</v>
      </c>
      <c r="U69" s="1036">
        <v>0</v>
      </c>
      <c r="V69" s="1036">
        <v>0</v>
      </c>
      <c r="W69" s="1036">
        <v>0</v>
      </c>
      <c r="X69" s="1036">
        <v>0</v>
      </c>
      <c r="Y69" s="1036">
        <v>0</v>
      </c>
      <c r="Z69" s="1036">
        <v>0</v>
      </c>
      <c r="AA69" s="1036">
        <v>0</v>
      </c>
      <c r="AB69" s="1036">
        <v>0</v>
      </c>
      <c r="AC69" s="1036">
        <v>0</v>
      </c>
      <c r="AD69" s="1036">
        <v>0</v>
      </c>
      <c r="AE69" s="1036">
        <v>0</v>
      </c>
      <c r="AF69" s="1036">
        <v>0</v>
      </c>
      <c r="AG69" s="1036">
        <v>0</v>
      </c>
      <c r="AH69" s="1036">
        <v>0</v>
      </c>
      <c r="AI69" s="1036">
        <v>0</v>
      </c>
      <c r="AJ69" s="1036">
        <v>0</v>
      </c>
      <c r="AK69" s="1036">
        <v>0</v>
      </c>
      <c r="AL69" s="1036">
        <v>0</v>
      </c>
      <c r="AM69" s="1036">
        <v>0</v>
      </c>
      <c r="AN69" s="1036">
        <v>0</v>
      </c>
      <c r="AO69" s="1036">
        <v>0</v>
      </c>
      <c r="AP69" s="1036">
        <v>0</v>
      </c>
      <c r="AQ69" s="1036">
        <v>0</v>
      </c>
      <c r="AR69" s="1036">
        <v>0</v>
      </c>
      <c r="AS69" s="1036">
        <v>0</v>
      </c>
      <c r="AT69" s="1036">
        <v>0</v>
      </c>
      <c r="AU69" s="1036">
        <v>0</v>
      </c>
      <c r="AV69" s="1036">
        <v>0</v>
      </c>
      <c r="AW69" s="1036">
        <v>0</v>
      </c>
      <c r="AX69" s="1036">
        <v>0</v>
      </c>
      <c r="AY69" s="1036">
        <v>0</v>
      </c>
      <c r="AZ69" s="1036">
        <v>0</v>
      </c>
      <c r="BA69" s="1036">
        <v>0</v>
      </c>
      <c r="BB69" s="1036">
        <v>0</v>
      </c>
      <c r="BC69" s="1036">
        <v>0</v>
      </c>
      <c r="BD69" s="1036">
        <v>0</v>
      </c>
      <c r="BE69" s="1036">
        <v>0</v>
      </c>
      <c r="BF69" s="1036">
        <v>0</v>
      </c>
      <c r="BG69" s="1036">
        <v>0</v>
      </c>
      <c r="BH69" s="1036">
        <v>0</v>
      </c>
      <c r="BI69" s="1036">
        <v>0</v>
      </c>
      <c r="BJ69" s="1036">
        <v>0</v>
      </c>
      <c r="BK69" s="1036">
        <v>0</v>
      </c>
      <c r="BL69" s="1036">
        <v>0</v>
      </c>
      <c r="BM69" s="1036">
        <v>0</v>
      </c>
      <c r="BN69" s="1036">
        <v>0</v>
      </c>
      <c r="BO69" s="1036">
        <v>0</v>
      </c>
      <c r="BP69" s="1036">
        <v>0</v>
      </c>
      <c r="BQ69" s="1036">
        <v>0</v>
      </c>
      <c r="BR69" s="1036">
        <v>0</v>
      </c>
      <c r="BS69" s="1036">
        <v>0</v>
      </c>
      <c r="BT69" s="1036">
        <v>0</v>
      </c>
      <c r="BU69" s="1036">
        <v>0</v>
      </c>
      <c r="BV69" s="1036">
        <v>0</v>
      </c>
      <c r="BW69" s="1036">
        <v>0</v>
      </c>
      <c r="BX69" s="1036">
        <v>0</v>
      </c>
      <c r="BY69" s="1036">
        <v>0</v>
      </c>
      <c r="BZ69" s="1036">
        <v>0</v>
      </c>
      <c r="CA69" s="1036">
        <v>0</v>
      </c>
      <c r="CB69" s="1036">
        <v>0</v>
      </c>
      <c r="CC69" s="1036">
        <v>0</v>
      </c>
      <c r="CD69" s="1036">
        <v>0</v>
      </c>
      <c r="CE69" s="1036">
        <v>0</v>
      </c>
      <c r="CF69" s="1036">
        <v>0</v>
      </c>
      <c r="CG69" s="1036">
        <v>0</v>
      </c>
      <c r="CH69" s="1036">
        <v>0</v>
      </c>
      <c r="CI69" s="1036">
        <v>0</v>
      </c>
      <c r="CJ69" s="1036">
        <v>0</v>
      </c>
      <c r="CK69" s="1036">
        <v>0</v>
      </c>
      <c r="CL69" s="1036">
        <v>0</v>
      </c>
      <c r="CM69" s="1036">
        <v>0</v>
      </c>
      <c r="CN69" s="1036">
        <v>0</v>
      </c>
      <c r="CO69" s="1036">
        <v>0</v>
      </c>
      <c r="CP69" s="1036">
        <v>0</v>
      </c>
      <c r="CQ69" s="1036">
        <v>0</v>
      </c>
      <c r="CR69" s="1036">
        <v>0</v>
      </c>
      <c r="CS69" s="1036">
        <v>0</v>
      </c>
      <c r="CT69" s="1036">
        <v>0</v>
      </c>
      <c r="CU69" s="1036">
        <v>0</v>
      </c>
      <c r="CV69" s="1036">
        <v>0</v>
      </c>
      <c r="CW69" s="1036">
        <v>0</v>
      </c>
      <c r="CX69" s="1036">
        <v>0</v>
      </c>
      <c r="CY69" s="1036">
        <v>0</v>
      </c>
      <c r="CZ69" s="1036">
        <v>0</v>
      </c>
      <c r="DA69" s="1036">
        <v>0</v>
      </c>
      <c r="DB69" s="1036">
        <v>0</v>
      </c>
      <c r="DC69" s="1036">
        <v>0</v>
      </c>
      <c r="DD69" s="1036">
        <v>0</v>
      </c>
      <c r="DE69" s="1036">
        <v>0</v>
      </c>
      <c r="DF69" s="1036">
        <v>0</v>
      </c>
      <c r="DG69" s="1036">
        <v>0</v>
      </c>
      <c r="DH69" s="1036">
        <v>0</v>
      </c>
      <c r="DI69" s="1036">
        <v>0</v>
      </c>
      <c r="DJ69" s="1036">
        <v>0</v>
      </c>
      <c r="DK69" s="1036">
        <v>0</v>
      </c>
      <c r="DL69" s="1036">
        <v>0</v>
      </c>
      <c r="DM69" s="1036">
        <v>0</v>
      </c>
      <c r="DN69" s="1036">
        <v>0</v>
      </c>
      <c r="DO69" s="1036">
        <v>0</v>
      </c>
      <c r="DP69" s="1036">
        <v>0</v>
      </c>
      <c r="DQ69" s="1036">
        <v>0</v>
      </c>
      <c r="DR69" s="1036">
        <v>0</v>
      </c>
      <c r="DS69" s="1036">
        <v>0</v>
      </c>
      <c r="DT69" s="1036">
        <v>0</v>
      </c>
      <c r="DU69" s="1036">
        <v>0</v>
      </c>
      <c r="DV69" s="1036">
        <v>0</v>
      </c>
      <c r="DW69" s="1036">
        <v>0</v>
      </c>
      <c r="DX69" s="1036">
        <v>0</v>
      </c>
      <c r="DY69" s="1036">
        <v>0</v>
      </c>
      <c r="DZ69" s="1036">
        <v>0</v>
      </c>
      <c r="EA69" s="1036">
        <v>0</v>
      </c>
      <c r="EB69" s="1036">
        <v>0</v>
      </c>
      <c r="EC69" s="1036">
        <v>0</v>
      </c>
      <c r="ED69" s="1036">
        <v>0</v>
      </c>
      <c r="EE69" s="1036">
        <v>0</v>
      </c>
      <c r="EF69" s="1036">
        <v>0</v>
      </c>
      <c r="EG69" s="1036">
        <v>0</v>
      </c>
      <c r="EH69" s="1036">
        <v>0</v>
      </c>
      <c r="EI69" s="1036">
        <v>0</v>
      </c>
      <c r="EJ69" s="1036">
        <v>0</v>
      </c>
      <c r="EK69" s="1036">
        <v>0</v>
      </c>
      <c r="EL69" s="1036">
        <v>0</v>
      </c>
      <c r="EM69" s="1036">
        <v>0</v>
      </c>
      <c r="EN69" s="1036">
        <v>0</v>
      </c>
      <c r="EO69" s="1036">
        <v>0</v>
      </c>
      <c r="EP69" s="1036">
        <v>0</v>
      </c>
      <c r="EQ69" s="1036">
        <v>0</v>
      </c>
      <c r="ER69" s="1036">
        <v>0</v>
      </c>
      <c r="ES69" s="1036">
        <v>0</v>
      </c>
      <c r="ET69" s="1036">
        <v>0</v>
      </c>
      <c r="EU69" s="1036">
        <v>0</v>
      </c>
      <c r="EV69" s="1036">
        <v>0</v>
      </c>
      <c r="EW69" s="1036">
        <v>0</v>
      </c>
      <c r="EX69" s="1036">
        <v>0</v>
      </c>
      <c r="EY69" s="1036">
        <v>0</v>
      </c>
      <c r="EZ69" s="2248">
        <f>IN_T4!EZ64</f>
        <v>0</v>
      </c>
      <c r="FA69" s="2248">
        <f>IN_T4!FA64</f>
        <v>0</v>
      </c>
      <c r="FB69" s="2248">
        <f>IN_T4!FB64</f>
        <v>0</v>
      </c>
      <c r="FC69" s="2248">
        <f>IN_T4!FC64</f>
        <v>0</v>
      </c>
      <c r="FD69" s="1028">
        <f t="shared" si="0"/>
        <v>0</v>
      </c>
    </row>
    <row r="70" spans="1:160" ht="12.75" customHeight="1" x14ac:dyDescent="0.25">
      <c r="A70" s="1001" t="str">
        <f>'t1'!A70</f>
        <v>Dir. Prof.san.inferm/ostet t.det.art.15-septies dlgs 502/92</v>
      </c>
      <c r="B70" s="1027" t="str">
        <f>'t1'!B70</f>
        <v>SD048B</v>
      </c>
      <c r="C70" s="1036">
        <v>0</v>
      </c>
      <c r="D70" s="1036">
        <v>0</v>
      </c>
      <c r="E70" s="1036">
        <v>0</v>
      </c>
      <c r="F70" s="1036">
        <v>0</v>
      </c>
      <c r="G70" s="1036">
        <v>0</v>
      </c>
      <c r="H70" s="1036">
        <v>0</v>
      </c>
      <c r="I70" s="1036">
        <v>0</v>
      </c>
      <c r="J70" s="1036">
        <v>0</v>
      </c>
      <c r="K70" s="1036">
        <v>0</v>
      </c>
      <c r="L70" s="1036">
        <v>0</v>
      </c>
      <c r="M70" s="1036">
        <v>0</v>
      </c>
      <c r="N70" s="1036">
        <v>0</v>
      </c>
      <c r="O70" s="1036">
        <v>0</v>
      </c>
      <c r="P70" s="1036">
        <v>0</v>
      </c>
      <c r="Q70" s="1036">
        <v>0</v>
      </c>
      <c r="R70" s="1036">
        <v>0</v>
      </c>
      <c r="S70" s="1036">
        <v>0</v>
      </c>
      <c r="T70" s="1036">
        <v>0</v>
      </c>
      <c r="U70" s="1036">
        <v>0</v>
      </c>
      <c r="V70" s="1036">
        <v>0</v>
      </c>
      <c r="W70" s="1036">
        <v>0</v>
      </c>
      <c r="X70" s="1036">
        <v>0</v>
      </c>
      <c r="Y70" s="1036">
        <v>0</v>
      </c>
      <c r="Z70" s="1036">
        <v>0</v>
      </c>
      <c r="AA70" s="1036">
        <v>0</v>
      </c>
      <c r="AB70" s="1036">
        <v>0</v>
      </c>
      <c r="AC70" s="1036">
        <v>0</v>
      </c>
      <c r="AD70" s="1036">
        <v>0</v>
      </c>
      <c r="AE70" s="1036">
        <v>0</v>
      </c>
      <c r="AF70" s="1036">
        <v>0</v>
      </c>
      <c r="AG70" s="1036">
        <v>0</v>
      </c>
      <c r="AH70" s="1036">
        <v>0</v>
      </c>
      <c r="AI70" s="1036">
        <v>0</v>
      </c>
      <c r="AJ70" s="1036">
        <v>0</v>
      </c>
      <c r="AK70" s="1036">
        <v>0</v>
      </c>
      <c r="AL70" s="1036">
        <v>0</v>
      </c>
      <c r="AM70" s="1036">
        <v>0</v>
      </c>
      <c r="AN70" s="1036">
        <v>0</v>
      </c>
      <c r="AO70" s="1036">
        <v>0</v>
      </c>
      <c r="AP70" s="1036">
        <v>0</v>
      </c>
      <c r="AQ70" s="1036">
        <v>0</v>
      </c>
      <c r="AR70" s="1036">
        <v>0</v>
      </c>
      <c r="AS70" s="1036">
        <v>0</v>
      </c>
      <c r="AT70" s="1036">
        <v>0</v>
      </c>
      <c r="AU70" s="1036">
        <v>0</v>
      </c>
      <c r="AV70" s="1036">
        <v>0</v>
      </c>
      <c r="AW70" s="1036">
        <v>0</v>
      </c>
      <c r="AX70" s="1036">
        <v>0</v>
      </c>
      <c r="AY70" s="1036">
        <v>0</v>
      </c>
      <c r="AZ70" s="1036">
        <v>0</v>
      </c>
      <c r="BA70" s="1036">
        <v>0</v>
      </c>
      <c r="BB70" s="1036">
        <v>0</v>
      </c>
      <c r="BC70" s="1036">
        <v>0</v>
      </c>
      <c r="BD70" s="1036">
        <v>0</v>
      </c>
      <c r="BE70" s="1036">
        <v>0</v>
      </c>
      <c r="BF70" s="1036">
        <v>0</v>
      </c>
      <c r="BG70" s="1036">
        <v>0</v>
      </c>
      <c r="BH70" s="1036">
        <v>0</v>
      </c>
      <c r="BI70" s="1036">
        <v>0</v>
      </c>
      <c r="BJ70" s="1036">
        <v>0</v>
      </c>
      <c r="BK70" s="1036">
        <v>0</v>
      </c>
      <c r="BL70" s="1036">
        <v>0</v>
      </c>
      <c r="BM70" s="1036">
        <v>0</v>
      </c>
      <c r="BN70" s="1036">
        <v>0</v>
      </c>
      <c r="BO70" s="1036">
        <v>0</v>
      </c>
      <c r="BP70" s="1036">
        <v>0</v>
      </c>
      <c r="BQ70" s="1036">
        <v>0</v>
      </c>
      <c r="BR70" s="1036">
        <v>0</v>
      </c>
      <c r="BS70" s="1036">
        <v>0</v>
      </c>
      <c r="BT70" s="1036">
        <v>0</v>
      </c>
      <c r="BU70" s="1036">
        <v>0</v>
      </c>
      <c r="BV70" s="1036">
        <v>0</v>
      </c>
      <c r="BW70" s="1036">
        <v>0</v>
      </c>
      <c r="BX70" s="1036">
        <v>0</v>
      </c>
      <c r="BY70" s="1036">
        <v>0</v>
      </c>
      <c r="BZ70" s="1036">
        <v>0</v>
      </c>
      <c r="CA70" s="1036">
        <v>0</v>
      </c>
      <c r="CB70" s="1036">
        <v>0</v>
      </c>
      <c r="CC70" s="1036">
        <v>0</v>
      </c>
      <c r="CD70" s="1036">
        <v>0</v>
      </c>
      <c r="CE70" s="1036">
        <v>0</v>
      </c>
      <c r="CF70" s="1036">
        <v>0</v>
      </c>
      <c r="CG70" s="1036">
        <v>0</v>
      </c>
      <c r="CH70" s="1036">
        <v>0</v>
      </c>
      <c r="CI70" s="1036">
        <v>0</v>
      </c>
      <c r="CJ70" s="1036">
        <v>0</v>
      </c>
      <c r="CK70" s="1036">
        <v>0</v>
      </c>
      <c r="CL70" s="1036">
        <v>0</v>
      </c>
      <c r="CM70" s="1036">
        <v>0</v>
      </c>
      <c r="CN70" s="1036">
        <v>0</v>
      </c>
      <c r="CO70" s="1036">
        <v>0</v>
      </c>
      <c r="CP70" s="1036">
        <v>0</v>
      </c>
      <c r="CQ70" s="1036">
        <v>0</v>
      </c>
      <c r="CR70" s="1036">
        <v>0</v>
      </c>
      <c r="CS70" s="1036">
        <v>0</v>
      </c>
      <c r="CT70" s="1036">
        <v>0</v>
      </c>
      <c r="CU70" s="1036">
        <v>0</v>
      </c>
      <c r="CV70" s="1036">
        <v>0</v>
      </c>
      <c r="CW70" s="1036">
        <v>0</v>
      </c>
      <c r="CX70" s="1036">
        <v>0</v>
      </c>
      <c r="CY70" s="1036">
        <v>0</v>
      </c>
      <c r="CZ70" s="1036">
        <v>0</v>
      </c>
      <c r="DA70" s="1036">
        <v>0</v>
      </c>
      <c r="DB70" s="1036">
        <v>0</v>
      </c>
      <c r="DC70" s="1036">
        <v>0</v>
      </c>
      <c r="DD70" s="1036">
        <v>0</v>
      </c>
      <c r="DE70" s="1036">
        <v>0</v>
      </c>
      <c r="DF70" s="1036">
        <v>0</v>
      </c>
      <c r="DG70" s="1036">
        <v>0</v>
      </c>
      <c r="DH70" s="1036">
        <v>0</v>
      </c>
      <c r="DI70" s="1036">
        <v>0</v>
      </c>
      <c r="DJ70" s="1036">
        <v>0</v>
      </c>
      <c r="DK70" s="1036">
        <v>0</v>
      </c>
      <c r="DL70" s="1036">
        <v>0</v>
      </c>
      <c r="DM70" s="1036">
        <v>0</v>
      </c>
      <c r="DN70" s="1036">
        <v>0</v>
      </c>
      <c r="DO70" s="1036">
        <v>0</v>
      </c>
      <c r="DP70" s="1036">
        <v>0</v>
      </c>
      <c r="DQ70" s="1036">
        <v>0</v>
      </c>
      <c r="DR70" s="1036">
        <v>0</v>
      </c>
      <c r="DS70" s="1036">
        <v>0</v>
      </c>
      <c r="DT70" s="1036">
        <v>0</v>
      </c>
      <c r="DU70" s="1036">
        <v>0</v>
      </c>
      <c r="DV70" s="1036">
        <v>0</v>
      </c>
      <c r="DW70" s="1036">
        <v>0</v>
      </c>
      <c r="DX70" s="1036">
        <v>0</v>
      </c>
      <c r="DY70" s="1036">
        <v>0</v>
      </c>
      <c r="DZ70" s="1036">
        <v>0</v>
      </c>
      <c r="EA70" s="1036">
        <v>0</v>
      </c>
      <c r="EB70" s="1036">
        <v>0</v>
      </c>
      <c r="EC70" s="1036">
        <v>0</v>
      </c>
      <c r="ED70" s="1036">
        <v>0</v>
      </c>
      <c r="EE70" s="1036">
        <v>0</v>
      </c>
      <c r="EF70" s="1036">
        <v>0</v>
      </c>
      <c r="EG70" s="1036">
        <v>0</v>
      </c>
      <c r="EH70" s="1036">
        <v>0</v>
      </c>
      <c r="EI70" s="1036">
        <v>0</v>
      </c>
      <c r="EJ70" s="1036">
        <v>0</v>
      </c>
      <c r="EK70" s="1036">
        <v>0</v>
      </c>
      <c r="EL70" s="1036">
        <v>0</v>
      </c>
      <c r="EM70" s="1036">
        <v>0</v>
      </c>
      <c r="EN70" s="1036">
        <v>0</v>
      </c>
      <c r="EO70" s="1036">
        <v>0</v>
      </c>
      <c r="EP70" s="1036">
        <v>0</v>
      </c>
      <c r="EQ70" s="1036">
        <v>0</v>
      </c>
      <c r="ER70" s="1036">
        <v>0</v>
      </c>
      <c r="ES70" s="1036">
        <v>0</v>
      </c>
      <c r="ET70" s="1036">
        <v>0</v>
      </c>
      <c r="EU70" s="1036">
        <v>0</v>
      </c>
      <c r="EV70" s="1036">
        <v>0</v>
      </c>
      <c r="EW70" s="1036">
        <v>0</v>
      </c>
      <c r="EX70" s="1036">
        <v>0</v>
      </c>
      <c r="EY70" s="1036">
        <v>0</v>
      </c>
      <c r="EZ70" s="2248">
        <f>IN_T4!EZ65</f>
        <v>0</v>
      </c>
      <c r="FA70" s="2248">
        <f>IN_T4!FA65</f>
        <v>0</v>
      </c>
      <c r="FB70" s="2248">
        <f>IN_T4!FB65</f>
        <v>0</v>
      </c>
      <c r="FC70" s="2248">
        <f>IN_T4!FC65</f>
        <v>0</v>
      </c>
      <c r="FD70" s="1028">
        <f t="shared" si="0"/>
        <v>0</v>
      </c>
    </row>
    <row r="71" spans="1:160" ht="12.75" customHeight="1" x14ac:dyDescent="0.25">
      <c r="A71" s="1001" t="str">
        <f>'t1'!A71</f>
        <v>Dirigente prof. Sanit. Riabilitative (inc. Strut. Compl.)</v>
      </c>
      <c r="B71" s="1027" t="str">
        <f>'t1'!B71</f>
        <v>SD0CO2</v>
      </c>
      <c r="C71" s="1036">
        <v>0</v>
      </c>
      <c r="D71" s="1036">
        <v>0</v>
      </c>
      <c r="E71" s="1036">
        <v>0</v>
      </c>
      <c r="F71" s="1036">
        <v>0</v>
      </c>
      <c r="G71" s="1036">
        <v>0</v>
      </c>
      <c r="H71" s="1036">
        <v>0</v>
      </c>
      <c r="I71" s="1036">
        <v>0</v>
      </c>
      <c r="J71" s="1036">
        <v>0</v>
      </c>
      <c r="K71" s="1036">
        <v>0</v>
      </c>
      <c r="L71" s="1036">
        <v>0</v>
      </c>
      <c r="M71" s="1036">
        <v>0</v>
      </c>
      <c r="N71" s="1036">
        <v>0</v>
      </c>
      <c r="O71" s="1036">
        <v>0</v>
      </c>
      <c r="P71" s="1036">
        <v>0</v>
      </c>
      <c r="Q71" s="1036">
        <v>0</v>
      </c>
      <c r="R71" s="1036">
        <v>0</v>
      </c>
      <c r="S71" s="1036">
        <v>0</v>
      </c>
      <c r="T71" s="1036">
        <v>0</v>
      </c>
      <c r="U71" s="1036">
        <v>0</v>
      </c>
      <c r="V71" s="1036">
        <v>0</v>
      </c>
      <c r="W71" s="1036">
        <v>0</v>
      </c>
      <c r="X71" s="1036">
        <v>0</v>
      </c>
      <c r="Y71" s="1036">
        <v>0</v>
      </c>
      <c r="Z71" s="1036">
        <v>0</v>
      </c>
      <c r="AA71" s="1036">
        <v>0</v>
      </c>
      <c r="AB71" s="1036">
        <v>0</v>
      </c>
      <c r="AC71" s="1036">
        <v>0</v>
      </c>
      <c r="AD71" s="1036">
        <v>0</v>
      </c>
      <c r="AE71" s="1036">
        <v>0</v>
      </c>
      <c r="AF71" s="1036">
        <v>0</v>
      </c>
      <c r="AG71" s="1036">
        <v>0</v>
      </c>
      <c r="AH71" s="1036">
        <v>0</v>
      </c>
      <c r="AI71" s="1036">
        <v>0</v>
      </c>
      <c r="AJ71" s="1036">
        <v>0</v>
      </c>
      <c r="AK71" s="1036">
        <v>0</v>
      </c>
      <c r="AL71" s="1036">
        <v>0</v>
      </c>
      <c r="AM71" s="1036">
        <v>0</v>
      </c>
      <c r="AN71" s="1036">
        <v>0</v>
      </c>
      <c r="AO71" s="1036">
        <v>0</v>
      </c>
      <c r="AP71" s="1036">
        <v>0</v>
      </c>
      <c r="AQ71" s="1036">
        <v>0</v>
      </c>
      <c r="AR71" s="1036">
        <v>0</v>
      </c>
      <c r="AS71" s="1036">
        <v>0</v>
      </c>
      <c r="AT71" s="1036">
        <v>0</v>
      </c>
      <c r="AU71" s="1036">
        <v>0</v>
      </c>
      <c r="AV71" s="1036">
        <v>0</v>
      </c>
      <c r="AW71" s="1036">
        <v>0</v>
      </c>
      <c r="AX71" s="1036">
        <v>0</v>
      </c>
      <c r="AY71" s="1036">
        <v>0</v>
      </c>
      <c r="AZ71" s="1036">
        <v>0</v>
      </c>
      <c r="BA71" s="1036">
        <v>0</v>
      </c>
      <c r="BB71" s="1036">
        <v>0</v>
      </c>
      <c r="BC71" s="1036">
        <v>0</v>
      </c>
      <c r="BD71" s="1036">
        <v>0</v>
      </c>
      <c r="BE71" s="1036">
        <v>0</v>
      </c>
      <c r="BF71" s="1036">
        <v>0</v>
      </c>
      <c r="BG71" s="1036">
        <v>0</v>
      </c>
      <c r="BH71" s="1036">
        <v>0</v>
      </c>
      <c r="BI71" s="1036">
        <v>0</v>
      </c>
      <c r="BJ71" s="1036">
        <v>0</v>
      </c>
      <c r="BK71" s="1036">
        <v>0</v>
      </c>
      <c r="BL71" s="1036">
        <v>0</v>
      </c>
      <c r="BM71" s="1036">
        <v>0</v>
      </c>
      <c r="BN71" s="1036">
        <v>0</v>
      </c>
      <c r="BO71" s="1036">
        <v>0</v>
      </c>
      <c r="BP71" s="1036">
        <v>0</v>
      </c>
      <c r="BQ71" s="1036">
        <v>0</v>
      </c>
      <c r="BR71" s="1036">
        <v>0</v>
      </c>
      <c r="BS71" s="1036">
        <v>0</v>
      </c>
      <c r="BT71" s="1036">
        <v>0</v>
      </c>
      <c r="BU71" s="1036">
        <v>0</v>
      </c>
      <c r="BV71" s="1036">
        <v>0</v>
      </c>
      <c r="BW71" s="1036">
        <v>0</v>
      </c>
      <c r="BX71" s="1036">
        <v>0</v>
      </c>
      <c r="BY71" s="1036">
        <v>0</v>
      </c>
      <c r="BZ71" s="1036">
        <v>0</v>
      </c>
      <c r="CA71" s="1036">
        <v>0</v>
      </c>
      <c r="CB71" s="1036">
        <v>0</v>
      </c>
      <c r="CC71" s="1036">
        <v>0</v>
      </c>
      <c r="CD71" s="1036">
        <v>0</v>
      </c>
      <c r="CE71" s="1036">
        <v>0</v>
      </c>
      <c r="CF71" s="1036">
        <v>0</v>
      </c>
      <c r="CG71" s="1036">
        <v>0</v>
      </c>
      <c r="CH71" s="1036">
        <v>0</v>
      </c>
      <c r="CI71" s="1036">
        <v>0</v>
      </c>
      <c r="CJ71" s="1036">
        <v>0</v>
      </c>
      <c r="CK71" s="1036">
        <v>0</v>
      </c>
      <c r="CL71" s="1036">
        <v>0</v>
      </c>
      <c r="CM71" s="1036">
        <v>0</v>
      </c>
      <c r="CN71" s="1036">
        <v>0</v>
      </c>
      <c r="CO71" s="1036">
        <v>0</v>
      </c>
      <c r="CP71" s="1036">
        <v>0</v>
      </c>
      <c r="CQ71" s="1036">
        <v>0</v>
      </c>
      <c r="CR71" s="1036">
        <v>0</v>
      </c>
      <c r="CS71" s="1036">
        <v>0</v>
      </c>
      <c r="CT71" s="1036">
        <v>0</v>
      </c>
      <c r="CU71" s="1036">
        <v>0</v>
      </c>
      <c r="CV71" s="1036">
        <v>0</v>
      </c>
      <c r="CW71" s="1036">
        <v>0</v>
      </c>
      <c r="CX71" s="1036">
        <v>0</v>
      </c>
      <c r="CY71" s="1036">
        <v>0</v>
      </c>
      <c r="CZ71" s="1036">
        <v>0</v>
      </c>
      <c r="DA71" s="1036">
        <v>0</v>
      </c>
      <c r="DB71" s="1036">
        <v>0</v>
      </c>
      <c r="DC71" s="1036">
        <v>0</v>
      </c>
      <c r="DD71" s="1036">
        <v>0</v>
      </c>
      <c r="DE71" s="1036">
        <v>0</v>
      </c>
      <c r="DF71" s="1036">
        <v>0</v>
      </c>
      <c r="DG71" s="1036">
        <v>0</v>
      </c>
      <c r="DH71" s="1036">
        <v>0</v>
      </c>
      <c r="DI71" s="1036">
        <v>0</v>
      </c>
      <c r="DJ71" s="1036">
        <v>0</v>
      </c>
      <c r="DK71" s="1036">
        <v>0</v>
      </c>
      <c r="DL71" s="1036">
        <v>0</v>
      </c>
      <c r="DM71" s="1036">
        <v>0</v>
      </c>
      <c r="DN71" s="1036">
        <v>0</v>
      </c>
      <c r="DO71" s="1036">
        <v>0</v>
      </c>
      <c r="DP71" s="1036">
        <v>0</v>
      </c>
      <c r="DQ71" s="1036">
        <v>0</v>
      </c>
      <c r="DR71" s="1036">
        <v>0</v>
      </c>
      <c r="DS71" s="1036">
        <v>0</v>
      </c>
      <c r="DT71" s="1036">
        <v>0</v>
      </c>
      <c r="DU71" s="1036">
        <v>0</v>
      </c>
      <c r="DV71" s="1036">
        <v>0</v>
      </c>
      <c r="DW71" s="1036">
        <v>0</v>
      </c>
      <c r="DX71" s="1036">
        <v>0</v>
      </c>
      <c r="DY71" s="1036">
        <v>0</v>
      </c>
      <c r="DZ71" s="1036">
        <v>0</v>
      </c>
      <c r="EA71" s="1036">
        <v>0</v>
      </c>
      <c r="EB71" s="1036">
        <v>0</v>
      </c>
      <c r="EC71" s="1036">
        <v>0</v>
      </c>
      <c r="ED71" s="1036">
        <v>0</v>
      </c>
      <c r="EE71" s="1036">
        <v>0</v>
      </c>
      <c r="EF71" s="1036">
        <v>0</v>
      </c>
      <c r="EG71" s="1036">
        <v>0</v>
      </c>
      <c r="EH71" s="1036">
        <v>0</v>
      </c>
      <c r="EI71" s="1036">
        <v>0</v>
      </c>
      <c r="EJ71" s="1036">
        <v>0</v>
      </c>
      <c r="EK71" s="1036">
        <v>0</v>
      </c>
      <c r="EL71" s="1036">
        <v>0</v>
      </c>
      <c r="EM71" s="1036">
        <v>0</v>
      </c>
      <c r="EN71" s="1036">
        <v>0</v>
      </c>
      <c r="EO71" s="1036">
        <v>0</v>
      </c>
      <c r="EP71" s="1036">
        <v>0</v>
      </c>
      <c r="EQ71" s="1036">
        <v>0</v>
      </c>
      <c r="ER71" s="1036">
        <v>0</v>
      </c>
      <c r="ES71" s="1036">
        <v>0</v>
      </c>
      <c r="ET71" s="1036">
        <v>0</v>
      </c>
      <c r="EU71" s="1036">
        <v>0</v>
      </c>
      <c r="EV71" s="1036">
        <v>0</v>
      </c>
      <c r="EW71" s="1036">
        <v>0</v>
      </c>
      <c r="EX71" s="1036">
        <v>0</v>
      </c>
      <c r="EY71" s="1036">
        <v>0</v>
      </c>
      <c r="EZ71" s="2248">
        <f>IN_T4!EZ66</f>
        <v>0</v>
      </c>
      <c r="FA71" s="2248">
        <f>IN_T4!FA66</f>
        <v>0</v>
      </c>
      <c r="FB71" s="2248">
        <f>IN_T4!FB66</f>
        <v>0</v>
      </c>
      <c r="FC71" s="2248">
        <f>IN_T4!FC66</f>
        <v>0</v>
      </c>
      <c r="FD71" s="1028">
        <f t="shared" si="0"/>
        <v>0</v>
      </c>
    </row>
    <row r="72" spans="1:160" ht="12.75" customHeight="1" x14ac:dyDescent="0.25">
      <c r="A72" s="1001" t="str">
        <f>'t1'!A72</f>
        <v>Dirigente prof. Sanit. Riabilitative (inc. Strut. Sempl.)</v>
      </c>
      <c r="B72" s="1027" t="str">
        <f>'t1'!B72</f>
        <v>SD0SE2</v>
      </c>
      <c r="C72" s="1036">
        <v>0</v>
      </c>
      <c r="D72" s="1036">
        <v>0</v>
      </c>
      <c r="E72" s="1036">
        <v>0</v>
      </c>
      <c r="F72" s="1036">
        <v>0</v>
      </c>
      <c r="G72" s="1036">
        <v>0</v>
      </c>
      <c r="H72" s="1036">
        <v>0</v>
      </c>
      <c r="I72" s="1036">
        <v>0</v>
      </c>
      <c r="J72" s="1036">
        <v>0</v>
      </c>
      <c r="K72" s="1036">
        <v>0</v>
      </c>
      <c r="L72" s="1036">
        <v>0</v>
      </c>
      <c r="M72" s="1036">
        <v>0</v>
      </c>
      <c r="N72" s="1036">
        <v>0</v>
      </c>
      <c r="O72" s="1036">
        <v>0</v>
      </c>
      <c r="P72" s="1036">
        <v>0</v>
      </c>
      <c r="Q72" s="1036">
        <v>0</v>
      </c>
      <c r="R72" s="1036">
        <v>0</v>
      </c>
      <c r="S72" s="1036">
        <v>0</v>
      </c>
      <c r="T72" s="1036">
        <v>0</v>
      </c>
      <c r="U72" s="1036">
        <v>0</v>
      </c>
      <c r="V72" s="1036">
        <v>0</v>
      </c>
      <c r="W72" s="1036">
        <v>0</v>
      </c>
      <c r="X72" s="1036">
        <v>0</v>
      </c>
      <c r="Y72" s="1036">
        <v>0</v>
      </c>
      <c r="Z72" s="1036">
        <v>0</v>
      </c>
      <c r="AA72" s="1036">
        <v>0</v>
      </c>
      <c r="AB72" s="1036">
        <v>0</v>
      </c>
      <c r="AC72" s="1036">
        <v>0</v>
      </c>
      <c r="AD72" s="1036">
        <v>0</v>
      </c>
      <c r="AE72" s="1036">
        <v>0</v>
      </c>
      <c r="AF72" s="1036">
        <v>0</v>
      </c>
      <c r="AG72" s="1036">
        <v>0</v>
      </c>
      <c r="AH72" s="1036">
        <v>0</v>
      </c>
      <c r="AI72" s="1036">
        <v>0</v>
      </c>
      <c r="AJ72" s="1036">
        <v>0</v>
      </c>
      <c r="AK72" s="1036">
        <v>0</v>
      </c>
      <c r="AL72" s="1036">
        <v>0</v>
      </c>
      <c r="AM72" s="1036">
        <v>0</v>
      </c>
      <c r="AN72" s="1036">
        <v>0</v>
      </c>
      <c r="AO72" s="1036">
        <v>0</v>
      </c>
      <c r="AP72" s="1036">
        <v>0</v>
      </c>
      <c r="AQ72" s="1036">
        <v>0</v>
      </c>
      <c r="AR72" s="1036">
        <v>0</v>
      </c>
      <c r="AS72" s="1036">
        <v>0</v>
      </c>
      <c r="AT72" s="1036">
        <v>0</v>
      </c>
      <c r="AU72" s="1036">
        <v>0</v>
      </c>
      <c r="AV72" s="1036">
        <v>0</v>
      </c>
      <c r="AW72" s="1036">
        <v>0</v>
      </c>
      <c r="AX72" s="1036">
        <v>0</v>
      </c>
      <c r="AY72" s="1036">
        <v>0</v>
      </c>
      <c r="AZ72" s="1036">
        <v>0</v>
      </c>
      <c r="BA72" s="1036">
        <v>0</v>
      </c>
      <c r="BB72" s="1036">
        <v>0</v>
      </c>
      <c r="BC72" s="1036">
        <v>0</v>
      </c>
      <c r="BD72" s="1036">
        <v>0</v>
      </c>
      <c r="BE72" s="1036">
        <v>0</v>
      </c>
      <c r="BF72" s="1036">
        <v>0</v>
      </c>
      <c r="BG72" s="1036">
        <v>0</v>
      </c>
      <c r="BH72" s="1036">
        <v>0</v>
      </c>
      <c r="BI72" s="1036">
        <v>0</v>
      </c>
      <c r="BJ72" s="1036">
        <v>0</v>
      </c>
      <c r="BK72" s="1036">
        <v>0</v>
      </c>
      <c r="BL72" s="1036">
        <v>0</v>
      </c>
      <c r="BM72" s="1036">
        <v>0</v>
      </c>
      <c r="BN72" s="1036">
        <v>0</v>
      </c>
      <c r="BO72" s="1036">
        <v>0</v>
      </c>
      <c r="BP72" s="1036">
        <v>0</v>
      </c>
      <c r="BQ72" s="1036">
        <v>0</v>
      </c>
      <c r="BR72" s="1036">
        <v>0</v>
      </c>
      <c r="BS72" s="1036">
        <v>0</v>
      </c>
      <c r="BT72" s="1036">
        <v>0</v>
      </c>
      <c r="BU72" s="1036">
        <v>0</v>
      </c>
      <c r="BV72" s="1036">
        <v>0</v>
      </c>
      <c r="BW72" s="1036">
        <v>0</v>
      </c>
      <c r="BX72" s="1036">
        <v>0</v>
      </c>
      <c r="BY72" s="1036">
        <v>0</v>
      </c>
      <c r="BZ72" s="1036">
        <v>0</v>
      </c>
      <c r="CA72" s="1036">
        <v>0</v>
      </c>
      <c r="CB72" s="1036">
        <v>0</v>
      </c>
      <c r="CC72" s="1036">
        <v>0</v>
      </c>
      <c r="CD72" s="1036">
        <v>0</v>
      </c>
      <c r="CE72" s="1036">
        <v>0</v>
      </c>
      <c r="CF72" s="1036">
        <v>0</v>
      </c>
      <c r="CG72" s="1036">
        <v>0</v>
      </c>
      <c r="CH72" s="1036">
        <v>0</v>
      </c>
      <c r="CI72" s="1036">
        <v>0</v>
      </c>
      <c r="CJ72" s="1036">
        <v>0</v>
      </c>
      <c r="CK72" s="1036">
        <v>0</v>
      </c>
      <c r="CL72" s="1036">
        <v>0</v>
      </c>
      <c r="CM72" s="1036">
        <v>0</v>
      </c>
      <c r="CN72" s="1036">
        <v>0</v>
      </c>
      <c r="CO72" s="1036">
        <v>0</v>
      </c>
      <c r="CP72" s="1036">
        <v>0</v>
      </c>
      <c r="CQ72" s="1036">
        <v>0</v>
      </c>
      <c r="CR72" s="1036">
        <v>0</v>
      </c>
      <c r="CS72" s="1036">
        <v>0</v>
      </c>
      <c r="CT72" s="1036">
        <v>0</v>
      </c>
      <c r="CU72" s="1036">
        <v>0</v>
      </c>
      <c r="CV72" s="1036">
        <v>0</v>
      </c>
      <c r="CW72" s="1036">
        <v>0</v>
      </c>
      <c r="CX72" s="1036">
        <v>0</v>
      </c>
      <c r="CY72" s="1036">
        <v>0</v>
      </c>
      <c r="CZ72" s="1036">
        <v>0</v>
      </c>
      <c r="DA72" s="1036">
        <v>0</v>
      </c>
      <c r="DB72" s="1036">
        <v>0</v>
      </c>
      <c r="DC72" s="1036">
        <v>0</v>
      </c>
      <c r="DD72" s="1036">
        <v>0</v>
      </c>
      <c r="DE72" s="1036">
        <v>0</v>
      </c>
      <c r="DF72" s="1036">
        <v>0</v>
      </c>
      <c r="DG72" s="1036">
        <v>0</v>
      </c>
      <c r="DH72" s="1036">
        <v>0</v>
      </c>
      <c r="DI72" s="1036">
        <v>0</v>
      </c>
      <c r="DJ72" s="1036">
        <v>0</v>
      </c>
      <c r="DK72" s="1036">
        <v>0</v>
      </c>
      <c r="DL72" s="1036">
        <v>0</v>
      </c>
      <c r="DM72" s="1036">
        <v>0</v>
      </c>
      <c r="DN72" s="1036">
        <v>0</v>
      </c>
      <c r="DO72" s="1036">
        <v>0</v>
      </c>
      <c r="DP72" s="1036">
        <v>0</v>
      </c>
      <c r="DQ72" s="1036">
        <v>0</v>
      </c>
      <c r="DR72" s="1036">
        <v>0</v>
      </c>
      <c r="DS72" s="1036">
        <v>0</v>
      </c>
      <c r="DT72" s="1036">
        <v>0</v>
      </c>
      <c r="DU72" s="1036">
        <v>0</v>
      </c>
      <c r="DV72" s="1036">
        <v>0</v>
      </c>
      <c r="DW72" s="1036">
        <v>0</v>
      </c>
      <c r="DX72" s="1036">
        <v>0</v>
      </c>
      <c r="DY72" s="1036">
        <v>0</v>
      </c>
      <c r="DZ72" s="1036">
        <v>0</v>
      </c>
      <c r="EA72" s="1036">
        <v>0</v>
      </c>
      <c r="EB72" s="1036">
        <v>0</v>
      </c>
      <c r="EC72" s="1036">
        <v>0</v>
      </c>
      <c r="ED72" s="1036">
        <v>0</v>
      </c>
      <c r="EE72" s="1036">
        <v>0</v>
      </c>
      <c r="EF72" s="1036">
        <v>0</v>
      </c>
      <c r="EG72" s="1036">
        <v>0</v>
      </c>
      <c r="EH72" s="1036">
        <v>0</v>
      </c>
      <c r="EI72" s="1036">
        <v>0</v>
      </c>
      <c r="EJ72" s="1036">
        <v>0</v>
      </c>
      <c r="EK72" s="1036">
        <v>0</v>
      </c>
      <c r="EL72" s="1036">
        <v>0</v>
      </c>
      <c r="EM72" s="1036">
        <v>0</v>
      </c>
      <c r="EN72" s="1036">
        <v>0</v>
      </c>
      <c r="EO72" s="1036">
        <v>0</v>
      </c>
      <c r="EP72" s="1036">
        <v>0</v>
      </c>
      <c r="EQ72" s="1036">
        <v>0</v>
      </c>
      <c r="ER72" s="1036">
        <v>0</v>
      </c>
      <c r="ES72" s="1036">
        <v>0</v>
      </c>
      <c r="ET72" s="1036">
        <v>0</v>
      </c>
      <c r="EU72" s="1036">
        <v>0</v>
      </c>
      <c r="EV72" s="1036">
        <v>0</v>
      </c>
      <c r="EW72" s="1036">
        <v>0</v>
      </c>
      <c r="EX72" s="1036">
        <v>0</v>
      </c>
      <c r="EY72" s="1036">
        <v>0</v>
      </c>
      <c r="EZ72" s="2248">
        <f>IN_T4!EZ67</f>
        <v>0</v>
      </c>
      <c r="FA72" s="2248">
        <f>IN_T4!FA67</f>
        <v>0</v>
      </c>
      <c r="FB72" s="2248">
        <f>IN_T4!FB67</f>
        <v>0</v>
      </c>
      <c r="FC72" s="2248">
        <f>IN_T4!FC67</f>
        <v>0</v>
      </c>
      <c r="FD72" s="1028">
        <f t="shared" ref="FD72:FD135" si="1">SUM(C72:FC72)</f>
        <v>0</v>
      </c>
    </row>
    <row r="73" spans="1:160" ht="12.75" customHeight="1" x14ac:dyDescent="0.25">
      <c r="A73" s="1001" t="str">
        <f>'t1'!A73</f>
        <v>Dirigente prof. Sanit. Riabilitative (altri inc. Prof.li)</v>
      </c>
      <c r="B73" s="1027" t="str">
        <f>'t1'!B73</f>
        <v>SD0AI2</v>
      </c>
      <c r="C73" s="1036">
        <v>0</v>
      </c>
      <c r="D73" s="1036">
        <v>0</v>
      </c>
      <c r="E73" s="1036">
        <v>0</v>
      </c>
      <c r="F73" s="1036">
        <v>0</v>
      </c>
      <c r="G73" s="1036">
        <v>0</v>
      </c>
      <c r="H73" s="1036">
        <v>0</v>
      </c>
      <c r="I73" s="1036">
        <v>0</v>
      </c>
      <c r="J73" s="1036">
        <v>0</v>
      </c>
      <c r="K73" s="1036">
        <v>0</v>
      </c>
      <c r="L73" s="1036">
        <v>0</v>
      </c>
      <c r="M73" s="1036">
        <v>0</v>
      </c>
      <c r="N73" s="1036">
        <v>0</v>
      </c>
      <c r="O73" s="1036">
        <v>0</v>
      </c>
      <c r="P73" s="1036">
        <v>0</v>
      </c>
      <c r="Q73" s="1036">
        <v>0</v>
      </c>
      <c r="R73" s="1036">
        <v>0</v>
      </c>
      <c r="S73" s="1036">
        <v>0</v>
      </c>
      <c r="T73" s="1036">
        <v>0</v>
      </c>
      <c r="U73" s="1036">
        <v>0</v>
      </c>
      <c r="V73" s="1036">
        <v>0</v>
      </c>
      <c r="W73" s="1036">
        <v>0</v>
      </c>
      <c r="X73" s="1036">
        <v>0</v>
      </c>
      <c r="Y73" s="1036">
        <v>0</v>
      </c>
      <c r="Z73" s="1036">
        <v>0</v>
      </c>
      <c r="AA73" s="1036">
        <v>0</v>
      </c>
      <c r="AB73" s="1036">
        <v>0</v>
      </c>
      <c r="AC73" s="1036">
        <v>0</v>
      </c>
      <c r="AD73" s="1036">
        <v>0</v>
      </c>
      <c r="AE73" s="1036">
        <v>0</v>
      </c>
      <c r="AF73" s="1036">
        <v>0</v>
      </c>
      <c r="AG73" s="1036">
        <v>0</v>
      </c>
      <c r="AH73" s="1036">
        <v>0</v>
      </c>
      <c r="AI73" s="1036">
        <v>0</v>
      </c>
      <c r="AJ73" s="1036">
        <v>0</v>
      </c>
      <c r="AK73" s="1036">
        <v>0</v>
      </c>
      <c r="AL73" s="1036">
        <v>0</v>
      </c>
      <c r="AM73" s="1036">
        <v>0</v>
      </c>
      <c r="AN73" s="1036">
        <v>0</v>
      </c>
      <c r="AO73" s="1036">
        <v>0</v>
      </c>
      <c r="AP73" s="1036">
        <v>0</v>
      </c>
      <c r="AQ73" s="1036">
        <v>0</v>
      </c>
      <c r="AR73" s="1036">
        <v>0</v>
      </c>
      <c r="AS73" s="1036">
        <v>0</v>
      </c>
      <c r="AT73" s="1036">
        <v>0</v>
      </c>
      <c r="AU73" s="1036">
        <v>0</v>
      </c>
      <c r="AV73" s="1036">
        <v>0</v>
      </c>
      <c r="AW73" s="1036">
        <v>0</v>
      </c>
      <c r="AX73" s="1036">
        <v>0</v>
      </c>
      <c r="AY73" s="1036">
        <v>0</v>
      </c>
      <c r="AZ73" s="1036">
        <v>0</v>
      </c>
      <c r="BA73" s="1036">
        <v>0</v>
      </c>
      <c r="BB73" s="1036">
        <v>0</v>
      </c>
      <c r="BC73" s="1036">
        <v>0</v>
      </c>
      <c r="BD73" s="1036">
        <v>0</v>
      </c>
      <c r="BE73" s="1036">
        <v>0</v>
      </c>
      <c r="BF73" s="1036">
        <v>0</v>
      </c>
      <c r="BG73" s="1036">
        <v>0</v>
      </c>
      <c r="BH73" s="1036">
        <v>0</v>
      </c>
      <c r="BI73" s="1036">
        <v>0</v>
      </c>
      <c r="BJ73" s="1036">
        <v>0</v>
      </c>
      <c r="BK73" s="1036">
        <v>0</v>
      </c>
      <c r="BL73" s="1036">
        <v>0</v>
      </c>
      <c r="BM73" s="1036">
        <v>0</v>
      </c>
      <c r="BN73" s="1036">
        <v>0</v>
      </c>
      <c r="BO73" s="1036">
        <v>0</v>
      </c>
      <c r="BP73" s="1036">
        <v>0</v>
      </c>
      <c r="BQ73" s="1036">
        <v>0</v>
      </c>
      <c r="BR73" s="1036">
        <v>0</v>
      </c>
      <c r="BS73" s="1036">
        <v>0</v>
      </c>
      <c r="BT73" s="1036">
        <v>0</v>
      </c>
      <c r="BU73" s="1036">
        <v>0</v>
      </c>
      <c r="BV73" s="1036">
        <v>0</v>
      </c>
      <c r="BW73" s="1036">
        <v>0</v>
      </c>
      <c r="BX73" s="1036">
        <v>0</v>
      </c>
      <c r="BY73" s="1036">
        <v>0</v>
      </c>
      <c r="BZ73" s="1036">
        <v>0</v>
      </c>
      <c r="CA73" s="1036">
        <v>0</v>
      </c>
      <c r="CB73" s="1036">
        <v>0</v>
      </c>
      <c r="CC73" s="1036">
        <v>0</v>
      </c>
      <c r="CD73" s="1036">
        <v>0</v>
      </c>
      <c r="CE73" s="1036">
        <v>0</v>
      </c>
      <c r="CF73" s="1036">
        <v>0</v>
      </c>
      <c r="CG73" s="1036">
        <v>0</v>
      </c>
      <c r="CH73" s="1036">
        <v>0</v>
      </c>
      <c r="CI73" s="1036">
        <v>0</v>
      </c>
      <c r="CJ73" s="1036">
        <v>0</v>
      </c>
      <c r="CK73" s="1036">
        <v>0</v>
      </c>
      <c r="CL73" s="1036">
        <v>0</v>
      </c>
      <c r="CM73" s="1036">
        <v>0</v>
      </c>
      <c r="CN73" s="1036">
        <v>0</v>
      </c>
      <c r="CO73" s="1036">
        <v>0</v>
      </c>
      <c r="CP73" s="1036">
        <v>0</v>
      </c>
      <c r="CQ73" s="1036">
        <v>0</v>
      </c>
      <c r="CR73" s="1036">
        <v>0</v>
      </c>
      <c r="CS73" s="1036">
        <v>0</v>
      </c>
      <c r="CT73" s="1036">
        <v>0</v>
      </c>
      <c r="CU73" s="1036">
        <v>0</v>
      </c>
      <c r="CV73" s="1036">
        <v>0</v>
      </c>
      <c r="CW73" s="1036">
        <v>0</v>
      </c>
      <c r="CX73" s="1036">
        <v>0</v>
      </c>
      <c r="CY73" s="1036">
        <v>0</v>
      </c>
      <c r="CZ73" s="1036">
        <v>0</v>
      </c>
      <c r="DA73" s="1036">
        <v>0</v>
      </c>
      <c r="DB73" s="1036">
        <v>0</v>
      </c>
      <c r="DC73" s="1036">
        <v>0</v>
      </c>
      <c r="DD73" s="1036">
        <v>0</v>
      </c>
      <c r="DE73" s="1036">
        <v>0</v>
      </c>
      <c r="DF73" s="1036">
        <v>0</v>
      </c>
      <c r="DG73" s="1036">
        <v>0</v>
      </c>
      <c r="DH73" s="1036">
        <v>0</v>
      </c>
      <c r="DI73" s="1036">
        <v>0</v>
      </c>
      <c r="DJ73" s="1036">
        <v>0</v>
      </c>
      <c r="DK73" s="1036">
        <v>0</v>
      </c>
      <c r="DL73" s="1036">
        <v>0</v>
      </c>
      <c r="DM73" s="1036">
        <v>0</v>
      </c>
      <c r="DN73" s="1036">
        <v>0</v>
      </c>
      <c r="DO73" s="1036">
        <v>0</v>
      </c>
      <c r="DP73" s="1036">
        <v>0</v>
      </c>
      <c r="DQ73" s="1036">
        <v>0</v>
      </c>
      <c r="DR73" s="1036">
        <v>0</v>
      </c>
      <c r="DS73" s="1036">
        <v>0</v>
      </c>
      <c r="DT73" s="1036">
        <v>0</v>
      </c>
      <c r="DU73" s="1036">
        <v>0</v>
      </c>
      <c r="DV73" s="1036">
        <v>0</v>
      </c>
      <c r="DW73" s="1036">
        <v>0</v>
      </c>
      <c r="DX73" s="1036">
        <v>0</v>
      </c>
      <c r="DY73" s="1036">
        <v>0</v>
      </c>
      <c r="DZ73" s="1036">
        <v>0</v>
      </c>
      <c r="EA73" s="1036">
        <v>0</v>
      </c>
      <c r="EB73" s="1036">
        <v>0</v>
      </c>
      <c r="EC73" s="1036">
        <v>0</v>
      </c>
      <c r="ED73" s="1036">
        <v>0</v>
      </c>
      <c r="EE73" s="1036">
        <v>0</v>
      </c>
      <c r="EF73" s="1036">
        <v>0</v>
      </c>
      <c r="EG73" s="1036">
        <v>0</v>
      </c>
      <c r="EH73" s="1036">
        <v>0</v>
      </c>
      <c r="EI73" s="1036">
        <v>0</v>
      </c>
      <c r="EJ73" s="1036">
        <v>0</v>
      </c>
      <c r="EK73" s="1036">
        <v>0</v>
      </c>
      <c r="EL73" s="1036">
        <v>0</v>
      </c>
      <c r="EM73" s="1036">
        <v>0</v>
      </c>
      <c r="EN73" s="1036">
        <v>0</v>
      </c>
      <c r="EO73" s="1036">
        <v>0</v>
      </c>
      <c r="EP73" s="1036">
        <v>0</v>
      </c>
      <c r="EQ73" s="1036">
        <v>0</v>
      </c>
      <c r="ER73" s="1036">
        <v>0</v>
      </c>
      <c r="ES73" s="1036">
        <v>0</v>
      </c>
      <c r="ET73" s="1036">
        <v>0</v>
      </c>
      <c r="EU73" s="1036">
        <v>0</v>
      </c>
      <c r="EV73" s="1036">
        <v>0</v>
      </c>
      <c r="EW73" s="1036">
        <v>0</v>
      </c>
      <c r="EX73" s="1036">
        <v>0</v>
      </c>
      <c r="EY73" s="1036">
        <v>0</v>
      </c>
      <c r="EZ73" s="2248">
        <f>IN_T4!EZ68</f>
        <v>0</v>
      </c>
      <c r="FA73" s="2248">
        <f>IN_T4!FA68</f>
        <v>0</v>
      </c>
      <c r="FB73" s="2248">
        <f>IN_T4!FB68</f>
        <v>0</v>
      </c>
      <c r="FC73" s="2248">
        <f>IN_T4!FC68</f>
        <v>0</v>
      </c>
      <c r="FD73" s="1028">
        <f t="shared" si="1"/>
        <v>0</v>
      </c>
    </row>
    <row r="74" spans="1:160" ht="12.75" customHeight="1" x14ac:dyDescent="0.25">
      <c r="A74" s="1001" t="str">
        <f>'t1'!A74</f>
        <v>Dir. Prof. San. Riabilitat. T.det.art.15-septies dlgs 502/92</v>
      </c>
      <c r="B74" s="1027" t="str">
        <f>'t1'!B74</f>
        <v>SD048C</v>
      </c>
      <c r="C74" s="1036">
        <v>0</v>
      </c>
      <c r="D74" s="1036">
        <v>0</v>
      </c>
      <c r="E74" s="1036">
        <v>0</v>
      </c>
      <c r="F74" s="1036">
        <v>0</v>
      </c>
      <c r="G74" s="1036">
        <v>0</v>
      </c>
      <c r="H74" s="1036">
        <v>0</v>
      </c>
      <c r="I74" s="1036">
        <v>0</v>
      </c>
      <c r="J74" s="1036">
        <v>0</v>
      </c>
      <c r="K74" s="1036">
        <v>0</v>
      </c>
      <c r="L74" s="1036">
        <v>0</v>
      </c>
      <c r="M74" s="1036">
        <v>0</v>
      </c>
      <c r="N74" s="1036">
        <v>0</v>
      </c>
      <c r="O74" s="1036">
        <v>0</v>
      </c>
      <c r="P74" s="1036">
        <v>0</v>
      </c>
      <c r="Q74" s="1036">
        <v>0</v>
      </c>
      <c r="R74" s="1036">
        <v>0</v>
      </c>
      <c r="S74" s="1036">
        <v>0</v>
      </c>
      <c r="T74" s="1036">
        <v>0</v>
      </c>
      <c r="U74" s="1036">
        <v>0</v>
      </c>
      <c r="V74" s="1036">
        <v>0</v>
      </c>
      <c r="W74" s="1036">
        <v>0</v>
      </c>
      <c r="X74" s="1036">
        <v>0</v>
      </c>
      <c r="Y74" s="1036">
        <v>0</v>
      </c>
      <c r="Z74" s="1036">
        <v>0</v>
      </c>
      <c r="AA74" s="1036">
        <v>0</v>
      </c>
      <c r="AB74" s="1036">
        <v>0</v>
      </c>
      <c r="AC74" s="1036">
        <v>0</v>
      </c>
      <c r="AD74" s="1036">
        <v>0</v>
      </c>
      <c r="AE74" s="1036">
        <v>0</v>
      </c>
      <c r="AF74" s="1036">
        <v>0</v>
      </c>
      <c r="AG74" s="1036">
        <v>0</v>
      </c>
      <c r="AH74" s="1036">
        <v>0</v>
      </c>
      <c r="AI74" s="1036">
        <v>0</v>
      </c>
      <c r="AJ74" s="1036">
        <v>0</v>
      </c>
      <c r="AK74" s="1036">
        <v>0</v>
      </c>
      <c r="AL74" s="1036">
        <v>0</v>
      </c>
      <c r="AM74" s="1036">
        <v>0</v>
      </c>
      <c r="AN74" s="1036">
        <v>0</v>
      </c>
      <c r="AO74" s="1036">
        <v>0</v>
      </c>
      <c r="AP74" s="1036">
        <v>0</v>
      </c>
      <c r="AQ74" s="1036">
        <v>0</v>
      </c>
      <c r="AR74" s="1036">
        <v>0</v>
      </c>
      <c r="AS74" s="1036">
        <v>0</v>
      </c>
      <c r="AT74" s="1036">
        <v>0</v>
      </c>
      <c r="AU74" s="1036">
        <v>0</v>
      </c>
      <c r="AV74" s="1036">
        <v>0</v>
      </c>
      <c r="AW74" s="1036">
        <v>0</v>
      </c>
      <c r="AX74" s="1036">
        <v>0</v>
      </c>
      <c r="AY74" s="1036">
        <v>0</v>
      </c>
      <c r="AZ74" s="1036">
        <v>0</v>
      </c>
      <c r="BA74" s="1036">
        <v>0</v>
      </c>
      <c r="BB74" s="1036">
        <v>0</v>
      </c>
      <c r="BC74" s="1036">
        <v>0</v>
      </c>
      <c r="BD74" s="1036">
        <v>0</v>
      </c>
      <c r="BE74" s="1036">
        <v>0</v>
      </c>
      <c r="BF74" s="1036">
        <v>0</v>
      </c>
      <c r="BG74" s="1036">
        <v>0</v>
      </c>
      <c r="BH74" s="1036">
        <v>0</v>
      </c>
      <c r="BI74" s="1036">
        <v>0</v>
      </c>
      <c r="BJ74" s="1036">
        <v>0</v>
      </c>
      <c r="BK74" s="1036">
        <v>0</v>
      </c>
      <c r="BL74" s="1036">
        <v>0</v>
      </c>
      <c r="BM74" s="1036">
        <v>0</v>
      </c>
      <c r="BN74" s="1036">
        <v>0</v>
      </c>
      <c r="BO74" s="1036">
        <v>0</v>
      </c>
      <c r="BP74" s="1036">
        <v>0</v>
      </c>
      <c r="BQ74" s="1036">
        <v>0</v>
      </c>
      <c r="BR74" s="1036">
        <v>0</v>
      </c>
      <c r="BS74" s="1036">
        <v>0</v>
      </c>
      <c r="BT74" s="1036">
        <v>0</v>
      </c>
      <c r="BU74" s="1036">
        <v>0</v>
      </c>
      <c r="BV74" s="1036">
        <v>0</v>
      </c>
      <c r="BW74" s="1036">
        <v>0</v>
      </c>
      <c r="BX74" s="1036">
        <v>0</v>
      </c>
      <c r="BY74" s="1036">
        <v>0</v>
      </c>
      <c r="BZ74" s="1036">
        <v>0</v>
      </c>
      <c r="CA74" s="1036">
        <v>0</v>
      </c>
      <c r="CB74" s="1036">
        <v>0</v>
      </c>
      <c r="CC74" s="1036">
        <v>0</v>
      </c>
      <c r="CD74" s="1036">
        <v>0</v>
      </c>
      <c r="CE74" s="1036">
        <v>0</v>
      </c>
      <c r="CF74" s="1036">
        <v>0</v>
      </c>
      <c r="CG74" s="1036">
        <v>0</v>
      </c>
      <c r="CH74" s="1036">
        <v>0</v>
      </c>
      <c r="CI74" s="1036">
        <v>0</v>
      </c>
      <c r="CJ74" s="1036">
        <v>0</v>
      </c>
      <c r="CK74" s="1036">
        <v>0</v>
      </c>
      <c r="CL74" s="1036">
        <v>0</v>
      </c>
      <c r="CM74" s="1036">
        <v>0</v>
      </c>
      <c r="CN74" s="1036">
        <v>0</v>
      </c>
      <c r="CO74" s="1036">
        <v>0</v>
      </c>
      <c r="CP74" s="1036">
        <v>0</v>
      </c>
      <c r="CQ74" s="1036">
        <v>0</v>
      </c>
      <c r="CR74" s="1036">
        <v>0</v>
      </c>
      <c r="CS74" s="1036">
        <v>0</v>
      </c>
      <c r="CT74" s="1036">
        <v>0</v>
      </c>
      <c r="CU74" s="1036">
        <v>0</v>
      </c>
      <c r="CV74" s="1036">
        <v>0</v>
      </c>
      <c r="CW74" s="1036">
        <v>0</v>
      </c>
      <c r="CX74" s="1036">
        <v>0</v>
      </c>
      <c r="CY74" s="1036">
        <v>0</v>
      </c>
      <c r="CZ74" s="1036">
        <v>0</v>
      </c>
      <c r="DA74" s="1036">
        <v>0</v>
      </c>
      <c r="DB74" s="1036">
        <v>0</v>
      </c>
      <c r="DC74" s="1036">
        <v>0</v>
      </c>
      <c r="DD74" s="1036">
        <v>0</v>
      </c>
      <c r="DE74" s="1036">
        <v>0</v>
      </c>
      <c r="DF74" s="1036">
        <v>0</v>
      </c>
      <c r="DG74" s="1036">
        <v>0</v>
      </c>
      <c r="DH74" s="1036">
        <v>0</v>
      </c>
      <c r="DI74" s="1036">
        <v>0</v>
      </c>
      <c r="DJ74" s="1036">
        <v>0</v>
      </c>
      <c r="DK74" s="1036">
        <v>0</v>
      </c>
      <c r="DL74" s="1036">
        <v>0</v>
      </c>
      <c r="DM74" s="1036">
        <v>0</v>
      </c>
      <c r="DN74" s="1036">
        <v>0</v>
      </c>
      <c r="DO74" s="1036">
        <v>0</v>
      </c>
      <c r="DP74" s="1036">
        <v>0</v>
      </c>
      <c r="DQ74" s="1036">
        <v>0</v>
      </c>
      <c r="DR74" s="1036">
        <v>0</v>
      </c>
      <c r="DS74" s="1036">
        <v>0</v>
      </c>
      <c r="DT74" s="1036">
        <v>0</v>
      </c>
      <c r="DU74" s="1036">
        <v>0</v>
      </c>
      <c r="DV74" s="1036">
        <v>0</v>
      </c>
      <c r="DW74" s="1036">
        <v>0</v>
      </c>
      <c r="DX74" s="1036">
        <v>0</v>
      </c>
      <c r="DY74" s="1036">
        <v>0</v>
      </c>
      <c r="DZ74" s="1036">
        <v>0</v>
      </c>
      <c r="EA74" s="1036">
        <v>0</v>
      </c>
      <c r="EB74" s="1036">
        <v>0</v>
      </c>
      <c r="EC74" s="1036">
        <v>0</v>
      </c>
      <c r="ED74" s="1036">
        <v>0</v>
      </c>
      <c r="EE74" s="1036">
        <v>0</v>
      </c>
      <c r="EF74" s="1036">
        <v>0</v>
      </c>
      <c r="EG74" s="1036">
        <v>0</v>
      </c>
      <c r="EH74" s="1036">
        <v>0</v>
      </c>
      <c r="EI74" s="1036">
        <v>0</v>
      </c>
      <c r="EJ74" s="1036">
        <v>0</v>
      </c>
      <c r="EK74" s="1036">
        <v>0</v>
      </c>
      <c r="EL74" s="1036">
        <v>0</v>
      </c>
      <c r="EM74" s="1036">
        <v>0</v>
      </c>
      <c r="EN74" s="1036">
        <v>0</v>
      </c>
      <c r="EO74" s="1036">
        <v>0</v>
      </c>
      <c r="EP74" s="1036">
        <v>0</v>
      </c>
      <c r="EQ74" s="1036">
        <v>0</v>
      </c>
      <c r="ER74" s="1036">
        <v>0</v>
      </c>
      <c r="ES74" s="1036">
        <v>0</v>
      </c>
      <c r="ET74" s="1036">
        <v>0</v>
      </c>
      <c r="EU74" s="1036">
        <v>0</v>
      </c>
      <c r="EV74" s="1036">
        <v>0</v>
      </c>
      <c r="EW74" s="1036">
        <v>0</v>
      </c>
      <c r="EX74" s="1036">
        <v>0</v>
      </c>
      <c r="EY74" s="1036">
        <v>0</v>
      </c>
      <c r="EZ74" s="2248">
        <f>IN_T4!EZ69</f>
        <v>0</v>
      </c>
      <c r="FA74" s="2248">
        <f>IN_T4!FA69</f>
        <v>0</v>
      </c>
      <c r="FB74" s="2248">
        <f>IN_T4!FB69</f>
        <v>0</v>
      </c>
      <c r="FC74" s="2248">
        <f>IN_T4!FC69</f>
        <v>0</v>
      </c>
      <c r="FD74" s="1028">
        <f t="shared" si="1"/>
        <v>0</v>
      </c>
    </row>
    <row r="75" spans="1:160" ht="12.75" customHeight="1" x14ac:dyDescent="0.25">
      <c r="A75" s="1001" t="str">
        <f>'t1'!A75</f>
        <v>Dirigente prof. Tecnico sanitarie (inc. Strut. Compl.)</v>
      </c>
      <c r="B75" s="1027" t="str">
        <f>'t1'!B75</f>
        <v>SD0CO3</v>
      </c>
      <c r="C75" s="1036">
        <v>0</v>
      </c>
      <c r="D75" s="1036">
        <v>0</v>
      </c>
      <c r="E75" s="1036">
        <v>0</v>
      </c>
      <c r="F75" s="1036">
        <v>0</v>
      </c>
      <c r="G75" s="1036">
        <v>0</v>
      </c>
      <c r="H75" s="1036">
        <v>0</v>
      </c>
      <c r="I75" s="1036">
        <v>0</v>
      </c>
      <c r="J75" s="1036">
        <v>0</v>
      </c>
      <c r="K75" s="1036">
        <v>0</v>
      </c>
      <c r="L75" s="1036">
        <v>0</v>
      </c>
      <c r="M75" s="1036">
        <v>0</v>
      </c>
      <c r="N75" s="1036">
        <v>0</v>
      </c>
      <c r="O75" s="1036">
        <v>0</v>
      </c>
      <c r="P75" s="1036">
        <v>0</v>
      </c>
      <c r="Q75" s="1036">
        <v>0</v>
      </c>
      <c r="R75" s="1036">
        <v>0</v>
      </c>
      <c r="S75" s="1036">
        <v>0</v>
      </c>
      <c r="T75" s="1036">
        <v>0</v>
      </c>
      <c r="U75" s="1036">
        <v>0</v>
      </c>
      <c r="V75" s="1036">
        <v>0</v>
      </c>
      <c r="W75" s="1036">
        <v>0</v>
      </c>
      <c r="X75" s="1036">
        <v>0</v>
      </c>
      <c r="Y75" s="1036">
        <v>0</v>
      </c>
      <c r="Z75" s="1036">
        <v>0</v>
      </c>
      <c r="AA75" s="1036">
        <v>0</v>
      </c>
      <c r="AB75" s="1036">
        <v>0</v>
      </c>
      <c r="AC75" s="1036">
        <v>0</v>
      </c>
      <c r="AD75" s="1036">
        <v>0</v>
      </c>
      <c r="AE75" s="1036">
        <v>0</v>
      </c>
      <c r="AF75" s="1036">
        <v>0</v>
      </c>
      <c r="AG75" s="1036">
        <v>0</v>
      </c>
      <c r="AH75" s="1036">
        <v>0</v>
      </c>
      <c r="AI75" s="1036">
        <v>0</v>
      </c>
      <c r="AJ75" s="1036">
        <v>0</v>
      </c>
      <c r="AK75" s="1036">
        <v>0</v>
      </c>
      <c r="AL75" s="1036">
        <v>0</v>
      </c>
      <c r="AM75" s="1036">
        <v>0</v>
      </c>
      <c r="AN75" s="1036">
        <v>0</v>
      </c>
      <c r="AO75" s="1036">
        <v>0</v>
      </c>
      <c r="AP75" s="1036">
        <v>0</v>
      </c>
      <c r="AQ75" s="1036">
        <v>0</v>
      </c>
      <c r="AR75" s="1036">
        <v>0</v>
      </c>
      <c r="AS75" s="1036">
        <v>0</v>
      </c>
      <c r="AT75" s="1036">
        <v>0</v>
      </c>
      <c r="AU75" s="1036">
        <v>0</v>
      </c>
      <c r="AV75" s="1036">
        <v>0</v>
      </c>
      <c r="AW75" s="1036">
        <v>0</v>
      </c>
      <c r="AX75" s="1036">
        <v>0</v>
      </c>
      <c r="AY75" s="1036">
        <v>0</v>
      </c>
      <c r="AZ75" s="1036">
        <v>0</v>
      </c>
      <c r="BA75" s="1036">
        <v>0</v>
      </c>
      <c r="BB75" s="1036">
        <v>0</v>
      </c>
      <c r="BC75" s="1036">
        <v>0</v>
      </c>
      <c r="BD75" s="1036">
        <v>0</v>
      </c>
      <c r="BE75" s="1036">
        <v>0</v>
      </c>
      <c r="BF75" s="1036">
        <v>0</v>
      </c>
      <c r="BG75" s="1036">
        <v>0</v>
      </c>
      <c r="BH75" s="1036">
        <v>0</v>
      </c>
      <c r="BI75" s="1036">
        <v>0</v>
      </c>
      <c r="BJ75" s="1036">
        <v>0</v>
      </c>
      <c r="BK75" s="1036">
        <v>0</v>
      </c>
      <c r="BL75" s="1036">
        <v>0</v>
      </c>
      <c r="BM75" s="1036">
        <v>0</v>
      </c>
      <c r="BN75" s="1036">
        <v>0</v>
      </c>
      <c r="BO75" s="1036">
        <v>0</v>
      </c>
      <c r="BP75" s="1036">
        <v>0</v>
      </c>
      <c r="BQ75" s="1036">
        <v>0</v>
      </c>
      <c r="BR75" s="1036">
        <v>0</v>
      </c>
      <c r="BS75" s="1036">
        <v>0</v>
      </c>
      <c r="BT75" s="1036">
        <v>0</v>
      </c>
      <c r="BU75" s="1036">
        <v>0</v>
      </c>
      <c r="BV75" s="1036">
        <v>0</v>
      </c>
      <c r="BW75" s="1036">
        <v>0</v>
      </c>
      <c r="BX75" s="1036">
        <v>0</v>
      </c>
      <c r="BY75" s="1036">
        <v>0</v>
      </c>
      <c r="BZ75" s="1036">
        <v>0</v>
      </c>
      <c r="CA75" s="1036">
        <v>0</v>
      </c>
      <c r="CB75" s="1036">
        <v>0</v>
      </c>
      <c r="CC75" s="1036">
        <v>0</v>
      </c>
      <c r="CD75" s="1036">
        <v>0</v>
      </c>
      <c r="CE75" s="1036">
        <v>0</v>
      </c>
      <c r="CF75" s="1036">
        <v>0</v>
      </c>
      <c r="CG75" s="1036">
        <v>0</v>
      </c>
      <c r="CH75" s="1036">
        <v>0</v>
      </c>
      <c r="CI75" s="1036">
        <v>0</v>
      </c>
      <c r="CJ75" s="1036">
        <v>0</v>
      </c>
      <c r="CK75" s="1036">
        <v>0</v>
      </c>
      <c r="CL75" s="1036">
        <v>0</v>
      </c>
      <c r="CM75" s="1036">
        <v>0</v>
      </c>
      <c r="CN75" s="1036">
        <v>0</v>
      </c>
      <c r="CO75" s="1036">
        <v>0</v>
      </c>
      <c r="CP75" s="1036">
        <v>0</v>
      </c>
      <c r="CQ75" s="1036">
        <v>0</v>
      </c>
      <c r="CR75" s="1036">
        <v>0</v>
      </c>
      <c r="CS75" s="1036">
        <v>0</v>
      </c>
      <c r="CT75" s="1036">
        <v>0</v>
      </c>
      <c r="CU75" s="1036">
        <v>0</v>
      </c>
      <c r="CV75" s="1036">
        <v>0</v>
      </c>
      <c r="CW75" s="1036">
        <v>0</v>
      </c>
      <c r="CX75" s="1036">
        <v>0</v>
      </c>
      <c r="CY75" s="1036">
        <v>0</v>
      </c>
      <c r="CZ75" s="1036">
        <v>0</v>
      </c>
      <c r="DA75" s="1036">
        <v>0</v>
      </c>
      <c r="DB75" s="1036">
        <v>0</v>
      </c>
      <c r="DC75" s="1036">
        <v>0</v>
      </c>
      <c r="DD75" s="1036">
        <v>0</v>
      </c>
      <c r="DE75" s="1036">
        <v>0</v>
      </c>
      <c r="DF75" s="1036">
        <v>0</v>
      </c>
      <c r="DG75" s="1036">
        <v>0</v>
      </c>
      <c r="DH75" s="1036">
        <v>0</v>
      </c>
      <c r="DI75" s="1036">
        <v>0</v>
      </c>
      <c r="DJ75" s="1036">
        <v>0</v>
      </c>
      <c r="DK75" s="1036">
        <v>0</v>
      </c>
      <c r="DL75" s="1036">
        <v>0</v>
      </c>
      <c r="DM75" s="1036">
        <v>0</v>
      </c>
      <c r="DN75" s="1036">
        <v>0</v>
      </c>
      <c r="DO75" s="1036">
        <v>0</v>
      </c>
      <c r="DP75" s="1036">
        <v>0</v>
      </c>
      <c r="DQ75" s="1036">
        <v>0</v>
      </c>
      <c r="DR75" s="1036">
        <v>0</v>
      </c>
      <c r="DS75" s="1036">
        <v>0</v>
      </c>
      <c r="DT75" s="1036">
        <v>0</v>
      </c>
      <c r="DU75" s="1036">
        <v>0</v>
      </c>
      <c r="DV75" s="1036">
        <v>0</v>
      </c>
      <c r="DW75" s="1036">
        <v>0</v>
      </c>
      <c r="DX75" s="1036">
        <v>0</v>
      </c>
      <c r="DY75" s="1036">
        <v>0</v>
      </c>
      <c r="DZ75" s="1036">
        <v>0</v>
      </c>
      <c r="EA75" s="1036">
        <v>0</v>
      </c>
      <c r="EB75" s="1036">
        <v>0</v>
      </c>
      <c r="EC75" s="1036">
        <v>0</v>
      </c>
      <c r="ED75" s="1036">
        <v>0</v>
      </c>
      <c r="EE75" s="1036">
        <v>0</v>
      </c>
      <c r="EF75" s="1036">
        <v>0</v>
      </c>
      <c r="EG75" s="1036">
        <v>0</v>
      </c>
      <c r="EH75" s="1036">
        <v>0</v>
      </c>
      <c r="EI75" s="1036">
        <v>0</v>
      </c>
      <c r="EJ75" s="1036">
        <v>0</v>
      </c>
      <c r="EK75" s="1036">
        <v>0</v>
      </c>
      <c r="EL75" s="1036">
        <v>0</v>
      </c>
      <c r="EM75" s="1036">
        <v>0</v>
      </c>
      <c r="EN75" s="1036">
        <v>0</v>
      </c>
      <c r="EO75" s="1036">
        <v>0</v>
      </c>
      <c r="EP75" s="1036">
        <v>0</v>
      </c>
      <c r="EQ75" s="1036">
        <v>0</v>
      </c>
      <c r="ER75" s="1036">
        <v>0</v>
      </c>
      <c r="ES75" s="1036">
        <v>0</v>
      </c>
      <c r="ET75" s="1036">
        <v>0</v>
      </c>
      <c r="EU75" s="1036">
        <v>0</v>
      </c>
      <c r="EV75" s="1036">
        <v>0</v>
      </c>
      <c r="EW75" s="1036">
        <v>0</v>
      </c>
      <c r="EX75" s="1036">
        <v>0</v>
      </c>
      <c r="EY75" s="1036">
        <v>0</v>
      </c>
      <c r="EZ75" s="2248">
        <f>IN_T4!EZ70</f>
        <v>0</v>
      </c>
      <c r="FA75" s="2248">
        <f>IN_T4!FA70</f>
        <v>0</v>
      </c>
      <c r="FB75" s="2248">
        <f>IN_T4!FB70</f>
        <v>0</v>
      </c>
      <c r="FC75" s="2248">
        <f>IN_T4!FC70</f>
        <v>0</v>
      </c>
      <c r="FD75" s="1028">
        <f t="shared" si="1"/>
        <v>0</v>
      </c>
    </row>
    <row r="76" spans="1:160" ht="12.75" customHeight="1" x14ac:dyDescent="0.25">
      <c r="A76" s="1001" t="str">
        <f>'t1'!A76</f>
        <v>Dirigente prof. Tecnico sanitarie (inc. Strut. Sempl.)</v>
      </c>
      <c r="B76" s="1027" t="str">
        <f>'t1'!B76</f>
        <v>SD0SE3</v>
      </c>
      <c r="C76" s="1036">
        <v>0</v>
      </c>
      <c r="D76" s="1036">
        <v>0</v>
      </c>
      <c r="E76" s="1036">
        <v>0</v>
      </c>
      <c r="F76" s="1036">
        <v>0</v>
      </c>
      <c r="G76" s="1036">
        <v>0</v>
      </c>
      <c r="H76" s="1036">
        <v>0</v>
      </c>
      <c r="I76" s="1036">
        <v>0</v>
      </c>
      <c r="J76" s="1036">
        <v>0</v>
      </c>
      <c r="K76" s="1036">
        <v>0</v>
      </c>
      <c r="L76" s="1036">
        <v>0</v>
      </c>
      <c r="M76" s="1036">
        <v>0</v>
      </c>
      <c r="N76" s="1036">
        <v>0</v>
      </c>
      <c r="O76" s="1036">
        <v>0</v>
      </c>
      <c r="P76" s="1036">
        <v>0</v>
      </c>
      <c r="Q76" s="1036">
        <v>0</v>
      </c>
      <c r="R76" s="1036">
        <v>0</v>
      </c>
      <c r="S76" s="1036">
        <v>0</v>
      </c>
      <c r="T76" s="1036">
        <v>0</v>
      </c>
      <c r="U76" s="1036">
        <v>0</v>
      </c>
      <c r="V76" s="1036">
        <v>0</v>
      </c>
      <c r="W76" s="1036">
        <v>0</v>
      </c>
      <c r="X76" s="1036">
        <v>0</v>
      </c>
      <c r="Y76" s="1036">
        <v>0</v>
      </c>
      <c r="Z76" s="1036">
        <v>0</v>
      </c>
      <c r="AA76" s="1036">
        <v>0</v>
      </c>
      <c r="AB76" s="1036">
        <v>0</v>
      </c>
      <c r="AC76" s="1036">
        <v>0</v>
      </c>
      <c r="AD76" s="1036">
        <v>0</v>
      </c>
      <c r="AE76" s="1036">
        <v>0</v>
      </c>
      <c r="AF76" s="1036">
        <v>0</v>
      </c>
      <c r="AG76" s="1036">
        <v>0</v>
      </c>
      <c r="AH76" s="1036">
        <v>0</v>
      </c>
      <c r="AI76" s="1036">
        <v>0</v>
      </c>
      <c r="AJ76" s="1036">
        <v>0</v>
      </c>
      <c r="AK76" s="1036">
        <v>0</v>
      </c>
      <c r="AL76" s="1036">
        <v>0</v>
      </c>
      <c r="AM76" s="1036">
        <v>0</v>
      </c>
      <c r="AN76" s="1036">
        <v>0</v>
      </c>
      <c r="AO76" s="1036">
        <v>0</v>
      </c>
      <c r="AP76" s="1036">
        <v>0</v>
      </c>
      <c r="AQ76" s="1036">
        <v>0</v>
      </c>
      <c r="AR76" s="1036">
        <v>0</v>
      </c>
      <c r="AS76" s="1036">
        <v>0</v>
      </c>
      <c r="AT76" s="1036">
        <v>0</v>
      </c>
      <c r="AU76" s="1036">
        <v>0</v>
      </c>
      <c r="AV76" s="1036">
        <v>0</v>
      </c>
      <c r="AW76" s="1036">
        <v>0</v>
      </c>
      <c r="AX76" s="1036">
        <v>0</v>
      </c>
      <c r="AY76" s="1036">
        <v>0</v>
      </c>
      <c r="AZ76" s="1036">
        <v>0</v>
      </c>
      <c r="BA76" s="1036">
        <v>0</v>
      </c>
      <c r="BB76" s="1036">
        <v>0</v>
      </c>
      <c r="BC76" s="1036">
        <v>0</v>
      </c>
      <c r="BD76" s="1036">
        <v>0</v>
      </c>
      <c r="BE76" s="1036">
        <v>0</v>
      </c>
      <c r="BF76" s="1036">
        <v>0</v>
      </c>
      <c r="BG76" s="1036">
        <v>0</v>
      </c>
      <c r="BH76" s="1036">
        <v>0</v>
      </c>
      <c r="BI76" s="1036">
        <v>0</v>
      </c>
      <c r="BJ76" s="1036">
        <v>0</v>
      </c>
      <c r="BK76" s="1036">
        <v>0</v>
      </c>
      <c r="BL76" s="1036">
        <v>0</v>
      </c>
      <c r="BM76" s="1036">
        <v>0</v>
      </c>
      <c r="BN76" s="1036">
        <v>0</v>
      </c>
      <c r="BO76" s="1036">
        <v>0</v>
      </c>
      <c r="BP76" s="1036">
        <v>0</v>
      </c>
      <c r="BQ76" s="1036">
        <v>0</v>
      </c>
      <c r="BR76" s="1036">
        <v>0</v>
      </c>
      <c r="BS76" s="1036">
        <v>0</v>
      </c>
      <c r="BT76" s="1036">
        <v>0</v>
      </c>
      <c r="BU76" s="1036">
        <v>0</v>
      </c>
      <c r="BV76" s="1036">
        <v>0</v>
      </c>
      <c r="BW76" s="1036">
        <v>0</v>
      </c>
      <c r="BX76" s="1036">
        <v>0</v>
      </c>
      <c r="BY76" s="1036">
        <v>0</v>
      </c>
      <c r="BZ76" s="1036">
        <v>0</v>
      </c>
      <c r="CA76" s="1036">
        <v>0</v>
      </c>
      <c r="CB76" s="1036">
        <v>0</v>
      </c>
      <c r="CC76" s="1036">
        <v>0</v>
      </c>
      <c r="CD76" s="1036">
        <v>0</v>
      </c>
      <c r="CE76" s="1036">
        <v>0</v>
      </c>
      <c r="CF76" s="1036">
        <v>0</v>
      </c>
      <c r="CG76" s="1036">
        <v>0</v>
      </c>
      <c r="CH76" s="1036">
        <v>0</v>
      </c>
      <c r="CI76" s="1036">
        <v>0</v>
      </c>
      <c r="CJ76" s="1036">
        <v>0</v>
      </c>
      <c r="CK76" s="1036">
        <v>0</v>
      </c>
      <c r="CL76" s="1036">
        <v>0</v>
      </c>
      <c r="CM76" s="1036">
        <v>0</v>
      </c>
      <c r="CN76" s="1036">
        <v>0</v>
      </c>
      <c r="CO76" s="1036">
        <v>0</v>
      </c>
      <c r="CP76" s="1036">
        <v>0</v>
      </c>
      <c r="CQ76" s="1036">
        <v>0</v>
      </c>
      <c r="CR76" s="1036">
        <v>0</v>
      </c>
      <c r="CS76" s="1036">
        <v>0</v>
      </c>
      <c r="CT76" s="1036">
        <v>0</v>
      </c>
      <c r="CU76" s="1036">
        <v>0</v>
      </c>
      <c r="CV76" s="1036">
        <v>0</v>
      </c>
      <c r="CW76" s="1036">
        <v>0</v>
      </c>
      <c r="CX76" s="1036">
        <v>0</v>
      </c>
      <c r="CY76" s="1036">
        <v>0</v>
      </c>
      <c r="CZ76" s="1036">
        <v>0</v>
      </c>
      <c r="DA76" s="1036">
        <v>0</v>
      </c>
      <c r="DB76" s="1036">
        <v>0</v>
      </c>
      <c r="DC76" s="1036">
        <v>0</v>
      </c>
      <c r="DD76" s="1036">
        <v>0</v>
      </c>
      <c r="DE76" s="1036">
        <v>0</v>
      </c>
      <c r="DF76" s="1036">
        <v>0</v>
      </c>
      <c r="DG76" s="1036">
        <v>0</v>
      </c>
      <c r="DH76" s="1036">
        <v>0</v>
      </c>
      <c r="DI76" s="1036">
        <v>0</v>
      </c>
      <c r="DJ76" s="1036">
        <v>0</v>
      </c>
      <c r="DK76" s="1036">
        <v>0</v>
      </c>
      <c r="DL76" s="1036">
        <v>0</v>
      </c>
      <c r="DM76" s="1036">
        <v>0</v>
      </c>
      <c r="DN76" s="1036">
        <v>0</v>
      </c>
      <c r="DO76" s="1036">
        <v>0</v>
      </c>
      <c r="DP76" s="1036">
        <v>0</v>
      </c>
      <c r="DQ76" s="1036">
        <v>0</v>
      </c>
      <c r="DR76" s="1036">
        <v>0</v>
      </c>
      <c r="DS76" s="1036">
        <v>0</v>
      </c>
      <c r="DT76" s="1036">
        <v>0</v>
      </c>
      <c r="DU76" s="1036">
        <v>0</v>
      </c>
      <c r="DV76" s="1036">
        <v>0</v>
      </c>
      <c r="DW76" s="1036">
        <v>0</v>
      </c>
      <c r="DX76" s="1036">
        <v>0</v>
      </c>
      <c r="DY76" s="1036">
        <v>0</v>
      </c>
      <c r="DZ76" s="1036">
        <v>0</v>
      </c>
      <c r="EA76" s="1036">
        <v>0</v>
      </c>
      <c r="EB76" s="1036">
        <v>0</v>
      </c>
      <c r="EC76" s="1036">
        <v>0</v>
      </c>
      <c r="ED76" s="1036">
        <v>0</v>
      </c>
      <c r="EE76" s="1036">
        <v>0</v>
      </c>
      <c r="EF76" s="1036">
        <v>0</v>
      </c>
      <c r="EG76" s="1036">
        <v>0</v>
      </c>
      <c r="EH76" s="1036">
        <v>0</v>
      </c>
      <c r="EI76" s="1036">
        <v>0</v>
      </c>
      <c r="EJ76" s="1036">
        <v>0</v>
      </c>
      <c r="EK76" s="1036">
        <v>0</v>
      </c>
      <c r="EL76" s="1036">
        <v>0</v>
      </c>
      <c r="EM76" s="1036">
        <v>0</v>
      </c>
      <c r="EN76" s="1036">
        <v>0</v>
      </c>
      <c r="EO76" s="1036">
        <v>0</v>
      </c>
      <c r="EP76" s="1036">
        <v>0</v>
      </c>
      <c r="EQ76" s="1036">
        <v>0</v>
      </c>
      <c r="ER76" s="1036">
        <v>0</v>
      </c>
      <c r="ES76" s="1036">
        <v>0</v>
      </c>
      <c r="ET76" s="1036">
        <v>0</v>
      </c>
      <c r="EU76" s="1036">
        <v>0</v>
      </c>
      <c r="EV76" s="1036">
        <v>0</v>
      </c>
      <c r="EW76" s="1036">
        <v>0</v>
      </c>
      <c r="EX76" s="1036">
        <v>0</v>
      </c>
      <c r="EY76" s="1036">
        <v>0</v>
      </c>
      <c r="EZ76" s="2248">
        <f>IN_T4!EZ71</f>
        <v>0</v>
      </c>
      <c r="FA76" s="2248">
        <f>IN_T4!FA71</f>
        <v>0</v>
      </c>
      <c r="FB76" s="2248">
        <f>IN_T4!FB71</f>
        <v>0</v>
      </c>
      <c r="FC76" s="2248">
        <f>IN_T4!FC71</f>
        <v>0</v>
      </c>
      <c r="FD76" s="1028">
        <f t="shared" si="1"/>
        <v>0</v>
      </c>
    </row>
    <row r="77" spans="1:160" ht="12.75" customHeight="1" x14ac:dyDescent="0.25">
      <c r="A77" s="1001" t="str">
        <f>'t1'!A77</f>
        <v>Dirigente prof. Tecnico sanitarie (altri inc. Prof.li)</v>
      </c>
      <c r="B77" s="1027" t="str">
        <f>'t1'!B77</f>
        <v>SD0AI3</v>
      </c>
      <c r="C77" s="1036">
        <v>0</v>
      </c>
      <c r="D77" s="1036">
        <v>0</v>
      </c>
      <c r="E77" s="1036">
        <v>0</v>
      </c>
      <c r="F77" s="1036">
        <v>0</v>
      </c>
      <c r="G77" s="1036">
        <v>0</v>
      </c>
      <c r="H77" s="1036">
        <v>0</v>
      </c>
      <c r="I77" s="1036">
        <v>0</v>
      </c>
      <c r="J77" s="1036">
        <v>0</v>
      </c>
      <c r="K77" s="1036">
        <v>0</v>
      </c>
      <c r="L77" s="1036">
        <v>0</v>
      </c>
      <c r="M77" s="1036">
        <v>0</v>
      </c>
      <c r="N77" s="1036">
        <v>0</v>
      </c>
      <c r="O77" s="1036">
        <v>0</v>
      </c>
      <c r="P77" s="1036">
        <v>0</v>
      </c>
      <c r="Q77" s="1036">
        <v>0</v>
      </c>
      <c r="R77" s="1036">
        <v>0</v>
      </c>
      <c r="S77" s="1036">
        <v>0</v>
      </c>
      <c r="T77" s="1036">
        <v>0</v>
      </c>
      <c r="U77" s="1036">
        <v>0</v>
      </c>
      <c r="V77" s="1036">
        <v>0</v>
      </c>
      <c r="W77" s="1036">
        <v>0</v>
      </c>
      <c r="X77" s="1036">
        <v>0</v>
      </c>
      <c r="Y77" s="1036">
        <v>0</v>
      </c>
      <c r="Z77" s="1036">
        <v>0</v>
      </c>
      <c r="AA77" s="1036">
        <v>0</v>
      </c>
      <c r="AB77" s="1036">
        <v>0</v>
      </c>
      <c r="AC77" s="1036">
        <v>0</v>
      </c>
      <c r="AD77" s="1036">
        <v>0</v>
      </c>
      <c r="AE77" s="1036">
        <v>0</v>
      </c>
      <c r="AF77" s="1036">
        <v>0</v>
      </c>
      <c r="AG77" s="1036">
        <v>0</v>
      </c>
      <c r="AH77" s="1036">
        <v>0</v>
      </c>
      <c r="AI77" s="1036">
        <v>0</v>
      </c>
      <c r="AJ77" s="1036">
        <v>0</v>
      </c>
      <c r="AK77" s="1036">
        <v>0</v>
      </c>
      <c r="AL77" s="1036">
        <v>0</v>
      </c>
      <c r="AM77" s="1036">
        <v>0</v>
      </c>
      <c r="AN77" s="1036">
        <v>0</v>
      </c>
      <c r="AO77" s="1036">
        <v>0</v>
      </c>
      <c r="AP77" s="1036">
        <v>0</v>
      </c>
      <c r="AQ77" s="1036">
        <v>0</v>
      </c>
      <c r="AR77" s="1036">
        <v>0</v>
      </c>
      <c r="AS77" s="1036">
        <v>0</v>
      </c>
      <c r="AT77" s="1036">
        <v>0</v>
      </c>
      <c r="AU77" s="1036">
        <v>0</v>
      </c>
      <c r="AV77" s="1036">
        <v>0</v>
      </c>
      <c r="AW77" s="1036">
        <v>0</v>
      </c>
      <c r="AX77" s="1036">
        <v>0</v>
      </c>
      <c r="AY77" s="1036">
        <v>0</v>
      </c>
      <c r="AZ77" s="1036">
        <v>0</v>
      </c>
      <c r="BA77" s="1036">
        <v>0</v>
      </c>
      <c r="BB77" s="1036">
        <v>0</v>
      </c>
      <c r="BC77" s="1036">
        <v>0</v>
      </c>
      <c r="BD77" s="1036">
        <v>0</v>
      </c>
      <c r="BE77" s="1036">
        <v>0</v>
      </c>
      <c r="BF77" s="1036">
        <v>0</v>
      </c>
      <c r="BG77" s="1036">
        <v>0</v>
      </c>
      <c r="BH77" s="1036">
        <v>0</v>
      </c>
      <c r="BI77" s="1036">
        <v>0</v>
      </c>
      <c r="BJ77" s="1036">
        <v>0</v>
      </c>
      <c r="BK77" s="1036">
        <v>0</v>
      </c>
      <c r="BL77" s="1036">
        <v>0</v>
      </c>
      <c r="BM77" s="1036">
        <v>0</v>
      </c>
      <c r="BN77" s="1036">
        <v>0</v>
      </c>
      <c r="BO77" s="1036">
        <v>0</v>
      </c>
      <c r="BP77" s="1036">
        <v>0</v>
      </c>
      <c r="BQ77" s="1036">
        <v>0</v>
      </c>
      <c r="BR77" s="1036">
        <v>0</v>
      </c>
      <c r="BS77" s="1036">
        <v>0</v>
      </c>
      <c r="BT77" s="1036">
        <v>0</v>
      </c>
      <c r="BU77" s="1036">
        <v>0</v>
      </c>
      <c r="BV77" s="1036">
        <v>0</v>
      </c>
      <c r="BW77" s="1036">
        <v>0</v>
      </c>
      <c r="BX77" s="1036">
        <v>0</v>
      </c>
      <c r="BY77" s="1036">
        <v>0</v>
      </c>
      <c r="BZ77" s="1036">
        <v>0</v>
      </c>
      <c r="CA77" s="1036">
        <v>0</v>
      </c>
      <c r="CB77" s="1036">
        <v>0</v>
      </c>
      <c r="CC77" s="1036">
        <v>0</v>
      </c>
      <c r="CD77" s="1036">
        <v>0</v>
      </c>
      <c r="CE77" s="1036">
        <v>0</v>
      </c>
      <c r="CF77" s="1036">
        <v>0</v>
      </c>
      <c r="CG77" s="1036">
        <v>0</v>
      </c>
      <c r="CH77" s="1036">
        <v>0</v>
      </c>
      <c r="CI77" s="1036">
        <v>0</v>
      </c>
      <c r="CJ77" s="1036">
        <v>0</v>
      </c>
      <c r="CK77" s="1036">
        <v>0</v>
      </c>
      <c r="CL77" s="1036">
        <v>0</v>
      </c>
      <c r="CM77" s="1036">
        <v>0</v>
      </c>
      <c r="CN77" s="1036">
        <v>0</v>
      </c>
      <c r="CO77" s="1036">
        <v>0</v>
      </c>
      <c r="CP77" s="1036">
        <v>0</v>
      </c>
      <c r="CQ77" s="1036">
        <v>0</v>
      </c>
      <c r="CR77" s="1036">
        <v>0</v>
      </c>
      <c r="CS77" s="1036">
        <v>0</v>
      </c>
      <c r="CT77" s="1036">
        <v>0</v>
      </c>
      <c r="CU77" s="1036">
        <v>0</v>
      </c>
      <c r="CV77" s="1036">
        <v>0</v>
      </c>
      <c r="CW77" s="1036">
        <v>0</v>
      </c>
      <c r="CX77" s="1036">
        <v>0</v>
      </c>
      <c r="CY77" s="1036">
        <v>0</v>
      </c>
      <c r="CZ77" s="1036">
        <v>0</v>
      </c>
      <c r="DA77" s="1036">
        <v>0</v>
      </c>
      <c r="DB77" s="1036">
        <v>0</v>
      </c>
      <c r="DC77" s="1036">
        <v>0</v>
      </c>
      <c r="DD77" s="1036">
        <v>0</v>
      </c>
      <c r="DE77" s="1036">
        <v>0</v>
      </c>
      <c r="DF77" s="1036">
        <v>0</v>
      </c>
      <c r="DG77" s="1036">
        <v>0</v>
      </c>
      <c r="DH77" s="1036">
        <v>0</v>
      </c>
      <c r="DI77" s="1036">
        <v>0</v>
      </c>
      <c r="DJ77" s="1036">
        <v>0</v>
      </c>
      <c r="DK77" s="1036">
        <v>0</v>
      </c>
      <c r="DL77" s="1036">
        <v>0</v>
      </c>
      <c r="DM77" s="1036">
        <v>0</v>
      </c>
      <c r="DN77" s="1036">
        <v>0</v>
      </c>
      <c r="DO77" s="1036">
        <v>0</v>
      </c>
      <c r="DP77" s="1036">
        <v>0</v>
      </c>
      <c r="DQ77" s="1036">
        <v>0</v>
      </c>
      <c r="DR77" s="1036">
        <v>0</v>
      </c>
      <c r="DS77" s="1036">
        <v>0</v>
      </c>
      <c r="DT77" s="1036">
        <v>0</v>
      </c>
      <c r="DU77" s="1036">
        <v>0</v>
      </c>
      <c r="DV77" s="1036">
        <v>0</v>
      </c>
      <c r="DW77" s="1036">
        <v>0</v>
      </c>
      <c r="DX77" s="1036">
        <v>0</v>
      </c>
      <c r="DY77" s="1036">
        <v>0</v>
      </c>
      <c r="DZ77" s="1036">
        <v>0</v>
      </c>
      <c r="EA77" s="1036">
        <v>0</v>
      </c>
      <c r="EB77" s="1036">
        <v>0</v>
      </c>
      <c r="EC77" s="1036">
        <v>0</v>
      </c>
      <c r="ED77" s="1036">
        <v>0</v>
      </c>
      <c r="EE77" s="1036">
        <v>0</v>
      </c>
      <c r="EF77" s="1036">
        <v>0</v>
      </c>
      <c r="EG77" s="1036">
        <v>0</v>
      </c>
      <c r="EH77" s="1036">
        <v>0</v>
      </c>
      <c r="EI77" s="1036">
        <v>0</v>
      </c>
      <c r="EJ77" s="1036">
        <v>0</v>
      </c>
      <c r="EK77" s="1036">
        <v>0</v>
      </c>
      <c r="EL77" s="1036">
        <v>0</v>
      </c>
      <c r="EM77" s="1036">
        <v>0</v>
      </c>
      <c r="EN77" s="1036">
        <v>0</v>
      </c>
      <c r="EO77" s="1036">
        <v>0</v>
      </c>
      <c r="EP77" s="1036">
        <v>0</v>
      </c>
      <c r="EQ77" s="1036">
        <v>0</v>
      </c>
      <c r="ER77" s="1036">
        <v>0</v>
      </c>
      <c r="ES77" s="1036">
        <v>0</v>
      </c>
      <c r="ET77" s="1036">
        <v>0</v>
      </c>
      <c r="EU77" s="1036">
        <v>0</v>
      </c>
      <c r="EV77" s="1036">
        <v>0</v>
      </c>
      <c r="EW77" s="1036">
        <v>0</v>
      </c>
      <c r="EX77" s="1036">
        <v>0</v>
      </c>
      <c r="EY77" s="1036">
        <v>0</v>
      </c>
      <c r="EZ77" s="2248">
        <f>IN_T4!EZ72</f>
        <v>0</v>
      </c>
      <c r="FA77" s="2248">
        <f>IN_T4!FA72</f>
        <v>0</v>
      </c>
      <c r="FB77" s="2248">
        <f>IN_T4!FB72</f>
        <v>0</v>
      </c>
      <c r="FC77" s="2248">
        <f>IN_T4!FC72</f>
        <v>0</v>
      </c>
      <c r="FD77" s="1028">
        <f t="shared" si="1"/>
        <v>0</v>
      </c>
    </row>
    <row r="78" spans="1:160" ht="12.75" customHeight="1" x14ac:dyDescent="0.25">
      <c r="A78" s="1001" t="str">
        <f>'t1'!A78</f>
        <v>Dir. Prof.tecnico sanitarie t.det.art.15-septies dlgs 502/92</v>
      </c>
      <c r="B78" s="1027" t="str">
        <f>'t1'!B78</f>
        <v>SD048D</v>
      </c>
      <c r="C78" s="1036">
        <v>0</v>
      </c>
      <c r="D78" s="1036">
        <v>0</v>
      </c>
      <c r="E78" s="1036">
        <v>0</v>
      </c>
      <c r="F78" s="1036">
        <v>0</v>
      </c>
      <c r="G78" s="1036">
        <v>0</v>
      </c>
      <c r="H78" s="1036">
        <v>0</v>
      </c>
      <c r="I78" s="1036">
        <v>0</v>
      </c>
      <c r="J78" s="1036">
        <v>0</v>
      </c>
      <c r="K78" s="1036">
        <v>0</v>
      </c>
      <c r="L78" s="1036">
        <v>0</v>
      </c>
      <c r="M78" s="1036">
        <v>0</v>
      </c>
      <c r="N78" s="1036">
        <v>0</v>
      </c>
      <c r="O78" s="1036">
        <v>0</v>
      </c>
      <c r="P78" s="1036">
        <v>0</v>
      </c>
      <c r="Q78" s="1036">
        <v>0</v>
      </c>
      <c r="R78" s="1036">
        <v>0</v>
      </c>
      <c r="S78" s="1036">
        <v>0</v>
      </c>
      <c r="T78" s="1036">
        <v>0</v>
      </c>
      <c r="U78" s="1036">
        <v>0</v>
      </c>
      <c r="V78" s="1036">
        <v>0</v>
      </c>
      <c r="W78" s="1036">
        <v>0</v>
      </c>
      <c r="X78" s="1036">
        <v>0</v>
      </c>
      <c r="Y78" s="1036">
        <v>0</v>
      </c>
      <c r="Z78" s="1036">
        <v>0</v>
      </c>
      <c r="AA78" s="1036">
        <v>0</v>
      </c>
      <c r="AB78" s="1036">
        <v>0</v>
      </c>
      <c r="AC78" s="1036">
        <v>0</v>
      </c>
      <c r="AD78" s="1036">
        <v>0</v>
      </c>
      <c r="AE78" s="1036">
        <v>0</v>
      </c>
      <c r="AF78" s="1036">
        <v>0</v>
      </c>
      <c r="AG78" s="1036">
        <v>0</v>
      </c>
      <c r="AH78" s="1036">
        <v>0</v>
      </c>
      <c r="AI78" s="1036">
        <v>0</v>
      </c>
      <c r="AJ78" s="1036">
        <v>0</v>
      </c>
      <c r="AK78" s="1036">
        <v>0</v>
      </c>
      <c r="AL78" s="1036">
        <v>0</v>
      </c>
      <c r="AM78" s="1036">
        <v>0</v>
      </c>
      <c r="AN78" s="1036">
        <v>0</v>
      </c>
      <c r="AO78" s="1036">
        <v>0</v>
      </c>
      <c r="AP78" s="1036">
        <v>0</v>
      </c>
      <c r="AQ78" s="1036">
        <v>0</v>
      </c>
      <c r="AR78" s="1036">
        <v>0</v>
      </c>
      <c r="AS78" s="1036">
        <v>0</v>
      </c>
      <c r="AT78" s="1036">
        <v>0</v>
      </c>
      <c r="AU78" s="1036">
        <v>0</v>
      </c>
      <c r="AV78" s="1036">
        <v>0</v>
      </c>
      <c r="AW78" s="1036">
        <v>0</v>
      </c>
      <c r="AX78" s="1036">
        <v>0</v>
      </c>
      <c r="AY78" s="1036">
        <v>0</v>
      </c>
      <c r="AZ78" s="1036">
        <v>0</v>
      </c>
      <c r="BA78" s="1036">
        <v>0</v>
      </c>
      <c r="BB78" s="1036">
        <v>0</v>
      </c>
      <c r="BC78" s="1036">
        <v>0</v>
      </c>
      <c r="BD78" s="1036">
        <v>0</v>
      </c>
      <c r="BE78" s="1036">
        <v>0</v>
      </c>
      <c r="BF78" s="1036">
        <v>0</v>
      </c>
      <c r="BG78" s="1036">
        <v>0</v>
      </c>
      <c r="BH78" s="1036">
        <v>0</v>
      </c>
      <c r="BI78" s="1036">
        <v>0</v>
      </c>
      <c r="BJ78" s="1036">
        <v>0</v>
      </c>
      <c r="BK78" s="1036">
        <v>0</v>
      </c>
      <c r="BL78" s="1036">
        <v>0</v>
      </c>
      <c r="BM78" s="1036">
        <v>0</v>
      </c>
      <c r="BN78" s="1036">
        <v>0</v>
      </c>
      <c r="BO78" s="1036">
        <v>0</v>
      </c>
      <c r="BP78" s="1036">
        <v>0</v>
      </c>
      <c r="BQ78" s="1036">
        <v>0</v>
      </c>
      <c r="BR78" s="1036">
        <v>0</v>
      </c>
      <c r="BS78" s="1036">
        <v>0</v>
      </c>
      <c r="BT78" s="1036">
        <v>0</v>
      </c>
      <c r="BU78" s="1036">
        <v>0</v>
      </c>
      <c r="BV78" s="1036">
        <v>0</v>
      </c>
      <c r="BW78" s="1036">
        <v>0</v>
      </c>
      <c r="BX78" s="1036">
        <v>0</v>
      </c>
      <c r="BY78" s="1036">
        <v>0</v>
      </c>
      <c r="BZ78" s="1036">
        <v>0</v>
      </c>
      <c r="CA78" s="1036">
        <v>0</v>
      </c>
      <c r="CB78" s="1036">
        <v>0</v>
      </c>
      <c r="CC78" s="1036">
        <v>0</v>
      </c>
      <c r="CD78" s="1036">
        <v>0</v>
      </c>
      <c r="CE78" s="1036">
        <v>0</v>
      </c>
      <c r="CF78" s="1036">
        <v>0</v>
      </c>
      <c r="CG78" s="1036">
        <v>0</v>
      </c>
      <c r="CH78" s="1036">
        <v>0</v>
      </c>
      <c r="CI78" s="1036">
        <v>0</v>
      </c>
      <c r="CJ78" s="1036">
        <v>0</v>
      </c>
      <c r="CK78" s="1036">
        <v>0</v>
      </c>
      <c r="CL78" s="1036">
        <v>0</v>
      </c>
      <c r="CM78" s="1036">
        <v>0</v>
      </c>
      <c r="CN78" s="1036">
        <v>0</v>
      </c>
      <c r="CO78" s="1036">
        <v>0</v>
      </c>
      <c r="CP78" s="1036">
        <v>0</v>
      </c>
      <c r="CQ78" s="1036">
        <v>0</v>
      </c>
      <c r="CR78" s="1036">
        <v>0</v>
      </c>
      <c r="CS78" s="1036">
        <v>0</v>
      </c>
      <c r="CT78" s="1036">
        <v>0</v>
      </c>
      <c r="CU78" s="1036">
        <v>0</v>
      </c>
      <c r="CV78" s="1036">
        <v>0</v>
      </c>
      <c r="CW78" s="1036">
        <v>0</v>
      </c>
      <c r="CX78" s="1036">
        <v>0</v>
      </c>
      <c r="CY78" s="1036">
        <v>0</v>
      </c>
      <c r="CZ78" s="1036">
        <v>0</v>
      </c>
      <c r="DA78" s="1036">
        <v>0</v>
      </c>
      <c r="DB78" s="1036">
        <v>0</v>
      </c>
      <c r="DC78" s="1036">
        <v>0</v>
      </c>
      <c r="DD78" s="1036">
        <v>0</v>
      </c>
      <c r="DE78" s="1036">
        <v>0</v>
      </c>
      <c r="DF78" s="1036">
        <v>0</v>
      </c>
      <c r="DG78" s="1036">
        <v>0</v>
      </c>
      <c r="DH78" s="1036">
        <v>0</v>
      </c>
      <c r="DI78" s="1036">
        <v>0</v>
      </c>
      <c r="DJ78" s="1036">
        <v>0</v>
      </c>
      <c r="DK78" s="1036">
        <v>0</v>
      </c>
      <c r="DL78" s="1036">
        <v>0</v>
      </c>
      <c r="DM78" s="1036">
        <v>0</v>
      </c>
      <c r="DN78" s="1036">
        <v>0</v>
      </c>
      <c r="DO78" s="1036">
        <v>0</v>
      </c>
      <c r="DP78" s="1036">
        <v>0</v>
      </c>
      <c r="DQ78" s="1036">
        <v>0</v>
      </c>
      <c r="DR78" s="1036">
        <v>0</v>
      </c>
      <c r="DS78" s="1036">
        <v>0</v>
      </c>
      <c r="DT78" s="1036">
        <v>0</v>
      </c>
      <c r="DU78" s="1036">
        <v>0</v>
      </c>
      <c r="DV78" s="1036">
        <v>0</v>
      </c>
      <c r="DW78" s="1036">
        <v>0</v>
      </c>
      <c r="DX78" s="1036">
        <v>0</v>
      </c>
      <c r="DY78" s="1036">
        <v>0</v>
      </c>
      <c r="DZ78" s="1036">
        <v>0</v>
      </c>
      <c r="EA78" s="1036">
        <v>0</v>
      </c>
      <c r="EB78" s="1036">
        <v>0</v>
      </c>
      <c r="EC78" s="1036">
        <v>0</v>
      </c>
      <c r="ED78" s="1036">
        <v>0</v>
      </c>
      <c r="EE78" s="1036">
        <v>0</v>
      </c>
      <c r="EF78" s="1036">
        <v>0</v>
      </c>
      <c r="EG78" s="1036">
        <v>0</v>
      </c>
      <c r="EH78" s="1036">
        <v>0</v>
      </c>
      <c r="EI78" s="1036">
        <v>0</v>
      </c>
      <c r="EJ78" s="1036">
        <v>0</v>
      </c>
      <c r="EK78" s="1036">
        <v>0</v>
      </c>
      <c r="EL78" s="1036">
        <v>0</v>
      </c>
      <c r="EM78" s="1036">
        <v>0</v>
      </c>
      <c r="EN78" s="1036">
        <v>0</v>
      </c>
      <c r="EO78" s="1036">
        <v>0</v>
      </c>
      <c r="EP78" s="1036">
        <v>0</v>
      </c>
      <c r="EQ78" s="1036">
        <v>0</v>
      </c>
      <c r="ER78" s="1036">
        <v>0</v>
      </c>
      <c r="ES78" s="1036">
        <v>0</v>
      </c>
      <c r="ET78" s="1036">
        <v>0</v>
      </c>
      <c r="EU78" s="1036">
        <v>0</v>
      </c>
      <c r="EV78" s="1036">
        <v>0</v>
      </c>
      <c r="EW78" s="1036">
        <v>0</v>
      </c>
      <c r="EX78" s="1036">
        <v>0</v>
      </c>
      <c r="EY78" s="1036">
        <v>0</v>
      </c>
      <c r="EZ78" s="2248">
        <f>IN_T4!EZ73</f>
        <v>0</v>
      </c>
      <c r="FA78" s="2248">
        <f>IN_T4!FA73</f>
        <v>0</v>
      </c>
      <c r="FB78" s="2248">
        <f>IN_T4!FB73</f>
        <v>0</v>
      </c>
      <c r="FC78" s="2248">
        <f>IN_T4!FC73</f>
        <v>0</v>
      </c>
      <c r="FD78" s="1028">
        <f t="shared" si="1"/>
        <v>0</v>
      </c>
    </row>
    <row r="79" spans="1:160" ht="12.75" customHeight="1" x14ac:dyDescent="0.25">
      <c r="A79" s="1001" t="str">
        <f>'t1'!A79</f>
        <v>Dirigente prof.tecniche della prevenzione (inc.strut.compl.)</v>
      </c>
      <c r="B79" s="1027" t="str">
        <f>'t1'!B79</f>
        <v>SD0CO4</v>
      </c>
      <c r="C79" s="1036">
        <v>0</v>
      </c>
      <c r="D79" s="1036">
        <v>0</v>
      </c>
      <c r="E79" s="1036">
        <v>0</v>
      </c>
      <c r="F79" s="1036">
        <v>0</v>
      </c>
      <c r="G79" s="1036">
        <v>0</v>
      </c>
      <c r="H79" s="1036">
        <v>0</v>
      </c>
      <c r="I79" s="1036">
        <v>0</v>
      </c>
      <c r="J79" s="1036">
        <v>0</v>
      </c>
      <c r="K79" s="1036">
        <v>0</v>
      </c>
      <c r="L79" s="1036">
        <v>0</v>
      </c>
      <c r="M79" s="1036">
        <v>0</v>
      </c>
      <c r="N79" s="1036">
        <v>0</v>
      </c>
      <c r="O79" s="1036">
        <v>0</v>
      </c>
      <c r="P79" s="1036">
        <v>0</v>
      </c>
      <c r="Q79" s="1036">
        <v>0</v>
      </c>
      <c r="R79" s="1036">
        <v>0</v>
      </c>
      <c r="S79" s="1036">
        <v>0</v>
      </c>
      <c r="T79" s="1036">
        <v>0</v>
      </c>
      <c r="U79" s="1036">
        <v>0</v>
      </c>
      <c r="V79" s="1036">
        <v>0</v>
      </c>
      <c r="W79" s="1036">
        <v>0</v>
      </c>
      <c r="X79" s="1036">
        <v>0</v>
      </c>
      <c r="Y79" s="1036">
        <v>0</v>
      </c>
      <c r="Z79" s="1036">
        <v>0</v>
      </c>
      <c r="AA79" s="1036">
        <v>0</v>
      </c>
      <c r="AB79" s="1036">
        <v>0</v>
      </c>
      <c r="AC79" s="1036">
        <v>0</v>
      </c>
      <c r="AD79" s="1036">
        <v>0</v>
      </c>
      <c r="AE79" s="1036">
        <v>0</v>
      </c>
      <c r="AF79" s="1036">
        <v>0</v>
      </c>
      <c r="AG79" s="1036">
        <v>0</v>
      </c>
      <c r="AH79" s="1036">
        <v>0</v>
      </c>
      <c r="AI79" s="1036">
        <v>0</v>
      </c>
      <c r="AJ79" s="1036">
        <v>0</v>
      </c>
      <c r="AK79" s="1036">
        <v>0</v>
      </c>
      <c r="AL79" s="1036">
        <v>0</v>
      </c>
      <c r="AM79" s="1036">
        <v>0</v>
      </c>
      <c r="AN79" s="1036">
        <v>0</v>
      </c>
      <c r="AO79" s="1036">
        <v>0</v>
      </c>
      <c r="AP79" s="1036">
        <v>0</v>
      </c>
      <c r="AQ79" s="1036">
        <v>0</v>
      </c>
      <c r="AR79" s="1036">
        <v>0</v>
      </c>
      <c r="AS79" s="1036">
        <v>0</v>
      </c>
      <c r="AT79" s="1036">
        <v>0</v>
      </c>
      <c r="AU79" s="1036">
        <v>0</v>
      </c>
      <c r="AV79" s="1036">
        <v>0</v>
      </c>
      <c r="AW79" s="1036">
        <v>0</v>
      </c>
      <c r="AX79" s="1036">
        <v>0</v>
      </c>
      <c r="AY79" s="1036">
        <v>0</v>
      </c>
      <c r="AZ79" s="1036">
        <v>0</v>
      </c>
      <c r="BA79" s="1036">
        <v>0</v>
      </c>
      <c r="BB79" s="1036">
        <v>0</v>
      </c>
      <c r="BC79" s="1036">
        <v>0</v>
      </c>
      <c r="BD79" s="1036">
        <v>0</v>
      </c>
      <c r="BE79" s="1036">
        <v>0</v>
      </c>
      <c r="BF79" s="1036">
        <v>0</v>
      </c>
      <c r="BG79" s="1036">
        <v>0</v>
      </c>
      <c r="BH79" s="1036">
        <v>0</v>
      </c>
      <c r="BI79" s="1036">
        <v>0</v>
      </c>
      <c r="BJ79" s="1036">
        <v>0</v>
      </c>
      <c r="BK79" s="1036">
        <v>0</v>
      </c>
      <c r="BL79" s="1036">
        <v>0</v>
      </c>
      <c r="BM79" s="1036">
        <v>0</v>
      </c>
      <c r="BN79" s="1036">
        <v>0</v>
      </c>
      <c r="BO79" s="1036">
        <v>0</v>
      </c>
      <c r="BP79" s="1036">
        <v>0</v>
      </c>
      <c r="BQ79" s="1036">
        <v>0</v>
      </c>
      <c r="BR79" s="1036">
        <v>0</v>
      </c>
      <c r="BS79" s="1036">
        <v>0</v>
      </c>
      <c r="BT79" s="1036">
        <v>0</v>
      </c>
      <c r="BU79" s="1036">
        <v>0</v>
      </c>
      <c r="BV79" s="1036">
        <v>0</v>
      </c>
      <c r="BW79" s="1036">
        <v>0</v>
      </c>
      <c r="BX79" s="1036">
        <v>0</v>
      </c>
      <c r="BY79" s="1036">
        <v>0</v>
      </c>
      <c r="BZ79" s="1036">
        <v>0</v>
      </c>
      <c r="CA79" s="1036">
        <v>0</v>
      </c>
      <c r="CB79" s="1036">
        <v>0</v>
      </c>
      <c r="CC79" s="1036">
        <v>0</v>
      </c>
      <c r="CD79" s="1036">
        <v>0</v>
      </c>
      <c r="CE79" s="1036">
        <v>0</v>
      </c>
      <c r="CF79" s="1036">
        <v>0</v>
      </c>
      <c r="CG79" s="1036">
        <v>0</v>
      </c>
      <c r="CH79" s="1036">
        <v>0</v>
      </c>
      <c r="CI79" s="1036">
        <v>0</v>
      </c>
      <c r="CJ79" s="1036">
        <v>0</v>
      </c>
      <c r="CK79" s="1036">
        <v>0</v>
      </c>
      <c r="CL79" s="1036">
        <v>0</v>
      </c>
      <c r="CM79" s="1036">
        <v>0</v>
      </c>
      <c r="CN79" s="1036">
        <v>0</v>
      </c>
      <c r="CO79" s="1036">
        <v>0</v>
      </c>
      <c r="CP79" s="1036">
        <v>0</v>
      </c>
      <c r="CQ79" s="1036">
        <v>0</v>
      </c>
      <c r="CR79" s="1036">
        <v>0</v>
      </c>
      <c r="CS79" s="1036">
        <v>0</v>
      </c>
      <c r="CT79" s="1036">
        <v>0</v>
      </c>
      <c r="CU79" s="1036">
        <v>0</v>
      </c>
      <c r="CV79" s="1036">
        <v>0</v>
      </c>
      <c r="CW79" s="1036">
        <v>0</v>
      </c>
      <c r="CX79" s="1036">
        <v>0</v>
      </c>
      <c r="CY79" s="1036">
        <v>0</v>
      </c>
      <c r="CZ79" s="1036">
        <v>0</v>
      </c>
      <c r="DA79" s="1036">
        <v>0</v>
      </c>
      <c r="DB79" s="1036">
        <v>0</v>
      </c>
      <c r="DC79" s="1036">
        <v>0</v>
      </c>
      <c r="DD79" s="1036">
        <v>0</v>
      </c>
      <c r="DE79" s="1036">
        <v>0</v>
      </c>
      <c r="DF79" s="1036">
        <v>0</v>
      </c>
      <c r="DG79" s="1036">
        <v>0</v>
      </c>
      <c r="DH79" s="1036">
        <v>0</v>
      </c>
      <c r="DI79" s="1036">
        <v>0</v>
      </c>
      <c r="DJ79" s="1036">
        <v>0</v>
      </c>
      <c r="DK79" s="1036">
        <v>0</v>
      </c>
      <c r="DL79" s="1036">
        <v>0</v>
      </c>
      <c r="DM79" s="1036">
        <v>0</v>
      </c>
      <c r="DN79" s="1036">
        <v>0</v>
      </c>
      <c r="DO79" s="1036">
        <v>0</v>
      </c>
      <c r="DP79" s="1036">
        <v>0</v>
      </c>
      <c r="DQ79" s="1036">
        <v>0</v>
      </c>
      <c r="DR79" s="1036">
        <v>0</v>
      </c>
      <c r="DS79" s="1036">
        <v>0</v>
      </c>
      <c r="DT79" s="1036">
        <v>0</v>
      </c>
      <c r="DU79" s="1036">
        <v>0</v>
      </c>
      <c r="DV79" s="1036">
        <v>0</v>
      </c>
      <c r="DW79" s="1036">
        <v>0</v>
      </c>
      <c r="DX79" s="1036">
        <v>0</v>
      </c>
      <c r="DY79" s="1036">
        <v>0</v>
      </c>
      <c r="DZ79" s="1036">
        <v>0</v>
      </c>
      <c r="EA79" s="1036">
        <v>0</v>
      </c>
      <c r="EB79" s="1036">
        <v>0</v>
      </c>
      <c r="EC79" s="1036">
        <v>0</v>
      </c>
      <c r="ED79" s="1036">
        <v>0</v>
      </c>
      <c r="EE79" s="1036">
        <v>0</v>
      </c>
      <c r="EF79" s="1036">
        <v>0</v>
      </c>
      <c r="EG79" s="1036">
        <v>0</v>
      </c>
      <c r="EH79" s="1036">
        <v>0</v>
      </c>
      <c r="EI79" s="1036">
        <v>0</v>
      </c>
      <c r="EJ79" s="1036">
        <v>0</v>
      </c>
      <c r="EK79" s="1036">
        <v>0</v>
      </c>
      <c r="EL79" s="1036">
        <v>0</v>
      </c>
      <c r="EM79" s="1036">
        <v>0</v>
      </c>
      <c r="EN79" s="1036">
        <v>0</v>
      </c>
      <c r="EO79" s="1036">
        <v>0</v>
      </c>
      <c r="EP79" s="1036">
        <v>0</v>
      </c>
      <c r="EQ79" s="1036">
        <v>0</v>
      </c>
      <c r="ER79" s="1036">
        <v>0</v>
      </c>
      <c r="ES79" s="1036">
        <v>0</v>
      </c>
      <c r="ET79" s="1036">
        <v>0</v>
      </c>
      <c r="EU79" s="1036">
        <v>0</v>
      </c>
      <c r="EV79" s="1036">
        <v>0</v>
      </c>
      <c r="EW79" s="1036">
        <v>0</v>
      </c>
      <c r="EX79" s="1036">
        <v>0</v>
      </c>
      <c r="EY79" s="1036">
        <v>0</v>
      </c>
      <c r="EZ79" s="2248">
        <f>IN_T4!EZ74</f>
        <v>0</v>
      </c>
      <c r="FA79" s="2248">
        <f>IN_T4!FA74</f>
        <v>0</v>
      </c>
      <c r="FB79" s="2248">
        <f>IN_T4!FB74</f>
        <v>0</v>
      </c>
      <c r="FC79" s="2248">
        <f>IN_T4!FC74</f>
        <v>0</v>
      </c>
      <c r="FD79" s="1028">
        <f t="shared" si="1"/>
        <v>0</v>
      </c>
    </row>
    <row r="80" spans="1:160" ht="12.75" customHeight="1" x14ac:dyDescent="0.25">
      <c r="A80" s="1001" t="str">
        <f>'t1'!A80</f>
        <v>Dirigente prof.tecniche della prevenzione (inc.strut.sempl.)</v>
      </c>
      <c r="B80" s="1027" t="str">
        <f>'t1'!B80</f>
        <v>SD0SE4</v>
      </c>
      <c r="C80" s="1036">
        <v>0</v>
      </c>
      <c r="D80" s="1036">
        <v>0</v>
      </c>
      <c r="E80" s="1036">
        <v>0</v>
      </c>
      <c r="F80" s="1036">
        <v>0</v>
      </c>
      <c r="G80" s="1036">
        <v>0</v>
      </c>
      <c r="H80" s="1036">
        <v>0</v>
      </c>
      <c r="I80" s="1036">
        <v>0</v>
      </c>
      <c r="J80" s="1036">
        <v>0</v>
      </c>
      <c r="K80" s="1036">
        <v>0</v>
      </c>
      <c r="L80" s="1036">
        <v>0</v>
      </c>
      <c r="M80" s="1036">
        <v>0</v>
      </c>
      <c r="N80" s="1036">
        <v>0</v>
      </c>
      <c r="O80" s="1036">
        <v>0</v>
      </c>
      <c r="P80" s="1036">
        <v>0</v>
      </c>
      <c r="Q80" s="1036">
        <v>0</v>
      </c>
      <c r="R80" s="1036">
        <v>0</v>
      </c>
      <c r="S80" s="1036">
        <v>0</v>
      </c>
      <c r="T80" s="1036">
        <v>0</v>
      </c>
      <c r="U80" s="1036">
        <v>0</v>
      </c>
      <c r="V80" s="1036">
        <v>0</v>
      </c>
      <c r="W80" s="1036">
        <v>0</v>
      </c>
      <c r="X80" s="1036">
        <v>0</v>
      </c>
      <c r="Y80" s="1036">
        <v>0</v>
      </c>
      <c r="Z80" s="1036">
        <v>0</v>
      </c>
      <c r="AA80" s="1036">
        <v>0</v>
      </c>
      <c r="AB80" s="1036">
        <v>0</v>
      </c>
      <c r="AC80" s="1036">
        <v>0</v>
      </c>
      <c r="AD80" s="1036">
        <v>0</v>
      </c>
      <c r="AE80" s="1036">
        <v>0</v>
      </c>
      <c r="AF80" s="1036">
        <v>0</v>
      </c>
      <c r="AG80" s="1036">
        <v>0</v>
      </c>
      <c r="AH80" s="1036">
        <v>0</v>
      </c>
      <c r="AI80" s="1036">
        <v>0</v>
      </c>
      <c r="AJ80" s="1036">
        <v>0</v>
      </c>
      <c r="AK80" s="1036">
        <v>0</v>
      </c>
      <c r="AL80" s="1036">
        <v>0</v>
      </c>
      <c r="AM80" s="1036">
        <v>0</v>
      </c>
      <c r="AN80" s="1036">
        <v>0</v>
      </c>
      <c r="AO80" s="1036">
        <v>0</v>
      </c>
      <c r="AP80" s="1036">
        <v>0</v>
      </c>
      <c r="AQ80" s="1036">
        <v>0</v>
      </c>
      <c r="AR80" s="1036">
        <v>0</v>
      </c>
      <c r="AS80" s="1036">
        <v>0</v>
      </c>
      <c r="AT80" s="1036">
        <v>0</v>
      </c>
      <c r="AU80" s="1036">
        <v>0</v>
      </c>
      <c r="AV80" s="1036">
        <v>0</v>
      </c>
      <c r="AW80" s="1036">
        <v>0</v>
      </c>
      <c r="AX80" s="1036">
        <v>0</v>
      </c>
      <c r="AY80" s="1036">
        <v>0</v>
      </c>
      <c r="AZ80" s="1036">
        <v>0</v>
      </c>
      <c r="BA80" s="1036">
        <v>0</v>
      </c>
      <c r="BB80" s="1036">
        <v>0</v>
      </c>
      <c r="BC80" s="1036">
        <v>0</v>
      </c>
      <c r="BD80" s="1036">
        <v>0</v>
      </c>
      <c r="BE80" s="1036">
        <v>0</v>
      </c>
      <c r="BF80" s="1036">
        <v>0</v>
      </c>
      <c r="BG80" s="1036">
        <v>0</v>
      </c>
      <c r="BH80" s="1036">
        <v>0</v>
      </c>
      <c r="BI80" s="1036">
        <v>0</v>
      </c>
      <c r="BJ80" s="1036">
        <v>0</v>
      </c>
      <c r="BK80" s="1036">
        <v>0</v>
      </c>
      <c r="BL80" s="1036">
        <v>0</v>
      </c>
      <c r="BM80" s="1036">
        <v>0</v>
      </c>
      <c r="BN80" s="1036">
        <v>0</v>
      </c>
      <c r="BO80" s="1036">
        <v>0</v>
      </c>
      <c r="BP80" s="1036">
        <v>0</v>
      </c>
      <c r="BQ80" s="1036">
        <v>0</v>
      </c>
      <c r="BR80" s="1036">
        <v>0</v>
      </c>
      <c r="BS80" s="1036">
        <v>0</v>
      </c>
      <c r="BT80" s="1036">
        <v>0</v>
      </c>
      <c r="BU80" s="1036">
        <v>0</v>
      </c>
      <c r="BV80" s="1036">
        <v>0</v>
      </c>
      <c r="BW80" s="1036">
        <v>0</v>
      </c>
      <c r="BX80" s="1036">
        <v>0</v>
      </c>
      <c r="BY80" s="1036">
        <v>0</v>
      </c>
      <c r="BZ80" s="1036">
        <v>0</v>
      </c>
      <c r="CA80" s="1036">
        <v>0</v>
      </c>
      <c r="CB80" s="1036">
        <v>0</v>
      </c>
      <c r="CC80" s="1036">
        <v>0</v>
      </c>
      <c r="CD80" s="1036">
        <v>0</v>
      </c>
      <c r="CE80" s="1036">
        <v>0</v>
      </c>
      <c r="CF80" s="1036">
        <v>0</v>
      </c>
      <c r="CG80" s="1036">
        <v>0</v>
      </c>
      <c r="CH80" s="1036">
        <v>0</v>
      </c>
      <c r="CI80" s="1036">
        <v>0</v>
      </c>
      <c r="CJ80" s="1036">
        <v>0</v>
      </c>
      <c r="CK80" s="1036">
        <v>0</v>
      </c>
      <c r="CL80" s="1036">
        <v>0</v>
      </c>
      <c r="CM80" s="1036">
        <v>0</v>
      </c>
      <c r="CN80" s="1036">
        <v>0</v>
      </c>
      <c r="CO80" s="1036">
        <v>0</v>
      </c>
      <c r="CP80" s="1036">
        <v>0</v>
      </c>
      <c r="CQ80" s="1036">
        <v>0</v>
      </c>
      <c r="CR80" s="1036">
        <v>0</v>
      </c>
      <c r="CS80" s="1036">
        <v>0</v>
      </c>
      <c r="CT80" s="1036">
        <v>0</v>
      </c>
      <c r="CU80" s="1036">
        <v>0</v>
      </c>
      <c r="CV80" s="1036">
        <v>0</v>
      </c>
      <c r="CW80" s="1036">
        <v>0</v>
      </c>
      <c r="CX80" s="1036">
        <v>0</v>
      </c>
      <c r="CY80" s="1036">
        <v>0</v>
      </c>
      <c r="CZ80" s="1036">
        <v>0</v>
      </c>
      <c r="DA80" s="1036">
        <v>0</v>
      </c>
      <c r="DB80" s="1036">
        <v>0</v>
      </c>
      <c r="DC80" s="1036">
        <v>0</v>
      </c>
      <c r="DD80" s="1036">
        <v>0</v>
      </c>
      <c r="DE80" s="1036">
        <v>0</v>
      </c>
      <c r="DF80" s="1036">
        <v>0</v>
      </c>
      <c r="DG80" s="1036">
        <v>0</v>
      </c>
      <c r="DH80" s="1036">
        <v>0</v>
      </c>
      <c r="DI80" s="1036">
        <v>0</v>
      </c>
      <c r="DJ80" s="1036">
        <v>0</v>
      </c>
      <c r="DK80" s="1036">
        <v>0</v>
      </c>
      <c r="DL80" s="1036">
        <v>0</v>
      </c>
      <c r="DM80" s="1036">
        <v>0</v>
      </c>
      <c r="DN80" s="1036">
        <v>0</v>
      </c>
      <c r="DO80" s="1036">
        <v>0</v>
      </c>
      <c r="DP80" s="1036">
        <v>0</v>
      </c>
      <c r="DQ80" s="1036">
        <v>0</v>
      </c>
      <c r="DR80" s="1036">
        <v>0</v>
      </c>
      <c r="DS80" s="1036">
        <v>0</v>
      </c>
      <c r="DT80" s="1036">
        <v>0</v>
      </c>
      <c r="DU80" s="1036">
        <v>0</v>
      </c>
      <c r="DV80" s="1036">
        <v>0</v>
      </c>
      <c r="DW80" s="1036">
        <v>0</v>
      </c>
      <c r="DX80" s="1036">
        <v>0</v>
      </c>
      <c r="DY80" s="1036">
        <v>0</v>
      </c>
      <c r="DZ80" s="1036">
        <v>0</v>
      </c>
      <c r="EA80" s="1036">
        <v>0</v>
      </c>
      <c r="EB80" s="1036">
        <v>0</v>
      </c>
      <c r="EC80" s="1036">
        <v>0</v>
      </c>
      <c r="ED80" s="1036">
        <v>0</v>
      </c>
      <c r="EE80" s="1036">
        <v>0</v>
      </c>
      <c r="EF80" s="1036">
        <v>0</v>
      </c>
      <c r="EG80" s="1036">
        <v>0</v>
      </c>
      <c r="EH80" s="1036">
        <v>0</v>
      </c>
      <c r="EI80" s="1036">
        <v>0</v>
      </c>
      <c r="EJ80" s="1036">
        <v>0</v>
      </c>
      <c r="EK80" s="1036">
        <v>0</v>
      </c>
      <c r="EL80" s="1036">
        <v>0</v>
      </c>
      <c r="EM80" s="1036">
        <v>0</v>
      </c>
      <c r="EN80" s="1036">
        <v>0</v>
      </c>
      <c r="EO80" s="1036">
        <v>0</v>
      </c>
      <c r="EP80" s="1036">
        <v>0</v>
      </c>
      <c r="EQ80" s="1036">
        <v>0</v>
      </c>
      <c r="ER80" s="1036">
        <v>0</v>
      </c>
      <c r="ES80" s="1036">
        <v>0</v>
      </c>
      <c r="ET80" s="1036">
        <v>0</v>
      </c>
      <c r="EU80" s="1036">
        <v>0</v>
      </c>
      <c r="EV80" s="1036">
        <v>0</v>
      </c>
      <c r="EW80" s="1036">
        <v>0</v>
      </c>
      <c r="EX80" s="1036">
        <v>0</v>
      </c>
      <c r="EY80" s="1036">
        <v>0</v>
      </c>
      <c r="EZ80" s="2248">
        <f>IN_T4!EZ75</f>
        <v>0</v>
      </c>
      <c r="FA80" s="2248">
        <f>IN_T4!FA75</f>
        <v>0</v>
      </c>
      <c r="FB80" s="2248">
        <f>IN_T4!FB75</f>
        <v>0</v>
      </c>
      <c r="FC80" s="2248">
        <f>IN_T4!FC75</f>
        <v>0</v>
      </c>
      <c r="FD80" s="1028">
        <f t="shared" si="1"/>
        <v>0</v>
      </c>
    </row>
    <row r="81" spans="1:160" ht="12.75" customHeight="1" x14ac:dyDescent="0.25">
      <c r="A81" s="1001" t="str">
        <f>'t1'!A81</f>
        <v>Dirigente prof.tecniche della prevenzione(altri inc.prof.li)</v>
      </c>
      <c r="B81" s="1027" t="str">
        <f>'t1'!B81</f>
        <v>SD0AI4</v>
      </c>
      <c r="C81" s="1036">
        <v>0</v>
      </c>
      <c r="D81" s="1036">
        <v>0</v>
      </c>
      <c r="E81" s="1036">
        <v>0</v>
      </c>
      <c r="F81" s="1036">
        <v>0</v>
      </c>
      <c r="G81" s="1036">
        <v>0</v>
      </c>
      <c r="H81" s="1036">
        <v>0</v>
      </c>
      <c r="I81" s="1036">
        <v>0</v>
      </c>
      <c r="J81" s="1036">
        <v>0</v>
      </c>
      <c r="K81" s="1036">
        <v>0</v>
      </c>
      <c r="L81" s="1036">
        <v>0</v>
      </c>
      <c r="M81" s="1036">
        <v>0</v>
      </c>
      <c r="N81" s="1036">
        <v>0</v>
      </c>
      <c r="O81" s="1036">
        <v>0</v>
      </c>
      <c r="P81" s="1036">
        <v>0</v>
      </c>
      <c r="Q81" s="1036">
        <v>0</v>
      </c>
      <c r="R81" s="1036">
        <v>0</v>
      </c>
      <c r="S81" s="1036">
        <v>0</v>
      </c>
      <c r="T81" s="1036">
        <v>0</v>
      </c>
      <c r="U81" s="1036">
        <v>0</v>
      </c>
      <c r="V81" s="1036">
        <v>0</v>
      </c>
      <c r="W81" s="1036">
        <v>0</v>
      </c>
      <c r="X81" s="1036">
        <v>0</v>
      </c>
      <c r="Y81" s="1036">
        <v>0</v>
      </c>
      <c r="Z81" s="1036">
        <v>0</v>
      </c>
      <c r="AA81" s="1036">
        <v>0</v>
      </c>
      <c r="AB81" s="1036">
        <v>0</v>
      </c>
      <c r="AC81" s="1036">
        <v>0</v>
      </c>
      <c r="AD81" s="1036">
        <v>0</v>
      </c>
      <c r="AE81" s="1036">
        <v>0</v>
      </c>
      <c r="AF81" s="1036">
        <v>0</v>
      </c>
      <c r="AG81" s="1036">
        <v>0</v>
      </c>
      <c r="AH81" s="1036">
        <v>0</v>
      </c>
      <c r="AI81" s="1036">
        <v>0</v>
      </c>
      <c r="AJ81" s="1036">
        <v>0</v>
      </c>
      <c r="AK81" s="1036">
        <v>0</v>
      </c>
      <c r="AL81" s="1036">
        <v>0</v>
      </c>
      <c r="AM81" s="1036">
        <v>0</v>
      </c>
      <c r="AN81" s="1036">
        <v>0</v>
      </c>
      <c r="AO81" s="1036">
        <v>0</v>
      </c>
      <c r="AP81" s="1036">
        <v>0</v>
      </c>
      <c r="AQ81" s="1036">
        <v>0</v>
      </c>
      <c r="AR81" s="1036">
        <v>0</v>
      </c>
      <c r="AS81" s="1036">
        <v>0</v>
      </c>
      <c r="AT81" s="1036">
        <v>0</v>
      </c>
      <c r="AU81" s="1036">
        <v>0</v>
      </c>
      <c r="AV81" s="1036">
        <v>0</v>
      </c>
      <c r="AW81" s="1036">
        <v>0</v>
      </c>
      <c r="AX81" s="1036">
        <v>0</v>
      </c>
      <c r="AY81" s="1036">
        <v>0</v>
      </c>
      <c r="AZ81" s="1036">
        <v>0</v>
      </c>
      <c r="BA81" s="1036">
        <v>0</v>
      </c>
      <c r="BB81" s="1036">
        <v>0</v>
      </c>
      <c r="BC81" s="1036">
        <v>0</v>
      </c>
      <c r="BD81" s="1036">
        <v>0</v>
      </c>
      <c r="BE81" s="1036">
        <v>0</v>
      </c>
      <c r="BF81" s="1036">
        <v>0</v>
      </c>
      <c r="BG81" s="1036">
        <v>0</v>
      </c>
      <c r="BH81" s="1036">
        <v>0</v>
      </c>
      <c r="BI81" s="1036">
        <v>0</v>
      </c>
      <c r="BJ81" s="1036">
        <v>0</v>
      </c>
      <c r="BK81" s="1036">
        <v>0</v>
      </c>
      <c r="BL81" s="1036">
        <v>0</v>
      </c>
      <c r="BM81" s="1036">
        <v>0</v>
      </c>
      <c r="BN81" s="1036">
        <v>0</v>
      </c>
      <c r="BO81" s="1036">
        <v>0</v>
      </c>
      <c r="BP81" s="1036">
        <v>0</v>
      </c>
      <c r="BQ81" s="1036">
        <v>0</v>
      </c>
      <c r="BR81" s="1036">
        <v>0</v>
      </c>
      <c r="BS81" s="1036">
        <v>0</v>
      </c>
      <c r="BT81" s="1036">
        <v>0</v>
      </c>
      <c r="BU81" s="1036">
        <v>0</v>
      </c>
      <c r="BV81" s="1036">
        <v>0</v>
      </c>
      <c r="BW81" s="1036">
        <v>0</v>
      </c>
      <c r="BX81" s="1036">
        <v>0</v>
      </c>
      <c r="BY81" s="1036">
        <v>0</v>
      </c>
      <c r="BZ81" s="1036">
        <v>0</v>
      </c>
      <c r="CA81" s="1036">
        <v>0</v>
      </c>
      <c r="CB81" s="1036">
        <v>0</v>
      </c>
      <c r="CC81" s="1036">
        <v>0</v>
      </c>
      <c r="CD81" s="1036">
        <v>0</v>
      </c>
      <c r="CE81" s="1036">
        <v>0</v>
      </c>
      <c r="CF81" s="1036">
        <v>0</v>
      </c>
      <c r="CG81" s="1036">
        <v>0</v>
      </c>
      <c r="CH81" s="1036">
        <v>0</v>
      </c>
      <c r="CI81" s="1036">
        <v>0</v>
      </c>
      <c r="CJ81" s="1036">
        <v>0</v>
      </c>
      <c r="CK81" s="1036">
        <v>0</v>
      </c>
      <c r="CL81" s="1036">
        <v>0</v>
      </c>
      <c r="CM81" s="1036">
        <v>0</v>
      </c>
      <c r="CN81" s="1036">
        <v>0</v>
      </c>
      <c r="CO81" s="1036">
        <v>0</v>
      </c>
      <c r="CP81" s="1036">
        <v>0</v>
      </c>
      <c r="CQ81" s="1036">
        <v>0</v>
      </c>
      <c r="CR81" s="1036">
        <v>0</v>
      </c>
      <c r="CS81" s="1036">
        <v>0</v>
      </c>
      <c r="CT81" s="1036">
        <v>0</v>
      </c>
      <c r="CU81" s="1036">
        <v>0</v>
      </c>
      <c r="CV81" s="1036">
        <v>0</v>
      </c>
      <c r="CW81" s="1036">
        <v>0</v>
      </c>
      <c r="CX81" s="1036">
        <v>0</v>
      </c>
      <c r="CY81" s="1036">
        <v>0</v>
      </c>
      <c r="CZ81" s="1036">
        <v>0</v>
      </c>
      <c r="DA81" s="1036">
        <v>0</v>
      </c>
      <c r="DB81" s="1036">
        <v>0</v>
      </c>
      <c r="DC81" s="1036">
        <v>0</v>
      </c>
      <c r="DD81" s="1036">
        <v>0</v>
      </c>
      <c r="DE81" s="1036">
        <v>0</v>
      </c>
      <c r="DF81" s="1036">
        <v>0</v>
      </c>
      <c r="DG81" s="1036">
        <v>0</v>
      </c>
      <c r="DH81" s="1036">
        <v>0</v>
      </c>
      <c r="DI81" s="1036">
        <v>0</v>
      </c>
      <c r="DJ81" s="1036">
        <v>0</v>
      </c>
      <c r="DK81" s="1036">
        <v>0</v>
      </c>
      <c r="DL81" s="1036">
        <v>0</v>
      </c>
      <c r="DM81" s="1036">
        <v>0</v>
      </c>
      <c r="DN81" s="1036">
        <v>0</v>
      </c>
      <c r="DO81" s="1036">
        <v>0</v>
      </c>
      <c r="DP81" s="1036">
        <v>0</v>
      </c>
      <c r="DQ81" s="1036">
        <v>0</v>
      </c>
      <c r="DR81" s="1036">
        <v>0</v>
      </c>
      <c r="DS81" s="1036">
        <v>0</v>
      </c>
      <c r="DT81" s="1036">
        <v>0</v>
      </c>
      <c r="DU81" s="1036">
        <v>0</v>
      </c>
      <c r="DV81" s="1036">
        <v>0</v>
      </c>
      <c r="DW81" s="1036">
        <v>0</v>
      </c>
      <c r="DX81" s="1036">
        <v>0</v>
      </c>
      <c r="DY81" s="1036">
        <v>0</v>
      </c>
      <c r="DZ81" s="1036">
        <v>0</v>
      </c>
      <c r="EA81" s="1036">
        <v>0</v>
      </c>
      <c r="EB81" s="1036">
        <v>0</v>
      </c>
      <c r="EC81" s="1036">
        <v>0</v>
      </c>
      <c r="ED81" s="1036">
        <v>0</v>
      </c>
      <c r="EE81" s="1036">
        <v>0</v>
      </c>
      <c r="EF81" s="1036">
        <v>0</v>
      </c>
      <c r="EG81" s="1036">
        <v>0</v>
      </c>
      <c r="EH81" s="1036">
        <v>0</v>
      </c>
      <c r="EI81" s="1036">
        <v>0</v>
      </c>
      <c r="EJ81" s="1036">
        <v>0</v>
      </c>
      <c r="EK81" s="1036">
        <v>0</v>
      </c>
      <c r="EL81" s="1036">
        <v>0</v>
      </c>
      <c r="EM81" s="1036">
        <v>0</v>
      </c>
      <c r="EN81" s="1036">
        <v>0</v>
      </c>
      <c r="EO81" s="1036">
        <v>0</v>
      </c>
      <c r="EP81" s="1036">
        <v>0</v>
      </c>
      <c r="EQ81" s="1036">
        <v>0</v>
      </c>
      <c r="ER81" s="1036">
        <v>0</v>
      </c>
      <c r="ES81" s="1036">
        <v>0</v>
      </c>
      <c r="ET81" s="1036">
        <v>0</v>
      </c>
      <c r="EU81" s="1036">
        <v>0</v>
      </c>
      <c r="EV81" s="1036">
        <v>0</v>
      </c>
      <c r="EW81" s="1036">
        <v>0</v>
      </c>
      <c r="EX81" s="1036">
        <v>0</v>
      </c>
      <c r="EY81" s="1036">
        <v>0</v>
      </c>
      <c r="EZ81" s="2248">
        <f>IN_T4!EZ76</f>
        <v>0</v>
      </c>
      <c r="FA81" s="2248">
        <f>IN_T4!FA76</f>
        <v>0</v>
      </c>
      <c r="FB81" s="2248">
        <f>IN_T4!FB76</f>
        <v>0</v>
      </c>
      <c r="FC81" s="2248">
        <f>IN_T4!FC76</f>
        <v>0</v>
      </c>
      <c r="FD81" s="1028">
        <f t="shared" si="1"/>
        <v>0</v>
      </c>
    </row>
    <row r="82" spans="1:160" ht="12.75" customHeight="1" x14ac:dyDescent="0.25">
      <c r="A82" s="1001" t="str">
        <f>'t1'!A82</f>
        <v>Dir. Prof.tecniche prevenz. T.det.art.15-septies dlgs 502/92</v>
      </c>
      <c r="B82" s="1027" t="str">
        <f>'t1'!B82</f>
        <v>SD048E</v>
      </c>
      <c r="C82" s="1036">
        <v>0</v>
      </c>
      <c r="D82" s="1036">
        <v>0</v>
      </c>
      <c r="E82" s="1036">
        <v>0</v>
      </c>
      <c r="F82" s="1036">
        <v>0</v>
      </c>
      <c r="G82" s="1036">
        <v>0</v>
      </c>
      <c r="H82" s="1036">
        <v>0</v>
      </c>
      <c r="I82" s="1036">
        <v>0</v>
      </c>
      <c r="J82" s="1036">
        <v>0</v>
      </c>
      <c r="K82" s="1036">
        <v>0</v>
      </c>
      <c r="L82" s="1036">
        <v>0</v>
      </c>
      <c r="M82" s="1036">
        <v>0</v>
      </c>
      <c r="N82" s="1036">
        <v>0</v>
      </c>
      <c r="O82" s="1036">
        <v>0</v>
      </c>
      <c r="P82" s="1036">
        <v>0</v>
      </c>
      <c r="Q82" s="1036">
        <v>0</v>
      </c>
      <c r="R82" s="1036">
        <v>0</v>
      </c>
      <c r="S82" s="1036">
        <v>0</v>
      </c>
      <c r="T82" s="1036">
        <v>0</v>
      </c>
      <c r="U82" s="1036">
        <v>0</v>
      </c>
      <c r="V82" s="1036">
        <v>0</v>
      </c>
      <c r="W82" s="1036">
        <v>0</v>
      </c>
      <c r="X82" s="1036">
        <v>0</v>
      </c>
      <c r="Y82" s="1036">
        <v>0</v>
      </c>
      <c r="Z82" s="1036">
        <v>0</v>
      </c>
      <c r="AA82" s="1036">
        <v>0</v>
      </c>
      <c r="AB82" s="1036">
        <v>0</v>
      </c>
      <c r="AC82" s="1036">
        <v>0</v>
      </c>
      <c r="AD82" s="1036">
        <v>0</v>
      </c>
      <c r="AE82" s="1036">
        <v>0</v>
      </c>
      <c r="AF82" s="1036">
        <v>0</v>
      </c>
      <c r="AG82" s="1036">
        <v>0</v>
      </c>
      <c r="AH82" s="1036">
        <v>0</v>
      </c>
      <c r="AI82" s="1036">
        <v>0</v>
      </c>
      <c r="AJ82" s="1036">
        <v>0</v>
      </c>
      <c r="AK82" s="1036">
        <v>0</v>
      </c>
      <c r="AL82" s="1036">
        <v>0</v>
      </c>
      <c r="AM82" s="1036">
        <v>0</v>
      </c>
      <c r="AN82" s="1036">
        <v>0</v>
      </c>
      <c r="AO82" s="1036">
        <v>0</v>
      </c>
      <c r="AP82" s="1036">
        <v>0</v>
      </c>
      <c r="AQ82" s="1036">
        <v>0</v>
      </c>
      <c r="AR82" s="1036">
        <v>0</v>
      </c>
      <c r="AS82" s="1036">
        <v>0</v>
      </c>
      <c r="AT82" s="1036">
        <v>0</v>
      </c>
      <c r="AU82" s="1036">
        <v>0</v>
      </c>
      <c r="AV82" s="1036">
        <v>0</v>
      </c>
      <c r="AW82" s="1036">
        <v>0</v>
      </c>
      <c r="AX82" s="1036">
        <v>0</v>
      </c>
      <c r="AY82" s="1036">
        <v>0</v>
      </c>
      <c r="AZ82" s="1036">
        <v>0</v>
      </c>
      <c r="BA82" s="1036">
        <v>0</v>
      </c>
      <c r="BB82" s="1036">
        <v>0</v>
      </c>
      <c r="BC82" s="1036">
        <v>0</v>
      </c>
      <c r="BD82" s="1036">
        <v>0</v>
      </c>
      <c r="BE82" s="1036">
        <v>0</v>
      </c>
      <c r="BF82" s="1036">
        <v>0</v>
      </c>
      <c r="BG82" s="1036">
        <v>0</v>
      </c>
      <c r="BH82" s="1036">
        <v>0</v>
      </c>
      <c r="BI82" s="1036">
        <v>0</v>
      </c>
      <c r="BJ82" s="1036">
        <v>0</v>
      </c>
      <c r="BK82" s="1036">
        <v>0</v>
      </c>
      <c r="BL82" s="1036">
        <v>0</v>
      </c>
      <c r="BM82" s="1036">
        <v>0</v>
      </c>
      <c r="BN82" s="1036">
        <v>0</v>
      </c>
      <c r="BO82" s="1036">
        <v>0</v>
      </c>
      <c r="BP82" s="1036">
        <v>0</v>
      </c>
      <c r="BQ82" s="1036">
        <v>0</v>
      </c>
      <c r="BR82" s="1036">
        <v>0</v>
      </c>
      <c r="BS82" s="1036">
        <v>0</v>
      </c>
      <c r="BT82" s="1036">
        <v>0</v>
      </c>
      <c r="BU82" s="1036">
        <v>0</v>
      </c>
      <c r="BV82" s="1036">
        <v>0</v>
      </c>
      <c r="BW82" s="1036">
        <v>0</v>
      </c>
      <c r="BX82" s="1036">
        <v>0</v>
      </c>
      <c r="BY82" s="1036">
        <v>0</v>
      </c>
      <c r="BZ82" s="1036">
        <v>0</v>
      </c>
      <c r="CA82" s="1036">
        <v>0</v>
      </c>
      <c r="CB82" s="1036">
        <v>0</v>
      </c>
      <c r="CC82" s="1036">
        <v>0</v>
      </c>
      <c r="CD82" s="1036">
        <v>0</v>
      </c>
      <c r="CE82" s="1036">
        <v>0</v>
      </c>
      <c r="CF82" s="1036">
        <v>0</v>
      </c>
      <c r="CG82" s="1036">
        <v>0</v>
      </c>
      <c r="CH82" s="1036">
        <v>0</v>
      </c>
      <c r="CI82" s="1036">
        <v>0</v>
      </c>
      <c r="CJ82" s="1036">
        <v>0</v>
      </c>
      <c r="CK82" s="1036">
        <v>0</v>
      </c>
      <c r="CL82" s="1036">
        <v>0</v>
      </c>
      <c r="CM82" s="1036">
        <v>0</v>
      </c>
      <c r="CN82" s="1036">
        <v>0</v>
      </c>
      <c r="CO82" s="1036">
        <v>0</v>
      </c>
      <c r="CP82" s="1036">
        <v>0</v>
      </c>
      <c r="CQ82" s="1036">
        <v>0</v>
      </c>
      <c r="CR82" s="1036">
        <v>0</v>
      </c>
      <c r="CS82" s="1036">
        <v>0</v>
      </c>
      <c r="CT82" s="1036">
        <v>0</v>
      </c>
      <c r="CU82" s="1036">
        <v>0</v>
      </c>
      <c r="CV82" s="1036">
        <v>0</v>
      </c>
      <c r="CW82" s="1036">
        <v>0</v>
      </c>
      <c r="CX82" s="1036">
        <v>0</v>
      </c>
      <c r="CY82" s="1036">
        <v>0</v>
      </c>
      <c r="CZ82" s="1036">
        <v>0</v>
      </c>
      <c r="DA82" s="1036">
        <v>0</v>
      </c>
      <c r="DB82" s="1036">
        <v>0</v>
      </c>
      <c r="DC82" s="1036">
        <v>0</v>
      </c>
      <c r="DD82" s="1036">
        <v>0</v>
      </c>
      <c r="DE82" s="1036">
        <v>0</v>
      </c>
      <c r="DF82" s="1036">
        <v>0</v>
      </c>
      <c r="DG82" s="1036">
        <v>0</v>
      </c>
      <c r="DH82" s="1036">
        <v>0</v>
      </c>
      <c r="DI82" s="1036">
        <v>0</v>
      </c>
      <c r="DJ82" s="1036">
        <v>0</v>
      </c>
      <c r="DK82" s="1036">
        <v>0</v>
      </c>
      <c r="DL82" s="1036">
        <v>0</v>
      </c>
      <c r="DM82" s="1036">
        <v>0</v>
      </c>
      <c r="DN82" s="1036">
        <v>0</v>
      </c>
      <c r="DO82" s="1036">
        <v>0</v>
      </c>
      <c r="DP82" s="1036">
        <v>0</v>
      </c>
      <c r="DQ82" s="1036">
        <v>0</v>
      </c>
      <c r="DR82" s="1036">
        <v>0</v>
      </c>
      <c r="DS82" s="1036">
        <v>0</v>
      </c>
      <c r="DT82" s="1036">
        <v>0</v>
      </c>
      <c r="DU82" s="1036">
        <v>0</v>
      </c>
      <c r="DV82" s="1036">
        <v>0</v>
      </c>
      <c r="DW82" s="1036">
        <v>0</v>
      </c>
      <c r="DX82" s="1036">
        <v>0</v>
      </c>
      <c r="DY82" s="1036">
        <v>0</v>
      </c>
      <c r="DZ82" s="1036">
        <v>0</v>
      </c>
      <c r="EA82" s="1036">
        <v>0</v>
      </c>
      <c r="EB82" s="1036">
        <v>0</v>
      </c>
      <c r="EC82" s="1036">
        <v>0</v>
      </c>
      <c r="ED82" s="1036">
        <v>0</v>
      </c>
      <c r="EE82" s="1036">
        <v>0</v>
      </c>
      <c r="EF82" s="1036">
        <v>0</v>
      </c>
      <c r="EG82" s="1036">
        <v>0</v>
      </c>
      <c r="EH82" s="1036">
        <v>0</v>
      </c>
      <c r="EI82" s="1036">
        <v>0</v>
      </c>
      <c r="EJ82" s="1036">
        <v>0</v>
      </c>
      <c r="EK82" s="1036">
        <v>0</v>
      </c>
      <c r="EL82" s="1036">
        <v>0</v>
      </c>
      <c r="EM82" s="1036">
        <v>0</v>
      </c>
      <c r="EN82" s="1036">
        <v>0</v>
      </c>
      <c r="EO82" s="1036">
        <v>0</v>
      </c>
      <c r="EP82" s="1036">
        <v>0</v>
      </c>
      <c r="EQ82" s="1036">
        <v>0</v>
      </c>
      <c r="ER82" s="1036">
        <v>0</v>
      </c>
      <c r="ES82" s="1036">
        <v>0</v>
      </c>
      <c r="ET82" s="1036">
        <v>0</v>
      </c>
      <c r="EU82" s="1036">
        <v>0</v>
      </c>
      <c r="EV82" s="1036">
        <v>0</v>
      </c>
      <c r="EW82" s="1036">
        <v>0</v>
      </c>
      <c r="EX82" s="1036">
        <v>0</v>
      </c>
      <c r="EY82" s="1036">
        <v>0</v>
      </c>
      <c r="EZ82" s="2248">
        <f>IN_T4!EZ77</f>
        <v>0</v>
      </c>
      <c r="FA82" s="2248">
        <f>IN_T4!FA77</f>
        <v>0</v>
      </c>
      <c r="FB82" s="2248">
        <f>IN_T4!FB77</f>
        <v>0</v>
      </c>
      <c r="FC82" s="2248">
        <f>IN_T4!FC77</f>
        <v>0</v>
      </c>
      <c r="FD82" s="1028">
        <f t="shared" si="1"/>
        <v>0</v>
      </c>
    </row>
    <row r="83" spans="1:160" ht="12.75" customHeight="1" x14ac:dyDescent="0.25">
      <c r="A83" s="1001" t="str">
        <f>'t1'!A83</f>
        <v>Coll.re prof.le sanitario - pers. Infer. Senior - ds</v>
      </c>
      <c r="B83" s="1027" t="str">
        <f>'t1'!B83</f>
        <v>S18863</v>
      </c>
      <c r="C83" s="1036">
        <v>0</v>
      </c>
      <c r="D83" s="1036">
        <v>0</v>
      </c>
      <c r="E83" s="1036">
        <v>0</v>
      </c>
      <c r="F83" s="1036">
        <v>0</v>
      </c>
      <c r="G83" s="1036">
        <v>0</v>
      </c>
      <c r="H83" s="1036">
        <v>0</v>
      </c>
      <c r="I83" s="1036">
        <v>0</v>
      </c>
      <c r="J83" s="1036">
        <v>0</v>
      </c>
      <c r="K83" s="1036">
        <v>0</v>
      </c>
      <c r="L83" s="1036">
        <v>0</v>
      </c>
      <c r="M83" s="1036">
        <v>0</v>
      </c>
      <c r="N83" s="1036">
        <v>0</v>
      </c>
      <c r="O83" s="1036">
        <v>0</v>
      </c>
      <c r="P83" s="1036">
        <v>0</v>
      </c>
      <c r="Q83" s="1036">
        <v>0</v>
      </c>
      <c r="R83" s="1036">
        <v>0</v>
      </c>
      <c r="S83" s="1036">
        <v>0</v>
      </c>
      <c r="T83" s="1036">
        <v>0</v>
      </c>
      <c r="U83" s="1036">
        <v>0</v>
      </c>
      <c r="V83" s="1036">
        <v>0</v>
      </c>
      <c r="W83" s="1036">
        <v>0</v>
      </c>
      <c r="X83" s="1036">
        <v>0</v>
      </c>
      <c r="Y83" s="1036">
        <v>0</v>
      </c>
      <c r="Z83" s="1036">
        <v>0</v>
      </c>
      <c r="AA83" s="1036">
        <v>0</v>
      </c>
      <c r="AB83" s="1036">
        <v>0</v>
      </c>
      <c r="AC83" s="1036">
        <v>0</v>
      </c>
      <c r="AD83" s="1036">
        <v>0</v>
      </c>
      <c r="AE83" s="1036">
        <v>0</v>
      </c>
      <c r="AF83" s="1036">
        <v>0</v>
      </c>
      <c r="AG83" s="1036">
        <v>0</v>
      </c>
      <c r="AH83" s="1036">
        <v>0</v>
      </c>
      <c r="AI83" s="1036">
        <v>0</v>
      </c>
      <c r="AJ83" s="1036">
        <v>0</v>
      </c>
      <c r="AK83" s="1036">
        <v>0</v>
      </c>
      <c r="AL83" s="1036">
        <v>0</v>
      </c>
      <c r="AM83" s="1036">
        <v>0</v>
      </c>
      <c r="AN83" s="1036">
        <v>0</v>
      </c>
      <c r="AO83" s="1036">
        <v>0</v>
      </c>
      <c r="AP83" s="1036">
        <v>0</v>
      </c>
      <c r="AQ83" s="1036">
        <v>0</v>
      </c>
      <c r="AR83" s="1036">
        <v>0</v>
      </c>
      <c r="AS83" s="1036">
        <v>0</v>
      </c>
      <c r="AT83" s="1036">
        <v>0</v>
      </c>
      <c r="AU83" s="1036">
        <v>0</v>
      </c>
      <c r="AV83" s="1036">
        <v>0</v>
      </c>
      <c r="AW83" s="1036">
        <v>0</v>
      </c>
      <c r="AX83" s="1036">
        <v>0</v>
      </c>
      <c r="AY83" s="1036">
        <v>0</v>
      </c>
      <c r="AZ83" s="1036">
        <v>0</v>
      </c>
      <c r="BA83" s="1036">
        <v>0</v>
      </c>
      <c r="BB83" s="1036">
        <v>0</v>
      </c>
      <c r="BC83" s="1036">
        <v>0</v>
      </c>
      <c r="BD83" s="1036">
        <v>0</v>
      </c>
      <c r="BE83" s="1036">
        <v>0</v>
      </c>
      <c r="BF83" s="1036">
        <v>0</v>
      </c>
      <c r="BG83" s="1036">
        <v>0</v>
      </c>
      <c r="BH83" s="1036">
        <v>0</v>
      </c>
      <c r="BI83" s="1036">
        <v>0</v>
      </c>
      <c r="BJ83" s="1036">
        <v>0</v>
      </c>
      <c r="BK83" s="1036">
        <v>0</v>
      </c>
      <c r="BL83" s="1036">
        <v>0</v>
      </c>
      <c r="BM83" s="1036">
        <v>0</v>
      </c>
      <c r="BN83" s="1036">
        <v>0</v>
      </c>
      <c r="BO83" s="1036">
        <v>0</v>
      </c>
      <c r="BP83" s="1036">
        <v>0</v>
      </c>
      <c r="BQ83" s="1036">
        <v>0</v>
      </c>
      <c r="BR83" s="1036">
        <v>0</v>
      </c>
      <c r="BS83" s="1036">
        <v>0</v>
      </c>
      <c r="BT83" s="1036">
        <v>0</v>
      </c>
      <c r="BU83" s="1036">
        <v>0</v>
      </c>
      <c r="BV83" s="1036">
        <v>0</v>
      </c>
      <c r="BW83" s="1036">
        <v>0</v>
      </c>
      <c r="BX83" s="1036">
        <v>0</v>
      </c>
      <c r="BY83" s="1036">
        <v>0</v>
      </c>
      <c r="BZ83" s="1036">
        <v>0</v>
      </c>
      <c r="CA83" s="1036">
        <v>0</v>
      </c>
      <c r="CB83" s="1036">
        <v>0</v>
      </c>
      <c r="CC83" s="1036">
        <v>0</v>
      </c>
      <c r="CD83" s="1036">
        <v>0</v>
      </c>
      <c r="CE83" s="1036">
        <v>0</v>
      </c>
      <c r="CF83" s="1036">
        <v>0</v>
      </c>
      <c r="CG83" s="1036">
        <v>0</v>
      </c>
      <c r="CH83" s="1036">
        <v>0</v>
      </c>
      <c r="CI83" s="1036">
        <v>0</v>
      </c>
      <c r="CJ83" s="1036">
        <v>0</v>
      </c>
      <c r="CK83" s="1036">
        <v>0</v>
      </c>
      <c r="CL83" s="1036">
        <v>0</v>
      </c>
      <c r="CM83" s="1036">
        <v>0</v>
      </c>
      <c r="CN83" s="1036">
        <v>0</v>
      </c>
      <c r="CO83" s="1036">
        <v>0</v>
      </c>
      <c r="CP83" s="1036">
        <v>0</v>
      </c>
      <c r="CQ83" s="1036">
        <v>0</v>
      </c>
      <c r="CR83" s="1036">
        <v>0</v>
      </c>
      <c r="CS83" s="1036">
        <v>0</v>
      </c>
      <c r="CT83" s="1036">
        <v>0</v>
      </c>
      <c r="CU83" s="1036">
        <v>0</v>
      </c>
      <c r="CV83" s="1036">
        <v>0</v>
      </c>
      <c r="CW83" s="1036">
        <v>0</v>
      </c>
      <c r="CX83" s="1036">
        <v>0</v>
      </c>
      <c r="CY83" s="1036">
        <v>0</v>
      </c>
      <c r="CZ83" s="1036">
        <v>0</v>
      </c>
      <c r="DA83" s="1036">
        <v>0</v>
      </c>
      <c r="DB83" s="1036">
        <v>0</v>
      </c>
      <c r="DC83" s="1036">
        <v>0</v>
      </c>
      <c r="DD83" s="1036">
        <v>0</v>
      </c>
      <c r="DE83" s="1036">
        <v>0</v>
      </c>
      <c r="DF83" s="1036">
        <v>0</v>
      </c>
      <c r="DG83" s="1036">
        <v>0</v>
      </c>
      <c r="DH83" s="1036">
        <v>0</v>
      </c>
      <c r="DI83" s="1036">
        <v>0</v>
      </c>
      <c r="DJ83" s="1036">
        <v>0</v>
      </c>
      <c r="DK83" s="1036">
        <v>0</v>
      </c>
      <c r="DL83" s="1036">
        <v>0</v>
      </c>
      <c r="DM83" s="1036">
        <v>0</v>
      </c>
      <c r="DN83" s="1036">
        <v>0</v>
      </c>
      <c r="DO83" s="1036">
        <v>0</v>
      </c>
      <c r="DP83" s="1036">
        <v>0</v>
      </c>
      <c r="DQ83" s="1036">
        <v>0</v>
      </c>
      <c r="DR83" s="1036">
        <v>0</v>
      </c>
      <c r="DS83" s="1036">
        <v>0</v>
      </c>
      <c r="DT83" s="1036">
        <v>0</v>
      </c>
      <c r="DU83" s="1036">
        <v>0</v>
      </c>
      <c r="DV83" s="1036">
        <v>0</v>
      </c>
      <c r="DW83" s="1036">
        <v>0</v>
      </c>
      <c r="DX83" s="1036">
        <v>0</v>
      </c>
      <c r="DY83" s="1036">
        <v>0</v>
      </c>
      <c r="DZ83" s="1036">
        <v>0</v>
      </c>
      <c r="EA83" s="1036">
        <v>0</v>
      </c>
      <c r="EB83" s="1036">
        <v>0</v>
      </c>
      <c r="EC83" s="1036">
        <v>0</v>
      </c>
      <c r="ED83" s="1036">
        <v>0</v>
      </c>
      <c r="EE83" s="1036">
        <v>0</v>
      </c>
      <c r="EF83" s="1036">
        <v>0</v>
      </c>
      <c r="EG83" s="1036">
        <v>0</v>
      </c>
      <c r="EH83" s="1036">
        <v>0</v>
      </c>
      <c r="EI83" s="1036">
        <v>0</v>
      </c>
      <c r="EJ83" s="1036">
        <v>0</v>
      </c>
      <c r="EK83" s="1036">
        <v>0</v>
      </c>
      <c r="EL83" s="1036">
        <v>0</v>
      </c>
      <c r="EM83" s="1036">
        <v>0</v>
      </c>
      <c r="EN83" s="1036">
        <v>0</v>
      </c>
      <c r="EO83" s="1036">
        <v>0</v>
      </c>
      <c r="EP83" s="1036">
        <v>0</v>
      </c>
      <c r="EQ83" s="1036">
        <v>0</v>
      </c>
      <c r="ER83" s="1036">
        <v>0</v>
      </c>
      <c r="ES83" s="1036">
        <v>0</v>
      </c>
      <c r="ET83" s="1036">
        <v>0</v>
      </c>
      <c r="EU83" s="1036">
        <v>0</v>
      </c>
      <c r="EV83" s="1036">
        <v>0</v>
      </c>
      <c r="EW83" s="1036">
        <v>0</v>
      </c>
      <c r="EX83" s="1036">
        <v>0</v>
      </c>
      <c r="EY83" s="1036">
        <v>0</v>
      </c>
      <c r="EZ83" s="2248">
        <f>IN_T4!EZ78</f>
        <v>0</v>
      </c>
      <c r="FA83" s="2248">
        <f>IN_T4!FA78</f>
        <v>0</v>
      </c>
      <c r="FB83" s="2248">
        <f>IN_T4!FB78</f>
        <v>0</v>
      </c>
      <c r="FC83" s="2248">
        <f>IN_T4!FC78</f>
        <v>0</v>
      </c>
      <c r="FD83" s="1028">
        <f t="shared" si="1"/>
        <v>0</v>
      </c>
    </row>
    <row r="84" spans="1:160" ht="12.75" customHeight="1" x14ac:dyDescent="0.25">
      <c r="A84" s="1001" t="str">
        <f>'t1'!A84</f>
        <v>Coll.re prof.le sanitario - pers. Infer. - D</v>
      </c>
      <c r="B84" s="1027" t="str">
        <f>'t1'!B84</f>
        <v>S16020</v>
      </c>
      <c r="C84" s="1036">
        <v>0</v>
      </c>
      <c r="D84" s="1036">
        <v>0</v>
      </c>
      <c r="E84" s="1036">
        <v>0</v>
      </c>
      <c r="F84" s="1036">
        <v>0</v>
      </c>
      <c r="G84" s="1036">
        <v>0</v>
      </c>
      <c r="H84" s="1036">
        <v>0</v>
      </c>
      <c r="I84" s="1036">
        <v>0</v>
      </c>
      <c r="J84" s="1036">
        <v>0</v>
      </c>
      <c r="K84" s="1036">
        <v>0</v>
      </c>
      <c r="L84" s="1036">
        <v>0</v>
      </c>
      <c r="M84" s="1036">
        <v>0</v>
      </c>
      <c r="N84" s="1036">
        <v>0</v>
      </c>
      <c r="O84" s="1036">
        <v>0</v>
      </c>
      <c r="P84" s="1036">
        <v>0</v>
      </c>
      <c r="Q84" s="1036">
        <v>0</v>
      </c>
      <c r="R84" s="1036">
        <v>0</v>
      </c>
      <c r="S84" s="1036">
        <v>0</v>
      </c>
      <c r="T84" s="1036">
        <v>0</v>
      </c>
      <c r="U84" s="1036">
        <v>0</v>
      </c>
      <c r="V84" s="1036">
        <v>0</v>
      </c>
      <c r="W84" s="1036">
        <v>0</v>
      </c>
      <c r="X84" s="1036">
        <v>0</v>
      </c>
      <c r="Y84" s="1036">
        <v>0</v>
      </c>
      <c r="Z84" s="1036">
        <v>0</v>
      </c>
      <c r="AA84" s="1036">
        <v>0</v>
      </c>
      <c r="AB84" s="1036">
        <v>0</v>
      </c>
      <c r="AC84" s="1036">
        <v>0</v>
      </c>
      <c r="AD84" s="1036">
        <v>0</v>
      </c>
      <c r="AE84" s="1036">
        <v>0</v>
      </c>
      <c r="AF84" s="1036">
        <v>0</v>
      </c>
      <c r="AG84" s="1036">
        <v>0</v>
      </c>
      <c r="AH84" s="1036">
        <v>0</v>
      </c>
      <c r="AI84" s="1036">
        <v>0</v>
      </c>
      <c r="AJ84" s="1036">
        <v>0</v>
      </c>
      <c r="AK84" s="1036">
        <v>0</v>
      </c>
      <c r="AL84" s="1036">
        <v>0</v>
      </c>
      <c r="AM84" s="1036">
        <v>0</v>
      </c>
      <c r="AN84" s="1036">
        <v>0</v>
      </c>
      <c r="AO84" s="1036">
        <v>0</v>
      </c>
      <c r="AP84" s="1036">
        <v>0</v>
      </c>
      <c r="AQ84" s="1036">
        <v>0</v>
      </c>
      <c r="AR84" s="1036">
        <v>0</v>
      </c>
      <c r="AS84" s="1036">
        <v>0</v>
      </c>
      <c r="AT84" s="1036">
        <v>0</v>
      </c>
      <c r="AU84" s="1036">
        <v>0</v>
      </c>
      <c r="AV84" s="1036">
        <v>0</v>
      </c>
      <c r="AW84" s="1036">
        <v>0</v>
      </c>
      <c r="AX84" s="1036">
        <v>0</v>
      </c>
      <c r="AY84" s="1036">
        <v>0</v>
      </c>
      <c r="AZ84" s="1036">
        <v>0</v>
      </c>
      <c r="BA84" s="1036">
        <v>0</v>
      </c>
      <c r="BB84" s="1036">
        <v>0</v>
      </c>
      <c r="BC84" s="1036">
        <v>0</v>
      </c>
      <c r="BD84" s="1036">
        <v>0</v>
      </c>
      <c r="BE84" s="1036">
        <v>0</v>
      </c>
      <c r="BF84" s="1036">
        <v>0</v>
      </c>
      <c r="BG84" s="1036">
        <v>0</v>
      </c>
      <c r="BH84" s="1036">
        <v>0</v>
      </c>
      <c r="BI84" s="1036">
        <v>0</v>
      </c>
      <c r="BJ84" s="1036">
        <v>0</v>
      </c>
      <c r="BK84" s="1036">
        <v>0</v>
      </c>
      <c r="BL84" s="1036">
        <v>0</v>
      </c>
      <c r="BM84" s="1036">
        <v>0</v>
      </c>
      <c r="BN84" s="1036">
        <v>0</v>
      </c>
      <c r="BO84" s="1036">
        <v>0</v>
      </c>
      <c r="BP84" s="1036">
        <v>0</v>
      </c>
      <c r="BQ84" s="1036">
        <v>0</v>
      </c>
      <c r="BR84" s="1036">
        <v>0</v>
      </c>
      <c r="BS84" s="1036">
        <v>0</v>
      </c>
      <c r="BT84" s="1036">
        <v>0</v>
      </c>
      <c r="BU84" s="1036">
        <v>0</v>
      </c>
      <c r="BV84" s="1036">
        <v>0</v>
      </c>
      <c r="BW84" s="1036">
        <v>0</v>
      </c>
      <c r="BX84" s="1036">
        <v>0</v>
      </c>
      <c r="BY84" s="1036">
        <v>0</v>
      </c>
      <c r="BZ84" s="1036">
        <v>0</v>
      </c>
      <c r="CA84" s="1036">
        <v>0</v>
      </c>
      <c r="CB84" s="1036">
        <v>0</v>
      </c>
      <c r="CC84" s="1036">
        <v>0</v>
      </c>
      <c r="CD84" s="1036">
        <v>0</v>
      </c>
      <c r="CE84" s="1036">
        <v>0</v>
      </c>
      <c r="CF84" s="1036">
        <v>0</v>
      </c>
      <c r="CG84" s="1036">
        <v>0</v>
      </c>
      <c r="CH84" s="1036">
        <v>0</v>
      </c>
      <c r="CI84" s="1036">
        <v>0</v>
      </c>
      <c r="CJ84" s="1036">
        <v>0</v>
      </c>
      <c r="CK84" s="1036">
        <v>0</v>
      </c>
      <c r="CL84" s="1036">
        <v>0</v>
      </c>
      <c r="CM84" s="1036">
        <v>0</v>
      </c>
      <c r="CN84" s="1036">
        <v>0</v>
      </c>
      <c r="CO84" s="1036">
        <v>0</v>
      </c>
      <c r="CP84" s="1036">
        <v>0</v>
      </c>
      <c r="CQ84" s="1036">
        <v>0</v>
      </c>
      <c r="CR84" s="1036">
        <v>0</v>
      </c>
      <c r="CS84" s="1036">
        <v>0</v>
      </c>
      <c r="CT84" s="1036">
        <v>0</v>
      </c>
      <c r="CU84" s="1036">
        <v>0</v>
      </c>
      <c r="CV84" s="1036">
        <v>0</v>
      </c>
      <c r="CW84" s="1036">
        <v>0</v>
      </c>
      <c r="CX84" s="1036">
        <v>0</v>
      </c>
      <c r="CY84" s="1036">
        <v>0</v>
      </c>
      <c r="CZ84" s="1036">
        <v>0</v>
      </c>
      <c r="DA84" s="1036">
        <v>0</v>
      </c>
      <c r="DB84" s="1036">
        <v>0</v>
      </c>
      <c r="DC84" s="1036">
        <v>0</v>
      </c>
      <c r="DD84" s="1036">
        <v>0</v>
      </c>
      <c r="DE84" s="1036">
        <v>0</v>
      </c>
      <c r="DF84" s="1036">
        <v>0</v>
      </c>
      <c r="DG84" s="1036">
        <v>0</v>
      </c>
      <c r="DH84" s="1036">
        <v>0</v>
      </c>
      <c r="DI84" s="1036">
        <v>0</v>
      </c>
      <c r="DJ84" s="1036">
        <v>0</v>
      </c>
      <c r="DK84" s="1036">
        <v>0</v>
      </c>
      <c r="DL84" s="1036">
        <v>0</v>
      </c>
      <c r="DM84" s="1036">
        <v>0</v>
      </c>
      <c r="DN84" s="1036">
        <v>0</v>
      </c>
      <c r="DO84" s="1036">
        <v>0</v>
      </c>
      <c r="DP84" s="1036">
        <v>0</v>
      </c>
      <c r="DQ84" s="1036">
        <v>0</v>
      </c>
      <c r="DR84" s="1036">
        <v>0</v>
      </c>
      <c r="DS84" s="1036">
        <v>0</v>
      </c>
      <c r="DT84" s="1036">
        <v>0</v>
      </c>
      <c r="DU84" s="1036">
        <v>0</v>
      </c>
      <c r="DV84" s="1036">
        <v>0</v>
      </c>
      <c r="DW84" s="1036">
        <v>0</v>
      </c>
      <c r="DX84" s="1036">
        <v>0</v>
      </c>
      <c r="DY84" s="1036">
        <v>0</v>
      </c>
      <c r="DZ84" s="1036">
        <v>0</v>
      </c>
      <c r="EA84" s="1036">
        <v>0</v>
      </c>
      <c r="EB84" s="1036">
        <v>0</v>
      </c>
      <c r="EC84" s="1036">
        <v>0</v>
      </c>
      <c r="ED84" s="1036">
        <v>0</v>
      </c>
      <c r="EE84" s="1036">
        <v>0</v>
      </c>
      <c r="EF84" s="1036">
        <v>0</v>
      </c>
      <c r="EG84" s="1036">
        <v>0</v>
      </c>
      <c r="EH84" s="1036">
        <v>0</v>
      </c>
      <c r="EI84" s="1036">
        <v>0</v>
      </c>
      <c r="EJ84" s="1036">
        <v>0</v>
      </c>
      <c r="EK84" s="1036">
        <v>0</v>
      </c>
      <c r="EL84" s="1036">
        <v>0</v>
      </c>
      <c r="EM84" s="1036">
        <v>0</v>
      </c>
      <c r="EN84" s="1036">
        <v>0</v>
      </c>
      <c r="EO84" s="1036">
        <v>0</v>
      </c>
      <c r="EP84" s="1036">
        <v>0</v>
      </c>
      <c r="EQ84" s="1036">
        <v>0</v>
      </c>
      <c r="ER84" s="1036">
        <v>0</v>
      </c>
      <c r="ES84" s="1036">
        <v>0</v>
      </c>
      <c r="ET84" s="1036">
        <v>0</v>
      </c>
      <c r="EU84" s="1036">
        <v>0</v>
      </c>
      <c r="EV84" s="1036">
        <v>0</v>
      </c>
      <c r="EW84" s="1036">
        <v>0</v>
      </c>
      <c r="EX84" s="1036">
        <v>0</v>
      </c>
      <c r="EY84" s="1036">
        <v>0</v>
      </c>
      <c r="EZ84" s="2248">
        <f>IN_T4!EZ79</f>
        <v>0</v>
      </c>
      <c r="FA84" s="2248">
        <f>IN_T4!FA79</f>
        <v>0</v>
      </c>
      <c r="FB84" s="2248">
        <f>IN_T4!FB79</f>
        <v>0</v>
      </c>
      <c r="FC84" s="2248">
        <f>IN_T4!FC79</f>
        <v>0</v>
      </c>
      <c r="FD84" s="1028">
        <f t="shared" si="1"/>
        <v>0</v>
      </c>
    </row>
    <row r="85" spans="1:160" ht="12.75" customHeight="1" x14ac:dyDescent="0.25">
      <c r="A85" s="1001" t="str">
        <f>'t1'!A85</f>
        <v>Oper.re prof.le sanitario pers. Inferm. - C</v>
      </c>
      <c r="B85" s="1027" t="str">
        <f>'t1'!B85</f>
        <v>S14056</v>
      </c>
      <c r="C85" s="1036">
        <v>0</v>
      </c>
      <c r="D85" s="1036">
        <v>0</v>
      </c>
      <c r="E85" s="1036">
        <v>0</v>
      </c>
      <c r="F85" s="1036">
        <v>0</v>
      </c>
      <c r="G85" s="1036">
        <v>0</v>
      </c>
      <c r="H85" s="1036">
        <v>0</v>
      </c>
      <c r="I85" s="1036">
        <v>0</v>
      </c>
      <c r="J85" s="1036">
        <v>0</v>
      </c>
      <c r="K85" s="1036">
        <v>0</v>
      </c>
      <c r="L85" s="1036">
        <v>0</v>
      </c>
      <c r="M85" s="1036">
        <v>0</v>
      </c>
      <c r="N85" s="1036">
        <v>0</v>
      </c>
      <c r="O85" s="1036">
        <v>0</v>
      </c>
      <c r="P85" s="1036">
        <v>0</v>
      </c>
      <c r="Q85" s="1036">
        <v>0</v>
      </c>
      <c r="R85" s="1036">
        <v>0</v>
      </c>
      <c r="S85" s="1036">
        <v>0</v>
      </c>
      <c r="T85" s="1036">
        <v>0</v>
      </c>
      <c r="U85" s="1036">
        <v>0</v>
      </c>
      <c r="V85" s="1036">
        <v>0</v>
      </c>
      <c r="W85" s="1036">
        <v>0</v>
      </c>
      <c r="X85" s="1036">
        <v>0</v>
      </c>
      <c r="Y85" s="1036">
        <v>0</v>
      </c>
      <c r="Z85" s="1036">
        <v>0</v>
      </c>
      <c r="AA85" s="1036">
        <v>0</v>
      </c>
      <c r="AB85" s="1036">
        <v>0</v>
      </c>
      <c r="AC85" s="1036">
        <v>0</v>
      </c>
      <c r="AD85" s="1036">
        <v>0</v>
      </c>
      <c r="AE85" s="1036">
        <v>0</v>
      </c>
      <c r="AF85" s="1036">
        <v>0</v>
      </c>
      <c r="AG85" s="1036">
        <v>0</v>
      </c>
      <c r="AH85" s="1036">
        <v>0</v>
      </c>
      <c r="AI85" s="1036">
        <v>0</v>
      </c>
      <c r="AJ85" s="1036">
        <v>0</v>
      </c>
      <c r="AK85" s="1036">
        <v>0</v>
      </c>
      <c r="AL85" s="1036">
        <v>0</v>
      </c>
      <c r="AM85" s="1036">
        <v>0</v>
      </c>
      <c r="AN85" s="1036">
        <v>0</v>
      </c>
      <c r="AO85" s="1036">
        <v>0</v>
      </c>
      <c r="AP85" s="1036">
        <v>0</v>
      </c>
      <c r="AQ85" s="1036">
        <v>0</v>
      </c>
      <c r="AR85" s="1036">
        <v>0</v>
      </c>
      <c r="AS85" s="1036">
        <v>0</v>
      </c>
      <c r="AT85" s="1036">
        <v>0</v>
      </c>
      <c r="AU85" s="1036">
        <v>0</v>
      </c>
      <c r="AV85" s="1036">
        <v>0</v>
      </c>
      <c r="AW85" s="1036">
        <v>0</v>
      </c>
      <c r="AX85" s="1036">
        <v>0</v>
      </c>
      <c r="AY85" s="1036">
        <v>0</v>
      </c>
      <c r="AZ85" s="1036">
        <v>0</v>
      </c>
      <c r="BA85" s="1036">
        <v>0</v>
      </c>
      <c r="BB85" s="1036">
        <v>0</v>
      </c>
      <c r="BC85" s="1036">
        <v>0</v>
      </c>
      <c r="BD85" s="1036">
        <v>0</v>
      </c>
      <c r="BE85" s="1036">
        <v>0</v>
      </c>
      <c r="BF85" s="1036">
        <v>0</v>
      </c>
      <c r="BG85" s="1036">
        <v>0</v>
      </c>
      <c r="BH85" s="1036">
        <v>0</v>
      </c>
      <c r="BI85" s="1036">
        <v>0</v>
      </c>
      <c r="BJ85" s="1036">
        <v>0</v>
      </c>
      <c r="BK85" s="1036">
        <v>0</v>
      </c>
      <c r="BL85" s="1036">
        <v>0</v>
      </c>
      <c r="BM85" s="1036">
        <v>0</v>
      </c>
      <c r="BN85" s="1036">
        <v>0</v>
      </c>
      <c r="BO85" s="1036">
        <v>0</v>
      </c>
      <c r="BP85" s="1036">
        <v>0</v>
      </c>
      <c r="BQ85" s="1036">
        <v>0</v>
      </c>
      <c r="BR85" s="1036">
        <v>0</v>
      </c>
      <c r="BS85" s="1036">
        <v>0</v>
      </c>
      <c r="BT85" s="1036">
        <v>0</v>
      </c>
      <c r="BU85" s="1036">
        <v>0</v>
      </c>
      <c r="BV85" s="1036">
        <v>0</v>
      </c>
      <c r="BW85" s="1036">
        <v>0</v>
      </c>
      <c r="BX85" s="1036">
        <v>0</v>
      </c>
      <c r="BY85" s="1036">
        <v>0</v>
      </c>
      <c r="BZ85" s="1036">
        <v>0</v>
      </c>
      <c r="CA85" s="1036">
        <v>0</v>
      </c>
      <c r="CB85" s="1036">
        <v>0</v>
      </c>
      <c r="CC85" s="1036">
        <v>0</v>
      </c>
      <c r="CD85" s="1036">
        <v>0</v>
      </c>
      <c r="CE85" s="1036">
        <v>0</v>
      </c>
      <c r="CF85" s="1036">
        <v>0</v>
      </c>
      <c r="CG85" s="1036">
        <v>0</v>
      </c>
      <c r="CH85" s="1036">
        <v>0</v>
      </c>
      <c r="CI85" s="1036">
        <v>0</v>
      </c>
      <c r="CJ85" s="1036">
        <v>0</v>
      </c>
      <c r="CK85" s="1036">
        <v>0</v>
      </c>
      <c r="CL85" s="1036">
        <v>0</v>
      </c>
      <c r="CM85" s="1036">
        <v>0</v>
      </c>
      <c r="CN85" s="1036">
        <v>0</v>
      </c>
      <c r="CO85" s="1036">
        <v>0</v>
      </c>
      <c r="CP85" s="1036">
        <v>0</v>
      </c>
      <c r="CQ85" s="1036">
        <v>0</v>
      </c>
      <c r="CR85" s="1036">
        <v>0</v>
      </c>
      <c r="CS85" s="1036">
        <v>0</v>
      </c>
      <c r="CT85" s="1036">
        <v>0</v>
      </c>
      <c r="CU85" s="1036">
        <v>0</v>
      </c>
      <c r="CV85" s="1036">
        <v>0</v>
      </c>
      <c r="CW85" s="1036">
        <v>0</v>
      </c>
      <c r="CX85" s="1036">
        <v>0</v>
      </c>
      <c r="CY85" s="1036">
        <v>0</v>
      </c>
      <c r="CZ85" s="1036">
        <v>0</v>
      </c>
      <c r="DA85" s="1036">
        <v>0</v>
      </c>
      <c r="DB85" s="1036">
        <v>0</v>
      </c>
      <c r="DC85" s="1036">
        <v>0</v>
      </c>
      <c r="DD85" s="1036">
        <v>0</v>
      </c>
      <c r="DE85" s="1036">
        <v>0</v>
      </c>
      <c r="DF85" s="1036">
        <v>0</v>
      </c>
      <c r="DG85" s="1036">
        <v>0</v>
      </c>
      <c r="DH85" s="1036">
        <v>0</v>
      </c>
      <c r="DI85" s="1036">
        <v>0</v>
      </c>
      <c r="DJ85" s="1036">
        <v>0</v>
      </c>
      <c r="DK85" s="1036">
        <v>0</v>
      </c>
      <c r="DL85" s="1036">
        <v>0</v>
      </c>
      <c r="DM85" s="1036">
        <v>0</v>
      </c>
      <c r="DN85" s="1036">
        <v>0</v>
      </c>
      <c r="DO85" s="1036">
        <v>0</v>
      </c>
      <c r="DP85" s="1036">
        <v>0</v>
      </c>
      <c r="DQ85" s="1036">
        <v>0</v>
      </c>
      <c r="DR85" s="1036">
        <v>0</v>
      </c>
      <c r="DS85" s="1036">
        <v>0</v>
      </c>
      <c r="DT85" s="1036">
        <v>0</v>
      </c>
      <c r="DU85" s="1036">
        <v>0</v>
      </c>
      <c r="DV85" s="1036">
        <v>0</v>
      </c>
      <c r="DW85" s="1036">
        <v>0</v>
      </c>
      <c r="DX85" s="1036">
        <v>0</v>
      </c>
      <c r="DY85" s="1036">
        <v>0</v>
      </c>
      <c r="DZ85" s="1036">
        <v>0</v>
      </c>
      <c r="EA85" s="1036">
        <v>0</v>
      </c>
      <c r="EB85" s="1036">
        <v>0</v>
      </c>
      <c r="EC85" s="1036">
        <v>0</v>
      </c>
      <c r="ED85" s="1036">
        <v>0</v>
      </c>
      <c r="EE85" s="1036">
        <v>0</v>
      </c>
      <c r="EF85" s="1036">
        <v>0</v>
      </c>
      <c r="EG85" s="1036">
        <v>0</v>
      </c>
      <c r="EH85" s="1036">
        <v>0</v>
      </c>
      <c r="EI85" s="1036">
        <v>0</v>
      </c>
      <c r="EJ85" s="1036">
        <v>0</v>
      </c>
      <c r="EK85" s="1036">
        <v>0</v>
      </c>
      <c r="EL85" s="1036">
        <v>0</v>
      </c>
      <c r="EM85" s="1036">
        <v>0</v>
      </c>
      <c r="EN85" s="1036">
        <v>0</v>
      </c>
      <c r="EO85" s="1036">
        <v>0</v>
      </c>
      <c r="EP85" s="1036">
        <v>0</v>
      </c>
      <c r="EQ85" s="1036">
        <v>0</v>
      </c>
      <c r="ER85" s="1036">
        <v>0</v>
      </c>
      <c r="ES85" s="1036">
        <v>0</v>
      </c>
      <c r="ET85" s="1036">
        <v>0</v>
      </c>
      <c r="EU85" s="1036">
        <v>0</v>
      </c>
      <c r="EV85" s="1036">
        <v>0</v>
      </c>
      <c r="EW85" s="1036">
        <v>0</v>
      </c>
      <c r="EX85" s="1036">
        <v>0</v>
      </c>
      <c r="EY85" s="1036">
        <v>0</v>
      </c>
      <c r="EZ85" s="2248">
        <f>IN_T4!EZ80</f>
        <v>0</v>
      </c>
      <c r="FA85" s="2248">
        <f>IN_T4!FA80</f>
        <v>0</v>
      </c>
      <c r="FB85" s="2248">
        <f>IN_T4!FB80</f>
        <v>0</v>
      </c>
      <c r="FC85" s="2248">
        <f>IN_T4!FC80</f>
        <v>0</v>
      </c>
      <c r="FD85" s="1028">
        <f t="shared" si="1"/>
        <v>0</v>
      </c>
    </row>
    <row r="86" spans="1:160" ht="12.75" customHeight="1" x14ac:dyDescent="0.25">
      <c r="A86" s="1001" t="str">
        <f>'t1'!A86</f>
        <v>Oper.re prof.le di ii cat.pers. Inferm.  Senior-C</v>
      </c>
      <c r="B86" s="1027" t="str">
        <f>'t1'!B86</f>
        <v>S14S52</v>
      </c>
      <c r="C86" s="1036">
        <v>0</v>
      </c>
      <c r="D86" s="1036">
        <v>0</v>
      </c>
      <c r="E86" s="1036">
        <v>0</v>
      </c>
      <c r="F86" s="1036">
        <v>0</v>
      </c>
      <c r="G86" s="1036">
        <v>0</v>
      </c>
      <c r="H86" s="1036">
        <v>0</v>
      </c>
      <c r="I86" s="1036">
        <v>0</v>
      </c>
      <c r="J86" s="1036">
        <v>0</v>
      </c>
      <c r="K86" s="1036">
        <v>0</v>
      </c>
      <c r="L86" s="1036">
        <v>0</v>
      </c>
      <c r="M86" s="1036">
        <v>0</v>
      </c>
      <c r="N86" s="1036">
        <v>0</v>
      </c>
      <c r="O86" s="1036">
        <v>0</v>
      </c>
      <c r="P86" s="1036">
        <v>0</v>
      </c>
      <c r="Q86" s="1036">
        <v>0</v>
      </c>
      <c r="R86" s="1036">
        <v>0</v>
      </c>
      <c r="S86" s="1036">
        <v>0</v>
      </c>
      <c r="T86" s="1036">
        <v>0</v>
      </c>
      <c r="U86" s="1036">
        <v>0</v>
      </c>
      <c r="V86" s="1036">
        <v>0</v>
      </c>
      <c r="W86" s="1036">
        <v>0</v>
      </c>
      <c r="X86" s="1036">
        <v>0</v>
      </c>
      <c r="Y86" s="1036">
        <v>0</v>
      </c>
      <c r="Z86" s="1036">
        <v>0</v>
      </c>
      <c r="AA86" s="1036">
        <v>0</v>
      </c>
      <c r="AB86" s="1036">
        <v>0</v>
      </c>
      <c r="AC86" s="1036">
        <v>0</v>
      </c>
      <c r="AD86" s="1036">
        <v>0</v>
      </c>
      <c r="AE86" s="1036">
        <v>0</v>
      </c>
      <c r="AF86" s="1036">
        <v>0</v>
      </c>
      <c r="AG86" s="1036">
        <v>0</v>
      </c>
      <c r="AH86" s="1036">
        <v>0</v>
      </c>
      <c r="AI86" s="1036">
        <v>0</v>
      </c>
      <c r="AJ86" s="1036">
        <v>0</v>
      </c>
      <c r="AK86" s="1036">
        <v>0</v>
      </c>
      <c r="AL86" s="1036">
        <v>0</v>
      </c>
      <c r="AM86" s="1036">
        <v>0</v>
      </c>
      <c r="AN86" s="1036">
        <v>0</v>
      </c>
      <c r="AO86" s="1036">
        <v>0</v>
      </c>
      <c r="AP86" s="1036">
        <v>0</v>
      </c>
      <c r="AQ86" s="1036">
        <v>0</v>
      </c>
      <c r="AR86" s="1036">
        <v>0</v>
      </c>
      <c r="AS86" s="1036">
        <v>0</v>
      </c>
      <c r="AT86" s="1036">
        <v>0</v>
      </c>
      <c r="AU86" s="1036">
        <v>0</v>
      </c>
      <c r="AV86" s="1036">
        <v>0</v>
      </c>
      <c r="AW86" s="1036">
        <v>0</v>
      </c>
      <c r="AX86" s="1036">
        <v>0</v>
      </c>
      <c r="AY86" s="1036">
        <v>0</v>
      </c>
      <c r="AZ86" s="1036">
        <v>0</v>
      </c>
      <c r="BA86" s="1036">
        <v>0</v>
      </c>
      <c r="BB86" s="1036">
        <v>0</v>
      </c>
      <c r="BC86" s="1036">
        <v>0</v>
      </c>
      <c r="BD86" s="1036">
        <v>0</v>
      </c>
      <c r="BE86" s="1036">
        <v>0</v>
      </c>
      <c r="BF86" s="1036">
        <v>0</v>
      </c>
      <c r="BG86" s="1036">
        <v>0</v>
      </c>
      <c r="BH86" s="1036">
        <v>0</v>
      </c>
      <c r="BI86" s="1036">
        <v>0</v>
      </c>
      <c r="BJ86" s="1036">
        <v>0</v>
      </c>
      <c r="BK86" s="1036">
        <v>0</v>
      </c>
      <c r="BL86" s="1036">
        <v>0</v>
      </c>
      <c r="BM86" s="1036">
        <v>0</v>
      </c>
      <c r="BN86" s="1036">
        <v>0</v>
      </c>
      <c r="BO86" s="1036">
        <v>0</v>
      </c>
      <c r="BP86" s="1036">
        <v>0</v>
      </c>
      <c r="BQ86" s="1036">
        <v>0</v>
      </c>
      <c r="BR86" s="1036">
        <v>0</v>
      </c>
      <c r="BS86" s="1036">
        <v>0</v>
      </c>
      <c r="BT86" s="1036">
        <v>0</v>
      </c>
      <c r="BU86" s="1036">
        <v>0</v>
      </c>
      <c r="BV86" s="1036">
        <v>0</v>
      </c>
      <c r="BW86" s="1036">
        <v>0</v>
      </c>
      <c r="BX86" s="1036">
        <v>0</v>
      </c>
      <c r="BY86" s="1036">
        <v>0</v>
      </c>
      <c r="BZ86" s="1036">
        <v>0</v>
      </c>
      <c r="CA86" s="1036">
        <v>0</v>
      </c>
      <c r="CB86" s="1036">
        <v>0</v>
      </c>
      <c r="CC86" s="1036">
        <v>0</v>
      </c>
      <c r="CD86" s="1036">
        <v>0</v>
      </c>
      <c r="CE86" s="1036">
        <v>0</v>
      </c>
      <c r="CF86" s="1036">
        <v>0</v>
      </c>
      <c r="CG86" s="1036">
        <v>0</v>
      </c>
      <c r="CH86" s="1036">
        <v>0</v>
      </c>
      <c r="CI86" s="1036">
        <v>0</v>
      </c>
      <c r="CJ86" s="1036">
        <v>0</v>
      </c>
      <c r="CK86" s="1036">
        <v>0</v>
      </c>
      <c r="CL86" s="1036">
        <v>0</v>
      </c>
      <c r="CM86" s="1036">
        <v>0</v>
      </c>
      <c r="CN86" s="1036">
        <v>0</v>
      </c>
      <c r="CO86" s="1036">
        <v>0</v>
      </c>
      <c r="CP86" s="1036">
        <v>0</v>
      </c>
      <c r="CQ86" s="1036">
        <v>0</v>
      </c>
      <c r="CR86" s="1036">
        <v>0</v>
      </c>
      <c r="CS86" s="1036">
        <v>0</v>
      </c>
      <c r="CT86" s="1036">
        <v>0</v>
      </c>
      <c r="CU86" s="1036">
        <v>0</v>
      </c>
      <c r="CV86" s="1036">
        <v>0</v>
      </c>
      <c r="CW86" s="1036">
        <v>0</v>
      </c>
      <c r="CX86" s="1036">
        <v>0</v>
      </c>
      <c r="CY86" s="1036">
        <v>0</v>
      </c>
      <c r="CZ86" s="1036">
        <v>0</v>
      </c>
      <c r="DA86" s="1036">
        <v>0</v>
      </c>
      <c r="DB86" s="1036">
        <v>0</v>
      </c>
      <c r="DC86" s="1036">
        <v>0</v>
      </c>
      <c r="DD86" s="1036">
        <v>0</v>
      </c>
      <c r="DE86" s="1036">
        <v>0</v>
      </c>
      <c r="DF86" s="1036">
        <v>0</v>
      </c>
      <c r="DG86" s="1036">
        <v>0</v>
      </c>
      <c r="DH86" s="1036">
        <v>0</v>
      </c>
      <c r="DI86" s="1036">
        <v>0</v>
      </c>
      <c r="DJ86" s="1036">
        <v>0</v>
      </c>
      <c r="DK86" s="1036">
        <v>0</v>
      </c>
      <c r="DL86" s="1036">
        <v>0</v>
      </c>
      <c r="DM86" s="1036">
        <v>0</v>
      </c>
      <c r="DN86" s="1036">
        <v>0</v>
      </c>
      <c r="DO86" s="1036">
        <v>0</v>
      </c>
      <c r="DP86" s="1036">
        <v>0</v>
      </c>
      <c r="DQ86" s="1036">
        <v>0</v>
      </c>
      <c r="DR86" s="1036">
        <v>0</v>
      </c>
      <c r="DS86" s="1036">
        <v>0</v>
      </c>
      <c r="DT86" s="1036">
        <v>0</v>
      </c>
      <c r="DU86" s="1036">
        <v>0</v>
      </c>
      <c r="DV86" s="1036">
        <v>0</v>
      </c>
      <c r="DW86" s="1036">
        <v>0</v>
      </c>
      <c r="DX86" s="1036">
        <v>0</v>
      </c>
      <c r="DY86" s="1036">
        <v>0</v>
      </c>
      <c r="DZ86" s="1036">
        <v>0</v>
      </c>
      <c r="EA86" s="1036">
        <v>0</v>
      </c>
      <c r="EB86" s="1036">
        <v>0</v>
      </c>
      <c r="EC86" s="1036">
        <v>0</v>
      </c>
      <c r="ED86" s="1036">
        <v>0</v>
      </c>
      <c r="EE86" s="1036">
        <v>0</v>
      </c>
      <c r="EF86" s="1036">
        <v>0</v>
      </c>
      <c r="EG86" s="1036">
        <v>0</v>
      </c>
      <c r="EH86" s="1036">
        <v>0</v>
      </c>
      <c r="EI86" s="1036">
        <v>0</v>
      </c>
      <c r="EJ86" s="1036">
        <v>0</v>
      </c>
      <c r="EK86" s="1036">
        <v>0</v>
      </c>
      <c r="EL86" s="1036">
        <v>0</v>
      </c>
      <c r="EM86" s="1036">
        <v>0</v>
      </c>
      <c r="EN86" s="1036">
        <v>0</v>
      </c>
      <c r="EO86" s="1036">
        <v>0</v>
      </c>
      <c r="EP86" s="1036">
        <v>0</v>
      </c>
      <c r="EQ86" s="1036">
        <v>0</v>
      </c>
      <c r="ER86" s="1036">
        <v>0</v>
      </c>
      <c r="ES86" s="1036">
        <v>0</v>
      </c>
      <c r="ET86" s="1036">
        <v>0</v>
      </c>
      <c r="EU86" s="1036">
        <v>0</v>
      </c>
      <c r="EV86" s="1036">
        <v>0</v>
      </c>
      <c r="EW86" s="1036">
        <v>0</v>
      </c>
      <c r="EX86" s="1036">
        <v>0</v>
      </c>
      <c r="EY86" s="1036">
        <v>0</v>
      </c>
      <c r="EZ86" s="2248">
        <f>IN_T4!EZ81</f>
        <v>0</v>
      </c>
      <c r="FA86" s="2248">
        <f>IN_T4!FA81</f>
        <v>0</v>
      </c>
      <c r="FB86" s="2248">
        <f>IN_T4!FB81</f>
        <v>0</v>
      </c>
      <c r="FC86" s="2248">
        <f>IN_T4!FC81</f>
        <v>0</v>
      </c>
      <c r="FD86" s="1028">
        <f t="shared" si="1"/>
        <v>0</v>
      </c>
    </row>
    <row r="87" spans="1:160" ht="12.75" customHeight="1" x14ac:dyDescent="0.25">
      <c r="A87" s="1001" t="str">
        <f>'t1'!A87</f>
        <v>Oper.re prof.le di ii cat.pers. Inferm. Bs</v>
      </c>
      <c r="B87" s="1027" t="str">
        <f>'t1'!B87</f>
        <v>S13052</v>
      </c>
      <c r="C87" s="1036">
        <v>0</v>
      </c>
      <c r="D87" s="1036">
        <v>0</v>
      </c>
      <c r="E87" s="1036">
        <v>0</v>
      </c>
      <c r="F87" s="1036">
        <v>0</v>
      </c>
      <c r="G87" s="1036">
        <v>0</v>
      </c>
      <c r="H87" s="1036">
        <v>0</v>
      </c>
      <c r="I87" s="1036">
        <v>0</v>
      </c>
      <c r="J87" s="1036">
        <v>0</v>
      </c>
      <c r="K87" s="1036">
        <v>0</v>
      </c>
      <c r="L87" s="1036">
        <v>0</v>
      </c>
      <c r="M87" s="1036">
        <v>0</v>
      </c>
      <c r="N87" s="1036">
        <v>0</v>
      </c>
      <c r="O87" s="1036">
        <v>0</v>
      </c>
      <c r="P87" s="1036">
        <v>0</v>
      </c>
      <c r="Q87" s="1036">
        <v>0</v>
      </c>
      <c r="R87" s="1036">
        <v>0</v>
      </c>
      <c r="S87" s="1036">
        <v>0</v>
      </c>
      <c r="T87" s="1036">
        <v>0</v>
      </c>
      <c r="U87" s="1036">
        <v>0</v>
      </c>
      <c r="V87" s="1036">
        <v>0</v>
      </c>
      <c r="W87" s="1036">
        <v>0</v>
      </c>
      <c r="X87" s="1036">
        <v>0</v>
      </c>
      <c r="Y87" s="1036">
        <v>0</v>
      </c>
      <c r="Z87" s="1036">
        <v>0</v>
      </c>
      <c r="AA87" s="1036">
        <v>0</v>
      </c>
      <c r="AB87" s="1036">
        <v>0</v>
      </c>
      <c r="AC87" s="1036">
        <v>0</v>
      </c>
      <c r="AD87" s="1036">
        <v>0</v>
      </c>
      <c r="AE87" s="1036">
        <v>0</v>
      </c>
      <c r="AF87" s="1036">
        <v>0</v>
      </c>
      <c r="AG87" s="1036">
        <v>0</v>
      </c>
      <c r="AH87" s="1036">
        <v>0</v>
      </c>
      <c r="AI87" s="1036">
        <v>0</v>
      </c>
      <c r="AJ87" s="1036">
        <v>0</v>
      </c>
      <c r="AK87" s="1036">
        <v>0</v>
      </c>
      <c r="AL87" s="1036">
        <v>0</v>
      </c>
      <c r="AM87" s="1036">
        <v>0</v>
      </c>
      <c r="AN87" s="1036">
        <v>0</v>
      </c>
      <c r="AO87" s="1036">
        <v>0</v>
      </c>
      <c r="AP87" s="1036">
        <v>0</v>
      </c>
      <c r="AQ87" s="1036">
        <v>0</v>
      </c>
      <c r="AR87" s="1036">
        <v>0</v>
      </c>
      <c r="AS87" s="1036">
        <v>0</v>
      </c>
      <c r="AT87" s="1036">
        <v>0</v>
      </c>
      <c r="AU87" s="1036">
        <v>0</v>
      </c>
      <c r="AV87" s="1036">
        <v>0</v>
      </c>
      <c r="AW87" s="1036">
        <v>0</v>
      </c>
      <c r="AX87" s="1036">
        <v>0</v>
      </c>
      <c r="AY87" s="1036">
        <v>0</v>
      </c>
      <c r="AZ87" s="1036">
        <v>0</v>
      </c>
      <c r="BA87" s="1036">
        <v>0</v>
      </c>
      <c r="BB87" s="1036">
        <v>0</v>
      </c>
      <c r="BC87" s="1036">
        <v>0</v>
      </c>
      <c r="BD87" s="1036">
        <v>0</v>
      </c>
      <c r="BE87" s="1036">
        <v>0</v>
      </c>
      <c r="BF87" s="1036">
        <v>0</v>
      </c>
      <c r="BG87" s="1036">
        <v>0</v>
      </c>
      <c r="BH87" s="1036">
        <v>0</v>
      </c>
      <c r="BI87" s="1036">
        <v>0</v>
      </c>
      <c r="BJ87" s="1036">
        <v>0</v>
      </c>
      <c r="BK87" s="1036">
        <v>0</v>
      </c>
      <c r="BL87" s="1036">
        <v>0</v>
      </c>
      <c r="BM87" s="1036">
        <v>0</v>
      </c>
      <c r="BN87" s="1036">
        <v>0</v>
      </c>
      <c r="BO87" s="1036">
        <v>0</v>
      </c>
      <c r="BP87" s="1036">
        <v>0</v>
      </c>
      <c r="BQ87" s="1036">
        <v>0</v>
      </c>
      <c r="BR87" s="1036">
        <v>0</v>
      </c>
      <c r="BS87" s="1036">
        <v>0</v>
      </c>
      <c r="BT87" s="1036">
        <v>0</v>
      </c>
      <c r="BU87" s="1036">
        <v>0</v>
      </c>
      <c r="BV87" s="1036">
        <v>0</v>
      </c>
      <c r="BW87" s="1036">
        <v>0</v>
      </c>
      <c r="BX87" s="1036">
        <v>0</v>
      </c>
      <c r="BY87" s="1036">
        <v>0</v>
      </c>
      <c r="BZ87" s="1036">
        <v>0</v>
      </c>
      <c r="CA87" s="1036">
        <v>0</v>
      </c>
      <c r="CB87" s="1036">
        <v>0</v>
      </c>
      <c r="CC87" s="1036">
        <v>0</v>
      </c>
      <c r="CD87" s="1036">
        <v>0</v>
      </c>
      <c r="CE87" s="1036">
        <v>0</v>
      </c>
      <c r="CF87" s="1036">
        <v>0</v>
      </c>
      <c r="CG87" s="1036">
        <v>0</v>
      </c>
      <c r="CH87" s="1036">
        <v>0</v>
      </c>
      <c r="CI87" s="1036">
        <v>0</v>
      </c>
      <c r="CJ87" s="1036">
        <v>0</v>
      </c>
      <c r="CK87" s="1036">
        <v>0</v>
      </c>
      <c r="CL87" s="1036">
        <v>0</v>
      </c>
      <c r="CM87" s="1036">
        <v>0</v>
      </c>
      <c r="CN87" s="1036">
        <v>0</v>
      </c>
      <c r="CO87" s="1036">
        <v>0</v>
      </c>
      <c r="CP87" s="1036">
        <v>0</v>
      </c>
      <c r="CQ87" s="1036">
        <v>0</v>
      </c>
      <c r="CR87" s="1036">
        <v>0</v>
      </c>
      <c r="CS87" s="1036">
        <v>0</v>
      </c>
      <c r="CT87" s="1036">
        <v>0</v>
      </c>
      <c r="CU87" s="1036">
        <v>0</v>
      </c>
      <c r="CV87" s="1036">
        <v>0</v>
      </c>
      <c r="CW87" s="1036">
        <v>0</v>
      </c>
      <c r="CX87" s="1036">
        <v>0</v>
      </c>
      <c r="CY87" s="1036">
        <v>0</v>
      </c>
      <c r="CZ87" s="1036">
        <v>0</v>
      </c>
      <c r="DA87" s="1036">
        <v>0</v>
      </c>
      <c r="DB87" s="1036">
        <v>0</v>
      </c>
      <c r="DC87" s="1036">
        <v>0</v>
      </c>
      <c r="DD87" s="1036">
        <v>0</v>
      </c>
      <c r="DE87" s="1036">
        <v>0</v>
      </c>
      <c r="DF87" s="1036">
        <v>0</v>
      </c>
      <c r="DG87" s="1036">
        <v>0</v>
      </c>
      <c r="DH87" s="1036">
        <v>0</v>
      </c>
      <c r="DI87" s="1036">
        <v>0</v>
      </c>
      <c r="DJ87" s="1036">
        <v>0</v>
      </c>
      <c r="DK87" s="1036">
        <v>0</v>
      </c>
      <c r="DL87" s="1036">
        <v>0</v>
      </c>
      <c r="DM87" s="1036">
        <v>0</v>
      </c>
      <c r="DN87" s="1036">
        <v>0</v>
      </c>
      <c r="DO87" s="1036">
        <v>0</v>
      </c>
      <c r="DP87" s="1036">
        <v>0</v>
      </c>
      <c r="DQ87" s="1036">
        <v>0</v>
      </c>
      <c r="DR87" s="1036">
        <v>0</v>
      </c>
      <c r="DS87" s="1036">
        <v>0</v>
      </c>
      <c r="DT87" s="1036">
        <v>0</v>
      </c>
      <c r="DU87" s="1036">
        <v>0</v>
      </c>
      <c r="DV87" s="1036">
        <v>0</v>
      </c>
      <c r="DW87" s="1036">
        <v>0</v>
      </c>
      <c r="DX87" s="1036">
        <v>0</v>
      </c>
      <c r="DY87" s="1036">
        <v>0</v>
      </c>
      <c r="DZ87" s="1036">
        <v>0</v>
      </c>
      <c r="EA87" s="1036">
        <v>0</v>
      </c>
      <c r="EB87" s="1036">
        <v>0</v>
      </c>
      <c r="EC87" s="1036">
        <v>0</v>
      </c>
      <c r="ED87" s="1036">
        <v>0</v>
      </c>
      <c r="EE87" s="1036">
        <v>0</v>
      </c>
      <c r="EF87" s="1036">
        <v>0</v>
      </c>
      <c r="EG87" s="1036">
        <v>0</v>
      </c>
      <c r="EH87" s="1036">
        <v>0</v>
      </c>
      <c r="EI87" s="1036">
        <v>0</v>
      </c>
      <c r="EJ87" s="1036">
        <v>0</v>
      </c>
      <c r="EK87" s="1036">
        <v>0</v>
      </c>
      <c r="EL87" s="1036">
        <v>0</v>
      </c>
      <c r="EM87" s="1036">
        <v>0</v>
      </c>
      <c r="EN87" s="1036">
        <v>0</v>
      </c>
      <c r="EO87" s="1036">
        <v>0</v>
      </c>
      <c r="EP87" s="1036">
        <v>0</v>
      </c>
      <c r="EQ87" s="1036">
        <v>0</v>
      </c>
      <c r="ER87" s="1036">
        <v>0</v>
      </c>
      <c r="ES87" s="1036">
        <v>0</v>
      </c>
      <c r="ET87" s="1036">
        <v>0</v>
      </c>
      <c r="EU87" s="1036">
        <v>0</v>
      </c>
      <c r="EV87" s="1036">
        <v>0</v>
      </c>
      <c r="EW87" s="1036">
        <v>0</v>
      </c>
      <c r="EX87" s="1036">
        <v>0</v>
      </c>
      <c r="EY87" s="1036">
        <v>0</v>
      </c>
      <c r="EZ87" s="2248">
        <f>IN_T4!EZ82</f>
        <v>0</v>
      </c>
      <c r="FA87" s="2248">
        <f>IN_T4!FA82</f>
        <v>0</v>
      </c>
      <c r="FB87" s="2248">
        <f>IN_T4!FB82</f>
        <v>0</v>
      </c>
      <c r="FC87" s="2248">
        <f>IN_T4!FC82</f>
        <v>0</v>
      </c>
      <c r="FD87" s="1028">
        <f t="shared" si="1"/>
        <v>0</v>
      </c>
    </row>
    <row r="88" spans="1:160" ht="12.75" customHeight="1" x14ac:dyDescent="0.25">
      <c r="A88" s="1001" t="str">
        <f>'t1'!A88</f>
        <v>Coll.re prof.le sanitario - pers. Tec. Senior - DS</v>
      </c>
      <c r="B88" s="1027" t="str">
        <f>'t1'!B88</f>
        <v>S18864</v>
      </c>
      <c r="C88" s="1036">
        <v>0</v>
      </c>
      <c r="D88" s="1036">
        <v>0</v>
      </c>
      <c r="E88" s="1036">
        <v>0</v>
      </c>
      <c r="F88" s="1036">
        <v>0</v>
      </c>
      <c r="G88" s="1036">
        <v>0</v>
      </c>
      <c r="H88" s="1036">
        <v>0</v>
      </c>
      <c r="I88" s="1036">
        <v>0</v>
      </c>
      <c r="J88" s="1036">
        <v>0</v>
      </c>
      <c r="K88" s="1036">
        <v>0</v>
      </c>
      <c r="L88" s="1036">
        <v>0</v>
      </c>
      <c r="M88" s="1036">
        <v>0</v>
      </c>
      <c r="N88" s="1036">
        <v>0</v>
      </c>
      <c r="O88" s="1036">
        <v>0</v>
      </c>
      <c r="P88" s="1036">
        <v>0</v>
      </c>
      <c r="Q88" s="1036">
        <v>0</v>
      </c>
      <c r="R88" s="1036">
        <v>0</v>
      </c>
      <c r="S88" s="1036">
        <v>0</v>
      </c>
      <c r="T88" s="1036">
        <v>0</v>
      </c>
      <c r="U88" s="1036">
        <v>0</v>
      </c>
      <c r="V88" s="1036">
        <v>0</v>
      </c>
      <c r="W88" s="1036">
        <v>0</v>
      </c>
      <c r="X88" s="1036">
        <v>0</v>
      </c>
      <c r="Y88" s="1036">
        <v>0</v>
      </c>
      <c r="Z88" s="1036">
        <v>0</v>
      </c>
      <c r="AA88" s="1036">
        <v>0</v>
      </c>
      <c r="AB88" s="1036">
        <v>0</v>
      </c>
      <c r="AC88" s="1036">
        <v>0</v>
      </c>
      <c r="AD88" s="1036">
        <v>0</v>
      </c>
      <c r="AE88" s="1036">
        <v>0</v>
      </c>
      <c r="AF88" s="1036">
        <v>0</v>
      </c>
      <c r="AG88" s="1036">
        <v>0</v>
      </c>
      <c r="AH88" s="1036">
        <v>0</v>
      </c>
      <c r="AI88" s="1036">
        <v>0</v>
      </c>
      <c r="AJ88" s="1036">
        <v>0</v>
      </c>
      <c r="AK88" s="1036">
        <v>0</v>
      </c>
      <c r="AL88" s="1036">
        <v>0</v>
      </c>
      <c r="AM88" s="1036">
        <v>0</v>
      </c>
      <c r="AN88" s="1036">
        <v>0</v>
      </c>
      <c r="AO88" s="1036">
        <v>0</v>
      </c>
      <c r="AP88" s="1036">
        <v>0</v>
      </c>
      <c r="AQ88" s="1036">
        <v>0</v>
      </c>
      <c r="AR88" s="1036">
        <v>0</v>
      </c>
      <c r="AS88" s="1036">
        <v>0</v>
      </c>
      <c r="AT88" s="1036">
        <v>0</v>
      </c>
      <c r="AU88" s="1036">
        <v>0</v>
      </c>
      <c r="AV88" s="1036">
        <v>0</v>
      </c>
      <c r="AW88" s="1036">
        <v>0</v>
      </c>
      <c r="AX88" s="1036">
        <v>0</v>
      </c>
      <c r="AY88" s="1036">
        <v>0</v>
      </c>
      <c r="AZ88" s="1036">
        <v>0</v>
      </c>
      <c r="BA88" s="1036">
        <v>0</v>
      </c>
      <c r="BB88" s="1036">
        <v>0</v>
      </c>
      <c r="BC88" s="1036">
        <v>0</v>
      </c>
      <c r="BD88" s="1036">
        <v>0</v>
      </c>
      <c r="BE88" s="1036">
        <v>0</v>
      </c>
      <c r="BF88" s="1036">
        <v>0</v>
      </c>
      <c r="BG88" s="1036">
        <v>0</v>
      </c>
      <c r="BH88" s="1036">
        <v>0</v>
      </c>
      <c r="BI88" s="1036">
        <v>0</v>
      </c>
      <c r="BJ88" s="1036">
        <v>0</v>
      </c>
      <c r="BK88" s="1036">
        <v>0</v>
      </c>
      <c r="BL88" s="1036">
        <v>0</v>
      </c>
      <c r="BM88" s="1036">
        <v>0</v>
      </c>
      <c r="BN88" s="1036">
        <v>0</v>
      </c>
      <c r="BO88" s="1036">
        <v>0</v>
      </c>
      <c r="BP88" s="1036">
        <v>0</v>
      </c>
      <c r="BQ88" s="1036">
        <v>0</v>
      </c>
      <c r="BR88" s="1036">
        <v>0</v>
      </c>
      <c r="BS88" s="1036">
        <v>0</v>
      </c>
      <c r="BT88" s="1036">
        <v>0</v>
      </c>
      <c r="BU88" s="1036">
        <v>0</v>
      </c>
      <c r="BV88" s="1036">
        <v>0</v>
      </c>
      <c r="BW88" s="1036">
        <v>0</v>
      </c>
      <c r="BX88" s="1036">
        <v>0</v>
      </c>
      <c r="BY88" s="1036">
        <v>0</v>
      </c>
      <c r="BZ88" s="1036">
        <v>0</v>
      </c>
      <c r="CA88" s="1036">
        <v>0</v>
      </c>
      <c r="CB88" s="1036">
        <v>0</v>
      </c>
      <c r="CC88" s="1036">
        <v>0</v>
      </c>
      <c r="CD88" s="1036">
        <v>0</v>
      </c>
      <c r="CE88" s="1036">
        <v>0</v>
      </c>
      <c r="CF88" s="1036">
        <v>0</v>
      </c>
      <c r="CG88" s="1036">
        <v>0</v>
      </c>
      <c r="CH88" s="1036">
        <v>0</v>
      </c>
      <c r="CI88" s="1036">
        <v>0</v>
      </c>
      <c r="CJ88" s="1036">
        <v>0</v>
      </c>
      <c r="CK88" s="1036">
        <v>0</v>
      </c>
      <c r="CL88" s="1036">
        <v>0</v>
      </c>
      <c r="CM88" s="1036">
        <v>0</v>
      </c>
      <c r="CN88" s="1036">
        <v>0</v>
      </c>
      <c r="CO88" s="1036">
        <v>0</v>
      </c>
      <c r="CP88" s="1036">
        <v>0</v>
      </c>
      <c r="CQ88" s="1036">
        <v>0</v>
      </c>
      <c r="CR88" s="1036">
        <v>0</v>
      </c>
      <c r="CS88" s="1036">
        <v>0</v>
      </c>
      <c r="CT88" s="1036">
        <v>0</v>
      </c>
      <c r="CU88" s="1036">
        <v>0</v>
      </c>
      <c r="CV88" s="1036">
        <v>0</v>
      </c>
      <c r="CW88" s="1036">
        <v>0</v>
      </c>
      <c r="CX88" s="1036">
        <v>0</v>
      </c>
      <c r="CY88" s="1036">
        <v>0</v>
      </c>
      <c r="CZ88" s="1036">
        <v>0</v>
      </c>
      <c r="DA88" s="1036">
        <v>0</v>
      </c>
      <c r="DB88" s="1036">
        <v>0</v>
      </c>
      <c r="DC88" s="1036">
        <v>0</v>
      </c>
      <c r="DD88" s="1036">
        <v>0</v>
      </c>
      <c r="DE88" s="1036">
        <v>0</v>
      </c>
      <c r="DF88" s="1036">
        <v>0</v>
      </c>
      <c r="DG88" s="1036">
        <v>0</v>
      </c>
      <c r="DH88" s="1036">
        <v>0</v>
      </c>
      <c r="DI88" s="1036">
        <v>0</v>
      </c>
      <c r="DJ88" s="1036">
        <v>0</v>
      </c>
      <c r="DK88" s="1036">
        <v>0</v>
      </c>
      <c r="DL88" s="1036">
        <v>0</v>
      </c>
      <c r="DM88" s="1036">
        <v>0</v>
      </c>
      <c r="DN88" s="1036">
        <v>0</v>
      </c>
      <c r="DO88" s="1036">
        <v>0</v>
      </c>
      <c r="DP88" s="1036">
        <v>0</v>
      </c>
      <c r="DQ88" s="1036">
        <v>0</v>
      </c>
      <c r="DR88" s="1036">
        <v>0</v>
      </c>
      <c r="DS88" s="1036">
        <v>0</v>
      </c>
      <c r="DT88" s="1036">
        <v>0</v>
      </c>
      <c r="DU88" s="1036">
        <v>0</v>
      </c>
      <c r="DV88" s="1036">
        <v>0</v>
      </c>
      <c r="DW88" s="1036">
        <v>0</v>
      </c>
      <c r="DX88" s="1036">
        <v>0</v>
      </c>
      <c r="DY88" s="1036">
        <v>0</v>
      </c>
      <c r="DZ88" s="1036">
        <v>0</v>
      </c>
      <c r="EA88" s="1036">
        <v>0</v>
      </c>
      <c r="EB88" s="1036">
        <v>0</v>
      </c>
      <c r="EC88" s="1036">
        <v>0</v>
      </c>
      <c r="ED88" s="1036">
        <v>0</v>
      </c>
      <c r="EE88" s="1036">
        <v>0</v>
      </c>
      <c r="EF88" s="1036">
        <v>0</v>
      </c>
      <c r="EG88" s="1036">
        <v>0</v>
      </c>
      <c r="EH88" s="1036">
        <v>0</v>
      </c>
      <c r="EI88" s="1036">
        <v>0</v>
      </c>
      <c r="EJ88" s="1036">
        <v>0</v>
      </c>
      <c r="EK88" s="1036">
        <v>0</v>
      </c>
      <c r="EL88" s="1036">
        <v>0</v>
      </c>
      <c r="EM88" s="1036">
        <v>0</v>
      </c>
      <c r="EN88" s="1036">
        <v>0</v>
      </c>
      <c r="EO88" s="1036">
        <v>0</v>
      </c>
      <c r="EP88" s="1036">
        <v>0</v>
      </c>
      <c r="EQ88" s="1036">
        <v>0</v>
      </c>
      <c r="ER88" s="1036">
        <v>0</v>
      </c>
      <c r="ES88" s="1036">
        <v>0</v>
      </c>
      <c r="ET88" s="1036">
        <v>0</v>
      </c>
      <c r="EU88" s="1036">
        <v>0</v>
      </c>
      <c r="EV88" s="1036">
        <v>0</v>
      </c>
      <c r="EW88" s="1036">
        <v>0</v>
      </c>
      <c r="EX88" s="1036">
        <v>0</v>
      </c>
      <c r="EY88" s="1036">
        <v>0</v>
      </c>
      <c r="EZ88" s="2248">
        <f>IN_T4!EZ83</f>
        <v>0</v>
      </c>
      <c r="FA88" s="2248">
        <f>IN_T4!FA83</f>
        <v>0</v>
      </c>
      <c r="FB88" s="2248">
        <f>IN_T4!FB83</f>
        <v>0</v>
      </c>
      <c r="FC88" s="2248">
        <f>IN_T4!FC83</f>
        <v>0</v>
      </c>
      <c r="FD88" s="1028">
        <f t="shared" si="1"/>
        <v>0</v>
      </c>
    </row>
    <row r="89" spans="1:160" ht="12.75" customHeight="1" x14ac:dyDescent="0.25">
      <c r="A89" s="1001" t="str">
        <f>'t1'!A89</f>
        <v>Coll.re prof.le sanitario - pers. Tec.- D</v>
      </c>
      <c r="B89" s="1027" t="str">
        <f>'t1'!B89</f>
        <v>S16021</v>
      </c>
      <c r="C89" s="1036">
        <v>0</v>
      </c>
      <c r="D89" s="1036">
        <v>0</v>
      </c>
      <c r="E89" s="1036">
        <v>0</v>
      </c>
      <c r="F89" s="1036">
        <v>0</v>
      </c>
      <c r="G89" s="1036">
        <v>0</v>
      </c>
      <c r="H89" s="1036">
        <v>0</v>
      </c>
      <c r="I89" s="1036">
        <v>0</v>
      </c>
      <c r="J89" s="1036">
        <v>0</v>
      </c>
      <c r="K89" s="1036">
        <v>0</v>
      </c>
      <c r="L89" s="1036">
        <v>0</v>
      </c>
      <c r="M89" s="1036">
        <v>0</v>
      </c>
      <c r="N89" s="1036">
        <v>0</v>
      </c>
      <c r="O89" s="1036">
        <v>0</v>
      </c>
      <c r="P89" s="1036">
        <v>0</v>
      </c>
      <c r="Q89" s="1036">
        <v>0</v>
      </c>
      <c r="R89" s="1036">
        <v>0</v>
      </c>
      <c r="S89" s="1036">
        <v>0</v>
      </c>
      <c r="T89" s="1036">
        <v>0</v>
      </c>
      <c r="U89" s="1036">
        <v>0</v>
      </c>
      <c r="V89" s="1036">
        <v>0</v>
      </c>
      <c r="W89" s="1036">
        <v>0</v>
      </c>
      <c r="X89" s="1036">
        <v>0</v>
      </c>
      <c r="Y89" s="1036">
        <v>0</v>
      </c>
      <c r="Z89" s="1036">
        <v>0</v>
      </c>
      <c r="AA89" s="1036">
        <v>0</v>
      </c>
      <c r="AB89" s="1036">
        <v>0</v>
      </c>
      <c r="AC89" s="1036">
        <v>0</v>
      </c>
      <c r="AD89" s="1036">
        <v>0</v>
      </c>
      <c r="AE89" s="1036">
        <v>0</v>
      </c>
      <c r="AF89" s="1036">
        <v>0</v>
      </c>
      <c r="AG89" s="1036">
        <v>0</v>
      </c>
      <c r="AH89" s="1036">
        <v>0</v>
      </c>
      <c r="AI89" s="1036">
        <v>0</v>
      </c>
      <c r="AJ89" s="1036">
        <v>0</v>
      </c>
      <c r="AK89" s="1036">
        <v>0</v>
      </c>
      <c r="AL89" s="1036">
        <v>0</v>
      </c>
      <c r="AM89" s="1036">
        <v>0</v>
      </c>
      <c r="AN89" s="1036">
        <v>0</v>
      </c>
      <c r="AO89" s="1036">
        <v>0</v>
      </c>
      <c r="AP89" s="1036">
        <v>0</v>
      </c>
      <c r="AQ89" s="1036">
        <v>0</v>
      </c>
      <c r="AR89" s="1036">
        <v>0</v>
      </c>
      <c r="AS89" s="1036">
        <v>0</v>
      </c>
      <c r="AT89" s="1036">
        <v>0</v>
      </c>
      <c r="AU89" s="1036">
        <v>0</v>
      </c>
      <c r="AV89" s="1036">
        <v>0</v>
      </c>
      <c r="AW89" s="1036">
        <v>0</v>
      </c>
      <c r="AX89" s="1036">
        <v>0</v>
      </c>
      <c r="AY89" s="1036">
        <v>0</v>
      </c>
      <c r="AZ89" s="1036">
        <v>0</v>
      </c>
      <c r="BA89" s="1036">
        <v>0</v>
      </c>
      <c r="BB89" s="1036">
        <v>0</v>
      </c>
      <c r="BC89" s="1036">
        <v>0</v>
      </c>
      <c r="BD89" s="1036">
        <v>0</v>
      </c>
      <c r="BE89" s="1036">
        <v>0</v>
      </c>
      <c r="BF89" s="1036">
        <v>0</v>
      </c>
      <c r="BG89" s="1036">
        <v>0</v>
      </c>
      <c r="BH89" s="1036">
        <v>0</v>
      </c>
      <c r="BI89" s="1036">
        <v>0</v>
      </c>
      <c r="BJ89" s="1036">
        <v>0</v>
      </c>
      <c r="BK89" s="1036">
        <v>0</v>
      </c>
      <c r="BL89" s="1036">
        <v>0</v>
      </c>
      <c r="BM89" s="1036">
        <v>0</v>
      </c>
      <c r="BN89" s="1036">
        <v>0</v>
      </c>
      <c r="BO89" s="1036">
        <v>0</v>
      </c>
      <c r="BP89" s="1036">
        <v>0</v>
      </c>
      <c r="BQ89" s="1036">
        <v>0</v>
      </c>
      <c r="BR89" s="1036">
        <v>0</v>
      </c>
      <c r="BS89" s="1036">
        <v>0</v>
      </c>
      <c r="BT89" s="1036">
        <v>0</v>
      </c>
      <c r="BU89" s="1036">
        <v>0</v>
      </c>
      <c r="BV89" s="1036">
        <v>0</v>
      </c>
      <c r="BW89" s="1036">
        <v>0</v>
      </c>
      <c r="BX89" s="1036">
        <v>0</v>
      </c>
      <c r="BY89" s="1036">
        <v>0</v>
      </c>
      <c r="BZ89" s="1036">
        <v>0</v>
      </c>
      <c r="CA89" s="1036">
        <v>0</v>
      </c>
      <c r="CB89" s="1036">
        <v>0</v>
      </c>
      <c r="CC89" s="1036">
        <v>0</v>
      </c>
      <c r="CD89" s="1036">
        <v>0</v>
      </c>
      <c r="CE89" s="1036">
        <v>0</v>
      </c>
      <c r="CF89" s="1036">
        <v>0</v>
      </c>
      <c r="CG89" s="1036">
        <v>0</v>
      </c>
      <c r="CH89" s="1036">
        <v>0</v>
      </c>
      <c r="CI89" s="1036">
        <v>0</v>
      </c>
      <c r="CJ89" s="1036">
        <v>0</v>
      </c>
      <c r="CK89" s="1036">
        <v>0</v>
      </c>
      <c r="CL89" s="1036">
        <v>0</v>
      </c>
      <c r="CM89" s="1036">
        <v>0</v>
      </c>
      <c r="CN89" s="1036">
        <v>0</v>
      </c>
      <c r="CO89" s="1036">
        <v>0</v>
      </c>
      <c r="CP89" s="1036">
        <v>0</v>
      </c>
      <c r="CQ89" s="1036">
        <v>0</v>
      </c>
      <c r="CR89" s="1036">
        <v>0</v>
      </c>
      <c r="CS89" s="1036">
        <v>0</v>
      </c>
      <c r="CT89" s="1036">
        <v>0</v>
      </c>
      <c r="CU89" s="1036">
        <v>0</v>
      </c>
      <c r="CV89" s="1036">
        <v>0</v>
      </c>
      <c r="CW89" s="1036">
        <v>0</v>
      </c>
      <c r="CX89" s="1036">
        <v>0</v>
      </c>
      <c r="CY89" s="1036">
        <v>0</v>
      </c>
      <c r="CZ89" s="1036">
        <v>0</v>
      </c>
      <c r="DA89" s="1036">
        <v>0</v>
      </c>
      <c r="DB89" s="1036">
        <v>0</v>
      </c>
      <c r="DC89" s="1036">
        <v>0</v>
      </c>
      <c r="DD89" s="1036">
        <v>0</v>
      </c>
      <c r="DE89" s="1036">
        <v>0</v>
      </c>
      <c r="DF89" s="1036">
        <v>0</v>
      </c>
      <c r="DG89" s="1036">
        <v>0</v>
      </c>
      <c r="DH89" s="1036">
        <v>0</v>
      </c>
      <c r="DI89" s="1036">
        <v>0</v>
      </c>
      <c r="DJ89" s="1036">
        <v>0</v>
      </c>
      <c r="DK89" s="1036">
        <v>0</v>
      </c>
      <c r="DL89" s="1036">
        <v>0</v>
      </c>
      <c r="DM89" s="1036">
        <v>0</v>
      </c>
      <c r="DN89" s="1036">
        <v>0</v>
      </c>
      <c r="DO89" s="1036">
        <v>0</v>
      </c>
      <c r="DP89" s="1036">
        <v>0</v>
      </c>
      <c r="DQ89" s="1036">
        <v>0</v>
      </c>
      <c r="DR89" s="1036">
        <v>0</v>
      </c>
      <c r="DS89" s="1036">
        <v>0</v>
      </c>
      <c r="DT89" s="1036">
        <v>0</v>
      </c>
      <c r="DU89" s="1036">
        <v>0</v>
      </c>
      <c r="DV89" s="1036">
        <v>0</v>
      </c>
      <c r="DW89" s="1036">
        <v>0</v>
      </c>
      <c r="DX89" s="1036">
        <v>0</v>
      </c>
      <c r="DY89" s="1036">
        <v>0</v>
      </c>
      <c r="DZ89" s="1036">
        <v>0</v>
      </c>
      <c r="EA89" s="1036">
        <v>0</v>
      </c>
      <c r="EB89" s="1036">
        <v>0</v>
      </c>
      <c r="EC89" s="1036">
        <v>0</v>
      </c>
      <c r="ED89" s="1036">
        <v>0</v>
      </c>
      <c r="EE89" s="1036">
        <v>0</v>
      </c>
      <c r="EF89" s="1036">
        <v>0</v>
      </c>
      <c r="EG89" s="1036">
        <v>0</v>
      </c>
      <c r="EH89" s="1036">
        <v>0</v>
      </c>
      <c r="EI89" s="1036">
        <v>0</v>
      </c>
      <c r="EJ89" s="1036">
        <v>0</v>
      </c>
      <c r="EK89" s="1036">
        <v>0</v>
      </c>
      <c r="EL89" s="1036">
        <v>0</v>
      </c>
      <c r="EM89" s="1036">
        <v>0</v>
      </c>
      <c r="EN89" s="1036">
        <v>0</v>
      </c>
      <c r="EO89" s="1036">
        <v>0</v>
      </c>
      <c r="EP89" s="1036">
        <v>0</v>
      </c>
      <c r="EQ89" s="1036">
        <v>0</v>
      </c>
      <c r="ER89" s="1036">
        <v>0</v>
      </c>
      <c r="ES89" s="1036">
        <v>0</v>
      </c>
      <c r="ET89" s="1036">
        <v>0</v>
      </c>
      <c r="EU89" s="1036">
        <v>0</v>
      </c>
      <c r="EV89" s="1036">
        <v>0</v>
      </c>
      <c r="EW89" s="1036">
        <v>0</v>
      </c>
      <c r="EX89" s="1036">
        <v>0</v>
      </c>
      <c r="EY89" s="1036">
        <v>0</v>
      </c>
      <c r="EZ89" s="2248">
        <f>IN_T4!EZ84</f>
        <v>0</v>
      </c>
      <c r="FA89" s="2248">
        <f>IN_T4!FA84</f>
        <v>0</v>
      </c>
      <c r="FB89" s="2248">
        <f>IN_T4!FB84</f>
        <v>0</v>
      </c>
      <c r="FC89" s="2248">
        <f>IN_T4!FC84</f>
        <v>0</v>
      </c>
      <c r="FD89" s="1028">
        <f t="shared" si="1"/>
        <v>0</v>
      </c>
    </row>
    <row r="90" spans="1:160" ht="12.75" customHeight="1" x14ac:dyDescent="0.25">
      <c r="A90" s="1001" t="str">
        <f>'t1'!A90</f>
        <v>Oper.re prof.le sanitario - pers. Tec.- C</v>
      </c>
      <c r="B90" s="1027" t="str">
        <f>'t1'!B90</f>
        <v>S14054</v>
      </c>
      <c r="C90" s="1036">
        <v>0</v>
      </c>
      <c r="D90" s="1036">
        <v>0</v>
      </c>
      <c r="E90" s="1036">
        <v>0</v>
      </c>
      <c r="F90" s="1036">
        <v>0</v>
      </c>
      <c r="G90" s="1036">
        <v>0</v>
      </c>
      <c r="H90" s="1036">
        <v>0</v>
      </c>
      <c r="I90" s="1036">
        <v>0</v>
      </c>
      <c r="J90" s="1036">
        <v>0</v>
      </c>
      <c r="K90" s="1036">
        <v>0</v>
      </c>
      <c r="L90" s="1036">
        <v>0</v>
      </c>
      <c r="M90" s="1036">
        <v>0</v>
      </c>
      <c r="N90" s="1036">
        <v>0</v>
      </c>
      <c r="O90" s="1036">
        <v>0</v>
      </c>
      <c r="P90" s="1036">
        <v>0</v>
      </c>
      <c r="Q90" s="1036">
        <v>0</v>
      </c>
      <c r="R90" s="1036">
        <v>0</v>
      </c>
      <c r="S90" s="1036">
        <v>0</v>
      </c>
      <c r="T90" s="1036">
        <v>0</v>
      </c>
      <c r="U90" s="1036">
        <v>0</v>
      </c>
      <c r="V90" s="1036">
        <v>0</v>
      </c>
      <c r="W90" s="1036">
        <v>0</v>
      </c>
      <c r="X90" s="1036">
        <v>0</v>
      </c>
      <c r="Y90" s="1036">
        <v>0</v>
      </c>
      <c r="Z90" s="1036">
        <v>0</v>
      </c>
      <c r="AA90" s="1036">
        <v>0</v>
      </c>
      <c r="AB90" s="1036">
        <v>0</v>
      </c>
      <c r="AC90" s="1036">
        <v>0</v>
      </c>
      <c r="AD90" s="1036">
        <v>0</v>
      </c>
      <c r="AE90" s="1036">
        <v>0</v>
      </c>
      <c r="AF90" s="1036">
        <v>0</v>
      </c>
      <c r="AG90" s="1036">
        <v>0</v>
      </c>
      <c r="AH90" s="1036">
        <v>0</v>
      </c>
      <c r="AI90" s="1036">
        <v>0</v>
      </c>
      <c r="AJ90" s="1036">
        <v>0</v>
      </c>
      <c r="AK90" s="1036">
        <v>0</v>
      </c>
      <c r="AL90" s="1036">
        <v>0</v>
      </c>
      <c r="AM90" s="1036">
        <v>0</v>
      </c>
      <c r="AN90" s="1036">
        <v>0</v>
      </c>
      <c r="AO90" s="1036">
        <v>0</v>
      </c>
      <c r="AP90" s="1036">
        <v>0</v>
      </c>
      <c r="AQ90" s="1036">
        <v>0</v>
      </c>
      <c r="AR90" s="1036">
        <v>0</v>
      </c>
      <c r="AS90" s="1036">
        <v>0</v>
      </c>
      <c r="AT90" s="1036">
        <v>0</v>
      </c>
      <c r="AU90" s="1036">
        <v>0</v>
      </c>
      <c r="AV90" s="1036">
        <v>0</v>
      </c>
      <c r="AW90" s="1036">
        <v>0</v>
      </c>
      <c r="AX90" s="1036">
        <v>0</v>
      </c>
      <c r="AY90" s="1036">
        <v>0</v>
      </c>
      <c r="AZ90" s="1036">
        <v>0</v>
      </c>
      <c r="BA90" s="1036">
        <v>0</v>
      </c>
      <c r="BB90" s="1036">
        <v>0</v>
      </c>
      <c r="BC90" s="1036">
        <v>0</v>
      </c>
      <c r="BD90" s="1036">
        <v>0</v>
      </c>
      <c r="BE90" s="1036">
        <v>0</v>
      </c>
      <c r="BF90" s="1036">
        <v>0</v>
      </c>
      <c r="BG90" s="1036">
        <v>0</v>
      </c>
      <c r="BH90" s="1036">
        <v>0</v>
      </c>
      <c r="BI90" s="1036">
        <v>0</v>
      </c>
      <c r="BJ90" s="1036">
        <v>0</v>
      </c>
      <c r="BK90" s="1036">
        <v>0</v>
      </c>
      <c r="BL90" s="1036">
        <v>0</v>
      </c>
      <c r="BM90" s="1036">
        <v>0</v>
      </c>
      <c r="BN90" s="1036">
        <v>0</v>
      </c>
      <c r="BO90" s="1036">
        <v>0</v>
      </c>
      <c r="BP90" s="1036">
        <v>0</v>
      </c>
      <c r="BQ90" s="1036">
        <v>0</v>
      </c>
      <c r="BR90" s="1036">
        <v>0</v>
      </c>
      <c r="BS90" s="1036">
        <v>0</v>
      </c>
      <c r="BT90" s="1036">
        <v>0</v>
      </c>
      <c r="BU90" s="1036">
        <v>0</v>
      </c>
      <c r="BV90" s="1036">
        <v>0</v>
      </c>
      <c r="BW90" s="1036">
        <v>0</v>
      </c>
      <c r="BX90" s="1036">
        <v>0</v>
      </c>
      <c r="BY90" s="1036">
        <v>0</v>
      </c>
      <c r="BZ90" s="1036">
        <v>0</v>
      </c>
      <c r="CA90" s="1036">
        <v>0</v>
      </c>
      <c r="CB90" s="1036">
        <v>0</v>
      </c>
      <c r="CC90" s="1036">
        <v>0</v>
      </c>
      <c r="CD90" s="1036">
        <v>0</v>
      </c>
      <c r="CE90" s="1036">
        <v>0</v>
      </c>
      <c r="CF90" s="1036">
        <v>0</v>
      </c>
      <c r="CG90" s="1036">
        <v>0</v>
      </c>
      <c r="CH90" s="1036">
        <v>0</v>
      </c>
      <c r="CI90" s="1036">
        <v>0</v>
      </c>
      <c r="CJ90" s="1036">
        <v>0</v>
      </c>
      <c r="CK90" s="1036">
        <v>0</v>
      </c>
      <c r="CL90" s="1036">
        <v>0</v>
      </c>
      <c r="CM90" s="1036">
        <v>0</v>
      </c>
      <c r="CN90" s="1036">
        <v>0</v>
      </c>
      <c r="CO90" s="1036">
        <v>0</v>
      </c>
      <c r="CP90" s="1036">
        <v>0</v>
      </c>
      <c r="CQ90" s="1036">
        <v>0</v>
      </c>
      <c r="CR90" s="1036">
        <v>0</v>
      </c>
      <c r="CS90" s="1036">
        <v>0</v>
      </c>
      <c r="CT90" s="1036">
        <v>0</v>
      </c>
      <c r="CU90" s="1036">
        <v>0</v>
      </c>
      <c r="CV90" s="1036">
        <v>0</v>
      </c>
      <c r="CW90" s="1036">
        <v>0</v>
      </c>
      <c r="CX90" s="1036">
        <v>0</v>
      </c>
      <c r="CY90" s="1036">
        <v>0</v>
      </c>
      <c r="CZ90" s="1036">
        <v>0</v>
      </c>
      <c r="DA90" s="1036">
        <v>0</v>
      </c>
      <c r="DB90" s="1036">
        <v>0</v>
      </c>
      <c r="DC90" s="1036">
        <v>0</v>
      </c>
      <c r="DD90" s="1036">
        <v>0</v>
      </c>
      <c r="DE90" s="1036">
        <v>0</v>
      </c>
      <c r="DF90" s="1036">
        <v>0</v>
      </c>
      <c r="DG90" s="1036">
        <v>0</v>
      </c>
      <c r="DH90" s="1036">
        <v>0</v>
      </c>
      <c r="DI90" s="1036">
        <v>0</v>
      </c>
      <c r="DJ90" s="1036">
        <v>0</v>
      </c>
      <c r="DK90" s="1036">
        <v>0</v>
      </c>
      <c r="DL90" s="1036">
        <v>0</v>
      </c>
      <c r="DM90" s="1036">
        <v>0</v>
      </c>
      <c r="DN90" s="1036">
        <v>0</v>
      </c>
      <c r="DO90" s="1036">
        <v>0</v>
      </c>
      <c r="DP90" s="1036">
        <v>0</v>
      </c>
      <c r="DQ90" s="1036">
        <v>0</v>
      </c>
      <c r="DR90" s="1036">
        <v>0</v>
      </c>
      <c r="DS90" s="1036">
        <v>0</v>
      </c>
      <c r="DT90" s="1036">
        <v>0</v>
      </c>
      <c r="DU90" s="1036">
        <v>0</v>
      </c>
      <c r="DV90" s="1036">
        <v>0</v>
      </c>
      <c r="DW90" s="1036">
        <v>0</v>
      </c>
      <c r="DX90" s="1036">
        <v>0</v>
      </c>
      <c r="DY90" s="1036">
        <v>0</v>
      </c>
      <c r="DZ90" s="1036">
        <v>0</v>
      </c>
      <c r="EA90" s="1036">
        <v>0</v>
      </c>
      <c r="EB90" s="1036">
        <v>0</v>
      </c>
      <c r="EC90" s="1036">
        <v>0</v>
      </c>
      <c r="ED90" s="1036">
        <v>0</v>
      </c>
      <c r="EE90" s="1036">
        <v>0</v>
      </c>
      <c r="EF90" s="1036">
        <v>0</v>
      </c>
      <c r="EG90" s="1036">
        <v>0</v>
      </c>
      <c r="EH90" s="1036">
        <v>0</v>
      </c>
      <c r="EI90" s="1036">
        <v>0</v>
      </c>
      <c r="EJ90" s="1036">
        <v>0</v>
      </c>
      <c r="EK90" s="1036">
        <v>0</v>
      </c>
      <c r="EL90" s="1036">
        <v>0</v>
      </c>
      <c r="EM90" s="1036">
        <v>0</v>
      </c>
      <c r="EN90" s="1036">
        <v>0</v>
      </c>
      <c r="EO90" s="1036">
        <v>0</v>
      </c>
      <c r="EP90" s="1036">
        <v>0</v>
      </c>
      <c r="EQ90" s="1036">
        <v>0</v>
      </c>
      <c r="ER90" s="1036">
        <v>0</v>
      </c>
      <c r="ES90" s="1036">
        <v>0</v>
      </c>
      <c r="ET90" s="1036">
        <v>0</v>
      </c>
      <c r="EU90" s="1036">
        <v>0</v>
      </c>
      <c r="EV90" s="1036">
        <v>0</v>
      </c>
      <c r="EW90" s="1036">
        <v>0</v>
      </c>
      <c r="EX90" s="1036">
        <v>0</v>
      </c>
      <c r="EY90" s="1036">
        <v>0</v>
      </c>
      <c r="EZ90" s="2248">
        <f>IN_T4!EZ85</f>
        <v>0</v>
      </c>
      <c r="FA90" s="2248">
        <f>IN_T4!FA85</f>
        <v>0</v>
      </c>
      <c r="FB90" s="2248">
        <f>IN_T4!FB85</f>
        <v>0</v>
      </c>
      <c r="FC90" s="2248">
        <f>IN_T4!FC85</f>
        <v>0</v>
      </c>
      <c r="FD90" s="1028">
        <f t="shared" si="1"/>
        <v>0</v>
      </c>
    </row>
    <row r="91" spans="1:160" ht="12.75" customHeight="1" x14ac:dyDescent="0.25">
      <c r="A91" s="1001" t="str">
        <f>'t1'!A91</f>
        <v>Coll.re prof.le sanitario - tecn. Della prev. Senior - DS</v>
      </c>
      <c r="B91" s="1027" t="str">
        <f>'t1'!B91</f>
        <v>S18865</v>
      </c>
      <c r="C91" s="1036">
        <v>0</v>
      </c>
      <c r="D91" s="1036">
        <v>0</v>
      </c>
      <c r="E91" s="1036">
        <v>0</v>
      </c>
      <c r="F91" s="1036">
        <v>0</v>
      </c>
      <c r="G91" s="1036">
        <v>0</v>
      </c>
      <c r="H91" s="1036">
        <v>0</v>
      </c>
      <c r="I91" s="1036">
        <v>0</v>
      </c>
      <c r="J91" s="1036">
        <v>0</v>
      </c>
      <c r="K91" s="1036">
        <v>0</v>
      </c>
      <c r="L91" s="1036">
        <v>0</v>
      </c>
      <c r="M91" s="1036">
        <v>0</v>
      </c>
      <c r="N91" s="1036">
        <v>0</v>
      </c>
      <c r="O91" s="1036">
        <v>0</v>
      </c>
      <c r="P91" s="1036">
        <v>0</v>
      </c>
      <c r="Q91" s="1036">
        <v>0</v>
      </c>
      <c r="R91" s="1036">
        <v>0</v>
      </c>
      <c r="S91" s="1036">
        <v>0</v>
      </c>
      <c r="T91" s="1036">
        <v>0</v>
      </c>
      <c r="U91" s="1036">
        <v>0</v>
      </c>
      <c r="V91" s="1036">
        <v>0</v>
      </c>
      <c r="W91" s="1036">
        <v>0</v>
      </c>
      <c r="X91" s="1036">
        <v>0</v>
      </c>
      <c r="Y91" s="1036">
        <v>0</v>
      </c>
      <c r="Z91" s="1036">
        <v>0</v>
      </c>
      <c r="AA91" s="1036">
        <v>0</v>
      </c>
      <c r="AB91" s="1036">
        <v>0</v>
      </c>
      <c r="AC91" s="1036">
        <v>0</v>
      </c>
      <c r="AD91" s="1036">
        <v>0</v>
      </c>
      <c r="AE91" s="1036">
        <v>0</v>
      </c>
      <c r="AF91" s="1036">
        <v>0</v>
      </c>
      <c r="AG91" s="1036">
        <v>0</v>
      </c>
      <c r="AH91" s="1036">
        <v>0</v>
      </c>
      <c r="AI91" s="1036">
        <v>0</v>
      </c>
      <c r="AJ91" s="1036">
        <v>0</v>
      </c>
      <c r="AK91" s="1036">
        <v>0</v>
      </c>
      <c r="AL91" s="1036">
        <v>0</v>
      </c>
      <c r="AM91" s="1036">
        <v>0</v>
      </c>
      <c r="AN91" s="1036">
        <v>0</v>
      </c>
      <c r="AO91" s="1036">
        <v>0</v>
      </c>
      <c r="AP91" s="1036">
        <v>0</v>
      </c>
      <c r="AQ91" s="1036">
        <v>0</v>
      </c>
      <c r="AR91" s="1036">
        <v>0</v>
      </c>
      <c r="AS91" s="1036">
        <v>0</v>
      </c>
      <c r="AT91" s="1036">
        <v>0</v>
      </c>
      <c r="AU91" s="1036">
        <v>0</v>
      </c>
      <c r="AV91" s="1036">
        <v>0</v>
      </c>
      <c r="AW91" s="1036">
        <v>0</v>
      </c>
      <c r="AX91" s="1036">
        <v>0</v>
      </c>
      <c r="AY91" s="1036">
        <v>0</v>
      </c>
      <c r="AZ91" s="1036">
        <v>0</v>
      </c>
      <c r="BA91" s="1036">
        <v>0</v>
      </c>
      <c r="BB91" s="1036">
        <v>0</v>
      </c>
      <c r="BC91" s="1036">
        <v>0</v>
      </c>
      <c r="BD91" s="1036">
        <v>0</v>
      </c>
      <c r="BE91" s="1036">
        <v>0</v>
      </c>
      <c r="BF91" s="1036">
        <v>0</v>
      </c>
      <c r="BG91" s="1036">
        <v>0</v>
      </c>
      <c r="BH91" s="1036">
        <v>0</v>
      </c>
      <c r="BI91" s="1036">
        <v>0</v>
      </c>
      <c r="BJ91" s="1036">
        <v>0</v>
      </c>
      <c r="BK91" s="1036">
        <v>0</v>
      </c>
      <c r="BL91" s="1036">
        <v>0</v>
      </c>
      <c r="BM91" s="1036">
        <v>0</v>
      </c>
      <c r="BN91" s="1036">
        <v>0</v>
      </c>
      <c r="BO91" s="1036">
        <v>0</v>
      </c>
      <c r="BP91" s="1036">
        <v>0</v>
      </c>
      <c r="BQ91" s="1036">
        <v>0</v>
      </c>
      <c r="BR91" s="1036">
        <v>0</v>
      </c>
      <c r="BS91" s="1036">
        <v>0</v>
      </c>
      <c r="BT91" s="1036">
        <v>0</v>
      </c>
      <c r="BU91" s="1036">
        <v>0</v>
      </c>
      <c r="BV91" s="1036">
        <v>0</v>
      </c>
      <c r="BW91" s="1036">
        <v>0</v>
      </c>
      <c r="BX91" s="1036">
        <v>0</v>
      </c>
      <c r="BY91" s="1036">
        <v>0</v>
      </c>
      <c r="BZ91" s="1036">
        <v>0</v>
      </c>
      <c r="CA91" s="1036">
        <v>0</v>
      </c>
      <c r="CB91" s="1036">
        <v>0</v>
      </c>
      <c r="CC91" s="1036">
        <v>0</v>
      </c>
      <c r="CD91" s="1036">
        <v>0</v>
      </c>
      <c r="CE91" s="1036">
        <v>0</v>
      </c>
      <c r="CF91" s="1036">
        <v>0</v>
      </c>
      <c r="CG91" s="1036">
        <v>0</v>
      </c>
      <c r="CH91" s="1036">
        <v>0</v>
      </c>
      <c r="CI91" s="1036">
        <v>0</v>
      </c>
      <c r="CJ91" s="1036">
        <v>0</v>
      </c>
      <c r="CK91" s="1036">
        <v>0</v>
      </c>
      <c r="CL91" s="1036">
        <v>0</v>
      </c>
      <c r="CM91" s="1036">
        <v>0</v>
      </c>
      <c r="CN91" s="1036">
        <v>0</v>
      </c>
      <c r="CO91" s="1036">
        <v>0</v>
      </c>
      <c r="CP91" s="1036">
        <v>0</v>
      </c>
      <c r="CQ91" s="1036">
        <v>0</v>
      </c>
      <c r="CR91" s="1036">
        <v>0</v>
      </c>
      <c r="CS91" s="1036">
        <v>0</v>
      </c>
      <c r="CT91" s="1036">
        <v>0</v>
      </c>
      <c r="CU91" s="1036">
        <v>0</v>
      </c>
      <c r="CV91" s="1036">
        <v>0</v>
      </c>
      <c r="CW91" s="1036">
        <v>0</v>
      </c>
      <c r="CX91" s="1036">
        <v>0</v>
      </c>
      <c r="CY91" s="1036">
        <v>0</v>
      </c>
      <c r="CZ91" s="1036">
        <v>0</v>
      </c>
      <c r="DA91" s="1036">
        <v>0</v>
      </c>
      <c r="DB91" s="1036">
        <v>0</v>
      </c>
      <c r="DC91" s="1036">
        <v>0</v>
      </c>
      <c r="DD91" s="1036">
        <v>0</v>
      </c>
      <c r="DE91" s="1036">
        <v>0</v>
      </c>
      <c r="DF91" s="1036">
        <v>0</v>
      </c>
      <c r="DG91" s="1036">
        <v>0</v>
      </c>
      <c r="DH91" s="1036">
        <v>0</v>
      </c>
      <c r="DI91" s="1036">
        <v>0</v>
      </c>
      <c r="DJ91" s="1036">
        <v>0</v>
      </c>
      <c r="DK91" s="1036">
        <v>0</v>
      </c>
      <c r="DL91" s="1036">
        <v>0</v>
      </c>
      <c r="DM91" s="1036">
        <v>0</v>
      </c>
      <c r="DN91" s="1036">
        <v>0</v>
      </c>
      <c r="DO91" s="1036">
        <v>0</v>
      </c>
      <c r="DP91" s="1036">
        <v>0</v>
      </c>
      <c r="DQ91" s="1036">
        <v>0</v>
      </c>
      <c r="DR91" s="1036">
        <v>0</v>
      </c>
      <c r="DS91" s="1036">
        <v>0</v>
      </c>
      <c r="DT91" s="1036">
        <v>0</v>
      </c>
      <c r="DU91" s="1036">
        <v>0</v>
      </c>
      <c r="DV91" s="1036">
        <v>0</v>
      </c>
      <c r="DW91" s="1036">
        <v>0</v>
      </c>
      <c r="DX91" s="1036">
        <v>0</v>
      </c>
      <c r="DY91" s="1036">
        <v>0</v>
      </c>
      <c r="DZ91" s="1036">
        <v>0</v>
      </c>
      <c r="EA91" s="1036">
        <v>0</v>
      </c>
      <c r="EB91" s="1036">
        <v>0</v>
      </c>
      <c r="EC91" s="1036">
        <v>0</v>
      </c>
      <c r="ED91" s="1036">
        <v>0</v>
      </c>
      <c r="EE91" s="1036">
        <v>0</v>
      </c>
      <c r="EF91" s="1036">
        <v>0</v>
      </c>
      <c r="EG91" s="1036">
        <v>0</v>
      </c>
      <c r="EH91" s="1036">
        <v>0</v>
      </c>
      <c r="EI91" s="1036">
        <v>0</v>
      </c>
      <c r="EJ91" s="1036">
        <v>0</v>
      </c>
      <c r="EK91" s="1036">
        <v>0</v>
      </c>
      <c r="EL91" s="1036">
        <v>0</v>
      </c>
      <c r="EM91" s="1036">
        <v>0</v>
      </c>
      <c r="EN91" s="1036">
        <v>0</v>
      </c>
      <c r="EO91" s="1036">
        <v>0</v>
      </c>
      <c r="EP91" s="1036">
        <v>0</v>
      </c>
      <c r="EQ91" s="1036">
        <v>0</v>
      </c>
      <c r="ER91" s="1036">
        <v>0</v>
      </c>
      <c r="ES91" s="1036">
        <v>0</v>
      </c>
      <c r="ET91" s="1036">
        <v>0</v>
      </c>
      <c r="EU91" s="1036">
        <v>0</v>
      </c>
      <c r="EV91" s="1036">
        <v>0</v>
      </c>
      <c r="EW91" s="1036">
        <v>0</v>
      </c>
      <c r="EX91" s="1036">
        <v>0</v>
      </c>
      <c r="EY91" s="1036">
        <v>0</v>
      </c>
      <c r="EZ91" s="2248">
        <f>IN_T4!EZ86</f>
        <v>0</v>
      </c>
      <c r="FA91" s="2248">
        <f>IN_T4!FA86</f>
        <v>0</v>
      </c>
      <c r="FB91" s="2248">
        <f>IN_T4!FB86</f>
        <v>0</v>
      </c>
      <c r="FC91" s="2248">
        <f>IN_T4!FC86</f>
        <v>0</v>
      </c>
      <c r="FD91" s="1028">
        <f t="shared" si="1"/>
        <v>0</v>
      </c>
    </row>
    <row r="92" spans="1:160" ht="12.75" customHeight="1" x14ac:dyDescent="0.25">
      <c r="A92" s="1001" t="str">
        <f>'t1'!A92</f>
        <v>Coll.re prof.le sanitario - tecn. Della prev. - D</v>
      </c>
      <c r="B92" s="1027" t="str">
        <f>'t1'!B92</f>
        <v>S16022</v>
      </c>
      <c r="C92" s="1036">
        <v>0</v>
      </c>
      <c r="D92" s="1036">
        <v>0</v>
      </c>
      <c r="E92" s="1036">
        <v>0</v>
      </c>
      <c r="F92" s="1036">
        <v>0</v>
      </c>
      <c r="G92" s="1036">
        <v>0</v>
      </c>
      <c r="H92" s="1036">
        <v>0</v>
      </c>
      <c r="I92" s="1036">
        <v>0</v>
      </c>
      <c r="J92" s="1036">
        <v>0</v>
      </c>
      <c r="K92" s="1036">
        <v>0</v>
      </c>
      <c r="L92" s="1036">
        <v>0</v>
      </c>
      <c r="M92" s="1036">
        <v>0</v>
      </c>
      <c r="N92" s="1036">
        <v>0</v>
      </c>
      <c r="O92" s="1036">
        <v>0</v>
      </c>
      <c r="P92" s="1036">
        <v>0</v>
      </c>
      <c r="Q92" s="1036">
        <v>0</v>
      </c>
      <c r="R92" s="1036">
        <v>0</v>
      </c>
      <c r="S92" s="1036">
        <v>0</v>
      </c>
      <c r="T92" s="1036">
        <v>0</v>
      </c>
      <c r="U92" s="1036">
        <v>0</v>
      </c>
      <c r="V92" s="1036">
        <v>0</v>
      </c>
      <c r="W92" s="1036">
        <v>0</v>
      </c>
      <c r="X92" s="1036">
        <v>0</v>
      </c>
      <c r="Y92" s="1036">
        <v>0</v>
      </c>
      <c r="Z92" s="1036">
        <v>0</v>
      </c>
      <c r="AA92" s="1036">
        <v>0</v>
      </c>
      <c r="AB92" s="1036">
        <v>0</v>
      </c>
      <c r="AC92" s="1036">
        <v>0</v>
      </c>
      <c r="AD92" s="1036">
        <v>0</v>
      </c>
      <c r="AE92" s="1036">
        <v>0</v>
      </c>
      <c r="AF92" s="1036">
        <v>0</v>
      </c>
      <c r="AG92" s="1036">
        <v>0</v>
      </c>
      <c r="AH92" s="1036">
        <v>0</v>
      </c>
      <c r="AI92" s="1036">
        <v>0</v>
      </c>
      <c r="AJ92" s="1036">
        <v>0</v>
      </c>
      <c r="AK92" s="1036">
        <v>0</v>
      </c>
      <c r="AL92" s="1036">
        <v>0</v>
      </c>
      <c r="AM92" s="1036">
        <v>0</v>
      </c>
      <c r="AN92" s="1036">
        <v>0</v>
      </c>
      <c r="AO92" s="1036">
        <v>0</v>
      </c>
      <c r="AP92" s="1036">
        <v>0</v>
      </c>
      <c r="AQ92" s="1036">
        <v>0</v>
      </c>
      <c r="AR92" s="1036">
        <v>0</v>
      </c>
      <c r="AS92" s="1036">
        <v>0</v>
      </c>
      <c r="AT92" s="1036">
        <v>0</v>
      </c>
      <c r="AU92" s="1036">
        <v>0</v>
      </c>
      <c r="AV92" s="1036">
        <v>0</v>
      </c>
      <c r="AW92" s="1036">
        <v>0</v>
      </c>
      <c r="AX92" s="1036">
        <v>0</v>
      </c>
      <c r="AY92" s="1036">
        <v>0</v>
      </c>
      <c r="AZ92" s="1036">
        <v>0</v>
      </c>
      <c r="BA92" s="1036">
        <v>0</v>
      </c>
      <c r="BB92" s="1036">
        <v>0</v>
      </c>
      <c r="BC92" s="1036">
        <v>0</v>
      </c>
      <c r="BD92" s="1036">
        <v>0</v>
      </c>
      <c r="BE92" s="1036">
        <v>0</v>
      </c>
      <c r="BF92" s="1036">
        <v>0</v>
      </c>
      <c r="BG92" s="1036">
        <v>0</v>
      </c>
      <c r="BH92" s="1036">
        <v>0</v>
      </c>
      <c r="BI92" s="1036">
        <v>0</v>
      </c>
      <c r="BJ92" s="1036">
        <v>0</v>
      </c>
      <c r="BK92" s="1036">
        <v>0</v>
      </c>
      <c r="BL92" s="1036">
        <v>0</v>
      </c>
      <c r="BM92" s="1036">
        <v>0</v>
      </c>
      <c r="BN92" s="1036">
        <v>0</v>
      </c>
      <c r="BO92" s="1036">
        <v>0</v>
      </c>
      <c r="BP92" s="1036">
        <v>0</v>
      </c>
      <c r="BQ92" s="1036">
        <v>0</v>
      </c>
      <c r="BR92" s="1036">
        <v>0</v>
      </c>
      <c r="BS92" s="1036">
        <v>0</v>
      </c>
      <c r="BT92" s="1036">
        <v>0</v>
      </c>
      <c r="BU92" s="1036">
        <v>0</v>
      </c>
      <c r="BV92" s="1036">
        <v>0</v>
      </c>
      <c r="BW92" s="1036">
        <v>0</v>
      </c>
      <c r="BX92" s="1036">
        <v>0</v>
      </c>
      <c r="BY92" s="1036">
        <v>0</v>
      </c>
      <c r="BZ92" s="1036">
        <v>0</v>
      </c>
      <c r="CA92" s="1036">
        <v>0</v>
      </c>
      <c r="CB92" s="1036">
        <v>0</v>
      </c>
      <c r="CC92" s="1036">
        <v>0</v>
      </c>
      <c r="CD92" s="1036">
        <v>0</v>
      </c>
      <c r="CE92" s="1036">
        <v>0</v>
      </c>
      <c r="CF92" s="1036">
        <v>0</v>
      </c>
      <c r="CG92" s="1036">
        <v>0</v>
      </c>
      <c r="CH92" s="1036">
        <v>0</v>
      </c>
      <c r="CI92" s="1036">
        <v>0</v>
      </c>
      <c r="CJ92" s="1036">
        <v>0</v>
      </c>
      <c r="CK92" s="1036">
        <v>0</v>
      </c>
      <c r="CL92" s="1036">
        <v>0</v>
      </c>
      <c r="CM92" s="1036">
        <v>0</v>
      </c>
      <c r="CN92" s="1036">
        <v>0</v>
      </c>
      <c r="CO92" s="1036">
        <v>0</v>
      </c>
      <c r="CP92" s="1036">
        <v>0</v>
      </c>
      <c r="CQ92" s="1036">
        <v>0</v>
      </c>
      <c r="CR92" s="1036">
        <v>0</v>
      </c>
      <c r="CS92" s="1036">
        <v>0</v>
      </c>
      <c r="CT92" s="1036">
        <v>0</v>
      </c>
      <c r="CU92" s="1036">
        <v>0</v>
      </c>
      <c r="CV92" s="1036">
        <v>0</v>
      </c>
      <c r="CW92" s="1036">
        <v>0</v>
      </c>
      <c r="CX92" s="1036">
        <v>0</v>
      </c>
      <c r="CY92" s="1036">
        <v>0</v>
      </c>
      <c r="CZ92" s="1036">
        <v>0</v>
      </c>
      <c r="DA92" s="1036">
        <v>0</v>
      </c>
      <c r="DB92" s="1036">
        <v>0</v>
      </c>
      <c r="DC92" s="1036">
        <v>0</v>
      </c>
      <c r="DD92" s="1036">
        <v>0</v>
      </c>
      <c r="DE92" s="1036">
        <v>0</v>
      </c>
      <c r="DF92" s="1036">
        <v>0</v>
      </c>
      <c r="DG92" s="1036">
        <v>0</v>
      </c>
      <c r="DH92" s="1036">
        <v>0</v>
      </c>
      <c r="DI92" s="1036">
        <v>0</v>
      </c>
      <c r="DJ92" s="1036">
        <v>0</v>
      </c>
      <c r="DK92" s="1036">
        <v>0</v>
      </c>
      <c r="DL92" s="1036">
        <v>0</v>
      </c>
      <c r="DM92" s="1036">
        <v>0</v>
      </c>
      <c r="DN92" s="1036">
        <v>0</v>
      </c>
      <c r="DO92" s="1036">
        <v>0</v>
      </c>
      <c r="DP92" s="1036">
        <v>0</v>
      </c>
      <c r="DQ92" s="1036">
        <v>0</v>
      </c>
      <c r="DR92" s="1036">
        <v>0</v>
      </c>
      <c r="DS92" s="1036">
        <v>0</v>
      </c>
      <c r="DT92" s="1036">
        <v>0</v>
      </c>
      <c r="DU92" s="1036">
        <v>0</v>
      </c>
      <c r="DV92" s="1036">
        <v>0</v>
      </c>
      <c r="DW92" s="1036">
        <v>0</v>
      </c>
      <c r="DX92" s="1036">
        <v>0</v>
      </c>
      <c r="DY92" s="1036">
        <v>0</v>
      </c>
      <c r="DZ92" s="1036">
        <v>0</v>
      </c>
      <c r="EA92" s="1036">
        <v>0</v>
      </c>
      <c r="EB92" s="1036">
        <v>0</v>
      </c>
      <c r="EC92" s="1036">
        <v>0</v>
      </c>
      <c r="ED92" s="1036">
        <v>0</v>
      </c>
      <c r="EE92" s="1036">
        <v>0</v>
      </c>
      <c r="EF92" s="1036">
        <v>0</v>
      </c>
      <c r="EG92" s="1036">
        <v>0</v>
      </c>
      <c r="EH92" s="1036">
        <v>0</v>
      </c>
      <c r="EI92" s="1036">
        <v>0</v>
      </c>
      <c r="EJ92" s="1036">
        <v>0</v>
      </c>
      <c r="EK92" s="1036">
        <v>0</v>
      </c>
      <c r="EL92" s="1036">
        <v>0</v>
      </c>
      <c r="EM92" s="1036">
        <v>0</v>
      </c>
      <c r="EN92" s="1036">
        <v>0</v>
      </c>
      <c r="EO92" s="1036">
        <v>0</v>
      </c>
      <c r="EP92" s="1036">
        <v>0</v>
      </c>
      <c r="EQ92" s="1036">
        <v>0</v>
      </c>
      <c r="ER92" s="1036">
        <v>0</v>
      </c>
      <c r="ES92" s="1036">
        <v>0</v>
      </c>
      <c r="ET92" s="1036">
        <v>0</v>
      </c>
      <c r="EU92" s="1036">
        <v>0</v>
      </c>
      <c r="EV92" s="1036">
        <v>0</v>
      </c>
      <c r="EW92" s="1036">
        <v>0</v>
      </c>
      <c r="EX92" s="1036">
        <v>0</v>
      </c>
      <c r="EY92" s="1036">
        <v>0</v>
      </c>
      <c r="EZ92" s="2248">
        <f>IN_T4!EZ87</f>
        <v>0</v>
      </c>
      <c r="FA92" s="2248">
        <f>IN_T4!FA87</f>
        <v>0</v>
      </c>
      <c r="FB92" s="2248">
        <f>IN_T4!FB87</f>
        <v>0</v>
      </c>
      <c r="FC92" s="2248">
        <f>IN_T4!FC87</f>
        <v>0</v>
      </c>
      <c r="FD92" s="1028">
        <f t="shared" si="1"/>
        <v>0</v>
      </c>
    </row>
    <row r="93" spans="1:160" ht="12.75" customHeight="1" x14ac:dyDescent="0.25">
      <c r="A93" s="1001" t="str">
        <f>'t1'!A93</f>
        <v>Oper.re prof.le sanitario - tecn. Della prev. - C</v>
      </c>
      <c r="B93" s="1027" t="str">
        <f>'t1'!B93</f>
        <v>S14055</v>
      </c>
      <c r="C93" s="1036">
        <v>0</v>
      </c>
      <c r="D93" s="1036">
        <v>0</v>
      </c>
      <c r="E93" s="1036">
        <v>0</v>
      </c>
      <c r="F93" s="1036">
        <v>0</v>
      </c>
      <c r="G93" s="1036">
        <v>0</v>
      </c>
      <c r="H93" s="1036">
        <v>0</v>
      </c>
      <c r="I93" s="1036">
        <v>0</v>
      </c>
      <c r="J93" s="1036">
        <v>0</v>
      </c>
      <c r="K93" s="1036">
        <v>0</v>
      </c>
      <c r="L93" s="1036">
        <v>0</v>
      </c>
      <c r="M93" s="1036">
        <v>0</v>
      </c>
      <c r="N93" s="1036">
        <v>0</v>
      </c>
      <c r="O93" s="1036">
        <v>0</v>
      </c>
      <c r="P93" s="1036">
        <v>0</v>
      </c>
      <c r="Q93" s="1036">
        <v>0</v>
      </c>
      <c r="R93" s="1036">
        <v>0</v>
      </c>
      <c r="S93" s="1036">
        <v>0</v>
      </c>
      <c r="T93" s="1036">
        <v>0</v>
      </c>
      <c r="U93" s="1036">
        <v>0</v>
      </c>
      <c r="V93" s="1036">
        <v>0</v>
      </c>
      <c r="W93" s="1036">
        <v>0</v>
      </c>
      <c r="X93" s="1036">
        <v>0</v>
      </c>
      <c r="Y93" s="1036">
        <v>0</v>
      </c>
      <c r="Z93" s="1036">
        <v>0</v>
      </c>
      <c r="AA93" s="1036">
        <v>0</v>
      </c>
      <c r="AB93" s="1036">
        <v>0</v>
      </c>
      <c r="AC93" s="1036">
        <v>0</v>
      </c>
      <c r="AD93" s="1036">
        <v>0</v>
      </c>
      <c r="AE93" s="1036">
        <v>0</v>
      </c>
      <c r="AF93" s="1036">
        <v>0</v>
      </c>
      <c r="AG93" s="1036">
        <v>0</v>
      </c>
      <c r="AH93" s="1036">
        <v>0</v>
      </c>
      <c r="AI93" s="1036">
        <v>0</v>
      </c>
      <c r="AJ93" s="1036">
        <v>0</v>
      </c>
      <c r="AK93" s="1036">
        <v>0</v>
      </c>
      <c r="AL93" s="1036">
        <v>0</v>
      </c>
      <c r="AM93" s="1036">
        <v>0</v>
      </c>
      <c r="AN93" s="1036">
        <v>0</v>
      </c>
      <c r="AO93" s="1036">
        <v>0</v>
      </c>
      <c r="AP93" s="1036">
        <v>0</v>
      </c>
      <c r="AQ93" s="1036">
        <v>0</v>
      </c>
      <c r="AR93" s="1036">
        <v>0</v>
      </c>
      <c r="AS93" s="1036">
        <v>0</v>
      </c>
      <c r="AT93" s="1036">
        <v>0</v>
      </c>
      <c r="AU93" s="1036">
        <v>0</v>
      </c>
      <c r="AV93" s="1036">
        <v>0</v>
      </c>
      <c r="AW93" s="1036">
        <v>0</v>
      </c>
      <c r="AX93" s="1036">
        <v>0</v>
      </c>
      <c r="AY93" s="1036">
        <v>0</v>
      </c>
      <c r="AZ93" s="1036">
        <v>0</v>
      </c>
      <c r="BA93" s="1036">
        <v>0</v>
      </c>
      <c r="BB93" s="1036">
        <v>0</v>
      </c>
      <c r="BC93" s="1036">
        <v>0</v>
      </c>
      <c r="BD93" s="1036">
        <v>0</v>
      </c>
      <c r="BE93" s="1036">
        <v>0</v>
      </c>
      <c r="BF93" s="1036">
        <v>0</v>
      </c>
      <c r="BG93" s="1036">
        <v>0</v>
      </c>
      <c r="BH93" s="1036">
        <v>0</v>
      </c>
      <c r="BI93" s="1036">
        <v>0</v>
      </c>
      <c r="BJ93" s="1036">
        <v>0</v>
      </c>
      <c r="BK93" s="1036">
        <v>0</v>
      </c>
      <c r="BL93" s="1036">
        <v>0</v>
      </c>
      <c r="BM93" s="1036">
        <v>0</v>
      </c>
      <c r="BN93" s="1036">
        <v>0</v>
      </c>
      <c r="BO93" s="1036">
        <v>0</v>
      </c>
      <c r="BP93" s="1036">
        <v>0</v>
      </c>
      <c r="BQ93" s="1036">
        <v>0</v>
      </c>
      <c r="BR93" s="1036">
        <v>0</v>
      </c>
      <c r="BS93" s="1036">
        <v>0</v>
      </c>
      <c r="BT93" s="1036">
        <v>0</v>
      </c>
      <c r="BU93" s="1036">
        <v>0</v>
      </c>
      <c r="BV93" s="1036">
        <v>0</v>
      </c>
      <c r="BW93" s="1036">
        <v>0</v>
      </c>
      <c r="BX93" s="1036">
        <v>0</v>
      </c>
      <c r="BY93" s="1036">
        <v>0</v>
      </c>
      <c r="BZ93" s="1036">
        <v>0</v>
      </c>
      <c r="CA93" s="1036">
        <v>0</v>
      </c>
      <c r="CB93" s="1036">
        <v>0</v>
      </c>
      <c r="CC93" s="1036">
        <v>0</v>
      </c>
      <c r="CD93" s="1036">
        <v>0</v>
      </c>
      <c r="CE93" s="1036">
        <v>0</v>
      </c>
      <c r="CF93" s="1036">
        <v>0</v>
      </c>
      <c r="CG93" s="1036">
        <v>0</v>
      </c>
      <c r="CH93" s="1036">
        <v>0</v>
      </c>
      <c r="CI93" s="1036">
        <v>0</v>
      </c>
      <c r="CJ93" s="1036">
        <v>0</v>
      </c>
      <c r="CK93" s="1036">
        <v>0</v>
      </c>
      <c r="CL93" s="1036">
        <v>0</v>
      </c>
      <c r="CM93" s="1036">
        <v>0</v>
      </c>
      <c r="CN93" s="1036">
        <v>0</v>
      </c>
      <c r="CO93" s="1036">
        <v>0</v>
      </c>
      <c r="CP93" s="1036">
        <v>0</v>
      </c>
      <c r="CQ93" s="1036">
        <v>0</v>
      </c>
      <c r="CR93" s="1036">
        <v>0</v>
      </c>
      <c r="CS93" s="1036">
        <v>0</v>
      </c>
      <c r="CT93" s="1036">
        <v>0</v>
      </c>
      <c r="CU93" s="1036">
        <v>0</v>
      </c>
      <c r="CV93" s="1036">
        <v>0</v>
      </c>
      <c r="CW93" s="1036">
        <v>0</v>
      </c>
      <c r="CX93" s="1036">
        <v>0</v>
      </c>
      <c r="CY93" s="1036">
        <v>0</v>
      </c>
      <c r="CZ93" s="1036">
        <v>0</v>
      </c>
      <c r="DA93" s="1036">
        <v>0</v>
      </c>
      <c r="DB93" s="1036">
        <v>0</v>
      </c>
      <c r="DC93" s="1036">
        <v>0</v>
      </c>
      <c r="DD93" s="1036">
        <v>0</v>
      </c>
      <c r="DE93" s="1036">
        <v>0</v>
      </c>
      <c r="DF93" s="1036">
        <v>0</v>
      </c>
      <c r="DG93" s="1036">
        <v>0</v>
      </c>
      <c r="DH93" s="1036">
        <v>0</v>
      </c>
      <c r="DI93" s="1036">
        <v>0</v>
      </c>
      <c r="DJ93" s="1036">
        <v>0</v>
      </c>
      <c r="DK93" s="1036">
        <v>0</v>
      </c>
      <c r="DL93" s="1036">
        <v>0</v>
      </c>
      <c r="DM93" s="1036">
        <v>0</v>
      </c>
      <c r="DN93" s="1036">
        <v>0</v>
      </c>
      <c r="DO93" s="1036">
        <v>0</v>
      </c>
      <c r="DP93" s="1036">
        <v>0</v>
      </c>
      <c r="DQ93" s="1036">
        <v>0</v>
      </c>
      <c r="DR93" s="1036">
        <v>0</v>
      </c>
      <c r="DS93" s="1036">
        <v>0</v>
      </c>
      <c r="DT93" s="1036">
        <v>0</v>
      </c>
      <c r="DU93" s="1036">
        <v>0</v>
      </c>
      <c r="DV93" s="1036">
        <v>0</v>
      </c>
      <c r="DW93" s="1036">
        <v>0</v>
      </c>
      <c r="DX93" s="1036">
        <v>0</v>
      </c>
      <c r="DY93" s="1036">
        <v>0</v>
      </c>
      <c r="DZ93" s="1036">
        <v>0</v>
      </c>
      <c r="EA93" s="1036">
        <v>0</v>
      </c>
      <c r="EB93" s="1036">
        <v>0</v>
      </c>
      <c r="EC93" s="1036">
        <v>0</v>
      </c>
      <c r="ED93" s="1036">
        <v>0</v>
      </c>
      <c r="EE93" s="1036">
        <v>0</v>
      </c>
      <c r="EF93" s="1036">
        <v>0</v>
      </c>
      <c r="EG93" s="1036">
        <v>0</v>
      </c>
      <c r="EH93" s="1036">
        <v>0</v>
      </c>
      <c r="EI93" s="1036">
        <v>0</v>
      </c>
      <c r="EJ93" s="1036">
        <v>0</v>
      </c>
      <c r="EK93" s="1036">
        <v>0</v>
      </c>
      <c r="EL93" s="1036">
        <v>0</v>
      </c>
      <c r="EM93" s="1036">
        <v>0</v>
      </c>
      <c r="EN93" s="1036">
        <v>0</v>
      </c>
      <c r="EO93" s="1036">
        <v>0</v>
      </c>
      <c r="EP93" s="1036">
        <v>0</v>
      </c>
      <c r="EQ93" s="1036">
        <v>0</v>
      </c>
      <c r="ER93" s="1036">
        <v>0</v>
      </c>
      <c r="ES93" s="1036">
        <v>0</v>
      </c>
      <c r="ET93" s="1036">
        <v>0</v>
      </c>
      <c r="EU93" s="1036">
        <v>0</v>
      </c>
      <c r="EV93" s="1036">
        <v>0</v>
      </c>
      <c r="EW93" s="1036">
        <v>0</v>
      </c>
      <c r="EX93" s="1036">
        <v>0</v>
      </c>
      <c r="EY93" s="1036">
        <v>0</v>
      </c>
      <c r="EZ93" s="2248">
        <f>IN_T4!EZ88</f>
        <v>0</v>
      </c>
      <c r="FA93" s="2248">
        <f>IN_T4!FA88</f>
        <v>0</v>
      </c>
      <c r="FB93" s="2248">
        <f>IN_T4!FB88</f>
        <v>0</v>
      </c>
      <c r="FC93" s="2248">
        <f>IN_T4!FC88</f>
        <v>0</v>
      </c>
      <c r="FD93" s="1028">
        <f t="shared" si="1"/>
        <v>0</v>
      </c>
    </row>
    <row r="94" spans="1:160" ht="12.75" customHeight="1" x14ac:dyDescent="0.25">
      <c r="A94" s="1001" t="str">
        <f>'t1'!A94</f>
        <v>Coll.re prof.le sanitario - pers. Della riabil. Senior - DS</v>
      </c>
      <c r="B94" s="1027" t="str">
        <f>'t1'!B94</f>
        <v>S18866</v>
      </c>
      <c r="C94" s="1036">
        <v>0</v>
      </c>
      <c r="D94" s="1036">
        <v>0</v>
      </c>
      <c r="E94" s="1036">
        <v>0</v>
      </c>
      <c r="F94" s="1036">
        <v>0</v>
      </c>
      <c r="G94" s="1036">
        <v>0</v>
      </c>
      <c r="H94" s="1036">
        <v>0</v>
      </c>
      <c r="I94" s="1036">
        <v>0</v>
      </c>
      <c r="J94" s="1036">
        <v>0</v>
      </c>
      <c r="K94" s="1036">
        <v>0</v>
      </c>
      <c r="L94" s="1036">
        <v>0</v>
      </c>
      <c r="M94" s="1036">
        <v>0</v>
      </c>
      <c r="N94" s="1036">
        <v>0</v>
      </c>
      <c r="O94" s="1036">
        <v>0</v>
      </c>
      <c r="P94" s="1036">
        <v>0</v>
      </c>
      <c r="Q94" s="1036">
        <v>0</v>
      </c>
      <c r="R94" s="1036">
        <v>0</v>
      </c>
      <c r="S94" s="1036">
        <v>0</v>
      </c>
      <c r="T94" s="1036">
        <v>0</v>
      </c>
      <c r="U94" s="1036">
        <v>0</v>
      </c>
      <c r="V94" s="1036">
        <v>0</v>
      </c>
      <c r="W94" s="1036">
        <v>0</v>
      </c>
      <c r="X94" s="1036">
        <v>0</v>
      </c>
      <c r="Y94" s="1036">
        <v>0</v>
      </c>
      <c r="Z94" s="1036">
        <v>0</v>
      </c>
      <c r="AA94" s="1036">
        <v>0</v>
      </c>
      <c r="AB94" s="1036">
        <v>0</v>
      </c>
      <c r="AC94" s="1036">
        <v>0</v>
      </c>
      <c r="AD94" s="1036">
        <v>0</v>
      </c>
      <c r="AE94" s="1036">
        <v>0</v>
      </c>
      <c r="AF94" s="1036">
        <v>0</v>
      </c>
      <c r="AG94" s="1036">
        <v>0</v>
      </c>
      <c r="AH94" s="1036">
        <v>0</v>
      </c>
      <c r="AI94" s="1036">
        <v>0</v>
      </c>
      <c r="AJ94" s="1036">
        <v>0</v>
      </c>
      <c r="AK94" s="1036">
        <v>0</v>
      </c>
      <c r="AL94" s="1036">
        <v>0</v>
      </c>
      <c r="AM94" s="1036">
        <v>0</v>
      </c>
      <c r="AN94" s="1036">
        <v>0</v>
      </c>
      <c r="AO94" s="1036">
        <v>0</v>
      </c>
      <c r="AP94" s="1036">
        <v>0</v>
      </c>
      <c r="AQ94" s="1036">
        <v>0</v>
      </c>
      <c r="AR94" s="1036">
        <v>0</v>
      </c>
      <c r="AS94" s="1036">
        <v>0</v>
      </c>
      <c r="AT94" s="1036">
        <v>0</v>
      </c>
      <c r="AU94" s="1036">
        <v>0</v>
      </c>
      <c r="AV94" s="1036">
        <v>0</v>
      </c>
      <c r="AW94" s="1036">
        <v>0</v>
      </c>
      <c r="AX94" s="1036">
        <v>0</v>
      </c>
      <c r="AY94" s="1036">
        <v>0</v>
      </c>
      <c r="AZ94" s="1036">
        <v>0</v>
      </c>
      <c r="BA94" s="1036">
        <v>0</v>
      </c>
      <c r="BB94" s="1036">
        <v>0</v>
      </c>
      <c r="BC94" s="1036">
        <v>0</v>
      </c>
      <c r="BD94" s="1036">
        <v>0</v>
      </c>
      <c r="BE94" s="1036">
        <v>0</v>
      </c>
      <c r="BF94" s="1036">
        <v>0</v>
      </c>
      <c r="BG94" s="1036">
        <v>0</v>
      </c>
      <c r="BH94" s="1036">
        <v>0</v>
      </c>
      <c r="BI94" s="1036">
        <v>0</v>
      </c>
      <c r="BJ94" s="1036">
        <v>0</v>
      </c>
      <c r="BK94" s="1036">
        <v>0</v>
      </c>
      <c r="BL94" s="1036">
        <v>0</v>
      </c>
      <c r="BM94" s="1036">
        <v>0</v>
      </c>
      <c r="BN94" s="1036">
        <v>0</v>
      </c>
      <c r="BO94" s="1036">
        <v>0</v>
      </c>
      <c r="BP94" s="1036">
        <v>0</v>
      </c>
      <c r="BQ94" s="1036">
        <v>0</v>
      </c>
      <c r="BR94" s="1036">
        <v>0</v>
      </c>
      <c r="BS94" s="1036">
        <v>0</v>
      </c>
      <c r="BT94" s="1036">
        <v>0</v>
      </c>
      <c r="BU94" s="1036">
        <v>0</v>
      </c>
      <c r="BV94" s="1036">
        <v>0</v>
      </c>
      <c r="BW94" s="1036">
        <v>0</v>
      </c>
      <c r="BX94" s="1036">
        <v>0</v>
      </c>
      <c r="BY94" s="1036">
        <v>0</v>
      </c>
      <c r="BZ94" s="1036">
        <v>0</v>
      </c>
      <c r="CA94" s="1036">
        <v>0</v>
      </c>
      <c r="CB94" s="1036">
        <v>0</v>
      </c>
      <c r="CC94" s="1036">
        <v>0</v>
      </c>
      <c r="CD94" s="1036">
        <v>0</v>
      </c>
      <c r="CE94" s="1036">
        <v>0</v>
      </c>
      <c r="CF94" s="1036">
        <v>0</v>
      </c>
      <c r="CG94" s="1036">
        <v>0</v>
      </c>
      <c r="CH94" s="1036">
        <v>0</v>
      </c>
      <c r="CI94" s="1036">
        <v>0</v>
      </c>
      <c r="CJ94" s="1036">
        <v>0</v>
      </c>
      <c r="CK94" s="1036">
        <v>0</v>
      </c>
      <c r="CL94" s="1036">
        <v>0</v>
      </c>
      <c r="CM94" s="1036">
        <v>0</v>
      </c>
      <c r="CN94" s="1036">
        <v>0</v>
      </c>
      <c r="CO94" s="1036">
        <v>0</v>
      </c>
      <c r="CP94" s="1036">
        <v>0</v>
      </c>
      <c r="CQ94" s="1036">
        <v>0</v>
      </c>
      <c r="CR94" s="1036">
        <v>0</v>
      </c>
      <c r="CS94" s="1036">
        <v>0</v>
      </c>
      <c r="CT94" s="1036">
        <v>0</v>
      </c>
      <c r="CU94" s="1036">
        <v>0</v>
      </c>
      <c r="CV94" s="1036">
        <v>0</v>
      </c>
      <c r="CW94" s="1036">
        <v>0</v>
      </c>
      <c r="CX94" s="1036">
        <v>0</v>
      </c>
      <c r="CY94" s="1036">
        <v>0</v>
      </c>
      <c r="CZ94" s="1036">
        <v>0</v>
      </c>
      <c r="DA94" s="1036">
        <v>0</v>
      </c>
      <c r="DB94" s="1036">
        <v>0</v>
      </c>
      <c r="DC94" s="1036">
        <v>0</v>
      </c>
      <c r="DD94" s="1036">
        <v>0</v>
      </c>
      <c r="DE94" s="1036">
        <v>0</v>
      </c>
      <c r="DF94" s="1036">
        <v>0</v>
      </c>
      <c r="DG94" s="1036">
        <v>0</v>
      </c>
      <c r="DH94" s="1036">
        <v>0</v>
      </c>
      <c r="DI94" s="1036">
        <v>0</v>
      </c>
      <c r="DJ94" s="1036">
        <v>0</v>
      </c>
      <c r="DK94" s="1036">
        <v>0</v>
      </c>
      <c r="DL94" s="1036">
        <v>0</v>
      </c>
      <c r="DM94" s="1036">
        <v>0</v>
      </c>
      <c r="DN94" s="1036">
        <v>0</v>
      </c>
      <c r="DO94" s="1036">
        <v>0</v>
      </c>
      <c r="DP94" s="1036">
        <v>0</v>
      </c>
      <c r="DQ94" s="1036">
        <v>0</v>
      </c>
      <c r="DR94" s="1036">
        <v>0</v>
      </c>
      <c r="DS94" s="1036">
        <v>0</v>
      </c>
      <c r="DT94" s="1036">
        <v>0</v>
      </c>
      <c r="DU94" s="1036">
        <v>0</v>
      </c>
      <c r="DV94" s="1036">
        <v>0</v>
      </c>
      <c r="DW94" s="1036">
        <v>0</v>
      </c>
      <c r="DX94" s="1036">
        <v>0</v>
      </c>
      <c r="DY94" s="1036">
        <v>0</v>
      </c>
      <c r="DZ94" s="1036">
        <v>0</v>
      </c>
      <c r="EA94" s="1036">
        <v>0</v>
      </c>
      <c r="EB94" s="1036">
        <v>0</v>
      </c>
      <c r="EC94" s="1036">
        <v>0</v>
      </c>
      <c r="ED94" s="1036">
        <v>0</v>
      </c>
      <c r="EE94" s="1036">
        <v>0</v>
      </c>
      <c r="EF94" s="1036">
        <v>0</v>
      </c>
      <c r="EG94" s="1036">
        <v>0</v>
      </c>
      <c r="EH94" s="1036">
        <v>0</v>
      </c>
      <c r="EI94" s="1036">
        <v>0</v>
      </c>
      <c r="EJ94" s="1036">
        <v>0</v>
      </c>
      <c r="EK94" s="1036">
        <v>0</v>
      </c>
      <c r="EL94" s="1036">
        <v>0</v>
      </c>
      <c r="EM94" s="1036">
        <v>0</v>
      </c>
      <c r="EN94" s="1036">
        <v>0</v>
      </c>
      <c r="EO94" s="1036">
        <v>0</v>
      </c>
      <c r="EP94" s="1036">
        <v>0</v>
      </c>
      <c r="EQ94" s="1036">
        <v>0</v>
      </c>
      <c r="ER94" s="1036">
        <v>0</v>
      </c>
      <c r="ES94" s="1036">
        <v>0</v>
      </c>
      <c r="ET94" s="1036">
        <v>0</v>
      </c>
      <c r="EU94" s="1036">
        <v>0</v>
      </c>
      <c r="EV94" s="1036">
        <v>0</v>
      </c>
      <c r="EW94" s="1036">
        <v>0</v>
      </c>
      <c r="EX94" s="1036">
        <v>0</v>
      </c>
      <c r="EY94" s="1036">
        <v>0</v>
      </c>
      <c r="EZ94" s="2248">
        <f>IN_T4!EZ89</f>
        <v>0</v>
      </c>
      <c r="FA94" s="2248">
        <f>IN_T4!FA89</f>
        <v>0</v>
      </c>
      <c r="FB94" s="2248">
        <f>IN_T4!FB89</f>
        <v>0</v>
      </c>
      <c r="FC94" s="2248">
        <f>IN_T4!FC89</f>
        <v>0</v>
      </c>
      <c r="FD94" s="1028">
        <f t="shared" si="1"/>
        <v>0</v>
      </c>
    </row>
    <row r="95" spans="1:160" ht="12.75" customHeight="1" x14ac:dyDescent="0.25">
      <c r="A95" s="1001" t="str">
        <f>'t1'!A95</f>
        <v>Coll.re prof.le sanitario - pers. Della riabil. - D</v>
      </c>
      <c r="B95" s="1027" t="str">
        <f>'t1'!B95</f>
        <v>S16019</v>
      </c>
      <c r="C95" s="1036">
        <v>0</v>
      </c>
      <c r="D95" s="1036">
        <v>0</v>
      </c>
      <c r="E95" s="1036">
        <v>0</v>
      </c>
      <c r="F95" s="1036">
        <v>0</v>
      </c>
      <c r="G95" s="1036">
        <v>0</v>
      </c>
      <c r="H95" s="1036">
        <v>0</v>
      </c>
      <c r="I95" s="1036">
        <v>0</v>
      </c>
      <c r="J95" s="1036">
        <v>0</v>
      </c>
      <c r="K95" s="1036">
        <v>0</v>
      </c>
      <c r="L95" s="1036">
        <v>0</v>
      </c>
      <c r="M95" s="1036">
        <v>0</v>
      </c>
      <c r="N95" s="1036">
        <v>0</v>
      </c>
      <c r="O95" s="1036">
        <v>0</v>
      </c>
      <c r="P95" s="1036">
        <v>0</v>
      </c>
      <c r="Q95" s="1036">
        <v>0</v>
      </c>
      <c r="R95" s="1036">
        <v>0</v>
      </c>
      <c r="S95" s="1036">
        <v>0</v>
      </c>
      <c r="T95" s="1036">
        <v>0</v>
      </c>
      <c r="U95" s="1036">
        <v>0</v>
      </c>
      <c r="V95" s="1036">
        <v>0</v>
      </c>
      <c r="W95" s="1036">
        <v>0</v>
      </c>
      <c r="X95" s="1036">
        <v>0</v>
      </c>
      <c r="Y95" s="1036">
        <v>0</v>
      </c>
      <c r="Z95" s="1036">
        <v>0</v>
      </c>
      <c r="AA95" s="1036">
        <v>0</v>
      </c>
      <c r="AB95" s="1036">
        <v>0</v>
      </c>
      <c r="AC95" s="1036">
        <v>0</v>
      </c>
      <c r="AD95" s="1036">
        <v>0</v>
      </c>
      <c r="AE95" s="1036">
        <v>0</v>
      </c>
      <c r="AF95" s="1036">
        <v>0</v>
      </c>
      <c r="AG95" s="1036">
        <v>0</v>
      </c>
      <c r="AH95" s="1036">
        <v>0</v>
      </c>
      <c r="AI95" s="1036">
        <v>0</v>
      </c>
      <c r="AJ95" s="1036">
        <v>0</v>
      </c>
      <c r="AK95" s="1036">
        <v>0</v>
      </c>
      <c r="AL95" s="1036">
        <v>0</v>
      </c>
      <c r="AM95" s="1036">
        <v>0</v>
      </c>
      <c r="AN95" s="1036">
        <v>0</v>
      </c>
      <c r="AO95" s="1036">
        <v>0</v>
      </c>
      <c r="AP95" s="1036">
        <v>0</v>
      </c>
      <c r="AQ95" s="1036">
        <v>0</v>
      </c>
      <c r="AR95" s="1036">
        <v>0</v>
      </c>
      <c r="AS95" s="1036">
        <v>0</v>
      </c>
      <c r="AT95" s="1036">
        <v>0</v>
      </c>
      <c r="AU95" s="1036">
        <v>0</v>
      </c>
      <c r="AV95" s="1036">
        <v>0</v>
      </c>
      <c r="AW95" s="1036">
        <v>0</v>
      </c>
      <c r="AX95" s="1036">
        <v>0</v>
      </c>
      <c r="AY95" s="1036">
        <v>0</v>
      </c>
      <c r="AZ95" s="1036">
        <v>0</v>
      </c>
      <c r="BA95" s="1036">
        <v>0</v>
      </c>
      <c r="BB95" s="1036">
        <v>0</v>
      </c>
      <c r="BC95" s="1036">
        <v>0</v>
      </c>
      <c r="BD95" s="1036">
        <v>0</v>
      </c>
      <c r="BE95" s="1036">
        <v>0</v>
      </c>
      <c r="BF95" s="1036">
        <v>0</v>
      </c>
      <c r="BG95" s="1036">
        <v>0</v>
      </c>
      <c r="BH95" s="1036">
        <v>0</v>
      </c>
      <c r="BI95" s="1036">
        <v>0</v>
      </c>
      <c r="BJ95" s="1036">
        <v>0</v>
      </c>
      <c r="BK95" s="1036">
        <v>0</v>
      </c>
      <c r="BL95" s="1036">
        <v>0</v>
      </c>
      <c r="BM95" s="1036">
        <v>0</v>
      </c>
      <c r="BN95" s="1036">
        <v>0</v>
      </c>
      <c r="BO95" s="1036">
        <v>0</v>
      </c>
      <c r="BP95" s="1036">
        <v>0</v>
      </c>
      <c r="BQ95" s="1036">
        <v>0</v>
      </c>
      <c r="BR95" s="1036">
        <v>0</v>
      </c>
      <c r="BS95" s="1036">
        <v>0</v>
      </c>
      <c r="BT95" s="1036">
        <v>0</v>
      </c>
      <c r="BU95" s="1036">
        <v>0</v>
      </c>
      <c r="BV95" s="1036">
        <v>0</v>
      </c>
      <c r="BW95" s="1036">
        <v>0</v>
      </c>
      <c r="BX95" s="1036">
        <v>0</v>
      </c>
      <c r="BY95" s="1036">
        <v>0</v>
      </c>
      <c r="BZ95" s="1036">
        <v>0</v>
      </c>
      <c r="CA95" s="1036">
        <v>0</v>
      </c>
      <c r="CB95" s="1036">
        <v>0</v>
      </c>
      <c r="CC95" s="1036">
        <v>0</v>
      </c>
      <c r="CD95" s="1036">
        <v>0</v>
      </c>
      <c r="CE95" s="1036">
        <v>0</v>
      </c>
      <c r="CF95" s="1036">
        <v>0</v>
      </c>
      <c r="CG95" s="1036">
        <v>0</v>
      </c>
      <c r="CH95" s="1036">
        <v>0</v>
      </c>
      <c r="CI95" s="1036">
        <v>0</v>
      </c>
      <c r="CJ95" s="1036">
        <v>0</v>
      </c>
      <c r="CK95" s="1036">
        <v>0</v>
      </c>
      <c r="CL95" s="1036">
        <v>0</v>
      </c>
      <c r="CM95" s="1036">
        <v>0</v>
      </c>
      <c r="CN95" s="1036">
        <v>0</v>
      </c>
      <c r="CO95" s="1036">
        <v>0</v>
      </c>
      <c r="CP95" s="1036">
        <v>0</v>
      </c>
      <c r="CQ95" s="1036">
        <v>0</v>
      </c>
      <c r="CR95" s="1036">
        <v>0</v>
      </c>
      <c r="CS95" s="1036">
        <v>0</v>
      </c>
      <c r="CT95" s="1036">
        <v>0</v>
      </c>
      <c r="CU95" s="1036">
        <v>0</v>
      </c>
      <c r="CV95" s="1036">
        <v>0</v>
      </c>
      <c r="CW95" s="1036">
        <v>0</v>
      </c>
      <c r="CX95" s="1036">
        <v>0</v>
      </c>
      <c r="CY95" s="1036">
        <v>0</v>
      </c>
      <c r="CZ95" s="1036">
        <v>0</v>
      </c>
      <c r="DA95" s="1036">
        <v>0</v>
      </c>
      <c r="DB95" s="1036">
        <v>0</v>
      </c>
      <c r="DC95" s="1036">
        <v>0</v>
      </c>
      <c r="DD95" s="1036">
        <v>0</v>
      </c>
      <c r="DE95" s="1036">
        <v>0</v>
      </c>
      <c r="DF95" s="1036">
        <v>0</v>
      </c>
      <c r="DG95" s="1036">
        <v>0</v>
      </c>
      <c r="DH95" s="1036">
        <v>0</v>
      </c>
      <c r="DI95" s="1036">
        <v>0</v>
      </c>
      <c r="DJ95" s="1036">
        <v>0</v>
      </c>
      <c r="DK95" s="1036">
        <v>0</v>
      </c>
      <c r="DL95" s="1036">
        <v>0</v>
      </c>
      <c r="DM95" s="1036">
        <v>0</v>
      </c>
      <c r="DN95" s="1036">
        <v>0</v>
      </c>
      <c r="DO95" s="1036">
        <v>0</v>
      </c>
      <c r="DP95" s="1036">
        <v>0</v>
      </c>
      <c r="DQ95" s="1036">
        <v>0</v>
      </c>
      <c r="DR95" s="1036">
        <v>0</v>
      </c>
      <c r="DS95" s="1036">
        <v>0</v>
      </c>
      <c r="DT95" s="1036">
        <v>0</v>
      </c>
      <c r="DU95" s="1036">
        <v>0</v>
      </c>
      <c r="DV95" s="1036">
        <v>0</v>
      </c>
      <c r="DW95" s="1036">
        <v>0</v>
      </c>
      <c r="DX95" s="1036">
        <v>0</v>
      </c>
      <c r="DY95" s="1036">
        <v>0</v>
      </c>
      <c r="DZ95" s="1036">
        <v>0</v>
      </c>
      <c r="EA95" s="1036">
        <v>0</v>
      </c>
      <c r="EB95" s="1036">
        <v>0</v>
      </c>
      <c r="EC95" s="1036">
        <v>0</v>
      </c>
      <c r="ED95" s="1036">
        <v>0</v>
      </c>
      <c r="EE95" s="1036">
        <v>0</v>
      </c>
      <c r="EF95" s="1036">
        <v>0</v>
      </c>
      <c r="EG95" s="1036">
        <v>0</v>
      </c>
      <c r="EH95" s="1036">
        <v>0</v>
      </c>
      <c r="EI95" s="1036">
        <v>0</v>
      </c>
      <c r="EJ95" s="1036">
        <v>0</v>
      </c>
      <c r="EK95" s="1036">
        <v>0</v>
      </c>
      <c r="EL95" s="1036">
        <v>0</v>
      </c>
      <c r="EM95" s="1036">
        <v>0</v>
      </c>
      <c r="EN95" s="1036">
        <v>0</v>
      </c>
      <c r="EO95" s="1036">
        <v>0</v>
      </c>
      <c r="EP95" s="1036">
        <v>0</v>
      </c>
      <c r="EQ95" s="1036">
        <v>0</v>
      </c>
      <c r="ER95" s="1036">
        <v>0</v>
      </c>
      <c r="ES95" s="1036">
        <v>0</v>
      </c>
      <c r="ET95" s="1036">
        <v>0</v>
      </c>
      <c r="EU95" s="1036">
        <v>0</v>
      </c>
      <c r="EV95" s="1036">
        <v>0</v>
      </c>
      <c r="EW95" s="1036">
        <v>0</v>
      </c>
      <c r="EX95" s="1036">
        <v>0</v>
      </c>
      <c r="EY95" s="1036">
        <v>0</v>
      </c>
      <c r="EZ95" s="2248">
        <f>IN_T4!EZ90</f>
        <v>0</v>
      </c>
      <c r="FA95" s="2248">
        <f>IN_T4!FA90</f>
        <v>0</v>
      </c>
      <c r="FB95" s="2248">
        <f>IN_T4!FB90</f>
        <v>0</v>
      </c>
      <c r="FC95" s="2248">
        <f>IN_T4!FC90</f>
        <v>0</v>
      </c>
      <c r="FD95" s="1028">
        <f t="shared" si="1"/>
        <v>0</v>
      </c>
    </row>
    <row r="96" spans="1:160" ht="12.75" customHeight="1" x14ac:dyDescent="0.25">
      <c r="A96" s="1001" t="str">
        <f>'t1'!A96</f>
        <v>Oper.re prof.le di ii cat. Con funz. Di riabil. Senior - C</v>
      </c>
      <c r="B96" s="1027" t="str">
        <f>'t1'!B96</f>
        <v>S14S51</v>
      </c>
      <c r="C96" s="1036">
        <v>0</v>
      </c>
      <c r="D96" s="1036">
        <v>0</v>
      </c>
      <c r="E96" s="1036">
        <v>0</v>
      </c>
      <c r="F96" s="1036">
        <v>0</v>
      </c>
      <c r="G96" s="1036">
        <v>0</v>
      </c>
      <c r="H96" s="1036">
        <v>0</v>
      </c>
      <c r="I96" s="1036">
        <v>0</v>
      </c>
      <c r="J96" s="1036">
        <v>0</v>
      </c>
      <c r="K96" s="1036">
        <v>0</v>
      </c>
      <c r="L96" s="1036">
        <v>0</v>
      </c>
      <c r="M96" s="1036">
        <v>0</v>
      </c>
      <c r="N96" s="1036">
        <v>0</v>
      </c>
      <c r="O96" s="1036">
        <v>0</v>
      </c>
      <c r="P96" s="1036">
        <v>0</v>
      </c>
      <c r="Q96" s="1036">
        <v>0</v>
      </c>
      <c r="R96" s="1036">
        <v>0</v>
      </c>
      <c r="S96" s="1036">
        <v>0</v>
      </c>
      <c r="T96" s="1036">
        <v>0</v>
      </c>
      <c r="U96" s="1036">
        <v>0</v>
      </c>
      <c r="V96" s="1036">
        <v>0</v>
      </c>
      <c r="W96" s="1036">
        <v>0</v>
      </c>
      <c r="X96" s="1036">
        <v>0</v>
      </c>
      <c r="Y96" s="1036">
        <v>0</v>
      </c>
      <c r="Z96" s="1036">
        <v>0</v>
      </c>
      <c r="AA96" s="1036">
        <v>0</v>
      </c>
      <c r="AB96" s="1036">
        <v>0</v>
      </c>
      <c r="AC96" s="1036">
        <v>0</v>
      </c>
      <c r="AD96" s="1036">
        <v>0</v>
      </c>
      <c r="AE96" s="1036">
        <v>0</v>
      </c>
      <c r="AF96" s="1036">
        <v>0</v>
      </c>
      <c r="AG96" s="1036">
        <v>0</v>
      </c>
      <c r="AH96" s="1036">
        <v>0</v>
      </c>
      <c r="AI96" s="1036">
        <v>0</v>
      </c>
      <c r="AJ96" s="1036">
        <v>0</v>
      </c>
      <c r="AK96" s="1036">
        <v>0</v>
      </c>
      <c r="AL96" s="1036">
        <v>0</v>
      </c>
      <c r="AM96" s="1036">
        <v>0</v>
      </c>
      <c r="AN96" s="1036">
        <v>0</v>
      </c>
      <c r="AO96" s="1036">
        <v>0</v>
      </c>
      <c r="AP96" s="1036">
        <v>0</v>
      </c>
      <c r="AQ96" s="1036">
        <v>0</v>
      </c>
      <c r="AR96" s="1036">
        <v>0</v>
      </c>
      <c r="AS96" s="1036">
        <v>0</v>
      </c>
      <c r="AT96" s="1036">
        <v>0</v>
      </c>
      <c r="AU96" s="1036">
        <v>0</v>
      </c>
      <c r="AV96" s="1036">
        <v>0</v>
      </c>
      <c r="AW96" s="1036">
        <v>0</v>
      </c>
      <c r="AX96" s="1036">
        <v>0</v>
      </c>
      <c r="AY96" s="1036">
        <v>0</v>
      </c>
      <c r="AZ96" s="1036">
        <v>0</v>
      </c>
      <c r="BA96" s="1036">
        <v>0</v>
      </c>
      <c r="BB96" s="1036">
        <v>0</v>
      </c>
      <c r="BC96" s="1036">
        <v>0</v>
      </c>
      <c r="BD96" s="1036">
        <v>0</v>
      </c>
      <c r="BE96" s="1036">
        <v>0</v>
      </c>
      <c r="BF96" s="1036">
        <v>0</v>
      </c>
      <c r="BG96" s="1036">
        <v>0</v>
      </c>
      <c r="BH96" s="1036">
        <v>0</v>
      </c>
      <c r="BI96" s="1036">
        <v>0</v>
      </c>
      <c r="BJ96" s="1036">
        <v>0</v>
      </c>
      <c r="BK96" s="1036">
        <v>0</v>
      </c>
      <c r="BL96" s="1036">
        <v>0</v>
      </c>
      <c r="BM96" s="1036">
        <v>0</v>
      </c>
      <c r="BN96" s="1036">
        <v>0</v>
      </c>
      <c r="BO96" s="1036">
        <v>0</v>
      </c>
      <c r="BP96" s="1036">
        <v>0</v>
      </c>
      <c r="BQ96" s="1036">
        <v>0</v>
      </c>
      <c r="BR96" s="1036">
        <v>0</v>
      </c>
      <c r="BS96" s="1036">
        <v>0</v>
      </c>
      <c r="BT96" s="1036">
        <v>0</v>
      </c>
      <c r="BU96" s="1036">
        <v>0</v>
      </c>
      <c r="BV96" s="1036">
        <v>0</v>
      </c>
      <c r="BW96" s="1036">
        <v>0</v>
      </c>
      <c r="BX96" s="1036">
        <v>0</v>
      </c>
      <c r="BY96" s="1036">
        <v>0</v>
      </c>
      <c r="BZ96" s="1036">
        <v>0</v>
      </c>
      <c r="CA96" s="1036">
        <v>0</v>
      </c>
      <c r="CB96" s="1036">
        <v>0</v>
      </c>
      <c r="CC96" s="1036">
        <v>0</v>
      </c>
      <c r="CD96" s="1036">
        <v>0</v>
      </c>
      <c r="CE96" s="1036">
        <v>0</v>
      </c>
      <c r="CF96" s="1036">
        <v>0</v>
      </c>
      <c r="CG96" s="1036">
        <v>0</v>
      </c>
      <c r="CH96" s="1036">
        <v>0</v>
      </c>
      <c r="CI96" s="1036">
        <v>0</v>
      </c>
      <c r="CJ96" s="1036">
        <v>0</v>
      </c>
      <c r="CK96" s="1036">
        <v>0</v>
      </c>
      <c r="CL96" s="1036">
        <v>0</v>
      </c>
      <c r="CM96" s="1036">
        <v>0</v>
      </c>
      <c r="CN96" s="1036">
        <v>0</v>
      </c>
      <c r="CO96" s="1036">
        <v>0</v>
      </c>
      <c r="CP96" s="1036">
        <v>0</v>
      </c>
      <c r="CQ96" s="1036">
        <v>0</v>
      </c>
      <c r="CR96" s="1036">
        <v>0</v>
      </c>
      <c r="CS96" s="1036">
        <v>0</v>
      </c>
      <c r="CT96" s="1036">
        <v>0</v>
      </c>
      <c r="CU96" s="1036">
        <v>0</v>
      </c>
      <c r="CV96" s="1036">
        <v>0</v>
      </c>
      <c r="CW96" s="1036">
        <v>0</v>
      </c>
      <c r="CX96" s="1036">
        <v>0</v>
      </c>
      <c r="CY96" s="1036">
        <v>0</v>
      </c>
      <c r="CZ96" s="1036">
        <v>0</v>
      </c>
      <c r="DA96" s="1036">
        <v>0</v>
      </c>
      <c r="DB96" s="1036">
        <v>0</v>
      </c>
      <c r="DC96" s="1036">
        <v>0</v>
      </c>
      <c r="DD96" s="1036">
        <v>0</v>
      </c>
      <c r="DE96" s="1036">
        <v>0</v>
      </c>
      <c r="DF96" s="1036">
        <v>0</v>
      </c>
      <c r="DG96" s="1036">
        <v>0</v>
      </c>
      <c r="DH96" s="1036">
        <v>0</v>
      </c>
      <c r="DI96" s="1036">
        <v>0</v>
      </c>
      <c r="DJ96" s="1036">
        <v>0</v>
      </c>
      <c r="DK96" s="1036">
        <v>0</v>
      </c>
      <c r="DL96" s="1036">
        <v>0</v>
      </c>
      <c r="DM96" s="1036">
        <v>0</v>
      </c>
      <c r="DN96" s="1036">
        <v>0</v>
      </c>
      <c r="DO96" s="1036">
        <v>0</v>
      </c>
      <c r="DP96" s="1036">
        <v>0</v>
      </c>
      <c r="DQ96" s="1036">
        <v>0</v>
      </c>
      <c r="DR96" s="1036">
        <v>0</v>
      </c>
      <c r="DS96" s="1036">
        <v>0</v>
      </c>
      <c r="DT96" s="1036">
        <v>0</v>
      </c>
      <c r="DU96" s="1036">
        <v>0</v>
      </c>
      <c r="DV96" s="1036">
        <v>0</v>
      </c>
      <c r="DW96" s="1036">
        <v>0</v>
      </c>
      <c r="DX96" s="1036">
        <v>0</v>
      </c>
      <c r="DY96" s="1036">
        <v>0</v>
      </c>
      <c r="DZ96" s="1036">
        <v>0</v>
      </c>
      <c r="EA96" s="1036">
        <v>0</v>
      </c>
      <c r="EB96" s="1036">
        <v>0</v>
      </c>
      <c r="EC96" s="1036">
        <v>0</v>
      </c>
      <c r="ED96" s="1036">
        <v>0</v>
      </c>
      <c r="EE96" s="1036">
        <v>0</v>
      </c>
      <c r="EF96" s="1036">
        <v>0</v>
      </c>
      <c r="EG96" s="1036">
        <v>0</v>
      </c>
      <c r="EH96" s="1036">
        <v>0</v>
      </c>
      <c r="EI96" s="1036">
        <v>0</v>
      </c>
      <c r="EJ96" s="1036">
        <v>0</v>
      </c>
      <c r="EK96" s="1036">
        <v>0</v>
      </c>
      <c r="EL96" s="1036">
        <v>0</v>
      </c>
      <c r="EM96" s="1036">
        <v>0</v>
      </c>
      <c r="EN96" s="1036">
        <v>0</v>
      </c>
      <c r="EO96" s="1036">
        <v>0</v>
      </c>
      <c r="EP96" s="1036">
        <v>0</v>
      </c>
      <c r="EQ96" s="1036">
        <v>0</v>
      </c>
      <c r="ER96" s="1036">
        <v>0</v>
      </c>
      <c r="ES96" s="1036">
        <v>0</v>
      </c>
      <c r="ET96" s="1036">
        <v>0</v>
      </c>
      <c r="EU96" s="1036">
        <v>0</v>
      </c>
      <c r="EV96" s="1036">
        <v>0</v>
      </c>
      <c r="EW96" s="1036">
        <v>0</v>
      </c>
      <c r="EX96" s="1036">
        <v>0</v>
      </c>
      <c r="EY96" s="1036">
        <v>0</v>
      </c>
      <c r="EZ96" s="2248">
        <f>IN_T4!EZ91</f>
        <v>0</v>
      </c>
      <c r="FA96" s="2248">
        <f>IN_T4!FA91</f>
        <v>0</v>
      </c>
      <c r="FB96" s="2248">
        <f>IN_T4!FB91</f>
        <v>0</v>
      </c>
      <c r="FC96" s="2248">
        <f>IN_T4!FC91</f>
        <v>0</v>
      </c>
      <c r="FD96" s="1028">
        <f t="shared" si="1"/>
        <v>0</v>
      </c>
    </row>
    <row r="97" spans="1:160" ht="12.75" customHeight="1" x14ac:dyDescent="0.25">
      <c r="A97" s="1001" t="str">
        <f>'t1'!A97</f>
        <v>Oper.re prof.le sanitario - pers. Della riabil. - C</v>
      </c>
      <c r="B97" s="1027" t="str">
        <f>'t1'!B97</f>
        <v>S14053</v>
      </c>
      <c r="C97" s="1036">
        <v>0</v>
      </c>
      <c r="D97" s="1036">
        <v>0</v>
      </c>
      <c r="E97" s="1036">
        <v>0</v>
      </c>
      <c r="F97" s="1036">
        <v>0</v>
      </c>
      <c r="G97" s="1036">
        <v>0</v>
      </c>
      <c r="H97" s="1036">
        <v>0</v>
      </c>
      <c r="I97" s="1036">
        <v>0</v>
      </c>
      <c r="J97" s="1036">
        <v>0</v>
      </c>
      <c r="K97" s="1036">
        <v>0</v>
      </c>
      <c r="L97" s="1036">
        <v>0</v>
      </c>
      <c r="M97" s="1036">
        <v>0</v>
      </c>
      <c r="N97" s="1036">
        <v>0</v>
      </c>
      <c r="O97" s="1036">
        <v>0</v>
      </c>
      <c r="P97" s="1036">
        <v>0</v>
      </c>
      <c r="Q97" s="1036">
        <v>0</v>
      </c>
      <c r="R97" s="1036">
        <v>0</v>
      </c>
      <c r="S97" s="1036">
        <v>0</v>
      </c>
      <c r="T97" s="1036">
        <v>0</v>
      </c>
      <c r="U97" s="1036">
        <v>0</v>
      </c>
      <c r="V97" s="1036">
        <v>0</v>
      </c>
      <c r="W97" s="1036">
        <v>0</v>
      </c>
      <c r="X97" s="1036">
        <v>0</v>
      </c>
      <c r="Y97" s="1036">
        <v>0</v>
      </c>
      <c r="Z97" s="1036">
        <v>0</v>
      </c>
      <c r="AA97" s="1036">
        <v>0</v>
      </c>
      <c r="AB97" s="1036">
        <v>0</v>
      </c>
      <c r="AC97" s="1036">
        <v>0</v>
      </c>
      <c r="AD97" s="1036">
        <v>0</v>
      </c>
      <c r="AE97" s="1036">
        <v>0</v>
      </c>
      <c r="AF97" s="1036">
        <v>0</v>
      </c>
      <c r="AG97" s="1036">
        <v>0</v>
      </c>
      <c r="AH97" s="1036">
        <v>0</v>
      </c>
      <c r="AI97" s="1036">
        <v>0</v>
      </c>
      <c r="AJ97" s="1036">
        <v>0</v>
      </c>
      <c r="AK97" s="1036">
        <v>0</v>
      </c>
      <c r="AL97" s="1036">
        <v>0</v>
      </c>
      <c r="AM97" s="1036">
        <v>0</v>
      </c>
      <c r="AN97" s="1036">
        <v>0</v>
      </c>
      <c r="AO97" s="1036">
        <v>0</v>
      </c>
      <c r="AP97" s="1036">
        <v>0</v>
      </c>
      <c r="AQ97" s="1036">
        <v>0</v>
      </c>
      <c r="AR97" s="1036">
        <v>0</v>
      </c>
      <c r="AS97" s="1036">
        <v>0</v>
      </c>
      <c r="AT97" s="1036">
        <v>0</v>
      </c>
      <c r="AU97" s="1036">
        <v>0</v>
      </c>
      <c r="AV97" s="1036">
        <v>0</v>
      </c>
      <c r="AW97" s="1036">
        <v>0</v>
      </c>
      <c r="AX97" s="1036">
        <v>0</v>
      </c>
      <c r="AY97" s="1036">
        <v>0</v>
      </c>
      <c r="AZ97" s="1036">
        <v>0</v>
      </c>
      <c r="BA97" s="1036">
        <v>0</v>
      </c>
      <c r="BB97" s="1036">
        <v>0</v>
      </c>
      <c r="BC97" s="1036">
        <v>0</v>
      </c>
      <c r="BD97" s="1036">
        <v>0</v>
      </c>
      <c r="BE97" s="1036">
        <v>0</v>
      </c>
      <c r="BF97" s="1036">
        <v>0</v>
      </c>
      <c r="BG97" s="1036">
        <v>0</v>
      </c>
      <c r="BH97" s="1036">
        <v>0</v>
      </c>
      <c r="BI97" s="1036">
        <v>0</v>
      </c>
      <c r="BJ97" s="1036">
        <v>0</v>
      </c>
      <c r="BK97" s="1036">
        <v>0</v>
      </c>
      <c r="BL97" s="1036">
        <v>0</v>
      </c>
      <c r="BM97" s="1036">
        <v>0</v>
      </c>
      <c r="BN97" s="1036">
        <v>0</v>
      </c>
      <c r="BO97" s="1036">
        <v>0</v>
      </c>
      <c r="BP97" s="1036">
        <v>0</v>
      </c>
      <c r="BQ97" s="1036">
        <v>0</v>
      </c>
      <c r="BR97" s="1036">
        <v>0</v>
      </c>
      <c r="BS97" s="1036">
        <v>0</v>
      </c>
      <c r="BT97" s="1036">
        <v>0</v>
      </c>
      <c r="BU97" s="1036">
        <v>0</v>
      </c>
      <c r="BV97" s="1036">
        <v>0</v>
      </c>
      <c r="BW97" s="1036">
        <v>0</v>
      </c>
      <c r="BX97" s="1036">
        <v>0</v>
      </c>
      <c r="BY97" s="1036">
        <v>0</v>
      </c>
      <c r="BZ97" s="1036">
        <v>0</v>
      </c>
      <c r="CA97" s="1036">
        <v>0</v>
      </c>
      <c r="CB97" s="1036">
        <v>0</v>
      </c>
      <c r="CC97" s="1036">
        <v>0</v>
      </c>
      <c r="CD97" s="1036">
        <v>0</v>
      </c>
      <c r="CE97" s="1036">
        <v>0</v>
      </c>
      <c r="CF97" s="1036">
        <v>0</v>
      </c>
      <c r="CG97" s="1036">
        <v>0</v>
      </c>
      <c r="CH97" s="1036">
        <v>0</v>
      </c>
      <c r="CI97" s="1036">
        <v>0</v>
      </c>
      <c r="CJ97" s="1036">
        <v>0</v>
      </c>
      <c r="CK97" s="1036">
        <v>0</v>
      </c>
      <c r="CL97" s="1036">
        <v>0</v>
      </c>
      <c r="CM97" s="1036">
        <v>0</v>
      </c>
      <c r="CN97" s="1036">
        <v>0</v>
      </c>
      <c r="CO97" s="1036">
        <v>0</v>
      </c>
      <c r="CP97" s="1036">
        <v>0</v>
      </c>
      <c r="CQ97" s="1036">
        <v>0</v>
      </c>
      <c r="CR97" s="1036">
        <v>0</v>
      </c>
      <c r="CS97" s="1036">
        <v>0</v>
      </c>
      <c r="CT97" s="1036">
        <v>0</v>
      </c>
      <c r="CU97" s="1036">
        <v>0</v>
      </c>
      <c r="CV97" s="1036">
        <v>0</v>
      </c>
      <c r="CW97" s="1036">
        <v>0</v>
      </c>
      <c r="CX97" s="1036">
        <v>0</v>
      </c>
      <c r="CY97" s="1036">
        <v>0</v>
      </c>
      <c r="CZ97" s="1036">
        <v>0</v>
      </c>
      <c r="DA97" s="1036">
        <v>0</v>
      </c>
      <c r="DB97" s="1036">
        <v>0</v>
      </c>
      <c r="DC97" s="1036">
        <v>0</v>
      </c>
      <c r="DD97" s="1036">
        <v>0</v>
      </c>
      <c r="DE97" s="1036">
        <v>0</v>
      </c>
      <c r="DF97" s="1036">
        <v>0</v>
      </c>
      <c r="DG97" s="1036">
        <v>0</v>
      </c>
      <c r="DH97" s="1036">
        <v>0</v>
      </c>
      <c r="DI97" s="1036">
        <v>0</v>
      </c>
      <c r="DJ97" s="1036">
        <v>0</v>
      </c>
      <c r="DK97" s="1036">
        <v>0</v>
      </c>
      <c r="DL97" s="1036">
        <v>0</v>
      </c>
      <c r="DM97" s="1036">
        <v>0</v>
      </c>
      <c r="DN97" s="1036">
        <v>0</v>
      </c>
      <c r="DO97" s="1036">
        <v>0</v>
      </c>
      <c r="DP97" s="1036">
        <v>0</v>
      </c>
      <c r="DQ97" s="1036">
        <v>0</v>
      </c>
      <c r="DR97" s="1036">
        <v>0</v>
      </c>
      <c r="DS97" s="1036">
        <v>0</v>
      </c>
      <c r="DT97" s="1036">
        <v>0</v>
      </c>
      <c r="DU97" s="1036">
        <v>0</v>
      </c>
      <c r="DV97" s="1036">
        <v>0</v>
      </c>
      <c r="DW97" s="1036">
        <v>0</v>
      </c>
      <c r="DX97" s="1036">
        <v>0</v>
      </c>
      <c r="DY97" s="1036">
        <v>0</v>
      </c>
      <c r="DZ97" s="1036">
        <v>0</v>
      </c>
      <c r="EA97" s="1036">
        <v>0</v>
      </c>
      <c r="EB97" s="1036">
        <v>0</v>
      </c>
      <c r="EC97" s="1036">
        <v>0</v>
      </c>
      <c r="ED97" s="1036">
        <v>0</v>
      </c>
      <c r="EE97" s="1036">
        <v>0</v>
      </c>
      <c r="EF97" s="1036">
        <v>0</v>
      </c>
      <c r="EG97" s="1036">
        <v>0</v>
      </c>
      <c r="EH97" s="1036">
        <v>0</v>
      </c>
      <c r="EI97" s="1036">
        <v>0</v>
      </c>
      <c r="EJ97" s="1036">
        <v>0</v>
      </c>
      <c r="EK97" s="1036">
        <v>0</v>
      </c>
      <c r="EL97" s="1036">
        <v>0</v>
      </c>
      <c r="EM97" s="1036">
        <v>0</v>
      </c>
      <c r="EN97" s="1036">
        <v>0</v>
      </c>
      <c r="EO97" s="1036">
        <v>0</v>
      </c>
      <c r="EP97" s="1036">
        <v>0</v>
      </c>
      <c r="EQ97" s="1036">
        <v>0</v>
      </c>
      <c r="ER97" s="1036">
        <v>0</v>
      </c>
      <c r="ES97" s="1036">
        <v>0</v>
      </c>
      <c r="ET97" s="1036">
        <v>0</v>
      </c>
      <c r="EU97" s="1036">
        <v>0</v>
      </c>
      <c r="EV97" s="1036">
        <v>0</v>
      </c>
      <c r="EW97" s="1036">
        <v>0</v>
      </c>
      <c r="EX97" s="1036">
        <v>0</v>
      </c>
      <c r="EY97" s="1036">
        <v>0</v>
      </c>
      <c r="EZ97" s="2248">
        <f>IN_T4!EZ92</f>
        <v>0</v>
      </c>
      <c r="FA97" s="2248">
        <f>IN_T4!FA92</f>
        <v>0</v>
      </c>
      <c r="FB97" s="2248">
        <f>IN_T4!FB92</f>
        <v>0</v>
      </c>
      <c r="FC97" s="2248">
        <f>IN_T4!FC92</f>
        <v>0</v>
      </c>
      <c r="FD97" s="1028">
        <f t="shared" si="1"/>
        <v>0</v>
      </c>
    </row>
    <row r="98" spans="1:160" ht="12.75" customHeight="1" x14ac:dyDescent="0.25">
      <c r="A98" s="1001" t="str">
        <f>'t1'!A98</f>
        <v>Oper.re prof.le di II cat. Con funz. Di riabil. - BS</v>
      </c>
      <c r="B98" s="1027" t="str">
        <f>'t1'!B98</f>
        <v>S13051</v>
      </c>
      <c r="C98" s="1036">
        <v>0</v>
      </c>
      <c r="D98" s="1036">
        <v>0</v>
      </c>
      <c r="E98" s="1036">
        <v>0</v>
      </c>
      <c r="F98" s="1036">
        <v>0</v>
      </c>
      <c r="G98" s="1036">
        <v>0</v>
      </c>
      <c r="H98" s="1036">
        <v>0</v>
      </c>
      <c r="I98" s="1036">
        <v>0</v>
      </c>
      <c r="J98" s="1036">
        <v>0</v>
      </c>
      <c r="K98" s="1036">
        <v>0</v>
      </c>
      <c r="L98" s="1036">
        <v>0</v>
      </c>
      <c r="M98" s="1036">
        <v>0</v>
      </c>
      <c r="N98" s="1036">
        <v>0</v>
      </c>
      <c r="O98" s="1036">
        <v>0</v>
      </c>
      <c r="P98" s="1036">
        <v>0</v>
      </c>
      <c r="Q98" s="1036">
        <v>0</v>
      </c>
      <c r="R98" s="1036">
        <v>0</v>
      </c>
      <c r="S98" s="1036">
        <v>0</v>
      </c>
      <c r="T98" s="1036">
        <v>0</v>
      </c>
      <c r="U98" s="1036">
        <v>0</v>
      </c>
      <c r="V98" s="1036">
        <v>0</v>
      </c>
      <c r="W98" s="1036">
        <v>0</v>
      </c>
      <c r="X98" s="1036">
        <v>0</v>
      </c>
      <c r="Y98" s="1036">
        <v>0</v>
      </c>
      <c r="Z98" s="1036">
        <v>0</v>
      </c>
      <c r="AA98" s="1036">
        <v>0</v>
      </c>
      <c r="AB98" s="1036">
        <v>0</v>
      </c>
      <c r="AC98" s="1036">
        <v>0</v>
      </c>
      <c r="AD98" s="1036">
        <v>0</v>
      </c>
      <c r="AE98" s="1036">
        <v>0</v>
      </c>
      <c r="AF98" s="1036">
        <v>0</v>
      </c>
      <c r="AG98" s="1036">
        <v>0</v>
      </c>
      <c r="AH98" s="1036">
        <v>0</v>
      </c>
      <c r="AI98" s="1036">
        <v>0</v>
      </c>
      <c r="AJ98" s="1036">
        <v>0</v>
      </c>
      <c r="AK98" s="1036">
        <v>0</v>
      </c>
      <c r="AL98" s="1036">
        <v>0</v>
      </c>
      <c r="AM98" s="1036">
        <v>0</v>
      </c>
      <c r="AN98" s="1036">
        <v>0</v>
      </c>
      <c r="AO98" s="1036">
        <v>0</v>
      </c>
      <c r="AP98" s="1036">
        <v>0</v>
      </c>
      <c r="AQ98" s="1036">
        <v>0</v>
      </c>
      <c r="AR98" s="1036">
        <v>0</v>
      </c>
      <c r="AS98" s="1036">
        <v>0</v>
      </c>
      <c r="AT98" s="1036">
        <v>0</v>
      </c>
      <c r="AU98" s="1036">
        <v>0</v>
      </c>
      <c r="AV98" s="1036">
        <v>0</v>
      </c>
      <c r="AW98" s="1036">
        <v>0</v>
      </c>
      <c r="AX98" s="1036">
        <v>0</v>
      </c>
      <c r="AY98" s="1036">
        <v>0</v>
      </c>
      <c r="AZ98" s="1036">
        <v>0</v>
      </c>
      <c r="BA98" s="1036">
        <v>0</v>
      </c>
      <c r="BB98" s="1036">
        <v>0</v>
      </c>
      <c r="BC98" s="1036">
        <v>0</v>
      </c>
      <c r="BD98" s="1036">
        <v>0</v>
      </c>
      <c r="BE98" s="1036">
        <v>0</v>
      </c>
      <c r="BF98" s="1036">
        <v>0</v>
      </c>
      <c r="BG98" s="1036">
        <v>0</v>
      </c>
      <c r="BH98" s="1036">
        <v>0</v>
      </c>
      <c r="BI98" s="1036">
        <v>0</v>
      </c>
      <c r="BJ98" s="1036">
        <v>0</v>
      </c>
      <c r="BK98" s="1036">
        <v>0</v>
      </c>
      <c r="BL98" s="1036">
        <v>0</v>
      </c>
      <c r="BM98" s="1036">
        <v>0</v>
      </c>
      <c r="BN98" s="1036">
        <v>0</v>
      </c>
      <c r="BO98" s="1036">
        <v>0</v>
      </c>
      <c r="BP98" s="1036">
        <v>0</v>
      </c>
      <c r="BQ98" s="1036">
        <v>0</v>
      </c>
      <c r="BR98" s="1036">
        <v>0</v>
      </c>
      <c r="BS98" s="1036">
        <v>0</v>
      </c>
      <c r="BT98" s="1036">
        <v>0</v>
      </c>
      <c r="BU98" s="1036">
        <v>0</v>
      </c>
      <c r="BV98" s="1036">
        <v>0</v>
      </c>
      <c r="BW98" s="1036">
        <v>0</v>
      </c>
      <c r="BX98" s="1036">
        <v>0</v>
      </c>
      <c r="BY98" s="1036">
        <v>0</v>
      </c>
      <c r="BZ98" s="1036">
        <v>0</v>
      </c>
      <c r="CA98" s="1036">
        <v>0</v>
      </c>
      <c r="CB98" s="1036">
        <v>0</v>
      </c>
      <c r="CC98" s="1036">
        <v>0</v>
      </c>
      <c r="CD98" s="1036">
        <v>0</v>
      </c>
      <c r="CE98" s="1036">
        <v>0</v>
      </c>
      <c r="CF98" s="1036">
        <v>0</v>
      </c>
      <c r="CG98" s="1036">
        <v>0</v>
      </c>
      <c r="CH98" s="1036">
        <v>0</v>
      </c>
      <c r="CI98" s="1036">
        <v>0</v>
      </c>
      <c r="CJ98" s="1036">
        <v>0</v>
      </c>
      <c r="CK98" s="1036">
        <v>0</v>
      </c>
      <c r="CL98" s="1036">
        <v>0</v>
      </c>
      <c r="CM98" s="1036">
        <v>0</v>
      </c>
      <c r="CN98" s="1036">
        <v>0</v>
      </c>
      <c r="CO98" s="1036">
        <v>0</v>
      </c>
      <c r="CP98" s="1036">
        <v>0</v>
      </c>
      <c r="CQ98" s="1036">
        <v>0</v>
      </c>
      <c r="CR98" s="1036">
        <v>0</v>
      </c>
      <c r="CS98" s="1036">
        <v>0</v>
      </c>
      <c r="CT98" s="1036">
        <v>0</v>
      </c>
      <c r="CU98" s="1036">
        <v>0</v>
      </c>
      <c r="CV98" s="1036">
        <v>0</v>
      </c>
      <c r="CW98" s="1036">
        <v>0</v>
      </c>
      <c r="CX98" s="1036">
        <v>0</v>
      </c>
      <c r="CY98" s="1036">
        <v>0</v>
      </c>
      <c r="CZ98" s="1036">
        <v>0</v>
      </c>
      <c r="DA98" s="1036">
        <v>0</v>
      </c>
      <c r="DB98" s="1036">
        <v>0</v>
      </c>
      <c r="DC98" s="1036">
        <v>0</v>
      </c>
      <c r="DD98" s="1036">
        <v>0</v>
      </c>
      <c r="DE98" s="1036">
        <v>0</v>
      </c>
      <c r="DF98" s="1036">
        <v>0</v>
      </c>
      <c r="DG98" s="1036">
        <v>0</v>
      </c>
      <c r="DH98" s="1036">
        <v>0</v>
      </c>
      <c r="DI98" s="1036">
        <v>0</v>
      </c>
      <c r="DJ98" s="1036">
        <v>0</v>
      </c>
      <c r="DK98" s="1036">
        <v>0</v>
      </c>
      <c r="DL98" s="1036">
        <v>0</v>
      </c>
      <c r="DM98" s="1036">
        <v>0</v>
      </c>
      <c r="DN98" s="1036">
        <v>0</v>
      </c>
      <c r="DO98" s="1036">
        <v>0</v>
      </c>
      <c r="DP98" s="1036">
        <v>0</v>
      </c>
      <c r="DQ98" s="1036">
        <v>0</v>
      </c>
      <c r="DR98" s="1036">
        <v>0</v>
      </c>
      <c r="DS98" s="1036">
        <v>0</v>
      </c>
      <c r="DT98" s="1036">
        <v>0</v>
      </c>
      <c r="DU98" s="1036">
        <v>0</v>
      </c>
      <c r="DV98" s="1036">
        <v>0</v>
      </c>
      <c r="DW98" s="1036">
        <v>0</v>
      </c>
      <c r="DX98" s="1036">
        <v>0</v>
      </c>
      <c r="DY98" s="1036">
        <v>0</v>
      </c>
      <c r="DZ98" s="1036">
        <v>0</v>
      </c>
      <c r="EA98" s="1036">
        <v>0</v>
      </c>
      <c r="EB98" s="1036">
        <v>0</v>
      </c>
      <c r="EC98" s="1036">
        <v>0</v>
      </c>
      <c r="ED98" s="1036">
        <v>0</v>
      </c>
      <c r="EE98" s="1036">
        <v>0</v>
      </c>
      <c r="EF98" s="1036">
        <v>0</v>
      </c>
      <c r="EG98" s="1036">
        <v>0</v>
      </c>
      <c r="EH98" s="1036">
        <v>0</v>
      </c>
      <c r="EI98" s="1036">
        <v>0</v>
      </c>
      <c r="EJ98" s="1036">
        <v>0</v>
      </c>
      <c r="EK98" s="1036">
        <v>0</v>
      </c>
      <c r="EL98" s="1036">
        <v>0</v>
      </c>
      <c r="EM98" s="1036">
        <v>0</v>
      </c>
      <c r="EN98" s="1036">
        <v>0</v>
      </c>
      <c r="EO98" s="1036">
        <v>0</v>
      </c>
      <c r="EP98" s="1036">
        <v>0</v>
      </c>
      <c r="EQ98" s="1036">
        <v>0</v>
      </c>
      <c r="ER98" s="1036">
        <v>0</v>
      </c>
      <c r="ES98" s="1036">
        <v>0</v>
      </c>
      <c r="ET98" s="1036">
        <v>0</v>
      </c>
      <c r="EU98" s="1036">
        <v>0</v>
      </c>
      <c r="EV98" s="1036">
        <v>0</v>
      </c>
      <c r="EW98" s="1036">
        <v>0</v>
      </c>
      <c r="EX98" s="1036">
        <v>0</v>
      </c>
      <c r="EY98" s="1036">
        <v>0</v>
      </c>
      <c r="EZ98" s="2248">
        <f>IN_T4!EZ93</f>
        <v>0</v>
      </c>
      <c r="FA98" s="2248">
        <f>IN_T4!FA93</f>
        <v>0</v>
      </c>
      <c r="FB98" s="2248">
        <f>IN_T4!FB93</f>
        <v>0</v>
      </c>
      <c r="FC98" s="2248">
        <f>IN_T4!FC93</f>
        <v>0</v>
      </c>
      <c r="FD98" s="1028">
        <f t="shared" si="1"/>
        <v>0</v>
      </c>
    </row>
    <row r="99" spans="1:160" ht="12.75" customHeight="1" x14ac:dyDescent="0.25">
      <c r="A99" s="1001" t="str">
        <f>'t1'!A99</f>
        <v>Profilo atipico ruolo sanitario</v>
      </c>
      <c r="B99" s="1027" t="str">
        <f>'t1'!B99</f>
        <v>S00062</v>
      </c>
      <c r="C99" s="1036">
        <v>0</v>
      </c>
      <c r="D99" s="1036">
        <v>0</v>
      </c>
      <c r="E99" s="1036">
        <v>0</v>
      </c>
      <c r="F99" s="1036">
        <v>0</v>
      </c>
      <c r="G99" s="1036">
        <v>0</v>
      </c>
      <c r="H99" s="1036">
        <v>0</v>
      </c>
      <c r="I99" s="1036">
        <v>0</v>
      </c>
      <c r="J99" s="1036">
        <v>0</v>
      </c>
      <c r="K99" s="1036">
        <v>0</v>
      </c>
      <c r="L99" s="1036">
        <v>0</v>
      </c>
      <c r="M99" s="1036">
        <v>0</v>
      </c>
      <c r="N99" s="1036">
        <v>0</v>
      </c>
      <c r="O99" s="1036">
        <v>0</v>
      </c>
      <c r="P99" s="1036">
        <v>0</v>
      </c>
      <c r="Q99" s="1036">
        <v>0</v>
      </c>
      <c r="R99" s="1036">
        <v>0</v>
      </c>
      <c r="S99" s="1036">
        <v>0</v>
      </c>
      <c r="T99" s="1036">
        <v>0</v>
      </c>
      <c r="U99" s="1036">
        <v>0</v>
      </c>
      <c r="V99" s="1036">
        <v>0</v>
      </c>
      <c r="W99" s="1036">
        <v>0</v>
      </c>
      <c r="X99" s="1036">
        <v>0</v>
      </c>
      <c r="Y99" s="1036">
        <v>0</v>
      </c>
      <c r="Z99" s="1036">
        <v>0</v>
      </c>
      <c r="AA99" s="1036">
        <v>0</v>
      </c>
      <c r="AB99" s="1036">
        <v>0</v>
      </c>
      <c r="AC99" s="1036">
        <v>0</v>
      </c>
      <c r="AD99" s="1036">
        <v>0</v>
      </c>
      <c r="AE99" s="1036">
        <v>0</v>
      </c>
      <c r="AF99" s="1036">
        <v>0</v>
      </c>
      <c r="AG99" s="1036">
        <v>0</v>
      </c>
      <c r="AH99" s="1036">
        <v>0</v>
      </c>
      <c r="AI99" s="1036">
        <v>0</v>
      </c>
      <c r="AJ99" s="1036">
        <v>0</v>
      </c>
      <c r="AK99" s="1036">
        <v>0</v>
      </c>
      <c r="AL99" s="1036">
        <v>0</v>
      </c>
      <c r="AM99" s="1036">
        <v>0</v>
      </c>
      <c r="AN99" s="1036">
        <v>0</v>
      </c>
      <c r="AO99" s="1036">
        <v>0</v>
      </c>
      <c r="AP99" s="1036">
        <v>0</v>
      </c>
      <c r="AQ99" s="1036">
        <v>0</v>
      </c>
      <c r="AR99" s="1036">
        <v>0</v>
      </c>
      <c r="AS99" s="1036">
        <v>0</v>
      </c>
      <c r="AT99" s="1036">
        <v>0</v>
      </c>
      <c r="AU99" s="1036">
        <v>0</v>
      </c>
      <c r="AV99" s="1036">
        <v>0</v>
      </c>
      <c r="AW99" s="1036">
        <v>0</v>
      </c>
      <c r="AX99" s="1036">
        <v>0</v>
      </c>
      <c r="AY99" s="1036">
        <v>0</v>
      </c>
      <c r="AZ99" s="1036">
        <v>0</v>
      </c>
      <c r="BA99" s="1036">
        <v>0</v>
      </c>
      <c r="BB99" s="1036">
        <v>0</v>
      </c>
      <c r="BC99" s="1036">
        <v>0</v>
      </c>
      <c r="BD99" s="1036">
        <v>0</v>
      </c>
      <c r="BE99" s="1036">
        <v>0</v>
      </c>
      <c r="BF99" s="1036">
        <v>0</v>
      </c>
      <c r="BG99" s="1036">
        <v>0</v>
      </c>
      <c r="BH99" s="1036">
        <v>0</v>
      </c>
      <c r="BI99" s="1036">
        <v>0</v>
      </c>
      <c r="BJ99" s="1036">
        <v>0</v>
      </c>
      <c r="BK99" s="1036">
        <v>0</v>
      </c>
      <c r="BL99" s="1036">
        <v>0</v>
      </c>
      <c r="BM99" s="1036">
        <v>0</v>
      </c>
      <c r="BN99" s="1036">
        <v>0</v>
      </c>
      <c r="BO99" s="1036">
        <v>0</v>
      </c>
      <c r="BP99" s="1036">
        <v>0</v>
      </c>
      <c r="BQ99" s="1036">
        <v>0</v>
      </c>
      <c r="BR99" s="1036">
        <v>0</v>
      </c>
      <c r="BS99" s="1036">
        <v>0</v>
      </c>
      <c r="BT99" s="1036">
        <v>0</v>
      </c>
      <c r="BU99" s="1036">
        <v>0</v>
      </c>
      <c r="BV99" s="1036">
        <v>0</v>
      </c>
      <c r="BW99" s="1036">
        <v>0</v>
      </c>
      <c r="BX99" s="1036">
        <v>0</v>
      </c>
      <c r="BY99" s="1036">
        <v>0</v>
      </c>
      <c r="BZ99" s="1036">
        <v>0</v>
      </c>
      <c r="CA99" s="1036">
        <v>0</v>
      </c>
      <c r="CB99" s="1036">
        <v>0</v>
      </c>
      <c r="CC99" s="1036">
        <v>0</v>
      </c>
      <c r="CD99" s="1036">
        <v>0</v>
      </c>
      <c r="CE99" s="1036">
        <v>0</v>
      </c>
      <c r="CF99" s="1036">
        <v>0</v>
      </c>
      <c r="CG99" s="1036">
        <v>0</v>
      </c>
      <c r="CH99" s="1036">
        <v>0</v>
      </c>
      <c r="CI99" s="1036">
        <v>0</v>
      </c>
      <c r="CJ99" s="1036">
        <v>0</v>
      </c>
      <c r="CK99" s="1036">
        <v>0</v>
      </c>
      <c r="CL99" s="1036">
        <v>0</v>
      </c>
      <c r="CM99" s="1036">
        <v>0</v>
      </c>
      <c r="CN99" s="1036">
        <v>0</v>
      </c>
      <c r="CO99" s="1036">
        <v>0</v>
      </c>
      <c r="CP99" s="1036">
        <v>0</v>
      </c>
      <c r="CQ99" s="1036">
        <v>0</v>
      </c>
      <c r="CR99" s="1036">
        <v>0</v>
      </c>
      <c r="CS99" s="1036">
        <v>0</v>
      </c>
      <c r="CT99" s="1036">
        <v>0</v>
      </c>
      <c r="CU99" s="1036">
        <v>0</v>
      </c>
      <c r="CV99" s="1036">
        <v>0</v>
      </c>
      <c r="CW99" s="1036">
        <v>0</v>
      </c>
      <c r="CX99" s="1036">
        <v>0</v>
      </c>
      <c r="CY99" s="1036">
        <v>0</v>
      </c>
      <c r="CZ99" s="1036">
        <v>0</v>
      </c>
      <c r="DA99" s="1036">
        <v>0</v>
      </c>
      <c r="DB99" s="1036">
        <v>0</v>
      </c>
      <c r="DC99" s="1036">
        <v>0</v>
      </c>
      <c r="DD99" s="1036">
        <v>0</v>
      </c>
      <c r="DE99" s="1036">
        <v>0</v>
      </c>
      <c r="DF99" s="1036">
        <v>0</v>
      </c>
      <c r="DG99" s="1036">
        <v>0</v>
      </c>
      <c r="DH99" s="1036">
        <v>0</v>
      </c>
      <c r="DI99" s="1036">
        <v>0</v>
      </c>
      <c r="DJ99" s="1036">
        <v>0</v>
      </c>
      <c r="DK99" s="1036">
        <v>0</v>
      </c>
      <c r="DL99" s="1036">
        <v>0</v>
      </c>
      <c r="DM99" s="1036">
        <v>0</v>
      </c>
      <c r="DN99" s="1036">
        <v>0</v>
      </c>
      <c r="DO99" s="1036">
        <v>0</v>
      </c>
      <c r="DP99" s="1036">
        <v>0</v>
      </c>
      <c r="DQ99" s="1036">
        <v>0</v>
      </c>
      <c r="DR99" s="1036">
        <v>0</v>
      </c>
      <c r="DS99" s="1036">
        <v>0</v>
      </c>
      <c r="DT99" s="1036">
        <v>0</v>
      </c>
      <c r="DU99" s="1036">
        <v>0</v>
      </c>
      <c r="DV99" s="1036">
        <v>0</v>
      </c>
      <c r="DW99" s="1036">
        <v>0</v>
      </c>
      <c r="DX99" s="1036">
        <v>0</v>
      </c>
      <c r="DY99" s="1036">
        <v>0</v>
      </c>
      <c r="DZ99" s="1036">
        <v>0</v>
      </c>
      <c r="EA99" s="1036">
        <v>0</v>
      </c>
      <c r="EB99" s="1036">
        <v>0</v>
      </c>
      <c r="EC99" s="1036">
        <v>0</v>
      </c>
      <c r="ED99" s="1036">
        <v>0</v>
      </c>
      <c r="EE99" s="1036">
        <v>0</v>
      </c>
      <c r="EF99" s="1036">
        <v>0</v>
      </c>
      <c r="EG99" s="1036">
        <v>0</v>
      </c>
      <c r="EH99" s="1036">
        <v>0</v>
      </c>
      <c r="EI99" s="1036">
        <v>0</v>
      </c>
      <c r="EJ99" s="1036">
        <v>0</v>
      </c>
      <c r="EK99" s="1036">
        <v>0</v>
      </c>
      <c r="EL99" s="1036">
        <v>0</v>
      </c>
      <c r="EM99" s="1036">
        <v>0</v>
      </c>
      <c r="EN99" s="1036">
        <v>0</v>
      </c>
      <c r="EO99" s="1036">
        <v>0</v>
      </c>
      <c r="EP99" s="1036">
        <v>0</v>
      </c>
      <c r="EQ99" s="1036">
        <v>0</v>
      </c>
      <c r="ER99" s="1036">
        <v>0</v>
      </c>
      <c r="ES99" s="1036">
        <v>0</v>
      </c>
      <c r="ET99" s="1036">
        <v>0</v>
      </c>
      <c r="EU99" s="1036">
        <v>0</v>
      </c>
      <c r="EV99" s="1036">
        <v>0</v>
      </c>
      <c r="EW99" s="1036">
        <v>0</v>
      </c>
      <c r="EX99" s="1036">
        <v>0</v>
      </c>
      <c r="EY99" s="1036">
        <v>0</v>
      </c>
      <c r="EZ99" s="2248">
        <f>IN_T4!EZ94</f>
        <v>0</v>
      </c>
      <c r="FA99" s="2248">
        <f>IN_T4!FA94</f>
        <v>0</v>
      </c>
      <c r="FB99" s="2248">
        <f>IN_T4!FB94</f>
        <v>0</v>
      </c>
      <c r="FC99" s="2248">
        <f>IN_T4!FC94</f>
        <v>0</v>
      </c>
      <c r="FD99" s="1028">
        <f t="shared" si="1"/>
        <v>0</v>
      </c>
    </row>
    <row r="100" spans="1:160" ht="12.75" customHeight="1" x14ac:dyDescent="0.25">
      <c r="A100" s="1001" t="str">
        <f>'t1'!A100</f>
        <v>Avvocato dirig. Con incarico di struttura complessa</v>
      </c>
      <c r="B100" s="1027" t="str">
        <f>'t1'!B100</f>
        <v>PD0010</v>
      </c>
      <c r="C100" s="1036">
        <v>0</v>
      </c>
      <c r="D100" s="1036">
        <v>0</v>
      </c>
      <c r="E100" s="1036">
        <v>0</v>
      </c>
      <c r="F100" s="1036">
        <v>0</v>
      </c>
      <c r="G100" s="1036">
        <v>0</v>
      </c>
      <c r="H100" s="1036">
        <v>0</v>
      </c>
      <c r="I100" s="1036">
        <v>0</v>
      </c>
      <c r="J100" s="1036">
        <v>0</v>
      </c>
      <c r="K100" s="1036">
        <v>0</v>
      </c>
      <c r="L100" s="1036">
        <v>0</v>
      </c>
      <c r="M100" s="1036">
        <v>0</v>
      </c>
      <c r="N100" s="1036">
        <v>0</v>
      </c>
      <c r="O100" s="1036">
        <v>0</v>
      </c>
      <c r="P100" s="1036">
        <v>0</v>
      </c>
      <c r="Q100" s="1036">
        <v>0</v>
      </c>
      <c r="R100" s="1036">
        <v>0</v>
      </c>
      <c r="S100" s="1036">
        <v>0</v>
      </c>
      <c r="T100" s="1036">
        <v>0</v>
      </c>
      <c r="U100" s="1036">
        <v>0</v>
      </c>
      <c r="V100" s="1036">
        <v>0</v>
      </c>
      <c r="W100" s="1036">
        <v>0</v>
      </c>
      <c r="X100" s="1036">
        <v>0</v>
      </c>
      <c r="Y100" s="1036">
        <v>0</v>
      </c>
      <c r="Z100" s="1036">
        <v>0</v>
      </c>
      <c r="AA100" s="1036">
        <v>0</v>
      </c>
      <c r="AB100" s="1036">
        <v>0</v>
      </c>
      <c r="AC100" s="1036">
        <v>0</v>
      </c>
      <c r="AD100" s="1036">
        <v>0</v>
      </c>
      <c r="AE100" s="1036">
        <v>0</v>
      </c>
      <c r="AF100" s="1036">
        <v>0</v>
      </c>
      <c r="AG100" s="1036">
        <v>0</v>
      </c>
      <c r="AH100" s="1036">
        <v>0</v>
      </c>
      <c r="AI100" s="1036">
        <v>0</v>
      </c>
      <c r="AJ100" s="1036">
        <v>0</v>
      </c>
      <c r="AK100" s="1036">
        <v>0</v>
      </c>
      <c r="AL100" s="1036">
        <v>0</v>
      </c>
      <c r="AM100" s="1036">
        <v>0</v>
      </c>
      <c r="AN100" s="1036">
        <v>0</v>
      </c>
      <c r="AO100" s="1036">
        <v>0</v>
      </c>
      <c r="AP100" s="1036">
        <v>0</v>
      </c>
      <c r="AQ100" s="1036">
        <v>0</v>
      </c>
      <c r="AR100" s="1036">
        <v>0</v>
      </c>
      <c r="AS100" s="1036">
        <v>0</v>
      </c>
      <c r="AT100" s="1036">
        <v>0</v>
      </c>
      <c r="AU100" s="1036">
        <v>0</v>
      </c>
      <c r="AV100" s="1036">
        <v>0</v>
      </c>
      <c r="AW100" s="1036">
        <v>0</v>
      </c>
      <c r="AX100" s="1036">
        <v>0</v>
      </c>
      <c r="AY100" s="1036">
        <v>0</v>
      </c>
      <c r="AZ100" s="1036">
        <v>0</v>
      </c>
      <c r="BA100" s="1036">
        <v>0</v>
      </c>
      <c r="BB100" s="1036">
        <v>0</v>
      </c>
      <c r="BC100" s="1036">
        <v>0</v>
      </c>
      <c r="BD100" s="1036">
        <v>0</v>
      </c>
      <c r="BE100" s="1036">
        <v>0</v>
      </c>
      <c r="BF100" s="1036">
        <v>0</v>
      </c>
      <c r="BG100" s="1036">
        <v>0</v>
      </c>
      <c r="BH100" s="1036">
        <v>0</v>
      </c>
      <c r="BI100" s="1036">
        <v>0</v>
      </c>
      <c r="BJ100" s="1036">
        <v>0</v>
      </c>
      <c r="BK100" s="1036">
        <v>0</v>
      </c>
      <c r="BL100" s="1036">
        <v>0</v>
      </c>
      <c r="BM100" s="1036">
        <v>0</v>
      </c>
      <c r="BN100" s="1036">
        <v>0</v>
      </c>
      <c r="BO100" s="1036">
        <v>0</v>
      </c>
      <c r="BP100" s="1036">
        <v>0</v>
      </c>
      <c r="BQ100" s="1036">
        <v>0</v>
      </c>
      <c r="BR100" s="1036">
        <v>0</v>
      </c>
      <c r="BS100" s="1036">
        <v>0</v>
      </c>
      <c r="BT100" s="1036">
        <v>0</v>
      </c>
      <c r="BU100" s="1036">
        <v>0</v>
      </c>
      <c r="BV100" s="1036">
        <v>0</v>
      </c>
      <c r="BW100" s="1036">
        <v>0</v>
      </c>
      <c r="BX100" s="1036">
        <v>0</v>
      </c>
      <c r="BY100" s="1036">
        <v>0</v>
      </c>
      <c r="BZ100" s="1036">
        <v>0</v>
      </c>
      <c r="CA100" s="1036">
        <v>0</v>
      </c>
      <c r="CB100" s="1036">
        <v>0</v>
      </c>
      <c r="CC100" s="1036">
        <v>0</v>
      </c>
      <c r="CD100" s="1036">
        <v>0</v>
      </c>
      <c r="CE100" s="1036">
        <v>0</v>
      </c>
      <c r="CF100" s="1036">
        <v>0</v>
      </c>
      <c r="CG100" s="1036">
        <v>0</v>
      </c>
      <c r="CH100" s="1036">
        <v>0</v>
      </c>
      <c r="CI100" s="1036">
        <v>0</v>
      </c>
      <c r="CJ100" s="1036">
        <v>0</v>
      </c>
      <c r="CK100" s="1036">
        <v>0</v>
      </c>
      <c r="CL100" s="1036">
        <v>0</v>
      </c>
      <c r="CM100" s="1036">
        <v>0</v>
      </c>
      <c r="CN100" s="1036">
        <v>0</v>
      </c>
      <c r="CO100" s="1036">
        <v>0</v>
      </c>
      <c r="CP100" s="1036">
        <v>0</v>
      </c>
      <c r="CQ100" s="1036">
        <v>0</v>
      </c>
      <c r="CR100" s="1036">
        <v>0</v>
      </c>
      <c r="CS100" s="1036">
        <v>0</v>
      </c>
      <c r="CT100" s="1036">
        <v>0</v>
      </c>
      <c r="CU100" s="1036">
        <v>0</v>
      </c>
      <c r="CV100" s="1036">
        <v>0</v>
      </c>
      <c r="CW100" s="1036">
        <v>0</v>
      </c>
      <c r="CX100" s="1036">
        <v>0</v>
      </c>
      <c r="CY100" s="1036">
        <v>0</v>
      </c>
      <c r="CZ100" s="1036">
        <v>0</v>
      </c>
      <c r="DA100" s="1036">
        <v>0</v>
      </c>
      <c r="DB100" s="1036">
        <v>0</v>
      </c>
      <c r="DC100" s="1036">
        <v>0</v>
      </c>
      <c r="DD100" s="1036">
        <v>0</v>
      </c>
      <c r="DE100" s="1036">
        <v>0</v>
      </c>
      <c r="DF100" s="1036">
        <v>0</v>
      </c>
      <c r="DG100" s="1036">
        <v>0</v>
      </c>
      <c r="DH100" s="1036">
        <v>0</v>
      </c>
      <c r="DI100" s="1036">
        <v>0</v>
      </c>
      <c r="DJ100" s="1036">
        <v>0</v>
      </c>
      <c r="DK100" s="1036">
        <v>0</v>
      </c>
      <c r="DL100" s="1036">
        <v>0</v>
      </c>
      <c r="DM100" s="1036">
        <v>0</v>
      </c>
      <c r="DN100" s="1036">
        <v>0</v>
      </c>
      <c r="DO100" s="1036">
        <v>0</v>
      </c>
      <c r="DP100" s="1036">
        <v>0</v>
      </c>
      <c r="DQ100" s="1036">
        <v>0</v>
      </c>
      <c r="DR100" s="1036">
        <v>0</v>
      </c>
      <c r="DS100" s="1036">
        <v>0</v>
      </c>
      <c r="DT100" s="1036">
        <v>0</v>
      </c>
      <c r="DU100" s="1036">
        <v>0</v>
      </c>
      <c r="DV100" s="1036">
        <v>0</v>
      </c>
      <c r="DW100" s="1036">
        <v>0</v>
      </c>
      <c r="DX100" s="1036">
        <v>0</v>
      </c>
      <c r="DY100" s="1036">
        <v>0</v>
      </c>
      <c r="DZ100" s="1036">
        <v>0</v>
      </c>
      <c r="EA100" s="1036">
        <v>0</v>
      </c>
      <c r="EB100" s="1036">
        <v>0</v>
      </c>
      <c r="EC100" s="1036">
        <v>0</v>
      </c>
      <c r="ED100" s="1036">
        <v>0</v>
      </c>
      <c r="EE100" s="1036">
        <v>0</v>
      </c>
      <c r="EF100" s="1036">
        <v>0</v>
      </c>
      <c r="EG100" s="1036">
        <v>0</v>
      </c>
      <c r="EH100" s="1036">
        <v>0</v>
      </c>
      <c r="EI100" s="1036">
        <v>0</v>
      </c>
      <c r="EJ100" s="1036">
        <v>0</v>
      </c>
      <c r="EK100" s="1036">
        <v>0</v>
      </c>
      <c r="EL100" s="1036">
        <v>0</v>
      </c>
      <c r="EM100" s="1036">
        <v>0</v>
      </c>
      <c r="EN100" s="1036">
        <v>0</v>
      </c>
      <c r="EO100" s="1036">
        <v>0</v>
      </c>
      <c r="EP100" s="1036">
        <v>0</v>
      </c>
      <c r="EQ100" s="1036">
        <v>0</v>
      </c>
      <c r="ER100" s="1036">
        <v>0</v>
      </c>
      <c r="ES100" s="1036">
        <v>0</v>
      </c>
      <c r="ET100" s="1036">
        <v>0</v>
      </c>
      <c r="EU100" s="1036">
        <v>0</v>
      </c>
      <c r="EV100" s="1036">
        <v>0</v>
      </c>
      <c r="EW100" s="1036">
        <v>0</v>
      </c>
      <c r="EX100" s="1036">
        <v>0</v>
      </c>
      <c r="EY100" s="1036">
        <v>0</v>
      </c>
      <c r="EZ100" s="2248">
        <f>IN_T4!EZ95</f>
        <v>0</v>
      </c>
      <c r="FA100" s="2248">
        <f>IN_T4!FA95</f>
        <v>0</v>
      </c>
      <c r="FB100" s="2248">
        <f>IN_T4!FB95</f>
        <v>0</v>
      </c>
      <c r="FC100" s="2248">
        <f>IN_T4!FC95</f>
        <v>0</v>
      </c>
      <c r="FD100" s="1028">
        <f t="shared" si="1"/>
        <v>0</v>
      </c>
    </row>
    <row r="101" spans="1:160" ht="12.75" customHeight="1" x14ac:dyDescent="0.25">
      <c r="A101" s="1001" t="str">
        <f>'t1'!A101</f>
        <v>Avvocato dirig. Con incarico di struttura semplice</v>
      </c>
      <c r="B101" s="1027" t="str">
        <f>'t1'!B101</f>
        <v>PD0S09</v>
      </c>
      <c r="C101" s="1036">
        <v>0</v>
      </c>
      <c r="D101" s="1036">
        <v>0</v>
      </c>
      <c r="E101" s="1036">
        <v>0</v>
      </c>
      <c r="F101" s="1036">
        <v>0</v>
      </c>
      <c r="G101" s="1036">
        <v>0</v>
      </c>
      <c r="H101" s="1036">
        <v>0</v>
      </c>
      <c r="I101" s="1036">
        <v>0</v>
      </c>
      <c r="J101" s="1036">
        <v>0</v>
      </c>
      <c r="K101" s="1036">
        <v>0</v>
      </c>
      <c r="L101" s="1036">
        <v>0</v>
      </c>
      <c r="M101" s="1036">
        <v>0</v>
      </c>
      <c r="N101" s="1036">
        <v>0</v>
      </c>
      <c r="O101" s="1036">
        <v>0</v>
      </c>
      <c r="P101" s="1036">
        <v>0</v>
      </c>
      <c r="Q101" s="1036">
        <v>0</v>
      </c>
      <c r="R101" s="1036">
        <v>0</v>
      </c>
      <c r="S101" s="1036">
        <v>0</v>
      </c>
      <c r="T101" s="1036">
        <v>0</v>
      </c>
      <c r="U101" s="1036">
        <v>0</v>
      </c>
      <c r="V101" s="1036">
        <v>0</v>
      </c>
      <c r="W101" s="1036">
        <v>0</v>
      </c>
      <c r="X101" s="1036">
        <v>0</v>
      </c>
      <c r="Y101" s="1036">
        <v>0</v>
      </c>
      <c r="Z101" s="1036">
        <v>0</v>
      </c>
      <c r="AA101" s="1036">
        <v>0</v>
      </c>
      <c r="AB101" s="1036">
        <v>0</v>
      </c>
      <c r="AC101" s="1036">
        <v>0</v>
      </c>
      <c r="AD101" s="1036">
        <v>0</v>
      </c>
      <c r="AE101" s="1036">
        <v>0</v>
      </c>
      <c r="AF101" s="1036">
        <v>0</v>
      </c>
      <c r="AG101" s="1036">
        <v>0</v>
      </c>
      <c r="AH101" s="1036">
        <v>0</v>
      </c>
      <c r="AI101" s="1036">
        <v>0</v>
      </c>
      <c r="AJ101" s="1036">
        <v>0</v>
      </c>
      <c r="AK101" s="1036">
        <v>0</v>
      </c>
      <c r="AL101" s="1036">
        <v>0</v>
      </c>
      <c r="AM101" s="1036">
        <v>0</v>
      </c>
      <c r="AN101" s="1036">
        <v>0</v>
      </c>
      <c r="AO101" s="1036">
        <v>0</v>
      </c>
      <c r="AP101" s="1036">
        <v>0</v>
      </c>
      <c r="AQ101" s="1036">
        <v>0</v>
      </c>
      <c r="AR101" s="1036">
        <v>0</v>
      </c>
      <c r="AS101" s="1036">
        <v>0</v>
      </c>
      <c r="AT101" s="1036">
        <v>0</v>
      </c>
      <c r="AU101" s="1036">
        <v>0</v>
      </c>
      <c r="AV101" s="1036">
        <v>0</v>
      </c>
      <c r="AW101" s="1036">
        <v>0</v>
      </c>
      <c r="AX101" s="1036">
        <v>0</v>
      </c>
      <c r="AY101" s="1036">
        <v>0</v>
      </c>
      <c r="AZ101" s="1036">
        <v>0</v>
      </c>
      <c r="BA101" s="1036">
        <v>0</v>
      </c>
      <c r="BB101" s="1036">
        <v>0</v>
      </c>
      <c r="BC101" s="1036">
        <v>0</v>
      </c>
      <c r="BD101" s="1036">
        <v>0</v>
      </c>
      <c r="BE101" s="1036">
        <v>0</v>
      </c>
      <c r="BF101" s="1036">
        <v>0</v>
      </c>
      <c r="BG101" s="1036">
        <v>0</v>
      </c>
      <c r="BH101" s="1036">
        <v>0</v>
      </c>
      <c r="BI101" s="1036">
        <v>0</v>
      </c>
      <c r="BJ101" s="1036">
        <v>0</v>
      </c>
      <c r="BK101" s="1036">
        <v>0</v>
      </c>
      <c r="BL101" s="1036">
        <v>0</v>
      </c>
      <c r="BM101" s="1036">
        <v>0</v>
      </c>
      <c r="BN101" s="1036">
        <v>0</v>
      </c>
      <c r="BO101" s="1036">
        <v>0</v>
      </c>
      <c r="BP101" s="1036">
        <v>0</v>
      </c>
      <c r="BQ101" s="1036">
        <v>0</v>
      </c>
      <c r="BR101" s="1036">
        <v>0</v>
      </c>
      <c r="BS101" s="1036">
        <v>0</v>
      </c>
      <c r="BT101" s="1036">
        <v>0</v>
      </c>
      <c r="BU101" s="1036">
        <v>0</v>
      </c>
      <c r="BV101" s="1036">
        <v>0</v>
      </c>
      <c r="BW101" s="1036">
        <v>0</v>
      </c>
      <c r="BX101" s="1036">
        <v>0</v>
      </c>
      <c r="BY101" s="1036">
        <v>0</v>
      </c>
      <c r="BZ101" s="1036">
        <v>0</v>
      </c>
      <c r="CA101" s="1036">
        <v>0</v>
      </c>
      <c r="CB101" s="1036">
        <v>0</v>
      </c>
      <c r="CC101" s="1036">
        <v>0</v>
      </c>
      <c r="CD101" s="1036">
        <v>0</v>
      </c>
      <c r="CE101" s="1036">
        <v>0</v>
      </c>
      <c r="CF101" s="1036">
        <v>0</v>
      </c>
      <c r="CG101" s="1036">
        <v>0</v>
      </c>
      <c r="CH101" s="1036">
        <v>0</v>
      </c>
      <c r="CI101" s="1036">
        <v>0</v>
      </c>
      <c r="CJ101" s="1036">
        <v>0</v>
      </c>
      <c r="CK101" s="1036">
        <v>0</v>
      </c>
      <c r="CL101" s="1036">
        <v>0</v>
      </c>
      <c r="CM101" s="1036">
        <v>0</v>
      </c>
      <c r="CN101" s="1036">
        <v>0</v>
      </c>
      <c r="CO101" s="1036">
        <v>0</v>
      </c>
      <c r="CP101" s="1036">
        <v>0</v>
      </c>
      <c r="CQ101" s="1036">
        <v>0</v>
      </c>
      <c r="CR101" s="1036">
        <v>0</v>
      </c>
      <c r="CS101" s="1036">
        <v>0</v>
      </c>
      <c r="CT101" s="1036">
        <v>0</v>
      </c>
      <c r="CU101" s="1036">
        <v>0</v>
      </c>
      <c r="CV101" s="1036">
        <v>0</v>
      </c>
      <c r="CW101" s="1036">
        <v>0</v>
      </c>
      <c r="CX101" s="1036">
        <v>0</v>
      </c>
      <c r="CY101" s="1036">
        <v>0</v>
      </c>
      <c r="CZ101" s="1036">
        <v>0</v>
      </c>
      <c r="DA101" s="1036">
        <v>0</v>
      </c>
      <c r="DB101" s="1036">
        <v>0</v>
      </c>
      <c r="DC101" s="1036">
        <v>0</v>
      </c>
      <c r="DD101" s="1036">
        <v>0</v>
      </c>
      <c r="DE101" s="1036">
        <v>0</v>
      </c>
      <c r="DF101" s="1036">
        <v>0</v>
      </c>
      <c r="DG101" s="1036">
        <v>0</v>
      </c>
      <c r="DH101" s="1036">
        <v>0</v>
      </c>
      <c r="DI101" s="1036">
        <v>0</v>
      </c>
      <c r="DJ101" s="1036">
        <v>0</v>
      </c>
      <c r="DK101" s="1036">
        <v>0</v>
      </c>
      <c r="DL101" s="1036">
        <v>0</v>
      </c>
      <c r="DM101" s="1036">
        <v>0</v>
      </c>
      <c r="DN101" s="1036">
        <v>0</v>
      </c>
      <c r="DO101" s="1036">
        <v>0</v>
      </c>
      <c r="DP101" s="1036">
        <v>0</v>
      </c>
      <c r="DQ101" s="1036">
        <v>0</v>
      </c>
      <c r="DR101" s="1036">
        <v>0</v>
      </c>
      <c r="DS101" s="1036">
        <v>0</v>
      </c>
      <c r="DT101" s="1036">
        <v>0</v>
      </c>
      <c r="DU101" s="1036">
        <v>0</v>
      </c>
      <c r="DV101" s="1036">
        <v>0</v>
      </c>
      <c r="DW101" s="1036">
        <v>0</v>
      </c>
      <c r="DX101" s="1036">
        <v>0</v>
      </c>
      <c r="DY101" s="1036">
        <v>0</v>
      </c>
      <c r="DZ101" s="1036">
        <v>0</v>
      </c>
      <c r="EA101" s="1036">
        <v>0</v>
      </c>
      <c r="EB101" s="1036">
        <v>0</v>
      </c>
      <c r="EC101" s="1036">
        <v>0</v>
      </c>
      <c r="ED101" s="1036">
        <v>0</v>
      </c>
      <c r="EE101" s="1036">
        <v>0</v>
      </c>
      <c r="EF101" s="1036">
        <v>0</v>
      </c>
      <c r="EG101" s="1036">
        <v>0</v>
      </c>
      <c r="EH101" s="1036">
        <v>0</v>
      </c>
      <c r="EI101" s="1036">
        <v>0</v>
      </c>
      <c r="EJ101" s="1036">
        <v>0</v>
      </c>
      <c r="EK101" s="1036">
        <v>0</v>
      </c>
      <c r="EL101" s="1036">
        <v>0</v>
      </c>
      <c r="EM101" s="1036">
        <v>0</v>
      </c>
      <c r="EN101" s="1036">
        <v>0</v>
      </c>
      <c r="EO101" s="1036">
        <v>0</v>
      </c>
      <c r="EP101" s="1036">
        <v>0</v>
      </c>
      <c r="EQ101" s="1036">
        <v>0</v>
      </c>
      <c r="ER101" s="1036">
        <v>0</v>
      </c>
      <c r="ES101" s="1036">
        <v>0</v>
      </c>
      <c r="ET101" s="1036">
        <v>0</v>
      </c>
      <c r="EU101" s="1036">
        <v>0</v>
      </c>
      <c r="EV101" s="1036">
        <v>0</v>
      </c>
      <c r="EW101" s="1036">
        <v>0</v>
      </c>
      <c r="EX101" s="1036">
        <v>0</v>
      </c>
      <c r="EY101" s="1036">
        <v>0</v>
      </c>
      <c r="EZ101" s="2248">
        <f>IN_T4!EZ96</f>
        <v>0</v>
      </c>
      <c r="FA101" s="2248">
        <f>IN_T4!FA96</f>
        <v>0</v>
      </c>
      <c r="FB101" s="2248">
        <f>IN_T4!FB96</f>
        <v>0</v>
      </c>
      <c r="FC101" s="2248">
        <f>IN_T4!FC96</f>
        <v>0</v>
      </c>
      <c r="FD101" s="1028">
        <f t="shared" si="1"/>
        <v>0</v>
      </c>
    </row>
    <row r="102" spans="1:160" ht="12.75" customHeight="1" x14ac:dyDescent="0.25">
      <c r="A102" s="1001" t="str">
        <f>'t1'!A102</f>
        <v>Avvocato dirig. Con altri incar.prof.li</v>
      </c>
      <c r="B102" s="1027" t="str">
        <f>'t1'!B102</f>
        <v>PD0A09</v>
      </c>
      <c r="C102" s="1036">
        <v>0</v>
      </c>
      <c r="D102" s="1036">
        <v>0</v>
      </c>
      <c r="E102" s="1036">
        <v>0</v>
      </c>
      <c r="F102" s="1036">
        <v>0</v>
      </c>
      <c r="G102" s="1036">
        <v>0</v>
      </c>
      <c r="H102" s="1036">
        <v>0</v>
      </c>
      <c r="I102" s="1036">
        <v>0</v>
      </c>
      <c r="J102" s="1036">
        <v>0</v>
      </c>
      <c r="K102" s="1036">
        <v>0</v>
      </c>
      <c r="L102" s="1036">
        <v>0</v>
      </c>
      <c r="M102" s="1036">
        <v>0</v>
      </c>
      <c r="N102" s="1036">
        <v>0</v>
      </c>
      <c r="O102" s="1036">
        <v>0</v>
      </c>
      <c r="P102" s="1036">
        <v>0</v>
      </c>
      <c r="Q102" s="1036">
        <v>0</v>
      </c>
      <c r="R102" s="1036">
        <v>0</v>
      </c>
      <c r="S102" s="1036">
        <v>0</v>
      </c>
      <c r="T102" s="1036">
        <v>0</v>
      </c>
      <c r="U102" s="1036">
        <v>0</v>
      </c>
      <c r="V102" s="1036">
        <v>0</v>
      </c>
      <c r="W102" s="1036">
        <v>0</v>
      </c>
      <c r="X102" s="1036">
        <v>0</v>
      </c>
      <c r="Y102" s="1036">
        <v>0</v>
      </c>
      <c r="Z102" s="1036">
        <v>0</v>
      </c>
      <c r="AA102" s="1036">
        <v>0</v>
      </c>
      <c r="AB102" s="1036">
        <v>0</v>
      </c>
      <c r="AC102" s="1036">
        <v>0</v>
      </c>
      <c r="AD102" s="1036">
        <v>0</v>
      </c>
      <c r="AE102" s="1036">
        <v>0</v>
      </c>
      <c r="AF102" s="1036">
        <v>0</v>
      </c>
      <c r="AG102" s="1036">
        <v>0</v>
      </c>
      <c r="AH102" s="1036">
        <v>0</v>
      </c>
      <c r="AI102" s="1036">
        <v>0</v>
      </c>
      <c r="AJ102" s="1036">
        <v>0</v>
      </c>
      <c r="AK102" s="1036">
        <v>0</v>
      </c>
      <c r="AL102" s="1036">
        <v>0</v>
      </c>
      <c r="AM102" s="1036">
        <v>0</v>
      </c>
      <c r="AN102" s="1036">
        <v>0</v>
      </c>
      <c r="AO102" s="1036">
        <v>0</v>
      </c>
      <c r="AP102" s="1036">
        <v>0</v>
      </c>
      <c r="AQ102" s="1036">
        <v>0</v>
      </c>
      <c r="AR102" s="1036">
        <v>0</v>
      </c>
      <c r="AS102" s="1036">
        <v>0</v>
      </c>
      <c r="AT102" s="1036">
        <v>0</v>
      </c>
      <c r="AU102" s="1036">
        <v>0</v>
      </c>
      <c r="AV102" s="1036">
        <v>0</v>
      </c>
      <c r="AW102" s="1036">
        <v>0</v>
      </c>
      <c r="AX102" s="1036">
        <v>0</v>
      </c>
      <c r="AY102" s="1036">
        <v>0</v>
      </c>
      <c r="AZ102" s="1036">
        <v>0</v>
      </c>
      <c r="BA102" s="1036">
        <v>0</v>
      </c>
      <c r="BB102" s="1036">
        <v>0</v>
      </c>
      <c r="BC102" s="1036">
        <v>0</v>
      </c>
      <c r="BD102" s="1036">
        <v>0</v>
      </c>
      <c r="BE102" s="1036">
        <v>0</v>
      </c>
      <c r="BF102" s="1036">
        <v>0</v>
      </c>
      <c r="BG102" s="1036">
        <v>0</v>
      </c>
      <c r="BH102" s="1036">
        <v>0</v>
      </c>
      <c r="BI102" s="1036">
        <v>0</v>
      </c>
      <c r="BJ102" s="1036">
        <v>0</v>
      </c>
      <c r="BK102" s="1036">
        <v>0</v>
      </c>
      <c r="BL102" s="1036">
        <v>0</v>
      </c>
      <c r="BM102" s="1036">
        <v>0</v>
      </c>
      <c r="BN102" s="1036">
        <v>0</v>
      </c>
      <c r="BO102" s="1036">
        <v>0</v>
      </c>
      <c r="BP102" s="1036">
        <v>0</v>
      </c>
      <c r="BQ102" s="1036">
        <v>0</v>
      </c>
      <c r="BR102" s="1036">
        <v>0</v>
      </c>
      <c r="BS102" s="1036">
        <v>0</v>
      </c>
      <c r="BT102" s="1036">
        <v>0</v>
      </c>
      <c r="BU102" s="1036">
        <v>0</v>
      </c>
      <c r="BV102" s="1036">
        <v>0</v>
      </c>
      <c r="BW102" s="1036">
        <v>0</v>
      </c>
      <c r="BX102" s="1036">
        <v>0</v>
      </c>
      <c r="BY102" s="1036">
        <v>0</v>
      </c>
      <c r="BZ102" s="1036">
        <v>0</v>
      </c>
      <c r="CA102" s="1036">
        <v>0</v>
      </c>
      <c r="CB102" s="1036">
        <v>0</v>
      </c>
      <c r="CC102" s="1036">
        <v>0</v>
      </c>
      <c r="CD102" s="1036">
        <v>0</v>
      </c>
      <c r="CE102" s="1036">
        <v>0</v>
      </c>
      <c r="CF102" s="1036">
        <v>0</v>
      </c>
      <c r="CG102" s="1036">
        <v>0</v>
      </c>
      <c r="CH102" s="1036">
        <v>0</v>
      </c>
      <c r="CI102" s="1036">
        <v>0</v>
      </c>
      <c r="CJ102" s="1036">
        <v>0</v>
      </c>
      <c r="CK102" s="1036">
        <v>0</v>
      </c>
      <c r="CL102" s="1036">
        <v>0</v>
      </c>
      <c r="CM102" s="1036">
        <v>0</v>
      </c>
      <c r="CN102" s="1036">
        <v>0</v>
      </c>
      <c r="CO102" s="1036">
        <v>0</v>
      </c>
      <c r="CP102" s="1036">
        <v>0</v>
      </c>
      <c r="CQ102" s="1036">
        <v>0</v>
      </c>
      <c r="CR102" s="1036">
        <v>0</v>
      </c>
      <c r="CS102" s="1036">
        <v>0</v>
      </c>
      <c r="CT102" s="1036">
        <v>0</v>
      </c>
      <c r="CU102" s="1036">
        <v>0</v>
      </c>
      <c r="CV102" s="1036">
        <v>0</v>
      </c>
      <c r="CW102" s="1036">
        <v>0</v>
      </c>
      <c r="CX102" s="1036">
        <v>0</v>
      </c>
      <c r="CY102" s="1036">
        <v>0</v>
      </c>
      <c r="CZ102" s="1036">
        <v>0</v>
      </c>
      <c r="DA102" s="1036">
        <v>0</v>
      </c>
      <c r="DB102" s="1036">
        <v>0</v>
      </c>
      <c r="DC102" s="1036">
        <v>0</v>
      </c>
      <c r="DD102" s="1036">
        <v>0</v>
      </c>
      <c r="DE102" s="1036">
        <v>0</v>
      </c>
      <c r="DF102" s="1036">
        <v>0</v>
      </c>
      <c r="DG102" s="1036">
        <v>0</v>
      </c>
      <c r="DH102" s="1036">
        <v>0</v>
      </c>
      <c r="DI102" s="1036">
        <v>0</v>
      </c>
      <c r="DJ102" s="1036">
        <v>0</v>
      </c>
      <c r="DK102" s="1036">
        <v>0</v>
      </c>
      <c r="DL102" s="1036">
        <v>0</v>
      </c>
      <c r="DM102" s="1036">
        <v>0</v>
      </c>
      <c r="DN102" s="1036">
        <v>0</v>
      </c>
      <c r="DO102" s="1036">
        <v>0</v>
      </c>
      <c r="DP102" s="1036">
        <v>0</v>
      </c>
      <c r="DQ102" s="1036">
        <v>0</v>
      </c>
      <c r="DR102" s="1036">
        <v>0</v>
      </c>
      <c r="DS102" s="1036">
        <v>0</v>
      </c>
      <c r="DT102" s="1036">
        <v>0</v>
      </c>
      <c r="DU102" s="1036">
        <v>0</v>
      </c>
      <c r="DV102" s="1036">
        <v>0</v>
      </c>
      <c r="DW102" s="1036">
        <v>0</v>
      </c>
      <c r="DX102" s="1036">
        <v>0</v>
      </c>
      <c r="DY102" s="1036">
        <v>0</v>
      </c>
      <c r="DZ102" s="1036">
        <v>0</v>
      </c>
      <c r="EA102" s="1036">
        <v>0</v>
      </c>
      <c r="EB102" s="1036">
        <v>0</v>
      </c>
      <c r="EC102" s="1036">
        <v>0</v>
      </c>
      <c r="ED102" s="1036">
        <v>0</v>
      </c>
      <c r="EE102" s="1036">
        <v>0</v>
      </c>
      <c r="EF102" s="1036">
        <v>0</v>
      </c>
      <c r="EG102" s="1036">
        <v>0</v>
      </c>
      <c r="EH102" s="1036">
        <v>0</v>
      </c>
      <c r="EI102" s="1036">
        <v>0</v>
      </c>
      <c r="EJ102" s="1036">
        <v>0</v>
      </c>
      <c r="EK102" s="1036">
        <v>0</v>
      </c>
      <c r="EL102" s="1036">
        <v>0</v>
      </c>
      <c r="EM102" s="1036">
        <v>0</v>
      </c>
      <c r="EN102" s="1036">
        <v>0</v>
      </c>
      <c r="EO102" s="1036">
        <v>0</v>
      </c>
      <c r="EP102" s="1036">
        <v>0</v>
      </c>
      <c r="EQ102" s="1036">
        <v>0</v>
      </c>
      <c r="ER102" s="1036">
        <v>0</v>
      </c>
      <c r="ES102" s="1036">
        <v>0</v>
      </c>
      <c r="ET102" s="1036">
        <v>0</v>
      </c>
      <c r="EU102" s="1036">
        <v>0</v>
      </c>
      <c r="EV102" s="1036">
        <v>0</v>
      </c>
      <c r="EW102" s="1036">
        <v>0</v>
      </c>
      <c r="EX102" s="1036">
        <v>0</v>
      </c>
      <c r="EY102" s="1036">
        <v>0</v>
      </c>
      <c r="EZ102" s="2248">
        <f>IN_T4!EZ97</f>
        <v>0</v>
      </c>
      <c r="FA102" s="2248">
        <f>IN_T4!FA97</f>
        <v>0</v>
      </c>
      <c r="FB102" s="2248">
        <f>IN_T4!FB97</f>
        <v>0</v>
      </c>
      <c r="FC102" s="2248">
        <f>IN_T4!FC97</f>
        <v>0</v>
      </c>
      <c r="FD102" s="1028">
        <f t="shared" si="1"/>
        <v>0</v>
      </c>
    </row>
    <row r="103" spans="1:160" ht="12.75" customHeight="1" x14ac:dyDescent="0.25">
      <c r="A103" s="1001" t="str">
        <f>'t1'!A103</f>
        <v>Avvocato dir. A t. Determinato(art. 15-septies dlgs. 502/92)</v>
      </c>
      <c r="B103" s="1027" t="str">
        <f>'t1'!B103</f>
        <v>PD0605</v>
      </c>
      <c r="C103" s="1036">
        <v>0</v>
      </c>
      <c r="D103" s="1036">
        <v>0</v>
      </c>
      <c r="E103" s="1036">
        <v>0</v>
      </c>
      <c r="F103" s="1036">
        <v>0</v>
      </c>
      <c r="G103" s="1036">
        <v>0</v>
      </c>
      <c r="H103" s="1036">
        <v>0</v>
      </c>
      <c r="I103" s="1036">
        <v>0</v>
      </c>
      <c r="J103" s="1036">
        <v>0</v>
      </c>
      <c r="K103" s="1036">
        <v>0</v>
      </c>
      <c r="L103" s="1036">
        <v>0</v>
      </c>
      <c r="M103" s="1036">
        <v>0</v>
      </c>
      <c r="N103" s="1036">
        <v>0</v>
      </c>
      <c r="O103" s="1036">
        <v>0</v>
      </c>
      <c r="P103" s="1036">
        <v>0</v>
      </c>
      <c r="Q103" s="1036">
        <v>0</v>
      </c>
      <c r="R103" s="1036">
        <v>0</v>
      </c>
      <c r="S103" s="1036">
        <v>0</v>
      </c>
      <c r="T103" s="1036">
        <v>0</v>
      </c>
      <c r="U103" s="1036">
        <v>0</v>
      </c>
      <c r="V103" s="1036">
        <v>0</v>
      </c>
      <c r="W103" s="1036">
        <v>0</v>
      </c>
      <c r="X103" s="1036">
        <v>0</v>
      </c>
      <c r="Y103" s="1036">
        <v>0</v>
      </c>
      <c r="Z103" s="1036">
        <v>0</v>
      </c>
      <c r="AA103" s="1036">
        <v>0</v>
      </c>
      <c r="AB103" s="1036">
        <v>0</v>
      </c>
      <c r="AC103" s="1036">
        <v>0</v>
      </c>
      <c r="AD103" s="1036">
        <v>0</v>
      </c>
      <c r="AE103" s="1036">
        <v>0</v>
      </c>
      <c r="AF103" s="1036">
        <v>0</v>
      </c>
      <c r="AG103" s="1036">
        <v>0</v>
      </c>
      <c r="AH103" s="1036">
        <v>0</v>
      </c>
      <c r="AI103" s="1036">
        <v>0</v>
      </c>
      <c r="AJ103" s="1036">
        <v>0</v>
      </c>
      <c r="AK103" s="1036">
        <v>0</v>
      </c>
      <c r="AL103" s="1036">
        <v>0</v>
      </c>
      <c r="AM103" s="1036">
        <v>0</v>
      </c>
      <c r="AN103" s="1036">
        <v>0</v>
      </c>
      <c r="AO103" s="1036">
        <v>0</v>
      </c>
      <c r="AP103" s="1036">
        <v>0</v>
      </c>
      <c r="AQ103" s="1036">
        <v>0</v>
      </c>
      <c r="AR103" s="1036">
        <v>0</v>
      </c>
      <c r="AS103" s="1036">
        <v>0</v>
      </c>
      <c r="AT103" s="1036">
        <v>0</v>
      </c>
      <c r="AU103" s="1036">
        <v>0</v>
      </c>
      <c r="AV103" s="1036">
        <v>0</v>
      </c>
      <c r="AW103" s="1036">
        <v>0</v>
      </c>
      <c r="AX103" s="1036">
        <v>0</v>
      </c>
      <c r="AY103" s="1036">
        <v>0</v>
      </c>
      <c r="AZ103" s="1036">
        <v>0</v>
      </c>
      <c r="BA103" s="1036">
        <v>0</v>
      </c>
      <c r="BB103" s="1036">
        <v>0</v>
      </c>
      <c r="BC103" s="1036">
        <v>0</v>
      </c>
      <c r="BD103" s="1036">
        <v>0</v>
      </c>
      <c r="BE103" s="1036">
        <v>0</v>
      </c>
      <c r="BF103" s="1036">
        <v>0</v>
      </c>
      <c r="BG103" s="1036">
        <v>0</v>
      </c>
      <c r="BH103" s="1036">
        <v>0</v>
      </c>
      <c r="BI103" s="1036">
        <v>0</v>
      </c>
      <c r="BJ103" s="1036">
        <v>0</v>
      </c>
      <c r="BK103" s="1036">
        <v>0</v>
      </c>
      <c r="BL103" s="1036">
        <v>0</v>
      </c>
      <c r="BM103" s="1036">
        <v>0</v>
      </c>
      <c r="BN103" s="1036">
        <v>0</v>
      </c>
      <c r="BO103" s="1036">
        <v>0</v>
      </c>
      <c r="BP103" s="1036">
        <v>0</v>
      </c>
      <c r="BQ103" s="1036">
        <v>0</v>
      </c>
      <c r="BR103" s="1036">
        <v>0</v>
      </c>
      <c r="BS103" s="1036">
        <v>0</v>
      </c>
      <c r="BT103" s="1036">
        <v>0</v>
      </c>
      <c r="BU103" s="1036">
        <v>0</v>
      </c>
      <c r="BV103" s="1036">
        <v>0</v>
      </c>
      <c r="BW103" s="1036">
        <v>0</v>
      </c>
      <c r="BX103" s="1036">
        <v>0</v>
      </c>
      <c r="BY103" s="1036">
        <v>0</v>
      </c>
      <c r="BZ103" s="1036">
        <v>0</v>
      </c>
      <c r="CA103" s="1036">
        <v>0</v>
      </c>
      <c r="CB103" s="1036">
        <v>0</v>
      </c>
      <c r="CC103" s="1036">
        <v>0</v>
      </c>
      <c r="CD103" s="1036">
        <v>0</v>
      </c>
      <c r="CE103" s="1036">
        <v>0</v>
      </c>
      <c r="CF103" s="1036">
        <v>0</v>
      </c>
      <c r="CG103" s="1036">
        <v>0</v>
      </c>
      <c r="CH103" s="1036">
        <v>0</v>
      </c>
      <c r="CI103" s="1036">
        <v>0</v>
      </c>
      <c r="CJ103" s="1036">
        <v>0</v>
      </c>
      <c r="CK103" s="1036">
        <v>0</v>
      </c>
      <c r="CL103" s="1036">
        <v>0</v>
      </c>
      <c r="CM103" s="1036">
        <v>0</v>
      </c>
      <c r="CN103" s="1036">
        <v>0</v>
      </c>
      <c r="CO103" s="1036">
        <v>0</v>
      </c>
      <c r="CP103" s="1036">
        <v>0</v>
      </c>
      <c r="CQ103" s="1036">
        <v>0</v>
      </c>
      <c r="CR103" s="1036">
        <v>0</v>
      </c>
      <c r="CS103" s="1036">
        <v>0</v>
      </c>
      <c r="CT103" s="1036">
        <v>0</v>
      </c>
      <c r="CU103" s="1036">
        <v>0</v>
      </c>
      <c r="CV103" s="1036">
        <v>0</v>
      </c>
      <c r="CW103" s="1036">
        <v>0</v>
      </c>
      <c r="CX103" s="1036">
        <v>0</v>
      </c>
      <c r="CY103" s="1036">
        <v>0</v>
      </c>
      <c r="CZ103" s="1036">
        <v>0</v>
      </c>
      <c r="DA103" s="1036">
        <v>0</v>
      </c>
      <c r="DB103" s="1036">
        <v>0</v>
      </c>
      <c r="DC103" s="1036">
        <v>0</v>
      </c>
      <c r="DD103" s="1036">
        <v>0</v>
      </c>
      <c r="DE103" s="1036">
        <v>0</v>
      </c>
      <c r="DF103" s="1036">
        <v>0</v>
      </c>
      <c r="DG103" s="1036">
        <v>0</v>
      </c>
      <c r="DH103" s="1036">
        <v>0</v>
      </c>
      <c r="DI103" s="1036">
        <v>0</v>
      </c>
      <c r="DJ103" s="1036">
        <v>0</v>
      </c>
      <c r="DK103" s="1036">
        <v>0</v>
      </c>
      <c r="DL103" s="1036">
        <v>0</v>
      </c>
      <c r="DM103" s="1036">
        <v>0</v>
      </c>
      <c r="DN103" s="1036">
        <v>0</v>
      </c>
      <c r="DO103" s="1036">
        <v>0</v>
      </c>
      <c r="DP103" s="1036">
        <v>0</v>
      </c>
      <c r="DQ103" s="1036">
        <v>0</v>
      </c>
      <c r="DR103" s="1036">
        <v>0</v>
      </c>
      <c r="DS103" s="1036">
        <v>0</v>
      </c>
      <c r="DT103" s="1036">
        <v>0</v>
      </c>
      <c r="DU103" s="1036">
        <v>0</v>
      </c>
      <c r="DV103" s="1036">
        <v>0</v>
      </c>
      <c r="DW103" s="1036">
        <v>0</v>
      </c>
      <c r="DX103" s="1036">
        <v>0</v>
      </c>
      <c r="DY103" s="1036">
        <v>0</v>
      </c>
      <c r="DZ103" s="1036">
        <v>0</v>
      </c>
      <c r="EA103" s="1036">
        <v>0</v>
      </c>
      <c r="EB103" s="1036">
        <v>0</v>
      </c>
      <c r="EC103" s="1036">
        <v>0</v>
      </c>
      <c r="ED103" s="1036">
        <v>0</v>
      </c>
      <c r="EE103" s="1036">
        <v>0</v>
      </c>
      <c r="EF103" s="1036">
        <v>0</v>
      </c>
      <c r="EG103" s="1036">
        <v>0</v>
      </c>
      <c r="EH103" s="1036">
        <v>0</v>
      </c>
      <c r="EI103" s="1036">
        <v>0</v>
      </c>
      <c r="EJ103" s="1036">
        <v>0</v>
      </c>
      <c r="EK103" s="1036">
        <v>0</v>
      </c>
      <c r="EL103" s="1036">
        <v>0</v>
      </c>
      <c r="EM103" s="1036">
        <v>0</v>
      </c>
      <c r="EN103" s="1036">
        <v>0</v>
      </c>
      <c r="EO103" s="1036">
        <v>0</v>
      </c>
      <c r="EP103" s="1036">
        <v>0</v>
      </c>
      <c r="EQ103" s="1036">
        <v>0</v>
      </c>
      <c r="ER103" s="1036">
        <v>0</v>
      </c>
      <c r="ES103" s="1036">
        <v>0</v>
      </c>
      <c r="ET103" s="1036">
        <v>0</v>
      </c>
      <c r="EU103" s="1036">
        <v>0</v>
      </c>
      <c r="EV103" s="1036">
        <v>0</v>
      </c>
      <c r="EW103" s="1036">
        <v>0</v>
      </c>
      <c r="EX103" s="1036">
        <v>0</v>
      </c>
      <c r="EY103" s="1036">
        <v>0</v>
      </c>
      <c r="EZ103" s="2248">
        <f>IN_T4!EZ98</f>
        <v>0</v>
      </c>
      <c r="FA103" s="2248">
        <f>IN_T4!FA98</f>
        <v>0</v>
      </c>
      <c r="FB103" s="2248">
        <f>IN_T4!FB98</f>
        <v>0</v>
      </c>
      <c r="FC103" s="2248">
        <f>IN_T4!FC98</f>
        <v>0</v>
      </c>
      <c r="FD103" s="1028">
        <f t="shared" si="1"/>
        <v>0</v>
      </c>
    </row>
    <row r="104" spans="1:160" ht="12.75" customHeight="1" x14ac:dyDescent="0.25">
      <c r="A104" s="1001" t="str">
        <f>'t1'!A104</f>
        <v>Ingegnere dirig. Con incarico di struttura complessa</v>
      </c>
      <c r="B104" s="1027" t="str">
        <f>'t1'!B104</f>
        <v>PD0046</v>
      </c>
      <c r="C104" s="1036">
        <v>0</v>
      </c>
      <c r="D104" s="1036">
        <v>0</v>
      </c>
      <c r="E104" s="1036">
        <v>0</v>
      </c>
      <c r="F104" s="1036">
        <v>0</v>
      </c>
      <c r="G104" s="1036">
        <v>0</v>
      </c>
      <c r="H104" s="1036">
        <v>0</v>
      </c>
      <c r="I104" s="1036">
        <v>0</v>
      </c>
      <c r="J104" s="1036">
        <v>0</v>
      </c>
      <c r="K104" s="1036">
        <v>0</v>
      </c>
      <c r="L104" s="1036">
        <v>0</v>
      </c>
      <c r="M104" s="1036">
        <v>0</v>
      </c>
      <c r="N104" s="1036">
        <v>0</v>
      </c>
      <c r="O104" s="1036">
        <v>0</v>
      </c>
      <c r="P104" s="1036">
        <v>0</v>
      </c>
      <c r="Q104" s="1036">
        <v>0</v>
      </c>
      <c r="R104" s="1036">
        <v>0</v>
      </c>
      <c r="S104" s="1036">
        <v>0</v>
      </c>
      <c r="T104" s="1036">
        <v>0</v>
      </c>
      <c r="U104" s="1036">
        <v>0</v>
      </c>
      <c r="V104" s="1036">
        <v>0</v>
      </c>
      <c r="W104" s="1036">
        <v>0</v>
      </c>
      <c r="X104" s="1036">
        <v>0</v>
      </c>
      <c r="Y104" s="1036">
        <v>0</v>
      </c>
      <c r="Z104" s="1036">
        <v>0</v>
      </c>
      <c r="AA104" s="1036">
        <v>0</v>
      </c>
      <c r="AB104" s="1036">
        <v>0</v>
      </c>
      <c r="AC104" s="1036">
        <v>0</v>
      </c>
      <c r="AD104" s="1036">
        <v>0</v>
      </c>
      <c r="AE104" s="1036">
        <v>0</v>
      </c>
      <c r="AF104" s="1036">
        <v>0</v>
      </c>
      <c r="AG104" s="1036">
        <v>0</v>
      </c>
      <c r="AH104" s="1036">
        <v>0</v>
      </c>
      <c r="AI104" s="1036">
        <v>0</v>
      </c>
      <c r="AJ104" s="1036">
        <v>0</v>
      </c>
      <c r="AK104" s="1036">
        <v>0</v>
      </c>
      <c r="AL104" s="1036">
        <v>0</v>
      </c>
      <c r="AM104" s="1036">
        <v>0</v>
      </c>
      <c r="AN104" s="1036">
        <v>0</v>
      </c>
      <c r="AO104" s="1036">
        <v>0</v>
      </c>
      <c r="AP104" s="1036">
        <v>0</v>
      </c>
      <c r="AQ104" s="1036">
        <v>0</v>
      </c>
      <c r="AR104" s="1036">
        <v>0</v>
      </c>
      <c r="AS104" s="1036">
        <v>0</v>
      </c>
      <c r="AT104" s="1036">
        <v>0</v>
      </c>
      <c r="AU104" s="1036">
        <v>0</v>
      </c>
      <c r="AV104" s="1036">
        <v>0</v>
      </c>
      <c r="AW104" s="1036">
        <v>0</v>
      </c>
      <c r="AX104" s="1036">
        <v>0</v>
      </c>
      <c r="AY104" s="1036">
        <v>0</v>
      </c>
      <c r="AZ104" s="1036">
        <v>0</v>
      </c>
      <c r="BA104" s="1036">
        <v>0</v>
      </c>
      <c r="BB104" s="1036">
        <v>0</v>
      </c>
      <c r="BC104" s="1036">
        <v>0</v>
      </c>
      <c r="BD104" s="1036">
        <v>0</v>
      </c>
      <c r="BE104" s="1036">
        <v>0</v>
      </c>
      <c r="BF104" s="1036">
        <v>0</v>
      </c>
      <c r="BG104" s="1036">
        <v>0</v>
      </c>
      <c r="BH104" s="1036">
        <v>0</v>
      </c>
      <c r="BI104" s="1036">
        <v>0</v>
      </c>
      <c r="BJ104" s="1036">
        <v>0</v>
      </c>
      <c r="BK104" s="1036">
        <v>0</v>
      </c>
      <c r="BL104" s="1036">
        <v>0</v>
      </c>
      <c r="BM104" s="1036">
        <v>0</v>
      </c>
      <c r="BN104" s="1036">
        <v>0</v>
      </c>
      <c r="BO104" s="1036">
        <v>0</v>
      </c>
      <c r="BP104" s="1036">
        <v>0</v>
      </c>
      <c r="BQ104" s="1036">
        <v>0</v>
      </c>
      <c r="BR104" s="1036">
        <v>0</v>
      </c>
      <c r="BS104" s="1036">
        <v>0</v>
      </c>
      <c r="BT104" s="1036">
        <v>0</v>
      </c>
      <c r="BU104" s="1036">
        <v>0</v>
      </c>
      <c r="BV104" s="1036">
        <v>0</v>
      </c>
      <c r="BW104" s="1036">
        <v>0</v>
      </c>
      <c r="BX104" s="1036">
        <v>0</v>
      </c>
      <c r="BY104" s="1036">
        <v>0</v>
      </c>
      <c r="BZ104" s="1036">
        <v>0</v>
      </c>
      <c r="CA104" s="1036">
        <v>0</v>
      </c>
      <c r="CB104" s="1036">
        <v>0</v>
      </c>
      <c r="CC104" s="1036">
        <v>0</v>
      </c>
      <c r="CD104" s="1036">
        <v>0</v>
      </c>
      <c r="CE104" s="1036">
        <v>0</v>
      </c>
      <c r="CF104" s="1036">
        <v>0</v>
      </c>
      <c r="CG104" s="1036">
        <v>0</v>
      </c>
      <c r="CH104" s="1036">
        <v>0</v>
      </c>
      <c r="CI104" s="1036">
        <v>0</v>
      </c>
      <c r="CJ104" s="1036">
        <v>0</v>
      </c>
      <c r="CK104" s="1036">
        <v>0</v>
      </c>
      <c r="CL104" s="1036">
        <v>0</v>
      </c>
      <c r="CM104" s="1036">
        <v>0</v>
      </c>
      <c r="CN104" s="1036">
        <v>0</v>
      </c>
      <c r="CO104" s="1036">
        <v>0</v>
      </c>
      <c r="CP104" s="1036">
        <v>0</v>
      </c>
      <c r="CQ104" s="1036">
        <v>0</v>
      </c>
      <c r="CR104" s="1036">
        <v>0</v>
      </c>
      <c r="CS104" s="1036">
        <v>0</v>
      </c>
      <c r="CT104" s="1036">
        <v>0</v>
      </c>
      <c r="CU104" s="1036">
        <v>0</v>
      </c>
      <c r="CV104" s="1036">
        <v>0</v>
      </c>
      <c r="CW104" s="1036">
        <v>0</v>
      </c>
      <c r="CX104" s="1036">
        <v>0</v>
      </c>
      <c r="CY104" s="1036">
        <v>0</v>
      </c>
      <c r="CZ104" s="1036">
        <v>0</v>
      </c>
      <c r="DA104" s="1036">
        <v>0</v>
      </c>
      <c r="DB104" s="1036">
        <v>0</v>
      </c>
      <c r="DC104" s="1036">
        <v>0</v>
      </c>
      <c r="DD104" s="1036">
        <v>0</v>
      </c>
      <c r="DE104" s="1036">
        <v>0</v>
      </c>
      <c r="DF104" s="1036">
        <v>0</v>
      </c>
      <c r="DG104" s="1036">
        <v>0</v>
      </c>
      <c r="DH104" s="1036">
        <v>0</v>
      </c>
      <c r="DI104" s="1036">
        <v>0</v>
      </c>
      <c r="DJ104" s="1036">
        <v>0</v>
      </c>
      <c r="DK104" s="1036">
        <v>0</v>
      </c>
      <c r="DL104" s="1036">
        <v>0</v>
      </c>
      <c r="DM104" s="1036">
        <v>0</v>
      </c>
      <c r="DN104" s="1036">
        <v>0</v>
      </c>
      <c r="DO104" s="1036">
        <v>0</v>
      </c>
      <c r="DP104" s="1036">
        <v>0</v>
      </c>
      <c r="DQ104" s="1036">
        <v>0</v>
      </c>
      <c r="DR104" s="1036">
        <v>0</v>
      </c>
      <c r="DS104" s="1036">
        <v>0</v>
      </c>
      <c r="DT104" s="1036">
        <v>0</v>
      </c>
      <c r="DU104" s="1036">
        <v>0</v>
      </c>
      <c r="DV104" s="1036">
        <v>0</v>
      </c>
      <c r="DW104" s="1036">
        <v>0</v>
      </c>
      <c r="DX104" s="1036">
        <v>0</v>
      </c>
      <c r="DY104" s="1036">
        <v>0</v>
      </c>
      <c r="DZ104" s="1036">
        <v>0</v>
      </c>
      <c r="EA104" s="1036">
        <v>0</v>
      </c>
      <c r="EB104" s="1036">
        <v>0</v>
      </c>
      <c r="EC104" s="1036">
        <v>0</v>
      </c>
      <c r="ED104" s="1036">
        <v>0</v>
      </c>
      <c r="EE104" s="1036">
        <v>0</v>
      </c>
      <c r="EF104" s="1036">
        <v>0</v>
      </c>
      <c r="EG104" s="1036">
        <v>0</v>
      </c>
      <c r="EH104" s="1036">
        <v>0</v>
      </c>
      <c r="EI104" s="1036">
        <v>0</v>
      </c>
      <c r="EJ104" s="1036">
        <v>0</v>
      </c>
      <c r="EK104" s="1036">
        <v>0</v>
      </c>
      <c r="EL104" s="1036">
        <v>0</v>
      </c>
      <c r="EM104" s="1036">
        <v>0</v>
      </c>
      <c r="EN104" s="1036">
        <v>0</v>
      </c>
      <c r="EO104" s="1036">
        <v>0</v>
      </c>
      <c r="EP104" s="1036">
        <v>0</v>
      </c>
      <c r="EQ104" s="1036">
        <v>0</v>
      </c>
      <c r="ER104" s="1036">
        <v>0</v>
      </c>
      <c r="ES104" s="1036">
        <v>0</v>
      </c>
      <c r="ET104" s="1036">
        <v>0</v>
      </c>
      <c r="EU104" s="1036">
        <v>0</v>
      </c>
      <c r="EV104" s="1036">
        <v>0</v>
      </c>
      <c r="EW104" s="1036">
        <v>0</v>
      </c>
      <c r="EX104" s="1036">
        <v>0</v>
      </c>
      <c r="EY104" s="1036">
        <v>0</v>
      </c>
      <c r="EZ104" s="2248">
        <f>IN_T4!EZ99</f>
        <v>0</v>
      </c>
      <c r="FA104" s="2248">
        <f>IN_T4!FA99</f>
        <v>0</v>
      </c>
      <c r="FB104" s="2248">
        <f>IN_T4!FB99</f>
        <v>0</v>
      </c>
      <c r="FC104" s="2248">
        <f>IN_T4!FC99</f>
        <v>0</v>
      </c>
      <c r="FD104" s="1028">
        <f t="shared" si="1"/>
        <v>0</v>
      </c>
    </row>
    <row r="105" spans="1:160" ht="12.75" customHeight="1" x14ac:dyDescent="0.25">
      <c r="A105" s="1001" t="str">
        <f>'t1'!A105</f>
        <v>Ingegnere dirig. Con incarico di struttura semplice</v>
      </c>
      <c r="B105" s="1027" t="str">
        <f>'t1'!B105</f>
        <v>PD0S45</v>
      </c>
      <c r="C105" s="1036">
        <v>0</v>
      </c>
      <c r="D105" s="1036">
        <v>0</v>
      </c>
      <c r="E105" s="1036">
        <v>0</v>
      </c>
      <c r="F105" s="1036">
        <v>0</v>
      </c>
      <c r="G105" s="1036">
        <v>0</v>
      </c>
      <c r="H105" s="1036">
        <v>0</v>
      </c>
      <c r="I105" s="1036">
        <v>0</v>
      </c>
      <c r="J105" s="1036">
        <v>0</v>
      </c>
      <c r="K105" s="1036">
        <v>0</v>
      </c>
      <c r="L105" s="1036">
        <v>0</v>
      </c>
      <c r="M105" s="1036">
        <v>0</v>
      </c>
      <c r="N105" s="1036">
        <v>0</v>
      </c>
      <c r="O105" s="1036">
        <v>0</v>
      </c>
      <c r="P105" s="1036">
        <v>0</v>
      </c>
      <c r="Q105" s="1036">
        <v>0</v>
      </c>
      <c r="R105" s="1036">
        <v>0</v>
      </c>
      <c r="S105" s="1036">
        <v>0</v>
      </c>
      <c r="T105" s="1036">
        <v>0</v>
      </c>
      <c r="U105" s="1036">
        <v>0</v>
      </c>
      <c r="V105" s="1036">
        <v>0</v>
      </c>
      <c r="W105" s="1036">
        <v>0</v>
      </c>
      <c r="X105" s="1036">
        <v>0</v>
      </c>
      <c r="Y105" s="1036">
        <v>0</v>
      </c>
      <c r="Z105" s="1036">
        <v>0</v>
      </c>
      <c r="AA105" s="1036">
        <v>0</v>
      </c>
      <c r="AB105" s="1036">
        <v>0</v>
      </c>
      <c r="AC105" s="1036">
        <v>0</v>
      </c>
      <c r="AD105" s="1036">
        <v>0</v>
      </c>
      <c r="AE105" s="1036">
        <v>0</v>
      </c>
      <c r="AF105" s="1036">
        <v>0</v>
      </c>
      <c r="AG105" s="1036">
        <v>0</v>
      </c>
      <c r="AH105" s="1036">
        <v>0</v>
      </c>
      <c r="AI105" s="1036">
        <v>0</v>
      </c>
      <c r="AJ105" s="1036">
        <v>0</v>
      </c>
      <c r="AK105" s="1036">
        <v>0</v>
      </c>
      <c r="AL105" s="1036">
        <v>0</v>
      </c>
      <c r="AM105" s="1036">
        <v>0</v>
      </c>
      <c r="AN105" s="1036">
        <v>0</v>
      </c>
      <c r="AO105" s="1036">
        <v>0</v>
      </c>
      <c r="AP105" s="1036">
        <v>0</v>
      </c>
      <c r="AQ105" s="1036">
        <v>0</v>
      </c>
      <c r="AR105" s="1036">
        <v>0</v>
      </c>
      <c r="AS105" s="1036">
        <v>0</v>
      </c>
      <c r="AT105" s="1036">
        <v>0</v>
      </c>
      <c r="AU105" s="1036">
        <v>0</v>
      </c>
      <c r="AV105" s="1036">
        <v>0</v>
      </c>
      <c r="AW105" s="1036">
        <v>0</v>
      </c>
      <c r="AX105" s="1036">
        <v>0</v>
      </c>
      <c r="AY105" s="1036">
        <v>0</v>
      </c>
      <c r="AZ105" s="1036">
        <v>0</v>
      </c>
      <c r="BA105" s="1036">
        <v>0</v>
      </c>
      <c r="BB105" s="1036">
        <v>0</v>
      </c>
      <c r="BC105" s="1036">
        <v>0</v>
      </c>
      <c r="BD105" s="1036">
        <v>0</v>
      </c>
      <c r="BE105" s="1036">
        <v>0</v>
      </c>
      <c r="BF105" s="1036">
        <v>0</v>
      </c>
      <c r="BG105" s="1036">
        <v>0</v>
      </c>
      <c r="BH105" s="1036">
        <v>0</v>
      </c>
      <c r="BI105" s="1036">
        <v>0</v>
      </c>
      <c r="BJ105" s="1036">
        <v>0</v>
      </c>
      <c r="BK105" s="1036">
        <v>0</v>
      </c>
      <c r="BL105" s="1036">
        <v>0</v>
      </c>
      <c r="BM105" s="1036">
        <v>0</v>
      </c>
      <c r="BN105" s="1036">
        <v>0</v>
      </c>
      <c r="BO105" s="1036">
        <v>0</v>
      </c>
      <c r="BP105" s="1036">
        <v>0</v>
      </c>
      <c r="BQ105" s="1036">
        <v>0</v>
      </c>
      <c r="BR105" s="1036">
        <v>0</v>
      </c>
      <c r="BS105" s="1036">
        <v>0</v>
      </c>
      <c r="BT105" s="1036">
        <v>0</v>
      </c>
      <c r="BU105" s="1036">
        <v>0</v>
      </c>
      <c r="BV105" s="1036">
        <v>0</v>
      </c>
      <c r="BW105" s="1036">
        <v>0</v>
      </c>
      <c r="BX105" s="1036">
        <v>0</v>
      </c>
      <c r="BY105" s="1036">
        <v>0</v>
      </c>
      <c r="BZ105" s="1036">
        <v>0</v>
      </c>
      <c r="CA105" s="1036">
        <v>0</v>
      </c>
      <c r="CB105" s="1036">
        <v>0</v>
      </c>
      <c r="CC105" s="1036">
        <v>0</v>
      </c>
      <c r="CD105" s="1036">
        <v>0</v>
      </c>
      <c r="CE105" s="1036">
        <v>0</v>
      </c>
      <c r="CF105" s="1036">
        <v>0</v>
      </c>
      <c r="CG105" s="1036">
        <v>0</v>
      </c>
      <c r="CH105" s="1036">
        <v>0</v>
      </c>
      <c r="CI105" s="1036">
        <v>0</v>
      </c>
      <c r="CJ105" s="1036">
        <v>0</v>
      </c>
      <c r="CK105" s="1036">
        <v>0</v>
      </c>
      <c r="CL105" s="1036">
        <v>0</v>
      </c>
      <c r="CM105" s="1036">
        <v>0</v>
      </c>
      <c r="CN105" s="1036">
        <v>0</v>
      </c>
      <c r="CO105" s="1036">
        <v>0</v>
      </c>
      <c r="CP105" s="1036">
        <v>0</v>
      </c>
      <c r="CQ105" s="1036">
        <v>0</v>
      </c>
      <c r="CR105" s="1036">
        <v>0</v>
      </c>
      <c r="CS105" s="1036">
        <v>0</v>
      </c>
      <c r="CT105" s="1036">
        <v>0</v>
      </c>
      <c r="CU105" s="1036">
        <v>0</v>
      </c>
      <c r="CV105" s="1036">
        <v>0</v>
      </c>
      <c r="CW105" s="1036">
        <v>0</v>
      </c>
      <c r="CX105" s="1036">
        <v>0</v>
      </c>
      <c r="CY105" s="1036">
        <v>0</v>
      </c>
      <c r="CZ105" s="1036">
        <v>0</v>
      </c>
      <c r="DA105" s="1036">
        <v>0</v>
      </c>
      <c r="DB105" s="1036">
        <v>0</v>
      </c>
      <c r="DC105" s="1036">
        <v>0</v>
      </c>
      <c r="DD105" s="1036">
        <v>0</v>
      </c>
      <c r="DE105" s="1036">
        <v>0</v>
      </c>
      <c r="DF105" s="1036">
        <v>0</v>
      </c>
      <c r="DG105" s="1036">
        <v>0</v>
      </c>
      <c r="DH105" s="1036">
        <v>0</v>
      </c>
      <c r="DI105" s="1036">
        <v>0</v>
      </c>
      <c r="DJ105" s="1036">
        <v>0</v>
      </c>
      <c r="DK105" s="1036">
        <v>0</v>
      </c>
      <c r="DL105" s="1036">
        <v>0</v>
      </c>
      <c r="DM105" s="1036">
        <v>0</v>
      </c>
      <c r="DN105" s="1036">
        <v>0</v>
      </c>
      <c r="DO105" s="1036">
        <v>0</v>
      </c>
      <c r="DP105" s="1036">
        <v>0</v>
      </c>
      <c r="DQ105" s="1036">
        <v>0</v>
      </c>
      <c r="DR105" s="1036">
        <v>0</v>
      </c>
      <c r="DS105" s="1036">
        <v>0</v>
      </c>
      <c r="DT105" s="1036">
        <v>0</v>
      </c>
      <c r="DU105" s="1036">
        <v>0</v>
      </c>
      <c r="DV105" s="1036">
        <v>0</v>
      </c>
      <c r="DW105" s="1036">
        <v>0</v>
      </c>
      <c r="DX105" s="1036">
        <v>0</v>
      </c>
      <c r="DY105" s="1036">
        <v>0</v>
      </c>
      <c r="DZ105" s="1036">
        <v>0</v>
      </c>
      <c r="EA105" s="1036">
        <v>0</v>
      </c>
      <c r="EB105" s="1036">
        <v>0</v>
      </c>
      <c r="EC105" s="1036">
        <v>0</v>
      </c>
      <c r="ED105" s="1036">
        <v>0</v>
      </c>
      <c r="EE105" s="1036">
        <v>0</v>
      </c>
      <c r="EF105" s="1036">
        <v>0</v>
      </c>
      <c r="EG105" s="1036">
        <v>0</v>
      </c>
      <c r="EH105" s="1036">
        <v>0</v>
      </c>
      <c r="EI105" s="1036">
        <v>0</v>
      </c>
      <c r="EJ105" s="1036">
        <v>0</v>
      </c>
      <c r="EK105" s="1036">
        <v>0</v>
      </c>
      <c r="EL105" s="1036">
        <v>0</v>
      </c>
      <c r="EM105" s="1036">
        <v>0</v>
      </c>
      <c r="EN105" s="1036">
        <v>0</v>
      </c>
      <c r="EO105" s="1036">
        <v>0</v>
      </c>
      <c r="EP105" s="1036">
        <v>0</v>
      </c>
      <c r="EQ105" s="1036">
        <v>0</v>
      </c>
      <c r="ER105" s="1036">
        <v>0</v>
      </c>
      <c r="ES105" s="1036">
        <v>0</v>
      </c>
      <c r="ET105" s="1036">
        <v>0</v>
      </c>
      <c r="EU105" s="1036">
        <v>0</v>
      </c>
      <c r="EV105" s="1036">
        <v>0</v>
      </c>
      <c r="EW105" s="1036">
        <v>0</v>
      </c>
      <c r="EX105" s="1036">
        <v>0</v>
      </c>
      <c r="EY105" s="1036">
        <v>0</v>
      </c>
      <c r="EZ105" s="2248">
        <f>IN_T4!EZ100</f>
        <v>0</v>
      </c>
      <c r="FA105" s="2248">
        <f>IN_T4!FA100</f>
        <v>0</v>
      </c>
      <c r="FB105" s="2248">
        <f>IN_T4!FB100</f>
        <v>0</v>
      </c>
      <c r="FC105" s="2248">
        <f>IN_T4!FC100</f>
        <v>0</v>
      </c>
      <c r="FD105" s="1028">
        <f t="shared" si="1"/>
        <v>0</v>
      </c>
    </row>
    <row r="106" spans="1:160" ht="12.75" customHeight="1" x14ac:dyDescent="0.25">
      <c r="A106" s="1001" t="str">
        <f>'t1'!A106</f>
        <v>Ingegnere dirig. Con altri incar.prof.li</v>
      </c>
      <c r="B106" s="1027" t="str">
        <f>'t1'!B106</f>
        <v>PD0A45</v>
      </c>
      <c r="C106" s="1036">
        <v>0</v>
      </c>
      <c r="D106" s="1036">
        <v>0</v>
      </c>
      <c r="E106" s="1036">
        <v>0</v>
      </c>
      <c r="F106" s="1036">
        <v>0</v>
      </c>
      <c r="G106" s="1036">
        <v>0</v>
      </c>
      <c r="H106" s="1036">
        <v>0</v>
      </c>
      <c r="I106" s="1036">
        <v>0</v>
      </c>
      <c r="J106" s="1036">
        <v>0</v>
      </c>
      <c r="K106" s="1036">
        <v>0</v>
      </c>
      <c r="L106" s="1036">
        <v>0</v>
      </c>
      <c r="M106" s="1036">
        <v>0</v>
      </c>
      <c r="N106" s="1036">
        <v>0</v>
      </c>
      <c r="O106" s="1036">
        <v>0</v>
      </c>
      <c r="P106" s="1036">
        <v>0</v>
      </c>
      <c r="Q106" s="1036">
        <v>0</v>
      </c>
      <c r="R106" s="1036">
        <v>0</v>
      </c>
      <c r="S106" s="1036">
        <v>0</v>
      </c>
      <c r="T106" s="1036">
        <v>0</v>
      </c>
      <c r="U106" s="1036">
        <v>0</v>
      </c>
      <c r="V106" s="1036">
        <v>0</v>
      </c>
      <c r="W106" s="1036">
        <v>0</v>
      </c>
      <c r="X106" s="1036">
        <v>0</v>
      </c>
      <c r="Y106" s="1036">
        <v>0</v>
      </c>
      <c r="Z106" s="1036">
        <v>0</v>
      </c>
      <c r="AA106" s="1036">
        <v>0</v>
      </c>
      <c r="AB106" s="1036">
        <v>0</v>
      </c>
      <c r="AC106" s="1036">
        <v>0</v>
      </c>
      <c r="AD106" s="1036">
        <v>0</v>
      </c>
      <c r="AE106" s="1036">
        <v>0</v>
      </c>
      <c r="AF106" s="1036">
        <v>0</v>
      </c>
      <c r="AG106" s="1036">
        <v>0</v>
      </c>
      <c r="AH106" s="1036">
        <v>0</v>
      </c>
      <c r="AI106" s="1036">
        <v>0</v>
      </c>
      <c r="AJ106" s="1036">
        <v>0</v>
      </c>
      <c r="AK106" s="1036">
        <v>0</v>
      </c>
      <c r="AL106" s="1036">
        <v>0</v>
      </c>
      <c r="AM106" s="1036">
        <v>0</v>
      </c>
      <c r="AN106" s="1036">
        <v>0</v>
      </c>
      <c r="AO106" s="1036">
        <v>0</v>
      </c>
      <c r="AP106" s="1036">
        <v>0</v>
      </c>
      <c r="AQ106" s="1036">
        <v>0</v>
      </c>
      <c r="AR106" s="1036">
        <v>0</v>
      </c>
      <c r="AS106" s="1036">
        <v>0</v>
      </c>
      <c r="AT106" s="1036">
        <v>0</v>
      </c>
      <c r="AU106" s="1036">
        <v>0</v>
      </c>
      <c r="AV106" s="1036">
        <v>0</v>
      </c>
      <c r="AW106" s="1036">
        <v>0</v>
      </c>
      <c r="AX106" s="1036">
        <v>0</v>
      </c>
      <c r="AY106" s="1036">
        <v>0</v>
      </c>
      <c r="AZ106" s="1036">
        <v>0</v>
      </c>
      <c r="BA106" s="1036">
        <v>0</v>
      </c>
      <c r="BB106" s="1036">
        <v>0</v>
      </c>
      <c r="BC106" s="1036">
        <v>0</v>
      </c>
      <c r="BD106" s="1036">
        <v>0</v>
      </c>
      <c r="BE106" s="1036">
        <v>0</v>
      </c>
      <c r="BF106" s="1036">
        <v>0</v>
      </c>
      <c r="BG106" s="1036">
        <v>0</v>
      </c>
      <c r="BH106" s="1036">
        <v>0</v>
      </c>
      <c r="BI106" s="1036">
        <v>0</v>
      </c>
      <c r="BJ106" s="1036">
        <v>0</v>
      </c>
      <c r="BK106" s="1036">
        <v>0</v>
      </c>
      <c r="BL106" s="1036">
        <v>0</v>
      </c>
      <c r="BM106" s="1036">
        <v>0</v>
      </c>
      <c r="BN106" s="1036">
        <v>0</v>
      </c>
      <c r="BO106" s="1036">
        <v>0</v>
      </c>
      <c r="BP106" s="1036">
        <v>0</v>
      </c>
      <c r="BQ106" s="1036">
        <v>0</v>
      </c>
      <c r="BR106" s="1036">
        <v>0</v>
      </c>
      <c r="BS106" s="1036">
        <v>0</v>
      </c>
      <c r="BT106" s="1036">
        <v>0</v>
      </c>
      <c r="BU106" s="1036">
        <v>0</v>
      </c>
      <c r="BV106" s="1036">
        <v>0</v>
      </c>
      <c r="BW106" s="1036">
        <v>0</v>
      </c>
      <c r="BX106" s="1036">
        <v>0</v>
      </c>
      <c r="BY106" s="1036">
        <v>0</v>
      </c>
      <c r="BZ106" s="1036">
        <v>0</v>
      </c>
      <c r="CA106" s="1036">
        <v>0</v>
      </c>
      <c r="CB106" s="1036">
        <v>0</v>
      </c>
      <c r="CC106" s="1036">
        <v>0</v>
      </c>
      <c r="CD106" s="1036">
        <v>0</v>
      </c>
      <c r="CE106" s="1036">
        <v>0</v>
      </c>
      <c r="CF106" s="1036">
        <v>0</v>
      </c>
      <c r="CG106" s="1036">
        <v>0</v>
      </c>
      <c r="CH106" s="1036">
        <v>0</v>
      </c>
      <c r="CI106" s="1036">
        <v>0</v>
      </c>
      <c r="CJ106" s="1036">
        <v>0</v>
      </c>
      <c r="CK106" s="1036">
        <v>0</v>
      </c>
      <c r="CL106" s="1036">
        <v>0</v>
      </c>
      <c r="CM106" s="1036">
        <v>0</v>
      </c>
      <c r="CN106" s="1036">
        <v>0</v>
      </c>
      <c r="CO106" s="1036">
        <v>0</v>
      </c>
      <c r="CP106" s="1036">
        <v>0</v>
      </c>
      <c r="CQ106" s="1036">
        <v>0</v>
      </c>
      <c r="CR106" s="1036">
        <v>0</v>
      </c>
      <c r="CS106" s="1036">
        <v>0</v>
      </c>
      <c r="CT106" s="1036">
        <v>0</v>
      </c>
      <c r="CU106" s="1036">
        <v>0</v>
      </c>
      <c r="CV106" s="1036">
        <v>0</v>
      </c>
      <c r="CW106" s="1036">
        <v>0</v>
      </c>
      <c r="CX106" s="1036">
        <v>0</v>
      </c>
      <c r="CY106" s="1036">
        <v>0</v>
      </c>
      <c r="CZ106" s="1036">
        <v>0</v>
      </c>
      <c r="DA106" s="1036">
        <v>0</v>
      </c>
      <c r="DB106" s="1036">
        <v>0</v>
      </c>
      <c r="DC106" s="1036">
        <v>0</v>
      </c>
      <c r="DD106" s="1036">
        <v>0</v>
      </c>
      <c r="DE106" s="1036">
        <v>0</v>
      </c>
      <c r="DF106" s="1036">
        <v>0</v>
      </c>
      <c r="DG106" s="1036">
        <v>0</v>
      </c>
      <c r="DH106" s="1036">
        <v>0</v>
      </c>
      <c r="DI106" s="1036">
        <v>0</v>
      </c>
      <c r="DJ106" s="1036">
        <v>0</v>
      </c>
      <c r="DK106" s="1036">
        <v>0</v>
      </c>
      <c r="DL106" s="1036">
        <v>0</v>
      </c>
      <c r="DM106" s="1036">
        <v>0</v>
      </c>
      <c r="DN106" s="1036">
        <v>0</v>
      </c>
      <c r="DO106" s="1036">
        <v>0</v>
      </c>
      <c r="DP106" s="1036">
        <v>0</v>
      </c>
      <c r="DQ106" s="1036">
        <v>0</v>
      </c>
      <c r="DR106" s="1036">
        <v>0</v>
      </c>
      <c r="DS106" s="1036">
        <v>0</v>
      </c>
      <c r="DT106" s="1036">
        <v>0</v>
      </c>
      <c r="DU106" s="1036">
        <v>0</v>
      </c>
      <c r="DV106" s="1036">
        <v>0</v>
      </c>
      <c r="DW106" s="1036">
        <v>0</v>
      </c>
      <c r="DX106" s="1036">
        <v>0</v>
      </c>
      <c r="DY106" s="1036">
        <v>0</v>
      </c>
      <c r="DZ106" s="1036">
        <v>0</v>
      </c>
      <c r="EA106" s="1036">
        <v>0</v>
      </c>
      <c r="EB106" s="1036">
        <v>0</v>
      </c>
      <c r="EC106" s="1036">
        <v>0</v>
      </c>
      <c r="ED106" s="1036">
        <v>0</v>
      </c>
      <c r="EE106" s="1036">
        <v>0</v>
      </c>
      <c r="EF106" s="1036">
        <v>0</v>
      </c>
      <c r="EG106" s="1036">
        <v>0</v>
      </c>
      <c r="EH106" s="1036">
        <v>0</v>
      </c>
      <c r="EI106" s="1036">
        <v>0</v>
      </c>
      <c r="EJ106" s="1036">
        <v>0</v>
      </c>
      <c r="EK106" s="1036">
        <v>0</v>
      </c>
      <c r="EL106" s="1036">
        <v>0</v>
      </c>
      <c r="EM106" s="1036">
        <v>0</v>
      </c>
      <c r="EN106" s="1036">
        <v>0</v>
      </c>
      <c r="EO106" s="1036">
        <v>0</v>
      </c>
      <c r="EP106" s="1036">
        <v>0</v>
      </c>
      <c r="EQ106" s="1036">
        <v>0</v>
      </c>
      <c r="ER106" s="1036">
        <v>0</v>
      </c>
      <c r="ES106" s="1036">
        <v>0</v>
      </c>
      <c r="ET106" s="1036">
        <v>0</v>
      </c>
      <c r="EU106" s="1036">
        <v>0</v>
      </c>
      <c r="EV106" s="1036">
        <v>0</v>
      </c>
      <c r="EW106" s="1036">
        <v>0</v>
      </c>
      <c r="EX106" s="1036">
        <v>0</v>
      </c>
      <c r="EY106" s="1036">
        <v>0</v>
      </c>
      <c r="EZ106" s="2248">
        <f>IN_T4!EZ101</f>
        <v>0</v>
      </c>
      <c r="FA106" s="2248">
        <f>IN_T4!FA101</f>
        <v>0</v>
      </c>
      <c r="FB106" s="2248">
        <f>IN_T4!FB101</f>
        <v>0</v>
      </c>
      <c r="FC106" s="2248">
        <f>IN_T4!FC101</f>
        <v>0</v>
      </c>
      <c r="FD106" s="1028">
        <f t="shared" si="1"/>
        <v>0</v>
      </c>
    </row>
    <row r="107" spans="1:160" ht="12.75" customHeight="1" x14ac:dyDescent="0.25">
      <c r="A107" s="1001" t="str">
        <f>'t1'!A107</f>
        <v>Ingegnere dir. A t. Determinato(art.15-septies dlgs. 502/92)</v>
      </c>
      <c r="B107" s="1027" t="str">
        <f>'t1'!B107</f>
        <v>PD0606</v>
      </c>
      <c r="C107" s="1036">
        <v>0</v>
      </c>
      <c r="D107" s="1036">
        <v>0</v>
      </c>
      <c r="E107" s="1036">
        <v>0</v>
      </c>
      <c r="F107" s="1036">
        <v>0</v>
      </c>
      <c r="G107" s="1036">
        <v>0</v>
      </c>
      <c r="H107" s="1036">
        <v>0</v>
      </c>
      <c r="I107" s="1036">
        <v>0</v>
      </c>
      <c r="J107" s="1036">
        <v>0</v>
      </c>
      <c r="K107" s="1036">
        <v>0</v>
      </c>
      <c r="L107" s="1036">
        <v>0</v>
      </c>
      <c r="M107" s="1036">
        <v>0</v>
      </c>
      <c r="N107" s="1036">
        <v>0</v>
      </c>
      <c r="O107" s="1036">
        <v>0</v>
      </c>
      <c r="P107" s="1036">
        <v>0</v>
      </c>
      <c r="Q107" s="1036">
        <v>0</v>
      </c>
      <c r="R107" s="1036">
        <v>0</v>
      </c>
      <c r="S107" s="1036">
        <v>0</v>
      </c>
      <c r="T107" s="1036">
        <v>0</v>
      </c>
      <c r="U107" s="1036">
        <v>0</v>
      </c>
      <c r="V107" s="1036">
        <v>0</v>
      </c>
      <c r="W107" s="1036">
        <v>0</v>
      </c>
      <c r="X107" s="1036">
        <v>0</v>
      </c>
      <c r="Y107" s="1036">
        <v>0</v>
      </c>
      <c r="Z107" s="1036">
        <v>0</v>
      </c>
      <c r="AA107" s="1036">
        <v>0</v>
      </c>
      <c r="AB107" s="1036">
        <v>0</v>
      </c>
      <c r="AC107" s="1036">
        <v>0</v>
      </c>
      <c r="AD107" s="1036">
        <v>0</v>
      </c>
      <c r="AE107" s="1036">
        <v>0</v>
      </c>
      <c r="AF107" s="1036">
        <v>0</v>
      </c>
      <c r="AG107" s="1036">
        <v>0</v>
      </c>
      <c r="AH107" s="1036">
        <v>0</v>
      </c>
      <c r="AI107" s="1036">
        <v>0</v>
      </c>
      <c r="AJ107" s="1036">
        <v>0</v>
      </c>
      <c r="AK107" s="1036">
        <v>0</v>
      </c>
      <c r="AL107" s="1036">
        <v>0</v>
      </c>
      <c r="AM107" s="1036">
        <v>0</v>
      </c>
      <c r="AN107" s="1036">
        <v>0</v>
      </c>
      <c r="AO107" s="1036">
        <v>0</v>
      </c>
      <c r="AP107" s="1036">
        <v>0</v>
      </c>
      <c r="AQ107" s="1036">
        <v>0</v>
      </c>
      <c r="AR107" s="1036">
        <v>0</v>
      </c>
      <c r="AS107" s="1036">
        <v>0</v>
      </c>
      <c r="AT107" s="1036">
        <v>0</v>
      </c>
      <c r="AU107" s="1036">
        <v>0</v>
      </c>
      <c r="AV107" s="1036">
        <v>0</v>
      </c>
      <c r="AW107" s="1036">
        <v>0</v>
      </c>
      <c r="AX107" s="1036">
        <v>0</v>
      </c>
      <c r="AY107" s="1036">
        <v>0</v>
      </c>
      <c r="AZ107" s="1036">
        <v>0</v>
      </c>
      <c r="BA107" s="1036">
        <v>0</v>
      </c>
      <c r="BB107" s="1036">
        <v>0</v>
      </c>
      <c r="BC107" s="1036">
        <v>0</v>
      </c>
      <c r="BD107" s="1036">
        <v>0</v>
      </c>
      <c r="BE107" s="1036">
        <v>0</v>
      </c>
      <c r="BF107" s="1036">
        <v>0</v>
      </c>
      <c r="BG107" s="1036">
        <v>0</v>
      </c>
      <c r="BH107" s="1036">
        <v>0</v>
      </c>
      <c r="BI107" s="1036">
        <v>0</v>
      </c>
      <c r="BJ107" s="1036">
        <v>0</v>
      </c>
      <c r="BK107" s="1036">
        <v>0</v>
      </c>
      <c r="BL107" s="1036">
        <v>0</v>
      </c>
      <c r="BM107" s="1036">
        <v>0</v>
      </c>
      <c r="BN107" s="1036">
        <v>0</v>
      </c>
      <c r="BO107" s="1036">
        <v>0</v>
      </c>
      <c r="BP107" s="1036">
        <v>0</v>
      </c>
      <c r="BQ107" s="1036">
        <v>0</v>
      </c>
      <c r="BR107" s="1036">
        <v>0</v>
      </c>
      <c r="BS107" s="1036">
        <v>0</v>
      </c>
      <c r="BT107" s="1036">
        <v>0</v>
      </c>
      <c r="BU107" s="1036">
        <v>0</v>
      </c>
      <c r="BV107" s="1036">
        <v>0</v>
      </c>
      <c r="BW107" s="1036">
        <v>0</v>
      </c>
      <c r="BX107" s="1036">
        <v>0</v>
      </c>
      <c r="BY107" s="1036">
        <v>0</v>
      </c>
      <c r="BZ107" s="1036">
        <v>0</v>
      </c>
      <c r="CA107" s="1036">
        <v>0</v>
      </c>
      <c r="CB107" s="1036">
        <v>0</v>
      </c>
      <c r="CC107" s="1036">
        <v>0</v>
      </c>
      <c r="CD107" s="1036">
        <v>0</v>
      </c>
      <c r="CE107" s="1036">
        <v>0</v>
      </c>
      <c r="CF107" s="1036">
        <v>0</v>
      </c>
      <c r="CG107" s="1036">
        <v>0</v>
      </c>
      <c r="CH107" s="1036">
        <v>0</v>
      </c>
      <c r="CI107" s="1036">
        <v>0</v>
      </c>
      <c r="CJ107" s="1036">
        <v>0</v>
      </c>
      <c r="CK107" s="1036">
        <v>0</v>
      </c>
      <c r="CL107" s="1036">
        <v>0</v>
      </c>
      <c r="CM107" s="1036">
        <v>0</v>
      </c>
      <c r="CN107" s="1036">
        <v>0</v>
      </c>
      <c r="CO107" s="1036">
        <v>0</v>
      </c>
      <c r="CP107" s="1036">
        <v>0</v>
      </c>
      <c r="CQ107" s="1036">
        <v>0</v>
      </c>
      <c r="CR107" s="1036">
        <v>0</v>
      </c>
      <c r="CS107" s="1036">
        <v>0</v>
      </c>
      <c r="CT107" s="1036">
        <v>0</v>
      </c>
      <c r="CU107" s="1036">
        <v>0</v>
      </c>
      <c r="CV107" s="1036">
        <v>0</v>
      </c>
      <c r="CW107" s="1036">
        <v>0</v>
      </c>
      <c r="CX107" s="1036">
        <v>0</v>
      </c>
      <c r="CY107" s="1036">
        <v>0</v>
      </c>
      <c r="CZ107" s="1036">
        <v>0</v>
      </c>
      <c r="DA107" s="1036">
        <v>0</v>
      </c>
      <c r="DB107" s="1036">
        <v>0</v>
      </c>
      <c r="DC107" s="1036">
        <v>0</v>
      </c>
      <c r="DD107" s="1036">
        <v>0</v>
      </c>
      <c r="DE107" s="1036">
        <v>0</v>
      </c>
      <c r="DF107" s="1036">
        <v>0</v>
      </c>
      <c r="DG107" s="1036">
        <v>0</v>
      </c>
      <c r="DH107" s="1036">
        <v>0</v>
      </c>
      <c r="DI107" s="1036">
        <v>0</v>
      </c>
      <c r="DJ107" s="1036">
        <v>0</v>
      </c>
      <c r="DK107" s="1036">
        <v>0</v>
      </c>
      <c r="DL107" s="1036">
        <v>0</v>
      </c>
      <c r="DM107" s="1036">
        <v>0</v>
      </c>
      <c r="DN107" s="1036">
        <v>0</v>
      </c>
      <c r="DO107" s="1036">
        <v>0</v>
      </c>
      <c r="DP107" s="1036">
        <v>0</v>
      </c>
      <c r="DQ107" s="1036">
        <v>0</v>
      </c>
      <c r="DR107" s="1036">
        <v>0</v>
      </c>
      <c r="DS107" s="1036">
        <v>0</v>
      </c>
      <c r="DT107" s="1036">
        <v>0</v>
      </c>
      <c r="DU107" s="1036">
        <v>0</v>
      </c>
      <c r="DV107" s="1036">
        <v>0</v>
      </c>
      <c r="DW107" s="1036">
        <v>0</v>
      </c>
      <c r="DX107" s="1036">
        <v>0</v>
      </c>
      <c r="DY107" s="1036">
        <v>0</v>
      </c>
      <c r="DZ107" s="1036">
        <v>0</v>
      </c>
      <c r="EA107" s="1036">
        <v>0</v>
      </c>
      <c r="EB107" s="1036">
        <v>0</v>
      </c>
      <c r="EC107" s="1036">
        <v>0</v>
      </c>
      <c r="ED107" s="1036">
        <v>0</v>
      </c>
      <c r="EE107" s="1036">
        <v>0</v>
      </c>
      <c r="EF107" s="1036">
        <v>0</v>
      </c>
      <c r="EG107" s="1036">
        <v>0</v>
      </c>
      <c r="EH107" s="1036">
        <v>0</v>
      </c>
      <c r="EI107" s="1036">
        <v>0</v>
      </c>
      <c r="EJ107" s="1036">
        <v>0</v>
      </c>
      <c r="EK107" s="1036">
        <v>0</v>
      </c>
      <c r="EL107" s="1036">
        <v>0</v>
      </c>
      <c r="EM107" s="1036">
        <v>0</v>
      </c>
      <c r="EN107" s="1036">
        <v>0</v>
      </c>
      <c r="EO107" s="1036">
        <v>0</v>
      </c>
      <c r="EP107" s="1036">
        <v>0</v>
      </c>
      <c r="EQ107" s="1036">
        <v>0</v>
      </c>
      <c r="ER107" s="1036">
        <v>0</v>
      </c>
      <c r="ES107" s="1036">
        <v>0</v>
      </c>
      <c r="ET107" s="1036">
        <v>0</v>
      </c>
      <c r="EU107" s="1036">
        <v>0</v>
      </c>
      <c r="EV107" s="1036">
        <v>0</v>
      </c>
      <c r="EW107" s="1036">
        <v>0</v>
      </c>
      <c r="EX107" s="1036">
        <v>0</v>
      </c>
      <c r="EY107" s="1036">
        <v>0</v>
      </c>
      <c r="EZ107" s="2248">
        <f>IN_T4!EZ102</f>
        <v>0</v>
      </c>
      <c r="FA107" s="2248">
        <f>IN_T4!FA102</f>
        <v>0</v>
      </c>
      <c r="FB107" s="2248">
        <f>IN_T4!FB102</f>
        <v>0</v>
      </c>
      <c r="FC107" s="2248">
        <f>IN_T4!FC102</f>
        <v>0</v>
      </c>
      <c r="FD107" s="1028">
        <f t="shared" si="1"/>
        <v>0</v>
      </c>
    </row>
    <row r="108" spans="1:160" ht="12.75" customHeight="1" x14ac:dyDescent="0.25">
      <c r="A108" s="1001" t="str">
        <f>'t1'!A108</f>
        <v>Architetti dirig. Con incarico di struttura complessa</v>
      </c>
      <c r="B108" s="1027" t="str">
        <f>'t1'!B108</f>
        <v>PD0004</v>
      </c>
      <c r="C108" s="1036">
        <v>0</v>
      </c>
      <c r="D108" s="1036">
        <v>0</v>
      </c>
      <c r="E108" s="1036">
        <v>0</v>
      </c>
      <c r="F108" s="1036">
        <v>0</v>
      </c>
      <c r="G108" s="1036">
        <v>0</v>
      </c>
      <c r="H108" s="1036">
        <v>0</v>
      </c>
      <c r="I108" s="1036">
        <v>0</v>
      </c>
      <c r="J108" s="1036">
        <v>0</v>
      </c>
      <c r="K108" s="1036">
        <v>0</v>
      </c>
      <c r="L108" s="1036">
        <v>0</v>
      </c>
      <c r="M108" s="1036">
        <v>0</v>
      </c>
      <c r="N108" s="1036">
        <v>0</v>
      </c>
      <c r="O108" s="1036">
        <v>0</v>
      </c>
      <c r="P108" s="1036">
        <v>0</v>
      </c>
      <c r="Q108" s="1036">
        <v>0</v>
      </c>
      <c r="R108" s="1036">
        <v>0</v>
      </c>
      <c r="S108" s="1036">
        <v>0</v>
      </c>
      <c r="T108" s="1036">
        <v>0</v>
      </c>
      <c r="U108" s="1036">
        <v>0</v>
      </c>
      <c r="V108" s="1036">
        <v>0</v>
      </c>
      <c r="W108" s="1036">
        <v>0</v>
      </c>
      <c r="X108" s="1036">
        <v>0</v>
      </c>
      <c r="Y108" s="1036">
        <v>0</v>
      </c>
      <c r="Z108" s="1036">
        <v>0</v>
      </c>
      <c r="AA108" s="1036">
        <v>0</v>
      </c>
      <c r="AB108" s="1036">
        <v>0</v>
      </c>
      <c r="AC108" s="1036">
        <v>0</v>
      </c>
      <c r="AD108" s="1036">
        <v>0</v>
      </c>
      <c r="AE108" s="1036">
        <v>0</v>
      </c>
      <c r="AF108" s="1036">
        <v>0</v>
      </c>
      <c r="AG108" s="1036">
        <v>0</v>
      </c>
      <c r="AH108" s="1036">
        <v>0</v>
      </c>
      <c r="AI108" s="1036">
        <v>0</v>
      </c>
      <c r="AJ108" s="1036">
        <v>0</v>
      </c>
      <c r="AK108" s="1036">
        <v>0</v>
      </c>
      <c r="AL108" s="1036">
        <v>0</v>
      </c>
      <c r="AM108" s="1036">
        <v>0</v>
      </c>
      <c r="AN108" s="1036">
        <v>0</v>
      </c>
      <c r="AO108" s="1036">
        <v>0</v>
      </c>
      <c r="AP108" s="1036">
        <v>0</v>
      </c>
      <c r="AQ108" s="1036">
        <v>0</v>
      </c>
      <c r="AR108" s="1036">
        <v>0</v>
      </c>
      <c r="AS108" s="1036">
        <v>0</v>
      </c>
      <c r="AT108" s="1036">
        <v>0</v>
      </c>
      <c r="AU108" s="1036">
        <v>0</v>
      </c>
      <c r="AV108" s="1036">
        <v>0</v>
      </c>
      <c r="AW108" s="1036">
        <v>0</v>
      </c>
      <c r="AX108" s="1036">
        <v>0</v>
      </c>
      <c r="AY108" s="1036">
        <v>0</v>
      </c>
      <c r="AZ108" s="1036">
        <v>0</v>
      </c>
      <c r="BA108" s="1036">
        <v>0</v>
      </c>
      <c r="BB108" s="1036">
        <v>0</v>
      </c>
      <c r="BC108" s="1036">
        <v>0</v>
      </c>
      <c r="BD108" s="1036">
        <v>0</v>
      </c>
      <c r="BE108" s="1036">
        <v>0</v>
      </c>
      <c r="BF108" s="1036">
        <v>0</v>
      </c>
      <c r="BG108" s="1036">
        <v>0</v>
      </c>
      <c r="BH108" s="1036">
        <v>0</v>
      </c>
      <c r="BI108" s="1036">
        <v>0</v>
      </c>
      <c r="BJ108" s="1036">
        <v>0</v>
      </c>
      <c r="BK108" s="1036">
        <v>0</v>
      </c>
      <c r="BL108" s="1036">
        <v>0</v>
      </c>
      <c r="BM108" s="1036">
        <v>0</v>
      </c>
      <c r="BN108" s="1036">
        <v>0</v>
      </c>
      <c r="BO108" s="1036">
        <v>0</v>
      </c>
      <c r="BP108" s="1036">
        <v>0</v>
      </c>
      <c r="BQ108" s="1036">
        <v>0</v>
      </c>
      <c r="BR108" s="1036">
        <v>0</v>
      </c>
      <c r="BS108" s="1036">
        <v>0</v>
      </c>
      <c r="BT108" s="1036">
        <v>0</v>
      </c>
      <c r="BU108" s="1036">
        <v>0</v>
      </c>
      <c r="BV108" s="1036">
        <v>0</v>
      </c>
      <c r="BW108" s="1036">
        <v>0</v>
      </c>
      <c r="BX108" s="1036">
        <v>0</v>
      </c>
      <c r="BY108" s="1036">
        <v>0</v>
      </c>
      <c r="BZ108" s="1036">
        <v>0</v>
      </c>
      <c r="CA108" s="1036">
        <v>0</v>
      </c>
      <c r="CB108" s="1036">
        <v>0</v>
      </c>
      <c r="CC108" s="1036">
        <v>0</v>
      </c>
      <c r="CD108" s="1036">
        <v>0</v>
      </c>
      <c r="CE108" s="1036">
        <v>0</v>
      </c>
      <c r="CF108" s="1036">
        <v>0</v>
      </c>
      <c r="CG108" s="1036">
        <v>0</v>
      </c>
      <c r="CH108" s="1036">
        <v>0</v>
      </c>
      <c r="CI108" s="1036">
        <v>0</v>
      </c>
      <c r="CJ108" s="1036">
        <v>0</v>
      </c>
      <c r="CK108" s="1036">
        <v>0</v>
      </c>
      <c r="CL108" s="1036">
        <v>0</v>
      </c>
      <c r="CM108" s="1036">
        <v>0</v>
      </c>
      <c r="CN108" s="1036">
        <v>0</v>
      </c>
      <c r="CO108" s="1036">
        <v>0</v>
      </c>
      <c r="CP108" s="1036">
        <v>0</v>
      </c>
      <c r="CQ108" s="1036">
        <v>0</v>
      </c>
      <c r="CR108" s="1036">
        <v>0</v>
      </c>
      <c r="CS108" s="1036">
        <v>0</v>
      </c>
      <c r="CT108" s="1036">
        <v>0</v>
      </c>
      <c r="CU108" s="1036">
        <v>0</v>
      </c>
      <c r="CV108" s="1036">
        <v>0</v>
      </c>
      <c r="CW108" s="1036">
        <v>0</v>
      </c>
      <c r="CX108" s="1036">
        <v>0</v>
      </c>
      <c r="CY108" s="1036">
        <v>0</v>
      </c>
      <c r="CZ108" s="1036">
        <v>0</v>
      </c>
      <c r="DA108" s="1036">
        <v>0</v>
      </c>
      <c r="DB108" s="1036">
        <v>0</v>
      </c>
      <c r="DC108" s="1036">
        <v>0</v>
      </c>
      <c r="DD108" s="1036">
        <v>0</v>
      </c>
      <c r="DE108" s="1036">
        <v>0</v>
      </c>
      <c r="DF108" s="1036">
        <v>0</v>
      </c>
      <c r="DG108" s="1036">
        <v>0</v>
      </c>
      <c r="DH108" s="1036">
        <v>0</v>
      </c>
      <c r="DI108" s="1036">
        <v>0</v>
      </c>
      <c r="DJ108" s="1036">
        <v>0</v>
      </c>
      <c r="DK108" s="1036">
        <v>0</v>
      </c>
      <c r="DL108" s="1036">
        <v>0</v>
      </c>
      <c r="DM108" s="1036">
        <v>0</v>
      </c>
      <c r="DN108" s="1036">
        <v>0</v>
      </c>
      <c r="DO108" s="1036">
        <v>0</v>
      </c>
      <c r="DP108" s="1036">
        <v>0</v>
      </c>
      <c r="DQ108" s="1036">
        <v>0</v>
      </c>
      <c r="DR108" s="1036">
        <v>0</v>
      </c>
      <c r="DS108" s="1036">
        <v>0</v>
      </c>
      <c r="DT108" s="1036">
        <v>0</v>
      </c>
      <c r="DU108" s="1036">
        <v>0</v>
      </c>
      <c r="DV108" s="1036">
        <v>0</v>
      </c>
      <c r="DW108" s="1036">
        <v>0</v>
      </c>
      <c r="DX108" s="1036">
        <v>0</v>
      </c>
      <c r="DY108" s="1036">
        <v>0</v>
      </c>
      <c r="DZ108" s="1036">
        <v>0</v>
      </c>
      <c r="EA108" s="1036">
        <v>0</v>
      </c>
      <c r="EB108" s="1036">
        <v>0</v>
      </c>
      <c r="EC108" s="1036">
        <v>0</v>
      </c>
      <c r="ED108" s="1036">
        <v>0</v>
      </c>
      <c r="EE108" s="1036">
        <v>0</v>
      </c>
      <c r="EF108" s="1036">
        <v>0</v>
      </c>
      <c r="EG108" s="1036">
        <v>0</v>
      </c>
      <c r="EH108" s="1036">
        <v>0</v>
      </c>
      <c r="EI108" s="1036">
        <v>0</v>
      </c>
      <c r="EJ108" s="1036">
        <v>0</v>
      </c>
      <c r="EK108" s="1036">
        <v>0</v>
      </c>
      <c r="EL108" s="1036">
        <v>0</v>
      </c>
      <c r="EM108" s="1036">
        <v>0</v>
      </c>
      <c r="EN108" s="1036">
        <v>0</v>
      </c>
      <c r="EO108" s="1036">
        <v>0</v>
      </c>
      <c r="EP108" s="1036">
        <v>0</v>
      </c>
      <c r="EQ108" s="1036">
        <v>0</v>
      </c>
      <c r="ER108" s="1036">
        <v>0</v>
      </c>
      <c r="ES108" s="1036">
        <v>0</v>
      </c>
      <c r="ET108" s="1036">
        <v>0</v>
      </c>
      <c r="EU108" s="1036">
        <v>0</v>
      </c>
      <c r="EV108" s="1036">
        <v>0</v>
      </c>
      <c r="EW108" s="1036">
        <v>0</v>
      </c>
      <c r="EX108" s="1036">
        <v>0</v>
      </c>
      <c r="EY108" s="1036">
        <v>0</v>
      </c>
      <c r="EZ108" s="2248">
        <f>IN_T4!EZ103</f>
        <v>0</v>
      </c>
      <c r="FA108" s="2248">
        <f>IN_T4!FA103</f>
        <v>0</v>
      </c>
      <c r="FB108" s="2248">
        <f>IN_T4!FB103</f>
        <v>0</v>
      </c>
      <c r="FC108" s="2248">
        <f>IN_T4!FC103</f>
        <v>0</v>
      </c>
      <c r="FD108" s="1028">
        <f t="shared" si="1"/>
        <v>0</v>
      </c>
    </row>
    <row r="109" spans="1:160" ht="12.75" customHeight="1" x14ac:dyDescent="0.25">
      <c r="A109" s="1001" t="str">
        <f>'t1'!A109</f>
        <v>Architetti dirig. Con incarico di struttura semplice</v>
      </c>
      <c r="B109" s="1027" t="str">
        <f>'t1'!B109</f>
        <v>PD0S03</v>
      </c>
      <c r="C109" s="1036">
        <v>0</v>
      </c>
      <c r="D109" s="1036">
        <v>0</v>
      </c>
      <c r="E109" s="1036">
        <v>0</v>
      </c>
      <c r="F109" s="1036">
        <v>0</v>
      </c>
      <c r="G109" s="1036">
        <v>0</v>
      </c>
      <c r="H109" s="1036">
        <v>0</v>
      </c>
      <c r="I109" s="1036">
        <v>0</v>
      </c>
      <c r="J109" s="1036">
        <v>0</v>
      </c>
      <c r="K109" s="1036">
        <v>0</v>
      </c>
      <c r="L109" s="1036">
        <v>0</v>
      </c>
      <c r="M109" s="1036">
        <v>0</v>
      </c>
      <c r="N109" s="1036">
        <v>0</v>
      </c>
      <c r="O109" s="1036">
        <v>0</v>
      </c>
      <c r="P109" s="1036">
        <v>0</v>
      </c>
      <c r="Q109" s="1036">
        <v>0</v>
      </c>
      <c r="R109" s="1036">
        <v>0</v>
      </c>
      <c r="S109" s="1036">
        <v>0</v>
      </c>
      <c r="T109" s="1036">
        <v>0</v>
      </c>
      <c r="U109" s="1036">
        <v>0</v>
      </c>
      <c r="V109" s="1036">
        <v>0</v>
      </c>
      <c r="W109" s="1036">
        <v>0</v>
      </c>
      <c r="X109" s="1036">
        <v>0</v>
      </c>
      <c r="Y109" s="1036">
        <v>0</v>
      </c>
      <c r="Z109" s="1036">
        <v>0</v>
      </c>
      <c r="AA109" s="1036">
        <v>0</v>
      </c>
      <c r="AB109" s="1036">
        <v>0</v>
      </c>
      <c r="AC109" s="1036">
        <v>0</v>
      </c>
      <c r="AD109" s="1036">
        <v>0</v>
      </c>
      <c r="AE109" s="1036">
        <v>0</v>
      </c>
      <c r="AF109" s="1036">
        <v>0</v>
      </c>
      <c r="AG109" s="1036">
        <v>0</v>
      </c>
      <c r="AH109" s="1036">
        <v>0</v>
      </c>
      <c r="AI109" s="1036">
        <v>0</v>
      </c>
      <c r="AJ109" s="1036">
        <v>0</v>
      </c>
      <c r="AK109" s="1036">
        <v>0</v>
      </c>
      <c r="AL109" s="1036">
        <v>0</v>
      </c>
      <c r="AM109" s="1036">
        <v>0</v>
      </c>
      <c r="AN109" s="1036">
        <v>0</v>
      </c>
      <c r="AO109" s="1036">
        <v>0</v>
      </c>
      <c r="AP109" s="1036">
        <v>0</v>
      </c>
      <c r="AQ109" s="1036">
        <v>0</v>
      </c>
      <c r="AR109" s="1036">
        <v>0</v>
      </c>
      <c r="AS109" s="1036">
        <v>0</v>
      </c>
      <c r="AT109" s="1036">
        <v>0</v>
      </c>
      <c r="AU109" s="1036">
        <v>0</v>
      </c>
      <c r="AV109" s="1036">
        <v>0</v>
      </c>
      <c r="AW109" s="1036">
        <v>0</v>
      </c>
      <c r="AX109" s="1036">
        <v>0</v>
      </c>
      <c r="AY109" s="1036">
        <v>0</v>
      </c>
      <c r="AZ109" s="1036">
        <v>0</v>
      </c>
      <c r="BA109" s="1036">
        <v>0</v>
      </c>
      <c r="BB109" s="1036">
        <v>0</v>
      </c>
      <c r="BC109" s="1036">
        <v>0</v>
      </c>
      <c r="BD109" s="1036">
        <v>0</v>
      </c>
      <c r="BE109" s="1036">
        <v>0</v>
      </c>
      <c r="BF109" s="1036">
        <v>0</v>
      </c>
      <c r="BG109" s="1036">
        <v>0</v>
      </c>
      <c r="BH109" s="1036">
        <v>0</v>
      </c>
      <c r="BI109" s="1036">
        <v>0</v>
      </c>
      <c r="BJ109" s="1036">
        <v>0</v>
      </c>
      <c r="BK109" s="1036">
        <v>0</v>
      </c>
      <c r="BL109" s="1036">
        <v>0</v>
      </c>
      <c r="BM109" s="1036">
        <v>0</v>
      </c>
      <c r="BN109" s="1036">
        <v>0</v>
      </c>
      <c r="BO109" s="1036">
        <v>0</v>
      </c>
      <c r="BP109" s="1036">
        <v>0</v>
      </c>
      <c r="BQ109" s="1036">
        <v>0</v>
      </c>
      <c r="BR109" s="1036">
        <v>0</v>
      </c>
      <c r="BS109" s="1036">
        <v>0</v>
      </c>
      <c r="BT109" s="1036">
        <v>0</v>
      </c>
      <c r="BU109" s="1036">
        <v>0</v>
      </c>
      <c r="BV109" s="1036">
        <v>0</v>
      </c>
      <c r="BW109" s="1036">
        <v>0</v>
      </c>
      <c r="BX109" s="1036">
        <v>0</v>
      </c>
      <c r="BY109" s="1036">
        <v>0</v>
      </c>
      <c r="BZ109" s="1036">
        <v>0</v>
      </c>
      <c r="CA109" s="1036">
        <v>0</v>
      </c>
      <c r="CB109" s="1036">
        <v>0</v>
      </c>
      <c r="CC109" s="1036">
        <v>0</v>
      </c>
      <c r="CD109" s="1036">
        <v>0</v>
      </c>
      <c r="CE109" s="1036">
        <v>0</v>
      </c>
      <c r="CF109" s="1036">
        <v>0</v>
      </c>
      <c r="CG109" s="1036">
        <v>0</v>
      </c>
      <c r="CH109" s="1036">
        <v>0</v>
      </c>
      <c r="CI109" s="1036">
        <v>0</v>
      </c>
      <c r="CJ109" s="1036">
        <v>0</v>
      </c>
      <c r="CK109" s="1036">
        <v>0</v>
      </c>
      <c r="CL109" s="1036">
        <v>0</v>
      </c>
      <c r="CM109" s="1036">
        <v>0</v>
      </c>
      <c r="CN109" s="1036">
        <v>0</v>
      </c>
      <c r="CO109" s="1036">
        <v>0</v>
      </c>
      <c r="CP109" s="1036">
        <v>0</v>
      </c>
      <c r="CQ109" s="1036">
        <v>0</v>
      </c>
      <c r="CR109" s="1036">
        <v>0</v>
      </c>
      <c r="CS109" s="1036">
        <v>0</v>
      </c>
      <c r="CT109" s="1036">
        <v>0</v>
      </c>
      <c r="CU109" s="1036">
        <v>0</v>
      </c>
      <c r="CV109" s="1036">
        <v>0</v>
      </c>
      <c r="CW109" s="1036">
        <v>0</v>
      </c>
      <c r="CX109" s="1036">
        <v>0</v>
      </c>
      <c r="CY109" s="1036">
        <v>0</v>
      </c>
      <c r="CZ109" s="1036">
        <v>0</v>
      </c>
      <c r="DA109" s="1036">
        <v>0</v>
      </c>
      <c r="DB109" s="1036">
        <v>0</v>
      </c>
      <c r="DC109" s="1036">
        <v>0</v>
      </c>
      <c r="DD109" s="1036">
        <v>0</v>
      </c>
      <c r="DE109" s="1036">
        <v>0</v>
      </c>
      <c r="DF109" s="1036">
        <v>0</v>
      </c>
      <c r="DG109" s="1036">
        <v>0</v>
      </c>
      <c r="DH109" s="1036">
        <v>0</v>
      </c>
      <c r="DI109" s="1036">
        <v>0</v>
      </c>
      <c r="DJ109" s="1036">
        <v>0</v>
      </c>
      <c r="DK109" s="1036">
        <v>0</v>
      </c>
      <c r="DL109" s="1036">
        <v>0</v>
      </c>
      <c r="DM109" s="1036">
        <v>0</v>
      </c>
      <c r="DN109" s="1036">
        <v>0</v>
      </c>
      <c r="DO109" s="1036">
        <v>0</v>
      </c>
      <c r="DP109" s="1036">
        <v>0</v>
      </c>
      <c r="DQ109" s="1036">
        <v>0</v>
      </c>
      <c r="DR109" s="1036">
        <v>0</v>
      </c>
      <c r="DS109" s="1036">
        <v>0</v>
      </c>
      <c r="DT109" s="1036">
        <v>0</v>
      </c>
      <c r="DU109" s="1036">
        <v>0</v>
      </c>
      <c r="DV109" s="1036">
        <v>0</v>
      </c>
      <c r="DW109" s="1036">
        <v>0</v>
      </c>
      <c r="DX109" s="1036">
        <v>0</v>
      </c>
      <c r="DY109" s="1036">
        <v>0</v>
      </c>
      <c r="DZ109" s="1036">
        <v>0</v>
      </c>
      <c r="EA109" s="1036">
        <v>0</v>
      </c>
      <c r="EB109" s="1036">
        <v>0</v>
      </c>
      <c r="EC109" s="1036">
        <v>0</v>
      </c>
      <c r="ED109" s="1036">
        <v>0</v>
      </c>
      <c r="EE109" s="1036">
        <v>0</v>
      </c>
      <c r="EF109" s="1036">
        <v>0</v>
      </c>
      <c r="EG109" s="1036">
        <v>0</v>
      </c>
      <c r="EH109" s="1036">
        <v>0</v>
      </c>
      <c r="EI109" s="1036">
        <v>0</v>
      </c>
      <c r="EJ109" s="1036">
        <v>0</v>
      </c>
      <c r="EK109" s="1036">
        <v>0</v>
      </c>
      <c r="EL109" s="1036">
        <v>0</v>
      </c>
      <c r="EM109" s="1036">
        <v>0</v>
      </c>
      <c r="EN109" s="1036">
        <v>0</v>
      </c>
      <c r="EO109" s="1036">
        <v>0</v>
      </c>
      <c r="EP109" s="1036">
        <v>0</v>
      </c>
      <c r="EQ109" s="1036">
        <v>0</v>
      </c>
      <c r="ER109" s="1036">
        <v>0</v>
      </c>
      <c r="ES109" s="1036">
        <v>0</v>
      </c>
      <c r="ET109" s="1036">
        <v>0</v>
      </c>
      <c r="EU109" s="1036">
        <v>0</v>
      </c>
      <c r="EV109" s="1036">
        <v>0</v>
      </c>
      <c r="EW109" s="1036">
        <v>0</v>
      </c>
      <c r="EX109" s="1036">
        <v>0</v>
      </c>
      <c r="EY109" s="1036">
        <v>0</v>
      </c>
      <c r="EZ109" s="2248">
        <f>IN_T4!EZ104</f>
        <v>0</v>
      </c>
      <c r="FA109" s="2248">
        <f>IN_T4!FA104</f>
        <v>0</v>
      </c>
      <c r="FB109" s="2248">
        <f>IN_T4!FB104</f>
        <v>0</v>
      </c>
      <c r="FC109" s="2248">
        <f>IN_T4!FC104</f>
        <v>0</v>
      </c>
      <c r="FD109" s="1028">
        <f t="shared" si="1"/>
        <v>0</v>
      </c>
    </row>
    <row r="110" spans="1:160" ht="12.75" customHeight="1" x14ac:dyDescent="0.25">
      <c r="A110" s="1001" t="str">
        <f>'t1'!A110</f>
        <v>Architetti dirig. Con altri incar.prof.li</v>
      </c>
      <c r="B110" s="1027" t="str">
        <f>'t1'!B110</f>
        <v>PD0A03</v>
      </c>
      <c r="C110" s="1036">
        <v>0</v>
      </c>
      <c r="D110" s="1036">
        <v>0</v>
      </c>
      <c r="E110" s="1036">
        <v>0</v>
      </c>
      <c r="F110" s="1036">
        <v>0</v>
      </c>
      <c r="G110" s="1036">
        <v>0</v>
      </c>
      <c r="H110" s="1036">
        <v>0</v>
      </c>
      <c r="I110" s="1036">
        <v>0</v>
      </c>
      <c r="J110" s="1036">
        <v>0</v>
      </c>
      <c r="K110" s="1036">
        <v>0</v>
      </c>
      <c r="L110" s="1036">
        <v>0</v>
      </c>
      <c r="M110" s="1036">
        <v>0</v>
      </c>
      <c r="N110" s="1036">
        <v>0</v>
      </c>
      <c r="O110" s="1036">
        <v>0</v>
      </c>
      <c r="P110" s="1036">
        <v>0</v>
      </c>
      <c r="Q110" s="1036">
        <v>0</v>
      </c>
      <c r="R110" s="1036">
        <v>0</v>
      </c>
      <c r="S110" s="1036">
        <v>0</v>
      </c>
      <c r="T110" s="1036">
        <v>0</v>
      </c>
      <c r="U110" s="1036">
        <v>0</v>
      </c>
      <c r="V110" s="1036">
        <v>0</v>
      </c>
      <c r="W110" s="1036">
        <v>0</v>
      </c>
      <c r="X110" s="1036">
        <v>0</v>
      </c>
      <c r="Y110" s="1036">
        <v>0</v>
      </c>
      <c r="Z110" s="1036">
        <v>0</v>
      </c>
      <c r="AA110" s="1036">
        <v>0</v>
      </c>
      <c r="AB110" s="1036">
        <v>0</v>
      </c>
      <c r="AC110" s="1036">
        <v>0</v>
      </c>
      <c r="AD110" s="1036">
        <v>0</v>
      </c>
      <c r="AE110" s="1036">
        <v>0</v>
      </c>
      <c r="AF110" s="1036">
        <v>0</v>
      </c>
      <c r="AG110" s="1036">
        <v>0</v>
      </c>
      <c r="AH110" s="1036">
        <v>0</v>
      </c>
      <c r="AI110" s="1036">
        <v>0</v>
      </c>
      <c r="AJ110" s="1036">
        <v>0</v>
      </c>
      <c r="AK110" s="1036">
        <v>0</v>
      </c>
      <c r="AL110" s="1036">
        <v>0</v>
      </c>
      <c r="AM110" s="1036">
        <v>0</v>
      </c>
      <c r="AN110" s="1036">
        <v>0</v>
      </c>
      <c r="AO110" s="1036">
        <v>0</v>
      </c>
      <c r="AP110" s="1036">
        <v>0</v>
      </c>
      <c r="AQ110" s="1036">
        <v>0</v>
      </c>
      <c r="AR110" s="1036">
        <v>0</v>
      </c>
      <c r="AS110" s="1036">
        <v>0</v>
      </c>
      <c r="AT110" s="1036">
        <v>0</v>
      </c>
      <c r="AU110" s="1036">
        <v>0</v>
      </c>
      <c r="AV110" s="1036">
        <v>0</v>
      </c>
      <c r="AW110" s="1036">
        <v>0</v>
      </c>
      <c r="AX110" s="1036">
        <v>0</v>
      </c>
      <c r="AY110" s="1036">
        <v>0</v>
      </c>
      <c r="AZ110" s="1036">
        <v>0</v>
      </c>
      <c r="BA110" s="1036">
        <v>0</v>
      </c>
      <c r="BB110" s="1036">
        <v>0</v>
      </c>
      <c r="BC110" s="1036">
        <v>0</v>
      </c>
      <c r="BD110" s="1036">
        <v>0</v>
      </c>
      <c r="BE110" s="1036">
        <v>0</v>
      </c>
      <c r="BF110" s="1036">
        <v>0</v>
      </c>
      <c r="BG110" s="1036">
        <v>0</v>
      </c>
      <c r="BH110" s="1036">
        <v>0</v>
      </c>
      <c r="BI110" s="1036">
        <v>0</v>
      </c>
      <c r="BJ110" s="1036">
        <v>0</v>
      </c>
      <c r="BK110" s="1036">
        <v>0</v>
      </c>
      <c r="BL110" s="1036">
        <v>0</v>
      </c>
      <c r="BM110" s="1036">
        <v>0</v>
      </c>
      <c r="BN110" s="1036">
        <v>0</v>
      </c>
      <c r="BO110" s="1036">
        <v>0</v>
      </c>
      <c r="BP110" s="1036">
        <v>0</v>
      </c>
      <c r="BQ110" s="1036">
        <v>0</v>
      </c>
      <c r="BR110" s="1036">
        <v>0</v>
      </c>
      <c r="BS110" s="1036">
        <v>0</v>
      </c>
      <c r="BT110" s="1036">
        <v>0</v>
      </c>
      <c r="BU110" s="1036">
        <v>0</v>
      </c>
      <c r="BV110" s="1036">
        <v>0</v>
      </c>
      <c r="BW110" s="1036">
        <v>0</v>
      </c>
      <c r="BX110" s="1036">
        <v>0</v>
      </c>
      <c r="BY110" s="1036">
        <v>0</v>
      </c>
      <c r="BZ110" s="1036">
        <v>0</v>
      </c>
      <c r="CA110" s="1036">
        <v>0</v>
      </c>
      <c r="CB110" s="1036">
        <v>0</v>
      </c>
      <c r="CC110" s="1036">
        <v>0</v>
      </c>
      <c r="CD110" s="1036">
        <v>0</v>
      </c>
      <c r="CE110" s="1036">
        <v>0</v>
      </c>
      <c r="CF110" s="1036">
        <v>0</v>
      </c>
      <c r="CG110" s="1036">
        <v>0</v>
      </c>
      <c r="CH110" s="1036">
        <v>0</v>
      </c>
      <c r="CI110" s="1036">
        <v>0</v>
      </c>
      <c r="CJ110" s="1036">
        <v>0</v>
      </c>
      <c r="CK110" s="1036">
        <v>0</v>
      </c>
      <c r="CL110" s="1036">
        <v>0</v>
      </c>
      <c r="CM110" s="1036">
        <v>0</v>
      </c>
      <c r="CN110" s="1036">
        <v>0</v>
      </c>
      <c r="CO110" s="1036">
        <v>0</v>
      </c>
      <c r="CP110" s="1036">
        <v>0</v>
      </c>
      <c r="CQ110" s="1036">
        <v>0</v>
      </c>
      <c r="CR110" s="1036">
        <v>0</v>
      </c>
      <c r="CS110" s="1036">
        <v>0</v>
      </c>
      <c r="CT110" s="1036">
        <v>0</v>
      </c>
      <c r="CU110" s="1036">
        <v>0</v>
      </c>
      <c r="CV110" s="1036">
        <v>0</v>
      </c>
      <c r="CW110" s="1036">
        <v>0</v>
      </c>
      <c r="CX110" s="1036">
        <v>0</v>
      </c>
      <c r="CY110" s="1036">
        <v>0</v>
      </c>
      <c r="CZ110" s="1036">
        <v>0</v>
      </c>
      <c r="DA110" s="1036">
        <v>0</v>
      </c>
      <c r="DB110" s="1036">
        <v>0</v>
      </c>
      <c r="DC110" s="1036">
        <v>0</v>
      </c>
      <c r="DD110" s="1036">
        <v>0</v>
      </c>
      <c r="DE110" s="1036">
        <v>0</v>
      </c>
      <c r="DF110" s="1036">
        <v>0</v>
      </c>
      <c r="DG110" s="1036">
        <v>0</v>
      </c>
      <c r="DH110" s="1036">
        <v>0</v>
      </c>
      <c r="DI110" s="1036">
        <v>0</v>
      </c>
      <c r="DJ110" s="1036">
        <v>0</v>
      </c>
      <c r="DK110" s="1036">
        <v>0</v>
      </c>
      <c r="DL110" s="1036">
        <v>0</v>
      </c>
      <c r="DM110" s="1036">
        <v>0</v>
      </c>
      <c r="DN110" s="1036">
        <v>0</v>
      </c>
      <c r="DO110" s="1036">
        <v>0</v>
      </c>
      <c r="DP110" s="1036">
        <v>0</v>
      </c>
      <c r="DQ110" s="1036">
        <v>0</v>
      </c>
      <c r="DR110" s="1036">
        <v>0</v>
      </c>
      <c r="DS110" s="1036">
        <v>0</v>
      </c>
      <c r="DT110" s="1036">
        <v>0</v>
      </c>
      <c r="DU110" s="1036">
        <v>0</v>
      </c>
      <c r="DV110" s="1036">
        <v>0</v>
      </c>
      <c r="DW110" s="1036">
        <v>0</v>
      </c>
      <c r="DX110" s="1036">
        <v>0</v>
      </c>
      <c r="DY110" s="1036">
        <v>0</v>
      </c>
      <c r="DZ110" s="1036">
        <v>0</v>
      </c>
      <c r="EA110" s="1036">
        <v>0</v>
      </c>
      <c r="EB110" s="1036">
        <v>0</v>
      </c>
      <c r="EC110" s="1036">
        <v>0</v>
      </c>
      <c r="ED110" s="1036">
        <v>0</v>
      </c>
      <c r="EE110" s="1036">
        <v>0</v>
      </c>
      <c r="EF110" s="1036">
        <v>0</v>
      </c>
      <c r="EG110" s="1036">
        <v>0</v>
      </c>
      <c r="EH110" s="1036">
        <v>0</v>
      </c>
      <c r="EI110" s="1036">
        <v>0</v>
      </c>
      <c r="EJ110" s="1036">
        <v>0</v>
      </c>
      <c r="EK110" s="1036">
        <v>0</v>
      </c>
      <c r="EL110" s="1036">
        <v>0</v>
      </c>
      <c r="EM110" s="1036">
        <v>0</v>
      </c>
      <c r="EN110" s="1036">
        <v>0</v>
      </c>
      <c r="EO110" s="1036">
        <v>0</v>
      </c>
      <c r="EP110" s="1036">
        <v>0</v>
      </c>
      <c r="EQ110" s="1036">
        <v>0</v>
      </c>
      <c r="ER110" s="1036">
        <v>0</v>
      </c>
      <c r="ES110" s="1036">
        <v>0</v>
      </c>
      <c r="ET110" s="1036">
        <v>0</v>
      </c>
      <c r="EU110" s="1036">
        <v>0</v>
      </c>
      <c r="EV110" s="1036">
        <v>0</v>
      </c>
      <c r="EW110" s="1036">
        <v>0</v>
      </c>
      <c r="EX110" s="1036">
        <v>0</v>
      </c>
      <c r="EY110" s="1036">
        <v>0</v>
      </c>
      <c r="EZ110" s="2248">
        <f>IN_T4!EZ105</f>
        <v>0</v>
      </c>
      <c r="FA110" s="2248">
        <f>IN_T4!FA105</f>
        <v>0</v>
      </c>
      <c r="FB110" s="2248">
        <f>IN_T4!FB105</f>
        <v>0</v>
      </c>
      <c r="FC110" s="2248">
        <f>IN_T4!FC105</f>
        <v>0</v>
      </c>
      <c r="FD110" s="1028">
        <f t="shared" si="1"/>
        <v>0</v>
      </c>
    </row>
    <row r="111" spans="1:160" ht="12.75" customHeight="1" x14ac:dyDescent="0.25">
      <c r="A111" s="1001" t="str">
        <f>'t1'!A111</f>
        <v>Architetti dir. A t.determinato(art. 15-septies dlgs.502/92)</v>
      </c>
      <c r="B111" s="1027" t="str">
        <f>'t1'!B111</f>
        <v>PD0607</v>
      </c>
      <c r="C111" s="1036">
        <v>0</v>
      </c>
      <c r="D111" s="1036">
        <v>0</v>
      </c>
      <c r="E111" s="1036">
        <v>0</v>
      </c>
      <c r="F111" s="1036">
        <v>0</v>
      </c>
      <c r="G111" s="1036">
        <v>0</v>
      </c>
      <c r="H111" s="1036">
        <v>0</v>
      </c>
      <c r="I111" s="1036">
        <v>0</v>
      </c>
      <c r="J111" s="1036">
        <v>0</v>
      </c>
      <c r="K111" s="1036">
        <v>0</v>
      </c>
      <c r="L111" s="1036">
        <v>0</v>
      </c>
      <c r="M111" s="1036">
        <v>0</v>
      </c>
      <c r="N111" s="1036">
        <v>0</v>
      </c>
      <c r="O111" s="1036">
        <v>0</v>
      </c>
      <c r="P111" s="1036">
        <v>0</v>
      </c>
      <c r="Q111" s="1036">
        <v>0</v>
      </c>
      <c r="R111" s="1036">
        <v>0</v>
      </c>
      <c r="S111" s="1036">
        <v>0</v>
      </c>
      <c r="T111" s="1036">
        <v>0</v>
      </c>
      <c r="U111" s="1036">
        <v>0</v>
      </c>
      <c r="V111" s="1036">
        <v>0</v>
      </c>
      <c r="W111" s="1036">
        <v>0</v>
      </c>
      <c r="X111" s="1036">
        <v>0</v>
      </c>
      <c r="Y111" s="1036">
        <v>0</v>
      </c>
      <c r="Z111" s="1036">
        <v>0</v>
      </c>
      <c r="AA111" s="1036">
        <v>0</v>
      </c>
      <c r="AB111" s="1036">
        <v>0</v>
      </c>
      <c r="AC111" s="1036">
        <v>0</v>
      </c>
      <c r="AD111" s="1036">
        <v>0</v>
      </c>
      <c r="AE111" s="1036">
        <v>0</v>
      </c>
      <c r="AF111" s="1036">
        <v>0</v>
      </c>
      <c r="AG111" s="1036">
        <v>0</v>
      </c>
      <c r="AH111" s="1036">
        <v>0</v>
      </c>
      <c r="AI111" s="1036">
        <v>0</v>
      </c>
      <c r="AJ111" s="1036">
        <v>0</v>
      </c>
      <c r="AK111" s="1036">
        <v>0</v>
      </c>
      <c r="AL111" s="1036">
        <v>0</v>
      </c>
      <c r="AM111" s="1036">
        <v>0</v>
      </c>
      <c r="AN111" s="1036">
        <v>0</v>
      </c>
      <c r="AO111" s="1036">
        <v>0</v>
      </c>
      <c r="AP111" s="1036">
        <v>0</v>
      </c>
      <c r="AQ111" s="1036">
        <v>0</v>
      </c>
      <c r="AR111" s="1036">
        <v>0</v>
      </c>
      <c r="AS111" s="1036">
        <v>0</v>
      </c>
      <c r="AT111" s="1036">
        <v>0</v>
      </c>
      <c r="AU111" s="1036">
        <v>0</v>
      </c>
      <c r="AV111" s="1036">
        <v>0</v>
      </c>
      <c r="AW111" s="1036">
        <v>0</v>
      </c>
      <c r="AX111" s="1036">
        <v>0</v>
      </c>
      <c r="AY111" s="1036">
        <v>0</v>
      </c>
      <c r="AZ111" s="1036">
        <v>0</v>
      </c>
      <c r="BA111" s="1036">
        <v>0</v>
      </c>
      <c r="BB111" s="1036">
        <v>0</v>
      </c>
      <c r="BC111" s="1036">
        <v>0</v>
      </c>
      <c r="BD111" s="1036">
        <v>0</v>
      </c>
      <c r="BE111" s="1036">
        <v>0</v>
      </c>
      <c r="BF111" s="1036">
        <v>0</v>
      </c>
      <c r="BG111" s="1036">
        <v>0</v>
      </c>
      <c r="BH111" s="1036">
        <v>0</v>
      </c>
      <c r="BI111" s="1036">
        <v>0</v>
      </c>
      <c r="BJ111" s="1036">
        <v>0</v>
      </c>
      <c r="BK111" s="1036">
        <v>0</v>
      </c>
      <c r="BL111" s="1036">
        <v>0</v>
      </c>
      <c r="BM111" s="1036">
        <v>0</v>
      </c>
      <c r="BN111" s="1036">
        <v>0</v>
      </c>
      <c r="BO111" s="1036">
        <v>0</v>
      </c>
      <c r="BP111" s="1036">
        <v>0</v>
      </c>
      <c r="BQ111" s="1036">
        <v>0</v>
      </c>
      <c r="BR111" s="1036">
        <v>0</v>
      </c>
      <c r="BS111" s="1036">
        <v>0</v>
      </c>
      <c r="BT111" s="1036">
        <v>0</v>
      </c>
      <c r="BU111" s="1036">
        <v>0</v>
      </c>
      <c r="BV111" s="1036">
        <v>0</v>
      </c>
      <c r="BW111" s="1036">
        <v>0</v>
      </c>
      <c r="BX111" s="1036">
        <v>0</v>
      </c>
      <c r="BY111" s="1036">
        <v>0</v>
      </c>
      <c r="BZ111" s="1036">
        <v>0</v>
      </c>
      <c r="CA111" s="1036">
        <v>0</v>
      </c>
      <c r="CB111" s="1036">
        <v>0</v>
      </c>
      <c r="CC111" s="1036">
        <v>0</v>
      </c>
      <c r="CD111" s="1036">
        <v>0</v>
      </c>
      <c r="CE111" s="1036">
        <v>0</v>
      </c>
      <c r="CF111" s="1036">
        <v>0</v>
      </c>
      <c r="CG111" s="1036">
        <v>0</v>
      </c>
      <c r="CH111" s="1036">
        <v>0</v>
      </c>
      <c r="CI111" s="1036">
        <v>0</v>
      </c>
      <c r="CJ111" s="1036">
        <v>0</v>
      </c>
      <c r="CK111" s="1036">
        <v>0</v>
      </c>
      <c r="CL111" s="1036">
        <v>0</v>
      </c>
      <c r="CM111" s="1036">
        <v>0</v>
      </c>
      <c r="CN111" s="1036">
        <v>0</v>
      </c>
      <c r="CO111" s="1036">
        <v>0</v>
      </c>
      <c r="CP111" s="1036">
        <v>0</v>
      </c>
      <c r="CQ111" s="1036">
        <v>0</v>
      </c>
      <c r="CR111" s="1036">
        <v>0</v>
      </c>
      <c r="CS111" s="1036">
        <v>0</v>
      </c>
      <c r="CT111" s="1036">
        <v>0</v>
      </c>
      <c r="CU111" s="1036">
        <v>0</v>
      </c>
      <c r="CV111" s="1036">
        <v>0</v>
      </c>
      <c r="CW111" s="1036">
        <v>0</v>
      </c>
      <c r="CX111" s="1036">
        <v>0</v>
      </c>
      <c r="CY111" s="1036">
        <v>0</v>
      </c>
      <c r="CZ111" s="1036">
        <v>0</v>
      </c>
      <c r="DA111" s="1036">
        <v>0</v>
      </c>
      <c r="DB111" s="1036">
        <v>0</v>
      </c>
      <c r="DC111" s="1036">
        <v>0</v>
      </c>
      <c r="DD111" s="1036">
        <v>0</v>
      </c>
      <c r="DE111" s="1036">
        <v>0</v>
      </c>
      <c r="DF111" s="1036">
        <v>0</v>
      </c>
      <c r="DG111" s="1036">
        <v>0</v>
      </c>
      <c r="DH111" s="1036">
        <v>0</v>
      </c>
      <c r="DI111" s="1036">
        <v>0</v>
      </c>
      <c r="DJ111" s="1036">
        <v>0</v>
      </c>
      <c r="DK111" s="1036">
        <v>0</v>
      </c>
      <c r="DL111" s="1036">
        <v>0</v>
      </c>
      <c r="DM111" s="1036">
        <v>0</v>
      </c>
      <c r="DN111" s="1036">
        <v>0</v>
      </c>
      <c r="DO111" s="1036">
        <v>0</v>
      </c>
      <c r="DP111" s="1036">
        <v>0</v>
      </c>
      <c r="DQ111" s="1036">
        <v>0</v>
      </c>
      <c r="DR111" s="1036">
        <v>0</v>
      </c>
      <c r="DS111" s="1036">
        <v>0</v>
      </c>
      <c r="DT111" s="1036">
        <v>0</v>
      </c>
      <c r="DU111" s="1036">
        <v>0</v>
      </c>
      <c r="DV111" s="1036">
        <v>0</v>
      </c>
      <c r="DW111" s="1036">
        <v>0</v>
      </c>
      <c r="DX111" s="1036">
        <v>0</v>
      </c>
      <c r="DY111" s="1036">
        <v>0</v>
      </c>
      <c r="DZ111" s="1036">
        <v>0</v>
      </c>
      <c r="EA111" s="1036">
        <v>0</v>
      </c>
      <c r="EB111" s="1036">
        <v>0</v>
      </c>
      <c r="EC111" s="1036">
        <v>0</v>
      </c>
      <c r="ED111" s="1036">
        <v>0</v>
      </c>
      <c r="EE111" s="1036">
        <v>0</v>
      </c>
      <c r="EF111" s="1036">
        <v>0</v>
      </c>
      <c r="EG111" s="1036">
        <v>0</v>
      </c>
      <c r="EH111" s="1036">
        <v>0</v>
      </c>
      <c r="EI111" s="1036">
        <v>0</v>
      </c>
      <c r="EJ111" s="1036">
        <v>0</v>
      </c>
      <c r="EK111" s="1036">
        <v>0</v>
      </c>
      <c r="EL111" s="1036">
        <v>0</v>
      </c>
      <c r="EM111" s="1036">
        <v>0</v>
      </c>
      <c r="EN111" s="1036">
        <v>0</v>
      </c>
      <c r="EO111" s="1036">
        <v>0</v>
      </c>
      <c r="EP111" s="1036">
        <v>0</v>
      </c>
      <c r="EQ111" s="1036">
        <v>0</v>
      </c>
      <c r="ER111" s="1036">
        <v>0</v>
      </c>
      <c r="ES111" s="1036">
        <v>0</v>
      </c>
      <c r="ET111" s="1036">
        <v>0</v>
      </c>
      <c r="EU111" s="1036">
        <v>0</v>
      </c>
      <c r="EV111" s="1036">
        <v>0</v>
      </c>
      <c r="EW111" s="1036">
        <v>0</v>
      </c>
      <c r="EX111" s="1036">
        <v>0</v>
      </c>
      <c r="EY111" s="1036">
        <v>0</v>
      </c>
      <c r="EZ111" s="2248">
        <f>IN_T4!EZ106</f>
        <v>0</v>
      </c>
      <c r="FA111" s="2248">
        <f>IN_T4!FA106</f>
        <v>0</v>
      </c>
      <c r="FB111" s="2248">
        <f>IN_T4!FB106</f>
        <v>0</v>
      </c>
      <c r="FC111" s="2248">
        <f>IN_T4!FC106</f>
        <v>0</v>
      </c>
      <c r="FD111" s="1028">
        <f t="shared" si="1"/>
        <v>0</v>
      </c>
    </row>
    <row r="112" spans="1:160" ht="12.75" customHeight="1" x14ac:dyDescent="0.25">
      <c r="A112" s="1001" t="str">
        <f>'t1'!A112</f>
        <v>Geologi dirig. Con incarico di struttura complessa</v>
      </c>
      <c r="B112" s="1027" t="str">
        <f>'t1'!B112</f>
        <v>PD0044</v>
      </c>
      <c r="C112" s="1036">
        <v>0</v>
      </c>
      <c r="D112" s="1036">
        <v>0</v>
      </c>
      <c r="E112" s="1036">
        <v>0</v>
      </c>
      <c r="F112" s="1036">
        <v>0</v>
      </c>
      <c r="G112" s="1036">
        <v>0</v>
      </c>
      <c r="H112" s="1036">
        <v>0</v>
      </c>
      <c r="I112" s="1036">
        <v>0</v>
      </c>
      <c r="J112" s="1036">
        <v>0</v>
      </c>
      <c r="K112" s="1036">
        <v>0</v>
      </c>
      <c r="L112" s="1036">
        <v>0</v>
      </c>
      <c r="M112" s="1036">
        <v>0</v>
      </c>
      <c r="N112" s="1036">
        <v>0</v>
      </c>
      <c r="O112" s="1036">
        <v>0</v>
      </c>
      <c r="P112" s="1036">
        <v>0</v>
      </c>
      <c r="Q112" s="1036">
        <v>0</v>
      </c>
      <c r="R112" s="1036">
        <v>0</v>
      </c>
      <c r="S112" s="1036">
        <v>0</v>
      </c>
      <c r="T112" s="1036">
        <v>0</v>
      </c>
      <c r="U112" s="1036">
        <v>0</v>
      </c>
      <c r="V112" s="1036">
        <v>0</v>
      </c>
      <c r="W112" s="1036">
        <v>0</v>
      </c>
      <c r="X112" s="1036">
        <v>0</v>
      </c>
      <c r="Y112" s="1036">
        <v>0</v>
      </c>
      <c r="Z112" s="1036">
        <v>0</v>
      </c>
      <c r="AA112" s="1036">
        <v>0</v>
      </c>
      <c r="AB112" s="1036">
        <v>0</v>
      </c>
      <c r="AC112" s="1036">
        <v>0</v>
      </c>
      <c r="AD112" s="1036">
        <v>0</v>
      </c>
      <c r="AE112" s="1036">
        <v>0</v>
      </c>
      <c r="AF112" s="1036">
        <v>0</v>
      </c>
      <c r="AG112" s="1036">
        <v>0</v>
      </c>
      <c r="AH112" s="1036">
        <v>0</v>
      </c>
      <c r="AI112" s="1036">
        <v>0</v>
      </c>
      <c r="AJ112" s="1036">
        <v>0</v>
      </c>
      <c r="AK112" s="1036">
        <v>0</v>
      </c>
      <c r="AL112" s="1036">
        <v>0</v>
      </c>
      <c r="AM112" s="1036">
        <v>0</v>
      </c>
      <c r="AN112" s="1036">
        <v>0</v>
      </c>
      <c r="AO112" s="1036">
        <v>0</v>
      </c>
      <c r="AP112" s="1036">
        <v>0</v>
      </c>
      <c r="AQ112" s="1036">
        <v>0</v>
      </c>
      <c r="AR112" s="1036">
        <v>0</v>
      </c>
      <c r="AS112" s="1036">
        <v>0</v>
      </c>
      <c r="AT112" s="1036">
        <v>0</v>
      </c>
      <c r="AU112" s="1036">
        <v>0</v>
      </c>
      <c r="AV112" s="1036">
        <v>0</v>
      </c>
      <c r="AW112" s="1036">
        <v>0</v>
      </c>
      <c r="AX112" s="1036">
        <v>0</v>
      </c>
      <c r="AY112" s="1036">
        <v>0</v>
      </c>
      <c r="AZ112" s="1036">
        <v>0</v>
      </c>
      <c r="BA112" s="1036">
        <v>0</v>
      </c>
      <c r="BB112" s="1036">
        <v>0</v>
      </c>
      <c r="BC112" s="1036">
        <v>0</v>
      </c>
      <c r="BD112" s="1036">
        <v>0</v>
      </c>
      <c r="BE112" s="1036">
        <v>0</v>
      </c>
      <c r="BF112" s="1036">
        <v>0</v>
      </c>
      <c r="BG112" s="1036">
        <v>0</v>
      </c>
      <c r="BH112" s="1036">
        <v>0</v>
      </c>
      <c r="BI112" s="1036">
        <v>0</v>
      </c>
      <c r="BJ112" s="1036">
        <v>0</v>
      </c>
      <c r="BK112" s="1036">
        <v>0</v>
      </c>
      <c r="BL112" s="1036">
        <v>0</v>
      </c>
      <c r="BM112" s="1036">
        <v>0</v>
      </c>
      <c r="BN112" s="1036">
        <v>0</v>
      </c>
      <c r="BO112" s="1036">
        <v>0</v>
      </c>
      <c r="BP112" s="1036">
        <v>0</v>
      </c>
      <c r="BQ112" s="1036">
        <v>0</v>
      </c>
      <c r="BR112" s="1036">
        <v>0</v>
      </c>
      <c r="BS112" s="1036">
        <v>0</v>
      </c>
      <c r="BT112" s="1036">
        <v>0</v>
      </c>
      <c r="BU112" s="1036">
        <v>0</v>
      </c>
      <c r="BV112" s="1036">
        <v>0</v>
      </c>
      <c r="BW112" s="1036">
        <v>0</v>
      </c>
      <c r="BX112" s="1036">
        <v>0</v>
      </c>
      <c r="BY112" s="1036">
        <v>0</v>
      </c>
      <c r="BZ112" s="1036">
        <v>0</v>
      </c>
      <c r="CA112" s="1036">
        <v>0</v>
      </c>
      <c r="CB112" s="1036">
        <v>0</v>
      </c>
      <c r="CC112" s="1036">
        <v>0</v>
      </c>
      <c r="CD112" s="1036">
        <v>0</v>
      </c>
      <c r="CE112" s="1036">
        <v>0</v>
      </c>
      <c r="CF112" s="1036">
        <v>0</v>
      </c>
      <c r="CG112" s="1036">
        <v>0</v>
      </c>
      <c r="CH112" s="1036">
        <v>0</v>
      </c>
      <c r="CI112" s="1036">
        <v>0</v>
      </c>
      <c r="CJ112" s="1036">
        <v>0</v>
      </c>
      <c r="CK112" s="1036">
        <v>0</v>
      </c>
      <c r="CL112" s="1036">
        <v>0</v>
      </c>
      <c r="CM112" s="1036">
        <v>0</v>
      </c>
      <c r="CN112" s="1036">
        <v>0</v>
      </c>
      <c r="CO112" s="1036">
        <v>0</v>
      </c>
      <c r="CP112" s="1036">
        <v>0</v>
      </c>
      <c r="CQ112" s="1036">
        <v>0</v>
      </c>
      <c r="CR112" s="1036">
        <v>0</v>
      </c>
      <c r="CS112" s="1036">
        <v>0</v>
      </c>
      <c r="CT112" s="1036">
        <v>0</v>
      </c>
      <c r="CU112" s="1036">
        <v>0</v>
      </c>
      <c r="CV112" s="1036">
        <v>0</v>
      </c>
      <c r="CW112" s="1036">
        <v>0</v>
      </c>
      <c r="CX112" s="1036">
        <v>0</v>
      </c>
      <c r="CY112" s="1036">
        <v>0</v>
      </c>
      <c r="CZ112" s="1036">
        <v>0</v>
      </c>
      <c r="DA112" s="1036">
        <v>0</v>
      </c>
      <c r="DB112" s="1036">
        <v>0</v>
      </c>
      <c r="DC112" s="1036">
        <v>0</v>
      </c>
      <c r="DD112" s="1036">
        <v>0</v>
      </c>
      <c r="DE112" s="1036">
        <v>0</v>
      </c>
      <c r="DF112" s="1036">
        <v>0</v>
      </c>
      <c r="DG112" s="1036">
        <v>0</v>
      </c>
      <c r="DH112" s="1036">
        <v>0</v>
      </c>
      <c r="DI112" s="1036">
        <v>0</v>
      </c>
      <c r="DJ112" s="1036">
        <v>0</v>
      </c>
      <c r="DK112" s="1036">
        <v>0</v>
      </c>
      <c r="DL112" s="1036">
        <v>0</v>
      </c>
      <c r="DM112" s="1036">
        <v>0</v>
      </c>
      <c r="DN112" s="1036">
        <v>0</v>
      </c>
      <c r="DO112" s="1036">
        <v>0</v>
      </c>
      <c r="DP112" s="1036">
        <v>0</v>
      </c>
      <c r="DQ112" s="1036">
        <v>0</v>
      </c>
      <c r="DR112" s="1036">
        <v>0</v>
      </c>
      <c r="DS112" s="1036">
        <v>0</v>
      </c>
      <c r="DT112" s="1036">
        <v>0</v>
      </c>
      <c r="DU112" s="1036">
        <v>0</v>
      </c>
      <c r="DV112" s="1036">
        <v>0</v>
      </c>
      <c r="DW112" s="1036">
        <v>0</v>
      </c>
      <c r="DX112" s="1036">
        <v>0</v>
      </c>
      <c r="DY112" s="1036">
        <v>0</v>
      </c>
      <c r="DZ112" s="1036">
        <v>0</v>
      </c>
      <c r="EA112" s="1036">
        <v>0</v>
      </c>
      <c r="EB112" s="1036">
        <v>0</v>
      </c>
      <c r="EC112" s="1036">
        <v>0</v>
      </c>
      <c r="ED112" s="1036">
        <v>0</v>
      </c>
      <c r="EE112" s="1036">
        <v>0</v>
      </c>
      <c r="EF112" s="1036">
        <v>0</v>
      </c>
      <c r="EG112" s="1036">
        <v>0</v>
      </c>
      <c r="EH112" s="1036">
        <v>0</v>
      </c>
      <c r="EI112" s="1036">
        <v>0</v>
      </c>
      <c r="EJ112" s="1036">
        <v>0</v>
      </c>
      <c r="EK112" s="1036">
        <v>0</v>
      </c>
      <c r="EL112" s="1036">
        <v>0</v>
      </c>
      <c r="EM112" s="1036">
        <v>0</v>
      </c>
      <c r="EN112" s="1036">
        <v>0</v>
      </c>
      <c r="EO112" s="1036">
        <v>0</v>
      </c>
      <c r="EP112" s="1036">
        <v>0</v>
      </c>
      <c r="EQ112" s="1036">
        <v>0</v>
      </c>
      <c r="ER112" s="1036">
        <v>0</v>
      </c>
      <c r="ES112" s="1036">
        <v>0</v>
      </c>
      <c r="ET112" s="1036">
        <v>0</v>
      </c>
      <c r="EU112" s="1036">
        <v>0</v>
      </c>
      <c r="EV112" s="1036">
        <v>0</v>
      </c>
      <c r="EW112" s="1036">
        <v>0</v>
      </c>
      <c r="EX112" s="1036">
        <v>0</v>
      </c>
      <c r="EY112" s="1036">
        <v>0</v>
      </c>
      <c r="EZ112" s="2248">
        <f>IN_T4!EZ107</f>
        <v>0</v>
      </c>
      <c r="FA112" s="2248">
        <f>IN_T4!FA107</f>
        <v>0</v>
      </c>
      <c r="FB112" s="2248">
        <f>IN_T4!FB107</f>
        <v>0</v>
      </c>
      <c r="FC112" s="2248">
        <f>IN_T4!FC107</f>
        <v>0</v>
      </c>
      <c r="FD112" s="1028">
        <f t="shared" si="1"/>
        <v>0</v>
      </c>
    </row>
    <row r="113" spans="1:160" ht="12.75" customHeight="1" x14ac:dyDescent="0.25">
      <c r="A113" s="1001" t="str">
        <f>'t1'!A113</f>
        <v>Geologi dirig. Con incarico di struttura semplice</v>
      </c>
      <c r="B113" s="1027" t="str">
        <f>'t1'!B113</f>
        <v>PD0S43</v>
      </c>
      <c r="C113" s="1036">
        <v>0</v>
      </c>
      <c r="D113" s="1036">
        <v>0</v>
      </c>
      <c r="E113" s="1036">
        <v>0</v>
      </c>
      <c r="F113" s="1036">
        <v>0</v>
      </c>
      <c r="G113" s="1036">
        <v>0</v>
      </c>
      <c r="H113" s="1036">
        <v>0</v>
      </c>
      <c r="I113" s="1036">
        <v>0</v>
      </c>
      <c r="J113" s="1036">
        <v>0</v>
      </c>
      <c r="K113" s="1036">
        <v>0</v>
      </c>
      <c r="L113" s="1036">
        <v>0</v>
      </c>
      <c r="M113" s="1036">
        <v>0</v>
      </c>
      <c r="N113" s="1036">
        <v>0</v>
      </c>
      <c r="O113" s="1036">
        <v>0</v>
      </c>
      <c r="P113" s="1036">
        <v>0</v>
      </c>
      <c r="Q113" s="1036">
        <v>0</v>
      </c>
      <c r="R113" s="1036">
        <v>0</v>
      </c>
      <c r="S113" s="1036">
        <v>0</v>
      </c>
      <c r="T113" s="1036">
        <v>0</v>
      </c>
      <c r="U113" s="1036">
        <v>0</v>
      </c>
      <c r="V113" s="1036">
        <v>0</v>
      </c>
      <c r="W113" s="1036">
        <v>0</v>
      </c>
      <c r="X113" s="1036">
        <v>0</v>
      </c>
      <c r="Y113" s="1036">
        <v>0</v>
      </c>
      <c r="Z113" s="1036">
        <v>0</v>
      </c>
      <c r="AA113" s="1036">
        <v>0</v>
      </c>
      <c r="AB113" s="1036">
        <v>0</v>
      </c>
      <c r="AC113" s="1036">
        <v>0</v>
      </c>
      <c r="AD113" s="1036">
        <v>0</v>
      </c>
      <c r="AE113" s="1036">
        <v>0</v>
      </c>
      <c r="AF113" s="1036">
        <v>0</v>
      </c>
      <c r="AG113" s="1036">
        <v>0</v>
      </c>
      <c r="AH113" s="1036">
        <v>0</v>
      </c>
      <c r="AI113" s="1036">
        <v>0</v>
      </c>
      <c r="AJ113" s="1036">
        <v>0</v>
      </c>
      <c r="AK113" s="1036">
        <v>0</v>
      </c>
      <c r="AL113" s="1036">
        <v>0</v>
      </c>
      <c r="AM113" s="1036">
        <v>0</v>
      </c>
      <c r="AN113" s="1036">
        <v>0</v>
      </c>
      <c r="AO113" s="1036">
        <v>0</v>
      </c>
      <c r="AP113" s="1036">
        <v>0</v>
      </c>
      <c r="AQ113" s="1036">
        <v>0</v>
      </c>
      <c r="AR113" s="1036">
        <v>0</v>
      </c>
      <c r="AS113" s="1036">
        <v>0</v>
      </c>
      <c r="AT113" s="1036">
        <v>0</v>
      </c>
      <c r="AU113" s="1036">
        <v>0</v>
      </c>
      <c r="AV113" s="1036">
        <v>0</v>
      </c>
      <c r="AW113" s="1036">
        <v>0</v>
      </c>
      <c r="AX113" s="1036">
        <v>0</v>
      </c>
      <c r="AY113" s="1036">
        <v>0</v>
      </c>
      <c r="AZ113" s="1036">
        <v>0</v>
      </c>
      <c r="BA113" s="1036">
        <v>0</v>
      </c>
      <c r="BB113" s="1036">
        <v>0</v>
      </c>
      <c r="BC113" s="1036">
        <v>0</v>
      </c>
      <c r="BD113" s="1036">
        <v>0</v>
      </c>
      <c r="BE113" s="1036">
        <v>0</v>
      </c>
      <c r="BF113" s="1036">
        <v>0</v>
      </c>
      <c r="BG113" s="1036">
        <v>0</v>
      </c>
      <c r="BH113" s="1036">
        <v>0</v>
      </c>
      <c r="BI113" s="1036">
        <v>0</v>
      </c>
      <c r="BJ113" s="1036">
        <v>0</v>
      </c>
      <c r="BK113" s="1036">
        <v>0</v>
      </c>
      <c r="BL113" s="1036">
        <v>0</v>
      </c>
      <c r="BM113" s="1036">
        <v>0</v>
      </c>
      <c r="BN113" s="1036">
        <v>0</v>
      </c>
      <c r="BO113" s="1036">
        <v>0</v>
      </c>
      <c r="BP113" s="1036">
        <v>0</v>
      </c>
      <c r="BQ113" s="1036">
        <v>0</v>
      </c>
      <c r="BR113" s="1036">
        <v>0</v>
      </c>
      <c r="BS113" s="1036">
        <v>0</v>
      </c>
      <c r="BT113" s="1036">
        <v>0</v>
      </c>
      <c r="BU113" s="1036">
        <v>0</v>
      </c>
      <c r="BV113" s="1036">
        <v>0</v>
      </c>
      <c r="BW113" s="1036">
        <v>0</v>
      </c>
      <c r="BX113" s="1036">
        <v>0</v>
      </c>
      <c r="BY113" s="1036">
        <v>0</v>
      </c>
      <c r="BZ113" s="1036">
        <v>0</v>
      </c>
      <c r="CA113" s="1036">
        <v>0</v>
      </c>
      <c r="CB113" s="1036">
        <v>0</v>
      </c>
      <c r="CC113" s="1036">
        <v>0</v>
      </c>
      <c r="CD113" s="1036">
        <v>0</v>
      </c>
      <c r="CE113" s="1036">
        <v>0</v>
      </c>
      <c r="CF113" s="1036">
        <v>0</v>
      </c>
      <c r="CG113" s="1036">
        <v>0</v>
      </c>
      <c r="CH113" s="1036">
        <v>0</v>
      </c>
      <c r="CI113" s="1036">
        <v>0</v>
      </c>
      <c r="CJ113" s="1036">
        <v>0</v>
      </c>
      <c r="CK113" s="1036">
        <v>0</v>
      </c>
      <c r="CL113" s="1036">
        <v>0</v>
      </c>
      <c r="CM113" s="1036">
        <v>0</v>
      </c>
      <c r="CN113" s="1036">
        <v>0</v>
      </c>
      <c r="CO113" s="1036">
        <v>0</v>
      </c>
      <c r="CP113" s="1036">
        <v>0</v>
      </c>
      <c r="CQ113" s="1036">
        <v>0</v>
      </c>
      <c r="CR113" s="1036">
        <v>0</v>
      </c>
      <c r="CS113" s="1036">
        <v>0</v>
      </c>
      <c r="CT113" s="1036">
        <v>0</v>
      </c>
      <c r="CU113" s="1036">
        <v>0</v>
      </c>
      <c r="CV113" s="1036">
        <v>0</v>
      </c>
      <c r="CW113" s="1036">
        <v>0</v>
      </c>
      <c r="CX113" s="1036">
        <v>0</v>
      </c>
      <c r="CY113" s="1036">
        <v>0</v>
      </c>
      <c r="CZ113" s="1036">
        <v>0</v>
      </c>
      <c r="DA113" s="1036">
        <v>0</v>
      </c>
      <c r="DB113" s="1036">
        <v>0</v>
      </c>
      <c r="DC113" s="1036">
        <v>0</v>
      </c>
      <c r="DD113" s="1036">
        <v>0</v>
      </c>
      <c r="DE113" s="1036">
        <v>0</v>
      </c>
      <c r="DF113" s="1036">
        <v>0</v>
      </c>
      <c r="DG113" s="1036">
        <v>0</v>
      </c>
      <c r="DH113" s="1036">
        <v>0</v>
      </c>
      <c r="DI113" s="1036">
        <v>0</v>
      </c>
      <c r="DJ113" s="1036">
        <v>0</v>
      </c>
      <c r="DK113" s="1036">
        <v>0</v>
      </c>
      <c r="DL113" s="1036">
        <v>0</v>
      </c>
      <c r="DM113" s="1036">
        <v>0</v>
      </c>
      <c r="DN113" s="1036">
        <v>0</v>
      </c>
      <c r="DO113" s="1036">
        <v>0</v>
      </c>
      <c r="DP113" s="1036">
        <v>0</v>
      </c>
      <c r="DQ113" s="1036">
        <v>0</v>
      </c>
      <c r="DR113" s="1036">
        <v>0</v>
      </c>
      <c r="DS113" s="1036">
        <v>0</v>
      </c>
      <c r="DT113" s="1036">
        <v>0</v>
      </c>
      <c r="DU113" s="1036">
        <v>0</v>
      </c>
      <c r="DV113" s="1036">
        <v>0</v>
      </c>
      <c r="DW113" s="1036">
        <v>0</v>
      </c>
      <c r="DX113" s="1036">
        <v>0</v>
      </c>
      <c r="DY113" s="1036">
        <v>0</v>
      </c>
      <c r="DZ113" s="1036">
        <v>0</v>
      </c>
      <c r="EA113" s="1036">
        <v>0</v>
      </c>
      <c r="EB113" s="1036">
        <v>0</v>
      </c>
      <c r="EC113" s="1036">
        <v>0</v>
      </c>
      <c r="ED113" s="1036">
        <v>0</v>
      </c>
      <c r="EE113" s="1036">
        <v>0</v>
      </c>
      <c r="EF113" s="1036">
        <v>0</v>
      </c>
      <c r="EG113" s="1036">
        <v>0</v>
      </c>
      <c r="EH113" s="1036">
        <v>0</v>
      </c>
      <c r="EI113" s="1036">
        <v>0</v>
      </c>
      <c r="EJ113" s="1036">
        <v>0</v>
      </c>
      <c r="EK113" s="1036">
        <v>0</v>
      </c>
      <c r="EL113" s="1036">
        <v>0</v>
      </c>
      <c r="EM113" s="1036">
        <v>0</v>
      </c>
      <c r="EN113" s="1036">
        <v>0</v>
      </c>
      <c r="EO113" s="1036">
        <v>0</v>
      </c>
      <c r="EP113" s="1036">
        <v>0</v>
      </c>
      <c r="EQ113" s="1036">
        <v>0</v>
      </c>
      <c r="ER113" s="1036">
        <v>0</v>
      </c>
      <c r="ES113" s="1036">
        <v>0</v>
      </c>
      <c r="ET113" s="1036">
        <v>0</v>
      </c>
      <c r="EU113" s="1036">
        <v>0</v>
      </c>
      <c r="EV113" s="1036">
        <v>0</v>
      </c>
      <c r="EW113" s="1036">
        <v>0</v>
      </c>
      <c r="EX113" s="1036">
        <v>0</v>
      </c>
      <c r="EY113" s="1036">
        <v>0</v>
      </c>
      <c r="EZ113" s="2248">
        <f>IN_T4!EZ108</f>
        <v>0</v>
      </c>
      <c r="FA113" s="2248">
        <f>IN_T4!FA108</f>
        <v>0</v>
      </c>
      <c r="FB113" s="2248">
        <f>IN_T4!FB108</f>
        <v>0</v>
      </c>
      <c r="FC113" s="2248">
        <f>IN_T4!FC108</f>
        <v>0</v>
      </c>
      <c r="FD113" s="1028">
        <f t="shared" si="1"/>
        <v>0</v>
      </c>
    </row>
    <row r="114" spans="1:160" ht="12.75" customHeight="1" x14ac:dyDescent="0.25">
      <c r="A114" s="1001" t="str">
        <f>'t1'!A114</f>
        <v>Geologi dirig. Con altri incar.prof.li</v>
      </c>
      <c r="B114" s="1027" t="str">
        <f>'t1'!B114</f>
        <v>PD0A43</v>
      </c>
      <c r="C114" s="1036">
        <v>0</v>
      </c>
      <c r="D114" s="1036">
        <v>0</v>
      </c>
      <c r="E114" s="1036">
        <v>0</v>
      </c>
      <c r="F114" s="1036">
        <v>0</v>
      </c>
      <c r="G114" s="1036">
        <v>0</v>
      </c>
      <c r="H114" s="1036">
        <v>0</v>
      </c>
      <c r="I114" s="1036">
        <v>0</v>
      </c>
      <c r="J114" s="1036">
        <v>0</v>
      </c>
      <c r="K114" s="1036">
        <v>0</v>
      </c>
      <c r="L114" s="1036">
        <v>0</v>
      </c>
      <c r="M114" s="1036">
        <v>0</v>
      </c>
      <c r="N114" s="1036">
        <v>0</v>
      </c>
      <c r="O114" s="1036">
        <v>0</v>
      </c>
      <c r="P114" s="1036">
        <v>0</v>
      </c>
      <c r="Q114" s="1036">
        <v>0</v>
      </c>
      <c r="R114" s="1036">
        <v>0</v>
      </c>
      <c r="S114" s="1036">
        <v>0</v>
      </c>
      <c r="T114" s="1036">
        <v>0</v>
      </c>
      <c r="U114" s="1036">
        <v>0</v>
      </c>
      <c r="V114" s="1036">
        <v>0</v>
      </c>
      <c r="W114" s="1036">
        <v>0</v>
      </c>
      <c r="X114" s="1036">
        <v>0</v>
      </c>
      <c r="Y114" s="1036">
        <v>0</v>
      </c>
      <c r="Z114" s="1036">
        <v>0</v>
      </c>
      <c r="AA114" s="1036">
        <v>0</v>
      </c>
      <c r="AB114" s="1036">
        <v>0</v>
      </c>
      <c r="AC114" s="1036">
        <v>0</v>
      </c>
      <c r="AD114" s="1036">
        <v>0</v>
      </c>
      <c r="AE114" s="1036">
        <v>0</v>
      </c>
      <c r="AF114" s="1036">
        <v>0</v>
      </c>
      <c r="AG114" s="1036">
        <v>0</v>
      </c>
      <c r="AH114" s="1036">
        <v>0</v>
      </c>
      <c r="AI114" s="1036">
        <v>0</v>
      </c>
      <c r="AJ114" s="1036">
        <v>0</v>
      </c>
      <c r="AK114" s="1036">
        <v>0</v>
      </c>
      <c r="AL114" s="1036">
        <v>0</v>
      </c>
      <c r="AM114" s="1036">
        <v>0</v>
      </c>
      <c r="AN114" s="1036">
        <v>0</v>
      </c>
      <c r="AO114" s="1036">
        <v>0</v>
      </c>
      <c r="AP114" s="1036">
        <v>0</v>
      </c>
      <c r="AQ114" s="1036">
        <v>0</v>
      </c>
      <c r="AR114" s="1036">
        <v>0</v>
      </c>
      <c r="AS114" s="1036">
        <v>0</v>
      </c>
      <c r="AT114" s="1036">
        <v>0</v>
      </c>
      <c r="AU114" s="1036">
        <v>0</v>
      </c>
      <c r="AV114" s="1036">
        <v>0</v>
      </c>
      <c r="AW114" s="1036">
        <v>0</v>
      </c>
      <c r="AX114" s="1036">
        <v>0</v>
      </c>
      <c r="AY114" s="1036">
        <v>0</v>
      </c>
      <c r="AZ114" s="1036">
        <v>0</v>
      </c>
      <c r="BA114" s="1036">
        <v>0</v>
      </c>
      <c r="BB114" s="1036">
        <v>0</v>
      </c>
      <c r="BC114" s="1036">
        <v>0</v>
      </c>
      <c r="BD114" s="1036">
        <v>0</v>
      </c>
      <c r="BE114" s="1036">
        <v>0</v>
      </c>
      <c r="BF114" s="1036">
        <v>0</v>
      </c>
      <c r="BG114" s="1036">
        <v>0</v>
      </c>
      <c r="BH114" s="1036">
        <v>0</v>
      </c>
      <c r="BI114" s="1036">
        <v>0</v>
      </c>
      <c r="BJ114" s="1036">
        <v>0</v>
      </c>
      <c r="BK114" s="1036">
        <v>0</v>
      </c>
      <c r="BL114" s="1036">
        <v>0</v>
      </c>
      <c r="BM114" s="1036">
        <v>0</v>
      </c>
      <c r="BN114" s="1036">
        <v>0</v>
      </c>
      <c r="BO114" s="1036">
        <v>0</v>
      </c>
      <c r="BP114" s="1036">
        <v>0</v>
      </c>
      <c r="BQ114" s="1036">
        <v>0</v>
      </c>
      <c r="BR114" s="1036">
        <v>0</v>
      </c>
      <c r="BS114" s="1036">
        <v>0</v>
      </c>
      <c r="BT114" s="1036">
        <v>0</v>
      </c>
      <c r="BU114" s="1036">
        <v>0</v>
      </c>
      <c r="BV114" s="1036">
        <v>0</v>
      </c>
      <c r="BW114" s="1036">
        <v>0</v>
      </c>
      <c r="BX114" s="1036">
        <v>0</v>
      </c>
      <c r="BY114" s="1036">
        <v>0</v>
      </c>
      <c r="BZ114" s="1036">
        <v>0</v>
      </c>
      <c r="CA114" s="1036">
        <v>0</v>
      </c>
      <c r="CB114" s="1036">
        <v>0</v>
      </c>
      <c r="CC114" s="1036">
        <v>0</v>
      </c>
      <c r="CD114" s="1036">
        <v>0</v>
      </c>
      <c r="CE114" s="1036">
        <v>0</v>
      </c>
      <c r="CF114" s="1036">
        <v>0</v>
      </c>
      <c r="CG114" s="1036">
        <v>0</v>
      </c>
      <c r="CH114" s="1036">
        <v>0</v>
      </c>
      <c r="CI114" s="1036">
        <v>0</v>
      </c>
      <c r="CJ114" s="1036">
        <v>0</v>
      </c>
      <c r="CK114" s="1036">
        <v>0</v>
      </c>
      <c r="CL114" s="1036">
        <v>0</v>
      </c>
      <c r="CM114" s="1036">
        <v>0</v>
      </c>
      <c r="CN114" s="1036">
        <v>0</v>
      </c>
      <c r="CO114" s="1036">
        <v>0</v>
      </c>
      <c r="CP114" s="1036">
        <v>0</v>
      </c>
      <c r="CQ114" s="1036">
        <v>0</v>
      </c>
      <c r="CR114" s="1036">
        <v>0</v>
      </c>
      <c r="CS114" s="1036">
        <v>0</v>
      </c>
      <c r="CT114" s="1036">
        <v>0</v>
      </c>
      <c r="CU114" s="1036">
        <v>0</v>
      </c>
      <c r="CV114" s="1036">
        <v>0</v>
      </c>
      <c r="CW114" s="1036">
        <v>0</v>
      </c>
      <c r="CX114" s="1036">
        <v>0</v>
      </c>
      <c r="CY114" s="1036">
        <v>0</v>
      </c>
      <c r="CZ114" s="1036">
        <v>0</v>
      </c>
      <c r="DA114" s="1036">
        <v>0</v>
      </c>
      <c r="DB114" s="1036">
        <v>0</v>
      </c>
      <c r="DC114" s="1036">
        <v>0</v>
      </c>
      <c r="DD114" s="1036">
        <v>0</v>
      </c>
      <c r="DE114" s="1036">
        <v>0</v>
      </c>
      <c r="DF114" s="1036">
        <v>0</v>
      </c>
      <c r="DG114" s="1036">
        <v>0</v>
      </c>
      <c r="DH114" s="1036">
        <v>0</v>
      </c>
      <c r="DI114" s="1036">
        <v>0</v>
      </c>
      <c r="DJ114" s="1036">
        <v>0</v>
      </c>
      <c r="DK114" s="1036">
        <v>0</v>
      </c>
      <c r="DL114" s="1036">
        <v>0</v>
      </c>
      <c r="DM114" s="1036">
        <v>0</v>
      </c>
      <c r="DN114" s="1036">
        <v>0</v>
      </c>
      <c r="DO114" s="1036">
        <v>0</v>
      </c>
      <c r="DP114" s="1036">
        <v>0</v>
      </c>
      <c r="DQ114" s="1036">
        <v>0</v>
      </c>
      <c r="DR114" s="1036">
        <v>0</v>
      </c>
      <c r="DS114" s="1036">
        <v>0</v>
      </c>
      <c r="DT114" s="1036">
        <v>0</v>
      </c>
      <c r="DU114" s="1036">
        <v>0</v>
      </c>
      <c r="DV114" s="1036">
        <v>0</v>
      </c>
      <c r="DW114" s="1036">
        <v>0</v>
      </c>
      <c r="DX114" s="1036">
        <v>0</v>
      </c>
      <c r="DY114" s="1036">
        <v>0</v>
      </c>
      <c r="DZ114" s="1036">
        <v>0</v>
      </c>
      <c r="EA114" s="1036">
        <v>0</v>
      </c>
      <c r="EB114" s="1036">
        <v>0</v>
      </c>
      <c r="EC114" s="1036">
        <v>0</v>
      </c>
      <c r="ED114" s="1036">
        <v>0</v>
      </c>
      <c r="EE114" s="1036">
        <v>0</v>
      </c>
      <c r="EF114" s="1036">
        <v>0</v>
      </c>
      <c r="EG114" s="1036">
        <v>0</v>
      </c>
      <c r="EH114" s="1036">
        <v>0</v>
      </c>
      <c r="EI114" s="1036">
        <v>0</v>
      </c>
      <c r="EJ114" s="1036">
        <v>0</v>
      </c>
      <c r="EK114" s="1036">
        <v>0</v>
      </c>
      <c r="EL114" s="1036">
        <v>0</v>
      </c>
      <c r="EM114" s="1036">
        <v>0</v>
      </c>
      <c r="EN114" s="1036">
        <v>0</v>
      </c>
      <c r="EO114" s="1036">
        <v>0</v>
      </c>
      <c r="EP114" s="1036">
        <v>0</v>
      </c>
      <c r="EQ114" s="1036">
        <v>0</v>
      </c>
      <c r="ER114" s="1036">
        <v>0</v>
      </c>
      <c r="ES114" s="1036">
        <v>0</v>
      </c>
      <c r="ET114" s="1036">
        <v>0</v>
      </c>
      <c r="EU114" s="1036">
        <v>0</v>
      </c>
      <c r="EV114" s="1036">
        <v>0</v>
      </c>
      <c r="EW114" s="1036">
        <v>0</v>
      </c>
      <c r="EX114" s="1036">
        <v>0</v>
      </c>
      <c r="EY114" s="1036">
        <v>0</v>
      </c>
      <c r="EZ114" s="2248">
        <f>IN_T4!EZ109</f>
        <v>0</v>
      </c>
      <c r="FA114" s="2248">
        <f>IN_T4!FA109</f>
        <v>0</v>
      </c>
      <c r="FB114" s="2248">
        <f>IN_T4!FB109</f>
        <v>0</v>
      </c>
      <c r="FC114" s="2248">
        <f>IN_T4!FC109</f>
        <v>0</v>
      </c>
      <c r="FD114" s="1028">
        <f t="shared" si="1"/>
        <v>0</v>
      </c>
    </row>
    <row r="115" spans="1:160" ht="12.75" customHeight="1" x14ac:dyDescent="0.25">
      <c r="A115" s="1001" t="str">
        <f>'t1'!A115</f>
        <v>Geologi  dir. A t. Determinato(art. 15-septies dlgs. 502/92)</v>
      </c>
      <c r="B115" s="1027" t="str">
        <f>'t1'!B115</f>
        <v>PD0608</v>
      </c>
      <c r="C115" s="1036">
        <v>0</v>
      </c>
      <c r="D115" s="1036">
        <v>0</v>
      </c>
      <c r="E115" s="1036">
        <v>0</v>
      </c>
      <c r="F115" s="1036">
        <v>0</v>
      </c>
      <c r="G115" s="1036">
        <v>0</v>
      </c>
      <c r="H115" s="1036">
        <v>0</v>
      </c>
      <c r="I115" s="1036">
        <v>0</v>
      </c>
      <c r="J115" s="1036">
        <v>0</v>
      </c>
      <c r="K115" s="1036">
        <v>0</v>
      </c>
      <c r="L115" s="1036">
        <v>0</v>
      </c>
      <c r="M115" s="1036">
        <v>0</v>
      </c>
      <c r="N115" s="1036">
        <v>0</v>
      </c>
      <c r="O115" s="1036">
        <v>0</v>
      </c>
      <c r="P115" s="1036">
        <v>0</v>
      </c>
      <c r="Q115" s="1036">
        <v>0</v>
      </c>
      <c r="R115" s="1036">
        <v>0</v>
      </c>
      <c r="S115" s="1036">
        <v>0</v>
      </c>
      <c r="T115" s="1036">
        <v>0</v>
      </c>
      <c r="U115" s="1036">
        <v>0</v>
      </c>
      <c r="V115" s="1036">
        <v>0</v>
      </c>
      <c r="W115" s="1036">
        <v>0</v>
      </c>
      <c r="X115" s="1036">
        <v>0</v>
      </c>
      <c r="Y115" s="1036">
        <v>0</v>
      </c>
      <c r="Z115" s="1036">
        <v>0</v>
      </c>
      <c r="AA115" s="1036">
        <v>0</v>
      </c>
      <c r="AB115" s="1036">
        <v>0</v>
      </c>
      <c r="AC115" s="1036">
        <v>0</v>
      </c>
      <c r="AD115" s="1036">
        <v>0</v>
      </c>
      <c r="AE115" s="1036">
        <v>0</v>
      </c>
      <c r="AF115" s="1036">
        <v>0</v>
      </c>
      <c r="AG115" s="1036">
        <v>0</v>
      </c>
      <c r="AH115" s="1036">
        <v>0</v>
      </c>
      <c r="AI115" s="1036">
        <v>0</v>
      </c>
      <c r="AJ115" s="1036">
        <v>0</v>
      </c>
      <c r="AK115" s="1036">
        <v>0</v>
      </c>
      <c r="AL115" s="1036">
        <v>0</v>
      </c>
      <c r="AM115" s="1036">
        <v>0</v>
      </c>
      <c r="AN115" s="1036">
        <v>0</v>
      </c>
      <c r="AO115" s="1036">
        <v>0</v>
      </c>
      <c r="AP115" s="1036">
        <v>0</v>
      </c>
      <c r="AQ115" s="1036">
        <v>0</v>
      </c>
      <c r="AR115" s="1036">
        <v>0</v>
      </c>
      <c r="AS115" s="1036">
        <v>0</v>
      </c>
      <c r="AT115" s="1036">
        <v>0</v>
      </c>
      <c r="AU115" s="1036">
        <v>0</v>
      </c>
      <c r="AV115" s="1036">
        <v>0</v>
      </c>
      <c r="AW115" s="1036">
        <v>0</v>
      </c>
      <c r="AX115" s="1036">
        <v>0</v>
      </c>
      <c r="AY115" s="1036">
        <v>0</v>
      </c>
      <c r="AZ115" s="1036">
        <v>0</v>
      </c>
      <c r="BA115" s="1036">
        <v>0</v>
      </c>
      <c r="BB115" s="1036">
        <v>0</v>
      </c>
      <c r="BC115" s="1036">
        <v>0</v>
      </c>
      <c r="BD115" s="1036">
        <v>0</v>
      </c>
      <c r="BE115" s="1036">
        <v>0</v>
      </c>
      <c r="BF115" s="1036">
        <v>0</v>
      </c>
      <c r="BG115" s="1036">
        <v>0</v>
      </c>
      <c r="BH115" s="1036">
        <v>0</v>
      </c>
      <c r="BI115" s="1036">
        <v>0</v>
      </c>
      <c r="BJ115" s="1036">
        <v>0</v>
      </c>
      <c r="BK115" s="1036">
        <v>0</v>
      </c>
      <c r="BL115" s="1036">
        <v>0</v>
      </c>
      <c r="BM115" s="1036">
        <v>0</v>
      </c>
      <c r="BN115" s="1036">
        <v>0</v>
      </c>
      <c r="BO115" s="1036">
        <v>0</v>
      </c>
      <c r="BP115" s="1036">
        <v>0</v>
      </c>
      <c r="BQ115" s="1036">
        <v>0</v>
      </c>
      <c r="BR115" s="1036">
        <v>0</v>
      </c>
      <c r="BS115" s="1036">
        <v>0</v>
      </c>
      <c r="BT115" s="1036">
        <v>0</v>
      </c>
      <c r="BU115" s="1036">
        <v>0</v>
      </c>
      <c r="BV115" s="1036">
        <v>0</v>
      </c>
      <c r="BW115" s="1036">
        <v>0</v>
      </c>
      <c r="BX115" s="1036">
        <v>0</v>
      </c>
      <c r="BY115" s="1036">
        <v>0</v>
      </c>
      <c r="BZ115" s="1036">
        <v>0</v>
      </c>
      <c r="CA115" s="1036">
        <v>0</v>
      </c>
      <c r="CB115" s="1036">
        <v>0</v>
      </c>
      <c r="CC115" s="1036">
        <v>0</v>
      </c>
      <c r="CD115" s="1036">
        <v>0</v>
      </c>
      <c r="CE115" s="1036">
        <v>0</v>
      </c>
      <c r="CF115" s="1036">
        <v>0</v>
      </c>
      <c r="CG115" s="1036">
        <v>0</v>
      </c>
      <c r="CH115" s="1036">
        <v>0</v>
      </c>
      <c r="CI115" s="1036">
        <v>0</v>
      </c>
      <c r="CJ115" s="1036">
        <v>0</v>
      </c>
      <c r="CK115" s="1036">
        <v>0</v>
      </c>
      <c r="CL115" s="1036">
        <v>0</v>
      </c>
      <c r="CM115" s="1036">
        <v>0</v>
      </c>
      <c r="CN115" s="1036">
        <v>0</v>
      </c>
      <c r="CO115" s="1036">
        <v>0</v>
      </c>
      <c r="CP115" s="1036">
        <v>0</v>
      </c>
      <c r="CQ115" s="1036">
        <v>0</v>
      </c>
      <c r="CR115" s="1036">
        <v>0</v>
      </c>
      <c r="CS115" s="1036">
        <v>0</v>
      </c>
      <c r="CT115" s="1036">
        <v>0</v>
      </c>
      <c r="CU115" s="1036">
        <v>0</v>
      </c>
      <c r="CV115" s="1036">
        <v>0</v>
      </c>
      <c r="CW115" s="1036">
        <v>0</v>
      </c>
      <c r="CX115" s="1036">
        <v>0</v>
      </c>
      <c r="CY115" s="1036">
        <v>0</v>
      </c>
      <c r="CZ115" s="1036">
        <v>0</v>
      </c>
      <c r="DA115" s="1036">
        <v>0</v>
      </c>
      <c r="DB115" s="1036">
        <v>0</v>
      </c>
      <c r="DC115" s="1036">
        <v>0</v>
      </c>
      <c r="DD115" s="1036">
        <v>0</v>
      </c>
      <c r="DE115" s="1036">
        <v>0</v>
      </c>
      <c r="DF115" s="1036">
        <v>0</v>
      </c>
      <c r="DG115" s="1036">
        <v>0</v>
      </c>
      <c r="DH115" s="1036">
        <v>0</v>
      </c>
      <c r="DI115" s="1036">
        <v>0</v>
      </c>
      <c r="DJ115" s="1036">
        <v>0</v>
      </c>
      <c r="DK115" s="1036">
        <v>0</v>
      </c>
      <c r="DL115" s="1036">
        <v>0</v>
      </c>
      <c r="DM115" s="1036">
        <v>0</v>
      </c>
      <c r="DN115" s="1036">
        <v>0</v>
      </c>
      <c r="DO115" s="1036">
        <v>0</v>
      </c>
      <c r="DP115" s="1036">
        <v>0</v>
      </c>
      <c r="DQ115" s="1036">
        <v>0</v>
      </c>
      <c r="DR115" s="1036">
        <v>0</v>
      </c>
      <c r="DS115" s="1036">
        <v>0</v>
      </c>
      <c r="DT115" s="1036">
        <v>0</v>
      </c>
      <c r="DU115" s="1036">
        <v>0</v>
      </c>
      <c r="DV115" s="1036">
        <v>0</v>
      </c>
      <c r="DW115" s="1036">
        <v>0</v>
      </c>
      <c r="DX115" s="1036">
        <v>0</v>
      </c>
      <c r="DY115" s="1036">
        <v>0</v>
      </c>
      <c r="DZ115" s="1036">
        <v>0</v>
      </c>
      <c r="EA115" s="1036">
        <v>0</v>
      </c>
      <c r="EB115" s="1036">
        <v>0</v>
      </c>
      <c r="EC115" s="1036">
        <v>0</v>
      </c>
      <c r="ED115" s="1036">
        <v>0</v>
      </c>
      <c r="EE115" s="1036">
        <v>0</v>
      </c>
      <c r="EF115" s="1036">
        <v>0</v>
      </c>
      <c r="EG115" s="1036">
        <v>0</v>
      </c>
      <c r="EH115" s="1036">
        <v>0</v>
      </c>
      <c r="EI115" s="1036">
        <v>0</v>
      </c>
      <c r="EJ115" s="1036">
        <v>0</v>
      </c>
      <c r="EK115" s="1036">
        <v>0</v>
      </c>
      <c r="EL115" s="1036">
        <v>0</v>
      </c>
      <c r="EM115" s="1036">
        <v>0</v>
      </c>
      <c r="EN115" s="1036">
        <v>0</v>
      </c>
      <c r="EO115" s="1036">
        <v>0</v>
      </c>
      <c r="EP115" s="1036">
        <v>0</v>
      </c>
      <c r="EQ115" s="1036">
        <v>0</v>
      </c>
      <c r="ER115" s="1036">
        <v>0</v>
      </c>
      <c r="ES115" s="1036">
        <v>0</v>
      </c>
      <c r="ET115" s="1036">
        <v>0</v>
      </c>
      <c r="EU115" s="1036">
        <v>0</v>
      </c>
      <c r="EV115" s="1036">
        <v>0</v>
      </c>
      <c r="EW115" s="1036">
        <v>0</v>
      </c>
      <c r="EX115" s="1036">
        <v>0</v>
      </c>
      <c r="EY115" s="1036">
        <v>0</v>
      </c>
      <c r="EZ115" s="2248">
        <f>IN_T4!EZ110</f>
        <v>0</v>
      </c>
      <c r="FA115" s="2248">
        <f>IN_T4!FA110</f>
        <v>0</v>
      </c>
      <c r="FB115" s="2248">
        <f>IN_T4!FB110</f>
        <v>0</v>
      </c>
      <c r="FC115" s="2248">
        <f>IN_T4!FC110</f>
        <v>0</v>
      </c>
      <c r="FD115" s="1028">
        <f t="shared" si="1"/>
        <v>0</v>
      </c>
    </row>
    <row r="116" spans="1:160" ht="12.75" customHeight="1" x14ac:dyDescent="0.25">
      <c r="A116" s="1001" t="str">
        <f>'t1'!A116</f>
        <v>Assistente religioso - D</v>
      </c>
      <c r="B116" s="1027" t="str">
        <f>'t1'!B116</f>
        <v>P16006</v>
      </c>
      <c r="C116" s="1036">
        <v>0</v>
      </c>
      <c r="D116" s="1036">
        <v>0</v>
      </c>
      <c r="E116" s="1036">
        <v>0</v>
      </c>
      <c r="F116" s="1036">
        <v>0</v>
      </c>
      <c r="G116" s="1036">
        <v>0</v>
      </c>
      <c r="H116" s="1036">
        <v>0</v>
      </c>
      <c r="I116" s="1036">
        <v>0</v>
      </c>
      <c r="J116" s="1036">
        <v>0</v>
      </c>
      <c r="K116" s="1036">
        <v>0</v>
      </c>
      <c r="L116" s="1036">
        <v>0</v>
      </c>
      <c r="M116" s="1036">
        <v>0</v>
      </c>
      <c r="N116" s="1036">
        <v>0</v>
      </c>
      <c r="O116" s="1036">
        <v>0</v>
      </c>
      <c r="P116" s="1036">
        <v>0</v>
      </c>
      <c r="Q116" s="1036">
        <v>0</v>
      </c>
      <c r="R116" s="1036">
        <v>0</v>
      </c>
      <c r="S116" s="1036">
        <v>0</v>
      </c>
      <c r="T116" s="1036">
        <v>0</v>
      </c>
      <c r="U116" s="1036">
        <v>0</v>
      </c>
      <c r="V116" s="1036">
        <v>0</v>
      </c>
      <c r="W116" s="1036">
        <v>0</v>
      </c>
      <c r="X116" s="1036">
        <v>0</v>
      </c>
      <c r="Y116" s="1036">
        <v>0</v>
      </c>
      <c r="Z116" s="1036">
        <v>0</v>
      </c>
      <c r="AA116" s="1036">
        <v>0</v>
      </c>
      <c r="AB116" s="1036">
        <v>0</v>
      </c>
      <c r="AC116" s="1036">
        <v>0</v>
      </c>
      <c r="AD116" s="1036">
        <v>0</v>
      </c>
      <c r="AE116" s="1036">
        <v>0</v>
      </c>
      <c r="AF116" s="1036">
        <v>0</v>
      </c>
      <c r="AG116" s="1036">
        <v>0</v>
      </c>
      <c r="AH116" s="1036">
        <v>0</v>
      </c>
      <c r="AI116" s="1036">
        <v>0</v>
      </c>
      <c r="AJ116" s="1036">
        <v>0</v>
      </c>
      <c r="AK116" s="1036">
        <v>0</v>
      </c>
      <c r="AL116" s="1036">
        <v>0</v>
      </c>
      <c r="AM116" s="1036">
        <v>0</v>
      </c>
      <c r="AN116" s="1036">
        <v>0</v>
      </c>
      <c r="AO116" s="1036">
        <v>0</v>
      </c>
      <c r="AP116" s="1036">
        <v>0</v>
      </c>
      <c r="AQ116" s="1036">
        <v>0</v>
      </c>
      <c r="AR116" s="1036">
        <v>0</v>
      </c>
      <c r="AS116" s="1036">
        <v>0</v>
      </c>
      <c r="AT116" s="1036">
        <v>0</v>
      </c>
      <c r="AU116" s="1036">
        <v>0</v>
      </c>
      <c r="AV116" s="1036">
        <v>0</v>
      </c>
      <c r="AW116" s="1036">
        <v>0</v>
      </c>
      <c r="AX116" s="1036">
        <v>0</v>
      </c>
      <c r="AY116" s="1036">
        <v>0</v>
      </c>
      <c r="AZ116" s="1036">
        <v>0</v>
      </c>
      <c r="BA116" s="1036">
        <v>0</v>
      </c>
      <c r="BB116" s="1036">
        <v>0</v>
      </c>
      <c r="BC116" s="1036">
        <v>0</v>
      </c>
      <c r="BD116" s="1036">
        <v>0</v>
      </c>
      <c r="BE116" s="1036">
        <v>0</v>
      </c>
      <c r="BF116" s="1036">
        <v>0</v>
      </c>
      <c r="BG116" s="1036">
        <v>0</v>
      </c>
      <c r="BH116" s="1036">
        <v>0</v>
      </c>
      <c r="BI116" s="1036">
        <v>0</v>
      </c>
      <c r="BJ116" s="1036">
        <v>0</v>
      </c>
      <c r="BK116" s="1036">
        <v>0</v>
      </c>
      <c r="BL116" s="1036">
        <v>0</v>
      </c>
      <c r="BM116" s="1036">
        <v>0</v>
      </c>
      <c r="BN116" s="1036">
        <v>0</v>
      </c>
      <c r="BO116" s="1036">
        <v>0</v>
      </c>
      <c r="BP116" s="1036">
        <v>0</v>
      </c>
      <c r="BQ116" s="1036">
        <v>0</v>
      </c>
      <c r="BR116" s="1036">
        <v>0</v>
      </c>
      <c r="BS116" s="1036">
        <v>0</v>
      </c>
      <c r="BT116" s="1036">
        <v>0</v>
      </c>
      <c r="BU116" s="1036">
        <v>0</v>
      </c>
      <c r="BV116" s="1036">
        <v>0</v>
      </c>
      <c r="BW116" s="1036">
        <v>0</v>
      </c>
      <c r="BX116" s="1036">
        <v>0</v>
      </c>
      <c r="BY116" s="1036">
        <v>0</v>
      </c>
      <c r="BZ116" s="1036">
        <v>0</v>
      </c>
      <c r="CA116" s="1036">
        <v>0</v>
      </c>
      <c r="CB116" s="1036">
        <v>0</v>
      </c>
      <c r="CC116" s="1036">
        <v>0</v>
      </c>
      <c r="CD116" s="1036">
        <v>0</v>
      </c>
      <c r="CE116" s="1036">
        <v>0</v>
      </c>
      <c r="CF116" s="1036">
        <v>0</v>
      </c>
      <c r="CG116" s="1036">
        <v>0</v>
      </c>
      <c r="CH116" s="1036">
        <v>0</v>
      </c>
      <c r="CI116" s="1036">
        <v>0</v>
      </c>
      <c r="CJ116" s="1036">
        <v>0</v>
      </c>
      <c r="CK116" s="1036">
        <v>0</v>
      </c>
      <c r="CL116" s="1036">
        <v>0</v>
      </c>
      <c r="CM116" s="1036">
        <v>0</v>
      </c>
      <c r="CN116" s="1036">
        <v>0</v>
      </c>
      <c r="CO116" s="1036">
        <v>0</v>
      </c>
      <c r="CP116" s="1036">
        <v>0</v>
      </c>
      <c r="CQ116" s="1036">
        <v>0</v>
      </c>
      <c r="CR116" s="1036">
        <v>0</v>
      </c>
      <c r="CS116" s="1036">
        <v>0</v>
      </c>
      <c r="CT116" s="1036">
        <v>0</v>
      </c>
      <c r="CU116" s="1036">
        <v>0</v>
      </c>
      <c r="CV116" s="1036">
        <v>0</v>
      </c>
      <c r="CW116" s="1036">
        <v>0</v>
      </c>
      <c r="CX116" s="1036">
        <v>0</v>
      </c>
      <c r="CY116" s="1036">
        <v>0</v>
      </c>
      <c r="CZ116" s="1036">
        <v>0</v>
      </c>
      <c r="DA116" s="1036">
        <v>0</v>
      </c>
      <c r="DB116" s="1036">
        <v>0</v>
      </c>
      <c r="DC116" s="1036">
        <v>0</v>
      </c>
      <c r="DD116" s="1036">
        <v>0</v>
      </c>
      <c r="DE116" s="1036">
        <v>0</v>
      </c>
      <c r="DF116" s="1036">
        <v>0</v>
      </c>
      <c r="DG116" s="1036">
        <v>0</v>
      </c>
      <c r="DH116" s="1036">
        <v>0</v>
      </c>
      <c r="DI116" s="1036">
        <v>0</v>
      </c>
      <c r="DJ116" s="1036">
        <v>0</v>
      </c>
      <c r="DK116" s="1036">
        <v>0</v>
      </c>
      <c r="DL116" s="1036">
        <v>0</v>
      </c>
      <c r="DM116" s="1036">
        <v>0</v>
      </c>
      <c r="DN116" s="1036">
        <v>0</v>
      </c>
      <c r="DO116" s="1036">
        <v>0</v>
      </c>
      <c r="DP116" s="1036">
        <v>0</v>
      </c>
      <c r="DQ116" s="1036">
        <v>0</v>
      </c>
      <c r="DR116" s="1036">
        <v>0</v>
      </c>
      <c r="DS116" s="1036">
        <v>0</v>
      </c>
      <c r="DT116" s="1036">
        <v>0</v>
      </c>
      <c r="DU116" s="1036">
        <v>0</v>
      </c>
      <c r="DV116" s="1036">
        <v>0</v>
      </c>
      <c r="DW116" s="1036">
        <v>0</v>
      </c>
      <c r="DX116" s="1036">
        <v>0</v>
      </c>
      <c r="DY116" s="1036">
        <v>0</v>
      </c>
      <c r="DZ116" s="1036">
        <v>0</v>
      </c>
      <c r="EA116" s="1036">
        <v>0</v>
      </c>
      <c r="EB116" s="1036">
        <v>0</v>
      </c>
      <c r="EC116" s="1036">
        <v>0</v>
      </c>
      <c r="ED116" s="1036">
        <v>0</v>
      </c>
      <c r="EE116" s="1036">
        <v>0</v>
      </c>
      <c r="EF116" s="1036">
        <v>0</v>
      </c>
      <c r="EG116" s="1036">
        <v>0</v>
      </c>
      <c r="EH116" s="1036">
        <v>0</v>
      </c>
      <c r="EI116" s="1036">
        <v>0</v>
      </c>
      <c r="EJ116" s="1036">
        <v>0</v>
      </c>
      <c r="EK116" s="1036">
        <v>0</v>
      </c>
      <c r="EL116" s="1036">
        <v>0</v>
      </c>
      <c r="EM116" s="1036">
        <v>0</v>
      </c>
      <c r="EN116" s="1036">
        <v>0</v>
      </c>
      <c r="EO116" s="1036">
        <v>0</v>
      </c>
      <c r="EP116" s="1036">
        <v>0</v>
      </c>
      <c r="EQ116" s="1036">
        <v>0</v>
      </c>
      <c r="ER116" s="1036">
        <v>0</v>
      </c>
      <c r="ES116" s="1036">
        <v>0</v>
      </c>
      <c r="ET116" s="1036">
        <v>0</v>
      </c>
      <c r="EU116" s="1036">
        <v>0</v>
      </c>
      <c r="EV116" s="1036">
        <v>0</v>
      </c>
      <c r="EW116" s="1036">
        <v>0</v>
      </c>
      <c r="EX116" s="1036">
        <v>0</v>
      </c>
      <c r="EY116" s="1036">
        <v>0</v>
      </c>
      <c r="EZ116" s="2248">
        <f>IN_T4!EZ111</f>
        <v>0</v>
      </c>
      <c r="FA116" s="2248">
        <f>IN_T4!FA111</f>
        <v>0</v>
      </c>
      <c r="FB116" s="2248">
        <f>IN_T4!FB111</f>
        <v>0</v>
      </c>
      <c r="FC116" s="2248">
        <f>IN_T4!FC111</f>
        <v>0</v>
      </c>
      <c r="FD116" s="1028">
        <f t="shared" si="1"/>
        <v>0</v>
      </c>
    </row>
    <row r="117" spans="1:160" ht="12.75" customHeight="1" x14ac:dyDescent="0.25">
      <c r="A117" s="1001" t="str">
        <f>'t1'!A117</f>
        <v>Specialista della comunicazione istituzionale - D</v>
      </c>
      <c r="B117" s="1027" t="str">
        <f>'t1'!B117</f>
        <v>PSP871</v>
      </c>
      <c r="C117" s="1036">
        <v>0</v>
      </c>
      <c r="D117" s="1036">
        <v>0</v>
      </c>
      <c r="E117" s="1036">
        <v>0</v>
      </c>
      <c r="F117" s="1036">
        <v>0</v>
      </c>
      <c r="G117" s="1036">
        <v>0</v>
      </c>
      <c r="H117" s="1036">
        <v>0</v>
      </c>
      <c r="I117" s="1036">
        <v>0</v>
      </c>
      <c r="J117" s="1036">
        <v>0</v>
      </c>
      <c r="K117" s="1036">
        <v>0</v>
      </c>
      <c r="L117" s="1036">
        <v>0</v>
      </c>
      <c r="M117" s="1036">
        <v>0</v>
      </c>
      <c r="N117" s="1036">
        <v>0</v>
      </c>
      <c r="O117" s="1036">
        <v>0</v>
      </c>
      <c r="P117" s="1036">
        <v>0</v>
      </c>
      <c r="Q117" s="1036">
        <v>0</v>
      </c>
      <c r="R117" s="1036">
        <v>0</v>
      </c>
      <c r="S117" s="1036">
        <v>0</v>
      </c>
      <c r="T117" s="1036">
        <v>0</v>
      </c>
      <c r="U117" s="1036">
        <v>0</v>
      </c>
      <c r="V117" s="1036">
        <v>0</v>
      </c>
      <c r="W117" s="1036">
        <v>0</v>
      </c>
      <c r="X117" s="1036">
        <v>0</v>
      </c>
      <c r="Y117" s="1036">
        <v>0</v>
      </c>
      <c r="Z117" s="1036">
        <v>0</v>
      </c>
      <c r="AA117" s="1036">
        <v>0</v>
      </c>
      <c r="AB117" s="1036">
        <v>0</v>
      </c>
      <c r="AC117" s="1036">
        <v>0</v>
      </c>
      <c r="AD117" s="1036">
        <v>0</v>
      </c>
      <c r="AE117" s="1036">
        <v>0</v>
      </c>
      <c r="AF117" s="1036">
        <v>0</v>
      </c>
      <c r="AG117" s="1036">
        <v>0</v>
      </c>
      <c r="AH117" s="1036">
        <v>0</v>
      </c>
      <c r="AI117" s="1036">
        <v>0</v>
      </c>
      <c r="AJ117" s="1036">
        <v>0</v>
      </c>
      <c r="AK117" s="1036">
        <v>0</v>
      </c>
      <c r="AL117" s="1036">
        <v>0</v>
      </c>
      <c r="AM117" s="1036">
        <v>0</v>
      </c>
      <c r="AN117" s="1036">
        <v>0</v>
      </c>
      <c r="AO117" s="1036">
        <v>0</v>
      </c>
      <c r="AP117" s="1036">
        <v>0</v>
      </c>
      <c r="AQ117" s="1036">
        <v>0</v>
      </c>
      <c r="AR117" s="1036">
        <v>0</v>
      </c>
      <c r="AS117" s="1036">
        <v>0</v>
      </c>
      <c r="AT117" s="1036">
        <v>0</v>
      </c>
      <c r="AU117" s="1036">
        <v>0</v>
      </c>
      <c r="AV117" s="1036">
        <v>0</v>
      </c>
      <c r="AW117" s="1036">
        <v>0</v>
      </c>
      <c r="AX117" s="1036">
        <v>0</v>
      </c>
      <c r="AY117" s="1036">
        <v>0</v>
      </c>
      <c r="AZ117" s="1036">
        <v>0</v>
      </c>
      <c r="BA117" s="1036">
        <v>0</v>
      </c>
      <c r="BB117" s="1036">
        <v>0</v>
      </c>
      <c r="BC117" s="1036">
        <v>0</v>
      </c>
      <c r="BD117" s="1036">
        <v>0</v>
      </c>
      <c r="BE117" s="1036">
        <v>0</v>
      </c>
      <c r="BF117" s="1036">
        <v>0</v>
      </c>
      <c r="BG117" s="1036">
        <v>0</v>
      </c>
      <c r="BH117" s="1036">
        <v>0</v>
      </c>
      <c r="BI117" s="1036">
        <v>0</v>
      </c>
      <c r="BJ117" s="1036">
        <v>0</v>
      </c>
      <c r="BK117" s="1036">
        <v>0</v>
      </c>
      <c r="BL117" s="1036">
        <v>0</v>
      </c>
      <c r="BM117" s="1036">
        <v>0</v>
      </c>
      <c r="BN117" s="1036">
        <v>0</v>
      </c>
      <c r="BO117" s="1036">
        <v>0</v>
      </c>
      <c r="BP117" s="1036">
        <v>0</v>
      </c>
      <c r="BQ117" s="1036">
        <v>0</v>
      </c>
      <c r="BR117" s="1036">
        <v>0</v>
      </c>
      <c r="BS117" s="1036">
        <v>0</v>
      </c>
      <c r="BT117" s="1036">
        <v>0</v>
      </c>
      <c r="BU117" s="1036">
        <v>0</v>
      </c>
      <c r="BV117" s="1036">
        <v>0</v>
      </c>
      <c r="BW117" s="1036">
        <v>0</v>
      </c>
      <c r="BX117" s="1036">
        <v>0</v>
      </c>
      <c r="BY117" s="1036">
        <v>0</v>
      </c>
      <c r="BZ117" s="1036">
        <v>0</v>
      </c>
      <c r="CA117" s="1036">
        <v>0</v>
      </c>
      <c r="CB117" s="1036">
        <v>0</v>
      </c>
      <c r="CC117" s="1036">
        <v>0</v>
      </c>
      <c r="CD117" s="1036">
        <v>0</v>
      </c>
      <c r="CE117" s="1036">
        <v>0</v>
      </c>
      <c r="CF117" s="1036">
        <v>0</v>
      </c>
      <c r="CG117" s="1036">
        <v>0</v>
      </c>
      <c r="CH117" s="1036">
        <v>0</v>
      </c>
      <c r="CI117" s="1036">
        <v>0</v>
      </c>
      <c r="CJ117" s="1036">
        <v>0</v>
      </c>
      <c r="CK117" s="1036">
        <v>0</v>
      </c>
      <c r="CL117" s="1036">
        <v>0</v>
      </c>
      <c r="CM117" s="1036">
        <v>0</v>
      </c>
      <c r="CN117" s="1036">
        <v>0</v>
      </c>
      <c r="CO117" s="1036">
        <v>0</v>
      </c>
      <c r="CP117" s="1036">
        <v>0</v>
      </c>
      <c r="CQ117" s="1036">
        <v>0</v>
      </c>
      <c r="CR117" s="1036">
        <v>0</v>
      </c>
      <c r="CS117" s="1036">
        <v>0</v>
      </c>
      <c r="CT117" s="1036">
        <v>0</v>
      </c>
      <c r="CU117" s="1036">
        <v>0</v>
      </c>
      <c r="CV117" s="1036">
        <v>0</v>
      </c>
      <c r="CW117" s="1036">
        <v>0</v>
      </c>
      <c r="CX117" s="1036">
        <v>0</v>
      </c>
      <c r="CY117" s="1036">
        <v>0</v>
      </c>
      <c r="CZ117" s="1036">
        <v>0</v>
      </c>
      <c r="DA117" s="1036">
        <v>0</v>
      </c>
      <c r="DB117" s="1036">
        <v>0</v>
      </c>
      <c r="DC117" s="1036">
        <v>0</v>
      </c>
      <c r="DD117" s="1036">
        <v>0</v>
      </c>
      <c r="DE117" s="1036">
        <v>0</v>
      </c>
      <c r="DF117" s="1036">
        <v>0</v>
      </c>
      <c r="DG117" s="1036">
        <v>0</v>
      </c>
      <c r="DH117" s="1036">
        <v>0</v>
      </c>
      <c r="DI117" s="1036">
        <v>0</v>
      </c>
      <c r="DJ117" s="1036">
        <v>0</v>
      </c>
      <c r="DK117" s="1036">
        <v>0</v>
      </c>
      <c r="DL117" s="1036">
        <v>0</v>
      </c>
      <c r="DM117" s="1036">
        <v>0</v>
      </c>
      <c r="DN117" s="1036">
        <v>0</v>
      </c>
      <c r="DO117" s="1036">
        <v>0</v>
      </c>
      <c r="DP117" s="1036">
        <v>0</v>
      </c>
      <c r="DQ117" s="1036">
        <v>0</v>
      </c>
      <c r="DR117" s="1036">
        <v>0</v>
      </c>
      <c r="DS117" s="1036">
        <v>0</v>
      </c>
      <c r="DT117" s="1036">
        <v>0</v>
      </c>
      <c r="DU117" s="1036">
        <v>0</v>
      </c>
      <c r="DV117" s="1036">
        <v>0</v>
      </c>
      <c r="DW117" s="1036">
        <v>0</v>
      </c>
      <c r="DX117" s="1036">
        <v>0</v>
      </c>
      <c r="DY117" s="1036">
        <v>0</v>
      </c>
      <c r="DZ117" s="1036">
        <v>0</v>
      </c>
      <c r="EA117" s="1036">
        <v>0</v>
      </c>
      <c r="EB117" s="1036">
        <v>0</v>
      </c>
      <c r="EC117" s="1036">
        <v>0</v>
      </c>
      <c r="ED117" s="1036">
        <v>0</v>
      </c>
      <c r="EE117" s="1036">
        <v>0</v>
      </c>
      <c r="EF117" s="1036">
        <v>0</v>
      </c>
      <c r="EG117" s="1036">
        <v>0</v>
      </c>
      <c r="EH117" s="1036">
        <v>0</v>
      </c>
      <c r="EI117" s="1036">
        <v>0</v>
      </c>
      <c r="EJ117" s="1036">
        <v>0</v>
      </c>
      <c r="EK117" s="1036">
        <v>0</v>
      </c>
      <c r="EL117" s="1036">
        <v>0</v>
      </c>
      <c r="EM117" s="1036">
        <v>0</v>
      </c>
      <c r="EN117" s="1036">
        <v>0</v>
      </c>
      <c r="EO117" s="1036">
        <v>0</v>
      </c>
      <c r="EP117" s="1036">
        <v>0</v>
      </c>
      <c r="EQ117" s="1036">
        <v>0</v>
      </c>
      <c r="ER117" s="1036">
        <v>0</v>
      </c>
      <c r="ES117" s="1036">
        <v>0</v>
      </c>
      <c r="ET117" s="1036">
        <v>0</v>
      </c>
      <c r="EU117" s="1036">
        <v>0</v>
      </c>
      <c r="EV117" s="1036">
        <v>0</v>
      </c>
      <c r="EW117" s="1036">
        <v>0</v>
      </c>
      <c r="EX117" s="1036">
        <v>0</v>
      </c>
      <c r="EY117" s="1036">
        <v>0</v>
      </c>
      <c r="EZ117" s="2248">
        <f>IN_T4!EZ112</f>
        <v>0</v>
      </c>
      <c r="FA117" s="2248">
        <f>IN_T4!FA112</f>
        <v>0</v>
      </c>
      <c r="FB117" s="2248">
        <f>IN_T4!FB112</f>
        <v>0</v>
      </c>
      <c r="FC117" s="2248">
        <f>IN_T4!FC112</f>
        <v>0</v>
      </c>
      <c r="FD117" s="1028">
        <f t="shared" si="1"/>
        <v>0</v>
      </c>
    </row>
    <row r="118" spans="1:160" ht="12.75" customHeight="1" x14ac:dyDescent="0.25">
      <c r="A118" s="1001" t="str">
        <f>'t1'!A118</f>
        <v>Specialista nei rapporti con i media, giornalista pubblico - D</v>
      </c>
      <c r="B118" s="1027" t="str">
        <f>'t1'!B118</f>
        <v>PSP872</v>
      </c>
      <c r="C118" s="1036">
        <v>0</v>
      </c>
      <c r="D118" s="1036">
        <v>0</v>
      </c>
      <c r="E118" s="1036">
        <v>0</v>
      </c>
      <c r="F118" s="1036">
        <v>0</v>
      </c>
      <c r="G118" s="1036">
        <v>0</v>
      </c>
      <c r="H118" s="1036">
        <v>0</v>
      </c>
      <c r="I118" s="1036">
        <v>0</v>
      </c>
      <c r="J118" s="1036">
        <v>0</v>
      </c>
      <c r="K118" s="1036">
        <v>0</v>
      </c>
      <c r="L118" s="1036">
        <v>0</v>
      </c>
      <c r="M118" s="1036">
        <v>0</v>
      </c>
      <c r="N118" s="1036">
        <v>0</v>
      </c>
      <c r="O118" s="1036">
        <v>0</v>
      </c>
      <c r="P118" s="1036">
        <v>0</v>
      </c>
      <c r="Q118" s="1036">
        <v>0</v>
      </c>
      <c r="R118" s="1036">
        <v>0</v>
      </c>
      <c r="S118" s="1036">
        <v>0</v>
      </c>
      <c r="T118" s="1036">
        <v>0</v>
      </c>
      <c r="U118" s="1036">
        <v>0</v>
      </c>
      <c r="V118" s="1036">
        <v>0</v>
      </c>
      <c r="W118" s="1036">
        <v>0</v>
      </c>
      <c r="X118" s="1036">
        <v>0</v>
      </c>
      <c r="Y118" s="1036">
        <v>0</v>
      </c>
      <c r="Z118" s="1036">
        <v>0</v>
      </c>
      <c r="AA118" s="1036">
        <v>0</v>
      </c>
      <c r="AB118" s="1036">
        <v>0</v>
      </c>
      <c r="AC118" s="1036">
        <v>0</v>
      </c>
      <c r="AD118" s="1036">
        <v>0</v>
      </c>
      <c r="AE118" s="1036">
        <v>0</v>
      </c>
      <c r="AF118" s="1036">
        <v>0</v>
      </c>
      <c r="AG118" s="1036">
        <v>0</v>
      </c>
      <c r="AH118" s="1036">
        <v>0</v>
      </c>
      <c r="AI118" s="1036">
        <v>0</v>
      </c>
      <c r="AJ118" s="1036">
        <v>0</v>
      </c>
      <c r="AK118" s="1036">
        <v>0</v>
      </c>
      <c r="AL118" s="1036">
        <v>0</v>
      </c>
      <c r="AM118" s="1036">
        <v>0</v>
      </c>
      <c r="AN118" s="1036">
        <v>0</v>
      </c>
      <c r="AO118" s="1036">
        <v>0</v>
      </c>
      <c r="AP118" s="1036">
        <v>0</v>
      </c>
      <c r="AQ118" s="1036">
        <v>0</v>
      </c>
      <c r="AR118" s="1036">
        <v>0</v>
      </c>
      <c r="AS118" s="1036">
        <v>0</v>
      </c>
      <c r="AT118" s="1036">
        <v>0</v>
      </c>
      <c r="AU118" s="1036">
        <v>0</v>
      </c>
      <c r="AV118" s="1036">
        <v>0</v>
      </c>
      <c r="AW118" s="1036">
        <v>0</v>
      </c>
      <c r="AX118" s="1036">
        <v>0</v>
      </c>
      <c r="AY118" s="1036">
        <v>0</v>
      </c>
      <c r="AZ118" s="1036">
        <v>0</v>
      </c>
      <c r="BA118" s="1036">
        <v>0</v>
      </c>
      <c r="BB118" s="1036">
        <v>0</v>
      </c>
      <c r="BC118" s="1036">
        <v>0</v>
      </c>
      <c r="BD118" s="1036">
        <v>0</v>
      </c>
      <c r="BE118" s="1036">
        <v>0</v>
      </c>
      <c r="BF118" s="1036">
        <v>0</v>
      </c>
      <c r="BG118" s="1036">
        <v>0</v>
      </c>
      <c r="BH118" s="1036">
        <v>0</v>
      </c>
      <c r="BI118" s="1036">
        <v>0</v>
      </c>
      <c r="BJ118" s="1036">
        <v>0</v>
      </c>
      <c r="BK118" s="1036">
        <v>0</v>
      </c>
      <c r="BL118" s="1036">
        <v>0</v>
      </c>
      <c r="BM118" s="1036">
        <v>0</v>
      </c>
      <c r="BN118" s="1036">
        <v>0</v>
      </c>
      <c r="BO118" s="1036">
        <v>0</v>
      </c>
      <c r="BP118" s="1036">
        <v>0</v>
      </c>
      <c r="BQ118" s="1036">
        <v>0</v>
      </c>
      <c r="BR118" s="1036">
        <v>0</v>
      </c>
      <c r="BS118" s="1036">
        <v>0</v>
      </c>
      <c r="BT118" s="1036">
        <v>0</v>
      </c>
      <c r="BU118" s="1036">
        <v>0</v>
      </c>
      <c r="BV118" s="1036">
        <v>0</v>
      </c>
      <c r="BW118" s="1036">
        <v>0</v>
      </c>
      <c r="BX118" s="1036">
        <v>0</v>
      </c>
      <c r="BY118" s="1036">
        <v>0</v>
      </c>
      <c r="BZ118" s="1036">
        <v>0</v>
      </c>
      <c r="CA118" s="1036">
        <v>0</v>
      </c>
      <c r="CB118" s="1036">
        <v>0</v>
      </c>
      <c r="CC118" s="1036">
        <v>0</v>
      </c>
      <c r="CD118" s="1036">
        <v>0</v>
      </c>
      <c r="CE118" s="1036">
        <v>0</v>
      </c>
      <c r="CF118" s="1036">
        <v>0</v>
      </c>
      <c r="CG118" s="1036">
        <v>0</v>
      </c>
      <c r="CH118" s="1036">
        <v>0</v>
      </c>
      <c r="CI118" s="1036">
        <v>0</v>
      </c>
      <c r="CJ118" s="1036">
        <v>0</v>
      </c>
      <c r="CK118" s="1036">
        <v>0</v>
      </c>
      <c r="CL118" s="1036">
        <v>0</v>
      </c>
      <c r="CM118" s="1036">
        <v>0</v>
      </c>
      <c r="CN118" s="1036">
        <v>0</v>
      </c>
      <c r="CO118" s="1036">
        <v>0</v>
      </c>
      <c r="CP118" s="1036">
        <v>0</v>
      </c>
      <c r="CQ118" s="1036">
        <v>0</v>
      </c>
      <c r="CR118" s="1036">
        <v>0</v>
      </c>
      <c r="CS118" s="1036">
        <v>0</v>
      </c>
      <c r="CT118" s="1036">
        <v>0</v>
      </c>
      <c r="CU118" s="1036">
        <v>0</v>
      </c>
      <c r="CV118" s="1036">
        <v>0</v>
      </c>
      <c r="CW118" s="1036">
        <v>0</v>
      </c>
      <c r="CX118" s="1036">
        <v>0</v>
      </c>
      <c r="CY118" s="1036">
        <v>0</v>
      </c>
      <c r="CZ118" s="1036">
        <v>0</v>
      </c>
      <c r="DA118" s="1036">
        <v>0</v>
      </c>
      <c r="DB118" s="1036">
        <v>0</v>
      </c>
      <c r="DC118" s="1036">
        <v>0</v>
      </c>
      <c r="DD118" s="1036">
        <v>0</v>
      </c>
      <c r="DE118" s="1036">
        <v>0</v>
      </c>
      <c r="DF118" s="1036">
        <v>0</v>
      </c>
      <c r="DG118" s="1036">
        <v>0</v>
      </c>
      <c r="DH118" s="1036">
        <v>0</v>
      </c>
      <c r="DI118" s="1036">
        <v>0</v>
      </c>
      <c r="DJ118" s="1036">
        <v>0</v>
      </c>
      <c r="DK118" s="1036">
        <v>0</v>
      </c>
      <c r="DL118" s="1036">
        <v>0</v>
      </c>
      <c r="DM118" s="1036">
        <v>0</v>
      </c>
      <c r="DN118" s="1036">
        <v>0</v>
      </c>
      <c r="DO118" s="1036">
        <v>0</v>
      </c>
      <c r="DP118" s="1036">
        <v>0</v>
      </c>
      <c r="DQ118" s="1036">
        <v>0</v>
      </c>
      <c r="DR118" s="1036">
        <v>0</v>
      </c>
      <c r="DS118" s="1036">
        <v>0</v>
      </c>
      <c r="DT118" s="1036">
        <v>0</v>
      </c>
      <c r="DU118" s="1036">
        <v>0</v>
      </c>
      <c r="DV118" s="1036">
        <v>0</v>
      </c>
      <c r="DW118" s="1036">
        <v>0</v>
      </c>
      <c r="DX118" s="1036">
        <v>0</v>
      </c>
      <c r="DY118" s="1036">
        <v>0</v>
      </c>
      <c r="DZ118" s="1036">
        <v>0</v>
      </c>
      <c r="EA118" s="1036">
        <v>0</v>
      </c>
      <c r="EB118" s="1036">
        <v>0</v>
      </c>
      <c r="EC118" s="1036">
        <v>0</v>
      </c>
      <c r="ED118" s="1036">
        <v>0</v>
      </c>
      <c r="EE118" s="1036">
        <v>0</v>
      </c>
      <c r="EF118" s="1036">
        <v>0</v>
      </c>
      <c r="EG118" s="1036">
        <v>0</v>
      </c>
      <c r="EH118" s="1036">
        <v>0</v>
      </c>
      <c r="EI118" s="1036">
        <v>0</v>
      </c>
      <c r="EJ118" s="1036">
        <v>0</v>
      </c>
      <c r="EK118" s="1036">
        <v>0</v>
      </c>
      <c r="EL118" s="1036">
        <v>0</v>
      </c>
      <c r="EM118" s="1036">
        <v>0</v>
      </c>
      <c r="EN118" s="1036">
        <v>0</v>
      </c>
      <c r="EO118" s="1036">
        <v>0</v>
      </c>
      <c r="EP118" s="1036">
        <v>0</v>
      </c>
      <c r="EQ118" s="1036">
        <v>0</v>
      </c>
      <c r="ER118" s="1036">
        <v>0</v>
      </c>
      <c r="ES118" s="1036">
        <v>0</v>
      </c>
      <c r="ET118" s="1036">
        <v>0</v>
      </c>
      <c r="EU118" s="1036">
        <v>0</v>
      </c>
      <c r="EV118" s="1036">
        <v>0</v>
      </c>
      <c r="EW118" s="1036">
        <v>0</v>
      </c>
      <c r="EX118" s="1036">
        <v>0</v>
      </c>
      <c r="EY118" s="1036">
        <v>0</v>
      </c>
      <c r="EZ118" s="2248">
        <f>IN_T4!EZ113</f>
        <v>0</v>
      </c>
      <c r="FA118" s="2248">
        <f>IN_T4!FA113</f>
        <v>0</v>
      </c>
      <c r="FB118" s="2248">
        <f>IN_T4!FB113</f>
        <v>0</v>
      </c>
      <c r="FC118" s="2248">
        <f>IN_T4!FC113</f>
        <v>0</v>
      </c>
      <c r="FD118" s="1028">
        <f t="shared" si="1"/>
        <v>0</v>
      </c>
    </row>
    <row r="119" spans="1:160" ht="12.75" customHeight="1" x14ac:dyDescent="0.25">
      <c r="A119" s="1001" t="str">
        <f>'t1'!A119</f>
        <v>Profilo atipico ruolo professionale</v>
      </c>
      <c r="B119" s="1027" t="str">
        <f>'t1'!B119</f>
        <v>P00062</v>
      </c>
      <c r="C119" s="1036">
        <v>0</v>
      </c>
      <c r="D119" s="1036">
        <v>0</v>
      </c>
      <c r="E119" s="1036">
        <v>0</v>
      </c>
      <c r="F119" s="1036">
        <v>0</v>
      </c>
      <c r="G119" s="1036">
        <v>0</v>
      </c>
      <c r="H119" s="1036">
        <v>0</v>
      </c>
      <c r="I119" s="1036">
        <v>0</v>
      </c>
      <c r="J119" s="1036">
        <v>0</v>
      </c>
      <c r="K119" s="1036">
        <v>0</v>
      </c>
      <c r="L119" s="1036">
        <v>0</v>
      </c>
      <c r="M119" s="1036">
        <v>0</v>
      </c>
      <c r="N119" s="1036">
        <v>0</v>
      </c>
      <c r="O119" s="1036">
        <v>0</v>
      </c>
      <c r="P119" s="1036">
        <v>0</v>
      </c>
      <c r="Q119" s="1036">
        <v>0</v>
      </c>
      <c r="R119" s="1036">
        <v>0</v>
      </c>
      <c r="S119" s="1036">
        <v>0</v>
      </c>
      <c r="T119" s="1036">
        <v>0</v>
      </c>
      <c r="U119" s="1036">
        <v>0</v>
      </c>
      <c r="V119" s="1036">
        <v>0</v>
      </c>
      <c r="W119" s="1036">
        <v>0</v>
      </c>
      <c r="X119" s="1036">
        <v>0</v>
      </c>
      <c r="Y119" s="1036">
        <v>0</v>
      </c>
      <c r="Z119" s="1036">
        <v>0</v>
      </c>
      <c r="AA119" s="1036">
        <v>0</v>
      </c>
      <c r="AB119" s="1036">
        <v>0</v>
      </c>
      <c r="AC119" s="1036">
        <v>0</v>
      </c>
      <c r="AD119" s="1036">
        <v>0</v>
      </c>
      <c r="AE119" s="1036">
        <v>0</v>
      </c>
      <c r="AF119" s="1036">
        <v>0</v>
      </c>
      <c r="AG119" s="1036">
        <v>0</v>
      </c>
      <c r="AH119" s="1036">
        <v>0</v>
      </c>
      <c r="AI119" s="1036">
        <v>0</v>
      </c>
      <c r="AJ119" s="1036">
        <v>0</v>
      </c>
      <c r="AK119" s="1036">
        <v>0</v>
      </c>
      <c r="AL119" s="1036">
        <v>0</v>
      </c>
      <c r="AM119" s="1036">
        <v>0</v>
      </c>
      <c r="AN119" s="1036">
        <v>0</v>
      </c>
      <c r="AO119" s="1036">
        <v>0</v>
      </c>
      <c r="AP119" s="1036">
        <v>0</v>
      </c>
      <c r="AQ119" s="1036">
        <v>0</v>
      </c>
      <c r="AR119" s="1036">
        <v>0</v>
      </c>
      <c r="AS119" s="1036">
        <v>0</v>
      </c>
      <c r="AT119" s="1036">
        <v>0</v>
      </c>
      <c r="AU119" s="1036">
        <v>0</v>
      </c>
      <c r="AV119" s="1036">
        <v>0</v>
      </c>
      <c r="AW119" s="1036">
        <v>0</v>
      </c>
      <c r="AX119" s="1036">
        <v>0</v>
      </c>
      <c r="AY119" s="1036">
        <v>0</v>
      </c>
      <c r="AZ119" s="1036">
        <v>0</v>
      </c>
      <c r="BA119" s="1036">
        <v>0</v>
      </c>
      <c r="BB119" s="1036">
        <v>0</v>
      </c>
      <c r="BC119" s="1036">
        <v>0</v>
      </c>
      <c r="BD119" s="1036">
        <v>0</v>
      </c>
      <c r="BE119" s="1036">
        <v>0</v>
      </c>
      <c r="BF119" s="1036">
        <v>0</v>
      </c>
      <c r="BG119" s="1036">
        <v>0</v>
      </c>
      <c r="BH119" s="1036">
        <v>0</v>
      </c>
      <c r="BI119" s="1036">
        <v>0</v>
      </c>
      <c r="BJ119" s="1036">
        <v>0</v>
      </c>
      <c r="BK119" s="1036">
        <v>0</v>
      </c>
      <c r="BL119" s="1036">
        <v>0</v>
      </c>
      <c r="BM119" s="1036">
        <v>0</v>
      </c>
      <c r="BN119" s="1036">
        <v>0</v>
      </c>
      <c r="BO119" s="1036">
        <v>0</v>
      </c>
      <c r="BP119" s="1036">
        <v>0</v>
      </c>
      <c r="BQ119" s="1036">
        <v>0</v>
      </c>
      <c r="BR119" s="1036">
        <v>0</v>
      </c>
      <c r="BS119" s="1036">
        <v>0</v>
      </c>
      <c r="BT119" s="1036">
        <v>0</v>
      </c>
      <c r="BU119" s="1036">
        <v>0</v>
      </c>
      <c r="BV119" s="1036">
        <v>0</v>
      </c>
      <c r="BW119" s="1036">
        <v>0</v>
      </c>
      <c r="BX119" s="1036">
        <v>0</v>
      </c>
      <c r="BY119" s="1036">
        <v>0</v>
      </c>
      <c r="BZ119" s="1036">
        <v>0</v>
      </c>
      <c r="CA119" s="1036">
        <v>0</v>
      </c>
      <c r="CB119" s="1036">
        <v>0</v>
      </c>
      <c r="CC119" s="1036">
        <v>0</v>
      </c>
      <c r="CD119" s="1036">
        <v>0</v>
      </c>
      <c r="CE119" s="1036">
        <v>0</v>
      </c>
      <c r="CF119" s="1036">
        <v>0</v>
      </c>
      <c r="CG119" s="1036">
        <v>0</v>
      </c>
      <c r="CH119" s="1036">
        <v>0</v>
      </c>
      <c r="CI119" s="1036">
        <v>0</v>
      </c>
      <c r="CJ119" s="1036">
        <v>0</v>
      </c>
      <c r="CK119" s="1036">
        <v>0</v>
      </c>
      <c r="CL119" s="1036">
        <v>0</v>
      </c>
      <c r="CM119" s="1036">
        <v>0</v>
      </c>
      <c r="CN119" s="1036">
        <v>0</v>
      </c>
      <c r="CO119" s="1036">
        <v>0</v>
      </c>
      <c r="CP119" s="1036">
        <v>0</v>
      </c>
      <c r="CQ119" s="1036">
        <v>0</v>
      </c>
      <c r="CR119" s="1036">
        <v>0</v>
      </c>
      <c r="CS119" s="1036">
        <v>0</v>
      </c>
      <c r="CT119" s="1036">
        <v>0</v>
      </c>
      <c r="CU119" s="1036">
        <v>0</v>
      </c>
      <c r="CV119" s="1036">
        <v>0</v>
      </c>
      <c r="CW119" s="1036">
        <v>0</v>
      </c>
      <c r="CX119" s="1036">
        <v>0</v>
      </c>
      <c r="CY119" s="1036">
        <v>0</v>
      </c>
      <c r="CZ119" s="1036">
        <v>0</v>
      </c>
      <c r="DA119" s="1036">
        <v>0</v>
      </c>
      <c r="DB119" s="1036">
        <v>0</v>
      </c>
      <c r="DC119" s="1036">
        <v>0</v>
      </c>
      <c r="DD119" s="1036">
        <v>0</v>
      </c>
      <c r="DE119" s="1036">
        <v>0</v>
      </c>
      <c r="DF119" s="1036">
        <v>0</v>
      </c>
      <c r="DG119" s="1036">
        <v>0</v>
      </c>
      <c r="DH119" s="1036">
        <v>0</v>
      </c>
      <c r="DI119" s="1036">
        <v>0</v>
      </c>
      <c r="DJ119" s="1036">
        <v>0</v>
      </c>
      <c r="DK119" s="1036">
        <v>0</v>
      </c>
      <c r="DL119" s="1036">
        <v>0</v>
      </c>
      <c r="DM119" s="1036">
        <v>0</v>
      </c>
      <c r="DN119" s="1036">
        <v>0</v>
      </c>
      <c r="DO119" s="1036">
        <v>0</v>
      </c>
      <c r="DP119" s="1036">
        <v>0</v>
      </c>
      <c r="DQ119" s="1036">
        <v>0</v>
      </c>
      <c r="DR119" s="1036">
        <v>0</v>
      </c>
      <c r="DS119" s="1036">
        <v>0</v>
      </c>
      <c r="DT119" s="1036">
        <v>0</v>
      </c>
      <c r="DU119" s="1036">
        <v>0</v>
      </c>
      <c r="DV119" s="1036">
        <v>0</v>
      </c>
      <c r="DW119" s="1036">
        <v>0</v>
      </c>
      <c r="DX119" s="1036">
        <v>0</v>
      </c>
      <c r="DY119" s="1036">
        <v>0</v>
      </c>
      <c r="DZ119" s="1036">
        <v>0</v>
      </c>
      <c r="EA119" s="1036">
        <v>0</v>
      </c>
      <c r="EB119" s="1036">
        <v>0</v>
      </c>
      <c r="EC119" s="1036">
        <v>0</v>
      </c>
      <c r="ED119" s="1036">
        <v>0</v>
      </c>
      <c r="EE119" s="1036">
        <v>0</v>
      </c>
      <c r="EF119" s="1036">
        <v>0</v>
      </c>
      <c r="EG119" s="1036">
        <v>0</v>
      </c>
      <c r="EH119" s="1036">
        <v>0</v>
      </c>
      <c r="EI119" s="1036">
        <v>0</v>
      </c>
      <c r="EJ119" s="1036">
        <v>0</v>
      </c>
      <c r="EK119" s="1036">
        <v>0</v>
      </c>
      <c r="EL119" s="1036">
        <v>0</v>
      </c>
      <c r="EM119" s="1036">
        <v>0</v>
      </c>
      <c r="EN119" s="1036">
        <v>0</v>
      </c>
      <c r="EO119" s="1036">
        <v>0</v>
      </c>
      <c r="EP119" s="1036">
        <v>0</v>
      </c>
      <c r="EQ119" s="1036">
        <v>0</v>
      </c>
      <c r="ER119" s="1036">
        <v>0</v>
      </c>
      <c r="ES119" s="1036">
        <v>0</v>
      </c>
      <c r="ET119" s="1036">
        <v>0</v>
      </c>
      <c r="EU119" s="1036">
        <v>0</v>
      </c>
      <c r="EV119" s="1036">
        <v>0</v>
      </c>
      <c r="EW119" s="1036">
        <v>0</v>
      </c>
      <c r="EX119" s="1036">
        <v>0</v>
      </c>
      <c r="EY119" s="1036">
        <v>0</v>
      </c>
      <c r="EZ119" s="2248">
        <f>IN_T4!EZ114</f>
        <v>0</v>
      </c>
      <c r="FA119" s="2248">
        <f>IN_T4!FA114</f>
        <v>0</v>
      </c>
      <c r="FB119" s="2248">
        <f>IN_T4!FB114</f>
        <v>0</v>
      </c>
      <c r="FC119" s="2248">
        <f>IN_T4!FC114</f>
        <v>0</v>
      </c>
      <c r="FD119" s="1028">
        <f t="shared" si="1"/>
        <v>0</v>
      </c>
    </row>
    <row r="120" spans="1:160" ht="12.75" customHeight="1" x14ac:dyDescent="0.25">
      <c r="A120" s="1001" t="str">
        <f>'t1'!A120</f>
        <v>Analisti dirig. Con incarico di struttura complessa</v>
      </c>
      <c r="B120" s="1027" t="str">
        <f>'t1'!B120</f>
        <v>TD0002</v>
      </c>
      <c r="C120" s="1036">
        <v>0</v>
      </c>
      <c r="D120" s="1036">
        <v>0</v>
      </c>
      <c r="E120" s="1036">
        <v>0</v>
      </c>
      <c r="F120" s="1036">
        <v>0</v>
      </c>
      <c r="G120" s="1036">
        <v>0</v>
      </c>
      <c r="H120" s="1036">
        <v>0</v>
      </c>
      <c r="I120" s="1036">
        <v>0</v>
      </c>
      <c r="J120" s="1036">
        <v>0</v>
      </c>
      <c r="K120" s="1036">
        <v>0</v>
      </c>
      <c r="L120" s="1036">
        <v>0</v>
      </c>
      <c r="M120" s="1036">
        <v>0</v>
      </c>
      <c r="N120" s="1036">
        <v>0</v>
      </c>
      <c r="O120" s="1036">
        <v>0</v>
      </c>
      <c r="P120" s="1036">
        <v>0</v>
      </c>
      <c r="Q120" s="1036">
        <v>0</v>
      </c>
      <c r="R120" s="1036">
        <v>0</v>
      </c>
      <c r="S120" s="1036">
        <v>0</v>
      </c>
      <c r="T120" s="1036">
        <v>0</v>
      </c>
      <c r="U120" s="1036">
        <v>0</v>
      </c>
      <c r="V120" s="1036">
        <v>0</v>
      </c>
      <c r="W120" s="1036">
        <v>0</v>
      </c>
      <c r="X120" s="1036">
        <v>0</v>
      </c>
      <c r="Y120" s="1036">
        <v>0</v>
      </c>
      <c r="Z120" s="1036">
        <v>0</v>
      </c>
      <c r="AA120" s="1036">
        <v>0</v>
      </c>
      <c r="AB120" s="1036">
        <v>0</v>
      </c>
      <c r="AC120" s="1036">
        <v>0</v>
      </c>
      <c r="AD120" s="1036">
        <v>0</v>
      </c>
      <c r="AE120" s="1036">
        <v>0</v>
      </c>
      <c r="AF120" s="1036">
        <v>0</v>
      </c>
      <c r="AG120" s="1036">
        <v>0</v>
      </c>
      <c r="AH120" s="1036">
        <v>0</v>
      </c>
      <c r="AI120" s="1036">
        <v>0</v>
      </c>
      <c r="AJ120" s="1036">
        <v>0</v>
      </c>
      <c r="AK120" s="1036">
        <v>0</v>
      </c>
      <c r="AL120" s="1036">
        <v>0</v>
      </c>
      <c r="AM120" s="1036">
        <v>0</v>
      </c>
      <c r="AN120" s="1036">
        <v>0</v>
      </c>
      <c r="AO120" s="1036">
        <v>0</v>
      </c>
      <c r="AP120" s="1036">
        <v>0</v>
      </c>
      <c r="AQ120" s="1036">
        <v>0</v>
      </c>
      <c r="AR120" s="1036">
        <v>0</v>
      </c>
      <c r="AS120" s="1036">
        <v>0</v>
      </c>
      <c r="AT120" s="1036">
        <v>0</v>
      </c>
      <c r="AU120" s="1036">
        <v>0</v>
      </c>
      <c r="AV120" s="1036">
        <v>0</v>
      </c>
      <c r="AW120" s="1036">
        <v>0</v>
      </c>
      <c r="AX120" s="1036">
        <v>0</v>
      </c>
      <c r="AY120" s="1036">
        <v>0</v>
      </c>
      <c r="AZ120" s="1036">
        <v>0</v>
      </c>
      <c r="BA120" s="1036">
        <v>0</v>
      </c>
      <c r="BB120" s="1036">
        <v>0</v>
      </c>
      <c r="BC120" s="1036">
        <v>0</v>
      </c>
      <c r="BD120" s="1036">
        <v>0</v>
      </c>
      <c r="BE120" s="1036">
        <v>0</v>
      </c>
      <c r="BF120" s="1036">
        <v>0</v>
      </c>
      <c r="BG120" s="1036">
        <v>0</v>
      </c>
      <c r="BH120" s="1036">
        <v>0</v>
      </c>
      <c r="BI120" s="1036">
        <v>0</v>
      </c>
      <c r="BJ120" s="1036">
        <v>0</v>
      </c>
      <c r="BK120" s="1036">
        <v>0</v>
      </c>
      <c r="BL120" s="1036">
        <v>0</v>
      </c>
      <c r="BM120" s="1036">
        <v>0</v>
      </c>
      <c r="BN120" s="1036">
        <v>0</v>
      </c>
      <c r="BO120" s="1036">
        <v>0</v>
      </c>
      <c r="BP120" s="1036">
        <v>0</v>
      </c>
      <c r="BQ120" s="1036">
        <v>0</v>
      </c>
      <c r="BR120" s="1036">
        <v>0</v>
      </c>
      <c r="BS120" s="1036">
        <v>0</v>
      </c>
      <c r="BT120" s="1036">
        <v>0</v>
      </c>
      <c r="BU120" s="1036">
        <v>0</v>
      </c>
      <c r="BV120" s="1036">
        <v>0</v>
      </c>
      <c r="BW120" s="1036">
        <v>0</v>
      </c>
      <c r="BX120" s="1036">
        <v>0</v>
      </c>
      <c r="BY120" s="1036">
        <v>0</v>
      </c>
      <c r="BZ120" s="1036">
        <v>0</v>
      </c>
      <c r="CA120" s="1036">
        <v>0</v>
      </c>
      <c r="CB120" s="1036">
        <v>0</v>
      </c>
      <c r="CC120" s="1036">
        <v>0</v>
      </c>
      <c r="CD120" s="1036">
        <v>0</v>
      </c>
      <c r="CE120" s="1036">
        <v>0</v>
      </c>
      <c r="CF120" s="1036">
        <v>0</v>
      </c>
      <c r="CG120" s="1036">
        <v>0</v>
      </c>
      <c r="CH120" s="1036">
        <v>0</v>
      </c>
      <c r="CI120" s="1036">
        <v>0</v>
      </c>
      <c r="CJ120" s="1036">
        <v>0</v>
      </c>
      <c r="CK120" s="1036">
        <v>0</v>
      </c>
      <c r="CL120" s="1036">
        <v>0</v>
      </c>
      <c r="CM120" s="1036">
        <v>0</v>
      </c>
      <c r="CN120" s="1036">
        <v>0</v>
      </c>
      <c r="CO120" s="1036">
        <v>0</v>
      </c>
      <c r="CP120" s="1036">
        <v>0</v>
      </c>
      <c r="CQ120" s="1036">
        <v>0</v>
      </c>
      <c r="CR120" s="1036">
        <v>0</v>
      </c>
      <c r="CS120" s="1036">
        <v>0</v>
      </c>
      <c r="CT120" s="1036">
        <v>0</v>
      </c>
      <c r="CU120" s="1036">
        <v>0</v>
      </c>
      <c r="CV120" s="1036">
        <v>0</v>
      </c>
      <c r="CW120" s="1036">
        <v>0</v>
      </c>
      <c r="CX120" s="1036">
        <v>0</v>
      </c>
      <c r="CY120" s="1036">
        <v>0</v>
      </c>
      <c r="CZ120" s="1036">
        <v>0</v>
      </c>
      <c r="DA120" s="1036">
        <v>0</v>
      </c>
      <c r="DB120" s="1036">
        <v>0</v>
      </c>
      <c r="DC120" s="1036">
        <v>0</v>
      </c>
      <c r="DD120" s="1036">
        <v>0</v>
      </c>
      <c r="DE120" s="1036">
        <v>0</v>
      </c>
      <c r="DF120" s="1036">
        <v>0</v>
      </c>
      <c r="DG120" s="1036">
        <v>0</v>
      </c>
      <c r="DH120" s="1036">
        <v>0</v>
      </c>
      <c r="DI120" s="1036">
        <v>0</v>
      </c>
      <c r="DJ120" s="1036">
        <v>0</v>
      </c>
      <c r="DK120" s="1036">
        <v>0</v>
      </c>
      <c r="DL120" s="1036">
        <v>0</v>
      </c>
      <c r="DM120" s="1036">
        <v>0</v>
      </c>
      <c r="DN120" s="1036">
        <v>0</v>
      </c>
      <c r="DO120" s="1036">
        <v>0</v>
      </c>
      <c r="DP120" s="1036">
        <v>0</v>
      </c>
      <c r="DQ120" s="1036">
        <v>0</v>
      </c>
      <c r="DR120" s="1036">
        <v>0</v>
      </c>
      <c r="DS120" s="1036">
        <v>0</v>
      </c>
      <c r="DT120" s="1036">
        <v>0</v>
      </c>
      <c r="DU120" s="1036">
        <v>0</v>
      </c>
      <c r="DV120" s="1036">
        <v>0</v>
      </c>
      <c r="DW120" s="1036">
        <v>0</v>
      </c>
      <c r="DX120" s="1036">
        <v>0</v>
      </c>
      <c r="DY120" s="1036">
        <v>0</v>
      </c>
      <c r="DZ120" s="1036">
        <v>0</v>
      </c>
      <c r="EA120" s="1036">
        <v>0</v>
      </c>
      <c r="EB120" s="1036">
        <v>0</v>
      </c>
      <c r="EC120" s="1036">
        <v>0</v>
      </c>
      <c r="ED120" s="1036">
        <v>0</v>
      </c>
      <c r="EE120" s="1036">
        <v>0</v>
      </c>
      <c r="EF120" s="1036">
        <v>0</v>
      </c>
      <c r="EG120" s="1036">
        <v>0</v>
      </c>
      <c r="EH120" s="1036">
        <v>0</v>
      </c>
      <c r="EI120" s="1036">
        <v>0</v>
      </c>
      <c r="EJ120" s="1036">
        <v>0</v>
      </c>
      <c r="EK120" s="1036">
        <v>0</v>
      </c>
      <c r="EL120" s="1036">
        <v>0</v>
      </c>
      <c r="EM120" s="1036">
        <v>0</v>
      </c>
      <c r="EN120" s="1036">
        <v>0</v>
      </c>
      <c r="EO120" s="1036">
        <v>0</v>
      </c>
      <c r="EP120" s="1036">
        <v>0</v>
      </c>
      <c r="EQ120" s="1036">
        <v>0</v>
      </c>
      <c r="ER120" s="1036">
        <v>0</v>
      </c>
      <c r="ES120" s="1036">
        <v>0</v>
      </c>
      <c r="ET120" s="1036">
        <v>0</v>
      </c>
      <c r="EU120" s="1036">
        <v>0</v>
      </c>
      <c r="EV120" s="1036">
        <v>0</v>
      </c>
      <c r="EW120" s="1036">
        <v>0</v>
      </c>
      <c r="EX120" s="1036">
        <v>0</v>
      </c>
      <c r="EY120" s="1036">
        <v>0</v>
      </c>
      <c r="EZ120" s="2248">
        <f>IN_T4!EZ115</f>
        <v>0</v>
      </c>
      <c r="FA120" s="2248">
        <f>IN_T4!FA115</f>
        <v>0</v>
      </c>
      <c r="FB120" s="2248">
        <f>IN_T4!FB115</f>
        <v>0</v>
      </c>
      <c r="FC120" s="2248">
        <f>IN_T4!FC115</f>
        <v>0</v>
      </c>
      <c r="FD120" s="1028">
        <f t="shared" si="1"/>
        <v>0</v>
      </c>
    </row>
    <row r="121" spans="1:160" ht="12.75" customHeight="1" x14ac:dyDescent="0.25">
      <c r="A121" s="1001" t="str">
        <f>'t1'!A121</f>
        <v>Analisti dirig. Con incarico di struttura semplice</v>
      </c>
      <c r="B121" s="1027" t="str">
        <f>'t1'!B121</f>
        <v>TD0S01</v>
      </c>
      <c r="C121" s="1036">
        <v>0</v>
      </c>
      <c r="D121" s="1036">
        <v>0</v>
      </c>
      <c r="E121" s="1036">
        <v>0</v>
      </c>
      <c r="F121" s="1036">
        <v>0</v>
      </c>
      <c r="G121" s="1036">
        <v>0</v>
      </c>
      <c r="H121" s="1036">
        <v>0</v>
      </c>
      <c r="I121" s="1036">
        <v>0</v>
      </c>
      <c r="J121" s="1036">
        <v>0</v>
      </c>
      <c r="K121" s="1036">
        <v>0</v>
      </c>
      <c r="L121" s="1036">
        <v>0</v>
      </c>
      <c r="M121" s="1036">
        <v>0</v>
      </c>
      <c r="N121" s="1036">
        <v>0</v>
      </c>
      <c r="O121" s="1036">
        <v>0</v>
      </c>
      <c r="P121" s="1036">
        <v>0</v>
      </c>
      <c r="Q121" s="1036">
        <v>0</v>
      </c>
      <c r="R121" s="1036">
        <v>0</v>
      </c>
      <c r="S121" s="1036">
        <v>0</v>
      </c>
      <c r="T121" s="1036">
        <v>0</v>
      </c>
      <c r="U121" s="1036">
        <v>0</v>
      </c>
      <c r="V121" s="1036">
        <v>0</v>
      </c>
      <c r="W121" s="1036">
        <v>0</v>
      </c>
      <c r="X121" s="1036">
        <v>0</v>
      </c>
      <c r="Y121" s="1036">
        <v>0</v>
      </c>
      <c r="Z121" s="1036">
        <v>0</v>
      </c>
      <c r="AA121" s="1036">
        <v>0</v>
      </c>
      <c r="AB121" s="1036">
        <v>0</v>
      </c>
      <c r="AC121" s="1036">
        <v>0</v>
      </c>
      <c r="AD121" s="1036">
        <v>0</v>
      </c>
      <c r="AE121" s="1036">
        <v>0</v>
      </c>
      <c r="AF121" s="1036">
        <v>0</v>
      </c>
      <c r="AG121" s="1036">
        <v>0</v>
      </c>
      <c r="AH121" s="1036">
        <v>0</v>
      </c>
      <c r="AI121" s="1036">
        <v>0</v>
      </c>
      <c r="AJ121" s="1036">
        <v>0</v>
      </c>
      <c r="AK121" s="1036">
        <v>0</v>
      </c>
      <c r="AL121" s="1036">
        <v>0</v>
      </c>
      <c r="AM121" s="1036">
        <v>0</v>
      </c>
      <c r="AN121" s="1036">
        <v>0</v>
      </c>
      <c r="AO121" s="1036">
        <v>0</v>
      </c>
      <c r="AP121" s="1036">
        <v>0</v>
      </c>
      <c r="AQ121" s="1036">
        <v>0</v>
      </c>
      <c r="AR121" s="1036">
        <v>0</v>
      </c>
      <c r="AS121" s="1036">
        <v>0</v>
      </c>
      <c r="AT121" s="1036">
        <v>0</v>
      </c>
      <c r="AU121" s="1036">
        <v>0</v>
      </c>
      <c r="AV121" s="1036">
        <v>0</v>
      </c>
      <c r="AW121" s="1036">
        <v>0</v>
      </c>
      <c r="AX121" s="1036">
        <v>0</v>
      </c>
      <c r="AY121" s="1036">
        <v>0</v>
      </c>
      <c r="AZ121" s="1036">
        <v>0</v>
      </c>
      <c r="BA121" s="1036">
        <v>0</v>
      </c>
      <c r="BB121" s="1036">
        <v>0</v>
      </c>
      <c r="BC121" s="1036">
        <v>0</v>
      </c>
      <c r="BD121" s="1036">
        <v>0</v>
      </c>
      <c r="BE121" s="1036">
        <v>0</v>
      </c>
      <c r="BF121" s="1036">
        <v>0</v>
      </c>
      <c r="BG121" s="1036">
        <v>0</v>
      </c>
      <c r="BH121" s="1036">
        <v>0</v>
      </c>
      <c r="BI121" s="1036">
        <v>0</v>
      </c>
      <c r="BJ121" s="1036">
        <v>0</v>
      </c>
      <c r="BK121" s="1036">
        <v>0</v>
      </c>
      <c r="BL121" s="1036">
        <v>0</v>
      </c>
      <c r="BM121" s="1036">
        <v>0</v>
      </c>
      <c r="BN121" s="1036">
        <v>0</v>
      </c>
      <c r="BO121" s="1036">
        <v>0</v>
      </c>
      <c r="BP121" s="1036">
        <v>0</v>
      </c>
      <c r="BQ121" s="1036">
        <v>0</v>
      </c>
      <c r="BR121" s="1036">
        <v>0</v>
      </c>
      <c r="BS121" s="1036">
        <v>0</v>
      </c>
      <c r="BT121" s="1036">
        <v>0</v>
      </c>
      <c r="BU121" s="1036">
        <v>0</v>
      </c>
      <c r="BV121" s="1036">
        <v>0</v>
      </c>
      <c r="BW121" s="1036">
        <v>0</v>
      </c>
      <c r="BX121" s="1036">
        <v>0</v>
      </c>
      <c r="BY121" s="1036">
        <v>0</v>
      </c>
      <c r="BZ121" s="1036">
        <v>0</v>
      </c>
      <c r="CA121" s="1036">
        <v>0</v>
      </c>
      <c r="CB121" s="1036">
        <v>0</v>
      </c>
      <c r="CC121" s="1036">
        <v>0</v>
      </c>
      <c r="CD121" s="1036">
        <v>0</v>
      </c>
      <c r="CE121" s="1036">
        <v>0</v>
      </c>
      <c r="CF121" s="1036">
        <v>0</v>
      </c>
      <c r="CG121" s="1036">
        <v>0</v>
      </c>
      <c r="CH121" s="1036">
        <v>0</v>
      </c>
      <c r="CI121" s="1036">
        <v>0</v>
      </c>
      <c r="CJ121" s="1036">
        <v>0</v>
      </c>
      <c r="CK121" s="1036">
        <v>0</v>
      </c>
      <c r="CL121" s="1036">
        <v>0</v>
      </c>
      <c r="CM121" s="1036">
        <v>0</v>
      </c>
      <c r="CN121" s="1036">
        <v>0</v>
      </c>
      <c r="CO121" s="1036">
        <v>0</v>
      </c>
      <c r="CP121" s="1036">
        <v>0</v>
      </c>
      <c r="CQ121" s="1036">
        <v>0</v>
      </c>
      <c r="CR121" s="1036">
        <v>0</v>
      </c>
      <c r="CS121" s="1036">
        <v>0</v>
      </c>
      <c r="CT121" s="1036">
        <v>0</v>
      </c>
      <c r="CU121" s="1036">
        <v>0</v>
      </c>
      <c r="CV121" s="1036">
        <v>0</v>
      </c>
      <c r="CW121" s="1036">
        <v>0</v>
      </c>
      <c r="CX121" s="1036">
        <v>0</v>
      </c>
      <c r="CY121" s="1036">
        <v>0</v>
      </c>
      <c r="CZ121" s="1036">
        <v>0</v>
      </c>
      <c r="DA121" s="1036">
        <v>0</v>
      </c>
      <c r="DB121" s="1036">
        <v>0</v>
      </c>
      <c r="DC121" s="1036">
        <v>0</v>
      </c>
      <c r="DD121" s="1036">
        <v>0</v>
      </c>
      <c r="DE121" s="1036">
        <v>0</v>
      </c>
      <c r="DF121" s="1036">
        <v>0</v>
      </c>
      <c r="DG121" s="1036">
        <v>0</v>
      </c>
      <c r="DH121" s="1036">
        <v>0</v>
      </c>
      <c r="DI121" s="1036">
        <v>0</v>
      </c>
      <c r="DJ121" s="1036">
        <v>0</v>
      </c>
      <c r="DK121" s="1036">
        <v>0</v>
      </c>
      <c r="DL121" s="1036">
        <v>0</v>
      </c>
      <c r="DM121" s="1036">
        <v>0</v>
      </c>
      <c r="DN121" s="1036">
        <v>0</v>
      </c>
      <c r="DO121" s="1036">
        <v>0</v>
      </c>
      <c r="DP121" s="1036">
        <v>0</v>
      </c>
      <c r="DQ121" s="1036">
        <v>0</v>
      </c>
      <c r="DR121" s="1036">
        <v>0</v>
      </c>
      <c r="DS121" s="1036">
        <v>0</v>
      </c>
      <c r="DT121" s="1036">
        <v>0</v>
      </c>
      <c r="DU121" s="1036">
        <v>0</v>
      </c>
      <c r="DV121" s="1036">
        <v>0</v>
      </c>
      <c r="DW121" s="1036">
        <v>0</v>
      </c>
      <c r="DX121" s="1036">
        <v>0</v>
      </c>
      <c r="DY121" s="1036">
        <v>0</v>
      </c>
      <c r="DZ121" s="1036">
        <v>0</v>
      </c>
      <c r="EA121" s="1036">
        <v>0</v>
      </c>
      <c r="EB121" s="1036">
        <v>0</v>
      </c>
      <c r="EC121" s="1036">
        <v>0</v>
      </c>
      <c r="ED121" s="1036">
        <v>0</v>
      </c>
      <c r="EE121" s="1036">
        <v>0</v>
      </c>
      <c r="EF121" s="1036">
        <v>0</v>
      </c>
      <c r="EG121" s="1036">
        <v>0</v>
      </c>
      <c r="EH121" s="1036">
        <v>0</v>
      </c>
      <c r="EI121" s="1036">
        <v>0</v>
      </c>
      <c r="EJ121" s="1036">
        <v>0</v>
      </c>
      <c r="EK121" s="1036">
        <v>0</v>
      </c>
      <c r="EL121" s="1036">
        <v>0</v>
      </c>
      <c r="EM121" s="1036">
        <v>0</v>
      </c>
      <c r="EN121" s="1036">
        <v>0</v>
      </c>
      <c r="EO121" s="1036">
        <v>0</v>
      </c>
      <c r="EP121" s="1036">
        <v>0</v>
      </c>
      <c r="EQ121" s="1036">
        <v>0</v>
      </c>
      <c r="ER121" s="1036">
        <v>0</v>
      </c>
      <c r="ES121" s="1036">
        <v>0</v>
      </c>
      <c r="ET121" s="1036">
        <v>0</v>
      </c>
      <c r="EU121" s="1036">
        <v>0</v>
      </c>
      <c r="EV121" s="1036">
        <v>0</v>
      </c>
      <c r="EW121" s="1036">
        <v>0</v>
      </c>
      <c r="EX121" s="1036">
        <v>0</v>
      </c>
      <c r="EY121" s="1036">
        <v>0</v>
      </c>
      <c r="EZ121" s="2248">
        <f>IN_T4!EZ116</f>
        <v>0</v>
      </c>
      <c r="FA121" s="2248">
        <f>IN_T4!FA116</f>
        <v>0</v>
      </c>
      <c r="FB121" s="2248">
        <f>IN_T4!FB116</f>
        <v>0</v>
      </c>
      <c r="FC121" s="2248">
        <f>IN_T4!FC116</f>
        <v>0</v>
      </c>
      <c r="FD121" s="1028">
        <f t="shared" si="1"/>
        <v>0</v>
      </c>
    </row>
    <row r="122" spans="1:160" ht="12.75" customHeight="1" x14ac:dyDescent="0.25">
      <c r="A122" s="1001" t="str">
        <f>'t1'!A122</f>
        <v>Analisti dirig. Con altri incar.prof.li</v>
      </c>
      <c r="B122" s="1027" t="str">
        <f>'t1'!B122</f>
        <v>TD0A01</v>
      </c>
      <c r="C122" s="1036">
        <v>0</v>
      </c>
      <c r="D122" s="1036">
        <v>0</v>
      </c>
      <c r="E122" s="1036">
        <v>0</v>
      </c>
      <c r="F122" s="1036">
        <v>0</v>
      </c>
      <c r="G122" s="1036">
        <v>0</v>
      </c>
      <c r="H122" s="1036">
        <v>0</v>
      </c>
      <c r="I122" s="1036">
        <v>0</v>
      </c>
      <c r="J122" s="1036">
        <v>0</v>
      </c>
      <c r="K122" s="1036">
        <v>0</v>
      </c>
      <c r="L122" s="1036">
        <v>0</v>
      </c>
      <c r="M122" s="1036">
        <v>0</v>
      </c>
      <c r="N122" s="1036">
        <v>0</v>
      </c>
      <c r="O122" s="1036">
        <v>0</v>
      </c>
      <c r="P122" s="1036">
        <v>0</v>
      </c>
      <c r="Q122" s="1036">
        <v>0</v>
      </c>
      <c r="R122" s="1036">
        <v>0</v>
      </c>
      <c r="S122" s="1036">
        <v>0</v>
      </c>
      <c r="T122" s="1036">
        <v>0</v>
      </c>
      <c r="U122" s="1036">
        <v>0</v>
      </c>
      <c r="V122" s="1036">
        <v>0</v>
      </c>
      <c r="W122" s="1036">
        <v>0</v>
      </c>
      <c r="X122" s="1036">
        <v>0</v>
      </c>
      <c r="Y122" s="1036">
        <v>0</v>
      </c>
      <c r="Z122" s="1036">
        <v>0</v>
      </c>
      <c r="AA122" s="1036">
        <v>0</v>
      </c>
      <c r="AB122" s="1036">
        <v>0</v>
      </c>
      <c r="AC122" s="1036">
        <v>0</v>
      </c>
      <c r="AD122" s="1036">
        <v>0</v>
      </c>
      <c r="AE122" s="1036">
        <v>0</v>
      </c>
      <c r="AF122" s="1036">
        <v>0</v>
      </c>
      <c r="AG122" s="1036">
        <v>0</v>
      </c>
      <c r="AH122" s="1036">
        <v>0</v>
      </c>
      <c r="AI122" s="1036">
        <v>0</v>
      </c>
      <c r="AJ122" s="1036">
        <v>0</v>
      </c>
      <c r="AK122" s="1036">
        <v>0</v>
      </c>
      <c r="AL122" s="1036">
        <v>0</v>
      </c>
      <c r="AM122" s="1036">
        <v>0</v>
      </c>
      <c r="AN122" s="1036">
        <v>0</v>
      </c>
      <c r="AO122" s="1036">
        <v>0</v>
      </c>
      <c r="AP122" s="1036">
        <v>0</v>
      </c>
      <c r="AQ122" s="1036">
        <v>0</v>
      </c>
      <c r="AR122" s="1036">
        <v>0</v>
      </c>
      <c r="AS122" s="1036">
        <v>0</v>
      </c>
      <c r="AT122" s="1036">
        <v>0</v>
      </c>
      <c r="AU122" s="1036">
        <v>0</v>
      </c>
      <c r="AV122" s="1036">
        <v>0</v>
      </c>
      <c r="AW122" s="1036">
        <v>0</v>
      </c>
      <c r="AX122" s="1036">
        <v>0</v>
      </c>
      <c r="AY122" s="1036">
        <v>0</v>
      </c>
      <c r="AZ122" s="1036">
        <v>0</v>
      </c>
      <c r="BA122" s="1036">
        <v>0</v>
      </c>
      <c r="BB122" s="1036">
        <v>0</v>
      </c>
      <c r="BC122" s="1036">
        <v>0</v>
      </c>
      <c r="BD122" s="1036">
        <v>0</v>
      </c>
      <c r="BE122" s="1036">
        <v>0</v>
      </c>
      <c r="BF122" s="1036">
        <v>0</v>
      </c>
      <c r="BG122" s="1036">
        <v>0</v>
      </c>
      <c r="BH122" s="1036">
        <v>0</v>
      </c>
      <c r="BI122" s="1036">
        <v>0</v>
      </c>
      <c r="BJ122" s="1036">
        <v>0</v>
      </c>
      <c r="BK122" s="1036">
        <v>0</v>
      </c>
      <c r="BL122" s="1036">
        <v>0</v>
      </c>
      <c r="BM122" s="1036">
        <v>0</v>
      </c>
      <c r="BN122" s="1036">
        <v>0</v>
      </c>
      <c r="BO122" s="1036">
        <v>0</v>
      </c>
      <c r="BP122" s="1036">
        <v>0</v>
      </c>
      <c r="BQ122" s="1036">
        <v>0</v>
      </c>
      <c r="BR122" s="1036">
        <v>0</v>
      </c>
      <c r="BS122" s="1036">
        <v>0</v>
      </c>
      <c r="BT122" s="1036">
        <v>0</v>
      </c>
      <c r="BU122" s="1036">
        <v>0</v>
      </c>
      <c r="BV122" s="1036">
        <v>0</v>
      </c>
      <c r="BW122" s="1036">
        <v>0</v>
      </c>
      <c r="BX122" s="1036">
        <v>0</v>
      </c>
      <c r="BY122" s="1036">
        <v>0</v>
      </c>
      <c r="BZ122" s="1036">
        <v>0</v>
      </c>
      <c r="CA122" s="1036">
        <v>0</v>
      </c>
      <c r="CB122" s="1036">
        <v>0</v>
      </c>
      <c r="CC122" s="1036">
        <v>0</v>
      </c>
      <c r="CD122" s="1036">
        <v>0</v>
      </c>
      <c r="CE122" s="1036">
        <v>0</v>
      </c>
      <c r="CF122" s="1036">
        <v>0</v>
      </c>
      <c r="CG122" s="1036">
        <v>0</v>
      </c>
      <c r="CH122" s="1036">
        <v>0</v>
      </c>
      <c r="CI122" s="1036">
        <v>0</v>
      </c>
      <c r="CJ122" s="1036">
        <v>0</v>
      </c>
      <c r="CK122" s="1036">
        <v>0</v>
      </c>
      <c r="CL122" s="1036">
        <v>0</v>
      </c>
      <c r="CM122" s="1036">
        <v>0</v>
      </c>
      <c r="CN122" s="1036">
        <v>0</v>
      </c>
      <c r="CO122" s="1036">
        <v>0</v>
      </c>
      <c r="CP122" s="1036">
        <v>0</v>
      </c>
      <c r="CQ122" s="1036">
        <v>0</v>
      </c>
      <c r="CR122" s="1036">
        <v>0</v>
      </c>
      <c r="CS122" s="1036">
        <v>0</v>
      </c>
      <c r="CT122" s="1036">
        <v>0</v>
      </c>
      <c r="CU122" s="1036">
        <v>0</v>
      </c>
      <c r="CV122" s="1036">
        <v>0</v>
      </c>
      <c r="CW122" s="1036">
        <v>0</v>
      </c>
      <c r="CX122" s="1036">
        <v>0</v>
      </c>
      <c r="CY122" s="1036">
        <v>0</v>
      </c>
      <c r="CZ122" s="1036">
        <v>0</v>
      </c>
      <c r="DA122" s="1036">
        <v>0</v>
      </c>
      <c r="DB122" s="1036">
        <v>0</v>
      </c>
      <c r="DC122" s="1036">
        <v>0</v>
      </c>
      <c r="DD122" s="1036">
        <v>0</v>
      </c>
      <c r="DE122" s="1036">
        <v>0</v>
      </c>
      <c r="DF122" s="1036">
        <v>0</v>
      </c>
      <c r="DG122" s="1036">
        <v>0</v>
      </c>
      <c r="DH122" s="1036">
        <v>0</v>
      </c>
      <c r="DI122" s="1036">
        <v>0</v>
      </c>
      <c r="DJ122" s="1036">
        <v>0</v>
      </c>
      <c r="DK122" s="1036">
        <v>0</v>
      </c>
      <c r="DL122" s="1036">
        <v>0</v>
      </c>
      <c r="DM122" s="1036">
        <v>0</v>
      </c>
      <c r="DN122" s="1036">
        <v>0</v>
      </c>
      <c r="DO122" s="1036">
        <v>0</v>
      </c>
      <c r="DP122" s="1036">
        <v>0</v>
      </c>
      <c r="DQ122" s="1036">
        <v>0</v>
      </c>
      <c r="DR122" s="1036">
        <v>0</v>
      </c>
      <c r="DS122" s="1036">
        <v>0</v>
      </c>
      <c r="DT122" s="1036">
        <v>0</v>
      </c>
      <c r="DU122" s="1036">
        <v>0</v>
      </c>
      <c r="DV122" s="1036">
        <v>0</v>
      </c>
      <c r="DW122" s="1036">
        <v>0</v>
      </c>
      <c r="DX122" s="1036">
        <v>0</v>
      </c>
      <c r="DY122" s="1036">
        <v>0</v>
      </c>
      <c r="DZ122" s="1036">
        <v>0</v>
      </c>
      <c r="EA122" s="1036">
        <v>0</v>
      </c>
      <c r="EB122" s="1036">
        <v>0</v>
      </c>
      <c r="EC122" s="1036">
        <v>0</v>
      </c>
      <c r="ED122" s="1036">
        <v>0</v>
      </c>
      <c r="EE122" s="1036">
        <v>0</v>
      </c>
      <c r="EF122" s="1036">
        <v>0</v>
      </c>
      <c r="EG122" s="1036">
        <v>0</v>
      </c>
      <c r="EH122" s="1036">
        <v>0</v>
      </c>
      <c r="EI122" s="1036">
        <v>0</v>
      </c>
      <c r="EJ122" s="1036">
        <v>0</v>
      </c>
      <c r="EK122" s="1036">
        <v>0</v>
      </c>
      <c r="EL122" s="1036">
        <v>0</v>
      </c>
      <c r="EM122" s="1036">
        <v>0</v>
      </c>
      <c r="EN122" s="1036">
        <v>0</v>
      </c>
      <c r="EO122" s="1036">
        <v>0</v>
      </c>
      <c r="EP122" s="1036">
        <v>0</v>
      </c>
      <c r="EQ122" s="1036">
        <v>0</v>
      </c>
      <c r="ER122" s="1036">
        <v>0</v>
      </c>
      <c r="ES122" s="1036">
        <v>0</v>
      </c>
      <c r="ET122" s="1036">
        <v>0</v>
      </c>
      <c r="EU122" s="1036">
        <v>0</v>
      </c>
      <c r="EV122" s="1036">
        <v>0</v>
      </c>
      <c r="EW122" s="1036">
        <v>0</v>
      </c>
      <c r="EX122" s="1036">
        <v>0</v>
      </c>
      <c r="EY122" s="1036">
        <v>0</v>
      </c>
      <c r="EZ122" s="2248">
        <f>IN_T4!EZ117</f>
        <v>0</v>
      </c>
      <c r="FA122" s="2248">
        <f>IN_T4!FA117</f>
        <v>0</v>
      </c>
      <c r="FB122" s="2248">
        <f>IN_T4!FB117</f>
        <v>0</v>
      </c>
      <c r="FC122" s="2248">
        <f>IN_T4!FC117</f>
        <v>0</v>
      </c>
      <c r="FD122" s="1028">
        <f t="shared" si="1"/>
        <v>0</v>
      </c>
    </row>
    <row r="123" spans="1:160" ht="12.75" customHeight="1" x14ac:dyDescent="0.25">
      <c r="A123" s="1001" t="str">
        <f>'t1'!A123</f>
        <v>Analisti dir. A t. Determinato(art. 15-septies dlgs. 502/92)</v>
      </c>
      <c r="B123" s="1027" t="str">
        <f>'t1'!B123</f>
        <v>TD0609</v>
      </c>
      <c r="C123" s="1036">
        <v>0</v>
      </c>
      <c r="D123" s="1036">
        <v>0</v>
      </c>
      <c r="E123" s="1036">
        <v>0</v>
      </c>
      <c r="F123" s="1036">
        <v>0</v>
      </c>
      <c r="G123" s="1036">
        <v>0</v>
      </c>
      <c r="H123" s="1036">
        <v>0</v>
      </c>
      <c r="I123" s="1036">
        <v>0</v>
      </c>
      <c r="J123" s="1036">
        <v>0</v>
      </c>
      <c r="K123" s="1036">
        <v>0</v>
      </c>
      <c r="L123" s="1036">
        <v>0</v>
      </c>
      <c r="M123" s="1036">
        <v>0</v>
      </c>
      <c r="N123" s="1036">
        <v>0</v>
      </c>
      <c r="O123" s="1036">
        <v>0</v>
      </c>
      <c r="P123" s="1036">
        <v>0</v>
      </c>
      <c r="Q123" s="1036">
        <v>0</v>
      </c>
      <c r="R123" s="1036">
        <v>0</v>
      </c>
      <c r="S123" s="1036">
        <v>0</v>
      </c>
      <c r="T123" s="1036">
        <v>0</v>
      </c>
      <c r="U123" s="1036">
        <v>0</v>
      </c>
      <c r="V123" s="1036">
        <v>0</v>
      </c>
      <c r="W123" s="1036">
        <v>0</v>
      </c>
      <c r="X123" s="1036">
        <v>0</v>
      </c>
      <c r="Y123" s="1036">
        <v>0</v>
      </c>
      <c r="Z123" s="1036">
        <v>0</v>
      </c>
      <c r="AA123" s="1036">
        <v>0</v>
      </c>
      <c r="AB123" s="1036">
        <v>0</v>
      </c>
      <c r="AC123" s="1036">
        <v>0</v>
      </c>
      <c r="AD123" s="1036">
        <v>0</v>
      </c>
      <c r="AE123" s="1036">
        <v>0</v>
      </c>
      <c r="AF123" s="1036">
        <v>0</v>
      </c>
      <c r="AG123" s="1036">
        <v>0</v>
      </c>
      <c r="AH123" s="1036">
        <v>0</v>
      </c>
      <c r="AI123" s="1036">
        <v>0</v>
      </c>
      <c r="AJ123" s="1036">
        <v>0</v>
      </c>
      <c r="AK123" s="1036">
        <v>0</v>
      </c>
      <c r="AL123" s="1036">
        <v>0</v>
      </c>
      <c r="AM123" s="1036">
        <v>0</v>
      </c>
      <c r="AN123" s="1036">
        <v>0</v>
      </c>
      <c r="AO123" s="1036">
        <v>0</v>
      </c>
      <c r="AP123" s="1036">
        <v>0</v>
      </c>
      <c r="AQ123" s="1036">
        <v>0</v>
      </c>
      <c r="AR123" s="1036">
        <v>0</v>
      </c>
      <c r="AS123" s="1036">
        <v>0</v>
      </c>
      <c r="AT123" s="1036">
        <v>0</v>
      </c>
      <c r="AU123" s="1036">
        <v>0</v>
      </c>
      <c r="AV123" s="1036">
        <v>0</v>
      </c>
      <c r="AW123" s="1036">
        <v>0</v>
      </c>
      <c r="AX123" s="1036">
        <v>0</v>
      </c>
      <c r="AY123" s="1036">
        <v>0</v>
      </c>
      <c r="AZ123" s="1036">
        <v>0</v>
      </c>
      <c r="BA123" s="1036">
        <v>0</v>
      </c>
      <c r="BB123" s="1036">
        <v>0</v>
      </c>
      <c r="BC123" s="1036">
        <v>0</v>
      </c>
      <c r="BD123" s="1036">
        <v>0</v>
      </c>
      <c r="BE123" s="1036">
        <v>0</v>
      </c>
      <c r="BF123" s="1036">
        <v>0</v>
      </c>
      <c r="BG123" s="1036">
        <v>0</v>
      </c>
      <c r="BH123" s="1036">
        <v>0</v>
      </c>
      <c r="BI123" s="1036">
        <v>0</v>
      </c>
      <c r="BJ123" s="1036">
        <v>0</v>
      </c>
      <c r="BK123" s="1036">
        <v>0</v>
      </c>
      <c r="BL123" s="1036">
        <v>0</v>
      </c>
      <c r="BM123" s="1036">
        <v>0</v>
      </c>
      <c r="BN123" s="1036">
        <v>0</v>
      </c>
      <c r="BO123" s="1036">
        <v>0</v>
      </c>
      <c r="BP123" s="1036">
        <v>0</v>
      </c>
      <c r="BQ123" s="1036">
        <v>0</v>
      </c>
      <c r="BR123" s="1036">
        <v>0</v>
      </c>
      <c r="BS123" s="1036">
        <v>0</v>
      </c>
      <c r="BT123" s="1036">
        <v>0</v>
      </c>
      <c r="BU123" s="1036">
        <v>0</v>
      </c>
      <c r="BV123" s="1036">
        <v>0</v>
      </c>
      <c r="BW123" s="1036">
        <v>0</v>
      </c>
      <c r="BX123" s="1036">
        <v>0</v>
      </c>
      <c r="BY123" s="1036">
        <v>0</v>
      </c>
      <c r="BZ123" s="1036">
        <v>0</v>
      </c>
      <c r="CA123" s="1036">
        <v>0</v>
      </c>
      <c r="CB123" s="1036">
        <v>0</v>
      </c>
      <c r="CC123" s="1036">
        <v>0</v>
      </c>
      <c r="CD123" s="1036">
        <v>0</v>
      </c>
      <c r="CE123" s="1036">
        <v>0</v>
      </c>
      <c r="CF123" s="1036">
        <v>0</v>
      </c>
      <c r="CG123" s="1036">
        <v>0</v>
      </c>
      <c r="CH123" s="1036">
        <v>0</v>
      </c>
      <c r="CI123" s="1036">
        <v>0</v>
      </c>
      <c r="CJ123" s="1036">
        <v>0</v>
      </c>
      <c r="CK123" s="1036">
        <v>0</v>
      </c>
      <c r="CL123" s="1036">
        <v>0</v>
      </c>
      <c r="CM123" s="1036">
        <v>0</v>
      </c>
      <c r="CN123" s="1036">
        <v>0</v>
      </c>
      <c r="CO123" s="1036">
        <v>0</v>
      </c>
      <c r="CP123" s="1036">
        <v>0</v>
      </c>
      <c r="CQ123" s="1036">
        <v>0</v>
      </c>
      <c r="CR123" s="1036">
        <v>0</v>
      </c>
      <c r="CS123" s="1036">
        <v>0</v>
      </c>
      <c r="CT123" s="1036">
        <v>0</v>
      </c>
      <c r="CU123" s="1036">
        <v>0</v>
      </c>
      <c r="CV123" s="1036">
        <v>0</v>
      </c>
      <c r="CW123" s="1036">
        <v>0</v>
      </c>
      <c r="CX123" s="1036">
        <v>0</v>
      </c>
      <c r="CY123" s="1036">
        <v>0</v>
      </c>
      <c r="CZ123" s="1036">
        <v>0</v>
      </c>
      <c r="DA123" s="1036">
        <v>0</v>
      </c>
      <c r="DB123" s="1036">
        <v>0</v>
      </c>
      <c r="DC123" s="1036">
        <v>0</v>
      </c>
      <c r="DD123" s="1036">
        <v>0</v>
      </c>
      <c r="DE123" s="1036">
        <v>0</v>
      </c>
      <c r="DF123" s="1036">
        <v>0</v>
      </c>
      <c r="DG123" s="1036">
        <v>0</v>
      </c>
      <c r="DH123" s="1036">
        <v>0</v>
      </c>
      <c r="DI123" s="1036">
        <v>0</v>
      </c>
      <c r="DJ123" s="1036">
        <v>0</v>
      </c>
      <c r="DK123" s="1036">
        <v>0</v>
      </c>
      <c r="DL123" s="1036">
        <v>0</v>
      </c>
      <c r="DM123" s="1036">
        <v>0</v>
      </c>
      <c r="DN123" s="1036">
        <v>0</v>
      </c>
      <c r="DO123" s="1036">
        <v>0</v>
      </c>
      <c r="DP123" s="1036">
        <v>0</v>
      </c>
      <c r="DQ123" s="1036">
        <v>0</v>
      </c>
      <c r="DR123" s="1036">
        <v>0</v>
      </c>
      <c r="DS123" s="1036">
        <v>0</v>
      </c>
      <c r="DT123" s="1036">
        <v>0</v>
      </c>
      <c r="DU123" s="1036">
        <v>0</v>
      </c>
      <c r="DV123" s="1036">
        <v>0</v>
      </c>
      <c r="DW123" s="1036">
        <v>0</v>
      </c>
      <c r="DX123" s="1036">
        <v>0</v>
      </c>
      <c r="DY123" s="1036">
        <v>0</v>
      </c>
      <c r="DZ123" s="1036">
        <v>0</v>
      </c>
      <c r="EA123" s="1036">
        <v>0</v>
      </c>
      <c r="EB123" s="1036">
        <v>0</v>
      </c>
      <c r="EC123" s="1036">
        <v>0</v>
      </c>
      <c r="ED123" s="1036">
        <v>0</v>
      </c>
      <c r="EE123" s="1036">
        <v>0</v>
      </c>
      <c r="EF123" s="1036">
        <v>0</v>
      </c>
      <c r="EG123" s="1036">
        <v>0</v>
      </c>
      <c r="EH123" s="1036">
        <v>0</v>
      </c>
      <c r="EI123" s="1036">
        <v>0</v>
      </c>
      <c r="EJ123" s="1036">
        <v>0</v>
      </c>
      <c r="EK123" s="1036">
        <v>0</v>
      </c>
      <c r="EL123" s="1036">
        <v>0</v>
      </c>
      <c r="EM123" s="1036">
        <v>0</v>
      </c>
      <c r="EN123" s="1036">
        <v>0</v>
      </c>
      <c r="EO123" s="1036">
        <v>0</v>
      </c>
      <c r="EP123" s="1036">
        <v>0</v>
      </c>
      <c r="EQ123" s="1036">
        <v>0</v>
      </c>
      <c r="ER123" s="1036">
        <v>0</v>
      </c>
      <c r="ES123" s="1036">
        <v>0</v>
      </c>
      <c r="ET123" s="1036">
        <v>0</v>
      </c>
      <c r="EU123" s="1036">
        <v>0</v>
      </c>
      <c r="EV123" s="1036">
        <v>0</v>
      </c>
      <c r="EW123" s="1036">
        <v>0</v>
      </c>
      <c r="EX123" s="1036">
        <v>0</v>
      </c>
      <c r="EY123" s="1036">
        <v>0</v>
      </c>
      <c r="EZ123" s="2248">
        <f>IN_T4!EZ118</f>
        <v>0</v>
      </c>
      <c r="FA123" s="2248">
        <f>IN_T4!FA118</f>
        <v>0</v>
      </c>
      <c r="FB123" s="2248">
        <f>IN_T4!FB118</f>
        <v>0</v>
      </c>
      <c r="FC123" s="2248">
        <f>IN_T4!FC118</f>
        <v>0</v>
      </c>
      <c r="FD123" s="1028">
        <f t="shared" si="1"/>
        <v>0</v>
      </c>
    </row>
    <row r="124" spans="1:160" ht="12.75" customHeight="1" x14ac:dyDescent="0.25">
      <c r="A124" s="1001" t="str">
        <f>'t1'!A124</f>
        <v>Statistico dirig. Con incarico di struttura complessa</v>
      </c>
      <c r="B124" s="1027" t="str">
        <f>'t1'!B124</f>
        <v>TD0071</v>
      </c>
      <c r="C124" s="1036">
        <v>0</v>
      </c>
      <c r="D124" s="1036">
        <v>0</v>
      </c>
      <c r="E124" s="1036">
        <v>0</v>
      </c>
      <c r="F124" s="1036">
        <v>0</v>
      </c>
      <c r="G124" s="1036">
        <v>0</v>
      </c>
      <c r="H124" s="1036">
        <v>0</v>
      </c>
      <c r="I124" s="1036">
        <v>0</v>
      </c>
      <c r="J124" s="1036">
        <v>0</v>
      </c>
      <c r="K124" s="1036">
        <v>0</v>
      </c>
      <c r="L124" s="1036">
        <v>0</v>
      </c>
      <c r="M124" s="1036">
        <v>0</v>
      </c>
      <c r="N124" s="1036">
        <v>0</v>
      </c>
      <c r="O124" s="1036">
        <v>0</v>
      </c>
      <c r="P124" s="1036">
        <v>0</v>
      </c>
      <c r="Q124" s="1036">
        <v>0</v>
      </c>
      <c r="R124" s="1036">
        <v>0</v>
      </c>
      <c r="S124" s="1036">
        <v>0</v>
      </c>
      <c r="T124" s="1036">
        <v>0</v>
      </c>
      <c r="U124" s="1036">
        <v>0</v>
      </c>
      <c r="V124" s="1036">
        <v>0</v>
      </c>
      <c r="W124" s="1036">
        <v>0</v>
      </c>
      <c r="X124" s="1036">
        <v>0</v>
      </c>
      <c r="Y124" s="1036">
        <v>0</v>
      </c>
      <c r="Z124" s="1036">
        <v>0</v>
      </c>
      <c r="AA124" s="1036">
        <v>0</v>
      </c>
      <c r="AB124" s="1036">
        <v>0</v>
      </c>
      <c r="AC124" s="1036">
        <v>0</v>
      </c>
      <c r="AD124" s="1036">
        <v>0</v>
      </c>
      <c r="AE124" s="1036">
        <v>0</v>
      </c>
      <c r="AF124" s="1036">
        <v>0</v>
      </c>
      <c r="AG124" s="1036">
        <v>0</v>
      </c>
      <c r="AH124" s="1036">
        <v>0</v>
      </c>
      <c r="AI124" s="1036">
        <v>0</v>
      </c>
      <c r="AJ124" s="1036">
        <v>0</v>
      </c>
      <c r="AK124" s="1036">
        <v>0</v>
      </c>
      <c r="AL124" s="1036">
        <v>0</v>
      </c>
      <c r="AM124" s="1036">
        <v>0</v>
      </c>
      <c r="AN124" s="1036">
        <v>0</v>
      </c>
      <c r="AO124" s="1036">
        <v>0</v>
      </c>
      <c r="AP124" s="1036">
        <v>0</v>
      </c>
      <c r="AQ124" s="1036">
        <v>0</v>
      </c>
      <c r="AR124" s="1036">
        <v>0</v>
      </c>
      <c r="AS124" s="1036">
        <v>0</v>
      </c>
      <c r="AT124" s="1036">
        <v>0</v>
      </c>
      <c r="AU124" s="1036">
        <v>0</v>
      </c>
      <c r="AV124" s="1036">
        <v>0</v>
      </c>
      <c r="AW124" s="1036">
        <v>0</v>
      </c>
      <c r="AX124" s="1036">
        <v>0</v>
      </c>
      <c r="AY124" s="1036">
        <v>0</v>
      </c>
      <c r="AZ124" s="1036">
        <v>0</v>
      </c>
      <c r="BA124" s="1036">
        <v>0</v>
      </c>
      <c r="BB124" s="1036">
        <v>0</v>
      </c>
      <c r="BC124" s="1036">
        <v>0</v>
      </c>
      <c r="BD124" s="1036">
        <v>0</v>
      </c>
      <c r="BE124" s="1036">
        <v>0</v>
      </c>
      <c r="BF124" s="1036">
        <v>0</v>
      </c>
      <c r="BG124" s="1036">
        <v>0</v>
      </c>
      <c r="BH124" s="1036">
        <v>0</v>
      </c>
      <c r="BI124" s="1036">
        <v>0</v>
      </c>
      <c r="BJ124" s="1036">
        <v>0</v>
      </c>
      <c r="BK124" s="1036">
        <v>0</v>
      </c>
      <c r="BL124" s="1036">
        <v>0</v>
      </c>
      <c r="BM124" s="1036">
        <v>0</v>
      </c>
      <c r="BN124" s="1036">
        <v>0</v>
      </c>
      <c r="BO124" s="1036">
        <v>0</v>
      </c>
      <c r="BP124" s="1036">
        <v>0</v>
      </c>
      <c r="BQ124" s="1036">
        <v>0</v>
      </c>
      <c r="BR124" s="1036">
        <v>0</v>
      </c>
      <c r="BS124" s="1036">
        <v>0</v>
      </c>
      <c r="BT124" s="1036">
        <v>0</v>
      </c>
      <c r="BU124" s="1036">
        <v>0</v>
      </c>
      <c r="BV124" s="1036">
        <v>0</v>
      </c>
      <c r="BW124" s="1036">
        <v>0</v>
      </c>
      <c r="BX124" s="1036">
        <v>0</v>
      </c>
      <c r="BY124" s="1036">
        <v>0</v>
      </c>
      <c r="BZ124" s="1036">
        <v>0</v>
      </c>
      <c r="CA124" s="1036">
        <v>0</v>
      </c>
      <c r="CB124" s="1036">
        <v>0</v>
      </c>
      <c r="CC124" s="1036">
        <v>0</v>
      </c>
      <c r="CD124" s="1036">
        <v>0</v>
      </c>
      <c r="CE124" s="1036">
        <v>0</v>
      </c>
      <c r="CF124" s="1036">
        <v>0</v>
      </c>
      <c r="CG124" s="1036">
        <v>0</v>
      </c>
      <c r="CH124" s="1036">
        <v>0</v>
      </c>
      <c r="CI124" s="1036">
        <v>0</v>
      </c>
      <c r="CJ124" s="1036">
        <v>0</v>
      </c>
      <c r="CK124" s="1036">
        <v>0</v>
      </c>
      <c r="CL124" s="1036">
        <v>0</v>
      </c>
      <c r="CM124" s="1036">
        <v>0</v>
      </c>
      <c r="CN124" s="1036">
        <v>0</v>
      </c>
      <c r="CO124" s="1036">
        <v>0</v>
      </c>
      <c r="CP124" s="1036">
        <v>0</v>
      </c>
      <c r="CQ124" s="1036">
        <v>0</v>
      </c>
      <c r="CR124" s="1036">
        <v>0</v>
      </c>
      <c r="CS124" s="1036">
        <v>0</v>
      </c>
      <c r="CT124" s="1036">
        <v>0</v>
      </c>
      <c r="CU124" s="1036">
        <v>0</v>
      </c>
      <c r="CV124" s="1036">
        <v>0</v>
      </c>
      <c r="CW124" s="1036">
        <v>0</v>
      </c>
      <c r="CX124" s="1036">
        <v>0</v>
      </c>
      <c r="CY124" s="1036">
        <v>0</v>
      </c>
      <c r="CZ124" s="1036">
        <v>0</v>
      </c>
      <c r="DA124" s="1036">
        <v>0</v>
      </c>
      <c r="DB124" s="1036">
        <v>0</v>
      </c>
      <c r="DC124" s="1036">
        <v>0</v>
      </c>
      <c r="DD124" s="1036">
        <v>0</v>
      </c>
      <c r="DE124" s="1036">
        <v>0</v>
      </c>
      <c r="DF124" s="1036">
        <v>0</v>
      </c>
      <c r="DG124" s="1036">
        <v>0</v>
      </c>
      <c r="DH124" s="1036">
        <v>0</v>
      </c>
      <c r="DI124" s="1036">
        <v>0</v>
      </c>
      <c r="DJ124" s="1036">
        <v>0</v>
      </c>
      <c r="DK124" s="1036">
        <v>0</v>
      </c>
      <c r="DL124" s="1036">
        <v>0</v>
      </c>
      <c r="DM124" s="1036">
        <v>0</v>
      </c>
      <c r="DN124" s="1036">
        <v>0</v>
      </c>
      <c r="DO124" s="1036">
        <v>0</v>
      </c>
      <c r="DP124" s="1036">
        <v>0</v>
      </c>
      <c r="DQ124" s="1036">
        <v>0</v>
      </c>
      <c r="DR124" s="1036">
        <v>0</v>
      </c>
      <c r="DS124" s="1036">
        <v>0</v>
      </c>
      <c r="DT124" s="1036">
        <v>0</v>
      </c>
      <c r="DU124" s="1036">
        <v>0</v>
      </c>
      <c r="DV124" s="1036">
        <v>0</v>
      </c>
      <c r="DW124" s="1036">
        <v>0</v>
      </c>
      <c r="DX124" s="1036">
        <v>0</v>
      </c>
      <c r="DY124" s="1036">
        <v>0</v>
      </c>
      <c r="DZ124" s="1036">
        <v>0</v>
      </c>
      <c r="EA124" s="1036">
        <v>0</v>
      </c>
      <c r="EB124" s="1036">
        <v>0</v>
      </c>
      <c r="EC124" s="1036">
        <v>0</v>
      </c>
      <c r="ED124" s="1036">
        <v>0</v>
      </c>
      <c r="EE124" s="1036">
        <v>0</v>
      </c>
      <c r="EF124" s="1036">
        <v>0</v>
      </c>
      <c r="EG124" s="1036">
        <v>0</v>
      </c>
      <c r="EH124" s="1036">
        <v>0</v>
      </c>
      <c r="EI124" s="1036">
        <v>0</v>
      </c>
      <c r="EJ124" s="1036">
        <v>0</v>
      </c>
      <c r="EK124" s="1036">
        <v>0</v>
      </c>
      <c r="EL124" s="1036">
        <v>0</v>
      </c>
      <c r="EM124" s="1036">
        <v>0</v>
      </c>
      <c r="EN124" s="1036">
        <v>0</v>
      </c>
      <c r="EO124" s="1036">
        <v>0</v>
      </c>
      <c r="EP124" s="1036">
        <v>0</v>
      </c>
      <c r="EQ124" s="1036">
        <v>0</v>
      </c>
      <c r="ER124" s="1036">
        <v>0</v>
      </c>
      <c r="ES124" s="1036">
        <v>0</v>
      </c>
      <c r="ET124" s="1036">
        <v>0</v>
      </c>
      <c r="EU124" s="1036">
        <v>0</v>
      </c>
      <c r="EV124" s="1036">
        <v>0</v>
      </c>
      <c r="EW124" s="1036">
        <v>0</v>
      </c>
      <c r="EX124" s="1036">
        <v>0</v>
      </c>
      <c r="EY124" s="1036">
        <v>0</v>
      </c>
      <c r="EZ124" s="2248">
        <f>IN_T4!EZ119</f>
        <v>0</v>
      </c>
      <c r="FA124" s="2248">
        <f>IN_T4!FA119</f>
        <v>0</v>
      </c>
      <c r="FB124" s="2248">
        <f>IN_T4!FB119</f>
        <v>0</v>
      </c>
      <c r="FC124" s="2248">
        <f>IN_T4!FC119</f>
        <v>0</v>
      </c>
      <c r="FD124" s="1028">
        <f t="shared" si="1"/>
        <v>0</v>
      </c>
    </row>
    <row r="125" spans="1:160" ht="12.75" customHeight="1" x14ac:dyDescent="0.25">
      <c r="A125" s="1001" t="str">
        <f>'t1'!A125</f>
        <v>Statistico dirig. Con incarico di struttura semplice</v>
      </c>
      <c r="B125" s="1027" t="str">
        <f>'t1'!B125</f>
        <v>TD0S70</v>
      </c>
      <c r="C125" s="1036">
        <v>0</v>
      </c>
      <c r="D125" s="1036">
        <v>0</v>
      </c>
      <c r="E125" s="1036">
        <v>0</v>
      </c>
      <c r="F125" s="1036">
        <v>0</v>
      </c>
      <c r="G125" s="1036">
        <v>0</v>
      </c>
      <c r="H125" s="1036">
        <v>0</v>
      </c>
      <c r="I125" s="1036">
        <v>0</v>
      </c>
      <c r="J125" s="1036">
        <v>0</v>
      </c>
      <c r="K125" s="1036">
        <v>0</v>
      </c>
      <c r="L125" s="1036">
        <v>0</v>
      </c>
      <c r="M125" s="1036">
        <v>0</v>
      </c>
      <c r="N125" s="1036">
        <v>0</v>
      </c>
      <c r="O125" s="1036">
        <v>0</v>
      </c>
      <c r="P125" s="1036">
        <v>0</v>
      </c>
      <c r="Q125" s="1036">
        <v>0</v>
      </c>
      <c r="R125" s="1036">
        <v>0</v>
      </c>
      <c r="S125" s="1036">
        <v>0</v>
      </c>
      <c r="T125" s="1036">
        <v>0</v>
      </c>
      <c r="U125" s="1036">
        <v>0</v>
      </c>
      <c r="V125" s="1036">
        <v>0</v>
      </c>
      <c r="W125" s="1036">
        <v>0</v>
      </c>
      <c r="X125" s="1036">
        <v>0</v>
      </c>
      <c r="Y125" s="1036">
        <v>0</v>
      </c>
      <c r="Z125" s="1036">
        <v>0</v>
      </c>
      <c r="AA125" s="1036">
        <v>0</v>
      </c>
      <c r="AB125" s="1036">
        <v>0</v>
      </c>
      <c r="AC125" s="1036">
        <v>0</v>
      </c>
      <c r="AD125" s="1036">
        <v>0</v>
      </c>
      <c r="AE125" s="1036">
        <v>0</v>
      </c>
      <c r="AF125" s="1036">
        <v>0</v>
      </c>
      <c r="AG125" s="1036">
        <v>0</v>
      </c>
      <c r="AH125" s="1036">
        <v>0</v>
      </c>
      <c r="AI125" s="1036">
        <v>0</v>
      </c>
      <c r="AJ125" s="1036">
        <v>0</v>
      </c>
      <c r="AK125" s="1036">
        <v>0</v>
      </c>
      <c r="AL125" s="1036">
        <v>0</v>
      </c>
      <c r="AM125" s="1036">
        <v>0</v>
      </c>
      <c r="AN125" s="1036">
        <v>0</v>
      </c>
      <c r="AO125" s="1036">
        <v>0</v>
      </c>
      <c r="AP125" s="1036">
        <v>0</v>
      </c>
      <c r="AQ125" s="1036">
        <v>0</v>
      </c>
      <c r="AR125" s="1036">
        <v>0</v>
      </c>
      <c r="AS125" s="1036">
        <v>0</v>
      </c>
      <c r="AT125" s="1036">
        <v>0</v>
      </c>
      <c r="AU125" s="1036">
        <v>0</v>
      </c>
      <c r="AV125" s="1036">
        <v>0</v>
      </c>
      <c r="AW125" s="1036">
        <v>0</v>
      </c>
      <c r="AX125" s="1036">
        <v>0</v>
      </c>
      <c r="AY125" s="1036">
        <v>0</v>
      </c>
      <c r="AZ125" s="1036">
        <v>0</v>
      </c>
      <c r="BA125" s="1036">
        <v>0</v>
      </c>
      <c r="BB125" s="1036">
        <v>0</v>
      </c>
      <c r="BC125" s="1036">
        <v>0</v>
      </c>
      <c r="BD125" s="1036">
        <v>0</v>
      </c>
      <c r="BE125" s="1036">
        <v>0</v>
      </c>
      <c r="BF125" s="1036">
        <v>0</v>
      </c>
      <c r="BG125" s="1036">
        <v>0</v>
      </c>
      <c r="BH125" s="1036">
        <v>0</v>
      </c>
      <c r="BI125" s="1036">
        <v>0</v>
      </c>
      <c r="BJ125" s="1036">
        <v>0</v>
      </c>
      <c r="BK125" s="1036">
        <v>0</v>
      </c>
      <c r="BL125" s="1036">
        <v>0</v>
      </c>
      <c r="BM125" s="1036">
        <v>0</v>
      </c>
      <c r="BN125" s="1036">
        <v>0</v>
      </c>
      <c r="BO125" s="1036">
        <v>0</v>
      </c>
      <c r="BP125" s="1036">
        <v>0</v>
      </c>
      <c r="BQ125" s="1036">
        <v>0</v>
      </c>
      <c r="BR125" s="1036">
        <v>0</v>
      </c>
      <c r="BS125" s="1036">
        <v>0</v>
      </c>
      <c r="BT125" s="1036">
        <v>0</v>
      </c>
      <c r="BU125" s="1036">
        <v>0</v>
      </c>
      <c r="BV125" s="1036">
        <v>0</v>
      </c>
      <c r="BW125" s="1036">
        <v>0</v>
      </c>
      <c r="BX125" s="1036">
        <v>0</v>
      </c>
      <c r="BY125" s="1036">
        <v>0</v>
      </c>
      <c r="BZ125" s="1036">
        <v>0</v>
      </c>
      <c r="CA125" s="1036">
        <v>0</v>
      </c>
      <c r="CB125" s="1036">
        <v>0</v>
      </c>
      <c r="CC125" s="1036">
        <v>0</v>
      </c>
      <c r="CD125" s="1036">
        <v>0</v>
      </c>
      <c r="CE125" s="1036">
        <v>0</v>
      </c>
      <c r="CF125" s="1036">
        <v>0</v>
      </c>
      <c r="CG125" s="1036">
        <v>0</v>
      </c>
      <c r="CH125" s="1036">
        <v>0</v>
      </c>
      <c r="CI125" s="1036">
        <v>0</v>
      </c>
      <c r="CJ125" s="1036">
        <v>0</v>
      </c>
      <c r="CK125" s="1036">
        <v>0</v>
      </c>
      <c r="CL125" s="1036">
        <v>0</v>
      </c>
      <c r="CM125" s="1036">
        <v>0</v>
      </c>
      <c r="CN125" s="1036">
        <v>0</v>
      </c>
      <c r="CO125" s="1036">
        <v>0</v>
      </c>
      <c r="CP125" s="1036">
        <v>0</v>
      </c>
      <c r="CQ125" s="1036">
        <v>0</v>
      </c>
      <c r="CR125" s="1036">
        <v>0</v>
      </c>
      <c r="CS125" s="1036">
        <v>0</v>
      </c>
      <c r="CT125" s="1036">
        <v>0</v>
      </c>
      <c r="CU125" s="1036">
        <v>0</v>
      </c>
      <c r="CV125" s="1036">
        <v>0</v>
      </c>
      <c r="CW125" s="1036">
        <v>0</v>
      </c>
      <c r="CX125" s="1036">
        <v>0</v>
      </c>
      <c r="CY125" s="1036">
        <v>0</v>
      </c>
      <c r="CZ125" s="1036">
        <v>0</v>
      </c>
      <c r="DA125" s="1036">
        <v>0</v>
      </c>
      <c r="DB125" s="1036">
        <v>0</v>
      </c>
      <c r="DC125" s="1036">
        <v>0</v>
      </c>
      <c r="DD125" s="1036">
        <v>0</v>
      </c>
      <c r="DE125" s="1036">
        <v>0</v>
      </c>
      <c r="DF125" s="1036">
        <v>0</v>
      </c>
      <c r="DG125" s="1036">
        <v>0</v>
      </c>
      <c r="DH125" s="1036">
        <v>0</v>
      </c>
      <c r="DI125" s="1036">
        <v>0</v>
      </c>
      <c r="DJ125" s="1036">
        <v>0</v>
      </c>
      <c r="DK125" s="1036">
        <v>0</v>
      </c>
      <c r="DL125" s="1036">
        <v>0</v>
      </c>
      <c r="DM125" s="1036">
        <v>0</v>
      </c>
      <c r="DN125" s="1036">
        <v>0</v>
      </c>
      <c r="DO125" s="1036">
        <v>0</v>
      </c>
      <c r="DP125" s="1036">
        <v>0</v>
      </c>
      <c r="DQ125" s="1036">
        <v>0</v>
      </c>
      <c r="DR125" s="1036">
        <v>0</v>
      </c>
      <c r="DS125" s="1036">
        <v>0</v>
      </c>
      <c r="DT125" s="1036">
        <v>0</v>
      </c>
      <c r="DU125" s="1036">
        <v>0</v>
      </c>
      <c r="DV125" s="1036">
        <v>0</v>
      </c>
      <c r="DW125" s="1036">
        <v>0</v>
      </c>
      <c r="DX125" s="1036">
        <v>0</v>
      </c>
      <c r="DY125" s="1036">
        <v>0</v>
      </c>
      <c r="DZ125" s="1036">
        <v>0</v>
      </c>
      <c r="EA125" s="1036">
        <v>0</v>
      </c>
      <c r="EB125" s="1036">
        <v>0</v>
      </c>
      <c r="EC125" s="1036">
        <v>0</v>
      </c>
      <c r="ED125" s="1036">
        <v>0</v>
      </c>
      <c r="EE125" s="1036">
        <v>0</v>
      </c>
      <c r="EF125" s="1036">
        <v>0</v>
      </c>
      <c r="EG125" s="1036">
        <v>0</v>
      </c>
      <c r="EH125" s="1036">
        <v>0</v>
      </c>
      <c r="EI125" s="1036">
        <v>0</v>
      </c>
      <c r="EJ125" s="1036">
        <v>0</v>
      </c>
      <c r="EK125" s="1036">
        <v>0</v>
      </c>
      <c r="EL125" s="1036">
        <v>0</v>
      </c>
      <c r="EM125" s="1036">
        <v>0</v>
      </c>
      <c r="EN125" s="1036">
        <v>0</v>
      </c>
      <c r="EO125" s="1036">
        <v>0</v>
      </c>
      <c r="EP125" s="1036">
        <v>0</v>
      </c>
      <c r="EQ125" s="1036">
        <v>0</v>
      </c>
      <c r="ER125" s="1036">
        <v>0</v>
      </c>
      <c r="ES125" s="1036">
        <v>0</v>
      </c>
      <c r="ET125" s="1036">
        <v>0</v>
      </c>
      <c r="EU125" s="1036">
        <v>0</v>
      </c>
      <c r="EV125" s="1036">
        <v>0</v>
      </c>
      <c r="EW125" s="1036">
        <v>0</v>
      </c>
      <c r="EX125" s="1036">
        <v>0</v>
      </c>
      <c r="EY125" s="1036">
        <v>0</v>
      </c>
      <c r="EZ125" s="2248">
        <f>IN_T4!EZ120</f>
        <v>0</v>
      </c>
      <c r="FA125" s="2248">
        <f>IN_T4!FA120</f>
        <v>0</v>
      </c>
      <c r="FB125" s="2248">
        <f>IN_T4!FB120</f>
        <v>0</v>
      </c>
      <c r="FC125" s="2248">
        <f>IN_T4!FC120</f>
        <v>0</v>
      </c>
      <c r="FD125" s="1028">
        <f t="shared" si="1"/>
        <v>0</v>
      </c>
    </row>
    <row r="126" spans="1:160" ht="12.75" customHeight="1" x14ac:dyDescent="0.25">
      <c r="A126" s="1001" t="str">
        <f>'t1'!A126</f>
        <v>Statistico dirig. Con altri incar.prof.li</v>
      </c>
      <c r="B126" s="1027" t="str">
        <f>'t1'!B126</f>
        <v>TD0A70</v>
      </c>
      <c r="C126" s="1036">
        <v>0</v>
      </c>
      <c r="D126" s="1036">
        <v>0</v>
      </c>
      <c r="E126" s="1036">
        <v>0</v>
      </c>
      <c r="F126" s="1036">
        <v>0</v>
      </c>
      <c r="G126" s="1036">
        <v>0</v>
      </c>
      <c r="H126" s="1036">
        <v>0</v>
      </c>
      <c r="I126" s="1036">
        <v>0</v>
      </c>
      <c r="J126" s="1036">
        <v>0</v>
      </c>
      <c r="K126" s="1036">
        <v>0</v>
      </c>
      <c r="L126" s="1036">
        <v>0</v>
      </c>
      <c r="M126" s="1036">
        <v>0</v>
      </c>
      <c r="N126" s="1036">
        <v>0</v>
      </c>
      <c r="O126" s="1036">
        <v>0</v>
      </c>
      <c r="P126" s="1036">
        <v>0</v>
      </c>
      <c r="Q126" s="1036">
        <v>0</v>
      </c>
      <c r="R126" s="1036">
        <v>0</v>
      </c>
      <c r="S126" s="1036">
        <v>0</v>
      </c>
      <c r="T126" s="1036">
        <v>0</v>
      </c>
      <c r="U126" s="1036">
        <v>0</v>
      </c>
      <c r="V126" s="1036">
        <v>0</v>
      </c>
      <c r="W126" s="1036">
        <v>0</v>
      </c>
      <c r="X126" s="1036">
        <v>0</v>
      </c>
      <c r="Y126" s="1036">
        <v>0</v>
      </c>
      <c r="Z126" s="1036">
        <v>0</v>
      </c>
      <c r="AA126" s="1036">
        <v>0</v>
      </c>
      <c r="AB126" s="1036">
        <v>0</v>
      </c>
      <c r="AC126" s="1036">
        <v>0</v>
      </c>
      <c r="AD126" s="1036">
        <v>0</v>
      </c>
      <c r="AE126" s="1036">
        <v>0</v>
      </c>
      <c r="AF126" s="1036">
        <v>0</v>
      </c>
      <c r="AG126" s="1036">
        <v>0</v>
      </c>
      <c r="AH126" s="1036">
        <v>0</v>
      </c>
      <c r="AI126" s="1036">
        <v>0</v>
      </c>
      <c r="AJ126" s="1036">
        <v>0</v>
      </c>
      <c r="AK126" s="1036">
        <v>0</v>
      </c>
      <c r="AL126" s="1036">
        <v>0</v>
      </c>
      <c r="AM126" s="1036">
        <v>0</v>
      </c>
      <c r="AN126" s="1036">
        <v>0</v>
      </c>
      <c r="AO126" s="1036">
        <v>0</v>
      </c>
      <c r="AP126" s="1036">
        <v>0</v>
      </c>
      <c r="AQ126" s="1036">
        <v>0</v>
      </c>
      <c r="AR126" s="1036">
        <v>0</v>
      </c>
      <c r="AS126" s="1036">
        <v>0</v>
      </c>
      <c r="AT126" s="1036">
        <v>0</v>
      </c>
      <c r="AU126" s="1036">
        <v>0</v>
      </c>
      <c r="AV126" s="1036">
        <v>0</v>
      </c>
      <c r="AW126" s="1036">
        <v>0</v>
      </c>
      <c r="AX126" s="1036">
        <v>0</v>
      </c>
      <c r="AY126" s="1036">
        <v>0</v>
      </c>
      <c r="AZ126" s="1036">
        <v>0</v>
      </c>
      <c r="BA126" s="1036">
        <v>0</v>
      </c>
      <c r="BB126" s="1036">
        <v>0</v>
      </c>
      <c r="BC126" s="1036">
        <v>0</v>
      </c>
      <c r="BD126" s="1036">
        <v>0</v>
      </c>
      <c r="BE126" s="1036">
        <v>0</v>
      </c>
      <c r="BF126" s="1036">
        <v>0</v>
      </c>
      <c r="BG126" s="1036">
        <v>0</v>
      </c>
      <c r="BH126" s="1036">
        <v>0</v>
      </c>
      <c r="BI126" s="1036">
        <v>0</v>
      </c>
      <c r="BJ126" s="1036">
        <v>0</v>
      </c>
      <c r="BK126" s="1036">
        <v>0</v>
      </c>
      <c r="BL126" s="1036">
        <v>0</v>
      </c>
      <c r="BM126" s="1036">
        <v>0</v>
      </c>
      <c r="BN126" s="1036">
        <v>0</v>
      </c>
      <c r="BO126" s="1036">
        <v>0</v>
      </c>
      <c r="BP126" s="1036">
        <v>0</v>
      </c>
      <c r="BQ126" s="1036">
        <v>0</v>
      </c>
      <c r="BR126" s="1036">
        <v>0</v>
      </c>
      <c r="BS126" s="1036">
        <v>0</v>
      </c>
      <c r="BT126" s="1036">
        <v>0</v>
      </c>
      <c r="BU126" s="1036">
        <v>0</v>
      </c>
      <c r="BV126" s="1036">
        <v>0</v>
      </c>
      <c r="BW126" s="1036">
        <v>0</v>
      </c>
      <c r="BX126" s="1036">
        <v>0</v>
      </c>
      <c r="BY126" s="1036">
        <v>0</v>
      </c>
      <c r="BZ126" s="1036">
        <v>0</v>
      </c>
      <c r="CA126" s="1036">
        <v>0</v>
      </c>
      <c r="CB126" s="1036">
        <v>0</v>
      </c>
      <c r="CC126" s="1036">
        <v>0</v>
      </c>
      <c r="CD126" s="1036">
        <v>0</v>
      </c>
      <c r="CE126" s="1036">
        <v>0</v>
      </c>
      <c r="CF126" s="1036">
        <v>0</v>
      </c>
      <c r="CG126" s="1036">
        <v>0</v>
      </c>
      <c r="CH126" s="1036">
        <v>0</v>
      </c>
      <c r="CI126" s="1036">
        <v>0</v>
      </c>
      <c r="CJ126" s="1036">
        <v>0</v>
      </c>
      <c r="CK126" s="1036">
        <v>0</v>
      </c>
      <c r="CL126" s="1036">
        <v>0</v>
      </c>
      <c r="CM126" s="1036">
        <v>0</v>
      </c>
      <c r="CN126" s="1036">
        <v>0</v>
      </c>
      <c r="CO126" s="1036">
        <v>0</v>
      </c>
      <c r="CP126" s="1036">
        <v>0</v>
      </c>
      <c r="CQ126" s="1036">
        <v>0</v>
      </c>
      <c r="CR126" s="1036">
        <v>0</v>
      </c>
      <c r="CS126" s="1036">
        <v>0</v>
      </c>
      <c r="CT126" s="1036">
        <v>0</v>
      </c>
      <c r="CU126" s="1036">
        <v>0</v>
      </c>
      <c r="CV126" s="1036">
        <v>0</v>
      </c>
      <c r="CW126" s="1036">
        <v>0</v>
      </c>
      <c r="CX126" s="1036">
        <v>0</v>
      </c>
      <c r="CY126" s="1036">
        <v>0</v>
      </c>
      <c r="CZ126" s="1036">
        <v>0</v>
      </c>
      <c r="DA126" s="1036">
        <v>0</v>
      </c>
      <c r="DB126" s="1036">
        <v>0</v>
      </c>
      <c r="DC126" s="1036">
        <v>0</v>
      </c>
      <c r="DD126" s="1036">
        <v>0</v>
      </c>
      <c r="DE126" s="1036">
        <v>0</v>
      </c>
      <c r="DF126" s="1036">
        <v>0</v>
      </c>
      <c r="DG126" s="1036">
        <v>0</v>
      </c>
      <c r="DH126" s="1036">
        <v>0</v>
      </c>
      <c r="DI126" s="1036">
        <v>0</v>
      </c>
      <c r="DJ126" s="1036">
        <v>0</v>
      </c>
      <c r="DK126" s="1036">
        <v>0</v>
      </c>
      <c r="DL126" s="1036">
        <v>0</v>
      </c>
      <c r="DM126" s="1036">
        <v>0</v>
      </c>
      <c r="DN126" s="1036">
        <v>0</v>
      </c>
      <c r="DO126" s="1036">
        <v>0</v>
      </c>
      <c r="DP126" s="1036">
        <v>0</v>
      </c>
      <c r="DQ126" s="1036">
        <v>0</v>
      </c>
      <c r="DR126" s="1036">
        <v>0</v>
      </c>
      <c r="DS126" s="1036">
        <v>0</v>
      </c>
      <c r="DT126" s="1036">
        <v>0</v>
      </c>
      <c r="DU126" s="1036">
        <v>0</v>
      </c>
      <c r="DV126" s="1036">
        <v>0</v>
      </c>
      <c r="DW126" s="1036">
        <v>0</v>
      </c>
      <c r="DX126" s="1036">
        <v>0</v>
      </c>
      <c r="DY126" s="1036">
        <v>0</v>
      </c>
      <c r="DZ126" s="1036">
        <v>0</v>
      </c>
      <c r="EA126" s="1036">
        <v>0</v>
      </c>
      <c r="EB126" s="1036">
        <v>0</v>
      </c>
      <c r="EC126" s="1036">
        <v>0</v>
      </c>
      <c r="ED126" s="1036">
        <v>0</v>
      </c>
      <c r="EE126" s="1036">
        <v>0</v>
      </c>
      <c r="EF126" s="1036">
        <v>0</v>
      </c>
      <c r="EG126" s="1036">
        <v>0</v>
      </c>
      <c r="EH126" s="1036">
        <v>0</v>
      </c>
      <c r="EI126" s="1036">
        <v>0</v>
      </c>
      <c r="EJ126" s="1036">
        <v>0</v>
      </c>
      <c r="EK126" s="1036">
        <v>0</v>
      </c>
      <c r="EL126" s="1036">
        <v>0</v>
      </c>
      <c r="EM126" s="1036">
        <v>0</v>
      </c>
      <c r="EN126" s="1036">
        <v>0</v>
      </c>
      <c r="EO126" s="1036">
        <v>0</v>
      </c>
      <c r="EP126" s="1036">
        <v>0</v>
      </c>
      <c r="EQ126" s="1036">
        <v>0</v>
      </c>
      <c r="ER126" s="1036">
        <v>0</v>
      </c>
      <c r="ES126" s="1036">
        <v>0</v>
      </c>
      <c r="ET126" s="1036">
        <v>0</v>
      </c>
      <c r="EU126" s="1036">
        <v>0</v>
      </c>
      <c r="EV126" s="1036">
        <v>0</v>
      </c>
      <c r="EW126" s="1036">
        <v>0</v>
      </c>
      <c r="EX126" s="1036">
        <v>0</v>
      </c>
      <c r="EY126" s="1036">
        <v>0</v>
      </c>
      <c r="EZ126" s="2248">
        <f>IN_T4!EZ121</f>
        <v>0</v>
      </c>
      <c r="FA126" s="2248">
        <f>IN_T4!FA121</f>
        <v>0</v>
      </c>
      <c r="FB126" s="2248">
        <f>IN_T4!FB121</f>
        <v>0</v>
      </c>
      <c r="FC126" s="2248">
        <f>IN_T4!FC121</f>
        <v>0</v>
      </c>
      <c r="FD126" s="1028">
        <f t="shared" si="1"/>
        <v>0</v>
      </c>
    </row>
    <row r="127" spans="1:160" ht="12.75" customHeight="1" x14ac:dyDescent="0.25">
      <c r="A127" s="1001" t="str">
        <f>'t1'!A127</f>
        <v>Statistico dir. A t.determinato(art. 15-septies dlgs.502/92)</v>
      </c>
      <c r="B127" s="1027" t="str">
        <f>'t1'!B127</f>
        <v>TD0610</v>
      </c>
      <c r="C127" s="1036">
        <v>0</v>
      </c>
      <c r="D127" s="1036">
        <v>0</v>
      </c>
      <c r="E127" s="1036">
        <v>0</v>
      </c>
      <c r="F127" s="1036">
        <v>0</v>
      </c>
      <c r="G127" s="1036">
        <v>0</v>
      </c>
      <c r="H127" s="1036">
        <v>0</v>
      </c>
      <c r="I127" s="1036">
        <v>0</v>
      </c>
      <c r="J127" s="1036">
        <v>0</v>
      </c>
      <c r="K127" s="1036">
        <v>0</v>
      </c>
      <c r="L127" s="1036">
        <v>0</v>
      </c>
      <c r="M127" s="1036">
        <v>0</v>
      </c>
      <c r="N127" s="1036">
        <v>0</v>
      </c>
      <c r="O127" s="1036">
        <v>0</v>
      </c>
      <c r="P127" s="1036">
        <v>0</v>
      </c>
      <c r="Q127" s="1036">
        <v>0</v>
      </c>
      <c r="R127" s="1036">
        <v>0</v>
      </c>
      <c r="S127" s="1036">
        <v>0</v>
      </c>
      <c r="T127" s="1036">
        <v>0</v>
      </c>
      <c r="U127" s="1036">
        <v>0</v>
      </c>
      <c r="V127" s="1036">
        <v>0</v>
      </c>
      <c r="W127" s="1036">
        <v>0</v>
      </c>
      <c r="X127" s="1036">
        <v>0</v>
      </c>
      <c r="Y127" s="1036">
        <v>0</v>
      </c>
      <c r="Z127" s="1036">
        <v>0</v>
      </c>
      <c r="AA127" s="1036">
        <v>0</v>
      </c>
      <c r="AB127" s="1036">
        <v>0</v>
      </c>
      <c r="AC127" s="1036">
        <v>0</v>
      </c>
      <c r="AD127" s="1036">
        <v>0</v>
      </c>
      <c r="AE127" s="1036">
        <v>0</v>
      </c>
      <c r="AF127" s="1036">
        <v>0</v>
      </c>
      <c r="AG127" s="1036">
        <v>0</v>
      </c>
      <c r="AH127" s="1036">
        <v>0</v>
      </c>
      <c r="AI127" s="1036">
        <v>0</v>
      </c>
      <c r="AJ127" s="1036">
        <v>0</v>
      </c>
      <c r="AK127" s="1036">
        <v>0</v>
      </c>
      <c r="AL127" s="1036">
        <v>0</v>
      </c>
      <c r="AM127" s="1036">
        <v>0</v>
      </c>
      <c r="AN127" s="1036">
        <v>0</v>
      </c>
      <c r="AO127" s="1036">
        <v>0</v>
      </c>
      <c r="AP127" s="1036">
        <v>0</v>
      </c>
      <c r="AQ127" s="1036">
        <v>0</v>
      </c>
      <c r="AR127" s="1036">
        <v>0</v>
      </c>
      <c r="AS127" s="1036">
        <v>0</v>
      </c>
      <c r="AT127" s="1036">
        <v>0</v>
      </c>
      <c r="AU127" s="1036">
        <v>0</v>
      </c>
      <c r="AV127" s="1036">
        <v>0</v>
      </c>
      <c r="AW127" s="1036">
        <v>0</v>
      </c>
      <c r="AX127" s="1036">
        <v>0</v>
      </c>
      <c r="AY127" s="1036">
        <v>0</v>
      </c>
      <c r="AZ127" s="1036">
        <v>0</v>
      </c>
      <c r="BA127" s="1036">
        <v>0</v>
      </c>
      <c r="BB127" s="1036">
        <v>0</v>
      </c>
      <c r="BC127" s="1036">
        <v>0</v>
      </c>
      <c r="BD127" s="1036">
        <v>0</v>
      </c>
      <c r="BE127" s="1036">
        <v>0</v>
      </c>
      <c r="BF127" s="1036">
        <v>0</v>
      </c>
      <c r="BG127" s="1036">
        <v>0</v>
      </c>
      <c r="BH127" s="1036">
        <v>0</v>
      </c>
      <c r="BI127" s="1036">
        <v>0</v>
      </c>
      <c r="BJ127" s="1036">
        <v>0</v>
      </c>
      <c r="BK127" s="1036">
        <v>0</v>
      </c>
      <c r="BL127" s="1036">
        <v>0</v>
      </c>
      <c r="BM127" s="1036">
        <v>0</v>
      </c>
      <c r="BN127" s="1036">
        <v>0</v>
      </c>
      <c r="BO127" s="1036">
        <v>0</v>
      </c>
      <c r="BP127" s="1036">
        <v>0</v>
      </c>
      <c r="BQ127" s="1036">
        <v>0</v>
      </c>
      <c r="BR127" s="1036">
        <v>0</v>
      </c>
      <c r="BS127" s="1036">
        <v>0</v>
      </c>
      <c r="BT127" s="1036">
        <v>0</v>
      </c>
      <c r="BU127" s="1036">
        <v>0</v>
      </c>
      <c r="BV127" s="1036">
        <v>0</v>
      </c>
      <c r="BW127" s="1036">
        <v>0</v>
      </c>
      <c r="BX127" s="1036">
        <v>0</v>
      </c>
      <c r="BY127" s="1036">
        <v>0</v>
      </c>
      <c r="BZ127" s="1036">
        <v>0</v>
      </c>
      <c r="CA127" s="1036">
        <v>0</v>
      </c>
      <c r="CB127" s="1036">
        <v>0</v>
      </c>
      <c r="CC127" s="1036">
        <v>0</v>
      </c>
      <c r="CD127" s="1036">
        <v>0</v>
      </c>
      <c r="CE127" s="1036">
        <v>0</v>
      </c>
      <c r="CF127" s="1036">
        <v>0</v>
      </c>
      <c r="CG127" s="1036">
        <v>0</v>
      </c>
      <c r="CH127" s="1036">
        <v>0</v>
      </c>
      <c r="CI127" s="1036">
        <v>0</v>
      </c>
      <c r="CJ127" s="1036">
        <v>0</v>
      </c>
      <c r="CK127" s="1036">
        <v>0</v>
      </c>
      <c r="CL127" s="1036">
        <v>0</v>
      </c>
      <c r="CM127" s="1036">
        <v>0</v>
      </c>
      <c r="CN127" s="1036">
        <v>0</v>
      </c>
      <c r="CO127" s="1036">
        <v>0</v>
      </c>
      <c r="CP127" s="1036">
        <v>0</v>
      </c>
      <c r="CQ127" s="1036">
        <v>0</v>
      </c>
      <c r="CR127" s="1036">
        <v>0</v>
      </c>
      <c r="CS127" s="1036">
        <v>0</v>
      </c>
      <c r="CT127" s="1036">
        <v>0</v>
      </c>
      <c r="CU127" s="1036">
        <v>0</v>
      </c>
      <c r="CV127" s="1036">
        <v>0</v>
      </c>
      <c r="CW127" s="1036">
        <v>0</v>
      </c>
      <c r="CX127" s="1036">
        <v>0</v>
      </c>
      <c r="CY127" s="1036">
        <v>0</v>
      </c>
      <c r="CZ127" s="1036">
        <v>0</v>
      </c>
      <c r="DA127" s="1036">
        <v>0</v>
      </c>
      <c r="DB127" s="1036">
        <v>0</v>
      </c>
      <c r="DC127" s="1036">
        <v>0</v>
      </c>
      <c r="DD127" s="1036">
        <v>0</v>
      </c>
      <c r="DE127" s="1036">
        <v>0</v>
      </c>
      <c r="DF127" s="1036">
        <v>0</v>
      </c>
      <c r="DG127" s="1036">
        <v>0</v>
      </c>
      <c r="DH127" s="1036">
        <v>0</v>
      </c>
      <c r="DI127" s="1036">
        <v>0</v>
      </c>
      <c r="DJ127" s="1036">
        <v>0</v>
      </c>
      <c r="DK127" s="1036">
        <v>0</v>
      </c>
      <c r="DL127" s="1036">
        <v>0</v>
      </c>
      <c r="DM127" s="1036">
        <v>0</v>
      </c>
      <c r="DN127" s="1036">
        <v>0</v>
      </c>
      <c r="DO127" s="1036">
        <v>0</v>
      </c>
      <c r="DP127" s="1036">
        <v>0</v>
      </c>
      <c r="DQ127" s="1036">
        <v>0</v>
      </c>
      <c r="DR127" s="1036">
        <v>0</v>
      </c>
      <c r="DS127" s="1036">
        <v>0</v>
      </c>
      <c r="DT127" s="1036">
        <v>0</v>
      </c>
      <c r="DU127" s="1036">
        <v>0</v>
      </c>
      <c r="DV127" s="1036">
        <v>0</v>
      </c>
      <c r="DW127" s="1036">
        <v>0</v>
      </c>
      <c r="DX127" s="1036">
        <v>0</v>
      </c>
      <c r="DY127" s="1036">
        <v>0</v>
      </c>
      <c r="DZ127" s="1036">
        <v>0</v>
      </c>
      <c r="EA127" s="1036">
        <v>0</v>
      </c>
      <c r="EB127" s="1036">
        <v>0</v>
      </c>
      <c r="EC127" s="1036">
        <v>0</v>
      </c>
      <c r="ED127" s="1036">
        <v>0</v>
      </c>
      <c r="EE127" s="1036">
        <v>0</v>
      </c>
      <c r="EF127" s="1036">
        <v>0</v>
      </c>
      <c r="EG127" s="1036">
        <v>0</v>
      </c>
      <c r="EH127" s="1036">
        <v>0</v>
      </c>
      <c r="EI127" s="1036">
        <v>0</v>
      </c>
      <c r="EJ127" s="1036">
        <v>0</v>
      </c>
      <c r="EK127" s="1036">
        <v>0</v>
      </c>
      <c r="EL127" s="1036">
        <v>0</v>
      </c>
      <c r="EM127" s="1036">
        <v>0</v>
      </c>
      <c r="EN127" s="1036">
        <v>0</v>
      </c>
      <c r="EO127" s="1036">
        <v>0</v>
      </c>
      <c r="EP127" s="1036">
        <v>0</v>
      </c>
      <c r="EQ127" s="1036">
        <v>0</v>
      </c>
      <c r="ER127" s="1036">
        <v>0</v>
      </c>
      <c r="ES127" s="1036">
        <v>0</v>
      </c>
      <c r="ET127" s="1036">
        <v>0</v>
      </c>
      <c r="EU127" s="1036">
        <v>0</v>
      </c>
      <c r="EV127" s="1036">
        <v>0</v>
      </c>
      <c r="EW127" s="1036">
        <v>0</v>
      </c>
      <c r="EX127" s="1036">
        <v>0</v>
      </c>
      <c r="EY127" s="1036">
        <v>0</v>
      </c>
      <c r="EZ127" s="2248">
        <f>IN_T4!EZ122</f>
        <v>0</v>
      </c>
      <c r="FA127" s="2248">
        <f>IN_T4!FA122</f>
        <v>0</v>
      </c>
      <c r="FB127" s="2248">
        <f>IN_T4!FB122</f>
        <v>0</v>
      </c>
      <c r="FC127" s="2248">
        <f>IN_T4!FC122</f>
        <v>0</v>
      </c>
      <c r="FD127" s="1028">
        <f t="shared" si="1"/>
        <v>0</v>
      </c>
    </row>
    <row r="128" spans="1:160" ht="12.75" customHeight="1" x14ac:dyDescent="0.25">
      <c r="A128" s="1001" t="str">
        <f>'t1'!A128</f>
        <v>Sociologo dirig. Con incarico di struttura complessa</v>
      </c>
      <c r="B128" s="1027" t="str">
        <f>'t1'!B128</f>
        <v>TD0068</v>
      </c>
      <c r="C128" s="1036">
        <v>0</v>
      </c>
      <c r="D128" s="1036">
        <v>0</v>
      </c>
      <c r="E128" s="1036">
        <v>0</v>
      </c>
      <c r="F128" s="1036">
        <v>0</v>
      </c>
      <c r="G128" s="1036">
        <v>0</v>
      </c>
      <c r="H128" s="1036">
        <v>0</v>
      </c>
      <c r="I128" s="1036">
        <v>0</v>
      </c>
      <c r="J128" s="1036">
        <v>0</v>
      </c>
      <c r="K128" s="1036">
        <v>0</v>
      </c>
      <c r="L128" s="1036">
        <v>0</v>
      </c>
      <c r="M128" s="1036">
        <v>0</v>
      </c>
      <c r="N128" s="1036">
        <v>0</v>
      </c>
      <c r="O128" s="1036">
        <v>0</v>
      </c>
      <c r="P128" s="1036">
        <v>0</v>
      </c>
      <c r="Q128" s="1036">
        <v>0</v>
      </c>
      <c r="R128" s="1036">
        <v>0</v>
      </c>
      <c r="S128" s="1036">
        <v>0</v>
      </c>
      <c r="T128" s="1036">
        <v>0</v>
      </c>
      <c r="U128" s="1036">
        <v>0</v>
      </c>
      <c r="V128" s="1036">
        <v>0</v>
      </c>
      <c r="W128" s="1036">
        <v>0</v>
      </c>
      <c r="X128" s="1036">
        <v>0</v>
      </c>
      <c r="Y128" s="1036">
        <v>0</v>
      </c>
      <c r="Z128" s="1036">
        <v>0</v>
      </c>
      <c r="AA128" s="1036">
        <v>0</v>
      </c>
      <c r="AB128" s="1036">
        <v>0</v>
      </c>
      <c r="AC128" s="1036">
        <v>0</v>
      </c>
      <c r="AD128" s="1036">
        <v>0</v>
      </c>
      <c r="AE128" s="1036">
        <v>0</v>
      </c>
      <c r="AF128" s="1036">
        <v>0</v>
      </c>
      <c r="AG128" s="1036">
        <v>0</v>
      </c>
      <c r="AH128" s="1036">
        <v>0</v>
      </c>
      <c r="AI128" s="1036">
        <v>0</v>
      </c>
      <c r="AJ128" s="1036">
        <v>0</v>
      </c>
      <c r="AK128" s="1036">
        <v>0</v>
      </c>
      <c r="AL128" s="1036">
        <v>0</v>
      </c>
      <c r="AM128" s="1036">
        <v>0</v>
      </c>
      <c r="AN128" s="1036">
        <v>0</v>
      </c>
      <c r="AO128" s="1036">
        <v>0</v>
      </c>
      <c r="AP128" s="1036">
        <v>0</v>
      </c>
      <c r="AQ128" s="1036">
        <v>0</v>
      </c>
      <c r="AR128" s="1036">
        <v>0</v>
      </c>
      <c r="AS128" s="1036">
        <v>0</v>
      </c>
      <c r="AT128" s="1036">
        <v>0</v>
      </c>
      <c r="AU128" s="1036">
        <v>0</v>
      </c>
      <c r="AV128" s="1036">
        <v>0</v>
      </c>
      <c r="AW128" s="1036">
        <v>0</v>
      </c>
      <c r="AX128" s="1036">
        <v>0</v>
      </c>
      <c r="AY128" s="1036">
        <v>0</v>
      </c>
      <c r="AZ128" s="1036">
        <v>0</v>
      </c>
      <c r="BA128" s="1036">
        <v>0</v>
      </c>
      <c r="BB128" s="1036">
        <v>0</v>
      </c>
      <c r="BC128" s="1036">
        <v>0</v>
      </c>
      <c r="BD128" s="1036">
        <v>0</v>
      </c>
      <c r="BE128" s="1036">
        <v>0</v>
      </c>
      <c r="BF128" s="1036">
        <v>0</v>
      </c>
      <c r="BG128" s="1036">
        <v>0</v>
      </c>
      <c r="BH128" s="1036">
        <v>0</v>
      </c>
      <c r="BI128" s="1036">
        <v>0</v>
      </c>
      <c r="BJ128" s="1036">
        <v>0</v>
      </c>
      <c r="BK128" s="1036">
        <v>0</v>
      </c>
      <c r="BL128" s="1036">
        <v>0</v>
      </c>
      <c r="BM128" s="1036">
        <v>0</v>
      </c>
      <c r="BN128" s="1036">
        <v>0</v>
      </c>
      <c r="BO128" s="1036">
        <v>0</v>
      </c>
      <c r="BP128" s="1036">
        <v>0</v>
      </c>
      <c r="BQ128" s="1036">
        <v>0</v>
      </c>
      <c r="BR128" s="1036">
        <v>0</v>
      </c>
      <c r="BS128" s="1036">
        <v>0</v>
      </c>
      <c r="BT128" s="1036">
        <v>0</v>
      </c>
      <c r="BU128" s="1036">
        <v>0</v>
      </c>
      <c r="BV128" s="1036">
        <v>0</v>
      </c>
      <c r="BW128" s="1036">
        <v>0</v>
      </c>
      <c r="BX128" s="1036">
        <v>0</v>
      </c>
      <c r="BY128" s="1036">
        <v>0</v>
      </c>
      <c r="BZ128" s="1036">
        <v>0</v>
      </c>
      <c r="CA128" s="1036">
        <v>0</v>
      </c>
      <c r="CB128" s="1036">
        <v>0</v>
      </c>
      <c r="CC128" s="1036">
        <v>0</v>
      </c>
      <c r="CD128" s="1036">
        <v>0</v>
      </c>
      <c r="CE128" s="1036">
        <v>0</v>
      </c>
      <c r="CF128" s="1036">
        <v>0</v>
      </c>
      <c r="CG128" s="1036">
        <v>0</v>
      </c>
      <c r="CH128" s="1036">
        <v>0</v>
      </c>
      <c r="CI128" s="1036">
        <v>0</v>
      </c>
      <c r="CJ128" s="1036">
        <v>0</v>
      </c>
      <c r="CK128" s="1036">
        <v>0</v>
      </c>
      <c r="CL128" s="1036">
        <v>0</v>
      </c>
      <c r="CM128" s="1036">
        <v>0</v>
      </c>
      <c r="CN128" s="1036">
        <v>0</v>
      </c>
      <c r="CO128" s="1036">
        <v>0</v>
      </c>
      <c r="CP128" s="1036">
        <v>0</v>
      </c>
      <c r="CQ128" s="1036">
        <v>0</v>
      </c>
      <c r="CR128" s="1036">
        <v>0</v>
      </c>
      <c r="CS128" s="1036">
        <v>0</v>
      </c>
      <c r="CT128" s="1036">
        <v>0</v>
      </c>
      <c r="CU128" s="1036">
        <v>0</v>
      </c>
      <c r="CV128" s="1036">
        <v>0</v>
      </c>
      <c r="CW128" s="1036">
        <v>0</v>
      </c>
      <c r="CX128" s="1036">
        <v>0</v>
      </c>
      <c r="CY128" s="1036">
        <v>0</v>
      </c>
      <c r="CZ128" s="1036">
        <v>0</v>
      </c>
      <c r="DA128" s="1036">
        <v>0</v>
      </c>
      <c r="DB128" s="1036">
        <v>0</v>
      </c>
      <c r="DC128" s="1036">
        <v>0</v>
      </c>
      <c r="DD128" s="1036">
        <v>0</v>
      </c>
      <c r="DE128" s="1036">
        <v>0</v>
      </c>
      <c r="DF128" s="1036">
        <v>0</v>
      </c>
      <c r="DG128" s="1036">
        <v>0</v>
      </c>
      <c r="DH128" s="1036">
        <v>0</v>
      </c>
      <c r="DI128" s="1036">
        <v>0</v>
      </c>
      <c r="DJ128" s="1036">
        <v>0</v>
      </c>
      <c r="DK128" s="1036">
        <v>0</v>
      </c>
      <c r="DL128" s="1036">
        <v>0</v>
      </c>
      <c r="DM128" s="1036">
        <v>0</v>
      </c>
      <c r="DN128" s="1036">
        <v>0</v>
      </c>
      <c r="DO128" s="1036">
        <v>0</v>
      </c>
      <c r="DP128" s="1036">
        <v>0</v>
      </c>
      <c r="DQ128" s="1036">
        <v>0</v>
      </c>
      <c r="DR128" s="1036">
        <v>0</v>
      </c>
      <c r="DS128" s="1036">
        <v>0</v>
      </c>
      <c r="DT128" s="1036">
        <v>0</v>
      </c>
      <c r="DU128" s="1036">
        <v>0</v>
      </c>
      <c r="DV128" s="1036">
        <v>0</v>
      </c>
      <c r="DW128" s="1036">
        <v>0</v>
      </c>
      <c r="DX128" s="1036">
        <v>0</v>
      </c>
      <c r="DY128" s="1036">
        <v>0</v>
      </c>
      <c r="DZ128" s="1036">
        <v>0</v>
      </c>
      <c r="EA128" s="1036">
        <v>0</v>
      </c>
      <c r="EB128" s="1036">
        <v>0</v>
      </c>
      <c r="EC128" s="1036">
        <v>0</v>
      </c>
      <c r="ED128" s="1036">
        <v>0</v>
      </c>
      <c r="EE128" s="1036">
        <v>0</v>
      </c>
      <c r="EF128" s="1036">
        <v>0</v>
      </c>
      <c r="EG128" s="1036">
        <v>0</v>
      </c>
      <c r="EH128" s="1036">
        <v>0</v>
      </c>
      <c r="EI128" s="1036">
        <v>0</v>
      </c>
      <c r="EJ128" s="1036">
        <v>0</v>
      </c>
      <c r="EK128" s="1036">
        <v>0</v>
      </c>
      <c r="EL128" s="1036">
        <v>0</v>
      </c>
      <c r="EM128" s="1036">
        <v>0</v>
      </c>
      <c r="EN128" s="1036">
        <v>0</v>
      </c>
      <c r="EO128" s="1036">
        <v>0</v>
      </c>
      <c r="EP128" s="1036">
        <v>0</v>
      </c>
      <c r="EQ128" s="1036">
        <v>0</v>
      </c>
      <c r="ER128" s="1036">
        <v>0</v>
      </c>
      <c r="ES128" s="1036">
        <v>0</v>
      </c>
      <c r="ET128" s="1036">
        <v>0</v>
      </c>
      <c r="EU128" s="1036">
        <v>0</v>
      </c>
      <c r="EV128" s="1036">
        <v>0</v>
      </c>
      <c r="EW128" s="1036">
        <v>0</v>
      </c>
      <c r="EX128" s="1036">
        <v>0</v>
      </c>
      <c r="EY128" s="1036">
        <v>0</v>
      </c>
      <c r="EZ128" s="2248">
        <f>IN_T4!EZ123</f>
        <v>0</v>
      </c>
      <c r="FA128" s="2248">
        <f>IN_T4!FA123</f>
        <v>0</v>
      </c>
      <c r="FB128" s="2248">
        <f>IN_T4!FB123</f>
        <v>0</v>
      </c>
      <c r="FC128" s="2248">
        <f>IN_T4!FC123</f>
        <v>0</v>
      </c>
      <c r="FD128" s="1028">
        <f t="shared" si="1"/>
        <v>0</v>
      </c>
    </row>
    <row r="129" spans="1:160" ht="12.75" customHeight="1" x14ac:dyDescent="0.25">
      <c r="A129" s="1001" t="str">
        <f>'t1'!A129</f>
        <v>Sociologo dirig. Con incarico di struttura semplice</v>
      </c>
      <c r="B129" s="1027" t="str">
        <f>'t1'!B129</f>
        <v>TD0S67</v>
      </c>
      <c r="C129" s="1036">
        <v>0</v>
      </c>
      <c r="D129" s="1036">
        <v>0</v>
      </c>
      <c r="E129" s="1036">
        <v>0</v>
      </c>
      <c r="F129" s="1036">
        <v>0</v>
      </c>
      <c r="G129" s="1036">
        <v>0</v>
      </c>
      <c r="H129" s="1036">
        <v>0</v>
      </c>
      <c r="I129" s="1036">
        <v>0</v>
      </c>
      <c r="J129" s="1036">
        <v>0</v>
      </c>
      <c r="K129" s="1036">
        <v>0</v>
      </c>
      <c r="L129" s="1036">
        <v>0</v>
      </c>
      <c r="M129" s="1036">
        <v>0</v>
      </c>
      <c r="N129" s="1036">
        <v>0</v>
      </c>
      <c r="O129" s="1036">
        <v>0</v>
      </c>
      <c r="P129" s="1036">
        <v>0</v>
      </c>
      <c r="Q129" s="1036">
        <v>0</v>
      </c>
      <c r="R129" s="1036">
        <v>0</v>
      </c>
      <c r="S129" s="1036">
        <v>0</v>
      </c>
      <c r="T129" s="1036">
        <v>0</v>
      </c>
      <c r="U129" s="1036">
        <v>0</v>
      </c>
      <c r="V129" s="1036">
        <v>0</v>
      </c>
      <c r="W129" s="1036">
        <v>0</v>
      </c>
      <c r="X129" s="1036">
        <v>0</v>
      </c>
      <c r="Y129" s="1036">
        <v>0</v>
      </c>
      <c r="Z129" s="1036">
        <v>0</v>
      </c>
      <c r="AA129" s="1036">
        <v>0</v>
      </c>
      <c r="AB129" s="1036">
        <v>0</v>
      </c>
      <c r="AC129" s="1036">
        <v>0</v>
      </c>
      <c r="AD129" s="1036">
        <v>0</v>
      </c>
      <c r="AE129" s="1036">
        <v>0</v>
      </c>
      <c r="AF129" s="1036">
        <v>0</v>
      </c>
      <c r="AG129" s="1036">
        <v>0</v>
      </c>
      <c r="AH129" s="1036">
        <v>0</v>
      </c>
      <c r="AI129" s="1036">
        <v>0</v>
      </c>
      <c r="AJ129" s="1036">
        <v>0</v>
      </c>
      <c r="AK129" s="1036">
        <v>0</v>
      </c>
      <c r="AL129" s="1036">
        <v>0</v>
      </c>
      <c r="AM129" s="1036">
        <v>0</v>
      </c>
      <c r="AN129" s="1036">
        <v>0</v>
      </c>
      <c r="AO129" s="1036">
        <v>0</v>
      </c>
      <c r="AP129" s="1036">
        <v>0</v>
      </c>
      <c r="AQ129" s="1036">
        <v>0</v>
      </c>
      <c r="AR129" s="1036">
        <v>0</v>
      </c>
      <c r="AS129" s="1036">
        <v>0</v>
      </c>
      <c r="AT129" s="1036">
        <v>0</v>
      </c>
      <c r="AU129" s="1036">
        <v>0</v>
      </c>
      <c r="AV129" s="1036">
        <v>0</v>
      </c>
      <c r="AW129" s="1036">
        <v>0</v>
      </c>
      <c r="AX129" s="1036">
        <v>0</v>
      </c>
      <c r="AY129" s="1036">
        <v>0</v>
      </c>
      <c r="AZ129" s="1036">
        <v>0</v>
      </c>
      <c r="BA129" s="1036">
        <v>0</v>
      </c>
      <c r="BB129" s="1036">
        <v>0</v>
      </c>
      <c r="BC129" s="1036">
        <v>0</v>
      </c>
      <c r="BD129" s="1036">
        <v>0</v>
      </c>
      <c r="BE129" s="1036">
        <v>0</v>
      </c>
      <c r="BF129" s="1036">
        <v>0</v>
      </c>
      <c r="BG129" s="1036">
        <v>0</v>
      </c>
      <c r="BH129" s="1036">
        <v>0</v>
      </c>
      <c r="BI129" s="1036">
        <v>0</v>
      </c>
      <c r="BJ129" s="1036">
        <v>0</v>
      </c>
      <c r="BK129" s="1036">
        <v>0</v>
      </c>
      <c r="BL129" s="1036">
        <v>0</v>
      </c>
      <c r="BM129" s="1036">
        <v>0</v>
      </c>
      <c r="BN129" s="1036">
        <v>0</v>
      </c>
      <c r="BO129" s="1036">
        <v>0</v>
      </c>
      <c r="BP129" s="1036">
        <v>0</v>
      </c>
      <c r="BQ129" s="1036">
        <v>0</v>
      </c>
      <c r="BR129" s="1036">
        <v>0</v>
      </c>
      <c r="BS129" s="1036">
        <v>0</v>
      </c>
      <c r="BT129" s="1036">
        <v>0</v>
      </c>
      <c r="BU129" s="1036">
        <v>0</v>
      </c>
      <c r="BV129" s="1036">
        <v>0</v>
      </c>
      <c r="BW129" s="1036">
        <v>0</v>
      </c>
      <c r="BX129" s="1036">
        <v>0</v>
      </c>
      <c r="BY129" s="1036">
        <v>0</v>
      </c>
      <c r="BZ129" s="1036">
        <v>0</v>
      </c>
      <c r="CA129" s="1036">
        <v>0</v>
      </c>
      <c r="CB129" s="1036">
        <v>0</v>
      </c>
      <c r="CC129" s="1036">
        <v>0</v>
      </c>
      <c r="CD129" s="1036">
        <v>0</v>
      </c>
      <c r="CE129" s="1036">
        <v>0</v>
      </c>
      <c r="CF129" s="1036">
        <v>0</v>
      </c>
      <c r="CG129" s="1036">
        <v>0</v>
      </c>
      <c r="CH129" s="1036">
        <v>0</v>
      </c>
      <c r="CI129" s="1036">
        <v>0</v>
      </c>
      <c r="CJ129" s="1036">
        <v>0</v>
      </c>
      <c r="CK129" s="1036">
        <v>0</v>
      </c>
      <c r="CL129" s="1036">
        <v>0</v>
      </c>
      <c r="CM129" s="1036">
        <v>0</v>
      </c>
      <c r="CN129" s="1036">
        <v>0</v>
      </c>
      <c r="CO129" s="1036">
        <v>0</v>
      </c>
      <c r="CP129" s="1036">
        <v>0</v>
      </c>
      <c r="CQ129" s="1036">
        <v>0</v>
      </c>
      <c r="CR129" s="1036">
        <v>0</v>
      </c>
      <c r="CS129" s="1036">
        <v>0</v>
      </c>
      <c r="CT129" s="1036">
        <v>0</v>
      </c>
      <c r="CU129" s="1036">
        <v>0</v>
      </c>
      <c r="CV129" s="1036">
        <v>0</v>
      </c>
      <c r="CW129" s="1036">
        <v>0</v>
      </c>
      <c r="CX129" s="1036">
        <v>0</v>
      </c>
      <c r="CY129" s="1036">
        <v>0</v>
      </c>
      <c r="CZ129" s="1036">
        <v>0</v>
      </c>
      <c r="DA129" s="1036">
        <v>0</v>
      </c>
      <c r="DB129" s="1036">
        <v>0</v>
      </c>
      <c r="DC129" s="1036">
        <v>0</v>
      </c>
      <c r="DD129" s="1036">
        <v>0</v>
      </c>
      <c r="DE129" s="1036">
        <v>0</v>
      </c>
      <c r="DF129" s="1036">
        <v>0</v>
      </c>
      <c r="DG129" s="1036">
        <v>0</v>
      </c>
      <c r="DH129" s="1036">
        <v>0</v>
      </c>
      <c r="DI129" s="1036">
        <v>0</v>
      </c>
      <c r="DJ129" s="1036">
        <v>0</v>
      </c>
      <c r="DK129" s="1036">
        <v>0</v>
      </c>
      <c r="DL129" s="1036">
        <v>0</v>
      </c>
      <c r="DM129" s="1036">
        <v>0</v>
      </c>
      <c r="DN129" s="1036">
        <v>0</v>
      </c>
      <c r="DO129" s="1036">
        <v>0</v>
      </c>
      <c r="DP129" s="1036">
        <v>0</v>
      </c>
      <c r="DQ129" s="1036">
        <v>0</v>
      </c>
      <c r="DR129" s="1036">
        <v>0</v>
      </c>
      <c r="DS129" s="1036">
        <v>0</v>
      </c>
      <c r="DT129" s="1036">
        <v>0</v>
      </c>
      <c r="DU129" s="1036">
        <v>0</v>
      </c>
      <c r="DV129" s="1036">
        <v>0</v>
      </c>
      <c r="DW129" s="1036">
        <v>0</v>
      </c>
      <c r="DX129" s="1036">
        <v>0</v>
      </c>
      <c r="DY129" s="1036">
        <v>0</v>
      </c>
      <c r="DZ129" s="1036">
        <v>0</v>
      </c>
      <c r="EA129" s="1036">
        <v>0</v>
      </c>
      <c r="EB129" s="1036">
        <v>0</v>
      </c>
      <c r="EC129" s="1036">
        <v>0</v>
      </c>
      <c r="ED129" s="1036">
        <v>0</v>
      </c>
      <c r="EE129" s="1036">
        <v>0</v>
      </c>
      <c r="EF129" s="1036">
        <v>0</v>
      </c>
      <c r="EG129" s="1036">
        <v>0</v>
      </c>
      <c r="EH129" s="1036">
        <v>0</v>
      </c>
      <c r="EI129" s="1036">
        <v>0</v>
      </c>
      <c r="EJ129" s="1036">
        <v>0</v>
      </c>
      <c r="EK129" s="1036">
        <v>0</v>
      </c>
      <c r="EL129" s="1036">
        <v>0</v>
      </c>
      <c r="EM129" s="1036">
        <v>0</v>
      </c>
      <c r="EN129" s="1036">
        <v>0</v>
      </c>
      <c r="EO129" s="1036">
        <v>0</v>
      </c>
      <c r="EP129" s="1036">
        <v>0</v>
      </c>
      <c r="EQ129" s="1036">
        <v>0</v>
      </c>
      <c r="ER129" s="1036">
        <v>0</v>
      </c>
      <c r="ES129" s="1036">
        <v>0</v>
      </c>
      <c r="ET129" s="1036">
        <v>0</v>
      </c>
      <c r="EU129" s="1036">
        <v>0</v>
      </c>
      <c r="EV129" s="1036">
        <v>0</v>
      </c>
      <c r="EW129" s="1036">
        <v>0</v>
      </c>
      <c r="EX129" s="1036">
        <v>0</v>
      </c>
      <c r="EY129" s="1036">
        <v>0</v>
      </c>
      <c r="EZ129" s="2248">
        <f>IN_T4!EZ124</f>
        <v>0</v>
      </c>
      <c r="FA129" s="2248">
        <f>IN_T4!FA124</f>
        <v>0</v>
      </c>
      <c r="FB129" s="2248">
        <f>IN_T4!FB124</f>
        <v>0</v>
      </c>
      <c r="FC129" s="2248">
        <f>IN_T4!FC124</f>
        <v>0</v>
      </c>
      <c r="FD129" s="1028">
        <f t="shared" si="1"/>
        <v>0</v>
      </c>
    </row>
    <row r="130" spans="1:160" ht="12.75" customHeight="1" x14ac:dyDescent="0.25">
      <c r="A130" s="1001" t="str">
        <f>'t1'!A130</f>
        <v>Sociologo dirig. Con altri incar.prof.li</v>
      </c>
      <c r="B130" s="1027" t="str">
        <f>'t1'!B130</f>
        <v>TD0A67</v>
      </c>
      <c r="C130" s="1036">
        <v>0</v>
      </c>
      <c r="D130" s="1036">
        <v>0</v>
      </c>
      <c r="E130" s="1036">
        <v>0</v>
      </c>
      <c r="F130" s="1036">
        <v>0</v>
      </c>
      <c r="G130" s="1036">
        <v>0</v>
      </c>
      <c r="H130" s="1036">
        <v>0</v>
      </c>
      <c r="I130" s="1036">
        <v>0</v>
      </c>
      <c r="J130" s="1036">
        <v>0</v>
      </c>
      <c r="K130" s="1036">
        <v>0</v>
      </c>
      <c r="L130" s="1036">
        <v>0</v>
      </c>
      <c r="M130" s="1036">
        <v>0</v>
      </c>
      <c r="N130" s="1036">
        <v>0</v>
      </c>
      <c r="O130" s="1036">
        <v>0</v>
      </c>
      <c r="P130" s="1036">
        <v>0</v>
      </c>
      <c r="Q130" s="1036">
        <v>0</v>
      </c>
      <c r="R130" s="1036">
        <v>0</v>
      </c>
      <c r="S130" s="1036">
        <v>0</v>
      </c>
      <c r="T130" s="1036">
        <v>0</v>
      </c>
      <c r="U130" s="1036">
        <v>0</v>
      </c>
      <c r="V130" s="1036">
        <v>0</v>
      </c>
      <c r="W130" s="1036">
        <v>0</v>
      </c>
      <c r="X130" s="1036">
        <v>0</v>
      </c>
      <c r="Y130" s="1036">
        <v>0</v>
      </c>
      <c r="Z130" s="1036">
        <v>0</v>
      </c>
      <c r="AA130" s="1036">
        <v>0</v>
      </c>
      <c r="AB130" s="1036">
        <v>0</v>
      </c>
      <c r="AC130" s="1036">
        <v>0</v>
      </c>
      <c r="AD130" s="1036">
        <v>0</v>
      </c>
      <c r="AE130" s="1036">
        <v>0</v>
      </c>
      <c r="AF130" s="1036">
        <v>0</v>
      </c>
      <c r="AG130" s="1036">
        <v>0</v>
      </c>
      <c r="AH130" s="1036">
        <v>0</v>
      </c>
      <c r="AI130" s="1036">
        <v>0</v>
      </c>
      <c r="AJ130" s="1036">
        <v>0</v>
      </c>
      <c r="AK130" s="1036">
        <v>0</v>
      </c>
      <c r="AL130" s="1036">
        <v>0</v>
      </c>
      <c r="AM130" s="1036">
        <v>0</v>
      </c>
      <c r="AN130" s="1036">
        <v>0</v>
      </c>
      <c r="AO130" s="1036">
        <v>0</v>
      </c>
      <c r="AP130" s="1036">
        <v>0</v>
      </c>
      <c r="AQ130" s="1036">
        <v>0</v>
      </c>
      <c r="AR130" s="1036">
        <v>0</v>
      </c>
      <c r="AS130" s="1036">
        <v>0</v>
      </c>
      <c r="AT130" s="1036">
        <v>0</v>
      </c>
      <c r="AU130" s="1036">
        <v>0</v>
      </c>
      <c r="AV130" s="1036">
        <v>0</v>
      </c>
      <c r="AW130" s="1036">
        <v>0</v>
      </c>
      <c r="AX130" s="1036">
        <v>0</v>
      </c>
      <c r="AY130" s="1036">
        <v>0</v>
      </c>
      <c r="AZ130" s="1036">
        <v>0</v>
      </c>
      <c r="BA130" s="1036">
        <v>0</v>
      </c>
      <c r="BB130" s="1036">
        <v>0</v>
      </c>
      <c r="BC130" s="1036">
        <v>0</v>
      </c>
      <c r="BD130" s="1036">
        <v>0</v>
      </c>
      <c r="BE130" s="1036">
        <v>0</v>
      </c>
      <c r="BF130" s="1036">
        <v>0</v>
      </c>
      <c r="BG130" s="1036">
        <v>0</v>
      </c>
      <c r="BH130" s="1036">
        <v>0</v>
      </c>
      <c r="BI130" s="1036">
        <v>0</v>
      </c>
      <c r="BJ130" s="1036">
        <v>0</v>
      </c>
      <c r="BK130" s="1036">
        <v>0</v>
      </c>
      <c r="BL130" s="1036">
        <v>0</v>
      </c>
      <c r="BM130" s="1036">
        <v>0</v>
      </c>
      <c r="BN130" s="1036">
        <v>0</v>
      </c>
      <c r="BO130" s="1036">
        <v>0</v>
      </c>
      <c r="BP130" s="1036">
        <v>0</v>
      </c>
      <c r="BQ130" s="1036">
        <v>0</v>
      </c>
      <c r="BR130" s="1036">
        <v>0</v>
      </c>
      <c r="BS130" s="1036">
        <v>0</v>
      </c>
      <c r="BT130" s="1036">
        <v>0</v>
      </c>
      <c r="BU130" s="1036">
        <v>0</v>
      </c>
      <c r="BV130" s="1036">
        <v>0</v>
      </c>
      <c r="BW130" s="1036">
        <v>0</v>
      </c>
      <c r="BX130" s="1036">
        <v>0</v>
      </c>
      <c r="BY130" s="1036">
        <v>0</v>
      </c>
      <c r="BZ130" s="1036">
        <v>0</v>
      </c>
      <c r="CA130" s="1036">
        <v>0</v>
      </c>
      <c r="CB130" s="1036">
        <v>0</v>
      </c>
      <c r="CC130" s="1036">
        <v>0</v>
      </c>
      <c r="CD130" s="1036">
        <v>0</v>
      </c>
      <c r="CE130" s="1036">
        <v>0</v>
      </c>
      <c r="CF130" s="1036">
        <v>0</v>
      </c>
      <c r="CG130" s="1036">
        <v>0</v>
      </c>
      <c r="CH130" s="1036">
        <v>0</v>
      </c>
      <c r="CI130" s="1036">
        <v>0</v>
      </c>
      <c r="CJ130" s="1036">
        <v>0</v>
      </c>
      <c r="CK130" s="1036">
        <v>0</v>
      </c>
      <c r="CL130" s="1036">
        <v>0</v>
      </c>
      <c r="CM130" s="1036">
        <v>0</v>
      </c>
      <c r="CN130" s="1036">
        <v>0</v>
      </c>
      <c r="CO130" s="1036">
        <v>0</v>
      </c>
      <c r="CP130" s="1036">
        <v>0</v>
      </c>
      <c r="CQ130" s="1036">
        <v>0</v>
      </c>
      <c r="CR130" s="1036">
        <v>0</v>
      </c>
      <c r="CS130" s="1036">
        <v>0</v>
      </c>
      <c r="CT130" s="1036">
        <v>0</v>
      </c>
      <c r="CU130" s="1036">
        <v>0</v>
      </c>
      <c r="CV130" s="1036">
        <v>0</v>
      </c>
      <c r="CW130" s="1036">
        <v>0</v>
      </c>
      <c r="CX130" s="1036">
        <v>0</v>
      </c>
      <c r="CY130" s="1036">
        <v>0</v>
      </c>
      <c r="CZ130" s="1036">
        <v>0</v>
      </c>
      <c r="DA130" s="1036">
        <v>0</v>
      </c>
      <c r="DB130" s="1036">
        <v>0</v>
      </c>
      <c r="DC130" s="1036">
        <v>0</v>
      </c>
      <c r="DD130" s="1036">
        <v>0</v>
      </c>
      <c r="DE130" s="1036">
        <v>0</v>
      </c>
      <c r="DF130" s="1036">
        <v>0</v>
      </c>
      <c r="DG130" s="1036">
        <v>0</v>
      </c>
      <c r="DH130" s="1036">
        <v>0</v>
      </c>
      <c r="DI130" s="1036">
        <v>0</v>
      </c>
      <c r="DJ130" s="1036">
        <v>0</v>
      </c>
      <c r="DK130" s="1036">
        <v>0</v>
      </c>
      <c r="DL130" s="1036">
        <v>0</v>
      </c>
      <c r="DM130" s="1036">
        <v>0</v>
      </c>
      <c r="DN130" s="1036">
        <v>0</v>
      </c>
      <c r="DO130" s="1036">
        <v>0</v>
      </c>
      <c r="DP130" s="1036">
        <v>0</v>
      </c>
      <c r="DQ130" s="1036">
        <v>0</v>
      </c>
      <c r="DR130" s="1036">
        <v>0</v>
      </c>
      <c r="DS130" s="1036">
        <v>0</v>
      </c>
      <c r="DT130" s="1036">
        <v>0</v>
      </c>
      <c r="DU130" s="1036">
        <v>0</v>
      </c>
      <c r="DV130" s="1036">
        <v>0</v>
      </c>
      <c r="DW130" s="1036">
        <v>0</v>
      </c>
      <c r="DX130" s="1036">
        <v>0</v>
      </c>
      <c r="DY130" s="1036">
        <v>0</v>
      </c>
      <c r="DZ130" s="1036">
        <v>0</v>
      </c>
      <c r="EA130" s="1036">
        <v>0</v>
      </c>
      <c r="EB130" s="1036">
        <v>0</v>
      </c>
      <c r="EC130" s="1036">
        <v>0</v>
      </c>
      <c r="ED130" s="1036">
        <v>0</v>
      </c>
      <c r="EE130" s="1036">
        <v>0</v>
      </c>
      <c r="EF130" s="1036">
        <v>0</v>
      </c>
      <c r="EG130" s="1036">
        <v>0</v>
      </c>
      <c r="EH130" s="1036">
        <v>0</v>
      </c>
      <c r="EI130" s="1036">
        <v>0</v>
      </c>
      <c r="EJ130" s="1036">
        <v>0</v>
      </c>
      <c r="EK130" s="1036">
        <v>0</v>
      </c>
      <c r="EL130" s="1036">
        <v>0</v>
      </c>
      <c r="EM130" s="1036">
        <v>0</v>
      </c>
      <c r="EN130" s="1036">
        <v>0</v>
      </c>
      <c r="EO130" s="1036">
        <v>0</v>
      </c>
      <c r="EP130" s="1036">
        <v>0</v>
      </c>
      <c r="EQ130" s="1036">
        <v>0</v>
      </c>
      <c r="ER130" s="1036">
        <v>0</v>
      </c>
      <c r="ES130" s="1036">
        <v>0</v>
      </c>
      <c r="ET130" s="1036">
        <v>0</v>
      </c>
      <c r="EU130" s="1036">
        <v>0</v>
      </c>
      <c r="EV130" s="1036">
        <v>0</v>
      </c>
      <c r="EW130" s="1036">
        <v>0</v>
      </c>
      <c r="EX130" s="1036">
        <v>0</v>
      </c>
      <c r="EY130" s="1036">
        <v>0</v>
      </c>
      <c r="EZ130" s="2248">
        <f>IN_T4!EZ125</f>
        <v>0</v>
      </c>
      <c r="FA130" s="2248">
        <f>IN_T4!FA125</f>
        <v>0</v>
      </c>
      <c r="FB130" s="2248">
        <f>IN_T4!FB125</f>
        <v>0</v>
      </c>
      <c r="FC130" s="2248">
        <f>IN_T4!FC125</f>
        <v>0</v>
      </c>
      <c r="FD130" s="1028">
        <f t="shared" si="1"/>
        <v>0</v>
      </c>
    </row>
    <row r="131" spans="1:160" ht="12.75" customHeight="1" x14ac:dyDescent="0.25">
      <c r="A131" s="1001" t="str">
        <f>'t1'!A131</f>
        <v>Sociologo dir. A t. Determinato(art.15-septies dlgs. 502/92)</v>
      </c>
      <c r="B131" s="1027" t="str">
        <f>'t1'!B131</f>
        <v>TD0611</v>
      </c>
      <c r="C131" s="1036">
        <v>0</v>
      </c>
      <c r="D131" s="1036">
        <v>0</v>
      </c>
      <c r="E131" s="1036">
        <v>0</v>
      </c>
      <c r="F131" s="1036">
        <v>0</v>
      </c>
      <c r="G131" s="1036">
        <v>0</v>
      </c>
      <c r="H131" s="1036">
        <v>0</v>
      </c>
      <c r="I131" s="1036">
        <v>0</v>
      </c>
      <c r="J131" s="1036">
        <v>0</v>
      </c>
      <c r="K131" s="1036">
        <v>0</v>
      </c>
      <c r="L131" s="1036">
        <v>0</v>
      </c>
      <c r="M131" s="1036">
        <v>0</v>
      </c>
      <c r="N131" s="1036">
        <v>0</v>
      </c>
      <c r="O131" s="1036">
        <v>0</v>
      </c>
      <c r="P131" s="1036">
        <v>0</v>
      </c>
      <c r="Q131" s="1036">
        <v>0</v>
      </c>
      <c r="R131" s="1036">
        <v>0</v>
      </c>
      <c r="S131" s="1036">
        <v>0</v>
      </c>
      <c r="T131" s="1036">
        <v>0</v>
      </c>
      <c r="U131" s="1036">
        <v>0</v>
      </c>
      <c r="V131" s="1036">
        <v>0</v>
      </c>
      <c r="W131" s="1036">
        <v>0</v>
      </c>
      <c r="X131" s="1036">
        <v>0</v>
      </c>
      <c r="Y131" s="1036">
        <v>0</v>
      </c>
      <c r="Z131" s="1036">
        <v>0</v>
      </c>
      <c r="AA131" s="1036">
        <v>0</v>
      </c>
      <c r="AB131" s="1036">
        <v>0</v>
      </c>
      <c r="AC131" s="1036">
        <v>0</v>
      </c>
      <c r="AD131" s="1036">
        <v>0</v>
      </c>
      <c r="AE131" s="1036">
        <v>0</v>
      </c>
      <c r="AF131" s="1036">
        <v>0</v>
      </c>
      <c r="AG131" s="1036">
        <v>0</v>
      </c>
      <c r="AH131" s="1036">
        <v>0</v>
      </c>
      <c r="AI131" s="1036">
        <v>0</v>
      </c>
      <c r="AJ131" s="1036">
        <v>0</v>
      </c>
      <c r="AK131" s="1036">
        <v>0</v>
      </c>
      <c r="AL131" s="1036">
        <v>0</v>
      </c>
      <c r="AM131" s="1036">
        <v>0</v>
      </c>
      <c r="AN131" s="1036">
        <v>0</v>
      </c>
      <c r="AO131" s="1036">
        <v>0</v>
      </c>
      <c r="AP131" s="1036">
        <v>0</v>
      </c>
      <c r="AQ131" s="1036">
        <v>0</v>
      </c>
      <c r="AR131" s="1036">
        <v>0</v>
      </c>
      <c r="AS131" s="1036">
        <v>0</v>
      </c>
      <c r="AT131" s="1036">
        <v>0</v>
      </c>
      <c r="AU131" s="1036">
        <v>0</v>
      </c>
      <c r="AV131" s="1036">
        <v>0</v>
      </c>
      <c r="AW131" s="1036">
        <v>0</v>
      </c>
      <c r="AX131" s="1036">
        <v>0</v>
      </c>
      <c r="AY131" s="1036">
        <v>0</v>
      </c>
      <c r="AZ131" s="1036">
        <v>0</v>
      </c>
      <c r="BA131" s="1036">
        <v>0</v>
      </c>
      <c r="BB131" s="1036">
        <v>0</v>
      </c>
      <c r="BC131" s="1036">
        <v>0</v>
      </c>
      <c r="BD131" s="1036">
        <v>0</v>
      </c>
      <c r="BE131" s="1036">
        <v>0</v>
      </c>
      <c r="BF131" s="1036">
        <v>0</v>
      </c>
      <c r="BG131" s="1036">
        <v>0</v>
      </c>
      <c r="BH131" s="1036">
        <v>0</v>
      </c>
      <c r="BI131" s="1036">
        <v>0</v>
      </c>
      <c r="BJ131" s="1036">
        <v>0</v>
      </c>
      <c r="BK131" s="1036">
        <v>0</v>
      </c>
      <c r="BL131" s="1036">
        <v>0</v>
      </c>
      <c r="BM131" s="1036">
        <v>0</v>
      </c>
      <c r="BN131" s="1036">
        <v>0</v>
      </c>
      <c r="BO131" s="1036">
        <v>0</v>
      </c>
      <c r="BP131" s="1036">
        <v>0</v>
      </c>
      <c r="BQ131" s="1036">
        <v>0</v>
      </c>
      <c r="BR131" s="1036">
        <v>0</v>
      </c>
      <c r="BS131" s="1036">
        <v>0</v>
      </c>
      <c r="BT131" s="1036">
        <v>0</v>
      </c>
      <c r="BU131" s="1036">
        <v>0</v>
      </c>
      <c r="BV131" s="1036">
        <v>0</v>
      </c>
      <c r="BW131" s="1036">
        <v>0</v>
      </c>
      <c r="BX131" s="1036">
        <v>0</v>
      </c>
      <c r="BY131" s="1036">
        <v>0</v>
      </c>
      <c r="BZ131" s="1036">
        <v>0</v>
      </c>
      <c r="CA131" s="1036">
        <v>0</v>
      </c>
      <c r="CB131" s="1036">
        <v>0</v>
      </c>
      <c r="CC131" s="1036">
        <v>0</v>
      </c>
      <c r="CD131" s="1036">
        <v>0</v>
      </c>
      <c r="CE131" s="1036">
        <v>0</v>
      </c>
      <c r="CF131" s="1036">
        <v>0</v>
      </c>
      <c r="CG131" s="1036">
        <v>0</v>
      </c>
      <c r="CH131" s="1036">
        <v>0</v>
      </c>
      <c r="CI131" s="1036">
        <v>0</v>
      </c>
      <c r="CJ131" s="1036">
        <v>0</v>
      </c>
      <c r="CK131" s="1036">
        <v>0</v>
      </c>
      <c r="CL131" s="1036">
        <v>0</v>
      </c>
      <c r="CM131" s="1036">
        <v>0</v>
      </c>
      <c r="CN131" s="1036">
        <v>0</v>
      </c>
      <c r="CO131" s="1036">
        <v>0</v>
      </c>
      <c r="CP131" s="1036">
        <v>0</v>
      </c>
      <c r="CQ131" s="1036">
        <v>0</v>
      </c>
      <c r="CR131" s="1036">
        <v>0</v>
      </c>
      <c r="CS131" s="1036">
        <v>0</v>
      </c>
      <c r="CT131" s="1036">
        <v>0</v>
      </c>
      <c r="CU131" s="1036">
        <v>0</v>
      </c>
      <c r="CV131" s="1036">
        <v>0</v>
      </c>
      <c r="CW131" s="1036">
        <v>0</v>
      </c>
      <c r="CX131" s="1036">
        <v>0</v>
      </c>
      <c r="CY131" s="1036">
        <v>0</v>
      </c>
      <c r="CZ131" s="1036">
        <v>0</v>
      </c>
      <c r="DA131" s="1036">
        <v>0</v>
      </c>
      <c r="DB131" s="1036">
        <v>0</v>
      </c>
      <c r="DC131" s="1036">
        <v>0</v>
      </c>
      <c r="DD131" s="1036">
        <v>0</v>
      </c>
      <c r="DE131" s="1036">
        <v>0</v>
      </c>
      <c r="DF131" s="1036">
        <v>0</v>
      </c>
      <c r="DG131" s="1036">
        <v>0</v>
      </c>
      <c r="DH131" s="1036">
        <v>0</v>
      </c>
      <c r="DI131" s="1036">
        <v>0</v>
      </c>
      <c r="DJ131" s="1036">
        <v>0</v>
      </c>
      <c r="DK131" s="1036">
        <v>0</v>
      </c>
      <c r="DL131" s="1036">
        <v>0</v>
      </c>
      <c r="DM131" s="1036">
        <v>0</v>
      </c>
      <c r="DN131" s="1036">
        <v>0</v>
      </c>
      <c r="DO131" s="1036">
        <v>0</v>
      </c>
      <c r="DP131" s="1036">
        <v>0</v>
      </c>
      <c r="DQ131" s="1036">
        <v>0</v>
      </c>
      <c r="DR131" s="1036">
        <v>0</v>
      </c>
      <c r="DS131" s="1036">
        <v>0</v>
      </c>
      <c r="DT131" s="1036">
        <v>0</v>
      </c>
      <c r="DU131" s="1036">
        <v>0</v>
      </c>
      <c r="DV131" s="1036">
        <v>0</v>
      </c>
      <c r="DW131" s="1036">
        <v>0</v>
      </c>
      <c r="DX131" s="1036">
        <v>0</v>
      </c>
      <c r="DY131" s="1036">
        <v>0</v>
      </c>
      <c r="DZ131" s="1036">
        <v>0</v>
      </c>
      <c r="EA131" s="1036">
        <v>0</v>
      </c>
      <c r="EB131" s="1036">
        <v>0</v>
      </c>
      <c r="EC131" s="1036">
        <v>0</v>
      </c>
      <c r="ED131" s="1036">
        <v>0</v>
      </c>
      <c r="EE131" s="1036">
        <v>0</v>
      </c>
      <c r="EF131" s="1036">
        <v>0</v>
      </c>
      <c r="EG131" s="1036">
        <v>0</v>
      </c>
      <c r="EH131" s="1036">
        <v>0</v>
      </c>
      <c r="EI131" s="1036">
        <v>0</v>
      </c>
      <c r="EJ131" s="1036">
        <v>0</v>
      </c>
      <c r="EK131" s="1036">
        <v>0</v>
      </c>
      <c r="EL131" s="1036">
        <v>0</v>
      </c>
      <c r="EM131" s="1036">
        <v>0</v>
      </c>
      <c r="EN131" s="1036">
        <v>0</v>
      </c>
      <c r="EO131" s="1036">
        <v>0</v>
      </c>
      <c r="EP131" s="1036">
        <v>0</v>
      </c>
      <c r="EQ131" s="1036">
        <v>0</v>
      </c>
      <c r="ER131" s="1036">
        <v>0</v>
      </c>
      <c r="ES131" s="1036">
        <v>0</v>
      </c>
      <c r="ET131" s="1036">
        <v>0</v>
      </c>
      <c r="EU131" s="1036">
        <v>0</v>
      </c>
      <c r="EV131" s="1036">
        <v>0</v>
      </c>
      <c r="EW131" s="1036">
        <v>0</v>
      </c>
      <c r="EX131" s="1036">
        <v>0</v>
      </c>
      <c r="EY131" s="1036">
        <v>0</v>
      </c>
      <c r="EZ131" s="2248">
        <f>IN_T4!EZ126</f>
        <v>0</v>
      </c>
      <c r="FA131" s="2248">
        <f>IN_T4!FA126</f>
        <v>0</v>
      </c>
      <c r="FB131" s="2248">
        <f>IN_T4!FB126</f>
        <v>0</v>
      </c>
      <c r="FC131" s="2248">
        <f>IN_T4!FC126</f>
        <v>0</v>
      </c>
      <c r="FD131" s="1028">
        <f t="shared" si="1"/>
        <v>0</v>
      </c>
    </row>
    <row r="132" spans="1:160" ht="12.75" customHeight="1" x14ac:dyDescent="0.25">
      <c r="A132" s="1001" t="str">
        <f>'t1'!A132</f>
        <v>Collab.re prof.le assistente sociale senior - DS</v>
      </c>
      <c r="B132" s="1027" t="str">
        <f>'t1'!B132</f>
        <v>T18867</v>
      </c>
      <c r="C132" s="1036">
        <v>0</v>
      </c>
      <c r="D132" s="1036">
        <v>0</v>
      </c>
      <c r="E132" s="1036">
        <v>0</v>
      </c>
      <c r="F132" s="1036">
        <v>0</v>
      </c>
      <c r="G132" s="1036">
        <v>0</v>
      </c>
      <c r="H132" s="1036">
        <v>0</v>
      </c>
      <c r="I132" s="1036">
        <v>0</v>
      </c>
      <c r="J132" s="1036">
        <v>0</v>
      </c>
      <c r="K132" s="1036">
        <v>0</v>
      </c>
      <c r="L132" s="1036">
        <v>0</v>
      </c>
      <c r="M132" s="1036">
        <v>0</v>
      </c>
      <c r="N132" s="1036">
        <v>0</v>
      </c>
      <c r="O132" s="1036">
        <v>0</v>
      </c>
      <c r="P132" s="1036">
        <v>0</v>
      </c>
      <c r="Q132" s="1036">
        <v>0</v>
      </c>
      <c r="R132" s="1036">
        <v>0</v>
      </c>
      <c r="S132" s="1036">
        <v>0</v>
      </c>
      <c r="T132" s="1036">
        <v>0</v>
      </c>
      <c r="U132" s="1036">
        <v>0</v>
      </c>
      <c r="V132" s="1036">
        <v>0</v>
      </c>
      <c r="W132" s="1036">
        <v>0</v>
      </c>
      <c r="X132" s="1036">
        <v>0</v>
      </c>
      <c r="Y132" s="1036">
        <v>0</v>
      </c>
      <c r="Z132" s="1036">
        <v>0</v>
      </c>
      <c r="AA132" s="1036">
        <v>0</v>
      </c>
      <c r="AB132" s="1036">
        <v>0</v>
      </c>
      <c r="AC132" s="1036">
        <v>0</v>
      </c>
      <c r="AD132" s="1036">
        <v>0</v>
      </c>
      <c r="AE132" s="1036">
        <v>0</v>
      </c>
      <c r="AF132" s="1036">
        <v>0</v>
      </c>
      <c r="AG132" s="1036">
        <v>0</v>
      </c>
      <c r="AH132" s="1036">
        <v>0</v>
      </c>
      <c r="AI132" s="1036">
        <v>0</v>
      </c>
      <c r="AJ132" s="1036">
        <v>0</v>
      </c>
      <c r="AK132" s="1036">
        <v>0</v>
      </c>
      <c r="AL132" s="1036">
        <v>0</v>
      </c>
      <c r="AM132" s="1036">
        <v>0</v>
      </c>
      <c r="AN132" s="1036">
        <v>0</v>
      </c>
      <c r="AO132" s="1036">
        <v>0</v>
      </c>
      <c r="AP132" s="1036">
        <v>0</v>
      </c>
      <c r="AQ132" s="1036">
        <v>0</v>
      </c>
      <c r="AR132" s="1036">
        <v>0</v>
      </c>
      <c r="AS132" s="1036">
        <v>0</v>
      </c>
      <c r="AT132" s="1036">
        <v>0</v>
      </c>
      <c r="AU132" s="1036">
        <v>0</v>
      </c>
      <c r="AV132" s="1036">
        <v>0</v>
      </c>
      <c r="AW132" s="1036">
        <v>0</v>
      </c>
      <c r="AX132" s="1036">
        <v>0</v>
      </c>
      <c r="AY132" s="1036">
        <v>0</v>
      </c>
      <c r="AZ132" s="1036">
        <v>0</v>
      </c>
      <c r="BA132" s="1036">
        <v>0</v>
      </c>
      <c r="BB132" s="1036">
        <v>0</v>
      </c>
      <c r="BC132" s="1036">
        <v>0</v>
      </c>
      <c r="BD132" s="1036">
        <v>0</v>
      </c>
      <c r="BE132" s="1036">
        <v>0</v>
      </c>
      <c r="BF132" s="1036">
        <v>0</v>
      </c>
      <c r="BG132" s="1036">
        <v>0</v>
      </c>
      <c r="BH132" s="1036">
        <v>0</v>
      </c>
      <c r="BI132" s="1036">
        <v>0</v>
      </c>
      <c r="BJ132" s="1036">
        <v>0</v>
      </c>
      <c r="BK132" s="1036">
        <v>0</v>
      </c>
      <c r="BL132" s="1036">
        <v>0</v>
      </c>
      <c r="BM132" s="1036">
        <v>0</v>
      </c>
      <c r="BN132" s="1036">
        <v>0</v>
      </c>
      <c r="BO132" s="1036">
        <v>0</v>
      </c>
      <c r="BP132" s="1036">
        <v>0</v>
      </c>
      <c r="BQ132" s="1036">
        <v>0</v>
      </c>
      <c r="BR132" s="1036">
        <v>0</v>
      </c>
      <c r="BS132" s="1036">
        <v>0</v>
      </c>
      <c r="BT132" s="1036">
        <v>0</v>
      </c>
      <c r="BU132" s="1036">
        <v>0</v>
      </c>
      <c r="BV132" s="1036">
        <v>0</v>
      </c>
      <c r="BW132" s="1036">
        <v>0</v>
      </c>
      <c r="BX132" s="1036">
        <v>0</v>
      </c>
      <c r="BY132" s="1036">
        <v>0</v>
      </c>
      <c r="BZ132" s="1036">
        <v>0</v>
      </c>
      <c r="CA132" s="1036">
        <v>0</v>
      </c>
      <c r="CB132" s="1036">
        <v>0</v>
      </c>
      <c r="CC132" s="1036">
        <v>0</v>
      </c>
      <c r="CD132" s="1036">
        <v>0</v>
      </c>
      <c r="CE132" s="1036">
        <v>0</v>
      </c>
      <c r="CF132" s="1036">
        <v>0</v>
      </c>
      <c r="CG132" s="1036">
        <v>0</v>
      </c>
      <c r="CH132" s="1036">
        <v>0</v>
      </c>
      <c r="CI132" s="1036">
        <v>0</v>
      </c>
      <c r="CJ132" s="1036">
        <v>0</v>
      </c>
      <c r="CK132" s="1036">
        <v>0</v>
      </c>
      <c r="CL132" s="1036">
        <v>0</v>
      </c>
      <c r="CM132" s="1036">
        <v>0</v>
      </c>
      <c r="CN132" s="1036">
        <v>0</v>
      </c>
      <c r="CO132" s="1036">
        <v>0</v>
      </c>
      <c r="CP132" s="1036">
        <v>0</v>
      </c>
      <c r="CQ132" s="1036">
        <v>0</v>
      </c>
      <c r="CR132" s="1036">
        <v>0</v>
      </c>
      <c r="CS132" s="1036">
        <v>0</v>
      </c>
      <c r="CT132" s="1036">
        <v>0</v>
      </c>
      <c r="CU132" s="1036">
        <v>0</v>
      </c>
      <c r="CV132" s="1036">
        <v>0</v>
      </c>
      <c r="CW132" s="1036">
        <v>0</v>
      </c>
      <c r="CX132" s="1036">
        <v>0</v>
      </c>
      <c r="CY132" s="1036">
        <v>0</v>
      </c>
      <c r="CZ132" s="1036">
        <v>0</v>
      </c>
      <c r="DA132" s="1036">
        <v>0</v>
      </c>
      <c r="DB132" s="1036">
        <v>0</v>
      </c>
      <c r="DC132" s="1036">
        <v>0</v>
      </c>
      <c r="DD132" s="1036">
        <v>0</v>
      </c>
      <c r="DE132" s="1036">
        <v>0</v>
      </c>
      <c r="DF132" s="1036">
        <v>0</v>
      </c>
      <c r="DG132" s="1036">
        <v>0</v>
      </c>
      <c r="DH132" s="1036">
        <v>0</v>
      </c>
      <c r="DI132" s="1036">
        <v>0</v>
      </c>
      <c r="DJ132" s="1036">
        <v>0</v>
      </c>
      <c r="DK132" s="1036">
        <v>0</v>
      </c>
      <c r="DL132" s="1036">
        <v>0</v>
      </c>
      <c r="DM132" s="1036">
        <v>0</v>
      </c>
      <c r="DN132" s="1036">
        <v>0</v>
      </c>
      <c r="DO132" s="1036">
        <v>0</v>
      </c>
      <c r="DP132" s="1036">
        <v>0</v>
      </c>
      <c r="DQ132" s="1036">
        <v>0</v>
      </c>
      <c r="DR132" s="1036">
        <v>0</v>
      </c>
      <c r="DS132" s="1036">
        <v>0</v>
      </c>
      <c r="DT132" s="1036">
        <v>0</v>
      </c>
      <c r="DU132" s="1036">
        <v>0</v>
      </c>
      <c r="DV132" s="1036">
        <v>0</v>
      </c>
      <c r="DW132" s="1036">
        <v>0</v>
      </c>
      <c r="DX132" s="1036">
        <v>0</v>
      </c>
      <c r="DY132" s="1036">
        <v>0</v>
      </c>
      <c r="DZ132" s="1036">
        <v>0</v>
      </c>
      <c r="EA132" s="1036">
        <v>0</v>
      </c>
      <c r="EB132" s="1036">
        <v>0</v>
      </c>
      <c r="EC132" s="1036">
        <v>0</v>
      </c>
      <c r="ED132" s="1036">
        <v>0</v>
      </c>
      <c r="EE132" s="1036">
        <v>0</v>
      </c>
      <c r="EF132" s="1036">
        <v>0</v>
      </c>
      <c r="EG132" s="1036">
        <v>0</v>
      </c>
      <c r="EH132" s="1036">
        <v>0</v>
      </c>
      <c r="EI132" s="1036">
        <v>0</v>
      </c>
      <c r="EJ132" s="1036">
        <v>0</v>
      </c>
      <c r="EK132" s="1036">
        <v>0</v>
      </c>
      <c r="EL132" s="1036">
        <v>0</v>
      </c>
      <c r="EM132" s="1036">
        <v>0</v>
      </c>
      <c r="EN132" s="1036">
        <v>0</v>
      </c>
      <c r="EO132" s="1036">
        <v>0</v>
      </c>
      <c r="EP132" s="1036">
        <v>0</v>
      </c>
      <c r="EQ132" s="1036">
        <v>0</v>
      </c>
      <c r="ER132" s="1036">
        <v>0</v>
      </c>
      <c r="ES132" s="1036">
        <v>0</v>
      </c>
      <c r="ET132" s="1036">
        <v>0</v>
      </c>
      <c r="EU132" s="1036">
        <v>0</v>
      </c>
      <c r="EV132" s="1036">
        <v>0</v>
      </c>
      <c r="EW132" s="1036">
        <v>0</v>
      </c>
      <c r="EX132" s="1036">
        <v>0</v>
      </c>
      <c r="EY132" s="1036">
        <v>0</v>
      </c>
      <c r="EZ132" s="2248">
        <f>IN_T4!EZ127</f>
        <v>0</v>
      </c>
      <c r="FA132" s="2248">
        <f>IN_T4!FA127</f>
        <v>0</v>
      </c>
      <c r="FB132" s="2248">
        <f>IN_T4!FB127</f>
        <v>0</v>
      </c>
      <c r="FC132" s="2248">
        <f>IN_T4!FC127</f>
        <v>0</v>
      </c>
      <c r="FD132" s="1028">
        <f t="shared" si="1"/>
        <v>0</v>
      </c>
    </row>
    <row r="133" spans="1:160" ht="12.75" customHeight="1" x14ac:dyDescent="0.25">
      <c r="A133" s="1001" t="str">
        <f>'t1'!A133</f>
        <v>Collab.re prof.le assistente sociale - D</v>
      </c>
      <c r="B133" s="1027" t="str">
        <f>'t1'!B133</f>
        <v>T16024</v>
      </c>
      <c r="C133" s="1036">
        <v>0</v>
      </c>
      <c r="D133" s="1036">
        <v>0</v>
      </c>
      <c r="E133" s="1036">
        <v>0</v>
      </c>
      <c r="F133" s="1036">
        <v>0</v>
      </c>
      <c r="G133" s="1036">
        <v>0</v>
      </c>
      <c r="H133" s="1036">
        <v>0</v>
      </c>
      <c r="I133" s="1036">
        <v>0</v>
      </c>
      <c r="J133" s="1036">
        <v>0</v>
      </c>
      <c r="K133" s="1036">
        <v>0</v>
      </c>
      <c r="L133" s="1036">
        <v>0</v>
      </c>
      <c r="M133" s="1036">
        <v>0</v>
      </c>
      <c r="N133" s="1036">
        <v>0</v>
      </c>
      <c r="O133" s="1036">
        <v>0</v>
      </c>
      <c r="P133" s="1036">
        <v>0</v>
      </c>
      <c r="Q133" s="1036">
        <v>0</v>
      </c>
      <c r="R133" s="1036">
        <v>0</v>
      </c>
      <c r="S133" s="1036">
        <v>0</v>
      </c>
      <c r="T133" s="1036">
        <v>0</v>
      </c>
      <c r="U133" s="1036">
        <v>0</v>
      </c>
      <c r="V133" s="1036">
        <v>0</v>
      </c>
      <c r="W133" s="1036">
        <v>0</v>
      </c>
      <c r="X133" s="1036">
        <v>0</v>
      </c>
      <c r="Y133" s="1036">
        <v>0</v>
      </c>
      <c r="Z133" s="1036">
        <v>0</v>
      </c>
      <c r="AA133" s="1036">
        <v>0</v>
      </c>
      <c r="AB133" s="1036">
        <v>0</v>
      </c>
      <c r="AC133" s="1036">
        <v>0</v>
      </c>
      <c r="AD133" s="1036">
        <v>0</v>
      </c>
      <c r="AE133" s="1036">
        <v>0</v>
      </c>
      <c r="AF133" s="1036">
        <v>0</v>
      </c>
      <c r="AG133" s="1036">
        <v>0</v>
      </c>
      <c r="AH133" s="1036">
        <v>0</v>
      </c>
      <c r="AI133" s="1036">
        <v>0</v>
      </c>
      <c r="AJ133" s="1036">
        <v>0</v>
      </c>
      <c r="AK133" s="1036">
        <v>0</v>
      </c>
      <c r="AL133" s="1036">
        <v>0</v>
      </c>
      <c r="AM133" s="1036">
        <v>0</v>
      </c>
      <c r="AN133" s="1036">
        <v>0</v>
      </c>
      <c r="AO133" s="1036">
        <v>0</v>
      </c>
      <c r="AP133" s="1036">
        <v>0</v>
      </c>
      <c r="AQ133" s="1036">
        <v>0</v>
      </c>
      <c r="AR133" s="1036">
        <v>0</v>
      </c>
      <c r="AS133" s="1036">
        <v>0</v>
      </c>
      <c r="AT133" s="1036">
        <v>0</v>
      </c>
      <c r="AU133" s="1036">
        <v>0</v>
      </c>
      <c r="AV133" s="1036">
        <v>0</v>
      </c>
      <c r="AW133" s="1036">
        <v>0</v>
      </c>
      <c r="AX133" s="1036">
        <v>0</v>
      </c>
      <c r="AY133" s="1036">
        <v>0</v>
      </c>
      <c r="AZ133" s="1036">
        <v>0</v>
      </c>
      <c r="BA133" s="1036">
        <v>0</v>
      </c>
      <c r="BB133" s="1036">
        <v>0</v>
      </c>
      <c r="BC133" s="1036">
        <v>0</v>
      </c>
      <c r="BD133" s="1036">
        <v>0</v>
      </c>
      <c r="BE133" s="1036">
        <v>0</v>
      </c>
      <c r="BF133" s="1036">
        <v>0</v>
      </c>
      <c r="BG133" s="1036">
        <v>0</v>
      </c>
      <c r="BH133" s="1036">
        <v>0</v>
      </c>
      <c r="BI133" s="1036">
        <v>0</v>
      </c>
      <c r="BJ133" s="1036">
        <v>0</v>
      </c>
      <c r="BK133" s="1036">
        <v>0</v>
      </c>
      <c r="BL133" s="1036">
        <v>0</v>
      </c>
      <c r="BM133" s="1036">
        <v>0</v>
      </c>
      <c r="BN133" s="1036">
        <v>0</v>
      </c>
      <c r="BO133" s="1036">
        <v>0</v>
      </c>
      <c r="BP133" s="1036">
        <v>0</v>
      </c>
      <c r="BQ133" s="1036">
        <v>0</v>
      </c>
      <c r="BR133" s="1036">
        <v>0</v>
      </c>
      <c r="BS133" s="1036">
        <v>0</v>
      </c>
      <c r="BT133" s="1036">
        <v>0</v>
      </c>
      <c r="BU133" s="1036">
        <v>0</v>
      </c>
      <c r="BV133" s="1036">
        <v>0</v>
      </c>
      <c r="BW133" s="1036">
        <v>0</v>
      </c>
      <c r="BX133" s="1036">
        <v>0</v>
      </c>
      <c r="BY133" s="1036">
        <v>0</v>
      </c>
      <c r="BZ133" s="1036">
        <v>0</v>
      </c>
      <c r="CA133" s="1036">
        <v>0</v>
      </c>
      <c r="CB133" s="1036">
        <v>0</v>
      </c>
      <c r="CC133" s="1036">
        <v>0</v>
      </c>
      <c r="CD133" s="1036">
        <v>0</v>
      </c>
      <c r="CE133" s="1036">
        <v>0</v>
      </c>
      <c r="CF133" s="1036">
        <v>0</v>
      </c>
      <c r="CG133" s="1036">
        <v>0</v>
      </c>
      <c r="CH133" s="1036">
        <v>0</v>
      </c>
      <c r="CI133" s="1036">
        <v>0</v>
      </c>
      <c r="CJ133" s="1036">
        <v>0</v>
      </c>
      <c r="CK133" s="1036">
        <v>0</v>
      </c>
      <c r="CL133" s="1036">
        <v>0</v>
      </c>
      <c r="CM133" s="1036">
        <v>0</v>
      </c>
      <c r="CN133" s="1036">
        <v>0</v>
      </c>
      <c r="CO133" s="1036">
        <v>0</v>
      </c>
      <c r="CP133" s="1036">
        <v>0</v>
      </c>
      <c r="CQ133" s="1036">
        <v>0</v>
      </c>
      <c r="CR133" s="1036">
        <v>0</v>
      </c>
      <c r="CS133" s="1036">
        <v>0</v>
      </c>
      <c r="CT133" s="1036">
        <v>0</v>
      </c>
      <c r="CU133" s="1036">
        <v>0</v>
      </c>
      <c r="CV133" s="1036">
        <v>0</v>
      </c>
      <c r="CW133" s="1036">
        <v>0</v>
      </c>
      <c r="CX133" s="1036">
        <v>0</v>
      </c>
      <c r="CY133" s="1036">
        <v>0</v>
      </c>
      <c r="CZ133" s="1036">
        <v>0</v>
      </c>
      <c r="DA133" s="1036">
        <v>0</v>
      </c>
      <c r="DB133" s="1036">
        <v>0</v>
      </c>
      <c r="DC133" s="1036">
        <v>0</v>
      </c>
      <c r="DD133" s="1036">
        <v>0</v>
      </c>
      <c r="DE133" s="1036">
        <v>0</v>
      </c>
      <c r="DF133" s="1036">
        <v>0</v>
      </c>
      <c r="DG133" s="1036">
        <v>0</v>
      </c>
      <c r="DH133" s="1036">
        <v>0</v>
      </c>
      <c r="DI133" s="1036">
        <v>0</v>
      </c>
      <c r="DJ133" s="1036">
        <v>0</v>
      </c>
      <c r="DK133" s="1036">
        <v>0</v>
      </c>
      <c r="DL133" s="1036">
        <v>0</v>
      </c>
      <c r="DM133" s="1036">
        <v>0</v>
      </c>
      <c r="DN133" s="1036">
        <v>0</v>
      </c>
      <c r="DO133" s="1036">
        <v>0</v>
      </c>
      <c r="DP133" s="1036">
        <v>0</v>
      </c>
      <c r="DQ133" s="1036">
        <v>0</v>
      </c>
      <c r="DR133" s="1036">
        <v>0</v>
      </c>
      <c r="DS133" s="1036">
        <v>0</v>
      </c>
      <c r="DT133" s="1036">
        <v>0</v>
      </c>
      <c r="DU133" s="1036">
        <v>0</v>
      </c>
      <c r="DV133" s="1036">
        <v>0</v>
      </c>
      <c r="DW133" s="1036">
        <v>0</v>
      </c>
      <c r="DX133" s="1036">
        <v>0</v>
      </c>
      <c r="DY133" s="1036">
        <v>0</v>
      </c>
      <c r="DZ133" s="1036">
        <v>0</v>
      </c>
      <c r="EA133" s="1036">
        <v>0</v>
      </c>
      <c r="EB133" s="1036">
        <v>0</v>
      </c>
      <c r="EC133" s="1036">
        <v>0</v>
      </c>
      <c r="ED133" s="1036">
        <v>0</v>
      </c>
      <c r="EE133" s="1036">
        <v>0</v>
      </c>
      <c r="EF133" s="1036">
        <v>0</v>
      </c>
      <c r="EG133" s="1036">
        <v>0</v>
      </c>
      <c r="EH133" s="1036">
        <v>0</v>
      </c>
      <c r="EI133" s="1036">
        <v>0</v>
      </c>
      <c r="EJ133" s="1036">
        <v>0</v>
      </c>
      <c r="EK133" s="1036">
        <v>0</v>
      </c>
      <c r="EL133" s="1036">
        <v>0</v>
      </c>
      <c r="EM133" s="1036">
        <v>0</v>
      </c>
      <c r="EN133" s="1036">
        <v>0</v>
      </c>
      <c r="EO133" s="1036">
        <v>0</v>
      </c>
      <c r="EP133" s="1036">
        <v>0</v>
      </c>
      <c r="EQ133" s="1036">
        <v>0</v>
      </c>
      <c r="ER133" s="1036">
        <v>0</v>
      </c>
      <c r="ES133" s="1036">
        <v>0</v>
      </c>
      <c r="ET133" s="1036">
        <v>0</v>
      </c>
      <c r="EU133" s="1036">
        <v>0</v>
      </c>
      <c r="EV133" s="1036">
        <v>0</v>
      </c>
      <c r="EW133" s="1036">
        <v>0</v>
      </c>
      <c r="EX133" s="1036">
        <v>0</v>
      </c>
      <c r="EY133" s="1036">
        <v>0</v>
      </c>
      <c r="EZ133" s="2248">
        <f>IN_T4!EZ128</f>
        <v>0</v>
      </c>
      <c r="FA133" s="2248">
        <f>IN_T4!FA128</f>
        <v>0</v>
      </c>
      <c r="FB133" s="2248">
        <f>IN_T4!FB128</f>
        <v>0</v>
      </c>
      <c r="FC133" s="2248">
        <f>IN_T4!FC128</f>
        <v>0</v>
      </c>
      <c r="FD133" s="1028">
        <f t="shared" si="1"/>
        <v>0</v>
      </c>
    </row>
    <row r="134" spans="1:160" ht="12.75" customHeight="1" x14ac:dyDescent="0.25">
      <c r="A134" s="1001" t="str">
        <f>'t1'!A134</f>
        <v>Collab.re tec. - prof.le senior - DS</v>
      </c>
      <c r="B134" s="1027" t="str">
        <f>'t1'!B134</f>
        <v>T18868</v>
      </c>
      <c r="C134" s="1036">
        <v>0</v>
      </c>
      <c r="D134" s="1036">
        <v>0</v>
      </c>
      <c r="E134" s="1036">
        <v>0</v>
      </c>
      <c r="F134" s="1036">
        <v>0</v>
      </c>
      <c r="G134" s="1036">
        <v>0</v>
      </c>
      <c r="H134" s="1036">
        <v>0</v>
      </c>
      <c r="I134" s="1036">
        <v>0</v>
      </c>
      <c r="J134" s="1036">
        <v>0</v>
      </c>
      <c r="K134" s="1036">
        <v>0</v>
      </c>
      <c r="L134" s="1036">
        <v>0</v>
      </c>
      <c r="M134" s="1036">
        <v>0</v>
      </c>
      <c r="N134" s="1036">
        <v>0</v>
      </c>
      <c r="O134" s="1036">
        <v>0</v>
      </c>
      <c r="P134" s="1036">
        <v>0</v>
      </c>
      <c r="Q134" s="1036">
        <v>0</v>
      </c>
      <c r="R134" s="1036">
        <v>0</v>
      </c>
      <c r="S134" s="1036">
        <v>0</v>
      </c>
      <c r="T134" s="1036">
        <v>0</v>
      </c>
      <c r="U134" s="1036">
        <v>0</v>
      </c>
      <c r="V134" s="1036">
        <v>0</v>
      </c>
      <c r="W134" s="1036">
        <v>0</v>
      </c>
      <c r="X134" s="1036">
        <v>0</v>
      </c>
      <c r="Y134" s="1036">
        <v>0</v>
      </c>
      <c r="Z134" s="1036">
        <v>0</v>
      </c>
      <c r="AA134" s="1036">
        <v>0</v>
      </c>
      <c r="AB134" s="1036">
        <v>0</v>
      </c>
      <c r="AC134" s="1036">
        <v>0</v>
      </c>
      <c r="AD134" s="1036">
        <v>0</v>
      </c>
      <c r="AE134" s="1036">
        <v>0</v>
      </c>
      <c r="AF134" s="1036">
        <v>0</v>
      </c>
      <c r="AG134" s="1036">
        <v>0</v>
      </c>
      <c r="AH134" s="1036">
        <v>0</v>
      </c>
      <c r="AI134" s="1036">
        <v>0</v>
      </c>
      <c r="AJ134" s="1036">
        <v>0</v>
      </c>
      <c r="AK134" s="1036">
        <v>0</v>
      </c>
      <c r="AL134" s="1036">
        <v>0</v>
      </c>
      <c r="AM134" s="1036">
        <v>0</v>
      </c>
      <c r="AN134" s="1036">
        <v>0</v>
      </c>
      <c r="AO134" s="1036">
        <v>0</v>
      </c>
      <c r="AP134" s="1036">
        <v>0</v>
      </c>
      <c r="AQ134" s="1036">
        <v>0</v>
      </c>
      <c r="AR134" s="1036">
        <v>0</v>
      </c>
      <c r="AS134" s="1036">
        <v>0</v>
      </c>
      <c r="AT134" s="1036">
        <v>0</v>
      </c>
      <c r="AU134" s="1036">
        <v>0</v>
      </c>
      <c r="AV134" s="1036">
        <v>0</v>
      </c>
      <c r="AW134" s="1036">
        <v>0</v>
      </c>
      <c r="AX134" s="1036">
        <v>0</v>
      </c>
      <c r="AY134" s="1036">
        <v>0</v>
      </c>
      <c r="AZ134" s="1036">
        <v>0</v>
      </c>
      <c r="BA134" s="1036">
        <v>0</v>
      </c>
      <c r="BB134" s="1036">
        <v>0</v>
      </c>
      <c r="BC134" s="1036">
        <v>0</v>
      </c>
      <c r="BD134" s="1036">
        <v>0</v>
      </c>
      <c r="BE134" s="1036">
        <v>0</v>
      </c>
      <c r="BF134" s="1036">
        <v>0</v>
      </c>
      <c r="BG134" s="1036">
        <v>0</v>
      </c>
      <c r="BH134" s="1036">
        <v>0</v>
      </c>
      <c r="BI134" s="1036">
        <v>0</v>
      </c>
      <c r="BJ134" s="1036">
        <v>0</v>
      </c>
      <c r="BK134" s="1036">
        <v>0</v>
      </c>
      <c r="BL134" s="1036">
        <v>0</v>
      </c>
      <c r="BM134" s="1036">
        <v>0</v>
      </c>
      <c r="BN134" s="1036">
        <v>0</v>
      </c>
      <c r="BO134" s="1036">
        <v>0</v>
      </c>
      <c r="BP134" s="1036">
        <v>0</v>
      </c>
      <c r="BQ134" s="1036">
        <v>0</v>
      </c>
      <c r="BR134" s="1036">
        <v>0</v>
      </c>
      <c r="BS134" s="1036">
        <v>0</v>
      </c>
      <c r="BT134" s="1036">
        <v>0</v>
      </c>
      <c r="BU134" s="1036">
        <v>0</v>
      </c>
      <c r="BV134" s="1036">
        <v>0</v>
      </c>
      <c r="BW134" s="1036">
        <v>0</v>
      </c>
      <c r="BX134" s="1036">
        <v>0</v>
      </c>
      <c r="BY134" s="1036">
        <v>0</v>
      </c>
      <c r="BZ134" s="1036">
        <v>0</v>
      </c>
      <c r="CA134" s="1036">
        <v>0</v>
      </c>
      <c r="CB134" s="1036">
        <v>0</v>
      </c>
      <c r="CC134" s="1036">
        <v>0</v>
      </c>
      <c r="CD134" s="1036">
        <v>0</v>
      </c>
      <c r="CE134" s="1036">
        <v>0</v>
      </c>
      <c r="CF134" s="1036">
        <v>0</v>
      </c>
      <c r="CG134" s="1036">
        <v>0</v>
      </c>
      <c r="CH134" s="1036">
        <v>0</v>
      </c>
      <c r="CI134" s="1036">
        <v>0</v>
      </c>
      <c r="CJ134" s="1036">
        <v>0</v>
      </c>
      <c r="CK134" s="1036">
        <v>0</v>
      </c>
      <c r="CL134" s="1036">
        <v>0</v>
      </c>
      <c r="CM134" s="1036">
        <v>0</v>
      </c>
      <c r="CN134" s="1036">
        <v>0</v>
      </c>
      <c r="CO134" s="1036">
        <v>0</v>
      </c>
      <c r="CP134" s="1036">
        <v>0</v>
      </c>
      <c r="CQ134" s="1036">
        <v>0</v>
      </c>
      <c r="CR134" s="1036">
        <v>0</v>
      </c>
      <c r="CS134" s="1036">
        <v>0</v>
      </c>
      <c r="CT134" s="1036">
        <v>0</v>
      </c>
      <c r="CU134" s="1036">
        <v>0</v>
      </c>
      <c r="CV134" s="1036">
        <v>0</v>
      </c>
      <c r="CW134" s="1036">
        <v>0</v>
      </c>
      <c r="CX134" s="1036">
        <v>0</v>
      </c>
      <c r="CY134" s="1036">
        <v>0</v>
      </c>
      <c r="CZ134" s="1036">
        <v>0</v>
      </c>
      <c r="DA134" s="1036">
        <v>0</v>
      </c>
      <c r="DB134" s="1036">
        <v>0</v>
      </c>
      <c r="DC134" s="1036">
        <v>0</v>
      </c>
      <c r="DD134" s="1036">
        <v>0</v>
      </c>
      <c r="DE134" s="1036">
        <v>0</v>
      </c>
      <c r="DF134" s="1036">
        <v>0</v>
      </c>
      <c r="DG134" s="1036">
        <v>0</v>
      </c>
      <c r="DH134" s="1036">
        <v>0</v>
      </c>
      <c r="DI134" s="1036">
        <v>0</v>
      </c>
      <c r="DJ134" s="1036">
        <v>0</v>
      </c>
      <c r="DK134" s="1036">
        <v>0</v>
      </c>
      <c r="DL134" s="1036">
        <v>0</v>
      </c>
      <c r="DM134" s="1036">
        <v>0</v>
      </c>
      <c r="DN134" s="1036">
        <v>0</v>
      </c>
      <c r="DO134" s="1036">
        <v>0</v>
      </c>
      <c r="DP134" s="1036">
        <v>0</v>
      </c>
      <c r="DQ134" s="1036">
        <v>0</v>
      </c>
      <c r="DR134" s="1036">
        <v>0</v>
      </c>
      <c r="DS134" s="1036">
        <v>0</v>
      </c>
      <c r="DT134" s="1036">
        <v>0</v>
      </c>
      <c r="DU134" s="1036">
        <v>0</v>
      </c>
      <c r="DV134" s="1036">
        <v>0</v>
      </c>
      <c r="DW134" s="1036">
        <v>0</v>
      </c>
      <c r="DX134" s="1036">
        <v>0</v>
      </c>
      <c r="DY134" s="1036">
        <v>0</v>
      </c>
      <c r="DZ134" s="1036">
        <v>0</v>
      </c>
      <c r="EA134" s="1036">
        <v>0</v>
      </c>
      <c r="EB134" s="1036">
        <v>0</v>
      </c>
      <c r="EC134" s="1036">
        <v>0</v>
      </c>
      <c r="ED134" s="1036">
        <v>0</v>
      </c>
      <c r="EE134" s="1036">
        <v>0</v>
      </c>
      <c r="EF134" s="1036">
        <v>0</v>
      </c>
      <c r="EG134" s="1036">
        <v>0</v>
      </c>
      <c r="EH134" s="1036">
        <v>0</v>
      </c>
      <c r="EI134" s="1036">
        <v>0</v>
      </c>
      <c r="EJ134" s="1036">
        <v>0</v>
      </c>
      <c r="EK134" s="1036">
        <v>0</v>
      </c>
      <c r="EL134" s="1036">
        <v>0</v>
      </c>
      <c r="EM134" s="1036">
        <v>0</v>
      </c>
      <c r="EN134" s="1036">
        <v>0</v>
      </c>
      <c r="EO134" s="1036">
        <v>0</v>
      </c>
      <c r="EP134" s="1036">
        <v>0</v>
      </c>
      <c r="EQ134" s="1036">
        <v>0</v>
      </c>
      <c r="ER134" s="1036">
        <v>0</v>
      </c>
      <c r="ES134" s="1036">
        <v>0</v>
      </c>
      <c r="ET134" s="1036">
        <v>0</v>
      </c>
      <c r="EU134" s="1036">
        <v>0</v>
      </c>
      <c r="EV134" s="1036">
        <v>0</v>
      </c>
      <c r="EW134" s="1036">
        <v>0</v>
      </c>
      <c r="EX134" s="1036">
        <v>0</v>
      </c>
      <c r="EY134" s="1036">
        <v>0</v>
      </c>
      <c r="EZ134" s="2248">
        <f>IN_T4!EZ129</f>
        <v>0</v>
      </c>
      <c r="FA134" s="2248">
        <f>IN_T4!FA129</f>
        <v>0</v>
      </c>
      <c r="FB134" s="2248">
        <f>IN_T4!FB129</f>
        <v>0</v>
      </c>
      <c r="FC134" s="2248">
        <f>IN_T4!FC129</f>
        <v>0</v>
      </c>
      <c r="FD134" s="1028">
        <f t="shared" si="1"/>
        <v>0</v>
      </c>
    </row>
    <row r="135" spans="1:160" ht="12.75" customHeight="1" x14ac:dyDescent="0.25">
      <c r="A135" s="1001" t="str">
        <f>'t1'!A135</f>
        <v>Collab.re tec. - prof.le - D</v>
      </c>
      <c r="B135" s="1027" t="str">
        <f>'t1'!B135</f>
        <v>T16026</v>
      </c>
      <c r="C135" s="1036">
        <v>0</v>
      </c>
      <c r="D135" s="1036">
        <v>0</v>
      </c>
      <c r="E135" s="1036">
        <v>0</v>
      </c>
      <c r="F135" s="1036">
        <v>0</v>
      </c>
      <c r="G135" s="1036">
        <v>0</v>
      </c>
      <c r="H135" s="1036">
        <v>0</v>
      </c>
      <c r="I135" s="1036">
        <v>0</v>
      </c>
      <c r="J135" s="1036">
        <v>0</v>
      </c>
      <c r="K135" s="1036">
        <v>0</v>
      </c>
      <c r="L135" s="1036">
        <v>0</v>
      </c>
      <c r="M135" s="1036">
        <v>0</v>
      </c>
      <c r="N135" s="1036">
        <v>0</v>
      </c>
      <c r="O135" s="1036">
        <v>0</v>
      </c>
      <c r="P135" s="1036">
        <v>0</v>
      </c>
      <c r="Q135" s="1036">
        <v>0</v>
      </c>
      <c r="R135" s="1036">
        <v>0</v>
      </c>
      <c r="S135" s="1036">
        <v>0</v>
      </c>
      <c r="T135" s="1036">
        <v>0</v>
      </c>
      <c r="U135" s="1036">
        <v>0</v>
      </c>
      <c r="V135" s="1036">
        <v>0</v>
      </c>
      <c r="W135" s="1036">
        <v>0</v>
      </c>
      <c r="X135" s="1036">
        <v>0</v>
      </c>
      <c r="Y135" s="1036">
        <v>0</v>
      </c>
      <c r="Z135" s="1036">
        <v>0</v>
      </c>
      <c r="AA135" s="1036">
        <v>0</v>
      </c>
      <c r="AB135" s="1036">
        <v>0</v>
      </c>
      <c r="AC135" s="1036">
        <v>0</v>
      </c>
      <c r="AD135" s="1036">
        <v>0</v>
      </c>
      <c r="AE135" s="1036">
        <v>0</v>
      </c>
      <c r="AF135" s="1036">
        <v>0</v>
      </c>
      <c r="AG135" s="1036">
        <v>0</v>
      </c>
      <c r="AH135" s="1036">
        <v>0</v>
      </c>
      <c r="AI135" s="1036">
        <v>0</v>
      </c>
      <c r="AJ135" s="1036">
        <v>0</v>
      </c>
      <c r="AK135" s="1036">
        <v>0</v>
      </c>
      <c r="AL135" s="1036">
        <v>0</v>
      </c>
      <c r="AM135" s="1036">
        <v>0</v>
      </c>
      <c r="AN135" s="1036">
        <v>0</v>
      </c>
      <c r="AO135" s="1036">
        <v>0</v>
      </c>
      <c r="AP135" s="1036">
        <v>0</v>
      </c>
      <c r="AQ135" s="1036">
        <v>0</v>
      </c>
      <c r="AR135" s="1036">
        <v>0</v>
      </c>
      <c r="AS135" s="1036">
        <v>0</v>
      </c>
      <c r="AT135" s="1036">
        <v>0</v>
      </c>
      <c r="AU135" s="1036">
        <v>0</v>
      </c>
      <c r="AV135" s="1036">
        <v>0</v>
      </c>
      <c r="AW135" s="1036">
        <v>0</v>
      </c>
      <c r="AX135" s="1036">
        <v>0</v>
      </c>
      <c r="AY135" s="1036">
        <v>0</v>
      </c>
      <c r="AZ135" s="1036">
        <v>0</v>
      </c>
      <c r="BA135" s="1036">
        <v>0</v>
      </c>
      <c r="BB135" s="1036">
        <v>0</v>
      </c>
      <c r="BC135" s="1036">
        <v>0</v>
      </c>
      <c r="BD135" s="1036">
        <v>0</v>
      </c>
      <c r="BE135" s="1036">
        <v>0</v>
      </c>
      <c r="BF135" s="1036">
        <v>0</v>
      </c>
      <c r="BG135" s="1036">
        <v>0</v>
      </c>
      <c r="BH135" s="1036">
        <v>0</v>
      </c>
      <c r="BI135" s="1036">
        <v>0</v>
      </c>
      <c r="BJ135" s="1036">
        <v>0</v>
      </c>
      <c r="BK135" s="1036">
        <v>0</v>
      </c>
      <c r="BL135" s="1036">
        <v>0</v>
      </c>
      <c r="BM135" s="1036">
        <v>0</v>
      </c>
      <c r="BN135" s="1036">
        <v>0</v>
      </c>
      <c r="BO135" s="1036">
        <v>0</v>
      </c>
      <c r="BP135" s="1036">
        <v>0</v>
      </c>
      <c r="BQ135" s="1036">
        <v>0</v>
      </c>
      <c r="BR135" s="1036">
        <v>0</v>
      </c>
      <c r="BS135" s="1036">
        <v>0</v>
      </c>
      <c r="BT135" s="1036">
        <v>0</v>
      </c>
      <c r="BU135" s="1036">
        <v>0</v>
      </c>
      <c r="BV135" s="1036">
        <v>0</v>
      </c>
      <c r="BW135" s="1036">
        <v>0</v>
      </c>
      <c r="BX135" s="1036">
        <v>0</v>
      </c>
      <c r="BY135" s="1036">
        <v>0</v>
      </c>
      <c r="BZ135" s="1036">
        <v>0</v>
      </c>
      <c r="CA135" s="1036">
        <v>0</v>
      </c>
      <c r="CB135" s="1036">
        <v>0</v>
      </c>
      <c r="CC135" s="1036">
        <v>0</v>
      </c>
      <c r="CD135" s="1036">
        <v>0</v>
      </c>
      <c r="CE135" s="1036">
        <v>0</v>
      </c>
      <c r="CF135" s="1036">
        <v>0</v>
      </c>
      <c r="CG135" s="1036">
        <v>0</v>
      </c>
      <c r="CH135" s="1036">
        <v>0</v>
      </c>
      <c r="CI135" s="1036">
        <v>0</v>
      </c>
      <c r="CJ135" s="1036">
        <v>0</v>
      </c>
      <c r="CK135" s="1036">
        <v>0</v>
      </c>
      <c r="CL135" s="1036">
        <v>0</v>
      </c>
      <c r="CM135" s="1036">
        <v>0</v>
      </c>
      <c r="CN135" s="1036">
        <v>0</v>
      </c>
      <c r="CO135" s="1036">
        <v>0</v>
      </c>
      <c r="CP135" s="1036">
        <v>0</v>
      </c>
      <c r="CQ135" s="1036">
        <v>0</v>
      </c>
      <c r="CR135" s="1036">
        <v>0</v>
      </c>
      <c r="CS135" s="1036">
        <v>0</v>
      </c>
      <c r="CT135" s="1036">
        <v>0</v>
      </c>
      <c r="CU135" s="1036">
        <v>0</v>
      </c>
      <c r="CV135" s="1036">
        <v>0</v>
      </c>
      <c r="CW135" s="1036">
        <v>0</v>
      </c>
      <c r="CX135" s="1036">
        <v>0</v>
      </c>
      <c r="CY135" s="1036">
        <v>0</v>
      </c>
      <c r="CZ135" s="1036">
        <v>0</v>
      </c>
      <c r="DA135" s="1036">
        <v>0</v>
      </c>
      <c r="DB135" s="1036">
        <v>0</v>
      </c>
      <c r="DC135" s="1036">
        <v>0</v>
      </c>
      <c r="DD135" s="1036">
        <v>0</v>
      </c>
      <c r="DE135" s="1036">
        <v>0</v>
      </c>
      <c r="DF135" s="1036">
        <v>0</v>
      </c>
      <c r="DG135" s="1036">
        <v>0</v>
      </c>
      <c r="DH135" s="1036">
        <v>0</v>
      </c>
      <c r="DI135" s="1036">
        <v>0</v>
      </c>
      <c r="DJ135" s="1036">
        <v>0</v>
      </c>
      <c r="DK135" s="1036">
        <v>0</v>
      </c>
      <c r="DL135" s="1036">
        <v>0</v>
      </c>
      <c r="DM135" s="1036">
        <v>0</v>
      </c>
      <c r="DN135" s="1036">
        <v>0</v>
      </c>
      <c r="DO135" s="1036">
        <v>0</v>
      </c>
      <c r="DP135" s="1036">
        <v>0</v>
      </c>
      <c r="DQ135" s="1036">
        <v>0</v>
      </c>
      <c r="DR135" s="1036">
        <v>0</v>
      </c>
      <c r="DS135" s="1036">
        <v>0</v>
      </c>
      <c r="DT135" s="1036">
        <v>0</v>
      </c>
      <c r="DU135" s="1036">
        <v>0</v>
      </c>
      <c r="DV135" s="1036">
        <v>0</v>
      </c>
      <c r="DW135" s="1036">
        <v>0</v>
      </c>
      <c r="DX135" s="1036">
        <v>0</v>
      </c>
      <c r="DY135" s="1036">
        <v>0</v>
      </c>
      <c r="DZ135" s="1036">
        <v>0</v>
      </c>
      <c r="EA135" s="1036">
        <v>0</v>
      </c>
      <c r="EB135" s="1036">
        <v>0</v>
      </c>
      <c r="EC135" s="1036">
        <v>0</v>
      </c>
      <c r="ED135" s="1036">
        <v>0</v>
      </c>
      <c r="EE135" s="1036">
        <v>0</v>
      </c>
      <c r="EF135" s="1036">
        <v>0</v>
      </c>
      <c r="EG135" s="1036">
        <v>0</v>
      </c>
      <c r="EH135" s="1036">
        <v>0</v>
      </c>
      <c r="EI135" s="1036">
        <v>0</v>
      </c>
      <c r="EJ135" s="1036">
        <v>0</v>
      </c>
      <c r="EK135" s="1036">
        <v>0</v>
      </c>
      <c r="EL135" s="1036">
        <v>0</v>
      </c>
      <c r="EM135" s="1036">
        <v>0</v>
      </c>
      <c r="EN135" s="1036">
        <v>0</v>
      </c>
      <c r="EO135" s="1036">
        <v>0</v>
      </c>
      <c r="EP135" s="1036">
        <v>0</v>
      </c>
      <c r="EQ135" s="1036">
        <v>0</v>
      </c>
      <c r="ER135" s="1036">
        <v>0</v>
      </c>
      <c r="ES135" s="1036">
        <v>0</v>
      </c>
      <c r="ET135" s="1036">
        <v>0</v>
      </c>
      <c r="EU135" s="1036">
        <v>0</v>
      </c>
      <c r="EV135" s="1036">
        <v>0</v>
      </c>
      <c r="EW135" s="1036">
        <v>0</v>
      </c>
      <c r="EX135" s="1036">
        <v>0</v>
      </c>
      <c r="EY135" s="1036">
        <v>0</v>
      </c>
      <c r="EZ135" s="2248">
        <f>IN_T4!EZ130</f>
        <v>0</v>
      </c>
      <c r="FA135" s="2248">
        <f>IN_T4!FA130</f>
        <v>0</v>
      </c>
      <c r="FB135" s="2248">
        <f>IN_T4!FB130</f>
        <v>0</v>
      </c>
      <c r="FC135" s="2248">
        <f>IN_T4!FC130</f>
        <v>0</v>
      </c>
      <c r="FD135" s="1028">
        <f t="shared" si="1"/>
        <v>0</v>
      </c>
    </row>
    <row r="136" spans="1:160" ht="12.75" customHeight="1" x14ac:dyDescent="0.25">
      <c r="A136" s="1001" t="str">
        <f>'t1'!A136</f>
        <v>Oper.re prof.le assistente soc. - C</v>
      </c>
      <c r="B136" s="1027" t="str">
        <f>'t1'!B136</f>
        <v>T14050</v>
      </c>
      <c r="C136" s="1036">
        <v>0</v>
      </c>
      <c r="D136" s="1036">
        <v>0</v>
      </c>
      <c r="E136" s="1036">
        <v>0</v>
      </c>
      <c r="F136" s="1036">
        <v>0</v>
      </c>
      <c r="G136" s="1036">
        <v>0</v>
      </c>
      <c r="H136" s="1036">
        <v>0</v>
      </c>
      <c r="I136" s="1036">
        <v>0</v>
      </c>
      <c r="J136" s="1036">
        <v>0</v>
      </c>
      <c r="K136" s="1036">
        <v>0</v>
      </c>
      <c r="L136" s="1036">
        <v>0</v>
      </c>
      <c r="M136" s="1036">
        <v>0</v>
      </c>
      <c r="N136" s="1036">
        <v>0</v>
      </c>
      <c r="O136" s="1036">
        <v>0</v>
      </c>
      <c r="P136" s="1036">
        <v>0</v>
      </c>
      <c r="Q136" s="1036">
        <v>0</v>
      </c>
      <c r="R136" s="1036">
        <v>0</v>
      </c>
      <c r="S136" s="1036">
        <v>0</v>
      </c>
      <c r="T136" s="1036">
        <v>0</v>
      </c>
      <c r="U136" s="1036">
        <v>0</v>
      </c>
      <c r="V136" s="1036">
        <v>0</v>
      </c>
      <c r="W136" s="1036">
        <v>0</v>
      </c>
      <c r="X136" s="1036">
        <v>0</v>
      </c>
      <c r="Y136" s="1036">
        <v>0</v>
      </c>
      <c r="Z136" s="1036">
        <v>0</v>
      </c>
      <c r="AA136" s="1036">
        <v>0</v>
      </c>
      <c r="AB136" s="1036">
        <v>0</v>
      </c>
      <c r="AC136" s="1036">
        <v>0</v>
      </c>
      <c r="AD136" s="1036">
        <v>0</v>
      </c>
      <c r="AE136" s="1036">
        <v>0</v>
      </c>
      <c r="AF136" s="1036">
        <v>0</v>
      </c>
      <c r="AG136" s="1036">
        <v>0</v>
      </c>
      <c r="AH136" s="1036">
        <v>0</v>
      </c>
      <c r="AI136" s="1036">
        <v>0</v>
      </c>
      <c r="AJ136" s="1036">
        <v>0</v>
      </c>
      <c r="AK136" s="1036">
        <v>0</v>
      </c>
      <c r="AL136" s="1036">
        <v>0</v>
      </c>
      <c r="AM136" s="1036">
        <v>0</v>
      </c>
      <c r="AN136" s="1036">
        <v>0</v>
      </c>
      <c r="AO136" s="1036">
        <v>0</v>
      </c>
      <c r="AP136" s="1036">
        <v>0</v>
      </c>
      <c r="AQ136" s="1036">
        <v>0</v>
      </c>
      <c r="AR136" s="1036">
        <v>0</v>
      </c>
      <c r="AS136" s="1036">
        <v>0</v>
      </c>
      <c r="AT136" s="1036">
        <v>0</v>
      </c>
      <c r="AU136" s="1036">
        <v>0</v>
      </c>
      <c r="AV136" s="1036">
        <v>0</v>
      </c>
      <c r="AW136" s="1036">
        <v>0</v>
      </c>
      <c r="AX136" s="1036">
        <v>0</v>
      </c>
      <c r="AY136" s="1036">
        <v>0</v>
      </c>
      <c r="AZ136" s="1036">
        <v>0</v>
      </c>
      <c r="BA136" s="1036">
        <v>0</v>
      </c>
      <c r="BB136" s="1036">
        <v>0</v>
      </c>
      <c r="BC136" s="1036">
        <v>0</v>
      </c>
      <c r="BD136" s="1036">
        <v>0</v>
      </c>
      <c r="BE136" s="1036">
        <v>0</v>
      </c>
      <c r="BF136" s="1036">
        <v>0</v>
      </c>
      <c r="BG136" s="1036">
        <v>0</v>
      </c>
      <c r="BH136" s="1036">
        <v>0</v>
      </c>
      <c r="BI136" s="1036">
        <v>0</v>
      </c>
      <c r="BJ136" s="1036">
        <v>0</v>
      </c>
      <c r="BK136" s="1036">
        <v>0</v>
      </c>
      <c r="BL136" s="1036">
        <v>0</v>
      </c>
      <c r="BM136" s="1036">
        <v>0</v>
      </c>
      <c r="BN136" s="1036">
        <v>0</v>
      </c>
      <c r="BO136" s="1036">
        <v>0</v>
      </c>
      <c r="BP136" s="1036">
        <v>0</v>
      </c>
      <c r="BQ136" s="1036">
        <v>0</v>
      </c>
      <c r="BR136" s="1036">
        <v>0</v>
      </c>
      <c r="BS136" s="1036">
        <v>0</v>
      </c>
      <c r="BT136" s="1036">
        <v>0</v>
      </c>
      <c r="BU136" s="1036">
        <v>0</v>
      </c>
      <c r="BV136" s="1036">
        <v>0</v>
      </c>
      <c r="BW136" s="1036">
        <v>0</v>
      </c>
      <c r="BX136" s="1036">
        <v>0</v>
      </c>
      <c r="BY136" s="1036">
        <v>0</v>
      </c>
      <c r="BZ136" s="1036">
        <v>0</v>
      </c>
      <c r="CA136" s="1036">
        <v>0</v>
      </c>
      <c r="CB136" s="1036">
        <v>0</v>
      </c>
      <c r="CC136" s="1036">
        <v>0</v>
      </c>
      <c r="CD136" s="1036">
        <v>0</v>
      </c>
      <c r="CE136" s="1036">
        <v>0</v>
      </c>
      <c r="CF136" s="1036">
        <v>0</v>
      </c>
      <c r="CG136" s="1036">
        <v>0</v>
      </c>
      <c r="CH136" s="1036">
        <v>0</v>
      </c>
      <c r="CI136" s="1036">
        <v>0</v>
      </c>
      <c r="CJ136" s="1036">
        <v>0</v>
      </c>
      <c r="CK136" s="1036">
        <v>0</v>
      </c>
      <c r="CL136" s="1036">
        <v>0</v>
      </c>
      <c r="CM136" s="1036">
        <v>0</v>
      </c>
      <c r="CN136" s="1036">
        <v>0</v>
      </c>
      <c r="CO136" s="1036">
        <v>0</v>
      </c>
      <c r="CP136" s="1036">
        <v>0</v>
      </c>
      <c r="CQ136" s="1036">
        <v>0</v>
      </c>
      <c r="CR136" s="1036">
        <v>0</v>
      </c>
      <c r="CS136" s="1036">
        <v>0</v>
      </c>
      <c r="CT136" s="1036">
        <v>0</v>
      </c>
      <c r="CU136" s="1036">
        <v>0</v>
      </c>
      <c r="CV136" s="1036">
        <v>0</v>
      </c>
      <c r="CW136" s="1036">
        <v>0</v>
      </c>
      <c r="CX136" s="1036">
        <v>0</v>
      </c>
      <c r="CY136" s="1036">
        <v>0</v>
      </c>
      <c r="CZ136" s="1036">
        <v>0</v>
      </c>
      <c r="DA136" s="1036">
        <v>0</v>
      </c>
      <c r="DB136" s="1036">
        <v>0</v>
      </c>
      <c r="DC136" s="1036">
        <v>0</v>
      </c>
      <c r="DD136" s="1036">
        <v>0</v>
      </c>
      <c r="DE136" s="1036">
        <v>0</v>
      </c>
      <c r="DF136" s="1036">
        <v>0</v>
      </c>
      <c r="DG136" s="1036">
        <v>0</v>
      </c>
      <c r="DH136" s="1036">
        <v>0</v>
      </c>
      <c r="DI136" s="1036">
        <v>0</v>
      </c>
      <c r="DJ136" s="1036">
        <v>0</v>
      </c>
      <c r="DK136" s="1036">
        <v>0</v>
      </c>
      <c r="DL136" s="1036">
        <v>0</v>
      </c>
      <c r="DM136" s="1036">
        <v>0</v>
      </c>
      <c r="DN136" s="1036">
        <v>0</v>
      </c>
      <c r="DO136" s="1036">
        <v>0</v>
      </c>
      <c r="DP136" s="1036">
        <v>0</v>
      </c>
      <c r="DQ136" s="1036">
        <v>0</v>
      </c>
      <c r="DR136" s="1036">
        <v>0</v>
      </c>
      <c r="DS136" s="1036">
        <v>0</v>
      </c>
      <c r="DT136" s="1036">
        <v>0</v>
      </c>
      <c r="DU136" s="1036">
        <v>0</v>
      </c>
      <c r="DV136" s="1036">
        <v>0</v>
      </c>
      <c r="DW136" s="1036">
        <v>0</v>
      </c>
      <c r="DX136" s="1036">
        <v>0</v>
      </c>
      <c r="DY136" s="1036">
        <v>0</v>
      </c>
      <c r="DZ136" s="1036">
        <v>0</v>
      </c>
      <c r="EA136" s="1036">
        <v>0</v>
      </c>
      <c r="EB136" s="1036">
        <v>0</v>
      </c>
      <c r="EC136" s="1036">
        <v>0</v>
      </c>
      <c r="ED136" s="1036">
        <v>0</v>
      </c>
      <c r="EE136" s="1036">
        <v>0</v>
      </c>
      <c r="EF136" s="1036">
        <v>0</v>
      </c>
      <c r="EG136" s="1036">
        <v>0</v>
      </c>
      <c r="EH136" s="1036">
        <v>0</v>
      </c>
      <c r="EI136" s="1036">
        <v>0</v>
      </c>
      <c r="EJ136" s="1036">
        <v>0</v>
      </c>
      <c r="EK136" s="1036">
        <v>0</v>
      </c>
      <c r="EL136" s="1036">
        <v>0</v>
      </c>
      <c r="EM136" s="1036">
        <v>0</v>
      </c>
      <c r="EN136" s="1036">
        <v>0</v>
      </c>
      <c r="EO136" s="1036">
        <v>0</v>
      </c>
      <c r="EP136" s="1036">
        <v>0</v>
      </c>
      <c r="EQ136" s="1036">
        <v>0</v>
      </c>
      <c r="ER136" s="1036">
        <v>0</v>
      </c>
      <c r="ES136" s="1036">
        <v>0</v>
      </c>
      <c r="ET136" s="1036">
        <v>0</v>
      </c>
      <c r="EU136" s="1036">
        <v>0</v>
      </c>
      <c r="EV136" s="1036">
        <v>0</v>
      </c>
      <c r="EW136" s="1036">
        <v>0</v>
      </c>
      <c r="EX136" s="1036">
        <v>0</v>
      </c>
      <c r="EY136" s="1036">
        <v>0</v>
      </c>
      <c r="EZ136" s="2248">
        <f>IN_T4!EZ131</f>
        <v>0</v>
      </c>
      <c r="FA136" s="2248">
        <f>IN_T4!FA131</f>
        <v>0</v>
      </c>
      <c r="FB136" s="2248">
        <f>IN_T4!FB131</f>
        <v>0</v>
      </c>
      <c r="FC136" s="2248">
        <f>IN_T4!FC131</f>
        <v>0</v>
      </c>
      <c r="FD136" s="1028">
        <f t="shared" ref="FD136:FD163" si="2">SUM(C136:FC136)</f>
        <v>0</v>
      </c>
    </row>
    <row r="137" spans="1:160" ht="12.75" customHeight="1" x14ac:dyDescent="0.25">
      <c r="A137" s="1001" t="str">
        <f>'t1'!A137</f>
        <v>Assistente tecnico - C</v>
      </c>
      <c r="B137" s="1027" t="str">
        <f>'t1'!B137</f>
        <v>T14007</v>
      </c>
      <c r="C137" s="1036">
        <v>0</v>
      </c>
      <c r="D137" s="1036">
        <v>0</v>
      </c>
      <c r="E137" s="1036">
        <v>0</v>
      </c>
      <c r="F137" s="1036">
        <v>0</v>
      </c>
      <c r="G137" s="1036">
        <v>0</v>
      </c>
      <c r="H137" s="1036">
        <v>0</v>
      </c>
      <c r="I137" s="1036">
        <v>0</v>
      </c>
      <c r="J137" s="1036">
        <v>0</v>
      </c>
      <c r="K137" s="1036">
        <v>0</v>
      </c>
      <c r="L137" s="1036">
        <v>0</v>
      </c>
      <c r="M137" s="1036">
        <v>0</v>
      </c>
      <c r="N137" s="1036">
        <v>0</v>
      </c>
      <c r="O137" s="1036">
        <v>0</v>
      </c>
      <c r="P137" s="1036">
        <v>0</v>
      </c>
      <c r="Q137" s="1036">
        <v>0</v>
      </c>
      <c r="R137" s="1036">
        <v>0</v>
      </c>
      <c r="S137" s="1036">
        <v>0</v>
      </c>
      <c r="T137" s="1036">
        <v>0</v>
      </c>
      <c r="U137" s="1036">
        <v>0</v>
      </c>
      <c r="V137" s="1036">
        <v>0</v>
      </c>
      <c r="W137" s="1036">
        <v>0</v>
      </c>
      <c r="X137" s="1036">
        <v>0</v>
      </c>
      <c r="Y137" s="1036">
        <v>0</v>
      </c>
      <c r="Z137" s="1036">
        <v>0</v>
      </c>
      <c r="AA137" s="1036">
        <v>0</v>
      </c>
      <c r="AB137" s="1036">
        <v>0</v>
      </c>
      <c r="AC137" s="1036">
        <v>0</v>
      </c>
      <c r="AD137" s="1036">
        <v>0</v>
      </c>
      <c r="AE137" s="1036">
        <v>0</v>
      </c>
      <c r="AF137" s="1036">
        <v>0</v>
      </c>
      <c r="AG137" s="1036">
        <v>0</v>
      </c>
      <c r="AH137" s="1036">
        <v>0</v>
      </c>
      <c r="AI137" s="1036">
        <v>0</v>
      </c>
      <c r="AJ137" s="1036">
        <v>0</v>
      </c>
      <c r="AK137" s="1036">
        <v>0</v>
      </c>
      <c r="AL137" s="1036">
        <v>0</v>
      </c>
      <c r="AM137" s="1036">
        <v>0</v>
      </c>
      <c r="AN137" s="1036">
        <v>0</v>
      </c>
      <c r="AO137" s="1036">
        <v>0</v>
      </c>
      <c r="AP137" s="1036">
        <v>0</v>
      </c>
      <c r="AQ137" s="1036">
        <v>0</v>
      </c>
      <c r="AR137" s="1036">
        <v>0</v>
      </c>
      <c r="AS137" s="1036">
        <v>0</v>
      </c>
      <c r="AT137" s="1036">
        <v>0</v>
      </c>
      <c r="AU137" s="1036">
        <v>0</v>
      </c>
      <c r="AV137" s="1036">
        <v>0</v>
      </c>
      <c r="AW137" s="1036">
        <v>0</v>
      </c>
      <c r="AX137" s="1036">
        <v>0</v>
      </c>
      <c r="AY137" s="1036">
        <v>0</v>
      </c>
      <c r="AZ137" s="1036">
        <v>0</v>
      </c>
      <c r="BA137" s="1036">
        <v>0</v>
      </c>
      <c r="BB137" s="1036">
        <v>0</v>
      </c>
      <c r="BC137" s="1036">
        <v>0</v>
      </c>
      <c r="BD137" s="1036">
        <v>0</v>
      </c>
      <c r="BE137" s="1036">
        <v>0</v>
      </c>
      <c r="BF137" s="1036">
        <v>0</v>
      </c>
      <c r="BG137" s="1036">
        <v>0</v>
      </c>
      <c r="BH137" s="1036">
        <v>0</v>
      </c>
      <c r="BI137" s="1036">
        <v>0</v>
      </c>
      <c r="BJ137" s="1036">
        <v>0</v>
      </c>
      <c r="BK137" s="1036">
        <v>0</v>
      </c>
      <c r="BL137" s="1036">
        <v>0</v>
      </c>
      <c r="BM137" s="1036">
        <v>0</v>
      </c>
      <c r="BN137" s="1036">
        <v>0</v>
      </c>
      <c r="BO137" s="1036">
        <v>0</v>
      </c>
      <c r="BP137" s="1036">
        <v>0</v>
      </c>
      <c r="BQ137" s="1036">
        <v>0</v>
      </c>
      <c r="BR137" s="1036">
        <v>0</v>
      </c>
      <c r="BS137" s="1036">
        <v>0</v>
      </c>
      <c r="BT137" s="1036">
        <v>0</v>
      </c>
      <c r="BU137" s="1036">
        <v>0</v>
      </c>
      <c r="BV137" s="1036">
        <v>0</v>
      </c>
      <c r="BW137" s="1036">
        <v>0</v>
      </c>
      <c r="BX137" s="1036">
        <v>0</v>
      </c>
      <c r="BY137" s="1036">
        <v>0</v>
      </c>
      <c r="BZ137" s="1036">
        <v>0</v>
      </c>
      <c r="CA137" s="1036">
        <v>0</v>
      </c>
      <c r="CB137" s="1036">
        <v>0</v>
      </c>
      <c r="CC137" s="1036">
        <v>0</v>
      </c>
      <c r="CD137" s="1036">
        <v>0</v>
      </c>
      <c r="CE137" s="1036">
        <v>0</v>
      </c>
      <c r="CF137" s="1036">
        <v>0</v>
      </c>
      <c r="CG137" s="1036">
        <v>0</v>
      </c>
      <c r="CH137" s="1036">
        <v>0</v>
      </c>
      <c r="CI137" s="1036">
        <v>0</v>
      </c>
      <c r="CJ137" s="1036">
        <v>0</v>
      </c>
      <c r="CK137" s="1036">
        <v>0</v>
      </c>
      <c r="CL137" s="1036">
        <v>0</v>
      </c>
      <c r="CM137" s="1036">
        <v>0</v>
      </c>
      <c r="CN137" s="1036">
        <v>0</v>
      </c>
      <c r="CO137" s="1036">
        <v>0</v>
      </c>
      <c r="CP137" s="1036">
        <v>0</v>
      </c>
      <c r="CQ137" s="1036">
        <v>0</v>
      </c>
      <c r="CR137" s="1036">
        <v>0</v>
      </c>
      <c r="CS137" s="1036">
        <v>0</v>
      </c>
      <c r="CT137" s="1036">
        <v>0</v>
      </c>
      <c r="CU137" s="1036">
        <v>0</v>
      </c>
      <c r="CV137" s="1036">
        <v>0</v>
      </c>
      <c r="CW137" s="1036">
        <v>0</v>
      </c>
      <c r="CX137" s="1036">
        <v>0</v>
      </c>
      <c r="CY137" s="1036">
        <v>0</v>
      </c>
      <c r="CZ137" s="1036">
        <v>0</v>
      </c>
      <c r="DA137" s="1036">
        <v>0</v>
      </c>
      <c r="DB137" s="1036">
        <v>0</v>
      </c>
      <c r="DC137" s="1036">
        <v>0</v>
      </c>
      <c r="DD137" s="1036">
        <v>0</v>
      </c>
      <c r="DE137" s="1036">
        <v>0</v>
      </c>
      <c r="DF137" s="1036">
        <v>0</v>
      </c>
      <c r="DG137" s="1036">
        <v>0</v>
      </c>
      <c r="DH137" s="1036">
        <v>0</v>
      </c>
      <c r="DI137" s="1036">
        <v>0</v>
      </c>
      <c r="DJ137" s="1036">
        <v>0</v>
      </c>
      <c r="DK137" s="1036">
        <v>0</v>
      </c>
      <c r="DL137" s="1036">
        <v>0</v>
      </c>
      <c r="DM137" s="1036">
        <v>0</v>
      </c>
      <c r="DN137" s="1036">
        <v>0</v>
      </c>
      <c r="DO137" s="1036">
        <v>0</v>
      </c>
      <c r="DP137" s="1036">
        <v>0</v>
      </c>
      <c r="DQ137" s="1036">
        <v>0</v>
      </c>
      <c r="DR137" s="1036">
        <v>0</v>
      </c>
      <c r="DS137" s="1036">
        <v>0</v>
      </c>
      <c r="DT137" s="1036">
        <v>0</v>
      </c>
      <c r="DU137" s="1036">
        <v>0</v>
      </c>
      <c r="DV137" s="1036">
        <v>0</v>
      </c>
      <c r="DW137" s="1036">
        <v>0</v>
      </c>
      <c r="DX137" s="1036">
        <v>0</v>
      </c>
      <c r="DY137" s="1036">
        <v>0</v>
      </c>
      <c r="DZ137" s="1036">
        <v>0</v>
      </c>
      <c r="EA137" s="1036">
        <v>0</v>
      </c>
      <c r="EB137" s="1036">
        <v>0</v>
      </c>
      <c r="EC137" s="1036">
        <v>0</v>
      </c>
      <c r="ED137" s="1036">
        <v>0</v>
      </c>
      <c r="EE137" s="1036">
        <v>0</v>
      </c>
      <c r="EF137" s="1036">
        <v>0</v>
      </c>
      <c r="EG137" s="1036">
        <v>0</v>
      </c>
      <c r="EH137" s="1036">
        <v>0</v>
      </c>
      <c r="EI137" s="1036">
        <v>0</v>
      </c>
      <c r="EJ137" s="1036">
        <v>0</v>
      </c>
      <c r="EK137" s="1036">
        <v>0</v>
      </c>
      <c r="EL137" s="1036">
        <v>0</v>
      </c>
      <c r="EM137" s="1036">
        <v>0</v>
      </c>
      <c r="EN137" s="1036">
        <v>0</v>
      </c>
      <c r="EO137" s="1036">
        <v>0</v>
      </c>
      <c r="EP137" s="1036">
        <v>0</v>
      </c>
      <c r="EQ137" s="1036">
        <v>0</v>
      </c>
      <c r="ER137" s="1036">
        <v>0</v>
      </c>
      <c r="ES137" s="1036">
        <v>0</v>
      </c>
      <c r="ET137" s="1036">
        <v>0</v>
      </c>
      <c r="EU137" s="1036">
        <v>0</v>
      </c>
      <c r="EV137" s="1036">
        <v>0</v>
      </c>
      <c r="EW137" s="1036">
        <v>0</v>
      </c>
      <c r="EX137" s="1036">
        <v>0</v>
      </c>
      <c r="EY137" s="1036">
        <v>0</v>
      </c>
      <c r="EZ137" s="2248">
        <f>IN_T4!EZ132</f>
        <v>0</v>
      </c>
      <c r="FA137" s="2248">
        <f>IN_T4!FA132</f>
        <v>0</v>
      </c>
      <c r="FB137" s="2248">
        <f>IN_T4!FB132</f>
        <v>0</v>
      </c>
      <c r="FC137" s="2248">
        <f>IN_T4!FC132</f>
        <v>0</v>
      </c>
      <c r="FD137" s="1028">
        <f t="shared" si="2"/>
        <v>0</v>
      </c>
    </row>
    <row r="138" spans="1:160" ht="12.75" customHeight="1" x14ac:dyDescent="0.25">
      <c r="A138" s="1001" t="str">
        <f>'t1'!A138</f>
        <v>Program.re - C</v>
      </c>
      <c r="B138" s="1027" t="str">
        <f>'t1'!B138</f>
        <v>T14063</v>
      </c>
      <c r="C138" s="1036">
        <v>0</v>
      </c>
      <c r="D138" s="1036">
        <v>0</v>
      </c>
      <c r="E138" s="1036">
        <v>0</v>
      </c>
      <c r="F138" s="1036">
        <v>0</v>
      </c>
      <c r="G138" s="1036">
        <v>0</v>
      </c>
      <c r="H138" s="1036">
        <v>0</v>
      </c>
      <c r="I138" s="1036">
        <v>0</v>
      </c>
      <c r="J138" s="1036">
        <v>0</v>
      </c>
      <c r="K138" s="1036">
        <v>0</v>
      </c>
      <c r="L138" s="1036">
        <v>0</v>
      </c>
      <c r="M138" s="1036">
        <v>0</v>
      </c>
      <c r="N138" s="1036">
        <v>0</v>
      </c>
      <c r="O138" s="1036">
        <v>0</v>
      </c>
      <c r="P138" s="1036">
        <v>0</v>
      </c>
      <c r="Q138" s="1036">
        <v>0</v>
      </c>
      <c r="R138" s="1036">
        <v>0</v>
      </c>
      <c r="S138" s="1036">
        <v>0</v>
      </c>
      <c r="T138" s="1036">
        <v>0</v>
      </c>
      <c r="U138" s="1036">
        <v>0</v>
      </c>
      <c r="V138" s="1036">
        <v>0</v>
      </c>
      <c r="W138" s="1036">
        <v>0</v>
      </c>
      <c r="X138" s="1036">
        <v>0</v>
      </c>
      <c r="Y138" s="1036">
        <v>0</v>
      </c>
      <c r="Z138" s="1036">
        <v>0</v>
      </c>
      <c r="AA138" s="1036">
        <v>0</v>
      </c>
      <c r="AB138" s="1036">
        <v>0</v>
      </c>
      <c r="AC138" s="1036">
        <v>0</v>
      </c>
      <c r="AD138" s="1036">
        <v>0</v>
      </c>
      <c r="AE138" s="1036">
        <v>0</v>
      </c>
      <c r="AF138" s="1036">
        <v>0</v>
      </c>
      <c r="AG138" s="1036">
        <v>0</v>
      </c>
      <c r="AH138" s="1036">
        <v>0</v>
      </c>
      <c r="AI138" s="1036">
        <v>0</v>
      </c>
      <c r="AJ138" s="1036">
        <v>0</v>
      </c>
      <c r="AK138" s="1036">
        <v>0</v>
      </c>
      <c r="AL138" s="1036">
        <v>0</v>
      </c>
      <c r="AM138" s="1036">
        <v>0</v>
      </c>
      <c r="AN138" s="1036">
        <v>0</v>
      </c>
      <c r="AO138" s="1036">
        <v>0</v>
      </c>
      <c r="AP138" s="1036">
        <v>0</v>
      </c>
      <c r="AQ138" s="1036">
        <v>0</v>
      </c>
      <c r="AR138" s="1036">
        <v>0</v>
      </c>
      <c r="AS138" s="1036">
        <v>0</v>
      </c>
      <c r="AT138" s="1036">
        <v>0</v>
      </c>
      <c r="AU138" s="1036">
        <v>0</v>
      </c>
      <c r="AV138" s="1036">
        <v>0</v>
      </c>
      <c r="AW138" s="1036">
        <v>0</v>
      </c>
      <c r="AX138" s="1036">
        <v>0</v>
      </c>
      <c r="AY138" s="1036">
        <v>0</v>
      </c>
      <c r="AZ138" s="1036">
        <v>0</v>
      </c>
      <c r="BA138" s="1036">
        <v>0</v>
      </c>
      <c r="BB138" s="1036">
        <v>0</v>
      </c>
      <c r="BC138" s="1036">
        <v>0</v>
      </c>
      <c r="BD138" s="1036">
        <v>0</v>
      </c>
      <c r="BE138" s="1036">
        <v>0</v>
      </c>
      <c r="BF138" s="1036">
        <v>0</v>
      </c>
      <c r="BG138" s="1036">
        <v>0</v>
      </c>
      <c r="BH138" s="1036">
        <v>0</v>
      </c>
      <c r="BI138" s="1036">
        <v>0</v>
      </c>
      <c r="BJ138" s="1036">
        <v>0</v>
      </c>
      <c r="BK138" s="1036">
        <v>0</v>
      </c>
      <c r="BL138" s="1036">
        <v>0</v>
      </c>
      <c r="BM138" s="1036">
        <v>0</v>
      </c>
      <c r="BN138" s="1036">
        <v>0</v>
      </c>
      <c r="BO138" s="1036">
        <v>0</v>
      </c>
      <c r="BP138" s="1036">
        <v>0</v>
      </c>
      <c r="BQ138" s="1036">
        <v>0</v>
      </c>
      <c r="BR138" s="1036">
        <v>0</v>
      </c>
      <c r="BS138" s="1036">
        <v>0</v>
      </c>
      <c r="BT138" s="1036">
        <v>0</v>
      </c>
      <c r="BU138" s="1036">
        <v>0</v>
      </c>
      <c r="BV138" s="1036">
        <v>0</v>
      </c>
      <c r="BW138" s="1036">
        <v>0</v>
      </c>
      <c r="BX138" s="1036">
        <v>0</v>
      </c>
      <c r="BY138" s="1036">
        <v>0</v>
      </c>
      <c r="BZ138" s="1036">
        <v>0</v>
      </c>
      <c r="CA138" s="1036">
        <v>0</v>
      </c>
      <c r="CB138" s="1036">
        <v>0</v>
      </c>
      <c r="CC138" s="1036">
        <v>0</v>
      </c>
      <c r="CD138" s="1036">
        <v>0</v>
      </c>
      <c r="CE138" s="1036">
        <v>0</v>
      </c>
      <c r="CF138" s="1036">
        <v>0</v>
      </c>
      <c r="CG138" s="1036">
        <v>0</v>
      </c>
      <c r="CH138" s="1036">
        <v>0</v>
      </c>
      <c r="CI138" s="1036">
        <v>0</v>
      </c>
      <c r="CJ138" s="1036">
        <v>0</v>
      </c>
      <c r="CK138" s="1036">
        <v>0</v>
      </c>
      <c r="CL138" s="1036">
        <v>0</v>
      </c>
      <c r="CM138" s="1036">
        <v>0</v>
      </c>
      <c r="CN138" s="1036">
        <v>0</v>
      </c>
      <c r="CO138" s="1036">
        <v>0</v>
      </c>
      <c r="CP138" s="1036">
        <v>0</v>
      </c>
      <c r="CQ138" s="1036">
        <v>0</v>
      </c>
      <c r="CR138" s="1036">
        <v>0</v>
      </c>
      <c r="CS138" s="1036">
        <v>0</v>
      </c>
      <c r="CT138" s="1036">
        <v>0</v>
      </c>
      <c r="CU138" s="1036">
        <v>0</v>
      </c>
      <c r="CV138" s="1036">
        <v>0</v>
      </c>
      <c r="CW138" s="1036">
        <v>0</v>
      </c>
      <c r="CX138" s="1036">
        <v>0</v>
      </c>
      <c r="CY138" s="1036">
        <v>0</v>
      </c>
      <c r="CZ138" s="1036">
        <v>0</v>
      </c>
      <c r="DA138" s="1036">
        <v>0</v>
      </c>
      <c r="DB138" s="1036">
        <v>0</v>
      </c>
      <c r="DC138" s="1036">
        <v>0</v>
      </c>
      <c r="DD138" s="1036">
        <v>0</v>
      </c>
      <c r="DE138" s="1036">
        <v>0</v>
      </c>
      <c r="DF138" s="1036">
        <v>0</v>
      </c>
      <c r="DG138" s="1036">
        <v>0</v>
      </c>
      <c r="DH138" s="1036">
        <v>0</v>
      </c>
      <c r="DI138" s="1036">
        <v>0</v>
      </c>
      <c r="DJ138" s="1036">
        <v>0</v>
      </c>
      <c r="DK138" s="1036">
        <v>0</v>
      </c>
      <c r="DL138" s="1036">
        <v>0</v>
      </c>
      <c r="DM138" s="1036">
        <v>0</v>
      </c>
      <c r="DN138" s="1036">
        <v>0</v>
      </c>
      <c r="DO138" s="1036">
        <v>0</v>
      </c>
      <c r="DP138" s="1036">
        <v>0</v>
      </c>
      <c r="DQ138" s="1036">
        <v>0</v>
      </c>
      <c r="DR138" s="1036">
        <v>0</v>
      </c>
      <c r="DS138" s="1036">
        <v>0</v>
      </c>
      <c r="DT138" s="1036">
        <v>0</v>
      </c>
      <c r="DU138" s="1036">
        <v>0</v>
      </c>
      <c r="DV138" s="1036">
        <v>0</v>
      </c>
      <c r="DW138" s="1036">
        <v>0</v>
      </c>
      <c r="DX138" s="1036">
        <v>0</v>
      </c>
      <c r="DY138" s="1036">
        <v>0</v>
      </c>
      <c r="DZ138" s="1036">
        <v>0</v>
      </c>
      <c r="EA138" s="1036">
        <v>0</v>
      </c>
      <c r="EB138" s="1036">
        <v>0</v>
      </c>
      <c r="EC138" s="1036">
        <v>0</v>
      </c>
      <c r="ED138" s="1036">
        <v>0</v>
      </c>
      <c r="EE138" s="1036">
        <v>0</v>
      </c>
      <c r="EF138" s="1036">
        <v>0</v>
      </c>
      <c r="EG138" s="1036">
        <v>0</v>
      </c>
      <c r="EH138" s="1036">
        <v>0</v>
      </c>
      <c r="EI138" s="1036">
        <v>0</v>
      </c>
      <c r="EJ138" s="1036">
        <v>0</v>
      </c>
      <c r="EK138" s="1036">
        <v>0</v>
      </c>
      <c r="EL138" s="1036">
        <v>0</v>
      </c>
      <c r="EM138" s="1036">
        <v>0</v>
      </c>
      <c r="EN138" s="1036">
        <v>0</v>
      </c>
      <c r="EO138" s="1036">
        <v>0</v>
      </c>
      <c r="EP138" s="1036">
        <v>0</v>
      </c>
      <c r="EQ138" s="1036">
        <v>0</v>
      </c>
      <c r="ER138" s="1036">
        <v>0</v>
      </c>
      <c r="ES138" s="1036">
        <v>0</v>
      </c>
      <c r="ET138" s="1036">
        <v>0</v>
      </c>
      <c r="EU138" s="1036">
        <v>0</v>
      </c>
      <c r="EV138" s="1036">
        <v>0</v>
      </c>
      <c r="EW138" s="1036">
        <v>0</v>
      </c>
      <c r="EX138" s="1036">
        <v>0</v>
      </c>
      <c r="EY138" s="1036">
        <v>0</v>
      </c>
      <c r="EZ138" s="2248">
        <f>IN_T4!EZ133</f>
        <v>0</v>
      </c>
      <c r="FA138" s="2248">
        <f>IN_T4!FA133</f>
        <v>0</v>
      </c>
      <c r="FB138" s="2248">
        <f>IN_T4!FB133</f>
        <v>0</v>
      </c>
      <c r="FC138" s="2248">
        <f>IN_T4!FC133</f>
        <v>0</v>
      </c>
      <c r="FD138" s="1028">
        <f t="shared" si="2"/>
        <v>0</v>
      </c>
    </row>
    <row r="139" spans="1:160" ht="12.75" customHeight="1" x14ac:dyDescent="0.25">
      <c r="A139" s="1001" t="str">
        <f>'t1'!A139</f>
        <v>Operatore tecnico special.to senior - C</v>
      </c>
      <c r="B139" s="1027" t="str">
        <f>'t1'!B139</f>
        <v>T14S59</v>
      </c>
      <c r="C139" s="1036">
        <v>0</v>
      </c>
      <c r="D139" s="1036">
        <v>0</v>
      </c>
      <c r="E139" s="1036">
        <v>0</v>
      </c>
      <c r="F139" s="1036">
        <v>0</v>
      </c>
      <c r="G139" s="1036">
        <v>0</v>
      </c>
      <c r="H139" s="1036">
        <v>0</v>
      </c>
      <c r="I139" s="1036">
        <v>0</v>
      </c>
      <c r="J139" s="1036">
        <v>0</v>
      </c>
      <c r="K139" s="1036">
        <v>0</v>
      </c>
      <c r="L139" s="1036">
        <v>0</v>
      </c>
      <c r="M139" s="1036">
        <v>0</v>
      </c>
      <c r="N139" s="1036">
        <v>0</v>
      </c>
      <c r="O139" s="1036">
        <v>0</v>
      </c>
      <c r="P139" s="1036">
        <v>0</v>
      </c>
      <c r="Q139" s="1036">
        <v>0</v>
      </c>
      <c r="R139" s="1036">
        <v>0</v>
      </c>
      <c r="S139" s="1036">
        <v>0</v>
      </c>
      <c r="T139" s="1036">
        <v>0</v>
      </c>
      <c r="U139" s="1036">
        <v>0</v>
      </c>
      <c r="V139" s="1036">
        <v>0</v>
      </c>
      <c r="W139" s="1036">
        <v>0</v>
      </c>
      <c r="X139" s="1036">
        <v>0</v>
      </c>
      <c r="Y139" s="1036">
        <v>0</v>
      </c>
      <c r="Z139" s="1036">
        <v>0</v>
      </c>
      <c r="AA139" s="1036">
        <v>0</v>
      </c>
      <c r="AB139" s="1036">
        <v>0</v>
      </c>
      <c r="AC139" s="1036">
        <v>0</v>
      </c>
      <c r="AD139" s="1036">
        <v>0</v>
      </c>
      <c r="AE139" s="1036">
        <v>0</v>
      </c>
      <c r="AF139" s="1036">
        <v>0</v>
      </c>
      <c r="AG139" s="1036">
        <v>0</v>
      </c>
      <c r="AH139" s="1036">
        <v>0</v>
      </c>
      <c r="AI139" s="1036">
        <v>0</v>
      </c>
      <c r="AJ139" s="1036">
        <v>0</v>
      </c>
      <c r="AK139" s="1036">
        <v>0</v>
      </c>
      <c r="AL139" s="1036">
        <v>0</v>
      </c>
      <c r="AM139" s="1036">
        <v>0</v>
      </c>
      <c r="AN139" s="1036">
        <v>0</v>
      </c>
      <c r="AO139" s="1036">
        <v>0</v>
      </c>
      <c r="AP139" s="1036">
        <v>0</v>
      </c>
      <c r="AQ139" s="1036">
        <v>0</v>
      </c>
      <c r="AR139" s="1036">
        <v>0</v>
      </c>
      <c r="AS139" s="1036">
        <v>0</v>
      </c>
      <c r="AT139" s="1036">
        <v>0</v>
      </c>
      <c r="AU139" s="1036">
        <v>0</v>
      </c>
      <c r="AV139" s="1036">
        <v>0</v>
      </c>
      <c r="AW139" s="1036">
        <v>0</v>
      </c>
      <c r="AX139" s="1036">
        <v>0</v>
      </c>
      <c r="AY139" s="1036">
        <v>0</v>
      </c>
      <c r="AZ139" s="1036">
        <v>0</v>
      </c>
      <c r="BA139" s="1036">
        <v>0</v>
      </c>
      <c r="BB139" s="1036">
        <v>0</v>
      </c>
      <c r="BC139" s="1036">
        <v>0</v>
      </c>
      <c r="BD139" s="1036">
        <v>0</v>
      </c>
      <c r="BE139" s="1036">
        <v>0</v>
      </c>
      <c r="BF139" s="1036">
        <v>0</v>
      </c>
      <c r="BG139" s="1036">
        <v>0</v>
      </c>
      <c r="BH139" s="1036">
        <v>0</v>
      </c>
      <c r="BI139" s="1036">
        <v>0</v>
      </c>
      <c r="BJ139" s="1036">
        <v>0</v>
      </c>
      <c r="BK139" s="1036">
        <v>0</v>
      </c>
      <c r="BL139" s="1036">
        <v>0</v>
      </c>
      <c r="BM139" s="1036">
        <v>0</v>
      </c>
      <c r="BN139" s="1036">
        <v>0</v>
      </c>
      <c r="BO139" s="1036">
        <v>0</v>
      </c>
      <c r="BP139" s="1036">
        <v>0</v>
      </c>
      <c r="BQ139" s="1036">
        <v>0</v>
      </c>
      <c r="BR139" s="1036">
        <v>0</v>
      </c>
      <c r="BS139" s="1036">
        <v>0</v>
      </c>
      <c r="BT139" s="1036">
        <v>0</v>
      </c>
      <c r="BU139" s="1036">
        <v>0</v>
      </c>
      <c r="BV139" s="1036">
        <v>0</v>
      </c>
      <c r="BW139" s="1036">
        <v>0</v>
      </c>
      <c r="BX139" s="1036">
        <v>0</v>
      </c>
      <c r="BY139" s="1036">
        <v>0</v>
      </c>
      <c r="BZ139" s="1036">
        <v>0</v>
      </c>
      <c r="CA139" s="1036">
        <v>0</v>
      </c>
      <c r="CB139" s="1036">
        <v>0</v>
      </c>
      <c r="CC139" s="1036">
        <v>0</v>
      </c>
      <c r="CD139" s="1036">
        <v>0</v>
      </c>
      <c r="CE139" s="1036">
        <v>0</v>
      </c>
      <c r="CF139" s="1036">
        <v>0</v>
      </c>
      <c r="CG139" s="1036">
        <v>0</v>
      </c>
      <c r="CH139" s="1036">
        <v>0</v>
      </c>
      <c r="CI139" s="1036">
        <v>0</v>
      </c>
      <c r="CJ139" s="1036">
        <v>0</v>
      </c>
      <c r="CK139" s="1036">
        <v>0</v>
      </c>
      <c r="CL139" s="1036">
        <v>0</v>
      </c>
      <c r="CM139" s="1036">
        <v>0</v>
      </c>
      <c r="CN139" s="1036">
        <v>0</v>
      </c>
      <c r="CO139" s="1036">
        <v>0</v>
      </c>
      <c r="CP139" s="1036">
        <v>0</v>
      </c>
      <c r="CQ139" s="1036">
        <v>0</v>
      </c>
      <c r="CR139" s="1036">
        <v>0</v>
      </c>
      <c r="CS139" s="1036">
        <v>0</v>
      </c>
      <c r="CT139" s="1036">
        <v>0</v>
      </c>
      <c r="CU139" s="1036">
        <v>0</v>
      </c>
      <c r="CV139" s="1036">
        <v>0</v>
      </c>
      <c r="CW139" s="1036">
        <v>0</v>
      </c>
      <c r="CX139" s="1036">
        <v>0</v>
      </c>
      <c r="CY139" s="1036">
        <v>0</v>
      </c>
      <c r="CZ139" s="1036">
        <v>0</v>
      </c>
      <c r="DA139" s="1036">
        <v>0</v>
      </c>
      <c r="DB139" s="1036">
        <v>0</v>
      </c>
      <c r="DC139" s="1036">
        <v>0</v>
      </c>
      <c r="DD139" s="1036">
        <v>0</v>
      </c>
      <c r="DE139" s="1036">
        <v>0</v>
      </c>
      <c r="DF139" s="1036">
        <v>0</v>
      </c>
      <c r="DG139" s="1036">
        <v>0</v>
      </c>
      <c r="DH139" s="1036">
        <v>0</v>
      </c>
      <c r="DI139" s="1036">
        <v>0</v>
      </c>
      <c r="DJ139" s="1036">
        <v>0</v>
      </c>
      <c r="DK139" s="1036">
        <v>0</v>
      </c>
      <c r="DL139" s="1036">
        <v>0</v>
      </c>
      <c r="DM139" s="1036">
        <v>0</v>
      </c>
      <c r="DN139" s="1036">
        <v>0</v>
      </c>
      <c r="DO139" s="1036">
        <v>0</v>
      </c>
      <c r="DP139" s="1036">
        <v>0</v>
      </c>
      <c r="DQ139" s="1036">
        <v>0</v>
      </c>
      <c r="DR139" s="1036">
        <v>0</v>
      </c>
      <c r="DS139" s="1036">
        <v>0</v>
      </c>
      <c r="DT139" s="1036">
        <v>0</v>
      </c>
      <c r="DU139" s="1036">
        <v>0</v>
      </c>
      <c r="DV139" s="1036">
        <v>0</v>
      </c>
      <c r="DW139" s="1036">
        <v>0</v>
      </c>
      <c r="DX139" s="1036">
        <v>0</v>
      </c>
      <c r="DY139" s="1036">
        <v>0</v>
      </c>
      <c r="DZ139" s="1036">
        <v>0</v>
      </c>
      <c r="EA139" s="1036">
        <v>0</v>
      </c>
      <c r="EB139" s="1036">
        <v>0</v>
      </c>
      <c r="EC139" s="1036">
        <v>0</v>
      </c>
      <c r="ED139" s="1036">
        <v>0</v>
      </c>
      <c r="EE139" s="1036">
        <v>0</v>
      </c>
      <c r="EF139" s="1036">
        <v>0</v>
      </c>
      <c r="EG139" s="1036">
        <v>0</v>
      </c>
      <c r="EH139" s="1036">
        <v>0</v>
      </c>
      <c r="EI139" s="1036">
        <v>0</v>
      </c>
      <c r="EJ139" s="1036">
        <v>0</v>
      </c>
      <c r="EK139" s="1036">
        <v>0</v>
      </c>
      <c r="EL139" s="1036">
        <v>0</v>
      </c>
      <c r="EM139" s="1036">
        <v>0</v>
      </c>
      <c r="EN139" s="1036">
        <v>0</v>
      </c>
      <c r="EO139" s="1036">
        <v>0</v>
      </c>
      <c r="EP139" s="1036">
        <v>0</v>
      </c>
      <c r="EQ139" s="1036">
        <v>0</v>
      </c>
      <c r="ER139" s="1036">
        <v>0</v>
      </c>
      <c r="ES139" s="1036">
        <v>0</v>
      </c>
      <c r="ET139" s="1036">
        <v>0</v>
      </c>
      <c r="EU139" s="1036">
        <v>0</v>
      </c>
      <c r="EV139" s="1036">
        <v>0</v>
      </c>
      <c r="EW139" s="1036">
        <v>0</v>
      </c>
      <c r="EX139" s="1036">
        <v>0</v>
      </c>
      <c r="EY139" s="1036">
        <v>0</v>
      </c>
      <c r="EZ139" s="2248">
        <f>IN_T4!EZ134</f>
        <v>0</v>
      </c>
      <c r="FA139" s="2248">
        <f>IN_T4!FA134</f>
        <v>0</v>
      </c>
      <c r="FB139" s="2248">
        <f>IN_T4!FB134</f>
        <v>0</v>
      </c>
      <c r="FC139" s="2248">
        <f>IN_T4!FC134</f>
        <v>0</v>
      </c>
      <c r="FD139" s="1028">
        <f t="shared" si="2"/>
        <v>0</v>
      </c>
    </row>
    <row r="140" spans="1:160" ht="12.75" customHeight="1" x14ac:dyDescent="0.25">
      <c r="A140" s="1001" t="str">
        <f>'t1'!A140</f>
        <v>Operatore tecnico special.to - BS</v>
      </c>
      <c r="B140" s="1027" t="str">
        <f>'t1'!B140</f>
        <v>T13059</v>
      </c>
      <c r="C140" s="1036">
        <v>0</v>
      </c>
      <c r="D140" s="1036">
        <v>0</v>
      </c>
      <c r="E140" s="1036">
        <v>0</v>
      </c>
      <c r="F140" s="1036">
        <v>0</v>
      </c>
      <c r="G140" s="1036">
        <v>0</v>
      </c>
      <c r="H140" s="1036">
        <v>0</v>
      </c>
      <c r="I140" s="1036">
        <v>0</v>
      </c>
      <c r="J140" s="1036">
        <v>0</v>
      </c>
      <c r="K140" s="1036">
        <v>0</v>
      </c>
      <c r="L140" s="1036">
        <v>0</v>
      </c>
      <c r="M140" s="1036">
        <v>0</v>
      </c>
      <c r="N140" s="1036">
        <v>0</v>
      </c>
      <c r="O140" s="1036">
        <v>0</v>
      </c>
      <c r="P140" s="1036">
        <v>0</v>
      </c>
      <c r="Q140" s="1036">
        <v>0</v>
      </c>
      <c r="R140" s="1036">
        <v>0</v>
      </c>
      <c r="S140" s="1036">
        <v>0</v>
      </c>
      <c r="T140" s="1036">
        <v>0</v>
      </c>
      <c r="U140" s="1036">
        <v>0</v>
      </c>
      <c r="V140" s="1036">
        <v>0</v>
      </c>
      <c r="W140" s="1036">
        <v>0</v>
      </c>
      <c r="X140" s="1036">
        <v>0</v>
      </c>
      <c r="Y140" s="1036">
        <v>0</v>
      </c>
      <c r="Z140" s="1036">
        <v>0</v>
      </c>
      <c r="AA140" s="1036">
        <v>0</v>
      </c>
      <c r="AB140" s="1036">
        <v>0</v>
      </c>
      <c r="AC140" s="1036">
        <v>0</v>
      </c>
      <c r="AD140" s="1036">
        <v>0</v>
      </c>
      <c r="AE140" s="1036">
        <v>0</v>
      </c>
      <c r="AF140" s="1036">
        <v>0</v>
      </c>
      <c r="AG140" s="1036">
        <v>0</v>
      </c>
      <c r="AH140" s="1036">
        <v>0</v>
      </c>
      <c r="AI140" s="1036">
        <v>0</v>
      </c>
      <c r="AJ140" s="1036">
        <v>0</v>
      </c>
      <c r="AK140" s="1036">
        <v>0</v>
      </c>
      <c r="AL140" s="1036">
        <v>0</v>
      </c>
      <c r="AM140" s="1036">
        <v>0</v>
      </c>
      <c r="AN140" s="1036">
        <v>0</v>
      </c>
      <c r="AO140" s="1036">
        <v>0</v>
      </c>
      <c r="AP140" s="1036">
        <v>0</v>
      </c>
      <c r="AQ140" s="1036">
        <v>0</v>
      </c>
      <c r="AR140" s="1036">
        <v>0</v>
      </c>
      <c r="AS140" s="1036">
        <v>0</v>
      </c>
      <c r="AT140" s="1036">
        <v>0</v>
      </c>
      <c r="AU140" s="1036">
        <v>0</v>
      </c>
      <c r="AV140" s="1036">
        <v>0</v>
      </c>
      <c r="AW140" s="1036">
        <v>0</v>
      </c>
      <c r="AX140" s="1036">
        <v>0</v>
      </c>
      <c r="AY140" s="1036">
        <v>0</v>
      </c>
      <c r="AZ140" s="1036">
        <v>0</v>
      </c>
      <c r="BA140" s="1036">
        <v>0</v>
      </c>
      <c r="BB140" s="1036">
        <v>0</v>
      </c>
      <c r="BC140" s="1036">
        <v>0</v>
      </c>
      <c r="BD140" s="1036">
        <v>0</v>
      </c>
      <c r="BE140" s="1036">
        <v>0</v>
      </c>
      <c r="BF140" s="1036">
        <v>0</v>
      </c>
      <c r="BG140" s="1036">
        <v>0</v>
      </c>
      <c r="BH140" s="1036">
        <v>0</v>
      </c>
      <c r="BI140" s="1036">
        <v>0</v>
      </c>
      <c r="BJ140" s="1036">
        <v>0</v>
      </c>
      <c r="BK140" s="1036">
        <v>0</v>
      </c>
      <c r="BL140" s="1036">
        <v>0</v>
      </c>
      <c r="BM140" s="1036">
        <v>0</v>
      </c>
      <c r="BN140" s="1036">
        <v>0</v>
      </c>
      <c r="BO140" s="1036">
        <v>0</v>
      </c>
      <c r="BP140" s="1036">
        <v>0</v>
      </c>
      <c r="BQ140" s="1036">
        <v>0</v>
      </c>
      <c r="BR140" s="1036">
        <v>0</v>
      </c>
      <c r="BS140" s="1036">
        <v>0</v>
      </c>
      <c r="BT140" s="1036">
        <v>0</v>
      </c>
      <c r="BU140" s="1036">
        <v>0</v>
      </c>
      <c r="BV140" s="1036">
        <v>0</v>
      </c>
      <c r="BW140" s="1036">
        <v>0</v>
      </c>
      <c r="BX140" s="1036">
        <v>0</v>
      </c>
      <c r="BY140" s="1036">
        <v>0</v>
      </c>
      <c r="BZ140" s="1036">
        <v>0</v>
      </c>
      <c r="CA140" s="1036">
        <v>0</v>
      </c>
      <c r="CB140" s="1036">
        <v>0</v>
      </c>
      <c r="CC140" s="1036">
        <v>0</v>
      </c>
      <c r="CD140" s="1036">
        <v>0</v>
      </c>
      <c r="CE140" s="1036">
        <v>0</v>
      </c>
      <c r="CF140" s="1036">
        <v>0</v>
      </c>
      <c r="CG140" s="1036">
        <v>0</v>
      </c>
      <c r="CH140" s="1036">
        <v>0</v>
      </c>
      <c r="CI140" s="1036">
        <v>0</v>
      </c>
      <c r="CJ140" s="1036">
        <v>0</v>
      </c>
      <c r="CK140" s="1036">
        <v>0</v>
      </c>
      <c r="CL140" s="1036">
        <v>0</v>
      </c>
      <c r="CM140" s="1036">
        <v>0</v>
      </c>
      <c r="CN140" s="1036">
        <v>0</v>
      </c>
      <c r="CO140" s="1036">
        <v>0</v>
      </c>
      <c r="CP140" s="1036">
        <v>0</v>
      </c>
      <c r="CQ140" s="1036">
        <v>0</v>
      </c>
      <c r="CR140" s="1036">
        <v>0</v>
      </c>
      <c r="CS140" s="1036">
        <v>0</v>
      </c>
      <c r="CT140" s="1036">
        <v>0</v>
      </c>
      <c r="CU140" s="1036">
        <v>0</v>
      </c>
      <c r="CV140" s="1036">
        <v>0</v>
      </c>
      <c r="CW140" s="1036">
        <v>0</v>
      </c>
      <c r="CX140" s="1036">
        <v>0</v>
      </c>
      <c r="CY140" s="1036">
        <v>0</v>
      </c>
      <c r="CZ140" s="1036">
        <v>0</v>
      </c>
      <c r="DA140" s="1036">
        <v>0</v>
      </c>
      <c r="DB140" s="1036">
        <v>0</v>
      </c>
      <c r="DC140" s="1036">
        <v>0</v>
      </c>
      <c r="DD140" s="1036">
        <v>0</v>
      </c>
      <c r="DE140" s="1036">
        <v>0</v>
      </c>
      <c r="DF140" s="1036">
        <v>0</v>
      </c>
      <c r="DG140" s="1036">
        <v>0</v>
      </c>
      <c r="DH140" s="1036">
        <v>0</v>
      </c>
      <c r="DI140" s="1036">
        <v>0</v>
      </c>
      <c r="DJ140" s="1036">
        <v>0</v>
      </c>
      <c r="DK140" s="1036">
        <v>0</v>
      </c>
      <c r="DL140" s="1036">
        <v>0</v>
      </c>
      <c r="DM140" s="1036">
        <v>0</v>
      </c>
      <c r="DN140" s="1036">
        <v>0</v>
      </c>
      <c r="DO140" s="1036">
        <v>0</v>
      </c>
      <c r="DP140" s="1036">
        <v>0</v>
      </c>
      <c r="DQ140" s="1036">
        <v>0</v>
      </c>
      <c r="DR140" s="1036">
        <v>0</v>
      </c>
      <c r="DS140" s="1036">
        <v>0</v>
      </c>
      <c r="DT140" s="1036">
        <v>0</v>
      </c>
      <c r="DU140" s="1036">
        <v>0</v>
      </c>
      <c r="DV140" s="1036">
        <v>0</v>
      </c>
      <c r="DW140" s="1036">
        <v>0</v>
      </c>
      <c r="DX140" s="1036">
        <v>0</v>
      </c>
      <c r="DY140" s="1036">
        <v>0</v>
      </c>
      <c r="DZ140" s="1036">
        <v>0</v>
      </c>
      <c r="EA140" s="1036">
        <v>0</v>
      </c>
      <c r="EB140" s="1036">
        <v>0</v>
      </c>
      <c r="EC140" s="1036">
        <v>0</v>
      </c>
      <c r="ED140" s="1036">
        <v>0</v>
      </c>
      <c r="EE140" s="1036">
        <v>0</v>
      </c>
      <c r="EF140" s="1036">
        <v>0</v>
      </c>
      <c r="EG140" s="1036">
        <v>0</v>
      </c>
      <c r="EH140" s="1036">
        <v>0</v>
      </c>
      <c r="EI140" s="1036">
        <v>0</v>
      </c>
      <c r="EJ140" s="1036">
        <v>0</v>
      </c>
      <c r="EK140" s="1036">
        <v>0</v>
      </c>
      <c r="EL140" s="1036">
        <v>0</v>
      </c>
      <c r="EM140" s="1036">
        <v>0</v>
      </c>
      <c r="EN140" s="1036">
        <v>0</v>
      </c>
      <c r="EO140" s="1036">
        <v>0</v>
      </c>
      <c r="EP140" s="1036">
        <v>0</v>
      </c>
      <c r="EQ140" s="1036">
        <v>0</v>
      </c>
      <c r="ER140" s="1036">
        <v>0</v>
      </c>
      <c r="ES140" s="1036">
        <v>0</v>
      </c>
      <c r="ET140" s="1036">
        <v>0</v>
      </c>
      <c r="EU140" s="1036">
        <v>0</v>
      </c>
      <c r="EV140" s="1036">
        <v>0</v>
      </c>
      <c r="EW140" s="1036">
        <v>0</v>
      </c>
      <c r="EX140" s="1036">
        <v>0</v>
      </c>
      <c r="EY140" s="1036">
        <v>0</v>
      </c>
      <c r="EZ140" s="2248">
        <f>IN_T4!EZ135</f>
        <v>0</v>
      </c>
      <c r="FA140" s="2248">
        <f>IN_T4!FA135</f>
        <v>0</v>
      </c>
      <c r="FB140" s="2248">
        <f>IN_T4!FB135</f>
        <v>0</v>
      </c>
      <c r="FC140" s="2248">
        <f>IN_T4!FC135</f>
        <v>0</v>
      </c>
      <c r="FD140" s="1028">
        <f t="shared" si="2"/>
        <v>0</v>
      </c>
    </row>
    <row r="141" spans="1:160" ht="12.75" customHeight="1" x14ac:dyDescent="0.25">
      <c r="A141" s="1001" t="str">
        <f>'t1'!A141</f>
        <v>Operatore socio sanitario - BS</v>
      </c>
      <c r="B141" s="1027" t="str">
        <f>'t1'!B141</f>
        <v>T13660</v>
      </c>
      <c r="C141" s="1036">
        <v>0</v>
      </c>
      <c r="D141" s="1036">
        <v>0</v>
      </c>
      <c r="E141" s="1036">
        <v>0</v>
      </c>
      <c r="F141" s="1036">
        <v>0</v>
      </c>
      <c r="G141" s="1036">
        <v>0</v>
      </c>
      <c r="H141" s="1036">
        <v>0</v>
      </c>
      <c r="I141" s="1036">
        <v>0</v>
      </c>
      <c r="J141" s="1036">
        <v>0</v>
      </c>
      <c r="K141" s="1036">
        <v>0</v>
      </c>
      <c r="L141" s="1036">
        <v>0</v>
      </c>
      <c r="M141" s="1036">
        <v>0</v>
      </c>
      <c r="N141" s="1036">
        <v>0</v>
      </c>
      <c r="O141" s="1036">
        <v>0</v>
      </c>
      <c r="P141" s="1036">
        <v>0</v>
      </c>
      <c r="Q141" s="1036">
        <v>0</v>
      </c>
      <c r="R141" s="1036">
        <v>0</v>
      </c>
      <c r="S141" s="1036">
        <v>0</v>
      </c>
      <c r="T141" s="1036">
        <v>0</v>
      </c>
      <c r="U141" s="1036">
        <v>0</v>
      </c>
      <c r="V141" s="1036">
        <v>0</v>
      </c>
      <c r="W141" s="1036">
        <v>0</v>
      </c>
      <c r="X141" s="1036">
        <v>0</v>
      </c>
      <c r="Y141" s="1036">
        <v>0</v>
      </c>
      <c r="Z141" s="1036">
        <v>0</v>
      </c>
      <c r="AA141" s="1036">
        <v>0</v>
      </c>
      <c r="AB141" s="1036">
        <v>0</v>
      </c>
      <c r="AC141" s="1036">
        <v>0</v>
      </c>
      <c r="AD141" s="1036">
        <v>0</v>
      </c>
      <c r="AE141" s="1036">
        <v>0</v>
      </c>
      <c r="AF141" s="1036">
        <v>0</v>
      </c>
      <c r="AG141" s="1036">
        <v>0</v>
      </c>
      <c r="AH141" s="1036">
        <v>0</v>
      </c>
      <c r="AI141" s="1036">
        <v>0</v>
      </c>
      <c r="AJ141" s="1036">
        <v>0</v>
      </c>
      <c r="AK141" s="1036">
        <v>0</v>
      </c>
      <c r="AL141" s="1036">
        <v>0</v>
      </c>
      <c r="AM141" s="1036">
        <v>0</v>
      </c>
      <c r="AN141" s="1036">
        <v>0</v>
      </c>
      <c r="AO141" s="1036">
        <v>0</v>
      </c>
      <c r="AP141" s="1036">
        <v>0</v>
      </c>
      <c r="AQ141" s="1036">
        <v>0</v>
      </c>
      <c r="AR141" s="1036">
        <v>0</v>
      </c>
      <c r="AS141" s="1036">
        <v>0</v>
      </c>
      <c r="AT141" s="1036">
        <v>0</v>
      </c>
      <c r="AU141" s="1036">
        <v>0</v>
      </c>
      <c r="AV141" s="1036">
        <v>0</v>
      </c>
      <c r="AW141" s="1036">
        <v>0</v>
      </c>
      <c r="AX141" s="1036">
        <v>0</v>
      </c>
      <c r="AY141" s="1036">
        <v>0</v>
      </c>
      <c r="AZ141" s="1036">
        <v>0</v>
      </c>
      <c r="BA141" s="1036">
        <v>0</v>
      </c>
      <c r="BB141" s="1036">
        <v>0</v>
      </c>
      <c r="BC141" s="1036">
        <v>0</v>
      </c>
      <c r="BD141" s="1036">
        <v>0</v>
      </c>
      <c r="BE141" s="1036">
        <v>0</v>
      </c>
      <c r="BF141" s="1036">
        <v>0</v>
      </c>
      <c r="BG141" s="1036">
        <v>0</v>
      </c>
      <c r="BH141" s="1036">
        <v>0</v>
      </c>
      <c r="BI141" s="1036">
        <v>0</v>
      </c>
      <c r="BJ141" s="1036">
        <v>0</v>
      </c>
      <c r="BK141" s="1036">
        <v>0</v>
      </c>
      <c r="BL141" s="1036">
        <v>0</v>
      </c>
      <c r="BM141" s="1036">
        <v>0</v>
      </c>
      <c r="BN141" s="1036">
        <v>0</v>
      </c>
      <c r="BO141" s="1036">
        <v>0</v>
      </c>
      <c r="BP141" s="1036">
        <v>0</v>
      </c>
      <c r="BQ141" s="1036">
        <v>0</v>
      </c>
      <c r="BR141" s="1036">
        <v>0</v>
      </c>
      <c r="BS141" s="1036">
        <v>0</v>
      </c>
      <c r="BT141" s="1036">
        <v>0</v>
      </c>
      <c r="BU141" s="1036">
        <v>0</v>
      </c>
      <c r="BV141" s="1036">
        <v>0</v>
      </c>
      <c r="BW141" s="1036">
        <v>0</v>
      </c>
      <c r="BX141" s="1036">
        <v>0</v>
      </c>
      <c r="BY141" s="1036">
        <v>0</v>
      </c>
      <c r="BZ141" s="1036">
        <v>0</v>
      </c>
      <c r="CA141" s="1036">
        <v>0</v>
      </c>
      <c r="CB141" s="1036">
        <v>0</v>
      </c>
      <c r="CC141" s="1036">
        <v>0</v>
      </c>
      <c r="CD141" s="1036">
        <v>0</v>
      </c>
      <c r="CE141" s="1036">
        <v>0</v>
      </c>
      <c r="CF141" s="1036">
        <v>0</v>
      </c>
      <c r="CG141" s="1036">
        <v>0</v>
      </c>
      <c r="CH141" s="1036">
        <v>0</v>
      </c>
      <c r="CI141" s="1036">
        <v>0</v>
      </c>
      <c r="CJ141" s="1036">
        <v>0</v>
      </c>
      <c r="CK141" s="1036">
        <v>0</v>
      </c>
      <c r="CL141" s="1036">
        <v>0</v>
      </c>
      <c r="CM141" s="1036">
        <v>0</v>
      </c>
      <c r="CN141" s="1036">
        <v>0</v>
      </c>
      <c r="CO141" s="1036">
        <v>0</v>
      </c>
      <c r="CP141" s="1036">
        <v>0</v>
      </c>
      <c r="CQ141" s="1036">
        <v>0</v>
      </c>
      <c r="CR141" s="1036">
        <v>0</v>
      </c>
      <c r="CS141" s="1036">
        <v>0</v>
      </c>
      <c r="CT141" s="1036">
        <v>0</v>
      </c>
      <c r="CU141" s="1036">
        <v>0</v>
      </c>
      <c r="CV141" s="1036">
        <v>0</v>
      </c>
      <c r="CW141" s="1036">
        <v>0</v>
      </c>
      <c r="CX141" s="1036">
        <v>0</v>
      </c>
      <c r="CY141" s="1036">
        <v>0</v>
      </c>
      <c r="CZ141" s="1036">
        <v>0</v>
      </c>
      <c r="DA141" s="1036">
        <v>0</v>
      </c>
      <c r="DB141" s="1036">
        <v>0</v>
      </c>
      <c r="DC141" s="1036">
        <v>0</v>
      </c>
      <c r="DD141" s="1036">
        <v>0</v>
      </c>
      <c r="DE141" s="1036">
        <v>0</v>
      </c>
      <c r="DF141" s="1036">
        <v>0</v>
      </c>
      <c r="DG141" s="1036">
        <v>0</v>
      </c>
      <c r="DH141" s="1036">
        <v>0</v>
      </c>
      <c r="DI141" s="1036">
        <v>0</v>
      </c>
      <c r="DJ141" s="1036">
        <v>0</v>
      </c>
      <c r="DK141" s="1036">
        <v>0</v>
      </c>
      <c r="DL141" s="1036">
        <v>0</v>
      </c>
      <c r="DM141" s="1036">
        <v>0</v>
      </c>
      <c r="DN141" s="1036">
        <v>0</v>
      </c>
      <c r="DO141" s="1036">
        <v>0</v>
      </c>
      <c r="DP141" s="1036">
        <v>0</v>
      </c>
      <c r="DQ141" s="1036">
        <v>0</v>
      </c>
      <c r="DR141" s="1036">
        <v>0</v>
      </c>
      <c r="DS141" s="1036">
        <v>0</v>
      </c>
      <c r="DT141" s="1036">
        <v>0</v>
      </c>
      <c r="DU141" s="1036">
        <v>0</v>
      </c>
      <c r="DV141" s="1036">
        <v>0</v>
      </c>
      <c r="DW141" s="1036">
        <v>0</v>
      </c>
      <c r="DX141" s="1036">
        <v>0</v>
      </c>
      <c r="DY141" s="1036">
        <v>0</v>
      </c>
      <c r="DZ141" s="1036">
        <v>0</v>
      </c>
      <c r="EA141" s="1036">
        <v>0</v>
      </c>
      <c r="EB141" s="1036">
        <v>0</v>
      </c>
      <c r="EC141" s="1036">
        <v>0</v>
      </c>
      <c r="ED141" s="1036">
        <v>0</v>
      </c>
      <c r="EE141" s="1036">
        <v>0</v>
      </c>
      <c r="EF141" s="1036">
        <v>0</v>
      </c>
      <c r="EG141" s="1036">
        <v>0</v>
      </c>
      <c r="EH141" s="1036">
        <v>0</v>
      </c>
      <c r="EI141" s="1036">
        <v>0</v>
      </c>
      <c r="EJ141" s="1036">
        <v>0</v>
      </c>
      <c r="EK141" s="1036">
        <v>0</v>
      </c>
      <c r="EL141" s="1036">
        <v>0</v>
      </c>
      <c r="EM141" s="1036">
        <v>0</v>
      </c>
      <c r="EN141" s="1036">
        <v>0</v>
      </c>
      <c r="EO141" s="1036">
        <v>0</v>
      </c>
      <c r="EP141" s="1036">
        <v>0</v>
      </c>
      <c r="EQ141" s="1036">
        <v>0</v>
      </c>
      <c r="ER141" s="1036">
        <v>0</v>
      </c>
      <c r="ES141" s="1036">
        <v>0</v>
      </c>
      <c r="ET141" s="1036">
        <v>0</v>
      </c>
      <c r="EU141" s="1036">
        <v>0</v>
      </c>
      <c r="EV141" s="1036">
        <v>0</v>
      </c>
      <c r="EW141" s="1036">
        <v>0</v>
      </c>
      <c r="EX141" s="1036">
        <v>0</v>
      </c>
      <c r="EY141" s="1036">
        <v>0</v>
      </c>
      <c r="EZ141" s="2248">
        <f>IN_T4!EZ136</f>
        <v>0</v>
      </c>
      <c r="FA141" s="2248">
        <f>IN_T4!FA136</f>
        <v>0</v>
      </c>
      <c r="FB141" s="2248">
        <f>IN_T4!FB136</f>
        <v>0</v>
      </c>
      <c r="FC141" s="2248">
        <f>IN_T4!FC136</f>
        <v>0</v>
      </c>
      <c r="FD141" s="1028">
        <f t="shared" si="2"/>
        <v>0</v>
      </c>
    </row>
    <row r="142" spans="1:160" ht="12.75" customHeight="1" x14ac:dyDescent="0.25">
      <c r="A142" s="1001" t="str">
        <f>'t1'!A142</f>
        <v>Operatore tecnico - B</v>
      </c>
      <c r="B142" s="1027" t="str">
        <f>'t1'!B142</f>
        <v>T12057</v>
      </c>
      <c r="C142" s="1036">
        <v>0</v>
      </c>
      <c r="D142" s="1036">
        <v>0</v>
      </c>
      <c r="E142" s="1036">
        <v>0</v>
      </c>
      <c r="F142" s="1036">
        <v>0</v>
      </c>
      <c r="G142" s="1036">
        <v>0</v>
      </c>
      <c r="H142" s="1036">
        <v>0</v>
      </c>
      <c r="I142" s="1036">
        <v>0</v>
      </c>
      <c r="J142" s="1036">
        <v>0</v>
      </c>
      <c r="K142" s="1036">
        <v>0</v>
      </c>
      <c r="L142" s="1036">
        <v>0</v>
      </c>
      <c r="M142" s="1036">
        <v>0</v>
      </c>
      <c r="N142" s="1036">
        <v>0</v>
      </c>
      <c r="O142" s="1036">
        <v>0</v>
      </c>
      <c r="P142" s="1036">
        <v>0</v>
      </c>
      <c r="Q142" s="1036">
        <v>0</v>
      </c>
      <c r="R142" s="1036">
        <v>0</v>
      </c>
      <c r="S142" s="1036">
        <v>0</v>
      </c>
      <c r="T142" s="1036">
        <v>0</v>
      </c>
      <c r="U142" s="1036">
        <v>0</v>
      </c>
      <c r="V142" s="1036">
        <v>0</v>
      </c>
      <c r="W142" s="1036">
        <v>0</v>
      </c>
      <c r="X142" s="1036">
        <v>0</v>
      </c>
      <c r="Y142" s="1036">
        <v>0</v>
      </c>
      <c r="Z142" s="1036">
        <v>0</v>
      </c>
      <c r="AA142" s="1036">
        <v>0</v>
      </c>
      <c r="AB142" s="1036">
        <v>0</v>
      </c>
      <c r="AC142" s="1036">
        <v>0</v>
      </c>
      <c r="AD142" s="1036">
        <v>0</v>
      </c>
      <c r="AE142" s="1036">
        <v>0</v>
      </c>
      <c r="AF142" s="1036">
        <v>0</v>
      </c>
      <c r="AG142" s="1036">
        <v>0</v>
      </c>
      <c r="AH142" s="1036">
        <v>0</v>
      </c>
      <c r="AI142" s="1036">
        <v>0</v>
      </c>
      <c r="AJ142" s="1036">
        <v>0</v>
      </c>
      <c r="AK142" s="1036">
        <v>0</v>
      </c>
      <c r="AL142" s="1036">
        <v>0</v>
      </c>
      <c r="AM142" s="1036">
        <v>0</v>
      </c>
      <c r="AN142" s="1036">
        <v>0</v>
      </c>
      <c r="AO142" s="1036">
        <v>0</v>
      </c>
      <c r="AP142" s="1036">
        <v>0</v>
      </c>
      <c r="AQ142" s="1036">
        <v>0</v>
      </c>
      <c r="AR142" s="1036">
        <v>0</v>
      </c>
      <c r="AS142" s="1036">
        <v>0</v>
      </c>
      <c r="AT142" s="1036">
        <v>0</v>
      </c>
      <c r="AU142" s="1036">
        <v>0</v>
      </c>
      <c r="AV142" s="1036">
        <v>0</v>
      </c>
      <c r="AW142" s="1036">
        <v>0</v>
      </c>
      <c r="AX142" s="1036">
        <v>0</v>
      </c>
      <c r="AY142" s="1036">
        <v>0</v>
      </c>
      <c r="AZ142" s="1036">
        <v>0</v>
      </c>
      <c r="BA142" s="1036">
        <v>0</v>
      </c>
      <c r="BB142" s="1036">
        <v>0</v>
      </c>
      <c r="BC142" s="1036">
        <v>0</v>
      </c>
      <c r="BD142" s="1036">
        <v>0</v>
      </c>
      <c r="BE142" s="1036">
        <v>0</v>
      </c>
      <c r="BF142" s="1036">
        <v>0</v>
      </c>
      <c r="BG142" s="1036">
        <v>0</v>
      </c>
      <c r="BH142" s="1036">
        <v>0</v>
      </c>
      <c r="BI142" s="1036">
        <v>0</v>
      </c>
      <c r="BJ142" s="1036">
        <v>0</v>
      </c>
      <c r="BK142" s="1036">
        <v>0</v>
      </c>
      <c r="BL142" s="1036">
        <v>0</v>
      </c>
      <c r="BM142" s="1036">
        <v>0</v>
      </c>
      <c r="BN142" s="1036">
        <v>0</v>
      </c>
      <c r="BO142" s="1036">
        <v>0</v>
      </c>
      <c r="BP142" s="1036">
        <v>0</v>
      </c>
      <c r="BQ142" s="1036">
        <v>0</v>
      </c>
      <c r="BR142" s="1036">
        <v>0</v>
      </c>
      <c r="BS142" s="1036">
        <v>0</v>
      </c>
      <c r="BT142" s="1036">
        <v>0</v>
      </c>
      <c r="BU142" s="1036">
        <v>0</v>
      </c>
      <c r="BV142" s="1036">
        <v>0</v>
      </c>
      <c r="BW142" s="1036">
        <v>0</v>
      </c>
      <c r="BX142" s="1036">
        <v>0</v>
      </c>
      <c r="BY142" s="1036">
        <v>0</v>
      </c>
      <c r="BZ142" s="1036">
        <v>0</v>
      </c>
      <c r="CA142" s="1036">
        <v>0</v>
      </c>
      <c r="CB142" s="1036">
        <v>0</v>
      </c>
      <c r="CC142" s="1036">
        <v>0</v>
      </c>
      <c r="CD142" s="1036">
        <v>0</v>
      </c>
      <c r="CE142" s="1036">
        <v>0</v>
      </c>
      <c r="CF142" s="1036">
        <v>0</v>
      </c>
      <c r="CG142" s="1036">
        <v>0</v>
      </c>
      <c r="CH142" s="1036">
        <v>0</v>
      </c>
      <c r="CI142" s="1036">
        <v>0</v>
      </c>
      <c r="CJ142" s="1036">
        <v>0</v>
      </c>
      <c r="CK142" s="1036">
        <v>0</v>
      </c>
      <c r="CL142" s="1036">
        <v>0</v>
      </c>
      <c r="CM142" s="1036">
        <v>0</v>
      </c>
      <c r="CN142" s="1036">
        <v>0</v>
      </c>
      <c r="CO142" s="1036">
        <v>0</v>
      </c>
      <c r="CP142" s="1036">
        <v>0</v>
      </c>
      <c r="CQ142" s="1036">
        <v>0</v>
      </c>
      <c r="CR142" s="1036">
        <v>0</v>
      </c>
      <c r="CS142" s="1036">
        <v>0</v>
      </c>
      <c r="CT142" s="1036">
        <v>0</v>
      </c>
      <c r="CU142" s="1036">
        <v>0</v>
      </c>
      <c r="CV142" s="1036">
        <v>0</v>
      </c>
      <c r="CW142" s="1036">
        <v>0</v>
      </c>
      <c r="CX142" s="1036">
        <v>0</v>
      </c>
      <c r="CY142" s="1036">
        <v>0</v>
      </c>
      <c r="CZ142" s="1036">
        <v>0</v>
      </c>
      <c r="DA142" s="1036">
        <v>0</v>
      </c>
      <c r="DB142" s="1036">
        <v>0</v>
      </c>
      <c r="DC142" s="1036">
        <v>0</v>
      </c>
      <c r="DD142" s="1036">
        <v>0</v>
      </c>
      <c r="DE142" s="1036">
        <v>0</v>
      </c>
      <c r="DF142" s="1036">
        <v>0</v>
      </c>
      <c r="DG142" s="1036">
        <v>0</v>
      </c>
      <c r="DH142" s="1036">
        <v>0</v>
      </c>
      <c r="DI142" s="1036">
        <v>0</v>
      </c>
      <c r="DJ142" s="1036">
        <v>0</v>
      </c>
      <c r="DK142" s="1036">
        <v>0</v>
      </c>
      <c r="DL142" s="1036">
        <v>0</v>
      </c>
      <c r="DM142" s="1036">
        <v>0</v>
      </c>
      <c r="DN142" s="1036">
        <v>0</v>
      </c>
      <c r="DO142" s="1036">
        <v>0</v>
      </c>
      <c r="DP142" s="1036">
        <v>0</v>
      </c>
      <c r="DQ142" s="1036">
        <v>0</v>
      </c>
      <c r="DR142" s="1036">
        <v>0</v>
      </c>
      <c r="DS142" s="1036">
        <v>0</v>
      </c>
      <c r="DT142" s="1036">
        <v>0</v>
      </c>
      <c r="DU142" s="1036">
        <v>0</v>
      </c>
      <c r="DV142" s="1036">
        <v>0</v>
      </c>
      <c r="DW142" s="1036">
        <v>0</v>
      </c>
      <c r="DX142" s="1036">
        <v>0</v>
      </c>
      <c r="DY142" s="1036">
        <v>0</v>
      </c>
      <c r="DZ142" s="1036">
        <v>0</v>
      </c>
      <c r="EA142" s="1036">
        <v>0</v>
      </c>
      <c r="EB142" s="1036">
        <v>0</v>
      </c>
      <c r="EC142" s="1036">
        <v>0</v>
      </c>
      <c r="ED142" s="1036">
        <v>0</v>
      </c>
      <c r="EE142" s="1036">
        <v>0</v>
      </c>
      <c r="EF142" s="1036">
        <v>0</v>
      </c>
      <c r="EG142" s="1036">
        <v>0</v>
      </c>
      <c r="EH142" s="1036">
        <v>0</v>
      </c>
      <c r="EI142" s="1036">
        <v>0</v>
      </c>
      <c r="EJ142" s="1036">
        <v>0</v>
      </c>
      <c r="EK142" s="1036">
        <v>0</v>
      </c>
      <c r="EL142" s="1036">
        <v>0</v>
      </c>
      <c r="EM142" s="1036">
        <v>0</v>
      </c>
      <c r="EN142" s="1036">
        <v>0</v>
      </c>
      <c r="EO142" s="1036">
        <v>0</v>
      </c>
      <c r="EP142" s="1036">
        <v>0</v>
      </c>
      <c r="EQ142" s="1036">
        <v>0</v>
      </c>
      <c r="ER142" s="1036">
        <v>0</v>
      </c>
      <c r="ES142" s="1036">
        <v>0</v>
      </c>
      <c r="ET142" s="1036">
        <v>0</v>
      </c>
      <c r="EU142" s="1036">
        <v>0</v>
      </c>
      <c r="EV142" s="1036">
        <v>0</v>
      </c>
      <c r="EW142" s="1036">
        <v>0</v>
      </c>
      <c r="EX142" s="1036">
        <v>0</v>
      </c>
      <c r="EY142" s="1036">
        <v>0</v>
      </c>
      <c r="EZ142" s="2248">
        <f>IN_T4!EZ137</f>
        <v>0</v>
      </c>
      <c r="FA142" s="2248">
        <f>IN_T4!FA137</f>
        <v>0</v>
      </c>
      <c r="FB142" s="2248">
        <f>IN_T4!FB137</f>
        <v>0</v>
      </c>
      <c r="FC142" s="2248">
        <f>IN_T4!FC137</f>
        <v>0</v>
      </c>
      <c r="FD142" s="1028">
        <f t="shared" si="2"/>
        <v>0</v>
      </c>
    </row>
    <row r="143" spans="1:160" ht="12.75" customHeight="1" x14ac:dyDescent="0.25">
      <c r="A143" s="1001" t="str">
        <f>'t1'!A143</f>
        <v>Operatore tecnico addetto all'assistenza - B</v>
      </c>
      <c r="B143" s="1027" t="str">
        <f>'t1'!B143</f>
        <v>T12058</v>
      </c>
      <c r="C143" s="1036">
        <v>0</v>
      </c>
      <c r="D143" s="1036">
        <v>0</v>
      </c>
      <c r="E143" s="1036">
        <v>0</v>
      </c>
      <c r="F143" s="1036">
        <v>0</v>
      </c>
      <c r="G143" s="1036">
        <v>0</v>
      </c>
      <c r="H143" s="1036">
        <v>0</v>
      </c>
      <c r="I143" s="1036">
        <v>0</v>
      </c>
      <c r="J143" s="1036">
        <v>0</v>
      </c>
      <c r="K143" s="1036">
        <v>0</v>
      </c>
      <c r="L143" s="1036">
        <v>0</v>
      </c>
      <c r="M143" s="1036">
        <v>0</v>
      </c>
      <c r="N143" s="1036">
        <v>0</v>
      </c>
      <c r="O143" s="1036">
        <v>0</v>
      </c>
      <c r="P143" s="1036">
        <v>0</v>
      </c>
      <c r="Q143" s="1036">
        <v>0</v>
      </c>
      <c r="R143" s="1036">
        <v>0</v>
      </c>
      <c r="S143" s="1036">
        <v>0</v>
      </c>
      <c r="T143" s="1036">
        <v>0</v>
      </c>
      <c r="U143" s="1036">
        <v>0</v>
      </c>
      <c r="V143" s="1036">
        <v>0</v>
      </c>
      <c r="W143" s="1036">
        <v>0</v>
      </c>
      <c r="X143" s="1036">
        <v>0</v>
      </c>
      <c r="Y143" s="1036">
        <v>0</v>
      </c>
      <c r="Z143" s="1036">
        <v>0</v>
      </c>
      <c r="AA143" s="1036">
        <v>0</v>
      </c>
      <c r="AB143" s="1036">
        <v>0</v>
      </c>
      <c r="AC143" s="1036">
        <v>0</v>
      </c>
      <c r="AD143" s="1036">
        <v>0</v>
      </c>
      <c r="AE143" s="1036">
        <v>0</v>
      </c>
      <c r="AF143" s="1036">
        <v>0</v>
      </c>
      <c r="AG143" s="1036">
        <v>0</v>
      </c>
      <c r="AH143" s="1036">
        <v>0</v>
      </c>
      <c r="AI143" s="1036">
        <v>0</v>
      </c>
      <c r="AJ143" s="1036">
        <v>0</v>
      </c>
      <c r="AK143" s="1036">
        <v>0</v>
      </c>
      <c r="AL143" s="1036">
        <v>0</v>
      </c>
      <c r="AM143" s="1036">
        <v>0</v>
      </c>
      <c r="AN143" s="1036">
        <v>0</v>
      </c>
      <c r="AO143" s="1036">
        <v>0</v>
      </c>
      <c r="AP143" s="1036">
        <v>0</v>
      </c>
      <c r="AQ143" s="1036">
        <v>0</v>
      </c>
      <c r="AR143" s="1036">
        <v>0</v>
      </c>
      <c r="AS143" s="1036">
        <v>0</v>
      </c>
      <c r="AT143" s="1036">
        <v>0</v>
      </c>
      <c r="AU143" s="1036">
        <v>0</v>
      </c>
      <c r="AV143" s="1036">
        <v>0</v>
      </c>
      <c r="AW143" s="1036">
        <v>0</v>
      </c>
      <c r="AX143" s="1036">
        <v>0</v>
      </c>
      <c r="AY143" s="1036">
        <v>0</v>
      </c>
      <c r="AZ143" s="1036">
        <v>0</v>
      </c>
      <c r="BA143" s="1036">
        <v>0</v>
      </c>
      <c r="BB143" s="1036">
        <v>0</v>
      </c>
      <c r="BC143" s="1036">
        <v>0</v>
      </c>
      <c r="BD143" s="1036">
        <v>0</v>
      </c>
      <c r="BE143" s="1036">
        <v>0</v>
      </c>
      <c r="BF143" s="1036">
        <v>0</v>
      </c>
      <c r="BG143" s="1036">
        <v>0</v>
      </c>
      <c r="BH143" s="1036">
        <v>0</v>
      </c>
      <c r="BI143" s="1036">
        <v>0</v>
      </c>
      <c r="BJ143" s="1036">
        <v>0</v>
      </c>
      <c r="BK143" s="1036">
        <v>0</v>
      </c>
      <c r="BL143" s="1036">
        <v>0</v>
      </c>
      <c r="BM143" s="1036">
        <v>0</v>
      </c>
      <c r="BN143" s="1036">
        <v>0</v>
      </c>
      <c r="BO143" s="1036">
        <v>0</v>
      </c>
      <c r="BP143" s="1036">
        <v>0</v>
      </c>
      <c r="BQ143" s="1036">
        <v>0</v>
      </c>
      <c r="BR143" s="1036">
        <v>0</v>
      </c>
      <c r="BS143" s="1036">
        <v>0</v>
      </c>
      <c r="BT143" s="1036">
        <v>0</v>
      </c>
      <c r="BU143" s="1036">
        <v>0</v>
      </c>
      <c r="BV143" s="1036">
        <v>0</v>
      </c>
      <c r="BW143" s="1036">
        <v>0</v>
      </c>
      <c r="BX143" s="1036">
        <v>0</v>
      </c>
      <c r="BY143" s="1036">
        <v>0</v>
      </c>
      <c r="BZ143" s="1036">
        <v>0</v>
      </c>
      <c r="CA143" s="1036">
        <v>0</v>
      </c>
      <c r="CB143" s="1036">
        <v>0</v>
      </c>
      <c r="CC143" s="1036">
        <v>0</v>
      </c>
      <c r="CD143" s="1036">
        <v>0</v>
      </c>
      <c r="CE143" s="1036">
        <v>0</v>
      </c>
      <c r="CF143" s="1036">
        <v>0</v>
      </c>
      <c r="CG143" s="1036">
        <v>0</v>
      </c>
      <c r="CH143" s="1036">
        <v>0</v>
      </c>
      <c r="CI143" s="1036">
        <v>0</v>
      </c>
      <c r="CJ143" s="1036">
        <v>0</v>
      </c>
      <c r="CK143" s="1036">
        <v>0</v>
      </c>
      <c r="CL143" s="1036">
        <v>0</v>
      </c>
      <c r="CM143" s="1036">
        <v>0</v>
      </c>
      <c r="CN143" s="1036">
        <v>0</v>
      </c>
      <c r="CO143" s="1036">
        <v>0</v>
      </c>
      <c r="CP143" s="1036">
        <v>0</v>
      </c>
      <c r="CQ143" s="1036">
        <v>0</v>
      </c>
      <c r="CR143" s="1036">
        <v>0</v>
      </c>
      <c r="CS143" s="1036">
        <v>0</v>
      </c>
      <c r="CT143" s="1036">
        <v>0</v>
      </c>
      <c r="CU143" s="1036">
        <v>0</v>
      </c>
      <c r="CV143" s="1036">
        <v>0</v>
      </c>
      <c r="CW143" s="1036">
        <v>0</v>
      </c>
      <c r="CX143" s="1036">
        <v>0</v>
      </c>
      <c r="CY143" s="1036">
        <v>0</v>
      </c>
      <c r="CZ143" s="1036">
        <v>0</v>
      </c>
      <c r="DA143" s="1036">
        <v>0</v>
      </c>
      <c r="DB143" s="1036">
        <v>0</v>
      </c>
      <c r="DC143" s="1036">
        <v>0</v>
      </c>
      <c r="DD143" s="1036">
        <v>0</v>
      </c>
      <c r="DE143" s="1036">
        <v>0</v>
      </c>
      <c r="DF143" s="1036">
        <v>0</v>
      </c>
      <c r="DG143" s="1036">
        <v>0</v>
      </c>
      <c r="DH143" s="1036">
        <v>0</v>
      </c>
      <c r="DI143" s="1036">
        <v>0</v>
      </c>
      <c r="DJ143" s="1036">
        <v>0</v>
      </c>
      <c r="DK143" s="1036">
        <v>0</v>
      </c>
      <c r="DL143" s="1036">
        <v>0</v>
      </c>
      <c r="DM143" s="1036">
        <v>0</v>
      </c>
      <c r="DN143" s="1036">
        <v>0</v>
      </c>
      <c r="DO143" s="1036">
        <v>0</v>
      </c>
      <c r="DP143" s="1036">
        <v>0</v>
      </c>
      <c r="DQ143" s="1036">
        <v>0</v>
      </c>
      <c r="DR143" s="1036">
        <v>0</v>
      </c>
      <c r="DS143" s="1036">
        <v>0</v>
      </c>
      <c r="DT143" s="1036">
        <v>0</v>
      </c>
      <c r="DU143" s="1036">
        <v>0</v>
      </c>
      <c r="DV143" s="1036">
        <v>0</v>
      </c>
      <c r="DW143" s="1036">
        <v>0</v>
      </c>
      <c r="DX143" s="1036">
        <v>0</v>
      </c>
      <c r="DY143" s="1036">
        <v>0</v>
      </c>
      <c r="DZ143" s="1036">
        <v>0</v>
      </c>
      <c r="EA143" s="1036">
        <v>0</v>
      </c>
      <c r="EB143" s="1036">
        <v>0</v>
      </c>
      <c r="EC143" s="1036">
        <v>0</v>
      </c>
      <c r="ED143" s="1036">
        <v>0</v>
      </c>
      <c r="EE143" s="1036">
        <v>0</v>
      </c>
      <c r="EF143" s="1036">
        <v>0</v>
      </c>
      <c r="EG143" s="1036">
        <v>0</v>
      </c>
      <c r="EH143" s="1036">
        <v>0</v>
      </c>
      <c r="EI143" s="1036">
        <v>0</v>
      </c>
      <c r="EJ143" s="1036">
        <v>0</v>
      </c>
      <c r="EK143" s="1036">
        <v>0</v>
      </c>
      <c r="EL143" s="1036">
        <v>0</v>
      </c>
      <c r="EM143" s="1036">
        <v>0</v>
      </c>
      <c r="EN143" s="1036">
        <v>0</v>
      </c>
      <c r="EO143" s="1036">
        <v>0</v>
      </c>
      <c r="EP143" s="1036">
        <v>0</v>
      </c>
      <c r="EQ143" s="1036">
        <v>0</v>
      </c>
      <c r="ER143" s="1036">
        <v>0</v>
      </c>
      <c r="ES143" s="1036">
        <v>0</v>
      </c>
      <c r="ET143" s="1036">
        <v>0</v>
      </c>
      <c r="EU143" s="1036">
        <v>0</v>
      </c>
      <c r="EV143" s="1036">
        <v>0</v>
      </c>
      <c r="EW143" s="1036">
        <v>0</v>
      </c>
      <c r="EX143" s="1036">
        <v>0</v>
      </c>
      <c r="EY143" s="1036">
        <v>0</v>
      </c>
      <c r="EZ143" s="2248">
        <f>IN_T4!EZ138</f>
        <v>0</v>
      </c>
      <c r="FA143" s="2248">
        <f>IN_T4!FA138</f>
        <v>0</v>
      </c>
      <c r="FB143" s="2248">
        <f>IN_T4!FB138</f>
        <v>0</v>
      </c>
      <c r="FC143" s="2248">
        <f>IN_T4!FC138</f>
        <v>0</v>
      </c>
      <c r="FD143" s="1028">
        <f t="shared" si="2"/>
        <v>0</v>
      </c>
    </row>
    <row r="144" spans="1:160" ht="12.75" customHeight="1" x14ac:dyDescent="0.25">
      <c r="A144" s="1001" t="str">
        <f>'t1'!A144</f>
        <v>Ausiliario specializzato - A</v>
      </c>
      <c r="B144" s="1027" t="str">
        <f>'t1'!B144</f>
        <v>T11008</v>
      </c>
      <c r="C144" s="1036">
        <v>0</v>
      </c>
      <c r="D144" s="1036">
        <v>0</v>
      </c>
      <c r="E144" s="1036">
        <v>0</v>
      </c>
      <c r="F144" s="1036">
        <v>0</v>
      </c>
      <c r="G144" s="1036">
        <v>0</v>
      </c>
      <c r="H144" s="1036">
        <v>0</v>
      </c>
      <c r="I144" s="1036">
        <v>0</v>
      </c>
      <c r="J144" s="1036">
        <v>0</v>
      </c>
      <c r="K144" s="1036">
        <v>0</v>
      </c>
      <c r="L144" s="1036">
        <v>0</v>
      </c>
      <c r="M144" s="1036">
        <v>0</v>
      </c>
      <c r="N144" s="1036">
        <v>0</v>
      </c>
      <c r="O144" s="1036">
        <v>0</v>
      </c>
      <c r="P144" s="1036">
        <v>0</v>
      </c>
      <c r="Q144" s="1036">
        <v>0</v>
      </c>
      <c r="R144" s="1036">
        <v>0</v>
      </c>
      <c r="S144" s="1036">
        <v>0</v>
      </c>
      <c r="T144" s="1036">
        <v>0</v>
      </c>
      <c r="U144" s="1036">
        <v>0</v>
      </c>
      <c r="V144" s="1036">
        <v>0</v>
      </c>
      <c r="W144" s="1036">
        <v>0</v>
      </c>
      <c r="X144" s="1036">
        <v>0</v>
      </c>
      <c r="Y144" s="1036">
        <v>0</v>
      </c>
      <c r="Z144" s="1036">
        <v>0</v>
      </c>
      <c r="AA144" s="1036">
        <v>0</v>
      </c>
      <c r="AB144" s="1036">
        <v>0</v>
      </c>
      <c r="AC144" s="1036">
        <v>0</v>
      </c>
      <c r="AD144" s="1036">
        <v>0</v>
      </c>
      <c r="AE144" s="1036">
        <v>0</v>
      </c>
      <c r="AF144" s="1036">
        <v>0</v>
      </c>
      <c r="AG144" s="1036">
        <v>0</v>
      </c>
      <c r="AH144" s="1036">
        <v>0</v>
      </c>
      <c r="AI144" s="1036">
        <v>0</v>
      </c>
      <c r="AJ144" s="1036">
        <v>0</v>
      </c>
      <c r="AK144" s="1036">
        <v>0</v>
      </c>
      <c r="AL144" s="1036">
        <v>0</v>
      </c>
      <c r="AM144" s="1036">
        <v>0</v>
      </c>
      <c r="AN144" s="1036">
        <v>0</v>
      </c>
      <c r="AO144" s="1036">
        <v>0</v>
      </c>
      <c r="AP144" s="1036">
        <v>0</v>
      </c>
      <c r="AQ144" s="1036">
        <v>0</v>
      </c>
      <c r="AR144" s="1036">
        <v>0</v>
      </c>
      <c r="AS144" s="1036">
        <v>0</v>
      </c>
      <c r="AT144" s="1036">
        <v>0</v>
      </c>
      <c r="AU144" s="1036">
        <v>0</v>
      </c>
      <c r="AV144" s="1036">
        <v>0</v>
      </c>
      <c r="AW144" s="1036">
        <v>0</v>
      </c>
      <c r="AX144" s="1036">
        <v>0</v>
      </c>
      <c r="AY144" s="1036">
        <v>0</v>
      </c>
      <c r="AZ144" s="1036">
        <v>0</v>
      </c>
      <c r="BA144" s="1036">
        <v>0</v>
      </c>
      <c r="BB144" s="1036">
        <v>0</v>
      </c>
      <c r="BC144" s="1036">
        <v>0</v>
      </c>
      <c r="BD144" s="1036">
        <v>0</v>
      </c>
      <c r="BE144" s="1036">
        <v>0</v>
      </c>
      <c r="BF144" s="1036">
        <v>0</v>
      </c>
      <c r="BG144" s="1036">
        <v>0</v>
      </c>
      <c r="BH144" s="1036">
        <v>0</v>
      </c>
      <c r="BI144" s="1036">
        <v>0</v>
      </c>
      <c r="BJ144" s="1036">
        <v>0</v>
      </c>
      <c r="BK144" s="1036">
        <v>0</v>
      </c>
      <c r="BL144" s="1036">
        <v>0</v>
      </c>
      <c r="BM144" s="1036">
        <v>0</v>
      </c>
      <c r="BN144" s="1036">
        <v>0</v>
      </c>
      <c r="BO144" s="1036">
        <v>0</v>
      </c>
      <c r="BP144" s="1036">
        <v>0</v>
      </c>
      <c r="BQ144" s="1036">
        <v>0</v>
      </c>
      <c r="BR144" s="1036">
        <v>0</v>
      </c>
      <c r="BS144" s="1036">
        <v>0</v>
      </c>
      <c r="BT144" s="1036">
        <v>0</v>
      </c>
      <c r="BU144" s="1036">
        <v>0</v>
      </c>
      <c r="BV144" s="1036">
        <v>0</v>
      </c>
      <c r="BW144" s="1036">
        <v>0</v>
      </c>
      <c r="BX144" s="1036">
        <v>0</v>
      </c>
      <c r="BY144" s="1036">
        <v>0</v>
      </c>
      <c r="BZ144" s="1036">
        <v>0</v>
      </c>
      <c r="CA144" s="1036">
        <v>0</v>
      </c>
      <c r="CB144" s="1036">
        <v>0</v>
      </c>
      <c r="CC144" s="1036">
        <v>0</v>
      </c>
      <c r="CD144" s="1036">
        <v>0</v>
      </c>
      <c r="CE144" s="1036">
        <v>0</v>
      </c>
      <c r="CF144" s="1036">
        <v>0</v>
      </c>
      <c r="CG144" s="1036">
        <v>0</v>
      </c>
      <c r="CH144" s="1036">
        <v>0</v>
      </c>
      <c r="CI144" s="1036">
        <v>0</v>
      </c>
      <c r="CJ144" s="1036">
        <v>0</v>
      </c>
      <c r="CK144" s="1036">
        <v>0</v>
      </c>
      <c r="CL144" s="1036">
        <v>0</v>
      </c>
      <c r="CM144" s="1036">
        <v>0</v>
      </c>
      <c r="CN144" s="1036">
        <v>0</v>
      </c>
      <c r="CO144" s="1036">
        <v>0</v>
      </c>
      <c r="CP144" s="1036">
        <v>0</v>
      </c>
      <c r="CQ144" s="1036">
        <v>0</v>
      </c>
      <c r="CR144" s="1036">
        <v>0</v>
      </c>
      <c r="CS144" s="1036">
        <v>0</v>
      </c>
      <c r="CT144" s="1036">
        <v>0</v>
      </c>
      <c r="CU144" s="1036">
        <v>0</v>
      </c>
      <c r="CV144" s="1036">
        <v>0</v>
      </c>
      <c r="CW144" s="1036">
        <v>0</v>
      </c>
      <c r="CX144" s="1036">
        <v>0</v>
      </c>
      <c r="CY144" s="1036">
        <v>0</v>
      </c>
      <c r="CZ144" s="1036">
        <v>0</v>
      </c>
      <c r="DA144" s="1036">
        <v>0</v>
      </c>
      <c r="DB144" s="1036">
        <v>0</v>
      </c>
      <c r="DC144" s="1036">
        <v>0</v>
      </c>
      <c r="DD144" s="1036">
        <v>0</v>
      </c>
      <c r="DE144" s="1036">
        <v>0</v>
      </c>
      <c r="DF144" s="1036">
        <v>0</v>
      </c>
      <c r="DG144" s="1036">
        <v>0</v>
      </c>
      <c r="DH144" s="1036">
        <v>0</v>
      </c>
      <c r="DI144" s="1036">
        <v>0</v>
      </c>
      <c r="DJ144" s="1036">
        <v>0</v>
      </c>
      <c r="DK144" s="1036">
        <v>0</v>
      </c>
      <c r="DL144" s="1036">
        <v>0</v>
      </c>
      <c r="DM144" s="1036">
        <v>0</v>
      </c>
      <c r="DN144" s="1036">
        <v>0</v>
      </c>
      <c r="DO144" s="1036">
        <v>0</v>
      </c>
      <c r="DP144" s="1036">
        <v>0</v>
      </c>
      <c r="DQ144" s="1036">
        <v>0</v>
      </c>
      <c r="DR144" s="1036">
        <v>0</v>
      </c>
      <c r="DS144" s="1036">
        <v>0</v>
      </c>
      <c r="DT144" s="1036">
        <v>0</v>
      </c>
      <c r="DU144" s="1036">
        <v>0</v>
      </c>
      <c r="DV144" s="1036">
        <v>0</v>
      </c>
      <c r="DW144" s="1036">
        <v>0</v>
      </c>
      <c r="DX144" s="1036">
        <v>0</v>
      </c>
      <c r="DY144" s="1036">
        <v>0</v>
      </c>
      <c r="DZ144" s="1036">
        <v>0</v>
      </c>
      <c r="EA144" s="1036">
        <v>0</v>
      </c>
      <c r="EB144" s="1036">
        <v>0</v>
      </c>
      <c r="EC144" s="1036">
        <v>0</v>
      </c>
      <c r="ED144" s="1036">
        <v>0</v>
      </c>
      <c r="EE144" s="1036">
        <v>0</v>
      </c>
      <c r="EF144" s="1036">
        <v>0</v>
      </c>
      <c r="EG144" s="1036">
        <v>0</v>
      </c>
      <c r="EH144" s="1036">
        <v>0</v>
      </c>
      <c r="EI144" s="1036">
        <v>0</v>
      </c>
      <c r="EJ144" s="1036">
        <v>0</v>
      </c>
      <c r="EK144" s="1036">
        <v>0</v>
      </c>
      <c r="EL144" s="1036">
        <v>0</v>
      </c>
      <c r="EM144" s="1036">
        <v>0</v>
      </c>
      <c r="EN144" s="1036">
        <v>0</v>
      </c>
      <c r="EO144" s="1036">
        <v>0</v>
      </c>
      <c r="EP144" s="1036">
        <v>0</v>
      </c>
      <c r="EQ144" s="1036">
        <v>0</v>
      </c>
      <c r="ER144" s="1036">
        <v>0</v>
      </c>
      <c r="ES144" s="1036">
        <v>0</v>
      </c>
      <c r="ET144" s="1036">
        <v>0</v>
      </c>
      <c r="EU144" s="1036">
        <v>0</v>
      </c>
      <c r="EV144" s="1036">
        <v>0</v>
      </c>
      <c r="EW144" s="1036">
        <v>0</v>
      </c>
      <c r="EX144" s="1036">
        <v>0</v>
      </c>
      <c r="EY144" s="1036">
        <v>0</v>
      </c>
      <c r="EZ144" s="2248">
        <f>IN_T4!EZ139</f>
        <v>0</v>
      </c>
      <c r="FA144" s="2248">
        <f>IN_T4!FA139</f>
        <v>0</v>
      </c>
      <c r="FB144" s="2248">
        <f>IN_T4!FB139</f>
        <v>0</v>
      </c>
      <c r="FC144" s="2248">
        <f>IN_T4!FC139</f>
        <v>0</v>
      </c>
      <c r="FD144" s="1028">
        <f t="shared" si="2"/>
        <v>0</v>
      </c>
    </row>
    <row r="145" spans="1:160" ht="12.75" customHeight="1" x14ac:dyDescent="0.25">
      <c r="A145" s="1001" t="str">
        <f>'t1'!A145</f>
        <v>Profilo atipico ruolo tecnico</v>
      </c>
      <c r="B145" s="1027" t="str">
        <f>'t1'!B145</f>
        <v>T00062</v>
      </c>
      <c r="C145" s="1036">
        <v>0</v>
      </c>
      <c r="D145" s="1036">
        <v>0</v>
      </c>
      <c r="E145" s="1036">
        <v>0</v>
      </c>
      <c r="F145" s="1036">
        <v>0</v>
      </c>
      <c r="G145" s="1036">
        <v>0</v>
      </c>
      <c r="H145" s="1036">
        <v>0</v>
      </c>
      <c r="I145" s="1036">
        <v>0</v>
      </c>
      <c r="J145" s="1036">
        <v>0</v>
      </c>
      <c r="K145" s="1036">
        <v>0</v>
      </c>
      <c r="L145" s="1036">
        <v>0</v>
      </c>
      <c r="M145" s="1036">
        <v>0</v>
      </c>
      <c r="N145" s="1036">
        <v>0</v>
      </c>
      <c r="O145" s="1036">
        <v>0</v>
      </c>
      <c r="P145" s="1036">
        <v>0</v>
      </c>
      <c r="Q145" s="1036">
        <v>0</v>
      </c>
      <c r="R145" s="1036">
        <v>0</v>
      </c>
      <c r="S145" s="1036">
        <v>0</v>
      </c>
      <c r="T145" s="1036">
        <v>0</v>
      </c>
      <c r="U145" s="1036">
        <v>0</v>
      </c>
      <c r="V145" s="1036">
        <v>0</v>
      </c>
      <c r="W145" s="1036">
        <v>0</v>
      </c>
      <c r="X145" s="1036">
        <v>0</v>
      </c>
      <c r="Y145" s="1036">
        <v>0</v>
      </c>
      <c r="Z145" s="1036">
        <v>0</v>
      </c>
      <c r="AA145" s="1036">
        <v>0</v>
      </c>
      <c r="AB145" s="1036">
        <v>0</v>
      </c>
      <c r="AC145" s="1036">
        <v>0</v>
      </c>
      <c r="AD145" s="1036">
        <v>0</v>
      </c>
      <c r="AE145" s="1036">
        <v>0</v>
      </c>
      <c r="AF145" s="1036">
        <v>0</v>
      </c>
      <c r="AG145" s="1036">
        <v>0</v>
      </c>
      <c r="AH145" s="1036">
        <v>0</v>
      </c>
      <c r="AI145" s="1036">
        <v>0</v>
      </c>
      <c r="AJ145" s="1036">
        <v>0</v>
      </c>
      <c r="AK145" s="1036">
        <v>0</v>
      </c>
      <c r="AL145" s="1036">
        <v>0</v>
      </c>
      <c r="AM145" s="1036">
        <v>0</v>
      </c>
      <c r="AN145" s="1036">
        <v>0</v>
      </c>
      <c r="AO145" s="1036">
        <v>0</v>
      </c>
      <c r="AP145" s="1036">
        <v>0</v>
      </c>
      <c r="AQ145" s="1036">
        <v>0</v>
      </c>
      <c r="AR145" s="1036">
        <v>0</v>
      </c>
      <c r="AS145" s="1036">
        <v>0</v>
      </c>
      <c r="AT145" s="1036">
        <v>0</v>
      </c>
      <c r="AU145" s="1036">
        <v>0</v>
      </c>
      <c r="AV145" s="1036">
        <v>0</v>
      </c>
      <c r="AW145" s="1036">
        <v>0</v>
      </c>
      <c r="AX145" s="1036">
        <v>0</v>
      </c>
      <c r="AY145" s="1036">
        <v>0</v>
      </c>
      <c r="AZ145" s="1036">
        <v>0</v>
      </c>
      <c r="BA145" s="1036">
        <v>0</v>
      </c>
      <c r="BB145" s="1036">
        <v>0</v>
      </c>
      <c r="BC145" s="1036">
        <v>0</v>
      </c>
      <c r="BD145" s="1036">
        <v>0</v>
      </c>
      <c r="BE145" s="1036">
        <v>0</v>
      </c>
      <c r="BF145" s="1036">
        <v>0</v>
      </c>
      <c r="BG145" s="1036">
        <v>0</v>
      </c>
      <c r="BH145" s="1036">
        <v>0</v>
      </c>
      <c r="BI145" s="1036">
        <v>0</v>
      </c>
      <c r="BJ145" s="1036">
        <v>0</v>
      </c>
      <c r="BK145" s="1036">
        <v>0</v>
      </c>
      <c r="BL145" s="1036">
        <v>0</v>
      </c>
      <c r="BM145" s="1036">
        <v>0</v>
      </c>
      <c r="BN145" s="1036">
        <v>0</v>
      </c>
      <c r="BO145" s="1036">
        <v>0</v>
      </c>
      <c r="BP145" s="1036">
        <v>0</v>
      </c>
      <c r="BQ145" s="1036">
        <v>0</v>
      </c>
      <c r="BR145" s="1036">
        <v>0</v>
      </c>
      <c r="BS145" s="1036">
        <v>0</v>
      </c>
      <c r="BT145" s="1036">
        <v>0</v>
      </c>
      <c r="BU145" s="1036">
        <v>0</v>
      </c>
      <c r="BV145" s="1036">
        <v>0</v>
      </c>
      <c r="BW145" s="1036">
        <v>0</v>
      </c>
      <c r="BX145" s="1036">
        <v>0</v>
      </c>
      <c r="BY145" s="1036">
        <v>0</v>
      </c>
      <c r="BZ145" s="1036">
        <v>0</v>
      </c>
      <c r="CA145" s="1036">
        <v>0</v>
      </c>
      <c r="CB145" s="1036">
        <v>0</v>
      </c>
      <c r="CC145" s="1036">
        <v>0</v>
      </c>
      <c r="CD145" s="1036">
        <v>0</v>
      </c>
      <c r="CE145" s="1036">
        <v>0</v>
      </c>
      <c r="CF145" s="1036">
        <v>0</v>
      </c>
      <c r="CG145" s="1036">
        <v>0</v>
      </c>
      <c r="CH145" s="1036">
        <v>0</v>
      </c>
      <c r="CI145" s="1036">
        <v>0</v>
      </c>
      <c r="CJ145" s="1036">
        <v>0</v>
      </c>
      <c r="CK145" s="1036">
        <v>0</v>
      </c>
      <c r="CL145" s="1036">
        <v>0</v>
      </c>
      <c r="CM145" s="1036">
        <v>0</v>
      </c>
      <c r="CN145" s="1036">
        <v>0</v>
      </c>
      <c r="CO145" s="1036">
        <v>0</v>
      </c>
      <c r="CP145" s="1036">
        <v>0</v>
      </c>
      <c r="CQ145" s="1036">
        <v>0</v>
      </c>
      <c r="CR145" s="1036">
        <v>0</v>
      </c>
      <c r="CS145" s="1036">
        <v>0</v>
      </c>
      <c r="CT145" s="1036">
        <v>0</v>
      </c>
      <c r="CU145" s="1036">
        <v>0</v>
      </c>
      <c r="CV145" s="1036">
        <v>0</v>
      </c>
      <c r="CW145" s="1036">
        <v>0</v>
      </c>
      <c r="CX145" s="1036">
        <v>0</v>
      </c>
      <c r="CY145" s="1036">
        <v>0</v>
      </c>
      <c r="CZ145" s="1036">
        <v>0</v>
      </c>
      <c r="DA145" s="1036">
        <v>0</v>
      </c>
      <c r="DB145" s="1036">
        <v>0</v>
      </c>
      <c r="DC145" s="1036">
        <v>0</v>
      </c>
      <c r="DD145" s="1036">
        <v>0</v>
      </c>
      <c r="DE145" s="1036">
        <v>0</v>
      </c>
      <c r="DF145" s="1036">
        <v>0</v>
      </c>
      <c r="DG145" s="1036">
        <v>0</v>
      </c>
      <c r="DH145" s="1036">
        <v>0</v>
      </c>
      <c r="DI145" s="1036">
        <v>0</v>
      </c>
      <c r="DJ145" s="1036">
        <v>0</v>
      </c>
      <c r="DK145" s="1036">
        <v>0</v>
      </c>
      <c r="DL145" s="1036">
        <v>0</v>
      </c>
      <c r="DM145" s="1036">
        <v>0</v>
      </c>
      <c r="DN145" s="1036">
        <v>0</v>
      </c>
      <c r="DO145" s="1036">
        <v>0</v>
      </c>
      <c r="DP145" s="1036">
        <v>0</v>
      </c>
      <c r="DQ145" s="1036">
        <v>0</v>
      </c>
      <c r="DR145" s="1036">
        <v>0</v>
      </c>
      <c r="DS145" s="1036">
        <v>0</v>
      </c>
      <c r="DT145" s="1036">
        <v>0</v>
      </c>
      <c r="DU145" s="1036">
        <v>0</v>
      </c>
      <c r="DV145" s="1036">
        <v>0</v>
      </c>
      <c r="DW145" s="1036">
        <v>0</v>
      </c>
      <c r="DX145" s="1036">
        <v>0</v>
      </c>
      <c r="DY145" s="1036">
        <v>0</v>
      </c>
      <c r="DZ145" s="1036">
        <v>0</v>
      </c>
      <c r="EA145" s="1036">
        <v>0</v>
      </c>
      <c r="EB145" s="1036">
        <v>0</v>
      </c>
      <c r="EC145" s="1036">
        <v>0</v>
      </c>
      <c r="ED145" s="1036">
        <v>0</v>
      </c>
      <c r="EE145" s="1036">
        <v>0</v>
      </c>
      <c r="EF145" s="1036">
        <v>0</v>
      </c>
      <c r="EG145" s="1036">
        <v>0</v>
      </c>
      <c r="EH145" s="1036">
        <v>0</v>
      </c>
      <c r="EI145" s="1036">
        <v>0</v>
      </c>
      <c r="EJ145" s="1036">
        <v>0</v>
      </c>
      <c r="EK145" s="1036">
        <v>0</v>
      </c>
      <c r="EL145" s="1036">
        <v>0</v>
      </c>
      <c r="EM145" s="1036">
        <v>0</v>
      </c>
      <c r="EN145" s="1036">
        <v>0</v>
      </c>
      <c r="EO145" s="1036">
        <v>0</v>
      </c>
      <c r="EP145" s="1036">
        <v>0</v>
      </c>
      <c r="EQ145" s="1036">
        <v>0</v>
      </c>
      <c r="ER145" s="1036">
        <v>0</v>
      </c>
      <c r="ES145" s="1036">
        <v>0</v>
      </c>
      <c r="ET145" s="1036">
        <v>0</v>
      </c>
      <c r="EU145" s="1036">
        <v>0</v>
      </c>
      <c r="EV145" s="1036">
        <v>0</v>
      </c>
      <c r="EW145" s="1036">
        <v>0</v>
      </c>
      <c r="EX145" s="1036">
        <v>0</v>
      </c>
      <c r="EY145" s="1036">
        <v>0</v>
      </c>
      <c r="EZ145" s="2248">
        <f>IN_T4!EZ140</f>
        <v>0</v>
      </c>
      <c r="FA145" s="2248">
        <f>IN_T4!FA140</f>
        <v>0</v>
      </c>
      <c r="FB145" s="2248">
        <f>IN_T4!FB140</f>
        <v>0</v>
      </c>
      <c r="FC145" s="2248">
        <f>IN_T4!FC140</f>
        <v>0</v>
      </c>
      <c r="FD145" s="1028">
        <f t="shared" si="2"/>
        <v>0</v>
      </c>
    </row>
    <row r="146" spans="1:160" ht="12.75" customHeight="1" x14ac:dyDescent="0.25">
      <c r="A146" s="1001" t="str">
        <f>'t1'!A146</f>
        <v>Dirigente amm.vo con incarico di struttura complessa</v>
      </c>
      <c r="B146" s="1027" t="str">
        <f>'t1'!B146</f>
        <v>AD0032</v>
      </c>
      <c r="C146" s="1036">
        <v>0</v>
      </c>
      <c r="D146" s="1036">
        <v>0</v>
      </c>
      <c r="E146" s="1036">
        <v>0</v>
      </c>
      <c r="F146" s="1036">
        <v>0</v>
      </c>
      <c r="G146" s="1036">
        <v>0</v>
      </c>
      <c r="H146" s="1036">
        <v>0</v>
      </c>
      <c r="I146" s="1036">
        <v>0</v>
      </c>
      <c r="J146" s="1036">
        <v>0</v>
      </c>
      <c r="K146" s="1036">
        <v>0</v>
      </c>
      <c r="L146" s="1036">
        <v>0</v>
      </c>
      <c r="M146" s="1036">
        <v>0</v>
      </c>
      <c r="N146" s="1036">
        <v>0</v>
      </c>
      <c r="O146" s="1036">
        <v>0</v>
      </c>
      <c r="P146" s="1036">
        <v>0</v>
      </c>
      <c r="Q146" s="1036">
        <v>0</v>
      </c>
      <c r="R146" s="1036">
        <v>0</v>
      </c>
      <c r="S146" s="1036">
        <v>0</v>
      </c>
      <c r="T146" s="1036">
        <v>0</v>
      </c>
      <c r="U146" s="1036">
        <v>0</v>
      </c>
      <c r="V146" s="1036">
        <v>0</v>
      </c>
      <c r="W146" s="1036">
        <v>0</v>
      </c>
      <c r="X146" s="1036">
        <v>0</v>
      </c>
      <c r="Y146" s="1036">
        <v>0</v>
      </c>
      <c r="Z146" s="1036">
        <v>0</v>
      </c>
      <c r="AA146" s="1036">
        <v>0</v>
      </c>
      <c r="AB146" s="1036">
        <v>0</v>
      </c>
      <c r="AC146" s="1036">
        <v>0</v>
      </c>
      <c r="AD146" s="1036">
        <v>0</v>
      </c>
      <c r="AE146" s="1036">
        <v>0</v>
      </c>
      <c r="AF146" s="1036">
        <v>0</v>
      </c>
      <c r="AG146" s="1036">
        <v>0</v>
      </c>
      <c r="AH146" s="1036">
        <v>0</v>
      </c>
      <c r="AI146" s="1036">
        <v>0</v>
      </c>
      <c r="AJ146" s="1036">
        <v>0</v>
      </c>
      <c r="AK146" s="1036">
        <v>0</v>
      </c>
      <c r="AL146" s="1036">
        <v>0</v>
      </c>
      <c r="AM146" s="1036">
        <v>0</v>
      </c>
      <c r="AN146" s="1036">
        <v>0</v>
      </c>
      <c r="AO146" s="1036">
        <v>0</v>
      </c>
      <c r="AP146" s="1036">
        <v>0</v>
      </c>
      <c r="AQ146" s="1036">
        <v>0</v>
      </c>
      <c r="AR146" s="1036">
        <v>0</v>
      </c>
      <c r="AS146" s="1036">
        <v>0</v>
      </c>
      <c r="AT146" s="1036">
        <v>0</v>
      </c>
      <c r="AU146" s="1036">
        <v>0</v>
      </c>
      <c r="AV146" s="1036">
        <v>0</v>
      </c>
      <c r="AW146" s="1036">
        <v>0</v>
      </c>
      <c r="AX146" s="1036">
        <v>0</v>
      </c>
      <c r="AY146" s="1036">
        <v>0</v>
      </c>
      <c r="AZ146" s="1036">
        <v>0</v>
      </c>
      <c r="BA146" s="1036">
        <v>0</v>
      </c>
      <c r="BB146" s="1036">
        <v>0</v>
      </c>
      <c r="BC146" s="1036">
        <v>0</v>
      </c>
      <c r="BD146" s="1036">
        <v>0</v>
      </c>
      <c r="BE146" s="1036">
        <v>0</v>
      </c>
      <c r="BF146" s="1036">
        <v>0</v>
      </c>
      <c r="BG146" s="1036">
        <v>0</v>
      </c>
      <c r="BH146" s="1036">
        <v>0</v>
      </c>
      <c r="BI146" s="1036">
        <v>0</v>
      </c>
      <c r="BJ146" s="1036">
        <v>0</v>
      </c>
      <c r="BK146" s="1036">
        <v>0</v>
      </c>
      <c r="BL146" s="1036">
        <v>0</v>
      </c>
      <c r="BM146" s="1036">
        <v>0</v>
      </c>
      <c r="BN146" s="1036">
        <v>0</v>
      </c>
      <c r="BO146" s="1036">
        <v>0</v>
      </c>
      <c r="BP146" s="1036">
        <v>0</v>
      </c>
      <c r="BQ146" s="1036">
        <v>0</v>
      </c>
      <c r="BR146" s="1036">
        <v>0</v>
      </c>
      <c r="BS146" s="1036">
        <v>0</v>
      </c>
      <c r="BT146" s="1036">
        <v>0</v>
      </c>
      <c r="BU146" s="1036">
        <v>0</v>
      </c>
      <c r="BV146" s="1036">
        <v>0</v>
      </c>
      <c r="BW146" s="1036">
        <v>0</v>
      </c>
      <c r="BX146" s="1036">
        <v>0</v>
      </c>
      <c r="BY146" s="1036">
        <v>0</v>
      </c>
      <c r="BZ146" s="1036">
        <v>0</v>
      </c>
      <c r="CA146" s="1036">
        <v>0</v>
      </c>
      <c r="CB146" s="1036">
        <v>0</v>
      </c>
      <c r="CC146" s="1036">
        <v>0</v>
      </c>
      <c r="CD146" s="1036">
        <v>0</v>
      </c>
      <c r="CE146" s="1036">
        <v>0</v>
      </c>
      <c r="CF146" s="1036">
        <v>0</v>
      </c>
      <c r="CG146" s="1036">
        <v>0</v>
      </c>
      <c r="CH146" s="1036">
        <v>0</v>
      </c>
      <c r="CI146" s="1036">
        <v>0</v>
      </c>
      <c r="CJ146" s="1036">
        <v>0</v>
      </c>
      <c r="CK146" s="1036">
        <v>0</v>
      </c>
      <c r="CL146" s="1036">
        <v>0</v>
      </c>
      <c r="CM146" s="1036">
        <v>0</v>
      </c>
      <c r="CN146" s="1036">
        <v>0</v>
      </c>
      <c r="CO146" s="1036">
        <v>0</v>
      </c>
      <c r="CP146" s="1036">
        <v>0</v>
      </c>
      <c r="CQ146" s="1036">
        <v>0</v>
      </c>
      <c r="CR146" s="1036">
        <v>0</v>
      </c>
      <c r="CS146" s="1036">
        <v>0</v>
      </c>
      <c r="CT146" s="1036">
        <v>0</v>
      </c>
      <c r="CU146" s="1036">
        <v>0</v>
      </c>
      <c r="CV146" s="1036">
        <v>0</v>
      </c>
      <c r="CW146" s="1036">
        <v>0</v>
      </c>
      <c r="CX146" s="1036">
        <v>0</v>
      </c>
      <c r="CY146" s="1036">
        <v>0</v>
      </c>
      <c r="CZ146" s="1036">
        <v>0</v>
      </c>
      <c r="DA146" s="1036">
        <v>0</v>
      </c>
      <c r="DB146" s="1036">
        <v>0</v>
      </c>
      <c r="DC146" s="1036">
        <v>0</v>
      </c>
      <c r="DD146" s="1036">
        <v>0</v>
      </c>
      <c r="DE146" s="1036">
        <v>0</v>
      </c>
      <c r="DF146" s="1036">
        <v>0</v>
      </c>
      <c r="DG146" s="1036">
        <v>0</v>
      </c>
      <c r="DH146" s="1036">
        <v>0</v>
      </c>
      <c r="DI146" s="1036">
        <v>0</v>
      </c>
      <c r="DJ146" s="1036">
        <v>0</v>
      </c>
      <c r="DK146" s="1036">
        <v>0</v>
      </c>
      <c r="DL146" s="1036">
        <v>0</v>
      </c>
      <c r="DM146" s="1036">
        <v>0</v>
      </c>
      <c r="DN146" s="1036">
        <v>0</v>
      </c>
      <c r="DO146" s="1036">
        <v>0</v>
      </c>
      <c r="DP146" s="1036">
        <v>0</v>
      </c>
      <c r="DQ146" s="1036">
        <v>0</v>
      </c>
      <c r="DR146" s="1036">
        <v>0</v>
      </c>
      <c r="DS146" s="1036">
        <v>0</v>
      </c>
      <c r="DT146" s="1036">
        <v>0</v>
      </c>
      <c r="DU146" s="1036">
        <v>0</v>
      </c>
      <c r="DV146" s="1036">
        <v>0</v>
      </c>
      <c r="DW146" s="1036">
        <v>0</v>
      </c>
      <c r="DX146" s="1036">
        <v>0</v>
      </c>
      <c r="DY146" s="1036">
        <v>0</v>
      </c>
      <c r="DZ146" s="1036">
        <v>0</v>
      </c>
      <c r="EA146" s="1036">
        <v>0</v>
      </c>
      <c r="EB146" s="1036">
        <v>0</v>
      </c>
      <c r="EC146" s="1036">
        <v>0</v>
      </c>
      <c r="ED146" s="1036">
        <v>0</v>
      </c>
      <c r="EE146" s="1036">
        <v>0</v>
      </c>
      <c r="EF146" s="1036">
        <v>0</v>
      </c>
      <c r="EG146" s="1036">
        <v>0</v>
      </c>
      <c r="EH146" s="1036">
        <v>0</v>
      </c>
      <c r="EI146" s="1036">
        <v>0</v>
      </c>
      <c r="EJ146" s="1036">
        <v>0</v>
      </c>
      <c r="EK146" s="1036">
        <v>0</v>
      </c>
      <c r="EL146" s="1036">
        <v>0</v>
      </c>
      <c r="EM146" s="1036">
        <v>0</v>
      </c>
      <c r="EN146" s="1036">
        <v>0</v>
      </c>
      <c r="EO146" s="1036">
        <v>0</v>
      </c>
      <c r="EP146" s="1036">
        <v>0</v>
      </c>
      <c r="EQ146" s="1036">
        <v>0</v>
      </c>
      <c r="ER146" s="1036">
        <v>0</v>
      </c>
      <c r="ES146" s="1036">
        <v>0</v>
      </c>
      <c r="ET146" s="1036">
        <v>0</v>
      </c>
      <c r="EU146" s="1036">
        <v>0</v>
      </c>
      <c r="EV146" s="1036">
        <v>0</v>
      </c>
      <c r="EW146" s="1036">
        <v>0</v>
      </c>
      <c r="EX146" s="1036">
        <v>0</v>
      </c>
      <c r="EY146" s="1036">
        <v>0</v>
      </c>
      <c r="EZ146" s="2248">
        <f>IN_T4!EZ141</f>
        <v>0</v>
      </c>
      <c r="FA146" s="2248">
        <f>IN_T4!FA141</f>
        <v>0</v>
      </c>
      <c r="FB146" s="2248">
        <f>IN_T4!FB141</f>
        <v>0</v>
      </c>
      <c r="FC146" s="2248">
        <f>IN_T4!FC141</f>
        <v>0</v>
      </c>
      <c r="FD146" s="1028">
        <f t="shared" si="2"/>
        <v>0</v>
      </c>
    </row>
    <row r="147" spans="1:160" ht="12.75" customHeight="1" x14ac:dyDescent="0.25">
      <c r="A147" s="1001" t="str">
        <f>'t1'!A147</f>
        <v>Dirigente amm.vo con incarico di struttura semplice</v>
      </c>
      <c r="B147" s="1027" t="str">
        <f>'t1'!B147</f>
        <v>AD0S31</v>
      </c>
      <c r="C147" s="1036">
        <v>0</v>
      </c>
      <c r="D147" s="1036">
        <v>0</v>
      </c>
      <c r="E147" s="1036">
        <v>0</v>
      </c>
      <c r="F147" s="1036">
        <v>0</v>
      </c>
      <c r="G147" s="1036">
        <v>0</v>
      </c>
      <c r="H147" s="1036">
        <v>0</v>
      </c>
      <c r="I147" s="1036">
        <v>0</v>
      </c>
      <c r="J147" s="1036">
        <v>0</v>
      </c>
      <c r="K147" s="1036">
        <v>0</v>
      </c>
      <c r="L147" s="1036">
        <v>0</v>
      </c>
      <c r="M147" s="1036">
        <v>0</v>
      </c>
      <c r="N147" s="1036">
        <v>0</v>
      </c>
      <c r="O147" s="1036">
        <v>0</v>
      </c>
      <c r="P147" s="1036">
        <v>0</v>
      </c>
      <c r="Q147" s="1036">
        <v>0</v>
      </c>
      <c r="R147" s="1036">
        <v>0</v>
      </c>
      <c r="S147" s="1036">
        <v>0</v>
      </c>
      <c r="T147" s="1036">
        <v>0</v>
      </c>
      <c r="U147" s="1036">
        <v>0</v>
      </c>
      <c r="V147" s="1036">
        <v>0</v>
      </c>
      <c r="W147" s="1036">
        <v>0</v>
      </c>
      <c r="X147" s="1036">
        <v>0</v>
      </c>
      <c r="Y147" s="1036">
        <v>0</v>
      </c>
      <c r="Z147" s="1036">
        <v>0</v>
      </c>
      <c r="AA147" s="1036">
        <v>0</v>
      </c>
      <c r="AB147" s="1036">
        <v>0</v>
      </c>
      <c r="AC147" s="1036">
        <v>0</v>
      </c>
      <c r="AD147" s="1036">
        <v>0</v>
      </c>
      <c r="AE147" s="1036">
        <v>0</v>
      </c>
      <c r="AF147" s="1036">
        <v>0</v>
      </c>
      <c r="AG147" s="1036">
        <v>0</v>
      </c>
      <c r="AH147" s="1036">
        <v>0</v>
      </c>
      <c r="AI147" s="1036">
        <v>0</v>
      </c>
      <c r="AJ147" s="1036">
        <v>0</v>
      </c>
      <c r="AK147" s="1036">
        <v>0</v>
      </c>
      <c r="AL147" s="1036">
        <v>0</v>
      </c>
      <c r="AM147" s="1036">
        <v>0</v>
      </c>
      <c r="AN147" s="1036">
        <v>0</v>
      </c>
      <c r="AO147" s="1036">
        <v>0</v>
      </c>
      <c r="AP147" s="1036">
        <v>0</v>
      </c>
      <c r="AQ147" s="1036">
        <v>0</v>
      </c>
      <c r="AR147" s="1036">
        <v>0</v>
      </c>
      <c r="AS147" s="1036">
        <v>0</v>
      </c>
      <c r="AT147" s="1036">
        <v>0</v>
      </c>
      <c r="AU147" s="1036">
        <v>0</v>
      </c>
      <c r="AV147" s="1036">
        <v>0</v>
      </c>
      <c r="AW147" s="1036">
        <v>0</v>
      </c>
      <c r="AX147" s="1036">
        <v>0</v>
      </c>
      <c r="AY147" s="1036">
        <v>0</v>
      </c>
      <c r="AZ147" s="1036">
        <v>0</v>
      </c>
      <c r="BA147" s="1036">
        <v>0</v>
      </c>
      <c r="BB147" s="1036">
        <v>0</v>
      </c>
      <c r="BC147" s="1036">
        <v>0</v>
      </c>
      <c r="BD147" s="1036">
        <v>0</v>
      </c>
      <c r="BE147" s="1036">
        <v>0</v>
      </c>
      <c r="BF147" s="1036">
        <v>0</v>
      </c>
      <c r="BG147" s="1036">
        <v>0</v>
      </c>
      <c r="BH147" s="1036">
        <v>0</v>
      </c>
      <c r="BI147" s="1036">
        <v>0</v>
      </c>
      <c r="BJ147" s="1036">
        <v>0</v>
      </c>
      <c r="BK147" s="1036">
        <v>0</v>
      </c>
      <c r="BL147" s="1036">
        <v>0</v>
      </c>
      <c r="BM147" s="1036">
        <v>0</v>
      </c>
      <c r="BN147" s="1036">
        <v>0</v>
      </c>
      <c r="BO147" s="1036">
        <v>0</v>
      </c>
      <c r="BP147" s="1036">
        <v>0</v>
      </c>
      <c r="BQ147" s="1036">
        <v>0</v>
      </c>
      <c r="BR147" s="1036">
        <v>0</v>
      </c>
      <c r="BS147" s="1036">
        <v>0</v>
      </c>
      <c r="BT147" s="1036">
        <v>0</v>
      </c>
      <c r="BU147" s="1036">
        <v>0</v>
      </c>
      <c r="BV147" s="1036">
        <v>0</v>
      </c>
      <c r="BW147" s="1036">
        <v>0</v>
      </c>
      <c r="BX147" s="1036">
        <v>0</v>
      </c>
      <c r="BY147" s="1036">
        <v>0</v>
      </c>
      <c r="BZ147" s="1036">
        <v>0</v>
      </c>
      <c r="CA147" s="1036">
        <v>0</v>
      </c>
      <c r="CB147" s="1036">
        <v>0</v>
      </c>
      <c r="CC147" s="1036">
        <v>0</v>
      </c>
      <c r="CD147" s="1036">
        <v>0</v>
      </c>
      <c r="CE147" s="1036">
        <v>0</v>
      </c>
      <c r="CF147" s="1036">
        <v>0</v>
      </c>
      <c r="CG147" s="1036">
        <v>0</v>
      </c>
      <c r="CH147" s="1036">
        <v>0</v>
      </c>
      <c r="CI147" s="1036">
        <v>0</v>
      </c>
      <c r="CJ147" s="1036">
        <v>0</v>
      </c>
      <c r="CK147" s="1036">
        <v>0</v>
      </c>
      <c r="CL147" s="1036">
        <v>0</v>
      </c>
      <c r="CM147" s="1036">
        <v>0</v>
      </c>
      <c r="CN147" s="1036">
        <v>0</v>
      </c>
      <c r="CO147" s="1036">
        <v>0</v>
      </c>
      <c r="CP147" s="1036">
        <v>0</v>
      </c>
      <c r="CQ147" s="1036">
        <v>0</v>
      </c>
      <c r="CR147" s="1036">
        <v>0</v>
      </c>
      <c r="CS147" s="1036">
        <v>0</v>
      </c>
      <c r="CT147" s="1036">
        <v>0</v>
      </c>
      <c r="CU147" s="1036">
        <v>0</v>
      </c>
      <c r="CV147" s="1036">
        <v>0</v>
      </c>
      <c r="CW147" s="1036">
        <v>0</v>
      </c>
      <c r="CX147" s="1036">
        <v>0</v>
      </c>
      <c r="CY147" s="1036">
        <v>0</v>
      </c>
      <c r="CZ147" s="1036">
        <v>0</v>
      </c>
      <c r="DA147" s="1036">
        <v>0</v>
      </c>
      <c r="DB147" s="1036">
        <v>0</v>
      </c>
      <c r="DC147" s="1036">
        <v>0</v>
      </c>
      <c r="DD147" s="1036">
        <v>0</v>
      </c>
      <c r="DE147" s="1036">
        <v>0</v>
      </c>
      <c r="DF147" s="1036">
        <v>0</v>
      </c>
      <c r="DG147" s="1036">
        <v>0</v>
      </c>
      <c r="DH147" s="1036">
        <v>0</v>
      </c>
      <c r="DI147" s="1036">
        <v>0</v>
      </c>
      <c r="DJ147" s="1036">
        <v>0</v>
      </c>
      <c r="DK147" s="1036">
        <v>0</v>
      </c>
      <c r="DL147" s="1036">
        <v>0</v>
      </c>
      <c r="DM147" s="1036">
        <v>0</v>
      </c>
      <c r="DN147" s="1036">
        <v>0</v>
      </c>
      <c r="DO147" s="1036">
        <v>0</v>
      </c>
      <c r="DP147" s="1036">
        <v>0</v>
      </c>
      <c r="DQ147" s="1036">
        <v>0</v>
      </c>
      <c r="DR147" s="1036">
        <v>0</v>
      </c>
      <c r="DS147" s="1036">
        <v>0</v>
      </c>
      <c r="DT147" s="1036">
        <v>0</v>
      </c>
      <c r="DU147" s="1036">
        <v>0</v>
      </c>
      <c r="DV147" s="1036">
        <v>0</v>
      </c>
      <c r="DW147" s="1036">
        <v>0</v>
      </c>
      <c r="DX147" s="1036">
        <v>0</v>
      </c>
      <c r="DY147" s="1036">
        <v>0</v>
      </c>
      <c r="DZ147" s="1036">
        <v>0</v>
      </c>
      <c r="EA147" s="1036">
        <v>0</v>
      </c>
      <c r="EB147" s="1036">
        <v>0</v>
      </c>
      <c r="EC147" s="1036">
        <v>0</v>
      </c>
      <c r="ED147" s="1036">
        <v>0</v>
      </c>
      <c r="EE147" s="1036">
        <v>0</v>
      </c>
      <c r="EF147" s="1036">
        <v>0</v>
      </c>
      <c r="EG147" s="1036">
        <v>0</v>
      </c>
      <c r="EH147" s="1036">
        <v>0</v>
      </c>
      <c r="EI147" s="1036">
        <v>0</v>
      </c>
      <c r="EJ147" s="1036">
        <v>0</v>
      </c>
      <c r="EK147" s="1036">
        <v>0</v>
      </c>
      <c r="EL147" s="1036">
        <v>0</v>
      </c>
      <c r="EM147" s="1036">
        <v>0</v>
      </c>
      <c r="EN147" s="1036">
        <v>0</v>
      </c>
      <c r="EO147" s="1036">
        <v>0</v>
      </c>
      <c r="EP147" s="1036">
        <v>0</v>
      </c>
      <c r="EQ147" s="1036">
        <v>0</v>
      </c>
      <c r="ER147" s="1036">
        <v>0</v>
      </c>
      <c r="ES147" s="1036">
        <v>0</v>
      </c>
      <c r="ET147" s="1036">
        <v>0</v>
      </c>
      <c r="EU147" s="1036">
        <v>0</v>
      </c>
      <c r="EV147" s="1036">
        <v>0</v>
      </c>
      <c r="EW147" s="1036">
        <v>0</v>
      </c>
      <c r="EX147" s="1036">
        <v>0</v>
      </c>
      <c r="EY147" s="1036">
        <v>0</v>
      </c>
      <c r="EZ147" s="2248">
        <f>IN_T4!EZ142</f>
        <v>0</v>
      </c>
      <c r="FA147" s="2248">
        <f>IN_T4!FA142</f>
        <v>0</v>
      </c>
      <c r="FB147" s="2248">
        <f>IN_T4!FB142</f>
        <v>0</v>
      </c>
      <c r="FC147" s="2248">
        <f>IN_T4!FC142</f>
        <v>0</v>
      </c>
      <c r="FD147" s="1028">
        <f t="shared" si="2"/>
        <v>0</v>
      </c>
    </row>
    <row r="148" spans="1:160" ht="12.75" customHeight="1" x14ac:dyDescent="0.25">
      <c r="A148" s="1001" t="str">
        <f>'t1'!A148</f>
        <v>Dirigente amm.vo con altri incar.prof.li</v>
      </c>
      <c r="B148" s="1027" t="str">
        <f>'t1'!B148</f>
        <v>AD0A31</v>
      </c>
      <c r="C148" s="1036">
        <v>0</v>
      </c>
      <c r="D148" s="1036">
        <v>0</v>
      </c>
      <c r="E148" s="1036">
        <v>0</v>
      </c>
      <c r="F148" s="1036">
        <v>0</v>
      </c>
      <c r="G148" s="1036">
        <v>0</v>
      </c>
      <c r="H148" s="1036">
        <v>0</v>
      </c>
      <c r="I148" s="1036">
        <v>0</v>
      </c>
      <c r="J148" s="1036">
        <v>0</v>
      </c>
      <c r="K148" s="1036">
        <v>0</v>
      </c>
      <c r="L148" s="1036">
        <v>0</v>
      </c>
      <c r="M148" s="1036">
        <v>0</v>
      </c>
      <c r="N148" s="1036">
        <v>0</v>
      </c>
      <c r="O148" s="1036">
        <v>0</v>
      </c>
      <c r="P148" s="1036">
        <v>0</v>
      </c>
      <c r="Q148" s="1036">
        <v>0</v>
      </c>
      <c r="R148" s="1036">
        <v>0</v>
      </c>
      <c r="S148" s="1036">
        <v>0</v>
      </c>
      <c r="T148" s="1036">
        <v>0</v>
      </c>
      <c r="U148" s="1036">
        <v>0</v>
      </c>
      <c r="V148" s="1036">
        <v>0</v>
      </c>
      <c r="W148" s="1036">
        <v>0</v>
      </c>
      <c r="X148" s="1036">
        <v>0</v>
      </c>
      <c r="Y148" s="1036">
        <v>0</v>
      </c>
      <c r="Z148" s="1036">
        <v>0</v>
      </c>
      <c r="AA148" s="1036">
        <v>0</v>
      </c>
      <c r="AB148" s="1036">
        <v>0</v>
      </c>
      <c r="AC148" s="1036">
        <v>0</v>
      </c>
      <c r="AD148" s="1036">
        <v>0</v>
      </c>
      <c r="AE148" s="1036">
        <v>0</v>
      </c>
      <c r="AF148" s="1036">
        <v>0</v>
      </c>
      <c r="AG148" s="1036">
        <v>0</v>
      </c>
      <c r="AH148" s="1036">
        <v>0</v>
      </c>
      <c r="AI148" s="1036">
        <v>0</v>
      </c>
      <c r="AJ148" s="1036">
        <v>0</v>
      </c>
      <c r="AK148" s="1036">
        <v>0</v>
      </c>
      <c r="AL148" s="1036">
        <v>0</v>
      </c>
      <c r="AM148" s="1036">
        <v>0</v>
      </c>
      <c r="AN148" s="1036">
        <v>0</v>
      </c>
      <c r="AO148" s="1036">
        <v>0</v>
      </c>
      <c r="AP148" s="1036">
        <v>0</v>
      </c>
      <c r="AQ148" s="1036">
        <v>0</v>
      </c>
      <c r="AR148" s="1036">
        <v>0</v>
      </c>
      <c r="AS148" s="1036">
        <v>0</v>
      </c>
      <c r="AT148" s="1036">
        <v>0</v>
      </c>
      <c r="AU148" s="1036">
        <v>0</v>
      </c>
      <c r="AV148" s="1036">
        <v>0</v>
      </c>
      <c r="AW148" s="1036">
        <v>0</v>
      </c>
      <c r="AX148" s="1036">
        <v>0</v>
      </c>
      <c r="AY148" s="1036">
        <v>0</v>
      </c>
      <c r="AZ148" s="1036">
        <v>0</v>
      </c>
      <c r="BA148" s="1036">
        <v>0</v>
      </c>
      <c r="BB148" s="1036">
        <v>0</v>
      </c>
      <c r="BC148" s="1036">
        <v>0</v>
      </c>
      <c r="BD148" s="1036">
        <v>0</v>
      </c>
      <c r="BE148" s="1036">
        <v>0</v>
      </c>
      <c r="BF148" s="1036">
        <v>0</v>
      </c>
      <c r="BG148" s="1036">
        <v>0</v>
      </c>
      <c r="BH148" s="1036">
        <v>0</v>
      </c>
      <c r="BI148" s="1036">
        <v>0</v>
      </c>
      <c r="BJ148" s="1036">
        <v>0</v>
      </c>
      <c r="BK148" s="1036">
        <v>0</v>
      </c>
      <c r="BL148" s="1036">
        <v>0</v>
      </c>
      <c r="BM148" s="1036">
        <v>0</v>
      </c>
      <c r="BN148" s="1036">
        <v>0</v>
      </c>
      <c r="BO148" s="1036">
        <v>0</v>
      </c>
      <c r="BP148" s="1036">
        <v>0</v>
      </c>
      <c r="BQ148" s="1036">
        <v>0</v>
      </c>
      <c r="BR148" s="1036">
        <v>0</v>
      </c>
      <c r="BS148" s="1036">
        <v>0</v>
      </c>
      <c r="BT148" s="1036">
        <v>0</v>
      </c>
      <c r="BU148" s="1036">
        <v>0</v>
      </c>
      <c r="BV148" s="1036">
        <v>0</v>
      </c>
      <c r="BW148" s="1036">
        <v>0</v>
      </c>
      <c r="BX148" s="1036">
        <v>0</v>
      </c>
      <c r="BY148" s="1036">
        <v>0</v>
      </c>
      <c r="BZ148" s="1036">
        <v>0</v>
      </c>
      <c r="CA148" s="1036">
        <v>0</v>
      </c>
      <c r="CB148" s="1036">
        <v>0</v>
      </c>
      <c r="CC148" s="1036">
        <v>0</v>
      </c>
      <c r="CD148" s="1036">
        <v>0</v>
      </c>
      <c r="CE148" s="1036">
        <v>0</v>
      </c>
      <c r="CF148" s="1036">
        <v>0</v>
      </c>
      <c r="CG148" s="1036">
        <v>0</v>
      </c>
      <c r="CH148" s="1036">
        <v>0</v>
      </c>
      <c r="CI148" s="1036">
        <v>0</v>
      </c>
      <c r="CJ148" s="1036">
        <v>0</v>
      </c>
      <c r="CK148" s="1036">
        <v>0</v>
      </c>
      <c r="CL148" s="1036">
        <v>0</v>
      </c>
      <c r="CM148" s="1036">
        <v>0</v>
      </c>
      <c r="CN148" s="1036">
        <v>0</v>
      </c>
      <c r="CO148" s="1036">
        <v>0</v>
      </c>
      <c r="CP148" s="1036">
        <v>0</v>
      </c>
      <c r="CQ148" s="1036">
        <v>0</v>
      </c>
      <c r="CR148" s="1036">
        <v>0</v>
      </c>
      <c r="CS148" s="1036">
        <v>0</v>
      </c>
      <c r="CT148" s="1036">
        <v>0</v>
      </c>
      <c r="CU148" s="1036">
        <v>0</v>
      </c>
      <c r="CV148" s="1036">
        <v>0</v>
      </c>
      <c r="CW148" s="1036">
        <v>0</v>
      </c>
      <c r="CX148" s="1036">
        <v>0</v>
      </c>
      <c r="CY148" s="1036">
        <v>0</v>
      </c>
      <c r="CZ148" s="1036">
        <v>0</v>
      </c>
      <c r="DA148" s="1036">
        <v>0</v>
      </c>
      <c r="DB148" s="1036">
        <v>0</v>
      </c>
      <c r="DC148" s="1036">
        <v>0</v>
      </c>
      <c r="DD148" s="1036">
        <v>0</v>
      </c>
      <c r="DE148" s="1036">
        <v>0</v>
      </c>
      <c r="DF148" s="1036">
        <v>0</v>
      </c>
      <c r="DG148" s="1036">
        <v>0</v>
      </c>
      <c r="DH148" s="1036">
        <v>0</v>
      </c>
      <c r="DI148" s="1036">
        <v>0</v>
      </c>
      <c r="DJ148" s="1036">
        <v>0</v>
      </c>
      <c r="DK148" s="1036">
        <v>0</v>
      </c>
      <c r="DL148" s="1036">
        <v>0</v>
      </c>
      <c r="DM148" s="1036">
        <v>0</v>
      </c>
      <c r="DN148" s="1036">
        <v>0</v>
      </c>
      <c r="DO148" s="1036">
        <v>0</v>
      </c>
      <c r="DP148" s="1036">
        <v>0</v>
      </c>
      <c r="DQ148" s="1036">
        <v>0</v>
      </c>
      <c r="DR148" s="1036">
        <v>0</v>
      </c>
      <c r="DS148" s="1036">
        <v>0</v>
      </c>
      <c r="DT148" s="1036">
        <v>0</v>
      </c>
      <c r="DU148" s="1036">
        <v>0</v>
      </c>
      <c r="DV148" s="1036">
        <v>0</v>
      </c>
      <c r="DW148" s="1036">
        <v>0</v>
      </c>
      <c r="DX148" s="1036">
        <v>0</v>
      </c>
      <c r="DY148" s="1036">
        <v>0</v>
      </c>
      <c r="DZ148" s="1036">
        <v>0</v>
      </c>
      <c r="EA148" s="1036">
        <v>0</v>
      </c>
      <c r="EB148" s="1036">
        <v>0</v>
      </c>
      <c r="EC148" s="1036">
        <v>0</v>
      </c>
      <c r="ED148" s="1036">
        <v>0</v>
      </c>
      <c r="EE148" s="1036">
        <v>0</v>
      </c>
      <c r="EF148" s="1036">
        <v>0</v>
      </c>
      <c r="EG148" s="1036">
        <v>0</v>
      </c>
      <c r="EH148" s="1036">
        <v>0</v>
      </c>
      <c r="EI148" s="1036">
        <v>0</v>
      </c>
      <c r="EJ148" s="1036">
        <v>0</v>
      </c>
      <c r="EK148" s="1036">
        <v>0</v>
      </c>
      <c r="EL148" s="1036">
        <v>0</v>
      </c>
      <c r="EM148" s="1036">
        <v>0</v>
      </c>
      <c r="EN148" s="1036">
        <v>0</v>
      </c>
      <c r="EO148" s="1036">
        <v>0</v>
      </c>
      <c r="EP148" s="1036">
        <v>0</v>
      </c>
      <c r="EQ148" s="1036">
        <v>0</v>
      </c>
      <c r="ER148" s="1036">
        <v>0</v>
      </c>
      <c r="ES148" s="1036">
        <v>0</v>
      </c>
      <c r="ET148" s="1036">
        <v>0</v>
      </c>
      <c r="EU148" s="1036">
        <v>0</v>
      </c>
      <c r="EV148" s="1036">
        <v>0</v>
      </c>
      <c r="EW148" s="1036">
        <v>0</v>
      </c>
      <c r="EX148" s="1036">
        <v>0</v>
      </c>
      <c r="EY148" s="1036">
        <v>0</v>
      </c>
      <c r="EZ148" s="2248">
        <f>IN_T4!EZ143</f>
        <v>0</v>
      </c>
      <c r="FA148" s="2248">
        <f>IN_T4!FA143</f>
        <v>0</v>
      </c>
      <c r="FB148" s="2248">
        <f>IN_T4!FB143</f>
        <v>0</v>
      </c>
      <c r="FC148" s="2248">
        <f>IN_T4!FC143</f>
        <v>0</v>
      </c>
      <c r="FD148" s="1028">
        <f t="shared" si="2"/>
        <v>0</v>
      </c>
    </row>
    <row r="149" spans="1:160" ht="12.75" customHeight="1" x14ac:dyDescent="0.25">
      <c r="A149" s="1001" t="str">
        <f>'t1'!A149</f>
        <v>Dirig. Amm.vo a t. determinato (art. 15-septies dlgs.502/92)</v>
      </c>
      <c r="B149" s="1027" t="str">
        <f>'t1'!B149</f>
        <v>AD0612</v>
      </c>
      <c r="C149" s="1036">
        <v>0</v>
      </c>
      <c r="D149" s="1036">
        <v>0</v>
      </c>
      <c r="E149" s="1036">
        <v>0</v>
      </c>
      <c r="F149" s="1036">
        <v>0</v>
      </c>
      <c r="G149" s="1036">
        <v>0</v>
      </c>
      <c r="H149" s="1036">
        <v>0</v>
      </c>
      <c r="I149" s="1036">
        <v>0</v>
      </c>
      <c r="J149" s="1036">
        <v>0</v>
      </c>
      <c r="K149" s="1036">
        <v>0</v>
      </c>
      <c r="L149" s="1036">
        <v>0</v>
      </c>
      <c r="M149" s="1036">
        <v>0</v>
      </c>
      <c r="N149" s="1036">
        <v>0</v>
      </c>
      <c r="O149" s="1036">
        <v>0</v>
      </c>
      <c r="P149" s="1036">
        <v>0</v>
      </c>
      <c r="Q149" s="1036">
        <v>0</v>
      </c>
      <c r="R149" s="1036">
        <v>0</v>
      </c>
      <c r="S149" s="1036">
        <v>0</v>
      </c>
      <c r="T149" s="1036">
        <v>0</v>
      </c>
      <c r="U149" s="1036">
        <v>0</v>
      </c>
      <c r="V149" s="1036">
        <v>0</v>
      </c>
      <c r="W149" s="1036">
        <v>0</v>
      </c>
      <c r="X149" s="1036">
        <v>0</v>
      </c>
      <c r="Y149" s="1036">
        <v>0</v>
      </c>
      <c r="Z149" s="1036">
        <v>0</v>
      </c>
      <c r="AA149" s="1036">
        <v>0</v>
      </c>
      <c r="AB149" s="1036">
        <v>0</v>
      </c>
      <c r="AC149" s="1036">
        <v>0</v>
      </c>
      <c r="AD149" s="1036">
        <v>0</v>
      </c>
      <c r="AE149" s="1036">
        <v>0</v>
      </c>
      <c r="AF149" s="1036">
        <v>0</v>
      </c>
      <c r="AG149" s="1036">
        <v>0</v>
      </c>
      <c r="AH149" s="1036">
        <v>0</v>
      </c>
      <c r="AI149" s="1036">
        <v>0</v>
      </c>
      <c r="AJ149" s="1036">
        <v>0</v>
      </c>
      <c r="AK149" s="1036">
        <v>0</v>
      </c>
      <c r="AL149" s="1036">
        <v>0</v>
      </c>
      <c r="AM149" s="1036">
        <v>0</v>
      </c>
      <c r="AN149" s="1036">
        <v>0</v>
      </c>
      <c r="AO149" s="1036">
        <v>0</v>
      </c>
      <c r="AP149" s="1036">
        <v>0</v>
      </c>
      <c r="AQ149" s="1036">
        <v>0</v>
      </c>
      <c r="AR149" s="1036">
        <v>0</v>
      </c>
      <c r="AS149" s="1036">
        <v>0</v>
      </c>
      <c r="AT149" s="1036">
        <v>0</v>
      </c>
      <c r="AU149" s="1036">
        <v>0</v>
      </c>
      <c r="AV149" s="1036">
        <v>0</v>
      </c>
      <c r="AW149" s="1036">
        <v>0</v>
      </c>
      <c r="AX149" s="1036">
        <v>0</v>
      </c>
      <c r="AY149" s="1036">
        <v>0</v>
      </c>
      <c r="AZ149" s="1036">
        <v>0</v>
      </c>
      <c r="BA149" s="1036">
        <v>0</v>
      </c>
      <c r="BB149" s="1036">
        <v>0</v>
      </c>
      <c r="BC149" s="1036">
        <v>0</v>
      </c>
      <c r="BD149" s="1036">
        <v>0</v>
      </c>
      <c r="BE149" s="1036">
        <v>0</v>
      </c>
      <c r="BF149" s="1036">
        <v>0</v>
      </c>
      <c r="BG149" s="1036">
        <v>0</v>
      </c>
      <c r="BH149" s="1036">
        <v>0</v>
      </c>
      <c r="BI149" s="1036">
        <v>0</v>
      </c>
      <c r="BJ149" s="1036">
        <v>0</v>
      </c>
      <c r="BK149" s="1036">
        <v>0</v>
      </c>
      <c r="BL149" s="1036">
        <v>0</v>
      </c>
      <c r="BM149" s="1036">
        <v>0</v>
      </c>
      <c r="BN149" s="1036">
        <v>0</v>
      </c>
      <c r="BO149" s="1036">
        <v>0</v>
      </c>
      <c r="BP149" s="1036">
        <v>0</v>
      </c>
      <c r="BQ149" s="1036">
        <v>0</v>
      </c>
      <c r="BR149" s="1036">
        <v>0</v>
      </c>
      <c r="BS149" s="1036">
        <v>0</v>
      </c>
      <c r="BT149" s="1036">
        <v>0</v>
      </c>
      <c r="BU149" s="1036">
        <v>0</v>
      </c>
      <c r="BV149" s="1036">
        <v>0</v>
      </c>
      <c r="BW149" s="1036">
        <v>0</v>
      </c>
      <c r="BX149" s="1036">
        <v>0</v>
      </c>
      <c r="BY149" s="1036">
        <v>0</v>
      </c>
      <c r="BZ149" s="1036">
        <v>0</v>
      </c>
      <c r="CA149" s="1036">
        <v>0</v>
      </c>
      <c r="CB149" s="1036">
        <v>0</v>
      </c>
      <c r="CC149" s="1036">
        <v>0</v>
      </c>
      <c r="CD149" s="1036">
        <v>0</v>
      </c>
      <c r="CE149" s="1036">
        <v>0</v>
      </c>
      <c r="CF149" s="1036">
        <v>0</v>
      </c>
      <c r="CG149" s="1036">
        <v>0</v>
      </c>
      <c r="CH149" s="1036">
        <v>0</v>
      </c>
      <c r="CI149" s="1036">
        <v>0</v>
      </c>
      <c r="CJ149" s="1036">
        <v>0</v>
      </c>
      <c r="CK149" s="1036">
        <v>0</v>
      </c>
      <c r="CL149" s="1036">
        <v>0</v>
      </c>
      <c r="CM149" s="1036">
        <v>0</v>
      </c>
      <c r="CN149" s="1036">
        <v>0</v>
      </c>
      <c r="CO149" s="1036">
        <v>0</v>
      </c>
      <c r="CP149" s="1036">
        <v>0</v>
      </c>
      <c r="CQ149" s="1036">
        <v>0</v>
      </c>
      <c r="CR149" s="1036">
        <v>0</v>
      </c>
      <c r="CS149" s="1036">
        <v>0</v>
      </c>
      <c r="CT149" s="1036">
        <v>0</v>
      </c>
      <c r="CU149" s="1036">
        <v>0</v>
      </c>
      <c r="CV149" s="1036">
        <v>0</v>
      </c>
      <c r="CW149" s="1036">
        <v>0</v>
      </c>
      <c r="CX149" s="1036">
        <v>0</v>
      </c>
      <c r="CY149" s="1036">
        <v>0</v>
      </c>
      <c r="CZ149" s="1036">
        <v>0</v>
      </c>
      <c r="DA149" s="1036">
        <v>0</v>
      </c>
      <c r="DB149" s="1036">
        <v>0</v>
      </c>
      <c r="DC149" s="1036">
        <v>0</v>
      </c>
      <c r="DD149" s="1036">
        <v>0</v>
      </c>
      <c r="DE149" s="1036">
        <v>0</v>
      </c>
      <c r="DF149" s="1036">
        <v>0</v>
      </c>
      <c r="DG149" s="1036">
        <v>0</v>
      </c>
      <c r="DH149" s="1036">
        <v>0</v>
      </c>
      <c r="DI149" s="1036">
        <v>0</v>
      </c>
      <c r="DJ149" s="1036">
        <v>0</v>
      </c>
      <c r="DK149" s="1036">
        <v>0</v>
      </c>
      <c r="DL149" s="1036">
        <v>0</v>
      </c>
      <c r="DM149" s="1036">
        <v>0</v>
      </c>
      <c r="DN149" s="1036">
        <v>0</v>
      </c>
      <c r="DO149" s="1036">
        <v>0</v>
      </c>
      <c r="DP149" s="1036">
        <v>0</v>
      </c>
      <c r="DQ149" s="1036">
        <v>0</v>
      </c>
      <c r="DR149" s="1036">
        <v>0</v>
      </c>
      <c r="DS149" s="1036">
        <v>0</v>
      </c>
      <c r="DT149" s="1036">
        <v>0</v>
      </c>
      <c r="DU149" s="1036">
        <v>0</v>
      </c>
      <c r="DV149" s="1036">
        <v>0</v>
      </c>
      <c r="DW149" s="1036">
        <v>0</v>
      </c>
      <c r="DX149" s="1036">
        <v>0</v>
      </c>
      <c r="DY149" s="1036">
        <v>0</v>
      </c>
      <c r="DZ149" s="1036">
        <v>0</v>
      </c>
      <c r="EA149" s="1036">
        <v>0</v>
      </c>
      <c r="EB149" s="1036">
        <v>0</v>
      </c>
      <c r="EC149" s="1036">
        <v>0</v>
      </c>
      <c r="ED149" s="1036">
        <v>0</v>
      </c>
      <c r="EE149" s="1036">
        <v>0</v>
      </c>
      <c r="EF149" s="1036">
        <v>0</v>
      </c>
      <c r="EG149" s="1036">
        <v>0</v>
      </c>
      <c r="EH149" s="1036">
        <v>0</v>
      </c>
      <c r="EI149" s="1036">
        <v>0</v>
      </c>
      <c r="EJ149" s="1036">
        <v>0</v>
      </c>
      <c r="EK149" s="1036">
        <v>0</v>
      </c>
      <c r="EL149" s="1036">
        <v>0</v>
      </c>
      <c r="EM149" s="1036">
        <v>0</v>
      </c>
      <c r="EN149" s="1036">
        <v>0</v>
      </c>
      <c r="EO149" s="1036">
        <v>0</v>
      </c>
      <c r="EP149" s="1036">
        <v>0</v>
      </c>
      <c r="EQ149" s="1036">
        <v>0</v>
      </c>
      <c r="ER149" s="1036">
        <v>0</v>
      </c>
      <c r="ES149" s="1036">
        <v>0</v>
      </c>
      <c r="ET149" s="1036">
        <v>0</v>
      </c>
      <c r="EU149" s="1036">
        <v>0</v>
      </c>
      <c r="EV149" s="1036">
        <v>0</v>
      </c>
      <c r="EW149" s="1036">
        <v>0</v>
      </c>
      <c r="EX149" s="1036">
        <v>0</v>
      </c>
      <c r="EY149" s="1036">
        <v>0</v>
      </c>
      <c r="EZ149" s="2248">
        <f>IN_T4!EZ144</f>
        <v>0</v>
      </c>
      <c r="FA149" s="2248">
        <f>IN_T4!FA144</f>
        <v>0</v>
      </c>
      <c r="FB149" s="2248">
        <f>IN_T4!FB144</f>
        <v>0</v>
      </c>
      <c r="FC149" s="2248">
        <f>IN_T4!FC144</f>
        <v>0</v>
      </c>
      <c r="FD149" s="1028">
        <f t="shared" si="2"/>
        <v>0</v>
      </c>
    </row>
    <row r="150" spans="1:160" ht="12.75" customHeight="1" x14ac:dyDescent="0.25">
      <c r="A150" s="1001" t="str">
        <f>'t1'!A150</f>
        <v>Collaboratore amministrativo prof.le senior - DS</v>
      </c>
      <c r="B150" s="1027" t="str">
        <f>'t1'!B150</f>
        <v>A18869</v>
      </c>
      <c r="C150" s="1036">
        <v>0</v>
      </c>
      <c r="D150" s="1036">
        <v>0</v>
      </c>
      <c r="E150" s="1036">
        <v>0</v>
      </c>
      <c r="F150" s="1036">
        <v>0</v>
      </c>
      <c r="G150" s="1036">
        <v>0</v>
      </c>
      <c r="H150" s="1036">
        <v>0</v>
      </c>
      <c r="I150" s="1036">
        <v>0</v>
      </c>
      <c r="J150" s="1036">
        <v>0</v>
      </c>
      <c r="K150" s="1036">
        <v>0</v>
      </c>
      <c r="L150" s="1036">
        <v>0</v>
      </c>
      <c r="M150" s="1036">
        <v>0</v>
      </c>
      <c r="N150" s="1036">
        <v>0</v>
      </c>
      <c r="O150" s="1036">
        <v>0</v>
      </c>
      <c r="P150" s="1036">
        <v>0</v>
      </c>
      <c r="Q150" s="1036">
        <v>0</v>
      </c>
      <c r="R150" s="1036">
        <v>0</v>
      </c>
      <c r="S150" s="1036">
        <v>0</v>
      </c>
      <c r="T150" s="1036">
        <v>0</v>
      </c>
      <c r="U150" s="1036">
        <v>0</v>
      </c>
      <c r="V150" s="1036">
        <v>0</v>
      </c>
      <c r="W150" s="1036">
        <v>0</v>
      </c>
      <c r="X150" s="1036">
        <v>0</v>
      </c>
      <c r="Y150" s="1036">
        <v>0</v>
      </c>
      <c r="Z150" s="1036">
        <v>0</v>
      </c>
      <c r="AA150" s="1036">
        <v>0</v>
      </c>
      <c r="AB150" s="1036">
        <v>0</v>
      </c>
      <c r="AC150" s="1036">
        <v>0</v>
      </c>
      <c r="AD150" s="1036">
        <v>0</v>
      </c>
      <c r="AE150" s="1036">
        <v>0</v>
      </c>
      <c r="AF150" s="1036">
        <v>0</v>
      </c>
      <c r="AG150" s="1036">
        <v>0</v>
      </c>
      <c r="AH150" s="1036">
        <v>0</v>
      </c>
      <c r="AI150" s="1036">
        <v>0</v>
      </c>
      <c r="AJ150" s="1036">
        <v>0</v>
      </c>
      <c r="AK150" s="1036">
        <v>0</v>
      </c>
      <c r="AL150" s="1036">
        <v>0</v>
      </c>
      <c r="AM150" s="1036">
        <v>0</v>
      </c>
      <c r="AN150" s="1036">
        <v>0</v>
      </c>
      <c r="AO150" s="1036">
        <v>0</v>
      </c>
      <c r="AP150" s="1036">
        <v>0</v>
      </c>
      <c r="AQ150" s="1036">
        <v>0</v>
      </c>
      <c r="AR150" s="1036">
        <v>0</v>
      </c>
      <c r="AS150" s="1036">
        <v>0</v>
      </c>
      <c r="AT150" s="1036">
        <v>0</v>
      </c>
      <c r="AU150" s="1036">
        <v>0</v>
      </c>
      <c r="AV150" s="1036">
        <v>0</v>
      </c>
      <c r="AW150" s="1036">
        <v>0</v>
      </c>
      <c r="AX150" s="1036">
        <v>0</v>
      </c>
      <c r="AY150" s="1036">
        <v>0</v>
      </c>
      <c r="AZ150" s="1036">
        <v>0</v>
      </c>
      <c r="BA150" s="1036">
        <v>0</v>
      </c>
      <c r="BB150" s="1036">
        <v>0</v>
      </c>
      <c r="BC150" s="1036">
        <v>0</v>
      </c>
      <c r="BD150" s="1036">
        <v>0</v>
      </c>
      <c r="BE150" s="1036">
        <v>0</v>
      </c>
      <c r="BF150" s="1036">
        <v>0</v>
      </c>
      <c r="BG150" s="1036">
        <v>0</v>
      </c>
      <c r="BH150" s="1036">
        <v>0</v>
      </c>
      <c r="BI150" s="1036">
        <v>0</v>
      </c>
      <c r="BJ150" s="1036">
        <v>0</v>
      </c>
      <c r="BK150" s="1036">
        <v>0</v>
      </c>
      <c r="BL150" s="1036">
        <v>0</v>
      </c>
      <c r="BM150" s="1036">
        <v>0</v>
      </c>
      <c r="BN150" s="1036">
        <v>0</v>
      </c>
      <c r="BO150" s="1036">
        <v>0</v>
      </c>
      <c r="BP150" s="1036">
        <v>0</v>
      </c>
      <c r="BQ150" s="1036">
        <v>0</v>
      </c>
      <c r="BR150" s="1036">
        <v>0</v>
      </c>
      <c r="BS150" s="1036">
        <v>0</v>
      </c>
      <c r="BT150" s="1036">
        <v>0</v>
      </c>
      <c r="BU150" s="1036">
        <v>0</v>
      </c>
      <c r="BV150" s="1036">
        <v>0</v>
      </c>
      <c r="BW150" s="1036">
        <v>0</v>
      </c>
      <c r="BX150" s="1036">
        <v>0</v>
      </c>
      <c r="BY150" s="1036">
        <v>0</v>
      </c>
      <c r="BZ150" s="1036">
        <v>0</v>
      </c>
      <c r="CA150" s="1036">
        <v>0</v>
      </c>
      <c r="CB150" s="1036">
        <v>0</v>
      </c>
      <c r="CC150" s="1036">
        <v>0</v>
      </c>
      <c r="CD150" s="1036">
        <v>0</v>
      </c>
      <c r="CE150" s="1036">
        <v>0</v>
      </c>
      <c r="CF150" s="1036">
        <v>0</v>
      </c>
      <c r="CG150" s="1036">
        <v>0</v>
      </c>
      <c r="CH150" s="1036">
        <v>0</v>
      </c>
      <c r="CI150" s="1036">
        <v>0</v>
      </c>
      <c r="CJ150" s="1036">
        <v>0</v>
      </c>
      <c r="CK150" s="1036">
        <v>0</v>
      </c>
      <c r="CL150" s="1036">
        <v>0</v>
      </c>
      <c r="CM150" s="1036">
        <v>0</v>
      </c>
      <c r="CN150" s="1036">
        <v>0</v>
      </c>
      <c r="CO150" s="1036">
        <v>0</v>
      </c>
      <c r="CP150" s="1036">
        <v>0</v>
      </c>
      <c r="CQ150" s="1036">
        <v>0</v>
      </c>
      <c r="CR150" s="1036">
        <v>0</v>
      </c>
      <c r="CS150" s="1036">
        <v>0</v>
      </c>
      <c r="CT150" s="1036">
        <v>0</v>
      </c>
      <c r="CU150" s="1036">
        <v>0</v>
      </c>
      <c r="CV150" s="1036">
        <v>0</v>
      </c>
      <c r="CW150" s="1036">
        <v>0</v>
      </c>
      <c r="CX150" s="1036">
        <v>0</v>
      </c>
      <c r="CY150" s="1036">
        <v>0</v>
      </c>
      <c r="CZ150" s="1036">
        <v>0</v>
      </c>
      <c r="DA150" s="1036">
        <v>0</v>
      </c>
      <c r="DB150" s="1036">
        <v>0</v>
      </c>
      <c r="DC150" s="1036">
        <v>0</v>
      </c>
      <c r="DD150" s="1036">
        <v>0</v>
      </c>
      <c r="DE150" s="1036">
        <v>0</v>
      </c>
      <c r="DF150" s="1036">
        <v>0</v>
      </c>
      <c r="DG150" s="1036">
        <v>0</v>
      </c>
      <c r="DH150" s="1036">
        <v>0</v>
      </c>
      <c r="DI150" s="1036">
        <v>0</v>
      </c>
      <c r="DJ150" s="1036">
        <v>0</v>
      </c>
      <c r="DK150" s="1036">
        <v>0</v>
      </c>
      <c r="DL150" s="1036">
        <v>0</v>
      </c>
      <c r="DM150" s="1036">
        <v>0</v>
      </c>
      <c r="DN150" s="1036">
        <v>0</v>
      </c>
      <c r="DO150" s="1036">
        <v>0</v>
      </c>
      <c r="DP150" s="1036">
        <v>0</v>
      </c>
      <c r="DQ150" s="1036">
        <v>0</v>
      </c>
      <c r="DR150" s="1036">
        <v>0</v>
      </c>
      <c r="DS150" s="1036">
        <v>0</v>
      </c>
      <c r="DT150" s="1036">
        <v>0</v>
      </c>
      <c r="DU150" s="1036">
        <v>0</v>
      </c>
      <c r="DV150" s="1036">
        <v>0</v>
      </c>
      <c r="DW150" s="1036">
        <v>0</v>
      </c>
      <c r="DX150" s="1036">
        <v>0</v>
      </c>
      <c r="DY150" s="1036">
        <v>0</v>
      </c>
      <c r="DZ150" s="1036">
        <v>0</v>
      </c>
      <c r="EA150" s="1036">
        <v>0</v>
      </c>
      <c r="EB150" s="1036">
        <v>0</v>
      </c>
      <c r="EC150" s="1036">
        <v>0</v>
      </c>
      <c r="ED150" s="1036">
        <v>0</v>
      </c>
      <c r="EE150" s="1036">
        <v>0</v>
      </c>
      <c r="EF150" s="1036">
        <v>0</v>
      </c>
      <c r="EG150" s="1036">
        <v>0</v>
      </c>
      <c r="EH150" s="1036">
        <v>0</v>
      </c>
      <c r="EI150" s="1036">
        <v>0</v>
      </c>
      <c r="EJ150" s="1036">
        <v>0</v>
      </c>
      <c r="EK150" s="1036">
        <v>0</v>
      </c>
      <c r="EL150" s="1036">
        <v>0</v>
      </c>
      <c r="EM150" s="1036">
        <v>0</v>
      </c>
      <c r="EN150" s="1036">
        <v>0</v>
      </c>
      <c r="EO150" s="1036">
        <v>0</v>
      </c>
      <c r="EP150" s="1036">
        <v>0</v>
      </c>
      <c r="EQ150" s="1036">
        <v>0</v>
      </c>
      <c r="ER150" s="1036">
        <v>0</v>
      </c>
      <c r="ES150" s="1036">
        <v>0</v>
      </c>
      <c r="ET150" s="1036">
        <v>0</v>
      </c>
      <c r="EU150" s="1036">
        <v>0</v>
      </c>
      <c r="EV150" s="1036">
        <v>0</v>
      </c>
      <c r="EW150" s="1036">
        <v>0</v>
      </c>
      <c r="EX150" s="1036">
        <v>0</v>
      </c>
      <c r="EY150" s="1036">
        <v>0</v>
      </c>
      <c r="EZ150" s="2248">
        <f>IN_T4!EZ145</f>
        <v>0</v>
      </c>
      <c r="FA150" s="2248">
        <f>IN_T4!FA145</f>
        <v>0</v>
      </c>
      <c r="FB150" s="2248">
        <f>IN_T4!FB145</f>
        <v>0</v>
      </c>
      <c r="FC150" s="2248">
        <f>IN_T4!FC145</f>
        <v>0</v>
      </c>
      <c r="FD150" s="1028">
        <f t="shared" si="2"/>
        <v>0</v>
      </c>
    </row>
    <row r="151" spans="1:160" ht="12.75" customHeight="1" x14ac:dyDescent="0.25">
      <c r="A151" s="1001" t="str">
        <f>'t1'!A151</f>
        <v>Collaboratore amministrativo prof.le - D</v>
      </c>
      <c r="B151" s="1027" t="str">
        <f>'t1'!B151</f>
        <v>A16028</v>
      </c>
      <c r="C151" s="1036">
        <v>0</v>
      </c>
      <c r="D151" s="1036">
        <v>0</v>
      </c>
      <c r="E151" s="1036">
        <v>0</v>
      </c>
      <c r="F151" s="1036">
        <v>0</v>
      </c>
      <c r="G151" s="1036">
        <v>0</v>
      </c>
      <c r="H151" s="1036">
        <v>0</v>
      </c>
      <c r="I151" s="1036">
        <v>0</v>
      </c>
      <c r="J151" s="1036">
        <v>0</v>
      </c>
      <c r="K151" s="1036">
        <v>0</v>
      </c>
      <c r="L151" s="1036">
        <v>0</v>
      </c>
      <c r="M151" s="1036">
        <v>0</v>
      </c>
      <c r="N151" s="1036">
        <v>0</v>
      </c>
      <c r="O151" s="1036">
        <v>0</v>
      </c>
      <c r="P151" s="1036">
        <v>0</v>
      </c>
      <c r="Q151" s="1036">
        <v>0</v>
      </c>
      <c r="R151" s="1036">
        <v>0</v>
      </c>
      <c r="S151" s="1036">
        <v>0</v>
      </c>
      <c r="T151" s="1036">
        <v>0</v>
      </c>
      <c r="U151" s="1036">
        <v>0</v>
      </c>
      <c r="V151" s="1036">
        <v>0</v>
      </c>
      <c r="W151" s="1036">
        <v>0</v>
      </c>
      <c r="X151" s="1036">
        <v>0</v>
      </c>
      <c r="Y151" s="1036">
        <v>0</v>
      </c>
      <c r="Z151" s="1036">
        <v>0</v>
      </c>
      <c r="AA151" s="1036">
        <v>0</v>
      </c>
      <c r="AB151" s="1036">
        <v>0</v>
      </c>
      <c r="AC151" s="1036">
        <v>0</v>
      </c>
      <c r="AD151" s="1036">
        <v>0</v>
      </c>
      <c r="AE151" s="1036">
        <v>0</v>
      </c>
      <c r="AF151" s="1036">
        <v>0</v>
      </c>
      <c r="AG151" s="1036">
        <v>0</v>
      </c>
      <c r="AH151" s="1036">
        <v>0</v>
      </c>
      <c r="AI151" s="1036">
        <v>0</v>
      </c>
      <c r="AJ151" s="1036">
        <v>0</v>
      </c>
      <c r="AK151" s="1036">
        <v>0</v>
      </c>
      <c r="AL151" s="1036">
        <v>0</v>
      </c>
      <c r="AM151" s="1036">
        <v>0</v>
      </c>
      <c r="AN151" s="1036">
        <v>0</v>
      </c>
      <c r="AO151" s="1036">
        <v>0</v>
      </c>
      <c r="AP151" s="1036">
        <v>0</v>
      </c>
      <c r="AQ151" s="1036">
        <v>0</v>
      </c>
      <c r="AR151" s="1036">
        <v>0</v>
      </c>
      <c r="AS151" s="1036">
        <v>0</v>
      </c>
      <c r="AT151" s="1036">
        <v>0</v>
      </c>
      <c r="AU151" s="1036">
        <v>0</v>
      </c>
      <c r="AV151" s="1036">
        <v>0</v>
      </c>
      <c r="AW151" s="1036">
        <v>0</v>
      </c>
      <c r="AX151" s="1036">
        <v>0</v>
      </c>
      <c r="AY151" s="1036">
        <v>0</v>
      </c>
      <c r="AZ151" s="1036">
        <v>0</v>
      </c>
      <c r="BA151" s="1036">
        <v>0</v>
      </c>
      <c r="BB151" s="1036">
        <v>0</v>
      </c>
      <c r="BC151" s="1036">
        <v>0</v>
      </c>
      <c r="BD151" s="1036">
        <v>0</v>
      </c>
      <c r="BE151" s="1036">
        <v>0</v>
      </c>
      <c r="BF151" s="1036">
        <v>0</v>
      </c>
      <c r="BG151" s="1036">
        <v>0</v>
      </c>
      <c r="BH151" s="1036">
        <v>0</v>
      </c>
      <c r="BI151" s="1036">
        <v>0</v>
      </c>
      <c r="BJ151" s="1036">
        <v>0</v>
      </c>
      <c r="BK151" s="1036">
        <v>0</v>
      </c>
      <c r="BL151" s="1036">
        <v>0</v>
      </c>
      <c r="BM151" s="1036">
        <v>0</v>
      </c>
      <c r="BN151" s="1036">
        <v>0</v>
      </c>
      <c r="BO151" s="1036">
        <v>0</v>
      </c>
      <c r="BP151" s="1036">
        <v>0</v>
      </c>
      <c r="BQ151" s="1036">
        <v>0</v>
      </c>
      <c r="BR151" s="1036">
        <v>0</v>
      </c>
      <c r="BS151" s="1036">
        <v>0</v>
      </c>
      <c r="BT151" s="1036">
        <v>0</v>
      </c>
      <c r="BU151" s="1036">
        <v>0</v>
      </c>
      <c r="BV151" s="1036">
        <v>0</v>
      </c>
      <c r="BW151" s="1036">
        <v>0</v>
      </c>
      <c r="BX151" s="1036">
        <v>0</v>
      </c>
      <c r="BY151" s="1036">
        <v>0</v>
      </c>
      <c r="BZ151" s="1036">
        <v>0</v>
      </c>
      <c r="CA151" s="1036">
        <v>0</v>
      </c>
      <c r="CB151" s="1036">
        <v>0</v>
      </c>
      <c r="CC151" s="1036">
        <v>0</v>
      </c>
      <c r="CD151" s="1036">
        <v>0</v>
      </c>
      <c r="CE151" s="1036">
        <v>0</v>
      </c>
      <c r="CF151" s="1036">
        <v>0</v>
      </c>
      <c r="CG151" s="1036">
        <v>0</v>
      </c>
      <c r="CH151" s="1036">
        <v>0</v>
      </c>
      <c r="CI151" s="1036">
        <v>0</v>
      </c>
      <c r="CJ151" s="1036">
        <v>0</v>
      </c>
      <c r="CK151" s="1036">
        <v>0</v>
      </c>
      <c r="CL151" s="1036">
        <v>0</v>
      </c>
      <c r="CM151" s="1036">
        <v>0</v>
      </c>
      <c r="CN151" s="1036">
        <v>0</v>
      </c>
      <c r="CO151" s="1036">
        <v>0</v>
      </c>
      <c r="CP151" s="1036">
        <v>0</v>
      </c>
      <c r="CQ151" s="1036">
        <v>0</v>
      </c>
      <c r="CR151" s="1036">
        <v>0</v>
      </c>
      <c r="CS151" s="1036">
        <v>0</v>
      </c>
      <c r="CT151" s="1036">
        <v>0</v>
      </c>
      <c r="CU151" s="1036">
        <v>0</v>
      </c>
      <c r="CV151" s="1036">
        <v>0</v>
      </c>
      <c r="CW151" s="1036">
        <v>0</v>
      </c>
      <c r="CX151" s="1036">
        <v>0</v>
      </c>
      <c r="CY151" s="1036">
        <v>0</v>
      </c>
      <c r="CZ151" s="1036">
        <v>0</v>
      </c>
      <c r="DA151" s="1036">
        <v>0</v>
      </c>
      <c r="DB151" s="1036">
        <v>0</v>
      </c>
      <c r="DC151" s="1036">
        <v>0</v>
      </c>
      <c r="DD151" s="1036">
        <v>0</v>
      </c>
      <c r="DE151" s="1036">
        <v>0</v>
      </c>
      <c r="DF151" s="1036">
        <v>0</v>
      </c>
      <c r="DG151" s="1036">
        <v>0</v>
      </c>
      <c r="DH151" s="1036">
        <v>0</v>
      </c>
      <c r="DI151" s="1036">
        <v>0</v>
      </c>
      <c r="DJ151" s="1036">
        <v>0</v>
      </c>
      <c r="DK151" s="1036">
        <v>0</v>
      </c>
      <c r="DL151" s="1036">
        <v>0</v>
      </c>
      <c r="DM151" s="1036">
        <v>0</v>
      </c>
      <c r="DN151" s="1036">
        <v>0</v>
      </c>
      <c r="DO151" s="1036">
        <v>0</v>
      </c>
      <c r="DP151" s="1036">
        <v>0</v>
      </c>
      <c r="DQ151" s="1036">
        <v>0</v>
      </c>
      <c r="DR151" s="1036">
        <v>0</v>
      </c>
      <c r="DS151" s="1036">
        <v>0</v>
      </c>
      <c r="DT151" s="1036">
        <v>0</v>
      </c>
      <c r="DU151" s="1036">
        <v>0</v>
      </c>
      <c r="DV151" s="1036">
        <v>0</v>
      </c>
      <c r="DW151" s="1036">
        <v>0</v>
      </c>
      <c r="DX151" s="1036">
        <v>0</v>
      </c>
      <c r="DY151" s="1036">
        <v>0</v>
      </c>
      <c r="DZ151" s="1036">
        <v>0</v>
      </c>
      <c r="EA151" s="1036">
        <v>0</v>
      </c>
      <c r="EB151" s="1036">
        <v>0</v>
      </c>
      <c r="EC151" s="1036">
        <v>0</v>
      </c>
      <c r="ED151" s="1036">
        <v>0</v>
      </c>
      <c r="EE151" s="1036">
        <v>0</v>
      </c>
      <c r="EF151" s="1036">
        <v>0</v>
      </c>
      <c r="EG151" s="1036">
        <v>0</v>
      </c>
      <c r="EH151" s="1036">
        <v>0</v>
      </c>
      <c r="EI151" s="1036">
        <v>0</v>
      </c>
      <c r="EJ151" s="1036">
        <v>0</v>
      </c>
      <c r="EK151" s="1036">
        <v>0</v>
      </c>
      <c r="EL151" s="1036">
        <v>0</v>
      </c>
      <c r="EM151" s="1036">
        <v>0</v>
      </c>
      <c r="EN151" s="1036">
        <v>0</v>
      </c>
      <c r="EO151" s="1036">
        <v>0</v>
      </c>
      <c r="EP151" s="1036">
        <v>0</v>
      </c>
      <c r="EQ151" s="1036">
        <v>0</v>
      </c>
      <c r="ER151" s="1036">
        <v>0</v>
      </c>
      <c r="ES151" s="1036">
        <v>0</v>
      </c>
      <c r="ET151" s="1036">
        <v>0</v>
      </c>
      <c r="EU151" s="1036">
        <v>0</v>
      </c>
      <c r="EV151" s="1036">
        <v>0</v>
      </c>
      <c r="EW151" s="1036">
        <v>0</v>
      </c>
      <c r="EX151" s="1036">
        <v>0</v>
      </c>
      <c r="EY151" s="1036">
        <v>0</v>
      </c>
      <c r="EZ151" s="2248">
        <f>IN_T4!EZ146</f>
        <v>0</v>
      </c>
      <c r="FA151" s="2248">
        <f>IN_T4!FA146</f>
        <v>0</v>
      </c>
      <c r="FB151" s="2248">
        <f>IN_T4!FB146</f>
        <v>0</v>
      </c>
      <c r="FC151" s="2248">
        <f>IN_T4!FC146</f>
        <v>0</v>
      </c>
      <c r="FD151" s="1028">
        <f t="shared" si="2"/>
        <v>0</v>
      </c>
    </row>
    <row r="152" spans="1:160" ht="12.75" customHeight="1" x14ac:dyDescent="0.25">
      <c r="A152" s="1001" t="str">
        <f>'t1'!A152</f>
        <v>Assistente amministrativo - C</v>
      </c>
      <c r="B152" s="1027" t="str">
        <f>'t1'!B152</f>
        <v>A14005</v>
      </c>
      <c r="C152" s="1036">
        <v>0</v>
      </c>
      <c r="D152" s="1036">
        <v>0</v>
      </c>
      <c r="E152" s="1036">
        <v>0</v>
      </c>
      <c r="F152" s="1036">
        <v>0</v>
      </c>
      <c r="G152" s="1036">
        <v>0</v>
      </c>
      <c r="H152" s="1036">
        <v>0</v>
      </c>
      <c r="I152" s="1036">
        <v>0</v>
      </c>
      <c r="J152" s="1036">
        <v>0</v>
      </c>
      <c r="K152" s="1036">
        <v>0</v>
      </c>
      <c r="L152" s="1036">
        <v>0</v>
      </c>
      <c r="M152" s="1036">
        <v>0</v>
      </c>
      <c r="N152" s="1036">
        <v>0</v>
      </c>
      <c r="O152" s="1036">
        <v>0</v>
      </c>
      <c r="P152" s="1036">
        <v>0</v>
      </c>
      <c r="Q152" s="1036">
        <v>0</v>
      </c>
      <c r="R152" s="1036">
        <v>0</v>
      </c>
      <c r="S152" s="1036">
        <v>0</v>
      </c>
      <c r="T152" s="1036">
        <v>0</v>
      </c>
      <c r="U152" s="1036">
        <v>0</v>
      </c>
      <c r="V152" s="1036">
        <v>0</v>
      </c>
      <c r="W152" s="1036">
        <v>0</v>
      </c>
      <c r="X152" s="1036">
        <v>0</v>
      </c>
      <c r="Y152" s="1036">
        <v>0</v>
      </c>
      <c r="Z152" s="1036">
        <v>0</v>
      </c>
      <c r="AA152" s="1036">
        <v>0</v>
      </c>
      <c r="AB152" s="1036">
        <v>0</v>
      </c>
      <c r="AC152" s="1036">
        <v>0</v>
      </c>
      <c r="AD152" s="1036">
        <v>0</v>
      </c>
      <c r="AE152" s="1036">
        <v>0</v>
      </c>
      <c r="AF152" s="1036">
        <v>0</v>
      </c>
      <c r="AG152" s="1036">
        <v>0</v>
      </c>
      <c r="AH152" s="1036">
        <v>0</v>
      </c>
      <c r="AI152" s="1036">
        <v>0</v>
      </c>
      <c r="AJ152" s="1036">
        <v>0</v>
      </c>
      <c r="AK152" s="1036">
        <v>0</v>
      </c>
      <c r="AL152" s="1036">
        <v>0</v>
      </c>
      <c r="AM152" s="1036">
        <v>0</v>
      </c>
      <c r="AN152" s="1036">
        <v>0</v>
      </c>
      <c r="AO152" s="1036">
        <v>0</v>
      </c>
      <c r="AP152" s="1036">
        <v>0</v>
      </c>
      <c r="AQ152" s="1036">
        <v>0</v>
      </c>
      <c r="AR152" s="1036">
        <v>0</v>
      </c>
      <c r="AS152" s="1036">
        <v>0</v>
      </c>
      <c r="AT152" s="1036">
        <v>0</v>
      </c>
      <c r="AU152" s="1036">
        <v>0</v>
      </c>
      <c r="AV152" s="1036">
        <v>0</v>
      </c>
      <c r="AW152" s="1036">
        <v>0</v>
      </c>
      <c r="AX152" s="1036">
        <v>0</v>
      </c>
      <c r="AY152" s="1036">
        <v>0</v>
      </c>
      <c r="AZ152" s="1036">
        <v>0</v>
      </c>
      <c r="BA152" s="1036">
        <v>0</v>
      </c>
      <c r="BB152" s="1036">
        <v>0</v>
      </c>
      <c r="BC152" s="1036">
        <v>0</v>
      </c>
      <c r="BD152" s="1036">
        <v>0</v>
      </c>
      <c r="BE152" s="1036">
        <v>0</v>
      </c>
      <c r="BF152" s="1036">
        <v>0</v>
      </c>
      <c r="BG152" s="1036">
        <v>0</v>
      </c>
      <c r="BH152" s="1036">
        <v>0</v>
      </c>
      <c r="BI152" s="1036">
        <v>0</v>
      </c>
      <c r="BJ152" s="1036">
        <v>0</v>
      </c>
      <c r="BK152" s="1036">
        <v>0</v>
      </c>
      <c r="BL152" s="1036">
        <v>0</v>
      </c>
      <c r="BM152" s="1036">
        <v>0</v>
      </c>
      <c r="BN152" s="1036">
        <v>0</v>
      </c>
      <c r="BO152" s="1036">
        <v>0</v>
      </c>
      <c r="BP152" s="1036">
        <v>0</v>
      </c>
      <c r="BQ152" s="1036">
        <v>0</v>
      </c>
      <c r="BR152" s="1036">
        <v>0</v>
      </c>
      <c r="BS152" s="1036">
        <v>0</v>
      </c>
      <c r="BT152" s="1036">
        <v>0</v>
      </c>
      <c r="BU152" s="1036">
        <v>0</v>
      </c>
      <c r="BV152" s="1036">
        <v>0</v>
      </c>
      <c r="BW152" s="1036">
        <v>0</v>
      </c>
      <c r="BX152" s="1036">
        <v>0</v>
      </c>
      <c r="BY152" s="1036">
        <v>0</v>
      </c>
      <c r="BZ152" s="1036">
        <v>0</v>
      </c>
      <c r="CA152" s="1036">
        <v>0</v>
      </c>
      <c r="CB152" s="1036">
        <v>0</v>
      </c>
      <c r="CC152" s="1036">
        <v>0</v>
      </c>
      <c r="CD152" s="1036">
        <v>0</v>
      </c>
      <c r="CE152" s="1036">
        <v>0</v>
      </c>
      <c r="CF152" s="1036">
        <v>0</v>
      </c>
      <c r="CG152" s="1036">
        <v>0</v>
      </c>
      <c r="CH152" s="1036">
        <v>0</v>
      </c>
      <c r="CI152" s="1036">
        <v>0</v>
      </c>
      <c r="CJ152" s="1036">
        <v>0</v>
      </c>
      <c r="CK152" s="1036">
        <v>0</v>
      </c>
      <c r="CL152" s="1036">
        <v>0</v>
      </c>
      <c r="CM152" s="1036">
        <v>0</v>
      </c>
      <c r="CN152" s="1036">
        <v>0</v>
      </c>
      <c r="CO152" s="1036">
        <v>0</v>
      </c>
      <c r="CP152" s="1036">
        <v>0</v>
      </c>
      <c r="CQ152" s="1036">
        <v>0</v>
      </c>
      <c r="CR152" s="1036">
        <v>0</v>
      </c>
      <c r="CS152" s="1036">
        <v>0</v>
      </c>
      <c r="CT152" s="1036">
        <v>0</v>
      </c>
      <c r="CU152" s="1036">
        <v>0</v>
      </c>
      <c r="CV152" s="1036">
        <v>0</v>
      </c>
      <c r="CW152" s="1036">
        <v>0</v>
      </c>
      <c r="CX152" s="1036">
        <v>0</v>
      </c>
      <c r="CY152" s="1036">
        <v>0</v>
      </c>
      <c r="CZ152" s="1036">
        <v>0</v>
      </c>
      <c r="DA152" s="1036">
        <v>0</v>
      </c>
      <c r="DB152" s="1036">
        <v>0</v>
      </c>
      <c r="DC152" s="1036">
        <v>0</v>
      </c>
      <c r="DD152" s="1036">
        <v>0</v>
      </c>
      <c r="DE152" s="1036">
        <v>0</v>
      </c>
      <c r="DF152" s="1036">
        <v>0</v>
      </c>
      <c r="DG152" s="1036">
        <v>0</v>
      </c>
      <c r="DH152" s="1036">
        <v>0</v>
      </c>
      <c r="DI152" s="1036">
        <v>0</v>
      </c>
      <c r="DJ152" s="1036">
        <v>0</v>
      </c>
      <c r="DK152" s="1036">
        <v>0</v>
      </c>
      <c r="DL152" s="1036">
        <v>0</v>
      </c>
      <c r="DM152" s="1036">
        <v>0</v>
      </c>
      <c r="DN152" s="1036">
        <v>0</v>
      </c>
      <c r="DO152" s="1036">
        <v>0</v>
      </c>
      <c r="DP152" s="1036">
        <v>0</v>
      </c>
      <c r="DQ152" s="1036">
        <v>0</v>
      </c>
      <c r="DR152" s="1036">
        <v>0</v>
      </c>
      <c r="DS152" s="1036">
        <v>0</v>
      </c>
      <c r="DT152" s="1036">
        <v>0</v>
      </c>
      <c r="DU152" s="1036">
        <v>0</v>
      </c>
      <c r="DV152" s="1036">
        <v>0</v>
      </c>
      <c r="DW152" s="1036">
        <v>0</v>
      </c>
      <c r="DX152" s="1036">
        <v>0</v>
      </c>
      <c r="DY152" s="1036">
        <v>0</v>
      </c>
      <c r="DZ152" s="1036">
        <v>0</v>
      </c>
      <c r="EA152" s="1036">
        <v>0</v>
      </c>
      <c r="EB152" s="1036">
        <v>0</v>
      </c>
      <c r="EC152" s="1036">
        <v>0</v>
      </c>
      <c r="ED152" s="1036">
        <v>0</v>
      </c>
      <c r="EE152" s="1036">
        <v>0</v>
      </c>
      <c r="EF152" s="1036">
        <v>0</v>
      </c>
      <c r="EG152" s="1036">
        <v>0</v>
      </c>
      <c r="EH152" s="1036">
        <v>0</v>
      </c>
      <c r="EI152" s="1036">
        <v>0</v>
      </c>
      <c r="EJ152" s="1036">
        <v>0</v>
      </c>
      <c r="EK152" s="1036">
        <v>0</v>
      </c>
      <c r="EL152" s="1036">
        <v>0</v>
      </c>
      <c r="EM152" s="1036">
        <v>0</v>
      </c>
      <c r="EN152" s="1036">
        <v>0</v>
      </c>
      <c r="EO152" s="1036">
        <v>0</v>
      </c>
      <c r="EP152" s="1036">
        <v>0</v>
      </c>
      <c r="EQ152" s="1036">
        <v>0</v>
      </c>
      <c r="ER152" s="1036">
        <v>0</v>
      </c>
      <c r="ES152" s="1036">
        <v>0</v>
      </c>
      <c r="ET152" s="1036">
        <v>0</v>
      </c>
      <c r="EU152" s="1036">
        <v>0</v>
      </c>
      <c r="EV152" s="1036">
        <v>0</v>
      </c>
      <c r="EW152" s="1036">
        <v>0</v>
      </c>
      <c r="EX152" s="1036">
        <v>0</v>
      </c>
      <c r="EY152" s="1036">
        <v>0</v>
      </c>
      <c r="EZ152" s="2248">
        <f>IN_T4!EZ147</f>
        <v>0</v>
      </c>
      <c r="FA152" s="2248">
        <f>IN_T4!FA147</f>
        <v>0</v>
      </c>
      <c r="FB152" s="2248">
        <f>IN_T4!FB147</f>
        <v>0</v>
      </c>
      <c r="FC152" s="2248">
        <f>IN_T4!FC147</f>
        <v>0</v>
      </c>
      <c r="FD152" s="1028">
        <f t="shared" si="2"/>
        <v>0</v>
      </c>
    </row>
    <row r="153" spans="1:160" ht="12.75" customHeight="1" x14ac:dyDescent="0.25">
      <c r="A153" s="1001" t="str">
        <f>'t1'!A153</f>
        <v>Coadiutore amm.vo senior - BS</v>
      </c>
      <c r="B153" s="1027" t="str">
        <f>'t1'!B153</f>
        <v>A13870</v>
      </c>
      <c r="C153" s="1036">
        <v>0</v>
      </c>
      <c r="D153" s="1036">
        <v>0</v>
      </c>
      <c r="E153" s="1036">
        <v>0</v>
      </c>
      <c r="F153" s="1036">
        <v>0</v>
      </c>
      <c r="G153" s="1036">
        <v>0</v>
      </c>
      <c r="H153" s="1036">
        <v>0</v>
      </c>
      <c r="I153" s="1036">
        <v>0</v>
      </c>
      <c r="J153" s="1036">
        <v>0</v>
      </c>
      <c r="K153" s="1036">
        <v>0</v>
      </c>
      <c r="L153" s="1036">
        <v>0</v>
      </c>
      <c r="M153" s="1036">
        <v>0</v>
      </c>
      <c r="N153" s="1036">
        <v>0</v>
      </c>
      <c r="O153" s="1036">
        <v>0</v>
      </c>
      <c r="P153" s="1036">
        <v>0</v>
      </c>
      <c r="Q153" s="1036">
        <v>0</v>
      </c>
      <c r="R153" s="1036">
        <v>0</v>
      </c>
      <c r="S153" s="1036">
        <v>0</v>
      </c>
      <c r="T153" s="1036">
        <v>0</v>
      </c>
      <c r="U153" s="1036">
        <v>0</v>
      </c>
      <c r="V153" s="1036">
        <v>0</v>
      </c>
      <c r="W153" s="1036">
        <v>0</v>
      </c>
      <c r="X153" s="1036">
        <v>0</v>
      </c>
      <c r="Y153" s="1036">
        <v>0</v>
      </c>
      <c r="Z153" s="1036">
        <v>0</v>
      </c>
      <c r="AA153" s="1036">
        <v>0</v>
      </c>
      <c r="AB153" s="1036">
        <v>0</v>
      </c>
      <c r="AC153" s="1036">
        <v>0</v>
      </c>
      <c r="AD153" s="1036">
        <v>0</v>
      </c>
      <c r="AE153" s="1036">
        <v>0</v>
      </c>
      <c r="AF153" s="1036">
        <v>0</v>
      </c>
      <c r="AG153" s="1036">
        <v>0</v>
      </c>
      <c r="AH153" s="1036">
        <v>0</v>
      </c>
      <c r="AI153" s="1036">
        <v>0</v>
      </c>
      <c r="AJ153" s="1036">
        <v>0</v>
      </c>
      <c r="AK153" s="1036">
        <v>0</v>
      </c>
      <c r="AL153" s="1036">
        <v>0</v>
      </c>
      <c r="AM153" s="1036">
        <v>0</v>
      </c>
      <c r="AN153" s="1036">
        <v>0</v>
      </c>
      <c r="AO153" s="1036">
        <v>0</v>
      </c>
      <c r="AP153" s="1036">
        <v>0</v>
      </c>
      <c r="AQ153" s="1036">
        <v>0</v>
      </c>
      <c r="AR153" s="1036">
        <v>0</v>
      </c>
      <c r="AS153" s="1036">
        <v>0</v>
      </c>
      <c r="AT153" s="1036">
        <v>0</v>
      </c>
      <c r="AU153" s="1036">
        <v>0</v>
      </c>
      <c r="AV153" s="1036">
        <v>0</v>
      </c>
      <c r="AW153" s="1036">
        <v>0</v>
      </c>
      <c r="AX153" s="1036">
        <v>0</v>
      </c>
      <c r="AY153" s="1036">
        <v>0</v>
      </c>
      <c r="AZ153" s="1036">
        <v>0</v>
      </c>
      <c r="BA153" s="1036">
        <v>0</v>
      </c>
      <c r="BB153" s="1036">
        <v>0</v>
      </c>
      <c r="BC153" s="1036">
        <v>0</v>
      </c>
      <c r="BD153" s="1036">
        <v>0</v>
      </c>
      <c r="BE153" s="1036">
        <v>0</v>
      </c>
      <c r="BF153" s="1036">
        <v>0</v>
      </c>
      <c r="BG153" s="1036">
        <v>0</v>
      </c>
      <c r="BH153" s="1036">
        <v>0</v>
      </c>
      <c r="BI153" s="1036">
        <v>0</v>
      </c>
      <c r="BJ153" s="1036">
        <v>0</v>
      </c>
      <c r="BK153" s="1036">
        <v>0</v>
      </c>
      <c r="BL153" s="1036">
        <v>0</v>
      </c>
      <c r="BM153" s="1036">
        <v>0</v>
      </c>
      <c r="BN153" s="1036">
        <v>0</v>
      </c>
      <c r="BO153" s="1036">
        <v>0</v>
      </c>
      <c r="BP153" s="1036">
        <v>0</v>
      </c>
      <c r="BQ153" s="1036">
        <v>0</v>
      </c>
      <c r="BR153" s="1036">
        <v>0</v>
      </c>
      <c r="BS153" s="1036">
        <v>0</v>
      </c>
      <c r="BT153" s="1036">
        <v>0</v>
      </c>
      <c r="BU153" s="1036">
        <v>0</v>
      </c>
      <c r="BV153" s="1036">
        <v>0</v>
      </c>
      <c r="BW153" s="1036">
        <v>0</v>
      </c>
      <c r="BX153" s="1036">
        <v>0</v>
      </c>
      <c r="BY153" s="1036">
        <v>0</v>
      </c>
      <c r="BZ153" s="1036">
        <v>0</v>
      </c>
      <c r="CA153" s="1036">
        <v>0</v>
      </c>
      <c r="CB153" s="1036">
        <v>0</v>
      </c>
      <c r="CC153" s="1036">
        <v>0</v>
      </c>
      <c r="CD153" s="1036">
        <v>0</v>
      </c>
      <c r="CE153" s="1036">
        <v>0</v>
      </c>
      <c r="CF153" s="1036">
        <v>0</v>
      </c>
      <c r="CG153" s="1036">
        <v>0</v>
      </c>
      <c r="CH153" s="1036">
        <v>0</v>
      </c>
      <c r="CI153" s="1036">
        <v>0</v>
      </c>
      <c r="CJ153" s="1036">
        <v>0</v>
      </c>
      <c r="CK153" s="1036">
        <v>0</v>
      </c>
      <c r="CL153" s="1036">
        <v>0</v>
      </c>
      <c r="CM153" s="1036">
        <v>0</v>
      </c>
      <c r="CN153" s="1036">
        <v>0</v>
      </c>
      <c r="CO153" s="1036">
        <v>0</v>
      </c>
      <c r="CP153" s="1036">
        <v>0</v>
      </c>
      <c r="CQ153" s="1036">
        <v>0</v>
      </c>
      <c r="CR153" s="1036">
        <v>0</v>
      </c>
      <c r="CS153" s="1036">
        <v>0</v>
      </c>
      <c r="CT153" s="1036">
        <v>0</v>
      </c>
      <c r="CU153" s="1036">
        <v>0</v>
      </c>
      <c r="CV153" s="1036">
        <v>0</v>
      </c>
      <c r="CW153" s="1036">
        <v>0</v>
      </c>
      <c r="CX153" s="1036">
        <v>0</v>
      </c>
      <c r="CY153" s="1036">
        <v>0</v>
      </c>
      <c r="CZ153" s="1036">
        <v>0</v>
      </c>
      <c r="DA153" s="1036">
        <v>0</v>
      </c>
      <c r="DB153" s="1036">
        <v>0</v>
      </c>
      <c r="DC153" s="1036">
        <v>0</v>
      </c>
      <c r="DD153" s="1036">
        <v>0</v>
      </c>
      <c r="DE153" s="1036">
        <v>0</v>
      </c>
      <c r="DF153" s="1036">
        <v>0</v>
      </c>
      <c r="DG153" s="1036">
        <v>0</v>
      </c>
      <c r="DH153" s="1036">
        <v>0</v>
      </c>
      <c r="DI153" s="1036">
        <v>0</v>
      </c>
      <c r="DJ153" s="1036">
        <v>0</v>
      </c>
      <c r="DK153" s="1036">
        <v>0</v>
      </c>
      <c r="DL153" s="1036">
        <v>0</v>
      </c>
      <c r="DM153" s="1036">
        <v>0</v>
      </c>
      <c r="DN153" s="1036">
        <v>0</v>
      </c>
      <c r="DO153" s="1036">
        <v>0</v>
      </c>
      <c r="DP153" s="1036">
        <v>0</v>
      </c>
      <c r="DQ153" s="1036">
        <v>0</v>
      </c>
      <c r="DR153" s="1036">
        <v>0</v>
      </c>
      <c r="DS153" s="1036">
        <v>0</v>
      </c>
      <c r="DT153" s="1036">
        <v>0</v>
      </c>
      <c r="DU153" s="1036">
        <v>0</v>
      </c>
      <c r="DV153" s="1036">
        <v>0</v>
      </c>
      <c r="DW153" s="1036">
        <v>0</v>
      </c>
      <c r="DX153" s="1036">
        <v>0</v>
      </c>
      <c r="DY153" s="1036">
        <v>0</v>
      </c>
      <c r="DZ153" s="1036">
        <v>0</v>
      </c>
      <c r="EA153" s="1036">
        <v>0</v>
      </c>
      <c r="EB153" s="1036">
        <v>0</v>
      </c>
      <c r="EC153" s="1036">
        <v>0</v>
      </c>
      <c r="ED153" s="1036">
        <v>0</v>
      </c>
      <c r="EE153" s="1036">
        <v>0</v>
      </c>
      <c r="EF153" s="1036">
        <v>0</v>
      </c>
      <c r="EG153" s="1036">
        <v>0</v>
      </c>
      <c r="EH153" s="1036">
        <v>0</v>
      </c>
      <c r="EI153" s="1036">
        <v>0</v>
      </c>
      <c r="EJ153" s="1036">
        <v>0</v>
      </c>
      <c r="EK153" s="1036">
        <v>0</v>
      </c>
      <c r="EL153" s="1036">
        <v>0</v>
      </c>
      <c r="EM153" s="1036">
        <v>0</v>
      </c>
      <c r="EN153" s="1036">
        <v>0</v>
      </c>
      <c r="EO153" s="1036">
        <v>0</v>
      </c>
      <c r="EP153" s="1036">
        <v>0</v>
      </c>
      <c r="EQ153" s="1036">
        <v>0</v>
      </c>
      <c r="ER153" s="1036">
        <v>0</v>
      </c>
      <c r="ES153" s="1036">
        <v>0</v>
      </c>
      <c r="ET153" s="1036">
        <v>0</v>
      </c>
      <c r="EU153" s="1036">
        <v>0</v>
      </c>
      <c r="EV153" s="1036">
        <v>0</v>
      </c>
      <c r="EW153" s="1036">
        <v>0</v>
      </c>
      <c r="EX153" s="1036">
        <v>0</v>
      </c>
      <c r="EY153" s="1036">
        <v>0</v>
      </c>
      <c r="EZ153" s="2248">
        <f>IN_T4!EZ148</f>
        <v>0</v>
      </c>
      <c r="FA153" s="2248">
        <f>IN_T4!FA148</f>
        <v>0</v>
      </c>
      <c r="FB153" s="2248">
        <f>IN_T4!FB148</f>
        <v>0</v>
      </c>
      <c r="FC153" s="2248">
        <f>IN_T4!FC148</f>
        <v>0</v>
      </c>
      <c r="FD153" s="1028">
        <f>SUM(C153:FC153)</f>
        <v>0</v>
      </c>
    </row>
    <row r="154" spans="1:160" ht="12.75" customHeight="1" x14ac:dyDescent="0.25">
      <c r="A154" s="1001" t="str">
        <f>'t1'!A154</f>
        <v>Coadiutore amm.vo - B</v>
      </c>
      <c r="B154" s="1027" t="str">
        <f>'t1'!B154</f>
        <v>A12017</v>
      </c>
      <c r="C154" s="1036">
        <v>0</v>
      </c>
      <c r="D154" s="1036">
        <v>0</v>
      </c>
      <c r="E154" s="1036">
        <v>0</v>
      </c>
      <c r="F154" s="1036">
        <v>0</v>
      </c>
      <c r="G154" s="1036">
        <v>0</v>
      </c>
      <c r="H154" s="1036">
        <v>0</v>
      </c>
      <c r="I154" s="1036">
        <v>0</v>
      </c>
      <c r="J154" s="1036">
        <v>0</v>
      </c>
      <c r="K154" s="1036">
        <v>0</v>
      </c>
      <c r="L154" s="1036">
        <v>0</v>
      </c>
      <c r="M154" s="1036">
        <v>0</v>
      </c>
      <c r="N154" s="1036">
        <v>0</v>
      </c>
      <c r="O154" s="1036">
        <v>0</v>
      </c>
      <c r="P154" s="1036">
        <v>0</v>
      </c>
      <c r="Q154" s="1036">
        <v>0</v>
      </c>
      <c r="R154" s="1036">
        <v>0</v>
      </c>
      <c r="S154" s="1036">
        <v>0</v>
      </c>
      <c r="T154" s="1036">
        <v>0</v>
      </c>
      <c r="U154" s="1036">
        <v>0</v>
      </c>
      <c r="V154" s="1036">
        <v>0</v>
      </c>
      <c r="W154" s="1036">
        <v>0</v>
      </c>
      <c r="X154" s="1036">
        <v>0</v>
      </c>
      <c r="Y154" s="1036">
        <v>0</v>
      </c>
      <c r="Z154" s="1036">
        <v>0</v>
      </c>
      <c r="AA154" s="1036">
        <v>0</v>
      </c>
      <c r="AB154" s="1036">
        <v>0</v>
      </c>
      <c r="AC154" s="1036">
        <v>0</v>
      </c>
      <c r="AD154" s="1036">
        <v>0</v>
      </c>
      <c r="AE154" s="1036">
        <v>0</v>
      </c>
      <c r="AF154" s="1036">
        <v>0</v>
      </c>
      <c r="AG154" s="1036">
        <v>0</v>
      </c>
      <c r="AH154" s="1036">
        <v>0</v>
      </c>
      <c r="AI154" s="1036">
        <v>0</v>
      </c>
      <c r="AJ154" s="1036">
        <v>0</v>
      </c>
      <c r="AK154" s="1036">
        <v>0</v>
      </c>
      <c r="AL154" s="1036">
        <v>0</v>
      </c>
      <c r="AM154" s="1036">
        <v>0</v>
      </c>
      <c r="AN154" s="1036">
        <v>0</v>
      </c>
      <c r="AO154" s="1036">
        <v>0</v>
      </c>
      <c r="AP154" s="1036">
        <v>0</v>
      </c>
      <c r="AQ154" s="1036">
        <v>0</v>
      </c>
      <c r="AR154" s="1036">
        <v>0</v>
      </c>
      <c r="AS154" s="1036">
        <v>0</v>
      </c>
      <c r="AT154" s="1036">
        <v>0</v>
      </c>
      <c r="AU154" s="1036">
        <v>0</v>
      </c>
      <c r="AV154" s="1036">
        <v>0</v>
      </c>
      <c r="AW154" s="1036">
        <v>0</v>
      </c>
      <c r="AX154" s="1036">
        <v>0</v>
      </c>
      <c r="AY154" s="1036">
        <v>0</v>
      </c>
      <c r="AZ154" s="1036">
        <v>0</v>
      </c>
      <c r="BA154" s="1036">
        <v>0</v>
      </c>
      <c r="BB154" s="1036">
        <v>0</v>
      </c>
      <c r="BC154" s="1036">
        <v>0</v>
      </c>
      <c r="BD154" s="1036">
        <v>0</v>
      </c>
      <c r="BE154" s="1036">
        <v>0</v>
      </c>
      <c r="BF154" s="1036">
        <v>0</v>
      </c>
      <c r="BG154" s="1036">
        <v>0</v>
      </c>
      <c r="BH154" s="1036">
        <v>0</v>
      </c>
      <c r="BI154" s="1036">
        <v>0</v>
      </c>
      <c r="BJ154" s="1036">
        <v>0</v>
      </c>
      <c r="BK154" s="1036">
        <v>0</v>
      </c>
      <c r="BL154" s="1036">
        <v>0</v>
      </c>
      <c r="BM154" s="1036">
        <v>0</v>
      </c>
      <c r="BN154" s="1036">
        <v>0</v>
      </c>
      <c r="BO154" s="1036">
        <v>0</v>
      </c>
      <c r="BP154" s="1036">
        <v>0</v>
      </c>
      <c r="BQ154" s="1036">
        <v>0</v>
      </c>
      <c r="BR154" s="1036">
        <v>0</v>
      </c>
      <c r="BS154" s="1036">
        <v>0</v>
      </c>
      <c r="BT154" s="1036">
        <v>0</v>
      </c>
      <c r="BU154" s="1036">
        <v>0</v>
      </c>
      <c r="BV154" s="1036">
        <v>0</v>
      </c>
      <c r="BW154" s="1036">
        <v>0</v>
      </c>
      <c r="BX154" s="1036">
        <v>0</v>
      </c>
      <c r="BY154" s="1036">
        <v>0</v>
      </c>
      <c r="BZ154" s="1036">
        <v>0</v>
      </c>
      <c r="CA154" s="1036">
        <v>0</v>
      </c>
      <c r="CB154" s="1036">
        <v>0</v>
      </c>
      <c r="CC154" s="1036">
        <v>0</v>
      </c>
      <c r="CD154" s="1036">
        <v>0</v>
      </c>
      <c r="CE154" s="1036">
        <v>0</v>
      </c>
      <c r="CF154" s="1036">
        <v>0</v>
      </c>
      <c r="CG154" s="1036">
        <v>0</v>
      </c>
      <c r="CH154" s="1036">
        <v>0</v>
      </c>
      <c r="CI154" s="1036">
        <v>0</v>
      </c>
      <c r="CJ154" s="1036">
        <v>0</v>
      </c>
      <c r="CK154" s="1036">
        <v>0</v>
      </c>
      <c r="CL154" s="1036">
        <v>0</v>
      </c>
      <c r="CM154" s="1036">
        <v>0</v>
      </c>
      <c r="CN154" s="1036">
        <v>0</v>
      </c>
      <c r="CO154" s="1036">
        <v>0</v>
      </c>
      <c r="CP154" s="1036">
        <v>0</v>
      </c>
      <c r="CQ154" s="1036">
        <v>0</v>
      </c>
      <c r="CR154" s="1036">
        <v>0</v>
      </c>
      <c r="CS154" s="1036">
        <v>0</v>
      </c>
      <c r="CT154" s="1036">
        <v>0</v>
      </c>
      <c r="CU154" s="1036">
        <v>0</v>
      </c>
      <c r="CV154" s="1036">
        <v>0</v>
      </c>
      <c r="CW154" s="1036">
        <v>0</v>
      </c>
      <c r="CX154" s="1036">
        <v>0</v>
      </c>
      <c r="CY154" s="1036">
        <v>0</v>
      </c>
      <c r="CZ154" s="1036">
        <v>0</v>
      </c>
      <c r="DA154" s="1036">
        <v>0</v>
      </c>
      <c r="DB154" s="1036">
        <v>0</v>
      </c>
      <c r="DC154" s="1036">
        <v>0</v>
      </c>
      <c r="DD154" s="1036">
        <v>0</v>
      </c>
      <c r="DE154" s="1036">
        <v>0</v>
      </c>
      <c r="DF154" s="1036">
        <v>0</v>
      </c>
      <c r="DG154" s="1036">
        <v>0</v>
      </c>
      <c r="DH154" s="1036">
        <v>0</v>
      </c>
      <c r="DI154" s="1036">
        <v>0</v>
      </c>
      <c r="DJ154" s="1036">
        <v>0</v>
      </c>
      <c r="DK154" s="1036">
        <v>0</v>
      </c>
      <c r="DL154" s="1036">
        <v>0</v>
      </c>
      <c r="DM154" s="1036">
        <v>0</v>
      </c>
      <c r="DN154" s="1036">
        <v>0</v>
      </c>
      <c r="DO154" s="1036">
        <v>0</v>
      </c>
      <c r="DP154" s="1036">
        <v>0</v>
      </c>
      <c r="DQ154" s="1036">
        <v>0</v>
      </c>
      <c r="DR154" s="1036">
        <v>0</v>
      </c>
      <c r="DS154" s="1036">
        <v>0</v>
      </c>
      <c r="DT154" s="1036">
        <v>0</v>
      </c>
      <c r="DU154" s="1036">
        <v>0</v>
      </c>
      <c r="DV154" s="1036">
        <v>0</v>
      </c>
      <c r="DW154" s="1036">
        <v>0</v>
      </c>
      <c r="DX154" s="1036">
        <v>0</v>
      </c>
      <c r="DY154" s="1036">
        <v>0</v>
      </c>
      <c r="DZ154" s="1036">
        <v>0</v>
      </c>
      <c r="EA154" s="1036">
        <v>0</v>
      </c>
      <c r="EB154" s="1036">
        <v>0</v>
      </c>
      <c r="EC154" s="1036">
        <v>0</v>
      </c>
      <c r="ED154" s="1036">
        <v>0</v>
      </c>
      <c r="EE154" s="1036">
        <v>0</v>
      </c>
      <c r="EF154" s="1036">
        <v>0</v>
      </c>
      <c r="EG154" s="1036">
        <v>0</v>
      </c>
      <c r="EH154" s="1036">
        <v>0</v>
      </c>
      <c r="EI154" s="1036">
        <v>0</v>
      </c>
      <c r="EJ154" s="1036">
        <v>0</v>
      </c>
      <c r="EK154" s="1036">
        <v>0</v>
      </c>
      <c r="EL154" s="1036">
        <v>0</v>
      </c>
      <c r="EM154" s="1036">
        <v>0</v>
      </c>
      <c r="EN154" s="1036">
        <v>0</v>
      </c>
      <c r="EO154" s="1036">
        <v>0</v>
      </c>
      <c r="EP154" s="1036">
        <v>0</v>
      </c>
      <c r="EQ154" s="1036">
        <v>0</v>
      </c>
      <c r="ER154" s="1036">
        <v>0</v>
      </c>
      <c r="ES154" s="1036">
        <v>0</v>
      </c>
      <c r="ET154" s="1036">
        <v>0</v>
      </c>
      <c r="EU154" s="1036">
        <v>0</v>
      </c>
      <c r="EV154" s="1036">
        <v>0</v>
      </c>
      <c r="EW154" s="1036">
        <v>0</v>
      </c>
      <c r="EX154" s="1036">
        <v>0</v>
      </c>
      <c r="EY154" s="1036">
        <v>0</v>
      </c>
      <c r="EZ154" s="2248">
        <f>IN_T4!EZ149</f>
        <v>0</v>
      </c>
      <c r="FA154" s="2248">
        <f>IN_T4!FA149</f>
        <v>0</v>
      </c>
      <c r="FB154" s="2248">
        <f>IN_T4!FB149</f>
        <v>0</v>
      </c>
      <c r="FC154" s="2248">
        <f>IN_T4!FC149</f>
        <v>0</v>
      </c>
      <c r="FD154" s="1028">
        <f t="shared" si="2"/>
        <v>0</v>
      </c>
    </row>
    <row r="155" spans="1:160" ht="12.75" customHeight="1" x14ac:dyDescent="0.25">
      <c r="A155" s="1001" t="str">
        <f>'t1'!A155</f>
        <v>Commesso - A</v>
      </c>
      <c r="B155" s="1027" t="str">
        <f>'t1'!B155</f>
        <v>A11030</v>
      </c>
      <c r="C155" s="1036">
        <v>0</v>
      </c>
      <c r="D155" s="1036">
        <v>0</v>
      </c>
      <c r="E155" s="1036">
        <v>0</v>
      </c>
      <c r="F155" s="1036">
        <v>0</v>
      </c>
      <c r="G155" s="1036">
        <v>0</v>
      </c>
      <c r="H155" s="1036">
        <v>0</v>
      </c>
      <c r="I155" s="1036">
        <v>0</v>
      </c>
      <c r="J155" s="1036">
        <v>0</v>
      </c>
      <c r="K155" s="1036">
        <v>0</v>
      </c>
      <c r="L155" s="1036">
        <v>0</v>
      </c>
      <c r="M155" s="1036">
        <v>0</v>
      </c>
      <c r="N155" s="1036">
        <v>0</v>
      </c>
      <c r="O155" s="1036">
        <v>0</v>
      </c>
      <c r="P155" s="1036">
        <v>0</v>
      </c>
      <c r="Q155" s="1036">
        <v>0</v>
      </c>
      <c r="R155" s="1036">
        <v>0</v>
      </c>
      <c r="S155" s="1036">
        <v>0</v>
      </c>
      <c r="T155" s="1036">
        <v>0</v>
      </c>
      <c r="U155" s="1036">
        <v>0</v>
      </c>
      <c r="V155" s="1036">
        <v>0</v>
      </c>
      <c r="W155" s="1036">
        <v>0</v>
      </c>
      <c r="X155" s="1036">
        <v>0</v>
      </c>
      <c r="Y155" s="1036">
        <v>0</v>
      </c>
      <c r="Z155" s="1036">
        <v>0</v>
      </c>
      <c r="AA155" s="1036">
        <v>0</v>
      </c>
      <c r="AB155" s="1036">
        <v>0</v>
      </c>
      <c r="AC155" s="1036">
        <v>0</v>
      </c>
      <c r="AD155" s="1036">
        <v>0</v>
      </c>
      <c r="AE155" s="1036">
        <v>0</v>
      </c>
      <c r="AF155" s="1036">
        <v>0</v>
      </c>
      <c r="AG155" s="1036">
        <v>0</v>
      </c>
      <c r="AH155" s="1036">
        <v>0</v>
      </c>
      <c r="AI155" s="1036">
        <v>0</v>
      </c>
      <c r="AJ155" s="1036">
        <v>0</v>
      </c>
      <c r="AK155" s="1036">
        <v>0</v>
      </c>
      <c r="AL155" s="1036">
        <v>0</v>
      </c>
      <c r="AM155" s="1036">
        <v>0</v>
      </c>
      <c r="AN155" s="1036">
        <v>0</v>
      </c>
      <c r="AO155" s="1036">
        <v>0</v>
      </c>
      <c r="AP155" s="1036">
        <v>0</v>
      </c>
      <c r="AQ155" s="1036">
        <v>0</v>
      </c>
      <c r="AR155" s="1036">
        <v>0</v>
      </c>
      <c r="AS155" s="1036">
        <v>0</v>
      </c>
      <c r="AT155" s="1036">
        <v>0</v>
      </c>
      <c r="AU155" s="1036">
        <v>0</v>
      </c>
      <c r="AV155" s="1036">
        <v>0</v>
      </c>
      <c r="AW155" s="1036">
        <v>0</v>
      </c>
      <c r="AX155" s="1036">
        <v>0</v>
      </c>
      <c r="AY155" s="1036">
        <v>0</v>
      </c>
      <c r="AZ155" s="1036">
        <v>0</v>
      </c>
      <c r="BA155" s="1036">
        <v>0</v>
      </c>
      <c r="BB155" s="1036">
        <v>0</v>
      </c>
      <c r="BC155" s="1036">
        <v>0</v>
      </c>
      <c r="BD155" s="1036">
        <v>0</v>
      </c>
      <c r="BE155" s="1036">
        <v>0</v>
      </c>
      <c r="BF155" s="1036">
        <v>0</v>
      </c>
      <c r="BG155" s="1036">
        <v>0</v>
      </c>
      <c r="BH155" s="1036">
        <v>0</v>
      </c>
      <c r="BI155" s="1036">
        <v>0</v>
      </c>
      <c r="BJ155" s="1036">
        <v>0</v>
      </c>
      <c r="BK155" s="1036">
        <v>0</v>
      </c>
      <c r="BL155" s="1036">
        <v>0</v>
      </c>
      <c r="BM155" s="1036">
        <v>0</v>
      </c>
      <c r="BN155" s="1036">
        <v>0</v>
      </c>
      <c r="BO155" s="1036">
        <v>0</v>
      </c>
      <c r="BP155" s="1036">
        <v>0</v>
      </c>
      <c r="BQ155" s="1036">
        <v>0</v>
      </c>
      <c r="BR155" s="1036">
        <v>0</v>
      </c>
      <c r="BS155" s="1036">
        <v>0</v>
      </c>
      <c r="BT155" s="1036">
        <v>0</v>
      </c>
      <c r="BU155" s="1036">
        <v>0</v>
      </c>
      <c r="BV155" s="1036">
        <v>0</v>
      </c>
      <c r="BW155" s="1036">
        <v>0</v>
      </c>
      <c r="BX155" s="1036">
        <v>0</v>
      </c>
      <c r="BY155" s="1036">
        <v>0</v>
      </c>
      <c r="BZ155" s="1036">
        <v>0</v>
      </c>
      <c r="CA155" s="1036">
        <v>0</v>
      </c>
      <c r="CB155" s="1036">
        <v>0</v>
      </c>
      <c r="CC155" s="1036">
        <v>0</v>
      </c>
      <c r="CD155" s="1036">
        <v>0</v>
      </c>
      <c r="CE155" s="1036">
        <v>0</v>
      </c>
      <c r="CF155" s="1036">
        <v>0</v>
      </c>
      <c r="CG155" s="1036">
        <v>0</v>
      </c>
      <c r="CH155" s="1036">
        <v>0</v>
      </c>
      <c r="CI155" s="1036">
        <v>0</v>
      </c>
      <c r="CJ155" s="1036">
        <v>0</v>
      </c>
      <c r="CK155" s="1036">
        <v>0</v>
      </c>
      <c r="CL155" s="1036">
        <v>0</v>
      </c>
      <c r="CM155" s="1036">
        <v>0</v>
      </c>
      <c r="CN155" s="1036">
        <v>0</v>
      </c>
      <c r="CO155" s="1036">
        <v>0</v>
      </c>
      <c r="CP155" s="1036">
        <v>0</v>
      </c>
      <c r="CQ155" s="1036">
        <v>0</v>
      </c>
      <c r="CR155" s="1036">
        <v>0</v>
      </c>
      <c r="CS155" s="1036">
        <v>0</v>
      </c>
      <c r="CT155" s="1036">
        <v>0</v>
      </c>
      <c r="CU155" s="1036">
        <v>0</v>
      </c>
      <c r="CV155" s="1036">
        <v>0</v>
      </c>
      <c r="CW155" s="1036">
        <v>0</v>
      </c>
      <c r="CX155" s="1036">
        <v>0</v>
      </c>
      <c r="CY155" s="1036">
        <v>0</v>
      </c>
      <c r="CZ155" s="1036">
        <v>0</v>
      </c>
      <c r="DA155" s="1036">
        <v>0</v>
      </c>
      <c r="DB155" s="1036">
        <v>0</v>
      </c>
      <c r="DC155" s="1036">
        <v>0</v>
      </c>
      <c r="DD155" s="1036">
        <v>0</v>
      </c>
      <c r="DE155" s="1036">
        <v>0</v>
      </c>
      <c r="DF155" s="1036">
        <v>0</v>
      </c>
      <c r="DG155" s="1036">
        <v>0</v>
      </c>
      <c r="DH155" s="1036">
        <v>0</v>
      </c>
      <c r="DI155" s="1036">
        <v>0</v>
      </c>
      <c r="DJ155" s="1036">
        <v>0</v>
      </c>
      <c r="DK155" s="1036">
        <v>0</v>
      </c>
      <c r="DL155" s="1036">
        <v>0</v>
      </c>
      <c r="DM155" s="1036">
        <v>0</v>
      </c>
      <c r="DN155" s="1036">
        <v>0</v>
      </c>
      <c r="DO155" s="1036">
        <v>0</v>
      </c>
      <c r="DP155" s="1036">
        <v>0</v>
      </c>
      <c r="DQ155" s="1036">
        <v>0</v>
      </c>
      <c r="DR155" s="1036">
        <v>0</v>
      </c>
      <c r="DS155" s="1036">
        <v>0</v>
      </c>
      <c r="DT155" s="1036">
        <v>0</v>
      </c>
      <c r="DU155" s="1036">
        <v>0</v>
      </c>
      <c r="DV155" s="1036">
        <v>0</v>
      </c>
      <c r="DW155" s="1036">
        <v>0</v>
      </c>
      <c r="DX155" s="1036">
        <v>0</v>
      </c>
      <c r="DY155" s="1036">
        <v>0</v>
      </c>
      <c r="DZ155" s="1036">
        <v>0</v>
      </c>
      <c r="EA155" s="1036">
        <v>0</v>
      </c>
      <c r="EB155" s="1036">
        <v>0</v>
      </c>
      <c r="EC155" s="1036">
        <v>0</v>
      </c>
      <c r="ED155" s="1036">
        <v>0</v>
      </c>
      <c r="EE155" s="1036">
        <v>0</v>
      </c>
      <c r="EF155" s="1036">
        <v>0</v>
      </c>
      <c r="EG155" s="1036">
        <v>0</v>
      </c>
      <c r="EH155" s="1036">
        <v>0</v>
      </c>
      <c r="EI155" s="1036">
        <v>0</v>
      </c>
      <c r="EJ155" s="1036">
        <v>0</v>
      </c>
      <c r="EK155" s="1036">
        <v>0</v>
      </c>
      <c r="EL155" s="1036">
        <v>0</v>
      </c>
      <c r="EM155" s="1036">
        <v>0</v>
      </c>
      <c r="EN155" s="1036">
        <v>0</v>
      </c>
      <c r="EO155" s="1036">
        <v>0</v>
      </c>
      <c r="EP155" s="1036">
        <v>0</v>
      </c>
      <c r="EQ155" s="1036">
        <v>0</v>
      </c>
      <c r="ER155" s="1036">
        <v>0</v>
      </c>
      <c r="ES155" s="1036">
        <v>0</v>
      </c>
      <c r="ET155" s="1036">
        <v>0</v>
      </c>
      <c r="EU155" s="1036">
        <v>0</v>
      </c>
      <c r="EV155" s="1036">
        <v>0</v>
      </c>
      <c r="EW155" s="1036">
        <v>0</v>
      </c>
      <c r="EX155" s="1036">
        <v>0</v>
      </c>
      <c r="EY155" s="1036">
        <v>0</v>
      </c>
      <c r="EZ155" s="2248">
        <f>IN_T4!EZ150</f>
        <v>0</v>
      </c>
      <c r="FA155" s="2248">
        <f>IN_T4!FA150</f>
        <v>0</v>
      </c>
      <c r="FB155" s="2248">
        <f>IN_T4!FB150</f>
        <v>0</v>
      </c>
      <c r="FC155" s="2248">
        <f>IN_T4!FC150</f>
        <v>0</v>
      </c>
      <c r="FD155" s="1028">
        <f t="shared" si="2"/>
        <v>0</v>
      </c>
    </row>
    <row r="156" spans="1:160" ht="12.75" customHeight="1" x14ac:dyDescent="0.25">
      <c r="A156" s="1001" t="str">
        <f>'t1'!A156</f>
        <v>Profilo atipico ruolo amministrativo</v>
      </c>
      <c r="B156" s="1027" t="str">
        <f>'t1'!B156</f>
        <v>A00062</v>
      </c>
      <c r="C156" s="1036">
        <v>0</v>
      </c>
      <c r="D156" s="1036">
        <v>0</v>
      </c>
      <c r="E156" s="1036">
        <v>0</v>
      </c>
      <c r="F156" s="1036">
        <v>0</v>
      </c>
      <c r="G156" s="1036">
        <v>0</v>
      </c>
      <c r="H156" s="1036">
        <v>0</v>
      </c>
      <c r="I156" s="1036">
        <v>0</v>
      </c>
      <c r="J156" s="1036">
        <v>0</v>
      </c>
      <c r="K156" s="1036">
        <v>0</v>
      </c>
      <c r="L156" s="1036">
        <v>0</v>
      </c>
      <c r="M156" s="1036">
        <v>0</v>
      </c>
      <c r="N156" s="1036">
        <v>0</v>
      </c>
      <c r="O156" s="1036">
        <v>0</v>
      </c>
      <c r="P156" s="1036">
        <v>0</v>
      </c>
      <c r="Q156" s="1036">
        <v>0</v>
      </c>
      <c r="R156" s="1036">
        <v>0</v>
      </c>
      <c r="S156" s="1036">
        <v>0</v>
      </c>
      <c r="T156" s="1036">
        <v>0</v>
      </c>
      <c r="U156" s="1036">
        <v>0</v>
      </c>
      <c r="V156" s="1036">
        <v>0</v>
      </c>
      <c r="W156" s="1036">
        <v>0</v>
      </c>
      <c r="X156" s="1036">
        <v>0</v>
      </c>
      <c r="Y156" s="1036">
        <v>0</v>
      </c>
      <c r="Z156" s="1036">
        <v>0</v>
      </c>
      <c r="AA156" s="1036">
        <v>0</v>
      </c>
      <c r="AB156" s="1036">
        <v>0</v>
      </c>
      <c r="AC156" s="1036">
        <v>0</v>
      </c>
      <c r="AD156" s="1036">
        <v>0</v>
      </c>
      <c r="AE156" s="1036">
        <v>0</v>
      </c>
      <c r="AF156" s="1036">
        <v>0</v>
      </c>
      <c r="AG156" s="1036">
        <v>0</v>
      </c>
      <c r="AH156" s="1036">
        <v>0</v>
      </c>
      <c r="AI156" s="1036">
        <v>0</v>
      </c>
      <c r="AJ156" s="1036">
        <v>0</v>
      </c>
      <c r="AK156" s="1036">
        <v>0</v>
      </c>
      <c r="AL156" s="1036">
        <v>0</v>
      </c>
      <c r="AM156" s="1036">
        <v>0</v>
      </c>
      <c r="AN156" s="1036">
        <v>0</v>
      </c>
      <c r="AO156" s="1036">
        <v>0</v>
      </c>
      <c r="AP156" s="1036">
        <v>0</v>
      </c>
      <c r="AQ156" s="1036">
        <v>0</v>
      </c>
      <c r="AR156" s="1036">
        <v>0</v>
      </c>
      <c r="AS156" s="1036">
        <v>0</v>
      </c>
      <c r="AT156" s="1036">
        <v>0</v>
      </c>
      <c r="AU156" s="1036">
        <v>0</v>
      </c>
      <c r="AV156" s="1036">
        <v>0</v>
      </c>
      <c r="AW156" s="1036">
        <v>0</v>
      </c>
      <c r="AX156" s="1036">
        <v>0</v>
      </c>
      <c r="AY156" s="1036">
        <v>0</v>
      </c>
      <c r="AZ156" s="1036">
        <v>0</v>
      </c>
      <c r="BA156" s="1036">
        <v>0</v>
      </c>
      <c r="BB156" s="1036">
        <v>0</v>
      </c>
      <c r="BC156" s="1036">
        <v>0</v>
      </c>
      <c r="BD156" s="1036">
        <v>0</v>
      </c>
      <c r="BE156" s="1036">
        <v>0</v>
      </c>
      <c r="BF156" s="1036">
        <v>0</v>
      </c>
      <c r="BG156" s="1036">
        <v>0</v>
      </c>
      <c r="BH156" s="1036">
        <v>0</v>
      </c>
      <c r="BI156" s="1036">
        <v>0</v>
      </c>
      <c r="BJ156" s="1036">
        <v>0</v>
      </c>
      <c r="BK156" s="1036">
        <v>0</v>
      </c>
      <c r="BL156" s="1036">
        <v>0</v>
      </c>
      <c r="BM156" s="1036">
        <v>0</v>
      </c>
      <c r="BN156" s="1036">
        <v>0</v>
      </c>
      <c r="BO156" s="1036">
        <v>0</v>
      </c>
      <c r="BP156" s="1036">
        <v>0</v>
      </c>
      <c r="BQ156" s="1036">
        <v>0</v>
      </c>
      <c r="BR156" s="1036">
        <v>0</v>
      </c>
      <c r="BS156" s="1036">
        <v>0</v>
      </c>
      <c r="BT156" s="1036">
        <v>0</v>
      </c>
      <c r="BU156" s="1036">
        <v>0</v>
      </c>
      <c r="BV156" s="1036">
        <v>0</v>
      </c>
      <c r="BW156" s="1036">
        <v>0</v>
      </c>
      <c r="BX156" s="1036">
        <v>0</v>
      </c>
      <c r="BY156" s="1036">
        <v>0</v>
      </c>
      <c r="BZ156" s="1036">
        <v>0</v>
      </c>
      <c r="CA156" s="1036">
        <v>0</v>
      </c>
      <c r="CB156" s="1036">
        <v>0</v>
      </c>
      <c r="CC156" s="1036">
        <v>0</v>
      </c>
      <c r="CD156" s="1036">
        <v>0</v>
      </c>
      <c r="CE156" s="1036">
        <v>0</v>
      </c>
      <c r="CF156" s="1036">
        <v>0</v>
      </c>
      <c r="CG156" s="1036">
        <v>0</v>
      </c>
      <c r="CH156" s="1036">
        <v>0</v>
      </c>
      <c r="CI156" s="1036">
        <v>0</v>
      </c>
      <c r="CJ156" s="1036">
        <v>0</v>
      </c>
      <c r="CK156" s="1036">
        <v>0</v>
      </c>
      <c r="CL156" s="1036">
        <v>0</v>
      </c>
      <c r="CM156" s="1036">
        <v>0</v>
      </c>
      <c r="CN156" s="1036">
        <v>0</v>
      </c>
      <c r="CO156" s="1036">
        <v>0</v>
      </c>
      <c r="CP156" s="1036">
        <v>0</v>
      </c>
      <c r="CQ156" s="1036">
        <v>0</v>
      </c>
      <c r="CR156" s="1036">
        <v>0</v>
      </c>
      <c r="CS156" s="1036">
        <v>0</v>
      </c>
      <c r="CT156" s="1036">
        <v>0</v>
      </c>
      <c r="CU156" s="1036">
        <v>0</v>
      </c>
      <c r="CV156" s="1036">
        <v>0</v>
      </c>
      <c r="CW156" s="1036">
        <v>0</v>
      </c>
      <c r="CX156" s="1036">
        <v>0</v>
      </c>
      <c r="CY156" s="1036">
        <v>0</v>
      </c>
      <c r="CZ156" s="1036">
        <v>0</v>
      </c>
      <c r="DA156" s="1036">
        <v>0</v>
      </c>
      <c r="DB156" s="1036">
        <v>0</v>
      </c>
      <c r="DC156" s="1036">
        <v>0</v>
      </c>
      <c r="DD156" s="1036">
        <v>0</v>
      </c>
      <c r="DE156" s="1036">
        <v>0</v>
      </c>
      <c r="DF156" s="1036">
        <v>0</v>
      </c>
      <c r="DG156" s="1036">
        <v>0</v>
      </c>
      <c r="DH156" s="1036">
        <v>0</v>
      </c>
      <c r="DI156" s="1036">
        <v>0</v>
      </c>
      <c r="DJ156" s="1036">
        <v>0</v>
      </c>
      <c r="DK156" s="1036">
        <v>0</v>
      </c>
      <c r="DL156" s="1036">
        <v>0</v>
      </c>
      <c r="DM156" s="1036">
        <v>0</v>
      </c>
      <c r="DN156" s="1036">
        <v>0</v>
      </c>
      <c r="DO156" s="1036">
        <v>0</v>
      </c>
      <c r="DP156" s="1036">
        <v>0</v>
      </c>
      <c r="DQ156" s="1036">
        <v>0</v>
      </c>
      <c r="DR156" s="1036">
        <v>0</v>
      </c>
      <c r="DS156" s="1036">
        <v>0</v>
      </c>
      <c r="DT156" s="1036">
        <v>0</v>
      </c>
      <c r="DU156" s="1036">
        <v>0</v>
      </c>
      <c r="DV156" s="1036">
        <v>0</v>
      </c>
      <c r="DW156" s="1036">
        <v>0</v>
      </c>
      <c r="DX156" s="1036">
        <v>0</v>
      </c>
      <c r="DY156" s="1036">
        <v>0</v>
      </c>
      <c r="DZ156" s="1036">
        <v>0</v>
      </c>
      <c r="EA156" s="1036">
        <v>0</v>
      </c>
      <c r="EB156" s="1036">
        <v>0</v>
      </c>
      <c r="EC156" s="1036">
        <v>0</v>
      </c>
      <c r="ED156" s="1036">
        <v>0</v>
      </c>
      <c r="EE156" s="1036">
        <v>0</v>
      </c>
      <c r="EF156" s="1036">
        <v>0</v>
      </c>
      <c r="EG156" s="1036">
        <v>0</v>
      </c>
      <c r="EH156" s="1036">
        <v>0</v>
      </c>
      <c r="EI156" s="1036">
        <v>0</v>
      </c>
      <c r="EJ156" s="1036">
        <v>0</v>
      </c>
      <c r="EK156" s="1036">
        <v>0</v>
      </c>
      <c r="EL156" s="1036">
        <v>0</v>
      </c>
      <c r="EM156" s="1036">
        <v>0</v>
      </c>
      <c r="EN156" s="1036">
        <v>0</v>
      </c>
      <c r="EO156" s="1036">
        <v>0</v>
      </c>
      <c r="EP156" s="1036">
        <v>0</v>
      </c>
      <c r="EQ156" s="1036">
        <v>0</v>
      </c>
      <c r="ER156" s="1036">
        <v>0</v>
      </c>
      <c r="ES156" s="1036">
        <v>0</v>
      </c>
      <c r="ET156" s="1036">
        <v>0</v>
      </c>
      <c r="EU156" s="1036">
        <v>0</v>
      </c>
      <c r="EV156" s="1036">
        <v>0</v>
      </c>
      <c r="EW156" s="1036">
        <v>0</v>
      </c>
      <c r="EX156" s="1036">
        <v>0</v>
      </c>
      <c r="EY156" s="1036">
        <v>0</v>
      </c>
      <c r="EZ156" s="2248">
        <f>IN_T4!EZ151</f>
        <v>0</v>
      </c>
      <c r="FA156" s="2248">
        <f>IN_T4!FA151</f>
        <v>0</v>
      </c>
      <c r="FB156" s="2248">
        <f>IN_T4!FB151</f>
        <v>0</v>
      </c>
      <c r="FC156" s="2248">
        <f>IN_T4!FC151</f>
        <v>0</v>
      </c>
      <c r="FD156" s="1028">
        <f t="shared" si="2"/>
        <v>0</v>
      </c>
    </row>
    <row r="157" spans="1:160" ht="12.75" customHeight="1" x14ac:dyDescent="0.25">
      <c r="A157" s="1001" t="str">
        <f>'t1'!A157</f>
        <v>Ricercatore sanitario - DS</v>
      </c>
      <c r="B157" s="1027" t="str">
        <f>'t1'!B157</f>
        <v>N18694</v>
      </c>
      <c r="C157" s="1036">
        <v>0</v>
      </c>
      <c r="D157" s="1036">
        <v>0</v>
      </c>
      <c r="E157" s="1036">
        <v>0</v>
      </c>
      <c r="F157" s="1036">
        <v>0</v>
      </c>
      <c r="G157" s="1036">
        <v>0</v>
      </c>
      <c r="H157" s="1036">
        <v>0</v>
      </c>
      <c r="I157" s="1036">
        <v>0</v>
      </c>
      <c r="J157" s="1036">
        <v>0</v>
      </c>
      <c r="K157" s="1036">
        <v>0</v>
      </c>
      <c r="L157" s="1036">
        <v>0</v>
      </c>
      <c r="M157" s="1036">
        <v>0</v>
      </c>
      <c r="N157" s="1036">
        <v>0</v>
      </c>
      <c r="O157" s="1036">
        <v>0</v>
      </c>
      <c r="P157" s="1036">
        <v>0</v>
      </c>
      <c r="Q157" s="1036">
        <v>0</v>
      </c>
      <c r="R157" s="1036">
        <v>0</v>
      </c>
      <c r="S157" s="1036">
        <v>0</v>
      </c>
      <c r="T157" s="1036">
        <v>0</v>
      </c>
      <c r="U157" s="1036">
        <v>0</v>
      </c>
      <c r="V157" s="1036">
        <v>0</v>
      </c>
      <c r="W157" s="1036">
        <v>0</v>
      </c>
      <c r="X157" s="1036">
        <v>0</v>
      </c>
      <c r="Y157" s="1036">
        <v>0</v>
      </c>
      <c r="Z157" s="1036">
        <v>0</v>
      </c>
      <c r="AA157" s="1036">
        <v>0</v>
      </c>
      <c r="AB157" s="1036">
        <v>0</v>
      </c>
      <c r="AC157" s="1036">
        <v>0</v>
      </c>
      <c r="AD157" s="1036">
        <v>0</v>
      </c>
      <c r="AE157" s="1036">
        <v>0</v>
      </c>
      <c r="AF157" s="1036">
        <v>0</v>
      </c>
      <c r="AG157" s="1036">
        <v>0</v>
      </c>
      <c r="AH157" s="1036">
        <v>0</v>
      </c>
      <c r="AI157" s="1036">
        <v>0</v>
      </c>
      <c r="AJ157" s="1036">
        <v>0</v>
      </c>
      <c r="AK157" s="1036">
        <v>0</v>
      </c>
      <c r="AL157" s="1036">
        <v>0</v>
      </c>
      <c r="AM157" s="1036">
        <v>0</v>
      </c>
      <c r="AN157" s="1036">
        <v>0</v>
      </c>
      <c r="AO157" s="1036">
        <v>0</v>
      </c>
      <c r="AP157" s="1036">
        <v>0</v>
      </c>
      <c r="AQ157" s="1036">
        <v>0</v>
      </c>
      <c r="AR157" s="1036">
        <v>0</v>
      </c>
      <c r="AS157" s="1036">
        <v>0</v>
      </c>
      <c r="AT157" s="1036">
        <v>0</v>
      </c>
      <c r="AU157" s="1036">
        <v>0</v>
      </c>
      <c r="AV157" s="1036">
        <v>0</v>
      </c>
      <c r="AW157" s="1036">
        <v>0</v>
      </c>
      <c r="AX157" s="1036">
        <v>0</v>
      </c>
      <c r="AY157" s="1036">
        <v>0</v>
      </c>
      <c r="AZ157" s="1036">
        <v>0</v>
      </c>
      <c r="BA157" s="1036">
        <v>0</v>
      </c>
      <c r="BB157" s="1036">
        <v>0</v>
      </c>
      <c r="BC157" s="1036">
        <v>0</v>
      </c>
      <c r="BD157" s="1036">
        <v>0</v>
      </c>
      <c r="BE157" s="1036">
        <v>0</v>
      </c>
      <c r="BF157" s="1036">
        <v>0</v>
      </c>
      <c r="BG157" s="1036">
        <v>0</v>
      </c>
      <c r="BH157" s="1036">
        <v>0</v>
      </c>
      <c r="BI157" s="1036">
        <v>0</v>
      </c>
      <c r="BJ157" s="1036">
        <v>0</v>
      </c>
      <c r="BK157" s="1036">
        <v>0</v>
      </c>
      <c r="BL157" s="1036">
        <v>0</v>
      </c>
      <c r="BM157" s="1036">
        <v>0</v>
      </c>
      <c r="BN157" s="1036">
        <v>0</v>
      </c>
      <c r="BO157" s="1036">
        <v>0</v>
      </c>
      <c r="BP157" s="1036">
        <v>0</v>
      </c>
      <c r="BQ157" s="1036">
        <v>0</v>
      </c>
      <c r="BR157" s="1036">
        <v>0</v>
      </c>
      <c r="BS157" s="1036">
        <v>0</v>
      </c>
      <c r="BT157" s="1036">
        <v>0</v>
      </c>
      <c r="BU157" s="1036">
        <v>0</v>
      </c>
      <c r="BV157" s="1036">
        <v>0</v>
      </c>
      <c r="BW157" s="1036">
        <v>0</v>
      </c>
      <c r="BX157" s="1036">
        <v>0</v>
      </c>
      <c r="BY157" s="1036">
        <v>0</v>
      </c>
      <c r="BZ157" s="1036">
        <v>0</v>
      </c>
      <c r="CA157" s="1036">
        <v>0</v>
      </c>
      <c r="CB157" s="1036">
        <v>0</v>
      </c>
      <c r="CC157" s="1036">
        <v>0</v>
      </c>
      <c r="CD157" s="1036">
        <v>0</v>
      </c>
      <c r="CE157" s="1036">
        <v>0</v>
      </c>
      <c r="CF157" s="1036">
        <v>0</v>
      </c>
      <c r="CG157" s="1036">
        <v>0</v>
      </c>
      <c r="CH157" s="1036">
        <v>0</v>
      </c>
      <c r="CI157" s="1036">
        <v>0</v>
      </c>
      <c r="CJ157" s="1036">
        <v>0</v>
      </c>
      <c r="CK157" s="1036">
        <v>0</v>
      </c>
      <c r="CL157" s="1036">
        <v>0</v>
      </c>
      <c r="CM157" s="1036">
        <v>0</v>
      </c>
      <c r="CN157" s="1036">
        <v>0</v>
      </c>
      <c r="CO157" s="1036">
        <v>0</v>
      </c>
      <c r="CP157" s="1036">
        <v>0</v>
      </c>
      <c r="CQ157" s="1036">
        <v>0</v>
      </c>
      <c r="CR157" s="1036">
        <v>0</v>
      </c>
      <c r="CS157" s="1036">
        <v>0</v>
      </c>
      <c r="CT157" s="1036">
        <v>0</v>
      </c>
      <c r="CU157" s="1036">
        <v>0</v>
      </c>
      <c r="CV157" s="1036">
        <v>0</v>
      </c>
      <c r="CW157" s="1036">
        <v>0</v>
      </c>
      <c r="CX157" s="1036">
        <v>0</v>
      </c>
      <c r="CY157" s="1036">
        <v>0</v>
      </c>
      <c r="CZ157" s="1036">
        <v>0</v>
      </c>
      <c r="DA157" s="1036">
        <v>0</v>
      </c>
      <c r="DB157" s="1036">
        <v>0</v>
      </c>
      <c r="DC157" s="1036">
        <v>0</v>
      </c>
      <c r="DD157" s="1036">
        <v>0</v>
      </c>
      <c r="DE157" s="1036">
        <v>0</v>
      </c>
      <c r="DF157" s="1036">
        <v>0</v>
      </c>
      <c r="DG157" s="1036">
        <v>0</v>
      </c>
      <c r="DH157" s="1036">
        <v>0</v>
      </c>
      <c r="DI157" s="1036">
        <v>0</v>
      </c>
      <c r="DJ157" s="1036">
        <v>0</v>
      </c>
      <c r="DK157" s="1036">
        <v>0</v>
      </c>
      <c r="DL157" s="1036">
        <v>0</v>
      </c>
      <c r="DM157" s="1036">
        <v>0</v>
      </c>
      <c r="DN157" s="1036">
        <v>0</v>
      </c>
      <c r="DO157" s="1036">
        <v>0</v>
      </c>
      <c r="DP157" s="1036">
        <v>0</v>
      </c>
      <c r="DQ157" s="1036">
        <v>0</v>
      </c>
      <c r="DR157" s="1036">
        <v>0</v>
      </c>
      <c r="DS157" s="1036">
        <v>0</v>
      </c>
      <c r="DT157" s="1036">
        <v>0</v>
      </c>
      <c r="DU157" s="1036">
        <v>0</v>
      </c>
      <c r="DV157" s="1036">
        <v>0</v>
      </c>
      <c r="DW157" s="1036">
        <v>0</v>
      </c>
      <c r="DX157" s="1036">
        <v>0</v>
      </c>
      <c r="DY157" s="1036">
        <v>0</v>
      </c>
      <c r="DZ157" s="1036">
        <v>0</v>
      </c>
      <c r="EA157" s="1036">
        <v>0</v>
      </c>
      <c r="EB157" s="1036">
        <v>0</v>
      </c>
      <c r="EC157" s="1036">
        <v>0</v>
      </c>
      <c r="ED157" s="1036">
        <v>0</v>
      </c>
      <c r="EE157" s="1036">
        <v>0</v>
      </c>
      <c r="EF157" s="1036">
        <v>0</v>
      </c>
      <c r="EG157" s="1036">
        <v>0</v>
      </c>
      <c r="EH157" s="1036">
        <v>0</v>
      </c>
      <c r="EI157" s="1036">
        <v>0</v>
      </c>
      <c r="EJ157" s="1036">
        <v>0</v>
      </c>
      <c r="EK157" s="1036">
        <v>0</v>
      </c>
      <c r="EL157" s="1036">
        <v>0</v>
      </c>
      <c r="EM157" s="1036">
        <v>0</v>
      </c>
      <c r="EN157" s="1036">
        <v>0</v>
      </c>
      <c r="EO157" s="1036">
        <v>0</v>
      </c>
      <c r="EP157" s="1036">
        <v>0</v>
      </c>
      <c r="EQ157" s="1036">
        <v>0</v>
      </c>
      <c r="ER157" s="1036">
        <v>0</v>
      </c>
      <c r="ES157" s="1036">
        <v>0</v>
      </c>
      <c r="ET157" s="1036">
        <v>0</v>
      </c>
      <c r="EU157" s="1036">
        <v>0</v>
      </c>
      <c r="EV157" s="1036">
        <v>0</v>
      </c>
      <c r="EW157" s="1036">
        <v>0</v>
      </c>
      <c r="EX157" s="1036">
        <v>0</v>
      </c>
      <c r="EY157" s="1036">
        <v>0</v>
      </c>
      <c r="EZ157" s="2248">
        <f>IN_T4!EZ152</f>
        <v>0</v>
      </c>
      <c r="FA157" s="2248">
        <f>IN_T4!FA152</f>
        <v>0</v>
      </c>
      <c r="FB157" s="2248">
        <f>IN_T4!FB152</f>
        <v>0</v>
      </c>
      <c r="FC157" s="2248">
        <f>IN_T4!FC152</f>
        <v>0</v>
      </c>
      <c r="FD157" s="1028">
        <f t="shared" si="2"/>
        <v>0</v>
      </c>
    </row>
    <row r="158" spans="1:160" ht="12.75" customHeight="1" x14ac:dyDescent="0.25">
      <c r="A158" s="1001" t="str">
        <f>'t1'!A158</f>
        <v>Collaboratore prof.le  di ricerca sanitaria - D</v>
      </c>
      <c r="B158" s="1027" t="str">
        <f>'t1'!B158</f>
        <v>N16695</v>
      </c>
      <c r="C158" s="1036">
        <v>0</v>
      </c>
      <c r="D158" s="1036">
        <v>0</v>
      </c>
      <c r="E158" s="1036">
        <v>0</v>
      </c>
      <c r="F158" s="1036">
        <v>0</v>
      </c>
      <c r="G158" s="1036">
        <v>0</v>
      </c>
      <c r="H158" s="1036">
        <v>0</v>
      </c>
      <c r="I158" s="1036">
        <v>0</v>
      </c>
      <c r="J158" s="1036">
        <v>0</v>
      </c>
      <c r="K158" s="1036">
        <v>0</v>
      </c>
      <c r="L158" s="1036">
        <v>0</v>
      </c>
      <c r="M158" s="1036">
        <v>0</v>
      </c>
      <c r="N158" s="1036">
        <v>0</v>
      </c>
      <c r="O158" s="1036">
        <v>0</v>
      </c>
      <c r="P158" s="1036">
        <v>0</v>
      </c>
      <c r="Q158" s="1036">
        <v>0</v>
      </c>
      <c r="R158" s="1036">
        <v>0</v>
      </c>
      <c r="S158" s="1036">
        <v>0</v>
      </c>
      <c r="T158" s="1036">
        <v>0</v>
      </c>
      <c r="U158" s="1036">
        <v>0</v>
      </c>
      <c r="V158" s="1036">
        <v>0</v>
      </c>
      <c r="W158" s="1036">
        <v>0</v>
      </c>
      <c r="X158" s="1036">
        <v>0</v>
      </c>
      <c r="Y158" s="1036">
        <v>0</v>
      </c>
      <c r="Z158" s="1036">
        <v>0</v>
      </c>
      <c r="AA158" s="1036">
        <v>0</v>
      </c>
      <c r="AB158" s="1036">
        <v>0</v>
      </c>
      <c r="AC158" s="1036">
        <v>0</v>
      </c>
      <c r="AD158" s="1036">
        <v>0</v>
      </c>
      <c r="AE158" s="1036">
        <v>0</v>
      </c>
      <c r="AF158" s="1036">
        <v>0</v>
      </c>
      <c r="AG158" s="1036">
        <v>0</v>
      </c>
      <c r="AH158" s="1036">
        <v>0</v>
      </c>
      <c r="AI158" s="1036">
        <v>0</v>
      </c>
      <c r="AJ158" s="1036">
        <v>0</v>
      </c>
      <c r="AK158" s="1036">
        <v>0</v>
      </c>
      <c r="AL158" s="1036">
        <v>0</v>
      </c>
      <c r="AM158" s="1036">
        <v>0</v>
      </c>
      <c r="AN158" s="1036">
        <v>0</v>
      </c>
      <c r="AO158" s="1036">
        <v>0</v>
      </c>
      <c r="AP158" s="1036">
        <v>0</v>
      </c>
      <c r="AQ158" s="1036">
        <v>0</v>
      </c>
      <c r="AR158" s="1036">
        <v>0</v>
      </c>
      <c r="AS158" s="1036">
        <v>0</v>
      </c>
      <c r="AT158" s="1036">
        <v>0</v>
      </c>
      <c r="AU158" s="1036">
        <v>0</v>
      </c>
      <c r="AV158" s="1036">
        <v>0</v>
      </c>
      <c r="AW158" s="1036">
        <v>0</v>
      </c>
      <c r="AX158" s="1036">
        <v>0</v>
      </c>
      <c r="AY158" s="1036">
        <v>0</v>
      </c>
      <c r="AZ158" s="1036">
        <v>0</v>
      </c>
      <c r="BA158" s="1036">
        <v>0</v>
      </c>
      <c r="BB158" s="1036">
        <v>0</v>
      </c>
      <c r="BC158" s="1036">
        <v>0</v>
      </c>
      <c r="BD158" s="1036">
        <v>0</v>
      </c>
      <c r="BE158" s="1036">
        <v>0</v>
      </c>
      <c r="BF158" s="1036">
        <v>0</v>
      </c>
      <c r="BG158" s="1036">
        <v>0</v>
      </c>
      <c r="BH158" s="1036">
        <v>0</v>
      </c>
      <c r="BI158" s="1036">
        <v>0</v>
      </c>
      <c r="BJ158" s="1036">
        <v>0</v>
      </c>
      <c r="BK158" s="1036">
        <v>0</v>
      </c>
      <c r="BL158" s="1036">
        <v>0</v>
      </c>
      <c r="BM158" s="1036">
        <v>0</v>
      </c>
      <c r="BN158" s="1036">
        <v>0</v>
      </c>
      <c r="BO158" s="1036">
        <v>0</v>
      </c>
      <c r="BP158" s="1036">
        <v>0</v>
      </c>
      <c r="BQ158" s="1036">
        <v>0</v>
      </c>
      <c r="BR158" s="1036">
        <v>0</v>
      </c>
      <c r="BS158" s="1036">
        <v>0</v>
      </c>
      <c r="BT158" s="1036">
        <v>0</v>
      </c>
      <c r="BU158" s="1036">
        <v>0</v>
      </c>
      <c r="BV158" s="1036">
        <v>0</v>
      </c>
      <c r="BW158" s="1036">
        <v>0</v>
      </c>
      <c r="BX158" s="1036">
        <v>0</v>
      </c>
      <c r="BY158" s="1036">
        <v>0</v>
      </c>
      <c r="BZ158" s="1036">
        <v>0</v>
      </c>
      <c r="CA158" s="1036">
        <v>0</v>
      </c>
      <c r="CB158" s="1036">
        <v>0</v>
      </c>
      <c r="CC158" s="1036">
        <v>0</v>
      </c>
      <c r="CD158" s="1036">
        <v>0</v>
      </c>
      <c r="CE158" s="1036">
        <v>0</v>
      </c>
      <c r="CF158" s="1036">
        <v>0</v>
      </c>
      <c r="CG158" s="1036">
        <v>0</v>
      </c>
      <c r="CH158" s="1036">
        <v>0</v>
      </c>
      <c r="CI158" s="1036">
        <v>0</v>
      </c>
      <c r="CJ158" s="1036">
        <v>0</v>
      </c>
      <c r="CK158" s="1036">
        <v>0</v>
      </c>
      <c r="CL158" s="1036">
        <v>0</v>
      </c>
      <c r="CM158" s="1036">
        <v>0</v>
      </c>
      <c r="CN158" s="1036">
        <v>0</v>
      </c>
      <c r="CO158" s="1036">
        <v>0</v>
      </c>
      <c r="CP158" s="1036">
        <v>0</v>
      </c>
      <c r="CQ158" s="1036">
        <v>0</v>
      </c>
      <c r="CR158" s="1036">
        <v>0</v>
      </c>
      <c r="CS158" s="1036">
        <v>0</v>
      </c>
      <c r="CT158" s="1036">
        <v>0</v>
      </c>
      <c r="CU158" s="1036">
        <v>0</v>
      </c>
      <c r="CV158" s="1036">
        <v>0</v>
      </c>
      <c r="CW158" s="1036">
        <v>0</v>
      </c>
      <c r="CX158" s="1036">
        <v>0</v>
      </c>
      <c r="CY158" s="1036">
        <v>0</v>
      </c>
      <c r="CZ158" s="1036">
        <v>0</v>
      </c>
      <c r="DA158" s="1036">
        <v>0</v>
      </c>
      <c r="DB158" s="1036">
        <v>0</v>
      </c>
      <c r="DC158" s="1036">
        <v>0</v>
      </c>
      <c r="DD158" s="1036">
        <v>0</v>
      </c>
      <c r="DE158" s="1036">
        <v>0</v>
      </c>
      <c r="DF158" s="1036">
        <v>0</v>
      </c>
      <c r="DG158" s="1036">
        <v>0</v>
      </c>
      <c r="DH158" s="1036">
        <v>0</v>
      </c>
      <c r="DI158" s="1036">
        <v>0</v>
      </c>
      <c r="DJ158" s="1036">
        <v>0</v>
      </c>
      <c r="DK158" s="1036">
        <v>0</v>
      </c>
      <c r="DL158" s="1036">
        <v>0</v>
      </c>
      <c r="DM158" s="1036">
        <v>0</v>
      </c>
      <c r="DN158" s="1036">
        <v>0</v>
      </c>
      <c r="DO158" s="1036">
        <v>0</v>
      </c>
      <c r="DP158" s="1036">
        <v>0</v>
      </c>
      <c r="DQ158" s="1036">
        <v>0</v>
      </c>
      <c r="DR158" s="1036">
        <v>0</v>
      </c>
      <c r="DS158" s="1036">
        <v>0</v>
      </c>
      <c r="DT158" s="1036">
        <v>0</v>
      </c>
      <c r="DU158" s="1036">
        <v>0</v>
      </c>
      <c r="DV158" s="1036">
        <v>0</v>
      </c>
      <c r="DW158" s="1036">
        <v>0</v>
      </c>
      <c r="DX158" s="1036">
        <v>0</v>
      </c>
      <c r="DY158" s="1036">
        <v>0</v>
      </c>
      <c r="DZ158" s="1036">
        <v>0</v>
      </c>
      <c r="EA158" s="1036">
        <v>0</v>
      </c>
      <c r="EB158" s="1036">
        <v>0</v>
      </c>
      <c r="EC158" s="1036">
        <v>0</v>
      </c>
      <c r="ED158" s="1036">
        <v>0</v>
      </c>
      <c r="EE158" s="1036">
        <v>0</v>
      </c>
      <c r="EF158" s="1036">
        <v>0</v>
      </c>
      <c r="EG158" s="1036">
        <v>0</v>
      </c>
      <c r="EH158" s="1036">
        <v>0</v>
      </c>
      <c r="EI158" s="1036">
        <v>0</v>
      </c>
      <c r="EJ158" s="1036">
        <v>0</v>
      </c>
      <c r="EK158" s="1036">
        <v>0</v>
      </c>
      <c r="EL158" s="1036">
        <v>0</v>
      </c>
      <c r="EM158" s="1036">
        <v>0</v>
      </c>
      <c r="EN158" s="1036">
        <v>0</v>
      </c>
      <c r="EO158" s="1036">
        <v>0</v>
      </c>
      <c r="EP158" s="1036">
        <v>0</v>
      </c>
      <c r="EQ158" s="1036">
        <v>0</v>
      </c>
      <c r="ER158" s="1036">
        <v>0</v>
      </c>
      <c r="ES158" s="1036">
        <v>0</v>
      </c>
      <c r="ET158" s="1036">
        <v>0</v>
      </c>
      <c r="EU158" s="1036">
        <v>0</v>
      </c>
      <c r="EV158" s="1036">
        <v>0</v>
      </c>
      <c r="EW158" s="1036">
        <v>0</v>
      </c>
      <c r="EX158" s="1036">
        <v>0</v>
      </c>
      <c r="EY158" s="1036">
        <v>0</v>
      </c>
      <c r="EZ158" s="2248">
        <f>IN_T4!EZ153</f>
        <v>0</v>
      </c>
      <c r="FA158" s="2248">
        <f>IN_T4!FA153</f>
        <v>0</v>
      </c>
      <c r="FB158" s="2248">
        <f>IN_T4!FB153</f>
        <v>0</v>
      </c>
      <c r="FC158" s="2248">
        <f>IN_T4!FC153</f>
        <v>0</v>
      </c>
      <c r="FD158" s="1028">
        <f t="shared" si="2"/>
        <v>0</v>
      </c>
    </row>
    <row r="159" spans="1:160" ht="12.75" customHeight="1" x14ac:dyDescent="0.25">
      <c r="A159" s="1001" t="str">
        <f>'t1'!A159</f>
        <v>CONTRATTISTI (a)</v>
      </c>
      <c r="B159" s="1027" t="str">
        <f>'t1'!B159</f>
        <v>000061</v>
      </c>
      <c r="C159" s="1036">
        <f>IN_T4!C154</f>
        <v>0</v>
      </c>
      <c r="D159" s="1036">
        <f>IN_T4!D154</f>
        <v>0</v>
      </c>
      <c r="E159" s="1036">
        <f>IN_T4!E154</f>
        <v>0</v>
      </c>
      <c r="F159" s="1036">
        <f>IN_T4!F154</f>
        <v>0</v>
      </c>
      <c r="G159" s="1036">
        <f>IN_T4!G154</f>
        <v>0</v>
      </c>
      <c r="H159" s="1036">
        <f>IN_T4!H154</f>
        <v>0</v>
      </c>
      <c r="I159" s="1036">
        <f>IN_T4!I154</f>
        <v>0</v>
      </c>
      <c r="J159" s="1036">
        <f>IN_T4!J154</f>
        <v>0</v>
      </c>
      <c r="K159" s="1036">
        <f>IN_T4!K154</f>
        <v>0</v>
      </c>
      <c r="L159" s="1036">
        <f>IN_T4!L154</f>
        <v>0</v>
      </c>
      <c r="M159" s="1036">
        <f>IN_T4!M154</f>
        <v>0</v>
      </c>
      <c r="N159" s="1036">
        <f>IN_T4!N154</f>
        <v>0</v>
      </c>
      <c r="O159" s="1036">
        <f>IN_T4!O154</f>
        <v>0</v>
      </c>
      <c r="P159" s="1036">
        <f>IN_T4!P154</f>
        <v>0</v>
      </c>
      <c r="Q159" s="1036">
        <f>IN_T4!Q154</f>
        <v>0</v>
      </c>
      <c r="R159" s="1036">
        <f>IN_T4!R154</f>
        <v>0</v>
      </c>
      <c r="S159" s="1036">
        <f>IN_T4!S154</f>
        <v>0</v>
      </c>
      <c r="T159" s="1036">
        <f>IN_T4!T154</f>
        <v>0</v>
      </c>
      <c r="U159" s="1036">
        <f>IN_T4!U154</f>
        <v>0</v>
      </c>
      <c r="V159" s="1036">
        <f>IN_T4!V154</f>
        <v>0</v>
      </c>
      <c r="W159" s="1036">
        <f>IN_T4!W154</f>
        <v>0</v>
      </c>
      <c r="X159" s="1036">
        <f>IN_T4!X154</f>
        <v>0</v>
      </c>
      <c r="Y159" s="1036">
        <f>IN_T4!Y154</f>
        <v>0</v>
      </c>
      <c r="Z159" s="1036">
        <f>IN_T4!Z154</f>
        <v>0</v>
      </c>
      <c r="AA159" s="1036">
        <f>IN_T4!AA154</f>
        <v>0</v>
      </c>
      <c r="AB159" s="1036">
        <f>IN_T4!AB154</f>
        <v>0</v>
      </c>
      <c r="AC159" s="1036">
        <f>IN_T4!AC154</f>
        <v>0</v>
      </c>
      <c r="AD159" s="1036">
        <f>IN_T4!AD154</f>
        <v>0</v>
      </c>
      <c r="AE159" s="1036">
        <f>IN_T4!AE154</f>
        <v>0</v>
      </c>
      <c r="AF159" s="1036">
        <f>IN_T4!AF154</f>
        <v>0</v>
      </c>
      <c r="AG159" s="1036">
        <f>IN_T4!AG154</f>
        <v>0</v>
      </c>
      <c r="AH159" s="1036">
        <f>IN_T4!AH154</f>
        <v>0</v>
      </c>
      <c r="AI159" s="1036">
        <f>IN_T4!AI154</f>
        <v>0</v>
      </c>
      <c r="AJ159" s="1036">
        <f>IN_T4!AJ154</f>
        <v>0</v>
      </c>
      <c r="AK159" s="1036">
        <f>IN_T4!AK154</f>
        <v>0</v>
      </c>
      <c r="AL159" s="1036">
        <f>IN_T4!AL154</f>
        <v>0</v>
      </c>
      <c r="AM159" s="1036">
        <f>IN_T4!AM154</f>
        <v>0</v>
      </c>
      <c r="AN159" s="1036">
        <f>IN_T4!AN154</f>
        <v>0</v>
      </c>
      <c r="AO159" s="1036">
        <f>IN_T4!AO154</f>
        <v>0</v>
      </c>
      <c r="AP159" s="1036">
        <f>IN_T4!AP154</f>
        <v>0</v>
      </c>
      <c r="AQ159" s="1036">
        <f>IN_T4!AQ154</f>
        <v>0</v>
      </c>
      <c r="AR159" s="1036">
        <f>IN_T4!AR154</f>
        <v>0</v>
      </c>
      <c r="AS159" s="1036">
        <f>IN_T4!AS154</f>
        <v>0</v>
      </c>
      <c r="AT159" s="1036">
        <f>IN_T4!AT154</f>
        <v>0</v>
      </c>
      <c r="AU159" s="1036">
        <f>IN_T4!AU154</f>
        <v>0</v>
      </c>
      <c r="AV159" s="1036">
        <f>IN_T4!AV154</f>
        <v>0</v>
      </c>
      <c r="AW159" s="1036">
        <f>IN_T4!AW154</f>
        <v>0</v>
      </c>
      <c r="AX159" s="1036">
        <f>IN_T4!AX154</f>
        <v>0</v>
      </c>
      <c r="AY159" s="1036">
        <f>IN_T4!AY154</f>
        <v>0</v>
      </c>
      <c r="AZ159" s="1036">
        <f>IN_T4!AZ154</f>
        <v>0</v>
      </c>
      <c r="BA159" s="1036">
        <f>IN_T4!BA154</f>
        <v>0</v>
      </c>
      <c r="BB159" s="1036">
        <f>IN_T4!BB154</f>
        <v>0</v>
      </c>
      <c r="BC159" s="1036">
        <f>IN_T4!BC154</f>
        <v>0</v>
      </c>
      <c r="BD159" s="1036">
        <f>IN_T4!BD154</f>
        <v>0</v>
      </c>
      <c r="BE159" s="1036">
        <f>IN_T4!BE154</f>
        <v>0</v>
      </c>
      <c r="BF159" s="1036">
        <f>IN_T4!BF154</f>
        <v>0</v>
      </c>
      <c r="BG159" s="1036">
        <f>IN_T4!BG154</f>
        <v>0</v>
      </c>
      <c r="BH159" s="1036">
        <f>IN_T4!BH154</f>
        <v>0</v>
      </c>
      <c r="BI159" s="1036">
        <f>IN_T4!BI154</f>
        <v>0</v>
      </c>
      <c r="BJ159" s="1036">
        <f>IN_T4!BJ154</f>
        <v>0</v>
      </c>
      <c r="BK159" s="1036">
        <f>IN_T4!BK154</f>
        <v>0</v>
      </c>
      <c r="BL159" s="1036">
        <f>IN_T4!BL154</f>
        <v>0</v>
      </c>
      <c r="BM159" s="1036">
        <f>IN_T4!BM154</f>
        <v>0</v>
      </c>
      <c r="BN159" s="1036">
        <f>IN_T4!BN154</f>
        <v>0</v>
      </c>
      <c r="BO159" s="1036">
        <f>IN_T4!BO154</f>
        <v>0</v>
      </c>
      <c r="BP159" s="1036">
        <f>IN_T4!BP154</f>
        <v>0</v>
      </c>
      <c r="BQ159" s="1036">
        <f>IN_T4!BQ154</f>
        <v>0</v>
      </c>
      <c r="BR159" s="1036">
        <f>IN_T4!BR154</f>
        <v>0</v>
      </c>
      <c r="BS159" s="1036">
        <f>IN_T4!BS154</f>
        <v>0</v>
      </c>
      <c r="BT159" s="1036">
        <f>IN_T4!BT154</f>
        <v>0</v>
      </c>
      <c r="BU159" s="1036">
        <f>IN_T4!BU154</f>
        <v>0</v>
      </c>
      <c r="BV159" s="1036">
        <f>IN_T4!BV154</f>
        <v>0</v>
      </c>
      <c r="BW159" s="1036">
        <f>IN_T4!BW154</f>
        <v>0</v>
      </c>
      <c r="BX159" s="1036">
        <f>IN_T4!BX154</f>
        <v>0</v>
      </c>
      <c r="BY159" s="1036">
        <f>IN_T4!BY154</f>
        <v>0</v>
      </c>
      <c r="BZ159" s="1036">
        <f>IN_T4!BZ154</f>
        <v>0</v>
      </c>
      <c r="CA159" s="1036">
        <f>IN_T4!CA154</f>
        <v>0</v>
      </c>
      <c r="CB159" s="1036">
        <f>IN_T4!CB154</f>
        <v>0</v>
      </c>
      <c r="CC159" s="1036">
        <f>IN_T4!CC154</f>
        <v>0</v>
      </c>
      <c r="CD159" s="1036">
        <f>IN_T4!CD154</f>
        <v>0</v>
      </c>
      <c r="CE159" s="1036">
        <f>IN_T4!CE154</f>
        <v>0</v>
      </c>
      <c r="CF159" s="1036">
        <f>IN_T4!CF154</f>
        <v>0</v>
      </c>
      <c r="CG159" s="1036">
        <f>IN_T4!CG154</f>
        <v>0</v>
      </c>
      <c r="CH159" s="1036">
        <f>IN_T4!CH154</f>
        <v>0</v>
      </c>
      <c r="CI159" s="1036">
        <f>IN_T4!CI154</f>
        <v>0</v>
      </c>
      <c r="CJ159" s="1036">
        <f>IN_T4!CJ154</f>
        <v>0</v>
      </c>
      <c r="CK159" s="1036">
        <f>IN_T4!CK154</f>
        <v>0</v>
      </c>
      <c r="CL159" s="1036">
        <f>IN_T4!CL154</f>
        <v>0</v>
      </c>
      <c r="CM159" s="1036">
        <f>IN_T4!CM154</f>
        <v>0</v>
      </c>
      <c r="CN159" s="1036">
        <f>IN_T4!CN154</f>
        <v>0</v>
      </c>
      <c r="CO159" s="1036">
        <f>IN_T4!CO154</f>
        <v>0</v>
      </c>
      <c r="CP159" s="1036">
        <f>IN_T4!CP154</f>
        <v>0</v>
      </c>
      <c r="CQ159" s="1036">
        <f>IN_T4!CQ154</f>
        <v>0</v>
      </c>
      <c r="CR159" s="1036">
        <f>IN_T4!CR154</f>
        <v>0</v>
      </c>
      <c r="CS159" s="1036">
        <f>IN_T4!CS154</f>
        <v>0</v>
      </c>
      <c r="CT159" s="1036">
        <f>IN_T4!CT154</f>
        <v>0</v>
      </c>
      <c r="CU159" s="1036">
        <f>IN_T4!CU154</f>
        <v>0</v>
      </c>
      <c r="CV159" s="1036">
        <f>IN_T4!CV154</f>
        <v>0</v>
      </c>
      <c r="CW159" s="1036">
        <f>IN_T4!CW154</f>
        <v>0</v>
      </c>
      <c r="CX159" s="1036">
        <f>IN_T4!CX154</f>
        <v>0</v>
      </c>
      <c r="CY159" s="1036">
        <f>IN_T4!CY154</f>
        <v>0</v>
      </c>
      <c r="CZ159" s="1036">
        <f>IN_T4!CZ154</f>
        <v>0</v>
      </c>
      <c r="DA159" s="1036">
        <f>IN_T4!DA154</f>
        <v>0</v>
      </c>
      <c r="DB159" s="1036">
        <f>IN_T4!DB154</f>
        <v>0</v>
      </c>
      <c r="DC159" s="1036">
        <f>IN_T4!DC154</f>
        <v>0</v>
      </c>
      <c r="DD159" s="1036">
        <f>IN_T4!DD154</f>
        <v>0</v>
      </c>
      <c r="DE159" s="1036">
        <f>IN_T4!DE154</f>
        <v>0</v>
      </c>
      <c r="DF159" s="1036">
        <f>IN_T4!DF154</f>
        <v>0</v>
      </c>
      <c r="DG159" s="1036">
        <f>IN_T4!DG154</f>
        <v>0</v>
      </c>
      <c r="DH159" s="1036">
        <f>IN_T4!DH154</f>
        <v>0</v>
      </c>
      <c r="DI159" s="1036">
        <f>IN_T4!DI154</f>
        <v>0</v>
      </c>
      <c r="DJ159" s="1036">
        <f>IN_T4!DJ154</f>
        <v>0</v>
      </c>
      <c r="DK159" s="1036">
        <f>IN_T4!DK154</f>
        <v>0</v>
      </c>
      <c r="DL159" s="1036">
        <f>IN_T4!DL154</f>
        <v>0</v>
      </c>
      <c r="DM159" s="1036">
        <f>IN_T4!DM154</f>
        <v>0</v>
      </c>
      <c r="DN159" s="1036">
        <f>IN_T4!DN154</f>
        <v>0</v>
      </c>
      <c r="DO159" s="1036">
        <f>IN_T4!DO154</f>
        <v>0</v>
      </c>
      <c r="DP159" s="1036">
        <f>IN_T4!DP154</f>
        <v>0</v>
      </c>
      <c r="DQ159" s="1036">
        <f>IN_T4!DQ154</f>
        <v>0</v>
      </c>
      <c r="DR159" s="1036">
        <f>IN_T4!DR154</f>
        <v>0</v>
      </c>
      <c r="DS159" s="1036">
        <f>IN_T4!DS154</f>
        <v>0</v>
      </c>
      <c r="DT159" s="1036">
        <f>IN_T4!DT154</f>
        <v>0</v>
      </c>
      <c r="DU159" s="1036">
        <f>IN_T4!DU154</f>
        <v>0</v>
      </c>
      <c r="DV159" s="1036">
        <f>IN_T4!DV154</f>
        <v>0</v>
      </c>
      <c r="DW159" s="1036">
        <f>IN_T4!DW154</f>
        <v>0</v>
      </c>
      <c r="DX159" s="1036">
        <f>IN_T4!DX154</f>
        <v>0</v>
      </c>
      <c r="DY159" s="1036">
        <f>IN_T4!DY154</f>
        <v>0</v>
      </c>
      <c r="DZ159" s="1036">
        <f>IN_T4!DZ154</f>
        <v>0</v>
      </c>
      <c r="EA159" s="1036">
        <f>IN_T4!EA154</f>
        <v>0</v>
      </c>
      <c r="EB159" s="1036">
        <f>IN_T4!EB154</f>
        <v>0</v>
      </c>
      <c r="EC159" s="1036">
        <f>IN_T4!EC154</f>
        <v>0</v>
      </c>
      <c r="ED159" s="1036">
        <f>IN_T4!ED154</f>
        <v>0</v>
      </c>
      <c r="EE159" s="1036">
        <f>IN_T4!EE154</f>
        <v>0</v>
      </c>
      <c r="EF159" s="1036">
        <f>IN_T4!EF154</f>
        <v>0</v>
      </c>
      <c r="EG159" s="1036">
        <f>IN_T4!EG154</f>
        <v>0</v>
      </c>
      <c r="EH159" s="1036">
        <f>IN_T4!EH154</f>
        <v>0</v>
      </c>
      <c r="EI159" s="1036">
        <f>IN_T4!EI154</f>
        <v>0</v>
      </c>
      <c r="EJ159" s="1036">
        <f>IN_T4!EJ154</f>
        <v>0</v>
      </c>
      <c r="EK159" s="1036">
        <f>IN_T4!EK154</f>
        <v>0</v>
      </c>
      <c r="EL159" s="1036">
        <f>IN_T4!EL154</f>
        <v>0</v>
      </c>
      <c r="EM159" s="1036">
        <f>IN_T4!EM154</f>
        <v>0</v>
      </c>
      <c r="EN159" s="1036">
        <f>IN_T4!EN154</f>
        <v>0</v>
      </c>
      <c r="EO159" s="1036">
        <f>IN_T4!EO154</f>
        <v>0</v>
      </c>
      <c r="EP159" s="1036">
        <f>IN_T4!EP154</f>
        <v>0</v>
      </c>
      <c r="EQ159" s="1036">
        <f>IN_T4!EQ154</f>
        <v>0</v>
      </c>
      <c r="ER159" s="1036">
        <f>IN_T4!ER154</f>
        <v>0</v>
      </c>
      <c r="ES159" s="1036">
        <f>IN_T4!ES154</f>
        <v>0</v>
      </c>
      <c r="ET159" s="1036">
        <f>IN_T4!ET154</f>
        <v>0</v>
      </c>
      <c r="EU159" s="1036">
        <f>IN_T4!EU154</f>
        <v>0</v>
      </c>
      <c r="EV159" s="1036">
        <f>IN_T4!EV154</f>
        <v>0</v>
      </c>
      <c r="EW159" s="1036">
        <f>IN_T4!EW154</f>
        <v>0</v>
      </c>
      <c r="EX159" s="1036">
        <f>IN_T4!EX154</f>
        <v>0</v>
      </c>
      <c r="EY159" s="1036">
        <f>IN_T4!EY154</f>
        <v>0</v>
      </c>
      <c r="EZ159" s="2248">
        <f>IN_T4!EZ154</f>
        <v>0</v>
      </c>
      <c r="FA159" s="2248">
        <f>IN_T4!FA154</f>
        <v>0</v>
      </c>
      <c r="FB159" s="2248">
        <f>IN_T4!FB154</f>
        <v>0</v>
      </c>
      <c r="FC159" s="2248">
        <f>IN_T4!FC154</f>
        <v>0</v>
      </c>
      <c r="FD159" s="1028">
        <f t="shared" si="2"/>
        <v>0</v>
      </c>
    </row>
    <row r="160" spans="1:160" ht="12.75" customHeight="1" x14ac:dyDescent="0.25">
      <c r="A160" s="1001" t="str">
        <f>'t1'!A160</f>
        <v>Dir. Ambientale con incarico di struttura complessa</v>
      </c>
      <c r="B160" s="1027" t="str">
        <f>'t1'!B160</f>
        <v>TD0C02</v>
      </c>
      <c r="C160" s="2248">
        <f>IN_T4!C155</f>
        <v>0</v>
      </c>
      <c r="D160" s="2248">
        <f>IN_T4!D155</f>
        <v>0</v>
      </c>
      <c r="E160" s="2248">
        <f>IN_T4!E155</f>
        <v>0</v>
      </c>
      <c r="F160" s="2248">
        <f>IN_T4!F155</f>
        <v>0</v>
      </c>
      <c r="G160" s="2248">
        <f>IN_T4!G155</f>
        <v>0</v>
      </c>
      <c r="H160" s="2248">
        <f>IN_T4!H155</f>
        <v>0</v>
      </c>
      <c r="I160" s="2248">
        <f>IN_T4!I155</f>
        <v>0</v>
      </c>
      <c r="J160" s="2248">
        <f>IN_T4!J155</f>
        <v>0</v>
      </c>
      <c r="K160" s="2248">
        <f>IN_T4!K155</f>
        <v>0</v>
      </c>
      <c r="L160" s="2248">
        <f>IN_T4!L155</f>
        <v>0</v>
      </c>
      <c r="M160" s="2248">
        <f>IN_T4!M155</f>
        <v>0</v>
      </c>
      <c r="N160" s="2248">
        <f>IN_T4!N155</f>
        <v>0</v>
      </c>
      <c r="O160" s="2248">
        <f>IN_T4!O155</f>
        <v>0</v>
      </c>
      <c r="P160" s="2248">
        <f>IN_T4!P155</f>
        <v>0</v>
      </c>
      <c r="Q160" s="2248">
        <f>IN_T4!Q155</f>
        <v>0</v>
      </c>
      <c r="R160" s="2248">
        <f>IN_T4!R155</f>
        <v>0</v>
      </c>
      <c r="S160" s="2248">
        <f>IN_T4!S155</f>
        <v>0</v>
      </c>
      <c r="T160" s="2248">
        <f>IN_T4!T155</f>
        <v>0</v>
      </c>
      <c r="U160" s="2248">
        <f>IN_T4!U155</f>
        <v>0</v>
      </c>
      <c r="V160" s="2248">
        <f>IN_T4!V155</f>
        <v>0</v>
      </c>
      <c r="W160" s="2248">
        <f>IN_T4!W155</f>
        <v>0</v>
      </c>
      <c r="X160" s="2248">
        <f>IN_T4!X155</f>
        <v>0</v>
      </c>
      <c r="Y160" s="2248">
        <f>IN_T4!Y155</f>
        <v>0</v>
      </c>
      <c r="Z160" s="2248">
        <f>IN_T4!Z155</f>
        <v>0</v>
      </c>
      <c r="AA160" s="2248">
        <f>IN_T4!AA155</f>
        <v>0</v>
      </c>
      <c r="AB160" s="2248">
        <f>IN_T4!AB155</f>
        <v>0</v>
      </c>
      <c r="AC160" s="2248">
        <f>IN_T4!AC155</f>
        <v>0</v>
      </c>
      <c r="AD160" s="2248">
        <f>IN_T4!AD155</f>
        <v>0</v>
      </c>
      <c r="AE160" s="2248">
        <f>IN_T4!AE155</f>
        <v>0</v>
      </c>
      <c r="AF160" s="2248">
        <f>IN_T4!AF155</f>
        <v>0</v>
      </c>
      <c r="AG160" s="2248">
        <f>IN_T4!AG155</f>
        <v>0</v>
      </c>
      <c r="AH160" s="2248">
        <f>IN_T4!AH155</f>
        <v>0</v>
      </c>
      <c r="AI160" s="2248">
        <f>IN_T4!AI155</f>
        <v>0</v>
      </c>
      <c r="AJ160" s="2248">
        <f>IN_T4!AJ155</f>
        <v>0</v>
      </c>
      <c r="AK160" s="2248">
        <f>IN_T4!AK155</f>
        <v>0</v>
      </c>
      <c r="AL160" s="2248">
        <f>IN_T4!AL155</f>
        <v>0</v>
      </c>
      <c r="AM160" s="2248">
        <f>IN_T4!AM155</f>
        <v>0</v>
      </c>
      <c r="AN160" s="2248">
        <f>IN_T4!AN155</f>
        <v>0</v>
      </c>
      <c r="AO160" s="2248">
        <f>IN_T4!AO155</f>
        <v>0</v>
      </c>
      <c r="AP160" s="2248">
        <f>IN_T4!AP155</f>
        <v>0</v>
      </c>
      <c r="AQ160" s="2248">
        <f>IN_T4!AQ155</f>
        <v>0</v>
      </c>
      <c r="AR160" s="2248">
        <f>IN_T4!AR155</f>
        <v>0</v>
      </c>
      <c r="AS160" s="2248">
        <f>IN_T4!AS155</f>
        <v>0</v>
      </c>
      <c r="AT160" s="2248">
        <f>IN_T4!AT155</f>
        <v>0</v>
      </c>
      <c r="AU160" s="2248">
        <f>IN_T4!AU155</f>
        <v>0</v>
      </c>
      <c r="AV160" s="2248">
        <f>IN_T4!AV155</f>
        <v>0</v>
      </c>
      <c r="AW160" s="2248">
        <f>IN_T4!AW155</f>
        <v>0</v>
      </c>
      <c r="AX160" s="2248">
        <f>IN_T4!AX155</f>
        <v>0</v>
      </c>
      <c r="AY160" s="2248">
        <f>IN_T4!AY155</f>
        <v>0</v>
      </c>
      <c r="AZ160" s="2248">
        <f>IN_T4!AZ155</f>
        <v>0</v>
      </c>
      <c r="BA160" s="2248">
        <f>IN_T4!BA155</f>
        <v>0</v>
      </c>
      <c r="BB160" s="2248">
        <f>IN_T4!BB155</f>
        <v>0</v>
      </c>
      <c r="BC160" s="2248">
        <f>IN_T4!BC155</f>
        <v>0</v>
      </c>
      <c r="BD160" s="2248">
        <f>IN_T4!BD155</f>
        <v>0</v>
      </c>
      <c r="BE160" s="2248">
        <f>IN_T4!BE155</f>
        <v>0</v>
      </c>
      <c r="BF160" s="2248">
        <f>IN_T4!BF155</f>
        <v>0</v>
      </c>
      <c r="BG160" s="2248">
        <f>IN_T4!BG155</f>
        <v>0</v>
      </c>
      <c r="BH160" s="2248">
        <f>IN_T4!BH155</f>
        <v>0</v>
      </c>
      <c r="BI160" s="2248">
        <f>IN_T4!BI155</f>
        <v>0</v>
      </c>
      <c r="BJ160" s="2248">
        <f>IN_T4!BJ155</f>
        <v>0</v>
      </c>
      <c r="BK160" s="2248">
        <f>IN_T4!BK155</f>
        <v>0</v>
      </c>
      <c r="BL160" s="2248">
        <f>IN_T4!BL155</f>
        <v>0</v>
      </c>
      <c r="BM160" s="2248">
        <f>IN_T4!BM155</f>
        <v>0</v>
      </c>
      <c r="BN160" s="2248">
        <f>IN_T4!BN155</f>
        <v>0</v>
      </c>
      <c r="BO160" s="2248">
        <f>IN_T4!BO155</f>
        <v>0</v>
      </c>
      <c r="BP160" s="2248">
        <f>IN_T4!BP155</f>
        <v>0</v>
      </c>
      <c r="BQ160" s="2248">
        <f>IN_T4!BQ155</f>
        <v>0</v>
      </c>
      <c r="BR160" s="2248">
        <f>IN_T4!BR155</f>
        <v>0</v>
      </c>
      <c r="BS160" s="2248">
        <f>IN_T4!BS155</f>
        <v>0</v>
      </c>
      <c r="BT160" s="2248">
        <f>IN_T4!BT155</f>
        <v>0</v>
      </c>
      <c r="BU160" s="2248">
        <f>IN_T4!BU155</f>
        <v>0</v>
      </c>
      <c r="BV160" s="2248">
        <f>IN_T4!BV155</f>
        <v>0</v>
      </c>
      <c r="BW160" s="2248">
        <f>IN_T4!BW155</f>
        <v>0</v>
      </c>
      <c r="BX160" s="2248">
        <f>IN_T4!BX155</f>
        <v>0</v>
      </c>
      <c r="BY160" s="2248">
        <f>IN_T4!BY155</f>
        <v>0</v>
      </c>
      <c r="BZ160" s="2248">
        <f>IN_T4!BZ155</f>
        <v>0</v>
      </c>
      <c r="CA160" s="2248">
        <f>IN_T4!CA155</f>
        <v>0</v>
      </c>
      <c r="CB160" s="2248">
        <f>IN_T4!CB155</f>
        <v>0</v>
      </c>
      <c r="CC160" s="2248">
        <f>IN_T4!CC155</f>
        <v>0</v>
      </c>
      <c r="CD160" s="2248">
        <f>IN_T4!CD155</f>
        <v>0</v>
      </c>
      <c r="CE160" s="2248">
        <f>IN_T4!CE155</f>
        <v>0</v>
      </c>
      <c r="CF160" s="2248">
        <f>IN_T4!CF155</f>
        <v>0</v>
      </c>
      <c r="CG160" s="2248">
        <f>IN_T4!CG155</f>
        <v>0</v>
      </c>
      <c r="CH160" s="2248">
        <f>IN_T4!CH155</f>
        <v>0</v>
      </c>
      <c r="CI160" s="2248">
        <f>IN_T4!CI155</f>
        <v>0</v>
      </c>
      <c r="CJ160" s="2248">
        <f>IN_T4!CJ155</f>
        <v>0</v>
      </c>
      <c r="CK160" s="2248">
        <f>IN_T4!CK155</f>
        <v>0</v>
      </c>
      <c r="CL160" s="2248">
        <f>IN_T4!CL155</f>
        <v>0</v>
      </c>
      <c r="CM160" s="2248">
        <f>IN_T4!CM155</f>
        <v>0</v>
      </c>
      <c r="CN160" s="2248">
        <f>IN_T4!CN155</f>
        <v>0</v>
      </c>
      <c r="CO160" s="2248">
        <f>IN_T4!CO155</f>
        <v>0</v>
      </c>
      <c r="CP160" s="2248">
        <f>IN_T4!CP155</f>
        <v>0</v>
      </c>
      <c r="CQ160" s="2248">
        <f>IN_T4!CQ155</f>
        <v>0</v>
      </c>
      <c r="CR160" s="2248">
        <f>IN_T4!CR155</f>
        <v>0</v>
      </c>
      <c r="CS160" s="2248">
        <f>IN_T4!CS155</f>
        <v>0</v>
      </c>
      <c r="CT160" s="2248">
        <f>IN_T4!CT155</f>
        <v>0</v>
      </c>
      <c r="CU160" s="2248">
        <f>IN_T4!CU155</f>
        <v>0</v>
      </c>
      <c r="CV160" s="2248">
        <f>IN_T4!CV155</f>
        <v>0</v>
      </c>
      <c r="CW160" s="2248">
        <f>IN_T4!CW155</f>
        <v>0</v>
      </c>
      <c r="CX160" s="2248">
        <f>IN_T4!CX155</f>
        <v>0</v>
      </c>
      <c r="CY160" s="2248">
        <f>IN_T4!CY155</f>
        <v>0</v>
      </c>
      <c r="CZ160" s="2248">
        <f>IN_T4!CZ155</f>
        <v>0</v>
      </c>
      <c r="DA160" s="2248">
        <f>IN_T4!DA155</f>
        <v>0</v>
      </c>
      <c r="DB160" s="2248">
        <f>IN_T4!DB155</f>
        <v>0</v>
      </c>
      <c r="DC160" s="2248">
        <f>IN_T4!DC155</f>
        <v>0</v>
      </c>
      <c r="DD160" s="2248">
        <f>IN_T4!DD155</f>
        <v>0</v>
      </c>
      <c r="DE160" s="2248">
        <f>IN_T4!DE155</f>
        <v>0</v>
      </c>
      <c r="DF160" s="2248">
        <f>IN_T4!DF155</f>
        <v>0</v>
      </c>
      <c r="DG160" s="2248">
        <f>IN_T4!DG155</f>
        <v>0</v>
      </c>
      <c r="DH160" s="2248">
        <f>IN_T4!DH155</f>
        <v>0</v>
      </c>
      <c r="DI160" s="2248">
        <f>IN_T4!DI155</f>
        <v>0</v>
      </c>
      <c r="DJ160" s="2248">
        <f>IN_T4!DJ155</f>
        <v>0</v>
      </c>
      <c r="DK160" s="2248">
        <f>IN_T4!DK155</f>
        <v>0</v>
      </c>
      <c r="DL160" s="2248">
        <f>IN_T4!DL155</f>
        <v>0</v>
      </c>
      <c r="DM160" s="2248">
        <f>IN_T4!DM155</f>
        <v>0</v>
      </c>
      <c r="DN160" s="2248">
        <f>IN_T4!DN155</f>
        <v>0</v>
      </c>
      <c r="DO160" s="2248">
        <f>IN_T4!DO155</f>
        <v>0</v>
      </c>
      <c r="DP160" s="2248">
        <f>IN_T4!DP155</f>
        <v>0</v>
      </c>
      <c r="DQ160" s="2248">
        <f>IN_T4!DQ155</f>
        <v>0</v>
      </c>
      <c r="DR160" s="2248">
        <f>IN_T4!DR155</f>
        <v>0</v>
      </c>
      <c r="DS160" s="2248">
        <f>IN_T4!DS155</f>
        <v>0</v>
      </c>
      <c r="DT160" s="2248">
        <f>IN_T4!DT155</f>
        <v>0</v>
      </c>
      <c r="DU160" s="2248">
        <f>IN_T4!DU155</f>
        <v>0</v>
      </c>
      <c r="DV160" s="2248">
        <f>IN_T4!DV155</f>
        <v>0</v>
      </c>
      <c r="DW160" s="2248">
        <f>IN_T4!DW155</f>
        <v>0</v>
      </c>
      <c r="DX160" s="2248">
        <f>IN_T4!DX155</f>
        <v>0</v>
      </c>
      <c r="DY160" s="2248">
        <f>IN_T4!DY155</f>
        <v>0</v>
      </c>
      <c r="DZ160" s="2248">
        <f>IN_T4!DZ155</f>
        <v>0</v>
      </c>
      <c r="EA160" s="2248">
        <f>IN_T4!EA155</f>
        <v>0</v>
      </c>
      <c r="EB160" s="2248">
        <f>IN_T4!EB155</f>
        <v>0</v>
      </c>
      <c r="EC160" s="2248">
        <f>IN_T4!EC155</f>
        <v>0</v>
      </c>
      <c r="ED160" s="2248">
        <f>IN_T4!ED155</f>
        <v>0</v>
      </c>
      <c r="EE160" s="2248">
        <f>IN_T4!EE155</f>
        <v>0</v>
      </c>
      <c r="EF160" s="2248">
        <f>IN_T4!EF155</f>
        <v>0</v>
      </c>
      <c r="EG160" s="2248">
        <f>IN_T4!EG155</f>
        <v>0</v>
      </c>
      <c r="EH160" s="2248">
        <f>IN_T4!EH155</f>
        <v>0</v>
      </c>
      <c r="EI160" s="2248">
        <f>IN_T4!EI155</f>
        <v>0</v>
      </c>
      <c r="EJ160" s="2248">
        <f>IN_T4!EJ155</f>
        <v>0</v>
      </c>
      <c r="EK160" s="2248">
        <f>IN_T4!EK155</f>
        <v>0</v>
      </c>
      <c r="EL160" s="2248">
        <f>IN_T4!EL155</f>
        <v>0</v>
      </c>
      <c r="EM160" s="2248">
        <f>IN_T4!EM155</f>
        <v>0</v>
      </c>
      <c r="EN160" s="2248">
        <f>IN_T4!EN155</f>
        <v>0</v>
      </c>
      <c r="EO160" s="2248">
        <f>IN_T4!EO155</f>
        <v>0</v>
      </c>
      <c r="EP160" s="2248">
        <f>IN_T4!EP155</f>
        <v>0</v>
      </c>
      <c r="EQ160" s="2248">
        <f>IN_T4!EQ155</f>
        <v>0</v>
      </c>
      <c r="ER160" s="2248">
        <f>IN_T4!ER155</f>
        <v>0</v>
      </c>
      <c r="ES160" s="2248">
        <f>IN_T4!ES155</f>
        <v>0</v>
      </c>
      <c r="ET160" s="2248">
        <f>IN_T4!ET155</f>
        <v>0</v>
      </c>
      <c r="EU160" s="2248">
        <f>IN_T4!EU155</f>
        <v>0</v>
      </c>
      <c r="EV160" s="2248">
        <f>IN_T4!EV155</f>
        <v>0</v>
      </c>
      <c r="EW160" s="2248">
        <f>IN_T4!EW155</f>
        <v>0</v>
      </c>
      <c r="EX160" s="2248">
        <f>IN_T4!EX155</f>
        <v>0</v>
      </c>
      <c r="EY160" s="2248">
        <f>IN_T4!EY155</f>
        <v>0</v>
      </c>
      <c r="EZ160" s="2248">
        <f>IN_T4!EZ155</f>
        <v>0</v>
      </c>
      <c r="FA160" s="2248">
        <f>IN_T4!FA155</f>
        <v>0</v>
      </c>
      <c r="FB160" s="2248">
        <f>IN_T4!FB155</f>
        <v>0</v>
      </c>
      <c r="FC160" s="2248">
        <f>IN_T4!FC155</f>
        <v>0</v>
      </c>
      <c r="FD160" s="1028">
        <f t="shared" si="2"/>
        <v>0</v>
      </c>
    </row>
    <row r="161" spans="1:162" ht="12.75" customHeight="1" x14ac:dyDescent="0.25">
      <c r="A161" s="1001" t="str">
        <f>'t1'!A161</f>
        <v>Dir. Ambientale con incarico di struttura semplice</v>
      </c>
      <c r="B161" s="1027" t="str">
        <f>'t1'!B161</f>
        <v>TD0S02</v>
      </c>
      <c r="C161" s="2248">
        <f>IN_T4!C156</f>
        <v>0</v>
      </c>
      <c r="D161" s="2248">
        <f>IN_T4!D156</f>
        <v>0</v>
      </c>
      <c r="E161" s="2248">
        <f>IN_T4!E156</f>
        <v>0</v>
      </c>
      <c r="F161" s="2248">
        <f>IN_T4!F156</f>
        <v>0</v>
      </c>
      <c r="G161" s="2248">
        <f>IN_T4!G156</f>
        <v>0</v>
      </c>
      <c r="H161" s="2248">
        <f>IN_T4!H156</f>
        <v>0</v>
      </c>
      <c r="I161" s="2248">
        <f>IN_T4!I156</f>
        <v>0</v>
      </c>
      <c r="J161" s="2248">
        <f>IN_T4!J156</f>
        <v>0</v>
      </c>
      <c r="K161" s="2248">
        <f>IN_T4!K156</f>
        <v>0</v>
      </c>
      <c r="L161" s="2248">
        <f>IN_T4!L156</f>
        <v>0</v>
      </c>
      <c r="M161" s="2248">
        <f>IN_T4!M156</f>
        <v>0</v>
      </c>
      <c r="N161" s="2248">
        <f>IN_T4!N156</f>
        <v>0</v>
      </c>
      <c r="O161" s="2248">
        <f>IN_T4!O156</f>
        <v>0</v>
      </c>
      <c r="P161" s="2248">
        <f>IN_T4!P156</f>
        <v>0</v>
      </c>
      <c r="Q161" s="2248">
        <f>IN_T4!Q156</f>
        <v>0</v>
      </c>
      <c r="R161" s="2248">
        <f>IN_T4!R156</f>
        <v>0</v>
      </c>
      <c r="S161" s="2248">
        <f>IN_T4!S156</f>
        <v>0</v>
      </c>
      <c r="T161" s="2248">
        <f>IN_T4!T156</f>
        <v>0</v>
      </c>
      <c r="U161" s="2248">
        <f>IN_T4!U156</f>
        <v>0</v>
      </c>
      <c r="V161" s="2248">
        <f>IN_T4!V156</f>
        <v>0</v>
      </c>
      <c r="W161" s="2248">
        <f>IN_T4!W156</f>
        <v>0</v>
      </c>
      <c r="X161" s="2248">
        <f>IN_T4!X156</f>
        <v>0</v>
      </c>
      <c r="Y161" s="2248">
        <f>IN_T4!Y156</f>
        <v>0</v>
      </c>
      <c r="Z161" s="2248">
        <f>IN_T4!Z156</f>
        <v>0</v>
      </c>
      <c r="AA161" s="2248">
        <f>IN_T4!AA156</f>
        <v>0</v>
      </c>
      <c r="AB161" s="2248">
        <f>IN_T4!AB156</f>
        <v>0</v>
      </c>
      <c r="AC161" s="2248">
        <f>IN_T4!AC156</f>
        <v>0</v>
      </c>
      <c r="AD161" s="2248">
        <f>IN_T4!AD156</f>
        <v>0</v>
      </c>
      <c r="AE161" s="2248">
        <f>IN_T4!AE156</f>
        <v>0</v>
      </c>
      <c r="AF161" s="2248">
        <f>IN_T4!AF156</f>
        <v>0</v>
      </c>
      <c r="AG161" s="2248">
        <f>IN_T4!AG156</f>
        <v>0</v>
      </c>
      <c r="AH161" s="2248">
        <f>IN_T4!AH156</f>
        <v>0</v>
      </c>
      <c r="AI161" s="2248">
        <f>IN_T4!AI156</f>
        <v>0</v>
      </c>
      <c r="AJ161" s="2248">
        <f>IN_T4!AJ156</f>
        <v>0</v>
      </c>
      <c r="AK161" s="2248">
        <f>IN_T4!AK156</f>
        <v>0</v>
      </c>
      <c r="AL161" s="2248">
        <f>IN_T4!AL156</f>
        <v>0</v>
      </c>
      <c r="AM161" s="2248">
        <f>IN_T4!AM156</f>
        <v>0</v>
      </c>
      <c r="AN161" s="2248">
        <f>IN_T4!AN156</f>
        <v>0</v>
      </c>
      <c r="AO161" s="2248">
        <f>IN_T4!AO156</f>
        <v>0</v>
      </c>
      <c r="AP161" s="2248">
        <f>IN_T4!AP156</f>
        <v>0</v>
      </c>
      <c r="AQ161" s="2248">
        <f>IN_T4!AQ156</f>
        <v>0</v>
      </c>
      <c r="AR161" s="2248">
        <f>IN_T4!AR156</f>
        <v>0</v>
      </c>
      <c r="AS161" s="2248">
        <f>IN_T4!AS156</f>
        <v>0</v>
      </c>
      <c r="AT161" s="2248">
        <f>IN_T4!AT156</f>
        <v>0</v>
      </c>
      <c r="AU161" s="2248">
        <f>IN_T4!AU156</f>
        <v>0</v>
      </c>
      <c r="AV161" s="2248">
        <f>IN_T4!AV156</f>
        <v>0</v>
      </c>
      <c r="AW161" s="2248">
        <f>IN_T4!AW156</f>
        <v>0</v>
      </c>
      <c r="AX161" s="2248">
        <f>IN_T4!AX156</f>
        <v>0</v>
      </c>
      <c r="AY161" s="2248">
        <f>IN_T4!AY156</f>
        <v>0</v>
      </c>
      <c r="AZ161" s="2248">
        <f>IN_T4!AZ156</f>
        <v>0</v>
      </c>
      <c r="BA161" s="2248">
        <f>IN_T4!BA156</f>
        <v>0</v>
      </c>
      <c r="BB161" s="2248">
        <f>IN_T4!BB156</f>
        <v>0</v>
      </c>
      <c r="BC161" s="2248">
        <f>IN_T4!BC156</f>
        <v>0</v>
      </c>
      <c r="BD161" s="2248">
        <f>IN_T4!BD156</f>
        <v>0</v>
      </c>
      <c r="BE161" s="2248">
        <f>IN_T4!BE156</f>
        <v>0</v>
      </c>
      <c r="BF161" s="2248">
        <f>IN_T4!BF156</f>
        <v>0</v>
      </c>
      <c r="BG161" s="2248">
        <f>IN_T4!BG156</f>
        <v>0</v>
      </c>
      <c r="BH161" s="2248">
        <f>IN_T4!BH156</f>
        <v>0</v>
      </c>
      <c r="BI161" s="2248">
        <f>IN_T4!BI156</f>
        <v>0</v>
      </c>
      <c r="BJ161" s="2248">
        <f>IN_T4!BJ156</f>
        <v>0</v>
      </c>
      <c r="BK161" s="2248">
        <f>IN_T4!BK156</f>
        <v>0</v>
      </c>
      <c r="BL161" s="2248">
        <f>IN_T4!BL156</f>
        <v>0</v>
      </c>
      <c r="BM161" s="2248">
        <f>IN_T4!BM156</f>
        <v>0</v>
      </c>
      <c r="BN161" s="2248">
        <f>IN_T4!BN156</f>
        <v>0</v>
      </c>
      <c r="BO161" s="2248">
        <f>IN_T4!BO156</f>
        <v>0</v>
      </c>
      <c r="BP161" s="2248">
        <f>IN_T4!BP156</f>
        <v>0</v>
      </c>
      <c r="BQ161" s="2248">
        <f>IN_T4!BQ156</f>
        <v>0</v>
      </c>
      <c r="BR161" s="2248">
        <f>IN_T4!BR156</f>
        <v>0</v>
      </c>
      <c r="BS161" s="2248">
        <f>IN_T4!BS156</f>
        <v>0</v>
      </c>
      <c r="BT161" s="2248">
        <f>IN_T4!BT156</f>
        <v>0</v>
      </c>
      <c r="BU161" s="2248">
        <f>IN_T4!BU156</f>
        <v>0</v>
      </c>
      <c r="BV161" s="2248">
        <f>IN_T4!BV156</f>
        <v>0</v>
      </c>
      <c r="BW161" s="2248">
        <f>IN_T4!BW156</f>
        <v>0</v>
      </c>
      <c r="BX161" s="2248">
        <f>IN_T4!BX156</f>
        <v>0</v>
      </c>
      <c r="BY161" s="2248">
        <f>IN_T4!BY156</f>
        <v>0</v>
      </c>
      <c r="BZ161" s="2248">
        <f>IN_T4!BZ156</f>
        <v>0</v>
      </c>
      <c r="CA161" s="2248">
        <f>IN_T4!CA156</f>
        <v>0</v>
      </c>
      <c r="CB161" s="2248">
        <f>IN_T4!CB156</f>
        <v>0</v>
      </c>
      <c r="CC161" s="2248">
        <f>IN_T4!CC156</f>
        <v>0</v>
      </c>
      <c r="CD161" s="2248">
        <f>IN_T4!CD156</f>
        <v>0</v>
      </c>
      <c r="CE161" s="2248">
        <f>IN_T4!CE156</f>
        <v>0</v>
      </c>
      <c r="CF161" s="2248">
        <f>IN_T4!CF156</f>
        <v>0</v>
      </c>
      <c r="CG161" s="2248">
        <f>IN_T4!CG156</f>
        <v>0</v>
      </c>
      <c r="CH161" s="2248">
        <f>IN_T4!CH156</f>
        <v>0</v>
      </c>
      <c r="CI161" s="2248">
        <f>IN_T4!CI156</f>
        <v>0</v>
      </c>
      <c r="CJ161" s="2248">
        <f>IN_T4!CJ156</f>
        <v>0</v>
      </c>
      <c r="CK161" s="2248">
        <f>IN_T4!CK156</f>
        <v>0</v>
      </c>
      <c r="CL161" s="2248">
        <f>IN_T4!CL156</f>
        <v>0</v>
      </c>
      <c r="CM161" s="2248">
        <f>IN_T4!CM156</f>
        <v>0</v>
      </c>
      <c r="CN161" s="2248">
        <f>IN_T4!CN156</f>
        <v>0</v>
      </c>
      <c r="CO161" s="2248">
        <f>IN_T4!CO156</f>
        <v>0</v>
      </c>
      <c r="CP161" s="2248">
        <f>IN_T4!CP156</f>
        <v>0</v>
      </c>
      <c r="CQ161" s="2248">
        <f>IN_T4!CQ156</f>
        <v>0</v>
      </c>
      <c r="CR161" s="2248">
        <f>IN_T4!CR156</f>
        <v>0</v>
      </c>
      <c r="CS161" s="2248">
        <f>IN_T4!CS156</f>
        <v>0</v>
      </c>
      <c r="CT161" s="2248">
        <f>IN_T4!CT156</f>
        <v>0</v>
      </c>
      <c r="CU161" s="2248">
        <f>IN_T4!CU156</f>
        <v>0</v>
      </c>
      <c r="CV161" s="2248">
        <f>IN_T4!CV156</f>
        <v>0</v>
      </c>
      <c r="CW161" s="2248">
        <f>IN_T4!CW156</f>
        <v>0</v>
      </c>
      <c r="CX161" s="2248">
        <f>IN_T4!CX156</f>
        <v>0</v>
      </c>
      <c r="CY161" s="2248">
        <f>IN_T4!CY156</f>
        <v>0</v>
      </c>
      <c r="CZ161" s="2248">
        <f>IN_T4!CZ156</f>
        <v>0</v>
      </c>
      <c r="DA161" s="2248">
        <f>IN_T4!DA156</f>
        <v>0</v>
      </c>
      <c r="DB161" s="2248">
        <f>IN_T4!DB156</f>
        <v>0</v>
      </c>
      <c r="DC161" s="2248">
        <f>IN_T4!DC156</f>
        <v>0</v>
      </c>
      <c r="DD161" s="2248">
        <f>IN_T4!DD156</f>
        <v>0</v>
      </c>
      <c r="DE161" s="2248">
        <f>IN_T4!DE156</f>
        <v>0</v>
      </c>
      <c r="DF161" s="2248">
        <f>IN_T4!DF156</f>
        <v>0</v>
      </c>
      <c r="DG161" s="2248">
        <f>IN_T4!DG156</f>
        <v>0</v>
      </c>
      <c r="DH161" s="2248">
        <f>IN_T4!DH156</f>
        <v>0</v>
      </c>
      <c r="DI161" s="2248">
        <f>IN_T4!DI156</f>
        <v>0</v>
      </c>
      <c r="DJ161" s="2248">
        <f>IN_T4!DJ156</f>
        <v>0</v>
      </c>
      <c r="DK161" s="2248">
        <f>IN_T4!DK156</f>
        <v>0</v>
      </c>
      <c r="DL161" s="2248">
        <f>IN_T4!DL156</f>
        <v>0</v>
      </c>
      <c r="DM161" s="2248">
        <f>IN_T4!DM156</f>
        <v>0</v>
      </c>
      <c r="DN161" s="2248">
        <f>IN_T4!DN156</f>
        <v>0</v>
      </c>
      <c r="DO161" s="2248">
        <f>IN_T4!DO156</f>
        <v>0</v>
      </c>
      <c r="DP161" s="2248">
        <f>IN_T4!DP156</f>
        <v>0</v>
      </c>
      <c r="DQ161" s="2248">
        <f>IN_T4!DQ156</f>
        <v>0</v>
      </c>
      <c r="DR161" s="2248">
        <f>IN_T4!DR156</f>
        <v>0</v>
      </c>
      <c r="DS161" s="2248">
        <f>IN_T4!DS156</f>
        <v>0</v>
      </c>
      <c r="DT161" s="2248">
        <f>IN_T4!DT156</f>
        <v>0</v>
      </c>
      <c r="DU161" s="2248">
        <f>IN_T4!DU156</f>
        <v>0</v>
      </c>
      <c r="DV161" s="2248">
        <f>IN_T4!DV156</f>
        <v>0</v>
      </c>
      <c r="DW161" s="2248">
        <f>IN_T4!DW156</f>
        <v>0</v>
      </c>
      <c r="DX161" s="2248">
        <f>IN_T4!DX156</f>
        <v>0</v>
      </c>
      <c r="DY161" s="2248">
        <f>IN_T4!DY156</f>
        <v>0</v>
      </c>
      <c r="DZ161" s="2248">
        <f>IN_T4!DZ156</f>
        <v>0</v>
      </c>
      <c r="EA161" s="2248">
        <f>IN_T4!EA156</f>
        <v>0</v>
      </c>
      <c r="EB161" s="2248">
        <f>IN_T4!EB156</f>
        <v>0</v>
      </c>
      <c r="EC161" s="2248">
        <f>IN_T4!EC156</f>
        <v>0</v>
      </c>
      <c r="ED161" s="2248">
        <f>IN_T4!ED156</f>
        <v>0</v>
      </c>
      <c r="EE161" s="2248">
        <f>IN_T4!EE156</f>
        <v>0</v>
      </c>
      <c r="EF161" s="2248">
        <f>IN_T4!EF156</f>
        <v>0</v>
      </c>
      <c r="EG161" s="2248">
        <f>IN_T4!EG156</f>
        <v>0</v>
      </c>
      <c r="EH161" s="2248">
        <f>IN_T4!EH156</f>
        <v>0</v>
      </c>
      <c r="EI161" s="2248">
        <f>IN_T4!EI156</f>
        <v>0</v>
      </c>
      <c r="EJ161" s="2248">
        <f>IN_T4!EJ156</f>
        <v>0</v>
      </c>
      <c r="EK161" s="2248">
        <f>IN_T4!EK156</f>
        <v>0</v>
      </c>
      <c r="EL161" s="2248">
        <f>IN_T4!EL156</f>
        <v>0</v>
      </c>
      <c r="EM161" s="2248">
        <f>IN_T4!EM156</f>
        <v>0</v>
      </c>
      <c r="EN161" s="2248">
        <f>IN_T4!EN156</f>
        <v>0</v>
      </c>
      <c r="EO161" s="2248">
        <f>IN_T4!EO156</f>
        <v>0</v>
      </c>
      <c r="EP161" s="2248">
        <f>IN_T4!EP156</f>
        <v>0</v>
      </c>
      <c r="EQ161" s="2248">
        <f>IN_T4!EQ156</f>
        <v>0</v>
      </c>
      <c r="ER161" s="2248">
        <f>IN_T4!ER156</f>
        <v>0</v>
      </c>
      <c r="ES161" s="2248">
        <f>IN_T4!ES156</f>
        <v>0</v>
      </c>
      <c r="ET161" s="2248">
        <f>IN_T4!ET156</f>
        <v>0</v>
      </c>
      <c r="EU161" s="2248">
        <f>IN_T4!EU156</f>
        <v>0</v>
      </c>
      <c r="EV161" s="2248">
        <f>IN_T4!EV156</f>
        <v>0</v>
      </c>
      <c r="EW161" s="2248">
        <f>IN_T4!EW156</f>
        <v>0</v>
      </c>
      <c r="EX161" s="2248">
        <f>IN_T4!EX156</f>
        <v>0</v>
      </c>
      <c r="EY161" s="2248">
        <f>IN_T4!EY156</f>
        <v>0</v>
      </c>
      <c r="EZ161" s="2248">
        <f>IN_T4!EZ156</f>
        <v>0</v>
      </c>
      <c r="FA161" s="2248">
        <f>IN_T4!FA156</f>
        <v>0</v>
      </c>
      <c r="FB161" s="2248">
        <f>IN_T4!FB156</f>
        <v>0</v>
      </c>
      <c r="FC161" s="2248">
        <f>IN_T4!FC156</f>
        <v>0</v>
      </c>
      <c r="FD161" s="1028">
        <f t="shared" si="2"/>
        <v>0</v>
      </c>
    </row>
    <row r="162" spans="1:162" ht="12.75" customHeight="1" x14ac:dyDescent="0.25">
      <c r="A162" s="1001" t="str">
        <f>'t1'!A162</f>
        <v>Dir. Ambientale con altri incar.prof.li</v>
      </c>
      <c r="B162" s="1027" t="str">
        <f>'t1'!B162</f>
        <v>TD0A02</v>
      </c>
      <c r="C162" s="2248">
        <f>IN_T4!C157</f>
        <v>0</v>
      </c>
      <c r="D162" s="2248">
        <f>IN_T4!D157</f>
        <v>0</v>
      </c>
      <c r="E162" s="2248">
        <f>IN_T4!E157</f>
        <v>0</v>
      </c>
      <c r="F162" s="2248">
        <f>IN_T4!F157</f>
        <v>0</v>
      </c>
      <c r="G162" s="2248">
        <f>IN_T4!G157</f>
        <v>0</v>
      </c>
      <c r="H162" s="2248">
        <f>IN_T4!H157</f>
        <v>0</v>
      </c>
      <c r="I162" s="2248">
        <f>IN_T4!I157</f>
        <v>0</v>
      </c>
      <c r="J162" s="2248">
        <f>IN_T4!J157</f>
        <v>0</v>
      </c>
      <c r="K162" s="2248">
        <f>IN_T4!K157</f>
        <v>0</v>
      </c>
      <c r="L162" s="2248">
        <f>IN_T4!L157</f>
        <v>0</v>
      </c>
      <c r="M162" s="2248">
        <f>IN_T4!M157</f>
        <v>0</v>
      </c>
      <c r="N162" s="2248">
        <f>IN_T4!N157</f>
        <v>0</v>
      </c>
      <c r="O162" s="2248">
        <f>IN_T4!O157</f>
        <v>0</v>
      </c>
      <c r="P162" s="2248">
        <f>IN_T4!P157</f>
        <v>0</v>
      </c>
      <c r="Q162" s="2248">
        <f>IN_T4!Q157</f>
        <v>0</v>
      </c>
      <c r="R162" s="2248">
        <f>IN_T4!R157</f>
        <v>0</v>
      </c>
      <c r="S162" s="2248">
        <f>IN_T4!S157</f>
        <v>0</v>
      </c>
      <c r="T162" s="2248">
        <f>IN_T4!T157</f>
        <v>0</v>
      </c>
      <c r="U162" s="2248">
        <f>IN_T4!U157</f>
        <v>0</v>
      </c>
      <c r="V162" s="2248">
        <f>IN_T4!V157</f>
        <v>0</v>
      </c>
      <c r="W162" s="2248">
        <f>IN_T4!W157</f>
        <v>0</v>
      </c>
      <c r="X162" s="2248">
        <f>IN_T4!X157</f>
        <v>0</v>
      </c>
      <c r="Y162" s="2248">
        <f>IN_T4!Y157</f>
        <v>0</v>
      </c>
      <c r="Z162" s="2248">
        <f>IN_T4!Z157</f>
        <v>0</v>
      </c>
      <c r="AA162" s="2248">
        <f>IN_T4!AA157</f>
        <v>0</v>
      </c>
      <c r="AB162" s="2248">
        <f>IN_T4!AB157</f>
        <v>0</v>
      </c>
      <c r="AC162" s="2248">
        <f>IN_T4!AC157</f>
        <v>0</v>
      </c>
      <c r="AD162" s="2248">
        <f>IN_T4!AD157</f>
        <v>0</v>
      </c>
      <c r="AE162" s="2248">
        <f>IN_T4!AE157</f>
        <v>0</v>
      </c>
      <c r="AF162" s="2248">
        <f>IN_T4!AF157</f>
        <v>0</v>
      </c>
      <c r="AG162" s="2248">
        <f>IN_T4!AG157</f>
        <v>0</v>
      </c>
      <c r="AH162" s="2248">
        <f>IN_T4!AH157</f>
        <v>0</v>
      </c>
      <c r="AI162" s="2248">
        <f>IN_T4!AI157</f>
        <v>0</v>
      </c>
      <c r="AJ162" s="2248">
        <f>IN_T4!AJ157</f>
        <v>0</v>
      </c>
      <c r="AK162" s="2248">
        <f>IN_T4!AK157</f>
        <v>0</v>
      </c>
      <c r="AL162" s="2248">
        <f>IN_T4!AL157</f>
        <v>0</v>
      </c>
      <c r="AM162" s="2248">
        <f>IN_T4!AM157</f>
        <v>0</v>
      </c>
      <c r="AN162" s="2248">
        <f>IN_T4!AN157</f>
        <v>0</v>
      </c>
      <c r="AO162" s="2248">
        <f>IN_T4!AO157</f>
        <v>0</v>
      </c>
      <c r="AP162" s="2248">
        <f>IN_T4!AP157</f>
        <v>0</v>
      </c>
      <c r="AQ162" s="2248">
        <f>IN_T4!AQ157</f>
        <v>0</v>
      </c>
      <c r="AR162" s="2248">
        <f>IN_T4!AR157</f>
        <v>0</v>
      </c>
      <c r="AS162" s="2248">
        <f>IN_T4!AS157</f>
        <v>0</v>
      </c>
      <c r="AT162" s="2248">
        <f>IN_T4!AT157</f>
        <v>0</v>
      </c>
      <c r="AU162" s="2248">
        <f>IN_T4!AU157</f>
        <v>0</v>
      </c>
      <c r="AV162" s="2248">
        <f>IN_T4!AV157</f>
        <v>0</v>
      </c>
      <c r="AW162" s="2248">
        <f>IN_T4!AW157</f>
        <v>0</v>
      </c>
      <c r="AX162" s="2248">
        <f>IN_T4!AX157</f>
        <v>0</v>
      </c>
      <c r="AY162" s="2248">
        <f>IN_T4!AY157</f>
        <v>0</v>
      </c>
      <c r="AZ162" s="2248">
        <f>IN_T4!AZ157</f>
        <v>0</v>
      </c>
      <c r="BA162" s="2248">
        <f>IN_T4!BA157</f>
        <v>0</v>
      </c>
      <c r="BB162" s="2248">
        <f>IN_T4!BB157</f>
        <v>0</v>
      </c>
      <c r="BC162" s="2248">
        <f>IN_T4!BC157</f>
        <v>0</v>
      </c>
      <c r="BD162" s="2248">
        <f>IN_T4!BD157</f>
        <v>0</v>
      </c>
      <c r="BE162" s="2248">
        <f>IN_T4!BE157</f>
        <v>0</v>
      </c>
      <c r="BF162" s="2248">
        <f>IN_T4!BF157</f>
        <v>0</v>
      </c>
      <c r="BG162" s="2248">
        <f>IN_T4!BG157</f>
        <v>0</v>
      </c>
      <c r="BH162" s="2248">
        <f>IN_T4!BH157</f>
        <v>0</v>
      </c>
      <c r="BI162" s="2248">
        <f>IN_T4!BI157</f>
        <v>0</v>
      </c>
      <c r="BJ162" s="2248">
        <f>IN_T4!BJ157</f>
        <v>0</v>
      </c>
      <c r="BK162" s="2248">
        <f>IN_T4!BK157</f>
        <v>0</v>
      </c>
      <c r="BL162" s="2248">
        <f>IN_T4!BL157</f>
        <v>0</v>
      </c>
      <c r="BM162" s="2248">
        <f>IN_T4!BM157</f>
        <v>0</v>
      </c>
      <c r="BN162" s="2248">
        <f>IN_T4!BN157</f>
        <v>0</v>
      </c>
      <c r="BO162" s="2248">
        <f>IN_T4!BO157</f>
        <v>0</v>
      </c>
      <c r="BP162" s="2248">
        <f>IN_T4!BP157</f>
        <v>0</v>
      </c>
      <c r="BQ162" s="2248">
        <f>IN_T4!BQ157</f>
        <v>0</v>
      </c>
      <c r="BR162" s="2248">
        <f>IN_T4!BR157</f>
        <v>0</v>
      </c>
      <c r="BS162" s="2248">
        <f>IN_T4!BS157</f>
        <v>0</v>
      </c>
      <c r="BT162" s="2248">
        <f>IN_T4!BT157</f>
        <v>0</v>
      </c>
      <c r="BU162" s="2248">
        <f>IN_T4!BU157</f>
        <v>0</v>
      </c>
      <c r="BV162" s="2248">
        <f>IN_T4!BV157</f>
        <v>0</v>
      </c>
      <c r="BW162" s="2248">
        <f>IN_T4!BW157</f>
        <v>0</v>
      </c>
      <c r="BX162" s="2248">
        <f>IN_T4!BX157</f>
        <v>0</v>
      </c>
      <c r="BY162" s="2248">
        <f>IN_T4!BY157</f>
        <v>0</v>
      </c>
      <c r="BZ162" s="2248">
        <f>IN_T4!BZ157</f>
        <v>0</v>
      </c>
      <c r="CA162" s="2248">
        <f>IN_T4!CA157</f>
        <v>0</v>
      </c>
      <c r="CB162" s="2248">
        <f>IN_T4!CB157</f>
        <v>0</v>
      </c>
      <c r="CC162" s="2248">
        <f>IN_T4!CC157</f>
        <v>0</v>
      </c>
      <c r="CD162" s="2248">
        <f>IN_T4!CD157</f>
        <v>0</v>
      </c>
      <c r="CE162" s="2248">
        <f>IN_T4!CE157</f>
        <v>0</v>
      </c>
      <c r="CF162" s="2248">
        <f>IN_T4!CF157</f>
        <v>0</v>
      </c>
      <c r="CG162" s="2248">
        <f>IN_T4!CG157</f>
        <v>0</v>
      </c>
      <c r="CH162" s="2248">
        <f>IN_T4!CH157</f>
        <v>0</v>
      </c>
      <c r="CI162" s="2248">
        <f>IN_T4!CI157</f>
        <v>0</v>
      </c>
      <c r="CJ162" s="2248">
        <f>IN_T4!CJ157</f>
        <v>0</v>
      </c>
      <c r="CK162" s="2248">
        <f>IN_T4!CK157</f>
        <v>0</v>
      </c>
      <c r="CL162" s="2248">
        <f>IN_T4!CL157</f>
        <v>0</v>
      </c>
      <c r="CM162" s="2248">
        <f>IN_T4!CM157</f>
        <v>0</v>
      </c>
      <c r="CN162" s="2248">
        <f>IN_T4!CN157</f>
        <v>0</v>
      </c>
      <c r="CO162" s="2248">
        <f>IN_T4!CO157</f>
        <v>0</v>
      </c>
      <c r="CP162" s="2248">
        <f>IN_T4!CP157</f>
        <v>0</v>
      </c>
      <c r="CQ162" s="2248">
        <f>IN_T4!CQ157</f>
        <v>0</v>
      </c>
      <c r="CR162" s="2248">
        <f>IN_T4!CR157</f>
        <v>0</v>
      </c>
      <c r="CS162" s="2248">
        <f>IN_T4!CS157</f>
        <v>0</v>
      </c>
      <c r="CT162" s="2248">
        <f>IN_T4!CT157</f>
        <v>0</v>
      </c>
      <c r="CU162" s="2248">
        <f>IN_T4!CU157</f>
        <v>0</v>
      </c>
      <c r="CV162" s="2248">
        <f>IN_T4!CV157</f>
        <v>0</v>
      </c>
      <c r="CW162" s="2248">
        <f>IN_T4!CW157</f>
        <v>0</v>
      </c>
      <c r="CX162" s="2248">
        <f>IN_T4!CX157</f>
        <v>0</v>
      </c>
      <c r="CY162" s="2248">
        <f>IN_T4!CY157</f>
        <v>0</v>
      </c>
      <c r="CZ162" s="2248">
        <f>IN_T4!CZ157</f>
        <v>0</v>
      </c>
      <c r="DA162" s="2248">
        <f>IN_T4!DA157</f>
        <v>0</v>
      </c>
      <c r="DB162" s="2248">
        <f>IN_T4!DB157</f>
        <v>0</v>
      </c>
      <c r="DC162" s="2248">
        <f>IN_T4!DC157</f>
        <v>0</v>
      </c>
      <c r="DD162" s="2248">
        <f>IN_T4!DD157</f>
        <v>0</v>
      </c>
      <c r="DE162" s="2248">
        <f>IN_T4!DE157</f>
        <v>0</v>
      </c>
      <c r="DF162" s="2248">
        <f>IN_T4!DF157</f>
        <v>0</v>
      </c>
      <c r="DG162" s="2248">
        <f>IN_T4!DG157</f>
        <v>0</v>
      </c>
      <c r="DH162" s="2248">
        <f>IN_T4!DH157</f>
        <v>0</v>
      </c>
      <c r="DI162" s="2248">
        <f>IN_T4!DI157</f>
        <v>0</v>
      </c>
      <c r="DJ162" s="2248">
        <f>IN_T4!DJ157</f>
        <v>0</v>
      </c>
      <c r="DK162" s="2248">
        <f>IN_T4!DK157</f>
        <v>0</v>
      </c>
      <c r="DL162" s="2248">
        <f>IN_T4!DL157</f>
        <v>0</v>
      </c>
      <c r="DM162" s="2248">
        <f>IN_T4!DM157</f>
        <v>0</v>
      </c>
      <c r="DN162" s="2248">
        <f>IN_T4!DN157</f>
        <v>0</v>
      </c>
      <c r="DO162" s="2248">
        <f>IN_T4!DO157</f>
        <v>0</v>
      </c>
      <c r="DP162" s="2248">
        <f>IN_T4!DP157</f>
        <v>0</v>
      </c>
      <c r="DQ162" s="2248">
        <f>IN_T4!DQ157</f>
        <v>0</v>
      </c>
      <c r="DR162" s="2248">
        <f>IN_T4!DR157</f>
        <v>0</v>
      </c>
      <c r="DS162" s="2248">
        <f>IN_T4!DS157</f>
        <v>0</v>
      </c>
      <c r="DT162" s="2248">
        <f>IN_T4!DT157</f>
        <v>0</v>
      </c>
      <c r="DU162" s="2248">
        <f>IN_T4!DU157</f>
        <v>0</v>
      </c>
      <c r="DV162" s="2248">
        <f>IN_T4!DV157</f>
        <v>0</v>
      </c>
      <c r="DW162" s="2248">
        <f>IN_T4!DW157</f>
        <v>0</v>
      </c>
      <c r="DX162" s="2248">
        <f>IN_T4!DX157</f>
        <v>0</v>
      </c>
      <c r="DY162" s="2248">
        <f>IN_T4!DY157</f>
        <v>0</v>
      </c>
      <c r="DZ162" s="2248">
        <f>IN_T4!DZ157</f>
        <v>0</v>
      </c>
      <c r="EA162" s="2248">
        <f>IN_T4!EA157</f>
        <v>0</v>
      </c>
      <c r="EB162" s="2248">
        <f>IN_T4!EB157</f>
        <v>0</v>
      </c>
      <c r="EC162" s="2248">
        <f>IN_T4!EC157</f>
        <v>0</v>
      </c>
      <c r="ED162" s="2248">
        <f>IN_T4!ED157</f>
        <v>0</v>
      </c>
      <c r="EE162" s="2248">
        <f>IN_T4!EE157</f>
        <v>0</v>
      </c>
      <c r="EF162" s="2248">
        <f>IN_T4!EF157</f>
        <v>0</v>
      </c>
      <c r="EG162" s="2248">
        <f>IN_T4!EG157</f>
        <v>0</v>
      </c>
      <c r="EH162" s="2248">
        <f>IN_T4!EH157</f>
        <v>0</v>
      </c>
      <c r="EI162" s="2248">
        <f>IN_T4!EI157</f>
        <v>0</v>
      </c>
      <c r="EJ162" s="2248">
        <f>IN_T4!EJ157</f>
        <v>0</v>
      </c>
      <c r="EK162" s="2248">
        <f>IN_T4!EK157</f>
        <v>0</v>
      </c>
      <c r="EL162" s="2248">
        <f>IN_T4!EL157</f>
        <v>0</v>
      </c>
      <c r="EM162" s="2248">
        <f>IN_T4!EM157</f>
        <v>0</v>
      </c>
      <c r="EN162" s="2248">
        <f>IN_T4!EN157</f>
        <v>0</v>
      </c>
      <c r="EO162" s="2248">
        <f>IN_T4!EO157</f>
        <v>0</v>
      </c>
      <c r="EP162" s="2248">
        <f>IN_T4!EP157</f>
        <v>0</v>
      </c>
      <c r="EQ162" s="2248">
        <f>IN_T4!EQ157</f>
        <v>0</v>
      </c>
      <c r="ER162" s="2248">
        <f>IN_T4!ER157</f>
        <v>0</v>
      </c>
      <c r="ES162" s="2248">
        <f>IN_T4!ES157</f>
        <v>0</v>
      </c>
      <c r="ET162" s="2248">
        <f>IN_T4!ET157</f>
        <v>0</v>
      </c>
      <c r="EU162" s="2248">
        <f>IN_T4!EU157</f>
        <v>0</v>
      </c>
      <c r="EV162" s="2248">
        <f>IN_T4!EV157</f>
        <v>0</v>
      </c>
      <c r="EW162" s="2248">
        <f>IN_T4!EW157</f>
        <v>0</v>
      </c>
      <c r="EX162" s="2248">
        <f>IN_T4!EX157</f>
        <v>0</v>
      </c>
      <c r="EY162" s="2248">
        <f>IN_T4!EY157</f>
        <v>0</v>
      </c>
      <c r="EZ162" s="2248">
        <f>IN_T4!EZ157</f>
        <v>0</v>
      </c>
      <c r="FA162" s="2248">
        <f>IN_T4!FA157</f>
        <v>0</v>
      </c>
      <c r="FB162" s="2248">
        <f>IN_T4!FB157</f>
        <v>0</v>
      </c>
      <c r="FC162" s="2248">
        <f>IN_T4!FC157</f>
        <v>0</v>
      </c>
      <c r="FD162" s="1028">
        <f t="shared" si="2"/>
        <v>0</v>
      </c>
    </row>
    <row r="163" spans="1:162" ht="12.75" customHeight="1" thickBot="1" x14ac:dyDescent="0.3">
      <c r="A163" s="1001" t="str">
        <f>'t1'!A163</f>
        <v>Dir. Ambientale a t. determinato (art.15-septies dlgs 502/92)</v>
      </c>
      <c r="B163" s="1027" t="str">
        <f>'t1'!B163</f>
        <v>TD0810</v>
      </c>
      <c r="C163" s="2248">
        <f>IN_T4!C158</f>
        <v>0</v>
      </c>
      <c r="D163" s="2248">
        <f>IN_T4!D158</f>
        <v>0</v>
      </c>
      <c r="E163" s="2248">
        <f>IN_T4!E158</f>
        <v>0</v>
      </c>
      <c r="F163" s="2248">
        <f>IN_T4!F158</f>
        <v>0</v>
      </c>
      <c r="G163" s="2248">
        <f>IN_T4!G158</f>
        <v>0</v>
      </c>
      <c r="H163" s="2248">
        <f>IN_T4!H158</f>
        <v>0</v>
      </c>
      <c r="I163" s="2248">
        <f>IN_T4!I158</f>
        <v>0</v>
      </c>
      <c r="J163" s="2248">
        <f>IN_T4!J158</f>
        <v>0</v>
      </c>
      <c r="K163" s="2248">
        <f>IN_T4!K158</f>
        <v>0</v>
      </c>
      <c r="L163" s="2248">
        <f>IN_T4!L158</f>
        <v>0</v>
      </c>
      <c r="M163" s="2248">
        <f>IN_T4!M158</f>
        <v>0</v>
      </c>
      <c r="N163" s="2248">
        <f>IN_T4!N158</f>
        <v>0</v>
      </c>
      <c r="O163" s="2248">
        <f>IN_T4!O158</f>
        <v>0</v>
      </c>
      <c r="P163" s="2248">
        <f>IN_T4!P158</f>
        <v>0</v>
      </c>
      <c r="Q163" s="2248">
        <f>IN_T4!Q158</f>
        <v>0</v>
      </c>
      <c r="R163" s="2248">
        <f>IN_T4!R158</f>
        <v>0</v>
      </c>
      <c r="S163" s="2248">
        <f>IN_T4!S158</f>
        <v>0</v>
      </c>
      <c r="T163" s="2248">
        <f>IN_T4!T158</f>
        <v>0</v>
      </c>
      <c r="U163" s="2248">
        <f>IN_T4!U158</f>
        <v>0</v>
      </c>
      <c r="V163" s="2248">
        <f>IN_T4!V158</f>
        <v>0</v>
      </c>
      <c r="W163" s="2248">
        <f>IN_T4!W158</f>
        <v>0</v>
      </c>
      <c r="X163" s="2248">
        <f>IN_T4!X158</f>
        <v>0</v>
      </c>
      <c r="Y163" s="2248">
        <f>IN_T4!Y158</f>
        <v>0</v>
      </c>
      <c r="Z163" s="2248">
        <f>IN_T4!Z158</f>
        <v>0</v>
      </c>
      <c r="AA163" s="2248">
        <f>IN_T4!AA158</f>
        <v>0</v>
      </c>
      <c r="AB163" s="2248">
        <f>IN_T4!AB158</f>
        <v>0</v>
      </c>
      <c r="AC163" s="2248">
        <f>IN_T4!AC158</f>
        <v>0</v>
      </c>
      <c r="AD163" s="2248">
        <f>IN_T4!AD158</f>
        <v>0</v>
      </c>
      <c r="AE163" s="2248">
        <f>IN_T4!AE158</f>
        <v>0</v>
      </c>
      <c r="AF163" s="2248">
        <f>IN_T4!AF158</f>
        <v>0</v>
      </c>
      <c r="AG163" s="2248">
        <f>IN_T4!AG158</f>
        <v>0</v>
      </c>
      <c r="AH163" s="2248">
        <f>IN_T4!AH158</f>
        <v>0</v>
      </c>
      <c r="AI163" s="2248">
        <f>IN_T4!AI158</f>
        <v>0</v>
      </c>
      <c r="AJ163" s="2248">
        <f>IN_T4!AJ158</f>
        <v>0</v>
      </c>
      <c r="AK163" s="2248">
        <f>IN_T4!AK158</f>
        <v>0</v>
      </c>
      <c r="AL163" s="2248">
        <f>IN_T4!AL158</f>
        <v>0</v>
      </c>
      <c r="AM163" s="2248">
        <f>IN_T4!AM158</f>
        <v>0</v>
      </c>
      <c r="AN163" s="2248">
        <f>IN_T4!AN158</f>
        <v>0</v>
      </c>
      <c r="AO163" s="2248">
        <f>IN_T4!AO158</f>
        <v>0</v>
      </c>
      <c r="AP163" s="2248">
        <f>IN_T4!AP158</f>
        <v>0</v>
      </c>
      <c r="AQ163" s="2248">
        <f>IN_T4!AQ158</f>
        <v>0</v>
      </c>
      <c r="AR163" s="2248">
        <f>IN_T4!AR158</f>
        <v>0</v>
      </c>
      <c r="AS163" s="2248">
        <f>IN_T4!AS158</f>
        <v>0</v>
      </c>
      <c r="AT163" s="2248">
        <f>IN_T4!AT158</f>
        <v>0</v>
      </c>
      <c r="AU163" s="2248">
        <f>IN_T4!AU158</f>
        <v>0</v>
      </c>
      <c r="AV163" s="2248">
        <f>IN_T4!AV158</f>
        <v>0</v>
      </c>
      <c r="AW163" s="2248">
        <f>IN_T4!AW158</f>
        <v>0</v>
      </c>
      <c r="AX163" s="2248">
        <f>IN_T4!AX158</f>
        <v>0</v>
      </c>
      <c r="AY163" s="2248">
        <f>IN_T4!AY158</f>
        <v>0</v>
      </c>
      <c r="AZ163" s="2248">
        <f>IN_T4!AZ158</f>
        <v>0</v>
      </c>
      <c r="BA163" s="2248">
        <f>IN_T4!BA158</f>
        <v>0</v>
      </c>
      <c r="BB163" s="2248">
        <f>IN_T4!BB158</f>
        <v>0</v>
      </c>
      <c r="BC163" s="2248">
        <f>IN_T4!BC158</f>
        <v>0</v>
      </c>
      <c r="BD163" s="2248">
        <f>IN_T4!BD158</f>
        <v>0</v>
      </c>
      <c r="BE163" s="2248">
        <f>IN_T4!BE158</f>
        <v>0</v>
      </c>
      <c r="BF163" s="2248">
        <f>IN_T4!BF158</f>
        <v>0</v>
      </c>
      <c r="BG163" s="2248">
        <f>IN_T4!BG158</f>
        <v>0</v>
      </c>
      <c r="BH163" s="2248">
        <f>IN_T4!BH158</f>
        <v>0</v>
      </c>
      <c r="BI163" s="2248">
        <f>IN_T4!BI158</f>
        <v>0</v>
      </c>
      <c r="BJ163" s="2248">
        <f>IN_T4!BJ158</f>
        <v>0</v>
      </c>
      <c r="BK163" s="2248">
        <f>IN_T4!BK158</f>
        <v>0</v>
      </c>
      <c r="BL163" s="2248">
        <f>IN_T4!BL158</f>
        <v>0</v>
      </c>
      <c r="BM163" s="2248">
        <f>IN_T4!BM158</f>
        <v>0</v>
      </c>
      <c r="BN163" s="2248">
        <f>IN_T4!BN158</f>
        <v>0</v>
      </c>
      <c r="BO163" s="2248">
        <f>IN_T4!BO158</f>
        <v>0</v>
      </c>
      <c r="BP163" s="2248">
        <f>IN_T4!BP158</f>
        <v>0</v>
      </c>
      <c r="BQ163" s="2248">
        <f>IN_T4!BQ158</f>
        <v>0</v>
      </c>
      <c r="BR163" s="2248">
        <f>IN_T4!BR158</f>
        <v>0</v>
      </c>
      <c r="BS163" s="2248">
        <f>IN_T4!BS158</f>
        <v>0</v>
      </c>
      <c r="BT163" s="2248">
        <f>IN_T4!BT158</f>
        <v>0</v>
      </c>
      <c r="BU163" s="2248">
        <f>IN_T4!BU158</f>
        <v>0</v>
      </c>
      <c r="BV163" s="2248">
        <f>IN_T4!BV158</f>
        <v>0</v>
      </c>
      <c r="BW163" s="2248">
        <f>IN_T4!BW158</f>
        <v>0</v>
      </c>
      <c r="BX163" s="2248">
        <f>IN_T4!BX158</f>
        <v>0</v>
      </c>
      <c r="BY163" s="2248">
        <f>IN_T4!BY158</f>
        <v>0</v>
      </c>
      <c r="BZ163" s="2248">
        <f>IN_T4!BZ158</f>
        <v>0</v>
      </c>
      <c r="CA163" s="2248">
        <f>IN_T4!CA158</f>
        <v>0</v>
      </c>
      <c r="CB163" s="2248">
        <f>IN_T4!CB158</f>
        <v>0</v>
      </c>
      <c r="CC163" s="2248">
        <f>IN_T4!CC158</f>
        <v>0</v>
      </c>
      <c r="CD163" s="2248">
        <f>IN_T4!CD158</f>
        <v>0</v>
      </c>
      <c r="CE163" s="2248">
        <f>IN_T4!CE158</f>
        <v>0</v>
      </c>
      <c r="CF163" s="2248">
        <f>IN_T4!CF158</f>
        <v>0</v>
      </c>
      <c r="CG163" s="2248">
        <f>IN_T4!CG158</f>
        <v>0</v>
      </c>
      <c r="CH163" s="2248">
        <f>IN_T4!CH158</f>
        <v>0</v>
      </c>
      <c r="CI163" s="2248">
        <f>IN_T4!CI158</f>
        <v>0</v>
      </c>
      <c r="CJ163" s="2248">
        <f>IN_T4!CJ158</f>
        <v>0</v>
      </c>
      <c r="CK163" s="2248">
        <f>IN_T4!CK158</f>
        <v>0</v>
      </c>
      <c r="CL163" s="2248">
        <f>IN_T4!CL158</f>
        <v>0</v>
      </c>
      <c r="CM163" s="2248">
        <f>IN_T4!CM158</f>
        <v>0</v>
      </c>
      <c r="CN163" s="2248">
        <f>IN_T4!CN158</f>
        <v>0</v>
      </c>
      <c r="CO163" s="2248">
        <f>IN_T4!CO158</f>
        <v>0</v>
      </c>
      <c r="CP163" s="2248">
        <f>IN_T4!CP158</f>
        <v>0</v>
      </c>
      <c r="CQ163" s="2248">
        <f>IN_T4!CQ158</f>
        <v>0</v>
      </c>
      <c r="CR163" s="2248">
        <f>IN_T4!CR158</f>
        <v>0</v>
      </c>
      <c r="CS163" s="2248">
        <f>IN_T4!CS158</f>
        <v>0</v>
      </c>
      <c r="CT163" s="2248">
        <f>IN_T4!CT158</f>
        <v>0</v>
      </c>
      <c r="CU163" s="2248">
        <f>IN_T4!CU158</f>
        <v>0</v>
      </c>
      <c r="CV163" s="2248">
        <f>IN_T4!CV158</f>
        <v>0</v>
      </c>
      <c r="CW163" s="2248">
        <f>IN_T4!CW158</f>
        <v>0</v>
      </c>
      <c r="CX163" s="2248">
        <f>IN_T4!CX158</f>
        <v>0</v>
      </c>
      <c r="CY163" s="2248">
        <f>IN_T4!CY158</f>
        <v>0</v>
      </c>
      <c r="CZ163" s="2248">
        <f>IN_T4!CZ158</f>
        <v>0</v>
      </c>
      <c r="DA163" s="2248">
        <f>IN_T4!DA158</f>
        <v>0</v>
      </c>
      <c r="DB163" s="2248">
        <f>IN_T4!DB158</f>
        <v>0</v>
      </c>
      <c r="DC163" s="2248">
        <f>IN_T4!DC158</f>
        <v>0</v>
      </c>
      <c r="DD163" s="2248">
        <f>IN_T4!DD158</f>
        <v>0</v>
      </c>
      <c r="DE163" s="2248">
        <f>IN_T4!DE158</f>
        <v>0</v>
      </c>
      <c r="DF163" s="2248">
        <f>IN_T4!DF158</f>
        <v>0</v>
      </c>
      <c r="DG163" s="2248">
        <f>IN_T4!DG158</f>
        <v>0</v>
      </c>
      <c r="DH163" s="2248">
        <f>IN_T4!DH158</f>
        <v>0</v>
      </c>
      <c r="DI163" s="2248">
        <f>IN_T4!DI158</f>
        <v>0</v>
      </c>
      <c r="DJ163" s="2248">
        <f>IN_T4!DJ158</f>
        <v>0</v>
      </c>
      <c r="DK163" s="2248">
        <f>IN_T4!DK158</f>
        <v>0</v>
      </c>
      <c r="DL163" s="2248">
        <f>IN_T4!DL158</f>
        <v>0</v>
      </c>
      <c r="DM163" s="2248">
        <f>IN_T4!DM158</f>
        <v>0</v>
      </c>
      <c r="DN163" s="2248">
        <f>IN_T4!DN158</f>
        <v>0</v>
      </c>
      <c r="DO163" s="2248">
        <f>IN_T4!DO158</f>
        <v>0</v>
      </c>
      <c r="DP163" s="2248">
        <f>IN_T4!DP158</f>
        <v>0</v>
      </c>
      <c r="DQ163" s="2248">
        <f>IN_T4!DQ158</f>
        <v>0</v>
      </c>
      <c r="DR163" s="2248">
        <f>IN_T4!DR158</f>
        <v>0</v>
      </c>
      <c r="DS163" s="2248">
        <f>IN_T4!DS158</f>
        <v>0</v>
      </c>
      <c r="DT163" s="2248">
        <f>IN_T4!DT158</f>
        <v>0</v>
      </c>
      <c r="DU163" s="2248">
        <f>IN_T4!DU158</f>
        <v>0</v>
      </c>
      <c r="DV163" s="2248">
        <f>IN_T4!DV158</f>
        <v>0</v>
      </c>
      <c r="DW163" s="2248">
        <f>IN_T4!DW158</f>
        <v>0</v>
      </c>
      <c r="DX163" s="2248">
        <f>IN_T4!DX158</f>
        <v>0</v>
      </c>
      <c r="DY163" s="2248">
        <f>IN_T4!DY158</f>
        <v>0</v>
      </c>
      <c r="DZ163" s="2248">
        <f>IN_T4!DZ158</f>
        <v>0</v>
      </c>
      <c r="EA163" s="2248">
        <f>IN_T4!EA158</f>
        <v>0</v>
      </c>
      <c r="EB163" s="2248">
        <f>IN_T4!EB158</f>
        <v>0</v>
      </c>
      <c r="EC163" s="2248">
        <f>IN_T4!EC158</f>
        <v>0</v>
      </c>
      <c r="ED163" s="2248">
        <f>IN_T4!ED158</f>
        <v>0</v>
      </c>
      <c r="EE163" s="2248">
        <f>IN_T4!EE158</f>
        <v>0</v>
      </c>
      <c r="EF163" s="2248">
        <f>IN_T4!EF158</f>
        <v>0</v>
      </c>
      <c r="EG163" s="2248">
        <f>IN_T4!EG158</f>
        <v>0</v>
      </c>
      <c r="EH163" s="2248">
        <f>IN_T4!EH158</f>
        <v>0</v>
      </c>
      <c r="EI163" s="2248">
        <f>IN_T4!EI158</f>
        <v>0</v>
      </c>
      <c r="EJ163" s="2248">
        <f>IN_T4!EJ158</f>
        <v>0</v>
      </c>
      <c r="EK163" s="2248">
        <f>IN_T4!EK158</f>
        <v>0</v>
      </c>
      <c r="EL163" s="2248">
        <f>IN_T4!EL158</f>
        <v>0</v>
      </c>
      <c r="EM163" s="2248">
        <f>IN_T4!EM158</f>
        <v>0</v>
      </c>
      <c r="EN163" s="2248">
        <f>IN_T4!EN158</f>
        <v>0</v>
      </c>
      <c r="EO163" s="2248">
        <f>IN_T4!EO158</f>
        <v>0</v>
      </c>
      <c r="EP163" s="2248">
        <f>IN_T4!EP158</f>
        <v>0</v>
      </c>
      <c r="EQ163" s="2248">
        <f>IN_T4!EQ158</f>
        <v>0</v>
      </c>
      <c r="ER163" s="2248">
        <f>IN_T4!ER158</f>
        <v>0</v>
      </c>
      <c r="ES163" s="2248">
        <f>IN_T4!ES158</f>
        <v>0</v>
      </c>
      <c r="ET163" s="2248">
        <f>IN_T4!ET158</f>
        <v>0</v>
      </c>
      <c r="EU163" s="2248">
        <f>IN_T4!EU158</f>
        <v>0</v>
      </c>
      <c r="EV163" s="2248">
        <f>IN_T4!EV158</f>
        <v>0</v>
      </c>
      <c r="EW163" s="2248">
        <f>IN_T4!EW158</f>
        <v>0</v>
      </c>
      <c r="EX163" s="2248">
        <f>IN_T4!EX158</f>
        <v>0</v>
      </c>
      <c r="EY163" s="2248">
        <f>IN_T4!EY158</f>
        <v>0</v>
      </c>
      <c r="EZ163" s="2248">
        <f>IN_T4!EZ158</f>
        <v>0</v>
      </c>
      <c r="FA163" s="2248">
        <f>IN_T4!FA158</f>
        <v>0</v>
      </c>
      <c r="FB163" s="2248">
        <f>IN_T4!FB158</f>
        <v>0</v>
      </c>
      <c r="FC163" s="2248">
        <f>IN_T4!FC158</f>
        <v>0</v>
      </c>
      <c r="FD163" s="1028">
        <f t="shared" si="2"/>
        <v>0</v>
      </c>
    </row>
    <row r="164" spans="1:162" s="1034" customFormat="1" ht="17.25" customHeight="1" thickTop="1" thickBot="1" x14ac:dyDescent="0.3">
      <c r="A164" s="1031" t="s">
        <v>2885</v>
      </c>
      <c r="B164" s="1032"/>
      <c r="C164" s="1900">
        <f t="shared" ref="C164:AH164" si="3">SUM(C7:C163)</f>
        <v>0</v>
      </c>
      <c r="D164" s="1900">
        <f t="shared" si="3"/>
        <v>0</v>
      </c>
      <c r="E164" s="1900">
        <f t="shared" si="3"/>
        <v>0</v>
      </c>
      <c r="F164" s="1900">
        <f t="shared" si="3"/>
        <v>0</v>
      </c>
      <c r="G164" s="1900">
        <f t="shared" si="3"/>
        <v>0</v>
      </c>
      <c r="H164" s="1900">
        <f t="shared" si="3"/>
        <v>0</v>
      </c>
      <c r="I164" s="1900">
        <f t="shared" si="3"/>
        <v>0</v>
      </c>
      <c r="J164" s="1900">
        <f t="shared" si="3"/>
        <v>0</v>
      </c>
      <c r="K164" s="1900">
        <f t="shared" si="3"/>
        <v>0</v>
      </c>
      <c r="L164" s="1900">
        <f t="shared" si="3"/>
        <v>1</v>
      </c>
      <c r="M164" s="1900">
        <f t="shared" si="3"/>
        <v>0</v>
      </c>
      <c r="N164" s="1900">
        <f t="shared" si="3"/>
        <v>0</v>
      </c>
      <c r="O164" s="1900">
        <f t="shared" si="3"/>
        <v>0</v>
      </c>
      <c r="P164" s="1900">
        <f t="shared" si="3"/>
        <v>0</v>
      </c>
      <c r="Q164" s="1900">
        <f t="shared" si="3"/>
        <v>0</v>
      </c>
      <c r="R164" s="1900">
        <f t="shared" si="3"/>
        <v>0</v>
      </c>
      <c r="S164" s="1900">
        <f t="shared" si="3"/>
        <v>0</v>
      </c>
      <c r="T164" s="1900">
        <f t="shared" si="3"/>
        <v>0</v>
      </c>
      <c r="U164" s="1900">
        <f t="shared" si="3"/>
        <v>0</v>
      </c>
      <c r="V164" s="1900">
        <f t="shared" si="3"/>
        <v>0</v>
      </c>
      <c r="W164" s="1900">
        <f t="shared" si="3"/>
        <v>0</v>
      </c>
      <c r="X164" s="1900">
        <f t="shared" si="3"/>
        <v>0</v>
      </c>
      <c r="Y164" s="1900">
        <f t="shared" si="3"/>
        <v>0</v>
      </c>
      <c r="Z164" s="1900">
        <f t="shared" si="3"/>
        <v>0</v>
      </c>
      <c r="AA164" s="1900">
        <f t="shared" si="3"/>
        <v>0</v>
      </c>
      <c r="AB164" s="1900">
        <f t="shared" si="3"/>
        <v>0</v>
      </c>
      <c r="AC164" s="1900">
        <f t="shared" si="3"/>
        <v>0</v>
      </c>
      <c r="AD164" s="1900">
        <f t="shared" si="3"/>
        <v>0</v>
      </c>
      <c r="AE164" s="1900">
        <f t="shared" si="3"/>
        <v>0</v>
      </c>
      <c r="AF164" s="1900">
        <f t="shared" si="3"/>
        <v>0</v>
      </c>
      <c r="AG164" s="1900">
        <f t="shared" si="3"/>
        <v>0</v>
      </c>
      <c r="AH164" s="1900">
        <f t="shared" si="3"/>
        <v>0</v>
      </c>
      <c r="AI164" s="1900">
        <f t="shared" ref="AI164:BN164" si="4">SUM(AI7:AI163)</f>
        <v>0</v>
      </c>
      <c r="AJ164" s="1900">
        <f t="shared" si="4"/>
        <v>0</v>
      </c>
      <c r="AK164" s="1900">
        <f t="shared" si="4"/>
        <v>0</v>
      </c>
      <c r="AL164" s="1900">
        <f t="shared" si="4"/>
        <v>0</v>
      </c>
      <c r="AM164" s="1900">
        <f t="shared" si="4"/>
        <v>0</v>
      </c>
      <c r="AN164" s="1900">
        <f t="shared" si="4"/>
        <v>0</v>
      </c>
      <c r="AO164" s="1900">
        <f t="shared" si="4"/>
        <v>0</v>
      </c>
      <c r="AP164" s="1900">
        <f t="shared" si="4"/>
        <v>0</v>
      </c>
      <c r="AQ164" s="1900">
        <f t="shared" si="4"/>
        <v>0</v>
      </c>
      <c r="AR164" s="1900">
        <f t="shared" si="4"/>
        <v>0</v>
      </c>
      <c r="AS164" s="1900">
        <f t="shared" si="4"/>
        <v>0</v>
      </c>
      <c r="AT164" s="1900">
        <f t="shared" si="4"/>
        <v>0</v>
      </c>
      <c r="AU164" s="1900">
        <f t="shared" si="4"/>
        <v>0</v>
      </c>
      <c r="AV164" s="1900">
        <f t="shared" si="4"/>
        <v>0</v>
      </c>
      <c r="AW164" s="1900">
        <f t="shared" si="4"/>
        <v>0</v>
      </c>
      <c r="AX164" s="1900">
        <f t="shared" si="4"/>
        <v>0</v>
      </c>
      <c r="AY164" s="1900">
        <f t="shared" si="4"/>
        <v>0</v>
      </c>
      <c r="AZ164" s="1900">
        <f t="shared" si="4"/>
        <v>0</v>
      </c>
      <c r="BA164" s="1900">
        <f t="shared" si="4"/>
        <v>0</v>
      </c>
      <c r="BB164" s="1900">
        <f t="shared" si="4"/>
        <v>0</v>
      </c>
      <c r="BC164" s="1900">
        <f t="shared" si="4"/>
        <v>0</v>
      </c>
      <c r="BD164" s="1900">
        <f t="shared" si="4"/>
        <v>0</v>
      </c>
      <c r="BE164" s="1900">
        <f t="shared" si="4"/>
        <v>0</v>
      </c>
      <c r="BF164" s="1900">
        <f t="shared" si="4"/>
        <v>0</v>
      </c>
      <c r="BG164" s="1900">
        <f t="shared" si="4"/>
        <v>0</v>
      </c>
      <c r="BH164" s="1900">
        <f t="shared" si="4"/>
        <v>0</v>
      </c>
      <c r="BI164" s="1900">
        <f t="shared" si="4"/>
        <v>0</v>
      </c>
      <c r="BJ164" s="1900">
        <f t="shared" si="4"/>
        <v>0</v>
      </c>
      <c r="BK164" s="1900">
        <f t="shared" si="4"/>
        <v>0</v>
      </c>
      <c r="BL164" s="1900">
        <f t="shared" si="4"/>
        <v>0</v>
      </c>
      <c r="BM164" s="1900">
        <f t="shared" si="4"/>
        <v>0</v>
      </c>
      <c r="BN164" s="1900">
        <f t="shared" si="4"/>
        <v>0</v>
      </c>
      <c r="BO164" s="1900">
        <f t="shared" ref="BO164:CT164" si="5">SUM(BO7:BO163)</f>
        <v>0</v>
      </c>
      <c r="BP164" s="1900">
        <f t="shared" si="5"/>
        <v>0</v>
      </c>
      <c r="BQ164" s="1900">
        <f t="shared" si="5"/>
        <v>0</v>
      </c>
      <c r="BR164" s="1900">
        <f t="shared" si="5"/>
        <v>0</v>
      </c>
      <c r="BS164" s="1900">
        <f t="shared" si="5"/>
        <v>0</v>
      </c>
      <c r="BT164" s="1900">
        <f t="shared" si="5"/>
        <v>0</v>
      </c>
      <c r="BU164" s="1900">
        <f t="shared" si="5"/>
        <v>0</v>
      </c>
      <c r="BV164" s="1900">
        <f t="shared" si="5"/>
        <v>0</v>
      </c>
      <c r="BW164" s="1900">
        <f t="shared" si="5"/>
        <v>0</v>
      </c>
      <c r="BX164" s="1900">
        <f t="shared" si="5"/>
        <v>0</v>
      </c>
      <c r="BY164" s="1900">
        <f t="shared" si="5"/>
        <v>0</v>
      </c>
      <c r="BZ164" s="1900">
        <f t="shared" si="5"/>
        <v>0</v>
      </c>
      <c r="CA164" s="1900">
        <f t="shared" si="5"/>
        <v>0</v>
      </c>
      <c r="CB164" s="1900">
        <f t="shared" si="5"/>
        <v>0</v>
      </c>
      <c r="CC164" s="1900">
        <f t="shared" si="5"/>
        <v>0</v>
      </c>
      <c r="CD164" s="1900">
        <f t="shared" si="5"/>
        <v>0</v>
      </c>
      <c r="CE164" s="1900">
        <f t="shared" si="5"/>
        <v>0</v>
      </c>
      <c r="CF164" s="1900">
        <f t="shared" si="5"/>
        <v>0</v>
      </c>
      <c r="CG164" s="1900">
        <f t="shared" si="5"/>
        <v>0</v>
      </c>
      <c r="CH164" s="1900">
        <f t="shared" si="5"/>
        <v>0</v>
      </c>
      <c r="CI164" s="1900">
        <f t="shared" si="5"/>
        <v>0</v>
      </c>
      <c r="CJ164" s="1900">
        <f t="shared" si="5"/>
        <v>0</v>
      </c>
      <c r="CK164" s="1900">
        <f t="shared" si="5"/>
        <v>0</v>
      </c>
      <c r="CL164" s="1900">
        <f t="shared" si="5"/>
        <v>0</v>
      </c>
      <c r="CM164" s="1900">
        <f t="shared" si="5"/>
        <v>0</v>
      </c>
      <c r="CN164" s="1900">
        <f t="shared" si="5"/>
        <v>0</v>
      </c>
      <c r="CO164" s="1900">
        <f t="shared" si="5"/>
        <v>0</v>
      </c>
      <c r="CP164" s="1900">
        <f t="shared" si="5"/>
        <v>0</v>
      </c>
      <c r="CQ164" s="1900">
        <f t="shared" si="5"/>
        <v>0</v>
      </c>
      <c r="CR164" s="1900">
        <f t="shared" si="5"/>
        <v>0</v>
      </c>
      <c r="CS164" s="1900">
        <f t="shared" si="5"/>
        <v>0</v>
      </c>
      <c r="CT164" s="1900">
        <f t="shared" si="5"/>
        <v>0</v>
      </c>
      <c r="CU164" s="1900">
        <f t="shared" ref="CU164:DZ164" si="6">SUM(CU7:CU163)</f>
        <v>0</v>
      </c>
      <c r="CV164" s="1900">
        <f t="shared" si="6"/>
        <v>0</v>
      </c>
      <c r="CW164" s="1900">
        <f t="shared" si="6"/>
        <v>0</v>
      </c>
      <c r="CX164" s="1900">
        <f t="shared" si="6"/>
        <v>0</v>
      </c>
      <c r="CY164" s="1900">
        <f t="shared" si="6"/>
        <v>0</v>
      </c>
      <c r="CZ164" s="1900">
        <f t="shared" si="6"/>
        <v>0</v>
      </c>
      <c r="DA164" s="1900">
        <f t="shared" si="6"/>
        <v>0</v>
      </c>
      <c r="DB164" s="1900">
        <f t="shared" si="6"/>
        <v>0</v>
      </c>
      <c r="DC164" s="1900">
        <f t="shared" si="6"/>
        <v>0</v>
      </c>
      <c r="DD164" s="1900">
        <f t="shared" si="6"/>
        <v>0</v>
      </c>
      <c r="DE164" s="1900">
        <f t="shared" si="6"/>
        <v>0</v>
      </c>
      <c r="DF164" s="1900">
        <f t="shared" si="6"/>
        <v>0</v>
      </c>
      <c r="DG164" s="1900">
        <f t="shared" si="6"/>
        <v>0</v>
      </c>
      <c r="DH164" s="1900">
        <f t="shared" si="6"/>
        <v>0</v>
      </c>
      <c r="DI164" s="1900">
        <f t="shared" si="6"/>
        <v>0</v>
      </c>
      <c r="DJ164" s="1900">
        <f t="shared" si="6"/>
        <v>0</v>
      </c>
      <c r="DK164" s="1900">
        <f t="shared" si="6"/>
        <v>0</v>
      </c>
      <c r="DL164" s="1900">
        <f t="shared" si="6"/>
        <v>0</v>
      </c>
      <c r="DM164" s="1900">
        <f t="shared" si="6"/>
        <v>0</v>
      </c>
      <c r="DN164" s="1900">
        <f t="shared" si="6"/>
        <v>0</v>
      </c>
      <c r="DO164" s="1900">
        <f t="shared" si="6"/>
        <v>0</v>
      </c>
      <c r="DP164" s="1900">
        <f t="shared" si="6"/>
        <v>0</v>
      </c>
      <c r="DQ164" s="1900">
        <f t="shared" si="6"/>
        <v>0</v>
      </c>
      <c r="DR164" s="1900">
        <f t="shared" si="6"/>
        <v>0</v>
      </c>
      <c r="DS164" s="1900">
        <f t="shared" si="6"/>
        <v>0</v>
      </c>
      <c r="DT164" s="1900">
        <f t="shared" si="6"/>
        <v>0</v>
      </c>
      <c r="DU164" s="1900">
        <f t="shared" si="6"/>
        <v>0</v>
      </c>
      <c r="DV164" s="1900">
        <f t="shared" si="6"/>
        <v>0</v>
      </c>
      <c r="DW164" s="1900">
        <f t="shared" si="6"/>
        <v>0</v>
      </c>
      <c r="DX164" s="1900">
        <f t="shared" si="6"/>
        <v>0</v>
      </c>
      <c r="DY164" s="1900">
        <f t="shared" si="6"/>
        <v>0</v>
      </c>
      <c r="DZ164" s="1900">
        <f t="shared" si="6"/>
        <v>0</v>
      </c>
      <c r="EA164" s="1900">
        <f t="shared" ref="EA164:FD164" si="7">SUM(EA7:EA163)</f>
        <v>0</v>
      </c>
      <c r="EB164" s="1900">
        <f t="shared" si="7"/>
        <v>0</v>
      </c>
      <c r="EC164" s="1900">
        <f t="shared" si="7"/>
        <v>0</v>
      </c>
      <c r="ED164" s="1900">
        <f t="shared" si="7"/>
        <v>0</v>
      </c>
      <c r="EE164" s="1900">
        <f t="shared" si="7"/>
        <v>0</v>
      </c>
      <c r="EF164" s="1900">
        <f t="shared" si="7"/>
        <v>0</v>
      </c>
      <c r="EG164" s="1900">
        <f t="shared" si="7"/>
        <v>0</v>
      </c>
      <c r="EH164" s="1900">
        <f t="shared" si="7"/>
        <v>0</v>
      </c>
      <c r="EI164" s="1900">
        <f t="shared" si="7"/>
        <v>0</v>
      </c>
      <c r="EJ164" s="1900">
        <f t="shared" si="7"/>
        <v>0</v>
      </c>
      <c r="EK164" s="1900">
        <f t="shared" si="7"/>
        <v>0</v>
      </c>
      <c r="EL164" s="1900">
        <f t="shared" si="7"/>
        <v>0</v>
      </c>
      <c r="EM164" s="1900">
        <f t="shared" si="7"/>
        <v>0</v>
      </c>
      <c r="EN164" s="1900">
        <f t="shared" si="7"/>
        <v>0</v>
      </c>
      <c r="EO164" s="1900">
        <f t="shared" si="7"/>
        <v>0</v>
      </c>
      <c r="EP164" s="1900">
        <f t="shared" si="7"/>
        <v>0</v>
      </c>
      <c r="EQ164" s="1900">
        <f t="shared" si="7"/>
        <v>0</v>
      </c>
      <c r="ER164" s="1900">
        <f t="shared" si="7"/>
        <v>0</v>
      </c>
      <c r="ES164" s="1900">
        <f t="shared" si="7"/>
        <v>0</v>
      </c>
      <c r="ET164" s="1900">
        <f t="shared" si="7"/>
        <v>0</v>
      </c>
      <c r="EU164" s="1900">
        <f t="shared" si="7"/>
        <v>0</v>
      </c>
      <c r="EV164" s="1900">
        <f t="shared" si="7"/>
        <v>0</v>
      </c>
      <c r="EW164" s="1900">
        <f t="shared" si="7"/>
        <v>0</v>
      </c>
      <c r="EX164" s="1900">
        <f t="shared" si="7"/>
        <v>0</v>
      </c>
      <c r="EY164" s="1900">
        <f t="shared" si="7"/>
        <v>0</v>
      </c>
      <c r="EZ164" s="1900">
        <f t="shared" si="7"/>
        <v>0</v>
      </c>
      <c r="FA164" s="1900">
        <f t="shared" si="7"/>
        <v>0</v>
      </c>
      <c r="FB164" s="1900">
        <f t="shared" si="7"/>
        <v>0</v>
      </c>
      <c r="FC164" s="1900">
        <f t="shared" si="7"/>
        <v>0</v>
      </c>
      <c r="FD164" s="1033">
        <f t="shared" si="7"/>
        <v>1</v>
      </c>
    </row>
    <row r="165" spans="1:162" ht="17.25" customHeight="1" x14ac:dyDescent="0.25">
      <c r="A165" s="2835" t="s">
        <v>624</v>
      </c>
      <c r="B165" s="2835"/>
      <c r="C165" s="2835"/>
      <c r="D165" s="2835"/>
      <c r="E165" s="2835"/>
      <c r="F165" s="2835"/>
      <c r="G165" s="2835"/>
      <c r="H165" s="2835"/>
      <c r="I165" s="2835"/>
      <c r="J165" s="2835"/>
      <c r="K165" s="2835"/>
      <c r="L165" s="2835"/>
      <c r="M165" s="2835"/>
      <c r="N165" s="2835"/>
      <c r="O165" s="2835"/>
      <c r="P165" s="2835"/>
      <c r="Q165" s="2835"/>
      <c r="R165" s="2835"/>
      <c r="S165" s="2835"/>
      <c r="T165" s="2835"/>
      <c r="U165" s="2835"/>
      <c r="V165" s="2835"/>
      <c r="W165" s="2835"/>
      <c r="X165" s="2835"/>
      <c r="Y165" s="2835"/>
      <c r="Z165" s="2835"/>
      <c r="AA165" s="2835"/>
      <c r="AB165" s="2835"/>
      <c r="AC165" s="2835"/>
      <c r="AD165" s="2835"/>
      <c r="AE165" s="2835"/>
      <c r="AF165" s="2835"/>
      <c r="AG165" s="2835"/>
      <c r="AH165" s="2835"/>
      <c r="AI165" s="2835"/>
      <c r="AJ165" s="2835"/>
      <c r="AK165" s="2835"/>
      <c r="AL165" s="2835"/>
      <c r="AM165" s="2835"/>
      <c r="AN165" s="2835"/>
      <c r="AO165" s="2835"/>
      <c r="AP165" s="2835"/>
      <c r="AQ165" s="2835"/>
      <c r="AR165" s="2835"/>
    </row>
    <row r="166" spans="1:162" x14ac:dyDescent="0.25">
      <c r="A166" s="937" t="s">
        <v>2877</v>
      </c>
      <c r="C166" s="937"/>
      <c r="D166" s="937"/>
      <c r="E166" s="937"/>
    </row>
    <row r="167" spans="1:162" x14ac:dyDescent="0.25">
      <c r="A167" s="2834" t="s">
        <v>2880</v>
      </c>
      <c r="B167" s="2834"/>
      <c r="C167" s="2834"/>
      <c r="D167" s="2834"/>
      <c r="E167" s="2834"/>
      <c r="F167" s="2834"/>
      <c r="G167" s="2834"/>
      <c r="H167" s="2834"/>
      <c r="I167" s="2834"/>
      <c r="J167" s="2834"/>
      <c r="K167" s="2834"/>
      <c r="L167" s="2834"/>
      <c r="M167" s="2834"/>
      <c r="N167" s="2834"/>
      <c r="O167" s="2834"/>
      <c r="P167" s="2834"/>
      <c r="Q167" s="2834"/>
      <c r="R167" s="2834"/>
      <c r="S167" s="2834"/>
      <c r="T167" s="2834"/>
      <c r="U167" s="2834"/>
      <c r="V167" s="2834"/>
      <c r="W167" s="2834"/>
      <c r="X167" s="2834"/>
      <c r="Y167" s="2834"/>
      <c r="Z167" s="2834"/>
      <c r="AA167" s="2834"/>
      <c r="AB167" s="2834"/>
      <c r="AC167" s="2834"/>
      <c r="AD167" s="2834"/>
      <c r="AE167" s="2834"/>
      <c r="AF167" s="2834"/>
      <c r="AG167" s="2834"/>
      <c r="AH167" s="2834"/>
      <c r="AI167" s="2834"/>
      <c r="AJ167" s="2834"/>
      <c r="AK167" s="2834"/>
      <c r="AL167" s="2834"/>
      <c r="AM167" s="2834"/>
      <c r="AN167" s="2834"/>
      <c r="AO167" s="2834"/>
      <c r="AP167" s="2834"/>
      <c r="AQ167" s="2834"/>
      <c r="AR167" s="2834"/>
    </row>
    <row r="168" spans="1:162" x14ac:dyDescent="0.25">
      <c r="A168" s="937" t="s">
        <v>627</v>
      </c>
      <c r="C168" s="937"/>
      <c r="D168" s="937"/>
      <c r="E168" s="937"/>
    </row>
    <row r="174" spans="1:162" x14ac:dyDescent="0.25">
      <c r="FF174" s="1035"/>
    </row>
  </sheetData>
  <sheetProtection password="8611" sheet="1" selectLockedCells="1"/>
  <mergeCells count="10">
    <mergeCell ref="A165:AR165"/>
    <mergeCell ref="A167:AR167"/>
    <mergeCell ref="A1:AW1"/>
    <mergeCell ref="AF2:FD2"/>
    <mergeCell ref="C3:AW3"/>
    <mergeCell ref="AX3:CS3"/>
    <mergeCell ref="CT3:FC3"/>
    <mergeCell ref="C4:AW4"/>
    <mergeCell ref="AX4:CS4"/>
    <mergeCell ref="CT4:FC4"/>
  </mergeCells>
  <printOptions horizontalCentered="1" verticalCentered="1"/>
  <pageMargins left="0" right="0" top="0.19685039370078741" bottom="0.17" header="0.19" footer="0.17"/>
  <pageSetup paperSize="9" scale="79" orientation="landscape" horizontalDpi="300" verticalDpi="4294967292" r:id="rId1"/>
  <headerFooter alignWithMargins="0"/>
  <rowBreaks count="1" manualBreakCount="1">
    <brk id="96" max="137" man="1"/>
  </rowBreaks>
  <ignoredErrors>
    <ignoredError sqref="EY5" formula="1"/>
    <ignoredError sqref="FC164" formulaRange="1"/>
  </ignoredError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7">
    <tabColor rgb="FF92D050"/>
  </sheetPr>
  <dimension ref="A1:FD158"/>
  <sheetViews>
    <sheetView topLeftCell="A127" workbookViewId="0">
      <selection activeCell="A155" sqref="A155:B158"/>
    </sheetView>
  </sheetViews>
  <sheetFormatPr defaultRowHeight="12.9" x14ac:dyDescent="0.35"/>
  <cols>
    <col min="1" max="1" width="50.3046875" bestFit="1" customWidth="1"/>
    <col min="2" max="2" width="10.3046875" bestFit="1" customWidth="1"/>
  </cols>
  <sheetData>
    <row r="1" spans="1:160" x14ac:dyDescent="0.35">
      <c r="A1" s="1" t="s">
        <v>2886</v>
      </c>
      <c r="B1" s="1" t="s">
        <v>2887</v>
      </c>
      <c r="C1" s="1" t="s">
        <v>2888</v>
      </c>
      <c r="D1" s="1" t="s">
        <v>2889</v>
      </c>
      <c r="E1" s="1" t="s">
        <v>2890</v>
      </c>
      <c r="F1" s="1" t="s">
        <v>2891</v>
      </c>
      <c r="G1" s="1" t="s">
        <v>298</v>
      </c>
      <c r="H1" s="1" t="s">
        <v>302</v>
      </c>
      <c r="I1" s="1" t="s">
        <v>304</v>
      </c>
      <c r="J1" s="1" t="s">
        <v>306</v>
      </c>
      <c r="K1" s="1" t="s">
        <v>308</v>
      </c>
      <c r="L1" s="1" t="s">
        <v>310</v>
      </c>
      <c r="M1" s="1" t="s">
        <v>312</v>
      </c>
      <c r="N1" s="1" t="s">
        <v>314</v>
      </c>
      <c r="O1" s="1" t="s">
        <v>317</v>
      </c>
      <c r="P1" s="1" t="s">
        <v>319</v>
      </c>
      <c r="Q1" s="1" t="s">
        <v>321</v>
      </c>
      <c r="R1" s="1" t="s">
        <v>323</v>
      </c>
      <c r="S1" s="1" t="s">
        <v>325</v>
      </c>
      <c r="T1" s="1" t="s">
        <v>327</v>
      </c>
      <c r="U1" s="1" t="s">
        <v>329</v>
      </c>
      <c r="V1" s="1" t="s">
        <v>332</v>
      </c>
      <c r="W1" s="1" t="s">
        <v>334</v>
      </c>
      <c r="X1" s="1" t="s">
        <v>336</v>
      </c>
      <c r="Y1" s="1" t="s">
        <v>338</v>
      </c>
      <c r="Z1" s="1" t="s">
        <v>340</v>
      </c>
      <c r="AA1" s="1" t="s">
        <v>342</v>
      </c>
      <c r="AB1" s="1" t="s">
        <v>344</v>
      </c>
      <c r="AC1" s="1" t="s">
        <v>348</v>
      </c>
      <c r="AD1" s="1" t="s">
        <v>350</v>
      </c>
      <c r="AE1" s="1" t="s">
        <v>352</v>
      </c>
      <c r="AF1" s="1" t="s">
        <v>354</v>
      </c>
      <c r="AG1" s="1" t="s">
        <v>356</v>
      </c>
      <c r="AH1" s="1" t="s">
        <v>358</v>
      </c>
      <c r="AI1" s="1" t="s">
        <v>360</v>
      </c>
      <c r="AJ1" s="1" t="s">
        <v>362</v>
      </c>
      <c r="AK1" s="1" t="s">
        <v>364</v>
      </c>
      <c r="AL1" s="1" t="s">
        <v>366</v>
      </c>
      <c r="AM1" s="1" t="s">
        <v>368</v>
      </c>
      <c r="AN1" s="1" t="s">
        <v>370</v>
      </c>
      <c r="AO1" s="1" t="s">
        <v>372</v>
      </c>
      <c r="AP1" s="1" t="s">
        <v>374</v>
      </c>
      <c r="AQ1" s="1" t="s">
        <v>376</v>
      </c>
      <c r="AR1" s="1" t="s">
        <v>378</v>
      </c>
      <c r="AS1" s="1" t="s">
        <v>380</v>
      </c>
      <c r="AT1" s="1" t="s">
        <v>382</v>
      </c>
      <c r="AU1" s="1" t="s">
        <v>384</v>
      </c>
      <c r="AV1" s="1" t="s">
        <v>386</v>
      </c>
      <c r="AW1" s="1" t="s">
        <v>388</v>
      </c>
      <c r="AX1" s="1" t="s">
        <v>390</v>
      </c>
      <c r="AY1" s="1" t="s">
        <v>392</v>
      </c>
      <c r="AZ1" s="1" t="s">
        <v>394</v>
      </c>
      <c r="BA1" s="1" t="s">
        <v>396</v>
      </c>
      <c r="BB1" s="1" t="s">
        <v>398</v>
      </c>
      <c r="BC1" s="1" t="s">
        <v>400</v>
      </c>
      <c r="BD1" s="1" t="s">
        <v>402</v>
      </c>
      <c r="BE1" s="1" t="s">
        <v>404</v>
      </c>
      <c r="BF1" s="1" t="s">
        <v>406</v>
      </c>
      <c r="BG1" s="1" t="s">
        <v>408</v>
      </c>
      <c r="BH1" s="1" t="s">
        <v>410</v>
      </c>
      <c r="BI1" s="1" t="s">
        <v>412</v>
      </c>
      <c r="BJ1" s="1" t="s">
        <v>414</v>
      </c>
      <c r="BK1" s="1" t="s">
        <v>416</v>
      </c>
      <c r="BL1" s="1" t="s">
        <v>419</v>
      </c>
      <c r="BM1" s="1" t="s">
        <v>421</v>
      </c>
      <c r="BN1" s="1" t="s">
        <v>423</v>
      </c>
      <c r="BO1" s="1" t="s">
        <v>425</v>
      </c>
      <c r="BP1" s="1" t="s">
        <v>427</v>
      </c>
      <c r="BQ1" s="1" t="s">
        <v>429</v>
      </c>
      <c r="BR1" s="1" t="s">
        <v>431</v>
      </c>
      <c r="BS1" s="1" t="s">
        <v>433</v>
      </c>
      <c r="BT1" s="1" t="s">
        <v>435</v>
      </c>
      <c r="BU1" s="1" t="s">
        <v>437</v>
      </c>
      <c r="BV1" s="1" t="s">
        <v>439</v>
      </c>
      <c r="BW1" s="1" t="s">
        <v>441</v>
      </c>
      <c r="BX1" s="1" t="s">
        <v>443</v>
      </c>
      <c r="BY1" s="1" t="s">
        <v>445</v>
      </c>
      <c r="BZ1" s="1" t="s">
        <v>447</v>
      </c>
      <c r="CA1" s="1" t="s">
        <v>449</v>
      </c>
      <c r="CB1" s="1" t="s">
        <v>453</v>
      </c>
      <c r="CC1" s="1" t="s">
        <v>455</v>
      </c>
      <c r="CD1" s="1" t="s">
        <v>457</v>
      </c>
      <c r="CE1" s="1" t="s">
        <v>459</v>
      </c>
      <c r="CF1" s="1" t="s">
        <v>461</v>
      </c>
      <c r="CG1" s="1" t="s">
        <v>464</v>
      </c>
      <c r="CH1" s="1" t="s">
        <v>466</v>
      </c>
      <c r="CI1" s="1" t="s">
        <v>468</v>
      </c>
      <c r="CJ1" s="1" t="s">
        <v>471</v>
      </c>
      <c r="CK1" s="1" t="s">
        <v>473</v>
      </c>
      <c r="CL1" s="1" t="s">
        <v>475</v>
      </c>
      <c r="CM1" s="1" t="s">
        <v>478</v>
      </c>
      <c r="CN1" s="1" t="s">
        <v>480</v>
      </c>
      <c r="CO1" s="1" t="s">
        <v>482</v>
      </c>
      <c r="CP1" s="1" t="s">
        <v>484</v>
      </c>
      <c r="CQ1" s="1" t="s">
        <v>486</v>
      </c>
      <c r="CR1" s="1" t="s">
        <v>488</v>
      </c>
      <c r="CS1" s="1" t="s">
        <v>491</v>
      </c>
      <c r="CT1" s="1" t="s">
        <v>493</v>
      </c>
      <c r="CU1" s="1" t="s">
        <v>495</v>
      </c>
      <c r="CV1" s="1" t="s">
        <v>497</v>
      </c>
      <c r="CW1" s="1" t="s">
        <v>499</v>
      </c>
      <c r="CX1" s="1" t="s">
        <v>501</v>
      </c>
      <c r="CY1" s="1" t="s">
        <v>503</v>
      </c>
      <c r="CZ1" s="1" t="s">
        <v>505</v>
      </c>
      <c r="DA1" s="1" t="s">
        <v>507</v>
      </c>
      <c r="DB1" s="1" t="s">
        <v>509</v>
      </c>
      <c r="DC1" s="1" t="s">
        <v>511</v>
      </c>
      <c r="DD1" s="1" t="s">
        <v>513</v>
      </c>
      <c r="DE1" s="1" t="s">
        <v>515</v>
      </c>
      <c r="DF1" s="1" t="s">
        <v>517</v>
      </c>
      <c r="DG1" s="1" t="s">
        <v>519</v>
      </c>
      <c r="DH1" s="1" t="s">
        <v>521</v>
      </c>
      <c r="DI1" s="1" t="s">
        <v>524</v>
      </c>
      <c r="DJ1" s="1" t="s">
        <v>526</v>
      </c>
      <c r="DK1" s="1" t="s">
        <v>528</v>
      </c>
      <c r="DL1" s="1" t="s">
        <v>530</v>
      </c>
      <c r="DM1" s="1" t="s">
        <v>533</v>
      </c>
      <c r="DN1" s="1" t="s">
        <v>535</v>
      </c>
      <c r="DO1" s="1" t="s">
        <v>537</v>
      </c>
      <c r="DP1" s="1" t="s">
        <v>539</v>
      </c>
      <c r="DQ1" s="1" t="s">
        <v>541</v>
      </c>
      <c r="DR1" s="1" t="s">
        <v>543</v>
      </c>
      <c r="DS1" s="1" t="s">
        <v>545</v>
      </c>
      <c r="DT1" s="1" t="s">
        <v>547</v>
      </c>
      <c r="DU1" s="1" t="s">
        <v>549</v>
      </c>
      <c r="DV1" s="1" t="s">
        <v>551</v>
      </c>
      <c r="DW1" s="1" t="s">
        <v>553</v>
      </c>
      <c r="DX1" s="1" t="s">
        <v>555</v>
      </c>
      <c r="DY1" s="1" t="s">
        <v>558</v>
      </c>
      <c r="DZ1" s="1" t="s">
        <v>560</v>
      </c>
      <c r="EA1" s="1" t="s">
        <v>562</v>
      </c>
      <c r="EB1" s="1" t="s">
        <v>564</v>
      </c>
      <c r="EC1" s="1" t="s">
        <v>566</v>
      </c>
      <c r="ED1" s="1" t="s">
        <v>568</v>
      </c>
      <c r="EE1" s="1" t="s">
        <v>570</v>
      </c>
      <c r="EF1" s="1" t="s">
        <v>572</v>
      </c>
      <c r="EG1" s="1" t="s">
        <v>574</v>
      </c>
      <c r="EH1" s="1" t="s">
        <v>576</v>
      </c>
      <c r="EI1" s="1" t="s">
        <v>578</v>
      </c>
      <c r="EJ1" s="1" t="s">
        <v>580</v>
      </c>
      <c r="EK1" t="s">
        <v>582</v>
      </c>
      <c r="EL1" t="s">
        <v>584</v>
      </c>
      <c r="EM1" t="s">
        <v>587</v>
      </c>
      <c r="EN1" t="s">
        <v>589</v>
      </c>
      <c r="EO1" t="s">
        <v>591</v>
      </c>
      <c r="EP1" t="s">
        <v>593</v>
      </c>
      <c r="EQ1" t="s">
        <v>596</v>
      </c>
      <c r="ER1" t="s">
        <v>598</v>
      </c>
      <c r="ES1" t="s">
        <v>600</v>
      </c>
      <c r="ET1" t="s">
        <v>602</v>
      </c>
      <c r="EU1" t="s">
        <v>604</v>
      </c>
      <c r="EV1" t="s">
        <v>606</v>
      </c>
      <c r="EW1" t="s">
        <v>608</v>
      </c>
      <c r="EX1" t="s">
        <v>611</v>
      </c>
      <c r="EY1" s="2114" t="s">
        <v>2892</v>
      </c>
      <c r="EZ1" t="s">
        <v>616</v>
      </c>
      <c r="FA1" t="s">
        <v>618</v>
      </c>
      <c r="FB1" t="s">
        <v>620</v>
      </c>
      <c r="FC1" t="s">
        <v>622</v>
      </c>
    </row>
    <row r="2" spans="1:160" x14ac:dyDescent="0.35">
      <c r="A2" s="1" t="s">
        <v>287</v>
      </c>
      <c r="B2" s="1" t="s">
        <v>288</v>
      </c>
      <c r="C2" s="1">
        <v>0</v>
      </c>
      <c r="D2" s="1">
        <v>0</v>
      </c>
      <c r="E2" s="1">
        <v>0</v>
      </c>
      <c r="F2" s="1">
        <v>0</v>
      </c>
      <c r="G2" s="1">
        <v>0</v>
      </c>
      <c r="H2" s="1">
        <v>0</v>
      </c>
      <c r="I2" s="1">
        <v>0</v>
      </c>
      <c r="J2" s="1">
        <v>0</v>
      </c>
      <c r="K2" s="1">
        <v>0</v>
      </c>
      <c r="L2" s="1">
        <v>0</v>
      </c>
      <c r="M2" s="1">
        <v>0</v>
      </c>
      <c r="N2" s="1">
        <v>0</v>
      </c>
      <c r="O2" s="1">
        <v>0</v>
      </c>
      <c r="P2" s="1">
        <v>0</v>
      </c>
      <c r="Q2" s="1">
        <v>0</v>
      </c>
      <c r="R2" s="1">
        <v>0</v>
      </c>
      <c r="S2" s="1">
        <v>0</v>
      </c>
      <c r="T2" s="1">
        <v>0</v>
      </c>
      <c r="U2" s="1">
        <v>0</v>
      </c>
      <c r="V2" s="1">
        <v>0</v>
      </c>
      <c r="W2" s="1">
        <v>0</v>
      </c>
      <c r="X2" s="1">
        <v>0</v>
      </c>
      <c r="Y2" s="1">
        <v>0</v>
      </c>
      <c r="Z2" s="1">
        <v>0</v>
      </c>
      <c r="AA2" s="1">
        <v>0</v>
      </c>
      <c r="AB2" s="1">
        <v>0</v>
      </c>
      <c r="AC2" s="1">
        <v>0</v>
      </c>
      <c r="AD2" s="1">
        <v>0</v>
      </c>
      <c r="AE2" s="1">
        <v>0</v>
      </c>
      <c r="AF2" s="1">
        <v>0</v>
      </c>
      <c r="AG2" s="1">
        <v>0</v>
      </c>
      <c r="AH2" s="1">
        <v>0</v>
      </c>
      <c r="AI2" s="1">
        <v>0</v>
      </c>
      <c r="AJ2" s="1">
        <v>0</v>
      </c>
      <c r="AK2" s="1">
        <v>0</v>
      </c>
      <c r="AL2" s="1">
        <v>0</v>
      </c>
      <c r="AM2" s="1">
        <v>0</v>
      </c>
      <c r="AN2" s="1">
        <v>0</v>
      </c>
      <c r="AO2" s="1">
        <v>0</v>
      </c>
      <c r="AP2" s="1">
        <v>0</v>
      </c>
      <c r="AQ2" s="1">
        <v>0</v>
      </c>
      <c r="AR2" s="1">
        <v>0</v>
      </c>
      <c r="AS2" s="1">
        <v>0</v>
      </c>
      <c r="AT2" s="1">
        <v>0</v>
      </c>
      <c r="AU2" s="1">
        <v>0</v>
      </c>
      <c r="AV2" s="1">
        <v>0</v>
      </c>
      <c r="AW2" s="1">
        <v>0</v>
      </c>
      <c r="AX2" s="1">
        <v>0</v>
      </c>
      <c r="AY2" s="1">
        <v>0</v>
      </c>
      <c r="AZ2" s="1">
        <v>0</v>
      </c>
      <c r="BA2" s="1">
        <v>0</v>
      </c>
      <c r="BB2" s="1">
        <v>0</v>
      </c>
      <c r="BC2" s="1">
        <v>0</v>
      </c>
      <c r="BD2" s="1">
        <v>0</v>
      </c>
      <c r="BE2" s="1">
        <v>0</v>
      </c>
      <c r="BF2" s="1">
        <v>0</v>
      </c>
      <c r="BG2" s="1">
        <v>0</v>
      </c>
      <c r="BH2" s="1">
        <v>0</v>
      </c>
      <c r="BI2" s="1">
        <v>0</v>
      </c>
      <c r="BJ2" s="1">
        <v>0</v>
      </c>
      <c r="BK2" s="1">
        <v>0</v>
      </c>
      <c r="BL2" s="1">
        <v>0</v>
      </c>
      <c r="BM2" s="1">
        <v>0</v>
      </c>
      <c r="BN2" s="1">
        <v>0</v>
      </c>
      <c r="BO2" s="1">
        <v>0</v>
      </c>
      <c r="BP2" s="1">
        <v>0</v>
      </c>
      <c r="BQ2" s="1">
        <v>0</v>
      </c>
      <c r="BR2" s="1">
        <v>0</v>
      </c>
      <c r="BS2" s="1">
        <v>0</v>
      </c>
      <c r="BT2" s="1">
        <v>0</v>
      </c>
      <c r="BU2" s="1">
        <v>0</v>
      </c>
      <c r="BV2" s="1">
        <v>0</v>
      </c>
      <c r="BW2" s="1">
        <v>0</v>
      </c>
      <c r="BX2" s="1">
        <v>0</v>
      </c>
      <c r="BY2" s="1">
        <v>0</v>
      </c>
      <c r="BZ2" s="1">
        <v>0</v>
      </c>
      <c r="CA2" s="1">
        <v>0</v>
      </c>
      <c r="CB2" s="1">
        <v>0</v>
      </c>
      <c r="CC2" s="1">
        <v>0</v>
      </c>
      <c r="CD2" s="1">
        <v>0</v>
      </c>
      <c r="CE2" s="1">
        <v>0</v>
      </c>
      <c r="CF2" s="1">
        <v>0</v>
      </c>
      <c r="CG2" s="1">
        <v>0</v>
      </c>
      <c r="CH2" s="1">
        <v>0</v>
      </c>
      <c r="CI2" s="1">
        <v>0</v>
      </c>
      <c r="CJ2" s="1">
        <v>0</v>
      </c>
      <c r="CK2" s="1">
        <v>0</v>
      </c>
      <c r="CL2" s="1">
        <v>0</v>
      </c>
      <c r="CM2" s="1">
        <v>0</v>
      </c>
      <c r="CN2" s="1">
        <v>0</v>
      </c>
      <c r="CO2" s="1">
        <v>0</v>
      </c>
      <c r="CP2" s="1">
        <v>0</v>
      </c>
      <c r="CQ2" s="1">
        <v>0</v>
      </c>
      <c r="CR2" s="1">
        <v>0</v>
      </c>
      <c r="CS2" s="1">
        <v>0</v>
      </c>
      <c r="CT2" s="1">
        <v>0</v>
      </c>
      <c r="CU2" s="1">
        <v>0</v>
      </c>
      <c r="CV2" s="1">
        <v>0</v>
      </c>
      <c r="CW2" s="1">
        <v>0</v>
      </c>
      <c r="CX2" s="1">
        <v>0</v>
      </c>
      <c r="CY2" s="1">
        <v>0</v>
      </c>
      <c r="CZ2" s="1">
        <v>0</v>
      </c>
      <c r="DA2" s="1">
        <v>0</v>
      </c>
      <c r="DB2" s="1">
        <v>0</v>
      </c>
      <c r="DC2" s="1">
        <v>0</v>
      </c>
      <c r="DD2" s="1">
        <v>0</v>
      </c>
      <c r="DE2" s="1">
        <v>0</v>
      </c>
      <c r="DF2" s="1">
        <v>0</v>
      </c>
      <c r="DG2" s="1">
        <v>0</v>
      </c>
      <c r="DH2" s="1">
        <v>0</v>
      </c>
      <c r="DI2" s="1">
        <v>0</v>
      </c>
      <c r="DJ2" s="1">
        <v>0</v>
      </c>
      <c r="DK2" s="1">
        <v>0</v>
      </c>
      <c r="DL2" s="1">
        <v>0</v>
      </c>
      <c r="DM2" s="1">
        <v>0</v>
      </c>
      <c r="DN2" s="1">
        <v>0</v>
      </c>
      <c r="DO2" s="1">
        <v>0</v>
      </c>
      <c r="DP2" s="1">
        <v>0</v>
      </c>
      <c r="DQ2" s="1">
        <v>0</v>
      </c>
      <c r="DR2" s="1">
        <v>0</v>
      </c>
      <c r="DS2" s="1">
        <v>0</v>
      </c>
      <c r="DT2" s="1">
        <v>0</v>
      </c>
      <c r="DU2" s="1">
        <v>0</v>
      </c>
      <c r="DV2" s="1">
        <v>0</v>
      </c>
      <c r="DW2" s="1">
        <v>0</v>
      </c>
      <c r="DX2" s="1">
        <v>0</v>
      </c>
      <c r="DY2" s="1">
        <v>0</v>
      </c>
      <c r="DZ2" s="1">
        <v>0</v>
      </c>
      <c r="EA2" s="1">
        <v>0</v>
      </c>
      <c r="EB2" s="1">
        <v>0</v>
      </c>
      <c r="EC2" s="1">
        <v>0</v>
      </c>
      <c r="ED2" s="1">
        <v>0</v>
      </c>
      <c r="EE2" s="1">
        <v>0</v>
      </c>
      <c r="EF2" s="1">
        <v>0</v>
      </c>
      <c r="EG2" s="1">
        <v>0</v>
      </c>
      <c r="EH2" s="1">
        <v>0</v>
      </c>
      <c r="EI2" s="1">
        <v>0</v>
      </c>
      <c r="EJ2" s="1">
        <v>0</v>
      </c>
      <c r="EK2" s="1">
        <v>0</v>
      </c>
      <c r="EL2" s="1">
        <v>0</v>
      </c>
      <c r="EM2" s="1">
        <v>0</v>
      </c>
      <c r="EN2" s="1">
        <v>0</v>
      </c>
      <c r="EO2" s="1">
        <v>0</v>
      </c>
      <c r="EP2" s="1">
        <v>0</v>
      </c>
      <c r="EQ2" s="1">
        <v>0</v>
      </c>
      <c r="ER2" s="1">
        <v>0</v>
      </c>
      <c r="ES2" s="1">
        <v>0</v>
      </c>
      <c r="ET2" s="1">
        <v>0</v>
      </c>
      <c r="EU2" s="1">
        <v>0</v>
      </c>
      <c r="EV2" s="1">
        <v>0</v>
      </c>
      <c r="EW2" s="1">
        <v>0</v>
      </c>
      <c r="EX2" s="1">
        <v>0</v>
      </c>
      <c r="EY2" s="1">
        <v>0</v>
      </c>
      <c r="EZ2" s="1">
        <v>0</v>
      </c>
      <c r="FA2" s="1">
        <v>0</v>
      </c>
      <c r="FB2" s="1">
        <v>0</v>
      </c>
      <c r="FC2" s="1">
        <v>0</v>
      </c>
      <c r="FD2" s="1"/>
    </row>
    <row r="3" spans="1:160" x14ac:dyDescent="0.35">
      <c r="A3" s="1" t="s">
        <v>291</v>
      </c>
      <c r="B3" s="1" t="s">
        <v>292</v>
      </c>
      <c r="C3" s="1">
        <v>0</v>
      </c>
      <c r="D3" s="1">
        <v>0</v>
      </c>
      <c r="E3" s="1">
        <v>0</v>
      </c>
      <c r="F3" s="1">
        <v>0</v>
      </c>
      <c r="G3" s="1">
        <v>0</v>
      </c>
      <c r="H3" s="1">
        <v>0</v>
      </c>
      <c r="I3" s="1">
        <v>0</v>
      </c>
      <c r="J3" s="1">
        <v>0</v>
      </c>
      <c r="K3" s="1">
        <v>0</v>
      </c>
      <c r="L3" s="1">
        <v>0</v>
      </c>
      <c r="M3" s="1">
        <v>0</v>
      </c>
      <c r="N3" s="1">
        <v>0</v>
      </c>
      <c r="O3" s="1">
        <v>0</v>
      </c>
      <c r="P3" s="1">
        <v>0</v>
      </c>
      <c r="Q3" s="1">
        <v>0</v>
      </c>
      <c r="R3" s="1">
        <v>0</v>
      </c>
      <c r="S3" s="1">
        <v>0</v>
      </c>
      <c r="T3" s="1">
        <v>0</v>
      </c>
      <c r="U3" s="1">
        <v>0</v>
      </c>
      <c r="V3" s="1">
        <v>0</v>
      </c>
      <c r="W3" s="1">
        <v>0</v>
      </c>
      <c r="X3" s="1">
        <v>0</v>
      </c>
      <c r="Y3" s="1">
        <v>0</v>
      </c>
      <c r="Z3" s="1">
        <v>0</v>
      </c>
      <c r="AA3" s="1">
        <v>0</v>
      </c>
      <c r="AB3" s="1">
        <v>0</v>
      </c>
      <c r="AC3" s="1">
        <v>0</v>
      </c>
      <c r="AD3" s="1">
        <v>0</v>
      </c>
      <c r="AE3" s="1">
        <v>0</v>
      </c>
      <c r="AF3" s="1">
        <v>0</v>
      </c>
      <c r="AG3" s="1">
        <v>0</v>
      </c>
      <c r="AH3" s="1">
        <v>0</v>
      </c>
      <c r="AI3" s="1">
        <v>0</v>
      </c>
      <c r="AJ3" s="1">
        <v>0</v>
      </c>
      <c r="AK3" s="1">
        <v>0</v>
      </c>
      <c r="AL3" s="1">
        <v>0</v>
      </c>
      <c r="AM3" s="1">
        <v>0</v>
      </c>
      <c r="AN3" s="1">
        <v>0</v>
      </c>
      <c r="AO3" s="1">
        <v>0</v>
      </c>
      <c r="AP3" s="1">
        <v>0</v>
      </c>
      <c r="AQ3" s="1">
        <v>0</v>
      </c>
      <c r="AR3" s="1">
        <v>0</v>
      </c>
      <c r="AS3" s="1">
        <v>0</v>
      </c>
      <c r="AT3" s="1">
        <v>0</v>
      </c>
      <c r="AU3" s="1">
        <v>0</v>
      </c>
      <c r="AV3" s="1">
        <v>0</v>
      </c>
      <c r="AW3" s="1">
        <v>0</v>
      </c>
      <c r="AX3" s="1">
        <v>0</v>
      </c>
      <c r="AY3" s="1">
        <v>0</v>
      </c>
      <c r="AZ3" s="1">
        <v>0</v>
      </c>
      <c r="BA3" s="1">
        <v>0</v>
      </c>
      <c r="BB3" s="1">
        <v>0</v>
      </c>
      <c r="BC3" s="1">
        <v>0</v>
      </c>
      <c r="BD3" s="1">
        <v>0</v>
      </c>
      <c r="BE3" s="1">
        <v>0</v>
      </c>
      <c r="BF3" s="1">
        <v>0</v>
      </c>
      <c r="BG3" s="1">
        <v>0</v>
      </c>
      <c r="BH3" s="1">
        <v>0</v>
      </c>
      <c r="BI3" s="1">
        <v>0</v>
      </c>
      <c r="BJ3" s="1">
        <v>0</v>
      </c>
      <c r="BK3" s="1">
        <v>0</v>
      </c>
      <c r="BL3" s="1">
        <v>0</v>
      </c>
      <c r="BM3" s="1">
        <v>0</v>
      </c>
      <c r="BN3" s="1">
        <v>0</v>
      </c>
      <c r="BO3" s="1">
        <v>0</v>
      </c>
      <c r="BP3" s="1">
        <v>0</v>
      </c>
      <c r="BQ3" s="1">
        <v>0</v>
      </c>
      <c r="BR3" s="1">
        <v>0</v>
      </c>
      <c r="BS3" s="1">
        <v>0</v>
      </c>
      <c r="BT3" s="1">
        <v>0</v>
      </c>
      <c r="BU3" s="1">
        <v>0</v>
      </c>
      <c r="BV3" s="1">
        <v>0</v>
      </c>
      <c r="BW3" s="1">
        <v>0</v>
      </c>
      <c r="BX3" s="1">
        <v>0</v>
      </c>
      <c r="BY3" s="1">
        <v>0</v>
      </c>
      <c r="BZ3" s="1">
        <v>0</v>
      </c>
      <c r="CA3" s="1">
        <v>0</v>
      </c>
      <c r="CB3" s="1">
        <v>0</v>
      </c>
      <c r="CC3" s="1">
        <v>0</v>
      </c>
      <c r="CD3" s="1">
        <v>0</v>
      </c>
      <c r="CE3" s="1">
        <v>0</v>
      </c>
      <c r="CF3" s="1">
        <v>0</v>
      </c>
      <c r="CG3" s="1">
        <v>0</v>
      </c>
      <c r="CH3" s="1">
        <v>0</v>
      </c>
      <c r="CI3" s="1">
        <v>0</v>
      </c>
      <c r="CJ3" s="1">
        <v>0</v>
      </c>
      <c r="CK3" s="1">
        <v>0</v>
      </c>
      <c r="CL3" s="1">
        <v>0</v>
      </c>
      <c r="CM3" s="1">
        <v>0</v>
      </c>
      <c r="CN3" s="1">
        <v>0</v>
      </c>
      <c r="CO3" s="1">
        <v>0</v>
      </c>
      <c r="CP3" s="1">
        <v>0</v>
      </c>
      <c r="CQ3" s="1">
        <v>0</v>
      </c>
      <c r="CR3" s="1">
        <v>0</v>
      </c>
      <c r="CS3" s="1">
        <v>0</v>
      </c>
      <c r="CT3" s="1">
        <v>0</v>
      </c>
      <c r="CU3" s="1">
        <v>0</v>
      </c>
      <c r="CV3" s="1">
        <v>0</v>
      </c>
      <c r="CW3" s="1">
        <v>0</v>
      </c>
      <c r="CX3" s="1">
        <v>0</v>
      </c>
      <c r="CY3" s="1">
        <v>0</v>
      </c>
      <c r="CZ3" s="1">
        <v>0</v>
      </c>
      <c r="DA3" s="1">
        <v>0</v>
      </c>
      <c r="DB3" s="1">
        <v>0</v>
      </c>
      <c r="DC3" s="1">
        <v>0</v>
      </c>
      <c r="DD3" s="1">
        <v>0</v>
      </c>
      <c r="DE3" s="1">
        <v>0</v>
      </c>
      <c r="DF3" s="1">
        <v>0</v>
      </c>
      <c r="DG3" s="1">
        <v>0</v>
      </c>
      <c r="DH3" s="1">
        <v>0</v>
      </c>
      <c r="DI3" s="1">
        <v>0</v>
      </c>
      <c r="DJ3" s="1">
        <v>0</v>
      </c>
      <c r="DK3" s="1">
        <v>0</v>
      </c>
      <c r="DL3" s="1">
        <v>0</v>
      </c>
      <c r="DM3" s="1">
        <v>0</v>
      </c>
      <c r="DN3" s="1">
        <v>0</v>
      </c>
      <c r="DO3" s="1">
        <v>0</v>
      </c>
      <c r="DP3" s="1">
        <v>0</v>
      </c>
      <c r="DQ3" s="1">
        <v>0</v>
      </c>
      <c r="DR3" s="1">
        <v>0</v>
      </c>
      <c r="DS3" s="1">
        <v>0</v>
      </c>
      <c r="DT3" s="1">
        <v>0</v>
      </c>
      <c r="DU3" s="1">
        <v>0</v>
      </c>
      <c r="DV3" s="1">
        <v>0</v>
      </c>
      <c r="DW3" s="1">
        <v>0</v>
      </c>
      <c r="DX3" s="1">
        <v>0</v>
      </c>
      <c r="DY3" s="1">
        <v>0</v>
      </c>
      <c r="DZ3" s="1">
        <v>0</v>
      </c>
      <c r="EA3" s="1">
        <v>0</v>
      </c>
      <c r="EB3" s="1">
        <v>0</v>
      </c>
      <c r="EC3" s="1">
        <v>0</v>
      </c>
      <c r="ED3" s="1">
        <v>0</v>
      </c>
      <c r="EE3" s="1">
        <v>0</v>
      </c>
      <c r="EF3" s="1">
        <v>0</v>
      </c>
      <c r="EG3" s="1">
        <v>0</v>
      </c>
      <c r="EH3" s="1">
        <v>0</v>
      </c>
      <c r="EI3" s="1">
        <v>0</v>
      </c>
      <c r="EJ3" s="1">
        <v>0</v>
      </c>
      <c r="EK3" s="1">
        <v>0</v>
      </c>
      <c r="EL3" s="1">
        <v>0</v>
      </c>
      <c r="EM3" s="1">
        <v>0</v>
      </c>
      <c r="EN3" s="1">
        <v>0</v>
      </c>
      <c r="EO3" s="1">
        <v>0</v>
      </c>
      <c r="EP3" s="1">
        <v>0</v>
      </c>
      <c r="EQ3" s="1">
        <v>0</v>
      </c>
      <c r="ER3" s="1">
        <v>0</v>
      </c>
      <c r="ES3" s="1">
        <v>0</v>
      </c>
      <c r="ET3" s="1">
        <v>0</v>
      </c>
      <c r="EU3" s="1">
        <v>0</v>
      </c>
      <c r="EV3" s="1">
        <v>0</v>
      </c>
      <c r="EW3" s="1">
        <v>0</v>
      </c>
      <c r="EX3" s="1">
        <v>0</v>
      </c>
      <c r="EY3" s="1">
        <v>0</v>
      </c>
      <c r="EZ3" s="1">
        <v>0</v>
      </c>
      <c r="FA3" s="1">
        <v>0</v>
      </c>
      <c r="FB3" s="1">
        <v>0</v>
      </c>
      <c r="FC3" s="1">
        <v>0</v>
      </c>
    </row>
    <row r="4" spans="1:160" x14ac:dyDescent="0.35">
      <c r="A4" s="1" t="s">
        <v>293</v>
      </c>
      <c r="B4" s="1" t="s">
        <v>294</v>
      </c>
      <c r="C4" s="1">
        <v>0</v>
      </c>
      <c r="D4" s="1">
        <v>0</v>
      </c>
      <c r="E4" s="1">
        <v>0</v>
      </c>
      <c r="F4" s="1">
        <v>0</v>
      </c>
      <c r="G4" s="1">
        <v>0</v>
      </c>
      <c r="H4" s="1">
        <v>0</v>
      </c>
      <c r="I4" s="1">
        <v>0</v>
      </c>
      <c r="J4" s="1">
        <v>0</v>
      </c>
      <c r="K4" s="1">
        <v>0</v>
      </c>
      <c r="L4" s="1">
        <v>0</v>
      </c>
      <c r="M4" s="1">
        <v>0</v>
      </c>
      <c r="N4" s="1">
        <v>0</v>
      </c>
      <c r="O4" s="1">
        <v>0</v>
      </c>
      <c r="P4" s="1">
        <v>0</v>
      </c>
      <c r="Q4" s="1">
        <v>0</v>
      </c>
      <c r="R4" s="1">
        <v>0</v>
      </c>
      <c r="S4" s="1">
        <v>0</v>
      </c>
      <c r="T4" s="1">
        <v>0</v>
      </c>
      <c r="U4" s="1">
        <v>0</v>
      </c>
      <c r="V4" s="1">
        <v>0</v>
      </c>
      <c r="W4" s="1">
        <v>0</v>
      </c>
      <c r="X4" s="1">
        <v>0</v>
      </c>
      <c r="Y4" s="1">
        <v>0</v>
      </c>
      <c r="Z4" s="1">
        <v>0</v>
      </c>
      <c r="AA4" s="1">
        <v>0</v>
      </c>
      <c r="AB4" s="1">
        <v>0</v>
      </c>
      <c r="AC4" s="1">
        <v>0</v>
      </c>
      <c r="AD4" s="1">
        <v>0</v>
      </c>
      <c r="AE4" s="1">
        <v>0</v>
      </c>
      <c r="AF4" s="1">
        <v>0</v>
      </c>
      <c r="AG4" s="1">
        <v>0</v>
      </c>
      <c r="AH4" s="1">
        <v>0</v>
      </c>
      <c r="AI4" s="1">
        <v>0</v>
      </c>
      <c r="AJ4" s="1">
        <v>0</v>
      </c>
      <c r="AK4" s="1">
        <v>0</v>
      </c>
      <c r="AL4" s="1">
        <v>0</v>
      </c>
      <c r="AM4" s="1">
        <v>0</v>
      </c>
      <c r="AN4" s="1">
        <v>0</v>
      </c>
      <c r="AO4" s="1">
        <v>0</v>
      </c>
      <c r="AP4" s="1">
        <v>0</v>
      </c>
      <c r="AQ4" s="1">
        <v>0</v>
      </c>
      <c r="AR4" s="1">
        <v>0</v>
      </c>
      <c r="AS4" s="1">
        <v>0</v>
      </c>
      <c r="AT4" s="1">
        <v>0</v>
      </c>
      <c r="AU4" s="1">
        <v>0</v>
      </c>
      <c r="AV4" s="1">
        <v>0</v>
      </c>
      <c r="AW4" s="1">
        <v>0</v>
      </c>
      <c r="AX4" s="1">
        <v>0</v>
      </c>
      <c r="AY4" s="1">
        <v>0</v>
      </c>
      <c r="AZ4" s="1">
        <v>0</v>
      </c>
      <c r="BA4" s="1">
        <v>0</v>
      </c>
      <c r="BB4" s="1">
        <v>0</v>
      </c>
      <c r="BC4" s="1">
        <v>0</v>
      </c>
      <c r="BD4" s="1">
        <v>0</v>
      </c>
      <c r="BE4" s="1">
        <v>0</v>
      </c>
      <c r="BF4" s="1">
        <v>0</v>
      </c>
      <c r="BG4" s="1">
        <v>0</v>
      </c>
      <c r="BH4" s="1">
        <v>0</v>
      </c>
      <c r="BI4" s="1">
        <v>0</v>
      </c>
      <c r="BJ4" s="1">
        <v>0</v>
      </c>
      <c r="BK4" s="1">
        <v>0</v>
      </c>
      <c r="BL4" s="1">
        <v>0</v>
      </c>
      <c r="BM4" s="1">
        <v>0</v>
      </c>
      <c r="BN4" s="1">
        <v>0</v>
      </c>
      <c r="BO4" s="1">
        <v>0</v>
      </c>
      <c r="BP4" s="1">
        <v>0</v>
      </c>
      <c r="BQ4" s="1">
        <v>0</v>
      </c>
      <c r="BR4" s="1">
        <v>0</v>
      </c>
      <c r="BS4" s="1">
        <v>0</v>
      </c>
      <c r="BT4" s="1">
        <v>0</v>
      </c>
      <c r="BU4" s="1">
        <v>0</v>
      </c>
      <c r="BV4" s="1">
        <v>0</v>
      </c>
      <c r="BW4" s="1">
        <v>0</v>
      </c>
      <c r="BX4" s="1">
        <v>0</v>
      </c>
      <c r="BY4" s="1">
        <v>0</v>
      </c>
      <c r="BZ4" s="1">
        <v>0</v>
      </c>
      <c r="CA4" s="1">
        <v>0</v>
      </c>
      <c r="CB4" s="1">
        <v>0</v>
      </c>
      <c r="CC4" s="1">
        <v>0</v>
      </c>
      <c r="CD4" s="1">
        <v>0</v>
      </c>
      <c r="CE4" s="1">
        <v>0</v>
      </c>
      <c r="CF4" s="1">
        <v>0</v>
      </c>
      <c r="CG4" s="1">
        <v>0</v>
      </c>
      <c r="CH4" s="1">
        <v>0</v>
      </c>
      <c r="CI4" s="1">
        <v>0</v>
      </c>
      <c r="CJ4" s="1">
        <v>0</v>
      </c>
      <c r="CK4" s="1">
        <v>0</v>
      </c>
      <c r="CL4" s="1">
        <v>0</v>
      </c>
      <c r="CM4" s="1">
        <v>0</v>
      </c>
      <c r="CN4" s="1">
        <v>0</v>
      </c>
      <c r="CO4" s="1">
        <v>0</v>
      </c>
      <c r="CP4" s="1">
        <v>0</v>
      </c>
      <c r="CQ4" s="1">
        <v>0</v>
      </c>
      <c r="CR4" s="1">
        <v>0</v>
      </c>
      <c r="CS4" s="1">
        <v>0</v>
      </c>
      <c r="CT4" s="1">
        <v>0</v>
      </c>
      <c r="CU4" s="1">
        <v>0</v>
      </c>
      <c r="CV4" s="1">
        <v>0</v>
      </c>
      <c r="CW4" s="1">
        <v>0</v>
      </c>
      <c r="CX4" s="1">
        <v>0</v>
      </c>
      <c r="CY4" s="1">
        <v>0</v>
      </c>
      <c r="CZ4" s="1">
        <v>0</v>
      </c>
      <c r="DA4" s="1">
        <v>0</v>
      </c>
      <c r="DB4" s="1">
        <v>0</v>
      </c>
      <c r="DC4" s="1">
        <v>0</v>
      </c>
      <c r="DD4" s="1">
        <v>0</v>
      </c>
      <c r="DE4" s="1">
        <v>0</v>
      </c>
      <c r="DF4" s="1">
        <v>0</v>
      </c>
      <c r="DG4" s="1">
        <v>0</v>
      </c>
      <c r="DH4" s="1">
        <v>0</v>
      </c>
      <c r="DI4" s="1">
        <v>0</v>
      </c>
      <c r="DJ4" s="1">
        <v>0</v>
      </c>
      <c r="DK4" s="1">
        <v>0</v>
      </c>
      <c r="DL4" s="1">
        <v>0</v>
      </c>
      <c r="DM4" s="1">
        <v>0</v>
      </c>
      <c r="DN4" s="1">
        <v>0</v>
      </c>
      <c r="DO4" s="1">
        <v>0</v>
      </c>
      <c r="DP4" s="1">
        <v>0</v>
      </c>
      <c r="DQ4" s="1">
        <v>0</v>
      </c>
      <c r="DR4" s="1">
        <v>0</v>
      </c>
      <c r="DS4" s="1">
        <v>0</v>
      </c>
      <c r="DT4" s="1">
        <v>0</v>
      </c>
      <c r="DU4" s="1">
        <v>0</v>
      </c>
      <c r="DV4" s="1">
        <v>0</v>
      </c>
      <c r="DW4" s="1">
        <v>0</v>
      </c>
      <c r="DX4" s="1">
        <v>0</v>
      </c>
      <c r="DY4" s="1">
        <v>0</v>
      </c>
      <c r="DZ4" s="1">
        <v>0</v>
      </c>
      <c r="EA4" s="1">
        <v>0</v>
      </c>
      <c r="EB4" s="1">
        <v>0</v>
      </c>
      <c r="EC4" s="1">
        <v>0</v>
      </c>
      <c r="ED4" s="1">
        <v>0</v>
      </c>
      <c r="EE4" s="1">
        <v>0</v>
      </c>
      <c r="EF4" s="1">
        <v>0</v>
      </c>
      <c r="EG4" s="1">
        <v>0</v>
      </c>
      <c r="EH4" s="1">
        <v>0</v>
      </c>
      <c r="EI4" s="1">
        <v>0</v>
      </c>
      <c r="EJ4" s="1">
        <v>0</v>
      </c>
      <c r="EK4" s="1">
        <v>0</v>
      </c>
      <c r="EL4" s="1">
        <v>0</v>
      </c>
      <c r="EM4" s="1">
        <v>0</v>
      </c>
      <c r="EN4" s="1">
        <v>0</v>
      </c>
      <c r="EO4" s="1">
        <v>0</v>
      </c>
      <c r="EP4" s="1">
        <v>0</v>
      </c>
      <c r="EQ4" s="1">
        <v>0</v>
      </c>
      <c r="ER4" s="1">
        <v>0</v>
      </c>
      <c r="ES4" s="1">
        <v>0</v>
      </c>
      <c r="ET4" s="1">
        <v>0</v>
      </c>
      <c r="EU4" s="1">
        <v>0</v>
      </c>
      <c r="EV4" s="1">
        <v>0</v>
      </c>
      <c r="EW4" s="1">
        <v>0</v>
      </c>
      <c r="EX4" s="1">
        <v>0</v>
      </c>
      <c r="EY4" s="1">
        <v>0</v>
      </c>
      <c r="EZ4" s="1">
        <v>0</v>
      </c>
      <c r="FA4" s="1">
        <v>0</v>
      </c>
      <c r="FB4" s="1">
        <v>0</v>
      </c>
      <c r="FC4" s="1">
        <v>0</v>
      </c>
    </row>
    <row r="5" spans="1:160" x14ac:dyDescent="0.35">
      <c r="A5" s="1" t="s">
        <v>295</v>
      </c>
      <c r="B5" s="1" t="s">
        <v>296</v>
      </c>
      <c r="C5" s="1">
        <v>0</v>
      </c>
      <c r="D5" s="1">
        <v>0</v>
      </c>
      <c r="E5" s="1">
        <v>0</v>
      </c>
      <c r="F5" s="1">
        <v>0</v>
      </c>
      <c r="G5" s="1">
        <v>0</v>
      </c>
      <c r="H5" s="1">
        <v>0</v>
      </c>
      <c r="I5" s="1">
        <v>0</v>
      </c>
      <c r="J5" s="1">
        <v>0</v>
      </c>
      <c r="K5" s="1">
        <v>0</v>
      </c>
      <c r="L5" s="1">
        <v>0</v>
      </c>
      <c r="M5" s="1">
        <v>0</v>
      </c>
      <c r="N5" s="1">
        <v>0</v>
      </c>
      <c r="O5" s="1">
        <v>0</v>
      </c>
      <c r="P5" s="1">
        <v>0</v>
      </c>
      <c r="Q5" s="1">
        <v>0</v>
      </c>
      <c r="R5" s="1">
        <v>0</v>
      </c>
      <c r="S5" s="1">
        <v>0</v>
      </c>
      <c r="T5" s="1">
        <v>0</v>
      </c>
      <c r="U5" s="1">
        <v>0</v>
      </c>
      <c r="V5" s="1">
        <v>0</v>
      </c>
      <c r="W5" s="1">
        <v>0</v>
      </c>
      <c r="X5" s="1">
        <v>0</v>
      </c>
      <c r="Y5" s="1">
        <v>0</v>
      </c>
      <c r="Z5" s="1">
        <v>0</v>
      </c>
      <c r="AA5" s="1">
        <v>0</v>
      </c>
      <c r="AB5" s="1">
        <v>0</v>
      </c>
      <c r="AC5" s="1">
        <v>0</v>
      </c>
      <c r="AD5" s="1">
        <v>0</v>
      </c>
      <c r="AE5" s="1">
        <v>0</v>
      </c>
      <c r="AF5" s="1">
        <v>0</v>
      </c>
      <c r="AG5" s="1">
        <v>0</v>
      </c>
      <c r="AH5" s="1">
        <v>0</v>
      </c>
      <c r="AI5" s="1">
        <v>0</v>
      </c>
      <c r="AJ5" s="1">
        <v>0</v>
      </c>
      <c r="AK5" s="1">
        <v>0</v>
      </c>
      <c r="AL5" s="1">
        <v>0</v>
      </c>
      <c r="AM5" s="1">
        <v>0</v>
      </c>
      <c r="AN5" s="1">
        <v>0</v>
      </c>
      <c r="AO5" s="1">
        <v>0</v>
      </c>
      <c r="AP5" s="1">
        <v>0</v>
      </c>
      <c r="AQ5" s="1">
        <v>0</v>
      </c>
      <c r="AR5" s="1">
        <v>0</v>
      </c>
      <c r="AS5" s="1">
        <v>0</v>
      </c>
      <c r="AT5" s="1">
        <v>0</v>
      </c>
      <c r="AU5" s="1">
        <v>0</v>
      </c>
      <c r="AV5" s="1">
        <v>0</v>
      </c>
      <c r="AW5" s="1">
        <v>0</v>
      </c>
      <c r="AX5" s="1">
        <v>0</v>
      </c>
      <c r="AY5" s="1">
        <v>0</v>
      </c>
      <c r="AZ5" s="1">
        <v>0</v>
      </c>
      <c r="BA5" s="1">
        <v>0</v>
      </c>
      <c r="BB5" s="1">
        <v>0</v>
      </c>
      <c r="BC5" s="1">
        <v>0</v>
      </c>
      <c r="BD5" s="1">
        <v>0</v>
      </c>
      <c r="BE5" s="1">
        <v>0</v>
      </c>
      <c r="BF5" s="1">
        <v>0</v>
      </c>
      <c r="BG5" s="1">
        <v>0</v>
      </c>
      <c r="BH5" s="1">
        <v>0</v>
      </c>
      <c r="BI5" s="1">
        <v>0</v>
      </c>
      <c r="BJ5" s="1">
        <v>0</v>
      </c>
      <c r="BK5" s="1">
        <v>0</v>
      </c>
      <c r="BL5" s="1">
        <v>0</v>
      </c>
      <c r="BM5" s="1">
        <v>0</v>
      </c>
      <c r="BN5" s="1">
        <v>0</v>
      </c>
      <c r="BO5" s="1">
        <v>0</v>
      </c>
      <c r="BP5" s="1">
        <v>0</v>
      </c>
      <c r="BQ5" s="1">
        <v>0</v>
      </c>
      <c r="BR5" s="1">
        <v>0</v>
      </c>
      <c r="BS5" s="1">
        <v>0</v>
      </c>
      <c r="BT5" s="1">
        <v>0</v>
      </c>
      <c r="BU5" s="1">
        <v>0</v>
      </c>
      <c r="BV5" s="1">
        <v>0</v>
      </c>
      <c r="BW5" s="1">
        <v>0</v>
      </c>
      <c r="BX5" s="1">
        <v>0</v>
      </c>
      <c r="BY5" s="1">
        <v>0</v>
      </c>
      <c r="BZ5" s="1">
        <v>0</v>
      </c>
      <c r="CA5" s="1">
        <v>0</v>
      </c>
      <c r="CB5" s="1">
        <v>0</v>
      </c>
      <c r="CC5" s="1">
        <v>0</v>
      </c>
      <c r="CD5" s="1">
        <v>0</v>
      </c>
      <c r="CE5" s="1">
        <v>0</v>
      </c>
      <c r="CF5" s="1">
        <v>0</v>
      </c>
      <c r="CG5" s="1">
        <v>0</v>
      </c>
      <c r="CH5" s="1">
        <v>0</v>
      </c>
      <c r="CI5" s="1">
        <v>0</v>
      </c>
      <c r="CJ5" s="1">
        <v>0</v>
      </c>
      <c r="CK5" s="1">
        <v>0</v>
      </c>
      <c r="CL5" s="1">
        <v>0</v>
      </c>
      <c r="CM5" s="1">
        <v>0</v>
      </c>
      <c r="CN5" s="1">
        <v>0</v>
      </c>
      <c r="CO5" s="1">
        <v>0</v>
      </c>
      <c r="CP5" s="1">
        <v>0</v>
      </c>
      <c r="CQ5" s="1">
        <v>0</v>
      </c>
      <c r="CR5" s="1">
        <v>0</v>
      </c>
      <c r="CS5" s="1">
        <v>0</v>
      </c>
      <c r="CT5" s="1">
        <v>0</v>
      </c>
      <c r="CU5" s="1">
        <v>0</v>
      </c>
      <c r="CV5" s="1">
        <v>0</v>
      </c>
      <c r="CW5" s="1">
        <v>0</v>
      </c>
      <c r="CX5" s="1">
        <v>0</v>
      </c>
      <c r="CY5" s="1">
        <v>0</v>
      </c>
      <c r="CZ5" s="1">
        <v>0</v>
      </c>
      <c r="DA5" s="1">
        <v>0</v>
      </c>
      <c r="DB5" s="1">
        <v>0</v>
      </c>
      <c r="DC5" s="1">
        <v>0</v>
      </c>
      <c r="DD5" s="1">
        <v>0</v>
      </c>
      <c r="DE5" s="1">
        <v>0</v>
      </c>
      <c r="DF5" s="1">
        <v>0</v>
      </c>
      <c r="DG5" s="1">
        <v>0</v>
      </c>
      <c r="DH5" s="1">
        <v>0</v>
      </c>
      <c r="DI5" s="1">
        <v>0</v>
      </c>
      <c r="DJ5" s="1">
        <v>0</v>
      </c>
      <c r="DK5" s="1">
        <v>0</v>
      </c>
      <c r="DL5" s="1">
        <v>0</v>
      </c>
      <c r="DM5" s="1">
        <v>0</v>
      </c>
      <c r="DN5" s="1">
        <v>0</v>
      </c>
      <c r="DO5" s="1">
        <v>0</v>
      </c>
      <c r="DP5" s="1">
        <v>0</v>
      </c>
      <c r="DQ5" s="1">
        <v>0</v>
      </c>
      <c r="DR5" s="1">
        <v>0</v>
      </c>
      <c r="DS5" s="1">
        <v>0</v>
      </c>
      <c r="DT5" s="1">
        <v>0</v>
      </c>
      <c r="DU5" s="1">
        <v>0</v>
      </c>
      <c r="DV5" s="1">
        <v>0</v>
      </c>
      <c r="DW5" s="1">
        <v>0</v>
      </c>
      <c r="DX5" s="1">
        <v>0</v>
      </c>
      <c r="DY5" s="1">
        <v>0</v>
      </c>
      <c r="DZ5" s="1">
        <v>0</v>
      </c>
      <c r="EA5" s="1">
        <v>0</v>
      </c>
      <c r="EB5" s="1">
        <v>0</v>
      </c>
      <c r="EC5" s="1">
        <v>0</v>
      </c>
      <c r="ED5" s="1">
        <v>0</v>
      </c>
      <c r="EE5" s="1">
        <v>0</v>
      </c>
      <c r="EF5" s="1">
        <v>0</v>
      </c>
      <c r="EG5" s="1">
        <v>0</v>
      </c>
      <c r="EH5" s="1">
        <v>0</v>
      </c>
      <c r="EI5" s="1">
        <v>0</v>
      </c>
      <c r="EJ5" s="1">
        <v>0</v>
      </c>
      <c r="EK5" s="1">
        <v>0</v>
      </c>
      <c r="EL5" s="1">
        <v>0</v>
      </c>
      <c r="EM5" s="1">
        <v>0</v>
      </c>
      <c r="EN5" s="1">
        <v>0</v>
      </c>
      <c r="EO5" s="1">
        <v>0</v>
      </c>
      <c r="EP5" s="1">
        <v>0</v>
      </c>
      <c r="EQ5" s="1">
        <v>0</v>
      </c>
      <c r="ER5" s="1">
        <v>0</v>
      </c>
      <c r="ES5" s="1">
        <v>0</v>
      </c>
      <c r="ET5" s="1">
        <v>0</v>
      </c>
      <c r="EU5" s="1">
        <v>0</v>
      </c>
      <c r="EV5" s="1">
        <v>0</v>
      </c>
      <c r="EW5" s="1">
        <v>0</v>
      </c>
      <c r="EX5" s="1">
        <v>0</v>
      </c>
      <c r="EY5" s="1">
        <v>0</v>
      </c>
      <c r="EZ5" s="1">
        <v>0</v>
      </c>
      <c r="FA5" s="1">
        <v>0</v>
      </c>
      <c r="FB5" s="1">
        <v>0</v>
      </c>
      <c r="FC5" s="1">
        <v>0</v>
      </c>
    </row>
    <row r="6" spans="1:160" x14ac:dyDescent="0.35">
      <c r="A6" s="1" t="s">
        <v>297</v>
      </c>
      <c r="B6" s="1" t="s">
        <v>298</v>
      </c>
      <c r="C6" s="1">
        <v>0</v>
      </c>
      <c r="D6" s="1">
        <v>0</v>
      </c>
      <c r="E6" s="1">
        <v>0</v>
      </c>
      <c r="F6" s="1">
        <v>0</v>
      </c>
      <c r="G6" s="1">
        <v>0</v>
      </c>
      <c r="H6" s="1">
        <v>0</v>
      </c>
      <c r="I6" s="1">
        <v>0</v>
      </c>
      <c r="J6" s="1">
        <v>0</v>
      </c>
      <c r="K6" s="1">
        <v>0</v>
      </c>
      <c r="L6" s="1">
        <v>0</v>
      </c>
      <c r="M6" s="1">
        <v>0</v>
      </c>
      <c r="N6" s="1">
        <v>0</v>
      </c>
      <c r="O6" s="1">
        <v>0</v>
      </c>
      <c r="P6" s="1">
        <v>0</v>
      </c>
      <c r="Q6" s="1">
        <v>0</v>
      </c>
      <c r="R6" s="1">
        <v>0</v>
      </c>
      <c r="S6" s="1">
        <v>0</v>
      </c>
      <c r="T6" s="1">
        <v>0</v>
      </c>
      <c r="U6" s="1">
        <v>0</v>
      </c>
      <c r="V6" s="1">
        <v>0</v>
      </c>
      <c r="W6" s="1">
        <v>0</v>
      </c>
      <c r="X6" s="1">
        <v>0</v>
      </c>
      <c r="Y6" s="1">
        <v>0</v>
      </c>
      <c r="Z6" s="1">
        <v>0</v>
      </c>
      <c r="AA6" s="1">
        <v>0</v>
      </c>
      <c r="AB6" s="1">
        <v>0</v>
      </c>
      <c r="AC6" s="1">
        <v>0</v>
      </c>
      <c r="AD6" s="1">
        <v>0</v>
      </c>
      <c r="AE6" s="1">
        <v>0</v>
      </c>
      <c r="AF6" s="1">
        <v>0</v>
      </c>
      <c r="AG6" s="1">
        <v>0</v>
      </c>
      <c r="AH6" s="1">
        <v>0</v>
      </c>
      <c r="AI6" s="1">
        <v>0</v>
      </c>
      <c r="AJ6" s="1">
        <v>0</v>
      </c>
      <c r="AK6" s="1">
        <v>0</v>
      </c>
      <c r="AL6" s="1">
        <v>0</v>
      </c>
      <c r="AM6" s="1">
        <v>0</v>
      </c>
      <c r="AN6" s="1">
        <v>0</v>
      </c>
      <c r="AO6" s="1">
        <v>0</v>
      </c>
      <c r="AP6" s="1">
        <v>0</v>
      </c>
      <c r="AQ6" s="1">
        <v>0</v>
      </c>
      <c r="AR6" s="1">
        <v>0</v>
      </c>
      <c r="AS6" s="1">
        <v>0</v>
      </c>
      <c r="AT6" s="1">
        <v>0</v>
      </c>
      <c r="AU6" s="1">
        <v>0</v>
      </c>
      <c r="AV6" s="1">
        <v>0</v>
      </c>
      <c r="AW6" s="1">
        <v>0</v>
      </c>
      <c r="AX6" s="1">
        <v>0</v>
      </c>
      <c r="AY6" s="1">
        <v>0</v>
      </c>
      <c r="AZ6" s="1">
        <v>0</v>
      </c>
      <c r="BA6" s="1">
        <v>0</v>
      </c>
      <c r="BB6" s="1">
        <v>0</v>
      </c>
      <c r="BC6" s="1">
        <v>0</v>
      </c>
      <c r="BD6" s="1">
        <v>0</v>
      </c>
      <c r="BE6" s="1">
        <v>0</v>
      </c>
      <c r="BF6" s="1">
        <v>0</v>
      </c>
      <c r="BG6" s="1">
        <v>0</v>
      </c>
      <c r="BH6" s="1">
        <v>0</v>
      </c>
      <c r="BI6" s="1">
        <v>0</v>
      </c>
      <c r="BJ6" s="1">
        <v>0</v>
      </c>
      <c r="BK6" s="1">
        <v>0</v>
      </c>
      <c r="BL6" s="1">
        <v>0</v>
      </c>
      <c r="BM6" s="1">
        <v>0</v>
      </c>
      <c r="BN6" s="1">
        <v>0</v>
      </c>
      <c r="BO6" s="1">
        <v>0</v>
      </c>
      <c r="BP6" s="1">
        <v>0</v>
      </c>
      <c r="BQ6" s="1">
        <v>0</v>
      </c>
      <c r="BR6" s="1">
        <v>0</v>
      </c>
      <c r="BS6" s="1">
        <v>0</v>
      </c>
      <c r="BT6" s="1">
        <v>0</v>
      </c>
      <c r="BU6" s="1">
        <v>0</v>
      </c>
      <c r="BV6" s="1">
        <v>0</v>
      </c>
      <c r="BW6" s="1">
        <v>0</v>
      </c>
      <c r="BX6" s="1">
        <v>0</v>
      </c>
      <c r="BY6" s="1">
        <v>0</v>
      </c>
      <c r="BZ6" s="1">
        <v>0</v>
      </c>
      <c r="CA6" s="1">
        <v>0</v>
      </c>
      <c r="CB6" s="1">
        <v>0</v>
      </c>
      <c r="CC6" s="1">
        <v>0</v>
      </c>
      <c r="CD6" s="1">
        <v>0</v>
      </c>
      <c r="CE6" s="1">
        <v>0</v>
      </c>
      <c r="CF6" s="1">
        <v>0</v>
      </c>
      <c r="CG6" s="1">
        <v>0</v>
      </c>
      <c r="CH6" s="1">
        <v>0</v>
      </c>
      <c r="CI6" s="1">
        <v>0</v>
      </c>
      <c r="CJ6" s="1">
        <v>0</v>
      </c>
      <c r="CK6" s="1">
        <v>0</v>
      </c>
      <c r="CL6" s="1">
        <v>0</v>
      </c>
      <c r="CM6" s="1">
        <v>0</v>
      </c>
      <c r="CN6" s="1">
        <v>0</v>
      </c>
      <c r="CO6" s="1">
        <v>0</v>
      </c>
      <c r="CP6" s="1">
        <v>0</v>
      </c>
      <c r="CQ6" s="1">
        <v>0</v>
      </c>
      <c r="CR6" s="1">
        <v>0</v>
      </c>
      <c r="CS6" s="1">
        <v>0</v>
      </c>
      <c r="CT6" s="1">
        <v>0</v>
      </c>
      <c r="CU6" s="1">
        <v>0</v>
      </c>
      <c r="CV6" s="1">
        <v>0</v>
      </c>
      <c r="CW6" s="1">
        <v>0</v>
      </c>
      <c r="CX6" s="1">
        <v>0</v>
      </c>
      <c r="CY6" s="1">
        <v>0</v>
      </c>
      <c r="CZ6" s="1">
        <v>0</v>
      </c>
      <c r="DA6" s="1">
        <v>0</v>
      </c>
      <c r="DB6" s="1">
        <v>0</v>
      </c>
      <c r="DC6" s="1">
        <v>0</v>
      </c>
      <c r="DD6" s="1">
        <v>0</v>
      </c>
      <c r="DE6" s="1">
        <v>0</v>
      </c>
      <c r="DF6" s="1">
        <v>0</v>
      </c>
      <c r="DG6" s="1">
        <v>0</v>
      </c>
      <c r="DH6" s="1">
        <v>0</v>
      </c>
      <c r="DI6" s="1">
        <v>0</v>
      </c>
      <c r="DJ6" s="1">
        <v>0</v>
      </c>
      <c r="DK6" s="1">
        <v>0</v>
      </c>
      <c r="DL6" s="1">
        <v>0</v>
      </c>
      <c r="DM6" s="1">
        <v>0</v>
      </c>
      <c r="DN6" s="1">
        <v>0</v>
      </c>
      <c r="DO6" s="1">
        <v>0</v>
      </c>
      <c r="DP6" s="1">
        <v>0</v>
      </c>
      <c r="DQ6" s="1">
        <v>0</v>
      </c>
      <c r="DR6" s="1">
        <v>0</v>
      </c>
      <c r="DS6" s="1">
        <v>0</v>
      </c>
      <c r="DT6" s="1">
        <v>0</v>
      </c>
      <c r="DU6" s="1">
        <v>0</v>
      </c>
      <c r="DV6" s="1">
        <v>0</v>
      </c>
      <c r="DW6" s="1">
        <v>0</v>
      </c>
      <c r="DX6" s="1">
        <v>0</v>
      </c>
      <c r="DY6" s="1">
        <v>0</v>
      </c>
      <c r="DZ6" s="1">
        <v>0</v>
      </c>
      <c r="EA6" s="1">
        <v>0</v>
      </c>
      <c r="EB6" s="1">
        <v>0</v>
      </c>
      <c r="EC6" s="1">
        <v>0</v>
      </c>
      <c r="ED6" s="1">
        <v>0</v>
      </c>
      <c r="EE6" s="1">
        <v>0</v>
      </c>
      <c r="EF6" s="1">
        <v>0</v>
      </c>
      <c r="EG6" s="1">
        <v>0</v>
      </c>
      <c r="EH6" s="1">
        <v>0</v>
      </c>
      <c r="EI6" s="1">
        <v>0</v>
      </c>
      <c r="EJ6" s="1">
        <v>0</v>
      </c>
      <c r="EK6" s="1">
        <v>0</v>
      </c>
      <c r="EL6" s="1">
        <v>0</v>
      </c>
      <c r="EM6" s="1">
        <v>0</v>
      </c>
      <c r="EN6" s="1">
        <v>0</v>
      </c>
      <c r="EO6" s="1">
        <v>0</v>
      </c>
      <c r="EP6" s="1">
        <v>0</v>
      </c>
      <c r="EQ6" s="1">
        <v>0</v>
      </c>
      <c r="ER6" s="1">
        <v>0</v>
      </c>
      <c r="ES6" s="1">
        <v>0</v>
      </c>
      <c r="ET6" s="1">
        <v>0</v>
      </c>
      <c r="EU6" s="1">
        <v>0</v>
      </c>
      <c r="EV6" s="1">
        <v>0</v>
      </c>
      <c r="EW6" s="1">
        <v>0</v>
      </c>
      <c r="EX6" s="1">
        <v>0</v>
      </c>
      <c r="EY6" s="1">
        <v>0</v>
      </c>
      <c r="EZ6" s="1">
        <v>0</v>
      </c>
      <c r="FA6" s="1">
        <v>0</v>
      </c>
      <c r="FB6" s="1">
        <v>0</v>
      </c>
      <c r="FC6" s="1">
        <v>0</v>
      </c>
    </row>
    <row r="7" spans="1:160" x14ac:dyDescent="0.35">
      <c r="A7" s="1" t="s">
        <v>301</v>
      </c>
      <c r="B7" s="1" t="s">
        <v>302</v>
      </c>
      <c r="C7" s="1">
        <v>0</v>
      </c>
      <c r="D7" s="1">
        <v>0</v>
      </c>
      <c r="E7" s="1">
        <v>0</v>
      </c>
      <c r="F7" s="1">
        <v>0</v>
      </c>
      <c r="G7" s="1">
        <v>0</v>
      </c>
      <c r="H7" s="1">
        <v>0</v>
      </c>
      <c r="I7" s="1">
        <v>0</v>
      </c>
      <c r="J7" s="1">
        <v>0</v>
      </c>
      <c r="K7" s="1">
        <v>0</v>
      </c>
      <c r="L7" s="1">
        <v>0</v>
      </c>
      <c r="M7" s="1">
        <v>0</v>
      </c>
      <c r="N7" s="1">
        <v>0</v>
      </c>
      <c r="O7" s="1">
        <v>0</v>
      </c>
      <c r="P7" s="1">
        <v>0</v>
      </c>
      <c r="Q7" s="1">
        <v>0</v>
      </c>
      <c r="R7" s="1">
        <v>0</v>
      </c>
      <c r="S7" s="1">
        <v>0</v>
      </c>
      <c r="T7" s="1">
        <v>0</v>
      </c>
      <c r="U7" s="1">
        <v>0</v>
      </c>
      <c r="V7" s="1">
        <v>0</v>
      </c>
      <c r="W7" s="1">
        <v>0</v>
      </c>
      <c r="X7" s="1">
        <v>0</v>
      </c>
      <c r="Y7" s="1">
        <v>0</v>
      </c>
      <c r="Z7" s="1">
        <v>0</v>
      </c>
      <c r="AA7" s="1">
        <v>0</v>
      </c>
      <c r="AB7" s="1">
        <v>0</v>
      </c>
      <c r="AC7" s="1">
        <v>0</v>
      </c>
      <c r="AD7" s="1">
        <v>0</v>
      </c>
      <c r="AE7" s="1">
        <v>0</v>
      </c>
      <c r="AF7" s="1">
        <v>0</v>
      </c>
      <c r="AG7" s="1">
        <v>0</v>
      </c>
      <c r="AH7" s="1">
        <v>0</v>
      </c>
      <c r="AI7" s="1">
        <v>0</v>
      </c>
      <c r="AJ7" s="1">
        <v>0</v>
      </c>
      <c r="AK7" s="1">
        <v>0</v>
      </c>
      <c r="AL7" s="1">
        <v>0</v>
      </c>
      <c r="AM7" s="1">
        <v>0</v>
      </c>
      <c r="AN7" s="1">
        <v>0</v>
      </c>
      <c r="AO7" s="1">
        <v>0</v>
      </c>
      <c r="AP7" s="1">
        <v>0</v>
      </c>
      <c r="AQ7" s="1">
        <v>0</v>
      </c>
      <c r="AR7" s="1">
        <v>0</v>
      </c>
      <c r="AS7" s="1">
        <v>0</v>
      </c>
      <c r="AT7" s="1">
        <v>0</v>
      </c>
      <c r="AU7" s="1">
        <v>0</v>
      </c>
      <c r="AV7" s="1">
        <v>0</v>
      </c>
      <c r="AW7" s="1">
        <v>0</v>
      </c>
      <c r="AX7" s="1">
        <v>0</v>
      </c>
      <c r="AY7" s="1">
        <v>0</v>
      </c>
      <c r="AZ7" s="1">
        <v>0</v>
      </c>
      <c r="BA7" s="1">
        <v>0</v>
      </c>
      <c r="BB7" s="1">
        <v>0</v>
      </c>
      <c r="BC7" s="1">
        <v>0</v>
      </c>
      <c r="BD7" s="1">
        <v>0</v>
      </c>
      <c r="BE7" s="1">
        <v>0</v>
      </c>
      <c r="BF7" s="1">
        <v>0</v>
      </c>
      <c r="BG7" s="1">
        <v>0</v>
      </c>
      <c r="BH7" s="1">
        <v>0</v>
      </c>
      <c r="BI7" s="1">
        <v>0</v>
      </c>
      <c r="BJ7" s="1">
        <v>0</v>
      </c>
      <c r="BK7" s="1">
        <v>0</v>
      </c>
      <c r="BL7" s="1">
        <v>0</v>
      </c>
      <c r="BM7" s="1">
        <v>0</v>
      </c>
      <c r="BN7" s="1">
        <v>0</v>
      </c>
      <c r="BO7" s="1">
        <v>0</v>
      </c>
      <c r="BP7" s="1">
        <v>0</v>
      </c>
      <c r="BQ7" s="1">
        <v>0</v>
      </c>
      <c r="BR7" s="1">
        <v>0</v>
      </c>
      <c r="BS7" s="1">
        <v>0</v>
      </c>
      <c r="BT7" s="1">
        <v>0</v>
      </c>
      <c r="BU7" s="1">
        <v>0</v>
      </c>
      <c r="BV7" s="1">
        <v>0</v>
      </c>
      <c r="BW7" s="1">
        <v>0</v>
      </c>
      <c r="BX7" s="1">
        <v>0</v>
      </c>
      <c r="BY7" s="1">
        <v>0</v>
      </c>
      <c r="BZ7" s="1">
        <v>0</v>
      </c>
      <c r="CA7" s="1">
        <v>0</v>
      </c>
      <c r="CB7" s="1">
        <v>0</v>
      </c>
      <c r="CC7" s="1">
        <v>0</v>
      </c>
      <c r="CD7" s="1">
        <v>0</v>
      </c>
      <c r="CE7" s="1">
        <v>0</v>
      </c>
      <c r="CF7" s="1">
        <v>0</v>
      </c>
      <c r="CG7" s="1">
        <v>0</v>
      </c>
      <c r="CH7" s="1">
        <v>0</v>
      </c>
      <c r="CI7" s="1">
        <v>0</v>
      </c>
      <c r="CJ7" s="1">
        <v>0</v>
      </c>
      <c r="CK7" s="1">
        <v>0</v>
      </c>
      <c r="CL7" s="1">
        <v>0</v>
      </c>
      <c r="CM7" s="1">
        <v>0</v>
      </c>
      <c r="CN7" s="1">
        <v>0</v>
      </c>
      <c r="CO7" s="1">
        <v>0</v>
      </c>
      <c r="CP7" s="1">
        <v>0</v>
      </c>
      <c r="CQ7" s="1">
        <v>0</v>
      </c>
      <c r="CR7" s="1">
        <v>0</v>
      </c>
      <c r="CS7" s="1">
        <v>0</v>
      </c>
      <c r="CT7" s="1">
        <v>0</v>
      </c>
      <c r="CU7" s="1">
        <v>0</v>
      </c>
      <c r="CV7" s="1">
        <v>0</v>
      </c>
      <c r="CW7" s="1">
        <v>0</v>
      </c>
      <c r="CX7" s="1">
        <v>0</v>
      </c>
      <c r="CY7" s="1">
        <v>0</v>
      </c>
      <c r="CZ7" s="1">
        <v>0</v>
      </c>
      <c r="DA7" s="1">
        <v>0</v>
      </c>
      <c r="DB7" s="1">
        <v>0</v>
      </c>
      <c r="DC7" s="1">
        <v>0</v>
      </c>
      <c r="DD7" s="1">
        <v>0</v>
      </c>
      <c r="DE7" s="1">
        <v>0</v>
      </c>
      <c r="DF7" s="1">
        <v>0</v>
      </c>
      <c r="DG7" s="1">
        <v>0</v>
      </c>
      <c r="DH7" s="1">
        <v>0</v>
      </c>
      <c r="DI7" s="1">
        <v>0</v>
      </c>
      <c r="DJ7" s="1">
        <v>0</v>
      </c>
      <c r="DK7" s="1">
        <v>0</v>
      </c>
      <c r="DL7" s="1">
        <v>0</v>
      </c>
      <c r="DM7" s="1">
        <v>0</v>
      </c>
      <c r="DN7" s="1">
        <v>0</v>
      </c>
      <c r="DO7" s="1">
        <v>0</v>
      </c>
      <c r="DP7" s="1">
        <v>0</v>
      </c>
      <c r="DQ7" s="1">
        <v>0</v>
      </c>
      <c r="DR7" s="1">
        <v>0</v>
      </c>
      <c r="DS7" s="1">
        <v>0</v>
      </c>
      <c r="DT7" s="1">
        <v>0</v>
      </c>
      <c r="DU7" s="1">
        <v>0</v>
      </c>
      <c r="DV7" s="1">
        <v>0</v>
      </c>
      <c r="DW7" s="1">
        <v>0</v>
      </c>
      <c r="DX7" s="1">
        <v>0</v>
      </c>
      <c r="DY7" s="1">
        <v>0</v>
      </c>
      <c r="DZ7" s="1">
        <v>0</v>
      </c>
      <c r="EA7" s="1">
        <v>0</v>
      </c>
      <c r="EB7" s="1">
        <v>0</v>
      </c>
      <c r="EC7" s="1">
        <v>0</v>
      </c>
      <c r="ED7" s="1">
        <v>0</v>
      </c>
      <c r="EE7" s="1">
        <v>0</v>
      </c>
      <c r="EF7" s="1">
        <v>0</v>
      </c>
      <c r="EG7" s="1">
        <v>0</v>
      </c>
      <c r="EH7" s="1">
        <v>0</v>
      </c>
      <c r="EI7" s="1">
        <v>0</v>
      </c>
      <c r="EJ7" s="1">
        <v>0</v>
      </c>
      <c r="EK7" s="1">
        <v>0</v>
      </c>
      <c r="EL7" s="1">
        <v>0</v>
      </c>
      <c r="EM7" s="1">
        <v>0</v>
      </c>
      <c r="EN7" s="1">
        <v>0</v>
      </c>
      <c r="EO7" s="1">
        <v>0</v>
      </c>
      <c r="EP7" s="1">
        <v>0</v>
      </c>
      <c r="EQ7" s="1">
        <v>0</v>
      </c>
      <c r="ER7" s="1">
        <v>0</v>
      </c>
      <c r="ES7" s="1">
        <v>0</v>
      </c>
      <c r="ET7" s="1">
        <v>0</v>
      </c>
      <c r="EU7" s="1">
        <v>0</v>
      </c>
      <c r="EV7" s="1">
        <v>0</v>
      </c>
      <c r="EW7" s="1">
        <v>0</v>
      </c>
      <c r="EX7" s="1">
        <v>0</v>
      </c>
      <c r="EY7" s="1">
        <v>0</v>
      </c>
      <c r="EZ7" s="1">
        <v>0</v>
      </c>
      <c r="FA7" s="1">
        <v>0</v>
      </c>
      <c r="FB7" s="1">
        <v>0</v>
      </c>
      <c r="FC7" s="1">
        <v>0</v>
      </c>
    </row>
    <row r="8" spans="1:160" x14ac:dyDescent="0.35">
      <c r="A8" s="1" t="s">
        <v>303</v>
      </c>
      <c r="B8" s="1" t="s">
        <v>304</v>
      </c>
      <c r="C8" s="1">
        <v>0</v>
      </c>
      <c r="D8" s="1">
        <v>0</v>
      </c>
      <c r="E8" s="1">
        <v>0</v>
      </c>
      <c r="F8" s="1">
        <v>0</v>
      </c>
      <c r="G8" s="1">
        <v>0</v>
      </c>
      <c r="H8" s="1">
        <v>0</v>
      </c>
      <c r="I8" s="1">
        <v>0</v>
      </c>
      <c r="J8" s="1">
        <v>0</v>
      </c>
      <c r="K8" s="1">
        <v>0</v>
      </c>
      <c r="L8" s="1">
        <v>0</v>
      </c>
      <c r="M8" s="1">
        <v>0</v>
      </c>
      <c r="N8" s="1">
        <v>0</v>
      </c>
      <c r="O8" s="1">
        <v>0</v>
      </c>
      <c r="P8" s="1">
        <v>0</v>
      </c>
      <c r="Q8" s="1">
        <v>0</v>
      </c>
      <c r="R8" s="1">
        <v>0</v>
      </c>
      <c r="S8" s="1">
        <v>0</v>
      </c>
      <c r="T8" s="1">
        <v>0</v>
      </c>
      <c r="U8" s="1">
        <v>0</v>
      </c>
      <c r="V8" s="1">
        <v>0</v>
      </c>
      <c r="W8" s="1">
        <v>0</v>
      </c>
      <c r="X8" s="1">
        <v>0</v>
      </c>
      <c r="Y8" s="1">
        <v>0</v>
      </c>
      <c r="Z8" s="1">
        <v>0</v>
      </c>
      <c r="AA8" s="1">
        <v>0</v>
      </c>
      <c r="AB8" s="1">
        <v>0</v>
      </c>
      <c r="AC8" s="1">
        <v>0</v>
      </c>
      <c r="AD8" s="1">
        <v>0</v>
      </c>
      <c r="AE8" s="1">
        <v>0</v>
      </c>
      <c r="AF8" s="1">
        <v>0</v>
      </c>
      <c r="AG8" s="1">
        <v>0</v>
      </c>
      <c r="AH8" s="1">
        <v>0</v>
      </c>
      <c r="AI8" s="1">
        <v>0</v>
      </c>
      <c r="AJ8" s="1">
        <v>0</v>
      </c>
      <c r="AK8" s="1">
        <v>0</v>
      </c>
      <c r="AL8" s="1">
        <v>0</v>
      </c>
      <c r="AM8" s="1">
        <v>0</v>
      </c>
      <c r="AN8" s="1">
        <v>0</v>
      </c>
      <c r="AO8" s="1">
        <v>0</v>
      </c>
      <c r="AP8" s="1">
        <v>0</v>
      </c>
      <c r="AQ8" s="1">
        <v>0</v>
      </c>
      <c r="AR8" s="1">
        <v>0</v>
      </c>
      <c r="AS8" s="1">
        <v>0</v>
      </c>
      <c r="AT8" s="1">
        <v>0</v>
      </c>
      <c r="AU8" s="1">
        <v>0</v>
      </c>
      <c r="AV8" s="1">
        <v>0</v>
      </c>
      <c r="AW8" s="1">
        <v>0</v>
      </c>
      <c r="AX8" s="1">
        <v>0</v>
      </c>
      <c r="AY8" s="1">
        <v>0</v>
      </c>
      <c r="AZ8" s="1">
        <v>0</v>
      </c>
      <c r="BA8" s="1">
        <v>0</v>
      </c>
      <c r="BB8" s="1">
        <v>0</v>
      </c>
      <c r="BC8" s="1">
        <v>0</v>
      </c>
      <c r="BD8" s="1">
        <v>0</v>
      </c>
      <c r="BE8" s="1">
        <v>0</v>
      </c>
      <c r="BF8" s="1">
        <v>0</v>
      </c>
      <c r="BG8" s="1">
        <v>0</v>
      </c>
      <c r="BH8" s="1">
        <v>0</v>
      </c>
      <c r="BI8" s="1">
        <v>0</v>
      </c>
      <c r="BJ8" s="1">
        <v>0</v>
      </c>
      <c r="BK8" s="1">
        <v>0</v>
      </c>
      <c r="BL8" s="1">
        <v>0</v>
      </c>
      <c r="BM8" s="1">
        <v>0</v>
      </c>
      <c r="BN8" s="1">
        <v>0</v>
      </c>
      <c r="BO8" s="1">
        <v>0</v>
      </c>
      <c r="BP8" s="1">
        <v>0</v>
      </c>
      <c r="BQ8" s="1">
        <v>0</v>
      </c>
      <c r="BR8" s="1">
        <v>0</v>
      </c>
      <c r="BS8" s="1">
        <v>0</v>
      </c>
      <c r="BT8" s="1">
        <v>0</v>
      </c>
      <c r="BU8" s="1">
        <v>0</v>
      </c>
      <c r="BV8" s="1">
        <v>0</v>
      </c>
      <c r="BW8" s="1">
        <v>0</v>
      </c>
      <c r="BX8" s="1">
        <v>0</v>
      </c>
      <c r="BY8" s="1">
        <v>0</v>
      </c>
      <c r="BZ8" s="1">
        <v>0</v>
      </c>
      <c r="CA8" s="1">
        <v>0</v>
      </c>
      <c r="CB8" s="1">
        <v>0</v>
      </c>
      <c r="CC8" s="1">
        <v>0</v>
      </c>
      <c r="CD8" s="1">
        <v>0</v>
      </c>
      <c r="CE8" s="1">
        <v>0</v>
      </c>
      <c r="CF8" s="1">
        <v>0</v>
      </c>
      <c r="CG8" s="1">
        <v>0</v>
      </c>
      <c r="CH8" s="1">
        <v>0</v>
      </c>
      <c r="CI8" s="1">
        <v>0</v>
      </c>
      <c r="CJ8" s="1">
        <v>0</v>
      </c>
      <c r="CK8" s="1">
        <v>0</v>
      </c>
      <c r="CL8" s="1">
        <v>0</v>
      </c>
      <c r="CM8" s="1">
        <v>0</v>
      </c>
      <c r="CN8" s="1">
        <v>0</v>
      </c>
      <c r="CO8" s="1">
        <v>0</v>
      </c>
      <c r="CP8" s="1">
        <v>0</v>
      </c>
      <c r="CQ8" s="1">
        <v>0</v>
      </c>
      <c r="CR8" s="1">
        <v>0</v>
      </c>
      <c r="CS8" s="1">
        <v>0</v>
      </c>
      <c r="CT8" s="1">
        <v>0</v>
      </c>
      <c r="CU8" s="1">
        <v>0</v>
      </c>
      <c r="CV8" s="1">
        <v>0</v>
      </c>
      <c r="CW8" s="1">
        <v>0</v>
      </c>
      <c r="CX8" s="1">
        <v>0</v>
      </c>
      <c r="CY8" s="1">
        <v>0</v>
      </c>
      <c r="CZ8" s="1">
        <v>0</v>
      </c>
      <c r="DA8" s="1">
        <v>0</v>
      </c>
      <c r="DB8" s="1">
        <v>0</v>
      </c>
      <c r="DC8" s="1">
        <v>0</v>
      </c>
      <c r="DD8" s="1">
        <v>0</v>
      </c>
      <c r="DE8" s="1">
        <v>0</v>
      </c>
      <c r="DF8" s="1">
        <v>0</v>
      </c>
      <c r="DG8" s="1">
        <v>0</v>
      </c>
      <c r="DH8" s="1">
        <v>0</v>
      </c>
      <c r="DI8" s="1">
        <v>0</v>
      </c>
      <c r="DJ8" s="1">
        <v>0</v>
      </c>
      <c r="DK8" s="1">
        <v>0</v>
      </c>
      <c r="DL8" s="1">
        <v>0</v>
      </c>
      <c r="DM8" s="1">
        <v>0</v>
      </c>
      <c r="DN8" s="1">
        <v>0</v>
      </c>
      <c r="DO8" s="1">
        <v>0</v>
      </c>
      <c r="DP8" s="1">
        <v>0</v>
      </c>
      <c r="DQ8" s="1">
        <v>0</v>
      </c>
      <c r="DR8" s="1">
        <v>0</v>
      </c>
      <c r="DS8" s="1">
        <v>0</v>
      </c>
      <c r="DT8" s="1">
        <v>0</v>
      </c>
      <c r="DU8" s="1">
        <v>0</v>
      </c>
      <c r="DV8" s="1">
        <v>0</v>
      </c>
      <c r="DW8" s="1">
        <v>0</v>
      </c>
      <c r="DX8" s="1">
        <v>0</v>
      </c>
      <c r="DY8" s="1">
        <v>0</v>
      </c>
      <c r="DZ8" s="1">
        <v>0</v>
      </c>
      <c r="EA8" s="1">
        <v>0</v>
      </c>
      <c r="EB8" s="1">
        <v>0</v>
      </c>
      <c r="EC8" s="1">
        <v>0</v>
      </c>
      <c r="ED8" s="1">
        <v>0</v>
      </c>
      <c r="EE8" s="1">
        <v>0</v>
      </c>
      <c r="EF8" s="1">
        <v>0</v>
      </c>
      <c r="EG8" s="1">
        <v>0</v>
      </c>
      <c r="EH8" s="1">
        <v>0</v>
      </c>
      <c r="EI8" s="1">
        <v>0</v>
      </c>
      <c r="EJ8" s="1">
        <v>0</v>
      </c>
      <c r="EK8" s="1">
        <v>0</v>
      </c>
      <c r="EL8" s="1">
        <v>0</v>
      </c>
      <c r="EM8" s="1">
        <v>0</v>
      </c>
      <c r="EN8" s="1">
        <v>0</v>
      </c>
      <c r="EO8" s="1">
        <v>0</v>
      </c>
      <c r="EP8" s="1">
        <v>0</v>
      </c>
      <c r="EQ8" s="1">
        <v>0</v>
      </c>
      <c r="ER8" s="1">
        <v>0</v>
      </c>
      <c r="ES8" s="1">
        <v>0</v>
      </c>
      <c r="ET8" s="1">
        <v>0</v>
      </c>
      <c r="EU8" s="1">
        <v>0</v>
      </c>
      <c r="EV8" s="1">
        <v>0</v>
      </c>
      <c r="EW8" s="1">
        <v>0</v>
      </c>
      <c r="EX8" s="1">
        <v>0</v>
      </c>
      <c r="EY8" s="1">
        <v>0</v>
      </c>
      <c r="EZ8" s="1">
        <v>0</v>
      </c>
      <c r="FA8" s="1">
        <v>0</v>
      </c>
      <c r="FB8" s="1">
        <v>0</v>
      </c>
      <c r="FC8" s="1">
        <v>0</v>
      </c>
    </row>
    <row r="9" spans="1:160" x14ac:dyDescent="0.35">
      <c r="A9" s="1" t="s">
        <v>305</v>
      </c>
      <c r="B9" s="1" t="s">
        <v>306</v>
      </c>
      <c r="C9" s="1">
        <v>0</v>
      </c>
      <c r="D9" s="1">
        <v>0</v>
      </c>
      <c r="E9" s="1">
        <v>0</v>
      </c>
      <c r="F9" s="1">
        <v>0</v>
      </c>
      <c r="G9" s="1">
        <v>0</v>
      </c>
      <c r="H9" s="1">
        <v>0</v>
      </c>
      <c r="I9" s="1">
        <v>0</v>
      </c>
      <c r="J9" s="1">
        <v>0</v>
      </c>
      <c r="K9" s="1">
        <v>0</v>
      </c>
      <c r="L9" s="1">
        <v>0</v>
      </c>
      <c r="M9" s="1">
        <v>0</v>
      </c>
      <c r="N9" s="1">
        <v>0</v>
      </c>
      <c r="O9" s="1">
        <v>0</v>
      </c>
      <c r="P9" s="1">
        <v>0</v>
      </c>
      <c r="Q9" s="1">
        <v>0</v>
      </c>
      <c r="R9" s="1">
        <v>0</v>
      </c>
      <c r="S9" s="1">
        <v>0</v>
      </c>
      <c r="T9" s="1">
        <v>0</v>
      </c>
      <c r="U9" s="1">
        <v>0</v>
      </c>
      <c r="V9" s="1">
        <v>0</v>
      </c>
      <c r="W9" s="1">
        <v>0</v>
      </c>
      <c r="X9" s="1">
        <v>0</v>
      </c>
      <c r="Y9" s="1">
        <v>0</v>
      </c>
      <c r="Z9" s="1">
        <v>0</v>
      </c>
      <c r="AA9" s="1">
        <v>0</v>
      </c>
      <c r="AB9" s="1">
        <v>0</v>
      </c>
      <c r="AC9" s="1">
        <v>0</v>
      </c>
      <c r="AD9" s="1">
        <v>0</v>
      </c>
      <c r="AE9" s="1">
        <v>0</v>
      </c>
      <c r="AF9" s="1">
        <v>0</v>
      </c>
      <c r="AG9" s="1">
        <v>0</v>
      </c>
      <c r="AH9" s="1">
        <v>0</v>
      </c>
      <c r="AI9" s="1">
        <v>0</v>
      </c>
      <c r="AJ9" s="1">
        <v>0</v>
      </c>
      <c r="AK9" s="1">
        <v>0</v>
      </c>
      <c r="AL9" s="1">
        <v>0</v>
      </c>
      <c r="AM9" s="1">
        <v>0</v>
      </c>
      <c r="AN9" s="1">
        <v>0</v>
      </c>
      <c r="AO9" s="1">
        <v>0</v>
      </c>
      <c r="AP9" s="1">
        <v>0</v>
      </c>
      <c r="AQ9" s="1">
        <v>0</v>
      </c>
      <c r="AR9" s="1">
        <v>0</v>
      </c>
      <c r="AS9" s="1">
        <v>0</v>
      </c>
      <c r="AT9" s="1">
        <v>0</v>
      </c>
      <c r="AU9" s="1">
        <v>0</v>
      </c>
      <c r="AV9" s="1">
        <v>0</v>
      </c>
      <c r="AW9" s="1">
        <v>0</v>
      </c>
      <c r="AX9" s="1">
        <v>0</v>
      </c>
      <c r="AY9" s="1">
        <v>0</v>
      </c>
      <c r="AZ9" s="1">
        <v>0</v>
      </c>
      <c r="BA9" s="1">
        <v>0</v>
      </c>
      <c r="BB9" s="1">
        <v>0</v>
      </c>
      <c r="BC9" s="1">
        <v>0</v>
      </c>
      <c r="BD9" s="1">
        <v>0</v>
      </c>
      <c r="BE9" s="1">
        <v>0</v>
      </c>
      <c r="BF9" s="1">
        <v>0</v>
      </c>
      <c r="BG9" s="1">
        <v>0</v>
      </c>
      <c r="BH9" s="1">
        <v>0</v>
      </c>
      <c r="BI9" s="1">
        <v>0</v>
      </c>
      <c r="BJ9" s="1">
        <v>0</v>
      </c>
      <c r="BK9" s="1">
        <v>0</v>
      </c>
      <c r="BL9" s="1">
        <v>0</v>
      </c>
      <c r="BM9" s="1">
        <v>0</v>
      </c>
      <c r="BN9" s="1">
        <v>0</v>
      </c>
      <c r="BO9" s="1">
        <v>0</v>
      </c>
      <c r="BP9" s="1">
        <v>0</v>
      </c>
      <c r="BQ9" s="1">
        <v>0</v>
      </c>
      <c r="BR9" s="1">
        <v>0</v>
      </c>
      <c r="BS9" s="1">
        <v>0</v>
      </c>
      <c r="BT9" s="1">
        <v>0</v>
      </c>
      <c r="BU9" s="1">
        <v>0</v>
      </c>
      <c r="BV9" s="1">
        <v>0</v>
      </c>
      <c r="BW9" s="1">
        <v>0</v>
      </c>
      <c r="BX9" s="1">
        <v>0</v>
      </c>
      <c r="BY9" s="1">
        <v>0</v>
      </c>
      <c r="BZ9" s="1">
        <v>0</v>
      </c>
      <c r="CA9" s="1">
        <v>0</v>
      </c>
      <c r="CB9" s="1">
        <v>0</v>
      </c>
      <c r="CC9" s="1">
        <v>0</v>
      </c>
      <c r="CD9" s="1">
        <v>0</v>
      </c>
      <c r="CE9" s="1">
        <v>0</v>
      </c>
      <c r="CF9" s="1">
        <v>0</v>
      </c>
      <c r="CG9" s="1">
        <v>0</v>
      </c>
      <c r="CH9" s="1">
        <v>0</v>
      </c>
      <c r="CI9" s="1">
        <v>0</v>
      </c>
      <c r="CJ9" s="1">
        <v>0</v>
      </c>
      <c r="CK9" s="1">
        <v>0</v>
      </c>
      <c r="CL9" s="1">
        <v>0</v>
      </c>
      <c r="CM9" s="1">
        <v>0</v>
      </c>
      <c r="CN9" s="1">
        <v>0</v>
      </c>
      <c r="CO9" s="1">
        <v>0</v>
      </c>
      <c r="CP9" s="1">
        <v>0</v>
      </c>
      <c r="CQ9" s="1">
        <v>0</v>
      </c>
      <c r="CR9" s="1">
        <v>0</v>
      </c>
      <c r="CS9" s="1">
        <v>0</v>
      </c>
      <c r="CT9" s="1">
        <v>0</v>
      </c>
      <c r="CU9" s="1">
        <v>0</v>
      </c>
      <c r="CV9" s="1">
        <v>0</v>
      </c>
      <c r="CW9" s="1">
        <v>0</v>
      </c>
      <c r="CX9" s="1">
        <v>0</v>
      </c>
      <c r="CY9" s="1">
        <v>0</v>
      </c>
      <c r="CZ9" s="1">
        <v>0</v>
      </c>
      <c r="DA9" s="1">
        <v>0</v>
      </c>
      <c r="DB9" s="1">
        <v>0</v>
      </c>
      <c r="DC9" s="1">
        <v>0</v>
      </c>
      <c r="DD9" s="1">
        <v>0</v>
      </c>
      <c r="DE9" s="1">
        <v>0</v>
      </c>
      <c r="DF9" s="1">
        <v>0</v>
      </c>
      <c r="DG9" s="1">
        <v>0</v>
      </c>
      <c r="DH9" s="1">
        <v>0</v>
      </c>
      <c r="DI9" s="1">
        <v>0</v>
      </c>
      <c r="DJ9" s="1">
        <v>0</v>
      </c>
      <c r="DK9" s="1">
        <v>0</v>
      </c>
      <c r="DL9" s="1">
        <v>0</v>
      </c>
      <c r="DM9" s="1">
        <v>0</v>
      </c>
      <c r="DN9" s="1">
        <v>0</v>
      </c>
      <c r="DO9" s="1">
        <v>0</v>
      </c>
      <c r="DP9" s="1">
        <v>0</v>
      </c>
      <c r="DQ9" s="1">
        <v>0</v>
      </c>
      <c r="DR9" s="1">
        <v>0</v>
      </c>
      <c r="DS9" s="1">
        <v>0</v>
      </c>
      <c r="DT9" s="1">
        <v>0</v>
      </c>
      <c r="DU9" s="1">
        <v>0</v>
      </c>
      <c r="DV9" s="1">
        <v>0</v>
      </c>
      <c r="DW9" s="1">
        <v>0</v>
      </c>
      <c r="DX9" s="1">
        <v>0</v>
      </c>
      <c r="DY9" s="1">
        <v>0</v>
      </c>
      <c r="DZ9" s="1">
        <v>0</v>
      </c>
      <c r="EA9" s="1">
        <v>0</v>
      </c>
      <c r="EB9" s="1">
        <v>0</v>
      </c>
      <c r="EC9" s="1">
        <v>0</v>
      </c>
      <c r="ED9" s="1">
        <v>0</v>
      </c>
      <c r="EE9" s="1">
        <v>0</v>
      </c>
      <c r="EF9" s="1">
        <v>0</v>
      </c>
      <c r="EG9" s="1">
        <v>0</v>
      </c>
      <c r="EH9" s="1">
        <v>0</v>
      </c>
      <c r="EI9" s="1">
        <v>0</v>
      </c>
      <c r="EJ9" s="1">
        <v>0</v>
      </c>
      <c r="EK9" s="1">
        <v>0</v>
      </c>
      <c r="EL9" s="1">
        <v>0</v>
      </c>
      <c r="EM9" s="1">
        <v>0</v>
      </c>
      <c r="EN9" s="1">
        <v>0</v>
      </c>
      <c r="EO9" s="1">
        <v>0</v>
      </c>
      <c r="EP9" s="1">
        <v>0</v>
      </c>
      <c r="EQ9" s="1">
        <v>0</v>
      </c>
      <c r="ER9" s="1">
        <v>0</v>
      </c>
      <c r="ES9" s="1">
        <v>0</v>
      </c>
      <c r="ET9" s="1">
        <v>0</v>
      </c>
      <c r="EU9" s="1">
        <v>0</v>
      </c>
      <c r="EV9" s="1">
        <v>0</v>
      </c>
      <c r="EW9" s="1">
        <v>0</v>
      </c>
      <c r="EX9" s="1">
        <v>0</v>
      </c>
      <c r="EY9" s="1">
        <v>0</v>
      </c>
      <c r="EZ9" s="1">
        <v>0</v>
      </c>
      <c r="FA9" s="1">
        <v>0</v>
      </c>
      <c r="FB9" s="1">
        <v>0</v>
      </c>
      <c r="FC9" s="1">
        <v>0</v>
      </c>
    </row>
    <row r="10" spans="1:160" x14ac:dyDescent="0.35">
      <c r="A10" s="1" t="s">
        <v>307</v>
      </c>
      <c r="B10" s="1" t="s">
        <v>308</v>
      </c>
      <c r="C10" s="1">
        <v>0</v>
      </c>
      <c r="D10" s="1">
        <v>0</v>
      </c>
      <c r="E10" s="1">
        <v>0</v>
      </c>
      <c r="F10" s="1">
        <v>0</v>
      </c>
      <c r="G10" s="1">
        <v>0</v>
      </c>
      <c r="H10" s="1">
        <v>0</v>
      </c>
      <c r="I10" s="1">
        <v>0</v>
      </c>
      <c r="J10" s="1">
        <v>0</v>
      </c>
      <c r="K10" s="1">
        <v>0</v>
      </c>
      <c r="L10" s="1">
        <v>0</v>
      </c>
      <c r="M10" s="1">
        <v>0</v>
      </c>
      <c r="N10" s="1">
        <v>0</v>
      </c>
      <c r="O10" s="1">
        <v>0</v>
      </c>
      <c r="P10" s="1">
        <v>0</v>
      </c>
      <c r="Q10" s="1">
        <v>0</v>
      </c>
      <c r="R10" s="1">
        <v>0</v>
      </c>
      <c r="S10" s="1">
        <v>0</v>
      </c>
      <c r="T10" s="1">
        <v>0</v>
      </c>
      <c r="U10" s="1">
        <v>0</v>
      </c>
      <c r="V10" s="1">
        <v>0</v>
      </c>
      <c r="W10" s="1">
        <v>0</v>
      </c>
      <c r="X10" s="1">
        <v>0</v>
      </c>
      <c r="Y10" s="1">
        <v>0</v>
      </c>
      <c r="Z10" s="1">
        <v>0</v>
      </c>
      <c r="AA10" s="1">
        <v>0</v>
      </c>
      <c r="AB10" s="1">
        <v>0</v>
      </c>
      <c r="AC10" s="1">
        <v>0</v>
      </c>
      <c r="AD10" s="1">
        <v>0</v>
      </c>
      <c r="AE10" s="1">
        <v>0</v>
      </c>
      <c r="AF10" s="1">
        <v>0</v>
      </c>
      <c r="AG10" s="1">
        <v>0</v>
      </c>
      <c r="AH10" s="1">
        <v>0</v>
      </c>
      <c r="AI10" s="1">
        <v>0</v>
      </c>
      <c r="AJ10" s="1">
        <v>0</v>
      </c>
      <c r="AK10" s="1">
        <v>0</v>
      </c>
      <c r="AL10" s="1">
        <v>0</v>
      </c>
      <c r="AM10" s="1">
        <v>0</v>
      </c>
      <c r="AN10" s="1">
        <v>0</v>
      </c>
      <c r="AO10" s="1">
        <v>0</v>
      </c>
      <c r="AP10" s="1">
        <v>0</v>
      </c>
      <c r="AQ10" s="1">
        <v>0</v>
      </c>
      <c r="AR10" s="1">
        <v>0</v>
      </c>
      <c r="AS10" s="1">
        <v>0</v>
      </c>
      <c r="AT10" s="1">
        <v>0</v>
      </c>
      <c r="AU10" s="1">
        <v>0</v>
      </c>
      <c r="AV10" s="1">
        <v>0</v>
      </c>
      <c r="AW10" s="1">
        <v>0</v>
      </c>
      <c r="AX10" s="1">
        <v>0</v>
      </c>
      <c r="AY10" s="1">
        <v>0</v>
      </c>
      <c r="AZ10" s="1">
        <v>0</v>
      </c>
      <c r="BA10" s="1">
        <v>0</v>
      </c>
      <c r="BB10" s="1">
        <v>0</v>
      </c>
      <c r="BC10" s="1">
        <v>0</v>
      </c>
      <c r="BD10" s="1">
        <v>0</v>
      </c>
      <c r="BE10" s="1">
        <v>0</v>
      </c>
      <c r="BF10" s="1">
        <v>0</v>
      </c>
      <c r="BG10" s="1">
        <v>0</v>
      </c>
      <c r="BH10" s="1">
        <v>0</v>
      </c>
      <c r="BI10" s="1">
        <v>0</v>
      </c>
      <c r="BJ10" s="1">
        <v>0</v>
      </c>
      <c r="BK10" s="1">
        <v>0</v>
      </c>
      <c r="BL10" s="1">
        <v>0</v>
      </c>
      <c r="BM10" s="1">
        <v>0</v>
      </c>
      <c r="BN10" s="1">
        <v>0</v>
      </c>
      <c r="BO10" s="1">
        <v>0</v>
      </c>
      <c r="BP10" s="1">
        <v>0</v>
      </c>
      <c r="BQ10" s="1">
        <v>0</v>
      </c>
      <c r="BR10" s="1">
        <v>0</v>
      </c>
      <c r="BS10" s="1">
        <v>0</v>
      </c>
      <c r="BT10" s="1">
        <v>0</v>
      </c>
      <c r="BU10" s="1">
        <v>0</v>
      </c>
      <c r="BV10" s="1">
        <v>0</v>
      </c>
      <c r="BW10" s="1">
        <v>0</v>
      </c>
      <c r="BX10" s="1">
        <v>0</v>
      </c>
      <c r="BY10" s="1">
        <v>0</v>
      </c>
      <c r="BZ10" s="1">
        <v>0</v>
      </c>
      <c r="CA10" s="1">
        <v>0</v>
      </c>
      <c r="CB10" s="1">
        <v>0</v>
      </c>
      <c r="CC10" s="1">
        <v>0</v>
      </c>
      <c r="CD10" s="1">
        <v>0</v>
      </c>
      <c r="CE10" s="1">
        <v>0</v>
      </c>
      <c r="CF10" s="1">
        <v>0</v>
      </c>
      <c r="CG10" s="1">
        <v>0</v>
      </c>
      <c r="CH10" s="1">
        <v>0</v>
      </c>
      <c r="CI10" s="1">
        <v>0</v>
      </c>
      <c r="CJ10" s="1">
        <v>0</v>
      </c>
      <c r="CK10" s="1">
        <v>0</v>
      </c>
      <c r="CL10" s="1">
        <v>0</v>
      </c>
      <c r="CM10" s="1">
        <v>0</v>
      </c>
      <c r="CN10" s="1">
        <v>0</v>
      </c>
      <c r="CO10" s="1">
        <v>0</v>
      </c>
      <c r="CP10" s="1">
        <v>0</v>
      </c>
      <c r="CQ10" s="1">
        <v>0</v>
      </c>
      <c r="CR10" s="1">
        <v>0</v>
      </c>
      <c r="CS10" s="1">
        <v>0</v>
      </c>
      <c r="CT10" s="1">
        <v>0</v>
      </c>
      <c r="CU10" s="1">
        <v>0</v>
      </c>
      <c r="CV10" s="1">
        <v>0</v>
      </c>
      <c r="CW10" s="1">
        <v>0</v>
      </c>
      <c r="CX10" s="1">
        <v>0</v>
      </c>
      <c r="CY10" s="1">
        <v>0</v>
      </c>
      <c r="CZ10" s="1">
        <v>0</v>
      </c>
      <c r="DA10" s="1">
        <v>0</v>
      </c>
      <c r="DB10" s="1">
        <v>0</v>
      </c>
      <c r="DC10" s="1">
        <v>0</v>
      </c>
      <c r="DD10" s="1">
        <v>0</v>
      </c>
      <c r="DE10" s="1">
        <v>0</v>
      </c>
      <c r="DF10" s="1">
        <v>0</v>
      </c>
      <c r="DG10" s="1">
        <v>0</v>
      </c>
      <c r="DH10" s="1">
        <v>0</v>
      </c>
      <c r="DI10" s="1">
        <v>0</v>
      </c>
      <c r="DJ10" s="1">
        <v>0</v>
      </c>
      <c r="DK10" s="1">
        <v>0</v>
      </c>
      <c r="DL10" s="1">
        <v>0</v>
      </c>
      <c r="DM10" s="1">
        <v>0</v>
      </c>
      <c r="DN10" s="1">
        <v>0</v>
      </c>
      <c r="DO10" s="1">
        <v>0</v>
      </c>
      <c r="DP10" s="1">
        <v>0</v>
      </c>
      <c r="DQ10" s="1">
        <v>0</v>
      </c>
      <c r="DR10" s="1">
        <v>0</v>
      </c>
      <c r="DS10" s="1">
        <v>0</v>
      </c>
      <c r="DT10" s="1">
        <v>0</v>
      </c>
      <c r="DU10" s="1">
        <v>0</v>
      </c>
      <c r="DV10" s="1">
        <v>0</v>
      </c>
      <c r="DW10" s="1">
        <v>0</v>
      </c>
      <c r="DX10" s="1">
        <v>0</v>
      </c>
      <c r="DY10" s="1">
        <v>0</v>
      </c>
      <c r="DZ10" s="1">
        <v>0</v>
      </c>
      <c r="EA10" s="1">
        <v>0</v>
      </c>
      <c r="EB10" s="1">
        <v>0</v>
      </c>
      <c r="EC10" s="1">
        <v>0</v>
      </c>
      <c r="ED10" s="1">
        <v>0</v>
      </c>
      <c r="EE10" s="1">
        <v>0</v>
      </c>
      <c r="EF10" s="1">
        <v>0</v>
      </c>
      <c r="EG10" s="1">
        <v>0</v>
      </c>
      <c r="EH10" s="1">
        <v>0</v>
      </c>
      <c r="EI10" s="1">
        <v>0</v>
      </c>
      <c r="EJ10" s="1">
        <v>0</v>
      </c>
      <c r="EK10" s="1">
        <v>0</v>
      </c>
      <c r="EL10" s="1">
        <v>0</v>
      </c>
      <c r="EM10" s="1">
        <v>0</v>
      </c>
      <c r="EN10" s="1">
        <v>0</v>
      </c>
      <c r="EO10" s="1">
        <v>0</v>
      </c>
      <c r="EP10" s="1">
        <v>0</v>
      </c>
      <c r="EQ10" s="1">
        <v>0</v>
      </c>
      <c r="ER10" s="1">
        <v>0</v>
      </c>
      <c r="ES10" s="1">
        <v>0</v>
      </c>
      <c r="ET10" s="1">
        <v>0</v>
      </c>
      <c r="EU10" s="1">
        <v>0</v>
      </c>
      <c r="EV10" s="1">
        <v>0</v>
      </c>
      <c r="EW10" s="1">
        <v>0</v>
      </c>
      <c r="EX10" s="1">
        <v>0</v>
      </c>
      <c r="EY10" s="1">
        <v>0</v>
      </c>
      <c r="EZ10" s="1">
        <v>0</v>
      </c>
      <c r="FA10" s="1">
        <v>0</v>
      </c>
      <c r="FB10" s="1">
        <v>0</v>
      </c>
      <c r="FC10" s="1">
        <v>0</v>
      </c>
    </row>
    <row r="11" spans="1:160" x14ac:dyDescent="0.35">
      <c r="A11" s="1" t="s">
        <v>309</v>
      </c>
      <c r="B11" s="1" t="s">
        <v>310</v>
      </c>
      <c r="C11" s="1">
        <v>0</v>
      </c>
      <c r="D11" s="1">
        <v>0</v>
      </c>
      <c r="E11" s="1">
        <v>0</v>
      </c>
      <c r="F11" s="1">
        <v>0</v>
      </c>
      <c r="G11" s="1">
        <v>0</v>
      </c>
      <c r="H11" s="1">
        <v>0</v>
      </c>
      <c r="I11" s="1">
        <v>0</v>
      </c>
      <c r="J11" s="1">
        <v>0</v>
      </c>
      <c r="K11" s="1">
        <v>0</v>
      </c>
      <c r="L11" s="1">
        <v>0</v>
      </c>
      <c r="M11" s="1">
        <v>0</v>
      </c>
      <c r="N11" s="1">
        <v>0</v>
      </c>
      <c r="O11" s="1">
        <v>0</v>
      </c>
      <c r="P11" s="1">
        <v>0</v>
      </c>
      <c r="Q11" s="1">
        <v>0</v>
      </c>
      <c r="R11" s="1">
        <v>0</v>
      </c>
      <c r="S11" s="1">
        <v>0</v>
      </c>
      <c r="T11" s="1">
        <v>0</v>
      </c>
      <c r="U11" s="1">
        <v>0</v>
      </c>
      <c r="V11" s="1">
        <v>0</v>
      </c>
      <c r="W11" s="1">
        <v>0</v>
      </c>
      <c r="X11" s="1">
        <v>0</v>
      </c>
      <c r="Y11" s="1">
        <v>0</v>
      </c>
      <c r="Z11" s="1">
        <v>0</v>
      </c>
      <c r="AA11" s="1">
        <v>0</v>
      </c>
      <c r="AB11" s="1">
        <v>0</v>
      </c>
      <c r="AC11" s="1">
        <v>0</v>
      </c>
      <c r="AD11" s="1">
        <v>0</v>
      </c>
      <c r="AE11" s="1">
        <v>0</v>
      </c>
      <c r="AF11" s="1">
        <v>0</v>
      </c>
      <c r="AG11" s="1">
        <v>0</v>
      </c>
      <c r="AH11" s="1">
        <v>0</v>
      </c>
      <c r="AI11" s="1">
        <v>0</v>
      </c>
      <c r="AJ11" s="1">
        <v>0</v>
      </c>
      <c r="AK11" s="1">
        <v>0</v>
      </c>
      <c r="AL11" s="1">
        <v>0</v>
      </c>
      <c r="AM11" s="1">
        <v>0</v>
      </c>
      <c r="AN11" s="1">
        <v>0</v>
      </c>
      <c r="AO11" s="1">
        <v>0</v>
      </c>
      <c r="AP11" s="1">
        <v>0</v>
      </c>
      <c r="AQ11" s="1">
        <v>0</v>
      </c>
      <c r="AR11" s="1">
        <v>0</v>
      </c>
      <c r="AS11" s="1">
        <v>0</v>
      </c>
      <c r="AT11" s="1">
        <v>0</v>
      </c>
      <c r="AU11" s="1">
        <v>0</v>
      </c>
      <c r="AV11" s="1">
        <v>0</v>
      </c>
      <c r="AW11" s="1">
        <v>0</v>
      </c>
      <c r="AX11" s="1">
        <v>0</v>
      </c>
      <c r="AY11" s="1">
        <v>0</v>
      </c>
      <c r="AZ11" s="1">
        <v>0</v>
      </c>
      <c r="BA11" s="1">
        <v>0</v>
      </c>
      <c r="BB11" s="1">
        <v>0</v>
      </c>
      <c r="BC11" s="1">
        <v>0</v>
      </c>
      <c r="BD11" s="1">
        <v>0</v>
      </c>
      <c r="BE11" s="1">
        <v>0</v>
      </c>
      <c r="BF11" s="1">
        <v>0</v>
      </c>
      <c r="BG11" s="1">
        <v>0</v>
      </c>
      <c r="BH11" s="1">
        <v>0</v>
      </c>
      <c r="BI11" s="1">
        <v>0</v>
      </c>
      <c r="BJ11" s="1">
        <v>0</v>
      </c>
      <c r="BK11" s="1">
        <v>0</v>
      </c>
      <c r="BL11" s="1">
        <v>0</v>
      </c>
      <c r="BM11" s="1">
        <v>0</v>
      </c>
      <c r="BN11" s="1">
        <v>0</v>
      </c>
      <c r="BO11" s="1">
        <v>0</v>
      </c>
      <c r="BP11" s="1">
        <v>0</v>
      </c>
      <c r="BQ11" s="1">
        <v>0</v>
      </c>
      <c r="BR11" s="1">
        <v>0</v>
      </c>
      <c r="BS11" s="1">
        <v>0</v>
      </c>
      <c r="BT11" s="1">
        <v>0</v>
      </c>
      <c r="BU11" s="1">
        <v>0</v>
      </c>
      <c r="BV11" s="1">
        <v>0</v>
      </c>
      <c r="BW11" s="1">
        <v>0</v>
      </c>
      <c r="BX11" s="1">
        <v>0</v>
      </c>
      <c r="BY11" s="1">
        <v>0</v>
      </c>
      <c r="BZ11" s="1">
        <v>0</v>
      </c>
      <c r="CA11" s="1">
        <v>0</v>
      </c>
      <c r="CB11" s="1">
        <v>0</v>
      </c>
      <c r="CC11" s="1">
        <v>0</v>
      </c>
      <c r="CD11" s="1">
        <v>0</v>
      </c>
      <c r="CE11" s="1">
        <v>0</v>
      </c>
      <c r="CF11" s="1">
        <v>0</v>
      </c>
      <c r="CG11" s="1">
        <v>0</v>
      </c>
      <c r="CH11" s="1">
        <v>0</v>
      </c>
      <c r="CI11" s="1">
        <v>0</v>
      </c>
      <c r="CJ11" s="1">
        <v>0</v>
      </c>
      <c r="CK11" s="1">
        <v>0</v>
      </c>
      <c r="CL11" s="1">
        <v>0</v>
      </c>
      <c r="CM11" s="1">
        <v>0</v>
      </c>
      <c r="CN11" s="1">
        <v>0</v>
      </c>
      <c r="CO11" s="1">
        <v>0</v>
      </c>
      <c r="CP11" s="1">
        <v>0</v>
      </c>
      <c r="CQ11" s="1">
        <v>0</v>
      </c>
      <c r="CR11" s="1">
        <v>0</v>
      </c>
      <c r="CS11" s="1">
        <v>0</v>
      </c>
      <c r="CT11" s="1">
        <v>0</v>
      </c>
      <c r="CU11" s="1">
        <v>0</v>
      </c>
      <c r="CV11" s="1">
        <v>0</v>
      </c>
      <c r="CW11" s="1">
        <v>0</v>
      </c>
      <c r="CX11" s="1">
        <v>0</v>
      </c>
      <c r="CY11" s="1">
        <v>0</v>
      </c>
      <c r="CZ11" s="1">
        <v>0</v>
      </c>
      <c r="DA11" s="1">
        <v>0</v>
      </c>
      <c r="DB11" s="1">
        <v>0</v>
      </c>
      <c r="DC11" s="1">
        <v>0</v>
      </c>
      <c r="DD11" s="1">
        <v>0</v>
      </c>
      <c r="DE11" s="1">
        <v>0</v>
      </c>
      <c r="DF11" s="1">
        <v>0</v>
      </c>
      <c r="DG11" s="1">
        <v>0</v>
      </c>
      <c r="DH11" s="1">
        <v>0</v>
      </c>
      <c r="DI11" s="1">
        <v>0</v>
      </c>
      <c r="DJ11" s="1">
        <v>0</v>
      </c>
      <c r="DK11" s="1">
        <v>0</v>
      </c>
      <c r="DL11" s="1">
        <v>0</v>
      </c>
      <c r="DM11" s="1">
        <v>0</v>
      </c>
      <c r="DN11" s="1">
        <v>0</v>
      </c>
      <c r="DO11" s="1">
        <v>0</v>
      </c>
      <c r="DP11" s="1">
        <v>0</v>
      </c>
      <c r="DQ11" s="1">
        <v>0</v>
      </c>
      <c r="DR11" s="1">
        <v>0</v>
      </c>
      <c r="DS11" s="1">
        <v>0</v>
      </c>
      <c r="DT11" s="1">
        <v>0</v>
      </c>
      <c r="DU11" s="1">
        <v>0</v>
      </c>
      <c r="DV11" s="1">
        <v>0</v>
      </c>
      <c r="DW11" s="1">
        <v>0</v>
      </c>
      <c r="DX11" s="1">
        <v>0</v>
      </c>
      <c r="DY11" s="1">
        <v>0</v>
      </c>
      <c r="DZ11" s="1">
        <v>0</v>
      </c>
      <c r="EA11" s="1">
        <v>0</v>
      </c>
      <c r="EB11" s="1">
        <v>0</v>
      </c>
      <c r="EC11" s="1">
        <v>0</v>
      </c>
      <c r="ED11" s="1">
        <v>0</v>
      </c>
      <c r="EE11" s="1">
        <v>0</v>
      </c>
      <c r="EF11" s="1">
        <v>0</v>
      </c>
      <c r="EG11" s="1">
        <v>0</v>
      </c>
      <c r="EH11" s="1">
        <v>0</v>
      </c>
      <c r="EI11" s="1">
        <v>0</v>
      </c>
      <c r="EJ11" s="1">
        <v>0</v>
      </c>
      <c r="EK11" s="1">
        <v>0</v>
      </c>
      <c r="EL11" s="1">
        <v>0</v>
      </c>
      <c r="EM11" s="1">
        <v>0</v>
      </c>
      <c r="EN11" s="1">
        <v>0</v>
      </c>
      <c r="EO11" s="1">
        <v>0</v>
      </c>
      <c r="EP11" s="1">
        <v>0</v>
      </c>
      <c r="EQ11" s="1">
        <v>0</v>
      </c>
      <c r="ER11" s="1">
        <v>0</v>
      </c>
      <c r="ES11" s="1">
        <v>0</v>
      </c>
      <c r="ET11" s="1">
        <v>0</v>
      </c>
      <c r="EU11" s="1">
        <v>0</v>
      </c>
      <c r="EV11" s="1">
        <v>0</v>
      </c>
      <c r="EW11" s="1">
        <v>0</v>
      </c>
      <c r="EX11" s="1">
        <v>0</v>
      </c>
      <c r="EY11" s="1">
        <v>0</v>
      </c>
      <c r="EZ11" s="1">
        <v>0</v>
      </c>
      <c r="FA11" s="1">
        <v>0</v>
      </c>
      <c r="FB11" s="1">
        <v>0</v>
      </c>
      <c r="FC11" s="1">
        <v>0</v>
      </c>
    </row>
    <row r="12" spans="1:160" x14ac:dyDescent="0.35">
      <c r="A12" s="1" t="s">
        <v>311</v>
      </c>
      <c r="B12" s="1" t="s">
        <v>312</v>
      </c>
      <c r="C12" s="1">
        <v>0</v>
      </c>
      <c r="D12" s="1">
        <v>0</v>
      </c>
      <c r="E12" s="1">
        <v>0</v>
      </c>
      <c r="F12" s="1">
        <v>0</v>
      </c>
      <c r="G12" s="1">
        <v>0</v>
      </c>
      <c r="H12" s="1">
        <v>0</v>
      </c>
      <c r="I12" s="1">
        <v>0</v>
      </c>
      <c r="J12" s="1">
        <v>0</v>
      </c>
      <c r="K12" s="1">
        <v>0</v>
      </c>
      <c r="L12" s="1">
        <v>0</v>
      </c>
      <c r="M12" s="1">
        <v>0</v>
      </c>
      <c r="N12" s="1">
        <v>0</v>
      </c>
      <c r="O12" s="1">
        <v>0</v>
      </c>
      <c r="P12" s="1">
        <v>0</v>
      </c>
      <c r="Q12" s="1">
        <v>0</v>
      </c>
      <c r="R12" s="1">
        <v>0</v>
      </c>
      <c r="S12" s="1">
        <v>0</v>
      </c>
      <c r="T12" s="1">
        <v>0</v>
      </c>
      <c r="U12" s="1">
        <v>0</v>
      </c>
      <c r="V12" s="1">
        <v>0</v>
      </c>
      <c r="W12" s="1">
        <v>0</v>
      </c>
      <c r="X12" s="1">
        <v>0</v>
      </c>
      <c r="Y12" s="1">
        <v>0</v>
      </c>
      <c r="Z12" s="1">
        <v>0</v>
      </c>
      <c r="AA12" s="1">
        <v>0</v>
      </c>
      <c r="AB12" s="1">
        <v>0</v>
      </c>
      <c r="AC12" s="1">
        <v>0</v>
      </c>
      <c r="AD12" s="1">
        <v>0</v>
      </c>
      <c r="AE12" s="1">
        <v>0</v>
      </c>
      <c r="AF12" s="1">
        <v>0</v>
      </c>
      <c r="AG12" s="1">
        <v>0</v>
      </c>
      <c r="AH12" s="1">
        <v>0</v>
      </c>
      <c r="AI12" s="1">
        <v>0</v>
      </c>
      <c r="AJ12" s="1">
        <v>0</v>
      </c>
      <c r="AK12" s="1">
        <v>0</v>
      </c>
      <c r="AL12" s="1">
        <v>0</v>
      </c>
      <c r="AM12" s="1">
        <v>0</v>
      </c>
      <c r="AN12" s="1">
        <v>0</v>
      </c>
      <c r="AO12" s="1">
        <v>0</v>
      </c>
      <c r="AP12" s="1">
        <v>0</v>
      </c>
      <c r="AQ12" s="1">
        <v>0</v>
      </c>
      <c r="AR12" s="1">
        <v>0</v>
      </c>
      <c r="AS12" s="1">
        <v>0</v>
      </c>
      <c r="AT12" s="1">
        <v>0</v>
      </c>
      <c r="AU12" s="1">
        <v>0</v>
      </c>
      <c r="AV12" s="1">
        <v>0</v>
      </c>
      <c r="AW12" s="1">
        <v>0</v>
      </c>
      <c r="AX12" s="1">
        <v>0</v>
      </c>
      <c r="AY12" s="1">
        <v>0</v>
      </c>
      <c r="AZ12" s="1">
        <v>0</v>
      </c>
      <c r="BA12" s="1">
        <v>0</v>
      </c>
      <c r="BB12" s="1">
        <v>0</v>
      </c>
      <c r="BC12" s="1">
        <v>0</v>
      </c>
      <c r="BD12" s="1">
        <v>0</v>
      </c>
      <c r="BE12" s="1">
        <v>0</v>
      </c>
      <c r="BF12" s="1">
        <v>0</v>
      </c>
      <c r="BG12" s="1">
        <v>0</v>
      </c>
      <c r="BH12" s="1">
        <v>0</v>
      </c>
      <c r="BI12" s="1">
        <v>0</v>
      </c>
      <c r="BJ12" s="1">
        <v>0</v>
      </c>
      <c r="BK12" s="1">
        <v>0</v>
      </c>
      <c r="BL12" s="1">
        <v>0</v>
      </c>
      <c r="BM12" s="1">
        <v>0</v>
      </c>
      <c r="BN12" s="1">
        <v>0</v>
      </c>
      <c r="BO12" s="1">
        <v>0</v>
      </c>
      <c r="BP12" s="1">
        <v>0</v>
      </c>
      <c r="BQ12" s="1">
        <v>0</v>
      </c>
      <c r="BR12" s="1">
        <v>0</v>
      </c>
      <c r="BS12" s="1">
        <v>0</v>
      </c>
      <c r="BT12" s="1">
        <v>0</v>
      </c>
      <c r="BU12" s="1">
        <v>0</v>
      </c>
      <c r="BV12" s="1">
        <v>0</v>
      </c>
      <c r="BW12" s="1">
        <v>0</v>
      </c>
      <c r="BX12" s="1">
        <v>0</v>
      </c>
      <c r="BY12" s="1">
        <v>0</v>
      </c>
      <c r="BZ12" s="1">
        <v>0</v>
      </c>
      <c r="CA12" s="1">
        <v>0</v>
      </c>
      <c r="CB12" s="1">
        <v>0</v>
      </c>
      <c r="CC12" s="1">
        <v>0</v>
      </c>
      <c r="CD12" s="1">
        <v>0</v>
      </c>
      <c r="CE12" s="1">
        <v>0</v>
      </c>
      <c r="CF12" s="1">
        <v>0</v>
      </c>
      <c r="CG12" s="1">
        <v>0</v>
      </c>
      <c r="CH12" s="1">
        <v>0</v>
      </c>
      <c r="CI12" s="1">
        <v>0</v>
      </c>
      <c r="CJ12" s="1">
        <v>0</v>
      </c>
      <c r="CK12" s="1">
        <v>0</v>
      </c>
      <c r="CL12" s="1">
        <v>0</v>
      </c>
      <c r="CM12" s="1">
        <v>0</v>
      </c>
      <c r="CN12" s="1">
        <v>0</v>
      </c>
      <c r="CO12" s="1">
        <v>0</v>
      </c>
      <c r="CP12" s="1">
        <v>0</v>
      </c>
      <c r="CQ12" s="1">
        <v>0</v>
      </c>
      <c r="CR12" s="1">
        <v>0</v>
      </c>
      <c r="CS12" s="1">
        <v>0</v>
      </c>
      <c r="CT12" s="1">
        <v>0</v>
      </c>
      <c r="CU12" s="1">
        <v>0</v>
      </c>
      <c r="CV12" s="1">
        <v>0</v>
      </c>
      <c r="CW12" s="1">
        <v>0</v>
      </c>
      <c r="CX12" s="1">
        <v>0</v>
      </c>
      <c r="CY12" s="1">
        <v>0</v>
      </c>
      <c r="CZ12" s="1">
        <v>0</v>
      </c>
      <c r="DA12" s="1">
        <v>0</v>
      </c>
      <c r="DB12" s="1">
        <v>0</v>
      </c>
      <c r="DC12" s="1">
        <v>0</v>
      </c>
      <c r="DD12" s="1">
        <v>0</v>
      </c>
      <c r="DE12" s="1">
        <v>0</v>
      </c>
      <c r="DF12" s="1">
        <v>0</v>
      </c>
      <c r="DG12" s="1">
        <v>0</v>
      </c>
      <c r="DH12" s="1">
        <v>0</v>
      </c>
      <c r="DI12" s="1">
        <v>0</v>
      </c>
      <c r="DJ12" s="1">
        <v>0</v>
      </c>
      <c r="DK12" s="1">
        <v>0</v>
      </c>
      <c r="DL12" s="1">
        <v>0</v>
      </c>
      <c r="DM12" s="1">
        <v>0</v>
      </c>
      <c r="DN12" s="1">
        <v>0</v>
      </c>
      <c r="DO12" s="1">
        <v>0</v>
      </c>
      <c r="DP12" s="1">
        <v>0</v>
      </c>
      <c r="DQ12" s="1">
        <v>0</v>
      </c>
      <c r="DR12" s="1">
        <v>0</v>
      </c>
      <c r="DS12" s="1">
        <v>0</v>
      </c>
      <c r="DT12" s="1">
        <v>0</v>
      </c>
      <c r="DU12" s="1">
        <v>0</v>
      </c>
      <c r="DV12" s="1">
        <v>0</v>
      </c>
      <c r="DW12" s="1">
        <v>0</v>
      </c>
      <c r="DX12" s="1">
        <v>0</v>
      </c>
      <c r="DY12" s="1">
        <v>0</v>
      </c>
      <c r="DZ12" s="1">
        <v>0</v>
      </c>
      <c r="EA12" s="1">
        <v>0</v>
      </c>
      <c r="EB12" s="1">
        <v>0</v>
      </c>
      <c r="EC12" s="1">
        <v>0</v>
      </c>
      <c r="ED12" s="1">
        <v>0</v>
      </c>
      <c r="EE12" s="1">
        <v>0</v>
      </c>
      <c r="EF12" s="1">
        <v>0</v>
      </c>
      <c r="EG12" s="1">
        <v>0</v>
      </c>
      <c r="EH12" s="1">
        <v>0</v>
      </c>
      <c r="EI12" s="1">
        <v>0</v>
      </c>
      <c r="EJ12" s="1">
        <v>0</v>
      </c>
      <c r="EK12" s="1">
        <v>0</v>
      </c>
      <c r="EL12" s="1">
        <v>0</v>
      </c>
      <c r="EM12" s="1">
        <v>0</v>
      </c>
      <c r="EN12" s="1">
        <v>0</v>
      </c>
      <c r="EO12" s="1">
        <v>0</v>
      </c>
      <c r="EP12" s="1">
        <v>0</v>
      </c>
      <c r="EQ12" s="1">
        <v>0</v>
      </c>
      <c r="ER12" s="1">
        <v>0</v>
      </c>
      <c r="ES12" s="1">
        <v>0</v>
      </c>
      <c r="ET12" s="1">
        <v>0</v>
      </c>
      <c r="EU12" s="1">
        <v>0</v>
      </c>
      <c r="EV12" s="1">
        <v>0</v>
      </c>
      <c r="EW12" s="1">
        <v>0</v>
      </c>
      <c r="EX12" s="1">
        <v>0</v>
      </c>
      <c r="EY12" s="1">
        <v>0</v>
      </c>
      <c r="EZ12" s="1">
        <v>0</v>
      </c>
      <c r="FA12" s="1">
        <v>0</v>
      </c>
      <c r="FB12" s="1">
        <v>0</v>
      </c>
      <c r="FC12" s="1">
        <v>0</v>
      </c>
    </row>
    <row r="13" spans="1:160" x14ac:dyDescent="0.35">
      <c r="A13" s="1" t="s">
        <v>313</v>
      </c>
      <c r="B13" s="1" t="s">
        <v>314</v>
      </c>
      <c r="C13" s="1">
        <v>0</v>
      </c>
      <c r="D13" s="1">
        <v>0</v>
      </c>
      <c r="E13" s="1">
        <v>0</v>
      </c>
      <c r="F13" s="1">
        <v>0</v>
      </c>
      <c r="G13" s="1">
        <v>0</v>
      </c>
      <c r="H13" s="1">
        <v>0</v>
      </c>
      <c r="I13" s="1">
        <v>0</v>
      </c>
      <c r="J13" s="1">
        <v>0</v>
      </c>
      <c r="K13" s="1">
        <v>0</v>
      </c>
      <c r="L13" s="1">
        <v>0</v>
      </c>
      <c r="M13" s="1">
        <v>0</v>
      </c>
      <c r="N13" s="1">
        <v>0</v>
      </c>
      <c r="O13" s="1">
        <v>0</v>
      </c>
      <c r="P13" s="1">
        <v>0</v>
      </c>
      <c r="Q13" s="1">
        <v>0</v>
      </c>
      <c r="R13" s="1">
        <v>0</v>
      </c>
      <c r="S13" s="1">
        <v>0</v>
      </c>
      <c r="T13" s="1">
        <v>0</v>
      </c>
      <c r="U13" s="1">
        <v>0</v>
      </c>
      <c r="V13" s="1">
        <v>0</v>
      </c>
      <c r="W13" s="1">
        <v>0</v>
      </c>
      <c r="X13" s="1">
        <v>0</v>
      </c>
      <c r="Y13" s="1">
        <v>0</v>
      </c>
      <c r="Z13" s="1">
        <v>0</v>
      </c>
      <c r="AA13" s="1">
        <v>0</v>
      </c>
      <c r="AB13" s="1">
        <v>0</v>
      </c>
      <c r="AC13" s="1">
        <v>0</v>
      </c>
      <c r="AD13" s="1">
        <v>0</v>
      </c>
      <c r="AE13" s="1">
        <v>0</v>
      </c>
      <c r="AF13" s="1">
        <v>0</v>
      </c>
      <c r="AG13" s="1">
        <v>0</v>
      </c>
      <c r="AH13" s="1">
        <v>0</v>
      </c>
      <c r="AI13" s="1">
        <v>0</v>
      </c>
      <c r="AJ13" s="1">
        <v>0</v>
      </c>
      <c r="AK13" s="1">
        <v>0</v>
      </c>
      <c r="AL13" s="1">
        <v>0</v>
      </c>
      <c r="AM13" s="1">
        <v>0</v>
      </c>
      <c r="AN13" s="1">
        <v>0</v>
      </c>
      <c r="AO13" s="1">
        <v>0</v>
      </c>
      <c r="AP13" s="1">
        <v>0</v>
      </c>
      <c r="AQ13" s="1">
        <v>0</v>
      </c>
      <c r="AR13" s="1">
        <v>0</v>
      </c>
      <c r="AS13" s="1">
        <v>0</v>
      </c>
      <c r="AT13" s="1">
        <v>0</v>
      </c>
      <c r="AU13" s="1">
        <v>0</v>
      </c>
      <c r="AV13" s="1">
        <v>0</v>
      </c>
      <c r="AW13" s="1">
        <v>0</v>
      </c>
      <c r="AX13" s="1">
        <v>0</v>
      </c>
      <c r="AY13" s="1">
        <v>0</v>
      </c>
      <c r="AZ13" s="1">
        <v>0</v>
      </c>
      <c r="BA13" s="1">
        <v>0</v>
      </c>
      <c r="BB13" s="1">
        <v>0</v>
      </c>
      <c r="BC13" s="1">
        <v>0</v>
      </c>
      <c r="BD13" s="1">
        <v>0</v>
      </c>
      <c r="BE13" s="1">
        <v>0</v>
      </c>
      <c r="BF13" s="1">
        <v>0</v>
      </c>
      <c r="BG13" s="1">
        <v>0</v>
      </c>
      <c r="BH13" s="1">
        <v>0</v>
      </c>
      <c r="BI13" s="1">
        <v>0</v>
      </c>
      <c r="BJ13" s="1">
        <v>0</v>
      </c>
      <c r="BK13" s="1">
        <v>0</v>
      </c>
      <c r="BL13" s="1">
        <v>0</v>
      </c>
      <c r="BM13" s="1">
        <v>0</v>
      </c>
      <c r="BN13" s="1">
        <v>0</v>
      </c>
      <c r="BO13" s="1">
        <v>0</v>
      </c>
      <c r="BP13" s="1">
        <v>0</v>
      </c>
      <c r="BQ13" s="1">
        <v>0</v>
      </c>
      <c r="BR13" s="1">
        <v>0</v>
      </c>
      <c r="BS13" s="1">
        <v>0</v>
      </c>
      <c r="BT13" s="1">
        <v>0</v>
      </c>
      <c r="BU13" s="1">
        <v>0</v>
      </c>
      <c r="BV13" s="1">
        <v>0</v>
      </c>
      <c r="BW13" s="1">
        <v>0</v>
      </c>
      <c r="BX13" s="1">
        <v>0</v>
      </c>
      <c r="BY13" s="1">
        <v>0</v>
      </c>
      <c r="BZ13" s="1">
        <v>0</v>
      </c>
      <c r="CA13" s="1">
        <v>0</v>
      </c>
      <c r="CB13" s="1">
        <v>0</v>
      </c>
      <c r="CC13" s="1">
        <v>0</v>
      </c>
      <c r="CD13" s="1">
        <v>0</v>
      </c>
      <c r="CE13" s="1">
        <v>0</v>
      </c>
      <c r="CF13" s="1">
        <v>0</v>
      </c>
      <c r="CG13" s="1">
        <v>0</v>
      </c>
      <c r="CH13" s="1">
        <v>0</v>
      </c>
      <c r="CI13" s="1">
        <v>0</v>
      </c>
      <c r="CJ13" s="1">
        <v>0</v>
      </c>
      <c r="CK13" s="1">
        <v>0</v>
      </c>
      <c r="CL13" s="1">
        <v>0</v>
      </c>
      <c r="CM13" s="1">
        <v>0</v>
      </c>
      <c r="CN13" s="1">
        <v>0</v>
      </c>
      <c r="CO13" s="1">
        <v>0</v>
      </c>
      <c r="CP13" s="1">
        <v>0</v>
      </c>
      <c r="CQ13" s="1">
        <v>0</v>
      </c>
      <c r="CR13" s="1">
        <v>0</v>
      </c>
      <c r="CS13" s="1">
        <v>0</v>
      </c>
      <c r="CT13" s="1">
        <v>0</v>
      </c>
      <c r="CU13" s="1">
        <v>0</v>
      </c>
      <c r="CV13" s="1">
        <v>0</v>
      </c>
      <c r="CW13" s="1">
        <v>0</v>
      </c>
      <c r="CX13" s="1">
        <v>0</v>
      </c>
      <c r="CY13" s="1">
        <v>0</v>
      </c>
      <c r="CZ13" s="1">
        <v>0</v>
      </c>
      <c r="DA13" s="1">
        <v>0</v>
      </c>
      <c r="DB13" s="1">
        <v>0</v>
      </c>
      <c r="DC13" s="1">
        <v>0</v>
      </c>
      <c r="DD13" s="1">
        <v>0</v>
      </c>
      <c r="DE13" s="1">
        <v>0</v>
      </c>
      <c r="DF13" s="1">
        <v>0</v>
      </c>
      <c r="DG13" s="1">
        <v>0</v>
      </c>
      <c r="DH13" s="1">
        <v>0</v>
      </c>
      <c r="DI13" s="1">
        <v>0</v>
      </c>
      <c r="DJ13" s="1">
        <v>0</v>
      </c>
      <c r="DK13" s="1">
        <v>0</v>
      </c>
      <c r="DL13" s="1">
        <v>0</v>
      </c>
      <c r="DM13" s="1">
        <v>0</v>
      </c>
      <c r="DN13" s="1">
        <v>0</v>
      </c>
      <c r="DO13" s="1">
        <v>0</v>
      </c>
      <c r="DP13" s="1">
        <v>0</v>
      </c>
      <c r="DQ13" s="1">
        <v>0</v>
      </c>
      <c r="DR13" s="1">
        <v>0</v>
      </c>
      <c r="DS13" s="1">
        <v>0</v>
      </c>
      <c r="DT13" s="1">
        <v>0</v>
      </c>
      <c r="DU13" s="1">
        <v>0</v>
      </c>
      <c r="DV13" s="1">
        <v>0</v>
      </c>
      <c r="DW13" s="1">
        <v>0</v>
      </c>
      <c r="DX13" s="1">
        <v>0</v>
      </c>
      <c r="DY13" s="1">
        <v>0</v>
      </c>
      <c r="DZ13" s="1">
        <v>0</v>
      </c>
      <c r="EA13" s="1">
        <v>0</v>
      </c>
      <c r="EB13" s="1">
        <v>0</v>
      </c>
      <c r="EC13" s="1">
        <v>0</v>
      </c>
      <c r="ED13" s="1">
        <v>0</v>
      </c>
      <c r="EE13" s="1">
        <v>0</v>
      </c>
      <c r="EF13" s="1">
        <v>0</v>
      </c>
      <c r="EG13" s="1">
        <v>0</v>
      </c>
      <c r="EH13" s="1">
        <v>0</v>
      </c>
      <c r="EI13" s="1">
        <v>0</v>
      </c>
      <c r="EJ13" s="1">
        <v>0</v>
      </c>
      <c r="EK13" s="1">
        <v>0</v>
      </c>
      <c r="EL13" s="1">
        <v>0</v>
      </c>
      <c r="EM13" s="1">
        <v>0</v>
      </c>
      <c r="EN13" s="1">
        <v>0</v>
      </c>
      <c r="EO13" s="1">
        <v>0</v>
      </c>
      <c r="EP13" s="1">
        <v>0</v>
      </c>
      <c r="EQ13" s="1">
        <v>0</v>
      </c>
      <c r="ER13" s="1">
        <v>0</v>
      </c>
      <c r="ES13" s="1">
        <v>0</v>
      </c>
      <c r="ET13" s="1">
        <v>0</v>
      </c>
      <c r="EU13" s="1">
        <v>0</v>
      </c>
      <c r="EV13" s="1">
        <v>0</v>
      </c>
      <c r="EW13" s="1">
        <v>0</v>
      </c>
      <c r="EX13" s="1">
        <v>0</v>
      </c>
      <c r="EY13" s="1">
        <v>0</v>
      </c>
      <c r="EZ13" s="1">
        <v>0</v>
      </c>
      <c r="FA13" s="1">
        <v>0</v>
      </c>
      <c r="FB13" s="1">
        <v>0</v>
      </c>
      <c r="FC13" s="1">
        <v>0</v>
      </c>
    </row>
    <row r="14" spans="1:160" x14ac:dyDescent="0.35">
      <c r="A14" s="1" t="s">
        <v>316</v>
      </c>
      <c r="B14" s="1" t="s">
        <v>317</v>
      </c>
      <c r="C14" s="1">
        <v>0</v>
      </c>
      <c r="D14" s="1">
        <v>0</v>
      </c>
      <c r="E14" s="1">
        <v>0</v>
      </c>
      <c r="F14" s="1">
        <v>0</v>
      </c>
      <c r="G14" s="1">
        <v>0</v>
      </c>
      <c r="H14" s="1">
        <v>0</v>
      </c>
      <c r="I14" s="1">
        <v>0</v>
      </c>
      <c r="J14" s="1">
        <v>0</v>
      </c>
      <c r="K14" s="1">
        <v>0</v>
      </c>
      <c r="L14" s="1">
        <v>0</v>
      </c>
      <c r="M14" s="1">
        <v>0</v>
      </c>
      <c r="N14" s="1">
        <v>0</v>
      </c>
      <c r="O14" s="1">
        <v>0</v>
      </c>
      <c r="P14" s="1">
        <v>0</v>
      </c>
      <c r="Q14" s="1">
        <v>0</v>
      </c>
      <c r="R14" s="1">
        <v>0</v>
      </c>
      <c r="S14" s="1">
        <v>0</v>
      </c>
      <c r="T14" s="1">
        <v>0</v>
      </c>
      <c r="U14" s="1">
        <v>0</v>
      </c>
      <c r="V14" s="1">
        <v>0</v>
      </c>
      <c r="W14" s="1">
        <v>0</v>
      </c>
      <c r="X14" s="1">
        <v>0</v>
      </c>
      <c r="Y14" s="1">
        <v>0</v>
      </c>
      <c r="Z14" s="1">
        <v>0</v>
      </c>
      <c r="AA14" s="1">
        <v>0</v>
      </c>
      <c r="AB14" s="1">
        <v>0</v>
      </c>
      <c r="AC14" s="1">
        <v>0</v>
      </c>
      <c r="AD14" s="1">
        <v>0</v>
      </c>
      <c r="AE14" s="1">
        <v>0</v>
      </c>
      <c r="AF14" s="1">
        <v>0</v>
      </c>
      <c r="AG14" s="1">
        <v>0</v>
      </c>
      <c r="AH14" s="1">
        <v>0</v>
      </c>
      <c r="AI14" s="1">
        <v>0</v>
      </c>
      <c r="AJ14" s="1">
        <v>0</v>
      </c>
      <c r="AK14" s="1">
        <v>0</v>
      </c>
      <c r="AL14" s="1">
        <v>0</v>
      </c>
      <c r="AM14" s="1">
        <v>0</v>
      </c>
      <c r="AN14" s="1">
        <v>0</v>
      </c>
      <c r="AO14" s="1">
        <v>0</v>
      </c>
      <c r="AP14" s="1">
        <v>0</v>
      </c>
      <c r="AQ14" s="1">
        <v>0</v>
      </c>
      <c r="AR14" s="1">
        <v>0</v>
      </c>
      <c r="AS14" s="1">
        <v>0</v>
      </c>
      <c r="AT14" s="1">
        <v>0</v>
      </c>
      <c r="AU14" s="1">
        <v>0</v>
      </c>
      <c r="AV14" s="1">
        <v>0</v>
      </c>
      <c r="AW14" s="1">
        <v>0</v>
      </c>
      <c r="AX14" s="1">
        <v>0</v>
      </c>
      <c r="AY14" s="1">
        <v>0</v>
      </c>
      <c r="AZ14" s="1">
        <v>0</v>
      </c>
      <c r="BA14" s="1">
        <v>0</v>
      </c>
      <c r="BB14" s="1">
        <v>0</v>
      </c>
      <c r="BC14" s="1">
        <v>0</v>
      </c>
      <c r="BD14" s="1">
        <v>0</v>
      </c>
      <c r="BE14" s="1">
        <v>0</v>
      </c>
      <c r="BF14" s="1">
        <v>0</v>
      </c>
      <c r="BG14" s="1">
        <v>0</v>
      </c>
      <c r="BH14" s="1">
        <v>0</v>
      </c>
      <c r="BI14" s="1">
        <v>0</v>
      </c>
      <c r="BJ14" s="1">
        <v>0</v>
      </c>
      <c r="BK14" s="1">
        <v>0</v>
      </c>
      <c r="BL14" s="1">
        <v>0</v>
      </c>
      <c r="BM14" s="1">
        <v>0</v>
      </c>
      <c r="BN14" s="1">
        <v>0</v>
      </c>
      <c r="BO14" s="1">
        <v>0</v>
      </c>
      <c r="BP14" s="1">
        <v>0</v>
      </c>
      <c r="BQ14" s="1">
        <v>0</v>
      </c>
      <c r="BR14" s="1">
        <v>0</v>
      </c>
      <c r="BS14" s="1">
        <v>0</v>
      </c>
      <c r="BT14" s="1">
        <v>0</v>
      </c>
      <c r="BU14" s="1">
        <v>0</v>
      </c>
      <c r="BV14" s="1">
        <v>0</v>
      </c>
      <c r="BW14" s="1">
        <v>0</v>
      </c>
      <c r="BX14" s="1">
        <v>0</v>
      </c>
      <c r="BY14" s="1">
        <v>0</v>
      </c>
      <c r="BZ14" s="1">
        <v>0</v>
      </c>
      <c r="CA14" s="1">
        <v>0</v>
      </c>
      <c r="CB14" s="1">
        <v>0</v>
      </c>
      <c r="CC14" s="1">
        <v>0</v>
      </c>
      <c r="CD14" s="1">
        <v>0</v>
      </c>
      <c r="CE14" s="1">
        <v>0</v>
      </c>
      <c r="CF14" s="1">
        <v>0</v>
      </c>
      <c r="CG14" s="1">
        <v>0</v>
      </c>
      <c r="CH14" s="1">
        <v>0</v>
      </c>
      <c r="CI14" s="1">
        <v>0</v>
      </c>
      <c r="CJ14" s="1">
        <v>0</v>
      </c>
      <c r="CK14" s="1">
        <v>0</v>
      </c>
      <c r="CL14" s="1">
        <v>0</v>
      </c>
      <c r="CM14" s="1">
        <v>0</v>
      </c>
      <c r="CN14" s="1">
        <v>0</v>
      </c>
      <c r="CO14" s="1">
        <v>0</v>
      </c>
      <c r="CP14" s="1">
        <v>0</v>
      </c>
      <c r="CQ14" s="1">
        <v>0</v>
      </c>
      <c r="CR14" s="1">
        <v>0</v>
      </c>
      <c r="CS14" s="1">
        <v>0</v>
      </c>
      <c r="CT14" s="1">
        <v>0</v>
      </c>
      <c r="CU14" s="1">
        <v>0</v>
      </c>
      <c r="CV14" s="1">
        <v>0</v>
      </c>
      <c r="CW14" s="1">
        <v>0</v>
      </c>
      <c r="CX14" s="1">
        <v>0</v>
      </c>
      <c r="CY14" s="1">
        <v>0</v>
      </c>
      <c r="CZ14" s="1">
        <v>0</v>
      </c>
      <c r="DA14" s="1">
        <v>0</v>
      </c>
      <c r="DB14" s="1">
        <v>0</v>
      </c>
      <c r="DC14" s="1">
        <v>0</v>
      </c>
      <c r="DD14" s="1">
        <v>0</v>
      </c>
      <c r="DE14" s="1">
        <v>0</v>
      </c>
      <c r="DF14" s="1">
        <v>0</v>
      </c>
      <c r="DG14" s="1">
        <v>0</v>
      </c>
      <c r="DH14" s="1">
        <v>0</v>
      </c>
      <c r="DI14" s="1">
        <v>0</v>
      </c>
      <c r="DJ14" s="1">
        <v>0</v>
      </c>
      <c r="DK14" s="1">
        <v>0</v>
      </c>
      <c r="DL14" s="1">
        <v>0</v>
      </c>
      <c r="DM14" s="1">
        <v>0</v>
      </c>
      <c r="DN14" s="1">
        <v>0</v>
      </c>
      <c r="DO14" s="1">
        <v>0</v>
      </c>
      <c r="DP14" s="1">
        <v>0</v>
      </c>
      <c r="DQ14" s="1">
        <v>0</v>
      </c>
      <c r="DR14" s="1">
        <v>0</v>
      </c>
      <c r="DS14" s="1">
        <v>0</v>
      </c>
      <c r="DT14" s="1">
        <v>0</v>
      </c>
      <c r="DU14" s="1">
        <v>0</v>
      </c>
      <c r="DV14" s="1">
        <v>0</v>
      </c>
      <c r="DW14" s="1">
        <v>0</v>
      </c>
      <c r="DX14" s="1">
        <v>0</v>
      </c>
      <c r="DY14" s="1">
        <v>0</v>
      </c>
      <c r="DZ14" s="1">
        <v>0</v>
      </c>
      <c r="EA14" s="1">
        <v>0</v>
      </c>
      <c r="EB14" s="1">
        <v>0</v>
      </c>
      <c r="EC14" s="1">
        <v>0</v>
      </c>
      <c r="ED14" s="1">
        <v>0</v>
      </c>
      <c r="EE14" s="1">
        <v>0</v>
      </c>
      <c r="EF14" s="1">
        <v>0</v>
      </c>
      <c r="EG14" s="1">
        <v>0</v>
      </c>
      <c r="EH14" s="1">
        <v>0</v>
      </c>
      <c r="EI14" s="1">
        <v>0</v>
      </c>
      <c r="EJ14" s="1">
        <v>0</v>
      </c>
      <c r="EK14" s="1">
        <v>0</v>
      </c>
      <c r="EL14" s="1">
        <v>0</v>
      </c>
      <c r="EM14" s="1">
        <v>0</v>
      </c>
      <c r="EN14" s="1">
        <v>0</v>
      </c>
      <c r="EO14" s="1">
        <v>0</v>
      </c>
      <c r="EP14" s="1">
        <v>0</v>
      </c>
      <c r="EQ14" s="1">
        <v>0</v>
      </c>
      <c r="ER14" s="1">
        <v>0</v>
      </c>
      <c r="ES14" s="1">
        <v>0</v>
      </c>
      <c r="ET14" s="1">
        <v>0</v>
      </c>
      <c r="EU14" s="1">
        <v>0</v>
      </c>
      <c r="EV14" s="1">
        <v>0</v>
      </c>
      <c r="EW14" s="1">
        <v>0</v>
      </c>
      <c r="EX14" s="1">
        <v>0</v>
      </c>
      <c r="EY14" s="1">
        <v>0</v>
      </c>
      <c r="EZ14" s="1">
        <v>0</v>
      </c>
      <c r="FA14" s="1">
        <v>0</v>
      </c>
      <c r="FB14" s="1">
        <v>0</v>
      </c>
      <c r="FC14" s="1">
        <v>0</v>
      </c>
    </row>
    <row r="15" spans="1:160" x14ac:dyDescent="0.35">
      <c r="A15" s="1" t="s">
        <v>318</v>
      </c>
      <c r="B15" s="1" t="s">
        <v>319</v>
      </c>
      <c r="C15" s="1">
        <v>0</v>
      </c>
      <c r="D15" s="1">
        <v>0</v>
      </c>
      <c r="E15" s="1">
        <v>0</v>
      </c>
      <c r="F15" s="1">
        <v>0</v>
      </c>
      <c r="G15" s="1">
        <v>0</v>
      </c>
      <c r="H15" s="1">
        <v>0</v>
      </c>
      <c r="I15" s="1">
        <v>0</v>
      </c>
      <c r="J15" s="1">
        <v>0</v>
      </c>
      <c r="K15" s="1">
        <v>0</v>
      </c>
      <c r="L15" s="1">
        <v>0</v>
      </c>
      <c r="M15" s="1">
        <v>0</v>
      </c>
      <c r="N15" s="1">
        <v>0</v>
      </c>
      <c r="O15" s="1">
        <v>0</v>
      </c>
      <c r="P15" s="1">
        <v>0</v>
      </c>
      <c r="Q15" s="1">
        <v>0</v>
      </c>
      <c r="R15" s="1">
        <v>0</v>
      </c>
      <c r="S15" s="1">
        <v>0</v>
      </c>
      <c r="T15" s="1">
        <v>0</v>
      </c>
      <c r="U15" s="1">
        <v>0</v>
      </c>
      <c r="V15" s="1">
        <v>0</v>
      </c>
      <c r="W15" s="1">
        <v>0</v>
      </c>
      <c r="X15" s="1">
        <v>0</v>
      </c>
      <c r="Y15" s="1">
        <v>0</v>
      </c>
      <c r="Z15" s="1">
        <v>0</v>
      </c>
      <c r="AA15" s="1">
        <v>0</v>
      </c>
      <c r="AB15" s="1">
        <v>0</v>
      </c>
      <c r="AC15" s="1">
        <v>0</v>
      </c>
      <c r="AD15" s="1">
        <v>0</v>
      </c>
      <c r="AE15" s="1">
        <v>0</v>
      </c>
      <c r="AF15" s="1">
        <v>0</v>
      </c>
      <c r="AG15" s="1">
        <v>0</v>
      </c>
      <c r="AH15" s="1">
        <v>0</v>
      </c>
      <c r="AI15" s="1">
        <v>0</v>
      </c>
      <c r="AJ15" s="1">
        <v>0</v>
      </c>
      <c r="AK15" s="1">
        <v>0</v>
      </c>
      <c r="AL15" s="1">
        <v>0</v>
      </c>
      <c r="AM15" s="1">
        <v>0</v>
      </c>
      <c r="AN15" s="1">
        <v>0</v>
      </c>
      <c r="AO15" s="1">
        <v>0</v>
      </c>
      <c r="AP15" s="1">
        <v>0</v>
      </c>
      <c r="AQ15" s="1">
        <v>0</v>
      </c>
      <c r="AR15" s="1">
        <v>0</v>
      </c>
      <c r="AS15" s="1">
        <v>0</v>
      </c>
      <c r="AT15" s="1">
        <v>0</v>
      </c>
      <c r="AU15" s="1">
        <v>0</v>
      </c>
      <c r="AV15" s="1">
        <v>0</v>
      </c>
      <c r="AW15" s="1">
        <v>0</v>
      </c>
      <c r="AX15" s="1">
        <v>0</v>
      </c>
      <c r="AY15" s="1">
        <v>0</v>
      </c>
      <c r="AZ15" s="1">
        <v>0</v>
      </c>
      <c r="BA15" s="1">
        <v>0</v>
      </c>
      <c r="BB15" s="1">
        <v>0</v>
      </c>
      <c r="BC15" s="1">
        <v>0</v>
      </c>
      <c r="BD15" s="1">
        <v>0</v>
      </c>
      <c r="BE15" s="1">
        <v>0</v>
      </c>
      <c r="BF15" s="1">
        <v>0</v>
      </c>
      <c r="BG15" s="1">
        <v>0</v>
      </c>
      <c r="BH15" s="1">
        <v>0</v>
      </c>
      <c r="BI15" s="1">
        <v>0</v>
      </c>
      <c r="BJ15" s="1">
        <v>0</v>
      </c>
      <c r="BK15" s="1">
        <v>0</v>
      </c>
      <c r="BL15" s="1">
        <v>0</v>
      </c>
      <c r="BM15" s="1">
        <v>0</v>
      </c>
      <c r="BN15" s="1">
        <v>0</v>
      </c>
      <c r="BO15" s="1">
        <v>0</v>
      </c>
      <c r="BP15" s="1">
        <v>0</v>
      </c>
      <c r="BQ15" s="1">
        <v>0</v>
      </c>
      <c r="BR15" s="1">
        <v>0</v>
      </c>
      <c r="BS15" s="1">
        <v>0</v>
      </c>
      <c r="BT15" s="1">
        <v>0</v>
      </c>
      <c r="BU15" s="1">
        <v>0</v>
      </c>
      <c r="BV15" s="1">
        <v>0</v>
      </c>
      <c r="BW15" s="1">
        <v>0</v>
      </c>
      <c r="BX15" s="1">
        <v>0</v>
      </c>
      <c r="BY15" s="1">
        <v>0</v>
      </c>
      <c r="BZ15" s="1">
        <v>0</v>
      </c>
      <c r="CA15" s="1">
        <v>0</v>
      </c>
      <c r="CB15" s="1">
        <v>0</v>
      </c>
      <c r="CC15" s="1">
        <v>0</v>
      </c>
      <c r="CD15" s="1">
        <v>0</v>
      </c>
      <c r="CE15" s="1">
        <v>0</v>
      </c>
      <c r="CF15" s="1">
        <v>0</v>
      </c>
      <c r="CG15" s="1">
        <v>0</v>
      </c>
      <c r="CH15" s="1">
        <v>0</v>
      </c>
      <c r="CI15" s="1">
        <v>0</v>
      </c>
      <c r="CJ15" s="1">
        <v>0</v>
      </c>
      <c r="CK15" s="1">
        <v>0</v>
      </c>
      <c r="CL15" s="1">
        <v>0</v>
      </c>
      <c r="CM15" s="1">
        <v>0</v>
      </c>
      <c r="CN15" s="1">
        <v>0</v>
      </c>
      <c r="CO15" s="1">
        <v>0</v>
      </c>
      <c r="CP15" s="1">
        <v>0</v>
      </c>
      <c r="CQ15" s="1">
        <v>0</v>
      </c>
      <c r="CR15" s="1">
        <v>0</v>
      </c>
      <c r="CS15" s="1">
        <v>0</v>
      </c>
      <c r="CT15" s="1">
        <v>0</v>
      </c>
      <c r="CU15" s="1">
        <v>0</v>
      </c>
      <c r="CV15" s="1">
        <v>0</v>
      </c>
      <c r="CW15" s="1">
        <v>0</v>
      </c>
      <c r="CX15" s="1">
        <v>0</v>
      </c>
      <c r="CY15" s="1">
        <v>0</v>
      </c>
      <c r="CZ15" s="1">
        <v>0</v>
      </c>
      <c r="DA15" s="1">
        <v>0</v>
      </c>
      <c r="DB15" s="1">
        <v>0</v>
      </c>
      <c r="DC15" s="1">
        <v>0</v>
      </c>
      <c r="DD15" s="1">
        <v>0</v>
      </c>
      <c r="DE15" s="1">
        <v>0</v>
      </c>
      <c r="DF15" s="1">
        <v>0</v>
      </c>
      <c r="DG15" s="1">
        <v>0</v>
      </c>
      <c r="DH15" s="1">
        <v>0</v>
      </c>
      <c r="DI15" s="1">
        <v>0</v>
      </c>
      <c r="DJ15" s="1">
        <v>0</v>
      </c>
      <c r="DK15" s="1">
        <v>0</v>
      </c>
      <c r="DL15" s="1">
        <v>0</v>
      </c>
      <c r="DM15" s="1">
        <v>0</v>
      </c>
      <c r="DN15" s="1">
        <v>0</v>
      </c>
      <c r="DO15" s="1">
        <v>0</v>
      </c>
      <c r="DP15" s="1">
        <v>0</v>
      </c>
      <c r="DQ15" s="1">
        <v>0</v>
      </c>
      <c r="DR15" s="1">
        <v>0</v>
      </c>
      <c r="DS15" s="1">
        <v>0</v>
      </c>
      <c r="DT15" s="1">
        <v>0</v>
      </c>
      <c r="DU15" s="1">
        <v>0</v>
      </c>
      <c r="DV15" s="1">
        <v>0</v>
      </c>
      <c r="DW15" s="1">
        <v>0</v>
      </c>
      <c r="DX15" s="1">
        <v>0</v>
      </c>
      <c r="DY15" s="1">
        <v>0</v>
      </c>
      <c r="DZ15" s="1">
        <v>0</v>
      </c>
      <c r="EA15" s="1">
        <v>0</v>
      </c>
      <c r="EB15" s="1">
        <v>0</v>
      </c>
      <c r="EC15" s="1">
        <v>0</v>
      </c>
      <c r="ED15" s="1">
        <v>0</v>
      </c>
      <c r="EE15" s="1">
        <v>0</v>
      </c>
      <c r="EF15" s="1">
        <v>0</v>
      </c>
      <c r="EG15" s="1">
        <v>0</v>
      </c>
      <c r="EH15" s="1">
        <v>0</v>
      </c>
      <c r="EI15" s="1">
        <v>0</v>
      </c>
      <c r="EJ15" s="1">
        <v>0</v>
      </c>
      <c r="EK15" s="1">
        <v>0</v>
      </c>
      <c r="EL15" s="1">
        <v>0</v>
      </c>
      <c r="EM15" s="1">
        <v>0</v>
      </c>
      <c r="EN15" s="1">
        <v>0</v>
      </c>
      <c r="EO15" s="1">
        <v>0</v>
      </c>
      <c r="EP15" s="1">
        <v>0</v>
      </c>
      <c r="EQ15" s="1">
        <v>0</v>
      </c>
      <c r="ER15" s="1">
        <v>0</v>
      </c>
      <c r="ES15" s="1">
        <v>0</v>
      </c>
      <c r="ET15" s="1">
        <v>0</v>
      </c>
      <c r="EU15" s="1">
        <v>0</v>
      </c>
      <c r="EV15" s="1">
        <v>0</v>
      </c>
      <c r="EW15" s="1">
        <v>0</v>
      </c>
      <c r="EX15" s="1">
        <v>0</v>
      </c>
      <c r="EY15" s="1">
        <v>0</v>
      </c>
      <c r="EZ15" s="1">
        <v>0</v>
      </c>
      <c r="FA15" s="1">
        <v>0</v>
      </c>
      <c r="FB15" s="1">
        <v>0</v>
      </c>
      <c r="FC15" s="1">
        <v>0</v>
      </c>
    </row>
    <row r="16" spans="1:160" x14ac:dyDescent="0.35">
      <c r="A16" s="1" t="s">
        <v>320</v>
      </c>
      <c r="B16" s="1" t="s">
        <v>321</v>
      </c>
      <c r="C16" s="1">
        <v>0</v>
      </c>
      <c r="D16" s="1">
        <v>0</v>
      </c>
      <c r="E16" s="1">
        <v>0</v>
      </c>
      <c r="F16" s="1">
        <v>0</v>
      </c>
      <c r="G16" s="1">
        <v>0</v>
      </c>
      <c r="H16" s="1">
        <v>0</v>
      </c>
      <c r="I16" s="1">
        <v>0</v>
      </c>
      <c r="J16" s="1">
        <v>0</v>
      </c>
      <c r="K16" s="1">
        <v>0</v>
      </c>
      <c r="L16" s="1">
        <v>0</v>
      </c>
      <c r="M16" s="1">
        <v>0</v>
      </c>
      <c r="N16" s="1">
        <v>0</v>
      </c>
      <c r="O16" s="1">
        <v>0</v>
      </c>
      <c r="P16" s="1">
        <v>0</v>
      </c>
      <c r="Q16" s="1">
        <v>0</v>
      </c>
      <c r="R16" s="1">
        <v>0</v>
      </c>
      <c r="S16" s="1">
        <v>0</v>
      </c>
      <c r="T16" s="1">
        <v>0</v>
      </c>
      <c r="U16" s="1">
        <v>0</v>
      </c>
      <c r="V16" s="1">
        <v>0</v>
      </c>
      <c r="W16" s="1">
        <v>0</v>
      </c>
      <c r="X16" s="1">
        <v>0</v>
      </c>
      <c r="Y16" s="1">
        <v>0</v>
      </c>
      <c r="Z16" s="1">
        <v>0</v>
      </c>
      <c r="AA16" s="1">
        <v>0</v>
      </c>
      <c r="AB16" s="1">
        <v>0</v>
      </c>
      <c r="AC16" s="1">
        <v>0</v>
      </c>
      <c r="AD16" s="1">
        <v>0</v>
      </c>
      <c r="AE16" s="1">
        <v>0</v>
      </c>
      <c r="AF16" s="1">
        <v>0</v>
      </c>
      <c r="AG16" s="1">
        <v>0</v>
      </c>
      <c r="AH16" s="1">
        <v>0</v>
      </c>
      <c r="AI16" s="1">
        <v>0</v>
      </c>
      <c r="AJ16" s="1">
        <v>0</v>
      </c>
      <c r="AK16" s="1">
        <v>0</v>
      </c>
      <c r="AL16" s="1">
        <v>0</v>
      </c>
      <c r="AM16" s="1">
        <v>0</v>
      </c>
      <c r="AN16" s="1">
        <v>0</v>
      </c>
      <c r="AO16" s="1">
        <v>0</v>
      </c>
      <c r="AP16" s="1">
        <v>0</v>
      </c>
      <c r="AQ16" s="1">
        <v>0</v>
      </c>
      <c r="AR16" s="1">
        <v>0</v>
      </c>
      <c r="AS16" s="1">
        <v>0</v>
      </c>
      <c r="AT16" s="1">
        <v>0</v>
      </c>
      <c r="AU16" s="1">
        <v>0</v>
      </c>
      <c r="AV16" s="1">
        <v>0</v>
      </c>
      <c r="AW16" s="1">
        <v>0</v>
      </c>
      <c r="AX16" s="1">
        <v>0</v>
      </c>
      <c r="AY16" s="1">
        <v>0</v>
      </c>
      <c r="AZ16" s="1">
        <v>0</v>
      </c>
      <c r="BA16" s="1">
        <v>0</v>
      </c>
      <c r="BB16" s="1">
        <v>0</v>
      </c>
      <c r="BC16" s="1">
        <v>0</v>
      </c>
      <c r="BD16" s="1">
        <v>0</v>
      </c>
      <c r="BE16" s="1">
        <v>0</v>
      </c>
      <c r="BF16" s="1">
        <v>0</v>
      </c>
      <c r="BG16" s="1">
        <v>0</v>
      </c>
      <c r="BH16" s="1">
        <v>0</v>
      </c>
      <c r="BI16" s="1">
        <v>0</v>
      </c>
      <c r="BJ16" s="1">
        <v>0</v>
      </c>
      <c r="BK16" s="1">
        <v>0</v>
      </c>
      <c r="BL16" s="1">
        <v>0</v>
      </c>
      <c r="BM16" s="1">
        <v>0</v>
      </c>
      <c r="BN16" s="1">
        <v>0</v>
      </c>
      <c r="BO16" s="1">
        <v>0</v>
      </c>
      <c r="BP16" s="1">
        <v>0</v>
      </c>
      <c r="BQ16" s="1">
        <v>0</v>
      </c>
      <c r="BR16" s="1">
        <v>0</v>
      </c>
      <c r="BS16" s="1">
        <v>0</v>
      </c>
      <c r="BT16" s="1">
        <v>0</v>
      </c>
      <c r="BU16" s="1">
        <v>0</v>
      </c>
      <c r="BV16" s="1">
        <v>0</v>
      </c>
      <c r="BW16" s="1">
        <v>0</v>
      </c>
      <c r="BX16" s="1">
        <v>0</v>
      </c>
      <c r="BY16" s="1">
        <v>0</v>
      </c>
      <c r="BZ16" s="1">
        <v>0</v>
      </c>
      <c r="CA16" s="1">
        <v>0</v>
      </c>
      <c r="CB16" s="1">
        <v>0</v>
      </c>
      <c r="CC16" s="1">
        <v>0</v>
      </c>
      <c r="CD16" s="1">
        <v>0</v>
      </c>
      <c r="CE16" s="1">
        <v>0</v>
      </c>
      <c r="CF16" s="1">
        <v>0</v>
      </c>
      <c r="CG16" s="1">
        <v>0</v>
      </c>
      <c r="CH16" s="1">
        <v>0</v>
      </c>
      <c r="CI16" s="1">
        <v>0</v>
      </c>
      <c r="CJ16" s="1">
        <v>0</v>
      </c>
      <c r="CK16" s="1">
        <v>0</v>
      </c>
      <c r="CL16" s="1">
        <v>0</v>
      </c>
      <c r="CM16" s="1">
        <v>0</v>
      </c>
      <c r="CN16" s="1">
        <v>0</v>
      </c>
      <c r="CO16" s="1">
        <v>0</v>
      </c>
      <c r="CP16" s="1">
        <v>0</v>
      </c>
      <c r="CQ16" s="1">
        <v>0</v>
      </c>
      <c r="CR16" s="1">
        <v>0</v>
      </c>
      <c r="CS16" s="1">
        <v>0</v>
      </c>
      <c r="CT16" s="1">
        <v>0</v>
      </c>
      <c r="CU16" s="1">
        <v>0</v>
      </c>
      <c r="CV16" s="1">
        <v>0</v>
      </c>
      <c r="CW16" s="1">
        <v>0</v>
      </c>
      <c r="CX16" s="1">
        <v>0</v>
      </c>
      <c r="CY16" s="1">
        <v>0</v>
      </c>
      <c r="CZ16" s="1">
        <v>0</v>
      </c>
      <c r="DA16" s="1">
        <v>0</v>
      </c>
      <c r="DB16" s="1">
        <v>0</v>
      </c>
      <c r="DC16" s="1">
        <v>0</v>
      </c>
      <c r="DD16" s="1">
        <v>0</v>
      </c>
      <c r="DE16" s="1">
        <v>0</v>
      </c>
      <c r="DF16" s="1">
        <v>0</v>
      </c>
      <c r="DG16" s="1">
        <v>0</v>
      </c>
      <c r="DH16" s="1">
        <v>0</v>
      </c>
      <c r="DI16" s="1">
        <v>0</v>
      </c>
      <c r="DJ16" s="1">
        <v>0</v>
      </c>
      <c r="DK16" s="1">
        <v>0</v>
      </c>
      <c r="DL16" s="1">
        <v>0</v>
      </c>
      <c r="DM16" s="1">
        <v>0</v>
      </c>
      <c r="DN16" s="1">
        <v>0</v>
      </c>
      <c r="DO16" s="1">
        <v>0</v>
      </c>
      <c r="DP16" s="1">
        <v>0</v>
      </c>
      <c r="DQ16" s="1">
        <v>0</v>
      </c>
      <c r="DR16" s="1">
        <v>0</v>
      </c>
      <c r="DS16" s="1">
        <v>0</v>
      </c>
      <c r="DT16" s="1">
        <v>0</v>
      </c>
      <c r="DU16" s="1">
        <v>0</v>
      </c>
      <c r="DV16" s="1">
        <v>0</v>
      </c>
      <c r="DW16" s="1">
        <v>0</v>
      </c>
      <c r="DX16" s="1">
        <v>0</v>
      </c>
      <c r="DY16" s="1">
        <v>0</v>
      </c>
      <c r="DZ16" s="1">
        <v>0</v>
      </c>
      <c r="EA16" s="1">
        <v>0</v>
      </c>
      <c r="EB16" s="1">
        <v>0</v>
      </c>
      <c r="EC16" s="1">
        <v>0</v>
      </c>
      <c r="ED16" s="1">
        <v>0</v>
      </c>
      <c r="EE16" s="1">
        <v>0</v>
      </c>
      <c r="EF16" s="1">
        <v>0</v>
      </c>
      <c r="EG16" s="1">
        <v>0</v>
      </c>
      <c r="EH16" s="1">
        <v>0</v>
      </c>
      <c r="EI16" s="1">
        <v>0</v>
      </c>
      <c r="EJ16" s="1">
        <v>0</v>
      </c>
      <c r="EK16" s="1">
        <v>0</v>
      </c>
      <c r="EL16" s="1">
        <v>0</v>
      </c>
      <c r="EM16" s="1">
        <v>0</v>
      </c>
      <c r="EN16" s="1">
        <v>0</v>
      </c>
      <c r="EO16" s="1">
        <v>0</v>
      </c>
      <c r="EP16" s="1">
        <v>0</v>
      </c>
      <c r="EQ16" s="1">
        <v>0</v>
      </c>
      <c r="ER16" s="1">
        <v>0</v>
      </c>
      <c r="ES16" s="1">
        <v>0</v>
      </c>
      <c r="ET16" s="1">
        <v>0</v>
      </c>
      <c r="EU16" s="1">
        <v>0</v>
      </c>
      <c r="EV16" s="1">
        <v>0</v>
      </c>
      <c r="EW16" s="1">
        <v>0</v>
      </c>
      <c r="EX16" s="1">
        <v>0</v>
      </c>
      <c r="EY16" s="1">
        <v>0</v>
      </c>
      <c r="EZ16" s="1">
        <v>0</v>
      </c>
      <c r="FA16" s="1">
        <v>0</v>
      </c>
      <c r="FB16" s="1">
        <v>0</v>
      </c>
      <c r="FC16" s="1">
        <v>0</v>
      </c>
    </row>
    <row r="17" spans="1:159" x14ac:dyDescent="0.35">
      <c r="A17" s="1" t="s">
        <v>322</v>
      </c>
      <c r="B17" s="1" t="s">
        <v>323</v>
      </c>
      <c r="C17" s="1">
        <v>0</v>
      </c>
      <c r="D17" s="1">
        <v>0</v>
      </c>
      <c r="E17" s="1">
        <v>0</v>
      </c>
      <c r="F17" s="1">
        <v>0</v>
      </c>
      <c r="G17" s="1">
        <v>0</v>
      </c>
      <c r="H17" s="1">
        <v>0</v>
      </c>
      <c r="I17" s="1">
        <v>0</v>
      </c>
      <c r="J17" s="1">
        <v>0</v>
      </c>
      <c r="K17" s="1">
        <v>0</v>
      </c>
      <c r="L17" s="1">
        <v>0</v>
      </c>
      <c r="M17" s="1">
        <v>0</v>
      </c>
      <c r="N17" s="1">
        <v>0</v>
      </c>
      <c r="O17" s="1">
        <v>0</v>
      </c>
      <c r="P17" s="1">
        <v>0</v>
      </c>
      <c r="Q17" s="1">
        <v>0</v>
      </c>
      <c r="R17" s="1">
        <v>0</v>
      </c>
      <c r="S17" s="1">
        <v>0</v>
      </c>
      <c r="T17" s="1">
        <v>0</v>
      </c>
      <c r="U17" s="1">
        <v>0</v>
      </c>
      <c r="V17" s="1">
        <v>0</v>
      </c>
      <c r="W17" s="1">
        <v>0</v>
      </c>
      <c r="X17" s="1">
        <v>0</v>
      </c>
      <c r="Y17" s="1">
        <v>0</v>
      </c>
      <c r="Z17" s="1">
        <v>0</v>
      </c>
      <c r="AA17" s="1">
        <v>0</v>
      </c>
      <c r="AB17" s="1">
        <v>0</v>
      </c>
      <c r="AC17" s="1">
        <v>0</v>
      </c>
      <c r="AD17" s="1">
        <v>0</v>
      </c>
      <c r="AE17" s="1">
        <v>0</v>
      </c>
      <c r="AF17" s="1">
        <v>0</v>
      </c>
      <c r="AG17" s="1">
        <v>0</v>
      </c>
      <c r="AH17" s="1">
        <v>0</v>
      </c>
      <c r="AI17" s="1">
        <v>0</v>
      </c>
      <c r="AJ17" s="1">
        <v>0</v>
      </c>
      <c r="AK17" s="1">
        <v>0</v>
      </c>
      <c r="AL17" s="1">
        <v>0</v>
      </c>
      <c r="AM17" s="1">
        <v>0</v>
      </c>
      <c r="AN17" s="1">
        <v>0</v>
      </c>
      <c r="AO17" s="1">
        <v>0</v>
      </c>
      <c r="AP17" s="1">
        <v>0</v>
      </c>
      <c r="AQ17" s="1">
        <v>0</v>
      </c>
      <c r="AR17" s="1">
        <v>0</v>
      </c>
      <c r="AS17" s="1">
        <v>0</v>
      </c>
      <c r="AT17" s="1">
        <v>0</v>
      </c>
      <c r="AU17" s="1">
        <v>0</v>
      </c>
      <c r="AV17" s="1">
        <v>0</v>
      </c>
      <c r="AW17" s="1">
        <v>0</v>
      </c>
      <c r="AX17" s="1">
        <v>0</v>
      </c>
      <c r="AY17" s="1">
        <v>0</v>
      </c>
      <c r="AZ17" s="1">
        <v>0</v>
      </c>
      <c r="BA17" s="1">
        <v>0</v>
      </c>
      <c r="BB17" s="1">
        <v>0</v>
      </c>
      <c r="BC17" s="1">
        <v>0</v>
      </c>
      <c r="BD17" s="1">
        <v>0</v>
      </c>
      <c r="BE17" s="1">
        <v>0</v>
      </c>
      <c r="BF17" s="1">
        <v>0</v>
      </c>
      <c r="BG17" s="1">
        <v>0</v>
      </c>
      <c r="BH17" s="1">
        <v>0</v>
      </c>
      <c r="BI17" s="1">
        <v>0</v>
      </c>
      <c r="BJ17" s="1">
        <v>0</v>
      </c>
      <c r="BK17" s="1">
        <v>0</v>
      </c>
      <c r="BL17" s="1">
        <v>0</v>
      </c>
      <c r="BM17" s="1">
        <v>0</v>
      </c>
      <c r="BN17" s="1">
        <v>0</v>
      </c>
      <c r="BO17" s="1">
        <v>0</v>
      </c>
      <c r="BP17" s="1">
        <v>0</v>
      </c>
      <c r="BQ17" s="1">
        <v>0</v>
      </c>
      <c r="BR17" s="1">
        <v>0</v>
      </c>
      <c r="BS17" s="1">
        <v>0</v>
      </c>
      <c r="BT17" s="1">
        <v>0</v>
      </c>
      <c r="BU17" s="1">
        <v>0</v>
      </c>
      <c r="BV17" s="1">
        <v>0</v>
      </c>
      <c r="BW17" s="1">
        <v>0</v>
      </c>
      <c r="BX17" s="1">
        <v>0</v>
      </c>
      <c r="BY17" s="1">
        <v>0</v>
      </c>
      <c r="BZ17" s="1">
        <v>0</v>
      </c>
      <c r="CA17" s="1">
        <v>0</v>
      </c>
      <c r="CB17" s="1">
        <v>0</v>
      </c>
      <c r="CC17" s="1">
        <v>0</v>
      </c>
      <c r="CD17" s="1">
        <v>0</v>
      </c>
      <c r="CE17" s="1">
        <v>0</v>
      </c>
      <c r="CF17" s="1">
        <v>0</v>
      </c>
      <c r="CG17" s="1">
        <v>0</v>
      </c>
      <c r="CH17" s="1">
        <v>0</v>
      </c>
      <c r="CI17" s="1">
        <v>0</v>
      </c>
      <c r="CJ17" s="1">
        <v>0</v>
      </c>
      <c r="CK17" s="1">
        <v>0</v>
      </c>
      <c r="CL17" s="1">
        <v>0</v>
      </c>
      <c r="CM17" s="1">
        <v>0</v>
      </c>
      <c r="CN17" s="1">
        <v>0</v>
      </c>
      <c r="CO17" s="1">
        <v>0</v>
      </c>
      <c r="CP17" s="1">
        <v>0</v>
      </c>
      <c r="CQ17" s="1">
        <v>0</v>
      </c>
      <c r="CR17" s="1">
        <v>0</v>
      </c>
      <c r="CS17" s="1">
        <v>0</v>
      </c>
      <c r="CT17" s="1">
        <v>0</v>
      </c>
      <c r="CU17" s="1">
        <v>0</v>
      </c>
      <c r="CV17" s="1">
        <v>0</v>
      </c>
      <c r="CW17" s="1">
        <v>0</v>
      </c>
      <c r="CX17" s="1">
        <v>0</v>
      </c>
      <c r="CY17" s="1">
        <v>0</v>
      </c>
      <c r="CZ17" s="1">
        <v>0</v>
      </c>
      <c r="DA17" s="1">
        <v>0</v>
      </c>
      <c r="DB17" s="1">
        <v>0</v>
      </c>
      <c r="DC17" s="1">
        <v>0</v>
      </c>
      <c r="DD17" s="1">
        <v>0</v>
      </c>
      <c r="DE17" s="1">
        <v>0</v>
      </c>
      <c r="DF17" s="1">
        <v>0</v>
      </c>
      <c r="DG17" s="1">
        <v>0</v>
      </c>
      <c r="DH17" s="1">
        <v>0</v>
      </c>
      <c r="DI17" s="1">
        <v>0</v>
      </c>
      <c r="DJ17" s="1">
        <v>0</v>
      </c>
      <c r="DK17" s="1">
        <v>0</v>
      </c>
      <c r="DL17" s="1">
        <v>0</v>
      </c>
      <c r="DM17" s="1">
        <v>0</v>
      </c>
      <c r="DN17" s="1">
        <v>0</v>
      </c>
      <c r="DO17" s="1">
        <v>0</v>
      </c>
      <c r="DP17" s="1">
        <v>0</v>
      </c>
      <c r="DQ17" s="1">
        <v>0</v>
      </c>
      <c r="DR17" s="1">
        <v>0</v>
      </c>
      <c r="DS17" s="1">
        <v>0</v>
      </c>
      <c r="DT17" s="1">
        <v>0</v>
      </c>
      <c r="DU17" s="1">
        <v>0</v>
      </c>
      <c r="DV17" s="1">
        <v>0</v>
      </c>
      <c r="DW17" s="1">
        <v>0</v>
      </c>
      <c r="DX17" s="1">
        <v>0</v>
      </c>
      <c r="DY17" s="1">
        <v>0</v>
      </c>
      <c r="DZ17" s="1">
        <v>0</v>
      </c>
      <c r="EA17" s="1">
        <v>0</v>
      </c>
      <c r="EB17" s="1">
        <v>0</v>
      </c>
      <c r="EC17" s="1">
        <v>0</v>
      </c>
      <c r="ED17" s="1">
        <v>0</v>
      </c>
      <c r="EE17" s="1">
        <v>0</v>
      </c>
      <c r="EF17" s="1">
        <v>0</v>
      </c>
      <c r="EG17" s="1">
        <v>0</v>
      </c>
      <c r="EH17" s="1">
        <v>0</v>
      </c>
      <c r="EI17" s="1">
        <v>0</v>
      </c>
      <c r="EJ17" s="1">
        <v>0</v>
      </c>
      <c r="EK17" s="1">
        <v>0</v>
      </c>
      <c r="EL17" s="1">
        <v>0</v>
      </c>
      <c r="EM17" s="1">
        <v>0</v>
      </c>
      <c r="EN17" s="1">
        <v>0</v>
      </c>
      <c r="EO17" s="1">
        <v>0</v>
      </c>
      <c r="EP17" s="1">
        <v>0</v>
      </c>
      <c r="EQ17" s="1">
        <v>0</v>
      </c>
      <c r="ER17" s="1">
        <v>0</v>
      </c>
      <c r="ES17" s="1">
        <v>0</v>
      </c>
      <c r="ET17" s="1">
        <v>0</v>
      </c>
      <c r="EU17" s="1">
        <v>0</v>
      </c>
      <c r="EV17" s="1">
        <v>0</v>
      </c>
      <c r="EW17" s="1">
        <v>0</v>
      </c>
      <c r="EX17" s="1">
        <v>0</v>
      </c>
      <c r="EY17" s="1">
        <v>0</v>
      </c>
      <c r="EZ17" s="1">
        <v>0</v>
      </c>
      <c r="FA17" s="1">
        <v>0</v>
      </c>
      <c r="FB17" s="1">
        <v>0</v>
      </c>
      <c r="FC17" s="1">
        <v>0</v>
      </c>
    </row>
    <row r="18" spans="1:159" x14ac:dyDescent="0.35">
      <c r="A18" s="1" t="s">
        <v>324</v>
      </c>
      <c r="B18" s="1" t="s">
        <v>325</v>
      </c>
      <c r="C18" s="1">
        <v>0</v>
      </c>
      <c r="D18" s="1">
        <v>0</v>
      </c>
      <c r="E18" s="1">
        <v>0</v>
      </c>
      <c r="F18" s="1">
        <v>0</v>
      </c>
      <c r="G18" s="1">
        <v>0</v>
      </c>
      <c r="H18" s="1">
        <v>0</v>
      </c>
      <c r="I18" s="1">
        <v>0</v>
      </c>
      <c r="J18" s="1">
        <v>0</v>
      </c>
      <c r="K18" s="1">
        <v>0</v>
      </c>
      <c r="L18" s="1">
        <v>0</v>
      </c>
      <c r="M18" s="1">
        <v>0</v>
      </c>
      <c r="N18" s="1">
        <v>0</v>
      </c>
      <c r="O18" s="1">
        <v>0</v>
      </c>
      <c r="P18" s="1">
        <v>0</v>
      </c>
      <c r="Q18" s="1">
        <v>0</v>
      </c>
      <c r="R18" s="1">
        <v>0</v>
      </c>
      <c r="S18" s="1">
        <v>0</v>
      </c>
      <c r="T18" s="1">
        <v>0</v>
      </c>
      <c r="U18" s="1">
        <v>0</v>
      </c>
      <c r="V18" s="1">
        <v>0</v>
      </c>
      <c r="W18" s="1">
        <v>0</v>
      </c>
      <c r="X18" s="1">
        <v>0</v>
      </c>
      <c r="Y18" s="1">
        <v>0</v>
      </c>
      <c r="Z18" s="1">
        <v>0</v>
      </c>
      <c r="AA18" s="1">
        <v>0</v>
      </c>
      <c r="AB18" s="1">
        <v>0</v>
      </c>
      <c r="AC18" s="1">
        <v>0</v>
      </c>
      <c r="AD18" s="1">
        <v>0</v>
      </c>
      <c r="AE18" s="1">
        <v>0</v>
      </c>
      <c r="AF18" s="1">
        <v>0</v>
      </c>
      <c r="AG18" s="1">
        <v>0</v>
      </c>
      <c r="AH18" s="1">
        <v>0</v>
      </c>
      <c r="AI18" s="1">
        <v>0</v>
      </c>
      <c r="AJ18" s="1">
        <v>0</v>
      </c>
      <c r="AK18" s="1">
        <v>0</v>
      </c>
      <c r="AL18" s="1">
        <v>0</v>
      </c>
      <c r="AM18" s="1">
        <v>0</v>
      </c>
      <c r="AN18" s="1">
        <v>0</v>
      </c>
      <c r="AO18" s="1">
        <v>0</v>
      </c>
      <c r="AP18" s="1">
        <v>0</v>
      </c>
      <c r="AQ18" s="1">
        <v>0</v>
      </c>
      <c r="AR18" s="1">
        <v>0</v>
      </c>
      <c r="AS18" s="1">
        <v>0</v>
      </c>
      <c r="AT18" s="1">
        <v>0</v>
      </c>
      <c r="AU18" s="1">
        <v>0</v>
      </c>
      <c r="AV18" s="1">
        <v>0</v>
      </c>
      <c r="AW18" s="1">
        <v>0</v>
      </c>
      <c r="AX18" s="1">
        <v>0</v>
      </c>
      <c r="AY18" s="1">
        <v>0</v>
      </c>
      <c r="AZ18" s="1">
        <v>0</v>
      </c>
      <c r="BA18" s="1">
        <v>0</v>
      </c>
      <c r="BB18" s="1">
        <v>0</v>
      </c>
      <c r="BC18" s="1">
        <v>0</v>
      </c>
      <c r="BD18" s="1">
        <v>0</v>
      </c>
      <c r="BE18" s="1">
        <v>0</v>
      </c>
      <c r="BF18" s="1">
        <v>0</v>
      </c>
      <c r="BG18" s="1">
        <v>0</v>
      </c>
      <c r="BH18" s="1">
        <v>0</v>
      </c>
      <c r="BI18" s="1">
        <v>0</v>
      </c>
      <c r="BJ18" s="1">
        <v>0</v>
      </c>
      <c r="BK18" s="1">
        <v>0</v>
      </c>
      <c r="BL18" s="1">
        <v>0</v>
      </c>
      <c r="BM18" s="1">
        <v>0</v>
      </c>
      <c r="BN18" s="1">
        <v>0</v>
      </c>
      <c r="BO18" s="1">
        <v>0</v>
      </c>
      <c r="BP18" s="1">
        <v>0</v>
      </c>
      <c r="BQ18" s="1">
        <v>0</v>
      </c>
      <c r="BR18" s="1">
        <v>0</v>
      </c>
      <c r="BS18" s="1">
        <v>0</v>
      </c>
      <c r="BT18" s="1">
        <v>0</v>
      </c>
      <c r="BU18" s="1">
        <v>0</v>
      </c>
      <c r="BV18" s="1">
        <v>0</v>
      </c>
      <c r="BW18" s="1">
        <v>0</v>
      </c>
      <c r="BX18" s="1">
        <v>0</v>
      </c>
      <c r="BY18" s="1">
        <v>0</v>
      </c>
      <c r="BZ18" s="1">
        <v>0</v>
      </c>
      <c r="CA18" s="1">
        <v>0</v>
      </c>
      <c r="CB18" s="1">
        <v>0</v>
      </c>
      <c r="CC18" s="1">
        <v>0</v>
      </c>
      <c r="CD18" s="1">
        <v>0</v>
      </c>
      <c r="CE18" s="1">
        <v>0</v>
      </c>
      <c r="CF18" s="1">
        <v>0</v>
      </c>
      <c r="CG18" s="1">
        <v>0</v>
      </c>
      <c r="CH18" s="1">
        <v>0</v>
      </c>
      <c r="CI18" s="1">
        <v>0</v>
      </c>
      <c r="CJ18" s="1">
        <v>0</v>
      </c>
      <c r="CK18" s="1">
        <v>0</v>
      </c>
      <c r="CL18" s="1">
        <v>0</v>
      </c>
      <c r="CM18" s="1">
        <v>0</v>
      </c>
      <c r="CN18" s="1">
        <v>0</v>
      </c>
      <c r="CO18" s="1">
        <v>0</v>
      </c>
      <c r="CP18" s="1">
        <v>0</v>
      </c>
      <c r="CQ18" s="1">
        <v>0</v>
      </c>
      <c r="CR18" s="1">
        <v>0</v>
      </c>
      <c r="CS18" s="1">
        <v>0</v>
      </c>
      <c r="CT18" s="1">
        <v>0</v>
      </c>
      <c r="CU18" s="1">
        <v>0</v>
      </c>
      <c r="CV18" s="1">
        <v>0</v>
      </c>
      <c r="CW18" s="1">
        <v>0</v>
      </c>
      <c r="CX18" s="1">
        <v>0</v>
      </c>
      <c r="CY18" s="1">
        <v>0</v>
      </c>
      <c r="CZ18" s="1">
        <v>0</v>
      </c>
      <c r="DA18" s="1">
        <v>0</v>
      </c>
      <c r="DB18" s="1">
        <v>0</v>
      </c>
      <c r="DC18" s="1">
        <v>0</v>
      </c>
      <c r="DD18" s="1">
        <v>0</v>
      </c>
      <c r="DE18" s="1">
        <v>0</v>
      </c>
      <c r="DF18" s="1">
        <v>0</v>
      </c>
      <c r="DG18" s="1">
        <v>0</v>
      </c>
      <c r="DH18" s="1">
        <v>0</v>
      </c>
      <c r="DI18" s="1">
        <v>0</v>
      </c>
      <c r="DJ18" s="1">
        <v>0</v>
      </c>
      <c r="DK18" s="1">
        <v>0</v>
      </c>
      <c r="DL18" s="1">
        <v>0</v>
      </c>
      <c r="DM18" s="1">
        <v>0</v>
      </c>
      <c r="DN18" s="1">
        <v>0</v>
      </c>
      <c r="DO18" s="1">
        <v>0</v>
      </c>
      <c r="DP18" s="1">
        <v>0</v>
      </c>
      <c r="DQ18" s="1">
        <v>0</v>
      </c>
      <c r="DR18" s="1">
        <v>0</v>
      </c>
      <c r="DS18" s="1">
        <v>0</v>
      </c>
      <c r="DT18" s="1">
        <v>0</v>
      </c>
      <c r="DU18" s="1">
        <v>0</v>
      </c>
      <c r="DV18" s="1">
        <v>0</v>
      </c>
      <c r="DW18" s="1">
        <v>0</v>
      </c>
      <c r="DX18" s="1">
        <v>0</v>
      </c>
      <c r="DY18" s="1">
        <v>0</v>
      </c>
      <c r="DZ18" s="1">
        <v>0</v>
      </c>
      <c r="EA18" s="1">
        <v>0</v>
      </c>
      <c r="EB18" s="1">
        <v>0</v>
      </c>
      <c r="EC18" s="1">
        <v>0</v>
      </c>
      <c r="ED18" s="1">
        <v>0</v>
      </c>
      <c r="EE18" s="1">
        <v>0</v>
      </c>
      <c r="EF18" s="1">
        <v>0</v>
      </c>
      <c r="EG18" s="1">
        <v>0</v>
      </c>
      <c r="EH18" s="1">
        <v>0</v>
      </c>
      <c r="EI18" s="1">
        <v>0</v>
      </c>
      <c r="EJ18" s="1">
        <v>0</v>
      </c>
      <c r="EK18" s="1">
        <v>0</v>
      </c>
      <c r="EL18" s="1">
        <v>0</v>
      </c>
      <c r="EM18" s="1">
        <v>0</v>
      </c>
      <c r="EN18" s="1">
        <v>0</v>
      </c>
      <c r="EO18" s="1">
        <v>0</v>
      </c>
      <c r="EP18" s="1">
        <v>0</v>
      </c>
      <c r="EQ18" s="1">
        <v>0</v>
      </c>
      <c r="ER18" s="1">
        <v>0</v>
      </c>
      <c r="ES18" s="1">
        <v>0</v>
      </c>
      <c r="ET18" s="1">
        <v>0</v>
      </c>
      <c r="EU18" s="1">
        <v>0</v>
      </c>
      <c r="EV18" s="1">
        <v>0</v>
      </c>
      <c r="EW18" s="1">
        <v>0</v>
      </c>
      <c r="EX18" s="1">
        <v>0</v>
      </c>
      <c r="EY18" s="1">
        <v>0</v>
      </c>
      <c r="EZ18" s="1">
        <v>0</v>
      </c>
      <c r="FA18" s="1">
        <v>0</v>
      </c>
      <c r="FB18" s="1">
        <v>0</v>
      </c>
      <c r="FC18" s="1">
        <v>0</v>
      </c>
    </row>
    <row r="19" spans="1:159" x14ac:dyDescent="0.35">
      <c r="A19" s="1" t="s">
        <v>326</v>
      </c>
      <c r="B19" s="1" t="s">
        <v>327</v>
      </c>
      <c r="C19" s="1">
        <v>0</v>
      </c>
      <c r="D19" s="1">
        <v>0</v>
      </c>
      <c r="E19" s="1">
        <v>0</v>
      </c>
      <c r="F19" s="1">
        <v>0</v>
      </c>
      <c r="G19" s="1">
        <v>0</v>
      </c>
      <c r="H19" s="1">
        <v>0</v>
      </c>
      <c r="I19" s="1">
        <v>0</v>
      </c>
      <c r="J19" s="1">
        <v>0</v>
      </c>
      <c r="K19" s="1">
        <v>0</v>
      </c>
      <c r="L19" s="1">
        <v>0</v>
      </c>
      <c r="M19" s="1">
        <v>0</v>
      </c>
      <c r="N19" s="1">
        <v>0</v>
      </c>
      <c r="O19" s="1">
        <v>0</v>
      </c>
      <c r="P19" s="1">
        <v>0</v>
      </c>
      <c r="Q19" s="1">
        <v>0</v>
      </c>
      <c r="R19" s="1">
        <v>0</v>
      </c>
      <c r="S19" s="1">
        <v>0</v>
      </c>
      <c r="T19" s="1">
        <v>0</v>
      </c>
      <c r="U19" s="1">
        <v>0</v>
      </c>
      <c r="V19" s="1">
        <v>0</v>
      </c>
      <c r="W19" s="1">
        <v>0</v>
      </c>
      <c r="X19" s="1">
        <v>0</v>
      </c>
      <c r="Y19" s="1">
        <v>0</v>
      </c>
      <c r="Z19" s="1">
        <v>0</v>
      </c>
      <c r="AA19" s="1">
        <v>0</v>
      </c>
      <c r="AB19" s="1">
        <v>0</v>
      </c>
      <c r="AC19" s="1">
        <v>0</v>
      </c>
      <c r="AD19" s="1">
        <v>0</v>
      </c>
      <c r="AE19" s="1">
        <v>0</v>
      </c>
      <c r="AF19" s="1">
        <v>0</v>
      </c>
      <c r="AG19" s="1">
        <v>0</v>
      </c>
      <c r="AH19" s="1">
        <v>0</v>
      </c>
      <c r="AI19" s="1">
        <v>0</v>
      </c>
      <c r="AJ19" s="1">
        <v>0</v>
      </c>
      <c r="AK19" s="1">
        <v>0</v>
      </c>
      <c r="AL19" s="1">
        <v>0</v>
      </c>
      <c r="AM19" s="1">
        <v>0</v>
      </c>
      <c r="AN19" s="1">
        <v>0</v>
      </c>
      <c r="AO19" s="1">
        <v>0</v>
      </c>
      <c r="AP19" s="1">
        <v>0</v>
      </c>
      <c r="AQ19" s="1">
        <v>0</v>
      </c>
      <c r="AR19" s="1">
        <v>0</v>
      </c>
      <c r="AS19" s="1">
        <v>0</v>
      </c>
      <c r="AT19" s="1">
        <v>0</v>
      </c>
      <c r="AU19" s="1">
        <v>0</v>
      </c>
      <c r="AV19" s="1">
        <v>0</v>
      </c>
      <c r="AW19" s="1">
        <v>0</v>
      </c>
      <c r="AX19" s="1">
        <v>0</v>
      </c>
      <c r="AY19" s="1">
        <v>0</v>
      </c>
      <c r="AZ19" s="1">
        <v>0</v>
      </c>
      <c r="BA19" s="1">
        <v>0</v>
      </c>
      <c r="BB19" s="1">
        <v>0</v>
      </c>
      <c r="BC19" s="1">
        <v>0</v>
      </c>
      <c r="BD19" s="1">
        <v>0</v>
      </c>
      <c r="BE19" s="1">
        <v>0</v>
      </c>
      <c r="BF19" s="1">
        <v>0</v>
      </c>
      <c r="BG19" s="1">
        <v>0</v>
      </c>
      <c r="BH19" s="1">
        <v>0</v>
      </c>
      <c r="BI19" s="1">
        <v>0</v>
      </c>
      <c r="BJ19" s="1">
        <v>0</v>
      </c>
      <c r="BK19" s="1">
        <v>0</v>
      </c>
      <c r="BL19" s="1">
        <v>0</v>
      </c>
      <c r="BM19" s="1">
        <v>0</v>
      </c>
      <c r="BN19" s="1">
        <v>0</v>
      </c>
      <c r="BO19" s="1">
        <v>0</v>
      </c>
      <c r="BP19" s="1">
        <v>0</v>
      </c>
      <c r="BQ19" s="1">
        <v>0</v>
      </c>
      <c r="BR19" s="1">
        <v>0</v>
      </c>
      <c r="BS19" s="1">
        <v>0</v>
      </c>
      <c r="BT19" s="1">
        <v>0</v>
      </c>
      <c r="BU19" s="1">
        <v>0</v>
      </c>
      <c r="BV19" s="1">
        <v>0</v>
      </c>
      <c r="BW19" s="1">
        <v>0</v>
      </c>
      <c r="BX19" s="1">
        <v>0</v>
      </c>
      <c r="BY19" s="1">
        <v>0</v>
      </c>
      <c r="BZ19" s="1">
        <v>0</v>
      </c>
      <c r="CA19" s="1">
        <v>0</v>
      </c>
      <c r="CB19" s="1">
        <v>0</v>
      </c>
      <c r="CC19" s="1">
        <v>0</v>
      </c>
      <c r="CD19" s="1">
        <v>0</v>
      </c>
      <c r="CE19" s="1">
        <v>0</v>
      </c>
      <c r="CF19" s="1">
        <v>0</v>
      </c>
      <c r="CG19" s="1">
        <v>0</v>
      </c>
      <c r="CH19" s="1">
        <v>0</v>
      </c>
      <c r="CI19" s="1">
        <v>0</v>
      </c>
      <c r="CJ19" s="1">
        <v>0</v>
      </c>
      <c r="CK19" s="1">
        <v>0</v>
      </c>
      <c r="CL19" s="1">
        <v>0</v>
      </c>
      <c r="CM19" s="1">
        <v>0</v>
      </c>
      <c r="CN19" s="1">
        <v>0</v>
      </c>
      <c r="CO19" s="1">
        <v>0</v>
      </c>
      <c r="CP19" s="1">
        <v>0</v>
      </c>
      <c r="CQ19" s="1">
        <v>0</v>
      </c>
      <c r="CR19" s="1">
        <v>0</v>
      </c>
      <c r="CS19" s="1">
        <v>0</v>
      </c>
      <c r="CT19" s="1">
        <v>0</v>
      </c>
      <c r="CU19" s="1">
        <v>0</v>
      </c>
      <c r="CV19" s="1">
        <v>0</v>
      </c>
      <c r="CW19" s="1">
        <v>0</v>
      </c>
      <c r="CX19" s="1">
        <v>0</v>
      </c>
      <c r="CY19" s="1">
        <v>0</v>
      </c>
      <c r="CZ19" s="1">
        <v>0</v>
      </c>
      <c r="DA19" s="1">
        <v>0</v>
      </c>
      <c r="DB19" s="1">
        <v>0</v>
      </c>
      <c r="DC19" s="1">
        <v>0</v>
      </c>
      <c r="DD19" s="1">
        <v>0</v>
      </c>
      <c r="DE19" s="1">
        <v>0</v>
      </c>
      <c r="DF19" s="1">
        <v>0</v>
      </c>
      <c r="DG19" s="1">
        <v>0</v>
      </c>
      <c r="DH19" s="1">
        <v>0</v>
      </c>
      <c r="DI19" s="1">
        <v>0</v>
      </c>
      <c r="DJ19" s="1">
        <v>0</v>
      </c>
      <c r="DK19" s="1">
        <v>0</v>
      </c>
      <c r="DL19" s="1">
        <v>0</v>
      </c>
      <c r="DM19" s="1">
        <v>0</v>
      </c>
      <c r="DN19" s="1">
        <v>0</v>
      </c>
      <c r="DO19" s="1">
        <v>0</v>
      </c>
      <c r="DP19" s="1">
        <v>0</v>
      </c>
      <c r="DQ19" s="1">
        <v>0</v>
      </c>
      <c r="DR19" s="1">
        <v>0</v>
      </c>
      <c r="DS19" s="1">
        <v>0</v>
      </c>
      <c r="DT19" s="1">
        <v>0</v>
      </c>
      <c r="DU19" s="1">
        <v>0</v>
      </c>
      <c r="DV19" s="1">
        <v>0</v>
      </c>
      <c r="DW19" s="1">
        <v>0</v>
      </c>
      <c r="DX19" s="1">
        <v>0</v>
      </c>
      <c r="DY19" s="1">
        <v>0</v>
      </c>
      <c r="DZ19" s="1">
        <v>0</v>
      </c>
      <c r="EA19" s="1">
        <v>0</v>
      </c>
      <c r="EB19" s="1">
        <v>0</v>
      </c>
      <c r="EC19" s="1">
        <v>0</v>
      </c>
      <c r="ED19" s="1">
        <v>0</v>
      </c>
      <c r="EE19" s="1">
        <v>0</v>
      </c>
      <c r="EF19" s="1">
        <v>0</v>
      </c>
      <c r="EG19" s="1">
        <v>0</v>
      </c>
      <c r="EH19" s="1">
        <v>0</v>
      </c>
      <c r="EI19" s="1">
        <v>0</v>
      </c>
      <c r="EJ19" s="1">
        <v>0</v>
      </c>
      <c r="EK19" s="1">
        <v>0</v>
      </c>
      <c r="EL19" s="1">
        <v>0</v>
      </c>
      <c r="EM19" s="1">
        <v>0</v>
      </c>
      <c r="EN19" s="1">
        <v>0</v>
      </c>
      <c r="EO19" s="1">
        <v>0</v>
      </c>
      <c r="EP19" s="1">
        <v>0</v>
      </c>
      <c r="EQ19" s="1">
        <v>0</v>
      </c>
      <c r="ER19" s="1">
        <v>0</v>
      </c>
      <c r="ES19" s="1">
        <v>0</v>
      </c>
      <c r="ET19" s="1">
        <v>0</v>
      </c>
      <c r="EU19" s="1">
        <v>0</v>
      </c>
      <c r="EV19" s="1">
        <v>0</v>
      </c>
      <c r="EW19" s="1">
        <v>0</v>
      </c>
      <c r="EX19" s="1">
        <v>0</v>
      </c>
      <c r="EY19" s="1">
        <v>0</v>
      </c>
      <c r="EZ19" s="1">
        <v>0</v>
      </c>
      <c r="FA19" s="1">
        <v>0</v>
      </c>
      <c r="FB19" s="1">
        <v>0</v>
      </c>
      <c r="FC19" s="1">
        <v>0</v>
      </c>
    </row>
    <row r="20" spans="1:159" x14ac:dyDescent="0.35">
      <c r="A20" s="1" t="s">
        <v>328</v>
      </c>
      <c r="B20" s="1" t="s">
        <v>329</v>
      </c>
      <c r="C20" s="1">
        <v>0</v>
      </c>
      <c r="D20" s="1">
        <v>0</v>
      </c>
      <c r="E20" s="1">
        <v>0</v>
      </c>
      <c r="F20" s="1">
        <v>0</v>
      </c>
      <c r="G20" s="1">
        <v>0</v>
      </c>
      <c r="H20" s="1">
        <v>0</v>
      </c>
      <c r="I20" s="1">
        <v>0</v>
      </c>
      <c r="J20" s="1">
        <v>0</v>
      </c>
      <c r="K20" s="1">
        <v>0</v>
      </c>
      <c r="L20" s="1">
        <v>0</v>
      </c>
      <c r="M20" s="1">
        <v>0</v>
      </c>
      <c r="N20" s="1">
        <v>0</v>
      </c>
      <c r="O20" s="1">
        <v>0</v>
      </c>
      <c r="P20" s="1">
        <v>0</v>
      </c>
      <c r="Q20" s="1">
        <v>0</v>
      </c>
      <c r="R20" s="1">
        <v>0</v>
      </c>
      <c r="S20" s="1">
        <v>0</v>
      </c>
      <c r="T20" s="1">
        <v>0</v>
      </c>
      <c r="U20" s="1">
        <v>0</v>
      </c>
      <c r="V20" s="1">
        <v>0</v>
      </c>
      <c r="W20" s="1">
        <v>0</v>
      </c>
      <c r="X20" s="1">
        <v>0</v>
      </c>
      <c r="Y20" s="1">
        <v>0</v>
      </c>
      <c r="Z20" s="1">
        <v>0</v>
      </c>
      <c r="AA20" s="1">
        <v>0</v>
      </c>
      <c r="AB20" s="1">
        <v>0</v>
      </c>
      <c r="AC20" s="1">
        <v>0</v>
      </c>
      <c r="AD20" s="1">
        <v>0</v>
      </c>
      <c r="AE20" s="1">
        <v>0</v>
      </c>
      <c r="AF20" s="1">
        <v>0</v>
      </c>
      <c r="AG20" s="1">
        <v>0</v>
      </c>
      <c r="AH20" s="1">
        <v>0</v>
      </c>
      <c r="AI20" s="1">
        <v>0</v>
      </c>
      <c r="AJ20" s="1">
        <v>0</v>
      </c>
      <c r="AK20" s="1">
        <v>0</v>
      </c>
      <c r="AL20" s="1">
        <v>0</v>
      </c>
      <c r="AM20" s="1">
        <v>0</v>
      </c>
      <c r="AN20" s="1">
        <v>0</v>
      </c>
      <c r="AO20" s="1">
        <v>0</v>
      </c>
      <c r="AP20" s="1">
        <v>0</v>
      </c>
      <c r="AQ20" s="1">
        <v>0</v>
      </c>
      <c r="AR20" s="1">
        <v>0</v>
      </c>
      <c r="AS20" s="1">
        <v>0</v>
      </c>
      <c r="AT20" s="1">
        <v>0</v>
      </c>
      <c r="AU20" s="1">
        <v>0</v>
      </c>
      <c r="AV20" s="1">
        <v>0</v>
      </c>
      <c r="AW20" s="1">
        <v>0</v>
      </c>
      <c r="AX20" s="1">
        <v>0</v>
      </c>
      <c r="AY20" s="1">
        <v>0</v>
      </c>
      <c r="AZ20" s="1">
        <v>0</v>
      </c>
      <c r="BA20" s="1">
        <v>0</v>
      </c>
      <c r="BB20" s="1">
        <v>0</v>
      </c>
      <c r="BC20" s="1">
        <v>0</v>
      </c>
      <c r="BD20" s="1">
        <v>0</v>
      </c>
      <c r="BE20" s="1">
        <v>0</v>
      </c>
      <c r="BF20" s="1">
        <v>0</v>
      </c>
      <c r="BG20" s="1">
        <v>0</v>
      </c>
      <c r="BH20" s="1">
        <v>0</v>
      </c>
      <c r="BI20" s="1">
        <v>0</v>
      </c>
      <c r="BJ20" s="1">
        <v>0</v>
      </c>
      <c r="BK20" s="1">
        <v>0</v>
      </c>
      <c r="BL20" s="1">
        <v>0</v>
      </c>
      <c r="BM20" s="1">
        <v>0</v>
      </c>
      <c r="BN20" s="1">
        <v>0</v>
      </c>
      <c r="BO20" s="1">
        <v>0</v>
      </c>
      <c r="BP20" s="1">
        <v>0</v>
      </c>
      <c r="BQ20" s="1">
        <v>0</v>
      </c>
      <c r="BR20" s="1">
        <v>0</v>
      </c>
      <c r="BS20" s="1">
        <v>0</v>
      </c>
      <c r="BT20" s="1">
        <v>0</v>
      </c>
      <c r="BU20" s="1">
        <v>0</v>
      </c>
      <c r="BV20" s="1">
        <v>0</v>
      </c>
      <c r="BW20" s="1">
        <v>0</v>
      </c>
      <c r="BX20" s="1">
        <v>0</v>
      </c>
      <c r="BY20" s="1">
        <v>0</v>
      </c>
      <c r="BZ20" s="1">
        <v>0</v>
      </c>
      <c r="CA20" s="1">
        <v>0</v>
      </c>
      <c r="CB20" s="1">
        <v>0</v>
      </c>
      <c r="CC20" s="1">
        <v>0</v>
      </c>
      <c r="CD20" s="1">
        <v>0</v>
      </c>
      <c r="CE20" s="1">
        <v>0</v>
      </c>
      <c r="CF20" s="1">
        <v>0</v>
      </c>
      <c r="CG20" s="1">
        <v>0</v>
      </c>
      <c r="CH20" s="1">
        <v>0</v>
      </c>
      <c r="CI20" s="1">
        <v>0</v>
      </c>
      <c r="CJ20" s="1">
        <v>0</v>
      </c>
      <c r="CK20" s="1">
        <v>0</v>
      </c>
      <c r="CL20" s="1">
        <v>0</v>
      </c>
      <c r="CM20" s="1">
        <v>0</v>
      </c>
      <c r="CN20" s="1">
        <v>0</v>
      </c>
      <c r="CO20" s="1">
        <v>0</v>
      </c>
      <c r="CP20" s="1">
        <v>0</v>
      </c>
      <c r="CQ20" s="1">
        <v>0</v>
      </c>
      <c r="CR20" s="1">
        <v>0</v>
      </c>
      <c r="CS20" s="1">
        <v>0</v>
      </c>
      <c r="CT20" s="1">
        <v>0</v>
      </c>
      <c r="CU20" s="1">
        <v>0</v>
      </c>
      <c r="CV20" s="1">
        <v>0</v>
      </c>
      <c r="CW20" s="1">
        <v>0</v>
      </c>
      <c r="CX20" s="1">
        <v>0</v>
      </c>
      <c r="CY20" s="1">
        <v>0</v>
      </c>
      <c r="CZ20" s="1">
        <v>0</v>
      </c>
      <c r="DA20" s="1">
        <v>0</v>
      </c>
      <c r="DB20" s="1">
        <v>0</v>
      </c>
      <c r="DC20" s="1">
        <v>0</v>
      </c>
      <c r="DD20" s="1">
        <v>0</v>
      </c>
      <c r="DE20" s="1">
        <v>0</v>
      </c>
      <c r="DF20" s="1">
        <v>0</v>
      </c>
      <c r="DG20" s="1">
        <v>0</v>
      </c>
      <c r="DH20" s="1">
        <v>0</v>
      </c>
      <c r="DI20" s="1">
        <v>0</v>
      </c>
      <c r="DJ20" s="1">
        <v>0</v>
      </c>
      <c r="DK20" s="1">
        <v>0</v>
      </c>
      <c r="DL20" s="1">
        <v>0</v>
      </c>
      <c r="DM20" s="1">
        <v>0</v>
      </c>
      <c r="DN20" s="1">
        <v>0</v>
      </c>
      <c r="DO20" s="1">
        <v>0</v>
      </c>
      <c r="DP20" s="1">
        <v>0</v>
      </c>
      <c r="DQ20" s="1">
        <v>0</v>
      </c>
      <c r="DR20" s="1">
        <v>0</v>
      </c>
      <c r="DS20" s="1">
        <v>0</v>
      </c>
      <c r="DT20" s="1">
        <v>0</v>
      </c>
      <c r="DU20" s="1">
        <v>0</v>
      </c>
      <c r="DV20" s="1">
        <v>0</v>
      </c>
      <c r="DW20" s="1">
        <v>0</v>
      </c>
      <c r="DX20" s="1">
        <v>0</v>
      </c>
      <c r="DY20" s="1">
        <v>0</v>
      </c>
      <c r="DZ20" s="1">
        <v>0</v>
      </c>
      <c r="EA20" s="1">
        <v>0</v>
      </c>
      <c r="EB20" s="1">
        <v>0</v>
      </c>
      <c r="EC20" s="1">
        <v>0</v>
      </c>
      <c r="ED20" s="1">
        <v>0</v>
      </c>
      <c r="EE20" s="1">
        <v>0</v>
      </c>
      <c r="EF20" s="1">
        <v>0</v>
      </c>
      <c r="EG20" s="1">
        <v>0</v>
      </c>
      <c r="EH20" s="1">
        <v>0</v>
      </c>
      <c r="EI20" s="1">
        <v>0</v>
      </c>
      <c r="EJ20" s="1">
        <v>0</v>
      </c>
      <c r="EK20" s="1">
        <v>0</v>
      </c>
      <c r="EL20" s="1">
        <v>0</v>
      </c>
      <c r="EM20" s="1">
        <v>0</v>
      </c>
      <c r="EN20" s="1">
        <v>0</v>
      </c>
      <c r="EO20" s="1">
        <v>0</v>
      </c>
      <c r="EP20" s="1">
        <v>0</v>
      </c>
      <c r="EQ20" s="1">
        <v>0</v>
      </c>
      <c r="ER20" s="1">
        <v>0</v>
      </c>
      <c r="ES20" s="1">
        <v>0</v>
      </c>
      <c r="ET20" s="1">
        <v>0</v>
      </c>
      <c r="EU20" s="1">
        <v>0</v>
      </c>
      <c r="EV20" s="1">
        <v>0</v>
      </c>
      <c r="EW20" s="1">
        <v>0</v>
      </c>
      <c r="EX20" s="1">
        <v>0</v>
      </c>
      <c r="EY20" s="1">
        <v>0</v>
      </c>
      <c r="EZ20" s="1">
        <v>0</v>
      </c>
      <c r="FA20" s="1">
        <v>0</v>
      </c>
      <c r="FB20" s="1">
        <v>0</v>
      </c>
      <c r="FC20" s="1">
        <v>0</v>
      </c>
    </row>
    <row r="21" spans="1:159" x14ac:dyDescent="0.35">
      <c r="A21" s="1" t="s">
        <v>331</v>
      </c>
      <c r="B21" s="1" t="s">
        <v>332</v>
      </c>
      <c r="C21" s="1">
        <v>0</v>
      </c>
      <c r="D21" s="1">
        <v>0</v>
      </c>
      <c r="E21" s="1">
        <v>0</v>
      </c>
      <c r="F21" s="1">
        <v>0</v>
      </c>
      <c r="G21" s="1">
        <v>0</v>
      </c>
      <c r="H21" s="1">
        <v>0</v>
      </c>
      <c r="I21" s="1">
        <v>0</v>
      </c>
      <c r="J21" s="1">
        <v>0</v>
      </c>
      <c r="K21" s="1">
        <v>0</v>
      </c>
      <c r="L21" s="1">
        <v>0</v>
      </c>
      <c r="M21" s="1">
        <v>0</v>
      </c>
      <c r="N21" s="1">
        <v>0</v>
      </c>
      <c r="O21" s="1">
        <v>0</v>
      </c>
      <c r="P21" s="1">
        <v>0</v>
      </c>
      <c r="Q21" s="1">
        <v>0</v>
      </c>
      <c r="R21" s="1">
        <v>0</v>
      </c>
      <c r="S21" s="1">
        <v>0</v>
      </c>
      <c r="T21" s="1">
        <v>0</v>
      </c>
      <c r="U21" s="1">
        <v>0</v>
      </c>
      <c r="V21" s="1">
        <v>0</v>
      </c>
      <c r="W21" s="1">
        <v>0</v>
      </c>
      <c r="X21" s="1">
        <v>0</v>
      </c>
      <c r="Y21" s="1">
        <v>0</v>
      </c>
      <c r="Z21" s="1">
        <v>0</v>
      </c>
      <c r="AA21" s="1">
        <v>0</v>
      </c>
      <c r="AB21" s="1">
        <v>0</v>
      </c>
      <c r="AC21" s="1">
        <v>0</v>
      </c>
      <c r="AD21" s="1">
        <v>0</v>
      </c>
      <c r="AE21" s="1">
        <v>0</v>
      </c>
      <c r="AF21" s="1">
        <v>0</v>
      </c>
      <c r="AG21" s="1">
        <v>0</v>
      </c>
      <c r="AH21" s="1">
        <v>0</v>
      </c>
      <c r="AI21" s="1">
        <v>0</v>
      </c>
      <c r="AJ21" s="1">
        <v>0</v>
      </c>
      <c r="AK21" s="1">
        <v>0</v>
      </c>
      <c r="AL21" s="1">
        <v>0</v>
      </c>
      <c r="AM21" s="1">
        <v>0</v>
      </c>
      <c r="AN21" s="1">
        <v>0</v>
      </c>
      <c r="AO21" s="1">
        <v>0</v>
      </c>
      <c r="AP21" s="1">
        <v>0</v>
      </c>
      <c r="AQ21" s="1">
        <v>0</v>
      </c>
      <c r="AR21" s="1">
        <v>0</v>
      </c>
      <c r="AS21" s="1">
        <v>0</v>
      </c>
      <c r="AT21" s="1">
        <v>0</v>
      </c>
      <c r="AU21" s="1">
        <v>0</v>
      </c>
      <c r="AV21" s="1">
        <v>0</v>
      </c>
      <c r="AW21" s="1">
        <v>0</v>
      </c>
      <c r="AX21" s="1">
        <v>0</v>
      </c>
      <c r="AY21" s="1">
        <v>0</v>
      </c>
      <c r="AZ21" s="1">
        <v>0</v>
      </c>
      <c r="BA21" s="1">
        <v>0</v>
      </c>
      <c r="BB21" s="1">
        <v>0</v>
      </c>
      <c r="BC21" s="1">
        <v>0</v>
      </c>
      <c r="BD21" s="1">
        <v>0</v>
      </c>
      <c r="BE21" s="1">
        <v>0</v>
      </c>
      <c r="BF21" s="1">
        <v>0</v>
      </c>
      <c r="BG21" s="1">
        <v>0</v>
      </c>
      <c r="BH21" s="1">
        <v>0</v>
      </c>
      <c r="BI21" s="1">
        <v>0</v>
      </c>
      <c r="BJ21" s="1">
        <v>0</v>
      </c>
      <c r="BK21" s="1">
        <v>0</v>
      </c>
      <c r="BL21" s="1">
        <v>0</v>
      </c>
      <c r="BM21" s="1">
        <v>0</v>
      </c>
      <c r="BN21" s="1">
        <v>0</v>
      </c>
      <c r="BO21" s="1">
        <v>0</v>
      </c>
      <c r="BP21" s="1">
        <v>0</v>
      </c>
      <c r="BQ21" s="1">
        <v>0</v>
      </c>
      <c r="BR21" s="1">
        <v>0</v>
      </c>
      <c r="BS21" s="1">
        <v>0</v>
      </c>
      <c r="BT21" s="1">
        <v>0</v>
      </c>
      <c r="BU21" s="1">
        <v>0</v>
      </c>
      <c r="BV21" s="1">
        <v>0</v>
      </c>
      <c r="BW21" s="1">
        <v>0</v>
      </c>
      <c r="BX21" s="1">
        <v>0</v>
      </c>
      <c r="BY21" s="1">
        <v>0</v>
      </c>
      <c r="BZ21" s="1">
        <v>0</v>
      </c>
      <c r="CA21" s="1">
        <v>0</v>
      </c>
      <c r="CB21" s="1">
        <v>0</v>
      </c>
      <c r="CC21" s="1">
        <v>0</v>
      </c>
      <c r="CD21" s="1">
        <v>0</v>
      </c>
      <c r="CE21" s="1">
        <v>0</v>
      </c>
      <c r="CF21" s="1">
        <v>0</v>
      </c>
      <c r="CG21" s="1">
        <v>0</v>
      </c>
      <c r="CH21" s="1">
        <v>0</v>
      </c>
      <c r="CI21" s="1">
        <v>0</v>
      </c>
      <c r="CJ21" s="1">
        <v>0</v>
      </c>
      <c r="CK21" s="1">
        <v>0</v>
      </c>
      <c r="CL21" s="1">
        <v>0</v>
      </c>
      <c r="CM21" s="1">
        <v>0</v>
      </c>
      <c r="CN21" s="1">
        <v>0</v>
      </c>
      <c r="CO21" s="1">
        <v>0</v>
      </c>
      <c r="CP21" s="1">
        <v>0</v>
      </c>
      <c r="CQ21" s="1">
        <v>0</v>
      </c>
      <c r="CR21" s="1">
        <v>0</v>
      </c>
      <c r="CS21" s="1">
        <v>0</v>
      </c>
      <c r="CT21" s="1">
        <v>0</v>
      </c>
      <c r="CU21" s="1">
        <v>0</v>
      </c>
      <c r="CV21" s="1">
        <v>0</v>
      </c>
      <c r="CW21" s="1">
        <v>0</v>
      </c>
      <c r="CX21" s="1">
        <v>0</v>
      </c>
      <c r="CY21" s="1">
        <v>0</v>
      </c>
      <c r="CZ21" s="1">
        <v>0</v>
      </c>
      <c r="DA21" s="1">
        <v>0</v>
      </c>
      <c r="DB21" s="1">
        <v>0</v>
      </c>
      <c r="DC21" s="1">
        <v>0</v>
      </c>
      <c r="DD21" s="1">
        <v>0</v>
      </c>
      <c r="DE21" s="1">
        <v>0</v>
      </c>
      <c r="DF21" s="1">
        <v>0</v>
      </c>
      <c r="DG21" s="1">
        <v>0</v>
      </c>
      <c r="DH21" s="1">
        <v>0</v>
      </c>
      <c r="DI21" s="1">
        <v>0</v>
      </c>
      <c r="DJ21" s="1">
        <v>0</v>
      </c>
      <c r="DK21" s="1">
        <v>0</v>
      </c>
      <c r="DL21" s="1">
        <v>0</v>
      </c>
      <c r="DM21" s="1">
        <v>0</v>
      </c>
      <c r="DN21" s="1">
        <v>0</v>
      </c>
      <c r="DO21" s="1">
        <v>0</v>
      </c>
      <c r="DP21" s="1">
        <v>0</v>
      </c>
      <c r="DQ21" s="1">
        <v>0</v>
      </c>
      <c r="DR21" s="1">
        <v>0</v>
      </c>
      <c r="DS21" s="1">
        <v>0</v>
      </c>
      <c r="DT21" s="1">
        <v>0</v>
      </c>
      <c r="DU21" s="1">
        <v>0</v>
      </c>
      <c r="DV21" s="1">
        <v>0</v>
      </c>
      <c r="DW21" s="1">
        <v>0</v>
      </c>
      <c r="DX21" s="1">
        <v>0</v>
      </c>
      <c r="DY21" s="1">
        <v>0</v>
      </c>
      <c r="DZ21" s="1">
        <v>0</v>
      </c>
      <c r="EA21" s="1">
        <v>0</v>
      </c>
      <c r="EB21" s="1">
        <v>0</v>
      </c>
      <c r="EC21" s="1">
        <v>0</v>
      </c>
      <c r="ED21" s="1">
        <v>0</v>
      </c>
      <c r="EE21" s="1">
        <v>0</v>
      </c>
      <c r="EF21" s="1">
        <v>0</v>
      </c>
      <c r="EG21" s="1">
        <v>0</v>
      </c>
      <c r="EH21" s="1">
        <v>0</v>
      </c>
      <c r="EI21" s="1">
        <v>0</v>
      </c>
      <c r="EJ21" s="1">
        <v>0</v>
      </c>
      <c r="EK21" s="1">
        <v>0</v>
      </c>
      <c r="EL21" s="1">
        <v>0</v>
      </c>
      <c r="EM21" s="1">
        <v>0</v>
      </c>
      <c r="EN21" s="1">
        <v>0</v>
      </c>
      <c r="EO21" s="1">
        <v>0</v>
      </c>
      <c r="EP21" s="1">
        <v>0</v>
      </c>
      <c r="EQ21" s="1">
        <v>0</v>
      </c>
      <c r="ER21" s="1">
        <v>0</v>
      </c>
      <c r="ES21" s="1">
        <v>0</v>
      </c>
      <c r="ET21" s="1">
        <v>0</v>
      </c>
      <c r="EU21" s="1">
        <v>0</v>
      </c>
      <c r="EV21" s="1">
        <v>0</v>
      </c>
      <c r="EW21" s="1">
        <v>0</v>
      </c>
      <c r="EX21" s="1">
        <v>0</v>
      </c>
      <c r="EY21" s="1">
        <v>0</v>
      </c>
      <c r="EZ21" s="1">
        <v>0</v>
      </c>
      <c r="FA21" s="1">
        <v>0</v>
      </c>
      <c r="FB21" s="1">
        <v>0</v>
      </c>
      <c r="FC21" s="1">
        <v>0</v>
      </c>
    </row>
    <row r="22" spans="1:159" x14ac:dyDescent="0.35">
      <c r="A22" s="1" t="s">
        <v>333</v>
      </c>
      <c r="B22" s="1" t="s">
        <v>334</v>
      </c>
      <c r="C22" s="1">
        <v>0</v>
      </c>
      <c r="D22" s="1">
        <v>0</v>
      </c>
      <c r="E22" s="1">
        <v>0</v>
      </c>
      <c r="F22" s="1">
        <v>0</v>
      </c>
      <c r="G22" s="1">
        <v>0</v>
      </c>
      <c r="H22" s="1">
        <v>0</v>
      </c>
      <c r="I22" s="1">
        <v>0</v>
      </c>
      <c r="J22" s="1">
        <v>0</v>
      </c>
      <c r="K22" s="1">
        <v>0</v>
      </c>
      <c r="L22" s="1">
        <v>0</v>
      </c>
      <c r="M22" s="1">
        <v>0</v>
      </c>
      <c r="N22" s="1">
        <v>0</v>
      </c>
      <c r="O22" s="1">
        <v>0</v>
      </c>
      <c r="P22" s="1">
        <v>0</v>
      </c>
      <c r="Q22" s="1">
        <v>0</v>
      </c>
      <c r="R22" s="1">
        <v>0</v>
      </c>
      <c r="S22" s="1">
        <v>0</v>
      </c>
      <c r="T22" s="1">
        <v>0</v>
      </c>
      <c r="U22" s="1">
        <v>0</v>
      </c>
      <c r="V22" s="1">
        <v>0</v>
      </c>
      <c r="W22" s="1">
        <v>0</v>
      </c>
      <c r="X22" s="1">
        <v>0</v>
      </c>
      <c r="Y22" s="1">
        <v>0</v>
      </c>
      <c r="Z22" s="1">
        <v>0</v>
      </c>
      <c r="AA22" s="1">
        <v>0</v>
      </c>
      <c r="AB22" s="1">
        <v>0</v>
      </c>
      <c r="AC22" s="1">
        <v>0</v>
      </c>
      <c r="AD22" s="1">
        <v>0</v>
      </c>
      <c r="AE22" s="1">
        <v>0</v>
      </c>
      <c r="AF22" s="1">
        <v>0</v>
      </c>
      <c r="AG22" s="1">
        <v>0</v>
      </c>
      <c r="AH22" s="1">
        <v>0</v>
      </c>
      <c r="AI22" s="1">
        <v>0</v>
      </c>
      <c r="AJ22" s="1">
        <v>0</v>
      </c>
      <c r="AK22" s="1">
        <v>0</v>
      </c>
      <c r="AL22" s="1">
        <v>0</v>
      </c>
      <c r="AM22" s="1">
        <v>0</v>
      </c>
      <c r="AN22" s="1">
        <v>0</v>
      </c>
      <c r="AO22" s="1">
        <v>0</v>
      </c>
      <c r="AP22" s="1">
        <v>0</v>
      </c>
      <c r="AQ22" s="1">
        <v>0</v>
      </c>
      <c r="AR22" s="1">
        <v>0</v>
      </c>
      <c r="AS22" s="1">
        <v>0</v>
      </c>
      <c r="AT22" s="1">
        <v>0</v>
      </c>
      <c r="AU22" s="1">
        <v>0</v>
      </c>
      <c r="AV22" s="1">
        <v>0</v>
      </c>
      <c r="AW22" s="1">
        <v>0</v>
      </c>
      <c r="AX22" s="1">
        <v>0</v>
      </c>
      <c r="AY22" s="1">
        <v>0</v>
      </c>
      <c r="AZ22" s="1">
        <v>0</v>
      </c>
      <c r="BA22" s="1">
        <v>0</v>
      </c>
      <c r="BB22" s="1">
        <v>0</v>
      </c>
      <c r="BC22" s="1">
        <v>0</v>
      </c>
      <c r="BD22" s="1">
        <v>0</v>
      </c>
      <c r="BE22" s="1">
        <v>0</v>
      </c>
      <c r="BF22" s="1">
        <v>0</v>
      </c>
      <c r="BG22" s="1">
        <v>0</v>
      </c>
      <c r="BH22" s="1">
        <v>0</v>
      </c>
      <c r="BI22" s="1">
        <v>0</v>
      </c>
      <c r="BJ22" s="1">
        <v>0</v>
      </c>
      <c r="BK22" s="1">
        <v>0</v>
      </c>
      <c r="BL22" s="1">
        <v>0</v>
      </c>
      <c r="BM22" s="1">
        <v>0</v>
      </c>
      <c r="BN22" s="1">
        <v>0</v>
      </c>
      <c r="BO22" s="1">
        <v>0</v>
      </c>
      <c r="BP22" s="1">
        <v>0</v>
      </c>
      <c r="BQ22" s="1">
        <v>0</v>
      </c>
      <c r="BR22" s="1">
        <v>0</v>
      </c>
      <c r="BS22" s="1">
        <v>0</v>
      </c>
      <c r="BT22" s="1">
        <v>0</v>
      </c>
      <c r="BU22" s="1">
        <v>0</v>
      </c>
      <c r="BV22" s="1">
        <v>0</v>
      </c>
      <c r="BW22" s="1">
        <v>0</v>
      </c>
      <c r="BX22" s="1">
        <v>0</v>
      </c>
      <c r="BY22" s="1">
        <v>0</v>
      </c>
      <c r="BZ22" s="1">
        <v>0</v>
      </c>
      <c r="CA22" s="1">
        <v>0</v>
      </c>
      <c r="CB22" s="1">
        <v>0</v>
      </c>
      <c r="CC22" s="1">
        <v>0</v>
      </c>
      <c r="CD22" s="1">
        <v>0</v>
      </c>
      <c r="CE22" s="1">
        <v>0</v>
      </c>
      <c r="CF22" s="1">
        <v>0</v>
      </c>
      <c r="CG22" s="1">
        <v>0</v>
      </c>
      <c r="CH22" s="1">
        <v>0</v>
      </c>
      <c r="CI22" s="1">
        <v>0</v>
      </c>
      <c r="CJ22" s="1">
        <v>0</v>
      </c>
      <c r="CK22" s="1">
        <v>0</v>
      </c>
      <c r="CL22" s="1">
        <v>0</v>
      </c>
      <c r="CM22" s="1">
        <v>0</v>
      </c>
      <c r="CN22" s="1">
        <v>0</v>
      </c>
      <c r="CO22" s="1">
        <v>0</v>
      </c>
      <c r="CP22" s="1">
        <v>0</v>
      </c>
      <c r="CQ22" s="1">
        <v>0</v>
      </c>
      <c r="CR22" s="1">
        <v>0</v>
      </c>
      <c r="CS22" s="1">
        <v>0</v>
      </c>
      <c r="CT22" s="1">
        <v>0</v>
      </c>
      <c r="CU22" s="1">
        <v>0</v>
      </c>
      <c r="CV22" s="1">
        <v>0</v>
      </c>
      <c r="CW22" s="1">
        <v>0</v>
      </c>
      <c r="CX22" s="1">
        <v>0</v>
      </c>
      <c r="CY22" s="1">
        <v>0</v>
      </c>
      <c r="CZ22" s="1">
        <v>0</v>
      </c>
      <c r="DA22" s="1">
        <v>0</v>
      </c>
      <c r="DB22" s="1">
        <v>0</v>
      </c>
      <c r="DC22" s="1">
        <v>0</v>
      </c>
      <c r="DD22" s="1">
        <v>0</v>
      </c>
      <c r="DE22" s="1">
        <v>0</v>
      </c>
      <c r="DF22" s="1">
        <v>0</v>
      </c>
      <c r="DG22" s="1">
        <v>0</v>
      </c>
      <c r="DH22" s="1">
        <v>0</v>
      </c>
      <c r="DI22" s="1">
        <v>0</v>
      </c>
      <c r="DJ22" s="1">
        <v>0</v>
      </c>
      <c r="DK22" s="1">
        <v>0</v>
      </c>
      <c r="DL22" s="1">
        <v>0</v>
      </c>
      <c r="DM22" s="1">
        <v>0</v>
      </c>
      <c r="DN22" s="1">
        <v>0</v>
      </c>
      <c r="DO22" s="1">
        <v>0</v>
      </c>
      <c r="DP22" s="1">
        <v>0</v>
      </c>
      <c r="DQ22" s="1">
        <v>0</v>
      </c>
      <c r="DR22" s="1">
        <v>0</v>
      </c>
      <c r="DS22" s="1">
        <v>0</v>
      </c>
      <c r="DT22" s="1">
        <v>0</v>
      </c>
      <c r="DU22" s="1">
        <v>0</v>
      </c>
      <c r="DV22" s="1">
        <v>0</v>
      </c>
      <c r="DW22" s="1">
        <v>0</v>
      </c>
      <c r="DX22" s="1">
        <v>0</v>
      </c>
      <c r="DY22" s="1">
        <v>0</v>
      </c>
      <c r="DZ22" s="1">
        <v>0</v>
      </c>
      <c r="EA22" s="1">
        <v>0</v>
      </c>
      <c r="EB22" s="1">
        <v>0</v>
      </c>
      <c r="EC22" s="1">
        <v>0</v>
      </c>
      <c r="ED22" s="1">
        <v>0</v>
      </c>
      <c r="EE22" s="1">
        <v>0</v>
      </c>
      <c r="EF22" s="1">
        <v>0</v>
      </c>
      <c r="EG22" s="1">
        <v>0</v>
      </c>
      <c r="EH22" s="1">
        <v>0</v>
      </c>
      <c r="EI22" s="1">
        <v>0</v>
      </c>
      <c r="EJ22" s="1">
        <v>0</v>
      </c>
      <c r="EK22" s="1">
        <v>0</v>
      </c>
      <c r="EL22" s="1">
        <v>0</v>
      </c>
      <c r="EM22" s="1">
        <v>0</v>
      </c>
      <c r="EN22" s="1">
        <v>0</v>
      </c>
      <c r="EO22" s="1">
        <v>0</v>
      </c>
      <c r="EP22" s="1">
        <v>0</v>
      </c>
      <c r="EQ22" s="1">
        <v>0</v>
      </c>
      <c r="ER22" s="1">
        <v>0</v>
      </c>
      <c r="ES22" s="1">
        <v>0</v>
      </c>
      <c r="ET22" s="1">
        <v>0</v>
      </c>
      <c r="EU22" s="1">
        <v>0</v>
      </c>
      <c r="EV22" s="1">
        <v>0</v>
      </c>
      <c r="EW22" s="1">
        <v>0</v>
      </c>
      <c r="EX22" s="1">
        <v>0</v>
      </c>
      <c r="EY22" s="1">
        <v>0</v>
      </c>
      <c r="EZ22" s="1">
        <v>0</v>
      </c>
      <c r="FA22" s="1">
        <v>0</v>
      </c>
      <c r="FB22" s="1">
        <v>0</v>
      </c>
      <c r="FC22" s="1">
        <v>0</v>
      </c>
    </row>
    <row r="23" spans="1:159" x14ac:dyDescent="0.35">
      <c r="A23" s="1" t="s">
        <v>335</v>
      </c>
      <c r="B23" s="1" t="s">
        <v>336</v>
      </c>
      <c r="C23" s="1">
        <v>0</v>
      </c>
      <c r="D23" s="1">
        <v>0</v>
      </c>
      <c r="E23" s="1">
        <v>0</v>
      </c>
      <c r="F23" s="1">
        <v>0</v>
      </c>
      <c r="G23" s="1">
        <v>0</v>
      </c>
      <c r="H23" s="1">
        <v>0</v>
      </c>
      <c r="I23" s="1">
        <v>0</v>
      </c>
      <c r="J23" s="1">
        <v>0</v>
      </c>
      <c r="K23" s="1">
        <v>0</v>
      </c>
      <c r="L23" s="1">
        <v>0</v>
      </c>
      <c r="M23" s="1">
        <v>0</v>
      </c>
      <c r="N23" s="1">
        <v>0</v>
      </c>
      <c r="O23" s="1">
        <v>0</v>
      </c>
      <c r="P23" s="1">
        <v>0</v>
      </c>
      <c r="Q23" s="1">
        <v>0</v>
      </c>
      <c r="R23" s="1">
        <v>0</v>
      </c>
      <c r="S23" s="1">
        <v>0</v>
      </c>
      <c r="T23" s="1">
        <v>0</v>
      </c>
      <c r="U23" s="1">
        <v>0</v>
      </c>
      <c r="V23" s="1">
        <v>0</v>
      </c>
      <c r="W23" s="1">
        <v>0</v>
      </c>
      <c r="X23" s="1">
        <v>0</v>
      </c>
      <c r="Y23" s="1">
        <v>0</v>
      </c>
      <c r="Z23" s="1">
        <v>0</v>
      </c>
      <c r="AA23" s="1">
        <v>0</v>
      </c>
      <c r="AB23" s="1">
        <v>0</v>
      </c>
      <c r="AC23" s="1">
        <v>0</v>
      </c>
      <c r="AD23" s="1">
        <v>0</v>
      </c>
      <c r="AE23" s="1">
        <v>0</v>
      </c>
      <c r="AF23" s="1">
        <v>0</v>
      </c>
      <c r="AG23" s="1">
        <v>0</v>
      </c>
      <c r="AH23" s="1">
        <v>0</v>
      </c>
      <c r="AI23" s="1">
        <v>0</v>
      </c>
      <c r="AJ23" s="1">
        <v>0</v>
      </c>
      <c r="AK23" s="1">
        <v>0</v>
      </c>
      <c r="AL23" s="1">
        <v>0</v>
      </c>
      <c r="AM23" s="1">
        <v>0</v>
      </c>
      <c r="AN23" s="1">
        <v>0</v>
      </c>
      <c r="AO23" s="1">
        <v>0</v>
      </c>
      <c r="AP23" s="1">
        <v>0</v>
      </c>
      <c r="AQ23" s="1">
        <v>0</v>
      </c>
      <c r="AR23" s="1">
        <v>0</v>
      </c>
      <c r="AS23" s="1">
        <v>0</v>
      </c>
      <c r="AT23" s="1">
        <v>0</v>
      </c>
      <c r="AU23" s="1">
        <v>0</v>
      </c>
      <c r="AV23" s="1">
        <v>0</v>
      </c>
      <c r="AW23" s="1">
        <v>0</v>
      </c>
      <c r="AX23" s="1">
        <v>0</v>
      </c>
      <c r="AY23" s="1">
        <v>0</v>
      </c>
      <c r="AZ23" s="1">
        <v>0</v>
      </c>
      <c r="BA23" s="1">
        <v>0</v>
      </c>
      <c r="BB23" s="1">
        <v>0</v>
      </c>
      <c r="BC23" s="1">
        <v>0</v>
      </c>
      <c r="BD23" s="1">
        <v>0</v>
      </c>
      <c r="BE23" s="1">
        <v>0</v>
      </c>
      <c r="BF23" s="1">
        <v>0</v>
      </c>
      <c r="BG23" s="1">
        <v>0</v>
      </c>
      <c r="BH23" s="1">
        <v>0</v>
      </c>
      <c r="BI23" s="1">
        <v>0</v>
      </c>
      <c r="BJ23" s="1">
        <v>0</v>
      </c>
      <c r="BK23" s="1">
        <v>0</v>
      </c>
      <c r="BL23" s="1">
        <v>0</v>
      </c>
      <c r="BM23" s="1">
        <v>0</v>
      </c>
      <c r="BN23" s="1">
        <v>0</v>
      </c>
      <c r="BO23" s="1">
        <v>0</v>
      </c>
      <c r="BP23" s="1">
        <v>0</v>
      </c>
      <c r="BQ23" s="1">
        <v>0</v>
      </c>
      <c r="BR23" s="1">
        <v>0</v>
      </c>
      <c r="BS23" s="1">
        <v>0</v>
      </c>
      <c r="BT23" s="1">
        <v>0</v>
      </c>
      <c r="BU23" s="1">
        <v>0</v>
      </c>
      <c r="BV23" s="1">
        <v>0</v>
      </c>
      <c r="BW23" s="1">
        <v>0</v>
      </c>
      <c r="BX23" s="1">
        <v>0</v>
      </c>
      <c r="BY23" s="1">
        <v>0</v>
      </c>
      <c r="BZ23" s="1">
        <v>0</v>
      </c>
      <c r="CA23" s="1">
        <v>0</v>
      </c>
      <c r="CB23" s="1">
        <v>0</v>
      </c>
      <c r="CC23" s="1">
        <v>0</v>
      </c>
      <c r="CD23" s="1">
        <v>0</v>
      </c>
      <c r="CE23" s="1">
        <v>0</v>
      </c>
      <c r="CF23" s="1">
        <v>0</v>
      </c>
      <c r="CG23" s="1">
        <v>0</v>
      </c>
      <c r="CH23" s="1">
        <v>0</v>
      </c>
      <c r="CI23" s="1">
        <v>0</v>
      </c>
      <c r="CJ23" s="1">
        <v>0</v>
      </c>
      <c r="CK23" s="1">
        <v>0</v>
      </c>
      <c r="CL23" s="1">
        <v>0</v>
      </c>
      <c r="CM23" s="1">
        <v>0</v>
      </c>
      <c r="CN23" s="1">
        <v>0</v>
      </c>
      <c r="CO23" s="1">
        <v>0</v>
      </c>
      <c r="CP23" s="1">
        <v>0</v>
      </c>
      <c r="CQ23" s="1">
        <v>0</v>
      </c>
      <c r="CR23" s="1">
        <v>0</v>
      </c>
      <c r="CS23" s="1">
        <v>0</v>
      </c>
      <c r="CT23" s="1">
        <v>0</v>
      </c>
      <c r="CU23" s="1">
        <v>0</v>
      </c>
      <c r="CV23" s="1">
        <v>0</v>
      </c>
      <c r="CW23" s="1">
        <v>0</v>
      </c>
      <c r="CX23" s="1">
        <v>0</v>
      </c>
      <c r="CY23" s="1">
        <v>0</v>
      </c>
      <c r="CZ23" s="1">
        <v>0</v>
      </c>
      <c r="DA23" s="1">
        <v>0</v>
      </c>
      <c r="DB23" s="1">
        <v>0</v>
      </c>
      <c r="DC23" s="1">
        <v>0</v>
      </c>
      <c r="DD23" s="1">
        <v>0</v>
      </c>
      <c r="DE23" s="1">
        <v>0</v>
      </c>
      <c r="DF23" s="1">
        <v>0</v>
      </c>
      <c r="DG23" s="1">
        <v>0</v>
      </c>
      <c r="DH23" s="1">
        <v>0</v>
      </c>
      <c r="DI23" s="1">
        <v>0</v>
      </c>
      <c r="DJ23" s="1">
        <v>0</v>
      </c>
      <c r="DK23" s="1">
        <v>0</v>
      </c>
      <c r="DL23" s="1">
        <v>0</v>
      </c>
      <c r="DM23" s="1">
        <v>0</v>
      </c>
      <c r="DN23" s="1">
        <v>0</v>
      </c>
      <c r="DO23" s="1">
        <v>0</v>
      </c>
      <c r="DP23" s="1">
        <v>0</v>
      </c>
      <c r="DQ23" s="1">
        <v>0</v>
      </c>
      <c r="DR23" s="1">
        <v>0</v>
      </c>
      <c r="DS23" s="1">
        <v>0</v>
      </c>
      <c r="DT23" s="1">
        <v>0</v>
      </c>
      <c r="DU23" s="1">
        <v>0</v>
      </c>
      <c r="DV23" s="1">
        <v>0</v>
      </c>
      <c r="DW23" s="1">
        <v>0</v>
      </c>
      <c r="DX23" s="1">
        <v>0</v>
      </c>
      <c r="DY23" s="1">
        <v>0</v>
      </c>
      <c r="DZ23" s="1">
        <v>0</v>
      </c>
      <c r="EA23" s="1">
        <v>0</v>
      </c>
      <c r="EB23" s="1">
        <v>0</v>
      </c>
      <c r="EC23" s="1">
        <v>0</v>
      </c>
      <c r="ED23" s="1">
        <v>0</v>
      </c>
      <c r="EE23" s="1">
        <v>0</v>
      </c>
      <c r="EF23" s="1">
        <v>0</v>
      </c>
      <c r="EG23" s="1">
        <v>0</v>
      </c>
      <c r="EH23" s="1">
        <v>0</v>
      </c>
      <c r="EI23" s="1">
        <v>0</v>
      </c>
      <c r="EJ23" s="1">
        <v>0</v>
      </c>
      <c r="EK23" s="1">
        <v>0</v>
      </c>
      <c r="EL23" s="1">
        <v>0</v>
      </c>
      <c r="EM23" s="1">
        <v>0</v>
      </c>
      <c r="EN23" s="1">
        <v>0</v>
      </c>
      <c r="EO23" s="1">
        <v>0</v>
      </c>
      <c r="EP23" s="1">
        <v>0</v>
      </c>
      <c r="EQ23" s="1">
        <v>0</v>
      </c>
      <c r="ER23" s="1">
        <v>0</v>
      </c>
      <c r="ES23" s="1">
        <v>0</v>
      </c>
      <c r="ET23" s="1">
        <v>0</v>
      </c>
      <c r="EU23" s="1">
        <v>0</v>
      </c>
      <c r="EV23" s="1">
        <v>0</v>
      </c>
      <c r="EW23" s="1">
        <v>0</v>
      </c>
      <c r="EX23" s="1">
        <v>0</v>
      </c>
      <c r="EY23" s="1">
        <v>0</v>
      </c>
      <c r="EZ23" s="1">
        <v>0</v>
      </c>
      <c r="FA23" s="1">
        <v>0</v>
      </c>
      <c r="FB23" s="1">
        <v>0</v>
      </c>
      <c r="FC23" s="1">
        <v>0</v>
      </c>
    </row>
    <row r="24" spans="1:159" x14ac:dyDescent="0.35">
      <c r="A24" s="1" t="s">
        <v>337</v>
      </c>
      <c r="B24" s="1" t="s">
        <v>338</v>
      </c>
      <c r="C24" s="1">
        <v>0</v>
      </c>
      <c r="D24" s="1">
        <v>0</v>
      </c>
      <c r="E24" s="1">
        <v>0</v>
      </c>
      <c r="F24" s="1">
        <v>0</v>
      </c>
      <c r="G24" s="1">
        <v>0</v>
      </c>
      <c r="H24" s="1">
        <v>0</v>
      </c>
      <c r="I24" s="1">
        <v>0</v>
      </c>
      <c r="J24" s="1">
        <v>0</v>
      </c>
      <c r="K24" s="1">
        <v>0</v>
      </c>
      <c r="L24" s="1">
        <v>0</v>
      </c>
      <c r="M24" s="1">
        <v>0</v>
      </c>
      <c r="N24" s="1">
        <v>0</v>
      </c>
      <c r="O24" s="1">
        <v>0</v>
      </c>
      <c r="P24" s="1">
        <v>0</v>
      </c>
      <c r="Q24" s="1">
        <v>0</v>
      </c>
      <c r="R24" s="1">
        <v>0</v>
      </c>
      <c r="S24" s="1">
        <v>0</v>
      </c>
      <c r="T24" s="1">
        <v>0</v>
      </c>
      <c r="U24" s="1">
        <v>0</v>
      </c>
      <c r="V24" s="1">
        <v>0</v>
      </c>
      <c r="W24" s="1">
        <v>0</v>
      </c>
      <c r="X24" s="1">
        <v>0</v>
      </c>
      <c r="Y24" s="1">
        <v>0</v>
      </c>
      <c r="Z24" s="1">
        <v>0</v>
      </c>
      <c r="AA24" s="1">
        <v>0</v>
      </c>
      <c r="AB24" s="1">
        <v>0</v>
      </c>
      <c r="AC24" s="1">
        <v>0</v>
      </c>
      <c r="AD24" s="1">
        <v>0</v>
      </c>
      <c r="AE24" s="1">
        <v>0</v>
      </c>
      <c r="AF24" s="1">
        <v>0</v>
      </c>
      <c r="AG24" s="1">
        <v>0</v>
      </c>
      <c r="AH24" s="1">
        <v>0</v>
      </c>
      <c r="AI24" s="1">
        <v>0</v>
      </c>
      <c r="AJ24" s="1">
        <v>0</v>
      </c>
      <c r="AK24" s="1">
        <v>0</v>
      </c>
      <c r="AL24" s="1">
        <v>0</v>
      </c>
      <c r="AM24" s="1">
        <v>0</v>
      </c>
      <c r="AN24" s="1">
        <v>0</v>
      </c>
      <c r="AO24" s="1">
        <v>0</v>
      </c>
      <c r="AP24" s="1">
        <v>0</v>
      </c>
      <c r="AQ24" s="1">
        <v>0</v>
      </c>
      <c r="AR24" s="1">
        <v>0</v>
      </c>
      <c r="AS24" s="1">
        <v>0</v>
      </c>
      <c r="AT24" s="1">
        <v>0</v>
      </c>
      <c r="AU24" s="1">
        <v>0</v>
      </c>
      <c r="AV24" s="1">
        <v>0</v>
      </c>
      <c r="AW24" s="1">
        <v>0</v>
      </c>
      <c r="AX24" s="1">
        <v>0</v>
      </c>
      <c r="AY24" s="1">
        <v>0</v>
      </c>
      <c r="AZ24" s="1">
        <v>0</v>
      </c>
      <c r="BA24" s="1">
        <v>0</v>
      </c>
      <c r="BB24" s="1">
        <v>0</v>
      </c>
      <c r="BC24" s="1">
        <v>0</v>
      </c>
      <c r="BD24" s="1">
        <v>0</v>
      </c>
      <c r="BE24" s="1">
        <v>0</v>
      </c>
      <c r="BF24" s="1">
        <v>0</v>
      </c>
      <c r="BG24" s="1">
        <v>0</v>
      </c>
      <c r="BH24" s="1">
        <v>0</v>
      </c>
      <c r="BI24" s="1">
        <v>0</v>
      </c>
      <c r="BJ24" s="1">
        <v>0</v>
      </c>
      <c r="BK24" s="1">
        <v>0</v>
      </c>
      <c r="BL24" s="1">
        <v>0</v>
      </c>
      <c r="BM24" s="1">
        <v>0</v>
      </c>
      <c r="BN24" s="1">
        <v>0</v>
      </c>
      <c r="BO24" s="1">
        <v>0</v>
      </c>
      <c r="BP24" s="1">
        <v>0</v>
      </c>
      <c r="BQ24" s="1">
        <v>0</v>
      </c>
      <c r="BR24" s="1">
        <v>0</v>
      </c>
      <c r="BS24" s="1">
        <v>0</v>
      </c>
      <c r="BT24" s="1">
        <v>0</v>
      </c>
      <c r="BU24" s="1">
        <v>0</v>
      </c>
      <c r="BV24" s="1">
        <v>0</v>
      </c>
      <c r="BW24" s="1">
        <v>0</v>
      </c>
      <c r="BX24" s="1">
        <v>0</v>
      </c>
      <c r="BY24" s="1">
        <v>0</v>
      </c>
      <c r="BZ24" s="1">
        <v>0</v>
      </c>
      <c r="CA24" s="1">
        <v>0</v>
      </c>
      <c r="CB24" s="1">
        <v>0</v>
      </c>
      <c r="CC24" s="1">
        <v>0</v>
      </c>
      <c r="CD24" s="1">
        <v>0</v>
      </c>
      <c r="CE24" s="1">
        <v>0</v>
      </c>
      <c r="CF24" s="1">
        <v>0</v>
      </c>
      <c r="CG24" s="1">
        <v>0</v>
      </c>
      <c r="CH24" s="1">
        <v>0</v>
      </c>
      <c r="CI24" s="1">
        <v>0</v>
      </c>
      <c r="CJ24" s="1">
        <v>0</v>
      </c>
      <c r="CK24" s="1">
        <v>0</v>
      </c>
      <c r="CL24" s="1">
        <v>0</v>
      </c>
      <c r="CM24" s="1">
        <v>0</v>
      </c>
      <c r="CN24" s="1">
        <v>0</v>
      </c>
      <c r="CO24" s="1">
        <v>0</v>
      </c>
      <c r="CP24" s="1">
        <v>0</v>
      </c>
      <c r="CQ24" s="1">
        <v>0</v>
      </c>
      <c r="CR24" s="1">
        <v>0</v>
      </c>
      <c r="CS24" s="1">
        <v>0</v>
      </c>
      <c r="CT24" s="1">
        <v>0</v>
      </c>
      <c r="CU24" s="1">
        <v>0</v>
      </c>
      <c r="CV24" s="1">
        <v>0</v>
      </c>
      <c r="CW24" s="1">
        <v>0</v>
      </c>
      <c r="CX24" s="1">
        <v>0</v>
      </c>
      <c r="CY24" s="1">
        <v>0</v>
      </c>
      <c r="CZ24" s="1">
        <v>0</v>
      </c>
      <c r="DA24" s="1">
        <v>0</v>
      </c>
      <c r="DB24" s="1">
        <v>0</v>
      </c>
      <c r="DC24" s="1">
        <v>0</v>
      </c>
      <c r="DD24" s="1">
        <v>0</v>
      </c>
      <c r="DE24" s="1">
        <v>0</v>
      </c>
      <c r="DF24" s="1">
        <v>0</v>
      </c>
      <c r="DG24" s="1">
        <v>0</v>
      </c>
      <c r="DH24" s="1">
        <v>0</v>
      </c>
      <c r="DI24" s="1">
        <v>0</v>
      </c>
      <c r="DJ24" s="1">
        <v>0</v>
      </c>
      <c r="DK24" s="1">
        <v>0</v>
      </c>
      <c r="DL24" s="1">
        <v>0</v>
      </c>
      <c r="DM24" s="1">
        <v>0</v>
      </c>
      <c r="DN24" s="1">
        <v>0</v>
      </c>
      <c r="DO24" s="1">
        <v>0</v>
      </c>
      <c r="DP24" s="1">
        <v>0</v>
      </c>
      <c r="DQ24" s="1">
        <v>0</v>
      </c>
      <c r="DR24" s="1">
        <v>0</v>
      </c>
      <c r="DS24" s="1">
        <v>0</v>
      </c>
      <c r="DT24" s="1">
        <v>0</v>
      </c>
      <c r="DU24" s="1">
        <v>0</v>
      </c>
      <c r="DV24" s="1">
        <v>0</v>
      </c>
      <c r="DW24" s="1">
        <v>0</v>
      </c>
      <c r="DX24" s="1">
        <v>0</v>
      </c>
      <c r="DY24" s="1">
        <v>0</v>
      </c>
      <c r="DZ24" s="1">
        <v>0</v>
      </c>
      <c r="EA24" s="1">
        <v>0</v>
      </c>
      <c r="EB24" s="1">
        <v>0</v>
      </c>
      <c r="EC24" s="1">
        <v>0</v>
      </c>
      <c r="ED24" s="1">
        <v>0</v>
      </c>
      <c r="EE24" s="1">
        <v>0</v>
      </c>
      <c r="EF24" s="1">
        <v>0</v>
      </c>
      <c r="EG24" s="1">
        <v>0</v>
      </c>
      <c r="EH24" s="1">
        <v>0</v>
      </c>
      <c r="EI24" s="1">
        <v>0</v>
      </c>
      <c r="EJ24" s="1">
        <v>0</v>
      </c>
      <c r="EK24" s="1">
        <v>0</v>
      </c>
      <c r="EL24" s="1">
        <v>0</v>
      </c>
      <c r="EM24" s="1">
        <v>0</v>
      </c>
      <c r="EN24" s="1">
        <v>0</v>
      </c>
      <c r="EO24" s="1">
        <v>0</v>
      </c>
      <c r="EP24" s="1">
        <v>0</v>
      </c>
      <c r="EQ24" s="1">
        <v>0</v>
      </c>
      <c r="ER24" s="1">
        <v>0</v>
      </c>
      <c r="ES24" s="1">
        <v>0</v>
      </c>
      <c r="ET24" s="1">
        <v>0</v>
      </c>
      <c r="EU24" s="1">
        <v>0</v>
      </c>
      <c r="EV24" s="1">
        <v>0</v>
      </c>
      <c r="EW24" s="1">
        <v>0</v>
      </c>
      <c r="EX24" s="1">
        <v>0</v>
      </c>
      <c r="EY24" s="1">
        <v>0</v>
      </c>
      <c r="EZ24" s="1">
        <v>0</v>
      </c>
      <c r="FA24" s="1">
        <v>0</v>
      </c>
      <c r="FB24" s="1">
        <v>0</v>
      </c>
      <c r="FC24" s="1">
        <v>0</v>
      </c>
    </row>
    <row r="25" spans="1:159" x14ac:dyDescent="0.35">
      <c r="A25" s="1" t="s">
        <v>339</v>
      </c>
      <c r="B25" s="1" t="s">
        <v>340</v>
      </c>
      <c r="C25" s="1">
        <v>0</v>
      </c>
      <c r="D25" s="1">
        <v>0</v>
      </c>
      <c r="E25" s="1">
        <v>0</v>
      </c>
      <c r="F25" s="1">
        <v>0</v>
      </c>
      <c r="G25" s="1">
        <v>0</v>
      </c>
      <c r="H25" s="1">
        <v>0</v>
      </c>
      <c r="I25" s="1">
        <v>0</v>
      </c>
      <c r="J25" s="1">
        <v>0</v>
      </c>
      <c r="K25" s="1">
        <v>0</v>
      </c>
      <c r="L25" s="1">
        <v>0</v>
      </c>
      <c r="M25" s="1">
        <v>0</v>
      </c>
      <c r="N25" s="1">
        <v>0</v>
      </c>
      <c r="O25" s="1">
        <v>0</v>
      </c>
      <c r="P25" s="1">
        <v>0</v>
      </c>
      <c r="Q25" s="1">
        <v>0</v>
      </c>
      <c r="R25" s="1">
        <v>0</v>
      </c>
      <c r="S25" s="1">
        <v>0</v>
      </c>
      <c r="T25" s="1">
        <v>0</v>
      </c>
      <c r="U25" s="1">
        <v>0</v>
      </c>
      <c r="V25" s="1">
        <v>0</v>
      </c>
      <c r="W25" s="1">
        <v>0</v>
      </c>
      <c r="X25" s="1">
        <v>0</v>
      </c>
      <c r="Y25" s="1">
        <v>0</v>
      </c>
      <c r="Z25" s="1">
        <v>0</v>
      </c>
      <c r="AA25" s="1">
        <v>0</v>
      </c>
      <c r="AB25" s="1">
        <v>0</v>
      </c>
      <c r="AC25" s="1">
        <v>0</v>
      </c>
      <c r="AD25" s="1">
        <v>0</v>
      </c>
      <c r="AE25" s="1">
        <v>0</v>
      </c>
      <c r="AF25" s="1">
        <v>0</v>
      </c>
      <c r="AG25" s="1">
        <v>0</v>
      </c>
      <c r="AH25" s="1">
        <v>0</v>
      </c>
      <c r="AI25" s="1">
        <v>0</v>
      </c>
      <c r="AJ25" s="1">
        <v>0</v>
      </c>
      <c r="AK25" s="1">
        <v>0</v>
      </c>
      <c r="AL25" s="1">
        <v>0</v>
      </c>
      <c r="AM25" s="1">
        <v>0</v>
      </c>
      <c r="AN25" s="1">
        <v>0</v>
      </c>
      <c r="AO25" s="1">
        <v>0</v>
      </c>
      <c r="AP25" s="1">
        <v>0</v>
      </c>
      <c r="AQ25" s="1">
        <v>0</v>
      </c>
      <c r="AR25" s="1">
        <v>0</v>
      </c>
      <c r="AS25" s="1">
        <v>0</v>
      </c>
      <c r="AT25" s="1">
        <v>0</v>
      </c>
      <c r="AU25" s="1">
        <v>0</v>
      </c>
      <c r="AV25" s="1">
        <v>0</v>
      </c>
      <c r="AW25" s="1">
        <v>0</v>
      </c>
      <c r="AX25" s="1">
        <v>0</v>
      </c>
      <c r="AY25" s="1">
        <v>0</v>
      </c>
      <c r="AZ25" s="1">
        <v>0</v>
      </c>
      <c r="BA25" s="1">
        <v>0</v>
      </c>
      <c r="BB25" s="1">
        <v>0</v>
      </c>
      <c r="BC25" s="1">
        <v>0</v>
      </c>
      <c r="BD25" s="1">
        <v>0</v>
      </c>
      <c r="BE25" s="1">
        <v>0</v>
      </c>
      <c r="BF25" s="1">
        <v>0</v>
      </c>
      <c r="BG25" s="1">
        <v>0</v>
      </c>
      <c r="BH25" s="1">
        <v>0</v>
      </c>
      <c r="BI25" s="1">
        <v>0</v>
      </c>
      <c r="BJ25" s="1">
        <v>0</v>
      </c>
      <c r="BK25" s="1">
        <v>0</v>
      </c>
      <c r="BL25" s="1">
        <v>0</v>
      </c>
      <c r="BM25" s="1">
        <v>0</v>
      </c>
      <c r="BN25" s="1">
        <v>0</v>
      </c>
      <c r="BO25" s="1">
        <v>0</v>
      </c>
      <c r="BP25" s="1">
        <v>0</v>
      </c>
      <c r="BQ25" s="1">
        <v>0</v>
      </c>
      <c r="BR25" s="1">
        <v>0</v>
      </c>
      <c r="BS25" s="1">
        <v>0</v>
      </c>
      <c r="BT25" s="1">
        <v>0</v>
      </c>
      <c r="BU25" s="1">
        <v>0</v>
      </c>
      <c r="BV25" s="1">
        <v>0</v>
      </c>
      <c r="BW25" s="1">
        <v>0</v>
      </c>
      <c r="BX25" s="1">
        <v>0</v>
      </c>
      <c r="BY25" s="1">
        <v>0</v>
      </c>
      <c r="BZ25" s="1">
        <v>0</v>
      </c>
      <c r="CA25" s="1">
        <v>0</v>
      </c>
      <c r="CB25" s="1">
        <v>0</v>
      </c>
      <c r="CC25" s="1">
        <v>0</v>
      </c>
      <c r="CD25" s="1">
        <v>0</v>
      </c>
      <c r="CE25" s="1">
        <v>0</v>
      </c>
      <c r="CF25" s="1">
        <v>0</v>
      </c>
      <c r="CG25" s="1">
        <v>0</v>
      </c>
      <c r="CH25" s="1">
        <v>0</v>
      </c>
      <c r="CI25" s="1">
        <v>0</v>
      </c>
      <c r="CJ25" s="1">
        <v>0</v>
      </c>
      <c r="CK25" s="1">
        <v>0</v>
      </c>
      <c r="CL25" s="1">
        <v>0</v>
      </c>
      <c r="CM25" s="1">
        <v>0</v>
      </c>
      <c r="CN25" s="1">
        <v>0</v>
      </c>
      <c r="CO25" s="1">
        <v>0</v>
      </c>
      <c r="CP25" s="1">
        <v>0</v>
      </c>
      <c r="CQ25" s="1">
        <v>0</v>
      </c>
      <c r="CR25" s="1">
        <v>0</v>
      </c>
      <c r="CS25" s="1">
        <v>0</v>
      </c>
      <c r="CT25" s="1">
        <v>0</v>
      </c>
      <c r="CU25" s="1">
        <v>0</v>
      </c>
      <c r="CV25" s="1">
        <v>0</v>
      </c>
      <c r="CW25" s="1">
        <v>0</v>
      </c>
      <c r="CX25" s="1">
        <v>0</v>
      </c>
      <c r="CY25" s="1">
        <v>0</v>
      </c>
      <c r="CZ25" s="1">
        <v>0</v>
      </c>
      <c r="DA25" s="1">
        <v>0</v>
      </c>
      <c r="DB25" s="1">
        <v>0</v>
      </c>
      <c r="DC25" s="1">
        <v>0</v>
      </c>
      <c r="DD25" s="1">
        <v>0</v>
      </c>
      <c r="DE25" s="1">
        <v>0</v>
      </c>
      <c r="DF25" s="1">
        <v>0</v>
      </c>
      <c r="DG25" s="1">
        <v>0</v>
      </c>
      <c r="DH25" s="1">
        <v>0</v>
      </c>
      <c r="DI25" s="1">
        <v>0</v>
      </c>
      <c r="DJ25" s="1">
        <v>0</v>
      </c>
      <c r="DK25" s="1">
        <v>0</v>
      </c>
      <c r="DL25" s="1">
        <v>0</v>
      </c>
      <c r="DM25" s="1">
        <v>0</v>
      </c>
      <c r="DN25" s="1">
        <v>0</v>
      </c>
      <c r="DO25" s="1">
        <v>0</v>
      </c>
      <c r="DP25" s="1">
        <v>0</v>
      </c>
      <c r="DQ25" s="1">
        <v>0</v>
      </c>
      <c r="DR25" s="1">
        <v>0</v>
      </c>
      <c r="DS25" s="1">
        <v>0</v>
      </c>
      <c r="DT25" s="1">
        <v>0</v>
      </c>
      <c r="DU25" s="1">
        <v>0</v>
      </c>
      <c r="DV25" s="1">
        <v>0</v>
      </c>
      <c r="DW25" s="1">
        <v>0</v>
      </c>
      <c r="DX25" s="1">
        <v>0</v>
      </c>
      <c r="DY25" s="1">
        <v>0</v>
      </c>
      <c r="DZ25" s="1">
        <v>0</v>
      </c>
      <c r="EA25" s="1">
        <v>0</v>
      </c>
      <c r="EB25" s="1">
        <v>0</v>
      </c>
      <c r="EC25" s="1">
        <v>0</v>
      </c>
      <c r="ED25" s="1">
        <v>0</v>
      </c>
      <c r="EE25" s="1">
        <v>0</v>
      </c>
      <c r="EF25" s="1">
        <v>0</v>
      </c>
      <c r="EG25" s="1">
        <v>0</v>
      </c>
      <c r="EH25" s="1">
        <v>0</v>
      </c>
      <c r="EI25" s="1">
        <v>0</v>
      </c>
      <c r="EJ25" s="1">
        <v>0</v>
      </c>
      <c r="EK25" s="1">
        <v>0</v>
      </c>
      <c r="EL25" s="1">
        <v>0</v>
      </c>
      <c r="EM25" s="1">
        <v>0</v>
      </c>
      <c r="EN25" s="1">
        <v>0</v>
      </c>
      <c r="EO25" s="1">
        <v>0</v>
      </c>
      <c r="EP25" s="1">
        <v>0</v>
      </c>
      <c r="EQ25" s="1">
        <v>0</v>
      </c>
      <c r="ER25" s="1">
        <v>0</v>
      </c>
      <c r="ES25" s="1">
        <v>0</v>
      </c>
      <c r="ET25" s="1">
        <v>0</v>
      </c>
      <c r="EU25" s="1">
        <v>0</v>
      </c>
      <c r="EV25" s="1">
        <v>0</v>
      </c>
      <c r="EW25" s="1">
        <v>0</v>
      </c>
      <c r="EX25" s="1">
        <v>0</v>
      </c>
      <c r="EY25" s="1">
        <v>0</v>
      </c>
      <c r="EZ25" s="1">
        <v>0</v>
      </c>
      <c r="FA25" s="1">
        <v>0</v>
      </c>
      <c r="FB25" s="1">
        <v>0</v>
      </c>
      <c r="FC25" s="1">
        <v>0</v>
      </c>
    </row>
    <row r="26" spans="1:159" x14ac:dyDescent="0.35">
      <c r="A26" s="1" t="s">
        <v>341</v>
      </c>
      <c r="B26" s="1" t="s">
        <v>342</v>
      </c>
      <c r="C26" s="1">
        <v>0</v>
      </c>
      <c r="D26" s="1">
        <v>0</v>
      </c>
      <c r="E26" s="1">
        <v>0</v>
      </c>
      <c r="F26" s="1">
        <v>0</v>
      </c>
      <c r="G26" s="1">
        <v>0</v>
      </c>
      <c r="H26" s="1">
        <v>0</v>
      </c>
      <c r="I26" s="1">
        <v>0</v>
      </c>
      <c r="J26" s="1">
        <v>0</v>
      </c>
      <c r="K26" s="1">
        <v>0</v>
      </c>
      <c r="L26" s="1">
        <v>0</v>
      </c>
      <c r="M26" s="1">
        <v>0</v>
      </c>
      <c r="N26" s="1">
        <v>0</v>
      </c>
      <c r="O26" s="1">
        <v>0</v>
      </c>
      <c r="P26" s="1">
        <v>0</v>
      </c>
      <c r="Q26" s="1">
        <v>0</v>
      </c>
      <c r="R26" s="1">
        <v>0</v>
      </c>
      <c r="S26" s="1">
        <v>0</v>
      </c>
      <c r="T26" s="1">
        <v>0</v>
      </c>
      <c r="U26" s="1">
        <v>0</v>
      </c>
      <c r="V26" s="1">
        <v>0</v>
      </c>
      <c r="W26" s="1">
        <v>0</v>
      </c>
      <c r="X26" s="1">
        <v>0</v>
      </c>
      <c r="Y26" s="1">
        <v>0</v>
      </c>
      <c r="Z26" s="1">
        <v>0</v>
      </c>
      <c r="AA26" s="1">
        <v>0</v>
      </c>
      <c r="AB26" s="1">
        <v>0</v>
      </c>
      <c r="AC26" s="1">
        <v>0</v>
      </c>
      <c r="AD26" s="1">
        <v>0</v>
      </c>
      <c r="AE26" s="1">
        <v>0</v>
      </c>
      <c r="AF26" s="1">
        <v>0</v>
      </c>
      <c r="AG26" s="1">
        <v>0</v>
      </c>
      <c r="AH26" s="1">
        <v>0</v>
      </c>
      <c r="AI26" s="1">
        <v>0</v>
      </c>
      <c r="AJ26" s="1">
        <v>0</v>
      </c>
      <c r="AK26" s="1">
        <v>0</v>
      </c>
      <c r="AL26" s="1">
        <v>0</v>
      </c>
      <c r="AM26" s="1">
        <v>0</v>
      </c>
      <c r="AN26" s="1">
        <v>0</v>
      </c>
      <c r="AO26" s="1">
        <v>0</v>
      </c>
      <c r="AP26" s="1">
        <v>0</v>
      </c>
      <c r="AQ26" s="1">
        <v>0</v>
      </c>
      <c r="AR26" s="1">
        <v>0</v>
      </c>
      <c r="AS26" s="1">
        <v>0</v>
      </c>
      <c r="AT26" s="1">
        <v>0</v>
      </c>
      <c r="AU26" s="1">
        <v>0</v>
      </c>
      <c r="AV26" s="1">
        <v>0</v>
      </c>
      <c r="AW26" s="1">
        <v>0</v>
      </c>
      <c r="AX26" s="1">
        <v>0</v>
      </c>
      <c r="AY26" s="1">
        <v>0</v>
      </c>
      <c r="AZ26" s="1">
        <v>0</v>
      </c>
      <c r="BA26" s="1">
        <v>0</v>
      </c>
      <c r="BB26" s="1">
        <v>0</v>
      </c>
      <c r="BC26" s="1">
        <v>0</v>
      </c>
      <c r="BD26" s="1">
        <v>0</v>
      </c>
      <c r="BE26" s="1">
        <v>0</v>
      </c>
      <c r="BF26" s="1">
        <v>0</v>
      </c>
      <c r="BG26" s="1">
        <v>0</v>
      </c>
      <c r="BH26" s="1">
        <v>0</v>
      </c>
      <c r="BI26" s="1">
        <v>0</v>
      </c>
      <c r="BJ26" s="1">
        <v>0</v>
      </c>
      <c r="BK26" s="1">
        <v>0</v>
      </c>
      <c r="BL26" s="1">
        <v>0</v>
      </c>
      <c r="BM26" s="1">
        <v>0</v>
      </c>
      <c r="BN26" s="1">
        <v>0</v>
      </c>
      <c r="BO26" s="1">
        <v>0</v>
      </c>
      <c r="BP26" s="1">
        <v>0</v>
      </c>
      <c r="BQ26" s="1">
        <v>0</v>
      </c>
      <c r="BR26" s="1">
        <v>0</v>
      </c>
      <c r="BS26" s="1">
        <v>0</v>
      </c>
      <c r="BT26" s="1">
        <v>0</v>
      </c>
      <c r="BU26" s="1">
        <v>0</v>
      </c>
      <c r="BV26" s="1">
        <v>0</v>
      </c>
      <c r="BW26" s="1">
        <v>0</v>
      </c>
      <c r="BX26" s="1">
        <v>0</v>
      </c>
      <c r="BY26" s="1">
        <v>0</v>
      </c>
      <c r="BZ26" s="1">
        <v>0</v>
      </c>
      <c r="CA26" s="1">
        <v>0</v>
      </c>
      <c r="CB26" s="1">
        <v>0</v>
      </c>
      <c r="CC26" s="1">
        <v>0</v>
      </c>
      <c r="CD26" s="1">
        <v>0</v>
      </c>
      <c r="CE26" s="1">
        <v>0</v>
      </c>
      <c r="CF26" s="1">
        <v>0</v>
      </c>
      <c r="CG26" s="1">
        <v>0</v>
      </c>
      <c r="CH26" s="1">
        <v>0</v>
      </c>
      <c r="CI26" s="1">
        <v>0</v>
      </c>
      <c r="CJ26" s="1">
        <v>0</v>
      </c>
      <c r="CK26" s="1">
        <v>0</v>
      </c>
      <c r="CL26" s="1">
        <v>0</v>
      </c>
      <c r="CM26" s="1">
        <v>0</v>
      </c>
      <c r="CN26" s="1">
        <v>0</v>
      </c>
      <c r="CO26" s="1">
        <v>0</v>
      </c>
      <c r="CP26" s="1">
        <v>0</v>
      </c>
      <c r="CQ26" s="1">
        <v>0</v>
      </c>
      <c r="CR26" s="1">
        <v>0</v>
      </c>
      <c r="CS26" s="1">
        <v>0</v>
      </c>
      <c r="CT26" s="1">
        <v>0</v>
      </c>
      <c r="CU26" s="1">
        <v>0</v>
      </c>
      <c r="CV26" s="1">
        <v>0</v>
      </c>
      <c r="CW26" s="1">
        <v>0</v>
      </c>
      <c r="CX26" s="1">
        <v>0</v>
      </c>
      <c r="CY26" s="1">
        <v>0</v>
      </c>
      <c r="CZ26" s="1">
        <v>0</v>
      </c>
      <c r="DA26" s="1">
        <v>0</v>
      </c>
      <c r="DB26" s="1">
        <v>0</v>
      </c>
      <c r="DC26" s="1">
        <v>0</v>
      </c>
      <c r="DD26" s="1">
        <v>0</v>
      </c>
      <c r="DE26" s="1">
        <v>0</v>
      </c>
      <c r="DF26" s="1">
        <v>0</v>
      </c>
      <c r="DG26" s="1">
        <v>0</v>
      </c>
      <c r="DH26" s="1">
        <v>0</v>
      </c>
      <c r="DI26" s="1">
        <v>0</v>
      </c>
      <c r="DJ26" s="1">
        <v>0</v>
      </c>
      <c r="DK26" s="1">
        <v>0</v>
      </c>
      <c r="DL26" s="1">
        <v>0</v>
      </c>
      <c r="DM26" s="1">
        <v>0</v>
      </c>
      <c r="DN26" s="1">
        <v>0</v>
      </c>
      <c r="DO26" s="1">
        <v>0</v>
      </c>
      <c r="DP26" s="1">
        <v>0</v>
      </c>
      <c r="DQ26" s="1">
        <v>0</v>
      </c>
      <c r="DR26" s="1">
        <v>0</v>
      </c>
      <c r="DS26" s="1">
        <v>0</v>
      </c>
      <c r="DT26" s="1">
        <v>0</v>
      </c>
      <c r="DU26" s="1">
        <v>0</v>
      </c>
      <c r="DV26" s="1">
        <v>0</v>
      </c>
      <c r="DW26" s="1">
        <v>0</v>
      </c>
      <c r="DX26" s="1">
        <v>0</v>
      </c>
      <c r="DY26" s="1">
        <v>0</v>
      </c>
      <c r="DZ26" s="1">
        <v>0</v>
      </c>
      <c r="EA26" s="1">
        <v>0</v>
      </c>
      <c r="EB26" s="1">
        <v>0</v>
      </c>
      <c r="EC26" s="1">
        <v>0</v>
      </c>
      <c r="ED26" s="1">
        <v>0</v>
      </c>
      <c r="EE26" s="1">
        <v>0</v>
      </c>
      <c r="EF26" s="1">
        <v>0</v>
      </c>
      <c r="EG26" s="1">
        <v>0</v>
      </c>
      <c r="EH26" s="1">
        <v>0</v>
      </c>
      <c r="EI26" s="1">
        <v>0</v>
      </c>
      <c r="EJ26" s="1">
        <v>0</v>
      </c>
      <c r="EK26" s="1">
        <v>0</v>
      </c>
      <c r="EL26" s="1">
        <v>0</v>
      </c>
      <c r="EM26" s="1">
        <v>0</v>
      </c>
      <c r="EN26" s="1">
        <v>0</v>
      </c>
      <c r="EO26" s="1">
        <v>0</v>
      </c>
      <c r="EP26" s="1">
        <v>0</v>
      </c>
      <c r="EQ26" s="1">
        <v>0</v>
      </c>
      <c r="ER26" s="1">
        <v>0</v>
      </c>
      <c r="ES26" s="1">
        <v>0</v>
      </c>
      <c r="ET26" s="1">
        <v>0</v>
      </c>
      <c r="EU26" s="1">
        <v>0</v>
      </c>
      <c r="EV26" s="1">
        <v>0</v>
      </c>
      <c r="EW26" s="1">
        <v>0</v>
      </c>
      <c r="EX26" s="1">
        <v>0</v>
      </c>
      <c r="EY26" s="1">
        <v>0</v>
      </c>
      <c r="EZ26" s="1">
        <v>0</v>
      </c>
      <c r="FA26" s="1">
        <v>0</v>
      </c>
      <c r="FB26" s="1">
        <v>0</v>
      </c>
      <c r="FC26" s="1">
        <v>0</v>
      </c>
    </row>
    <row r="27" spans="1:159" x14ac:dyDescent="0.35">
      <c r="A27" s="1" t="s">
        <v>343</v>
      </c>
      <c r="B27" s="1" t="s">
        <v>344</v>
      </c>
      <c r="C27" s="1">
        <v>0</v>
      </c>
      <c r="D27" s="1">
        <v>0</v>
      </c>
      <c r="E27" s="1">
        <v>0</v>
      </c>
      <c r="F27" s="1">
        <v>0</v>
      </c>
      <c r="G27" s="1">
        <v>0</v>
      </c>
      <c r="H27" s="1">
        <v>0</v>
      </c>
      <c r="I27" s="1">
        <v>0</v>
      </c>
      <c r="J27" s="1">
        <v>0</v>
      </c>
      <c r="K27" s="1">
        <v>0</v>
      </c>
      <c r="L27" s="1">
        <v>0</v>
      </c>
      <c r="M27" s="1">
        <v>0</v>
      </c>
      <c r="N27" s="1">
        <v>0</v>
      </c>
      <c r="O27" s="1">
        <v>0</v>
      </c>
      <c r="P27" s="1">
        <v>0</v>
      </c>
      <c r="Q27" s="1">
        <v>0</v>
      </c>
      <c r="R27" s="1">
        <v>0</v>
      </c>
      <c r="S27" s="1">
        <v>0</v>
      </c>
      <c r="T27" s="1">
        <v>0</v>
      </c>
      <c r="U27" s="1">
        <v>0</v>
      </c>
      <c r="V27" s="1">
        <v>0</v>
      </c>
      <c r="W27" s="1">
        <v>0</v>
      </c>
      <c r="X27" s="1">
        <v>0</v>
      </c>
      <c r="Y27" s="1">
        <v>0</v>
      </c>
      <c r="Z27" s="1">
        <v>0</v>
      </c>
      <c r="AA27" s="1">
        <v>0</v>
      </c>
      <c r="AB27" s="1">
        <v>0</v>
      </c>
      <c r="AC27" s="1">
        <v>0</v>
      </c>
      <c r="AD27" s="1">
        <v>0</v>
      </c>
      <c r="AE27" s="1">
        <v>0</v>
      </c>
      <c r="AF27" s="1">
        <v>0</v>
      </c>
      <c r="AG27" s="1">
        <v>0</v>
      </c>
      <c r="AH27" s="1">
        <v>0</v>
      </c>
      <c r="AI27" s="1">
        <v>0</v>
      </c>
      <c r="AJ27" s="1">
        <v>0</v>
      </c>
      <c r="AK27" s="1">
        <v>0</v>
      </c>
      <c r="AL27" s="1">
        <v>0</v>
      </c>
      <c r="AM27" s="1">
        <v>0</v>
      </c>
      <c r="AN27" s="1">
        <v>0</v>
      </c>
      <c r="AO27" s="1">
        <v>0</v>
      </c>
      <c r="AP27" s="1">
        <v>0</v>
      </c>
      <c r="AQ27" s="1">
        <v>0</v>
      </c>
      <c r="AR27" s="1">
        <v>0</v>
      </c>
      <c r="AS27" s="1">
        <v>0</v>
      </c>
      <c r="AT27" s="1">
        <v>0</v>
      </c>
      <c r="AU27" s="1">
        <v>0</v>
      </c>
      <c r="AV27" s="1">
        <v>0</v>
      </c>
      <c r="AW27" s="1">
        <v>0</v>
      </c>
      <c r="AX27" s="1">
        <v>0</v>
      </c>
      <c r="AY27" s="1">
        <v>0</v>
      </c>
      <c r="AZ27" s="1">
        <v>0</v>
      </c>
      <c r="BA27" s="1">
        <v>0</v>
      </c>
      <c r="BB27" s="1">
        <v>0</v>
      </c>
      <c r="BC27" s="1">
        <v>0</v>
      </c>
      <c r="BD27" s="1">
        <v>0</v>
      </c>
      <c r="BE27" s="1">
        <v>0</v>
      </c>
      <c r="BF27" s="1">
        <v>0</v>
      </c>
      <c r="BG27" s="1">
        <v>0</v>
      </c>
      <c r="BH27" s="1">
        <v>0</v>
      </c>
      <c r="BI27" s="1">
        <v>0</v>
      </c>
      <c r="BJ27" s="1">
        <v>0</v>
      </c>
      <c r="BK27" s="1">
        <v>0</v>
      </c>
      <c r="BL27" s="1">
        <v>0</v>
      </c>
      <c r="BM27" s="1">
        <v>0</v>
      </c>
      <c r="BN27" s="1">
        <v>0</v>
      </c>
      <c r="BO27" s="1">
        <v>0</v>
      </c>
      <c r="BP27" s="1">
        <v>0</v>
      </c>
      <c r="BQ27" s="1">
        <v>0</v>
      </c>
      <c r="BR27" s="1">
        <v>0</v>
      </c>
      <c r="BS27" s="1">
        <v>0</v>
      </c>
      <c r="BT27" s="1">
        <v>0</v>
      </c>
      <c r="BU27" s="1">
        <v>0</v>
      </c>
      <c r="BV27" s="1">
        <v>0</v>
      </c>
      <c r="BW27" s="1">
        <v>0</v>
      </c>
      <c r="BX27" s="1">
        <v>0</v>
      </c>
      <c r="BY27" s="1">
        <v>0</v>
      </c>
      <c r="BZ27" s="1">
        <v>0</v>
      </c>
      <c r="CA27" s="1">
        <v>0</v>
      </c>
      <c r="CB27" s="1">
        <v>0</v>
      </c>
      <c r="CC27" s="1">
        <v>0</v>
      </c>
      <c r="CD27" s="1">
        <v>0</v>
      </c>
      <c r="CE27" s="1">
        <v>0</v>
      </c>
      <c r="CF27" s="1">
        <v>0</v>
      </c>
      <c r="CG27" s="1">
        <v>0</v>
      </c>
      <c r="CH27" s="1">
        <v>0</v>
      </c>
      <c r="CI27" s="1">
        <v>0</v>
      </c>
      <c r="CJ27" s="1">
        <v>0</v>
      </c>
      <c r="CK27" s="1">
        <v>0</v>
      </c>
      <c r="CL27" s="1">
        <v>0</v>
      </c>
      <c r="CM27" s="1">
        <v>0</v>
      </c>
      <c r="CN27" s="1">
        <v>0</v>
      </c>
      <c r="CO27" s="1">
        <v>0</v>
      </c>
      <c r="CP27" s="1">
        <v>0</v>
      </c>
      <c r="CQ27" s="1">
        <v>0</v>
      </c>
      <c r="CR27" s="1">
        <v>0</v>
      </c>
      <c r="CS27" s="1">
        <v>0</v>
      </c>
      <c r="CT27" s="1">
        <v>0</v>
      </c>
      <c r="CU27" s="1">
        <v>0</v>
      </c>
      <c r="CV27" s="1">
        <v>0</v>
      </c>
      <c r="CW27" s="1">
        <v>0</v>
      </c>
      <c r="CX27" s="1">
        <v>0</v>
      </c>
      <c r="CY27" s="1">
        <v>0</v>
      </c>
      <c r="CZ27" s="1">
        <v>0</v>
      </c>
      <c r="DA27" s="1">
        <v>0</v>
      </c>
      <c r="DB27" s="1">
        <v>0</v>
      </c>
      <c r="DC27" s="1">
        <v>0</v>
      </c>
      <c r="DD27" s="1">
        <v>0</v>
      </c>
      <c r="DE27" s="1">
        <v>0</v>
      </c>
      <c r="DF27" s="1">
        <v>0</v>
      </c>
      <c r="DG27" s="1">
        <v>0</v>
      </c>
      <c r="DH27" s="1">
        <v>0</v>
      </c>
      <c r="DI27" s="1">
        <v>0</v>
      </c>
      <c r="DJ27" s="1">
        <v>0</v>
      </c>
      <c r="DK27" s="1">
        <v>0</v>
      </c>
      <c r="DL27" s="1">
        <v>0</v>
      </c>
      <c r="DM27" s="1">
        <v>0</v>
      </c>
      <c r="DN27" s="1">
        <v>0</v>
      </c>
      <c r="DO27" s="1">
        <v>0</v>
      </c>
      <c r="DP27" s="1">
        <v>0</v>
      </c>
      <c r="DQ27" s="1">
        <v>0</v>
      </c>
      <c r="DR27" s="1">
        <v>0</v>
      </c>
      <c r="DS27" s="1">
        <v>0</v>
      </c>
      <c r="DT27" s="1">
        <v>0</v>
      </c>
      <c r="DU27" s="1">
        <v>0</v>
      </c>
      <c r="DV27" s="1">
        <v>0</v>
      </c>
      <c r="DW27" s="1">
        <v>0</v>
      </c>
      <c r="DX27" s="1">
        <v>0</v>
      </c>
      <c r="DY27" s="1">
        <v>0</v>
      </c>
      <c r="DZ27" s="1">
        <v>0</v>
      </c>
      <c r="EA27" s="1">
        <v>0</v>
      </c>
      <c r="EB27" s="1">
        <v>0</v>
      </c>
      <c r="EC27" s="1">
        <v>0</v>
      </c>
      <c r="ED27" s="1">
        <v>0</v>
      </c>
      <c r="EE27" s="1">
        <v>0</v>
      </c>
      <c r="EF27" s="1">
        <v>0</v>
      </c>
      <c r="EG27" s="1">
        <v>0</v>
      </c>
      <c r="EH27" s="1">
        <v>0</v>
      </c>
      <c r="EI27" s="1">
        <v>0</v>
      </c>
      <c r="EJ27" s="1">
        <v>0</v>
      </c>
      <c r="EK27" s="1">
        <v>0</v>
      </c>
      <c r="EL27" s="1">
        <v>0</v>
      </c>
      <c r="EM27" s="1">
        <v>0</v>
      </c>
      <c r="EN27" s="1">
        <v>0</v>
      </c>
      <c r="EO27" s="1">
        <v>0</v>
      </c>
      <c r="EP27" s="1">
        <v>0</v>
      </c>
      <c r="EQ27" s="1">
        <v>0</v>
      </c>
      <c r="ER27" s="1">
        <v>0</v>
      </c>
      <c r="ES27" s="1">
        <v>0</v>
      </c>
      <c r="ET27" s="1">
        <v>0</v>
      </c>
      <c r="EU27" s="1">
        <v>0</v>
      </c>
      <c r="EV27" s="1">
        <v>0</v>
      </c>
      <c r="EW27" s="1">
        <v>0</v>
      </c>
      <c r="EX27" s="1">
        <v>0</v>
      </c>
      <c r="EY27" s="1">
        <v>0</v>
      </c>
      <c r="EZ27" s="1">
        <v>0</v>
      </c>
      <c r="FA27" s="1">
        <v>0</v>
      </c>
      <c r="FB27" s="1">
        <v>0</v>
      </c>
      <c r="FC27" s="1">
        <v>0</v>
      </c>
    </row>
    <row r="28" spans="1:159" x14ac:dyDescent="0.35">
      <c r="A28" s="1" t="s">
        <v>347</v>
      </c>
      <c r="B28" s="1" t="s">
        <v>348</v>
      </c>
      <c r="C28" s="1">
        <v>0</v>
      </c>
      <c r="D28" s="1">
        <v>0</v>
      </c>
      <c r="E28" s="1">
        <v>0</v>
      </c>
      <c r="F28" s="1">
        <v>0</v>
      </c>
      <c r="G28" s="1">
        <v>0</v>
      </c>
      <c r="H28" s="1">
        <v>0</v>
      </c>
      <c r="I28" s="1">
        <v>0</v>
      </c>
      <c r="J28" s="1">
        <v>0</v>
      </c>
      <c r="K28" s="1">
        <v>0</v>
      </c>
      <c r="L28" s="1">
        <v>0</v>
      </c>
      <c r="M28" s="1">
        <v>0</v>
      </c>
      <c r="N28" s="1">
        <v>0</v>
      </c>
      <c r="O28" s="1">
        <v>0</v>
      </c>
      <c r="P28" s="1">
        <v>0</v>
      </c>
      <c r="Q28" s="1">
        <v>0</v>
      </c>
      <c r="R28" s="1">
        <v>0</v>
      </c>
      <c r="S28" s="1">
        <v>0</v>
      </c>
      <c r="T28" s="1">
        <v>0</v>
      </c>
      <c r="U28" s="1">
        <v>0</v>
      </c>
      <c r="V28" s="1">
        <v>0</v>
      </c>
      <c r="W28" s="1">
        <v>0</v>
      </c>
      <c r="X28" s="1">
        <v>0</v>
      </c>
      <c r="Y28" s="1">
        <v>0</v>
      </c>
      <c r="Z28" s="1">
        <v>0</v>
      </c>
      <c r="AA28" s="1">
        <v>0</v>
      </c>
      <c r="AB28" s="1">
        <v>0</v>
      </c>
      <c r="AC28" s="1">
        <v>0</v>
      </c>
      <c r="AD28" s="1">
        <v>0</v>
      </c>
      <c r="AE28" s="1">
        <v>0</v>
      </c>
      <c r="AF28" s="1">
        <v>0</v>
      </c>
      <c r="AG28" s="1">
        <v>0</v>
      </c>
      <c r="AH28" s="1">
        <v>0</v>
      </c>
      <c r="AI28" s="1">
        <v>0</v>
      </c>
      <c r="AJ28" s="1">
        <v>0</v>
      </c>
      <c r="AK28" s="1">
        <v>0</v>
      </c>
      <c r="AL28" s="1">
        <v>0</v>
      </c>
      <c r="AM28" s="1">
        <v>0</v>
      </c>
      <c r="AN28" s="1">
        <v>0</v>
      </c>
      <c r="AO28" s="1">
        <v>0</v>
      </c>
      <c r="AP28" s="1">
        <v>0</v>
      </c>
      <c r="AQ28" s="1">
        <v>0</v>
      </c>
      <c r="AR28" s="1">
        <v>0</v>
      </c>
      <c r="AS28" s="1">
        <v>0</v>
      </c>
      <c r="AT28" s="1">
        <v>0</v>
      </c>
      <c r="AU28" s="1">
        <v>0</v>
      </c>
      <c r="AV28" s="1">
        <v>0</v>
      </c>
      <c r="AW28" s="1">
        <v>0</v>
      </c>
      <c r="AX28" s="1">
        <v>0</v>
      </c>
      <c r="AY28" s="1">
        <v>0</v>
      </c>
      <c r="AZ28" s="1">
        <v>0</v>
      </c>
      <c r="BA28" s="1">
        <v>0</v>
      </c>
      <c r="BB28" s="1">
        <v>0</v>
      </c>
      <c r="BC28" s="1">
        <v>0</v>
      </c>
      <c r="BD28" s="1">
        <v>0</v>
      </c>
      <c r="BE28" s="1">
        <v>0</v>
      </c>
      <c r="BF28" s="1">
        <v>0</v>
      </c>
      <c r="BG28" s="1">
        <v>0</v>
      </c>
      <c r="BH28" s="1">
        <v>0</v>
      </c>
      <c r="BI28" s="1">
        <v>0</v>
      </c>
      <c r="BJ28" s="1">
        <v>0</v>
      </c>
      <c r="BK28" s="1">
        <v>0</v>
      </c>
      <c r="BL28" s="1">
        <v>0</v>
      </c>
      <c r="BM28" s="1">
        <v>0</v>
      </c>
      <c r="BN28" s="1">
        <v>0</v>
      </c>
      <c r="BO28" s="1">
        <v>0</v>
      </c>
      <c r="BP28" s="1">
        <v>0</v>
      </c>
      <c r="BQ28" s="1">
        <v>0</v>
      </c>
      <c r="BR28" s="1">
        <v>0</v>
      </c>
      <c r="BS28" s="1">
        <v>0</v>
      </c>
      <c r="BT28" s="1">
        <v>0</v>
      </c>
      <c r="BU28" s="1">
        <v>0</v>
      </c>
      <c r="BV28" s="1">
        <v>0</v>
      </c>
      <c r="BW28" s="1">
        <v>0</v>
      </c>
      <c r="BX28" s="1">
        <v>0</v>
      </c>
      <c r="BY28" s="1">
        <v>0</v>
      </c>
      <c r="BZ28" s="1">
        <v>0</v>
      </c>
      <c r="CA28" s="1">
        <v>0</v>
      </c>
      <c r="CB28" s="1">
        <v>0</v>
      </c>
      <c r="CC28" s="1">
        <v>0</v>
      </c>
      <c r="CD28" s="1">
        <v>0</v>
      </c>
      <c r="CE28" s="1">
        <v>0</v>
      </c>
      <c r="CF28" s="1">
        <v>0</v>
      </c>
      <c r="CG28" s="1">
        <v>0</v>
      </c>
      <c r="CH28" s="1">
        <v>0</v>
      </c>
      <c r="CI28" s="1">
        <v>0</v>
      </c>
      <c r="CJ28" s="1">
        <v>0</v>
      </c>
      <c r="CK28" s="1">
        <v>0</v>
      </c>
      <c r="CL28" s="1">
        <v>0</v>
      </c>
      <c r="CM28" s="1">
        <v>0</v>
      </c>
      <c r="CN28" s="1">
        <v>0</v>
      </c>
      <c r="CO28" s="1">
        <v>0</v>
      </c>
      <c r="CP28" s="1">
        <v>0</v>
      </c>
      <c r="CQ28" s="1">
        <v>0</v>
      </c>
      <c r="CR28" s="1">
        <v>0</v>
      </c>
      <c r="CS28" s="1">
        <v>0</v>
      </c>
      <c r="CT28" s="1">
        <v>0</v>
      </c>
      <c r="CU28" s="1">
        <v>0</v>
      </c>
      <c r="CV28" s="1">
        <v>0</v>
      </c>
      <c r="CW28" s="1">
        <v>0</v>
      </c>
      <c r="CX28" s="1">
        <v>0</v>
      </c>
      <c r="CY28" s="1">
        <v>0</v>
      </c>
      <c r="CZ28" s="1">
        <v>0</v>
      </c>
      <c r="DA28" s="1">
        <v>0</v>
      </c>
      <c r="DB28" s="1">
        <v>0</v>
      </c>
      <c r="DC28" s="1">
        <v>0</v>
      </c>
      <c r="DD28" s="1">
        <v>0</v>
      </c>
      <c r="DE28" s="1">
        <v>0</v>
      </c>
      <c r="DF28" s="1">
        <v>0</v>
      </c>
      <c r="DG28" s="1">
        <v>0</v>
      </c>
      <c r="DH28" s="1">
        <v>0</v>
      </c>
      <c r="DI28" s="1">
        <v>0</v>
      </c>
      <c r="DJ28" s="1">
        <v>0</v>
      </c>
      <c r="DK28" s="1">
        <v>0</v>
      </c>
      <c r="DL28" s="1">
        <v>0</v>
      </c>
      <c r="DM28" s="1">
        <v>0</v>
      </c>
      <c r="DN28" s="1">
        <v>0</v>
      </c>
      <c r="DO28" s="1">
        <v>0</v>
      </c>
      <c r="DP28" s="1">
        <v>0</v>
      </c>
      <c r="DQ28" s="1">
        <v>0</v>
      </c>
      <c r="DR28" s="1">
        <v>0</v>
      </c>
      <c r="DS28" s="1">
        <v>0</v>
      </c>
      <c r="DT28" s="1">
        <v>0</v>
      </c>
      <c r="DU28" s="1">
        <v>0</v>
      </c>
      <c r="DV28" s="1">
        <v>0</v>
      </c>
      <c r="DW28" s="1">
        <v>0</v>
      </c>
      <c r="DX28" s="1">
        <v>0</v>
      </c>
      <c r="DY28" s="1">
        <v>0</v>
      </c>
      <c r="DZ28" s="1">
        <v>0</v>
      </c>
      <c r="EA28" s="1">
        <v>0</v>
      </c>
      <c r="EB28" s="1">
        <v>0</v>
      </c>
      <c r="EC28" s="1">
        <v>0</v>
      </c>
      <c r="ED28" s="1">
        <v>0</v>
      </c>
      <c r="EE28" s="1">
        <v>0</v>
      </c>
      <c r="EF28" s="1">
        <v>0</v>
      </c>
      <c r="EG28" s="1">
        <v>0</v>
      </c>
      <c r="EH28" s="1">
        <v>0</v>
      </c>
      <c r="EI28" s="1">
        <v>0</v>
      </c>
      <c r="EJ28" s="1">
        <v>0</v>
      </c>
      <c r="EK28" s="1">
        <v>0</v>
      </c>
      <c r="EL28" s="1">
        <v>0</v>
      </c>
      <c r="EM28" s="1">
        <v>0</v>
      </c>
      <c r="EN28" s="1">
        <v>0</v>
      </c>
      <c r="EO28" s="1">
        <v>0</v>
      </c>
      <c r="EP28" s="1">
        <v>0</v>
      </c>
      <c r="EQ28" s="1">
        <v>0</v>
      </c>
      <c r="ER28" s="1">
        <v>0</v>
      </c>
      <c r="ES28" s="1">
        <v>0</v>
      </c>
      <c r="ET28" s="1">
        <v>0</v>
      </c>
      <c r="EU28" s="1">
        <v>0</v>
      </c>
      <c r="EV28" s="1">
        <v>0</v>
      </c>
      <c r="EW28" s="1">
        <v>0</v>
      </c>
      <c r="EX28" s="1">
        <v>0</v>
      </c>
      <c r="EY28" s="1">
        <v>0</v>
      </c>
      <c r="EZ28" s="1">
        <v>0</v>
      </c>
      <c r="FA28" s="1">
        <v>0</v>
      </c>
      <c r="FB28" s="1">
        <v>0</v>
      </c>
      <c r="FC28" s="1">
        <v>0</v>
      </c>
    </row>
    <row r="29" spans="1:159" x14ac:dyDescent="0.35">
      <c r="A29" s="1" t="s">
        <v>349</v>
      </c>
      <c r="B29" s="1" t="s">
        <v>350</v>
      </c>
      <c r="C29" s="1">
        <v>0</v>
      </c>
      <c r="D29" s="1">
        <v>0</v>
      </c>
      <c r="E29" s="1">
        <v>0</v>
      </c>
      <c r="F29" s="1">
        <v>0</v>
      </c>
      <c r="G29" s="1">
        <v>0</v>
      </c>
      <c r="H29" s="1">
        <v>0</v>
      </c>
      <c r="I29" s="1">
        <v>0</v>
      </c>
      <c r="J29" s="1">
        <v>0</v>
      </c>
      <c r="K29" s="1">
        <v>0</v>
      </c>
      <c r="L29" s="1">
        <v>0</v>
      </c>
      <c r="M29" s="1">
        <v>0</v>
      </c>
      <c r="N29" s="1">
        <v>0</v>
      </c>
      <c r="O29" s="1">
        <v>0</v>
      </c>
      <c r="P29" s="1">
        <v>0</v>
      </c>
      <c r="Q29" s="1">
        <v>0</v>
      </c>
      <c r="R29" s="1">
        <v>0</v>
      </c>
      <c r="S29" s="1">
        <v>0</v>
      </c>
      <c r="T29" s="1">
        <v>0</v>
      </c>
      <c r="U29" s="1">
        <v>0</v>
      </c>
      <c r="V29" s="1">
        <v>0</v>
      </c>
      <c r="W29" s="1">
        <v>0</v>
      </c>
      <c r="X29" s="1">
        <v>0</v>
      </c>
      <c r="Y29" s="1">
        <v>0</v>
      </c>
      <c r="Z29" s="1">
        <v>0</v>
      </c>
      <c r="AA29" s="1">
        <v>0</v>
      </c>
      <c r="AB29" s="1">
        <v>0</v>
      </c>
      <c r="AC29" s="1">
        <v>0</v>
      </c>
      <c r="AD29" s="1">
        <v>0</v>
      </c>
      <c r="AE29" s="1">
        <v>0</v>
      </c>
      <c r="AF29" s="1">
        <v>0</v>
      </c>
      <c r="AG29" s="1">
        <v>0</v>
      </c>
      <c r="AH29" s="1">
        <v>0</v>
      </c>
      <c r="AI29" s="1">
        <v>0</v>
      </c>
      <c r="AJ29" s="1">
        <v>0</v>
      </c>
      <c r="AK29" s="1">
        <v>0</v>
      </c>
      <c r="AL29" s="1">
        <v>0</v>
      </c>
      <c r="AM29" s="1">
        <v>0</v>
      </c>
      <c r="AN29" s="1">
        <v>0</v>
      </c>
      <c r="AO29" s="1">
        <v>0</v>
      </c>
      <c r="AP29" s="1">
        <v>0</v>
      </c>
      <c r="AQ29" s="1">
        <v>0</v>
      </c>
      <c r="AR29" s="1">
        <v>0</v>
      </c>
      <c r="AS29" s="1">
        <v>0</v>
      </c>
      <c r="AT29" s="1">
        <v>0</v>
      </c>
      <c r="AU29" s="1">
        <v>0</v>
      </c>
      <c r="AV29" s="1">
        <v>0</v>
      </c>
      <c r="AW29" s="1">
        <v>0</v>
      </c>
      <c r="AX29" s="1">
        <v>0</v>
      </c>
      <c r="AY29" s="1">
        <v>0</v>
      </c>
      <c r="AZ29" s="1">
        <v>0</v>
      </c>
      <c r="BA29" s="1">
        <v>0</v>
      </c>
      <c r="BB29" s="1">
        <v>0</v>
      </c>
      <c r="BC29" s="1">
        <v>0</v>
      </c>
      <c r="BD29" s="1">
        <v>0</v>
      </c>
      <c r="BE29" s="1">
        <v>0</v>
      </c>
      <c r="BF29" s="1">
        <v>0</v>
      </c>
      <c r="BG29" s="1">
        <v>0</v>
      </c>
      <c r="BH29" s="1">
        <v>0</v>
      </c>
      <c r="BI29" s="1">
        <v>0</v>
      </c>
      <c r="BJ29" s="1">
        <v>0</v>
      </c>
      <c r="BK29" s="1">
        <v>0</v>
      </c>
      <c r="BL29" s="1">
        <v>0</v>
      </c>
      <c r="BM29" s="1">
        <v>0</v>
      </c>
      <c r="BN29" s="1">
        <v>0</v>
      </c>
      <c r="BO29" s="1">
        <v>0</v>
      </c>
      <c r="BP29" s="1">
        <v>0</v>
      </c>
      <c r="BQ29" s="1">
        <v>0</v>
      </c>
      <c r="BR29" s="1">
        <v>0</v>
      </c>
      <c r="BS29" s="1">
        <v>0</v>
      </c>
      <c r="BT29" s="1">
        <v>0</v>
      </c>
      <c r="BU29" s="1">
        <v>0</v>
      </c>
      <c r="BV29" s="1">
        <v>0</v>
      </c>
      <c r="BW29" s="1">
        <v>0</v>
      </c>
      <c r="BX29" s="1">
        <v>0</v>
      </c>
      <c r="BY29" s="1">
        <v>0</v>
      </c>
      <c r="BZ29" s="1">
        <v>0</v>
      </c>
      <c r="CA29" s="1">
        <v>0</v>
      </c>
      <c r="CB29" s="1">
        <v>0</v>
      </c>
      <c r="CC29" s="1">
        <v>0</v>
      </c>
      <c r="CD29" s="1">
        <v>0</v>
      </c>
      <c r="CE29" s="1">
        <v>0</v>
      </c>
      <c r="CF29" s="1">
        <v>0</v>
      </c>
      <c r="CG29" s="1">
        <v>0</v>
      </c>
      <c r="CH29" s="1">
        <v>0</v>
      </c>
      <c r="CI29" s="1">
        <v>0</v>
      </c>
      <c r="CJ29" s="1">
        <v>0</v>
      </c>
      <c r="CK29" s="1">
        <v>0</v>
      </c>
      <c r="CL29" s="1">
        <v>0</v>
      </c>
      <c r="CM29" s="1">
        <v>0</v>
      </c>
      <c r="CN29" s="1">
        <v>0</v>
      </c>
      <c r="CO29" s="1">
        <v>0</v>
      </c>
      <c r="CP29" s="1">
        <v>0</v>
      </c>
      <c r="CQ29" s="1">
        <v>0</v>
      </c>
      <c r="CR29" s="1">
        <v>0</v>
      </c>
      <c r="CS29" s="1">
        <v>0</v>
      </c>
      <c r="CT29" s="1">
        <v>0</v>
      </c>
      <c r="CU29" s="1">
        <v>0</v>
      </c>
      <c r="CV29" s="1">
        <v>0</v>
      </c>
      <c r="CW29" s="1">
        <v>0</v>
      </c>
      <c r="CX29" s="1">
        <v>0</v>
      </c>
      <c r="CY29" s="1">
        <v>0</v>
      </c>
      <c r="CZ29" s="1">
        <v>0</v>
      </c>
      <c r="DA29" s="1">
        <v>0</v>
      </c>
      <c r="DB29" s="1">
        <v>0</v>
      </c>
      <c r="DC29" s="1">
        <v>0</v>
      </c>
      <c r="DD29" s="1">
        <v>0</v>
      </c>
      <c r="DE29" s="1">
        <v>0</v>
      </c>
      <c r="DF29" s="1">
        <v>0</v>
      </c>
      <c r="DG29" s="1">
        <v>0</v>
      </c>
      <c r="DH29" s="1">
        <v>0</v>
      </c>
      <c r="DI29" s="1">
        <v>0</v>
      </c>
      <c r="DJ29" s="1">
        <v>0</v>
      </c>
      <c r="DK29" s="1">
        <v>0</v>
      </c>
      <c r="DL29" s="1">
        <v>0</v>
      </c>
      <c r="DM29" s="1">
        <v>0</v>
      </c>
      <c r="DN29" s="1">
        <v>0</v>
      </c>
      <c r="DO29" s="1">
        <v>0</v>
      </c>
      <c r="DP29" s="1">
        <v>0</v>
      </c>
      <c r="DQ29" s="1">
        <v>0</v>
      </c>
      <c r="DR29" s="1">
        <v>0</v>
      </c>
      <c r="DS29" s="1">
        <v>0</v>
      </c>
      <c r="DT29" s="1">
        <v>0</v>
      </c>
      <c r="DU29" s="1">
        <v>0</v>
      </c>
      <c r="DV29" s="1">
        <v>0</v>
      </c>
      <c r="DW29" s="1">
        <v>0</v>
      </c>
      <c r="DX29" s="1">
        <v>0</v>
      </c>
      <c r="DY29" s="1">
        <v>0</v>
      </c>
      <c r="DZ29" s="1">
        <v>0</v>
      </c>
      <c r="EA29" s="1">
        <v>0</v>
      </c>
      <c r="EB29" s="1">
        <v>0</v>
      </c>
      <c r="EC29" s="1">
        <v>0</v>
      </c>
      <c r="ED29" s="1">
        <v>0</v>
      </c>
      <c r="EE29" s="1">
        <v>0</v>
      </c>
      <c r="EF29" s="1">
        <v>0</v>
      </c>
      <c r="EG29" s="1">
        <v>0</v>
      </c>
      <c r="EH29" s="1">
        <v>0</v>
      </c>
      <c r="EI29" s="1">
        <v>0</v>
      </c>
      <c r="EJ29" s="1">
        <v>0</v>
      </c>
      <c r="EK29" s="1">
        <v>0</v>
      </c>
      <c r="EL29" s="1">
        <v>0</v>
      </c>
      <c r="EM29" s="1">
        <v>0</v>
      </c>
      <c r="EN29" s="1">
        <v>0</v>
      </c>
      <c r="EO29" s="1">
        <v>0</v>
      </c>
      <c r="EP29" s="1">
        <v>0</v>
      </c>
      <c r="EQ29" s="1">
        <v>0</v>
      </c>
      <c r="ER29" s="1">
        <v>0</v>
      </c>
      <c r="ES29" s="1">
        <v>0</v>
      </c>
      <c r="ET29" s="1">
        <v>0</v>
      </c>
      <c r="EU29" s="1">
        <v>0</v>
      </c>
      <c r="EV29" s="1">
        <v>0</v>
      </c>
      <c r="EW29" s="1">
        <v>0</v>
      </c>
      <c r="EX29" s="1">
        <v>0</v>
      </c>
      <c r="EY29" s="1">
        <v>0</v>
      </c>
      <c r="EZ29" s="1">
        <v>0</v>
      </c>
      <c r="FA29" s="1">
        <v>0</v>
      </c>
      <c r="FB29" s="1">
        <v>0</v>
      </c>
      <c r="FC29" s="1">
        <v>0</v>
      </c>
    </row>
    <row r="30" spans="1:159" x14ac:dyDescent="0.35">
      <c r="A30" s="1" t="s">
        <v>351</v>
      </c>
      <c r="B30" s="1" t="s">
        <v>352</v>
      </c>
      <c r="C30" s="1">
        <v>0</v>
      </c>
      <c r="D30" s="1">
        <v>0</v>
      </c>
      <c r="E30" s="1">
        <v>0</v>
      </c>
      <c r="F30" s="1">
        <v>0</v>
      </c>
      <c r="G30" s="1">
        <v>0</v>
      </c>
      <c r="H30" s="1">
        <v>0</v>
      </c>
      <c r="I30" s="1">
        <v>0</v>
      </c>
      <c r="J30" s="1">
        <v>0</v>
      </c>
      <c r="K30" s="1">
        <v>0</v>
      </c>
      <c r="L30" s="1">
        <v>0</v>
      </c>
      <c r="M30" s="1">
        <v>0</v>
      </c>
      <c r="N30" s="1">
        <v>0</v>
      </c>
      <c r="O30" s="1">
        <v>0</v>
      </c>
      <c r="P30" s="1">
        <v>0</v>
      </c>
      <c r="Q30" s="1">
        <v>0</v>
      </c>
      <c r="R30" s="1">
        <v>0</v>
      </c>
      <c r="S30" s="1">
        <v>0</v>
      </c>
      <c r="T30" s="1">
        <v>0</v>
      </c>
      <c r="U30" s="1">
        <v>0</v>
      </c>
      <c r="V30" s="1">
        <v>0</v>
      </c>
      <c r="W30" s="1">
        <v>0</v>
      </c>
      <c r="X30" s="1">
        <v>0</v>
      </c>
      <c r="Y30" s="1">
        <v>0</v>
      </c>
      <c r="Z30" s="1">
        <v>0</v>
      </c>
      <c r="AA30" s="1">
        <v>0</v>
      </c>
      <c r="AB30" s="1">
        <v>0</v>
      </c>
      <c r="AC30" s="1">
        <v>0</v>
      </c>
      <c r="AD30" s="1">
        <v>0</v>
      </c>
      <c r="AE30" s="1">
        <v>0</v>
      </c>
      <c r="AF30" s="1">
        <v>0</v>
      </c>
      <c r="AG30" s="1">
        <v>0</v>
      </c>
      <c r="AH30" s="1">
        <v>0</v>
      </c>
      <c r="AI30" s="1">
        <v>0</v>
      </c>
      <c r="AJ30" s="1">
        <v>0</v>
      </c>
      <c r="AK30" s="1">
        <v>0</v>
      </c>
      <c r="AL30" s="1">
        <v>0</v>
      </c>
      <c r="AM30" s="1">
        <v>0</v>
      </c>
      <c r="AN30" s="1">
        <v>0</v>
      </c>
      <c r="AO30" s="1">
        <v>0</v>
      </c>
      <c r="AP30" s="1">
        <v>0</v>
      </c>
      <c r="AQ30" s="1">
        <v>0</v>
      </c>
      <c r="AR30" s="1">
        <v>0</v>
      </c>
      <c r="AS30" s="1">
        <v>0</v>
      </c>
      <c r="AT30" s="1">
        <v>0</v>
      </c>
      <c r="AU30" s="1">
        <v>0</v>
      </c>
      <c r="AV30" s="1">
        <v>0</v>
      </c>
      <c r="AW30" s="1">
        <v>0</v>
      </c>
      <c r="AX30" s="1">
        <v>0</v>
      </c>
      <c r="AY30" s="1">
        <v>0</v>
      </c>
      <c r="AZ30" s="1">
        <v>0</v>
      </c>
      <c r="BA30" s="1">
        <v>0</v>
      </c>
      <c r="BB30" s="1">
        <v>0</v>
      </c>
      <c r="BC30" s="1">
        <v>0</v>
      </c>
      <c r="BD30" s="1">
        <v>0</v>
      </c>
      <c r="BE30" s="1">
        <v>0</v>
      </c>
      <c r="BF30" s="1">
        <v>0</v>
      </c>
      <c r="BG30" s="1">
        <v>0</v>
      </c>
      <c r="BH30" s="1">
        <v>0</v>
      </c>
      <c r="BI30" s="1">
        <v>0</v>
      </c>
      <c r="BJ30" s="1">
        <v>0</v>
      </c>
      <c r="BK30" s="1">
        <v>0</v>
      </c>
      <c r="BL30" s="1">
        <v>0</v>
      </c>
      <c r="BM30" s="1">
        <v>0</v>
      </c>
      <c r="BN30" s="1">
        <v>0</v>
      </c>
      <c r="BO30" s="1">
        <v>0</v>
      </c>
      <c r="BP30" s="1">
        <v>0</v>
      </c>
      <c r="BQ30" s="1">
        <v>0</v>
      </c>
      <c r="BR30" s="1">
        <v>0</v>
      </c>
      <c r="BS30" s="1">
        <v>0</v>
      </c>
      <c r="BT30" s="1">
        <v>0</v>
      </c>
      <c r="BU30" s="1">
        <v>0</v>
      </c>
      <c r="BV30" s="1">
        <v>0</v>
      </c>
      <c r="BW30" s="1">
        <v>0</v>
      </c>
      <c r="BX30" s="1">
        <v>0</v>
      </c>
      <c r="BY30" s="1">
        <v>0</v>
      </c>
      <c r="BZ30" s="1">
        <v>0</v>
      </c>
      <c r="CA30" s="1">
        <v>0</v>
      </c>
      <c r="CB30" s="1">
        <v>0</v>
      </c>
      <c r="CC30" s="1">
        <v>0</v>
      </c>
      <c r="CD30" s="1">
        <v>0</v>
      </c>
      <c r="CE30" s="1">
        <v>0</v>
      </c>
      <c r="CF30" s="1">
        <v>0</v>
      </c>
      <c r="CG30" s="1">
        <v>0</v>
      </c>
      <c r="CH30" s="1">
        <v>0</v>
      </c>
      <c r="CI30" s="1">
        <v>0</v>
      </c>
      <c r="CJ30" s="1">
        <v>0</v>
      </c>
      <c r="CK30" s="1">
        <v>0</v>
      </c>
      <c r="CL30" s="1">
        <v>0</v>
      </c>
      <c r="CM30" s="1">
        <v>0</v>
      </c>
      <c r="CN30" s="1">
        <v>0</v>
      </c>
      <c r="CO30" s="1">
        <v>0</v>
      </c>
      <c r="CP30" s="1">
        <v>0</v>
      </c>
      <c r="CQ30" s="1">
        <v>0</v>
      </c>
      <c r="CR30" s="1">
        <v>0</v>
      </c>
      <c r="CS30" s="1">
        <v>0</v>
      </c>
      <c r="CT30" s="1">
        <v>0</v>
      </c>
      <c r="CU30" s="1">
        <v>0</v>
      </c>
      <c r="CV30" s="1">
        <v>0</v>
      </c>
      <c r="CW30" s="1">
        <v>0</v>
      </c>
      <c r="CX30" s="1">
        <v>0</v>
      </c>
      <c r="CY30" s="1">
        <v>0</v>
      </c>
      <c r="CZ30" s="1">
        <v>0</v>
      </c>
      <c r="DA30" s="1">
        <v>0</v>
      </c>
      <c r="DB30" s="1">
        <v>0</v>
      </c>
      <c r="DC30" s="1">
        <v>0</v>
      </c>
      <c r="DD30" s="1">
        <v>0</v>
      </c>
      <c r="DE30" s="1">
        <v>0</v>
      </c>
      <c r="DF30" s="1">
        <v>0</v>
      </c>
      <c r="DG30" s="1">
        <v>0</v>
      </c>
      <c r="DH30" s="1">
        <v>0</v>
      </c>
      <c r="DI30" s="1">
        <v>0</v>
      </c>
      <c r="DJ30" s="1">
        <v>0</v>
      </c>
      <c r="DK30" s="1">
        <v>0</v>
      </c>
      <c r="DL30" s="1">
        <v>0</v>
      </c>
      <c r="DM30" s="1">
        <v>0</v>
      </c>
      <c r="DN30" s="1">
        <v>0</v>
      </c>
      <c r="DO30" s="1">
        <v>0</v>
      </c>
      <c r="DP30" s="1">
        <v>0</v>
      </c>
      <c r="DQ30" s="1">
        <v>0</v>
      </c>
      <c r="DR30" s="1">
        <v>0</v>
      </c>
      <c r="DS30" s="1">
        <v>0</v>
      </c>
      <c r="DT30" s="1">
        <v>0</v>
      </c>
      <c r="DU30" s="1">
        <v>0</v>
      </c>
      <c r="DV30" s="1">
        <v>0</v>
      </c>
      <c r="DW30" s="1">
        <v>0</v>
      </c>
      <c r="DX30" s="1">
        <v>0</v>
      </c>
      <c r="DY30" s="1">
        <v>0</v>
      </c>
      <c r="DZ30" s="1">
        <v>0</v>
      </c>
      <c r="EA30" s="1">
        <v>0</v>
      </c>
      <c r="EB30" s="1">
        <v>0</v>
      </c>
      <c r="EC30" s="1">
        <v>0</v>
      </c>
      <c r="ED30" s="1">
        <v>0</v>
      </c>
      <c r="EE30" s="1">
        <v>0</v>
      </c>
      <c r="EF30" s="1">
        <v>0</v>
      </c>
      <c r="EG30" s="1">
        <v>0</v>
      </c>
      <c r="EH30" s="1">
        <v>0</v>
      </c>
      <c r="EI30" s="1">
        <v>0</v>
      </c>
      <c r="EJ30" s="1">
        <v>0</v>
      </c>
      <c r="EK30" s="1">
        <v>0</v>
      </c>
      <c r="EL30" s="1">
        <v>0</v>
      </c>
      <c r="EM30" s="1">
        <v>0</v>
      </c>
      <c r="EN30" s="1">
        <v>0</v>
      </c>
      <c r="EO30" s="1">
        <v>0</v>
      </c>
      <c r="EP30" s="1">
        <v>0</v>
      </c>
      <c r="EQ30" s="1">
        <v>0</v>
      </c>
      <c r="ER30" s="1">
        <v>0</v>
      </c>
      <c r="ES30" s="1">
        <v>0</v>
      </c>
      <c r="ET30" s="1">
        <v>0</v>
      </c>
      <c r="EU30" s="1">
        <v>0</v>
      </c>
      <c r="EV30" s="1">
        <v>0</v>
      </c>
      <c r="EW30" s="1">
        <v>0</v>
      </c>
      <c r="EX30" s="1">
        <v>0</v>
      </c>
      <c r="EY30" s="1">
        <v>0</v>
      </c>
      <c r="EZ30" s="1">
        <v>0</v>
      </c>
      <c r="FA30" s="1">
        <v>0</v>
      </c>
      <c r="FB30" s="1">
        <v>0</v>
      </c>
      <c r="FC30" s="1">
        <v>0</v>
      </c>
    </row>
    <row r="31" spans="1:159" x14ac:dyDescent="0.35">
      <c r="A31" s="1" t="s">
        <v>353</v>
      </c>
      <c r="B31" s="1" t="s">
        <v>354</v>
      </c>
      <c r="C31" s="1">
        <v>0</v>
      </c>
      <c r="D31" s="1">
        <v>0</v>
      </c>
      <c r="E31" s="1">
        <v>0</v>
      </c>
      <c r="F31" s="1">
        <v>0</v>
      </c>
      <c r="G31" s="1">
        <v>0</v>
      </c>
      <c r="H31" s="1">
        <v>0</v>
      </c>
      <c r="I31" s="1">
        <v>0</v>
      </c>
      <c r="J31" s="1">
        <v>0</v>
      </c>
      <c r="K31" s="1">
        <v>0</v>
      </c>
      <c r="L31" s="1">
        <v>0</v>
      </c>
      <c r="M31" s="1">
        <v>0</v>
      </c>
      <c r="N31" s="1">
        <v>0</v>
      </c>
      <c r="O31" s="1">
        <v>0</v>
      </c>
      <c r="P31" s="1">
        <v>0</v>
      </c>
      <c r="Q31" s="1">
        <v>0</v>
      </c>
      <c r="R31" s="1">
        <v>0</v>
      </c>
      <c r="S31" s="1">
        <v>0</v>
      </c>
      <c r="T31" s="1">
        <v>0</v>
      </c>
      <c r="U31" s="1">
        <v>0</v>
      </c>
      <c r="V31" s="1">
        <v>0</v>
      </c>
      <c r="W31" s="1">
        <v>0</v>
      </c>
      <c r="X31" s="1">
        <v>0</v>
      </c>
      <c r="Y31" s="1">
        <v>0</v>
      </c>
      <c r="Z31" s="1">
        <v>0</v>
      </c>
      <c r="AA31" s="1">
        <v>0</v>
      </c>
      <c r="AB31" s="1">
        <v>0</v>
      </c>
      <c r="AC31" s="1">
        <v>0</v>
      </c>
      <c r="AD31" s="1">
        <v>0</v>
      </c>
      <c r="AE31" s="1">
        <v>0</v>
      </c>
      <c r="AF31" s="1">
        <v>0</v>
      </c>
      <c r="AG31" s="1">
        <v>0</v>
      </c>
      <c r="AH31" s="1">
        <v>0</v>
      </c>
      <c r="AI31" s="1">
        <v>0</v>
      </c>
      <c r="AJ31" s="1">
        <v>0</v>
      </c>
      <c r="AK31" s="1">
        <v>0</v>
      </c>
      <c r="AL31" s="1">
        <v>0</v>
      </c>
      <c r="AM31" s="1">
        <v>0</v>
      </c>
      <c r="AN31" s="1">
        <v>0</v>
      </c>
      <c r="AO31" s="1">
        <v>0</v>
      </c>
      <c r="AP31" s="1">
        <v>0</v>
      </c>
      <c r="AQ31" s="1">
        <v>0</v>
      </c>
      <c r="AR31" s="1">
        <v>0</v>
      </c>
      <c r="AS31" s="1">
        <v>0</v>
      </c>
      <c r="AT31" s="1">
        <v>0</v>
      </c>
      <c r="AU31" s="1">
        <v>0</v>
      </c>
      <c r="AV31" s="1">
        <v>0</v>
      </c>
      <c r="AW31" s="1">
        <v>0</v>
      </c>
      <c r="AX31" s="1">
        <v>0</v>
      </c>
      <c r="AY31" s="1">
        <v>0</v>
      </c>
      <c r="AZ31" s="1">
        <v>0</v>
      </c>
      <c r="BA31" s="1">
        <v>0</v>
      </c>
      <c r="BB31" s="1">
        <v>0</v>
      </c>
      <c r="BC31" s="1">
        <v>0</v>
      </c>
      <c r="BD31" s="1">
        <v>0</v>
      </c>
      <c r="BE31" s="1">
        <v>0</v>
      </c>
      <c r="BF31" s="1">
        <v>0</v>
      </c>
      <c r="BG31" s="1">
        <v>0</v>
      </c>
      <c r="BH31" s="1">
        <v>0</v>
      </c>
      <c r="BI31" s="1">
        <v>0</v>
      </c>
      <c r="BJ31" s="1">
        <v>0</v>
      </c>
      <c r="BK31" s="1">
        <v>0</v>
      </c>
      <c r="BL31" s="1">
        <v>0</v>
      </c>
      <c r="BM31" s="1">
        <v>0</v>
      </c>
      <c r="BN31" s="1">
        <v>0</v>
      </c>
      <c r="BO31" s="1">
        <v>0</v>
      </c>
      <c r="BP31" s="1">
        <v>0</v>
      </c>
      <c r="BQ31" s="1">
        <v>0</v>
      </c>
      <c r="BR31" s="1">
        <v>0</v>
      </c>
      <c r="BS31" s="1">
        <v>0</v>
      </c>
      <c r="BT31" s="1">
        <v>0</v>
      </c>
      <c r="BU31" s="1">
        <v>0</v>
      </c>
      <c r="BV31" s="1">
        <v>0</v>
      </c>
      <c r="BW31" s="1">
        <v>0</v>
      </c>
      <c r="BX31" s="1">
        <v>0</v>
      </c>
      <c r="BY31" s="1">
        <v>0</v>
      </c>
      <c r="BZ31" s="1">
        <v>0</v>
      </c>
      <c r="CA31" s="1">
        <v>0</v>
      </c>
      <c r="CB31" s="1">
        <v>0</v>
      </c>
      <c r="CC31" s="1">
        <v>0</v>
      </c>
      <c r="CD31" s="1">
        <v>0</v>
      </c>
      <c r="CE31" s="1">
        <v>0</v>
      </c>
      <c r="CF31" s="1">
        <v>0</v>
      </c>
      <c r="CG31" s="1">
        <v>0</v>
      </c>
      <c r="CH31" s="1">
        <v>0</v>
      </c>
      <c r="CI31" s="1">
        <v>0</v>
      </c>
      <c r="CJ31" s="1">
        <v>0</v>
      </c>
      <c r="CK31" s="1">
        <v>0</v>
      </c>
      <c r="CL31" s="1">
        <v>0</v>
      </c>
      <c r="CM31" s="1">
        <v>0</v>
      </c>
      <c r="CN31" s="1">
        <v>0</v>
      </c>
      <c r="CO31" s="1">
        <v>0</v>
      </c>
      <c r="CP31" s="1">
        <v>0</v>
      </c>
      <c r="CQ31" s="1">
        <v>0</v>
      </c>
      <c r="CR31" s="1">
        <v>0</v>
      </c>
      <c r="CS31" s="1">
        <v>0</v>
      </c>
      <c r="CT31" s="1">
        <v>0</v>
      </c>
      <c r="CU31" s="1">
        <v>0</v>
      </c>
      <c r="CV31" s="1">
        <v>0</v>
      </c>
      <c r="CW31" s="1">
        <v>0</v>
      </c>
      <c r="CX31" s="1">
        <v>0</v>
      </c>
      <c r="CY31" s="1">
        <v>0</v>
      </c>
      <c r="CZ31" s="1">
        <v>0</v>
      </c>
      <c r="DA31" s="1">
        <v>0</v>
      </c>
      <c r="DB31" s="1">
        <v>0</v>
      </c>
      <c r="DC31" s="1">
        <v>0</v>
      </c>
      <c r="DD31" s="1">
        <v>0</v>
      </c>
      <c r="DE31" s="1">
        <v>0</v>
      </c>
      <c r="DF31" s="1">
        <v>0</v>
      </c>
      <c r="DG31" s="1">
        <v>0</v>
      </c>
      <c r="DH31" s="1">
        <v>0</v>
      </c>
      <c r="DI31" s="1">
        <v>0</v>
      </c>
      <c r="DJ31" s="1">
        <v>0</v>
      </c>
      <c r="DK31" s="1">
        <v>0</v>
      </c>
      <c r="DL31" s="1">
        <v>0</v>
      </c>
      <c r="DM31" s="1">
        <v>0</v>
      </c>
      <c r="DN31" s="1">
        <v>0</v>
      </c>
      <c r="DO31" s="1">
        <v>0</v>
      </c>
      <c r="DP31" s="1">
        <v>0</v>
      </c>
      <c r="DQ31" s="1">
        <v>0</v>
      </c>
      <c r="DR31" s="1">
        <v>0</v>
      </c>
      <c r="DS31" s="1">
        <v>0</v>
      </c>
      <c r="DT31" s="1">
        <v>0</v>
      </c>
      <c r="DU31" s="1">
        <v>0</v>
      </c>
      <c r="DV31" s="1">
        <v>0</v>
      </c>
      <c r="DW31" s="1">
        <v>0</v>
      </c>
      <c r="DX31" s="1">
        <v>0</v>
      </c>
      <c r="DY31" s="1">
        <v>0</v>
      </c>
      <c r="DZ31" s="1">
        <v>0</v>
      </c>
      <c r="EA31" s="1">
        <v>0</v>
      </c>
      <c r="EB31" s="1">
        <v>0</v>
      </c>
      <c r="EC31" s="1">
        <v>0</v>
      </c>
      <c r="ED31" s="1">
        <v>0</v>
      </c>
      <c r="EE31" s="1">
        <v>0</v>
      </c>
      <c r="EF31" s="1">
        <v>0</v>
      </c>
      <c r="EG31" s="1">
        <v>0</v>
      </c>
      <c r="EH31" s="1">
        <v>0</v>
      </c>
      <c r="EI31" s="1">
        <v>0</v>
      </c>
      <c r="EJ31" s="1">
        <v>0</v>
      </c>
      <c r="EK31" s="1">
        <v>0</v>
      </c>
      <c r="EL31" s="1">
        <v>0</v>
      </c>
      <c r="EM31" s="1">
        <v>0</v>
      </c>
      <c r="EN31" s="1">
        <v>0</v>
      </c>
      <c r="EO31" s="1">
        <v>0</v>
      </c>
      <c r="EP31" s="1">
        <v>0</v>
      </c>
      <c r="EQ31" s="1">
        <v>0</v>
      </c>
      <c r="ER31" s="1">
        <v>0</v>
      </c>
      <c r="ES31" s="1">
        <v>0</v>
      </c>
      <c r="ET31" s="1">
        <v>0</v>
      </c>
      <c r="EU31" s="1">
        <v>0</v>
      </c>
      <c r="EV31" s="1">
        <v>0</v>
      </c>
      <c r="EW31" s="1">
        <v>0</v>
      </c>
      <c r="EX31" s="1">
        <v>0</v>
      </c>
      <c r="EY31" s="1">
        <v>0</v>
      </c>
      <c r="EZ31" s="1">
        <v>0</v>
      </c>
      <c r="FA31" s="1">
        <v>0</v>
      </c>
      <c r="FB31" s="1">
        <v>0</v>
      </c>
      <c r="FC31" s="1">
        <v>0</v>
      </c>
    </row>
    <row r="32" spans="1:159" x14ac:dyDescent="0.35">
      <c r="A32" s="1" t="s">
        <v>355</v>
      </c>
      <c r="B32" s="1" t="s">
        <v>356</v>
      </c>
      <c r="C32" s="1">
        <v>0</v>
      </c>
      <c r="D32" s="1">
        <v>0</v>
      </c>
      <c r="E32" s="1">
        <v>0</v>
      </c>
      <c r="F32" s="1">
        <v>0</v>
      </c>
      <c r="G32" s="1">
        <v>0</v>
      </c>
      <c r="H32" s="1">
        <v>0</v>
      </c>
      <c r="I32" s="1">
        <v>0</v>
      </c>
      <c r="J32" s="1">
        <v>0</v>
      </c>
      <c r="K32" s="1">
        <v>0</v>
      </c>
      <c r="L32" s="1">
        <v>0</v>
      </c>
      <c r="M32" s="1">
        <v>0</v>
      </c>
      <c r="N32" s="1">
        <v>0</v>
      </c>
      <c r="O32" s="1">
        <v>0</v>
      </c>
      <c r="P32" s="1">
        <v>0</v>
      </c>
      <c r="Q32" s="1">
        <v>0</v>
      </c>
      <c r="R32" s="1">
        <v>0</v>
      </c>
      <c r="S32" s="1">
        <v>0</v>
      </c>
      <c r="T32" s="1">
        <v>0</v>
      </c>
      <c r="U32" s="1">
        <v>0</v>
      </c>
      <c r="V32" s="1">
        <v>0</v>
      </c>
      <c r="W32" s="1">
        <v>0</v>
      </c>
      <c r="X32" s="1">
        <v>0</v>
      </c>
      <c r="Y32" s="1">
        <v>0</v>
      </c>
      <c r="Z32" s="1">
        <v>0</v>
      </c>
      <c r="AA32" s="1">
        <v>0</v>
      </c>
      <c r="AB32" s="1">
        <v>0</v>
      </c>
      <c r="AC32" s="1">
        <v>0</v>
      </c>
      <c r="AD32" s="1">
        <v>0</v>
      </c>
      <c r="AE32" s="1">
        <v>0</v>
      </c>
      <c r="AF32" s="1">
        <v>0</v>
      </c>
      <c r="AG32" s="1">
        <v>0</v>
      </c>
      <c r="AH32" s="1">
        <v>0</v>
      </c>
      <c r="AI32" s="1">
        <v>0</v>
      </c>
      <c r="AJ32" s="1">
        <v>0</v>
      </c>
      <c r="AK32" s="1">
        <v>0</v>
      </c>
      <c r="AL32" s="1">
        <v>0</v>
      </c>
      <c r="AM32" s="1">
        <v>0</v>
      </c>
      <c r="AN32" s="1">
        <v>0</v>
      </c>
      <c r="AO32" s="1">
        <v>0</v>
      </c>
      <c r="AP32" s="1">
        <v>0</v>
      </c>
      <c r="AQ32" s="1">
        <v>0</v>
      </c>
      <c r="AR32" s="1">
        <v>0</v>
      </c>
      <c r="AS32" s="1">
        <v>0</v>
      </c>
      <c r="AT32" s="1">
        <v>0</v>
      </c>
      <c r="AU32" s="1">
        <v>0</v>
      </c>
      <c r="AV32" s="1">
        <v>0</v>
      </c>
      <c r="AW32" s="1">
        <v>0</v>
      </c>
      <c r="AX32" s="1">
        <v>0</v>
      </c>
      <c r="AY32" s="1">
        <v>0</v>
      </c>
      <c r="AZ32" s="1">
        <v>0</v>
      </c>
      <c r="BA32" s="1">
        <v>0</v>
      </c>
      <c r="BB32" s="1">
        <v>0</v>
      </c>
      <c r="BC32" s="1">
        <v>0</v>
      </c>
      <c r="BD32" s="1">
        <v>0</v>
      </c>
      <c r="BE32" s="1">
        <v>0</v>
      </c>
      <c r="BF32" s="1">
        <v>0</v>
      </c>
      <c r="BG32" s="1">
        <v>0</v>
      </c>
      <c r="BH32" s="1">
        <v>0</v>
      </c>
      <c r="BI32" s="1">
        <v>0</v>
      </c>
      <c r="BJ32" s="1">
        <v>0</v>
      </c>
      <c r="BK32" s="1">
        <v>0</v>
      </c>
      <c r="BL32" s="1">
        <v>0</v>
      </c>
      <c r="BM32" s="1">
        <v>0</v>
      </c>
      <c r="BN32" s="1">
        <v>0</v>
      </c>
      <c r="BO32" s="1">
        <v>0</v>
      </c>
      <c r="BP32" s="1">
        <v>0</v>
      </c>
      <c r="BQ32" s="1">
        <v>0</v>
      </c>
      <c r="BR32" s="1">
        <v>0</v>
      </c>
      <c r="BS32" s="1">
        <v>0</v>
      </c>
      <c r="BT32" s="1">
        <v>0</v>
      </c>
      <c r="BU32" s="1">
        <v>0</v>
      </c>
      <c r="BV32" s="1">
        <v>0</v>
      </c>
      <c r="BW32" s="1">
        <v>0</v>
      </c>
      <c r="BX32" s="1">
        <v>0</v>
      </c>
      <c r="BY32" s="1">
        <v>0</v>
      </c>
      <c r="BZ32" s="1">
        <v>0</v>
      </c>
      <c r="CA32" s="1">
        <v>0</v>
      </c>
      <c r="CB32" s="1">
        <v>0</v>
      </c>
      <c r="CC32" s="1">
        <v>0</v>
      </c>
      <c r="CD32" s="1">
        <v>0</v>
      </c>
      <c r="CE32" s="1">
        <v>0</v>
      </c>
      <c r="CF32" s="1">
        <v>0</v>
      </c>
      <c r="CG32" s="1">
        <v>0</v>
      </c>
      <c r="CH32" s="1">
        <v>0</v>
      </c>
      <c r="CI32" s="1">
        <v>0</v>
      </c>
      <c r="CJ32" s="1">
        <v>0</v>
      </c>
      <c r="CK32" s="1">
        <v>0</v>
      </c>
      <c r="CL32" s="1">
        <v>0</v>
      </c>
      <c r="CM32" s="1">
        <v>0</v>
      </c>
      <c r="CN32" s="1">
        <v>0</v>
      </c>
      <c r="CO32" s="1">
        <v>0</v>
      </c>
      <c r="CP32" s="1">
        <v>0</v>
      </c>
      <c r="CQ32" s="1">
        <v>0</v>
      </c>
      <c r="CR32" s="1">
        <v>0</v>
      </c>
      <c r="CS32" s="1">
        <v>0</v>
      </c>
      <c r="CT32" s="1">
        <v>0</v>
      </c>
      <c r="CU32" s="1">
        <v>0</v>
      </c>
      <c r="CV32" s="1">
        <v>0</v>
      </c>
      <c r="CW32" s="1">
        <v>0</v>
      </c>
      <c r="CX32" s="1">
        <v>0</v>
      </c>
      <c r="CY32" s="1">
        <v>0</v>
      </c>
      <c r="CZ32" s="1">
        <v>0</v>
      </c>
      <c r="DA32" s="1">
        <v>0</v>
      </c>
      <c r="DB32" s="1">
        <v>0</v>
      </c>
      <c r="DC32" s="1">
        <v>0</v>
      </c>
      <c r="DD32" s="1">
        <v>0</v>
      </c>
      <c r="DE32" s="1">
        <v>0</v>
      </c>
      <c r="DF32" s="1">
        <v>0</v>
      </c>
      <c r="DG32" s="1">
        <v>0</v>
      </c>
      <c r="DH32" s="1">
        <v>0</v>
      </c>
      <c r="DI32" s="1">
        <v>0</v>
      </c>
      <c r="DJ32" s="1">
        <v>0</v>
      </c>
      <c r="DK32" s="1">
        <v>0</v>
      </c>
      <c r="DL32" s="1">
        <v>0</v>
      </c>
      <c r="DM32" s="1">
        <v>0</v>
      </c>
      <c r="DN32" s="1">
        <v>0</v>
      </c>
      <c r="DO32" s="1">
        <v>0</v>
      </c>
      <c r="DP32" s="1">
        <v>0</v>
      </c>
      <c r="DQ32" s="1">
        <v>0</v>
      </c>
      <c r="DR32" s="1">
        <v>0</v>
      </c>
      <c r="DS32" s="1">
        <v>0</v>
      </c>
      <c r="DT32" s="1">
        <v>0</v>
      </c>
      <c r="DU32" s="1">
        <v>0</v>
      </c>
      <c r="DV32" s="1">
        <v>0</v>
      </c>
      <c r="DW32" s="1">
        <v>0</v>
      </c>
      <c r="DX32" s="1">
        <v>0</v>
      </c>
      <c r="DY32" s="1">
        <v>0</v>
      </c>
      <c r="DZ32" s="1">
        <v>0</v>
      </c>
      <c r="EA32" s="1">
        <v>0</v>
      </c>
      <c r="EB32" s="1">
        <v>0</v>
      </c>
      <c r="EC32" s="1">
        <v>0</v>
      </c>
      <c r="ED32" s="1">
        <v>0</v>
      </c>
      <c r="EE32" s="1">
        <v>0</v>
      </c>
      <c r="EF32" s="1">
        <v>0</v>
      </c>
      <c r="EG32" s="1">
        <v>0</v>
      </c>
      <c r="EH32" s="1">
        <v>0</v>
      </c>
      <c r="EI32" s="1">
        <v>0</v>
      </c>
      <c r="EJ32" s="1">
        <v>0</v>
      </c>
      <c r="EK32" s="1">
        <v>0</v>
      </c>
      <c r="EL32" s="1">
        <v>0</v>
      </c>
      <c r="EM32" s="1">
        <v>0</v>
      </c>
      <c r="EN32" s="1">
        <v>0</v>
      </c>
      <c r="EO32" s="1">
        <v>0</v>
      </c>
      <c r="EP32" s="1">
        <v>0</v>
      </c>
      <c r="EQ32" s="1">
        <v>0</v>
      </c>
      <c r="ER32" s="1">
        <v>0</v>
      </c>
      <c r="ES32" s="1">
        <v>0</v>
      </c>
      <c r="ET32" s="1">
        <v>0</v>
      </c>
      <c r="EU32" s="1">
        <v>0</v>
      </c>
      <c r="EV32" s="1">
        <v>0</v>
      </c>
      <c r="EW32" s="1">
        <v>0</v>
      </c>
      <c r="EX32" s="1">
        <v>0</v>
      </c>
      <c r="EY32" s="1">
        <v>0</v>
      </c>
      <c r="EZ32" s="1">
        <v>0</v>
      </c>
      <c r="FA32" s="1">
        <v>0</v>
      </c>
      <c r="FB32" s="1">
        <v>0</v>
      </c>
      <c r="FC32" s="1">
        <v>0</v>
      </c>
    </row>
    <row r="33" spans="1:159" x14ac:dyDescent="0.35">
      <c r="A33" s="1" t="s">
        <v>357</v>
      </c>
      <c r="B33" s="1" t="s">
        <v>358</v>
      </c>
      <c r="C33" s="1">
        <v>0</v>
      </c>
      <c r="D33" s="1">
        <v>0</v>
      </c>
      <c r="E33" s="1">
        <v>0</v>
      </c>
      <c r="F33" s="1">
        <v>0</v>
      </c>
      <c r="G33" s="1">
        <v>0</v>
      </c>
      <c r="H33" s="1">
        <v>0</v>
      </c>
      <c r="I33" s="1">
        <v>0</v>
      </c>
      <c r="J33" s="1">
        <v>0</v>
      </c>
      <c r="K33" s="1">
        <v>0</v>
      </c>
      <c r="L33" s="1">
        <v>0</v>
      </c>
      <c r="M33" s="1">
        <v>0</v>
      </c>
      <c r="N33" s="1">
        <v>0</v>
      </c>
      <c r="O33" s="1">
        <v>0</v>
      </c>
      <c r="P33" s="1">
        <v>0</v>
      </c>
      <c r="Q33" s="1">
        <v>0</v>
      </c>
      <c r="R33" s="1">
        <v>0</v>
      </c>
      <c r="S33" s="1">
        <v>0</v>
      </c>
      <c r="T33" s="1">
        <v>0</v>
      </c>
      <c r="U33" s="1">
        <v>0</v>
      </c>
      <c r="V33" s="1">
        <v>0</v>
      </c>
      <c r="W33" s="1">
        <v>0</v>
      </c>
      <c r="X33" s="1">
        <v>0</v>
      </c>
      <c r="Y33" s="1">
        <v>0</v>
      </c>
      <c r="Z33" s="1">
        <v>0</v>
      </c>
      <c r="AA33" s="1">
        <v>0</v>
      </c>
      <c r="AB33" s="1">
        <v>0</v>
      </c>
      <c r="AC33" s="1">
        <v>0</v>
      </c>
      <c r="AD33" s="1">
        <v>0</v>
      </c>
      <c r="AE33" s="1">
        <v>0</v>
      </c>
      <c r="AF33" s="1">
        <v>0</v>
      </c>
      <c r="AG33" s="1">
        <v>0</v>
      </c>
      <c r="AH33" s="1">
        <v>0</v>
      </c>
      <c r="AI33" s="1">
        <v>0</v>
      </c>
      <c r="AJ33" s="1">
        <v>0</v>
      </c>
      <c r="AK33" s="1">
        <v>0</v>
      </c>
      <c r="AL33" s="1">
        <v>0</v>
      </c>
      <c r="AM33" s="1">
        <v>0</v>
      </c>
      <c r="AN33" s="1">
        <v>0</v>
      </c>
      <c r="AO33" s="1">
        <v>0</v>
      </c>
      <c r="AP33" s="1">
        <v>0</v>
      </c>
      <c r="AQ33" s="1">
        <v>0</v>
      </c>
      <c r="AR33" s="1">
        <v>0</v>
      </c>
      <c r="AS33" s="1">
        <v>0</v>
      </c>
      <c r="AT33" s="1">
        <v>0</v>
      </c>
      <c r="AU33" s="1">
        <v>0</v>
      </c>
      <c r="AV33" s="1">
        <v>0</v>
      </c>
      <c r="AW33" s="1">
        <v>0</v>
      </c>
      <c r="AX33" s="1">
        <v>0</v>
      </c>
      <c r="AY33" s="1">
        <v>0</v>
      </c>
      <c r="AZ33" s="1">
        <v>0</v>
      </c>
      <c r="BA33" s="1">
        <v>0</v>
      </c>
      <c r="BB33" s="1">
        <v>0</v>
      </c>
      <c r="BC33" s="1">
        <v>0</v>
      </c>
      <c r="BD33" s="1">
        <v>0</v>
      </c>
      <c r="BE33" s="1">
        <v>0</v>
      </c>
      <c r="BF33" s="1">
        <v>0</v>
      </c>
      <c r="BG33" s="1">
        <v>0</v>
      </c>
      <c r="BH33" s="1">
        <v>0</v>
      </c>
      <c r="BI33" s="1">
        <v>0</v>
      </c>
      <c r="BJ33" s="1">
        <v>0</v>
      </c>
      <c r="BK33" s="1">
        <v>0</v>
      </c>
      <c r="BL33" s="1">
        <v>0</v>
      </c>
      <c r="BM33" s="1">
        <v>0</v>
      </c>
      <c r="BN33" s="1">
        <v>0</v>
      </c>
      <c r="BO33" s="1">
        <v>0</v>
      </c>
      <c r="BP33" s="1">
        <v>0</v>
      </c>
      <c r="BQ33" s="1">
        <v>0</v>
      </c>
      <c r="BR33" s="1">
        <v>0</v>
      </c>
      <c r="BS33" s="1">
        <v>0</v>
      </c>
      <c r="BT33" s="1">
        <v>0</v>
      </c>
      <c r="BU33" s="1">
        <v>0</v>
      </c>
      <c r="BV33" s="1">
        <v>0</v>
      </c>
      <c r="BW33" s="1">
        <v>0</v>
      </c>
      <c r="BX33" s="1">
        <v>0</v>
      </c>
      <c r="BY33" s="1">
        <v>0</v>
      </c>
      <c r="BZ33" s="1">
        <v>0</v>
      </c>
      <c r="CA33" s="1">
        <v>0</v>
      </c>
      <c r="CB33" s="1">
        <v>0</v>
      </c>
      <c r="CC33" s="1">
        <v>0</v>
      </c>
      <c r="CD33" s="1">
        <v>0</v>
      </c>
      <c r="CE33" s="1">
        <v>0</v>
      </c>
      <c r="CF33" s="1">
        <v>0</v>
      </c>
      <c r="CG33" s="1">
        <v>0</v>
      </c>
      <c r="CH33" s="1">
        <v>0</v>
      </c>
      <c r="CI33" s="1">
        <v>0</v>
      </c>
      <c r="CJ33" s="1">
        <v>0</v>
      </c>
      <c r="CK33" s="1">
        <v>0</v>
      </c>
      <c r="CL33" s="1">
        <v>0</v>
      </c>
      <c r="CM33" s="1">
        <v>0</v>
      </c>
      <c r="CN33" s="1">
        <v>0</v>
      </c>
      <c r="CO33" s="1">
        <v>0</v>
      </c>
      <c r="CP33" s="1">
        <v>0</v>
      </c>
      <c r="CQ33" s="1">
        <v>0</v>
      </c>
      <c r="CR33" s="1">
        <v>0</v>
      </c>
      <c r="CS33" s="1">
        <v>0</v>
      </c>
      <c r="CT33" s="1">
        <v>0</v>
      </c>
      <c r="CU33" s="1">
        <v>0</v>
      </c>
      <c r="CV33" s="1">
        <v>0</v>
      </c>
      <c r="CW33" s="1">
        <v>0</v>
      </c>
      <c r="CX33" s="1">
        <v>0</v>
      </c>
      <c r="CY33" s="1">
        <v>0</v>
      </c>
      <c r="CZ33" s="1">
        <v>0</v>
      </c>
      <c r="DA33" s="1">
        <v>0</v>
      </c>
      <c r="DB33" s="1">
        <v>0</v>
      </c>
      <c r="DC33" s="1">
        <v>0</v>
      </c>
      <c r="DD33" s="1">
        <v>0</v>
      </c>
      <c r="DE33" s="1">
        <v>0</v>
      </c>
      <c r="DF33" s="1">
        <v>0</v>
      </c>
      <c r="DG33" s="1">
        <v>0</v>
      </c>
      <c r="DH33" s="1">
        <v>0</v>
      </c>
      <c r="DI33" s="1">
        <v>0</v>
      </c>
      <c r="DJ33" s="1">
        <v>0</v>
      </c>
      <c r="DK33" s="1">
        <v>0</v>
      </c>
      <c r="DL33" s="1">
        <v>0</v>
      </c>
      <c r="DM33" s="1">
        <v>0</v>
      </c>
      <c r="DN33" s="1">
        <v>0</v>
      </c>
      <c r="DO33" s="1">
        <v>0</v>
      </c>
      <c r="DP33" s="1">
        <v>0</v>
      </c>
      <c r="DQ33" s="1">
        <v>0</v>
      </c>
      <c r="DR33" s="1">
        <v>0</v>
      </c>
      <c r="DS33" s="1">
        <v>0</v>
      </c>
      <c r="DT33" s="1">
        <v>0</v>
      </c>
      <c r="DU33" s="1">
        <v>0</v>
      </c>
      <c r="DV33" s="1">
        <v>0</v>
      </c>
      <c r="DW33" s="1">
        <v>0</v>
      </c>
      <c r="DX33" s="1">
        <v>0</v>
      </c>
      <c r="DY33" s="1">
        <v>0</v>
      </c>
      <c r="DZ33" s="1">
        <v>0</v>
      </c>
      <c r="EA33" s="1">
        <v>0</v>
      </c>
      <c r="EB33" s="1">
        <v>0</v>
      </c>
      <c r="EC33" s="1">
        <v>0</v>
      </c>
      <c r="ED33" s="1">
        <v>0</v>
      </c>
      <c r="EE33" s="1">
        <v>0</v>
      </c>
      <c r="EF33" s="1">
        <v>0</v>
      </c>
      <c r="EG33" s="1">
        <v>0</v>
      </c>
      <c r="EH33" s="1">
        <v>0</v>
      </c>
      <c r="EI33" s="1">
        <v>0</v>
      </c>
      <c r="EJ33" s="1">
        <v>0</v>
      </c>
      <c r="EK33" s="1">
        <v>0</v>
      </c>
      <c r="EL33" s="1">
        <v>0</v>
      </c>
      <c r="EM33" s="1">
        <v>0</v>
      </c>
      <c r="EN33" s="1">
        <v>0</v>
      </c>
      <c r="EO33" s="1">
        <v>0</v>
      </c>
      <c r="EP33" s="1">
        <v>0</v>
      </c>
      <c r="EQ33" s="1">
        <v>0</v>
      </c>
      <c r="ER33" s="1">
        <v>0</v>
      </c>
      <c r="ES33" s="1">
        <v>0</v>
      </c>
      <c r="ET33" s="1">
        <v>0</v>
      </c>
      <c r="EU33" s="1">
        <v>0</v>
      </c>
      <c r="EV33" s="1">
        <v>0</v>
      </c>
      <c r="EW33" s="1">
        <v>0</v>
      </c>
      <c r="EX33" s="1">
        <v>0</v>
      </c>
      <c r="EY33" s="1">
        <v>0</v>
      </c>
      <c r="EZ33" s="1">
        <v>0</v>
      </c>
      <c r="FA33" s="1">
        <v>0</v>
      </c>
      <c r="FB33" s="1">
        <v>0</v>
      </c>
      <c r="FC33" s="1">
        <v>0</v>
      </c>
    </row>
    <row r="34" spans="1:159" x14ac:dyDescent="0.35">
      <c r="A34" s="1" t="s">
        <v>359</v>
      </c>
      <c r="B34" s="1" t="s">
        <v>360</v>
      </c>
      <c r="C34" s="1">
        <v>0</v>
      </c>
      <c r="D34" s="1">
        <v>0</v>
      </c>
      <c r="E34" s="1">
        <v>0</v>
      </c>
      <c r="F34" s="1">
        <v>0</v>
      </c>
      <c r="G34" s="1">
        <v>0</v>
      </c>
      <c r="H34" s="1">
        <v>0</v>
      </c>
      <c r="I34" s="1">
        <v>0</v>
      </c>
      <c r="J34" s="1">
        <v>0</v>
      </c>
      <c r="K34" s="1">
        <v>0</v>
      </c>
      <c r="L34" s="1">
        <v>0</v>
      </c>
      <c r="M34" s="1">
        <v>0</v>
      </c>
      <c r="N34" s="1">
        <v>0</v>
      </c>
      <c r="O34" s="1">
        <v>0</v>
      </c>
      <c r="P34" s="1">
        <v>0</v>
      </c>
      <c r="Q34" s="1">
        <v>0</v>
      </c>
      <c r="R34" s="1">
        <v>0</v>
      </c>
      <c r="S34" s="1">
        <v>0</v>
      </c>
      <c r="T34" s="1">
        <v>0</v>
      </c>
      <c r="U34" s="1">
        <v>0</v>
      </c>
      <c r="V34" s="1">
        <v>0</v>
      </c>
      <c r="W34" s="1">
        <v>0</v>
      </c>
      <c r="X34" s="1">
        <v>0</v>
      </c>
      <c r="Y34" s="1">
        <v>0</v>
      </c>
      <c r="Z34" s="1">
        <v>0</v>
      </c>
      <c r="AA34" s="1">
        <v>0</v>
      </c>
      <c r="AB34" s="1">
        <v>0</v>
      </c>
      <c r="AC34" s="1">
        <v>0</v>
      </c>
      <c r="AD34" s="1">
        <v>0</v>
      </c>
      <c r="AE34" s="1">
        <v>0</v>
      </c>
      <c r="AF34" s="1">
        <v>0</v>
      </c>
      <c r="AG34" s="1">
        <v>0</v>
      </c>
      <c r="AH34" s="1">
        <v>0</v>
      </c>
      <c r="AI34" s="1">
        <v>0</v>
      </c>
      <c r="AJ34" s="1">
        <v>0</v>
      </c>
      <c r="AK34" s="1">
        <v>0</v>
      </c>
      <c r="AL34" s="1">
        <v>0</v>
      </c>
      <c r="AM34" s="1">
        <v>0</v>
      </c>
      <c r="AN34" s="1">
        <v>0</v>
      </c>
      <c r="AO34" s="1">
        <v>0</v>
      </c>
      <c r="AP34" s="1">
        <v>0</v>
      </c>
      <c r="AQ34" s="1">
        <v>0</v>
      </c>
      <c r="AR34" s="1">
        <v>0</v>
      </c>
      <c r="AS34" s="1">
        <v>0</v>
      </c>
      <c r="AT34" s="1">
        <v>0</v>
      </c>
      <c r="AU34" s="1">
        <v>0</v>
      </c>
      <c r="AV34" s="1">
        <v>0</v>
      </c>
      <c r="AW34" s="1">
        <v>0</v>
      </c>
      <c r="AX34" s="1">
        <v>0</v>
      </c>
      <c r="AY34" s="1">
        <v>0</v>
      </c>
      <c r="AZ34" s="1">
        <v>0</v>
      </c>
      <c r="BA34" s="1">
        <v>0</v>
      </c>
      <c r="BB34" s="1">
        <v>0</v>
      </c>
      <c r="BC34" s="1">
        <v>0</v>
      </c>
      <c r="BD34" s="1">
        <v>0</v>
      </c>
      <c r="BE34" s="1">
        <v>0</v>
      </c>
      <c r="BF34" s="1">
        <v>0</v>
      </c>
      <c r="BG34" s="1">
        <v>0</v>
      </c>
      <c r="BH34" s="1">
        <v>0</v>
      </c>
      <c r="BI34" s="1">
        <v>0</v>
      </c>
      <c r="BJ34" s="1">
        <v>0</v>
      </c>
      <c r="BK34" s="1">
        <v>0</v>
      </c>
      <c r="BL34" s="1">
        <v>0</v>
      </c>
      <c r="BM34" s="1">
        <v>0</v>
      </c>
      <c r="BN34" s="1">
        <v>0</v>
      </c>
      <c r="BO34" s="1">
        <v>0</v>
      </c>
      <c r="BP34" s="1">
        <v>0</v>
      </c>
      <c r="BQ34" s="1">
        <v>0</v>
      </c>
      <c r="BR34" s="1">
        <v>0</v>
      </c>
      <c r="BS34" s="1">
        <v>0</v>
      </c>
      <c r="BT34" s="1">
        <v>0</v>
      </c>
      <c r="BU34" s="1">
        <v>0</v>
      </c>
      <c r="BV34" s="1">
        <v>0</v>
      </c>
      <c r="BW34" s="1">
        <v>0</v>
      </c>
      <c r="BX34" s="1">
        <v>0</v>
      </c>
      <c r="BY34" s="1">
        <v>0</v>
      </c>
      <c r="BZ34" s="1">
        <v>0</v>
      </c>
      <c r="CA34" s="1">
        <v>0</v>
      </c>
      <c r="CB34" s="1">
        <v>0</v>
      </c>
      <c r="CC34" s="1">
        <v>0</v>
      </c>
      <c r="CD34" s="1">
        <v>0</v>
      </c>
      <c r="CE34" s="1">
        <v>0</v>
      </c>
      <c r="CF34" s="1">
        <v>0</v>
      </c>
      <c r="CG34" s="1">
        <v>0</v>
      </c>
      <c r="CH34" s="1">
        <v>0</v>
      </c>
      <c r="CI34" s="1">
        <v>0</v>
      </c>
      <c r="CJ34" s="1">
        <v>0</v>
      </c>
      <c r="CK34" s="1">
        <v>0</v>
      </c>
      <c r="CL34" s="1">
        <v>0</v>
      </c>
      <c r="CM34" s="1">
        <v>0</v>
      </c>
      <c r="CN34" s="1">
        <v>0</v>
      </c>
      <c r="CO34" s="1">
        <v>0</v>
      </c>
      <c r="CP34" s="1">
        <v>0</v>
      </c>
      <c r="CQ34" s="1">
        <v>0</v>
      </c>
      <c r="CR34" s="1">
        <v>0</v>
      </c>
      <c r="CS34" s="1">
        <v>0</v>
      </c>
      <c r="CT34" s="1">
        <v>0</v>
      </c>
      <c r="CU34" s="1">
        <v>0</v>
      </c>
      <c r="CV34" s="1">
        <v>0</v>
      </c>
      <c r="CW34" s="1">
        <v>0</v>
      </c>
      <c r="CX34" s="1">
        <v>0</v>
      </c>
      <c r="CY34" s="1">
        <v>0</v>
      </c>
      <c r="CZ34" s="1">
        <v>0</v>
      </c>
      <c r="DA34" s="1">
        <v>0</v>
      </c>
      <c r="DB34" s="1">
        <v>0</v>
      </c>
      <c r="DC34" s="1">
        <v>0</v>
      </c>
      <c r="DD34" s="1">
        <v>0</v>
      </c>
      <c r="DE34" s="1">
        <v>0</v>
      </c>
      <c r="DF34" s="1">
        <v>0</v>
      </c>
      <c r="DG34" s="1">
        <v>0</v>
      </c>
      <c r="DH34" s="1">
        <v>0</v>
      </c>
      <c r="DI34" s="1">
        <v>0</v>
      </c>
      <c r="DJ34" s="1">
        <v>0</v>
      </c>
      <c r="DK34" s="1">
        <v>0</v>
      </c>
      <c r="DL34" s="1">
        <v>0</v>
      </c>
      <c r="DM34" s="1">
        <v>0</v>
      </c>
      <c r="DN34" s="1">
        <v>0</v>
      </c>
      <c r="DO34" s="1">
        <v>0</v>
      </c>
      <c r="DP34" s="1">
        <v>0</v>
      </c>
      <c r="DQ34" s="1">
        <v>0</v>
      </c>
      <c r="DR34" s="1">
        <v>0</v>
      </c>
      <c r="DS34" s="1">
        <v>0</v>
      </c>
      <c r="DT34" s="1">
        <v>0</v>
      </c>
      <c r="DU34" s="1">
        <v>0</v>
      </c>
      <c r="DV34" s="1">
        <v>0</v>
      </c>
      <c r="DW34" s="1">
        <v>0</v>
      </c>
      <c r="DX34" s="1">
        <v>0</v>
      </c>
      <c r="DY34" s="1">
        <v>0</v>
      </c>
      <c r="DZ34" s="1">
        <v>0</v>
      </c>
      <c r="EA34" s="1">
        <v>0</v>
      </c>
      <c r="EB34" s="1">
        <v>0</v>
      </c>
      <c r="EC34" s="1">
        <v>0</v>
      </c>
      <c r="ED34" s="1">
        <v>0</v>
      </c>
      <c r="EE34" s="1">
        <v>0</v>
      </c>
      <c r="EF34" s="1">
        <v>0</v>
      </c>
      <c r="EG34" s="1">
        <v>0</v>
      </c>
      <c r="EH34" s="1">
        <v>0</v>
      </c>
      <c r="EI34" s="1">
        <v>0</v>
      </c>
      <c r="EJ34" s="1">
        <v>0</v>
      </c>
      <c r="EK34" s="1">
        <v>0</v>
      </c>
      <c r="EL34" s="1">
        <v>0</v>
      </c>
      <c r="EM34" s="1">
        <v>0</v>
      </c>
      <c r="EN34" s="1">
        <v>0</v>
      </c>
      <c r="EO34" s="1">
        <v>0</v>
      </c>
      <c r="EP34" s="1">
        <v>0</v>
      </c>
      <c r="EQ34" s="1">
        <v>0</v>
      </c>
      <c r="ER34" s="1">
        <v>0</v>
      </c>
      <c r="ES34" s="1">
        <v>0</v>
      </c>
      <c r="ET34" s="1">
        <v>0</v>
      </c>
      <c r="EU34" s="1">
        <v>0</v>
      </c>
      <c r="EV34" s="1">
        <v>0</v>
      </c>
      <c r="EW34" s="1">
        <v>0</v>
      </c>
      <c r="EX34" s="1">
        <v>0</v>
      </c>
      <c r="EY34" s="1">
        <v>0</v>
      </c>
      <c r="EZ34" s="1">
        <v>0</v>
      </c>
      <c r="FA34" s="1">
        <v>0</v>
      </c>
      <c r="FB34" s="1">
        <v>0</v>
      </c>
      <c r="FC34" s="1">
        <v>0</v>
      </c>
    </row>
    <row r="35" spans="1:159" x14ac:dyDescent="0.35">
      <c r="A35" s="1" t="s">
        <v>361</v>
      </c>
      <c r="B35" s="1" t="s">
        <v>362</v>
      </c>
      <c r="C35" s="1">
        <v>0</v>
      </c>
      <c r="D35" s="1">
        <v>0</v>
      </c>
      <c r="E35" s="1">
        <v>0</v>
      </c>
      <c r="F35" s="1">
        <v>0</v>
      </c>
      <c r="G35" s="1">
        <v>0</v>
      </c>
      <c r="H35" s="1">
        <v>0</v>
      </c>
      <c r="I35" s="1">
        <v>0</v>
      </c>
      <c r="J35" s="1">
        <v>0</v>
      </c>
      <c r="K35" s="1">
        <v>0</v>
      </c>
      <c r="L35" s="1">
        <v>0</v>
      </c>
      <c r="M35" s="1">
        <v>0</v>
      </c>
      <c r="N35" s="1">
        <v>0</v>
      </c>
      <c r="O35" s="1">
        <v>0</v>
      </c>
      <c r="P35" s="1">
        <v>0</v>
      </c>
      <c r="Q35" s="1">
        <v>0</v>
      </c>
      <c r="R35" s="1">
        <v>0</v>
      </c>
      <c r="S35" s="1">
        <v>0</v>
      </c>
      <c r="T35" s="1">
        <v>0</v>
      </c>
      <c r="U35" s="1">
        <v>0</v>
      </c>
      <c r="V35" s="1">
        <v>0</v>
      </c>
      <c r="W35" s="1">
        <v>0</v>
      </c>
      <c r="X35" s="1">
        <v>0</v>
      </c>
      <c r="Y35" s="1">
        <v>0</v>
      </c>
      <c r="Z35" s="1">
        <v>0</v>
      </c>
      <c r="AA35" s="1">
        <v>0</v>
      </c>
      <c r="AB35" s="1">
        <v>0</v>
      </c>
      <c r="AC35" s="1">
        <v>0</v>
      </c>
      <c r="AD35" s="1">
        <v>0</v>
      </c>
      <c r="AE35" s="1">
        <v>0</v>
      </c>
      <c r="AF35" s="1">
        <v>0</v>
      </c>
      <c r="AG35" s="1">
        <v>0</v>
      </c>
      <c r="AH35" s="1">
        <v>0</v>
      </c>
      <c r="AI35" s="1">
        <v>0</v>
      </c>
      <c r="AJ35" s="1">
        <v>0</v>
      </c>
      <c r="AK35" s="1">
        <v>0</v>
      </c>
      <c r="AL35" s="1">
        <v>0</v>
      </c>
      <c r="AM35" s="1">
        <v>0</v>
      </c>
      <c r="AN35" s="1">
        <v>0</v>
      </c>
      <c r="AO35" s="1">
        <v>0</v>
      </c>
      <c r="AP35" s="1">
        <v>0</v>
      </c>
      <c r="AQ35" s="1">
        <v>0</v>
      </c>
      <c r="AR35" s="1">
        <v>0</v>
      </c>
      <c r="AS35" s="1">
        <v>0</v>
      </c>
      <c r="AT35" s="1">
        <v>0</v>
      </c>
      <c r="AU35" s="1">
        <v>0</v>
      </c>
      <c r="AV35" s="1">
        <v>0</v>
      </c>
      <c r="AW35" s="1">
        <v>0</v>
      </c>
      <c r="AX35" s="1">
        <v>0</v>
      </c>
      <c r="AY35" s="1">
        <v>0</v>
      </c>
      <c r="AZ35" s="1">
        <v>0</v>
      </c>
      <c r="BA35" s="1">
        <v>0</v>
      </c>
      <c r="BB35" s="1">
        <v>0</v>
      </c>
      <c r="BC35" s="1">
        <v>0</v>
      </c>
      <c r="BD35" s="1">
        <v>0</v>
      </c>
      <c r="BE35" s="1">
        <v>0</v>
      </c>
      <c r="BF35" s="1">
        <v>0</v>
      </c>
      <c r="BG35" s="1">
        <v>0</v>
      </c>
      <c r="BH35" s="1">
        <v>0</v>
      </c>
      <c r="BI35" s="1">
        <v>0</v>
      </c>
      <c r="BJ35" s="1">
        <v>0</v>
      </c>
      <c r="BK35" s="1">
        <v>0</v>
      </c>
      <c r="BL35" s="1">
        <v>0</v>
      </c>
      <c r="BM35" s="1">
        <v>0</v>
      </c>
      <c r="BN35" s="1">
        <v>0</v>
      </c>
      <c r="BO35" s="1">
        <v>0</v>
      </c>
      <c r="BP35" s="1">
        <v>0</v>
      </c>
      <c r="BQ35" s="1">
        <v>0</v>
      </c>
      <c r="BR35" s="1">
        <v>0</v>
      </c>
      <c r="BS35" s="1">
        <v>0</v>
      </c>
      <c r="BT35" s="1">
        <v>0</v>
      </c>
      <c r="BU35" s="1">
        <v>0</v>
      </c>
      <c r="BV35" s="1">
        <v>0</v>
      </c>
      <c r="BW35" s="1">
        <v>0</v>
      </c>
      <c r="BX35" s="1">
        <v>0</v>
      </c>
      <c r="BY35" s="1">
        <v>0</v>
      </c>
      <c r="BZ35" s="1">
        <v>0</v>
      </c>
      <c r="CA35" s="1">
        <v>0</v>
      </c>
      <c r="CB35" s="1">
        <v>0</v>
      </c>
      <c r="CC35" s="1">
        <v>0</v>
      </c>
      <c r="CD35" s="1">
        <v>0</v>
      </c>
      <c r="CE35" s="1">
        <v>0</v>
      </c>
      <c r="CF35" s="1">
        <v>0</v>
      </c>
      <c r="CG35" s="1">
        <v>0</v>
      </c>
      <c r="CH35" s="1">
        <v>0</v>
      </c>
      <c r="CI35" s="1">
        <v>0</v>
      </c>
      <c r="CJ35" s="1">
        <v>0</v>
      </c>
      <c r="CK35" s="1">
        <v>0</v>
      </c>
      <c r="CL35" s="1">
        <v>0</v>
      </c>
      <c r="CM35" s="1">
        <v>0</v>
      </c>
      <c r="CN35" s="1">
        <v>0</v>
      </c>
      <c r="CO35" s="1">
        <v>0</v>
      </c>
      <c r="CP35" s="1">
        <v>0</v>
      </c>
      <c r="CQ35" s="1">
        <v>0</v>
      </c>
      <c r="CR35" s="1">
        <v>0</v>
      </c>
      <c r="CS35" s="1">
        <v>0</v>
      </c>
      <c r="CT35" s="1">
        <v>0</v>
      </c>
      <c r="CU35" s="1">
        <v>0</v>
      </c>
      <c r="CV35" s="1">
        <v>0</v>
      </c>
      <c r="CW35" s="1">
        <v>0</v>
      </c>
      <c r="CX35" s="1">
        <v>0</v>
      </c>
      <c r="CY35" s="1">
        <v>0</v>
      </c>
      <c r="CZ35" s="1">
        <v>0</v>
      </c>
      <c r="DA35" s="1">
        <v>0</v>
      </c>
      <c r="DB35" s="1">
        <v>0</v>
      </c>
      <c r="DC35" s="1">
        <v>0</v>
      </c>
      <c r="DD35" s="1">
        <v>0</v>
      </c>
      <c r="DE35" s="1">
        <v>0</v>
      </c>
      <c r="DF35" s="1">
        <v>0</v>
      </c>
      <c r="DG35" s="1">
        <v>0</v>
      </c>
      <c r="DH35" s="1">
        <v>0</v>
      </c>
      <c r="DI35" s="1">
        <v>0</v>
      </c>
      <c r="DJ35" s="1">
        <v>0</v>
      </c>
      <c r="DK35" s="1">
        <v>0</v>
      </c>
      <c r="DL35" s="1">
        <v>0</v>
      </c>
      <c r="DM35" s="1">
        <v>0</v>
      </c>
      <c r="DN35" s="1">
        <v>0</v>
      </c>
      <c r="DO35" s="1">
        <v>0</v>
      </c>
      <c r="DP35" s="1">
        <v>0</v>
      </c>
      <c r="DQ35" s="1">
        <v>0</v>
      </c>
      <c r="DR35" s="1">
        <v>0</v>
      </c>
      <c r="DS35" s="1">
        <v>0</v>
      </c>
      <c r="DT35" s="1">
        <v>0</v>
      </c>
      <c r="DU35" s="1">
        <v>0</v>
      </c>
      <c r="DV35" s="1">
        <v>0</v>
      </c>
      <c r="DW35" s="1">
        <v>0</v>
      </c>
      <c r="DX35" s="1">
        <v>0</v>
      </c>
      <c r="DY35" s="1">
        <v>0</v>
      </c>
      <c r="DZ35" s="1">
        <v>0</v>
      </c>
      <c r="EA35" s="1">
        <v>0</v>
      </c>
      <c r="EB35" s="1">
        <v>0</v>
      </c>
      <c r="EC35" s="1">
        <v>0</v>
      </c>
      <c r="ED35" s="1">
        <v>0</v>
      </c>
      <c r="EE35" s="1">
        <v>0</v>
      </c>
      <c r="EF35" s="1">
        <v>0</v>
      </c>
      <c r="EG35" s="1">
        <v>0</v>
      </c>
      <c r="EH35" s="1">
        <v>0</v>
      </c>
      <c r="EI35" s="1">
        <v>0</v>
      </c>
      <c r="EJ35" s="1">
        <v>0</v>
      </c>
      <c r="EK35" s="1">
        <v>0</v>
      </c>
      <c r="EL35" s="1">
        <v>0</v>
      </c>
      <c r="EM35" s="1">
        <v>0</v>
      </c>
      <c r="EN35" s="1">
        <v>0</v>
      </c>
      <c r="EO35" s="1">
        <v>0</v>
      </c>
      <c r="EP35" s="1">
        <v>0</v>
      </c>
      <c r="EQ35" s="1">
        <v>0</v>
      </c>
      <c r="ER35" s="1">
        <v>0</v>
      </c>
      <c r="ES35" s="1">
        <v>0</v>
      </c>
      <c r="ET35" s="1">
        <v>0</v>
      </c>
      <c r="EU35" s="1">
        <v>0</v>
      </c>
      <c r="EV35" s="1">
        <v>0</v>
      </c>
      <c r="EW35" s="1">
        <v>0</v>
      </c>
      <c r="EX35" s="1">
        <v>0</v>
      </c>
      <c r="EY35" s="1">
        <v>0</v>
      </c>
      <c r="EZ35" s="1">
        <v>0</v>
      </c>
      <c r="FA35" s="1">
        <v>0</v>
      </c>
      <c r="FB35" s="1">
        <v>0</v>
      </c>
      <c r="FC35" s="1">
        <v>0</v>
      </c>
    </row>
    <row r="36" spans="1:159" x14ac:dyDescent="0.35">
      <c r="A36" s="1" t="s">
        <v>363</v>
      </c>
      <c r="B36" s="1" t="s">
        <v>364</v>
      </c>
      <c r="C36" s="1">
        <v>0</v>
      </c>
      <c r="D36" s="1">
        <v>0</v>
      </c>
      <c r="E36" s="1">
        <v>0</v>
      </c>
      <c r="F36" s="1">
        <v>0</v>
      </c>
      <c r="G36" s="1">
        <v>0</v>
      </c>
      <c r="H36" s="1">
        <v>0</v>
      </c>
      <c r="I36" s="1">
        <v>0</v>
      </c>
      <c r="J36" s="1">
        <v>0</v>
      </c>
      <c r="K36" s="1">
        <v>0</v>
      </c>
      <c r="L36" s="1">
        <v>0</v>
      </c>
      <c r="M36" s="1">
        <v>0</v>
      </c>
      <c r="N36" s="1">
        <v>0</v>
      </c>
      <c r="O36" s="1">
        <v>0</v>
      </c>
      <c r="P36" s="1">
        <v>0</v>
      </c>
      <c r="Q36" s="1">
        <v>0</v>
      </c>
      <c r="R36" s="1">
        <v>0</v>
      </c>
      <c r="S36" s="1">
        <v>0</v>
      </c>
      <c r="T36" s="1">
        <v>0</v>
      </c>
      <c r="U36" s="1">
        <v>0</v>
      </c>
      <c r="V36" s="1">
        <v>0</v>
      </c>
      <c r="W36" s="1">
        <v>0</v>
      </c>
      <c r="X36" s="1">
        <v>0</v>
      </c>
      <c r="Y36" s="1">
        <v>0</v>
      </c>
      <c r="Z36" s="1">
        <v>0</v>
      </c>
      <c r="AA36" s="1">
        <v>0</v>
      </c>
      <c r="AB36" s="1">
        <v>0</v>
      </c>
      <c r="AC36" s="1">
        <v>0</v>
      </c>
      <c r="AD36" s="1">
        <v>0</v>
      </c>
      <c r="AE36" s="1">
        <v>0</v>
      </c>
      <c r="AF36" s="1">
        <v>0</v>
      </c>
      <c r="AG36" s="1">
        <v>0</v>
      </c>
      <c r="AH36" s="1">
        <v>0</v>
      </c>
      <c r="AI36" s="1">
        <v>0</v>
      </c>
      <c r="AJ36" s="1">
        <v>0</v>
      </c>
      <c r="AK36" s="1">
        <v>0</v>
      </c>
      <c r="AL36" s="1">
        <v>0</v>
      </c>
      <c r="AM36" s="1">
        <v>0</v>
      </c>
      <c r="AN36" s="1">
        <v>0</v>
      </c>
      <c r="AO36" s="1">
        <v>0</v>
      </c>
      <c r="AP36" s="1">
        <v>0</v>
      </c>
      <c r="AQ36" s="1">
        <v>0</v>
      </c>
      <c r="AR36" s="1">
        <v>0</v>
      </c>
      <c r="AS36" s="1">
        <v>0</v>
      </c>
      <c r="AT36" s="1">
        <v>0</v>
      </c>
      <c r="AU36" s="1">
        <v>0</v>
      </c>
      <c r="AV36" s="1">
        <v>0</v>
      </c>
      <c r="AW36" s="1">
        <v>0</v>
      </c>
      <c r="AX36" s="1">
        <v>0</v>
      </c>
      <c r="AY36" s="1">
        <v>0</v>
      </c>
      <c r="AZ36" s="1">
        <v>0</v>
      </c>
      <c r="BA36" s="1">
        <v>0</v>
      </c>
      <c r="BB36" s="1">
        <v>0</v>
      </c>
      <c r="BC36" s="1">
        <v>0</v>
      </c>
      <c r="BD36" s="1">
        <v>0</v>
      </c>
      <c r="BE36" s="1">
        <v>0</v>
      </c>
      <c r="BF36" s="1">
        <v>0</v>
      </c>
      <c r="BG36" s="1">
        <v>0</v>
      </c>
      <c r="BH36" s="1">
        <v>0</v>
      </c>
      <c r="BI36" s="1">
        <v>0</v>
      </c>
      <c r="BJ36" s="1">
        <v>0</v>
      </c>
      <c r="BK36" s="1">
        <v>0</v>
      </c>
      <c r="BL36" s="1">
        <v>0</v>
      </c>
      <c r="BM36" s="1">
        <v>0</v>
      </c>
      <c r="BN36" s="1">
        <v>0</v>
      </c>
      <c r="BO36" s="1">
        <v>0</v>
      </c>
      <c r="BP36" s="1">
        <v>0</v>
      </c>
      <c r="BQ36" s="1">
        <v>0</v>
      </c>
      <c r="BR36" s="1">
        <v>0</v>
      </c>
      <c r="BS36" s="1">
        <v>0</v>
      </c>
      <c r="BT36" s="1">
        <v>0</v>
      </c>
      <c r="BU36" s="1">
        <v>0</v>
      </c>
      <c r="BV36" s="1">
        <v>0</v>
      </c>
      <c r="BW36" s="1">
        <v>0</v>
      </c>
      <c r="BX36" s="1">
        <v>0</v>
      </c>
      <c r="BY36" s="1">
        <v>0</v>
      </c>
      <c r="BZ36" s="1">
        <v>0</v>
      </c>
      <c r="CA36" s="1">
        <v>0</v>
      </c>
      <c r="CB36" s="1">
        <v>0</v>
      </c>
      <c r="CC36" s="1">
        <v>0</v>
      </c>
      <c r="CD36" s="1">
        <v>0</v>
      </c>
      <c r="CE36" s="1">
        <v>0</v>
      </c>
      <c r="CF36" s="1">
        <v>0</v>
      </c>
      <c r="CG36" s="1">
        <v>0</v>
      </c>
      <c r="CH36" s="1">
        <v>0</v>
      </c>
      <c r="CI36" s="1">
        <v>0</v>
      </c>
      <c r="CJ36" s="1">
        <v>0</v>
      </c>
      <c r="CK36" s="1">
        <v>0</v>
      </c>
      <c r="CL36" s="1">
        <v>0</v>
      </c>
      <c r="CM36" s="1">
        <v>0</v>
      </c>
      <c r="CN36" s="1">
        <v>0</v>
      </c>
      <c r="CO36" s="1">
        <v>0</v>
      </c>
      <c r="CP36" s="1">
        <v>0</v>
      </c>
      <c r="CQ36" s="1">
        <v>0</v>
      </c>
      <c r="CR36" s="1">
        <v>0</v>
      </c>
      <c r="CS36" s="1">
        <v>0</v>
      </c>
      <c r="CT36" s="1">
        <v>0</v>
      </c>
      <c r="CU36" s="1">
        <v>0</v>
      </c>
      <c r="CV36" s="1">
        <v>0</v>
      </c>
      <c r="CW36" s="1">
        <v>0</v>
      </c>
      <c r="CX36" s="1">
        <v>0</v>
      </c>
      <c r="CY36" s="1">
        <v>0</v>
      </c>
      <c r="CZ36" s="1">
        <v>0</v>
      </c>
      <c r="DA36" s="1">
        <v>0</v>
      </c>
      <c r="DB36" s="1">
        <v>0</v>
      </c>
      <c r="DC36" s="1">
        <v>0</v>
      </c>
      <c r="DD36" s="1">
        <v>0</v>
      </c>
      <c r="DE36" s="1">
        <v>0</v>
      </c>
      <c r="DF36" s="1">
        <v>0</v>
      </c>
      <c r="DG36" s="1">
        <v>0</v>
      </c>
      <c r="DH36" s="1">
        <v>0</v>
      </c>
      <c r="DI36" s="1">
        <v>0</v>
      </c>
      <c r="DJ36" s="1">
        <v>0</v>
      </c>
      <c r="DK36" s="1">
        <v>0</v>
      </c>
      <c r="DL36" s="1">
        <v>0</v>
      </c>
      <c r="DM36" s="1">
        <v>0</v>
      </c>
      <c r="DN36" s="1">
        <v>0</v>
      </c>
      <c r="DO36" s="1">
        <v>0</v>
      </c>
      <c r="DP36" s="1">
        <v>0</v>
      </c>
      <c r="DQ36" s="1">
        <v>0</v>
      </c>
      <c r="DR36" s="1">
        <v>0</v>
      </c>
      <c r="DS36" s="1">
        <v>0</v>
      </c>
      <c r="DT36" s="1">
        <v>0</v>
      </c>
      <c r="DU36" s="1">
        <v>0</v>
      </c>
      <c r="DV36" s="1">
        <v>0</v>
      </c>
      <c r="DW36" s="1">
        <v>0</v>
      </c>
      <c r="DX36" s="1">
        <v>0</v>
      </c>
      <c r="DY36" s="1">
        <v>0</v>
      </c>
      <c r="DZ36" s="1">
        <v>0</v>
      </c>
      <c r="EA36" s="1">
        <v>0</v>
      </c>
      <c r="EB36" s="1">
        <v>0</v>
      </c>
      <c r="EC36" s="1">
        <v>0</v>
      </c>
      <c r="ED36" s="1">
        <v>0</v>
      </c>
      <c r="EE36" s="1">
        <v>0</v>
      </c>
      <c r="EF36" s="1">
        <v>0</v>
      </c>
      <c r="EG36" s="1">
        <v>0</v>
      </c>
      <c r="EH36" s="1">
        <v>0</v>
      </c>
      <c r="EI36" s="1">
        <v>0</v>
      </c>
      <c r="EJ36" s="1">
        <v>0</v>
      </c>
      <c r="EK36" s="1">
        <v>0</v>
      </c>
      <c r="EL36" s="1">
        <v>0</v>
      </c>
      <c r="EM36" s="1">
        <v>0</v>
      </c>
      <c r="EN36" s="1">
        <v>0</v>
      </c>
      <c r="EO36" s="1">
        <v>0</v>
      </c>
      <c r="EP36" s="1">
        <v>0</v>
      </c>
      <c r="EQ36" s="1">
        <v>0</v>
      </c>
      <c r="ER36" s="1">
        <v>0</v>
      </c>
      <c r="ES36" s="1">
        <v>0</v>
      </c>
      <c r="ET36" s="1">
        <v>0</v>
      </c>
      <c r="EU36" s="1">
        <v>0</v>
      </c>
      <c r="EV36" s="1">
        <v>0</v>
      </c>
      <c r="EW36" s="1">
        <v>0</v>
      </c>
      <c r="EX36" s="1">
        <v>0</v>
      </c>
      <c r="EY36" s="1">
        <v>0</v>
      </c>
      <c r="EZ36" s="1">
        <v>0</v>
      </c>
      <c r="FA36" s="1">
        <v>0</v>
      </c>
      <c r="FB36" s="1">
        <v>0</v>
      </c>
      <c r="FC36" s="1">
        <v>0</v>
      </c>
    </row>
    <row r="37" spans="1:159" x14ac:dyDescent="0.35">
      <c r="A37" s="1" t="s">
        <v>365</v>
      </c>
      <c r="B37" s="1" t="s">
        <v>366</v>
      </c>
      <c r="C37" s="1">
        <v>0</v>
      </c>
      <c r="D37" s="1">
        <v>0</v>
      </c>
      <c r="E37" s="1">
        <v>0</v>
      </c>
      <c r="F37" s="1">
        <v>0</v>
      </c>
      <c r="G37" s="1">
        <v>0</v>
      </c>
      <c r="H37" s="1">
        <v>0</v>
      </c>
      <c r="I37" s="1">
        <v>0</v>
      </c>
      <c r="J37" s="1">
        <v>0</v>
      </c>
      <c r="K37" s="1">
        <v>0</v>
      </c>
      <c r="L37" s="1">
        <v>0</v>
      </c>
      <c r="M37" s="1">
        <v>0</v>
      </c>
      <c r="N37" s="1">
        <v>0</v>
      </c>
      <c r="O37" s="1">
        <v>0</v>
      </c>
      <c r="P37" s="1">
        <v>0</v>
      </c>
      <c r="Q37" s="1">
        <v>0</v>
      </c>
      <c r="R37" s="1">
        <v>0</v>
      </c>
      <c r="S37" s="1">
        <v>0</v>
      </c>
      <c r="T37" s="1">
        <v>0</v>
      </c>
      <c r="U37" s="1">
        <v>0</v>
      </c>
      <c r="V37" s="1">
        <v>0</v>
      </c>
      <c r="W37" s="1">
        <v>0</v>
      </c>
      <c r="X37" s="1">
        <v>0</v>
      </c>
      <c r="Y37" s="1">
        <v>0</v>
      </c>
      <c r="Z37" s="1">
        <v>0</v>
      </c>
      <c r="AA37" s="1">
        <v>0</v>
      </c>
      <c r="AB37" s="1">
        <v>0</v>
      </c>
      <c r="AC37" s="1">
        <v>0</v>
      </c>
      <c r="AD37" s="1">
        <v>0</v>
      </c>
      <c r="AE37" s="1">
        <v>0</v>
      </c>
      <c r="AF37" s="1">
        <v>0</v>
      </c>
      <c r="AG37" s="1">
        <v>0</v>
      </c>
      <c r="AH37" s="1">
        <v>0</v>
      </c>
      <c r="AI37" s="1">
        <v>0</v>
      </c>
      <c r="AJ37" s="1">
        <v>0</v>
      </c>
      <c r="AK37" s="1">
        <v>0</v>
      </c>
      <c r="AL37" s="1">
        <v>0</v>
      </c>
      <c r="AM37" s="1">
        <v>0</v>
      </c>
      <c r="AN37" s="1">
        <v>0</v>
      </c>
      <c r="AO37" s="1">
        <v>0</v>
      </c>
      <c r="AP37" s="1">
        <v>0</v>
      </c>
      <c r="AQ37" s="1">
        <v>0</v>
      </c>
      <c r="AR37" s="1">
        <v>0</v>
      </c>
      <c r="AS37" s="1">
        <v>0</v>
      </c>
      <c r="AT37" s="1">
        <v>0</v>
      </c>
      <c r="AU37" s="1">
        <v>0</v>
      </c>
      <c r="AV37" s="1">
        <v>0</v>
      </c>
      <c r="AW37" s="1">
        <v>0</v>
      </c>
      <c r="AX37" s="1">
        <v>0</v>
      </c>
      <c r="AY37" s="1">
        <v>0</v>
      </c>
      <c r="AZ37" s="1">
        <v>0</v>
      </c>
      <c r="BA37" s="1">
        <v>0</v>
      </c>
      <c r="BB37" s="1">
        <v>0</v>
      </c>
      <c r="BC37" s="1">
        <v>0</v>
      </c>
      <c r="BD37" s="1">
        <v>0</v>
      </c>
      <c r="BE37" s="1">
        <v>0</v>
      </c>
      <c r="BF37" s="1">
        <v>0</v>
      </c>
      <c r="BG37" s="1">
        <v>0</v>
      </c>
      <c r="BH37" s="1">
        <v>0</v>
      </c>
      <c r="BI37" s="1">
        <v>0</v>
      </c>
      <c r="BJ37" s="1">
        <v>0</v>
      </c>
      <c r="BK37" s="1">
        <v>0</v>
      </c>
      <c r="BL37" s="1">
        <v>0</v>
      </c>
      <c r="BM37" s="1">
        <v>0</v>
      </c>
      <c r="BN37" s="1">
        <v>0</v>
      </c>
      <c r="BO37" s="1">
        <v>0</v>
      </c>
      <c r="BP37" s="1">
        <v>0</v>
      </c>
      <c r="BQ37" s="1">
        <v>0</v>
      </c>
      <c r="BR37" s="1">
        <v>0</v>
      </c>
      <c r="BS37" s="1">
        <v>0</v>
      </c>
      <c r="BT37" s="1">
        <v>0</v>
      </c>
      <c r="BU37" s="1">
        <v>0</v>
      </c>
      <c r="BV37" s="1">
        <v>0</v>
      </c>
      <c r="BW37" s="1">
        <v>0</v>
      </c>
      <c r="BX37" s="1">
        <v>0</v>
      </c>
      <c r="BY37" s="1">
        <v>0</v>
      </c>
      <c r="BZ37" s="1">
        <v>0</v>
      </c>
      <c r="CA37" s="1">
        <v>0</v>
      </c>
      <c r="CB37" s="1">
        <v>0</v>
      </c>
      <c r="CC37" s="1">
        <v>0</v>
      </c>
      <c r="CD37" s="1">
        <v>0</v>
      </c>
      <c r="CE37" s="1">
        <v>0</v>
      </c>
      <c r="CF37" s="1">
        <v>0</v>
      </c>
      <c r="CG37" s="1">
        <v>0</v>
      </c>
      <c r="CH37" s="1">
        <v>0</v>
      </c>
      <c r="CI37" s="1">
        <v>0</v>
      </c>
      <c r="CJ37" s="1">
        <v>0</v>
      </c>
      <c r="CK37" s="1">
        <v>0</v>
      </c>
      <c r="CL37" s="1">
        <v>0</v>
      </c>
      <c r="CM37" s="1">
        <v>0</v>
      </c>
      <c r="CN37" s="1">
        <v>0</v>
      </c>
      <c r="CO37" s="1">
        <v>0</v>
      </c>
      <c r="CP37" s="1">
        <v>0</v>
      </c>
      <c r="CQ37" s="1">
        <v>0</v>
      </c>
      <c r="CR37" s="1">
        <v>0</v>
      </c>
      <c r="CS37" s="1">
        <v>0</v>
      </c>
      <c r="CT37" s="1">
        <v>0</v>
      </c>
      <c r="CU37" s="1">
        <v>0</v>
      </c>
      <c r="CV37" s="1">
        <v>0</v>
      </c>
      <c r="CW37" s="1">
        <v>0</v>
      </c>
      <c r="CX37" s="1">
        <v>0</v>
      </c>
      <c r="CY37" s="1">
        <v>0</v>
      </c>
      <c r="CZ37" s="1">
        <v>0</v>
      </c>
      <c r="DA37" s="1">
        <v>0</v>
      </c>
      <c r="DB37" s="1">
        <v>0</v>
      </c>
      <c r="DC37" s="1">
        <v>0</v>
      </c>
      <c r="DD37" s="1">
        <v>0</v>
      </c>
      <c r="DE37" s="1">
        <v>0</v>
      </c>
      <c r="DF37" s="1">
        <v>0</v>
      </c>
      <c r="DG37" s="1">
        <v>0</v>
      </c>
      <c r="DH37" s="1">
        <v>0</v>
      </c>
      <c r="DI37" s="1">
        <v>0</v>
      </c>
      <c r="DJ37" s="1">
        <v>0</v>
      </c>
      <c r="DK37" s="1">
        <v>0</v>
      </c>
      <c r="DL37" s="1">
        <v>0</v>
      </c>
      <c r="DM37" s="1">
        <v>0</v>
      </c>
      <c r="DN37" s="1">
        <v>0</v>
      </c>
      <c r="DO37" s="1">
        <v>0</v>
      </c>
      <c r="DP37" s="1">
        <v>0</v>
      </c>
      <c r="DQ37" s="1">
        <v>0</v>
      </c>
      <c r="DR37" s="1">
        <v>0</v>
      </c>
      <c r="DS37" s="1">
        <v>0</v>
      </c>
      <c r="DT37" s="1">
        <v>0</v>
      </c>
      <c r="DU37" s="1">
        <v>0</v>
      </c>
      <c r="DV37" s="1">
        <v>0</v>
      </c>
      <c r="DW37" s="1">
        <v>0</v>
      </c>
      <c r="DX37" s="1">
        <v>0</v>
      </c>
      <c r="DY37" s="1">
        <v>0</v>
      </c>
      <c r="DZ37" s="1">
        <v>0</v>
      </c>
      <c r="EA37" s="1">
        <v>0</v>
      </c>
      <c r="EB37" s="1">
        <v>0</v>
      </c>
      <c r="EC37" s="1">
        <v>0</v>
      </c>
      <c r="ED37" s="1">
        <v>0</v>
      </c>
      <c r="EE37" s="1">
        <v>0</v>
      </c>
      <c r="EF37" s="1">
        <v>0</v>
      </c>
      <c r="EG37" s="1">
        <v>0</v>
      </c>
      <c r="EH37" s="1">
        <v>0</v>
      </c>
      <c r="EI37" s="1">
        <v>0</v>
      </c>
      <c r="EJ37" s="1">
        <v>0</v>
      </c>
      <c r="EK37" s="1">
        <v>0</v>
      </c>
      <c r="EL37" s="1">
        <v>0</v>
      </c>
      <c r="EM37" s="1">
        <v>0</v>
      </c>
      <c r="EN37" s="1">
        <v>0</v>
      </c>
      <c r="EO37" s="1">
        <v>0</v>
      </c>
      <c r="EP37" s="1">
        <v>0</v>
      </c>
      <c r="EQ37" s="1">
        <v>0</v>
      </c>
      <c r="ER37" s="1">
        <v>0</v>
      </c>
      <c r="ES37" s="1">
        <v>0</v>
      </c>
      <c r="ET37" s="1">
        <v>0</v>
      </c>
      <c r="EU37" s="1">
        <v>0</v>
      </c>
      <c r="EV37" s="1">
        <v>0</v>
      </c>
      <c r="EW37" s="1">
        <v>0</v>
      </c>
      <c r="EX37" s="1">
        <v>0</v>
      </c>
      <c r="EY37" s="1">
        <v>0</v>
      </c>
      <c r="EZ37" s="1">
        <v>0</v>
      </c>
      <c r="FA37" s="1">
        <v>0</v>
      </c>
      <c r="FB37" s="1">
        <v>0</v>
      </c>
      <c r="FC37" s="1">
        <v>0</v>
      </c>
    </row>
    <row r="38" spans="1:159" x14ac:dyDescent="0.35">
      <c r="A38" s="1" t="s">
        <v>367</v>
      </c>
      <c r="B38" s="1" t="s">
        <v>368</v>
      </c>
      <c r="C38" s="1">
        <v>0</v>
      </c>
      <c r="D38" s="1">
        <v>0</v>
      </c>
      <c r="E38" s="1">
        <v>0</v>
      </c>
      <c r="F38" s="1">
        <v>0</v>
      </c>
      <c r="G38" s="1">
        <v>0</v>
      </c>
      <c r="H38" s="1">
        <v>0</v>
      </c>
      <c r="I38" s="1">
        <v>0</v>
      </c>
      <c r="J38" s="1">
        <v>0</v>
      </c>
      <c r="K38" s="1">
        <v>0</v>
      </c>
      <c r="L38" s="1">
        <v>0</v>
      </c>
      <c r="M38" s="1">
        <v>0</v>
      </c>
      <c r="N38" s="1">
        <v>0</v>
      </c>
      <c r="O38" s="1">
        <v>0</v>
      </c>
      <c r="P38" s="1">
        <v>0</v>
      </c>
      <c r="Q38" s="1">
        <v>0</v>
      </c>
      <c r="R38" s="1">
        <v>0</v>
      </c>
      <c r="S38" s="1">
        <v>0</v>
      </c>
      <c r="T38" s="1">
        <v>0</v>
      </c>
      <c r="U38" s="1">
        <v>0</v>
      </c>
      <c r="V38" s="1">
        <v>0</v>
      </c>
      <c r="W38" s="1">
        <v>0</v>
      </c>
      <c r="X38" s="1">
        <v>0</v>
      </c>
      <c r="Y38" s="1">
        <v>0</v>
      </c>
      <c r="Z38" s="1">
        <v>0</v>
      </c>
      <c r="AA38" s="1">
        <v>0</v>
      </c>
      <c r="AB38" s="1">
        <v>0</v>
      </c>
      <c r="AC38" s="1">
        <v>0</v>
      </c>
      <c r="AD38" s="1">
        <v>0</v>
      </c>
      <c r="AE38" s="1">
        <v>0</v>
      </c>
      <c r="AF38" s="1">
        <v>0</v>
      </c>
      <c r="AG38" s="1">
        <v>0</v>
      </c>
      <c r="AH38" s="1">
        <v>0</v>
      </c>
      <c r="AI38" s="1">
        <v>0</v>
      </c>
      <c r="AJ38" s="1">
        <v>0</v>
      </c>
      <c r="AK38" s="1">
        <v>0</v>
      </c>
      <c r="AL38" s="1">
        <v>0</v>
      </c>
      <c r="AM38" s="1">
        <v>0</v>
      </c>
      <c r="AN38" s="1">
        <v>0</v>
      </c>
      <c r="AO38" s="1">
        <v>0</v>
      </c>
      <c r="AP38" s="1">
        <v>0</v>
      </c>
      <c r="AQ38" s="1">
        <v>0</v>
      </c>
      <c r="AR38" s="1">
        <v>0</v>
      </c>
      <c r="AS38" s="1">
        <v>0</v>
      </c>
      <c r="AT38" s="1">
        <v>0</v>
      </c>
      <c r="AU38" s="1">
        <v>0</v>
      </c>
      <c r="AV38" s="1">
        <v>0</v>
      </c>
      <c r="AW38" s="1">
        <v>0</v>
      </c>
      <c r="AX38" s="1">
        <v>0</v>
      </c>
      <c r="AY38" s="1">
        <v>0</v>
      </c>
      <c r="AZ38" s="1">
        <v>0</v>
      </c>
      <c r="BA38" s="1">
        <v>0</v>
      </c>
      <c r="BB38" s="1">
        <v>0</v>
      </c>
      <c r="BC38" s="1">
        <v>0</v>
      </c>
      <c r="BD38" s="1">
        <v>0</v>
      </c>
      <c r="BE38" s="1">
        <v>0</v>
      </c>
      <c r="BF38" s="1">
        <v>0</v>
      </c>
      <c r="BG38" s="1">
        <v>0</v>
      </c>
      <c r="BH38" s="1">
        <v>0</v>
      </c>
      <c r="BI38" s="1">
        <v>0</v>
      </c>
      <c r="BJ38" s="1">
        <v>0</v>
      </c>
      <c r="BK38" s="1">
        <v>0</v>
      </c>
      <c r="BL38" s="1">
        <v>0</v>
      </c>
      <c r="BM38" s="1">
        <v>0</v>
      </c>
      <c r="BN38" s="1">
        <v>0</v>
      </c>
      <c r="BO38" s="1">
        <v>0</v>
      </c>
      <c r="BP38" s="1">
        <v>0</v>
      </c>
      <c r="BQ38" s="1">
        <v>0</v>
      </c>
      <c r="BR38" s="1">
        <v>0</v>
      </c>
      <c r="BS38" s="1">
        <v>0</v>
      </c>
      <c r="BT38" s="1">
        <v>0</v>
      </c>
      <c r="BU38" s="1">
        <v>0</v>
      </c>
      <c r="BV38" s="1">
        <v>0</v>
      </c>
      <c r="BW38" s="1">
        <v>0</v>
      </c>
      <c r="BX38" s="1">
        <v>0</v>
      </c>
      <c r="BY38" s="1">
        <v>0</v>
      </c>
      <c r="BZ38" s="1">
        <v>0</v>
      </c>
      <c r="CA38" s="1">
        <v>0</v>
      </c>
      <c r="CB38" s="1">
        <v>0</v>
      </c>
      <c r="CC38" s="1">
        <v>0</v>
      </c>
      <c r="CD38" s="1">
        <v>0</v>
      </c>
      <c r="CE38" s="1">
        <v>0</v>
      </c>
      <c r="CF38" s="1">
        <v>0</v>
      </c>
      <c r="CG38" s="1">
        <v>0</v>
      </c>
      <c r="CH38" s="1">
        <v>0</v>
      </c>
      <c r="CI38" s="1">
        <v>0</v>
      </c>
      <c r="CJ38" s="1">
        <v>0</v>
      </c>
      <c r="CK38" s="1">
        <v>0</v>
      </c>
      <c r="CL38" s="1">
        <v>0</v>
      </c>
      <c r="CM38" s="1">
        <v>0</v>
      </c>
      <c r="CN38" s="1">
        <v>0</v>
      </c>
      <c r="CO38" s="1">
        <v>0</v>
      </c>
      <c r="CP38" s="1">
        <v>0</v>
      </c>
      <c r="CQ38" s="1">
        <v>0</v>
      </c>
      <c r="CR38" s="1">
        <v>0</v>
      </c>
      <c r="CS38" s="1">
        <v>0</v>
      </c>
      <c r="CT38" s="1">
        <v>0</v>
      </c>
      <c r="CU38" s="1">
        <v>0</v>
      </c>
      <c r="CV38" s="1">
        <v>0</v>
      </c>
      <c r="CW38" s="1">
        <v>0</v>
      </c>
      <c r="CX38" s="1">
        <v>0</v>
      </c>
      <c r="CY38" s="1">
        <v>0</v>
      </c>
      <c r="CZ38" s="1">
        <v>0</v>
      </c>
      <c r="DA38" s="1">
        <v>0</v>
      </c>
      <c r="DB38" s="1">
        <v>0</v>
      </c>
      <c r="DC38" s="1">
        <v>0</v>
      </c>
      <c r="DD38" s="1">
        <v>0</v>
      </c>
      <c r="DE38" s="1">
        <v>0</v>
      </c>
      <c r="DF38" s="1">
        <v>0</v>
      </c>
      <c r="DG38" s="1">
        <v>0</v>
      </c>
      <c r="DH38" s="1">
        <v>0</v>
      </c>
      <c r="DI38" s="1">
        <v>0</v>
      </c>
      <c r="DJ38" s="1">
        <v>0</v>
      </c>
      <c r="DK38" s="1">
        <v>0</v>
      </c>
      <c r="DL38" s="1">
        <v>0</v>
      </c>
      <c r="DM38" s="1">
        <v>0</v>
      </c>
      <c r="DN38" s="1">
        <v>0</v>
      </c>
      <c r="DO38" s="1">
        <v>0</v>
      </c>
      <c r="DP38" s="1">
        <v>0</v>
      </c>
      <c r="DQ38" s="1">
        <v>0</v>
      </c>
      <c r="DR38" s="1">
        <v>0</v>
      </c>
      <c r="DS38" s="1">
        <v>0</v>
      </c>
      <c r="DT38" s="1">
        <v>0</v>
      </c>
      <c r="DU38" s="1">
        <v>0</v>
      </c>
      <c r="DV38" s="1">
        <v>0</v>
      </c>
      <c r="DW38" s="1">
        <v>0</v>
      </c>
      <c r="DX38" s="1">
        <v>0</v>
      </c>
      <c r="DY38" s="1">
        <v>0</v>
      </c>
      <c r="DZ38" s="1">
        <v>0</v>
      </c>
      <c r="EA38" s="1">
        <v>0</v>
      </c>
      <c r="EB38" s="1">
        <v>0</v>
      </c>
      <c r="EC38" s="1">
        <v>0</v>
      </c>
      <c r="ED38" s="1">
        <v>0</v>
      </c>
      <c r="EE38" s="1">
        <v>0</v>
      </c>
      <c r="EF38" s="1">
        <v>0</v>
      </c>
      <c r="EG38" s="1">
        <v>0</v>
      </c>
      <c r="EH38" s="1">
        <v>0</v>
      </c>
      <c r="EI38" s="1">
        <v>0</v>
      </c>
      <c r="EJ38" s="1">
        <v>0</v>
      </c>
      <c r="EK38" s="1">
        <v>0</v>
      </c>
      <c r="EL38" s="1">
        <v>0</v>
      </c>
      <c r="EM38" s="1">
        <v>0</v>
      </c>
      <c r="EN38" s="1">
        <v>0</v>
      </c>
      <c r="EO38" s="1">
        <v>0</v>
      </c>
      <c r="EP38" s="1">
        <v>0</v>
      </c>
      <c r="EQ38" s="1">
        <v>0</v>
      </c>
      <c r="ER38" s="1">
        <v>0</v>
      </c>
      <c r="ES38" s="1">
        <v>0</v>
      </c>
      <c r="ET38" s="1">
        <v>0</v>
      </c>
      <c r="EU38" s="1">
        <v>0</v>
      </c>
      <c r="EV38" s="1">
        <v>0</v>
      </c>
      <c r="EW38" s="1">
        <v>0</v>
      </c>
      <c r="EX38" s="1">
        <v>0</v>
      </c>
      <c r="EY38" s="1">
        <v>0</v>
      </c>
      <c r="EZ38" s="1">
        <v>0</v>
      </c>
      <c r="FA38" s="1">
        <v>0</v>
      </c>
      <c r="FB38" s="1">
        <v>0</v>
      </c>
      <c r="FC38" s="1">
        <v>0</v>
      </c>
    </row>
    <row r="39" spans="1:159" x14ac:dyDescent="0.35">
      <c r="A39" s="1" t="s">
        <v>369</v>
      </c>
      <c r="B39" s="1" t="s">
        <v>370</v>
      </c>
      <c r="C39" s="1">
        <v>0</v>
      </c>
      <c r="D39" s="1">
        <v>0</v>
      </c>
      <c r="E39" s="1">
        <v>0</v>
      </c>
      <c r="F39" s="1">
        <v>0</v>
      </c>
      <c r="G39" s="1">
        <v>0</v>
      </c>
      <c r="H39" s="1">
        <v>0</v>
      </c>
      <c r="I39" s="1">
        <v>0</v>
      </c>
      <c r="J39" s="1">
        <v>0</v>
      </c>
      <c r="K39" s="1">
        <v>0</v>
      </c>
      <c r="L39" s="1">
        <v>0</v>
      </c>
      <c r="M39" s="1">
        <v>0</v>
      </c>
      <c r="N39" s="1">
        <v>0</v>
      </c>
      <c r="O39" s="1">
        <v>0</v>
      </c>
      <c r="P39" s="1">
        <v>0</v>
      </c>
      <c r="Q39" s="1">
        <v>0</v>
      </c>
      <c r="R39" s="1">
        <v>0</v>
      </c>
      <c r="S39" s="1">
        <v>0</v>
      </c>
      <c r="T39" s="1">
        <v>0</v>
      </c>
      <c r="U39" s="1">
        <v>0</v>
      </c>
      <c r="V39" s="1">
        <v>0</v>
      </c>
      <c r="W39" s="1">
        <v>0</v>
      </c>
      <c r="X39" s="1">
        <v>0</v>
      </c>
      <c r="Y39" s="1">
        <v>0</v>
      </c>
      <c r="Z39" s="1">
        <v>0</v>
      </c>
      <c r="AA39" s="1">
        <v>0</v>
      </c>
      <c r="AB39" s="1">
        <v>0</v>
      </c>
      <c r="AC39" s="1">
        <v>0</v>
      </c>
      <c r="AD39" s="1">
        <v>0</v>
      </c>
      <c r="AE39" s="1">
        <v>0</v>
      </c>
      <c r="AF39" s="1">
        <v>0</v>
      </c>
      <c r="AG39" s="1">
        <v>0</v>
      </c>
      <c r="AH39" s="1">
        <v>0</v>
      </c>
      <c r="AI39" s="1">
        <v>0</v>
      </c>
      <c r="AJ39" s="1">
        <v>0</v>
      </c>
      <c r="AK39" s="1">
        <v>0</v>
      </c>
      <c r="AL39" s="1">
        <v>0</v>
      </c>
      <c r="AM39" s="1">
        <v>0</v>
      </c>
      <c r="AN39" s="1">
        <v>0</v>
      </c>
      <c r="AO39" s="1">
        <v>0</v>
      </c>
      <c r="AP39" s="1">
        <v>0</v>
      </c>
      <c r="AQ39" s="1">
        <v>0</v>
      </c>
      <c r="AR39" s="1">
        <v>0</v>
      </c>
      <c r="AS39" s="1">
        <v>0</v>
      </c>
      <c r="AT39" s="1">
        <v>0</v>
      </c>
      <c r="AU39" s="1">
        <v>0</v>
      </c>
      <c r="AV39" s="1">
        <v>0</v>
      </c>
      <c r="AW39" s="1">
        <v>0</v>
      </c>
      <c r="AX39" s="1">
        <v>0</v>
      </c>
      <c r="AY39" s="1">
        <v>0</v>
      </c>
      <c r="AZ39" s="1">
        <v>0</v>
      </c>
      <c r="BA39" s="1">
        <v>0</v>
      </c>
      <c r="BB39" s="1">
        <v>0</v>
      </c>
      <c r="BC39" s="1">
        <v>0</v>
      </c>
      <c r="BD39" s="1">
        <v>0</v>
      </c>
      <c r="BE39" s="1">
        <v>0</v>
      </c>
      <c r="BF39" s="1">
        <v>0</v>
      </c>
      <c r="BG39" s="1">
        <v>0</v>
      </c>
      <c r="BH39" s="1">
        <v>0</v>
      </c>
      <c r="BI39" s="1">
        <v>0</v>
      </c>
      <c r="BJ39" s="1">
        <v>0</v>
      </c>
      <c r="BK39" s="1">
        <v>0</v>
      </c>
      <c r="BL39" s="1">
        <v>0</v>
      </c>
      <c r="BM39" s="1">
        <v>0</v>
      </c>
      <c r="BN39" s="1">
        <v>0</v>
      </c>
      <c r="BO39" s="1">
        <v>0</v>
      </c>
      <c r="BP39" s="1">
        <v>0</v>
      </c>
      <c r="BQ39" s="1">
        <v>0</v>
      </c>
      <c r="BR39" s="1">
        <v>0</v>
      </c>
      <c r="BS39" s="1">
        <v>0</v>
      </c>
      <c r="BT39" s="1">
        <v>0</v>
      </c>
      <c r="BU39" s="1">
        <v>0</v>
      </c>
      <c r="BV39" s="1">
        <v>0</v>
      </c>
      <c r="BW39" s="1">
        <v>0</v>
      </c>
      <c r="BX39" s="1">
        <v>0</v>
      </c>
      <c r="BY39" s="1">
        <v>0</v>
      </c>
      <c r="BZ39" s="1">
        <v>0</v>
      </c>
      <c r="CA39" s="1">
        <v>0</v>
      </c>
      <c r="CB39" s="1">
        <v>0</v>
      </c>
      <c r="CC39" s="1">
        <v>0</v>
      </c>
      <c r="CD39" s="1">
        <v>0</v>
      </c>
      <c r="CE39" s="1">
        <v>0</v>
      </c>
      <c r="CF39" s="1">
        <v>0</v>
      </c>
      <c r="CG39" s="1">
        <v>0</v>
      </c>
      <c r="CH39" s="1">
        <v>0</v>
      </c>
      <c r="CI39" s="1">
        <v>0</v>
      </c>
      <c r="CJ39" s="1">
        <v>0</v>
      </c>
      <c r="CK39" s="1">
        <v>0</v>
      </c>
      <c r="CL39" s="1">
        <v>0</v>
      </c>
      <c r="CM39" s="1">
        <v>0</v>
      </c>
      <c r="CN39" s="1">
        <v>0</v>
      </c>
      <c r="CO39" s="1">
        <v>0</v>
      </c>
      <c r="CP39" s="1">
        <v>0</v>
      </c>
      <c r="CQ39" s="1">
        <v>0</v>
      </c>
      <c r="CR39" s="1">
        <v>0</v>
      </c>
      <c r="CS39" s="1">
        <v>0</v>
      </c>
      <c r="CT39" s="1">
        <v>0</v>
      </c>
      <c r="CU39" s="1">
        <v>0</v>
      </c>
      <c r="CV39" s="1">
        <v>0</v>
      </c>
      <c r="CW39" s="1">
        <v>0</v>
      </c>
      <c r="CX39" s="1">
        <v>0</v>
      </c>
      <c r="CY39" s="1">
        <v>0</v>
      </c>
      <c r="CZ39" s="1">
        <v>0</v>
      </c>
      <c r="DA39" s="1">
        <v>0</v>
      </c>
      <c r="DB39" s="1">
        <v>0</v>
      </c>
      <c r="DC39" s="1">
        <v>0</v>
      </c>
      <c r="DD39" s="1">
        <v>0</v>
      </c>
      <c r="DE39" s="1">
        <v>0</v>
      </c>
      <c r="DF39" s="1">
        <v>0</v>
      </c>
      <c r="DG39" s="1">
        <v>0</v>
      </c>
      <c r="DH39" s="1">
        <v>0</v>
      </c>
      <c r="DI39" s="1">
        <v>0</v>
      </c>
      <c r="DJ39" s="1">
        <v>0</v>
      </c>
      <c r="DK39" s="1">
        <v>0</v>
      </c>
      <c r="DL39" s="1">
        <v>0</v>
      </c>
      <c r="DM39" s="1">
        <v>0</v>
      </c>
      <c r="DN39" s="1">
        <v>0</v>
      </c>
      <c r="DO39" s="1">
        <v>0</v>
      </c>
      <c r="DP39" s="1">
        <v>0</v>
      </c>
      <c r="DQ39" s="1">
        <v>0</v>
      </c>
      <c r="DR39" s="1">
        <v>0</v>
      </c>
      <c r="DS39" s="1">
        <v>0</v>
      </c>
      <c r="DT39" s="1">
        <v>0</v>
      </c>
      <c r="DU39" s="1">
        <v>0</v>
      </c>
      <c r="DV39" s="1">
        <v>0</v>
      </c>
      <c r="DW39" s="1">
        <v>0</v>
      </c>
      <c r="DX39" s="1">
        <v>0</v>
      </c>
      <c r="DY39" s="1">
        <v>0</v>
      </c>
      <c r="DZ39" s="1">
        <v>0</v>
      </c>
      <c r="EA39" s="1">
        <v>0</v>
      </c>
      <c r="EB39" s="1">
        <v>0</v>
      </c>
      <c r="EC39" s="1">
        <v>0</v>
      </c>
      <c r="ED39" s="1">
        <v>0</v>
      </c>
      <c r="EE39" s="1">
        <v>0</v>
      </c>
      <c r="EF39" s="1">
        <v>0</v>
      </c>
      <c r="EG39" s="1">
        <v>0</v>
      </c>
      <c r="EH39" s="1">
        <v>0</v>
      </c>
      <c r="EI39" s="1">
        <v>0</v>
      </c>
      <c r="EJ39" s="1">
        <v>0</v>
      </c>
      <c r="EK39" s="1">
        <v>0</v>
      </c>
      <c r="EL39" s="1">
        <v>0</v>
      </c>
      <c r="EM39" s="1">
        <v>0</v>
      </c>
      <c r="EN39" s="1">
        <v>0</v>
      </c>
      <c r="EO39" s="1">
        <v>0</v>
      </c>
      <c r="EP39" s="1">
        <v>0</v>
      </c>
      <c r="EQ39" s="1">
        <v>0</v>
      </c>
      <c r="ER39" s="1">
        <v>0</v>
      </c>
      <c r="ES39" s="1">
        <v>0</v>
      </c>
      <c r="ET39" s="1">
        <v>0</v>
      </c>
      <c r="EU39" s="1">
        <v>0</v>
      </c>
      <c r="EV39" s="1">
        <v>0</v>
      </c>
      <c r="EW39" s="1">
        <v>0</v>
      </c>
      <c r="EX39" s="1">
        <v>0</v>
      </c>
      <c r="EY39" s="1">
        <v>0</v>
      </c>
      <c r="EZ39" s="1">
        <v>0</v>
      </c>
      <c r="FA39" s="1">
        <v>0</v>
      </c>
      <c r="FB39" s="1">
        <v>0</v>
      </c>
      <c r="FC39" s="1">
        <v>0</v>
      </c>
    </row>
    <row r="40" spans="1:159" x14ac:dyDescent="0.35">
      <c r="A40" s="1" t="s">
        <v>371</v>
      </c>
      <c r="B40" s="1" t="s">
        <v>372</v>
      </c>
      <c r="C40" s="1">
        <v>0</v>
      </c>
      <c r="D40" s="1">
        <v>0</v>
      </c>
      <c r="E40" s="1">
        <v>0</v>
      </c>
      <c r="F40" s="1">
        <v>0</v>
      </c>
      <c r="G40" s="1">
        <v>0</v>
      </c>
      <c r="H40" s="1">
        <v>0</v>
      </c>
      <c r="I40" s="1">
        <v>0</v>
      </c>
      <c r="J40" s="1">
        <v>0</v>
      </c>
      <c r="K40" s="1">
        <v>0</v>
      </c>
      <c r="L40" s="1">
        <v>0</v>
      </c>
      <c r="M40" s="1">
        <v>0</v>
      </c>
      <c r="N40" s="1">
        <v>0</v>
      </c>
      <c r="O40" s="1">
        <v>0</v>
      </c>
      <c r="P40" s="1">
        <v>0</v>
      </c>
      <c r="Q40" s="1">
        <v>0</v>
      </c>
      <c r="R40" s="1">
        <v>0</v>
      </c>
      <c r="S40" s="1">
        <v>0</v>
      </c>
      <c r="T40" s="1">
        <v>0</v>
      </c>
      <c r="U40" s="1">
        <v>0</v>
      </c>
      <c r="V40" s="1">
        <v>0</v>
      </c>
      <c r="W40" s="1">
        <v>0</v>
      </c>
      <c r="X40" s="1">
        <v>0</v>
      </c>
      <c r="Y40" s="1">
        <v>0</v>
      </c>
      <c r="Z40" s="1">
        <v>0</v>
      </c>
      <c r="AA40" s="1">
        <v>0</v>
      </c>
      <c r="AB40" s="1">
        <v>0</v>
      </c>
      <c r="AC40" s="1">
        <v>0</v>
      </c>
      <c r="AD40" s="1">
        <v>0</v>
      </c>
      <c r="AE40" s="1">
        <v>0</v>
      </c>
      <c r="AF40" s="1">
        <v>0</v>
      </c>
      <c r="AG40" s="1">
        <v>0</v>
      </c>
      <c r="AH40" s="1">
        <v>0</v>
      </c>
      <c r="AI40" s="1">
        <v>0</v>
      </c>
      <c r="AJ40" s="1">
        <v>0</v>
      </c>
      <c r="AK40" s="1">
        <v>0</v>
      </c>
      <c r="AL40" s="1">
        <v>0</v>
      </c>
      <c r="AM40" s="1">
        <v>0</v>
      </c>
      <c r="AN40" s="1">
        <v>0</v>
      </c>
      <c r="AO40" s="1">
        <v>0</v>
      </c>
      <c r="AP40" s="1">
        <v>0</v>
      </c>
      <c r="AQ40" s="1">
        <v>0</v>
      </c>
      <c r="AR40" s="1">
        <v>0</v>
      </c>
      <c r="AS40" s="1">
        <v>0</v>
      </c>
      <c r="AT40" s="1">
        <v>0</v>
      </c>
      <c r="AU40" s="1">
        <v>0</v>
      </c>
      <c r="AV40" s="1">
        <v>0</v>
      </c>
      <c r="AW40" s="1">
        <v>0</v>
      </c>
      <c r="AX40" s="1">
        <v>0</v>
      </c>
      <c r="AY40" s="1">
        <v>0</v>
      </c>
      <c r="AZ40" s="1">
        <v>0</v>
      </c>
      <c r="BA40" s="1">
        <v>0</v>
      </c>
      <c r="BB40" s="1">
        <v>0</v>
      </c>
      <c r="BC40" s="1">
        <v>0</v>
      </c>
      <c r="BD40" s="1">
        <v>0</v>
      </c>
      <c r="BE40" s="1">
        <v>0</v>
      </c>
      <c r="BF40" s="1">
        <v>0</v>
      </c>
      <c r="BG40" s="1">
        <v>0</v>
      </c>
      <c r="BH40" s="1">
        <v>0</v>
      </c>
      <c r="BI40" s="1">
        <v>0</v>
      </c>
      <c r="BJ40" s="1">
        <v>0</v>
      </c>
      <c r="BK40" s="1">
        <v>0</v>
      </c>
      <c r="BL40" s="1">
        <v>0</v>
      </c>
      <c r="BM40" s="1">
        <v>0</v>
      </c>
      <c r="BN40" s="1">
        <v>0</v>
      </c>
      <c r="BO40" s="1">
        <v>0</v>
      </c>
      <c r="BP40" s="1">
        <v>0</v>
      </c>
      <c r="BQ40" s="1">
        <v>0</v>
      </c>
      <c r="BR40" s="1">
        <v>0</v>
      </c>
      <c r="BS40" s="1">
        <v>0</v>
      </c>
      <c r="BT40" s="1">
        <v>0</v>
      </c>
      <c r="BU40" s="1">
        <v>0</v>
      </c>
      <c r="BV40" s="1">
        <v>0</v>
      </c>
      <c r="BW40" s="1">
        <v>0</v>
      </c>
      <c r="BX40" s="1">
        <v>0</v>
      </c>
      <c r="BY40" s="1">
        <v>0</v>
      </c>
      <c r="BZ40" s="1">
        <v>0</v>
      </c>
      <c r="CA40" s="1">
        <v>0</v>
      </c>
      <c r="CB40" s="1">
        <v>0</v>
      </c>
      <c r="CC40" s="1">
        <v>0</v>
      </c>
      <c r="CD40" s="1">
        <v>0</v>
      </c>
      <c r="CE40" s="1">
        <v>0</v>
      </c>
      <c r="CF40" s="1">
        <v>0</v>
      </c>
      <c r="CG40" s="1">
        <v>0</v>
      </c>
      <c r="CH40" s="1">
        <v>0</v>
      </c>
      <c r="CI40" s="1">
        <v>0</v>
      </c>
      <c r="CJ40" s="1">
        <v>0</v>
      </c>
      <c r="CK40" s="1">
        <v>0</v>
      </c>
      <c r="CL40" s="1">
        <v>0</v>
      </c>
      <c r="CM40" s="1">
        <v>0</v>
      </c>
      <c r="CN40" s="1">
        <v>0</v>
      </c>
      <c r="CO40" s="1">
        <v>0</v>
      </c>
      <c r="CP40" s="1">
        <v>0</v>
      </c>
      <c r="CQ40" s="1">
        <v>0</v>
      </c>
      <c r="CR40" s="1">
        <v>0</v>
      </c>
      <c r="CS40" s="1">
        <v>0</v>
      </c>
      <c r="CT40" s="1">
        <v>0</v>
      </c>
      <c r="CU40" s="1">
        <v>0</v>
      </c>
      <c r="CV40" s="1">
        <v>0</v>
      </c>
      <c r="CW40" s="1">
        <v>0</v>
      </c>
      <c r="CX40" s="1">
        <v>0</v>
      </c>
      <c r="CY40" s="1">
        <v>0</v>
      </c>
      <c r="CZ40" s="1">
        <v>0</v>
      </c>
      <c r="DA40" s="1">
        <v>0</v>
      </c>
      <c r="DB40" s="1">
        <v>0</v>
      </c>
      <c r="DC40" s="1">
        <v>0</v>
      </c>
      <c r="DD40" s="1">
        <v>0</v>
      </c>
      <c r="DE40" s="1">
        <v>0</v>
      </c>
      <c r="DF40" s="1">
        <v>0</v>
      </c>
      <c r="DG40" s="1">
        <v>0</v>
      </c>
      <c r="DH40" s="1">
        <v>0</v>
      </c>
      <c r="DI40" s="1">
        <v>0</v>
      </c>
      <c r="DJ40" s="1">
        <v>0</v>
      </c>
      <c r="DK40" s="1">
        <v>0</v>
      </c>
      <c r="DL40" s="1">
        <v>0</v>
      </c>
      <c r="DM40" s="1">
        <v>0</v>
      </c>
      <c r="DN40" s="1">
        <v>0</v>
      </c>
      <c r="DO40" s="1">
        <v>0</v>
      </c>
      <c r="DP40" s="1">
        <v>0</v>
      </c>
      <c r="DQ40" s="1">
        <v>0</v>
      </c>
      <c r="DR40" s="1">
        <v>0</v>
      </c>
      <c r="DS40" s="1">
        <v>0</v>
      </c>
      <c r="DT40" s="1">
        <v>0</v>
      </c>
      <c r="DU40" s="1">
        <v>0</v>
      </c>
      <c r="DV40" s="1">
        <v>0</v>
      </c>
      <c r="DW40" s="1">
        <v>0</v>
      </c>
      <c r="DX40" s="1">
        <v>0</v>
      </c>
      <c r="DY40" s="1">
        <v>0</v>
      </c>
      <c r="DZ40" s="1">
        <v>0</v>
      </c>
      <c r="EA40" s="1">
        <v>0</v>
      </c>
      <c r="EB40" s="1">
        <v>0</v>
      </c>
      <c r="EC40" s="1">
        <v>0</v>
      </c>
      <c r="ED40" s="1">
        <v>0</v>
      </c>
      <c r="EE40" s="1">
        <v>0</v>
      </c>
      <c r="EF40" s="1">
        <v>0</v>
      </c>
      <c r="EG40" s="1">
        <v>0</v>
      </c>
      <c r="EH40" s="1">
        <v>0</v>
      </c>
      <c r="EI40" s="1">
        <v>0</v>
      </c>
      <c r="EJ40" s="1">
        <v>0</v>
      </c>
      <c r="EK40" s="1">
        <v>0</v>
      </c>
      <c r="EL40" s="1">
        <v>0</v>
      </c>
      <c r="EM40" s="1">
        <v>0</v>
      </c>
      <c r="EN40" s="1">
        <v>0</v>
      </c>
      <c r="EO40" s="1">
        <v>0</v>
      </c>
      <c r="EP40" s="1">
        <v>0</v>
      </c>
      <c r="EQ40" s="1">
        <v>0</v>
      </c>
      <c r="ER40" s="1">
        <v>0</v>
      </c>
      <c r="ES40" s="1">
        <v>0</v>
      </c>
      <c r="ET40" s="1">
        <v>0</v>
      </c>
      <c r="EU40" s="1">
        <v>0</v>
      </c>
      <c r="EV40" s="1">
        <v>0</v>
      </c>
      <c r="EW40" s="1">
        <v>0</v>
      </c>
      <c r="EX40" s="1">
        <v>0</v>
      </c>
      <c r="EY40" s="1">
        <v>0</v>
      </c>
      <c r="EZ40" s="1">
        <v>0</v>
      </c>
      <c r="FA40" s="1">
        <v>0</v>
      </c>
      <c r="FB40" s="1">
        <v>0</v>
      </c>
      <c r="FC40" s="1">
        <v>0</v>
      </c>
    </row>
    <row r="41" spans="1:159" x14ac:dyDescent="0.35">
      <c r="A41" s="1" t="s">
        <v>373</v>
      </c>
      <c r="B41" s="1" t="s">
        <v>374</v>
      </c>
      <c r="C41" s="1">
        <v>0</v>
      </c>
      <c r="D41" s="1">
        <v>0</v>
      </c>
      <c r="E41" s="1">
        <v>0</v>
      </c>
      <c r="F41" s="1">
        <v>0</v>
      </c>
      <c r="G41" s="1">
        <v>0</v>
      </c>
      <c r="H41" s="1">
        <v>0</v>
      </c>
      <c r="I41" s="1">
        <v>0</v>
      </c>
      <c r="J41" s="1">
        <v>0</v>
      </c>
      <c r="K41" s="1">
        <v>0</v>
      </c>
      <c r="L41" s="1">
        <v>0</v>
      </c>
      <c r="M41" s="1">
        <v>0</v>
      </c>
      <c r="N41" s="1">
        <v>0</v>
      </c>
      <c r="O41" s="1">
        <v>0</v>
      </c>
      <c r="P41" s="1">
        <v>0</v>
      </c>
      <c r="Q41" s="1">
        <v>0</v>
      </c>
      <c r="R41" s="1">
        <v>0</v>
      </c>
      <c r="S41" s="1">
        <v>0</v>
      </c>
      <c r="T41" s="1">
        <v>0</v>
      </c>
      <c r="U41" s="1">
        <v>0</v>
      </c>
      <c r="V41" s="1">
        <v>0</v>
      </c>
      <c r="W41" s="1">
        <v>0</v>
      </c>
      <c r="X41" s="1">
        <v>0</v>
      </c>
      <c r="Y41" s="1">
        <v>0</v>
      </c>
      <c r="Z41" s="1">
        <v>0</v>
      </c>
      <c r="AA41" s="1">
        <v>0</v>
      </c>
      <c r="AB41" s="1">
        <v>0</v>
      </c>
      <c r="AC41" s="1">
        <v>0</v>
      </c>
      <c r="AD41" s="1">
        <v>0</v>
      </c>
      <c r="AE41" s="1">
        <v>0</v>
      </c>
      <c r="AF41" s="1">
        <v>0</v>
      </c>
      <c r="AG41" s="1">
        <v>0</v>
      </c>
      <c r="AH41" s="1">
        <v>0</v>
      </c>
      <c r="AI41" s="1">
        <v>0</v>
      </c>
      <c r="AJ41" s="1">
        <v>0</v>
      </c>
      <c r="AK41" s="1">
        <v>0</v>
      </c>
      <c r="AL41" s="1">
        <v>0</v>
      </c>
      <c r="AM41" s="1">
        <v>0</v>
      </c>
      <c r="AN41" s="1">
        <v>0</v>
      </c>
      <c r="AO41" s="1">
        <v>0</v>
      </c>
      <c r="AP41" s="1">
        <v>0</v>
      </c>
      <c r="AQ41" s="1">
        <v>0</v>
      </c>
      <c r="AR41" s="1">
        <v>0</v>
      </c>
      <c r="AS41" s="1">
        <v>0</v>
      </c>
      <c r="AT41" s="1">
        <v>0</v>
      </c>
      <c r="AU41" s="1">
        <v>0</v>
      </c>
      <c r="AV41" s="1">
        <v>0</v>
      </c>
      <c r="AW41" s="1">
        <v>0</v>
      </c>
      <c r="AX41" s="1">
        <v>0</v>
      </c>
      <c r="AY41" s="1">
        <v>0</v>
      </c>
      <c r="AZ41" s="1">
        <v>0</v>
      </c>
      <c r="BA41" s="1">
        <v>0</v>
      </c>
      <c r="BB41" s="1">
        <v>0</v>
      </c>
      <c r="BC41" s="1">
        <v>0</v>
      </c>
      <c r="BD41" s="1">
        <v>0</v>
      </c>
      <c r="BE41" s="1">
        <v>0</v>
      </c>
      <c r="BF41" s="1">
        <v>0</v>
      </c>
      <c r="BG41" s="1">
        <v>0</v>
      </c>
      <c r="BH41" s="1">
        <v>0</v>
      </c>
      <c r="BI41" s="1">
        <v>0</v>
      </c>
      <c r="BJ41" s="1">
        <v>0</v>
      </c>
      <c r="BK41" s="1">
        <v>0</v>
      </c>
      <c r="BL41" s="1">
        <v>0</v>
      </c>
      <c r="BM41" s="1">
        <v>0</v>
      </c>
      <c r="BN41" s="1">
        <v>0</v>
      </c>
      <c r="BO41" s="1">
        <v>0</v>
      </c>
      <c r="BP41" s="1">
        <v>0</v>
      </c>
      <c r="BQ41" s="1">
        <v>0</v>
      </c>
      <c r="BR41" s="1">
        <v>0</v>
      </c>
      <c r="BS41" s="1">
        <v>0</v>
      </c>
      <c r="BT41" s="1">
        <v>0</v>
      </c>
      <c r="BU41" s="1">
        <v>0</v>
      </c>
      <c r="BV41" s="1">
        <v>0</v>
      </c>
      <c r="BW41" s="1">
        <v>0</v>
      </c>
      <c r="BX41" s="1">
        <v>0</v>
      </c>
      <c r="BY41" s="1">
        <v>0</v>
      </c>
      <c r="BZ41" s="1">
        <v>0</v>
      </c>
      <c r="CA41" s="1">
        <v>0</v>
      </c>
      <c r="CB41" s="1">
        <v>0</v>
      </c>
      <c r="CC41" s="1">
        <v>0</v>
      </c>
      <c r="CD41" s="1">
        <v>0</v>
      </c>
      <c r="CE41" s="1">
        <v>0</v>
      </c>
      <c r="CF41" s="1">
        <v>0</v>
      </c>
      <c r="CG41" s="1">
        <v>0</v>
      </c>
      <c r="CH41" s="1">
        <v>0</v>
      </c>
      <c r="CI41" s="1">
        <v>0</v>
      </c>
      <c r="CJ41" s="1">
        <v>0</v>
      </c>
      <c r="CK41" s="1">
        <v>0</v>
      </c>
      <c r="CL41" s="1">
        <v>0</v>
      </c>
      <c r="CM41" s="1">
        <v>0</v>
      </c>
      <c r="CN41" s="1">
        <v>0</v>
      </c>
      <c r="CO41" s="1">
        <v>0</v>
      </c>
      <c r="CP41" s="1">
        <v>0</v>
      </c>
      <c r="CQ41" s="1">
        <v>0</v>
      </c>
      <c r="CR41" s="1">
        <v>0</v>
      </c>
      <c r="CS41" s="1">
        <v>0</v>
      </c>
      <c r="CT41" s="1">
        <v>0</v>
      </c>
      <c r="CU41" s="1">
        <v>0</v>
      </c>
      <c r="CV41" s="1">
        <v>0</v>
      </c>
      <c r="CW41" s="1">
        <v>0</v>
      </c>
      <c r="CX41" s="1">
        <v>0</v>
      </c>
      <c r="CY41" s="1">
        <v>0</v>
      </c>
      <c r="CZ41" s="1">
        <v>0</v>
      </c>
      <c r="DA41" s="1">
        <v>0</v>
      </c>
      <c r="DB41" s="1">
        <v>0</v>
      </c>
      <c r="DC41" s="1">
        <v>0</v>
      </c>
      <c r="DD41" s="1">
        <v>0</v>
      </c>
      <c r="DE41" s="1">
        <v>0</v>
      </c>
      <c r="DF41" s="1">
        <v>0</v>
      </c>
      <c r="DG41" s="1">
        <v>0</v>
      </c>
      <c r="DH41" s="1">
        <v>0</v>
      </c>
      <c r="DI41" s="1">
        <v>0</v>
      </c>
      <c r="DJ41" s="1">
        <v>0</v>
      </c>
      <c r="DK41" s="1">
        <v>0</v>
      </c>
      <c r="DL41" s="1">
        <v>0</v>
      </c>
      <c r="DM41" s="1">
        <v>0</v>
      </c>
      <c r="DN41" s="1">
        <v>0</v>
      </c>
      <c r="DO41" s="1">
        <v>0</v>
      </c>
      <c r="DP41" s="1">
        <v>0</v>
      </c>
      <c r="DQ41" s="1">
        <v>0</v>
      </c>
      <c r="DR41" s="1">
        <v>0</v>
      </c>
      <c r="DS41" s="1">
        <v>0</v>
      </c>
      <c r="DT41" s="1">
        <v>0</v>
      </c>
      <c r="DU41" s="1">
        <v>0</v>
      </c>
      <c r="DV41" s="1">
        <v>0</v>
      </c>
      <c r="DW41" s="1">
        <v>0</v>
      </c>
      <c r="DX41" s="1">
        <v>0</v>
      </c>
      <c r="DY41" s="1">
        <v>0</v>
      </c>
      <c r="DZ41" s="1">
        <v>0</v>
      </c>
      <c r="EA41" s="1">
        <v>0</v>
      </c>
      <c r="EB41" s="1">
        <v>0</v>
      </c>
      <c r="EC41" s="1">
        <v>0</v>
      </c>
      <c r="ED41" s="1">
        <v>0</v>
      </c>
      <c r="EE41" s="1">
        <v>0</v>
      </c>
      <c r="EF41" s="1">
        <v>0</v>
      </c>
      <c r="EG41" s="1">
        <v>0</v>
      </c>
      <c r="EH41" s="1">
        <v>0</v>
      </c>
      <c r="EI41" s="1">
        <v>0</v>
      </c>
      <c r="EJ41" s="1">
        <v>0</v>
      </c>
      <c r="EK41" s="1">
        <v>0</v>
      </c>
      <c r="EL41" s="1">
        <v>0</v>
      </c>
      <c r="EM41" s="1">
        <v>0</v>
      </c>
      <c r="EN41" s="1">
        <v>0</v>
      </c>
      <c r="EO41" s="1">
        <v>0</v>
      </c>
      <c r="EP41" s="1">
        <v>0</v>
      </c>
      <c r="EQ41" s="1">
        <v>0</v>
      </c>
      <c r="ER41" s="1">
        <v>0</v>
      </c>
      <c r="ES41" s="1">
        <v>0</v>
      </c>
      <c r="ET41" s="1">
        <v>0</v>
      </c>
      <c r="EU41" s="1">
        <v>0</v>
      </c>
      <c r="EV41" s="1">
        <v>0</v>
      </c>
      <c r="EW41" s="1">
        <v>0</v>
      </c>
      <c r="EX41" s="1">
        <v>0</v>
      </c>
      <c r="EY41" s="1">
        <v>0</v>
      </c>
      <c r="EZ41" s="1">
        <v>0</v>
      </c>
      <c r="FA41" s="1">
        <v>0</v>
      </c>
      <c r="FB41" s="1">
        <v>0</v>
      </c>
      <c r="FC41" s="1">
        <v>0</v>
      </c>
    </row>
    <row r="42" spans="1:159" x14ac:dyDescent="0.35">
      <c r="A42" s="1" t="s">
        <v>375</v>
      </c>
      <c r="B42" s="1" t="s">
        <v>376</v>
      </c>
      <c r="C42" s="1">
        <v>0</v>
      </c>
      <c r="D42" s="1">
        <v>0</v>
      </c>
      <c r="E42" s="1">
        <v>0</v>
      </c>
      <c r="F42" s="1">
        <v>0</v>
      </c>
      <c r="G42" s="1">
        <v>0</v>
      </c>
      <c r="H42" s="1">
        <v>0</v>
      </c>
      <c r="I42" s="1">
        <v>0</v>
      </c>
      <c r="J42" s="1">
        <v>0</v>
      </c>
      <c r="K42" s="1">
        <v>0</v>
      </c>
      <c r="L42" s="1">
        <v>0</v>
      </c>
      <c r="M42" s="1">
        <v>0</v>
      </c>
      <c r="N42" s="1">
        <v>0</v>
      </c>
      <c r="O42" s="1">
        <v>0</v>
      </c>
      <c r="P42" s="1">
        <v>0</v>
      </c>
      <c r="Q42" s="1">
        <v>0</v>
      </c>
      <c r="R42" s="1">
        <v>0</v>
      </c>
      <c r="S42" s="1">
        <v>0</v>
      </c>
      <c r="T42" s="1">
        <v>0</v>
      </c>
      <c r="U42" s="1">
        <v>0</v>
      </c>
      <c r="V42" s="1">
        <v>0</v>
      </c>
      <c r="W42" s="1">
        <v>0</v>
      </c>
      <c r="X42" s="1">
        <v>0</v>
      </c>
      <c r="Y42" s="1">
        <v>0</v>
      </c>
      <c r="Z42" s="1">
        <v>0</v>
      </c>
      <c r="AA42" s="1">
        <v>0</v>
      </c>
      <c r="AB42" s="1">
        <v>0</v>
      </c>
      <c r="AC42" s="1">
        <v>0</v>
      </c>
      <c r="AD42" s="1">
        <v>0</v>
      </c>
      <c r="AE42" s="1">
        <v>0</v>
      </c>
      <c r="AF42" s="1">
        <v>0</v>
      </c>
      <c r="AG42" s="1">
        <v>0</v>
      </c>
      <c r="AH42" s="1">
        <v>0</v>
      </c>
      <c r="AI42" s="1">
        <v>0</v>
      </c>
      <c r="AJ42" s="1">
        <v>0</v>
      </c>
      <c r="AK42" s="1">
        <v>0</v>
      </c>
      <c r="AL42" s="1">
        <v>0</v>
      </c>
      <c r="AM42" s="1">
        <v>0</v>
      </c>
      <c r="AN42" s="1">
        <v>0</v>
      </c>
      <c r="AO42" s="1">
        <v>0</v>
      </c>
      <c r="AP42" s="1">
        <v>0</v>
      </c>
      <c r="AQ42" s="1">
        <v>0</v>
      </c>
      <c r="AR42" s="1">
        <v>0</v>
      </c>
      <c r="AS42" s="1">
        <v>0</v>
      </c>
      <c r="AT42" s="1">
        <v>0</v>
      </c>
      <c r="AU42" s="1">
        <v>0</v>
      </c>
      <c r="AV42" s="1">
        <v>0</v>
      </c>
      <c r="AW42" s="1">
        <v>0</v>
      </c>
      <c r="AX42" s="1">
        <v>0</v>
      </c>
      <c r="AY42" s="1">
        <v>0</v>
      </c>
      <c r="AZ42" s="1">
        <v>0</v>
      </c>
      <c r="BA42" s="1">
        <v>0</v>
      </c>
      <c r="BB42" s="1">
        <v>0</v>
      </c>
      <c r="BC42" s="1">
        <v>0</v>
      </c>
      <c r="BD42" s="1">
        <v>0</v>
      </c>
      <c r="BE42" s="1">
        <v>0</v>
      </c>
      <c r="BF42" s="1">
        <v>0</v>
      </c>
      <c r="BG42" s="1">
        <v>0</v>
      </c>
      <c r="BH42" s="1">
        <v>0</v>
      </c>
      <c r="BI42" s="1">
        <v>0</v>
      </c>
      <c r="BJ42" s="1">
        <v>0</v>
      </c>
      <c r="BK42" s="1">
        <v>0</v>
      </c>
      <c r="BL42" s="1">
        <v>0</v>
      </c>
      <c r="BM42" s="1">
        <v>0</v>
      </c>
      <c r="BN42" s="1">
        <v>0</v>
      </c>
      <c r="BO42" s="1">
        <v>0</v>
      </c>
      <c r="BP42" s="1">
        <v>0</v>
      </c>
      <c r="BQ42" s="1">
        <v>0</v>
      </c>
      <c r="BR42" s="1">
        <v>0</v>
      </c>
      <c r="BS42" s="1">
        <v>0</v>
      </c>
      <c r="BT42" s="1">
        <v>0</v>
      </c>
      <c r="BU42" s="1">
        <v>0</v>
      </c>
      <c r="BV42" s="1">
        <v>0</v>
      </c>
      <c r="BW42" s="1">
        <v>0</v>
      </c>
      <c r="BX42" s="1">
        <v>0</v>
      </c>
      <c r="BY42" s="1">
        <v>0</v>
      </c>
      <c r="BZ42" s="1">
        <v>0</v>
      </c>
      <c r="CA42" s="1">
        <v>0</v>
      </c>
      <c r="CB42" s="1">
        <v>0</v>
      </c>
      <c r="CC42" s="1">
        <v>0</v>
      </c>
      <c r="CD42" s="1">
        <v>0</v>
      </c>
      <c r="CE42" s="1">
        <v>0</v>
      </c>
      <c r="CF42" s="1">
        <v>0</v>
      </c>
      <c r="CG42" s="1">
        <v>0</v>
      </c>
      <c r="CH42" s="1">
        <v>0</v>
      </c>
      <c r="CI42" s="1">
        <v>0</v>
      </c>
      <c r="CJ42" s="1">
        <v>0</v>
      </c>
      <c r="CK42" s="1">
        <v>0</v>
      </c>
      <c r="CL42" s="1">
        <v>0</v>
      </c>
      <c r="CM42" s="1">
        <v>0</v>
      </c>
      <c r="CN42" s="1">
        <v>0</v>
      </c>
      <c r="CO42" s="1">
        <v>0</v>
      </c>
      <c r="CP42" s="1">
        <v>0</v>
      </c>
      <c r="CQ42" s="1">
        <v>0</v>
      </c>
      <c r="CR42" s="1">
        <v>0</v>
      </c>
      <c r="CS42" s="1">
        <v>0</v>
      </c>
      <c r="CT42" s="1">
        <v>0</v>
      </c>
      <c r="CU42" s="1">
        <v>0</v>
      </c>
      <c r="CV42" s="1">
        <v>0</v>
      </c>
      <c r="CW42" s="1">
        <v>0</v>
      </c>
      <c r="CX42" s="1">
        <v>0</v>
      </c>
      <c r="CY42" s="1">
        <v>0</v>
      </c>
      <c r="CZ42" s="1">
        <v>0</v>
      </c>
      <c r="DA42" s="1">
        <v>0</v>
      </c>
      <c r="DB42" s="1">
        <v>0</v>
      </c>
      <c r="DC42" s="1">
        <v>0</v>
      </c>
      <c r="DD42" s="1">
        <v>0</v>
      </c>
      <c r="DE42" s="1">
        <v>0</v>
      </c>
      <c r="DF42" s="1">
        <v>0</v>
      </c>
      <c r="DG42" s="1">
        <v>0</v>
      </c>
      <c r="DH42" s="1">
        <v>0</v>
      </c>
      <c r="DI42" s="1">
        <v>0</v>
      </c>
      <c r="DJ42" s="1">
        <v>0</v>
      </c>
      <c r="DK42" s="1">
        <v>0</v>
      </c>
      <c r="DL42" s="1">
        <v>0</v>
      </c>
      <c r="DM42" s="1">
        <v>0</v>
      </c>
      <c r="DN42" s="1">
        <v>0</v>
      </c>
      <c r="DO42" s="1">
        <v>0</v>
      </c>
      <c r="DP42" s="1">
        <v>0</v>
      </c>
      <c r="DQ42" s="1">
        <v>0</v>
      </c>
      <c r="DR42" s="1">
        <v>0</v>
      </c>
      <c r="DS42" s="1">
        <v>0</v>
      </c>
      <c r="DT42" s="1">
        <v>0</v>
      </c>
      <c r="DU42" s="1">
        <v>0</v>
      </c>
      <c r="DV42" s="1">
        <v>0</v>
      </c>
      <c r="DW42" s="1">
        <v>0</v>
      </c>
      <c r="DX42" s="1">
        <v>0</v>
      </c>
      <c r="DY42" s="1">
        <v>0</v>
      </c>
      <c r="DZ42" s="1">
        <v>0</v>
      </c>
      <c r="EA42" s="1">
        <v>0</v>
      </c>
      <c r="EB42" s="1">
        <v>0</v>
      </c>
      <c r="EC42" s="1">
        <v>0</v>
      </c>
      <c r="ED42" s="1">
        <v>0</v>
      </c>
      <c r="EE42" s="1">
        <v>0</v>
      </c>
      <c r="EF42" s="1">
        <v>0</v>
      </c>
      <c r="EG42" s="1">
        <v>0</v>
      </c>
      <c r="EH42" s="1">
        <v>0</v>
      </c>
      <c r="EI42" s="1">
        <v>0</v>
      </c>
      <c r="EJ42" s="1">
        <v>0</v>
      </c>
      <c r="EK42" s="1">
        <v>0</v>
      </c>
      <c r="EL42" s="1">
        <v>0</v>
      </c>
      <c r="EM42" s="1">
        <v>0</v>
      </c>
      <c r="EN42" s="1">
        <v>0</v>
      </c>
      <c r="EO42" s="1">
        <v>0</v>
      </c>
      <c r="EP42" s="1">
        <v>0</v>
      </c>
      <c r="EQ42" s="1">
        <v>0</v>
      </c>
      <c r="ER42" s="1">
        <v>0</v>
      </c>
      <c r="ES42" s="1">
        <v>0</v>
      </c>
      <c r="ET42" s="1">
        <v>0</v>
      </c>
      <c r="EU42" s="1">
        <v>0</v>
      </c>
      <c r="EV42" s="1">
        <v>0</v>
      </c>
      <c r="EW42" s="1">
        <v>0</v>
      </c>
      <c r="EX42" s="1">
        <v>0</v>
      </c>
      <c r="EY42" s="1">
        <v>0</v>
      </c>
      <c r="EZ42" s="1">
        <v>0</v>
      </c>
      <c r="FA42" s="1">
        <v>0</v>
      </c>
      <c r="FB42" s="1">
        <v>0</v>
      </c>
      <c r="FC42" s="1">
        <v>0</v>
      </c>
    </row>
    <row r="43" spans="1:159" x14ac:dyDescent="0.35">
      <c r="A43" s="1" t="s">
        <v>377</v>
      </c>
      <c r="B43" s="1" t="s">
        <v>378</v>
      </c>
      <c r="C43" s="1">
        <v>0</v>
      </c>
      <c r="D43" s="1">
        <v>0</v>
      </c>
      <c r="E43" s="1">
        <v>0</v>
      </c>
      <c r="F43" s="1">
        <v>0</v>
      </c>
      <c r="G43" s="1">
        <v>0</v>
      </c>
      <c r="H43" s="1">
        <v>0</v>
      </c>
      <c r="I43" s="1">
        <v>0</v>
      </c>
      <c r="J43" s="1">
        <v>0</v>
      </c>
      <c r="K43" s="1">
        <v>0</v>
      </c>
      <c r="L43" s="1">
        <v>0</v>
      </c>
      <c r="M43" s="1">
        <v>0</v>
      </c>
      <c r="N43" s="1">
        <v>0</v>
      </c>
      <c r="O43" s="1">
        <v>0</v>
      </c>
      <c r="P43" s="1">
        <v>0</v>
      </c>
      <c r="Q43" s="1">
        <v>0</v>
      </c>
      <c r="R43" s="1">
        <v>0</v>
      </c>
      <c r="S43" s="1">
        <v>0</v>
      </c>
      <c r="T43" s="1">
        <v>0</v>
      </c>
      <c r="U43" s="1">
        <v>0</v>
      </c>
      <c r="V43" s="1">
        <v>0</v>
      </c>
      <c r="W43" s="1">
        <v>0</v>
      </c>
      <c r="X43" s="1">
        <v>0</v>
      </c>
      <c r="Y43" s="1">
        <v>0</v>
      </c>
      <c r="Z43" s="1">
        <v>0</v>
      </c>
      <c r="AA43" s="1">
        <v>0</v>
      </c>
      <c r="AB43" s="1">
        <v>0</v>
      </c>
      <c r="AC43" s="1">
        <v>0</v>
      </c>
      <c r="AD43" s="1">
        <v>0</v>
      </c>
      <c r="AE43" s="1">
        <v>0</v>
      </c>
      <c r="AF43" s="1">
        <v>0</v>
      </c>
      <c r="AG43" s="1">
        <v>0</v>
      </c>
      <c r="AH43" s="1">
        <v>0</v>
      </c>
      <c r="AI43" s="1">
        <v>0</v>
      </c>
      <c r="AJ43" s="1">
        <v>0</v>
      </c>
      <c r="AK43" s="1">
        <v>0</v>
      </c>
      <c r="AL43" s="1">
        <v>0</v>
      </c>
      <c r="AM43" s="1">
        <v>0</v>
      </c>
      <c r="AN43" s="1">
        <v>0</v>
      </c>
      <c r="AO43" s="1">
        <v>0</v>
      </c>
      <c r="AP43" s="1">
        <v>0</v>
      </c>
      <c r="AQ43" s="1">
        <v>0</v>
      </c>
      <c r="AR43" s="1">
        <v>0</v>
      </c>
      <c r="AS43" s="1">
        <v>0</v>
      </c>
      <c r="AT43" s="1">
        <v>0</v>
      </c>
      <c r="AU43" s="1">
        <v>0</v>
      </c>
      <c r="AV43" s="1">
        <v>0</v>
      </c>
      <c r="AW43" s="1">
        <v>0</v>
      </c>
      <c r="AX43" s="1">
        <v>0</v>
      </c>
      <c r="AY43" s="1">
        <v>0</v>
      </c>
      <c r="AZ43" s="1">
        <v>0</v>
      </c>
      <c r="BA43" s="1">
        <v>0</v>
      </c>
      <c r="BB43" s="1">
        <v>0</v>
      </c>
      <c r="BC43" s="1">
        <v>0</v>
      </c>
      <c r="BD43" s="1">
        <v>0</v>
      </c>
      <c r="BE43" s="1">
        <v>0</v>
      </c>
      <c r="BF43" s="1">
        <v>0</v>
      </c>
      <c r="BG43" s="1">
        <v>0</v>
      </c>
      <c r="BH43" s="1">
        <v>0</v>
      </c>
      <c r="BI43" s="1">
        <v>0</v>
      </c>
      <c r="BJ43" s="1">
        <v>0</v>
      </c>
      <c r="BK43" s="1">
        <v>0</v>
      </c>
      <c r="BL43" s="1">
        <v>0</v>
      </c>
      <c r="BM43" s="1">
        <v>0</v>
      </c>
      <c r="BN43" s="1">
        <v>0</v>
      </c>
      <c r="BO43" s="1">
        <v>0</v>
      </c>
      <c r="BP43" s="1">
        <v>0</v>
      </c>
      <c r="BQ43" s="1">
        <v>0</v>
      </c>
      <c r="BR43" s="1">
        <v>0</v>
      </c>
      <c r="BS43" s="1">
        <v>0</v>
      </c>
      <c r="BT43" s="1">
        <v>0</v>
      </c>
      <c r="BU43" s="1">
        <v>0</v>
      </c>
      <c r="BV43" s="1">
        <v>0</v>
      </c>
      <c r="BW43" s="1">
        <v>0</v>
      </c>
      <c r="BX43" s="1">
        <v>0</v>
      </c>
      <c r="BY43" s="1">
        <v>0</v>
      </c>
      <c r="BZ43" s="1">
        <v>0</v>
      </c>
      <c r="CA43" s="1">
        <v>0</v>
      </c>
      <c r="CB43" s="1">
        <v>0</v>
      </c>
      <c r="CC43" s="1">
        <v>0</v>
      </c>
      <c r="CD43" s="1">
        <v>0</v>
      </c>
      <c r="CE43" s="1">
        <v>0</v>
      </c>
      <c r="CF43" s="1">
        <v>0</v>
      </c>
      <c r="CG43" s="1">
        <v>0</v>
      </c>
      <c r="CH43" s="1">
        <v>0</v>
      </c>
      <c r="CI43" s="1">
        <v>0</v>
      </c>
      <c r="CJ43" s="1">
        <v>0</v>
      </c>
      <c r="CK43" s="1">
        <v>0</v>
      </c>
      <c r="CL43" s="1">
        <v>0</v>
      </c>
      <c r="CM43" s="1">
        <v>0</v>
      </c>
      <c r="CN43" s="1">
        <v>0</v>
      </c>
      <c r="CO43" s="1">
        <v>0</v>
      </c>
      <c r="CP43" s="1">
        <v>0</v>
      </c>
      <c r="CQ43" s="1">
        <v>0</v>
      </c>
      <c r="CR43" s="1">
        <v>0</v>
      </c>
      <c r="CS43" s="1">
        <v>0</v>
      </c>
      <c r="CT43" s="1">
        <v>0</v>
      </c>
      <c r="CU43" s="1">
        <v>0</v>
      </c>
      <c r="CV43" s="1">
        <v>0</v>
      </c>
      <c r="CW43" s="1">
        <v>0</v>
      </c>
      <c r="CX43" s="1">
        <v>0</v>
      </c>
      <c r="CY43" s="1">
        <v>0</v>
      </c>
      <c r="CZ43" s="1">
        <v>0</v>
      </c>
      <c r="DA43" s="1">
        <v>0</v>
      </c>
      <c r="DB43" s="1">
        <v>0</v>
      </c>
      <c r="DC43" s="1">
        <v>0</v>
      </c>
      <c r="DD43" s="1">
        <v>0</v>
      </c>
      <c r="DE43" s="1">
        <v>0</v>
      </c>
      <c r="DF43" s="1">
        <v>0</v>
      </c>
      <c r="DG43" s="1">
        <v>0</v>
      </c>
      <c r="DH43" s="1">
        <v>0</v>
      </c>
      <c r="DI43" s="1">
        <v>0</v>
      </c>
      <c r="DJ43" s="1">
        <v>0</v>
      </c>
      <c r="DK43" s="1">
        <v>0</v>
      </c>
      <c r="DL43" s="1">
        <v>0</v>
      </c>
      <c r="DM43" s="1">
        <v>0</v>
      </c>
      <c r="DN43" s="1">
        <v>0</v>
      </c>
      <c r="DO43" s="1">
        <v>0</v>
      </c>
      <c r="DP43" s="1">
        <v>0</v>
      </c>
      <c r="DQ43" s="1">
        <v>0</v>
      </c>
      <c r="DR43" s="1">
        <v>0</v>
      </c>
      <c r="DS43" s="1">
        <v>0</v>
      </c>
      <c r="DT43" s="1">
        <v>0</v>
      </c>
      <c r="DU43" s="1">
        <v>0</v>
      </c>
      <c r="DV43" s="1">
        <v>0</v>
      </c>
      <c r="DW43" s="1">
        <v>0</v>
      </c>
      <c r="DX43" s="1">
        <v>0</v>
      </c>
      <c r="DY43" s="1">
        <v>0</v>
      </c>
      <c r="DZ43" s="1">
        <v>0</v>
      </c>
      <c r="EA43" s="1">
        <v>0</v>
      </c>
      <c r="EB43" s="1">
        <v>0</v>
      </c>
      <c r="EC43" s="1">
        <v>0</v>
      </c>
      <c r="ED43" s="1">
        <v>0</v>
      </c>
      <c r="EE43" s="1">
        <v>0</v>
      </c>
      <c r="EF43" s="1">
        <v>0</v>
      </c>
      <c r="EG43" s="1">
        <v>0</v>
      </c>
      <c r="EH43" s="1">
        <v>0</v>
      </c>
      <c r="EI43" s="1">
        <v>0</v>
      </c>
      <c r="EJ43" s="1">
        <v>0</v>
      </c>
      <c r="EK43" s="1">
        <v>0</v>
      </c>
      <c r="EL43" s="1">
        <v>0</v>
      </c>
      <c r="EM43" s="1">
        <v>0</v>
      </c>
      <c r="EN43" s="1">
        <v>0</v>
      </c>
      <c r="EO43" s="1">
        <v>0</v>
      </c>
      <c r="EP43" s="1">
        <v>0</v>
      </c>
      <c r="EQ43" s="1">
        <v>0</v>
      </c>
      <c r="ER43" s="1">
        <v>0</v>
      </c>
      <c r="ES43" s="1">
        <v>0</v>
      </c>
      <c r="ET43" s="1">
        <v>0</v>
      </c>
      <c r="EU43" s="1">
        <v>0</v>
      </c>
      <c r="EV43" s="1">
        <v>0</v>
      </c>
      <c r="EW43" s="1">
        <v>0</v>
      </c>
      <c r="EX43" s="1">
        <v>0</v>
      </c>
      <c r="EY43" s="1">
        <v>0</v>
      </c>
      <c r="EZ43" s="1">
        <v>0</v>
      </c>
      <c r="FA43" s="1">
        <v>0</v>
      </c>
      <c r="FB43" s="1">
        <v>0</v>
      </c>
      <c r="FC43" s="1">
        <v>0</v>
      </c>
    </row>
    <row r="44" spans="1:159" x14ac:dyDescent="0.35">
      <c r="A44" s="1" t="s">
        <v>379</v>
      </c>
      <c r="B44" s="1" t="s">
        <v>380</v>
      </c>
      <c r="C44" s="1">
        <v>0</v>
      </c>
      <c r="D44" s="1">
        <v>0</v>
      </c>
      <c r="E44" s="1">
        <v>0</v>
      </c>
      <c r="F44" s="1">
        <v>0</v>
      </c>
      <c r="G44" s="1">
        <v>0</v>
      </c>
      <c r="H44" s="1">
        <v>0</v>
      </c>
      <c r="I44" s="1">
        <v>0</v>
      </c>
      <c r="J44" s="1">
        <v>0</v>
      </c>
      <c r="K44" s="1">
        <v>0</v>
      </c>
      <c r="L44" s="1">
        <v>0</v>
      </c>
      <c r="M44" s="1">
        <v>0</v>
      </c>
      <c r="N44" s="1">
        <v>0</v>
      </c>
      <c r="O44" s="1">
        <v>0</v>
      </c>
      <c r="P44" s="1">
        <v>0</v>
      </c>
      <c r="Q44" s="1">
        <v>0</v>
      </c>
      <c r="R44" s="1">
        <v>0</v>
      </c>
      <c r="S44" s="1">
        <v>0</v>
      </c>
      <c r="T44" s="1">
        <v>0</v>
      </c>
      <c r="U44" s="1">
        <v>0</v>
      </c>
      <c r="V44" s="1">
        <v>0</v>
      </c>
      <c r="W44" s="1">
        <v>0</v>
      </c>
      <c r="X44" s="1">
        <v>0</v>
      </c>
      <c r="Y44" s="1">
        <v>0</v>
      </c>
      <c r="Z44" s="1">
        <v>0</v>
      </c>
      <c r="AA44" s="1">
        <v>0</v>
      </c>
      <c r="AB44" s="1">
        <v>0</v>
      </c>
      <c r="AC44" s="1">
        <v>0</v>
      </c>
      <c r="AD44" s="1">
        <v>0</v>
      </c>
      <c r="AE44" s="1">
        <v>0</v>
      </c>
      <c r="AF44" s="1">
        <v>0</v>
      </c>
      <c r="AG44" s="1">
        <v>0</v>
      </c>
      <c r="AH44" s="1">
        <v>0</v>
      </c>
      <c r="AI44" s="1">
        <v>0</v>
      </c>
      <c r="AJ44" s="1">
        <v>0</v>
      </c>
      <c r="AK44" s="1">
        <v>0</v>
      </c>
      <c r="AL44" s="1">
        <v>0</v>
      </c>
      <c r="AM44" s="1">
        <v>0</v>
      </c>
      <c r="AN44" s="1">
        <v>0</v>
      </c>
      <c r="AO44" s="1">
        <v>0</v>
      </c>
      <c r="AP44" s="1">
        <v>0</v>
      </c>
      <c r="AQ44" s="1">
        <v>0</v>
      </c>
      <c r="AR44" s="1">
        <v>0</v>
      </c>
      <c r="AS44" s="1">
        <v>0</v>
      </c>
      <c r="AT44" s="1">
        <v>0</v>
      </c>
      <c r="AU44" s="1">
        <v>0</v>
      </c>
      <c r="AV44" s="1">
        <v>0</v>
      </c>
      <c r="AW44" s="1">
        <v>0</v>
      </c>
      <c r="AX44" s="1">
        <v>0</v>
      </c>
      <c r="AY44" s="1">
        <v>0</v>
      </c>
      <c r="AZ44" s="1">
        <v>0</v>
      </c>
      <c r="BA44" s="1">
        <v>0</v>
      </c>
      <c r="BB44" s="1">
        <v>0</v>
      </c>
      <c r="BC44" s="1">
        <v>0</v>
      </c>
      <c r="BD44" s="1">
        <v>0</v>
      </c>
      <c r="BE44" s="1">
        <v>0</v>
      </c>
      <c r="BF44" s="1">
        <v>0</v>
      </c>
      <c r="BG44" s="1">
        <v>0</v>
      </c>
      <c r="BH44" s="1">
        <v>0</v>
      </c>
      <c r="BI44" s="1">
        <v>0</v>
      </c>
      <c r="BJ44" s="1">
        <v>0</v>
      </c>
      <c r="BK44" s="1">
        <v>0</v>
      </c>
      <c r="BL44" s="1">
        <v>0</v>
      </c>
      <c r="BM44" s="1">
        <v>0</v>
      </c>
      <c r="BN44" s="1">
        <v>0</v>
      </c>
      <c r="BO44" s="1">
        <v>0</v>
      </c>
      <c r="BP44" s="1">
        <v>0</v>
      </c>
      <c r="BQ44" s="1">
        <v>0</v>
      </c>
      <c r="BR44" s="1">
        <v>0</v>
      </c>
      <c r="BS44" s="1">
        <v>0</v>
      </c>
      <c r="BT44" s="1">
        <v>0</v>
      </c>
      <c r="BU44" s="1">
        <v>0</v>
      </c>
      <c r="BV44" s="1">
        <v>0</v>
      </c>
      <c r="BW44" s="1">
        <v>0</v>
      </c>
      <c r="BX44" s="1">
        <v>0</v>
      </c>
      <c r="BY44" s="1">
        <v>0</v>
      </c>
      <c r="BZ44" s="1">
        <v>0</v>
      </c>
      <c r="CA44" s="1">
        <v>0</v>
      </c>
      <c r="CB44" s="1">
        <v>0</v>
      </c>
      <c r="CC44" s="1">
        <v>0</v>
      </c>
      <c r="CD44" s="1">
        <v>0</v>
      </c>
      <c r="CE44" s="1">
        <v>0</v>
      </c>
      <c r="CF44" s="1">
        <v>0</v>
      </c>
      <c r="CG44" s="1">
        <v>0</v>
      </c>
      <c r="CH44" s="1">
        <v>0</v>
      </c>
      <c r="CI44" s="1">
        <v>0</v>
      </c>
      <c r="CJ44" s="1">
        <v>0</v>
      </c>
      <c r="CK44" s="1">
        <v>0</v>
      </c>
      <c r="CL44" s="1">
        <v>0</v>
      </c>
      <c r="CM44" s="1">
        <v>0</v>
      </c>
      <c r="CN44" s="1">
        <v>0</v>
      </c>
      <c r="CO44" s="1">
        <v>0</v>
      </c>
      <c r="CP44" s="1">
        <v>0</v>
      </c>
      <c r="CQ44" s="1">
        <v>0</v>
      </c>
      <c r="CR44" s="1">
        <v>0</v>
      </c>
      <c r="CS44" s="1">
        <v>0</v>
      </c>
      <c r="CT44" s="1">
        <v>0</v>
      </c>
      <c r="CU44" s="1">
        <v>0</v>
      </c>
      <c r="CV44" s="1">
        <v>0</v>
      </c>
      <c r="CW44" s="1">
        <v>0</v>
      </c>
      <c r="CX44" s="1">
        <v>0</v>
      </c>
      <c r="CY44" s="1">
        <v>0</v>
      </c>
      <c r="CZ44" s="1">
        <v>0</v>
      </c>
      <c r="DA44" s="1">
        <v>0</v>
      </c>
      <c r="DB44" s="1">
        <v>0</v>
      </c>
      <c r="DC44" s="1">
        <v>0</v>
      </c>
      <c r="DD44" s="1">
        <v>0</v>
      </c>
      <c r="DE44" s="1">
        <v>0</v>
      </c>
      <c r="DF44" s="1">
        <v>0</v>
      </c>
      <c r="DG44" s="1">
        <v>0</v>
      </c>
      <c r="DH44" s="1">
        <v>0</v>
      </c>
      <c r="DI44" s="1">
        <v>0</v>
      </c>
      <c r="DJ44" s="1">
        <v>0</v>
      </c>
      <c r="DK44" s="1">
        <v>0</v>
      </c>
      <c r="DL44" s="1">
        <v>0</v>
      </c>
      <c r="DM44" s="1">
        <v>0</v>
      </c>
      <c r="DN44" s="1">
        <v>0</v>
      </c>
      <c r="DO44" s="1">
        <v>0</v>
      </c>
      <c r="DP44" s="1">
        <v>0</v>
      </c>
      <c r="DQ44" s="1">
        <v>0</v>
      </c>
      <c r="DR44" s="1">
        <v>0</v>
      </c>
      <c r="DS44" s="1">
        <v>0</v>
      </c>
      <c r="DT44" s="1">
        <v>0</v>
      </c>
      <c r="DU44" s="1">
        <v>0</v>
      </c>
      <c r="DV44" s="1">
        <v>0</v>
      </c>
      <c r="DW44" s="1">
        <v>0</v>
      </c>
      <c r="DX44" s="1">
        <v>0</v>
      </c>
      <c r="DY44" s="1">
        <v>0</v>
      </c>
      <c r="DZ44" s="1">
        <v>0</v>
      </c>
      <c r="EA44" s="1">
        <v>0</v>
      </c>
      <c r="EB44" s="1">
        <v>0</v>
      </c>
      <c r="EC44" s="1">
        <v>0</v>
      </c>
      <c r="ED44" s="1">
        <v>0</v>
      </c>
      <c r="EE44" s="1">
        <v>0</v>
      </c>
      <c r="EF44" s="1">
        <v>0</v>
      </c>
      <c r="EG44" s="1">
        <v>0</v>
      </c>
      <c r="EH44" s="1">
        <v>0</v>
      </c>
      <c r="EI44" s="1">
        <v>0</v>
      </c>
      <c r="EJ44" s="1">
        <v>0</v>
      </c>
      <c r="EK44" s="1">
        <v>0</v>
      </c>
      <c r="EL44" s="1">
        <v>0</v>
      </c>
      <c r="EM44" s="1">
        <v>0</v>
      </c>
      <c r="EN44" s="1">
        <v>0</v>
      </c>
      <c r="EO44" s="1">
        <v>0</v>
      </c>
      <c r="EP44" s="1">
        <v>0</v>
      </c>
      <c r="EQ44" s="1">
        <v>0</v>
      </c>
      <c r="ER44" s="1">
        <v>0</v>
      </c>
      <c r="ES44" s="1">
        <v>0</v>
      </c>
      <c r="ET44" s="1">
        <v>0</v>
      </c>
      <c r="EU44" s="1">
        <v>0</v>
      </c>
      <c r="EV44" s="1">
        <v>0</v>
      </c>
      <c r="EW44" s="1">
        <v>0</v>
      </c>
      <c r="EX44" s="1">
        <v>0</v>
      </c>
      <c r="EY44" s="1">
        <v>0</v>
      </c>
      <c r="EZ44" s="1">
        <v>0</v>
      </c>
      <c r="FA44" s="1">
        <v>0</v>
      </c>
      <c r="FB44" s="1">
        <v>0</v>
      </c>
      <c r="FC44" s="1">
        <v>0</v>
      </c>
    </row>
    <row r="45" spans="1:159" x14ac:dyDescent="0.35">
      <c r="A45" s="1" t="s">
        <v>381</v>
      </c>
      <c r="B45" s="1" t="s">
        <v>382</v>
      </c>
      <c r="C45" s="1">
        <v>0</v>
      </c>
      <c r="D45" s="1">
        <v>0</v>
      </c>
      <c r="E45" s="1">
        <v>0</v>
      </c>
      <c r="F45" s="1">
        <v>0</v>
      </c>
      <c r="G45" s="1">
        <v>0</v>
      </c>
      <c r="H45" s="1">
        <v>0</v>
      </c>
      <c r="I45" s="1">
        <v>0</v>
      </c>
      <c r="J45" s="1">
        <v>0</v>
      </c>
      <c r="K45" s="1">
        <v>0</v>
      </c>
      <c r="L45" s="1">
        <v>0</v>
      </c>
      <c r="M45" s="1">
        <v>0</v>
      </c>
      <c r="N45" s="1">
        <v>0</v>
      </c>
      <c r="O45" s="1">
        <v>0</v>
      </c>
      <c r="P45" s="1">
        <v>0</v>
      </c>
      <c r="Q45" s="1">
        <v>0</v>
      </c>
      <c r="R45" s="1">
        <v>0</v>
      </c>
      <c r="S45" s="1">
        <v>0</v>
      </c>
      <c r="T45" s="1">
        <v>0</v>
      </c>
      <c r="U45" s="1">
        <v>0</v>
      </c>
      <c r="V45" s="1">
        <v>0</v>
      </c>
      <c r="W45" s="1">
        <v>0</v>
      </c>
      <c r="X45" s="1">
        <v>0</v>
      </c>
      <c r="Y45" s="1">
        <v>0</v>
      </c>
      <c r="Z45" s="1">
        <v>0</v>
      </c>
      <c r="AA45" s="1">
        <v>0</v>
      </c>
      <c r="AB45" s="1">
        <v>0</v>
      </c>
      <c r="AC45" s="1">
        <v>0</v>
      </c>
      <c r="AD45" s="1">
        <v>0</v>
      </c>
      <c r="AE45" s="1">
        <v>0</v>
      </c>
      <c r="AF45" s="1">
        <v>0</v>
      </c>
      <c r="AG45" s="1">
        <v>0</v>
      </c>
      <c r="AH45" s="1">
        <v>0</v>
      </c>
      <c r="AI45" s="1">
        <v>0</v>
      </c>
      <c r="AJ45" s="1">
        <v>0</v>
      </c>
      <c r="AK45" s="1">
        <v>0</v>
      </c>
      <c r="AL45" s="1">
        <v>0</v>
      </c>
      <c r="AM45" s="1">
        <v>0</v>
      </c>
      <c r="AN45" s="1">
        <v>0</v>
      </c>
      <c r="AO45" s="1">
        <v>0</v>
      </c>
      <c r="AP45" s="1">
        <v>0</v>
      </c>
      <c r="AQ45" s="1">
        <v>0</v>
      </c>
      <c r="AR45" s="1">
        <v>0</v>
      </c>
      <c r="AS45" s="1">
        <v>0</v>
      </c>
      <c r="AT45" s="1">
        <v>0</v>
      </c>
      <c r="AU45" s="1">
        <v>0</v>
      </c>
      <c r="AV45" s="1">
        <v>0</v>
      </c>
      <c r="AW45" s="1">
        <v>0</v>
      </c>
      <c r="AX45" s="1">
        <v>0</v>
      </c>
      <c r="AY45" s="1">
        <v>0</v>
      </c>
      <c r="AZ45" s="1">
        <v>0</v>
      </c>
      <c r="BA45" s="1">
        <v>0</v>
      </c>
      <c r="BB45" s="1">
        <v>0</v>
      </c>
      <c r="BC45" s="1">
        <v>0</v>
      </c>
      <c r="BD45" s="1">
        <v>0</v>
      </c>
      <c r="BE45" s="1">
        <v>0</v>
      </c>
      <c r="BF45" s="1">
        <v>0</v>
      </c>
      <c r="BG45" s="1">
        <v>0</v>
      </c>
      <c r="BH45" s="1">
        <v>0</v>
      </c>
      <c r="BI45" s="1">
        <v>0</v>
      </c>
      <c r="BJ45" s="1">
        <v>0</v>
      </c>
      <c r="BK45" s="1">
        <v>0</v>
      </c>
      <c r="BL45" s="1">
        <v>0</v>
      </c>
      <c r="BM45" s="1">
        <v>0</v>
      </c>
      <c r="BN45" s="1">
        <v>0</v>
      </c>
      <c r="BO45" s="1">
        <v>0</v>
      </c>
      <c r="BP45" s="1">
        <v>0</v>
      </c>
      <c r="BQ45" s="1">
        <v>0</v>
      </c>
      <c r="BR45" s="1">
        <v>0</v>
      </c>
      <c r="BS45" s="1">
        <v>0</v>
      </c>
      <c r="BT45" s="1">
        <v>0</v>
      </c>
      <c r="BU45" s="1">
        <v>0</v>
      </c>
      <c r="BV45" s="1">
        <v>0</v>
      </c>
      <c r="BW45" s="1">
        <v>0</v>
      </c>
      <c r="BX45" s="1">
        <v>0</v>
      </c>
      <c r="BY45" s="1">
        <v>0</v>
      </c>
      <c r="BZ45" s="1">
        <v>0</v>
      </c>
      <c r="CA45" s="1">
        <v>0</v>
      </c>
      <c r="CB45" s="1">
        <v>0</v>
      </c>
      <c r="CC45" s="1">
        <v>0</v>
      </c>
      <c r="CD45" s="1">
        <v>0</v>
      </c>
      <c r="CE45" s="1">
        <v>0</v>
      </c>
      <c r="CF45" s="1">
        <v>0</v>
      </c>
      <c r="CG45" s="1">
        <v>0</v>
      </c>
      <c r="CH45" s="1">
        <v>0</v>
      </c>
      <c r="CI45" s="1">
        <v>0</v>
      </c>
      <c r="CJ45" s="1">
        <v>0</v>
      </c>
      <c r="CK45" s="1">
        <v>0</v>
      </c>
      <c r="CL45" s="1">
        <v>0</v>
      </c>
      <c r="CM45" s="1">
        <v>0</v>
      </c>
      <c r="CN45" s="1">
        <v>0</v>
      </c>
      <c r="CO45" s="1">
        <v>0</v>
      </c>
      <c r="CP45" s="1">
        <v>0</v>
      </c>
      <c r="CQ45" s="1">
        <v>0</v>
      </c>
      <c r="CR45" s="1">
        <v>0</v>
      </c>
      <c r="CS45" s="1">
        <v>0</v>
      </c>
      <c r="CT45" s="1">
        <v>0</v>
      </c>
      <c r="CU45" s="1">
        <v>0</v>
      </c>
      <c r="CV45" s="1">
        <v>0</v>
      </c>
      <c r="CW45" s="1">
        <v>0</v>
      </c>
      <c r="CX45" s="1">
        <v>0</v>
      </c>
      <c r="CY45" s="1">
        <v>0</v>
      </c>
      <c r="CZ45" s="1">
        <v>0</v>
      </c>
      <c r="DA45" s="1">
        <v>0</v>
      </c>
      <c r="DB45" s="1">
        <v>0</v>
      </c>
      <c r="DC45" s="1">
        <v>0</v>
      </c>
      <c r="DD45" s="1">
        <v>0</v>
      </c>
      <c r="DE45" s="1">
        <v>0</v>
      </c>
      <c r="DF45" s="1">
        <v>0</v>
      </c>
      <c r="DG45" s="1">
        <v>0</v>
      </c>
      <c r="DH45" s="1">
        <v>0</v>
      </c>
      <c r="DI45" s="1">
        <v>0</v>
      </c>
      <c r="DJ45" s="1">
        <v>0</v>
      </c>
      <c r="DK45" s="1">
        <v>0</v>
      </c>
      <c r="DL45" s="1">
        <v>0</v>
      </c>
      <c r="DM45" s="1">
        <v>0</v>
      </c>
      <c r="DN45" s="1">
        <v>0</v>
      </c>
      <c r="DO45" s="1">
        <v>0</v>
      </c>
      <c r="DP45" s="1">
        <v>0</v>
      </c>
      <c r="DQ45" s="1">
        <v>0</v>
      </c>
      <c r="DR45" s="1">
        <v>0</v>
      </c>
      <c r="DS45" s="1">
        <v>0</v>
      </c>
      <c r="DT45" s="1">
        <v>0</v>
      </c>
      <c r="DU45" s="1">
        <v>0</v>
      </c>
      <c r="DV45" s="1">
        <v>0</v>
      </c>
      <c r="DW45" s="1">
        <v>0</v>
      </c>
      <c r="DX45" s="1">
        <v>0</v>
      </c>
      <c r="DY45" s="1">
        <v>0</v>
      </c>
      <c r="DZ45" s="1">
        <v>0</v>
      </c>
      <c r="EA45" s="1">
        <v>0</v>
      </c>
      <c r="EB45" s="1">
        <v>0</v>
      </c>
      <c r="EC45" s="1">
        <v>0</v>
      </c>
      <c r="ED45" s="1">
        <v>0</v>
      </c>
      <c r="EE45" s="1">
        <v>0</v>
      </c>
      <c r="EF45" s="1">
        <v>0</v>
      </c>
      <c r="EG45" s="1">
        <v>0</v>
      </c>
      <c r="EH45" s="1">
        <v>0</v>
      </c>
      <c r="EI45" s="1">
        <v>0</v>
      </c>
      <c r="EJ45" s="1">
        <v>0</v>
      </c>
      <c r="EK45" s="1">
        <v>0</v>
      </c>
      <c r="EL45" s="1">
        <v>0</v>
      </c>
      <c r="EM45" s="1">
        <v>0</v>
      </c>
      <c r="EN45" s="1">
        <v>0</v>
      </c>
      <c r="EO45" s="1">
        <v>0</v>
      </c>
      <c r="EP45" s="1">
        <v>0</v>
      </c>
      <c r="EQ45" s="1">
        <v>0</v>
      </c>
      <c r="ER45" s="1">
        <v>0</v>
      </c>
      <c r="ES45" s="1">
        <v>0</v>
      </c>
      <c r="ET45" s="1">
        <v>0</v>
      </c>
      <c r="EU45" s="1">
        <v>0</v>
      </c>
      <c r="EV45" s="1">
        <v>0</v>
      </c>
      <c r="EW45" s="1">
        <v>0</v>
      </c>
      <c r="EX45" s="1">
        <v>0</v>
      </c>
      <c r="EY45" s="1">
        <v>0</v>
      </c>
      <c r="EZ45" s="1">
        <v>0</v>
      </c>
      <c r="FA45" s="1">
        <v>0</v>
      </c>
      <c r="FB45" s="1">
        <v>0</v>
      </c>
      <c r="FC45" s="1">
        <v>0</v>
      </c>
    </row>
    <row r="46" spans="1:159" x14ac:dyDescent="0.35">
      <c r="A46" s="1" t="s">
        <v>383</v>
      </c>
      <c r="B46" s="1" t="s">
        <v>384</v>
      </c>
      <c r="C46" s="1">
        <v>0</v>
      </c>
      <c r="D46" s="1">
        <v>0</v>
      </c>
      <c r="E46" s="1">
        <v>0</v>
      </c>
      <c r="F46" s="1">
        <v>0</v>
      </c>
      <c r="G46" s="1">
        <v>0</v>
      </c>
      <c r="H46" s="1">
        <v>0</v>
      </c>
      <c r="I46" s="1">
        <v>0</v>
      </c>
      <c r="J46" s="1">
        <v>0</v>
      </c>
      <c r="K46" s="1">
        <v>0</v>
      </c>
      <c r="L46" s="1">
        <v>0</v>
      </c>
      <c r="M46" s="1">
        <v>0</v>
      </c>
      <c r="N46" s="1">
        <v>0</v>
      </c>
      <c r="O46" s="1">
        <v>0</v>
      </c>
      <c r="P46" s="1">
        <v>0</v>
      </c>
      <c r="Q46" s="1">
        <v>0</v>
      </c>
      <c r="R46" s="1">
        <v>0</v>
      </c>
      <c r="S46" s="1">
        <v>0</v>
      </c>
      <c r="T46" s="1">
        <v>0</v>
      </c>
      <c r="U46" s="1">
        <v>0</v>
      </c>
      <c r="V46" s="1">
        <v>0</v>
      </c>
      <c r="W46" s="1">
        <v>0</v>
      </c>
      <c r="X46" s="1">
        <v>0</v>
      </c>
      <c r="Y46" s="1">
        <v>0</v>
      </c>
      <c r="Z46" s="1">
        <v>0</v>
      </c>
      <c r="AA46" s="1">
        <v>0</v>
      </c>
      <c r="AB46" s="1">
        <v>0</v>
      </c>
      <c r="AC46" s="1">
        <v>0</v>
      </c>
      <c r="AD46" s="1">
        <v>0</v>
      </c>
      <c r="AE46" s="1">
        <v>0</v>
      </c>
      <c r="AF46" s="1">
        <v>0</v>
      </c>
      <c r="AG46" s="1">
        <v>0</v>
      </c>
      <c r="AH46" s="1">
        <v>0</v>
      </c>
      <c r="AI46" s="1">
        <v>0</v>
      </c>
      <c r="AJ46" s="1">
        <v>0</v>
      </c>
      <c r="AK46" s="1">
        <v>0</v>
      </c>
      <c r="AL46" s="1">
        <v>0</v>
      </c>
      <c r="AM46" s="1">
        <v>0</v>
      </c>
      <c r="AN46" s="1">
        <v>0</v>
      </c>
      <c r="AO46" s="1">
        <v>0</v>
      </c>
      <c r="AP46" s="1">
        <v>0</v>
      </c>
      <c r="AQ46" s="1">
        <v>0</v>
      </c>
      <c r="AR46" s="1">
        <v>0</v>
      </c>
      <c r="AS46" s="1">
        <v>0</v>
      </c>
      <c r="AT46" s="1">
        <v>0</v>
      </c>
      <c r="AU46" s="1">
        <v>0</v>
      </c>
      <c r="AV46" s="1">
        <v>0</v>
      </c>
      <c r="AW46" s="1">
        <v>0</v>
      </c>
      <c r="AX46" s="1">
        <v>0</v>
      </c>
      <c r="AY46" s="1">
        <v>0</v>
      </c>
      <c r="AZ46" s="1">
        <v>0</v>
      </c>
      <c r="BA46" s="1">
        <v>0</v>
      </c>
      <c r="BB46" s="1">
        <v>0</v>
      </c>
      <c r="BC46" s="1">
        <v>0</v>
      </c>
      <c r="BD46" s="1">
        <v>0</v>
      </c>
      <c r="BE46" s="1">
        <v>0</v>
      </c>
      <c r="BF46" s="1">
        <v>0</v>
      </c>
      <c r="BG46" s="1">
        <v>0</v>
      </c>
      <c r="BH46" s="1">
        <v>0</v>
      </c>
      <c r="BI46" s="1">
        <v>0</v>
      </c>
      <c r="BJ46" s="1">
        <v>0</v>
      </c>
      <c r="BK46" s="1">
        <v>0</v>
      </c>
      <c r="BL46" s="1">
        <v>0</v>
      </c>
      <c r="BM46" s="1">
        <v>0</v>
      </c>
      <c r="BN46" s="1">
        <v>0</v>
      </c>
      <c r="BO46" s="1">
        <v>0</v>
      </c>
      <c r="BP46" s="1">
        <v>0</v>
      </c>
      <c r="BQ46" s="1">
        <v>0</v>
      </c>
      <c r="BR46" s="1">
        <v>0</v>
      </c>
      <c r="BS46" s="1">
        <v>0</v>
      </c>
      <c r="BT46" s="1">
        <v>0</v>
      </c>
      <c r="BU46" s="1">
        <v>0</v>
      </c>
      <c r="BV46" s="1">
        <v>0</v>
      </c>
      <c r="BW46" s="1">
        <v>0</v>
      </c>
      <c r="BX46" s="1">
        <v>0</v>
      </c>
      <c r="BY46" s="1">
        <v>0</v>
      </c>
      <c r="BZ46" s="1">
        <v>0</v>
      </c>
      <c r="CA46" s="1">
        <v>0</v>
      </c>
      <c r="CB46" s="1">
        <v>0</v>
      </c>
      <c r="CC46" s="1">
        <v>0</v>
      </c>
      <c r="CD46" s="1">
        <v>0</v>
      </c>
      <c r="CE46" s="1">
        <v>0</v>
      </c>
      <c r="CF46" s="1">
        <v>0</v>
      </c>
      <c r="CG46" s="1">
        <v>0</v>
      </c>
      <c r="CH46" s="1">
        <v>0</v>
      </c>
      <c r="CI46" s="1">
        <v>0</v>
      </c>
      <c r="CJ46" s="1">
        <v>0</v>
      </c>
      <c r="CK46" s="1">
        <v>0</v>
      </c>
      <c r="CL46" s="1">
        <v>0</v>
      </c>
      <c r="CM46" s="1">
        <v>0</v>
      </c>
      <c r="CN46" s="1">
        <v>0</v>
      </c>
      <c r="CO46" s="1">
        <v>0</v>
      </c>
      <c r="CP46" s="1">
        <v>0</v>
      </c>
      <c r="CQ46" s="1">
        <v>0</v>
      </c>
      <c r="CR46" s="1">
        <v>0</v>
      </c>
      <c r="CS46" s="1">
        <v>0</v>
      </c>
      <c r="CT46" s="1">
        <v>0</v>
      </c>
      <c r="CU46" s="1">
        <v>0</v>
      </c>
      <c r="CV46" s="1">
        <v>0</v>
      </c>
      <c r="CW46" s="1">
        <v>0</v>
      </c>
      <c r="CX46" s="1">
        <v>0</v>
      </c>
      <c r="CY46" s="1">
        <v>0</v>
      </c>
      <c r="CZ46" s="1">
        <v>0</v>
      </c>
      <c r="DA46" s="1">
        <v>0</v>
      </c>
      <c r="DB46" s="1">
        <v>0</v>
      </c>
      <c r="DC46" s="1">
        <v>0</v>
      </c>
      <c r="DD46" s="1">
        <v>0</v>
      </c>
      <c r="DE46" s="1">
        <v>0</v>
      </c>
      <c r="DF46" s="1">
        <v>0</v>
      </c>
      <c r="DG46" s="1">
        <v>0</v>
      </c>
      <c r="DH46" s="1">
        <v>0</v>
      </c>
      <c r="DI46" s="1">
        <v>0</v>
      </c>
      <c r="DJ46" s="1">
        <v>0</v>
      </c>
      <c r="DK46" s="1">
        <v>0</v>
      </c>
      <c r="DL46" s="1">
        <v>0</v>
      </c>
      <c r="DM46" s="1">
        <v>0</v>
      </c>
      <c r="DN46" s="1">
        <v>0</v>
      </c>
      <c r="DO46" s="1">
        <v>0</v>
      </c>
      <c r="DP46" s="1">
        <v>0</v>
      </c>
      <c r="DQ46" s="1">
        <v>0</v>
      </c>
      <c r="DR46" s="1">
        <v>0</v>
      </c>
      <c r="DS46" s="1">
        <v>0</v>
      </c>
      <c r="DT46" s="1">
        <v>0</v>
      </c>
      <c r="DU46" s="1">
        <v>0</v>
      </c>
      <c r="DV46" s="1">
        <v>0</v>
      </c>
      <c r="DW46" s="1">
        <v>0</v>
      </c>
      <c r="DX46" s="1">
        <v>0</v>
      </c>
      <c r="DY46" s="1">
        <v>0</v>
      </c>
      <c r="DZ46" s="1">
        <v>0</v>
      </c>
      <c r="EA46" s="1">
        <v>0</v>
      </c>
      <c r="EB46" s="1">
        <v>0</v>
      </c>
      <c r="EC46" s="1">
        <v>0</v>
      </c>
      <c r="ED46" s="1">
        <v>0</v>
      </c>
      <c r="EE46" s="1">
        <v>0</v>
      </c>
      <c r="EF46" s="1">
        <v>0</v>
      </c>
      <c r="EG46" s="1">
        <v>0</v>
      </c>
      <c r="EH46" s="1">
        <v>0</v>
      </c>
      <c r="EI46" s="1">
        <v>0</v>
      </c>
      <c r="EJ46" s="1">
        <v>0</v>
      </c>
      <c r="EK46" s="1">
        <v>0</v>
      </c>
      <c r="EL46" s="1">
        <v>0</v>
      </c>
      <c r="EM46" s="1">
        <v>0</v>
      </c>
      <c r="EN46" s="1">
        <v>0</v>
      </c>
      <c r="EO46" s="1">
        <v>0</v>
      </c>
      <c r="EP46" s="1">
        <v>0</v>
      </c>
      <c r="EQ46" s="1">
        <v>0</v>
      </c>
      <c r="ER46" s="1">
        <v>0</v>
      </c>
      <c r="ES46" s="1">
        <v>0</v>
      </c>
      <c r="ET46" s="1">
        <v>0</v>
      </c>
      <c r="EU46" s="1">
        <v>0</v>
      </c>
      <c r="EV46" s="1">
        <v>0</v>
      </c>
      <c r="EW46" s="1">
        <v>0</v>
      </c>
      <c r="EX46" s="1">
        <v>0</v>
      </c>
      <c r="EY46" s="1">
        <v>0</v>
      </c>
      <c r="EZ46" s="1">
        <v>0</v>
      </c>
      <c r="FA46" s="1">
        <v>0</v>
      </c>
      <c r="FB46" s="1">
        <v>0</v>
      </c>
      <c r="FC46" s="1">
        <v>0</v>
      </c>
    </row>
    <row r="47" spans="1:159" x14ac:dyDescent="0.35">
      <c r="A47" s="1" t="s">
        <v>385</v>
      </c>
      <c r="B47" s="1" t="s">
        <v>386</v>
      </c>
      <c r="C47" s="1">
        <v>0</v>
      </c>
      <c r="D47" s="1">
        <v>0</v>
      </c>
      <c r="E47" s="1">
        <v>0</v>
      </c>
      <c r="F47" s="1">
        <v>0</v>
      </c>
      <c r="G47" s="1">
        <v>0</v>
      </c>
      <c r="H47" s="1">
        <v>0</v>
      </c>
      <c r="I47" s="1">
        <v>0</v>
      </c>
      <c r="J47" s="1">
        <v>0</v>
      </c>
      <c r="K47" s="1">
        <v>0</v>
      </c>
      <c r="L47" s="1">
        <v>0</v>
      </c>
      <c r="M47" s="1">
        <v>0</v>
      </c>
      <c r="N47" s="1">
        <v>0</v>
      </c>
      <c r="O47" s="1">
        <v>0</v>
      </c>
      <c r="P47" s="1">
        <v>0</v>
      </c>
      <c r="Q47" s="1">
        <v>0</v>
      </c>
      <c r="R47" s="1">
        <v>0</v>
      </c>
      <c r="S47" s="1">
        <v>0</v>
      </c>
      <c r="T47" s="1">
        <v>0</v>
      </c>
      <c r="U47" s="1">
        <v>0</v>
      </c>
      <c r="V47" s="1">
        <v>0</v>
      </c>
      <c r="W47" s="1">
        <v>0</v>
      </c>
      <c r="X47" s="1">
        <v>0</v>
      </c>
      <c r="Y47" s="1">
        <v>0</v>
      </c>
      <c r="Z47" s="1">
        <v>0</v>
      </c>
      <c r="AA47" s="1">
        <v>0</v>
      </c>
      <c r="AB47" s="1">
        <v>0</v>
      </c>
      <c r="AC47" s="1">
        <v>0</v>
      </c>
      <c r="AD47" s="1">
        <v>0</v>
      </c>
      <c r="AE47" s="1">
        <v>0</v>
      </c>
      <c r="AF47" s="1">
        <v>0</v>
      </c>
      <c r="AG47" s="1">
        <v>0</v>
      </c>
      <c r="AH47" s="1">
        <v>0</v>
      </c>
      <c r="AI47" s="1">
        <v>0</v>
      </c>
      <c r="AJ47" s="1">
        <v>0</v>
      </c>
      <c r="AK47" s="1">
        <v>0</v>
      </c>
      <c r="AL47" s="1">
        <v>0</v>
      </c>
      <c r="AM47" s="1">
        <v>0</v>
      </c>
      <c r="AN47" s="1">
        <v>0</v>
      </c>
      <c r="AO47" s="1">
        <v>0</v>
      </c>
      <c r="AP47" s="1">
        <v>0</v>
      </c>
      <c r="AQ47" s="1">
        <v>0</v>
      </c>
      <c r="AR47" s="1">
        <v>0</v>
      </c>
      <c r="AS47" s="1">
        <v>0</v>
      </c>
      <c r="AT47" s="1">
        <v>0</v>
      </c>
      <c r="AU47" s="1">
        <v>0</v>
      </c>
      <c r="AV47" s="1">
        <v>0</v>
      </c>
      <c r="AW47" s="1">
        <v>0</v>
      </c>
      <c r="AX47" s="1">
        <v>0</v>
      </c>
      <c r="AY47" s="1">
        <v>0</v>
      </c>
      <c r="AZ47" s="1">
        <v>0</v>
      </c>
      <c r="BA47" s="1">
        <v>0</v>
      </c>
      <c r="BB47" s="1">
        <v>0</v>
      </c>
      <c r="BC47" s="1">
        <v>0</v>
      </c>
      <c r="BD47" s="1">
        <v>0</v>
      </c>
      <c r="BE47" s="1">
        <v>0</v>
      </c>
      <c r="BF47" s="1">
        <v>0</v>
      </c>
      <c r="BG47" s="1">
        <v>0</v>
      </c>
      <c r="BH47" s="1">
        <v>0</v>
      </c>
      <c r="BI47" s="1">
        <v>0</v>
      </c>
      <c r="BJ47" s="1">
        <v>0</v>
      </c>
      <c r="BK47" s="1">
        <v>0</v>
      </c>
      <c r="BL47" s="1">
        <v>0</v>
      </c>
      <c r="BM47" s="1">
        <v>0</v>
      </c>
      <c r="BN47" s="1">
        <v>0</v>
      </c>
      <c r="BO47" s="1">
        <v>0</v>
      </c>
      <c r="BP47" s="1">
        <v>0</v>
      </c>
      <c r="BQ47" s="1">
        <v>0</v>
      </c>
      <c r="BR47" s="1">
        <v>0</v>
      </c>
      <c r="BS47" s="1">
        <v>0</v>
      </c>
      <c r="BT47" s="1">
        <v>0</v>
      </c>
      <c r="BU47" s="1">
        <v>0</v>
      </c>
      <c r="BV47" s="1">
        <v>0</v>
      </c>
      <c r="BW47" s="1">
        <v>0</v>
      </c>
      <c r="BX47" s="1">
        <v>0</v>
      </c>
      <c r="BY47" s="1">
        <v>0</v>
      </c>
      <c r="BZ47" s="1">
        <v>0</v>
      </c>
      <c r="CA47" s="1">
        <v>0</v>
      </c>
      <c r="CB47" s="1">
        <v>0</v>
      </c>
      <c r="CC47" s="1">
        <v>0</v>
      </c>
      <c r="CD47" s="1">
        <v>0</v>
      </c>
      <c r="CE47" s="1">
        <v>0</v>
      </c>
      <c r="CF47" s="1">
        <v>0</v>
      </c>
      <c r="CG47" s="1">
        <v>0</v>
      </c>
      <c r="CH47" s="1">
        <v>0</v>
      </c>
      <c r="CI47" s="1">
        <v>0</v>
      </c>
      <c r="CJ47" s="1">
        <v>0</v>
      </c>
      <c r="CK47" s="1">
        <v>0</v>
      </c>
      <c r="CL47" s="1">
        <v>0</v>
      </c>
      <c r="CM47" s="1">
        <v>0</v>
      </c>
      <c r="CN47" s="1">
        <v>0</v>
      </c>
      <c r="CO47" s="1">
        <v>0</v>
      </c>
      <c r="CP47" s="1">
        <v>0</v>
      </c>
      <c r="CQ47" s="1">
        <v>0</v>
      </c>
      <c r="CR47" s="1">
        <v>0</v>
      </c>
      <c r="CS47" s="1">
        <v>0</v>
      </c>
      <c r="CT47" s="1">
        <v>0</v>
      </c>
      <c r="CU47" s="1">
        <v>0</v>
      </c>
      <c r="CV47" s="1">
        <v>0</v>
      </c>
      <c r="CW47" s="1">
        <v>0</v>
      </c>
      <c r="CX47" s="1">
        <v>0</v>
      </c>
      <c r="CY47" s="1">
        <v>0</v>
      </c>
      <c r="CZ47" s="1">
        <v>0</v>
      </c>
      <c r="DA47" s="1">
        <v>0</v>
      </c>
      <c r="DB47" s="1">
        <v>0</v>
      </c>
      <c r="DC47" s="1">
        <v>0</v>
      </c>
      <c r="DD47" s="1">
        <v>0</v>
      </c>
      <c r="DE47" s="1">
        <v>0</v>
      </c>
      <c r="DF47" s="1">
        <v>0</v>
      </c>
      <c r="DG47" s="1">
        <v>0</v>
      </c>
      <c r="DH47" s="1">
        <v>0</v>
      </c>
      <c r="DI47" s="1">
        <v>0</v>
      </c>
      <c r="DJ47" s="1">
        <v>0</v>
      </c>
      <c r="DK47" s="1">
        <v>0</v>
      </c>
      <c r="DL47" s="1">
        <v>0</v>
      </c>
      <c r="DM47" s="1">
        <v>0</v>
      </c>
      <c r="DN47" s="1">
        <v>0</v>
      </c>
      <c r="DO47" s="1">
        <v>0</v>
      </c>
      <c r="DP47" s="1">
        <v>0</v>
      </c>
      <c r="DQ47" s="1">
        <v>0</v>
      </c>
      <c r="DR47" s="1">
        <v>0</v>
      </c>
      <c r="DS47" s="1">
        <v>0</v>
      </c>
      <c r="DT47" s="1">
        <v>0</v>
      </c>
      <c r="DU47" s="1">
        <v>0</v>
      </c>
      <c r="DV47" s="1">
        <v>0</v>
      </c>
      <c r="DW47" s="1">
        <v>0</v>
      </c>
      <c r="DX47" s="1">
        <v>0</v>
      </c>
      <c r="DY47" s="1">
        <v>0</v>
      </c>
      <c r="DZ47" s="1">
        <v>0</v>
      </c>
      <c r="EA47" s="1">
        <v>0</v>
      </c>
      <c r="EB47" s="1">
        <v>0</v>
      </c>
      <c r="EC47" s="1">
        <v>0</v>
      </c>
      <c r="ED47" s="1">
        <v>0</v>
      </c>
      <c r="EE47" s="1">
        <v>0</v>
      </c>
      <c r="EF47" s="1">
        <v>0</v>
      </c>
      <c r="EG47" s="1">
        <v>0</v>
      </c>
      <c r="EH47" s="1">
        <v>0</v>
      </c>
      <c r="EI47" s="1">
        <v>0</v>
      </c>
      <c r="EJ47" s="1">
        <v>0</v>
      </c>
      <c r="EK47" s="1">
        <v>0</v>
      </c>
      <c r="EL47" s="1">
        <v>0</v>
      </c>
      <c r="EM47" s="1">
        <v>0</v>
      </c>
      <c r="EN47" s="1">
        <v>0</v>
      </c>
      <c r="EO47" s="1">
        <v>0</v>
      </c>
      <c r="EP47" s="1">
        <v>0</v>
      </c>
      <c r="EQ47" s="1">
        <v>0</v>
      </c>
      <c r="ER47" s="1">
        <v>0</v>
      </c>
      <c r="ES47" s="1">
        <v>0</v>
      </c>
      <c r="ET47" s="1">
        <v>0</v>
      </c>
      <c r="EU47" s="1">
        <v>0</v>
      </c>
      <c r="EV47" s="1">
        <v>0</v>
      </c>
      <c r="EW47" s="1">
        <v>0</v>
      </c>
      <c r="EX47" s="1">
        <v>0</v>
      </c>
      <c r="EY47" s="1">
        <v>0</v>
      </c>
      <c r="EZ47" s="1">
        <v>0</v>
      </c>
      <c r="FA47" s="1">
        <v>0</v>
      </c>
      <c r="FB47" s="1">
        <v>0</v>
      </c>
      <c r="FC47" s="1">
        <v>0</v>
      </c>
    </row>
    <row r="48" spans="1:159" x14ac:dyDescent="0.35">
      <c r="A48" s="1" t="s">
        <v>387</v>
      </c>
      <c r="B48" s="1" t="s">
        <v>388</v>
      </c>
      <c r="C48" s="1">
        <v>0</v>
      </c>
      <c r="D48" s="1">
        <v>0</v>
      </c>
      <c r="E48" s="1">
        <v>0</v>
      </c>
      <c r="F48" s="1">
        <v>0</v>
      </c>
      <c r="G48" s="1">
        <v>0</v>
      </c>
      <c r="H48" s="1">
        <v>0</v>
      </c>
      <c r="I48" s="1">
        <v>0</v>
      </c>
      <c r="J48" s="1">
        <v>0</v>
      </c>
      <c r="K48" s="1">
        <v>0</v>
      </c>
      <c r="L48" s="1">
        <v>0</v>
      </c>
      <c r="M48" s="1">
        <v>0</v>
      </c>
      <c r="N48" s="1">
        <v>0</v>
      </c>
      <c r="O48" s="1">
        <v>0</v>
      </c>
      <c r="P48" s="1">
        <v>0</v>
      </c>
      <c r="Q48" s="1">
        <v>0</v>
      </c>
      <c r="R48" s="1">
        <v>0</v>
      </c>
      <c r="S48" s="1">
        <v>0</v>
      </c>
      <c r="T48" s="1">
        <v>0</v>
      </c>
      <c r="U48" s="1">
        <v>0</v>
      </c>
      <c r="V48" s="1">
        <v>0</v>
      </c>
      <c r="W48" s="1">
        <v>0</v>
      </c>
      <c r="X48" s="1">
        <v>0</v>
      </c>
      <c r="Y48" s="1">
        <v>0</v>
      </c>
      <c r="Z48" s="1">
        <v>0</v>
      </c>
      <c r="AA48" s="1">
        <v>0</v>
      </c>
      <c r="AB48" s="1">
        <v>0</v>
      </c>
      <c r="AC48" s="1">
        <v>0</v>
      </c>
      <c r="AD48" s="1">
        <v>0</v>
      </c>
      <c r="AE48" s="1">
        <v>0</v>
      </c>
      <c r="AF48" s="1">
        <v>0</v>
      </c>
      <c r="AG48" s="1">
        <v>0</v>
      </c>
      <c r="AH48" s="1">
        <v>0</v>
      </c>
      <c r="AI48" s="1">
        <v>0</v>
      </c>
      <c r="AJ48" s="1">
        <v>0</v>
      </c>
      <c r="AK48" s="1">
        <v>0</v>
      </c>
      <c r="AL48" s="1">
        <v>0</v>
      </c>
      <c r="AM48" s="1">
        <v>0</v>
      </c>
      <c r="AN48" s="1">
        <v>0</v>
      </c>
      <c r="AO48" s="1">
        <v>0</v>
      </c>
      <c r="AP48" s="1">
        <v>0</v>
      </c>
      <c r="AQ48" s="1">
        <v>0</v>
      </c>
      <c r="AR48" s="1">
        <v>0</v>
      </c>
      <c r="AS48" s="1">
        <v>0</v>
      </c>
      <c r="AT48" s="1">
        <v>0</v>
      </c>
      <c r="AU48" s="1">
        <v>0</v>
      </c>
      <c r="AV48" s="1">
        <v>0</v>
      </c>
      <c r="AW48" s="1">
        <v>0</v>
      </c>
      <c r="AX48" s="1">
        <v>0</v>
      </c>
      <c r="AY48" s="1">
        <v>0</v>
      </c>
      <c r="AZ48" s="1">
        <v>0</v>
      </c>
      <c r="BA48" s="1">
        <v>0</v>
      </c>
      <c r="BB48" s="1">
        <v>0</v>
      </c>
      <c r="BC48" s="1">
        <v>0</v>
      </c>
      <c r="BD48" s="1">
        <v>0</v>
      </c>
      <c r="BE48" s="1">
        <v>0</v>
      </c>
      <c r="BF48" s="1">
        <v>0</v>
      </c>
      <c r="BG48" s="1">
        <v>0</v>
      </c>
      <c r="BH48" s="1">
        <v>0</v>
      </c>
      <c r="BI48" s="1">
        <v>0</v>
      </c>
      <c r="BJ48" s="1">
        <v>0</v>
      </c>
      <c r="BK48" s="1">
        <v>0</v>
      </c>
      <c r="BL48" s="1">
        <v>0</v>
      </c>
      <c r="BM48" s="1">
        <v>0</v>
      </c>
      <c r="BN48" s="1">
        <v>0</v>
      </c>
      <c r="BO48" s="1">
        <v>0</v>
      </c>
      <c r="BP48" s="1">
        <v>0</v>
      </c>
      <c r="BQ48" s="1">
        <v>0</v>
      </c>
      <c r="BR48" s="1">
        <v>0</v>
      </c>
      <c r="BS48" s="1">
        <v>0</v>
      </c>
      <c r="BT48" s="1">
        <v>0</v>
      </c>
      <c r="BU48" s="1">
        <v>0</v>
      </c>
      <c r="BV48" s="1">
        <v>0</v>
      </c>
      <c r="BW48" s="1">
        <v>0</v>
      </c>
      <c r="BX48" s="1">
        <v>0</v>
      </c>
      <c r="BY48" s="1">
        <v>0</v>
      </c>
      <c r="BZ48" s="1">
        <v>0</v>
      </c>
      <c r="CA48" s="1">
        <v>0</v>
      </c>
      <c r="CB48" s="1">
        <v>0</v>
      </c>
      <c r="CC48" s="1">
        <v>0</v>
      </c>
      <c r="CD48" s="1">
        <v>0</v>
      </c>
      <c r="CE48" s="1">
        <v>0</v>
      </c>
      <c r="CF48" s="1">
        <v>0</v>
      </c>
      <c r="CG48" s="1">
        <v>0</v>
      </c>
      <c r="CH48" s="1">
        <v>0</v>
      </c>
      <c r="CI48" s="1">
        <v>0</v>
      </c>
      <c r="CJ48" s="1">
        <v>0</v>
      </c>
      <c r="CK48" s="1">
        <v>0</v>
      </c>
      <c r="CL48" s="1">
        <v>0</v>
      </c>
      <c r="CM48" s="1">
        <v>0</v>
      </c>
      <c r="CN48" s="1">
        <v>0</v>
      </c>
      <c r="CO48" s="1">
        <v>0</v>
      </c>
      <c r="CP48" s="1">
        <v>0</v>
      </c>
      <c r="CQ48" s="1">
        <v>0</v>
      </c>
      <c r="CR48" s="1">
        <v>0</v>
      </c>
      <c r="CS48" s="1">
        <v>0</v>
      </c>
      <c r="CT48" s="1">
        <v>0</v>
      </c>
      <c r="CU48" s="1">
        <v>0</v>
      </c>
      <c r="CV48" s="1">
        <v>0</v>
      </c>
      <c r="CW48" s="1">
        <v>0</v>
      </c>
      <c r="CX48" s="1">
        <v>0</v>
      </c>
      <c r="CY48" s="1">
        <v>0</v>
      </c>
      <c r="CZ48" s="1">
        <v>0</v>
      </c>
      <c r="DA48" s="1">
        <v>0</v>
      </c>
      <c r="DB48" s="1">
        <v>0</v>
      </c>
      <c r="DC48" s="1">
        <v>0</v>
      </c>
      <c r="DD48" s="1">
        <v>0</v>
      </c>
      <c r="DE48" s="1">
        <v>0</v>
      </c>
      <c r="DF48" s="1">
        <v>0</v>
      </c>
      <c r="DG48" s="1">
        <v>0</v>
      </c>
      <c r="DH48" s="1">
        <v>0</v>
      </c>
      <c r="DI48" s="1">
        <v>0</v>
      </c>
      <c r="DJ48" s="1">
        <v>0</v>
      </c>
      <c r="DK48" s="1">
        <v>0</v>
      </c>
      <c r="DL48" s="1">
        <v>0</v>
      </c>
      <c r="DM48" s="1">
        <v>0</v>
      </c>
      <c r="DN48" s="1">
        <v>0</v>
      </c>
      <c r="DO48" s="1">
        <v>0</v>
      </c>
      <c r="DP48" s="1">
        <v>0</v>
      </c>
      <c r="DQ48" s="1">
        <v>0</v>
      </c>
      <c r="DR48" s="1">
        <v>0</v>
      </c>
      <c r="DS48" s="1">
        <v>0</v>
      </c>
      <c r="DT48" s="1">
        <v>0</v>
      </c>
      <c r="DU48" s="1">
        <v>0</v>
      </c>
      <c r="DV48" s="1">
        <v>0</v>
      </c>
      <c r="DW48" s="1">
        <v>0</v>
      </c>
      <c r="DX48" s="1">
        <v>0</v>
      </c>
      <c r="DY48" s="1">
        <v>0</v>
      </c>
      <c r="DZ48" s="1">
        <v>0</v>
      </c>
      <c r="EA48" s="1">
        <v>0</v>
      </c>
      <c r="EB48" s="1">
        <v>0</v>
      </c>
      <c r="EC48" s="1">
        <v>0</v>
      </c>
      <c r="ED48" s="1">
        <v>0</v>
      </c>
      <c r="EE48" s="1">
        <v>0</v>
      </c>
      <c r="EF48" s="1">
        <v>0</v>
      </c>
      <c r="EG48" s="1">
        <v>0</v>
      </c>
      <c r="EH48" s="1">
        <v>0</v>
      </c>
      <c r="EI48" s="1">
        <v>0</v>
      </c>
      <c r="EJ48" s="1">
        <v>0</v>
      </c>
      <c r="EK48" s="1">
        <v>0</v>
      </c>
      <c r="EL48" s="1">
        <v>0</v>
      </c>
      <c r="EM48" s="1">
        <v>0</v>
      </c>
      <c r="EN48" s="1">
        <v>0</v>
      </c>
      <c r="EO48" s="1">
        <v>0</v>
      </c>
      <c r="EP48" s="1">
        <v>0</v>
      </c>
      <c r="EQ48" s="1">
        <v>0</v>
      </c>
      <c r="ER48" s="1">
        <v>0</v>
      </c>
      <c r="ES48" s="1">
        <v>0</v>
      </c>
      <c r="ET48" s="1">
        <v>0</v>
      </c>
      <c r="EU48" s="1">
        <v>0</v>
      </c>
      <c r="EV48" s="1">
        <v>0</v>
      </c>
      <c r="EW48" s="1">
        <v>0</v>
      </c>
      <c r="EX48" s="1">
        <v>0</v>
      </c>
      <c r="EY48" s="1">
        <v>0</v>
      </c>
      <c r="EZ48" s="1">
        <v>0</v>
      </c>
      <c r="FA48" s="1">
        <v>0</v>
      </c>
      <c r="FB48" s="1">
        <v>0</v>
      </c>
      <c r="FC48" s="1">
        <v>0</v>
      </c>
    </row>
    <row r="49" spans="1:159" x14ac:dyDescent="0.35">
      <c r="A49" s="1" t="s">
        <v>389</v>
      </c>
      <c r="B49" s="1" t="s">
        <v>390</v>
      </c>
      <c r="C49" s="1">
        <v>0</v>
      </c>
      <c r="D49" s="1">
        <v>0</v>
      </c>
      <c r="E49" s="1">
        <v>0</v>
      </c>
      <c r="F49" s="1">
        <v>0</v>
      </c>
      <c r="G49" s="1">
        <v>0</v>
      </c>
      <c r="H49" s="1">
        <v>0</v>
      </c>
      <c r="I49" s="1">
        <v>0</v>
      </c>
      <c r="J49" s="1">
        <v>0</v>
      </c>
      <c r="K49" s="1">
        <v>0</v>
      </c>
      <c r="L49" s="1">
        <v>0</v>
      </c>
      <c r="M49" s="1">
        <v>0</v>
      </c>
      <c r="N49" s="1">
        <v>0</v>
      </c>
      <c r="O49" s="1">
        <v>0</v>
      </c>
      <c r="P49" s="1">
        <v>0</v>
      </c>
      <c r="Q49" s="1">
        <v>0</v>
      </c>
      <c r="R49" s="1">
        <v>0</v>
      </c>
      <c r="S49" s="1">
        <v>0</v>
      </c>
      <c r="T49" s="1">
        <v>0</v>
      </c>
      <c r="U49" s="1">
        <v>0</v>
      </c>
      <c r="V49" s="1">
        <v>0</v>
      </c>
      <c r="W49" s="1">
        <v>0</v>
      </c>
      <c r="X49" s="1">
        <v>0</v>
      </c>
      <c r="Y49" s="1">
        <v>0</v>
      </c>
      <c r="Z49" s="1">
        <v>0</v>
      </c>
      <c r="AA49" s="1">
        <v>0</v>
      </c>
      <c r="AB49" s="1">
        <v>0</v>
      </c>
      <c r="AC49" s="1">
        <v>0</v>
      </c>
      <c r="AD49" s="1">
        <v>0</v>
      </c>
      <c r="AE49" s="1">
        <v>0</v>
      </c>
      <c r="AF49" s="1">
        <v>0</v>
      </c>
      <c r="AG49" s="1">
        <v>0</v>
      </c>
      <c r="AH49" s="1">
        <v>0</v>
      </c>
      <c r="AI49" s="1">
        <v>0</v>
      </c>
      <c r="AJ49" s="1">
        <v>0</v>
      </c>
      <c r="AK49" s="1">
        <v>0</v>
      </c>
      <c r="AL49" s="1">
        <v>0</v>
      </c>
      <c r="AM49" s="1">
        <v>0</v>
      </c>
      <c r="AN49" s="1">
        <v>0</v>
      </c>
      <c r="AO49" s="1">
        <v>0</v>
      </c>
      <c r="AP49" s="1">
        <v>0</v>
      </c>
      <c r="AQ49" s="1">
        <v>0</v>
      </c>
      <c r="AR49" s="1">
        <v>0</v>
      </c>
      <c r="AS49" s="1">
        <v>0</v>
      </c>
      <c r="AT49" s="1">
        <v>0</v>
      </c>
      <c r="AU49" s="1">
        <v>0</v>
      </c>
      <c r="AV49" s="1">
        <v>0</v>
      </c>
      <c r="AW49" s="1">
        <v>0</v>
      </c>
      <c r="AX49" s="1">
        <v>0</v>
      </c>
      <c r="AY49" s="1">
        <v>0</v>
      </c>
      <c r="AZ49" s="1">
        <v>0</v>
      </c>
      <c r="BA49" s="1">
        <v>0</v>
      </c>
      <c r="BB49" s="1">
        <v>0</v>
      </c>
      <c r="BC49" s="1">
        <v>0</v>
      </c>
      <c r="BD49" s="1">
        <v>0</v>
      </c>
      <c r="BE49" s="1">
        <v>0</v>
      </c>
      <c r="BF49" s="1">
        <v>0</v>
      </c>
      <c r="BG49" s="1">
        <v>0</v>
      </c>
      <c r="BH49" s="1">
        <v>0</v>
      </c>
      <c r="BI49" s="1">
        <v>0</v>
      </c>
      <c r="BJ49" s="1">
        <v>0</v>
      </c>
      <c r="BK49" s="1">
        <v>0</v>
      </c>
      <c r="BL49" s="1">
        <v>0</v>
      </c>
      <c r="BM49" s="1">
        <v>0</v>
      </c>
      <c r="BN49" s="1">
        <v>0</v>
      </c>
      <c r="BO49" s="1">
        <v>0</v>
      </c>
      <c r="BP49" s="1">
        <v>0</v>
      </c>
      <c r="BQ49" s="1">
        <v>0</v>
      </c>
      <c r="BR49" s="1">
        <v>0</v>
      </c>
      <c r="BS49" s="1">
        <v>0</v>
      </c>
      <c r="BT49" s="1">
        <v>0</v>
      </c>
      <c r="BU49" s="1">
        <v>0</v>
      </c>
      <c r="BV49" s="1">
        <v>0</v>
      </c>
      <c r="BW49" s="1">
        <v>0</v>
      </c>
      <c r="BX49" s="1">
        <v>0</v>
      </c>
      <c r="BY49" s="1">
        <v>0</v>
      </c>
      <c r="BZ49" s="1">
        <v>0</v>
      </c>
      <c r="CA49" s="1">
        <v>0</v>
      </c>
      <c r="CB49" s="1">
        <v>0</v>
      </c>
      <c r="CC49" s="1">
        <v>0</v>
      </c>
      <c r="CD49" s="1">
        <v>0</v>
      </c>
      <c r="CE49" s="1">
        <v>0</v>
      </c>
      <c r="CF49" s="1">
        <v>0</v>
      </c>
      <c r="CG49" s="1">
        <v>0</v>
      </c>
      <c r="CH49" s="1">
        <v>0</v>
      </c>
      <c r="CI49" s="1">
        <v>0</v>
      </c>
      <c r="CJ49" s="1">
        <v>0</v>
      </c>
      <c r="CK49" s="1">
        <v>0</v>
      </c>
      <c r="CL49" s="1">
        <v>0</v>
      </c>
      <c r="CM49" s="1">
        <v>0</v>
      </c>
      <c r="CN49" s="1">
        <v>0</v>
      </c>
      <c r="CO49" s="1">
        <v>0</v>
      </c>
      <c r="CP49" s="1">
        <v>0</v>
      </c>
      <c r="CQ49" s="1">
        <v>0</v>
      </c>
      <c r="CR49" s="1">
        <v>0</v>
      </c>
      <c r="CS49" s="1">
        <v>0</v>
      </c>
      <c r="CT49" s="1">
        <v>0</v>
      </c>
      <c r="CU49" s="1">
        <v>0</v>
      </c>
      <c r="CV49" s="1">
        <v>0</v>
      </c>
      <c r="CW49" s="1">
        <v>0</v>
      </c>
      <c r="CX49" s="1">
        <v>0</v>
      </c>
      <c r="CY49" s="1">
        <v>0</v>
      </c>
      <c r="CZ49" s="1">
        <v>0</v>
      </c>
      <c r="DA49" s="1">
        <v>0</v>
      </c>
      <c r="DB49" s="1">
        <v>0</v>
      </c>
      <c r="DC49" s="1">
        <v>0</v>
      </c>
      <c r="DD49" s="1">
        <v>0</v>
      </c>
      <c r="DE49" s="1">
        <v>0</v>
      </c>
      <c r="DF49" s="1">
        <v>0</v>
      </c>
      <c r="DG49" s="1">
        <v>0</v>
      </c>
      <c r="DH49" s="1">
        <v>0</v>
      </c>
      <c r="DI49" s="1">
        <v>0</v>
      </c>
      <c r="DJ49" s="1">
        <v>0</v>
      </c>
      <c r="DK49" s="1">
        <v>0</v>
      </c>
      <c r="DL49" s="1">
        <v>0</v>
      </c>
      <c r="DM49" s="1">
        <v>0</v>
      </c>
      <c r="DN49" s="1">
        <v>0</v>
      </c>
      <c r="DO49" s="1">
        <v>0</v>
      </c>
      <c r="DP49" s="1">
        <v>0</v>
      </c>
      <c r="DQ49" s="1">
        <v>0</v>
      </c>
      <c r="DR49" s="1">
        <v>0</v>
      </c>
      <c r="DS49" s="1">
        <v>0</v>
      </c>
      <c r="DT49" s="1">
        <v>0</v>
      </c>
      <c r="DU49" s="1">
        <v>0</v>
      </c>
      <c r="DV49" s="1">
        <v>0</v>
      </c>
      <c r="DW49" s="1">
        <v>0</v>
      </c>
      <c r="DX49" s="1">
        <v>0</v>
      </c>
      <c r="DY49" s="1">
        <v>0</v>
      </c>
      <c r="DZ49" s="1">
        <v>0</v>
      </c>
      <c r="EA49" s="1">
        <v>0</v>
      </c>
      <c r="EB49" s="1">
        <v>0</v>
      </c>
      <c r="EC49" s="1">
        <v>0</v>
      </c>
      <c r="ED49" s="1">
        <v>0</v>
      </c>
      <c r="EE49" s="1">
        <v>0</v>
      </c>
      <c r="EF49" s="1">
        <v>0</v>
      </c>
      <c r="EG49" s="1">
        <v>0</v>
      </c>
      <c r="EH49" s="1">
        <v>0</v>
      </c>
      <c r="EI49" s="1">
        <v>0</v>
      </c>
      <c r="EJ49" s="1">
        <v>0</v>
      </c>
      <c r="EK49" s="1">
        <v>0</v>
      </c>
      <c r="EL49" s="1">
        <v>0</v>
      </c>
      <c r="EM49" s="1">
        <v>0</v>
      </c>
      <c r="EN49" s="1">
        <v>0</v>
      </c>
      <c r="EO49" s="1">
        <v>0</v>
      </c>
      <c r="EP49" s="1">
        <v>0</v>
      </c>
      <c r="EQ49" s="1">
        <v>0</v>
      </c>
      <c r="ER49" s="1">
        <v>0</v>
      </c>
      <c r="ES49" s="1">
        <v>0</v>
      </c>
      <c r="ET49" s="1">
        <v>0</v>
      </c>
      <c r="EU49" s="1">
        <v>0</v>
      </c>
      <c r="EV49" s="1">
        <v>0</v>
      </c>
      <c r="EW49" s="1">
        <v>0</v>
      </c>
      <c r="EX49" s="1">
        <v>0</v>
      </c>
      <c r="EY49" s="1">
        <v>0</v>
      </c>
      <c r="EZ49" s="1">
        <v>0</v>
      </c>
      <c r="FA49" s="1">
        <v>0</v>
      </c>
      <c r="FB49" s="1">
        <v>0</v>
      </c>
      <c r="FC49" s="1">
        <v>0</v>
      </c>
    </row>
    <row r="50" spans="1:159" x14ac:dyDescent="0.35">
      <c r="A50" s="1" t="s">
        <v>391</v>
      </c>
      <c r="B50" s="1" t="s">
        <v>392</v>
      </c>
      <c r="C50" s="1">
        <v>0</v>
      </c>
      <c r="D50" s="1">
        <v>0</v>
      </c>
      <c r="E50" s="1">
        <v>0</v>
      </c>
      <c r="F50" s="1">
        <v>0</v>
      </c>
      <c r="G50" s="1">
        <v>0</v>
      </c>
      <c r="H50" s="1">
        <v>0</v>
      </c>
      <c r="I50" s="1">
        <v>0</v>
      </c>
      <c r="J50" s="1">
        <v>0</v>
      </c>
      <c r="K50" s="1">
        <v>0</v>
      </c>
      <c r="L50" s="1">
        <v>0</v>
      </c>
      <c r="M50" s="1">
        <v>0</v>
      </c>
      <c r="N50" s="1">
        <v>0</v>
      </c>
      <c r="O50" s="1">
        <v>0</v>
      </c>
      <c r="P50" s="1">
        <v>0</v>
      </c>
      <c r="Q50" s="1">
        <v>0</v>
      </c>
      <c r="R50" s="1">
        <v>0</v>
      </c>
      <c r="S50" s="1">
        <v>0</v>
      </c>
      <c r="T50" s="1">
        <v>0</v>
      </c>
      <c r="U50" s="1">
        <v>0</v>
      </c>
      <c r="V50" s="1">
        <v>0</v>
      </c>
      <c r="W50" s="1">
        <v>0</v>
      </c>
      <c r="X50" s="1">
        <v>0</v>
      </c>
      <c r="Y50" s="1">
        <v>0</v>
      </c>
      <c r="Z50" s="1">
        <v>0</v>
      </c>
      <c r="AA50" s="1">
        <v>0</v>
      </c>
      <c r="AB50" s="1">
        <v>0</v>
      </c>
      <c r="AC50" s="1">
        <v>0</v>
      </c>
      <c r="AD50" s="1">
        <v>0</v>
      </c>
      <c r="AE50" s="1">
        <v>0</v>
      </c>
      <c r="AF50" s="1">
        <v>0</v>
      </c>
      <c r="AG50" s="1">
        <v>0</v>
      </c>
      <c r="AH50" s="1">
        <v>0</v>
      </c>
      <c r="AI50" s="1">
        <v>0</v>
      </c>
      <c r="AJ50" s="1">
        <v>0</v>
      </c>
      <c r="AK50" s="1">
        <v>0</v>
      </c>
      <c r="AL50" s="1">
        <v>0</v>
      </c>
      <c r="AM50" s="1">
        <v>0</v>
      </c>
      <c r="AN50" s="1">
        <v>0</v>
      </c>
      <c r="AO50" s="1">
        <v>0</v>
      </c>
      <c r="AP50" s="1">
        <v>0</v>
      </c>
      <c r="AQ50" s="1">
        <v>0</v>
      </c>
      <c r="AR50" s="1">
        <v>0</v>
      </c>
      <c r="AS50" s="1">
        <v>0</v>
      </c>
      <c r="AT50" s="1">
        <v>0</v>
      </c>
      <c r="AU50" s="1">
        <v>0</v>
      </c>
      <c r="AV50" s="1">
        <v>0</v>
      </c>
      <c r="AW50" s="1">
        <v>0</v>
      </c>
      <c r="AX50" s="1">
        <v>0</v>
      </c>
      <c r="AY50" s="1">
        <v>0</v>
      </c>
      <c r="AZ50" s="1">
        <v>0</v>
      </c>
      <c r="BA50" s="1">
        <v>0</v>
      </c>
      <c r="BB50" s="1">
        <v>0</v>
      </c>
      <c r="BC50" s="1">
        <v>0</v>
      </c>
      <c r="BD50" s="1">
        <v>0</v>
      </c>
      <c r="BE50" s="1">
        <v>0</v>
      </c>
      <c r="BF50" s="1">
        <v>0</v>
      </c>
      <c r="BG50" s="1">
        <v>0</v>
      </c>
      <c r="BH50" s="1">
        <v>0</v>
      </c>
      <c r="BI50" s="1">
        <v>0</v>
      </c>
      <c r="BJ50" s="1">
        <v>0</v>
      </c>
      <c r="BK50" s="1">
        <v>0</v>
      </c>
      <c r="BL50" s="1">
        <v>0</v>
      </c>
      <c r="BM50" s="1">
        <v>0</v>
      </c>
      <c r="BN50" s="1">
        <v>0</v>
      </c>
      <c r="BO50" s="1">
        <v>0</v>
      </c>
      <c r="BP50" s="1">
        <v>0</v>
      </c>
      <c r="BQ50" s="1">
        <v>0</v>
      </c>
      <c r="BR50" s="1">
        <v>0</v>
      </c>
      <c r="BS50" s="1">
        <v>0</v>
      </c>
      <c r="BT50" s="1">
        <v>0</v>
      </c>
      <c r="BU50" s="1">
        <v>0</v>
      </c>
      <c r="BV50" s="1">
        <v>0</v>
      </c>
      <c r="BW50" s="1">
        <v>0</v>
      </c>
      <c r="BX50" s="1">
        <v>0</v>
      </c>
      <c r="BY50" s="1">
        <v>0</v>
      </c>
      <c r="BZ50" s="1">
        <v>0</v>
      </c>
      <c r="CA50" s="1">
        <v>0</v>
      </c>
      <c r="CB50" s="1">
        <v>0</v>
      </c>
      <c r="CC50" s="1">
        <v>0</v>
      </c>
      <c r="CD50" s="1">
        <v>0</v>
      </c>
      <c r="CE50" s="1">
        <v>0</v>
      </c>
      <c r="CF50" s="1">
        <v>0</v>
      </c>
      <c r="CG50" s="1">
        <v>0</v>
      </c>
      <c r="CH50" s="1">
        <v>0</v>
      </c>
      <c r="CI50" s="1">
        <v>0</v>
      </c>
      <c r="CJ50" s="1">
        <v>0</v>
      </c>
      <c r="CK50" s="1">
        <v>0</v>
      </c>
      <c r="CL50" s="1">
        <v>0</v>
      </c>
      <c r="CM50" s="1">
        <v>0</v>
      </c>
      <c r="CN50" s="1">
        <v>0</v>
      </c>
      <c r="CO50" s="1">
        <v>0</v>
      </c>
      <c r="CP50" s="1">
        <v>0</v>
      </c>
      <c r="CQ50" s="1">
        <v>0</v>
      </c>
      <c r="CR50" s="1">
        <v>0</v>
      </c>
      <c r="CS50" s="1">
        <v>0</v>
      </c>
      <c r="CT50" s="1">
        <v>0</v>
      </c>
      <c r="CU50" s="1">
        <v>0</v>
      </c>
      <c r="CV50" s="1">
        <v>0</v>
      </c>
      <c r="CW50" s="1">
        <v>0</v>
      </c>
      <c r="CX50" s="1">
        <v>0</v>
      </c>
      <c r="CY50" s="1">
        <v>0</v>
      </c>
      <c r="CZ50" s="1">
        <v>0</v>
      </c>
      <c r="DA50" s="1">
        <v>0</v>
      </c>
      <c r="DB50" s="1">
        <v>0</v>
      </c>
      <c r="DC50" s="1">
        <v>0</v>
      </c>
      <c r="DD50" s="1">
        <v>0</v>
      </c>
      <c r="DE50" s="1">
        <v>0</v>
      </c>
      <c r="DF50" s="1">
        <v>0</v>
      </c>
      <c r="DG50" s="1">
        <v>0</v>
      </c>
      <c r="DH50" s="1">
        <v>0</v>
      </c>
      <c r="DI50" s="1">
        <v>0</v>
      </c>
      <c r="DJ50" s="1">
        <v>0</v>
      </c>
      <c r="DK50" s="1">
        <v>0</v>
      </c>
      <c r="DL50" s="1">
        <v>0</v>
      </c>
      <c r="DM50" s="1">
        <v>0</v>
      </c>
      <c r="DN50" s="1">
        <v>0</v>
      </c>
      <c r="DO50" s="1">
        <v>0</v>
      </c>
      <c r="DP50" s="1">
        <v>0</v>
      </c>
      <c r="DQ50" s="1">
        <v>0</v>
      </c>
      <c r="DR50" s="1">
        <v>0</v>
      </c>
      <c r="DS50" s="1">
        <v>0</v>
      </c>
      <c r="DT50" s="1">
        <v>0</v>
      </c>
      <c r="DU50" s="1">
        <v>0</v>
      </c>
      <c r="DV50" s="1">
        <v>0</v>
      </c>
      <c r="DW50" s="1">
        <v>0</v>
      </c>
      <c r="DX50" s="1">
        <v>0</v>
      </c>
      <c r="DY50" s="1">
        <v>0</v>
      </c>
      <c r="DZ50" s="1">
        <v>0</v>
      </c>
      <c r="EA50" s="1">
        <v>0</v>
      </c>
      <c r="EB50" s="1">
        <v>0</v>
      </c>
      <c r="EC50" s="1">
        <v>0</v>
      </c>
      <c r="ED50" s="1">
        <v>0</v>
      </c>
      <c r="EE50" s="1">
        <v>0</v>
      </c>
      <c r="EF50" s="1">
        <v>0</v>
      </c>
      <c r="EG50" s="1">
        <v>0</v>
      </c>
      <c r="EH50" s="1">
        <v>0</v>
      </c>
      <c r="EI50" s="1">
        <v>0</v>
      </c>
      <c r="EJ50" s="1">
        <v>0</v>
      </c>
      <c r="EK50" s="1">
        <v>0</v>
      </c>
      <c r="EL50" s="1">
        <v>0</v>
      </c>
      <c r="EM50" s="1">
        <v>0</v>
      </c>
      <c r="EN50" s="1">
        <v>0</v>
      </c>
      <c r="EO50" s="1">
        <v>0</v>
      </c>
      <c r="EP50" s="1">
        <v>0</v>
      </c>
      <c r="EQ50" s="1">
        <v>0</v>
      </c>
      <c r="ER50" s="1">
        <v>0</v>
      </c>
      <c r="ES50" s="1">
        <v>0</v>
      </c>
      <c r="ET50" s="1">
        <v>0</v>
      </c>
      <c r="EU50" s="1">
        <v>0</v>
      </c>
      <c r="EV50" s="1">
        <v>0</v>
      </c>
      <c r="EW50" s="1">
        <v>0</v>
      </c>
      <c r="EX50" s="1">
        <v>0</v>
      </c>
      <c r="EY50" s="1">
        <v>0</v>
      </c>
      <c r="EZ50" s="1">
        <v>0</v>
      </c>
      <c r="FA50" s="1">
        <v>0</v>
      </c>
      <c r="FB50" s="1">
        <v>0</v>
      </c>
      <c r="FC50" s="1">
        <v>0</v>
      </c>
    </row>
    <row r="51" spans="1:159" x14ac:dyDescent="0.35">
      <c r="A51" s="1" t="s">
        <v>393</v>
      </c>
      <c r="B51" s="1" t="s">
        <v>394</v>
      </c>
      <c r="C51" s="1">
        <v>0</v>
      </c>
      <c r="D51" s="1">
        <v>0</v>
      </c>
      <c r="E51" s="1">
        <v>0</v>
      </c>
      <c r="F51" s="1">
        <v>0</v>
      </c>
      <c r="G51" s="1">
        <v>0</v>
      </c>
      <c r="H51" s="1">
        <v>0</v>
      </c>
      <c r="I51" s="1">
        <v>0</v>
      </c>
      <c r="J51" s="1">
        <v>0</v>
      </c>
      <c r="K51" s="1">
        <v>0</v>
      </c>
      <c r="L51" s="1">
        <v>0</v>
      </c>
      <c r="M51" s="1">
        <v>0</v>
      </c>
      <c r="N51" s="1">
        <v>0</v>
      </c>
      <c r="O51" s="1">
        <v>0</v>
      </c>
      <c r="P51" s="1">
        <v>0</v>
      </c>
      <c r="Q51" s="1">
        <v>0</v>
      </c>
      <c r="R51" s="1">
        <v>0</v>
      </c>
      <c r="S51" s="1">
        <v>0</v>
      </c>
      <c r="T51" s="1">
        <v>0</v>
      </c>
      <c r="U51" s="1">
        <v>0</v>
      </c>
      <c r="V51" s="1">
        <v>0</v>
      </c>
      <c r="W51" s="1">
        <v>0</v>
      </c>
      <c r="X51" s="1">
        <v>0</v>
      </c>
      <c r="Y51" s="1">
        <v>0</v>
      </c>
      <c r="Z51" s="1">
        <v>0</v>
      </c>
      <c r="AA51" s="1">
        <v>0</v>
      </c>
      <c r="AB51" s="1">
        <v>0</v>
      </c>
      <c r="AC51" s="1">
        <v>0</v>
      </c>
      <c r="AD51" s="1">
        <v>0</v>
      </c>
      <c r="AE51" s="1">
        <v>0</v>
      </c>
      <c r="AF51" s="1">
        <v>0</v>
      </c>
      <c r="AG51" s="1">
        <v>0</v>
      </c>
      <c r="AH51" s="1">
        <v>0</v>
      </c>
      <c r="AI51" s="1">
        <v>0</v>
      </c>
      <c r="AJ51" s="1">
        <v>0</v>
      </c>
      <c r="AK51" s="1">
        <v>0</v>
      </c>
      <c r="AL51" s="1">
        <v>0</v>
      </c>
      <c r="AM51" s="1">
        <v>0</v>
      </c>
      <c r="AN51" s="1">
        <v>0</v>
      </c>
      <c r="AO51" s="1">
        <v>0</v>
      </c>
      <c r="AP51" s="1">
        <v>0</v>
      </c>
      <c r="AQ51" s="1">
        <v>0</v>
      </c>
      <c r="AR51" s="1">
        <v>0</v>
      </c>
      <c r="AS51" s="1">
        <v>0</v>
      </c>
      <c r="AT51" s="1">
        <v>0</v>
      </c>
      <c r="AU51" s="1">
        <v>0</v>
      </c>
      <c r="AV51" s="1">
        <v>0</v>
      </c>
      <c r="AW51" s="1">
        <v>0</v>
      </c>
      <c r="AX51" s="1">
        <v>0</v>
      </c>
      <c r="AY51" s="1">
        <v>0</v>
      </c>
      <c r="AZ51" s="1">
        <v>0</v>
      </c>
      <c r="BA51" s="1">
        <v>0</v>
      </c>
      <c r="BB51" s="1">
        <v>0</v>
      </c>
      <c r="BC51" s="1">
        <v>0</v>
      </c>
      <c r="BD51" s="1">
        <v>0</v>
      </c>
      <c r="BE51" s="1">
        <v>0</v>
      </c>
      <c r="BF51" s="1">
        <v>0</v>
      </c>
      <c r="BG51" s="1">
        <v>0</v>
      </c>
      <c r="BH51" s="1">
        <v>0</v>
      </c>
      <c r="BI51" s="1">
        <v>0</v>
      </c>
      <c r="BJ51" s="1">
        <v>0</v>
      </c>
      <c r="BK51" s="1">
        <v>0</v>
      </c>
      <c r="BL51" s="1">
        <v>0</v>
      </c>
      <c r="BM51" s="1">
        <v>0</v>
      </c>
      <c r="BN51" s="1">
        <v>0</v>
      </c>
      <c r="BO51" s="1">
        <v>0</v>
      </c>
      <c r="BP51" s="1">
        <v>0</v>
      </c>
      <c r="BQ51" s="1">
        <v>0</v>
      </c>
      <c r="BR51" s="1">
        <v>0</v>
      </c>
      <c r="BS51" s="1">
        <v>0</v>
      </c>
      <c r="BT51" s="1">
        <v>0</v>
      </c>
      <c r="BU51" s="1">
        <v>0</v>
      </c>
      <c r="BV51" s="1">
        <v>0</v>
      </c>
      <c r="BW51" s="1">
        <v>0</v>
      </c>
      <c r="BX51" s="1">
        <v>0</v>
      </c>
      <c r="BY51" s="1">
        <v>0</v>
      </c>
      <c r="BZ51" s="1">
        <v>0</v>
      </c>
      <c r="CA51" s="1">
        <v>0</v>
      </c>
      <c r="CB51" s="1">
        <v>0</v>
      </c>
      <c r="CC51" s="1">
        <v>0</v>
      </c>
      <c r="CD51" s="1">
        <v>0</v>
      </c>
      <c r="CE51" s="1">
        <v>0</v>
      </c>
      <c r="CF51" s="1">
        <v>0</v>
      </c>
      <c r="CG51" s="1">
        <v>0</v>
      </c>
      <c r="CH51" s="1">
        <v>0</v>
      </c>
      <c r="CI51" s="1">
        <v>0</v>
      </c>
      <c r="CJ51" s="1">
        <v>0</v>
      </c>
      <c r="CK51" s="1">
        <v>0</v>
      </c>
      <c r="CL51" s="1">
        <v>0</v>
      </c>
      <c r="CM51" s="1">
        <v>0</v>
      </c>
      <c r="CN51" s="1">
        <v>0</v>
      </c>
      <c r="CO51" s="1">
        <v>0</v>
      </c>
      <c r="CP51" s="1">
        <v>0</v>
      </c>
      <c r="CQ51" s="1">
        <v>0</v>
      </c>
      <c r="CR51" s="1">
        <v>0</v>
      </c>
      <c r="CS51" s="1">
        <v>0</v>
      </c>
      <c r="CT51" s="1">
        <v>0</v>
      </c>
      <c r="CU51" s="1">
        <v>0</v>
      </c>
      <c r="CV51" s="1">
        <v>0</v>
      </c>
      <c r="CW51" s="1">
        <v>0</v>
      </c>
      <c r="CX51" s="1">
        <v>0</v>
      </c>
      <c r="CY51" s="1">
        <v>0</v>
      </c>
      <c r="CZ51" s="1">
        <v>0</v>
      </c>
      <c r="DA51" s="1">
        <v>0</v>
      </c>
      <c r="DB51" s="1">
        <v>0</v>
      </c>
      <c r="DC51" s="1">
        <v>0</v>
      </c>
      <c r="DD51" s="1">
        <v>0</v>
      </c>
      <c r="DE51" s="1">
        <v>0</v>
      </c>
      <c r="DF51" s="1">
        <v>0</v>
      </c>
      <c r="DG51" s="1">
        <v>0</v>
      </c>
      <c r="DH51" s="1">
        <v>0</v>
      </c>
      <c r="DI51" s="1">
        <v>0</v>
      </c>
      <c r="DJ51" s="1">
        <v>0</v>
      </c>
      <c r="DK51" s="1">
        <v>0</v>
      </c>
      <c r="DL51" s="1">
        <v>0</v>
      </c>
      <c r="DM51" s="1">
        <v>0</v>
      </c>
      <c r="DN51" s="1">
        <v>0</v>
      </c>
      <c r="DO51" s="1">
        <v>0</v>
      </c>
      <c r="DP51" s="1">
        <v>0</v>
      </c>
      <c r="DQ51" s="1">
        <v>0</v>
      </c>
      <c r="DR51" s="1">
        <v>0</v>
      </c>
      <c r="DS51" s="1">
        <v>0</v>
      </c>
      <c r="DT51" s="1">
        <v>0</v>
      </c>
      <c r="DU51" s="1">
        <v>0</v>
      </c>
      <c r="DV51" s="1">
        <v>0</v>
      </c>
      <c r="DW51" s="1">
        <v>0</v>
      </c>
      <c r="DX51" s="1">
        <v>0</v>
      </c>
      <c r="DY51" s="1">
        <v>0</v>
      </c>
      <c r="DZ51" s="1">
        <v>0</v>
      </c>
      <c r="EA51" s="1">
        <v>0</v>
      </c>
      <c r="EB51" s="1">
        <v>0</v>
      </c>
      <c r="EC51" s="1">
        <v>0</v>
      </c>
      <c r="ED51" s="1">
        <v>0</v>
      </c>
      <c r="EE51" s="1">
        <v>0</v>
      </c>
      <c r="EF51" s="1">
        <v>0</v>
      </c>
      <c r="EG51" s="1">
        <v>0</v>
      </c>
      <c r="EH51" s="1">
        <v>0</v>
      </c>
      <c r="EI51" s="1">
        <v>0</v>
      </c>
      <c r="EJ51" s="1">
        <v>0</v>
      </c>
      <c r="EK51" s="1">
        <v>0</v>
      </c>
      <c r="EL51" s="1">
        <v>0</v>
      </c>
      <c r="EM51" s="1">
        <v>0</v>
      </c>
      <c r="EN51" s="1">
        <v>0</v>
      </c>
      <c r="EO51" s="1">
        <v>0</v>
      </c>
      <c r="EP51" s="1">
        <v>0</v>
      </c>
      <c r="EQ51" s="1">
        <v>0</v>
      </c>
      <c r="ER51" s="1">
        <v>0</v>
      </c>
      <c r="ES51" s="1">
        <v>0</v>
      </c>
      <c r="ET51" s="1">
        <v>0</v>
      </c>
      <c r="EU51" s="1">
        <v>0</v>
      </c>
      <c r="EV51" s="1">
        <v>0</v>
      </c>
      <c r="EW51" s="1">
        <v>0</v>
      </c>
      <c r="EX51" s="1">
        <v>0</v>
      </c>
      <c r="EY51" s="1">
        <v>0</v>
      </c>
      <c r="EZ51" s="1">
        <v>0</v>
      </c>
      <c r="FA51" s="1">
        <v>0</v>
      </c>
      <c r="FB51" s="1">
        <v>0</v>
      </c>
      <c r="FC51" s="1">
        <v>0</v>
      </c>
    </row>
    <row r="52" spans="1:159" x14ac:dyDescent="0.35">
      <c r="A52" s="1" t="s">
        <v>395</v>
      </c>
      <c r="B52" s="1" t="s">
        <v>396</v>
      </c>
      <c r="C52" s="1">
        <v>0</v>
      </c>
      <c r="D52" s="1">
        <v>0</v>
      </c>
      <c r="E52" s="1">
        <v>0</v>
      </c>
      <c r="F52" s="1">
        <v>0</v>
      </c>
      <c r="G52" s="1">
        <v>0</v>
      </c>
      <c r="H52" s="1">
        <v>0</v>
      </c>
      <c r="I52" s="1">
        <v>0</v>
      </c>
      <c r="J52" s="1">
        <v>0</v>
      </c>
      <c r="K52" s="1">
        <v>0</v>
      </c>
      <c r="L52" s="1">
        <v>0</v>
      </c>
      <c r="M52" s="1">
        <v>0</v>
      </c>
      <c r="N52" s="1">
        <v>0</v>
      </c>
      <c r="O52" s="1">
        <v>0</v>
      </c>
      <c r="P52" s="1">
        <v>0</v>
      </c>
      <c r="Q52" s="1">
        <v>0</v>
      </c>
      <c r="R52" s="1">
        <v>0</v>
      </c>
      <c r="S52" s="1">
        <v>0</v>
      </c>
      <c r="T52" s="1">
        <v>0</v>
      </c>
      <c r="U52" s="1">
        <v>0</v>
      </c>
      <c r="V52" s="1">
        <v>0</v>
      </c>
      <c r="W52" s="1">
        <v>0</v>
      </c>
      <c r="X52" s="1">
        <v>0</v>
      </c>
      <c r="Y52" s="1">
        <v>0</v>
      </c>
      <c r="Z52" s="1">
        <v>0</v>
      </c>
      <c r="AA52" s="1">
        <v>0</v>
      </c>
      <c r="AB52" s="1">
        <v>0</v>
      </c>
      <c r="AC52" s="1">
        <v>0</v>
      </c>
      <c r="AD52" s="1">
        <v>0</v>
      </c>
      <c r="AE52" s="1">
        <v>0</v>
      </c>
      <c r="AF52" s="1">
        <v>0</v>
      </c>
      <c r="AG52" s="1">
        <v>0</v>
      </c>
      <c r="AH52" s="1">
        <v>0</v>
      </c>
      <c r="AI52" s="1">
        <v>0</v>
      </c>
      <c r="AJ52" s="1">
        <v>0</v>
      </c>
      <c r="AK52" s="1">
        <v>0</v>
      </c>
      <c r="AL52" s="1">
        <v>0</v>
      </c>
      <c r="AM52" s="1">
        <v>0</v>
      </c>
      <c r="AN52" s="1">
        <v>0</v>
      </c>
      <c r="AO52" s="1">
        <v>0</v>
      </c>
      <c r="AP52" s="1">
        <v>0</v>
      </c>
      <c r="AQ52" s="1">
        <v>0</v>
      </c>
      <c r="AR52" s="1">
        <v>0</v>
      </c>
      <c r="AS52" s="1">
        <v>0</v>
      </c>
      <c r="AT52" s="1">
        <v>0</v>
      </c>
      <c r="AU52" s="1">
        <v>0</v>
      </c>
      <c r="AV52" s="1">
        <v>0</v>
      </c>
      <c r="AW52" s="1">
        <v>0</v>
      </c>
      <c r="AX52" s="1">
        <v>0</v>
      </c>
      <c r="AY52" s="1">
        <v>0</v>
      </c>
      <c r="AZ52" s="1">
        <v>0</v>
      </c>
      <c r="BA52" s="1">
        <v>0</v>
      </c>
      <c r="BB52" s="1">
        <v>0</v>
      </c>
      <c r="BC52" s="1">
        <v>0</v>
      </c>
      <c r="BD52" s="1">
        <v>0</v>
      </c>
      <c r="BE52" s="1">
        <v>0</v>
      </c>
      <c r="BF52" s="1">
        <v>0</v>
      </c>
      <c r="BG52" s="1">
        <v>0</v>
      </c>
      <c r="BH52" s="1">
        <v>0</v>
      </c>
      <c r="BI52" s="1">
        <v>0</v>
      </c>
      <c r="BJ52" s="1">
        <v>0</v>
      </c>
      <c r="BK52" s="1">
        <v>0</v>
      </c>
      <c r="BL52" s="1">
        <v>0</v>
      </c>
      <c r="BM52" s="1">
        <v>0</v>
      </c>
      <c r="BN52" s="1">
        <v>0</v>
      </c>
      <c r="BO52" s="1">
        <v>0</v>
      </c>
      <c r="BP52" s="1">
        <v>0</v>
      </c>
      <c r="BQ52" s="1">
        <v>0</v>
      </c>
      <c r="BR52" s="1">
        <v>0</v>
      </c>
      <c r="BS52" s="1">
        <v>0</v>
      </c>
      <c r="BT52" s="1">
        <v>0</v>
      </c>
      <c r="BU52" s="1">
        <v>0</v>
      </c>
      <c r="BV52" s="1">
        <v>0</v>
      </c>
      <c r="BW52" s="1">
        <v>0</v>
      </c>
      <c r="BX52" s="1">
        <v>0</v>
      </c>
      <c r="BY52" s="1">
        <v>0</v>
      </c>
      <c r="BZ52" s="1">
        <v>0</v>
      </c>
      <c r="CA52" s="1">
        <v>0</v>
      </c>
      <c r="CB52" s="1">
        <v>0</v>
      </c>
      <c r="CC52" s="1">
        <v>0</v>
      </c>
      <c r="CD52" s="1">
        <v>0</v>
      </c>
      <c r="CE52" s="1">
        <v>0</v>
      </c>
      <c r="CF52" s="1">
        <v>0</v>
      </c>
      <c r="CG52" s="1">
        <v>0</v>
      </c>
      <c r="CH52" s="1">
        <v>0</v>
      </c>
      <c r="CI52" s="1">
        <v>0</v>
      </c>
      <c r="CJ52" s="1">
        <v>0</v>
      </c>
      <c r="CK52" s="1">
        <v>0</v>
      </c>
      <c r="CL52" s="1">
        <v>0</v>
      </c>
      <c r="CM52" s="1">
        <v>0</v>
      </c>
      <c r="CN52" s="1">
        <v>0</v>
      </c>
      <c r="CO52" s="1">
        <v>0</v>
      </c>
      <c r="CP52" s="1">
        <v>0</v>
      </c>
      <c r="CQ52" s="1">
        <v>0</v>
      </c>
      <c r="CR52" s="1">
        <v>0</v>
      </c>
      <c r="CS52" s="1">
        <v>0</v>
      </c>
      <c r="CT52" s="1">
        <v>0</v>
      </c>
      <c r="CU52" s="1">
        <v>0</v>
      </c>
      <c r="CV52" s="1">
        <v>0</v>
      </c>
      <c r="CW52" s="1">
        <v>0</v>
      </c>
      <c r="CX52" s="1">
        <v>0</v>
      </c>
      <c r="CY52" s="1">
        <v>0</v>
      </c>
      <c r="CZ52" s="1">
        <v>0</v>
      </c>
      <c r="DA52" s="1">
        <v>0</v>
      </c>
      <c r="DB52" s="1">
        <v>0</v>
      </c>
      <c r="DC52" s="1">
        <v>0</v>
      </c>
      <c r="DD52" s="1">
        <v>0</v>
      </c>
      <c r="DE52" s="1">
        <v>0</v>
      </c>
      <c r="DF52" s="1">
        <v>0</v>
      </c>
      <c r="DG52" s="1">
        <v>0</v>
      </c>
      <c r="DH52" s="1">
        <v>0</v>
      </c>
      <c r="DI52" s="1">
        <v>0</v>
      </c>
      <c r="DJ52" s="1">
        <v>0</v>
      </c>
      <c r="DK52" s="1">
        <v>0</v>
      </c>
      <c r="DL52" s="1">
        <v>0</v>
      </c>
      <c r="DM52" s="1">
        <v>0</v>
      </c>
      <c r="DN52" s="1">
        <v>0</v>
      </c>
      <c r="DO52" s="1">
        <v>0</v>
      </c>
      <c r="DP52" s="1">
        <v>0</v>
      </c>
      <c r="DQ52" s="1">
        <v>0</v>
      </c>
      <c r="DR52" s="1">
        <v>0</v>
      </c>
      <c r="DS52" s="1">
        <v>0</v>
      </c>
      <c r="DT52" s="1">
        <v>0</v>
      </c>
      <c r="DU52" s="1">
        <v>0</v>
      </c>
      <c r="DV52" s="1">
        <v>0</v>
      </c>
      <c r="DW52" s="1">
        <v>0</v>
      </c>
      <c r="DX52" s="1">
        <v>0</v>
      </c>
      <c r="DY52" s="1">
        <v>0</v>
      </c>
      <c r="DZ52" s="1">
        <v>0</v>
      </c>
      <c r="EA52" s="1">
        <v>0</v>
      </c>
      <c r="EB52" s="1">
        <v>0</v>
      </c>
      <c r="EC52" s="1">
        <v>0</v>
      </c>
      <c r="ED52" s="1">
        <v>0</v>
      </c>
      <c r="EE52" s="1">
        <v>0</v>
      </c>
      <c r="EF52" s="1">
        <v>0</v>
      </c>
      <c r="EG52" s="1">
        <v>0</v>
      </c>
      <c r="EH52" s="1">
        <v>0</v>
      </c>
      <c r="EI52" s="1">
        <v>0</v>
      </c>
      <c r="EJ52" s="1">
        <v>0</v>
      </c>
      <c r="EK52" s="1">
        <v>0</v>
      </c>
      <c r="EL52" s="1">
        <v>0</v>
      </c>
      <c r="EM52" s="1">
        <v>0</v>
      </c>
      <c r="EN52" s="1">
        <v>0</v>
      </c>
      <c r="EO52" s="1">
        <v>0</v>
      </c>
      <c r="EP52" s="1">
        <v>0</v>
      </c>
      <c r="EQ52" s="1">
        <v>0</v>
      </c>
      <c r="ER52" s="1">
        <v>0</v>
      </c>
      <c r="ES52" s="1">
        <v>0</v>
      </c>
      <c r="ET52" s="1">
        <v>0</v>
      </c>
      <c r="EU52" s="1">
        <v>0</v>
      </c>
      <c r="EV52" s="1">
        <v>0</v>
      </c>
      <c r="EW52" s="1">
        <v>0</v>
      </c>
      <c r="EX52" s="1">
        <v>0</v>
      </c>
      <c r="EY52" s="1">
        <v>0</v>
      </c>
      <c r="EZ52" s="1">
        <v>0</v>
      </c>
      <c r="FA52" s="1">
        <v>0</v>
      </c>
      <c r="FB52" s="1">
        <v>0</v>
      </c>
      <c r="FC52" s="1">
        <v>0</v>
      </c>
    </row>
    <row r="53" spans="1:159" x14ac:dyDescent="0.35">
      <c r="A53" s="1" t="s">
        <v>397</v>
      </c>
      <c r="B53" s="1" t="s">
        <v>398</v>
      </c>
      <c r="C53" s="1">
        <v>0</v>
      </c>
      <c r="D53" s="1">
        <v>0</v>
      </c>
      <c r="E53" s="1">
        <v>0</v>
      </c>
      <c r="F53" s="1">
        <v>0</v>
      </c>
      <c r="G53" s="1">
        <v>0</v>
      </c>
      <c r="H53" s="1">
        <v>0</v>
      </c>
      <c r="I53" s="1">
        <v>0</v>
      </c>
      <c r="J53" s="1">
        <v>0</v>
      </c>
      <c r="K53" s="1">
        <v>0</v>
      </c>
      <c r="L53" s="1">
        <v>0</v>
      </c>
      <c r="M53" s="1">
        <v>0</v>
      </c>
      <c r="N53" s="1">
        <v>0</v>
      </c>
      <c r="O53" s="1">
        <v>0</v>
      </c>
      <c r="P53" s="1">
        <v>0</v>
      </c>
      <c r="Q53" s="1">
        <v>0</v>
      </c>
      <c r="R53" s="1">
        <v>0</v>
      </c>
      <c r="S53" s="1">
        <v>0</v>
      </c>
      <c r="T53" s="1">
        <v>0</v>
      </c>
      <c r="U53" s="1">
        <v>0</v>
      </c>
      <c r="V53" s="1">
        <v>0</v>
      </c>
      <c r="W53" s="1">
        <v>0</v>
      </c>
      <c r="X53" s="1">
        <v>0</v>
      </c>
      <c r="Y53" s="1">
        <v>0</v>
      </c>
      <c r="Z53" s="1">
        <v>0</v>
      </c>
      <c r="AA53" s="1">
        <v>0</v>
      </c>
      <c r="AB53" s="1">
        <v>0</v>
      </c>
      <c r="AC53" s="1">
        <v>0</v>
      </c>
      <c r="AD53" s="1">
        <v>0</v>
      </c>
      <c r="AE53" s="1">
        <v>0</v>
      </c>
      <c r="AF53" s="1">
        <v>0</v>
      </c>
      <c r="AG53" s="1">
        <v>0</v>
      </c>
      <c r="AH53" s="1">
        <v>0</v>
      </c>
      <c r="AI53" s="1">
        <v>0</v>
      </c>
      <c r="AJ53" s="1">
        <v>0</v>
      </c>
      <c r="AK53" s="1">
        <v>0</v>
      </c>
      <c r="AL53" s="1">
        <v>0</v>
      </c>
      <c r="AM53" s="1">
        <v>0</v>
      </c>
      <c r="AN53" s="1">
        <v>0</v>
      </c>
      <c r="AO53" s="1">
        <v>0</v>
      </c>
      <c r="AP53" s="1">
        <v>0</v>
      </c>
      <c r="AQ53" s="1">
        <v>0</v>
      </c>
      <c r="AR53" s="1">
        <v>0</v>
      </c>
      <c r="AS53" s="1">
        <v>0</v>
      </c>
      <c r="AT53" s="1">
        <v>0</v>
      </c>
      <c r="AU53" s="1">
        <v>0</v>
      </c>
      <c r="AV53" s="1">
        <v>0</v>
      </c>
      <c r="AW53" s="1">
        <v>0</v>
      </c>
      <c r="AX53" s="1">
        <v>0</v>
      </c>
      <c r="AY53" s="1">
        <v>0</v>
      </c>
      <c r="AZ53" s="1">
        <v>0</v>
      </c>
      <c r="BA53" s="1">
        <v>0</v>
      </c>
      <c r="BB53" s="1">
        <v>0</v>
      </c>
      <c r="BC53" s="1">
        <v>0</v>
      </c>
      <c r="BD53" s="1">
        <v>0</v>
      </c>
      <c r="BE53" s="1">
        <v>0</v>
      </c>
      <c r="BF53" s="1">
        <v>0</v>
      </c>
      <c r="BG53" s="1">
        <v>0</v>
      </c>
      <c r="BH53" s="1">
        <v>0</v>
      </c>
      <c r="BI53" s="1">
        <v>0</v>
      </c>
      <c r="BJ53" s="1">
        <v>0</v>
      </c>
      <c r="BK53" s="1">
        <v>0</v>
      </c>
      <c r="BL53" s="1">
        <v>0</v>
      </c>
      <c r="BM53" s="1">
        <v>0</v>
      </c>
      <c r="BN53" s="1">
        <v>0</v>
      </c>
      <c r="BO53" s="1">
        <v>0</v>
      </c>
      <c r="BP53" s="1">
        <v>0</v>
      </c>
      <c r="BQ53" s="1">
        <v>0</v>
      </c>
      <c r="BR53" s="1">
        <v>0</v>
      </c>
      <c r="BS53" s="1">
        <v>0</v>
      </c>
      <c r="BT53" s="1">
        <v>0</v>
      </c>
      <c r="BU53" s="1">
        <v>0</v>
      </c>
      <c r="BV53" s="1">
        <v>0</v>
      </c>
      <c r="BW53" s="1">
        <v>0</v>
      </c>
      <c r="BX53" s="1">
        <v>0</v>
      </c>
      <c r="BY53" s="1">
        <v>0</v>
      </c>
      <c r="BZ53" s="1">
        <v>0</v>
      </c>
      <c r="CA53" s="1">
        <v>0</v>
      </c>
      <c r="CB53" s="1">
        <v>0</v>
      </c>
      <c r="CC53" s="1">
        <v>0</v>
      </c>
      <c r="CD53" s="1">
        <v>0</v>
      </c>
      <c r="CE53" s="1">
        <v>0</v>
      </c>
      <c r="CF53" s="1">
        <v>0</v>
      </c>
      <c r="CG53" s="1">
        <v>0</v>
      </c>
      <c r="CH53" s="1">
        <v>0</v>
      </c>
      <c r="CI53" s="1">
        <v>0</v>
      </c>
      <c r="CJ53" s="1">
        <v>0</v>
      </c>
      <c r="CK53" s="1">
        <v>0</v>
      </c>
      <c r="CL53" s="1">
        <v>0</v>
      </c>
      <c r="CM53" s="1">
        <v>0</v>
      </c>
      <c r="CN53" s="1">
        <v>0</v>
      </c>
      <c r="CO53" s="1">
        <v>0</v>
      </c>
      <c r="CP53" s="1">
        <v>0</v>
      </c>
      <c r="CQ53" s="1">
        <v>0</v>
      </c>
      <c r="CR53" s="1">
        <v>0</v>
      </c>
      <c r="CS53" s="1">
        <v>0</v>
      </c>
      <c r="CT53" s="1">
        <v>0</v>
      </c>
      <c r="CU53" s="1">
        <v>0</v>
      </c>
      <c r="CV53" s="1">
        <v>0</v>
      </c>
      <c r="CW53" s="1">
        <v>0</v>
      </c>
      <c r="CX53" s="1">
        <v>0</v>
      </c>
      <c r="CY53" s="1">
        <v>0</v>
      </c>
      <c r="CZ53" s="1">
        <v>0</v>
      </c>
      <c r="DA53" s="1">
        <v>0</v>
      </c>
      <c r="DB53" s="1">
        <v>0</v>
      </c>
      <c r="DC53" s="1">
        <v>0</v>
      </c>
      <c r="DD53" s="1">
        <v>0</v>
      </c>
      <c r="DE53" s="1">
        <v>0</v>
      </c>
      <c r="DF53" s="1">
        <v>0</v>
      </c>
      <c r="DG53" s="1">
        <v>0</v>
      </c>
      <c r="DH53" s="1">
        <v>0</v>
      </c>
      <c r="DI53" s="1">
        <v>0</v>
      </c>
      <c r="DJ53" s="1">
        <v>0</v>
      </c>
      <c r="DK53" s="1">
        <v>0</v>
      </c>
      <c r="DL53" s="1">
        <v>0</v>
      </c>
      <c r="DM53" s="1">
        <v>0</v>
      </c>
      <c r="DN53" s="1">
        <v>0</v>
      </c>
      <c r="DO53" s="1">
        <v>0</v>
      </c>
      <c r="DP53" s="1">
        <v>0</v>
      </c>
      <c r="DQ53" s="1">
        <v>0</v>
      </c>
      <c r="DR53" s="1">
        <v>0</v>
      </c>
      <c r="DS53" s="1">
        <v>0</v>
      </c>
      <c r="DT53" s="1">
        <v>0</v>
      </c>
      <c r="DU53" s="1">
        <v>0</v>
      </c>
      <c r="DV53" s="1">
        <v>0</v>
      </c>
      <c r="DW53" s="1">
        <v>0</v>
      </c>
      <c r="DX53" s="1">
        <v>0</v>
      </c>
      <c r="DY53" s="1">
        <v>0</v>
      </c>
      <c r="DZ53" s="1">
        <v>0</v>
      </c>
      <c r="EA53" s="1">
        <v>0</v>
      </c>
      <c r="EB53" s="1">
        <v>0</v>
      </c>
      <c r="EC53" s="1">
        <v>0</v>
      </c>
      <c r="ED53" s="1">
        <v>0</v>
      </c>
      <c r="EE53" s="1">
        <v>0</v>
      </c>
      <c r="EF53" s="1">
        <v>0</v>
      </c>
      <c r="EG53" s="1">
        <v>0</v>
      </c>
      <c r="EH53" s="1">
        <v>0</v>
      </c>
      <c r="EI53" s="1">
        <v>0</v>
      </c>
      <c r="EJ53" s="1">
        <v>0</v>
      </c>
      <c r="EK53" s="1">
        <v>0</v>
      </c>
      <c r="EL53" s="1">
        <v>0</v>
      </c>
      <c r="EM53" s="1">
        <v>0</v>
      </c>
      <c r="EN53" s="1">
        <v>0</v>
      </c>
      <c r="EO53" s="1">
        <v>0</v>
      </c>
      <c r="EP53" s="1">
        <v>0</v>
      </c>
      <c r="EQ53" s="1">
        <v>0</v>
      </c>
      <c r="ER53" s="1">
        <v>0</v>
      </c>
      <c r="ES53" s="1">
        <v>0</v>
      </c>
      <c r="ET53" s="1">
        <v>0</v>
      </c>
      <c r="EU53" s="1">
        <v>0</v>
      </c>
      <c r="EV53" s="1">
        <v>0</v>
      </c>
      <c r="EW53" s="1">
        <v>0</v>
      </c>
      <c r="EX53" s="1">
        <v>0</v>
      </c>
      <c r="EY53" s="1">
        <v>0</v>
      </c>
      <c r="EZ53" s="1">
        <v>0</v>
      </c>
      <c r="FA53" s="1">
        <v>0</v>
      </c>
      <c r="FB53" s="1">
        <v>0</v>
      </c>
      <c r="FC53" s="1">
        <v>0</v>
      </c>
    </row>
    <row r="54" spans="1:159" x14ac:dyDescent="0.35">
      <c r="A54" s="1" t="s">
        <v>399</v>
      </c>
      <c r="B54" s="1" t="s">
        <v>400</v>
      </c>
      <c r="C54" s="1">
        <v>0</v>
      </c>
      <c r="D54" s="1">
        <v>0</v>
      </c>
      <c r="E54" s="1">
        <v>0</v>
      </c>
      <c r="F54" s="1">
        <v>0</v>
      </c>
      <c r="G54" s="1">
        <v>0</v>
      </c>
      <c r="H54" s="1">
        <v>0</v>
      </c>
      <c r="I54" s="1">
        <v>0</v>
      </c>
      <c r="J54" s="1">
        <v>0</v>
      </c>
      <c r="K54" s="1">
        <v>0</v>
      </c>
      <c r="L54" s="1">
        <v>0</v>
      </c>
      <c r="M54" s="1">
        <v>0</v>
      </c>
      <c r="N54" s="1">
        <v>0</v>
      </c>
      <c r="O54" s="1">
        <v>0</v>
      </c>
      <c r="P54" s="1">
        <v>0</v>
      </c>
      <c r="Q54" s="1">
        <v>0</v>
      </c>
      <c r="R54" s="1">
        <v>0</v>
      </c>
      <c r="S54" s="1">
        <v>0</v>
      </c>
      <c r="T54" s="1">
        <v>0</v>
      </c>
      <c r="U54" s="1">
        <v>0</v>
      </c>
      <c r="V54" s="1">
        <v>0</v>
      </c>
      <c r="W54" s="1">
        <v>0</v>
      </c>
      <c r="X54" s="1">
        <v>0</v>
      </c>
      <c r="Y54" s="1">
        <v>0</v>
      </c>
      <c r="Z54" s="1">
        <v>0</v>
      </c>
      <c r="AA54" s="1">
        <v>0</v>
      </c>
      <c r="AB54" s="1">
        <v>0</v>
      </c>
      <c r="AC54" s="1">
        <v>0</v>
      </c>
      <c r="AD54" s="1">
        <v>0</v>
      </c>
      <c r="AE54" s="1">
        <v>0</v>
      </c>
      <c r="AF54" s="1">
        <v>0</v>
      </c>
      <c r="AG54" s="1">
        <v>0</v>
      </c>
      <c r="AH54" s="1">
        <v>0</v>
      </c>
      <c r="AI54" s="1">
        <v>0</v>
      </c>
      <c r="AJ54" s="1">
        <v>0</v>
      </c>
      <c r="AK54" s="1">
        <v>0</v>
      </c>
      <c r="AL54" s="1">
        <v>0</v>
      </c>
      <c r="AM54" s="1">
        <v>0</v>
      </c>
      <c r="AN54" s="1">
        <v>0</v>
      </c>
      <c r="AO54" s="1">
        <v>0</v>
      </c>
      <c r="AP54" s="1">
        <v>0</v>
      </c>
      <c r="AQ54" s="1">
        <v>0</v>
      </c>
      <c r="AR54" s="1">
        <v>0</v>
      </c>
      <c r="AS54" s="1">
        <v>0</v>
      </c>
      <c r="AT54" s="1">
        <v>0</v>
      </c>
      <c r="AU54" s="1">
        <v>0</v>
      </c>
      <c r="AV54" s="1">
        <v>0</v>
      </c>
      <c r="AW54" s="1">
        <v>0</v>
      </c>
      <c r="AX54" s="1">
        <v>0</v>
      </c>
      <c r="AY54" s="1">
        <v>0</v>
      </c>
      <c r="AZ54" s="1">
        <v>0</v>
      </c>
      <c r="BA54" s="1">
        <v>0</v>
      </c>
      <c r="BB54" s="1">
        <v>0</v>
      </c>
      <c r="BC54" s="1">
        <v>0</v>
      </c>
      <c r="BD54" s="1">
        <v>0</v>
      </c>
      <c r="BE54" s="1">
        <v>0</v>
      </c>
      <c r="BF54" s="1">
        <v>0</v>
      </c>
      <c r="BG54" s="1">
        <v>0</v>
      </c>
      <c r="BH54" s="1">
        <v>0</v>
      </c>
      <c r="BI54" s="1">
        <v>0</v>
      </c>
      <c r="BJ54" s="1">
        <v>0</v>
      </c>
      <c r="BK54" s="1">
        <v>0</v>
      </c>
      <c r="BL54" s="1">
        <v>0</v>
      </c>
      <c r="BM54" s="1">
        <v>0</v>
      </c>
      <c r="BN54" s="1">
        <v>0</v>
      </c>
      <c r="BO54" s="1">
        <v>0</v>
      </c>
      <c r="BP54" s="1">
        <v>0</v>
      </c>
      <c r="BQ54" s="1">
        <v>0</v>
      </c>
      <c r="BR54" s="1">
        <v>0</v>
      </c>
      <c r="BS54" s="1">
        <v>0</v>
      </c>
      <c r="BT54" s="1">
        <v>0</v>
      </c>
      <c r="BU54" s="1">
        <v>0</v>
      </c>
      <c r="BV54" s="1">
        <v>0</v>
      </c>
      <c r="BW54" s="1">
        <v>0</v>
      </c>
      <c r="BX54" s="1">
        <v>0</v>
      </c>
      <c r="BY54" s="1">
        <v>0</v>
      </c>
      <c r="BZ54" s="1">
        <v>0</v>
      </c>
      <c r="CA54" s="1">
        <v>0</v>
      </c>
      <c r="CB54" s="1">
        <v>0</v>
      </c>
      <c r="CC54" s="1">
        <v>0</v>
      </c>
      <c r="CD54" s="1">
        <v>0</v>
      </c>
      <c r="CE54" s="1">
        <v>0</v>
      </c>
      <c r="CF54" s="1">
        <v>0</v>
      </c>
      <c r="CG54" s="1">
        <v>0</v>
      </c>
      <c r="CH54" s="1">
        <v>0</v>
      </c>
      <c r="CI54" s="1">
        <v>0</v>
      </c>
      <c r="CJ54" s="1">
        <v>0</v>
      </c>
      <c r="CK54" s="1">
        <v>0</v>
      </c>
      <c r="CL54" s="1">
        <v>0</v>
      </c>
      <c r="CM54" s="1">
        <v>0</v>
      </c>
      <c r="CN54" s="1">
        <v>0</v>
      </c>
      <c r="CO54" s="1">
        <v>0</v>
      </c>
      <c r="CP54" s="1">
        <v>0</v>
      </c>
      <c r="CQ54" s="1">
        <v>0</v>
      </c>
      <c r="CR54" s="1">
        <v>0</v>
      </c>
      <c r="CS54" s="1">
        <v>0</v>
      </c>
      <c r="CT54" s="1">
        <v>0</v>
      </c>
      <c r="CU54" s="1">
        <v>0</v>
      </c>
      <c r="CV54" s="1">
        <v>0</v>
      </c>
      <c r="CW54" s="1">
        <v>0</v>
      </c>
      <c r="CX54" s="1">
        <v>0</v>
      </c>
      <c r="CY54" s="1">
        <v>0</v>
      </c>
      <c r="CZ54" s="1">
        <v>0</v>
      </c>
      <c r="DA54" s="1">
        <v>0</v>
      </c>
      <c r="DB54" s="1">
        <v>0</v>
      </c>
      <c r="DC54" s="1">
        <v>0</v>
      </c>
      <c r="DD54" s="1">
        <v>0</v>
      </c>
      <c r="DE54" s="1">
        <v>0</v>
      </c>
      <c r="DF54" s="1">
        <v>0</v>
      </c>
      <c r="DG54" s="1">
        <v>0</v>
      </c>
      <c r="DH54" s="1">
        <v>0</v>
      </c>
      <c r="DI54" s="1">
        <v>0</v>
      </c>
      <c r="DJ54" s="1">
        <v>0</v>
      </c>
      <c r="DK54" s="1">
        <v>0</v>
      </c>
      <c r="DL54" s="1">
        <v>0</v>
      </c>
      <c r="DM54" s="1">
        <v>0</v>
      </c>
      <c r="DN54" s="1">
        <v>0</v>
      </c>
      <c r="DO54" s="1">
        <v>0</v>
      </c>
      <c r="DP54" s="1">
        <v>0</v>
      </c>
      <c r="DQ54" s="1">
        <v>0</v>
      </c>
      <c r="DR54" s="1">
        <v>0</v>
      </c>
      <c r="DS54" s="1">
        <v>0</v>
      </c>
      <c r="DT54" s="1">
        <v>0</v>
      </c>
      <c r="DU54" s="1">
        <v>0</v>
      </c>
      <c r="DV54" s="1">
        <v>0</v>
      </c>
      <c r="DW54" s="1">
        <v>0</v>
      </c>
      <c r="DX54" s="1">
        <v>0</v>
      </c>
      <c r="DY54" s="1">
        <v>0</v>
      </c>
      <c r="DZ54" s="1">
        <v>0</v>
      </c>
      <c r="EA54" s="1">
        <v>0</v>
      </c>
      <c r="EB54" s="1">
        <v>0</v>
      </c>
      <c r="EC54" s="1">
        <v>0</v>
      </c>
      <c r="ED54" s="1">
        <v>0</v>
      </c>
      <c r="EE54" s="1">
        <v>0</v>
      </c>
      <c r="EF54" s="1">
        <v>0</v>
      </c>
      <c r="EG54" s="1">
        <v>0</v>
      </c>
      <c r="EH54" s="1">
        <v>0</v>
      </c>
      <c r="EI54" s="1">
        <v>0</v>
      </c>
      <c r="EJ54" s="1">
        <v>0</v>
      </c>
      <c r="EK54" s="1">
        <v>0</v>
      </c>
      <c r="EL54" s="1">
        <v>0</v>
      </c>
      <c r="EM54" s="1">
        <v>0</v>
      </c>
      <c r="EN54" s="1">
        <v>0</v>
      </c>
      <c r="EO54" s="1">
        <v>0</v>
      </c>
      <c r="EP54" s="1">
        <v>0</v>
      </c>
      <c r="EQ54" s="1">
        <v>0</v>
      </c>
      <c r="ER54" s="1">
        <v>0</v>
      </c>
      <c r="ES54" s="1">
        <v>0</v>
      </c>
      <c r="ET54" s="1">
        <v>0</v>
      </c>
      <c r="EU54" s="1">
        <v>0</v>
      </c>
      <c r="EV54" s="1">
        <v>0</v>
      </c>
      <c r="EW54" s="1">
        <v>0</v>
      </c>
      <c r="EX54" s="1">
        <v>0</v>
      </c>
      <c r="EY54" s="1">
        <v>0</v>
      </c>
      <c r="EZ54" s="1">
        <v>0</v>
      </c>
      <c r="FA54" s="1">
        <v>0</v>
      </c>
      <c r="FB54" s="1">
        <v>0</v>
      </c>
      <c r="FC54" s="1">
        <v>0</v>
      </c>
    </row>
    <row r="55" spans="1:159" x14ac:dyDescent="0.35">
      <c r="A55" s="1" t="s">
        <v>401</v>
      </c>
      <c r="B55" s="1" t="s">
        <v>402</v>
      </c>
      <c r="C55" s="1">
        <v>0</v>
      </c>
      <c r="D55" s="1">
        <v>0</v>
      </c>
      <c r="E55" s="1">
        <v>0</v>
      </c>
      <c r="F55" s="1">
        <v>0</v>
      </c>
      <c r="G55" s="1">
        <v>0</v>
      </c>
      <c r="H55" s="1">
        <v>0</v>
      </c>
      <c r="I55" s="1">
        <v>0</v>
      </c>
      <c r="J55" s="1">
        <v>0</v>
      </c>
      <c r="K55" s="1">
        <v>0</v>
      </c>
      <c r="L55" s="1">
        <v>0</v>
      </c>
      <c r="M55" s="1">
        <v>0</v>
      </c>
      <c r="N55" s="1">
        <v>0</v>
      </c>
      <c r="O55" s="1">
        <v>0</v>
      </c>
      <c r="P55" s="1">
        <v>0</v>
      </c>
      <c r="Q55" s="1">
        <v>0</v>
      </c>
      <c r="R55" s="1">
        <v>0</v>
      </c>
      <c r="S55" s="1">
        <v>0</v>
      </c>
      <c r="T55" s="1">
        <v>0</v>
      </c>
      <c r="U55" s="1">
        <v>0</v>
      </c>
      <c r="V55" s="1">
        <v>0</v>
      </c>
      <c r="W55" s="1">
        <v>0</v>
      </c>
      <c r="X55" s="1">
        <v>0</v>
      </c>
      <c r="Y55" s="1">
        <v>0</v>
      </c>
      <c r="Z55" s="1">
        <v>0</v>
      </c>
      <c r="AA55" s="1">
        <v>0</v>
      </c>
      <c r="AB55" s="1">
        <v>0</v>
      </c>
      <c r="AC55" s="1">
        <v>0</v>
      </c>
      <c r="AD55" s="1">
        <v>0</v>
      </c>
      <c r="AE55" s="1">
        <v>0</v>
      </c>
      <c r="AF55" s="1">
        <v>0</v>
      </c>
      <c r="AG55" s="1">
        <v>0</v>
      </c>
      <c r="AH55" s="1">
        <v>0</v>
      </c>
      <c r="AI55" s="1">
        <v>0</v>
      </c>
      <c r="AJ55" s="1">
        <v>0</v>
      </c>
      <c r="AK55" s="1">
        <v>0</v>
      </c>
      <c r="AL55" s="1">
        <v>0</v>
      </c>
      <c r="AM55" s="1">
        <v>0</v>
      </c>
      <c r="AN55" s="1">
        <v>0</v>
      </c>
      <c r="AO55" s="1">
        <v>0</v>
      </c>
      <c r="AP55" s="1">
        <v>0</v>
      </c>
      <c r="AQ55" s="1">
        <v>0</v>
      </c>
      <c r="AR55" s="1">
        <v>0</v>
      </c>
      <c r="AS55" s="1">
        <v>0</v>
      </c>
      <c r="AT55" s="1">
        <v>0</v>
      </c>
      <c r="AU55" s="1">
        <v>0</v>
      </c>
      <c r="AV55" s="1">
        <v>0</v>
      </c>
      <c r="AW55" s="1">
        <v>0</v>
      </c>
      <c r="AX55" s="1">
        <v>0</v>
      </c>
      <c r="AY55" s="1">
        <v>0</v>
      </c>
      <c r="AZ55" s="1">
        <v>0</v>
      </c>
      <c r="BA55" s="1">
        <v>0</v>
      </c>
      <c r="BB55" s="1">
        <v>0</v>
      </c>
      <c r="BC55" s="1">
        <v>0</v>
      </c>
      <c r="BD55" s="1">
        <v>0</v>
      </c>
      <c r="BE55" s="1">
        <v>0</v>
      </c>
      <c r="BF55" s="1">
        <v>0</v>
      </c>
      <c r="BG55" s="1">
        <v>0</v>
      </c>
      <c r="BH55" s="1">
        <v>0</v>
      </c>
      <c r="BI55" s="1">
        <v>0</v>
      </c>
      <c r="BJ55" s="1">
        <v>0</v>
      </c>
      <c r="BK55" s="1">
        <v>0</v>
      </c>
      <c r="BL55" s="1">
        <v>0</v>
      </c>
      <c r="BM55" s="1">
        <v>0</v>
      </c>
      <c r="BN55" s="1">
        <v>0</v>
      </c>
      <c r="BO55" s="1">
        <v>0</v>
      </c>
      <c r="BP55" s="1">
        <v>0</v>
      </c>
      <c r="BQ55" s="1">
        <v>0</v>
      </c>
      <c r="BR55" s="1">
        <v>0</v>
      </c>
      <c r="BS55" s="1">
        <v>0</v>
      </c>
      <c r="BT55" s="1">
        <v>0</v>
      </c>
      <c r="BU55" s="1">
        <v>0</v>
      </c>
      <c r="BV55" s="1">
        <v>0</v>
      </c>
      <c r="BW55" s="1">
        <v>0</v>
      </c>
      <c r="BX55" s="1">
        <v>0</v>
      </c>
      <c r="BY55" s="1">
        <v>0</v>
      </c>
      <c r="BZ55" s="1">
        <v>0</v>
      </c>
      <c r="CA55" s="1">
        <v>0</v>
      </c>
      <c r="CB55" s="1">
        <v>0</v>
      </c>
      <c r="CC55" s="1">
        <v>0</v>
      </c>
      <c r="CD55" s="1">
        <v>0</v>
      </c>
      <c r="CE55" s="1">
        <v>0</v>
      </c>
      <c r="CF55" s="1">
        <v>0</v>
      </c>
      <c r="CG55" s="1">
        <v>0</v>
      </c>
      <c r="CH55" s="1">
        <v>0</v>
      </c>
      <c r="CI55" s="1">
        <v>0</v>
      </c>
      <c r="CJ55" s="1">
        <v>0</v>
      </c>
      <c r="CK55" s="1">
        <v>0</v>
      </c>
      <c r="CL55" s="1">
        <v>0</v>
      </c>
      <c r="CM55" s="1">
        <v>0</v>
      </c>
      <c r="CN55" s="1">
        <v>0</v>
      </c>
      <c r="CO55" s="1">
        <v>0</v>
      </c>
      <c r="CP55" s="1">
        <v>0</v>
      </c>
      <c r="CQ55" s="1">
        <v>0</v>
      </c>
      <c r="CR55" s="1">
        <v>0</v>
      </c>
      <c r="CS55" s="1">
        <v>0</v>
      </c>
      <c r="CT55" s="1">
        <v>0</v>
      </c>
      <c r="CU55" s="1">
        <v>0</v>
      </c>
      <c r="CV55" s="1">
        <v>0</v>
      </c>
      <c r="CW55" s="1">
        <v>0</v>
      </c>
      <c r="CX55" s="1">
        <v>0</v>
      </c>
      <c r="CY55" s="1">
        <v>0</v>
      </c>
      <c r="CZ55" s="1">
        <v>0</v>
      </c>
      <c r="DA55" s="1">
        <v>0</v>
      </c>
      <c r="DB55" s="1">
        <v>0</v>
      </c>
      <c r="DC55" s="1">
        <v>0</v>
      </c>
      <c r="DD55" s="1">
        <v>0</v>
      </c>
      <c r="DE55" s="1">
        <v>0</v>
      </c>
      <c r="DF55" s="1">
        <v>0</v>
      </c>
      <c r="DG55" s="1">
        <v>0</v>
      </c>
      <c r="DH55" s="1">
        <v>0</v>
      </c>
      <c r="DI55" s="1">
        <v>0</v>
      </c>
      <c r="DJ55" s="1">
        <v>0</v>
      </c>
      <c r="DK55" s="1">
        <v>0</v>
      </c>
      <c r="DL55" s="1">
        <v>0</v>
      </c>
      <c r="DM55" s="1">
        <v>0</v>
      </c>
      <c r="DN55" s="1">
        <v>0</v>
      </c>
      <c r="DO55" s="1">
        <v>0</v>
      </c>
      <c r="DP55" s="1">
        <v>0</v>
      </c>
      <c r="DQ55" s="1">
        <v>0</v>
      </c>
      <c r="DR55" s="1">
        <v>0</v>
      </c>
      <c r="DS55" s="1">
        <v>0</v>
      </c>
      <c r="DT55" s="1">
        <v>0</v>
      </c>
      <c r="DU55" s="1">
        <v>0</v>
      </c>
      <c r="DV55" s="1">
        <v>0</v>
      </c>
      <c r="DW55" s="1">
        <v>0</v>
      </c>
      <c r="DX55" s="1">
        <v>0</v>
      </c>
      <c r="DY55" s="1">
        <v>0</v>
      </c>
      <c r="DZ55" s="1">
        <v>0</v>
      </c>
      <c r="EA55" s="1">
        <v>0</v>
      </c>
      <c r="EB55" s="1">
        <v>0</v>
      </c>
      <c r="EC55" s="1">
        <v>0</v>
      </c>
      <c r="ED55" s="1">
        <v>0</v>
      </c>
      <c r="EE55" s="1">
        <v>0</v>
      </c>
      <c r="EF55" s="1">
        <v>0</v>
      </c>
      <c r="EG55" s="1">
        <v>0</v>
      </c>
      <c r="EH55" s="1">
        <v>0</v>
      </c>
      <c r="EI55" s="1">
        <v>0</v>
      </c>
      <c r="EJ55" s="1">
        <v>0</v>
      </c>
      <c r="EK55" s="1">
        <v>0</v>
      </c>
      <c r="EL55" s="1">
        <v>0</v>
      </c>
      <c r="EM55" s="1">
        <v>0</v>
      </c>
      <c r="EN55" s="1">
        <v>0</v>
      </c>
      <c r="EO55" s="1">
        <v>0</v>
      </c>
      <c r="EP55" s="1">
        <v>0</v>
      </c>
      <c r="EQ55" s="1">
        <v>0</v>
      </c>
      <c r="ER55" s="1">
        <v>0</v>
      </c>
      <c r="ES55" s="1">
        <v>0</v>
      </c>
      <c r="ET55" s="1">
        <v>0</v>
      </c>
      <c r="EU55" s="1">
        <v>0</v>
      </c>
      <c r="EV55" s="1">
        <v>0</v>
      </c>
      <c r="EW55" s="1">
        <v>0</v>
      </c>
      <c r="EX55" s="1">
        <v>0</v>
      </c>
      <c r="EY55" s="1">
        <v>0</v>
      </c>
      <c r="EZ55" s="1">
        <v>0</v>
      </c>
      <c r="FA55" s="1">
        <v>0</v>
      </c>
      <c r="FB55" s="1">
        <v>0</v>
      </c>
      <c r="FC55" s="1">
        <v>0</v>
      </c>
    </row>
    <row r="56" spans="1:159" x14ac:dyDescent="0.35">
      <c r="A56" s="1" t="s">
        <v>403</v>
      </c>
      <c r="B56" s="1" t="s">
        <v>404</v>
      </c>
      <c r="C56" s="1">
        <v>0</v>
      </c>
      <c r="D56" s="1">
        <v>0</v>
      </c>
      <c r="E56" s="1">
        <v>0</v>
      </c>
      <c r="F56" s="1">
        <v>0</v>
      </c>
      <c r="G56" s="1">
        <v>0</v>
      </c>
      <c r="H56" s="1">
        <v>0</v>
      </c>
      <c r="I56" s="1">
        <v>0</v>
      </c>
      <c r="J56" s="1">
        <v>0</v>
      </c>
      <c r="K56" s="1">
        <v>0</v>
      </c>
      <c r="L56" s="1">
        <v>0</v>
      </c>
      <c r="M56" s="1">
        <v>0</v>
      </c>
      <c r="N56" s="1">
        <v>0</v>
      </c>
      <c r="O56" s="1">
        <v>0</v>
      </c>
      <c r="P56" s="1">
        <v>0</v>
      </c>
      <c r="Q56" s="1">
        <v>0</v>
      </c>
      <c r="R56" s="1">
        <v>0</v>
      </c>
      <c r="S56" s="1">
        <v>0</v>
      </c>
      <c r="T56" s="1">
        <v>0</v>
      </c>
      <c r="U56" s="1">
        <v>0</v>
      </c>
      <c r="V56" s="1">
        <v>0</v>
      </c>
      <c r="W56" s="1">
        <v>0</v>
      </c>
      <c r="X56" s="1">
        <v>0</v>
      </c>
      <c r="Y56" s="1">
        <v>0</v>
      </c>
      <c r="Z56" s="1">
        <v>0</v>
      </c>
      <c r="AA56" s="1">
        <v>0</v>
      </c>
      <c r="AB56" s="1">
        <v>0</v>
      </c>
      <c r="AC56" s="1">
        <v>0</v>
      </c>
      <c r="AD56" s="1">
        <v>0</v>
      </c>
      <c r="AE56" s="1">
        <v>0</v>
      </c>
      <c r="AF56" s="1">
        <v>0</v>
      </c>
      <c r="AG56" s="1">
        <v>0</v>
      </c>
      <c r="AH56" s="1">
        <v>0</v>
      </c>
      <c r="AI56" s="1">
        <v>0</v>
      </c>
      <c r="AJ56" s="1">
        <v>0</v>
      </c>
      <c r="AK56" s="1">
        <v>0</v>
      </c>
      <c r="AL56" s="1">
        <v>0</v>
      </c>
      <c r="AM56" s="1">
        <v>0</v>
      </c>
      <c r="AN56" s="1">
        <v>0</v>
      </c>
      <c r="AO56" s="1">
        <v>0</v>
      </c>
      <c r="AP56" s="1">
        <v>0</v>
      </c>
      <c r="AQ56" s="1">
        <v>0</v>
      </c>
      <c r="AR56" s="1">
        <v>0</v>
      </c>
      <c r="AS56" s="1">
        <v>0</v>
      </c>
      <c r="AT56" s="1">
        <v>0</v>
      </c>
      <c r="AU56" s="1">
        <v>0</v>
      </c>
      <c r="AV56" s="1">
        <v>0</v>
      </c>
      <c r="AW56" s="1">
        <v>0</v>
      </c>
      <c r="AX56" s="1">
        <v>0</v>
      </c>
      <c r="AY56" s="1">
        <v>0</v>
      </c>
      <c r="AZ56" s="1">
        <v>0</v>
      </c>
      <c r="BA56" s="1">
        <v>0</v>
      </c>
      <c r="BB56" s="1">
        <v>0</v>
      </c>
      <c r="BC56" s="1">
        <v>0</v>
      </c>
      <c r="BD56" s="1">
        <v>0</v>
      </c>
      <c r="BE56" s="1">
        <v>0</v>
      </c>
      <c r="BF56" s="1">
        <v>0</v>
      </c>
      <c r="BG56" s="1">
        <v>0</v>
      </c>
      <c r="BH56" s="1">
        <v>0</v>
      </c>
      <c r="BI56" s="1">
        <v>0</v>
      </c>
      <c r="BJ56" s="1">
        <v>0</v>
      </c>
      <c r="BK56" s="1">
        <v>0</v>
      </c>
      <c r="BL56" s="1">
        <v>0</v>
      </c>
      <c r="BM56" s="1">
        <v>0</v>
      </c>
      <c r="BN56" s="1">
        <v>0</v>
      </c>
      <c r="BO56" s="1">
        <v>0</v>
      </c>
      <c r="BP56" s="1">
        <v>0</v>
      </c>
      <c r="BQ56" s="1">
        <v>0</v>
      </c>
      <c r="BR56" s="1">
        <v>0</v>
      </c>
      <c r="BS56" s="1">
        <v>0</v>
      </c>
      <c r="BT56" s="1">
        <v>0</v>
      </c>
      <c r="BU56" s="1">
        <v>0</v>
      </c>
      <c r="BV56" s="1">
        <v>0</v>
      </c>
      <c r="BW56" s="1">
        <v>0</v>
      </c>
      <c r="BX56" s="1">
        <v>0</v>
      </c>
      <c r="BY56" s="1">
        <v>0</v>
      </c>
      <c r="BZ56" s="1">
        <v>0</v>
      </c>
      <c r="CA56" s="1">
        <v>0</v>
      </c>
      <c r="CB56" s="1">
        <v>0</v>
      </c>
      <c r="CC56" s="1">
        <v>0</v>
      </c>
      <c r="CD56" s="1">
        <v>0</v>
      </c>
      <c r="CE56" s="1">
        <v>0</v>
      </c>
      <c r="CF56" s="1">
        <v>0</v>
      </c>
      <c r="CG56" s="1">
        <v>0</v>
      </c>
      <c r="CH56" s="1">
        <v>0</v>
      </c>
      <c r="CI56" s="1">
        <v>0</v>
      </c>
      <c r="CJ56" s="1">
        <v>0</v>
      </c>
      <c r="CK56" s="1">
        <v>0</v>
      </c>
      <c r="CL56" s="1">
        <v>0</v>
      </c>
      <c r="CM56" s="1">
        <v>0</v>
      </c>
      <c r="CN56" s="1">
        <v>0</v>
      </c>
      <c r="CO56" s="1">
        <v>0</v>
      </c>
      <c r="CP56" s="1">
        <v>0</v>
      </c>
      <c r="CQ56" s="1">
        <v>0</v>
      </c>
      <c r="CR56" s="1">
        <v>0</v>
      </c>
      <c r="CS56" s="1">
        <v>0</v>
      </c>
      <c r="CT56" s="1">
        <v>0</v>
      </c>
      <c r="CU56" s="1">
        <v>0</v>
      </c>
      <c r="CV56" s="1">
        <v>0</v>
      </c>
      <c r="CW56" s="1">
        <v>0</v>
      </c>
      <c r="CX56" s="1">
        <v>0</v>
      </c>
      <c r="CY56" s="1">
        <v>0</v>
      </c>
      <c r="CZ56" s="1">
        <v>0</v>
      </c>
      <c r="DA56" s="1">
        <v>0</v>
      </c>
      <c r="DB56" s="1">
        <v>0</v>
      </c>
      <c r="DC56" s="1">
        <v>0</v>
      </c>
      <c r="DD56" s="1">
        <v>0</v>
      </c>
      <c r="DE56" s="1">
        <v>0</v>
      </c>
      <c r="DF56" s="1">
        <v>0</v>
      </c>
      <c r="DG56" s="1">
        <v>0</v>
      </c>
      <c r="DH56" s="1">
        <v>0</v>
      </c>
      <c r="DI56" s="1">
        <v>0</v>
      </c>
      <c r="DJ56" s="1">
        <v>0</v>
      </c>
      <c r="DK56" s="1">
        <v>0</v>
      </c>
      <c r="DL56" s="1">
        <v>0</v>
      </c>
      <c r="DM56" s="1">
        <v>0</v>
      </c>
      <c r="DN56" s="1">
        <v>0</v>
      </c>
      <c r="DO56" s="1">
        <v>0</v>
      </c>
      <c r="DP56" s="1">
        <v>0</v>
      </c>
      <c r="DQ56" s="1">
        <v>0</v>
      </c>
      <c r="DR56" s="1">
        <v>0</v>
      </c>
      <c r="DS56" s="1">
        <v>0</v>
      </c>
      <c r="DT56" s="1">
        <v>0</v>
      </c>
      <c r="DU56" s="1">
        <v>0</v>
      </c>
      <c r="DV56" s="1">
        <v>0</v>
      </c>
      <c r="DW56" s="1">
        <v>0</v>
      </c>
      <c r="DX56" s="1">
        <v>0</v>
      </c>
      <c r="DY56" s="1">
        <v>0</v>
      </c>
      <c r="DZ56" s="1">
        <v>0</v>
      </c>
      <c r="EA56" s="1">
        <v>0</v>
      </c>
      <c r="EB56" s="1">
        <v>0</v>
      </c>
      <c r="EC56" s="1">
        <v>0</v>
      </c>
      <c r="ED56" s="1">
        <v>0</v>
      </c>
      <c r="EE56" s="1">
        <v>0</v>
      </c>
      <c r="EF56" s="1">
        <v>0</v>
      </c>
      <c r="EG56" s="1">
        <v>0</v>
      </c>
      <c r="EH56" s="1">
        <v>0</v>
      </c>
      <c r="EI56" s="1">
        <v>0</v>
      </c>
      <c r="EJ56" s="1">
        <v>0</v>
      </c>
      <c r="EK56" s="1">
        <v>0</v>
      </c>
      <c r="EL56" s="1">
        <v>0</v>
      </c>
      <c r="EM56" s="1">
        <v>0</v>
      </c>
      <c r="EN56" s="1">
        <v>0</v>
      </c>
      <c r="EO56" s="1">
        <v>0</v>
      </c>
      <c r="EP56" s="1">
        <v>0</v>
      </c>
      <c r="EQ56" s="1">
        <v>0</v>
      </c>
      <c r="ER56" s="1">
        <v>0</v>
      </c>
      <c r="ES56" s="1">
        <v>0</v>
      </c>
      <c r="ET56" s="1">
        <v>0</v>
      </c>
      <c r="EU56" s="1">
        <v>0</v>
      </c>
      <c r="EV56" s="1">
        <v>0</v>
      </c>
      <c r="EW56" s="1">
        <v>0</v>
      </c>
      <c r="EX56" s="1">
        <v>0</v>
      </c>
      <c r="EY56" s="1">
        <v>0</v>
      </c>
      <c r="EZ56" s="1">
        <v>0</v>
      </c>
      <c r="FA56" s="1">
        <v>0</v>
      </c>
      <c r="FB56" s="1">
        <v>0</v>
      </c>
      <c r="FC56" s="1">
        <v>0</v>
      </c>
    </row>
    <row r="57" spans="1:159" x14ac:dyDescent="0.35">
      <c r="A57" s="1" t="s">
        <v>405</v>
      </c>
      <c r="B57" s="1" t="s">
        <v>406</v>
      </c>
      <c r="C57" s="1">
        <v>0</v>
      </c>
      <c r="D57" s="1">
        <v>0</v>
      </c>
      <c r="E57" s="1">
        <v>0</v>
      </c>
      <c r="F57" s="1">
        <v>0</v>
      </c>
      <c r="G57" s="1">
        <v>0</v>
      </c>
      <c r="H57" s="1">
        <v>0</v>
      </c>
      <c r="I57" s="1">
        <v>0</v>
      </c>
      <c r="J57" s="1">
        <v>0</v>
      </c>
      <c r="K57" s="1">
        <v>0</v>
      </c>
      <c r="L57" s="1">
        <v>0</v>
      </c>
      <c r="M57" s="1">
        <v>0</v>
      </c>
      <c r="N57" s="1">
        <v>0</v>
      </c>
      <c r="O57" s="1">
        <v>0</v>
      </c>
      <c r="P57" s="1">
        <v>0</v>
      </c>
      <c r="Q57" s="1">
        <v>0</v>
      </c>
      <c r="R57" s="1">
        <v>0</v>
      </c>
      <c r="S57" s="1">
        <v>0</v>
      </c>
      <c r="T57" s="1">
        <v>0</v>
      </c>
      <c r="U57" s="1">
        <v>0</v>
      </c>
      <c r="V57" s="1">
        <v>0</v>
      </c>
      <c r="W57" s="1">
        <v>0</v>
      </c>
      <c r="X57" s="1">
        <v>0</v>
      </c>
      <c r="Y57" s="1">
        <v>0</v>
      </c>
      <c r="Z57" s="1">
        <v>0</v>
      </c>
      <c r="AA57" s="1">
        <v>0</v>
      </c>
      <c r="AB57" s="1">
        <v>0</v>
      </c>
      <c r="AC57" s="1">
        <v>0</v>
      </c>
      <c r="AD57" s="1">
        <v>0</v>
      </c>
      <c r="AE57" s="1">
        <v>0</v>
      </c>
      <c r="AF57" s="1">
        <v>0</v>
      </c>
      <c r="AG57" s="1">
        <v>0</v>
      </c>
      <c r="AH57" s="1">
        <v>0</v>
      </c>
      <c r="AI57" s="1">
        <v>0</v>
      </c>
      <c r="AJ57" s="1">
        <v>0</v>
      </c>
      <c r="AK57" s="1">
        <v>0</v>
      </c>
      <c r="AL57" s="1">
        <v>0</v>
      </c>
      <c r="AM57" s="1">
        <v>0</v>
      </c>
      <c r="AN57" s="1">
        <v>0</v>
      </c>
      <c r="AO57" s="1">
        <v>0</v>
      </c>
      <c r="AP57" s="1">
        <v>0</v>
      </c>
      <c r="AQ57" s="1">
        <v>0</v>
      </c>
      <c r="AR57" s="1">
        <v>0</v>
      </c>
      <c r="AS57" s="1">
        <v>0</v>
      </c>
      <c r="AT57" s="1">
        <v>0</v>
      </c>
      <c r="AU57" s="1">
        <v>0</v>
      </c>
      <c r="AV57" s="1">
        <v>0</v>
      </c>
      <c r="AW57" s="1">
        <v>0</v>
      </c>
      <c r="AX57" s="1">
        <v>0</v>
      </c>
      <c r="AY57" s="1">
        <v>0</v>
      </c>
      <c r="AZ57" s="1">
        <v>0</v>
      </c>
      <c r="BA57" s="1">
        <v>0</v>
      </c>
      <c r="BB57" s="1">
        <v>0</v>
      </c>
      <c r="BC57" s="1">
        <v>0</v>
      </c>
      <c r="BD57" s="1">
        <v>0</v>
      </c>
      <c r="BE57" s="1">
        <v>0</v>
      </c>
      <c r="BF57" s="1">
        <v>0</v>
      </c>
      <c r="BG57" s="1">
        <v>0</v>
      </c>
      <c r="BH57" s="1">
        <v>0</v>
      </c>
      <c r="BI57" s="1">
        <v>0</v>
      </c>
      <c r="BJ57" s="1">
        <v>0</v>
      </c>
      <c r="BK57" s="1">
        <v>0</v>
      </c>
      <c r="BL57" s="1">
        <v>0</v>
      </c>
      <c r="BM57" s="1">
        <v>0</v>
      </c>
      <c r="BN57" s="1">
        <v>0</v>
      </c>
      <c r="BO57" s="1">
        <v>0</v>
      </c>
      <c r="BP57" s="1">
        <v>0</v>
      </c>
      <c r="BQ57" s="1">
        <v>0</v>
      </c>
      <c r="BR57" s="1">
        <v>0</v>
      </c>
      <c r="BS57" s="1">
        <v>0</v>
      </c>
      <c r="BT57" s="1">
        <v>0</v>
      </c>
      <c r="BU57" s="1">
        <v>0</v>
      </c>
      <c r="BV57" s="1">
        <v>0</v>
      </c>
      <c r="BW57" s="1">
        <v>0</v>
      </c>
      <c r="BX57" s="1">
        <v>0</v>
      </c>
      <c r="BY57" s="1">
        <v>0</v>
      </c>
      <c r="BZ57" s="1">
        <v>0</v>
      </c>
      <c r="CA57" s="1">
        <v>0</v>
      </c>
      <c r="CB57" s="1">
        <v>0</v>
      </c>
      <c r="CC57" s="1">
        <v>0</v>
      </c>
      <c r="CD57" s="1">
        <v>0</v>
      </c>
      <c r="CE57" s="1">
        <v>0</v>
      </c>
      <c r="CF57" s="1">
        <v>0</v>
      </c>
      <c r="CG57" s="1">
        <v>0</v>
      </c>
      <c r="CH57" s="1">
        <v>0</v>
      </c>
      <c r="CI57" s="1">
        <v>0</v>
      </c>
      <c r="CJ57" s="1">
        <v>0</v>
      </c>
      <c r="CK57" s="1">
        <v>0</v>
      </c>
      <c r="CL57" s="1">
        <v>0</v>
      </c>
      <c r="CM57" s="1">
        <v>0</v>
      </c>
      <c r="CN57" s="1">
        <v>0</v>
      </c>
      <c r="CO57" s="1">
        <v>0</v>
      </c>
      <c r="CP57" s="1">
        <v>0</v>
      </c>
      <c r="CQ57" s="1">
        <v>0</v>
      </c>
      <c r="CR57" s="1">
        <v>0</v>
      </c>
      <c r="CS57" s="1">
        <v>0</v>
      </c>
      <c r="CT57" s="1">
        <v>0</v>
      </c>
      <c r="CU57" s="1">
        <v>0</v>
      </c>
      <c r="CV57" s="1">
        <v>0</v>
      </c>
      <c r="CW57" s="1">
        <v>0</v>
      </c>
      <c r="CX57" s="1">
        <v>0</v>
      </c>
      <c r="CY57" s="1">
        <v>0</v>
      </c>
      <c r="CZ57" s="1">
        <v>0</v>
      </c>
      <c r="DA57" s="1">
        <v>0</v>
      </c>
      <c r="DB57" s="1">
        <v>0</v>
      </c>
      <c r="DC57" s="1">
        <v>0</v>
      </c>
      <c r="DD57" s="1">
        <v>0</v>
      </c>
      <c r="DE57" s="1">
        <v>0</v>
      </c>
      <c r="DF57" s="1">
        <v>0</v>
      </c>
      <c r="DG57" s="1">
        <v>0</v>
      </c>
      <c r="DH57" s="1">
        <v>0</v>
      </c>
      <c r="DI57" s="1">
        <v>0</v>
      </c>
      <c r="DJ57" s="1">
        <v>0</v>
      </c>
      <c r="DK57" s="1">
        <v>0</v>
      </c>
      <c r="DL57" s="1">
        <v>0</v>
      </c>
      <c r="DM57" s="1">
        <v>0</v>
      </c>
      <c r="DN57" s="1">
        <v>0</v>
      </c>
      <c r="DO57" s="1">
        <v>0</v>
      </c>
      <c r="DP57" s="1">
        <v>0</v>
      </c>
      <c r="DQ57" s="1">
        <v>0</v>
      </c>
      <c r="DR57" s="1">
        <v>0</v>
      </c>
      <c r="DS57" s="1">
        <v>0</v>
      </c>
      <c r="DT57" s="1">
        <v>0</v>
      </c>
      <c r="DU57" s="1">
        <v>0</v>
      </c>
      <c r="DV57" s="1">
        <v>0</v>
      </c>
      <c r="DW57" s="1">
        <v>0</v>
      </c>
      <c r="DX57" s="1">
        <v>0</v>
      </c>
      <c r="DY57" s="1">
        <v>0</v>
      </c>
      <c r="DZ57" s="1">
        <v>0</v>
      </c>
      <c r="EA57" s="1">
        <v>0</v>
      </c>
      <c r="EB57" s="1">
        <v>0</v>
      </c>
      <c r="EC57" s="1">
        <v>0</v>
      </c>
      <c r="ED57" s="1">
        <v>0</v>
      </c>
      <c r="EE57" s="1">
        <v>0</v>
      </c>
      <c r="EF57" s="1">
        <v>0</v>
      </c>
      <c r="EG57" s="1">
        <v>0</v>
      </c>
      <c r="EH57" s="1">
        <v>0</v>
      </c>
      <c r="EI57" s="1">
        <v>0</v>
      </c>
      <c r="EJ57" s="1">
        <v>0</v>
      </c>
      <c r="EK57" s="1">
        <v>0</v>
      </c>
      <c r="EL57" s="1">
        <v>0</v>
      </c>
      <c r="EM57" s="1">
        <v>0</v>
      </c>
      <c r="EN57" s="1">
        <v>0</v>
      </c>
      <c r="EO57" s="1">
        <v>0</v>
      </c>
      <c r="EP57" s="1">
        <v>0</v>
      </c>
      <c r="EQ57" s="1">
        <v>0</v>
      </c>
      <c r="ER57" s="1">
        <v>0</v>
      </c>
      <c r="ES57" s="1">
        <v>0</v>
      </c>
      <c r="ET57" s="1">
        <v>0</v>
      </c>
      <c r="EU57" s="1">
        <v>0</v>
      </c>
      <c r="EV57" s="1">
        <v>0</v>
      </c>
      <c r="EW57" s="1">
        <v>0</v>
      </c>
      <c r="EX57" s="1">
        <v>0</v>
      </c>
      <c r="EY57" s="1">
        <v>0</v>
      </c>
      <c r="EZ57" s="1">
        <v>0</v>
      </c>
      <c r="FA57" s="1">
        <v>0</v>
      </c>
      <c r="FB57" s="1">
        <v>0</v>
      </c>
      <c r="FC57" s="1">
        <v>0</v>
      </c>
    </row>
    <row r="58" spans="1:159" x14ac:dyDescent="0.35">
      <c r="A58" s="1" t="s">
        <v>407</v>
      </c>
      <c r="B58" s="1" t="s">
        <v>408</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0</v>
      </c>
      <c r="AC58" s="1">
        <v>0</v>
      </c>
      <c r="AD58" s="1">
        <v>0</v>
      </c>
      <c r="AE58" s="1">
        <v>0</v>
      </c>
      <c r="AF58" s="1">
        <v>0</v>
      </c>
      <c r="AG58" s="1">
        <v>0</v>
      </c>
      <c r="AH58" s="1">
        <v>0</v>
      </c>
      <c r="AI58" s="1">
        <v>0</v>
      </c>
      <c r="AJ58" s="1">
        <v>0</v>
      </c>
      <c r="AK58" s="1">
        <v>0</v>
      </c>
      <c r="AL58" s="1">
        <v>0</v>
      </c>
      <c r="AM58" s="1">
        <v>0</v>
      </c>
      <c r="AN58" s="1">
        <v>0</v>
      </c>
      <c r="AO58" s="1">
        <v>0</v>
      </c>
      <c r="AP58" s="1">
        <v>0</v>
      </c>
      <c r="AQ58" s="1">
        <v>0</v>
      </c>
      <c r="AR58" s="1">
        <v>0</v>
      </c>
      <c r="AS58" s="1">
        <v>0</v>
      </c>
      <c r="AT58" s="1">
        <v>0</v>
      </c>
      <c r="AU58" s="1">
        <v>0</v>
      </c>
      <c r="AV58" s="1">
        <v>0</v>
      </c>
      <c r="AW58" s="1">
        <v>0</v>
      </c>
      <c r="AX58" s="1">
        <v>0</v>
      </c>
      <c r="AY58" s="1">
        <v>0</v>
      </c>
      <c r="AZ58" s="1">
        <v>0</v>
      </c>
      <c r="BA58" s="1">
        <v>0</v>
      </c>
      <c r="BB58" s="1">
        <v>0</v>
      </c>
      <c r="BC58" s="1">
        <v>0</v>
      </c>
      <c r="BD58" s="1">
        <v>0</v>
      </c>
      <c r="BE58" s="1">
        <v>0</v>
      </c>
      <c r="BF58" s="1">
        <v>0</v>
      </c>
      <c r="BG58" s="1">
        <v>0</v>
      </c>
      <c r="BH58" s="1">
        <v>0</v>
      </c>
      <c r="BI58" s="1">
        <v>0</v>
      </c>
      <c r="BJ58" s="1">
        <v>0</v>
      </c>
      <c r="BK58" s="1">
        <v>0</v>
      </c>
      <c r="BL58" s="1">
        <v>0</v>
      </c>
      <c r="BM58" s="1">
        <v>0</v>
      </c>
      <c r="BN58" s="1">
        <v>0</v>
      </c>
      <c r="BO58" s="1">
        <v>0</v>
      </c>
      <c r="BP58" s="1">
        <v>0</v>
      </c>
      <c r="BQ58" s="1">
        <v>0</v>
      </c>
      <c r="BR58" s="1">
        <v>0</v>
      </c>
      <c r="BS58" s="1">
        <v>0</v>
      </c>
      <c r="BT58" s="1">
        <v>0</v>
      </c>
      <c r="BU58" s="1">
        <v>0</v>
      </c>
      <c r="BV58" s="1">
        <v>0</v>
      </c>
      <c r="BW58" s="1">
        <v>0</v>
      </c>
      <c r="BX58" s="1">
        <v>0</v>
      </c>
      <c r="BY58" s="1">
        <v>0</v>
      </c>
      <c r="BZ58" s="1">
        <v>0</v>
      </c>
      <c r="CA58" s="1">
        <v>0</v>
      </c>
      <c r="CB58" s="1">
        <v>0</v>
      </c>
      <c r="CC58" s="1">
        <v>0</v>
      </c>
      <c r="CD58" s="1">
        <v>0</v>
      </c>
      <c r="CE58" s="1">
        <v>0</v>
      </c>
      <c r="CF58" s="1">
        <v>0</v>
      </c>
      <c r="CG58" s="1">
        <v>0</v>
      </c>
      <c r="CH58" s="1">
        <v>0</v>
      </c>
      <c r="CI58" s="1">
        <v>0</v>
      </c>
      <c r="CJ58" s="1">
        <v>0</v>
      </c>
      <c r="CK58" s="1">
        <v>0</v>
      </c>
      <c r="CL58" s="1">
        <v>0</v>
      </c>
      <c r="CM58" s="1">
        <v>0</v>
      </c>
      <c r="CN58" s="1">
        <v>0</v>
      </c>
      <c r="CO58" s="1">
        <v>0</v>
      </c>
      <c r="CP58" s="1">
        <v>0</v>
      </c>
      <c r="CQ58" s="1">
        <v>0</v>
      </c>
      <c r="CR58" s="1">
        <v>0</v>
      </c>
      <c r="CS58" s="1">
        <v>0</v>
      </c>
      <c r="CT58" s="1">
        <v>0</v>
      </c>
      <c r="CU58" s="1">
        <v>0</v>
      </c>
      <c r="CV58" s="1">
        <v>0</v>
      </c>
      <c r="CW58" s="1">
        <v>0</v>
      </c>
      <c r="CX58" s="1">
        <v>0</v>
      </c>
      <c r="CY58" s="1">
        <v>0</v>
      </c>
      <c r="CZ58" s="1">
        <v>0</v>
      </c>
      <c r="DA58" s="1">
        <v>0</v>
      </c>
      <c r="DB58" s="1">
        <v>0</v>
      </c>
      <c r="DC58" s="1">
        <v>0</v>
      </c>
      <c r="DD58" s="1">
        <v>0</v>
      </c>
      <c r="DE58" s="1">
        <v>0</v>
      </c>
      <c r="DF58" s="1">
        <v>0</v>
      </c>
      <c r="DG58" s="1">
        <v>0</v>
      </c>
      <c r="DH58" s="1">
        <v>0</v>
      </c>
      <c r="DI58" s="1">
        <v>0</v>
      </c>
      <c r="DJ58" s="1">
        <v>0</v>
      </c>
      <c r="DK58" s="1">
        <v>0</v>
      </c>
      <c r="DL58" s="1">
        <v>0</v>
      </c>
      <c r="DM58" s="1">
        <v>0</v>
      </c>
      <c r="DN58" s="1">
        <v>0</v>
      </c>
      <c r="DO58" s="1">
        <v>0</v>
      </c>
      <c r="DP58" s="1">
        <v>0</v>
      </c>
      <c r="DQ58" s="1">
        <v>0</v>
      </c>
      <c r="DR58" s="1">
        <v>0</v>
      </c>
      <c r="DS58" s="1">
        <v>0</v>
      </c>
      <c r="DT58" s="1">
        <v>0</v>
      </c>
      <c r="DU58" s="1">
        <v>0</v>
      </c>
      <c r="DV58" s="1">
        <v>0</v>
      </c>
      <c r="DW58" s="1">
        <v>0</v>
      </c>
      <c r="DX58" s="1">
        <v>0</v>
      </c>
      <c r="DY58" s="1">
        <v>0</v>
      </c>
      <c r="DZ58" s="1">
        <v>0</v>
      </c>
      <c r="EA58" s="1">
        <v>0</v>
      </c>
      <c r="EB58" s="1">
        <v>0</v>
      </c>
      <c r="EC58" s="1">
        <v>0</v>
      </c>
      <c r="ED58" s="1">
        <v>0</v>
      </c>
      <c r="EE58" s="1">
        <v>0</v>
      </c>
      <c r="EF58" s="1">
        <v>0</v>
      </c>
      <c r="EG58" s="1">
        <v>0</v>
      </c>
      <c r="EH58" s="1">
        <v>0</v>
      </c>
      <c r="EI58" s="1">
        <v>0</v>
      </c>
      <c r="EJ58" s="1">
        <v>0</v>
      </c>
      <c r="EK58" s="1">
        <v>0</v>
      </c>
      <c r="EL58" s="1">
        <v>0</v>
      </c>
      <c r="EM58" s="1">
        <v>0</v>
      </c>
      <c r="EN58" s="1">
        <v>0</v>
      </c>
      <c r="EO58" s="1">
        <v>0</v>
      </c>
      <c r="EP58" s="1">
        <v>0</v>
      </c>
      <c r="EQ58" s="1">
        <v>0</v>
      </c>
      <c r="ER58" s="1">
        <v>0</v>
      </c>
      <c r="ES58" s="1">
        <v>0</v>
      </c>
      <c r="ET58" s="1">
        <v>0</v>
      </c>
      <c r="EU58" s="1">
        <v>0</v>
      </c>
      <c r="EV58" s="1">
        <v>0</v>
      </c>
      <c r="EW58" s="1">
        <v>0</v>
      </c>
      <c r="EX58" s="1">
        <v>0</v>
      </c>
      <c r="EY58" s="1">
        <v>0</v>
      </c>
      <c r="EZ58" s="1">
        <v>0</v>
      </c>
      <c r="FA58" s="1">
        <v>0</v>
      </c>
      <c r="FB58" s="1">
        <v>0</v>
      </c>
      <c r="FC58" s="1">
        <v>0</v>
      </c>
    </row>
    <row r="59" spans="1:159" x14ac:dyDescent="0.35">
      <c r="A59" s="1" t="s">
        <v>409</v>
      </c>
      <c r="B59" s="1" t="s">
        <v>410</v>
      </c>
      <c r="C59" s="1">
        <v>0</v>
      </c>
      <c r="D59" s="1">
        <v>0</v>
      </c>
      <c r="E59" s="1">
        <v>0</v>
      </c>
      <c r="F59" s="1">
        <v>0</v>
      </c>
      <c r="G59" s="1">
        <v>0</v>
      </c>
      <c r="H59" s="1">
        <v>0</v>
      </c>
      <c r="I59" s="1">
        <v>0</v>
      </c>
      <c r="J59" s="1">
        <v>0</v>
      </c>
      <c r="K59" s="1">
        <v>0</v>
      </c>
      <c r="L59" s="1">
        <v>0</v>
      </c>
      <c r="M59" s="1">
        <v>0</v>
      </c>
      <c r="N59" s="1">
        <v>0</v>
      </c>
      <c r="O59" s="1">
        <v>0</v>
      </c>
      <c r="P59" s="1">
        <v>0</v>
      </c>
      <c r="Q59" s="1">
        <v>0</v>
      </c>
      <c r="R59" s="1">
        <v>0</v>
      </c>
      <c r="S59" s="1">
        <v>0</v>
      </c>
      <c r="T59" s="1">
        <v>0</v>
      </c>
      <c r="U59" s="1">
        <v>0</v>
      </c>
      <c r="V59" s="1">
        <v>0</v>
      </c>
      <c r="W59" s="1">
        <v>0</v>
      </c>
      <c r="X59" s="1">
        <v>0</v>
      </c>
      <c r="Y59" s="1">
        <v>0</v>
      </c>
      <c r="Z59" s="1">
        <v>0</v>
      </c>
      <c r="AA59" s="1">
        <v>0</v>
      </c>
      <c r="AB59" s="1">
        <v>0</v>
      </c>
      <c r="AC59" s="1">
        <v>0</v>
      </c>
      <c r="AD59" s="1">
        <v>0</v>
      </c>
      <c r="AE59" s="1">
        <v>0</v>
      </c>
      <c r="AF59" s="1">
        <v>0</v>
      </c>
      <c r="AG59" s="1">
        <v>0</v>
      </c>
      <c r="AH59" s="1">
        <v>0</v>
      </c>
      <c r="AI59" s="1">
        <v>0</v>
      </c>
      <c r="AJ59" s="1">
        <v>0</v>
      </c>
      <c r="AK59" s="1">
        <v>0</v>
      </c>
      <c r="AL59" s="1">
        <v>0</v>
      </c>
      <c r="AM59" s="1">
        <v>0</v>
      </c>
      <c r="AN59" s="1">
        <v>0</v>
      </c>
      <c r="AO59" s="1">
        <v>0</v>
      </c>
      <c r="AP59" s="1">
        <v>0</v>
      </c>
      <c r="AQ59" s="1">
        <v>0</v>
      </c>
      <c r="AR59" s="1">
        <v>0</v>
      </c>
      <c r="AS59" s="1">
        <v>0</v>
      </c>
      <c r="AT59" s="1">
        <v>0</v>
      </c>
      <c r="AU59" s="1">
        <v>0</v>
      </c>
      <c r="AV59" s="1">
        <v>0</v>
      </c>
      <c r="AW59" s="1">
        <v>0</v>
      </c>
      <c r="AX59" s="1">
        <v>0</v>
      </c>
      <c r="AY59" s="1">
        <v>0</v>
      </c>
      <c r="AZ59" s="1">
        <v>0</v>
      </c>
      <c r="BA59" s="1">
        <v>0</v>
      </c>
      <c r="BB59" s="1">
        <v>0</v>
      </c>
      <c r="BC59" s="1">
        <v>0</v>
      </c>
      <c r="BD59" s="1">
        <v>0</v>
      </c>
      <c r="BE59" s="1">
        <v>0</v>
      </c>
      <c r="BF59" s="1">
        <v>0</v>
      </c>
      <c r="BG59" s="1">
        <v>0</v>
      </c>
      <c r="BH59" s="1">
        <v>0</v>
      </c>
      <c r="BI59" s="1">
        <v>0</v>
      </c>
      <c r="BJ59" s="1">
        <v>0</v>
      </c>
      <c r="BK59" s="1">
        <v>0</v>
      </c>
      <c r="BL59" s="1">
        <v>0</v>
      </c>
      <c r="BM59" s="1">
        <v>0</v>
      </c>
      <c r="BN59" s="1">
        <v>0</v>
      </c>
      <c r="BO59" s="1">
        <v>0</v>
      </c>
      <c r="BP59" s="1">
        <v>0</v>
      </c>
      <c r="BQ59" s="1">
        <v>0</v>
      </c>
      <c r="BR59" s="1">
        <v>0</v>
      </c>
      <c r="BS59" s="1">
        <v>0</v>
      </c>
      <c r="BT59" s="1">
        <v>0</v>
      </c>
      <c r="BU59" s="1">
        <v>0</v>
      </c>
      <c r="BV59" s="1">
        <v>0</v>
      </c>
      <c r="BW59" s="1">
        <v>0</v>
      </c>
      <c r="BX59" s="1">
        <v>0</v>
      </c>
      <c r="BY59" s="1">
        <v>0</v>
      </c>
      <c r="BZ59" s="1">
        <v>0</v>
      </c>
      <c r="CA59" s="1">
        <v>0</v>
      </c>
      <c r="CB59" s="1">
        <v>0</v>
      </c>
      <c r="CC59" s="1">
        <v>0</v>
      </c>
      <c r="CD59" s="1">
        <v>0</v>
      </c>
      <c r="CE59" s="1">
        <v>0</v>
      </c>
      <c r="CF59" s="1">
        <v>0</v>
      </c>
      <c r="CG59" s="1">
        <v>0</v>
      </c>
      <c r="CH59" s="1">
        <v>0</v>
      </c>
      <c r="CI59" s="1">
        <v>0</v>
      </c>
      <c r="CJ59" s="1">
        <v>0</v>
      </c>
      <c r="CK59" s="1">
        <v>0</v>
      </c>
      <c r="CL59" s="1">
        <v>0</v>
      </c>
      <c r="CM59" s="1">
        <v>0</v>
      </c>
      <c r="CN59" s="1">
        <v>0</v>
      </c>
      <c r="CO59" s="1">
        <v>0</v>
      </c>
      <c r="CP59" s="1">
        <v>0</v>
      </c>
      <c r="CQ59" s="1">
        <v>0</v>
      </c>
      <c r="CR59" s="1">
        <v>0</v>
      </c>
      <c r="CS59" s="1">
        <v>0</v>
      </c>
      <c r="CT59" s="1">
        <v>0</v>
      </c>
      <c r="CU59" s="1">
        <v>0</v>
      </c>
      <c r="CV59" s="1">
        <v>0</v>
      </c>
      <c r="CW59" s="1">
        <v>0</v>
      </c>
      <c r="CX59" s="1">
        <v>0</v>
      </c>
      <c r="CY59" s="1">
        <v>0</v>
      </c>
      <c r="CZ59" s="1">
        <v>0</v>
      </c>
      <c r="DA59" s="1">
        <v>0</v>
      </c>
      <c r="DB59" s="1">
        <v>0</v>
      </c>
      <c r="DC59" s="1">
        <v>0</v>
      </c>
      <c r="DD59" s="1">
        <v>0</v>
      </c>
      <c r="DE59" s="1">
        <v>0</v>
      </c>
      <c r="DF59" s="1">
        <v>0</v>
      </c>
      <c r="DG59" s="1">
        <v>0</v>
      </c>
      <c r="DH59" s="1">
        <v>0</v>
      </c>
      <c r="DI59" s="1">
        <v>0</v>
      </c>
      <c r="DJ59" s="1">
        <v>0</v>
      </c>
      <c r="DK59" s="1">
        <v>0</v>
      </c>
      <c r="DL59" s="1">
        <v>0</v>
      </c>
      <c r="DM59" s="1">
        <v>0</v>
      </c>
      <c r="DN59" s="1">
        <v>0</v>
      </c>
      <c r="DO59" s="1">
        <v>0</v>
      </c>
      <c r="DP59" s="1">
        <v>0</v>
      </c>
      <c r="DQ59" s="1">
        <v>0</v>
      </c>
      <c r="DR59" s="1">
        <v>0</v>
      </c>
      <c r="DS59" s="1">
        <v>0</v>
      </c>
      <c r="DT59" s="1">
        <v>0</v>
      </c>
      <c r="DU59" s="1">
        <v>0</v>
      </c>
      <c r="DV59" s="1">
        <v>0</v>
      </c>
      <c r="DW59" s="1">
        <v>0</v>
      </c>
      <c r="DX59" s="1">
        <v>0</v>
      </c>
      <c r="DY59" s="1">
        <v>0</v>
      </c>
      <c r="DZ59" s="1">
        <v>0</v>
      </c>
      <c r="EA59" s="1">
        <v>0</v>
      </c>
      <c r="EB59" s="1">
        <v>0</v>
      </c>
      <c r="EC59" s="1">
        <v>0</v>
      </c>
      <c r="ED59" s="1">
        <v>0</v>
      </c>
      <c r="EE59" s="1">
        <v>0</v>
      </c>
      <c r="EF59" s="1">
        <v>0</v>
      </c>
      <c r="EG59" s="1">
        <v>0</v>
      </c>
      <c r="EH59" s="1">
        <v>0</v>
      </c>
      <c r="EI59" s="1">
        <v>0</v>
      </c>
      <c r="EJ59" s="1">
        <v>0</v>
      </c>
      <c r="EK59" s="1">
        <v>0</v>
      </c>
      <c r="EL59" s="1">
        <v>0</v>
      </c>
      <c r="EM59" s="1">
        <v>0</v>
      </c>
      <c r="EN59" s="1">
        <v>0</v>
      </c>
      <c r="EO59" s="1">
        <v>0</v>
      </c>
      <c r="EP59" s="1">
        <v>0</v>
      </c>
      <c r="EQ59" s="1">
        <v>0</v>
      </c>
      <c r="ER59" s="1">
        <v>0</v>
      </c>
      <c r="ES59" s="1">
        <v>0</v>
      </c>
      <c r="ET59" s="1">
        <v>0</v>
      </c>
      <c r="EU59" s="1">
        <v>0</v>
      </c>
      <c r="EV59" s="1">
        <v>0</v>
      </c>
      <c r="EW59" s="1">
        <v>0</v>
      </c>
      <c r="EX59" s="1">
        <v>0</v>
      </c>
      <c r="EY59" s="1">
        <v>0</v>
      </c>
      <c r="EZ59" s="1">
        <v>0</v>
      </c>
      <c r="FA59" s="1">
        <v>0</v>
      </c>
      <c r="FB59" s="1">
        <v>0</v>
      </c>
      <c r="FC59" s="1">
        <v>0</v>
      </c>
    </row>
    <row r="60" spans="1:159" x14ac:dyDescent="0.35">
      <c r="A60" s="1" t="s">
        <v>411</v>
      </c>
      <c r="B60" s="1" t="s">
        <v>412</v>
      </c>
      <c r="C60" s="1">
        <v>0</v>
      </c>
      <c r="D60" s="1">
        <v>0</v>
      </c>
      <c r="E60" s="1">
        <v>0</v>
      </c>
      <c r="F60" s="1">
        <v>0</v>
      </c>
      <c r="G60" s="1">
        <v>0</v>
      </c>
      <c r="H60" s="1">
        <v>0</v>
      </c>
      <c r="I60" s="1">
        <v>0</v>
      </c>
      <c r="J60" s="1">
        <v>0</v>
      </c>
      <c r="K60" s="1">
        <v>0</v>
      </c>
      <c r="L60" s="1">
        <v>0</v>
      </c>
      <c r="M60" s="1">
        <v>0</v>
      </c>
      <c r="N60" s="1">
        <v>0</v>
      </c>
      <c r="O60" s="1">
        <v>0</v>
      </c>
      <c r="P60" s="1">
        <v>0</v>
      </c>
      <c r="Q60" s="1">
        <v>0</v>
      </c>
      <c r="R60" s="1">
        <v>0</v>
      </c>
      <c r="S60" s="1">
        <v>0</v>
      </c>
      <c r="T60" s="1">
        <v>0</v>
      </c>
      <c r="U60" s="1">
        <v>0</v>
      </c>
      <c r="V60" s="1">
        <v>0</v>
      </c>
      <c r="W60" s="1">
        <v>0</v>
      </c>
      <c r="X60" s="1">
        <v>0</v>
      </c>
      <c r="Y60" s="1">
        <v>0</v>
      </c>
      <c r="Z60" s="1">
        <v>0</v>
      </c>
      <c r="AA60" s="1">
        <v>0</v>
      </c>
      <c r="AB60" s="1">
        <v>0</v>
      </c>
      <c r="AC60" s="1">
        <v>0</v>
      </c>
      <c r="AD60" s="1">
        <v>0</v>
      </c>
      <c r="AE60" s="1">
        <v>0</v>
      </c>
      <c r="AF60" s="1">
        <v>0</v>
      </c>
      <c r="AG60" s="1">
        <v>0</v>
      </c>
      <c r="AH60" s="1">
        <v>0</v>
      </c>
      <c r="AI60" s="1">
        <v>0</v>
      </c>
      <c r="AJ60" s="1">
        <v>0</v>
      </c>
      <c r="AK60" s="1">
        <v>0</v>
      </c>
      <c r="AL60" s="1">
        <v>0</v>
      </c>
      <c r="AM60" s="1">
        <v>0</v>
      </c>
      <c r="AN60" s="1">
        <v>0</v>
      </c>
      <c r="AO60" s="1">
        <v>0</v>
      </c>
      <c r="AP60" s="1">
        <v>0</v>
      </c>
      <c r="AQ60" s="1">
        <v>0</v>
      </c>
      <c r="AR60" s="1">
        <v>0</v>
      </c>
      <c r="AS60" s="1">
        <v>0</v>
      </c>
      <c r="AT60" s="1">
        <v>0</v>
      </c>
      <c r="AU60" s="1">
        <v>0</v>
      </c>
      <c r="AV60" s="1">
        <v>0</v>
      </c>
      <c r="AW60" s="1">
        <v>0</v>
      </c>
      <c r="AX60" s="1">
        <v>0</v>
      </c>
      <c r="AY60" s="1">
        <v>0</v>
      </c>
      <c r="AZ60" s="1">
        <v>0</v>
      </c>
      <c r="BA60" s="1">
        <v>0</v>
      </c>
      <c r="BB60" s="1">
        <v>0</v>
      </c>
      <c r="BC60" s="1">
        <v>0</v>
      </c>
      <c r="BD60" s="1">
        <v>0</v>
      </c>
      <c r="BE60" s="1">
        <v>0</v>
      </c>
      <c r="BF60" s="1">
        <v>0</v>
      </c>
      <c r="BG60" s="1">
        <v>0</v>
      </c>
      <c r="BH60" s="1">
        <v>0</v>
      </c>
      <c r="BI60" s="1">
        <v>0</v>
      </c>
      <c r="BJ60" s="1">
        <v>0</v>
      </c>
      <c r="BK60" s="1">
        <v>0</v>
      </c>
      <c r="BL60" s="1">
        <v>0</v>
      </c>
      <c r="BM60" s="1">
        <v>0</v>
      </c>
      <c r="BN60" s="1">
        <v>0</v>
      </c>
      <c r="BO60" s="1">
        <v>0</v>
      </c>
      <c r="BP60" s="1">
        <v>0</v>
      </c>
      <c r="BQ60" s="1">
        <v>0</v>
      </c>
      <c r="BR60" s="1">
        <v>0</v>
      </c>
      <c r="BS60" s="1">
        <v>0</v>
      </c>
      <c r="BT60" s="1">
        <v>0</v>
      </c>
      <c r="BU60" s="1">
        <v>0</v>
      </c>
      <c r="BV60" s="1">
        <v>0</v>
      </c>
      <c r="BW60" s="1">
        <v>0</v>
      </c>
      <c r="BX60" s="1">
        <v>0</v>
      </c>
      <c r="BY60" s="1">
        <v>0</v>
      </c>
      <c r="BZ60" s="1">
        <v>0</v>
      </c>
      <c r="CA60" s="1">
        <v>0</v>
      </c>
      <c r="CB60" s="1">
        <v>0</v>
      </c>
      <c r="CC60" s="1">
        <v>0</v>
      </c>
      <c r="CD60" s="1">
        <v>0</v>
      </c>
      <c r="CE60" s="1">
        <v>0</v>
      </c>
      <c r="CF60" s="1">
        <v>0</v>
      </c>
      <c r="CG60" s="1">
        <v>0</v>
      </c>
      <c r="CH60" s="1">
        <v>0</v>
      </c>
      <c r="CI60" s="1">
        <v>0</v>
      </c>
      <c r="CJ60" s="1">
        <v>0</v>
      </c>
      <c r="CK60" s="1">
        <v>0</v>
      </c>
      <c r="CL60" s="1">
        <v>0</v>
      </c>
      <c r="CM60" s="1">
        <v>0</v>
      </c>
      <c r="CN60" s="1">
        <v>0</v>
      </c>
      <c r="CO60" s="1">
        <v>0</v>
      </c>
      <c r="CP60" s="1">
        <v>0</v>
      </c>
      <c r="CQ60" s="1">
        <v>0</v>
      </c>
      <c r="CR60" s="1">
        <v>0</v>
      </c>
      <c r="CS60" s="1">
        <v>0</v>
      </c>
      <c r="CT60" s="1">
        <v>0</v>
      </c>
      <c r="CU60" s="1">
        <v>0</v>
      </c>
      <c r="CV60" s="1">
        <v>0</v>
      </c>
      <c r="CW60" s="1">
        <v>0</v>
      </c>
      <c r="CX60" s="1">
        <v>0</v>
      </c>
      <c r="CY60" s="1">
        <v>0</v>
      </c>
      <c r="CZ60" s="1">
        <v>0</v>
      </c>
      <c r="DA60" s="1">
        <v>0</v>
      </c>
      <c r="DB60" s="1">
        <v>0</v>
      </c>
      <c r="DC60" s="1">
        <v>0</v>
      </c>
      <c r="DD60" s="1">
        <v>0</v>
      </c>
      <c r="DE60" s="1">
        <v>0</v>
      </c>
      <c r="DF60" s="1">
        <v>0</v>
      </c>
      <c r="DG60" s="1">
        <v>0</v>
      </c>
      <c r="DH60" s="1">
        <v>0</v>
      </c>
      <c r="DI60" s="1">
        <v>0</v>
      </c>
      <c r="DJ60" s="1">
        <v>0</v>
      </c>
      <c r="DK60" s="1">
        <v>0</v>
      </c>
      <c r="DL60" s="1">
        <v>0</v>
      </c>
      <c r="DM60" s="1">
        <v>0</v>
      </c>
      <c r="DN60" s="1">
        <v>0</v>
      </c>
      <c r="DO60" s="1">
        <v>0</v>
      </c>
      <c r="DP60" s="1">
        <v>0</v>
      </c>
      <c r="DQ60" s="1">
        <v>0</v>
      </c>
      <c r="DR60" s="1">
        <v>0</v>
      </c>
      <c r="DS60" s="1">
        <v>0</v>
      </c>
      <c r="DT60" s="1">
        <v>0</v>
      </c>
      <c r="DU60" s="1">
        <v>0</v>
      </c>
      <c r="DV60" s="1">
        <v>0</v>
      </c>
      <c r="DW60" s="1">
        <v>0</v>
      </c>
      <c r="DX60" s="1">
        <v>0</v>
      </c>
      <c r="DY60" s="1">
        <v>0</v>
      </c>
      <c r="DZ60" s="1">
        <v>0</v>
      </c>
      <c r="EA60" s="1">
        <v>0</v>
      </c>
      <c r="EB60" s="1">
        <v>0</v>
      </c>
      <c r="EC60" s="1">
        <v>0</v>
      </c>
      <c r="ED60" s="1">
        <v>0</v>
      </c>
      <c r="EE60" s="1">
        <v>0</v>
      </c>
      <c r="EF60" s="1">
        <v>0</v>
      </c>
      <c r="EG60" s="1">
        <v>0</v>
      </c>
      <c r="EH60" s="1">
        <v>0</v>
      </c>
      <c r="EI60" s="1">
        <v>0</v>
      </c>
      <c r="EJ60" s="1">
        <v>0</v>
      </c>
      <c r="EK60" s="1">
        <v>0</v>
      </c>
      <c r="EL60" s="1">
        <v>0</v>
      </c>
      <c r="EM60" s="1">
        <v>0</v>
      </c>
      <c r="EN60" s="1">
        <v>0</v>
      </c>
      <c r="EO60" s="1">
        <v>0</v>
      </c>
      <c r="EP60" s="1">
        <v>0</v>
      </c>
      <c r="EQ60" s="1">
        <v>0</v>
      </c>
      <c r="ER60" s="1">
        <v>0</v>
      </c>
      <c r="ES60" s="1">
        <v>0</v>
      </c>
      <c r="ET60" s="1">
        <v>0</v>
      </c>
      <c r="EU60" s="1">
        <v>0</v>
      </c>
      <c r="EV60" s="1">
        <v>0</v>
      </c>
      <c r="EW60" s="1">
        <v>0</v>
      </c>
      <c r="EX60" s="1">
        <v>0</v>
      </c>
      <c r="EY60" s="1">
        <v>0</v>
      </c>
      <c r="EZ60" s="1">
        <v>0</v>
      </c>
      <c r="FA60" s="1">
        <v>0</v>
      </c>
      <c r="FB60" s="1">
        <v>0</v>
      </c>
      <c r="FC60" s="1">
        <v>0</v>
      </c>
    </row>
    <row r="61" spans="1:159" x14ac:dyDescent="0.35">
      <c r="A61" s="1" t="s">
        <v>413</v>
      </c>
      <c r="B61" s="1" t="s">
        <v>414</v>
      </c>
      <c r="C61" s="1">
        <v>0</v>
      </c>
      <c r="D61" s="1">
        <v>0</v>
      </c>
      <c r="E61" s="1">
        <v>0</v>
      </c>
      <c r="F61" s="1">
        <v>0</v>
      </c>
      <c r="G61" s="1">
        <v>0</v>
      </c>
      <c r="H61" s="1">
        <v>0</v>
      </c>
      <c r="I61" s="1">
        <v>0</v>
      </c>
      <c r="J61" s="1">
        <v>0</v>
      </c>
      <c r="K61" s="1">
        <v>0</v>
      </c>
      <c r="L61" s="1">
        <v>0</v>
      </c>
      <c r="M61" s="1">
        <v>0</v>
      </c>
      <c r="N61" s="1">
        <v>0</v>
      </c>
      <c r="O61" s="1">
        <v>0</v>
      </c>
      <c r="P61" s="1">
        <v>0</v>
      </c>
      <c r="Q61" s="1">
        <v>0</v>
      </c>
      <c r="R61" s="1">
        <v>0</v>
      </c>
      <c r="S61" s="1">
        <v>0</v>
      </c>
      <c r="T61" s="1">
        <v>0</v>
      </c>
      <c r="U61" s="1">
        <v>0</v>
      </c>
      <c r="V61" s="1">
        <v>0</v>
      </c>
      <c r="W61" s="1">
        <v>0</v>
      </c>
      <c r="X61" s="1">
        <v>0</v>
      </c>
      <c r="Y61" s="1">
        <v>0</v>
      </c>
      <c r="Z61" s="1">
        <v>0</v>
      </c>
      <c r="AA61" s="1">
        <v>0</v>
      </c>
      <c r="AB61" s="1">
        <v>0</v>
      </c>
      <c r="AC61" s="1">
        <v>0</v>
      </c>
      <c r="AD61" s="1">
        <v>0</v>
      </c>
      <c r="AE61" s="1">
        <v>0</v>
      </c>
      <c r="AF61" s="1">
        <v>0</v>
      </c>
      <c r="AG61" s="1">
        <v>0</v>
      </c>
      <c r="AH61" s="1">
        <v>0</v>
      </c>
      <c r="AI61" s="1">
        <v>0</v>
      </c>
      <c r="AJ61" s="1">
        <v>0</v>
      </c>
      <c r="AK61" s="1">
        <v>0</v>
      </c>
      <c r="AL61" s="1">
        <v>0</v>
      </c>
      <c r="AM61" s="1">
        <v>0</v>
      </c>
      <c r="AN61" s="1">
        <v>0</v>
      </c>
      <c r="AO61" s="1">
        <v>0</v>
      </c>
      <c r="AP61" s="1">
        <v>0</v>
      </c>
      <c r="AQ61" s="1">
        <v>0</v>
      </c>
      <c r="AR61" s="1">
        <v>0</v>
      </c>
      <c r="AS61" s="1">
        <v>0</v>
      </c>
      <c r="AT61" s="1">
        <v>0</v>
      </c>
      <c r="AU61" s="1">
        <v>0</v>
      </c>
      <c r="AV61" s="1">
        <v>0</v>
      </c>
      <c r="AW61" s="1">
        <v>0</v>
      </c>
      <c r="AX61" s="1">
        <v>0</v>
      </c>
      <c r="AY61" s="1">
        <v>0</v>
      </c>
      <c r="AZ61" s="1">
        <v>0</v>
      </c>
      <c r="BA61" s="1">
        <v>0</v>
      </c>
      <c r="BB61" s="1">
        <v>0</v>
      </c>
      <c r="BC61" s="1">
        <v>0</v>
      </c>
      <c r="BD61" s="1">
        <v>0</v>
      </c>
      <c r="BE61" s="1">
        <v>0</v>
      </c>
      <c r="BF61" s="1">
        <v>0</v>
      </c>
      <c r="BG61" s="1">
        <v>0</v>
      </c>
      <c r="BH61" s="1">
        <v>0</v>
      </c>
      <c r="BI61" s="1">
        <v>0</v>
      </c>
      <c r="BJ61" s="1">
        <v>0</v>
      </c>
      <c r="BK61" s="1">
        <v>0</v>
      </c>
      <c r="BL61" s="1">
        <v>0</v>
      </c>
      <c r="BM61" s="1">
        <v>0</v>
      </c>
      <c r="BN61" s="1">
        <v>0</v>
      </c>
      <c r="BO61" s="1">
        <v>0</v>
      </c>
      <c r="BP61" s="1">
        <v>0</v>
      </c>
      <c r="BQ61" s="1">
        <v>0</v>
      </c>
      <c r="BR61" s="1">
        <v>0</v>
      </c>
      <c r="BS61" s="1">
        <v>0</v>
      </c>
      <c r="BT61" s="1">
        <v>0</v>
      </c>
      <c r="BU61" s="1">
        <v>0</v>
      </c>
      <c r="BV61" s="1">
        <v>0</v>
      </c>
      <c r="BW61" s="1">
        <v>0</v>
      </c>
      <c r="BX61" s="1">
        <v>0</v>
      </c>
      <c r="BY61" s="1">
        <v>0</v>
      </c>
      <c r="BZ61" s="1">
        <v>0</v>
      </c>
      <c r="CA61" s="1">
        <v>0</v>
      </c>
      <c r="CB61" s="1">
        <v>0</v>
      </c>
      <c r="CC61" s="1">
        <v>0</v>
      </c>
      <c r="CD61" s="1">
        <v>0</v>
      </c>
      <c r="CE61" s="1">
        <v>0</v>
      </c>
      <c r="CF61" s="1">
        <v>0</v>
      </c>
      <c r="CG61" s="1">
        <v>0</v>
      </c>
      <c r="CH61" s="1">
        <v>0</v>
      </c>
      <c r="CI61" s="1">
        <v>0</v>
      </c>
      <c r="CJ61" s="1">
        <v>0</v>
      </c>
      <c r="CK61" s="1">
        <v>0</v>
      </c>
      <c r="CL61" s="1">
        <v>0</v>
      </c>
      <c r="CM61" s="1">
        <v>0</v>
      </c>
      <c r="CN61" s="1">
        <v>0</v>
      </c>
      <c r="CO61" s="1">
        <v>0</v>
      </c>
      <c r="CP61" s="1">
        <v>0</v>
      </c>
      <c r="CQ61" s="1">
        <v>0</v>
      </c>
      <c r="CR61" s="1">
        <v>0</v>
      </c>
      <c r="CS61" s="1">
        <v>0</v>
      </c>
      <c r="CT61" s="1">
        <v>0</v>
      </c>
      <c r="CU61" s="1">
        <v>0</v>
      </c>
      <c r="CV61" s="1">
        <v>0</v>
      </c>
      <c r="CW61" s="1">
        <v>0</v>
      </c>
      <c r="CX61" s="1">
        <v>0</v>
      </c>
      <c r="CY61" s="1">
        <v>0</v>
      </c>
      <c r="CZ61" s="1">
        <v>0</v>
      </c>
      <c r="DA61" s="1">
        <v>0</v>
      </c>
      <c r="DB61" s="1">
        <v>0</v>
      </c>
      <c r="DC61" s="1">
        <v>0</v>
      </c>
      <c r="DD61" s="1">
        <v>0</v>
      </c>
      <c r="DE61" s="1">
        <v>0</v>
      </c>
      <c r="DF61" s="1">
        <v>0</v>
      </c>
      <c r="DG61" s="1">
        <v>0</v>
      </c>
      <c r="DH61" s="1">
        <v>0</v>
      </c>
      <c r="DI61" s="1">
        <v>0</v>
      </c>
      <c r="DJ61" s="1">
        <v>0</v>
      </c>
      <c r="DK61" s="1">
        <v>0</v>
      </c>
      <c r="DL61" s="1">
        <v>0</v>
      </c>
      <c r="DM61" s="1">
        <v>0</v>
      </c>
      <c r="DN61" s="1">
        <v>0</v>
      </c>
      <c r="DO61" s="1">
        <v>0</v>
      </c>
      <c r="DP61" s="1">
        <v>0</v>
      </c>
      <c r="DQ61" s="1">
        <v>0</v>
      </c>
      <c r="DR61" s="1">
        <v>0</v>
      </c>
      <c r="DS61" s="1">
        <v>0</v>
      </c>
      <c r="DT61" s="1">
        <v>0</v>
      </c>
      <c r="DU61" s="1">
        <v>0</v>
      </c>
      <c r="DV61" s="1">
        <v>0</v>
      </c>
      <c r="DW61" s="1">
        <v>0</v>
      </c>
      <c r="DX61" s="1">
        <v>0</v>
      </c>
      <c r="DY61" s="1">
        <v>0</v>
      </c>
      <c r="DZ61" s="1">
        <v>0</v>
      </c>
      <c r="EA61" s="1">
        <v>0</v>
      </c>
      <c r="EB61" s="1">
        <v>0</v>
      </c>
      <c r="EC61" s="1">
        <v>0</v>
      </c>
      <c r="ED61" s="1">
        <v>0</v>
      </c>
      <c r="EE61" s="1">
        <v>0</v>
      </c>
      <c r="EF61" s="1">
        <v>0</v>
      </c>
      <c r="EG61" s="1">
        <v>0</v>
      </c>
      <c r="EH61" s="1">
        <v>0</v>
      </c>
      <c r="EI61" s="1">
        <v>0</v>
      </c>
      <c r="EJ61" s="1">
        <v>0</v>
      </c>
      <c r="EK61" s="1">
        <v>0</v>
      </c>
      <c r="EL61" s="1">
        <v>0</v>
      </c>
      <c r="EM61" s="1">
        <v>0</v>
      </c>
      <c r="EN61" s="1">
        <v>0</v>
      </c>
      <c r="EO61" s="1">
        <v>0</v>
      </c>
      <c r="EP61" s="1">
        <v>0</v>
      </c>
      <c r="EQ61" s="1">
        <v>0</v>
      </c>
      <c r="ER61" s="1">
        <v>0</v>
      </c>
      <c r="ES61" s="1">
        <v>0</v>
      </c>
      <c r="ET61" s="1">
        <v>0</v>
      </c>
      <c r="EU61" s="1">
        <v>0</v>
      </c>
      <c r="EV61" s="1">
        <v>0</v>
      </c>
      <c r="EW61" s="1">
        <v>0</v>
      </c>
      <c r="EX61" s="1">
        <v>0</v>
      </c>
      <c r="EY61" s="1">
        <v>0</v>
      </c>
      <c r="EZ61" s="1">
        <v>0</v>
      </c>
      <c r="FA61" s="1">
        <v>0</v>
      </c>
      <c r="FB61" s="1">
        <v>0</v>
      </c>
      <c r="FC61" s="1">
        <v>0</v>
      </c>
    </row>
    <row r="62" spans="1:159" x14ac:dyDescent="0.35">
      <c r="A62" s="1" t="s">
        <v>415</v>
      </c>
      <c r="B62" s="1" t="s">
        <v>416</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c r="Y62" s="1">
        <v>0</v>
      </c>
      <c r="Z62" s="1">
        <v>0</v>
      </c>
      <c r="AA62" s="1">
        <v>0</v>
      </c>
      <c r="AB62" s="1">
        <v>0</v>
      </c>
      <c r="AC62" s="1">
        <v>0</v>
      </c>
      <c r="AD62" s="1">
        <v>0</v>
      </c>
      <c r="AE62" s="1">
        <v>0</v>
      </c>
      <c r="AF62" s="1">
        <v>0</v>
      </c>
      <c r="AG62" s="1">
        <v>0</v>
      </c>
      <c r="AH62" s="1">
        <v>0</v>
      </c>
      <c r="AI62" s="1">
        <v>0</v>
      </c>
      <c r="AJ62" s="1">
        <v>0</v>
      </c>
      <c r="AK62" s="1">
        <v>0</v>
      </c>
      <c r="AL62" s="1">
        <v>0</v>
      </c>
      <c r="AM62" s="1">
        <v>0</v>
      </c>
      <c r="AN62" s="1">
        <v>0</v>
      </c>
      <c r="AO62" s="1">
        <v>0</v>
      </c>
      <c r="AP62" s="1">
        <v>0</v>
      </c>
      <c r="AQ62" s="1">
        <v>0</v>
      </c>
      <c r="AR62" s="1">
        <v>0</v>
      </c>
      <c r="AS62" s="1">
        <v>0</v>
      </c>
      <c r="AT62" s="1">
        <v>0</v>
      </c>
      <c r="AU62" s="1">
        <v>0</v>
      </c>
      <c r="AV62" s="1">
        <v>0</v>
      </c>
      <c r="AW62" s="1">
        <v>0</v>
      </c>
      <c r="AX62" s="1">
        <v>0</v>
      </c>
      <c r="AY62" s="1">
        <v>0</v>
      </c>
      <c r="AZ62" s="1">
        <v>0</v>
      </c>
      <c r="BA62" s="1">
        <v>0</v>
      </c>
      <c r="BB62" s="1">
        <v>0</v>
      </c>
      <c r="BC62" s="1">
        <v>0</v>
      </c>
      <c r="BD62" s="1">
        <v>0</v>
      </c>
      <c r="BE62" s="1">
        <v>0</v>
      </c>
      <c r="BF62" s="1">
        <v>0</v>
      </c>
      <c r="BG62" s="1">
        <v>0</v>
      </c>
      <c r="BH62" s="1">
        <v>0</v>
      </c>
      <c r="BI62" s="1">
        <v>0</v>
      </c>
      <c r="BJ62" s="1">
        <v>0</v>
      </c>
      <c r="BK62" s="1">
        <v>0</v>
      </c>
      <c r="BL62" s="1">
        <v>0</v>
      </c>
      <c r="BM62" s="1">
        <v>0</v>
      </c>
      <c r="BN62" s="1">
        <v>0</v>
      </c>
      <c r="BO62" s="1">
        <v>0</v>
      </c>
      <c r="BP62" s="1">
        <v>0</v>
      </c>
      <c r="BQ62" s="1">
        <v>0</v>
      </c>
      <c r="BR62" s="1">
        <v>0</v>
      </c>
      <c r="BS62" s="1">
        <v>0</v>
      </c>
      <c r="BT62" s="1">
        <v>0</v>
      </c>
      <c r="BU62" s="1">
        <v>0</v>
      </c>
      <c r="BV62" s="1">
        <v>0</v>
      </c>
      <c r="BW62" s="1">
        <v>0</v>
      </c>
      <c r="BX62" s="1">
        <v>0</v>
      </c>
      <c r="BY62" s="1">
        <v>0</v>
      </c>
      <c r="BZ62" s="1">
        <v>0</v>
      </c>
      <c r="CA62" s="1">
        <v>0</v>
      </c>
      <c r="CB62" s="1">
        <v>0</v>
      </c>
      <c r="CC62" s="1">
        <v>0</v>
      </c>
      <c r="CD62" s="1">
        <v>0</v>
      </c>
      <c r="CE62" s="1">
        <v>0</v>
      </c>
      <c r="CF62" s="1">
        <v>0</v>
      </c>
      <c r="CG62" s="1">
        <v>0</v>
      </c>
      <c r="CH62" s="1">
        <v>0</v>
      </c>
      <c r="CI62" s="1">
        <v>0</v>
      </c>
      <c r="CJ62" s="1">
        <v>0</v>
      </c>
      <c r="CK62" s="1">
        <v>0</v>
      </c>
      <c r="CL62" s="1">
        <v>0</v>
      </c>
      <c r="CM62" s="1">
        <v>0</v>
      </c>
      <c r="CN62" s="1">
        <v>0</v>
      </c>
      <c r="CO62" s="1">
        <v>0</v>
      </c>
      <c r="CP62" s="1">
        <v>0</v>
      </c>
      <c r="CQ62" s="1">
        <v>0</v>
      </c>
      <c r="CR62" s="1">
        <v>0</v>
      </c>
      <c r="CS62" s="1">
        <v>0</v>
      </c>
      <c r="CT62" s="1">
        <v>0</v>
      </c>
      <c r="CU62" s="1">
        <v>0</v>
      </c>
      <c r="CV62" s="1">
        <v>0</v>
      </c>
      <c r="CW62" s="1">
        <v>0</v>
      </c>
      <c r="CX62" s="1">
        <v>0</v>
      </c>
      <c r="CY62" s="1">
        <v>0</v>
      </c>
      <c r="CZ62" s="1">
        <v>0</v>
      </c>
      <c r="DA62" s="1">
        <v>0</v>
      </c>
      <c r="DB62" s="1">
        <v>0</v>
      </c>
      <c r="DC62" s="1">
        <v>0</v>
      </c>
      <c r="DD62" s="1">
        <v>0</v>
      </c>
      <c r="DE62" s="1">
        <v>0</v>
      </c>
      <c r="DF62" s="1">
        <v>0</v>
      </c>
      <c r="DG62" s="1">
        <v>0</v>
      </c>
      <c r="DH62" s="1">
        <v>0</v>
      </c>
      <c r="DI62" s="1">
        <v>0</v>
      </c>
      <c r="DJ62" s="1">
        <v>0</v>
      </c>
      <c r="DK62" s="1">
        <v>0</v>
      </c>
      <c r="DL62" s="1">
        <v>0</v>
      </c>
      <c r="DM62" s="1">
        <v>0</v>
      </c>
      <c r="DN62" s="1">
        <v>0</v>
      </c>
      <c r="DO62" s="1">
        <v>0</v>
      </c>
      <c r="DP62" s="1">
        <v>0</v>
      </c>
      <c r="DQ62" s="1">
        <v>0</v>
      </c>
      <c r="DR62" s="1">
        <v>0</v>
      </c>
      <c r="DS62" s="1">
        <v>0</v>
      </c>
      <c r="DT62" s="1">
        <v>0</v>
      </c>
      <c r="DU62" s="1">
        <v>0</v>
      </c>
      <c r="DV62" s="1">
        <v>0</v>
      </c>
      <c r="DW62" s="1">
        <v>0</v>
      </c>
      <c r="DX62" s="1">
        <v>0</v>
      </c>
      <c r="DY62" s="1">
        <v>0</v>
      </c>
      <c r="DZ62" s="1">
        <v>0</v>
      </c>
      <c r="EA62" s="1">
        <v>0</v>
      </c>
      <c r="EB62" s="1">
        <v>0</v>
      </c>
      <c r="EC62" s="1">
        <v>0</v>
      </c>
      <c r="ED62" s="1">
        <v>0</v>
      </c>
      <c r="EE62" s="1">
        <v>0</v>
      </c>
      <c r="EF62" s="1">
        <v>0</v>
      </c>
      <c r="EG62" s="1">
        <v>0</v>
      </c>
      <c r="EH62" s="1">
        <v>0</v>
      </c>
      <c r="EI62" s="1">
        <v>0</v>
      </c>
      <c r="EJ62" s="1">
        <v>0</v>
      </c>
      <c r="EK62" s="1">
        <v>0</v>
      </c>
      <c r="EL62" s="1">
        <v>0</v>
      </c>
      <c r="EM62" s="1">
        <v>0</v>
      </c>
      <c r="EN62" s="1">
        <v>0</v>
      </c>
      <c r="EO62" s="1">
        <v>0</v>
      </c>
      <c r="EP62" s="1">
        <v>0</v>
      </c>
      <c r="EQ62" s="1">
        <v>0</v>
      </c>
      <c r="ER62" s="1">
        <v>0</v>
      </c>
      <c r="ES62" s="1">
        <v>0</v>
      </c>
      <c r="ET62" s="1">
        <v>0</v>
      </c>
      <c r="EU62" s="1">
        <v>0</v>
      </c>
      <c r="EV62" s="1">
        <v>0</v>
      </c>
      <c r="EW62" s="1">
        <v>0</v>
      </c>
      <c r="EX62" s="1">
        <v>0</v>
      </c>
      <c r="EY62" s="1">
        <v>0</v>
      </c>
      <c r="EZ62" s="1">
        <v>0</v>
      </c>
      <c r="FA62" s="1">
        <v>0</v>
      </c>
      <c r="FB62" s="1">
        <v>0</v>
      </c>
      <c r="FC62" s="1">
        <v>0</v>
      </c>
    </row>
    <row r="63" spans="1:159" x14ac:dyDescent="0.35">
      <c r="A63" s="1" t="s">
        <v>418</v>
      </c>
      <c r="B63" s="1" t="s">
        <v>419</v>
      </c>
      <c r="C63" s="1">
        <v>0</v>
      </c>
      <c r="D63" s="1">
        <v>0</v>
      </c>
      <c r="E63" s="1">
        <v>0</v>
      </c>
      <c r="F63" s="1">
        <v>0</v>
      </c>
      <c r="G63" s="1">
        <v>0</v>
      </c>
      <c r="H63" s="1">
        <v>0</v>
      </c>
      <c r="I63" s="1">
        <v>0</v>
      </c>
      <c r="J63" s="1">
        <v>0</v>
      </c>
      <c r="K63" s="1">
        <v>0</v>
      </c>
      <c r="L63" s="1">
        <v>0</v>
      </c>
      <c r="M63" s="1">
        <v>0</v>
      </c>
      <c r="N63" s="1">
        <v>0</v>
      </c>
      <c r="O63" s="1">
        <v>0</v>
      </c>
      <c r="P63" s="1">
        <v>0</v>
      </c>
      <c r="Q63" s="1">
        <v>0</v>
      </c>
      <c r="R63" s="1">
        <v>0</v>
      </c>
      <c r="S63" s="1">
        <v>0</v>
      </c>
      <c r="T63" s="1">
        <v>0</v>
      </c>
      <c r="U63" s="1">
        <v>0</v>
      </c>
      <c r="V63" s="1">
        <v>0</v>
      </c>
      <c r="W63" s="1">
        <v>0</v>
      </c>
      <c r="X63" s="1">
        <v>0</v>
      </c>
      <c r="Y63" s="1">
        <v>0</v>
      </c>
      <c r="Z63" s="1">
        <v>0</v>
      </c>
      <c r="AA63" s="1">
        <v>0</v>
      </c>
      <c r="AB63" s="1">
        <v>0</v>
      </c>
      <c r="AC63" s="1">
        <v>0</v>
      </c>
      <c r="AD63" s="1">
        <v>0</v>
      </c>
      <c r="AE63" s="1">
        <v>0</v>
      </c>
      <c r="AF63" s="1">
        <v>0</v>
      </c>
      <c r="AG63" s="1">
        <v>0</v>
      </c>
      <c r="AH63" s="1">
        <v>0</v>
      </c>
      <c r="AI63" s="1">
        <v>0</v>
      </c>
      <c r="AJ63" s="1">
        <v>0</v>
      </c>
      <c r="AK63" s="1">
        <v>0</v>
      </c>
      <c r="AL63" s="1">
        <v>0</v>
      </c>
      <c r="AM63" s="1">
        <v>0</v>
      </c>
      <c r="AN63" s="1">
        <v>0</v>
      </c>
      <c r="AO63" s="1">
        <v>0</v>
      </c>
      <c r="AP63" s="1">
        <v>0</v>
      </c>
      <c r="AQ63" s="1">
        <v>0</v>
      </c>
      <c r="AR63" s="1">
        <v>0</v>
      </c>
      <c r="AS63" s="1">
        <v>0</v>
      </c>
      <c r="AT63" s="1">
        <v>0</v>
      </c>
      <c r="AU63" s="1">
        <v>0</v>
      </c>
      <c r="AV63" s="1">
        <v>0</v>
      </c>
      <c r="AW63" s="1">
        <v>0</v>
      </c>
      <c r="AX63" s="1">
        <v>0</v>
      </c>
      <c r="AY63" s="1">
        <v>0</v>
      </c>
      <c r="AZ63" s="1">
        <v>0</v>
      </c>
      <c r="BA63" s="1">
        <v>0</v>
      </c>
      <c r="BB63" s="1">
        <v>0</v>
      </c>
      <c r="BC63" s="1">
        <v>0</v>
      </c>
      <c r="BD63" s="1">
        <v>0</v>
      </c>
      <c r="BE63" s="1">
        <v>0</v>
      </c>
      <c r="BF63" s="1">
        <v>0</v>
      </c>
      <c r="BG63" s="1">
        <v>0</v>
      </c>
      <c r="BH63" s="1">
        <v>0</v>
      </c>
      <c r="BI63" s="1">
        <v>0</v>
      </c>
      <c r="BJ63" s="1">
        <v>0</v>
      </c>
      <c r="BK63" s="1">
        <v>0</v>
      </c>
      <c r="BL63" s="1">
        <v>0</v>
      </c>
      <c r="BM63" s="1">
        <v>0</v>
      </c>
      <c r="BN63" s="1">
        <v>0</v>
      </c>
      <c r="BO63" s="1">
        <v>0</v>
      </c>
      <c r="BP63" s="1">
        <v>0</v>
      </c>
      <c r="BQ63" s="1">
        <v>0</v>
      </c>
      <c r="BR63" s="1">
        <v>0</v>
      </c>
      <c r="BS63" s="1">
        <v>0</v>
      </c>
      <c r="BT63" s="1">
        <v>0</v>
      </c>
      <c r="BU63" s="1">
        <v>0</v>
      </c>
      <c r="BV63" s="1">
        <v>0</v>
      </c>
      <c r="BW63" s="1">
        <v>0</v>
      </c>
      <c r="BX63" s="1">
        <v>0</v>
      </c>
      <c r="BY63" s="1">
        <v>0</v>
      </c>
      <c r="BZ63" s="1">
        <v>0</v>
      </c>
      <c r="CA63" s="1">
        <v>0</v>
      </c>
      <c r="CB63" s="1">
        <v>0</v>
      </c>
      <c r="CC63" s="1">
        <v>0</v>
      </c>
      <c r="CD63" s="1">
        <v>0</v>
      </c>
      <c r="CE63" s="1">
        <v>0</v>
      </c>
      <c r="CF63" s="1">
        <v>0</v>
      </c>
      <c r="CG63" s="1">
        <v>0</v>
      </c>
      <c r="CH63" s="1">
        <v>0</v>
      </c>
      <c r="CI63" s="1">
        <v>0</v>
      </c>
      <c r="CJ63" s="1">
        <v>0</v>
      </c>
      <c r="CK63" s="1">
        <v>0</v>
      </c>
      <c r="CL63" s="1">
        <v>0</v>
      </c>
      <c r="CM63" s="1">
        <v>0</v>
      </c>
      <c r="CN63" s="1">
        <v>0</v>
      </c>
      <c r="CO63" s="1">
        <v>0</v>
      </c>
      <c r="CP63" s="1">
        <v>0</v>
      </c>
      <c r="CQ63" s="1">
        <v>0</v>
      </c>
      <c r="CR63" s="1">
        <v>0</v>
      </c>
      <c r="CS63" s="1">
        <v>0</v>
      </c>
      <c r="CT63" s="1">
        <v>0</v>
      </c>
      <c r="CU63" s="1">
        <v>0</v>
      </c>
      <c r="CV63" s="1">
        <v>0</v>
      </c>
      <c r="CW63" s="1">
        <v>0</v>
      </c>
      <c r="CX63" s="1">
        <v>0</v>
      </c>
      <c r="CY63" s="1">
        <v>0</v>
      </c>
      <c r="CZ63" s="1">
        <v>0</v>
      </c>
      <c r="DA63" s="1">
        <v>0</v>
      </c>
      <c r="DB63" s="1">
        <v>0</v>
      </c>
      <c r="DC63" s="1">
        <v>0</v>
      </c>
      <c r="DD63" s="1">
        <v>0</v>
      </c>
      <c r="DE63" s="1">
        <v>0</v>
      </c>
      <c r="DF63" s="1">
        <v>0</v>
      </c>
      <c r="DG63" s="1">
        <v>0</v>
      </c>
      <c r="DH63" s="1">
        <v>0</v>
      </c>
      <c r="DI63" s="1">
        <v>0</v>
      </c>
      <c r="DJ63" s="1">
        <v>0</v>
      </c>
      <c r="DK63" s="1">
        <v>0</v>
      </c>
      <c r="DL63" s="1">
        <v>0</v>
      </c>
      <c r="DM63" s="1">
        <v>0</v>
      </c>
      <c r="DN63" s="1">
        <v>0</v>
      </c>
      <c r="DO63" s="1">
        <v>0</v>
      </c>
      <c r="DP63" s="1">
        <v>0</v>
      </c>
      <c r="DQ63" s="1">
        <v>0</v>
      </c>
      <c r="DR63" s="1">
        <v>0</v>
      </c>
      <c r="DS63" s="1">
        <v>0</v>
      </c>
      <c r="DT63" s="1">
        <v>0</v>
      </c>
      <c r="DU63" s="1">
        <v>0</v>
      </c>
      <c r="DV63" s="1">
        <v>0</v>
      </c>
      <c r="DW63" s="1">
        <v>0</v>
      </c>
      <c r="DX63" s="1">
        <v>0</v>
      </c>
      <c r="DY63" s="1">
        <v>0</v>
      </c>
      <c r="DZ63" s="1">
        <v>0</v>
      </c>
      <c r="EA63" s="1">
        <v>0</v>
      </c>
      <c r="EB63" s="1">
        <v>0</v>
      </c>
      <c r="EC63" s="1">
        <v>0</v>
      </c>
      <c r="ED63" s="1">
        <v>0</v>
      </c>
      <c r="EE63" s="1">
        <v>0</v>
      </c>
      <c r="EF63" s="1">
        <v>0</v>
      </c>
      <c r="EG63" s="1">
        <v>0</v>
      </c>
      <c r="EH63" s="1">
        <v>0</v>
      </c>
      <c r="EI63" s="1">
        <v>0</v>
      </c>
      <c r="EJ63" s="1">
        <v>0</v>
      </c>
      <c r="EK63" s="1">
        <v>0</v>
      </c>
      <c r="EL63" s="1">
        <v>0</v>
      </c>
      <c r="EM63" s="1">
        <v>0</v>
      </c>
      <c r="EN63" s="1">
        <v>0</v>
      </c>
      <c r="EO63" s="1">
        <v>0</v>
      </c>
      <c r="EP63" s="1">
        <v>0</v>
      </c>
      <c r="EQ63" s="1">
        <v>0</v>
      </c>
      <c r="ER63" s="1">
        <v>0</v>
      </c>
      <c r="ES63" s="1">
        <v>0</v>
      </c>
      <c r="ET63" s="1">
        <v>0</v>
      </c>
      <c r="EU63" s="1">
        <v>0</v>
      </c>
      <c r="EV63" s="1">
        <v>0</v>
      </c>
      <c r="EW63" s="1">
        <v>0</v>
      </c>
      <c r="EX63" s="1">
        <v>0</v>
      </c>
      <c r="EY63" s="1">
        <v>0</v>
      </c>
      <c r="EZ63" s="1">
        <v>0</v>
      </c>
      <c r="FA63" s="1">
        <v>0</v>
      </c>
      <c r="FB63" s="1">
        <v>0</v>
      </c>
      <c r="FC63" s="1">
        <v>0</v>
      </c>
    </row>
    <row r="64" spans="1:159" x14ac:dyDescent="0.35">
      <c r="A64" s="1" t="s">
        <v>420</v>
      </c>
      <c r="B64" s="1" t="s">
        <v>421</v>
      </c>
      <c r="C64" s="1">
        <v>0</v>
      </c>
      <c r="D64" s="1">
        <v>0</v>
      </c>
      <c r="E64" s="1">
        <v>0</v>
      </c>
      <c r="F64" s="1">
        <v>0</v>
      </c>
      <c r="G64" s="1">
        <v>0</v>
      </c>
      <c r="H64" s="1">
        <v>0</v>
      </c>
      <c r="I64" s="1">
        <v>0</v>
      </c>
      <c r="J64" s="1">
        <v>0</v>
      </c>
      <c r="K64" s="1">
        <v>0</v>
      </c>
      <c r="L64" s="1">
        <v>0</v>
      </c>
      <c r="M64" s="1">
        <v>0</v>
      </c>
      <c r="N64" s="1">
        <v>0</v>
      </c>
      <c r="O64" s="1">
        <v>0</v>
      </c>
      <c r="P64" s="1">
        <v>0</v>
      </c>
      <c r="Q64" s="1">
        <v>0</v>
      </c>
      <c r="R64" s="1">
        <v>0</v>
      </c>
      <c r="S64" s="1">
        <v>0</v>
      </c>
      <c r="T64" s="1">
        <v>0</v>
      </c>
      <c r="U64" s="1">
        <v>0</v>
      </c>
      <c r="V64" s="1">
        <v>0</v>
      </c>
      <c r="W64" s="1">
        <v>0</v>
      </c>
      <c r="X64" s="1">
        <v>0</v>
      </c>
      <c r="Y64" s="1">
        <v>0</v>
      </c>
      <c r="Z64" s="1">
        <v>0</v>
      </c>
      <c r="AA64" s="1">
        <v>0</v>
      </c>
      <c r="AB64" s="1">
        <v>0</v>
      </c>
      <c r="AC64" s="1">
        <v>0</v>
      </c>
      <c r="AD64" s="1">
        <v>0</v>
      </c>
      <c r="AE64" s="1">
        <v>0</v>
      </c>
      <c r="AF64" s="1">
        <v>0</v>
      </c>
      <c r="AG64" s="1">
        <v>0</v>
      </c>
      <c r="AH64" s="1">
        <v>0</v>
      </c>
      <c r="AI64" s="1">
        <v>0</v>
      </c>
      <c r="AJ64" s="1">
        <v>0</v>
      </c>
      <c r="AK64" s="1">
        <v>0</v>
      </c>
      <c r="AL64" s="1">
        <v>0</v>
      </c>
      <c r="AM64" s="1">
        <v>0</v>
      </c>
      <c r="AN64" s="1">
        <v>0</v>
      </c>
      <c r="AO64" s="1">
        <v>0</v>
      </c>
      <c r="AP64" s="1">
        <v>0</v>
      </c>
      <c r="AQ64" s="1">
        <v>0</v>
      </c>
      <c r="AR64" s="1">
        <v>0</v>
      </c>
      <c r="AS64" s="1">
        <v>0</v>
      </c>
      <c r="AT64" s="1">
        <v>0</v>
      </c>
      <c r="AU64" s="1">
        <v>0</v>
      </c>
      <c r="AV64" s="1">
        <v>0</v>
      </c>
      <c r="AW64" s="1">
        <v>0</v>
      </c>
      <c r="AX64" s="1">
        <v>0</v>
      </c>
      <c r="AY64" s="1">
        <v>0</v>
      </c>
      <c r="AZ64" s="1">
        <v>0</v>
      </c>
      <c r="BA64" s="1">
        <v>0</v>
      </c>
      <c r="BB64" s="1">
        <v>0</v>
      </c>
      <c r="BC64" s="1">
        <v>0</v>
      </c>
      <c r="BD64" s="1">
        <v>0</v>
      </c>
      <c r="BE64" s="1">
        <v>0</v>
      </c>
      <c r="BF64" s="1">
        <v>0</v>
      </c>
      <c r="BG64" s="1">
        <v>0</v>
      </c>
      <c r="BH64" s="1">
        <v>0</v>
      </c>
      <c r="BI64" s="1">
        <v>0</v>
      </c>
      <c r="BJ64" s="1">
        <v>0</v>
      </c>
      <c r="BK64" s="1">
        <v>0</v>
      </c>
      <c r="BL64" s="1">
        <v>0</v>
      </c>
      <c r="BM64" s="1">
        <v>0</v>
      </c>
      <c r="BN64" s="1">
        <v>0</v>
      </c>
      <c r="BO64" s="1">
        <v>0</v>
      </c>
      <c r="BP64" s="1">
        <v>0</v>
      </c>
      <c r="BQ64" s="1">
        <v>0</v>
      </c>
      <c r="BR64" s="1">
        <v>0</v>
      </c>
      <c r="BS64" s="1">
        <v>0</v>
      </c>
      <c r="BT64" s="1">
        <v>0</v>
      </c>
      <c r="BU64" s="1">
        <v>0</v>
      </c>
      <c r="BV64" s="1">
        <v>0</v>
      </c>
      <c r="BW64" s="1">
        <v>0</v>
      </c>
      <c r="BX64" s="1">
        <v>0</v>
      </c>
      <c r="BY64" s="1">
        <v>0</v>
      </c>
      <c r="BZ64" s="1">
        <v>0</v>
      </c>
      <c r="CA64" s="1">
        <v>0</v>
      </c>
      <c r="CB64" s="1">
        <v>0</v>
      </c>
      <c r="CC64" s="1">
        <v>0</v>
      </c>
      <c r="CD64" s="1">
        <v>0</v>
      </c>
      <c r="CE64" s="1">
        <v>0</v>
      </c>
      <c r="CF64" s="1">
        <v>0</v>
      </c>
      <c r="CG64" s="1">
        <v>0</v>
      </c>
      <c r="CH64" s="1">
        <v>0</v>
      </c>
      <c r="CI64" s="1">
        <v>0</v>
      </c>
      <c r="CJ64" s="1">
        <v>0</v>
      </c>
      <c r="CK64" s="1">
        <v>0</v>
      </c>
      <c r="CL64" s="1">
        <v>0</v>
      </c>
      <c r="CM64" s="1">
        <v>0</v>
      </c>
      <c r="CN64" s="1">
        <v>0</v>
      </c>
      <c r="CO64" s="1">
        <v>0</v>
      </c>
      <c r="CP64" s="1">
        <v>0</v>
      </c>
      <c r="CQ64" s="1">
        <v>0</v>
      </c>
      <c r="CR64" s="1">
        <v>0</v>
      </c>
      <c r="CS64" s="1">
        <v>0</v>
      </c>
      <c r="CT64" s="1">
        <v>0</v>
      </c>
      <c r="CU64" s="1">
        <v>0</v>
      </c>
      <c r="CV64" s="1">
        <v>0</v>
      </c>
      <c r="CW64" s="1">
        <v>0</v>
      </c>
      <c r="CX64" s="1">
        <v>0</v>
      </c>
      <c r="CY64" s="1">
        <v>0</v>
      </c>
      <c r="CZ64" s="1">
        <v>0</v>
      </c>
      <c r="DA64" s="1">
        <v>0</v>
      </c>
      <c r="DB64" s="1">
        <v>0</v>
      </c>
      <c r="DC64" s="1">
        <v>0</v>
      </c>
      <c r="DD64" s="1">
        <v>0</v>
      </c>
      <c r="DE64" s="1">
        <v>0</v>
      </c>
      <c r="DF64" s="1">
        <v>0</v>
      </c>
      <c r="DG64" s="1">
        <v>0</v>
      </c>
      <c r="DH64" s="1">
        <v>0</v>
      </c>
      <c r="DI64" s="1">
        <v>0</v>
      </c>
      <c r="DJ64" s="1">
        <v>0</v>
      </c>
      <c r="DK64" s="1">
        <v>0</v>
      </c>
      <c r="DL64" s="1">
        <v>0</v>
      </c>
      <c r="DM64" s="1">
        <v>0</v>
      </c>
      <c r="DN64" s="1">
        <v>0</v>
      </c>
      <c r="DO64" s="1">
        <v>0</v>
      </c>
      <c r="DP64" s="1">
        <v>0</v>
      </c>
      <c r="DQ64" s="1">
        <v>0</v>
      </c>
      <c r="DR64" s="1">
        <v>0</v>
      </c>
      <c r="DS64" s="1">
        <v>0</v>
      </c>
      <c r="DT64" s="1">
        <v>0</v>
      </c>
      <c r="DU64" s="1">
        <v>0</v>
      </c>
      <c r="DV64" s="1">
        <v>0</v>
      </c>
      <c r="DW64" s="1">
        <v>0</v>
      </c>
      <c r="DX64" s="1">
        <v>0</v>
      </c>
      <c r="DY64" s="1">
        <v>0</v>
      </c>
      <c r="DZ64" s="1">
        <v>0</v>
      </c>
      <c r="EA64" s="1">
        <v>0</v>
      </c>
      <c r="EB64" s="1">
        <v>0</v>
      </c>
      <c r="EC64" s="1">
        <v>0</v>
      </c>
      <c r="ED64" s="1">
        <v>0</v>
      </c>
      <c r="EE64" s="1">
        <v>0</v>
      </c>
      <c r="EF64" s="1">
        <v>0</v>
      </c>
      <c r="EG64" s="1">
        <v>0</v>
      </c>
      <c r="EH64" s="1">
        <v>0</v>
      </c>
      <c r="EI64" s="1">
        <v>0</v>
      </c>
      <c r="EJ64" s="1">
        <v>0</v>
      </c>
      <c r="EK64" s="1">
        <v>0</v>
      </c>
      <c r="EL64" s="1">
        <v>0</v>
      </c>
      <c r="EM64" s="1">
        <v>0</v>
      </c>
      <c r="EN64" s="1">
        <v>0</v>
      </c>
      <c r="EO64" s="1">
        <v>0</v>
      </c>
      <c r="EP64" s="1">
        <v>0</v>
      </c>
      <c r="EQ64" s="1">
        <v>0</v>
      </c>
      <c r="ER64" s="1">
        <v>0</v>
      </c>
      <c r="ES64" s="1">
        <v>0</v>
      </c>
      <c r="ET64" s="1">
        <v>0</v>
      </c>
      <c r="EU64" s="1">
        <v>0</v>
      </c>
      <c r="EV64" s="1">
        <v>0</v>
      </c>
      <c r="EW64" s="1">
        <v>0</v>
      </c>
      <c r="EX64" s="1">
        <v>0</v>
      </c>
      <c r="EY64" s="1">
        <v>0</v>
      </c>
      <c r="EZ64" s="1">
        <v>0</v>
      </c>
      <c r="FA64" s="1">
        <v>0</v>
      </c>
      <c r="FB64" s="1">
        <v>0</v>
      </c>
      <c r="FC64" s="1">
        <v>0</v>
      </c>
    </row>
    <row r="65" spans="1:159" x14ac:dyDescent="0.35">
      <c r="A65" s="1" t="s">
        <v>422</v>
      </c>
      <c r="B65" s="1" t="s">
        <v>423</v>
      </c>
      <c r="C65" s="1">
        <v>0</v>
      </c>
      <c r="D65" s="1">
        <v>0</v>
      </c>
      <c r="E65" s="1">
        <v>0</v>
      </c>
      <c r="F65" s="1">
        <v>0</v>
      </c>
      <c r="G65" s="1">
        <v>0</v>
      </c>
      <c r="H65" s="1">
        <v>0</v>
      </c>
      <c r="I65" s="1">
        <v>0</v>
      </c>
      <c r="J65" s="1">
        <v>0</v>
      </c>
      <c r="K65" s="1">
        <v>0</v>
      </c>
      <c r="L65" s="1">
        <v>0</v>
      </c>
      <c r="M65" s="1">
        <v>0</v>
      </c>
      <c r="N65" s="1">
        <v>0</v>
      </c>
      <c r="O65" s="1">
        <v>0</v>
      </c>
      <c r="P65" s="1">
        <v>0</v>
      </c>
      <c r="Q65" s="1">
        <v>0</v>
      </c>
      <c r="R65" s="1">
        <v>0</v>
      </c>
      <c r="S65" s="1">
        <v>0</v>
      </c>
      <c r="T65" s="1">
        <v>0</v>
      </c>
      <c r="U65" s="1">
        <v>0</v>
      </c>
      <c r="V65" s="1">
        <v>0</v>
      </c>
      <c r="W65" s="1">
        <v>0</v>
      </c>
      <c r="X65" s="1">
        <v>0</v>
      </c>
      <c r="Y65" s="1">
        <v>0</v>
      </c>
      <c r="Z65" s="1">
        <v>0</v>
      </c>
      <c r="AA65" s="1">
        <v>0</v>
      </c>
      <c r="AB65" s="1">
        <v>0</v>
      </c>
      <c r="AC65" s="1">
        <v>0</v>
      </c>
      <c r="AD65" s="1">
        <v>0</v>
      </c>
      <c r="AE65" s="1">
        <v>0</v>
      </c>
      <c r="AF65" s="1">
        <v>0</v>
      </c>
      <c r="AG65" s="1">
        <v>0</v>
      </c>
      <c r="AH65" s="1">
        <v>0</v>
      </c>
      <c r="AI65" s="1">
        <v>0</v>
      </c>
      <c r="AJ65" s="1">
        <v>0</v>
      </c>
      <c r="AK65" s="1">
        <v>0</v>
      </c>
      <c r="AL65" s="1">
        <v>0</v>
      </c>
      <c r="AM65" s="1">
        <v>0</v>
      </c>
      <c r="AN65" s="1">
        <v>0</v>
      </c>
      <c r="AO65" s="1">
        <v>0</v>
      </c>
      <c r="AP65" s="1">
        <v>0</v>
      </c>
      <c r="AQ65" s="1">
        <v>0</v>
      </c>
      <c r="AR65" s="1">
        <v>0</v>
      </c>
      <c r="AS65" s="1">
        <v>0</v>
      </c>
      <c r="AT65" s="1">
        <v>0</v>
      </c>
      <c r="AU65" s="1">
        <v>0</v>
      </c>
      <c r="AV65" s="1">
        <v>0</v>
      </c>
      <c r="AW65" s="1">
        <v>0</v>
      </c>
      <c r="AX65" s="1">
        <v>0</v>
      </c>
      <c r="AY65" s="1">
        <v>0</v>
      </c>
      <c r="AZ65" s="1">
        <v>0</v>
      </c>
      <c r="BA65" s="1">
        <v>0</v>
      </c>
      <c r="BB65" s="1">
        <v>0</v>
      </c>
      <c r="BC65" s="1">
        <v>0</v>
      </c>
      <c r="BD65" s="1">
        <v>0</v>
      </c>
      <c r="BE65" s="1">
        <v>0</v>
      </c>
      <c r="BF65" s="1">
        <v>0</v>
      </c>
      <c r="BG65" s="1">
        <v>0</v>
      </c>
      <c r="BH65" s="1">
        <v>0</v>
      </c>
      <c r="BI65" s="1">
        <v>0</v>
      </c>
      <c r="BJ65" s="1">
        <v>0</v>
      </c>
      <c r="BK65" s="1">
        <v>0</v>
      </c>
      <c r="BL65" s="1">
        <v>0</v>
      </c>
      <c r="BM65" s="1">
        <v>0</v>
      </c>
      <c r="BN65" s="1">
        <v>0</v>
      </c>
      <c r="BO65" s="1">
        <v>0</v>
      </c>
      <c r="BP65" s="1">
        <v>0</v>
      </c>
      <c r="BQ65" s="1">
        <v>0</v>
      </c>
      <c r="BR65" s="1">
        <v>0</v>
      </c>
      <c r="BS65" s="1">
        <v>0</v>
      </c>
      <c r="BT65" s="1">
        <v>0</v>
      </c>
      <c r="BU65" s="1">
        <v>0</v>
      </c>
      <c r="BV65" s="1">
        <v>0</v>
      </c>
      <c r="BW65" s="1">
        <v>0</v>
      </c>
      <c r="BX65" s="1">
        <v>0</v>
      </c>
      <c r="BY65" s="1">
        <v>0</v>
      </c>
      <c r="BZ65" s="1">
        <v>0</v>
      </c>
      <c r="CA65" s="1">
        <v>0</v>
      </c>
      <c r="CB65" s="1">
        <v>0</v>
      </c>
      <c r="CC65" s="1">
        <v>0</v>
      </c>
      <c r="CD65" s="1">
        <v>0</v>
      </c>
      <c r="CE65" s="1">
        <v>0</v>
      </c>
      <c r="CF65" s="1">
        <v>0</v>
      </c>
      <c r="CG65" s="1">
        <v>0</v>
      </c>
      <c r="CH65" s="1">
        <v>0</v>
      </c>
      <c r="CI65" s="1">
        <v>0</v>
      </c>
      <c r="CJ65" s="1">
        <v>0</v>
      </c>
      <c r="CK65" s="1">
        <v>0</v>
      </c>
      <c r="CL65" s="1">
        <v>0</v>
      </c>
      <c r="CM65" s="1">
        <v>0</v>
      </c>
      <c r="CN65" s="1">
        <v>0</v>
      </c>
      <c r="CO65" s="1">
        <v>0</v>
      </c>
      <c r="CP65" s="1">
        <v>0</v>
      </c>
      <c r="CQ65" s="1">
        <v>0</v>
      </c>
      <c r="CR65" s="1">
        <v>0</v>
      </c>
      <c r="CS65" s="1">
        <v>0</v>
      </c>
      <c r="CT65" s="1">
        <v>0</v>
      </c>
      <c r="CU65" s="1">
        <v>0</v>
      </c>
      <c r="CV65" s="1">
        <v>0</v>
      </c>
      <c r="CW65" s="1">
        <v>0</v>
      </c>
      <c r="CX65" s="1">
        <v>0</v>
      </c>
      <c r="CY65" s="1">
        <v>0</v>
      </c>
      <c r="CZ65" s="1">
        <v>0</v>
      </c>
      <c r="DA65" s="1">
        <v>0</v>
      </c>
      <c r="DB65" s="1">
        <v>0</v>
      </c>
      <c r="DC65" s="1">
        <v>0</v>
      </c>
      <c r="DD65" s="1">
        <v>0</v>
      </c>
      <c r="DE65" s="1">
        <v>0</v>
      </c>
      <c r="DF65" s="1">
        <v>0</v>
      </c>
      <c r="DG65" s="1">
        <v>0</v>
      </c>
      <c r="DH65" s="1">
        <v>0</v>
      </c>
      <c r="DI65" s="1">
        <v>0</v>
      </c>
      <c r="DJ65" s="1">
        <v>0</v>
      </c>
      <c r="DK65" s="1">
        <v>0</v>
      </c>
      <c r="DL65" s="1">
        <v>0</v>
      </c>
      <c r="DM65" s="1">
        <v>0</v>
      </c>
      <c r="DN65" s="1">
        <v>0</v>
      </c>
      <c r="DO65" s="1">
        <v>0</v>
      </c>
      <c r="DP65" s="1">
        <v>0</v>
      </c>
      <c r="DQ65" s="1">
        <v>0</v>
      </c>
      <c r="DR65" s="1">
        <v>0</v>
      </c>
      <c r="DS65" s="1">
        <v>0</v>
      </c>
      <c r="DT65" s="1">
        <v>0</v>
      </c>
      <c r="DU65" s="1">
        <v>0</v>
      </c>
      <c r="DV65" s="1">
        <v>0</v>
      </c>
      <c r="DW65" s="1">
        <v>0</v>
      </c>
      <c r="DX65" s="1">
        <v>0</v>
      </c>
      <c r="DY65" s="1">
        <v>0</v>
      </c>
      <c r="DZ65" s="1">
        <v>0</v>
      </c>
      <c r="EA65" s="1">
        <v>0</v>
      </c>
      <c r="EB65" s="1">
        <v>0</v>
      </c>
      <c r="EC65" s="1">
        <v>0</v>
      </c>
      <c r="ED65" s="1">
        <v>0</v>
      </c>
      <c r="EE65" s="1">
        <v>0</v>
      </c>
      <c r="EF65" s="1">
        <v>0</v>
      </c>
      <c r="EG65" s="1">
        <v>0</v>
      </c>
      <c r="EH65" s="1">
        <v>0</v>
      </c>
      <c r="EI65" s="1">
        <v>0</v>
      </c>
      <c r="EJ65" s="1">
        <v>0</v>
      </c>
      <c r="EK65" s="1">
        <v>0</v>
      </c>
      <c r="EL65" s="1">
        <v>0</v>
      </c>
      <c r="EM65" s="1">
        <v>0</v>
      </c>
      <c r="EN65" s="1">
        <v>0</v>
      </c>
      <c r="EO65" s="1">
        <v>0</v>
      </c>
      <c r="EP65" s="1">
        <v>0</v>
      </c>
      <c r="EQ65" s="1">
        <v>0</v>
      </c>
      <c r="ER65" s="1">
        <v>0</v>
      </c>
      <c r="ES65" s="1">
        <v>0</v>
      </c>
      <c r="ET65" s="1">
        <v>0</v>
      </c>
      <c r="EU65" s="1">
        <v>0</v>
      </c>
      <c r="EV65" s="1">
        <v>0</v>
      </c>
      <c r="EW65" s="1">
        <v>0</v>
      </c>
      <c r="EX65" s="1">
        <v>0</v>
      </c>
      <c r="EY65" s="1">
        <v>0</v>
      </c>
      <c r="EZ65" s="1">
        <v>0</v>
      </c>
      <c r="FA65" s="1">
        <v>0</v>
      </c>
      <c r="FB65" s="1">
        <v>0</v>
      </c>
      <c r="FC65" s="1">
        <v>0</v>
      </c>
    </row>
    <row r="66" spans="1:159" x14ac:dyDescent="0.35">
      <c r="A66" s="1" t="s">
        <v>424</v>
      </c>
      <c r="B66" s="1" t="s">
        <v>425</v>
      </c>
      <c r="C66" s="1">
        <v>0</v>
      </c>
      <c r="D66" s="1">
        <v>0</v>
      </c>
      <c r="E66" s="1">
        <v>0</v>
      </c>
      <c r="F66" s="1">
        <v>0</v>
      </c>
      <c r="G66" s="1">
        <v>0</v>
      </c>
      <c r="H66" s="1">
        <v>0</v>
      </c>
      <c r="I66" s="1">
        <v>0</v>
      </c>
      <c r="J66" s="1">
        <v>0</v>
      </c>
      <c r="K66" s="1">
        <v>0</v>
      </c>
      <c r="L66" s="1">
        <v>0</v>
      </c>
      <c r="M66" s="1">
        <v>0</v>
      </c>
      <c r="N66" s="1">
        <v>0</v>
      </c>
      <c r="O66" s="1">
        <v>0</v>
      </c>
      <c r="P66" s="1">
        <v>0</v>
      </c>
      <c r="Q66" s="1">
        <v>0</v>
      </c>
      <c r="R66" s="1">
        <v>0</v>
      </c>
      <c r="S66" s="1">
        <v>0</v>
      </c>
      <c r="T66" s="1">
        <v>0</v>
      </c>
      <c r="U66" s="1">
        <v>0</v>
      </c>
      <c r="V66" s="1">
        <v>0</v>
      </c>
      <c r="W66" s="1">
        <v>0</v>
      </c>
      <c r="X66" s="1">
        <v>0</v>
      </c>
      <c r="Y66" s="1">
        <v>0</v>
      </c>
      <c r="Z66" s="1">
        <v>0</v>
      </c>
      <c r="AA66" s="1">
        <v>0</v>
      </c>
      <c r="AB66" s="1">
        <v>0</v>
      </c>
      <c r="AC66" s="1">
        <v>0</v>
      </c>
      <c r="AD66" s="1">
        <v>0</v>
      </c>
      <c r="AE66" s="1">
        <v>0</v>
      </c>
      <c r="AF66" s="1">
        <v>0</v>
      </c>
      <c r="AG66" s="1">
        <v>0</v>
      </c>
      <c r="AH66" s="1">
        <v>0</v>
      </c>
      <c r="AI66" s="1">
        <v>0</v>
      </c>
      <c r="AJ66" s="1">
        <v>0</v>
      </c>
      <c r="AK66" s="1">
        <v>0</v>
      </c>
      <c r="AL66" s="1">
        <v>0</v>
      </c>
      <c r="AM66" s="1">
        <v>0</v>
      </c>
      <c r="AN66" s="1">
        <v>0</v>
      </c>
      <c r="AO66" s="1">
        <v>0</v>
      </c>
      <c r="AP66" s="1">
        <v>0</v>
      </c>
      <c r="AQ66" s="1">
        <v>0</v>
      </c>
      <c r="AR66" s="1">
        <v>0</v>
      </c>
      <c r="AS66" s="1">
        <v>0</v>
      </c>
      <c r="AT66" s="1">
        <v>0</v>
      </c>
      <c r="AU66" s="1">
        <v>0</v>
      </c>
      <c r="AV66" s="1">
        <v>0</v>
      </c>
      <c r="AW66" s="1">
        <v>0</v>
      </c>
      <c r="AX66" s="1">
        <v>0</v>
      </c>
      <c r="AY66" s="1">
        <v>0</v>
      </c>
      <c r="AZ66" s="1">
        <v>0</v>
      </c>
      <c r="BA66" s="1">
        <v>0</v>
      </c>
      <c r="BB66" s="1">
        <v>0</v>
      </c>
      <c r="BC66" s="1">
        <v>0</v>
      </c>
      <c r="BD66" s="1">
        <v>0</v>
      </c>
      <c r="BE66" s="1">
        <v>0</v>
      </c>
      <c r="BF66" s="1">
        <v>0</v>
      </c>
      <c r="BG66" s="1">
        <v>0</v>
      </c>
      <c r="BH66" s="1">
        <v>0</v>
      </c>
      <c r="BI66" s="1">
        <v>0</v>
      </c>
      <c r="BJ66" s="1">
        <v>0</v>
      </c>
      <c r="BK66" s="1">
        <v>0</v>
      </c>
      <c r="BL66" s="1">
        <v>0</v>
      </c>
      <c r="BM66" s="1">
        <v>0</v>
      </c>
      <c r="BN66" s="1">
        <v>0</v>
      </c>
      <c r="BO66" s="1">
        <v>0</v>
      </c>
      <c r="BP66" s="1">
        <v>0</v>
      </c>
      <c r="BQ66" s="1">
        <v>0</v>
      </c>
      <c r="BR66" s="1">
        <v>0</v>
      </c>
      <c r="BS66" s="1">
        <v>0</v>
      </c>
      <c r="BT66" s="1">
        <v>0</v>
      </c>
      <c r="BU66" s="1">
        <v>0</v>
      </c>
      <c r="BV66" s="1">
        <v>0</v>
      </c>
      <c r="BW66" s="1">
        <v>0</v>
      </c>
      <c r="BX66" s="1">
        <v>0</v>
      </c>
      <c r="BY66" s="1">
        <v>0</v>
      </c>
      <c r="BZ66" s="1">
        <v>0</v>
      </c>
      <c r="CA66" s="1">
        <v>0</v>
      </c>
      <c r="CB66" s="1">
        <v>0</v>
      </c>
      <c r="CC66" s="1">
        <v>0</v>
      </c>
      <c r="CD66" s="1">
        <v>0</v>
      </c>
      <c r="CE66" s="1">
        <v>0</v>
      </c>
      <c r="CF66" s="1">
        <v>0</v>
      </c>
      <c r="CG66" s="1">
        <v>0</v>
      </c>
      <c r="CH66" s="1">
        <v>0</v>
      </c>
      <c r="CI66" s="1">
        <v>0</v>
      </c>
      <c r="CJ66" s="1">
        <v>0</v>
      </c>
      <c r="CK66" s="1">
        <v>0</v>
      </c>
      <c r="CL66" s="1">
        <v>0</v>
      </c>
      <c r="CM66" s="1">
        <v>0</v>
      </c>
      <c r="CN66" s="1">
        <v>0</v>
      </c>
      <c r="CO66" s="1">
        <v>0</v>
      </c>
      <c r="CP66" s="1">
        <v>0</v>
      </c>
      <c r="CQ66" s="1">
        <v>0</v>
      </c>
      <c r="CR66" s="1">
        <v>0</v>
      </c>
      <c r="CS66" s="1">
        <v>0</v>
      </c>
      <c r="CT66" s="1">
        <v>0</v>
      </c>
      <c r="CU66" s="1">
        <v>0</v>
      </c>
      <c r="CV66" s="1">
        <v>0</v>
      </c>
      <c r="CW66" s="1">
        <v>0</v>
      </c>
      <c r="CX66" s="1">
        <v>0</v>
      </c>
      <c r="CY66" s="1">
        <v>0</v>
      </c>
      <c r="CZ66" s="1">
        <v>0</v>
      </c>
      <c r="DA66" s="1">
        <v>0</v>
      </c>
      <c r="DB66" s="1">
        <v>0</v>
      </c>
      <c r="DC66" s="1">
        <v>0</v>
      </c>
      <c r="DD66" s="1">
        <v>0</v>
      </c>
      <c r="DE66" s="1">
        <v>0</v>
      </c>
      <c r="DF66" s="1">
        <v>0</v>
      </c>
      <c r="DG66" s="1">
        <v>0</v>
      </c>
      <c r="DH66" s="1">
        <v>0</v>
      </c>
      <c r="DI66" s="1">
        <v>0</v>
      </c>
      <c r="DJ66" s="1">
        <v>0</v>
      </c>
      <c r="DK66" s="1">
        <v>0</v>
      </c>
      <c r="DL66" s="1">
        <v>0</v>
      </c>
      <c r="DM66" s="1">
        <v>0</v>
      </c>
      <c r="DN66" s="1">
        <v>0</v>
      </c>
      <c r="DO66" s="1">
        <v>0</v>
      </c>
      <c r="DP66" s="1">
        <v>0</v>
      </c>
      <c r="DQ66" s="1">
        <v>0</v>
      </c>
      <c r="DR66" s="1">
        <v>0</v>
      </c>
      <c r="DS66" s="1">
        <v>0</v>
      </c>
      <c r="DT66" s="1">
        <v>0</v>
      </c>
      <c r="DU66" s="1">
        <v>0</v>
      </c>
      <c r="DV66" s="1">
        <v>0</v>
      </c>
      <c r="DW66" s="1">
        <v>0</v>
      </c>
      <c r="DX66" s="1">
        <v>0</v>
      </c>
      <c r="DY66" s="1">
        <v>0</v>
      </c>
      <c r="DZ66" s="1">
        <v>0</v>
      </c>
      <c r="EA66" s="1">
        <v>0</v>
      </c>
      <c r="EB66" s="1">
        <v>0</v>
      </c>
      <c r="EC66" s="1">
        <v>0</v>
      </c>
      <c r="ED66" s="1">
        <v>0</v>
      </c>
      <c r="EE66" s="1">
        <v>0</v>
      </c>
      <c r="EF66" s="1">
        <v>0</v>
      </c>
      <c r="EG66" s="1">
        <v>0</v>
      </c>
      <c r="EH66" s="1">
        <v>0</v>
      </c>
      <c r="EI66" s="1">
        <v>0</v>
      </c>
      <c r="EJ66" s="1">
        <v>0</v>
      </c>
      <c r="EK66" s="1">
        <v>0</v>
      </c>
      <c r="EL66" s="1">
        <v>0</v>
      </c>
      <c r="EM66" s="1">
        <v>0</v>
      </c>
      <c r="EN66" s="1">
        <v>0</v>
      </c>
      <c r="EO66" s="1">
        <v>0</v>
      </c>
      <c r="EP66" s="1">
        <v>0</v>
      </c>
      <c r="EQ66" s="1">
        <v>0</v>
      </c>
      <c r="ER66" s="1">
        <v>0</v>
      </c>
      <c r="ES66" s="1">
        <v>0</v>
      </c>
      <c r="ET66" s="1">
        <v>0</v>
      </c>
      <c r="EU66" s="1">
        <v>0</v>
      </c>
      <c r="EV66" s="1">
        <v>0</v>
      </c>
      <c r="EW66" s="1">
        <v>0</v>
      </c>
      <c r="EX66" s="1">
        <v>0</v>
      </c>
      <c r="EY66" s="1">
        <v>0</v>
      </c>
      <c r="EZ66" s="1">
        <v>0</v>
      </c>
      <c r="FA66" s="1">
        <v>0</v>
      </c>
      <c r="FB66" s="1">
        <v>0</v>
      </c>
      <c r="FC66" s="1">
        <v>0</v>
      </c>
    </row>
    <row r="67" spans="1:159" x14ac:dyDescent="0.35">
      <c r="A67" s="1" t="s">
        <v>426</v>
      </c>
      <c r="B67" s="1" t="s">
        <v>427</v>
      </c>
      <c r="C67" s="1">
        <v>0</v>
      </c>
      <c r="D67" s="1">
        <v>0</v>
      </c>
      <c r="E67" s="1">
        <v>0</v>
      </c>
      <c r="F67" s="1">
        <v>0</v>
      </c>
      <c r="G67" s="1">
        <v>0</v>
      </c>
      <c r="H67" s="1">
        <v>0</v>
      </c>
      <c r="I67" s="1">
        <v>0</v>
      </c>
      <c r="J67" s="1">
        <v>0</v>
      </c>
      <c r="K67" s="1">
        <v>0</v>
      </c>
      <c r="L67" s="1">
        <v>0</v>
      </c>
      <c r="M67" s="1">
        <v>0</v>
      </c>
      <c r="N67" s="1">
        <v>0</v>
      </c>
      <c r="O67" s="1">
        <v>0</v>
      </c>
      <c r="P67" s="1">
        <v>0</v>
      </c>
      <c r="Q67" s="1">
        <v>0</v>
      </c>
      <c r="R67" s="1">
        <v>0</v>
      </c>
      <c r="S67" s="1">
        <v>0</v>
      </c>
      <c r="T67" s="1">
        <v>0</v>
      </c>
      <c r="U67" s="1">
        <v>0</v>
      </c>
      <c r="V67" s="1">
        <v>0</v>
      </c>
      <c r="W67" s="1">
        <v>0</v>
      </c>
      <c r="X67" s="1">
        <v>0</v>
      </c>
      <c r="Y67" s="1">
        <v>0</v>
      </c>
      <c r="Z67" s="1">
        <v>0</v>
      </c>
      <c r="AA67" s="1">
        <v>0</v>
      </c>
      <c r="AB67" s="1">
        <v>0</v>
      </c>
      <c r="AC67" s="1">
        <v>0</v>
      </c>
      <c r="AD67" s="1">
        <v>0</v>
      </c>
      <c r="AE67" s="1">
        <v>0</v>
      </c>
      <c r="AF67" s="1">
        <v>0</v>
      </c>
      <c r="AG67" s="1">
        <v>0</v>
      </c>
      <c r="AH67" s="1">
        <v>0</v>
      </c>
      <c r="AI67" s="1">
        <v>0</v>
      </c>
      <c r="AJ67" s="1">
        <v>0</v>
      </c>
      <c r="AK67" s="1">
        <v>0</v>
      </c>
      <c r="AL67" s="1">
        <v>0</v>
      </c>
      <c r="AM67" s="1">
        <v>0</v>
      </c>
      <c r="AN67" s="1">
        <v>0</v>
      </c>
      <c r="AO67" s="1">
        <v>0</v>
      </c>
      <c r="AP67" s="1">
        <v>0</v>
      </c>
      <c r="AQ67" s="1">
        <v>0</v>
      </c>
      <c r="AR67" s="1">
        <v>0</v>
      </c>
      <c r="AS67" s="1">
        <v>0</v>
      </c>
      <c r="AT67" s="1">
        <v>0</v>
      </c>
      <c r="AU67" s="1">
        <v>0</v>
      </c>
      <c r="AV67" s="1">
        <v>0</v>
      </c>
      <c r="AW67" s="1">
        <v>0</v>
      </c>
      <c r="AX67" s="1">
        <v>0</v>
      </c>
      <c r="AY67" s="1">
        <v>0</v>
      </c>
      <c r="AZ67" s="1">
        <v>0</v>
      </c>
      <c r="BA67" s="1">
        <v>0</v>
      </c>
      <c r="BB67" s="1">
        <v>0</v>
      </c>
      <c r="BC67" s="1">
        <v>0</v>
      </c>
      <c r="BD67" s="1">
        <v>0</v>
      </c>
      <c r="BE67" s="1">
        <v>0</v>
      </c>
      <c r="BF67" s="1">
        <v>0</v>
      </c>
      <c r="BG67" s="1">
        <v>0</v>
      </c>
      <c r="BH67" s="1">
        <v>0</v>
      </c>
      <c r="BI67" s="1">
        <v>0</v>
      </c>
      <c r="BJ67" s="1">
        <v>0</v>
      </c>
      <c r="BK67" s="1">
        <v>0</v>
      </c>
      <c r="BL67" s="1">
        <v>0</v>
      </c>
      <c r="BM67" s="1">
        <v>0</v>
      </c>
      <c r="BN67" s="1">
        <v>0</v>
      </c>
      <c r="BO67" s="1">
        <v>0</v>
      </c>
      <c r="BP67" s="1">
        <v>0</v>
      </c>
      <c r="BQ67" s="1">
        <v>0</v>
      </c>
      <c r="BR67" s="1">
        <v>0</v>
      </c>
      <c r="BS67" s="1">
        <v>0</v>
      </c>
      <c r="BT67" s="1">
        <v>0</v>
      </c>
      <c r="BU67" s="1">
        <v>0</v>
      </c>
      <c r="BV67" s="1">
        <v>0</v>
      </c>
      <c r="BW67" s="1">
        <v>0</v>
      </c>
      <c r="BX67" s="1">
        <v>0</v>
      </c>
      <c r="BY67" s="1">
        <v>0</v>
      </c>
      <c r="BZ67" s="1">
        <v>0</v>
      </c>
      <c r="CA67" s="1">
        <v>0</v>
      </c>
      <c r="CB67" s="1">
        <v>0</v>
      </c>
      <c r="CC67" s="1">
        <v>0</v>
      </c>
      <c r="CD67" s="1">
        <v>0</v>
      </c>
      <c r="CE67" s="1">
        <v>0</v>
      </c>
      <c r="CF67" s="1">
        <v>0</v>
      </c>
      <c r="CG67" s="1">
        <v>0</v>
      </c>
      <c r="CH67" s="1">
        <v>0</v>
      </c>
      <c r="CI67" s="1">
        <v>0</v>
      </c>
      <c r="CJ67" s="1">
        <v>0</v>
      </c>
      <c r="CK67" s="1">
        <v>0</v>
      </c>
      <c r="CL67" s="1">
        <v>0</v>
      </c>
      <c r="CM67" s="1">
        <v>0</v>
      </c>
      <c r="CN67" s="1">
        <v>0</v>
      </c>
      <c r="CO67" s="1">
        <v>0</v>
      </c>
      <c r="CP67" s="1">
        <v>0</v>
      </c>
      <c r="CQ67" s="1">
        <v>0</v>
      </c>
      <c r="CR67" s="1">
        <v>0</v>
      </c>
      <c r="CS67" s="1">
        <v>0</v>
      </c>
      <c r="CT67" s="1">
        <v>0</v>
      </c>
      <c r="CU67" s="1">
        <v>0</v>
      </c>
      <c r="CV67" s="1">
        <v>0</v>
      </c>
      <c r="CW67" s="1">
        <v>0</v>
      </c>
      <c r="CX67" s="1">
        <v>0</v>
      </c>
      <c r="CY67" s="1">
        <v>0</v>
      </c>
      <c r="CZ67" s="1">
        <v>0</v>
      </c>
      <c r="DA67" s="1">
        <v>0</v>
      </c>
      <c r="DB67" s="1">
        <v>0</v>
      </c>
      <c r="DC67" s="1">
        <v>0</v>
      </c>
      <c r="DD67" s="1">
        <v>0</v>
      </c>
      <c r="DE67" s="1">
        <v>0</v>
      </c>
      <c r="DF67" s="1">
        <v>0</v>
      </c>
      <c r="DG67" s="1">
        <v>0</v>
      </c>
      <c r="DH67" s="1">
        <v>0</v>
      </c>
      <c r="DI67" s="1">
        <v>0</v>
      </c>
      <c r="DJ67" s="1">
        <v>0</v>
      </c>
      <c r="DK67" s="1">
        <v>0</v>
      </c>
      <c r="DL67" s="1">
        <v>0</v>
      </c>
      <c r="DM67" s="1">
        <v>0</v>
      </c>
      <c r="DN67" s="1">
        <v>0</v>
      </c>
      <c r="DO67" s="1">
        <v>0</v>
      </c>
      <c r="DP67" s="1">
        <v>0</v>
      </c>
      <c r="DQ67" s="1">
        <v>0</v>
      </c>
      <c r="DR67" s="1">
        <v>0</v>
      </c>
      <c r="DS67" s="1">
        <v>0</v>
      </c>
      <c r="DT67" s="1">
        <v>0</v>
      </c>
      <c r="DU67" s="1">
        <v>0</v>
      </c>
      <c r="DV67" s="1">
        <v>0</v>
      </c>
      <c r="DW67" s="1">
        <v>0</v>
      </c>
      <c r="DX67" s="1">
        <v>0</v>
      </c>
      <c r="DY67" s="1">
        <v>0</v>
      </c>
      <c r="DZ67" s="1">
        <v>0</v>
      </c>
      <c r="EA67" s="1">
        <v>0</v>
      </c>
      <c r="EB67" s="1">
        <v>0</v>
      </c>
      <c r="EC67" s="1">
        <v>0</v>
      </c>
      <c r="ED67" s="1">
        <v>0</v>
      </c>
      <c r="EE67" s="1">
        <v>0</v>
      </c>
      <c r="EF67" s="1">
        <v>0</v>
      </c>
      <c r="EG67" s="1">
        <v>0</v>
      </c>
      <c r="EH67" s="1">
        <v>0</v>
      </c>
      <c r="EI67" s="1">
        <v>0</v>
      </c>
      <c r="EJ67" s="1">
        <v>0</v>
      </c>
      <c r="EK67" s="1">
        <v>0</v>
      </c>
      <c r="EL67" s="1">
        <v>0</v>
      </c>
      <c r="EM67" s="1">
        <v>0</v>
      </c>
      <c r="EN67" s="1">
        <v>0</v>
      </c>
      <c r="EO67" s="1">
        <v>0</v>
      </c>
      <c r="EP67" s="1">
        <v>0</v>
      </c>
      <c r="EQ67" s="1">
        <v>0</v>
      </c>
      <c r="ER67" s="1">
        <v>0</v>
      </c>
      <c r="ES67" s="1">
        <v>0</v>
      </c>
      <c r="ET67" s="1">
        <v>0</v>
      </c>
      <c r="EU67" s="1">
        <v>0</v>
      </c>
      <c r="EV67" s="1">
        <v>0</v>
      </c>
      <c r="EW67" s="1">
        <v>0</v>
      </c>
      <c r="EX67" s="1">
        <v>0</v>
      </c>
      <c r="EY67" s="1">
        <v>0</v>
      </c>
      <c r="EZ67" s="1">
        <v>0</v>
      </c>
      <c r="FA67" s="1">
        <v>0</v>
      </c>
      <c r="FB67" s="1">
        <v>0</v>
      </c>
      <c r="FC67" s="1">
        <v>0</v>
      </c>
    </row>
    <row r="68" spans="1:159" x14ac:dyDescent="0.35">
      <c r="A68" s="1" t="s">
        <v>428</v>
      </c>
      <c r="B68" s="1" t="s">
        <v>429</v>
      </c>
      <c r="C68" s="1">
        <v>0</v>
      </c>
      <c r="D68" s="1">
        <v>0</v>
      </c>
      <c r="E68" s="1">
        <v>0</v>
      </c>
      <c r="F68" s="1">
        <v>0</v>
      </c>
      <c r="G68" s="1">
        <v>0</v>
      </c>
      <c r="H68" s="1">
        <v>0</v>
      </c>
      <c r="I68" s="1">
        <v>0</v>
      </c>
      <c r="J68" s="1">
        <v>0</v>
      </c>
      <c r="K68" s="1">
        <v>0</v>
      </c>
      <c r="L68" s="1">
        <v>0</v>
      </c>
      <c r="M68" s="1">
        <v>0</v>
      </c>
      <c r="N68" s="1">
        <v>0</v>
      </c>
      <c r="O68" s="1">
        <v>0</v>
      </c>
      <c r="P68" s="1">
        <v>0</v>
      </c>
      <c r="Q68" s="1">
        <v>0</v>
      </c>
      <c r="R68" s="1">
        <v>0</v>
      </c>
      <c r="S68" s="1">
        <v>0</v>
      </c>
      <c r="T68" s="1">
        <v>0</v>
      </c>
      <c r="U68" s="1">
        <v>0</v>
      </c>
      <c r="V68" s="1">
        <v>0</v>
      </c>
      <c r="W68" s="1">
        <v>0</v>
      </c>
      <c r="X68" s="1">
        <v>0</v>
      </c>
      <c r="Y68" s="1">
        <v>0</v>
      </c>
      <c r="Z68" s="1">
        <v>0</v>
      </c>
      <c r="AA68" s="1">
        <v>0</v>
      </c>
      <c r="AB68" s="1">
        <v>0</v>
      </c>
      <c r="AC68" s="1">
        <v>0</v>
      </c>
      <c r="AD68" s="1">
        <v>0</v>
      </c>
      <c r="AE68" s="1">
        <v>0</v>
      </c>
      <c r="AF68" s="1">
        <v>0</v>
      </c>
      <c r="AG68" s="1">
        <v>0</v>
      </c>
      <c r="AH68" s="1">
        <v>0</v>
      </c>
      <c r="AI68" s="1">
        <v>0</v>
      </c>
      <c r="AJ68" s="1">
        <v>0</v>
      </c>
      <c r="AK68" s="1">
        <v>0</v>
      </c>
      <c r="AL68" s="1">
        <v>0</v>
      </c>
      <c r="AM68" s="1">
        <v>0</v>
      </c>
      <c r="AN68" s="1">
        <v>0</v>
      </c>
      <c r="AO68" s="1">
        <v>0</v>
      </c>
      <c r="AP68" s="1">
        <v>0</v>
      </c>
      <c r="AQ68" s="1">
        <v>0</v>
      </c>
      <c r="AR68" s="1">
        <v>0</v>
      </c>
      <c r="AS68" s="1">
        <v>0</v>
      </c>
      <c r="AT68" s="1">
        <v>0</v>
      </c>
      <c r="AU68" s="1">
        <v>0</v>
      </c>
      <c r="AV68" s="1">
        <v>0</v>
      </c>
      <c r="AW68" s="1">
        <v>0</v>
      </c>
      <c r="AX68" s="1">
        <v>0</v>
      </c>
      <c r="AY68" s="1">
        <v>0</v>
      </c>
      <c r="AZ68" s="1">
        <v>0</v>
      </c>
      <c r="BA68" s="1">
        <v>0</v>
      </c>
      <c r="BB68" s="1">
        <v>0</v>
      </c>
      <c r="BC68" s="1">
        <v>0</v>
      </c>
      <c r="BD68" s="1">
        <v>0</v>
      </c>
      <c r="BE68" s="1">
        <v>0</v>
      </c>
      <c r="BF68" s="1">
        <v>0</v>
      </c>
      <c r="BG68" s="1">
        <v>0</v>
      </c>
      <c r="BH68" s="1">
        <v>0</v>
      </c>
      <c r="BI68" s="1">
        <v>0</v>
      </c>
      <c r="BJ68" s="1">
        <v>0</v>
      </c>
      <c r="BK68" s="1">
        <v>0</v>
      </c>
      <c r="BL68" s="1">
        <v>0</v>
      </c>
      <c r="BM68" s="1">
        <v>0</v>
      </c>
      <c r="BN68" s="1">
        <v>0</v>
      </c>
      <c r="BO68" s="1">
        <v>0</v>
      </c>
      <c r="BP68" s="1">
        <v>0</v>
      </c>
      <c r="BQ68" s="1">
        <v>0</v>
      </c>
      <c r="BR68" s="1">
        <v>0</v>
      </c>
      <c r="BS68" s="1">
        <v>0</v>
      </c>
      <c r="BT68" s="1">
        <v>0</v>
      </c>
      <c r="BU68" s="1">
        <v>0</v>
      </c>
      <c r="BV68" s="1">
        <v>0</v>
      </c>
      <c r="BW68" s="1">
        <v>0</v>
      </c>
      <c r="BX68" s="1">
        <v>0</v>
      </c>
      <c r="BY68" s="1">
        <v>0</v>
      </c>
      <c r="BZ68" s="1">
        <v>0</v>
      </c>
      <c r="CA68" s="1">
        <v>0</v>
      </c>
      <c r="CB68" s="1">
        <v>0</v>
      </c>
      <c r="CC68" s="1">
        <v>0</v>
      </c>
      <c r="CD68" s="1">
        <v>0</v>
      </c>
      <c r="CE68" s="1">
        <v>0</v>
      </c>
      <c r="CF68" s="1">
        <v>0</v>
      </c>
      <c r="CG68" s="1">
        <v>0</v>
      </c>
      <c r="CH68" s="1">
        <v>0</v>
      </c>
      <c r="CI68" s="1">
        <v>0</v>
      </c>
      <c r="CJ68" s="1">
        <v>0</v>
      </c>
      <c r="CK68" s="1">
        <v>0</v>
      </c>
      <c r="CL68" s="1">
        <v>0</v>
      </c>
      <c r="CM68" s="1">
        <v>0</v>
      </c>
      <c r="CN68" s="1">
        <v>0</v>
      </c>
      <c r="CO68" s="1">
        <v>0</v>
      </c>
      <c r="CP68" s="1">
        <v>0</v>
      </c>
      <c r="CQ68" s="1">
        <v>0</v>
      </c>
      <c r="CR68" s="1">
        <v>0</v>
      </c>
      <c r="CS68" s="1">
        <v>0</v>
      </c>
      <c r="CT68" s="1">
        <v>0</v>
      </c>
      <c r="CU68" s="1">
        <v>0</v>
      </c>
      <c r="CV68" s="1">
        <v>0</v>
      </c>
      <c r="CW68" s="1">
        <v>0</v>
      </c>
      <c r="CX68" s="1">
        <v>0</v>
      </c>
      <c r="CY68" s="1">
        <v>0</v>
      </c>
      <c r="CZ68" s="1">
        <v>0</v>
      </c>
      <c r="DA68" s="1">
        <v>0</v>
      </c>
      <c r="DB68" s="1">
        <v>0</v>
      </c>
      <c r="DC68" s="1">
        <v>0</v>
      </c>
      <c r="DD68" s="1">
        <v>0</v>
      </c>
      <c r="DE68" s="1">
        <v>0</v>
      </c>
      <c r="DF68" s="1">
        <v>0</v>
      </c>
      <c r="DG68" s="1">
        <v>0</v>
      </c>
      <c r="DH68" s="1">
        <v>0</v>
      </c>
      <c r="DI68" s="1">
        <v>0</v>
      </c>
      <c r="DJ68" s="1">
        <v>0</v>
      </c>
      <c r="DK68" s="1">
        <v>0</v>
      </c>
      <c r="DL68" s="1">
        <v>0</v>
      </c>
      <c r="DM68" s="1">
        <v>0</v>
      </c>
      <c r="DN68" s="1">
        <v>0</v>
      </c>
      <c r="DO68" s="1">
        <v>0</v>
      </c>
      <c r="DP68" s="1">
        <v>0</v>
      </c>
      <c r="DQ68" s="1">
        <v>0</v>
      </c>
      <c r="DR68" s="1">
        <v>0</v>
      </c>
      <c r="DS68" s="1">
        <v>0</v>
      </c>
      <c r="DT68" s="1">
        <v>0</v>
      </c>
      <c r="DU68" s="1">
        <v>0</v>
      </c>
      <c r="DV68" s="1">
        <v>0</v>
      </c>
      <c r="DW68" s="1">
        <v>0</v>
      </c>
      <c r="DX68" s="1">
        <v>0</v>
      </c>
      <c r="DY68" s="1">
        <v>0</v>
      </c>
      <c r="DZ68" s="1">
        <v>0</v>
      </c>
      <c r="EA68" s="1">
        <v>0</v>
      </c>
      <c r="EB68" s="1">
        <v>0</v>
      </c>
      <c r="EC68" s="1">
        <v>0</v>
      </c>
      <c r="ED68" s="1">
        <v>0</v>
      </c>
      <c r="EE68" s="1">
        <v>0</v>
      </c>
      <c r="EF68" s="1">
        <v>0</v>
      </c>
      <c r="EG68" s="1">
        <v>0</v>
      </c>
      <c r="EH68" s="1">
        <v>0</v>
      </c>
      <c r="EI68" s="1">
        <v>0</v>
      </c>
      <c r="EJ68" s="1">
        <v>0</v>
      </c>
      <c r="EK68" s="1">
        <v>0</v>
      </c>
      <c r="EL68" s="1">
        <v>0</v>
      </c>
      <c r="EM68" s="1">
        <v>0</v>
      </c>
      <c r="EN68" s="1">
        <v>0</v>
      </c>
      <c r="EO68" s="1">
        <v>0</v>
      </c>
      <c r="EP68" s="1">
        <v>0</v>
      </c>
      <c r="EQ68" s="1">
        <v>0</v>
      </c>
      <c r="ER68" s="1">
        <v>0</v>
      </c>
      <c r="ES68" s="1">
        <v>0</v>
      </c>
      <c r="ET68" s="1">
        <v>0</v>
      </c>
      <c r="EU68" s="1">
        <v>0</v>
      </c>
      <c r="EV68" s="1">
        <v>0</v>
      </c>
      <c r="EW68" s="1">
        <v>0</v>
      </c>
      <c r="EX68" s="1">
        <v>0</v>
      </c>
      <c r="EY68" s="1">
        <v>0</v>
      </c>
      <c r="EZ68" s="1">
        <v>0</v>
      </c>
      <c r="FA68" s="1">
        <v>0</v>
      </c>
      <c r="FB68" s="1">
        <v>0</v>
      </c>
      <c r="FC68" s="1">
        <v>0</v>
      </c>
    </row>
    <row r="69" spans="1:159" x14ac:dyDescent="0.35">
      <c r="A69" s="1" t="s">
        <v>430</v>
      </c>
      <c r="B69" s="1" t="s">
        <v>431</v>
      </c>
      <c r="C69" s="1">
        <v>0</v>
      </c>
      <c r="D69" s="1">
        <v>0</v>
      </c>
      <c r="E69" s="1">
        <v>0</v>
      </c>
      <c r="F69" s="1">
        <v>0</v>
      </c>
      <c r="G69" s="1">
        <v>0</v>
      </c>
      <c r="H69" s="1">
        <v>0</v>
      </c>
      <c r="I69" s="1">
        <v>0</v>
      </c>
      <c r="J69" s="1">
        <v>0</v>
      </c>
      <c r="K69" s="1">
        <v>0</v>
      </c>
      <c r="L69" s="1">
        <v>0</v>
      </c>
      <c r="M69" s="1">
        <v>0</v>
      </c>
      <c r="N69" s="1">
        <v>0</v>
      </c>
      <c r="O69" s="1">
        <v>0</v>
      </c>
      <c r="P69" s="1">
        <v>0</v>
      </c>
      <c r="Q69" s="1">
        <v>0</v>
      </c>
      <c r="R69" s="1">
        <v>0</v>
      </c>
      <c r="S69" s="1">
        <v>0</v>
      </c>
      <c r="T69" s="1">
        <v>0</v>
      </c>
      <c r="U69" s="1">
        <v>0</v>
      </c>
      <c r="V69" s="1">
        <v>0</v>
      </c>
      <c r="W69" s="1">
        <v>0</v>
      </c>
      <c r="X69" s="1">
        <v>0</v>
      </c>
      <c r="Y69" s="1">
        <v>0</v>
      </c>
      <c r="Z69" s="1">
        <v>0</v>
      </c>
      <c r="AA69" s="1">
        <v>0</v>
      </c>
      <c r="AB69" s="1">
        <v>0</v>
      </c>
      <c r="AC69" s="1">
        <v>0</v>
      </c>
      <c r="AD69" s="1">
        <v>0</v>
      </c>
      <c r="AE69" s="1">
        <v>0</v>
      </c>
      <c r="AF69" s="1">
        <v>0</v>
      </c>
      <c r="AG69" s="1">
        <v>0</v>
      </c>
      <c r="AH69" s="1">
        <v>0</v>
      </c>
      <c r="AI69" s="1">
        <v>0</v>
      </c>
      <c r="AJ69" s="1">
        <v>0</v>
      </c>
      <c r="AK69" s="1">
        <v>0</v>
      </c>
      <c r="AL69" s="1">
        <v>0</v>
      </c>
      <c r="AM69" s="1">
        <v>0</v>
      </c>
      <c r="AN69" s="1">
        <v>0</v>
      </c>
      <c r="AO69" s="1">
        <v>0</v>
      </c>
      <c r="AP69" s="1">
        <v>0</v>
      </c>
      <c r="AQ69" s="1">
        <v>0</v>
      </c>
      <c r="AR69" s="1">
        <v>0</v>
      </c>
      <c r="AS69" s="1">
        <v>0</v>
      </c>
      <c r="AT69" s="1">
        <v>0</v>
      </c>
      <c r="AU69" s="1">
        <v>0</v>
      </c>
      <c r="AV69" s="1">
        <v>0</v>
      </c>
      <c r="AW69" s="1">
        <v>0</v>
      </c>
      <c r="AX69" s="1">
        <v>0</v>
      </c>
      <c r="AY69" s="1">
        <v>0</v>
      </c>
      <c r="AZ69" s="1">
        <v>0</v>
      </c>
      <c r="BA69" s="1">
        <v>0</v>
      </c>
      <c r="BB69" s="1">
        <v>0</v>
      </c>
      <c r="BC69" s="1">
        <v>0</v>
      </c>
      <c r="BD69" s="1">
        <v>0</v>
      </c>
      <c r="BE69" s="1">
        <v>0</v>
      </c>
      <c r="BF69" s="1">
        <v>0</v>
      </c>
      <c r="BG69" s="1">
        <v>0</v>
      </c>
      <c r="BH69" s="1">
        <v>0</v>
      </c>
      <c r="BI69" s="1">
        <v>0</v>
      </c>
      <c r="BJ69" s="1">
        <v>0</v>
      </c>
      <c r="BK69" s="1">
        <v>0</v>
      </c>
      <c r="BL69" s="1">
        <v>0</v>
      </c>
      <c r="BM69" s="1">
        <v>0</v>
      </c>
      <c r="BN69" s="1">
        <v>0</v>
      </c>
      <c r="BO69" s="1">
        <v>0</v>
      </c>
      <c r="BP69" s="1">
        <v>0</v>
      </c>
      <c r="BQ69" s="1">
        <v>0</v>
      </c>
      <c r="BR69" s="1">
        <v>0</v>
      </c>
      <c r="BS69" s="1">
        <v>0</v>
      </c>
      <c r="BT69" s="1">
        <v>0</v>
      </c>
      <c r="BU69" s="1">
        <v>0</v>
      </c>
      <c r="BV69" s="1">
        <v>0</v>
      </c>
      <c r="BW69" s="1">
        <v>0</v>
      </c>
      <c r="BX69" s="1">
        <v>0</v>
      </c>
      <c r="BY69" s="1">
        <v>0</v>
      </c>
      <c r="BZ69" s="1">
        <v>0</v>
      </c>
      <c r="CA69" s="1">
        <v>0</v>
      </c>
      <c r="CB69" s="1">
        <v>0</v>
      </c>
      <c r="CC69" s="1">
        <v>0</v>
      </c>
      <c r="CD69" s="1">
        <v>0</v>
      </c>
      <c r="CE69" s="1">
        <v>0</v>
      </c>
      <c r="CF69" s="1">
        <v>0</v>
      </c>
      <c r="CG69" s="1">
        <v>0</v>
      </c>
      <c r="CH69" s="1">
        <v>0</v>
      </c>
      <c r="CI69" s="1">
        <v>0</v>
      </c>
      <c r="CJ69" s="1">
        <v>0</v>
      </c>
      <c r="CK69" s="1">
        <v>0</v>
      </c>
      <c r="CL69" s="1">
        <v>0</v>
      </c>
      <c r="CM69" s="1">
        <v>0</v>
      </c>
      <c r="CN69" s="1">
        <v>0</v>
      </c>
      <c r="CO69" s="1">
        <v>0</v>
      </c>
      <c r="CP69" s="1">
        <v>0</v>
      </c>
      <c r="CQ69" s="1">
        <v>0</v>
      </c>
      <c r="CR69" s="1">
        <v>0</v>
      </c>
      <c r="CS69" s="1">
        <v>0</v>
      </c>
      <c r="CT69" s="1">
        <v>0</v>
      </c>
      <c r="CU69" s="1">
        <v>0</v>
      </c>
      <c r="CV69" s="1">
        <v>0</v>
      </c>
      <c r="CW69" s="1">
        <v>0</v>
      </c>
      <c r="CX69" s="1">
        <v>0</v>
      </c>
      <c r="CY69" s="1">
        <v>0</v>
      </c>
      <c r="CZ69" s="1">
        <v>0</v>
      </c>
      <c r="DA69" s="1">
        <v>0</v>
      </c>
      <c r="DB69" s="1">
        <v>0</v>
      </c>
      <c r="DC69" s="1">
        <v>0</v>
      </c>
      <c r="DD69" s="1">
        <v>0</v>
      </c>
      <c r="DE69" s="1">
        <v>0</v>
      </c>
      <c r="DF69" s="1">
        <v>0</v>
      </c>
      <c r="DG69" s="1">
        <v>0</v>
      </c>
      <c r="DH69" s="1">
        <v>0</v>
      </c>
      <c r="DI69" s="1">
        <v>0</v>
      </c>
      <c r="DJ69" s="1">
        <v>0</v>
      </c>
      <c r="DK69" s="1">
        <v>0</v>
      </c>
      <c r="DL69" s="1">
        <v>0</v>
      </c>
      <c r="DM69" s="1">
        <v>0</v>
      </c>
      <c r="DN69" s="1">
        <v>0</v>
      </c>
      <c r="DO69" s="1">
        <v>0</v>
      </c>
      <c r="DP69" s="1">
        <v>0</v>
      </c>
      <c r="DQ69" s="1">
        <v>0</v>
      </c>
      <c r="DR69" s="1">
        <v>0</v>
      </c>
      <c r="DS69" s="1">
        <v>0</v>
      </c>
      <c r="DT69" s="1">
        <v>0</v>
      </c>
      <c r="DU69" s="1">
        <v>0</v>
      </c>
      <c r="DV69" s="1">
        <v>0</v>
      </c>
      <c r="DW69" s="1">
        <v>0</v>
      </c>
      <c r="DX69" s="1">
        <v>0</v>
      </c>
      <c r="DY69" s="1">
        <v>0</v>
      </c>
      <c r="DZ69" s="1">
        <v>0</v>
      </c>
      <c r="EA69" s="1">
        <v>0</v>
      </c>
      <c r="EB69" s="1">
        <v>0</v>
      </c>
      <c r="EC69" s="1">
        <v>0</v>
      </c>
      <c r="ED69" s="1">
        <v>0</v>
      </c>
      <c r="EE69" s="1">
        <v>0</v>
      </c>
      <c r="EF69" s="1">
        <v>0</v>
      </c>
      <c r="EG69" s="1">
        <v>0</v>
      </c>
      <c r="EH69" s="1">
        <v>0</v>
      </c>
      <c r="EI69" s="1">
        <v>0</v>
      </c>
      <c r="EJ69" s="1">
        <v>0</v>
      </c>
      <c r="EK69" s="1">
        <v>0</v>
      </c>
      <c r="EL69" s="1">
        <v>0</v>
      </c>
      <c r="EM69" s="1">
        <v>0</v>
      </c>
      <c r="EN69" s="1">
        <v>0</v>
      </c>
      <c r="EO69" s="1">
        <v>0</v>
      </c>
      <c r="EP69" s="1">
        <v>0</v>
      </c>
      <c r="EQ69" s="1">
        <v>0</v>
      </c>
      <c r="ER69" s="1">
        <v>0</v>
      </c>
      <c r="ES69" s="1">
        <v>0</v>
      </c>
      <c r="ET69" s="1">
        <v>0</v>
      </c>
      <c r="EU69" s="1">
        <v>0</v>
      </c>
      <c r="EV69" s="1">
        <v>0</v>
      </c>
      <c r="EW69" s="1">
        <v>0</v>
      </c>
      <c r="EX69" s="1">
        <v>0</v>
      </c>
      <c r="EY69" s="1">
        <v>0</v>
      </c>
      <c r="EZ69" s="1">
        <v>0</v>
      </c>
      <c r="FA69" s="1">
        <v>0</v>
      </c>
      <c r="FB69" s="1">
        <v>0</v>
      </c>
      <c r="FC69" s="1">
        <v>0</v>
      </c>
    </row>
    <row r="70" spans="1:159" x14ac:dyDescent="0.35">
      <c r="A70" s="1" t="s">
        <v>432</v>
      </c>
      <c r="B70" s="1" t="s">
        <v>433</v>
      </c>
      <c r="C70" s="1">
        <v>0</v>
      </c>
      <c r="D70" s="1">
        <v>0</v>
      </c>
      <c r="E70" s="1">
        <v>0</v>
      </c>
      <c r="F70" s="1">
        <v>0</v>
      </c>
      <c r="G70" s="1">
        <v>0</v>
      </c>
      <c r="H70" s="1">
        <v>0</v>
      </c>
      <c r="I70" s="1">
        <v>0</v>
      </c>
      <c r="J70" s="1">
        <v>0</v>
      </c>
      <c r="K70" s="1">
        <v>0</v>
      </c>
      <c r="L70" s="1">
        <v>0</v>
      </c>
      <c r="M70" s="1">
        <v>0</v>
      </c>
      <c r="N70" s="1">
        <v>0</v>
      </c>
      <c r="O70" s="1">
        <v>0</v>
      </c>
      <c r="P70" s="1">
        <v>0</v>
      </c>
      <c r="Q70" s="1">
        <v>0</v>
      </c>
      <c r="R70" s="1">
        <v>0</v>
      </c>
      <c r="S70" s="1">
        <v>0</v>
      </c>
      <c r="T70" s="1">
        <v>0</v>
      </c>
      <c r="U70" s="1">
        <v>0</v>
      </c>
      <c r="V70" s="1">
        <v>0</v>
      </c>
      <c r="W70" s="1">
        <v>0</v>
      </c>
      <c r="X70" s="1">
        <v>0</v>
      </c>
      <c r="Y70" s="1">
        <v>0</v>
      </c>
      <c r="Z70" s="1">
        <v>0</v>
      </c>
      <c r="AA70" s="1">
        <v>0</v>
      </c>
      <c r="AB70" s="1">
        <v>0</v>
      </c>
      <c r="AC70" s="1">
        <v>0</v>
      </c>
      <c r="AD70" s="1">
        <v>0</v>
      </c>
      <c r="AE70" s="1">
        <v>0</v>
      </c>
      <c r="AF70" s="1">
        <v>0</v>
      </c>
      <c r="AG70" s="1">
        <v>0</v>
      </c>
      <c r="AH70" s="1">
        <v>0</v>
      </c>
      <c r="AI70" s="1">
        <v>0</v>
      </c>
      <c r="AJ70" s="1">
        <v>0</v>
      </c>
      <c r="AK70" s="1">
        <v>0</v>
      </c>
      <c r="AL70" s="1">
        <v>0</v>
      </c>
      <c r="AM70" s="1">
        <v>0</v>
      </c>
      <c r="AN70" s="1">
        <v>0</v>
      </c>
      <c r="AO70" s="1">
        <v>0</v>
      </c>
      <c r="AP70" s="1">
        <v>0</v>
      </c>
      <c r="AQ70" s="1">
        <v>0</v>
      </c>
      <c r="AR70" s="1">
        <v>0</v>
      </c>
      <c r="AS70" s="1">
        <v>0</v>
      </c>
      <c r="AT70" s="1">
        <v>0</v>
      </c>
      <c r="AU70" s="1">
        <v>0</v>
      </c>
      <c r="AV70" s="1">
        <v>0</v>
      </c>
      <c r="AW70" s="1">
        <v>0</v>
      </c>
      <c r="AX70" s="1">
        <v>0</v>
      </c>
      <c r="AY70" s="1">
        <v>0</v>
      </c>
      <c r="AZ70" s="1">
        <v>0</v>
      </c>
      <c r="BA70" s="1">
        <v>0</v>
      </c>
      <c r="BB70" s="1">
        <v>0</v>
      </c>
      <c r="BC70" s="1">
        <v>0</v>
      </c>
      <c r="BD70" s="1">
        <v>0</v>
      </c>
      <c r="BE70" s="1">
        <v>0</v>
      </c>
      <c r="BF70" s="1">
        <v>0</v>
      </c>
      <c r="BG70" s="1">
        <v>0</v>
      </c>
      <c r="BH70" s="1">
        <v>0</v>
      </c>
      <c r="BI70" s="1">
        <v>0</v>
      </c>
      <c r="BJ70" s="1">
        <v>0</v>
      </c>
      <c r="BK70" s="1">
        <v>0</v>
      </c>
      <c r="BL70" s="1">
        <v>0</v>
      </c>
      <c r="BM70" s="1">
        <v>0</v>
      </c>
      <c r="BN70" s="1">
        <v>0</v>
      </c>
      <c r="BO70" s="1">
        <v>0</v>
      </c>
      <c r="BP70" s="1">
        <v>0</v>
      </c>
      <c r="BQ70" s="1">
        <v>0</v>
      </c>
      <c r="BR70" s="1">
        <v>0</v>
      </c>
      <c r="BS70" s="1">
        <v>0</v>
      </c>
      <c r="BT70" s="1">
        <v>0</v>
      </c>
      <c r="BU70" s="1">
        <v>0</v>
      </c>
      <c r="BV70" s="1">
        <v>0</v>
      </c>
      <c r="BW70" s="1">
        <v>0</v>
      </c>
      <c r="BX70" s="1">
        <v>0</v>
      </c>
      <c r="BY70" s="1">
        <v>0</v>
      </c>
      <c r="BZ70" s="1">
        <v>0</v>
      </c>
      <c r="CA70" s="1">
        <v>0</v>
      </c>
      <c r="CB70" s="1">
        <v>0</v>
      </c>
      <c r="CC70" s="1">
        <v>0</v>
      </c>
      <c r="CD70" s="1">
        <v>0</v>
      </c>
      <c r="CE70" s="1">
        <v>0</v>
      </c>
      <c r="CF70" s="1">
        <v>0</v>
      </c>
      <c r="CG70" s="1">
        <v>0</v>
      </c>
      <c r="CH70" s="1">
        <v>0</v>
      </c>
      <c r="CI70" s="1">
        <v>0</v>
      </c>
      <c r="CJ70" s="1">
        <v>0</v>
      </c>
      <c r="CK70" s="1">
        <v>0</v>
      </c>
      <c r="CL70" s="1">
        <v>0</v>
      </c>
      <c r="CM70" s="1">
        <v>0</v>
      </c>
      <c r="CN70" s="1">
        <v>0</v>
      </c>
      <c r="CO70" s="1">
        <v>0</v>
      </c>
      <c r="CP70" s="1">
        <v>0</v>
      </c>
      <c r="CQ70" s="1">
        <v>0</v>
      </c>
      <c r="CR70" s="1">
        <v>0</v>
      </c>
      <c r="CS70" s="1">
        <v>0</v>
      </c>
      <c r="CT70" s="1">
        <v>0</v>
      </c>
      <c r="CU70" s="1">
        <v>0</v>
      </c>
      <c r="CV70" s="1">
        <v>0</v>
      </c>
      <c r="CW70" s="1">
        <v>0</v>
      </c>
      <c r="CX70" s="1">
        <v>0</v>
      </c>
      <c r="CY70" s="1">
        <v>0</v>
      </c>
      <c r="CZ70" s="1">
        <v>0</v>
      </c>
      <c r="DA70" s="1">
        <v>0</v>
      </c>
      <c r="DB70" s="1">
        <v>0</v>
      </c>
      <c r="DC70" s="1">
        <v>0</v>
      </c>
      <c r="DD70" s="1">
        <v>0</v>
      </c>
      <c r="DE70" s="1">
        <v>0</v>
      </c>
      <c r="DF70" s="1">
        <v>0</v>
      </c>
      <c r="DG70" s="1">
        <v>0</v>
      </c>
      <c r="DH70" s="1">
        <v>0</v>
      </c>
      <c r="DI70" s="1">
        <v>0</v>
      </c>
      <c r="DJ70" s="1">
        <v>0</v>
      </c>
      <c r="DK70" s="1">
        <v>0</v>
      </c>
      <c r="DL70" s="1">
        <v>0</v>
      </c>
      <c r="DM70" s="1">
        <v>0</v>
      </c>
      <c r="DN70" s="1">
        <v>0</v>
      </c>
      <c r="DO70" s="1">
        <v>0</v>
      </c>
      <c r="DP70" s="1">
        <v>0</v>
      </c>
      <c r="DQ70" s="1">
        <v>0</v>
      </c>
      <c r="DR70" s="1">
        <v>0</v>
      </c>
      <c r="DS70" s="1">
        <v>0</v>
      </c>
      <c r="DT70" s="1">
        <v>0</v>
      </c>
      <c r="DU70" s="1">
        <v>0</v>
      </c>
      <c r="DV70" s="1">
        <v>0</v>
      </c>
      <c r="DW70" s="1">
        <v>0</v>
      </c>
      <c r="DX70" s="1">
        <v>0</v>
      </c>
      <c r="DY70" s="1">
        <v>0</v>
      </c>
      <c r="DZ70" s="1">
        <v>0</v>
      </c>
      <c r="EA70" s="1">
        <v>0</v>
      </c>
      <c r="EB70" s="1">
        <v>0</v>
      </c>
      <c r="EC70" s="1">
        <v>0</v>
      </c>
      <c r="ED70" s="1">
        <v>0</v>
      </c>
      <c r="EE70" s="1">
        <v>0</v>
      </c>
      <c r="EF70" s="1">
        <v>0</v>
      </c>
      <c r="EG70" s="1">
        <v>0</v>
      </c>
      <c r="EH70" s="1">
        <v>0</v>
      </c>
      <c r="EI70" s="1">
        <v>0</v>
      </c>
      <c r="EJ70" s="1">
        <v>0</v>
      </c>
      <c r="EK70" s="1">
        <v>0</v>
      </c>
      <c r="EL70" s="1">
        <v>0</v>
      </c>
      <c r="EM70" s="1">
        <v>0</v>
      </c>
      <c r="EN70" s="1">
        <v>0</v>
      </c>
      <c r="EO70" s="1">
        <v>0</v>
      </c>
      <c r="EP70" s="1">
        <v>0</v>
      </c>
      <c r="EQ70" s="1">
        <v>0</v>
      </c>
      <c r="ER70" s="1">
        <v>0</v>
      </c>
      <c r="ES70" s="1">
        <v>0</v>
      </c>
      <c r="ET70" s="1">
        <v>0</v>
      </c>
      <c r="EU70" s="1">
        <v>0</v>
      </c>
      <c r="EV70" s="1">
        <v>0</v>
      </c>
      <c r="EW70" s="1">
        <v>0</v>
      </c>
      <c r="EX70" s="1">
        <v>0</v>
      </c>
      <c r="EY70" s="1">
        <v>0</v>
      </c>
      <c r="EZ70" s="1">
        <v>0</v>
      </c>
      <c r="FA70" s="1">
        <v>0</v>
      </c>
      <c r="FB70" s="1">
        <v>0</v>
      </c>
      <c r="FC70" s="1">
        <v>0</v>
      </c>
    </row>
    <row r="71" spans="1:159" x14ac:dyDescent="0.35">
      <c r="A71" s="1" t="s">
        <v>434</v>
      </c>
      <c r="B71" s="1" t="s">
        <v>435</v>
      </c>
      <c r="C71" s="1">
        <v>0</v>
      </c>
      <c r="D71" s="1">
        <v>0</v>
      </c>
      <c r="E71" s="1">
        <v>0</v>
      </c>
      <c r="F71" s="1">
        <v>0</v>
      </c>
      <c r="G71" s="1">
        <v>0</v>
      </c>
      <c r="H71" s="1">
        <v>0</v>
      </c>
      <c r="I71" s="1">
        <v>0</v>
      </c>
      <c r="J71" s="1">
        <v>0</v>
      </c>
      <c r="K71" s="1">
        <v>0</v>
      </c>
      <c r="L71" s="1">
        <v>0</v>
      </c>
      <c r="M71" s="1">
        <v>0</v>
      </c>
      <c r="N71" s="1">
        <v>0</v>
      </c>
      <c r="O71" s="1">
        <v>0</v>
      </c>
      <c r="P71" s="1">
        <v>0</v>
      </c>
      <c r="Q71" s="1">
        <v>0</v>
      </c>
      <c r="R71" s="1">
        <v>0</v>
      </c>
      <c r="S71" s="1">
        <v>0</v>
      </c>
      <c r="T71" s="1">
        <v>0</v>
      </c>
      <c r="U71" s="1">
        <v>0</v>
      </c>
      <c r="V71" s="1">
        <v>0</v>
      </c>
      <c r="W71" s="1">
        <v>0</v>
      </c>
      <c r="X71" s="1">
        <v>0</v>
      </c>
      <c r="Y71" s="1">
        <v>0</v>
      </c>
      <c r="Z71" s="1">
        <v>0</v>
      </c>
      <c r="AA71" s="1">
        <v>0</v>
      </c>
      <c r="AB71" s="1">
        <v>0</v>
      </c>
      <c r="AC71" s="1">
        <v>0</v>
      </c>
      <c r="AD71" s="1">
        <v>0</v>
      </c>
      <c r="AE71" s="1">
        <v>0</v>
      </c>
      <c r="AF71" s="1">
        <v>0</v>
      </c>
      <c r="AG71" s="1">
        <v>0</v>
      </c>
      <c r="AH71" s="1">
        <v>0</v>
      </c>
      <c r="AI71" s="1">
        <v>0</v>
      </c>
      <c r="AJ71" s="1">
        <v>0</v>
      </c>
      <c r="AK71" s="1">
        <v>0</v>
      </c>
      <c r="AL71" s="1">
        <v>0</v>
      </c>
      <c r="AM71" s="1">
        <v>0</v>
      </c>
      <c r="AN71" s="1">
        <v>0</v>
      </c>
      <c r="AO71" s="1">
        <v>0</v>
      </c>
      <c r="AP71" s="1">
        <v>0</v>
      </c>
      <c r="AQ71" s="1">
        <v>0</v>
      </c>
      <c r="AR71" s="1">
        <v>0</v>
      </c>
      <c r="AS71" s="1">
        <v>0</v>
      </c>
      <c r="AT71" s="1">
        <v>0</v>
      </c>
      <c r="AU71" s="1">
        <v>0</v>
      </c>
      <c r="AV71" s="1">
        <v>0</v>
      </c>
      <c r="AW71" s="1">
        <v>0</v>
      </c>
      <c r="AX71" s="1">
        <v>0</v>
      </c>
      <c r="AY71" s="1">
        <v>0</v>
      </c>
      <c r="AZ71" s="1">
        <v>0</v>
      </c>
      <c r="BA71" s="1">
        <v>0</v>
      </c>
      <c r="BB71" s="1">
        <v>0</v>
      </c>
      <c r="BC71" s="1">
        <v>0</v>
      </c>
      <c r="BD71" s="1">
        <v>0</v>
      </c>
      <c r="BE71" s="1">
        <v>0</v>
      </c>
      <c r="BF71" s="1">
        <v>0</v>
      </c>
      <c r="BG71" s="1">
        <v>0</v>
      </c>
      <c r="BH71" s="1">
        <v>0</v>
      </c>
      <c r="BI71" s="1">
        <v>0</v>
      </c>
      <c r="BJ71" s="1">
        <v>0</v>
      </c>
      <c r="BK71" s="1">
        <v>0</v>
      </c>
      <c r="BL71" s="1">
        <v>0</v>
      </c>
      <c r="BM71" s="1">
        <v>0</v>
      </c>
      <c r="BN71" s="1">
        <v>0</v>
      </c>
      <c r="BO71" s="1">
        <v>0</v>
      </c>
      <c r="BP71" s="1">
        <v>0</v>
      </c>
      <c r="BQ71" s="1">
        <v>0</v>
      </c>
      <c r="BR71" s="1">
        <v>0</v>
      </c>
      <c r="BS71" s="1">
        <v>0</v>
      </c>
      <c r="BT71" s="1">
        <v>0</v>
      </c>
      <c r="BU71" s="1">
        <v>0</v>
      </c>
      <c r="BV71" s="1">
        <v>0</v>
      </c>
      <c r="BW71" s="1">
        <v>0</v>
      </c>
      <c r="BX71" s="1">
        <v>0</v>
      </c>
      <c r="BY71" s="1">
        <v>0</v>
      </c>
      <c r="BZ71" s="1">
        <v>0</v>
      </c>
      <c r="CA71" s="1">
        <v>0</v>
      </c>
      <c r="CB71" s="1">
        <v>0</v>
      </c>
      <c r="CC71" s="1">
        <v>0</v>
      </c>
      <c r="CD71" s="1">
        <v>0</v>
      </c>
      <c r="CE71" s="1">
        <v>0</v>
      </c>
      <c r="CF71" s="1">
        <v>0</v>
      </c>
      <c r="CG71" s="1">
        <v>0</v>
      </c>
      <c r="CH71" s="1">
        <v>0</v>
      </c>
      <c r="CI71" s="1">
        <v>0</v>
      </c>
      <c r="CJ71" s="1">
        <v>0</v>
      </c>
      <c r="CK71" s="1">
        <v>0</v>
      </c>
      <c r="CL71" s="1">
        <v>0</v>
      </c>
      <c r="CM71" s="1">
        <v>0</v>
      </c>
      <c r="CN71" s="1">
        <v>0</v>
      </c>
      <c r="CO71" s="1">
        <v>0</v>
      </c>
      <c r="CP71" s="1">
        <v>0</v>
      </c>
      <c r="CQ71" s="1">
        <v>0</v>
      </c>
      <c r="CR71" s="1">
        <v>0</v>
      </c>
      <c r="CS71" s="1">
        <v>0</v>
      </c>
      <c r="CT71" s="1">
        <v>0</v>
      </c>
      <c r="CU71" s="1">
        <v>0</v>
      </c>
      <c r="CV71" s="1">
        <v>0</v>
      </c>
      <c r="CW71" s="1">
        <v>0</v>
      </c>
      <c r="CX71" s="1">
        <v>0</v>
      </c>
      <c r="CY71" s="1">
        <v>0</v>
      </c>
      <c r="CZ71" s="1">
        <v>0</v>
      </c>
      <c r="DA71" s="1">
        <v>0</v>
      </c>
      <c r="DB71" s="1">
        <v>0</v>
      </c>
      <c r="DC71" s="1">
        <v>0</v>
      </c>
      <c r="DD71" s="1">
        <v>0</v>
      </c>
      <c r="DE71" s="1">
        <v>0</v>
      </c>
      <c r="DF71" s="1">
        <v>0</v>
      </c>
      <c r="DG71" s="1">
        <v>0</v>
      </c>
      <c r="DH71" s="1">
        <v>0</v>
      </c>
      <c r="DI71" s="1">
        <v>0</v>
      </c>
      <c r="DJ71" s="1">
        <v>0</v>
      </c>
      <c r="DK71" s="1">
        <v>0</v>
      </c>
      <c r="DL71" s="1">
        <v>0</v>
      </c>
      <c r="DM71" s="1">
        <v>0</v>
      </c>
      <c r="DN71" s="1">
        <v>0</v>
      </c>
      <c r="DO71" s="1">
        <v>0</v>
      </c>
      <c r="DP71" s="1">
        <v>0</v>
      </c>
      <c r="DQ71" s="1">
        <v>0</v>
      </c>
      <c r="DR71" s="1">
        <v>0</v>
      </c>
      <c r="DS71" s="1">
        <v>0</v>
      </c>
      <c r="DT71" s="1">
        <v>0</v>
      </c>
      <c r="DU71" s="1">
        <v>0</v>
      </c>
      <c r="DV71" s="1">
        <v>0</v>
      </c>
      <c r="DW71" s="1">
        <v>0</v>
      </c>
      <c r="DX71" s="1">
        <v>0</v>
      </c>
      <c r="DY71" s="1">
        <v>0</v>
      </c>
      <c r="DZ71" s="1">
        <v>0</v>
      </c>
      <c r="EA71" s="1">
        <v>0</v>
      </c>
      <c r="EB71" s="1">
        <v>0</v>
      </c>
      <c r="EC71" s="1">
        <v>0</v>
      </c>
      <c r="ED71" s="1">
        <v>0</v>
      </c>
      <c r="EE71" s="1">
        <v>0</v>
      </c>
      <c r="EF71" s="1">
        <v>0</v>
      </c>
      <c r="EG71" s="1">
        <v>0</v>
      </c>
      <c r="EH71" s="1">
        <v>0</v>
      </c>
      <c r="EI71" s="1">
        <v>0</v>
      </c>
      <c r="EJ71" s="1">
        <v>0</v>
      </c>
      <c r="EK71" s="1">
        <v>0</v>
      </c>
      <c r="EL71" s="1">
        <v>0</v>
      </c>
      <c r="EM71" s="1">
        <v>0</v>
      </c>
      <c r="EN71" s="1">
        <v>0</v>
      </c>
      <c r="EO71" s="1">
        <v>0</v>
      </c>
      <c r="EP71" s="1">
        <v>0</v>
      </c>
      <c r="EQ71" s="1">
        <v>0</v>
      </c>
      <c r="ER71" s="1">
        <v>0</v>
      </c>
      <c r="ES71" s="1">
        <v>0</v>
      </c>
      <c r="ET71" s="1">
        <v>0</v>
      </c>
      <c r="EU71" s="1">
        <v>0</v>
      </c>
      <c r="EV71" s="1">
        <v>0</v>
      </c>
      <c r="EW71" s="1">
        <v>0</v>
      </c>
      <c r="EX71" s="1">
        <v>0</v>
      </c>
      <c r="EY71" s="1">
        <v>0</v>
      </c>
      <c r="EZ71" s="1">
        <v>0</v>
      </c>
      <c r="FA71" s="1">
        <v>0</v>
      </c>
      <c r="FB71" s="1">
        <v>0</v>
      </c>
      <c r="FC71" s="1">
        <v>0</v>
      </c>
    </row>
    <row r="72" spans="1:159" x14ac:dyDescent="0.35">
      <c r="A72" s="1" t="s">
        <v>436</v>
      </c>
      <c r="B72" s="1" t="s">
        <v>437</v>
      </c>
      <c r="C72" s="1">
        <v>0</v>
      </c>
      <c r="D72" s="1">
        <v>0</v>
      </c>
      <c r="E72" s="1">
        <v>0</v>
      </c>
      <c r="F72" s="1">
        <v>0</v>
      </c>
      <c r="G72" s="1">
        <v>0</v>
      </c>
      <c r="H72" s="1">
        <v>0</v>
      </c>
      <c r="I72" s="1">
        <v>0</v>
      </c>
      <c r="J72" s="1">
        <v>0</v>
      </c>
      <c r="K72" s="1">
        <v>0</v>
      </c>
      <c r="L72" s="1">
        <v>0</v>
      </c>
      <c r="M72" s="1">
        <v>0</v>
      </c>
      <c r="N72" s="1">
        <v>0</v>
      </c>
      <c r="O72" s="1">
        <v>0</v>
      </c>
      <c r="P72" s="1">
        <v>0</v>
      </c>
      <c r="Q72" s="1">
        <v>0</v>
      </c>
      <c r="R72" s="1">
        <v>0</v>
      </c>
      <c r="S72" s="1">
        <v>0</v>
      </c>
      <c r="T72" s="1">
        <v>0</v>
      </c>
      <c r="U72" s="1">
        <v>0</v>
      </c>
      <c r="V72" s="1">
        <v>0</v>
      </c>
      <c r="W72" s="1">
        <v>0</v>
      </c>
      <c r="X72" s="1">
        <v>0</v>
      </c>
      <c r="Y72" s="1">
        <v>0</v>
      </c>
      <c r="Z72" s="1">
        <v>0</v>
      </c>
      <c r="AA72" s="1">
        <v>0</v>
      </c>
      <c r="AB72" s="1">
        <v>0</v>
      </c>
      <c r="AC72" s="1">
        <v>0</v>
      </c>
      <c r="AD72" s="1">
        <v>0</v>
      </c>
      <c r="AE72" s="1">
        <v>0</v>
      </c>
      <c r="AF72" s="1">
        <v>0</v>
      </c>
      <c r="AG72" s="1">
        <v>0</v>
      </c>
      <c r="AH72" s="1">
        <v>0</v>
      </c>
      <c r="AI72" s="1">
        <v>0</v>
      </c>
      <c r="AJ72" s="1">
        <v>0</v>
      </c>
      <c r="AK72" s="1">
        <v>0</v>
      </c>
      <c r="AL72" s="1">
        <v>0</v>
      </c>
      <c r="AM72" s="1">
        <v>0</v>
      </c>
      <c r="AN72" s="1">
        <v>0</v>
      </c>
      <c r="AO72" s="1">
        <v>0</v>
      </c>
      <c r="AP72" s="1">
        <v>0</v>
      </c>
      <c r="AQ72" s="1">
        <v>0</v>
      </c>
      <c r="AR72" s="1">
        <v>0</v>
      </c>
      <c r="AS72" s="1">
        <v>0</v>
      </c>
      <c r="AT72" s="1">
        <v>0</v>
      </c>
      <c r="AU72" s="1">
        <v>0</v>
      </c>
      <c r="AV72" s="1">
        <v>0</v>
      </c>
      <c r="AW72" s="1">
        <v>0</v>
      </c>
      <c r="AX72" s="1">
        <v>0</v>
      </c>
      <c r="AY72" s="1">
        <v>0</v>
      </c>
      <c r="AZ72" s="1">
        <v>0</v>
      </c>
      <c r="BA72" s="1">
        <v>0</v>
      </c>
      <c r="BB72" s="1">
        <v>0</v>
      </c>
      <c r="BC72" s="1">
        <v>0</v>
      </c>
      <c r="BD72" s="1">
        <v>0</v>
      </c>
      <c r="BE72" s="1">
        <v>0</v>
      </c>
      <c r="BF72" s="1">
        <v>0</v>
      </c>
      <c r="BG72" s="1">
        <v>0</v>
      </c>
      <c r="BH72" s="1">
        <v>0</v>
      </c>
      <c r="BI72" s="1">
        <v>0</v>
      </c>
      <c r="BJ72" s="1">
        <v>0</v>
      </c>
      <c r="BK72" s="1">
        <v>0</v>
      </c>
      <c r="BL72" s="1">
        <v>0</v>
      </c>
      <c r="BM72" s="1">
        <v>0</v>
      </c>
      <c r="BN72" s="1">
        <v>0</v>
      </c>
      <c r="BO72" s="1">
        <v>0</v>
      </c>
      <c r="BP72" s="1">
        <v>0</v>
      </c>
      <c r="BQ72" s="1">
        <v>0</v>
      </c>
      <c r="BR72" s="1">
        <v>0</v>
      </c>
      <c r="BS72" s="1">
        <v>0</v>
      </c>
      <c r="BT72" s="1">
        <v>0</v>
      </c>
      <c r="BU72" s="1">
        <v>0</v>
      </c>
      <c r="BV72" s="1">
        <v>0</v>
      </c>
      <c r="BW72" s="1">
        <v>0</v>
      </c>
      <c r="BX72" s="1">
        <v>0</v>
      </c>
      <c r="BY72" s="1">
        <v>0</v>
      </c>
      <c r="BZ72" s="1">
        <v>0</v>
      </c>
      <c r="CA72" s="1">
        <v>0</v>
      </c>
      <c r="CB72" s="1">
        <v>0</v>
      </c>
      <c r="CC72" s="1">
        <v>0</v>
      </c>
      <c r="CD72" s="1">
        <v>0</v>
      </c>
      <c r="CE72" s="1">
        <v>0</v>
      </c>
      <c r="CF72" s="1">
        <v>0</v>
      </c>
      <c r="CG72" s="1">
        <v>0</v>
      </c>
      <c r="CH72" s="1">
        <v>0</v>
      </c>
      <c r="CI72" s="1">
        <v>0</v>
      </c>
      <c r="CJ72" s="1">
        <v>0</v>
      </c>
      <c r="CK72" s="1">
        <v>0</v>
      </c>
      <c r="CL72" s="1">
        <v>0</v>
      </c>
      <c r="CM72" s="1">
        <v>0</v>
      </c>
      <c r="CN72" s="1">
        <v>0</v>
      </c>
      <c r="CO72" s="1">
        <v>0</v>
      </c>
      <c r="CP72" s="1">
        <v>0</v>
      </c>
      <c r="CQ72" s="1">
        <v>0</v>
      </c>
      <c r="CR72" s="1">
        <v>0</v>
      </c>
      <c r="CS72" s="1">
        <v>0</v>
      </c>
      <c r="CT72" s="1">
        <v>0</v>
      </c>
      <c r="CU72" s="1">
        <v>0</v>
      </c>
      <c r="CV72" s="1">
        <v>0</v>
      </c>
      <c r="CW72" s="1">
        <v>0</v>
      </c>
      <c r="CX72" s="1">
        <v>0</v>
      </c>
      <c r="CY72" s="1">
        <v>0</v>
      </c>
      <c r="CZ72" s="1">
        <v>0</v>
      </c>
      <c r="DA72" s="1">
        <v>0</v>
      </c>
      <c r="DB72" s="1">
        <v>0</v>
      </c>
      <c r="DC72" s="1">
        <v>0</v>
      </c>
      <c r="DD72" s="1">
        <v>0</v>
      </c>
      <c r="DE72" s="1">
        <v>0</v>
      </c>
      <c r="DF72" s="1">
        <v>0</v>
      </c>
      <c r="DG72" s="1">
        <v>0</v>
      </c>
      <c r="DH72" s="1">
        <v>0</v>
      </c>
      <c r="DI72" s="1">
        <v>0</v>
      </c>
      <c r="DJ72" s="1">
        <v>0</v>
      </c>
      <c r="DK72" s="1">
        <v>0</v>
      </c>
      <c r="DL72" s="1">
        <v>0</v>
      </c>
      <c r="DM72" s="1">
        <v>0</v>
      </c>
      <c r="DN72" s="1">
        <v>0</v>
      </c>
      <c r="DO72" s="1">
        <v>0</v>
      </c>
      <c r="DP72" s="1">
        <v>0</v>
      </c>
      <c r="DQ72" s="1">
        <v>0</v>
      </c>
      <c r="DR72" s="1">
        <v>0</v>
      </c>
      <c r="DS72" s="1">
        <v>0</v>
      </c>
      <c r="DT72" s="1">
        <v>0</v>
      </c>
      <c r="DU72" s="1">
        <v>0</v>
      </c>
      <c r="DV72" s="1">
        <v>0</v>
      </c>
      <c r="DW72" s="1">
        <v>0</v>
      </c>
      <c r="DX72" s="1">
        <v>0</v>
      </c>
      <c r="DY72" s="1">
        <v>0</v>
      </c>
      <c r="DZ72" s="1">
        <v>0</v>
      </c>
      <c r="EA72" s="1">
        <v>0</v>
      </c>
      <c r="EB72" s="1">
        <v>0</v>
      </c>
      <c r="EC72" s="1">
        <v>0</v>
      </c>
      <c r="ED72" s="1">
        <v>0</v>
      </c>
      <c r="EE72" s="1">
        <v>0</v>
      </c>
      <c r="EF72" s="1">
        <v>0</v>
      </c>
      <c r="EG72" s="1">
        <v>0</v>
      </c>
      <c r="EH72" s="1">
        <v>0</v>
      </c>
      <c r="EI72" s="1">
        <v>0</v>
      </c>
      <c r="EJ72" s="1">
        <v>0</v>
      </c>
      <c r="EK72" s="1">
        <v>0</v>
      </c>
      <c r="EL72" s="1">
        <v>0</v>
      </c>
      <c r="EM72" s="1">
        <v>0</v>
      </c>
      <c r="EN72" s="1">
        <v>0</v>
      </c>
      <c r="EO72" s="1">
        <v>0</v>
      </c>
      <c r="EP72" s="1">
        <v>0</v>
      </c>
      <c r="EQ72" s="1">
        <v>0</v>
      </c>
      <c r="ER72" s="1">
        <v>0</v>
      </c>
      <c r="ES72" s="1">
        <v>0</v>
      </c>
      <c r="ET72" s="1">
        <v>0</v>
      </c>
      <c r="EU72" s="1">
        <v>0</v>
      </c>
      <c r="EV72" s="1">
        <v>0</v>
      </c>
      <c r="EW72" s="1">
        <v>0</v>
      </c>
      <c r="EX72" s="1">
        <v>0</v>
      </c>
      <c r="EY72" s="1">
        <v>0</v>
      </c>
      <c r="EZ72" s="1">
        <v>0</v>
      </c>
      <c r="FA72" s="1">
        <v>0</v>
      </c>
      <c r="FB72" s="1">
        <v>0</v>
      </c>
      <c r="FC72" s="1">
        <v>0</v>
      </c>
    </row>
    <row r="73" spans="1:159" x14ac:dyDescent="0.35">
      <c r="A73" s="1" t="s">
        <v>438</v>
      </c>
      <c r="B73" s="1" t="s">
        <v>439</v>
      </c>
      <c r="C73" s="1">
        <v>0</v>
      </c>
      <c r="D73" s="1">
        <v>0</v>
      </c>
      <c r="E73" s="1">
        <v>0</v>
      </c>
      <c r="F73" s="1">
        <v>0</v>
      </c>
      <c r="G73" s="1">
        <v>0</v>
      </c>
      <c r="H73" s="1">
        <v>0</v>
      </c>
      <c r="I73" s="1">
        <v>0</v>
      </c>
      <c r="J73" s="1">
        <v>0</v>
      </c>
      <c r="K73" s="1">
        <v>0</v>
      </c>
      <c r="L73" s="1">
        <v>0</v>
      </c>
      <c r="M73" s="1">
        <v>0</v>
      </c>
      <c r="N73" s="1">
        <v>0</v>
      </c>
      <c r="O73" s="1">
        <v>0</v>
      </c>
      <c r="P73" s="1">
        <v>0</v>
      </c>
      <c r="Q73" s="1">
        <v>0</v>
      </c>
      <c r="R73" s="1">
        <v>0</v>
      </c>
      <c r="S73" s="1">
        <v>0</v>
      </c>
      <c r="T73" s="1">
        <v>0</v>
      </c>
      <c r="U73" s="1">
        <v>0</v>
      </c>
      <c r="V73" s="1">
        <v>0</v>
      </c>
      <c r="W73" s="1">
        <v>0</v>
      </c>
      <c r="X73" s="1">
        <v>0</v>
      </c>
      <c r="Y73" s="1">
        <v>0</v>
      </c>
      <c r="Z73" s="1">
        <v>0</v>
      </c>
      <c r="AA73" s="1">
        <v>0</v>
      </c>
      <c r="AB73" s="1">
        <v>0</v>
      </c>
      <c r="AC73" s="1">
        <v>0</v>
      </c>
      <c r="AD73" s="1">
        <v>0</v>
      </c>
      <c r="AE73" s="1">
        <v>0</v>
      </c>
      <c r="AF73" s="1">
        <v>0</v>
      </c>
      <c r="AG73" s="1">
        <v>0</v>
      </c>
      <c r="AH73" s="1">
        <v>0</v>
      </c>
      <c r="AI73" s="1">
        <v>0</v>
      </c>
      <c r="AJ73" s="1">
        <v>0</v>
      </c>
      <c r="AK73" s="1">
        <v>0</v>
      </c>
      <c r="AL73" s="1">
        <v>0</v>
      </c>
      <c r="AM73" s="1">
        <v>0</v>
      </c>
      <c r="AN73" s="1">
        <v>0</v>
      </c>
      <c r="AO73" s="1">
        <v>0</v>
      </c>
      <c r="AP73" s="1">
        <v>0</v>
      </c>
      <c r="AQ73" s="1">
        <v>0</v>
      </c>
      <c r="AR73" s="1">
        <v>0</v>
      </c>
      <c r="AS73" s="1">
        <v>0</v>
      </c>
      <c r="AT73" s="1">
        <v>0</v>
      </c>
      <c r="AU73" s="1">
        <v>0</v>
      </c>
      <c r="AV73" s="1">
        <v>0</v>
      </c>
      <c r="AW73" s="1">
        <v>0</v>
      </c>
      <c r="AX73" s="1">
        <v>0</v>
      </c>
      <c r="AY73" s="1">
        <v>0</v>
      </c>
      <c r="AZ73" s="1">
        <v>0</v>
      </c>
      <c r="BA73" s="1">
        <v>0</v>
      </c>
      <c r="BB73" s="1">
        <v>0</v>
      </c>
      <c r="BC73" s="1">
        <v>0</v>
      </c>
      <c r="BD73" s="1">
        <v>0</v>
      </c>
      <c r="BE73" s="1">
        <v>0</v>
      </c>
      <c r="BF73" s="1">
        <v>0</v>
      </c>
      <c r="BG73" s="1">
        <v>0</v>
      </c>
      <c r="BH73" s="1">
        <v>0</v>
      </c>
      <c r="BI73" s="1">
        <v>0</v>
      </c>
      <c r="BJ73" s="1">
        <v>0</v>
      </c>
      <c r="BK73" s="1">
        <v>0</v>
      </c>
      <c r="BL73" s="1">
        <v>0</v>
      </c>
      <c r="BM73" s="1">
        <v>0</v>
      </c>
      <c r="BN73" s="1">
        <v>0</v>
      </c>
      <c r="BO73" s="1">
        <v>0</v>
      </c>
      <c r="BP73" s="1">
        <v>0</v>
      </c>
      <c r="BQ73" s="1">
        <v>0</v>
      </c>
      <c r="BR73" s="1">
        <v>0</v>
      </c>
      <c r="BS73" s="1">
        <v>0</v>
      </c>
      <c r="BT73" s="1">
        <v>0</v>
      </c>
      <c r="BU73" s="1">
        <v>0</v>
      </c>
      <c r="BV73" s="1">
        <v>0</v>
      </c>
      <c r="BW73" s="1">
        <v>0</v>
      </c>
      <c r="BX73" s="1">
        <v>0</v>
      </c>
      <c r="BY73" s="1">
        <v>0</v>
      </c>
      <c r="BZ73" s="1">
        <v>0</v>
      </c>
      <c r="CA73" s="1">
        <v>0</v>
      </c>
      <c r="CB73" s="1">
        <v>0</v>
      </c>
      <c r="CC73" s="1">
        <v>0</v>
      </c>
      <c r="CD73" s="1">
        <v>0</v>
      </c>
      <c r="CE73" s="1">
        <v>0</v>
      </c>
      <c r="CF73" s="1">
        <v>0</v>
      </c>
      <c r="CG73" s="1">
        <v>0</v>
      </c>
      <c r="CH73" s="1">
        <v>0</v>
      </c>
      <c r="CI73" s="1">
        <v>0</v>
      </c>
      <c r="CJ73" s="1">
        <v>0</v>
      </c>
      <c r="CK73" s="1">
        <v>0</v>
      </c>
      <c r="CL73" s="1">
        <v>0</v>
      </c>
      <c r="CM73" s="1">
        <v>0</v>
      </c>
      <c r="CN73" s="1">
        <v>0</v>
      </c>
      <c r="CO73" s="1">
        <v>0</v>
      </c>
      <c r="CP73" s="1">
        <v>0</v>
      </c>
      <c r="CQ73" s="1">
        <v>0</v>
      </c>
      <c r="CR73" s="1">
        <v>0</v>
      </c>
      <c r="CS73" s="1">
        <v>0</v>
      </c>
      <c r="CT73" s="1">
        <v>0</v>
      </c>
      <c r="CU73" s="1">
        <v>0</v>
      </c>
      <c r="CV73" s="1">
        <v>0</v>
      </c>
      <c r="CW73" s="1">
        <v>0</v>
      </c>
      <c r="CX73" s="1">
        <v>0</v>
      </c>
      <c r="CY73" s="1">
        <v>0</v>
      </c>
      <c r="CZ73" s="1">
        <v>0</v>
      </c>
      <c r="DA73" s="1">
        <v>0</v>
      </c>
      <c r="DB73" s="1">
        <v>0</v>
      </c>
      <c r="DC73" s="1">
        <v>0</v>
      </c>
      <c r="DD73" s="1">
        <v>0</v>
      </c>
      <c r="DE73" s="1">
        <v>0</v>
      </c>
      <c r="DF73" s="1">
        <v>0</v>
      </c>
      <c r="DG73" s="1">
        <v>0</v>
      </c>
      <c r="DH73" s="1">
        <v>0</v>
      </c>
      <c r="DI73" s="1">
        <v>0</v>
      </c>
      <c r="DJ73" s="1">
        <v>0</v>
      </c>
      <c r="DK73" s="1">
        <v>0</v>
      </c>
      <c r="DL73" s="1">
        <v>0</v>
      </c>
      <c r="DM73" s="1">
        <v>0</v>
      </c>
      <c r="DN73" s="1">
        <v>0</v>
      </c>
      <c r="DO73" s="1">
        <v>0</v>
      </c>
      <c r="DP73" s="1">
        <v>0</v>
      </c>
      <c r="DQ73" s="1">
        <v>0</v>
      </c>
      <c r="DR73" s="1">
        <v>0</v>
      </c>
      <c r="DS73" s="1">
        <v>0</v>
      </c>
      <c r="DT73" s="1">
        <v>0</v>
      </c>
      <c r="DU73" s="1">
        <v>0</v>
      </c>
      <c r="DV73" s="1">
        <v>0</v>
      </c>
      <c r="DW73" s="1">
        <v>0</v>
      </c>
      <c r="DX73" s="1">
        <v>0</v>
      </c>
      <c r="DY73" s="1">
        <v>0</v>
      </c>
      <c r="DZ73" s="1">
        <v>0</v>
      </c>
      <c r="EA73" s="1">
        <v>0</v>
      </c>
      <c r="EB73" s="1">
        <v>0</v>
      </c>
      <c r="EC73" s="1">
        <v>0</v>
      </c>
      <c r="ED73" s="1">
        <v>0</v>
      </c>
      <c r="EE73" s="1">
        <v>0</v>
      </c>
      <c r="EF73" s="1">
        <v>0</v>
      </c>
      <c r="EG73" s="1">
        <v>0</v>
      </c>
      <c r="EH73" s="1">
        <v>0</v>
      </c>
      <c r="EI73" s="1">
        <v>0</v>
      </c>
      <c r="EJ73" s="1">
        <v>0</v>
      </c>
      <c r="EK73" s="1">
        <v>0</v>
      </c>
      <c r="EL73" s="1">
        <v>0</v>
      </c>
      <c r="EM73" s="1">
        <v>0</v>
      </c>
      <c r="EN73" s="1">
        <v>0</v>
      </c>
      <c r="EO73" s="1">
        <v>0</v>
      </c>
      <c r="EP73" s="1">
        <v>0</v>
      </c>
      <c r="EQ73" s="1">
        <v>0</v>
      </c>
      <c r="ER73" s="1">
        <v>0</v>
      </c>
      <c r="ES73" s="1">
        <v>0</v>
      </c>
      <c r="ET73" s="1">
        <v>0</v>
      </c>
      <c r="EU73" s="1">
        <v>0</v>
      </c>
      <c r="EV73" s="1">
        <v>0</v>
      </c>
      <c r="EW73" s="1">
        <v>0</v>
      </c>
      <c r="EX73" s="1">
        <v>0</v>
      </c>
      <c r="EY73" s="1">
        <v>0</v>
      </c>
      <c r="EZ73" s="1">
        <v>0</v>
      </c>
      <c r="FA73" s="1">
        <v>0</v>
      </c>
      <c r="FB73" s="1">
        <v>0</v>
      </c>
      <c r="FC73" s="1">
        <v>0</v>
      </c>
    </row>
    <row r="74" spans="1:159" x14ac:dyDescent="0.35">
      <c r="A74" s="1" t="s">
        <v>440</v>
      </c>
      <c r="B74" s="1" t="s">
        <v>441</v>
      </c>
      <c r="C74" s="1">
        <v>0</v>
      </c>
      <c r="D74" s="1">
        <v>0</v>
      </c>
      <c r="E74" s="1">
        <v>0</v>
      </c>
      <c r="F74" s="1">
        <v>0</v>
      </c>
      <c r="G74" s="1">
        <v>0</v>
      </c>
      <c r="H74" s="1">
        <v>0</v>
      </c>
      <c r="I74" s="1">
        <v>0</v>
      </c>
      <c r="J74" s="1">
        <v>0</v>
      </c>
      <c r="K74" s="1">
        <v>0</v>
      </c>
      <c r="L74" s="1">
        <v>0</v>
      </c>
      <c r="M74" s="1">
        <v>0</v>
      </c>
      <c r="N74" s="1">
        <v>0</v>
      </c>
      <c r="O74" s="1">
        <v>0</v>
      </c>
      <c r="P74" s="1">
        <v>0</v>
      </c>
      <c r="Q74" s="1">
        <v>0</v>
      </c>
      <c r="R74" s="1">
        <v>0</v>
      </c>
      <c r="S74" s="1">
        <v>0</v>
      </c>
      <c r="T74" s="1">
        <v>0</v>
      </c>
      <c r="U74" s="1">
        <v>0</v>
      </c>
      <c r="V74" s="1">
        <v>0</v>
      </c>
      <c r="W74" s="1">
        <v>0</v>
      </c>
      <c r="X74" s="1">
        <v>0</v>
      </c>
      <c r="Y74" s="1">
        <v>0</v>
      </c>
      <c r="Z74" s="1">
        <v>0</v>
      </c>
      <c r="AA74" s="1">
        <v>0</v>
      </c>
      <c r="AB74" s="1">
        <v>0</v>
      </c>
      <c r="AC74" s="1">
        <v>0</v>
      </c>
      <c r="AD74" s="1">
        <v>0</v>
      </c>
      <c r="AE74" s="1">
        <v>0</v>
      </c>
      <c r="AF74" s="1">
        <v>0</v>
      </c>
      <c r="AG74" s="1">
        <v>0</v>
      </c>
      <c r="AH74" s="1">
        <v>0</v>
      </c>
      <c r="AI74" s="1">
        <v>0</v>
      </c>
      <c r="AJ74" s="1">
        <v>0</v>
      </c>
      <c r="AK74" s="1">
        <v>0</v>
      </c>
      <c r="AL74" s="1">
        <v>0</v>
      </c>
      <c r="AM74" s="1">
        <v>0</v>
      </c>
      <c r="AN74" s="1">
        <v>0</v>
      </c>
      <c r="AO74" s="1">
        <v>0</v>
      </c>
      <c r="AP74" s="1">
        <v>0</v>
      </c>
      <c r="AQ74" s="1">
        <v>0</v>
      </c>
      <c r="AR74" s="1">
        <v>0</v>
      </c>
      <c r="AS74" s="1">
        <v>0</v>
      </c>
      <c r="AT74" s="1">
        <v>0</v>
      </c>
      <c r="AU74" s="1">
        <v>0</v>
      </c>
      <c r="AV74" s="1">
        <v>0</v>
      </c>
      <c r="AW74" s="1">
        <v>0</v>
      </c>
      <c r="AX74" s="1">
        <v>0</v>
      </c>
      <c r="AY74" s="1">
        <v>0</v>
      </c>
      <c r="AZ74" s="1">
        <v>0</v>
      </c>
      <c r="BA74" s="1">
        <v>0</v>
      </c>
      <c r="BB74" s="1">
        <v>0</v>
      </c>
      <c r="BC74" s="1">
        <v>0</v>
      </c>
      <c r="BD74" s="1">
        <v>0</v>
      </c>
      <c r="BE74" s="1">
        <v>0</v>
      </c>
      <c r="BF74" s="1">
        <v>0</v>
      </c>
      <c r="BG74" s="1">
        <v>0</v>
      </c>
      <c r="BH74" s="1">
        <v>0</v>
      </c>
      <c r="BI74" s="1">
        <v>0</v>
      </c>
      <c r="BJ74" s="1">
        <v>0</v>
      </c>
      <c r="BK74" s="1">
        <v>0</v>
      </c>
      <c r="BL74" s="1">
        <v>0</v>
      </c>
      <c r="BM74" s="1">
        <v>0</v>
      </c>
      <c r="BN74" s="1">
        <v>0</v>
      </c>
      <c r="BO74" s="1">
        <v>0</v>
      </c>
      <c r="BP74" s="1">
        <v>0</v>
      </c>
      <c r="BQ74" s="1">
        <v>0</v>
      </c>
      <c r="BR74" s="1">
        <v>0</v>
      </c>
      <c r="BS74" s="1">
        <v>0</v>
      </c>
      <c r="BT74" s="1">
        <v>0</v>
      </c>
      <c r="BU74" s="1">
        <v>0</v>
      </c>
      <c r="BV74" s="1">
        <v>0</v>
      </c>
      <c r="BW74" s="1">
        <v>0</v>
      </c>
      <c r="BX74" s="1">
        <v>0</v>
      </c>
      <c r="BY74" s="1">
        <v>0</v>
      </c>
      <c r="BZ74" s="1">
        <v>0</v>
      </c>
      <c r="CA74" s="1">
        <v>0</v>
      </c>
      <c r="CB74" s="1">
        <v>0</v>
      </c>
      <c r="CC74" s="1">
        <v>0</v>
      </c>
      <c r="CD74" s="1">
        <v>0</v>
      </c>
      <c r="CE74" s="1">
        <v>0</v>
      </c>
      <c r="CF74" s="1">
        <v>0</v>
      </c>
      <c r="CG74" s="1">
        <v>0</v>
      </c>
      <c r="CH74" s="1">
        <v>0</v>
      </c>
      <c r="CI74" s="1">
        <v>0</v>
      </c>
      <c r="CJ74" s="1">
        <v>0</v>
      </c>
      <c r="CK74" s="1">
        <v>0</v>
      </c>
      <c r="CL74" s="1">
        <v>0</v>
      </c>
      <c r="CM74" s="1">
        <v>0</v>
      </c>
      <c r="CN74" s="1">
        <v>0</v>
      </c>
      <c r="CO74" s="1">
        <v>0</v>
      </c>
      <c r="CP74" s="1">
        <v>0</v>
      </c>
      <c r="CQ74" s="1">
        <v>0</v>
      </c>
      <c r="CR74" s="1">
        <v>0</v>
      </c>
      <c r="CS74" s="1">
        <v>0</v>
      </c>
      <c r="CT74" s="1">
        <v>0</v>
      </c>
      <c r="CU74" s="1">
        <v>0</v>
      </c>
      <c r="CV74" s="1">
        <v>0</v>
      </c>
      <c r="CW74" s="1">
        <v>0</v>
      </c>
      <c r="CX74" s="1">
        <v>0</v>
      </c>
      <c r="CY74" s="1">
        <v>0</v>
      </c>
      <c r="CZ74" s="1">
        <v>0</v>
      </c>
      <c r="DA74" s="1">
        <v>0</v>
      </c>
      <c r="DB74" s="1">
        <v>0</v>
      </c>
      <c r="DC74" s="1">
        <v>0</v>
      </c>
      <c r="DD74" s="1">
        <v>0</v>
      </c>
      <c r="DE74" s="1">
        <v>0</v>
      </c>
      <c r="DF74" s="1">
        <v>0</v>
      </c>
      <c r="DG74" s="1">
        <v>0</v>
      </c>
      <c r="DH74" s="1">
        <v>0</v>
      </c>
      <c r="DI74" s="1">
        <v>0</v>
      </c>
      <c r="DJ74" s="1">
        <v>0</v>
      </c>
      <c r="DK74" s="1">
        <v>0</v>
      </c>
      <c r="DL74" s="1">
        <v>0</v>
      </c>
      <c r="DM74" s="1">
        <v>0</v>
      </c>
      <c r="DN74" s="1">
        <v>0</v>
      </c>
      <c r="DO74" s="1">
        <v>0</v>
      </c>
      <c r="DP74" s="1">
        <v>0</v>
      </c>
      <c r="DQ74" s="1">
        <v>0</v>
      </c>
      <c r="DR74" s="1">
        <v>0</v>
      </c>
      <c r="DS74" s="1">
        <v>0</v>
      </c>
      <c r="DT74" s="1">
        <v>0</v>
      </c>
      <c r="DU74" s="1">
        <v>0</v>
      </c>
      <c r="DV74" s="1">
        <v>0</v>
      </c>
      <c r="DW74" s="1">
        <v>0</v>
      </c>
      <c r="DX74" s="1">
        <v>0</v>
      </c>
      <c r="DY74" s="1">
        <v>0</v>
      </c>
      <c r="DZ74" s="1">
        <v>0</v>
      </c>
      <c r="EA74" s="1">
        <v>0</v>
      </c>
      <c r="EB74" s="1">
        <v>0</v>
      </c>
      <c r="EC74" s="1">
        <v>0</v>
      </c>
      <c r="ED74" s="1">
        <v>0</v>
      </c>
      <c r="EE74" s="1">
        <v>0</v>
      </c>
      <c r="EF74" s="1">
        <v>0</v>
      </c>
      <c r="EG74" s="1">
        <v>0</v>
      </c>
      <c r="EH74" s="1">
        <v>0</v>
      </c>
      <c r="EI74" s="1">
        <v>0</v>
      </c>
      <c r="EJ74" s="1">
        <v>0</v>
      </c>
      <c r="EK74" s="1">
        <v>0</v>
      </c>
      <c r="EL74" s="1">
        <v>0</v>
      </c>
      <c r="EM74" s="1">
        <v>0</v>
      </c>
      <c r="EN74" s="1">
        <v>0</v>
      </c>
      <c r="EO74" s="1">
        <v>0</v>
      </c>
      <c r="EP74" s="1">
        <v>0</v>
      </c>
      <c r="EQ74" s="1">
        <v>0</v>
      </c>
      <c r="ER74" s="1">
        <v>0</v>
      </c>
      <c r="ES74" s="1">
        <v>0</v>
      </c>
      <c r="ET74" s="1">
        <v>0</v>
      </c>
      <c r="EU74" s="1">
        <v>0</v>
      </c>
      <c r="EV74" s="1">
        <v>0</v>
      </c>
      <c r="EW74" s="1">
        <v>0</v>
      </c>
      <c r="EX74" s="1">
        <v>0</v>
      </c>
      <c r="EY74" s="1">
        <v>0</v>
      </c>
      <c r="EZ74" s="1">
        <v>0</v>
      </c>
      <c r="FA74" s="1">
        <v>0</v>
      </c>
      <c r="FB74" s="1">
        <v>0</v>
      </c>
      <c r="FC74" s="1">
        <v>0</v>
      </c>
    </row>
    <row r="75" spans="1:159" x14ac:dyDescent="0.35">
      <c r="A75" s="1" t="s">
        <v>442</v>
      </c>
      <c r="B75" s="1" t="s">
        <v>443</v>
      </c>
      <c r="C75" s="1">
        <v>0</v>
      </c>
      <c r="D75" s="1">
        <v>0</v>
      </c>
      <c r="E75" s="1">
        <v>0</v>
      </c>
      <c r="F75" s="1">
        <v>0</v>
      </c>
      <c r="G75" s="1">
        <v>0</v>
      </c>
      <c r="H75" s="1">
        <v>0</v>
      </c>
      <c r="I75" s="1">
        <v>0</v>
      </c>
      <c r="J75" s="1">
        <v>0</v>
      </c>
      <c r="K75" s="1">
        <v>0</v>
      </c>
      <c r="L75" s="1">
        <v>0</v>
      </c>
      <c r="M75" s="1">
        <v>0</v>
      </c>
      <c r="N75" s="1">
        <v>0</v>
      </c>
      <c r="O75" s="1">
        <v>0</v>
      </c>
      <c r="P75" s="1">
        <v>0</v>
      </c>
      <c r="Q75" s="1">
        <v>0</v>
      </c>
      <c r="R75" s="1">
        <v>0</v>
      </c>
      <c r="S75" s="1">
        <v>0</v>
      </c>
      <c r="T75" s="1">
        <v>0</v>
      </c>
      <c r="U75" s="1">
        <v>0</v>
      </c>
      <c r="V75" s="1">
        <v>0</v>
      </c>
      <c r="W75" s="1">
        <v>0</v>
      </c>
      <c r="X75" s="1">
        <v>0</v>
      </c>
      <c r="Y75" s="1">
        <v>0</v>
      </c>
      <c r="Z75" s="1">
        <v>0</v>
      </c>
      <c r="AA75" s="1">
        <v>0</v>
      </c>
      <c r="AB75" s="1">
        <v>0</v>
      </c>
      <c r="AC75" s="1">
        <v>0</v>
      </c>
      <c r="AD75" s="1">
        <v>0</v>
      </c>
      <c r="AE75" s="1">
        <v>0</v>
      </c>
      <c r="AF75" s="1">
        <v>0</v>
      </c>
      <c r="AG75" s="1">
        <v>0</v>
      </c>
      <c r="AH75" s="1">
        <v>0</v>
      </c>
      <c r="AI75" s="1">
        <v>0</v>
      </c>
      <c r="AJ75" s="1">
        <v>0</v>
      </c>
      <c r="AK75" s="1">
        <v>0</v>
      </c>
      <c r="AL75" s="1">
        <v>0</v>
      </c>
      <c r="AM75" s="1">
        <v>0</v>
      </c>
      <c r="AN75" s="1">
        <v>0</v>
      </c>
      <c r="AO75" s="1">
        <v>0</v>
      </c>
      <c r="AP75" s="1">
        <v>0</v>
      </c>
      <c r="AQ75" s="1">
        <v>0</v>
      </c>
      <c r="AR75" s="1">
        <v>0</v>
      </c>
      <c r="AS75" s="1">
        <v>0</v>
      </c>
      <c r="AT75" s="1">
        <v>0</v>
      </c>
      <c r="AU75" s="1">
        <v>0</v>
      </c>
      <c r="AV75" s="1">
        <v>0</v>
      </c>
      <c r="AW75" s="1">
        <v>0</v>
      </c>
      <c r="AX75" s="1">
        <v>0</v>
      </c>
      <c r="AY75" s="1">
        <v>0</v>
      </c>
      <c r="AZ75" s="1">
        <v>0</v>
      </c>
      <c r="BA75" s="1">
        <v>0</v>
      </c>
      <c r="BB75" s="1">
        <v>0</v>
      </c>
      <c r="BC75" s="1">
        <v>0</v>
      </c>
      <c r="BD75" s="1">
        <v>0</v>
      </c>
      <c r="BE75" s="1">
        <v>0</v>
      </c>
      <c r="BF75" s="1">
        <v>0</v>
      </c>
      <c r="BG75" s="1">
        <v>0</v>
      </c>
      <c r="BH75" s="1">
        <v>0</v>
      </c>
      <c r="BI75" s="1">
        <v>0</v>
      </c>
      <c r="BJ75" s="1">
        <v>0</v>
      </c>
      <c r="BK75" s="1">
        <v>0</v>
      </c>
      <c r="BL75" s="1">
        <v>0</v>
      </c>
      <c r="BM75" s="1">
        <v>0</v>
      </c>
      <c r="BN75" s="1">
        <v>0</v>
      </c>
      <c r="BO75" s="1">
        <v>0</v>
      </c>
      <c r="BP75" s="1">
        <v>0</v>
      </c>
      <c r="BQ75" s="1">
        <v>0</v>
      </c>
      <c r="BR75" s="1">
        <v>0</v>
      </c>
      <c r="BS75" s="1">
        <v>0</v>
      </c>
      <c r="BT75" s="1">
        <v>0</v>
      </c>
      <c r="BU75" s="1">
        <v>0</v>
      </c>
      <c r="BV75" s="1">
        <v>0</v>
      </c>
      <c r="BW75" s="1">
        <v>0</v>
      </c>
      <c r="BX75" s="1">
        <v>0</v>
      </c>
      <c r="BY75" s="1">
        <v>0</v>
      </c>
      <c r="BZ75" s="1">
        <v>0</v>
      </c>
      <c r="CA75" s="1">
        <v>0</v>
      </c>
      <c r="CB75" s="1">
        <v>0</v>
      </c>
      <c r="CC75" s="1">
        <v>0</v>
      </c>
      <c r="CD75" s="1">
        <v>0</v>
      </c>
      <c r="CE75" s="1">
        <v>0</v>
      </c>
      <c r="CF75" s="1">
        <v>0</v>
      </c>
      <c r="CG75" s="1">
        <v>0</v>
      </c>
      <c r="CH75" s="1">
        <v>0</v>
      </c>
      <c r="CI75" s="1">
        <v>0</v>
      </c>
      <c r="CJ75" s="1">
        <v>0</v>
      </c>
      <c r="CK75" s="1">
        <v>0</v>
      </c>
      <c r="CL75" s="1">
        <v>0</v>
      </c>
      <c r="CM75" s="1">
        <v>0</v>
      </c>
      <c r="CN75" s="1">
        <v>0</v>
      </c>
      <c r="CO75" s="1">
        <v>0</v>
      </c>
      <c r="CP75" s="1">
        <v>0</v>
      </c>
      <c r="CQ75" s="1">
        <v>0</v>
      </c>
      <c r="CR75" s="1">
        <v>0</v>
      </c>
      <c r="CS75" s="1">
        <v>0</v>
      </c>
      <c r="CT75" s="1">
        <v>0</v>
      </c>
      <c r="CU75" s="1">
        <v>0</v>
      </c>
      <c r="CV75" s="1">
        <v>0</v>
      </c>
      <c r="CW75" s="1">
        <v>0</v>
      </c>
      <c r="CX75" s="1">
        <v>0</v>
      </c>
      <c r="CY75" s="1">
        <v>0</v>
      </c>
      <c r="CZ75" s="1">
        <v>0</v>
      </c>
      <c r="DA75" s="1">
        <v>0</v>
      </c>
      <c r="DB75" s="1">
        <v>0</v>
      </c>
      <c r="DC75" s="1">
        <v>0</v>
      </c>
      <c r="DD75" s="1">
        <v>0</v>
      </c>
      <c r="DE75" s="1">
        <v>0</v>
      </c>
      <c r="DF75" s="1">
        <v>0</v>
      </c>
      <c r="DG75" s="1">
        <v>0</v>
      </c>
      <c r="DH75" s="1">
        <v>0</v>
      </c>
      <c r="DI75" s="1">
        <v>0</v>
      </c>
      <c r="DJ75" s="1">
        <v>0</v>
      </c>
      <c r="DK75" s="1">
        <v>0</v>
      </c>
      <c r="DL75" s="1">
        <v>0</v>
      </c>
      <c r="DM75" s="1">
        <v>0</v>
      </c>
      <c r="DN75" s="1">
        <v>0</v>
      </c>
      <c r="DO75" s="1">
        <v>0</v>
      </c>
      <c r="DP75" s="1">
        <v>0</v>
      </c>
      <c r="DQ75" s="1">
        <v>0</v>
      </c>
      <c r="DR75" s="1">
        <v>0</v>
      </c>
      <c r="DS75" s="1">
        <v>0</v>
      </c>
      <c r="DT75" s="1">
        <v>0</v>
      </c>
      <c r="DU75" s="1">
        <v>0</v>
      </c>
      <c r="DV75" s="1">
        <v>0</v>
      </c>
      <c r="DW75" s="1">
        <v>0</v>
      </c>
      <c r="DX75" s="1">
        <v>0</v>
      </c>
      <c r="DY75" s="1">
        <v>0</v>
      </c>
      <c r="DZ75" s="1">
        <v>0</v>
      </c>
      <c r="EA75" s="1">
        <v>0</v>
      </c>
      <c r="EB75" s="1">
        <v>0</v>
      </c>
      <c r="EC75" s="1">
        <v>0</v>
      </c>
      <c r="ED75" s="1">
        <v>0</v>
      </c>
      <c r="EE75" s="1">
        <v>0</v>
      </c>
      <c r="EF75" s="1">
        <v>0</v>
      </c>
      <c r="EG75" s="1">
        <v>0</v>
      </c>
      <c r="EH75" s="1">
        <v>0</v>
      </c>
      <c r="EI75" s="1">
        <v>0</v>
      </c>
      <c r="EJ75" s="1">
        <v>0</v>
      </c>
      <c r="EK75" s="1">
        <v>0</v>
      </c>
      <c r="EL75" s="1">
        <v>0</v>
      </c>
      <c r="EM75" s="1">
        <v>0</v>
      </c>
      <c r="EN75" s="1">
        <v>0</v>
      </c>
      <c r="EO75" s="1">
        <v>0</v>
      </c>
      <c r="EP75" s="1">
        <v>0</v>
      </c>
      <c r="EQ75" s="1">
        <v>0</v>
      </c>
      <c r="ER75" s="1">
        <v>0</v>
      </c>
      <c r="ES75" s="1">
        <v>0</v>
      </c>
      <c r="ET75" s="1">
        <v>0</v>
      </c>
      <c r="EU75" s="1">
        <v>0</v>
      </c>
      <c r="EV75" s="1">
        <v>0</v>
      </c>
      <c r="EW75" s="1">
        <v>0</v>
      </c>
      <c r="EX75" s="1">
        <v>0</v>
      </c>
      <c r="EY75" s="1">
        <v>0</v>
      </c>
      <c r="EZ75" s="1">
        <v>0</v>
      </c>
      <c r="FA75" s="1">
        <v>0</v>
      </c>
      <c r="FB75" s="1">
        <v>0</v>
      </c>
      <c r="FC75" s="1">
        <v>0</v>
      </c>
    </row>
    <row r="76" spans="1:159" x14ac:dyDescent="0.35">
      <c r="A76" s="1" t="s">
        <v>444</v>
      </c>
      <c r="B76" s="1" t="s">
        <v>445</v>
      </c>
      <c r="C76" s="1">
        <v>0</v>
      </c>
      <c r="D76" s="1">
        <v>0</v>
      </c>
      <c r="E76" s="1">
        <v>0</v>
      </c>
      <c r="F76" s="1">
        <v>0</v>
      </c>
      <c r="G76" s="1">
        <v>0</v>
      </c>
      <c r="H76" s="1">
        <v>0</v>
      </c>
      <c r="I76" s="1">
        <v>0</v>
      </c>
      <c r="J76" s="1">
        <v>0</v>
      </c>
      <c r="K76" s="1">
        <v>0</v>
      </c>
      <c r="L76" s="1">
        <v>0</v>
      </c>
      <c r="M76" s="1">
        <v>0</v>
      </c>
      <c r="N76" s="1">
        <v>0</v>
      </c>
      <c r="O76" s="1">
        <v>0</v>
      </c>
      <c r="P76" s="1">
        <v>0</v>
      </c>
      <c r="Q76" s="1">
        <v>0</v>
      </c>
      <c r="R76" s="1">
        <v>0</v>
      </c>
      <c r="S76" s="1">
        <v>0</v>
      </c>
      <c r="T76" s="1">
        <v>0</v>
      </c>
      <c r="U76" s="1">
        <v>0</v>
      </c>
      <c r="V76" s="1">
        <v>0</v>
      </c>
      <c r="W76" s="1">
        <v>0</v>
      </c>
      <c r="X76" s="1">
        <v>0</v>
      </c>
      <c r="Y76" s="1">
        <v>0</v>
      </c>
      <c r="Z76" s="1">
        <v>0</v>
      </c>
      <c r="AA76" s="1">
        <v>0</v>
      </c>
      <c r="AB76" s="1">
        <v>0</v>
      </c>
      <c r="AC76" s="1">
        <v>0</v>
      </c>
      <c r="AD76" s="1">
        <v>0</v>
      </c>
      <c r="AE76" s="1">
        <v>0</v>
      </c>
      <c r="AF76" s="1">
        <v>0</v>
      </c>
      <c r="AG76" s="1">
        <v>0</v>
      </c>
      <c r="AH76" s="1">
        <v>0</v>
      </c>
      <c r="AI76" s="1">
        <v>0</v>
      </c>
      <c r="AJ76" s="1">
        <v>0</v>
      </c>
      <c r="AK76" s="1">
        <v>0</v>
      </c>
      <c r="AL76" s="1">
        <v>0</v>
      </c>
      <c r="AM76" s="1">
        <v>0</v>
      </c>
      <c r="AN76" s="1">
        <v>0</v>
      </c>
      <c r="AO76" s="1">
        <v>0</v>
      </c>
      <c r="AP76" s="1">
        <v>0</v>
      </c>
      <c r="AQ76" s="1">
        <v>0</v>
      </c>
      <c r="AR76" s="1">
        <v>0</v>
      </c>
      <c r="AS76" s="1">
        <v>0</v>
      </c>
      <c r="AT76" s="1">
        <v>0</v>
      </c>
      <c r="AU76" s="1">
        <v>0</v>
      </c>
      <c r="AV76" s="1">
        <v>0</v>
      </c>
      <c r="AW76" s="1">
        <v>0</v>
      </c>
      <c r="AX76" s="1">
        <v>0</v>
      </c>
      <c r="AY76" s="1">
        <v>0</v>
      </c>
      <c r="AZ76" s="1">
        <v>0</v>
      </c>
      <c r="BA76" s="1">
        <v>0</v>
      </c>
      <c r="BB76" s="1">
        <v>0</v>
      </c>
      <c r="BC76" s="1">
        <v>0</v>
      </c>
      <c r="BD76" s="1">
        <v>0</v>
      </c>
      <c r="BE76" s="1">
        <v>0</v>
      </c>
      <c r="BF76" s="1">
        <v>0</v>
      </c>
      <c r="BG76" s="1">
        <v>0</v>
      </c>
      <c r="BH76" s="1">
        <v>0</v>
      </c>
      <c r="BI76" s="1">
        <v>0</v>
      </c>
      <c r="BJ76" s="1">
        <v>0</v>
      </c>
      <c r="BK76" s="1">
        <v>0</v>
      </c>
      <c r="BL76" s="1">
        <v>0</v>
      </c>
      <c r="BM76" s="1">
        <v>0</v>
      </c>
      <c r="BN76" s="1">
        <v>0</v>
      </c>
      <c r="BO76" s="1">
        <v>0</v>
      </c>
      <c r="BP76" s="1">
        <v>0</v>
      </c>
      <c r="BQ76" s="1">
        <v>0</v>
      </c>
      <c r="BR76" s="1">
        <v>0</v>
      </c>
      <c r="BS76" s="1">
        <v>0</v>
      </c>
      <c r="BT76" s="1">
        <v>0</v>
      </c>
      <c r="BU76" s="1">
        <v>0</v>
      </c>
      <c r="BV76" s="1">
        <v>0</v>
      </c>
      <c r="BW76" s="1">
        <v>0</v>
      </c>
      <c r="BX76" s="1">
        <v>0</v>
      </c>
      <c r="BY76" s="1">
        <v>0</v>
      </c>
      <c r="BZ76" s="1">
        <v>0</v>
      </c>
      <c r="CA76" s="1">
        <v>0</v>
      </c>
      <c r="CB76" s="1">
        <v>0</v>
      </c>
      <c r="CC76" s="1">
        <v>0</v>
      </c>
      <c r="CD76" s="1">
        <v>0</v>
      </c>
      <c r="CE76" s="1">
        <v>0</v>
      </c>
      <c r="CF76" s="1">
        <v>0</v>
      </c>
      <c r="CG76" s="1">
        <v>0</v>
      </c>
      <c r="CH76" s="1">
        <v>0</v>
      </c>
      <c r="CI76" s="1">
        <v>0</v>
      </c>
      <c r="CJ76" s="1">
        <v>0</v>
      </c>
      <c r="CK76" s="1">
        <v>0</v>
      </c>
      <c r="CL76" s="1">
        <v>0</v>
      </c>
      <c r="CM76" s="1">
        <v>0</v>
      </c>
      <c r="CN76" s="1">
        <v>0</v>
      </c>
      <c r="CO76" s="1">
        <v>0</v>
      </c>
      <c r="CP76" s="1">
        <v>0</v>
      </c>
      <c r="CQ76" s="1">
        <v>0</v>
      </c>
      <c r="CR76" s="1">
        <v>0</v>
      </c>
      <c r="CS76" s="1">
        <v>0</v>
      </c>
      <c r="CT76" s="1">
        <v>0</v>
      </c>
      <c r="CU76" s="1">
        <v>0</v>
      </c>
      <c r="CV76" s="1">
        <v>0</v>
      </c>
      <c r="CW76" s="1">
        <v>0</v>
      </c>
      <c r="CX76" s="1">
        <v>0</v>
      </c>
      <c r="CY76" s="1">
        <v>0</v>
      </c>
      <c r="CZ76" s="1">
        <v>0</v>
      </c>
      <c r="DA76" s="1">
        <v>0</v>
      </c>
      <c r="DB76" s="1">
        <v>0</v>
      </c>
      <c r="DC76" s="1">
        <v>0</v>
      </c>
      <c r="DD76" s="1">
        <v>0</v>
      </c>
      <c r="DE76" s="1">
        <v>0</v>
      </c>
      <c r="DF76" s="1">
        <v>0</v>
      </c>
      <c r="DG76" s="1">
        <v>0</v>
      </c>
      <c r="DH76" s="1">
        <v>0</v>
      </c>
      <c r="DI76" s="1">
        <v>0</v>
      </c>
      <c r="DJ76" s="1">
        <v>0</v>
      </c>
      <c r="DK76" s="1">
        <v>0</v>
      </c>
      <c r="DL76" s="1">
        <v>0</v>
      </c>
      <c r="DM76" s="1">
        <v>0</v>
      </c>
      <c r="DN76" s="1">
        <v>0</v>
      </c>
      <c r="DO76" s="1">
        <v>0</v>
      </c>
      <c r="DP76" s="1">
        <v>0</v>
      </c>
      <c r="DQ76" s="1">
        <v>0</v>
      </c>
      <c r="DR76" s="1">
        <v>0</v>
      </c>
      <c r="DS76" s="1">
        <v>0</v>
      </c>
      <c r="DT76" s="1">
        <v>0</v>
      </c>
      <c r="DU76" s="1">
        <v>0</v>
      </c>
      <c r="DV76" s="1">
        <v>0</v>
      </c>
      <c r="DW76" s="1">
        <v>0</v>
      </c>
      <c r="DX76" s="1">
        <v>0</v>
      </c>
      <c r="DY76" s="1">
        <v>0</v>
      </c>
      <c r="DZ76" s="1">
        <v>0</v>
      </c>
      <c r="EA76" s="1">
        <v>0</v>
      </c>
      <c r="EB76" s="1">
        <v>0</v>
      </c>
      <c r="EC76" s="1">
        <v>0</v>
      </c>
      <c r="ED76" s="1">
        <v>0</v>
      </c>
      <c r="EE76" s="1">
        <v>0</v>
      </c>
      <c r="EF76" s="1">
        <v>0</v>
      </c>
      <c r="EG76" s="1">
        <v>0</v>
      </c>
      <c r="EH76" s="1">
        <v>0</v>
      </c>
      <c r="EI76" s="1">
        <v>0</v>
      </c>
      <c r="EJ76" s="1">
        <v>0</v>
      </c>
      <c r="EK76" s="1">
        <v>0</v>
      </c>
      <c r="EL76" s="1">
        <v>0</v>
      </c>
      <c r="EM76" s="1">
        <v>0</v>
      </c>
      <c r="EN76" s="1">
        <v>0</v>
      </c>
      <c r="EO76" s="1">
        <v>0</v>
      </c>
      <c r="EP76" s="1">
        <v>0</v>
      </c>
      <c r="EQ76" s="1">
        <v>0</v>
      </c>
      <c r="ER76" s="1">
        <v>0</v>
      </c>
      <c r="ES76" s="1">
        <v>0</v>
      </c>
      <c r="ET76" s="1">
        <v>0</v>
      </c>
      <c r="EU76" s="1">
        <v>0</v>
      </c>
      <c r="EV76" s="1">
        <v>0</v>
      </c>
      <c r="EW76" s="1">
        <v>0</v>
      </c>
      <c r="EX76" s="1">
        <v>0</v>
      </c>
      <c r="EY76" s="1">
        <v>0</v>
      </c>
      <c r="EZ76" s="1">
        <v>0</v>
      </c>
      <c r="FA76" s="1">
        <v>0</v>
      </c>
      <c r="FB76" s="1">
        <v>0</v>
      </c>
      <c r="FC76" s="1">
        <v>0</v>
      </c>
    </row>
    <row r="77" spans="1:159" x14ac:dyDescent="0.35">
      <c r="A77" s="1" t="s">
        <v>446</v>
      </c>
      <c r="B77" s="1" t="s">
        <v>447</v>
      </c>
      <c r="C77" s="1">
        <v>0</v>
      </c>
      <c r="D77" s="1">
        <v>0</v>
      </c>
      <c r="E77" s="1">
        <v>0</v>
      </c>
      <c r="F77" s="1">
        <v>0</v>
      </c>
      <c r="G77" s="1">
        <v>0</v>
      </c>
      <c r="H77" s="1">
        <v>0</v>
      </c>
      <c r="I77" s="1">
        <v>0</v>
      </c>
      <c r="J77" s="1">
        <v>0</v>
      </c>
      <c r="K77" s="1">
        <v>0</v>
      </c>
      <c r="L77" s="1">
        <v>0</v>
      </c>
      <c r="M77" s="1">
        <v>0</v>
      </c>
      <c r="N77" s="1">
        <v>0</v>
      </c>
      <c r="O77" s="1">
        <v>0</v>
      </c>
      <c r="P77" s="1">
        <v>0</v>
      </c>
      <c r="Q77" s="1">
        <v>0</v>
      </c>
      <c r="R77" s="1">
        <v>0</v>
      </c>
      <c r="S77" s="1">
        <v>0</v>
      </c>
      <c r="T77" s="1">
        <v>0</v>
      </c>
      <c r="U77" s="1">
        <v>0</v>
      </c>
      <c r="V77" s="1">
        <v>0</v>
      </c>
      <c r="W77" s="1">
        <v>0</v>
      </c>
      <c r="X77" s="1">
        <v>0</v>
      </c>
      <c r="Y77" s="1">
        <v>0</v>
      </c>
      <c r="Z77" s="1">
        <v>0</v>
      </c>
      <c r="AA77" s="1">
        <v>0</v>
      </c>
      <c r="AB77" s="1">
        <v>0</v>
      </c>
      <c r="AC77" s="1">
        <v>0</v>
      </c>
      <c r="AD77" s="1">
        <v>0</v>
      </c>
      <c r="AE77" s="1">
        <v>0</v>
      </c>
      <c r="AF77" s="1">
        <v>0</v>
      </c>
      <c r="AG77" s="1">
        <v>0</v>
      </c>
      <c r="AH77" s="1">
        <v>0</v>
      </c>
      <c r="AI77" s="1">
        <v>0</v>
      </c>
      <c r="AJ77" s="1">
        <v>0</v>
      </c>
      <c r="AK77" s="1">
        <v>0</v>
      </c>
      <c r="AL77" s="1">
        <v>0</v>
      </c>
      <c r="AM77" s="1">
        <v>0</v>
      </c>
      <c r="AN77" s="1">
        <v>0</v>
      </c>
      <c r="AO77" s="1">
        <v>0</v>
      </c>
      <c r="AP77" s="1">
        <v>0</v>
      </c>
      <c r="AQ77" s="1">
        <v>0</v>
      </c>
      <c r="AR77" s="1">
        <v>0</v>
      </c>
      <c r="AS77" s="1">
        <v>0</v>
      </c>
      <c r="AT77" s="1">
        <v>0</v>
      </c>
      <c r="AU77" s="1">
        <v>0</v>
      </c>
      <c r="AV77" s="1">
        <v>0</v>
      </c>
      <c r="AW77" s="1">
        <v>0</v>
      </c>
      <c r="AX77" s="1">
        <v>0</v>
      </c>
      <c r="AY77" s="1">
        <v>0</v>
      </c>
      <c r="AZ77" s="1">
        <v>0</v>
      </c>
      <c r="BA77" s="1">
        <v>0</v>
      </c>
      <c r="BB77" s="1">
        <v>0</v>
      </c>
      <c r="BC77" s="1">
        <v>0</v>
      </c>
      <c r="BD77" s="1">
        <v>0</v>
      </c>
      <c r="BE77" s="1">
        <v>0</v>
      </c>
      <c r="BF77" s="1">
        <v>0</v>
      </c>
      <c r="BG77" s="1">
        <v>0</v>
      </c>
      <c r="BH77" s="1">
        <v>0</v>
      </c>
      <c r="BI77" s="1">
        <v>0</v>
      </c>
      <c r="BJ77" s="1">
        <v>0</v>
      </c>
      <c r="BK77" s="1">
        <v>0</v>
      </c>
      <c r="BL77" s="1">
        <v>0</v>
      </c>
      <c r="BM77" s="1">
        <v>0</v>
      </c>
      <c r="BN77" s="1">
        <v>0</v>
      </c>
      <c r="BO77" s="1">
        <v>0</v>
      </c>
      <c r="BP77" s="1">
        <v>0</v>
      </c>
      <c r="BQ77" s="1">
        <v>0</v>
      </c>
      <c r="BR77" s="1">
        <v>0</v>
      </c>
      <c r="BS77" s="1">
        <v>0</v>
      </c>
      <c r="BT77" s="1">
        <v>0</v>
      </c>
      <c r="BU77" s="1">
        <v>0</v>
      </c>
      <c r="BV77" s="1">
        <v>0</v>
      </c>
      <c r="BW77" s="1">
        <v>0</v>
      </c>
      <c r="BX77" s="1">
        <v>0</v>
      </c>
      <c r="BY77" s="1">
        <v>0</v>
      </c>
      <c r="BZ77" s="1">
        <v>0</v>
      </c>
      <c r="CA77" s="1">
        <v>0</v>
      </c>
      <c r="CB77" s="1">
        <v>0</v>
      </c>
      <c r="CC77" s="1">
        <v>0</v>
      </c>
      <c r="CD77" s="1">
        <v>0</v>
      </c>
      <c r="CE77" s="1">
        <v>0</v>
      </c>
      <c r="CF77" s="1">
        <v>0</v>
      </c>
      <c r="CG77" s="1">
        <v>0</v>
      </c>
      <c r="CH77" s="1">
        <v>0</v>
      </c>
      <c r="CI77" s="1">
        <v>0</v>
      </c>
      <c r="CJ77" s="1">
        <v>0</v>
      </c>
      <c r="CK77" s="1">
        <v>0</v>
      </c>
      <c r="CL77" s="1">
        <v>0</v>
      </c>
      <c r="CM77" s="1">
        <v>0</v>
      </c>
      <c r="CN77" s="1">
        <v>0</v>
      </c>
      <c r="CO77" s="1">
        <v>0</v>
      </c>
      <c r="CP77" s="1">
        <v>0</v>
      </c>
      <c r="CQ77" s="1">
        <v>0</v>
      </c>
      <c r="CR77" s="1">
        <v>0</v>
      </c>
      <c r="CS77" s="1">
        <v>0</v>
      </c>
      <c r="CT77" s="1">
        <v>0</v>
      </c>
      <c r="CU77" s="1">
        <v>0</v>
      </c>
      <c r="CV77" s="1">
        <v>0</v>
      </c>
      <c r="CW77" s="1">
        <v>0</v>
      </c>
      <c r="CX77" s="1">
        <v>0</v>
      </c>
      <c r="CY77" s="1">
        <v>0</v>
      </c>
      <c r="CZ77" s="1">
        <v>0</v>
      </c>
      <c r="DA77" s="1">
        <v>0</v>
      </c>
      <c r="DB77" s="1">
        <v>0</v>
      </c>
      <c r="DC77" s="1">
        <v>0</v>
      </c>
      <c r="DD77" s="1">
        <v>0</v>
      </c>
      <c r="DE77" s="1">
        <v>0</v>
      </c>
      <c r="DF77" s="1">
        <v>0</v>
      </c>
      <c r="DG77" s="1">
        <v>0</v>
      </c>
      <c r="DH77" s="1">
        <v>0</v>
      </c>
      <c r="DI77" s="1">
        <v>0</v>
      </c>
      <c r="DJ77" s="1">
        <v>0</v>
      </c>
      <c r="DK77" s="1">
        <v>0</v>
      </c>
      <c r="DL77" s="1">
        <v>0</v>
      </c>
      <c r="DM77" s="1">
        <v>0</v>
      </c>
      <c r="DN77" s="1">
        <v>0</v>
      </c>
      <c r="DO77" s="1">
        <v>0</v>
      </c>
      <c r="DP77" s="1">
        <v>0</v>
      </c>
      <c r="DQ77" s="1">
        <v>0</v>
      </c>
      <c r="DR77" s="1">
        <v>0</v>
      </c>
      <c r="DS77" s="1">
        <v>0</v>
      </c>
      <c r="DT77" s="1">
        <v>0</v>
      </c>
      <c r="DU77" s="1">
        <v>0</v>
      </c>
      <c r="DV77" s="1">
        <v>0</v>
      </c>
      <c r="DW77" s="1">
        <v>0</v>
      </c>
      <c r="DX77" s="1">
        <v>0</v>
      </c>
      <c r="DY77" s="1">
        <v>0</v>
      </c>
      <c r="DZ77" s="1">
        <v>0</v>
      </c>
      <c r="EA77" s="1">
        <v>0</v>
      </c>
      <c r="EB77" s="1">
        <v>0</v>
      </c>
      <c r="EC77" s="1">
        <v>0</v>
      </c>
      <c r="ED77" s="1">
        <v>0</v>
      </c>
      <c r="EE77" s="1">
        <v>0</v>
      </c>
      <c r="EF77" s="1">
        <v>0</v>
      </c>
      <c r="EG77" s="1">
        <v>0</v>
      </c>
      <c r="EH77" s="1">
        <v>0</v>
      </c>
      <c r="EI77" s="1">
        <v>0</v>
      </c>
      <c r="EJ77" s="1">
        <v>0</v>
      </c>
      <c r="EK77" s="1">
        <v>0</v>
      </c>
      <c r="EL77" s="1">
        <v>0</v>
      </c>
      <c r="EM77" s="1">
        <v>0</v>
      </c>
      <c r="EN77" s="1">
        <v>0</v>
      </c>
      <c r="EO77" s="1">
        <v>0</v>
      </c>
      <c r="EP77" s="1">
        <v>0</v>
      </c>
      <c r="EQ77" s="1">
        <v>0</v>
      </c>
      <c r="ER77" s="1">
        <v>0</v>
      </c>
      <c r="ES77" s="1">
        <v>0</v>
      </c>
      <c r="ET77" s="1">
        <v>0</v>
      </c>
      <c r="EU77" s="1">
        <v>0</v>
      </c>
      <c r="EV77" s="1">
        <v>0</v>
      </c>
      <c r="EW77" s="1">
        <v>0</v>
      </c>
      <c r="EX77" s="1">
        <v>0</v>
      </c>
      <c r="EY77" s="1">
        <v>0</v>
      </c>
      <c r="EZ77" s="1">
        <v>0</v>
      </c>
      <c r="FA77" s="1">
        <v>0</v>
      </c>
      <c r="FB77" s="1">
        <v>0</v>
      </c>
      <c r="FC77" s="1">
        <v>0</v>
      </c>
    </row>
    <row r="78" spans="1:159" x14ac:dyDescent="0.35">
      <c r="A78" s="1" t="s">
        <v>448</v>
      </c>
      <c r="B78" s="1" t="s">
        <v>449</v>
      </c>
      <c r="C78" s="1">
        <v>0</v>
      </c>
      <c r="D78" s="1">
        <v>0</v>
      </c>
      <c r="E78" s="1">
        <v>0</v>
      </c>
      <c r="F78" s="1">
        <v>0</v>
      </c>
      <c r="G78" s="1">
        <v>0</v>
      </c>
      <c r="H78" s="1">
        <v>0</v>
      </c>
      <c r="I78" s="1">
        <v>0</v>
      </c>
      <c r="J78" s="1">
        <v>0</v>
      </c>
      <c r="K78" s="1">
        <v>0</v>
      </c>
      <c r="L78" s="1">
        <v>0</v>
      </c>
      <c r="M78" s="1">
        <v>0</v>
      </c>
      <c r="N78" s="1">
        <v>0</v>
      </c>
      <c r="O78" s="1">
        <v>0</v>
      </c>
      <c r="P78" s="1">
        <v>0</v>
      </c>
      <c r="Q78" s="1">
        <v>0</v>
      </c>
      <c r="R78" s="1">
        <v>0</v>
      </c>
      <c r="S78" s="1">
        <v>0</v>
      </c>
      <c r="T78" s="1">
        <v>0</v>
      </c>
      <c r="U78" s="1">
        <v>0</v>
      </c>
      <c r="V78" s="1">
        <v>0</v>
      </c>
      <c r="W78" s="1">
        <v>0</v>
      </c>
      <c r="X78" s="1">
        <v>0</v>
      </c>
      <c r="Y78" s="1">
        <v>0</v>
      </c>
      <c r="Z78" s="1">
        <v>0</v>
      </c>
      <c r="AA78" s="1">
        <v>0</v>
      </c>
      <c r="AB78" s="1">
        <v>0</v>
      </c>
      <c r="AC78" s="1">
        <v>0</v>
      </c>
      <c r="AD78" s="1">
        <v>0</v>
      </c>
      <c r="AE78" s="1">
        <v>0</v>
      </c>
      <c r="AF78" s="1">
        <v>0</v>
      </c>
      <c r="AG78" s="1">
        <v>0</v>
      </c>
      <c r="AH78" s="1">
        <v>0</v>
      </c>
      <c r="AI78" s="1">
        <v>0</v>
      </c>
      <c r="AJ78" s="1">
        <v>0</v>
      </c>
      <c r="AK78" s="1">
        <v>0</v>
      </c>
      <c r="AL78" s="1">
        <v>0</v>
      </c>
      <c r="AM78" s="1">
        <v>0</v>
      </c>
      <c r="AN78" s="1">
        <v>0</v>
      </c>
      <c r="AO78" s="1">
        <v>0</v>
      </c>
      <c r="AP78" s="1">
        <v>0</v>
      </c>
      <c r="AQ78" s="1">
        <v>0</v>
      </c>
      <c r="AR78" s="1">
        <v>0</v>
      </c>
      <c r="AS78" s="1">
        <v>0</v>
      </c>
      <c r="AT78" s="1">
        <v>0</v>
      </c>
      <c r="AU78" s="1">
        <v>0</v>
      </c>
      <c r="AV78" s="1">
        <v>0</v>
      </c>
      <c r="AW78" s="1">
        <v>0</v>
      </c>
      <c r="AX78" s="1">
        <v>0</v>
      </c>
      <c r="AY78" s="1">
        <v>0</v>
      </c>
      <c r="AZ78" s="1">
        <v>0</v>
      </c>
      <c r="BA78" s="1">
        <v>0</v>
      </c>
      <c r="BB78" s="1">
        <v>0</v>
      </c>
      <c r="BC78" s="1">
        <v>0</v>
      </c>
      <c r="BD78" s="1">
        <v>0</v>
      </c>
      <c r="BE78" s="1">
        <v>0</v>
      </c>
      <c r="BF78" s="1">
        <v>0</v>
      </c>
      <c r="BG78" s="1">
        <v>0</v>
      </c>
      <c r="BH78" s="1">
        <v>0</v>
      </c>
      <c r="BI78" s="1">
        <v>0</v>
      </c>
      <c r="BJ78" s="1">
        <v>0</v>
      </c>
      <c r="BK78" s="1">
        <v>0</v>
      </c>
      <c r="BL78" s="1">
        <v>0</v>
      </c>
      <c r="BM78" s="1">
        <v>0</v>
      </c>
      <c r="BN78" s="1">
        <v>0</v>
      </c>
      <c r="BO78" s="1">
        <v>0</v>
      </c>
      <c r="BP78" s="1">
        <v>0</v>
      </c>
      <c r="BQ78" s="1">
        <v>0</v>
      </c>
      <c r="BR78" s="1">
        <v>0</v>
      </c>
      <c r="BS78" s="1">
        <v>0</v>
      </c>
      <c r="BT78" s="1">
        <v>0</v>
      </c>
      <c r="BU78" s="1">
        <v>0</v>
      </c>
      <c r="BV78" s="1">
        <v>0</v>
      </c>
      <c r="BW78" s="1">
        <v>0</v>
      </c>
      <c r="BX78" s="1">
        <v>0</v>
      </c>
      <c r="BY78" s="1">
        <v>0</v>
      </c>
      <c r="BZ78" s="1">
        <v>0</v>
      </c>
      <c r="CA78" s="1">
        <v>0</v>
      </c>
      <c r="CB78" s="1">
        <v>0</v>
      </c>
      <c r="CC78" s="1">
        <v>0</v>
      </c>
      <c r="CD78" s="1">
        <v>0</v>
      </c>
      <c r="CE78" s="1">
        <v>0</v>
      </c>
      <c r="CF78" s="1">
        <v>0</v>
      </c>
      <c r="CG78" s="1">
        <v>0</v>
      </c>
      <c r="CH78" s="1">
        <v>0</v>
      </c>
      <c r="CI78" s="1">
        <v>0</v>
      </c>
      <c r="CJ78" s="1">
        <v>0</v>
      </c>
      <c r="CK78" s="1">
        <v>0</v>
      </c>
      <c r="CL78" s="1">
        <v>0</v>
      </c>
      <c r="CM78" s="1">
        <v>0</v>
      </c>
      <c r="CN78" s="1">
        <v>0</v>
      </c>
      <c r="CO78" s="1">
        <v>0</v>
      </c>
      <c r="CP78" s="1">
        <v>0</v>
      </c>
      <c r="CQ78" s="1">
        <v>0</v>
      </c>
      <c r="CR78" s="1">
        <v>0</v>
      </c>
      <c r="CS78" s="1">
        <v>0</v>
      </c>
      <c r="CT78" s="1">
        <v>0</v>
      </c>
      <c r="CU78" s="1">
        <v>0</v>
      </c>
      <c r="CV78" s="1">
        <v>0</v>
      </c>
      <c r="CW78" s="1">
        <v>0</v>
      </c>
      <c r="CX78" s="1">
        <v>0</v>
      </c>
      <c r="CY78" s="1">
        <v>0</v>
      </c>
      <c r="CZ78" s="1">
        <v>0</v>
      </c>
      <c r="DA78" s="1">
        <v>0</v>
      </c>
      <c r="DB78" s="1">
        <v>0</v>
      </c>
      <c r="DC78" s="1">
        <v>0</v>
      </c>
      <c r="DD78" s="1">
        <v>0</v>
      </c>
      <c r="DE78" s="1">
        <v>0</v>
      </c>
      <c r="DF78" s="1">
        <v>0</v>
      </c>
      <c r="DG78" s="1">
        <v>0</v>
      </c>
      <c r="DH78" s="1">
        <v>0</v>
      </c>
      <c r="DI78" s="1">
        <v>0</v>
      </c>
      <c r="DJ78" s="1">
        <v>0</v>
      </c>
      <c r="DK78" s="1">
        <v>0</v>
      </c>
      <c r="DL78" s="1">
        <v>0</v>
      </c>
      <c r="DM78" s="1">
        <v>0</v>
      </c>
      <c r="DN78" s="1">
        <v>0</v>
      </c>
      <c r="DO78" s="1">
        <v>0</v>
      </c>
      <c r="DP78" s="1">
        <v>0</v>
      </c>
      <c r="DQ78" s="1">
        <v>0</v>
      </c>
      <c r="DR78" s="1">
        <v>0</v>
      </c>
      <c r="DS78" s="1">
        <v>0</v>
      </c>
      <c r="DT78" s="1">
        <v>0</v>
      </c>
      <c r="DU78" s="1">
        <v>0</v>
      </c>
      <c r="DV78" s="1">
        <v>0</v>
      </c>
      <c r="DW78" s="1">
        <v>0</v>
      </c>
      <c r="DX78" s="1">
        <v>0</v>
      </c>
      <c r="DY78" s="1">
        <v>0</v>
      </c>
      <c r="DZ78" s="1">
        <v>0</v>
      </c>
      <c r="EA78" s="1">
        <v>0</v>
      </c>
      <c r="EB78" s="1">
        <v>0</v>
      </c>
      <c r="EC78" s="1">
        <v>0</v>
      </c>
      <c r="ED78" s="1">
        <v>0</v>
      </c>
      <c r="EE78" s="1">
        <v>0</v>
      </c>
      <c r="EF78" s="1">
        <v>0</v>
      </c>
      <c r="EG78" s="1">
        <v>0</v>
      </c>
      <c r="EH78" s="1">
        <v>0</v>
      </c>
      <c r="EI78" s="1">
        <v>0</v>
      </c>
      <c r="EJ78" s="1">
        <v>0</v>
      </c>
      <c r="EK78" s="1">
        <v>0</v>
      </c>
      <c r="EL78" s="1">
        <v>0</v>
      </c>
      <c r="EM78" s="1">
        <v>0</v>
      </c>
      <c r="EN78" s="1">
        <v>0</v>
      </c>
      <c r="EO78" s="1">
        <v>0</v>
      </c>
      <c r="EP78" s="1">
        <v>0</v>
      </c>
      <c r="EQ78" s="1">
        <v>0</v>
      </c>
      <c r="ER78" s="1">
        <v>0</v>
      </c>
      <c r="ES78" s="1">
        <v>0</v>
      </c>
      <c r="ET78" s="1">
        <v>0</v>
      </c>
      <c r="EU78" s="1">
        <v>0</v>
      </c>
      <c r="EV78" s="1">
        <v>0</v>
      </c>
      <c r="EW78" s="1">
        <v>0</v>
      </c>
      <c r="EX78" s="1">
        <v>0</v>
      </c>
      <c r="EY78" s="1">
        <v>0</v>
      </c>
      <c r="EZ78" s="1">
        <v>0</v>
      </c>
      <c r="FA78" s="1">
        <v>0</v>
      </c>
      <c r="FB78" s="1">
        <v>0</v>
      </c>
      <c r="FC78" s="1">
        <v>0</v>
      </c>
    </row>
    <row r="79" spans="1:159" x14ac:dyDescent="0.35">
      <c r="A79" s="1" t="s">
        <v>452</v>
      </c>
      <c r="B79" s="1" t="s">
        <v>453</v>
      </c>
      <c r="C79" s="1">
        <v>0</v>
      </c>
      <c r="D79" s="1">
        <v>0</v>
      </c>
      <c r="E79" s="1">
        <v>0</v>
      </c>
      <c r="F79" s="1">
        <v>0</v>
      </c>
      <c r="G79" s="1">
        <v>0</v>
      </c>
      <c r="H79" s="1">
        <v>0</v>
      </c>
      <c r="I79" s="1">
        <v>0</v>
      </c>
      <c r="J79" s="1">
        <v>0</v>
      </c>
      <c r="K79" s="1">
        <v>0</v>
      </c>
      <c r="L79" s="1">
        <v>0</v>
      </c>
      <c r="M79" s="1">
        <v>0</v>
      </c>
      <c r="N79" s="1">
        <v>0</v>
      </c>
      <c r="O79" s="1">
        <v>0</v>
      </c>
      <c r="P79" s="1">
        <v>0</v>
      </c>
      <c r="Q79" s="1">
        <v>0</v>
      </c>
      <c r="R79" s="1">
        <v>0</v>
      </c>
      <c r="S79" s="1">
        <v>0</v>
      </c>
      <c r="T79" s="1">
        <v>0</v>
      </c>
      <c r="U79" s="1">
        <v>0</v>
      </c>
      <c r="V79" s="1">
        <v>0</v>
      </c>
      <c r="W79" s="1">
        <v>0</v>
      </c>
      <c r="X79" s="1">
        <v>0</v>
      </c>
      <c r="Y79" s="1">
        <v>0</v>
      </c>
      <c r="Z79" s="1">
        <v>0</v>
      </c>
      <c r="AA79" s="1">
        <v>0</v>
      </c>
      <c r="AB79" s="1">
        <v>0</v>
      </c>
      <c r="AC79" s="1">
        <v>0</v>
      </c>
      <c r="AD79" s="1">
        <v>0</v>
      </c>
      <c r="AE79" s="1">
        <v>0</v>
      </c>
      <c r="AF79" s="1">
        <v>0</v>
      </c>
      <c r="AG79" s="1">
        <v>0</v>
      </c>
      <c r="AH79" s="1">
        <v>0</v>
      </c>
      <c r="AI79" s="1">
        <v>0</v>
      </c>
      <c r="AJ79" s="1">
        <v>0</v>
      </c>
      <c r="AK79" s="1">
        <v>0</v>
      </c>
      <c r="AL79" s="1">
        <v>0</v>
      </c>
      <c r="AM79" s="1">
        <v>0</v>
      </c>
      <c r="AN79" s="1">
        <v>0</v>
      </c>
      <c r="AO79" s="1">
        <v>0</v>
      </c>
      <c r="AP79" s="1">
        <v>0</v>
      </c>
      <c r="AQ79" s="1">
        <v>0</v>
      </c>
      <c r="AR79" s="1">
        <v>0</v>
      </c>
      <c r="AS79" s="1">
        <v>0</v>
      </c>
      <c r="AT79" s="1">
        <v>0</v>
      </c>
      <c r="AU79" s="1">
        <v>0</v>
      </c>
      <c r="AV79" s="1">
        <v>0</v>
      </c>
      <c r="AW79" s="1">
        <v>0</v>
      </c>
      <c r="AX79" s="1">
        <v>0</v>
      </c>
      <c r="AY79" s="1">
        <v>0</v>
      </c>
      <c r="AZ79" s="1">
        <v>0</v>
      </c>
      <c r="BA79" s="1">
        <v>0</v>
      </c>
      <c r="BB79" s="1">
        <v>0</v>
      </c>
      <c r="BC79" s="1">
        <v>0</v>
      </c>
      <c r="BD79" s="1">
        <v>0</v>
      </c>
      <c r="BE79" s="1">
        <v>0</v>
      </c>
      <c r="BF79" s="1">
        <v>0</v>
      </c>
      <c r="BG79" s="1">
        <v>0</v>
      </c>
      <c r="BH79" s="1">
        <v>0</v>
      </c>
      <c r="BI79" s="1">
        <v>0</v>
      </c>
      <c r="BJ79" s="1">
        <v>0</v>
      </c>
      <c r="BK79" s="1">
        <v>0</v>
      </c>
      <c r="BL79" s="1">
        <v>0</v>
      </c>
      <c r="BM79" s="1">
        <v>0</v>
      </c>
      <c r="BN79" s="1">
        <v>0</v>
      </c>
      <c r="BO79" s="1">
        <v>0</v>
      </c>
      <c r="BP79" s="1">
        <v>0</v>
      </c>
      <c r="BQ79" s="1">
        <v>0</v>
      </c>
      <c r="BR79" s="1">
        <v>0</v>
      </c>
      <c r="BS79" s="1">
        <v>0</v>
      </c>
      <c r="BT79" s="1">
        <v>0</v>
      </c>
      <c r="BU79" s="1">
        <v>0</v>
      </c>
      <c r="BV79" s="1">
        <v>0</v>
      </c>
      <c r="BW79" s="1">
        <v>0</v>
      </c>
      <c r="BX79" s="1">
        <v>0</v>
      </c>
      <c r="BY79" s="1">
        <v>0</v>
      </c>
      <c r="BZ79" s="1">
        <v>0</v>
      </c>
      <c r="CA79" s="1">
        <v>0</v>
      </c>
      <c r="CB79" s="1">
        <v>0</v>
      </c>
      <c r="CC79" s="1">
        <v>0</v>
      </c>
      <c r="CD79" s="1">
        <v>0</v>
      </c>
      <c r="CE79" s="1">
        <v>0</v>
      </c>
      <c r="CF79" s="1">
        <v>0</v>
      </c>
      <c r="CG79" s="1">
        <v>0</v>
      </c>
      <c r="CH79" s="1">
        <v>0</v>
      </c>
      <c r="CI79" s="1">
        <v>0</v>
      </c>
      <c r="CJ79" s="1">
        <v>0</v>
      </c>
      <c r="CK79" s="1">
        <v>0</v>
      </c>
      <c r="CL79" s="1">
        <v>0</v>
      </c>
      <c r="CM79" s="1">
        <v>0</v>
      </c>
      <c r="CN79" s="1">
        <v>0</v>
      </c>
      <c r="CO79" s="1">
        <v>0</v>
      </c>
      <c r="CP79" s="1">
        <v>0</v>
      </c>
      <c r="CQ79" s="1">
        <v>0</v>
      </c>
      <c r="CR79" s="1">
        <v>0</v>
      </c>
      <c r="CS79" s="1">
        <v>0</v>
      </c>
      <c r="CT79" s="1">
        <v>0</v>
      </c>
      <c r="CU79" s="1">
        <v>0</v>
      </c>
      <c r="CV79" s="1">
        <v>0</v>
      </c>
      <c r="CW79" s="1">
        <v>0</v>
      </c>
      <c r="CX79" s="1">
        <v>0</v>
      </c>
      <c r="CY79" s="1">
        <v>0</v>
      </c>
      <c r="CZ79" s="1">
        <v>0</v>
      </c>
      <c r="DA79" s="1">
        <v>0</v>
      </c>
      <c r="DB79" s="1">
        <v>0</v>
      </c>
      <c r="DC79" s="1">
        <v>0</v>
      </c>
      <c r="DD79" s="1">
        <v>0</v>
      </c>
      <c r="DE79" s="1">
        <v>0</v>
      </c>
      <c r="DF79" s="1">
        <v>0</v>
      </c>
      <c r="DG79" s="1">
        <v>0</v>
      </c>
      <c r="DH79" s="1">
        <v>0</v>
      </c>
      <c r="DI79" s="1">
        <v>0</v>
      </c>
      <c r="DJ79" s="1">
        <v>0</v>
      </c>
      <c r="DK79" s="1">
        <v>0</v>
      </c>
      <c r="DL79" s="1">
        <v>0</v>
      </c>
      <c r="DM79" s="1">
        <v>0</v>
      </c>
      <c r="DN79" s="1">
        <v>0</v>
      </c>
      <c r="DO79" s="1">
        <v>0</v>
      </c>
      <c r="DP79" s="1">
        <v>0</v>
      </c>
      <c r="DQ79" s="1">
        <v>0</v>
      </c>
      <c r="DR79" s="1">
        <v>0</v>
      </c>
      <c r="DS79" s="1">
        <v>0</v>
      </c>
      <c r="DT79" s="1">
        <v>0</v>
      </c>
      <c r="DU79" s="1">
        <v>0</v>
      </c>
      <c r="DV79" s="1">
        <v>0</v>
      </c>
      <c r="DW79" s="1">
        <v>0</v>
      </c>
      <c r="DX79" s="1">
        <v>0</v>
      </c>
      <c r="DY79" s="1">
        <v>0</v>
      </c>
      <c r="DZ79" s="1">
        <v>0</v>
      </c>
      <c r="EA79" s="1">
        <v>0</v>
      </c>
      <c r="EB79" s="1">
        <v>0</v>
      </c>
      <c r="EC79" s="1">
        <v>0</v>
      </c>
      <c r="ED79" s="1">
        <v>0</v>
      </c>
      <c r="EE79" s="1">
        <v>0</v>
      </c>
      <c r="EF79" s="1">
        <v>0</v>
      </c>
      <c r="EG79" s="1">
        <v>0</v>
      </c>
      <c r="EH79" s="1">
        <v>0</v>
      </c>
      <c r="EI79" s="1">
        <v>0</v>
      </c>
      <c r="EJ79" s="1">
        <v>0</v>
      </c>
      <c r="EK79" s="1">
        <v>0</v>
      </c>
      <c r="EL79" s="1">
        <v>0</v>
      </c>
      <c r="EM79" s="1">
        <v>0</v>
      </c>
      <c r="EN79" s="1">
        <v>0</v>
      </c>
      <c r="EO79" s="1">
        <v>0</v>
      </c>
      <c r="EP79" s="1">
        <v>0</v>
      </c>
      <c r="EQ79" s="1">
        <v>0</v>
      </c>
      <c r="ER79" s="1">
        <v>0</v>
      </c>
      <c r="ES79" s="1">
        <v>0</v>
      </c>
      <c r="ET79" s="1">
        <v>0</v>
      </c>
      <c r="EU79" s="1">
        <v>0</v>
      </c>
      <c r="EV79" s="1">
        <v>0</v>
      </c>
      <c r="EW79" s="1">
        <v>0</v>
      </c>
      <c r="EX79" s="1">
        <v>0</v>
      </c>
      <c r="EY79" s="1">
        <v>0</v>
      </c>
      <c r="EZ79" s="1">
        <v>0</v>
      </c>
      <c r="FA79" s="1">
        <v>0</v>
      </c>
      <c r="FB79" s="1">
        <v>0</v>
      </c>
      <c r="FC79" s="1">
        <v>0</v>
      </c>
    </row>
    <row r="80" spans="1:159" x14ac:dyDescent="0.35">
      <c r="A80" s="1" t="s">
        <v>454</v>
      </c>
      <c r="B80" s="1" t="s">
        <v>455</v>
      </c>
      <c r="C80" s="1">
        <v>0</v>
      </c>
      <c r="D80" s="1">
        <v>0</v>
      </c>
      <c r="E80" s="1">
        <v>0</v>
      </c>
      <c r="F80" s="1">
        <v>0</v>
      </c>
      <c r="G80" s="1">
        <v>0</v>
      </c>
      <c r="H80" s="1">
        <v>0</v>
      </c>
      <c r="I80" s="1">
        <v>0</v>
      </c>
      <c r="J80" s="1">
        <v>0</v>
      </c>
      <c r="K80" s="1">
        <v>0</v>
      </c>
      <c r="L80" s="1">
        <v>0</v>
      </c>
      <c r="M80" s="1">
        <v>0</v>
      </c>
      <c r="N80" s="1">
        <v>0</v>
      </c>
      <c r="O80" s="1">
        <v>0</v>
      </c>
      <c r="P80" s="1">
        <v>0</v>
      </c>
      <c r="Q80" s="1">
        <v>0</v>
      </c>
      <c r="R80" s="1">
        <v>0</v>
      </c>
      <c r="S80" s="1">
        <v>0</v>
      </c>
      <c r="T80" s="1">
        <v>0</v>
      </c>
      <c r="U80" s="1">
        <v>0</v>
      </c>
      <c r="V80" s="1">
        <v>0</v>
      </c>
      <c r="W80" s="1">
        <v>0</v>
      </c>
      <c r="X80" s="1">
        <v>0</v>
      </c>
      <c r="Y80" s="1">
        <v>0</v>
      </c>
      <c r="Z80" s="1">
        <v>0</v>
      </c>
      <c r="AA80" s="1">
        <v>0</v>
      </c>
      <c r="AB80" s="1">
        <v>0</v>
      </c>
      <c r="AC80" s="1">
        <v>0</v>
      </c>
      <c r="AD80" s="1">
        <v>0</v>
      </c>
      <c r="AE80" s="1">
        <v>0</v>
      </c>
      <c r="AF80" s="1">
        <v>0</v>
      </c>
      <c r="AG80" s="1">
        <v>0</v>
      </c>
      <c r="AH80" s="1">
        <v>0</v>
      </c>
      <c r="AI80" s="1">
        <v>0</v>
      </c>
      <c r="AJ80" s="1">
        <v>0</v>
      </c>
      <c r="AK80" s="1">
        <v>0</v>
      </c>
      <c r="AL80" s="1">
        <v>0</v>
      </c>
      <c r="AM80" s="1">
        <v>0</v>
      </c>
      <c r="AN80" s="1">
        <v>0</v>
      </c>
      <c r="AO80" s="1">
        <v>0</v>
      </c>
      <c r="AP80" s="1">
        <v>0</v>
      </c>
      <c r="AQ80" s="1">
        <v>0</v>
      </c>
      <c r="AR80" s="1">
        <v>0</v>
      </c>
      <c r="AS80" s="1">
        <v>0</v>
      </c>
      <c r="AT80" s="1">
        <v>0</v>
      </c>
      <c r="AU80" s="1">
        <v>0</v>
      </c>
      <c r="AV80" s="1">
        <v>0</v>
      </c>
      <c r="AW80" s="1">
        <v>0</v>
      </c>
      <c r="AX80" s="1">
        <v>0</v>
      </c>
      <c r="AY80" s="1">
        <v>0</v>
      </c>
      <c r="AZ80" s="1">
        <v>0</v>
      </c>
      <c r="BA80" s="1">
        <v>0</v>
      </c>
      <c r="BB80" s="1">
        <v>0</v>
      </c>
      <c r="BC80" s="1">
        <v>0</v>
      </c>
      <c r="BD80" s="1">
        <v>0</v>
      </c>
      <c r="BE80" s="1">
        <v>0</v>
      </c>
      <c r="BF80" s="1">
        <v>0</v>
      </c>
      <c r="BG80" s="1">
        <v>0</v>
      </c>
      <c r="BH80" s="1">
        <v>0</v>
      </c>
      <c r="BI80" s="1">
        <v>0</v>
      </c>
      <c r="BJ80" s="1">
        <v>0</v>
      </c>
      <c r="BK80" s="1">
        <v>0</v>
      </c>
      <c r="BL80" s="1">
        <v>0</v>
      </c>
      <c r="BM80" s="1">
        <v>0</v>
      </c>
      <c r="BN80" s="1">
        <v>0</v>
      </c>
      <c r="BO80" s="1">
        <v>0</v>
      </c>
      <c r="BP80" s="1">
        <v>0</v>
      </c>
      <c r="BQ80" s="1">
        <v>0</v>
      </c>
      <c r="BR80" s="1">
        <v>0</v>
      </c>
      <c r="BS80" s="1">
        <v>0</v>
      </c>
      <c r="BT80" s="1">
        <v>0</v>
      </c>
      <c r="BU80" s="1">
        <v>0</v>
      </c>
      <c r="BV80" s="1">
        <v>0</v>
      </c>
      <c r="BW80" s="1">
        <v>0</v>
      </c>
      <c r="BX80" s="1">
        <v>0</v>
      </c>
      <c r="BY80" s="1">
        <v>0</v>
      </c>
      <c r="BZ80" s="1">
        <v>0</v>
      </c>
      <c r="CA80" s="1">
        <v>0</v>
      </c>
      <c r="CB80" s="1">
        <v>0</v>
      </c>
      <c r="CC80" s="1">
        <v>0</v>
      </c>
      <c r="CD80" s="1">
        <v>0</v>
      </c>
      <c r="CE80" s="1">
        <v>0</v>
      </c>
      <c r="CF80" s="1">
        <v>0</v>
      </c>
      <c r="CG80" s="1">
        <v>0</v>
      </c>
      <c r="CH80" s="1">
        <v>0</v>
      </c>
      <c r="CI80" s="1">
        <v>0</v>
      </c>
      <c r="CJ80" s="1">
        <v>0</v>
      </c>
      <c r="CK80" s="1">
        <v>0</v>
      </c>
      <c r="CL80" s="1">
        <v>0</v>
      </c>
      <c r="CM80" s="1">
        <v>0</v>
      </c>
      <c r="CN80" s="1">
        <v>0</v>
      </c>
      <c r="CO80" s="1">
        <v>0</v>
      </c>
      <c r="CP80" s="1">
        <v>0</v>
      </c>
      <c r="CQ80" s="1">
        <v>0</v>
      </c>
      <c r="CR80" s="1">
        <v>0</v>
      </c>
      <c r="CS80" s="1">
        <v>0</v>
      </c>
      <c r="CT80" s="1">
        <v>0</v>
      </c>
      <c r="CU80" s="1">
        <v>0</v>
      </c>
      <c r="CV80" s="1">
        <v>0</v>
      </c>
      <c r="CW80" s="1">
        <v>0</v>
      </c>
      <c r="CX80" s="1">
        <v>0</v>
      </c>
      <c r="CY80" s="1">
        <v>0</v>
      </c>
      <c r="CZ80" s="1">
        <v>0</v>
      </c>
      <c r="DA80" s="1">
        <v>0</v>
      </c>
      <c r="DB80" s="1">
        <v>0</v>
      </c>
      <c r="DC80" s="1">
        <v>0</v>
      </c>
      <c r="DD80" s="1">
        <v>0</v>
      </c>
      <c r="DE80" s="1">
        <v>0</v>
      </c>
      <c r="DF80" s="1">
        <v>0</v>
      </c>
      <c r="DG80" s="1">
        <v>0</v>
      </c>
      <c r="DH80" s="1">
        <v>0</v>
      </c>
      <c r="DI80" s="1">
        <v>0</v>
      </c>
      <c r="DJ80" s="1">
        <v>0</v>
      </c>
      <c r="DK80" s="1">
        <v>0</v>
      </c>
      <c r="DL80" s="1">
        <v>0</v>
      </c>
      <c r="DM80" s="1">
        <v>0</v>
      </c>
      <c r="DN80" s="1">
        <v>0</v>
      </c>
      <c r="DO80" s="1">
        <v>0</v>
      </c>
      <c r="DP80" s="1">
        <v>0</v>
      </c>
      <c r="DQ80" s="1">
        <v>0</v>
      </c>
      <c r="DR80" s="1">
        <v>0</v>
      </c>
      <c r="DS80" s="1">
        <v>0</v>
      </c>
      <c r="DT80" s="1">
        <v>0</v>
      </c>
      <c r="DU80" s="1">
        <v>0</v>
      </c>
      <c r="DV80" s="1">
        <v>0</v>
      </c>
      <c r="DW80" s="1">
        <v>0</v>
      </c>
      <c r="DX80" s="1">
        <v>0</v>
      </c>
      <c r="DY80" s="1">
        <v>0</v>
      </c>
      <c r="DZ80" s="1">
        <v>0</v>
      </c>
      <c r="EA80" s="1">
        <v>0</v>
      </c>
      <c r="EB80" s="1">
        <v>0</v>
      </c>
      <c r="EC80" s="1">
        <v>0</v>
      </c>
      <c r="ED80" s="1">
        <v>0</v>
      </c>
      <c r="EE80" s="1">
        <v>0</v>
      </c>
      <c r="EF80" s="1">
        <v>0</v>
      </c>
      <c r="EG80" s="1">
        <v>0</v>
      </c>
      <c r="EH80" s="1">
        <v>0</v>
      </c>
      <c r="EI80" s="1">
        <v>0</v>
      </c>
      <c r="EJ80" s="1">
        <v>0</v>
      </c>
      <c r="EK80" s="1">
        <v>0</v>
      </c>
      <c r="EL80" s="1">
        <v>0</v>
      </c>
      <c r="EM80" s="1">
        <v>0</v>
      </c>
      <c r="EN80" s="1">
        <v>0</v>
      </c>
      <c r="EO80" s="1">
        <v>0</v>
      </c>
      <c r="EP80" s="1">
        <v>0</v>
      </c>
      <c r="EQ80" s="1">
        <v>0</v>
      </c>
      <c r="ER80" s="1">
        <v>0</v>
      </c>
      <c r="ES80" s="1">
        <v>0</v>
      </c>
      <c r="ET80" s="1">
        <v>0</v>
      </c>
      <c r="EU80" s="1">
        <v>0</v>
      </c>
      <c r="EV80" s="1">
        <v>0</v>
      </c>
      <c r="EW80" s="1">
        <v>0</v>
      </c>
      <c r="EX80" s="1">
        <v>0</v>
      </c>
      <c r="EY80" s="1">
        <v>0</v>
      </c>
      <c r="EZ80" s="1">
        <v>0</v>
      </c>
      <c r="FA80" s="1">
        <v>0</v>
      </c>
      <c r="FB80" s="1">
        <v>0</v>
      </c>
      <c r="FC80" s="1">
        <v>0</v>
      </c>
    </row>
    <row r="81" spans="1:159" x14ac:dyDescent="0.35">
      <c r="A81" s="1" t="s">
        <v>456</v>
      </c>
      <c r="B81" s="1" t="s">
        <v>457</v>
      </c>
      <c r="C81" s="1">
        <v>0</v>
      </c>
      <c r="D81" s="1">
        <v>0</v>
      </c>
      <c r="E81" s="1">
        <v>0</v>
      </c>
      <c r="F81" s="1">
        <v>0</v>
      </c>
      <c r="G81" s="1">
        <v>0</v>
      </c>
      <c r="H81" s="1">
        <v>0</v>
      </c>
      <c r="I81" s="1">
        <v>0</v>
      </c>
      <c r="J81" s="1">
        <v>0</v>
      </c>
      <c r="K81" s="1">
        <v>0</v>
      </c>
      <c r="L81" s="1">
        <v>0</v>
      </c>
      <c r="M81" s="1">
        <v>0</v>
      </c>
      <c r="N81" s="1">
        <v>0</v>
      </c>
      <c r="O81" s="1">
        <v>0</v>
      </c>
      <c r="P81" s="1">
        <v>0</v>
      </c>
      <c r="Q81" s="1">
        <v>0</v>
      </c>
      <c r="R81" s="1">
        <v>0</v>
      </c>
      <c r="S81" s="1">
        <v>0</v>
      </c>
      <c r="T81" s="1">
        <v>0</v>
      </c>
      <c r="U81" s="1">
        <v>0</v>
      </c>
      <c r="V81" s="1">
        <v>0</v>
      </c>
      <c r="W81" s="1">
        <v>0</v>
      </c>
      <c r="X81" s="1">
        <v>0</v>
      </c>
      <c r="Y81" s="1">
        <v>0</v>
      </c>
      <c r="Z81" s="1">
        <v>0</v>
      </c>
      <c r="AA81" s="1">
        <v>0</v>
      </c>
      <c r="AB81" s="1">
        <v>0</v>
      </c>
      <c r="AC81" s="1">
        <v>0</v>
      </c>
      <c r="AD81" s="1">
        <v>0</v>
      </c>
      <c r="AE81" s="1">
        <v>0</v>
      </c>
      <c r="AF81" s="1">
        <v>0</v>
      </c>
      <c r="AG81" s="1">
        <v>0</v>
      </c>
      <c r="AH81" s="1">
        <v>0</v>
      </c>
      <c r="AI81" s="1">
        <v>0</v>
      </c>
      <c r="AJ81" s="1">
        <v>0</v>
      </c>
      <c r="AK81" s="1">
        <v>0</v>
      </c>
      <c r="AL81" s="1">
        <v>0</v>
      </c>
      <c r="AM81" s="1">
        <v>0</v>
      </c>
      <c r="AN81" s="1">
        <v>0</v>
      </c>
      <c r="AO81" s="1">
        <v>0</v>
      </c>
      <c r="AP81" s="1">
        <v>0</v>
      </c>
      <c r="AQ81" s="1">
        <v>0</v>
      </c>
      <c r="AR81" s="1">
        <v>0</v>
      </c>
      <c r="AS81" s="1">
        <v>0</v>
      </c>
      <c r="AT81" s="1">
        <v>0</v>
      </c>
      <c r="AU81" s="1">
        <v>0</v>
      </c>
      <c r="AV81" s="1">
        <v>0</v>
      </c>
      <c r="AW81" s="1">
        <v>0</v>
      </c>
      <c r="AX81" s="1">
        <v>0</v>
      </c>
      <c r="AY81" s="1">
        <v>0</v>
      </c>
      <c r="AZ81" s="1">
        <v>0</v>
      </c>
      <c r="BA81" s="1">
        <v>0</v>
      </c>
      <c r="BB81" s="1">
        <v>0</v>
      </c>
      <c r="BC81" s="1">
        <v>0</v>
      </c>
      <c r="BD81" s="1">
        <v>0</v>
      </c>
      <c r="BE81" s="1">
        <v>0</v>
      </c>
      <c r="BF81" s="1">
        <v>0</v>
      </c>
      <c r="BG81" s="1">
        <v>0</v>
      </c>
      <c r="BH81" s="1">
        <v>0</v>
      </c>
      <c r="BI81" s="1">
        <v>0</v>
      </c>
      <c r="BJ81" s="1">
        <v>0</v>
      </c>
      <c r="BK81" s="1">
        <v>0</v>
      </c>
      <c r="BL81" s="1">
        <v>0</v>
      </c>
      <c r="BM81" s="1">
        <v>0</v>
      </c>
      <c r="BN81" s="1">
        <v>0</v>
      </c>
      <c r="BO81" s="1">
        <v>0</v>
      </c>
      <c r="BP81" s="1">
        <v>0</v>
      </c>
      <c r="BQ81" s="1">
        <v>0</v>
      </c>
      <c r="BR81" s="1">
        <v>0</v>
      </c>
      <c r="BS81" s="1">
        <v>0</v>
      </c>
      <c r="BT81" s="1">
        <v>0</v>
      </c>
      <c r="BU81" s="1">
        <v>0</v>
      </c>
      <c r="BV81" s="1">
        <v>0</v>
      </c>
      <c r="BW81" s="1">
        <v>0</v>
      </c>
      <c r="BX81" s="1">
        <v>0</v>
      </c>
      <c r="BY81" s="1">
        <v>0</v>
      </c>
      <c r="BZ81" s="1">
        <v>0</v>
      </c>
      <c r="CA81" s="1">
        <v>0</v>
      </c>
      <c r="CB81" s="1">
        <v>0</v>
      </c>
      <c r="CC81" s="1">
        <v>0</v>
      </c>
      <c r="CD81" s="1">
        <v>0</v>
      </c>
      <c r="CE81" s="1">
        <v>0</v>
      </c>
      <c r="CF81" s="1">
        <v>0</v>
      </c>
      <c r="CG81" s="1">
        <v>0</v>
      </c>
      <c r="CH81" s="1">
        <v>0</v>
      </c>
      <c r="CI81" s="1">
        <v>0</v>
      </c>
      <c r="CJ81" s="1">
        <v>0</v>
      </c>
      <c r="CK81" s="1">
        <v>0</v>
      </c>
      <c r="CL81" s="1">
        <v>0</v>
      </c>
      <c r="CM81" s="1">
        <v>0</v>
      </c>
      <c r="CN81" s="1">
        <v>0</v>
      </c>
      <c r="CO81" s="1">
        <v>0</v>
      </c>
      <c r="CP81" s="1">
        <v>0</v>
      </c>
      <c r="CQ81" s="1">
        <v>0</v>
      </c>
      <c r="CR81" s="1">
        <v>0</v>
      </c>
      <c r="CS81" s="1">
        <v>0</v>
      </c>
      <c r="CT81" s="1">
        <v>0</v>
      </c>
      <c r="CU81" s="1">
        <v>0</v>
      </c>
      <c r="CV81" s="1">
        <v>0</v>
      </c>
      <c r="CW81" s="1">
        <v>0</v>
      </c>
      <c r="CX81" s="1">
        <v>0</v>
      </c>
      <c r="CY81" s="1">
        <v>0</v>
      </c>
      <c r="CZ81" s="1">
        <v>0</v>
      </c>
      <c r="DA81" s="1">
        <v>0</v>
      </c>
      <c r="DB81" s="1">
        <v>0</v>
      </c>
      <c r="DC81" s="1">
        <v>0</v>
      </c>
      <c r="DD81" s="1">
        <v>0</v>
      </c>
      <c r="DE81" s="1">
        <v>0</v>
      </c>
      <c r="DF81" s="1">
        <v>0</v>
      </c>
      <c r="DG81" s="1">
        <v>0</v>
      </c>
      <c r="DH81" s="1">
        <v>0</v>
      </c>
      <c r="DI81" s="1">
        <v>0</v>
      </c>
      <c r="DJ81" s="1">
        <v>0</v>
      </c>
      <c r="DK81" s="1">
        <v>0</v>
      </c>
      <c r="DL81" s="1">
        <v>0</v>
      </c>
      <c r="DM81" s="1">
        <v>0</v>
      </c>
      <c r="DN81" s="1">
        <v>0</v>
      </c>
      <c r="DO81" s="1">
        <v>0</v>
      </c>
      <c r="DP81" s="1">
        <v>0</v>
      </c>
      <c r="DQ81" s="1">
        <v>0</v>
      </c>
      <c r="DR81" s="1">
        <v>0</v>
      </c>
      <c r="DS81" s="1">
        <v>0</v>
      </c>
      <c r="DT81" s="1">
        <v>0</v>
      </c>
      <c r="DU81" s="1">
        <v>0</v>
      </c>
      <c r="DV81" s="1">
        <v>0</v>
      </c>
      <c r="DW81" s="1">
        <v>0</v>
      </c>
      <c r="DX81" s="1">
        <v>0</v>
      </c>
      <c r="DY81" s="1">
        <v>0</v>
      </c>
      <c r="DZ81" s="1">
        <v>0</v>
      </c>
      <c r="EA81" s="1">
        <v>0</v>
      </c>
      <c r="EB81" s="1">
        <v>0</v>
      </c>
      <c r="EC81" s="1">
        <v>0</v>
      </c>
      <c r="ED81" s="1">
        <v>0</v>
      </c>
      <c r="EE81" s="1">
        <v>0</v>
      </c>
      <c r="EF81" s="1">
        <v>0</v>
      </c>
      <c r="EG81" s="1">
        <v>0</v>
      </c>
      <c r="EH81" s="1">
        <v>0</v>
      </c>
      <c r="EI81" s="1">
        <v>0</v>
      </c>
      <c r="EJ81" s="1">
        <v>0</v>
      </c>
      <c r="EK81" s="1">
        <v>0</v>
      </c>
      <c r="EL81" s="1">
        <v>0</v>
      </c>
      <c r="EM81" s="1">
        <v>0</v>
      </c>
      <c r="EN81" s="1">
        <v>0</v>
      </c>
      <c r="EO81" s="1">
        <v>0</v>
      </c>
      <c r="EP81" s="1">
        <v>0</v>
      </c>
      <c r="EQ81" s="1">
        <v>0</v>
      </c>
      <c r="ER81" s="1">
        <v>0</v>
      </c>
      <c r="ES81" s="1">
        <v>0</v>
      </c>
      <c r="ET81" s="1">
        <v>0</v>
      </c>
      <c r="EU81" s="1">
        <v>0</v>
      </c>
      <c r="EV81" s="1">
        <v>0</v>
      </c>
      <c r="EW81" s="1">
        <v>0</v>
      </c>
      <c r="EX81" s="1">
        <v>0</v>
      </c>
      <c r="EY81" s="1">
        <v>0</v>
      </c>
      <c r="EZ81" s="1">
        <v>0</v>
      </c>
      <c r="FA81" s="1">
        <v>0</v>
      </c>
      <c r="FB81" s="1">
        <v>0</v>
      </c>
      <c r="FC81" s="1">
        <v>0</v>
      </c>
    </row>
    <row r="82" spans="1:159" x14ac:dyDescent="0.35">
      <c r="A82" s="1" t="s">
        <v>458</v>
      </c>
      <c r="B82" s="1" t="s">
        <v>459</v>
      </c>
      <c r="C82" s="1">
        <v>0</v>
      </c>
      <c r="D82" s="1">
        <v>0</v>
      </c>
      <c r="E82" s="1">
        <v>0</v>
      </c>
      <c r="F82" s="1">
        <v>0</v>
      </c>
      <c r="G82" s="1">
        <v>0</v>
      </c>
      <c r="H82" s="1">
        <v>0</v>
      </c>
      <c r="I82" s="1">
        <v>0</v>
      </c>
      <c r="J82" s="1">
        <v>0</v>
      </c>
      <c r="K82" s="1">
        <v>0</v>
      </c>
      <c r="L82" s="1">
        <v>0</v>
      </c>
      <c r="M82" s="1">
        <v>0</v>
      </c>
      <c r="N82" s="1">
        <v>0</v>
      </c>
      <c r="O82" s="1">
        <v>0</v>
      </c>
      <c r="P82" s="1">
        <v>0</v>
      </c>
      <c r="Q82" s="1">
        <v>0</v>
      </c>
      <c r="R82" s="1">
        <v>0</v>
      </c>
      <c r="S82" s="1">
        <v>0</v>
      </c>
      <c r="T82" s="1">
        <v>0</v>
      </c>
      <c r="U82" s="1">
        <v>0</v>
      </c>
      <c r="V82" s="1">
        <v>0</v>
      </c>
      <c r="W82" s="1">
        <v>0</v>
      </c>
      <c r="X82" s="1">
        <v>0</v>
      </c>
      <c r="Y82" s="1">
        <v>0</v>
      </c>
      <c r="Z82" s="1">
        <v>0</v>
      </c>
      <c r="AA82" s="1">
        <v>0</v>
      </c>
      <c r="AB82" s="1">
        <v>0</v>
      </c>
      <c r="AC82" s="1">
        <v>0</v>
      </c>
      <c r="AD82" s="1">
        <v>0</v>
      </c>
      <c r="AE82" s="1">
        <v>0</v>
      </c>
      <c r="AF82" s="1">
        <v>0</v>
      </c>
      <c r="AG82" s="1">
        <v>0</v>
      </c>
      <c r="AH82" s="1">
        <v>0</v>
      </c>
      <c r="AI82" s="1">
        <v>0</v>
      </c>
      <c r="AJ82" s="1">
        <v>0</v>
      </c>
      <c r="AK82" s="1">
        <v>0</v>
      </c>
      <c r="AL82" s="1">
        <v>0</v>
      </c>
      <c r="AM82" s="1">
        <v>0</v>
      </c>
      <c r="AN82" s="1">
        <v>0</v>
      </c>
      <c r="AO82" s="1">
        <v>0</v>
      </c>
      <c r="AP82" s="1">
        <v>0</v>
      </c>
      <c r="AQ82" s="1">
        <v>0</v>
      </c>
      <c r="AR82" s="1">
        <v>0</v>
      </c>
      <c r="AS82" s="1">
        <v>0</v>
      </c>
      <c r="AT82" s="1">
        <v>0</v>
      </c>
      <c r="AU82" s="1">
        <v>0</v>
      </c>
      <c r="AV82" s="1">
        <v>0</v>
      </c>
      <c r="AW82" s="1">
        <v>0</v>
      </c>
      <c r="AX82" s="1">
        <v>0</v>
      </c>
      <c r="AY82" s="1">
        <v>0</v>
      </c>
      <c r="AZ82" s="1">
        <v>0</v>
      </c>
      <c r="BA82" s="1">
        <v>0</v>
      </c>
      <c r="BB82" s="1">
        <v>0</v>
      </c>
      <c r="BC82" s="1">
        <v>0</v>
      </c>
      <c r="BD82" s="1">
        <v>0</v>
      </c>
      <c r="BE82" s="1">
        <v>0</v>
      </c>
      <c r="BF82" s="1">
        <v>0</v>
      </c>
      <c r="BG82" s="1">
        <v>0</v>
      </c>
      <c r="BH82" s="1">
        <v>0</v>
      </c>
      <c r="BI82" s="1">
        <v>0</v>
      </c>
      <c r="BJ82" s="1">
        <v>0</v>
      </c>
      <c r="BK82" s="1">
        <v>0</v>
      </c>
      <c r="BL82" s="1">
        <v>0</v>
      </c>
      <c r="BM82" s="1">
        <v>0</v>
      </c>
      <c r="BN82" s="1">
        <v>0</v>
      </c>
      <c r="BO82" s="1">
        <v>0</v>
      </c>
      <c r="BP82" s="1">
        <v>0</v>
      </c>
      <c r="BQ82" s="1">
        <v>0</v>
      </c>
      <c r="BR82" s="1">
        <v>0</v>
      </c>
      <c r="BS82" s="1">
        <v>0</v>
      </c>
      <c r="BT82" s="1">
        <v>0</v>
      </c>
      <c r="BU82" s="1">
        <v>0</v>
      </c>
      <c r="BV82" s="1">
        <v>0</v>
      </c>
      <c r="BW82" s="1">
        <v>0</v>
      </c>
      <c r="BX82" s="1">
        <v>0</v>
      </c>
      <c r="BY82" s="1">
        <v>0</v>
      </c>
      <c r="BZ82" s="1">
        <v>0</v>
      </c>
      <c r="CA82" s="1">
        <v>0</v>
      </c>
      <c r="CB82" s="1">
        <v>0</v>
      </c>
      <c r="CC82" s="1">
        <v>0</v>
      </c>
      <c r="CD82" s="1">
        <v>0</v>
      </c>
      <c r="CE82" s="1">
        <v>0</v>
      </c>
      <c r="CF82" s="1">
        <v>0</v>
      </c>
      <c r="CG82" s="1">
        <v>0</v>
      </c>
      <c r="CH82" s="1">
        <v>0</v>
      </c>
      <c r="CI82" s="1">
        <v>0</v>
      </c>
      <c r="CJ82" s="1">
        <v>0</v>
      </c>
      <c r="CK82" s="1">
        <v>0</v>
      </c>
      <c r="CL82" s="1">
        <v>0</v>
      </c>
      <c r="CM82" s="1">
        <v>0</v>
      </c>
      <c r="CN82" s="1">
        <v>0</v>
      </c>
      <c r="CO82" s="1">
        <v>0</v>
      </c>
      <c r="CP82" s="1">
        <v>0</v>
      </c>
      <c r="CQ82" s="1">
        <v>0</v>
      </c>
      <c r="CR82" s="1">
        <v>0</v>
      </c>
      <c r="CS82" s="1">
        <v>0</v>
      </c>
      <c r="CT82" s="1">
        <v>0</v>
      </c>
      <c r="CU82" s="1">
        <v>0</v>
      </c>
      <c r="CV82" s="1">
        <v>0</v>
      </c>
      <c r="CW82" s="1">
        <v>0</v>
      </c>
      <c r="CX82" s="1">
        <v>0</v>
      </c>
      <c r="CY82" s="1">
        <v>0</v>
      </c>
      <c r="CZ82" s="1">
        <v>0</v>
      </c>
      <c r="DA82" s="1">
        <v>0</v>
      </c>
      <c r="DB82" s="1">
        <v>0</v>
      </c>
      <c r="DC82" s="1">
        <v>0</v>
      </c>
      <c r="DD82" s="1">
        <v>0</v>
      </c>
      <c r="DE82" s="1">
        <v>0</v>
      </c>
      <c r="DF82" s="1">
        <v>0</v>
      </c>
      <c r="DG82" s="1">
        <v>0</v>
      </c>
      <c r="DH82" s="1">
        <v>0</v>
      </c>
      <c r="DI82" s="1">
        <v>0</v>
      </c>
      <c r="DJ82" s="1">
        <v>0</v>
      </c>
      <c r="DK82" s="1">
        <v>0</v>
      </c>
      <c r="DL82" s="1">
        <v>0</v>
      </c>
      <c r="DM82" s="1">
        <v>0</v>
      </c>
      <c r="DN82" s="1">
        <v>0</v>
      </c>
      <c r="DO82" s="1">
        <v>0</v>
      </c>
      <c r="DP82" s="1">
        <v>0</v>
      </c>
      <c r="DQ82" s="1">
        <v>0</v>
      </c>
      <c r="DR82" s="1">
        <v>0</v>
      </c>
      <c r="DS82" s="1">
        <v>0</v>
      </c>
      <c r="DT82" s="1">
        <v>0</v>
      </c>
      <c r="DU82" s="1">
        <v>0</v>
      </c>
      <c r="DV82" s="1">
        <v>0</v>
      </c>
      <c r="DW82" s="1">
        <v>0</v>
      </c>
      <c r="DX82" s="1">
        <v>0</v>
      </c>
      <c r="DY82" s="1">
        <v>0</v>
      </c>
      <c r="DZ82" s="1">
        <v>0</v>
      </c>
      <c r="EA82" s="1">
        <v>0</v>
      </c>
      <c r="EB82" s="1">
        <v>0</v>
      </c>
      <c r="EC82" s="1">
        <v>0</v>
      </c>
      <c r="ED82" s="1">
        <v>0</v>
      </c>
      <c r="EE82" s="1">
        <v>0</v>
      </c>
      <c r="EF82" s="1">
        <v>0</v>
      </c>
      <c r="EG82" s="1">
        <v>0</v>
      </c>
      <c r="EH82" s="1">
        <v>0</v>
      </c>
      <c r="EI82" s="1">
        <v>0</v>
      </c>
      <c r="EJ82" s="1">
        <v>0</v>
      </c>
      <c r="EK82" s="1">
        <v>0</v>
      </c>
      <c r="EL82" s="1">
        <v>0</v>
      </c>
      <c r="EM82" s="1">
        <v>0</v>
      </c>
      <c r="EN82" s="1">
        <v>0</v>
      </c>
      <c r="EO82" s="1">
        <v>0</v>
      </c>
      <c r="EP82" s="1">
        <v>0</v>
      </c>
      <c r="EQ82" s="1">
        <v>0</v>
      </c>
      <c r="ER82" s="1">
        <v>0</v>
      </c>
      <c r="ES82" s="1">
        <v>0</v>
      </c>
      <c r="ET82" s="1">
        <v>0</v>
      </c>
      <c r="EU82" s="1">
        <v>0</v>
      </c>
      <c r="EV82" s="1">
        <v>0</v>
      </c>
      <c r="EW82" s="1">
        <v>0</v>
      </c>
      <c r="EX82" s="1">
        <v>0</v>
      </c>
      <c r="EY82" s="1">
        <v>0</v>
      </c>
      <c r="EZ82" s="1">
        <v>0</v>
      </c>
      <c r="FA82" s="1">
        <v>0</v>
      </c>
      <c r="FB82" s="1">
        <v>0</v>
      </c>
      <c r="FC82" s="1">
        <v>0</v>
      </c>
    </row>
    <row r="83" spans="1:159" x14ac:dyDescent="0.35">
      <c r="A83" s="1" t="s">
        <v>460</v>
      </c>
      <c r="B83" s="1" t="s">
        <v>461</v>
      </c>
      <c r="C83" s="1">
        <v>0</v>
      </c>
      <c r="D83" s="1">
        <v>0</v>
      </c>
      <c r="E83" s="1">
        <v>0</v>
      </c>
      <c r="F83" s="1">
        <v>0</v>
      </c>
      <c r="G83" s="1">
        <v>0</v>
      </c>
      <c r="H83" s="1">
        <v>0</v>
      </c>
      <c r="I83" s="1">
        <v>0</v>
      </c>
      <c r="J83" s="1">
        <v>0</v>
      </c>
      <c r="K83" s="1">
        <v>0</v>
      </c>
      <c r="L83" s="1">
        <v>0</v>
      </c>
      <c r="M83" s="1">
        <v>0</v>
      </c>
      <c r="N83" s="1">
        <v>0</v>
      </c>
      <c r="O83" s="1">
        <v>0</v>
      </c>
      <c r="P83" s="1">
        <v>0</v>
      </c>
      <c r="Q83" s="1">
        <v>0</v>
      </c>
      <c r="R83" s="1">
        <v>0</v>
      </c>
      <c r="S83" s="1">
        <v>0</v>
      </c>
      <c r="T83" s="1">
        <v>0</v>
      </c>
      <c r="U83" s="1">
        <v>0</v>
      </c>
      <c r="V83" s="1">
        <v>0</v>
      </c>
      <c r="W83" s="1">
        <v>0</v>
      </c>
      <c r="X83" s="1">
        <v>0</v>
      </c>
      <c r="Y83" s="1">
        <v>0</v>
      </c>
      <c r="Z83" s="1">
        <v>0</v>
      </c>
      <c r="AA83" s="1">
        <v>0</v>
      </c>
      <c r="AB83" s="1">
        <v>0</v>
      </c>
      <c r="AC83" s="1">
        <v>0</v>
      </c>
      <c r="AD83" s="1">
        <v>0</v>
      </c>
      <c r="AE83" s="1">
        <v>0</v>
      </c>
      <c r="AF83" s="1">
        <v>0</v>
      </c>
      <c r="AG83" s="1">
        <v>0</v>
      </c>
      <c r="AH83" s="1">
        <v>0</v>
      </c>
      <c r="AI83" s="1">
        <v>0</v>
      </c>
      <c r="AJ83" s="1">
        <v>0</v>
      </c>
      <c r="AK83" s="1">
        <v>0</v>
      </c>
      <c r="AL83" s="1">
        <v>0</v>
      </c>
      <c r="AM83" s="1">
        <v>0</v>
      </c>
      <c r="AN83" s="1">
        <v>0</v>
      </c>
      <c r="AO83" s="1">
        <v>0</v>
      </c>
      <c r="AP83" s="1">
        <v>0</v>
      </c>
      <c r="AQ83" s="1">
        <v>0</v>
      </c>
      <c r="AR83" s="1">
        <v>0</v>
      </c>
      <c r="AS83" s="1">
        <v>0</v>
      </c>
      <c r="AT83" s="1">
        <v>0</v>
      </c>
      <c r="AU83" s="1">
        <v>0</v>
      </c>
      <c r="AV83" s="1">
        <v>0</v>
      </c>
      <c r="AW83" s="1">
        <v>0</v>
      </c>
      <c r="AX83" s="1">
        <v>0</v>
      </c>
      <c r="AY83" s="1">
        <v>0</v>
      </c>
      <c r="AZ83" s="1">
        <v>0</v>
      </c>
      <c r="BA83" s="1">
        <v>0</v>
      </c>
      <c r="BB83" s="1">
        <v>0</v>
      </c>
      <c r="BC83" s="1">
        <v>0</v>
      </c>
      <c r="BD83" s="1">
        <v>0</v>
      </c>
      <c r="BE83" s="1">
        <v>0</v>
      </c>
      <c r="BF83" s="1">
        <v>0</v>
      </c>
      <c r="BG83" s="1">
        <v>0</v>
      </c>
      <c r="BH83" s="1">
        <v>0</v>
      </c>
      <c r="BI83" s="1">
        <v>0</v>
      </c>
      <c r="BJ83" s="1">
        <v>0</v>
      </c>
      <c r="BK83" s="1">
        <v>0</v>
      </c>
      <c r="BL83" s="1">
        <v>0</v>
      </c>
      <c r="BM83" s="1">
        <v>0</v>
      </c>
      <c r="BN83" s="1">
        <v>0</v>
      </c>
      <c r="BO83" s="1">
        <v>0</v>
      </c>
      <c r="BP83" s="1">
        <v>0</v>
      </c>
      <c r="BQ83" s="1">
        <v>0</v>
      </c>
      <c r="BR83" s="1">
        <v>0</v>
      </c>
      <c r="BS83" s="1">
        <v>0</v>
      </c>
      <c r="BT83" s="1">
        <v>0</v>
      </c>
      <c r="BU83" s="1">
        <v>0</v>
      </c>
      <c r="BV83" s="1">
        <v>0</v>
      </c>
      <c r="BW83" s="1">
        <v>0</v>
      </c>
      <c r="BX83" s="1">
        <v>0</v>
      </c>
      <c r="BY83" s="1">
        <v>0</v>
      </c>
      <c r="BZ83" s="1">
        <v>0</v>
      </c>
      <c r="CA83" s="1">
        <v>0</v>
      </c>
      <c r="CB83" s="1">
        <v>0</v>
      </c>
      <c r="CC83" s="1">
        <v>0</v>
      </c>
      <c r="CD83" s="1">
        <v>0</v>
      </c>
      <c r="CE83" s="1">
        <v>0</v>
      </c>
      <c r="CF83" s="1">
        <v>0</v>
      </c>
      <c r="CG83" s="1">
        <v>0</v>
      </c>
      <c r="CH83" s="1">
        <v>0</v>
      </c>
      <c r="CI83" s="1">
        <v>0</v>
      </c>
      <c r="CJ83" s="1">
        <v>0</v>
      </c>
      <c r="CK83" s="1">
        <v>0</v>
      </c>
      <c r="CL83" s="1">
        <v>0</v>
      </c>
      <c r="CM83" s="1">
        <v>0</v>
      </c>
      <c r="CN83" s="1">
        <v>0</v>
      </c>
      <c r="CO83" s="1">
        <v>0</v>
      </c>
      <c r="CP83" s="1">
        <v>0</v>
      </c>
      <c r="CQ83" s="1">
        <v>0</v>
      </c>
      <c r="CR83" s="1">
        <v>0</v>
      </c>
      <c r="CS83" s="1">
        <v>0</v>
      </c>
      <c r="CT83" s="1">
        <v>0</v>
      </c>
      <c r="CU83" s="1">
        <v>0</v>
      </c>
      <c r="CV83" s="1">
        <v>0</v>
      </c>
      <c r="CW83" s="1">
        <v>0</v>
      </c>
      <c r="CX83" s="1">
        <v>0</v>
      </c>
      <c r="CY83" s="1">
        <v>0</v>
      </c>
      <c r="CZ83" s="1">
        <v>0</v>
      </c>
      <c r="DA83" s="1">
        <v>0</v>
      </c>
      <c r="DB83" s="1">
        <v>0</v>
      </c>
      <c r="DC83" s="1">
        <v>0</v>
      </c>
      <c r="DD83" s="1">
        <v>0</v>
      </c>
      <c r="DE83" s="1">
        <v>0</v>
      </c>
      <c r="DF83" s="1">
        <v>0</v>
      </c>
      <c r="DG83" s="1">
        <v>0</v>
      </c>
      <c r="DH83" s="1">
        <v>0</v>
      </c>
      <c r="DI83" s="1">
        <v>0</v>
      </c>
      <c r="DJ83" s="1">
        <v>0</v>
      </c>
      <c r="DK83" s="1">
        <v>0</v>
      </c>
      <c r="DL83" s="1">
        <v>0</v>
      </c>
      <c r="DM83" s="1">
        <v>0</v>
      </c>
      <c r="DN83" s="1">
        <v>0</v>
      </c>
      <c r="DO83" s="1">
        <v>0</v>
      </c>
      <c r="DP83" s="1">
        <v>0</v>
      </c>
      <c r="DQ83" s="1">
        <v>0</v>
      </c>
      <c r="DR83" s="1">
        <v>0</v>
      </c>
      <c r="DS83" s="1">
        <v>0</v>
      </c>
      <c r="DT83" s="1">
        <v>0</v>
      </c>
      <c r="DU83" s="1">
        <v>0</v>
      </c>
      <c r="DV83" s="1">
        <v>0</v>
      </c>
      <c r="DW83" s="1">
        <v>0</v>
      </c>
      <c r="DX83" s="1">
        <v>0</v>
      </c>
      <c r="DY83" s="1">
        <v>0</v>
      </c>
      <c r="DZ83" s="1">
        <v>0</v>
      </c>
      <c r="EA83" s="1">
        <v>0</v>
      </c>
      <c r="EB83" s="1">
        <v>0</v>
      </c>
      <c r="EC83" s="1">
        <v>0</v>
      </c>
      <c r="ED83" s="1">
        <v>0</v>
      </c>
      <c r="EE83" s="1">
        <v>0</v>
      </c>
      <c r="EF83" s="1">
        <v>0</v>
      </c>
      <c r="EG83" s="1">
        <v>0</v>
      </c>
      <c r="EH83" s="1">
        <v>0</v>
      </c>
      <c r="EI83" s="1">
        <v>0</v>
      </c>
      <c r="EJ83" s="1">
        <v>0</v>
      </c>
      <c r="EK83" s="1">
        <v>0</v>
      </c>
      <c r="EL83" s="1">
        <v>0</v>
      </c>
      <c r="EM83" s="1">
        <v>0</v>
      </c>
      <c r="EN83" s="1">
        <v>0</v>
      </c>
      <c r="EO83" s="1">
        <v>0</v>
      </c>
      <c r="EP83" s="1">
        <v>0</v>
      </c>
      <c r="EQ83" s="1">
        <v>0</v>
      </c>
      <c r="ER83" s="1">
        <v>0</v>
      </c>
      <c r="ES83" s="1">
        <v>0</v>
      </c>
      <c r="ET83" s="1">
        <v>0</v>
      </c>
      <c r="EU83" s="1">
        <v>0</v>
      </c>
      <c r="EV83" s="1">
        <v>0</v>
      </c>
      <c r="EW83" s="1">
        <v>0</v>
      </c>
      <c r="EX83" s="1">
        <v>0</v>
      </c>
      <c r="EY83" s="1">
        <v>0</v>
      </c>
      <c r="EZ83" s="1">
        <v>0</v>
      </c>
      <c r="FA83" s="1">
        <v>0</v>
      </c>
      <c r="FB83" s="1">
        <v>0</v>
      </c>
      <c r="FC83" s="1">
        <v>0</v>
      </c>
    </row>
    <row r="84" spans="1:159" x14ac:dyDescent="0.35">
      <c r="A84" s="1" t="s">
        <v>463</v>
      </c>
      <c r="B84" s="1" t="s">
        <v>464</v>
      </c>
      <c r="C84" s="1">
        <v>0</v>
      </c>
      <c r="D84" s="1">
        <v>0</v>
      </c>
      <c r="E84" s="1">
        <v>0</v>
      </c>
      <c r="F84" s="1">
        <v>0</v>
      </c>
      <c r="G84" s="1">
        <v>0</v>
      </c>
      <c r="H84" s="1">
        <v>0</v>
      </c>
      <c r="I84" s="1">
        <v>0</v>
      </c>
      <c r="J84" s="1">
        <v>0</v>
      </c>
      <c r="K84" s="1">
        <v>0</v>
      </c>
      <c r="L84" s="1">
        <v>0</v>
      </c>
      <c r="M84" s="1">
        <v>0</v>
      </c>
      <c r="N84" s="1">
        <v>0</v>
      </c>
      <c r="O84" s="1">
        <v>0</v>
      </c>
      <c r="P84" s="1">
        <v>0</v>
      </c>
      <c r="Q84" s="1">
        <v>0</v>
      </c>
      <c r="R84" s="1">
        <v>0</v>
      </c>
      <c r="S84" s="1">
        <v>0</v>
      </c>
      <c r="T84" s="1">
        <v>0</v>
      </c>
      <c r="U84" s="1">
        <v>0</v>
      </c>
      <c r="V84" s="1">
        <v>0</v>
      </c>
      <c r="W84" s="1">
        <v>0</v>
      </c>
      <c r="X84" s="1">
        <v>0</v>
      </c>
      <c r="Y84" s="1">
        <v>0</v>
      </c>
      <c r="Z84" s="1">
        <v>0</v>
      </c>
      <c r="AA84" s="1">
        <v>0</v>
      </c>
      <c r="AB84" s="1">
        <v>0</v>
      </c>
      <c r="AC84" s="1">
        <v>0</v>
      </c>
      <c r="AD84" s="1">
        <v>0</v>
      </c>
      <c r="AE84" s="1">
        <v>0</v>
      </c>
      <c r="AF84" s="1">
        <v>0</v>
      </c>
      <c r="AG84" s="1">
        <v>0</v>
      </c>
      <c r="AH84" s="1">
        <v>0</v>
      </c>
      <c r="AI84" s="1">
        <v>0</v>
      </c>
      <c r="AJ84" s="1">
        <v>0</v>
      </c>
      <c r="AK84" s="1">
        <v>0</v>
      </c>
      <c r="AL84" s="1">
        <v>0</v>
      </c>
      <c r="AM84" s="1">
        <v>0</v>
      </c>
      <c r="AN84" s="1">
        <v>0</v>
      </c>
      <c r="AO84" s="1">
        <v>0</v>
      </c>
      <c r="AP84" s="1">
        <v>0</v>
      </c>
      <c r="AQ84" s="1">
        <v>0</v>
      </c>
      <c r="AR84" s="1">
        <v>0</v>
      </c>
      <c r="AS84" s="1">
        <v>0</v>
      </c>
      <c r="AT84" s="1">
        <v>0</v>
      </c>
      <c r="AU84" s="1">
        <v>0</v>
      </c>
      <c r="AV84" s="1">
        <v>0</v>
      </c>
      <c r="AW84" s="1">
        <v>0</v>
      </c>
      <c r="AX84" s="1">
        <v>0</v>
      </c>
      <c r="AY84" s="1">
        <v>0</v>
      </c>
      <c r="AZ84" s="1">
        <v>0</v>
      </c>
      <c r="BA84" s="1">
        <v>0</v>
      </c>
      <c r="BB84" s="1">
        <v>0</v>
      </c>
      <c r="BC84" s="1">
        <v>0</v>
      </c>
      <c r="BD84" s="1">
        <v>0</v>
      </c>
      <c r="BE84" s="1">
        <v>0</v>
      </c>
      <c r="BF84" s="1">
        <v>0</v>
      </c>
      <c r="BG84" s="1">
        <v>0</v>
      </c>
      <c r="BH84" s="1">
        <v>0</v>
      </c>
      <c r="BI84" s="1">
        <v>0</v>
      </c>
      <c r="BJ84" s="1">
        <v>0</v>
      </c>
      <c r="BK84" s="1">
        <v>0</v>
      </c>
      <c r="BL84" s="1">
        <v>0</v>
      </c>
      <c r="BM84" s="1">
        <v>0</v>
      </c>
      <c r="BN84" s="1">
        <v>0</v>
      </c>
      <c r="BO84" s="1">
        <v>0</v>
      </c>
      <c r="BP84" s="1">
        <v>0</v>
      </c>
      <c r="BQ84" s="1">
        <v>0</v>
      </c>
      <c r="BR84" s="1">
        <v>0</v>
      </c>
      <c r="BS84" s="1">
        <v>0</v>
      </c>
      <c r="BT84" s="1">
        <v>0</v>
      </c>
      <c r="BU84" s="1">
        <v>0</v>
      </c>
      <c r="BV84" s="1">
        <v>0</v>
      </c>
      <c r="BW84" s="1">
        <v>0</v>
      </c>
      <c r="BX84" s="1">
        <v>0</v>
      </c>
      <c r="BY84" s="1">
        <v>0</v>
      </c>
      <c r="BZ84" s="1">
        <v>0</v>
      </c>
      <c r="CA84" s="1">
        <v>0</v>
      </c>
      <c r="CB84" s="1">
        <v>0</v>
      </c>
      <c r="CC84" s="1">
        <v>0</v>
      </c>
      <c r="CD84" s="1">
        <v>0</v>
      </c>
      <c r="CE84" s="1">
        <v>0</v>
      </c>
      <c r="CF84" s="1">
        <v>0</v>
      </c>
      <c r="CG84" s="1">
        <v>0</v>
      </c>
      <c r="CH84" s="1">
        <v>0</v>
      </c>
      <c r="CI84" s="1">
        <v>0</v>
      </c>
      <c r="CJ84" s="1">
        <v>0</v>
      </c>
      <c r="CK84" s="1">
        <v>0</v>
      </c>
      <c r="CL84" s="1">
        <v>0</v>
      </c>
      <c r="CM84" s="1">
        <v>0</v>
      </c>
      <c r="CN84" s="1">
        <v>0</v>
      </c>
      <c r="CO84" s="1">
        <v>0</v>
      </c>
      <c r="CP84" s="1">
        <v>0</v>
      </c>
      <c r="CQ84" s="1">
        <v>0</v>
      </c>
      <c r="CR84" s="1">
        <v>0</v>
      </c>
      <c r="CS84" s="1">
        <v>0</v>
      </c>
      <c r="CT84" s="1">
        <v>0</v>
      </c>
      <c r="CU84" s="1">
        <v>0</v>
      </c>
      <c r="CV84" s="1">
        <v>0</v>
      </c>
      <c r="CW84" s="1">
        <v>0</v>
      </c>
      <c r="CX84" s="1">
        <v>0</v>
      </c>
      <c r="CY84" s="1">
        <v>0</v>
      </c>
      <c r="CZ84" s="1">
        <v>0</v>
      </c>
      <c r="DA84" s="1">
        <v>0</v>
      </c>
      <c r="DB84" s="1">
        <v>0</v>
      </c>
      <c r="DC84" s="1">
        <v>0</v>
      </c>
      <c r="DD84" s="1">
        <v>0</v>
      </c>
      <c r="DE84" s="1">
        <v>0</v>
      </c>
      <c r="DF84" s="1">
        <v>0</v>
      </c>
      <c r="DG84" s="1">
        <v>0</v>
      </c>
      <c r="DH84" s="1">
        <v>0</v>
      </c>
      <c r="DI84" s="1">
        <v>0</v>
      </c>
      <c r="DJ84" s="1">
        <v>0</v>
      </c>
      <c r="DK84" s="1">
        <v>0</v>
      </c>
      <c r="DL84" s="1">
        <v>0</v>
      </c>
      <c r="DM84" s="1">
        <v>0</v>
      </c>
      <c r="DN84" s="1">
        <v>0</v>
      </c>
      <c r="DO84" s="1">
        <v>0</v>
      </c>
      <c r="DP84" s="1">
        <v>0</v>
      </c>
      <c r="DQ84" s="1">
        <v>0</v>
      </c>
      <c r="DR84" s="1">
        <v>0</v>
      </c>
      <c r="DS84" s="1">
        <v>0</v>
      </c>
      <c r="DT84" s="1">
        <v>0</v>
      </c>
      <c r="DU84" s="1">
        <v>0</v>
      </c>
      <c r="DV84" s="1">
        <v>0</v>
      </c>
      <c r="DW84" s="1">
        <v>0</v>
      </c>
      <c r="DX84" s="1">
        <v>0</v>
      </c>
      <c r="DY84" s="1">
        <v>0</v>
      </c>
      <c r="DZ84" s="1">
        <v>0</v>
      </c>
      <c r="EA84" s="1">
        <v>0</v>
      </c>
      <c r="EB84" s="1">
        <v>0</v>
      </c>
      <c r="EC84" s="1">
        <v>0</v>
      </c>
      <c r="ED84" s="1">
        <v>0</v>
      </c>
      <c r="EE84" s="1">
        <v>0</v>
      </c>
      <c r="EF84" s="1">
        <v>0</v>
      </c>
      <c r="EG84" s="1">
        <v>0</v>
      </c>
      <c r="EH84" s="1">
        <v>0</v>
      </c>
      <c r="EI84" s="1">
        <v>0</v>
      </c>
      <c r="EJ84" s="1">
        <v>0</v>
      </c>
      <c r="EK84" s="1">
        <v>0</v>
      </c>
      <c r="EL84" s="1">
        <v>0</v>
      </c>
      <c r="EM84" s="1">
        <v>0</v>
      </c>
      <c r="EN84" s="1">
        <v>0</v>
      </c>
      <c r="EO84" s="1">
        <v>0</v>
      </c>
      <c r="EP84" s="1">
        <v>0</v>
      </c>
      <c r="EQ84" s="1">
        <v>0</v>
      </c>
      <c r="ER84" s="1">
        <v>0</v>
      </c>
      <c r="ES84" s="1">
        <v>0</v>
      </c>
      <c r="ET84" s="1">
        <v>0</v>
      </c>
      <c r="EU84" s="1">
        <v>0</v>
      </c>
      <c r="EV84" s="1">
        <v>0</v>
      </c>
      <c r="EW84" s="1">
        <v>0</v>
      </c>
      <c r="EX84" s="1">
        <v>0</v>
      </c>
      <c r="EY84" s="1">
        <v>0</v>
      </c>
      <c r="EZ84" s="1">
        <v>0</v>
      </c>
      <c r="FA84" s="1">
        <v>0</v>
      </c>
      <c r="FB84" s="1">
        <v>0</v>
      </c>
      <c r="FC84" s="1">
        <v>0</v>
      </c>
    </row>
    <row r="85" spans="1:159" x14ac:dyDescent="0.35">
      <c r="A85" s="1" t="s">
        <v>465</v>
      </c>
      <c r="B85" s="1" t="s">
        <v>466</v>
      </c>
      <c r="C85" s="1">
        <v>0</v>
      </c>
      <c r="D85" s="1">
        <v>0</v>
      </c>
      <c r="E85" s="1">
        <v>0</v>
      </c>
      <c r="F85" s="1">
        <v>0</v>
      </c>
      <c r="G85" s="1">
        <v>0</v>
      </c>
      <c r="H85" s="1">
        <v>0</v>
      </c>
      <c r="I85" s="1">
        <v>0</v>
      </c>
      <c r="J85" s="1">
        <v>0</v>
      </c>
      <c r="K85" s="1">
        <v>0</v>
      </c>
      <c r="L85" s="1">
        <v>0</v>
      </c>
      <c r="M85" s="1">
        <v>0</v>
      </c>
      <c r="N85" s="1">
        <v>0</v>
      </c>
      <c r="O85" s="1">
        <v>0</v>
      </c>
      <c r="P85" s="1">
        <v>0</v>
      </c>
      <c r="Q85" s="1">
        <v>0</v>
      </c>
      <c r="R85" s="1">
        <v>0</v>
      </c>
      <c r="S85" s="1">
        <v>0</v>
      </c>
      <c r="T85" s="1">
        <v>0</v>
      </c>
      <c r="U85" s="1">
        <v>0</v>
      </c>
      <c r="V85" s="1">
        <v>0</v>
      </c>
      <c r="W85" s="1">
        <v>0</v>
      </c>
      <c r="X85" s="1">
        <v>0</v>
      </c>
      <c r="Y85" s="1">
        <v>0</v>
      </c>
      <c r="Z85" s="1">
        <v>0</v>
      </c>
      <c r="AA85" s="1">
        <v>0</v>
      </c>
      <c r="AB85" s="1">
        <v>0</v>
      </c>
      <c r="AC85" s="1">
        <v>0</v>
      </c>
      <c r="AD85" s="1">
        <v>0</v>
      </c>
      <c r="AE85" s="1">
        <v>0</v>
      </c>
      <c r="AF85" s="1">
        <v>0</v>
      </c>
      <c r="AG85" s="1">
        <v>0</v>
      </c>
      <c r="AH85" s="1">
        <v>0</v>
      </c>
      <c r="AI85" s="1">
        <v>0</v>
      </c>
      <c r="AJ85" s="1">
        <v>0</v>
      </c>
      <c r="AK85" s="1">
        <v>0</v>
      </c>
      <c r="AL85" s="1">
        <v>0</v>
      </c>
      <c r="AM85" s="1">
        <v>0</v>
      </c>
      <c r="AN85" s="1">
        <v>0</v>
      </c>
      <c r="AO85" s="1">
        <v>0</v>
      </c>
      <c r="AP85" s="1">
        <v>0</v>
      </c>
      <c r="AQ85" s="1">
        <v>0</v>
      </c>
      <c r="AR85" s="1">
        <v>0</v>
      </c>
      <c r="AS85" s="1">
        <v>0</v>
      </c>
      <c r="AT85" s="1">
        <v>0</v>
      </c>
      <c r="AU85" s="1">
        <v>0</v>
      </c>
      <c r="AV85" s="1">
        <v>0</v>
      </c>
      <c r="AW85" s="1">
        <v>0</v>
      </c>
      <c r="AX85" s="1">
        <v>0</v>
      </c>
      <c r="AY85" s="1">
        <v>0</v>
      </c>
      <c r="AZ85" s="1">
        <v>0</v>
      </c>
      <c r="BA85" s="1">
        <v>0</v>
      </c>
      <c r="BB85" s="1">
        <v>0</v>
      </c>
      <c r="BC85" s="1">
        <v>0</v>
      </c>
      <c r="BD85" s="1">
        <v>0</v>
      </c>
      <c r="BE85" s="1">
        <v>0</v>
      </c>
      <c r="BF85" s="1">
        <v>0</v>
      </c>
      <c r="BG85" s="1">
        <v>0</v>
      </c>
      <c r="BH85" s="1">
        <v>0</v>
      </c>
      <c r="BI85" s="1">
        <v>0</v>
      </c>
      <c r="BJ85" s="1">
        <v>0</v>
      </c>
      <c r="BK85" s="1">
        <v>0</v>
      </c>
      <c r="BL85" s="1">
        <v>0</v>
      </c>
      <c r="BM85" s="1">
        <v>0</v>
      </c>
      <c r="BN85" s="1">
        <v>0</v>
      </c>
      <c r="BO85" s="1">
        <v>0</v>
      </c>
      <c r="BP85" s="1">
        <v>0</v>
      </c>
      <c r="BQ85" s="1">
        <v>0</v>
      </c>
      <c r="BR85" s="1">
        <v>0</v>
      </c>
      <c r="BS85" s="1">
        <v>0</v>
      </c>
      <c r="BT85" s="1">
        <v>0</v>
      </c>
      <c r="BU85" s="1">
        <v>0</v>
      </c>
      <c r="BV85" s="1">
        <v>0</v>
      </c>
      <c r="BW85" s="1">
        <v>0</v>
      </c>
      <c r="BX85" s="1">
        <v>0</v>
      </c>
      <c r="BY85" s="1">
        <v>0</v>
      </c>
      <c r="BZ85" s="1">
        <v>0</v>
      </c>
      <c r="CA85" s="1">
        <v>0</v>
      </c>
      <c r="CB85" s="1">
        <v>0</v>
      </c>
      <c r="CC85" s="1">
        <v>0</v>
      </c>
      <c r="CD85" s="1">
        <v>0</v>
      </c>
      <c r="CE85" s="1">
        <v>0</v>
      </c>
      <c r="CF85" s="1">
        <v>0</v>
      </c>
      <c r="CG85" s="1">
        <v>0</v>
      </c>
      <c r="CH85" s="1">
        <v>0</v>
      </c>
      <c r="CI85" s="1">
        <v>0</v>
      </c>
      <c r="CJ85" s="1">
        <v>0</v>
      </c>
      <c r="CK85" s="1">
        <v>0</v>
      </c>
      <c r="CL85" s="1">
        <v>0</v>
      </c>
      <c r="CM85" s="1">
        <v>0</v>
      </c>
      <c r="CN85" s="1">
        <v>0</v>
      </c>
      <c r="CO85" s="1">
        <v>0</v>
      </c>
      <c r="CP85" s="1">
        <v>0</v>
      </c>
      <c r="CQ85" s="1">
        <v>0</v>
      </c>
      <c r="CR85" s="1">
        <v>0</v>
      </c>
      <c r="CS85" s="1">
        <v>0</v>
      </c>
      <c r="CT85" s="1">
        <v>0</v>
      </c>
      <c r="CU85" s="1">
        <v>0</v>
      </c>
      <c r="CV85" s="1">
        <v>0</v>
      </c>
      <c r="CW85" s="1">
        <v>0</v>
      </c>
      <c r="CX85" s="1">
        <v>0</v>
      </c>
      <c r="CY85" s="1">
        <v>0</v>
      </c>
      <c r="CZ85" s="1">
        <v>0</v>
      </c>
      <c r="DA85" s="1">
        <v>0</v>
      </c>
      <c r="DB85" s="1">
        <v>0</v>
      </c>
      <c r="DC85" s="1">
        <v>0</v>
      </c>
      <c r="DD85" s="1">
        <v>0</v>
      </c>
      <c r="DE85" s="1">
        <v>0</v>
      </c>
      <c r="DF85" s="1">
        <v>0</v>
      </c>
      <c r="DG85" s="1">
        <v>0</v>
      </c>
      <c r="DH85" s="1">
        <v>0</v>
      </c>
      <c r="DI85" s="1">
        <v>0</v>
      </c>
      <c r="DJ85" s="1">
        <v>0</v>
      </c>
      <c r="DK85" s="1">
        <v>0</v>
      </c>
      <c r="DL85" s="1">
        <v>0</v>
      </c>
      <c r="DM85" s="1">
        <v>0</v>
      </c>
      <c r="DN85" s="1">
        <v>0</v>
      </c>
      <c r="DO85" s="1">
        <v>0</v>
      </c>
      <c r="DP85" s="1">
        <v>0</v>
      </c>
      <c r="DQ85" s="1">
        <v>0</v>
      </c>
      <c r="DR85" s="1">
        <v>0</v>
      </c>
      <c r="DS85" s="1">
        <v>0</v>
      </c>
      <c r="DT85" s="1">
        <v>0</v>
      </c>
      <c r="DU85" s="1">
        <v>0</v>
      </c>
      <c r="DV85" s="1">
        <v>0</v>
      </c>
      <c r="DW85" s="1">
        <v>0</v>
      </c>
      <c r="DX85" s="1">
        <v>0</v>
      </c>
      <c r="DY85" s="1">
        <v>0</v>
      </c>
      <c r="DZ85" s="1">
        <v>0</v>
      </c>
      <c r="EA85" s="1">
        <v>0</v>
      </c>
      <c r="EB85" s="1">
        <v>0</v>
      </c>
      <c r="EC85" s="1">
        <v>0</v>
      </c>
      <c r="ED85" s="1">
        <v>0</v>
      </c>
      <c r="EE85" s="1">
        <v>0</v>
      </c>
      <c r="EF85" s="1">
        <v>0</v>
      </c>
      <c r="EG85" s="1">
        <v>0</v>
      </c>
      <c r="EH85" s="1">
        <v>0</v>
      </c>
      <c r="EI85" s="1">
        <v>0</v>
      </c>
      <c r="EJ85" s="1">
        <v>0</v>
      </c>
      <c r="EK85" s="1">
        <v>0</v>
      </c>
      <c r="EL85" s="1">
        <v>0</v>
      </c>
      <c r="EM85" s="1">
        <v>0</v>
      </c>
      <c r="EN85" s="1">
        <v>0</v>
      </c>
      <c r="EO85" s="1">
        <v>0</v>
      </c>
      <c r="EP85" s="1">
        <v>0</v>
      </c>
      <c r="EQ85" s="1">
        <v>0</v>
      </c>
      <c r="ER85" s="1">
        <v>0</v>
      </c>
      <c r="ES85" s="1">
        <v>0</v>
      </c>
      <c r="ET85" s="1">
        <v>0</v>
      </c>
      <c r="EU85" s="1">
        <v>0</v>
      </c>
      <c r="EV85" s="1">
        <v>0</v>
      </c>
      <c r="EW85" s="1">
        <v>0</v>
      </c>
      <c r="EX85" s="1">
        <v>0</v>
      </c>
      <c r="EY85" s="1">
        <v>0</v>
      </c>
      <c r="EZ85" s="1">
        <v>0</v>
      </c>
      <c r="FA85" s="1">
        <v>0</v>
      </c>
      <c r="FB85" s="1">
        <v>0</v>
      </c>
      <c r="FC85" s="1">
        <v>0</v>
      </c>
    </row>
    <row r="86" spans="1:159" x14ac:dyDescent="0.35">
      <c r="A86" s="1" t="s">
        <v>467</v>
      </c>
      <c r="B86" s="1" t="s">
        <v>468</v>
      </c>
      <c r="C86" s="1">
        <v>0</v>
      </c>
      <c r="D86" s="1">
        <v>0</v>
      </c>
      <c r="E86" s="1">
        <v>0</v>
      </c>
      <c r="F86" s="1">
        <v>0</v>
      </c>
      <c r="G86" s="1">
        <v>0</v>
      </c>
      <c r="H86" s="1">
        <v>0</v>
      </c>
      <c r="I86" s="1">
        <v>0</v>
      </c>
      <c r="J86" s="1">
        <v>0</v>
      </c>
      <c r="K86" s="1">
        <v>0</v>
      </c>
      <c r="L86" s="1">
        <v>0</v>
      </c>
      <c r="M86" s="1">
        <v>0</v>
      </c>
      <c r="N86" s="1">
        <v>0</v>
      </c>
      <c r="O86" s="1">
        <v>0</v>
      </c>
      <c r="P86" s="1">
        <v>0</v>
      </c>
      <c r="Q86" s="1">
        <v>0</v>
      </c>
      <c r="R86" s="1">
        <v>0</v>
      </c>
      <c r="S86" s="1">
        <v>0</v>
      </c>
      <c r="T86" s="1">
        <v>0</v>
      </c>
      <c r="U86" s="1">
        <v>0</v>
      </c>
      <c r="V86" s="1">
        <v>0</v>
      </c>
      <c r="W86" s="1">
        <v>0</v>
      </c>
      <c r="X86" s="1">
        <v>0</v>
      </c>
      <c r="Y86" s="1">
        <v>0</v>
      </c>
      <c r="Z86" s="1">
        <v>0</v>
      </c>
      <c r="AA86" s="1">
        <v>0</v>
      </c>
      <c r="AB86" s="1">
        <v>0</v>
      </c>
      <c r="AC86" s="1">
        <v>0</v>
      </c>
      <c r="AD86" s="1">
        <v>0</v>
      </c>
      <c r="AE86" s="1">
        <v>0</v>
      </c>
      <c r="AF86" s="1">
        <v>0</v>
      </c>
      <c r="AG86" s="1">
        <v>0</v>
      </c>
      <c r="AH86" s="1">
        <v>0</v>
      </c>
      <c r="AI86" s="1">
        <v>0</v>
      </c>
      <c r="AJ86" s="1">
        <v>0</v>
      </c>
      <c r="AK86" s="1">
        <v>0</v>
      </c>
      <c r="AL86" s="1">
        <v>0</v>
      </c>
      <c r="AM86" s="1">
        <v>0</v>
      </c>
      <c r="AN86" s="1">
        <v>0</v>
      </c>
      <c r="AO86" s="1">
        <v>0</v>
      </c>
      <c r="AP86" s="1">
        <v>0</v>
      </c>
      <c r="AQ86" s="1">
        <v>0</v>
      </c>
      <c r="AR86" s="1">
        <v>0</v>
      </c>
      <c r="AS86" s="1">
        <v>0</v>
      </c>
      <c r="AT86" s="1">
        <v>0</v>
      </c>
      <c r="AU86" s="1">
        <v>0</v>
      </c>
      <c r="AV86" s="1">
        <v>0</v>
      </c>
      <c r="AW86" s="1">
        <v>0</v>
      </c>
      <c r="AX86" s="1">
        <v>0</v>
      </c>
      <c r="AY86" s="1">
        <v>0</v>
      </c>
      <c r="AZ86" s="1">
        <v>0</v>
      </c>
      <c r="BA86" s="1">
        <v>0</v>
      </c>
      <c r="BB86" s="1">
        <v>0</v>
      </c>
      <c r="BC86" s="1">
        <v>0</v>
      </c>
      <c r="BD86" s="1">
        <v>0</v>
      </c>
      <c r="BE86" s="1">
        <v>0</v>
      </c>
      <c r="BF86" s="1">
        <v>0</v>
      </c>
      <c r="BG86" s="1">
        <v>0</v>
      </c>
      <c r="BH86" s="1">
        <v>0</v>
      </c>
      <c r="BI86" s="1">
        <v>0</v>
      </c>
      <c r="BJ86" s="1">
        <v>0</v>
      </c>
      <c r="BK86" s="1">
        <v>0</v>
      </c>
      <c r="BL86" s="1">
        <v>0</v>
      </c>
      <c r="BM86" s="1">
        <v>0</v>
      </c>
      <c r="BN86" s="1">
        <v>0</v>
      </c>
      <c r="BO86" s="1">
        <v>0</v>
      </c>
      <c r="BP86" s="1">
        <v>0</v>
      </c>
      <c r="BQ86" s="1">
        <v>0</v>
      </c>
      <c r="BR86" s="1">
        <v>0</v>
      </c>
      <c r="BS86" s="1">
        <v>0</v>
      </c>
      <c r="BT86" s="1">
        <v>0</v>
      </c>
      <c r="BU86" s="1">
        <v>0</v>
      </c>
      <c r="BV86" s="1">
        <v>0</v>
      </c>
      <c r="BW86" s="1">
        <v>0</v>
      </c>
      <c r="BX86" s="1">
        <v>0</v>
      </c>
      <c r="BY86" s="1">
        <v>0</v>
      </c>
      <c r="BZ86" s="1">
        <v>0</v>
      </c>
      <c r="CA86" s="1">
        <v>0</v>
      </c>
      <c r="CB86" s="1">
        <v>0</v>
      </c>
      <c r="CC86" s="1">
        <v>0</v>
      </c>
      <c r="CD86" s="1">
        <v>0</v>
      </c>
      <c r="CE86" s="1">
        <v>0</v>
      </c>
      <c r="CF86" s="1">
        <v>0</v>
      </c>
      <c r="CG86" s="1">
        <v>0</v>
      </c>
      <c r="CH86" s="1">
        <v>0</v>
      </c>
      <c r="CI86" s="1">
        <v>0</v>
      </c>
      <c r="CJ86" s="1">
        <v>0</v>
      </c>
      <c r="CK86" s="1">
        <v>0</v>
      </c>
      <c r="CL86" s="1">
        <v>0</v>
      </c>
      <c r="CM86" s="1">
        <v>0</v>
      </c>
      <c r="CN86" s="1">
        <v>0</v>
      </c>
      <c r="CO86" s="1">
        <v>0</v>
      </c>
      <c r="CP86" s="1">
        <v>0</v>
      </c>
      <c r="CQ86" s="1">
        <v>0</v>
      </c>
      <c r="CR86" s="1">
        <v>0</v>
      </c>
      <c r="CS86" s="1">
        <v>0</v>
      </c>
      <c r="CT86" s="1">
        <v>0</v>
      </c>
      <c r="CU86" s="1">
        <v>0</v>
      </c>
      <c r="CV86" s="1">
        <v>0</v>
      </c>
      <c r="CW86" s="1">
        <v>0</v>
      </c>
      <c r="CX86" s="1">
        <v>0</v>
      </c>
      <c r="CY86" s="1">
        <v>0</v>
      </c>
      <c r="CZ86" s="1">
        <v>0</v>
      </c>
      <c r="DA86" s="1">
        <v>0</v>
      </c>
      <c r="DB86" s="1">
        <v>0</v>
      </c>
      <c r="DC86" s="1">
        <v>0</v>
      </c>
      <c r="DD86" s="1">
        <v>0</v>
      </c>
      <c r="DE86" s="1">
        <v>0</v>
      </c>
      <c r="DF86" s="1">
        <v>0</v>
      </c>
      <c r="DG86" s="1">
        <v>0</v>
      </c>
      <c r="DH86" s="1">
        <v>0</v>
      </c>
      <c r="DI86" s="1">
        <v>0</v>
      </c>
      <c r="DJ86" s="1">
        <v>0</v>
      </c>
      <c r="DK86" s="1">
        <v>0</v>
      </c>
      <c r="DL86" s="1">
        <v>0</v>
      </c>
      <c r="DM86" s="1">
        <v>0</v>
      </c>
      <c r="DN86" s="1">
        <v>0</v>
      </c>
      <c r="DO86" s="1">
        <v>0</v>
      </c>
      <c r="DP86" s="1">
        <v>0</v>
      </c>
      <c r="DQ86" s="1">
        <v>0</v>
      </c>
      <c r="DR86" s="1">
        <v>0</v>
      </c>
      <c r="DS86" s="1">
        <v>0</v>
      </c>
      <c r="DT86" s="1">
        <v>0</v>
      </c>
      <c r="DU86" s="1">
        <v>0</v>
      </c>
      <c r="DV86" s="1">
        <v>0</v>
      </c>
      <c r="DW86" s="1">
        <v>0</v>
      </c>
      <c r="DX86" s="1">
        <v>0</v>
      </c>
      <c r="DY86" s="1">
        <v>0</v>
      </c>
      <c r="DZ86" s="1">
        <v>0</v>
      </c>
      <c r="EA86" s="1">
        <v>0</v>
      </c>
      <c r="EB86" s="1">
        <v>0</v>
      </c>
      <c r="EC86" s="1">
        <v>0</v>
      </c>
      <c r="ED86" s="1">
        <v>0</v>
      </c>
      <c r="EE86" s="1">
        <v>0</v>
      </c>
      <c r="EF86" s="1">
        <v>0</v>
      </c>
      <c r="EG86" s="1">
        <v>0</v>
      </c>
      <c r="EH86" s="1">
        <v>0</v>
      </c>
      <c r="EI86" s="1">
        <v>0</v>
      </c>
      <c r="EJ86" s="1">
        <v>0</v>
      </c>
      <c r="EK86" s="1">
        <v>0</v>
      </c>
      <c r="EL86" s="1">
        <v>0</v>
      </c>
      <c r="EM86" s="1">
        <v>0</v>
      </c>
      <c r="EN86" s="1">
        <v>0</v>
      </c>
      <c r="EO86" s="1">
        <v>0</v>
      </c>
      <c r="EP86" s="1">
        <v>0</v>
      </c>
      <c r="EQ86" s="1">
        <v>0</v>
      </c>
      <c r="ER86" s="1">
        <v>0</v>
      </c>
      <c r="ES86" s="1">
        <v>0</v>
      </c>
      <c r="ET86" s="1">
        <v>0</v>
      </c>
      <c r="EU86" s="1">
        <v>0</v>
      </c>
      <c r="EV86" s="1">
        <v>0</v>
      </c>
      <c r="EW86" s="1">
        <v>0</v>
      </c>
      <c r="EX86" s="1">
        <v>0</v>
      </c>
      <c r="EY86" s="1">
        <v>0</v>
      </c>
      <c r="EZ86" s="1">
        <v>0</v>
      </c>
      <c r="FA86" s="1">
        <v>0</v>
      </c>
      <c r="FB86" s="1">
        <v>0</v>
      </c>
      <c r="FC86" s="1">
        <v>0</v>
      </c>
    </row>
    <row r="87" spans="1:159" x14ac:dyDescent="0.35">
      <c r="A87" s="1" t="s">
        <v>470</v>
      </c>
      <c r="B87" s="1" t="s">
        <v>471</v>
      </c>
      <c r="C87" s="1">
        <v>0</v>
      </c>
      <c r="D87" s="1">
        <v>0</v>
      </c>
      <c r="E87" s="1">
        <v>0</v>
      </c>
      <c r="F87" s="1">
        <v>0</v>
      </c>
      <c r="G87" s="1">
        <v>0</v>
      </c>
      <c r="H87" s="1">
        <v>0</v>
      </c>
      <c r="I87" s="1">
        <v>0</v>
      </c>
      <c r="J87" s="1">
        <v>0</v>
      </c>
      <c r="K87" s="1">
        <v>0</v>
      </c>
      <c r="L87" s="1">
        <v>0</v>
      </c>
      <c r="M87" s="1">
        <v>0</v>
      </c>
      <c r="N87" s="1">
        <v>0</v>
      </c>
      <c r="O87" s="1">
        <v>0</v>
      </c>
      <c r="P87" s="1">
        <v>0</v>
      </c>
      <c r="Q87" s="1">
        <v>0</v>
      </c>
      <c r="R87" s="1">
        <v>0</v>
      </c>
      <c r="S87" s="1">
        <v>0</v>
      </c>
      <c r="T87" s="1">
        <v>0</v>
      </c>
      <c r="U87" s="1">
        <v>0</v>
      </c>
      <c r="V87" s="1">
        <v>0</v>
      </c>
      <c r="W87" s="1">
        <v>0</v>
      </c>
      <c r="X87" s="1">
        <v>0</v>
      </c>
      <c r="Y87" s="1">
        <v>0</v>
      </c>
      <c r="Z87" s="1">
        <v>0</v>
      </c>
      <c r="AA87" s="1">
        <v>0</v>
      </c>
      <c r="AB87" s="1">
        <v>0</v>
      </c>
      <c r="AC87" s="1">
        <v>0</v>
      </c>
      <c r="AD87" s="1">
        <v>0</v>
      </c>
      <c r="AE87" s="1">
        <v>0</v>
      </c>
      <c r="AF87" s="1">
        <v>0</v>
      </c>
      <c r="AG87" s="1">
        <v>0</v>
      </c>
      <c r="AH87" s="1">
        <v>0</v>
      </c>
      <c r="AI87" s="1">
        <v>0</v>
      </c>
      <c r="AJ87" s="1">
        <v>0</v>
      </c>
      <c r="AK87" s="1">
        <v>0</v>
      </c>
      <c r="AL87" s="1">
        <v>0</v>
      </c>
      <c r="AM87" s="1">
        <v>0</v>
      </c>
      <c r="AN87" s="1">
        <v>0</v>
      </c>
      <c r="AO87" s="1">
        <v>0</v>
      </c>
      <c r="AP87" s="1">
        <v>0</v>
      </c>
      <c r="AQ87" s="1">
        <v>0</v>
      </c>
      <c r="AR87" s="1">
        <v>0</v>
      </c>
      <c r="AS87" s="1">
        <v>0</v>
      </c>
      <c r="AT87" s="1">
        <v>0</v>
      </c>
      <c r="AU87" s="1">
        <v>0</v>
      </c>
      <c r="AV87" s="1">
        <v>0</v>
      </c>
      <c r="AW87" s="1">
        <v>0</v>
      </c>
      <c r="AX87" s="1">
        <v>0</v>
      </c>
      <c r="AY87" s="1">
        <v>0</v>
      </c>
      <c r="AZ87" s="1">
        <v>0</v>
      </c>
      <c r="BA87" s="1">
        <v>0</v>
      </c>
      <c r="BB87" s="1">
        <v>0</v>
      </c>
      <c r="BC87" s="1">
        <v>0</v>
      </c>
      <c r="BD87" s="1">
        <v>0</v>
      </c>
      <c r="BE87" s="1">
        <v>0</v>
      </c>
      <c r="BF87" s="1">
        <v>0</v>
      </c>
      <c r="BG87" s="1">
        <v>0</v>
      </c>
      <c r="BH87" s="1">
        <v>0</v>
      </c>
      <c r="BI87" s="1">
        <v>0</v>
      </c>
      <c r="BJ87" s="1">
        <v>0</v>
      </c>
      <c r="BK87" s="1">
        <v>0</v>
      </c>
      <c r="BL87" s="1">
        <v>0</v>
      </c>
      <c r="BM87" s="1">
        <v>0</v>
      </c>
      <c r="BN87" s="1">
        <v>0</v>
      </c>
      <c r="BO87" s="1">
        <v>0</v>
      </c>
      <c r="BP87" s="1">
        <v>0</v>
      </c>
      <c r="BQ87" s="1">
        <v>0</v>
      </c>
      <c r="BR87" s="1">
        <v>0</v>
      </c>
      <c r="BS87" s="1">
        <v>0</v>
      </c>
      <c r="BT87" s="1">
        <v>0</v>
      </c>
      <c r="BU87" s="1">
        <v>0</v>
      </c>
      <c r="BV87" s="1">
        <v>0</v>
      </c>
      <c r="BW87" s="1">
        <v>0</v>
      </c>
      <c r="BX87" s="1">
        <v>0</v>
      </c>
      <c r="BY87" s="1">
        <v>0</v>
      </c>
      <c r="BZ87" s="1">
        <v>0</v>
      </c>
      <c r="CA87" s="1">
        <v>0</v>
      </c>
      <c r="CB87" s="1">
        <v>0</v>
      </c>
      <c r="CC87" s="1">
        <v>0</v>
      </c>
      <c r="CD87" s="1">
        <v>0</v>
      </c>
      <c r="CE87" s="1">
        <v>0</v>
      </c>
      <c r="CF87" s="1">
        <v>0</v>
      </c>
      <c r="CG87" s="1">
        <v>0</v>
      </c>
      <c r="CH87" s="1">
        <v>0</v>
      </c>
      <c r="CI87" s="1">
        <v>0</v>
      </c>
      <c r="CJ87" s="1">
        <v>0</v>
      </c>
      <c r="CK87" s="1">
        <v>0</v>
      </c>
      <c r="CL87" s="1">
        <v>0</v>
      </c>
      <c r="CM87" s="1">
        <v>0</v>
      </c>
      <c r="CN87" s="1">
        <v>0</v>
      </c>
      <c r="CO87" s="1">
        <v>0</v>
      </c>
      <c r="CP87" s="1">
        <v>0</v>
      </c>
      <c r="CQ87" s="1">
        <v>0</v>
      </c>
      <c r="CR87" s="1">
        <v>0</v>
      </c>
      <c r="CS87" s="1">
        <v>0</v>
      </c>
      <c r="CT87" s="1">
        <v>0</v>
      </c>
      <c r="CU87" s="1">
        <v>0</v>
      </c>
      <c r="CV87" s="1">
        <v>0</v>
      </c>
      <c r="CW87" s="1">
        <v>0</v>
      </c>
      <c r="CX87" s="1">
        <v>0</v>
      </c>
      <c r="CY87" s="1">
        <v>0</v>
      </c>
      <c r="CZ87" s="1">
        <v>0</v>
      </c>
      <c r="DA87" s="1">
        <v>0</v>
      </c>
      <c r="DB87" s="1">
        <v>0</v>
      </c>
      <c r="DC87" s="1">
        <v>0</v>
      </c>
      <c r="DD87" s="1">
        <v>0</v>
      </c>
      <c r="DE87" s="1">
        <v>0</v>
      </c>
      <c r="DF87" s="1">
        <v>0</v>
      </c>
      <c r="DG87" s="1">
        <v>0</v>
      </c>
      <c r="DH87" s="1">
        <v>0</v>
      </c>
      <c r="DI87" s="1">
        <v>0</v>
      </c>
      <c r="DJ87" s="1">
        <v>0</v>
      </c>
      <c r="DK87" s="1">
        <v>0</v>
      </c>
      <c r="DL87" s="1">
        <v>0</v>
      </c>
      <c r="DM87" s="1">
        <v>0</v>
      </c>
      <c r="DN87" s="1">
        <v>0</v>
      </c>
      <c r="DO87" s="1">
        <v>0</v>
      </c>
      <c r="DP87" s="1">
        <v>0</v>
      </c>
      <c r="DQ87" s="1">
        <v>0</v>
      </c>
      <c r="DR87" s="1">
        <v>0</v>
      </c>
      <c r="DS87" s="1">
        <v>0</v>
      </c>
      <c r="DT87" s="1">
        <v>0</v>
      </c>
      <c r="DU87" s="1">
        <v>0</v>
      </c>
      <c r="DV87" s="1">
        <v>0</v>
      </c>
      <c r="DW87" s="1">
        <v>0</v>
      </c>
      <c r="DX87" s="1">
        <v>0</v>
      </c>
      <c r="DY87" s="1">
        <v>0</v>
      </c>
      <c r="DZ87" s="1">
        <v>0</v>
      </c>
      <c r="EA87" s="1">
        <v>0</v>
      </c>
      <c r="EB87" s="1">
        <v>0</v>
      </c>
      <c r="EC87" s="1">
        <v>0</v>
      </c>
      <c r="ED87" s="1">
        <v>0</v>
      </c>
      <c r="EE87" s="1">
        <v>0</v>
      </c>
      <c r="EF87" s="1">
        <v>0</v>
      </c>
      <c r="EG87" s="1">
        <v>0</v>
      </c>
      <c r="EH87" s="1">
        <v>0</v>
      </c>
      <c r="EI87" s="1">
        <v>0</v>
      </c>
      <c r="EJ87" s="1">
        <v>0</v>
      </c>
      <c r="EK87" s="1">
        <v>0</v>
      </c>
      <c r="EL87" s="1">
        <v>0</v>
      </c>
      <c r="EM87" s="1">
        <v>0</v>
      </c>
      <c r="EN87" s="1">
        <v>0</v>
      </c>
      <c r="EO87" s="1">
        <v>0</v>
      </c>
      <c r="EP87" s="1">
        <v>0</v>
      </c>
      <c r="EQ87" s="1">
        <v>0</v>
      </c>
      <c r="ER87" s="1">
        <v>0</v>
      </c>
      <c r="ES87" s="1">
        <v>0</v>
      </c>
      <c r="ET87" s="1">
        <v>0</v>
      </c>
      <c r="EU87" s="1">
        <v>0</v>
      </c>
      <c r="EV87" s="1">
        <v>0</v>
      </c>
      <c r="EW87" s="1">
        <v>0</v>
      </c>
      <c r="EX87" s="1">
        <v>0</v>
      </c>
      <c r="EY87" s="1">
        <v>0</v>
      </c>
      <c r="EZ87" s="1">
        <v>0</v>
      </c>
      <c r="FA87" s="1">
        <v>0</v>
      </c>
      <c r="FB87" s="1">
        <v>0</v>
      </c>
      <c r="FC87" s="1">
        <v>0</v>
      </c>
    </row>
    <row r="88" spans="1:159" x14ac:dyDescent="0.35">
      <c r="A88" s="1" t="s">
        <v>472</v>
      </c>
      <c r="B88" s="1" t="s">
        <v>473</v>
      </c>
      <c r="C88" s="1">
        <v>0</v>
      </c>
      <c r="D88" s="1">
        <v>0</v>
      </c>
      <c r="E88" s="1">
        <v>0</v>
      </c>
      <c r="F88" s="1">
        <v>0</v>
      </c>
      <c r="G88" s="1">
        <v>0</v>
      </c>
      <c r="H88" s="1">
        <v>0</v>
      </c>
      <c r="I88" s="1">
        <v>0</v>
      </c>
      <c r="J88" s="1">
        <v>0</v>
      </c>
      <c r="K88" s="1">
        <v>0</v>
      </c>
      <c r="L88" s="1">
        <v>0</v>
      </c>
      <c r="M88" s="1">
        <v>0</v>
      </c>
      <c r="N88" s="1">
        <v>0</v>
      </c>
      <c r="O88" s="1">
        <v>0</v>
      </c>
      <c r="P88" s="1">
        <v>0</v>
      </c>
      <c r="Q88" s="1">
        <v>0</v>
      </c>
      <c r="R88" s="1">
        <v>0</v>
      </c>
      <c r="S88" s="1">
        <v>0</v>
      </c>
      <c r="T88" s="1">
        <v>0</v>
      </c>
      <c r="U88" s="1">
        <v>0</v>
      </c>
      <c r="V88" s="1">
        <v>0</v>
      </c>
      <c r="W88" s="1">
        <v>0</v>
      </c>
      <c r="X88" s="1">
        <v>0</v>
      </c>
      <c r="Y88" s="1">
        <v>0</v>
      </c>
      <c r="Z88" s="1">
        <v>0</v>
      </c>
      <c r="AA88" s="1">
        <v>0</v>
      </c>
      <c r="AB88" s="1">
        <v>0</v>
      </c>
      <c r="AC88" s="1">
        <v>0</v>
      </c>
      <c r="AD88" s="1">
        <v>0</v>
      </c>
      <c r="AE88" s="1">
        <v>0</v>
      </c>
      <c r="AF88" s="1">
        <v>0</v>
      </c>
      <c r="AG88" s="1">
        <v>0</v>
      </c>
      <c r="AH88" s="1">
        <v>0</v>
      </c>
      <c r="AI88" s="1">
        <v>0</v>
      </c>
      <c r="AJ88" s="1">
        <v>0</v>
      </c>
      <c r="AK88" s="1">
        <v>0</v>
      </c>
      <c r="AL88" s="1">
        <v>0</v>
      </c>
      <c r="AM88" s="1">
        <v>0</v>
      </c>
      <c r="AN88" s="1">
        <v>0</v>
      </c>
      <c r="AO88" s="1">
        <v>0</v>
      </c>
      <c r="AP88" s="1">
        <v>0</v>
      </c>
      <c r="AQ88" s="1">
        <v>0</v>
      </c>
      <c r="AR88" s="1">
        <v>0</v>
      </c>
      <c r="AS88" s="1">
        <v>0</v>
      </c>
      <c r="AT88" s="1">
        <v>0</v>
      </c>
      <c r="AU88" s="1">
        <v>0</v>
      </c>
      <c r="AV88" s="1">
        <v>0</v>
      </c>
      <c r="AW88" s="1">
        <v>0</v>
      </c>
      <c r="AX88" s="1">
        <v>0</v>
      </c>
      <c r="AY88" s="1">
        <v>0</v>
      </c>
      <c r="AZ88" s="1">
        <v>0</v>
      </c>
      <c r="BA88" s="1">
        <v>0</v>
      </c>
      <c r="BB88" s="1">
        <v>0</v>
      </c>
      <c r="BC88" s="1">
        <v>0</v>
      </c>
      <c r="BD88" s="1">
        <v>0</v>
      </c>
      <c r="BE88" s="1">
        <v>0</v>
      </c>
      <c r="BF88" s="1">
        <v>0</v>
      </c>
      <c r="BG88" s="1">
        <v>0</v>
      </c>
      <c r="BH88" s="1">
        <v>0</v>
      </c>
      <c r="BI88" s="1">
        <v>0</v>
      </c>
      <c r="BJ88" s="1">
        <v>0</v>
      </c>
      <c r="BK88" s="1">
        <v>0</v>
      </c>
      <c r="BL88" s="1">
        <v>0</v>
      </c>
      <c r="BM88" s="1">
        <v>0</v>
      </c>
      <c r="BN88" s="1">
        <v>0</v>
      </c>
      <c r="BO88" s="1">
        <v>0</v>
      </c>
      <c r="BP88" s="1">
        <v>0</v>
      </c>
      <c r="BQ88" s="1">
        <v>0</v>
      </c>
      <c r="BR88" s="1">
        <v>0</v>
      </c>
      <c r="BS88" s="1">
        <v>0</v>
      </c>
      <c r="BT88" s="1">
        <v>0</v>
      </c>
      <c r="BU88" s="1">
        <v>0</v>
      </c>
      <c r="BV88" s="1">
        <v>0</v>
      </c>
      <c r="BW88" s="1">
        <v>0</v>
      </c>
      <c r="BX88" s="1">
        <v>0</v>
      </c>
      <c r="BY88" s="1">
        <v>0</v>
      </c>
      <c r="BZ88" s="1">
        <v>0</v>
      </c>
      <c r="CA88" s="1">
        <v>0</v>
      </c>
      <c r="CB88" s="1">
        <v>0</v>
      </c>
      <c r="CC88" s="1">
        <v>0</v>
      </c>
      <c r="CD88" s="1">
        <v>0</v>
      </c>
      <c r="CE88" s="1">
        <v>0</v>
      </c>
      <c r="CF88" s="1">
        <v>0</v>
      </c>
      <c r="CG88" s="1">
        <v>0</v>
      </c>
      <c r="CH88" s="1">
        <v>0</v>
      </c>
      <c r="CI88" s="1">
        <v>0</v>
      </c>
      <c r="CJ88" s="1">
        <v>0</v>
      </c>
      <c r="CK88" s="1">
        <v>0</v>
      </c>
      <c r="CL88" s="1">
        <v>0</v>
      </c>
      <c r="CM88" s="1">
        <v>0</v>
      </c>
      <c r="CN88" s="1">
        <v>0</v>
      </c>
      <c r="CO88" s="1">
        <v>0</v>
      </c>
      <c r="CP88" s="1">
        <v>0</v>
      </c>
      <c r="CQ88" s="1">
        <v>0</v>
      </c>
      <c r="CR88" s="1">
        <v>0</v>
      </c>
      <c r="CS88" s="1">
        <v>0</v>
      </c>
      <c r="CT88" s="1">
        <v>0</v>
      </c>
      <c r="CU88" s="1">
        <v>0</v>
      </c>
      <c r="CV88" s="1">
        <v>0</v>
      </c>
      <c r="CW88" s="1">
        <v>0</v>
      </c>
      <c r="CX88" s="1">
        <v>0</v>
      </c>
      <c r="CY88" s="1">
        <v>0</v>
      </c>
      <c r="CZ88" s="1">
        <v>0</v>
      </c>
      <c r="DA88" s="1">
        <v>0</v>
      </c>
      <c r="DB88" s="1">
        <v>0</v>
      </c>
      <c r="DC88" s="1">
        <v>0</v>
      </c>
      <c r="DD88" s="1">
        <v>0</v>
      </c>
      <c r="DE88" s="1">
        <v>0</v>
      </c>
      <c r="DF88" s="1">
        <v>0</v>
      </c>
      <c r="DG88" s="1">
        <v>0</v>
      </c>
      <c r="DH88" s="1">
        <v>0</v>
      </c>
      <c r="DI88" s="1">
        <v>0</v>
      </c>
      <c r="DJ88" s="1">
        <v>0</v>
      </c>
      <c r="DK88" s="1">
        <v>0</v>
      </c>
      <c r="DL88" s="1">
        <v>0</v>
      </c>
      <c r="DM88" s="1">
        <v>0</v>
      </c>
      <c r="DN88" s="1">
        <v>0</v>
      </c>
      <c r="DO88" s="1">
        <v>0</v>
      </c>
      <c r="DP88" s="1">
        <v>0</v>
      </c>
      <c r="DQ88" s="1">
        <v>0</v>
      </c>
      <c r="DR88" s="1">
        <v>0</v>
      </c>
      <c r="DS88" s="1">
        <v>0</v>
      </c>
      <c r="DT88" s="1">
        <v>0</v>
      </c>
      <c r="DU88" s="1">
        <v>0</v>
      </c>
      <c r="DV88" s="1">
        <v>0</v>
      </c>
      <c r="DW88" s="1">
        <v>0</v>
      </c>
      <c r="DX88" s="1">
        <v>0</v>
      </c>
      <c r="DY88" s="1">
        <v>0</v>
      </c>
      <c r="DZ88" s="1">
        <v>0</v>
      </c>
      <c r="EA88" s="1">
        <v>0</v>
      </c>
      <c r="EB88" s="1">
        <v>0</v>
      </c>
      <c r="EC88" s="1">
        <v>0</v>
      </c>
      <c r="ED88" s="1">
        <v>0</v>
      </c>
      <c r="EE88" s="1">
        <v>0</v>
      </c>
      <c r="EF88" s="1">
        <v>0</v>
      </c>
      <c r="EG88" s="1">
        <v>0</v>
      </c>
      <c r="EH88" s="1">
        <v>0</v>
      </c>
      <c r="EI88" s="1">
        <v>0</v>
      </c>
      <c r="EJ88" s="1">
        <v>0</v>
      </c>
      <c r="EK88" s="1">
        <v>0</v>
      </c>
      <c r="EL88" s="1">
        <v>0</v>
      </c>
      <c r="EM88" s="1">
        <v>0</v>
      </c>
      <c r="EN88" s="1">
        <v>0</v>
      </c>
      <c r="EO88" s="1">
        <v>0</v>
      </c>
      <c r="EP88" s="1">
        <v>0</v>
      </c>
      <c r="EQ88" s="1">
        <v>0</v>
      </c>
      <c r="ER88" s="1">
        <v>0</v>
      </c>
      <c r="ES88" s="1">
        <v>0</v>
      </c>
      <c r="ET88" s="1">
        <v>0</v>
      </c>
      <c r="EU88" s="1">
        <v>0</v>
      </c>
      <c r="EV88" s="1">
        <v>0</v>
      </c>
      <c r="EW88" s="1">
        <v>0</v>
      </c>
      <c r="EX88" s="1">
        <v>0</v>
      </c>
      <c r="EY88" s="1">
        <v>0</v>
      </c>
      <c r="EZ88" s="1">
        <v>0</v>
      </c>
      <c r="FA88" s="1">
        <v>0</v>
      </c>
      <c r="FB88" s="1">
        <v>0</v>
      </c>
      <c r="FC88" s="1">
        <v>0</v>
      </c>
    </row>
    <row r="89" spans="1:159" x14ac:dyDescent="0.35">
      <c r="A89" s="1" t="s">
        <v>474</v>
      </c>
      <c r="B89" s="1" t="s">
        <v>475</v>
      </c>
      <c r="C89" s="1">
        <v>0</v>
      </c>
      <c r="D89" s="1">
        <v>0</v>
      </c>
      <c r="E89" s="1">
        <v>0</v>
      </c>
      <c r="F89" s="1">
        <v>0</v>
      </c>
      <c r="G89" s="1">
        <v>0</v>
      </c>
      <c r="H89" s="1">
        <v>0</v>
      </c>
      <c r="I89" s="1">
        <v>0</v>
      </c>
      <c r="J89" s="1">
        <v>0</v>
      </c>
      <c r="K89" s="1">
        <v>0</v>
      </c>
      <c r="L89" s="1">
        <v>0</v>
      </c>
      <c r="M89" s="1">
        <v>0</v>
      </c>
      <c r="N89" s="1">
        <v>0</v>
      </c>
      <c r="O89" s="1">
        <v>0</v>
      </c>
      <c r="P89" s="1">
        <v>0</v>
      </c>
      <c r="Q89" s="1">
        <v>0</v>
      </c>
      <c r="R89" s="1">
        <v>0</v>
      </c>
      <c r="S89" s="1">
        <v>0</v>
      </c>
      <c r="T89" s="1">
        <v>0</v>
      </c>
      <c r="U89" s="1">
        <v>0</v>
      </c>
      <c r="V89" s="1">
        <v>0</v>
      </c>
      <c r="W89" s="1">
        <v>0</v>
      </c>
      <c r="X89" s="1">
        <v>0</v>
      </c>
      <c r="Y89" s="1">
        <v>0</v>
      </c>
      <c r="Z89" s="1">
        <v>0</v>
      </c>
      <c r="AA89" s="1">
        <v>0</v>
      </c>
      <c r="AB89" s="1">
        <v>0</v>
      </c>
      <c r="AC89" s="1">
        <v>0</v>
      </c>
      <c r="AD89" s="1">
        <v>0</v>
      </c>
      <c r="AE89" s="1">
        <v>0</v>
      </c>
      <c r="AF89" s="1">
        <v>0</v>
      </c>
      <c r="AG89" s="1">
        <v>0</v>
      </c>
      <c r="AH89" s="1">
        <v>0</v>
      </c>
      <c r="AI89" s="1">
        <v>0</v>
      </c>
      <c r="AJ89" s="1">
        <v>0</v>
      </c>
      <c r="AK89" s="1">
        <v>0</v>
      </c>
      <c r="AL89" s="1">
        <v>0</v>
      </c>
      <c r="AM89" s="1">
        <v>0</v>
      </c>
      <c r="AN89" s="1">
        <v>0</v>
      </c>
      <c r="AO89" s="1">
        <v>0</v>
      </c>
      <c r="AP89" s="1">
        <v>0</v>
      </c>
      <c r="AQ89" s="1">
        <v>0</v>
      </c>
      <c r="AR89" s="1">
        <v>0</v>
      </c>
      <c r="AS89" s="1">
        <v>0</v>
      </c>
      <c r="AT89" s="1">
        <v>0</v>
      </c>
      <c r="AU89" s="1">
        <v>0</v>
      </c>
      <c r="AV89" s="1">
        <v>0</v>
      </c>
      <c r="AW89" s="1">
        <v>0</v>
      </c>
      <c r="AX89" s="1">
        <v>0</v>
      </c>
      <c r="AY89" s="1">
        <v>0</v>
      </c>
      <c r="AZ89" s="1">
        <v>0</v>
      </c>
      <c r="BA89" s="1">
        <v>0</v>
      </c>
      <c r="BB89" s="1">
        <v>0</v>
      </c>
      <c r="BC89" s="1">
        <v>0</v>
      </c>
      <c r="BD89" s="1">
        <v>0</v>
      </c>
      <c r="BE89" s="1">
        <v>0</v>
      </c>
      <c r="BF89" s="1">
        <v>0</v>
      </c>
      <c r="BG89" s="1">
        <v>0</v>
      </c>
      <c r="BH89" s="1">
        <v>0</v>
      </c>
      <c r="BI89" s="1">
        <v>0</v>
      </c>
      <c r="BJ89" s="1">
        <v>0</v>
      </c>
      <c r="BK89" s="1">
        <v>0</v>
      </c>
      <c r="BL89" s="1">
        <v>0</v>
      </c>
      <c r="BM89" s="1">
        <v>0</v>
      </c>
      <c r="BN89" s="1">
        <v>0</v>
      </c>
      <c r="BO89" s="1">
        <v>0</v>
      </c>
      <c r="BP89" s="1">
        <v>0</v>
      </c>
      <c r="BQ89" s="1">
        <v>0</v>
      </c>
      <c r="BR89" s="1">
        <v>0</v>
      </c>
      <c r="BS89" s="1">
        <v>0</v>
      </c>
      <c r="BT89" s="1">
        <v>0</v>
      </c>
      <c r="BU89" s="1">
        <v>0</v>
      </c>
      <c r="BV89" s="1">
        <v>0</v>
      </c>
      <c r="BW89" s="1">
        <v>0</v>
      </c>
      <c r="BX89" s="1">
        <v>0</v>
      </c>
      <c r="BY89" s="1">
        <v>0</v>
      </c>
      <c r="BZ89" s="1">
        <v>0</v>
      </c>
      <c r="CA89" s="1">
        <v>0</v>
      </c>
      <c r="CB89" s="1">
        <v>0</v>
      </c>
      <c r="CC89" s="1">
        <v>0</v>
      </c>
      <c r="CD89" s="1">
        <v>0</v>
      </c>
      <c r="CE89" s="1">
        <v>0</v>
      </c>
      <c r="CF89" s="1">
        <v>0</v>
      </c>
      <c r="CG89" s="1">
        <v>0</v>
      </c>
      <c r="CH89" s="1">
        <v>0</v>
      </c>
      <c r="CI89" s="1">
        <v>0</v>
      </c>
      <c r="CJ89" s="1">
        <v>0</v>
      </c>
      <c r="CK89" s="1">
        <v>0</v>
      </c>
      <c r="CL89" s="1">
        <v>0</v>
      </c>
      <c r="CM89" s="1">
        <v>0</v>
      </c>
      <c r="CN89" s="1">
        <v>0</v>
      </c>
      <c r="CO89" s="1">
        <v>0</v>
      </c>
      <c r="CP89" s="1">
        <v>0</v>
      </c>
      <c r="CQ89" s="1">
        <v>0</v>
      </c>
      <c r="CR89" s="1">
        <v>0</v>
      </c>
      <c r="CS89" s="1">
        <v>0</v>
      </c>
      <c r="CT89" s="1">
        <v>0</v>
      </c>
      <c r="CU89" s="1">
        <v>0</v>
      </c>
      <c r="CV89" s="1">
        <v>0</v>
      </c>
      <c r="CW89" s="1">
        <v>0</v>
      </c>
      <c r="CX89" s="1">
        <v>0</v>
      </c>
      <c r="CY89" s="1">
        <v>0</v>
      </c>
      <c r="CZ89" s="1">
        <v>0</v>
      </c>
      <c r="DA89" s="1">
        <v>0</v>
      </c>
      <c r="DB89" s="1">
        <v>0</v>
      </c>
      <c r="DC89" s="1">
        <v>0</v>
      </c>
      <c r="DD89" s="1">
        <v>0</v>
      </c>
      <c r="DE89" s="1">
        <v>0</v>
      </c>
      <c r="DF89" s="1">
        <v>0</v>
      </c>
      <c r="DG89" s="1">
        <v>0</v>
      </c>
      <c r="DH89" s="1">
        <v>0</v>
      </c>
      <c r="DI89" s="1">
        <v>0</v>
      </c>
      <c r="DJ89" s="1">
        <v>0</v>
      </c>
      <c r="DK89" s="1">
        <v>0</v>
      </c>
      <c r="DL89" s="1">
        <v>0</v>
      </c>
      <c r="DM89" s="1">
        <v>0</v>
      </c>
      <c r="DN89" s="1">
        <v>0</v>
      </c>
      <c r="DO89" s="1">
        <v>0</v>
      </c>
      <c r="DP89" s="1">
        <v>0</v>
      </c>
      <c r="DQ89" s="1">
        <v>0</v>
      </c>
      <c r="DR89" s="1">
        <v>0</v>
      </c>
      <c r="DS89" s="1">
        <v>0</v>
      </c>
      <c r="DT89" s="1">
        <v>0</v>
      </c>
      <c r="DU89" s="1">
        <v>0</v>
      </c>
      <c r="DV89" s="1">
        <v>0</v>
      </c>
      <c r="DW89" s="1">
        <v>0</v>
      </c>
      <c r="DX89" s="1">
        <v>0</v>
      </c>
      <c r="DY89" s="1">
        <v>0</v>
      </c>
      <c r="DZ89" s="1">
        <v>0</v>
      </c>
      <c r="EA89" s="1">
        <v>0</v>
      </c>
      <c r="EB89" s="1">
        <v>0</v>
      </c>
      <c r="EC89" s="1">
        <v>0</v>
      </c>
      <c r="ED89" s="1">
        <v>0</v>
      </c>
      <c r="EE89" s="1">
        <v>0</v>
      </c>
      <c r="EF89" s="1">
        <v>0</v>
      </c>
      <c r="EG89" s="1">
        <v>0</v>
      </c>
      <c r="EH89" s="1">
        <v>0</v>
      </c>
      <c r="EI89" s="1">
        <v>0</v>
      </c>
      <c r="EJ89" s="1">
        <v>0</v>
      </c>
      <c r="EK89" s="1">
        <v>0</v>
      </c>
      <c r="EL89" s="1">
        <v>0</v>
      </c>
      <c r="EM89" s="1">
        <v>0</v>
      </c>
      <c r="EN89" s="1">
        <v>0</v>
      </c>
      <c r="EO89" s="1">
        <v>0</v>
      </c>
      <c r="EP89" s="1">
        <v>0</v>
      </c>
      <c r="EQ89" s="1">
        <v>0</v>
      </c>
      <c r="ER89" s="1">
        <v>0</v>
      </c>
      <c r="ES89" s="1">
        <v>0</v>
      </c>
      <c r="ET89" s="1">
        <v>0</v>
      </c>
      <c r="EU89" s="1">
        <v>0</v>
      </c>
      <c r="EV89" s="1">
        <v>0</v>
      </c>
      <c r="EW89" s="1">
        <v>0</v>
      </c>
      <c r="EX89" s="1">
        <v>0</v>
      </c>
      <c r="EY89" s="1">
        <v>0</v>
      </c>
      <c r="EZ89" s="1">
        <v>0</v>
      </c>
      <c r="FA89" s="1">
        <v>0</v>
      </c>
      <c r="FB89" s="1">
        <v>0</v>
      </c>
      <c r="FC89" s="1">
        <v>0</v>
      </c>
    </row>
    <row r="90" spans="1:159" x14ac:dyDescent="0.35">
      <c r="A90" s="1" t="s">
        <v>477</v>
      </c>
      <c r="B90" s="1" t="s">
        <v>478</v>
      </c>
      <c r="C90" s="1">
        <v>0</v>
      </c>
      <c r="D90" s="1">
        <v>0</v>
      </c>
      <c r="E90" s="1">
        <v>0</v>
      </c>
      <c r="F90" s="1">
        <v>0</v>
      </c>
      <c r="G90" s="1">
        <v>0</v>
      </c>
      <c r="H90" s="1">
        <v>0</v>
      </c>
      <c r="I90" s="1">
        <v>0</v>
      </c>
      <c r="J90" s="1">
        <v>0</v>
      </c>
      <c r="K90" s="1">
        <v>0</v>
      </c>
      <c r="L90" s="1">
        <v>0</v>
      </c>
      <c r="M90" s="1">
        <v>0</v>
      </c>
      <c r="N90" s="1">
        <v>0</v>
      </c>
      <c r="O90" s="1">
        <v>0</v>
      </c>
      <c r="P90" s="1">
        <v>0</v>
      </c>
      <c r="Q90" s="1">
        <v>0</v>
      </c>
      <c r="R90" s="1">
        <v>0</v>
      </c>
      <c r="S90" s="1">
        <v>0</v>
      </c>
      <c r="T90" s="1">
        <v>0</v>
      </c>
      <c r="U90" s="1">
        <v>0</v>
      </c>
      <c r="V90" s="1">
        <v>0</v>
      </c>
      <c r="W90" s="1">
        <v>0</v>
      </c>
      <c r="X90" s="1">
        <v>0</v>
      </c>
      <c r="Y90" s="1">
        <v>0</v>
      </c>
      <c r="Z90" s="1">
        <v>0</v>
      </c>
      <c r="AA90" s="1">
        <v>0</v>
      </c>
      <c r="AB90" s="1">
        <v>0</v>
      </c>
      <c r="AC90" s="1">
        <v>0</v>
      </c>
      <c r="AD90" s="1">
        <v>0</v>
      </c>
      <c r="AE90" s="1">
        <v>0</v>
      </c>
      <c r="AF90" s="1">
        <v>0</v>
      </c>
      <c r="AG90" s="1">
        <v>0</v>
      </c>
      <c r="AH90" s="1">
        <v>0</v>
      </c>
      <c r="AI90" s="1">
        <v>0</v>
      </c>
      <c r="AJ90" s="1">
        <v>0</v>
      </c>
      <c r="AK90" s="1">
        <v>0</v>
      </c>
      <c r="AL90" s="1">
        <v>0</v>
      </c>
      <c r="AM90" s="1">
        <v>0</v>
      </c>
      <c r="AN90" s="1">
        <v>0</v>
      </c>
      <c r="AO90" s="1">
        <v>0</v>
      </c>
      <c r="AP90" s="1">
        <v>0</v>
      </c>
      <c r="AQ90" s="1">
        <v>0</v>
      </c>
      <c r="AR90" s="1">
        <v>0</v>
      </c>
      <c r="AS90" s="1">
        <v>0</v>
      </c>
      <c r="AT90" s="1">
        <v>0</v>
      </c>
      <c r="AU90" s="1">
        <v>0</v>
      </c>
      <c r="AV90" s="1">
        <v>0</v>
      </c>
      <c r="AW90" s="1">
        <v>0</v>
      </c>
      <c r="AX90" s="1">
        <v>0</v>
      </c>
      <c r="AY90" s="1">
        <v>0</v>
      </c>
      <c r="AZ90" s="1">
        <v>0</v>
      </c>
      <c r="BA90" s="1">
        <v>0</v>
      </c>
      <c r="BB90" s="1">
        <v>0</v>
      </c>
      <c r="BC90" s="1">
        <v>0</v>
      </c>
      <c r="BD90" s="1">
        <v>0</v>
      </c>
      <c r="BE90" s="1">
        <v>0</v>
      </c>
      <c r="BF90" s="1">
        <v>0</v>
      </c>
      <c r="BG90" s="1">
        <v>0</v>
      </c>
      <c r="BH90" s="1">
        <v>0</v>
      </c>
      <c r="BI90" s="1">
        <v>0</v>
      </c>
      <c r="BJ90" s="1">
        <v>0</v>
      </c>
      <c r="BK90" s="1">
        <v>0</v>
      </c>
      <c r="BL90" s="1">
        <v>0</v>
      </c>
      <c r="BM90" s="1">
        <v>0</v>
      </c>
      <c r="BN90" s="1">
        <v>0</v>
      </c>
      <c r="BO90" s="1">
        <v>0</v>
      </c>
      <c r="BP90" s="1">
        <v>0</v>
      </c>
      <c r="BQ90" s="1">
        <v>0</v>
      </c>
      <c r="BR90" s="1">
        <v>0</v>
      </c>
      <c r="BS90" s="1">
        <v>0</v>
      </c>
      <c r="BT90" s="1">
        <v>0</v>
      </c>
      <c r="BU90" s="1">
        <v>0</v>
      </c>
      <c r="BV90" s="1">
        <v>0</v>
      </c>
      <c r="BW90" s="1">
        <v>0</v>
      </c>
      <c r="BX90" s="1">
        <v>0</v>
      </c>
      <c r="BY90" s="1">
        <v>0</v>
      </c>
      <c r="BZ90" s="1">
        <v>0</v>
      </c>
      <c r="CA90" s="1">
        <v>0</v>
      </c>
      <c r="CB90" s="1">
        <v>0</v>
      </c>
      <c r="CC90" s="1">
        <v>0</v>
      </c>
      <c r="CD90" s="1">
        <v>0</v>
      </c>
      <c r="CE90" s="1">
        <v>0</v>
      </c>
      <c r="CF90" s="1">
        <v>0</v>
      </c>
      <c r="CG90" s="1">
        <v>0</v>
      </c>
      <c r="CH90" s="1">
        <v>0</v>
      </c>
      <c r="CI90" s="1">
        <v>0</v>
      </c>
      <c r="CJ90" s="1">
        <v>0</v>
      </c>
      <c r="CK90" s="1">
        <v>0</v>
      </c>
      <c r="CL90" s="1">
        <v>0</v>
      </c>
      <c r="CM90" s="1">
        <v>0</v>
      </c>
      <c r="CN90" s="1">
        <v>0</v>
      </c>
      <c r="CO90" s="1">
        <v>0</v>
      </c>
      <c r="CP90" s="1">
        <v>0</v>
      </c>
      <c r="CQ90" s="1">
        <v>0</v>
      </c>
      <c r="CR90" s="1">
        <v>0</v>
      </c>
      <c r="CS90" s="1">
        <v>0</v>
      </c>
      <c r="CT90" s="1">
        <v>0</v>
      </c>
      <c r="CU90" s="1">
        <v>0</v>
      </c>
      <c r="CV90" s="1">
        <v>0</v>
      </c>
      <c r="CW90" s="1">
        <v>0</v>
      </c>
      <c r="CX90" s="1">
        <v>0</v>
      </c>
      <c r="CY90" s="1">
        <v>0</v>
      </c>
      <c r="CZ90" s="1">
        <v>0</v>
      </c>
      <c r="DA90" s="1">
        <v>0</v>
      </c>
      <c r="DB90" s="1">
        <v>0</v>
      </c>
      <c r="DC90" s="1">
        <v>0</v>
      </c>
      <c r="DD90" s="1">
        <v>0</v>
      </c>
      <c r="DE90" s="1">
        <v>0</v>
      </c>
      <c r="DF90" s="1">
        <v>0</v>
      </c>
      <c r="DG90" s="1">
        <v>0</v>
      </c>
      <c r="DH90" s="1">
        <v>0</v>
      </c>
      <c r="DI90" s="1">
        <v>0</v>
      </c>
      <c r="DJ90" s="1">
        <v>0</v>
      </c>
      <c r="DK90" s="1">
        <v>0</v>
      </c>
      <c r="DL90" s="1">
        <v>0</v>
      </c>
      <c r="DM90" s="1">
        <v>0</v>
      </c>
      <c r="DN90" s="1">
        <v>0</v>
      </c>
      <c r="DO90" s="1">
        <v>0</v>
      </c>
      <c r="DP90" s="1">
        <v>0</v>
      </c>
      <c r="DQ90" s="1">
        <v>0</v>
      </c>
      <c r="DR90" s="1">
        <v>0</v>
      </c>
      <c r="DS90" s="1">
        <v>0</v>
      </c>
      <c r="DT90" s="1">
        <v>0</v>
      </c>
      <c r="DU90" s="1">
        <v>0</v>
      </c>
      <c r="DV90" s="1">
        <v>0</v>
      </c>
      <c r="DW90" s="1">
        <v>0</v>
      </c>
      <c r="DX90" s="1">
        <v>0</v>
      </c>
      <c r="DY90" s="1">
        <v>0</v>
      </c>
      <c r="DZ90" s="1">
        <v>0</v>
      </c>
      <c r="EA90" s="1">
        <v>0</v>
      </c>
      <c r="EB90" s="1">
        <v>0</v>
      </c>
      <c r="EC90" s="1">
        <v>0</v>
      </c>
      <c r="ED90" s="1">
        <v>0</v>
      </c>
      <c r="EE90" s="1">
        <v>0</v>
      </c>
      <c r="EF90" s="1">
        <v>0</v>
      </c>
      <c r="EG90" s="1">
        <v>0</v>
      </c>
      <c r="EH90" s="1">
        <v>0</v>
      </c>
      <c r="EI90" s="1">
        <v>0</v>
      </c>
      <c r="EJ90" s="1">
        <v>0</v>
      </c>
      <c r="EK90" s="1">
        <v>0</v>
      </c>
      <c r="EL90" s="1">
        <v>0</v>
      </c>
      <c r="EM90" s="1">
        <v>0</v>
      </c>
      <c r="EN90" s="1">
        <v>0</v>
      </c>
      <c r="EO90" s="1">
        <v>0</v>
      </c>
      <c r="EP90" s="1">
        <v>0</v>
      </c>
      <c r="EQ90" s="1">
        <v>0</v>
      </c>
      <c r="ER90" s="1">
        <v>0</v>
      </c>
      <c r="ES90" s="1">
        <v>0</v>
      </c>
      <c r="ET90" s="1">
        <v>0</v>
      </c>
      <c r="EU90" s="1">
        <v>0</v>
      </c>
      <c r="EV90" s="1">
        <v>0</v>
      </c>
      <c r="EW90" s="1">
        <v>0</v>
      </c>
      <c r="EX90" s="1">
        <v>0</v>
      </c>
      <c r="EY90" s="1">
        <v>0</v>
      </c>
      <c r="EZ90" s="1">
        <v>0</v>
      </c>
      <c r="FA90" s="1">
        <v>0</v>
      </c>
      <c r="FB90" s="1">
        <v>0</v>
      </c>
      <c r="FC90" s="1">
        <v>0</v>
      </c>
    </row>
    <row r="91" spans="1:159" x14ac:dyDescent="0.35">
      <c r="A91" s="1" t="s">
        <v>479</v>
      </c>
      <c r="B91" s="1" t="s">
        <v>480</v>
      </c>
      <c r="C91" s="1">
        <v>0</v>
      </c>
      <c r="D91" s="1">
        <v>0</v>
      </c>
      <c r="E91" s="1">
        <v>0</v>
      </c>
      <c r="F91" s="1">
        <v>0</v>
      </c>
      <c r="G91" s="1">
        <v>0</v>
      </c>
      <c r="H91" s="1">
        <v>0</v>
      </c>
      <c r="I91" s="1">
        <v>0</v>
      </c>
      <c r="J91" s="1">
        <v>0</v>
      </c>
      <c r="K91" s="1">
        <v>0</v>
      </c>
      <c r="L91" s="1">
        <v>0</v>
      </c>
      <c r="M91" s="1">
        <v>0</v>
      </c>
      <c r="N91" s="1">
        <v>0</v>
      </c>
      <c r="O91" s="1">
        <v>0</v>
      </c>
      <c r="P91" s="1">
        <v>0</v>
      </c>
      <c r="Q91" s="1">
        <v>0</v>
      </c>
      <c r="R91" s="1">
        <v>0</v>
      </c>
      <c r="S91" s="1">
        <v>0</v>
      </c>
      <c r="T91" s="1">
        <v>0</v>
      </c>
      <c r="U91" s="1">
        <v>0</v>
      </c>
      <c r="V91" s="1">
        <v>0</v>
      </c>
      <c r="W91" s="1">
        <v>0</v>
      </c>
      <c r="X91" s="1">
        <v>0</v>
      </c>
      <c r="Y91" s="1">
        <v>0</v>
      </c>
      <c r="Z91" s="1">
        <v>0</v>
      </c>
      <c r="AA91" s="1">
        <v>0</v>
      </c>
      <c r="AB91" s="1">
        <v>0</v>
      </c>
      <c r="AC91" s="1">
        <v>0</v>
      </c>
      <c r="AD91" s="1">
        <v>0</v>
      </c>
      <c r="AE91" s="1">
        <v>0</v>
      </c>
      <c r="AF91" s="1">
        <v>0</v>
      </c>
      <c r="AG91" s="1">
        <v>0</v>
      </c>
      <c r="AH91" s="1">
        <v>0</v>
      </c>
      <c r="AI91" s="1">
        <v>0</v>
      </c>
      <c r="AJ91" s="1">
        <v>0</v>
      </c>
      <c r="AK91" s="1">
        <v>0</v>
      </c>
      <c r="AL91" s="1">
        <v>0</v>
      </c>
      <c r="AM91" s="1">
        <v>0</v>
      </c>
      <c r="AN91" s="1">
        <v>0</v>
      </c>
      <c r="AO91" s="1">
        <v>0</v>
      </c>
      <c r="AP91" s="1">
        <v>0</v>
      </c>
      <c r="AQ91" s="1">
        <v>0</v>
      </c>
      <c r="AR91" s="1">
        <v>0</v>
      </c>
      <c r="AS91" s="1">
        <v>0</v>
      </c>
      <c r="AT91" s="1">
        <v>0</v>
      </c>
      <c r="AU91" s="1">
        <v>0</v>
      </c>
      <c r="AV91" s="1">
        <v>0</v>
      </c>
      <c r="AW91" s="1">
        <v>0</v>
      </c>
      <c r="AX91" s="1">
        <v>0</v>
      </c>
      <c r="AY91" s="1">
        <v>0</v>
      </c>
      <c r="AZ91" s="1">
        <v>0</v>
      </c>
      <c r="BA91" s="1">
        <v>0</v>
      </c>
      <c r="BB91" s="1">
        <v>0</v>
      </c>
      <c r="BC91" s="1">
        <v>0</v>
      </c>
      <c r="BD91" s="1">
        <v>0</v>
      </c>
      <c r="BE91" s="1">
        <v>0</v>
      </c>
      <c r="BF91" s="1">
        <v>0</v>
      </c>
      <c r="BG91" s="1">
        <v>0</v>
      </c>
      <c r="BH91" s="1">
        <v>0</v>
      </c>
      <c r="BI91" s="1">
        <v>0</v>
      </c>
      <c r="BJ91" s="1">
        <v>0</v>
      </c>
      <c r="BK91" s="1">
        <v>0</v>
      </c>
      <c r="BL91" s="1">
        <v>0</v>
      </c>
      <c r="BM91" s="1">
        <v>0</v>
      </c>
      <c r="BN91" s="1">
        <v>0</v>
      </c>
      <c r="BO91" s="1">
        <v>0</v>
      </c>
      <c r="BP91" s="1">
        <v>0</v>
      </c>
      <c r="BQ91" s="1">
        <v>0</v>
      </c>
      <c r="BR91" s="1">
        <v>0</v>
      </c>
      <c r="BS91" s="1">
        <v>0</v>
      </c>
      <c r="BT91" s="1">
        <v>0</v>
      </c>
      <c r="BU91" s="1">
        <v>0</v>
      </c>
      <c r="BV91" s="1">
        <v>0</v>
      </c>
      <c r="BW91" s="1">
        <v>0</v>
      </c>
      <c r="BX91" s="1">
        <v>0</v>
      </c>
      <c r="BY91" s="1">
        <v>0</v>
      </c>
      <c r="BZ91" s="1">
        <v>0</v>
      </c>
      <c r="CA91" s="1">
        <v>0</v>
      </c>
      <c r="CB91" s="1">
        <v>0</v>
      </c>
      <c r="CC91" s="1">
        <v>0</v>
      </c>
      <c r="CD91" s="1">
        <v>0</v>
      </c>
      <c r="CE91" s="1">
        <v>0</v>
      </c>
      <c r="CF91" s="1">
        <v>0</v>
      </c>
      <c r="CG91" s="1">
        <v>0</v>
      </c>
      <c r="CH91" s="1">
        <v>0</v>
      </c>
      <c r="CI91" s="1">
        <v>0</v>
      </c>
      <c r="CJ91" s="1">
        <v>0</v>
      </c>
      <c r="CK91" s="1">
        <v>0</v>
      </c>
      <c r="CL91" s="1">
        <v>0</v>
      </c>
      <c r="CM91" s="1">
        <v>0</v>
      </c>
      <c r="CN91" s="1">
        <v>0</v>
      </c>
      <c r="CO91" s="1">
        <v>0</v>
      </c>
      <c r="CP91" s="1">
        <v>0</v>
      </c>
      <c r="CQ91" s="1">
        <v>0</v>
      </c>
      <c r="CR91" s="1">
        <v>0</v>
      </c>
      <c r="CS91" s="1">
        <v>0</v>
      </c>
      <c r="CT91" s="1">
        <v>0</v>
      </c>
      <c r="CU91" s="1">
        <v>0</v>
      </c>
      <c r="CV91" s="1">
        <v>0</v>
      </c>
      <c r="CW91" s="1">
        <v>0</v>
      </c>
      <c r="CX91" s="1">
        <v>0</v>
      </c>
      <c r="CY91" s="1">
        <v>0</v>
      </c>
      <c r="CZ91" s="1">
        <v>0</v>
      </c>
      <c r="DA91" s="1">
        <v>0</v>
      </c>
      <c r="DB91" s="1">
        <v>0</v>
      </c>
      <c r="DC91" s="1">
        <v>0</v>
      </c>
      <c r="DD91" s="1">
        <v>0</v>
      </c>
      <c r="DE91" s="1">
        <v>0</v>
      </c>
      <c r="DF91" s="1">
        <v>0</v>
      </c>
      <c r="DG91" s="1">
        <v>0</v>
      </c>
      <c r="DH91" s="1">
        <v>0</v>
      </c>
      <c r="DI91" s="1">
        <v>0</v>
      </c>
      <c r="DJ91" s="1">
        <v>0</v>
      </c>
      <c r="DK91" s="1">
        <v>0</v>
      </c>
      <c r="DL91" s="1">
        <v>0</v>
      </c>
      <c r="DM91" s="1">
        <v>0</v>
      </c>
      <c r="DN91" s="1">
        <v>0</v>
      </c>
      <c r="DO91" s="1">
        <v>0</v>
      </c>
      <c r="DP91" s="1">
        <v>0</v>
      </c>
      <c r="DQ91" s="1">
        <v>0</v>
      </c>
      <c r="DR91" s="1">
        <v>0</v>
      </c>
      <c r="DS91" s="1">
        <v>0</v>
      </c>
      <c r="DT91" s="1">
        <v>0</v>
      </c>
      <c r="DU91" s="1">
        <v>0</v>
      </c>
      <c r="DV91" s="1">
        <v>0</v>
      </c>
      <c r="DW91" s="1">
        <v>0</v>
      </c>
      <c r="DX91" s="1">
        <v>0</v>
      </c>
      <c r="DY91" s="1">
        <v>0</v>
      </c>
      <c r="DZ91" s="1">
        <v>0</v>
      </c>
      <c r="EA91" s="1">
        <v>0</v>
      </c>
      <c r="EB91" s="1">
        <v>0</v>
      </c>
      <c r="EC91" s="1">
        <v>0</v>
      </c>
      <c r="ED91" s="1">
        <v>0</v>
      </c>
      <c r="EE91" s="1">
        <v>0</v>
      </c>
      <c r="EF91" s="1">
        <v>0</v>
      </c>
      <c r="EG91" s="1">
        <v>0</v>
      </c>
      <c r="EH91" s="1">
        <v>0</v>
      </c>
      <c r="EI91" s="1">
        <v>0</v>
      </c>
      <c r="EJ91" s="1">
        <v>0</v>
      </c>
      <c r="EK91" s="1">
        <v>0</v>
      </c>
      <c r="EL91" s="1">
        <v>0</v>
      </c>
      <c r="EM91" s="1">
        <v>0</v>
      </c>
      <c r="EN91" s="1">
        <v>0</v>
      </c>
      <c r="EO91" s="1">
        <v>0</v>
      </c>
      <c r="EP91" s="1">
        <v>0</v>
      </c>
      <c r="EQ91" s="1">
        <v>0</v>
      </c>
      <c r="ER91" s="1">
        <v>0</v>
      </c>
      <c r="ES91" s="1">
        <v>0</v>
      </c>
      <c r="ET91" s="1">
        <v>0</v>
      </c>
      <c r="EU91" s="1">
        <v>0</v>
      </c>
      <c r="EV91" s="1">
        <v>0</v>
      </c>
      <c r="EW91" s="1">
        <v>0</v>
      </c>
      <c r="EX91" s="1">
        <v>0</v>
      </c>
      <c r="EY91" s="1">
        <v>0</v>
      </c>
      <c r="EZ91" s="1">
        <v>0</v>
      </c>
      <c r="FA91" s="1">
        <v>0</v>
      </c>
      <c r="FB91" s="1">
        <v>0</v>
      </c>
      <c r="FC91" s="1">
        <v>0</v>
      </c>
    </row>
    <row r="92" spans="1:159" x14ac:dyDescent="0.35">
      <c r="A92" s="1" t="s">
        <v>481</v>
      </c>
      <c r="B92" s="1" t="s">
        <v>482</v>
      </c>
      <c r="C92" s="1">
        <v>0</v>
      </c>
      <c r="D92" s="1">
        <v>0</v>
      </c>
      <c r="E92" s="1">
        <v>0</v>
      </c>
      <c r="F92" s="1">
        <v>0</v>
      </c>
      <c r="G92" s="1">
        <v>0</v>
      </c>
      <c r="H92" s="1">
        <v>0</v>
      </c>
      <c r="I92" s="1">
        <v>0</v>
      </c>
      <c r="J92" s="1">
        <v>0</v>
      </c>
      <c r="K92" s="1">
        <v>0</v>
      </c>
      <c r="L92" s="1">
        <v>0</v>
      </c>
      <c r="M92" s="1">
        <v>0</v>
      </c>
      <c r="N92" s="1">
        <v>0</v>
      </c>
      <c r="O92" s="1">
        <v>0</v>
      </c>
      <c r="P92" s="1">
        <v>0</v>
      </c>
      <c r="Q92" s="1">
        <v>0</v>
      </c>
      <c r="R92" s="1">
        <v>0</v>
      </c>
      <c r="S92" s="1">
        <v>0</v>
      </c>
      <c r="T92" s="1">
        <v>0</v>
      </c>
      <c r="U92" s="1">
        <v>0</v>
      </c>
      <c r="V92" s="1">
        <v>0</v>
      </c>
      <c r="W92" s="1">
        <v>0</v>
      </c>
      <c r="X92" s="1">
        <v>0</v>
      </c>
      <c r="Y92" s="1">
        <v>0</v>
      </c>
      <c r="Z92" s="1">
        <v>0</v>
      </c>
      <c r="AA92" s="1">
        <v>0</v>
      </c>
      <c r="AB92" s="1">
        <v>0</v>
      </c>
      <c r="AC92" s="1">
        <v>0</v>
      </c>
      <c r="AD92" s="1">
        <v>0</v>
      </c>
      <c r="AE92" s="1">
        <v>0</v>
      </c>
      <c r="AF92" s="1">
        <v>0</v>
      </c>
      <c r="AG92" s="1">
        <v>0</v>
      </c>
      <c r="AH92" s="1">
        <v>0</v>
      </c>
      <c r="AI92" s="1">
        <v>0</v>
      </c>
      <c r="AJ92" s="1">
        <v>0</v>
      </c>
      <c r="AK92" s="1">
        <v>0</v>
      </c>
      <c r="AL92" s="1">
        <v>0</v>
      </c>
      <c r="AM92" s="1">
        <v>0</v>
      </c>
      <c r="AN92" s="1">
        <v>0</v>
      </c>
      <c r="AO92" s="1">
        <v>0</v>
      </c>
      <c r="AP92" s="1">
        <v>0</v>
      </c>
      <c r="AQ92" s="1">
        <v>0</v>
      </c>
      <c r="AR92" s="1">
        <v>0</v>
      </c>
      <c r="AS92" s="1">
        <v>0</v>
      </c>
      <c r="AT92" s="1">
        <v>0</v>
      </c>
      <c r="AU92" s="1">
        <v>0</v>
      </c>
      <c r="AV92" s="1">
        <v>0</v>
      </c>
      <c r="AW92" s="1">
        <v>0</v>
      </c>
      <c r="AX92" s="1">
        <v>0</v>
      </c>
      <c r="AY92" s="1">
        <v>0</v>
      </c>
      <c r="AZ92" s="1">
        <v>0</v>
      </c>
      <c r="BA92" s="1">
        <v>0</v>
      </c>
      <c r="BB92" s="1">
        <v>0</v>
      </c>
      <c r="BC92" s="1">
        <v>0</v>
      </c>
      <c r="BD92" s="1">
        <v>0</v>
      </c>
      <c r="BE92" s="1">
        <v>0</v>
      </c>
      <c r="BF92" s="1">
        <v>0</v>
      </c>
      <c r="BG92" s="1">
        <v>0</v>
      </c>
      <c r="BH92" s="1">
        <v>0</v>
      </c>
      <c r="BI92" s="1">
        <v>0</v>
      </c>
      <c r="BJ92" s="1">
        <v>0</v>
      </c>
      <c r="BK92" s="1">
        <v>0</v>
      </c>
      <c r="BL92" s="1">
        <v>0</v>
      </c>
      <c r="BM92" s="1">
        <v>0</v>
      </c>
      <c r="BN92" s="1">
        <v>0</v>
      </c>
      <c r="BO92" s="1">
        <v>0</v>
      </c>
      <c r="BP92" s="1">
        <v>0</v>
      </c>
      <c r="BQ92" s="1">
        <v>0</v>
      </c>
      <c r="BR92" s="1">
        <v>0</v>
      </c>
      <c r="BS92" s="1">
        <v>0</v>
      </c>
      <c r="BT92" s="1">
        <v>0</v>
      </c>
      <c r="BU92" s="1">
        <v>0</v>
      </c>
      <c r="BV92" s="1">
        <v>0</v>
      </c>
      <c r="BW92" s="1">
        <v>0</v>
      </c>
      <c r="BX92" s="1">
        <v>0</v>
      </c>
      <c r="BY92" s="1">
        <v>0</v>
      </c>
      <c r="BZ92" s="1">
        <v>0</v>
      </c>
      <c r="CA92" s="1">
        <v>0</v>
      </c>
      <c r="CB92" s="1">
        <v>0</v>
      </c>
      <c r="CC92" s="1">
        <v>0</v>
      </c>
      <c r="CD92" s="1">
        <v>0</v>
      </c>
      <c r="CE92" s="1">
        <v>0</v>
      </c>
      <c r="CF92" s="1">
        <v>0</v>
      </c>
      <c r="CG92" s="1">
        <v>0</v>
      </c>
      <c r="CH92" s="1">
        <v>0</v>
      </c>
      <c r="CI92" s="1">
        <v>0</v>
      </c>
      <c r="CJ92" s="1">
        <v>0</v>
      </c>
      <c r="CK92" s="1">
        <v>0</v>
      </c>
      <c r="CL92" s="1">
        <v>0</v>
      </c>
      <c r="CM92" s="1">
        <v>0</v>
      </c>
      <c r="CN92" s="1">
        <v>0</v>
      </c>
      <c r="CO92" s="1">
        <v>0</v>
      </c>
      <c r="CP92" s="1">
        <v>0</v>
      </c>
      <c r="CQ92" s="1">
        <v>0</v>
      </c>
      <c r="CR92" s="1">
        <v>0</v>
      </c>
      <c r="CS92" s="1">
        <v>0</v>
      </c>
      <c r="CT92" s="1">
        <v>0</v>
      </c>
      <c r="CU92" s="1">
        <v>0</v>
      </c>
      <c r="CV92" s="1">
        <v>0</v>
      </c>
      <c r="CW92" s="1">
        <v>0</v>
      </c>
      <c r="CX92" s="1">
        <v>0</v>
      </c>
      <c r="CY92" s="1">
        <v>0</v>
      </c>
      <c r="CZ92" s="1">
        <v>0</v>
      </c>
      <c r="DA92" s="1">
        <v>0</v>
      </c>
      <c r="DB92" s="1">
        <v>0</v>
      </c>
      <c r="DC92" s="1">
        <v>0</v>
      </c>
      <c r="DD92" s="1">
        <v>0</v>
      </c>
      <c r="DE92" s="1">
        <v>0</v>
      </c>
      <c r="DF92" s="1">
        <v>0</v>
      </c>
      <c r="DG92" s="1">
        <v>0</v>
      </c>
      <c r="DH92" s="1">
        <v>0</v>
      </c>
      <c r="DI92" s="1">
        <v>0</v>
      </c>
      <c r="DJ92" s="1">
        <v>0</v>
      </c>
      <c r="DK92" s="1">
        <v>0</v>
      </c>
      <c r="DL92" s="1">
        <v>0</v>
      </c>
      <c r="DM92" s="1">
        <v>0</v>
      </c>
      <c r="DN92" s="1">
        <v>0</v>
      </c>
      <c r="DO92" s="1">
        <v>0</v>
      </c>
      <c r="DP92" s="1">
        <v>0</v>
      </c>
      <c r="DQ92" s="1">
        <v>0</v>
      </c>
      <c r="DR92" s="1">
        <v>0</v>
      </c>
      <c r="DS92" s="1">
        <v>0</v>
      </c>
      <c r="DT92" s="1">
        <v>0</v>
      </c>
      <c r="DU92" s="1">
        <v>0</v>
      </c>
      <c r="DV92" s="1">
        <v>0</v>
      </c>
      <c r="DW92" s="1">
        <v>0</v>
      </c>
      <c r="DX92" s="1">
        <v>0</v>
      </c>
      <c r="DY92" s="1">
        <v>0</v>
      </c>
      <c r="DZ92" s="1">
        <v>0</v>
      </c>
      <c r="EA92" s="1">
        <v>0</v>
      </c>
      <c r="EB92" s="1">
        <v>0</v>
      </c>
      <c r="EC92" s="1">
        <v>0</v>
      </c>
      <c r="ED92" s="1">
        <v>0</v>
      </c>
      <c r="EE92" s="1">
        <v>0</v>
      </c>
      <c r="EF92" s="1">
        <v>0</v>
      </c>
      <c r="EG92" s="1">
        <v>0</v>
      </c>
      <c r="EH92" s="1">
        <v>0</v>
      </c>
      <c r="EI92" s="1">
        <v>0</v>
      </c>
      <c r="EJ92" s="1">
        <v>0</v>
      </c>
      <c r="EK92" s="1">
        <v>0</v>
      </c>
      <c r="EL92" s="1">
        <v>0</v>
      </c>
      <c r="EM92" s="1">
        <v>0</v>
      </c>
      <c r="EN92" s="1">
        <v>0</v>
      </c>
      <c r="EO92" s="1">
        <v>0</v>
      </c>
      <c r="EP92" s="1">
        <v>0</v>
      </c>
      <c r="EQ92" s="1">
        <v>0</v>
      </c>
      <c r="ER92" s="1">
        <v>0</v>
      </c>
      <c r="ES92" s="1">
        <v>0</v>
      </c>
      <c r="ET92" s="1">
        <v>0</v>
      </c>
      <c r="EU92" s="1">
        <v>0</v>
      </c>
      <c r="EV92" s="1">
        <v>0</v>
      </c>
      <c r="EW92" s="1">
        <v>0</v>
      </c>
      <c r="EX92" s="1">
        <v>0</v>
      </c>
      <c r="EY92" s="1">
        <v>0</v>
      </c>
      <c r="EZ92" s="1">
        <v>0</v>
      </c>
      <c r="FA92" s="1">
        <v>0</v>
      </c>
      <c r="FB92" s="1">
        <v>0</v>
      </c>
      <c r="FC92" s="1">
        <v>0</v>
      </c>
    </row>
    <row r="93" spans="1:159" x14ac:dyDescent="0.35">
      <c r="A93" s="1" t="s">
        <v>483</v>
      </c>
      <c r="B93" s="1" t="s">
        <v>484</v>
      </c>
      <c r="C93" s="1">
        <v>0</v>
      </c>
      <c r="D93" s="1">
        <v>0</v>
      </c>
      <c r="E93" s="1">
        <v>0</v>
      </c>
      <c r="F93" s="1">
        <v>0</v>
      </c>
      <c r="G93" s="1">
        <v>0</v>
      </c>
      <c r="H93" s="1">
        <v>0</v>
      </c>
      <c r="I93" s="1">
        <v>0</v>
      </c>
      <c r="J93" s="1">
        <v>0</v>
      </c>
      <c r="K93" s="1">
        <v>0</v>
      </c>
      <c r="L93" s="1">
        <v>0</v>
      </c>
      <c r="M93" s="1">
        <v>0</v>
      </c>
      <c r="N93" s="1">
        <v>0</v>
      </c>
      <c r="O93" s="1">
        <v>0</v>
      </c>
      <c r="P93" s="1">
        <v>0</v>
      </c>
      <c r="Q93" s="1">
        <v>0</v>
      </c>
      <c r="R93" s="1">
        <v>0</v>
      </c>
      <c r="S93" s="1">
        <v>0</v>
      </c>
      <c r="T93" s="1">
        <v>0</v>
      </c>
      <c r="U93" s="1">
        <v>0</v>
      </c>
      <c r="V93" s="1">
        <v>0</v>
      </c>
      <c r="W93" s="1">
        <v>0</v>
      </c>
      <c r="X93" s="1">
        <v>0</v>
      </c>
      <c r="Y93" s="1">
        <v>0</v>
      </c>
      <c r="Z93" s="1">
        <v>0</v>
      </c>
      <c r="AA93" s="1">
        <v>0</v>
      </c>
      <c r="AB93" s="1">
        <v>0</v>
      </c>
      <c r="AC93" s="1">
        <v>0</v>
      </c>
      <c r="AD93" s="1">
        <v>0</v>
      </c>
      <c r="AE93" s="1">
        <v>0</v>
      </c>
      <c r="AF93" s="1">
        <v>0</v>
      </c>
      <c r="AG93" s="1">
        <v>0</v>
      </c>
      <c r="AH93" s="1">
        <v>0</v>
      </c>
      <c r="AI93" s="1">
        <v>0</v>
      </c>
      <c r="AJ93" s="1">
        <v>0</v>
      </c>
      <c r="AK93" s="1">
        <v>0</v>
      </c>
      <c r="AL93" s="1">
        <v>0</v>
      </c>
      <c r="AM93" s="1">
        <v>0</v>
      </c>
      <c r="AN93" s="1">
        <v>0</v>
      </c>
      <c r="AO93" s="1">
        <v>0</v>
      </c>
      <c r="AP93" s="1">
        <v>0</v>
      </c>
      <c r="AQ93" s="1">
        <v>0</v>
      </c>
      <c r="AR93" s="1">
        <v>0</v>
      </c>
      <c r="AS93" s="1">
        <v>0</v>
      </c>
      <c r="AT93" s="1">
        <v>0</v>
      </c>
      <c r="AU93" s="1">
        <v>0</v>
      </c>
      <c r="AV93" s="1">
        <v>0</v>
      </c>
      <c r="AW93" s="1">
        <v>0</v>
      </c>
      <c r="AX93" s="1">
        <v>0</v>
      </c>
      <c r="AY93" s="1">
        <v>0</v>
      </c>
      <c r="AZ93" s="1">
        <v>0</v>
      </c>
      <c r="BA93" s="1">
        <v>0</v>
      </c>
      <c r="BB93" s="1">
        <v>0</v>
      </c>
      <c r="BC93" s="1">
        <v>0</v>
      </c>
      <c r="BD93" s="1">
        <v>0</v>
      </c>
      <c r="BE93" s="1">
        <v>0</v>
      </c>
      <c r="BF93" s="1">
        <v>0</v>
      </c>
      <c r="BG93" s="1">
        <v>0</v>
      </c>
      <c r="BH93" s="1">
        <v>0</v>
      </c>
      <c r="BI93" s="1">
        <v>0</v>
      </c>
      <c r="BJ93" s="1">
        <v>0</v>
      </c>
      <c r="BK93" s="1">
        <v>0</v>
      </c>
      <c r="BL93" s="1">
        <v>0</v>
      </c>
      <c r="BM93" s="1">
        <v>0</v>
      </c>
      <c r="BN93" s="1">
        <v>0</v>
      </c>
      <c r="BO93" s="1">
        <v>0</v>
      </c>
      <c r="BP93" s="1">
        <v>0</v>
      </c>
      <c r="BQ93" s="1">
        <v>0</v>
      </c>
      <c r="BR93" s="1">
        <v>0</v>
      </c>
      <c r="BS93" s="1">
        <v>0</v>
      </c>
      <c r="BT93" s="1">
        <v>0</v>
      </c>
      <c r="BU93" s="1">
        <v>0</v>
      </c>
      <c r="BV93" s="1">
        <v>0</v>
      </c>
      <c r="BW93" s="1">
        <v>0</v>
      </c>
      <c r="BX93" s="1">
        <v>0</v>
      </c>
      <c r="BY93" s="1">
        <v>0</v>
      </c>
      <c r="BZ93" s="1">
        <v>0</v>
      </c>
      <c r="CA93" s="1">
        <v>0</v>
      </c>
      <c r="CB93" s="1">
        <v>0</v>
      </c>
      <c r="CC93" s="1">
        <v>0</v>
      </c>
      <c r="CD93" s="1">
        <v>0</v>
      </c>
      <c r="CE93" s="1">
        <v>0</v>
      </c>
      <c r="CF93" s="1">
        <v>0</v>
      </c>
      <c r="CG93" s="1">
        <v>0</v>
      </c>
      <c r="CH93" s="1">
        <v>0</v>
      </c>
      <c r="CI93" s="1">
        <v>0</v>
      </c>
      <c r="CJ93" s="1">
        <v>0</v>
      </c>
      <c r="CK93" s="1">
        <v>0</v>
      </c>
      <c r="CL93" s="1">
        <v>0</v>
      </c>
      <c r="CM93" s="1">
        <v>0</v>
      </c>
      <c r="CN93" s="1">
        <v>0</v>
      </c>
      <c r="CO93" s="1">
        <v>0</v>
      </c>
      <c r="CP93" s="1">
        <v>0</v>
      </c>
      <c r="CQ93" s="1">
        <v>0</v>
      </c>
      <c r="CR93" s="1">
        <v>0</v>
      </c>
      <c r="CS93" s="1">
        <v>0</v>
      </c>
      <c r="CT93" s="1">
        <v>0</v>
      </c>
      <c r="CU93" s="1">
        <v>0</v>
      </c>
      <c r="CV93" s="1">
        <v>0</v>
      </c>
      <c r="CW93" s="1">
        <v>0</v>
      </c>
      <c r="CX93" s="1">
        <v>0</v>
      </c>
      <c r="CY93" s="1">
        <v>0</v>
      </c>
      <c r="CZ93" s="1">
        <v>0</v>
      </c>
      <c r="DA93" s="1">
        <v>0</v>
      </c>
      <c r="DB93" s="1">
        <v>0</v>
      </c>
      <c r="DC93" s="1">
        <v>0</v>
      </c>
      <c r="DD93" s="1">
        <v>0</v>
      </c>
      <c r="DE93" s="1">
        <v>0</v>
      </c>
      <c r="DF93" s="1">
        <v>0</v>
      </c>
      <c r="DG93" s="1">
        <v>0</v>
      </c>
      <c r="DH93" s="1">
        <v>0</v>
      </c>
      <c r="DI93" s="1">
        <v>0</v>
      </c>
      <c r="DJ93" s="1">
        <v>0</v>
      </c>
      <c r="DK93" s="1">
        <v>0</v>
      </c>
      <c r="DL93" s="1">
        <v>0</v>
      </c>
      <c r="DM93" s="1">
        <v>0</v>
      </c>
      <c r="DN93" s="1">
        <v>0</v>
      </c>
      <c r="DO93" s="1">
        <v>0</v>
      </c>
      <c r="DP93" s="1">
        <v>0</v>
      </c>
      <c r="DQ93" s="1">
        <v>0</v>
      </c>
      <c r="DR93" s="1">
        <v>0</v>
      </c>
      <c r="DS93" s="1">
        <v>0</v>
      </c>
      <c r="DT93" s="1">
        <v>0</v>
      </c>
      <c r="DU93" s="1">
        <v>0</v>
      </c>
      <c r="DV93" s="1">
        <v>0</v>
      </c>
      <c r="DW93" s="1">
        <v>0</v>
      </c>
      <c r="DX93" s="1">
        <v>0</v>
      </c>
      <c r="DY93" s="1">
        <v>0</v>
      </c>
      <c r="DZ93" s="1">
        <v>0</v>
      </c>
      <c r="EA93" s="1">
        <v>0</v>
      </c>
      <c r="EB93" s="1">
        <v>0</v>
      </c>
      <c r="EC93" s="1">
        <v>0</v>
      </c>
      <c r="ED93" s="1">
        <v>0</v>
      </c>
      <c r="EE93" s="1">
        <v>0</v>
      </c>
      <c r="EF93" s="1">
        <v>0</v>
      </c>
      <c r="EG93" s="1">
        <v>0</v>
      </c>
      <c r="EH93" s="1">
        <v>0</v>
      </c>
      <c r="EI93" s="1">
        <v>0</v>
      </c>
      <c r="EJ93" s="1">
        <v>0</v>
      </c>
      <c r="EK93" s="1">
        <v>0</v>
      </c>
      <c r="EL93" s="1">
        <v>0</v>
      </c>
      <c r="EM93" s="1">
        <v>0</v>
      </c>
      <c r="EN93" s="1">
        <v>0</v>
      </c>
      <c r="EO93" s="1">
        <v>0</v>
      </c>
      <c r="EP93" s="1">
        <v>0</v>
      </c>
      <c r="EQ93" s="1">
        <v>0</v>
      </c>
      <c r="ER93" s="1">
        <v>0</v>
      </c>
      <c r="ES93" s="1">
        <v>0</v>
      </c>
      <c r="ET93" s="1">
        <v>0</v>
      </c>
      <c r="EU93" s="1">
        <v>0</v>
      </c>
      <c r="EV93" s="1">
        <v>0</v>
      </c>
      <c r="EW93" s="1">
        <v>0</v>
      </c>
      <c r="EX93" s="1">
        <v>0</v>
      </c>
      <c r="EY93" s="1">
        <v>0</v>
      </c>
      <c r="EZ93" s="1">
        <v>0</v>
      </c>
      <c r="FA93" s="1">
        <v>0</v>
      </c>
      <c r="FB93" s="1">
        <v>0</v>
      </c>
      <c r="FC93" s="1">
        <v>0</v>
      </c>
    </row>
    <row r="94" spans="1:159" x14ac:dyDescent="0.35">
      <c r="A94" s="1" t="s">
        <v>485</v>
      </c>
      <c r="B94" s="1" t="s">
        <v>486</v>
      </c>
      <c r="C94" s="1">
        <v>0</v>
      </c>
      <c r="D94" s="1">
        <v>0</v>
      </c>
      <c r="E94" s="1">
        <v>0</v>
      </c>
      <c r="F94" s="1">
        <v>0</v>
      </c>
      <c r="G94" s="1">
        <v>0</v>
      </c>
      <c r="H94" s="1">
        <v>0</v>
      </c>
      <c r="I94" s="1">
        <v>0</v>
      </c>
      <c r="J94" s="1">
        <v>0</v>
      </c>
      <c r="K94" s="1">
        <v>0</v>
      </c>
      <c r="L94" s="1">
        <v>0</v>
      </c>
      <c r="M94" s="1">
        <v>0</v>
      </c>
      <c r="N94" s="1">
        <v>0</v>
      </c>
      <c r="O94" s="1">
        <v>0</v>
      </c>
      <c r="P94" s="1">
        <v>0</v>
      </c>
      <c r="Q94" s="1">
        <v>0</v>
      </c>
      <c r="R94" s="1">
        <v>0</v>
      </c>
      <c r="S94" s="1">
        <v>0</v>
      </c>
      <c r="T94" s="1">
        <v>0</v>
      </c>
      <c r="U94" s="1">
        <v>0</v>
      </c>
      <c r="V94" s="1">
        <v>0</v>
      </c>
      <c r="W94" s="1">
        <v>0</v>
      </c>
      <c r="X94" s="1">
        <v>0</v>
      </c>
      <c r="Y94" s="1">
        <v>0</v>
      </c>
      <c r="Z94" s="1">
        <v>0</v>
      </c>
      <c r="AA94" s="1">
        <v>0</v>
      </c>
      <c r="AB94" s="1">
        <v>0</v>
      </c>
      <c r="AC94" s="1">
        <v>0</v>
      </c>
      <c r="AD94" s="1">
        <v>0</v>
      </c>
      <c r="AE94" s="1">
        <v>0</v>
      </c>
      <c r="AF94" s="1">
        <v>0</v>
      </c>
      <c r="AG94" s="1">
        <v>0</v>
      </c>
      <c r="AH94" s="1">
        <v>0</v>
      </c>
      <c r="AI94" s="1">
        <v>0</v>
      </c>
      <c r="AJ94" s="1">
        <v>0</v>
      </c>
      <c r="AK94" s="1">
        <v>0</v>
      </c>
      <c r="AL94" s="1">
        <v>0</v>
      </c>
      <c r="AM94" s="1">
        <v>0</v>
      </c>
      <c r="AN94" s="1">
        <v>0</v>
      </c>
      <c r="AO94" s="1">
        <v>0</v>
      </c>
      <c r="AP94" s="1">
        <v>0</v>
      </c>
      <c r="AQ94" s="1">
        <v>0</v>
      </c>
      <c r="AR94" s="1">
        <v>0</v>
      </c>
      <c r="AS94" s="1">
        <v>0</v>
      </c>
      <c r="AT94" s="1">
        <v>0</v>
      </c>
      <c r="AU94" s="1">
        <v>0</v>
      </c>
      <c r="AV94" s="1">
        <v>0</v>
      </c>
      <c r="AW94" s="1">
        <v>0</v>
      </c>
      <c r="AX94" s="1">
        <v>0</v>
      </c>
      <c r="AY94" s="1">
        <v>0</v>
      </c>
      <c r="AZ94" s="1">
        <v>0</v>
      </c>
      <c r="BA94" s="1">
        <v>0</v>
      </c>
      <c r="BB94" s="1">
        <v>0</v>
      </c>
      <c r="BC94" s="1">
        <v>0</v>
      </c>
      <c r="BD94" s="1">
        <v>0</v>
      </c>
      <c r="BE94" s="1">
        <v>0</v>
      </c>
      <c r="BF94" s="1">
        <v>0</v>
      </c>
      <c r="BG94" s="1">
        <v>0</v>
      </c>
      <c r="BH94" s="1">
        <v>0</v>
      </c>
      <c r="BI94" s="1">
        <v>0</v>
      </c>
      <c r="BJ94" s="1">
        <v>0</v>
      </c>
      <c r="BK94" s="1">
        <v>0</v>
      </c>
      <c r="BL94" s="1">
        <v>0</v>
      </c>
      <c r="BM94" s="1">
        <v>0</v>
      </c>
      <c r="BN94" s="1">
        <v>0</v>
      </c>
      <c r="BO94" s="1">
        <v>0</v>
      </c>
      <c r="BP94" s="1">
        <v>0</v>
      </c>
      <c r="BQ94" s="1">
        <v>0</v>
      </c>
      <c r="BR94" s="1">
        <v>0</v>
      </c>
      <c r="BS94" s="1">
        <v>0</v>
      </c>
      <c r="BT94" s="1">
        <v>0</v>
      </c>
      <c r="BU94" s="1">
        <v>0</v>
      </c>
      <c r="BV94" s="1">
        <v>0</v>
      </c>
      <c r="BW94" s="1">
        <v>0</v>
      </c>
      <c r="BX94" s="1">
        <v>0</v>
      </c>
      <c r="BY94" s="1">
        <v>0</v>
      </c>
      <c r="BZ94" s="1">
        <v>0</v>
      </c>
      <c r="CA94" s="1">
        <v>0</v>
      </c>
      <c r="CB94" s="1">
        <v>0</v>
      </c>
      <c r="CC94" s="1">
        <v>0</v>
      </c>
      <c r="CD94" s="1">
        <v>0</v>
      </c>
      <c r="CE94" s="1">
        <v>0</v>
      </c>
      <c r="CF94" s="1">
        <v>0</v>
      </c>
      <c r="CG94" s="1">
        <v>0</v>
      </c>
      <c r="CH94" s="1">
        <v>0</v>
      </c>
      <c r="CI94" s="1">
        <v>0</v>
      </c>
      <c r="CJ94" s="1">
        <v>0</v>
      </c>
      <c r="CK94" s="1">
        <v>0</v>
      </c>
      <c r="CL94" s="1">
        <v>0</v>
      </c>
      <c r="CM94" s="1">
        <v>0</v>
      </c>
      <c r="CN94" s="1">
        <v>0</v>
      </c>
      <c r="CO94" s="1">
        <v>0</v>
      </c>
      <c r="CP94" s="1">
        <v>0</v>
      </c>
      <c r="CQ94" s="1">
        <v>0</v>
      </c>
      <c r="CR94" s="1">
        <v>0</v>
      </c>
      <c r="CS94" s="1">
        <v>0</v>
      </c>
      <c r="CT94" s="1">
        <v>0</v>
      </c>
      <c r="CU94" s="1">
        <v>0</v>
      </c>
      <c r="CV94" s="1">
        <v>0</v>
      </c>
      <c r="CW94" s="1">
        <v>0</v>
      </c>
      <c r="CX94" s="1">
        <v>0</v>
      </c>
      <c r="CY94" s="1">
        <v>0</v>
      </c>
      <c r="CZ94" s="1">
        <v>0</v>
      </c>
      <c r="DA94" s="1">
        <v>0</v>
      </c>
      <c r="DB94" s="1">
        <v>0</v>
      </c>
      <c r="DC94" s="1">
        <v>0</v>
      </c>
      <c r="DD94" s="1">
        <v>0</v>
      </c>
      <c r="DE94" s="1">
        <v>0</v>
      </c>
      <c r="DF94" s="1">
        <v>0</v>
      </c>
      <c r="DG94" s="1">
        <v>0</v>
      </c>
      <c r="DH94" s="1">
        <v>0</v>
      </c>
      <c r="DI94" s="1">
        <v>0</v>
      </c>
      <c r="DJ94" s="1">
        <v>0</v>
      </c>
      <c r="DK94" s="1">
        <v>0</v>
      </c>
      <c r="DL94" s="1">
        <v>0</v>
      </c>
      <c r="DM94" s="1">
        <v>0</v>
      </c>
      <c r="DN94" s="1">
        <v>0</v>
      </c>
      <c r="DO94" s="1">
        <v>0</v>
      </c>
      <c r="DP94" s="1">
        <v>0</v>
      </c>
      <c r="DQ94" s="1">
        <v>0</v>
      </c>
      <c r="DR94" s="1">
        <v>0</v>
      </c>
      <c r="DS94" s="1">
        <v>0</v>
      </c>
      <c r="DT94" s="1">
        <v>0</v>
      </c>
      <c r="DU94" s="1">
        <v>0</v>
      </c>
      <c r="DV94" s="1">
        <v>0</v>
      </c>
      <c r="DW94" s="1">
        <v>0</v>
      </c>
      <c r="DX94" s="1">
        <v>0</v>
      </c>
      <c r="DY94" s="1">
        <v>0</v>
      </c>
      <c r="DZ94" s="1">
        <v>0</v>
      </c>
      <c r="EA94" s="1">
        <v>0</v>
      </c>
      <c r="EB94" s="1">
        <v>0</v>
      </c>
      <c r="EC94" s="1">
        <v>0</v>
      </c>
      <c r="ED94" s="1">
        <v>0</v>
      </c>
      <c r="EE94" s="1">
        <v>0</v>
      </c>
      <c r="EF94" s="1">
        <v>0</v>
      </c>
      <c r="EG94" s="1">
        <v>0</v>
      </c>
      <c r="EH94" s="1">
        <v>0</v>
      </c>
      <c r="EI94" s="1">
        <v>0</v>
      </c>
      <c r="EJ94" s="1">
        <v>0</v>
      </c>
      <c r="EK94" s="1">
        <v>0</v>
      </c>
      <c r="EL94" s="1">
        <v>0</v>
      </c>
      <c r="EM94" s="1">
        <v>0</v>
      </c>
      <c r="EN94" s="1">
        <v>0</v>
      </c>
      <c r="EO94" s="1">
        <v>0</v>
      </c>
      <c r="EP94" s="1">
        <v>0</v>
      </c>
      <c r="EQ94" s="1">
        <v>0</v>
      </c>
      <c r="ER94" s="1">
        <v>0</v>
      </c>
      <c r="ES94" s="1">
        <v>0</v>
      </c>
      <c r="ET94" s="1">
        <v>0</v>
      </c>
      <c r="EU94" s="1">
        <v>0</v>
      </c>
      <c r="EV94" s="1">
        <v>0</v>
      </c>
      <c r="EW94" s="1">
        <v>0</v>
      </c>
      <c r="EX94" s="1">
        <v>0</v>
      </c>
      <c r="EY94" s="1">
        <v>0</v>
      </c>
      <c r="EZ94" s="1">
        <v>0</v>
      </c>
      <c r="FA94" s="1">
        <v>0</v>
      </c>
      <c r="FB94" s="1">
        <v>0</v>
      </c>
      <c r="FC94" s="1">
        <v>0</v>
      </c>
    </row>
    <row r="95" spans="1:159" x14ac:dyDescent="0.35">
      <c r="A95" s="1" t="s">
        <v>487</v>
      </c>
      <c r="B95" s="1" t="s">
        <v>488</v>
      </c>
      <c r="C95" s="1">
        <v>0</v>
      </c>
      <c r="D95" s="1">
        <v>0</v>
      </c>
      <c r="E95" s="1">
        <v>0</v>
      </c>
      <c r="F95" s="1">
        <v>0</v>
      </c>
      <c r="G95" s="1">
        <v>0</v>
      </c>
      <c r="H95" s="1">
        <v>0</v>
      </c>
      <c r="I95" s="1">
        <v>0</v>
      </c>
      <c r="J95" s="1">
        <v>0</v>
      </c>
      <c r="K95" s="1">
        <v>0</v>
      </c>
      <c r="L95" s="1">
        <v>0</v>
      </c>
      <c r="M95" s="1">
        <v>0</v>
      </c>
      <c r="N95" s="1">
        <v>0</v>
      </c>
      <c r="O95" s="1">
        <v>0</v>
      </c>
      <c r="P95" s="1">
        <v>0</v>
      </c>
      <c r="Q95" s="1">
        <v>0</v>
      </c>
      <c r="R95" s="1">
        <v>0</v>
      </c>
      <c r="S95" s="1">
        <v>0</v>
      </c>
      <c r="T95" s="1">
        <v>0</v>
      </c>
      <c r="U95" s="1">
        <v>0</v>
      </c>
      <c r="V95" s="1">
        <v>0</v>
      </c>
      <c r="W95" s="1">
        <v>0</v>
      </c>
      <c r="X95" s="1">
        <v>0</v>
      </c>
      <c r="Y95" s="1">
        <v>0</v>
      </c>
      <c r="Z95" s="1">
        <v>0</v>
      </c>
      <c r="AA95" s="1">
        <v>0</v>
      </c>
      <c r="AB95" s="1">
        <v>0</v>
      </c>
      <c r="AC95" s="1">
        <v>0</v>
      </c>
      <c r="AD95" s="1">
        <v>0</v>
      </c>
      <c r="AE95" s="1">
        <v>0</v>
      </c>
      <c r="AF95" s="1">
        <v>0</v>
      </c>
      <c r="AG95" s="1">
        <v>0</v>
      </c>
      <c r="AH95" s="1">
        <v>0</v>
      </c>
      <c r="AI95" s="1">
        <v>0</v>
      </c>
      <c r="AJ95" s="1">
        <v>0</v>
      </c>
      <c r="AK95" s="1">
        <v>0</v>
      </c>
      <c r="AL95" s="1">
        <v>0</v>
      </c>
      <c r="AM95" s="1">
        <v>0</v>
      </c>
      <c r="AN95" s="1">
        <v>0</v>
      </c>
      <c r="AO95" s="1">
        <v>0</v>
      </c>
      <c r="AP95" s="1">
        <v>0</v>
      </c>
      <c r="AQ95" s="1">
        <v>0</v>
      </c>
      <c r="AR95" s="1">
        <v>0</v>
      </c>
      <c r="AS95" s="1">
        <v>0</v>
      </c>
      <c r="AT95" s="1">
        <v>0</v>
      </c>
      <c r="AU95" s="1">
        <v>0</v>
      </c>
      <c r="AV95" s="1">
        <v>0</v>
      </c>
      <c r="AW95" s="1">
        <v>0</v>
      </c>
      <c r="AX95" s="1">
        <v>0</v>
      </c>
      <c r="AY95" s="1">
        <v>0</v>
      </c>
      <c r="AZ95" s="1">
        <v>0</v>
      </c>
      <c r="BA95" s="1">
        <v>0</v>
      </c>
      <c r="BB95" s="1">
        <v>0</v>
      </c>
      <c r="BC95" s="1">
        <v>0</v>
      </c>
      <c r="BD95" s="1">
        <v>0</v>
      </c>
      <c r="BE95" s="1">
        <v>0</v>
      </c>
      <c r="BF95" s="1">
        <v>0</v>
      </c>
      <c r="BG95" s="1">
        <v>0</v>
      </c>
      <c r="BH95" s="1">
        <v>0</v>
      </c>
      <c r="BI95" s="1">
        <v>0</v>
      </c>
      <c r="BJ95" s="1">
        <v>0</v>
      </c>
      <c r="BK95" s="1">
        <v>0</v>
      </c>
      <c r="BL95" s="1">
        <v>0</v>
      </c>
      <c r="BM95" s="1">
        <v>0</v>
      </c>
      <c r="BN95" s="1">
        <v>0</v>
      </c>
      <c r="BO95" s="1">
        <v>0</v>
      </c>
      <c r="BP95" s="1">
        <v>0</v>
      </c>
      <c r="BQ95" s="1">
        <v>0</v>
      </c>
      <c r="BR95" s="1">
        <v>0</v>
      </c>
      <c r="BS95" s="1">
        <v>0</v>
      </c>
      <c r="BT95" s="1">
        <v>0</v>
      </c>
      <c r="BU95" s="1">
        <v>0</v>
      </c>
      <c r="BV95" s="1">
        <v>0</v>
      </c>
      <c r="BW95" s="1">
        <v>0</v>
      </c>
      <c r="BX95" s="1">
        <v>0</v>
      </c>
      <c r="BY95" s="1">
        <v>0</v>
      </c>
      <c r="BZ95" s="1">
        <v>0</v>
      </c>
      <c r="CA95" s="1">
        <v>0</v>
      </c>
      <c r="CB95" s="1">
        <v>0</v>
      </c>
      <c r="CC95" s="1">
        <v>0</v>
      </c>
      <c r="CD95" s="1">
        <v>0</v>
      </c>
      <c r="CE95" s="1">
        <v>0</v>
      </c>
      <c r="CF95" s="1">
        <v>0</v>
      </c>
      <c r="CG95" s="1">
        <v>0</v>
      </c>
      <c r="CH95" s="1">
        <v>0</v>
      </c>
      <c r="CI95" s="1">
        <v>0</v>
      </c>
      <c r="CJ95" s="1">
        <v>0</v>
      </c>
      <c r="CK95" s="1">
        <v>0</v>
      </c>
      <c r="CL95" s="1">
        <v>0</v>
      </c>
      <c r="CM95" s="1">
        <v>0</v>
      </c>
      <c r="CN95" s="1">
        <v>0</v>
      </c>
      <c r="CO95" s="1">
        <v>0</v>
      </c>
      <c r="CP95" s="1">
        <v>0</v>
      </c>
      <c r="CQ95" s="1">
        <v>0</v>
      </c>
      <c r="CR95" s="1">
        <v>0</v>
      </c>
      <c r="CS95" s="1">
        <v>0</v>
      </c>
      <c r="CT95" s="1">
        <v>0</v>
      </c>
      <c r="CU95" s="1">
        <v>0</v>
      </c>
      <c r="CV95" s="1">
        <v>0</v>
      </c>
      <c r="CW95" s="1">
        <v>0</v>
      </c>
      <c r="CX95" s="1">
        <v>0</v>
      </c>
      <c r="CY95" s="1">
        <v>0</v>
      </c>
      <c r="CZ95" s="1">
        <v>0</v>
      </c>
      <c r="DA95" s="1">
        <v>0</v>
      </c>
      <c r="DB95" s="1">
        <v>0</v>
      </c>
      <c r="DC95" s="1">
        <v>0</v>
      </c>
      <c r="DD95" s="1">
        <v>0</v>
      </c>
      <c r="DE95" s="1">
        <v>0</v>
      </c>
      <c r="DF95" s="1">
        <v>0</v>
      </c>
      <c r="DG95" s="1">
        <v>0</v>
      </c>
      <c r="DH95" s="1">
        <v>0</v>
      </c>
      <c r="DI95" s="1">
        <v>0</v>
      </c>
      <c r="DJ95" s="1">
        <v>0</v>
      </c>
      <c r="DK95" s="1">
        <v>0</v>
      </c>
      <c r="DL95" s="1">
        <v>0</v>
      </c>
      <c r="DM95" s="1">
        <v>0</v>
      </c>
      <c r="DN95" s="1">
        <v>0</v>
      </c>
      <c r="DO95" s="1">
        <v>0</v>
      </c>
      <c r="DP95" s="1">
        <v>0</v>
      </c>
      <c r="DQ95" s="1">
        <v>0</v>
      </c>
      <c r="DR95" s="1">
        <v>0</v>
      </c>
      <c r="DS95" s="1">
        <v>0</v>
      </c>
      <c r="DT95" s="1">
        <v>0</v>
      </c>
      <c r="DU95" s="1">
        <v>0</v>
      </c>
      <c r="DV95" s="1">
        <v>0</v>
      </c>
      <c r="DW95" s="1">
        <v>0</v>
      </c>
      <c r="DX95" s="1">
        <v>0</v>
      </c>
      <c r="DY95" s="1">
        <v>0</v>
      </c>
      <c r="DZ95" s="1">
        <v>0</v>
      </c>
      <c r="EA95" s="1">
        <v>0</v>
      </c>
      <c r="EB95" s="1">
        <v>0</v>
      </c>
      <c r="EC95" s="1">
        <v>0</v>
      </c>
      <c r="ED95" s="1">
        <v>0</v>
      </c>
      <c r="EE95" s="1">
        <v>0</v>
      </c>
      <c r="EF95" s="1">
        <v>0</v>
      </c>
      <c r="EG95" s="1">
        <v>0</v>
      </c>
      <c r="EH95" s="1">
        <v>0</v>
      </c>
      <c r="EI95" s="1">
        <v>0</v>
      </c>
      <c r="EJ95" s="1">
        <v>0</v>
      </c>
      <c r="EK95" s="1">
        <v>0</v>
      </c>
      <c r="EL95" s="1">
        <v>0</v>
      </c>
      <c r="EM95" s="1">
        <v>0</v>
      </c>
      <c r="EN95" s="1">
        <v>0</v>
      </c>
      <c r="EO95" s="1">
        <v>0</v>
      </c>
      <c r="EP95" s="1">
        <v>0</v>
      </c>
      <c r="EQ95" s="1">
        <v>0</v>
      </c>
      <c r="ER95" s="1">
        <v>0</v>
      </c>
      <c r="ES95" s="1">
        <v>0</v>
      </c>
      <c r="ET95" s="1">
        <v>0</v>
      </c>
      <c r="EU95" s="1">
        <v>0</v>
      </c>
      <c r="EV95" s="1">
        <v>0</v>
      </c>
      <c r="EW95" s="1">
        <v>0</v>
      </c>
      <c r="EX95" s="1">
        <v>0</v>
      </c>
      <c r="EY95" s="1">
        <v>0</v>
      </c>
      <c r="EZ95" s="1">
        <v>0</v>
      </c>
      <c r="FA95" s="1">
        <v>0</v>
      </c>
      <c r="FB95" s="1">
        <v>0</v>
      </c>
      <c r="FC95" s="1">
        <v>0</v>
      </c>
    </row>
    <row r="96" spans="1:159" x14ac:dyDescent="0.35">
      <c r="A96" s="1" t="s">
        <v>490</v>
      </c>
      <c r="B96" s="1" t="s">
        <v>491</v>
      </c>
      <c r="C96" s="1">
        <v>0</v>
      </c>
      <c r="D96" s="1">
        <v>0</v>
      </c>
      <c r="E96" s="1">
        <v>0</v>
      </c>
      <c r="F96" s="1">
        <v>0</v>
      </c>
      <c r="G96" s="1">
        <v>0</v>
      </c>
      <c r="H96" s="1">
        <v>0</v>
      </c>
      <c r="I96" s="1">
        <v>0</v>
      </c>
      <c r="J96" s="1">
        <v>0</v>
      </c>
      <c r="K96" s="1">
        <v>0</v>
      </c>
      <c r="L96" s="1">
        <v>0</v>
      </c>
      <c r="M96" s="1">
        <v>0</v>
      </c>
      <c r="N96" s="1">
        <v>0</v>
      </c>
      <c r="O96" s="1">
        <v>0</v>
      </c>
      <c r="P96" s="1">
        <v>0</v>
      </c>
      <c r="Q96" s="1">
        <v>0</v>
      </c>
      <c r="R96" s="1">
        <v>0</v>
      </c>
      <c r="S96" s="1">
        <v>0</v>
      </c>
      <c r="T96" s="1">
        <v>0</v>
      </c>
      <c r="U96" s="1">
        <v>0</v>
      </c>
      <c r="V96" s="1">
        <v>0</v>
      </c>
      <c r="W96" s="1">
        <v>0</v>
      </c>
      <c r="X96" s="1">
        <v>0</v>
      </c>
      <c r="Y96" s="1">
        <v>0</v>
      </c>
      <c r="Z96" s="1">
        <v>0</v>
      </c>
      <c r="AA96" s="1">
        <v>0</v>
      </c>
      <c r="AB96" s="1">
        <v>0</v>
      </c>
      <c r="AC96" s="1">
        <v>0</v>
      </c>
      <c r="AD96" s="1">
        <v>0</v>
      </c>
      <c r="AE96" s="1">
        <v>0</v>
      </c>
      <c r="AF96" s="1">
        <v>0</v>
      </c>
      <c r="AG96" s="1">
        <v>0</v>
      </c>
      <c r="AH96" s="1">
        <v>0</v>
      </c>
      <c r="AI96" s="1">
        <v>0</v>
      </c>
      <c r="AJ96" s="1">
        <v>0</v>
      </c>
      <c r="AK96" s="1">
        <v>0</v>
      </c>
      <c r="AL96" s="1">
        <v>0</v>
      </c>
      <c r="AM96" s="1">
        <v>0</v>
      </c>
      <c r="AN96" s="1">
        <v>0</v>
      </c>
      <c r="AO96" s="1">
        <v>0</v>
      </c>
      <c r="AP96" s="1">
        <v>0</v>
      </c>
      <c r="AQ96" s="1">
        <v>0</v>
      </c>
      <c r="AR96" s="1">
        <v>0</v>
      </c>
      <c r="AS96" s="1">
        <v>0</v>
      </c>
      <c r="AT96" s="1">
        <v>0</v>
      </c>
      <c r="AU96" s="1">
        <v>0</v>
      </c>
      <c r="AV96" s="1">
        <v>0</v>
      </c>
      <c r="AW96" s="1">
        <v>0</v>
      </c>
      <c r="AX96" s="1">
        <v>0</v>
      </c>
      <c r="AY96" s="1">
        <v>0</v>
      </c>
      <c r="AZ96" s="1">
        <v>0</v>
      </c>
      <c r="BA96" s="1">
        <v>0</v>
      </c>
      <c r="BB96" s="1">
        <v>0</v>
      </c>
      <c r="BC96" s="1">
        <v>0</v>
      </c>
      <c r="BD96" s="1">
        <v>0</v>
      </c>
      <c r="BE96" s="1">
        <v>0</v>
      </c>
      <c r="BF96" s="1">
        <v>0</v>
      </c>
      <c r="BG96" s="1">
        <v>0</v>
      </c>
      <c r="BH96" s="1">
        <v>0</v>
      </c>
      <c r="BI96" s="1">
        <v>0</v>
      </c>
      <c r="BJ96" s="1">
        <v>0</v>
      </c>
      <c r="BK96" s="1">
        <v>0</v>
      </c>
      <c r="BL96" s="1">
        <v>0</v>
      </c>
      <c r="BM96" s="1">
        <v>0</v>
      </c>
      <c r="BN96" s="1">
        <v>0</v>
      </c>
      <c r="BO96" s="1">
        <v>0</v>
      </c>
      <c r="BP96" s="1">
        <v>0</v>
      </c>
      <c r="BQ96" s="1">
        <v>0</v>
      </c>
      <c r="BR96" s="1">
        <v>0</v>
      </c>
      <c r="BS96" s="1">
        <v>0</v>
      </c>
      <c r="BT96" s="1">
        <v>0</v>
      </c>
      <c r="BU96" s="1">
        <v>0</v>
      </c>
      <c r="BV96" s="1">
        <v>0</v>
      </c>
      <c r="BW96" s="1">
        <v>0</v>
      </c>
      <c r="BX96" s="1">
        <v>0</v>
      </c>
      <c r="BY96" s="1">
        <v>0</v>
      </c>
      <c r="BZ96" s="1">
        <v>0</v>
      </c>
      <c r="CA96" s="1">
        <v>0</v>
      </c>
      <c r="CB96" s="1">
        <v>0</v>
      </c>
      <c r="CC96" s="1">
        <v>0</v>
      </c>
      <c r="CD96" s="1">
        <v>0</v>
      </c>
      <c r="CE96" s="1">
        <v>0</v>
      </c>
      <c r="CF96" s="1">
        <v>0</v>
      </c>
      <c r="CG96" s="1">
        <v>0</v>
      </c>
      <c r="CH96" s="1">
        <v>0</v>
      </c>
      <c r="CI96" s="1">
        <v>0</v>
      </c>
      <c r="CJ96" s="1">
        <v>0</v>
      </c>
      <c r="CK96" s="1">
        <v>0</v>
      </c>
      <c r="CL96" s="1">
        <v>0</v>
      </c>
      <c r="CM96" s="1">
        <v>0</v>
      </c>
      <c r="CN96" s="1">
        <v>0</v>
      </c>
      <c r="CO96" s="1">
        <v>0</v>
      </c>
      <c r="CP96" s="1">
        <v>0</v>
      </c>
      <c r="CQ96" s="1">
        <v>0</v>
      </c>
      <c r="CR96" s="1">
        <v>0</v>
      </c>
      <c r="CS96" s="1">
        <v>0</v>
      </c>
      <c r="CT96" s="1">
        <v>0</v>
      </c>
      <c r="CU96" s="1">
        <v>0</v>
      </c>
      <c r="CV96" s="1">
        <v>0</v>
      </c>
      <c r="CW96" s="1">
        <v>0</v>
      </c>
      <c r="CX96" s="1">
        <v>0</v>
      </c>
      <c r="CY96" s="1">
        <v>0</v>
      </c>
      <c r="CZ96" s="1">
        <v>0</v>
      </c>
      <c r="DA96" s="1">
        <v>0</v>
      </c>
      <c r="DB96" s="1">
        <v>0</v>
      </c>
      <c r="DC96" s="1">
        <v>0</v>
      </c>
      <c r="DD96" s="1">
        <v>0</v>
      </c>
      <c r="DE96" s="1">
        <v>0</v>
      </c>
      <c r="DF96" s="1">
        <v>0</v>
      </c>
      <c r="DG96" s="1">
        <v>0</v>
      </c>
      <c r="DH96" s="1">
        <v>0</v>
      </c>
      <c r="DI96" s="1">
        <v>0</v>
      </c>
      <c r="DJ96" s="1">
        <v>0</v>
      </c>
      <c r="DK96" s="1">
        <v>0</v>
      </c>
      <c r="DL96" s="1">
        <v>0</v>
      </c>
      <c r="DM96" s="1">
        <v>0</v>
      </c>
      <c r="DN96" s="1">
        <v>0</v>
      </c>
      <c r="DO96" s="1">
        <v>0</v>
      </c>
      <c r="DP96" s="1">
        <v>0</v>
      </c>
      <c r="DQ96" s="1">
        <v>0</v>
      </c>
      <c r="DR96" s="1">
        <v>0</v>
      </c>
      <c r="DS96" s="1">
        <v>0</v>
      </c>
      <c r="DT96" s="1">
        <v>0</v>
      </c>
      <c r="DU96" s="1">
        <v>0</v>
      </c>
      <c r="DV96" s="1">
        <v>0</v>
      </c>
      <c r="DW96" s="1">
        <v>0</v>
      </c>
      <c r="DX96" s="1">
        <v>0</v>
      </c>
      <c r="DY96" s="1">
        <v>0</v>
      </c>
      <c r="DZ96" s="1">
        <v>0</v>
      </c>
      <c r="EA96" s="1">
        <v>0</v>
      </c>
      <c r="EB96" s="1">
        <v>0</v>
      </c>
      <c r="EC96" s="1">
        <v>0</v>
      </c>
      <c r="ED96" s="1">
        <v>0</v>
      </c>
      <c r="EE96" s="1">
        <v>0</v>
      </c>
      <c r="EF96" s="1">
        <v>0</v>
      </c>
      <c r="EG96" s="1">
        <v>0</v>
      </c>
      <c r="EH96" s="1">
        <v>0</v>
      </c>
      <c r="EI96" s="1">
        <v>0</v>
      </c>
      <c r="EJ96" s="1">
        <v>0</v>
      </c>
      <c r="EK96" s="1">
        <v>0</v>
      </c>
      <c r="EL96" s="1">
        <v>0</v>
      </c>
      <c r="EM96" s="1">
        <v>0</v>
      </c>
      <c r="EN96" s="1">
        <v>0</v>
      </c>
      <c r="EO96" s="1">
        <v>0</v>
      </c>
      <c r="EP96" s="1">
        <v>0</v>
      </c>
      <c r="EQ96" s="1">
        <v>0</v>
      </c>
      <c r="ER96" s="1">
        <v>0</v>
      </c>
      <c r="ES96" s="1">
        <v>0</v>
      </c>
      <c r="ET96" s="1">
        <v>0</v>
      </c>
      <c r="EU96" s="1">
        <v>0</v>
      </c>
      <c r="EV96" s="1">
        <v>0</v>
      </c>
      <c r="EW96" s="1">
        <v>0</v>
      </c>
      <c r="EX96" s="1">
        <v>0</v>
      </c>
      <c r="EY96" s="1">
        <v>0</v>
      </c>
      <c r="EZ96" s="1">
        <v>0</v>
      </c>
      <c r="FA96" s="1">
        <v>0</v>
      </c>
      <c r="FB96" s="1">
        <v>0</v>
      </c>
      <c r="FC96" s="1">
        <v>0</v>
      </c>
    </row>
    <row r="97" spans="1:159" x14ac:dyDescent="0.35">
      <c r="A97" s="1" t="s">
        <v>492</v>
      </c>
      <c r="B97" s="1" t="s">
        <v>493</v>
      </c>
      <c r="C97" s="1">
        <v>0</v>
      </c>
      <c r="D97" s="1">
        <v>0</v>
      </c>
      <c r="E97" s="1">
        <v>0</v>
      </c>
      <c r="F97" s="1">
        <v>0</v>
      </c>
      <c r="G97" s="1">
        <v>0</v>
      </c>
      <c r="H97" s="1">
        <v>0</v>
      </c>
      <c r="I97" s="1">
        <v>0</v>
      </c>
      <c r="J97" s="1">
        <v>0</v>
      </c>
      <c r="K97" s="1">
        <v>0</v>
      </c>
      <c r="L97" s="1">
        <v>0</v>
      </c>
      <c r="M97" s="1">
        <v>0</v>
      </c>
      <c r="N97" s="1">
        <v>0</v>
      </c>
      <c r="O97" s="1">
        <v>0</v>
      </c>
      <c r="P97" s="1">
        <v>0</v>
      </c>
      <c r="Q97" s="1">
        <v>0</v>
      </c>
      <c r="R97" s="1">
        <v>0</v>
      </c>
      <c r="S97" s="1">
        <v>0</v>
      </c>
      <c r="T97" s="1">
        <v>0</v>
      </c>
      <c r="U97" s="1">
        <v>0</v>
      </c>
      <c r="V97" s="1">
        <v>0</v>
      </c>
      <c r="W97" s="1">
        <v>0</v>
      </c>
      <c r="X97" s="1">
        <v>0</v>
      </c>
      <c r="Y97" s="1">
        <v>0</v>
      </c>
      <c r="Z97" s="1">
        <v>0</v>
      </c>
      <c r="AA97" s="1">
        <v>0</v>
      </c>
      <c r="AB97" s="1">
        <v>0</v>
      </c>
      <c r="AC97" s="1">
        <v>0</v>
      </c>
      <c r="AD97" s="1">
        <v>0</v>
      </c>
      <c r="AE97" s="1">
        <v>0</v>
      </c>
      <c r="AF97" s="1">
        <v>0</v>
      </c>
      <c r="AG97" s="1">
        <v>0</v>
      </c>
      <c r="AH97" s="1">
        <v>0</v>
      </c>
      <c r="AI97" s="1">
        <v>0</v>
      </c>
      <c r="AJ97" s="1">
        <v>0</v>
      </c>
      <c r="AK97" s="1">
        <v>0</v>
      </c>
      <c r="AL97" s="1">
        <v>0</v>
      </c>
      <c r="AM97" s="1">
        <v>0</v>
      </c>
      <c r="AN97" s="1">
        <v>0</v>
      </c>
      <c r="AO97" s="1">
        <v>0</v>
      </c>
      <c r="AP97" s="1">
        <v>0</v>
      </c>
      <c r="AQ97" s="1">
        <v>0</v>
      </c>
      <c r="AR97" s="1">
        <v>0</v>
      </c>
      <c r="AS97" s="1">
        <v>0</v>
      </c>
      <c r="AT97" s="1">
        <v>0</v>
      </c>
      <c r="AU97" s="1">
        <v>0</v>
      </c>
      <c r="AV97" s="1">
        <v>0</v>
      </c>
      <c r="AW97" s="1">
        <v>0</v>
      </c>
      <c r="AX97" s="1">
        <v>0</v>
      </c>
      <c r="AY97" s="1">
        <v>0</v>
      </c>
      <c r="AZ97" s="1">
        <v>0</v>
      </c>
      <c r="BA97" s="1">
        <v>0</v>
      </c>
      <c r="BB97" s="1">
        <v>0</v>
      </c>
      <c r="BC97" s="1">
        <v>0</v>
      </c>
      <c r="BD97" s="1">
        <v>0</v>
      </c>
      <c r="BE97" s="1">
        <v>0</v>
      </c>
      <c r="BF97" s="1">
        <v>0</v>
      </c>
      <c r="BG97" s="1">
        <v>0</v>
      </c>
      <c r="BH97" s="1">
        <v>0</v>
      </c>
      <c r="BI97" s="1">
        <v>0</v>
      </c>
      <c r="BJ97" s="1">
        <v>0</v>
      </c>
      <c r="BK97" s="1">
        <v>0</v>
      </c>
      <c r="BL97" s="1">
        <v>0</v>
      </c>
      <c r="BM97" s="1">
        <v>0</v>
      </c>
      <c r="BN97" s="1">
        <v>0</v>
      </c>
      <c r="BO97" s="1">
        <v>0</v>
      </c>
      <c r="BP97" s="1">
        <v>0</v>
      </c>
      <c r="BQ97" s="1">
        <v>0</v>
      </c>
      <c r="BR97" s="1">
        <v>0</v>
      </c>
      <c r="BS97" s="1">
        <v>0</v>
      </c>
      <c r="BT97" s="1">
        <v>0</v>
      </c>
      <c r="BU97" s="1">
        <v>0</v>
      </c>
      <c r="BV97" s="1">
        <v>0</v>
      </c>
      <c r="BW97" s="1">
        <v>0</v>
      </c>
      <c r="BX97" s="1">
        <v>0</v>
      </c>
      <c r="BY97" s="1">
        <v>0</v>
      </c>
      <c r="BZ97" s="1">
        <v>0</v>
      </c>
      <c r="CA97" s="1">
        <v>0</v>
      </c>
      <c r="CB97" s="1">
        <v>0</v>
      </c>
      <c r="CC97" s="1">
        <v>0</v>
      </c>
      <c r="CD97" s="1">
        <v>0</v>
      </c>
      <c r="CE97" s="1">
        <v>0</v>
      </c>
      <c r="CF97" s="1">
        <v>0</v>
      </c>
      <c r="CG97" s="1">
        <v>0</v>
      </c>
      <c r="CH97" s="1">
        <v>0</v>
      </c>
      <c r="CI97" s="1">
        <v>0</v>
      </c>
      <c r="CJ97" s="1">
        <v>0</v>
      </c>
      <c r="CK97" s="1">
        <v>0</v>
      </c>
      <c r="CL97" s="1">
        <v>0</v>
      </c>
      <c r="CM97" s="1">
        <v>0</v>
      </c>
      <c r="CN97" s="1">
        <v>0</v>
      </c>
      <c r="CO97" s="1">
        <v>0</v>
      </c>
      <c r="CP97" s="1">
        <v>0</v>
      </c>
      <c r="CQ97" s="1">
        <v>0</v>
      </c>
      <c r="CR97" s="1">
        <v>0</v>
      </c>
      <c r="CS97" s="1">
        <v>0</v>
      </c>
      <c r="CT97" s="1">
        <v>0</v>
      </c>
      <c r="CU97" s="1">
        <v>0</v>
      </c>
      <c r="CV97" s="1">
        <v>0</v>
      </c>
      <c r="CW97" s="1">
        <v>0</v>
      </c>
      <c r="CX97" s="1">
        <v>0</v>
      </c>
      <c r="CY97" s="1">
        <v>0</v>
      </c>
      <c r="CZ97" s="1">
        <v>0</v>
      </c>
      <c r="DA97" s="1">
        <v>0</v>
      </c>
      <c r="DB97" s="1">
        <v>0</v>
      </c>
      <c r="DC97" s="1">
        <v>0</v>
      </c>
      <c r="DD97" s="1">
        <v>0</v>
      </c>
      <c r="DE97" s="1">
        <v>0</v>
      </c>
      <c r="DF97" s="1">
        <v>0</v>
      </c>
      <c r="DG97" s="1">
        <v>0</v>
      </c>
      <c r="DH97" s="1">
        <v>0</v>
      </c>
      <c r="DI97" s="1">
        <v>0</v>
      </c>
      <c r="DJ97" s="1">
        <v>0</v>
      </c>
      <c r="DK97" s="1">
        <v>0</v>
      </c>
      <c r="DL97" s="1">
        <v>0</v>
      </c>
      <c r="DM97" s="1">
        <v>0</v>
      </c>
      <c r="DN97" s="1">
        <v>0</v>
      </c>
      <c r="DO97" s="1">
        <v>0</v>
      </c>
      <c r="DP97" s="1">
        <v>0</v>
      </c>
      <c r="DQ97" s="1">
        <v>0</v>
      </c>
      <c r="DR97" s="1">
        <v>0</v>
      </c>
      <c r="DS97" s="1">
        <v>0</v>
      </c>
      <c r="DT97" s="1">
        <v>0</v>
      </c>
      <c r="DU97" s="1">
        <v>0</v>
      </c>
      <c r="DV97" s="1">
        <v>0</v>
      </c>
      <c r="DW97" s="1">
        <v>0</v>
      </c>
      <c r="DX97" s="1">
        <v>0</v>
      </c>
      <c r="DY97" s="1">
        <v>0</v>
      </c>
      <c r="DZ97" s="1">
        <v>0</v>
      </c>
      <c r="EA97" s="1">
        <v>0</v>
      </c>
      <c r="EB97" s="1">
        <v>0</v>
      </c>
      <c r="EC97" s="1">
        <v>0</v>
      </c>
      <c r="ED97" s="1">
        <v>0</v>
      </c>
      <c r="EE97" s="1">
        <v>0</v>
      </c>
      <c r="EF97" s="1">
        <v>0</v>
      </c>
      <c r="EG97" s="1">
        <v>0</v>
      </c>
      <c r="EH97" s="1">
        <v>0</v>
      </c>
      <c r="EI97" s="1">
        <v>0</v>
      </c>
      <c r="EJ97" s="1">
        <v>0</v>
      </c>
      <c r="EK97" s="1">
        <v>0</v>
      </c>
      <c r="EL97" s="1">
        <v>0</v>
      </c>
      <c r="EM97" s="1">
        <v>0</v>
      </c>
      <c r="EN97" s="1">
        <v>0</v>
      </c>
      <c r="EO97" s="1">
        <v>0</v>
      </c>
      <c r="EP97" s="1">
        <v>0</v>
      </c>
      <c r="EQ97" s="1">
        <v>0</v>
      </c>
      <c r="ER97" s="1">
        <v>0</v>
      </c>
      <c r="ES97" s="1">
        <v>0</v>
      </c>
      <c r="ET97" s="1">
        <v>0</v>
      </c>
      <c r="EU97" s="1">
        <v>0</v>
      </c>
      <c r="EV97" s="1">
        <v>0</v>
      </c>
      <c r="EW97" s="1">
        <v>0</v>
      </c>
      <c r="EX97" s="1">
        <v>0</v>
      </c>
      <c r="EY97" s="1">
        <v>0</v>
      </c>
      <c r="EZ97" s="1">
        <v>0</v>
      </c>
      <c r="FA97" s="1">
        <v>0</v>
      </c>
      <c r="FB97" s="1">
        <v>0</v>
      </c>
      <c r="FC97" s="1">
        <v>0</v>
      </c>
    </row>
    <row r="98" spans="1:159" x14ac:dyDescent="0.35">
      <c r="A98" s="1" t="s">
        <v>494</v>
      </c>
      <c r="B98" s="1" t="s">
        <v>495</v>
      </c>
      <c r="C98" s="1">
        <v>0</v>
      </c>
      <c r="D98" s="1">
        <v>0</v>
      </c>
      <c r="E98" s="1">
        <v>0</v>
      </c>
      <c r="F98" s="1">
        <v>0</v>
      </c>
      <c r="G98" s="1">
        <v>0</v>
      </c>
      <c r="H98" s="1">
        <v>0</v>
      </c>
      <c r="I98" s="1">
        <v>0</v>
      </c>
      <c r="J98" s="1">
        <v>0</v>
      </c>
      <c r="K98" s="1">
        <v>0</v>
      </c>
      <c r="L98" s="1">
        <v>0</v>
      </c>
      <c r="M98" s="1">
        <v>0</v>
      </c>
      <c r="N98" s="1">
        <v>0</v>
      </c>
      <c r="O98" s="1">
        <v>0</v>
      </c>
      <c r="P98" s="1">
        <v>0</v>
      </c>
      <c r="Q98" s="1">
        <v>0</v>
      </c>
      <c r="R98" s="1">
        <v>0</v>
      </c>
      <c r="S98" s="1">
        <v>0</v>
      </c>
      <c r="T98" s="1">
        <v>0</v>
      </c>
      <c r="U98" s="1">
        <v>0</v>
      </c>
      <c r="V98" s="1">
        <v>0</v>
      </c>
      <c r="W98" s="1">
        <v>0</v>
      </c>
      <c r="X98" s="1">
        <v>0</v>
      </c>
      <c r="Y98" s="1">
        <v>0</v>
      </c>
      <c r="Z98" s="1">
        <v>0</v>
      </c>
      <c r="AA98" s="1">
        <v>0</v>
      </c>
      <c r="AB98" s="1">
        <v>0</v>
      </c>
      <c r="AC98" s="1">
        <v>0</v>
      </c>
      <c r="AD98" s="1">
        <v>0</v>
      </c>
      <c r="AE98" s="1">
        <v>0</v>
      </c>
      <c r="AF98" s="1">
        <v>0</v>
      </c>
      <c r="AG98" s="1">
        <v>0</v>
      </c>
      <c r="AH98" s="1">
        <v>0</v>
      </c>
      <c r="AI98" s="1">
        <v>0</v>
      </c>
      <c r="AJ98" s="1">
        <v>0</v>
      </c>
      <c r="AK98" s="1">
        <v>0</v>
      </c>
      <c r="AL98" s="1">
        <v>0</v>
      </c>
      <c r="AM98" s="1">
        <v>0</v>
      </c>
      <c r="AN98" s="1">
        <v>0</v>
      </c>
      <c r="AO98" s="1">
        <v>0</v>
      </c>
      <c r="AP98" s="1">
        <v>0</v>
      </c>
      <c r="AQ98" s="1">
        <v>0</v>
      </c>
      <c r="AR98" s="1">
        <v>0</v>
      </c>
      <c r="AS98" s="1">
        <v>0</v>
      </c>
      <c r="AT98" s="1">
        <v>0</v>
      </c>
      <c r="AU98" s="1">
        <v>0</v>
      </c>
      <c r="AV98" s="1">
        <v>0</v>
      </c>
      <c r="AW98" s="1">
        <v>0</v>
      </c>
      <c r="AX98" s="1">
        <v>0</v>
      </c>
      <c r="AY98" s="1">
        <v>0</v>
      </c>
      <c r="AZ98" s="1">
        <v>0</v>
      </c>
      <c r="BA98" s="1">
        <v>0</v>
      </c>
      <c r="BB98" s="1">
        <v>0</v>
      </c>
      <c r="BC98" s="1">
        <v>0</v>
      </c>
      <c r="BD98" s="1">
        <v>0</v>
      </c>
      <c r="BE98" s="1">
        <v>0</v>
      </c>
      <c r="BF98" s="1">
        <v>0</v>
      </c>
      <c r="BG98" s="1">
        <v>0</v>
      </c>
      <c r="BH98" s="1">
        <v>0</v>
      </c>
      <c r="BI98" s="1">
        <v>0</v>
      </c>
      <c r="BJ98" s="1">
        <v>0</v>
      </c>
      <c r="BK98" s="1">
        <v>0</v>
      </c>
      <c r="BL98" s="1">
        <v>0</v>
      </c>
      <c r="BM98" s="1">
        <v>0</v>
      </c>
      <c r="BN98" s="1">
        <v>0</v>
      </c>
      <c r="BO98" s="1">
        <v>0</v>
      </c>
      <c r="BP98" s="1">
        <v>0</v>
      </c>
      <c r="BQ98" s="1">
        <v>0</v>
      </c>
      <c r="BR98" s="1">
        <v>0</v>
      </c>
      <c r="BS98" s="1">
        <v>0</v>
      </c>
      <c r="BT98" s="1">
        <v>0</v>
      </c>
      <c r="BU98" s="1">
        <v>0</v>
      </c>
      <c r="BV98" s="1">
        <v>0</v>
      </c>
      <c r="BW98" s="1">
        <v>0</v>
      </c>
      <c r="BX98" s="1">
        <v>0</v>
      </c>
      <c r="BY98" s="1">
        <v>0</v>
      </c>
      <c r="BZ98" s="1">
        <v>0</v>
      </c>
      <c r="CA98" s="1">
        <v>0</v>
      </c>
      <c r="CB98" s="1">
        <v>0</v>
      </c>
      <c r="CC98" s="1">
        <v>0</v>
      </c>
      <c r="CD98" s="1">
        <v>0</v>
      </c>
      <c r="CE98" s="1">
        <v>0</v>
      </c>
      <c r="CF98" s="1">
        <v>0</v>
      </c>
      <c r="CG98" s="1">
        <v>0</v>
      </c>
      <c r="CH98" s="1">
        <v>0</v>
      </c>
      <c r="CI98" s="1">
        <v>0</v>
      </c>
      <c r="CJ98" s="1">
        <v>0</v>
      </c>
      <c r="CK98" s="1">
        <v>0</v>
      </c>
      <c r="CL98" s="1">
        <v>0</v>
      </c>
      <c r="CM98" s="1">
        <v>0</v>
      </c>
      <c r="CN98" s="1">
        <v>0</v>
      </c>
      <c r="CO98" s="1">
        <v>0</v>
      </c>
      <c r="CP98" s="1">
        <v>0</v>
      </c>
      <c r="CQ98" s="1">
        <v>0</v>
      </c>
      <c r="CR98" s="1">
        <v>0</v>
      </c>
      <c r="CS98" s="1">
        <v>0</v>
      </c>
      <c r="CT98" s="1">
        <v>0</v>
      </c>
      <c r="CU98" s="1">
        <v>0</v>
      </c>
      <c r="CV98" s="1">
        <v>0</v>
      </c>
      <c r="CW98" s="1">
        <v>0</v>
      </c>
      <c r="CX98" s="1">
        <v>0</v>
      </c>
      <c r="CY98" s="1">
        <v>0</v>
      </c>
      <c r="CZ98" s="1">
        <v>0</v>
      </c>
      <c r="DA98" s="1">
        <v>0</v>
      </c>
      <c r="DB98" s="1">
        <v>0</v>
      </c>
      <c r="DC98" s="1">
        <v>0</v>
      </c>
      <c r="DD98" s="1">
        <v>0</v>
      </c>
      <c r="DE98" s="1">
        <v>0</v>
      </c>
      <c r="DF98" s="1">
        <v>0</v>
      </c>
      <c r="DG98" s="1">
        <v>0</v>
      </c>
      <c r="DH98" s="1">
        <v>0</v>
      </c>
      <c r="DI98" s="1">
        <v>0</v>
      </c>
      <c r="DJ98" s="1">
        <v>0</v>
      </c>
      <c r="DK98" s="1">
        <v>0</v>
      </c>
      <c r="DL98" s="1">
        <v>0</v>
      </c>
      <c r="DM98" s="1">
        <v>0</v>
      </c>
      <c r="DN98" s="1">
        <v>0</v>
      </c>
      <c r="DO98" s="1">
        <v>0</v>
      </c>
      <c r="DP98" s="1">
        <v>0</v>
      </c>
      <c r="DQ98" s="1">
        <v>0</v>
      </c>
      <c r="DR98" s="1">
        <v>0</v>
      </c>
      <c r="DS98" s="1">
        <v>0</v>
      </c>
      <c r="DT98" s="1">
        <v>0</v>
      </c>
      <c r="DU98" s="1">
        <v>0</v>
      </c>
      <c r="DV98" s="1">
        <v>0</v>
      </c>
      <c r="DW98" s="1">
        <v>0</v>
      </c>
      <c r="DX98" s="1">
        <v>0</v>
      </c>
      <c r="DY98" s="1">
        <v>0</v>
      </c>
      <c r="DZ98" s="1">
        <v>0</v>
      </c>
      <c r="EA98" s="1">
        <v>0</v>
      </c>
      <c r="EB98" s="1">
        <v>0</v>
      </c>
      <c r="EC98" s="1">
        <v>0</v>
      </c>
      <c r="ED98" s="1">
        <v>0</v>
      </c>
      <c r="EE98" s="1">
        <v>0</v>
      </c>
      <c r="EF98" s="1">
        <v>0</v>
      </c>
      <c r="EG98" s="1">
        <v>0</v>
      </c>
      <c r="EH98" s="1">
        <v>0</v>
      </c>
      <c r="EI98" s="1">
        <v>0</v>
      </c>
      <c r="EJ98" s="1">
        <v>0</v>
      </c>
      <c r="EK98" s="1">
        <v>0</v>
      </c>
      <c r="EL98" s="1">
        <v>0</v>
      </c>
      <c r="EM98" s="1">
        <v>0</v>
      </c>
      <c r="EN98" s="1">
        <v>0</v>
      </c>
      <c r="EO98" s="1">
        <v>0</v>
      </c>
      <c r="EP98" s="1">
        <v>0</v>
      </c>
      <c r="EQ98" s="1">
        <v>0</v>
      </c>
      <c r="ER98" s="1">
        <v>0</v>
      </c>
      <c r="ES98" s="1">
        <v>0</v>
      </c>
      <c r="ET98" s="1">
        <v>0</v>
      </c>
      <c r="EU98" s="1">
        <v>0</v>
      </c>
      <c r="EV98" s="1">
        <v>0</v>
      </c>
      <c r="EW98" s="1">
        <v>0</v>
      </c>
      <c r="EX98" s="1">
        <v>0</v>
      </c>
      <c r="EY98" s="1">
        <v>0</v>
      </c>
      <c r="EZ98" s="1">
        <v>0</v>
      </c>
      <c r="FA98" s="1">
        <v>0</v>
      </c>
      <c r="FB98" s="1">
        <v>0</v>
      </c>
      <c r="FC98" s="1">
        <v>0</v>
      </c>
    </row>
    <row r="99" spans="1:159" x14ac:dyDescent="0.35">
      <c r="A99" s="1" t="s">
        <v>496</v>
      </c>
      <c r="B99" s="1" t="s">
        <v>497</v>
      </c>
      <c r="C99" s="1">
        <v>0</v>
      </c>
      <c r="D99" s="1">
        <v>0</v>
      </c>
      <c r="E99" s="1">
        <v>0</v>
      </c>
      <c r="F99" s="1">
        <v>0</v>
      </c>
      <c r="G99" s="1">
        <v>0</v>
      </c>
      <c r="H99" s="1">
        <v>0</v>
      </c>
      <c r="I99" s="1">
        <v>0</v>
      </c>
      <c r="J99" s="1">
        <v>0</v>
      </c>
      <c r="K99" s="1">
        <v>0</v>
      </c>
      <c r="L99" s="1">
        <v>0</v>
      </c>
      <c r="M99" s="1">
        <v>0</v>
      </c>
      <c r="N99" s="1">
        <v>0</v>
      </c>
      <c r="O99" s="1">
        <v>0</v>
      </c>
      <c r="P99" s="1">
        <v>0</v>
      </c>
      <c r="Q99" s="1">
        <v>0</v>
      </c>
      <c r="R99" s="1">
        <v>0</v>
      </c>
      <c r="S99" s="1">
        <v>0</v>
      </c>
      <c r="T99" s="1">
        <v>0</v>
      </c>
      <c r="U99" s="1">
        <v>0</v>
      </c>
      <c r="V99" s="1">
        <v>0</v>
      </c>
      <c r="W99" s="1">
        <v>0</v>
      </c>
      <c r="X99" s="1">
        <v>0</v>
      </c>
      <c r="Y99" s="1">
        <v>0</v>
      </c>
      <c r="Z99" s="1">
        <v>0</v>
      </c>
      <c r="AA99" s="1">
        <v>0</v>
      </c>
      <c r="AB99" s="1">
        <v>0</v>
      </c>
      <c r="AC99" s="1">
        <v>0</v>
      </c>
      <c r="AD99" s="1">
        <v>0</v>
      </c>
      <c r="AE99" s="1">
        <v>0</v>
      </c>
      <c r="AF99" s="1">
        <v>0</v>
      </c>
      <c r="AG99" s="1">
        <v>0</v>
      </c>
      <c r="AH99" s="1">
        <v>0</v>
      </c>
      <c r="AI99" s="1">
        <v>0</v>
      </c>
      <c r="AJ99" s="1">
        <v>0</v>
      </c>
      <c r="AK99" s="1">
        <v>0</v>
      </c>
      <c r="AL99" s="1">
        <v>0</v>
      </c>
      <c r="AM99" s="1">
        <v>0</v>
      </c>
      <c r="AN99" s="1">
        <v>0</v>
      </c>
      <c r="AO99" s="1">
        <v>0</v>
      </c>
      <c r="AP99" s="1">
        <v>0</v>
      </c>
      <c r="AQ99" s="1">
        <v>0</v>
      </c>
      <c r="AR99" s="1">
        <v>0</v>
      </c>
      <c r="AS99" s="1">
        <v>0</v>
      </c>
      <c r="AT99" s="1">
        <v>0</v>
      </c>
      <c r="AU99" s="1">
        <v>0</v>
      </c>
      <c r="AV99" s="1">
        <v>0</v>
      </c>
      <c r="AW99" s="1">
        <v>0</v>
      </c>
      <c r="AX99" s="1">
        <v>0</v>
      </c>
      <c r="AY99" s="1">
        <v>0</v>
      </c>
      <c r="AZ99" s="1">
        <v>0</v>
      </c>
      <c r="BA99" s="1">
        <v>0</v>
      </c>
      <c r="BB99" s="1">
        <v>0</v>
      </c>
      <c r="BC99" s="1">
        <v>0</v>
      </c>
      <c r="BD99" s="1">
        <v>0</v>
      </c>
      <c r="BE99" s="1">
        <v>0</v>
      </c>
      <c r="BF99" s="1">
        <v>0</v>
      </c>
      <c r="BG99" s="1">
        <v>0</v>
      </c>
      <c r="BH99" s="1">
        <v>0</v>
      </c>
      <c r="BI99" s="1">
        <v>0</v>
      </c>
      <c r="BJ99" s="1">
        <v>0</v>
      </c>
      <c r="BK99" s="1">
        <v>0</v>
      </c>
      <c r="BL99" s="1">
        <v>0</v>
      </c>
      <c r="BM99" s="1">
        <v>0</v>
      </c>
      <c r="BN99" s="1">
        <v>0</v>
      </c>
      <c r="BO99" s="1">
        <v>0</v>
      </c>
      <c r="BP99" s="1">
        <v>0</v>
      </c>
      <c r="BQ99" s="1">
        <v>0</v>
      </c>
      <c r="BR99" s="1">
        <v>0</v>
      </c>
      <c r="BS99" s="1">
        <v>0</v>
      </c>
      <c r="BT99" s="1">
        <v>0</v>
      </c>
      <c r="BU99" s="1">
        <v>0</v>
      </c>
      <c r="BV99" s="1">
        <v>0</v>
      </c>
      <c r="BW99" s="1">
        <v>0</v>
      </c>
      <c r="BX99" s="1">
        <v>0</v>
      </c>
      <c r="BY99" s="1">
        <v>0</v>
      </c>
      <c r="BZ99" s="1">
        <v>0</v>
      </c>
      <c r="CA99" s="1">
        <v>0</v>
      </c>
      <c r="CB99" s="1">
        <v>0</v>
      </c>
      <c r="CC99" s="1">
        <v>0</v>
      </c>
      <c r="CD99" s="1">
        <v>0</v>
      </c>
      <c r="CE99" s="1">
        <v>0</v>
      </c>
      <c r="CF99" s="1">
        <v>0</v>
      </c>
      <c r="CG99" s="1">
        <v>0</v>
      </c>
      <c r="CH99" s="1">
        <v>0</v>
      </c>
      <c r="CI99" s="1">
        <v>0</v>
      </c>
      <c r="CJ99" s="1">
        <v>0</v>
      </c>
      <c r="CK99" s="1">
        <v>0</v>
      </c>
      <c r="CL99" s="1">
        <v>0</v>
      </c>
      <c r="CM99" s="1">
        <v>0</v>
      </c>
      <c r="CN99" s="1">
        <v>0</v>
      </c>
      <c r="CO99" s="1">
        <v>0</v>
      </c>
      <c r="CP99" s="1">
        <v>0</v>
      </c>
      <c r="CQ99" s="1">
        <v>0</v>
      </c>
      <c r="CR99" s="1">
        <v>0</v>
      </c>
      <c r="CS99" s="1">
        <v>0</v>
      </c>
      <c r="CT99" s="1">
        <v>0</v>
      </c>
      <c r="CU99" s="1">
        <v>0</v>
      </c>
      <c r="CV99" s="1">
        <v>0</v>
      </c>
      <c r="CW99" s="1">
        <v>0</v>
      </c>
      <c r="CX99" s="1">
        <v>0</v>
      </c>
      <c r="CY99" s="1">
        <v>0</v>
      </c>
      <c r="CZ99" s="1">
        <v>0</v>
      </c>
      <c r="DA99" s="1">
        <v>0</v>
      </c>
      <c r="DB99" s="1">
        <v>0</v>
      </c>
      <c r="DC99" s="1">
        <v>0</v>
      </c>
      <c r="DD99" s="1">
        <v>0</v>
      </c>
      <c r="DE99" s="1">
        <v>0</v>
      </c>
      <c r="DF99" s="1">
        <v>0</v>
      </c>
      <c r="DG99" s="1">
        <v>0</v>
      </c>
      <c r="DH99" s="1">
        <v>0</v>
      </c>
      <c r="DI99" s="1">
        <v>0</v>
      </c>
      <c r="DJ99" s="1">
        <v>0</v>
      </c>
      <c r="DK99" s="1">
        <v>0</v>
      </c>
      <c r="DL99" s="1">
        <v>0</v>
      </c>
      <c r="DM99" s="1">
        <v>0</v>
      </c>
      <c r="DN99" s="1">
        <v>0</v>
      </c>
      <c r="DO99" s="1">
        <v>0</v>
      </c>
      <c r="DP99" s="1">
        <v>0</v>
      </c>
      <c r="DQ99" s="1">
        <v>0</v>
      </c>
      <c r="DR99" s="1">
        <v>0</v>
      </c>
      <c r="DS99" s="1">
        <v>0</v>
      </c>
      <c r="DT99" s="1">
        <v>0</v>
      </c>
      <c r="DU99" s="1">
        <v>0</v>
      </c>
      <c r="DV99" s="1">
        <v>0</v>
      </c>
      <c r="DW99" s="1">
        <v>0</v>
      </c>
      <c r="DX99" s="1">
        <v>0</v>
      </c>
      <c r="DY99" s="1">
        <v>0</v>
      </c>
      <c r="DZ99" s="1">
        <v>0</v>
      </c>
      <c r="EA99" s="1">
        <v>0</v>
      </c>
      <c r="EB99" s="1">
        <v>0</v>
      </c>
      <c r="EC99" s="1">
        <v>0</v>
      </c>
      <c r="ED99" s="1">
        <v>0</v>
      </c>
      <c r="EE99" s="1">
        <v>0</v>
      </c>
      <c r="EF99" s="1">
        <v>0</v>
      </c>
      <c r="EG99" s="1">
        <v>0</v>
      </c>
      <c r="EH99" s="1">
        <v>0</v>
      </c>
      <c r="EI99" s="1">
        <v>0</v>
      </c>
      <c r="EJ99" s="1">
        <v>0</v>
      </c>
      <c r="EK99" s="1">
        <v>0</v>
      </c>
      <c r="EL99" s="1">
        <v>0</v>
      </c>
      <c r="EM99" s="1">
        <v>0</v>
      </c>
      <c r="EN99" s="1">
        <v>0</v>
      </c>
      <c r="EO99" s="1">
        <v>0</v>
      </c>
      <c r="EP99" s="1">
        <v>0</v>
      </c>
      <c r="EQ99" s="1">
        <v>0</v>
      </c>
      <c r="ER99" s="1">
        <v>0</v>
      </c>
      <c r="ES99" s="1">
        <v>0</v>
      </c>
      <c r="ET99" s="1">
        <v>0</v>
      </c>
      <c r="EU99" s="1">
        <v>0</v>
      </c>
      <c r="EV99" s="1">
        <v>0</v>
      </c>
      <c r="EW99" s="1">
        <v>0</v>
      </c>
      <c r="EX99" s="1">
        <v>0</v>
      </c>
      <c r="EY99" s="1">
        <v>0</v>
      </c>
      <c r="EZ99" s="1">
        <v>0</v>
      </c>
      <c r="FA99" s="1">
        <v>0</v>
      </c>
      <c r="FB99" s="1">
        <v>0</v>
      </c>
      <c r="FC99" s="1">
        <v>0</v>
      </c>
    </row>
    <row r="100" spans="1:159" x14ac:dyDescent="0.35">
      <c r="A100" s="1" t="s">
        <v>498</v>
      </c>
      <c r="B100" s="1" t="s">
        <v>499</v>
      </c>
      <c r="C100" s="1">
        <v>0</v>
      </c>
      <c r="D100" s="1">
        <v>0</v>
      </c>
      <c r="E100" s="1">
        <v>0</v>
      </c>
      <c r="F100" s="1">
        <v>0</v>
      </c>
      <c r="G100" s="1">
        <v>0</v>
      </c>
      <c r="H100" s="1">
        <v>0</v>
      </c>
      <c r="I100" s="1">
        <v>0</v>
      </c>
      <c r="J100" s="1">
        <v>0</v>
      </c>
      <c r="K100" s="1">
        <v>0</v>
      </c>
      <c r="L100" s="1">
        <v>0</v>
      </c>
      <c r="M100" s="1">
        <v>0</v>
      </c>
      <c r="N100" s="1">
        <v>0</v>
      </c>
      <c r="O100" s="1">
        <v>0</v>
      </c>
      <c r="P100" s="1">
        <v>0</v>
      </c>
      <c r="Q100" s="1">
        <v>0</v>
      </c>
      <c r="R100" s="1">
        <v>0</v>
      </c>
      <c r="S100" s="1">
        <v>0</v>
      </c>
      <c r="T100" s="1">
        <v>0</v>
      </c>
      <c r="U100" s="1">
        <v>0</v>
      </c>
      <c r="V100" s="1">
        <v>0</v>
      </c>
      <c r="W100" s="1">
        <v>0</v>
      </c>
      <c r="X100" s="1">
        <v>0</v>
      </c>
      <c r="Y100" s="1">
        <v>0</v>
      </c>
      <c r="Z100" s="1">
        <v>0</v>
      </c>
      <c r="AA100" s="1">
        <v>0</v>
      </c>
      <c r="AB100" s="1">
        <v>0</v>
      </c>
      <c r="AC100" s="1">
        <v>0</v>
      </c>
      <c r="AD100" s="1">
        <v>0</v>
      </c>
      <c r="AE100" s="1">
        <v>0</v>
      </c>
      <c r="AF100" s="1">
        <v>0</v>
      </c>
      <c r="AG100" s="1">
        <v>0</v>
      </c>
      <c r="AH100" s="1">
        <v>0</v>
      </c>
      <c r="AI100" s="1">
        <v>0</v>
      </c>
      <c r="AJ100" s="1">
        <v>0</v>
      </c>
      <c r="AK100" s="1">
        <v>0</v>
      </c>
      <c r="AL100" s="1">
        <v>0</v>
      </c>
      <c r="AM100" s="1">
        <v>0</v>
      </c>
      <c r="AN100" s="1">
        <v>0</v>
      </c>
      <c r="AO100" s="1">
        <v>0</v>
      </c>
      <c r="AP100" s="1">
        <v>0</v>
      </c>
      <c r="AQ100" s="1">
        <v>0</v>
      </c>
      <c r="AR100" s="1">
        <v>0</v>
      </c>
      <c r="AS100" s="1">
        <v>0</v>
      </c>
      <c r="AT100" s="1">
        <v>0</v>
      </c>
      <c r="AU100" s="1">
        <v>0</v>
      </c>
      <c r="AV100" s="1">
        <v>0</v>
      </c>
      <c r="AW100" s="1">
        <v>0</v>
      </c>
      <c r="AX100" s="1">
        <v>0</v>
      </c>
      <c r="AY100" s="1">
        <v>0</v>
      </c>
      <c r="AZ100" s="1">
        <v>0</v>
      </c>
      <c r="BA100" s="1">
        <v>0</v>
      </c>
      <c r="BB100" s="1">
        <v>0</v>
      </c>
      <c r="BC100" s="1">
        <v>0</v>
      </c>
      <c r="BD100" s="1">
        <v>0</v>
      </c>
      <c r="BE100" s="1">
        <v>0</v>
      </c>
      <c r="BF100" s="1">
        <v>0</v>
      </c>
      <c r="BG100" s="1">
        <v>0</v>
      </c>
      <c r="BH100" s="1">
        <v>0</v>
      </c>
      <c r="BI100" s="1">
        <v>0</v>
      </c>
      <c r="BJ100" s="1">
        <v>0</v>
      </c>
      <c r="BK100" s="1">
        <v>0</v>
      </c>
      <c r="BL100" s="1">
        <v>0</v>
      </c>
      <c r="BM100" s="1">
        <v>0</v>
      </c>
      <c r="BN100" s="1">
        <v>0</v>
      </c>
      <c r="BO100" s="1">
        <v>0</v>
      </c>
      <c r="BP100" s="1">
        <v>0</v>
      </c>
      <c r="BQ100" s="1">
        <v>0</v>
      </c>
      <c r="BR100" s="1">
        <v>0</v>
      </c>
      <c r="BS100" s="1">
        <v>0</v>
      </c>
      <c r="BT100" s="1">
        <v>0</v>
      </c>
      <c r="BU100" s="1">
        <v>0</v>
      </c>
      <c r="BV100" s="1">
        <v>0</v>
      </c>
      <c r="BW100" s="1">
        <v>0</v>
      </c>
      <c r="BX100" s="1">
        <v>0</v>
      </c>
      <c r="BY100" s="1">
        <v>0</v>
      </c>
      <c r="BZ100" s="1">
        <v>0</v>
      </c>
      <c r="CA100" s="1">
        <v>0</v>
      </c>
      <c r="CB100" s="1">
        <v>0</v>
      </c>
      <c r="CC100" s="1">
        <v>0</v>
      </c>
      <c r="CD100" s="1">
        <v>0</v>
      </c>
      <c r="CE100" s="1">
        <v>0</v>
      </c>
      <c r="CF100" s="1">
        <v>0</v>
      </c>
      <c r="CG100" s="1">
        <v>0</v>
      </c>
      <c r="CH100" s="1">
        <v>0</v>
      </c>
      <c r="CI100" s="1">
        <v>0</v>
      </c>
      <c r="CJ100" s="1">
        <v>0</v>
      </c>
      <c r="CK100" s="1">
        <v>0</v>
      </c>
      <c r="CL100" s="1">
        <v>0</v>
      </c>
      <c r="CM100" s="1">
        <v>0</v>
      </c>
      <c r="CN100" s="1">
        <v>0</v>
      </c>
      <c r="CO100" s="1">
        <v>0</v>
      </c>
      <c r="CP100" s="1">
        <v>0</v>
      </c>
      <c r="CQ100" s="1">
        <v>0</v>
      </c>
      <c r="CR100" s="1">
        <v>0</v>
      </c>
      <c r="CS100" s="1">
        <v>0</v>
      </c>
      <c r="CT100" s="1">
        <v>0</v>
      </c>
      <c r="CU100" s="1">
        <v>0</v>
      </c>
      <c r="CV100" s="1">
        <v>0</v>
      </c>
      <c r="CW100" s="1">
        <v>0</v>
      </c>
      <c r="CX100" s="1">
        <v>0</v>
      </c>
      <c r="CY100" s="1">
        <v>0</v>
      </c>
      <c r="CZ100" s="1">
        <v>0</v>
      </c>
      <c r="DA100" s="1">
        <v>0</v>
      </c>
      <c r="DB100" s="1">
        <v>0</v>
      </c>
      <c r="DC100" s="1">
        <v>0</v>
      </c>
      <c r="DD100" s="1">
        <v>0</v>
      </c>
      <c r="DE100" s="1">
        <v>0</v>
      </c>
      <c r="DF100" s="1">
        <v>0</v>
      </c>
      <c r="DG100" s="1">
        <v>0</v>
      </c>
      <c r="DH100" s="1">
        <v>0</v>
      </c>
      <c r="DI100" s="1">
        <v>0</v>
      </c>
      <c r="DJ100" s="1">
        <v>0</v>
      </c>
      <c r="DK100" s="1">
        <v>0</v>
      </c>
      <c r="DL100" s="1">
        <v>0</v>
      </c>
      <c r="DM100" s="1">
        <v>0</v>
      </c>
      <c r="DN100" s="1">
        <v>0</v>
      </c>
      <c r="DO100" s="1">
        <v>0</v>
      </c>
      <c r="DP100" s="1">
        <v>0</v>
      </c>
      <c r="DQ100" s="1">
        <v>0</v>
      </c>
      <c r="DR100" s="1">
        <v>0</v>
      </c>
      <c r="DS100" s="1">
        <v>0</v>
      </c>
      <c r="DT100" s="1">
        <v>0</v>
      </c>
      <c r="DU100" s="1">
        <v>0</v>
      </c>
      <c r="DV100" s="1">
        <v>0</v>
      </c>
      <c r="DW100" s="1">
        <v>0</v>
      </c>
      <c r="DX100" s="1">
        <v>0</v>
      </c>
      <c r="DY100" s="1">
        <v>0</v>
      </c>
      <c r="DZ100" s="1">
        <v>0</v>
      </c>
      <c r="EA100" s="1">
        <v>0</v>
      </c>
      <c r="EB100" s="1">
        <v>0</v>
      </c>
      <c r="EC100" s="1">
        <v>0</v>
      </c>
      <c r="ED100" s="1">
        <v>0</v>
      </c>
      <c r="EE100" s="1">
        <v>0</v>
      </c>
      <c r="EF100" s="1">
        <v>0</v>
      </c>
      <c r="EG100" s="1">
        <v>0</v>
      </c>
      <c r="EH100" s="1">
        <v>0</v>
      </c>
      <c r="EI100" s="1">
        <v>0</v>
      </c>
      <c r="EJ100" s="1">
        <v>0</v>
      </c>
      <c r="EK100" s="1">
        <v>0</v>
      </c>
      <c r="EL100" s="1">
        <v>0</v>
      </c>
      <c r="EM100" s="1">
        <v>0</v>
      </c>
      <c r="EN100" s="1">
        <v>0</v>
      </c>
      <c r="EO100" s="1">
        <v>0</v>
      </c>
      <c r="EP100" s="1">
        <v>0</v>
      </c>
      <c r="EQ100" s="1">
        <v>0</v>
      </c>
      <c r="ER100" s="1">
        <v>0</v>
      </c>
      <c r="ES100" s="1">
        <v>0</v>
      </c>
      <c r="ET100" s="1">
        <v>0</v>
      </c>
      <c r="EU100" s="1">
        <v>0</v>
      </c>
      <c r="EV100" s="1">
        <v>0</v>
      </c>
      <c r="EW100" s="1">
        <v>0</v>
      </c>
      <c r="EX100" s="1">
        <v>0</v>
      </c>
      <c r="EY100" s="1">
        <v>0</v>
      </c>
      <c r="EZ100" s="1">
        <v>0</v>
      </c>
      <c r="FA100" s="1">
        <v>0</v>
      </c>
      <c r="FB100" s="1">
        <v>0</v>
      </c>
      <c r="FC100" s="1">
        <v>0</v>
      </c>
    </row>
    <row r="101" spans="1:159" x14ac:dyDescent="0.35">
      <c r="A101" s="1" t="s">
        <v>500</v>
      </c>
      <c r="B101" s="1" t="s">
        <v>501</v>
      </c>
      <c r="C101" s="1">
        <v>0</v>
      </c>
      <c r="D101" s="1">
        <v>0</v>
      </c>
      <c r="E101" s="1">
        <v>0</v>
      </c>
      <c r="F101" s="1">
        <v>0</v>
      </c>
      <c r="G101" s="1">
        <v>0</v>
      </c>
      <c r="H101" s="1">
        <v>0</v>
      </c>
      <c r="I101" s="1">
        <v>0</v>
      </c>
      <c r="J101" s="1">
        <v>0</v>
      </c>
      <c r="K101" s="1">
        <v>0</v>
      </c>
      <c r="L101" s="1">
        <v>0</v>
      </c>
      <c r="M101" s="1">
        <v>0</v>
      </c>
      <c r="N101" s="1">
        <v>0</v>
      </c>
      <c r="O101" s="1">
        <v>0</v>
      </c>
      <c r="P101" s="1">
        <v>0</v>
      </c>
      <c r="Q101" s="1">
        <v>0</v>
      </c>
      <c r="R101" s="1">
        <v>0</v>
      </c>
      <c r="S101" s="1">
        <v>0</v>
      </c>
      <c r="T101" s="1">
        <v>0</v>
      </c>
      <c r="U101" s="1">
        <v>0</v>
      </c>
      <c r="V101" s="1">
        <v>0</v>
      </c>
      <c r="W101" s="1">
        <v>0</v>
      </c>
      <c r="X101" s="1">
        <v>0</v>
      </c>
      <c r="Y101" s="1">
        <v>0</v>
      </c>
      <c r="Z101" s="1">
        <v>0</v>
      </c>
      <c r="AA101" s="1">
        <v>0</v>
      </c>
      <c r="AB101" s="1">
        <v>0</v>
      </c>
      <c r="AC101" s="1">
        <v>0</v>
      </c>
      <c r="AD101" s="1">
        <v>0</v>
      </c>
      <c r="AE101" s="1">
        <v>0</v>
      </c>
      <c r="AF101" s="1">
        <v>0</v>
      </c>
      <c r="AG101" s="1">
        <v>0</v>
      </c>
      <c r="AH101" s="1">
        <v>0</v>
      </c>
      <c r="AI101" s="1">
        <v>0</v>
      </c>
      <c r="AJ101" s="1">
        <v>0</v>
      </c>
      <c r="AK101" s="1">
        <v>0</v>
      </c>
      <c r="AL101" s="1">
        <v>0</v>
      </c>
      <c r="AM101" s="1">
        <v>0</v>
      </c>
      <c r="AN101" s="1">
        <v>0</v>
      </c>
      <c r="AO101" s="1">
        <v>0</v>
      </c>
      <c r="AP101" s="1">
        <v>0</v>
      </c>
      <c r="AQ101" s="1">
        <v>0</v>
      </c>
      <c r="AR101" s="1">
        <v>0</v>
      </c>
      <c r="AS101" s="1">
        <v>0</v>
      </c>
      <c r="AT101" s="1">
        <v>0</v>
      </c>
      <c r="AU101" s="1">
        <v>0</v>
      </c>
      <c r="AV101" s="1">
        <v>0</v>
      </c>
      <c r="AW101" s="1">
        <v>0</v>
      </c>
      <c r="AX101" s="1">
        <v>0</v>
      </c>
      <c r="AY101" s="1">
        <v>0</v>
      </c>
      <c r="AZ101" s="1">
        <v>0</v>
      </c>
      <c r="BA101" s="1">
        <v>0</v>
      </c>
      <c r="BB101" s="1">
        <v>0</v>
      </c>
      <c r="BC101" s="1">
        <v>0</v>
      </c>
      <c r="BD101" s="1">
        <v>0</v>
      </c>
      <c r="BE101" s="1">
        <v>0</v>
      </c>
      <c r="BF101" s="1">
        <v>0</v>
      </c>
      <c r="BG101" s="1">
        <v>0</v>
      </c>
      <c r="BH101" s="1">
        <v>0</v>
      </c>
      <c r="BI101" s="1">
        <v>0</v>
      </c>
      <c r="BJ101" s="1">
        <v>0</v>
      </c>
      <c r="BK101" s="1">
        <v>0</v>
      </c>
      <c r="BL101" s="1">
        <v>0</v>
      </c>
      <c r="BM101" s="1">
        <v>0</v>
      </c>
      <c r="BN101" s="1">
        <v>0</v>
      </c>
      <c r="BO101" s="1">
        <v>0</v>
      </c>
      <c r="BP101" s="1">
        <v>0</v>
      </c>
      <c r="BQ101" s="1">
        <v>0</v>
      </c>
      <c r="BR101" s="1">
        <v>0</v>
      </c>
      <c r="BS101" s="1">
        <v>0</v>
      </c>
      <c r="BT101" s="1">
        <v>0</v>
      </c>
      <c r="BU101" s="1">
        <v>0</v>
      </c>
      <c r="BV101" s="1">
        <v>0</v>
      </c>
      <c r="BW101" s="1">
        <v>0</v>
      </c>
      <c r="BX101" s="1">
        <v>0</v>
      </c>
      <c r="BY101" s="1">
        <v>0</v>
      </c>
      <c r="BZ101" s="1">
        <v>0</v>
      </c>
      <c r="CA101" s="1">
        <v>0</v>
      </c>
      <c r="CB101" s="1">
        <v>0</v>
      </c>
      <c r="CC101" s="1">
        <v>0</v>
      </c>
      <c r="CD101" s="1">
        <v>0</v>
      </c>
      <c r="CE101" s="1">
        <v>0</v>
      </c>
      <c r="CF101" s="1">
        <v>0</v>
      </c>
      <c r="CG101" s="1">
        <v>0</v>
      </c>
      <c r="CH101" s="1">
        <v>0</v>
      </c>
      <c r="CI101" s="1">
        <v>0</v>
      </c>
      <c r="CJ101" s="1">
        <v>0</v>
      </c>
      <c r="CK101" s="1">
        <v>0</v>
      </c>
      <c r="CL101" s="1">
        <v>0</v>
      </c>
      <c r="CM101" s="1">
        <v>0</v>
      </c>
      <c r="CN101" s="1">
        <v>0</v>
      </c>
      <c r="CO101" s="1">
        <v>0</v>
      </c>
      <c r="CP101" s="1">
        <v>0</v>
      </c>
      <c r="CQ101" s="1">
        <v>0</v>
      </c>
      <c r="CR101" s="1">
        <v>0</v>
      </c>
      <c r="CS101" s="1">
        <v>0</v>
      </c>
      <c r="CT101" s="1">
        <v>0</v>
      </c>
      <c r="CU101" s="1">
        <v>0</v>
      </c>
      <c r="CV101" s="1">
        <v>0</v>
      </c>
      <c r="CW101" s="1">
        <v>0</v>
      </c>
      <c r="CX101" s="1">
        <v>0</v>
      </c>
      <c r="CY101" s="1">
        <v>0</v>
      </c>
      <c r="CZ101" s="1">
        <v>0</v>
      </c>
      <c r="DA101" s="1">
        <v>0</v>
      </c>
      <c r="DB101" s="1">
        <v>0</v>
      </c>
      <c r="DC101" s="1">
        <v>0</v>
      </c>
      <c r="DD101" s="1">
        <v>0</v>
      </c>
      <c r="DE101" s="1">
        <v>0</v>
      </c>
      <c r="DF101" s="1">
        <v>0</v>
      </c>
      <c r="DG101" s="1">
        <v>0</v>
      </c>
      <c r="DH101" s="1">
        <v>0</v>
      </c>
      <c r="DI101" s="1">
        <v>0</v>
      </c>
      <c r="DJ101" s="1">
        <v>0</v>
      </c>
      <c r="DK101" s="1">
        <v>0</v>
      </c>
      <c r="DL101" s="1">
        <v>0</v>
      </c>
      <c r="DM101" s="1">
        <v>0</v>
      </c>
      <c r="DN101" s="1">
        <v>0</v>
      </c>
      <c r="DO101" s="1">
        <v>0</v>
      </c>
      <c r="DP101" s="1">
        <v>0</v>
      </c>
      <c r="DQ101" s="1">
        <v>0</v>
      </c>
      <c r="DR101" s="1">
        <v>0</v>
      </c>
      <c r="DS101" s="1">
        <v>0</v>
      </c>
      <c r="DT101" s="1">
        <v>0</v>
      </c>
      <c r="DU101" s="1">
        <v>0</v>
      </c>
      <c r="DV101" s="1">
        <v>0</v>
      </c>
      <c r="DW101" s="1">
        <v>0</v>
      </c>
      <c r="DX101" s="1">
        <v>0</v>
      </c>
      <c r="DY101" s="1">
        <v>0</v>
      </c>
      <c r="DZ101" s="1">
        <v>0</v>
      </c>
      <c r="EA101" s="1">
        <v>0</v>
      </c>
      <c r="EB101" s="1">
        <v>0</v>
      </c>
      <c r="EC101" s="1">
        <v>0</v>
      </c>
      <c r="ED101" s="1">
        <v>0</v>
      </c>
      <c r="EE101" s="1">
        <v>0</v>
      </c>
      <c r="EF101" s="1">
        <v>0</v>
      </c>
      <c r="EG101" s="1">
        <v>0</v>
      </c>
      <c r="EH101" s="1">
        <v>0</v>
      </c>
      <c r="EI101" s="1">
        <v>0</v>
      </c>
      <c r="EJ101" s="1">
        <v>0</v>
      </c>
      <c r="EK101" s="1">
        <v>0</v>
      </c>
      <c r="EL101" s="1">
        <v>0</v>
      </c>
      <c r="EM101" s="1">
        <v>0</v>
      </c>
      <c r="EN101" s="1">
        <v>0</v>
      </c>
      <c r="EO101" s="1">
        <v>0</v>
      </c>
      <c r="EP101" s="1">
        <v>0</v>
      </c>
      <c r="EQ101" s="1">
        <v>0</v>
      </c>
      <c r="ER101" s="1">
        <v>0</v>
      </c>
      <c r="ES101" s="1">
        <v>0</v>
      </c>
      <c r="ET101" s="1">
        <v>0</v>
      </c>
      <c r="EU101" s="1">
        <v>0</v>
      </c>
      <c r="EV101" s="1">
        <v>0</v>
      </c>
      <c r="EW101" s="1">
        <v>0</v>
      </c>
      <c r="EX101" s="1">
        <v>0</v>
      </c>
      <c r="EY101" s="1">
        <v>0</v>
      </c>
      <c r="EZ101" s="1">
        <v>0</v>
      </c>
      <c r="FA101" s="1">
        <v>0</v>
      </c>
      <c r="FB101" s="1">
        <v>0</v>
      </c>
      <c r="FC101" s="1">
        <v>0</v>
      </c>
    </row>
    <row r="102" spans="1:159" x14ac:dyDescent="0.35">
      <c r="A102" s="1" t="s">
        <v>502</v>
      </c>
      <c r="B102" s="1" t="s">
        <v>503</v>
      </c>
      <c r="C102" s="1">
        <v>0</v>
      </c>
      <c r="D102" s="1">
        <v>0</v>
      </c>
      <c r="E102" s="1">
        <v>0</v>
      </c>
      <c r="F102" s="1">
        <v>0</v>
      </c>
      <c r="G102" s="1">
        <v>0</v>
      </c>
      <c r="H102" s="1">
        <v>0</v>
      </c>
      <c r="I102" s="1">
        <v>0</v>
      </c>
      <c r="J102" s="1">
        <v>0</v>
      </c>
      <c r="K102" s="1">
        <v>0</v>
      </c>
      <c r="L102" s="1">
        <v>0</v>
      </c>
      <c r="M102" s="1">
        <v>0</v>
      </c>
      <c r="N102" s="1">
        <v>0</v>
      </c>
      <c r="O102" s="1">
        <v>0</v>
      </c>
      <c r="P102" s="1">
        <v>0</v>
      </c>
      <c r="Q102" s="1">
        <v>0</v>
      </c>
      <c r="R102" s="1">
        <v>0</v>
      </c>
      <c r="S102" s="1">
        <v>0</v>
      </c>
      <c r="T102" s="1">
        <v>0</v>
      </c>
      <c r="U102" s="1">
        <v>0</v>
      </c>
      <c r="V102" s="1">
        <v>0</v>
      </c>
      <c r="W102" s="1">
        <v>0</v>
      </c>
      <c r="X102" s="1">
        <v>0</v>
      </c>
      <c r="Y102" s="1">
        <v>0</v>
      </c>
      <c r="Z102" s="1">
        <v>0</v>
      </c>
      <c r="AA102" s="1">
        <v>0</v>
      </c>
      <c r="AB102" s="1">
        <v>0</v>
      </c>
      <c r="AC102" s="1">
        <v>0</v>
      </c>
      <c r="AD102" s="1">
        <v>0</v>
      </c>
      <c r="AE102" s="1">
        <v>0</v>
      </c>
      <c r="AF102" s="1">
        <v>0</v>
      </c>
      <c r="AG102" s="1">
        <v>0</v>
      </c>
      <c r="AH102" s="1">
        <v>0</v>
      </c>
      <c r="AI102" s="1">
        <v>0</v>
      </c>
      <c r="AJ102" s="1">
        <v>0</v>
      </c>
      <c r="AK102" s="1">
        <v>0</v>
      </c>
      <c r="AL102" s="1">
        <v>0</v>
      </c>
      <c r="AM102" s="1">
        <v>0</v>
      </c>
      <c r="AN102" s="1">
        <v>0</v>
      </c>
      <c r="AO102" s="1">
        <v>0</v>
      </c>
      <c r="AP102" s="1">
        <v>0</v>
      </c>
      <c r="AQ102" s="1">
        <v>0</v>
      </c>
      <c r="AR102" s="1">
        <v>0</v>
      </c>
      <c r="AS102" s="1">
        <v>0</v>
      </c>
      <c r="AT102" s="1">
        <v>0</v>
      </c>
      <c r="AU102" s="1">
        <v>0</v>
      </c>
      <c r="AV102" s="1">
        <v>0</v>
      </c>
      <c r="AW102" s="1">
        <v>0</v>
      </c>
      <c r="AX102" s="1">
        <v>0</v>
      </c>
      <c r="AY102" s="1">
        <v>0</v>
      </c>
      <c r="AZ102" s="1">
        <v>0</v>
      </c>
      <c r="BA102" s="1">
        <v>0</v>
      </c>
      <c r="BB102" s="1">
        <v>0</v>
      </c>
      <c r="BC102" s="1">
        <v>0</v>
      </c>
      <c r="BD102" s="1">
        <v>0</v>
      </c>
      <c r="BE102" s="1">
        <v>0</v>
      </c>
      <c r="BF102" s="1">
        <v>0</v>
      </c>
      <c r="BG102" s="1">
        <v>0</v>
      </c>
      <c r="BH102" s="1">
        <v>0</v>
      </c>
      <c r="BI102" s="1">
        <v>0</v>
      </c>
      <c r="BJ102" s="1">
        <v>0</v>
      </c>
      <c r="BK102" s="1">
        <v>0</v>
      </c>
      <c r="BL102" s="1">
        <v>0</v>
      </c>
      <c r="BM102" s="1">
        <v>0</v>
      </c>
      <c r="BN102" s="1">
        <v>0</v>
      </c>
      <c r="BO102" s="1">
        <v>0</v>
      </c>
      <c r="BP102" s="1">
        <v>0</v>
      </c>
      <c r="BQ102" s="1">
        <v>0</v>
      </c>
      <c r="BR102" s="1">
        <v>0</v>
      </c>
      <c r="BS102" s="1">
        <v>0</v>
      </c>
      <c r="BT102" s="1">
        <v>0</v>
      </c>
      <c r="BU102" s="1">
        <v>0</v>
      </c>
      <c r="BV102" s="1">
        <v>0</v>
      </c>
      <c r="BW102" s="1">
        <v>0</v>
      </c>
      <c r="BX102" s="1">
        <v>0</v>
      </c>
      <c r="BY102" s="1">
        <v>0</v>
      </c>
      <c r="BZ102" s="1">
        <v>0</v>
      </c>
      <c r="CA102" s="1">
        <v>0</v>
      </c>
      <c r="CB102" s="1">
        <v>0</v>
      </c>
      <c r="CC102" s="1">
        <v>0</v>
      </c>
      <c r="CD102" s="1">
        <v>0</v>
      </c>
      <c r="CE102" s="1">
        <v>0</v>
      </c>
      <c r="CF102" s="1">
        <v>0</v>
      </c>
      <c r="CG102" s="1">
        <v>0</v>
      </c>
      <c r="CH102" s="1">
        <v>0</v>
      </c>
      <c r="CI102" s="1">
        <v>0</v>
      </c>
      <c r="CJ102" s="1">
        <v>0</v>
      </c>
      <c r="CK102" s="1">
        <v>0</v>
      </c>
      <c r="CL102" s="1">
        <v>0</v>
      </c>
      <c r="CM102" s="1">
        <v>0</v>
      </c>
      <c r="CN102" s="1">
        <v>0</v>
      </c>
      <c r="CO102" s="1">
        <v>0</v>
      </c>
      <c r="CP102" s="1">
        <v>0</v>
      </c>
      <c r="CQ102" s="1">
        <v>0</v>
      </c>
      <c r="CR102" s="1">
        <v>0</v>
      </c>
      <c r="CS102" s="1">
        <v>0</v>
      </c>
      <c r="CT102" s="1">
        <v>0</v>
      </c>
      <c r="CU102" s="1">
        <v>0</v>
      </c>
      <c r="CV102" s="1">
        <v>0</v>
      </c>
      <c r="CW102" s="1">
        <v>0</v>
      </c>
      <c r="CX102" s="1">
        <v>0</v>
      </c>
      <c r="CY102" s="1">
        <v>0</v>
      </c>
      <c r="CZ102" s="1">
        <v>0</v>
      </c>
      <c r="DA102" s="1">
        <v>0</v>
      </c>
      <c r="DB102" s="1">
        <v>0</v>
      </c>
      <c r="DC102" s="1">
        <v>0</v>
      </c>
      <c r="DD102" s="1">
        <v>0</v>
      </c>
      <c r="DE102" s="1">
        <v>0</v>
      </c>
      <c r="DF102" s="1">
        <v>0</v>
      </c>
      <c r="DG102" s="1">
        <v>0</v>
      </c>
      <c r="DH102" s="1">
        <v>0</v>
      </c>
      <c r="DI102" s="1">
        <v>0</v>
      </c>
      <c r="DJ102" s="1">
        <v>0</v>
      </c>
      <c r="DK102" s="1">
        <v>0</v>
      </c>
      <c r="DL102" s="1">
        <v>0</v>
      </c>
      <c r="DM102" s="1">
        <v>0</v>
      </c>
      <c r="DN102" s="1">
        <v>0</v>
      </c>
      <c r="DO102" s="1">
        <v>0</v>
      </c>
      <c r="DP102" s="1">
        <v>0</v>
      </c>
      <c r="DQ102" s="1">
        <v>0</v>
      </c>
      <c r="DR102" s="1">
        <v>0</v>
      </c>
      <c r="DS102" s="1">
        <v>0</v>
      </c>
      <c r="DT102" s="1">
        <v>0</v>
      </c>
      <c r="DU102" s="1">
        <v>0</v>
      </c>
      <c r="DV102" s="1">
        <v>0</v>
      </c>
      <c r="DW102" s="1">
        <v>0</v>
      </c>
      <c r="DX102" s="1">
        <v>0</v>
      </c>
      <c r="DY102" s="1">
        <v>0</v>
      </c>
      <c r="DZ102" s="1">
        <v>0</v>
      </c>
      <c r="EA102" s="1">
        <v>0</v>
      </c>
      <c r="EB102" s="1">
        <v>0</v>
      </c>
      <c r="EC102" s="1">
        <v>0</v>
      </c>
      <c r="ED102" s="1">
        <v>0</v>
      </c>
      <c r="EE102" s="1">
        <v>0</v>
      </c>
      <c r="EF102" s="1">
        <v>0</v>
      </c>
      <c r="EG102" s="1">
        <v>0</v>
      </c>
      <c r="EH102" s="1">
        <v>0</v>
      </c>
      <c r="EI102" s="1">
        <v>0</v>
      </c>
      <c r="EJ102" s="1">
        <v>0</v>
      </c>
      <c r="EK102" s="1">
        <v>0</v>
      </c>
      <c r="EL102" s="1">
        <v>0</v>
      </c>
      <c r="EM102" s="1">
        <v>0</v>
      </c>
      <c r="EN102" s="1">
        <v>0</v>
      </c>
      <c r="EO102" s="1">
        <v>0</v>
      </c>
      <c r="EP102" s="1">
        <v>0</v>
      </c>
      <c r="EQ102" s="1">
        <v>0</v>
      </c>
      <c r="ER102" s="1">
        <v>0</v>
      </c>
      <c r="ES102" s="1">
        <v>0</v>
      </c>
      <c r="ET102" s="1">
        <v>0</v>
      </c>
      <c r="EU102" s="1">
        <v>0</v>
      </c>
      <c r="EV102" s="1">
        <v>0</v>
      </c>
      <c r="EW102" s="1">
        <v>0</v>
      </c>
      <c r="EX102" s="1">
        <v>0</v>
      </c>
      <c r="EY102" s="1">
        <v>0</v>
      </c>
      <c r="EZ102" s="1">
        <v>0</v>
      </c>
      <c r="FA102" s="1">
        <v>0</v>
      </c>
      <c r="FB102" s="1">
        <v>0</v>
      </c>
      <c r="FC102" s="1">
        <v>0</v>
      </c>
    </row>
    <row r="103" spans="1:159" x14ac:dyDescent="0.35">
      <c r="A103" s="1" t="s">
        <v>504</v>
      </c>
      <c r="B103" s="1" t="s">
        <v>505</v>
      </c>
      <c r="C103" s="1">
        <v>0</v>
      </c>
      <c r="D103" s="1">
        <v>0</v>
      </c>
      <c r="E103" s="1">
        <v>0</v>
      </c>
      <c r="F103" s="1">
        <v>0</v>
      </c>
      <c r="G103" s="1">
        <v>0</v>
      </c>
      <c r="H103" s="1">
        <v>0</v>
      </c>
      <c r="I103" s="1">
        <v>0</v>
      </c>
      <c r="J103" s="1">
        <v>0</v>
      </c>
      <c r="K103" s="1">
        <v>0</v>
      </c>
      <c r="L103" s="1">
        <v>0</v>
      </c>
      <c r="M103" s="1">
        <v>0</v>
      </c>
      <c r="N103" s="1">
        <v>0</v>
      </c>
      <c r="O103" s="1">
        <v>0</v>
      </c>
      <c r="P103" s="1">
        <v>0</v>
      </c>
      <c r="Q103" s="1">
        <v>0</v>
      </c>
      <c r="R103" s="1">
        <v>0</v>
      </c>
      <c r="S103" s="1">
        <v>0</v>
      </c>
      <c r="T103" s="1">
        <v>0</v>
      </c>
      <c r="U103" s="1">
        <v>0</v>
      </c>
      <c r="V103" s="1">
        <v>0</v>
      </c>
      <c r="W103" s="1">
        <v>0</v>
      </c>
      <c r="X103" s="1">
        <v>0</v>
      </c>
      <c r="Y103" s="1">
        <v>0</v>
      </c>
      <c r="Z103" s="1">
        <v>0</v>
      </c>
      <c r="AA103" s="1">
        <v>0</v>
      </c>
      <c r="AB103" s="1">
        <v>0</v>
      </c>
      <c r="AC103" s="1">
        <v>0</v>
      </c>
      <c r="AD103" s="1">
        <v>0</v>
      </c>
      <c r="AE103" s="1">
        <v>0</v>
      </c>
      <c r="AF103" s="1">
        <v>0</v>
      </c>
      <c r="AG103" s="1">
        <v>0</v>
      </c>
      <c r="AH103" s="1">
        <v>0</v>
      </c>
      <c r="AI103" s="1">
        <v>0</v>
      </c>
      <c r="AJ103" s="1">
        <v>0</v>
      </c>
      <c r="AK103" s="1">
        <v>0</v>
      </c>
      <c r="AL103" s="1">
        <v>0</v>
      </c>
      <c r="AM103" s="1">
        <v>0</v>
      </c>
      <c r="AN103" s="1">
        <v>0</v>
      </c>
      <c r="AO103" s="1">
        <v>0</v>
      </c>
      <c r="AP103" s="1">
        <v>0</v>
      </c>
      <c r="AQ103" s="1">
        <v>0</v>
      </c>
      <c r="AR103" s="1">
        <v>0</v>
      </c>
      <c r="AS103" s="1">
        <v>0</v>
      </c>
      <c r="AT103" s="1">
        <v>0</v>
      </c>
      <c r="AU103" s="1">
        <v>0</v>
      </c>
      <c r="AV103" s="1">
        <v>0</v>
      </c>
      <c r="AW103" s="1">
        <v>0</v>
      </c>
      <c r="AX103" s="1">
        <v>0</v>
      </c>
      <c r="AY103" s="1">
        <v>0</v>
      </c>
      <c r="AZ103" s="1">
        <v>0</v>
      </c>
      <c r="BA103" s="1">
        <v>0</v>
      </c>
      <c r="BB103" s="1">
        <v>0</v>
      </c>
      <c r="BC103" s="1">
        <v>0</v>
      </c>
      <c r="BD103" s="1">
        <v>0</v>
      </c>
      <c r="BE103" s="1">
        <v>0</v>
      </c>
      <c r="BF103" s="1">
        <v>0</v>
      </c>
      <c r="BG103" s="1">
        <v>0</v>
      </c>
      <c r="BH103" s="1">
        <v>0</v>
      </c>
      <c r="BI103" s="1">
        <v>0</v>
      </c>
      <c r="BJ103" s="1">
        <v>0</v>
      </c>
      <c r="BK103" s="1">
        <v>0</v>
      </c>
      <c r="BL103" s="1">
        <v>0</v>
      </c>
      <c r="BM103" s="1">
        <v>0</v>
      </c>
      <c r="BN103" s="1">
        <v>0</v>
      </c>
      <c r="BO103" s="1">
        <v>0</v>
      </c>
      <c r="BP103" s="1">
        <v>0</v>
      </c>
      <c r="BQ103" s="1">
        <v>0</v>
      </c>
      <c r="BR103" s="1">
        <v>0</v>
      </c>
      <c r="BS103" s="1">
        <v>0</v>
      </c>
      <c r="BT103" s="1">
        <v>0</v>
      </c>
      <c r="BU103" s="1">
        <v>0</v>
      </c>
      <c r="BV103" s="1">
        <v>0</v>
      </c>
      <c r="BW103" s="1">
        <v>0</v>
      </c>
      <c r="BX103" s="1">
        <v>0</v>
      </c>
      <c r="BY103" s="1">
        <v>0</v>
      </c>
      <c r="BZ103" s="1">
        <v>0</v>
      </c>
      <c r="CA103" s="1">
        <v>0</v>
      </c>
      <c r="CB103" s="1">
        <v>0</v>
      </c>
      <c r="CC103" s="1">
        <v>0</v>
      </c>
      <c r="CD103" s="1">
        <v>0</v>
      </c>
      <c r="CE103" s="1">
        <v>0</v>
      </c>
      <c r="CF103" s="1">
        <v>0</v>
      </c>
      <c r="CG103" s="1">
        <v>0</v>
      </c>
      <c r="CH103" s="1">
        <v>0</v>
      </c>
      <c r="CI103" s="1">
        <v>0</v>
      </c>
      <c r="CJ103" s="1">
        <v>0</v>
      </c>
      <c r="CK103" s="1">
        <v>0</v>
      </c>
      <c r="CL103" s="1">
        <v>0</v>
      </c>
      <c r="CM103" s="1">
        <v>0</v>
      </c>
      <c r="CN103" s="1">
        <v>0</v>
      </c>
      <c r="CO103" s="1">
        <v>0</v>
      </c>
      <c r="CP103" s="1">
        <v>0</v>
      </c>
      <c r="CQ103" s="1">
        <v>0</v>
      </c>
      <c r="CR103" s="1">
        <v>0</v>
      </c>
      <c r="CS103" s="1">
        <v>0</v>
      </c>
      <c r="CT103" s="1">
        <v>0</v>
      </c>
      <c r="CU103" s="1">
        <v>0</v>
      </c>
      <c r="CV103" s="1">
        <v>0</v>
      </c>
      <c r="CW103" s="1">
        <v>0</v>
      </c>
      <c r="CX103" s="1">
        <v>0</v>
      </c>
      <c r="CY103" s="1">
        <v>0</v>
      </c>
      <c r="CZ103" s="1">
        <v>0</v>
      </c>
      <c r="DA103" s="1">
        <v>0</v>
      </c>
      <c r="DB103" s="1">
        <v>0</v>
      </c>
      <c r="DC103" s="1">
        <v>0</v>
      </c>
      <c r="DD103" s="1">
        <v>0</v>
      </c>
      <c r="DE103" s="1">
        <v>0</v>
      </c>
      <c r="DF103" s="1">
        <v>0</v>
      </c>
      <c r="DG103" s="1">
        <v>0</v>
      </c>
      <c r="DH103" s="1">
        <v>0</v>
      </c>
      <c r="DI103" s="1">
        <v>0</v>
      </c>
      <c r="DJ103" s="1">
        <v>0</v>
      </c>
      <c r="DK103" s="1">
        <v>0</v>
      </c>
      <c r="DL103" s="1">
        <v>0</v>
      </c>
      <c r="DM103" s="1">
        <v>0</v>
      </c>
      <c r="DN103" s="1">
        <v>0</v>
      </c>
      <c r="DO103" s="1">
        <v>0</v>
      </c>
      <c r="DP103" s="1">
        <v>0</v>
      </c>
      <c r="DQ103" s="1">
        <v>0</v>
      </c>
      <c r="DR103" s="1">
        <v>0</v>
      </c>
      <c r="DS103" s="1">
        <v>0</v>
      </c>
      <c r="DT103" s="1">
        <v>0</v>
      </c>
      <c r="DU103" s="1">
        <v>0</v>
      </c>
      <c r="DV103" s="1">
        <v>0</v>
      </c>
      <c r="DW103" s="1">
        <v>0</v>
      </c>
      <c r="DX103" s="1">
        <v>0</v>
      </c>
      <c r="DY103" s="1">
        <v>0</v>
      </c>
      <c r="DZ103" s="1">
        <v>0</v>
      </c>
      <c r="EA103" s="1">
        <v>0</v>
      </c>
      <c r="EB103" s="1">
        <v>0</v>
      </c>
      <c r="EC103" s="1">
        <v>0</v>
      </c>
      <c r="ED103" s="1">
        <v>0</v>
      </c>
      <c r="EE103" s="1">
        <v>0</v>
      </c>
      <c r="EF103" s="1">
        <v>0</v>
      </c>
      <c r="EG103" s="1">
        <v>0</v>
      </c>
      <c r="EH103" s="1">
        <v>0</v>
      </c>
      <c r="EI103" s="1">
        <v>0</v>
      </c>
      <c r="EJ103" s="1">
        <v>0</v>
      </c>
      <c r="EK103" s="1">
        <v>0</v>
      </c>
      <c r="EL103" s="1">
        <v>0</v>
      </c>
      <c r="EM103" s="1">
        <v>0</v>
      </c>
      <c r="EN103" s="1">
        <v>0</v>
      </c>
      <c r="EO103" s="1">
        <v>0</v>
      </c>
      <c r="EP103" s="1">
        <v>0</v>
      </c>
      <c r="EQ103" s="1">
        <v>0</v>
      </c>
      <c r="ER103" s="1">
        <v>0</v>
      </c>
      <c r="ES103" s="1">
        <v>0</v>
      </c>
      <c r="ET103" s="1">
        <v>0</v>
      </c>
      <c r="EU103" s="1">
        <v>0</v>
      </c>
      <c r="EV103" s="1">
        <v>0</v>
      </c>
      <c r="EW103" s="1">
        <v>0</v>
      </c>
      <c r="EX103" s="1">
        <v>0</v>
      </c>
      <c r="EY103" s="1">
        <v>0</v>
      </c>
      <c r="EZ103" s="1">
        <v>0</v>
      </c>
      <c r="FA103" s="1">
        <v>0</v>
      </c>
      <c r="FB103" s="1">
        <v>0</v>
      </c>
      <c r="FC103" s="1">
        <v>0</v>
      </c>
    </row>
    <row r="104" spans="1:159" x14ac:dyDescent="0.35">
      <c r="A104" s="1" t="s">
        <v>506</v>
      </c>
      <c r="B104" s="1" t="s">
        <v>507</v>
      </c>
      <c r="C104" s="1">
        <v>0</v>
      </c>
      <c r="D104" s="1">
        <v>0</v>
      </c>
      <c r="E104" s="1">
        <v>0</v>
      </c>
      <c r="F104" s="1">
        <v>0</v>
      </c>
      <c r="G104" s="1">
        <v>0</v>
      </c>
      <c r="H104" s="1">
        <v>0</v>
      </c>
      <c r="I104" s="1">
        <v>0</v>
      </c>
      <c r="J104" s="1">
        <v>0</v>
      </c>
      <c r="K104" s="1">
        <v>0</v>
      </c>
      <c r="L104" s="1">
        <v>0</v>
      </c>
      <c r="M104" s="1">
        <v>0</v>
      </c>
      <c r="N104" s="1">
        <v>0</v>
      </c>
      <c r="O104" s="1">
        <v>0</v>
      </c>
      <c r="P104" s="1">
        <v>0</v>
      </c>
      <c r="Q104" s="1">
        <v>0</v>
      </c>
      <c r="R104" s="1">
        <v>0</v>
      </c>
      <c r="S104" s="1">
        <v>0</v>
      </c>
      <c r="T104" s="1">
        <v>0</v>
      </c>
      <c r="U104" s="1">
        <v>0</v>
      </c>
      <c r="V104" s="1">
        <v>0</v>
      </c>
      <c r="W104" s="1">
        <v>0</v>
      </c>
      <c r="X104" s="1">
        <v>0</v>
      </c>
      <c r="Y104" s="1">
        <v>0</v>
      </c>
      <c r="Z104" s="1">
        <v>0</v>
      </c>
      <c r="AA104" s="1">
        <v>0</v>
      </c>
      <c r="AB104" s="1">
        <v>0</v>
      </c>
      <c r="AC104" s="1">
        <v>0</v>
      </c>
      <c r="AD104" s="1">
        <v>0</v>
      </c>
      <c r="AE104" s="1">
        <v>0</v>
      </c>
      <c r="AF104" s="1">
        <v>0</v>
      </c>
      <c r="AG104" s="1">
        <v>0</v>
      </c>
      <c r="AH104" s="1">
        <v>0</v>
      </c>
      <c r="AI104" s="1">
        <v>0</v>
      </c>
      <c r="AJ104" s="1">
        <v>0</v>
      </c>
      <c r="AK104" s="1">
        <v>0</v>
      </c>
      <c r="AL104" s="1">
        <v>0</v>
      </c>
      <c r="AM104" s="1">
        <v>0</v>
      </c>
      <c r="AN104" s="1">
        <v>0</v>
      </c>
      <c r="AO104" s="1">
        <v>0</v>
      </c>
      <c r="AP104" s="1">
        <v>0</v>
      </c>
      <c r="AQ104" s="1">
        <v>0</v>
      </c>
      <c r="AR104" s="1">
        <v>0</v>
      </c>
      <c r="AS104" s="1">
        <v>0</v>
      </c>
      <c r="AT104" s="1">
        <v>0</v>
      </c>
      <c r="AU104" s="1">
        <v>0</v>
      </c>
      <c r="AV104" s="1">
        <v>0</v>
      </c>
      <c r="AW104" s="1">
        <v>0</v>
      </c>
      <c r="AX104" s="1">
        <v>0</v>
      </c>
      <c r="AY104" s="1">
        <v>0</v>
      </c>
      <c r="AZ104" s="1">
        <v>0</v>
      </c>
      <c r="BA104" s="1">
        <v>0</v>
      </c>
      <c r="BB104" s="1">
        <v>0</v>
      </c>
      <c r="BC104" s="1">
        <v>0</v>
      </c>
      <c r="BD104" s="1">
        <v>0</v>
      </c>
      <c r="BE104" s="1">
        <v>0</v>
      </c>
      <c r="BF104" s="1">
        <v>0</v>
      </c>
      <c r="BG104" s="1">
        <v>0</v>
      </c>
      <c r="BH104" s="1">
        <v>0</v>
      </c>
      <c r="BI104" s="1">
        <v>0</v>
      </c>
      <c r="BJ104" s="1">
        <v>0</v>
      </c>
      <c r="BK104" s="1">
        <v>0</v>
      </c>
      <c r="BL104" s="1">
        <v>0</v>
      </c>
      <c r="BM104" s="1">
        <v>0</v>
      </c>
      <c r="BN104" s="1">
        <v>0</v>
      </c>
      <c r="BO104" s="1">
        <v>0</v>
      </c>
      <c r="BP104" s="1">
        <v>0</v>
      </c>
      <c r="BQ104" s="1">
        <v>0</v>
      </c>
      <c r="BR104" s="1">
        <v>0</v>
      </c>
      <c r="BS104" s="1">
        <v>0</v>
      </c>
      <c r="BT104" s="1">
        <v>0</v>
      </c>
      <c r="BU104" s="1">
        <v>0</v>
      </c>
      <c r="BV104" s="1">
        <v>0</v>
      </c>
      <c r="BW104" s="1">
        <v>0</v>
      </c>
      <c r="BX104" s="1">
        <v>0</v>
      </c>
      <c r="BY104" s="1">
        <v>0</v>
      </c>
      <c r="BZ104" s="1">
        <v>0</v>
      </c>
      <c r="CA104" s="1">
        <v>0</v>
      </c>
      <c r="CB104" s="1">
        <v>0</v>
      </c>
      <c r="CC104" s="1">
        <v>0</v>
      </c>
      <c r="CD104" s="1">
        <v>0</v>
      </c>
      <c r="CE104" s="1">
        <v>0</v>
      </c>
      <c r="CF104" s="1">
        <v>0</v>
      </c>
      <c r="CG104" s="1">
        <v>0</v>
      </c>
      <c r="CH104" s="1">
        <v>0</v>
      </c>
      <c r="CI104" s="1">
        <v>0</v>
      </c>
      <c r="CJ104" s="1">
        <v>0</v>
      </c>
      <c r="CK104" s="1">
        <v>0</v>
      </c>
      <c r="CL104" s="1">
        <v>0</v>
      </c>
      <c r="CM104" s="1">
        <v>0</v>
      </c>
      <c r="CN104" s="1">
        <v>0</v>
      </c>
      <c r="CO104" s="1">
        <v>0</v>
      </c>
      <c r="CP104" s="1">
        <v>0</v>
      </c>
      <c r="CQ104" s="1">
        <v>0</v>
      </c>
      <c r="CR104" s="1">
        <v>0</v>
      </c>
      <c r="CS104" s="1">
        <v>0</v>
      </c>
      <c r="CT104" s="1">
        <v>0</v>
      </c>
      <c r="CU104" s="1">
        <v>0</v>
      </c>
      <c r="CV104" s="1">
        <v>0</v>
      </c>
      <c r="CW104" s="1">
        <v>0</v>
      </c>
      <c r="CX104" s="1">
        <v>0</v>
      </c>
      <c r="CY104" s="1">
        <v>0</v>
      </c>
      <c r="CZ104" s="1">
        <v>0</v>
      </c>
      <c r="DA104" s="1">
        <v>0</v>
      </c>
      <c r="DB104" s="1">
        <v>0</v>
      </c>
      <c r="DC104" s="1">
        <v>0</v>
      </c>
      <c r="DD104" s="1">
        <v>0</v>
      </c>
      <c r="DE104" s="1">
        <v>0</v>
      </c>
      <c r="DF104" s="1">
        <v>0</v>
      </c>
      <c r="DG104" s="1">
        <v>0</v>
      </c>
      <c r="DH104" s="1">
        <v>0</v>
      </c>
      <c r="DI104" s="1">
        <v>0</v>
      </c>
      <c r="DJ104" s="1">
        <v>0</v>
      </c>
      <c r="DK104" s="1">
        <v>0</v>
      </c>
      <c r="DL104" s="1">
        <v>0</v>
      </c>
      <c r="DM104" s="1">
        <v>0</v>
      </c>
      <c r="DN104" s="1">
        <v>0</v>
      </c>
      <c r="DO104" s="1">
        <v>0</v>
      </c>
      <c r="DP104" s="1">
        <v>0</v>
      </c>
      <c r="DQ104" s="1">
        <v>0</v>
      </c>
      <c r="DR104" s="1">
        <v>0</v>
      </c>
      <c r="DS104" s="1">
        <v>0</v>
      </c>
      <c r="DT104" s="1">
        <v>0</v>
      </c>
      <c r="DU104" s="1">
        <v>0</v>
      </c>
      <c r="DV104" s="1">
        <v>0</v>
      </c>
      <c r="DW104" s="1">
        <v>0</v>
      </c>
      <c r="DX104" s="1">
        <v>0</v>
      </c>
      <c r="DY104" s="1">
        <v>0</v>
      </c>
      <c r="DZ104" s="1">
        <v>0</v>
      </c>
      <c r="EA104" s="1">
        <v>0</v>
      </c>
      <c r="EB104" s="1">
        <v>0</v>
      </c>
      <c r="EC104" s="1">
        <v>0</v>
      </c>
      <c r="ED104" s="1">
        <v>0</v>
      </c>
      <c r="EE104" s="1">
        <v>0</v>
      </c>
      <c r="EF104" s="1">
        <v>0</v>
      </c>
      <c r="EG104" s="1">
        <v>0</v>
      </c>
      <c r="EH104" s="1">
        <v>0</v>
      </c>
      <c r="EI104" s="1">
        <v>0</v>
      </c>
      <c r="EJ104" s="1">
        <v>0</v>
      </c>
      <c r="EK104" s="1">
        <v>0</v>
      </c>
      <c r="EL104" s="1">
        <v>0</v>
      </c>
      <c r="EM104" s="1">
        <v>0</v>
      </c>
      <c r="EN104" s="1">
        <v>0</v>
      </c>
      <c r="EO104" s="1">
        <v>0</v>
      </c>
      <c r="EP104" s="1">
        <v>0</v>
      </c>
      <c r="EQ104" s="1">
        <v>0</v>
      </c>
      <c r="ER104" s="1">
        <v>0</v>
      </c>
      <c r="ES104" s="1">
        <v>0</v>
      </c>
      <c r="ET104" s="1">
        <v>0</v>
      </c>
      <c r="EU104" s="1">
        <v>0</v>
      </c>
      <c r="EV104" s="1">
        <v>0</v>
      </c>
      <c r="EW104" s="1">
        <v>0</v>
      </c>
      <c r="EX104" s="1">
        <v>0</v>
      </c>
      <c r="EY104" s="1">
        <v>0</v>
      </c>
      <c r="EZ104" s="1">
        <v>0</v>
      </c>
      <c r="FA104" s="1">
        <v>0</v>
      </c>
      <c r="FB104" s="1">
        <v>0</v>
      </c>
      <c r="FC104" s="1">
        <v>0</v>
      </c>
    </row>
    <row r="105" spans="1:159" x14ac:dyDescent="0.35">
      <c r="A105" s="1" t="s">
        <v>508</v>
      </c>
      <c r="B105" s="1" t="s">
        <v>509</v>
      </c>
      <c r="C105" s="1">
        <v>0</v>
      </c>
      <c r="D105" s="1">
        <v>0</v>
      </c>
      <c r="E105" s="1">
        <v>0</v>
      </c>
      <c r="F105" s="1">
        <v>0</v>
      </c>
      <c r="G105" s="1">
        <v>0</v>
      </c>
      <c r="H105" s="1">
        <v>0</v>
      </c>
      <c r="I105" s="1">
        <v>0</v>
      </c>
      <c r="J105" s="1">
        <v>0</v>
      </c>
      <c r="K105" s="1">
        <v>0</v>
      </c>
      <c r="L105" s="1">
        <v>0</v>
      </c>
      <c r="M105" s="1">
        <v>0</v>
      </c>
      <c r="N105" s="1">
        <v>0</v>
      </c>
      <c r="O105" s="1">
        <v>0</v>
      </c>
      <c r="P105" s="1">
        <v>0</v>
      </c>
      <c r="Q105" s="1">
        <v>0</v>
      </c>
      <c r="R105" s="1">
        <v>0</v>
      </c>
      <c r="S105" s="1">
        <v>0</v>
      </c>
      <c r="T105" s="1">
        <v>0</v>
      </c>
      <c r="U105" s="1">
        <v>0</v>
      </c>
      <c r="V105" s="1">
        <v>0</v>
      </c>
      <c r="W105" s="1">
        <v>0</v>
      </c>
      <c r="X105" s="1">
        <v>0</v>
      </c>
      <c r="Y105" s="1">
        <v>0</v>
      </c>
      <c r="Z105" s="1">
        <v>0</v>
      </c>
      <c r="AA105" s="1">
        <v>0</v>
      </c>
      <c r="AB105" s="1">
        <v>0</v>
      </c>
      <c r="AC105" s="1">
        <v>0</v>
      </c>
      <c r="AD105" s="1">
        <v>0</v>
      </c>
      <c r="AE105" s="1">
        <v>0</v>
      </c>
      <c r="AF105" s="1">
        <v>0</v>
      </c>
      <c r="AG105" s="1">
        <v>0</v>
      </c>
      <c r="AH105" s="1">
        <v>0</v>
      </c>
      <c r="AI105" s="1">
        <v>0</v>
      </c>
      <c r="AJ105" s="1">
        <v>0</v>
      </c>
      <c r="AK105" s="1">
        <v>0</v>
      </c>
      <c r="AL105" s="1">
        <v>0</v>
      </c>
      <c r="AM105" s="1">
        <v>0</v>
      </c>
      <c r="AN105" s="1">
        <v>0</v>
      </c>
      <c r="AO105" s="1">
        <v>0</v>
      </c>
      <c r="AP105" s="1">
        <v>0</v>
      </c>
      <c r="AQ105" s="1">
        <v>0</v>
      </c>
      <c r="AR105" s="1">
        <v>0</v>
      </c>
      <c r="AS105" s="1">
        <v>0</v>
      </c>
      <c r="AT105" s="1">
        <v>0</v>
      </c>
      <c r="AU105" s="1">
        <v>0</v>
      </c>
      <c r="AV105" s="1">
        <v>0</v>
      </c>
      <c r="AW105" s="1">
        <v>0</v>
      </c>
      <c r="AX105" s="1">
        <v>0</v>
      </c>
      <c r="AY105" s="1">
        <v>0</v>
      </c>
      <c r="AZ105" s="1">
        <v>0</v>
      </c>
      <c r="BA105" s="1">
        <v>0</v>
      </c>
      <c r="BB105" s="1">
        <v>0</v>
      </c>
      <c r="BC105" s="1">
        <v>0</v>
      </c>
      <c r="BD105" s="1">
        <v>0</v>
      </c>
      <c r="BE105" s="1">
        <v>0</v>
      </c>
      <c r="BF105" s="1">
        <v>0</v>
      </c>
      <c r="BG105" s="1">
        <v>0</v>
      </c>
      <c r="BH105" s="1">
        <v>0</v>
      </c>
      <c r="BI105" s="1">
        <v>0</v>
      </c>
      <c r="BJ105" s="1">
        <v>0</v>
      </c>
      <c r="BK105" s="1">
        <v>0</v>
      </c>
      <c r="BL105" s="1">
        <v>0</v>
      </c>
      <c r="BM105" s="1">
        <v>0</v>
      </c>
      <c r="BN105" s="1">
        <v>0</v>
      </c>
      <c r="BO105" s="1">
        <v>0</v>
      </c>
      <c r="BP105" s="1">
        <v>0</v>
      </c>
      <c r="BQ105" s="1">
        <v>0</v>
      </c>
      <c r="BR105" s="1">
        <v>0</v>
      </c>
      <c r="BS105" s="1">
        <v>0</v>
      </c>
      <c r="BT105" s="1">
        <v>0</v>
      </c>
      <c r="BU105" s="1">
        <v>0</v>
      </c>
      <c r="BV105" s="1">
        <v>0</v>
      </c>
      <c r="BW105" s="1">
        <v>0</v>
      </c>
      <c r="BX105" s="1">
        <v>0</v>
      </c>
      <c r="BY105" s="1">
        <v>0</v>
      </c>
      <c r="BZ105" s="1">
        <v>0</v>
      </c>
      <c r="CA105" s="1">
        <v>0</v>
      </c>
      <c r="CB105" s="1">
        <v>0</v>
      </c>
      <c r="CC105" s="1">
        <v>0</v>
      </c>
      <c r="CD105" s="1">
        <v>0</v>
      </c>
      <c r="CE105" s="1">
        <v>0</v>
      </c>
      <c r="CF105" s="1">
        <v>0</v>
      </c>
      <c r="CG105" s="1">
        <v>0</v>
      </c>
      <c r="CH105" s="1">
        <v>0</v>
      </c>
      <c r="CI105" s="1">
        <v>0</v>
      </c>
      <c r="CJ105" s="1">
        <v>0</v>
      </c>
      <c r="CK105" s="1">
        <v>0</v>
      </c>
      <c r="CL105" s="1">
        <v>0</v>
      </c>
      <c r="CM105" s="1">
        <v>0</v>
      </c>
      <c r="CN105" s="1">
        <v>0</v>
      </c>
      <c r="CO105" s="1">
        <v>0</v>
      </c>
      <c r="CP105" s="1">
        <v>0</v>
      </c>
      <c r="CQ105" s="1">
        <v>0</v>
      </c>
      <c r="CR105" s="1">
        <v>0</v>
      </c>
      <c r="CS105" s="1">
        <v>0</v>
      </c>
      <c r="CT105" s="1">
        <v>0</v>
      </c>
      <c r="CU105" s="1">
        <v>0</v>
      </c>
      <c r="CV105" s="1">
        <v>0</v>
      </c>
      <c r="CW105" s="1">
        <v>0</v>
      </c>
      <c r="CX105" s="1">
        <v>0</v>
      </c>
      <c r="CY105" s="1">
        <v>0</v>
      </c>
      <c r="CZ105" s="1">
        <v>0</v>
      </c>
      <c r="DA105" s="1">
        <v>0</v>
      </c>
      <c r="DB105" s="1">
        <v>0</v>
      </c>
      <c r="DC105" s="1">
        <v>0</v>
      </c>
      <c r="DD105" s="1">
        <v>0</v>
      </c>
      <c r="DE105" s="1">
        <v>0</v>
      </c>
      <c r="DF105" s="1">
        <v>0</v>
      </c>
      <c r="DG105" s="1">
        <v>0</v>
      </c>
      <c r="DH105" s="1">
        <v>0</v>
      </c>
      <c r="DI105" s="1">
        <v>0</v>
      </c>
      <c r="DJ105" s="1">
        <v>0</v>
      </c>
      <c r="DK105" s="1">
        <v>0</v>
      </c>
      <c r="DL105" s="1">
        <v>0</v>
      </c>
      <c r="DM105" s="1">
        <v>0</v>
      </c>
      <c r="DN105" s="1">
        <v>0</v>
      </c>
      <c r="DO105" s="1">
        <v>0</v>
      </c>
      <c r="DP105" s="1">
        <v>0</v>
      </c>
      <c r="DQ105" s="1">
        <v>0</v>
      </c>
      <c r="DR105" s="1">
        <v>0</v>
      </c>
      <c r="DS105" s="1">
        <v>0</v>
      </c>
      <c r="DT105" s="1">
        <v>0</v>
      </c>
      <c r="DU105" s="1">
        <v>0</v>
      </c>
      <c r="DV105" s="1">
        <v>0</v>
      </c>
      <c r="DW105" s="1">
        <v>0</v>
      </c>
      <c r="DX105" s="1">
        <v>0</v>
      </c>
      <c r="DY105" s="1">
        <v>0</v>
      </c>
      <c r="DZ105" s="1">
        <v>0</v>
      </c>
      <c r="EA105" s="1">
        <v>0</v>
      </c>
      <c r="EB105" s="1">
        <v>0</v>
      </c>
      <c r="EC105" s="1">
        <v>0</v>
      </c>
      <c r="ED105" s="1">
        <v>0</v>
      </c>
      <c r="EE105" s="1">
        <v>0</v>
      </c>
      <c r="EF105" s="1">
        <v>0</v>
      </c>
      <c r="EG105" s="1">
        <v>0</v>
      </c>
      <c r="EH105" s="1">
        <v>0</v>
      </c>
      <c r="EI105" s="1">
        <v>0</v>
      </c>
      <c r="EJ105" s="1">
        <v>0</v>
      </c>
      <c r="EK105" s="1">
        <v>0</v>
      </c>
      <c r="EL105" s="1">
        <v>0</v>
      </c>
      <c r="EM105" s="1">
        <v>0</v>
      </c>
      <c r="EN105" s="1">
        <v>0</v>
      </c>
      <c r="EO105" s="1">
        <v>0</v>
      </c>
      <c r="EP105" s="1">
        <v>0</v>
      </c>
      <c r="EQ105" s="1">
        <v>0</v>
      </c>
      <c r="ER105" s="1">
        <v>0</v>
      </c>
      <c r="ES105" s="1">
        <v>0</v>
      </c>
      <c r="ET105" s="1">
        <v>0</v>
      </c>
      <c r="EU105" s="1">
        <v>0</v>
      </c>
      <c r="EV105" s="1">
        <v>0</v>
      </c>
      <c r="EW105" s="1">
        <v>0</v>
      </c>
      <c r="EX105" s="1">
        <v>0</v>
      </c>
      <c r="EY105" s="1">
        <v>0</v>
      </c>
      <c r="EZ105" s="1">
        <v>0</v>
      </c>
      <c r="FA105" s="1">
        <v>0</v>
      </c>
      <c r="FB105" s="1">
        <v>0</v>
      </c>
      <c r="FC105" s="1">
        <v>0</v>
      </c>
    </row>
    <row r="106" spans="1:159" x14ac:dyDescent="0.35">
      <c r="A106" s="1" t="s">
        <v>510</v>
      </c>
      <c r="B106" s="1" t="s">
        <v>511</v>
      </c>
      <c r="C106" s="1">
        <v>0</v>
      </c>
      <c r="D106" s="1">
        <v>0</v>
      </c>
      <c r="E106" s="1">
        <v>0</v>
      </c>
      <c r="F106" s="1">
        <v>0</v>
      </c>
      <c r="G106" s="1">
        <v>0</v>
      </c>
      <c r="H106" s="1">
        <v>0</v>
      </c>
      <c r="I106" s="1">
        <v>0</v>
      </c>
      <c r="J106" s="1">
        <v>0</v>
      </c>
      <c r="K106" s="1">
        <v>0</v>
      </c>
      <c r="L106" s="1">
        <v>0</v>
      </c>
      <c r="M106" s="1">
        <v>0</v>
      </c>
      <c r="N106" s="1">
        <v>0</v>
      </c>
      <c r="O106" s="1">
        <v>0</v>
      </c>
      <c r="P106" s="1">
        <v>0</v>
      </c>
      <c r="Q106" s="1">
        <v>0</v>
      </c>
      <c r="R106" s="1">
        <v>0</v>
      </c>
      <c r="S106" s="1">
        <v>0</v>
      </c>
      <c r="T106" s="1">
        <v>0</v>
      </c>
      <c r="U106" s="1">
        <v>0</v>
      </c>
      <c r="V106" s="1">
        <v>0</v>
      </c>
      <c r="W106" s="1">
        <v>0</v>
      </c>
      <c r="X106" s="1">
        <v>0</v>
      </c>
      <c r="Y106" s="1">
        <v>0</v>
      </c>
      <c r="Z106" s="1">
        <v>0</v>
      </c>
      <c r="AA106" s="1">
        <v>0</v>
      </c>
      <c r="AB106" s="1">
        <v>0</v>
      </c>
      <c r="AC106" s="1">
        <v>0</v>
      </c>
      <c r="AD106" s="1">
        <v>0</v>
      </c>
      <c r="AE106" s="1">
        <v>0</v>
      </c>
      <c r="AF106" s="1">
        <v>0</v>
      </c>
      <c r="AG106" s="1">
        <v>0</v>
      </c>
      <c r="AH106" s="1">
        <v>0</v>
      </c>
      <c r="AI106" s="1">
        <v>0</v>
      </c>
      <c r="AJ106" s="1">
        <v>0</v>
      </c>
      <c r="AK106" s="1">
        <v>0</v>
      </c>
      <c r="AL106" s="1">
        <v>0</v>
      </c>
      <c r="AM106" s="1">
        <v>0</v>
      </c>
      <c r="AN106" s="1">
        <v>0</v>
      </c>
      <c r="AO106" s="1">
        <v>0</v>
      </c>
      <c r="AP106" s="1">
        <v>0</v>
      </c>
      <c r="AQ106" s="1">
        <v>0</v>
      </c>
      <c r="AR106" s="1">
        <v>0</v>
      </c>
      <c r="AS106" s="1">
        <v>0</v>
      </c>
      <c r="AT106" s="1">
        <v>0</v>
      </c>
      <c r="AU106" s="1">
        <v>0</v>
      </c>
      <c r="AV106" s="1">
        <v>0</v>
      </c>
      <c r="AW106" s="1">
        <v>0</v>
      </c>
      <c r="AX106" s="1">
        <v>0</v>
      </c>
      <c r="AY106" s="1">
        <v>0</v>
      </c>
      <c r="AZ106" s="1">
        <v>0</v>
      </c>
      <c r="BA106" s="1">
        <v>0</v>
      </c>
      <c r="BB106" s="1">
        <v>0</v>
      </c>
      <c r="BC106" s="1">
        <v>0</v>
      </c>
      <c r="BD106" s="1">
        <v>0</v>
      </c>
      <c r="BE106" s="1">
        <v>0</v>
      </c>
      <c r="BF106" s="1">
        <v>0</v>
      </c>
      <c r="BG106" s="1">
        <v>0</v>
      </c>
      <c r="BH106" s="1">
        <v>0</v>
      </c>
      <c r="BI106" s="1">
        <v>0</v>
      </c>
      <c r="BJ106" s="1">
        <v>0</v>
      </c>
      <c r="BK106" s="1">
        <v>0</v>
      </c>
      <c r="BL106" s="1">
        <v>0</v>
      </c>
      <c r="BM106" s="1">
        <v>0</v>
      </c>
      <c r="BN106" s="1">
        <v>0</v>
      </c>
      <c r="BO106" s="1">
        <v>0</v>
      </c>
      <c r="BP106" s="1">
        <v>0</v>
      </c>
      <c r="BQ106" s="1">
        <v>0</v>
      </c>
      <c r="BR106" s="1">
        <v>0</v>
      </c>
      <c r="BS106" s="1">
        <v>0</v>
      </c>
      <c r="BT106" s="1">
        <v>0</v>
      </c>
      <c r="BU106" s="1">
        <v>0</v>
      </c>
      <c r="BV106" s="1">
        <v>0</v>
      </c>
      <c r="BW106" s="1">
        <v>0</v>
      </c>
      <c r="BX106" s="1">
        <v>0</v>
      </c>
      <c r="BY106" s="1">
        <v>0</v>
      </c>
      <c r="BZ106" s="1">
        <v>0</v>
      </c>
      <c r="CA106" s="1">
        <v>0</v>
      </c>
      <c r="CB106" s="1">
        <v>0</v>
      </c>
      <c r="CC106" s="1">
        <v>0</v>
      </c>
      <c r="CD106" s="1">
        <v>0</v>
      </c>
      <c r="CE106" s="1">
        <v>0</v>
      </c>
      <c r="CF106" s="1">
        <v>0</v>
      </c>
      <c r="CG106" s="1">
        <v>0</v>
      </c>
      <c r="CH106" s="1">
        <v>0</v>
      </c>
      <c r="CI106" s="1">
        <v>0</v>
      </c>
      <c r="CJ106" s="1">
        <v>0</v>
      </c>
      <c r="CK106" s="1">
        <v>0</v>
      </c>
      <c r="CL106" s="1">
        <v>0</v>
      </c>
      <c r="CM106" s="1">
        <v>0</v>
      </c>
      <c r="CN106" s="1">
        <v>0</v>
      </c>
      <c r="CO106" s="1">
        <v>0</v>
      </c>
      <c r="CP106" s="1">
        <v>0</v>
      </c>
      <c r="CQ106" s="1">
        <v>0</v>
      </c>
      <c r="CR106" s="1">
        <v>0</v>
      </c>
      <c r="CS106" s="1">
        <v>0</v>
      </c>
      <c r="CT106" s="1">
        <v>0</v>
      </c>
      <c r="CU106" s="1">
        <v>0</v>
      </c>
      <c r="CV106" s="1">
        <v>0</v>
      </c>
      <c r="CW106" s="1">
        <v>0</v>
      </c>
      <c r="CX106" s="1">
        <v>0</v>
      </c>
      <c r="CY106" s="1">
        <v>0</v>
      </c>
      <c r="CZ106" s="1">
        <v>0</v>
      </c>
      <c r="DA106" s="1">
        <v>0</v>
      </c>
      <c r="DB106" s="1">
        <v>0</v>
      </c>
      <c r="DC106" s="1">
        <v>0</v>
      </c>
      <c r="DD106" s="1">
        <v>0</v>
      </c>
      <c r="DE106" s="1">
        <v>0</v>
      </c>
      <c r="DF106" s="1">
        <v>0</v>
      </c>
      <c r="DG106" s="1">
        <v>0</v>
      </c>
      <c r="DH106" s="1">
        <v>0</v>
      </c>
      <c r="DI106" s="1">
        <v>0</v>
      </c>
      <c r="DJ106" s="1">
        <v>0</v>
      </c>
      <c r="DK106" s="1">
        <v>0</v>
      </c>
      <c r="DL106" s="1">
        <v>0</v>
      </c>
      <c r="DM106" s="1">
        <v>0</v>
      </c>
      <c r="DN106" s="1">
        <v>0</v>
      </c>
      <c r="DO106" s="1">
        <v>0</v>
      </c>
      <c r="DP106" s="1">
        <v>0</v>
      </c>
      <c r="DQ106" s="1">
        <v>0</v>
      </c>
      <c r="DR106" s="1">
        <v>0</v>
      </c>
      <c r="DS106" s="1">
        <v>0</v>
      </c>
      <c r="DT106" s="1">
        <v>0</v>
      </c>
      <c r="DU106" s="1">
        <v>0</v>
      </c>
      <c r="DV106" s="1">
        <v>0</v>
      </c>
      <c r="DW106" s="1">
        <v>0</v>
      </c>
      <c r="DX106" s="1">
        <v>0</v>
      </c>
      <c r="DY106" s="1">
        <v>0</v>
      </c>
      <c r="DZ106" s="1">
        <v>0</v>
      </c>
      <c r="EA106" s="1">
        <v>0</v>
      </c>
      <c r="EB106" s="1">
        <v>0</v>
      </c>
      <c r="EC106" s="1">
        <v>0</v>
      </c>
      <c r="ED106" s="1">
        <v>0</v>
      </c>
      <c r="EE106" s="1">
        <v>0</v>
      </c>
      <c r="EF106" s="1">
        <v>0</v>
      </c>
      <c r="EG106" s="1">
        <v>0</v>
      </c>
      <c r="EH106" s="1">
        <v>0</v>
      </c>
      <c r="EI106" s="1">
        <v>0</v>
      </c>
      <c r="EJ106" s="1">
        <v>0</v>
      </c>
      <c r="EK106" s="1">
        <v>0</v>
      </c>
      <c r="EL106" s="1">
        <v>0</v>
      </c>
      <c r="EM106" s="1">
        <v>0</v>
      </c>
      <c r="EN106" s="1">
        <v>0</v>
      </c>
      <c r="EO106" s="1">
        <v>0</v>
      </c>
      <c r="EP106" s="1">
        <v>0</v>
      </c>
      <c r="EQ106" s="1">
        <v>0</v>
      </c>
      <c r="ER106" s="1">
        <v>0</v>
      </c>
      <c r="ES106" s="1">
        <v>0</v>
      </c>
      <c r="ET106" s="1">
        <v>0</v>
      </c>
      <c r="EU106" s="1">
        <v>0</v>
      </c>
      <c r="EV106" s="1">
        <v>0</v>
      </c>
      <c r="EW106" s="1">
        <v>0</v>
      </c>
      <c r="EX106" s="1">
        <v>0</v>
      </c>
      <c r="EY106" s="1">
        <v>0</v>
      </c>
      <c r="EZ106" s="1">
        <v>0</v>
      </c>
      <c r="FA106" s="1">
        <v>0</v>
      </c>
      <c r="FB106" s="1">
        <v>0</v>
      </c>
      <c r="FC106" s="1">
        <v>0</v>
      </c>
    </row>
    <row r="107" spans="1:159" x14ac:dyDescent="0.35">
      <c r="A107" s="1" t="s">
        <v>512</v>
      </c>
      <c r="B107" s="1" t="s">
        <v>513</v>
      </c>
      <c r="C107" s="1">
        <v>0</v>
      </c>
      <c r="D107" s="1">
        <v>0</v>
      </c>
      <c r="E107" s="1">
        <v>0</v>
      </c>
      <c r="F107" s="1">
        <v>0</v>
      </c>
      <c r="G107" s="1">
        <v>0</v>
      </c>
      <c r="H107" s="1">
        <v>0</v>
      </c>
      <c r="I107" s="1">
        <v>0</v>
      </c>
      <c r="J107" s="1">
        <v>0</v>
      </c>
      <c r="K107" s="1">
        <v>0</v>
      </c>
      <c r="L107" s="1">
        <v>0</v>
      </c>
      <c r="M107" s="1">
        <v>0</v>
      </c>
      <c r="N107" s="1">
        <v>0</v>
      </c>
      <c r="O107" s="1">
        <v>0</v>
      </c>
      <c r="P107" s="1">
        <v>0</v>
      </c>
      <c r="Q107" s="1">
        <v>0</v>
      </c>
      <c r="R107" s="1">
        <v>0</v>
      </c>
      <c r="S107" s="1">
        <v>0</v>
      </c>
      <c r="T107" s="1">
        <v>0</v>
      </c>
      <c r="U107" s="1">
        <v>0</v>
      </c>
      <c r="V107" s="1">
        <v>0</v>
      </c>
      <c r="W107" s="1">
        <v>0</v>
      </c>
      <c r="X107" s="1">
        <v>0</v>
      </c>
      <c r="Y107" s="1">
        <v>0</v>
      </c>
      <c r="Z107" s="1">
        <v>0</v>
      </c>
      <c r="AA107" s="1">
        <v>0</v>
      </c>
      <c r="AB107" s="1">
        <v>0</v>
      </c>
      <c r="AC107" s="1">
        <v>0</v>
      </c>
      <c r="AD107" s="1">
        <v>0</v>
      </c>
      <c r="AE107" s="1">
        <v>0</v>
      </c>
      <c r="AF107" s="1">
        <v>0</v>
      </c>
      <c r="AG107" s="1">
        <v>0</v>
      </c>
      <c r="AH107" s="1">
        <v>0</v>
      </c>
      <c r="AI107" s="1">
        <v>0</v>
      </c>
      <c r="AJ107" s="1">
        <v>0</v>
      </c>
      <c r="AK107" s="1">
        <v>0</v>
      </c>
      <c r="AL107" s="1">
        <v>0</v>
      </c>
      <c r="AM107" s="1">
        <v>0</v>
      </c>
      <c r="AN107" s="1">
        <v>0</v>
      </c>
      <c r="AO107" s="1">
        <v>0</v>
      </c>
      <c r="AP107" s="1">
        <v>0</v>
      </c>
      <c r="AQ107" s="1">
        <v>0</v>
      </c>
      <c r="AR107" s="1">
        <v>0</v>
      </c>
      <c r="AS107" s="1">
        <v>0</v>
      </c>
      <c r="AT107" s="1">
        <v>0</v>
      </c>
      <c r="AU107" s="1">
        <v>0</v>
      </c>
      <c r="AV107" s="1">
        <v>0</v>
      </c>
      <c r="AW107" s="1">
        <v>0</v>
      </c>
      <c r="AX107" s="1">
        <v>0</v>
      </c>
      <c r="AY107" s="1">
        <v>0</v>
      </c>
      <c r="AZ107" s="1">
        <v>0</v>
      </c>
      <c r="BA107" s="1">
        <v>0</v>
      </c>
      <c r="BB107" s="1">
        <v>0</v>
      </c>
      <c r="BC107" s="1">
        <v>0</v>
      </c>
      <c r="BD107" s="1">
        <v>0</v>
      </c>
      <c r="BE107" s="1">
        <v>0</v>
      </c>
      <c r="BF107" s="1">
        <v>0</v>
      </c>
      <c r="BG107" s="1">
        <v>0</v>
      </c>
      <c r="BH107" s="1">
        <v>0</v>
      </c>
      <c r="BI107" s="1">
        <v>0</v>
      </c>
      <c r="BJ107" s="1">
        <v>0</v>
      </c>
      <c r="BK107" s="1">
        <v>0</v>
      </c>
      <c r="BL107" s="1">
        <v>0</v>
      </c>
      <c r="BM107" s="1">
        <v>0</v>
      </c>
      <c r="BN107" s="1">
        <v>0</v>
      </c>
      <c r="BO107" s="1">
        <v>0</v>
      </c>
      <c r="BP107" s="1">
        <v>0</v>
      </c>
      <c r="BQ107" s="1">
        <v>0</v>
      </c>
      <c r="BR107" s="1">
        <v>0</v>
      </c>
      <c r="BS107" s="1">
        <v>0</v>
      </c>
      <c r="BT107" s="1">
        <v>0</v>
      </c>
      <c r="BU107" s="1">
        <v>0</v>
      </c>
      <c r="BV107" s="1">
        <v>0</v>
      </c>
      <c r="BW107" s="1">
        <v>0</v>
      </c>
      <c r="BX107" s="1">
        <v>0</v>
      </c>
      <c r="BY107" s="1">
        <v>0</v>
      </c>
      <c r="BZ107" s="1">
        <v>0</v>
      </c>
      <c r="CA107" s="1">
        <v>0</v>
      </c>
      <c r="CB107" s="1">
        <v>0</v>
      </c>
      <c r="CC107" s="1">
        <v>0</v>
      </c>
      <c r="CD107" s="1">
        <v>0</v>
      </c>
      <c r="CE107" s="1">
        <v>0</v>
      </c>
      <c r="CF107" s="1">
        <v>0</v>
      </c>
      <c r="CG107" s="1">
        <v>0</v>
      </c>
      <c r="CH107" s="1">
        <v>0</v>
      </c>
      <c r="CI107" s="1">
        <v>0</v>
      </c>
      <c r="CJ107" s="1">
        <v>0</v>
      </c>
      <c r="CK107" s="1">
        <v>0</v>
      </c>
      <c r="CL107" s="1">
        <v>0</v>
      </c>
      <c r="CM107" s="1">
        <v>0</v>
      </c>
      <c r="CN107" s="1">
        <v>0</v>
      </c>
      <c r="CO107" s="1">
        <v>0</v>
      </c>
      <c r="CP107" s="1">
        <v>0</v>
      </c>
      <c r="CQ107" s="1">
        <v>0</v>
      </c>
      <c r="CR107" s="1">
        <v>0</v>
      </c>
      <c r="CS107" s="1">
        <v>0</v>
      </c>
      <c r="CT107" s="1">
        <v>0</v>
      </c>
      <c r="CU107" s="1">
        <v>0</v>
      </c>
      <c r="CV107" s="1">
        <v>0</v>
      </c>
      <c r="CW107" s="1">
        <v>0</v>
      </c>
      <c r="CX107" s="1">
        <v>0</v>
      </c>
      <c r="CY107" s="1">
        <v>0</v>
      </c>
      <c r="CZ107" s="1">
        <v>0</v>
      </c>
      <c r="DA107" s="1">
        <v>0</v>
      </c>
      <c r="DB107" s="1">
        <v>0</v>
      </c>
      <c r="DC107" s="1">
        <v>0</v>
      </c>
      <c r="DD107" s="1">
        <v>0</v>
      </c>
      <c r="DE107" s="1">
        <v>0</v>
      </c>
      <c r="DF107" s="1">
        <v>0</v>
      </c>
      <c r="DG107" s="1">
        <v>0</v>
      </c>
      <c r="DH107" s="1">
        <v>0</v>
      </c>
      <c r="DI107" s="1">
        <v>0</v>
      </c>
      <c r="DJ107" s="1">
        <v>0</v>
      </c>
      <c r="DK107" s="1">
        <v>0</v>
      </c>
      <c r="DL107" s="1">
        <v>0</v>
      </c>
      <c r="DM107" s="1">
        <v>0</v>
      </c>
      <c r="DN107" s="1">
        <v>0</v>
      </c>
      <c r="DO107" s="1">
        <v>0</v>
      </c>
      <c r="DP107" s="1">
        <v>0</v>
      </c>
      <c r="DQ107" s="1">
        <v>0</v>
      </c>
      <c r="DR107" s="1">
        <v>0</v>
      </c>
      <c r="DS107" s="1">
        <v>0</v>
      </c>
      <c r="DT107" s="1">
        <v>0</v>
      </c>
      <c r="DU107" s="1">
        <v>0</v>
      </c>
      <c r="DV107" s="1">
        <v>0</v>
      </c>
      <c r="DW107" s="1">
        <v>0</v>
      </c>
      <c r="DX107" s="1">
        <v>0</v>
      </c>
      <c r="DY107" s="1">
        <v>0</v>
      </c>
      <c r="DZ107" s="1">
        <v>0</v>
      </c>
      <c r="EA107" s="1">
        <v>0</v>
      </c>
      <c r="EB107" s="1">
        <v>0</v>
      </c>
      <c r="EC107" s="1">
        <v>0</v>
      </c>
      <c r="ED107" s="1">
        <v>0</v>
      </c>
      <c r="EE107" s="1">
        <v>0</v>
      </c>
      <c r="EF107" s="1">
        <v>0</v>
      </c>
      <c r="EG107" s="1">
        <v>0</v>
      </c>
      <c r="EH107" s="1">
        <v>0</v>
      </c>
      <c r="EI107" s="1">
        <v>0</v>
      </c>
      <c r="EJ107" s="1">
        <v>0</v>
      </c>
      <c r="EK107" s="1">
        <v>0</v>
      </c>
      <c r="EL107" s="1">
        <v>0</v>
      </c>
      <c r="EM107" s="1">
        <v>0</v>
      </c>
      <c r="EN107" s="1">
        <v>0</v>
      </c>
      <c r="EO107" s="1">
        <v>0</v>
      </c>
      <c r="EP107" s="1">
        <v>0</v>
      </c>
      <c r="EQ107" s="1">
        <v>0</v>
      </c>
      <c r="ER107" s="1">
        <v>0</v>
      </c>
      <c r="ES107" s="1">
        <v>0</v>
      </c>
      <c r="ET107" s="1">
        <v>0</v>
      </c>
      <c r="EU107" s="1">
        <v>0</v>
      </c>
      <c r="EV107" s="1">
        <v>0</v>
      </c>
      <c r="EW107" s="1">
        <v>0</v>
      </c>
      <c r="EX107" s="1">
        <v>0</v>
      </c>
      <c r="EY107" s="1">
        <v>0</v>
      </c>
      <c r="EZ107" s="1">
        <v>0</v>
      </c>
      <c r="FA107" s="1">
        <v>0</v>
      </c>
      <c r="FB107" s="1">
        <v>0</v>
      </c>
      <c r="FC107" s="1">
        <v>0</v>
      </c>
    </row>
    <row r="108" spans="1:159" x14ac:dyDescent="0.35">
      <c r="A108" s="1" t="s">
        <v>514</v>
      </c>
      <c r="B108" s="1" t="s">
        <v>515</v>
      </c>
      <c r="C108" s="1">
        <v>0</v>
      </c>
      <c r="D108" s="1">
        <v>0</v>
      </c>
      <c r="E108" s="1">
        <v>0</v>
      </c>
      <c r="F108" s="1">
        <v>0</v>
      </c>
      <c r="G108" s="1">
        <v>0</v>
      </c>
      <c r="H108" s="1">
        <v>0</v>
      </c>
      <c r="I108" s="1">
        <v>0</v>
      </c>
      <c r="J108" s="1">
        <v>0</v>
      </c>
      <c r="K108" s="1">
        <v>0</v>
      </c>
      <c r="L108" s="1">
        <v>0</v>
      </c>
      <c r="M108" s="1">
        <v>0</v>
      </c>
      <c r="N108" s="1">
        <v>0</v>
      </c>
      <c r="O108" s="1">
        <v>0</v>
      </c>
      <c r="P108" s="1">
        <v>0</v>
      </c>
      <c r="Q108" s="1">
        <v>0</v>
      </c>
      <c r="R108" s="1">
        <v>0</v>
      </c>
      <c r="S108" s="1">
        <v>0</v>
      </c>
      <c r="T108" s="1">
        <v>0</v>
      </c>
      <c r="U108" s="1">
        <v>0</v>
      </c>
      <c r="V108" s="1">
        <v>0</v>
      </c>
      <c r="W108" s="1">
        <v>0</v>
      </c>
      <c r="X108" s="1">
        <v>0</v>
      </c>
      <c r="Y108" s="1">
        <v>0</v>
      </c>
      <c r="Z108" s="1">
        <v>0</v>
      </c>
      <c r="AA108" s="1">
        <v>0</v>
      </c>
      <c r="AB108" s="1">
        <v>0</v>
      </c>
      <c r="AC108" s="1">
        <v>0</v>
      </c>
      <c r="AD108" s="1">
        <v>0</v>
      </c>
      <c r="AE108" s="1">
        <v>0</v>
      </c>
      <c r="AF108" s="1">
        <v>0</v>
      </c>
      <c r="AG108" s="1">
        <v>0</v>
      </c>
      <c r="AH108" s="1">
        <v>0</v>
      </c>
      <c r="AI108" s="1">
        <v>0</v>
      </c>
      <c r="AJ108" s="1">
        <v>0</v>
      </c>
      <c r="AK108" s="1">
        <v>0</v>
      </c>
      <c r="AL108" s="1">
        <v>0</v>
      </c>
      <c r="AM108" s="1">
        <v>0</v>
      </c>
      <c r="AN108" s="1">
        <v>0</v>
      </c>
      <c r="AO108" s="1">
        <v>0</v>
      </c>
      <c r="AP108" s="1">
        <v>0</v>
      </c>
      <c r="AQ108" s="1">
        <v>0</v>
      </c>
      <c r="AR108" s="1">
        <v>0</v>
      </c>
      <c r="AS108" s="1">
        <v>0</v>
      </c>
      <c r="AT108" s="1">
        <v>0</v>
      </c>
      <c r="AU108" s="1">
        <v>0</v>
      </c>
      <c r="AV108" s="1">
        <v>0</v>
      </c>
      <c r="AW108" s="1">
        <v>0</v>
      </c>
      <c r="AX108" s="1">
        <v>0</v>
      </c>
      <c r="AY108" s="1">
        <v>0</v>
      </c>
      <c r="AZ108" s="1">
        <v>0</v>
      </c>
      <c r="BA108" s="1">
        <v>0</v>
      </c>
      <c r="BB108" s="1">
        <v>0</v>
      </c>
      <c r="BC108" s="1">
        <v>0</v>
      </c>
      <c r="BD108" s="1">
        <v>0</v>
      </c>
      <c r="BE108" s="1">
        <v>0</v>
      </c>
      <c r="BF108" s="1">
        <v>0</v>
      </c>
      <c r="BG108" s="1">
        <v>0</v>
      </c>
      <c r="BH108" s="1">
        <v>0</v>
      </c>
      <c r="BI108" s="1">
        <v>0</v>
      </c>
      <c r="BJ108" s="1">
        <v>0</v>
      </c>
      <c r="BK108" s="1">
        <v>0</v>
      </c>
      <c r="BL108" s="1">
        <v>0</v>
      </c>
      <c r="BM108" s="1">
        <v>0</v>
      </c>
      <c r="BN108" s="1">
        <v>0</v>
      </c>
      <c r="BO108" s="1">
        <v>0</v>
      </c>
      <c r="BP108" s="1">
        <v>0</v>
      </c>
      <c r="BQ108" s="1">
        <v>0</v>
      </c>
      <c r="BR108" s="1">
        <v>0</v>
      </c>
      <c r="BS108" s="1">
        <v>0</v>
      </c>
      <c r="BT108" s="1">
        <v>0</v>
      </c>
      <c r="BU108" s="1">
        <v>0</v>
      </c>
      <c r="BV108" s="1">
        <v>0</v>
      </c>
      <c r="BW108" s="1">
        <v>0</v>
      </c>
      <c r="BX108" s="1">
        <v>0</v>
      </c>
      <c r="BY108" s="1">
        <v>0</v>
      </c>
      <c r="BZ108" s="1">
        <v>0</v>
      </c>
      <c r="CA108" s="1">
        <v>0</v>
      </c>
      <c r="CB108" s="1">
        <v>0</v>
      </c>
      <c r="CC108" s="1">
        <v>0</v>
      </c>
      <c r="CD108" s="1">
        <v>0</v>
      </c>
      <c r="CE108" s="1">
        <v>0</v>
      </c>
      <c r="CF108" s="1">
        <v>0</v>
      </c>
      <c r="CG108" s="1">
        <v>0</v>
      </c>
      <c r="CH108" s="1">
        <v>0</v>
      </c>
      <c r="CI108" s="1">
        <v>0</v>
      </c>
      <c r="CJ108" s="1">
        <v>0</v>
      </c>
      <c r="CK108" s="1">
        <v>0</v>
      </c>
      <c r="CL108" s="1">
        <v>0</v>
      </c>
      <c r="CM108" s="1">
        <v>0</v>
      </c>
      <c r="CN108" s="1">
        <v>0</v>
      </c>
      <c r="CO108" s="1">
        <v>0</v>
      </c>
      <c r="CP108" s="1">
        <v>0</v>
      </c>
      <c r="CQ108" s="1">
        <v>0</v>
      </c>
      <c r="CR108" s="1">
        <v>0</v>
      </c>
      <c r="CS108" s="1">
        <v>0</v>
      </c>
      <c r="CT108" s="1">
        <v>0</v>
      </c>
      <c r="CU108" s="1">
        <v>0</v>
      </c>
      <c r="CV108" s="1">
        <v>0</v>
      </c>
      <c r="CW108" s="1">
        <v>0</v>
      </c>
      <c r="CX108" s="1">
        <v>0</v>
      </c>
      <c r="CY108" s="1">
        <v>0</v>
      </c>
      <c r="CZ108" s="1">
        <v>0</v>
      </c>
      <c r="DA108" s="1">
        <v>0</v>
      </c>
      <c r="DB108" s="1">
        <v>0</v>
      </c>
      <c r="DC108" s="1">
        <v>0</v>
      </c>
      <c r="DD108" s="1">
        <v>0</v>
      </c>
      <c r="DE108" s="1">
        <v>0</v>
      </c>
      <c r="DF108" s="1">
        <v>0</v>
      </c>
      <c r="DG108" s="1">
        <v>0</v>
      </c>
      <c r="DH108" s="1">
        <v>0</v>
      </c>
      <c r="DI108" s="1">
        <v>0</v>
      </c>
      <c r="DJ108" s="1">
        <v>0</v>
      </c>
      <c r="DK108" s="1">
        <v>0</v>
      </c>
      <c r="DL108" s="1">
        <v>0</v>
      </c>
      <c r="DM108" s="1">
        <v>0</v>
      </c>
      <c r="DN108" s="1">
        <v>0</v>
      </c>
      <c r="DO108" s="1">
        <v>0</v>
      </c>
      <c r="DP108" s="1">
        <v>0</v>
      </c>
      <c r="DQ108" s="1">
        <v>0</v>
      </c>
      <c r="DR108" s="1">
        <v>0</v>
      </c>
      <c r="DS108" s="1">
        <v>0</v>
      </c>
      <c r="DT108" s="1">
        <v>0</v>
      </c>
      <c r="DU108" s="1">
        <v>0</v>
      </c>
      <c r="DV108" s="1">
        <v>0</v>
      </c>
      <c r="DW108" s="1">
        <v>0</v>
      </c>
      <c r="DX108" s="1">
        <v>0</v>
      </c>
      <c r="DY108" s="1">
        <v>0</v>
      </c>
      <c r="DZ108" s="1">
        <v>0</v>
      </c>
      <c r="EA108" s="1">
        <v>0</v>
      </c>
      <c r="EB108" s="1">
        <v>0</v>
      </c>
      <c r="EC108" s="1">
        <v>0</v>
      </c>
      <c r="ED108" s="1">
        <v>0</v>
      </c>
      <c r="EE108" s="1">
        <v>0</v>
      </c>
      <c r="EF108" s="1">
        <v>0</v>
      </c>
      <c r="EG108" s="1">
        <v>0</v>
      </c>
      <c r="EH108" s="1">
        <v>0</v>
      </c>
      <c r="EI108" s="1">
        <v>0</v>
      </c>
      <c r="EJ108" s="1">
        <v>0</v>
      </c>
      <c r="EK108" s="1">
        <v>0</v>
      </c>
      <c r="EL108" s="1">
        <v>0</v>
      </c>
      <c r="EM108" s="1">
        <v>0</v>
      </c>
      <c r="EN108" s="1">
        <v>0</v>
      </c>
      <c r="EO108" s="1">
        <v>0</v>
      </c>
      <c r="EP108" s="1">
        <v>0</v>
      </c>
      <c r="EQ108" s="1">
        <v>0</v>
      </c>
      <c r="ER108" s="1">
        <v>0</v>
      </c>
      <c r="ES108" s="1">
        <v>0</v>
      </c>
      <c r="ET108" s="1">
        <v>0</v>
      </c>
      <c r="EU108" s="1">
        <v>0</v>
      </c>
      <c r="EV108" s="1">
        <v>0</v>
      </c>
      <c r="EW108" s="1">
        <v>0</v>
      </c>
      <c r="EX108" s="1">
        <v>0</v>
      </c>
      <c r="EY108" s="1">
        <v>0</v>
      </c>
      <c r="EZ108" s="1">
        <v>0</v>
      </c>
      <c r="FA108" s="1">
        <v>0</v>
      </c>
      <c r="FB108" s="1">
        <v>0</v>
      </c>
      <c r="FC108" s="1">
        <v>0</v>
      </c>
    </row>
    <row r="109" spans="1:159" x14ac:dyDescent="0.35">
      <c r="A109" s="1" t="s">
        <v>516</v>
      </c>
      <c r="B109" s="1" t="s">
        <v>517</v>
      </c>
      <c r="C109" s="1">
        <v>0</v>
      </c>
      <c r="D109" s="1">
        <v>0</v>
      </c>
      <c r="E109" s="1">
        <v>0</v>
      </c>
      <c r="F109" s="1">
        <v>0</v>
      </c>
      <c r="G109" s="1">
        <v>0</v>
      </c>
      <c r="H109" s="1">
        <v>0</v>
      </c>
      <c r="I109" s="1">
        <v>0</v>
      </c>
      <c r="J109" s="1">
        <v>0</v>
      </c>
      <c r="K109" s="1">
        <v>0</v>
      </c>
      <c r="L109" s="1">
        <v>0</v>
      </c>
      <c r="M109" s="1">
        <v>0</v>
      </c>
      <c r="N109" s="1">
        <v>0</v>
      </c>
      <c r="O109" s="1">
        <v>0</v>
      </c>
      <c r="P109" s="1">
        <v>0</v>
      </c>
      <c r="Q109" s="1">
        <v>0</v>
      </c>
      <c r="R109" s="1">
        <v>0</v>
      </c>
      <c r="S109" s="1">
        <v>0</v>
      </c>
      <c r="T109" s="1">
        <v>0</v>
      </c>
      <c r="U109" s="1">
        <v>0</v>
      </c>
      <c r="V109" s="1">
        <v>0</v>
      </c>
      <c r="W109" s="1">
        <v>0</v>
      </c>
      <c r="X109" s="1">
        <v>0</v>
      </c>
      <c r="Y109" s="1">
        <v>0</v>
      </c>
      <c r="Z109" s="1">
        <v>0</v>
      </c>
      <c r="AA109" s="1">
        <v>0</v>
      </c>
      <c r="AB109" s="1">
        <v>0</v>
      </c>
      <c r="AC109" s="1">
        <v>0</v>
      </c>
      <c r="AD109" s="1">
        <v>0</v>
      </c>
      <c r="AE109" s="1">
        <v>0</v>
      </c>
      <c r="AF109" s="1">
        <v>0</v>
      </c>
      <c r="AG109" s="1">
        <v>0</v>
      </c>
      <c r="AH109" s="1">
        <v>0</v>
      </c>
      <c r="AI109" s="1">
        <v>0</v>
      </c>
      <c r="AJ109" s="1">
        <v>0</v>
      </c>
      <c r="AK109" s="1">
        <v>0</v>
      </c>
      <c r="AL109" s="1">
        <v>0</v>
      </c>
      <c r="AM109" s="1">
        <v>0</v>
      </c>
      <c r="AN109" s="1">
        <v>0</v>
      </c>
      <c r="AO109" s="1">
        <v>0</v>
      </c>
      <c r="AP109" s="1">
        <v>0</v>
      </c>
      <c r="AQ109" s="1">
        <v>0</v>
      </c>
      <c r="AR109" s="1">
        <v>0</v>
      </c>
      <c r="AS109" s="1">
        <v>0</v>
      </c>
      <c r="AT109" s="1">
        <v>0</v>
      </c>
      <c r="AU109" s="1">
        <v>0</v>
      </c>
      <c r="AV109" s="1">
        <v>0</v>
      </c>
      <c r="AW109" s="1">
        <v>0</v>
      </c>
      <c r="AX109" s="1">
        <v>0</v>
      </c>
      <c r="AY109" s="1">
        <v>0</v>
      </c>
      <c r="AZ109" s="1">
        <v>0</v>
      </c>
      <c r="BA109" s="1">
        <v>0</v>
      </c>
      <c r="BB109" s="1">
        <v>0</v>
      </c>
      <c r="BC109" s="1">
        <v>0</v>
      </c>
      <c r="BD109" s="1">
        <v>0</v>
      </c>
      <c r="BE109" s="1">
        <v>0</v>
      </c>
      <c r="BF109" s="1">
        <v>0</v>
      </c>
      <c r="BG109" s="1">
        <v>0</v>
      </c>
      <c r="BH109" s="1">
        <v>0</v>
      </c>
      <c r="BI109" s="1">
        <v>0</v>
      </c>
      <c r="BJ109" s="1">
        <v>0</v>
      </c>
      <c r="BK109" s="1">
        <v>0</v>
      </c>
      <c r="BL109" s="1">
        <v>0</v>
      </c>
      <c r="BM109" s="1">
        <v>0</v>
      </c>
      <c r="BN109" s="1">
        <v>0</v>
      </c>
      <c r="BO109" s="1">
        <v>0</v>
      </c>
      <c r="BP109" s="1">
        <v>0</v>
      </c>
      <c r="BQ109" s="1">
        <v>0</v>
      </c>
      <c r="BR109" s="1">
        <v>0</v>
      </c>
      <c r="BS109" s="1">
        <v>0</v>
      </c>
      <c r="BT109" s="1">
        <v>0</v>
      </c>
      <c r="BU109" s="1">
        <v>0</v>
      </c>
      <c r="BV109" s="1">
        <v>0</v>
      </c>
      <c r="BW109" s="1">
        <v>0</v>
      </c>
      <c r="BX109" s="1">
        <v>0</v>
      </c>
      <c r="BY109" s="1">
        <v>0</v>
      </c>
      <c r="BZ109" s="1">
        <v>0</v>
      </c>
      <c r="CA109" s="1">
        <v>0</v>
      </c>
      <c r="CB109" s="1">
        <v>0</v>
      </c>
      <c r="CC109" s="1">
        <v>0</v>
      </c>
      <c r="CD109" s="1">
        <v>0</v>
      </c>
      <c r="CE109" s="1">
        <v>0</v>
      </c>
      <c r="CF109" s="1">
        <v>0</v>
      </c>
      <c r="CG109" s="1">
        <v>0</v>
      </c>
      <c r="CH109" s="1">
        <v>0</v>
      </c>
      <c r="CI109" s="1">
        <v>0</v>
      </c>
      <c r="CJ109" s="1">
        <v>0</v>
      </c>
      <c r="CK109" s="1">
        <v>0</v>
      </c>
      <c r="CL109" s="1">
        <v>0</v>
      </c>
      <c r="CM109" s="1">
        <v>0</v>
      </c>
      <c r="CN109" s="1">
        <v>0</v>
      </c>
      <c r="CO109" s="1">
        <v>0</v>
      </c>
      <c r="CP109" s="1">
        <v>0</v>
      </c>
      <c r="CQ109" s="1">
        <v>0</v>
      </c>
      <c r="CR109" s="1">
        <v>0</v>
      </c>
      <c r="CS109" s="1">
        <v>0</v>
      </c>
      <c r="CT109" s="1">
        <v>0</v>
      </c>
      <c r="CU109" s="1">
        <v>0</v>
      </c>
      <c r="CV109" s="1">
        <v>0</v>
      </c>
      <c r="CW109" s="1">
        <v>0</v>
      </c>
      <c r="CX109" s="1">
        <v>0</v>
      </c>
      <c r="CY109" s="1">
        <v>0</v>
      </c>
      <c r="CZ109" s="1">
        <v>0</v>
      </c>
      <c r="DA109" s="1">
        <v>0</v>
      </c>
      <c r="DB109" s="1">
        <v>0</v>
      </c>
      <c r="DC109" s="1">
        <v>0</v>
      </c>
      <c r="DD109" s="1">
        <v>0</v>
      </c>
      <c r="DE109" s="1">
        <v>0</v>
      </c>
      <c r="DF109" s="1">
        <v>0</v>
      </c>
      <c r="DG109" s="1">
        <v>0</v>
      </c>
      <c r="DH109" s="1">
        <v>0</v>
      </c>
      <c r="DI109" s="1">
        <v>0</v>
      </c>
      <c r="DJ109" s="1">
        <v>0</v>
      </c>
      <c r="DK109" s="1">
        <v>0</v>
      </c>
      <c r="DL109" s="1">
        <v>0</v>
      </c>
      <c r="DM109" s="1">
        <v>0</v>
      </c>
      <c r="DN109" s="1">
        <v>0</v>
      </c>
      <c r="DO109" s="1">
        <v>0</v>
      </c>
      <c r="DP109" s="1">
        <v>0</v>
      </c>
      <c r="DQ109" s="1">
        <v>0</v>
      </c>
      <c r="DR109" s="1">
        <v>0</v>
      </c>
      <c r="DS109" s="1">
        <v>0</v>
      </c>
      <c r="DT109" s="1">
        <v>0</v>
      </c>
      <c r="DU109" s="1">
        <v>0</v>
      </c>
      <c r="DV109" s="1">
        <v>0</v>
      </c>
      <c r="DW109" s="1">
        <v>0</v>
      </c>
      <c r="DX109" s="1">
        <v>0</v>
      </c>
      <c r="DY109" s="1">
        <v>0</v>
      </c>
      <c r="DZ109" s="1">
        <v>0</v>
      </c>
      <c r="EA109" s="1">
        <v>0</v>
      </c>
      <c r="EB109" s="1">
        <v>0</v>
      </c>
      <c r="EC109" s="1">
        <v>0</v>
      </c>
      <c r="ED109" s="1">
        <v>0</v>
      </c>
      <c r="EE109" s="1">
        <v>0</v>
      </c>
      <c r="EF109" s="1">
        <v>0</v>
      </c>
      <c r="EG109" s="1">
        <v>0</v>
      </c>
      <c r="EH109" s="1">
        <v>0</v>
      </c>
      <c r="EI109" s="1">
        <v>0</v>
      </c>
      <c r="EJ109" s="1">
        <v>0</v>
      </c>
      <c r="EK109" s="1">
        <v>0</v>
      </c>
      <c r="EL109" s="1">
        <v>0</v>
      </c>
      <c r="EM109" s="1">
        <v>0</v>
      </c>
      <c r="EN109" s="1">
        <v>0</v>
      </c>
      <c r="EO109" s="1">
        <v>0</v>
      </c>
      <c r="EP109" s="1">
        <v>0</v>
      </c>
      <c r="EQ109" s="1">
        <v>0</v>
      </c>
      <c r="ER109" s="1">
        <v>0</v>
      </c>
      <c r="ES109" s="1">
        <v>0</v>
      </c>
      <c r="ET109" s="1">
        <v>0</v>
      </c>
      <c r="EU109" s="1">
        <v>0</v>
      </c>
      <c r="EV109" s="1">
        <v>0</v>
      </c>
      <c r="EW109" s="1">
        <v>0</v>
      </c>
      <c r="EX109" s="1">
        <v>0</v>
      </c>
      <c r="EY109" s="1">
        <v>0</v>
      </c>
      <c r="EZ109" s="1">
        <v>0</v>
      </c>
      <c r="FA109" s="1">
        <v>0</v>
      </c>
      <c r="FB109" s="1">
        <v>0</v>
      </c>
      <c r="FC109" s="1">
        <v>0</v>
      </c>
    </row>
    <row r="110" spans="1:159" x14ac:dyDescent="0.35">
      <c r="A110" s="1" t="s">
        <v>518</v>
      </c>
      <c r="B110" s="1" t="s">
        <v>519</v>
      </c>
      <c r="C110" s="1">
        <v>0</v>
      </c>
      <c r="D110" s="1">
        <v>0</v>
      </c>
      <c r="E110" s="1">
        <v>0</v>
      </c>
      <c r="F110" s="1">
        <v>0</v>
      </c>
      <c r="G110" s="1">
        <v>0</v>
      </c>
      <c r="H110" s="1">
        <v>0</v>
      </c>
      <c r="I110" s="1">
        <v>0</v>
      </c>
      <c r="J110" s="1">
        <v>0</v>
      </c>
      <c r="K110" s="1">
        <v>0</v>
      </c>
      <c r="L110" s="1">
        <v>0</v>
      </c>
      <c r="M110" s="1">
        <v>0</v>
      </c>
      <c r="N110" s="1">
        <v>0</v>
      </c>
      <c r="O110" s="1">
        <v>0</v>
      </c>
      <c r="P110" s="1">
        <v>0</v>
      </c>
      <c r="Q110" s="1">
        <v>0</v>
      </c>
      <c r="R110" s="1">
        <v>0</v>
      </c>
      <c r="S110" s="1">
        <v>0</v>
      </c>
      <c r="T110" s="1">
        <v>0</v>
      </c>
      <c r="U110" s="1">
        <v>0</v>
      </c>
      <c r="V110" s="1">
        <v>0</v>
      </c>
      <c r="W110" s="1">
        <v>0</v>
      </c>
      <c r="X110" s="1">
        <v>0</v>
      </c>
      <c r="Y110" s="1">
        <v>0</v>
      </c>
      <c r="Z110" s="1">
        <v>0</v>
      </c>
      <c r="AA110" s="1">
        <v>0</v>
      </c>
      <c r="AB110" s="1">
        <v>0</v>
      </c>
      <c r="AC110" s="1">
        <v>0</v>
      </c>
      <c r="AD110" s="1">
        <v>0</v>
      </c>
      <c r="AE110" s="1">
        <v>0</v>
      </c>
      <c r="AF110" s="1">
        <v>0</v>
      </c>
      <c r="AG110" s="1">
        <v>0</v>
      </c>
      <c r="AH110" s="1">
        <v>0</v>
      </c>
      <c r="AI110" s="1">
        <v>0</v>
      </c>
      <c r="AJ110" s="1">
        <v>0</v>
      </c>
      <c r="AK110" s="1">
        <v>0</v>
      </c>
      <c r="AL110" s="1">
        <v>0</v>
      </c>
      <c r="AM110" s="1">
        <v>0</v>
      </c>
      <c r="AN110" s="1">
        <v>0</v>
      </c>
      <c r="AO110" s="1">
        <v>0</v>
      </c>
      <c r="AP110" s="1">
        <v>0</v>
      </c>
      <c r="AQ110" s="1">
        <v>0</v>
      </c>
      <c r="AR110" s="1">
        <v>0</v>
      </c>
      <c r="AS110" s="1">
        <v>0</v>
      </c>
      <c r="AT110" s="1">
        <v>0</v>
      </c>
      <c r="AU110" s="1">
        <v>0</v>
      </c>
      <c r="AV110" s="1">
        <v>0</v>
      </c>
      <c r="AW110" s="1">
        <v>0</v>
      </c>
      <c r="AX110" s="1">
        <v>0</v>
      </c>
      <c r="AY110" s="1">
        <v>0</v>
      </c>
      <c r="AZ110" s="1">
        <v>0</v>
      </c>
      <c r="BA110" s="1">
        <v>0</v>
      </c>
      <c r="BB110" s="1">
        <v>0</v>
      </c>
      <c r="BC110" s="1">
        <v>0</v>
      </c>
      <c r="BD110" s="1">
        <v>0</v>
      </c>
      <c r="BE110" s="1">
        <v>0</v>
      </c>
      <c r="BF110" s="1">
        <v>0</v>
      </c>
      <c r="BG110" s="1">
        <v>0</v>
      </c>
      <c r="BH110" s="1">
        <v>0</v>
      </c>
      <c r="BI110" s="1">
        <v>0</v>
      </c>
      <c r="BJ110" s="1">
        <v>0</v>
      </c>
      <c r="BK110" s="1">
        <v>0</v>
      </c>
      <c r="BL110" s="1">
        <v>0</v>
      </c>
      <c r="BM110" s="1">
        <v>0</v>
      </c>
      <c r="BN110" s="1">
        <v>0</v>
      </c>
      <c r="BO110" s="1">
        <v>0</v>
      </c>
      <c r="BP110" s="1">
        <v>0</v>
      </c>
      <c r="BQ110" s="1">
        <v>0</v>
      </c>
      <c r="BR110" s="1">
        <v>0</v>
      </c>
      <c r="BS110" s="1">
        <v>0</v>
      </c>
      <c r="BT110" s="1">
        <v>0</v>
      </c>
      <c r="BU110" s="1">
        <v>0</v>
      </c>
      <c r="BV110" s="1">
        <v>0</v>
      </c>
      <c r="BW110" s="1">
        <v>0</v>
      </c>
      <c r="BX110" s="1">
        <v>0</v>
      </c>
      <c r="BY110" s="1">
        <v>0</v>
      </c>
      <c r="BZ110" s="1">
        <v>0</v>
      </c>
      <c r="CA110" s="1">
        <v>0</v>
      </c>
      <c r="CB110" s="1">
        <v>0</v>
      </c>
      <c r="CC110" s="1">
        <v>0</v>
      </c>
      <c r="CD110" s="1">
        <v>0</v>
      </c>
      <c r="CE110" s="1">
        <v>0</v>
      </c>
      <c r="CF110" s="1">
        <v>0</v>
      </c>
      <c r="CG110" s="1">
        <v>0</v>
      </c>
      <c r="CH110" s="1">
        <v>0</v>
      </c>
      <c r="CI110" s="1">
        <v>0</v>
      </c>
      <c r="CJ110" s="1">
        <v>0</v>
      </c>
      <c r="CK110" s="1">
        <v>0</v>
      </c>
      <c r="CL110" s="1">
        <v>0</v>
      </c>
      <c r="CM110" s="1">
        <v>0</v>
      </c>
      <c r="CN110" s="1">
        <v>0</v>
      </c>
      <c r="CO110" s="1">
        <v>0</v>
      </c>
      <c r="CP110" s="1">
        <v>0</v>
      </c>
      <c r="CQ110" s="1">
        <v>0</v>
      </c>
      <c r="CR110" s="1">
        <v>0</v>
      </c>
      <c r="CS110" s="1">
        <v>0</v>
      </c>
      <c r="CT110" s="1">
        <v>0</v>
      </c>
      <c r="CU110" s="1">
        <v>0</v>
      </c>
      <c r="CV110" s="1">
        <v>0</v>
      </c>
      <c r="CW110" s="1">
        <v>0</v>
      </c>
      <c r="CX110" s="1">
        <v>0</v>
      </c>
      <c r="CY110" s="1">
        <v>0</v>
      </c>
      <c r="CZ110" s="1">
        <v>0</v>
      </c>
      <c r="DA110" s="1">
        <v>0</v>
      </c>
      <c r="DB110" s="1">
        <v>0</v>
      </c>
      <c r="DC110" s="1">
        <v>0</v>
      </c>
      <c r="DD110" s="1">
        <v>0</v>
      </c>
      <c r="DE110" s="1">
        <v>0</v>
      </c>
      <c r="DF110" s="1">
        <v>0</v>
      </c>
      <c r="DG110" s="1">
        <v>0</v>
      </c>
      <c r="DH110" s="1">
        <v>0</v>
      </c>
      <c r="DI110" s="1">
        <v>0</v>
      </c>
      <c r="DJ110" s="1">
        <v>0</v>
      </c>
      <c r="DK110" s="1">
        <v>0</v>
      </c>
      <c r="DL110" s="1">
        <v>0</v>
      </c>
      <c r="DM110" s="1">
        <v>0</v>
      </c>
      <c r="DN110" s="1">
        <v>0</v>
      </c>
      <c r="DO110" s="1">
        <v>0</v>
      </c>
      <c r="DP110" s="1">
        <v>0</v>
      </c>
      <c r="DQ110" s="1">
        <v>0</v>
      </c>
      <c r="DR110" s="1">
        <v>0</v>
      </c>
      <c r="DS110" s="1">
        <v>0</v>
      </c>
      <c r="DT110" s="1">
        <v>0</v>
      </c>
      <c r="DU110" s="1">
        <v>0</v>
      </c>
      <c r="DV110" s="1">
        <v>0</v>
      </c>
      <c r="DW110" s="1">
        <v>0</v>
      </c>
      <c r="DX110" s="1">
        <v>0</v>
      </c>
      <c r="DY110" s="1">
        <v>0</v>
      </c>
      <c r="DZ110" s="1">
        <v>0</v>
      </c>
      <c r="EA110" s="1">
        <v>0</v>
      </c>
      <c r="EB110" s="1">
        <v>0</v>
      </c>
      <c r="EC110" s="1">
        <v>0</v>
      </c>
      <c r="ED110" s="1">
        <v>0</v>
      </c>
      <c r="EE110" s="1">
        <v>0</v>
      </c>
      <c r="EF110" s="1">
        <v>0</v>
      </c>
      <c r="EG110" s="1">
        <v>0</v>
      </c>
      <c r="EH110" s="1">
        <v>0</v>
      </c>
      <c r="EI110" s="1">
        <v>0</v>
      </c>
      <c r="EJ110" s="1">
        <v>0</v>
      </c>
      <c r="EK110" s="1">
        <v>0</v>
      </c>
      <c r="EL110" s="1">
        <v>0</v>
      </c>
      <c r="EM110" s="1">
        <v>0</v>
      </c>
      <c r="EN110" s="1">
        <v>0</v>
      </c>
      <c r="EO110" s="1">
        <v>0</v>
      </c>
      <c r="EP110" s="1">
        <v>0</v>
      </c>
      <c r="EQ110" s="1">
        <v>0</v>
      </c>
      <c r="ER110" s="1">
        <v>0</v>
      </c>
      <c r="ES110" s="1">
        <v>0</v>
      </c>
      <c r="ET110" s="1">
        <v>0</v>
      </c>
      <c r="EU110" s="1">
        <v>0</v>
      </c>
      <c r="EV110" s="1">
        <v>0</v>
      </c>
      <c r="EW110" s="1">
        <v>0</v>
      </c>
      <c r="EX110" s="1">
        <v>0</v>
      </c>
      <c r="EY110" s="1">
        <v>0</v>
      </c>
      <c r="EZ110" s="1">
        <v>0</v>
      </c>
      <c r="FA110" s="1">
        <v>0</v>
      </c>
      <c r="FB110" s="1">
        <v>0</v>
      </c>
      <c r="FC110" s="1">
        <v>0</v>
      </c>
    </row>
    <row r="111" spans="1:159" x14ac:dyDescent="0.35">
      <c r="A111" s="1" t="s">
        <v>520</v>
      </c>
      <c r="B111" s="1" t="s">
        <v>521</v>
      </c>
      <c r="C111" s="1">
        <v>0</v>
      </c>
      <c r="D111" s="1">
        <v>0</v>
      </c>
      <c r="E111" s="1">
        <v>0</v>
      </c>
      <c r="F111" s="1">
        <v>0</v>
      </c>
      <c r="G111" s="1">
        <v>0</v>
      </c>
      <c r="H111" s="1">
        <v>0</v>
      </c>
      <c r="I111" s="1">
        <v>0</v>
      </c>
      <c r="J111" s="1">
        <v>0</v>
      </c>
      <c r="K111" s="1">
        <v>0</v>
      </c>
      <c r="L111" s="1">
        <v>0</v>
      </c>
      <c r="M111" s="1">
        <v>0</v>
      </c>
      <c r="N111" s="1">
        <v>0</v>
      </c>
      <c r="O111" s="1">
        <v>0</v>
      </c>
      <c r="P111" s="1">
        <v>0</v>
      </c>
      <c r="Q111" s="1">
        <v>0</v>
      </c>
      <c r="R111" s="1">
        <v>0</v>
      </c>
      <c r="S111" s="1">
        <v>0</v>
      </c>
      <c r="T111" s="1">
        <v>0</v>
      </c>
      <c r="U111" s="1">
        <v>0</v>
      </c>
      <c r="V111" s="1">
        <v>0</v>
      </c>
      <c r="W111" s="1">
        <v>0</v>
      </c>
      <c r="X111" s="1">
        <v>0</v>
      </c>
      <c r="Y111" s="1">
        <v>0</v>
      </c>
      <c r="Z111" s="1">
        <v>0</v>
      </c>
      <c r="AA111" s="1">
        <v>0</v>
      </c>
      <c r="AB111" s="1">
        <v>0</v>
      </c>
      <c r="AC111" s="1">
        <v>0</v>
      </c>
      <c r="AD111" s="1">
        <v>0</v>
      </c>
      <c r="AE111" s="1">
        <v>0</v>
      </c>
      <c r="AF111" s="1">
        <v>0</v>
      </c>
      <c r="AG111" s="1">
        <v>0</v>
      </c>
      <c r="AH111" s="1">
        <v>0</v>
      </c>
      <c r="AI111" s="1">
        <v>0</v>
      </c>
      <c r="AJ111" s="1">
        <v>0</v>
      </c>
      <c r="AK111" s="1">
        <v>0</v>
      </c>
      <c r="AL111" s="1">
        <v>0</v>
      </c>
      <c r="AM111" s="1">
        <v>0</v>
      </c>
      <c r="AN111" s="1">
        <v>0</v>
      </c>
      <c r="AO111" s="1">
        <v>0</v>
      </c>
      <c r="AP111" s="1">
        <v>0</v>
      </c>
      <c r="AQ111" s="1">
        <v>0</v>
      </c>
      <c r="AR111" s="1">
        <v>0</v>
      </c>
      <c r="AS111" s="1">
        <v>0</v>
      </c>
      <c r="AT111" s="1">
        <v>0</v>
      </c>
      <c r="AU111" s="1">
        <v>0</v>
      </c>
      <c r="AV111" s="1">
        <v>0</v>
      </c>
      <c r="AW111" s="1">
        <v>0</v>
      </c>
      <c r="AX111" s="1">
        <v>0</v>
      </c>
      <c r="AY111" s="1">
        <v>0</v>
      </c>
      <c r="AZ111" s="1">
        <v>0</v>
      </c>
      <c r="BA111" s="1">
        <v>0</v>
      </c>
      <c r="BB111" s="1">
        <v>0</v>
      </c>
      <c r="BC111" s="1">
        <v>0</v>
      </c>
      <c r="BD111" s="1">
        <v>0</v>
      </c>
      <c r="BE111" s="1">
        <v>0</v>
      </c>
      <c r="BF111" s="1">
        <v>0</v>
      </c>
      <c r="BG111" s="1">
        <v>0</v>
      </c>
      <c r="BH111" s="1">
        <v>0</v>
      </c>
      <c r="BI111" s="1">
        <v>0</v>
      </c>
      <c r="BJ111" s="1">
        <v>0</v>
      </c>
      <c r="BK111" s="1">
        <v>0</v>
      </c>
      <c r="BL111" s="1">
        <v>0</v>
      </c>
      <c r="BM111" s="1">
        <v>0</v>
      </c>
      <c r="BN111" s="1">
        <v>0</v>
      </c>
      <c r="BO111" s="1">
        <v>0</v>
      </c>
      <c r="BP111" s="1">
        <v>0</v>
      </c>
      <c r="BQ111" s="1">
        <v>0</v>
      </c>
      <c r="BR111" s="1">
        <v>0</v>
      </c>
      <c r="BS111" s="1">
        <v>0</v>
      </c>
      <c r="BT111" s="1">
        <v>0</v>
      </c>
      <c r="BU111" s="1">
        <v>0</v>
      </c>
      <c r="BV111" s="1">
        <v>0</v>
      </c>
      <c r="BW111" s="1">
        <v>0</v>
      </c>
      <c r="BX111" s="1">
        <v>0</v>
      </c>
      <c r="BY111" s="1">
        <v>0</v>
      </c>
      <c r="BZ111" s="1">
        <v>0</v>
      </c>
      <c r="CA111" s="1">
        <v>0</v>
      </c>
      <c r="CB111" s="1">
        <v>0</v>
      </c>
      <c r="CC111" s="1">
        <v>0</v>
      </c>
      <c r="CD111" s="1">
        <v>0</v>
      </c>
      <c r="CE111" s="1">
        <v>0</v>
      </c>
      <c r="CF111" s="1">
        <v>0</v>
      </c>
      <c r="CG111" s="1">
        <v>0</v>
      </c>
      <c r="CH111" s="1">
        <v>0</v>
      </c>
      <c r="CI111" s="1">
        <v>0</v>
      </c>
      <c r="CJ111" s="1">
        <v>0</v>
      </c>
      <c r="CK111" s="1">
        <v>0</v>
      </c>
      <c r="CL111" s="1">
        <v>0</v>
      </c>
      <c r="CM111" s="1">
        <v>0</v>
      </c>
      <c r="CN111" s="1">
        <v>0</v>
      </c>
      <c r="CO111" s="1">
        <v>0</v>
      </c>
      <c r="CP111" s="1">
        <v>0</v>
      </c>
      <c r="CQ111" s="1">
        <v>0</v>
      </c>
      <c r="CR111" s="1">
        <v>0</v>
      </c>
      <c r="CS111" s="1">
        <v>0</v>
      </c>
      <c r="CT111" s="1">
        <v>0</v>
      </c>
      <c r="CU111" s="1">
        <v>0</v>
      </c>
      <c r="CV111" s="1">
        <v>0</v>
      </c>
      <c r="CW111" s="1">
        <v>0</v>
      </c>
      <c r="CX111" s="1">
        <v>0</v>
      </c>
      <c r="CY111" s="1">
        <v>0</v>
      </c>
      <c r="CZ111" s="1">
        <v>0</v>
      </c>
      <c r="DA111" s="1">
        <v>0</v>
      </c>
      <c r="DB111" s="1">
        <v>0</v>
      </c>
      <c r="DC111" s="1">
        <v>0</v>
      </c>
      <c r="DD111" s="1">
        <v>0</v>
      </c>
      <c r="DE111" s="1">
        <v>0</v>
      </c>
      <c r="DF111" s="1">
        <v>0</v>
      </c>
      <c r="DG111" s="1">
        <v>0</v>
      </c>
      <c r="DH111" s="1">
        <v>0</v>
      </c>
      <c r="DI111" s="1">
        <v>0</v>
      </c>
      <c r="DJ111" s="1">
        <v>0</v>
      </c>
      <c r="DK111" s="1">
        <v>0</v>
      </c>
      <c r="DL111" s="1">
        <v>0</v>
      </c>
      <c r="DM111" s="1">
        <v>0</v>
      </c>
      <c r="DN111" s="1">
        <v>0</v>
      </c>
      <c r="DO111" s="1">
        <v>0</v>
      </c>
      <c r="DP111" s="1">
        <v>0</v>
      </c>
      <c r="DQ111" s="1">
        <v>0</v>
      </c>
      <c r="DR111" s="1">
        <v>0</v>
      </c>
      <c r="DS111" s="1">
        <v>0</v>
      </c>
      <c r="DT111" s="1">
        <v>0</v>
      </c>
      <c r="DU111" s="1">
        <v>0</v>
      </c>
      <c r="DV111" s="1">
        <v>0</v>
      </c>
      <c r="DW111" s="1">
        <v>0</v>
      </c>
      <c r="DX111" s="1">
        <v>0</v>
      </c>
      <c r="DY111" s="1">
        <v>0</v>
      </c>
      <c r="DZ111" s="1">
        <v>0</v>
      </c>
      <c r="EA111" s="1">
        <v>0</v>
      </c>
      <c r="EB111" s="1">
        <v>0</v>
      </c>
      <c r="EC111" s="1">
        <v>0</v>
      </c>
      <c r="ED111" s="1">
        <v>0</v>
      </c>
      <c r="EE111" s="1">
        <v>0</v>
      </c>
      <c r="EF111" s="1">
        <v>0</v>
      </c>
      <c r="EG111" s="1">
        <v>0</v>
      </c>
      <c r="EH111" s="1">
        <v>0</v>
      </c>
      <c r="EI111" s="1">
        <v>0</v>
      </c>
      <c r="EJ111" s="1">
        <v>0</v>
      </c>
      <c r="EK111" s="1">
        <v>0</v>
      </c>
      <c r="EL111" s="1">
        <v>0</v>
      </c>
      <c r="EM111" s="1">
        <v>0</v>
      </c>
      <c r="EN111" s="1">
        <v>0</v>
      </c>
      <c r="EO111" s="1">
        <v>0</v>
      </c>
      <c r="EP111" s="1">
        <v>0</v>
      </c>
      <c r="EQ111" s="1">
        <v>0</v>
      </c>
      <c r="ER111" s="1">
        <v>0</v>
      </c>
      <c r="ES111" s="1">
        <v>0</v>
      </c>
      <c r="ET111" s="1">
        <v>0</v>
      </c>
      <c r="EU111" s="1">
        <v>0</v>
      </c>
      <c r="EV111" s="1">
        <v>0</v>
      </c>
      <c r="EW111" s="1">
        <v>0</v>
      </c>
      <c r="EX111" s="1">
        <v>0</v>
      </c>
      <c r="EY111" s="1">
        <v>0</v>
      </c>
      <c r="EZ111" s="1">
        <v>0</v>
      </c>
      <c r="FA111" s="1">
        <v>0</v>
      </c>
      <c r="FB111" s="1">
        <v>0</v>
      </c>
      <c r="FC111" s="1">
        <v>0</v>
      </c>
    </row>
    <row r="112" spans="1:159" x14ac:dyDescent="0.35">
      <c r="A112" s="1" t="s">
        <v>523</v>
      </c>
      <c r="B112" s="1" t="s">
        <v>524</v>
      </c>
      <c r="C112" s="1">
        <v>0</v>
      </c>
      <c r="D112" s="1">
        <v>0</v>
      </c>
      <c r="E112" s="1">
        <v>0</v>
      </c>
      <c r="F112" s="1">
        <v>0</v>
      </c>
      <c r="G112" s="1">
        <v>0</v>
      </c>
      <c r="H112" s="1">
        <v>0</v>
      </c>
      <c r="I112" s="1">
        <v>0</v>
      </c>
      <c r="J112" s="1">
        <v>0</v>
      </c>
      <c r="K112" s="1">
        <v>0</v>
      </c>
      <c r="L112" s="1">
        <v>0</v>
      </c>
      <c r="M112" s="1">
        <v>0</v>
      </c>
      <c r="N112" s="1">
        <v>0</v>
      </c>
      <c r="O112" s="1">
        <v>0</v>
      </c>
      <c r="P112" s="1">
        <v>0</v>
      </c>
      <c r="Q112" s="1">
        <v>0</v>
      </c>
      <c r="R112" s="1">
        <v>0</v>
      </c>
      <c r="S112" s="1">
        <v>0</v>
      </c>
      <c r="T112" s="1">
        <v>0</v>
      </c>
      <c r="U112" s="1">
        <v>0</v>
      </c>
      <c r="V112" s="1">
        <v>0</v>
      </c>
      <c r="W112" s="1">
        <v>0</v>
      </c>
      <c r="X112" s="1">
        <v>0</v>
      </c>
      <c r="Y112" s="1">
        <v>0</v>
      </c>
      <c r="Z112" s="1">
        <v>0</v>
      </c>
      <c r="AA112" s="1">
        <v>0</v>
      </c>
      <c r="AB112" s="1">
        <v>0</v>
      </c>
      <c r="AC112" s="1">
        <v>0</v>
      </c>
      <c r="AD112" s="1">
        <v>0</v>
      </c>
      <c r="AE112" s="1">
        <v>0</v>
      </c>
      <c r="AF112" s="1">
        <v>0</v>
      </c>
      <c r="AG112" s="1">
        <v>0</v>
      </c>
      <c r="AH112" s="1">
        <v>0</v>
      </c>
      <c r="AI112" s="1">
        <v>0</v>
      </c>
      <c r="AJ112" s="1">
        <v>0</v>
      </c>
      <c r="AK112" s="1">
        <v>0</v>
      </c>
      <c r="AL112" s="1">
        <v>0</v>
      </c>
      <c r="AM112" s="1">
        <v>0</v>
      </c>
      <c r="AN112" s="1">
        <v>0</v>
      </c>
      <c r="AO112" s="1">
        <v>0</v>
      </c>
      <c r="AP112" s="1">
        <v>0</v>
      </c>
      <c r="AQ112" s="1">
        <v>0</v>
      </c>
      <c r="AR112" s="1">
        <v>0</v>
      </c>
      <c r="AS112" s="1">
        <v>0</v>
      </c>
      <c r="AT112" s="1">
        <v>0</v>
      </c>
      <c r="AU112" s="1">
        <v>0</v>
      </c>
      <c r="AV112" s="1">
        <v>0</v>
      </c>
      <c r="AW112" s="1">
        <v>0</v>
      </c>
      <c r="AX112" s="1">
        <v>0</v>
      </c>
      <c r="AY112" s="1">
        <v>0</v>
      </c>
      <c r="AZ112" s="1">
        <v>0</v>
      </c>
      <c r="BA112" s="1">
        <v>0</v>
      </c>
      <c r="BB112" s="1">
        <v>0</v>
      </c>
      <c r="BC112" s="1">
        <v>0</v>
      </c>
      <c r="BD112" s="1">
        <v>0</v>
      </c>
      <c r="BE112" s="1">
        <v>0</v>
      </c>
      <c r="BF112" s="1">
        <v>0</v>
      </c>
      <c r="BG112" s="1">
        <v>0</v>
      </c>
      <c r="BH112" s="1">
        <v>0</v>
      </c>
      <c r="BI112" s="1">
        <v>0</v>
      </c>
      <c r="BJ112" s="1">
        <v>0</v>
      </c>
      <c r="BK112" s="1">
        <v>0</v>
      </c>
      <c r="BL112" s="1">
        <v>0</v>
      </c>
      <c r="BM112" s="1">
        <v>0</v>
      </c>
      <c r="BN112" s="1">
        <v>0</v>
      </c>
      <c r="BO112" s="1">
        <v>0</v>
      </c>
      <c r="BP112" s="1">
        <v>0</v>
      </c>
      <c r="BQ112" s="1">
        <v>0</v>
      </c>
      <c r="BR112" s="1">
        <v>0</v>
      </c>
      <c r="BS112" s="1">
        <v>0</v>
      </c>
      <c r="BT112" s="1">
        <v>0</v>
      </c>
      <c r="BU112" s="1">
        <v>0</v>
      </c>
      <c r="BV112" s="1">
        <v>0</v>
      </c>
      <c r="BW112" s="1">
        <v>0</v>
      </c>
      <c r="BX112" s="1">
        <v>0</v>
      </c>
      <c r="BY112" s="1">
        <v>0</v>
      </c>
      <c r="BZ112" s="1">
        <v>0</v>
      </c>
      <c r="CA112" s="1">
        <v>0</v>
      </c>
      <c r="CB112" s="1">
        <v>0</v>
      </c>
      <c r="CC112" s="1">
        <v>0</v>
      </c>
      <c r="CD112" s="1">
        <v>0</v>
      </c>
      <c r="CE112" s="1">
        <v>0</v>
      </c>
      <c r="CF112" s="1">
        <v>0</v>
      </c>
      <c r="CG112" s="1">
        <v>0</v>
      </c>
      <c r="CH112" s="1">
        <v>0</v>
      </c>
      <c r="CI112" s="1">
        <v>0</v>
      </c>
      <c r="CJ112" s="1">
        <v>0</v>
      </c>
      <c r="CK112" s="1">
        <v>0</v>
      </c>
      <c r="CL112" s="1">
        <v>0</v>
      </c>
      <c r="CM112" s="1">
        <v>0</v>
      </c>
      <c r="CN112" s="1">
        <v>0</v>
      </c>
      <c r="CO112" s="1">
        <v>0</v>
      </c>
      <c r="CP112" s="1">
        <v>0</v>
      </c>
      <c r="CQ112" s="1">
        <v>0</v>
      </c>
      <c r="CR112" s="1">
        <v>0</v>
      </c>
      <c r="CS112" s="1">
        <v>0</v>
      </c>
      <c r="CT112" s="1">
        <v>0</v>
      </c>
      <c r="CU112" s="1">
        <v>0</v>
      </c>
      <c r="CV112" s="1">
        <v>0</v>
      </c>
      <c r="CW112" s="1">
        <v>0</v>
      </c>
      <c r="CX112" s="1">
        <v>0</v>
      </c>
      <c r="CY112" s="1">
        <v>0</v>
      </c>
      <c r="CZ112" s="1">
        <v>0</v>
      </c>
      <c r="DA112" s="1">
        <v>0</v>
      </c>
      <c r="DB112" s="1">
        <v>0</v>
      </c>
      <c r="DC112" s="1">
        <v>0</v>
      </c>
      <c r="DD112" s="1">
        <v>0</v>
      </c>
      <c r="DE112" s="1">
        <v>0</v>
      </c>
      <c r="DF112" s="1">
        <v>0</v>
      </c>
      <c r="DG112" s="1">
        <v>0</v>
      </c>
      <c r="DH112" s="1">
        <v>0</v>
      </c>
      <c r="DI112" s="1">
        <v>0</v>
      </c>
      <c r="DJ112" s="1">
        <v>0</v>
      </c>
      <c r="DK112" s="1">
        <v>0</v>
      </c>
      <c r="DL112" s="1">
        <v>0</v>
      </c>
      <c r="DM112" s="1">
        <v>0</v>
      </c>
      <c r="DN112" s="1">
        <v>0</v>
      </c>
      <c r="DO112" s="1">
        <v>0</v>
      </c>
      <c r="DP112" s="1">
        <v>0</v>
      </c>
      <c r="DQ112" s="1">
        <v>0</v>
      </c>
      <c r="DR112" s="1">
        <v>0</v>
      </c>
      <c r="DS112" s="1">
        <v>0</v>
      </c>
      <c r="DT112" s="1">
        <v>0</v>
      </c>
      <c r="DU112" s="1">
        <v>0</v>
      </c>
      <c r="DV112" s="1">
        <v>0</v>
      </c>
      <c r="DW112" s="1">
        <v>0</v>
      </c>
      <c r="DX112" s="1">
        <v>0</v>
      </c>
      <c r="DY112" s="1">
        <v>0</v>
      </c>
      <c r="DZ112" s="1">
        <v>0</v>
      </c>
      <c r="EA112" s="1">
        <v>0</v>
      </c>
      <c r="EB112" s="1">
        <v>0</v>
      </c>
      <c r="EC112" s="1">
        <v>0</v>
      </c>
      <c r="ED112" s="1">
        <v>0</v>
      </c>
      <c r="EE112" s="1">
        <v>0</v>
      </c>
      <c r="EF112" s="1">
        <v>0</v>
      </c>
      <c r="EG112" s="1">
        <v>0</v>
      </c>
      <c r="EH112" s="1">
        <v>0</v>
      </c>
      <c r="EI112" s="1">
        <v>0</v>
      </c>
      <c r="EJ112" s="1">
        <v>0</v>
      </c>
      <c r="EK112" s="1">
        <v>0</v>
      </c>
      <c r="EL112" s="1">
        <v>0</v>
      </c>
      <c r="EM112" s="1">
        <v>0</v>
      </c>
      <c r="EN112" s="1">
        <v>0</v>
      </c>
      <c r="EO112" s="1">
        <v>0</v>
      </c>
      <c r="EP112" s="1">
        <v>0</v>
      </c>
      <c r="EQ112" s="1">
        <v>0</v>
      </c>
      <c r="ER112" s="1">
        <v>0</v>
      </c>
      <c r="ES112" s="1">
        <v>0</v>
      </c>
      <c r="ET112" s="1">
        <v>0</v>
      </c>
      <c r="EU112" s="1">
        <v>0</v>
      </c>
      <c r="EV112" s="1">
        <v>0</v>
      </c>
      <c r="EW112" s="1">
        <v>0</v>
      </c>
      <c r="EX112" s="1">
        <v>0</v>
      </c>
      <c r="EY112" s="1">
        <v>0</v>
      </c>
      <c r="EZ112" s="1">
        <v>0</v>
      </c>
      <c r="FA112" s="1">
        <v>0</v>
      </c>
      <c r="FB112" s="1">
        <v>0</v>
      </c>
      <c r="FC112" s="1">
        <v>0</v>
      </c>
    </row>
    <row r="113" spans="1:159" x14ac:dyDescent="0.35">
      <c r="A113" s="1" t="s">
        <v>525</v>
      </c>
      <c r="B113" s="1" t="s">
        <v>526</v>
      </c>
      <c r="C113" s="1">
        <v>0</v>
      </c>
      <c r="D113" s="1">
        <v>0</v>
      </c>
      <c r="E113" s="1">
        <v>0</v>
      </c>
      <c r="F113" s="1">
        <v>0</v>
      </c>
      <c r="G113" s="1">
        <v>0</v>
      </c>
      <c r="H113" s="1">
        <v>0</v>
      </c>
      <c r="I113" s="1">
        <v>0</v>
      </c>
      <c r="J113" s="1">
        <v>0</v>
      </c>
      <c r="K113" s="1">
        <v>0</v>
      </c>
      <c r="L113" s="1">
        <v>0</v>
      </c>
      <c r="M113" s="1">
        <v>0</v>
      </c>
      <c r="N113" s="1">
        <v>0</v>
      </c>
      <c r="O113" s="1">
        <v>0</v>
      </c>
      <c r="P113" s="1">
        <v>0</v>
      </c>
      <c r="Q113" s="1">
        <v>0</v>
      </c>
      <c r="R113" s="1">
        <v>0</v>
      </c>
      <c r="S113" s="1">
        <v>0</v>
      </c>
      <c r="T113" s="1">
        <v>0</v>
      </c>
      <c r="U113" s="1">
        <v>0</v>
      </c>
      <c r="V113" s="1">
        <v>0</v>
      </c>
      <c r="W113" s="1">
        <v>0</v>
      </c>
      <c r="X113" s="1">
        <v>0</v>
      </c>
      <c r="Y113" s="1">
        <v>0</v>
      </c>
      <c r="Z113" s="1">
        <v>0</v>
      </c>
      <c r="AA113" s="1">
        <v>0</v>
      </c>
      <c r="AB113" s="1">
        <v>0</v>
      </c>
      <c r="AC113" s="1">
        <v>0</v>
      </c>
      <c r="AD113" s="1">
        <v>0</v>
      </c>
      <c r="AE113" s="1">
        <v>0</v>
      </c>
      <c r="AF113" s="1">
        <v>0</v>
      </c>
      <c r="AG113" s="1">
        <v>0</v>
      </c>
      <c r="AH113" s="1">
        <v>0</v>
      </c>
      <c r="AI113" s="1">
        <v>0</v>
      </c>
      <c r="AJ113" s="1">
        <v>0</v>
      </c>
      <c r="AK113" s="1">
        <v>0</v>
      </c>
      <c r="AL113" s="1">
        <v>0</v>
      </c>
      <c r="AM113" s="1">
        <v>0</v>
      </c>
      <c r="AN113" s="1">
        <v>0</v>
      </c>
      <c r="AO113" s="1">
        <v>0</v>
      </c>
      <c r="AP113" s="1">
        <v>0</v>
      </c>
      <c r="AQ113" s="1">
        <v>0</v>
      </c>
      <c r="AR113" s="1">
        <v>0</v>
      </c>
      <c r="AS113" s="1">
        <v>0</v>
      </c>
      <c r="AT113" s="1">
        <v>0</v>
      </c>
      <c r="AU113" s="1">
        <v>0</v>
      </c>
      <c r="AV113" s="1">
        <v>0</v>
      </c>
      <c r="AW113" s="1">
        <v>0</v>
      </c>
      <c r="AX113" s="1">
        <v>0</v>
      </c>
      <c r="AY113" s="1">
        <v>0</v>
      </c>
      <c r="AZ113" s="1">
        <v>0</v>
      </c>
      <c r="BA113" s="1">
        <v>0</v>
      </c>
      <c r="BB113" s="1">
        <v>0</v>
      </c>
      <c r="BC113" s="1">
        <v>0</v>
      </c>
      <c r="BD113" s="1">
        <v>0</v>
      </c>
      <c r="BE113" s="1">
        <v>0</v>
      </c>
      <c r="BF113" s="1">
        <v>0</v>
      </c>
      <c r="BG113" s="1">
        <v>0</v>
      </c>
      <c r="BH113" s="1">
        <v>0</v>
      </c>
      <c r="BI113" s="1">
        <v>0</v>
      </c>
      <c r="BJ113" s="1">
        <v>0</v>
      </c>
      <c r="BK113" s="1">
        <v>0</v>
      </c>
      <c r="BL113" s="1">
        <v>0</v>
      </c>
      <c r="BM113" s="1">
        <v>0</v>
      </c>
      <c r="BN113" s="1">
        <v>0</v>
      </c>
      <c r="BO113" s="1">
        <v>0</v>
      </c>
      <c r="BP113" s="1">
        <v>0</v>
      </c>
      <c r="BQ113" s="1">
        <v>0</v>
      </c>
      <c r="BR113" s="1">
        <v>0</v>
      </c>
      <c r="BS113" s="1">
        <v>0</v>
      </c>
      <c r="BT113" s="1">
        <v>0</v>
      </c>
      <c r="BU113" s="1">
        <v>0</v>
      </c>
      <c r="BV113" s="1">
        <v>0</v>
      </c>
      <c r="BW113" s="1">
        <v>0</v>
      </c>
      <c r="BX113" s="1">
        <v>0</v>
      </c>
      <c r="BY113" s="1">
        <v>0</v>
      </c>
      <c r="BZ113" s="1">
        <v>0</v>
      </c>
      <c r="CA113" s="1">
        <v>0</v>
      </c>
      <c r="CB113" s="1">
        <v>0</v>
      </c>
      <c r="CC113" s="1">
        <v>0</v>
      </c>
      <c r="CD113" s="1">
        <v>0</v>
      </c>
      <c r="CE113" s="1">
        <v>0</v>
      </c>
      <c r="CF113" s="1">
        <v>0</v>
      </c>
      <c r="CG113" s="1">
        <v>0</v>
      </c>
      <c r="CH113" s="1">
        <v>0</v>
      </c>
      <c r="CI113" s="1">
        <v>0</v>
      </c>
      <c r="CJ113" s="1">
        <v>0</v>
      </c>
      <c r="CK113" s="1">
        <v>0</v>
      </c>
      <c r="CL113" s="1">
        <v>0</v>
      </c>
      <c r="CM113" s="1">
        <v>0</v>
      </c>
      <c r="CN113" s="1">
        <v>0</v>
      </c>
      <c r="CO113" s="1">
        <v>0</v>
      </c>
      <c r="CP113" s="1">
        <v>0</v>
      </c>
      <c r="CQ113" s="1">
        <v>0</v>
      </c>
      <c r="CR113" s="1">
        <v>0</v>
      </c>
      <c r="CS113" s="1">
        <v>0</v>
      </c>
      <c r="CT113" s="1">
        <v>0</v>
      </c>
      <c r="CU113" s="1">
        <v>0</v>
      </c>
      <c r="CV113" s="1">
        <v>0</v>
      </c>
      <c r="CW113" s="1">
        <v>0</v>
      </c>
      <c r="CX113" s="1">
        <v>0</v>
      </c>
      <c r="CY113" s="1">
        <v>0</v>
      </c>
      <c r="CZ113" s="1">
        <v>0</v>
      </c>
      <c r="DA113" s="1">
        <v>0</v>
      </c>
      <c r="DB113" s="1">
        <v>0</v>
      </c>
      <c r="DC113" s="1">
        <v>0</v>
      </c>
      <c r="DD113" s="1">
        <v>0</v>
      </c>
      <c r="DE113" s="1">
        <v>0</v>
      </c>
      <c r="DF113" s="1">
        <v>0</v>
      </c>
      <c r="DG113" s="1">
        <v>0</v>
      </c>
      <c r="DH113" s="1">
        <v>0</v>
      </c>
      <c r="DI113" s="1">
        <v>0</v>
      </c>
      <c r="DJ113" s="1">
        <v>0</v>
      </c>
      <c r="DK113" s="1">
        <v>0</v>
      </c>
      <c r="DL113" s="1">
        <v>0</v>
      </c>
      <c r="DM113" s="1">
        <v>0</v>
      </c>
      <c r="DN113" s="1">
        <v>0</v>
      </c>
      <c r="DO113" s="1">
        <v>0</v>
      </c>
      <c r="DP113" s="1">
        <v>0</v>
      </c>
      <c r="DQ113" s="1">
        <v>0</v>
      </c>
      <c r="DR113" s="1">
        <v>0</v>
      </c>
      <c r="DS113" s="1">
        <v>0</v>
      </c>
      <c r="DT113" s="1">
        <v>0</v>
      </c>
      <c r="DU113" s="1">
        <v>0</v>
      </c>
      <c r="DV113" s="1">
        <v>0</v>
      </c>
      <c r="DW113" s="1">
        <v>0</v>
      </c>
      <c r="DX113" s="1">
        <v>0</v>
      </c>
      <c r="DY113" s="1">
        <v>0</v>
      </c>
      <c r="DZ113" s="1">
        <v>0</v>
      </c>
      <c r="EA113" s="1">
        <v>0</v>
      </c>
      <c r="EB113" s="1">
        <v>0</v>
      </c>
      <c r="EC113" s="1">
        <v>0</v>
      </c>
      <c r="ED113" s="1">
        <v>0</v>
      </c>
      <c r="EE113" s="1">
        <v>0</v>
      </c>
      <c r="EF113" s="1">
        <v>0</v>
      </c>
      <c r="EG113" s="1">
        <v>0</v>
      </c>
      <c r="EH113" s="1">
        <v>0</v>
      </c>
      <c r="EI113" s="1">
        <v>0</v>
      </c>
      <c r="EJ113" s="1">
        <v>0</v>
      </c>
      <c r="EK113" s="1">
        <v>0</v>
      </c>
      <c r="EL113" s="1">
        <v>0</v>
      </c>
      <c r="EM113" s="1">
        <v>0</v>
      </c>
      <c r="EN113" s="1">
        <v>0</v>
      </c>
      <c r="EO113" s="1">
        <v>0</v>
      </c>
      <c r="EP113" s="1">
        <v>0</v>
      </c>
      <c r="EQ113" s="1">
        <v>0</v>
      </c>
      <c r="ER113" s="1">
        <v>0</v>
      </c>
      <c r="ES113" s="1">
        <v>0</v>
      </c>
      <c r="ET113" s="1">
        <v>0</v>
      </c>
      <c r="EU113" s="1">
        <v>0</v>
      </c>
      <c r="EV113" s="1">
        <v>0</v>
      </c>
      <c r="EW113" s="1">
        <v>0</v>
      </c>
      <c r="EX113" s="1">
        <v>0</v>
      </c>
      <c r="EY113" s="1">
        <v>0</v>
      </c>
      <c r="EZ113" s="1">
        <v>0</v>
      </c>
      <c r="FA113" s="1">
        <v>0</v>
      </c>
      <c r="FB113" s="1">
        <v>0</v>
      </c>
      <c r="FC113" s="1">
        <v>0</v>
      </c>
    </row>
    <row r="114" spans="1:159" x14ac:dyDescent="0.35">
      <c r="A114" s="1" t="s">
        <v>527</v>
      </c>
      <c r="B114" s="1" t="s">
        <v>528</v>
      </c>
      <c r="C114" s="1">
        <v>0</v>
      </c>
      <c r="D114" s="1">
        <v>0</v>
      </c>
      <c r="E114" s="1">
        <v>0</v>
      </c>
      <c r="F114" s="1">
        <v>0</v>
      </c>
      <c r="G114" s="1">
        <v>0</v>
      </c>
      <c r="H114" s="1">
        <v>0</v>
      </c>
      <c r="I114" s="1">
        <v>0</v>
      </c>
      <c r="J114" s="1">
        <v>0</v>
      </c>
      <c r="K114" s="1">
        <v>0</v>
      </c>
      <c r="L114" s="1">
        <v>0</v>
      </c>
      <c r="M114" s="1">
        <v>0</v>
      </c>
      <c r="N114" s="1">
        <v>0</v>
      </c>
      <c r="O114" s="1">
        <v>0</v>
      </c>
      <c r="P114" s="1">
        <v>0</v>
      </c>
      <c r="Q114" s="1">
        <v>0</v>
      </c>
      <c r="R114" s="1">
        <v>0</v>
      </c>
      <c r="S114" s="1">
        <v>0</v>
      </c>
      <c r="T114" s="1">
        <v>0</v>
      </c>
      <c r="U114" s="1">
        <v>0</v>
      </c>
      <c r="V114" s="1">
        <v>0</v>
      </c>
      <c r="W114" s="1">
        <v>0</v>
      </c>
      <c r="X114" s="1">
        <v>0</v>
      </c>
      <c r="Y114" s="1">
        <v>0</v>
      </c>
      <c r="Z114" s="1">
        <v>0</v>
      </c>
      <c r="AA114" s="1">
        <v>0</v>
      </c>
      <c r="AB114" s="1">
        <v>0</v>
      </c>
      <c r="AC114" s="1">
        <v>0</v>
      </c>
      <c r="AD114" s="1">
        <v>0</v>
      </c>
      <c r="AE114" s="1">
        <v>0</v>
      </c>
      <c r="AF114" s="1">
        <v>0</v>
      </c>
      <c r="AG114" s="1">
        <v>0</v>
      </c>
      <c r="AH114" s="1">
        <v>0</v>
      </c>
      <c r="AI114" s="1">
        <v>0</v>
      </c>
      <c r="AJ114" s="1">
        <v>0</v>
      </c>
      <c r="AK114" s="1">
        <v>0</v>
      </c>
      <c r="AL114" s="1">
        <v>0</v>
      </c>
      <c r="AM114" s="1">
        <v>0</v>
      </c>
      <c r="AN114" s="1">
        <v>0</v>
      </c>
      <c r="AO114" s="1">
        <v>0</v>
      </c>
      <c r="AP114" s="1">
        <v>0</v>
      </c>
      <c r="AQ114" s="1">
        <v>0</v>
      </c>
      <c r="AR114" s="1">
        <v>0</v>
      </c>
      <c r="AS114" s="1">
        <v>0</v>
      </c>
      <c r="AT114" s="1">
        <v>0</v>
      </c>
      <c r="AU114" s="1">
        <v>0</v>
      </c>
      <c r="AV114" s="1">
        <v>0</v>
      </c>
      <c r="AW114" s="1">
        <v>0</v>
      </c>
      <c r="AX114" s="1">
        <v>0</v>
      </c>
      <c r="AY114" s="1">
        <v>0</v>
      </c>
      <c r="AZ114" s="1">
        <v>0</v>
      </c>
      <c r="BA114" s="1">
        <v>0</v>
      </c>
      <c r="BB114" s="1">
        <v>0</v>
      </c>
      <c r="BC114" s="1">
        <v>0</v>
      </c>
      <c r="BD114" s="1">
        <v>0</v>
      </c>
      <c r="BE114" s="1">
        <v>0</v>
      </c>
      <c r="BF114" s="1">
        <v>0</v>
      </c>
      <c r="BG114" s="1">
        <v>0</v>
      </c>
      <c r="BH114" s="1">
        <v>0</v>
      </c>
      <c r="BI114" s="1">
        <v>0</v>
      </c>
      <c r="BJ114" s="1">
        <v>0</v>
      </c>
      <c r="BK114" s="1">
        <v>0</v>
      </c>
      <c r="BL114" s="1">
        <v>0</v>
      </c>
      <c r="BM114" s="1">
        <v>0</v>
      </c>
      <c r="BN114" s="1">
        <v>0</v>
      </c>
      <c r="BO114" s="1">
        <v>0</v>
      </c>
      <c r="BP114" s="1">
        <v>0</v>
      </c>
      <c r="BQ114" s="1">
        <v>0</v>
      </c>
      <c r="BR114" s="1">
        <v>0</v>
      </c>
      <c r="BS114" s="1">
        <v>0</v>
      </c>
      <c r="BT114" s="1">
        <v>0</v>
      </c>
      <c r="BU114" s="1">
        <v>0</v>
      </c>
      <c r="BV114" s="1">
        <v>0</v>
      </c>
      <c r="BW114" s="1">
        <v>0</v>
      </c>
      <c r="BX114" s="1">
        <v>0</v>
      </c>
      <c r="BY114" s="1">
        <v>0</v>
      </c>
      <c r="BZ114" s="1">
        <v>0</v>
      </c>
      <c r="CA114" s="1">
        <v>0</v>
      </c>
      <c r="CB114" s="1">
        <v>0</v>
      </c>
      <c r="CC114" s="1">
        <v>0</v>
      </c>
      <c r="CD114" s="1">
        <v>0</v>
      </c>
      <c r="CE114" s="1">
        <v>0</v>
      </c>
      <c r="CF114" s="1">
        <v>0</v>
      </c>
      <c r="CG114" s="1">
        <v>0</v>
      </c>
      <c r="CH114" s="1">
        <v>0</v>
      </c>
      <c r="CI114" s="1">
        <v>0</v>
      </c>
      <c r="CJ114" s="1">
        <v>0</v>
      </c>
      <c r="CK114" s="1">
        <v>0</v>
      </c>
      <c r="CL114" s="1">
        <v>0</v>
      </c>
      <c r="CM114" s="1">
        <v>0</v>
      </c>
      <c r="CN114" s="1">
        <v>0</v>
      </c>
      <c r="CO114" s="1">
        <v>0</v>
      </c>
      <c r="CP114" s="1">
        <v>0</v>
      </c>
      <c r="CQ114" s="1">
        <v>0</v>
      </c>
      <c r="CR114" s="1">
        <v>0</v>
      </c>
      <c r="CS114" s="1">
        <v>0</v>
      </c>
      <c r="CT114" s="1">
        <v>0</v>
      </c>
      <c r="CU114" s="1">
        <v>0</v>
      </c>
      <c r="CV114" s="1">
        <v>0</v>
      </c>
      <c r="CW114" s="1">
        <v>0</v>
      </c>
      <c r="CX114" s="1">
        <v>0</v>
      </c>
      <c r="CY114" s="1">
        <v>0</v>
      </c>
      <c r="CZ114" s="1">
        <v>0</v>
      </c>
      <c r="DA114" s="1">
        <v>0</v>
      </c>
      <c r="DB114" s="1">
        <v>0</v>
      </c>
      <c r="DC114" s="1">
        <v>0</v>
      </c>
      <c r="DD114" s="1">
        <v>0</v>
      </c>
      <c r="DE114" s="1">
        <v>0</v>
      </c>
      <c r="DF114" s="1">
        <v>0</v>
      </c>
      <c r="DG114" s="1">
        <v>0</v>
      </c>
      <c r="DH114" s="1">
        <v>0</v>
      </c>
      <c r="DI114" s="1">
        <v>0</v>
      </c>
      <c r="DJ114" s="1">
        <v>0</v>
      </c>
      <c r="DK114" s="1">
        <v>0</v>
      </c>
      <c r="DL114" s="1">
        <v>0</v>
      </c>
      <c r="DM114" s="1">
        <v>0</v>
      </c>
      <c r="DN114" s="1">
        <v>0</v>
      </c>
      <c r="DO114" s="1">
        <v>0</v>
      </c>
      <c r="DP114" s="1">
        <v>0</v>
      </c>
      <c r="DQ114" s="1">
        <v>0</v>
      </c>
      <c r="DR114" s="1">
        <v>0</v>
      </c>
      <c r="DS114" s="1">
        <v>0</v>
      </c>
      <c r="DT114" s="1">
        <v>0</v>
      </c>
      <c r="DU114" s="1">
        <v>0</v>
      </c>
      <c r="DV114" s="1">
        <v>0</v>
      </c>
      <c r="DW114" s="1">
        <v>0</v>
      </c>
      <c r="DX114" s="1">
        <v>0</v>
      </c>
      <c r="DY114" s="1">
        <v>0</v>
      </c>
      <c r="DZ114" s="1">
        <v>0</v>
      </c>
      <c r="EA114" s="1">
        <v>0</v>
      </c>
      <c r="EB114" s="1">
        <v>0</v>
      </c>
      <c r="EC114" s="1">
        <v>0</v>
      </c>
      <c r="ED114" s="1">
        <v>0</v>
      </c>
      <c r="EE114" s="1">
        <v>0</v>
      </c>
      <c r="EF114" s="1">
        <v>0</v>
      </c>
      <c r="EG114" s="1">
        <v>0</v>
      </c>
      <c r="EH114" s="1">
        <v>0</v>
      </c>
      <c r="EI114" s="1">
        <v>0</v>
      </c>
      <c r="EJ114" s="1">
        <v>0</v>
      </c>
      <c r="EK114" s="1">
        <v>0</v>
      </c>
      <c r="EL114" s="1">
        <v>0</v>
      </c>
      <c r="EM114" s="1">
        <v>0</v>
      </c>
      <c r="EN114" s="1">
        <v>0</v>
      </c>
      <c r="EO114" s="1">
        <v>0</v>
      </c>
      <c r="EP114" s="1">
        <v>0</v>
      </c>
      <c r="EQ114" s="1">
        <v>0</v>
      </c>
      <c r="ER114" s="1">
        <v>0</v>
      </c>
      <c r="ES114" s="1">
        <v>0</v>
      </c>
      <c r="ET114" s="1">
        <v>0</v>
      </c>
      <c r="EU114" s="1">
        <v>0</v>
      </c>
      <c r="EV114" s="1">
        <v>0</v>
      </c>
      <c r="EW114" s="1">
        <v>0</v>
      </c>
      <c r="EX114" s="1">
        <v>0</v>
      </c>
      <c r="EY114" s="1">
        <v>0</v>
      </c>
      <c r="EZ114" s="1">
        <v>0</v>
      </c>
      <c r="FA114" s="1">
        <v>0</v>
      </c>
      <c r="FB114" s="1">
        <v>0</v>
      </c>
      <c r="FC114" s="1">
        <v>0</v>
      </c>
    </row>
    <row r="115" spans="1:159" x14ac:dyDescent="0.35">
      <c r="A115" s="1" t="s">
        <v>529</v>
      </c>
      <c r="B115" s="1" t="s">
        <v>530</v>
      </c>
      <c r="C115" s="1">
        <v>0</v>
      </c>
      <c r="D115" s="1">
        <v>0</v>
      </c>
      <c r="E115" s="1">
        <v>0</v>
      </c>
      <c r="F115" s="1">
        <v>0</v>
      </c>
      <c r="G115" s="1">
        <v>0</v>
      </c>
      <c r="H115" s="1">
        <v>0</v>
      </c>
      <c r="I115" s="1">
        <v>0</v>
      </c>
      <c r="J115" s="1">
        <v>0</v>
      </c>
      <c r="K115" s="1">
        <v>0</v>
      </c>
      <c r="L115" s="1">
        <v>0</v>
      </c>
      <c r="M115" s="1">
        <v>0</v>
      </c>
      <c r="N115" s="1">
        <v>0</v>
      </c>
      <c r="O115" s="1">
        <v>0</v>
      </c>
      <c r="P115" s="1">
        <v>0</v>
      </c>
      <c r="Q115" s="1">
        <v>0</v>
      </c>
      <c r="R115" s="1">
        <v>0</v>
      </c>
      <c r="S115" s="1">
        <v>0</v>
      </c>
      <c r="T115" s="1">
        <v>0</v>
      </c>
      <c r="U115" s="1">
        <v>0</v>
      </c>
      <c r="V115" s="1">
        <v>0</v>
      </c>
      <c r="W115" s="1">
        <v>0</v>
      </c>
      <c r="X115" s="1">
        <v>0</v>
      </c>
      <c r="Y115" s="1">
        <v>0</v>
      </c>
      <c r="Z115" s="1">
        <v>0</v>
      </c>
      <c r="AA115" s="1">
        <v>0</v>
      </c>
      <c r="AB115" s="1">
        <v>0</v>
      </c>
      <c r="AC115" s="1">
        <v>0</v>
      </c>
      <c r="AD115" s="1">
        <v>0</v>
      </c>
      <c r="AE115" s="1">
        <v>0</v>
      </c>
      <c r="AF115" s="1">
        <v>0</v>
      </c>
      <c r="AG115" s="1">
        <v>0</v>
      </c>
      <c r="AH115" s="1">
        <v>0</v>
      </c>
      <c r="AI115" s="1">
        <v>0</v>
      </c>
      <c r="AJ115" s="1">
        <v>0</v>
      </c>
      <c r="AK115" s="1">
        <v>0</v>
      </c>
      <c r="AL115" s="1">
        <v>0</v>
      </c>
      <c r="AM115" s="1">
        <v>0</v>
      </c>
      <c r="AN115" s="1">
        <v>0</v>
      </c>
      <c r="AO115" s="1">
        <v>0</v>
      </c>
      <c r="AP115" s="1">
        <v>0</v>
      </c>
      <c r="AQ115" s="1">
        <v>0</v>
      </c>
      <c r="AR115" s="1">
        <v>0</v>
      </c>
      <c r="AS115" s="1">
        <v>0</v>
      </c>
      <c r="AT115" s="1">
        <v>0</v>
      </c>
      <c r="AU115" s="1">
        <v>0</v>
      </c>
      <c r="AV115" s="1">
        <v>0</v>
      </c>
      <c r="AW115" s="1">
        <v>0</v>
      </c>
      <c r="AX115" s="1">
        <v>0</v>
      </c>
      <c r="AY115" s="1">
        <v>0</v>
      </c>
      <c r="AZ115" s="1">
        <v>0</v>
      </c>
      <c r="BA115" s="1">
        <v>0</v>
      </c>
      <c r="BB115" s="1">
        <v>0</v>
      </c>
      <c r="BC115" s="1">
        <v>0</v>
      </c>
      <c r="BD115" s="1">
        <v>0</v>
      </c>
      <c r="BE115" s="1">
        <v>0</v>
      </c>
      <c r="BF115" s="1">
        <v>0</v>
      </c>
      <c r="BG115" s="1">
        <v>0</v>
      </c>
      <c r="BH115" s="1">
        <v>0</v>
      </c>
      <c r="BI115" s="1">
        <v>0</v>
      </c>
      <c r="BJ115" s="1">
        <v>0</v>
      </c>
      <c r="BK115" s="1">
        <v>0</v>
      </c>
      <c r="BL115" s="1">
        <v>0</v>
      </c>
      <c r="BM115" s="1">
        <v>0</v>
      </c>
      <c r="BN115" s="1">
        <v>0</v>
      </c>
      <c r="BO115" s="1">
        <v>0</v>
      </c>
      <c r="BP115" s="1">
        <v>0</v>
      </c>
      <c r="BQ115" s="1">
        <v>0</v>
      </c>
      <c r="BR115" s="1">
        <v>0</v>
      </c>
      <c r="BS115" s="1">
        <v>0</v>
      </c>
      <c r="BT115" s="1">
        <v>0</v>
      </c>
      <c r="BU115" s="1">
        <v>0</v>
      </c>
      <c r="BV115" s="1">
        <v>0</v>
      </c>
      <c r="BW115" s="1">
        <v>0</v>
      </c>
      <c r="BX115" s="1">
        <v>0</v>
      </c>
      <c r="BY115" s="1">
        <v>0</v>
      </c>
      <c r="BZ115" s="1">
        <v>0</v>
      </c>
      <c r="CA115" s="1">
        <v>0</v>
      </c>
      <c r="CB115" s="1">
        <v>0</v>
      </c>
      <c r="CC115" s="1">
        <v>0</v>
      </c>
      <c r="CD115" s="1">
        <v>0</v>
      </c>
      <c r="CE115" s="1">
        <v>0</v>
      </c>
      <c r="CF115" s="1">
        <v>0</v>
      </c>
      <c r="CG115" s="1">
        <v>0</v>
      </c>
      <c r="CH115" s="1">
        <v>0</v>
      </c>
      <c r="CI115" s="1">
        <v>0</v>
      </c>
      <c r="CJ115" s="1">
        <v>0</v>
      </c>
      <c r="CK115" s="1">
        <v>0</v>
      </c>
      <c r="CL115" s="1">
        <v>0</v>
      </c>
      <c r="CM115" s="1">
        <v>0</v>
      </c>
      <c r="CN115" s="1">
        <v>0</v>
      </c>
      <c r="CO115" s="1">
        <v>0</v>
      </c>
      <c r="CP115" s="1">
        <v>0</v>
      </c>
      <c r="CQ115" s="1">
        <v>0</v>
      </c>
      <c r="CR115" s="1">
        <v>0</v>
      </c>
      <c r="CS115" s="1">
        <v>0</v>
      </c>
      <c r="CT115" s="1">
        <v>0</v>
      </c>
      <c r="CU115" s="1">
        <v>0</v>
      </c>
      <c r="CV115" s="1">
        <v>0</v>
      </c>
      <c r="CW115" s="1">
        <v>0</v>
      </c>
      <c r="CX115" s="1">
        <v>0</v>
      </c>
      <c r="CY115" s="1">
        <v>0</v>
      </c>
      <c r="CZ115" s="1">
        <v>0</v>
      </c>
      <c r="DA115" s="1">
        <v>0</v>
      </c>
      <c r="DB115" s="1">
        <v>0</v>
      </c>
      <c r="DC115" s="1">
        <v>0</v>
      </c>
      <c r="DD115" s="1">
        <v>0</v>
      </c>
      <c r="DE115" s="1">
        <v>0</v>
      </c>
      <c r="DF115" s="1">
        <v>0</v>
      </c>
      <c r="DG115" s="1">
        <v>0</v>
      </c>
      <c r="DH115" s="1">
        <v>0</v>
      </c>
      <c r="DI115" s="1">
        <v>0</v>
      </c>
      <c r="DJ115" s="1">
        <v>0</v>
      </c>
      <c r="DK115" s="1">
        <v>0</v>
      </c>
      <c r="DL115" s="1">
        <v>0</v>
      </c>
      <c r="DM115" s="1">
        <v>0</v>
      </c>
      <c r="DN115" s="1">
        <v>0</v>
      </c>
      <c r="DO115" s="1">
        <v>0</v>
      </c>
      <c r="DP115" s="1">
        <v>0</v>
      </c>
      <c r="DQ115" s="1">
        <v>0</v>
      </c>
      <c r="DR115" s="1">
        <v>0</v>
      </c>
      <c r="DS115" s="1">
        <v>0</v>
      </c>
      <c r="DT115" s="1">
        <v>0</v>
      </c>
      <c r="DU115" s="1">
        <v>0</v>
      </c>
      <c r="DV115" s="1">
        <v>0</v>
      </c>
      <c r="DW115" s="1">
        <v>0</v>
      </c>
      <c r="DX115" s="1">
        <v>0</v>
      </c>
      <c r="DY115" s="1">
        <v>0</v>
      </c>
      <c r="DZ115" s="1">
        <v>0</v>
      </c>
      <c r="EA115" s="1">
        <v>0</v>
      </c>
      <c r="EB115" s="1">
        <v>0</v>
      </c>
      <c r="EC115" s="1">
        <v>0</v>
      </c>
      <c r="ED115" s="1">
        <v>0</v>
      </c>
      <c r="EE115" s="1">
        <v>0</v>
      </c>
      <c r="EF115" s="1">
        <v>0</v>
      </c>
      <c r="EG115" s="1">
        <v>0</v>
      </c>
      <c r="EH115" s="1">
        <v>0</v>
      </c>
      <c r="EI115" s="1">
        <v>0</v>
      </c>
      <c r="EJ115" s="1">
        <v>0</v>
      </c>
      <c r="EK115" s="1">
        <v>0</v>
      </c>
      <c r="EL115" s="1">
        <v>0</v>
      </c>
      <c r="EM115" s="1">
        <v>0</v>
      </c>
      <c r="EN115" s="1">
        <v>0</v>
      </c>
      <c r="EO115" s="1">
        <v>0</v>
      </c>
      <c r="EP115" s="1">
        <v>0</v>
      </c>
      <c r="EQ115" s="1">
        <v>0</v>
      </c>
      <c r="ER115" s="1">
        <v>0</v>
      </c>
      <c r="ES115" s="1">
        <v>0</v>
      </c>
      <c r="ET115" s="1">
        <v>0</v>
      </c>
      <c r="EU115" s="1">
        <v>0</v>
      </c>
      <c r="EV115" s="1">
        <v>0</v>
      </c>
      <c r="EW115" s="1">
        <v>0</v>
      </c>
      <c r="EX115" s="1">
        <v>0</v>
      </c>
      <c r="EY115" s="1">
        <v>0</v>
      </c>
      <c r="EZ115" s="1">
        <v>0</v>
      </c>
      <c r="FA115" s="1">
        <v>0</v>
      </c>
      <c r="FB115" s="1">
        <v>0</v>
      </c>
      <c r="FC115" s="1">
        <v>0</v>
      </c>
    </row>
    <row r="116" spans="1:159" x14ac:dyDescent="0.35">
      <c r="A116" s="1" t="s">
        <v>532</v>
      </c>
      <c r="B116" s="1" t="s">
        <v>533</v>
      </c>
      <c r="C116" s="1">
        <v>0</v>
      </c>
      <c r="D116" s="1">
        <v>0</v>
      </c>
      <c r="E116" s="1">
        <v>0</v>
      </c>
      <c r="F116" s="1">
        <v>0</v>
      </c>
      <c r="G116" s="1">
        <v>0</v>
      </c>
      <c r="H116" s="1">
        <v>0</v>
      </c>
      <c r="I116" s="1">
        <v>0</v>
      </c>
      <c r="J116" s="1">
        <v>0</v>
      </c>
      <c r="K116" s="1">
        <v>0</v>
      </c>
      <c r="L116" s="1">
        <v>0</v>
      </c>
      <c r="M116" s="1">
        <v>0</v>
      </c>
      <c r="N116" s="1">
        <v>0</v>
      </c>
      <c r="O116" s="1">
        <v>0</v>
      </c>
      <c r="P116" s="1">
        <v>0</v>
      </c>
      <c r="Q116" s="1">
        <v>0</v>
      </c>
      <c r="R116" s="1">
        <v>0</v>
      </c>
      <c r="S116" s="1">
        <v>0</v>
      </c>
      <c r="T116" s="1">
        <v>0</v>
      </c>
      <c r="U116" s="1">
        <v>0</v>
      </c>
      <c r="V116" s="1">
        <v>0</v>
      </c>
      <c r="W116" s="1">
        <v>0</v>
      </c>
      <c r="X116" s="1">
        <v>0</v>
      </c>
      <c r="Y116" s="1">
        <v>0</v>
      </c>
      <c r="Z116" s="1">
        <v>0</v>
      </c>
      <c r="AA116" s="1">
        <v>0</v>
      </c>
      <c r="AB116" s="1">
        <v>0</v>
      </c>
      <c r="AC116" s="1">
        <v>0</v>
      </c>
      <c r="AD116" s="1">
        <v>0</v>
      </c>
      <c r="AE116" s="1">
        <v>0</v>
      </c>
      <c r="AF116" s="1">
        <v>0</v>
      </c>
      <c r="AG116" s="1">
        <v>0</v>
      </c>
      <c r="AH116" s="1">
        <v>0</v>
      </c>
      <c r="AI116" s="1">
        <v>0</v>
      </c>
      <c r="AJ116" s="1">
        <v>0</v>
      </c>
      <c r="AK116" s="1">
        <v>0</v>
      </c>
      <c r="AL116" s="1">
        <v>0</v>
      </c>
      <c r="AM116" s="1">
        <v>0</v>
      </c>
      <c r="AN116" s="1">
        <v>0</v>
      </c>
      <c r="AO116" s="1">
        <v>0</v>
      </c>
      <c r="AP116" s="1">
        <v>0</v>
      </c>
      <c r="AQ116" s="1">
        <v>0</v>
      </c>
      <c r="AR116" s="1">
        <v>0</v>
      </c>
      <c r="AS116" s="1">
        <v>0</v>
      </c>
      <c r="AT116" s="1">
        <v>0</v>
      </c>
      <c r="AU116" s="1">
        <v>0</v>
      </c>
      <c r="AV116" s="1">
        <v>0</v>
      </c>
      <c r="AW116" s="1">
        <v>0</v>
      </c>
      <c r="AX116" s="1">
        <v>0</v>
      </c>
      <c r="AY116" s="1">
        <v>0</v>
      </c>
      <c r="AZ116" s="1">
        <v>0</v>
      </c>
      <c r="BA116" s="1">
        <v>0</v>
      </c>
      <c r="BB116" s="1">
        <v>0</v>
      </c>
      <c r="BC116" s="1">
        <v>0</v>
      </c>
      <c r="BD116" s="1">
        <v>0</v>
      </c>
      <c r="BE116" s="1">
        <v>0</v>
      </c>
      <c r="BF116" s="1">
        <v>0</v>
      </c>
      <c r="BG116" s="1">
        <v>0</v>
      </c>
      <c r="BH116" s="1">
        <v>0</v>
      </c>
      <c r="BI116" s="1">
        <v>0</v>
      </c>
      <c r="BJ116" s="1">
        <v>0</v>
      </c>
      <c r="BK116" s="1">
        <v>0</v>
      </c>
      <c r="BL116" s="1">
        <v>0</v>
      </c>
      <c r="BM116" s="1">
        <v>0</v>
      </c>
      <c r="BN116" s="1">
        <v>0</v>
      </c>
      <c r="BO116" s="1">
        <v>0</v>
      </c>
      <c r="BP116" s="1">
        <v>0</v>
      </c>
      <c r="BQ116" s="1">
        <v>0</v>
      </c>
      <c r="BR116" s="1">
        <v>0</v>
      </c>
      <c r="BS116" s="1">
        <v>0</v>
      </c>
      <c r="BT116" s="1">
        <v>0</v>
      </c>
      <c r="BU116" s="1">
        <v>0</v>
      </c>
      <c r="BV116" s="1">
        <v>0</v>
      </c>
      <c r="BW116" s="1">
        <v>0</v>
      </c>
      <c r="BX116" s="1">
        <v>0</v>
      </c>
      <c r="BY116" s="1">
        <v>0</v>
      </c>
      <c r="BZ116" s="1">
        <v>0</v>
      </c>
      <c r="CA116" s="1">
        <v>0</v>
      </c>
      <c r="CB116" s="1">
        <v>0</v>
      </c>
      <c r="CC116" s="1">
        <v>0</v>
      </c>
      <c r="CD116" s="1">
        <v>0</v>
      </c>
      <c r="CE116" s="1">
        <v>0</v>
      </c>
      <c r="CF116" s="1">
        <v>0</v>
      </c>
      <c r="CG116" s="1">
        <v>0</v>
      </c>
      <c r="CH116" s="1">
        <v>0</v>
      </c>
      <c r="CI116" s="1">
        <v>0</v>
      </c>
      <c r="CJ116" s="1">
        <v>0</v>
      </c>
      <c r="CK116" s="1">
        <v>0</v>
      </c>
      <c r="CL116" s="1">
        <v>0</v>
      </c>
      <c r="CM116" s="1">
        <v>0</v>
      </c>
      <c r="CN116" s="1">
        <v>0</v>
      </c>
      <c r="CO116" s="1">
        <v>0</v>
      </c>
      <c r="CP116" s="1">
        <v>0</v>
      </c>
      <c r="CQ116" s="1">
        <v>0</v>
      </c>
      <c r="CR116" s="1">
        <v>0</v>
      </c>
      <c r="CS116" s="1">
        <v>0</v>
      </c>
      <c r="CT116" s="1">
        <v>0</v>
      </c>
      <c r="CU116" s="1">
        <v>0</v>
      </c>
      <c r="CV116" s="1">
        <v>0</v>
      </c>
      <c r="CW116" s="1">
        <v>0</v>
      </c>
      <c r="CX116" s="1">
        <v>0</v>
      </c>
      <c r="CY116" s="1">
        <v>0</v>
      </c>
      <c r="CZ116" s="1">
        <v>0</v>
      </c>
      <c r="DA116" s="1">
        <v>0</v>
      </c>
      <c r="DB116" s="1">
        <v>0</v>
      </c>
      <c r="DC116" s="1">
        <v>0</v>
      </c>
      <c r="DD116" s="1">
        <v>0</v>
      </c>
      <c r="DE116" s="1">
        <v>0</v>
      </c>
      <c r="DF116" s="1">
        <v>0</v>
      </c>
      <c r="DG116" s="1">
        <v>0</v>
      </c>
      <c r="DH116" s="1">
        <v>0</v>
      </c>
      <c r="DI116" s="1">
        <v>0</v>
      </c>
      <c r="DJ116" s="1">
        <v>0</v>
      </c>
      <c r="DK116" s="1">
        <v>0</v>
      </c>
      <c r="DL116" s="1">
        <v>0</v>
      </c>
      <c r="DM116" s="1">
        <v>0</v>
      </c>
      <c r="DN116" s="1">
        <v>0</v>
      </c>
      <c r="DO116" s="1">
        <v>0</v>
      </c>
      <c r="DP116" s="1">
        <v>0</v>
      </c>
      <c r="DQ116" s="1">
        <v>0</v>
      </c>
      <c r="DR116" s="1">
        <v>0</v>
      </c>
      <c r="DS116" s="1">
        <v>0</v>
      </c>
      <c r="DT116" s="1">
        <v>0</v>
      </c>
      <c r="DU116" s="1">
        <v>0</v>
      </c>
      <c r="DV116" s="1">
        <v>0</v>
      </c>
      <c r="DW116" s="1">
        <v>0</v>
      </c>
      <c r="DX116" s="1">
        <v>0</v>
      </c>
      <c r="DY116" s="1">
        <v>0</v>
      </c>
      <c r="DZ116" s="1">
        <v>0</v>
      </c>
      <c r="EA116" s="1">
        <v>0</v>
      </c>
      <c r="EB116" s="1">
        <v>0</v>
      </c>
      <c r="EC116" s="1">
        <v>0</v>
      </c>
      <c r="ED116" s="1">
        <v>0</v>
      </c>
      <c r="EE116" s="1">
        <v>0</v>
      </c>
      <c r="EF116" s="1">
        <v>0</v>
      </c>
      <c r="EG116" s="1">
        <v>0</v>
      </c>
      <c r="EH116" s="1">
        <v>0</v>
      </c>
      <c r="EI116" s="1">
        <v>0</v>
      </c>
      <c r="EJ116" s="1">
        <v>0</v>
      </c>
      <c r="EK116" s="1">
        <v>0</v>
      </c>
      <c r="EL116" s="1">
        <v>0</v>
      </c>
      <c r="EM116" s="1">
        <v>0</v>
      </c>
      <c r="EN116" s="1">
        <v>0</v>
      </c>
      <c r="EO116" s="1">
        <v>0</v>
      </c>
      <c r="EP116" s="1">
        <v>0</v>
      </c>
      <c r="EQ116" s="1">
        <v>0</v>
      </c>
      <c r="ER116" s="1">
        <v>0</v>
      </c>
      <c r="ES116" s="1">
        <v>0</v>
      </c>
      <c r="ET116" s="1">
        <v>0</v>
      </c>
      <c r="EU116" s="1">
        <v>0</v>
      </c>
      <c r="EV116" s="1">
        <v>0</v>
      </c>
      <c r="EW116" s="1">
        <v>0</v>
      </c>
      <c r="EX116" s="1">
        <v>0</v>
      </c>
      <c r="EY116" s="1">
        <v>0</v>
      </c>
      <c r="EZ116" s="1">
        <v>0</v>
      </c>
      <c r="FA116" s="1">
        <v>0</v>
      </c>
      <c r="FB116" s="1">
        <v>0</v>
      </c>
      <c r="FC116" s="1">
        <v>0</v>
      </c>
    </row>
    <row r="117" spans="1:159" x14ac:dyDescent="0.35">
      <c r="A117" s="1" t="s">
        <v>534</v>
      </c>
      <c r="B117" s="1" t="s">
        <v>535</v>
      </c>
      <c r="C117" s="1">
        <v>0</v>
      </c>
      <c r="D117" s="1">
        <v>0</v>
      </c>
      <c r="E117" s="1">
        <v>0</v>
      </c>
      <c r="F117" s="1">
        <v>0</v>
      </c>
      <c r="G117" s="1">
        <v>0</v>
      </c>
      <c r="H117" s="1">
        <v>0</v>
      </c>
      <c r="I117" s="1">
        <v>0</v>
      </c>
      <c r="J117" s="1">
        <v>0</v>
      </c>
      <c r="K117" s="1">
        <v>0</v>
      </c>
      <c r="L117" s="1">
        <v>0</v>
      </c>
      <c r="M117" s="1">
        <v>0</v>
      </c>
      <c r="N117" s="1">
        <v>0</v>
      </c>
      <c r="O117" s="1">
        <v>0</v>
      </c>
      <c r="P117" s="1">
        <v>0</v>
      </c>
      <c r="Q117" s="1">
        <v>0</v>
      </c>
      <c r="R117" s="1">
        <v>0</v>
      </c>
      <c r="S117" s="1">
        <v>0</v>
      </c>
      <c r="T117" s="1">
        <v>0</v>
      </c>
      <c r="U117" s="1">
        <v>0</v>
      </c>
      <c r="V117" s="1">
        <v>0</v>
      </c>
      <c r="W117" s="1">
        <v>0</v>
      </c>
      <c r="X117" s="1">
        <v>0</v>
      </c>
      <c r="Y117" s="1">
        <v>0</v>
      </c>
      <c r="Z117" s="1">
        <v>0</v>
      </c>
      <c r="AA117" s="1">
        <v>0</v>
      </c>
      <c r="AB117" s="1">
        <v>0</v>
      </c>
      <c r="AC117" s="1">
        <v>0</v>
      </c>
      <c r="AD117" s="1">
        <v>0</v>
      </c>
      <c r="AE117" s="1">
        <v>0</v>
      </c>
      <c r="AF117" s="1">
        <v>0</v>
      </c>
      <c r="AG117" s="1">
        <v>0</v>
      </c>
      <c r="AH117" s="1">
        <v>0</v>
      </c>
      <c r="AI117" s="1">
        <v>0</v>
      </c>
      <c r="AJ117" s="1">
        <v>0</v>
      </c>
      <c r="AK117" s="1">
        <v>0</v>
      </c>
      <c r="AL117" s="1">
        <v>0</v>
      </c>
      <c r="AM117" s="1">
        <v>0</v>
      </c>
      <c r="AN117" s="1">
        <v>0</v>
      </c>
      <c r="AO117" s="1">
        <v>0</v>
      </c>
      <c r="AP117" s="1">
        <v>0</v>
      </c>
      <c r="AQ117" s="1">
        <v>0</v>
      </c>
      <c r="AR117" s="1">
        <v>0</v>
      </c>
      <c r="AS117" s="1">
        <v>0</v>
      </c>
      <c r="AT117" s="1">
        <v>0</v>
      </c>
      <c r="AU117" s="1">
        <v>0</v>
      </c>
      <c r="AV117" s="1">
        <v>0</v>
      </c>
      <c r="AW117" s="1">
        <v>0</v>
      </c>
      <c r="AX117" s="1">
        <v>0</v>
      </c>
      <c r="AY117" s="1">
        <v>0</v>
      </c>
      <c r="AZ117" s="1">
        <v>0</v>
      </c>
      <c r="BA117" s="1">
        <v>0</v>
      </c>
      <c r="BB117" s="1">
        <v>0</v>
      </c>
      <c r="BC117" s="1">
        <v>0</v>
      </c>
      <c r="BD117" s="1">
        <v>0</v>
      </c>
      <c r="BE117" s="1">
        <v>0</v>
      </c>
      <c r="BF117" s="1">
        <v>0</v>
      </c>
      <c r="BG117" s="1">
        <v>0</v>
      </c>
      <c r="BH117" s="1">
        <v>0</v>
      </c>
      <c r="BI117" s="1">
        <v>0</v>
      </c>
      <c r="BJ117" s="1">
        <v>0</v>
      </c>
      <c r="BK117" s="1">
        <v>0</v>
      </c>
      <c r="BL117" s="1">
        <v>0</v>
      </c>
      <c r="BM117" s="1">
        <v>0</v>
      </c>
      <c r="BN117" s="1">
        <v>0</v>
      </c>
      <c r="BO117" s="1">
        <v>0</v>
      </c>
      <c r="BP117" s="1">
        <v>0</v>
      </c>
      <c r="BQ117" s="1">
        <v>0</v>
      </c>
      <c r="BR117" s="1">
        <v>0</v>
      </c>
      <c r="BS117" s="1">
        <v>0</v>
      </c>
      <c r="BT117" s="1">
        <v>0</v>
      </c>
      <c r="BU117" s="1">
        <v>0</v>
      </c>
      <c r="BV117" s="1">
        <v>0</v>
      </c>
      <c r="BW117" s="1">
        <v>0</v>
      </c>
      <c r="BX117" s="1">
        <v>0</v>
      </c>
      <c r="BY117" s="1">
        <v>0</v>
      </c>
      <c r="BZ117" s="1">
        <v>0</v>
      </c>
      <c r="CA117" s="1">
        <v>0</v>
      </c>
      <c r="CB117" s="1">
        <v>0</v>
      </c>
      <c r="CC117" s="1">
        <v>0</v>
      </c>
      <c r="CD117" s="1">
        <v>0</v>
      </c>
      <c r="CE117" s="1">
        <v>0</v>
      </c>
      <c r="CF117" s="1">
        <v>0</v>
      </c>
      <c r="CG117" s="1">
        <v>0</v>
      </c>
      <c r="CH117" s="1">
        <v>0</v>
      </c>
      <c r="CI117" s="1">
        <v>0</v>
      </c>
      <c r="CJ117" s="1">
        <v>0</v>
      </c>
      <c r="CK117" s="1">
        <v>0</v>
      </c>
      <c r="CL117" s="1">
        <v>0</v>
      </c>
      <c r="CM117" s="1">
        <v>0</v>
      </c>
      <c r="CN117" s="1">
        <v>0</v>
      </c>
      <c r="CO117" s="1">
        <v>0</v>
      </c>
      <c r="CP117" s="1">
        <v>0</v>
      </c>
      <c r="CQ117" s="1">
        <v>0</v>
      </c>
      <c r="CR117" s="1">
        <v>0</v>
      </c>
      <c r="CS117" s="1">
        <v>0</v>
      </c>
      <c r="CT117" s="1">
        <v>0</v>
      </c>
      <c r="CU117" s="1">
        <v>0</v>
      </c>
      <c r="CV117" s="1">
        <v>0</v>
      </c>
      <c r="CW117" s="1">
        <v>0</v>
      </c>
      <c r="CX117" s="1">
        <v>0</v>
      </c>
      <c r="CY117" s="1">
        <v>0</v>
      </c>
      <c r="CZ117" s="1">
        <v>0</v>
      </c>
      <c r="DA117" s="1">
        <v>0</v>
      </c>
      <c r="DB117" s="1">
        <v>0</v>
      </c>
      <c r="DC117" s="1">
        <v>0</v>
      </c>
      <c r="DD117" s="1">
        <v>0</v>
      </c>
      <c r="DE117" s="1">
        <v>0</v>
      </c>
      <c r="DF117" s="1">
        <v>0</v>
      </c>
      <c r="DG117" s="1">
        <v>0</v>
      </c>
      <c r="DH117" s="1">
        <v>0</v>
      </c>
      <c r="DI117" s="1">
        <v>0</v>
      </c>
      <c r="DJ117" s="1">
        <v>0</v>
      </c>
      <c r="DK117" s="1">
        <v>0</v>
      </c>
      <c r="DL117" s="1">
        <v>0</v>
      </c>
      <c r="DM117" s="1">
        <v>0</v>
      </c>
      <c r="DN117" s="1">
        <v>0</v>
      </c>
      <c r="DO117" s="1">
        <v>0</v>
      </c>
      <c r="DP117" s="1">
        <v>0</v>
      </c>
      <c r="DQ117" s="1">
        <v>0</v>
      </c>
      <c r="DR117" s="1">
        <v>0</v>
      </c>
      <c r="DS117" s="1">
        <v>0</v>
      </c>
      <c r="DT117" s="1">
        <v>0</v>
      </c>
      <c r="DU117" s="1">
        <v>0</v>
      </c>
      <c r="DV117" s="1">
        <v>0</v>
      </c>
      <c r="DW117" s="1">
        <v>0</v>
      </c>
      <c r="DX117" s="1">
        <v>0</v>
      </c>
      <c r="DY117" s="1">
        <v>0</v>
      </c>
      <c r="DZ117" s="1">
        <v>0</v>
      </c>
      <c r="EA117" s="1">
        <v>0</v>
      </c>
      <c r="EB117" s="1">
        <v>0</v>
      </c>
      <c r="EC117" s="1">
        <v>0</v>
      </c>
      <c r="ED117" s="1">
        <v>0</v>
      </c>
      <c r="EE117" s="1">
        <v>0</v>
      </c>
      <c r="EF117" s="1">
        <v>0</v>
      </c>
      <c r="EG117" s="1">
        <v>0</v>
      </c>
      <c r="EH117" s="1">
        <v>0</v>
      </c>
      <c r="EI117" s="1">
        <v>0</v>
      </c>
      <c r="EJ117" s="1">
        <v>0</v>
      </c>
      <c r="EK117" s="1">
        <v>0</v>
      </c>
      <c r="EL117" s="1">
        <v>0</v>
      </c>
      <c r="EM117" s="1">
        <v>0</v>
      </c>
      <c r="EN117" s="1">
        <v>0</v>
      </c>
      <c r="EO117" s="1">
        <v>0</v>
      </c>
      <c r="EP117" s="1">
        <v>0</v>
      </c>
      <c r="EQ117" s="1">
        <v>0</v>
      </c>
      <c r="ER117" s="1">
        <v>0</v>
      </c>
      <c r="ES117" s="1">
        <v>0</v>
      </c>
      <c r="ET117" s="1">
        <v>0</v>
      </c>
      <c r="EU117" s="1">
        <v>0</v>
      </c>
      <c r="EV117" s="1">
        <v>0</v>
      </c>
      <c r="EW117" s="1">
        <v>0</v>
      </c>
      <c r="EX117" s="1">
        <v>0</v>
      </c>
      <c r="EY117" s="1">
        <v>0</v>
      </c>
      <c r="EZ117" s="1">
        <v>0</v>
      </c>
      <c r="FA117" s="1">
        <v>0</v>
      </c>
      <c r="FB117" s="1">
        <v>0</v>
      </c>
      <c r="FC117" s="1">
        <v>0</v>
      </c>
    </row>
    <row r="118" spans="1:159" x14ac:dyDescent="0.35">
      <c r="A118" s="1" t="s">
        <v>536</v>
      </c>
      <c r="B118" s="1" t="s">
        <v>537</v>
      </c>
      <c r="C118" s="1">
        <v>0</v>
      </c>
      <c r="D118" s="1">
        <v>0</v>
      </c>
      <c r="E118" s="1">
        <v>0</v>
      </c>
      <c r="F118" s="1">
        <v>0</v>
      </c>
      <c r="G118" s="1">
        <v>0</v>
      </c>
      <c r="H118" s="1">
        <v>0</v>
      </c>
      <c r="I118" s="1">
        <v>0</v>
      </c>
      <c r="J118" s="1">
        <v>0</v>
      </c>
      <c r="K118" s="1">
        <v>0</v>
      </c>
      <c r="L118" s="1">
        <v>0</v>
      </c>
      <c r="M118" s="1">
        <v>0</v>
      </c>
      <c r="N118" s="1">
        <v>0</v>
      </c>
      <c r="O118" s="1">
        <v>0</v>
      </c>
      <c r="P118" s="1">
        <v>0</v>
      </c>
      <c r="Q118" s="1">
        <v>0</v>
      </c>
      <c r="R118" s="1">
        <v>0</v>
      </c>
      <c r="S118" s="1">
        <v>0</v>
      </c>
      <c r="T118" s="1">
        <v>0</v>
      </c>
      <c r="U118" s="1">
        <v>0</v>
      </c>
      <c r="V118" s="1">
        <v>0</v>
      </c>
      <c r="W118" s="1">
        <v>0</v>
      </c>
      <c r="X118" s="1">
        <v>0</v>
      </c>
      <c r="Y118" s="1">
        <v>0</v>
      </c>
      <c r="Z118" s="1">
        <v>0</v>
      </c>
      <c r="AA118" s="1">
        <v>0</v>
      </c>
      <c r="AB118" s="1">
        <v>0</v>
      </c>
      <c r="AC118" s="1">
        <v>0</v>
      </c>
      <c r="AD118" s="1">
        <v>0</v>
      </c>
      <c r="AE118" s="1">
        <v>0</v>
      </c>
      <c r="AF118" s="1">
        <v>0</v>
      </c>
      <c r="AG118" s="1">
        <v>0</v>
      </c>
      <c r="AH118" s="1">
        <v>0</v>
      </c>
      <c r="AI118" s="1">
        <v>0</v>
      </c>
      <c r="AJ118" s="1">
        <v>0</v>
      </c>
      <c r="AK118" s="1">
        <v>0</v>
      </c>
      <c r="AL118" s="1">
        <v>0</v>
      </c>
      <c r="AM118" s="1">
        <v>0</v>
      </c>
      <c r="AN118" s="1">
        <v>0</v>
      </c>
      <c r="AO118" s="1">
        <v>0</v>
      </c>
      <c r="AP118" s="1">
        <v>0</v>
      </c>
      <c r="AQ118" s="1">
        <v>0</v>
      </c>
      <c r="AR118" s="1">
        <v>0</v>
      </c>
      <c r="AS118" s="1">
        <v>0</v>
      </c>
      <c r="AT118" s="1">
        <v>0</v>
      </c>
      <c r="AU118" s="1">
        <v>0</v>
      </c>
      <c r="AV118" s="1">
        <v>0</v>
      </c>
      <c r="AW118" s="1">
        <v>0</v>
      </c>
      <c r="AX118" s="1">
        <v>0</v>
      </c>
      <c r="AY118" s="1">
        <v>0</v>
      </c>
      <c r="AZ118" s="1">
        <v>0</v>
      </c>
      <c r="BA118" s="1">
        <v>0</v>
      </c>
      <c r="BB118" s="1">
        <v>0</v>
      </c>
      <c r="BC118" s="1">
        <v>0</v>
      </c>
      <c r="BD118" s="1">
        <v>0</v>
      </c>
      <c r="BE118" s="1">
        <v>0</v>
      </c>
      <c r="BF118" s="1">
        <v>0</v>
      </c>
      <c r="BG118" s="1">
        <v>0</v>
      </c>
      <c r="BH118" s="1">
        <v>0</v>
      </c>
      <c r="BI118" s="1">
        <v>0</v>
      </c>
      <c r="BJ118" s="1">
        <v>0</v>
      </c>
      <c r="BK118" s="1">
        <v>0</v>
      </c>
      <c r="BL118" s="1">
        <v>0</v>
      </c>
      <c r="BM118" s="1">
        <v>0</v>
      </c>
      <c r="BN118" s="1">
        <v>0</v>
      </c>
      <c r="BO118" s="1">
        <v>0</v>
      </c>
      <c r="BP118" s="1">
        <v>0</v>
      </c>
      <c r="BQ118" s="1">
        <v>0</v>
      </c>
      <c r="BR118" s="1">
        <v>0</v>
      </c>
      <c r="BS118" s="1">
        <v>0</v>
      </c>
      <c r="BT118" s="1">
        <v>0</v>
      </c>
      <c r="BU118" s="1">
        <v>0</v>
      </c>
      <c r="BV118" s="1">
        <v>0</v>
      </c>
      <c r="BW118" s="1">
        <v>0</v>
      </c>
      <c r="BX118" s="1">
        <v>0</v>
      </c>
      <c r="BY118" s="1">
        <v>0</v>
      </c>
      <c r="BZ118" s="1">
        <v>0</v>
      </c>
      <c r="CA118" s="1">
        <v>0</v>
      </c>
      <c r="CB118" s="1">
        <v>0</v>
      </c>
      <c r="CC118" s="1">
        <v>0</v>
      </c>
      <c r="CD118" s="1">
        <v>0</v>
      </c>
      <c r="CE118" s="1">
        <v>0</v>
      </c>
      <c r="CF118" s="1">
        <v>0</v>
      </c>
      <c r="CG118" s="1">
        <v>0</v>
      </c>
      <c r="CH118" s="1">
        <v>0</v>
      </c>
      <c r="CI118" s="1">
        <v>0</v>
      </c>
      <c r="CJ118" s="1">
        <v>0</v>
      </c>
      <c r="CK118" s="1">
        <v>0</v>
      </c>
      <c r="CL118" s="1">
        <v>0</v>
      </c>
      <c r="CM118" s="1">
        <v>0</v>
      </c>
      <c r="CN118" s="1">
        <v>0</v>
      </c>
      <c r="CO118" s="1">
        <v>0</v>
      </c>
      <c r="CP118" s="1">
        <v>0</v>
      </c>
      <c r="CQ118" s="1">
        <v>0</v>
      </c>
      <c r="CR118" s="1">
        <v>0</v>
      </c>
      <c r="CS118" s="1">
        <v>0</v>
      </c>
      <c r="CT118" s="1">
        <v>0</v>
      </c>
      <c r="CU118" s="1">
        <v>0</v>
      </c>
      <c r="CV118" s="1">
        <v>0</v>
      </c>
      <c r="CW118" s="1">
        <v>0</v>
      </c>
      <c r="CX118" s="1">
        <v>0</v>
      </c>
      <c r="CY118" s="1">
        <v>0</v>
      </c>
      <c r="CZ118" s="1">
        <v>0</v>
      </c>
      <c r="DA118" s="1">
        <v>0</v>
      </c>
      <c r="DB118" s="1">
        <v>0</v>
      </c>
      <c r="DC118" s="1">
        <v>0</v>
      </c>
      <c r="DD118" s="1">
        <v>0</v>
      </c>
      <c r="DE118" s="1">
        <v>0</v>
      </c>
      <c r="DF118" s="1">
        <v>0</v>
      </c>
      <c r="DG118" s="1">
        <v>0</v>
      </c>
      <c r="DH118" s="1">
        <v>0</v>
      </c>
      <c r="DI118" s="1">
        <v>0</v>
      </c>
      <c r="DJ118" s="1">
        <v>0</v>
      </c>
      <c r="DK118" s="1">
        <v>0</v>
      </c>
      <c r="DL118" s="1">
        <v>0</v>
      </c>
      <c r="DM118" s="1">
        <v>0</v>
      </c>
      <c r="DN118" s="1">
        <v>0</v>
      </c>
      <c r="DO118" s="1">
        <v>0</v>
      </c>
      <c r="DP118" s="1">
        <v>0</v>
      </c>
      <c r="DQ118" s="1">
        <v>0</v>
      </c>
      <c r="DR118" s="1">
        <v>0</v>
      </c>
      <c r="DS118" s="1">
        <v>0</v>
      </c>
      <c r="DT118" s="1">
        <v>0</v>
      </c>
      <c r="DU118" s="1">
        <v>0</v>
      </c>
      <c r="DV118" s="1">
        <v>0</v>
      </c>
      <c r="DW118" s="1">
        <v>0</v>
      </c>
      <c r="DX118" s="1">
        <v>0</v>
      </c>
      <c r="DY118" s="1">
        <v>0</v>
      </c>
      <c r="DZ118" s="1">
        <v>0</v>
      </c>
      <c r="EA118" s="1">
        <v>0</v>
      </c>
      <c r="EB118" s="1">
        <v>0</v>
      </c>
      <c r="EC118" s="1">
        <v>0</v>
      </c>
      <c r="ED118" s="1">
        <v>0</v>
      </c>
      <c r="EE118" s="1">
        <v>0</v>
      </c>
      <c r="EF118" s="1">
        <v>0</v>
      </c>
      <c r="EG118" s="1">
        <v>0</v>
      </c>
      <c r="EH118" s="1">
        <v>0</v>
      </c>
      <c r="EI118" s="1">
        <v>0</v>
      </c>
      <c r="EJ118" s="1">
        <v>0</v>
      </c>
      <c r="EK118" s="1">
        <v>0</v>
      </c>
      <c r="EL118" s="1">
        <v>0</v>
      </c>
      <c r="EM118" s="1">
        <v>0</v>
      </c>
      <c r="EN118" s="1">
        <v>0</v>
      </c>
      <c r="EO118" s="1">
        <v>0</v>
      </c>
      <c r="EP118" s="1">
        <v>0</v>
      </c>
      <c r="EQ118" s="1">
        <v>0</v>
      </c>
      <c r="ER118" s="1">
        <v>0</v>
      </c>
      <c r="ES118" s="1">
        <v>0</v>
      </c>
      <c r="ET118" s="1">
        <v>0</v>
      </c>
      <c r="EU118" s="1">
        <v>0</v>
      </c>
      <c r="EV118" s="1">
        <v>0</v>
      </c>
      <c r="EW118" s="1">
        <v>0</v>
      </c>
      <c r="EX118" s="1">
        <v>0</v>
      </c>
      <c r="EY118" s="1">
        <v>0</v>
      </c>
      <c r="EZ118" s="1">
        <v>0</v>
      </c>
      <c r="FA118" s="1">
        <v>0</v>
      </c>
      <c r="FB118" s="1">
        <v>0</v>
      </c>
      <c r="FC118" s="1">
        <v>0</v>
      </c>
    </row>
    <row r="119" spans="1:159" x14ac:dyDescent="0.35">
      <c r="A119" s="1" t="s">
        <v>538</v>
      </c>
      <c r="B119" s="1" t="s">
        <v>539</v>
      </c>
      <c r="C119" s="1">
        <v>0</v>
      </c>
      <c r="D119" s="1">
        <v>0</v>
      </c>
      <c r="E119" s="1">
        <v>0</v>
      </c>
      <c r="F119" s="1">
        <v>0</v>
      </c>
      <c r="G119" s="1">
        <v>0</v>
      </c>
      <c r="H119" s="1">
        <v>0</v>
      </c>
      <c r="I119" s="1">
        <v>0</v>
      </c>
      <c r="J119" s="1">
        <v>0</v>
      </c>
      <c r="K119" s="1">
        <v>0</v>
      </c>
      <c r="L119" s="1">
        <v>0</v>
      </c>
      <c r="M119" s="1">
        <v>0</v>
      </c>
      <c r="N119" s="1">
        <v>0</v>
      </c>
      <c r="O119" s="1">
        <v>0</v>
      </c>
      <c r="P119" s="1">
        <v>0</v>
      </c>
      <c r="Q119" s="1">
        <v>0</v>
      </c>
      <c r="R119" s="1">
        <v>0</v>
      </c>
      <c r="S119" s="1">
        <v>0</v>
      </c>
      <c r="T119" s="1">
        <v>0</v>
      </c>
      <c r="U119" s="1">
        <v>0</v>
      </c>
      <c r="V119" s="1">
        <v>0</v>
      </c>
      <c r="W119" s="1">
        <v>0</v>
      </c>
      <c r="X119" s="1">
        <v>0</v>
      </c>
      <c r="Y119" s="1">
        <v>0</v>
      </c>
      <c r="Z119" s="1">
        <v>0</v>
      </c>
      <c r="AA119" s="1">
        <v>0</v>
      </c>
      <c r="AB119" s="1">
        <v>0</v>
      </c>
      <c r="AC119" s="1">
        <v>0</v>
      </c>
      <c r="AD119" s="1">
        <v>0</v>
      </c>
      <c r="AE119" s="1">
        <v>0</v>
      </c>
      <c r="AF119" s="1">
        <v>0</v>
      </c>
      <c r="AG119" s="1">
        <v>0</v>
      </c>
      <c r="AH119" s="1">
        <v>0</v>
      </c>
      <c r="AI119" s="1">
        <v>0</v>
      </c>
      <c r="AJ119" s="1">
        <v>0</v>
      </c>
      <c r="AK119" s="1">
        <v>0</v>
      </c>
      <c r="AL119" s="1">
        <v>0</v>
      </c>
      <c r="AM119" s="1">
        <v>0</v>
      </c>
      <c r="AN119" s="1">
        <v>0</v>
      </c>
      <c r="AO119" s="1">
        <v>0</v>
      </c>
      <c r="AP119" s="1">
        <v>0</v>
      </c>
      <c r="AQ119" s="1">
        <v>0</v>
      </c>
      <c r="AR119" s="1">
        <v>0</v>
      </c>
      <c r="AS119" s="1">
        <v>0</v>
      </c>
      <c r="AT119" s="1">
        <v>0</v>
      </c>
      <c r="AU119" s="1">
        <v>0</v>
      </c>
      <c r="AV119" s="1">
        <v>0</v>
      </c>
      <c r="AW119" s="1">
        <v>0</v>
      </c>
      <c r="AX119" s="1">
        <v>0</v>
      </c>
      <c r="AY119" s="1">
        <v>0</v>
      </c>
      <c r="AZ119" s="1">
        <v>0</v>
      </c>
      <c r="BA119" s="1">
        <v>0</v>
      </c>
      <c r="BB119" s="1">
        <v>0</v>
      </c>
      <c r="BC119" s="1">
        <v>0</v>
      </c>
      <c r="BD119" s="1">
        <v>0</v>
      </c>
      <c r="BE119" s="1">
        <v>0</v>
      </c>
      <c r="BF119" s="1">
        <v>0</v>
      </c>
      <c r="BG119" s="1">
        <v>0</v>
      </c>
      <c r="BH119" s="1">
        <v>0</v>
      </c>
      <c r="BI119" s="1">
        <v>0</v>
      </c>
      <c r="BJ119" s="1">
        <v>0</v>
      </c>
      <c r="BK119" s="1">
        <v>0</v>
      </c>
      <c r="BL119" s="1">
        <v>0</v>
      </c>
      <c r="BM119" s="1">
        <v>0</v>
      </c>
      <c r="BN119" s="1">
        <v>0</v>
      </c>
      <c r="BO119" s="1">
        <v>0</v>
      </c>
      <c r="BP119" s="1">
        <v>0</v>
      </c>
      <c r="BQ119" s="1">
        <v>0</v>
      </c>
      <c r="BR119" s="1">
        <v>0</v>
      </c>
      <c r="BS119" s="1">
        <v>0</v>
      </c>
      <c r="BT119" s="1">
        <v>0</v>
      </c>
      <c r="BU119" s="1">
        <v>0</v>
      </c>
      <c r="BV119" s="1">
        <v>0</v>
      </c>
      <c r="BW119" s="1">
        <v>0</v>
      </c>
      <c r="BX119" s="1">
        <v>0</v>
      </c>
      <c r="BY119" s="1">
        <v>0</v>
      </c>
      <c r="BZ119" s="1">
        <v>0</v>
      </c>
      <c r="CA119" s="1">
        <v>0</v>
      </c>
      <c r="CB119" s="1">
        <v>0</v>
      </c>
      <c r="CC119" s="1">
        <v>0</v>
      </c>
      <c r="CD119" s="1">
        <v>0</v>
      </c>
      <c r="CE119" s="1">
        <v>0</v>
      </c>
      <c r="CF119" s="1">
        <v>0</v>
      </c>
      <c r="CG119" s="1">
        <v>0</v>
      </c>
      <c r="CH119" s="1">
        <v>0</v>
      </c>
      <c r="CI119" s="1">
        <v>0</v>
      </c>
      <c r="CJ119" s="1">
        <v>0</v>
      </c>
      <c r="CK119" s="1">
        <v>0</v>
      </c>
      <c r="CL119" s="1">
        <v>0</v>
      </c>
      <c r="CM119" s="1">
        <v>0</v>
      </c>
      <c r="CN119" s="1">
        <v>0</v>
      </c>
      <c r="CO119" s="1">
        <v>0</v>
      </c>
      <c r="CP119" s="1">
        <v>0</v>
      </c>
      <c r="CQ119" s="1">
        <v>0</v>
      </c>
      <c r="CR119" s="1">
        <v>0</v>
      </c>
      <c r="CS119" s="1">
        <v>0</v>
      </c>
      <c r="CT119" s="1">
        <v>0</v>
      </c>
      <c r="CU119" s="1">
        <v>0</v>
      </c>
      <c r="CV119" s="1">
        <v>0</v>
      </c>
      <c r="CW119" s="1">
        <v>0</v>
      </c>
      <c r="CX119" s="1">
        <v>0</v>
      </c>
      <c r="CY119" s="1">
        <v>0</v>
      </c>
      <c r="CZ119" s="1">
        <v>0</v>
      </c>
      <c r="DA119" s="1">
        <v>0</v>
      </c>
      <c r="DB119" s="1">
        <v>0</v>
      </c>
      <c r="DC119" s="1">
        <v>0</v>
      </c>
      <c r="DD119" s="1">
        <v>0</v>
      </c>
      <c r="DE119" s="1">
        <v>0</v>
      </c>
      <c r="DF119" s="1">
        <v>0</v>
      </c>
      <c r="DG119" s="1">
        <v>0</v>
      </c>
      <c r="DH119" s="1">
        <v>0</v>
      </c>
      <c r="DI119" s="1">
        <v>0</v>
      </c>
      <c r="DJ119" s="1">
        <v>0</v>
      </c>
      <c r="DK119" s="1">
        <v>0</v>
      </c>
      <c r="DL119" s="1">
        <v>0</v>
      </c>
      <c r="DM119" s="1">
        <v>0</v>
      </c>
      <c r="DN119" s="1">
        <v>0</v>
      </c>
      <c r="DO119" s="1">
        <v>0</v>
      </c>
      <c r="DP119" s="1">
        <v>0</v>
      </c>
      <c r="DQ119" s="1">
        <v>0</v>
      </c>
      <c r="DR119" s="1">
        <v>0</v>
      </c>
      <c r="DS119" s="1">
        <v>0</v>
      </c>
      <c r="DT119" s="1">
        <v>0</v>
      </c>
      <c r="DU119" s="1">
        <v>0</v>
      </c>
      <c r="DV119" s="1">
        <v>0</v>
      </c>
      <c r="DW119" s="1">
        <v>0</v>
      </c>
      <c r="DX119" s="1">
        <v>0</v>
      </c>
      <c r="DY119" s="1">
        <v>0</v>
      </c>
      <c r="DZ119" s="1">
        <v>0</v>
      </c>
      <c r="EA119" s="1">
        <v>0</v>
      </c>
      <c r="EB119" s="1">
        <v>0</v>
      </c>
      <c r="EC119" s="1">
        <v>0</v>
      </c>
      <c r="ED119" s="1">
        <v>0</v>
      </c>
      <c r="EE119" s="1">
        <v>0</v>
      </c>
      <c r="EF119" s="1">
        <v>0</v>
      </c>
      <c r="EG119" s="1">
        <v>0</v>
      </c>
      <c r="EH119" s="1">
        <v>0</v>
      </c>
      <c r="EI119" s="1">
        <v>0</v>
      </c>
      <c r="EJ119" s="1">
        <v>0</v>
      </c>
      <c r="EK119" s="1">
        <v>0</v>
      </c>
      <c r="EL119" s="1">
        <v>0</v>
      </c>
      <c r="EM119" s="1">
        <v>0</v>
      </c>
      <c r="EN119" s="1">
        <v>0</v>
      </c>
      <c r="EO119" s="1">
        <v>0</v>
      </c>
      <c r="EP119" s="1">
        <v>0</v>
      </c>
      <c r="EQ119" s="1">
        <v>0</v>
      </c>
      <c r="ER119" s="1">
        <v>0</v>
      </c>
      <c r="ES119" s="1">
        <v>0</v>
      </c>
      <c r="ET119" s="1">
        <v>0</v>
      </c>
      <c r="EU119" s="1">
        <v>0</v>
      </c>
      <c r="EV119" s="1">
        <v>0</v>
      </c>
      <c r="EW119" s="1">
        <v>0</v>
      </c>
      <c r="EX119" s="1">
        <v>0</v>
      </c>
      <c r="EY119" s="1">
        <v>0</v>
      </c>
      <c r="EZ119" s="1">
        <v>0</v>
      </c>
      <c r="FA119" s="1">
        <v>0</v>
      </c>
      <c r="FB119" s="1">
        <v>0</v>
      </c>
      <c r="FC119" s="1">
        <v>0</v>
      </c>
    </row>
    <row r="120" spans="1:159" x14ac:dyDescent="0.35">
      <c r="A120" s="1" t="s">
        <v>540</v>
      </c>
      <c r="B120" s="1" t="s">
        <v>541</v>
      </c>
      <c r="C120" s="1">
        <v>0</v>
      </c>
      <c r="D120" s="1">
        <v>0</v>
      </c>
      <c r="E120" s="1">
        <v>0</v>
      </c>
      <c r="F120" s="1">
        <v>0</v>
      </c>
      <c r="G120" s="1">
        <v>0</v>
      </c>
      <c r="H120" s="1">
        <v>0</v>
      </c>
      <c r="I120" s="1">
        <v>0</v>
      </c>
      <c r="J120" s="1">
        <v>0</v>
      </c>
      <c r="K120" s="1">
        <v>0</v>
      </c>
      <c r="L120" s="1">
        <v>0</v>
      </c>
      <c r="M120" s="1">
        <v>0</v>
      </c>
      <c r="N120" s="1">
        <v>0</v>
      </c>
      <c r="O120" s="1">
        <v>0</v>
      </c>
      <c r="P120" s="1">
        <v>0</v>
      </c>
      <c r="Q120" s="1">
        <v>0</v>
      </c>
      <c r="R120" s="1">
        <v>0</v>
      </c>
      <c r="S120" s="1">
        <v>0</v>
      </c>
      <c r="T120" s="1">
        <v>0</v>
      </c>
      <c r="U120" s="1">
        <v>0</v>
      </c>
      <c r="V120" s="1">
        <v>0</v>
      </c>
      <c r="W120" s="1">
        <v>0</v>
      </c>
      <c r="X120" s="1">
        <v>0</v>
      </c>
      <c r="Y120" s="1">
        <v>0</v>
      </c>
      <c r="Z120" s="1">
        <v>0</v>
      </c>
      <c r="AA120" s="1">
        <v>0</v>
      </c>
      <c r="AB120" s="1">
        <v>0</v>
      </c>
      <c r="AC120" s="1">
        <v>0</v>
      </c>
      <c r="AD120" s="1">
        <v>0</v>
      </c>
      <c r="AE120" s="1">
        <v>0</v>
      </c>
      <c r="AF120" s="1">
        <v>0</v>
      </c>
      <c r="AG120" s="1">
        <v>0</v>
      </c>
      <c r="AH120" s="1">
        <v>0</v>
      </c>
      <c r="AI120" s="1">
        <v>0</v>
      </c>
      <c r="AJ120" s="1">
        <v>0</v>
      </c>
      <c r="AK120" s="1">
        <v>0</v>
      </c>
      <c r="AL120" s="1">
        <v>0</v>
      </c>
      <c r="AM120" s="1">
        <v>0</v>
      </c>
      <c r="AN120" s="1">
        <v>0</v>
      </c>
      <c r="AO120" s="1">
        <v>0</v>
      </c>
      <c r="AP120" s="1">
        <v>0</v>
      </c>
      <c r="AQ120" s="1">
        <v>0</v>
      </c>
      <c r="AR120" s="1">
        <v>0</v>
      </c>
      <c r="AS120" s="1">
        <v>0</v>
      </c>
      <c r="AT120" s="1">
        <v>0</v>
      </c>
      <c r="AU120" s="1">
        <v>0</v>
      </c>
      <c r="AV120" s="1">
        <v>0</v>
      </c>
      <c r="AW120" s="1">
        <v>0</v>
      </c>
      <c r="AX120" s="1">
        <v>0</v>
      </c>
      <c r="AY120" s="1">
        <v>0</v>
      </c>
      <c r="AZ120" s="1">
        <v>0</v>
      </c>
      <c r="BA120" s="1">
        <v>0</v>
      </c>
      <c r="BB120" s="1">
        <v>0</v>
      </c>
      <c r="BC120" s="1">
        <v>0</v>
      </c>
      <c r="BD120" s="1">
        <v>0</v>
      </c>
      <c r="BE120" s="1">
        <v>0</v>
      </c>
      <c r="BF120" s="1">
        <v>0</v>
      </c>
      <c r="BG120" s="1">
        <v>0</v>
      </c>
      <c r="BH120" s="1">
        <v>0</v>
      </c>
      <c r="BI120" s="1">
        <v>0</v>
      </c>
      <c r="BJ120" s="1">
        <v>0</v>
      </c>
      <c r="BK120" s="1">
        <v>0</v>
      </c>
      <c r="BL120" s="1">
        <v>0</v>
      </c>
      <c r="BM120" s="1">
        <v>0</v>
      </c>
      <c r="BN120" s="1">
        <v>0</v>
      </c>
      <c r="BO120" s="1">
        <v>0</v>
      </c>
      <c r="BP120" s="1">
        <v>0</v>
      </c>
      <c r="BQ120" s="1">
        <v>0</v>
      </c>
      <c r="BR120" s="1">
        <v>0</v>
      </c>
      <c r="BS120" s="1">
        <v>0</v>
      </c>
      <c r="BT120" s="1">
        <v>0</v>
      </c>
      <c r="BU120" s="1">
        <v>0</v>
      </c>
      <c r="BV120" s="1">
        <v>0</v>
      </c>
      <c r="BW120" s="1">
        <v>0</v>
      </c>
      <c r="BX120" s="1">
        <v>0</v>
      </c>
      <c r="BY120" s="1">
        <v>0</v>
      </c>
      <c r="BZ120" s="1">
        <v>0</v>
      </c>
      <c r="CA120" s="1">
        <v>0</v>
      </c>
      <c r="CB120" s="1">
        <v>0</v>
      </c>
      <c r="CC120" s="1">
        <v>0</v>
      </c>
      <c r="CD120" s="1">
        <v>0</v>
      </c>
      <c r="CE120" s="1">
        <v>0</v>
      </c>
      <c r="CF120" s="1">
        <v>0</v>
      </c>
      <c r="CG120" s="1">
        <v>0</v>
      </c>
      <c r="CH120" s="1">
        <v>0</v>
      </c>
      <c r="CI120" s="1">
        <v>0</v>
      </c>
      <c r="CJ120" s="1">
        <v>0</v>
      </c>
      <c r="CK120" s="1">
        <v>0</v>
      </c>
      <c r="CL120" s="1">
        <v>0</v>
      </c>
      <c r="CM120" s="1">
        <v>0</v>
      </c>
      <c r="CN120" s="1">
        <v>0</v>
      </c>
      <c r="CO120" s="1">
        <v>0</v>
      </c>
      <c r="CP120" s="1">
        <v>0</v>
      </c>
      <c r="CQ120" s="1">
        <v>0</v>
      </c>
      <c r="CR120" s="1">
        <v>0</v>
      </c>
      <c r="CS120" s="1">
        <v>0</v>
      </c>
      <c r="CT120" s="1">
        <v>0</v>
      </c>
      <c r="CU120" s="1">
        <v>0</v>
      </c>
      <c r="CV120" s="1">
        <v>0</v>
      </c>
      <c r="CW120" s="1">
        <v>0</v>
      </c>
      <c r="CX120" s="1">
        <v>0</v>
      </c>
      <c r="CY120" s="1">
        <v>0</v>
      </c>
      <c r="CZ120" s="1">
        <v>0</v>
      </c>
      <c r="DA120" s="1">
        <v>0</v>
      </c>
      <c r="DB120" s="1">
        <v>0</v>
      </c>
      <c r="DC120" s="1">
        <v>0</v>
      </c>
      <c r="DD120" s="1">
        <v>0</v>
      </c>
      <c r="DE120" s="1">
        <v>0</v>
      </c>
      <c r="DF120" s="1">
        <v>0</v>
      </c>
      <c r="DG120" s="1">
        <v>0</v>
      </c>
      <c r="DH120" s="1">
        <v>0</v>
      </c>
      <c r="DI120" s="1">
        <v>0</v>
      </c>
      <c r="DJ120" s="1">
        <v>0</v>
      </c>
      <c r="DK120" s="1">
        <v>0</v>
      </c>
      <c r="DL120" s="1">
        <v>0</v>
      </c>
      <c r="DM120" s="1">
        <v>0</v>
      </c>
      <c r="DN120" s="1">
        <v>0</v>
      </c>
      <c r="DO120" s="1">
        <v>0</v>
      </c>
      <c r="DP120" s="1">
        <v>0</v>
      </c>
      <c r="DQ120" s="1">
        <v>0</v>
      </c>
      <c r="DR120" s="1">
        <v>0</v>
      </c>
      <c r="DS120" s="1">
        <v>0</v>
      </c>
      <c r="DT120" s="1">
        <v>0</v>
      </c>
      <c r="DU120" s="1">
        <v>0</v>
      </c>
      <c r="DV120" s="1">
        <v>0</v>
      </c>
      <c r="DW120" s="1">
        <v>0</v>
      </c>
      <c r="DX120" s="1">
        <v>0</v>
      </c>
      <c r="DY120" s="1">
        <v>0</v>
      </c>
      <c r="DZ120" s="1">
        <v>0</v>
      </c>
      <c r="EA120" s="1">
        <v>0</v>
      </c>
      <c r="EB120" s="1">
        <v>0</v>
      </c>
      <c r="EC120" s="1">
        <v>0</v>
      </c>
      <c r="ED120" s="1">
        <v>0</v>
      </c>
      <c r="EE120" s="1">
        <v>0</v>
      </c>
      <c r="EF120" s="1">
        <v>0</v>
      </c>
      <c r="EG120" s="1">
        <v>0</v>
      </c>
      <c r="EH120" s="1">
        <v>0</v>
      </c>
      <c r="EI120" s="1">
        <v>0</v>
      </c>
      <c r="EJ120" s="1">
        <v>0</v>
      </c>
      <c r="EK120" s="1">
        <v>0</v>
      </c>
      <c r="EL120" s="1">
        <v>0</v>
      </c>
      <c r="EM120" s="1">
        <v>0</v>
      </c>
      <c r="EN120" s="1">
        <v>0</v>
      </c>
      <c r="EO120" s="1">
        <v>0</v>
      </c>
      <c r="EP120" s="1">
        <v>0</v>
      </c>
      <c r="EQ120" s="1">
        <v>0</v>
      </c>
      <c r="ER120" s="1">
        <v>0</v>
      </c>
      <c r="ES120" s="1">
        <v>0</v>
      </c>
      <c r="ET120" s="1">
        <v>0</v>
      </c>
      <c r="EU120" s="1">
        <v>0</v>
      </c>
      <c r="EV120" s="1">
        <v>0</v>
      </c>
      <c r="EW120" s="1">
        <v>0</v>
      </c>
      <c r="EX120" s="1">
        <v>0</v>
      </c>
      <c r="EY120" s="1">
        <v>0</v>
      </c>
      <c r="EZ120" s="1">
        <v>0</v>
      </c>
      <c r="FA120" s="1">
        <v>0</v>
      </c>
      <c r="FB120" s="1">
        <v>0</v>
      </c>
      <c r="FC120" s="1">
        <v>0</v>
      </c>
    </row>
    <row r="121" spans="1:159" x14ac:dyDescent="0.35">
      <c r="A121" s="1" t="s">
        <v>542</v>
      </c>
      <c r="B121" s="1" t="s">
        <v>543</v>
      </c>
      <c r="C121" s="1">
        <v>0</v>
      </c>
      <c r="D121" s="1">
        <v>0</v>
      </c>
      <c r="E121" s="1">
        <v>0</v>
      </c>
      <c r="F121" s="1">
        <v>0</v>
      </c>
      <c r="G121" s="1">
        <v>0</v>
      </c>
      <c r="H121" s="1">
        <v>0</v>
      </c>
      <c r="I121" s="1">
        <v>0</v>
      </c>
      <c r="J121" s="1">
        <v>0</v>
      </c>
      <c r="K121" s="1">
        <v>0</v>
      </c>
      <c r="L121" s="1">
        <v>0</v>
      </c>
      <c r="M121" s="1">
        <v>0</v>
      </c>
      <c r="N121" s="1">
        <v>0</v>
      </c>
      <c r="O121" s="1">
        <v>0</v>
      </c>
      <c r="P121" s="1">
        <v>0</v>
      </c>
      <c r="Q121" s="1">
        <v>0</v>
      </c>
      <c r="R121" s="1">
        <v>0</v>
      </c>
      <c r="S121" s="1">
        <v>0</v>
      </c>
      <c r="T121" s="1">
        <v>0</v>
      </c>
      <c r="U121" s="1">
        <v>0</v>
      </c>
      <c r="V121" s="1">
        <v>0</v>
      </c>
      <c r="W121" s="1">
        <v>0</v>
      </c>
      <c r="X121" s="1">
        <v>0</v>
      </c>
      <c r="Y121" s="1">
        <v>0</v>
      </c>
      <c r="Z121" s="1">
        <v>0</v>
      </c>
      <c r="AA121" s="1">
        <v>0</v>
      </c>
      <c r="AB121" s="1">
        <v>0</v>
      </c>
      <c r="AC121" s="1">
        <v>0</v>
      </c>
      <c r="AD121" s="1">
        <v>0</v>
      </c>
      <c r="AE121" s="1">
        <v>0</v>
      </c>
      <c r="AF121" s="1">
        <v>0</v>
      </c>
      <c r="AG121" s="1">
        <v>0</v>
      </c>
      <c r="AH121" s="1">
        <v>0</v>
      </c>
      <c r="AI121" s="1">
        <v>0</v>
      </c>
      <c r="AJ121" s="1">
        <v>0</v>
      </c>
      <c r="AK121" s="1">
        <v>0</v>
      </c>
      <c r="AL121" s="1">
        <v>0</v>
      </c>
      <c r="AM121" s="1">
        <v>0</v>
      </c>
      <c r="AN121" s="1">
        <v>0</v>
      </c>
      <c r="AO121" s="1">
        <v>0</v>
      </c>
      <c r="AP121" s="1">
        <v>0</v>
      </c>
      <c r="AQ121" s="1">
        <v>0</v>
      </c>
      <c r="AR121" s="1">
        <v>0</v>
      </c>
      <c r="AS121" s="1">
        <v>0</v>
      </c>
      <c r="AT121" s="1">
        <v>0</v>
      </c>
      <c r="AU121" s="1">
        <v>0</v>
      </c>
      <c r="AV121" s="1">
        <v>0</v>
      </c>
      <c r="AW121" s="1">
        <v>0</v>
      </c>
      <c r="AX121" s="1">
        <v>0</v>
      </c>
      <c r="AY121" s="1">
        <v>0</v>
      </c>
      <c r="AZ121" s="1">
        <v>0</v>
      </c>
      <c r="BA121" s="1">
        <v>0</v>
      </c>
      <c r="BB121" s="1">
        <v>0</v>
      </c>
      <c r="BC121" s="1">
        <v>0</v>
      </c>
      <c r="BD121" s="1">
        <v>0</v>
      </c>
      <c r="BE121" s="1">
        <v>0</v>
      </c>
      <c r="BF121" s="1">
        <v>0</v>
      </c>
      <c r="BG121" s="1">
        <v>0</v>
      </c>
      <c r="BH121" s="1">
        <v>0</v>
      </c>
      <c r="BI121" s="1">
        <v>0</v>
      </c>
      <c r="BJ121" s="1">
        <v>0</v>
      </c>
      <c r="BK121" s="1">
        <v>0</v>
      </c>
      <c r="BL121" s="1">
        <v>0</v>
      </c>
      <c r="BM121" s="1">
        <v>0</v>
      </c>
      <c r="BN121" s="1">
        <v>0</v>
      </c>
      <c r="BO121" s="1">
        <v>0</v>
      </c>
      <c r="BP121" s="1">
        <v>0</v>
      </c>
      <c r="BQ121" s="1">
        <v>0</v>
      </c>
      <c r="BR121" s="1">
        <v>0</v>
      </c>
      <c r="BS121" s="1">
        <v>0</v>
      </c>
      <c r="BT121" s="1">
        <v>0</v>
      </c>
      <c r="BU121" s="1">
        <v>0</v>
      </c>
      <c r="BV121" s="1">
        <v>0</v>
      </c>
      <c r="BW121" s="1">
        <v>0</v>
      </c>
      <c r="BX121" s="1">
        <v>0</v>
      </c>
      <c r="BY121" s="1">
        <v>0</v>
      </c>
      <c r="BZ121" s="1">
        <v>0</v>
      </c>
      <c r="CA121" s="1">
        <v>0</v>
      </c>
      <c r="CB121" s="1">
        <v>0</v>
      </c>
      <c r="CC121" s="1">
        <v>0</v>
      </c>
      <c r="CD121" s="1">
        <v>0</v>
      </c>
      <c r="CE121" s="1">
        <v>0</v>
      </c>
      <c r="CF121" s="1">
        <v>0</v>
      </c>
      <c r="CG121" s="1">
        <v>0</v>
      </c>
      <c r="CH121" s="1">
        <v>0</v>
      </c>
      <c r="CI121" s="1">
        <v>0</v>
      </c>
      <c r="CJ121" s="1">
        <v>0</v>
      </c>
      <c r="CK121" s="1">
        <v>0</v>
      </c>
      <c r="CL121" s="1">
        <v>0</v>
      </c>
      <c r="CM121" s="1">
        <v>0</v>
      </c>
      <c r="CN121" s="1">
        <v>0</v>
      </c>
      <c r="CO121" s="1">
        <v>0</v>
      </c>
      <c r="CP121" s="1">
        <v>0</v>
      </c>
      <c r="CQ121" s="1">
        <v>0</v>
      </c>
      <c r="CR121" s="1">
        <v>0</v>
      </c>
      <c r="CS121" s="1">
        <v>0</v>
      </c>
      <c r="CT121" s="1">
        <v>0</v>
      </c>
      <c r="CU121" s="1">
        <v>0</v>
      </c>
      <c r="CV121" s="1">
        <v>0</v>
      </c>
      <c r="CW121" s="1">
        <v>0</v>
      </c>
      <c r="CX121" s="1">
        <v>0</v>
      </c>
      <c r="CY121" s="1">
        <v>0</v>
      </c>
      <c r="CZ121" s="1">
        <v>0</v>
      </c>
      <c r="DA121" s="1">
        <v>0</v>
      </c>
      <c r="DB121" s="1">
        <v>0</v>
      </c>
      <c r="DC121" s="1">
        <v>0</v>
      </c>
      <c r="DD121" s="1">
        <v>0</v>
      </c>
      <c r="DE121" s="1">
        <v>0</v>
      </c>
      <c r="DF121" s="1">
        <v>0</v>
      </c>
      <c r="DG121" s="1">
        <v>0</v>
      </c>
      <c r="DH121" s="1">
        <v>0</v>
      </c>
      <c r="DI121" s="1">
        <v>0</v>
      </c>
      <c r="DJ121" s="1">
        <v>0</v>
      </c>
      <c r="DK121" s="1">
        <v>0</v>
      </c>
      <c r="DL121" s="1">
        <v>0</v>
      </c>
      <c r="DM121" s="1">
        <v>0</v>
      </c>
      <c r="DN121" s="1">
        <v>0</v>
      </c>
      <c r="DO121" s="1">
        <v>0</v>
      </c>
      <c r="DP121" s="1">
        <v>0</v>
      </c>
      <c r="DQ121" s="1">
        <v>0</v>
      </c>
      <c r="DR121" s="1">
        <v>0</v>
      </c>
      <c r="DS121" s="1">
        <v>0</v>
      </c>
      <c r="DT121" s="1">
        <v>0</v>
      </c>
      <c r="DU121" s="1">
        <v>0</v>
      </c>
      <c r="DV121" s="1">
        <v>0</v>
      </c>
      <c r="DW121" s="1">
        <v>0</v>
      </c>
      <c r="DX121" s="1">
        <v>0</v>
      </c>
      <c r="DY121" s="1">
        <v>0</v>
      </c>
      <c r="DZ121" s="1">
        <v>0</v>
      </c>
      <c r="EA121" s="1">
        <v>0</v>
      </c>
      <c r="EB121" s="1">
        <v>0</v>
      </c>
      <c r="EC121" s="1">
        <v>0</v>
      </c>
      <c r="ED121" s="1">
        <v>0</v>
      </c>
      <c r="EE121" s="1">
        <v>0</v>
      </c>
      <c r="EF121" s="1">
        <v>0</v>
      </c>
      <c r="EG121" s="1">
        <v>0</v>
      </c>
      <c r="EH121" s="1">
        <v>0</v>
      </c>
      <c r="EI121" s="1">
        <v>0</v>
      </c>
      <c r="EJ121" s="1">
        <v>0</v>
      </c>
      <c r="EK121" s="1">
        <v>0</v>
      </c>
      <c r="EL121" s="1">
        <v>0</v>
      </c>
      <c r="EM121" s="1">
        <v>0</v>
      </c>
      <c r="EN121" s="1">
        <v>0</v>
      </c>
      <c r="EO121" s="1">
        <v>0</v>
      </c>
      <c r="EP121" s="1">
        <v>0</v>
      </c>
      <c r="EQ121" s="1">
        <v>0</v>
      </c>
      <c r="ER121" s="1">
        <v>0</v>
      </c>
      <c r="ES121" s="1">
        <v>0</v>
      </c>
      <c r="ET121" s="1">
        <v>0</v>
      </c>
      <c r="EU121" s="1">
        <v>0</v>
      </c>
      <c r="EV121" s="1">
        <v>0</v>
      </c>
      <c r="EW121" s="1">
        <v>0</v>
      </c>
      <c r="EX121" s="1">
        <v>0</v>
      </c>
      <c r="EY121" s="1">
        <v>0</v>
      </c>
      <c r="EZ121" s="1">
        <v>0</v>
      </c>
      <c r="FA121" s="1">
        <v>0</v>
      </c>
      <c r="FB121" s="1">
        <v>0</v>
      </c>
      <c r="FC121" s="1">
        <v>0</v>
      </c>
    </row>
    <row r="122" spans="1:159" x14ac:dyDescent="0.35">
      <c r="A122" s="1" t="s">
        <v>544</v>
      </c>
      <c r="B122" s="1" t="s">
        <v>545</v>
      </c>
      <c r="C122" s="1">
        <v>0</v>
      </c>
      <c r="D122" s="1">
        <v>0</v>
      </c>
      <c r="E122" s="1">
        <v>0</v>
      </c>
      <c r="F122" s="1">
        <v>0</v>
      </c>
      <c r="G122" s="1">
        <v>0</v>
      </c>
      <c r="H122" s="1">
        <v>0</v>
      </c>
      <c r="I122" s="1">
        <v>0</v>
      </c>
      <c r="J122" s="1">
        <v>0</v>
      </c>
      <c r="K122" s="1">
        <v>0</v>
      </c>
      <c r="L122" s="1">
        <v>0</v>
      </c>
      <c r="M122" s="1">
        <v>0</v>
      </c>
      <c r="N122" s="1">
        <v>0</v>
      </c>
      <c r="O122" s="1">
        <v>0</v>
      </c>
      <c r="P122" s="1">
        <v>0</v>
      </c>
      <c r="Q122" s="1">
        <v>0</v>
      </c>
      <c r="R122" s="1">
        <v>0</v>
      </c>
      <c r="S122" s="1">
        <v>0</v>
      </c>
      <c r="T122" s="1">
        <v>0</v>
      </c>
      <c r="U122" s="1">
        <v>0</v>
      </c>
      <c r="V122" s="1">
        <v>0</v>
      </c>
      <c r="W122" s="1">
        <v>0</v>
      </c>
      <c r="X122" s="1">
        <v>0</v>
      </c>
      <c r="Y122" s="1">
        <v>0</v>
      </c>
      <c r="Z122" s="1">
        <v>0</v>
      </c>
      <c r="AA122" s="1">
        <v>0</v>
      </c>
      <c r="AB122" s="1">
        <v>0</v>
      </c>
      <c r="AC122" s="1">
        <v>0</v>
      </c>
      <c r="AD122" s="1">
        <v>0</v>
      </c>
      <c r="AE122" s="1">
        <v>0</v>
      </c>
      <c r="AF122" s="1">
        <v>0</v>
      </c>
      <c r="AG122" s="1">
        <v>0</v>
      </c>
      <c r="AH122" s="1">
        <v>0</v>
      </c>
      <c r="AI122" s="1">
        <v>0</v>
      </c>
      <c r="AJ122" s="1">
        <v>0</v>
      </c>
      <c r="AK122" s="1">
        <v>0</v>
      </c>
      <c r="AL122" s="1">
        <v>0</v>
      </c>
      <c r="AM122" s="1">
        <v>0</v>
      </c>
      <c r="AN122" s="1">
        <v>0</v>
      </c>
      <c r="AO122" s="1">
        <v>0</v>
      </c>
      <c r="AP122" s="1">
        <v>0</v>
      </c>
      <c r="AQ122" s="1">
        <v>0</v>
      </c>
      <c r="AR122" s="1">
        <v>0</v>
      </c>
      <c r="AS122" s="1">
        <v>0</v>
      </c>
      <c r="AT122" s="1">
        <v>0</v>
      </c>
      <c r="AU122" s="1">
        <v>0</v>
      </c>
      <c r="AV122" s="1">
        <v>0</v>
      </c>
      <c r="AW122" s="1">
        <v>0</v>
      </c>
      <c r="AX122" s="1">
        <v>0</v>
      </c>
      <c r="AY122" s="1">
        <v>0</v>
      </c>
      <c r="AZ122" s="1">
        <v>0</v>
      </c>
      <c r="BA122" s="1">
        <v>0</v>
      </c>
      <c r="BB122" s="1">
        <v>0</v>
      </c>
      <c r="BC122" s="1">
        <v>0</v>
      </c>
      <c r="BD122" s="1">
        <v>0</v>
      </c>
      <c r="BE122" s="1">
        <v>0</v>
      </c>
      <c r="BF122" s="1">
        <v>0</v>
      </c>
      <c r="BG122" s="1">
        <v>0</v>
      </c>
      <c r="BH122" s="1">
        <v>0</v>
      </c>
      <c r="BI122" s="1">
        <v>0</v>
      </c>
      <c r="BJ122" s="1">
        <v>0</v>
      </c>
      <c r="BK122" s="1">
        <v>0</v>
      </c>
      <c r="BL122" s="1">
        <v>0</v>
      </c>
      <c r="BM122" s="1">
        <v>0</v>
      </c>
      <c r="BN122" s="1">
        <v>0</v>
      </c>
      <c r="BO122" s="1">
        <v>0</v>
      </c>
      <c r="BP122" s="1">
        <v>0</v>
      </c>
      <c r="BQ122" s="1">
        <v>0</v>
      </c>
      <c r="BR122" s="1">
        <v>0</v>
      </c>
      <c r="BS122" s="1">
        <v>0</v>
      </c>
      <c r="BT122" s="1">
        <v>0</v>
      </c>
      <c r="BU122" s="1">
        <v>0</v>
      </c>
      <c r="BV122" s="1">
        <v>0</v>
      </c>
      <c r="BW122" s="1">
        <v>0</v>
      </c>
      <c r="BX122" s="1">
        <v>0</v>
      </c>
      <c r="BY122" s="1">
        <v>0</v>
      </c>
      <c r="BZ122" s="1">
        <v>0</v>
      </c>
      <c r="CA122" s="1">
        <v>0</v>
      </c>
      <c r="CB122" s="1">
        <v>0</v>
      </c>
      <c r="CC122" s="1">
        <v>0</v>
      </c>
      <c r="CD122" s="1">
        <v>0</v>
      </c>
      <c r="CE122" s="1">
        <v>0</v>
      </c>
      <c r="CF122" s="1">
        <v>0</v>
      </c>
      <c r="CG122" s="1">
        <v>0</v>
      </c>
      <c r="CH122" s="1">
        <v>0</v>
      </c>
      <c r="CI122" s="1">
        <v>0</v>
      </c>
      <c r="CJ122" s="1">
        <v>0</v>
      </c>
      <c r="CK122" s="1">
        <v>0</v>
      </c>
      <c r="CL122" s="1">
        <v>0</v>
      </c>
      <c r="CM122" s="1">
        <v>0</v>
      </c>
      <c r="CN122" s="1">
        <v>0</v>
      </c>
      <c r="CO122" s="1">
        <v>0</v>
      </c>
      <c r="CP122" s="1">
        <v>0</v>
      </c>
      <c r="CQ122" s="1">
        <v>0</v>
      </c>
      <c r="CR122" s="1">
        <v>0</v>
      </c>
      <c r="CS122" s="1">
        <v>0</v>
      </c>
      <c r="CT122" s="1">
        <v>0</v>
      </c>
      <c r="CU122" s="1">
        <v>0</v>
      </c>
      <c r="CV122" s="1">
        <v>0</v>
      </c>
      <c r="CW122" s="1">
        <v>0</v>
      </c>
      <c r="CX122" s="1">
        <v>0</v>
      </c>
      <c r="CY122" s="1">
        <v>0</v>
      </c>
      <c r="CZ122" s="1">
        <v>0</v>
      </c>
      <c r="DA122" s="1">
        <v>0</v>
      </c>
      <c r="DB122" s="1">
        <v>0</v>
      </c>
      <c r="DC122" s="1">
        <v>0</v>
      </c>
      <c r="DD122" s="1">
        <v>0</v>
      </c>
      <c r="DE122" s="1">
        <v>0</v>
      </c>
      <c r="DF122" s="1">
        <v>0</v>
      </c>
      <c r="DG122" s="1">
        <v>0</v>
      </c>
      <c r="DH122" s="1">
        <v>0</v>
      </c>
      <c r="DI122" s="1">
        <v>0</v>
      </c>
      <c r="DJ122" s="1">
        <v>0</v>
      </c>
      <c r="DK122" s="1">
        <v>0</v>
      </c>
      <c r="DL122" s="1">
        <v>0</v>
      </c>
      <c r="DM122" s="1">
        <v>0</v>
      </c>
      <c r="DN122" s="1">
        <v>0</v>
      </c>
      <c r="DO122" s="1">
        <v>0</v>
      </c>
      <c r="DP122" s="1">
        <v>0</v>
      </c>
      <c r="DQ122" s="1">
        <v>0</v>
      </c>
      <c r="DR122" s="1">
        <v>0</v>
      </c>
      <c r="DS122" s="1">
        <v>0</v>
      </c>
      <c r="DT122" s="1">
        <v>0</v>
      </c>
      <c r="DU122" s="1">
        <v>0</v>
      </c>
      <c r="DV122" s="1">
        <v>0</v>
      </c>
      <c r="DW122" s="1">
        <v>0</v>
      </c>
      <c r="DX122" s="1">
        <v>0</v>
      </c>
      <c r="DY122" s="1">
        <v>0</v>
      </c>
      <c r="DZ122" s="1">
        <v>0</v>
      </c>
      <c r="EA122" s="1">
        <v>0</v>
      </c>
      <c r="EB122" s="1">
        <v>0</v>
      </c>
      <c r="EC122" s="1">
        <v>0</v>
      </c>
      <c r="ED122" s="1">
        <v>0</v>
      </c>
      <c r="EE122" s="1">
        <v>0</v>
      </c>
      <c r="EF122" s="1">
        <v>0</v>
      </c>
      <c r="EG122" s="1">
        <v>0</v>
      </c>
      <c r="EH122" s="1">
        <v>0</v>
      </c>
      <c r="EI122" s="1">
        <v>0</v>
      </c>
      <c r="EJ122" s="1">
        <v>0</v>
      </c>
      <c r="EK122" s="1">
        <v>0</v>
      </c>
      <c r="EL122" s="1">
        <v>0</v>
      </c>
      <c r="EM122" s="1">
        <v>0</v>
      </c>
      <c r="EN122" s="1">
        <v>0</v>
      </c>
      <c r="EO122" s="1">
        <v>0</v>
      </c>
      <c r="EP122" s="1">
        <v>0</v>
      </c>
      <c r="EQ122" s="1">
        <v>0</v>
      </c>
      <c r="ER122" s="1">
        <v>0</v>
      </c>
      <c r="ES122" s="1">
        <v>0</v>
      </c>
      <c r="ET122" s="1">
        <v>0</v>
      </c>
      <c r="EU122" s="1">
        <v>0</v>
      </c>
      <c r="EV122" s="1">
        <v>0</v>
      </c>
      <c r="EW122" s="1">
        <v>0</v>
      </c>
      <c r="EX122" s="1">
        <v>0</v>
      </c>
      <c r="EY122" s="1">
        <v>0</v>
      </c>
      <c r="EZ122" s="1">
        <v>0</v>
      </c>
      <c r="FA122" s="1">
        <v>0</v>
      </c>
      <c r="FB122" s="1">
        <v>0</v>
      </c>
      <c r="FC122" s="1">
        <v>0</v>
      </c>
    </row>
    <row r="123" spans="1:159" x14ac:dyDescent="0.35">
      <c r="A123" s="1" t="s">
        <v>546</v>
      </c>
      <c r="B123" s="1" t="s">
        <v>547</v>
      </c>
      <c r="C123" s="1">
        <v>0</v>
      </c>
      <c r="D123" s="1">
        <v>0</v>
      </c>
      <c r="E123" s="1">
        <v>0</v>
      </c>
      <c r="F123" s="1">
        <v>0</v>
      </c>
      <c r="G123" s="1">
        <v>0</v>
      </c>
      <c r="H123" s="1">
        <v>0</v>
      </c>
      <c r="I123" s="1">
        <v>0</v>
      </c>
      <c r="J123" s="1">
        <v>0</v>
      </c>
      <c r="K123" s="1">
        <v>0</v>
      </c>
      <c r="L123" s="1">
        <v>0</v>
      </c>
      <c r="M123" s="1">
        <v>0</v>
      </c>
      <c r="N123" s="1">
        <v>0</v>
      </c>
      <c r="O123" s="1">
        <v>0</v>
      </c>
      <c r="P123" s="1">
        <v>0</v>
      </c>
      <c r="Q123" s="1">
        <v>0</v>
      </c>
      <c r="R123" s="1">
        <v>0</v>
      </c>
      <c r="S123" s="1">
        <v>0</v>
      </c>
      <c r="T123" s="1">
        <v>0</v>
      </c>
      <c r="U123" s="1">
        <v>0</v>
      </c>
      <c r="V123" s="1">
        <v>0</v>
      </c>
      <c r="W123" s="1">
        <v>0</v>
      </c>
      <c r="X123" s="1">
        <v>0</v>
      </c>
      <c r="Y123" s="1">
        <v>0</v>
      </c>
      <c r="Z123" s="1">
        <v>0</v>
      </c>
      <c r="AA123" s="1">
        <v>0</v>
      </c>
      <c r="AB123" s="1">
        <v>0</v>
      </c>
      <c r="AC123" s="1">
        <v>0</v>
      </c>
      <c r="AD123" s="1">
        <v>0</v>
      </c>
      <c r="AE123" s="1">
        <v>0</v>
      </c>
      <c r="AF123" s="1">
        <v>0</v>
      </c>
      <c r="AG123" s="1">
        <v>0</v>
      </c>
      <c r="AH123" s="1">
        <v>0</v>
      </c>
      <c r="AI123" s="1">
        <v>0</v>
      </c>
      <c r="AJ123" s="1">
        <v>0</v>
      </c>
      <c r="AK123" s="1">
        <v>0</v>
      </c>
      <c r="AL123" s="1">
        <v>0</v>
      </c>
      <c r="AM123" s="1">
        <v>0</v>
      </c>
      <c r="AN123" s="1">
        <v>0</v>
      </c>
      <c r="AO123" s="1">
        <v>0</v>
      </c>
      <c r="AP123" s="1">
        <v>0</v>
      </c>
      <c r="AQ123" s="1">
        <v>0</v>
      </c>
      <c r="AR123" s="1">
        <v>0</v>
      </c>
      <c r="AS123" s="1">
        <v>0</v>
      </c>
      <c r="AT123" s="1">
        <v>0</v>
      </c>
      <c r="AU123" s="1">
        <v>0</v>
      </c>
      <c r="AV123" s="1">
        <v>0</v>
      </c>
      <c r="AW123" s="1">
        <v>0</v>
      </c>
      <c r="AX123" s="1">
        <v>0</v>
      </c>
      <c r="AY123" s="1">
        <v>0</v>
      </c>
      <c r="AZ123" s="1">
        <v>0</v>
      </c>
      <c r="BA123" s="1">
        <v>0</v>
      </c>
      <c r="BB123" s="1">
        <v>0</v>
      </c>
      <c r="BC123" s="1">
        <v>0</v>
      </c>
      <c r="BD123" s="1">
        <v>0</v>
      </c>
      <c r="BE123" s="1">
        <v>0</v>
      </c>
      <c r="BF123" s="1">
        <v>0</v>
      </c>
      <c r="BG123" s="1">
        <v>0</v>
      </c>
      <c r="BH123" s="1">
        <v>0</v>
      </c>
      <c r="BI123" s="1">
        <v>0</v>
      </c>
      <c r="BJ123" s="1">
        <v>0</v>
      </c>
      <c r="BK123" s="1">
        <v>0</v>
      </c>
      <c r="BL123" s="1">
        <v>0</v>
      </c>
      <c r="BM123" s="1">
        <v>0</v>
      </c>
      <c r="BN123" s="1">
        <v>0</v>
      </c>
      <c r="BO123" s="1">
        <v>0</v>
      </c>
      <c r="BP123" s="1">
        <v>0</v>
      </c>
      <c r="BQ123" s="1">
        <v>0</v>
      </c>
      <c r="BR123" s="1">
        <v>0</v>
      </c>
      <c r="BS123" s="1">
        <v>0</v>
      </c>
      <c r="BT123" s="1">
        <v>0</v>
      </c>
      <c r="BU123" s="1">
        <v>0</v>
      </c>
      <c r="BV123" s="1">
        <v>0</v>
      </c>
      <c r="BW123" s="1">
        <v>0</v>
      </c>
      <c r="BX123" s="1">
        <v>0</v>
      </c>
      <c r="BY123" s="1">
        <v>0</v>
      </c>
      <c r="BZ123" s="1">
        <v>0</v>
      </c>
      <c r="CA123" s="1">
        <v>0</v>
      </c>
      <c r="CB123" s="1">
        <v>0</v>
      </c>
      <c r="CC123" s="1">
        <v>0</v>
      </c>
      <c r="CD123" s="1">
        <v>0</v>
      </c>
      <c r="CE123" s="1">
        <v>0</v>
      </c>
      <c r="CF123" s="1">
        <v>0</v>
      </c>
      <c r="CG123" s="1">
        <v>0</v>
      </c>
      <c r="CH123" s="1">
        <v>0</v>
      </c>
      <c r="CI123" s="1">
        <v>0</v>
      </c>
      <c r="CJ123" s="1">
        <v>0</v>
      </c>
      <c r="CK123" s="1">
        <v>0</v>
      </c>
      <c r="CL123" s="1">
        <v>0</v>
      </c>
      <c r="CM123" s="1">
        <v>0</v>
      </c>
      <c r="CN123" s="1">
        <v>0</v>
      </c>
      <c r="CO123" s="1">
        <v>0</v>
      </c>
      <c r="CP123" s="1">
        <v>0</v>
      </c>
      <c r="CQ123" s="1">
        <v>0</v>
      </c>
      <c r="CR123" s="1">
        <v>0</v>
      </c>
      <c r="CS123" s="1">
        <v>0</v>
      </c>
      <c r="CT123" s="1">
        <v>0</v>
      </c>
      <c r="CU123" s="1">
        <v>0</v>
      </c>
      <c r="CV123" s="1">
        <v>0</v>
      </c>
      <c r="CW123" s="1">
        <v>0</v>
      </c>
      <c r="CX123" s="1">
        <v>0</v>
      </c>
      <c r="CY123" s="1">
        <v>0</v>
      </c>
      <c r="CZ123" s="1">
        <v>0</v>
      </c>
      <c r="DA123" s="1">
        <v>0</v>
      </c>
      <c r="DB123" s="1">
        <v>0</v>
      </c>
      <c r="DC123" s="1">
        <v>0</v>
      </c>
      <c r="DD123" s="1">
        <v>0</v>
      </c>
      <c r="DE123" s="1">
        <v>0</v>
      </c>
      <c r="DF123" s="1">
        <v>0</v>
      </c>
      <c r="DG123" s="1">
        <v>0</v>
      </c>
      <c r="DH123" s="1">
        <v>0</v>
      </c>
      <c r="DI123" s="1">
        <v>0</v>
      </c>
      <c r="DJ123" s="1">
        <v>0</v>
      </c>
      <c r="DK123" s="1">
        <v>0</v>
      </c>
      <c r="DL123" s="1">
        <v>0</v>
      </c>
      <c r="DM123" s="1">
        <v>0</v>
      </c>
      <c r="DN123" s="1">
        <v>0</v>
      </c>
      <c r="DO123" s="1">
        <v>0</v>
      </c>
      <c r="DP123" s="1">
        <v>0</v>
      </c>
      <c r="DQ123" s="1">
        <v>0</v>
      </c>
      <c r="DR123" s="1">
        <v>0</v>
      </c>
      <c r="DS123" s="1">
        <v>0</v>
      </c>
      <c r="DT123" s="1">
        <v>0</v>
      </c>
      <c r="DU123" s="1">
        <v>0</v>
      </c>
      <c r="DV123" s="1">
        <v>0</v>
      </c>
      <c r="DW123" s="1">
        <v>0</v>
      </c>
      <c r="DX123" s="1">
        <v>0</v>
      </c>
      <c r="DY123" s="1">
        <v>0</v>
      </c>
      <c r="DZ123" s="1">
        <v>0</v>
      </c>
      <c r="EA123" s="1">
        <v>0</v>
      </c>
      <c r="EB123" s="1">
        <v>0</v>
      </c>
      <c r="EC123" s="1">
        <v>0</v>
      </c>
      <c r="ED123" s="1">
        <v>0</v>
      </c>
      <c r="EE123" s="1">
        <v>0</v>
      </c>
      <c r="EF123" s="1">
        <v>0</v>
      </c>
      <c r="EG123" s="1">
        <v>0</v>
      </c>
      <c r="EH123" s="1">
        <v>0</v>
      </c>
      <c r="EI123" s="1">
        <v>0</v>
      </c>
      <c r="EJ123" s="1">
        <v>0</v>
      </c>
      <c r="EK123" s="1">
        <v>0</v>
      </c>
      <c r="EL123" s="1">
        <v>0</v>
      </c>
      <c r="EM123" s="1">
        <v>0</v>
      </c>
      <c r="EN123" s="1">
        <v>0</v>
      </c>
      <c r="EO123" s="1">
        <v>0</v>
      </c>
      <c r="EP123" s="1">
        <v>0</v>
      </c>
      <c r="EQ123" s="1">
        <v>0</v>
      </c>
      <c r="ER123" s="1">
        <v>0</v>
      </c>
      <c r="ES123" s="1">
        <v>0</v>
      </c>
      <c r="ET123" s="1">
        <v>0</v>
      </c>
      <c r="EU123" s="1">
        <v>0</v>
      </c>
      <c r="EV123" s="1">
        <v>0</v>
      </c>
      <c r="EW123" s="1">
        <v>0</v>
      </c>
      <c r="EX123" s="1">
        <v>0</v>
      </c>
      <c r="EY123" s="1">
        <v>0</v>
      </c>
      <c r="EZ123" s="1">
        <v>0</v>
      </c>
      <c r="FA123" s="1">
        <v>0</v>
      </c>
      <c r="FB123" s="1">
        <v>0</v>
      </c>
      <c r="FC123" s="1">
        <v>0</v>
      </c>
    </row>
    <row r="124" spans="1:159" x14ac:dyDescent="0.35">
      <c r="A124" s="1" t="s">
        <v>548</v>
      </c>
      <c r="B124" s="1" t="s">
        <v>549</v>
      </c>
      <c r="C124" s="1">
        <v>0</v>
      </c>
      <c r="D124" s="1">
        <v>0</v>
      </c>
      <c r="E124" s="1">
        <v>0</v>
      </c>
      <c r="F124" s="1">
        <v>0</v>
      </c>
      <c r="G124" s="1">
        <v>0</v>
      </c>
      <c r="H124" s="1">
        <v>0</v>
      </c>
      <c r="I124" s="1">
        <v>0</v>
      </c>
      <c r="J124" s="1">
        <v>0</v>
      </c>
      <c r="K124" s="1">
        <v>0</v>
      </c>
      <c r="L124" s="1">
        <v>0</v>
      </c>
      <c r="M124" s="1">
        <v>0</v>
      </c>
      <c r="N124" s="1">
        <v>0</v>
      </c>
      <c r="O124" s="1">
        <v>0</v>
      </c>
      <c r="P124" s="1">
        <v>0</v>
      </c>
      <c r="Q124" s="1">
        <v>0</v>
      </c>
      <c r="R124" s="1">
        <v>0</v>
      </c>
      <c r="S124" s="1">
        <v>0</v>
      </c>
      <c r="T124" s="1">
        <v>0</v>
      </c>
      <c r="U124" s="1">
        <v>0</v>
      </c>
      <c r="V124" s="1">
        <v>0</v>
      </c>
      <c r="W124" s="1">
        <v>0</v>
      </c>
      <c r="X124" s="1">
        <v>0</v>
      </c>
      <c r="Y124" s="1">
        <v>0</v>
      </c>
      <c r="Z124" s="1">
        <v>0</v>
      </c>
      <c r="AA124" s="1">
        <v>0</v>
      </c>
      <c r="AB124" s="1">
        <v>0</v>
      </c>
      <c r="AC124" s="1">
        <v>0</v>
      </c>
      <c r="AD124" s="1">
        <v>0</v>
      </c>
      <c r="AE124" s="1">
        <v>0</v>
      </c>
      <c r="AF124" s="1">
        <v>0</v>
      </c>
      <c r="AG124" s="1">
        <v>0</v>
      </c>
      <c r="AH124" s="1">
        <v>0</v>
      </c>
      <c r="AI124" s="1">
        <v>0</v>
      </c>
      <c r="AJ124" s="1">
        <v>0</v>
      </c>
      <c r="AK124" s="1">
        <v>0</v>
      </c>
      <c r="AL124" s="1">
        <v>0</v>
      </c>
      <c r="AM124" s="1">
        <v>0</v>
      </c>
      <c r="AN124" s="1">
        <v>0</v>
      </c>
      <c r="AO124" s="1">
        <v>0</v>
      </c>
      <c r="AP124" s="1">
        <v>0</v>
      </c>
      <c r="AQ124" s="1">
        <v>0</v>
      </c>
      <c r="AR124" s="1">
        <v>0</v>
      </c>
      <c r="AS124" s="1">
        <v>0</v>
      </c>
      <c r="AT124" s="1">
        <v>0</v>
      </c>
      <c r="AU124" s="1">
        <v>0</v>
      </c>
      <c r="AV124" s="1">
        <v>0</v>
      </c>
      <c r="AW124" s="1">
        <v>0</v>
      </c>
      <c r="AX124" s="1">
        <v>0</v>
      </c>
      <c r="AY124" s="1">
        <v>0</v>
      </c>
      <c r="AZ124" s="1">
        <v>0</v>
      </c>
      <c r="BA124" s="1">
        <v>0</v>
      </c>
      <c r="BB124" s="1">
        <v>0</v>
      </c>
      <c r="BC124" s="1">
        <v>0</v>
      </c>
      <c r="BD124" s="1">
        <v>0</v>
      </c>
      <c r="BE124" s="1">
        <v>0</v>
      </c>
      <c r="BF124" s="1">
        <v>0</v>
      </c>
      <c r="BG124" s="1">
        <v>0</v>
      </c>
      <c r="BH124" s="1">
        <v>0</v>
      </c>
      <c r="BI124" s="1">
        <v>0</v>
      </c>
      <c r="BJ124" s="1">
        <v>0</v>
      </c>
      <c r="BK124" s="1">
        <v>0</v>
      </c>
      <c r="BL124" s="1">
        <v>0</v>
      </c>
      <c r="BM124" s="1">
        <v>0</v>
      </c>
      <c r="BN124" s="1">
        <v>0</v>
      </c>
      <c r="BO124" s="1">
        <v>0</v>
      </c>
      <c r="BP124" s="1">
        <v>0</v>
      </c>
      <c r="BQ124" s="1">
        <v>0</v>
      </c>
      <c r="BR124" s="1">
        <v>0</v>
      </c>
      <c r="BS124" s="1">
        <v>0</v>
      </c>
      <c r="BT124" s="1">
        <v>0</v>
      </c>
      <c r="BU124" s="1">
        <v>0</v>
      </c>
      <c r="BV124" s="1">
        <v>0</v>
      </c>
      <c r="BW124" s="1">
        <v>0</v>
      </c>
      <c r="BX124" s="1">
        <v>0</v>
      </c>
      <c r="BY124" s="1">
        <v>0</v>
      </c>
      <c r="BZ124" s="1">
        <v>0</v>
      </c>
      <c r="CA124" s="1">
        <v>0</v>
      </c>
      <c r="CB124" s="1">
        <v>0</v>
      </c>
      <c r="CC124" s="1">
        <v>0</v>
      </c>
      <c r="CD124" s="1">
        <v>0</v>
      </c>
      <c r="CE124" s="1">
        <v>0</v>
      </c>
      <c r="CF124" s="1">
        <v>0</v>
      </c>
      <c r="CG124" s="1">
        <v>0</v>
      </c>
      <c r="CH124" s="1">
        <v>0</v>
      </c>
      <c r="CI124" s="1">
        <v>0</v>
      </c>
      <c r="CJ124" s="1">
        <v>0</v>
      </c>
      <c r="CK124" s="1">
        <v>0</v>
      </c>
      <c r="CL124" s="1">
        <v>0</v>
      </c>
      <c r="CM124" s="1">
        <v>0</v>
      </c>
      <c r="CN124" s="1">
        <v>0</v>
      </c>
      <c r="CO124" s="1">
        <v>0</v>
      </c>
      <c r="CP124" s="1">
        <v>0</v>
      </c>
      <c r="CQ124" s="1">
        <v>0</v>
      </c>
      <c r="CR124" s="1">
        <v>0</v>
      </c>
      <c r="CS124" s="1">
        <v>0</v>
      </c>
      <c r="CT124" s="1">
        <v>0</v>
      </c>
      <c r="CU124" s="1">
        <v>0</v>
      </c>
      <c r="CV124" s="1">
        <v>0</v>
      </c>
      <c r="CW124" s="1">
        <v>0</v>
      </c>
      <c r="CX124" s="1">
        <v>0</v>
      </c>
      <c r="CY124" s="1">
        <v>0</v>
      </c>
      <c r="CZ124" s="1">
        <v>0</v>
      </c>
      <c r="DA124" s="1">
        <v>0</v>
      </c>
      <c r="DB124" s="1">
        <v>0</v>
      </c>
      <c r="DC124" s="1">
        <v>0</v>
      </c>
      <c r="DD124" s="1">
        <v>0</v>
      </c>
      <c r="DE124" s="1">
        <v>0</v>
      </c>
      <c r="DF124" s="1">
        <v>0</v>
      </c>
      <c r="DG124" s="1">
        <v>0</v>
      </c>
      <c r="DH124" s="1">
        <v>0</v>
      </c>
      <c r="DI124" s="1">
        <v>0</v>
      </c>
      <c r="DJ124" s="1">
        <v>0</v>
      </c>
      <c r="DK124" s="1">
        <v>0</v>
      </c>
      <c r="DL124" s="1">
        <v>0</v>
      </c>
      <c r="DM124" s="1">
        <v>0</v>
      </c>
      <c r="DN124" s="1">
        <v>0</v>
      </c>
      <c r="DO124" s="1">
        <v>0</v>
      </c>
      <c r="DP124" s="1">
        <v>0</v>
      </c>
      <c r="DQ124" s="1">
        <v>0</v>
      </c>
      <c r="DR124" s="1">
        <v>0</v>
      </c>
      <c r="DS124" s="1">
        <v>0</v>
      </c>
      <c r="DT124" s="1">
        <v>0</v>
      </c>
      <c r="DU124" s="1">
        <v>0</v>
      </c>
      <c r="DV124" s="1">
        <v>0</v>
      </c>
      <c r="DW124" s="1">
        <v>0</v>
      </c>
      <c r="DX124" s="1">
        <v>0</v>
      </c>
      <c r="DY124" s="1">
        <v>0</v>
      </c>
      <c r="DZ124" s="1">
        <v>0</v>
      </c>
      <c r="EA124" s="1">
        <v>0</v>
      </c>
      <c r="EB124" s="1">
        <v>0</v>
      </c>
      <c r="EC124" s="1">
        <v>0</v>
      </c>
      <c r="ED124" s="1">
        <v>0</v>
      </c>
      <c r="EE124" s="1">
        <v>0</v>
      </c>
      <c r="EF124" s="1">
        <v>0</v>
      </c>
      <c r="EG124" s="1">
        <v>0</v>
      </c>
      <c r="EH124" s="1">
        <v>0</v>
      </c>
      <c r="EI124" s="1">
        <v>0</v>
      </c>
      <c r="EJ124" s="1">
        <v>0</v>
      </c>
      <c r="EK124" s="1">
        <v>0</v>
      </c>
      <c r="EL124" s="1">
        <v>0</v>
      </c>
      <c r="EM124" s="1">
        <v>0</v>
      </c>
      <c r="EN124" s="1">
        <v>0</v>
      </c>
      <c r="EO124" s="1">
        <v>0</v>
      </c>
      <c r="EP124" s="1">
        <v>0</v>
      </c>
      <c r="EQ124" s="1">
        <v>0</v>
      </c>
      <c r="ER124" s="1">
        <v>0</v>
      </c>
      <c r="ES124" s="1">
        <v>0</v>
      </c>
      <c r="ET124" s="1">
        <v>0</v>
      </c>
      <c r="EU124" s="1">
        <v>0</v>
      </c>
      <c r="EV124" s="1">
        <v>0</v>
      </c>
      <c r="EW124" s="1">
        <v>0</v>
      </c>
      <c r="EX124" s="1">
        <v>0</v>
      </c>
      <c r="EY124" s="1">
        <v>0</v>
      </c>
      <c r="EZ124" s="1">
        <v>0</v>
      </c>
      <c r="FA124" s="1">
        <v>0</v>
      </c>
      <c r="FB124" s="1">
        <v>0</v>
      </c>
      <c r="FC124" s="1">
        <v>0</v>
      </c>
    </row>
    <row r="125" spans="1:159" x14ac:dyDescent="0.35">
      <c r="A125" s="1" t="s">
        <v>550</v>
      </c>
      <c r="B125" s="1" t="s">
        <v>551</v>
      </c>
      <c r="C125" s="1">
        <v>0</v>
      </c>
      <c r="D125" s="1">
        <v>0</v>
      </c>
      <c r="E125" s="1">
        <v>0</v>
      </c>
      <c r="F125" s="1">
        <v>0</v>
      </c>
      <c r="G125" s="1">
        <v>0</v>
      </c>
      <c r="H125" s="1">
        <v>0</v>
      </c>
      <c r="I125" s="1">
        <v>0</v>
      </c>
      <c r="J125" s="1">
        <v>0</v>
      </c>
      <c r="K125" s="1">
        <v>0</v>
      </c>
      <c r="L125" s="1">
        <v>0</v>
      </c>
      <c r="M125" s="1">
        <v>0</v>
      </c>
      <c r="N125" s="1">
        <v>0</v>
      </c>
      <c r="O125" s="1">
        <v>0</v>
      </c>
      <c r="P125" s="1">
        <v>0</v>
      </c>
      <c r="Q125" s="1">
        <v>0</v>
      </c>
      <c r="R125" s="1">
        <v>0</v>
      </c>
      <c r="S125" s="1">
        <v>0</v>
      </c>
      <c r="T125" s="1">
        <v>0</v>
      </c>
      <c r="U125" s="1">
        <v>0</v>
      </c>
      <c r="V125" s="1">
        <v>0</v>
      </c>
      <c r="W125" s="1">
        <v>0</v>
      </c>
      <c r="X125" s="1">
        <v>0</v>
      </c>
      <c r="Y125" s="1">
        <v>0</v>
      </c>
      <c r="Z125" s="1">
        <v>0</v>
      </c>
      <c r="AA125" s="1">
        <v>0</v>
      </c>
      <c r="AB125" s="1">
        <v>0</v>
      </c>
      <c r="AC125" s="1">
        <v>0</v>
      </c>
      <c r="AD125" s="1">
        <v>0</v>
      </c>
      <c r="AE125" s="1">
        <v>0</v>
      </c>
      <c r="AF125" s="1">
        <v>0</v>
      </c>
      <c r="AG125" s="1">
        <v>0</v>
      </c>
      <c r="AH125" s="1">
        <v>0</v>
      </c>
      <c r="AI125" s="1">
        <v>0</v>
      </c>
      <c r="AJ125" s="1">
        <v>0</v>
      </c>
      <c r="AK125" s="1">
        <v>0</v>
      </c>
      <c r="AL125" s="1">
        <v>0</v>
      </c>
      <c r="AM125" s="1">
        <v>0</v>
      </c>
      <c r="AN125" s="1">
        <v>0</v>
      </c>
      <c r="AO125" s="1">
        <v>0</v>
      </c>
      <c r="AP125" s="1">
        <v>0</v>
      </c>
      <c r="AQ125" s="1">
        <v>0</v>
      </c>
      <c r="AR125" s="1">
        <v>0</v>
      </c>
      <c r="AS125" s="1">
        <v>0</v>
      </c>
      <c r="AT125" s="1">
        <v>0</v>
      </c>
      <c r="AU125" s="1">
        <v>0</v>
      </c>
      <c r="AV125" s="1">
        <v>0</v>
      </c>
      <c r="AW125" s="1">
        <v>0</v>
      </c>
      <c r="AX125" s="1">
        <v>0</v>
      </c>
      <c r="AY125" s="1">
        <v>0</v>
      </c>
      <c r="AZ125" s="1">
        <v>0</v>
      </c>
      <c r="BA125" s="1">
        <v>0</v>
      </c>
      <c r="BB125" s="1">
        <v>0</v>
      </c>
      <c r="BC125" s="1">
        <v>0</v>
      </c>
      <c r="BD125" s="1">
        <v>0</v>
      </c>
      <c r="BE125" s="1">
        <v>0</v>
      </c>
      <c r="BF125" s="1">
        <v>0</v>
      </c>
      <c r="BG125" s="1">
        <v>0</v>
      </c>
      <c r="BH125" s="1">
        <v>0</v>
      </c>
      <c r="BI125" s="1">
        <v>0</v>
      </c>
      <c r="BJ125" s="1">
        <v>0</v>
      </c>
      <c r="BK125" s="1">
        <v>0</v>
      </c>
      <c r="BL125" s="1">
        <v>0</v>
      </c>
      <c r="BM125" s="1">
        <v>0</v>
      </c>
      <c r="BN125" s="1">
        <v>0</v>
      </c>
      <c r="BO125" s="1">
        <v>0</v>
      </c>
      <c r="BP125" s="1">
        <v>0</v>
      </c>
      <c r="BQ125" s="1">
        <v>0</v>
      </c>
      <c r="BR125" s="1">
        <v>0</v>
      </c>
      <c r="BS125" s="1">
        <v>0</v>
      </c>
      <c r="BT125" s="1">
        <v>0</v>
      </c>
      <c r="BU125" s="1">
        <v>0</v>
      </c>
      <c r="BV125" s="1">
        <v>0</v>
      </c>
      <c r="BW125" s="1">
        <v>0</v>
      </c>
      <c r="BX125" s="1">
        <v>0</v>
      </c>
      <c r="BY125" s="1">
        <v>0</v>
      </c>
      <c r="BZ125" s="1">
        <v>0</v>
      </c>
      <c r="CA125" s="1">
        <v>0</v>
      </c>
      <c r="CB125" s="1">
        <v>0</v>
      </c>
      <c r="CC125" s="1">
        <v>0</v>
      </c>
      <c r="CD125" s="1">
        <v>0</v>
      </c>
      <c r="CE125" s="1">
        <v>0</v>
      </c>
      <c r="CF125" s="1">
        <v>0</v>
      </c>
      <c r="CG125" s="1">
        <v>0</v>
      </c>
      <c r="CH125" s="1">
        <v>0</v>
      </c>
      <c r="CI125" s="1">
        <v>0</v>
      </c>
      <c r="CJ125" s="1">
        <v>0</v>
      </c>
      <c r="CK125" s="1">
        <v>0</v>
      </c>
      <c r="CL125" s="1">
        <v>0</v>
      </c>
      <c r="CM125" s="1">
        <v>0</v>
      </c>
      <c r="CN125" s="1">
        <v>0</v>
      </c>
      <c r="CO125" s="1">
        <v>0</v>
      </c>
      <c r="CP125" s="1">
        <v>0</v>
      </c>
      <c r="CQ125" s="1">
        <v>0</v>
      </c>
      <c r="CR125" s="1">
        <v>0</v>
      </c>
      <c r="CS125" s="1">
        <v>0</v>
      </c>
      <c r="CT125" s="1">
        <v>0</v>
      </c>
      <c r="CU125" s="1">
        <v>0</v>
      </c>
      <c r="CV125" s="1">
        <v>0</v>
      </c>
      <c r="CW125" s="1">
        <v>0</v>
      </c>
      <c r="CX125" s="1">
        <v>0</v>
      </c>
      <c r="CY125" s="1">
        <v>0</v>
      </c>
      <c r="CZ125" s="1">
        <v>0</v>
      </c>
      <c r="DA125" s="1">
        <v>0</v>
      </c>
      <c r="DB125" s="1">
        <v>0</v>
      </c>
      <c r="DC125" s="1">
        <v>0</v>
      </c>
      <c r="DD125" s="1">
        <v>0</v>
      </c>
      <c r="DE125" s="1">
        <v>0</v>
      </c>
      <c r="DF125" s="1">
        <v>0</v>
      </c>
      <c r="DG125" s="1">
        <v>0</v>
      </c>
      <c r="DH125" s="1">
        <v>0</v>
      </c>
      <c r="DI125" s="1">
        <v>0</v>
      </c>
      <c r="DJ125" s="1">
        <v>0</v>
      </c>
      <c r="DK125" s="1">
        <v>0</v>
      </c>
      <c r="DL125" s="1">
        <v>0</v>
      </c>
      <c r="DM125" s="1">
        <v>0</v>
      </c>
      <c r="DN125" s="1">
        <v>0</v>
      </c>
      <c r="DO125" s="1">
        <v>0</v>
      </c>
      <c r="DP125" s="1">
        <v>0</v>
      </c>
      <c r="DQ125" s="1">
        <v>0</v>
      </c>
      <c r="DR125" s="1">
        <v>0</v>
      </c>
      <c r="DS125" s="1">
        <v>0</v>
      </c>
      <c r="DT125" s="1">
        <v>0</v>
      </c>
      <c r="DU125" s="1">
        <v>0</v>
      </c>
      <c r="DV125" s="1">
        <v>0</v>
      </c>
      <c r="DW125" s="1">
        <v>0</v>
      </c>
      <c r="DX125" s="1">
        <v>0</v>
      </c>
      <c r="DY125" s="1">
        <v>0</v>
      </c>
      <c r="DZ125" s="1">
        <v>0</v>
      </c>
      <c r="EA125" s="1">
        <v>0</v>
      </c>
      <c r="EB125" s="1">
        <v>0</v>
      </c>
      <c r="EC125" s="1">
        <v>0</v>
      </c>
      <c r="ED125" s="1">
        <v>0</v>
      </c>
      <c r="EE125" s="1">
        <v>0</v>
      </c>
      <c r="EF125" s="1">
        <v>0</v>
      </c>
      <c r="EG125" s="1">
        <v>0</v>
      </c>
      <c r="EH125" s="1">
        <v>0</v>
      </c>
      <c r="EI125" s="1">
        <v>0</v>
      </c>
      <c r="EJ125" s="1">
        <v>0</v>
      </c>
      <c r="EK125" s="1">
        <v>0</v>
      </c>
      <c r="EL125" s="1">
        <v>0</v>
      </c>
      <c r="EM125" s="1">
        <v>0</v>
      </c>
      <c r="EN125" s="1">
        <v>0</v>
      </c>
      <c r="EO125" s="1">
        <v>0</v>
      </c>
      <c r="EP125" s="1">
        <v>0</v>
      </c>
      <c r="EQ125" s="1">
        <v>0</v>
      </c>
      <c r="ER125" s="1">
        <v>0</v>
      </c>
      <c r="ES125" s="1">
        <v>0</v>
      </c>
      <c r="ET125" s="1">
        <v>0</v>
      </c>
      <c r="EU125" s="1">
        <v>0</v>
      </c>
      <c r="EV125" s="1">
        <v>0</v>
      </c>
      <c r="EW125" s="1">
        <v>0</v>
      </c>
      <c r="EX125" s="1">
        <v>0</v>
      </c>
      <c r="EY125" s="1">
        <v>0</v>
      </c>
      <c r="EZ125" s="1">
        <v>0</v>
      </c>
      <c r="FA125" s="1">
        <v>0</v>
      </c>
      <c r="FB125" s="1">
        <v>0</v>
      </c>
      <c r="FC125" s="1">
        <v>0</v>
      </c>
    </row>
    <row r="126" spans="1:159" x14ac:dyDescent="0.35">
      <c r="A126" s="1" t="s">
        <v>552</v>
      </c>
      <c r="B126" s="1" t="s">
        <v>553</v>
      </c>
      <c r="C126" s="1">
        <v>0</v>
      </c>
      <c r="D126" s="1">
        <v>0</v>
      </c>
      <c r="E126" s="1">
        <v>0</v>
      </c>
      <c r="F126" s="1">
        <v>0</v>
      </c>
      <c r="G126" s="1">
        <v>0</v>
      </c>
      <c r="H126" s="1">
        <v>0</v>
      </c>
      <c r="I126" s="1">
        <v>0</v>
      </c>
      <c r="J126" s="1">
        <v>0</v>
      </c>
      <c r="K126" s="1">
        <v>0</v>
      </c>
      <c r="L126" s="1">
        <v>0</v>
      </c>
      <c r="M126" s="1">
        <v>0</v>
      </c>
      <c r="N126" s="1">
        <v>0</v>
      </c>
      <c r="O126" s="1">
        <v>0</v>
      </c>
      <c r="P126" s="1">
        <v>0</v>
      </c>
      <c r="Q126" s="1">
        <v>0</v>
      </c>
      <c r="R126" s="1">
        <v>0</v>
      </c>
      <c r="S126" s="1">
        <v>0</v>
      </c>
      <c r="T126" s="1">
        <v>0</v>
      </c>
      <c r="U126" s="1">
        <v>0</v>
      </c>
      <c r="V126" s="1">
        <v>0</v>
      </c>
      <c r="W126" s="1">
        <v>0</v>
      </c>
      <c r="X126" s="1">
        <v>0</v>
      </c>
      <c r="Y126" s="1">
        <v>0</v>
      </c>
      <c r="Z126" s="1">
        <v>0</v>
      </c>
      <c r="AA126" s="1">
        <v>0</v>
      </c>
      <c r="AB126" s="1">
        <v>0</v>
      </c>
      <c r="AC126" s="1">
        <v>0</v>
      </c>
      <c r="AD126" s="1">
        <v>0</v>
      </c>
      <c r="AE126" s="1">
        <v>0</v>
      </c>
      <c r="AF126" s="1">
        <v>0</v>
      </c>
      <c r="AG126" s="1">
        <v>0</v>
      </c>
      <c r="AH126" s="1">
        <v>0</v>
      </c>
      <c r="AI126" s="1">
        <v>0</v>
      </c>
      <c r="AJ126" s="1">
        <v>0</v>
      </c>
      <c r="AK126" s="1">
        <v>0</v>
      </c>
      <c r="AL126" s="1">
        <v>0</v>
      </c>
      <c r="AM126" s="1">
        <v>0</v>
      </c>
      <c r="AN126" s="1">
        <v>0</v>
      </c>
      <c r="AO126" s="1">
        <v>0</v>
      </c>
      <c r="AP126" s="1">
        <v>0</v>
      </c>
      <c r="AQ126" s="1">
        <v>0</v>
      </c>
      <c r="AR126" s="1">
        <v>0</v>
      </c>
      <c r="AS126" s="1">
        <v>0</v>
      </c>
      <c r="AT126" s="1">
        <v>0</v>
      </c>
      <c r="AU126" s="1">
        <v>0</v>
      </c>
      <c r="AV126" s="1">
        <v>0</v>
      </c>
      <c r="AW126" s="1">
        <v>0</v>
      </c>
      <c r="AX126" s="1">
        <v>0</v>
      </c>
      <c r="AY126" s="1">
        <v>0</v>
      </c>
      <c r="AZ126" s="1">
        <v>0</v>
      </c>
      <c r="BA126" s="1">
        <v>0</v>
      </c>
      <c r="BB126" s="1">
        <v>0</v>
      </c>
      <c r="BC126" s="1">
        <v>0</v>
      </c>
      <c r="BD126" s="1">
        <v>0</v>
      </c>
      <c r="BE126" s="1">
        <v>0</v>
      </c>
      <c r="BF126" s="1">
        <v>0</v>
      </c>
      <c r="BG126" s="1">
        <v>0</v>
      </c>
      <c r="BH126" s="1">
        <v>0</v>
      </c>
      <c r="BI126" s="1">
        <v>0</v>
      </c>
      <c r="BJ126" s="1">
        <v>0</v>
      </c>
      <c r="BK126" s="1">
        <v>0</v>
      </c>
      <c r="BL126" s="1">
        <v>0</v>
      </c>
      <c r="BM126" s="1">
        <v>0</v>
      </c>
      <c r="BN126" s="1">
        <v>0</v>
      </c>
      <c r="BO126" s="1">
        <v>0</v>
      </c>
      <c r="BP126" s="1">
        <v>0</v>
      </c>
      <c r="BQ126" s="1">
        <v>0</v>
      </c>
      <c r="BR126" s="1">
        <v>0</v>
      </c>
      <c r="BS126" s="1">
        <v>0</v>
      </c>
      <c r="BT126" s="1">
        <v>0</v>
      </c>
      <c r="BU126" s="1">
        <v>0</v>
      </c>
      <c r="BV126" s="1">
        <v>0</v>
      </c>
      <c r="BW126" s="1">
        <v>0</v>
      </c>
      <c r="BX126" s="1">
        <v>0</v>
      </c>
      <c r="BY126" s="1">
        <v>0</v>
      </c>
      <c r="BZ126" s="1">
        <v>0</v>
      </c>
      <c r="CA126" s="1">
        <v>0</v>
      </c>
      <c r="CB126" s="1">
        <v>0</v>
      </c>
      <c r="CC126" s="1">
        <v>0</v>
      </c>
      <c r="CD126" s="1">
        <v>0</v>
      </c>
      <c r="CE126" s="1">
        <v>0</v>
      </c>
      <c r="CF126" s="1">
        <v>0</v>
      </c>
      <c r="CG126" s="1">
        <v>0</v>
      </c>
      <c r="CH126" s="1">
        <v>0</v>
      </c>
      <c r="CI126" s="1">
        <v>0</v>
      </c>
      <c r="CJ126" s="1">
        <v>0</v>
      </c>
      <c r="CK126" s="1">
        <v>0</v>
      </c>
      <c r="CL126" s="1">
        <v>0</v>
      </c>
      <c r="CM126" s="1">
        <v>0</v>
      </c>
      <c r="CN126" s="1">
        <v>0</v>
      </c>
      <c r="CO126" s="1">
        <v>0</v>
      </c>
      <c r="CP126" s="1">
        <v>0</v>
      </c>
      <c r="CQ126" s="1">
        <v>0</v>
      </c>
      <c r="CR126" s="1">
        <v>0</v>
      </c>
      <c r="CS126" s="1">
        <v>0</v>
      </c>
      <c r="CT126" s="1">
        <v>0</v>
      </c>
      <c r="CU126" s="1">
        <v>0</v>
      </c>
      <c r="CV126" s="1">
        <v>0</v>
      </c>
      <c r="CW126" s="1">
        <v>0</v>
      </c>
      <c r="CX126" s="1">
        <v>0</v>
      </c>
      <c r="CY126" s="1">
        <v>0</v>
      </c>
      <c r="CZ126" s="1">
        <v>0</v>
      </c>
      <c r="DA126" s="1">
        <v>0</v>
      </c>
      <c r="DB126" s="1">
        <v>0</v>
      </c>
      <c r="DC126" s="1">
        <v>0</v>
      </c>
      <c r="DD126" s="1">
        <v>0</v>
      </c>
      <c r="DE126" s="1">
        <v>0</v>
      </c>
      <c r="DF126" s="1">
        <v>0</v>
      </c>
      <c r="DG126" s="1">
        <v>0</v>
      </c>
      <c r="DH126" s="1">
        <v>0</v>
      </c>
      <c r="DI126" s="1">
        <v>0</v>
      </c>
      <c r="DJ126" s="1">
        <v>0</v>
      </c>
      <c r="DK126" s="1">
        <v>0</v>
      </c>
      <c r="DL126" s="1">
        <v>0</v>
      </c>
      <c r="DM126" s="1">
        <v>0</v>
      </c>
      <c r="DN126" s="1">
        <v>0</v>
      </c>
      <c r="DO126" s="1">
        <v>0</v>
      </c>
      <c r="DP126" s="1">
        <v>0</v>
      </c>
      <c r="DQ126" s="1">
        <v>0</v>
      </c>
      <c r="DR126" s="1">
        <v>0</v>
      </c>
      <c r="DS126" s="1">
        <v>0</v>
      </c>
      <c r="DT126" s="1">
        <v>0</v>
      </c>
      <c r="DU126" s="1">
        <v>0</v>
      </c>
      <c r="DV126" s="1">
        <v>0</v>
      </c>
      <c r="DW126" s="1">
        <v>0</v>
      </c>
      <c r="DX126" s="1">
        <v>0</v>
      </c>
      <c r="DY126" s="1">
        <v>0</v>
      </c>
      <c r="DZ126" s="1">
        <v>0</v>
      </c>
      <c r="EA126" s="1">
        <v>0</v>
      </c>
      <c r="EB126" s="1">
        <v>0</v>
      </c>
      <c r="EC126" s="1">
        <v>0</v>
      </c>
      <c r="ED126" s="1">
        <v>0</v>
      </c>
      <c r="EE126" s="1">
        <v>0</v>
      </c>
      <c r="EF126" s="1">
        <v>0</v>
      </c>
      <c r="EG126" s="1">
        <v>0</v>
      </c>
      <c r="EH126" s="1">
        <v>0</v>
      </c>
      <c r="EI126" s="1">
        <v>0</v>
      </c>
      <c r="EJ126" s="1">
        <v>0</v>
      </c>
      <c r="EK126" s="1">
        <v>0</v>
      </c>
      <c r="EL126" s="1">
        <v>0</v>
      </c>
      <c r="EM126" s="1">
        <v>0</v>
      </c>
      <c r="EN126" s="1">
        <v>0</v>
      </c>
      <c r="EO126" s="1">
        <v>0</v>
      </c>
      <c r="EP126" s="1">
        <v>0</v>
      </c>
      <c r="EQ126" s="1">
        <v>0</v>
      </c>
      <c r="ER126" s="1">
        <v>0</v>
      </c>
      <c r="ES126" s="1">
        <v>0</v>
      </c>
      <c r="ET126" s="1">
        <v>0</v>
      </c>
      <c r="EU126" s="1">
        <v>0</v>
      </c>
      <c r="EV126" s="1">
        <v>0</v>
      </c>
      <c r="EW126" s="1">
        <v>0</v>
      </c>
      <c r="EX126" s="1">
        <v>0</v>
      </c>
      <c r="EY126" s="1">
        <v>0</v>
      </c>
      <c r="EZ126" s="1">
        <v>0</v>
      </c>
      <c r="FA126" s="1">
        <v>0</v>
      </c>
      <c r="FB126" s="1">
        <v>0</v>
      </c>
      <c r="FC126" s="1">
        <v>0</v>
      </c>
    </row>
    <row r="127" spans="1:159" x14ac:dyDescent="0.35">
      <c r="A127" s="1" t="s">
        <v>554</v>
      </c>
      <c r="B127" s="1" t="s">
        <v>555</v>
      </c>
      <c r="C127" s="1">
        <v>0</v>
      </c>
      <c r="D127" s="1">
        <v>0</v>
      </c>
      <c r="E127" s="1">
        <v>0</v>
      </c>
      <c r="F127" s="1">
        <v>0</v>
      </c>
      <c r="G127" s="1">
        <v>0</v>
      </c>
      <c r="H127" s="1">
        <v>0</v>
      </c>
      <c r="I127" s="1">
        <v>0</v>
      </c>
      <c r="J127" s="1">
        <v>0</v>
      </c>
      <c r="K127" s="1">
        <v>0</v>
      </c>
      <c r="L127" s="1">
        <v>0</v>
      </c>
      <c r="M127" s="1">
        <v>0</v>
      </c>
      <c r="N127" s="1">
        <v>0</v>
      </c>
      <c r="O127" s="1">
        <v>0</v>
      </c>
      <c r="P127" s="1">
        <v>0</v>
      </c>
      <c r="Q127" s="1">
        <v>0</v>
      </c>
      <c r="R127" s="1">
        <v>0</v>
      </c>
      <c r="S127" s="1">
        <v>0</v>
      </c>
      <c r="T127" s="1">
        <v>0</v>
      </c>
      <c r="U127" s="1">
        <v>0</v>
      </c>
      <c r="V127" s="1">
        <v>0</v>
      </c>
      <c r="W127" s="1">
        <v>0</v>
      </c>
      <c r="X127" s="1">
        <v>0</v>
      </c>
      <c r="Y127" s="1">
        <v>0</v>
      </c>
      <c r="Z127" s="1">
        <v>0</v>
      </c>
      <c r="AA127" s="1">
        <v>0</v>
      </c>
      <c r="AB127" s="1">
        <v>0</v>
      </c>
      <c r="AC127" s="1">
        <v>0</v>
      </c>
      <c r="AD127" s="1">
        <v>0</v>
      </c>
      <c r="AE127" s="1">
        <v>0</v>
      </c>
      <c r="AF127" s="1">
        <v>0</v>
      </c>
      <c r="AG127" s="1">
        <v>0</v>
      </c>
      <c r="AH127" s="1">
        <v>0</v>
      </c>
      <c r="AI127" s="1">
        <v>0</v>
      </c>
      <c r="AJ127" s="1">
        <v>0</v>
      </c>
      <c r="AK127" s="1">
        <v>0</v>
      </c>
      <c r="AL127" s="1">
        <v>0</v>
      </c>
      <c r="AM127" s="1">
        <v>0</v>
      </c>
      <c r="AN127" s="1">
        <v>0</v>
      </c>
      <c r="AO127" s="1">
        <v>0</v>
      </c>
      <c r="AP127" s="1">
        <v>0</v>
      </c>
      <c r="AQ127" s="1">
        <v>0</v>
      </c>
      <c r="AR127" s="1">
        <v>0</v>
      </c>
      <c r="AS127" s="1">
        <v>0</v>
      </c>
      <c r="AT127" s="1">
        <v>0</v>
      </c>
      <c r="AU127" s="1">
        <v>0</v>
      </c>
      <c r="AV127" s="1">
        <v>0</v>
      </c>
      <c r="AW127" s="1">
        <v>0</v>
      </c>
      <c r="AX127" s="1">
        <v>0</v>
      </c>
      <c r="AY127" s="1">
        <v>0</v>
      </c>
      <c r="AZ127" s="1">
        <v>0</v>
      </c>
      <c r="BA127" s="1">
        <v>0</v>
      </c>
      <c r="BB127" s="1">
        <v>0</v>
      </c>
      <c r="BC127" s="1">
        <v>0</v>
      </c>
      <c r="BD127" s="1">
        <v>0</v>
      </c>
      <c r="BE127" s="1">
        <v>0</v>
      </c>
      <c r="BF127" s="1">
        <v>0</v>
      </c>
      <c r="BG127" s="1">
        <v>0</v>
      </c>
      <c r="BH127" s="1">
        <v>0</v>
      </c>
      <c r="BI127" s="1">
        <v>0</v>
      </c>
      <c r="BJ127" s="1">
        <v>0</v>
      </c>
      <c r="BK127" s="1">
        <v>0</v>
      </c>
      <c r="BL127" s="1">
        <v>0</v>
      </c>
      <c r="BM127" s="1">
        <v>0</v>
      </c>
      <c r="BN127" s="1">
        <v>0</v>
      </c>
      <c r="BO127" s="1">
        <v>0</v>
      </c>
      <c r="BP127" s="1">
        <v>0</v>
      </c>
      <c r="BQ127" s="1">
        <v>0</v>
      </c>
      <c r="BR127" s="1">
        <v>0</v>
      </c>
      <c r="BS127" s="1">
        <v>0</v>
      </c>
      <c r="BT127" s="1">
        <v>0</v>
      </c>
      <c r="BU127" s="1">
        <v>0</v>
      </c>
      <c r="BV127" s="1">
        <v>0</v>
      </c>
      <c r="BW127" s="1">
        <v>0</v>
      </c>
      <c r="BX127" s="1">
        <v>0</v>
      </c>
      <c r="BY127" s="1">
        <v>0</v>
      </c>
      <c r="BZ127" s="1">
        <v>0</v>
      </c>
      <c r="CA127" s="1">
        <v>0</v>
      </c>
      <c r="CB127" s="1">
        <v>0</v>
      </c>
      <c r="CC127" s="1">
        <v>0</v>
      </c>
      <c r="CD127" s="1">
        <v>0</v>
      </c>
      <c r="CE127" s="1">
        <v>0</v>
      </c>
      <c r="CF127" s="1">
        <v>0</v>
      </c>
      <c r="CG127" s="1">
        <v>0</v>
      </c>
      <c r="CH127" s="1">
        <v>0</v>
      </c>
      <c r="CI127" s="1">
        <v>0</v>
      </c>
      <c r="CJ127" s="1">
        <v>0</v>
      </c>
      <c r="CK127" s="1">
        <v>0</v>
      </c>
      <c r="CL127" s="1">
        <v>0</v>
      </c>
      <c r="CM127" s="1">
        <v>0</v>
      </c>
      <c r="CN127" s="1">
        <v>0</v>
      </c>
      <c r="CO127" s="1">
        <v>0</v>
      </c>
      <c r="CP127" s="1">
        <v>0</v>
      </c>
      <c r="CQ127" s="1">
        <v>0</v>
      </c>
      <c r="CR127" s="1">
        <v>0</v>
      </c>
      <c r="CS127" s="1">
        <v>0</v>
      </c>
      <c r="CT127" s="1">
        <v>0</v>
      </c>
      <c r="CU127" s="1">
        <v>0</v>
      </c>
      <c r="CV127" s="1">
        <v>0</v>
      </c>
      <c r="CW127" s="1">
        <v>0</v>
      </c>
      <c r="CX127" s="1">
        <v>0</v>
      </c>
      <c r="CY127" s="1">
        <v>0</v>
      </c>
      <c r="CZ127" s="1">
        <v>0</v>
      </c>
      <c r="DA127" s="1">
        <v>0</v>
      </c>
      <c r="DB127" s="1">
        <v>0</v>
      </c>
      <c r="DC127" s="1">
        <v>0</v>
      </c>
      <c r="DD127" s="1">
        <v>0</v>
      </c>
      <c r="DE127" s="1">
        <v>0</v>
      </c>
      <c r="DF127" s="1">
        <v>0</v>
      </c>
      <c r="DG127" s="1">
        <v>0</v>
      </c>
      <c r="DH127" s="1">
        <v>0</v>
      </c>
      <c r="DI127" s="1">
        <v>0</v>
      </c>
      <c r="DJ127" s="1">
        <v>0</v>
      </c>
      <c r="DK127" s="1">
        <v>0</v>
      </c>
      <c r="DL127" s="1">
        <v>0</v>
      </c>
      <c r="DM127" s="1">
        <v>0</v>
      </c>
      <c r="DN127" s="1">
        <v>0</v>
      </c>
      <c r="DO127" s="1">
        <v>0</v>
      </c>
      <c r="DP127" s="1">
        <v>0</v>
      </c>
      <c r="DQ127" s="1">
        <v>0</v>
      </c>
      <c r="DR127" s="1">
        <v>0</v>
      </c>
      <c r="DS127" s="1">
        <v>0</v>
      </c>
      <c r="DT127" s="1">
        <v>0</v>
      </c>
      <c r="DU127" s="1">
        <v>0</v>
      </c>
      <c r="DV127" s="1">
        <v>0</v>
      </c>
      <c r="DW127" s="1">
        <v>0</v>
      </c>
      <c r="DX127" s="1">
        <v>0</v>
      </c>
      <c r="DY127" s="1">
        <v>0</v>
      </c>
      <c r="DZ127" s="1">
        <v>0</v>
      </c>
      <c r="EA127" s="1">
        <v>0</v>
      </c>
      <c r="EB127" s="1">
        <v>0</v>
      </c>
      <c r="EC127" s="1">
        <v>0</v>
      </c>
      <c r="ED127" s="1">
        <v>0</v>
      </c>
      <c r="EE127" s="1">
        <v>0</v>
      </c>
      <c r="EF127" s="1">
        <v>0</v>
      </c>
      <c r="EG127" s="1">
        <v>0</v>
      </c>
      <c r="EH127" s="1">
        <v>0</v>
      </c>
      <c r="EI127" s="1">
        <v>0</v>
      </c>
      <c r="EJ127" s="1">
        <v>0</v>
      </c>
      <c r="EK127" s="1">
        <v>0</v>
      </c>
      <c r="EL127" s="1">
        <v>0</v>
      </c>
      <c r="EM127" s="1">
        <v>0</v>
      </c>
      <c r="EN127" s="1">
        <v>0</v>
      </c>
      <c r="EO127" s="1">
        <v>0</v>
      </c>
      <c r="EP127" s="1">
        <v>0</v>
      </c>
      <c r="EQ127" s="1">
        <v>0</v>
      </c>
      <c r="ER127" s="1">
        <v>0</v>
      </c>
      <c r="ES127" s="1">
        <v>0</v>
      </c>
      <c r="ET127" s="1">
        <v>0</v>
      </c>
      <c r="EU127" s="1">
        <v>0</v>
      </c>
      <c r="EV127" s="1">
        <v>0</v>
      </c>
      <c r="EW127" s="1">
        <v>0</v>
      </c>
      <c r="EX127" s="1">
        <v>0</v>
      </c>
      <c r="EY127" s="1">
        <v>0</v>
      </c>
      <c r="EZ127" s="1">
        <v>0</v>
      </c>
      <c r="FA127" s="1">
        <v>0</v>
      </c>
      <c r="FB127" s="1">
        <v>0</v>
      </c>
      <c r="FC127" s="1">
        <v>0</v>
      </c>
    </row>
    <row r="128" spans="1:159" x14ac:dyDescent="0.35">
      <c r="A128" s="1" t="s">
        <v>557</v>
      </c>
      <c r="B128" s="1" t="s">
        <v>558</v>
      </c>
      <c r="C128" s="1">
        <v>0</v>
      </c>
      <c r="D128" s="1">
        <v>0</v>
      </c>
      <c r="E128" s="1">
        <v>0</v>
      </c>
      <c r="F128" s="1">
        <v>0</v>
      </c>
      <c r="G128" s="1">
        <v>0</v>
      </c>
      <c r="H128" s="1">
        <v>0</v>
      </c>
      <c r="I128" s="1">
        <v>0</v>
      </c>
      <c r="J128" s="1">
        <v>0</v>
      </c>
      <c r="K128" s="1">
        <v>0</v>
      </c>
      <c r="L128" s="1">
        <v>0</v>
      </c>
      <c r="M128" s="1">
        <v>0</v>
      </c>
      <c r="N128" s="1">
        <v>0</v>
      </c>
      <c r="O128" s="1">
        <v>0</v>
      </c>
      <c r="P128" s="1">
        <v>0</v>
      </c>
      <c r="Q128" s="1">
        <v>0</v>
      </c>
      <c r="R128" s="1">
        <v>0</v>
      </c>
      <c r="S128" s="1">
        <v>0</v>
      </c>
      <c r="T128" s="1">
        <v>0</v>
      </c>
      <c r="U128" s="1">
        <v>0</v>
      </c>
      <c r="V128" s="1">
        <v>0</v>
      </c>
      <c r="W128" s="1">
        <v>0</v>
      </c>
      <c r="X128" s="1">
        <v>0</v>
      </c>
      <c r="Y128" s="1">
        <v>0</v>
      </c>
      <c r="Z128" s="1">
        <v>0</v>
      </c>
      <c r="AA128" s="1">
        <v>0</v>
      </c>
      <c r="AB128" s="1">
        <v>0</v>
      </c>
      <c r="AC128" s="1">
        <v>0</v>
      </c>
      <c r="AD128" s="1">
        <v>0</v>
      </c>
      <c r="AE128" s="1">
        <v>0</v>
      </c>
      <c r="AF128" s="1">
        <v>0</v>
      </c>
      <c r="AG128" s="1">
        <v>0</v>
      </c>
      <c r="AH128" s="1">
        <v>0</v>
      </c>
      <c r="AI128" s="1">
        <v>0</v>
      </c>
      <c r="AJ128" s="1">
        <v>0</v>
      </c>
      <c r="AK128" s="1">
        <v>0</v>
      </c>
      <c r="AL128" s="1">
        <v>0</v>
      </c>
      <c r="AM128" s="1">
        <v>0</v>
      </c>
      <c r="AN128" s="1">
        <v>0</v>
      </c>
      <c r="AO128" s="1">
        <v>0</v>
      </c>
      <c r="AP128" s="1">
        <v>0</v>
      </c>
      <c r="AQ128" s="1">
        <v>0</v>
      </c>
      <c r="AR128" s="1">
        <v>0</v>
      </c>
      <c r="AS128" s="1">
        <v>0</v>
      </c>
      <c r="AT128" s="1">
        <v>0</v>
      </c>
      <c r="AU128" s="1">
        <v>0</v>
      </c>
      <c r="AV128" s="1">
        <v>0</v>
      </c>
      <c r="AW128" s="1">
        <v>0</v>
      </c>
      <c r="AX128" s="1">
        <v>0</v>
      </c>
      <c r="AY128" s="1">
        <v>0</v>
      </c>
      <c r="AZ128" s="1">
        <v>0</v>
      </c>
      <c r="BA128" s="1">
        <v>0</v>
      </c>
      <c r="BB128" s="1">
        <v>0</v>
      </c>
      <c r="BC128" s="1">
        <v>0</v>
      </c>
      <c r="BD128" s="1">
        <v>0</v>
      </c>
      <c r="BE128" s="1">
        <v>0</v>
      </c>
      <c r="BF128" s="1">
        <v>0</v>
      </c>
      <c r="BG128" s="1">
        <v>0</v>
      </c>
      <c r="BH128" s="1">
        <v>0</v>
      </c>
      <c r="BI128" s="1">
        <v>0</v>
      </c>
      <c r="BJ128" s="1">
        <v>0</v>
      </c>
      <c r="BK128" s="1">
        <v>0</v>
      </c>
      <c r="BL128" s="1">
        <v>0</v>
      </c>
      <c r="BM128" s="1">
        <v>0</v>
      </c>
      <c r="BN128" s="1">
        <v>0</v>
      </c>
      <c r="BO128" s="1">
        <v>0</v>
      </c>
      <c r="BP128" s="1">
        <v>0</v>
      </c>
      <c r="BQ128" s="1">
        <v>0</v>
      </c>
      <c r="BR128" s="1">
        <v>0</v>
      </c>
      <c r="BS128" s="1">
        <v>0</v>
      </c>
      <c r="BT128" s="1">
        <v>0</v>
      </c>
      <c r="BU128" s="1">
        <v>0</v>
      </c>
      <c r="BV128" s="1">
        <v>0</v>
      </c>
      <c r="BW128" s="1">
        <v>0</v>
      </c>
      <c r="BX128" s="1">
        <v>0</v>
      </c>
      <c r="BY128" s="1">
        <v>0</v>
      </c>
      <c r="BZ128" s="1">
        <v>0</v>
      </c>
      <c r="CA128" s="1">
        <v>0</v>
      </c>
      <c r="CB128" s="1">
        <v>0</v>
      </c>
      <c r="CC128" s="1">
        <v>0</v>
      </c>
      <c r="CD128" s="1">
        <v>0</v>
      </c>
      <c r="CE128" s="1">
        <v>0</v>
      </c>
      <c r="CF128" s="1">
        <v>0</v>
      </c>
      <c r="CG128" s="1">
        <v>0</v>
      </c>
      <c r="CH128" s="1">
        <v>0</v>
      </c>
      <c r="CI128" s="1">
        <v>0</v>
      </c>
      <c r="CJ128" s="1">
        <v>0</v>
      </c>
      <c r="CK128" s="1">
        <v>0</v>
      </c>
      <c r="CL128" s="1">
        <v>0</v>
      </c>
      <c r="CM128" s="1">
        <v>0</v>
      </c>
      <c r="CN128" s="1">
        <v>0</v>
      </c>
      <c r="CO128" s="1">
        <v>0</v>
      </c>
      <c r="CP128" s="1">
        <v>0</v>
      </c>
      <c r="CQ128" s="1">
        <v>0</v>
      </c>
      <c r="CR128" s="1">
        <v>0</v>
      </c>
      <c r="CS128" s="1">
        <v>0</v>
      </c>
      <c r="CT128" s="1">
        <v>0</v>
      </c>
      <c r="CU128" s="1">
        <v>0</v>
      </c>
      <c r="CV128" s="1">
        <v>0</v>
      </c>
      <c r="CW128" s="1">
        <v>0</v>
      </c>
      <c r="CX128" s="1">
        <v>0</v>
      </c>
      <c r="CY128" s="1">
        <v>0</v>
      </c>
      <c r="CZ128" s="1">
        <v>0</v>
      </c>
      <c r="DA128" s="1">
        <v>0</v>
      </c>
      <c r="DB128" s="1">
        <v>0</v>
      </c>
      <c r="DC128" s="1">
        <v>0</v>
      </c>
      <c r="DD128" s="1">
        <v>0</v>
      </c>
      <c r="DE128" s="1">
        <v>0</v>
      </c>
      <c r="DF128" s="1">
        <v>0</v>
      </c>
      <c r="DG128" s="1">
        <v>0</v>
      </c>
      <c r="DH128" s="1">
        <v>0</v>
      </c>
      <c r="DI128" s="1">
        <v>0</v>
      </c>
      <c r="DJ128" s="1">
        <v>0</v>
      </c>
      <c r="DK128" s="1">
        <v>0</v>
      </c>
      <c r="DL128" s="1">
        <v>0</v>
      </c>
      <c r="DM128" s="1">
        <v>0</v>
      </c>
      <c r="DN128" s="1">
        <v>0</v>
      </c>
      <c r="DO128" s="1">
        <v>0</v>
      </c>
      <c r="DP128" s="1">
        <v>0</v>
      </c>
      <c r="DQ128" s="1">
        <v>0</v>
      </c>
      <c r="DR128" s="1">
        <v>0</v>
      </c>
      <c r="DS128" s="1">
        <v>0</v>
      </c>
      <c r="DT128" s="1">
        <v>0</v>
      </c>
      <c r="DU128" s="1">
        <v>0</v>
      </c>
      <c r="DV128" s="1">
        <v>0</v>
      </c>
      <c r="DW128" s="1">
        <v>0</v>
      </c>
      <c r="DX128" s="1">
        <v>0</v>
      </c>
      <c r="DY128" s="1">
        <v>0</v>
      </c>
      <c r="DZ128" s="1">
        <v>0</v>
      </c>
      <c r="EA128" s="1">
        <v>0</v>
      </c>
      <c r="EB128" s="1">
        <v>0</v>
      </c>
      <c r="EC128" s="1">
        <v>0</v>
      </c>
      <c r="ED128" s="1">
        <v>0</v>
      </c>
      <c r="EE128" s="1">
        <v>0</v>
      </c>
      <c r="EF128" s="1">
        <v>0</v>
      </c>
      <c r="EG128" s="1">
        <v>0</v>
      </c>
      <c r="EH128" s="1">
        <v>0</v>
      </c>
      <c r="EI128" s="1">
        <v>0</v>
      </c>
      <c r="EJ128" s="1">
        <v>0</v>
      </c>
      <c r="EK128" s="1">
        <v>0</v>
      </c>
      <c r="EL128" s="1">
        <v>0</v>
      </c>
      <c r="EM128" s="1">
        <v>0</v>
      </c>
      <c r="EN128" s="1">
        <v>0</v>
      </c>
      <c r="EO128" s="1">
        <v>0</v>
      </c>
      <c r="EP128" s="1">
        <v>0</v>
      </c>
      <c r="EQ128" s="1">
        <v>0</v>
      </c>
      <c r="ER128" s="1">
        <v>0</v>
      </c>
      <c r="ES128" s="1">
        <v>0</v>
      </c>
      <c r="ET128" s="1">
        <v>0</v>
      </c>
      <c r="EU128" s="1">
        <v>0</v>
      </c>
      <c r="EV128" s="1">
        <v>0</v>
      </c>
      <c r="EW128" s="1">
        <v>0</v>
      </c>
      <c r="EX128" s="1">
        <v>0</v>
      </c>
      <c r="EY128" s="1">
        <v>0</v>
      </c>
      <c r="EZ128" s="1">
        <v>0</v>
      </c>
      <c r="FA128" s="1">
        <v>0</v>
      </c>
      <c r="FB128" s="1">
        <v>0</v>
      </c>
      <c r="FC128" s="1">
        <v>0</v>
      </c>
    </row>
    <row r="129" spans="1:159" x14ac:dyDescent="0.35">
      <c r="A129" s="1" t="s">
        <v>559</v>
      </c>
      <c r="B129" s="1" t="s">
        <v>560</v>
      </c>
      <c r="C129" s="1">
        <v>0</v>
      </c>
      <c r="D129" s="1">
        <v>0</v>
      </c>
      <c r="E129" s="1">
        <v>0</v>
      </c>
      <c r="F129" s="1">
        <v>0</v>
      </c>
      <c r="G129" s="1">
        <v>0</v>
      </c>
      <c r="H129" s="1">
        <v>0</v>
      </c>
      <c r="I129" s="1">
        <v>0</v>
      </c>
      <c r="J129" s="1">
        <v>0</v>
      </c>
      <c r="K129" s="1">
        <v>0</v>
      </c>
      <c r="L129" s="1">
        <v>0</v>
      </c>
      <c r="M129" s="1">
        <v>0</v>
      </c>
      <c r="N129" s="1">
        <v>0</v>
      </c>
      <c r="O129" s="1">
        <v>0</v>
      </c>
      <c r="P129" s="1">
        <v>0</v>
      </c>
      <c r="Q129" s="1">
        <v>0</v>
      </c>
      <c r="R129" s="1">
        <v>0</v>
      </c>
      <c r="S129" s="1">
        <v>0</v>
      </c>
      <c r="T129" s="1">
        <v>0</v>
      </c>
      <c r="U129" s="1">
        <v>0</v>
      </c>
      <c r="V129" s="1">
        <v>0</v>
      </c>
      <c r="W129" s="1">
        <v>0</v>
      </c>
      <c r="X129" s="1">
        <v>0</v>
      </c>
      <c r="Y129" s="1">
        <v>0</v>
      </c>
      <c r="Z129" s="1">
        <v>0</v>
      </c>
      <c r="AA129" s="1">
        <v>0</v>
      </c>
      <c r="AB129" s="1">
        <v>0</v>
      </c>
      <c r="AC129" s="1">
        <v>0</v>
      </c>
      <c r="AD129" s="1">
        <v>0</v>
      </c>
      <c r="AE129" s="1">
        <v>0</v>
      </c>
      <c r="AF129" s="1">
        <v>0</v>
      </c>
      <c r="AG129" s="1">
        <v>0</v>
      </c>
      <c r="AH129" s="1">
        <v>0</v>
      </c>
      <c r="AI129" s="1">
        <v>0</v>
      </c>
      <c r="AJ129" s="1">
        <v>0</v>
      </c>
      <c r="AK129" s="1">
        <v>0</v>
      </c>
      <c r="AL129" s="1">
        <v>0</v>
      </c>
      <c r="AM129" s="1">
        <v>0</v>
      </c>
      <c r="AN129" s="1">
        <v>0</v>
      </c>
      <c r="AO129" s="1">
        <v>0</v>
      </c>
      <c r="AP129" s="1">
        <v>0</v>
      </c>
      <c r="AQ129" s="1">
        <v>0</v>
      </c>
      <c r="AR129" s="1">
        <v>0</v>
      </c>
      <c r="AS129" s="1">
        <v>0</v>
      </c>
      <c r="AT129" s="1">
        <v>0</v>
      </c>
      <c r="AU129" s="1">
        <v>0</v>
      </c>
      <c r="AV129" s="1">
        <v>0</v>
      </c>
      <c r="AW129" s="1">
        <v>0</v>
      </c>
      <c r="AX129" s="1">
        <v>0</v>
      </c>
      <c r="AY129" s="1">
        <v>0</v>
      </c>
      <c r="AZ129" s="1">
        <v>0</v>
      </c>
      <c r="BA129" s="1">
        <v>0</v>
      </c>
      <c r="BB129" s="1">
        <v>0</v>
      </c>
      <c r="BC129" s="1">
        <v>0</v>
      </c>
      <c r="BD129" s="1">
        <v>0</v>
      </c>
      <c r="BE129" s="1">
        <v>0</v>
      </c>
      <c r="BF129" s="1">
        <v>0</v>
      </c>
      <c r="BG129" s="1">
        <v>0</v>
      </c>
      <c r="BH129" s="1">
        <v>0</v>
      </c>
      <c r="BI129" s="1">
        <v>0</v>
      </c>
      <c r="BJ129" s="1">
        <v>0</v>
      </c>
      <c r="BK129" s="1">
        <v>0</v>
      </c>
      <c r="BL129" s="1">
        <v>0</v>
      </c>
      <c r="BM129" s="1">
        <v>0</v>
      </c>
      <c r="BN129" s="1">
        <v>0</v>
      </c>
      <c r="BO129" s="1">
        <v>0</v>
      </c>
      <c r="BP129" s="1">
        <v>0</v>
      </c>
      <c r="BQ129" s="1">
        <v>0</v>
      </c>
      <c r="BR129" s="1">
        <v>0</v>
      </c>
      <c r="BS129" s="1">
        <v>0</v>
      </c>
      <c r="BT129" s="1">
        <v>0</v>
      </c>
      <c r="BU129" s="1">
        <v>0</v>
      </c>
      <c r="BV129" s="1">
        <v>0</v>
      </c>
      <c r="BW129" s="1">
        <v>0</v>
      </c>
      <c r="BX129" s="1">
        <v>0</v>
      </c>
      <c r="BY129" s="1">
        <v>0</v>
      </c>
      <c r="BZ129" s="1">
        <v>0</v>
      </c>
      <c r="CA129" s="1">
        <v>0</v>
      </c>
      <c r="CB129" s="1">
        <v>0</v>
      </c>
      <c r="CC129" s="1">
        <v>0</v>
      </c>
      <c r="CD129" s="1">
        <v>0</v>
      </c>
      <c r="CE129" s="1">
        <v>0</v>
      </c>
      <c r="CF129" s="1">
        <v>0</v>
      </c>
      <c r="CG129" s="1">
        <v>0</v>
      </c>
      <c r="CH129" s="1">
        <v>0</v>
      </c>
      <c r="CI129" s="1">
        <v>0</v>
      </c>
      <c r="CJ129" s="1">
        <v>0</v>
      </c>
      <c r="CK129" s="1">
        <v>0</v>
      </c>
      <c r="CL129" s="1">
        <v>0</v>
      </c>
      <c r="CM129" s="1">
        <v>0</v>
      </c>
      <c r="CN129" s="1">
        <v>0</v>
      </c>
      <c r="CO129" s="1">
        <v>0</v>
      </c>
      <c r="CP129" s="1">
        <v>0</v>
      </c>
      <c r="CQ129" s="1">
        <v>0</v>
      </c>
      <c r="CR129" s="1">
        <v>0</v>
      </c>
      <c r="CS129" s="1">
        <v>0</v>
      </c>
      <c r="CT129" s="1">
        <v>0</v>
      </c>
      <c r="CU129" s="1">
        <v>0</v>
      </c>
      <c r="CV129" s="1">
        <v>0</v>
      </c>
      <c r="CW129" s="1">
        <v>0</v>
      </c>
      <c r="CX129" s="1">
        <v>0</v>
      </c>
      <c r="CY129" s="1">
        <v>0</v>
      </c>
      <c r="CZ129" s="1">
        <v>0</v>
      </c>
      <c r="DA129" s="1">
        <v>0</v>
      </c>
      <c r="DB129" s="1">
        <v>0</v>
      </c>
      <c r="DC129" s="1">
        <v>0</v>
      </c>
      <c r="DD129" s="1">
        <v>0</v>
      </c>
      <c r="DE129" s="1">
        <v>0</v>
      </c>
      <c r="DF129" s="1">
        <v>0</v>
      </c>
      <c r="DG129" s="1">
        <v>0</v>
      </c>
      <c r="DH129" s="1">
        <v>0</v>
      </c>
      <c r="DI129" s="1">
        <v>0</v>
      </c>
      <c r="DJ129" s="1">
        <v>0</v>
      </c>
      <c r="DK129" s="1">
        <v>0</v>
      </c>
      <c r="DL129" s="1">
        <v>0</v>
      </c>
      <c r="DM129" s="1">
        <v>0</v>
      </c>
      <c r="DN129" s="1">
        <v>0</v>
      </c>
      <c r="DO129" s="1">
        <v>0</v>
      </c>
      <c r="DP129" s="1">
        <v>0</v>
      </c>
      <c r="DQ129" s="1">
        <v>0</v>
      </c>
      <c r="DR129" s="1">
        <v>0</v>
      </c>
      <c r="DS129" s="1">
        <v>0</v>
      </c>
      <c r="DT129" s="1">
        <v>0</v>
      </c>
      <c r="DU129" s="1">
        <v>0</v>
      </c>
      <c r="DV129" s="1">
        <v>0</v>
      </c>
      <c r="DW129" s="1">
        <v>0</v>
      </c>
      <c r="DX129" s="1">
        <v>0</v>
      </c>
      <c r="DY129" s="1">
        <v>0</v>
      </c>
      <c r="DZ129" s="1">
        <v>0</v>
      </c>
      <c r="EA129" s="1">
        <v>0</v>
      </c>
      <c r="EB129" s="1">
        <v>0</v>
      </c>
      <c r="EC129" s="1">
        <v>0</v>
      </c>
      <c r="ED129" s="1">
        <v>0</v>
      </c>
      <c r="EE129" s="1">
        <v>0</v>
      </c>
      <c r="EF129" s="1">
        <v>0</v>
      </c>
      <c r="EG129" s="1">
        <v>0</v>
      </c>
      <c r="EH129" s="1">
        <v>0</v>
      </c>
      <c r="EI129" s="1">
        <v>0</v>
      </c>
      <c r="EJ129" s="1">
        <v>0</v>
      </c>
      <c r="EK129" s="1">
        <v>0</v>
      </c>
      <c r="EL129" s="1">
        <v>0</v>
      </c>
      <c r="EM129" s="1">
        <v>0</v>
      </c>
      <c r="EN129" s="1">
        <v>0</v>
      </c>
      <c r="EO129" s="1">
        <v>0</v>
      </c>
      <c r="EP129" s="1">
        <v>0</v>
      </c>
      <c r="EQ129" s="1">
        <v>0</v>
      </c>
      <c r="ER129" s="1">
        <v>0</v>
      </c>
      <c r="ES129" s="1">
        <v>0</v>
      </c>
      <c r="ET129" s="1">
        <v>0</v>
      </c>
      <c r="EU129" s="1">
        <v>0</v>
      </c>
      <c r="EV129" s="1">
        <v>0</v>
      </c>
      <c r="EW129" s="1">
        <v>0</v>
      </c>
      <c r="EX129" s="1">
        <v>0</v>
      </c>
      <c r="EY129" s="1">
        <v>0</v>
      </c>
      <c r="EZ129" s="1">
        <v>0</v>
      </c>
      <c r="FA129" s="1">
        <v>0</v>
      </c>
      <c r="FB129" s="1">
        <v>0</v>
      </c>
      <c r="FC129" s="1">
        <v>0</v>
      </c>
    </row>
    <row r="130" spans="1:159" x14ac:dyDescent="0.35">
      <c r="A130" s="1" t="s">
        <v>561</v>
      </c>
      <c r="B130" s="1" t="s">
        <v>562</v>
      </c>
      <c r="C130" s="1">
        <v>0</v>
      </c>
      <c r="D130" s="1">
        <v>0</v>
      </c>
      <c r="E130" s="1">
        <v>0</v>
      </c>
      <c r="F130" s="1">
        <v>0</v>
      </c>
      <c r="G130" s="1">
        <v>0</v>
      </c>
      <c r="H130" s="1">
        <v>0</v>
      </c>
      <c r="I130" s="1">
        <v>0</v>
      </c>
      <c r="J130" s="1">
        <v>0</v>
      </c>
      <c r="K130" s="1">
        <v>0</v>
      </c>
      <c r="L130" s="1">
        <v>0</v>
      </c>
      <c r="M130" s="1">
        <v>0</v>
      </c>
      <c r="N130" s="1">
        <v>0</v>
      </c>
      <c r="O130" s="1">
        <v>0</v>
      </c>
      <c r="P130" s="1">
        <v>0</v>
      </c>
      <c r="Q130" s="1">
        <v>0</v>
      </c>
      <c r="R130" s="1">
        <v>0</v>
      </c>
      <c r="S130" s="1">
        <v>0</v>
      </c>
      <c r="T130" s="1">
        <v>0</v>
      </c>
      <c r="U130" s="1">
        <v>0</v>
      </c>
      <c r="V130" s="1">
        <v>0</v>
      </c>
      <c r="W130" s="1">
        <v>0</v>
      </c>
      <c r="X130" s="1">
        <v>0</v>
      </c>
      <c r="Y130" s="1">
        <v>0</v>
      </c>
      <c r="Z130" s="1">
        <v>0</v>
      </c>
      <c r="AA130" s="1">
        <v>0</v>
      </c>
      <c r="AB130" s="1">
        <v>0</v>
      </c>
      <c r="AC130" s="1">
        <v>0</v>
      </c>
      <c r="AD130" s="1">
        <v>0</v>
      </c>
      <c r="AE130" s="1">
        <v>0</v>
      </c>
      <c r="AF130" s="1">
        <v>0</v>
      </c>
      <c r="AG130" s="1">
        <v>0</v>
      </c>
      <c r="AH130" s="1">
        <v>0</v>
      </c>
      <c r="AI130" s="1">
        <v>0</v>
      </c>
      <c r="AJ130" s="1">
        <v>0</v>
      </c>
      <c r="AK130" s="1">
        <v>0</v>
      </c>
      <c r="AL130" s="1">
        <v>0</v>
      </c>
      <c r="AM130" s="1">
        <v>0</v>
      </c>
      <c r="AN130" s="1">
        <v>0</v>
      </c>
      <c r="AO130" s="1">
        <v>0</v>
      </c>
      <c r="AP130" s="1">
        <v>0</v>
      </c>
      <c r="AQ130" s="1">
        <v>0</v>
      </c>
      <c r="AR130" s="1">
        <v>0</v>
      </c>
      <c r="AS130" s="1">
        <v>0</v>
      </c>
      <c r="AT130" s="1">
        <v>0</v>
      </c>
      <c r="AU130" s="1">
        <v>0</v>
      </c>
      <c r="AV130" s="1">
        <v>0</v>
      </c>
      <c r="AW130" s="1">
        <v>0</v>
      </c>
      <c r="AX130" s="1">
        <v>0</v>
      </c>
      <c r="AY130" s="1">
        <v>0</v>
      </c>
      <c r="AZ130" s="1">
        <v>0</v>
      </c>
      <c r="BA130" s="1">
        <v>0</v>
      </c>
      <c r="BB130" s="1">
        <v>0</v>
      </c>
      <c r="BC130" s="1">
        <v>0</v>
      </c>
      <c r="BD130" s="1">
        <v>0</v>
      </c>
      <c r="BE130" s="1">
        <v>0</v>
      </c>
      <c r="BF130" s="1">
        <v>0</v>
      </c>
      <c r="BG130" s="1">
        <v>0</v>
      </c>
      <c r="BH130" s="1">
        <v>0</v>
      </c>
      <c r="BI130" s="1">
        <v>0</v>
      </c>
      <c r="BJ130" s="1">
        <v>0</v>
      </c>
      <c r="BK130" s="1">
        <v>0</v>
      </c>
      <c r="BL130" s="1">
        <v>0</v>
      </c>
      <c r="BM130" s="1">
        <v>0</v>
      </c>
      <c r="BN130" s="1">
        <v>0</v>
      </c>
      <c r="BO130" s="1">
        <v>0</v>
      </c>
      <c r="BP130" s="1">
        <v>0</v>
      </c>
      <c r="BQ130" s="1">
        <v>0</v>
      </c>
      <c r="BR130" s="1">
        <v>0</v>
      </c>
      <c r="BS130" s="1">
        <v>0</v>
      </c>
      <c r="BT130" s="1">
        <v>0</v>
      </c>
      <c r="BU130" s="1">
        <v>0</v>
      </c>
      <c r="BV130" s="1">
        <v>0</v>
      </c>
      <c r="BW130" s="1">
        <v>0</v>
      </c>
      <c r="BX130" s="1">
        <v>0</v>
      </c>
      <c r="BY130" s="1">
        <v>0</v>
      </c>
      <c r="BZ130" s="1">
        <v>0</v>
      </c>
      <c r="CA130" s="1">
        <v>0</v>
      </c>
      <c r="CB130" s="1">
        <v>0</v>
      </c>
      <c r="CC130" s="1">
        <v>0</v>
      </c>
      <c r="CD130" s="1">
        <v>0</v>
      </c>
      <c r="CE130" s="1">
        <v>0</v>
      </c>
      <c r="CF130" s="1">
        <v>0</v>
      </c>
      <c r="CG130" s="1">
        <v>0</v>
      </c>
      <c r="CH130" s="1">
        <v>0</v>
      </c>
      <c r="CI130" s="1">
        <v>0</v>
      </c>
      <c r="CJ130" s="1">
        <v>0</v>
      </c>
      <c r="CK130" s="1">
        <v>0</v>
      </c>
      <c r="CL130" s="1">
        <v>0</v>
      </c>
      <c r="CM130" s="1">
        <v>0</v>
      </c>
      <c r="CN130" s="1">
        <v>0</v>
      </c>
      <c r="CO130" s="1">
        <v>0</v>
      </c>
      <c r="CP130" s="1">
        <v>0</v>
      </c>
      <c r="CQ130" s="1">
        <v>0</v>
      </c>
      <c r="CR130" s="1">
        <v>0</v>
      </c>
      <c r="CS130" s="1">
        <v>0</v>
      </c>
      <c r="CT130" s="1">
        <v>0</v>
      </c>
      <c r="CU130" s="1">
        <v>0</v>
      </c>
      <c r="CV130" s="1">
        <v>0</v>
      </c>
      <c r="CW130" s="1">
        <v>0</v>
      </c>
      <c r="CX130" s="1">
        <v>0</v>
      </c>
      <c r="CY130" s="1">
        <v>0</v>
      </c>
      <c r="CZ130" s="1">
        <v>0</v>
      </c>
      <c r="DA130" s="1">
        <v>0</v>
      </c>
      <c r="DB130" s="1">
        <v>0</v>
      </c>
      <c r="DC130" s="1">
        <v>0</v>
      </c>
      <c r="DD130" s="1">
        <v>0</v>
      </c>
      <c r="DE130" s="1">
        <v>0</v>
      </c>
      <c r="DF130" s="1">
        <v>0</v>
      </c>
      <c r="DG130" s="1">
        <v>0</v>
      </c>
      <c r="DH130" s="1">
        <v>0</v>
      </c>
      <c r="DI130" s="1">
        <v>0</v>
      </c>
      <c r="DJ130" s="1">
        <v>0</v>
      </c>
      <c r="DK130" s="1">
        <v>0</v>
      </c>
      <c r="DL130" s="1">
        <v>0</v>
      </c>
      <c r="DM130" s="1">
        <v>0</v>
      </c>
      <c r="DN130" s="1">
        <v>0</v>
      </c>
      <c r="DO130" s="1">
        <v>0</v>
      </c>
      <c r="DP130" s="1">
        <v>0</v>
      </c>
      <c r="DQ130" s="1">
        <v>0</v>
      </c>
      <c r="DR130" s="1">
        <v>0</v>
      </c>
      <c r="DS130" s="1">
        <v>0</v>
      </c>
      <c r="DT130" s="1">
        <v>0</v>
      </c>
      <c r="DU130" s="1">
        <v>0</v>
      </c>
      <c r="DV130" s="1">
        <v>0</v>
      </c>
      <c r="DW130" s="1">
        <v>0</v>
      </c>
      <c r="DX130" s="1">
        <v>0</v>
      </c>
      <c r="DY130" s="1">
        <v>0</v>
      </c>
      <c r="DZ130" s="1">
        <v>0</v>
      </c>
      <c r="EA130" s="1">
        <v>0</v>
      </c>
      <c r="EB130" s="1">
        <v>0</v>
      </c>
      <c r="EC130" s="1">
        <v>0</v>
      </c>
      <c r="ED130" s="1">
        <v>0</v>
      </c>
      <c r="EE130" s="1">
        <v>0</v>
      </c>
      <c r="EF130" s="1">
        <v>0</v>
      </c>
      <c r="EG130" s="1">
        <v>0</v>
      </c>
      <c r="EH130" s="1">
        <v>0</v>
      </c>
      <c r="EI130" s="1">
        <v>0</v>
      </c>
      <c r="EJ130" s="1">
        <v>0</v>
      </c>
      <c r="EK130" s="1">
        <v>0</v>
      </c>
      <c r="EL130" s="1">
        <v>0</v>
      </c>
      <c r="EM130" s="1">
        <v>0</v>
      </c>
      <c r="EN130" s="1">
        <v>0</v>
      </c>
      <c r="EO130" s="1">
        <v>0</v>
      </c>
      <c r="EP130" s="1">
        <v>0</v>
      </c>
      <c r="EQ130" s="1">
        <v>0</v>
      </c>
      <c r="ER130" s="1">
        <v>0</v>
      </c>
      <c r="ES130" s="1">
        <v>0</v>
      </c>
      <c r="ET130" s="1">
        <v>0</v>
      </c>
      <c r="EU130" s="1">
        <v>0</v>
      </c>
      <c r="EV130" s="1">
        <v>0</v>
      </c>
      <c r="EW130" s="1">
        <v>0</v>
      </c>
      <c r="EX130" s="1">
        <v>0</v>
      </c>
      <c r="EY130" s="1">
        <v>0</v>
      </c>
      <c r="EZ130" s="1">
        <v>0</v>
      </c>
      <c r="FA130" s="1">
        <v>0</v>
      </c>
      <c r="FB130" s="1">
        <v>0</v>
      </c>
      <c r="FC130" s="1">
        <v>0</v>
      </c>
    </row>
    <row r="131" spans="1:159" x14ac:dyDescent="0.35">
      <c r="A131" s="1" t="s">
        <v>563</v>
      </c>
      <c r="B131" s="1" t="s">
        <v>564</v>
      </c>
      <c r="C131" s="1">
        <v>0</v>
      </c>
      <c r="D131" s="1">
        <v>0</v>
      </c>
      <c r="E131" s="1">
        <v>0</v>
      </c>
      <c r="F131" s="1">
        <v>0</v>
      </c>
      <c r="G131" s="1">
        <v>0</v>
      </c>
      <c r="H131" s="1">
        <v>0</v>
      </c>
      <c r="I131" s="1">
        <v>0</v>
      </c>
      <c r="J131" s="1">
        <v>0</v>
      </c>
      <c r="K131" s="1">
        <v>0</v>
      </c>
      <c r="L131" s="1">
        <v>0</v>
      </c>
      <c r="M131" s="1">
        <v>0</v>
      </c>
      <c r="N131" s="1">
        <v>0</v>
      </c>
      <c r="O131" s="1">
        <v>0</v>
      </c>
      <c r="P131" s="1">
        <v>0</v>
      </c>
      <c r="Q131" s="1">
        <v>0</v>
      </c>
      <c r="R131" s="1">
        <v>0</v>
      </c>
      <c r="S131" s="1">
        <v>0</v>
      </c>
      <c r="T131" s="1">
        <v>0</v>
      </c>
      <c r="U131" s="1">
        <v>0</v>
      </c>
      <c r="V131" s="1">
        <v>0</v>
      </c>
      <c r="W131" s="1">
        <v>0</v>
      </c>
      <c r="X131" s="1">
        <v>0</v>
      </c>
      <c r="Y131" s="1">
        <v>0</v>
      </c>
      <c r="Z131" s="1">
        <v>0</v>
      </c>
      <c r="AA131" s="1">
        <v>0</v>
      </c>
      <c r="AB131" s="1">
        <v>0</v>
      </c>
      <c r="AC131" s="1">
        <v>0</v>
      </c>
      <c r="AD131" s="1">
        <v>0</v>
      </c>
      <c r="AE131" s="1">
        <v>0</v>
      </c>
      <c r="AF131" s="1">
        <v>0</v>
      </c>
      <c r="AG131" s="1">
        <v>0</v>
      </c>
      <c r="AH131" s="1">
        <v>0</v>
      </c>
      <c r="AI131" s="1">
        <v>0</v>
      </c>
      <c r="AJ131" s="1">
        <v>0</v>
      </c>
      <c r="AK131" s="1">
        <v>0</v>
      </c>
      <c r="AL131" s="1">
        <v>0</v>
      </c>
      <c r="AM131" s="1">
        <v>0</v>
      </c>
      <c r="AN131" s="1">
        <v>0</v>
      </c>
      <c r="AO131" s="1">
        <v>0</v>
      </c>
      <c r="AP131" s="1">
        <v>0</v>
      </c>
      <c r="AQ131" s="1">
        <v>0</v>
      </c>
      <c r="AR131" s="1">
        <v>0</v>
      </c>
      <c r="AS131" s="1">
        <v>0</v>
      </c>
      <c r="AT131" s="1">
        <v>0</v>
      </c>
      <c r="AU131" s="1">
        <v>0</v>
      </c>
      <c r="AV131" s="1">
        <v>0</v>
      </c>
      <c r="AW131" s="1">
        <v>0</v>
      </c>
      <c r="AX131" s="1">
        <v>0</v>
      </c>
      <c r="AY131" s="1">
        <v>0</v>
      </c>
      <c r="AZ131" s="1">
        <v>0</v>
      </c>
      <c r="BA131" s="1">
        <v>0</v>
      </c>
      <c r="BB131" s="1">
        <v>0</v>
      </c>
      <c r="BC131" s="1">
        <v>0</v>
      </c>
      <c r="BD131" s="1">
        <v>0</v>
      </c>
      <c r="BE131" s="1">
        <v>0</v>
      </c>
      <c r="BF131" s="1">
        <v>0</v>
      </c>
      <c r="BG131" s="1">
        <v>0</v>
      </c>
      <c r="BH131" s="1">
        <v>0</v>
      </c>
      <c r="BI131" s="1">
        <v>0</v>
      </c>
      <c r="BJ131" s="1">
        <v>0</v>
      </c>
      <c r="BK131" s="1">
        <v>0</v>
      </c>
      <c r="BL131" s="1">
        <v>0</v>
      </c>
      <c r="BM131" s="1">
        <v>0</v>
      </c>
      <c r="BN131" s="1">
        <v>0</v>
      </c>
      <c r="BO131" s="1">
        <v>0</v>
      </c>
      <c r="BP131" s="1">
        <v>0</v>
      </c>
      <c r="BQ131" s="1">
        <v>0</v>
      </c>
      <c r="BR131" s="1">
        <v>0</v>
      </c>
      <c r="BS131" s="1">
        <v>0</v>
      </c>
      <c r="BT131" s="1">
        <v>0</v>
      </c>
      <c r="BU131" s="1">
        <v>0</v>
      </c>
      <c r="BV131" s="1">
        <v>0</v>
      </c>
      <c r="BW131" s="1">
        <v>0</v>
      </c>
      <c r="BX131" s="1">
        <v>0</v>
      </c>
      <c r="BY131" s="1">
        <v>0</v>
      </c>
      <c r="BZ131" s="1">
        <v>0</v>
      </c>
      <c r="CA131" s="1">
        <v>0</v>
      </c>
      <c r="CB131" s="1">
        <v>0</v>
      </c>
      <c r="CC131" s="1">
        <v>0</v>
      </c>
      <c r="CD131" s="1">
        <v>0</v>
      </c>
      <c r="CE131" s="1">
        <v>0</v>
      </c>
      <c r="CF131" s="1">
        <v>0</v>
      </c>
      <c r="CG131" s="1">
        <v>0</v>
      </c>
      <c r="CH131" s="1">
        <v>0</v>
      </c>
      <c r="CI131" s="1">
        <v>0</v>
      </c>
      <c r="CJ131" s="1">
        <v>0</v>
      </c>
      <c r="CK131" s="1">
        <v>0</v>
      </c>
      <c r="CL131" s="1">
        <v>0</v>
      </c>
      <c r="CM131" s="1">
        <v>0</v>
      </c>
      <c r="CN131" s="1">
        <v>0</v>
      </c>
      <c r="CO131" s="1">
        <v>0</v>
      </c>
      <c r="CP131" s="1">
        <v>0</v>
      </c>
      <c r="CQ131" s="1">
        <v>0</v>
      </c>
      <c r="CR131" s="1">
        <v>0</v>
      </c>
      <c r="CS131" s="1">
        <v>0</v>
      </c>
      <c r="CT131" s="1">
        <v>0</v>
      </c>
      <c r="CU131" s="1">
        <v>0</v>
      </c>
      <c r="CV131" s="1">
        <v>0</v>
      </c>
      <c r="CW131" s="1">
        <v>0</v>
      </c>
      <c r="CX131" s="1">
        <v>0</v>
      </c>
      <c r="CY131" s="1">
        <v>0</v>
      </c>
      <c r="CZ131" s="1">
        <v>0</v>
      </c>
      <c r="DA131" s="1">
        <v>0</v>
      </c>
      <c r="DB131" s="1">
        <v>0</v>
      </c>
      <c r="DC131" s="1">
        <v>0</v>
      </c>
      <c r="DD131" s="1">
        <v>0</v>
      </c>
      <c r="DE131" s="1">
        <v>0</v>
      </c>
      <c r="DF131" s="1">
        <v>0</v>
      </c>
      <c r="DG131" s="1">
        <v>0</v>
      </c>
      <c r="DH131" s="1">
        <v>0</v>
      </c>
      <c r="DI131" s="1">
        <v>0</v>
      </c>
      <c r="DJ131" s="1">
        <v>0</v>
      </c>
      <c r="DK131" s="1">
        <v>0</v>
      </c>
      <c r="DL131" s="1">
        <v>0</v>
      </c>
      <c r="DM131" s="1">
        <v>0</v>
      </c>
      <c r="DN131" s="1">
        <v>0</v>
      </c>
      <c r="DO131" s="1">
        <v>0</v>
      </c>
      <c r="DP131" s="1">
        <v>0</v>
      </c>
      <c r="DQ131" s="1">
        <v>0</v>
      </c>
      <c r="DR131" s="1">
        <v>0</v>
      </c>
      <c r="DS131" s="1">
        <v>0</v>
      </c>
      <c r="DT131" s="1">
        <v>0</v>
      </c>
      <c r="DU131" s="1">
        <v>0</v>
      </c>
      <c r="DV131" s="1">
        <v>0</v>
      </c>
      <c r="DW131" s="1">
        <v>0</v>
      </c>
      <c r="DX131" s="1">
        <v>0</v>
      </c>
      <c r="DY131" s="1">
        <v>0</v>
      </c>
      <c r="DZ131" s="1">
        <v>0</v>
      </c>
      <c r="EA131" s="1">
        <v>0</v>
      </c>
      <c r="EB131" s="1">
        <v>0</v>
      </c>
      <c r="EC131" s="1">
        <v>0</v>
      </c>
      <c r="ED131" s="1">
        <v>0</v>
      </c>
      <c r="EE131" s="1">
        <v>0</v>
      </c>
      <c r="EF131" s="1">
        <v>0</v>
      </c>
      <c r="EG131" s="1">
        <v>0</v>
      </c>
      <c r="EH131" s="1">
        <v>0</v>
      </c>
      <c r="EI131" s="1">
        <v>0</v>
      </c>
      <c r="EJ131" s="1">
        <v>0</v>
      </c>
      <c r="EK131" s="1">
        <v>0</v>
      </c>
      <c r="EL131" s="1">
        <v>0</v>
      </c>
      <c r="EM131" s="1">
        <v>0</v>
      </c>
      <c r="EN131" s="1">
        <v>0</v>
      </c>
      <c r="EO131" s="1">
        <v>0</v>
      </c>
      <c r="EP131" s="1">
        <v>0</v>
      </c>
      <c r="EQ131" s="1">
        <v>0</v>
      </c>
      <c r="ER131" s="1">
        <v>0</v>
      </c>
      <c r="ES131" s="1">
        <v>0</v>
      </c>
      <c r="ET131" s="1">
        <v>0</v>
      </c>
      <c r="EU131" s="1">
        <v>0</v>
      </c>
      <c r="EV131" s="1">
        <v>0</v>
      </c>
      <c r="EW131" s="1">
        <v>0</v>
      </c>
      <c r="EX131" s="1">
        <v>0</v>
      </c>
      <c r="EY131" s="1">
        <v>0</v>
      </c>
      <c r="EZ131" s="1">
        <v>0</v>
      </c>
      <c r="FA131" s="1">
        <v>0</v>
      </c>
      <c r="FB131" s="1">
        <v>0</v>
      </c>
      <c r="FC131" s="1">
        <v>0</v>
      </c>
    </row>
    <row r="132" spans="1:159" x14ac:dyDescent="0.35">
      <c r="A132" s="1" t="s">
        <v>565</v>
      </c>
      <c r="B132" s="1" t="s">
        <v>566</v>
      </c>
      <c r="C132" s="1">
        <v>0</v>
      </c>
      <c r="D132" s="1">
        <v>0</v>
      </c>
      <c r="E132" s="1">
        <v>0</v>
      </c>
      <c r="F132" s="1">
        <v>0</v>
      </c>
      <c r="G132" s="1">
        <v>0</v>
      </c>
      <c r="H132" s="1">
        <v>0</v>
      </c>
      <c r="I132" s="1">
        <v>0</v>
      </c>
      <c r="J132" s="1">
        <v>0</v>
      </c>
      <c r="K132" s="1">
        <v>0</v>
      </c>
      <c r="L132" s="1">
        <v>0</v>
      </c>
      <c r="M132" s="1">
        <v>0</v>
      </c>
      <c r="N132" s="1">
        <v>0</v>
      </c>
      <c r="O132" s="1">
        <v>0</v>
      </c>
      <c r="P132" s="1">
        <v>0</v>
      </c>
      <c r="Q132" s="1">
        <v>0</v>
      </c>
      <c r="R132" s="1">
        <v>0</v>
      </c>
      <c r="S132" s="1">
        <v>0</v>
      </c>
      <c r="T132" s="1">
        <v>0</v>
      </c>
      <c r="U132" s="1">
        <v>0</v>
      </c>
      <c r="V132" s="1">
        <v>0</v>
      </c>
      <c r="W132" s="1">
        <v>0</v>
      </c>
      <c r="X132" s="1">
        <v>0</v>
      </c>
      <c r="Y132" s="1">
        <v>0</v>
      </c>
      <c r="Z132" s="1">
        <v>0</v>
      </c>
      <c r="AA132" s="1">
        <v>0</v>
      </c>
      <c r="AB132" s="1">
        <v>0</v>
      </c>
      <c r="AC132" s="1">
        <v>0</v>
      </c>
      <c r="AD132" s="1">
        <v>0</v>
      </c>
      <c r="AE132" s="1">
        <v>0</v>
      </c>
      <c r="AF132" s="1">
        <v>0</v>
      </c>
      <c r="AG132" s="1">
        <v>0</v>
      </c>
      <c r="AH132" s="1">
        <v>0</v>
      </c>
      <c r="AI132" s="1">
        <v>0</v>
      </c>
      <c r="AJ132" s="1">
        <v>0</v>
      </c>
      <c r="AK132" s="1">
        <v>0</v>
      </c>
      <c r="AL132" s="1">
        <v>0</v>
      </c>
      <c r="AM132" s="1">
        <v>0</v>
      </c>
      <c r="AN132" s="1">
        <v>0</v>
      </c>
      <c r="AO132" s="1">
        <v>0</v>
      </c>
      <c r="AP132" s="1">
        <v>0</v>
      </c>
      <c r="AQ132" s="1">
        <v>0</v>
      </c>
      <c r="AR132" s="1">
        <v>0</v>
      </c>
      <c r="AS132" s="1">
        <v>0</v>
      </c>
      <c r="AT132" s="1">
        <v>0</v>
      </c>
      <c r="AU132" s="1">
        <v>0</v>
      </c>
      <c r="AV132" s="1">
        <v>0</v>
      </c>
      <c r="AW132" s="1">
        <v>0</v>
      </c>
      <c r="AX132" s="1">
        <v>0</v>
      </c>
      <c r="AY132" s="1">
        <v>0</v>
      </c>
      <c r="AZ132" s="1">
        <v>0</v>
      </c>
      <c r="BA132" s="1">
        <v>0</v>
      </c>
      <c r="BB132" s="1">
        <v>0</v>
      </c>
      <c r="BC132" s="1">
        <v>0</v>
      </c>
      <c r="BD132" s="1">
        <v>0</v>
      </c>
      <c r="BE132" s="1">
        <v>0</v>
      </c>
      <c r="BF132" s="1">
        <v>0</v>
      </c>
      <c r="BG132" s="1">
        <v>0</v>
      </c>
      <c r="BH132" s="1">
        <v>0</v>
      </c>
      <c r="BI132" s="1">
        <v>0</v>
      </c>
      <c r="BJ132" s="1">
        <v>0</v>
      </c>
      <c r="BK132" s="1">
        <v>0</v>
      </c>
      <c r="BL132" s="1">
        <v>0</v>
      </c>
      <c r="BM132" s="1">
        <v>0</v>
      </c>
      <c r="BN132" s="1">
        <v>0</v>
      </c>
      <c r="BO132" s="1">
        <v>0</v>
      </c>
      <c r="BP132" s="1">
        <v>0</v>
      </c>
      <c r="BQ132" s="1">
        <v>0</v>
      </c>
      <c r="BR132" s="1">
        <v>0</v>
      </c>
      <c r="BS132" s="1">
        <v>0</v>
      </c>
      <c r="BT132" s="1">
        <v>0</v>
      </c>
      <c r="BU132" s="1">
        <v>0</v>
      </c>
      <c r="BV132" s="1">
        <v>0</v>
      </c>
      <c r="BW132" s="1">
        <v>0</v>
      </c>
      <c r="BX132" s="1">
        <v>0</v>
      </c>
      <c r="BY132" s="1">
        <v>0</v>
      </c>
      <c r="BZ132" s="1">
        <v>0</v>
      </c>
      <c r="CA132" s="1">
        <v>0</v>
      </c>
      <c r="CB132" s="1">
        <v>0</v>
      </c>
      <c r="CC132" s="1">
        <v>0</v>
      </c>
      <c r="CD132" s="1">
        <v>0</v>
      </c>
      <c r="CE132" s="1">
        <v>0</v>
      </c>
      <c r="CF132" s="1">
        <v>0</v>
      </c>
      <c r="CG132" s="1">
        <v>0</v>
      </c>
      <c r="CH132" s="1">
        <v>0</v>
      </c>
      <c r="CI132" s="1">
        <v>0</v>
      </c>
      <c r="CJ132" s="1">
        <v>0</v>
      </c>
      <c r="CK132" s="1">
        <v>0</v>
      </c>
      <c r="CL132" s="1">
        <v>0</v>
      </c>
      <c r="CM132" s="1">
        <v>0</v>
      </c>
      <c r="CN132" s="1">
        <v>0</v>
      </c>
      <c r="CO132" s="1">
        <v>0</v>
      </c>
      <c r="CP132" s="1">
        <v>0</v>
      </c>
      <c r="CQ132" s="1">
        <v>0</v>
      </c>
      <c r="CR132" s="1">
        <v>0</v>
      </c>
      <c r="CS132" s="1">
        <v>0</v>
      </c>
      <c r="CT132" s="1">
        <v>0</v>
      </c>
      <c r="CU132" s="1">
        <v>0</v>
      </c>
      <c r="CV132" s="1">
        <v>0</v>
      </c>
      <c r="CW132" s="1">
        <v>0</v>
      </c>
      <c r="CX132" s="1">
        <v>0</v>
      </c>
      <c r="CY132" s="1">
        <v>0</v>
      </c>
      <c r="CZ132" s="1">
        <v>0</v>
      </c>
      <c r="DA132" s="1">
        <v>0</v>
      </c>
      <c r="DB132" s="1">
        <v>0</v>
      </c>
      <c r="DC132" s="1">
        <v>0</v>
      </c>
      <c r="DD132" s="1">
        <v>0</v>
      </c>
      <c r="DE132" s="1">
        <v>0</v>
      </c>
      <c r="DF132" s="1">
        <v>0</v>
      </c>
      <c r="DG132" s="1">
        <v>0</v>
      </c>
      <c r="DH132" s="1">
        <v>0</v>
      </c>
      <c r="DI132" s="1">
        <v>0</v>
      </c>
      <c r="DJ132" s="1">
        <v>0</v>
      </c>
      <c r="DK132" s="1">
        <v>0</v>
      </c>
      <c r="DL132" s="1">
        <v>0</v>
      </c>
      <c r="DM132" s="1">
        <v>0</v>
      </c>
      <c r="DN132" s="1">
        <v>0</v>
      </c>
      <c r="DO132" s="1">
        <v>0</v>
      </c>
      <c r="DP132" s="1">
        <v>0</v>
      </c>
      <c r="DQ132" s="1">
        <v>0</v>
      </c>
      <c r="DR132" s="1">
        <v>0</v>
      </c>
      <c r="DS132" s="1">
        <v>0</v>
      </c>
      <c r="DT132" s="1">
        <v>0</v>
      </c>
      <c r="DU132" s="1">
        <v>0</v>
      </c>
      <c r="DV132" s="1">
        <v>0</v>
      </c>
      <c r="DW132" s="1">
        <v>0</v>
      </c>
      <c r="DX132" s="1">
        <v>0</v>
      </c>
      <c r="DY132" s="1">
        <v>0</v>
      </c>
      <c r="DZ132" s="1">
        <v>0</v>
      </c>
      <c r="EA132" s="1">
        <v>0</v>
      </c>
      <c r="EB132" s="1">
        <v>0</v>
      </c>
      <c r="EC132" s="1">
        <v>0</v>
      </c>
      <c r="ED132" s="1">
        <v>0</v>
      </c>
      <c r="EE132" s="1">
        <v>0</v>
      </c>
      <c r="EF132" s="1">
        <v>0</v>
      </c>
      <c r="EG132" s="1">
        <v>0</v>
      </c>
      <c r="EH132" s="1">
        <v>0</v>
      </c>
      <c r="EI132" s="1">
        <v>0</v>
      </c>
      <c r="EJ132" s="1">
        <v>0</v>
      </c>
      <c r="EK132" s="1">
        <v>0</v>
      </c>
      <c r="EL132" s="1">
        <v>0</v>
      </c>
      <c r="EM132" s="1">
        <v>0</v>
      </c>
      <c r="EN132" s="1">
        <v>0</v>
      </c>
      <c r="EO132" s="1">
        <v>0</v>
      </c>
      <c r="EP132" s="1">
        <v>0</v>
      </c>
      <c r="EQ132" s="1">
        <v>0</v>
      </c>
      <c r="ER132" s="1">
        <v>0</v>
      </c>
      <c r="ES132" s="1">
        <v>0</v>
      </c>
      <c r="ET132" s="1">
        <v>0</v>
      </c>
      <c r="EU132" s="1">
        <v>0</v>
      </c>
      <c r="EV132" s="1">
        <v>0</v>
      </c>
      <c r="EW132" s="1">
        <v>0</v>
      </c>
      <c r="EX132" s="1">
        <v>0</v>
      </c>
      <c r="EY132" s="1">
        <v>0</v>
      </c>
      <c r="EZ132" s="1">
        <v>0</v>
      </c>
      <c r="FA132" s="1">
        <v>0</v>
      </c>
      <c r="FB132" s="1">
        <v>0</v>
      </c>
      <c r="FC132" s="1">
        <v>0</v>
      </c>
    </row>
    <row r="133" spans="1:159" x14ac:dyDescent="0.35">
      <c r="A133" s="1" t="s">
        <v>567</v>
      </c>
      <c r="B133" s="1" t="s">
        <v>568</v>
      </c>
      <c r="C133" s="1">
        <v>0</v>
      </c>
      <c r="D133" s="1">
        <v>0</v>
      </c>
      <c r="E133" s="1">
        <v>0</v>
      </c>
      <c r="F133" s="1">
        <v>0</v>
      </c>
      <c r="G133" s="1">
        <v>0</v>
      </c>
      <c r="H133" s="1">
        <v>0</v>
      </c>
      <c r="I133" s="1">
        <v>0</v>
      </c>
      <c r="J133" s="1">
        <v>0</v>
      </c>
      <c r="K133" s="1">
        <v>0</v>
      </c>
      <c r="L133" s="1">
        <v>0</v>
      </c>
      <c r="M133" s="1">
        <v>0</v>
      </c>
      <c r="N133" s="1">
        <v>0</v>
      </c>
      <c r="O133" s="1">
        <v>0</v>
      </c>
      <c r="P133" s="1">
        <v>0</v>
      </c>
      <c r="Q133" s="1">
        <v>0</v>
      </c>
      <c r="R133" s="1">
        <v>0</v>
      </c>
      <c r="S133" s="1">
        <v>0</v>
      </c>
      <c r="T133" s="1">
        <v>0</v>
      </c>
      <c r="U133" s="1">
        <v>0</v>
      </c>
      <c r="V133" s="1">
        <v>0</v>
      </c>
      <c r="W133" s="1">
        <v>0</v>
      </c>
      <c r="X133" s="1">
        <v>0</v>
      </c>
      <c r="Y133" s="1">
        <v>0</v>
      </c>
      <c r="Z133" s="1">
        <v>0</v>
      </c>
      <c r="AA133" s="1">
        <v>0</v>
      </c>
      <c r="AB133" s="1">
        <v>0</v>
      </c>
      <c r="AC133" s="1">
        <v>0</v>
      </c>
      <c r="AD133" s="1">
        <v>0</v>
      </c>
      <c r="AE133" s="1">
        <v>0</v>
      </c>
      <c r="AF133" s="1">
        <v>0</v>
      </c>
      <c r="AG133" s="1">
        <v>0</v>
      </c>
      <c r="AH133" s="1">
        <v>0</v>
      </c>
      <c r="AI133" s="1">
        <v>0</v>
      </c>
      <c r="AJ133" s="1">
        <v>0</v>
      </c>
      <c r="AK133" s="1">
        <v>0</v>
      </c>
      <c r="AL133" s="1">
        <v>0</v>
      </c>
      <c r="AM133" s="1">
        <v>0</v>
      </c>
      <c r="AN133" s="1">
        <v>0</v>
      </c>
      <c r="AO133" s="1">
        <v>0</v>
      </c>
      <c r="AP133" s="1">
        <v>0</v>
      </c>
      <c r="AQ133" s="1">
        <v>0</v>
      </c>
      <c r="AR133" s="1">
        <v>0</v>
      </c>
      <c r="AS133" s="1">
        <v>0</v>
      </c>
      <c r="AT133" s="1">
        <v>0</v>
      </c>
      <c r="AU133" s="1">
        <v>0</v>
      </c>
      <c r="AV133" s="1">
        <v>0</v>
      </c>
      <c r="AW133" s="1">
        <v>0</v>
      </c>
      <c r="AX133" s="1">
        <v>0</v>
      </c>
      <c r="AY133" s="1">
        <v>0</v>
      </c>
      <c r="AZ133" s="1">
        <v>0</v>
      </c>
      <c r="BA133" s="1">
        <v>0</v>
      </c>
      <c r="BB133" s="1">
        <v>0</v>
      </c>
      <c r="BC133" s="1">
        <v>0</v>
      </c>
      <c r="BD133" s="1">
        <v>0</v>
      </c>
      <c r="BE133" s="1">
        <v>0</v>
      </c>
      <c r="BF133" s="1">
        <v>0</v>
      </c>
      <c r="BG133" s="1">
        <v>0</v>
      </c>
      <c r="BH133" s="1">
        <v>0</v>
      </c>
      <c r="BI133" s="1">
        <v>0</v>
      </c>
      <c r="BJ133" s="1">
        <v>0</v>
      </c>
      <c r="BK133" s="1">
        <v>0</v>
      </c>
      <c r="BL133" s="1">
        <v>0</v>
      </c>
      <c r="BM133" s="1">
        <v>0</v>
      </c>
      <c r="BN133" s="1">
        <v>0</v>
      </c>
      <c r="BO133" s="1">
        <v>0</v>
      </c>
      <c r="BP133" s="1">
        <v>0</v>
      </c>
      <c r="BQ133" s="1">
        <v>0</v>
      </c>
      <c r="BR133" s="1">
        <v>0</v>
      </c>
      <c r="BS133" s="1">
        <v>0</v>
      </c>
      <c r="BT133" s="1">
        <v>0</v>
      </c>
      <c r="BU133" s="1">
        <v>0</v>
      </c>
      <c r="BV133" s="1">
        <v>0</v>
      </c>
      <c r="BW133" s="1">
        <v>0</v>
      </c>
      <c r="BX133" s="1">
        <v>0</v>
      </c>
      <c r="BY133" s="1">
        <v>0</v>
      </c>
      <c r="BZ133" s="1">
        <v>0</v>
      </c>
      <c r="CA133" s="1">
        <v>0</v>
      </c>
      <c r="CB133" s="1">
        <v>0</v>
      </c>
      <c r="CC133" s="1">
        <v>0</v>
      </c>
      <c r="CD133" s="1">
        <v>0</v>
      </c>
      <c r="CE133" s="1">
        <v>0</v>
      </c>
      <c r="CF133" s="1">
        <v>0</v>
      </c>
      <c r="CG133" s="1">
        <v>0</v>
      </c>
      <c r="CH133" s="1">
        <v>0</v>
      </c>
      <c r="CI133" s="1">
        <v>0</v>
      </c>
      <c r="CJ133" s="1">
        <v>0</v>
      </c>
      <c r="CK133" s="1">
        <v>0</v>
      </c>
      <c r="CL133" s="1">
        <v>0</v>
      </c>
      <c r="CM133" s="1">
        <v>0</v>
      </c>
      <c r="CN133" s="1">
        <v>0</v>
      </c>
      <c r="CO133" s="1">
        <v>0</v>
      </c>
      <c r="CP133" s="1">
        <v>0</v>
      </c>
      <c r="CQ133" s="1">
        <v>0</v>
      </c>
      <c r="CR133" s="1">
        <v>0</v>
      </c>
      <c r="CS133" s="1">
        <v>0</v>
      </c>
      <c r="CT133" s="1">
        <v>0</v>
      </c>
      <c r="CU133" s="1">
        <v>0</v>
      </c>
      <c r="CV133" s="1">
        <v>0</v>
      </c>
      <c r="CW133" s="1">
        <v>0</v>
      </c>
      <c r="CX133" s="1">
        <v>0</v>
      </c>
      <c r="CY133" s="1">
        <v>0</v>
      </c>
      <c r="CZ133" s="1">
        <v>0</v>
      </c>
      <c r="DA133" s="1">
        <v>0</v>
      </c>
      <c r="DB133" s="1">
        <v>0</v>
      </c>
      <c r="DC133" s="1">
        <v>0</v>
      </c>
      <c r="DD133" s="1">
        <v>0</v>
      </c>
      <c r="DE133" s="1">
        <v>0</v>
      </c>
      <c r="DF133" s="1">
        <v>0</v>
      </c>
      <c r="DG133" s="1">
        <v>0</v>
      </c>
      <c r="DH133" s="1">
        <v>0</v>
      </c>
      <c r="DI133" s="1">
        <v>0</v>
      </c>
      <c r="DJ133" s="1">
        <v>0</v>
      </c>
      <c r="DK133" s="1">
        <v>0</v>
      </c>
      <c r="DL133" s="1">
        <v>0</v>
      </c>
      <c r="DM133" s="1">
        <v>0</v>
      </c>
      <c r="DN133" s="1">
        <v>0</v>
      </c>
      <c r="DO133" s="1">
        <v>0</v>
      </c>
      <c r="DP133" s="1">
        <v>0</v>
      </c>
      <c r="DQ133" s="1">
        <v>0</v>
      </c>
      <c r="DR133" s="1">
        <v>0</v>
      </c>
      <c r="DS133" s="1">
        <v>0</v>
      </c>
      <c r="DT133" s="1">
        <v>0</v>
      </c>
      <c r="DU133" s="1">
        <v>0</v>
      </c>
      <c r="DV133" s="1">
        <v>0</v>
      </c>
      <c r="DW133" s="1">
        <v>0</v>
      </c>
      <c r="DX133" s="1">
        <v>0</v>
      </c>
      <c r="DY133" s="1">
        <v>0</v>
      </c>
      <c r="DZ133" s="1">
        <v>0</v>
      </c>
      <c r="EA133" s="1">
        <v>0</v>
      </c>
      <c r="EB133" s="1">
        <v>0</v>
      </c>
      <c r="EC133" s="1">
        <v>0</v>
      </c>
      <c r="ED133" s="1">
        <v>0</v>
      </c>
      <c r="EE133" s="1">
        <v>0</v>
      </c>
      <c r="EF133" s="1">
        <v>0</v>
      </c>
      <c r="EG133" s="1">
        <v>0</v>
      </c>
      <c r="EH133" s="1">
        <v>0</v>
      </c>
      <c r="EI133" s="1">
        <v>0</v>
      </c>
      <c r="EJ133" s="1">
        <v>0</v>
      </c>
      <c r="EK133" s="1">
        <v>0</v>
      </c>
      <c r="EL133" s="1">
        <v>0</v>
      </c>
      <c r="EM133" s="1">
        <v>0</v>
      </c>
      <c r="EN133" s="1">
        <v>0</v>
      </c>
      <c r="EO133" s="1">
        <v>0</v>
      </c>
      <c r="EP133" s="1">
        <v>0</v>
      </c>
      <c r="EQ133" s="1">
        <v>0</v>
      </c>
      <c r="ER133" s="1">
        <v>0</v>
      </c>
      <c r="ES133" s="1">
        <v>0</v>
      </c>
      <c r="ET133" s="1">
        <v>0</v>
      </c>
      <c r="EU133" s="1">
        <v>0</v>
      </c>
      <c r="EV133" s="1">
        <v>0</v>
      </c>
      <c r="EW133" s="1">
        <v>0</v>
      </c>
      <c r="EX133" s="1">
        <v>0</v>
      </c>
      <c r="EY133" s="1">
        <v>0</v>
      </c>
      <c r="EZ133" s="1">
        <v>0</v>
      </c>
      <c r="FA133" s="1">
        <v>0</v>
      </c>
      <c r="FB133" s="1">
        <v>0</v>
      </c>
      <c r="FC133" s="1">
        <v>0</v>
      </c>
    </row>
    <row r="134" spans="1:159" x14ac:dyDescent="0.35">
      <c r="A134" s="1" t="s">
        <v>569</v>
      </c>
      <c r="B134" s="1" t="s">
        <v>570</v>
      </c>
      <c r="C134" s="1">
        <v>0</v>
      </c>
      <c r="D134" s="1">
        <v>0</v>
      </c>
      <c r="E134" s="1">
        <v>0</v>
      </c>
      <c r="F134" s="1">
        <v>0</v>
      </c>
      <c r="G134" s="1">
        <v>0</v>
      </c>
      <c r="H134" s="1">
        <v>0</v>
      </c>
      <c r="I134" s="1">
        <v>0</v>
      </c>
      <c r="J134" s="1">
        <v>0</v>
      </c>
      <c r="K134" s="1">
        <v>0</v>
      </c>
      <c r="L134" s="1">
        <v>0</v>
      </c>
      <c r="M134" s="1">
        <v>0</v>
      </c>
      <c r="N134" s="1">
        <v>0</v>
      </c>
      <c r="O134" s="1">
        <v>0</v>
      </c>
      <c r="P134" s="1">
        <v>0</v>
      </c>
      <c r="Q134" s="1">
        <v>0</v>
      </c>
      <c r="R134" s="1">
        <v>0</v>
      </c>
      <c r="S134" s="1">
        <v>0</v>
      </c>
      <c r="T134" s="1">
        <v>0</v>
      </c>
      <c r="U134" s="1">
        <v>0</v>
      </c>
      <c r="V134" s="1">
        <v>0</v>
      </c>
      <c r="W134" s="1">
        <v>0</v>
      </c>
      <c r="X134" s="1">
        <v>0</v>
      </c>
      <c r="Y134" s="1">
        <v>0</v>
      </c>
      <c r="Z134" s="1">
        <v>0</v>
      </c>
      <c r="AA134" s="1">
        <v>0</v>
      </c>
      <c r="AB134" s="1">
        <v>0</v>
      </c>
      <c r="AC134" s="1">
        <v>0</v>
      </c>
      <c r="AD134" s="1">
        <v>0</v>
      </c>
      <c r="AE134" s="1">
        <v>0</v>
      </c>
      <c r="AF134" s="1">
        <v>0</v>
      </c>
      <c r="AG134" s="1">
        <v>0</v>
      </c>
      <c r="AH134" s="1">
        <v>0</v>
      </c>
      <c r="AI134" s="1">
        <v>0</v>
      </c>
      <c r="AJ134" s="1">
        <v>0</v>
      </c>
      <c r="AK134" s="1">
        <v>0</v>
      </c>
      <c r="AL134" s="1">
        <v>0</v>
      </c>
      <c r="AM134" s="1">
        <v>0</v>
      </c>
      <c r="AN134" s="1">
        <v>0</v>
      </c>
      <c r="AO134" s="1">
        <v>0</v>
      </c>
      <c r="AP134" s="1">
        <v>0</v>
      </c>
      <c r="AQ134" s="1">
        <v>0</v>
      </c>
      <c r="AR134" s="1">
        <v>0</v>
      </c>
      <c r="AS134" s="1">
        <v>0</v>
      </c>
      <c r="AT134" s="1">
        <v>0</v>
      </c>
      <c r="AU134" s="1">
        <v>0</v>
      </c>
      <c r="AV134" s="1">
        <v>0</v>
      </c>
      <c r="AW134" s="1">
        <v>0</v>
      </c>
      <c r="AX134" s="1">
        <v>0</v>
      </c>
      <c r="AY134" s="1">
        <v>0</v>
      </c>
      <c r="AZ134" s="1">
        <v>0</v>
      </c>
      <c r="BA134" s="1">
        <v>0</v>
      </c>
      <c r="BB134" s="1">
        <v>0</v>
      </c>
      <c r="BC134" s="1">
        <v>0</v>
      </c>
      <c r="BD134" s="1">
        <v>0</v>
      </c>
      <c r="BE134" s="1">
        <v>0</v>
      </c>
      <c r="BF134" s="1">
        <v>0</v>
      </c>
      <c r="BG134" s="1">
        <v>0</v>
      </c>
      <c r="BH134" s="1">
        <v>0</v>
      </c>
      <c r="BI134" s="1">
        <v>0</v>
      </c>
      <c r="BJ134" s="1">
        <v>0</v>
      </c>
      <c r="BK134" s="1">
        <v>0</v>
      </c>
      <c r="BL134" s="1">
        <v>0</v>
      </c>
      <c r="BM134" s="1">
        <v>0</v>
      </c>
      <c r="BN134" s="1">
        <v>0</v>
      </c>
      <c r="BO134" s="1">
        <v>0</v>
      </c>
      <c r="BP134" s="1">
        <v>0</v>
      </c>
      <c r="BQ134" s="1">
        <v>0</v>
      </c>
      <c r="BR134" s="1">
        <v>0</v>
      </c>
      <c r="BS134" s="1">
        <v>0</v>
      </c>
      <c r="BT134" s="1">
        <v>0</v>
      </c>
      <c r="BU134" s="1">
        <v>0</v>
      </c>
      <c r="BV134" s="1">
        <v>0</v>
      </c>
      <c r="BW134" s="1">
        <v>0</v>
      </c>
      <c r="BX134" s="1">
        <v>0</v>
      </c>
      <c r="BY134" s="1">
        <v>0</v>
      </c>
      <c r="BZ134" s="1">
        <v>0</v>
      </c>
      <c r="CA134" s="1">
        <v>0</v>
      </c>
      <c r="CB134" s="1">
        <v>0</v>
      </c>
      <c r="CC134" s="1">
        <v>0</v>
      </c>
      <c r="CD134" s="1">
        <v>0</v>
      </c>
      <c r="CE134" s="1">
        <v>0</v>
      </c>
      <c r="CF134" s="1">
        <v>0</v>
      </c>
      <c r="CG134" s="1">
        <v>0</v>
      </c>
      <c r="CH134" s="1">
        <v>0</v>
      </c>
      <c r="CI134" s="1">
        <v>0</v>
      </c>
      <c r="CJ134" s="1">
        <v>0</v>
      </c>
      <c r="CK134" s="1">
        <v>0</v>
      </c>
      <c r="CL134" s="1">
        <v>0</v>
      </c>
      <c r="CM134" s="1">
        <v>0</v>
      </c>
      <c r="CN134" s="1">
        <v>0</v>
      </c>
      <c r="CO134" s="1">
        <v>0</v>
      </c>
      <c r="CP134" s="1">
        <v>0</v>
      </c>
      <c r="CQ134" s="1">
        <v>0</v>
      </c>
      <c r="CR134" s="1">
        <v>0</v>
      </c>
      <c r="CS134" s="1">
        <v>0</v>
      </c>
      <c r="CT134" s="1">
        <v>0</v>
      </c>
      <c r="CU134" s="1">
        <v>0</v>
      </c>
      <c r="CV134" s="1">
        <v>0</v>
      </c>
      <c r="CW134" s="1">
        <v>0</v>
      </c>
      <c r="CX134" s="1">
        <v>0</v>
      </c>
      <c r="CY134" s="1">
        <v>0</v>
      </c>
      <c r="CZ134" s="1">
        <v>0</v>
      </c>
      <c r="DA134" s="1">
        <v>0</v>
      </c>
      <c r="DB134" s="1">
        <v>0</v>
      </c>
      <c r="DC134" s="1">
        <v>0</v>
      </c>
      <c r="DD134" s="1">
        <v>0</v>
      </c>
      <c r="DE134" s="1">
        <v>0</v>
      </c>
      <c r="DF134" s="1">
        <v>0</v>
      </c>
      <c r="DG134" s="1">
        <v>0</v>
      </c>
      <c r="DH134" s="1">
        <v>0</v>
      </c>
      <c r="DI134" s="1">
        <v>0</v>
      </c>
      <c r="DJ134" s="1">
        <v>0</v>
      </c>
      <c r="DK134" s="1">
        <v>0</v>
      </c>
      <c r="DL134" s="1">
        <v>0</v>
      </c>
      <c r="DM134" s="1">
        <v>0</v>
      </c>
      <c r="DN134" s="1">
        <v>0</v>
      </c>
      <c r="DO134" s="1">
        <v>0</v>
      </c>
      <c r="DP134" s="1">
        <v>0</v>
      </c>
      <c r="DQ134" s="1">
        <v>0</v>
      </c>
      <c r="DR134" s="1">
        <v>0</v>
      </c>
      <c r="DS134" s="1">
        <v>0</v>
      </c>
      <c r="DT134" s="1">
        <v>0</v>
      </c>
      <c r="DU134" s="1">
        <v>0</v>
      </c>
      <c r="DV134" s="1">
        <v>0</v>
      </c>
      <c r="DW134" s="1">
        <v>0</v>
      </c>
      <c r="DX134" s="1">
        <v>0</v>
      </c>
      <c r="DY134" s="1">
        <v>0</v>
      </c>
      <c r="DZ134" s="1">
        <v>0</v>
      </c>
      <c r="EA134" s="1">
        <v>0</v>
      </c>
      <c r="EB134" s="1">
        <v>0</v>
      </c>
      <c r="EC134" s="1">
        <v>0</v>
      </c>
      <c r="ED134" s="1">
        <v>0</v>
      </c>
      <c r="EE134" s="1">
        <v>0</v>
      </c>
      <c r="EF134" s="1">
        <v>0</v>
      </c>
      <c r="EG134" s="1">
        <v>0</v>
      </c>
      <c r="EH134" s="1">
        <v>0</v>
      </c>
      <c r="EI134" s="1">
        <v>0</v>
      </c>
      <c r="EJ134" s="1">
        <v>0</v>
      </c>
      <c r="EK134" s="1">
        <v>0</v>
      </c>
      <c r="EL134" s="1">
        <v>0</v>
      </c>
      <c r="EM134" s="1">
        <v>0</v>
      </c>
      <c r="EN134" s="1">
        <v>0</v>
      </c>
      <c r="EO134" s="1">
        <v>0</v>
      </c>
      <c r="EP134" s="1">
        <v>0</v>
      </c>
      <c r="EQ134" s="1">
        <v>0</v>
      </c>
      <c r="ER134" s="1">
        <v>0</v>
      </c>
      <c r="ES134" s="1">
        <v>0</v>
      </c>
      <c r="ET134" s="1">
        <v>0</v>
      </c>
      <c r="EU134" s="1">
        <v>0</v>
      </c>
      <c r="EV134" s="1">
        <v>0</v>
      </c>
      <c r="EW134" s="1">
        <v>0</v>
      </c>
      <c r="EX134" s="1">
        <v>0</v>
      </c>
      <c r="EY134" s="1">
        <v>0</v>
      </c>
      <c r="EZ134" s="1">
        <v>0</v>
      </c>
      <c r="FA134" s="1">
        <v>0</v>
      </c>
      <c r="FB134" s="1">
        <v>0</v>
      </c>
      <c r="FC134" s="1">
        <v>0</v>
      </c>
    </row>
    <row r="135" spans="1:159" x14ac:dyDescent="0.35">
      <c r="A135" s="1" t="s">
        <v>571</v>
      </c>
      <c r="B135" s="1" t="s">
        <v>572</v>
      </c>
      <c r="C135" s="1">
        <v>0</v>
      </c>
      <c r="D135" s="1">
        <v>0</v>
      </c>
      <c r="E135" s="1">
        <v>0</v>
      </c>
      <c r="F135" s="1">
        <v>0</v>
      </c>
      <c r="G135" s="1">
        <v>0</v>
      </c>
      <c r="H135" s="1">
        <v>0</v>
      </c>
      <c r="I135" s="1">
        <v>0</v>
      </c>
      <c r="J135" s="1">
        <v>0</v>
      </c>
      <c r="K135" s="1">
        <v>0</v>
      </c>
      <c r="L135" s="1">
        <v>0</v>
      </c>
      <c r="M135" s="1">
        <v>0</v>
      </c>
      <c r="N135" s="1">
        <v>0</v>
      </c>
      <c r="O135" s="1">
        <v>0</v>
      </c>
      <c r="P135" s="1">
        <v>0</v>
      </c>
      <c r="Q135" s="1">
        <v>0</v>
      </c>
      <c r="R135" s="1">
        <v>0</v>
      </c>
      <c r="S135" s="1">
        <v>0</v>
      </c>
      <c r="T135" s="1">
        <v>0</v>
      </c>
      <c r="U135" s="1">
        <v>0</v>
      </c>
      <c r="V135" s="1">
        <v>0</v>
      </c>
      <c r="W135" s="1">
        <v>0</v>
      </c>
      <c r="X135" s="1">
        <v>0</v>
      </c>
      <c r="Y135" s="1">
        <v>0</v>
      </c>
      <c r="Z135" s="1">
        <v>0</v>
      </c>
      <c r="AA135" s="1">
        <v>0</v>
      </c>
      <c r="AB135" s="1">
        <v>0</v>
      </c>
      <c r="AC135" s="1">
        <v>0</v>
      </c>
      <c r="AD135" s="1">
        <v>0</v>
      </c>
      <c r="AE135" s="1">
        <v>0</v>
      </c>
      <c r="AF135" s="1">
        <v>0</v>
      </c>
      <c r="AG135" s="1">
        <v>0</v>
      </c>
      <c r="AH135" s="1">
        <v>0</v>
      </c>
      <c r="AI135" s="1">
        <v>0</v>
      </c>
      <c r="AJ135" s="1">
        <v>0</v>
      </c>
      <c r="AK135" s="1">
        <v>0</v>
      </c>
      <c r="AL135" s="1">
        <v>0</v>
      </c>
      <c r="AM135" s="1">
        <v>0</v>
      </c>
      <c r="AN135" s="1">
        <v>0</v>
      </c>
      <c r="AO135" s="1">
        <v>0</v>
      </c>
      <c r="AP135" s="1">
        <v>0</v>
      </c>
      <c r="AQ135" s="1">
        <v>0</v>
      </c>
      <c r="AR135" s="1">
        <v>0</v>
      </c>
      <c r="AS135" s="1">
        <v>0</v>
      </c>
      <c r="AT135" s="1">
        <v>0</v>
      </c>
      <c r="AU135" s="1">
        <v>0</v>
      </c>
      <c r="AV135" s="1">
        <v>0</v>
      </c>
      <c r="AW135" s="1">
        <v>0</v>
      </c>
      <c r="AX135" s="1">
        <v>0</v>
      </c>
      <c r="AY135" s="1">
        <v>0</v>
      </c>
      <c r="AZ135" s="1">
        <v>0</v>
      </c>
      <c r="BA135" s="1">
        <v>0</v>
      </c>
      <c r="BB135" s="1">
        <v>0</v>
      </c>
      <c r="BC135" s="1">
        <v>0</v>
      </c>
      <c r="BD135" s="1">
        <v>0</v>
      </c>
      <c r="BE135" s="1">
        <v>0</v>
      </c>
      <c r="BF135" s="1">
        <v>0</v>
      </c>
      <c r="BG135" s="1">
        <v>0</v>
      </c>
      <c r="BH135" s="1">
        <v>0</v>
      </c>
      <c r="BI135" s="1">
        <v>0</v>
      </c>
      <c r="BJ135" s="1">
        <v>0</v>
      </c>
      <c r="BK135" s="1">
        <v>0</v>
      </c>
      <c r="BL135" s="1">
        <v>0</v>
      </c>
      <c r="BM135" s="1">
        <v>0</v>
      </c>
      <c r="BN135" s="1">
        <v>0</v>
      </c>
      <c r="BO135" s="1">
        <v>0</v>
      </c>
      <c r="BP135" s="1">
        <v>0</v>
      </c>
      <c r="BQ135" s="1">
        <v>0</v>
      </c>
      <c r="BR135" s="1">
        <v>0</v>
      </c>
      <c r="BS135" s="1">
        <v>0</v>
      </c>
      <c r="BT135" s="1">
        <v>0</v>
      </c>
      <c r="BU135" s="1">
        <v>0</v>
      </c>
      <c r="BV135" s="1">
        <v>0</v>
      </c>
      <c r="BW135" s="1">
        <v>0</v>
      </c>
      <c r="BX135" s="1">
        <v>0</v>
      </c>
      <c r="BY135" s="1">
        <v>0</v>
      </c>
      <c r="BZ135" s="1">
        <v>0</v>
      </c>
      <c r="CA135" s="1">
        <v>0</v>
      </c>
      <c r="CB135" s="1">
        <v>0</v>
      </c>
      <c r="CC135" s="1">
        <v>0</v>
      </c>
      <c r="CD135" s="1">
        <v>0</v>
      </c>
      <c r="CE135" s="1">
        <v>0</v>
      </c>
      <c r="CF135" s="1">
        <v>0</v>
      </c>
      <c r="CG135" s="1">
        <v>0</v>
      </c>
      <c r="CH135" s="1">
        <v>0</v>
      </c>
      <c r="CI135" s="1">
        <v>0</v>
      </c>
      <c r="CJ135" s="1">
        <v>0</v>
      </c>
      <c r="CK135" s="1">
        <v>0</v>
      </c>
      <c r="CL135" s="1">
        <v>0</v>
      </c>
      <c r="CM135" s="1">
        <v>0</v>
      </c>
      <c r="CN135" s="1">
        <v>0</v>
      </c>
      <c r="CO135" s="1">
        <v>0</v>
      </c>
      <c r="CP135" s="1">
        <v>0</v>
      </c>
      <c r="CQ135" s="1">
        <v>0</v>
      </c>
      <c r="CR135" s="1">
        <v>0</v>
      </c>
      <c r="CS135" s="1">
        <v>0</v>
      </c>
      <c r="CT135" s="1">
        <v>0</v>
      </c>
      <c r="CU135" s="1">
        <v>0</v>
      </c>
      <c r="CV135" s="1">
        <v>0</v>
      </c>
      <c r="CW135" s="1">
        <v>0</v>
      </c>
      <c r="CX135" s="1">
        <v>0</v>
      </c>
      <c r="CY135" s="1">
        <v>0</v>
      </c>
      <c r="CZ135" s="1">
        <v>0</v>
      </c>
      <c r="DA135" s="1">
        <v>0</v>
      </c>
      <c r="DB135" s="1">
        <v>0</v>
      </c>
      <c r="DC135" s="1">
        <v>0</v>
      </c>
      <c r="DD135" s="1">
        <v>0</v>
      </c>
      <c r="DE135" s="1">
        <v>0</v>
      </c>
      <c r="DF135" s="1">
        <v>0</v>
      </c>
      <c r="DG135" s="1">
        <v>0</v>
      </c>
      <c r="DH135" s="1">
        <v>0</v>
      </c>
      <c r="DI135" s="1">
        <v>0</v>
      </c>
      <c r="DJ135" s="1">
        <v>0</v>
      </c>
      <c r="DK135" s="1">
        <v>0</v>
      </c>
      <c r="DL135" s="1">
        <v>0</v>
      </c>
      <c r="DM135" s="1">
        <v>0</v>
      </c>
      <c r="DN135" s="1">
        <v>0</v>
      </c>
      <c r="DO135" s="1">
        <v>0</v>
      </c>
      <c r="DP135" s="1">
        <v>0</v>
      </c>
      <c r="DQ135" s="1">
        <v>0</v>
      </c>
      <c r="DR135" s="1">
        <v>0</v>
      </c>
      <c r="DS135" s="1">
        <v>0</v>
      </c>
      <c r="DT135" s="1">
        <v>0</v>
      </c>
      <c r="DU135" s="1">
        <v>0</v>
      </c>
      <c r="DV135" s="1">
        <v>0</v>
      </c>
      <c r="DW135" s="1">
        <v>0</v>
      </c>
      <c r="DX135" s="1">
        <v>0</v>
      </c>
      <c r="DY135" s="1">
        <v>0</v>
      </c>
      <c r="DZ135" s="1">
        <v>0</v>
      </c>
      <c r="EA135" s="1">
        <v>0</v>
      </c>
      <c r="EB135" s="1">
        <v>0</v>
      </c>
      <c r="EC135" s="1">
        <v>0</v>
      </c>
      <c r="ED135" s="1">
        <v>0</v>
      </c>
      <c r="EE135" s="1">
        <v>0</v>
      </c>
      <c r="EF135" s="1">
        <v>0</v>
      </c>
      <c r="EG135" s="1">
        <v>0</v>
      </c>
      <c r="EH135" s="1">
        <v>0</v>
      </c>
      <c r="EI135" s="1">
        <v>0</v>
      </c>
      <c r="EJ135" s="1">
        <v>0</v>
      </c>
      <c r="EK135" s="1">
        <v>0</v>
      </c>
      <c r="EL135" s="1">
        <v>0</v>
      </c>
      <c r="EM135" s="1">
        <v>0</v>
      </c>
      <c r="EN135" s="1">
        <v>0</v>
      </c>
      <c r="EO135" s="1">
        <v>0</v>
      </c>
      <c r="EP135" s="1">
        <v>0</v>
      </c>
      <c r="EQ135" s="1">
        <v>0</v>
      </c>
      <c r="ER135" s="1">
        <v>0</v>
      </c>
      <c r="ES135" s="1">
        <v>0</v>
      </c>
      <c r="ET135" s="1">
        <v>0</v>
      </c>
      <c r="EU135" s="1">
        <v>0</v>
      </c>
      <c r="EV135" s="1">
        <v>0</v>
      </c>
      <c r="EW135" s="1">
        <v>0</v>
      </c>
      <c r="EX135" s="1">
        <v>0</v>
      </c>
      <c r="EY135" s="1">
        <v>0</v>
      </c>
      <c r="EZ135" s="1">
        <v>0</v>
      </c>
      <c r="FA135" s="1">
        <v>0</v>
      </c>
      <c r="FB135" s="1">
        <v>0</v>
      </c>
      <c r="FC135" s="1">
        <v>0</v>
      </c>
    </row>
    <row r="136" spans="1:159" x14ac:dyDescent="0.35">
      <c r="A136" s="1" t="s">
        <v>573</v>
      </c>
      <c r="B136" s="1" t="s">
        <v>574</v>
      </c>
      <c r="C136" s="1">
        <v>0</v>
      </c>
      <c r="D136" s="1">
        <v>0</v>
      </c>
      <c r="E136" s="1">
        <v>0</v>
      </c>
      <c r="F136" s="1">
        <v>0</v>
      </c>
      <c r="G136" s="1">
        <v>0</v>
      </c>
      <c r="H136" s="1">
        <v>0</v>
      </c>
      <c r="I136" s="1">
        <v>0</v>
      </c>
      <c r="J136" s="1">
        <v>0</v>
      </c>
      <c r="K136" s="1">
        <v>0</v>
      </c>
      <c r="L136" s="1">
        <v>0</v>
      </c>
      <c r="M136" s="1">
        <v>0</v>
      </c>
      <c r="N136" s="1">
        <v>0</v>
      </c>
      <c r="O136" s="1">
        <v>0</v>
      </c>
      <c r="P136" s="1">
        <v>0</v>
      </c>
      <c r="Q136" s="1">
        <v>0</v>
      </c>
      <c r="R136" s="1">
        <v>0</v>
      </c>
      <c r="S136" s="1">
        <v>0</v>
      </c>
      <c r="T136" s="1">
        <v>0</v>
      </c>
      <c r="U136" s="1">
        <v>0</v>
      </c>
      <c r="V136" s="1">
        <v>0</v>
      </c>
      <c r="W136" s="1">
        <v>0</v>
      </c>
      <c r="X136" s="1">
        <v>0</v>
      </c>
      <c r="Y136" s="1">
        <v>0</v>
      </c>
      <c r="Z136" s="1">
        <v>0</v>
      </c>
      <c r="AA136" s="1">
        <v>0</v>
      </c>
      <c r="AB136" s="1">
        <v>0</v>
      </c>
      <c r="AC136" s="1">
        <v>0</v>
      </c>
      <c r="AD136" s="1">
        <v>0</v>
      </c>
      <c r="AE136" s="1">
        <v>0</v>
      </c>
      <c r="AF136" s="1">
        <v>0</v>
      </c>
      <c r="AG136" s="1">
        <v>0</v>
      </c>
      <c r="AH136" s="1">
        <v>0</v>
      </c>
      <c r="AI136" s="1">
        <v>0</v>
      </c>
      <c r="AJ136" s="1">
        <v>0</v>
      </c>
      <c r="AK136" s="1">
        <v>0</v>
      </c>
      <c r="AL136" s="1">
        <v>0</v>
      </c>
      <c r="AM136" s="1">
        <v>0</v>
      </c>
      <c r="AN136" s="1">
        <v>0</v>
      </c>
      <c r="AO136" s="1">
        <v>0</v>
      </c>
      <c r="AP136" s="1">
        <v>0</v>
      </c>
      <c r="AQ136" s="1">
        <v>0</v>
      </c>
      <c r="AR136" s="1">
        <v>0</v>
      </c>
      <c r="AS136" s="1">
        <v>0</v>
      </c>
      <c r="AT136" s="1">
        <v>0</v>
      </c>
      <c r="AU136" s="1">
        <v>0</v>
      </c>
      <c r="AV136" s="1">
        <v>0</v>
      </c>
      <c r="AW136" s="1">
        <v>0</v>
      </c>
      <c r="AX136" s="1">
        <v>0</v>
      </c>
      <c r="AY136" s="1">
        <v>0</v>
      </c>
      <c r="AZ136" s="1">
        <v>0</v>
      </c>
      <c r="BA136" s="1">
        <v>0</v>
      </c>
      <c r="BB136" s="1">
        <v>0</v>
      </c>
      <c r="BC136" s="1">
        <v>0</v>
      </c>
      <c r="BD136" s="1">
        <v>0</v>
      </c>
      <c r="BE136" s="1">
        <v>0</v>
      </c>
      <c r="BF136" s="1">
        <v>0</v>
      </c>
      <c r="BG136" s="1">
        <v>0</v>
      </c>
      <c r="BH136" s="1">
        <v>0</v>
      </c>
      <c r="BI136" s="1">
        <v>0</v>
      </c>
      <c r="BJ136" s="1">
        <v>0</v>
      </c>
      <c r="BK136" s="1">
        <v>0</v>
      </c>
      <c r="BL136" s="1">
        <v>0</v>
      </c>
      <c r="BM136" s="1">
        <v>0</v>
      </c>
      <c r="BN136" s="1">
        <v>0</v>
      </c>
      <c r="BO136" s="1">
        <v>0</v>
      </c>
      <c r="BP136" s="1">
        <v>0</v>
      </c>
      <c r="BQ136" s="1">
        <v>0</v>
      </c>
      <c r="BR136" s="1">
        <v>0</v>
      </c>
      <c r="BS136" s="1">
        <v>0</v>
      </c>
      <c r="BT136" s="1">
        <v>0</v>
      </c>
      <c r="BU136" s="1">
        <v>0</v>
      </c>
      <c r="BV136" s="1">
        <v>0</v>
      </c>
      <c r="BW136" s="1">
        <v>0</v>
      </c>
      <c r="BX136" s="1">
        <v>0</v>
      </c>
      <c r="BY136" s="1">
        <v>0</v>
      </c>
      <c r="BZ136" s="1">
        <v>0</v>
      </c>
      <c r="CA136" s="1">
        <v>0</v>
      </c>
      <c r="CB136" s="1">
        <v>0</v>
      </c>
      <c r="CC136" s="1">
        <v>0</v>
      </c>
      <c r="CD136" s="1">
        <v>0</v>
      </c>
      <c r="CE136" s="1">
        <v>0</v>
      </c>
      <c r="CF136" s="1">
        <v>0</v>
      </c>
      <c r="CG136" s="1">
        <v>0</v>
      </c>
      <c r="CH136" s="1">
        <v>0</v>
      </c>
      <c r="CI136" s="1">
        <v>0</v>
      </c>
      <c r="CJ136" s="1">
        <v>0</v>
      </c>
      <c r="CK136" s="1">
        <v>0</v>
      </c>
      <c r="CL136" s="1">
        <v>0</v>
      </c>
      <c r="CM136" s="1">
        <v>0</v>
      </c>
      <c r="CN136" s="1">
        <v>0</v>
      </c>
      <c r="CO136" s="1">
        <v>0</v>
      </c>
      <c r="CP136" s="1">
        <v>0</v>
      </c>
      <c r="CQ136" s="1">
        <v>0</v>
      </c>
      <c r="CR136" s="1">
        <v>0</v>
      </c>
      <c r="CS136" s="1">
        <v>0</v>
      </c>
      <c r="CT136" s="1">
        <v>0</v>
      </c>
      <c r="CU136" s="1">
        <v>0</v>
      </c>
      <c r="CV136" s="1">
        <v>0</v>
      </c>
      <c r="CW136" s="1">
        <v>0</v>
      </c>
      <c r="CX136" s="1">
        <v>0</v>
      </c>
      <c r="CY136" s="1">
        <v>0</v>
      </c>
      <c r="CZ136" s="1">
        <v>0</v>
      </c>
      <c r="DA136" s="1">
        <v>0</v>
      </c>
      <c r="DB136" s="1">
        <v>0</v>
      </c>
      <c r="DC136" s="1">
        <v>0</v>
      </c>
      <c r="DD136" s="1">
        <v>0</v>
      </c>
      <c r="DE136" s="1">
        <v>0</v>
      </c>
      <c r="DF136" s="1">
        <v>0</v>
      </c>
      <c r="DG136" s="1">
        <v>0</v>
      </c>
      <c r="DH136" s="1">
        <v>0</v>
      </c>
      <c r="DI136" s="1">
        <v>0</v>
      </c>
      <c r="DJ136" s="1">
        <v>0</v>
      </c>
      <c r="DK136" s="1">
        <v>0</v>
      </c>
      <c r="DL136" s="1">
        <v>0</v>
      </c>
      <c r="DM136" s="1">
        <v>0</v>
      </c>
      <c r="DN136" s="1">
        <v>0</v>
      </c>
      <c r="DO136" s="1">
        <v>0</v>
      </c>
      <c r="DP136" s="1">
        <v>0</v>
      </c>
      <c r="DQ136" s="1">
        <v>0</v>
      </c>
      <c r="DR136" s="1">
        <v>0</v>
      </c>
      <c r="DS136" s="1">
        <v>0</v>
      </c>
      <c r="DT136" s="1">
        <v>0</v>
      </c>
      <c r="DU136" s="1">
        <v>0</v>
      </c>
      <c r="DV136" s="1">
        <v>0</v>
      </c>
      <c r="DW136" s="1">
        <v>0</v>
      </c>
      <c r="DX136" s="1">
        <v>0</v>
      </c>
      <c r="DY136" s="1">
        <v>0</v>
      </c>
      <c r="DZ136" s="1">
        <v>0</v>
      </c>
      <c r="EA136" s="1">
        <v>0</v>
      </c>
      <c r="EB136" s="1">
        <v>0</v>
      </c>
      <c r="EC136" s="1">
        <v>0</v>
      </c>
      <c r="ED136" s="1">
        <v>0</v>
      </c>
      <c r="EE136" s="1">
        <v>0</v>
      </c>
      <c r="EF136" s="1">
        <v>0</v>
      </c>
      <c r="EG136" s="1">
        <v>0</v>
      </c>
      <c r="EH136" s="1">
        <v>0</v>
      </c>
      <c r="EI136" s="1">
        <v>0</v>
      </c>
      <c r="EJ136" s="1">
        <v>0</v>
      </c>
      <c r="EK136" s="1">
        <v>0</v>
      </c>
      <c r="EL136" s="1">
        <v>0</v>
      </c>
      <c r="EM136" s="1">
        <v>0</v>
      </c>
      <c r="EN136" s="1">
        <v>0</v>
      </c>
      <c r="EO136" s="1">
        <v>0</v>
      </c>
      <c r="EP136" s="1">
        <v>0</v>
      </c>
      <c r="EQ136" s="1">
        <v>0</v>
      </c>
      <c r="ER136" s="1">
        <v>0</v>
      </c>
      <c r="ES136" s="1">
        <v>0</v>
      </c>
      <c r="ET136" s="1">
        <v>0</v>
      </c>
      <c r="EU136" s="1">
        <v>0</v>
      </c>
      <c r="EV136" s="1">
        <v>0</v>
      </c>
      <c r="EW136" s="1">
        <v>0</v>
      </c>
      <c r="EX136" s="1">
        <v>0</v>
      </c>
      <c r="EY136" s="1">
        <v>0</v>
      </c>
      <c r="EZ136" s="1">
        <v>0</v>
      </c>
      <c r="FA136" s="1">
        <v>0</v>
      </c>
      <c r="FB136" s="1">
        <v>0</v>
      </c>
      <c r="FC136" s="1">
        <v>0</v>
      </c>
    </row>
    <row r="137" spans="1:159" x14ac:dyDescent="0.35">
      <c r="A137" t="s">
        <v>575</v>
      </c>
      <c r="B137" t="s">
        <v>576</v>
      </c>
      <c r="C137" s="1">
        <v>0</v>
      </c>
      <c r="D137" s="1">
        <v>0</v>
      </c>
      <c r="E137" s="1">
        <v>0</v>
      </c>
      <c r="F137" s="1">
        <v>0</v>
      </c>
      <c r="G137" s="1">
        <v>0</v>
      </c>
      <c r="H137" s="1">
        <v>0</v>
      </c>
      <c r="I137" s="1">
        <v>0</v>
      </c>
      <c r="J137" s="1">
        <v>0</v>
      </c>
      <c r="K137" s="1">
        <v>0</v>
      </c>
      <c r="L137" s="1">
        <v>0</v>
      </c>
      <c r="M137" s="1">
        <v>0</v>
      </c>
      <c r="N137" s="1">
        <v>0</v>
      </c>
      <c r="O137" s="1">
        <v>0</v>
      </c>
      <c r="P137" s="1">
        <v>0</v>
      </c>
      <c r="Q137" s="1">
        <v>0</v>
      </c>
      <c r="R137" s="1">
        <v>0</v>
      </c>
      <c r="S137" s="1">
        <v>0</v>
      </c>
      <c r="T137" s="1">
        <v>0</v>
      </c>
      <c r="U137" s="1">
        <v>0</v>
      </c>
      <c r="V137" s="1">
        <v>0</v>
      </c>
      <c r="W137" s="1">
        <v>0</v>
      </c>
      <c r="X137" s="1">
        <v>0</v>
      </c>
      <c r="Y137" s="1">
        <v>0</v>
      </c>
      <c r="Z137" s="1">
        <v>0</v>
      </c>
      <c r="AA137" s="1">
        <v>0</v>
      </c>
      <c r="AB137" s="1">
        <v>0</v>
      </c>
      <c r="AC137" s="1">
        <v>0</v>
      </c>
      <c r="AD137" s="1">
        <v>0</v>
      </c>
      <c r="AE137" s="1">
        <v>0</v>
      </c>
      <c r="AF137" s="1">
        <v>0</v>
      </c>
      <c r="AG137" s="1">
        <v>0</v>
      </c>
      <c r="AH137" s="1">
        <v>0</v>
      </c>
      <c r="AI137" s="1">
        <v>0</v>
      </c>
      <c r="AJ137" s="1">
        <v>0</v>
      </c>
      <c r="AK137" s="1">
        <v>0</v>
      </c>
      <c r="AL137" s="1">
        <v>0</v>
      </c>
      <c r="AM137" s="1">
        <v>0</v>
      </c>
      <c r="AN137" s="1">
        <v>0</v>
      </c>
      <c r="AO137" s="1">
        <v>0</v>
      </c>
      <c r="AP137" s="1">
        <v>0</v>
      </c>
      <c r="AQ137" s="1">
        <v>0</v>
      </c>
      <c r="AR137" s="1">
        <v>0</v>
      </c>
      <c r="AS137" s="1">
        <v>0</v>
      </c>
      <c r="AT137" s="1">
        <v>0</v>
      </c>
      <c r="AU137" s="1">
        <v>0</v>
      </c>
      <c r="AV137" s="1">
        <v>0</v>
      </c>
      <c r="AW137" s="1">
        <v>0</v>
      </c>
      <c r="AX137" s="1">
        <v>0</v>
      </c>
      <c r="AY137" s="1">
        <v>0</v>
      </c>
      <c r="AZ137" s="1">
        <v>0</v>
      </c>
      <c r="BA137" s="1">
        <v>0</v>
      </c>
      <c r="BB137" s="1">
        <v>0</v>
      </c>
      <c r="BC137" s="1">
        <v>0</v>
      </c>
      <c r="BD137" s="1">
        <v>0</v>
      </c>
      <c r="BE137" s="1">
        <v>0</v>
      </c>
      <c r="BF137" s="1">
        <v>0</v>
      </c>
      <c r="BG137" s="1">
        <v>0</v>
      </c>
      <c r="BH137" s="1">
        <v>0</v>
      </c>
      <c r="BI137" s="1">
        <v>0</v>
      </c>
      <c r="BJ137" s="1">
        <v>0</v>
      </c>
      <c r="BK137" s="1">
        <v>0</v>
      </c>
      <c r="BL137" s="1">
        <v>0</v>
      </c>
      <c r="BM137" s="1">
        <v>0</v>
      </c>
      <c r="BN137" s="1">
        <v>0</v>
      </c>
      <c r="BO137" s="1">
        <v>0</v>
      </c>
      <c r="BP137" s="1">
        <v>0</v>
      </c>
      <c r="BQ137" s="1">
        <v>0</v>
      </c>
      <c r="BR137" s="1">
        <v>0</v>
      </c>
      <c r="BS137" s="1">
        <v>0</v>
      </c>
      <c r="BT137" s="1">
        <v>0</v>
      </c>
      <c r="BU137" s="1">
        <v>0</v>
      </c>
      <c r="BV137" s="1">
        <v>0</v>
      </c>
      <c r="BW137" s="1">
        <v>0</v>
      </c>
      <c r="BX137" s="1">
        <v>0</v>
      </c>
      <c r="BY137" s="1">
        <v>0</v>
      </c>
      <c r="BZ137" s="1">
        <v>0</v>
      </c>
      <c r="CA137" s="1">
        <v>0</v>
      </c>
      <c r="CB137" s="1">
        <v>0</v>
      </c>
      <c r="CC137" s="1">
        <v>0</v>
      </c>
      <c r="CD137" s="1">
        <v>0</v>
      </c>
      <c r="CE137" s="1">
        <v>0</v>
      </c>
      <c r="CF137" s="1">
        <v>0</v>
      </c>
      <c r="CG137" s="1">
        <v>0</v>
      </c>
      <c r="CH137" s="1">
        <v>0</v>
      </c>
      <c r="CI137" s="1">
        <v>0</v>
      </c>
      <c r="CJ137" s="1">
        <v>0</v>
      </c>
      <c r="CK137" s="1">
        <v>0</v>
      </c>
      <c r="CL137" s="1">
        <v>0</v>
      </c>
      <c r="CM137" s="1">
        <v>0</v>
      </c>
      <c r="CN137" s="1">
        <v>0</v>
      </c>
      <c r="CO137" s="1">
        <v>0</v>
      </c>
      <c r="CP137" s="1">
        <v>0</v>
      </c>
      <c r="CQ137" s="1">
        <v>0</v>
      </c>
      <c r="CR137" s="1">
        <v>0</v>
      </c>
      <c r="CS137" s="1">
        <v>0</v>
      </c>
      <c r="CT137" s="1">
        <v>0</v>
      </c>
      <c r="CU137" s="1">
        <v>0</v>
      </c>
      <c r="CV137" s="1">
        <v>0</v>
      </c>
      <c r="CW137" s="1">
        <v>0</v>
      </c>
      <c r="CX137" s="1">
        <v>0</v>
      </c>
      <c r="CY137" s="1">
        <v>0</v>
      </c>
      <c r="CZ137" s="1">
        <v>0</v>
      </c>
      <c r="DA137" s="1">
        <v>0</v>
      </c>
      <c r="DB137" s="1">
        <v>0</v>
      </c>
      <c r="DC137" s="1">
        <v>0</v>
      </c>
      <c r="DD137" s="1">
        <v>0</v>
      </c>
      <c r="DE137" s="1">
        <v>0</v>
      </c>
      <c r="DF137" s="1">
        <v>0</v>
      </c>
      <c r="DG137" s="1">
        <v>0</v>
      </c>
      <c r="DH137" s="1">
        <v>0</v>
      </c>
      <c r="DI137" s="1">
        <v>0</v>
      </c>
      <c r="DJ137" s="1">
        <v>0</v>
      </c>
      <c r="DK137" s="1">
        <v>0</v>
      </c>
      <c r="DL137" s="1">
        <v>0</v>
      </c>
      <c r="DM137" s="1">
        <v>0</v>
      </c>
      <c r="DN137" s="1">
        <v>0</v>
      </c>
      <c r="DO137" s="1">
        <v>0</v>
      </c>
      <c r="DP137" s="1">
        <v>0</v>
      </c>
      <c r="DQ137" s="1">
        <v>0</v>
      </c>
      <c r="DR137" s="1">
        <v>0</v>
      </c>
      <c r="DS137" s="1">
        <v>0</v>
      </c>
      <c r="DT137" s="1">
        <v>0</v>
      </c>
      <c r="DU137" s="1">
        <v>0</v>
      </c>
      <c r="DV137" s="1">
        <v>0</v>
      </c>
      <c r="DW137" s="1">
        <v>0</v>
      </c>
      <c r="DX137" s="1">
        <v>0</v>
      </c>
      <c r="DY137" s="1">
        <v>0</v>
      </c>
      <c r="DZ137" s="1">
        <v>0</v>
      </c>
      <c r="EA137" s="1">
        <v>0</v>
      </c>
      <c r="EB137" s="1">
        <v>0</v>
      </c>
      <c r="EC137" s="1">
        <v>0</v>
      </c>
      <c r="ED137" s="1">
        <v>0</v>
      </c>
      <c r="EE137" s="1">
        <v>0</v>
      </c>
      <c r="EF137" s="1">
        <v>0</v>
      </c>
      <c r="EG137" s="1">
        <v>0</v>
      </c>
      <c r="EH137" s="1">
        <v>0</v>
      </c>
      <c r="EI137" s="1">
        <v>0</v>
      </c>
      <c r="EJ137" s="1">
        <v>0</v>
      </c>
      <c r="EK137" s="1">
        <v>0</v>
      </c>
      <c r="EL137" s="1">
        <v>0</v>
      </c>
      <c r="EM137" s="1">
        <v>0</v>
      </c>
      <c r="EN137" s="1">
        <v>0</v>
      </c>
      <c r="EO137" s="1">
        <v>0</v>
      </c>
      <c r="EP137" s="1">
        <v>0</v>
      </c>
      <c r="EQ137" s="1">
        <v>0</v>
      </c>
      <c r="ER137" s="1">
        <v>0</v>
      </c>
      <c r="ES137" s="1">
        <v>0</v>
      </c>
      <c r="ET137" s="1">
        <v>0</v>
      </c>
      <c r="EU137" s="1">
        <v>0</v>
      </c>
      <c r="EV137" s="1">
        <v>0</v>
      </c>
      <c r="EW137" s="1">
        <v>0</v>
      </c>
      <c r="EX137" s="1">
        <v>0</v>
      </c>
      <c r="EY137" s="1">
        <v>0</v>
      </c>
      <c r="EZ137" s="1">
        <v>0</v>
      </c>
      <c r="FA137" s="1">
        <v>0</v>
      </c>
      <c r="FB137" s="1">
        <v>0</v>
      </c>
      <c r="FC137" s="1">
        <v>0</v>
      </c>
    </row>
    <row r="138" spans="1:159" x14ac:dyDescent="0.35">
      <c r="A138" t="s">
        <v>577</v>
      </c>
      <c r="B138" t="s">
        <v>578</v>
      </c>
      <c r="C138" s="1">
        <v>0</v>
      </c>
      <c r="D138" s="1">
        <v>0</v>
      </c>
      <c r="E138" s="1">
        <v>0</v>
      </c>
      <c r="F138" s="1">
        <v>0</v>
      </c>
      <c r="G138" s="1">
        <v>0</v>
      </c>
      <c r="H138" s="1">
        <v>0</v>
      </c>
      <c r="I138" s="1">
        <v>0</v>
      </c>
      <c r="J138" s="1">
        <v>0</v>
      </c>
      <c r="K138" s="1">
        <v>0</v>
      </c>
      <c r="L138" s="1">
        <v>0</v>
      </c>
      <c r="M138" s="1">
        <v>0</v>
      </c>
      <c r="N138" s="1">
        <v>0</v>
      </c>
      <c r="O138" s="1">
        <v>0</v>
      </c>
      <c r="P138" s="1">
        <v>0</v>
      </c>
      <c r="Q138" s="1">
        <v>0</v>
      </c>
      <c r="R138" s="1">
        <v>0</v>
      </c>
      <c r="S138" s="1">
        <v>0</v>
      </c>
      <c r="T138" s="1">
        <v>0</v>
      </c>
      <c r="U138" s="1">
        <v>0</v>
      </c>
      <c r="V138" s="1">
        <v>0</v>
      </c>
      <c r="W138" s="1">
        <v>0</v>
      </c>
      <c r="X138" s="1">
        <v>0</v>
      </c>
      <c r="Y138" s="1">
        <v>0</v>
      </c>
      <c r="Z138" s="1">
        <v>0</v>
      </c>
      <c r="AA138" s="1">
        <v>0</v>
      </c>
      <c r="AB138" s="1">
        <v>0</v>
      </c>
      <c r="AC138" s="1">
        <v>0</v>
      </c>
      <c r="AD138" s="1">
        <v>0</v>
      </c>
      <c r="AE138" s="1">
        <v>0</v>
      </c>
      <c r="AF138" s="1">
        <v>0</v>
      </c>
      <c r="AG138" s="1">
        <v>0</v>
      </c>
      <c r="AH138" s="1">
        <v>0</v>
      </c>
      <c r="AI138" s="1">
        <v>0</v>
      </c>
      <c r="AJ138" s="1">
        <v>0</v>
      </c>
      <c r="AK138" s="1">
        <v>0</v>
      </c>
      <c r="AL138" s="1">
        <v>0</v>
      </c>
      <c r="AM138" s="1">
        <v>0</v>
      </c>
      <c r="AN138" s="1">
        <v>0</v>
      </c>
      <c r="AO138" s="1">
        <v>0</v>
      </c>
      <c r="AP138" s="1">
        <v>0</v>
      </c>
      <c r="AQ138" s="1">
        <v>0</v>
      </c>
      <c r="AR138" s="1">
        <v>0</v>
      </c>
      <c r="AS138" s="1">
        <v>0</v>
      </c>
      <c r="AT138" s="1">
        <v>0</v>
      </c>
      <c r="AU138" s="1">
        <v>0</v>
      </c>
      <c r="AV138" s="1">
        <v>0</v>
      </c>
      <c r="AW138" s="1">
        <v>0</v>
      </c>
      <c r="AX138" s="1">
        <v>0</v>
      </c>
      <c r="AY138" s="1">
        <v>0</v>
      </c>
      <c r="AZ138" s="1">
        <v>0</v>
      </c>
      <c r="BA138" s="1">
        <v>0</v>
      </c>
      <c r="BB138" s="1">
        <v>0</v>
      </c>
      <c r="BC138" s="1">
        <v>0</v>
      </c>
      <c r="BD138" s="1">
        <v>0</v>
      </c>
      <c r="BE138" s="1">
        <v>0</v>
      </c>
      <c r="BF138" s="1">
        <v>0</v>
      </c>
      <c r="BG138" s="1">
        <v>0</v>
      </c>
      <c r="BH138" s="1">
        <v>0</v>
      </c>
      <c r="BI138" s="1">
        <v>0</v>
      </c>
      <c r="BJ138" s="1">
        <v>0</v>
      </c>
      <c r="BK138" s="1">
        <v>0</v>
      </c>
      <c r="BL138" s="1">
        <v>0</v>
      </c>
      <c r="BM138" s="1">
        <v>0</v>
      </c>
      <c r="BN138" s="1">
        <v>0</v>
      </c>
      <c r="BO138" s="1">
        <v>0</v>
      </c>
      <c r="BP138" s="1">
        <v>0</v>
      </c>
      <c r="BQ138" s="1">
        <v>0</v>
      </c>
      <c r="BR138" s="1">
        <v>0</v>
      </c>
      <c r="BS138" s="1">
        <v>0</v>
      </c>
      <c r="BT138" s="1">
        <v>0</v>
      </c>
      <c r="BU138" s="1">
        <v>0</v>
      </c>
      <c r="BV138" s="1">
        <v>0</v>
      </c>
      <c r="BW138" s="1">
        <v>0</v>
      </c>
      <c r="BX138" s="1">
        <v>0</v>
      </c>
      <c r="BY138" s="1">
        <v>0</v>
      </c>
      <c r="BZ138" s="1">
        <v>0</v>
      </c>
      <c r="CA138" s="1">
        <v>0</v>
      </c>
      <c r="CB138" s="1">
        <v>0</v>
      </c>
      <c r="CC138" s="1">
        <v>0</v>
      </c>
      <c r="CD138" s="1">
        <v>0</v>
      </c>
      <c r="CE138" s="1">
        <v>0</v>
      </c>
      <c r="CF138" s="1">
        <v>0</v>
      </c>
      <c r="CG138" s="1">
        <v>0</v>
      </c>
      <c r="CH138" s="1">
        <v>0</v>
      </c>
      <c r="CI138" s="1">
        <v>0</v>
      </c>
      <c r="CJ138" s="1">
        <v>0</v>
      </c>
      <c r="CK138" s="1">
        <v>0</v>
      </c>
      <c r="CL138" s="1">
        <v>0</v>
      </c>
      <c r="CM138" s="1">
        <v>0</v>
      </c>
      <c r="CN138" s="1">
        <v>0</v>
      </c>
      <c r="CO138" s="1">
        <v>0</v>
      </c>
      <c r="CP138" s="1">
        <v>0</v>
      </c>
      <c r="CQ138" s="1">
        <v>0</v>
      </c>
      <c r="CR138" s="1">
        <v>0</v>
      </c>
      <c r="CS138" s="1">
        <v>0</v>
      </c>
      <c r="CT138" s="1">
        <v>0</v>
      </c>
      <c r="CU138" s="1">
        <v>0</v>
      </c>
      <c r="CV138" s="1">
        <v>0</v>
      </c>
      <c r="CW138" s="1">
        <v>0</v>
      </c>
      <c r="CX138" s="1">
        <v>0</v>
      </c>
      <c r="CY138" s="1">
        <v>0</v>
      </c>
      <c r="CZ138" s="1">
        <v>0</v>
      </c>
      <c r="DA138" s="1">
        <v>0</v>
      </c>
      <c r="DB138" s="1">
        <v>0</v>
      </c>
      <c r="DC138" s="1">
        <v>0</v>
      </c>
      <c r="DD138" s="1">
        <v>0</v>
      </c>
      <c r="DE138" s="1">
        <v>0</v>
      </c>
      <c r="DF138" s="1">
        <v>0</v>
      </c>
      <c r="DG138" s="1">
        <v>0</v>
      </c>
      <c r="DH138" s="1">
        <v>0</v>
      </c>
      <c r="DI138" s="1">
        <v>0</v>
      </c>
      <c r="DJ138" s="1">
        <v>0</v>
      </c>
      <c r="DK138" s="1">
        <v>0</v>
      </c>
      <c r="DL138" s="1">
        <v>0</v>
      </c>
      <c r="DM138" s="1">
        <v>0</v>
      </c>
      <c r="DN138" s="1">
        <v>0</v>
      </c>
      <c r="DO138" s="1">
        <v>0</v>
      </c>
      <c r="DP138" s="1">
        <v>0</v>
      </c>
      <c r="DQ138" s="1">
        <v>0</v>
      </c>
      <c r="DR138" s="1">
        <v>0</v>
      </c>
      <c r="DS138" s="1">
        <v>0</v>
      </c>
      <c r="DT138" s="1">
        <v>0</v>
      </c>
      <c r="DU138" s="1">
        <v>0</v>
      </c>
      <c r="DV138" s="1">
        <v>0</v>
      </c>
      <c r="DW138" s="1">
        <v>0</v>
      </c>
      <c r="DX138" s="1">
        <v>0</v>
      </c>
      <c r="DY138" s="1">
        <v>0</v>
      </c>
      <c r="DZ138" s="1">
        <v>0</v>
      </c>
      <c r="EA138" s="1">
        <v>0</v>
      </c>
      <c r="EB138" s="1">
        <v>0</v>
      </c>
      <c r="EC138" s="1">
        <v>0</v>
      </c>
      <c r="ED138" s="1">
        <v>0</v>
      </c>
      <c r="EE138" s="1">
        <v>0</v>
      </c>
      <c r="EF138" s="1">
        <v>0</v>
      </c>
      <c r="EG138" s="1">
        <v>0</v>
      </c>
      <c r="EH138" s="1">
        <v>0</v>
      </c>
      <c r="EI138" s="1">
        <v>0</v>
      </c>
      <c r="EJ138" s="1">
        <v>0</v>
      </c>
      <c r="EK138" s="1">
        <v>0</v>
      </c>
      <c r="EL138" s="1">
        <v>0</v>
      </c>
      <c r="EM138" s="1">
        <v>0</v>
      </c>
      <c r="EN138" s="1">
        <v>0</v>
      </c>
      <c r="EO138" s="1">
        <v>0</v>
      </c>
      <c r="EP138" s="1">
        <v>0</v>
      </c>
      <c r="EQ138" s="1">
        <v>0</v>
      </c>
      <c r="ER138" s="1">
        <v>0</v>
      </c>
      <c r="ES138" s="1">
        <v>0</v>
      </c>
      <c r="ET138" s="1">
        <v>0</v>
      </c>
      <c r="EU138" s="1">
        <v>0</v>
      </c>
      <c r="EV138" s="1">
        <v>0</v>
      </c>
      <c r="EW138" s="1">
        <v>0</v>
      </c>
      <c r="EX138" s="1">
        <v>0</v>
      </c>
      <c r="EY138" s="1">
        <v>0</v>
      </c>
      <c r="EZ138" s="1">
        <v>0</v>
      </c>
      <c r="FA138" s="1">
        <v>0</v>
      </c>
      <c r="FB138" s="1">
        <v>0</v>
      </c>
      <c r="FC138" s="1">
        <v>0</v>
      </c>
    </row>
    <row r="139" spans="1:159" x14ac:dyDescent="0.35">
      <c r="A139" t="s">
        <v>579</v>
      </c>
      <c r="B139" t="s">
        <v>580</v>
      </c>
      <c r="C139" s="1">
        <v>0</v>
      </c>
      <c r="D139" s="1">
        <v>0</v>
      </c>
      <c r="E139" s="1">
        <v>0</v>
      </c>
      <c r="F139" s="1">
        <v>0</v>
      </c>
      <c r="G139" s="1">
        <v>0</v>
      </c>
      <c r="H139" s="1">
        <v>0</v>
      </c>
      <c r="I139" s="1">
        <v>0</v>
      </c>
      <c r="J139" s="1">
        <v>0</v>
      </c>
      <c r="K139" s="1">
        <v>0</v>
      </c>
      <c r="L139" s="1">
        <v>0</v>
      </c>
      <c r="M139" s="1">
        <v>0</v>
      </c>
      <c r="N139" s="1">
        <v>0</v>
      </c>
      <c r="O139" s="1">
        <v>0</v>
      </c>
      <c r="P139" s="1">
        <v>0</v>
      </c>
      <c r="Q139" s="1">
        <v>0</v>
      </c>
      <c r="R139" s="1">
        <v>0</v>
      </c>
      <c r="S139" s="1">
        <v>0</v>
      </c>
      <c r="T139" s="1">
        <v>0</v>
      </c>
      <c r="U139" s="1">
        <v>0</v>
      </c>
      <c r="V139" s="1">
        <v>0</v>
      </c>
      <c r="W139" s="1">
        <v>0</v>
      </c>
      <c r="X139" s="1">
        <v>0</v>
      </c>
      <c r="Y139" s="1">
        <v>0</v>
      </c>
      <c r="Z139" s="1">
        <v>0</v>
      </c>
      <c r="AA139" s="1">
        <v>0</v>
      </c>
      <c r="AB139" s="1">
        <v>0</v>
      </c>
      <c r="AC139" s="1">
        <v>0</v>
      </c>
      <c r="AD139" s="1">
        <v>0</v>
      </c>
      <c r="AE139" s="1">
        <v>0</v>
      </c>
      <c r="AF139" s="1">
        <v>0</v>
      </c>
      <c r="AG139" s="1">
        <v>0</v>
      </c>
      <c r="AH139" s="1">
        <v>0</v>
      </c>
      <c r="AI139" s="1">
        <v>0</v>
      </c>
      <c r="AJ139" s="1">
        <v>0</v>
      </c>
      <c r="AK139" s="1">
        <v>0</v>
      </c>
      <c r="AL139" s="1">
        <v>0</v>
      </c>
      <c r="AM139" s="1">
        <v>0</v>
      </c>
      <c r="AN139" s="1">
        <v>0</v>
      </c>
      <c r="AO139" s="1">
        <v>0</v>
      </c>
      <c r="AP139" s="1">
        <v>0</v>
      </c>
      <c r="AQ139" s="1">
        <v>0</v>
      </c>
      <c r="AR139" s="1">
        <v>0</v>
      </c>
      <c r="AS139" s="1">
        <v>0</v>
      </c>
      <c r="AT139" s="1">
        <v>0</v>
      </c>
      <c r="AU139" s="1">
        <v>0</v>
      </c>
      <c r="AV139" s="1">
        <v>0</v>
      </c>
      <c r="AW139" s="1">
        <v>0</v>
      </c>
      <c r="AX139" s="1">
        <v>0</v>
      </c>
      <c r="AY139" s="1">
        <v>0</v>
      </c>
      <c r="AZ139" s="1">
        <v>0</v>
      </c>
      <c r="BA139" s="1">
        <v>0</v>
      </c>
      <c r="BB139" s="1">
        <v>0</v>
      </c>
      <c r="BC139" s="1">
        <v>0</v>
      </c>
      <c r="BD139" s="1">
        <v>0</v>
      </c>
      <c r="BE139" s="1">
        <v>0</v>
      </c>
      <c r="BF139" s="1">
        <v>0</v>
      </c>
      <c r="BG139" s="1">
        <v>0</v>
      </c>
      <c r="BH139" s="1">
        <v>0</v>
      </c>
      <c r="BI139" s="1">
        <v>0</v>
      </c>
      <c r="BJ139" s="1">
        <v>0</v>
      </c>
      <c r="BK139" s="1">
        <v>0</v>
      </c>
      <c r="BL139" s="1">
        <v>0</v>
      </c>
      <c r="BM139" s="1">
        <v>0</v>
      </c>
      <c r="BN139" s="1">
        <v>0</v>
      </c>
      <c r="BO139" s="1">
        <v>0</v>
      </c>
      <c r="BP139" s="1">
        <v>0</v>
      </c>
      <c r="BQ139" s="1">
        <v>0</v>
      </c>
      <c r="BR139" s="1">
        <v>0</v>
      </c>
      <c r="BS139" s="1">
        <v>0</v>
      </c>
      <c r="BT139" s="1">
        <v>0</v>
      </c>
      <c r="BU139" s="1">
        <v>0</v>
      </c>
      <c r="BV139" s="1">
        <v>0</v>
      </c>
      <c r="BW139" s="1">
        <v>0</v>
      </c>
      <c r="BX139" s="1">
        <v>0</v>
      </c>
      <c r="BY139" s="1">
        <v>0</v>
      </c>
      <c r="BZ139" s="1">
        <v>0</v>
      </c>
      <c r="CA139" s="1">
        <v>0</v>
      </c>
      <c r="CB139" s="1">
        <v>0</v>
      </c>
      <c r="CC139" s="1">
        <v>0</v>
      </c>
      <c r="CD139" s="1">
        <v>0</v>
      </c>
      <c r="CE139" s="1">
        <v>0</v>
      </c>
      <c r="CF139" s="1">
        <v>0</v>
      </c>
      <c r="CG139" s="1">
        <v>0</v>
      </c>
      <c r="CH139" s="1">
        <v>0</v>
      </c>
      <c r="CI139" s="1">
        <v>0</v>
      </c>
      <c r="CJ139" s="1">
        <v>0</v>
      </c>
      <c r="CK139" s="1">
        <v>0</v>
      </c>
      <c r="CL139" s="1">
        <v>0</v>
      </c>
      <c r="CM139" s="1">
        <v>0</v>
      </c>
      <c r="CN139" s="1">
        <v>0</v>
      </c>
      <c r="CO139" s="1">
        <v>0</v>
      </c>
      <c r="CP139" s="1">
        <v>0</v>
      </c>
      <c r="CQ139" s="1">
        <v>0</v>
      </c>
      <c r="CR139" s="1">
        <v>0</v>
      </c>
      <c r="CS139" s="1">
        <v>0</v>
      </c>
      <c r="CT139" s="1">
        <v>0</v>
      </c>
      <c r="CU139" s="1">
        <v>0</v>
      </c>
      <c r="CV139" s="1">
        <v>0</v>
      </c>
      <c r="CW139" s="1">
        <v>0</v>
      </c>
      <c r="CX139" s="1">
        <v>0</v>
      </c>
      <c r="CY139" s="1">
        <v>0</v>
      </c>
      <c r="CZ139" s="1">
        <v>0</v>
      </c>
      <c r="DA139" s="1">
        <v>0</v>
      </c>
      <c r="DB139" s="1">
        <v>0</v>
      </c>
      <c r="DC139" s="1">
        <v>0</v>
      </c>
      <c r="DD139" s="1">
        <v>0</v>
      </c>
      <c r="DE139" s="1">
        <v>0</v>
      </c>
      <c r="DF139" s="1">
        <v>0</v>
      </c>
      <c r="DG139" s="1">
        <v>0</v>
      </c>
      <c r="DH139" s="1">
        <v>0</v>
      </c>
      <c r="DI139" s="1">
        <v>0</v>
      </c>
      <c r="DJ139" s="1">
        <v>0</v>
      </c>
      <c r="DK139" s="1">
        <v>0</v>
      </c>
      <c r="DL139" s="1">
        <v>0</v>
      </c>
      <c r="DM139" s="1">
        <v>0</v>
      </c>
      <c r="DN139" s="1">
        <v>0</v>
      </c>
      <c r="DO139" s="1">
        <v>0</v>
      </c>
      <c r="DP139" s="1">
        <v>0</v>
      </c>
      <c r="DQ139" s="1">
        <v>0</v>
      </c>
      <c r="DR139" s="1">
        <v>0</v>
      </c>
      <c r="DS139" s="1">
        <v>0</v>
      </c>
      <c r="DT139" s="1">
        <v>0</v>
      </c>
      <c r="DU139" s="1">
        <v>0</v>
      </c>
      <c r="DV139" s="1">
        <v>0</v>
      </c>
      <c r="DW139" s="1">
        <v>0</v>
      </c>
      <c r="DX139" s="1">
        <v>0</v>
      </c>
      <c r="DY139" s="1">
        <v>0</v>
      </c>
      <c r="DZ139" s="1">
        <v>0</v>
      </c>
      <c r="EA139" s="1">
        <v>0</v>
      </c>
      <c r="EB139" s="1">
        <v>0</v>
      </c>
      <c r="EC139" s="1">
        <v>0</v>
      </c>
      <c r="ED139" s="1">
        <v>0</v>
      </c>
      <c r="EE139" s="1">
        <v>0</v>
      </c>
      <c r="EF139" s="1">
        <v>0</v>
      </c>
      <c r="EG139" s="1">
        <v>0</v>
      </c>
      <c r="EH139" s="1">
        <v>0</v>
      </c>
      <c r="EI139" s="1">
        <v>0</v>
      </c>
      <c r="EJ139" s="1">
        <v>0</v>
      </c>
      <c r="EK139" s="1">
        <v>0</v>
      </c>
      <c r="EL139" s="1">
        <v>0</v>
      </c>
      <c r="EM139" s="1">
        <v>0</v>
      </c>
      <c r="EN139" s="1">
        <v>0</v>
      </c>
      <c r="EO139" s="1">
        <v>0</v>
      </c>
      <c r="EP139" s="1">
        <v>0</v>
      </c>
      <c r="EQ139" s="1">
        <v>0</v>
      </c>
      <c r="ER139" s="1">
        <v>0</v>
      </c>
      <c r="ES139" s="1">
        <v>0</v>
      </c>
      <c r="ET139" s="1">
        <v>0</v>
      </c>
      <c r="EU139" s="1">
        <v>0</v>
      </c>
      <c r="EV139" s="1">
        <v>0</v>
      </c>
      <c r="EW139" s="1">
        <v>0</v>
      </c>
      <c r="EX139" s="1">
        <v>0</v>
      </c>
      <c r="EY139" s="1">
        <v>0</v>
      </c>
      <c r="EZ139" s="1">
        <v>0</v>
      </c>
      <c r="FA139" s="1">
        <v>0</v>
      </c>
      <c r="FB139" s="1">
        <v>0</v>
      </c>
      <c r="FC139" s="1">
        <v>0</v>
      </c>
    </row>
    <row r="140" spans="1:159" x14ac:dyDescent="0.35">
      <c r="A140" t="s">
        <v>581</v>
      </c>
      <c r="B140" t="s">
        <v>582</v>
      </c>
      <c r="C140" s="1">
        <v>0</v>
      </c>
      <c r="D140" s="1">
        <v>0</v>
      </c>
      <c r="E140" s="1">
        <v>0</v>
      </c>
      <c r="F140" s="1">
        <v>0</v>
      </c>
      <c r="G140" s="1">
        <v>0</v>
      </c>
      <c r="H140" s="1">
        <v>0</v>
      </c>
      <c r="I140" s="1">
        <v>0</v>
      </c>
      <c r="J140" s="1">
        <v>0</v>
      </c>
      <c r="K140" s="1">
        <v>0</v>
      </c>
      <c r="L140" s="1">
        <v>0</v>
      </c>
      <c r="M140" s="1">
        <v>0</v>
      </c>
      <c r="N140" s="1">
        <v>0</v>
      </c>
      <c r="O140" s="1">
        <v>0</v>
      </c>
      <c r="P140" s="1">
        <v>0</v>
      </c>
      <c r="Q140" s="1">
        <v>0</v>
      </c>
      <c r="R140" s="1">
        <v>0</v>
      </c>
      <c r="S140" s="1">
        <v>0</v>
      </c>
      <c r="T140" s="1">
        <v>0</v>
      </c>
      <c r="U140" s="1">
        <v>0</v>
      </c>
      <c r="V140" s="1">
        <v>0</v>
      </c>
      <c r="W140" s="1">
        <v>0</v>
      </c>
      <c r="X140" s="1">
        <v>0</v>
      </c>
      <c r="Y140" s="1">
        <v>0</v>
      </c>
      <c r="Z140" s="1">
        <v>0</v>
      </c>
      <c r="AA140" s="1">
        <v>0</v>
      </c>
      <c r="AB140" s="1">
        <v>0</v>
      </c>
      <c r="AC140" s="1">
        <v>0</v>
      </c>
      <c r="AD140" s="1">
        <v>0</v>
      </c>
      <c r="AE140" s="1">
        <v>0</v>
      </c>
      <c r="AF140" s="1">
        <v>0</v>
      </c>
      <c r="AG140" s="1">
        <v>0</v>
      </c>
      <c r="AH140" s="1">
        <v>0</v>
      </c>
      <c r="AI140" s="1">
        <v>0</v>
      </c>
      <c r="AJ140" s="1">
        <v>0</v>
      </c>
      <c r="AK140" s="1">
        <v>0</v>
      </c>
      <c r="AL140" s="1">
        <v>0</v>
      </c>
      <c r="AM140" s="1">
        <v>0</v>
      </c>
      <c r="AN140" s="1">
        <v>0</v>
      </c>
      <c r="AO140" s="1">
        <v>0</v>
      </c>
      <c r="AP140" s="1">
        <v>0</v>
      </c>
      <c r="AQ140" s="1">
        <v>0</v>
      </c>
      <c r="AR140" s="1">
        <v>0</v>
      </c>
      <c r="AS140" s="1">
        <v>0</v>
      </c>
      <c r="AT140" s="1">
        <v>0</v>
      </c>
      <c r="AU140" s="1">
        <v>0</v>
      </c>
      <c r="AV140" s="1">
        <v>0</v>
      </c>
      <c r="AW140" s="1">
        <v>0</v>
      </c>
      <c r="AX140" s="1">
        <v>0</v>
      </c>
      <c r="AY140" s="1">
        <v>0</v>
      </c>
      <c r="AZ140" s="1">
        <v>0</v>
      </c>
      <c r="BA140" s="1">
        <v>0</v>
      </c>
      <c r="BB140" s="1">
        <v>0</v>
      </c>
      <c r="BC140" s="1">
        <v>0</v>
      </c>
      <c r="BD140" s="1">
        <v>0</v>
      </c>
      <c r="BE140" s="1">
        <v>0</v>
      </c>
      <c r="BF140" s="1">
        <v>0</v>
      </c>
      <c r="BG140" s="1">
        <v>0</v>
      </c>
      <c r="BH140" s="1">
        <v>0</v>
      </c>
      <c r="BI140" s="1">
        <v>0</v>
      </c>
      <c r="BJ140" s="1">
        <v>0</v>
      </c>
      <c r="BK140" s="1">
        <v>0</v>
      </c>
      <c r="BL140" s="1">
        <v>0</v>
      </c>
      <c r="BM140" s="1">
        <v>0</v>
      </c>
      <c r="BN140" s="1">
        <v>0</v>
      </c>
      <c r="BO140" s="1">
        <v>0</v>
      </c>
      <c r="BP140" s="1">
        <v>0</v>
      </c>
      <c r="BQ140" s="1">
        <v>0</v>
      </c>
      <c r="BR140" s="1">
        <v>0</v>
      </c>
      <c r="BS140" s="1">
        <v>0</v>
      </c>
      <c r="BT140" s="1">
        <v>0</v>
      </c>
      <c r="BU140" s="1">
        <v>0</v>
      </c>
      <c r="BV140" s="1">
        <v>0</v>
      </c>
      <c r="BW140" s="1">
        <v>0</v>
      </c>
      <c r="BX140" s="1">
        <v>0</v>
      </c>
      <c r="BY140" s="1">
        <v>0</v>
      </c>
      <c r="BZ140" s="1">
        <v>0</v>
      </c>
      <c r="CA140" s="1">
        <v>0</v>
      </c>
      <c r="CB140" s="1">
        <v>0</v>
      </c>
      <c r="CC140" s="1">
        <v>0</v>
      </c>
      <c r="CD140" s="1">
        <v>0</v>
      </c>
      <c r="CE140" s="1">
        <v>0</v>
      </c>
      <c r="CF140" s="1">
        <v>0</v>
      </c>
      <c r="CG140" s="1">
        <v>0</v>
      </c>
      <c r="CH140" s="1">
        <v>0</v>
      </c>
      <c r="CI140" s="1">
        <v>0</v>
      </c>
      <c r="CJ140" s="1">
        <v>0</v>
      </c>
      <c r="CK140" s="1">
        <v>0</v>
      </c>
      <c r="CL140" s="1">
        <v>0</v>
      </c>
      <c r="CM140" s="1">
        <v>0</v>
      </c>
      <c r="CN140" s="1">
        <v>0</v>
      </c>
      <c r="CO140" s="1">
        <v>0</v>
      </c>
      <c r="CP140" s="1">
        <v>0</v>
      </c>
      <c r="CQ140" s="1">
        <v>0</v>
      </c>
      <c r="CR140" s="1">
        <v>0</v>
      </c>
      <c r="CS140" s="1">
        <v>0</v>
      </c>
      <c r="CT140" s="1">
        <v>0</v>
      </c>
      <c r="CU140" s="1">
        <v>0</v>
      </c>
      <c r="CV140" s="1">
        <v>0</v>
      </c>
      <c r="CW140" s="1">
        <v>0</v>
      </c>
      <c r="CX140" s="1">
        <v>0</v>
      </c>
      <c r="CY140" s="1">
        <v>0</v>
      </c>
      <c r="CZ140" s="1">
        <v>0</v>
      </c>
      <c r="DA140" s="1">
        <v>0</v>
      </c>
      <c r="DB140" s="1">
        <v>0</v>
      </c>
      <c r="DC140" s="1">
        <v>0</v>
      </c>
      <c r="DD140" s="1">
        <v>0</v>
      </c>
      <c r="DE140" s="1">
        <v>0</v>
      </c>
      <c r="DF140" s="1">
        <v>0</v>
      </c>
      <c r="DG140" s="1">
        <v>0</v>
      </c>
      <c r="DH140" s="1">
        <v>0</v>
      </c>
      <c r="DI140" s="1">
        <v>0</v>
      </c>
      <c r="DJ140" s="1">
        <v>0</v>
      </c>
      <c r="DK140" s="1">
        <v>0</v>
      </c>
      <c r="DL140" s="1">
        <v>0</v>
      </c>
      <c r="DM140" s="1">
        <v>0</v>
      </c>
      <c r="DN140" s="1">
        <v>0</v>
      </c>
      <c r="DO140" s="1">
        <v>0</v>
      </c>
      <c r="DP140" s="1">
        <v>0</v>
      </c>
      <c r="DQ140" s="1">
        <v>0</v>
      </c>
      <c r="DR140" s="1">
        <v>0</v>
      </c>
      <c r="DS140" s="1">
        <v>0</v>
      </c>
      <c r="DT140" s="1">
        <v>0</v>
      </c>
      <c r="DU140" s="1">
        <v>0</v>
      </c>
      <c r="DV140" s="1">
        <v>0</v>
      </c>
      <c r="DW140" s="1">
        <v>0</v>
      </c>
      <c r="DX140" s="1">
        <v>0</v>
      </c>
      <c r="DY140" s="1">
        <v>0</v>
      </c>
      <c r="DZ140" s="1">
        <v>0</v>
      </c>
      <c r="EA140" s="1">
        <v>0</v>
      </c>
      <c r="EB140" s="1">
        <v>0</v>
      </c>
      <c r="EC140" s="1">
        <v>0</v>
      </c>
      <c r="ED140" s="1">
        <v>0</v>
      </c>
      <c r="EE140" s="1">
        <v>0</v>
      </c>
      <c r="EF140" s="1">
        <v>0</v>
      </c>
      <c r="EG140" s="1">
        <v>0</v>
      </c>
      <c r="EH140" s="1">
        <v>0</v>
      </c>
      <c r="EI140" s="1">
        <v>0</v>
      </c>
      <c r="EJ140" s="1">
        <v>0</v>
      </c>
      <c r="EK140" s="1">
        <v>0</v>
      </c>
      <c r="EL140" s="1">
        <v>0</v>
      </c>
      <c r="EM140" s="1">
        <v>0</v>
      </c>
      <c r="EN140" s="1">
        <v>0</v>
      </c>
      <c r="EO140" s="1">
        <v>0</v>
      </c>
      <c r="EP140" s="1">
        <v>0</v>
      </c>
      <c r="EQ140" s="1">
        <v>0</v>
      </c>
      <c r="ER140" s="1">
        <v>0</v>
      </c>
      <c r="ES140" s="1">
        <v>0</v>
      </c>
      <c r="ET140" s="1">
        <v>0</v>
      </c>
      <c r="EU140" s="1">
        <v>0</v>
      </c>
      <c r="EV140" s="1">
        <v>0</v>
      </c>
      <c r="EW140" s="1">
        <v>0</v>
      </c>
      <c r="EX140" s="1">
        <v>0</v>
      </c>
      <c r="EY140" s="1">
        <v>0</v>
      </c>
      <c r="EZ140" s="1">
        <v>0</v>
      </c>
      <c r="FA140" s="1">
        <v>0</v>
      </c>
      <c r="FB140" s="1">
        <v>0</v>
      </c>
      <c r="FC140" s="1">
        <v>0</v>
      </c>
    </row>
    <row r="141" spans="1:159" x14ac:dyDescent="0.35">
      <c r="A141" t="s">
        <v>583</v>
      </c>
      <c r="B141" t="s">
        <v>584</v>
      </c>
      <c r="C141" s="1">
        <v>0</v>
      </c>
      <c r="D141" s="1">
        <v>0</v>
      </c>
      <c r="E141" s="1">
        <v>0</v>
      </c>
      <c r="F141" s="1">
        <v>0</v>
      </c>
      <c r="G141" s="1">
        <v>0</v>
      </c>
      <c r="H141" s="1">
        <v>0</v>
      </c>
      <c r="I141" s="1">
        <v>0</v>
      </c>
      <c r="J141" s="1">
        <v>0</v>
      </c>
      <c r="K141" s="1">
        <v>0</v>
      </c>
      <c r="L141" s="1">
        <v>0</v>
      </c>
      <c r="M141" s="1">
        <v>0</v>
      </c>
      <c r="N141" s="1">
        <v>0</v>
      </c>
      <c r="O141" s="1">
        <v>0</v>
      </c>
      <c r="P141" s="1">
        <v>0</v>
      </c>
      <c r="Q141" s="1">
        <v>0</v>
      </c>
      <c r="R141" s="1">
        <v>0</v>
      </c>
      <c r="S141" s="1">
        <v>0</v>
      </c>
      <c r="T141" s="1">
        <v>0</v>
      </c>
      <c r="U141" s="1">
        <v>0</v>
      </c>
      <c r="V141" s="1">
        <v>0</v>
      </c>
      <c r="W141" s="1">
        <v>0</v>
      </c>
      <c r="X141" s="1">
        <v>0</v>
      </c>
      <c r="Y141" s="1">
        <v>0</v>
      </c>
      <c r="Z141" s="1">
        <v>0</v>
      </c>
      <c r="AA141" s="1">
        <v>0</v>
      </c>
      <c r="AB141" s="1">
        <v>0</v>
      </c>
      <c r="AC141" s="1">
        <v>0</v>
      </c>
      <c r="AD141" s="1">
        <v>0</v>
      </c>
      <c r="AE141" s="1">
        <v>0</v>
      </c>
      <c r="AF141" s="1">
        <v>0</v>
      </c>
      <c r="AG141" s="1">
        <v>0</v>
      </c>
      <c r="AH141" s="1">
        <v>0</v>
      </c>
      <c r="AI141" s="1">
        <v>0</v>
      </c>
      <c r="AJ141" s="1">
        <v>0</v>
      </c>
      <c r="AK141" s="1">
        <v>0</v>
      </c>
      <c r="AL141" s="1">
        <v>0</v>
      </c>
      <c r="AM141" s="1">
        <v>0</v>
      </c>
      <c r="AN141" s="1">
        <v>0</v>
      </c>
      <c r="AO141" s="1">
        <v>0</v>
      </c>
      <c r="AP141" s="1">
        <v>0</v>
      </c>
      <c r="AQ141" s="1">
        <v>0</v>
      </c>
      <c r="AR141" s="1">
        <v>0</v>
      </c>
      <c r="AS141" s="1">
        <v>0</v>
      </c>
      <c r="AT141" s="1">
        <v>0</v>
      </c>
      <c r="AU141" s="1">
        <v>0</v>
      </c>
      <c r="AV141" s="1">
        <v>0</v>
      </c>
      <c r="AW141" s="1">
        <v>0</v>
      </c>
      <c r="AX141" s="1">
        <v>0</v>
      </c>
      <c r="AY141" s="1">
        <v>0</v>
      </c>
      <c r="AZ141" s="1">
        <v>0</v>
      </c>
      <c r="BA141" s="1">
        <v>0</v>
      </c>
      <c r="BB141" s="1">
        <v>0</v>
      </c>
      <c r="BC141" s="1">
        <v>0</v>
      </c>
      <c r="BD141" s="1">
        <v>0</v>
      </c>
      <c r="BE141" s="1">
        <v>0</v>
      </c>
      <c r="BF141" s="1">
        <v>0</v>
      </c>
      <c r="BG141" s="1">
        <v>0</v>
      </c>
      <c r="BH141" s="1">
        <v>0</v>
      </c>
      <c r="BI141" s="1">
        <v>0</v>
      </c>
      <c r="BJ141" s="1">
        <v>0</v>
      </c>
      <c r="BK141" s="1">
        <v>0</v>
      </c>
      <c r="BL141" s="1">
        <v>0</v>
      </c>
      <c r="BM141" s="1">
        <v>0</v>
      </c>
      <c r="BN141" s="1">
        <v>0</v>
      </c>
      <c r="BO141" s="1">
        <v>0</v>
      </c>
      <c r="BP141" s="1">
        <v>0</v>
      </c>
      <c r="BQ141" s="1">
        <v>0</v>
      </c>
      <c r="BR141" s="1">
        <v>0</v>
      </c>
      <c r="BS141" s="1">
        <v>0</v>
      </c>
      <c r="BT141" s="1">
        <v>0</v>
      </c>
      <c r="BU141" s="1">
        <v>0</v>
      </c>
      <c r="BV141" s="1">
        <v>0</v>
      </c>
      <c r="BW141" s="1">
        <v>0</v>
      </c>
      <c r="BX141" s="1">
        <v>0</v>
      </c>
      <c r="BY141" s="1">
        <v>0</v>
      </c>
      <c r="BZ141" s="1">
        <v>0</v>
      </c>
      <c r="CA141" s="1">
        <v>0</v>
      </c>
      <c r="CB141" s="1">
        <v>0</v>
      </c>
      <c r="CC141" s="1">
        <v>0</v>
      </c>
      <c r="CD141" s="1">
        <v>0</v>
      </c>
      <c r="CE141" s="1">
        <v>0</v>
      </c>
      <c r="CF141" s="1">
        <v>0</v>
      </c>
      <c r="CG141" s="1">
        <v>0</v>
      </c>
      <c r="CH141" s="1">
        <v>0</v>
      </c>
      <c r="CI141" s="1">
        <v>0</v>
      </c>
      <c r="CJ141" s="1">
        <v>0</v>
      </c>
      <c r="CK141" s="1">
        <v>0</v>
      </c>
      <c r="CL141" s="1">
        <v>0</v>
      </c>
      <c r="CM141" s="1">
        <v>0</v>
      </c>
      <c r="CN141" s="1">
        <v>0</v>
      </c>
      <c r="CO141" s="1">
        <v>0</v>
      </c>
      <c r="CP141" s="1">
        <v>0</v>
      </c>
      <c r="CQ141" s="1">
        <v>0</v>
      </c>
      <c r="CR141" s="1">
        <v>0</v>
      </c>
      <c r="CS141" s="1">
        <v>0</v>
      </c>
      <c r="CT141" s="1">
        <v>0</v>
      </c>
      <c r="CU141" s="1">
        <v>0</v>
      </c>
      <c r="CV141" s="1">
        <v>0</v>
      </c>
      <c r="CW141" s="1">
        <v>0</v>
      </c>
      <c r="CX141" s="1">
        <v>0</v>
      </c>
      <c r="CY141" s="1">
        <v>0</v>
      </c>
      <c r="CZ141" s="1">
        <v>0</v>
      </c>
      <c r="DA141" s="1">
        <v>0</v>
      </c>
      <c r="DB141" s="1">
        <v>0</v>
      </c>
      <c r="DC141" s="1">
        <v>0</v>
      </c>
      <c r="DD141" s="1">
        <v>0</v>
      </c>
      <c r="DE141" s="1">
        <v>0</v>
      </c>
      <c r="DF141" s="1">
        <v>0</v>
      </c>
      <c r="DG141" s="1">
        <v>0</v>
      </c>
      <c r="DH141" s="1">
        <v>0</v>
      </c>
      <c r="DI141" s="1">
        <v>0</v>
      </c>
      <c r="DJ141" s="1">
        <v>0</v>
      </c>
      <c r="DK141" s="1">
        <v>0</v>
      </c>
      <c r="DL141" s="1">
        <v>0</v>
      </c>
      <c r="DM141" s="1">
        <v>0</v>
      </c>
      <c r="DN141" s="1">
        <v>0</v>
      </c>
      <c r="DO141" s="1">
        <v>0</v>
      </c>
      <c r="DP141" s="1">
        <v>0</v>
      </c>
      <c r="DQ141" s="1">
        <v>0</v>
      </c>
      <c r="DR141" s="1">
        <v>0</v>
      </c>
      <c r="DS141" s="1">
        <v>0</v>
      </c>
      <c r="DT141" s="1">
        <v>0</v>
      </c>
      <c r="DU141" s="1">
        <v>0</v>
      </c>
      <c r="DV141" s="1">
        <v>0</v>
      </c>
      <c r="DW141" s="1">
        <v>0</v>
      </c>
      <c r="DX141" s="1">
        <v>0</v>
      </c>
      <c r="DY141" s="1">
        <v>0</v>
      </c>
      <c r="DZ141" s="1">
        <v>0</v>
      </c>
      <c r="EA141" s="1">
        <v>0</v>
      </c>
      <c r="EB141" s="1">
        <v>0</v>
      </c>
      <c r="EC141" s="1">
        <v>0</v>
      </c>
      <c r="ED141" s="1">
        <v>0</v>
      </c>
      <c r="EE141" s="1">
        <v>0</v>
      </c>
      <c r="EF141" s="1">
        <v>0</v>
      </c>
      <c r="EG141" s="1">
        <v>0</v>
      </c>
      <c r="EH141" s="1">
        <v>0</v>
      </c>
      <c r="EI141" s="1">
        <v>0</v>
      </c>
      <c r="EJ141" s="1">
        <v>0</v>
      </c>
      <c r="EK141" s="1">
        <v>0</v>
      </c>
      <c r="EL141" s="1">
        <v>0</v>
      </c>
      <c r="EM141" s="1">
        <v>0</v>
      </c>
      <c r="EN141" s="1">
        <v>0</v>
      </c>
      <c r="EO141" s="1">
        <v>0</v>
      </c>
      <c r="EP141" s="1">
        <v>0</v>
      </c>
      <c r="EQ141" s="1">
        <v>0</v>
      </c>
      <c r="ER141" s="1">
        <v>0</v>
      </c>
      <c r="ES141" s="1">
        <v>0</v>
      </c>
      <c r="ET141" s="1">
        <v>0</v>
      </c>
      <c r="EU141" s="1">
        <v>0</v>
      </c>
      <c r="EV141" s="1">
        <v>0</v>
      </c>
      <c r="EW141" s="1">
        <v>0</v>
      </c>
      <c r="EX141" s="1">
        <v>0</v>
      </c>
      <c r="EY141" s="1">
        <v>0</v>
      </c>
      <c r="EZ141" s="1">
        <v>0</v>
      </c>
      <c r="FA141" s="1">
        <v>0</v>
      </c>
      <c r="FB141" s="1">
        <v>0</v>
      </c>
      <c r="FC141" s="1">
        <v>0</v>
      </c>
    </row>
    <row r="142" spans="1:159" x14ac:dyDescent="0.35">
      <c r="A142" t="s">
        <v>586</v>
      </c>
      <c r="B142" t="s">
        <v>587</v>
      </c>
      <c r="C142" s="1">
        <v>0</v>
      </c>
      <c r="D142" s="1">
        <v>0</v>
      </c>
      <c r="E142" s="1">
        <v>0</v>
      </c>
      <c r="F142" s="1">
        <v>0</v>
      </c>
      <c r="G142" s="1">
        <v>0</v>
      </c>
      <c r="H142" s="1">
        <v>0</v>
      </c>
      <c r="I142" s="1">
        <v>0</v>
      </c>
      <c r="J142" s="1">
        <v>0</v>
      </c>
      <c r="K142" s="1">
        <v>0</v>
      </c>
      <c r="L142" s="1">
        <v>0</v>
      </c>
      <c r="M142" s="1">
        <v>0</v>
      </c>
      <c r="N142" s="1">
        <v>0</v>
      </c>
      <c r="O142" s="1">
        <v>0</v>
      </c>
      <c r="P142" s="1">
        <v>0</v>
      </c>
      <c r="Q142" s="1">
        <v>0</v>
      </c>
      <c r="R142" s="1">
        <v>0</v>
      </c>
      <c r="S142" s="1">
        <v>0</v>
      </c>
      <c r="T142" s="1">
        <v>0</v>
      </c>
      <c r="U142" s="1">
        <v>0</v>
      </c>
      <c r="V142" s="1">
        <v>0</v>
      </c>
      <c r="W142" s="1">
        <v>0</v>
      </c>
      <c r="X142" s="1">
        <v>0</v>
      </c>
      <c r="Y142" s="1">
        <v>0</v>
      </c>
      <c r="Z142" s="1">
        <v>0</v>
      </c>
      <c r="AA142" s="1">
        <v>0</v>
      </c>
      <c r="AB142" s="1">
        <v>0</v>
      </c>
      <c r="AC142" s="1">
        <v>0</v>
      </c>
      <c r="AD142" s="1">
        <v>0</v>
      </c>
      <c r="AE142" s="1">
        <v>0</v>
      </c>
      <c r="AF142" s="1">
        <v>0</v>
      </c>
      <c r="AG142" s="1">
        <v>0</v>
      </c>
      <c r="AH142" s="1">
        <v>0</v>
      </c>
      <c r="AI142" s="1">
        <v>0</v>
      </c>
      <c r="AJ142" s="1">
        <v>0</v>
      </c>
      <c r="AK142" s="1">
        <v>0</v>
      </c>
      <c r="AL142" s="1">
        <v>0</v>
      </c>
      <c r="AM142" s="1">
        <v>0</v>
      </c>
      <c r="AN142" s="1">
        <v>0</v>
      </c>
      <c r="AO142" s="1">
        <v>0</v>
      </c>
      <c r="AP142" s="1">
        <v>0</v>
      </c>
      <c r="AQ142" s="1">
        <v>0</v>
      </c>
      <c r="AR142" s="1">
        <v>0</v>
      </c>
      <c r="AS142" s="1">
        <v>0</v>
      </c>
      <c r="AT142" s="1">
        <v>0</v>
      </c>
      <c r="AU142" s="1">
        <v>0</v>
      </c>
      <c r="AV142" s="1">
        <v>0</v>
      </c>
      <c r="AW142" s="1">
        <v>0</v>
      </c>
      <c r="AX142" s="1">
        <v>0</v>
      </c>
      <c r="AY142" s="1">
        <v>0</v>
      </c>
      <c r="AZ142" s="1">
        <v>0</v>
      </c>
      <c r="BA142" s="1">
        <v>0</v>
      </c>
      <c r="BB142" s="1">
        <v>0</v>
      </c>
      <c r="BC142" s="1">
        <v>0</v>
      </c>
      <c r="BD142" s="1">
        <v>0</v>
      </c>
      <c r="BE142" s="1">
        <v>0</v>
      </c>
      <c r="BF142" s="1">
        <v>0</v>
      </c>
      <c r="BG142" s="1">
        <v>0</v>
      </c>
      <c r="BH142" s="1">
        <v>0</v>
      </c>
      <c r="BI142" s="1">
        <v>0</v>
      </c>
      <c r="BJ142" s="1">
        <v>0</v>
      </c>
      <c r="BK142" s="1">
        <v>0</v>
      </c>
      <c r="BL142" s="1">
        <v>0</v>
      </c>
      <c r="BM142" s="1">
        <v>0</v>
      </c>
      <c r="BN142" s="1">
        <v>0</v>
      </c>
      <c r="BO142" s="1">
        <v>0</v>
      </c>
      <c r="BP142" s="1">
        <v>0</v>
      </c>
      <c r="BQ142" s="1">
        <v>0</v>
      </c>
      <c r="BR142" s="1">
        <v>0</v>
      </c>
      <c r="BS142" s="1">
        <v>0</v>
      </c>
      <c r="BT142" s="1">
        <v>0</v>
      </c>
      <c r="BU142" s="1">
        <v>0</v>
      </c>
      <c r="BV142" s="1">
        <v>0</v>
      </c>
      <c r="BW142" s="1">
        <v>0</v>
      </c>
      <c r="BX142" s="1">
        <v>0</v>
      </c>
      <c r="BY142" s="1">
        <v>0</v>
      </c>
      <c r="BZ142" s="1">
        <v>0</v>
      </c>
      <c r="CA142" s="1">
        <v>0</v>
      </c>
      <c r="CB142" s="1">
        <v>0</v>
      </c>
      <c r="CC142" s="1">
        <v>0</v>
      </c>
      <c r="CD142" s="1">
        <v>0</v>
      </c>
      <c r="CE142" s="1">
        <v>0</v>
      </c>
      <c r="CF142" s="1">
        <v>0</v>
      </c>
      <c r="CG142" s="1">
        <v>0</v>
      </c>
      <c r="CH142" s="1">
        <v>0</v>
      </c>
      <c r="CI142" s="1">
        <v>0</v>
      </c>
      <c r="CJ142" s="1">
        <v>0</v>
      </c>
      <c r="CK142" s="1">
        <v>0</v>
      </c>
      <c r="CL142" s="1">
        <v>0</v>
      </c>
      <c r="CM142" s="1">
        <v>0</v>
      </c>
      <c r="CN142" s="1">
        <v>0</v>
      </c>
      <c r="CO142" s="1">
        <v>0</v>
      </c>
      <c r="CP142" s="1">
        <v>0</v>
      </c>
      <c r="CQ142" s="1">
        <v>0</v>
      </c>
      <c r="CR142" s="1">
        <v>0</v>
      </c>
      <c r="CS142" s="1">
        <v>0</v>
      </c>
      <c r="CT142" s="1">
        <v>0</v>
      </c>
      <c r="CU142" s="1">
        <v>0</v>
      </c>
      <c r="CV142" s="1">
        <v>0</v>
      </c>
      <c r="CW142" s="1">
        <v>0</v>
      </c>
      <c r="CX142" s="1">
        <v>0</v>
      </c>
      <c r="CY142" s="1">
        <v>0</v>
      </c>
      <c r="CZ142" s="1">
        <v>0</v>
      </c>
      <c r="DA142" s="1">
        <v>0</v>
      </c>
      <c r="DB142" s="1">
        <v>0</v>
      </c>
      <c r="DC142" s="1">
        <v>0</v>
      </c>
      <c r="DD142" s="1">
        <v>0</v>
      </c>
      <c r="DE142" s="1">
        <v>0</v>
      </c>
      <c r="DF142" s="1">
        <v>0</v>
      </c>
      <c r="DG142" s="1">
        <v>0</v>
      </c>
      <c r="DH142" s="1">
        <v>0</v>
      </c>
      <c r="DI142" s="1">
        <v>0</v>
      </c>
      <c r="DJ142" s="1">
        <v>0</v>
      </c>
      <c r="DK142" s="1">
        <v>0</v>
      </c>
      <c r="DL142" s="1">
        <v>0</v>
      </c>
      <c r="DM142" s="1">
        <v>0</v>
      </c>
      <c r="DN142" s="1">
        <v>0</v>
      </c>
      <c r="DO142" s="1">
        <v>0</v>
      </c>
      <c r="DP142" s="1">
        <v>0</v>
      </c>
      <c r="DQ142" s="1">
        <v>0</v>
      </c>
      <c r="DR142" s="1">
        <v>0</v>
      </c>
      <c r="DS142" s="1">
        <v>0</v>
      </c>
      <c r="DT142" s="1">
        <v>0</v>
      </c>
      <c r="DU142" s="1">
        <v>0</v>
      </c>
      <c r="DV142" s="1">
        <v>0</v>
      </c>
      <c r="DW142" s="1">
        <v>0</v>
      </c>
      <c r="DX142" s="1">
        <v>0</v>
      </c>
      <c r="DY142" s="1">
        <v>0</v>
      </c>
      <c r="DZ142" s="1">
        <v>0</v>
      </c>
      <c r="EA142" s="1">
        <v>0</v>
      </c>
      <c r="EB142" s="1">
        <v>0</v>
      </c>
      <c r="EC142" s="1">
        <v>0</v>
      </c>
      <c r="ED142" s="1">
        <v>0</v>
      </c>
      <c r="EE142" s="1">
        <v>0</v>
      </c>
      <c r="EF142" s="1">
        <v>0</v>
      </c>
      <c r="EG142" s="1">
        <v>0</v>
      </c>
      <c r="EH142" s="1">
        <v>0</v>
      </c>
      <c r="EI142" s="1">
        <v>0</v>
      </c>
      <c r="EJ142" s="1">
        <v>0</v>
      </c>
      <c r="EK142" s="1">
        <v>0</v>
      </c>
      <c r="EL142" s="1">
        <v>0</v>
      </c>
      <c r="EM142" s="1">
        <v>0</v>
      </c>
      <c r="EN142" s="1">
        <v>0</v>
      </c>
      <c r="EO142" s="1">
        <v>0</v>
      </c>
      <c r="EP142" s="1">
        <v>0</v>
      </c>
      <c r="EQ142" s="1">
        <v>0</v>
      </c>
      <c r="ER142" s="1">
        <v>0</v>
      </c>
      <c r="ES142" s="1">
        <v>0</v>
      </c>
      <c r="ET142" s="1">
        <v>0</v>
      </c>
      <c r="EU142" s="1">
        <v>0</v>
      </c>
      <c r="EV142" s="1">
        <v>0</v>
      </c>
      <c r="EW142" s="1">
        <v>0</v>
      </c>
      <c r="EX142" s="1">
        <v>0</v>
      </c>
      <c r="EY142" s="1">
        <v>0</v>
      </c>
      <c r="EZ142" s="1">
        <v>0</v>
      </c>
      <c r="FA142" s="1">
        <v>0</v>
      </c>
      <c r="FB142" s="1">
        <v>0</v>
      </c>
      <c r="FC142" s="1">
        <v>0</v>
      </c>
    </row>
    <row r="143" spans="1:159" x14ac:dyDescent="0.35">
      <c r="A143" t="s">
        <v>588</v>
      </c>
      <c r="B143" t="s">
        <v>589</v>
      </c>
      <c r="C143" s="1">
        <v>0</v>
      </c>
      <c r="D143" s="1">
        <v>0</v>
      </c>
      <c r="E143" s="1">
        <v>0</v>
      </c>
      <c r="F143" s="1">
        <v>0</v>
      </c>
      <c r="G143" s="1">
        <v>0</v>
      </c>
      <c r="H143" s="1">
        <v>0</v>
      </c>
      <c r="I143" s="1">
        <v>0</v>
      </c>
      <c r="J143" s="1">
        <v>0</v>
      </c>
      <c r="K143" s="1">
        <v>0</v>
      </c>
      <c r="L143" s="1">
        <v>0</v>
      </c>
      <c r="M143" s="1">
        <v>0</v>
      </c>
      <c r="N143" s="1">
        <v>0</v>
      </c>
      <c r="O143" s="1">
        <v>0</v>
      </c>
      <c r="P143" s="1">
        <v>0</v>
      </c>
      <c r="Q143" s="1">
        <v>0</v>
      </c>
      <c r="R143" s="1">
        <v>0</v>
      </c>
      <c r="S143" s="1">
        <v>0</v>
      </c>
      <c r="T143" s="1">
        <v>0</v>
      </c>
      <c r="U143" s="1">
        <v>0</v>
      </c>
      <c r="V143" s="1">
        <v>0</v>
      </c>
      <c r="W143" s="1">
        <v>0</v>
      </c>
      <c r="X143" s="1">
        <v>0</v>
      </c>
      <c r="Y143" s="1">
        <v>0</v>
      </c>
      <c r="Z143" s="1">
        <v>0</v>
      </c>
      <c r="AA143" s="1">
        <v>0</v>
      </c>
      <c r="AB143" s="1">
        <v>0</v>
      </c>
      <c r="AC143" s="1">
        <v>0</v>
      </c>
      <c r="AD143" s="1">
        <v>0</v>
      </c>
      <c r="AE143" s="1">
        <v>0</v>
      </c>
      <c r="AF143" s="1">
        <v>0</v>
      </c>
      <c r="AG143" s="1">
        <v>0</v>
      </c>
      <c r="AH143" s="1">
        <v>0</v>
      </c>
      <c r="AI143" s="1">
        <v>0</v>
      </c>
      <c r="AJ143" s="1">
        <v>0</v>
      </c>
      <c r="AK143" s="1">
        <v>0</v>
      </c>
      <c r="AL143" s="1">
        <v>0</v>
      </c>
      <c r="AM143" s="1">
        <v>0</v>
      </c>
      <c r="AN143" s="1">
        <v>0</v>
      </c>
      <c r="AO143" s="1">
        <v>0</v>
      </c>
      <c r="AP143" s="1">
        <v>0</v>
      </c>
      <c r="AQ143" s="1">
        <v>0</v>
      </c>
      <c r="AR143" s="1">
        <v>0</v>
      </c>
      <c r="AS143" s="1">
        <v>0</v>
      </c>
      <c r="AT143" s="1">
        <v>0</v>
      </c>
      <c r="AU143" s="1">
        <v>0</v>
      </c>
      <c r="AV143" s="1">
        <v>0</v>
      </c>
      <c r="AW143" s="1">
        <v>0</v>
      </c>
      <c r="AX143" s="1">
        <v>0</v>
      </c>
      <c r="AY143" s="1">
        <v>0</v>
      </c>
      <c r="AZ143" s="1">
        <v>0</v>
      </c>
      <c r="BA143" s="1">
        <v>0</v>
      </c>
      <c r="BB143" s="1">
        <v>0</v>
      </c>
      <c r="BC143" s="1">
        <v>0</v>
      </c>
      <c r="BD143" s="1">
        <v>0</v>
      </c>
      <c r="BE143" s="1">
        <v>0</v>
      </c>
      <c r="BF143" s="1">
        <v>0</v>
      </c>
      <c r="BG143" s="1">
        <v>0</v>
      </c>
      <c r="BH143" s="1">
        <v>0</v>
      </c>
      <c r="BI143" s="1">
        <v>0</v>
      </c>
      <c r="BJ143" s="1">
        <v>0</v>
      </c>
      <c r="BK143" s="1">
        <v>0</v>
      </c>
      <c r="BL143" s="1">
        <v>0</v>
      </c>
      <c r="BM143" s="1">
        <v>0</v>
      </c>
      <c r="BN143" s="1">
        <v>0</v>
      </c>
      <c r="BO143" s="1">
        <v>0</v>
      </c>
      <c r="BP143" s="1">
        <v>0</v>
      </c>
      <c r="BQ143" s="1">
        <v>0</v>
      </c>
      <c r="BR143" s="1">
        <v>0</v>
      </c>
      <c r="BS143" s="1">
        <v>0</v>
      </c>
      <c r="BT143" s="1">
        <v>0</v>
      </c>
      <c r="BU143" s="1">
        <v>0</v>
      </c>
      <c r="BV143" s="1">
        <v>0</v>
      </c>
      <c r="BW143" s="1">
        <v>0</v>
      </c>
      <c r="BX143" s="1">
        <v>0</v>
      </c>
      <c r="BY143" s="1">
        <v>0</v>
      </c>
      <c r="BZ143" s="1">
        <v>0</v>
      </c>
      <c r="CA143" s="1">
        <v>0</v>
      </c>
      <c r="CB143" s="1">
        <v>0</v>
      </c>
      <c r="CC143" s="1">
        <v>0</v>
      </c>
      <c r="CD143" s="1">
        <v>0</v>
      </c>
      <c r="CE143" s="1">
        <v>0</v>
      </c>
      <c r="CF143" s="1">
        <v>0</v>
      </c>
      <c r="CG143" s="1">
        <v>0</v>
      </c>
      <c r="CH143" s="1">
        <v>0</v>
      </c>
      <c r="CI143" s="1">
        <v>0</v>
      </c>
      <c r="CJ143" s="1">
        <v>0</v>
      </c>
      <c r="CK143" s="1">
        <v>0</v>
      </c>
      <c r="CL143" s="1">
        <v>0</v>
      </c>
      <c r="CM143" s="1">
        <v>0</v>
      </c>
      <c r="CN143" s="1">
        <v>0</v>
      </c>
      <c r="CO143" s="1">
        <v>0</v>
      </c>
      <c r="CP143" s="1">
        <v>0</v>
      </c>
      <c r="CQ143" s="1">
        <v>0</v>
      </c>
      <c r="CR143" s="1">
        <v>0</v>
      </c>
      <c r="CS143" s="1">
        <v>0</v>
      </c>
      <c r="CT143" s="1">
        <v>0</v>
      </c>
      <c r="CU143" s="1">
        <v>0</v>
      </c>
      <c r="CV143" s="1">
        <v>0</v>
      </c>
      <c r="CW143" s="1">
        <v>0</v>
      </c>
      <c r="CX143" s="1">
        <v>0</v>
      </c>
      <c r="CY143" s="1">
        <v>0</v>
      </c>
      <c r="CZ143" s="1">
        <v>0</v>
      </c>
      <c r="DA143" s="1">
        <v>0</v>
      </c>
      <c r="DB143" s="1">
        <v>0</v>
      </c>
      <c r="DC143" s="1">
        <v>0</v>
      </c>
      <c r="DD143" s="1">
        <v>0</v>
      </c>
      <c r="DE143" s="1">
        <v>0</v>
      </c>
      <c r="DF143" s="1">
        <v>0</v>
      </c>
      <c r="DG143" s="1">
        <v>0</v>
      </c>
      <c r="DH143" s="1">
        <v>0</v>
      </c>
      <c r="DI143" s="1">
        <v>0</v>
      </c>
      <c r="DJ143" s="1">
        <v>0</v>
      </c>
      <c r="DK143" s="1">
        <v>0</v>
      </c>
      <c r="DL143" s="1">
        <v>0</v>
      </c>
      <c r="DM143" s="1">
        <v>0</v>
      </c>
      <c r="DN143" s="1">
        <v>0</v>
      </c>
      <c r="DO143" s="1">
        <v>0</v>
      </c>
      <c r="DP143" s="1">
        <v>0</v>
      </c>
      <c r="DQ143" s="1">
        <v>0</v>
      </c>
      <c r="DR143" s="1">
        <v>0</v>
      </c>
      <c r="DS143" s="1">
        <v>0</v>
      </c>
      <c r="DT143" s="1">
        <v>0</v>
      </c>
      <c r="DU143" s="1">
        <v>0</v>
      </c>
      <c r="DV143" s="1">
        <v>0</v>
      </c>
      <c r="DW143" s="1">
        <v>0</v>
      </c>
      <c r="DX143" s="1">
        <v>0</v>
      </c>
      <c r="DY143" s="1">
        <v>0</v>
      </c>
      <c r="DZ143" s="1">
        <v>0</v>
      </c>
      <c r="EA143" s="1">
        <v>0</v>
      </c>
      <c r="EB143" s="1">
        <v>0</v>
      </c>
      <c r="EC143" s="1">
        <v>0</v>
      </c>
      <c r="ED143" s="1">
        <v>0</v>
      </c>
      <c r="EE143" s="1">
        <v>0</v>
      </c>
      <c r="EF143" s="1">
        <v>0</v>
      </c>
      <c r="EG143" s="1">
        <v>0</v>
      </c>
      <c r="EH143" s="1">
        <v>0</v>
      </c>
      <c r="EI143" s="1">
        <v>0</v>
      </c>
      <c r="EJ143" s="1">
        <v>0</v>
      </c>
      <c r="EK143" s="1">
        <v>0</v>
      </c>
      <c r="EL143" s="1">
        <v>0</v>
      </c>
      <c r="EM143" s="1">
        <v>0</v>
      </c>
      <c r="EN143" s="1">
        <v>0</v>
      </c>
      <c r="EO143" s="1">
        <v>0</v>
      </c>
      <c r="EP143" s="1">
        <v>0</v>
      </c>
      <c r="EQ143" s="1">
        <v>0</v>
      </c>
      <c r="ER143" s="1">
        <v>0</v>
      </c>
      <c r="ES143" s="1">
        <v>0</v>
      </c>
      <c r="ET143" s="1">
        <v>0</v>
      </c>
      <c r="EU143" s="1">
        <v>0</v>
      </c>
      <c r="EV143" s="1">
        <v>0</v>
      </c>
      <c r="EW143" s="1">
        <v>0</v>
      </c>
      <c r="EX143" s="1">
        <v>0</v>
      </c>
      <c r="EY143" s="1">
        <v>0</v>
      </c>
      <c r="EZ143" s="1">
        <v>0</v>
      </c>
      <c r="FA143" s="1">
        <v>0</v>
      </c>
      <c r="FB143" s="1">
        <v>0</v>
      </c>
      <c r="FC143" s="1">
        <v>0</v>
      </c>
    </row>
    <row r="144" spans="1:159" x14ac:dyDescent="0.35">
      <c r="A144" t="s">
        <v>590</v>
      </c>
      <c r="B144" t="s">
        <v>591</v>
      </c>
      <c r="C144" s="1">
        <v>0</v>
      </c>
      <c r="D144" s="1">
        <v>0</v>
      </c>
      <c r="E144" s="1">
        <v>0</v>
      </c>
      <c r="F144" s="1">
        <v>0</v>
      </c>
      <c r="G144" s="1">
        <v>0</v>
      </c>
      <c r="H144" s="1">
        <v>0</v>
      </c>
      <c r="I144" s="1">
        <v>0</v>
      </c>
      <c r="J144" s="1">
        <v>0</v>
      </c>
      <c r="K144" s="1">
        <v>0</v>
      </c>
      <c r="L144" s="1">
        <v>0</v>
      </c>
      <c r="M144" s="1">
        <v>0</v>
      </c>
      <c r="N144" s="1">
        <v>0</v>
      </c>
      <c r="O144" s="1">
        <v>0</v>
      </c>
      <c r="P144" s="1">
        <v>0</v>
      </c>
      <c r="Q144" s="1">
        <v>0</v>
      </c>
      <c r="R144" s="1">
        <v>0</v>
      </c>
      <c r="S144" s="1">
        <v>0</v>
      </c>
      <c r="T144" s="1">
        <v>0</v>
      </c>
      <c r="U144" s="1">
        <v>0</v>
      </c>
      <c r="V144" s="1">
        <v>0</v>
      </c>
      <c r="W144" s="1">
        <v>0</v>
      </c>
      <c r="X144" s="1">
        <v>0</v>
      </c>
      <c r="Y144" s="1">
        <v>0</v>
      </c>
      <c r="Z144" s="1">
        <v>0</v>
      </c>
      <c r="AA144" s="1">
        <v>0</v>
      </c>
      <c r="AB144" s="1">
        <v>0</v>
      </c>
      <c r="AC144" s="1">
        <v>0</v>
      </c>
      <c r="AD144" s="1">
        <v>0</v>
      </c>
      <c r="AE144" s="1">
        <v>0</v>
      </c>
      <c r="AF144" s="1">
        <v>0</v>
      </c>
      <c r="AG144" s="1">
        <v>0</v>
      </c>
      <c r="AH144" s="1">
        <v>0</v>
      </c>
      <c r="AI144" s="1">
        <v>0</v>
      </c>
      <c r="AJ144" s="1">
        <v>0</v>
      </c>
      <c r="AK144" s="1">
        <v>0</v>
      </c>
      <c r="AL144" s="1">
        <v>0</v>
      </c>
      <c r="AM144" s="1">
        <v>0</v>
      </c>
      <c r="AN144" s="1">
        <v>0</v>
      </c>
      <c r="AO144" s="1">
        <v>0</v>
      </c>
      <c r="AP144" s="1">
        <v>0</v>
      </c>
      <c r="AQ144" s="1">
        <v>0</v>
      </c>
      <c r="AR144" s="1">
        <v>0</v>
      </c>
      <c r="AS144" s="1">
        <v>0</v>
      </c>
      <c r="AT144" s="1">
        <v>0</v>
      </c>
      <c r="AU144" s="1">
        <v>0</v>
      </c>
      <c r="AV144" s="1">
        <v>0</v>
      </c>
      <c r="AW144" s="1">
        <v>0</v>
      </c>
      <c r="AX144" s="1">
        <v>0</v>
      </c>
      <c r="AY144" s="1">
        <v>0</v>
      </c>
      <c r="AZ144" s="1">
        <v>0</v>
      </c>
      <c r="BA144" s="1">
        <v>0</v>
      </c>
      <c r="BB144" s="1">
        <v>0</v>
      </c>
      <c r="BC144" s="1">
        <v>0</v>
      </c>
      <c r="BD144" s="1">
        <v>0</v>
      </c>
      <c r="BE144" s="1">
        <v>0</v>
      </c>
      <c r="BF144" s="1">
        <v>0</v>
      </c>
      <c r="BG144" s="1">
        <v>0</v>
      </c>
      <c r="BH144" s="1">
        <v>0</v>
      </c>
      <c r="BI144" s="1">
        <v>0</v>
      </c>
      <c r="BJ144" s="1">
        <v>0</v>
      </c>
      <c r="BK144" s="1">
        <v>0</v>
      </c>
      <c r="BL144" s="1">
        <v>0</v>
      </c>
      <c r="BM144" s="1">
        <v>0</v>
      </c>
      <c r="BN144" s="1">
        <v>0</v>
      </c>
      <c r="BO144" s="1">
        <v>0</v>
      </c>
      <c r="BP144" s="1">
        <v>0</v>
      </c>
      <c r="BQ144" s="1">
        <v>0</v>
      </c>
      <c r="BR144" s="1">
        <v>0</v>
      </c>
      <c r="BS144" s="1">
        <v>0</v>
      </c>
      <c r="BT144" s="1">
        <v>0</v>
      </c>
      <c r="BU144" s="1">
        <v>0</v>
      </c>
      <c r="BV144" s="1">
        <v>0</v>
      </c>
      <c r="BW144" s="1">
        <v>0</v>
      </c>
      <c r="BX144" s="1">
        <v>0</v>
      </c>
      <c r="BY144" s="1">
        <v>0</v>
      </c>
      <c r="BZ144" s="1">
        <v>0</v>
      </c>
      <c r="CA144" s="1">
        <v>0</v>
      </c>
      <c r="CB144" s="1">
        <v>0</v>
      </c>
      <c r="CC144" s="1">
        <v>0</v>
      </c>
      <c r="CD144" s="1">
        <v>0</v>
      </c>
      <c r="CE144" s="1">
        <v>0</v>
      </c>
      <c r="CF144" s="1">
        <v>0</v>
      </c>
      <c r="CG144" s="1">
        <v>0</v>
      </c>
      <c r="CH144" s="1">
        <v>0</v>
      </c>
      <c r="CI144" s="1">
        <v>0</v>
      </c>
      <c r="CJ144" s="1">
        <v>0</v>
      </c>
      <c r="CK144" s="1">
        <v>0</v>
      </c>
      <c r="CL144" s="1">
        <v>0</v>
      </c>
      <c r="CM144" s="1">
        <v>0</v>
      </c>
      <c r="CN144" s="1">
        <v>0</v>
      </c>
      <c r="CO144" s="1">
        <v>0</v>
      </c>
      <c r="CP144" s="1">
        <v>0</v>
      </c>
      <c r="CQ144" s="1">
        <v>0</v>
      </c>
      <c r="CR144" s="1">
        <v>0</v>
      </c>
      <c r="CS144" s="1">
        <v>0</v>
      </c>
      <c r="CT144" s="1">
        <v>0</v>
      </c>
      <c r="CU144" s="1">
        <v>0</v>
      </c>
      <c r="CV144" s="1">
        <v>0</v>
      </c>
      <c r="CW144" s="1">
        <v>0</v>
      </c>
      <c r="CX144" s="1">
        <v>0</v>
      </c>
      <c r="CY144" s="1">
        <v>0</v>
      </c>
      <c r="CZ144" s="1">
        <v>0</v>
      </c>
      <c r="DA144" s="1">
        <v>0</v>
      </c>
      <c r="DB144" s="1">
        <v>0</v>
      </c>
      <c r="DC144" s="1">
        <v>0</v>
      </c>
      <c r="DD144" s="1">
        <v>0</v>
      </c>
      <c r="DE144" s="1">
        <v>0</v>
      </c>
      <c r="DF144" s="1">
        <v>0</v>
      </c>
      <c r="DG144" s="1">
        <v>0</v>
      </c>
      <c r="DH144" s="1">
        <v>0</v>
      </c>
      <c r="DI144" s="1">
        <v>0</v>
      </c>
      <c r="DJ144" s="1">
        <v>0</v>
      </c>
      <c r="DK144" s="1">
        <v>0</v>
      </c>
      <c r="DL144" s="1">
        <v>0</v>
      </c>
      <c r="DM144" s="1">
        <v>0</v>
      </c>
      <c r="DN144" s="1">
        <v>0</v>
      </c>
      <c r="DO144" s="1">
        <v>0</v>
      </c>
      <c r="DP144" s="1">
        <v>0</v>
      </c>
      <c r="DQ144" s="1">
        <v>0</v>
      </c>
      <c r="DR144" s="1">
        <v>0</v>
      </c>
      <c r="DS144" s="1">
        <v>0</v>
      </c>
      <c r="DT144" s="1">
        <v>0</v>
      </c>
      <c r="DU144" s="1">
        <v>0</v>
      </c>
      <c r="DV144" s="1">
        <v>0</v>
      </c>
      <c r="DW144" s="1">
        <v>0</v>
      </c>
      <c r="DX144" s="1">
        <v>0</v>
      </c>
      <c r="DY144" s="1">
        <v>0</v>
      </c>
      <c r="DZ144" s="1">
        <v>0</v>
      </c>
      <c r="EA144" s="1">
        <v>0</v>
      </c>
      <c r="EB144" s="1">
        <v>0</v>
      </c>
      <c r="EC144" s="1">
        <v>0</v>
      </c>
      <c r="ED144" s="1">
        <v>0</v>
      </c>
      <c r="EE144" s="1">
        <v>0</v>
      </c>
      <c r="EF144" s="1">
        <v>0</v>
      </c>
      <c r="EG144" s="1">
        <v>0</v>
      </c>
      <c r="EH144" s="1">
        <v>0</v>
      </c>
      <c r="EI144" s="1">
        <v>0</v>
      </c>
      <c r="EJ144" s="1">
        <v>0</v>
      </c>
      <c r="EK144" s="1">
        <v>0</v>
      </c>
      <c r="EL144" s="1">
        <v>0</v>
      </c>
      <c r="EM144" s="1">
        <v>0</v>
      </c>
      <c r="EN144" s="1">
        <v>0</v>
      </c>
      <c r="EO144" s="1">
        <v>0</v>
      </c>
      <c r="EP144" s="1">
        <v>0</v>
      </c>
      <c r="EQ144" s="1">
        <v>0</v>
      </c>
      <c r="ER144" s="1">
        <v>0</v>
      </c>
      <c r="ES144" s="1">
        <v>0</v>
      </c>
      <c r="ET144" s="1">
        <v>0</v>
      </c>
      <c r="EU144" s="1">
        <v>0</v>
      </c>
      <c r="EV144" s="1">
        <v>0</v>
      </c>
      <c r="EW144" s="1">
        <v>0</v>
      </c>
      <c r="EX144" s="1">
        <v>0</v>
      </c>
      <c r="EY144" s="1">
        <v>0</v>
      </c>
      <c r="EZ144" s="1">
        <v>0</v>
      </c>
      <c r="FA144" s="1">
        <v>0</v>
      </c>
      <c r="FB144" s="1">
        <v>0</v>
      </c>
      <c r="FC144" s="1">
        <v>0</v>
      </c>
    </row>
    <row r="145" spans="1:159" x14ac:dyDescent="0.35">
      <c r="A145" t="s">
        <v>592</v>
      </c>
      <c r="B145" t="s">
        <v>593</v>
      </c>
      <c r="C145" s="1">
        <v>0</v>
      </c>
      <c r="D145" s="1">
        <v>0</v>
      </c>
      <c r="E145" s="1">
        <v>0</v>
      </c>
      <c r="F145" s="1">
        <v>0</v>
      </c>
      <c r="G145" s="1">
        <v>0</v>
      </c>
      <c r="H145" s="1">
        <v>0</v>
      </c>
      <c r="I145" s="1">
        <v>0</v>
      </c>
      <c r="J145" s="1">
        <v>0</v>
      </c>
      <c r="K145" s="1">
        <v>0</v>
      </c>
      <c r="L145" s="1">
        <v>0</v>
      </c>
      <c r="M145" s="1">
        <v>0</v>
      </c>
      <c r="N145" s="1">
        <v>0</v>
      </c>
      <c r="O145" s="1">
        <v>0</v>
      </c>
      <c r="P145" s="1">
        <v>0</v>
      </c>
      <c r="Q145" s="1">
        <v>0</v>
      </c>
      <c r="R145" s="1">
        <v>0</v>
      </c>
      <c r="S145" s="1">
        <v>0</v>
      </c>
      <c r="T145" s="1">
        <v>0</v>
      </c>
      <c r="U145" s="1">
        <v>0</v>
      </c>
      <c r="V145" s="1">
        <v>0</v>
      </c>
      <c r="W145" s="1">
        <v>0</v>
      </c>
      <c r="X145" s="1">
        <v>0</v>
      </c>
      <c r="Y145" s="1">
        <v>0</v>
      </c>
      <c r="Z145" s="1">
        <v>0</v>
      </c>
      <c r="AA145" s="1">
        <v>0</v>
      </c>
      <c r="AB145" s="1">
        <v>0</v>
      </c>
      <c r="AC145" s="1">
        <v>0</v>
      </c>
      <c r="AD145" s="1">
        <v>0</v>
      </c>
      <c r="AE145" s="1">
        <v>0</v>
      </c>
      <c r="AF145" s="1">
        <v>0</v>
      </c>
      <c r="AG145" s="1">
        <v>0</v>
      </c>
      <c r="AH145" s="1">
        <v>0</v>
      </c>
      <c r="AI145" s="1">
        <v>0</v>
      </c>
      <c r="AJ145" s="1">
        <v>0</v>
      </c>
      <c r="AK145" s="1">
        <v>0</v>
      </c>
      <c r="AL145" s="1">
        <v>0</v>
      </c>
      <c r="AM145" s="1">
        <v>0</v>
      </c>
      <c r="AN145" s="1">
        <v>0</v>
      </c>
      <c r="AO145" s="1">
        <v>0</v>
      </c>
      <c r="AP145" s="1">
        <v>0</v>
      </c>
      <c r="AQ145" s="1">
        <v>0</v>
      </c>
      <c r="AR145" s="1">
        <v>0</v>
      </c>
      <c r="AS145" s="1">
        <v>0</v>
      </c>
      <c r="AT145" s="1">
        <v>0</v>
      </c>
      <c r="AU145" s="1">
        <v>0</v>
      </c>
      <c r="AV145" s="1">
        <v>0</v>
      </c>
      <c r="AW145" s="1">
        <v>0</v>
      </c>
      <c r="AX145" s="1">
        <v>0</v>
      </c>
      <c r="AY145" s="1">
        <v>0</v>
      </c>
      <c r="AZ145" s="1">
        <v>0</v>
      </c>
      <c r="BA145" s="1">
        <v>0</v>
      </c>
      <c r="BB145" s="1">
        <v>0</v>
      </c>
      <c r="BC145" s="1">
        <v>0</v>
      </c>
      <c r="BD145" s="1">
        <v>0</v>
      </c>
      <c r="BE145" s="1">
        <v>0</v>
      </c>
      <c r="BF145" s="1">
        <v>0</v>
      </c>
      <c r="BG145" s="1">
        <v>0</v>
      </c>
      <c r="BH145" s="1">
        <v>0</v>
      </c>
      <c r="BI145" s="1">
        <v>0</v>
      </c>
      <c r="BJ145" s="1">
        <v>0</v>
      </c>
      <c r="BK145" s="1">
        <v>0</v>
      </c>
      <c r="BL145" s="1">
        <v>0</v>
      </c>
      <c r="BM145" s="1">
        <v>0</v>
      </c>
      <c r="BN145" s="1">
        <v>0</v>
      </c>
      <c r="BO145" s="1">
        <v>0</v>
      </c>
      <c r="BP145" s="1">
        <v>0</v>
      </c>
      <c r="BQ145" s="1">
        <v>0</v>
      </c>
      <c r="BR145" s="1">
        <v>0</v>
      </c>
      <c r="BS145" s="1">
        <v>0</v>
      </c>
      <c r="BT145" s="1">
        <v>0</v>
      </c>
      <c r="BU145" s="1">
        <v>0</v>
      </c>
      <c r="BV145" s="1">
        <v>0</v>
      </c>
      <c r="BW145" s="1">
        <v>0</v>
      </c>
      <c r="BX145" s="1">
        <v>0</v>
      </c>
      <c r="BY145" s="1">
        <v>0</v>
      </c>
      <c r="BZ145" s="1">
        <v>0</v>
      </c>
      <c r="CA145" s="1">
        <v>0</v>
      </c>
      <c r="CB145" s="1">
        <v>0</v>
      </c>
      <c r="CC145" s="1">
        <v>0</v>
      </c>
      <c r="CD145" s="1">
        <v>0</v>
      </c>
      <c r="CE145" s="1">
        <v>0</v>
      </c>
      <c r="CF145" s="1">
        <v>0</v>
      </c>
      <c r="CG145" s="1">
        <v>0</v>
      </c>
      <c r="CH145" s="1">
        <v>0</v>
      </c>
      <c r="CI145" s="1">
        <v>0</v>
      </c>
      <c r="CJ145" s="1">
        <v>0</v>
      </c>
      <c r="CK145" s="1">
        <v>0</v>
      </c>
      <c r="CL145" s="1">
        <v>0</v>
      </c>
      <c r="CM145" s="1">
        <v>0</v>
      </c>
      <c r="CN145" s="1">
        <v>0</v>
      </c>
      <c r="CO145" s="1">
        <v>0</v>
      </c>
      <c r="CP145" s="1">
        <v>0</v>
      </c>
      <c r="CQ145" s="1">
        <v>0</v>
      </c>
      <c r="CR145" s="1">
        <v>0</v>
      </c>
      <c r="CS145" s="1">
        <v>0</v>
      </c>
      <c r="CT145" s="1">
        <v>0</v>
      </c>
      <c r="CU145" s="1">
        <v>0</v>
      </c>
      <c r="CV145" s="1">
        <v>0</v>
      </c>
      <c r="CW145" s="1">
        <v>0</v>
      </c>
      <c r="CX145" s="1">
        <v>0</v>
      </c>
      <c r="CY145" s="1">
        <v>0</v>
      </c>
      <c r="CZ145" s="1">
        <v>0</v>
      </c>
      <c r="DA145" s="1">
        <v>0</v>
      </c>
      <c r="DB145" s="1">
        <v>0</v>
      </c>
      <c r="DC145" s="1">
        <v>0</v>
      </c>
      <c r="DD145" s="1">
        <v>0</v>
      </c>
      <c r="DE145" s="1">
        <v>0</v>
      </c>
      <c r="DF145" s="1">
        <v>0</v>
      </c>
      <c r="DG145" s="1">
        <v>0</v>
      </c>
      <c r="DH145" s="1">
        <v>0</v>
      </c>
      <c r="DI145" s="1">
        <v>0</v>
      </c>
      <c r="DJ145" s="1">
        <v>0</v>
      </c>
      <c r="DK145" s="1">
        <v>0</v>
      </c>
      <c r="DL145" s="1">
        <v>0</v>
      </c>
      <c r="DM145" s="1">
        <v>0</v>
      </c>
      <c r="DN145" s="1">
        <v>0</v>
      </c>
      <c r="DO145" s="1">
        <v>0</v>
      </c>
      <c r="DP145" s="1">
        <v>0</v>
      </c>
      <c r="DQ145" s="1">
        <v>0</v>
      </c>
      <c r="DR145" s="1">
        <v>0</v>
      </c>
      <c r="DS145" s="1">
        <v>0</v>
      </c>
      <c r="DT145" s="1">
        <v>0</v>
      </c>
      <c r="DU145" s="1">
        <v>0</v>
      </c>
      <c r="DV145" s="1">
        <v>0</v>
      </c>
      <c r="DW145" s="1">
        <v>0</v>
      </c>
      <c r="DX145" s="1">
        <v>0</v>
      </c>
      <c r="DY145" s="1">
        <v>0</v>
      </c>
      <c r="DZ145" s="1">
        <v>0</v>
      </c>
      <c r="EA145" s="1">
        <v>0</v>
      </c>
      <c r="EB145" s="1">
        <v>0</v>
      </c>
      <c r="EC145" s="1">
        <v>0</v>
      </c>
      <c r="ED145" s="1">
        <v>0</v>
      </c>
      <c r="EE145" s="1">
        <v>0</v>
      </c>
      <c r="EF145" s="1">
        <v>0</v>
      </c>
      <c r="EG145" s="1">
        <v>0</v>
      </c>
      <c r="EH145" s="1">
        <v>0</v>
      </c>
      <c r="EI145" s="1">
        <v>0</v>
      </c>
      <c r="EJ145" s="1">
        <v>0</v>
      </c>
      <c r="EK145" s="1">
        <v>0</v>
      </c>
      <c r="EL145" s="1">
        <v>0</v>
      </c>
      <c r="EM145" s="1">
        <v>0</v>
      </c>
      <c r="EN145" s="1">
        <v>0</v>
      </c>
      <c r="EO145" s="1">
        <v>0</v>
      </c>
      <c r="EP145" s="1">
        <v>0</v>
      </c>
      <c r="EQ145" s="1">
        <v>0</v>
      </c>
      <c r="ER145" s="1">
        <v>0</v>
      </c>
      <c r="ES145" s="1">
        <v>0</v>
      </c>
      <c r="ET145" s="1">
        <v>0</v>
      </c>
      <c r="EU145" s="1">
        <v>0</v>
      </c>
      <c r="EV145" s="1">
        <v>0</v>
      </c>
      <c r="EW145" s="1">
        <v>0</v>
      </c>
      <c r="EX145" s="1">
        <v>0</v>
      </c>
      <c r="EY145" s="1">
        <v>0</v>
      </c>
      <c r="EZ145" s="1">
        <v>0</v>
      </c>
      <c r="FA145" s="1">
        <v>0</v>
      </c>
      <c r="FB145" s="1">
        <v>0</v>
      </c>
      <c r="FC145" s="1">
        <v>0</v>
      </c>
    </row>
    <row r="146" spans="1:159" x14ac:dyDescent="0.35">
      <c r="A146" t="s">
        <v>595</v>
      </c>
      <c r="B146" t="s">
        <v>596</v>
      </c>
      <c r="C146" s="1">
        <v>0</v>
      </c>
      <c r="D146" s="1">
        <v>0</v>
      </c>
      <c r="E146" s="1">
        <v>0</v>
      </c>
      <c r="F146" s="1">
        <v>0</v>
      </c>
      <c r="G146" s="1">
        <v>0</v>
      </c>
      <c r="H146" s="1">
        <v>0</v>
      </c>
      <c r="I146" s="1">
        <v>0</v>
      </c>
      <c r="J146" s="1">
        <v>0</v>
      </c>
      <c r="K146" s="1">
        <v>0</v>
      </c>
      <c r="L146" s="1">
        <v>0</v>
      </c>
      <c r="M146" s="1">
        <v>0</v>
      </c>
      <c r="N146" s="1">
        <v>0</v>
      </c>
      <c r="O146" s="1">
        <v>0</v>
      </c>
      <c r="P146" s="1">
        <v>0</v>
      </c>
      <c r="Q146" s="1">
        <v>0</v>
      </c>
      <c r="R146" s="1">
        <v>0</v>
      </c>
      <c r="S146" s="1">
        <v>0</v>
      </c>
      <c r="T146" s="1">
        <v>0</v>
      </c>
      <c r="U146" s="1">
        <v>0</v>
      </c>
      <c r="V146" s="1">
        <v>0</v>
      </c>
      <c r="W146" s="1">
        <v>0</v>
      </c>
      <c r="X146" s="1">
        <v>0</v>
      </c>
      <c r="Y146" s="1">
        <v>0</v>
      </c>
      <c r="Z146" s="1">
        <v>0</v>
      </c>
      <c r="AA146" s="1">
        <v>0</v>
      </c>
      <c r="AB146" s="1">
        <v>0</v>
      </c>
      <c r="AC146" s="1">
        <v>0</v>
      </c>
      <c r="AD146" s="1">
        <v>0</v>
      </c>
      <c r="AE146" s="1">
        <v>0</v>
      </c>
      <c r="AF146" s="1">
        <v>0</v>
      </c>
      <c r="AG146" s="1">
        <v>0</v>
      </c>
      <c r="AH146" s="1">
        <v>0</v>
      </c>
      <c r="AI146" s="1">
        <v>0</v>
      </c>
      <c r="AJ146" s="1">
        <v>0</v>
      </c>
      <c r="AK146" s="1">
        <v>0</v>
      </c>
      <c r="AL146" s="1">
        <v>0</v>
      </c>
      <c r="AM146" s="1">
        <v>0</v>
      </c>
      <c r="AN146" s="1">
        <v>0</v>
      </c>
      <c r="AO146" s="1">
        <v>0</v>
      </c>
      <c r="AP146" s="1">
        <v>0</v>
      </c>
      <c r="AQ146" s="1">
        <v>0</v>
      </c>
      <c r="AR146" s="1">
        <v>0</v>
      </c>
      <c r="AS146" s="1">
        <v>0</v>
      </c>
      <c r="AT146" s="1">
        <v>0</v>
      </c>
      <c r="AU146" s="1">
        <v>0</v>
      </c>
      <c r="AV146" s="1">
        <v>0</v>
      </c>
      <c r="AW146" s="1">
        <v>0</v>
      </c>
      <c r="AX146" s="1">
        <v>0</v>
      </c>
      <c r="AY146" s="1">
        <v>0</v>
      </c>
      <c r="AZ146" s="1">
        <v>0</v>
      </c>
      <c r="BA146" s="1">
        <v>0</v>
      </c>
      <c r="BB146" s="1">
        <v>0</v>
      </c>
      <c r="BC146" s="1">
        <v>0</v>
      </c>
      <c r="BD146" s="1">
        <v>0</v>
      </c>
      <c r="BE146" s="1">
        <v>0</v>
      </c>
      <c r="BF146" s="1">
        <v>0</v>
      </c>
      <c r="BG146" s="1">
        <v>0</v>
      </c>
      <c r="BH146" s="1">
        <v>0</v>
      </c>
      <c r="BI146" s="1">
        <v>0</v>
      </c>
      <c r="BJ146" s="1">
        <v>0</v>
      </c>
      <c r="BK146" s="1">
        <v>0</v>
      </c>
      <c r="BL146" s="1">
        <v>0</v>
      </c>
      <c r="BM146" s="1">
        <v>0</v>
      </c>
      <c r="BN146" s="1">
        <v>0</v>
      </c>
      <c r="BO146" s="1">
        <v>0</v>
      </c>
      <c r="BP146" s="1">
        <v>0</v>
      </c>
      <c r="BQ146" s="1">
        <v>0</v>
      </c>
      <c r="BR146" s="1">
        <v>0</v>
      </c>
      <c r="BS146" s="1">
        <v>0</v>
      </c>
      <c r="BT146" s="1">
        <v>0</v>
      </c>
      <c r="BU146" s="1">
        <v>0</v>
      </c>
      <c r="BV146" s="1">
        <v>0</v>
      </c>
      <c r="BW146" s="1">
        <v>0</v>
      </c>
      <c r="BX146" s="1">
        <v>0</v>
      </c>
      <c r="BY146" s="1">
        <v>0</v>
      </c>
      <c r="BZ146" s="1">
        <v>0</v>
      </c>
      <c r="CA146" s="1">
        <v>0</v>
      </c>
      <c r="CB146" s="1">
        <v>0</v>
      </c>
      <c r="CC146" s="1">
        <v>0</v>
      </c>
      <c r="CD146" s="1">
        <v>0</v>
      </c>
      <c r="CE146" s="1">
        <v>0</v>
      </c>
      <c r="CF146" s="1">
        <v>0</v>
      </c>
      <c r="CG146" s="1">
        <v>0</v>
      </c>
      <c r="CH146" s="1">
        <v>0</v>
      </c>
      <c r="CI146" s="1">
        <v>0</v>
      </c>
      <c r="CJ146" s="1">
        <v>0</v>
      </c>
      <c r="CK146" s="1">
        <v>0</v>
      </c>
      <c r="CL146" s="1">
        <v>0</v>
      </c>
      <c r="CM146" s="1">
        <v>0</v>
      </c>
      <c r="CN146" s="1">
        <v>0</v>
      </c>
      <c r="CO146" s="1">
        <v>0</v>
      </c>
      <c r="CP146" s="1">
        <v>0</v>
      </c>
      <c r="CQ146" s="1">
        <v>0</v>
      </c>
      <c r="CR146" s="1">
        <v>0</v>
      </c>
      <c r="CS146" s="1">
        <v>0</v>
      </c>
      <c r="CT146" s="1">
        <v>0</v>
      </c>
      <c r="CU146" s="1">
        <v>0</v>
      </c>
      <c r="CV146" s="1">
        <v>0</v>
      </c>
      <c r="CW146" s="1">
        <v>0</v>
      </c>
      <c r="CX146" s="1">
        <v>0</v>
      </c>
      <c r="CY146" s="1">
        <v>0</v>
      </c>
      <c r="CZ146" s="1">
        <v>0</v>
      </c>
      <c r="DA146" s="1">
        <v>0</v>
      </c>
      <c r="DB146" s="1">
        <v>0</v>
      </c>
      <c r="DC146" s="1">
        <v>0</v>
      </c>
      <c r="DD146" s="1">
        <v>0</v>
      </c>
      <c r="DE146" s="1">
        <v>0</v>
      </c>
      <c r="DF146" s="1">
        <v>0</v>
      </c>
      <c r="DG146" s="1">
        <v>0</v>
      </c>
      <c r="DH146" s="1">
        <v>0</v>
      </c>
      <c r="DI146" s="1">
        <v>0</v>
      </c>
      <c r="DJ146" s="1">
        <v>0</v>
      </c>
      <c r="DK146" s="1">
        <v>0</v>
      </c>
      <c r="DL146" s="1">
        <v>0</v>
      </c>
      <c r="DM146" s="1">
        <v>0</v>
      </c>
      <c r="DN146" s="1">
        <v>0</v>
      </c>
      <c r="DO146" s="1">
        <v>0</v>
      </c>
      <c r="DP146" s="1">
        <v>0</v>
      </c>
      <c r="DQ146" s="1">
        <v>0</v>
      </c>
      <c r="DR146" s="1">
        <v>0</v>
      </c>
      <c r="DS146" s="1">
        <v>0</v>
      </c>
      <c r="DT146" s="1">
        <v>0</v>
      </c>
      <c r="DU146" s="1">
        <v>0</v>
      </c>
      <c r="DV146" s="1">
        <v>0</v>
      </c>
      <c r="DW146" s="1">
        <v>0</v>
      </c>
      <c r="DX146" s="1">
        <v>0</v>
      </c>
      <c r="DY146" s="1">
        <v>0</v>
      </c>
      <c r="DZ146" s="1">
        <v>0</v>
      </c>
      <c r="EA146" s="1">
        <v>0</v>
      </c>
      <c r="EB146" s="1">
        <v>0</v>
      </c>
      <c r="EC146" s="1">
        <v>0</v>
      </c>
      <c r="ED146" s="1">
        <v>0</v>
      </c>
      <c r="EE146" s="1">
        <v>0</v>
      </c>
      <c r="EF146" s="1">
        <v>0</v>
      </c>
      <c r="EG146" s="1">
        <v>0</v>
      </c>
      <c r="EH146" s="1">
        <v>0</v>
      </c>
      <c r="EI146" s="1">
        <v>0</v>
      </c>
      <c r="EJ146" s="1">
        <v>0</v>
      </c>
      <c r="EK146" s="1">
        <v>0</v>
      </c>
      <c r="EL146" s="1">
        <v>0</v>
      </c>
      <c r="EM146" s="1">
        <v>0</v>
      </c>
      <c r="EN146" s="1">
        <v>0</v>
      </c>
      <c r="EO146" s="1">
        <v>0</v>
      </c>
      <c r="EP146" s="1">
        <v>0</v>
      </c>
      <c r="EQ146" s="1">
        <v>0</v>
      </c>
      <c r="ER146" s="1">
        <v>0</v>
      </c>
      <c r="ES146" s="1">
        <v>0</v>
      </c>
      <c r="ET146" s="1">
        <v>0</v>
      </c>
      <c r="EU146" s="1">
        <v>0</v>
      </c>
      <c r="EV146" s="1">
        <v>0</v>
      </c>
      <c r="EW146" s="1">
        <v>0</v>
      </c>
      <c r="EX146" s="1">
        <v>0</v>
      </c>
      <c r="EY146" s="1">
        <v>0</v>
      </c>
      <c r="EZ146" s="1">
        <v>0</v>
      </c>
      <c r="FA146" s="1">
        <v>0</v>
      </c>
      <c r="FB146" s="1">
        <v>0</v>
      </c>
      <c r="FC146" s="1">
        <v>0</v>
      </c>
    </row>
    <row r="147" spans="1:159" x14ac:dyDescent="0.35">
      <c r="A147" t="s">
        <v>597</v>
      </c>
      <c r="B147" t="s">
        <v>598</v>
      </c>
      <c r="C147" s="1">
        <v>0</v>
      </c>
      <c r="D147" s="1">
        <v>0</v>
      </c>
      <c r="E147" s="1">
        <v>0</v>
      </c>
      <c r="F147" s="1">
        <v>0</v>
      </c>
      <c r="G147" s="1">
        <v>0</v>
      </c>
      <c r="H147" s="1">
        <v>0</v>
      </c>
      <c r="I147" s="1">
        <v>0</v>
      </c>
      <c r="J147" s="1">
        <v>0</v>
      </c>
      <c r="K147" s="1">
        <v>0</v>
      </c>
      <c r="L147" s="1">
        <v>0</v>
      </c>
      <c r="M147" s="1">
        <v>0</v>
      </c>
      <c r="N147" s="1">
        <v>0</v>
      </c>
      <c r="O147" s="1">
        <v>0</v>
      </c>
      <c r="P147" s="1">
        <v>0</v>
      </c>
      <c r="Q147" s="1">
        <v>0</v>
      </c>
      <c r="R147" s="1">
        <v>0</v>
      </c>
      <c r="S147" s="1">
        <v>0</v>
      </c>
      <c r="T147" s="1">
        <v>0</v>
      </c>
      <c r="U147" s="1">
        <v>0</v>
      </c>
      <c r="V147" s="1">
        <v>0</v>
      </c>
      <c r="W147" s="1">
        <v>0</v>
      </c>
      <c r="X147" s="1">
        <v>0</v>
      </c>
      <c r="Y147" s="1">
        <v>0</v>
      </c>
      <c r="Z147" s="1">
        <v>0</v>
      </c>
      <c r="AA147" s="1">
        <v>0</v>
      </c>
      <c r="AB147" s="1">
        <v>0</v>
      </c>
      <c r="AC147" s="1">
        <v>0</v>
      </c>
      <c r="AD147" s="1">
        <v>0</v>
      </c>
      <c r="AE147" s="1">
        <v>0</v>
      </c>
      <c r="AF147" s="1">
        <v>0</v>
      </c>
      <c r="AG147" s="1">
        <v>0</v>
      </c>
      <c r="AH147" s="1">
        <v>0</v>
      </c>
      <c r="AI147" s="1">
        <v>0</v>
      </c>
      <c r="AJ147" s="1">
        <v>0</v>
      </c>
      <c r="AK147" s="1">
        <v>0</v>
      </c>
      <c r="AL147" s="1">
        <v>0</v>
      </c>
      <c r="AM147" s="1">
        <v>0</v>
      </c>
      <c r="AN147" s="1">
        <v>0</v>
      </c>
      <c r="AO147" s="1">
        <v>0</v>
      </c>
      <c r="AP147" s="1">
        <v>0</v>
      </c>
      <c r="AQ147" s="1">
        <v>0</v>
      </c>
      <c r="AR147" s="1">
        <v>0</v>
      </c>
      <c r="AS147" s="1">
        <v>0</v>
      </c>
      <c r="AT147" s="1">
        <v>0</v>
      </c>
      <c r="AU147" s="1">
        <v>0</v>
      </c>
      <c r="AV147" s="1">
        <v>0</v>
      </c>
      <c r="AW147" s="1">
        <v>0</v>
      </c>
      <c r="AX147" s="1">
        <v>0</v>
      </c>
      <c r="AY147" s="1">
        <v>0</v>
      </c>
      <c r="AZ147" s="1">
        <v>0</v>
      </c>
      <c r="BA147" s="1">
        <v>0</v>
      </c>
      <c r="BB147" s="1">
        <v>0</v>
      </c>
      <c r="BC147" s="1">
        <v>0</v>
      </c>
      <c r="BD147" s="1">
        <v>0</v>
      </c>
      <c r="BE147" s="1">
        <v>0</v>
      </c>
      <c r="BF147" s="1">
        <v>0</v>
      </c>
      <c r="BG147" s="1">
        <v>0</v>
      </c>
      <c r="BH147" s="1">
        <v>0</v>
      </c>
      <c r="BI147" s="1">
        <v>0</v>
      </c>
      <c r="BJ147" s="1">
        <v>0</v>
      </c>
      <c r="BK147" s="1">
        <v>0</v>
      </c>
      <c r="BL147" s="1">
        <v>0</v>
      </c>
      <c r="BM147" s="1">
        <v>0</v>
      </c>
      <c r="BN147" s="1">
        <v>0</v>
      </c>
      <c r="BO147" s="1">
        <v>0</v>
      </c>
      <c r="BP147" s="1">
        <v>0</v>
      </c>
      <c r="BQ147" s="1">
        <v>0</v>
      </c>
      <c r="BR147" s="1">
        <v>0</v>
      </c>
      <c r="BS147" s="1">
        <v>0</v>
      </c>
      <c r="BT147" s="1">
        <v>0</v>
      </c>
      <c r="BU147" s="1">
        <v>0</v>
      </c>
      <c r="BV147" s="1">
        <v>0</v>
      </c>
      <c r="BW147" s="1">
        <v>0</v>
      </c>
      <c r="BX147" s="1">
        <v>0</v>
      </c>
      <c r="BY147" s="1">
        <v>0</v>
      </c>
      <c r="BZ147" s="1">
        <v>0</v>
      </c>
      <c r="CA147" s="1">
        <v>0</v>
      </c>
      <c r="CB147" s="1">
        <v>0</v>
      </c>
      <c r="CC147" s="1">
        <v>0</v>
      </c>
      <c r="CD147" s="1">
        <v>0</v>
      </c>
      <c r="CE147" s="1">
        <v>0</v>
      </c>
      <c r="CF147" s="1">
        <v>0</v>
      </c>
      <c r="CG147" s="1">
        <v>0</v>
      </c>
      <c r="CH147" s="1">
        <v>0</v>
      </c>
      <c r="CI147" s="1">
        <v>0</v>
      </c>
      <c r="CJ147" s="1">
        <v>0</v>
      </c>
      <c r="CK147" s="1">
        <v>0</v>
      </c>
      <c r="CL147" s="1">
        <v>0</v>
      </c>
      <c r="CM147" s="1">
        <v>0</v>
      </c>
      <c r="CN147" s="1">
        <v>0</v>
      </c>
      <c r="CO147" s="1">
        <v>0</v>
      </c>
      <c r="CP147" s="1">
        <v>0</v>
      </c>
      <c r="CQ147" s="1">
        <v>0</v>
      </c>
      <c r="CR147" s="1">
        <v>0</v>
      </c>
      <c r="CS147" s="1">
        <v>0</v>
      </c>
      <c r="CT147" s="1">
        <v>0</v>
      </c>
      <c r="CU147" s="1">
        <v>0</v>
      </c>
      <c r="CV147" s="1">
        <v>0</v>
      </c>
      <c r="CW147" s="1">
        <v>0</v>
      </c>
      <c r="CX147" s="1">
        <v>0</v>
      </c>
      <c r="CY147" s="1">
        <v>0</v>
      </c>
      <c r="CZ147" s="1">
        <v>0</v>
      </c>
      <c r="DA147" s="1">
        <v>0</v>
      </c>
      <c r="DB147" s="1">
        <v>0</v>
      </c>
      <c r="DC147" s="1">
        <v>0</v>
      </c>
      <c r="DD147" s="1">
        <v>0</v>
      </c>
      <c r="DE147" s="1">
        <v>0</v>
      </c>
      <c r="DF147" s="1">
        <v>0</v>
      </c>
      <c r="DG147" s="1">
        <v>0</v>
      </c>
      <c r="DH147" s="1">
        <v>0</v>
      </c>
      <c r="DI147" s="1">
        <v>0</v>
      </c>
      <c r="DJ147" s="1">
        <v>0</v>
      </c>
      <c r="DK147" s="1">
        <v>0</v>
      </c>
      <c r="DL147" s="1">
        <v>0</v>
      </c>
      <c r="DM147" s="1">
        <v>0</v>
      </c>
      <c r="DN147" s="1">
        <v>0</v>
      </c>
      <c r="DO147" s="1">
        <v>0</v>
      </c>
      <c r="DP147" s="1">
        <v>0</v>
      </c>
      <c r="DQ147" s="1">
        <v>0</v>
      </c>
      <c r="DR147" s="1">
        <v>0</v>
      </c>
      <c r="DS147" s="1">
        <v>0</v>
      </c>
      <c r="DT147" s="1">
        <v>0</v>
      </c>
      <c r="DU147" s="1">
        <v>0</v>
      </c>
      <c r="DV147" s="1">
        <v>0</v>
      </c>
      <c r="DW147" s="1">
        <v>0</v>
      </c>
      <c r="DX147" s="1">
        <v>0</v>
      </c>
      <c r="DY147" s="1">
        <v>0</v>
      </c>
      <c r="DZ147" s="1">
        <v>0</v>
      </c>
      <c r="EA147" s="1">
        <v>0</v>
      </c>
      <c r="EB147" s="1">
        <v>0</v>
      </c>
      <c r="EC147" s="1">
        <v>0</v>
      </c>
      <c r="ED147" s="1">
        <v>0</v>
      </c>
      <c r="EE147" s="1">
        <v>0</v>
      </c>
      <c r="EF147" s="1">
        <v>0</v>
      </c>
      <c r="EG147" s="1">
        <v>0</v>
      </c>
      <c r="EH147" s="1">
        <v>0</v>
      </c>
      <c r="EI147" s="1">
        <v>0</v>
      </c>
      <c r="EJ147" s="1">
        <v>0</v>
      </c>
      <c r="EK147" s="1">
        <v>0</v>
      </c>
      <c r="EL147" s="1">
        <v>0</v>
      </c>
      <c r="EM147" s="1">
        <v>0</v>
      </c>
      <c r="EN147" s="1">
        <v>0</v>
      </c>
      <c r="EO147" s="1">
        <v>0</v>
      </c>
      <c r="EP147" s="1">
        <v>0</v>
      </c>
      <c r="EQ147" s="1">
        <v>0</v>
      </c>
      <c r="ER147" s="1">
        <v>0</v>
      </c>
      <c r="ES147" s="1">
        <v>0</v>
      </c>
      <c r="ET147" s="1">
        <v>0</v>
      </c>
      <c r="EU147" s="1">
        <v>0</v>
      </c>
      <c r="EV147" s="1">
        <v>0</v>
      </c>
      <c r="EW147" s="1">
        <v>0</v>
      </c>
      <c r="EX147" s="1">
        <v>0</v>
      </c>
      <c r="EY147" s="1">
        <v>0</v>
      </c>
      <c r="EZ147" s="1">
        <v>0</v>
      </c>
      <c r="FA147" s="1">
        <v>0</v>
      </c>
      <c r="FB147" s="1">
        <v>0</v>
      </c>
      <c r="FC147" s="1">
        <v>0</v>
      </c>
    </row>
    <row r="148" spans="1:159" x14ac:dyDescent="0.35">
      <c r="A148" t="s">
        <v>599</v>
      </c>
      <c r="B148" t="s">
        <v>600</v>
      </c>
      <c r="C148" s="1">
        <v>0</v>
      </c>
      <c r="D148" s="1">
        <v>0</v>
      </c>
      <c r="E148" s="1">
        <v>0</v>
      </c>
      <c r="F148" s="1">
        <v>0</v>
      </c>
      <c r="G148" s="1">
        <v>0</v>
      </c>
      <c r="H148" s="1">
        <v>0</v>
      </c>
      <c r="I148" s="1">
        <v>0</v>
      </c>
      <c r="J148" s="1">
        <v>0</v>
      </c>
      <c r="K148" s="1">
        <v>0</v>
      </c>
      <c r="L148" s="1">
        <v>0</v>
      </c>
      <c r="M148" s="1">
        <v>0</v>
      </c>
      <c r="N148" s="1">
        <v>0</v>
      </c>
      <c r="O148" s="1">
        <v>0</v>
      </c>
      <c r="P148" s="1">
        <v>0</v>
      </c>
      <c r="Q148" s="1">
        <v>0</v>
      </c>
      <c r="R148" s="1">
        <v>0</v>
      </c>
      <c r="S148" s="1">
        <v>0</v>
      </c>
      <c r="T148" s="1">
        <v>0</v>
      </c>
      <c r="U148" s="1">
        <v>0</v>
      </c>
      <c r="V148" s="1">
        <v>0</v>
      </c>
      <c r="W148" s="1">
        <v>0</v>
      </c>
      <c r="X148" s="1">
        <v>0</v>
      </c>
      <c r="Y148" s="1">
        <v>0</v>
      </c>
      <c r="Z148" s="1">
        <v>0</v>
      </c>
      <c r="AA148" s="1">
        <v>0</v>
      </c>
      <c r="AB148" s="1">
        <v>0</v>
      </c>
      <c r="AC148" s="1">
        <v>0</v>
      </c>
      <c r="AD148" s="1">
        <v>0</v>
      </c>
      <c r="AE148" s="1">
        <v>0</v>
      </c>
      <c r="AF148" s="1">
        <v>0</v>
      </c>
      <c r="AG148" s="1">
        <v>0</v>
      </c>
      <c r="AH148" s="1">
        <v>0</v>
      </c>
      <c r="AI148" s="1">
        <v>0</v>
      </c>
      <c r="AJ148" s="1">
        <v>0</v>
      </c>
      <c r="AK148" s="1">
        <v>0</v>
      </c>
      <c r="AL148" s="1">
        <v>0</v>
      </c>
      <c r="AM148" s="1">
        <v>0</v>
      </c>
      <c r="AN148" s="1">
        <v>0</v>
      </c>
      <c r="AO148" s="1">
        <v>0</v>
      </c>
      <c r="AP148" s="1">
        <v>0</v>
      </c>
      <c r="AQ148" s="1">
        <v>0</v>
      </c>
      <c r="AR148" s="1">
        <v>0</v>
      </c>
      <c r="AS148" s="1">
        <v>0</v>
      </c>
      <c r="AT148" s="1">
        <v>0</v>
      </c>
      <c r="AU148" s="1">
        <v>0</v>
      </c>
      <c r="AV148" s="1">
        <v>0</v>
      </c>
      <c r="AW148" s="1">
        <v>0</v>
      </c>
      <c r="AX148" s="1">
        <v>0</v>
      </c>
      <c r="AY148" s="1">
        <v>0</v>
      </c>
      <c r="AZ148" s="1">
        <v>0</v>
      </c>
      <c r="BA148" s="1">
        <v>0</v>
      </c>
      <c r="BB148" s="1">
        <v>0</v>
      </c>
      <c r="BC148" s="1">
        <v>0</v>
      </c>
      <c r="BD148" s="1">
        <v>0</v>
      </c>
      <c r="BE148" s="1">
        <v>0</v>
      </c>
      <c r="BF148" s="1">
        <v>0</v>
      </c>
      <c r="BG148" s="1">
        <v>0</v>
      </c>
      <c r="BH148" s="1">
        <v>0</v>
      </c>
      <c r="BI148" s="1">
        <v>0</v>
      </c>
      <c r="BJ148" s="1">
        <v>0</v>
      </c>
      <c r="BK148" s="1">
        <v>0</v>
      </c>
      <c r="BL148" s="1">
        <v>0</v>
      </c>
      <c r="BM148" s="1">
        <v>0</v>
      </c>
      <c r="BN148" s="1">
        <v>0</v>
      </c>
      <c r="BO148" s="1">
        <v>0</v>
      </c>
      <c r="BP148" s="1">
        <v>0</v>
      </c>
      <c r="BQ148" s="1">
        <v>0</v>
      </c>
      <c r="BR148" s="1">
        <v>0</v>
      </c>
      <c r="BS148" s="1">
        <v>0</v>
      </c>
      <c r="BT148" s="1">
        <v>0</v>
      </c>
      <c r="BU148" s="1">
        <v>0</v>
      </c>
      <c r="BV148" s="1">
        <v>0</v>
      </c>
      <c r="BW148" s="1">
        <v>0</v>
      </c>
      <c r="BX148" s="1">
        <v>0</v>
      </c>
      <c r="BY148" s="1">
        <v>0</v>
      </c>
      <c r="BZ148" s="1">
        <v>0</v>
      </c>
      <c r="CA148" s="1">
        <v>0</v>
      </c>
      <c r="CB148" s="1">
        <v>0</v>
      </c>
      <c r="CC148" s="1">
        <v>0</v>
      </c>
      <c r="CD148" s="1">
        <v>0</v>
      </c>
      <c r="CE148" s="1">
        <v>0</v>
      </c>
      <c r="CF148" s="1">
        <v>0</v>
      </c>
      <c r="CG148" s="1">
        <v>0</v>
      </c>
      <c r="CH148" s="1">
        <v>0</v>
      </c>
      <c r="CI148" s="1">
        <v>0</v>
      </c>
      <c r="CJ148" s="1">
        <v>0</v>
      </c>
      <c r="CK148" s="1">
        <v>0</v>
      </c>
      <c r="CL148" s="1">
        <v>0</v>
      </c>
      <c r="CM148" s="1">
        <v>0</v>
      </c>
      <c r="CN148" s="1">
        <v>0</v>
      </c>
      <c r="CO148" s="1">
        <v>0</v>
      </c>
      <c r="CP148" s="1">
        <v>0</v>
      </c>
      <c r="CQ148" s="1">
        <v>0</v>
      </c>
      <c r="CR148" s="1">
        <v>0</v>
      </c>
      <c r="CS148" s="1">
        <v>0</v>
      </c>
      <c r="CT148" s="1">
        <v>0</v>
      </c>
      <c r="CU148" s="1">
        <v>0</v>
      </c>
      <c r="CV148" s="1">
        <v>0</v>
      </c>
      <c r="CW148" s="1">
        <v>0</v>
      </c>
      <c r="CX148" s="1">
        <v>0</v>
      </c>
      <c r="CY148" s="1">
        <v>0</v>
      </c>
      <c r="CZ148" s="1">
        <v>0</v>
      </c>
      <c r="DA148" s="1">
        <v>0</v>
      </c>
      <c r="DB148" s="1">
        <v>0</v>
      </c>
      <c r="DC148" s="1">
        <v>0</v>
      </c>
      <c r="DD148" s="1">
        <v>0</v>
      </c>
      <c r="DE148" s="1">
        <v>0</v>
      </c>
      <c r="DF148" s="1">
        <v>0</v>
      </c>
      <c r="DG148" s="1">
        <v>0</v>
      </c>
      <c r="DH148" s="1">
        <v>0</v>
      </c>
      <c r="DI148" s="1">
        <v>0</v>
      </c>
      <c r="DJ148" s="1">
        <v>0</v>
      </c>
      <c r="DK148" s="1">
        <v>0</v>
      </c>
      <c r="DL148" s="1">
        <v>0</v>
      </c>
      <c r="DM148" s="1">
        <v>0</v>
      </c>
      <c r="DN148" s="1">
        <v>0</v>
      </c>
      <c r="DO148" s="1">
        <v>0</v>
      </c>
      <c r="DP148" s="1">
        <v>0</v>
      </c>
      <c r="DQ148" s="1">
        <v>0</v>
      </c>
      <c r="DR148" s="1">
        <v>0</v>
      </c>
      <c r="DS148" s="1">
        <v>0</v>
      </c>
      <c r="DT148" s="1">
        <v>0</v>
      </c>
      <c r="DU148" s="1">
        <v>0</v>
      </c>
      <c r="DV148" s="1">
        <v>0</v>
      </c>
      <c r="DW148" s="1">
        <v>0</v>
      </c>
      <c r="DX148" s="1">
        <v>0</v>
      </c>
      <c r="DY148" s="1">
        <v>0</v>
      </c>
      <c r="DZ148" s="1">
        <v>0</v>
      </c>
      <c r="EA148" s="1">
        <v>0</v>
      </c>
      <c r="EB148" s="1">
        <v>0</v>
      </c>
      <c r="EC148" s="1">
        <v>0</v>
      </c>
      <c r="ED148" s="1">
        <v>0</v>
      </c>
      <c r="EE148" s="1">
        <v>0</v>
      </c>
      <c r="EF148" s="1">
        <v>0</v>
      </c>
      <c r="EG148" s="1">
        <v>0</v>
      </c>
      <c r="EH148" s="1">
        <v>0</v>
      </c>
      <c r="EI148" s="1">
        <v>0</v>
      </c>
      <c r="EJ148" s="1">
        <v>0</v>
      </c>
      <c r="EK148" s="1">
        <v>0</v>
      </c>
      <c r="EL148" s="1">
        <v>0</v>
      </c>
      <c r="EM148" s="1">
        <v>0</v>
      </c>
      <c r="EN148" s="1">
        <v>0</v>
      </c>
      <c r="EO148" s="1">
        <v>0</v>
      </c>
      <c r="EP148" s="1">
        <v>0</v>
      </c>
      <c r="EQ148" s="1">
        <v>0</v>
      </c>
      <c r="ER148" s="1">
        <v>0</v>
      </c>
      <c r="ES148" s="1">
        <v>0</v>
      </c>
      <c r="ET148" s="1">
        <v>0</v>
      </c>
      <c r="EU148" s="1">
        <v>0</v>
      </c>
      <c r="EV148" s="1">
        <v>0</v>
      </c>
      <c r="EW148" s="1">
        <v>0</v>
      </c>
      <c r="EX148" s="1">
        <v>0</v>
      </c>
      <c r="EY148" s="1">
        <v>0</v>
      </c>
      <c r="EZ148" s="1">
        <v>0</v>
      </c>
      <c r="FA148" s="1">
        <v>0</v>
      </c>
      <c r="FB148" s="1">
        <v>0</v>
      </c>
      <c r="FC148" s="1">
        <v>0</v>
      </c>
    </row>
    <row r="149" spans="1:159" x14ac:dyDescent="0.35">
      <c r="A149" t="s">
        <v>601</v>
      </c>
      <c r="B149" t="s">
        <v>602</v>
      </c>
      <c r="C149" s="1">
        <v>0</v>
      </c>
      <c r="D149" s="1">
        <v>0</v>
      </c>
      <c r="E149" s="1">
        <v>0</v>
      </c>
      <c r="F149" s="1">
        <v>0</v>
      </c>
      <c r="G149" s="1">
        <v>0</v>
      </c>
      <c r="H149" s="1">
        <v>0</v>
      </c>
      <c r="I149" s="1">
        <v>0</v>
      </c>
      <c r="J149" s="1">
        <v>0</v>
      </c>
      <c r="K149" s="1">
        <v>0</v>
      </c>
      <c r="L149" s="1">
        <v>0</v>
      </c>
      <c r="M149" s="1">
        <v>0</v>
      </c>
      <c r="N149" s="1">
        <v>0</v>
      </c>
      <c r="O149" s="1">
        <v>0</v>
      </c>
      <c r="P149" s="1">
        <v>0</v>
      </c>
      <c r="Q149" s="1">
        <v>0</v>
      </c>
      <c r="R149" s="1">
        <v>0</v>
      </c>
      <c r="S149" s="1">
        <v>0</v>
      </c>
      <c r="T149" s="1">
        <v>0</v>
      </c>
      <c r="U149" s="1">
        <v>0</v>
      </c>
      <c r="V149" s="1">
        <v>0</v>
      </c>
      <c r="W149" s="1">
        <v>0</v>
      </c>
      <c r="X149" s="1">
        <v>0</v>
      </c>
      <c r="Y149" s="1">
        <v>0</v>
      </c>
      <c r="Z149" s="1">
        <v>0</v>
      </c>
      <c r="AA149" s="1">
        <v>0</v>
      </c>
      <c r="AB149" s="1">
        <v>0</v>
      </c>
      <c r="AC149" s="1">
        <v>0</v>
      </c>
      <c r="AD149" s="1">
        <v>0</v>
      </c>
      <c r="AE149" s="1">
        <v>0</v>
      </c>
      <c r="AF149" s="1">
        <v>0</v>
      </c>
      <c r="AG149" s="1">
        <v>0</v>
      </c>
      <c r="AH149" s="1">
        <v>0</v>
      </c>
      <c r="AI149" s="1">
        <v>0</v>
      </c>
      <c r="AJ149" s="1">
        <v>0</v>
      </c>
      <c r="AK149" s="1">
        <v>0</v>
      </c>
      <c r="AL149" s="1">
        <v>0</v>
      </c>
      <c r="AM149" s="1">
        <v>0</v>
      </c>
      <c r="AN149" s="1">
        <v>0</v>
      </c>
      <c r="AO149" s="1">
        <v>0</v>
      </c>
      <c r="AP149" s="1">
        <v>0</v>
      </c>
      <c r="AQ149" s="1">
        <v>0</v>
      </c>
      <c r="AR149" s="1">
        <v>0</v>
      </c>
      <c r="AS149" s="1">
        <v>0</v>
      </c>
      <c r="AT149" s="1">
        <v>0</v>
      </c>
      <c r="AU149" s="1">
        <v>0</v>
      </c>
      <c r="AV149" s="1">
        <v>0</v>
      </c>
      <c r="AW149" s="1">
        <v>0</v>
      </c>
      <c r="AX149" s="1">
        <v>0</v>
      </c>
      <c r="AY149" s="1">
        <v>0</v>
      </c>
      <c r="AZ149" s="1">
        <v>0</v>
      </c>
      <c r="BA149" s="1">
        <v>0</v>
      </c>
      <c r="BB149" s="1">
        <v>0</v>
      </c>
      <c r="BC149" s="1">
        <v>0</v>
      </c>
      <c r="BD149" s="1">
        <v>0</v>
      </c>
      <c r="BE149" s="1">
        <v>0</v>
      </c>
      <c r="BF149" s="1">
        <v>0</v>
      </c>
      <c r="BG149" s="1">
        <v>0</v>
      </c>
      <c r="BH149" s="1">
        <v>0</v>
      </c>
      <c r="BI149" s="1">
        <v>0</v>
      </c>
      <c r="BJ149" s="1">
        <v>0</v>
      </c>
      <c r="BK149" s="1">
        <v>0</v>
      </c>
      <c r="BL149" s="1">
        <v>0</v>
      </c>
      <c r="BM149" s="1">
        <v>0</v>
      </c>
      <c r="BN149" s="1">
        <v>0</v>
      </c>
      <c r="BO149" s="1">
        <v>0</v>
      </c>
      <c r="BP149" s="1">
        <v>0</v>
      </c>
      <c r="BQ149" s="1">
        <v>0</v>
      </c>
      <c r="BR149" s="1">
        <v>0</v>
      </c>
      <c r="BS149" s="1">
        <v>0</v>
      </c>
      <c r="BT149" s="1">
        <v>0</v>
      </c>
      <c r="BU149" s="1">
        <v>0</v>
      </c>
      <c r="BV149" s="1">
        <v>0</v>
      </c>
      <c r="BW149" s="1">
        <v>0</v>
      </c>
      <c r="BX149" s="1">
        <v>0</v>
      </c>
      <c r="BY149" s="1">
        <v>0</v>
      </c>
      <c r="BZ149" s="1">
        <v>0</v>
      </c>
      <c r="CA149" s="1">
        <v>0</v>
      </c>
      <c r="CB149" s="1">
        <v>0</v>
      </c>
      <c r="CC149" s="1">
        <v>0</v>
      </c>
      <c r="CD149" s="1">
        <v>0</v>
      </c>
      <c r="CE149" s="1">
        <v>0</v>
      </c>
      <c r="CF149" s="1">
        <v>0</v>
      </c>
      <c r="CG149" s="1">
        <v>0</v>
      </c>
      <c r="CH149" s="1">
        <v>0</v>
      </c>
      <c r="CI149" s="1">
        <v>0</v>
      </c>
      <c r="CJ149" s="1">
        <v>0</v>
      </c>
      <c r="CK149" s="1">
        <v>0</v>
      </c>
      <c r="CL149" s="1">
        <v>0</v>
      </c>
      <c r="CM149" s="1">
        <v>0</v>
      </c>
      <c r="CN149" s="1">
        <v>0</v>
      </c>
      <c r="CO149" s="1">
        <v>0</v>
      </c>
      <c r="CP149" s="1">
        <v>0</v>
      </c>
      <c r="CQ149" s="1">
        <v>0</v>
      </c>
      <c r="CR149" s="1">
        <v>0</v>
      </c>
      <c r="CS149" s="1">
        <v>0</v>
      </c>
      <c r="CT149" s="1">
        <v>0</v>
      </c>
      <c r="CU149" s="1">
        <v>0</v>
      </c>
      <c r="CV149" s="1">
        <v>0</v>
      </c>
      <c r="CW149" s="1">
        <v>0</v>
      </c>
      <c r="CX149" s="1">
        <v>0</v>
      </c>
      <c r="CY149" s="1">
        <v>0</v>
      </c>
      <c r="CZ149" s="1">
        <v>0</v>
      </c>
      <c r="DA149" s="1">
        <v>0</v>
      </c>
      <c r="DB149" s="1">
        <v>0</v>
      </c>
      <c r="DC149" s="1">
        <v>0</v>
      </c>
      <c r="DD149" s="1">
        <v>0</v>
      </c>
      <c r="DE149" s="1">
        <v>0</v>
      </c>
      <c r="DF149" s="1">
        <v>0</v>
      </c>
      <c r="DG149" s="1">
        <v>0</v>
      </c>
      <c r="DH149" s="1">
        <v>0</v>
      </c>
      <c r="DI149" s="1">
        <v>0</v>
      </c>
      <c r="DJ149" s="1">
        <v>0</v>
      </c>
      <c r="DK149" s="1">
        <v>0</v>
      </c>
      <c r="DL149" s="1">
        <v>0</v>
      </c>
      <c r="DM149" s="1">
        <v>0</v>
      </c>
      <c r="DN149" s="1">
        <v>0</v>
      </c>
      <c r="DO149" s="1">
        <v>0</v>
      </c>
      <c r="DP149" s="1">
        <v>0</v>
      </c>
      <c r="DQ149" s="1">
        <v>0</v>
      </c>
      <c r="DR149" s="1">
        <v>0</v>
      </c>
      <c r="DS149" s="1">
        <v>0</v>
      </c>
      <c r="DT149" s="1">
        <v>0</v>
      </c>
      <c r="DU149" s="1">
        <v>0</v>
      </c>
      <c r="DV149" s="1">
        <v>0</v>
      </c>
      <c r="DW149" s="1">
        <v>0</v>
      </c>
      <c r="DX149" s="1">
        <v>0</v>
      </c>
      <c r="DY149" s="1">
        <v>0</v>
      </c>
      <c r="DZ149" s="1">
        <v>0</v>
      </c>
      <c r="EA149" s="1">
        <v>0</v>
      </c>
      <c r="EB149" s="1">
        <v>0</v>
      </c>
      <c r="EC149" s="1">
        <v>0</v>
      </c>
      <c r="ED149" s="1">
        <v>0</v>
      </c>
      <c r="EE149" s="1">
        <v>0</v>
      </c>
      <c r="EF149" s="1">
        <v>0</v>
      </c>
      <c r="EG149" s="1">
        <v>0</v>
      </c>
      <c r="EH149" s="1">
        <v>0</v>
      </c>
      <c r="EI149" s="1">
        <v>0</v>
      </c>
      <c r="EJ149" s="1">
        <v>0</v>
      </c>
      <c r="EK149" s="1">
        <v>0</v>
      </c>
      <c r="EL149" s="1">
        <v>0</v>
      </c>
      <c r="EM149" s="1">
        <v>0</v>
      </c>
      <c r="EN149" s="1">
        <v>0</v>
      </c>
      <c r="EO149" s="1">
        <v>0</v>
      </c>
      <c r="EP149" s="1">
        <v>0</v>
      </c>
      <c r="EQ149" s="1">
        <v>0</v>
      </c>
      <c r="ER149" s="1">
        <v>0</v>
      </c>
      <c r="ES149" s="1">
        <v>0</v>
      </c>
      <c r="ET149" s="1">
        <v>0</v>
      </c>
      <c r="EU149" s="1">
        <v>0</v>
      </c>
      <c r="EV149" s="1">
        <v>0</v>
      </c>
      <c r="EW149" s="1">
        <v>0</v>
      </c>
      <c r="EX149" s="1">
        <v>0</v>
      </c>
      <c r="EY149" s="1">
        <v>0</v>
      </c>
      <c r="EZ149" s="1">
        <v>0</v>
      </c>
      <c r="FA149" s="1">
        <v>0</v>
      </c>
      <c r="FB149" s="1">
        <v>0</v>
      </c>
      <c r="FC149" s="1">
        <v>0</v>
      </c>
    </row>
    <row r="150" spans="1:159" x14ac:dyDescent="0.35">
      <c r="A150" t="s">
        <v>603</v>
      </c>
      <c r="B150" t="s">
        <v>604</v>
      </c>
      <c r="C150" s="1">
        <v>0</v>
      </c>
      <c r="D150" s="1">
        <v>0</v>
      </c>
      <c r="E150" s="1">
        <v>0</v>
      </c>
      <c r="F150" s="1">
        <v>0</v>
      </c>
      <c r="G150" s="1">
        <v>0</v>
      </c>
      <c r="H150" s="1">
        <v>0</v>
      </c>
      <c r="I150" s="1">
        <v>0</v>
      </c>
      <c r="J150" s="1">
        <v>0</v>
      </c>
      <c r="K150" s="1">
        <v>0</v>
      </c>
      <c r="L150" s="1">
        <v>0</v>
      </c>
      <c r="M150" s="1">
        <v>0</v>
      </c>
      <c r="N150" s="1">
        <v>0</v>
      </c>
      <c r="O150" s="1">
        <v>0</v>
      </c>
      <c r="P150" s="1">
        <v>0</v>
      </c>
      <c r="Q150" s="1">
        <v>0</v>
      </c>
      <c r="R150" s="1">
        <v>0</v>
      </c>
      <c r="S150" s="1">
        <v>0</v>
      </c>
      <c r="T150" s="1">
        <v>0</v>
      </c>
      <c r="U150" s="1">
        <v>0</v>
      </c>
      <c r="V150" s="1">
        <v>0</v>
      </c>
      <c r="W150" s="1">
        <v>0</v>
      </c>
      <c r="X150" s="1">
        <v>0</v>
      </c>
      <c r="Y150" s="1">
        <v>0</v>
      </c>
      <c r="Z150" s="1">
        <v>0</v>
      </c>
      <c r="AA150" s="1">
        <v>0</v>
      </c>
      <c r="AB150" s="1">
        <v>0</v>
      </c>
      <c r="AC150" s="1">
        <v>0</v>
      </c>
      <c r="AD150" s="1">
        <v>0</v>
      </c>
      <c r="AE150" s="1">
        <v>0</v>
      </c>
      <c r="AF150" s="1">
        <v>0</v>
      </c>
      <c r="AG150" s="1">
        <v>0</v>
      </c>
      <c r="AH150" s="1">
        <v>0</v>
      </c>
      <c r="AI150" s="1">
        <v>0</v>
      </c>
      <c r="AJ150" s="1">
        <v>0</v>
      </c>
      <c r="AK150" s="1">
        <v>0</v>
      </c>
      <c r="AL150" s="1">
        <v>0</v>
      </c>
      <c r="AM150" s="1">
        <v>0</v>
      </c>
      <c r="AN150" s="1">
        <v>0</v>
      </c>
      <c r="AO150" s="1">
        <v>0</v>
      </c>
      <c r="AP150" s="1">
        <v>0</v>
      </c>
      <c r="AQ150" s="1">
        <v>0</v>
      </c>
      <c r="AR150" s="1">
        <v>0</v>
      </c>
      <c r="AS150" s="1">
        <v>0</v>
      </c>
      <c r="AT150" s="1">
        <v>0</v>
      </c>
      <c r="AU150" s="1">
        <v>0</v>
      </c>
      <c r="AV150" s="1">
        <v>0</v>
      </c>
      <c r="AW150" s="1">
        <v>0</v>
      </c>
      <c r="AX150" s="1">
        <v>0</v>
      </c>
      <c r="AY150" s="1">
        <v>0</v>
      </c>
      <c r="AZ150" s="1">
        <v>0</v>
      </c>
      <c r="BA150" s="1">
        <v>0</v>
      </c>
      <c r="BB150" s="1">
        <v>0</v>
      </c>
      <c r="BC150" s="1">
        <v>0</v>
      </c>
      <c r="BD150" s="1">
        <v>0</v>
      </c>
      <c r="BE150" s="1">
        <v>0</v>
      </c>
      <c r="BF150" s="1">
        <v>0</v>
      </c>
      <c r="BG150" s="1">
        <v>0</v>
      </c>
      <c r="BH150" s="1">
        <v>0</v>
      </c>
      <c r="BI150" s="1">
        <v>0</v>
      </c>
      <c r="BJ150" s="1">
        <v>0</v>
      </c>
      <c r="BK150" s="1">
        <v>0</v>
      </c>
      <c r="BL150" s="1">
        <v>0</v>
      </c>
      <c r="BM150" s="1">
        <v>0</v>
      </c>
      <c r="BN150" s="1">
        <v>0</v>
      </c>
      <c r="BO150" s="1">
        <v>0</v>
      </c>
      <c r="BP150" s="1">
        <v>0</v>
      </c>
      <c r="BQ150" s="1">
        <v>0</v>
      </c>
      <c r="BR150" s="1">
        <v>0</v>
      </c>
      <c r="BS150" s="1">
        <v>0</v>
      </c>
      <c r="BT150" s="1">
        <v>0</v>
      </c>
      <c r="BU150" s="1">
        <v>0</v>
      </c>
      <c r="BV150" s="1">
        <v>0</v>
      </c>
      <c r="BW150" s="1">
        <v>0</v>
      </c>
      <c r="BX150" s="1">
        <v>0</v>
      </c>
      <c r="BY150" s="1">
        <v>0</v>
      </c>
      <c r="BZ150" s="1">
        <v>0</v>
      </c>
      <c r="CA150" s="1">
        <v>0</v>
      </c>
      <c r="CB150" s="1">
        <v>0</v>
      </c>
      <c r="CC150" s="1">
        <v>0</v>
      </c>
      <c r="CD150" s="1">
        <v>0</v>
      </c>
      <c r="CE150" s="1">
        <v>0</v>
      </c>
      <c r="CF150" s="1">
        <v>0</v>
      </c>
      <c r="CG150" s="1">
        <v>0</v>
      </c>
      <c r="CH150" s="1">
        <v>0</v>
      </c>
      <c r="CI150" s="1">
        <v>0</v>
      </c>
      <c r="CJ150" s="1">
        <v>0</v>
      </c>
      <c r="CK150" s="1">
        <v>0</v>
      </c>
      <c r="CL150" s="1">
        <v>0</v>
      </c>
      <c r="CM150" s="1">
        <v>0</v>
      </c>
      <c r="CN150" s="1">
        <v>0</v>
      </c>
      <c r="CO150" s="1">
        <v>0</v>
      </c>
      <c r="CP150" s="1">
        <v>0</v>
      </c>
      <c r="CQ150" s="1">
        <v>0</v>
      </c>
      <c r="CR150" s="1">
        <v>0</v>
      </c>
      <c r="CS150" s="1">
        <v>0</v>
      </c>
      <c r="CT150" s="1">
        <v>0</v>
      </c>
      <c r="CU150" s="1">
        <v>0</v>
      </c>
      <c r="CV150" s="1">
        <v>0</v>
      </c>
      <c r="CW150" s="1">
        <v>0</v>
      </c>
      <c r="CX150" s="1">
        <v>0</v>
      </c>
      <c r="CY150" s="1">
        <v>0</v>
      </c>
      <c r="CZ150" s="1">
        <v>0</v>
      </c>
      <c r="DA150" s="1">
        <v>0</v>
      </c>
      <c r="DB150" s="1">
        <v>0</v>
      </c>
      <c r="DC150" s="1">
        <v>0</v>
      </c>
      <c r="DD150" s="1">
        <v>0</v>
      </c>
      <c r="DE150" s="1">
        <v>0</v>
      </c>
      <c r="DF150" s="1">
        <v>0</v>
      </c>
      <c r="DG150" s="1">
        <v>0</v>
      </c>
      <c r="DH150" s="1">
        <v>0</v>
      </c>
      <c r="DI150" s="1">
        <v>0</v>
      </c>
      <c r="DJ150" s="1">
        <v>0</v>
      </c>
      <c r="DK150" s="1">
        <v>0</v>
      </c>
      <c r="DL150" s="1">
        <v>0</v>
      </c>
      <c r="DM150" s="1">
        <v>0</v>
      </c>
      <c r="DN150" s="1">
        <v>0</v>
      </c>
      <c r="DO150" s="1">
        <v>0</v>
      </c>
      <c r="DP150" s="1">
        <v>0</v>
      </c>
      <c r="DQ150" s="1">
        <v>0</v>
      </c>
      <c r="DR150" s="1">
        <v>0</v>
      </c>
      <c r="DS150" s="1">
        <v>0</v>
      </c>
      <c r="DT150" s="1">
        <v>0</v>
      </c>
      <c r="DU150" s="1">
        <v>0</v>
      </c>
      <c r="DV150" s="1">
        <v>0</v>
      </c>
      <c r="DW150" s="1">
        <v>0</v>
      </c>
      <c r="DX150" s="1">
        <v>0</v>
      </c>
      <c r="DY150" s="1">
        <v>0</v>
      </c>
      <c r="DZ150" s="1">
        <v>0</v>
      </c>
      <c r="EA150" s="1">
        <v>0</v>
      </c>
      <c r="EB150" s="1">
        <v>0</v>
      </c>
      <c r="EC150" s="1">
        <v>0</v>
      </c>
      <c r="ED150" s="1">
        <v>0</v>
      </c>
      <c r="EE150" s="1">
        <v>0</v>
      </c>
      <c r="EF150" s="1">
        <v>0</v>
      </c>
      <c r="EG150" s="1">
        <v>0</v>
      </c>
      <c r="EH150" s="1">
        <v>0</v>
      </c>
      <c r="EI150" s="1">
        <v>0</v>
      </c>
      <c r="EJ150" s="1">
        <v>0</v>
      </c>
      <c r="EK150" s="1">
        <v>0</v>
      </c>
      <c r="EL150" s="1">
        <v>0</v>
      </c>
      <c r="EM150" s="1">
        <v>0</v>
      </c>
      <c r="EN150" s="1">
        <v>0</v>
      </c>
      <c r="EO150" s="1">
        <v>0</v>
      </c>
      <c r="EP150" s="1">
        <v>0</v>
      </c>
      <c r="EQ150" s="1">
        <v>0</v>
      </c>
      <c r="ER150" s="1">
        <v>0</v>
      </c>
      <c r="ES150" s="1">
        <v>0</v>
      </c>
      <c r="ET150" s="1">
        <v>0</v>
      </c>
      <c r="EU150" s="1">
        <v>0</v>
      </c>
      <c r="EV150" s="1">
        <v>0</v>
      </c>
      <c r="EW150" s="1">
        <v>0</v>
      </c>
      <c r="EX150" s="1">
        <v>0</v>
      </c>
      <c r="EY150" s="1">
        <v>0</v>
      </c>
      <c r="EZ150" s="1">
        <v>0</v>
      </c>
      <c r="FA150" s="1">
        <v>0</v>
      </c>
      <c r="FB150" s="1">
        <v>0</v>
      </c>
      <c r="FC150" s="1">
        <v>0</v>
      </c>
    </row>
    <row r="151" spans="1:159" x14ac:dyDescent="0.35">
      <c r="A151" t="s">
        <v>605</v>
      </c>
      <c r="B151" t="s">
        <v>606</v>
      </c>
      <c r="C151" s="1">
        <v>0</v>
      </c>
      <c r="D151" s="1">
        <v>0</v>
      </c>
      <c r="E151" s="1">
        <v>0</v>
      </c>
      <c r="F151" s="1">
        <v>0</v>
      </c>
      <c r="G151" s="1">
        <v>0</v>
      </c>
      <c r="H151" s="1">
        <v>0</v>
      </c>
      <c r="I151" s="1">
        <v>0</v>
      </c>
      <c r="J151" s="1">
        <v>0</v>
      </c>
      <c r="K151" s="1">
        <v>0</v>
      </c>
      <c r="L151" s="1">
        <v>0</v>
      </c>
      <c r="M151" s="1">
        <v>0</v>
      </c>
      <c r="N151" s="1">
        <v>0</v>
      </c>
      <c r="O151" s="1">
        <v>0</v>
      </c>
      <c r="P151" s="1">
        <v>0</v>
      </c>
      <c r="Q151" s="1">
        <v>0</v>
      </c>
      <c r="R151" s="1">
        <v>0</v>
      </c>
      <c r="S151" s="1">
        <v>0</v>
      </c>
      <c r="T151" s="1">
        <v>0</v>
      </c>
      <c r="U151" s="1">
        <v>0</v>
      </c>
      <c r="V151" s="1">
        <v>0</v>
      </c>
      <c r="W151" s="1">
        <v>0</v>
      </c>
      <c r="X151" s="1">
        <v>0</v>
      </c>
      <c r="Y151" s="1">
        <v>0</v>
      </c>
      <c r="Z151" s="1">
        <v>0</v>
      </c>
      <c r="AA151" s="1">
        <v>0</v>
      </c>
      <c r="AB151" s="1">
        <v>0</v>
      </c>
      <c r="AC151" s="1">
        <v>0</v>
      </c>
      <c r="AD151" s="1">
        <v>0</v>
      </c>
      <c r="AE151" s="1">
        <v>0</v>
      </c>
      <c r="AF151" s="1">
        <v>0</v>
      </c>
      <c r="AG151" s="1">
        <v>0</v>
      </c>
      <c r="AH151" s="1">
        <v>0</v>
      </c>
      <c r="AI151" s="1">
        <v>0</v>
      </c>
      <c r="AJ151" s="1">
        <v>0</v>
      </c>
      <c r="AK151" s="1">
        <v>0</v>
      </c>
      <c r="AL151" s="1">
        <v>0</v>
      </c>
      <c r="AM151" s="1">
        <v>0</v>
      </c>
      <c r="AN151" s="1">
        <v>0</v>
      </c>
      <c r="AO151" s="1">
        <v>0</v>
      </c>
      <c r="AP151" s="1">
        <v>0</v>
      </c>
      <c r="AQ151" s="1">
        <v>0</v>
      </c>
      <c r="AR151" s="1">
        <v>0</v>
      </c>
      <c r="AS151" s="1">
        <v>0</v>
      </c>
      <c r="AT151" s="1">
        <v>0</v>
      </c>
      <c r="AU151" s="1">
        <v>0</v>
      </c>
      <c r="AV151" s="1">
        <v>0</v>
      </c>
      <c r="AW151" s="1">
        <v>0</v>
      </c>
      <c r="AX151" s="1">
        <v>0</v>
      </c>
      <c r="AY151" s="1">
        <v>0</v>
      </c>
      <c r="AZ151" s="1">
        <v>0</v>
      </c>
      <c r="BA151" s="1">
        <v>0</v>
      </c>
      <c r="BB151" s="1">
        <v>0</v>
      </c>
      <c r="BC151" s="1">
        <v>0</v>
      </c>
      <c r="BD151" s="1">
        <v>0</v>
      </c>
      <c r="BE151" s="1">
        <v>0</v>
      </c>
      <c r="BF151" s="1">
        <v>0</v>
      </c>
      <c r="BG151" s="1">
        <v>0</v>
      </c>
      <c r="BH151" s="1">
        <v>0</v>
      </c>
      <c r="BI151" s="1">
        <v>0</v>
      </c>
      <c r="BJ151" s="1">
        <v>0</v>
      </c>
      <c r="BK151" s="1">
        <v>0</v>
      </c>
      <c r="BL151" s="1">
        <v>0</v>
      </c>
      <c r="BM151" s="1">
        <v>0</v>
      </c>
      <c r="BN151" s="1">
        <v>0</v>
      </c>
      <c r="BO151" s="1">
        <v>0</v>
      </c>
      <c r="BP151" s="1">
        <v>0</v>
      </c>
      <c r="BQ151" s="1">
        <v>0</v>
      </c>
      <c r="BR151" s="1">
        <v>0</v>
      </c>
      <c r="BS151" s="1">
        <v>0</v>
      </c>
      <c r="BT151" s="1">
        <v>0</v>
      </c>
      <c r="BU151" s="1">
        <v>0</v>
      </c>
      <c r="BV151" s="1">
        <v>0</v>
      </c>
      <c r="BW151" s="1">
        <v>0</v>
      </c>
      <c r="BX151" s="1">
        <v>0</v>
      </c>
      <c r="BY151" s="1">
        <v>0</v>
      </c>
      <c r="BZ151" s="1">
        <v>0</v>
      </c>
      <c r="CA151" s="1">
        <v>0</v>
      </c>
      <c r="CB151" s="1">
        <v>0</v>
      </c>
      <c r="CC151" s="1">
        <v>0</v>
      </c>
      <c r="CD151" s="1">
        <v>0</v>
      </c>
      <c r="CE151" s="1">
        <v>0</v>
      </c>
      <c r="CF151" s="1">
        <v>0</v>
      </c>
      <c r="CG151" s="1">
        <v>0</v>
      </c>
      <c r="CH151" s="1">
        <v>0</v>
      </c>
      <c r="CI151" s="1">
        <v>0</v>
      </c>
      <c r="CJ151" s="1">
        <v>0</v>
      </c>
      <c r="CK151" s="1">
        <v>0</v>
      </c>
      <c r="CL151" s="1">
        <v>0</v>
      </c>
      <c r="CM151" s="1">
        <v>0</v>
      </c>
      <c r="CN151" s="1">
        <v>0</v>
      </c>
      <c r="CO151" s="1">
        <v>0</v>
      </c>
      <c r="CP151" s="1">
        <v>0</v>
      </c>
      <c r="CQ151" s="1">
        <v>0</v>
      </c>
      <c r="CR151" s="1">
        <v>0</v>
      </c>
      <c r="CS151" s="1">
        <v>0</v>
      </c>
      <c r="CT151" s="1">
        <v>0</v>
      </c>
      <c r="CU151" s="1">
        <v>0</v>
      </c>
      <c r="CV151" s="1">
        <v>0</v>
      </c>
      <c r="CW151" s="1">
        <v>0</v>
      </c>
      <c r="CX151" s="1">
        <v>0</v>
      </c>
      <c r="CY151" s="1">
        <v>0</v>
      </c>
      <c r="CZ151" s="1">
        <v>0</v>
      </c>
      <c r="DA151" s="1">
        <v>0</v>
      </c>
      <c r="DB151" s="1">
        <v>0</v>
      </c>
      <c r="DC151" s="1">
        <v>0</v>
      </c>
      <c r="DD151" s="1">
        <v>0</v>
      </c>
      <c r="DE151" s="1">
        <v>0</v>
      </c>
      <c r="DF151" s="1">
        <v>0</v>
      </c>
      <c r="DG151" s="1">
        <v>0</v>
      </c>
      <c r="DH151" s="1">
        <v>0</v>
      </c>
      <c r="DI151" s="1">
        <v>0</v>
      </c>
      <c r="DJ151" s="1">
        <v>0</v>
      </c>
      <c r="DK151" s="1">
        <v>0</v>
      </c>
      <c r="DL151" s="1">
        <v>0</v>
      </c>
      <c r="DM151" s="1">
        <v>0</v>
      </c>
      <c r="DN151" s="1">
        <v>0</v>
      </c>
      <c r="DO151" s="1">
        <v>0</v>
      </c>
      <c r="DP151" s="1">
        <v>0</v>
      </c>
      <c r="DQ151" s="1">
        <v>0</v>
      </c>
      <c r="DR151" s="1">
        <v>0</v>
      </c>
      <c r="DS151" s="1">
        <v>0</v>
      </c>
      <c r="DT151" s="1">
        <v>0</v>
      </c>
      <c r="DU151" s="1">
        <v>0</v>
      </c>
      <c r="DV151" s="1">
        <v>0</v>
      </c>
      <c r="DW151" s="1">
        <v>0</v>
      </c>
      <c r="DX151" s="1">
        <v>0</v>
      </c>
      <c r="DY151" s="1">
        <v>0</v>
      </c>
      <c r="DZ151" s="1">
        <v>0</v>
      </c>
      <c r="EA151" s="1">
        <v>0</v>
      </c>
      <c r="EB151" s="1">
        <v>0</v>
      </c>
      <c r="EC151" s="1">
        <v>0</v>
      </c>
      <c r="ED151" s="1">
        <v>0</v>
      </c>
      <c r="EE151" s="1">
        <v>0</v>
      </c>
      <c r="EF151" s="1">
        <v>0</v>
      </c>
      <c r="EG151" s="1">
        <v>0</v>
      </c>
      <c r="EH151" s="1">
        <v>0</v>
      </c>
      <c r="EI151" s="1">
        <v>0</v>
      </c>
      <c r="EJ151" s="1">
        <v>0</v>
      </c>
      <c r="EK151" s="1">
        <v>0</v>
      </c>
      <c r="EL151" s="1">
        <v>0</v>
      </c>
      <c r="EM151" s="1">
        <v>0</v>
      </c>
      <c r="EN151" s="1">
        <v>0</v>
      </c>
      <c r="EO151" s="1">
        <v>0</v>
      </c>
      <c r="EP151" s="1">
        <v>0</v>
      </c>
      <c r="EQ151" s="1">
        <v>0</v>
      </c>
      <c r="ER151" s="1">
        <v>0</v>
      </c>
      <c r="ES151" s="1">
        <v>0</v>
      </c>
      <c r="ET151" s="1">
        <v>0</v>
      </c>
      <c r="EU151" s="1">
        <v>0</v>
      </c>
      <c r="EV151" s="1">
        <v>0</v>
      </c>
      <c r="EW151" s="1">
        <v>0</v>
      </c>
      <c r="EX151" s="1">
        <v>0</v>
      </c>
      <c r="EY151" s="1">
        <v>0</v>
      </c>
      <c r="EZ151" s="1">
        <v>0</v>
      </c>
      <c r="FA151" s="1">
        <v>0</v>
      </c>
      <c r="FB151" s="1">
        <v>0</v>
      </c>
      <c r="FC151" s="1">
        <v>0</v>
      </c>
    </row>
    <row r="152" spans="1:159" x14ac:dyDescent="0.35">
      <c r="A152" t="s">
        <v>607</v>
      </c>
      <c r="B152" t="s">
        <v>608</v>
      </c>
      <c r="C152" s="1">
        <v>0</v>
      </c>
      <c r="D152" s="1">
        <v>0</v>
      </c>
      <c r="E152" s="1">
        <v>0</v>
      </c>
      <c r="F152" s="1">
        <v>0</v>
      </c>
      <c r="G152" s="1">
        <v>0</v>
      </c>
      <c r="H152" s="1">
        <v>0</v>
      </c>
      <c r="I152" s="1">
        <v>0</v>
      </c>
      <c r="J152" s="1">
        <v>0</v>
      </c>
      <c r="K152" s="1">
        <v>0</v>
      </c>
      <c r="L152" s="1">
        <v>0</v>
      </c>
      <c r="M152" s="1">
        <v>0</v>
      </c>
      <c r="N152" s="1">
        <v>0</v>
      </c>
      <c r="O152" s="1">
        <v>0</v>
      </c>
      <c r="P152" s="1">
        <v>0</v>
      </c>
      <c r="Q152" s="1">
        <v>0</v>
      </c>
      <c r="R152" s="1">
        <v>0</v>
      </c>
      <c r="S152" s="1">
        <v>0</v>
      </c>
      <c r="T152" s="1">
        <v>0</v>
      </c>
      <c r="U152" s="1">
        <v>0</v>
      </c>
      <c r="V152" s="1">
        <v>0</v>
      </c>
      <c r="W152" s="1">
        <v>0</v>
      </c>
      <c r="X152" s="1">
        <v>0</v>
      </c>
      <c r="Y152" s="1">
        <v>0</v>
      </c>
      <c r="Z152" s="1">
        <v>0</v>
      </c>
      <c r="AA152" s="1">
        <v>0</v>
      </c>
      <c r="AB152" s="1">
        <v>0</v>
      </c>
      <c r="AC152" s="1">
        <v>0</v>
      </c>
      <c r="AD152" s="1">
        <v>0</v>
      </c>
      <c r="AE152" s="1">
        <v>0</v>
      </c>
      <c r="AF152" s="1">
        <v>0</v>
      </c>
      <c r="AG152" s="1">
        <v>0</v>
      </c>
      <c r="AH152" s="1">
        <v>0</v>
      </c>
      <c r="AI152" s="1">
        <v>0</v>
      </c>
      <c r="AJ152" s="1">
        <v>0</v>
      </c>
      <c r="AK152" s="1">
        <v>0</v>
      </c>
      <c r="AL152" s="1">
        <v>0</v>
      </c>
      <c r="AM152" s="1">
        <v>0</v>
      </c>
      <c r="AN152" s="1">
        <v>0</v>
      </c>
      <c r="AO152" s="1">
        <v>0</v>
      </c>
      <c r="AP152" s="1">
        <v>0</v>
      </c>
      <c r="AQ152" s="1">
        <v>0</v>
      </c>
      <c r="AR152" s="1">
        <v>0</v>
      </c>
      <c r="AS152" s="1">
        <v>0</v>
      </c>
      <c r="AT152" s="1">
        <v>0</v>
      </c>
      <c r="AU152" s="1">
        <v>0</v>
      </c>
      <c r="AV152" s="1">
        <v>0</v>
      </c>
      <c r="AW152" s="1">
        <v>0</v>
      </c>
      <c r="AX152" s="1">
        <v>0</v>
      </c>
      <c r="AY152" s="1">
        <v>0</v>
      </c>
      <c r="AZ152" s="1">
        <v>0</v>
      </c>
      <c r="BA152" s="1">
        <v>0</v>
      </c>
      <c r="BB152" s="1">
        <v>0</v>
      </c>
      <c r="BC152" s="1">
        <v>0</v>
      </c>
      <c r="BD152" s="1">
        <v>0</v>
      </c>
      <c r="BE152" s="1">
        <v>0</v>
      </c>
      <c r="BF152" s="1">
        <v>0</v>
      </c>
      <c r="BG152" s="1">
        <v>0</v>
      </c>
      <c r="BH152" s="1">
        <v>0</v>
      </c>
      <c r="BI152" s="1">
        <v>0</v>
      </c>
      <c r="BJ152" s="1">
        <v>0</v>
      </c>
      <c r="BK152" s="1">
        <v>0</v>
      </c>
      <c r="BL152" s="1">
        <v>0</v>
      </c>
      <c r="BM152" s="1">
        <v>0</v>
      </c>
      <c r="BN152" s="1">
        <v>0</v>
      </c>
      <c r="BO152" s="1">
        <v>0</v>
      </c>
      <c r="BP152" s="1">
        <v>0</v>
      </c>
      <c r="BQ152" s="1">
        <v>0</v>
      </c>
      <c r="BR152" s="1">
        <v>0</v>
      </c>
      <c r="BS152" s="1">
        <v>0</v>
      </c>
      <c r="BT152" s="1">
        <v>0</v>
      </c>
      <c r="BU152" s="1">
        <v>0</v>
      </c>
      <c r="BV152" s="1">
        <v>0</v>
      </c>
      <c r="BW152" s="1">
        <v>0</v>
      </c>
      <c r="BX152" s="1">
        <v>0</v>
      </c>
      <c r="BY152" s="1">
        <v>0</v>
      </c>
      <c r="BZ152" s="1">
        <v>0</v>
      </c>
      <c r="CA152" s="1">
        <v>0</v>
      </c>
      <c r="CB152" s="1">
        <v>0</v>
      </c>
      <c r="CC152" s="1">
        <v>0</v>
      </c>
      <c r="CD152" s="1">
        <v>0</v>
      </c>
      <c r="CE152" s="1">
        <v>0</v>
      </c>
      <c r="CF152" s="1">
        <v>0</v>
      </c>
      <c r="CG152" s="1">
        <v>0</v>
      </c>
      <c r="CH152" s="1">
        <v>0</v>
      </c>
      <c r="CI152" s="1">
        <v>0</v>
      </c>
      <c r="CJ152" s="1">
        <v>0</v>
      </c>
      <c r="CK152" s="1">
        <v>0</v>
      </c>
      <c r="CL152" s="1">
        <v>0</v>
      </c>
      <c r="CM152" s="1">
        <v>0</v>
      </c>
      <c r="CN152" s="1">
        <v>0</v>
      </c>
      <c r="CO152" s="1">
        <v>0</v>
      </c>
      <c r="CP152" s="1">
        <v>0</v>
      </c>
      <c r="CQ152" s="1">
        <v>0</v>
      </c>
      <c r="CR152" s="1">
        <v>0</v>
      </c>
      <c r="CS152" s="1">
        <v>0</v>
      </c>
      <c r="CT152" s="1">
        <v>0</v>
      </c>
      <c r="CU152" s="1">
        <v>0</v>
      </c>
      <c r="CV152" s="1">
        <v>0</v>
      </c>
      <c r="CW152" s="1">
        <v>0</v>
      </c>
      <c r="CX152" s="1">
        <v>0</v>
      </c>
      <c r="CY152" s="1">
        <v>0</v>
      </c>
      <c r="CZ152" s="1">
        <v>0</v>
      </c>
      <c r="DA152" s="1">
        <v>0</v>
      </c>
      <c r="DB152" s="1">
        <v>0</v>
      </c>
      <c r="DC152" s="1">
        <v>0</v>
      </c>
      <c r="DD152" s="1">
        <v>0</v>
      </c>
      <c r="DE152" s="1">
        <v>0</v>
      </c>
      <c r="DF152" s="1">
        <v>0</v>
      </c>
      <c r="DG152" s="1">
        <v>0</v>
      </c>
      <c r="DH152" s="1">
        <v>0</v>
      </c>
      <c r="DI152" s="1">
        <v>0</v>
      </c>
      <c r="DJ152" s="1">
        <v>0</v>
      </c>
      <c r="DK152" s="1">
        <v>0</v>
      </c>
      <c r="DL152" s="1">
        <v>0</v>
      </c>
      <c r="DM152" s="1">
        <v>0</v>
      </c>
      <c r="DN152" s="1">
        <v>0</v>
      </c>
      <c r="DO152" s="1">
        <v>0</v>
      </c>
      <c r="DP152" s="1">
        <v>0</v>
      </c>
      <c r="DQ152" s="1">
        <v>0</v>
      </c>
      <c r="DR152" s="1">
        <v>0</v>
      </c>
      <c r="DS152" s="1">
        <v>0</v>
      </c>
      <c r="DT152" s="1">
        <v>0</v>
      </c>
      <c r="DU152" s="1">
        <v>0</v>
      </c>
      <c r="DV152" s="1">
        <v>0</v>
      </c>
      <c r="DW152" s="1">
        <v>0</v>
      </c>
      <c r="DX152" s="1">
        <v>0</v>
      </c>
      <c r="DY152" s="1">
        <v>0</v>
      </c>
      <c r="DZ152" s="1">
        <v>0</v>
      </c>
      <c r="EA152" s="1">
        <v>0</v>
      </c>
      <c r="EB152" s="1">
        <v>0</v>
      </c>
      <c r="EC152" s="1">
        <v>0</v>
      </c>
      <c r="ED152" s="1">
        <v>0</v>
      </c>
      <c r="EE152" s="1">
        <v>0</v>
      </c>
      <c r="EF152" s="1">
        <v>0</v>
      </c>
      <c r="EG152" s="1">
        <v>0</v>
      </c>
      <c r="EH152" s="1">
        <v>0</v>
      </c>
      <c r="EI152" s="1">
        <v>0</v>
      </c>
      <c r="EJ152" s="1">
        <v>0</v>
      </c>
      <c r="EK152" s="1">
        <v>0</v>
      </c>
      <c r="EL152" s="1">
        <v>0</v>
      </c>
      <c r="EM152" s="1">
        <v>0</v>
      </c>
      <c r="EN152" s="1">
        <v>0</v>
      </c>
      <c r="EO152" s="1">
        <v>0</v>
      </c>
      <c r="EP152" s="1">
        <v>0</v>
      </c>
      <c r="EQ152" s="1">
        <v>0</v>
      </c>
      <c r="ER152" s="1">
        <v>0</v>
      </c>
      <c r="ES152" s="1">
        <v>0</v>
      </c>
      <c r="ET152" s="1">
        <v>0</v>
      </c>
      <c r="EU152" s="1">
        <v>0</v>
      </c>
      <c r="EV152" s="1">
        <v>0</v>
      </c>
      <c r="EW152" s="1">
        <v>0</v>
      </c>
      <c r="EX152" s="1">
        <v>0</v>
      </c>
      <c r="EY152" s="1">
        <v>0</v>
      </c>
      <c r="EZ152" s="1">
        <v>0</v>
      </c>
      <c r="FA152" s="1">
        <v>0</v>
      </c>
      <c r="FB152" s="1">
        <v>0</v>
      </c>
      <c r="FC152" s="1">
        <v>0</v>
      </c>
    </row>
    <row r="153" spans="1:159" x14ac:dyDescent="0.35">
      <c r="A153" t="s">
        <v>610</v>
      </c>
      <c r="B153" t="s">
        <v>611</v>
      </c>
      <c r="C153" s="1">
        <v>0</v>
      </c>
      <c r="D153" s="1">
        <v>0</v>
      </c>
      <c r="E153" s="1">
        <v>0</v>
      </c>
      <c r="F153" s="1">
        <v>0</v>
      </c>
      <c r="G153" s="1">
        <v>0</v>
      </c>
      <c r="H153" s="1">
        <v>0</v>
      </c>
      <c r="I153" s="1">
        <v>0</v>
      </c>
      <c r="J153" s="1">
        <v>0</v>
      </c>
      <c r="K153" s="1">
        <v>0</v>
      </c>
      <c r="L153" s="1">
        <v>0</v>
      </c>
      <c r="M153" s="1">
        <v>0</v>
      </c>
      <c r="N153" s="1">
        <v>0</v>
      </c>
      <c r="O153" s="1">
        <v>0</v>
      </c>
      <c r="P153" s="1">
        <v>0</v>
      </c>
      <c r="Q153" s="1">
        <v>0</v>
      </c>
      <c r="R153" s="1">
        <v>0</v>
      </c>
      <c r="S153" s="1">
        <v>0</v>
      </c>
      <c r="T153" s="1">
        <v>0</v>
      </c>
      <c r="U153" s="1">
        <v>0</v>
      </c>
      <c r="V153" s="1">
        <v>0</v>
      </c>
      <c r="W153" s="1">
        <v>0</v>
      </c>
      <c r="X153" s="1">
        <v>0</v>
      </c>
      <c r="Y153" s="1">
        <v>0</v>
      </c>
      <c r="Z153" s="1">
        <v>0</v>
      </c>
      <c r="AA153" s="1">
        <v>0</v>
      </c>
      <c r="AB153" s="1">
        <v>0</v>
      </c>
      <c r="AC153" s="1">
        <v>0</v>
      </c>
      <c r="AD153" s="1">
        <v>0</v>
      </c>
      <c r="AE153" s="1">
        <v>0</v>
      </c>
      <c r="AF153" s="1">
        <v>0</v>
      </c>
      <c r="AG153" s="1">
        <v>0</v>
      </c>
      <c r="AH153" s="1">
        <v>0</v>
      </c>
      <c r="AI153" s="1">
        <v>0</v>
      </c>
      <c r="AJ153" s="1">
        <v>0</v>
      </c>
      <c r="AK153" s="1">
        <v>0</v>
      </c>
      <c r="AL153" s="1">
        <v>0</v>
      </c>
      <c r="AM153" s="1">
        <v>0</v>
      </c>
      <c r="AN153" s="1">
        <v>0</v>
      </c>
      <c r="AO153" s="1">
        <v>0</v>
      </c>
      <c r="AP153" s="1">
        <v>0</v>
      </c>
      <c r="AQ153" s="1">
        <v>0</v>
      </c>
      <c r="AR153" s="1">
        <v>0</v>
      </c>
      <c r="AS153" s="1">
        <v>0</v>
      </c>
      <c r="AT153" s="1">
        <v>0</v>
      </c>
      <c r="AU153" s="1">
        <v>0</v>
      </c>
      <c r="AV153" s="1">
        <v>0</v>
      </c>
      <c r="AW153" s="1">
        <v>0</v>
      </c>
      <c r="AX153" s="1">
        <v>0</v>
      </c>
      <c r="AY153" s="1">
        <v>0</v>
      </c>
      <c r="AZ153" s="1">
        <v>0</v>
      </c>
      <c r="BA153" s="1">
        <v>0</v>
      </c>
      <c r="BB153" s="1">
        <v>0</v>
      </c>
      <c r="BC153" s="1">
        <v>0</v>
      </c>
      <c r="BD153" s="1">
        <v>0</v>
      </c>
      <c r="BE153" s="1">
        <v>0</v>
      </c>
      <c r="BF153" s="1">
        <v>0</v>
      </c>
      <c r="BG153" s="1">
        <v>0</v>
      </c>
      <c r="BH153" s="1">
        <v>0</v>
      </c>
      <c r="BI153" s="1">
        <v>0</v>
      </c>
      <c r="BJ153" s="1">
        <v>0</v>
      </c>
      <c r="BK153" s="1">
        <v>0</v>
      </c>
      <c r="BL153" s="1">
        <v>0</v>
      </c>
      <c r="BM153" s="1">
        <v>0</v>
      </c>
      <c r="BN153" s="1">
        <v>0</v>
      </c>
      <c r="BO153" s="1">
        <v>0</v>
      </c>
      <c r="BP153" s="1">
        <v>0</v>
      </c>
      <c r="BQ153" s="1">
        <v>0</v>
      </c>
      <c r="BR153" s="1">
        <v>0</v>
      </c>
      <c r="BS153" s="1">
        <v>0</v>
      </c>
      <c r="BT153" s="1">
        <v>0</v>
      </c>
      <c r="BU153" s="1">
        <v>0</v>
      </c>
      <c r="BV153" s="1">
        <v>0</v>
      </c>
      <c r="BW153" s="1">
        <v>0</v>
      </c>
      <c r="BX153" s="1">
        <v>0</v>
      </c>
      <c r="BY153" s="1">
        <v>0</v>
      </c>
      <c r="BZ153" s="1">
        <v>0</v>
      </c>
      <c r="CA153" s="1">
        <v>0</v>
      </c>
      <c r="CB153" s="1">
        <v>0</v>
      </c>
      <c r="CC153" s="1">
        <v>0</v>
      </c>
      <c r="CD153" s="1">
        <v>0</v>
      </c>
      <c r="CE153" s="1">
        <v>0</v>
      </c>
      <c r="CF153" s="1">
        <v>0</v>
      </c>
      <c r="CG153" s="1">
        <v>0</v>
      </c>
      <c r="CH153" s="1">
        <v>0</v>
      </c>
      <c r="CI153" s="1">
        <v>0</v>
      </c>
      <c r="CJ153" s="1">
        <v>0</v>
      </c>
      <c r="CK153" s="1">
        <v>0</v>
      </c>
      <c r="CL153" s="1">
        <v>0</v>
      </c>
      <c r="CM153" s="1">
        <v>0</v>
      </c>
      <c r="CN153" s="1">
        <v>0</v>
      </c>
      <c r="CO153" s="1">
        <v>0</v>
      </c>
      <c r="CP153" s="1">
        <v>0</v>
      </c>
      <c r="CQ153" s="1">
        <v>0</v>
      </c>
      <c r="CR153" s="1">
        <v>0</v>
      </c>
      <c r="CS153" s="1">
        <v>0</v>
      </c>
      <c r="CT153" s="1">
        <v>0</v>
      </c>
      <c r="CU153" s="1">
        <v>0</v>
      </c>
      <c r="CV153" s="1">
        <v>0</v>
      </c>
      <c r="CW153" s="1">
        <v>0</v>
      </c>
      <c r="CX153" s="1">
        <v>0</v>
      </c>
      <c r="CY153" s="1">
        <v>0</v>
      </c>
      <c r="CZ153" s="1">
        <v>0</v>
      </c>
      <c r="DA153" s="1">
        <v>0</v>
      </c>
      <c r="DB153" s="1">
        <v>0</v>
      </c>
      <c r="DC153" s="1">
        <v>0</v>
      </c>
      <c r="DD153" s="1">
        <v>0</v>
      </c>
      <c r="DE153" s="1">
        <v>0</v>
      </c>
      <c r="DF153" s="1">
        <v>0</v>
      </c>
      <c r="DG153" s="1">
        <v>0</v>
      </c>
      <c r="DH153" s="1">
        <v>0</v>
      </c>
      <c r="DI153" s="1">
        <v>0</v>
      </c>
      <c r="DJ153" s="1">
        <v>0</v>
      </c>
      <c r="DK153" s="1">
        <v>0</v>
      </c>
      <c r="DL153" s="1">
        <v>0</v>
      </c>
      <c r="DM153" s="1">
        <v>0</v>
      </c>
      <c r="DN153" s="1">
        <v>0</v>
      </c>
      <c r="DO153" s="1">
        <v>0</v>
      </c>
      <c r="DP153" s="1">
        <v>0</v>
      </c>
      <c r="DQ153" s="1">
        <v>0</v>
      </c>
      <c r="DR153" s="1">
        <v>0</v>
      </c>
      <c r="DS153" s="1">
        <v>0</v>
      </c>
      <c r="DT153" s="1">
        <v>0</v>
      </c>
      <c r="DU153" s="1">
        <v>0</v>
      </c>
      <c r="DV153" s="1">
        <v>0</v>
      </c>
      <c r="DW153" s="1">
        <v>0</v>
      </c>
      <c r="DX153" s="1">
        <v>0</v>
      </c>
      <c r="DY153" s="1">
        <v>0</v>
      </c>
      <c r="DZ153" s="1">
        <v>0</v>
      </c>
      <c r="EA153" s="1">
        <v>0</v>
      </c>
      <c r="EB153" s="1">
        <v>0</v>
      </c>
      <c r="EC153" s="1">
        <v>0</v>
      </c>
      <c r="ED153" s="1">
        <v>0</v>
      </c>
      <c r="EE153" s="1">
        <v>0</v>
      </c>
      <c r="EF153" s="1">
        <v>0</v>
      </c>
      <c r="EG153" s="1">
        <v>0</v>
      </c>
      <c r="EH153" s="1">
        <v>0</v>
      </c>
      <c r="EI153" s="1">
        <v>0</v>
      </c>
      <c r="EJ153" s="1">
        <v>0</v>
      </c>
      <c r="EK153" s="1">
        <v>0</v>
      </c>
      <c r="EL153" s="1">
        <v>0</v>
      </c>
      <c r="EM153" s="1">
        <v>0</v>
      </c>
      <c r="EN153" s="1">
        <v>0</v>
      </c>
      <c r="EO153" s="1">
        <v>0</v>
      </c>
      <c r="EP153" s="1">
        <v>0</v>
      </c>
      <c r="EQ153" s="1">
        <v>0</v>
      </c>
      <c r="ER153" s="1">
        <v>0</v>
      </c>
      <c r="ES153" s="1">
        <v>0</v>
      </c>
      <c r="ET153" s="1">
        <v>0</v>
      </c>
      <c r="EU153" s="1">
        <v>0</v>
      </c>
      <c r="EV153" s="1">
        <v>0</v>
      </c>
      <c r="EW153" s="1">
        <v>0</v>
      </c>
      <c r="EX153" s="1">
        <v>0</v>
      </c>
      <c r="EY153" s="1">
        <v>0</v>
      </c>
      <c r="EZ153" s="1">
        <v>0</v>
      </c>
      <c r="FA153" s="1">
        <v>0</v>
      </c>
      <c r="FB153" s="1">
        <v>0</v>
      </c>
      <c r="FC153" s="1">
        <v>0</v>
      </c>
    </row>
    <row r="154" spans="1:159" x14ac:dyDescent="0.35">
      <c r="A154" t="s">
        <v>612</v>
      </c>
      <c r="B154" t="s">
        <v>613</v>
      </c>
      <c r="C154" s="1">
        <v>0</v>
      </c>
      <c r="D154" s="1">
        <v>0</v>
      </c>
      <c r="E154" s="1">
        <v>0</v>
      </c>
      <c r="F154" s="1">
        <v>0</v>
      </c>
      <c r="G154" s="1">
        <v>0</v>
      </c>
      <c r="H154" s="1">
        <v>0</v>
      </c>
      <c r="I154" s="1">
        <v>0</v>
      </c>
      <c r="J154" s="1">
        <v>0</v>
      </c>
      <c r="K154" s="1">
        <v>0</v>
      </c>
      <c r="L154" s="1">
        <v>0</v>
      </c>
      <c r="M154" s="1">
        <v>0</v>
      </c>
      <c r="N154" s="1">
        <v>0</v>
      </c>
      <c r="O154" s="1">
        <v>0</v>
      </c>
      <c r="P154" s="1">
        <v>0</v>
      </c>
      <c r="Q154" s="1">
        <v>0</v>
      </c>
      <c r="R154" s="1">
        <v>0</v>
      </c>
      <c r="S154" s="1">
        <v>0</v>
      </c>
      <c r="T154" s="1">
        <v>0</v>
      </c>
      <c r="U154" s="1">
        <v>0</v>
      </c>
      <c r="V154" s="1">
        <v>0</v>
      </c>
      <c r="W154" s="1">
        <v>0</v>
      </c>
      <c r="X154" s="1">
        <v>0</v>
      </c>
      <c r="Y154" s="1">
        <v>0</v>
      </c>
      <c r="Z154" s="1">
        <v>0</v>
      </c>
      <c r="AA154" s="1">
        <v>0</v>
      </c>
      <c r="AB154" s="1">
        <v>0</v>
      </c>
      <c r="AC154" s="1">
        <v>0</v>
      </c>
      <c r="AD154" s="1">
        <v>0</v>
      </c>
      <c r="AE154" s="1">
        <v>0</v>
      </c>
      <c r="AF154" s="1">
        <v>0</v>
      </c>
      <c r="AG154" s="1">
        <v>0</v>
      </c>
      <c r="AH154" s="1">
        <v>0</v>
      </c>
      <c r="AI154" s="1">
        <v>0</v>
      </c>
      <c r="AJ154" s="1">
        <v>0</v>
      </c>
      <c r="AK154" s="1">
        <v>0</v>
      </c>
      <c r="AL154" s="1">
        <v>0</v>
      </c>
      <c r="AM154" s="1">
        <v>0</v>
      </c>
      <c r="AN154" s="1">
        <v>0</v>
      </c>
      <c r="AO154" s="1">
        <v>0</v>
      </c>
      <c r="AP154" s="1">
        <v>0</v>
      </c>
      <c r="AQ154" s="1">
        <v>0</v>
      </c>
      <c r="AR154" s="1">
        <v>0</v>
      </c>
      <c r="AS154" s="1">
        <v>0</v>
      </c>
      <c r="AT154" s="1">
        <v>0</v>
      </c>
      <c r="AU154" s="1">
        <v>0</v>
      </c>
      <c r="AV154" s="1">
        <v>0</v>
      </c>
      <c r="AW154" s="1">
        <v>0</v>
      </c>
      <c r="AX154" s="1">
        <v>0</v>
      </c>
      <c r="AY154" s="1">
        <v>0</v>
      </c>
      <c r="AZ154" s="1">
        <v>0</v>
      </c>
      <c r="BA154" s="1">
        <v>0</v>
      </c>
      <c r="BB154" s="1">
        <v>0</v>
      </c>
      <c r="BC154" s="1">
        <v>0</v>
      </c>
      <c r="BD154" s="1">
        <v>0</v>
      </c>
      <c r="BE154" s="1">
        <v>0</v>
      </c>
      <c r="BF154" s="1">
        <v>0</v>
      </c>
      <c r="BG154" s="1">
        <v>0</v>
      </c>
      <c r="BH154" s="1">
        <v>0</v>
      </c>
      <c r="BI154" s="1">
        <v>0</v>
      </c>
      <c r="BJ154" s="1">
        <v>0</v>
      </c>
      <c r="BK154" s="1">
        <v>0</v>
      </c>
      <c r="BL154" s="1">
        <v>0</v>
      </c>
      <c r="BM154" s="1">
        <v>0</v>
      </c>
      <c r="BN154" s="1">
        <v>0</v>
      </c>
      <c r="BO154" s="1">
        <v>0</v>
      </c>
      <c r="BP154" s="1">
        <v>0</v>
      </c>
      <c r="BQ154" s="1">
        <v>0</v>
      </c>
      <c r="BR154" s="1">
        <v>0</v>
      </c>
      <c r="BS154" s="1">
        <v>0</v>
      </c>
      <c r="BT154" s="1">
        <v>0</v>
      </c>
      <c r="BU154" s="1">
        <v>0</v>
      </c>
      <c r="BV154" s="1">
        <v>0</v>
      </c>
      <c r="BW154" s="1">
        <v>0</v>
      </c>
      <c r="BX154" s="1">
        <v>0</v>
      </c>
      <c r="BY154" s="1">
        <v>0</v>
      </c>
      <c r="BZ154" s="1">
        <v>0</v>
      </c>
      <c r="CA154" s="1">
        <v>0</v>
      </c>
      <c r="CB154" s="1">
        <v>0</v>
      </c>
      <c r="CC154" s="1">
        <v>0</v>
      </c>
      <c r="CD154" s="1">
        <v>0</v>
      </c>
      <c r="CE154" s="1">
        <v>0</v>
      </c>
      <c r="CF154" s="1">
        <v>0</v>
      </c>
      <c r="CG154" s="1">
        <v>0</v>
      </c>
      <c r="CH154" s="1">
        <v>0</v>
      </c>
      <c r="CI154" s="1">
        <v>0</v>
      </c>
      <c r="CJ154" s="1">
        <v>0</v>
      </c>
      <c r="CK154" s="1">
        <v>0</v>
      </c>
      <c r="CL154" s="1">
        <v>0</v>
      </c>
      <c r="CM154" s="1">
        <v>0</v>
      </c>
      <c r="CN154" s="1">
        <v>0</v>
      </c>
      <c r="CO154" s="1">
        <v>0</v>
      </c>
      <c r="CP154" s="1">
        <v>0</v>
      </c>
      <c r="CQ154" s="1">
        <v>0</v>
      </c>
      <c r="CR154" s="1">
        <v>0</v>
      </c>
      <c r="CS154" s="1">
        <v>0</v>
      </c>
      <c r="CT154" s="1">
        <v>0</v>
      </c>
      <c r="CU154" s="1">
        <v>0</v>
      </c>
      <c r="CV154" s="1">
        <v>0</v>
      </c>
      <c r="CW154" s="1">
        <v>0</v>
      </c>
      <c r="CX154" s="1">
        <v>0</v>
      </c>
      <c r="CY154" s="1">
        <v>0</v>
      </c>
      <c r="CZ154" s="1">
        <v>0</v>
      </c>
      <c r="DA154" s="1">
        <v>0</v>
      </c>
      <c r="DB154" s="1">
        <v>0</v>
      </c>
      <c r="DC154" s="1">
        <v>0</v>
      </c>
      <c r="DD154" s="1">
        <v>0</v>
      </c>
      <c r="DE154" s="1">
        <v>0</v>
      </c>
      <c r="DF154" s="1">
        <v>0</v>
      </c>
      <c r="DG154" s="1">
        <v>0</v>
      </c>
      <c r="DH154" s="1">
        <v>0</v>
      </c>
      <c r="DI154" s="1">
        <v>0</v>
      </c>
      <c r="DJ154" s="1">
        <v>0</v>
      </c>
      <c r="DK154" s="1">
        <v>0</v>
      </c>
      <c r="DL154" s="1">
        <v>0</v>
      </c>
      <c r="DM154" s="1">
        <v>0</v>
      </c>
      <c r="DN154" s="1">
        <v>0</v>
      </c>
      <c r="DO154" s="1">
        <v>0</v>
      </c>
      <c r="DP154" s="1">
        <v>0</v>
      </c>
      <c r="DQ154" s="1">
        <v>0</v>
      </c>
      <c r="DR154" s="1">
        <v>0</v>
      </c>
      <c r="DS154" s="1">
        <v>0</v>
      </c>
      <c r="DT154" s="1">
        <v>0</v>
      </c>
      <c r="DU154" s="1">
        <v>0</v>
      </c>
      <c r="DV154" s="1">
        <v>0</v>
      </c>
      <c r="DW154" s="1">
        <v>0</v>
      </c>
      <c r="DX154" s="1">
        <v>0</v>
      </c>
      <c r="DY154" s="1">
        <v>0</v>
      </c>
      <c r="DZ154" s="1">
        <v>0</v>
      </c>
      <c r="EA154" s="1">
        <v>0</v>
      </c>
      <c r="EB154" s="1">
        <v>0</v>
      </c>
      <c r="EC154" s="1">
        <v>0</v>
      </c>
      <c r="ED154" s="1">
        <v>0</v>
      </c>
      <c r="EE154" s="1">
        <v>0</v>
      </c>
      <c r="EF154" s="1">
        <v>0</v>
      </c>
      <c r="EG154" s="1">
        <v>0</v>
      </c>
      <c r="EH154" s="1">
        <v>0</v>
      </c>
      <c r="EI154" s="1">
        <v>0</v>
      </c>
      <c r="EJ154" s="1">
        <v>0</v>
      </c>
      <c r="EK154" s="1">
        <v>0</v>
      </c>
      <c r="EL154" s="1">
        <v>0</v>
      </c>
      <c r="EM154" s="1">
        <v>0</v>
      </c>
      <c r="EN154" s="1">
        <v>0</v>
      </c>
      <c r="EO154" s="1">
        <v>0</v>
      </c>
      <c r="EP154" s="1">
        <v>0</v>
      </c>
      <c r="EQ154" s="1">
        <v>0</v>
      </c>
      <c r="ER154" s="1">
        <v>0</v>
      </c>
      <c r="ES154" s="1">
        <v>0</v>
      </c>
      <c r="ET154" s="1">
        <v>0</v>
      </c>
      <c r="EU154" s="1">
        <v>0</v>
      </c>
      <c r="EV154" s="1">
        <v>0</v>
      </c>
      <c r="EW154" s="1">
        <v>0</v>
      </c>
      <c r="EX154" s="1">
        <v>0</v>
      </c>
      <c r="EY154" s="1">
        <v>0</v>
      </c>
      <c r="EZ154" s="1">
        <v>0</v>
      </c>
      <c r="FA154" s="1">
        <v>0</v>
      </c>
      <c r="FB154" s="1">
        <v>0</v>
      </c>
      <c r="FC154" s="1">
        <v>0</v>
      </c>
    </row>
    <row r="155" spans="1:159" x14ac:dyDescent="0.35">
      <c r="A155" t="s">
        <v>615</v>
      </c>
      <c r="B155" t="s">
        <v>616</v>
      </c>
      <c r="C155" s="1">
        <v>0</v>
      </c>
      <c r="D155" s="1">
        <v>0</v>
      </c>
      <c r="E155" s="1">
        <v>0</v>
      </c>
      <c r="F155" s="1">
        <v>0</v>
      </c>
      <c r="G155" s="1">
        <v>0</v>
      </c>
      <c r="H155" s="1">
        <v>0</v>
      </c>
      <c r="I155" s="1">
        <v>0</v>
      </c>
      <c r="J155" s="1">
        <v>0</v>
      </c>
      <c r="K155" s="1">
        <v>0</v>
      </c>
      <c r="L155" s="1">
        <v>0</v>
      </c>
      <c r="M155" s="1">
        <v>0</v>
      </c>
      <c r="N155" s="1">
        <v>0</v>
      </c>
      <c r="O155" s="1">
        <v>0</v>
      </c>
      <c r="P155" s="1">
        <v>0</v>
      </c>
      <c r="Q155" s="1">
        <v>0</v>
      </c>
      <c r="R155" s="1">
        <v>0</v>
      </c>
      <c r="S155" s="1">
        <v>0</v>
      </c>
      <c r="T155" s="1">
        <v>0</v>
      </c>
      <c r="U155" s="1">
        <v>0</v>
      </c>
      <c r="V155" s="1">
        <v>0</v>
      </c>
      <c r="W155" s="1">
        <v>0</v>
      </c>
      <c r="X155" s="1">
        <v>0</v>
      </c>
      <c r="Y155" s="1">
        <v>0</v>
      </c>
      <c r="Z155" s="1">
        <v>0</v>
      </c>
      <c r="AA155" s="1">
        <v>0</v>
      </c>
      <c r="AB155" s="1">
        <v>0</v>
      </c>
      <c r="AC155" s="1">
        <v>0</v>
      </c>
      <c r="AD155" s="1">
        <v>0</v>
      </c>
      <c r="AE155" s="1">
        <v>0</v>
      </c>
      <c r="AF155" s="1">
        <v>0</v>
      </c>
      <c r="AG155" s="1">
        <v>0</v>
      </c>
      <c r="AH155" s="1">
        <v>0</v>
      </c>
      <c r="AI155" s="1">
        <v>0</v>
      </c>
      <c r="AJ155" s="1">
        <v>0</v>
      </c>
      <c r="AK155" s="1">
        <v>0</v>
      </c>
      <c r="AL155" s="1">
        <v>0</v>
      </c>
      <c r="AM155" s="1">
        <v>0</v>
      </c>
      <c r="AN155" s="1">
        <v>0</v>
      </c>
      <c r="AO155" s="1">
        <v>0</v>
      </c>
      <c r="AP155" s="1">
        <v>0</v>
      </c>
      <c r="AQ155" s="1">
        <v>0</v>
      </c>
      <c r="AR155" s="1">
        <v>0</v>
      </c>
      <c r="AS155" s="1">
        <v>0</v>
      </c>
      <c r="AT155" s="1">
        <v>0</v>
      </c>
      <c r="AU155" s="1">
        <v>0</v>
      </c>
      <c r="AV155" s="1">
        <v>0</v>
      </c>
      <c r="AW155" s="1">
        <v>0</v>
      </c>
      <c r="AX155" s="1">
        <v>0</v>
      </c>
      <c r="AY155" s="1">
        <v>0</v>
      </c>
      <c r="AZ155" s="1">
        <v>0</v>
      </c>
      <c r="BA155" s="1">
        <v>0</v>
      </c>
      <c r="BB155" s="1">
        <v>0</v>
      </c>
      <c r="BC155" s="1">
        <v>0</v>
      </c>
      <c r="BD155" s="1">
        <v>0</v>
      </c>
      <c r="BE155" s="1">
        <v>0</v>
      </c>
      <c r="BF155" s="1">
        <v>0</v>
      </c>
      <c r="BG155" s="1">
        <v>0</v>
      </c>
      <c r="BH155" s="1">
        <v>0</v>
      </c>
      <c r="BI155" s="1">
        <v>0</v>
      </c>
      <c r="BJ155" s="1">
        <v>0</v>
      </c>
      <c r="BK155" s="1">
        <v>0</v>
      </c>
      <c r="BL155" s="1">
        <v>0</v>
      </c>
      <c r="BM155" s="1">
        <v>0</v>
      </c>
      <c r="BN155" s="1">
        <v>0</v>
      </c>
      <c r="BO155" s="1">
        <v>0</v>
      </c>
      <c r="BP155" s="1">
        <v>0</v>
      </c>
      <c r="BQ155" s="1">
        <v>0</v>
      </c>
      <c r="BR155" s="1">
        <v>0</v>
      </c>
      <c r="BS155" s="1">
        <v>0</v>
      </c>
      <c r="BT155" s="1">
        <v>0</v>
      </c>
      <c r="BU155" s="1">
        <v>0</v>
      </c>
      <c r="BV155" s="1">
        <v>0</v>
      </c>
      <c r="BW155" s="1">
        <v>0</v>
      </c>
      <c r="BX155" s="1">
        <v>0</v>
      </c>
      <c r="BY155" s="1">
        <v>0</v>
      </c>
      <c r="BZ155" s="1">
        <v>0</v>
      </c>
      <c r="CA155" s="1">
        <v>0</v>
      </c>
      <c r="CB155" s="1">
        <v>0</v>
      </c>
      <c r="CC155" s="1">
        <v>0</v>
      </c>
      <c r="CD155" s="1">
        <v>0</v>
      </c>
      <c r="CE155" s="1">
        <v>0</v>
      </c>
      <c r="CF155" s="1">
        <v>0</v>
      </c>
      <c r="CG155" s="1">
        <v>0</v>
      </c>
      <c r="CH155" s="1">
        <v>0</v>
      </c>
      <c r="CI155" s="1">
        <v>0</v>
      </c>
      <c r="CJ155" s="1">
        <v>0</v>
      </c>
      <c r="CK155" s="1">
        <v>0</v>
      </c>
      <c r="CL155" s="1">
        <v>0</v>
      </c>
      <c r="CM155" s="1">
        <v>0</v>
      </c>
      <c r="CN155" s="1">
        <v>0</v>
      </c>
      <c r="CO155" s="1">
        <v>0</v>
      </c>
      <c r="CP155" s="1">
        <v>0</v>
      </c>
      <c r="CQ155" s="1">
        <v>0</v>
      </c>
      <c r="CR155" s="1">
        <v>0</v>
      </c>
      <c r="CS155" s="1">
        <v>0</v>
      </c>
      <c r="CT155" s="1">
        <v>0</v>
      </c>
      <c r="CU155" s="1">
        <v>0</v>
      </c>
      <c r="CV155" s="1">
        <v>0</v>
      </c>
      <c r="CW155" s="1">
        <v>0</v>
      </c>
      <c r="CX155" s="1">
        <v>0</v>
      </c>
      <c r="CY155" s="1">
        <v>0</v>
      </c>
      <c r="CZ155" s="1">
        <v>0</v>
      </c>
      <c r="DA155" s="1">
        <v>0</v>
      </c>
      <c r="DB155" s="1">
        <v>0</v>
      </c>
      <c r="DC155" s="1">
        <v>0</v>
      </c>
      <c r="DD155" s="1">
        <v>0</v>
      </c>
      <c r="DE155" s="1">
        <v>0</v>
      </c>
      <c r="DF155" s="1">
        <v>0</v>
      </c>
      <c r="DG155" s="1">
        <v>0</v>
      </c>
      <c r="DH155" s="1">
        <v>0</v>
      </c>
      <c r="DI155" s="1">
        <v>0</v>
      </c>
      <c r="DJ155" s="1">
        <v>0</v>
      </c>
      <c r="DK155" s="1">
        <v>0</v>
      </c>
      <c r="DL155" s="1">
        <v>0</v>
      </c>
      <c r="DM155" s="1">
        <v>0</v>
      </c>
      <c r="DN155" s="1">
        <v>0</v>
      </c>
      <c r="DO155" s="1">
        <v>0</v>
      </c>
      <c r="DP155" s="1">
        <v>0</v>
      </c>
      <c r="DQ155" s="1">
        <v>0</v>
      </c>
      <c r="DR155" s="1">
        <v>0</v>
      </c>
      <c r="DS155" s="1">
        <v>0</v>
      </c>
      <c r="DT155" s="1">
        <v>0</v>
      </c>
      <c r="DU155" s="1">
        <v>0</v>
      </c>
      <c r="DV155" s="1">
        <v>0</v>
      </c>
      <c r="DW155" s="1">
        <v>0</v>
      </c>
      <c r="DX155" s="1">
        <v>0</v>
      </c>
      <c r="DY155" s="1">
        <v>0</v>
      </c>
      <c r="DZ155" s="1">
        <v>0</v>
      </c>
      <c r="EA155" s="1">
        <v>0</v>
      </c>
      <c r="EB155" s="1">
        <v>0</v>
      </c>
      <c r="EC155" s="1">
        <v>0</v>
      </c>
      <c r="ED155" s="1">
        <v>0</v>
      </c>
      <c r="EE155" s="1">
        <v>0</v>
      </c>
      <c r="EF155" s="1">
        <v>0</v>
      </c>
      <c r="EG155" s="1">
        <v>0</v>
      </c>
      <c r="EH155" s="1">
        <v>0</v>
      </c>
      <c r="EI155" s="1">
        <v>0</v>
      </c>
      <c r="EJ155" s="1">
        <v>0</v>
      </c>
      <c r="EK155" s="1">
        <v>0</v>
      </c>
      <c r="EL155" s="1">
        <v>0</v>
      </c>
      <c r="EM155" s="1">
        <v>0</v>
      </c>
      <c r="EN155" s="1">
        <v>0</v>
      </c>
      <c r="EO155" s="1">
        <v>0</v>
      </c>
      <c r="EP155" s="1">
        <v>0</v>
      </c>
      <c r="EQ155" s="1">
        <v>0</v>
      </c>
      <c r="ER155" s="1">
        <v>0</v>
      </c>
      <c r="ES155" s="1">
        <v>0</v>
      </c>
      <c r="ET155" s="1">
        <v>0</v>
      </c>
      <c r="EU155" s="1">
        <v>0</v>
      </c>
      <c r="EV155" s="1">
        <v>0</v>
      </c>
      <c r="EW155" s="1">
        <v>0</v>
      </c>
      <c r="EX155" s="1">
        <v>0</v>
      </c>
      <c r="EY155" s="1">
        <v>0</v>
      </c>
      <c r="EZ155" s="1">
        <v>0</v>
      </c>
      <c r="FA155" s="1">
        <v>0</v>
      </c>
      <c r="FB155" s="1">
        <v>0</v>
      </c>
      <c r="FC155" s="1">
        <v>0</v>
      </c>
    </row>
    <row r="156" spans="1:159" x14ac:dyDescent="0.35">
      <c r="A156" t="s">
        <v>617</v>
      </c>
      <c r="B156" t="s">
        <v>618</v>
      </c>
      <c r="C156" s="1">
        <v>0</v>
      </c>
      <c r="D156" s="1">
        <v>0</v>
      </c>
      <c r="E156" s="1">
        <v>0</v>
      </c>
      <c r="F156" s="1">
        <v>0</v>
      </c>
      <c r="G156" s="1">
        <v>0</v>
      </c>
      <c r="H156" s="1">
        <v>0</v>
      </c>
      <c r="I156" s="1">
        <v>0</v>
      </c>
      <c r="J156" s="1">
        <v>0</v>
      </c>
      <c r="K156" s="1">
        <v>0</v>
      </c>
      <c r="L156" s="1">
        <v>0</v>
      </c>
      <c r="M156" s="1">
        <v>0</v>
      </c>
      <c r="N156" s="1">
        <v>0</v>
      </c>
      <c r="O156" s="1">
        <v>0</v>
      </c>
      <c r="P156" s="1">
        <v>0</v>
      </c>
      <c r="Q156" s="1">
        <v>0</v>
      </c>
      <c r="R156" s="1">
        <v>0</v>
      </c>
      <c r="S156" s="1">
        <v>0</v>
      </c>
      <c r="T156" s="1">
        <v>0</v>
      </c>
      <c r="U156" s="1">
        <v>0</v>
      </c>
      <c r="V156" s="1">
        <v>0</v>
      </c>
      <c r="W156" s="1">
        <v>0</v>
      </c>
      <c r="X156" s="1">
        <v>0</v>
      </c>
      <c r="Y156" s="1">
        <v>0</v>
      </c>
      <c r="Z156" s="1">
        <v>0</v>
      </c>
      <c r="AA156" s="1">
        <v>0</v>
      </c>
      <c r="AB156" s="1">
        <v>0</v>
      </c>
      <c r="AC156" s="1">
        <v>0</v>
      </c>
      <c r="AD156" s="1">
        <v>0</v>
      </c>
      <c r="AE156" s="1">
        <v>0</v>
      </c>
      <c r="AF156" s="1">
        <v>0</v>
      </c>
      <c r="AG156" s="1">
        <v>0</v>
      </c>
      <c r="AH156" s="1">
        <v>0</v>
      </c>
      <c r="AI156" s="1">
        <v>0</v>
      </c>
      <c r="AJ156" s="1">
        <v>0</v>
      </c>
      <c r="AK156" s="1">
        <v>0</v>
      </c>
      <c r="AL156" s="1">
        <v>0</v>
      </c>
      <c r="AM156" s="1">
        <v>0</v>
      </c>
      <c r="AN156" s="1">
        <v>0</v>
      </c>
      <c r="AO156" s="1">
        <v>0</v>
      </c>
      <c r="AP156" s="1">
        <v>0</v>
      </c>
      <c r="AQ156" s="1">
        <v>0</v>
      </c>
      <c r="AR156" s="1">
        <v>0</v>
      </c>
      <c r="AS156" s="1">
        <v>0</v>
      </c>
      <c r="AT156" s="1">
        <v>0</v>
      </c>
      <c r="AU156" s="1">
        <v>0</v>
      </c>
      <c r="AV156" s="1">
        <v>0</v>
      </c>
      <c r="AW156" s="1">
        <v>0</v>
      </c>
      <c r="AX156" s="1">
        <v>0</v>
      </c>
      <c r="AY156" s="1">
        <v>0</v>
      </c>
      <c r="AZ156" s="1">
        <v>0</v>
      </c>
      <c r="BA156" s="1">
        <v>0</v>
      </c>
      <c r="BB156" s="1">
        <v>0</v>
      </c>
      <c r="BC156" s="1">
        <v>0</v>
      </c>
      <c r="BD156" s="1">
        <v>0</v>
      </c>
      <c r="BE156" s="1">
        <v>0</v>
      </c>
      <c r="BF156" s="1">
        <v>0</v>
      </c>
      <c r="BG156" s="1">
        <v>0</v>
      </c>
      <c r="BH156" s="1">
        <v>0</v>
      </c>
      <c r="BI156" s="1">
        <v>0</v>
      </c>
      <c r="BJ156" s="1">
        <v>0</v>
      </c>
      <c r="BK156" s="1">
        <v>0</v>
      </c>
      <c r="BL156" s="1">
        <v>0</v>
      </c>
      <c r="BM156" s="1">
        <v>0</v>
      </c>
      <c r="BN156" s="1">
        <v>0</v>
      </c>
      <c r="BO156" s="1">
        <v>0</v>
      </c>
      <c r="BP156" s="1">
        <v>0</v>
      </c>
      <c r="BQ156" s="1">
        <v>0</v>
      </c>
      <c r="BR156" s="1">
        <v>0</v>
      </c>
      <c r="BS156" s="1">
        <v>0</v>
      </c>
      <c r="BT156" s="1">
        <v>0</v>
      </c>
      <c r="BU156" s="1">
        <v>0</v>
      </c>
      <c r="BV156" s="1">
        <v>0</v>
      </c>
      <c r="BW156" s="1">
        <v>0</v>
      </c>
      <c r="BX156" s="1">
        <v>0</v>
      </c>
      <c r="BY156" s="1">
        <v>0</v>
      </c>
      <c r="BZ156" s="1">
        <v>0</v>
      </c>
      <c r="CA156" s="1">
        <v>0</v>
      </c>
      <c r="CB156" s="1">
        <v>0</v>
      </c>
      <c r="CC156" s="1">
        <v>0</v>
      </c>
      <c r="CD156" s="1">
        <v>0</v>
      </c>
      <c r="CE156" s="1">
        <v>0</v>
      </c>
      <c r="CF156" s="1">
        <v>0</v>
      </c>
      <c r="CG156" s="1">
        <v>0</v>
      </c>
      <c r="CH156" s="1">
        <v>0</v>
      </c>
      <c r="CI156" s="1">
        <v>0</v>
      </c>
      <c r="CJ156" s="1">
        <v>0</v>
      </c>
      <c r="CK156" s="1">
        <v>0</v>
      </c>
      <c r="CL156" s="1">
        <v>0</v>
      </c>
      <c r="CM156" s="1">
        <v>0</v>
      </c>
      <c r="CN156" s="1">
        <v>0</v>
      </c>
      <c r="CO156" s="1">
        <v>0</v>
      </c>
      <c r="CP156" s="1">
        <v>0</v>
      </c>
      <c r="CQ156" s="1">
        <v>0</v>
      </c>
      <c r="CR156" s="1">
        <v>0</v>
      </c>
      <c r="CS156" s="1">
        <v>0</v>
      </c>
      <c r="CT156" s="1">
        <v>0</v>
      </c>
      <c r="CU156" s="1">
        <v>0</v>
      </c>
      <c r="CV156" s="1">
        <v>0</v>
      </c>
      <c r="CW156" s="1">
        <v>0</v>
      </c>
      <c r="CX156" s="1">
        <v>0</v>
      </c>
      <c r="CY156" s="1">
        <v>0</v>
      </c>
      <c r="CZ156" s="1">
        <v>0</v>
      </c>
      <c r="DA156" s="1">
        <v>0</v>
      </c>
      <c r="DB156" s="1">
        <v>0</v>
      </c>
      <c r="DC156" s="1">
        <v>0</v>
      </c>
      <c r="DD156" s="1">
        <v>0</v>
      </c>
      <c r="DE156" s="1">
        <v>0</v>
      </c>
      <c r="DF156" s="1">
        <v>0</v>
      </c>
      <c r="DG156" s="1">
        <v>0</v>
      </c>
      <c r="DH156" s="1">
        <v>0</v>
      </c>
      <c r="DI156" s="1">
        <v>0</v>
      </c>
      <c r="DJ156" s="1">
        <v>0</v>
      </c>
      <c r="DK156" s="1">
        <v>0</v>
      </c>
      <c r="DL156" s="1">
        <v>0</v>
      </c>
      <c r="DM156" s="1">
        <v>0</v>
      </c>
      <c r="DN156" s="1">
        <v>0</v>
      </c>
      <c r="DO156" s="1">
        <v>0</v>
      </c>
      <c r="DP156" s="1">
        <v>0</v>
      </c>
      <c r="DQ156" s="1">
        <v>0</v>
      </c>
      <c r="DR156" s="1">
        <v>0</v>
      </c>
      <c r="DS156" s="1">
        <v>0</v>
      </c>
      <c r="DT156" s="1">
        <v>0</v>
      </c>
      <c r="DU156" s="1">
        <v>0</v>
      </c>
      <c r="DV156" s="1">
        <v>0</v>
      </c>
      <c r="DW156" s="1">
        <v>0</v>
      </c>
      <c r="DX156" s="1">
        <v>0</v>
      </c>
      <c r="DY156" s="1">
        <v>0</v>
      </c>
      <c r="DZ156" s="1">
        <v>0</v>
      </c>
      <c r="EA156" s="1">
        <v>0</v>
      </c>
      <c r="EB156" s="1">
        <v>0</v>
      </c>
      <c r="EC156" s="1">
        <v>0</v>
      </c>
      <c r="ED156" s="1">
        <v>0</v>
      </c>
      <c r="EE156" s="1">
        <v>0</v>
      </c>
      <c r="EF156" s="1">
        <v>0</v>
      </c>
      <c r="EG156" s="1">
        <v>0</v>
      </c>
      <c r="EH156" s="1">
        <v>0</v>
      </c>
      <c r="EI156" s="1">
        <v>0</v>
      </c>
      <c r="EJ156" s="1">
        <v>0</v>
      </c>
      <c r="EK156" s="1">
        <v>0</v>
      </c>
      <c r="EL156" s="1">
        <v>0</v>
      </c>
      <c r="EM156" s="1">
        <v>0</v>
      </c>
      <c r="EN156" s="1">
        <v>0</v>
      </c>
      <c r="EO156" s="1">
        <v>0</v>
      </c>
      <c r="EP156" s="1">
        <v>0</v>
      </c>
      <c r="EQ156" s="1">
        <v>0</v>
      </c>
      <c r="ER156" s="1">
        <v>0</v>
      </c>
      <c r="ES156" s="1">
        <v>0</v>
      </c>
      <c r="ET156" s="1">
        <v>0</v>
      </c>
      <c r="EU156" s="1">
        <v>0</v>
      </c>
      <c r="EV156" s="1">
        <v>0</v>
      </c>
      <c r="EW156" s="1">
        <v>0</v>
      </c>
      <c r="EX156" s="1">
        <v>0</v>
      </c>
      <c r="EY156" s="1">
        <v>0</v>
      </c>
      <c r="EZ156" s="1">
        <v>0</v>
      </c>
      <c r="FA156" s="1">
        <v>0</v>
      </c>
      <c r="FB156" s="1">
        <v>0</v>
      </c>
      <c r="FC156" s="1">
        <v>0</v>
      </c>
    </row>
    <row r="157" spans="1:159" x14ac:dyDescent="0.35">
      <c r="A157" t="s">
        <v>619</v>
      </c>
      <c r="B157" t="s">
        <v>620</v>
      </c>
      <c r="C157" s="1">
        <v>0</v>
      </c>
      <c r="D157" s="1">
        <v>0</v>
      </c>
      <c r="E157" s="1">
        <v>0</v>
      </c>
      <c r="F157" s="1">
        <v>0</v>
      </c>
      <c r="G157" s="1">
        <v>0</v>
      </c>
      <c r="H157" s="1">
        <v>0</v>
      </c>
      <c r="I157" s="1">
        <v>0</v>
      </c>
      <c r="J157" s="1">
        <v>0</v>
      </c>
      <c r="K157" s="1">
        <v>0</v>
      </c>
      <c r="L157" s="1">
        <v>0</v>
      </c>
      <c r="M157" s="1">
        <v>0</v>
      </c>
      <c r="N157" s="1">
        <v>0</v>
      </c>
      <c r="O157" s="1">
        <v>0</v>
      </c>
      <c r="P157" s="1">
        <v>0</v>
      </c>
      <c r="Q157" s="1">
        <v>0</v>
      </c>
      <c r="R157" s="1">
        <v>0</v>
      </c>
      <c r="S157" s="1">
        <v>0</v>
      </c>
      <c r="T157" s="1">
        <v>0</v>
      </c>
      <c r="U157" s="1">
        <v>0</v>
      </c>
      <c r="V157" s="1">
        <v>0</v>
      </c>
      <c r="W157" s="1">
        <v>0</v>
      </c>
      <c r="X157" s="1">
        <v>0</v>
      </c>
      <c r="Y157" s="1">
        <v>0</v>
      </c>
      <c r="Z157" s="1">
        <v>0</v>
      </c>
      <c r="AA157" s="1">
        <v>0</v>
      </c>
      <c r="AB157" s="1">
        <v>0</v>
      </c>
      <c r="AC157" s="1">
        <v>0</v>
      </c>
      <c r="AD157" s="1">
        <v>0</v>
      </c>
      <c r="AE157" s="1">
        <v>0</v>
      </c>
      <c r="AF157" s="1">
        <v>0</v>
      </c>
      <c r="AG157" s="1">
        <v>0</v>
      </c>
      <c r="AH157" s="1">
        <v>0</v>
      </c>
      <c r="AI157" s="1">
        <v>0</v>
      </c>
      <c r="AJ157" s="1">
        <v>0</v>
      </c>
      <c r="AK157" s="1">
        <v>0</v>
      </c>
      <c r="AL157" s="1">
        <v>0</v>
      </c>
      <c r="AM157" s="1">
        <v>0</v>
      </c>
      <c r="AN157" s="1">
        <v>0</v>
      </c>
      <c r="AO157" s="1">
        <v>0</v>
      </c>
      <c r="AP157" s="1">
        <v>0</v>
      </c>
      <c r="AQ157" s="1">
        <v>0</v>
      </c>
      <c r="AR157" s="1">
        <v>0</v>
      </c>
      <c r="AS157" s="1">
        <v>0</v>
      </c>
      <c r="AT157" s="1">
        <v>0</v>
      </c>
      <c r="AU157" s="1">
        <v>0</v>
      </c>
      <c r="AV157" s="1">
        <v>0</v>
      </c>
      <c r="AW157" s="1">
        <v>0</v>
      </c>
      <c r="AX157" s="1">
        <v>0</v>
      </c>
      <c r="AY157" s="1">
        <v>0</v>
      </c>
      <c r="AZ157" s="1">
        <v>0</v>
      </c>
      <c r="BA157" s="1">
        <v>0</v>
      </c>
      <c r="BB157" s="1">
        <v>0</v>
      </c>
      <c r="BC157" s="1">
        <v>0</v>
      </c>
      <c r="BD157" s="1">
        <v>0</v>
      </c>
      <c r="BE157" s="1">
        <v>0</v>
      </c>
      <c r="BF157" s="1">
        <v>0</v>
      </c>
      <c r="BG157" s="1">
        <v>0</v>
      </c>
      <c r="BH157" s="1">
        <v>0</v>
      </c>
      <c r="BI157" s="1">
        <v>0</v>
      </c>
      <c r="BJ157" s="1">
        <v>0</v>
      </c>
      <c r="BK157" s="1">
        <v>0</v>
      </c>
      <c r="BL157" s="1">
        <v>0</v>
      </c>
      <c r="BM157" s="1">
        <v>0</v>
      </c>
      <c r="BN157" s="1">
        <v>0</v>
      </c>
      <c r="BO157" s="1">
        <v>0</v>
      </c>
      <c r="BP157" s="1">
        <v>0</v>
      </c>
      <c r="BQ157" s="1">
        <v>0</v>
      </c>
      <c r="BR157" s="1">
        <v>0</v>
      </c>
      <c r="BS157" s="1">
        <v>0</v>
      </c>
      <c r="BT157" s="1">
        <v>0</v>
      </c>
      <c r="BU157" s="1">
        <v>0</v>
      </c>
      <c r="BV157" s="1">
        <v>0</v>
      </c>
      <c r="BW157" s="1">
        <v>0</v>
      </c>
      <c r="BX157" s="1">
        <v>0</v>
      </c>
      <c r="BY157" s="1">
        <v>0</v>
      </c>
      <c r="BZ157" s="1">
        <v>0</v>
      </c>
      <c r="CA157" s="1">
        <v>0</v>
      </c>
      <c r="CB157" s="1">
        <v>0</v>
      </c>
      <c r="CC157" s="1">
        <v>0</v>
      </c>
      <c r="CD157" s="1">
        <v>0</v>
      </c>
      <c r="CE157" s="1">
        <v>0</v>
      </c>
      <c r="CF157" s="1">
        <v>0</v>
      </c>
      <c r="CG157" s="1">
        <v>0</v>
      </c>
      <c r="CH157" s="1">
        <v>0</v>
      </c>
      <c r="CI157" s="1">
        <v>0</v>
      </c>
      <c r="CJ157" s="1">
        <v>0</v>
      </c>
      <c r="CK157" s="1">
        <v>0</v>
      </c>
      <c r="CL157" s="1">
        <v>0</v>
      </c>
      <c r="CM157" s="1">
        <v>0</v>
      </c>
      <c r="CN157" s="1">
        <v>0</v>
      </c>
      <c r="CO157" s="1">
        <v>0</v>
      </c>
      <c r="CP157" s="1">
        <v>0</v>
      </c>
      <c r="CQ157" s="1">
        <v>0</v>
      </c>
      <c r="CR157" s="1">
        <v>0</v>
      </c>
      <c r="CS157" s="1">
        <v>0</v>
      </c>
      <c r="CT157" s="1">
        <v>0</v>
      </c>
      <c r="CU157" s="1">
        <v>0</v>
      </c>
      <c r="CV157" s="1">
        <v>0</v>
      </c>
      <c r="CW157" s="1">
        <v>0</v>
      </c>
      <c r="CX157" s="1">
        <v>0</v>
      </c>
      <c r="CY157" s="1">
        <v>0</v>
      </c>
      <c r="CZ157" s="1">
        <v>0</v>
      </c>
      <c r="DA157" s="1">
        <v>0</v>
      </c>
      <c r="DB157" s="1">
        <v>0</v>
      </c>
      <c r="DC157" s="1">
        <v>0</v>
      </c>
      <c r="DD157" s="1">
        <v>0</v>
      </c>
      <c r="DE157" s="1">
        <v>0</v>
      </c>
      <c r="DF157" s="1">
        <v>0</v>
      </c>
      <c r="DG157" s="1">
        <v>0</v>
      </c>
      <c r="DH157" s="1">
        <v>0</v>
      </c>
      <c r="DI157" s="1">
        <v>0</v>
      </c>
      <c r="DJ157" s="1">
        <v>0</v>
      </c>
      <c r="DK157" s="1">
        <v>0</v>
      </c>
      <c r="DL157" s="1">
        <v>0</v>
      </c>
      <c r="DM157" s="1">
        <v>0</v>
      </c>
      <c r="DN157" s="1">
        <v>0</v>
      </c>
      <c r="DO157" s="1">
        <v>0</v>
      </c>
      <c r="DP157" s="1">
        <v>0</v>
      </c>
      <c r="DQ157" s="1">
        <v>0</v>
      </c>
      <c r="DR157" s="1">
        <v>0</v>
      </c>
      <c r="DS157" s="1">
        <v>0</v>
      </c>
      <c r="DT157" s="1">
        <v>0</v>
      </c>
      <c r="DU157" s="1">
        <v>0</v>
      </c>
      <c r="DV157" s="1">
        <v>0</v>
      </c>
      <c r="DW157" s="1">
        <v>0</v>
      </c>
      <c r="DX157" s="1">
        <v>0</v>
      </c>
      <c r="DY157" s="1">
        <v>0</v>
      </c>
      <c r="DZ157" s="1">
        <v>0</v>
      </c>
      <c r="EA157" s="1">
        <v>0</v>
      </c>
      <c r="EB157" s="1">
        <v>0</v>
      </c>
      <c r="EC157" s="1">
        <v>0</v>
      </c>
      <c r="ED157" s="1">
        <v>0</v>
      </c>
      <c r="EE157" s="1">
        <v>0</v>
      </c>
      <c r="EF157" s="1">
        <v>0</v>
      </c>
      <c r="EG157" s="1">
        <v>0</v>
      </c>
      <c r="EH157" s="1">
        <v>0</v>
      </c>
      <c r="EI157" s="1">
        <v>0</v>
      </c>
      <c r="EJ157" s="1">
        <v>0</v>
      </c>
      <c r="EK157" s="1">
        <v>0</v>
      </c>
      <c r="EL157" s="1">
        <v>0</v>
      </c>
      <c r="EM157" s="1">
        <v>0</v>
      </c>
      <c r="EN157" s="1">
        <v>0</v>
      </c>
      <c r="EO157" s="1">
        <v>0</v>
      </c>
      <c r="EP157" s="1">
        <v>0</v>
      </c>
      <c r="EQ157" s="1">
        <v>0</v>
      </c>
      <c r="ER157" s="1">
        <v>0</v>
      </c>
      <c r="ES157" s="1">
        <v>0</v>
      </c>
      <c r="ET157" s="1">
        <v>0</v>
      </c>
      <c r="EU157" s="1">
        <v>0</v>
      </c>
      <c r="EV157" s="1">
        <v>0</v>
      </c>
      <c r="EW157" s="1">
        <v>0</v>
      </c>
      <c r="EX157" s="1">
        <v>0</v>
      </c>
      <c r="EY157" s="1">
        <v>0</v>
      </c>
      <c r="EZ157" s="1">
        <v>0</v>
      </c>
      <c r="FA157" s="1">
        <v>0</v>
      </c>
      <c r="FB157" s="1">
        <v>0</v>
      </c>
      <c r="FC157" s="1">
        <v>0</v>
      </c>
    </row>
    <row r="158" spans="1:159" x14ac:dyDescent="0.35">
      <c r="A158" t="s">
        <v>621</v>
      </c>
      <c r="B158" t="s">
        <v>622</v>
      </c>
      <c r="C158" s="1">
        <v>0</v>
      </c>
      <c r="D158" s="1">
        <v>0</v>
      </c>
      <c r="E158" s="1">
        <v>0</v>
      </c>
      <c r="F158" s="1">
        <v>0</v>
      </c>
      <c r="G158" s="1">
        <v>0</v>
      </c>
      <c r="H158" s="1">
        <v>0</v>
      </c>
      <c r="I158" s="1">
        <v>0</v>
      </c>
      <c r="J158" s="1">
        <v>0</v>
      </c>
      <c r="K158" s="1">
        <v>0</v>
      </c>
      <c r="L158" s="1">
        <v>0</v>
      </c>
      <c r="M158" s="1">
        <v>0</v>
      </c>
      <c r="N158" s="1">
        <v>0</v>
      </c>
      <c r="O158" s="1">
        <v>0</v>
      </c>
      <c r="P158" s="1">
        <v>0</v>
      </c>
      <c r="Q158" s="1">
        <v>0</v>
      </c>
      <c r="R158" s="1">
        <v>0</v>
      </c>
      <c r="S158" s="1">
        <v>0</v>
      </c>
      <c r="T158" s="1">
        <v>0</v>
      </c>
      <c r="U158" s="1">
        <v>0</v>
      </c>
      <c r="V158" s="1">
        <v>0</v>
      </c>
      <c r="W158" s="1">
        <v>0</v>
      </c>
      <c r="X158" s="1">
        <v>0</v>
      </c>
      <c r="Y158" s="1">
        <v>0</v>
      </c>
      <c r="Z158" s="1">
        <v>0</v>
      </c>
      <c r="AA158" s="1">
        <v>0</v>
      </c>
      <c r="AB158" s="1">
        <v>0</v>
      </c>
      <c r="AC158" s="1">
        <v>0</v>
      </c>
      <c r="AD158" s="1">
        <v>0</v>
      </c>
      <c r="AE158" s="1">
        <v>0</v>
      </c>
      <c r="AF158" s="1">
        <v>0</v>
      </c>
      <c r="AG158" s="1">
        <v>0</v>
      </c>
      <c r="AH158" s="1">
        <v>0</v>
      </c>
      <c r="AI158" s="1">
        <v>0</v>
      </c>
      <c r="AJ158" s="1">
        <v>0</v>
      </c>
      <c r="AK158" s="1">
        <v>0</v>
      </c>
      <c r="AL158" s="1">
        <v>0</v>
      </c>
      <c r="AM158" s="1">
        <v>0</v>
      </c>
      <c r="AN158" s="1">
        <v>0</v>
      </c>
      <c r="AO158" s="1">
        <v>0</v>
      </c>
      <c r="AP158" s="1">
        <v>0</v>
      </c>
      <c r="AQ158" s="1">
        <v>0</v>
      </c>
      <c r="AR158" s="1">
        <v>0</v>
      </c>
      <c r="AS158" s="1">
        <v>0</v>
      </c>
      <c r="AT158" s="1">
        <v>0</v>
      </c>
      <c r="AU158" s="1">
        <v>0</v>
      </c>
      <c r="AV158" s="1">
        <v>0</v>
      </c>
      <c r="AW158" s="1">
        <v>0</v>
      </c>
      <c r="AX158" s="1">
        <v>0</v>
      </c>
      <c r="AY158" s="1">
        <v>0</v>
      </c>
      <c r="AZ158" s="1">
        <v>0</v>
      </c>
      <c r="BA158" s="1">
        <v>0</v>
      </c>
      <c r="BB158" s="1">
        <v>0</v>
      </c>
      <c r="BC158" s="1">
        <v>0</v>
      </c>
      <c r="BD158" s="1">
        <v>0</v>
      </c>
      <c r="BE158" s="1">
        <v>0</v>
      </c>
      <c r="BF158" s="1">
        <v>0</v>
      </c>
      <c r="BG158" s="1">
        <v>0</v>
      </c>
      <c r="BH158" s="1">
        <v>0</v>
      </c>
      <c r="BI158" s="1">
        <v>0</v>
      </c>
      <c r="BJ158" s="1">
        <v>0</v>
      </c>
      <c r="BK158" s="1">
        <v>0</v>
      </c>
      <c r="BL158" s="1">
        <v>0</v>
      </c>
      <c r="BM158" s="1">
        <v>0</v>
      </c>
      <c r="BN158" s="1">
        <v>0</v>
      </c>
      <c r="BO158" s="1">
        <v>0</v>
      </c>
      <c r="BP158" s="1">
        <v>0</v>
      </c>
      <c r="BQ158" s="1">
        <v>0</v>
      </c>
      <c r="BR158" s="1">
        <v>0</v>
      </c>
      <c r="BS158" s="1">
        <v>0</v>
      </c>
      <c r="BT158" s="1">
        <v>0</v>
      </c>
      <c r="BU158" s="1">
        <v>0</v>
      </c>
      <c r="BV158" s="1">
        <v>0</v>
      </c>
      <c r="BW158" s="1">
        <v>0</v>
      </c>
      <c r="BX158" s="1">
        <v>0</v>
      </c>
      <c r="BY158" s="1">
        <v>0</v>
      </c>
      <c r="BZ158" s="1">
        <v>0</v>
      </c>
      <c r="CA158" s="1">
        <v>0</v>
      </c>
      <c r="CB158" s="1">
        <v>0</v>
      </c>
      <c r="CC158" s="1">
        <v>0</v>
      </c>
      <c r="CD158" s="1">
        <v>0</v>
      </c>
      <c r="CE158" s="1">
        <v>0</v>
      </c>
      <c r="CF158" s="1">
        <v>0</v>
      </c>
      <c r="CG158" s="1">
        <v>0</v>
      </c>
      <c r="CH158" s="1">
        <v>0</v>
      </c>
      <c r="CI158" s="1">
        <v>0</v>
      </c>
      <c r="CJ158" s="1">
        <v>0</v>
      </c>
      <c r="CK158" s="1">
        <v>0</v>
      </c>
      <c r="CL158" s="1">
        <v>0</v>
      </c>
      <c r="CM158" s="1">
        <v>0</v>
      </c>
      <c r="CN158" s="1">
        <v>0</v>
      </c>
      <c r="CO158" s="1">
        <v>0</v>
      </c>
      <c r="CP158" s="1">
        <v>0</v>
      </c>
      <c r="CQ158" s="1">
        <v>0</v>
      </c>
      <c r="CR158" s="1">
        <v>0</v>
      </c>
      <c r="CS158" s="1">
        <v>0</v>
      </c>
      <c r="CT158" s="1">
        <v>0</v>
      </c>
      <c r="CU158" s="1">
        <v>0</v>
      </c>
      <c r="CV158" s="1">
        <v>0</v>
      </c>
      <c r="CW158" s="1">
        <v>0</v>
      </c>
      <c r="CX158" s="1">
        <v>0</v>
      </c>
      <c r="CY158" s="1">
        <v>0</v>
      </c>
      <c r="CZ158" s="1">
        <v>0</v>
      </c>
      <c r="DA158" s="1">
        <v>0</v>
      </c>
      <c r="DB158" s="1">
        <v>0</v>
      </c>
      <c r="DC158" s="1">
        <v>0</v>
      </c>
      <c r="DD158" s="1">
        <v>0</v>
      </c>
      <c r="DE158" s="1">
        <v>0</v>
      </c>
      <c r="DF158" s="1">
        <v>0</v>
      </c>
      <c r="DG158" s="1">
        <v>0</v>
      </c>
      <c r="DH158" s="1">
        <v>0</v>
      </c>
      <c r="DI158" s="1">
        <v>0</v>
      </c>
      <c r="DJ158" s="1">
        <v>0</v>
      </c>
      <c r="DK158" s="1">
        <v>0</v>
      </c>
      <c r="DL158" s="1">
        <v>0</v>
      </c>
      <c r="DM158" s="1">
        <v>0</v>
      </c>
      <c r="DN158" s="1">
        <v>0</v>
      </c>
      <c r="DO158" s="1">
        <v>0</v>
      </c>
      <c r="DP158" s="1">
        <v>0</v>
      </c>
      <c r="DQ158" s="1">
        <v>0</v>
      </c>
      <c r="DR158" s="1">
        <v>0</v>
      </c>
      <c r="DS158" s="1">
        <v>0</v>
      </c>
      <c r="DT158" s="1">
        <v>0</v>
      </c>
      <c r="DU158" s="1">
        <v>0</v>
      </c>
      <c r="DV158" s="1">
        <v>0</v>
      </c>
      <c r="DW158" s="1">
        <v>0</v>
      </c>
      <c r="DX158" s="1">
        <v>0</v>
      </c>
      <c r="DY158" s="1">
        <v>0</v>
      </c>
      <c r="DZ158" s="1">
        <v>0</v>
      </c>
      <c r="EA158" s="1">
        <v>0</v>
      </c>
      <c r="EB158" s="1">
        <v>0</v>
      </c>
      <c r="EC158" s="1">
        <v>0</v>
      </c>
      <c r="ED158" s="1">
        <v>0</v>
      </c>
      <c r="EE158" s="1">
        <v>0</v>
      </c>
      <c r="EF158" s="1">
        <v>0</v>
      </c>
      <c r="EG158" s="1">
        <v>0</v>
      </c>
      <c r="EH158" s="1">
        <v>0</v>
      </c>
      <c r="EI158" s="1">
        <v>0</v>
      </c>
      <c r="EJ158" s="1">
        <v>0</v>
      </c>
      <c r="EK158" s="1">
        <v>0</v>
      </c>
      <c r="EL158" s="1">
        <v>0</v>
      </c>
      <c r="EM158" s="1">
        <v>0</v>
      </c>
      <c r="EN158" s="1">
        <v>0</v>
      </c>
      <c r="EO158" s="1">
        <v>0</v>
      </c>
      <c r="EP158" s="1">
        <v>0</v>
      </c>
      <c r="EQ158" s="1">
        <v>0</v>
      </c>
      <c r="ER158" s="1">
        <v>0</v>
      </c>
      <c r="ES158" s="1">
        <v>0</v>
      </c>
      <c r="ET158" s="1">
        <v>0</v>
      </c>
      <c r="EU158" s="1">
        <v>0</v>
      </c>
      <c r="EV158" s="1">
        <v>0</v>
      </c>
      <c r="EW158" s="1">
        <v>0</v>
      </c>
      <c r="EX158" s="1">
        <v>0</v>
      </c>
      <c r="EY158" s="1">
        <v>0</v>
      </c>
      <c r="EZ158" s="1">
        <v>0</v>
      </c>
      <c r="FA158" s="1">
        <v>0</v>
      </c>
      <c r="FB158" s="1">
        <v>0</v>
      </c>
      <c r="FC158" s="1">
        <v>0</v>
      </c>
    </row>
  </sheetData>
  <pageMargins left="0.75" right="0.75" top="1" bottom="1" header="0.5" footer="0.5"/>
  <headerFooter alignWithMargins="0">
    <oddHeader>&amp;A</oddHeader>
    <oddFooter>Page &amp;P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8"/>
  <dimension ref="A1:AA170"/>
  <sheetViews>
    <sheetView showGridLines="0" zoomScaleNormal="100" workbookViewId="0">
      <pane xSplit="2" ySplit="6" topLeftCell="C149" activePane="bottomRight" state="frozen"/>
      <selection activeCell="K155" sqref="K155"/>
      <selection pane="topRight" activeCell="K155" sqref="K155"/>
      <selection pane="bottomLeft" activeCell="K155" sqref="K155"/>
      <selection pane="bottomRight" activeCell="C8" sqref="C8:T160"/>
    </sheetView>
  </sheetViews>
  <sheetFormatPr defaultColWidth="9.15234375" defaultRowHeight="10.3" x14ac:dyDescent="0.25"/>
  <cols>
    <col min="1" max="1" width="44.53515625" style="984" customWidth="1"/>
    <col min="2" max="2" width="7.53515625" style="1009" customWidth="1"/>
    <col min="3" max="8" width="7.53515625" style="984" customWidth="1"/>
    <col min="9" max="14" width="8" style="984" customWidth="1"/>
    <col min="15" max="20" width="7.15234375" style="984" customWidth="1"/>
    <col min="21" max="22" width="8.3046875" style="984" customWidth="1"/>
    <col min="23" max="23" width="5.69140625" style="984" hidden="1" customWidth="1"/>
    <col min="24" max="27" width="9.3046875" style="984" customWidth="1"/>
    <col min="28" max="16384" width="9.15234375" style="984"/>
  </cols>
  <sheetData>
    <row r="1" spans="1:27" s="937" customFormat="1" ht="87" customHeight="1" x14ac:dyDescent="0.35">
      <c r="A1" s="2832" t="str">
        <f>'t1'!A1</f>
        <v>SERVIZIO SANITARIO NAZIONALE - anno 2020</v>
      </c>
      <c r="B1" s="2832"/>
      <c r="C1" s="2832"/>
      <c r="D1" s="2832"/>
      <c r="E1" s="2832"/>
      <c r="F1" s="2832"/>
      <c r="G1" s="2832"/>
      <c r="H1" s="2832"/>
      <c r="I1" s="2832"/>
      <c r="J1" s="2832"/>
      <c r="K1" s="2832"/>
      <c r="L1" s="2832"/>
      <c r="M1" s="2832"/>
      <c r="N1" s="2832"/>
      <c r="O1" s="2832"/>
      <c r="P1" s="2832"/>
      <c r="Q1" s="2832"/>
      <c r="R1" s="2832"/>
      <c r="S1" s="2832"/>
      <c r="T1" s="2832"/>
      <c r="U1" s="938"/>
      <c r="V1" s="974"/>
    </row>
    <row r="2" spans="1:27" s="937" customFormat="1" ht="30" customHeight="1" thickBot="1" x14ac:dyDescent="0.3">
      <c r="A2" s="933"/>
      <c r="B2" s="966"/>
      <c r="C2" s="973"/>
      <c r="D2" s="973"/>
      <c r="E2" s="973"/>
      <c r="F2" s="973"/>
      <c r="G2" s="973"/>
      <c r="H2" s="973"/>
      <c r="I2" s="1037"/>
      <c r="J2" s="973"/>
      <c r="K2" s="1037"/>
      <c r="L2" s="1037"/>
      <c r="M2" s="973"/>
      <c r="N2" s="2833"/>
      <c r="O2" s="2833"/>
      <c r="P2" s="2833"/>
      <c r="Q2" s="2833"/>
      <c r="R2" s="2833"/>
      <c r="S2" s="2833"/>
      <c r="T2" s="2833"/>
      <c r="U2" s="2833"/>
      <c r="V2" s="2833"/>
    </row>
    <row r="3" spans="1:27" ht="15" customHeight="1" thickBot="1" x14ac:dyDescent="0.4">
      <c r="A3" s="976"/>
      <c r="B3" s="977"/>
      <c r="C3" s="1038" t="s">
        <v>2767</v>
      </c>
      <c r="D3" s="1039"/>
      <c r="E3" s="1039"/>
      <c r="F3" s="1039"/>
      <c r="G3" s="1039"/>
      <c r="H3" s="1039"/>
      <c r="I3" s="1039"/>
      <c r="J3" s="1039"/>
      <c r="K3" s="1039"/>
      <c r="L3" s="1039"/>
      <c r="M3" s="1039"/>
      <c r="N3" s="1039"/>
      <c r="O3" s="1039"/>
      <c r="P3" s="1039"/>
      <c r="Q3" s="1039"/>
      <c r="R3" s="1039"/>
      <c r="S3" s="1039"/>
      <c r="T3" s="1039"/>
      <c r="U3" s="1039"/>
      <c r="V3" s="1040"/>
      <c r="X3" s="938"/>
      <c r="Y3" s="938"/>
      <c r="Z3" s="938"/>
      <c r="AA3" s="938"/>
    </row>
    <row r="4" spans="1:27" ht="35.25" customHeight="1" thickTop="1" x14ac:dyDescent="0.35">
      <c r="A4" s="985" t="s">
        <v>2870</v>
      </c>
      <c r="B4" s="1041" t="s">
        <v>279</v>
      </c>
      <c r="C4" s="2840" t="s">
        <v>2893</v>
      </c>
      <c r="D4" s="2841"/>
      <c r="E4" s="2840" t="s">
        <v>2894</v>
      </c>
      <c r="F4" s="2841"/>
      <c r="G4" s="2840" t="s">
        <v>2895</v>
      </c>
      <c r="H4" s="2841"/>
      <c r="I4" s="2840" t="s">
        <v>2896</v>
      </c>
      <c r="J4" s="2841"/>
      <c r="K4" s="2840" t="s">
        <v>2897</v>
      </c>
      <c r="L4" s="2841"/>
      <c r="M4" s="2846" t="s">
        <v>2898</v>
      </c>
      <c r="N4" s="2841"/>
      <c r="O4" s="2840" t="s">
        <v>2899</v>
      </c>
      <c r="P4" s="2841"/>
      <c r="Q4" s="2840" t="s">
        <v>2900</v>
      </c>
      <c r="R4" s="2841"/>
      <c r="S4" s="2840" t="s">
        <v>2901</v>
      </c>
      <c r="T4" s="2841"/>
      <c r="U4" s="2840" t="s">
        <v>623</v>
      </c>
      <c r="V4" s="2844"/>
      <c r="X4" s="938"/>
      <c r="Y4" s="938"/>
      <c r="Z4" s="938"/>
      <c r="AA4" s="938"/>
    </row>
    <row r="5" spans="1:27" ht="11.15" x14ac:dyDescent="0.35">
      <c r="A5" s="1042"/>
      <c r="B5" s="1041"/>
      <c r="C5" s="2842" t="s">
        <v>2902</v>
      </c>
      <c r="D5" s="2843"/>
      <c r="E5" s="2842" t="s">
        <v>2903</v>
      </c>
      <c r="F5" s="2843"/>
      <c r="G5" s="2842" t="s">
        <v>2904</v>
      </c>
      <c r="H5" s="2843"/>
      <c r="I5" s="2842" t="s">
        <v>2905</v>
      </c>
      <c r="J5" s="2843"/>
      <c r="K5" s="2842" t="s">
        <v>2906</v>
      </c>
      <c r="L5" s="2843"/>
      <c r="M5" s="2842" t="s">
        <v>2907</v>
      </c>
      <c r="N5" s="2843"/>
      <c r="O5" s="2842" t="s">
        <v>2908</v>
      </c>
      <c r="P5" s="2843"/>
      <c r="Q5" s="2842" t="s">
        <v>2909</v>
      </c>
      <c r="R5" s="2843"/>
      <c r="S5" s="2842" t="s">
        <v>2910</v>
      </c>
      <c r="T5" s="2843"/>
      <c r="U5" s="2842"/>
      <c r="V5" s="2845"/>
      <c r="X5" s="938"/>
      <c r="Y5" s="938"/>
      <c r="Z5" s="938"/>
      <c r="AA5" s="938"/>
    </row>
    <row r="6" spans="1:27" ht="11.6" thickBot="1" x14ac:dyDescent="0.4">
      <c r="A6" s="1503" t="s">
        <v>2875</v>
      </c>
      <c r="B6" s="1043"/>
      <c r="C6" s="1044" t="s">
        <v>284</v>
      </c>
      <c r="D6" s="1045" t="s">
        <v>285</v>
      </c>
      <c r="E6" s="1044" t="s">
        <v>284</v>
      </c>
      <c r="F6" s="1045" t="s">
        <v>285</v>
      </c>
      <c r="G6" s="1044" t="s">
        <v>284</v>
      </c>
      <c r="H6" s="1045" t="s">
        <v>285</v>
      </c>
      <c r="I6" s="1044" t="s">
        <v>284</v>
      </c>
      <c r="J6" s="1045" t="s">
        <v>285</v>
      </c>
      <c r="K6" s="1044" t="s">
        <v>284</v>
      </c>
      <c r="L6" s="1045" t="s">
        <v>285</v>
      </c>
      <c r="M6" s="1044" t="s">
        <v>284</v>
      </c>
      <c r="N6" s="1045" t="s">
        <v>285</v>
      </c>
      <c r="O6" s="1044" t="s">
        <v>284</v>
      </c>
      <c r="P6" s="1045" t="s">
        <v>285</v>
      </c>
      <c r="Q6" s="1044" t="s">
        <v>284</v>
      </c>
      <c r="R6" s="1045" t="s">
        <v>285</v>
      </c>
      <c r="S6" s="1044" t="s">
        <v>284</v>
      </c>
      <c r="T6" s="1045" t="s">
        <v>285</v>
      </c>
      <c r="U6" s="1044" t="s">
        <v>284</v>
      </c>
      <c r="V6" s="1046" t="s">
        <v>285</v>
      </c>
      <c r="X6" s="938"/>
      <c r="Y6" s="938"/>
      <c r="Z6" s="938"/>
      <c r="AA6" s="938"/>
    </row>
    <row r="7" spans="1:27" ht="9.75" hidden="1" customHeight="1" thickTop="1" thickBot="1" x14ac:dyDescent="0.4">
      <c r="A7" s="993"/>
      <c r="B7" s="1298"/>
      <c r="C7" s="1299">
        <v>0</v>
      </c>
      <c r="D7" s="1300">
        <v>0</v>
      </c>
      <c r="E7" s="1299">
        <v>0</v>
      </c>
      <c r="F7" s="1300">
        <v>0</v>
      </c>
      <c r="G7" s="1299">
        <v>0</v>
      </c>
      <c r="H7" s="1491">
        <v>0</v>
      </c>
      <c r="I7" s="1299">
        <v>0</v>
      </c>
      <c r="J7" s="1491">
        <v>0</v>
      </c>
      <c r="K7" s="1299">
        <v>0</v>
      </c>
      <c r="L7" s="1491">
        <v>0</v>
      </c>
      <c r="M7" s="1299">
        <v>0</v>
      </c>
      <c r="N7" s="1491">
        <v>0</v>
      </c>
      <c r="O7" s="1299">
        <v>0</v>
      </c>
      <c r="P7" s="1491">
        <v>0</v>
      </c>
      <c r="Q7" s="1299">
        <v>0</v>
      </c>
      <c r="R7" s="1491">
        <v>0</v>
      </c>
      <c r="S7" s="1299">
        <v>0</v>
      </c>
      <c r="T7" s="1491">
        <v>0</v>
      </c>
      <c r="U7" s="1299">
        <v>0</v>
      </c>
      <c r="V7" s="1301">
        <v>0</v>
      </c>
      <c r="X7" s="938"/>
      <c r="Y7" s="938"/>
      <c r="Z7" s="938"/>
      <c r="AA7" s="938"/>
    </row>
    <row r="8" spans="1:27" ht="12.75" customHeight="1" thickTop="1" thickBot="1" x14ac:dyDescent="0.4">
      <c r="A8" s="1001" t="str">
        <f>'t1'!A7</f>
        <v>Direttore generale</v>
      </c>
      <c r="B8" s="1027" t="str">
        <f>'t1'!B7</f>
        <v>0D0097</v>
      </c>
      <c r="C8" s="1051">
        <v>0</v>
      </c>
      <c r="D8" s="2128">
        <v>0</v>
      </c>
      <c r="E8" s="1051">
        <v>0</v>
      </c>
      <c r="F8" s="2128">
        <v>0</v>
      </c>
      <c r="G8" s="1051">
        <v>0</v>
      </c>
      <c r="H8" s="2128">
        <v>0</v>
      </c>
      <c r="I8" s="1051">
        <v>0</v>
      </c>
      <c r="J8" s="2128">
        <v>0</v>
      </c>
      <c r="K8" s="1051">
        <v>0</v>
      </c>
      <c r="L8" s="2128">
        <v>0</v>
      </c>
      <c r="M8" s="1051">
        <v>0</v>
      </c>
      <c r="N8" s="2128">
        <v>0</v>
      </c>
      <c r="O8" s="1051">
        <v>0</v>
      </c>
      <c r="P8" s="2128">
        <v>0</v>
      </c>
      <c r="Q8" s="1051">
        <v>0</v>
      </c>
      <c r="R8" s="2128">
        <v>0</v>
      </c>
      <c r="S8" s="1051">
        <v>0</v>
      </c>
      <c r="T8" s="2128">
        <v>0</v>
      </c>
      <c r="U8" s="2194">
        <f t="shared" ref="U8:U39" si="0">SUM(C8,E8,G8,I8,K8,M8,O8,Q8,S8)</f>
        <v>0</v>
      </c>
      <c r="V8" s="2195">
        <f t="shared" ref="V8:V39" si="1">SUM(D8,F8,H8,J8,L8,N8,P8,R8,T8)</f>
        <v>0</v>
      </c>
      <c r="W8" s="984">
        <f>'t1'!M7</f>
        <v>1</v>
      </c>
      <c r="X8" s="938"/>
      <c r="Y8" s="938"/>
      <c r="Z8" s="938"/>
      <c r="AA8" s="938"/>
    </row>
    <row r="9" spans="1:27" ht="12.75" customHeight="1" thickTop="1" thickBot="1" x14ac:dyDescent="0.4">
      <c r="A9" s="1001" t="str">
        <f>'t1'!A8</f>
        <v>Direttore sanitario</v>
      </c>
      <c r="B9" s="1027" t="str">
        <f>'t1'!B8</f>
        <v>0D0482</v>
      </c>
      <c r="C9" s="1051">
        <v>0</v>
      </c>
      <c r="D9" s="2128">
        <v>0</v>
      </c>
      <c r="E9" s="1051">
        <v>0</v>
      </c>
      <c r="F9" s="2128">
        <v>0</v>
      </c>
      <c r="G9" s="1051">
        <v>0</v>
      </c>
      <c r="H9" s="2128">
        <v>0</v>
      </c>
      <c r="I9" s="1051">
        <v>0</v>
      </c>
      <c r="J9" s="2128">
        <v>0</v>
      </c>
      <c r="K9" s="1051">
        <v>0</v>
      </c>
      <c r="L9" s="2128">
        <v>0</v>
      </c>
      <c r="M9" s="1051">
        <v>0</v>
      </c>
      <c r="N9" s="2128">
        <v>0</v>
      </c>
      <c r="O9" s="1051">
        <v>0</v>
      </c>
      <c r="P9" s="2128">
        <v>0</v>
      </c>
      <c r="Q9" s="1051">
        <v>0</v>
      </c>
      <c r="R9" s="2128">
        <v>0</v>
      </c>
      <c r="S9" s="1051">
        <v>1</v>
      </c>
      <c r="T9" s="2128">
        <v>0</v>
      </c>
      <c r="U9" s="2194">
        <f t="shared" si="0"/>
        <v>1</v>
      </c>
      <c r="V9" s="2195">
        <f t="shared" si="1"/>
        <v>0</v>
      </c>
      <c r="W9" s="984">
        <f>'t1'!M8</f>
        <v>1</v>
      </c>
      <c r="X9" s="938"/>
      <c r="Y9" s="938"/>
      <c r="Z9" s="938"/>
      <c r="AA9" s="938"/>
    </row>
    <row r="10" spans="1:27" ht="12.75" customHeight="1" thickTop="1" thickBot="1" x14ac:dyDescent="0.4">
      <c r="A10" s="1001" t="str">
        <f>'t1'!A9</f>
        <v>Direttore amministrativo</v>
      </c>
      <c r="B10" s="1027" t="str">
        <f>'t1'!B9</f>
        <v>0D0163</v>
      </c>
      <c r="C10" s="1051">
        <v>0</v>
      </c>
      <c r="D10" s="2128">
        <v>0</v>
      </c>
      <c r="E10" s="1051">
        <v>0</v>
      </c>
      <c r="F10" s="2128">
        <v>0</v>
      </c>
      <c r="G10" s="1051">
        <v>0</v>
      </c>
      <c r="H10" s="2128">
        <v>0</v>
      </c>
      <c r="I10" s="1051">
        <v>0</v>
      </c>
      <c r="J10" s="2128">
        <v>0</v>
      </c>
      <c r="K10" s="1051">
        <v>0</v>
      </c>
      <c r="L10" s="2128">
        <v>0</v>
      </c>
      <c r="M10" s="1051">
        <v>0</v>
      </c>
      <c r="N10" s="2128">
        <v>0</v>
      </c>
      <c r="O10" s="1051">
        <v>0</v>
      </c>
      <c r="P10" s="2128">
        <v>0</v>
      </c>
      <c r="Q10" s="1051">
        <v>0</v>
      </c>
      <c r="R10" s="2128">
        <v>0</v>
      </c>
      <c r="S10" s="1051">
        <v>0</v>
      </c>
      <c r="T10" s="2128">
        <v>0</v>
      </c>
      <c r="U10" s="2194">
        <f t="shared" si="0"/>
        <v>0</v>
      </c>
      <c r="V10" s="2195">
        <f t="shared" si="1"/>
        <v>0</v>
      </c>
      <c r="W10" s="984">
        <f>'t1'!M9</f>
        <v>1</v>
      </c>
      <c r="X10" s="938"/>
      <c r="Y10" s="938"/>
      <c r="Z10" s="938"/>
      <c r="AA10" s="938"/>
    </row>
    <row r="11" spans="1:27" ht="12.75" customHeight="1" thickTop="1" thickBot="1" x14ac:dyDescent="0.4">
      <c r="A11" s="1001" t="str">
        <f>'t1'!A10</f>
        <v>Direttore dei servizi sociali</v>
      </c>
      <c r="B11" s="1027" t="str">
        <f>'t1'!B10</f>
        <v>0D0484</v>
      </c>
      <c r="C11" s="1051">
        <v>0</v>
      </c>
      <c r="D11" s="2128">
        <v>0</v>
      </c>
      <c r="E11" s="1051">
        <v>0</v>
      </c>
      <c r="F11" s="2128">
        <v>0</v>
      </c>
      <c r="G11" s="1051">
        <v>0</v>
      </c>
      <c r="H11" s="2128">
        <v>0</v>
      </c>
      <c r="I11" s="1051">
        <v>0</v>
      </c>
      <c r="J11" s="2128">
        <v>0</v>
      </c>
      <c r="K11" s="1051">
        <v>0</v>
      </c>
      <c r="L11" s="2128">
        <v>0</v>
      </c>
      <c r="M11" s="1051">
        <v>0</v>
      </c>
      <c r="N11" s="2128">
        <v>0</v>
      </c>
      <c r="O11" s="1051">
        <v>0</v>
      </c>
      <c r="P11" s="2128">
        <v>0</v>
      </c>
      <c r="Q11" s="1051">
        <v>0</v>
      </c>
      <c r="R11" s="2128">
        <v>0</v>
      </c>
      <c r="S11" s="1051">
        <v>0</v>
      </c>
      <c r="T11" s="2128">
        <v>0</v>
      </c>
      <c r="U11" s="2194">
        <f t="shared" si="0"/>
        <v>0</v>
      </c>
      <c r="V11" s="2195">
        <f t="shared" si="1"/>
        <v>0</v>
      </c>
      <c r="W11" s="984">
        <f>'t1'!M10</f>
        <v>0</v>
      </c>
      <c r="X11" s="938"/>
      <c r="Y11" s="938"/>
      <c r="Z11" s="938"/>
      <c r="AA11" s="938"/>
    </row>
    <row r="12" spans="1:27" ht="12.75" customHeight="1" thickTop="1" thickBot="1" x14ac:dyDescent="0.4">
      <c r="A12" s="1001" t="str">
        <f>'t1'!A11</f>
        <v>Dir. Medico con inc. Struttura complessa (rapp. Esclusivo)</v>
      </c>
      <c r="B12" s="1027" t="str">
        <f>'t1'!B11</f>
        <v>SD0E33</v>
      </c>
      <c r="C12" s="1051">
        <v>0</v>
      </c>
      <c r="D12" s="2128">
        <v>0</v>
      </c>
      <c r="E12" s="1051">
        <v>0</v>
      </c>
      <c r="F12" s="2128">
        <v>0</v>
      </c>
      <c r="G12" s="1051">
        <v>0</v>
      </c>
      <c r="H12" s="2128">
        <v>0</v>
      </c>
      <c r="I12" s="1051">
        <v>0</v>
      </c>
      <c r="J12" s="2128">
        <v>0</v>
      </c>
      <c r="K12" s="1051">
        <v>0</v>
      </c>
      <c r="L12" s="2128">
        <v>0</v>
      </c>
      <c r="M12" s="1051">
        <v>0</v>
      </c>
      <c r="N12" s="2128">
        <v>0</v>
      </c>
      <c r="O12" s="1051">
        <v>0</v>
      </c>
      <c r="P12" s="2128">
        <v>0</v>
      </c>
      <c r="Q12" s="1051">
        <v>0</v>
      </c>
      <c r="R12" s="2128">
        <v>0</v>
      </c>
      <c r="S12" s="1051">
        <v>0</v>
      </c>
      <c r="T12" s="2128">
        <v>0</v>
      </c>
      <c r="U12" s="2194">
        <f t="shared" si="0"/>
        <v>0</v>
      </c>
      <c r="V12" s="2195">
        <f t="shared" si="1"/>
        <v>0</v>
      </c>
      <c r="W12" s="984">
        <f>'t1'!M11</f>
        <v>1</v>
      </c>
      <c r="X12" s="938"/>
      <c r="Y12" s="938"/>
      <c r="Z12" s="938"/>
      <c r="AA12" s="938"/>
    </row>
    <row r="13" spans="1:27" ht="12.75" customHeight="1" thickTop="1" thickBot="1" x14ac:dyDescent="0.4">
      <c r="A13" s="1001" t="str">
        <f>'t1'!A12</f>
        <v>Dir. Medico con inc. di struttura complessa (rapp. Non escl.</v>
      </c>
      <c r="B13" s="1027" t="str">
        <f>'t1'!B12</f>
        <v>SD0N33</v>
      </c>
      <c r="C13" s="1051">
        <v>1</v>
      </c>
      <c r="D13" s="2128">
        <v>0</v>
      </c>
      <c r="E13" s="1051">
        <v>0</v>
      </c>
      <c r="F13" s="2128">
        <v>0</v>
      </c>
      <c r="G13" s="1051">
        <v>0</v>
      </c>
      <c r="H13" s="2128">
        <v>0</v>
      </c>
      <c r="I13" s="1051">
        <v>0</v>
      </c>
      <c r="J13" s="2128">
        <v>0</v>
      </c>
      <c r="K13" s="1051">
        <v>0</v>
      </c>
      <c r="L13" s="2128">
        <v>0</v>
      </c>
      <c r="M13" s="1051">
        <v>0</v>
      </c>
      <c r="N13" s="2128">
        <v>0</v>
      </c>
      <c r="O13" s="1051">
        <v>0</v>
      </c>
      <c r="P13" s="2128">
        <v>0</v>
      </c>
      <c r="Q13" s="1051">
        <v>0</v>
      </c>
      <c r="R13" s="2128">
        <v>0</v>
      </c>
      <c r="S13" s="1051">
        <v>0</v>
      </c>
      <c r="T13" s="2128">
        <v>0</v>
      </c>
      <c r="U13" s="2194">
        <f t="shared" si="0"/>
        <v>1</v>
      </c>
      <c r="V13" s="2195">
        <f t="shared" si="1"/>
        <v>0</v>
      </c>
      <c r="W13" s="984">
        <f>'t1'!M12</f>
        <v>1</v>
      </c>
      <c r="X13" s="938"/>
      <c r="Y13" s="938"/>
      <c r="Z13" s="938"/>
      <c r="AA13" s="938"/>
    </row>
    <row r="14" spans="1:27" ht="12.75" customHeight="1" thickTop="1" thickBot="1" x14ac:dyDescent="0.4">
      <c r="A14" s="1001" t="str">
        <f>'t1'!A13</f>
        <v>Dir. Medico con incarico di struttura semplice (rapp. Esclus</v>
      </c>
      <c r="B14" s="1027" t="str">
        <f>'t1'!B13</f>
        <v>SD0E34</v>
      </c>
      <c r="C14" s="1051">
        <v>1</v>
      </c>
      <c r="D14" s="2128">
        <v>1</v>
      </c>
      <c r="E14" s="1051">
        <v>0</v>
      </c>
      <c r="F14" s="2128">
        <v>1</v>
      </c>
      <c r="G14" s="1051">
        <v>0</v>
      </c>
      <c r="H14" s="2128">
        <v>0</v>
      </c>
      <c r="I14" s="1051">
        <v>0</v>
      </c>
      <c r="J14" s="2128">
        <v>0</v>
      </c>
      <c r="K14" s="1051">
        <v>0</v>
      </c>
      <c r="L14" s="2128">
        <v>0</v>
      </c>
      <c r="M14" s="1051">
        <v>0</v>
      </c>
      <c r="N14" s="2128">
        <v>0</v>
      </c>
      <c r="O14" s="1051">
        <v>0</v>
      </c>
      <c r="P14" s="2128">
        <v>0</v>
      </c>
      <c r="Q14" s="1051">
        <v>0</v>
      </c>
      <c r="R14" s="2128">
        <v>0</v>
      </c>
      <c r="S14" s="1051">
        <v>0</v>
      </c>
      <c r="T14" s="2128">
        <v>0</v>
      </c>
      <c r="U14" s="2194">
        <f t="shared" si="0"/>
        <v>1</v>
      </c>
      <c r="V14" s="2195">
        <f t="shared" si="1"/>
        <v>2</v>
      </c>
      <c r="W14" s="984">
        <f>'t1'!M13</f>
        <v>1</v>
      </c>
      <c r="X14" s="938"/>
      <c r="Y14" s="938"/>
      <c r="Z14" s="938"/>
      <c r="AA14" s="938"/>
    </row>
    <row r="15" spans="1:27" ht="12.75" customHeight="1" thickTop="1" thickBot="1" x14ac:dyDescent="0.4">
      <c r="A15" s="1001" t="str">
        <f>'t1'!A14</f>
        <v>Dir. Medico con incarico struttura semplice (rapp. Non escl.</v>
      </c>
      <c r="B15" s="1027" t="str">
        <f>'t1'!B14</f>
        <v>SD0N34</v>
      </c>
      <c r="C15" s="1051">
        <v>0</v>
      </c>
      <c r="D15" s="2128">
        <v>0</v>
      </c>
      <c r="E15" s="1051">
        <v>0</v>
      </c>
      <c r="F15" s="2128">
        <v>0</v>
      </c>
      <c r="G15" s="1051">
        <v>0</v>
      </c>
      <c r="H15" s="2128">
        <v>0</v>
      </c>
      <c r="I15" s="1051">
        <v>0</v>
      </c>
      <c r="J15" s="2128">
        <v>0</v>
      </c>
      <c r="K15" s="1051">
        <v>0</v>
      </c>
      <c r="L15" s="2128">
        <v>0</v>
      </c>
      <c r="M15" s="1051">
        <v>0</v>
      </c>
      <c r="N15" s="2128">
        <v>0</v>
      </c>
      <c r="O15" s="1051">
        <v>0</v>
      </c>
      <c r="P15" s="2128">
        <v>0</v>
      </c>
      <c r="Q15" s="1051">
        <v>0</v>
      </c>
      <c r="R15" s="2128">
        <v>0</v>
      </c>
      <c r="S15" s="1051">
        <v>0</v>
      </c>
      <c r="T15" s="2128">
        <v>0</v>
      </c>
      <c r="U15" s="2194">
        <f t="shared" si="0"/>
        <v>0</v>
      </c>
      <c r="V15" s="2195">
        <f t="shared" si="1"/>
        <v>0</v>
      </c>
      <c r="W15" s="984">
        <f>'t1'!M14</f>
        <v>1</v>
      </c>
      <c r="X15" s="938"/>
      <c r="Y15" s="938"/>
      <c r="Z15" s="938"/>
      <c r="AA15" s="938"/>
    </row>
    <row r="16" spans="1:27" ht="12.75" customHeight="1" thickTop="1" thickBot="1" x14ac:dyDescent="0.4">
      <c r="A16" s="1001" t="str">
        <f>'t1'!A15</f>
        <v>Dirigenti medici con altri incar. Prof.li (rapp. Esclusivo)</v>
      </c>
      <c r="B16" s="1027" t="str">
        <f>'t1'!B15</f>
        <v>SD0035</v>
      </c>
      <c r="C16" s="1051">
        <v>0</v>
      </c>
      <c r="D16" s="2128">
        <v>1</v>
      </c>
      <c r="E16" s="1051">
        <v>0</v>
      </c>
      <c r="F16" s="2128">
        <v>2</v>
      </c>
      <c r="G16" s="1051">
        <v>0</v>
      </c>
      <c r="H16" s="2128">
        <v>0</v>
      </c>
      <c r="I16" s="1051">
        <v>2</v>
      </c>
      <c r="J16" s="2128">
        <v>0</v>
      </c>
      <c r="K16" s="1051">
        <v>0</v>
      </c>
      <c r="L16" s="2128">
        <v>0</v>
      </c>
      <c r="M16" s="1051">
        <v>0</v>
      </c>
      <c r="N16" s="2128">
        <v>0</v>
      </c>
      <c r="O16" s="1051">
        <v>0</v>
      </c>
      <c r="P16" s="2128">
        <v>0</v>
      </c>
      <c r="Q16" s="1051">
        <v>0</v>
      </c>
      <c r="R16" s="2128">
        <v>0</v>
      </c>
      <c r="S16" s="1051">
        <v>5</v>
      </c>
      <c r="T16" s="2128">
        <v>2</v>
      </c>
      <c r="U16" s="2194">
        <f t="shared" si="0"/>
        <v>7</v>
      </c>
      <c r="V16" s="2195">
        <f t="shared" si="1"/>
        <v>5</v>
      </c>
      <c r="W16" s="984">
        <f>'t1'!M15</f>
        <v>1</v>
      </c>
      <c r="X16" s="938"/>
      <c r="Y16" s="938"/>
      <c r="Z16" s="938"/>
      <c r="AA16" s="938"/>
    </row>
    <row r="17" spans="1:27" ht="12.75" customHeight="1" thickTop="1" thickBot="1" x14ac:dyDescent="0.4">
      <c r="A17" s="1001" t="str">
        <f>'t1'!A16</f>
        <v>Dirigenti medici con altri incar. Prof.li (rapp. Non escl.)</v>
      </c>
      <c r="B17" s="1027" t="str">
        <f>'t1'!B16</f>
        <v>SD0036</v>
      </c>
      <c r="C17" s="1051">
        <v>0</v>
      </c>
      <c r="D17" s="2128">
        <v>0</v>
      </c>
      <c r="E17" s="1051">
        <v>0</v>
      </c>
      <c r="F17" s="2128">
        <v>0</v>
      </c>
      <c r="G17" s="1051">
        <v>0</v>
      </c>
      <c r="H17" s="2128">
        <v>0</v>
      </c>
      <c r="I17" s="1051">
        <v>0</v>
      </c>
      <c r="J17" s="2128">
        <v>0</v>
      </c>
      <c r="K17" s="1051">
        <v>0</v>
      </c>
      <c r="L17" s="2128">
        <v>0</v>
      </c>
      <c r="M17" s="1051">
        <v>0</v>
      </c>
      <c r="N17" s="2128">
        <v>0</v>
      </c>
      <c r="O17" s="1051">
        <v>0</v>
      </c>
      <c r="P17" s="2128">
        <v>0</v>
      </c>
      <c r="Q17" s="1051">
        <v>0</v>
      </c>
      <c r="R17" s="2128">
        <v>0</v>
      </c>
      <c r="S17" s="1051">
        <v>0</v>
      </c>
      <c r="T17" s="2128">
        <v>0</v>
      </c>
      <c r="U17" s="2194">
        <f t="shared" si="0"/>
        <v>0</v>
      </c>
      <c r="V17" s="2195">
        <f t="shared" si="1"/>
        <v>0</v>
      </c>
      <c r="W17" s="984">
        <f>'t1'!M16</f>
        <v>1</v>
      </c>
      <c r="X17" s="938"/>
      <c r="Y17" s="938"/>
      <c r="Z17" s="938"/>
      <c r="AA17" s="938"/>
    </row>
    <row r="18" spans="1:27" ht="12.75" customHeight="1" thickTop="1" thickBot="1" x14ac:dyDescent="0.4">
      <c r="A18" s="1001" t="str">
        <f>'t1'!A17</f>
        <v>Dir. Medici a t.  Determinato(art. 15-septies d.lgs. 502/92)</v>
      </c>
      <c r="B18" s="1027" t="str">
        <f>'t1'!B17</f>
        <v>SD0597</v>
      </c>
      <c r="C18" s="1051">
        <v>0</v>
      </c>
      <c r="D18" s="2128">
        <v>0</v>
      </c>
      <c r="E18" s="1051">
        <v>0</v>
      </c>
      <c r="F18" s="2128">
        <v>0</v>
      </c>
      <c r="G18" s="1051">
        <v>0</v>
      </c>
      <c r="H18" s="2128">
        <v>0</v>
      </c>
      <c r="I18" s="1051">
        <v>0</v>
      </c>
      <c r="J18" s="2128">
        <v>0</v>
      </c>
      <c r="K18" s="1051">
        <v>0</v>
      </c>
      <c r="L18" s="2128">
        <v>0</v>
      </c>
      <c r="M18" s="1051">
        <v>0</v>
      </c>
      <c r="N18" s="2128">
        <v>0</v>
      </c>
      <c r="O18" s="1051">
        <v>0</v>
      </c>
      <c r="P18" s="2128">
        <v>0</v>
      </c>
      <c r="Q18" s="1051">
        <v>0</v>
      </c>
      <c r="R18" s="2128">
        <v>0</v>
      </c>
      <c r="S18" s="1051">
        <v>0</v>
      </c>
      <c r="T18" s="2128">
        <v>0</v>
      </c>
      <c r="U18" s="2194">
        <f t="shared" si="0"/>
        <v>0</v>
      </c>
      <c r="V18" s="2195">
        <f t="shared" si="1"/>
        <v>0</v>
      </c>
      <c r="W18" s="984">
        <f>'t1'!M17</f>
        <v>0</v>
      </c>
      <c r="X18" s="938"/>
      <c r="Y18" s="938"/>
      <c r="Z18" s="938"/>
      <c r="AA18" s="938"/>
    </row>
    <row r="19" spans="1:27" ht="12.75" customHeight="1" thickTop="1" thickBot="1" x14ac:dyDescent="0.4">
      <c r="A19" s="1001" t="str">
        <f>'t1'!A18</f>
        <v>Veterinari con inc. di struttura complessa (rapp.esclusivo)</v>
      </c>
      <c r="B19" s="1027" t="str">
        <f>'t1'!B18</f>
        <v>SD0E74</v>
      </c>
      <c r="C19" s="1051">
        <v>0</v>
      </c>
      <c r="D19" s="2128">
        <v>0</v>
      </c>
      <c r="E19" s="1051">
        <v>0</v>
      </c>
      <c r="F19" s="2128">
        <v>0</v>
      </c>
      <c r="G19" s="1051">
        <v>0</v>
      </c>
      <c r="H19" s="2128">
        <v>0</v>
      </c>
      <c r="I19" s="1051">
        <v>0</v>
      </c>
      <c r="J19" s="2128">
        <v>0</v>
      </c>
      <c r="K19" s="1051">
        <v>0</v>
      </c>
      <c r="L19" s="2128">
        <v>0</v>
      </c>
      <c r="M19" s="1051">
        <v>0</v>
      </c>
      <c r="N19" s="2128">
        <v>0</v>
      </c>
      <c r="O19" s="1051">
        <v>0</v>
      </c>
      <c r="P19" s="2128">
        <v>0</v>
      </c>
      <c r="Q19" s="1051">
        <v>0</v>
      </c>
      <c r="R19" s="2128">
        <v>0</v>
      </c>
      <c r="S19" s="1051">
        <v>0</v>
      </c>
      <c r="T19" s="2128">
        <v>0</v>
      </c>
      <c r="U19" s="2194">
        <f t="shared" si="0"/>
        <v>0</v>
      </c>
      <c r="V19" s="2195">
        <f t="shared" si="1"/>
        <v>0</v>
      </c>
      <c r="W19" s="984">
        <f>'t1'!M18</f>
        <v>0</v>
      </c>
      <c r="X19" s="938"/>
      <c r="Y19" s="938"/>
      <c r="Z19" s="938"/>
      <c r="AA19" s="938"/>
    </row>
    <row r="20" spans="1:27" ht="12.75" customHeight="1" thickTop="1" thickBot="1" x14ac:dyDescent="0.4">
      <c r="A20" s="1001" t="str">
        <f>'t1'!A19</f>
        <v>Veterinari con inc. di struttura complessa (rapp. Non escl.)</v>
      </c>
      <c r="B20" s="1027" t="str">
        <f>'t1'!B19</f>
        <v>SD0N74</v>
      </c>
      <c r="C20" s="1051">
        <v>0</v>
      </c>
      <c r="D20" s="2128">
        <v>0</v>
      </c>
      <c r="E20" s="1051">
        <v>0</v>
      </c>
      <c r="F20" s="2128">
        <v>0</v>
      </c>
      <c r="G20" s="1051">
        <v>0</v>
      </c>
      <c r="H20" s="2128">
        <v>0</v>
      </c>
      <c r="I20" s="1051">
        <v>0</v>
      </c>
      <c r="J20" s="2128">
        <v>0</v>
      </c>
      <c r="K20" s="1051">
        <v>0</v>
      </c>
      <c r="L20" s="2128">
        <v>0</v>
      </c>
      <c r="M20" s="1051">
        <v>0</v>
      </c>
      <c r="N20" s="2128">
        <v>0</v>
      </c>
      <c r="O20" s="1051">
        <v>0</v>
      </c>
      <c r="P20" s="2128">
        <v>0</v>
      </c>
      <c r="Q20" s="1051">
        <v>0</v>
      </c>
      <c r="R20" s="2128">
        <v>0</v>
      </c>
      <c r="S20" s="1051">
        <v>0</v>
      </c>
      <c r="T20" s="2128">
        <v>0</v>
      </c>
      <c r="U20" s="2194">
        <f t="shared" si="0"/>
        <v>0</v>
      </c>
      <c r="V20" s="2195">
        <f t="shared" si="1"/>
        <v>0</v>
      </c>
      <c r="W20" s="984">
        <f>'t1'!M19</f>
        <v>0</v>
      </c>
      <c r="X20" s="938"/>
      <c r="Y20" s="938"/>
      <c r="Z20" s="938"/>
      <c r="AA20" s="938"/>
    </row>
    <row r="21" spans="1:27" ht="12.75" customHeight="1" thickTop="1" thickBot="1" x14ac:dyDescent="0.4">
      <c r="A21" s="1001" t="str">
        <f>'t1'!A20</f>
        <v>Veterinari con inc. di struttura semplice (rapp. Esclusivo)</v>
      </c>
      <c r="B21" s="1027" t="str">
        <f>'t1'!B20</f>
        <v>SD0E73</v>
      </c>
      <c r="C21" s="1051">
        <v>0</v>
      </c>
      <c r="D21" s="2128">
        <v>0</v>
      </c>
      <c r="E21" s="1051">
        <v>0</v>
      </c>
      <c r="F21" s="2128">
        <v>0</v>
      </c>
      <c r="G21" s="1051">
        <v>0</v>
      </c>
      <c r="H21" s="2128">
        <v>0</v>
      </c>
      <c r="I21" s="1051">
        <v>0</v>
      </c>
      <c r="J21" s="2128">
        <v>0</v>
      </c>
      <c r="K21" s="1051">
        <v>0</v>
      </c>
      <c r="L21" s="2128">
        <v>0</v>
      </c>
      <c r="M21" s="1051">
        <v>0</v>
      </c>
      <c r="N21" s="2128">
        <v>0</v>
      </c>
      <c r="O21" s="1051">
        <v>0</v>
      </c>
      <c r="P21" s="2128">
        <v>0</v>
      </c>
      <c r="Q21" s="1051">
        <v>0</v>
      </c>
      <c r="R21" s="2128">
        <v>0</v>
      </c>
      <c r="S21" s="1051">
        <v>0</v>
      </c>
      <c r="T21" s="2128">
        <v>0</v>
      </c>
      <c r="U21" s="2194">
        <f t="shared" si="0"/>
        <v>0</v>
      </c>
      <c r="V21" s="2195">
        <f t="shared" si="1"/>
        <v>0</v>
      </c>
      <c r="W21" s="984">
        <f>'t1'!M20</f>
        <v>0</v>
      </c>
      <c r="X21" s="938"/>
      <c r="Y21" s="938"/>
      <c r="Z21" s="938"/>
      <c r="AA21" s="938"/>
    </row>
    <row r="22" spans="1:27" ht="12.75" customHeight="1" thickTop="1" thickBot="1" x14ac:dyDescent="0.4">
      <c r="A22" s="1001" t="str">
        <f>'t1'!A21</f>
        <v>Veterinari con inc. di struttura semplice (rapp. Non escl.)</v>
      </c>
      <c r="B22" s="1027" t="str">
        <f>'t1'!B21</f>
        <v>SD0N73</v>
      </c>
      <c r="C22" s="1051">
        <v>0</v>
      </c>
      <c r="D22" s="2128">
        <v>0</v>
      </c>
      <c r="E22" s="1051">
        <v>0</v>
      </c>
      <c r="F22" s="2128">
        <v>0</v>
      </c>
      <c r="G22" s="1051">
        <v>0</v>
      </c>
      <c r="H22" s="2128">
        <v>0</v>
      </c>
      <c r="I22" s="1051">
        <v>0</v>
      </c>
      <c r="J22" s="2128">
        <v>0</v>
      </c>
      <c r="K22" s="1051">
        <v>0</v>
      </c>
      <c r="L22" s="2128">
        <v>0</v>
      </c>
      <c r="M22" s="1051">
        <v>0</v>
      </c>
      <c r="N22" s="2128">
        <v>0</v>
      </c>
      <c r="O22" s="1051">
        <v>0</v>
      </c>
      <c r="P22" s="2128">
        <v>0</v>
      </c>
      <c r="Q22" s="1051">
        <v>0</v>
      </c>
      <c r="R22" s="2128">
        <v>0</v>
      </c>
      <c r="S22" s="1051">
        <v>0</v>
      </c>
      <c r="T22" s="2128">
        <v>0</v>
      </c>
      <c r="U22" s="2194">
        <f t="shared" si="0"/>
        <v>0</v>
      </c>
      <c r="V22" s="2195">
        <f t="shared" si="1"/>
        <v>0</v>
      </c>
      <c r="W22" s="984">
        <f>'t1'!M21</f>
        <v>0</v>
      </c>
      <c r="X22" s="938"/>
      <c r="Y22" s="938"/>
      <c r="Z22" s="938"/>
      <c r="AA22" s="938"/>
    </row>
    <row r="23" spans="1:27" ht="12.75" customHeight="1" thickTop="1" thickBot="1" x14ac:dyDescent="0.4">
      <c r="A23" s="1001" t="str">
        <f>'t1'!A22</f>
        <v>Veterinari con altri incar. Prof.li (rapp. Esclusivo)</v>
      </c>
      <c r="B23" s="1027" t="str">
        <f>'t1'!B22</f>
        <v>SD0A73</v>
      </c>
      <c r="C23" s="1051">
        <v>0</v>
      </c>
      <c r="D23" s="2128">
        <v>0</v>
      </c>
      <c r="E23" s="1051">
        <v>0</v>
      </c>
      <c r="F23" s="2128">
        <v>0</v>
      </c>
      <c r="G23" s="1051">
        <v>0</v>
      </c>
      <c r="H23" s="2128">
        <v>0</v>
      </c>
      <c r="I23" s="1051">
        <v>0</v>
      </c>
      <c r="J23" s="2128">
        <v>0</v>
      </c>
      <c r="K23" s="1051">
        <v>0</v>
      </c>
      <c r="L23" s="2128">
        <v>0</v>
      </c>
      <c r="M23" s="1051">
        <v>0</v>
      </c>
      <c r="N23" s="2128">
        <v>0</v>
      </c>
      <c r="O23" s="1051">
        <v>0</v>
      </c>
      <c r="P23" s="2128">
        <v>0</v>
      </c>
      <c r="Q23" s="1051">
        <v>0</v>
      </c>
      <c r="R23" s="2128">
        <v>0</v>
      </c>
      <c r="S23" s="1051">
        <v>0</v>
      </c>
      <c r="T23" s="2128">
        <v>0</v>
      </c>
      <c r="U23" s="2194">
        <f t="shared" si="0"/>
        <v>0</v>
      </c>
      <c r="V23" s="2195">
        <f t="shared" si="1"/>
        <v>0</v>
      </c>
      <c r="W23" s="984">
        <f>'t1'!M22</f>
        <v>0</v>
      </c>
      <c r="X23" s="938"/>
      <c r="Y23" s="938"/>
      <c r="Z23" s="938"/>
      <c r="AA23" s="938"/>
    </row>
    <row r="24" spans="1:27" ht="12.75" customHeight="1" thickTop="1" thickBot="1" x14ac:dyDescent="0.4">
      <c r="A24" s="1001" t="str">
        <f>'t1'!A23</f>
        <v>Veterinari con altri incar. Prof.li (rapp. Non escl.)</v>
      </c>
      <c r="B24" s="1027" t="str">
        <f>'t1'!B23</f>
        <v>SD0072</v>
      </c>
      <c r="C24" s="1051">
        <v>0</v>
      </c>
      <c r="D24" s="2128">
        <v>0</v>
      </c>
      <c r="E24" s="1051">
        <v>0</v>
      </c>
      <c r="F24" s="2128">
        <v>0</v>
      </c>
      <c r="G24" s="1051">
        <v>0</v>
      </c>
      <c r="H24" s="2128">
        <v>0</v>
      </c>
      <c r="I24" s="1051">
        <v>0</v>
      </c>
      <c r="J24" s="2128">
        <v>0</v>
      </c>
      <c r="K24" s="1051">
        <v>0</v>
      </c>
      <c r="L24" s="2128">
        <v>0</v>
      </c>
      <c r="M24" s="1051">
        <v>0</v>
      </c>
      <c r="N24" s="2128">
        <v>0</v>
      </c>
      <c r="O24" s="1051">
        <v>0</v>
      </c>
      <c r="P24" s="2128">
        <v>0</v>
      </c>
      <c r="Q24" s="1051">
        <v>0</v>
      </c>
      <c r="R24" s="2128">
        <v>0</v>
      </c>
      <c r="S24" s="1051">
        <v>0</v>
      </c>
      <c r="T24" s="2128">
        <v>0</v>
      </c>
      <c r="U24" s="2194">
        <f t="shared" si="0"/>
        <v>0</v>
      </c>
      <c r="V24" s="2195">
        <f t="shared" si="1"/>
        <v>0</v>
      </c>
      <c r="W24" s="984">
        <f>'t1'!M23</f>
        <v>0</v>
      </c>
      <c r="X24" s="938"/>
      <c r="Y24" s="938"/>
      <c r="Z24" s="938"/>
      <c r="AA24" s="938"/>
    </row>
    <row r="25" spans="1:27" ht="12.75" customHeight="1" thickTop="1" thickBot="1" x14ac:dyDescent="0.4">
      <c r="A25" s="1001" t="str">
        <f>'t1'!A24</f>
        <v>Veterinari a t. determinato (art. 15-septies d.lgs. 502/92)</v>
      </c>
      <c r="B25" s="1027" t="str">
        <f>'t1'!B24</f>
        <v>SD0598</v>
      </c>
      <c r="C25" s="1051">
        <v>0</v>
      </c>
      <c r="D25" s="2128">
        <v>0</v>
      </c>
      <c r="E25" s="1051">
        <v>0</v>
      </c>
      <c r="F25" s="2128">
        <v>0</v>
      </c>
      <c r="G25" s="1051">
        <v>0</v>
      </c>
      <c r="H25" s="2128">
        <v>0</v>
      </c>
      <c r="I25" s="1051">
        <v>0</v>
      </c>
      <c r="J25" s="2128">
        <v>0</v>
      </c>
      <c r="K25" s="1051">
        <v>0</v>
      </c>
      <c r="L25" s="2128">
        <v>0</v>
      </c>
      <c r="M25" s="1051">
        <v>0</v>
      </c>
      <c r="N25" s="2128">
        <v>0</v>
      </c>
      <c r="O25" s="1051">
        <v>0</v>
      </c>
      <c r="P25" s="2128">
        <v>0</v>
      </c>
      <c r="Q25" s="1051">
        <v>0</v>
      </c>
      <c r="R25" s="2128">
        <v>0</v>
      </c>
      <c r="S25" s="1051">
        <v>0</v>
      </c>
      <c r="T25" s="2128">
        <v>0</v>
      </c>
      <c r="U25" s="2194">
        <f t="shared" si="0"/>
        <v>0</v>
      </c>
      <c r="V25" s="2195">
        <f t="shared" si="1"/>
        <v>0</v>
      </c>
      <c r="W25" s="984">
        <f>'t1'!M24</f>
        <v>0</v>
      </c>
      <c r="X25" s="938"/>
      <c r="Y25" s="938"/>
      <c r="Z25" s="938"/>
      <c r="AA25" s="938"/>
    </row>
    <row r="26" spans="1:27" ht="12.75" customHeight="1" thickTop="1" thickBot="1" x14ac:dyDescent="0.4">
      <c r="A26" s="1001" t="str">
        <f>'t1'!A25</f>
        <v>Odontoiatri con inc. di struttura complessa (rapp. Escl.)</v>
      </c>
      <c r="B26" s="1027" t="str">
        <f>'t1'!B25</f>
        <v>SD0E49</v>
      </c>
      <c r="C26" s="1051">
        <v>0</v>
      </c>
      <c r="D26" s="2128">
        <v>0</v>
      </c>
      <c r="E26" s="1051">
        <v>0</v>
      </c>
      <c r="F26" s="2128">
        <v>0</v>
      </c>
      <c r="G26" s="1051">
        <v>0</v>
      </c>
      <c r="H26" s="2128">
        <v>0</v>
      </c>
      <c r="I26" s="1051">
        <v>0</v>
      </c>
      <c r="J26" s="2128">
        <v>0</v>
      </c>
      <c r="K26" s="1051">
        <v>0</v>
      </c>
      <c r="L26" s="2128">
        <v>0</v>
      </c>
      <c r="M26" s="1051">
        <v>0</v>
      </c>
      <c r="N26" s="2128">
        <v>0</v>
      </c>
      <c r="O26" s="1051">
        <v>0</v>
      </c>
      <c r="P26" s="2128">
        <v>0</v>
      </c>
      <c r="Q26" s="1051">
        <v>0</v>
      </c>
      <c r="R26" s="2128">
        <v>0</v>
      </c>
      <c r="S26" s="1051">
        <v>0</v>
      </c>
      <c r="T26" s="2128">
        <v>0</v>
      </c>
      <c r="U26" s="2194">
        <f t="shared" si="0"/>
        <v>0</v>
      </c>
      <c r="V26" s="2195">
        <f t="shared" si="1"/>
        <v>0</v>
      </c>
      <c r="W26" s="984">
        <f>'t1'!M25</f>
        <v>0</v>
      </c>
      <c r="X26" s="938"/>
      <c r="Y26" s="938"/>
      <c r="Z26" s="938"/>
      <c r="AA26" s="938"/>
    </row>
    <row r="27" spans="1:27" ht="12.75" customHeight="1" thickTop="1" thickBot="1" x14ac:dyDescent="0.4">
      <c r="A27" s="1001" t="str">
        <f>'t1'!A26</f>
        <v>Odontoiatri con inc. di struttura complessa (rapp. Non escl.</v>
      </c>
      <c r="B27" s="1027" t="str">
        <f>'t1'!B26</f>
        <v>SD0N49</v>
      </c>
      <c r="C27" s="1051">
        <v>0</v>
      </c>
      <c r="D27" s="2128">
        <v>0</v>
      </c>
      <c r="E27" s="1051">
        <v>0</v>
      </c>
      <c r="F27" s="2128">
        <v>0</v>
      </c>
      <c r="G27" s="1051">
        <v>0</v>
      </c>
      <c r="H27" s="2128">
        <v>0</v>
      </c>
      <c r="I27" s="1051">
        <v>0</v>
      </c>
      <c r="J27" s="2128">
        <v>0</v>
      </c>
      <c r="K27" s="1051">
        <v>0</v>
      </c>
      <c r="L27" s="2128">
        <v>0</v>
      </c>
      <c r="M27" s="1051">
        <v>0</v>
      </c>
      <c r="N27" s="2128">
        <v>0</v>
      </c>
      <c r="O27" s="1051">
        <v>0</v>
      </c>
      <c r="P27" s="2128">
        <v>0</v>
      </c>
      <c r="Q27" s="1051">
        <v>0</v>
      </c>
      <c r="R27" s="2128">
        <v>0</v>
      </c>
      <c r="S27" s="1051">
        <v>0</v>
      </c>
      <c r="T27" s="2128">
        <v>0</v>
      </c>
      <c r="U27" s="2194">
        <f t="shared" si="0"/>
        <v>0</v>
      </c>
      <c r="V27" s="2195">
        <f t="shared" si="1"/>
        <v>0</v>
      </c>
      <c r="W27" s="984">
        <f>'t1'!M26</f>
        <v>0</v>
      </c>
      <c r="X27" s="938"/>
      <c r="Y27" s="938"/>
      <c r="Z27" s="938"/>
      <c r="AA27" s="938"/>
    </row>
    <row r="28" spans="1:27" ht="12.75" customHeight="1" thickTop="1" thickBot="1" x14ac:dyDescent="0.4">
      <c r="A28" s="1001" t="str">
        <f>'t1'!A27</f>
        <v>Odontoiatri con inc. di struttura semplice (rapp. Esclusivo)</v>
      </c>
      <c r="B28" s="1027" t="str">
        <f>'t1'!B27</f>
        <v>SD0E48</v>
      </c>
      <c r="C28" s="1051">
        <v>0</v>
      </c>
      <c r="D28" s="2128">
        <v>0</v>
      </c>
      <c r="E28" s="1051">
        <v>0</v>
      </c>
      <c r="F28" s="2128">
        <v>0</v>
      </c>
      <c r="G28" s="1051">
        <v>0</v>
      </c>
      <c r="H28" s="2128">
        <v>0</v>
      </c>
      <c r="I28" s="1051">
        <v>0</v>
      </c>
      <c r="J28" s="2128">
        <v>0</v>
      </c>
      <c r="K28" s="1051">
        <v>0</v>
      </c>
      <c r="L28" s="2128">
        <v>0</v>
      </c>
      <c r="M28" s="1051">
        <v>0</v>
      </c>
      <c r="N28" s="2128">
        <v>0</v>
      </c>
      <c r="O28" s="1051">
        <v>0</v>
      </c>
      <c r="P28" s="2128">
        <v>0</v>
      </c>
      <c r="Q28" s="1051">
        <v>0</v>
      </c>
      <c r="R28" s="2128">
        <v>0</v>
      </c>
      <c r="S28" s="1051">
        <v>0</v>
      </c>
      <c r="T28" s="2128">
        <v>0</v>
      </c>
      <c r="U28" s="2194">
        <f t="shared" si="0"/>
        <v>0</v>
      </c>
      <c r="V28" s="2195">
        <f t="shared" si="1"/>
        <v>0</v>
      </c>
      <c r="W28" s="984">
        <f>'t1'!M27</f>
        <v>0</v>
      </c>
      <c r="X28" s="938"/>
      <c r="Y28" s="938"/>
      <c r="Z28" s="938"/>
      <c r="AA28" s="938"/>
    </row>
    <row r="29" spans="1:27" ht="12.75" customHeight="1" thickTop="1" thickBot="1" x14ac:dyDescent="0.4">
      <c r="A29" s="1001" t="str">
        <f>'t1'!A28</f>
        <v>Odontoiatri con inc. di struttura semplice (rapp. Non escl.)</v>
      </c>
      <c r="B29" s="1027" t="str">
        <f>'t1'!B28</f>
        <v>SD0N48</v>
      </c>
      <c r="C29" s="1051">
        <v>0</v>
      </c>
      <c r="D29" s="2128">
        <v>0</v>
      </c>
      <c r="E29" s="1051">
        <v>0</v>
      </c>
      <c r="F29" s="2128">
        <v>0</v>
      </c>
      <c r="G29" s="1051">
        <v>0</v>
      </c>
      <c r="H29" s="2128">
        <v>0</v>
      </c>
      <c r="I29" s="1051">
        <v>0</v>
      </c>
      <c r="J29" s="2128">
        <v>0</v>
      </c>
      <c r="K29" s="1051">
        <v>0</v>
      </c>
      <c r="L29" s="2128">
        <v>0</v>
      </c>
      <c r="M29" s="1051">
        <v>0</v>
      </c>
      <c r="N29" s="2128">
        <v>0</v>
      </c>
      <c r="O29" s="1051">
        <v>0</v>
      </c>
      <c r="P29" s="2128">
        <v>0</v>
      </c>
      <c r="Q29" s="1051">
        <v>0</v>
      </c>
      <c r="R29" s="2128">
        <v>0</v>
      </c>
      <c r="S29" s="1051">
        <v>0</v>
      </c>
      <c r="T29" s="2128">
        <v>0</v>
      </c>
      <c r="U29" s="2194">
        <f t="shared" si="0"/>
        <v>0</v>
      </c>
      <c r="V29" s="2195">
        <f t="shared" si="1"/>
        <v>0</v>
      </c>
      <c r="W29" s="984">
        <f>'t1'!M28</f>
        <v>0</v>
      </c>
      <c r="X29" s="938"/>
      <c r="Y29" s="938"/>
      <c r="Z29" s="938"/>
      <c r="AA29" s="938"/>
    </row>
    <row r="30" spans="1:27" ht="12.75" customHeight="1" thickTop="1" thickBot="1" x14ac:dyDescent="0.4">
      <c r="A30" s="1001" t="str">
        <f>'t1'!A29</f>
        <v>Odontoiatri con altri incar. Prof.li (rapp. Esclusivo)</v>
      </c>
      <c r="B30" s="1027" t="str">
        <f>'t1'!B29</f>
        <v>SD0A48</v>
      </c>
      <c r="C30" s="1051">
        <v>0</v>
      </c>
      <c r="D30" s="2128">
        <v>0</v>
      </c>
      <c r="E30" s="1051">
        <v>0</v>
      </c>
      <c r="F30" s="2128">
        <v>0</v>
      </c>
      <c r="G30" s="1051">
        <v>0</v>
      </c>
      <c r="H30" s="2128">
        <v>0</v>
      </c>
      <c r="I30" s="1051">
        <v>0</v>
      </c>
      <c r="J30" s="2128">
        <v>0</v>
      </c>
      <c r="K30" s="1051">
        <v>0</v>
      </c>
      <c r="L30" s="2128">
        <v>0</v>
      </c>
      <c r="M30" s="1051">
        <v>0</v>
      </c>
      <c r="N30" s="2128">
        <v>0</v>
      </c>
      <c r="O30" s="1051">
        <v>0</v>
      </c>
      <c r="P30" s="2128">
        <v>0</v>
      </c>
      <c r="Q30" s="1051">
        <v>0</v>
      </c>
      <c r="R30" s="2128">
        <v>0</v>
      </c>
      <c r="S30" s="1051">
        <v>0</v>
      </c>
      <c r="T30" s="2128">
        <v>0</v>
      </c>
      <c r="U30" s="2194">
        <f t="shared" si="0"/>
        <v>0</v>
      </c>
      <c r="V30" s="2195">
        <f t="shared" si="1"/>
        <v>0</v>
      </c>
      <c r="W30" s="984">
        <f>'t1'!M29</f>
        <v>0</v>
      </c>
      <c r="X30" s="938"/>
      <c r="Y30" s="938"/>
      <c r="Z30" s="938"/>
      <c r="AA30" s="938"/>
    </row>
    <row r="31" spans="1:27" ht="12.75" customHeight="1" thickTop="1" thickBot="1" x14ac:dyDescent="0.4">
      <c r="A31" s="1001" t="str">
        <f>'t1'!A30</f>
        <v>Odontoiatri con altri incar. Prof.li (rapp. Non escl.)</v>
      </c>
      <c r="B31" s="1027" t="str">
        <f>'t1'!B30</f>
        <v>SD0047</v>
      </c>
      <c r="C31" s="1051">
        <v>0</v>
      </c>
      <c r="D31" s="2128">
        <v>0</v>
      </c>
      <c r="E31" s="1051">
        <v>0</v>
      </c>
      <c r="F31" s="2128">
        <v>0</v>
      </c>
      <c r="G31" s="1051">
        <v>0</v>
      </c>
      <c r="H31" s="2128">
        <v>0</v>
      </c>
      <c r="I31" s="1051">
        <v>0</v>
      </c>
      <c r="J31" s="2128">
        <v>0</v>
      </c>
      <c r="K31" s="1051">
        <v>0</v>
      </c>
      <c r="L31" s="2128">
        <v>0</v>
      </c>
      <c r="M31" s="1051">
        <v>0</v>
      </c>
      <c r="N31" s="2128">
        <v>0</v>
      </c>
      <c r="O31" s="1051">
        <v>0</v>
      </c>
      <c r="P31" s="2128">
        <v>0</v>
      </c>
      <c r="Q31" s="1051">
        <v>0</v>
      </c>
      <c r="R31" s="2128">
        <v>0</v>
      </c>
      <c r="S31" s="1051">
        <v>0</v>
      </c>
      <c r="T31" s="2128">
        <v>0</v>
      </c>
      <c r="U31" s="2194">
        <f t="shared" si="0"/>
        <v>0</v>
      </c>
      <c r="V31" s="2195">
        <f t="shared" si="1"/>
        <v>0</v>
      </c>
      <c r="W31" s="984">
        <f>'t1'!M30</f>
        <v>0</v>
      </c>
      <c r="X31" s="938"/>
      <c r="Y31" s="938"/>
      <c r="Z31" s="938"/>
      <c r="AA31" s="938"/>
    </row>
    <row r="32" spans="1:27" ht="12.75" customHeight="1" thickTop="1" thickBot="1" x14ac:dyDescent="0.4">
      <c r="A32" s="1001" t="str">
        <f>'t1'!A31</f>
        <v>Odontoiatri a t. determinato (art. 15-septies d.lgs. 502/92)</v>
      </c>
      <c r="B32" s="1027" t="str">
        <f>'t1'!B31</f>
        <v>SD0599</v>
      </c>
      <c r="C32" s="1051">
        <v>0</v>
      </c>
      <c r="D32" s="2128">
        <v>0</v>
      </c>
      <c r="E32" s="1051">
        <v>0</v>
      </c>
      <c r="F32" s="2128">
        <v>0</v>
      </c>
      <c r="G32" s="1051">
        <v>0</v>
      </c>
      <c r="H32" s="2128">
        <v>0</v>
      </c>
      <c r="I32" s="1051">
        <v>0</v>
      </c>
      <c r="J32" s="2128">
        <v>0</v>
      </c>
      <c r="K32" s="1051">
        <v>0</v>
      </c>
      <c r="L32" s="2128">
        <v>0</v>
      </c>
      <c r="M32" s="1051">
        <v>0</v>
      </c>
      <c r="N32" s="2128">
        <v>0</v>
      </c>
      <c r="O32" s="1051">
        <v>0</v>
      </c>
      <c r="P32" s="2128">
        <v>0</v>
      </c>
      <c r="Q32" s="1051">
        <v>0</v>
      </c>
      <c r="R32" s="2128">
        <v>0</v>
      </c>
      <c r="S32" s="1051">
        <v>0</v>
      </c>
      <c r="T32" s="2128">
        <v>0</v>
      </c>
      <c r="U32" s="2194">
        <f t="shared" si="0"/>
        <v>0</v>
      </c>
      <c r="V32" s="2195">
        <f t="shared" si="1"/>
        <v>0</v>
      </c>
      <c r="W32" s="984">
        <f>'t1'!M31</f>
        <v>0</v>
      </c>
      <c r="X32" s="938"/>
      <c r="Y32" s="938"/>
      <c r="Z32" s="938"/>
      <c r="AA32" s="938"/>
    </row>
    <row r="33" spans="1:27" ht="12.75" customHeight="1" thickTop="1" thickBot="1" x14ac:dyDescent="0.4">
      <c r="A33" s="1001" t="str">
        <f>'t1'!A32</f>
        <v>Farmacisti con inc. di struttura complessa (rapp. Esclusivo)</v>
      </c>
      <c r="B33" s="1027" t="str">
        <f>'t1'!B32</f>
        <v>SD0E39</v>
      </c>
      <c r="C33" s="1051">
        <v>0</v>
      </c>
      <c r="D33" s="2128">
        <v>0</v>
      </c>
      <c r="E33" s="1051">
        <v>0</v>
      </c>
      <c r="F33" s="2128">
        <v>0</v>
      </c>
      <c r="G33" s="1051">
        <v>0</v>
      </c>
      <c r="H33" s="2128">
        <v>0</v>
      </c>
      <c r="I33" s="1051">
        <v>0</v>
      </c>
      <c r="J33" s="2128">
        <v>0</v>
      </c>
      <c r="K33" s="1051">
        <v>0</v>
      </c>
      <c r="L33" s="2128">
        <v>0</v>
      </c>
      <c r="M33" s="1051">
        <v>0</v>
      </c>
      <c r="N33" s="2128">
        <v>0</v>
      </c>
      <c r="O33" s="1051">
        <v>0</v>
      </c>
      <c r="P33" s="2128">
        <v>0</v>
      </c>
      <c r="Q33" s="1051">
        <v>0</v>
      </c>
      <c r="R33" s="2128">
        <v>0</v>
      </c>
      <c r="S33" s="1051">
        <v>0</v>
      </c>
      <c r="T33" s="2128">
        <v>0</v>
      </c>
      <c r="U33" s="2194">
        <f t="shared" si="0"/>
        <v>0</v>
      </c>
      <c r="V33" s="2195">
        <f t="shared" si="1"/>
        <v>0</v>
      </c>
      <c r="W33" s="984">
        <f>'t1'!M32</f>
        <v>1</v>
      </c>
      <c r="X33" s="938"/>
      <c r="Y33" s="938"/>
      <c r="Z33" s="938"/>
      <c r="AA33" s="938"/>
    </row>
    <row r="34" spans="1:27" ht="12.75" customHeight="1" thickTop="1" thickBot="1" x14ac:dyDescent="0.4">
      <c r="A34" s="1001" t="str">
        <f>'t1'!A33</f>
        <v>Farmacisti con inc. di struttura complessa (rapp. Non escl.)</v>
      </c>
      <c r="B34" s="1027" t="str">
        <f>'t1'!B33</f>
        <v>SD0N39</v>
      </c>
      <c r="C34" s="1051">
        <v>0</v>
      </c>
      <c r="D34" s="2128">
        <v>0</v>
      </c>
      <c r="E34" s="1051">
        <v>0</v>
      </c>
      <c r="F34" s="2128">
        <v>0</v>
      </c>
      <c r="G34" s="1051">
        <v>0</v>
      </c>
      <c r="H34" s="2128">
        <v>0</v>
      </c>
      <c r="I34" s="1051">
        <v>0</v>
      </c>
      <c r="J34" s="2128">
        <v>0</v>
      </c>
      <c r="K34" s="1051">
        <v>0</v>
      </c>
      <c r="L34" s="2128">
        <v>0</v>
      </c>
      <c r="M34" s="1051">
        <v>0</v>
      </c>
      <c r="N34" s="2128">
        <v>0</v>
      </c>
      <c r="O34" s="1051">
        <v>0</v>
      </c>
      <c r="P34" s="2128">
        <v>0</v>
      </c>
      <c r="Q34" s="1051">
        <v>0</v>
      </c>
      <c r="R34" s="2128">
        <v>0</v>
      </c>
      <c r="S34" s="1051">
        <v>0</v>
      </c>
      <c r="T34" s="2128">
        <v>0</v>
      </c>
      <c r="U34" s="2194">
        <f t="shared" si="0"/>
        <v>0</v>
      </c>
      <c r="V34" s="2195">
        <f t="shared" si="1"/>
        <v>0</v>
      </c>
      <c r="W34" s="984">
        <f>'t1'!M33</f>
        <v>0</v>
      </c>
      <c r="X34" s="938"/>
      <c r="Y34" s="938"/>
      <c r="Z34" s="938"/>
      <c r="AA34" s="938"/>
    </row>
    <row r="35" spans="1:27" ht="12.75" customHeight="1" thickTop="1" thickBot="1" x14ac:dyDescent="0.4">
      <c r="A35" s="1001" t="str">
        <f>'t1'!A34</f>
        <v>Farmacisti con inc. di struttura semplice (rapp. Esclusivo)</v>
      </c>
      <c r="B35" s="1027" t="str">
        <f>'t1'!B34</f>
        <v>SD0E38</v>
      </c>
      <c r="C35" s="1051">
        <v>0</v>
      </c>
      <c r="D35" s="2128">
        <v>0</v>
      </c>
      <c r="E35" s="1051">
        <v>0</v>
      </c>
      <c r="F35" s="2128">
        <v>0</v>
      </c>
      <c r="G35" s="1051">
        <v>0</v>
      </c>
      <c r="H35" s="2128">
        <v>0</v>
      </c>
      <c r="I35" s="1051">
        <v>0</v>
      </c>
      <c r="J35" s="2128">
        <v>0</v>
      </c>
      <c r="K35" s="1051">
        <v>0</v>
      </c>
      <c r="L35" s="2128">
        <v>0</v>
      </c>
      <c r="M35" s="1051">
        <v>0</v>
      </c>
      <c r="N35" s="2128">
        <v>0</v>
      </c>
      <c r="O35" s="1051">
        <v>0</v>
      </c>
      <c r="P35" s="2128">
        <v>0</v>
      </c>
      <c r="Q35" s="1051">
        <v>0</v>
      </c>
      <c r="R35" s="2128">
        <v>0</v>
      </c>
      <c r="S35" s="1051">
        <v>0</v>
      </c>
      <c r="T35" s="2128">
        <v>0</v>
      </c>
      <c r="U35" s="2194">
        <f t="shared" si="0"/>
        <v>0</v>
      </c>
      <c r="V35" s="2195">
        <f t="shared" si="1"/>
        <v>0</v>
      </c>
      <c r="W35" s="984">
        <f>'t1'!M34</f>
        <v>1</v>
      </c>
      <c r="X35" s="938"/>
      <c r="Y35" s="938"/>
      <c r="Z35" s="938"/>
      <c r="AA35" s="938"/>
    </row>
    <row r="36" spans="1:27" ht="12.75" customHeight="1" thickTop="1" thickBot="1" x14ac:dyDescent="0.4">
      <c r="A36" s="1001" t="str">
        <f>'t1'!A35</f>
        <v>Farmacisti con inc. di struttura semplice (rapp. Non escl.)</v>
      </c>
      <c r="B36" s="1027" t="str">
        <f>'t1'!B35</f>
        <v>SD0N38</v>
      </c>
      <c r="C36" s="1051">
        <v>0</v>
      </c>
      <c r="D36" s="2128">
        <v>0</v>
      </c>
      <c r="E36" s="1051">
        <v>0</v>
      </c>
      <c r="F36" s="2128">
        <v>0</v>
      </c>
      <c r="G36" s="1051">
        <v>0</v>
      </c>
      <c r="H36" s="2128">
        <v>0</v>
      </c>
      <c r="I36" s="1051">
        <v>0</v>
      </c>
      <c r="J36" s="2128">
        <v>0</v>
      </c>
      <c r="K36" s="1051">
        <v>0</v>
      </c>
      <c r="L36" s="2128">
        <v>0</v>
      </c>
      <c r="M36" s="1051">
        <v>0</v>
      </c>
      <c r="N36" s="2128">
        <v>0</v>
      </c>
      <c r="O36" s="1051">
        <v>0</v>
      </c>
      <c r="P36" s="2128">
        <v>0</v>
      </c>
      <c r="Q36" s="1051">
        <v>0</v>
      </c>
      <c r="R36" s="2128">
        <v>0</v>
      </c>
      <c r="S36" s="1051">
        <v>0</v>
      </c>
      <c r="T36" s="2128">
        <v>0</v>
      </c>
      <c r="U36" s="2194">
        <f t="shared" si="0"/>
        <v>0</v>
      </c>
      <c r="V36" s="2195">
        <f t="shared" si="1"/>
        <v>0</v>
      </c>
      <c r="W36" s="984">
        <f>'t1'!M35</f>
        <v>0</v>
      </c>
      <c r="X36" s="938"/>
      <c r="Y36" s="938"/>
      <c r="Z36" s="938"/>
      <c r="AA36" s="938"/>
    </row>
    <row r="37" spans="1:27" ht="12.75" customHeight="1" thickTop="1" thickBot="1" x14ac:dyDescent="0.4">
      <c r="A37" s="1001" t="str">
        <f>'t1'!A36</f>
        <v>Farmacisti con altri incar. Prof.li (rapp. Esclusivo)</v>
      </c>
      <c r="B37" s="1027" t="str">
        <f>'t1'!B36</f>
        <v>SD0A38</v>
      </c>
      <c r="C37" s="1051">
        <v>0</v>
      </c>
      <c r="D37" s="2128">
        <v>0</v>
      </c>
      <c r="E37" s="1051">
        <v>0</v>
      </c>
      <c r="F37" s="2128">
        <v>0</v>
      </c>
      <c r="G37" s="1051">
        <v>0</v>
      </c>
      <c r="H37" s="2128">
        <v>0</v>
      </c>
      <c r="I37" s="1051">
        <v>0</v>
      </c>
      <c r="J37" s="2128">
        <v>0</v>
      </c>
      <c r="K37" s="1051">
        <v>0</v>
      </c>
      <c r="L37" s="2128">
        <v>0</v>
      </c>
      <c r="M37" s="1051">
        <v>0</v>
      </c>
      <c r="N37" s="2128">
        <v>0</v>
      </c>
      <c r="O37" s="1051">
        <v>0</v>
      </c>
      <c r="P37" s="2128">
        <v>0</v>
      </c>
      <c r="Q37" s="1051">
        <v>0</v>
      </c>
      <c r="R37" s="2128">
        <v>0</v>
      </c>
      <c r="S37" s="1051">
        <v>0</v>
      </c>
      <c r="T37" s="2128">
        <v>0</v>
      </c>
      <c r="U37" s="2194">
        <f t="shared" si="0"/>
        <v>0</v>
      </c>
      <c r="V37" s="2195">
        <f t="shared" si="1"/>
        <v>0</v>
      </c>
      <c r="W37" s="984">
        <f>'t1'!M36</f>
        <v>1</v>
      </c>
      <c r="X37" s="938"/>
      <c r="Y37" s="938"/>
      <c r="Z37" s="938"/>
      <c r="AA37" s="938"/>
    </row>
    <row r="38" spans="1:27" ht="12.75" customHeight="1" thickTop="1" thickBot="1" x14ac:dyDescent="0.4">
      <c r="A38" s="1001" t="str">
        <f>'t1'!A37</f>
        <v>Farmacisti con altri incar. Prof.li (rapp. Non escl.)</v>
      </c>
      <c r="B38" s="1027" t="str">
        <f>'t1'!B37</f>
        <v>SD0037</v>
      </c>
      <c r="C38" s="1051">
        <v>0</v>
      </c>
      <c r="D38" s="2128">
        <v>0</v>
      </c>
      <c r="E38" s="1051">
        <v>0</v>
      </c>
      <c r="F38" s="2128">
        <v>0</v>
      </c>
      <c r="G38" s="1051">
        <v>0</v>
      </c>
      <c r="H38" s="2128">
        <v>0</v>
      </c>
      <c r="I38" s="1051">
        <v>0</v>
      </c>
      <c r="J38" s="2128">
        <v>0</v>
      </c>
      <c r="K38" s="1051">
        <v>0</v>
      </c>
      <c r="L38" s="2128">
        <v>0</v>
      </c>
      <c r="M38" s="1051">
        <v>0</v>
      </c>
      <c r="N38" s="2128">
        <v>0</v>
      </c>
      <c r="O38" s="1051">
        <v>0</v>
      </c>
      <c r="P38" s="2128">
        <v>0</v>
      </c>
      <c r="Q38" s="1051">
        <v>0</v>
      </c>
      <c r="R38" s="2128">
        <v>0</v>
      </c>
      <c r="S38" s="1051">
        <v>0</v>
      </c>
      <c r="T38" s="2128">
        <v>0</v>
      </c>
      <c r="U38" s="2194">
        <f t="shared" si="0"/>
        <v>0</v>
      </c>
      <c r="V38" s="2195">
        <f t="shared" si="1"/>
        <v>0</v>
      </c>
      <c r="W38" s="984">
        <f>'t1'!M37</f>
        <v>0</v>
      </c>
      <c r="X38" s="938"/>
      <c r="Y38" s="938"/>
      <c r="Z38" s="938"/>
      <c r="AA38" s="938"/>
    </row>
    <row r="39" spans="1:27" ht="12.75" customHeight="1" thickTop="1" thickBot="1" x14ac:dyDescent="0.4">
      <c r="A39" s="1001" t="str">
        <f>'t1'!A38</f>
        <v>Farmacisti a t. determinato (art. 15-septies d.lgs. 502/92)</v>
      </c>
      <c r="B39" s="1027" t="str">
        <f>'t1'!B38</f>
        <v>SD0600</v>
      </c>
      <c r="C39" s="1051">
        <v>0</v>
      </c>
      <c r="D39" s="2128">
        <v>0</v>
      </c>
      <c r="E39" s="1051">
        <v>0</v>
      </c>
      <c r="F39" s="2128">
        <v>0</v>
      </c>
      <c r="G39" s="1051">
        <v>0</v>
      </c>
      <c r="H39" s="2128">
        <v>0</v>
      </c>
      <c r="I39" s="1051">
        <v>0</v>
      </c>
      <c r="J39" s="2128">
        <v>0</v>
      </c>
      <c r="K39" s="1051">
        <v>0</v>
      </c>
      <c r="L39" s="2128">
        <v>0</v>
      </c>
      <c r="M39" s="1051">
        <v>0</v>
      </c>
      <c r="N39" s="2128">
        <v>0</v>
      </c>
      <c r="O39" s="1051">
        <v>0</v>
      </c>
      <c r="P39" s="2128">
        <v>0</v>
      </c>
      <c r="Q39" s="1051">
        <v>0</v>
      </c>
      <c r="R39" s="2128">
        <v>0</v>
      </c>
      <c r="S39" s="1051">
        <v>0</v>
      </c>
      <c r="T39" s="2128">
        <v>0</v>
      </c>
      <c r="U39" s="2194">
        <f t="shared" si="0"/>
        <v>0</v>
      </c>
      <c r="V39" s="2195">
        <f t="shared" si="1"/>
        <v>0</v>
      </c>
      <c r="W39" s="984">
        <f>'t1'!M38</f>
        <v>0</v>
      </c>
      <c r="X39" s="938"/>
      <c r="Y39" s="938"/>
      <c r="Z39" s="938"/>
      <c r="AA39" s="938"/>
    </row>
    <row r="40" spans="1:27" ht="12.75" customHeight="1" thickTop="1" thickBot="1" x14ac:dyDescent="0.4">
      <c r="A40" s="1001" t="str">
        <f>'t1'!A39</f>
        <v>Biologi con inc. di struttura complessa (rapp. Esclusivo)</v>
      </c>
      <c r="B40" s="1027" t="str">
        <f>'t1'!B39</f>
        <v>SD0E13</v>
      </c>
      <c r="C40" s="1051">
        <v>0</v>
      </c>
      <c r="D40" s="2128">
        <v>0</v>
      </c>
      <c r="E40" s="1051">
        <v>0</v>
      </c>
      <c r="F40" s="2128">
        <v>0</v>
      </c>
      <c r="G40" s="1051">
        <v>0</v>
      </c>
      <c r="H40" s="2128">
        <v>0</v>
      </c>
      <c r="I40" s="1051">
        <v>0</v>
      </c>
      <c r="J40" s="2128">
        <v>0</v>
      </c>
      <c r="K40" s="1051">
        <v>0</v>
      </c>
      <c r="L40" s="2128">
        <v>0</v>
      </c>
      <c r="M40" s="1051">
        <v>0</v>
      </c>
      <c r="N40" s="2128">
        <v>0</v>
      </c>
      <c r="O40" s="1051">
        <v>0</v>
      </c>
      <c r="P40" s="2128">
        <v>0</v>
      </c>
      <c r="Q40" s="1051">
        <v>0</v>
      </c>
      <c r="R40" s="2128">
        <v>0</v>
      </c>
      <c r="S40" s="1051">
        <v>0</v>
      </c>
      <c r="T40" s="2128">
        <v>0</v>
      </c>
      <c r="U40" s="2194">
        <f t="shared" ref="U40:U71" si="2">SUM(C40,E40,G40,I40,K40,M40,O40,Q40,S40)</f>
        <v>0</v>
      </c>
      <c r="V40" s="2195">
        <f t="shared" ref="V40:V71" si="3">SUM(D40,F40,H40,J40,L40,N40,P40,R40,T40)</f>
        <v>0</v>
      </c>
      <c r="W40" s="984">
        <f>'t1'!M39</f>
        <v>1</v>
      </c>
      <c r="X40" s="938"/>
      <c r="Y40" s="938"/>
      <c r="Z40" s="938"/>
      <c r="AA40" s="938"/>
    </row>
    <row r="41" spans="1:27" ht="12.75" customHeight="1" thickTop="1" thickBot="1" x14ac:dyDescent="0.4">
      <c r="A41" s="1001" t="str">
        <f>'t1'!A40</f>
        <v>Biologi con inc. di struttura complessa (rapp. Non escl.)</v>
      </c>
      <c r="B41" s="1027" t="str">
        <f>'t1'!B40</f>
        <v>SD0N13</v>
      </c>
      <c r="C41" s="1051">
        <v>0</v>
      </c>
      <c r="D41" s="2128">
        <v>0</v>
      </c>
      <c r="E41" s="1051">
        <v>0</v>
      </c>
      <c r="F41" s="2128">
        <v>0</v>
      </c>
      <c r="G41" s="1051">
        <v>0</v>
      </c>
      <c r="H41" s="2128">
        <v>0</v>
      </c>
      <c r="I41" s="1051">
        <v>0</v>
      </c>
      <c r="J41" s="2128">
        <v>0</v>
      </c>
      <c r="K41" s="1051">
        <v>0</v>
      </c>
      <c r="L41" s="2128">
        <v>0</v>
      </c>
      <c r="M41" s="1051">
        <v>0</v>
      </c>
      <c r="N41" s="2128">
        <v>0</v>
      </c>
      <c r="O41" s="1051">
        <v>0</v>
      </c>
      <c r="P41" s="2128">
        <v>0</v>
      </c>
      <c r="Q41" s="1051">
        <v>0</v>
      </c>
      <c r="R41" s="2128">
        <v>0</v>
      </c>
      <c r="S41" s="1051">
        <v>0</v>
      </c>
      <c r="T41" s="2128">
        <v>0</v>
      </c>
      <c r="U41" s="2194">
        <f t="shared" si="2"/>
        <v>0</v>
      </c>
      <c r="V41" s="2195">
        <f t="shared" si="3"/>
        <v>0</v>
      </c>
      <c r="W41" s="984">
        <f>'t1'!M40</f>
        <v>0</v>
      </c>
      <c r="X41" s="938"/>
      <c r="Y41" s="938"/>
      <c r="Z41" s="938"/>
      <c r="AA41" s="938"/>
    </row>
    <row r="42" spans="1:27" ht="12.75" customHeight="1" thickTop="1" thickBot="1" x14ac:dyDescent="0.4">
      <c r="A42" s="1001" t="str">
        <f>'t1'!A41</f>
        <v>Biologi con inc. di struttura semplice (rapp. Esclusivo)</v>
      </c>
      <c r="B42" s="1027" t="str">
        <f>'t1'!B41</f>
        <v>SD0E12</v>
      </c>
      <c r="C42" s="1051">
        <v>0</v>
      </c>
      <c r="D42" s="2128">
        <v>0</v>
      </c>
      <c r="E42" s="1051">
        <v>0</v>
      </c>
      <c r="F42" s="2128">
        <v>0</v>
      </c>
      <c r="G42" s="1051">
        <v>0</v>
      </c>
      <c r="H42" s="2128">
        <v>0</v>
      </c>
      <c r="I42" s="1051">
        <v>0</v>
      </c>
      <c r="J42" s="2128">
        <v>0</v>
      </c>
      <c r="K42" s="1051">
        <v>0</v>
      </c>
      <c r="L42" s="2128">
        <v>0</v>
      </c>
      <c r="M42" s="1051">
        <v>0</v>
      </c>
      <c r="N42" s="2128">
        <v>0</v>
      </c>
      <c r="O42" s="1051">
        <v>0</v>
      </c>
      <c r="P42" s="2128">
        <v>0</v>
      </c>
      <c r="Q42" s="1051">
        <v>0</v>
      </c>
      <c r="R42" s="2128">
        <v>0</v>
      </c>
      <c r="S42" s="1051">
        <v>0</v>
      </c>
      <c r="T42" s="2128">
        <v>0</v>
      </c>
      <c r="U42" s="2194">
        <f t="shared" si="2"/>
        <v>0</v>
      </c>
      <c r="V42" s="2195">
        <f t="shared" si="3"/>
        <v>0</v>
      </c>
      <c r="W42" s="984">
        <f>'t1'!M41</f>
        <v>1</v>
      </c>
      <c r="X42" s="938"/>
      <c r="Y42" s="938"/>
      <c r="Z42" s="938"/>
      <c r="AA42" s="938"/>
    </row>
    <row r="43" spans="1:27" ht="12.75" customHeight="1" thickTop="1" thickBot="1" x14ac:dyDescent="0.4">
      <c r="A43" s="1001" t="str">
        <f>'t1'!A42</f>
        <v>Biologi con inc. di struttura semplice (rapp. Non escl.)</v>
      </c>
      <c r="B43" s="1027" t="str">
        <f>'t1'!B42</f>
        <v>SD0N12</v>
      </c>
      <c r="C43" s="1051">
        <v>0</v>
      </c>
      <c r="D43" s="2128">
        <v>0</v>
      </c>
      <c r="E43" s="1051">
        <v>0</v>
      </c>
      <c r="F43" s="2128">
        <v>0</v>
      </c>
      <c r="G43" s="1051">
        <v>0</v>
      </c>
      <c r="H43" s="2128">
        <v>0</v>
      </c>
      <c r="I43" s="1051">
        <v>0</v>
      </c>
      <c r="J43" s="2128">
        <v>0</v>
      </c>
      <c r="K43" s="1051">
        <v>0</v>
      </c>
      <c r="L43" s="2128">
        <v>0</v>
      </c>
      <c r="M43" s="1051">
        <v>0</v>
      </c>
      <c r="N43" s="2128">
        <v>0</v>
      </c>
      <c r="O43" s="1051">
        <v>0</v>
      </c>
      <c r="P43" s="2128">
        <v>0</v>
      </c>
      <c r="Q43" s="1051">
        <v>0</v>
      </c>
      <c r="R43" s="2128">
        <v>0</v>
      </c>
      <c r="S43" s="1051">
        <v>0</v>
      </c>
      <c r="T43" s="2128">
        <v>0</v>
      </c>
      <c r="U43" s="2194">
        <f t="shared" si="2"/>
        <v>0</v>
      </c>
      <c r="V43" s="2195">
        <f t="shared" si="3"/>
        <v>0</v>
      </c>
      <c r="W43" s="984">
        <f>'t1'!M42</f>
        <v>0</v>
      </c>
      <c r="X43" s="938"/>
      <c r="Y43" s="938"/>
      <c r="Z43" s="938"/>
      <c r="AA43" s="938"/>
    </row>
    <row r="44" spans="1:27" ht="12.75" customHeight="1" thickTop="1" thickBot="1" x14ac:dyDescent="0.4">
      <c r="A44" s="1001" t="str">
        <f>'t1'!A43</f>
        <v>Biologi con altri incar. Prof.li (rapp. Esclusivo)</v>
      </c>
      <c r="B44" s="1027" t="str">
        <f>'t1'!B43</f>
        <v>SD0A12</v>
      </c>
      <c r="C44" s="1051">
        <v>0</v>
      </c>
      <c r="D44" s="2128">
        <v>0</v>
      </c>
      <c r="E44" s="1051">
        <v>0</v>
      </c>
      <c r="F44" s="2128">
        <v>0</v>
      </c>
      <c r="G44" s="1051">
        <v>0</v>
      </c>
      <c r="H44" s="2128">
        <v>0</v>
      </c>
      <c r="I44" s="1051">
        <v>0</v>
      </c>
      <c r="J44" s="2128">
        <v>0</v>
      </c>
      <c r="K44" s="1051">
        <v>0</v>
      </c>
      <c r="L44" s="2128">
        <v>0</v>
      </c>
      <c r="M44" s="1051">
        <v>0</v>
      </c>
      <c r="N44" s="2128">
        <v>0</v>
      </c>
      <c r="O44" s="1051">
        <v>0</v>
      </c>
      <c r="P44" s="2128">
        <v>0</v>
      </c>
      <c r="Q44" s="1051">
        <v>0</v>
      </c>
      <c r="R44" s="2128">
        <v>0</v>
      </c>
      <c r="S44" s="1051">
        <v>0</v>
      </c>
      <c r="T44" s="2128">
        <v>1</v>
      </c>
      <c r="U44" s="2194">
        <f t="shared" si="2"/>
        <v>0</v>
      </c>
      <c r="V44" s="2195">
        <f t="shared" si="3"/>
        <v>1</v>
      </c>
      <c r="W44" s="984">
        <f>'t1'!M43</f>
        <v>1</v>
      </c>
      <c r="X44" s="938"/>
      <c r="Y44" s="938"/>
      <c r="Z44" s="938"/>
      <c r="AA44" s="938"/>
    </row>
    <row r="45" spans="1:27" ht="12.75" customHeight="1" thickTop="1" thickBot="1" x14ac:dyDescent="0.4">
      <c r="A45" s="1001" t="str">
        <f>'t1'!A44</f>
        <v>Biologi con altri incar. Prof.li (rapp. Non escl.)</v>
      </c>
      <c r="B45" s="1027" t="str">
        <f>'t1'!B44</f>
        <v>SD0011</v>
      </c>
      <c r="C45" s="1051">
        <v>0</v>
      </c>
      <c r="D45" s="2128">
        <v>0</v>
      </c>
      <c r="E45" s="1051">
        <v>0</v>
      </c>
      <c r="F45" s="2128">
        <v>0</v>
      </c>
      <c r="G45" s="1051">
        <v>0</v>
      </c>
      <c r="H45" s="2128">
        <v>0</v>
      </c>
      <c r="I45" s="1051">
        <v>0</v>
      </c>
      <c r="J45" s="2128">
        <v>0</v>
      </c>
      <c r="K45" s="1051">
        <v>0</v>
      </c>
      <c r="L45" s="2128">
        <v>0</v>
      </c>
      <c r="M45" s="1051">
        <v>0</v>
      </c>
      <c r="N45" s="2128">
        <v>0</v>
      </c>
      <c r="O45" s="1051">
        <v>0</v>
      </c>
      <c r="P45" s="2128">
        <v>0</v>
      </c>
      <c r="Q45" s="1051">
        <v>0</v>
      </c>
      <c r="R45" s="2128">
        <v>0</v>
      </c>
      <c r="S45" s="1051">
        <v>0</v>
      </c>
      <c r="T45" s="2128">
        <v>0</v>
      </c>
      <c r="U45" s="2194">
        <f t="shared" si="2"/>
        <v>0</v>
      </c>
      <c r="V45" s="2195">
        <f t="shared" si="3"/>
        <v>0</v>
      </c>
      <c r="W45" s="984">
        <f>'t1'!M44</f>
        <v>0</v>
      </c>
      <c r="X45" s="938"/>
      <c r="Y45" s="938"/>
      <c r="Z45" s="938"/>
      <c r="AA45" s="938"/>
    </row>
    <row r="46" spans="1:27" ht="12.75" customHeight="1" thickTop="1" thickBot="1" x14ac:dyDescent="0.4">
      <c r="A46" s="1001" t="str">
        <f>'t1'!A45</f>
        <v>Biologi a t. determinato (art. 15-septies d.lgs. 502/92)</v>
      </c>
      <c r="B46" s="1027" t="str">
        <f>'t1'!B45</f>
        <v>SD0601</v>
      </c>
      <c r="C46" s="1051">
        <v>0</v>
      </c>
      <c r="D46" s="2128">
        <v>0</v>
      </c>
      <c r="E46" s="1051">
        <v>0</v>
      </c>
      <c r="F46" s="2128">
        <v>0</v>
      </c>
      <c r="G46" s="1051">
        <v>0</v>
      </c>
      <c r="H46" s="2128">
        <v>0</v>
      </c>
      <c r="I46" s="1051">
        <v>0</v>
      </c>
      <c r="J46" s="2128">
        <v>0</v>
      </c>
      <c r="K46" s="1051">
        <v>0</v>
      </c>
      <c r="L46" s="2128">
        <v>0</v>
      </c>
      <c r="M46" s="1051">
        <v>0</v>
      </c>
      <c r="N46" s="2128">
        <v>0</v>
      </c>
      <c r="O46" s="1051">
        <v>0</v>
      </c>
      <c r="P46" s="2128">
        <v>0</v>
      </c>
      <c r="Q46" s="1051">
        <v>0</v>
      </c>
      <c r="R46" s="2128">
        <v>0</v>
      </c>
      <c r="S46" s="1051">
        <v>0</v>
      </c>
      <c r="T46" s="2128">
        <v>0</v>
      </c>
      <c r="U46" s="2194">
        <f t="shared" si="2"/>
        <v>0</v>
      </c>
      <c r="V46" s="2195">
        <f t="shared" si="3"/>
        <v>0</v>
      </c>
      <c r="W46" s="984">
        <f>'t1'!M45</f>
        <v>0</v>
      </c>
      <c r="X46" s="938"/>
      <c r="Y46" s="938"/>
      <c r="Z46" s="938"/>
      <c r="AA46" s="938"/>
    </row>
    <row r="47" spans="1:27" ht="12.75" customHeight="1" thickTop="1" thickBot="1" x14ac:dyDescent="0.4">
      <c r="A47" s="1001" t="str">
        <f>'t1'!A46</f>
        <v>Chimici con inc. di struttura complessa (rapp. Esclusivo)</v>
      </c>
      <c r="B47" s="1027" t="str">
        <f>'t1'!B46</f>
        <v>SD0E16</v>
      </c>
      <c r="C47" s="1051">
        <v>0</v>
      </c>
      <c r="D47" s="2128">
        <v>0</v>
      </c>
      <c r="E47" s="1051">
        <v>0</v>
      </c>
      <c r="F47" s="2128">
        <v>0</v>
      </c>
      <c r="G47" s="1051">
        <v>0</v>
      </c>
      <c r="H47" s="2128">
        <v>0</v>
      </c>
      <c r="I47" s="1051">
        <v>0</v>
      </c>
      <c r="J47" s="2128">
        <v>0</v>
      </c>
      <c r="K47" s="1051">
        <v>0</v>
      </c>
      <c r="L47" s="2128">
        <v>0</v>
      </c>
      <c r="M47" s="1051">
        <v>0</v>
      </c>
      <c r="N47" s="2128">
        <v>0</v>
      </c>
      <c r="O47" s="1051">
        <v>0</v>
      </c>
      <c r="P47" s="2128">
        <v>0</v>
      </c>
      <c r="Q47" s="1051">
        <v>0</v>
      </c>
      <c r="R47" s="2128">
        <v>0</v>
      </c>
      <c r="S47" s="1051">
        <v>0</v>
      </c>
      <c r="T47" s="2128">
        <v>0</v>
      </c>
      <c r="U47" s="2194">
        <f t="shared" si="2"/>
        <v>0</v>
      </c>
      <c r="V47" s="2195">
        <f t="shared" si="3"/>
        <v>0</v>
      </c>
      <c r="W47" s="984">
        <f>'t1'!M46</f>
        <v>0</v>
      </c>
      <c r="X47" s="938"/>
      <c r="Y47" s="938"/>
      <c r="Z47" s="938"/>
      <c r="AA47" s="938"/>
    </row>
    <row r="48" spans="1:27" ht="12.75" customHeight="1" thickTop="1" thickBot="1" x14ac:dyDescent="0.4">
      <c r="A48" s="1001" t="str">
        <f>'t1'!A47</f>
        <v>Chimici con inc. di struttura complessa (rapp.non escl.)</v>
      </c>
      <c r="B48" s="1027" t="str">
        <f>'t1'!B47</f>
        <v>SD0N16</v>
      </c>
      <c r="C48" s="1051">
        <v>0</v>
      </c>
      <c r="D48" s="2128">
        <v>0</v>
      </c>
      <c r="E48" s="1051">
        <v>0</v>
      </c>
      <c r="F48" s="2128">
        <v>0</v>
      </c>
      <c r="G48" s="1051">
        <v>0</v>
      </c>
      <c r="H48" s="2128">
        <v>0</v>
      </c>
      <c r="I48" s="1051">
        <v>0</v>
      </c>
      <c r="J48" s="2128">
        <v>0</v>
      </c>
      <c r="K48" s="1051">
        <v>0</v>
      </c>
      <c r="L48" s="2128">
        <v>0</v>
      </c>
      <c r="M48" s="1051">
        <v>0</v>
      </c>
      <c r="N48" s="2128">
        <v>0</v>
      </c>
      <c r="O48" s="1051">
        <v>0</v>
      </c>
      <c r="P48" s="2128">
        <v>0</v>
      </c>
      <c r="Q48" s="1051">
        <v>0</v>
      </c>
      <c r="R48" s="2128">
        <v>0</v>
      </c>
      <c r="S48" s="1051">
        <v>0</v>
      </c>
      <c r="T48" s="2128">
        <v>0</v>
      </c>
      <c r="U48" s="2194">
        <f t="shared" si="2"/>
        <v>0</v>
      </c>
      <c r="V48" s="2195">
        <f t="shared" si="3"/>
        <v>0</v>
      </c>
      <c r="W48" s="984">
        <f>'t1'!M47</f>
        <v>0</v>
      </c>
      <c r="X48" s="938"/>
      <c r="Y48" s="938"/>
      <c r="Z48" s="938"/>
      <c r="AA48" s="938"/>
    </row>
    <row r="49" spans="1:27" ht="12.75" customHeight="1" thickTop="1" thickBot="1" x14ac:dyDescent="0.4">
      <c r="A49" s="1001" t="str">
        <f>'t1'!A48</f>
        <v>Chimici con inc. di struttura semplice (rapp. Esclusivo)</v>
      </c>
      <c r="B49" s="1027" t="str">
        <f>'t1'!B48</f>
        <v>SD0E15</v>
      </c>
      <c r="C49" s="1051">
        <v>0</v>
      </c>
      <c r="D49" s="2128">
        <v>0</v>
      </c>
      <c r="E49" s="1051">
        <v>0</v>
      </c>
      <c r="F49" s="2128">
        <v>0</v>
      </c>
      <c r="G49" s="1051">
        <v>0</v>
      </c>
      <c r="H49" s="2128">
        <v>0</v>
      </c>
      <c r="I49" s="1051">
        <v>0</v>
      </c>
      <c r="J49" s="2128">
        <v>0</v>
      </c>
      <c r="K49" s="1051">
        <v>0</v>
      </c>
      <c r="L49" s="2128">
        <v>0</v>
      </c>
      <c r="M49" s="1051">
        <v>0</v>
      </c>
      <c r="N49" s="2128">
        <v>0</v>
      </c>
      <c r="O49" s="1051">
        <v>0</v>
      </c>
      <c r="P49" s="2128">
        <v>0</v>
      </c>
      <c r="Q49" s="1051">
        <v>0</v>
      </c>
      <c r="R49" s="2128">
        <v>0</v>
      </c>
      <c r="S49" s="1051">
        <v>0</v>
      </c>
      <c r="T49" s="2128">
        <v>0</v>
      </c>
      <c r="U49" s="2194">
        <f t="shared" si="2"/>
        <v>0</v>
      </c>
      <c r="V49" s="2195">
        <f t="shared" si="3"/>
        <v>0</v>
      </c>
      <c r="W49" s="984">
        <f>'t1'!M48</f>
        <v>1</v>
      </c>
      <c r="X49" s="938"/>
      <c r="Y49" s="938"/>
      <c r="Z49" s="938"/>
      <c r="AA49" s="938"/>
    </row>
    <row r="50" spans="1:27" ht="12.75" customHeight="1" thickTop="1" thickBot="1" x14ac:dyDescent="0.4">
      <c r="A50" s="1001" t="str">
        <f>'t1'!A49</f>
        <v>Chimici con inc. di struttura semplice (rapp. Non escl.)</v>
      </c>
      <c r="B50" s="1027" t="str">
        <f>'t1'!B49</f>
        <v>SD0N15</v>
      </c>
      <c r="C50" s="1051">
        <v>0</v>
      </c>
      <c r="D50" s="2128">
        <v>0</v>
      </c>
      <c r="E50" s="1051">
        <v>0</v>
      </c>
      <c r="F50" s="2128">
        <v>0</v>
      </c>
      <c r="G50" s="1051">
        <v>0</v>
      </c>
      <c r="H50" s="2128">
        <v>0</v>
      </c>
      <c r="I50" s="1051">
        <v>0</v>
      </c>
      <c r="J50" s="2128">
        <v>0</v>
      </c>
      <c r="K50" s="1051">
        <v>0</v>
      </c>
      <c r="L50" s="2128">
        <v>0</v>
      </c>
      <c r="M50" s="1051">
        <v>0</v>
      </c>
      <c r="N50" s="2128">
        <v>0</v>
      </c>
      <c r="O50" s="1051">
        <v>0</v>
      </c>
      <c r="P50" s="2128">
        <v>0</v>
      </c>
      <c r="Q50" s="1051">
        <v>0</v>
      </c>
      <c r="R50" s="2128">
        <v>0</v>
      </c>
      <c r="S50" s="1051">
        <v>0</v>
      </c>
      <c r="T50" s="2128">
        <v>0</v>
      </c>
      <c r="U50" s="2194">
        <f t="shared" si="2"/>
        <v>0</v>
      </c>
      <c r="V50" s="2195">
        <f t="shared" si="3"/>
        <v>0</v>
      </c>
      <c r="W50" s="984">
        <f>'t1'!M49</f>
        <v>0</v>
      </c>
      <c r="X50" s="938"/>
      <c r="Y50" s="938"/>
      <c r="Z50" s="938"/>
      <c r="AA50" s="938"/>
    </row>
    <row r="51" spans="1:27" ht="12.75" customHeight="1" thickTop="1" thickBot="1" x14ac:dyDescent="0.4">
      <c r="A51" s="1001" t="str">
        <f>'t1'!A50</f>
        <v>Chimici con altri incar. Prof.li (rapp. Esclusivo)</v>
      </c>
      <c r="B51" s="1027" t="str">
        <f>'t1'!B50</f>
        <v>SD0A15</v>
      </c>
      <c r="C51" s="1051">
        <v>0</v>
      </c>
      <c r="D51" s="2128">
        <v>0</v>
      </c>
      <c r="E51" s="1051">
        <v>0</v>
      </c>
      <c r="F51" s="2128">
        <v>0</v>
      </c>
      <c r="G51" s="1051">
        <v>0</v>
      </c>
      <c r="H51" s="2128">
        <v>0</v>
      </c>
      <c r="I51" s="1051">
        <v>0</v>
      </c>
      <c r="J51" s="2128">
        <v>0</v>
      </c>
      <c r="K51" s="1051">
        <v>0</v>
      </c>
      <c r="L51" s="2128">
        <v>0</v>
      </c>
      <c r="M51" s="1051">
        <v>0</v>
      </c>
      <c r="N51" s="2128">
        <v>0</v>
      </c>
      <c r="O51" s="1051">
        <v>0</v>
      </c>
      <c r="P51" s="2128">
        <v>0</v>
      </c>
      <c r="Q51" s="1051">
        <v>0</v>
      </c>
      <c r="R51" s="2128">
        <v>0</v>
      </c>
      <c r="S51" s="1051">
        <v>0</v>
      </c>
      <c r="T51" s="2128">
        <v>0</v>
      </c>
      <c r="U51" s="2194">
        <f t="shared" si="2"/>
        <v>0</v>
      </c>
      <c r="V51" s="2195">
        <f t="shared" si="3"/>
        <v>0</v>
      </c>
      <c r="W51" s="984">
        <f>'t1'!M50</f>
        <v>1</v>
      </c>
      <c r="X51" s="938"/>
      <c r="Y51" s="938"/>
      <c r="Z51" s="938"/>
      <c r="AA51" s="938"/>
    </row>
    <row r="52" spans="1:27" ht="12.75" customHeight="1" thickTop="1" thickBot="1" x14ac:dyDescent="0.4">
      <c r="A52" s="1001" t="str">
        <f>'t1'!A51</f>
        <v>Chimici con altri incar. Prof.li (rapp. Non escl.)</v>
      </c>
      <c r="B52" s="1027" t="str">
        <f>'t1'!B51</f>
        <v>SD0014</v>
      </c>
      <c r="C52" s="1051">
        <v>0</v>
      </c>
      <c r="D52" s="2128">
        <v>0</v>
      </c>
      <c r="E52" s="1051">
        <v>0</v>
      </c>
      <c r="F52" s="2128">
        <v>0</v>
      </c>
      <c r="G52" s="1051">
        <v>0</v>
      </c>
      <c r="H52" s="2128">
        <v>0</v>
      </c>
      <c r="I52" s="1051">
        <v>0</v>
      </c>
      <c r="J52" s="2128">
        <v>0</v>
      </c>
      <c r="K52" s="1051">
        <v>0</v>
      </c>
      <c r="L52" s="2128">
        <v>0</v>
      </c>
      <c r="M52" s="1051">
        <v>0</v>
      </c>
      <c r="N52" s="2128">
        <v>0</v>
      </c>
      <c r="O52" s="1051">
        <v>0</v>
      </c>
      <c r="P52" s="2128">
        <v>0</v>
      </c>
      <c r="Q52" s="1051">
        <v>0</v>
      </c>
      <c r="R52" s="2128">
        <v>0</v>
      </c>
      <c r="S52" s="1051">
        <v>0</v>
      </c>
      <c r="T52" s="2128">
        <v>0</v>
      </c>
      <c r="U52" s="2194">
        <f t="shared" si="2"/>
        <v>0</v>
      </c>
      <c r="V52" s="2195">
        <f t="shared" si="3"/>
        <v>0</v>
      </c>
      <c r="W52" s="984">
        <f>'t1'!M51</f>
        <v>0</v>
      </c>
      <c r="X52" s="938"/>
      <c r="Y52" s="938"/>
      <c r="Z52" s="938"/>
      <c r="AA52" s="938"/>
    </row>
    <row r="53" spans="1:27" ht="12.75" customHeight="1" thickTop="1" thickBot="1" x14ac:dyDescent="0.4">
      <c r="A53" s="1001" t="str">
        <f>'t1'!A52</f>
        <v>Chimici a t. determinato (art. 15-septies d.lgs. 502/92)</v>
      </c>
      <c r="B53" s="1027" t="str">
        <f>'t1'!B52</f>
        <v>SD0602</v>
      </c>
      <c r="C53" s="1051">
        <v>0</v>
      </c>
      <c r="D53" s="2128">
        <v>0</v>
      </c>
      <c r="E53" s="1051">
        <v>0</v>
      </c>
      <c r="F53" s="2128">
        <v>0</v>
      </c>
      <c r="G53" s="1051">
        <v>0</v>
      </c>
      <c r="H53" s="2128">
        <v>0</v>
      </c>
      <c r="I53" s="1051">
        <v>0</v>
      </c>
      <c r="J53" s="2128">
        <v>0</v>
      </c>
      <c r="K53" s="1051">
        <v>0</v>
      </c>
      <c r="L53" s="2128">
        <v>0</v>
      </c>
      <c r="M53" s="1051">
        <v>0</v>
      </c>
      <c r="N53" s="2128">
        <v>0</v>
      </c>
      <c r="O53" s="1051">
        <v>0</v>
      </c>
      <c r="P53" s="2128">
        <v>0</v>
      </c>
      <c r="Q53" s="1051">
        <v>0</v>
      </c>
      <c r="R53" s="2128">
        <v>0</v>
      </c>
      <c r="S53" s="1051">
        <v>0</v>
      </c>
      <c r="T53" s="2128">
        <v>0</v>
      </c>
      <c r="U53" s="2194">
        <f t="shared" si="2"/>
        <v>0</v>
      </c>
      <c r="V53" s="2195">
        <f t="shared" si="3"/>
        <v>0</v>
      </c>
      <c r="W53" s="984">
        <f>'t1'!M52</f>
        <v>0</v>
      </c>
      <c r="X53" s="938"/>
      <c r="Y53" s="938"/>
      <c r="Z53" s="938"/>
      <c r="AA53" s="938"/>
    </row>
    <row r="54" spans="1:27" ht="12.75" customHeight="1" thickTop="1" thickBot="1" x14ac:dyDescent="0.4">
      <c r="A54" s="1001" t="str">
        <f>'t1'!A53</f>
        <v>Fisici con inc. di struttura complessa (rapp. Esclusivo)</v>
      </c>
      <c r="B54" s="1027" t="str">
        <f>'t1'!B53</f>
        <v>SD0E42</v>
      </c>
      <c r="C54" s="1051">
        <v>0</v>
      </c>
      <c r="D54" s="2128">
        <v>0</v>
      </c>
      <c r="E54" s="1051">
        <v>0</v>
      </c>
      <c r="F54" s="2128">
        <v>0</v>
      </c>
      <c r="G54" s="1051">
        <v>0</v>
      </c>
      <c r="H54" s="2128">
        <v>0</v>
      </c>
      <c r="I54" s="1051">
        <v>0</v>
      </c>
      <c r="J54" s="2128">
        <v>0</v>
      </c>
      <c r="K54" s="1051">
        <v>0</v>
      </c>
      <c r="L54" s="2128">
        <v>0</v>
      </c>
      <c r="M54" s="1051">
        <v>0</v>
      </c>
      <c r="N54" s="2128">
        <v>0</v>
      </c>
      <c r="O54" s="1051">
        <v>0</v>
      </c>
      <c r="P54" s="2128">
        <v>0</v>
      </c>
      <c r="Q54" s="1051">
        <v>0</v>
      </c>
      <c r="R54" s="2128">
        <v>0</v>
      </c>
      <c r="S54" s="1051">
        <v>0</v>
      </c>
      <c r="T54" s="2128">
        <v>0</v>
      </c>
      <c r="U54" s="2194">
        <f t="shared" si="2"/>
        <v>0</v>
      </c>
      <c r="V54" s="2195">
        <f t="shared" si="3"/>
        <v>0</v>
      </c>
      <c r="W54" s="984">
        <f>'t1'!M53</f>
        <v>0</v>
      </c>
      <c r="X54" s="938"/>
      <c r="Y54" s="938"/>
      <c r="Z54" s="938"/>
      <c r="AA54" s="938"/>
    </row>
    <row r="55" spans="1:27" ht="12.75" customHeight="1" thickTop="1" thickBot="1" x14ac:dyDescent="0.4">
      <c r="A55" s="1001" t="str">
        <f>'t1'!A54</f>
        <v>Fisici con inc. di struttura complessa (rapp. Non escl.)</v>
      </c>
      <c r="B55" s="1027" t="str">
        <f>'t1'!B54</f>
        <v>SD0N42</v>
      </c>
      <c r="C55" s="1051">
        <v>0</v>
      </c>
      <c r="D55" s="2128">
        <v>0</v>
      </c>
      <c r="E55" s="1051">
        <v>0</v>
      </c>
      <c r="F55" s="2128">
        <v>0</v>
      </c>
      <c r="G55" s="1051">
        <v>0</v>
      </c>
      <c r="H55" s="2128">
        <v>0</v>
      </c>
      <c r="I55" s="1051">
        <v>0</v>
      </c>
      <c r="J55" s="2128">
        <v>0</v>
      </c>
      <c r="K55" s="1051">
        <v>0</v>
      </c>
      <c r="L55" s="2128">
        <v>0</v>
      </c>
      <c r="M55" s="1051">
        <v>0</v>
      </c>
      <c r="N55" s="2128">
        <v>0</v>
      </c>
      <c r="O55" s="1051">
        <v>0</v>
      </c>
      <c r="P55" s="2128">
        <v>0</v>
      </c>
      <c r="Q55" s="1051">
        <v>0</v>
      </c>
      <c r="R55" s="2128">
        <v>0</v>
      </c>
      <c r="S55" s="1051">
        <v>0</v>
      </c>
      <c r="T55" s="2128">
        <v>0</v>
      </c>
      <c r="U55" s="2194">
        <f t="shared" si="2"/>
        <v>0</v>
      </c>
      <c r="V55" s="2195">
        <f t="shared" si="3"/>
        <v>0</v>
      </c>
      <c r="W55" s="984">
        <f>'t1'!M54</f>
        <v>0</v>
      </c>
      <c r="X55" s="938"/>
      <c r="Y55" s="938"/>
      <c r="Z55" s="938"/>
      <c r="AA55" s="938"/>
    </row>
    <row r="56" spans="1:27" ht="12.75" customHeight="1" thickTop="1" thickBot="1" x14ac:dyDescent="0.4">
      <c r="A56" s="1001" t="str">
        <f>'t1'!A55</f>
        <v>Fisici con inc. di struttura semplice (rapp. Esclusivo)</v>
      </c>
      <c r="B56" s="1027" t="str">
        <f>'t1'!B55</f>
        <v>SD0E41</v>
      </c>
      <c r="C56" s="1051">
        <v>0</v>
      </c>
      <c r="D56" s="2128">
        <v>0</v>
      </c>
      <c r="E56" s="1051">
        <v>0</v>
      </c>
      <c r="F56" s="2128">
        <v>0</v>
      </c>
      <c r="G56" s="1051">
        <v>0</v>
      </c>
      <c r="H56" s="2128">
        <v>0</v>
      </c>
      <c r="I56" s="1051">
        <v>0</v>
      </c>
      <c r="J56" s="2128">
        <v>0</v>
      </c>
      <c r="K56" s="1051">
        <v>0</v>
      </c>
      <c r="L56" s="2128">
        <v>0</v>
      </c>
      <c r="M56" s="1051">
        <v>0</v>
      </c>
      <c r="N56" s="2128">
        <v>0</v>
      </c>
      <c r="O56" s="1051">
        <v>0</v>
      </c>
      <c r="P56" s="2128">
        <v>0</v>
      </c>
      <c r="Q56" s="1051">
        <v>0</v>
      </c>
      <c r="R56" s="2128">
        <v>0</v>
      </c>
      <c r="S56" s="1051">
        <v>0</v>
      </c>
      <c r="T56" s="2128">
        <v>0</v>
      </c>
      <c r="U56" s="2194">
        <f t="shared" si="2"/>
        <v>0</v>
      </c>
      <c r="V56" s="2195">
        <f t="shared" si="3"/>
        <v>0</v>
      </c>
      <c r="W56" s="984">
        <f>'t1'!M55</f>
        <v>1</v>
      </c>
      <c r="X56" s="938"/>
      <c r="Y56" s="938"/>
      <c r="Z56" s="938"/>
      <c r="AA56" s="938"/>
    </row>
    <row r="57" spans="1:27" ht="12.75" customHeight="1" thickTop="1" thickBot="1" x14ac:dyDescent="0.4">
      <c r="A57" s="1001" t="str">
        <f>'t1'!A56</f>
        <v>Fisici con inc. di struttura semplice (rapp. Non escl.)</v>
      </c>
      <c r="B57" s="1027" t="str">
        <f>'t1'!B56</f>
        <v>SD0N41</v>
      </c>
      <c r="C57" s="1051">
        <v>0</v>
      </c>
      <c r="D57" s="2128">
        <v>0</v>
      </c>
      <c r="E57" s="1051">
        <v>0</v>
      </c>
      <c r="F57" s="2128">
        <v>0</v>
      </c>
      <c r="G57" s="1051">
        <v>0</v>
      </c>
      <c r="H57" s="2128">
        <v>0</v>
      </c>
      <c r="I57" s="1051">
        <v>0</v>
      </c>
      <c r="J57" s="2128">
        <v>0</v>
      </c>
      <c r="K57" s="1051">
        <v>0</v>
      </c>
      <c r="L57" s="2128">
        <v>0</v>
      </c>
      <c r="M57" s="1051">
        <v>0</v>
      </c>
      <c r="N57" s="2128">
        <v>0</v>
      </c>
      <c r="O57" s="1051">
        <v>0</v>
      </c>
      <c r="P57" s="2128">
        <v>0</v>
      </c>
      <c r="Q57" s="1051">
        <v>0</v>
      </c>
      <c r="R57" s="2128">
        <v>0</v>
      </c>
      <c r="S57" s="1051">
        <v>0</v>
      </c>
      <c r="T57" s="2128">
        <v>0</v>
      </c>
      <c r="U57" s="2194">
        <f t="shared" si="2"/>
        <v>0</v>
      </c>
      <c r="V57" s="2195">
        <f t="shared" si="3"/>
        <v>0</v>
      </c>
      <c r="W57" s="984">
        <f>'t1'!M56</f>
        <v>0</v>
      </c>
      <c r="X57" s="938"/>
      <c r="Y57" s="938"/>
      <c r="Z57" s="938"/>
      <c r="AA57" s="938"/>
    </row>
    <row r="58" spans="1:27" ht="12.75" customHeight="1" thickTop="1" thickBot="1" x14ac:dyDescent="0.4">
      <c r="A58" s="1001" t="str">
        <f>'t1'!A57</f>
        <v>Fisici con altri incar. Prof.li (rapp. Esclusivo)</v>
      </c>
      <c r="B58" s="1027" t="str">
        <f>'t1'!B57</f>
        <v>SD0A41</v>
      </c>
      <c r="C58" s="1051">
        <v>0</v>
      </c>
      <c r="D58" s="2128">
        <v>0</v>
      </c>
      <c r="E58" s="1051">
        <v>0</v>
      </c>
      <c r="F58" s="2128">
        <v>1</v>
      </c>
      <c r="G58" s="1051">
        <v>0</v>
      </c>
      <c r="H58" s="2128">
        <v>0</v>
      </c>
      <c r="I58" s="1051">
        <v>0</v>
      </c>
      <c r="J58" s="2128">
        <v>0</v>
      </c>
      <c r="K58" s="1051">
        <v>0</v>
      </c>
      <c r="L58" s="2128">
        <v>0</v>
      </c>
      <c r="M58" s="1051">
        <v>0</v>
      </c>
      <c r="N58" s="2128">
        <v>0</v>
      </c>
      <c r="O58" s="1051">
        <v>0</v>
      </c>
      <c r="P58" s="2128">
        <v>0</v>
      </c>
      <c r="Q58" s="1051">
        <v>0</v>
      </c>
      <c r="R58" s="2128">
        <v>0</v>
      </c>
      <c r="S58" s="1051">
        <v>0</v>
      </c>
      <c r="T58" s="2128">
        <v>0</v>
      </c>
      <c r="U58" s="2194">
        <f t="shared" si="2"/>
        <v>0</v>
      </c>
      <c r="V58" s="2195">
        <f t="shared" si="3"/>
        <v>1</v>
      </c>
      <c r="W58" s="984">
        <f>'t1'!M57</f>
        <v>1</v>
      </c>
      <c r="X58" s="938"/>
      <c r="Y58" s="938"/>
      <c r="Z58" s="938"/>
      <c r="AA58" s="938"/>
    </row>
    <row r="59" spans="1:27" ht="12.75" customHeight="1" thickTop="1" thickBot="1" x14ac:dyDescent="0.4">
      <c r="A59" s="1001" t="str">
        <f>'t1'!A58</f>
        <v>Fisici con altri incar. Prof.li (rapp. Non escl.)</v>
      </c>
      <c r="B59" s="1027" t="str">
        <f>'t1'!B58</f>
        <v>SD0040</v>
      </c>
      <c r="C59" s="1051">
        <v>0</v>
      </c>
      <c r="D59" s="2128">
        <v>0</v>
      </c>
      <c r="E59" s="1051">
        <v>0</v>
      </c>
      <c r="F59" s="2128">
        <v>0</v>
      </c>
      <c r="G59" s="1051">
        <v>0</v>
      </c>
      <c r="H59" s="2128">
        <v>0</v>
      </c>
      <c r="I59" s="1051">
        <v>0</v>
      </c>
      <c r="J59" s="2128">
        <v>0</v>
      </c>
      <c r="K59" s="1051">
        <v>0</v>
      </c>
      <c r="L59" s="2128">
        <v>0</v>
      </c>
      <c r="M59" s="1051">
        <v>0</v>
      </c>
      <c r="N59" s="2128">
        <v>0</v>
      </c>
      <c r="O59" s="1051">
        <v>0</v>
      </c>
      <c r="P59" s="2128">
        <v>0</v>
      </c>
      <c r="Q59" s="1051">
        <v>0</v>
      </c>
      <c r="R59" s="2128">
        <v>0</v>
      </c>
      <c r="S59" s="1051">
        <v>0</v>
      </c>
      <c r="T59" s="2128">
        <v>0</v>
      </c>
      <c r="U59" s="2194">
        <f t="shared" si="2"/>
        <v>0</v>
      </c>
      <c r="V59" s="2195">
        <f t="shared" si="3"/>
        <v>0</v>
      </c>
      <c r="W59" s="984">
        <f>'t1'!M58</f>
        <v>0</v>
      </c>
      <c r="X59" s="938"/>
      <c r="Y59" s="938"/>
      <c r="Z59" s="938"/>
      <c r="AA59" s="938"/>
    </row>
    <row r="60" spans="1:27" ht="12.75" customHeight="1" thickTop="1" thickBot="1" x14ac:dyDescent="0.4">
      <c r="A60" s="1001" t="str">
        <f>'t1'!A59</f>
        <v>Fisici a t. determinato (art. 15-septies d.lgs. 502/92)</v>
      </c>
      <c r="B60" s="1027" t="str">
        <f>'t1'!B59</f>
        <v>SD0603</v>
      </c>
      <c r="C60" s="1051">
        <v>0</v>
      </c>
      <c r="D60" s="2128">
        <v>0</v>
      </c>
      <c r="E60" s="1051">
        <v>0</v>
      </c>
      <c r="F60" s="2128">
        <v>0</v>
      </c>
      <c r="G60" s="1051">
        <v>0</v>
      </c>
      <c r="H60" s="2128">
        <v>0</v>
      </c>
      <c r="I60" s="1051">
        <v>0</v>
      </c>
      <c r="J60" s="2128">
        <v>0</v>
      </c>
      <c r="K60" s="1051">
        <v>0</v>
      </c>
      <c r="L60" s="2128">
        <v>0</v>
      </c>
      <c r="M60" s="1051">
        <v>0</v>
      </c>
      <c r="N60" s="2128">
        <v>0</v>
      </c>
      <c r="O60" s="1051">
        <v>0</v>
      </c>
      <c r="P60" s="2128">
        <v>0</v>
      </c>
      <c r="Q60" s="1051">
        <v>0</v>
      </c>
      <c r="R60" s="2128">
        <v>0</v>
      </c>
      <c r="S60" s="1051">
        <v>0</v>
      </c>
      <c r="T60" s="2128">
        <v>0</v>
      </c>
      <c r="U60" s="2194">
        <f t="shared" si="2"/>
        <v>0</v>
      </c>
      <c r="V60" s="2195">
        <f t="shared" si="3"/>
        <v>0</v>
      </c>
      <c r="W60" s="984">
        <f>'t1'!M59</f>
        <v>0</v>
      </c>
      <c r="X60" s="938"/>
      <c r="Y60" s="938"/>
      <c r="Z60" s="938"/>
      <c r="AA60" s="938"/>
    </row>
    <row r="61" spans="1:27" ht="12.75" customHeight="1" thickTop="1" thickBot="1" x14ac:dyDescent="0.4">
      <c r="A61" s="1001" t="str">
        <f>'t1'!A60</f>
        <v>Psicologi con inc. di struttura complessa (rapp. Esclusivo)</v>
      </c>
      <c r="B61" s="1027" t="str">
        <f>'t1'!B60</f>
        <v>SD0E66</v>
      </c>
      <c r="C61" s="1051">
        <v>0</v>
      </c>
      <c r="D61" s="2128">
        <v>0</v>
      </c>
      <c r="E61" s="1051">
        <v>0</v>
      </c>
      <c r="F61" s="2128">
        <v>0</v>
      </c>
      <c r="G61" s="1051">
        <v>0</v>
      </c>
      <c r="H61" s="2128">
        <v>0</v>
      </c>
      <c r="I61" s="1051">
        <v>0</v>
      </c>
      <c r="J61" s="2128">
        <v>0</v>
      </c>
      <c r="K61" s="1051">
        <v>0</v>
      </c>
      <c r="L61" s="2128">
        <v>0</v>
      </c>
      <c r="M61" s="1051">
        <v>0</v>
      </c>
      <c r="N61" s="2128">
        <v>0</v>
      </c>
      <c r="O61" s="1051">
        <v>0</v>
      </c>
      <c r="P61" s="2128">
        <v>0</v>
      </c>
      <c r="Q61" s="1051">
        <v>0</v>
      </c>
      <c r="R61" s="2128">
        <v>0</v>
      </c>
      <c r="S61" s="1051">
        <v>0</v>
      </c>
      <c r="T61" s="2128">
        <v>0</v>
      </c>
      <c r="U61" s="2194">
        <f t="shared" si="2"/>
        <v>0</v>
      </c>
      <c r="V61" s="2195">
        <f t="shared" si="3"/>
        <v>0</v>
      </c>
      <c r="W61" s="984">
        <f>'t1'!M60</f>
        <v>0</v>
      </c>
      <c r="X61" s="938"/>
      <c r="Y61" s="938"/>
      <c r="Z61" s="938"/>
      <c r="AA61" s="938"/>
    </row>
    <row r="62" spans="1:27" ht="12.75" customHeight="1" thickTop="1" thickBot="1" x14ac:dyDescent="0.4">
      <c r="A62" s="1001" t="str">
        <f>'t1'!A61</f>
        <v>Psicologi con inc. di struttura complessa (rapp. Non escl.)</v>
      </c>
      <c r="B62" s="1027" t="str">
        <f>'t1'!B61</f>
        <v>SD0N66</v>
      </c>
      <c r="C62" s="1051">
        <v>0</v>
      </c>
      <c r="D62" s="2128">
        <v>0</v>
      </c>
      <c r="E62" s="1051">
        <v>0</v>
      </c>
      <c r="F62" s="2128">
        <v>0</v>
      </c>
      <c r="G62" s="1051">
        <v>0</v>
      </c>
      <c r="H62" s="2128">
        <v>0</v>
      </c>
      <c r="I62" s="1051">
        <v>0</v>
      </c>
      <c r="J62" s="2128">
        <v>0</v>
      </c>
      <c r="K62" s="1051">
        <v>0</v>
      </c>
      <c r="L62" s="2128">
        <v>0</v>
      </c>
      <c r="M62" s="1051">
        <v>0</v>
      </c>
      <c r="N62" s="2128">
        <v>0</v>
      </c>
      <c r="O62" s="1051">
        <v>0</v>
      </c>
      <c r="P62" s="2128">
        <v>0</v>
      </c>
      <c r="Q62" s="1051">
        <v>0</v>
      </c>
      <c r="R62" s="2128">
        <v>0</v>
      </c>
      <c r="S62" s="1051">
        <v>0</v>
      </c>
      <c r="T62" s="2128">
        <v>0</v>
      </c>
      <c r="U62" s="2194">
        <f t="shared" si="2"/>
        <v>0</v>
      </c>
      <c r="V62" s="2195">
        <f t="shared" si="3"/>
        <v>0</v>
      </c>
      <c r="W62" s="984">
        <f>'t1'!M61</f>
        <v>0</v>
      </c>
      <c r="X62" s="938"/>
      <c r="Y62" s="938"/>
      <c r="Z62" s="938"/>
      <c r="AA62" s="938"/>
    </row>
    <row r="63" spans="1:27" ht="12.75" customHeight="1" thickTop="1" thickBot="1" x14ac:dyDescent="0.4">
      <c r="A63" s="1001" t="str">
        <f>'t1'!A62</f>
        <v>Psicologi con inc. di struttura semplice (rapp. Esclusivo)</v>
      </c>
      <c r="B63" s="1027" t="str">
        <f>'t1'!B62</f>
        <v>SD0E65</v>
      </c>
      <c r="C63" s="1051">
        <v>0</v>
      </c>
      <c r="D63" s="2128">
        <v>0</v>
      </c>
      <c r="E63" s="1051">
        <v>0</v>
      </c>
      <c r="F63" s="2128">
        <v>0</v>
      </c>
      <c r="G63" s="1051">
        <v>0</v>
      </c>
      <c r="H63" s="2128">
        <v>0</v>
      </c>
      <c r="I63" s="1051">
        <v>0</v>
      </c>
      <c r="J63" s="2128">
        <v>0</v>
      </c>
      <c r="K63" s="1051">
        <v>0</v>
      </c>
      <c r="L63" s="2128">
        <v>0</v>
      </c>
      <c r="M63" s="1051">
        <v>0</v>
      </c>
      <c r="N63" s="2128">
        <v>0</v>
      </c>
      <c r="O63" s="1051">
        <v>0</v>
      </c>
      <c r="P63" s="2128">
        <v>0</v>
      </c>
      <c r="Q63" s="1051">
        <v>0</v>
      </c>
      <c r="R63" s="2128">
        <v>0</v>
      </c>
      <c r="S63" s="1051">
        <v>0</v>
      </c>
      <c r="T63" s="2128">
        <v>0</v>
      </c>
      <c r="U63" s="2194">
        <f t="shared" si="2"/>
        <v>0</v>
      </c>
      <c r="V63" s="2195">
        <f t="shared" si="3"/>
        <v>0</v>
      </c>
      <c r="W63" s="984">
        <f>'t1'!M62</f>
        <v>1</v>
      </c>
      <c r="X63" s="938"/>
      <c r="Y63" s="938"/>
      <c r="Z63" s="938"/>
      <c r="AA63" s="938"/>
    </row>
    <row r="64" spans="1:27" ht="12.75" customHeight="1" thickTop="1" thickBot="1" x14ac:dyDescent="0.4">
      <c r="A64" s="1001" t="str">
        <f>'t1'!A63</f>
        <v>Psicologi con inc. di struttura semplice (rapp. Non escl.)</v>
      </c>
      <c r="B64" s="1027" t="str">
        <f>'t1'!B63</f>
        <v>SD0N65</v>
      </c>
      <c r="C64" s="1051">
        <v>0</v>
      </c>
      <c r="D64" s="2128">
        <v>0</v>
      </c>
      <c r="E64" s="1051">
        <v>0</v>
      </c>
      <c r="F64" s="2128">
        <v>0</v>
      </c>
      <c r="G64" s="1051">
        <v>0</v>
      </c>
      <c r="H64" s="2128">
        <v>0</v>
      </c>
      <c r="I64" s="1051">
        <v>0</v>
      </c>
      <c r="J64" s="2128">
        <v>0</v>
      </c>
      <c r="K64" s="1051">
        <v>0</v>
      </c>
      <c r="L64" s="2128">
        <v>0</v>
      </c>
      <c r="M64" s="1051">
        <v>0</v>
      </c>
      <c r="N64" s="2128">
        <v>0</v>
      </c>
      <c r="O64" s="1051">
        <v>0</v>
      </c>
      <c r="P64" s="2128">
        <v>0</v>
      </c>
      <c r="Q64" s="1051">
        <v>0</v>
      </c>
      <c r="R64" s="2128">
        <v>0</v>
      </c>
      <c r="S64" s="1051">
        <v>0</v>
      </c>
      <c r="T64" s="2128">
        <v>0</v>
      </c>
      <c r="U64" s="2194">
        <f t="shared" si="2"/>
        <v>0</v>
      </c>
      <c r="V64" s="2195">
        <f t="shared" si="3"/>
        <v>0</v>
      </c>
      <c r="W64" s="984">
        <f>'t1'!M63</f>
        <v>0</v>
      </c>
      <c r="X64" s="938"/>
      <c r="Y64" s="938"/>
      <c r="Z64" s="938"/>
      <c r="AA64" s="938"/>
    </row>
    <row r="65" spans="1:27" ht="12.75" customHeight="1" thickTop="1" thickBot="1" x14ac:dyDescent="0.4">
      <c r="A65" s="1001" t="str">
        <f>'t1'!A64</f>
        <v>Psicologi con altri incar. Prof.li (rapp. Esclusivo)</v>
      </c>
      <c r="B65" s="1027" t="str">
        <f>'t1'!B64</f>
        <v>SD0A65</v>
      </c>
      <c r="C65" s="1051">
        <v>0</v>
      </c>
      <c r="D65" s="2128">
        <v>0</v>
      </c>
      <c r="E65" s="1051">
        <v>0</v>
      </c>
      <c r="F65" s="2128">
        <v>0</v>
      </c>
      <c r="G65" s="1051">
        <v>0</v>
      </c>
      <c r="H65" s="2128">
        <v>0</v>
      </c>
      <c r="I65" s="1051">
        <v>0</v>
      </c>
      <c r="J65" s="2128">
        <v>0</v>
      </c>
      <c r="K65" s="1051">
        <v>0</v>
      </c>
      <c r="L65" s="2128">
        <v>0</v>
      </c>
      <c r="M65" s="1051">
        <v>0</v>
      </c>
      <c r="N65" s="2128">
        <v>0</v>
      </c>
      <c r="O65" s="1051">
        <v>0</v>
      </c>
      <c r="P65" s="2128">
        <v>0</v>
      </c>
      <c r="Q65" s="1051">
        <v>0</v>
      </c>
      <c r="R65" s="2128">
        <v>0</v>
      </c>
      <c r="S65" s="1051">
        <v>0</v>
      </c>
      <c r="T65" s="2128">
        <v>0</v>
      </c>
      <c r="U65" s="2194">
        <f t="shared" si="2"/>
        <v>0</v>
      </c>
      <c r="V65" s="2195">
        <f t="shared" si="3"/>
        <v>0</v>
      </c>
      <c r="W65" s="984">
        <f>'t1'!M64</f>
        <v>1</v>
      </c>
      <c r="X65" s="938"/>
      <c r="Y65" s="938"/>
      <c r="Z65" s="938"/>
      <c r="AA65" s="938"/>
    </row>
    <row r="66" spans="1:27" ht="12.75" customHeight="1" thickTop="1" thickBot="1" x14ac:dyDescent="0.4">
      <c r="A66" s="1001" t="str">
        <f>'t1'!A65</f>
        <v>Psicologi con altri incar. Prof.li (rapp. Non escl.)</v>
      </c>
      <c r="B66" s="1027" t="str">
        <f>'t1'!B65</f>
        <v>SD0064</v>
      </c>
      <c r="C66" s="1051">
        <v>0</v>
      </c>
      <c r="D66" s="2128">
        <v>0</v>
      </c>
      <c r="E66" s="1051">
        <v>0</v>
      </c>
      <c r="F66" s="2128">
        <v>0</v>
      </c>
      <c r="G66" s="1051">
        <v>0</v>
      </c>
      <c r="H66" s="2128">
        <v>0</v>
      </c>
      <c r="I66" s="1051">
        <v>0</v>
      </c>
      <c r="J66" s="2128">
        <v>0</v>
      </c>
      <c r="K66" s="1051">
        <v>0</v>
      </c>
      <c r="L66" s="2128">
        <v>0</v>
      </c>
      <c r="M66" s="1051">
        <v>0</v>
      </c>
      <c r="N66" s="2128">
        <v>0</v>
      </c>
      <c r="O66" s="1051">
        <v>0</v>
      </c>
      <c r="P66" s="2128">
        <v>0</v>
      </c>
      <c r="Q66" s="1051">
        <v>0</v>
      </c>
      <c r="R66" s="2128">
        <v>0</v>
      </c>
      <c r="S66" s="1051">
        <v>0</v>
      </c>
      <c r="T66" s="2128">
        <v>0</v>
      </c>
      <c r="U66" s="2194">
        <f t="shared" si="2"/>
        <v>0</v>
      </c>
      <c r="V66" s="2195">
        <f t="shared" si="3"/>
        <v>0</v>
      </c>
      <c r="W66" s="984">
        <f>'t1'!M65</f>
        <v>0</v>
      </c>
      <c r="X66" s="938"/>
      <c r="Y66" s="938"/>
      <c r="Z66" s="938"/>
      <c r="AA66" s="938"/>
    </row>
    <row r="67" spans="1:27" ht="12.75" customHeight="1" thickTop="1" thickBot="1" x14ac:dyDescent="0.4">
      <c r="A67" s="1001" t="str">
        <f>'t1'!A66</f>
        <v>Psicologi a t. determinato (art. 15-septies d.lgs. 502/92)</v>
      </c>
      <c r="B67" s="1027" t="str">
        <f>'t1'!B66</f>
        <v>SD0604</v>
      </c>
      <c r="C67" s="1051">
        <v>0</v>
      </c>
      <c r="D67" s="2128">
        <v>0</v>
      </c>
      <c r="E67" s="1051">
        <v>0</v>
      </c>
      <c r="F67" s="2128">
        <v>0</v>
      </c>
      <c r="G67" s="1051">
        <v>0</v>
      </c>
      <c r="H67" s="2128">
        <v>0</v>
      </c>
      <c r="I67" s="1051">
        <v>0</v>
      </c>
      <c r="J67" s="2128">
        <v>0</v>
      </c>
      <c r="K67" s="1051">
        <v>0</v>
      </c>
      <c r="L67" s="2128">
        <v>0</v>
      </c>
      <c r="M67" s="1051">
        <v>0</v>
      </c>
      <c r="N67" s="2128">
        <v>0</v>
      </c>
      <c r="O67" s="1051">
        <v>0</v>
      </c>
      <c r="P67" s="2128">
        <v>0</v>
      </c>
      <c r="Q67" s="1051">
        <v>0</v>
      </c>
      <c r="R67" s="2128">
        <v>0</v>
      </c>
      <c r="S67" s="1051">
        <v>0</v>
      </c>
      <c r="T67" s="2128">
        <v>0</v>
      </c>
      <c r="U67" s="2194">
        <f t="shared" si="2"/>
        <v>0</v>
      </c>
      <c r="V67" s="2195">
        <f t="shared" si="3"/>
        <v>0</v>
      </c>
      <c r="W67" s="984">
        <f>'t1'!M66</f>
        <v>0</v>
      </c>
      <c r="X67" s="938"/>
      <c r="Y67" s="938"/>
      <c r="Z67" s="938"/>
      <c r="AA67" s="938"/>
    </row>
    <row r="68" spans="1:27" ht="12.75" customHeight="1" thickTop="1" thickBot="1" x14ac:dyDescent="0.4">
      <c r="A68" s="1001" t="str">
        <f>'t1'!A67</f>
        <v>Dirigente prof. Sanit. Inferm/ostetrica (inc. Strut. Compl.)</v>
      </c>
      <c r="B68" s="1027" t="str">
        <f>'t1'!B67</f>
        <v>SD0CO1</v>
      </c>
      <c r="C68" s="1051">
        <v>0</v>
      </c>
      <c r="D68" s="2128">
        <v>0</v>
      </c>
      <c r="E68" s="1051">
        <v>0</v>
      </c>
      <c r="F68" s="2128">
        <v>0</v>
      </c>
      <c r="G68" s="1051">
        <v>0</v>
      </c>
      <c r="H68" s="2128">
        <v>0</v>
      </c>
      <c r="I68" s="1051">
        <v>0</v>
      </c>
      <c r="J68" s="2128">
        <v>0</v>
      </c>
      <c r="K68" s="1051">
        <v>0</v>
      </c>
      <c r="L68" s="2128">
        <v>0</v>
      </c>
      <c r="M68" s="1051">
        <v>0</v>
      </c>
      <c r="N68" s="2128">
        <v>0</v>
      </c>
      <c r="O68" s="1051">
        <v>0</v>
      </c>
      <c r="P68" s="2128">
        <v>0</v>
      </c>
      <c r="Q68" s="1051">
        <v>0</v>
      </c>
      <c r="R68" s="2128">
        <v>0</v>
      </c>
      <c r="S68" s="1051">
        <v>0</v>
      </c>
      <c r="T68" s="2128">
        <v>0</v>
      </c>
      <c r="U68" s="2194">
        <f t="shared" si="2"/>
        <v>0</v>
      </c>
      <c r="V68" s="2195">
        <f t="shared" si="3"/>
        <v>0</v>
      </c>
      <c r="W68" s="984">
        <f>'t1'!M67</f>
        <v>1</v>
      </c>
      <c r="X68" s="938"/>
      <c r="Y68" s="938"/>
      <c r="Z68" s="938"/>
      <c r="AA68" s="938"/>
    </row>
    <row r="69" spans="1:27" ht="12.75" customHeight="1" thickTop="1" thickBot="1" x14ac:dyDescent="0.4">
      <c r="A69" s="1001" t="str">
        <f>'t1'!A68</f>
        <v>Dirigente prof. Sanit. Inferm/ostetrica (inc. Strut. Sempl.)</v>
      </c>
      <c r="B69" s="1027" t="str">
        <f>'t1'!B68</f>
        <v>SD0SE1</v>
      </c>
      <c r="C69" s="1051">
        <v>0</v>
      </c>
      <c r="D69" s="2128">
        <v>0</v>
      </c>
      <c r="E69" s="1051">
        <v>0</v>
      </c>
      <c r="F69" s="2128">
        <v>0</v>
      </c>
      <c r="G69" s="1051">
        <v>0</v>
      </c>
      <c r="H69" s="2128">
        <v>0</v>
      </c>
      <c r="I69" s="1051">
        <v>0</v>
      </c>
      <c r="J69" s="2128">
        <v>0</v>
      </c>
      <c r="K69" s="1051">
        <v>0</v>
      </c>
      <c r="L69" s="2128">
        <v>0</v>
      </c>
      <c r="M69" s="1051">
        <v>0</v>
      </c>
      <c r="N69" s="2128">
        <v>0</v>
      </c>
      <c r="O69" s="1051">
        <v>0</v>
      </c>
      <c r="P69" s="2128">
        <v>0</v>
      </c>
      <c r="Q69" s="1051">
        <v>0</v>
      </c>
      <c r="R69" s="2128">
        <v>0</v>
      </c>
      <c r="S69" s="1051">
        <v>0</v>
      </c>
      <c r="T69" s="2128">
        <v>0</v>
      </c>
      <c r="U69" s="2194">
        <f t="shared" si="2"/>
        <v>0</v>
      </c>
      <c r="V69" s="2195">
        <f t="shared" si="3"/>
        <v>0</v>
      </c>
      <c r="W69" s="984">
        <f>'t1'!M68</f>
        <v>0</v>
      </c>
      <c r="X69" s="938"/>
      <c r="Y69" s="938"/>
      <c r="Z69" s="938"/>
      <c r="AA69" s="938"/>
    </row>
    <row r="70" spans="1:27" ht="12.75" customHeight="1" thickTop="1" thickBot="1" x14ac:dyDescent="0.4">
      <c r="A70" s="1001" t="str">
        <f>'t1'!A69</f>
        <v>Dirigente prof. Sanit. Inferm/ostetrica (altri inc. Prof.li)</v>
      </c>
      <c r="B70" s="1027" t="str">
        <f>'t1'!B69</f>
        <v>SD0AI1</v>
      </c>
      <c r="C70" s="1051">
        <v>0</v>
      </c>
      <c r="D70" s="2128">
        <v>0</v>
      </c>
      <c r="E70" s="1051">
        <v>0</v>
      </c>
      <c r="F70" s="2128">
        <v>0</v>
      </c>
      <c r="G70" s="1051">
        <v>0</v>
      </c>
      <c r="H70" s="2128">
        <v>0</v>
      </c>
      <c r="I70" s="1051">
        <v>0</v>
      </c>
      <c r="J70" s="2128">
        <v>0</v>
      </c>
      <c r="K70" s="1051">
        <v>0</v>
      </c>
      <c r="L70" s="2128">
        <v>0</v>
      </c>
      <c r="M70" s="1051">
        <v>0</v>
      </c>
      <c r="N70" s="2128">
        <v>0</v>
      </c>
      <c r="O70" s="1051">
        <v>0</v>
      </c>
      <c r="P70" s="2128">
        <v>0</v>
      </c>
      <c r="Q70" s="1051">
        <v>0</v>
      </c>
      <c r="R70" s="2128">
        <v>0</v>
      </c>
      <c r="S70" s="1051">
        <v>0</v>
      </c>
      <c r="T70" s="2128">
        <v>0</v>
      </c>
      <c r="U70" s="2194">
        <f t="shared" si="2"/>
        <v>0</v>
      </c>
      <c r="V70" s="2195">
        <f t="shared" si="3"/>
        <v>0</v>
      </c>
      <c r="W70" s="984">
        <f>'t1'!M69</f>
        <v>0</v>
      </c>
      <c r="X70" s="938"/>
      <c r="Y70" s="938"/>
      <c r="Z70" s="938"/>
      <c r="AA70" s="938"/>
    </row>
    <row r="71" spans="1:27" ht="12.75" customHeight="1" thickTop="1" thickBot="1" x14ac:dyDescent="0.4">
      <c r="A71" s="1001" t="str">
        <f>'t1'!A70</f>
        <v>Dir. Prof.san.inferm/ostet t.det.art.15-septies dlgs 502/92</v>
      </c>
      <c r="B71" s="1027" t="str">
        <f>'t1'!B70</f>
        <v>SD048B</v>
      </c>
      <c r="C71" s="1051">
        <v>0</v>
      </c>
      <c r="D71" s="2128">
        <v>0</v>
      </c>
      <c r="E71" s="1051">
        <v>0</v>
      </c>
      <c r="F71" s="2128">
        <v>0</v>
      </c>
      <c r="G71" s="1051">
        <v>0</v>
      </c>
      <c r="H71" s="2128">
        <v>0</v>
      </c>
      <c r="I71" s="1051">
        <v>0</v>
      </c>
      <c r="J71" s="2128">
        <v>0</v>
      </c>
      <c r="K71" s="1051">
        <v>0</v>
      </c>
      <c r="L71" s="2128">
        <v>0</v>
      </c>
      <c r="M71" s="1051">
        <v>0</v>
      </c>
      <c r="N71" s="2128">
        <v>0</v>
      </c>
      <c r="O71" s="1051">
        <v>0</v>
      </c>
      <c r="P71" s="2128">
        <v>0</v>
      </c>
      <c r="Q71" s="1051">
        <v>0</v>
      </c>
      <c r="R71" s="2128">
        <v>0</v>
      </c>
      <c r="S71" s="1051">
        <v>0</v>
      </c>
      <c r="T71" s="2128">
        <v>0</v>
      </c>
      <c r="U71" s="2194">
        <f t="shared" si="2"/>
        <v>0</v>
      </c>
      <c r="V71" s="2195">
        <f t="shared" si="3"/>
        <v>0</v>
      </c>
      <c r="W71" s="984">
        <f>'t1'!M70</f>
        <v>0</v>
      </c>
      <c r="X71" s="938"/>
      <c r="Y71" s="938"/>
      <c r="Z71" s="938"/>
      <c r="AA71" s="938"/>
    </row>
    <row r="72" spans="1:27" ht="12.75" customHeight="1" thickTop="1" thickBot="1" x14ac:dyDescent="0.4">
      <c r="A72" s="1001" t="str">
        <f>'t1'!A71</f>
        <v>Dirigente prof. Sanit. Riabilitative (inc. Strut. Compl.)</v>
      </c>
      <c r="B72" s="1027" t="str">
        <f>'t1'!B71</f>
        <v>SD0CO2</v>
      </c>
      <c r="C72" s="1051">
        <v>0</v>
      </c>
      <c r="D72" s="2128">
        <v>0</v>
      </c>
      <c r="E72" s="1051">
        <v>0</v>
      </c>
      <c r="F72" s="2128">
        <v>0</v>
      </c>
      <c r="G72" s="1051">
        <v>0</v>
      </c>
      <c r="H72" s="2128">
        <v>0</v>
      </c>
      <c r="I72" s="1051">
        <v>0</v>
      </c>
      <c r="J72" s="2128">
        <v>0</v>
      </c>
      <c r="K72" s="1051">
        <v>0</v>
      </c>
      <c r="L72" s="2128">
        <v>0</v>
      </c>
      <c r="M72" s="1051">
        <v>0</v>
      </c>
      <c r="N72" s="2128">
        <v>0</v>
      </c>
      <c r="O72" s="1051">
        <v>0</v>
      </c>
      <c r="P72" s="2128">
        <v>0</v>
      </c>
      <c r="Q72" s="1051">
        <v>0</v>
      </c>
      <c r="R72" s="2128">
        <v>0</v>
      </c>
      <c r="S72" s="1051">
        <v>0</v>
      </c>
      <c r="T72" s="2128">
        <v>0</v>
      </c>
      <c r="U72" s="2194">
        <f t="shared" ref="U72:U103" si="4">SUM(C72,E72,G72,I72,K72,M72,O72,Q72,S72)</f>
        <v>0</v>
      </c>
      <c r="V72" s="2195">
        <f t="shared" ref="V72:V103" si="5">SUM(D72,F72,H72,J72,L72,N72,P72,R72,T72)</f>
        <v>0</v>
      </c>
      <c r="W72" s="984">
        <f>'t1'!M71</f>
        <v>0</v>
      </c>
      <c r="X72" s="938"/>
      <c r="Y72" s="938"/>
      <c r="Z72" s="938"/>
      <c r="AA72" s="938"/>
    </row>
    <row r="73" spans="1:27" ht="12.75" customHeight="1" thickTop="1" thickBot="1" x14ac:dyDescent="0.4">
      <c r="A73" s="1001" t="str">
        <f>'t1'!A72</f>
        <v>Dirigente prof. Sanit. Riabilitative (inc. Strut. Sempl.)</v>
      </c>
      <c r="B73" s="1027" t="str">
        <f>'t1'!B72</f>
        <v>SD0SE2</v>
      </c>
      <c r="C73" s="1051">
        <v>0</v>
      </c>
      <c r="D73" s="2128">
        <v>0</v>
      </c>
      <c r="E73" s="1051">
        <v>0</v>
      </c>
      <c r="F73" s="2128">
        <v>0</v>
      </c>
      <c r="G73" s="1051">
        <v>0</v>
      </c>
      <c r="H73" s="2128">
        <v>0</v>
      </c>
      <c r="I73" s="1051">
        <v>0</v>
      </c>
      <c r="J73" s="2128">
        <v>0</v>
      </c>
      <c r="K73" s="1051">
        <v>0</v>
      </c>
      <c r="L73" s="2128">
        <v>0</v>
      </c>
      <c r="M73" s="1051">
        <v>0</v>
      </c>
      <c r="N73" s="2128">
        <v>0</v>
      </c>
      <c r="O73" s="1051">
        <v>0</v>
      </c>
      <c r="P73" s="2128">
        <v>0</v>
      </c>
      <c r="Q73" s="1051">
        <v>0</v>
      </c>
      <c r="R73" s="2128">
        <v>0</v>
      </c>
      <c r="S73" s="1051">
        <v>0</v>
      </c>
      <c r="T73" s="2128">
        <v>0</v>
      </c>
      <c r="U73" s="2194">
        <f t="shared" si="4"/>
        <v>0</v>
      </c>
      <c r="V73" s="2195">
        <f t="shared" si="5"/>
        <v>0</v>
      </c>
      <c r="W73" s="984">
        <f>'t1'!M72</f>
        <v>0</v>
      </c>
      <c r="X73" s="938"/>
      <c r="Y73" s="938"/>
      <c r="Z73" s="938"/>
      <c r="AA73" s="938"/>
    </row>
    <row r="74" spans="1:27" ht="12.75" customHeight="1" thickTop="1" thickBot="1" x14ac:dyDescent="0.4">
      <c r="A74" s="1001" t="str">
        <f>'t1'!A73</f>
        <v>Dirigente prof. Sanit. Riabilitative (altri inc. Prof.li)</v>
      </c>
      <c r="B74" s="1027" t="str">
        <f>'t1'!B73</f>
        <v>SD0AI2</v>
      </c>
      <c r="C74" s="1051">
        <v>0</v>
      </c>
      <c r="D74" s="2128">
        <v>0</v>
      </c>
      <c r="E74" s="1051">
        <v>0</v>
      </c>
      <c r="F74" s="2128">
        <v>0</v>
      </c>
      <c r="G74" s="1051">
        <v>0</v>
      </c>
      <c r="H74" s="2128">
        <v>0</v>
      </c>
      <c r="I74" s="1051">
        <v>0</v>
      </c>
      <c r="J74" s="2128">
        <v>0</v>
      </c>
      <c r="K74" s="1051">
        <v>0</v>
      </c>
      <c r="L74" s="2128">
        <v>0</v>
      </c>
      <c r="M74" s="1051">
        <v>0</v>
      </c>
      <c r="N74" s="2128">
        <v>0</v>
      </c>
      <c r="O74" s="1051">
        <v>0</v>
      </c>
      <c r="P74" s="2128">
        <v>0</v>
      </c>
      <c r="Q74" s="1051">
        <v>0</v>
      </c>
      <c r="R74" s="2128">
        <v>0</v>
      </c>
      <c r="S74" s="1051">
        <v>0</v>
      </c>
      <c r="T74" s="2128">
        <v>0</v>
      </c>
      <c r="U74" s="2194">
        <f t="shared" si="4"/>
        <v>0</v>
      </c>
      <c r="V74" s="2195">
        <f t="shared" si="5"/>
        <v>0</v>
      </c>
      <c r="W74" s="984">
        <f>'t1'!M73</f>
        <v>0</v>
      </c>
      <c r="X74" s="938"/>
      <c r="Y74" s="938"/>
      <c r="Z74" s="938"/>
      <c r="AA74" s="938"/>
    </row>
    <row r="75" spans="1:27" ht="12.75" customHeight="1" thickTop="1" thickBot="1" x14ac:dyDescent="0.4">
      <c r="A75" s="1001" t="str">
        <f>'t1'!A74</f>
        <v>Dir. Prof. San. Riabilitat. T.det.art.15-septies dlgs 502/92</v>
      </c>
      <c r="B75" s="1027" t="str">
        <f>'t1'!B74</f>
        <v>SD048C</v>
      </c>
      <c r="C75" s="1051">
        <v>0</v>
      </c>
      <c r="D75" s="2128">
        <v>0</v>
      </c>
      <c r="E75" s="1051">
        <v>0</v>
      </c>
      <c r="F75" s="2128">
        <v>0</v>
      </c>
      <c r="G75" s="1051">
        <v>0</v>
      </c>
      <c r="H75" s="2128">
        <v>0</v>
      </c>
      <c r="I75" s="1051">
        <v>0</v>
      </c>
      <c r="J75" s="2128">
        <v>0</v>
      </c>
      <c r="K75" s="1051">
        <v>0</v>
      </c>
      <c r="L75" s="2128">
        <v>0</v>
      </c>
      <c r="M75" s="1051">
        <v>0</v>
      </c>
      <c r="N75" s="2128">
        <v>0</v>
      </c>
      <c r="O75" s="1051">
        <v>0</v>
      </c>
      <c r="P75" s="2128">
        <v>0</v>
      </c>
      <c r="Q75" s="1051">
        <v>0</v>
      </c>
      <c r="R75" s="2128">
        <v>0</v>
      </c>
      <c r="S75" s="1051">
        <v>0</v>
      </c>
      <c r="T75" s="2128">
        <v>0</v>
      </c>
      <c r="U75" s="2194">
        <f t="shared" si="4"/>
        <v>0</v>
      </c>
      <c r="V75" s="2195">
        <f t="shared" si="5"/>
        <v>0</v>
      </c>
      <c r="W75" s="984">
        <f>'t1'!M74</f>
        <v>0</v>
      </c>
      <c r="X75" s="938"/>
      <c r="Y75" s="938"/>
      <c r="Z75" s="938"/>
      <c r="AA75" s="938"/>
    </row>
    <row r="76" spans="1:27" ht="12.75" customHeight="1" thickTop="1" thickBot="1" x14ac:dyDescent="0.4">
      <c r="A76" s="1001" t="str">
        <f>'t1'!A75</f>
        <v>Dirigente prof. Tecnico sanitarie (inc. Strut. Compl.)</v>
      </c>
      <c r="B76" s="1027" t="str">
        <f>'t1'!B75</f>
        <v>SD0CO3</v>
      </c>
      <c r="C76" s="1051">
        <v>0</v>
      </c>
      <c r="D76" s="2128">
        <v>0</v>
      </c>
      <c r="E76" s="1051">
        <v>0</v>
      </c>
      <c r="F76" s="2128">
        <v>0</v>
      </c>
      <c r="G76" s="1051">
        <v>0</v>
      </c>
      <c r="H76" s="2128">
        <v>0</v>
      </c>
      <c r="I76" s="1051">
        <v>0</v>
      </c>
      <c r="J76" s="2128">
        <v>0</v>
      </c>
      <c r="K76" s="1051">
        <v>0</v>
      </c>
      <c r="L76" s="2128">
        <v>0</v>
      </c>
      <c r="M76" s="1051">
        <v>0</v>
      </c>
      <c r="N76" s="2128">
        <v>0</v>
      </c>
      <c r="O76" s="1051">
        <v>0</v>
      </c>
      <c r="P76" s="2128">
        <v>0</v>
      </c>
      <c r="Q76" s="1051">
        <v>0</v>
      </c>
      <c r="R76" s="2128">
        <v>0</v>
      </c>
      <c r="S76" s="1051">
        <v>0</v>
      </c>
      <c r="T76" s="2128">
        <v>0</v>
      </c>
      <c r="U76" s="2194">
        <f t="shared" si="4"/>
        <v>0</v>
      </c>
      <c r="V76" s="2195">
        <f t="shared" si="5"/>
        <v>0</v>
      </c>
      <c r="W76" s="984">
        <f>'t1'!M75</f>
        <v>0</v>
      </c>
      <c r="X76" s="938"/>
      <c r="Y76" s="938"/>
      <c r="Z76" s="938"/>
      <c r="AA76" s="938"/>
    </row>
    <row r="77" spans="1:27" ht="12.75" customHeight="1" thickTop="1" thickBot="1" x14ac:dyDescent="0.4">
      <c r="A77" s="1001" t="str">
        <f>'t1'!A76</f>
        <v>Dirigente prof. Tecnico sanitarie (inc. Strut. Sempl.)</v>
      </c>
      <c r="B77" s="1027" t="str">
        <f>'t1'!B76</f>
        <v>SD0SE3</v>
      </c>
      <c r="C77" s="1051">
        <v>0</v>
      </c>
      <c r="D77" s="2128">
        <v>0</v>
      </c>
      <c r="E77" s="1051">
        <v>0</v>
      </c>
      <c r="F77" s="2128">
        <v>0</v>
      </c>
      <c r="G77" s="1051">
        <v>0</v>
      </c>
      <c r="H77" s="2128">
        <v>0</v>
      </c>
      <c r="I77" s="1051">
        <v>0</v>
      </c>
      <c r="J77" s="2128">
        <v>0</v>
      </c>
      <c r="K77" s="1051">
        <v>0</v>
      </c>
      <c r="L77" s="2128">
        <v>0</v>
      </c>
      <c r="M77" s="1051">
        <v>0</v>
      </c>
      <c r="N77" s="2128">
        <v>0</v>
      </c>
      <c r="O77" s="1051">
        <v>0</v>
      </c>
      <c r="P77" s="2128">
        <v>0</v>
      </c>
      <c r="Q77" s="1051">
        <v>0</v>
      </c>
      <c r="R77" s="2128">
        <v>0</v>
      </c>
      <c r="S77" s="1051">
        <v>0</v>
      </c>
      <c r="T77" s="2128">
        <v>0</v>
      </c>
      <c r="U77" s="2194">
        <f t="shared" si="4"/>
        <v>0</v>
      </c>
      <c r="V77" s="2195">
        <f t="shared" si="5"/>
        <v>0</v>
      </c>
      <c r="W77" s="984">
        <f>'t1'!M76</f>
        <v>0</v>
      </c>
      <c r="X77" s="938"/>
      <c r="Y77" s="938"/>
      <c r="Z77" s="938"/>
      <c r="AA77" s="938"/>
    </row>
    <row r="78" spans="1:27" ht="12.75" customHeight="1" thickTop="1" thickBot="1" x14ac:dyDescent="0.4">
      <c r="A78" s="1001" t="str">
        <f>'t1'!A77</f>
        <v>Dirigente prof. Tecnico sanitarie (altri inc. Prof.li)</v>
      </c>
      <c r="B78" s="1027" t="str">
        <f>'t1'!B77</f>
        <v>SD0AI3</v>
      </c>
      <c r="C78" s="1051">
        <v>0</v>
      </c>
      <c r="D78" s="2128">
        <v>0</v>
      </c>
      <c r="E78" s="1051">
        <v>0</v>
      </c>
      <c r="F78" s="2128">
        <v>0</v>
      </c>
      <c r="G78" s="1051">
        <v>0</v>
      </c>
      <c r="H78" s="2128">
        <v>0</v>
      </c>
      <c r="I78" s="1051">
        <v>0</v>
      </c>
      <c r="J78" s="2128">
        <v>0</v>
      </c>
      <c r="K78" s="1051">
        <v>0</v>
      </c>
      <c r="L78" s="2128">
        <v>0</v>
      </c>
      <c r="M78" s="1051">
        <v>0</v>
      </c>
      <c r="N78" s="2128">
        <v>0</v>
      </c>
      <c r="O78" s="1051">
        <v>0</v>
      </c>
      <c r="P78" s="2128">
        <v>0</v>
      </c>
      <c r="Q78" s="1051">
        <v>0</v>
      </c>
      <c r="R78" s="2128">
        <v>0</v>
      </c>
      <c r="S78" s="1051">
        <v>0</v>
      </c>
      <c r="T78" s="2128">
        <v>0</v>
      </c>
      <c r="U78" s="2194">
        <f t="shared" si="4"/>
        <v>0</v>
      </c>
      <c r="V78" s="2195">
        <f t="shared" si="5"/>
        <v>0</v>
      </c>
      <c r="W78" s="984">
        <f>'t1'!M77</f>
        <v>0</v>
      </c>
      <c r="X78" s="938"/>
      <c r="Y78" s="938"/>
      <c r="Z78" s="938"/>
      <c r="AA78" s="938"/>
    </row>
    <row r="79" spans="1:27" ht="12.75" customHeight="1" thickTop="1" thickBot="1" x14ac:dyDescent="0.4">
      <c r="A79" s="1001" t="str">
        <f>'t1'!A78</f>
        <v>Dir. Prof.tecnico sanitarie t.det.art.15-septies dlgs 502/92</v>
      </c>
      <c r="B79" s="1027" t="str">
        <f>'t1'!B78</f>
        <v>SD048D</v>
      </c>
      <c r="C79" s="1051">
        <v>0</v>
      </c>
      <c r="D79" s="2128">
        <v>0</v>
      </c>
      <c r="E79" s="1051">
        <v>0</v>
      </c>
      <c r="F79" s="2128">
        <v>0</v>
      </c>
      <c r="G79" s="1051">
        <v>0</v>
      </c>
      <c r="H79" s="2128">
        <v>0</v>
      </c>
      <c r="I79" s="1051">
        <v>0</v>
      </c>
      <c r="J79" s="2128">
        <v>0</v>
      </c>
      <c r="K79" s="1051">
        <v>0</v>
      </c>
      <c r="L79" s="2128">
        <v>0</v>
      </c>
      <c r="M79" s="1051">
        <v>0</v>
      </c>
      <c r="N79" s="2128">
        <v>0</v>
      </c>
      <c r="O79" s="1051">
        <v>0</v>
      </c>
      <c r="P79" s="2128">
        <v>0</v>
      </c>
      <c r="Q79" s="1051">
        <v>0</v>
      </c>
      <c r="R79" s="2128">
        <v>0</v>
      </c>
      <c r="S79" s="1051">
        <v>0</v>
      </c>
      <c r="T79" s="2128">
        <v>0</v>
      </c>
      <c r="U79" s="2194">
        <f t="shared" si="4"/>
        <v>0</v>
      </c>
      <c r="V79" s="2195">
        <f t="shared" si="5"/>
        <v>0</v>
      </c>
      <c r="W79" s="984">
        <f>'t1'!M78</f>
        <v>0</v>
      </c>
      <c r="X79" s="938"/>
      <c r="Y79" s="938"/>
      <c r="Z79" s="938"/>
      <c r="AA79" s="938"/>
    </row>
    <row r="80" spans="1:27" ht="12.75" customHeight="1" thickTop="1" thickBot="1" x14ac:dyDescent="0.4">
      <c r="A80" s="1001" t="str">
        <f>'t1'!A79</f>
        <v>Dirigente prof.tecniche della prevenzione (inc.strut.compl.)</v>
      </c>
      <c r="B80" s="1027" t="str">
        <f>'t1'!B79</f>
        <v>SD0CO4</v>
      </c>
      <c r="C80" s="1051">
        <v>0</v>
      </c>
      <c r="D80" s="2128">
        <v>0</v>
      </c>
      <c r="E80" s="1051">
        <v>0</v>
      </c>
      <c r="F80" s="2128">
        <v>0</v>
      </c>
      <c r="G80" s="1051">
        <v>0</v>
      </c>
      <c r="H80" s="2128">
        <v>0</v>
      </c>
      <c r="I80" s="1051">
        <v>0</v>
      </c>
      <c r="J80" s="2128">
        <v>0</v>
      </c>
      <c r="K80" s="1051">
        <v>0</v>
      </c>
      <c r="L80" s="2128">
        <v>0</v>
      </c>
      <c r="M80" s="1051">
        <v>0</v>
      </c>
      <c r="N80" s="2128">
        <v>0</v>
      </c>
      <c r="O80" s="1051">
        <v>0</v>
      </c>
      <c r="P80" s="2128">
        <v>0</v>
      </c>
      <c r="Q80" s="1051">
        <v>0</v>
      </c>
      <c r="R80" s="2128">
        <v>0</v>
      </c>
      <c r="S80" s="1051">
        <v>0</v>
      </c>
      <c r="T80" s="2128">
        <v>0</v>
      </c>
      <c r="U80" s="2194">
        <f t="shared" si="4"/>
        <v>0</v>
      </c>
      <c r="V80" s="2195">
        <f t="shared" si="5"/>
        <v>0</v>
      </c>
      <c r="W80" s="984">
        <f>'t1'!M79</f>
        <v>0</v>
      </c>
      <c r="X80" s="938"/>
      <c r="Y80" s="938"/>
      <c r="Z80" s="938"/>
      <c r="AA80" s="938"/>
    </row>
    <row r="81" spans="1:27" ht="12.75" customHeight="1" thickTop="1" thickBot="1" x14ac:dyDescent="0.4">
      <c r="A81" s="1001" t="str">
        <f>'t1'!A80</f>
        <v>Dirigente prof.tecniche della prevenzione (inc.strut.sempl.)</v>
      </c>
      <c r="B81" s="1027" t="str">
        <f>'t1'!B80</f>
        <v>SD0SE4</v>
      </c>
      <c r="C81" s="1051">
        <v>0</v>
      </c>
      <c r="D81" s="2128">
        <v>0</v>
      </c>
      <c r="E81" s="1051">
        <v>0</v>
      </c>
      <c r="F81" s="2128">
        <v>0</v>
      </c>
      <c r="G81" s="1051">
        <v>0</v>
      </c>
      <c r="H81" s="2128">
        <v>0</v>
      </c>
      <c r="I81" s="1051">
        <v>0</v>
      </c>
      <c r="J81" s="2128">
        <v>0</v>
      </c>
      <c r="K81" s="1051">
        <v>0</v>
      </c>
      <c r="L81" s="2128">
        <v>0</v>
      </c>
      <c r="M81" s="1051">
        <v>0</v>
      </c>
      <c r="N81" s="2128">
        <v>0</v>
      </c>
      <c r="O81" s="1051">
        <v>0</v>
      </c>
      <c r="P81" s="2128">
        <v>0</v>
      </c>
      <c r="Q81" s="1051">
        <v>0</v>
      </c>
      <c r="R81" s="2128">
        <v>0</v>
      </c>
      <c r="S81" s="1051">
        <v>0</v>
      </c>
      <c r="T81" s="2128">
        <v>0</v>
      </c>
      <c r="U81" s="2194">
        <f t="shared" si="4"/>
        <v>0</v>
      </c>
      <c r="V81" s="2195">
        <f t="shared" si="5"/>
        <v>0</v>
      </c>
      <c r="W81" s="984">
        <f>'t1'!M80</f>
        <v>0</v>
      </c>
      <c r="X81" s="938"/>
      <c r="Y81" s="938"/>
      <c r="Z81" s="938"/>
      <c r="AA81" s="938"/>
    </row>
    <row r="82" spans="1:27" ht="12.75" customHeight="1" thickTop="1" thickBot="1" x14ac:dyDescent="0.4">
      <c r="A82" s="1001" t="str">
        <f>'t1'!A81</f>
        <v>Dirigente prof.tecniche della prevenzione(altri inc.prof.li)</v>
      </c>
      <c r="B82" s="1027" t="str">
        <f>'t1'!B81</f>
        <v>SD0AI4</v>
      </c>
      <c r="C82" s="1051">
        <v>0</v>
      </c>
      <c r="D82" s="2128">
        <v>0</v>
      </c>
      <c r="E82" s="1051">
        <v>0</v>
      </c>
      <c r="F82" s="2128">
        <v>0</v>
      </c>
      <c r="G82" s="1051">
        <v>0</v>
      </c>
      <c r="H82" s="2128">
        <v>0</v>
      </c>
      <c r="I82" s="1051">
        <v>0</v>
      </c>
      <c r="J82" s="2128">
        <v>0</v>
      </c>
      <c r="K82" s="1051">
        <v>0</v>
      </c>
      <c r="L82" s="2128">
        <v>0</v>
      </c>
      <c r="M82" s="1051">
        <v>0</v>
      </c>
      <c r="N82" s="2128">
        <v>0</v>
      </c>
      <c r="O82" s="1051">
        <v>0</v>
      </c>
      <c r="P82" s="2128">
        <v>0</v>
      </c>
      <c r="Q82" s="1051">
        <v>0</v>
      </c>
      <c r="R82" s="2128">
        <v>0</v>
      </c>
      <c r="S82" s="1051">
        <v>0</v>
      </c>
      <c r="T82" s="2128">
        <v>0</v>
      </c>
      <c r="U82" s="2194">
        <f t="shared" si="4"/>
        <v>0</v>
      </c>
      <c r="V82" s="2195">
        <f t="shared" si="5"/>
        <v>0</v>
      </c>
      <c r="W82" s="984">
        <f>'t1'!M81</f>
        <v>0</v>
      </c>
      <c r="X82" s="938"/>
      <c r="Y82" s="938"/>
      <c r="Z82" s="938"/>
      <c r="AA82" s="938"/>
    </row>
    <row r="83" spans="1:27" ht="12.75" customHeight="1" thickTop="1" thickBot="1" x14ac:dyDescent="0.4">
      <c r="A83" s="1001" t="str">
        <f>'t1'!A82</f>
        <v>Dir. Prof.tecniche prevenz. T.det.art.15-septies dlgs 502/92</v>
      </c>
      <c r="B83" s="1027" t="str">
        <f>'t1'!B82</f>
        <v>SD048E</v>
      </c>
      <c r="C83" s="1051">
        <v>0</v>
      </c>
      <c r="D83" s="2128">
        <v>0</v>
      </c>
      <c r="E83" s="1051">
        <v>0</v>
      </c>
      <c r="F83" s="2128">
        <v>0</v>
      </c>
      <c r="G83" s="1051">
        <v>0</v>
      </c>
      <c r="H83" s="2128">
        <v>0</v>
      </c>
      <c r="I83" s="1051">
        <v>0</v>
      </c>
      <c r="J83" s="2128">
        <v>0</v>
      </c>
      <c r="K83" s="1051">
        <v>0</v>
      </c>
      <c r="L83" s="2128">
        <v>0</v>
      </c>
      <c r="M83" s="1051">
        <v>0</v>
      </c>
      <c r="N83" s="2128">
        <v>0</v>
      </c>
      <c r="O83" s="1051">
        <v>0</v>
      </c>
      <c r="P83" s="2128">
        <v>0</v>
      </c>
      <c r="Q83" s="1051">
        <v>0</v>
      </c>
      <c r="R83" s="2128">
        <v>0</v>
      </c>
      <c r="S83" s="1051">
        <v>0</v>
      </c>
      <c r="T83" s="2128">
        <v>0</v>
      </c>
      <c r="U83" s="2194">
        <f t="shared" si="4"/>
        <v>0</v>
      </c>
      <c r="V83" s="2195">
        <f t="shared" si="5"/>
        <v>0</v>
      </c>
      <c r="W83" s="984">
        <f>'t1'!M82</f>
        <v>0</v>
      </c>
      <c r="X83" s="938"/>
      <c r="Y83" s="938"/>
      <c r="Z83" s="938"/>
      <c r="AA83" s="938"/>
    </row>
    <row r="84" spans="1:27" ht="12.75" customHeight="1" thickTop="1" thickBot="1" x14ac:dyDescent="0.4">
      <c r="A84" s="1001" t="str">
        <f>'t1'!A83</f>
        <v>Coll.re prof.le sanitario - pers. Infer. Senior - ds</v>
      </c>
      <c r="B84" s="1027" t="str">
        <f>'t1'!B83</f>
        <v>S18863</v>
      </c>
      <c r="C84" s="1051">
        <v>0</v>
      </c>
      <c r="D84" s="2128">
        <v>0</v>
      </c>
      <c r="E84" s="1051">
        <v>0</v>
      </c>
      <c r="F84" s="2128">
        <v>1</v>
      </c>
      <c r="G84" s="1051">
        <v>0</v>
      </c>
      <c r="H84" s="2128">
        <v>0</v>
      </c>
      <c r="I84" s="1051">
        <v>0</v>
      </c>
      <c r="J84" s="2128">
        <v>0</v>
      </c>
      <c r="K84" s="1051">
        <v>0</v>
      </c>
      <c r="L84" s="2128">
        <v>0</v>
      </c>
      <c r="M84" s="1051">
        <v>0</v>
      </c>
      <c r="N84" s="2128">
        <v>0</v>
      </c>
      <c r="O84" s="1051">
        <v>0</v>
      </c>
      <c r="P84" s="2128">
        <v>0</v>
      </c>
      <c r="Q84" s="1051">
        <v>0</v>
      </c>
      <c r="R84" s="2128">
        <v>0</v>
      </c>
      <c r="S84" s="1051">
        <v>0</v>
      </c>
      <c r="T84" s="2128">
        <v>0</v>
      </c>
      <c r="U84" s="2194">
        <f t="shared" si="4"/>
        <v>0</v>
      </c>
      <c r="V84" s="2195">
        <f t="shared" si="5"/>
        <v>1</v>
      </c>
      <c r="W84" s="984">
        <f>'t1'!M83</f>
        <v>1</v>
      </c>
      <c r="X84" s="938"/>
      <c r="Y84" s="938"/>
      <c r="Z84" s="938"/>
      <c r="AA84" s="938"/>
    </row>
    <row r="85" spans="1:27" ht="12.75" customHeight="1" thickTop="1" thickBot="1" x14ac:dyDescent="0.4">
      <c r="A85" s="1001" t="str">
        <f>'t1'!A84</f>
        <v>Coll.re prof.le sanitario - pers. Infer. - D</v>
      </c>
      <c r="B85" s="1027" t="str">
        <f>'t1'!B84</f>
        <v>S16020</v>
      </c>
      <c r="C85" s="1051">
        <v>0</v>
      </c>
      <c r="D85" s="2128">
        <v>1</v>
      </c>
      <c r="E85" s="1051">
        <v>1</v>
      </c>
      <c r="F85" s="2128">
        <v>11</v>
      </c>
      <c r="G85" s="1051">
        <v>0</v>
      </c>
      <c r="H85" s="2128">
        <v>0</v>
      </c>
      <c r="I85" s="1051">
        <v>2</v>
      </c>
      <c r="J85" s="2128">
        <v>3</v>
      </c>
      <c r="K85" s="1051">
        <v>0</v>
      </c>
      <c r="L85" s="2128">
        <v>0</v>
      </c>
      <c r="M85" s="1051">
        <v>0</v>
      </c>
      <c r="N85" s="2128">
        <v>0</v>
      </c>
      <c r="O85" s="1051">
        <v>0</v>
      </c>
      <c r="P85" s="2128">
        <v>0</v>
      </c>
      <c r="Q85" s="1051">
        <v>0</v>
      </c>
      <c r="R85" s="2128">
        <v>0</v>
      </c>
      <c r="S85" s="1051">
        <v>4</v>
      </c>
      <c r="T85" s="2128">
        <v>12</v>
      </c>
      <c r="U85" s="2194">
        <f t="shared" si="4"/>
        <v>7</v>
      </c>
      <c r="V85" s="2195">
        <f t="shared" si="5"/>
        <v>27</v>
      </c>
      <c r="W85" s="984">
        <f>'t1'!M84</f>
        <v>1</v>
      </c>
      <c r="X85" s="938"/>
      <c r="Y85" s="938"/>
      <c r="Z85" s="938"/>
      <c r="AA85" s="938"/>
    </row>
    <row r="86" spans="1:27" ht="12.75" customHeight="1" thickTop="1" thickBot="1" x14ac:dyDescent="0.4">
      <c r="A86" s="1001" t="str">
        <f>'t1'!A85</f>
        <v>Oper.re prof.le sanitario pers. Inferm. - C</v>
      </c>
      <c r="B86" s="1027" t="str">
        <f>'t1'!B85</f>
        <v>S14056</v>
      </c>
      <c r="C86" s="1051">
        <v>0</v>
      </c>
      <c r="D86" s="2128">
        <v>0</v>
      </c>
      <c r="E86" s="1051">
        <v>0</v>
      </c>
      <c r="F86" s="2128">
        <v>0</v>
      </c>
      <c r="G86" s="1051">
        <v>0</v>
      </c>
      <c r="H86" s="2128">
        <v>0</v>
      </c>
      <c r="I86" s="1051">
        <v>0</v>
      </c>
      <c r="J86" s="2128">
        <v>0</v>
      </c>
      <c r="K86" s="1051">
        <v>0</v>
      </c>
      <c r="L86" s="2128">
        <v>0</v>
      </c>
      <c r="M86" s="1051">
        <v>0</v>
      </c>
      <c r="N86" s="2128">
        <v>0</v>
      </c>
      <c r="O86" s="1051">
        <v>0</v>
      </c>
      <c r="P86" s="2128">
        <v>0</v>
      </c>
      <c r="Q86" s="1051">
        <v>0</v>
      </c>
      <c r="R86" s="2128">
        <v>0</v>
      </c>
      <c r="S86" s="1051">
        <v>0</v>
      </c>
      <c r="T86" s="2128">
        <v>0</v>
      </c>
      <c r="U86" s="2194">
        <f t="shared" si="4"/>
        <v>0</v>
      </c>
      <c r="V86" s="2195">
        <f t="shared" si="5"/>
        <v>0</v>
      </c>
      <c r="W86" s="984">
        <f>'t1'!M85</f>
        <v>0</v>
      </c>
      <c r="X86" s="938"/>
      <c r="Y86" s="938"/>
      <c r="Z86" s="938"/>
      <c r="AA86" s="938"/>
    </row>
    <row r="87" spans="1:27" ht="12.75" customHeight="1" thickTop="1" thickBot="1" x14ac:dyDescent="0.4">
      <c r="A87" s="1001" t="str">
        <f>'t1'!A86</f>
        <v>Oper.re prof.le di ii cat.pers. Inferm.  Senior-C</v>
      </c>
      <c r="B87" s="1027" t="str">
        <f>'t1'!B86</f>
        <v>S14S52</v>
      </c>
      <c r="C87" s="1051">
        <v>0</v>
      </c>
      <c r="D87" s="2128">
        <v>0</v>
      </c>
      <c r="E87" s="1051">
        <v>0</v>
      </c>
      <c r="F87" s="2128">
        <v>3</v>
      </c>
      <c r="G87" s="1051"/>
      <c r="H87" s="2128">
        <v>0</v>
      </c>
      <c r="I87" s="1051">
        <v>0</v>
      </c>
      <c r="J87" s="2128">
        <v>0</v>
      </c>
      <c r="K87" s="1051">
        <v>0</v>
      </c>
      <c r="L87" s="2128">
        <v>0</v>
      </c>
      <c r="M87" s="1051">
        <v>0</v>
      </c>
      <c r="N87" s="2128">
        <v>0</v>
      </c>
      <c r="O87" s="1051">
        <v>0</v>
      </c>
      <c r="P87" s="2128">
        <v>0</v>
      </c>
      <c r="Q87" s="1051">
        <v>0</v>
      </c>
      <c r="R87" s="2128">
        <v>0</v>
      </c>
      <c r="S87" s="1051">
        <v>0</v>
      </c>
      <c r="T87" s="2128">
        <v>0</v>
      </c>
      <c r="U87" s="2194">
        <f t="shared" si="4"/>
        <v>0</v>
      </c>
      <c r="V87" s="2195">
        <f t="shared" si="5"/>
        <v>3</v>
      </c>
      <c r="W87" s="984">
        <f>'t1'!M86</f>
        <v>1</v>
      </c>
      <c r="X87" s="938"/>
      <c r="Y87" s="938"/>
      <c r="Z87" s="938"/>
      <c r="AA87" s="938"/>
    </row>
    <row r="88" spans="1:27" ht="12.75" customHeight="1" thickTop="1" thickBot="1" x14ac:dyDescent="0.4">
      <c r="A88" s="1001" t="str">
        <f>'t1'!A87</f>
        <v>Oper.re prof.le di ii cat.pers. Inferm. Bs</v>
      </c>
      <c r="B88" s="1027" t="str">
        <f>'t1'!B87</f>
        <v>S13052</v>
      </c>
      <c r="C88" s="1051">
        <v>0</v>
      </c>
      <c r="D88" s="2128">
        <v>0</v>
      </c>
      <c r="E88" s="1051">
        <v>0</v>
      </c>
      <c r="F88" s="2128">
        <v>0</v>
      </c>
      <c r="G88" s="1051">
        <v>0</v>
      </c>
      <c r="H88" s="2128">
        <v>0</v>
      </c>
      <c r="I88" s="1051">
        <v>0</v>
      </c>
      <c r="J88" s="2128">
        <v>0</v>
      </c>
      <c r="K88" s="1051">
        <v>0</v>
      </c>
      <c r="L88" s="2128">
        <v>0</v>
      </c>
      <c r="M88" s="1051">
        <v>0</v>
      </c>
      <c r="N88" s="2128">
        <v>0</v>
      </c>
      <c r="O88" s="1051">
        <v>0</v>
      </c>
      <c r="P88" s="2128">
        <v>0</v>
      </c>
      <c r="Q88" s="1051">
        <v>0</v>
      </c>
      <c r="R88" s="2128">
        <v>0</v>
      </c>
      <c r="S88" s="1051">
        <v>0</v>
      </c>
      <c r="T88" s="2128">
        <v>0</v>
      </c>
      <c r="U88" s="2194">
        <f t="shared" si="4"/>
        <v>0</v>
      </c>
      <c r="V88" s="2195">
        <f t="shared" si="5"/>
        <v>0</v>
      </c>
      <c r="W88" s="984">
        <f>'t1'!M87</f>
        <v>0</v>
      </c>
      <c r="X88" s="938"/>
      <c r="Y88" s="938"/>
      <c r="Z88" s="938"/>
      <c r="AA88" s="938"/>
    </row>
    <row r="89" spans="1:27" ht="12.75" customHeight="1" thickTop="1" thickBot="1" x14ac:dyDescent="0.4">
      <c r="A89" s="1001" t="str">
        <f>'t1'!A88</f>
        <v>Coll.re prof.le sanitario - pers. Tec. Senior - DS</v>
      </c>
      <c r="B89" s="1027" t="str">
        <f>'t1'!B88</f>
        <v>S18864</v>
      </c>
      <c r="C89" s="1051">
        <v>0</v>
      </c>
      <c r="D89" s="2128">
        <v>0</v>
      </c>
      <c r="E89" s="1051">
        <v>0</v>
      </c>
      <c r="F89" s="2128">
        <v>0</v>
      </c>
      <c r="G89" s="1051">
        <v>0</v>
      </c>
      <c r="H89" s="2128">
        <v>0</v>
      </c>
      <c r="I89" s="1051">
        <v>0</v>
      </c>
      <c r="J89" s="2128">
        <v>0</v>
      </c>
      <c r="K89" s="1051">
        <v>0</v>
      </c>
      <c r="L89" s="2128">
        <v>0</v>
      </c>
      <c r="M89" s="1051">
        <v>0</v>
      </c>
      <c r="N89" s="2128">
        <v>0</v>
      </c>
      <c r="O89" s="1051">
        <v>0</v>
      </c>
      <c r="P89" s="2128">
        <v>0</v>
      </c>
      <c r="Q89" s="1051">
        <v>0</v>
      </c>
      <c r="R89" s="2128">
        <v>0</v>
      </c>
      <c r="S89" s="1051">
        <v>0</v>
      </c>
      <c r="T89" s="2128">
        <v>0</v>
      </c>
      <c r="U89" s="2194">
        <f t="shared" si="4"/>
        <v>0</v>
      </c>
      <c r="V89" s="2195">
        <f t="shared" si="5"/>
        <v>0</v>
      </c>
      <c r="W89" s="984">
        <f>'t1'!M88</f>
        <v>1</v>
      </c>
      <c r="X89" s="938"/>
      <c r="Y89" s="938"/>
      <c r="Z89" s="938"/>
      <c r="AA89" s="938"/>
    </row>
    <row r="90" spans="1:27" ht="12.75" customHeight="1" thickTop="1" thickBot="1" x14ac:dyDescent="0.4">
      <c r="A90" s="1001" t="str">
        <f>'t1'!A89</f>
        <v>Coll.re prof.le sanitario - pers. Tec.- D</v>
      </c>
      <c r="B90" s="1027" t="str">
        <f>'t1'!B89</f>
        <v>S16021</v>
      </c>
      <c r="C90" s="1051">
        <v>0</v>
      </c>
      <c r="D90" s="2128">
        <v>1</v>
      </c>
      <c r="E90" s="1051">
        <v>1</v>
      </c>
      <c r="F90" s="2128">
        <v>1</v>
      </c>
      <c r="G90" s="1051">
        <v>0</v>
      </c>
      <c r="H90" s="2128">
        <v>0</v>
      </c>
      <c r="I90" s="1051">
        <v>0</v>
      </c>
      <c r="J90" s="2128">
        <v>2</v>
      </c>
      <c r="K90" s="1051">
        <v>0</v>
      </c>
      <c r="L90" s="2128">
        <v>0</v>
      </c>
      <c r="M90" s="1051">
        <v>0</v>
      </c>
      <c r="N90" s="2128">
        <v>0</v>
      </c>
      <c r="O90" s="1051">
        <v>0</v>
      </c>
      <c r="P90" s="2128">
        <v>0</v>
      </c>
      <c r="Q90" s="1051">
        <v>0</v>
      </c>
      <c r="R90" s="2128">
        <v>0</v>
      </c>
      <c r="S90" s="1051">
        <v>0</v>
      </c>
      <c r="T90" s="2128">
        <v>3</v>
      </c>
      <c r="U90" s="2194">
        <f t="shared" si="4"/>
        <v>1</v>
      </c>
      <c r="V90" s="2195">
        <f t="shared" si="5"/>
        <v>7</v>
      </c>
      <c r="W90" s="984">
        <f>'t1'!M89</f>
        <v>1</v>
      </c>
      <c r="X90" s="938"/>
      <c r="Y90" s="938"/>
      <c r="Z90" s="938"/>
      <c r="AA90" s="938"/>
    </row>
    <row r="91" spans="1:27" ht="12.75" customHeight="1" thickTop="1" thickBot="1" x14ac:dyDescent="0.4">
      <c r="A91" s="1001" t="str">
        <f>'t1'!A90</f>
        <v>Oper.re prof.le sanitario - pers. Tec.- C</v>
      </c>
      <c r="B91" s="1027" t="str">
        <f>'t1'!B90</f>
        <v>S14054</v>
      </c>
      <c r="C91" s="1051">
        <v>0</v>
      </c>
      <c r="D91" s="2128">
        <v>0</v>
      </c>
      <c r="E91" s="1051">
        <v>0</v>
      </c>
      <c r="F91" s="2128">
        <v>0</v>
      </c>
      <c r="G91" s="1051">
        <v>0</v>
      </c>
      <c r="H91" s="2128">
        <v>0</v>
      </c>
      <c r="I91" s="1051">
        <v>0</v>
      </c>
      <c r="J91" s="2128">
        <v>0</v>
      </c>
      <c r="K91" s="1051">
        <v>0</v>
      </c>
      <c r="L91" s="2128">
        <v>0</v>
      </c>
      <c r="M91" s="1051">
        <v>0</v>
      </c>
      <c r="N91" s="2128">
        <v>0</v>
      </c>
      <c r="O91" s="1051">
        <v>0</v>
      </c>
      <c r="P91" s="2128">
        <v>0</v>
      </c>
      <c r="Q91" s="1051">
        <v>0</v>
      </c>
      <c r="R91" s="2128">
        <v>0</v>
      </c>
      <c r="S91" s="1051">
        <v>0</v>
      </c>
      <c r="T91" s="2128">
        <v>0</v>
      </c>
      <c r="U91" s="2194">
        <f t="shared" si="4"/>
        <v>0</v>
      </c>
      <c r="V91" s="2195">
        <f t="shared" si="5"/>
        <v>0</v>
      </c>
      <c r="W91" s="984">
        <f>'t1'!M90</f>
        <v>0</v>
      </c>
      <c r="X91" s="938"/>
      <c r="Y91" s="938"/>
      <c r="Z91" s="938"/>
      <c r="AA91" s="938"/>
    </row>
    <row r="92" spans="1:27" ht="12.75" customHeight="1" thickTop="1" thickBot="1" x14ac:dyDescent="0.4">
      <c r="A92" s="1001" t="str">
        <f>'t1'!A91</f>
        <v>Coll.re prof.le sanitario - tecn. Della prev. Senior - DS</v>
      </c>
      <c r="B92" s="1027" t="str">
        <f>'t1'!B91</f>
        <v>S18865</v>
      </c>
      <c r="C92" s="1051">
        <v>0</v>
      </c>
      <c r="D92" s="2128">
        <v>0</v>
      </c>
      <c r="E92" s="1051">
        <v>0</v>
      </c>
      <c r="F92" s="2128">
        <v>0</v>
      </c>
      <c r="G92" s="1051">
        <v>0</v>
      </c>
      <c r="H92" s="2128">
        <v>0</v>
      </c>
      <c r="I92" s="1051">
        <v>0</v>
      </c>
      <c r="J92" s="2128">
        <v>0</v>
      </c>
      <c r="K92" s="1051">
        <v>0</v>
      </c>
      <c r="L92" s="2128">
        <v>0</v>
      </c>
      <c r="M92" s="1051">
        <v>0</v>
      </c>
      <c r="N92" s="2128">
        <v>0</v>
      </c>
      <c r="O92" s="1051">
        <v>0</v>
      </c>
      <c r="P92" s="2128">
        <v>0</v>
      </c>
      <c r="Q92" s="1051">
        <v>0</v>
      </c>
      <c r="R92" s="2128">
        <v>0</v>
      </c>
      <c r="S92" s="1051">
        <v>0</v>
      </c>
      <c r="T92" s="2128">
        <v>0</v>
      </c>
      <c r="U92" s="2194">
        <f t="shared" si="4"/>
        <v>0</v>
      </c>
      <c r="V92" s="2195">
        <f t="shared" si="5"/>
        <v>0</v>
      </c>
      <c r="W92" s="984">
        <f>'t1'!M91</f>
        <v>0</v>
      </c>
      <c r="X92" s="938"/>
      <c r="Y92" s="938"/>
      <c r="Z92" s="938"/>
      <c r="AA92" s="938"/>
    </row>
    <row r="93" spans="1:27" ht="12.75" customHeight="1" thickTop="1" thickBot="1" x14ac:dyDescent="0.4">
      <c r="A93" s="1001" t="str">
        <f>'t1'!A92</f>
        <v>Coll.re prof.le sanitario - tecn. Della prev. - D</v>
      </c>
      <c r="B93" s="1027" t="str">
        <f>'t1'!B92</f>
        <v>S16022</v>
      </c>
      <c r="C93" s="1051">
        <v>0</v>
      </c>
      <c r="D93" s="2128">
        <v>0</v>
      </c>
      <c r="E93" s="1051">
        <v>0</v>
      </c>
      <c r="F93" s="2128">
        <v>0</v>
      </c>
      <c r="G93" s="1051">
        <v>0</v>
      </c>
      <c r="H93" s="2128">
        <v>0</v>
      </c>
      <c r="I93" s="1051">
        <v>0</v>
      </c>
      <c r="J93" s="2128">
        <v>0</v>
      </c>
      <c r="K93" s="1051">
        <v>0</v>
      </c>
      <c r="L93" s="2128">
        <v>0</v>
      </c>
      <c r="M93" s="1051">
        <v>0</v>
      </c>
      <c r="N93" s="2128">
        <v>0</v>
      </c>
      <c r="O93" s="1051">
        <v>0</v>
      </c>
      <c r="P93" s="2128">
        <v>0</v>
      </c>
      <c r="Q93" s="1051">
        <v>0</v>
      </c>
      <c r="R93" s="2128">
        <v>0</v>
      </c>
      <c r="S93" s="1051">
        <v>0</v>
      </c>
      <c r="T93" s="2128">
        <v>0</v>
      </c>
      <c r="U93" s="2194">
        <f t="shared" si="4"/>
        <v>0</v>
      </c>
      <c r="V93" s="2195">
        <f t="shared" si="5"/>
        <v>0</v>
      </c>
      <c r="W93" s="984">
        <f>'t1'!M92</f>
        <v>1</v>
      </c>
      <c r="X93" s="938"/>
      <c r="Y93" s="938"/>
      <c r="Z93" s="938"/>
      <c r="AA93" s="938"/>
    </row>
    <row r="94" spans="1:27" ht="12.75" customHeight="1" thickTop="1" thickBot="1" x14ac:dyDescent="0.4">
      <c r="A94" s="1001" t="str">
        <f>'t1'!A93</f>
        <v>Oper.re prof.le sanitario - tecn. Della prev. - C</v>
      </c>
      <c r="B94" s="1027" t="str">
        <f>'t1'!B93</f>
        <v>S14055</v>
      </c>
      <c r="C94" s="1051">
        <v>0</v>
      </c>
      <c r="D94" s="2128">
        <v>0</v>
      </c>
      <c r="E94" s="1051">
        <v>0</v>
      </c>
      <c r="F94" s="2128">
        <v>0</v>
      </c>
      <c r="G94" s="1051">
        <v>0</v>
      </c>
      <c r="H94" s="2128">
        <v>0</v>
      </c>
      <c r="I94" s="1051">
        <v>0</v>
      </c>
      <c r="J94" s="2128">
        <v>0</v>
      </c>
      <c r="K94" s="1051">
        <v>0</v>
      </c>
      <c r="L94" s="2128">
        <v>0</v>
      </c>
      <c r="M94" s="1051">
        <v>0</v>
      </c>
      <c r="N94" s="2128">
        <v>0</v>
      </c>
      <c r="O94" s="1051">
        <v>0</v>
      </c>
      <c r="P94" s="2128">
        <v>0</v>
      </c>
      <c r="Q94" s="1051">
        <v>0</v>
      </c>
      <c r="R94" s="2128">
        <v>0</v>
      </c>
      <c r="S94" s="1051">
        <v>0</v>
      </c>
      <c r="T94" s="2128">
        <v>0</v>
      </c>
      <c r="U94" s="2194">
        <f t="shared" si="4"/>
        <v>0</v>
      </c>
      <c r="V94" s="2195">
        <f t="shared" si="5"/>
        <v>0</v>
      </c>
      <c r="W94" s="984">
        <f>'t1'!M93</f>
        <v>0</v>
      </c>
      <c r="X94" s="938"/>
      <c r="Y94" s="938"/>
      <c r="Z94" s="938"/>
      <c r="AA94" s="938"/>
    </row>
    <row r="95" spans="1:27" ht="12.75" customHeight="1" thickTop="1" thickBot="1" x14ac:dyDescent="0.4">
      <c r="A95" s="1001" t="str">
        <f>'t1'!A94</f>
        <v>Coll.re prof.le sanitario - pers. Della riabil. Senior - DS</v>
      </c>
      <c r="B95" s="1027" t="str">
        <f>'t1'!B94</f>
        <v>S18866</v>
      </c>
      <c r="C95" s="1051">
        <v>0</v>
      </c>
      <c r="D95" s="2128">
        <v>0</v>
      </c>
      <c r="E95" s="1051">
        <v>0</v>
      </c>
      <c r="F95" s="2128">
        <v>0</v>
      </c>
      <c r="G95" s="1051">
        <v>0</v>
      </c>
      <c r="H95" s="2128">
        <v>0</v>
      </c>
      <c r="I95" s="1051">
        <v>0</v>
      </c>
      <c r="J95" s="2128">
        <v>0</v>
      </c>
      <c r="K95" s="1051">
        <v>0</v>
      </c>
      <c r="L95" s="2128">
        <v>0</v>
      </c>
      <c r="M95" s="1051">
        <v>0</v>
      </c>
      <c r="N95" s="2128">
        <v>0</v>
      </c>
      <c r="O95" s="1051">
        <v>0</v>
      </c>
      <c r="P95" s="2128">
        <v>0</v>
      </c>
      <c r="Q95" s="1051">
        <v>0</v>
      </c>
      <c r="R95" s="2128">
        <v>0</v>
      </c>
      <c r="S95" s="1051">
        <v>0</v>
      </c>
      <c r="T95" s="2128">
        <v>0</v>
      </c>
      <c r="U95" s="2194">
        <f t="shared" si="4"/>
        <v>0</v>
      </c>
      <c r="V95" s="2195">
        <f t="shared" si="5"/>
        <v>0</v>
      </c>
      <c r="W95" s="984">
        <f>'t1'!M94</f>
        <v>0</v>
      </c>
      <c r="X95" s="938"/>
      <c r="Y95" s="938"/>
      <c r="Z95" s="938"/>
      <c r="AA95" s="938"/>
    </row>
    <row r="96" spans="1:27" ht="12.75" customHeight="1" thickTop="1" thickBot="1" x14ac:dyDescent="0.4">
      <c r="A96" s="1001" t="str">
        <f>'t1'!A95</f>
        <v>Coll.re prof.le sanitario - pers. Della riabil. - D</v>
      </c>
      <c r="B96" s="1027" t="str">
        <f>'t1'!B95</f>
        <v>S16019</v>
      </c>
      <c r="C96" s="1051">
        <v>0</v>
      </c>
      <c r="D96" s="2128">
        <v>0</v>
      </c>
      <c r="E96" s="1051">
        <v>0</v>
      </c>
      <c r="F96" s="2128">
        <v>0</v>
      </c>
      <c r="G96" s="1051">
        <v>0</v>
      </c>
      <c r="H96" s="2128">
        <v>0</v>
      </c>
      <c r="I96" s="1051">
        <v>0</v>
      </c>
      <c r="J96" s="2128">
        <v>0</v>
      </c>
      <c r="K96" s="1051">
        <v>0</v>
      </c>
      <c r="L96" s="2128">
        <v>0</v>
      </c>
      <c r="M96" s="1051">
        <v>0</v>
      </c>
      <c r="N96" s="2128">
        <v>0</v>
      </c>
      <c r="O96" s="1051">
        <v>0</v>
      </c>
      <c r="P96" s="2128">
        <v>0</v>
      </c>
      <c r="Q96" s="1051">
        <v>0</v>
      </c>
      <c r="R96" s="2128">
        <v>0</v>
      </c>
      <c r="S96" s="1051">
        <v>0</v>
      </c>
      <c r="T96" s="2128">
        <v>1</v>
      </c>
      <c r="U96" s="2194">
        <f t="shared" si="4"/>
        <v>0</v>
      </c>
      <c r="V96" s="2195">
        <f t="shared" si="5"/>
        <v>1</v>
      </c>
      <c r="W96" s="984">
        <f>'t1'!M95</f>
        <v>1</v>
      </c>
      <c r="X96" s="938"/>
      <c r="Y96" s="938"/>
      <c r="Z96" s="938"/>
      <c r="AA96" s="938"/>
    </row>
    <row r="97" spans="1:27" ht="12.75" customHeight="1" thickTop="1" thickBot="1" x14ac:dyDescent="0.4">
      <c r="A97" s="1001" t="str">
        <f>'t1'!A96</f>
        <v>Oper.re prof.le di ii cat. Con funz. Di riabil. Senior - C</v>
      </c>
      <c r="B97" s="1027" t="str">
        <f>'t1'!B96</f>
        <v>S14S51</v>
      </c>
      <c r="C97" s="1051">
        <v>0</v>
      </c>
      <c r="D97" s="2128">
        <v>0</v>
      </c>
      <c r="E97" s="1051">
        <v>0</v>
      </c>
      <c r="F97" s="2128">
        <v>0</v>
      </c>
      <c r="G97" s="1051">
        <v>0</v>
      </c>
      <c r="H97" s="2128">
        <v>0</v>
      </c>
      <c r="I97" s="1051">
        <v>0</v>
      </c>
      <c r="J97" s="2128">
        <v>0</v>
      </c>
      <c r="K97" s="1051">
        <v>0</v>
      </c>
      <c r="L97" s="2128">
        <v>0</v>
      </c>
      <c r="M97" s="1051">
        <v>0</v>
      </c>
      <c r="N97" s="2128">
        <v>0</v>
      </c>
      <c r="O97" s="1051">
        <v>0</v>
      </c>
      <c r="P97" s="2128">
        <v>0</v>
      </c>
      <c r="Q97" s="1051">
        <v>0</v>
      </c>
      <c r="R97" s="2128">
        <v>0</v>
      </c>
      <c r="S97" s="1051">
        <v>0</v>
      </c>
      <c r="T97" s="2128">
        <v>0</v>
      </c>
      <c r="U97" s="2194">
        <f t="shared" si="4"/>
        <v>0</v>
      </c>
      <c r="V97" s="2195">
        <f t="shared" si="5"/>
        <v>0</v>
      </c>
      <c r="W97" s="984">
        <f>'t1'!M96</f>
        <v>0</v>
      </c>
      <c r="X97" s="938"/>
      <c r="Y97" s="938"/>
      <c r="Z97" s="938"/>
      <c r="AA97" s="938"/>
    </row>
    <row r="98" spans="1:27" ht="12.75" customHeight="1" thickTop="1" thickBot="1" x14ac:dyDescent="0.4">
      <c r="A98" s="1001" t="str">
        <f>'t1'!A97</f>
        <v>Oper.re prof.le sanitario - pers. Della riabil. - C</v>
      </c>
      <c r="B98" s="1027" t="str">
        <f>'t1'!B97</f>
        <v>S14053</v>
      </c>
      <c r="C98" s="1051">
        <v>0</v>
      </c>
      <c r="D98" s="2128">
        <v>0</v>
      </c>
      <c r="E98" s="1051">
        <v>0</v>
      </c>
      <c r="F98" s="2128">
        <v>0</v>
      </c>
      <c r="G98" s="1051">
        <v>0</v>
      </c>
      <c r="H98" s="2128">
        <v>0</v>
      </c>
      <c r="I98" s="1051">
        <v>0</v>
      </c>
      <c r="J98" s="2128">
        <v>0</v>
      </c>
      <c r="K98" s="1051">
        <v>0</v>
      </c>
      <c r="L98" s="2128">
        <v>0</v>
      </c>
      <c r="M98" s="1051">
        <v>0</v>
      </c>
      <c r="N98" s="2128">
        <v>0</v>
      </c>
      <c r="O98" s="1051">
        <v>0</v>
      </c>
      <c r="P98" s="2128">
        <v>0</v>
      </c>
      <c r="Q98" s="1051">
        <v>0</v>
      </c>
      <c r="R98" s="2128">
        <v>0</v>
      </c>
      <c r="S98" s="1051">
        <v>0</v>
      </c>
      <c r="T98" s="2128">
        <v>0</v>
      </c>
      <c r="U98" s="2194">
        <f t="shared" si="4"/>
        <v>0</v>
      </c>
      <c r="V98" s="2195">
        <f t="shared" si="5"/>
        <v>0</v>
      </c>
      <c r="W98" s="984">
        <f>'t1'!M97</f>
        <v>0</v>
      </c>
      <c r="X98" s="938"/>
      <c r="Y98" s="938"/>
      <c r="Z98" s="938"/>
      <c r="AA98" s="938"/>
    </row>
    <row r="99" spans="1:27" ht="12.75" customHeight="1" thickTop="1" thickBot="1" x14ac:dyDescent="0.4">
      <c r="A99" s="1001" t="str">
        <f>'t1'!A98</f>
        <v>Oper.re prof.le di II cat. Con funz. Di riabil. - BS</v>
      </c>
      <c r="B99" s="1027" t="str">
        <f>'t1'!B98</f>
        <v>S13051</v>
      </c>
      <c r="C99" s="1051">
        <v>0</v>
      </c>
      <c r="D99" s="2128">
        <v>0</v>
      </c>
      <c r="E99" s="1051">
        <v>0</v>
      </c>
      <c r="F99" s="2128">
        <v>0</v>
      </c>
      <c r="G99" s="1051">
        <v>0</v>
      </c>
      <c r="H99" s="2128">
        <v>0</v>
      </c>
      <c r="I99" s="1051">
        <v>0</v>
      </c>
      <c r="J99" s="2128">
        <v>0</v>
      </c>
      <c r="K99" s="1051">
        <v>0</v>
      </c>
      <c r="L99" s="2128">
        <v>0</v>
      </c>
      <c r="M99" s="1051">
        <v>0</v>
      </c>
      <c r="N99" s="2128">
        <v>0</v>
      </c>
      <c r="O99" s="1051">
        <v>0</v>
      </c>
      <c r="P99" s="2128">
        <v>0</v>
      </c>
      <c r="Q99" s="1051">
        <v>0</v>
      </c>
      <c r="R99" s="2128">
        <v>0</v>
      </c>
      <c r="S99" s="1051">
        <v>0</v>
      </c>
      <c r="T99" s="2128">
        <v>0</v>
      </c>
      <c r="U99" s="2194">
        <f t="shared" si="4"/>
        <v>0</v>
      </c>
      <c r="V99" s="2195">
        <f t="shared" si="5"/>
        <v>0</v>
      </c>
      <c r="W99" s="984">
        <f>'t1'!M98</f>
        <v>0</v>
      </c>
      <c r="X99" s="938"/>
      <c r="Y99" s="938"/>
      <c r="Z99" s="938"/>
      <c r="AA99" s="938"/>
    </row>
    <row r="100" spans="1:27" ht="12.75" customHeight="1" thickTop="1" thickBot="1" x14ac:dyDescent="0.4">
      <c r="A100" s="1001" t="str">
        <f>'t1'!A99</f>
        <v>Profilo atipico ruolo sanitario</v>
      </c>
      <c r="B100" s="1027" t="str">
        <f>'t1'!B99</f>
        <v>S00062</v>
      </c>
      <c r="C100" s="1051">
        <v>0</v>
      </c>
      <c r="D100" s="2128">
        <v>0</v>
      </c>
      <c r="E100" s="1051">
        <v>0</v>
      </c>
      <c r="F100" s="2128">
        <v>0</v>
      </c>
      <c r="G100" s="1051">
        <v>0</v>
      </c>
      <c r="H100" s="2128">
        <v>0</v>
      </c>
      <c r="I100" s="1051">
        <v>0</v>
      </c>
      <c r="J100" s="2128">
        <v>0</v>
      </c>
      <c r="K100" s="1051">
        <v>0</v>
      </c>
      <c r="L100" s="2128">
        <v>0</v>
      </c>
      <c r="M100" s="1051">
        <v>0</v>
      </c>
      <c r="N100" s="2128">
        <v>0</v>
      </c>
      <c r="O100" s="1051">
        <v>0</v>
      </c>
      <c r="P100" s="2128">
        <v>0</v>
      </c>
      <c r="Q100" s="1051">
        <v>0</v>
      </c>
      <c r="R100" s="2128">
        <v>0</v>
      </c>
      <c r="S100" s="1051">
        <v>0</v>
      </c>
      <c r="T100" s="2128">
        <v>0</v>
      </c>
      <c r="U100" s="2194">
        <f t="shared" si="4"/>
        <v>0</v>
      </c>
      <c r="V100" s="2195">
        <f t="shared" si="5"/>
        <v>0</v>
      </c>
      <c r="W100" s="984">
        <f>'t1'!M99</f>
        <v>0</v>
      </c>
      <c r="X100" s="938"/>
      <c r="Y100" s="938"/>
      <c r="Z100" s="938"/>
      <c r="AA100" s="938"/>
    </row>
    <row r="101" spans="1:27" ht="12.75" customHeight="1" thickTop="1" thickBot="1" x14ac:dyDescent="0.4">
      <c r="A101" s="1001" t="str">
        <f>'t1'!A100</f>
        <v>Avvocato dirig. Con incarico di struttura complessa</v>
      </c>
      <c r="B101" s="1027" t="str">
        <f>'t1'!B100</f>
        <v>PD0010</v>
      </c>
      <c r="C101" s="1051">
        <v>0</v>
      </c>
      <c r="D101" s="2128">
        <v>0</v>
      </c>
      <c r="E101" s="1051">
        <v>0</v>
      </c>
      <c r="F101" s="2128">
        <v>0</v>
      </c>
      <c r="G101" s="1051">
        <v>0</v>
      </c>
      <c r="H101" s="2128">
        <v>0</v>
      </c>
      <c r="I101" s="1051">
        <v>0</v>
      </c>
      <c r="J101" s="2128">
        <v>0</v>
      </c>
      <c r="K101" s="1051">
        <v>0</v>
      </c>
      <c r="L101" s="2128">
        <v>0</v>
      </c>
      <c r="M101" s="1051">
        <v>0</v>
      </c>
      <c r="N101" s="2128">
        <v>0</v>
      </c>
      <c r="O101" s="1051">
        <v>0</v>
      </c>
      <c r="P101" s="2128">
        <v>0</v>
      </c>
      <c r="Q101" s="1051">
        <v>0</v>
      </c>
      <c r="R101" s="2128">
        <v>0</v>
      </c>
      <c r="S101" s="1051">
        <v>0</v>
      </c>
      <c r="T101" s="2128">
        <v>0</v>
      </c>
      <c r="U101" s="2194">
        <f t="shared" si="4"/>
        <v>0</v>
      </c>
      <c r="V101" s="2195">
        <f t="shared" si="5"/>
        <v>0</v>
      </c>
      <c r="W101" s="984">
        <f>'t1'!M100</f>
        <v>0</v>
      </c>
      <c r="X101" s="938"/>
      <c r="Y101" s="938"/>
      <c r="Z101" s="938"/>
      <c r="AA101" s="938"/>
    </row>
    <row r="102" spans="1:27" ht="12.75" customHeight="1" thickTop="1" thickBot="1" x14ac:dyDescent="0.4">
      <c r="A102" s="1001" t="str">
        <f>'t1'!A101</f>
        <v>Avvocato dirig. Con incarico di struttura semplice</v>
      </c>
      <c r="B102" s="1027" t="str">
        <f>'t1'!B101</f>
        <v>PD0S09</v>
      </c>
      <c r="C102" s="1051">
        <v>0</v>
      </c>
      <c r="D102" s="2128">
        <v>0</v>
      </c>
      <c r="E102" s="1051">
        <v>0</v>
      </c>
      <c r="F102" s="2128">
        <v>0</v>
      </c>
      <c r="G102" s="1051">
        <v>0</v>
      </c>
      <c r="H102" s="2128">
        <v>0</v>
      </c>
      <c r="I102" s="1051">
        <v>0</v>
      </c>
      <c r="J102" s="2128">
        <v>0</v>
      </c>
      <c r="K102" s="1051">
        <v>0</v>
      </c>
      <c r="L102" s="2128">
        <v>0</v>
      </c>
      <c r="M102" s="1051">
        <v>0</v>
      </c>
      <c r="N102" s="2128">
        <v>0</v>
      </c>
      <c r="O102" s="1051">
        <v>0</v>
      </c>
      <c r="P102" s="2128">
        <v>0</v>
      </c>
      <c r="Q102" s="1051">
        <v>0</v>
      </c>
      <c r="R102" s="2128">
        <v>0</v>
      </c>
      <c r="S102" s="1051">
        <v>0</v>
      </c>
      <c r="T102" s="2128">
        <v>0</v>
      </c>
      <c r="U102" s="2194">
        <f t="shared" si="4"/>
        <v>0</v>
      </c>
      <c r="V102" s="2195">
        <f t="shared" si="5"/>
        <v>0</v>
      </c>
      <c r="W102" s="984">
        <f>'t1'!M101</f>
        <v>0</v>
      </c>
      <c r="X102" s="938"/>
      <c r="Y102" s="938"/>
      <c r="Z102" s="938"/>
      <c r="AA102" s="938"/>
    </row>
    <row r="103" spans="1:27" ht="12.75" customHeight="1" thickTop="1" thickBot="1" x14ac:dyDescent="0.4">
      <c r="A103" s="1001" t="str">
        <f>'t1'!A102</f>
        <v>Avvocato dirig. Con altri incar.prof.li</v>
      </c>
      <c r="B103" s="1027" t="str">
        <f>'t1'!B102</f>
        <v>PD0A09</v>
      </c>
      <c r="C103" s="1051">
        <v>0</v>
      </c>
      <c r="D103" s="2128">
        <v>0</v>
      </c>
      <c r="E103" s="1051">
        <v>0</v>
      </c>
      <c r="F103" s="2128">
        <v>0</v>
      </c>
      <c r="G103" s="1051">
        <v>0</v>
      </c>
      <c r="H103" s="2128">
        <v>0</v>
      </c>
      <c r="I103" s="1051">
        <v>0</v>
      </c>
      <c r="J103" s="2128">
        <v>0</v>
      </c>
      <c r="K103" s="1051">
        <v>0</v>
      </c>
      <c r="L103" s="2128">
        <v>0</v>
      </c>
      <c r="M103" s="1051">
        <v>0</v>
      </c>
      <c r="N103" s="2128">
        <v>0</v>
      </c>
      <c r="O103" s="1051">
        <v>0</v>
      </c>
      <c r="P103" s="2128">
        <v>0</v>
      </c>
      <c r="Q103" s="1051">
        <v>0</v>
      </c>
      <c r="R103" s="2128">
        <v>0</v>
      </c>
      <c r="S103" s="1051">
        <v>0</v>
      </c>
      <c r="T103" s="2128">
        <v>0</v>
      </c>
      <c r="U103" s="2194">
        <f t="shared" si="4"/>
        <v>0</v>
      </c>
      <c r="V103" s="2195">
        <f t="shared" si="5"/>
        <v>0</v>
      </c>
      <c r="W103" s="984">
        <f>'t1'!M102</f>
        <v>0</v>
      </c>
      <c r="X103" s="938"/>
      <c r="Y103" s="938"/>
      <c r="Z103" s="938"/>
      <c r="AA103" s="938"/>
    </row>
    <row r="104" spans="1:27" ht="12.75" customHeight="1" thickTop="1" thickBot="1" x14ac:dyDescent="0.4">
      <c r="A104" s="1001" t="str">
        <f>'t1'!A103</f>
        <v>Avvocato dir. A t. Determinato(art. 15-septies dlgs. 502/92)</v>
      </c>
      <c r="B104" s="1027" t="str">
        <f>'t1'!B103</f>
        <v>PD0605</v>
      </c>
      <c r="C104" s="1051">
        <v>0</v>
      </c>
      <c r="D104" s="2128">
        <v>0</v>
      </c>
      <c r="E104" s="1051">
        <v>0</v>
      </c>
      <c r="F104" s="2128">
        <v>0</v>
      </c>
      <c r="G104" s="1051">
        <v>0</v>
      </c>
      <c r="H104" s="2128">
        <v>0</v>
      </c>
      <c r="I104" s="1051">
        <v>0</v>
      </c>
      <c r="J104" s="2128">
        <v>0</v>
      </c>
      <c r="K104" s="1051">
        <v>0</v>
      </c>
      <c r="L104" s="2128">
        <v>0</v>
      </c>
      <c r="M104" s="1051">
        <v>0</v>
      </c>
      <c r="N104" s="2128">
        <v>0</v>
      </c>
      <c r="O104" s="1051">
        <v>0</v>
      </c>
      <c r="P104" s="2128">
        <v>0</v>
      </c>
      <c r="Q104" s="1051">
        <v>0</v>
      </c>
      <c r="R104" s="2128">
        <v>0</v>
      </c>
      <c r="S104" s="1051">
        <v>0</v>
      </c>
      <c r="T104" s="2128">
        <v>0</v>
      </c>
      <c r="U104" s="2194">
        <f t="shared" ref="U104:U135" si="6">SUM(C104,E104,G104,I104,K104,M104,O104,Q104,S104)</f>
        <v>0</v>
      </c>
      <c r="V104" s="2195">
        <f t="shared" ref="V104:V135" si="7">SUM(D104,F104,H104,J104,L104,N104,P104,R104,T104)</f>
        <v>0</v>
      </c>
      <c r="W104" s="984">
        <f>'t1'!M103</f>
        <v>0</v>
      </c>
      <c r="X104" s="938"/>
      <c r="Y104" s="938"/>
      <c r="Z104" s="938"/>
      <c r="AA104" s="938"/>
    </row>
    <row r="105" spans="1:27" ht="12.75" customHeight="1" thickTop="1" thickBot="1" x14ac:dyDescent="0.4">
      <c r="A105" s="1001" t="str">
        <f>'t1'!A104</f>
        <v>Ingegnere dirig. Con incarico di struttura complessa</v>
      </c>
      <c r="B105" s="1027" t="str">
        <f>'t1'!B104</f>
        <v>PD0046</v>
      </c>
      <c r="C105" s="1051">
        <v>0</v>
      </c>
      <c r="D105" s="2128">
        <v>0</v>
      </c>
      <c r="E105" s="1051">
        <v>0</v>
      </c>
      <c r="F105" s="2128">
        <v>0</v>
      </c>
      <c r="G105" s="1051">
        <v>0</v>
      </c>
      <c r="H105" s="2128">
        <v>0</v>
      </c>
      <c r="I105" s="1051">
        <v>0</v>
      </c>
      <c r="J105" s="2128">
        <v>0</v>
      </c>
      <c r="K105" s="1051">
        <v>0</v>
      </c>
      <c r="L105" s="2128">
        <v>0</v>
      </c>
      <c r="M105" s="1051">
        <v>0</v>
      </c>
      <c r="N105" s="2128">
        <v>0</v>
      </c>
      <c r="O105" s="1051">
        <v>0</v>
      </c>
      <c r="P105" s="2128">
        <v>0</v>
      </c>
      <c r="Q105" s="1051">
        <v>0</v>
      </c>
      <c r="R105" s="2128">
        <v>0</v>
      </c>
      <c r="S105" s="1051">
        <v>0</v>
      </c>
      <c r="T105" s="2128">
        <v>0</v>
      </c>
      <c r="U105" s="2194">
        <f t="shared" si="6"/>
        <v>0</v>
      </c>
      <c r="V105" s="2195">
        <f t="shared" si="7"/>
        <v>0</v>
      </c>
      <c r="W105" s="984">
        <f>'t1'!M104</f>
        <v>1</v>
      </c>
      <c r="X105" s="938"/>
      <c r="Y105" s="938"/>
      <c r="Z105" s="938"/>
      <c r="AA105" s="938"/>
    </row>
    <row r="106" spans="1:27" ht="12.75" customHeight="1" thickTop="1" thickBot="1" x14ac:dyDescent="0.4">
      <c r="A106" s="1001" t="str">
        <f>'t1'!A105</f>
        <v>Ingegnere dirig. Con incarico di struttura semplice</v>
      </c>
      <c r="B106" s="1027" t="str">
        <f>'t1'!B105</f>
        <v>PD0S45</v>
      </c>
      <c r="C106" s="1051">
        <v>0</v>
      </c>
      <c r="D106" s="2128">
        <v>0</v>
      </c>
      <c r="E106" s="1051">
        <v>0</v>
      </c>
      <c r="F106" s="2128">
        <v>0</v>
      </c>
      <c r="G106" s="1051">
        <v>0</v>
      </c>
      <c r="H106" s="2128">
        <v>0</v>
      </c>
      <c r="I106" s="1051">
        <v>0</v>
      </c>
      <c r="J106" s="2128">
        <v>0</v>
      </c>
      <c r="K106" s="1051">
        <v>0</v>
      </c>
      <c r="L106" s="2128">
        <v>0</v>
      </c>
      <c r="M106" s="1051">
        <v>0</v>
      </c>
      <c r="N106" s="2128">
        <v>0</v>
      </c>
      <c r="O106" s="1051">
        <v>0</v>
      </c>
      <c r="P106" s="2128">
        <v>0</v>
      </c>
      <c r="Q106" s="1051">
        <v>0</v>
      </c>
      <c r="R106" s="2128">
        <v>0</v>
      </c>
      <c r="S106" s="1051">
        <v>0</v>
      </c>
      <c r="T106" s="2128">
        <v>0</v>
      </c>
      <c r="U106" s="2194">
        <f t="shared" si="6"/>
        <v>0</v>
      </c>
      <c r="V106" s="2195">
        <f t="shared" si="7"/>
        <v>0</v>
      </c>
      <c r="W106" s="984">
        <f>'t1'!M105</f>
        <v>0</v>
      </c>
      <c r="X106" s="938"/>
      <c r="Y106" s="938"/>
      <c r="Z106" s="938"/>
      <c r="AA106" s="938"/>
    </row>
    <row r="107" spans="1:27" ht="12.75" customHeight="1" thickTop="1" thickBot="1" x14ac:dyDescent="0.4">
      <c r="A107" s="1001" t="str">
        <f>'t1'!A106</f>
        <v>Ingegnere dirig. Con altri incar.prof.li</v>
      </c>
      <c r="B107" s="1027" t="str">
        <f>'t1'!B106</f>
        <v>PD0A45</v>
      </c>
      <c r="C107" s="1051">
        <v>0</v>
      </c>
      <c r="D107" s="2128">
        <v>0</v>
      </c>
      <c r="E107" s="1051">
        <v>0</v>
      </c>
      <c r="F107" s="2128">
        <v>0</v>
      </c>
      <c r="G107" s="1051">
        <v>0</v>
      </c>
      <c r="H107" s="2128">
        <v>0</v>
      </c>
      <c r="I107" s="1051">
        <v>0</v>
      </c>
      <c r="J107" s="2128">
        <v>0</v>
      </c>
      <c r="K107" s="1051">
        <v>0</v>
      </c>
      <c r="L107" s="2128">
        <v>0</v>
      </c>
      <c r="M107" s="1051">
        <v>0</v>
      </c>
      <c r="N107" s="2128">
        <v>0</v>
      </c>
      <c r="O107" s="1051">
        <v>0</v>
      </c>
      <c r="P107" s="2128">
        <v>0</v>
      </c>
      <c r="Q107" s="1051">
        <v>0</v>
      </c>
      <c r="R107" s="2128">
        <v>0</v>
      </c>
      <c r="S107" s="1051">
        <v>0</v>
      </c>
      <c r="T107" s="2128">
        <v>0</v>
      </c>
      <c r="U107" s="2194">
        <f t="shared" si="6"/>
        <v>0</v>
      </c>
      <c r="V107" s="2195">
        <f t="shared" si="7"/>
        <v>0</v>
      </c>
      <c r="W107" s="984">
        <f>'t1'!M106</f>
        <v>1</v>
      </c>
      <c r="X107" s="938"/>
      <c r="Y107" s="938"/>
      <c r="Z107" s="938"/>
      <c r="AA107" s="938"/>
    </row>
    <row r="108" spans="1:27" ht="12.75" customHeight="1" thickTop="1" thickBot="1" x14ac:dyDescent="0.4">
      <c r="A108" s="1001" t="str">
        <f>'t1'!A107</f>
        <v>Ingegnere dir. A t. Determinato(art.15-septies dlgs. 502/92)</v>
      </c>
      <c r="B108" s="1027" t="str">
        <f>'t1'!B107</f>
        <v>PD0606</v>
      </c>
      <c r="C108" s="1051">
        <v>0</v>
      </c>
      <c r="D108" s="2128">
        <v>0</v>
      </c>
      <c r="E108" s="1051">
        <v>0</v>
      </c>
      <c r="F108" s="2128">
        <v>0</v>
      </c>
      <c r="G108" s="1051">
        <v>0</v>
      </c>
      <c r="H108" s="2128">
        <v>0</v>
      </c>
      <c r="I108" s="1051">
        <v>0</v>
      </c>
      <c r="J108" s="2128">
        <v>0</v>
      </c>
      <c r="K108" s="1051">
        <v>0</v>
      </c>
      <c r="L108" s="2128">
        <v>0</v>
      </c>
      <c r="M108" s="1051">
        <v>0</v>
      </c>
      <c r="N108" s="2128">
        <v>0</v>
      </c>
      <c r="O108" s="1051">
        <v>0</v>
      </c>
      <c r="P108" s="2128">
        <v>0</v>
      </c>
      <c r="Q108" s="1051">
        <v>0</v>
      </c>
      <c r="R108" s="2128">
        <v>0</v>
      </c>
      <c r="S108" s="1051">
        <v>0</v>
      </c>
      <c r="T108" s="2128">
        <v>0</v>
      </c>
      <c r="U108" s="2194">
        <f t="shared" si="6"/>
        <v>0</v>
      </c>
      <c r="V108" s="2195">
        <f t="shared" si="7"/>
        <v>0</v>
      </c>
      <c r="W108" s="984">
        <f>'t1'!M107</f>
        <v>0</v>
      </c>
      <c r="X108" s="938"/>
      <c r="Y108" s="938"/>
      <c r="Z108" s="938"/>
      <c r="AA108" s="938"/>
    </row>
    <row r="109" spans="1:27" ht="12.75" customHeight="1" thickTop="1" thickBot="1" x14ac:dyDescent="0.4">
      <c r="A109" s="1001" t="str">
        <f>'t1'!A108</f>
        <v>Architetti dirig. Con incarico di struttura complessa</v>
      </c>
      <c r="B109" s="1027" t="str">
        <f>'t1'!B108</f>
        <v>PD0004</v>
      </c>
      <c r="C109" s="1051">
        <v>0</v>
      </c>
      <c r="D109" s="2128">
        <v>0</v>
      </c>
      <c r="E109" s="1051">
        <v>0</v>
      </c>
      <c r="F109" s="2128">
        <v>0</v>
      </c>
      <c r="G109" s="1051">
        <v>0</v>
      </c>
      <c r="H109" s="2128">
        <v>0</v>
      </c>
      <c r="I109" s="1051">
        <v>0</v>
      </c>
      <c r="J109" s="2128">
        <v>0</v>
      </c>
      <c r="K109" s="1051">
        <v>0</v>
      </c>
      <c r="L109" s="2128">
        <v>0</v>
      </c>
      <c r="M109" s="1051">
        <v>0</v>
      </c>
      <c r="N109" s="2128">
        <v>0</v>
      </c>
      <c r="O109" s="1051">
        <v>0</v>
      </c>
      <c r="P109" s="2128">
        <v>0</v>
      </c>
      <c r="Q109" s="1051">
        <v>0</v>
      </c>
      <c r="R109" s="2128">
        <v>0</v>
      </c>
      <c r="S109" s="1051">
        <v>0</v>
      </c>
      <c r="T109" s="2128">
        <v>0</v>
      </c>
      <c r="U109" s="2194">
        <f t="shared" si="6"/>
        <v>0</v>
      </c>
      <c r="V109" s="2195">
        <f t="shared" si="7"/>
        <v>0</v>
      </c>
      <c r="W109" s="984">
        <f>'t1'!M108</f>
        <v>0</v>
      </c>
      <c r="X109" s="938"/>
      <c r="Y109" s="938"/>
      <c r="Z109" s="938"/>
      <c r="AA109" s="938"/>
    </row>
    <row r="110" spans="1:27" ht="12.75" customHeight="1" thickTop="1" thickBot="1" x14ac:dyDescent="0.4">
      <c r="A110" s="1001" t="str">
        <f>'t1'!A109</f>
        <v>Architetti dirig. Con incarico di struttura semplice</v>
      </c>
      <c r="B110" s="1027" t="str">
        <f>'t1'!B109</f>
        <v>PD0S03</v>
      </c>
      <c r="C110" s="1051">
        <v>0</v>
      </c>
      <c r="D110" s="2128">
        <v>0</v>
      </c>
      <c r="E110" s="1051">
        <v>0</v>
      </c>
      <c r="F110" s="2128">
        <v>0</v>
      </c>
      <c r="G110" s="1051">
        <v>0</v>
      </c>
      <c r="H110" s="2128">
        <v>0</v>
      </c>
      <c r="I110" s="1051">
        <v>0</v>
      </c>
      <c r="J110" s="2128">
        <v>0</v>
      </c>
      <c r="K110" s="1051">
        <v>0</v>
      </c>
      <c r="L110" s="2128">
        <v>0</v>
      </c>
      <c r="M110" s="1051">
        <v>0</v>
      </c>
      <c r="N110" s="2128">
        <v>0</v>
      </c>
      <c r="O110" s="1051">
        <v>0</v>
      </c>
      <c r="P110" s="2128">
        <v>0</v>
      </c>
      <c r="Q110" s="1051">
        <v>0</v>
      </c>
      <c r="R110" s="2128">
        <v>0</v>
      </c>
      <c r="S110" s="1051">
        <v>0</v>
      </c>
      <c r="T110" s="2128">
        <v>0</v>
      </c>
      <c r="U110" s="2194">
        <f t="shared" si="6"/>
        <v>0</v>
      </c>
      <c r="V110" s="2195">
        <f t="shared" si="7"/>
        <v>0</v>
      </c>
      <c r="W110" s="984">
        <f>'t1'!M109</f>
        <v>0</v>
      </c>
      <c r="X110" s="938"/>
      <c r="Y110" s="938"/>
      <c r="Z110" s="938"/>
      <c r="AA110" s="938"/>
    </row>
    <row r="111" spans="1:27" ht="12.75" customHeight="1" thickTop="1" thickBot="1" x14ac:dyDescent="0.4">
      <c r="A111" s="1001" t="str">
        <f>'t1'!A110</f>
        <v>Architetti dirig. Con altri incar.prof.li</v>
      </c>
      <c r="B111" s="1027" t="str">
        <f>'t1'!B110</f>
        <v>PD0A03</v>
      </c>
      <c r="C111" s="1051">
        <v>0</v>
      </c>
      <c r="D111" s="2128">
        <v>0</v>
      </c>
      <c r="E111" s="1051">
        <v>0</v>
      </c>
      <c r="F111" s="2128">
        <v>0</v>
      </c>
      <c r="G111" s="1051">
        <v>0</v>
      </c>
      <c r="H111" s="2128">
        <v>0</v>
      </c>
      <c r="I111" s="1051">
        <v>0</v>
      </c>
      <c r="J111" s="2128">
        <v>0</v>
      </c>
      <c r="K111" s="1051">
        <v>0</v>
      </c>
      <c r="L111" s="2128">
        <v>0</v>
      </c>
      <c r="M111" s="1051">
        <v>0</v>
      </c>
      <c r="N111" s="2128">
        <v>0</v>
      </c>
      <c r="O111" s="1051">
        <v>0</v>
      </c>
      <c r="P111" s="2128">
        <v>0</v>
      </c>
      <c r="Q111" s="1051">
        <v>0</v>
      </c>
      <c r="R111" s="2128">
        <v>0</v>
      </c>
      <c r="S111" s="1051">
        <v>0</v>
      </c>
      <c r="T111" s="2128">
        <v>0</v>
      </c>
      <c r="U111" s="2194">
        <f t="shared" si="6"/>
        <v>0</v>
      </c>
      <c r="V111" s="2195">
        <f t="shared" si="7"/>
        <v>0</v>
      </c>
      <c r="W111" s="984">
        <f>'t1'!M110</f>
        <v>0</v>
      </c>
      <c r="X111" s="938"/>
      <c r="Y111" s="938"/>
      <c r="Z111" s="938"/>
      <c r="AA111" s="938"/>
    </row>
    <row r="112" spans="1:27" ht="12.75" customHeight="1" thickTop="1" thickBot="1" x14ac:dyDescent="0.4">
      <c r="A112" s="1001" t="str">
        <f>'t1'!A111</f>
        <v>Architetti dir. A t.determinato(art. 15-septies dlgs.502/92)</v>
      </c>
      <c r="B112" s="1027" t="str">
        <f>'t1'!B111</f>
        <v>PD0607</v>
      </c>
      <c r="C112" s="1051">
        <v>0</v>
      </c>
      <c r="D112" s="2128">
        <v>0</v>
      </c>
      <c r="E112" s="1051">
        <v>0</v>
      </c>
      <c r="F112" s="2128">
        <v>0</v>
      </c>
      <c r="G112" s="1051">
        <v>0</v>
      </c>
      <c r="H112" s="2128">
        <v>0</v>
      </c>
      <c r="I112" s="1051">
        <v>0</v>
      </c>
      <c r="J112" s="2128">
        <v>0</v>
      </c>
      <c r="K112" s="1051">
        <v>0</v>
      </c>
      <c r="L112" s="2128">
        <v>0</v>
      </c>
      <c r="M112" s="1051">
        <v>0</v>
      </c>
      <c r="N112" s="2128">
        <v>0</v>
      </c>
      <c r="O112" s="1051">
        <v>0</v>
      </c>
      <c r="P112" s="2128">
        <v>0</v>
      </c>
      <c r="Q112" s="1051">
        <v>0</v>
      </c>
      <c r="R112" s="2128">
        <v>0</v>
      </c>
      <c r="S112" s="1051">
        <v>0</v>
      </c>
      <c r="T112" s="2128">
        <v>0</v>
      </c>
      <c r="U112" s="2194">
        <f t="shared" si="6"/>
        <v>0</v>
      </c>
      <c r="V112" s="2195">
        <f t="shared" si="7"/>
        <v>0</v>
      </c>
      <c r="W112" s="984">
        <f>'t1'!M111</f>
        <v>0</v>
      </c>
      <c r="X112" s="938"/>
      <c r="Y112" s="938"/>
      <c r="Z112" s="938"/>
      <c r="AA112" s="938"/>
    </row>
    <row r="113" spans="1:27" ht="12.75" customHeight="1" thickTop="1" thickBot="1" x14ac:dyDescent="0.4">
      <c r="A113" s="1001" t="str">
        <f>'t1'!A112</f>
        <v>Geologi dirig. Con incarico di struttura complessa</v>
      </c>
      <c r="B113" s="1027" t="str">
        <f>'t1'!B112</f>
        <v>PD0044</v>
      </c>
      <c r="C113" s="1051">
        <v>0</v>
      </c>
      <c r="D113" s="2128">
        <v>0</v>
      </c>
      <c r="E113" s="1051">
        <v>0</v>
      </c>
      <c r="F113" s="2128">
        <v>0</v>
      </c>
      <c r="G113" s="1051">
        <v>0</v>
      </c>
      <c r="H113" s="2128">
        <v>0</v>
      </c>
      <c r="I113" s="1051">
        <v>0</v>
      </c>
      <c r="J113" s="2128">
        <v>0</v>
      </c>
      <c r="K113" s="1051">
        <v>0</v>
      </c>
      <c r="L113" s="2128">
        <v>0</v>
      </c>
      <c r="M113" s="1051">
        <v>0</v>
      </c>
      <c r="N113" s="2128">
        <v>0</v>
      </c>
      <c r="O113" s="1051">
        <v>0</v>
      </c>
      <c r="P113" s="2128">
        <v>0</v>
      </c>
      <c r="Q113" s="1051">
        <v>0</v>
      </c>
      <c r="R113" s="2128">
        <v>0</v>
      </c>
      <c r="S113" s="1051">
        <v>0</v>
      </c>
      <c r="T113" s="2128">
        <v>0</v>
      </c>
      <c r="U113" s="2194">
        <f t="shared" si="6"/>
        <v>0</v>
      </c>
      <c r="V113" s="2195">
        <f t="shared" si="7"/>
        <v>0</v>
      </c>
      <c r="W113" s="984">
        <f>'t1'!M112</f>
        <v>0</v>
      </c>
      <c r="X113" s="938"/>
      <c r="Y113" s="938"/>
      <c r="Z113" s="938"/>
      <c r="AA113" s="938"/>
    </row>
    <row r="114" spans="1:27" ht="12.75" customHeight="1" thickTop="1" thickBot="1" x14ac:dyDescent="0.4">
      <c r="A114" s="1001" t="str">
        <f>'t1'!A113</f>
        <v>Geologi dirig. Con incarico di struttura semplice</v>
      </c>
      <c r="B114" s="1027" t="str">
        <f>'t1'!B113</f>
        <v>PD0S43</v>
      </c>
      <c r="C114" s="1051">
        <v>0</v>
      </c>
      <c r="D114" s="2128">
        <v>0</v>
      </c>
      <c r="E114" s="1051">
        <v>0</v>
      </c>
      <c r="F114" s="2128">
        <v>0</v>
      </c>
      <c r="G114" s="1051">
        <v>0</v>
      </c>
      <c r="H114" s="2128">
        <v>0</v>
      </c>
      <c r="I114" s="1051">
        <v>0</v>
      </c>
      <c r="J114" s="2128">
        <v>0</v>
      </c>
      <c r="K114" s="1051">
        <v>0</v>
      </c>
      <c r="L114" s="2128">
        <v>0</v>
      </c>
      <c r="M114" s="1051">
        <v>0</v>
      </c>
      <c r="N114" s="2128">
        <v>0</v>
      </c>
      <c r="O114" s="1051">
        <v>0</v>
      </c>
      <c r="P114" s="2128">
        <v>0</v>
      </c>
      <c r="Q114" s="1051">
        <v>0</v>
      </c>
      <c r="R114" s="2128">
        <v>0</v>
      </c>
      <c r="S114" s="1051">
        <v>0</v>
      </c>
      <c r="T114" s="2128">
        <v>0</v>
      </c>
      <c r="U114" s="2194">
        <f t="shared" si="6"/>
        <v>0</v>
      </c>
      <c r="V114" s="2195">
        <f t="shared" si="7"/>
        <v>0</v>
      </c>
      <c r="W114" s="984">
        <f>'t1'!M113</f>
        <v>0</v>
      </c>
      <c r="X114" s="938"/>
      <c r="Y114" s="938"/>
      <c r="Z114" s="938"/>
      <c r="AA114" s="938"/>
    </row>
    <row r="115" spans="1:27" ht="12.75" customHeight="1" thickTop="1" thickBot="1" x14ac:dyDescent="0.4">
      <c r="A115" s="1001" t="str">
        <f>'t1'!A114</f>
        <v>Geologi dirig. Con altri incar.prof.li</v>
      </c>
      <c r="B115" s="1027" t="str">
        <f>'t1'!B114</f>
        <v>PD0A43</v>
      </c>
      <c r="C115" s="1051">
        <v>0</v>
      </c>
      <c r="D115" s="2128">
        <v>0</v>
      </c>
      <c r="E115" s="1051">
        <v>0</v>
      </c>
      <c r="F115" s="2128">
        <v>0</v>
      </c>
      <c r="G115" s="1051">
        <v>0</v>
      </c>
      <c r="H115" s="2128">
        <v>0</v>
      </c>
      <c r="I115" s="1051">
        <v>0</v>
      </c>
      <c r="J115" s="2128">
        <v>0</v>
      </c>
      <c r="K115" s="1051">
        <v>0</v>
      </c>
      <c r="L115" s="2128">
        <v>0</v>
      </c>
      <c r="M115" s="1051">
        <v>0</v>
      </c>
      <c r="N115" s="2128">
        <v>0</v>
      </c>
      <c r="O115" s="1051">
        <v>0</v>
      </c>
      <c r="P115" s="2128">
        <v>0</v>
      </c>
      <c r="Q115" s="1051">
        <v>0</v>
      </c>
      <c r="R115" s="2128">
        <v>0</v>
      </c>
      <c r="S115" s="1051">
        <v>0</v>
      </c>
      <c r="T115" s="2128">
        <v>0</v>
      </c>
      <c r="U115" s="2194">
        <f t="shared" si="6"/>
        <v>0</v>
      </c>
      <c r="V115" s="2195">
        <f t="shared" si="7"/>
        <v>0</v>
      </c>
      <c r="W115" s="984">
        <f>'t1'!M114</f>
        <v>0</v>
      </c>
      <c r="X115" s="938"/>
      <c r="Y115" s="938"/>
      <c r="Z115" s="938"/>
      <c r="AA115" s="938"/>
    </row>
    <row r="116" spans="1:27" ht="12.75" customHeight="1" thickTop="1" thickBot="1" x14ac:dyDescent="0.4">
      <c r="A116" s="1001" t="str">
        <f>'t1'!A115</f>
        <v>Geologi  dir. A t. Determinato(art. 15-septies dlgs. 502/92)</v>
      </c>
      <c r="B116" s="1027" t="str">
        <f>'t1'!B115</f>
        <v>PD0608</v>
      </c>
      <c r="C116" s="1051">
        <v>0</v>
      </c>
      <c r="D116" s="2128">
        <v>0</v>
      </c>
      <c r="E116" s="1051">
        <v>0</v>
      </c>
      <c r="F116" s="2128">
        <v>0</v>
      </c>
      <c r="G116" s="1051">
        <v>0</v>
      </c>
      <c r="H116" s="2128">
        <v>0</v>
      </c>
      <c r="I116" s="1051">
        <v>0</v>
      </c>
      <c r="J116" s="2128">
        <v>0</v>
      </c>
      <c r="K116" s="1051">
        <v>0</v>
      </c>
      <c r="L116" s="2128">
        <v>0</v>
      </c>
      <c r="M116" s="1051">
        <v>0</v>
      </c>
      <c r="N116" s="2128">
        <v>0</v>
      </c>
      <c r="O116" s="1051">
        <v>0</v>
      </c>
      <c r="P116" s="2128">
        <v>0</v>
      </c>
      <c r="Q116" s="1051">
        <v>0</v>
      </c>
      <c r="R116" s="2128">
        <v>0</v>
      </c>
      <c r="S116" s="1051">
        <v>0</v>
      </c>
      <c r="T116" s="2128">
        <v>0</v>
      </c>
      <c r="U116" s="2194">
        <f t="shared" si="6"/>
        <v>0</v>
      </c>
      <c r="V116" s="2195">
        <f t="shared" si="7"/>
        <v>0</v>
      </c>
      <c r="W116" s="984">
        <f>'t1'!M115</f>
        <v>0</v>
      </c>
      <c r="X116" s="938"/>
      <c r="Y116" s="938"/>
      <c r="Z116" s="938"/>
      <c r="AA116" s="938"/>
    </row>
    <row r="117" spans="1:27" ht="12.75" customHeight="1" thickTop="1" thickBot="1" x14ac:dyDescent="0.4">
      <c r="A117" s="1001" t="str">
        <f>'t1'!A116</f>
        <v>Assistente religioso - D</v>
      </c>
      <c r="B117" s="1027" t="str">
        <f>'t1'!B116</f>
        <v>P16006</v>
      </c>
      <c r="C117" s="1051">
        <v>0</v>
      </c>
      <c r="D117" s="2128">
        <v>0</v>
      </c>
      <c r="E117" s="1051">
        <v>0</v>
      </c>
      <c r="F117" s="2128">
        <v>0</v>
      </c>
      <c r="G117" s="1051">
        <v>0</v>
      </c>
      <c r="H117" s="2128">
        <v>0</v>
      </c>
      <c r="I117" s="1051">
        <v>0</v>
      </c>
      <c r="J117" s="2128">
        <v>0</v>
      </c>
      <c r="K117" s="1051">
        <v>0</v>
      </c>
      <c r="L117" s="2128">
        <v>0</v>
      </c>
      <c r="M117" s="1051">
        <v>0</v>
      </c>
      <c r="N117" s="2128">
        <v>0</v>
      </c>
      <c r="O117" s="1051">
        <v>0</v>
      </c>
      <c r="P117" s="2128">
        <v>0</v>
      </c>
      <c r="Q117" s="1051">
        <v>0</v>
      </c>
      <c r="R117" s="2128">
        <v>0</v>
      </c>
      <c r="S117" s="1051">
        <v>0</v>
      </c>
      <c r="T117" s="2128">
        <v>0</v>
      </c>
      <c r="U117" s="2194">
        <f t="shared" si="6"/>
        <v>0</v>
      </c>
      <c r="V117" s="2195">
        <f t="shared" si="7"/>
        <v>0</v>
      </c>
      <c r="W117" s="984">
        <f>'t1'!M116</f>
        <v>0</v>
      </c>
      <c r="X117" s="938"/>
      <c r="Y117" s="938"/>
      <c r="Z117" s="938"/>
      <c r="AA117" s="938"/>
    </row>
    <row r="118" spans="1:27" ht="12.75" customHeight="1" thickTop="1" thickBot="1" x14ac:dyDescent="0.4">
      <c r="A118" s="1001" t="str">
        <f>'t1'!A117</f>
        <v>Specialista della comunicazione istituzionale - D</v>
      </c>
      <c r="B118" s="1027" t="str">
        <f>'t1'!B117</f>
        <v>PSP871</v>
      </c>
      <c r="C118" s="1051">
        <v>0</v>
      </c>
      <c r="D118" s="2128">
        <v>0</v>
      </c>
      <c r="E118" s="1051">
        <v>0</v>
      </c>
      <c r="F118" s="2128">
        <v>0</v>
      </c>
      <c r="G118" s="1051">
        <v>0</v>
      </c>
      <c r="H118" s="2128">
        <v>0</v>
      </c>
      <c r="I118" s="1051">
        <v>0</v>
      </c>
      <c r="J118" s="2128">
        <v>0</v>
      </c>
      <c r="K118" s="1051">
        <v>0</v>
      </c>
      <c r="L118" s="2128">
        <v>0</v>
      </c>
      <c r="M118" s="1051">
        <v>0</v>
      </c>
      <c r="N118" s="2128">
        <v>0</v>
      </c>
      <c r="O118" s="1051">
        <v>0</v>
      </c>
      <c r="P118" s="2128">
        <v>0</v>
      </c>
      <c r="Q118" s="1051">
        <v>0</v>
      </c>
      <c r="R118" s="2128">
        <v>0</v>
      </c>
      <c r="S118" s="1051">
        <v>0</v>
      </c>
      <c r="T118" s="2128">
        <v>0</v>
      </c>
      <c r="U118" s="2194">
        <f t="shared" si="6"/>
        <v>0</v>
      </c>
      <c r="V118" s="2195">
        <f t="shared" si="7"/>
        <v>0</v>
      </c>
      <c r="W118" s="984">
        <f>'t1'!M117</f>
        <v>0</v>
      </c>
      <c r="X118" s="938"/>
      <c r="Y118" s="938"/>
      <c r="Z118" s="938"/>
      <c r="AA118" s="938"/>
    </row>
    <row r="119" spans="1:27" ht="12.75" customHeight="1" thickTop="1" thickBot="1" x14ac:dyDescent="0.4">
      <c r="A119" s="1001" t="str">
        <f>'t1'!A118</f>
        <v>Specialista nei rapporti con i media, giornalista pubblico - D</v>
      </c>
      <c r="B119" s="1027" t="str">
        <f>'t1'!B118</f>
        <v>PSP872</v>
      </c>
      <c r="C119" s="1051">
        <v>0</v>
      </c>
      <c r="D119" s="2128">
        <v>0</v>
      </c>
      <c r="E119" s="1051">
        <v>0</v>
      </c>
      <c r="F119" s="2128">
        <v>0</v>
      </c>
      <c r="G119" s="1051">
        <v>0</v>
      </c>
      <c r="H119" s="2128">
        <v>0</v>
      </c>
      <c r="I119" s="1051">
        <v>0</v>
      </c>
      <c r="J119" s="2128">
        <v>0</v>
      </c>
      <c r="K119" s="1051">
        <v>0</v>
      </c>
      <c r="L119" s="2128">
        <v>0</v>
      </c>
      <c r="M119" s="1051">
        <v>0</v>
      </c>
      <c r="N119" s="2128">
        <v>0</v>
      </c>
      <c r="O119" s="1051">
        <v>0</v>
      </c>
      <c r="P119" s="2128">
        <v>0</v>
      </c>
      <c r="Q119" s="1051">
        <v>0</v>
      </c>
      <c r="R119" s="2128">
        <v>0</v>
      </c>
      <c r="S119" s="1051">
        <v>0</v>
      </c>
      <c r="T119" s="2128">
        <v>0</v>
      </c>
      <c r="U119" s="2194">
        <f t="shared" si="6"/>
        <v>0</v>
      </c>
      <c r="V119" s="2195">
        <f t="shared" si="7"/>
        <v>0</v>
      </c>
      <c r="W119" s="984">
        <f>'t1'!M118</f>
        <v>0</v>
      </c>
      <c r="X119" s="938"/>
      <c r="Y119" s="938"/>
      <c r="Z119" s="938"/>
      <c r="AA119" s="938"/>
    </row>
    <row r="120" spans="1:27" ht="12.75" customHeight="1" thickTop="1" thickBot="1" x14ac:dyDescent="0.4">
      <c r="A120" s="1001" t="str">
        <f>'t1'!A119</f>
        <v>Profilo atipico ruolo professionale</v>
      </c>
      <c r="B120" s="1027" t="str">
        <f>'t1'!B119</f>
        <v>P00062</v>
      </c>
      <c r="C120" s="1051">
        <v>0</v>
      </c>
      <c r="D120" s="2128">
        <v>0</v>
      </c>
      <c r="E120" s="1051">
        <v>0</v>
      </c>
      <c r="F120" s="2128">
        <v>0</v>
      </c>
      <c r="G120" s="1051">
        <v>0</v>
      </c>
      <c r="H120" s="2128">
        <v>0</v>
      </c>
      <c r="I120" s="1051">
        <v>0</v>
      </c>
      <c r="J120" s="2128">
        <v>0</v>
      </c>
      <c r="K120" s="1051">
        <v>0</v>
      </c>
      <c r="L120" s="2128">
        <v>0</v>
      </c>
      <c r="M120" s="1051">
        <v>0</v>
      </c>
      <c r="N120" s="2128">
        <v>0</v>
      </c>
      <c r="O120" s="1051">
        <v>0</v>
      </c>
      <c r="P120" s="2128">
        <v>0</v>
      </c>
      <c r="Q120" s="1051">
        <v>0</v>
      </c>
      <c r="R120" s="2128">
        <v>0</v>
      </c>
      <c r="S120" s="1051">
        <v>0</v>
      </c>
      <c r="T120" s="2128">
        <v>0</v>
      </c>
      <c r="U120" s="2194">
        <f t="shared" si="6"/>
        <v>0</v>
      </c>
      <c r="V120" s="2195">
        <f t="shared" si="7"/>
        <v>0</v>
      </c>
      <c r="W120" s="984">
        <f>'t1'!M119</f>
        <v>0</v>
      </c>
      <c r="X120" s="938"/>
      <c r="Y120" s="938"/>
      <c r="Z120" s="938"/>
      <c r="AA120" s="938"/>
    </row>
    <row r="121" spans="1:27" ht="12.75" customHeight="1" thickTop="1" thickBot="1" x14ac:dyDescent="0.4">
      <c r="A121" s="1001" t="str">
        <f>'t1'!A120</f>
        <v>Analisti dirig. Con incarico di struttura complessa</v>
      </c>
      <c r="B121" s="1027" t="str">
        <f>'t1'!B120</f>
        <v>TD0002</v>
      </c>
      <c r="C121" s="1051">
        <v>0</v>
      </c>
      <c r="D121" s="2128">
        <v>0</v>
      </c>
      <c r="E121" s="1051">
        <v>0</v>
      </c>
      <c r="F121" s="2128">
        <v>0</v>
      </c>
      <c r="G121" s="1051">
        <v>0</v>
      </c>
      <c r="H121" s="2128">
        <v>0</v>
      </c>
      <c r="I121" s="1051">
        <v>0</v>
      </c>
      <c r="J121" s="2128">
        <v>0</v>
      </c>
      <c r="K121" s="1051">
        <v>0</v>
      </c>
      <c r="L121" s="2128">
        <v>0</v>
      </c>
      <c r="M121" s="1051">
        <v>0</v>
      </c>
      <c r="N121" s="2128">
        <v>0</v>
      </c>
      <c r="O121" s="1051">
        <v>0</v>
      </c>
      <c r="P121" s="2128">
        <v>0</v>
      </c>
      <c r="Q121" s="1051">
        <v>0</v>
      </c>
      <c r="R121" s="2128">
        <v>0</v>
      </c>
      <c r="S121" s="1051">
        <v>0</v>
      </c>
      <c r="T121" s="2128">
        <v>0</v>
      </c>
      <c r="U121" s="2194">
        <f t="shared" si="6"/>
        <v>0</v>
      </c>
      <c r="V121" s="2195">
        <f t="shared" si="7"/>
        <v>0</v>
      </c>
      <c r="W121" s="984">
        <f>'t1'!M120</f>
        <v>1</v>
      </c>
      <c r="X121" s="938"/>
      <c r="Y121" s="938"/>
      <c r="Z121" s="938"/>
      <c r="AA121" s="938"/>
    </row>
    <row r="122" spans="1:27" ht="12.75" customHeight="1" thickTop="1" thickBot="1" x14ac:dyDescent="0.4">
      <c r="A122" s="1001" t="str">
        <f>'t1'!A121</f>
        <v>Analisti dirig. Con incarico di struttura semplice</v>
      </c>
      <c r="B122" s="1027" t="str">
        <f>'t1'!B121</f>
        <v>TD0S01</v>
      </c>
      <c r="C122" s="1051">
        <v>0</v>
      </c>
      <c r="D122" s="2128">
        <v>0</v>
      </c>
      <c r="E122" s="1051">
        <v>0</v>
      </c>
      <c r="F122" s="2128">
        <v>0</v>
      </c>
      <c r="G122" s="1051">
        <v>0</v>
      </c>
      <c r="H122" s="2128">
        <v>0</v>
      </c>
      <c r="I122" s="1051">
        <v>0</v>
      </c>
      <c r="J122" s="2128">
        <v>0</v>
      </c>
      <c r="K122" s="1051">
        <v>0</v>
      </c>
      <c r="L122" s="2128">
        <v>0</v>
      </c>
      <c r="M122" s="1051">
        <v>0</v>
      </c>
      <c r="N122" s="2128">
        <v>0</v>
      </c>
      <c r="O122" s="1051">
        <v>0</v>
      </c>
      <c r="P122" s="2128">
        <v>0</v>
      </c>
      <c r="Q122" s="1051">
        <v>0</v>
      </c>
      <c r="R122" s="2128">
        <v>0</v>
      </c>
      <c r="S122" s="1051">
        <v>0</v>
      </c>
      <c r="T122" s="2128">
        <v>0</v>
      </c>
      <c r="U122" s="2194">
        <f t="shared" si="6"/>
        <v>0</v>
      </c>
      <c r="V122" s="2195">
        <f t="shared" si="7"/>
        <v>0</v>
      </c>
      <c r="W122" s="984">
        <f>'t1'!M121</f>
        <v>0</v>
      </c>
      <c r="X122" s="938"/>
      <c r="Y122" s="938"/>
      <c r="Z122" s="938"/>
      <c r="AA122" s="938"/>
    </row>
    <row r="123" spans="1:27" ht="12.75" customHeight="1" thickTop="1" thickBot="1" x14ac:dyDescent="0.4">
      <c r="A123" s="1001" t="str">
        <f>'t1'!A122</f>
        <v>Analisti dirig. Con altri incar.prof.li</v>
      </c>
      <c r="B123" s="1027" t="str">
        <f>'t1'!B122</f>
        <v>TD0A01</v>
      </c>
      <c r="C123" s="1051">
        <v>0</v>
      </c>
      <c r="D123" s="2128">
        <v>0</v>
      </c>
      <c r="E123" s="1051">
        <v>0</v>
      </c>
      <c r="F123" s="2128">
        <v>0</v>
      </c>
      <c r="G123" s="1051">
        <v>0</v>
      </c>
      <c r="H123" s="2128">
        <v>0</v>
      </c>
      <c r="I123" s="1051">
        <v>0</v>
      </c>
      <c r="J123" s="2128">
        <v>0</v>
      </c>
      <c r="K123" s="1051">
        <v>0</v>
      </c>
      <c r="L123" s="2128">
        <v>0</v>
      </c>
      <c r="M123" s="1051">
        <v>0</v>
      </c>
      <c r="N123" s="2128">
        <v>0</v>
      </c>
      <c r="O123" s="1051">
        <v>0</v>
      </c>
      <c r="P123" s="2128">
        <v>0</v>
      </c>
      <c r="Q123" s="1051">
        <v>0</v>
      </c>
      <c r="R123" s="2128">
        <v>0</v>
      </c>
      <c r="S123" s="1051">
        <v>0</v>
      </c>
      <c r="T123" s="2128">
        <v>0</v>
      </c>
      <c r="U123" s="2194">
        <f t="shared" si="6"/>
        <v>0</v>
      </c>
      <c r="V123" s="2195">
        <f t="shared" si="7"/>
        <v>0</v>
      </c>
      <c r="W123" s="984">
        <f>'t1'!M122</f>
        <v>1</v>
      </c>
      <c r="X123" s="938"/>
      <c r="Y123" s="938"/>
      <c r="Z123" s="938"/>
      <c r="AA123" s="938"/>
    </row>
    <row r="124" spans="1:27" ht="12.75" customHeight="1" thickTop="1" thickBot="1" x14ac:dyDescent="0.4">
      <c r="A124" s="1001" t="str">
        <f>'t1'!A123</f>
        <v>Analisti dir. A t. Determinato(art. 15-septies dlgs. 502/92)</v>
      </c>
      <c r="B124" s="1027" t="str">
        <f>'t1'!B123</f>
        <v>TD0609</v>
      </c>
      <c r="C124" s="1051">
        <v>0</v>
      </c>
      <c r="D124" s="2128">
        <v>0</v>
      </c>
      <c r="E124" s="1051">
        <v>0</v>
      </c>
      <c r="F124" s="2128">
        <v>0</v>
      </c>
      <c r="G124" s="1051">
        <v>0</v>
      </c>
      <c r="H124" s="2128">
        <v>0</v>
      </c>
      <c r="I124" s="1051">
        <v>0</v>
      </c>
      <c r="J124" s="2128">
        <v>0</v>
      </c>
      <c r="K124" s="1051">
        <v>0</v>
      </c>
      <c r="L124" s="2128">
        <v>0</v>
      </c>
      <c r="M124" s="1051">
        <v>0</v>
      </c>
      <c r="N124" s="2128">
        <v>0</v>
      </c>
      <c r="O124" s="1051">
        <v>0</v>
      </c>
      <c r="P124" s="2128">
        <v>0</v>
      </c>
      <c r="Q124" s="1051">
        <v>0</v>
      </c>
      <c r="R124" s="2128">
        <v>0</v>
      </c>
      <c r="S124" s="1051">
        <v>0</v>
      </c>
      <c r="T124" s="2128">
        <v>0</v>
      </c>
      <c r="U124" s="2194">
        <f t="shared" si="6"/>
        <v>0</v>
      </c>
      <c r="V124" s="2195">
        <f t="shared" si="7"/>
        <v>0</v>
      </c>
      <c r="W124" s="984">
        <f>'t1'!M123</f>
        <v>0</v>
      </c>
      <c r="X124" s="938"/>
      <c r="Y124" s="938"/>
      <c r="Z124" s="938"/>
      <c r="AA124" s="938"/>
    </row>
    <row r="125" spans="1:27" ht="12.75" customHeight="1" thickTop="1" thickBot="1" x14ac:dyDescent="0.4">
      <c r="A125" s="1001" t="str">
        <f>'t1'!A124</f>
        <v>Statistico dirig. Con incarico di struttura complessa</v>
      </c>
      <c r="B125" s="1027" t="str">
        <f>'t1'!B124</f>
        <v>TD0071</v>
      </c>
      <c r="C125" s="1051">
        <v>0</v>
      </c>
      <c r="D125" s="2128">
        <v>0</v>
      </c>
      <c r="E125" s="1051">
        <v>0</v>
      </c>
      <c r="F125" s="2128">
        <v>0</v>
      </c>
      <c r="G125" s="1051">
        <v>0</v>
      </c>
      <c r="H125" s="2128">
        <v>0</v>
      </c>
      <c r="I125" s="1051">
        <v>0</v>
      </c>
      <c r="J125" s="2128">
        <v>0</v>
      </c>
      <c r="K125" s="1051">
        <v>0</v>
      </c>
      <c r="L125" s="2128">
        <v>0</v>
      </c>
      <c r="M125" s="1051">
        <v>0</v>
      </c>
      <c r="N125" s="2128">
        <v>0</v>
      </c>
      <c r="O125" s="1051">
        <v>0</v>
      </c>
      <c r="P125" s="2128">
        <v>0</v>
      </c>
      <c r="Q125" s="1051">
        <v>0</v>
      </c>
      <c r="R125" s="2128">
        <v>0</v>
      </c>
      <c r="S125" s="1051">
        <v>0</v>
      </c>
      <c r="T125" s="2128">
        <v>0</v>
      </c>
      <c r="U125" s="2194">
        <f t="shared" si="6"/>
        <v>0</v>
      </c>
      <c r="V125" s="2195">
        <f t="shared" si="7"/>
        <v>0</v>
      </c>
      <c r="W125" s="984">
        <f>'t1'!M124</f>
        <v>0</v>
      </c>
      <c r="X125" s="938"/>
      <c r="Y125" s="938"/>
      <c r="Z125" s="938"/>
      <c r="AA125" s="938"/>
    </row>
    <row r="126" spans="1:27" ht="12.75" customHeight="1" thickTop="1" thickBot="1" x14ac:dyDescent="0.4">
      <c r="A126" s="1001" t="str">
        <f>'t1'!A125</f>
        <v>Statistico dirig. Con incarico di struttura semplice</v>
      </c>
      <c r="B126" s="1027" t="str">
        <f>'t1'!B125</f>
        <v>TD0S70</v>
      </c>
      <c r="C126" s="1051">
        <v>0</v>
      </c>
      <c r="D126" s="2128">
        <v>0</v>
      </c>
      <c r="E126" s="1051">
        <v>0</v>
      </c>
      <c r="F126" s="2128">
        <v>0</v>
      </c>
      <c r="G126" s="1051">
        <v>0</v>
      </c>
      <c r="H126" s="2128">
        <v>0</v>
      </c>
      <c r="I126" s="1051">
        <v>0</v>
      </c>
      <c r="J126" s="2128">
        <v>0</v>
      </c>
      <c r="K126" s="1051">
        <v>0</v>
      </c>
      <c r="L126" s="2128">
        <v>0</v>
      </c>
      <c r="M126" s="1051">
        <v>0</v>
      </c>
      <c r="N126" s="2128">
        <v>0</v>
      </c>
      <c r="O126" s="1051">
        <v>0</v>
      </c>
      <c r="P126" s="2128">
        <v>0</v>
      </c>
      <c r="Q126" s="1051">
        <v>0</v>
      </c>
      <c r="R126" s="2128">
        <v>0</v>
      </c>
      <c r="S126" s="1051">
        <v>0</v>
      </c>
      <c r="T126" s="2128">
        <v>0</v>
      </c>
      <c r="U126" s="2194">
        <f t="shared" si="6"/>
        <v>0</v>
      </c>
      <c r="V126" s="2195">
        <f t="shared" si="7"/>
        <v>0</v>
      </c>
      <c r="W126" s="984">
        <f>'t1'!M125</f>
        <v>1</v>
      </c>
      <c r="X126" s="938"/>
      <c r="Y126" s="938"/>
      <c r="Z126" s="938"/>
      <c r="AA126" s="938"/>
    </row>
    <row r="127" spans="1:27" ht="12.75" customHeight="1" thickTop="1" thickBot="1" x14ac:dyDescent="0.4">
      <c r="A127" s="1001" t="str">
        <f>'t1'!A126</f>
        <v>Statistico dirig. Con altri incar.prof.li</v>
      </c>
      <c r="B127" s="1027" t="str">
        <f>'t1'!B126</f>
        <v>TD0A70</v>
      </c>
      <c r="C127" s="1051">
        <v>0</v>
      </c>
      <c r="D127" s="2128">
        <v>0</v>
      </c>
      <c r="E127" s="1051">
        <v>0</v>
      </c>
      <c r="F127" s="2128">
        <v>0</v>
      </c>
      <c r="G127" s="1051">
        <v>0</v>
      </c>
      <c r="H127" s="2128">
        <v>0</v>
      </c>
      <c r="I127" s="1051">
        <v>0</v>
      </c>
      <c r="J127" s="2128">
        <v>0</v>
      </c>
      <c r="K127" s="1051">
        <v>0</v>
      </c>
      <c r="L127" s="2128">
        <v>0</v>
      </c>
      <c r="M127" s="1051">
        <v>0</v>
      </c>
      <c r="N127" s="2128">
        <v>0</v>
      </c>
      <c r="O127" s="1051">
        <v>0</v>
      </c>
      <c r="P127" s="2128">
        <v>0</v>
      </c>
      <c r="Q127" s="1051">
        <v>0</v>
      </c>
      <c r="R127" s="2128">
        <v>0</v>
      </c>
      <c r="S127" s="1051">
        <v>0</v>
      </c>
      <c r="T127" s="2128">
        <v>0</v>
      </c>
      <c r="U127" s="2194">
        <f t="shared" si="6"/>
        <v>0</v>
      </c>
      <c r="V127" s="2195">
        <f t="shared" si="7"/>
        <v>0</v>
      </c>
      <c r="W127" s="984">
        <f>'t1'!M126</f>
        <v>1</v>
      </c>
      <c r="X127" s="938"/>
      <c r="Y127" s="938"/>
      <c r="Z127" s="938"/>
      <c r="AA127" s="938"/>
    </row>
    <row r="128" spans="1:27" ht="12.75" customHeight="1" thickTop="1" thickBot="1" x14ac:dyDescent="0.4">
      <c r="A128" s="1001" t="str">
        <f>'t1'!A127</f>
        <v>Statistico dir. A t.determinato(art. 15-septies dlgs.502/92)</v>
      </c>
      <c r="B128" s="1027" t="str">
        <f>'t1'!B127</f>
        <v>TD0610</v>
      </c>
      <c r="C128" s="1051">
        <v>0</v>
      </c>
      <c r="D128" s="2128">
        <v>0</v>
      </c>
      <c r="E128" s="1051">
        <v>0</v>
      </c>
      <c r="F128" s="2128">
        <v>0</v>
      </c>
      <c r="G128" s="1051">
        <v>0</v>
      </c>
      <c r="H128" s="2128">
        <v>0</v>
      </c>
      <c r="I128" s="1051">
        <v>0</v>
      </c>
      <c r="J128" s="2128">
        <v>0</v>
      </c>
      <c r="K128" s="1051">
        <v>0</v>
      </c>
      <c r="L128" s="2128">
        <v>0</v>
      </c>
      <c r="M128" s="1051">
        <v>0</v>
      </c>
      <c r="N128" s="2128">
        <v>0</v>
      </c>
      <c r="O128" s="1051">
        <v>0</v>
      </c>
      <c r="P128" s="2128">
        <v>0</v>
      </c>
      <c r="Q128" s="1051">
        <v>0</v>
      </c>
      <c r="R128" s="2128">
        <v>0</v>
      </c>
      <c r="S128" s="1051">
        <v>0</v>
      </c>
      <c r="T128" s="2128">
        <v>0</v>
      </c>
      <c r="U128" s="2194">
        <f t="shared" si="6"/>
        <v>0</v>
      </c>
      <c r="V128" s="2195">
        <f t="shared" si="7"/>
        <v>0</v>
      </c>
      <c r="W128" s="984">
        <f>'t1'!M127</f>
        <v>0</v>
      </c>
      <c r="X128" s="938"/>
      <c r="Y128" s="938"/>
      <c r="Z128" s="938"/>
      <c r="AA128" s="938"/>
    </row>
    <row r="129" spans="1:27" ht="12.75" customHeight="1" thickTop="1" thickBot="1" x14ac:dyDescent="0.4">
      <c r="A129" s="1001" t="str">
        <f>'t1'!A128</f>
        <v>Sociologo dirig. Con incarico di struttura complessa</v>
      </c>
      <c r="B129" s="1027" t="str">
        <f>'t1'!B128</f>
        <v>TD0068</v>
      </c>
      <c r="C129" s="1051">
        <v>0</v>
      </c>
      <c r="D129" s="2128">
        <v>0</v>
      </c>
      <c r="E129" s="1051">
        <v>0</v>
      </c>
      <c r="F129" s="2128">
        <v>0</v>
      </c>
      <c r="G129" s="1051">
        <v>0</v>
      </c>
      <c r="H129" s="2128">
        <v>0</v>
      </c>
      <c r="I129" s="1051">
        <v>0</v>
      </c>
      <c r="J129" s="2128">
        <v>0</v>
      </c>
      <c r="K129" s="1051">
        <v>0</v>
      </c>
      <c r="L129" s="2128">
        <v>0</v>
      </c>
      <c r="M129" s="1051">
        <v>0</v>
      </c>
      <c r="N129" s="2128">
        <v>0</v>
      </c>
      <c r="O129" s="1051">
        <v>0</v>
      </c>
      <c r="P129" s="2128">
        <v>0</v>
      </c>
      <c r="Q129" s="1051">
        <v>0</v>
      </c>
      <c r="R129" s="2128">
        <v>0</v>
      </c>
      <c r="S129" s="1051">
        <v>0</v>
      </c>
      <c r="T129" s="2128">
        <v>0</v>
      </c>
      <c r="U129" s="2194">
        <f t="shared" si="6"/>
        <v>0</v>
      </c>
      <c r="V129" s="2195">
        <f t="shared" si="7"/>
        <v>0</v>
      </c>
      <c r="W129" s="984">
        <f>'t1'!M128</f>
        <v>0</v>
      </c>
      <c r="X129" s="938"/>
      <c r="Y129" s="938"/>
      <c r="Z129" s="938"/>
      <c r="AA129" s="938"/>
    </row>
    <row r="130" spans="1:27" ht="12.75" customHeight="1" thickTop="1" thickBot="1" x14ac:dyDescent="0.4">
      <c r="A130" s="1001" t="str">
        <f>'t1'!A129</f>
        <v>Sociologo dirig. Con incarico di struttura semplice</v>
      </c>
      <c r="B130" s="1027" t="str">
        <f>'t1'!B129</f>
        <v>TD0S67</v>
      </c>
      <c r="C130" s="1051">
        <v>0</v>
      </c>
      <c r="D130" s="2128">
        <v>0</v>
      </c>
      <c r="E130" s="1051">
        <v>0</v>
      </c>
      <c r="F130" s="2128">
        <v>0</v>
      </c>
      <c r="G130" s="1051">
        <v>0</v>
      </c>
      <c r="H130" s="2128">
        <v>0</v>
      </c>
      <c r="I130" s="1051">
        <v>0</v>
      </c>
      <c r="J130" s="2128">
        <v>0</v>
      </c>
      <c r="K130" s="1051">
        <v>0</v>
      </c>
      <c r="L130" s="2128">
        <v>0</v>
      </c>
      <c r="M130" s="1051">
        <v>0</v>
      </c>
      <c r="N130" s="2128">
        <v>0</v>
      </c>
      <c r="O130" s="1051">
        <v>0</v>
      </c>
      <c r="P130" s="2128">
        <v>0</v>
      </c>
      <c r="Q130" s="1051">
        <v>0</v>
      </c>
      <c r="R130" s="2128">
        <v>0</v>
      </c>
      <c r="S130" s="1051">
        <v>0</v>
      </c>
      <c r="T130" s="2128">
        <v>0</v>
      </c>
      <c r="U130" s="2194">
        <f t="shared" si="6"/>
        <v>0</v>
      </c>
      <c r="V130" s="2195">
        <f t="shared" si="7"/>
        <v>0</v>
      </c>
      <c r="W130" s="984">
        <f>'t1'!M129</f>
        <v>0</v>
      </c>
      <c r="X130" s="938"/>
      <c r="Y130" s="938"/>
      <c r="Z130" s="938"/>
      <c r="AA130" s="938"/>
    </row>
    <row r="131" spans="1:27" ht="12.75" customHeight="1" thickTop="1" thickBot="1" x14ac:dyDescent="0.4">
      <c r="A131" s="1001" t="str">
        <f>'t1'!A130</f>
        <v>Sociologo dirig. Con altri incar.prof.li</v>
      </c>
      <c r="B131" s="1027" t="str">
        <f>'t1'!B130</f>
        <v>TD0A67</v>
      </c>
      <c r="C131" s="1051">
        <v>0</v>
      </c>
      <c r="D131" s="2128">
        <v>0</v>
      </c>
      <c r="E131" s="1051">
        <v>0</v>
      </c>
      <c r="F131" s="2128">
        <v>0</v>
      </c>
      <c r="G131" s="1051">
        <v>0</v>
      </c>
      <c r="H131" s="2128">
        <v>0</v>
      </c>
      <c r="I131" s="1051">
        <v>0</v>
      </c>
      <c r="J131" s="2128">
        <v>0</v>
      </c>
      <c r="K131" s="1051">
        <v>0</v>
      </c>
      <c r="L131" s="2128">
        <v>0</v>
      </c>
      <c r="M131" s="1051">
        <v>0</v>
      </c>
      <c r="N131" s="2128">
        <v>0</v>
      </c>
      <c r="O131" s="1051">
        <v>0</v>
      </c>
      <c r="P131" s="2128">
        <v>0</v>
      </c>
      <c r="Q131" s="1051">
        <v>0</v>
      </c>
      <c r="R131" s="2128">
        <v>0</v>
      </c>
      <c r="S131" s="1051">
        <v>0</v>
      </c>
      <c r="T131" s="2128">
        <v>0</v>
      </c>
      <c r="U131" s="2194">
        <f t="shared" si="6"/>
        <v>0</v>
      </c>
      <c r="V131" s="2195">
        <f t="shared" si="7"/>
        <v>0</v>
      </c>
      <c r="W131" s="984">
        <f>'t1'!M130</f>
        <v>0</v>
      </c>
      <c r="X131" s="938"/>
      <c r="Y131" s="938"/>
      <c r="Z131" s="938"/>
      <c r="AA131" s="938"/>
    </row>
    <row r="132" spans="1:27" ht="12.75" customHeight="1" thickTop="1" thickBot="1" x14ac:dyDescent="0.4">
      <c r="A132" s="1001" t="str">
        <f>'t1'!A131</f>
        <v>Sociologo dir. A t. Determinato(art.15-septies dlgs. 502/92)</v>
      </c>
      <c r="B132" s="1027" t="str">
        <f>'t1'!B131</f>
        <v>TD0611</v>
      </c>
      <c r="C132" s="1051">
        <v>0</v>
      </c>
      <c r="D132" s="2128">
        <v>0</v>
      </c>
      <c r="E132" s="1051">
        <v>0</v>
      </c>
      <c r="F132" s="2128">
        <v>0</v>
      </c>
      <c r="G132" s="1051">
        <v>0</v>
      </c>
      <c r="H132" s="2128">
        <v>0</v>
      </c>
      <c r="I132" s="1051">
        <v>0</v>
      </c>
      <c r="J132" s="2128">
        <v>0</v>
      </c>
      <c r="K132" s="1051">
        <v>0</v>
      </c>
      <c r="L132" s="2128">
        <v>0</v>
      </c>
      <c r="M132" s="1051">
        <v>0</v>
      </c>
      <c r="N132" s="2128">
        <v>0</v>
      </c>
      <c r="O132" s="1051">
        <v>0</v>
      </c>
      <c r="P132" s="2128">
        <v>0</v>
      </c>
      <c r="Q132" s="1051">
        <v>0</v>
      </c>
      <c r="R132" s="2128">
        <v>0</v>
      </c>
      <c r="S132" s="1051">
        <v>0</v>
      </c>
      <c r="T132" s="2128">
        <v>0</v>
      </c>
      <c r="U132" s="2194">
        <f t="shared" si="6"/>
        <v>0</v>
      </c>
      <c r="V132" s="2195">
        <f t="shared" si="7"/>
        <v>0</v>
      </c>
      <c r="W132" s="984">
        <f>'t1'!M131</f>
        <v>0</v>
      </c>
      <c r="X132" s="938"/>
      <c r="Y132" s="938"/>
      <c r="Z132" s="938"/>
      <c r="AA132" s="938"/>
    </row>
    <row r="133" spans="1:27" ht="12.75" customHeight="1" thickTop="1" thickBot="1" x14ac:dyDescent="0.4">
      <c r="A133" s="1001" t="str">
        <f>'t1'!A132</f>
        <v>Collab.re prof.le assistente sociale senior - DS</v>
      </c>
      <c r="B133" s="1027" t="str">
        <f>'t1'!B132</f>
        <v>T18867</v>
      </c>
      <c r="C133" s="1051">
        <v>0</v>
      </c>
      <c r="D133" s="2128">
        <v>0</v>
      </c>
      <c r="E133" s="1051">
        <v>0</v>
      </c>
      <c r="F133" s="2128">
        <v>0</v>
      </c>
      <c r="G133" s="1051">
        <v>0</v>
      </c>
      <c r="H133" s="2128">
        <v>0</v>
      </c>
      <c r="I133" s="1051">
        <v>0</v>
      </c>
      <c r="J133" s="2128">
        <v>0</v>
      </c>
      <c r="K133" s="1051">
        <v>0</v>
      </c>
      <c r="L133" s="2128">
        <v>0</v>
      </c>
      <c r="M133" s="1051">
        <v>0</v>
      </c>
      <c r="N133" s="2128">
        <v>0</v>
      </c>
      <c r="O133" s="1051">
        <v>0</v>
      </c>
      <c r="P133" s="2128">
        <v>0</v>
      </c>
      <c r="Q133" s="1051">
        <v>0</v>
      </c>
      <c r="R133" s="2128">
        <v>0</v>
      </c>
      <c r="S133" s="1051">
        <v>0</v>
      </c>
      <c r="T133" s="2128">
        <v>0</v>
      </c>
      <c r="U133" s="2194">
        <f t="shared" si="6"/>
        <v>0</v>
      </c>
      <c r="V133" s="2195">
        <f t="shared" si="7"/>
        <v>0</v>
      </c>
      <c r="W133" s="984">
        <f>'t1'!M132</f>
        <v>0</v>
      </c>
      <c r="X133" s="938"/>
      <c r="Y133" s="938"/>
      <c r="Z133" s="938"/>
      <c r="AA133" s="938"/>
    </row>
    <row r="134" spans="1:27" ht="12.75" customHeight="1" thickTop="1" thickBot="1" x14ac:dyDescent="0.4">
      <c r="A134" s="1001" t="str">
        <f>'t1'!A133</f>
        <v>Collab.re prof.le assistente sociale - D</v>
      </c>
      <c r="B134" s="1027" t="str">
        <f>'t1'!B133</f>
        <v>T16024</v>
      </c>
      <c r="C134" s="1051">
        <v>0</v>
      </c>
      <c r="D134" s="2128">
        <v>0</v>
      </c>
      <c r="E134" s="1051">
        <v>0</v>
      </c>
      <c r="F134" s="2128">
        <v>0</v>
      </c>
      <c r="G134" s="1051">
        <v>0</v>
      </c>
      <c r="H134" s="2128">
        <v>0</v>
      </c>
      <c r="I134" s="1051">
        <v>0</v>
      </c>
      <c r="J134" s="2128">
        <v>0</v>
      </c>
      <c r="K134" s="1051">
        <v>0</v>
      </c>
      <c r="L134" s="2128">
        <v>0</v>
      </c>
      <c r="M134" s="1051">
        <v>0</v>
      </c>
      <c r="N134" s="2128">
        <v>0</v>
      </c>
      <c r="O134" s="1051">
        <v>0</v>
      </c>
      <c r="P134" s="2128">
        <v>0</v>
      </c>
      <c r="Q134" s="1051">
        <v>0</v>
      </c>
      <c r="R134" s="2128">
        <v>0</v>
      </c>
      <c r="S134" s="1051">
        <v>0</v>
      </c>
      <c r="T134" s="2128">
        <v>0</v>
      </c>
      <c r="U134" s="2194">
        <f t="shared" si="6"/>
        <v>0</v>
      </c>
      <c r="V134" s="2195">
        <f t="shared" si="7"/>
        <v>0</v>
      </c>
      <c r="W134" s="984">
        <f>'t1'!M133</f>
        <v>1</v>
      </c>
      <c r="X134" s="938"/>
      <c r="Y134" s="938"/>
      <c r="Z134" s="938"/>
      <c r="AA134" s="938"/>
    </row>
    <row r="135" spans="1:27" ht="12.75" customHeight="1" thickTop="1" thickBot="1" x14ac:dyDescent="0.4">
      <c r="A135" s="1001" t="str">
        <f>'t1'!A134</f>
        <v>Collab.re tec. - prof.le senior - DS</v>
      </c>
      <c r="B135" s="1027" t="str">
        <f>'t1'!B134</f>
        <v>T18868</v>
      </c>
      <c r="C135" s="1051">
        <v>0</v>
      </c>
      <c r="D135" s="2128">
        <v>0</v>
      </c>
      <c r="E135" s="1051">
        <v>0</v>
      </c>
      <c r="F135" s="2128">
        <v>0</v>
      </c>
      <c r="G135" s="1051">
        <v>0</v>
      </c>
      <c r="H135" s="2128">
        <v>0</v>
      </c>
      <c r="I135" s="1051">
        <v>0</v>
      </c>
      <c r="J135" s="2128">
        <v>0</v>
      </c>
      <c r="K135" s="1051">
        <v>0</v>
      </c>
      <c r="L135" s="2128">
        <v>0</v>
      </c>
      <c r="M135" s="1051">
        <v>0</v>
      </c>
      <c r="N135" s="2128">
        <v>0</v>
      </c>
      <c r="O135" s="1051">
        <v>0</v>
      </c>
      <c r="P135" s="2128">
        <v>0</v>
      </c>
      <c r="Q135" s="1051">
        <v>0</v>
      </c>
      <c r="R135" s="2128">
        <v>0</v>
      </c>
      <c r="S135" s="1051">
        <v>0</v>
      </c>
      <c r="T135" s="2128">
        <v>0</v>
      </c>
      <c r="U135" s="2194">
        <f t="shared" si="6"/>
        <v>0</v>
      </c>
      <c r="V135" s="2195">
        <f t="shared" si="7"/>
        <v>0</v>
      </c>
      <c r="W135" s="984">
        <f>'t1'!M134</f>
        <v>0</v>
      </c>
      <c r="X135" s="938"/>
      <c r="Y135" s="938"/>
      <c r="Z135" s="938"/>
      <c r="AA135" s="938"/>
    </row>
    <row r="136" spans="1:27" ht="12.75" customHeight="1" thickTop="1" thickBot="1" x14ac:dyDescent="0.4">
      <c r="A136" s="1001" t="str">
        <f>'t1'!A135</f>
        <v>Collab.re tec. - prof.le - D</v>
      </c>
      <c r="B136" s="1027" t="str">
        <f>'t1'!B135</f>
        <v>T16026</v>
      </c>
      <c r="C136" s="1051">
        <v>0</v>
      </c>
      <c r="D136" s="2128">
        <v>0</v>
      </c>
      <c r="E136" s="1051">
        <v>0</v>
      </c>
      <c r="F136" s="2128">
        <v>0</v>
      </c>
      <c r="G136" s="1051">
        <v>0</v>
      </c>
      <c r="H136" s="2128">
        <v>0</v>
      </c>
      <c r="I136" s="1051">
        <v>0</v>
      </c>
      <c r="J136" s="2128">
        <v>0</v>
      </c>
      <c r="K136" s="1051">
        <v>0</v>
      </c>
      <c r="L136" s="2128">
        <v>0</v>
      </c>
      <c r="M136" s="1051">
        <v>0</v>
      </c>
      <c r="N136" s="2128">
        <v>0</v>
      </c>
      <c r="O136" s="1051">
        <v>0</v>
      </c>
      <c r="P136" s="2128">
        <v>0</v>
      </c>
      <c r="Q136" s="1051">
        <v>0</v>
      </c>
      <c r="R136" s="2128">
        <v>0</v>
      </c>
      <c r="S136" s="1051">
        <v>0</v>
      </c>
      <c r="T136" s="2128">
        <v>0</v>
      </c>
      <c r="U136" s="2194">
        <f t="shared" ref="U136:U164" si="8">SUM(C136,E136,G136,I136,K136,M136,O136,Q136,S136)</f>
        <v>0</v>
      </c>
      <c r="V136" s="2195">
        <f t="shared" ref="V136:V164" si="9">SUM(D136,F136,H136,J136,L136,N136,P136,R136,T136)</f>
        <v>0</v>
      </c>
      <c r="W136" s="984">
        <f>'t1'!M135</f>
        <v>1</v>
      </c>
      <c r="X136" s="938"/>
      <c r="Y136" s="938"/>
      <c r="Z136" s="938"/>
      <c r="AA136" s="938"/>
    </row>
    <row r="137" spans="1:27" ht="12.75" customHeight="1" thickTop="1" thickBot="1" x14ac:dyDescent="0.4">
      <c r="A137" s="1001" t="str">
        <f>'t1'!A136</f>
        <v>Oper.re prof.le assistente soc. - C</v>
      </c>
      <c r="B137" s="1027" t="str">
        <f>'t1'!B136</f>
        <v>T14050</v>
      </c>
      <c r="C137" s="1051">
        <v>0</v>
      </c>
      <c r="D137" s="2128">
        <v>0</v>
      </c>
      <c r="E137" s="1051">
        <v>0</v>
      </c>
      <c r="F137" s="2128">
        <v>0</v>
      </c>
      <c r="G137" s="1051">
        <v>0</v>
      </c>
      <c r="H137" s="2128">
        <v>0</v>
      </c>
      <c r="I137" s="1051">
        <v>0</v>
      </c>
      <c r="J137" s="2128">
        <v>0</v>
      </c>
      <c r="K137" s="1051">
        <v>0</v>
      </c>
      <c r="L137" s="2128">
        <v>0</v>
      </c>
      <c r="M137" s="1051">
        <v>0</v>
      </c>
      <c r="N137" s="2128">
        <v>0</v>
      </c>
      <c r="O137" s="1051">
        <v>0</v>
      </c>
      <c r="P137" s="2128">
        <v>0</v>
      </c>
      <c r="Q137" s="1051">
        <v>0</v>
      </c>
      <c r="R137" s="2128">
        <v>0</v>
      </c>
      <c r="S137" s="1051">
        <v>0</v>
      </c>
      <c r="T137" s="2128">
        <v>0</v>
      </c>
      <c r="U137" s="2194">
        <f t="shared" si="8"/>
        <v>0</v>
      </c>
      <c r="V137" s="2195">
        <f t="shared" si="9"/>
        <v>0</v>
      </c>
      <c r="W137" s="984">
        <f>'t1'!M136</f>
        <v>0</v>
      </c>
      <c r="X137" s="938"/>
      <c r="Y137" s="938"/>
      <c r="Z137" s="938"/>
      <c r="AA137" s="938"/>
    </row>
    <row r="138" spans="1:27" ht="12.75" customHeight="1" thickTop="1" thickBot="1" x14ac:dyDescent="0.4">
      <c r="A138" s="1001" t="str">
        <f>'t1'!A137</f>
        <v>Assistente tecnico - C</v>
      </c>
      <c r="B138" s="1027" t="str">
        <f>'t1'!B137</f>
        <v>T14007</v>
      </c>
      <c r="C138" s="1051">
        <v>0</v>
      </c>
      <c r="D138" s="2128">
        <v>0</v>
      </c>
      <c r="E138" s="1051">
        <v>0</v>
      </c>
      <c r="F138" s="2128">
        <v>0</v>
      </c>
      <c r="G138" s="1051">
        <v>0</v>
      </c>
      <c r="H138" s="2128">
        <v>0</v>
      </c>
      <c r="I138" s="1051">
        <v>0</v>
      </c>
      <c r="J138" s="2128">
        <v>0</v>
      </c>
      <c r="K138" s="1051">
        <v>0</v>
      </c>
      <c r="L138" s="2128">
        <v>0</v>
      </c>
      <c r="M138" s="1051">
        <v>0</v>
      </c>
      <c r="N138" s="2128">
        <v>0</v>
      </c>
      <c r="O138" s="1051">
        <v>0</v>
      </c>
      <c r="P138" s="2128">
        <v>0</v>
      </c>
      <c r="Q138" s="1051">
        <v>0</v>
      </c>
      <c r="R138" s="2128">
        <v>0</v>
      </c>
      <c r="S138" s="1051">
        <v>0</v>
      </c>
      <c r="T138" s="2128">
        <v>0</v>
      </c>
      <c r="U138" s="2194">
        <f t="shared" si="8"/>
        <v>0</v>
      </c>
      <c r="V138" s="2195">
        <f t="shared" si="9"/>
        <v>0</v>
      </c>
      <c r="W138" s="984">
        <f>'t1'!M137</f>
        <v>1</v>
      </c>
      <c r="X138" s="938"/>
      <c r="Y138" s="938"/>
      <c r="Z138" s="938"/>
      <c r="AA138" s="938"/>
    </row>
    <row r="139" spans="1:27" ht="12.75" customHeight="1" thickTop="1" thickBot="1" x14ac:dyDescent="0.4">
      <c r="A139" s="1001" t="str">
        <f>'t1'!A138</f>
        <v>Program.re - C</v>
      </c>
      <c r="B139" s="1027" t="str">
        <f>'t1'!B138</f>
        <v>T14063</v>
      </c>
      <c r="C139" s="1051">
        <v>0</v>
      </c>
      <c r="D139" s="2128">
        <v>0</v>
      </c>
      <c r="E139" s="1051">
        <v>0</v>
      </c>
      <c r="F139" s="2128">
        <v>0</v>
      </c>
      <c r="G139" s="1051">
        <v>0</v>
      </c>
      <c r="H139" s="2128">
        <v>0</v>
      </c>
      <c r="I139" s="1051">
        <v>0</v>
      </c>
      <c r="J139" s="2128">
        <v>0</v>
      </c>
      <c r="K139" s="1051">
        <v>0</v>
      </c>
      <c r="L139" s="2128">
        <v>0</v>
      </c>
      <c r="M139" s="1051">
        <v>0</v>
      </c>
      <c r="N139" s="2128">
        <v>0</v>
      </c>
      <c r="O139" s="1051">
        <v>0</v>
      </c>
      <c r="P139" s="2128">
        <v>0</v>
      </c>
      <c r="Q139" s="1051">
        <v>0</v>
      </c>
      <c r="R139" s="2128">
        <v>0</v>
      </c>
      <c r="S139" s="1051">
        <v>0</v>
      </c>
      <c r="T139" s="2128">
        <v>0</v>
      </c>
      <c r="U139" s="2194">
        <f t="shared" si="8"/>
        <v>0</v>
      </c>
      <c r="V139" s="2195">
        <f t="shared" si="9"/>
        <v>0</v>
      </c>
      <c r="W139" s="984">
        <f>'t1'!M138</f>
        <v>1</v>
      </c>
      <c r="X139" s="938"/>
      <c r="Y139" s="938"/>
      <c r="Z139" s="938"/>
      <c r="AA139" s="938"/>
    </row>
    <row r="140" spans="1:27" ht="12.75" customHeight="1" thickTop="1" thickBot="1" x14ac:dyDescent="0.4">
      <c r="A140" s="1001" t="str">
        <f>'t1'!A139</f>
        <v>Operatore tecnico special.to senior - C</v>
      </c>
      <c r="B140" s="1027" t="str">
        <f>'t1'!B139</f>
        <v>T14S59</v>
      </c>
      <c r="C140" s="1051">
        <v>0</v>
      </c>
      <c r="D140" s="2128">
        <v>0</v>
      </c>
      <c r="E140" s="1051">
        <v>1</v>
      </c>
      <c r="F140" s="2128">
        <v>0</v>
      </c>
      <c r="G140" s="1051">
        <v>0</v>
      </c>
      <c r="H140" s="2128">
        <v>0</v>
      </c>
      <c r="I140" s="1051">
        <v>0</v>
      </c>
      <c r="J140" s="2128">
        <v>0</v>
      </c>
      <c r="K140" s="1051">
        <v>0</v>
      </c>
      <c r="L140" s="2128">
        <v>0</v>
      </c>
      <c r="M140" s="1051">
        <v>0</v>
      </c>
      <c r="N140" s="2128">
        <v>0</v>
      </c>
      <c r="O140" s="1051">
        <v>0</v>
      </c>
      <c r="P140" s="2128">
        <v>0</v>
      </c>
      <c r="Q140" s="1051">
        <v>0</v>
      </c>
      <c r="R140" s="2128">
        <v>0</v>
      </c>
      <c r="S140" s="1051">
        <v>0</v>
      </c>
      <c r="T140" s="2128">
        <v>0</v>
      </c>
      <c r="U140" s="2194">
        <f t="shared" si="8"/>
        <v>1</v>
      </c>
      <c r="V140" s="2195">
        <f t="shared" si="9"/>
        <v>0</v>
      </c>
      <c r="W140" s="984">
        <f>'t1'!M139</f>
        <v>1</v>
      </c>
      <c r="X140" s="938"/>
      <c r="Y140" s="938"/>
      <c r="Z140" s="938"/>
      <c r="AA140" s="938"/>
    </row>
    <row r="141" spans="1:27" ht="12.75" customHeight="1" thickTop="1" thickBot="1" x14ac:dyDescent="0.4">
      <c r="A141" s="1001" t="str">
        <f>'t1'!A140</f>
        <v>Operatore tecnico special.to - BS</v>
      </c>
      <c r="B141" s="1027" t="str">
        <f>'t1'!B140</f>
        <v>T13059</v>
      </c>
      <c r="C141" s="1051">
        <v>0</v>
      </c>
      <c r="D141" s="2128">
        <v>0</v>
      </c>
      <c r="E141" s="1051">
        <v>2</v>
      </c>
      <c r="F141" s="2128">
        <v>4</v>
      </c>
      <c r="G141" s="1051">
        <v>0</v>
      </c>
      <c r="H141" s="2128">
        <v>0</v>
      </c>
      <c r="I141" s="1051">
        <v>0</v>
      </c>
      <c r="J141" s="2128">
        <v>0</v>
      </c>
      <c r="K141" s="1051">
        <v>0</v>
      </c>
      <c r="L141" s="2128">
        <v>0</v>
      </c>
      <c r="M141" s="1051">
        <v>0</v>
      </c>
      <c r="N141" s="2128">
        <v>0</v>
      </c>
      <c r="O141" s="1051">
        <v>0</v>
      </c>
      <c r="P141" s="2128">
        <v>0</v>
      </c>
      <c r="Q141" s="1051">
        <v>0</v>
      </c>
      <c r="R141" s="2128">
        <v>0</v>
      </c>
      <c r="S141" s="1051">
        <v>0</v>
      </c>
      <c r="T141" s="2128">
        <v>0</v>
      </c>
      <c r="U141" s="2194">
        <f t="shared" si="8"/>
        <v>2</v>
      </c>
      <c r="V141" s="2195">
        <f t="shared" si="9"/>
        <v>4</v>
      </c>
      <c r="W141" s="984">
        <f>'t1'!M140</f>
        <v>1</v>
      </c>
      <c r="X141" s="938"/>
      <c r="Y141" s="938"/>
      <c r="Z141" s="938"/>
      <c r="AA141" s="938"/>
    </row>
    <row r="142" spans="1:27" ht="12.75" customHeight="1" thickTop="1" thickBot="1" x14ac:dyDescent="0.4">
      <c r="A142" s="1001" t="str">
        <f>'t1'!A141</f>
        <v>Operatore socio sanitario - BS</v>
      </c>
      <c r="B142" s="1027" t="str">
        <f>'t1'!B141</f>
        <v>T13660</v>
      </c>
      <c r="C142" s="1051">
        <v>0</v>
      </c>
      <c r="D142" s="2128">
        <v>1</v>
      </c>
      <c r="E142" s="1051">
        <v>1</v>
      </c>
      <c r="F142" s="2128">
        <v>4</v>
      </c>
      <c r="G142" s="1051">
        <v>0</v>
      </c>
      <c r="H142" s="2128">
        <v>0</v>
      </c>
      <c r="I142" s="1051">
        <v>3</v>
      </c>
      <c r="J142" s="2128">
        <v>7</v>
      </c>
      <c r="K142" s="1051">
        <v>0</v>
      </c>
      <c r="L142" s="2128">
        <v>0</v>
      </c>
      <c r="M142" s="1051">
        <v>0</v>
      </c>
      <c r="N142" s="2128">
        <v>0</v>
      </c>
      <c r="O142" s="1051">
        <v>0</v>
      </c>
      <c r="P142" s="2128">
        <v>0</v>
      </c>
      <c r="Q142" s="1051">
        <v>0</v>
      </c>
      <c r="R142" s="2128">
        <v>0</v>
      </c>
      <c r="S142" s="1051">
        <v>1</v>
      </c>
      <c r="T142" s="2128">
        <v>3</v>
      </c>
      <c r="U142" s="2194">
        <f t="shared" si="8"/>
        <v>5</v>
      </c>
      <c r="V142" s="2195">
        <f t="shared" si="9"/>
        <v>15</v>
      </c>
      <c r="W142" s="984">
        <f>'t1'!M141</f>
        <v>1</v>
      </c>
      <c r="X142" s="938"/>
      <c r="Y142" s="938"/>
      <c r="Z142" s="938"/>
      <c r="AA142" s="938"/>
    </row>
    <row r="143" spans="1:27" ht="12.75" customHeight="1" thickTop="1" thickBot="1" x14ac:dyDescent="0.4">
      <c r="A143" s="1001" t="str">
        <f>'t1'!A142</f>
        <v>Operatore tecnico - B</v>
      </c>
      <c r="B143" s="1027" t="str">
        <f>'t1'!B142</f>
        <v>T12057</v>
      </c>
      <c r="C143" s="1051">
        <v>0</v>
      </c>
      <c r="D143" s="2128">
        <v>0</v>
      </c>
      <c r="E143" s="1051">
        <v>0</v>
      </c>
      <c r="F143" s="2128">
        <v>3</v>
      </c>
      <c r="G143" s="1051">
        <v>0</v>
      </c>
      <c r="H143" s="2128">
        <v>0</v>
      </c>
      <c r="I143" s="1051">
        <v>0</v>
      </c>
      <c r="J143" s="2128">
        <v>0</v>
      </c>
      <c r="K143" s="1051">
        <v>0</v>
      </c>
      <c r="L143" s="2128">
        <v>0</v>
      </c>
      <c r="M143" s="1051">
        <v>0</v>
      </c>
      <c r="N143" s="2128">
        <v>0</v>
      </c>
      <c r="O143" s="1051">
        <v>0</v>
      </c>
      <c r="P143" s="2128">
        <v>0</v>
      </c>
      <c r="Q143" s="1051">
        <v>0</v>
      </c>
      <c r="R143" s="2128">
        <v>0</v>
      </c>
      <c r="S143" s="1051">
        <v>0</v>
      </c>
      <c r="T143" s="2128">
        <v>0</v>
      </c>
      <c r="U143" s="2194">
        <f t="shared" si="8"/>
        <v>0</v>
      </c>
      <c r="V143" s="2195">
        <f t="shared" si="9"/>
        <v>3</v>
      </c>
      <c r="W143" s="984">
        <f>'t1'!M142</f>
        <v>1</v>
      </c>
      <c r="X143" s="938"/>
      <c r="Y143" s="938"/>
      <c r="Z143" s="938"/>
      <c r="AA143" s="938"/>
    </row>
    <row r="144" spans="1:27" ht="12.75" customHeight="1" thickTop="1" thickBot="1" x14ac:dyDescent="0.4">
      <c r="A144" s="1001" t="str">
        <f>'t1'!A143</f>
        <v>Operatore tecnico addetto all'assistenza - B</v>
      </c>
      <c r="B144" s="1027" t="str">
        <f>'t1'!B143</f>
        <v>T12058</v>
      </c>
      <c r="C144" s="1051">
        <v>0</v>
      </c>
      <c r="D144" s="2128">
        <v>0</v>
      </c>
      <c r="E144" s="1051">
        <v>2</v>
      </c>
      <c r="F144" s="2128">
        <v>2</v>
      </c>
      <c r="G144" s="1051">
        <v>0</v>
      </c>
      <c r="H144" s="2128">
        <v>0</v>
      </c>
      <c r="I144" s="1051">
        <v>0</v>
      </c>
      <c r="J144" s="2128">
        <v>0</v>
      </c>
      <c r="K144" s="1051">
        <v>0</v>
      </c>
      <c r="L144" s="2128">
        <v>0</v>
      </c>
      <c r="M144" s="1051">
        <v>0</v>
      </c>
      <c r="N144" s="2128">
        <v>0</v>
      </c>
      <c r="O144" s="1051">
        <v>0</v>
      </c>
      <c r="P144" s="2128">
        <v>0</v>
      </c>
      <c r="Q144" s="1051">
        <v>0</v>
      </c>
      <c r="R144" s="2128">
        <v>0</v>
      </c>
      <c r="S144" s="1051">
        <v>0</v>
      </c>
      <c r="T144" s="2128">
        <v>0</v>
      </c>
      <c r="U144" s="2194">
        <f t="shared" si="8"/>
        <v>2</v>
      </c>
      <c r="V144" s="2195">
        <f t="shared" si="9"/>
        <v>2</v>
      </c>
      <c r="W144" s="984">
        <f>'t1'!M143</f>
        <v>1</v>
      </c>
      <c r="X144" s="938"/>
      <c r="Y144" s="938"/>
      <c r="Z144" s="938"/>
      <c r="AA144" s="938"/>
    </row>
    <row r="145" spans="1:27" ht="12.75" customHeight="1" thickTop="1" thickBot="1" x14ac:dyDescent="0.4">
      <c r="A145" s="1001" t="str">
        <f>'t1'!A144</f>
        <v>Ausiliario specializzato - A</v>
      </c>
      <c r="B145" s="1027" t="str">
        <f>'t1'!B144</f>
        <v>T11008</v>
      </c>
      <c r="C145" s="1051">
        <v>0</v>
      </c>
      <c r="D145" s="2128">
        <v>0</v>
      </c>
      <c r="E145" s="1051">
        <v>0</v>
      </c>
      <c r="F145" s="2128">
        <v>0</v>
      </c>
      <c r="G145" s="1051">
        <v>0</v>
      </c>
      <c r="H145" s="2128">
        <v>0</v>
      </c>
      <c r="I145" s="1051">
        <v>0</v>
      </c>
      <c r="J145" s="2128">
        <v>0</v>
      </c>
      <c r="K145" s="1051">
        <v>0</v>
      </c>
      <c r="L145" s="2128">
        <v>0</v>
      </c>
      <c r="M145" s="1051">
        <v>0</v>
      </c>
      <c r="N145" s="2128">
        <v>0</v>
      </c>
      <c r="O145" s="1051">
        <v>0</v>
      </c>
      <c r="P145" s="2128">
        <v>0</v>
      </c>
      <c r="Q145" s="1051">
        <v>0</v>
      </c>
      <c r="R145" s="2128">
        <v>0</v>
      </c>
      <c r="S145" s="1051">
        <v>0</v>
      </c>
      <c r="T145" s="2128">
        <v>0</v>
      </c>
      <c r="U145" s="2194">
        <f t="shared" si="8"/>
        <v>0</v>
      </c>
      <c r="V145" s="2195">
        <f t="shared" si="9"/>
        <v>0</v>
      </c>
      <c r="W145" s="984">
        <f>'t1'!M144</f>
        <v>0</v>
      </c>
      <c r="X145" s="938"/>
      <c r="Y145" s="938"/>
      <c r="Z145" s="938"/>
      <c r="AA145" s="938"/>
    </row>
    <row r="146" spans="1:27" ht="12.75" customHeight="1" thickTop="1" thickBot="1" x14ac:dyDescent="0.4">
      <c r="A146" s="1001" t="str">
        <f>'t1'!A145</f>
        <v>Profilo atipico ruolo tecnico</v>
      </c>
      <c r="B146" s="1027" t="str">
        <f>'t1'!B145</f>
        <v>T00062</v>
      </c>
      <c r="C146" s="1051">
        <v>0</v>
      </c>
      <c r="D146" s="2128">
        <v>0</v>
      </c>
      <c r="E146" s="1051">
        <v>0</v>
      </c>
      <c r="F146" s="2128">
        <v>0</v>
      </c>
      <c r="G146" s="1051">
        <v>0</v>
      </c>
      <c r="H146" s="2128">
        <v>0</v>
      </c>
      <c r="I146" s="1051">
        <v>0</v>
      </c>
      <c r="J146" s="2128">
        <v>0</v>
      </c>
      <c r="K146" s="1051">
        <v>0</v>
      </c>
      <c r="L146" s="2128">
        <v>0</v>
      </c>
      <c r="M146" s="1051">
        <v>0</v>
      </c>
      <c r="N146" s="2128">
        <v>0</v>
      </c>
      <c r="O146" s="1051">
        <v>0</v>
      </c>
      <c r="P146" s="2128">
        <v>0</v>
      </c>
      <c r="Q146" s="1051">
        <v>0</v>
      </c>
      <c r="R146" s="2128">
        <v>0</v>
      </c>
      <c r="S146" s="1051">
        <v>0</v>
      </c>
      <c r="T146" s="2128">
        <v>0</v>
      </c>
      <c r="U146" s="2194">
        <f t="shared" si="8"/>
        <v>0</v>
      </c>
      <c r="V146" s="2195">
        <f t="shared" si="9"/>
        <v>0</v>
      </c>
      <c r="W146" s="984">
        <f>'t1'!M145</f>
        <v>0</v>
      </c>
      <c r="X146" s="938"/>
      <c r="Y146" s="938"/>
      <c r="Z146" s="938"/>
      <c r="AA146" s="938"/>
    </row>
    <row r="147" spans="1:27" ht="12.75" customHeight="1" thickTop="1" thickBot="1" x14ac:dyDescent="0.4">
      <c r="A147" s="1001" t="str">
        <f>'t1'!A146</f>
        <v>Dirigente amm.vo con incarico di struttura complessa</v>
      </c>
      <c r="B147" s="1027" t="str">
        <f>'t1'!B146</f>
        <v>AD0032</v>
      </c>
      <c r="C147" s="1051">
        <v>0</v>
      </c>
      <c r="D147" s="2128">
        <v>0</v>
      </c>
      <c r="E147" s="1051">
        <v>0</v>
      </c>
      <c r="F147" s="2128">
        <v>0</v>
      </c>
      <c r="G147" s="1051">
        <v>0</v>
      </c>
      <c r="H147" s="2128">
        <v>0</v>
      </c>
      <c r="I147" s="1051">
        <v>0</v>
      </c>
      <c r="J147" s="2128">
        <v>0</v>
      </c>
      <c r="K147" s="1051">
        <v>0</v>
      </c>
      <c r="L147" s="2128">
        <v>0</v>
      </c>
      <c r="M147" s="1051">
        <v>0</v>
      </c>
      <c r="N147" s="2128">
        <v>0</v>
      </c>
      <c r="O147" s="1051">
        <v>0</v>
      </c>
      <c r="P147" s="2128">
        <v>0</v>
      </c>
      <c r="Q147" s="1051">
        <v>0</v>
      </c>
      <c r="R147" s="2128">
        <v>0</v>
      </c>
      <c r="S147" s="1051">
        <v>0</v>
      </c>
      <c r="T147" s="2128">
        <v>0</v>
      </c>
      <c r="U147" s="2194">
        <f t="shared" si="8"/>
        <v>0</v>
      </c>
      <c r="V147" s="2195">
        <f t="shared" si="9"/>
        <v>0</v>
      </c>
      <c r="W147" s="984">
        <f>'t1'!M146</f>
        <v>1</v>
      </c>
      <c r="X147" s="938"/>
      <c r="Y147" s="938"/>
      <c r="Z147" s="938"/>
      <c r="AA147" s="938"/>
    </row>
    <row r="148" spans="1:27" ht="12.75" customHeight="1" thickTop="1" thickBot="1" x14ac:dyDescent="0.4">
      <c r="A148" s="1001" t="str">
        <f>'t1'!A147</f>
        <v>Dirigente amm.vo con incarico di struttura semplice</v>
      </c>
      <c r="B148" s="1027" t="str">
        <f>'t1'!B147</f>
        <v>AD0S31</v>
      </c>
      <c r="C148" s="1051">
        <v>0</v>
      </c>
      <c r="D148" s="2128">
        <v>0</v>
      </c>
      <c r="E148" s="1051">
        <v>0</v>
      </c>
      <c r="F148" s="2128">
        <v>0</v>
      </c>
      <c r="G148" s="1051">
        <v>0</v>
      </c>
      <c r="H148" s="2128">
        <v>0</v>
      </c>
      <c r="I148" s="1051">
        <v>0</v>
      </c>
      <c r="J148" s="2128">
        <v>0</v>
      </c>
      <c r="K148" s="1051">
        <v>0</v>
      </c>
      <c r="L148" s="2128">
        <v>0</v>
      </c>
      <c r="M148" s="1051">
        <v>0</v>
      </c>
      <c r="N148" s="2128">
        <v>0</v>
      </c>
      <c r="O148" s="1051">
        <v>0</v>
      </c>
      <c r="P148" s="2128">
        <v>0</v>
      </c>
      <c r="Q148" s="1051">
        <v>0</v>
      </c>
      <c r="R148" s="2128">
        <v>0</v>
      </c>
      <c r="S148" s="1051">
        <v>0</v>
      </c>
      <c r="T148" s="2128">
        <v>0</v>
      </c>
      <c r="U148" s="2194">
        <f t="shared" si="8"/>
        <v>0</v>
      </c>
      <c r="V148" s="2195">
        <f t="shared" si="9"/>
        <v>0</v>
      </c>
      <c r="W148" s="984">
        <f>'t1'!M147</f>
        <v>0</v>
      </c>
      <c r="X148" s="938"/>
      <c r="Y148" s="938"/>
      <c r="Z148" s="938"/>
      <c r="AA148" s="938"/>
    </row>
    <row r="149" spans="1:27" ht="12.75" customHeight="1" thickTop="1" thickBot="1" x14ac:dyDescent="0.4">
      <c r="A149" s="1001" t="str">
        <f>'t1'!A148</f>
        <v>Dirigente amm.vo con altri incar.prof.li</v>
      </c>
      <c r="B149" s="1027" t="str">
        <f>'t1'!B148</f>
        <v>AD0A31</v>
      </c>
      <c r="C149" s="1051">
        <v>0</v>
      </c>
      <c r="D149" s="2128">
        <v>0</v>
      </c>
      <c r="E149" s="1051">
        <v>0</v>
      </c>
      <c r="F149" s="2128">
        <v>0</v>
      </c>
      <c r="G149" s="1051">
        <v>0</v>
      </c>
      <c r="H149" s="2128">
        <v>0</v>
      </c>
      <c r="I149" s="1051">
        <v>0</v>
      </c>
      <c r="J149" s="2128">
        <v>0</v>
      </c>
      <c r="K149" s="1051">
        <v>0</v>
      </c>
      <c r="L149" s="2128">
        <v>0</v>
      </c>
      <c r="M149" s="1051">
        <v>0</v>
      </c>
      <c r="N149" s="2128">
        <v>0</v>
      </c>
      <c r="O149" s="1051">
        <v>0</v>
      </c>
      <c r="P149" s="2128">
        <v>0</v>
      </c>
      <c r="Q149" s="1051">
        <v>0</v>
      </c>
      <c r="R149" s="2128">
        <v>0</v>
      </c>
      <c r="S149" s="1051">
        <v>0</v>
      </c>
      <c r="T149" s="2128">
        <v>0</v>
      </c>
      <c r="U149" s="2194">
        <f t="shared" si="8"/>
        <v>0</v>
      </c>
      <c r="V149" s="2195">
        <f t="shared" si="9"/>
        <v>0</v>
      </c>
      <c r="W149" s="984">
        <f>'t1'!M148</f>
        <v>0</v>
      </c>
      <c r="X149" s="938"/>
      <c r="Y149" s="938"/>
      <c r="Z149" s="938"/>
      <c r="AA149" s="938"/>
    </row>
    <row r="150" spans="1:27" ht="12.75" customHeight="1" thickTop="1" thickBot="1" x14ac:dyDescent="0.4">
      <c r="A150" s="1001" t="str">
        <f>'t1'!A149</f>
        <v>Dirig. Amm.vo a t. determinato (art. 15-septies dlgs.502/92)</v>
      </c>
      <c r="B150" s="1027" t="str">
        <f>'t1'!B149</f>
        <v>AD0612</v>
      </c>
      <c r="C150" s="1051">
        <v>0</v>
      </c>
      <c r="D150" s="2128">
        <v>0</v>
      </c>
      <c r="E150" s="1051">
        <v>0</v>
      </c>
      <c r="F150" s="2128">
        <v>0</v>
      </c>
      <c r="G150" s="1051">
        <v>0</v>
      </c>
      <c r="H150" s="2128">
        <v>0</v>
      </c>
      <c r="I150" s="1051">
        <v>0</v>
      </c>
      <c r="J150" s="2128">
        <v>0</v>
      </c>
      <c r="K150" s="1051">
        <v>0</v>
      </c>
      <c r="L150" s="2128">
        <v>0</v>
      </c>
      <c r="M150" s="1051">
        <v>0</v>
      </c>
      <c r="N150" s="2128">
        <v>0</v>
      </c>
      <c r="O150" s="1051">
        <v>0</v>
      </c>
      <c r="P150" s="2128">
        <v>0</v>
      </c>
      <c r="Q150" s="1051">
        <v>0</v>
      </c>
      <c r="R150" s="2128">
        <v>0</v>
      </c>
      <c r="S150" s="1051">
        <v>0</v>
      </c>
      <c r="T150" s="2128">
        <v>0</v>
      </c>
      <c r="U150" s="2194">
        <f t="shared" si="8"/>
        <v>0</v>
      </c>
      <c r="V150" s="2195">
        <f t="shared" si="9"/>
        <v>0</v>
      </c>
      <c r="W150" s="984">
        <f>'t1'!M149</f>
        <v>0</v>
      </c>
      <c r="X150" s="938"/>
      <c r="Y150" s="938"/>
      <c r="Z150" s="938"/>
      <c r="AA150" s="938"/>
    </row>
    <row r="151" spans="1:27" ht="12.75" customHeight="1" thickTop="1" thickBot="1" x14ac:dyDescent="0.4">
      <c r="A151" s="1001" t="str">
        <f>'t1'!A150</f>
        <v>Collaboratore amministrativo prof.le senior - DS</v>
      </c>
      <c r="B151" s="1027" t="str">
        <f>'t1'!B150</f>
        <v>A18869</v>
      </c>
      <c r="C151" s="1051">
        <v>0</v>
      </c>
      <c r="D151" s="2128">
        <v>0</v>
      </c>
      <c r="E151" s="1051">
        <v>0</v>
      </c>
      <c r="F151" s="2128">
        <v>2</v>
      </c>
      <c r="G151" s="1051">
        <v>0</v>
      </c>
      <c r="H151" s="2128">
        <v>0</v>
      </c>
      <c r="I151" s="1051">
        <v>0</v>
      </c>
      <c r="J151" s="2128">
        <v>0</v>
      </c>
      <c r="K151" s="1051">
        <v>0</v>
      </c>
      <c r="L151" s="2128">
        <v>0</v>
      </c>
      <c r="M151" s="1051">
        <v>0</v>
      </c>
      <c r="N151" s="2128">
        <v>0</v>
      </c>
      <c r="O151" s="1051">
        <v>0</v>
      </c>
      <c r="P151" s="2128">
        <v>0</v>
      </c>
      <c r="Q151" s="1051">
        <v>0</v>
      </c>
      <c r="R151" s="2128">
        <v>0</v>
      </c>
      <c r="S151" s="1051">
        <v>1</v>
      </c>
      <c r="T151" s="2128">
        <v>0</v>
      </c>
      <c r="U151" s="2194">
        <f t="shared" si="8"/>
        <v>1</v>
      </c>
      <c r="V151" s="2195">
        <f t="shared" si="9"/>
        <v>2</v>
      </c>
      <c r="W151" s="984">
        <f>'t1'!M150</f>
        <v>1</v>
      </c>
      <c r="X151" s="938"/>
      <c r="Y151" s="938"/>
      <c r="Z151" s="938"/>
      <c r="AA151" s="938"/>
    </row>
    <row r="152" spans="1:27" ht="12.75" customHeight="1" thickTop="1" thickBot="1" x14ac:dyDescent="0.4">
      <c r="A152" s="1001" t="str">
        <f>'t1'!A151</f>
        <v>Collaboratore amministrativo prof.le - D</v>
      </c>
      <c r="B152" s="1027" t="str">
        <f>'t1'!B151</f>
        <v>A16028</v>
      </c>
      <c r="C152" s="1051">
        <v>0</v>
      </c>
      <c r="D152" s="2128">
        <v>0</v>
      </c>
      <c r="E152" s="1051">
        <v>0</v>
      </c>
      <c r="F152" s="2128">
        <v>3</v>
      </c>
      <c r="G152" s="1051">
        <v>0</v>
      </c>
      <c r="H152" s="2128">
        <v>0</v>
      </c>
      <c r="I152" s="1051">
        <v>0</v>
      </c>
      <c r="J152" s="2128">
        <v>0</v>
      </c>
      <c r="K152" s="1051">
        <v>0</v>
      </c>
      <c r="L152" s="2128">
        <v>1</v>
      </c>
      <c r="M152" s="1051">
        <v>0</v>
      </c>
      <c r="N152" s="2128">
        <v>0</v>
      </c>
      <c r="O152" s="1051">
        <v>0</v>
      </c>
      <c r="P152" s="2128">
        <v>0</v>
      </c>
      <c r="Q152" s="1051">
        <v>0</v>
      </c>
      <c r="R152" s="2128">
        <v>0</v>
      </c>
      <c r="S152" s="1051">
        <v>0</v>
      </c>
      <c r="T152" s="2128">
        <v>0</v>
      </c>
      <c r="U152" s="2194">
        <f t="shared" si="8"/>
        <v>0</v>
      </c>
      <c r="V152" s="2195">
        <f t="shared" si="9"/>
        <v>4</v>
      </c>
      <c r="W152" s="984">
        <f>'t1'!M151</f>
        <v>1</v>
      </c>
      <c r="X152" s="938"/>
      <c r="Y152" s="938"/>
      <c r="Z152" s="938"/>
      <c r="AA152" s="938"/>
    </row>
    <row r="153" spans="1:27" ht="12.75" customHeight="1" thickTop="1" thickBot="1" x14ac:dyDescent="0.4">
      <c r="A153" s="1001" t="str">
        <f>'t1'!A152</f>
        <v>Assistente amministrativo - C</v>
      </c>
      <c r="B153" s="1027" t="str">
        <f>'t1'!B152</f>
        <v>A14005</v>
      </c>
      <c r="C153" s="1051">
        <v>0</v>
      </c>
      <c r="D153" s="2128">
        <v>0</v>
      </c>
      <c r="E153" s="1051">
        <v>0</v>
      </c>
      <c r="F153" s="2128">
        <v>6</v>
      </c>
      <c r="G153" s="1051">
        <v>0</v>
      </c>
      <c r="H153" s="2128">
        <v>0</v>
      </c>
      <c r="I153" s="1051">
        <v>0</v>
      </c>
      <c r="J153" s="2128">
        <v>0</v>
      </c>
      <c r="K153" s="1051">
        <v>0</v>
      </c>
      <c r="L153" s="2128">
        <v>0</v>
      </c>
      <c r="M153" s="1051">
        <v>0</v>
      </c>
      <c r="N153" s="2128">
        <v>0</v>
      </c>
      <c r="O153" s="1051">
        <v>0</v>
      </c>
      <c r="P153" s="2128">
        <v>0</v>
      </c>
      <c r="Q153" s="1051">
        <v>0</v>
      </c>
      <c r="R153" s="2128">
        <v>2</v>
      </c>
      <c r="S153" s="1051">
        <v>0</v>
      </c>
      <c r="T153" s="2128">
        <v>0</v>
      </c>
      <c r="U153" s="2194">
        <f t="shared" si="8"/>
        <v>0</v>
      </c>
      <c r="V153" s="2195">
        <f t="shared" si="9"/>
        <v>8</v>
      </c>
      <c r="W153" s="984">
        <f>'t1'!M152</f>
        <v>1</v>
      </c>
      <c r="X153" s="938"/>
      <c r="Y153" s="938"/>
      <c r="Z153" s="938"/>
      <c r="AA153" s="938"/>
    </row>
    <row r="154" spans="1:27" ht="12.75" customHeight="1" thickTop="1" thickBot="1" x14ac:dyDescent="0.4">
      <c r="A154" s="1001" t="str">
        <f>'t1'!A153</f>
        <v>Coadiutore amm.vo senior - BS</v>
      </c>
      <c r="B154" s="1027" t="str">
        <f>'t1'!B153</f>
        <v>A13870</v>
      </c>
      <c r="C154" s="1051">
        <v>0</v>
      </c>
      <c r="D154" s="2128">
        <v>0</v>
      </c>
      <c r="E154" s="1051">
        <v>0</v>
      </c>
      <c r="F154" s="2128">
        <v>1</v>
      </c>
      <c r="G154" s="1051">
        <v>0</v>
      </c>
      <c r="H154" s="2128">
        <v>0</v>
      </c>
      <c r="I154" s="1051">
        <v>0</v>
      </c>
      <c r="J154" s="2128">
        <v>0</v>
      </c>
      <c r="K154" s="1051">
        <v>0</v>
      </c>
      <c r="L154" s="2128">
        <v>0</v>
      </c>
      <c r="M154" s="1051">
        <v>0</v>
      </c>
      <c r="N154" s="2128">
        <v>0</v>
      </c>
      <c r="O154" s="1051">
        <v>0</v>
      </c>
      <c r="P154" s="2128">
        <v>0</v>
      </c>
      <c r="Q154" s="1051">
        <v>0</v>
      </c>
      <c r="R154" s="2128">
        <v>0</v>
      </c>
      <c r="S154" s="1051">
        <v>2</v>
      </c>
      <c r="T154" s="2128">
        <v>0</v>
      </c>
      <c r="U154" s="2194">
        <f t="shared" si="8"/>
        <v>2</v>
      </c>
      <c r="V154" s="2195">
        <f t="shared" si="9"/>
        <v>1</v>
      </c>
      <c r="W154" s="984">
        <f>'t1'!M153</f>
        <v>1</v>
      </c>
      <c r="X154" s="938"/>
      <c r="Y154" s="938"/>
      <c r="Z154" s="938"/>
      <c r="AA154" s="938"/>
    </row>
    <row r="155" spans="1:27" ht="12.75" customHeight="1" thickTop="1" thickBot="1" x14ac:dyDescent="0.4">
      <c r="A155" s="1001" t="str">
        <f>'t1'!A154</f>
        <v>Coadiutore amm.vo - B</v>
      </c>
      <c r="B155" s="1027" t="str">
        <f>'t1'!B154</f>
        <v>A12017</v>
      </c>
      <c r="C155" s="1051">
        <v>0</v>
      </c>
      <c r="D155" s="2128">
        <v>0</v>
      </c>
      <c r="E155" s="1051">
        <v>0</v>
      </c>
      <c r="F155" s="2128">
        <v>2</v>
      </c>
      <c r="G155" s="1051">
        <v>0</v>
      </c>
      <c r="H155" s="2128">
        <v>0</v>
      </c>
      <c r="I155" s="1051">
        <v>0</v>
      </c>
      <c r="J155" s="2128">
        <v>0</v>
      </c>
      <c r="K155" s="1051">
        <v>0</v>
      </c>
      <c r="L155" s="2128">
        <v>0</v>
      </c>
      <c r="M155" s="1051">
        <v>0</v>
      </c>
      <c r="N155" s="2128">
        <v>0</v>
      </c>
      <c r="O155" s="1051">
        <v>0</v>
      </c>
      <c r="P155" s="2128">
        <v>0</v>
      </c>
      <c r="Q155" s="1051">
        <v>1</v>
      </c>
      <c r="R155" s="2128">
        <v>0</v>
      </c>
      <c r="S155" s="1051">
        <v>0</v>
      </c>
      <c r="T155" s="2128">
        <v>0</v>
      </c>
      <c r="U155" s="2194">
        <f t="shared" si="8"/>
        <v>1</v>
      </c>
      <c r="V155" s="2195">
        <f t="shared" si="9"/>
        <v>2</v>
      </c>
      <c r="W155" s="984">
        <f>'t1'!M154</f>
        <v>1</v>
      </c>
      <c r="X155" s="938"/>
      <c r="Y155" s="938"/>
      <c r="Z155" s="938"/>
      <c r="AA155" s="938"/>
    </row>
    <row r="156" spans="1:27" ht="12.75" customHeight="1" thickTop="1" thickBot="1" x14ac:dyDescent="0.4">
      <c r="A156" s="1001" t="str">
        <f>'t1'!A155</f>
        <v>Commesso - A</v>
      </c>
      <c r="B156" s="1027" t="str">
        <f>'t1'!B155</f>
        <v>A11030</v>
      </c>
      <c r="C156" s="1051">
        <v>0</v>
      </c>
      <c r="D156" s="2128">
        <v>0</v>
      </c>
      <c r="E156" s="1051">
        <v>0</v>
      </c>
      <c r="F156" s="2128">
        <v>0</v>
      </c>
      <c r="G156" s="1051">
        <v>0</v>
      </c>
      <c r="H156" s="2128">
        <v>0</v>
      </c>
      <c r="I156" s="1051">
        <v>0</v>
      </c>
      <c r="J156" s="2128">
        <v>0</v>
      </c>
      <c r="K156" s="1051">
        <v>0</v>
      </c>
      <c r="L156" s="2128">
        <v>0</v>
      </c>
      <c r="M156" s="1051">
        <v>0</v>
      </c>
      <c r="N156" s="2128">
        <v>0</v>
      </c>
      <c r="O156" s="1051">
        <v>0</v>
      </c>
      <c r="P156" s="2128">
        <v>0</v>
      </c>
      <c r="Q156" s="1051">
        <v>0</v>
      </c>
      <c r="R156" s="2128">
        <v>0</v>
      </c>
      <c r="S156" s="1051">
        <v>0</v>
      </c>
      <c r="T156" s="2128">
        <v>0</v>
      </c>
      <c r="U156" s="2194">
        <f t="shared" si="8"/>
        <v>0</v>
      </c>
      <c r="V156" s="2195">
        <f t="shared" si="9"/>
        <v>0</v>
      </c>
      <c r="W156" s="984">
        <f>'t1'!M155</f>
        <v>0</v>
      </c>
      <c r="X156" s="938"/>
      <c r="Y156" s="938"/>
      <c r="Z156" s="938"/>
      <c r="AA156" s="938"/>
    </row>
    <row r="157" spans="1:27" ht="12.75" customHeight="1" thickTop="1" thickBot="1" x14ac:dyDescent="0.4">
      <c r="A157" s="1001" t="str">
        <f>'t1'!A156</f>
        <v>Profilo atipico ruolo amministrativo</v>
      </c>
      <c r="B157" s="1027" t="str">
        <f>'t1'!B156</f>
        <v>A00062</v>
      </c>
      <c r="C157" s="1051">
        <v>0</v>
      </c>
      <c r="D157" s="2128">
        <v>0</v>
      </c>
      <c r="E157" s="1051">
        <v>0</v>
      </c>
      <c r="F157" s="2128">
        <v>0</v>
      </c>
      <c r="G157" s="1051">
        <v>0</v>
      </c>
      <c r="H157" s="2128">
        <v>0</v>
      </c>
      <c r="I157" s="1051">
        <v>0</v>
      </c>
      <c r="J157" s="2128">
        <v>0</v>
      </c>
      <c r="K157" s="1051">
        <v>0</v>
      </c>
      <c r="L157" s="2128">
        <v>0</v>
      </c>
      <c r="M157" s="1051">
        <v>0</v>
      </c>
      <c r="N157" s="2128">
        <v>0</v>
      </c>
      <c r="O157" s="1051">
        <v>0</v>
      </c>
      <c r="P157" s="2128">
        <v>0</v>
      </c>
      <c r="Q157" s="1051">
        <v>0</v>
      </c>
      <c r="R157" s="2128">
        <v>0</v>
      </c>
      <c r="S157" s="1051">
        <v>0</v>
      </c>
      <c r="T157" s="2128">
        <v>0</v>
      </c>
      <c r="U157" s="2194">
        <f t="shared" si="8"/>
        <v>0</v>
      </c>
      <c r="V157" s="2195">
        <f t="shared" si="9"/>
        <v>0</v>
      </c>
      <c r="W157" s="984">
        <f>'t1'!M156</f>
        <v>0</v>
      </c>
      <c r="X157" s="938"/>
      <c r="Y157" s="938"/>
      <c r="Z157" s="938"/>
      <c r="AA157" s="938"/>
    </row>
    <row r="158" spans="1:27" ht="12.75" customHeight="1" thickTop="1" thickBot="1" x14ac:dyDescent="0.4">
      <c r="A158" s="1001" t="str">
        <f>'t1'!A157</f>
        <v>Ricercatore sanitario - DS</v>
      </c>
      <c r="B158" s="1027" t="str">
        <f>'t1'!B157</f>
        <v>N18694</v>
      </c>
      <c r="C158" s="1051">
        <v>0</v>
      </c>
      <c r="D158" s="2128">
        <v>0</v>
      </c>
      <c r="E158" s="1051">
        <v>0</v>
      </c>
      <c r="F158" s="2128">
        <v>0</v>
      </c>
      <c r="G158" s="1051">
        <v>0</v>
      </c>
      <c r="H158" s="2128">
        <v>0</v>
      </c>
      <c r="I158" s="1051">
        <v>0</v>
      </c>
      <c r="J158" s="2128">
        <v>0</v>
      </c>
      <c r="K158" s="1051">
        <v>0</v>
      </c>
      <c r="L158" s="2128">
        <v>0</v>
      </c>
      <c r="M158" s="1051">
        <v>0</v>
      </c>
      <c r="N158" s="2128">
        <v>0</v>
      </c>
      <c r="O158" s="1051">
        <v>0</v>
      </c>
      <c r="P158" s="2128">
        <v>0</v>
      </c>
      <c r="Q158" s="1051">
        <v>0</v>
      </c>
      <c r="R158" s="2128">
        <v>0</v>
      </c>
      <c r="S158" s="1051">
        <v>2</v>
      </c>
      <c r="T158" s="2128">
        <v>6</v>
      </c>
      <c r="U158" s="2194">
        <f t="shared" si="8"/>
        <v>2</v>
      </c>
      <c r="V158" s="2195">
        <f t="shared" si="9"/>
        <v>6</v>
      </c>
      <c r="W158" s="984">
        <f>'t1'!M157</f>
        <v>1</v>
      </c>
      <c r="X158" s="938"/>
      <c r="Y158" s="938"/>
      <c r="Z158" s="938"/>
      <c r="AA158" s="938"/>
    </row>
    <row r="159" spans="1:27" ht="12.75" customHeight="1" thickTop="1" thickBot="1" x14ac:dyDescent="0.4">
      <c r="A159" s="1001" t="str">
        <f>'t1'!A158</f>
        <v>Collaboratore prof.le  di ricerca sanitaria - D</v>
      </c>
      <c r="B159" s="1027" t="str">
        <f>'t1'!B158</f>
        <v>N16695</v>
      </c>
      <c r="C159" s="1051">
        <v>0</v>
      </c>
      <c r="D159" s="2128">
        <v>0</v>
      </c>
      <c r="E159" s="1051">
        <v>0</v>
      </c>
      <c r="F159" s="2128">
        <v>0</v>
      </c>
      <c r="G159" s="1051">
        <v>0</v>
      </c>
      <c r="H159" s="2128">
        <v>0</v>
      </c>
      <c r="I159" s="1051">
        <v>0</v>
      </c>
      <c r="J159" s="2128">
        <v>0</v>
      </c>
      <c r="K159" s="1051">
        <v>0</v>
      </c>
      <c r="L159" s="2128">
        <v>0</v>
      </c>
      <c r="M159" s="1051">
        <v>0</v>
      </c>
      <c r="N159" s="2128">
        <v>0</v>
      </c>
      <c r="O159" s="1051">
        <v>0</v>
      </c>
      <c r="P159" s="2128">
        <v>0</v>
      </c>
      <c r="Q159" s="1051">
        <v>0</v>
      </c>
      <c r="R159" s="2128">
        <v>0</v>
      </c>
      <c r="S159" s="1051">
        <v>1</v>
      </c>
      <c r="T159" s="2128">
        <v>5</v>
      </c>
      <c r="U159" s="2194">
        <f t="shared" si="8"/>
        <v>1</v>
      </c>
      <c r="V159" s="2195">
        <f t="shared" si="9"/>
        <v>5</v>
      </c>
      <c r="W159" s="984">
        <f>'t1'!M158</f>
        <v>1</v>
      </c>
      <c r="X159" s="938"/>
      <c r="Y159" s="938"/>
      <c r="Z159" s="938"/>
      <c r="AA159" s="938"/>
    </row>
    <row r="160" spans="1:27" ht="12.75" customHeight="1" thickTop="1" thickBot="1" x14ac:dyDescent="0.4">
      <c r="A160" s="1001" t="str">
        <f>'t1'!A159</f>
        <v>CONTRATTISTI (a)</v>
      </c>
      <c r="B160" s="1027" t="str">
        <f>'t1'!B159</f>
        <v>000061</v>
      </c>
      <c r="C160" s="1051">
        <v>0</v>
      </c>
      <c r="D160" s="2128">
        <v>0</v>
      </c>
      <c r="E160" s="1051">
        <v>0</v>
      </c>
      <c r="F160" s="2128">
        <v>0</v>
      </c>
      <c r="G160" s="1051">
        <v>0</v>
      </c>
      <c r="H160" s="2128">
        <v>0</v>
      </c>
      <c r="I160" s="1051">
        <v>0</v>
      </c>
      <c r="J160" s="2128">
        <v>0</v>
      </c>
      <c r="K160" s="1051">
        <v>0</v>
      </c>
      <c r="L160" s="2128">
        <v>0</v>
      </c>
      <c r="M160" s="1051">
        <v>0</v>
      </c>
      <c r="N160" s="2128">
        <v>0</v>
      </c>
      <c r="O160" s="1051">
        <v>0</v>
      </c>
      <c r="P160" s="2128">
        <v>0</v>
      </c>
      <c r="Q160" s="1051">
        <v>0</v>
      </c>
      <c r="R160" s="2128">
        <v>0</v>
      </c>
      <c r="S160" s="1051">
        <v>0</v>
      </c>
      <c r="T160" s="2128">
        <v>0</v>
      </c>
      <c r="U160" s="2194">
        <f t="shared" si="8"/>
        <v>0</v>
      </c>
      <c r="V160" s="2195">
        <f t="shared" si="9"/>
        <v>0</v>
      </c>
      <c r="W160" s="984">
        <f>'t1'!M159</f>
        <v>0</v>
      </c>
      <c r="X160" s="938"/>
      <c r="Y160" s="938"/>
      <c r="Z160" s="938"/>
      <c r="AA160" s="938"/>
    </row>
    <row r="161" spans="1:27" ht="12.75" customHeight="1" thickTop="1" thickBot="1" x14ac:dyDescent="0.4">
      <c r="A161" s="1001" t="str">
        <f>'t1'!A160</f>
        <v>Dir. Ambientale con incarico di struttura complessa</v>
      </c>
      <c r="B161" s="1027" t="str">
        <f>'t1'!B160</f>
        <v>TD0C02</v>
      </c>
      <c r="C161" s="2249">
        <f>IF(ISERROR(VLOOKUP($B161,IN_T5!$B$2:$AA$3000,2,FALSE))=TRUE,"",VLOOKUP($B161,IN_T5!$B$2:$AA$3000,2,FALSE))</f>
        <v>0</v>
      </c>
      <c r="D161" s="2250">
        <f>IF(ISERROR(VLOOKUP($B161,IN_T5!$B$2:$AA$3000,3,FALSE))=TRUE,"",VLOOKUP($B161,IN_T5!$B$2:$AA$3000,3,FALSE))</f>
        <v>0</v>
      </c>
      <c r="E161" s="2249">
        <f>IF(ISERROR(VLOOKUP($B161,IN_T5!$B$2:$AA$3000,4,FALSE))=TRUE,"",VLOOKUP($B161,IN_T5!$B$2:$AA$3000,4,FALSE))</f>
        <v>0</v>
      </c>
      <c r="F161" s="2250">
        <f>IF(ISERROR(VLOOKUP($B161,IN_T5!$B$2:$AA$3000,5,FALSE))=TRUE,"",VLOOKUP($B161,IN_T5!$B$2:$AA$3000,5,FALSE))</f>
        <v>0</v>
      </c>
      <c r="G161" s="2249">
        <f>IF(ISERROR(VLOOKUP($B161,IN_T5!$B$2:$AA$3000,6,FALSE))=TRUE,"",VLOOKUP($B161,IN_T5!$B$2:$AA$3000,6,FALSE))</f>
        <v>0</v>
      </c>
      <c r="H161" s="2250">
        <f>IF(ISERROR(VLOOKUP($B161,IN_T5!$B$2:$AA$3000,7,FALSE))=TRUE,"",VLOOKUP($B161,IN_T5!$B$2:$AA$3000,7,FALSE))</f>
        <v>0</v>
      </c>
      <c r="I161" s="2249">
        <f>IF(ISERROR(VLOOKUP($B161,IN_T5!$B$2:$AA$3000,8,FALSE))=TRUE,"",VLOOKUP($B161,IN_T5!$B$2:$AA$3000,8,FALSE))</f>
        <v>0</v>
      </c>
      <c r="J161" s="2250">
        <f>IF(ISERROR(VLOOKUP($B161,IN_T5!$B$2:$AA$3000,9,FALSE))=TRUE,"",VLOOKUP($B161,IN_T5!$B$2:$AA$3000,9,FALSE))</f>
        <v>0</v>
      </c>
      <c r="K161" s="2249">
        <f>IF(ISERROR(VLOOKUP($B161,IN_T5!$B$2:$AA$3000,10,FALSE))=TRUE,"",VLOOKUP($B161,IN_T5!$B$2:$AA$3000,10,FALSE))</f>
        <v>0</v>
      </c>
      <c r="L161" s="2250">
        <f>IF(ISERROR(VLOOKUP($B161,IN_T5!$B$2:$AA$3000,11,FALSE))=TRUE,"",VLOOKUP($B161,IN_T5!$B$2:$AA$3000,11,FALSE))</f>
        <v>0</v>
      </c>
      <c r="M161" s="2249">
        <f>IF(ISERROR(VLOOKUP($B161,IN_T5!$B$2:$AA$3000,12,FALSE))=TRUE,"",VLOOKUP($B161,IN_T5!$B$2:$AA$3000,12,FALSE))</f>
        <v>0</v>
      </c>
      <c r="N161" s="2250">
        <f>IF(ISERROR(VLOOKUP($B161,IN_T5!$B$2:$AA$3000,13,FALSE))=TRUE,"",VLOOKUP($B161,IN_T5!$B$2:$AA$3000,13,FALSE))</f>
        <v>0</v>
      </c>
      <c r="O161" s="2249">
        <f>IF(ISERROR(VLOOKUP($B161,IN_T5!$B$2:$AA$3000,14,FALSE))=TRUE,"",VLOOKUP($B161,IN_T5!$B$2:$AA$3000,14,FALSE))</f>
        <v>0</v>
      </c>
      <c r="P161" s="2250">
        <f>IF(ISERROR(VLOOKUP($B161,IN_T5!$B$2:$AA$3000,15,FALSE))=TRUE,"",VLOOKUP($B161,IN_T5!$B$2:$AA$3000,15,FALSE))</f>
        <v>0</v>
      </c>
      <c r="Q161" s="2249">
        <f>IF(ISERROR(VLOOKUP($B161,IN_T5!$B$2:$AA$3000,16,FALSE))=TRUE,"",VLOOKUP($B161,IN_T5!$B$2:$AA$3000,16,FALSE))</f>
        <v>0</v>
      </c>
      <c r="R161" s="2250">
        <f>IF(ISERROR(VLOOKUP($B161,IN_T5!$B$2:$AA$3000,17,FALSE))=TRUE,"",VLOOKUP($B161,IN_T5!$B$2:$AA$3000,17,FALSE))</f>
        <v>0</v>
      </c>
      <c r="S161" s="2249">
        <f>IF(ISERROR(VLOOKUP($B161,IN_T5!$B$2:$AA$3000,18,FALSE))=TRUE,"",VLOOKUP($B161,IN_T5!$B$2:$AA$3000,18,FALSE))</f>
        <v>0</v>
      </c>
      <c r="T161" s="2250">
        <f>IF(ISERROR(VLOOKUP($B161,IN_T5!$B$2:$AA$3000,19,FALSE))=TRUE,"",VLOOKUP($B161,IN_T5!$B$2:$AA$3000,19,FALSE))</f>
        <v>0</v>
      </c>
      <c r="U161" s="2194">
        <f t="shared" si="8"/>
        <v>0</v>
      </c>
      <c r="V161" s="2195">
        <f t="shared" si="9"/>
        <v>0</v>
      </c>
      <c r="W161" s="984">
        <f>'t1'!M160</f>
        <v>0</v>
      </c>
      <c r="X161" s="938"/>
      <c r="Y161" s="938"/>
      <c r="Z161" s="938"/>
      <c r="AA161" s="938"/>
    </row>
    <row r="162" spans="1:27" ht="12.75" customHeight="1" thickTop="1" thickBot="1" x14ac:dyDescent="0.4">
      <c r="A162" s="1001" t="str">
        <f>'t1'!A161</f>
        <v>Dir. Ambientale con incarico di struttura semplice</v>
      </c>
      <c r="B162" s="1027" t="str">
        <f>'t1'!B161</f>
        <v>TD0S02</v>
      </c>
      <c r="C162" s="2249">
        <f>IF(ISERROR(VLOOKUP($B162,IN_T5!$B$2:$AA$3000,2,FALSE))=TRUE,"",VLOOKUP($B162,IN_T5!$B$2:$AA$3000,2,FALSE))</f>
        <v>0</v>
      </c>
      <c r="D162" s="2250">
        <f>IF(ISERROR(VLOOKUP($B162,IN_T5!$B$2:$AA$3000,3,FALSE))=TRUE,"",VLOOKUP($B162,IN_T5!$B$2:$AA$3000,3,FALSE))</f>
        <v>0</v>
      </c>
      <c r="E162" s="2249">
        <f>IF(ISERROR(VLOOKUP($B162,IN_T5!$B$2:$AA$3000,4,FALSE))=TRUE,"",VLOOKUP($B162,IN_T5!$B$2:$AA$3000,4,FALSE))</f>
        <v>0</v>
      </c>
      <c r="F162" s="2250">
        <f>IF(ISERROR(VLOOKUP($B162,IN_T5!$B$2:$AA$3000,5,FALSE))=TRUE,"",VLOOKUP($B162,IN_T5!$B$2:$AA$3000,5,FALSE))</f>
        <v>0</v>
      </c>
      <c r="G162" s="2249">
        <f>IF(ISERROR(VLOOKUP($B162,IN_T5!$B$2:$AA$3000,6,FALSE))=TRUE,"",VLOOKUP($B162,IN_T5!$B$2:$AA$3000,6,FALSE))</f>
        <v>0</v>
      </c>
      <c r="H162" s="2250">
        <f>IF(ISERROR(VLOOKUP($B162,IN_T5!$B$2:$AA$3000,7,FALSE))=TRUE,"",VLOOKUP($B162,IN_T5!$B$2:$AA$3000,7,FALSE))</f>
        <v>0</v>
      </c>
      <c r="I162" s="2249">
        <f>IF(ISERROR(VLOOKUP($B162,IN_T5!$B$2:$AA$3000,8,FALSE))=TRUE,"",VLOOKUP($B162,IN_T5!$B$2:$AA$3000,8,FALSE))</f>
        <v>0</v>
      </c>
      <c r="J162" s="2250">
        <f>IF(ISERROR(VLOOKUP($B162,IN_T5!$B$2:$AA$3000,9,FALSE))=TRUE,"",VLOOKUP($B162,IN_T5!$B$2:$AA$3000,9,FALSE))</f>
        <v>0</v>
      </c>
      <c r="K162" s="2249">
        <f>IF(ISERROR(VLOOKUP($B162,IN_T5!$B$2:$AA$3000,10,FALSE))=TRUE,"",VLOOKUP($B162,IN_T5!$B$2:$AA$3000,10,FALSE))</f>
        <v>0</v>
      </c>
      <c r="L162" s="2250">
        <f>IF(ISERROR(VLOOKUP($B162,IN_T5!$B$2:$AA$3000,11,FALSE))=TRUE,"",VLOOKUP($B162,IN_T5!$B$2:$AA$3000,11,FALSE))</f>
        <v>0</v>
      </c>
      <c r="M162" s="2249">
        <f>IF(ISERROR(VLOOKUP($B162,IN_T5!$B$2:$AA$3000,12,FALSE))=TRUE,"",VLOOKUP($B162,IN_T5!$B$2:$AA$3000,12,FALSE))</f>
        <v>0</v>
      </c>
      <c r="N162" s="2250">
        <f>IF(ISERROR(VLOOKUP($B162,IN_T5!$B$2:$AA$3000,13,FALSE))=TRUE,"",VLOOKUP($B162,IN_T5!$B$2:$AA$3000,13,FALSE))</f>
        <v>0</v>
      </c>
      <c r="O162" s="2249">
        <f>IF(ISERROR(VLOOKUP($B162,IN_T5!$B$2:$AA$3000,14,FALSE))=TRUE,"",VLOOKUP($B162,IN_T5!$B$2:$AA$3000,14,FALSE))</f>
        <v>0</v>
      </c>
      <c r="P162" s="2250">
        <f>IF(ISERROR(VLOOKUP($B162,IN_T5!$B$2:$AA$3000,15,FALSE))=TRUE,"",VLOOKUP($B162,IN_T5!$B$2:$AA$3000,15,FALSE))</f>
        <v>0</v>
      </c>
      <c r="Q162" s="2249">
        <f>IF(ISERROR(VLOOKUP($B162,IN_T5!$B$2:$AA$3000,16,FALSE))=TRUE,"",VLOOKUP($B162,IN_T5!$B$2:$AA$3000,16,FALSE))</f>
        <v>0</v>
      </c>
      <c r="R162" s="2250">
        <f>IF(ISERROR(VLOOKUP($B162,IN_T5!$B$2:$AA$3000,17,FALSE))=TRUE,"",VLOOKUP($B162,IN_T5!$B$2:$AA$3000,17,FALSE))</f>
        <v>0</v>
      </c>
      <c r="S162" s="2249">
        <f>IF(ISERROR(VLOOKUP($B162,IN_T5!$B$2:$AA$3000,18,FALSE))=TRUE,"",VLOOKUP($B162,IN_T5!$B$2:$AA$3000,18,FALSE))</f>
        <v>0</v>
      </c>
      <c r="T162" s="2250">
        <f>IF(ISERROR(VLOOKUP($B162,IN_T5!$B$2:$AA$3000,19,FALSE))=TRUE,"",VLOOKUP($B162,IN_T5!$B$2:$AA$3000,19,FALSE))</f>
        <v>0</v>
      </c>
      <c r="U162" s="2194">
        <f t="shared" si="8"/>
        <v>0</v>
      </c>
      <c r="V162" s="2195">
        <f t="shared" si="9"/>
        <v>0</v>
      </c>
      <c r="W162" s="984">
        <f>'t1'!M161</f>
        <v>0</v>
      </c>
      <c r="X162" s="938"/>
      <c r="Y162" s="938"/>
      <c r="Z162" s="938"/>
      <c r="AA162" s="938"/>
    </row>
    <row r="163" spans="1:27" ht="12.75" customHeight="1" thickTop="1" thickBot="1" x14ac:dyDescent="0.4">
      <c r="A163" s="1001" t="str">
        <f>'t1'!A162</f>
        <v>Dir. Ambientale con altri incar.prof.li</v>
      </c>
      <c r="B163" s="1027" t="str">
        <f>'t1'!B162</f>
        <v>TD0A02</v>
      </c>
      <c r="C163" s="2249">
        <f>IF(ISERROR(VLOOKUP($B163,IN_T5!$B$2:$AA$3000,2,FALSE))=TRUE,"",VLOOKUP($B163,IN_T5!$B$2:$AA$3000,2,FALSE))</f>
        <v>0</v>
      </c>
      <c r="D163" s="2250">
        <f>IF(ISERROR(VLOOKUP($B163,IN_T5!$B$2:$AA$3000,3,FALSE))=TRUE,"",VLOOKUP($B163,IN_T5!$B$2:$AA$3000,3,FALSE))</f>
        <v>0</v>
      </c>
      <c r="E163" s="2249">
        <f>IF(ISERROR(VLOOKUP($B163,IN_T5!$B$2:$AA$3000,4,FALSE))=TRUE,"",VLOOKUP($B163,IN_T5!$B$2:$AA$3000,4,FALSE))</f>
        <v>0</v>
      </c>
      <c r="F163" s="2250">
        <f>IF(ISERROR(VLOOKUP($B163,IN_T5!$B$2:$AA$3000,5,FALSE))=TRUE,"",VLOOKUP($B163,IN_T5!$B$2:$AA$3000,5,FALSE))</f>
        <v>0</v>
      </c>
      <c r="G163" s="2249">
        <f>IF(ISERROR(VLOOKUP($B163,IN_T5!$B$2:$AA$3000,6,FALSE))=TRUE,"",VLOOKUP($B163,IN_T5!$B$2:$AA$3000,6,FALSE))</f>
        <v>0</v>
      </c>
      <c r="H163" s="2250">
        <f>IF(ISERROR(VLOOKUP($B163,IN_T5!$B$2:$AA$3000,7,FALSE))=TRUE,"",VLOOKUP($B163,IN_T5!$B$2:$AA$3000,7,FALSE))</f>
        <v>0</v>
      </c>
      <c r="I163" s="2249">
        <f>IF(ISERROR(VLOOKUP($B163,IN_T5!$B$2:$AA$3000,8,FALSE))=TRUE,"",VLOOKUP($B163,IN_T5!$B$2:$AA$3000,8,FALSE))</f>
        <v>0</v>
      </c>
      <c r="J163" s="2250">
        <f>IF(ISERROR(VLOOKUP($B163,IN_T5!$B$2:$AA$3000,9,FALSE))=TRUE,"",VLOOKUP($B163,IN_T5!$B$2:$AA$3000,9,FALSE))</f>
        <v>0</v>
      </c>
      <c r="K163" s="2249">
        <f>IF(ISERROR(VLOOKUP($B163,IN_T5!$B$2:$AA$3000,10,FALSE))=TRUE,"",VLOOKUP($B163,IN_T5!$B$2:$AA$3000,10,FALSE))</f>
        <v>0</v>
      </c>
      <c r="L163" s="2250">
        <f>IF(ISERROR(VLOOKUP($B163,IN_T5!$B$2:$AA$3000,11,FALSE))=TRUE,"",VLOOKUP($B163,IN_T5!$B$2:$AA$3000,11,FALSE))</f>
        <v>0</v>
      </c>
      <c r="M163" s="2249">
        <f>IF(ISERROR(VLOOKUP($B163,IN_T5!$B$2:$AA$3000,12,FALSE))=TRUE,"",VLOOKUP($B163,IN_T5!$B$2:$AA$3000,12,FALSE))</f>
        <v>0</v>
      </c>
      <c r="N163" s="2250">
        <f>IF(ISERROR(VLOOKUP($B163,IN_T5!$B$2:$AA$3000,13,FALSE))=TRUE,"",VLOOKUP($B163,IN_T5!$B$2:$AA$3000,13,FALSE))</f>
        <v>0</v>
      </c>
      <c r="O163" s="2249">
        <f>IF(ISERROR(VLOOKUP($B163,IN_T5!$B$2:$AA$3000,14,FALSE))=TRUE,"",VLOOKUP($B163,IN_T5!$B$2:$AA$3000,14,FALSE))</f>
        <v>0</v>
      </c>
      <c r="P163" s="2250">
        <f>IF(ISERROR(VLOOKUP($B163,IN_T5!$B$2:$AA$3000,15,FALSE))=TRUE,"",VLOOKUP($B163,IN_T5!$B$2:$AA$3000,15,FALSE))</f>
        <v>0</v>
      </c>
      <c r="Q163" s="2249">
        <f>IF(ISERROR(VLOOKUP($B163,IN_T5!$B$2:$AA$3000,16,FALSE))=TRUE,"",VLOOKUP($B163,IN_T5!$B$2:$AA$3000,16,FALSE))</f>
        <v>0</v>
      </c>
      <c r="R163" s="2250">
        <f>IF(ISERROR(VLOOKUP($B163,IN_T5!$B$2:$AA$3000,17,FALSE))=TRUE,"",VLOOKUP($B163,IN_T5!$B$2:$AA$3000,17,FALSE))</f>
        <v>0</v>
      </c>
      <c r="S163" s="2249">
        <f>IF(ISERROR(VLOOKUP($B163,IN_T5!$B$2:$AA$3000,18,FALSE))=TRUE,"",VLOOKUP($B163,IN_T5!$B$2:$AA$3000,18,FALSE))</f>
        <v>0</v>
      </c>
      <c r="T163" s="2250">
        <f>IF(ISERROR(VLOOKUP($B163,IN_T5!$B$2:$AA$3000,19,FALSE))=TRUE,"",VLOOKUP($B163,IN_T5!$B$2:$AA$3000,19,FALSE))</f>
        <v>0</v>
      </c>
      <c r="U163" s="2194">
        <f t="shared" si="8"/>
        <v>0</v>
      </c>
      <c r="V163" s="2195">
        <f t="shared" si="9"/>
        <v>0</v>
      </c>
      <c r="W163" s="984">
        <f>'t1'!M162</f>
        <v>0</v>
      </c>
      <c r="X163" s="938"/>
      <c r="Y163" s="938"/>
      <c r="Z163" s="938"/>
      <c r="AA163" s="938"/>
    </row>
    <row r="164" spans="1:27" ht="12.75" customHeight="1" thickTop="1" thickBot="1" x14ac:dyDescent="0.4">
      <c r="A164" s="1001" t="str">
        <f>'t1'!A163</f>
        <v>Dir. Ambientale a t. determinato (art.15-septies dlgs 502/92)</v>
      </c>
      <c r="B164" s="1027" t="str">
        <f>'t1'!B163</f>
        <v>TD0810</v>
      </c>
      <c r="C164" s="2249">
        <f>IF(ISERROR(VLOOKUP($B164,IN_T5!$B$2:$AA$3000,2,FALSE))=TRUE,"",VLOOKUP($B164,IN_T5!$B$2:$AA$3000,2,FALSE))</f>
        <v>0</v>
      </c>
      <c r="D164" s="2250">
        <f>IF(ISERROR(VLOOKUP($B164,IN_T5!$B$2:$AA$3000,3,FALSE))=TRUE,"",VLOOKUP($B164,IN_T5!$B$2:$AA$3000,3,FALSE))</f>
        <v>0</v>
      </c>
      <c r="E164" s="2249">
        <f>IF(ISERROR(VLOOKUP($B164,IN_T5!$B$2:$AA$3000,4,FALSE))=TRUE,"",VLOOKUP($B164,IN_T5!$B$2:$AA$3000,4,FALSE))</f>
        <v>0</v>
      </c>
      <c r="F164" s="2250">
        <f>IF(ISERROR(VLOOKUP($B164,IN_T5!$B$2:$AA$3000,5,FALSE))=TRUE,"",VLOOKUP($B164,IN_T5!$B$2:$AA$3000,5,FALSE))</f>
        <v>0</v>
      </c>
      <c r="G164" s="2249">
        <f>IF(ISERROR(VLOOKUP($B164,IN_T5!$B$2:$AA$3000,6,FALSE))=TRUE,"",VLOOKUP($B164,IN_T5!$B$2:$AA$3000,6,FALSE))</f>
        <v>0</v>
      </c>
      <c r="H164" s="2250">
        <f>IF(ISERROR(VLOOKUP($B164,IN_T5!$B$2:$AA$3000,7,FALSE))=TRUE,"",VLOOKUP($B164,IN_T5!$B$2:$AA$3000,7,FALSE))</f>
        <v>0</v>
      </c>
      <c r="I164" s="2249">
        <f>IF(ISERROR(VLOOKUP($B164,IN_T5!$B$2:$AA$3000,8,FALSE))=TRUE,"",VLOOKUP($B164,IN_T5!$B$2:$AA$3000,8,FALSE))</f>
        <v>0</v>
      </c>
      <c r="J164" s="2250">
        <f>IF(ISERROR(VLOOKUP($B164,IN_T5!$B$2:$AA$3000,9,FALSE))=TRUE,"",VLOOKUP($B164,IN_T5!$B$2:$AA$3000,9,FALSE))</f>
        <v>0</v>
      </c>
      <c r="K164" s="2249">
        <f>IF(ISERROR(VLOOKUP($B164,IN_T5!$B$2:$AA$3000,10,FALSE))=TRUE,"",VLOOKUP($B164,IN_T5!$B$2:$AA$3000,10,FALSE))</f>
        <v>0</v>
      </c>
      <c r="L164" s="2250">
        <f>IF(ISERROR(VLOOKUP($B164,IN_T5!$B$2:$AA$3000,11,FALSE))=TRUE,"",VLOOKUP($B164,IN_T5!$B$2:$AA$3000,11,FALSE))</f>
        <v>0</v>
      </c>
      <c r="M164" s="2249">
        <f>IF(ISERROR(VLOOKUP($B164,IN_T5!$B$2:$AA$3000,12,FALSE))=TRUE,"",VLOOKUP($B164,IN_T5!$B$2:$AA$3000,12,FALSE))</f>
        <v>0</v>
      </c>
      <c r="N164" s="2250">
        <f>IF(ISERROR(VLOOKUP($B164,IN_T5!$B$2:$AA$3000,13,FALSE))=TRUE,"",VLOOKUP($B164,IN_T5!$B$2:$AA$3000,13,FALSE))</f>
        <v>0</v>
      </c>
      <c r="O164" s="2249">
        <f>IF(ISERROR(VLOOKUP($B164,IN_T5!$B$2:$AA$3000,14,FALSE))=TRUE,"",VLOOKUP($B164,IN_T5!$B$2:$AA$3000,14,FALSE))</f>
        <v>0</v>
      </c>
      <c r="P164" s="2250">
        <f>IF(ISERROR(VLOOKUP($B164,IN_T5!$B$2:$AA$3000,15,FALSE))=TRUE,"",VLOOKUP($B164,IN_T5!$B$2:$AA$3000,15,FALSE))</f>
        <v>0</v>
      </c>
      <c r="Q164" s="2249">
        <f>IF(ISERROR(VLOOKUP($B164,IN_T5!$B$2:$AA$3000,16,FALSE))=TRUE,"",VLOOKUP($B164,IN_T5!$B$2:$AA$3000,16,FALSE))</f>
        <v>0</v>
      </c>
      <c r="R164" s="2250">
        <f>IF(ISERROR(VLOOKUP($B164,IN_T5!$B$2:$AA$3000,17,FALSE))=TRUE,"",VLOOKUP($B164,IN_T5!$B$2:$AA$3000,17,FALSE))</f>
        <v>0</v>
      </c>
      <c r="S164" s="2249">
        <f>IF(ISERROR(VLOOKUP($B164,IN_T5!$B$2:$AA$3000,18,FALSE))=TRUE,"",VLOOKUP($B164,IN_T5!$B$2:$AA$3000,18,FALSE))</f>
        <v>0</v>
      </c>
      <c r="T164" s="2250">
        <f>IF(ISERROR(VLOOKUP($B164,IN_T5!$B$2:$AA$3000,19,FALSE))=TRUE,"",VLOOKUP($B164,IN_T5!$B$2:$AA$3000,19,FALSE))</f>
        <v>0</v>
      </c>
      <c r="U164" s="2194">
        <f t="shared" si="8"/>
        <v>0</v>
      </c>
      <c r="V164" s="2195">
        <f t="shared" si="9"/>
        <v>0</v>
      </c>
      <c r="W164" s="984">
        <f>'t1'!M163</f>
        <v>0</v>
      </c>
      <c r="X164" s="938"/>
      <c r="Y164" s="938"/>
      <c r="Z164" s="938"/>
      <c r="AA164" s="938"/>
    </row>
    <row r="165" spans="1:27" ht="13.5" customHeight="1" thickTop="1" thickBot="1" x14ac:dyDescent="0.4">
      <c r="A165" s="1049" t="s">
        <v>623</v>
      </c>
      <c r="B165" s="1050"/>
      <c r="C165" s="1006">
        <f t="shared" ref="C165:P165" si="10">SUM(C8:C164)</f>
        <v>2</v>
      </c>
      <c r="D165" s="1005">
        <f t="shared" si="10"/>
        <v>5</v>
      </c>
      <c r="E165" s="1006">
        <f t="shared" si="10"/>
        <v>8</v>
      </c>
      <c r="F165" s="1005">
        <f t="shared" si="10"/>
        <v>47</v>
      </c>
      <c r="G165" s="1006">
        <f t="shared" si="10"/>
        <v>0</v>
      </c>
      <c r="H165" s="1005">
        <f t="shared" si="10"/>
        <v>0</v>
      </c>
      <c r="I165" s="1006">
        <f t="shared" si="10"/>
        <v>7</v>
      </c>
      <c r="J165" s="1005">
        <f t="shared" si="10"/>
        <v>12</v>
      </c>
      <c r="K165" s="1006">
        <f t="shared" si="10"/>
        <v>0</v>
      </c>
      <c r="L165" s="1005">
        <f t="shared" si="10"/>
        <v>1</v>
      </c>
      <c r="M165" s="1006">
        <f t="shared" si="10"/>
        <v>0</v>
      </c>
      <c r="N165" s="1005">
        <f t="shared" si="10"/>
        <v>0</v>
      </c>
      <c r="O165" s="1006">
        <f t="shared" si="10"/>
        <v>0</v>
      </c>
      <c r="P165" s="1005">
        <f t="shared" si="10"/>
        <v>0</v>
      </c>
      <c r="Q165" s="1005">
        <f t="shared" ref="Q165:V165" si="11">SUM(Q8:Q164)</f>
        <v>1</v>
      </c>
      <c r="R165" s="1005">
        <f t="shared" si="11"/>
        <v>2</v>
      </c>
      <c r="S165" s="1005">
        <f t="shared" si="11"/>
        <v>17</v>
      </c>
      <c r="T165" s="1005">
        <f t="shared" si="11"/>
        <v>33</v>
      </c>
      <c r="U165" s="1006">
        <f t="shared" si="11"/>
        <v>35</v>
      </c>
      <c r="V165" s="1005">
        <f t="shared" si="11"/>
        <v>100</v>
      </c>
      <c r="X165" s="938"/>
      <c r="Y165" s="938"/>
      <c r="Z165" s="938"/>
      <c r="AA165" s="938"/>
    </row>
    <row r="166" spans="1:27" ht="18.75" customHeight="1" x14ac:dyDescent="0.25">
      <c r="A166" s="984" t="s">
        <v>2911</v>
      </c>
    </row>
    <row r="167" spans="1:27" x14ac:dyDescent="0.25">
      <c r="A167" s="2834" t="s">
        <v>2876</v>
      </c>
      <c r="B167" s="2834"/>
      <c r="C167" s="2834"/>
      <c r="D167" s="2834"/>
      <c r="E167" s="2834"/>
      <c r="F167" s="2834"/>
      <c r="G167" s="2834"/>
      <c r="H167" s="2834"/>
      <c r="I167" s="2834"/>
      <c r="J167" s="2834"/>
      <c r="K167" s="2834"/>
      <c r="L167" s="2834"/>
      <c r="M167" s="2834"/>
      <c r="N167" s="2834"/>
      <c r="O167" s="2834"/>
      <c r="P167" s="2834"/>
      <c r="Q167" s="2834"/>
      <c r="R167" s="2834"/>
      <c r="S167" s="2834"/>
      <c r="T167" s="2834"/>
      <c r="U167" s="2834"/>
      <c r="V167" s="2834"/>
    </row>
    <row r="168" spans="1:27" x14ac:dyDescent="0.25">
      <c r="A168" s="937" t="s">
        <v>2877</v>
      </c>
    </row>
    <row r="169" spans="1:27" x14ac:dyDescent="0.25">
      <c r="A169" s="2834" t="s">
        <v>2880</v>
      </c>
      <c r="B169" s="2834"/>
      <c r="C169" s="2834"/>
      <c r="D169" s="2834"/>
      <c r="E169" s="2834"/>
      <c r="F169" s="2834"/>
      <c r="G169" s="2834"/>
      <c r="H169" s="2834"/>
      <c r="I169" s="2834"/>
      <c r="J169" s="2834"/>
      <c r="K169" s="2834"/>
      <c r="L169" s="2834"/>
      <c r="M169" s="2834"/>
      <c r="N169" s="2834"/>
      <c r="O169" s="2834"/>
      <c r="P169" s="2834"/>
      <c r="Q169" s="2834"/>
      <c r="R169" s="2834"/>
      <c r="S169" s="2834"/>
      <c r="T169" s="2834"/>
      <c r="U169" s="2834"/>
      <c r="V169" s="937"/>
    </row>
    <row r="170" spans="1:27" x14ac:dyDescent="0.25">
      <c r="A170" s="937" t="s">
        <v>627</v>
      </c>
    </row>
  </sheetData>
  <sheetProtection password="8611" sheet="1" selectLockedCells="1"/>
  <mergeCells count="24">
    <mergeCell ref="A167:V167"/>
    <mergeCell ref="A169:U169"/>
    <mergeCell ref="U4:V4"/>
    <mergeCell ref="C5:D5"/>
    <mergeCell ref="E5:F5"/>
    <mergeCell ref="G5:H5"/>
    <mergeCell ref="I5:J5"/>
    <mergeCell ref="K5:L5"/>
    <mergeCell ref="O4:P4"/>
    <mergeCell ref="S4:T4"/>
    <mergeCell ref="S5:T5"/>
    <mergeCell ref="U5:V5"/>
    <mergeCell ref="M5:N5"/>
    <mergeCell ref="O5:P5"/>
    <mergeCell ref="K4:L4"/>
    <mergeCell ref="M4:N4"/>
    <mergeCell ref="Q4:R4"/>
    <mergeCell ref="Q5:R5"/>
    <mergeCell ref="A1:T1"/>
    <mergeCell ref="N2:V2"/>
    <mergeCell ref="C4:D4"/>
    <mergeCell ref="E4:F4"/>
    <mergeCell ref="G4:H4"/>
    <mergeCell ref="I4:J4"/>
  </mergeCells>
  <conditionalFormatting sqref="C8:P164 S8:V164">
    <cfRule type="expression" dxfId="153" priority="6" stopIfTrue="1">
      <formula>$W8&gt;0</formula>
    </cfRule>
  </conditionalFormatting>
  <conditionalFormatting sqref="Q8:R164">
    <cfRule type="expression" dxfId="152" priority="5" stopIfTrue="1">
      <formula>$W8&gt;0</formula>
    </cfRule>
  </conditionalFormatting>
  <conditionalFormatting sqref="S8:T160 C8:P160">
    <cfRule type="expression" dxfId="151" priority="2" stopIfTrue="1">
      <formula>$W8&gt;0</formula>
    </cfRule>
  </conditionalFormatting>
  <conditionalFormatting sqref="Q8:R160">
    <cfRule type="expression" dxfId="150" priority="1" stopIfTrue="1">
      <formula>$W8&gt;0</formula>
    </cfRule>
  </conditionalFormatting>
  <printOptions horizontalCentered="1" verticalCentered="1"/>
  <pageMargins left="0.19685039370078741" right="0.19685039370078741" top="0.15748031496062992" bottom="0.15748031496062992" header="0.19685039370078741" footer="0.19685039370078741"/>
  <pageSetup paperSize="9" scale="76" orientation="landscape"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8">
    <tabColor rgb="FF92D050"/>
  </sheetPr>
  <dimension ref="A1:V158"/>
  <sheetViews>
    <sheetView topLeftCell="A136" workbookViewId="0">
      <selection activeCell="F164" sqref="F164"/>
    </sheetView>
  </sheetViews>
  <sheetFormatPr defaultRowHeight="12.9" x14ac:dyDescent="0.35"/>
  <cols>
    <col min="1" max="1" width="50.3046875" bestFit="1" customWidth="1"/>
    <col min="2" max="2" width="10.84375" bestFit="1" customWidth="1"/>
  </cols>
  <sheetData>
    <row r="1" spans="1:22" x14ac:dyDescent="0.35">
      <c r="A1" s="1" t="s">
        <v>1883</v>
      </c>
      <c r="B1" s="1" t="s">
        <v>1884</v>
      </c>
      <c r="C1" s="1" t="s">
        <v>2912</v>
      </c>
      <c r="D1" s="1" t="s">
        <v>2913</v>
      </c>
      <c r="E1" s="1" t="s">
        <v>2914</v>
      </c>
      <c r="F1" s="1" t="s">
        <v>2915</v>
      </c>
      <c r="G1" s="1" t="s">
        <v>2916</v>
      </c>
      <c r="H1" s="1" t="s">
        <v>2917</v>
      </c>
      <c r="I1" s="1" t="s">
        <v>2918</v>
      </c>
      <c r="J1" s="1" t="s">
        <v>2919</v>
      </c>
      <c r="K1" s="1" t="s">
        <v>2920</v>
      </c>
      <c r="L1" s="1" t="s">
        <v>2921</v>
      </c>
      <c r="M1" s="1" t="s">
        <v>2922</v>
      </c>
      <c r="N1" s="1" t="s">
        <v>2923</v>
      </c>
      <c r="O1" s="1" t="s">
        <v>2924</v>
      </c>
      <c r="P1" s="1" t="s">
        <v>2925</v>
      </c>
      <c r="Q1" s="1" t="s">
        <v>2926</v>
      </c>
      <c r="R1" s="1" t="s">
        <v>2927</v>
      </c>
      <c r="S1" s="1" t="s">
        <v>2928</v>
      </c>
      <c r="T1" s="1" t="s">
        <v>2929</v>
      </c>
      <c r="U1" s="1" t="s">
        <v>2930</v>
      </c>
      <c r="V1" s="1" t="s">
        <v>2931</v>
      </c>
    </row>
    <row r="2" spans="1:22" x14ac:dyDescent="0.35">
      <c r="A2" s="1" t="s">
        <v>287</v>
      </c>
      <c r="B2" s="1" t="s">
        <v>288</v>
      </c>
      <c r="C2" s="1">
        <v>0</v>
      </c>
      <c r="D2" s="1">
        <v>0</v>
      </c>
      <c r="E2" s="1">
        <v>0</v>
      </c>
      <c r="F2" s="1">
        <v>0</v>
      </c>
      <c r="G2" s="1">
        <v>0</v>
      </c>
      <c r="H2" s="1">
        <v>0</v>
      </c>
      <c r="I2" s="1">
        <v>0</v>
      </c>
      <c r="J2" s="1">
        <v>0</v>
      </c>
      <c r="K2" s="1">
        <v>0</v>
      </c>
      <c r="L2" s="1">
        <v>0</v>
      </c>
      <c r="M2" s="1">
        <v>0</v>
      </c>
      <c r="N2" s="1">
        <v>0</v>
      </c>
      <c r="O2" s="1">
        <v>0</v>
      </c>
      <c r="P2" s="1">
        <v>0</v>
      </c>
      <c r="Q2" s="1">
        <v>0</v>
      </c>
      <c r="R2" s="1">
        <v>0</v>
      </c>
      <c r="S2" s="1">
        <v>0</v>
      </c>
      <c r="T2" s="1">
        <v>0</v>
      </c>
      <c r="U2" s="1">
        <v>0</v>
      </c>
      <c r="V2" s="1">
        <v>0</v>
      </c>
    </row>
    <row r="3" spans="1:22" x14ac:dyDescent="0.35">
      <c r="A3" s="1" t="s">
        <v>291</v>
      </c>
      <c r="B3" s="1" t="s">
        <v>292</v>
      </c>
      <c r="C3" s="1">
        <v>0</v>
      </c>
      <c r="D3" s="1">
        <v>0</v>
      </c>
      <c r="E3" s="1">
        <v>0</v>
      </c>
      <c r="F3" s="1">
        <v>0</v>
      </c>
      <c r="G3" s="1">
        <v>0</v>
      </c>
      <c r="H3" s="1">
        <v>0</v>
      </c>
      <c r="I3" s="1">
        <v>0</v>
      </c>
      <c r="J3" s="1">
        <v>0</v>
      </c>
      <c r="K3" s="1">
        <v>0</v>
      </c>
      <c r="L3" s="1">
        <v>0</v>
      </c>
      <c r="M3" s="1">
        <v>0</v>
      </c>
      <c r="N3" s="1">
        <v>0</v>
      </c>
      <c r="O3" s="1">
        <v>0</v>
      </c>
      <c r="P3" s="1">
        <v>0</v>
      </c>
      <c r="Q3" s="1">
        <v>0</v>
      </c>
      <c r="R3" s="1">
        <v>0</v>
      </c>
      <c r="S3" s="1">
        <v>0</v>
      </c>
      <c r="T3" s="1">
        <v>0</v>
      </c>
      <c r="U3" s="1">
        <v>0</v>
      </c>
      <c r="V3" s="1">
        <v>0</v>
      </c>
    </row>
    <row r="4" spans="1:22" x14ac:dyDescent="0.35">
      <c r="A4" s="1" t="s">
        <v>293</v>
      </c>
      <c r="B4" s="1" t="s">
        <v>294</v>
      </c>
      <c r="C4" s="1">
        <v>0</v>
      </c>
      <c r="D4" s="1">
        <v>0</v>
      </c>
      <c r="E4" s="1">
        <v>0</v>
      </c>
      <c r="F4" s="1">
        <v>0</v>
      </c>
      <c r="G4" s="1">
        <v>0</v>
      </c>
      <c r="H4" s="1">
        <v>0</v>
      </c>
      <c r="I4" s="1">
        <v>0</v>
      </c>
      <c r="J4" s="1">
        <v>0</v>
      </c>
      <c r="K4" s="1">
        <v>0</v>
      </c>
      <c r="L4" s="1">
        <v>0</v>
      </c>
      <c r="M4" s="1">
        <v>0</v>
      </c>
      <c r="N4" s="1">
        <v>0</v>
      </c>
      <c r="O4" s="1">
        <v>0</v>
      </c>
      <c r="P4" s="1">
        <v>0</v>
      </c>
      <c r="Q4" s="1">
        <v>0</v>
      </c>
      <c r="R4" s="1">
        <v>0</v>
      </c>
      <c r="S4" s="1">
        <v>0</v>
      </c>
      <c r="T4" s="1">
        <v>0</v>
      </c>
      <c r="U4" s="1">
        <v>0</v>
      </c>
      <c r="V4" s="1">
        <v>0</v>
      </c>
    </row>
    <row r="5" spans="1:22" x14ac:dyDescent="0.35">
      <c r="A5" s="1" t="s">
        <v>295</v>
      </c>
      <c r="B5" s="1" t="s">
        <v>296</v>
      </c>
      <c r="C5" s="1">
        <v>0</v>
      </c>
      <c r="D5" s="1">
        <v>0</v>
      </c>
      <c r="E5" s="1">
        <v>0</v>
      </c>
      <c r="F5" s="1">
        <v>0</v>
      </c>
      <c r="G5" s="1">
        <v>0</v>
      </c>
      <c r="H5" s="1">
        <v>0</v>
      </c>
      <c r="I5" s="1">
        <v>0</v>
      </c>
      <c r="J5" s="1">
        <v>0</v>
      </c>
      <c r="K5" s="1">
        <v>0</v>
      </c>
      <c r="L5" s="1">
        <v>0</v>
      </c>
      <c r="M5" s="1">
        <v>0</v>
      </c>
      <c r="N5" s="1">
        <v>0</v>
      </c>
      <c r="O5" s="1">
        <v>0</v>
      </c>
      <c r="P5" s="1">
        <v>0</v>
      </c>
      <c r="Q5" s="1">
        <v>0</v>
      </c>
      <c r="R5" s="1">
        <v>0</v>
      </c>
      <c r="S5" s="1">
        <v>0</v>
      </c>
      <c r="T5" s="1">
        <v>0</v>
      </c>
      <c r="U5" s="1">
        <v>0</v>
      </c>
      <c r="V5" s="1">
        <v>0</v>
      </c>
    </row>
    <row r="6" spans="1:22" x14ac:dyDescent="0.35">
      <c r="A6" s="1" t="s">
        <v>297</v>
      </c>
      <c r="B6" s="1" t="s">
        <v>298</v>
      </c>
      <c r="C6" s="1">
        <v>0</v>
      </c>
      <c r="D6" s="1">
        <v>0</v>
      </c>
      <c r="E6" s="1">
        <v>0</v>
      </c>
      <c r="F6" s="1">
        <v>0</v>
      </c>
      <c r="G6" s="1">
        <v>0</v>
      </c>
      <c r="H6" s="1">
        <v>0</v>
      </c>
      <c r="I6" s="1">
        <v>0</v>
      </c>
      <c r="J6" s="1">
        <v>0</v>
      </c>
      <c r="K6" s="1">
        <v>0</v>
      </c>
      <c r="L6" s="1">
        <v>0</v>
      </c>
      <c r="M6" s="1">
        <v>0</v>
      </c>
      <c r="N6" s="1">
        <v>0</v>
      </c>
      <c r="O6" s="1">
        <v>0</v>
      </c>
      <c r="P6" s="1">
        <v>0</v>
      </c>
      <c r="Q6" s="1">
        <v>0</v>
      </c>
      <c r="R6" s="1">
        <v>0</v>
      </c>
      <c r="S6" s="1">
        <v>0</v>
      </c>
      <c r="T6" s="1">
        <v>0</v>
      </c>
      <c r="U6" s="1">
        <v>0</v>
      </c>
      <c r="V6" s="1">
        <v>0</v>
      </c>
    </row>
    <row r="7" spans="1:22" x14ac:dyDescent="0.35">
      <c r="A7" s="1" t="s">
        <v>301</v>
      </c>
      <c r="B7" s="1" t="s">
        <v>302</v>
      </c>
      <c r="C7" s="1">
        <v>0</v>
      </c>
      <c r="D7" s="1">
        <v>0</v>
      </c>
      <c r="E7" s="1">
        <v>0</v>
      </c>
      <c r="F7" s="1">
        <v>0</v>
      </c>
      <c r="G7" s="1">
        <v>0</v>
      </c>
      <c r="H7" s="1">
        <v>0</v>
      </c>
      <c r="I7" s="1">
        <v>0</v>
      </c>
      <c r="J7" s="1">
        <v>0</v>
      </c>
      <c r="K7" s="1">
        <v>0</v>
      </c>
      <c r="L7" s="1">
        <v>0</v>
      </c>
      <c r="M7" s="1">
        <v>0</v>
      </c>
      <c r="N7" s="1">
        <v>0</v>
      </c>
      <c r="O7" s="1">
        <v>0</v>
      </c>
      <c r="P7" s="1">
        <v>0</v>
      </c>
      <c r="Q7" s="1">
        <v>0</v>
      </c>
      <c r="R7" s="1">
        <v>0</v>
      </c>
      <c r="S7" s="1">
        <v>0</v>
      </c>
      <c r="T7" s="1">
        <v>0</v>
      </c>
      <c r="U7" s="1">
        <v>0</v>
      </c>
      <c r="V7" s="1">
        <v>0</v>
      </c>
    </row>
    <row r="8" spans="1:22" x14ac:dyDescent="0.35">
      <c r="A8" s="1" t="s">
        <v>303</v>
      </c>
      <c r="B8" s="1" t="s">
        <v>304</v>
      </c>
      <c r="C8" s="1">
        <v>0</v>
      </c>
      <c r="D8" s="1">
        <v>0</v>
      </c>
      <c r="E8" s="1">
        <v>0</v>
      </c>
      <c r="F8" s="1">
        <v>0</v>
      </c>
      <c r="G8" s="1">
        <v>0</v>
      </c>
      <c r="H8" s="1">
        <v>0</v>
      </c>
      <c r="I8" s="1">
        <v>0</v>
      </c>
      <c r="J8" s="1">
        <v>0</v>
      </c>
      <c r="K8" s="1">
        <v>0</v>
      </c>
      <c r="L8" s="1">
        <v>0</v>
      </c>
      <c r="M8" s="1">
        <v>0</v>
      </c>
      <c r="N8" s="1">
        <v>0</v>
      </c>
      <c r="O8" s="1">
        <v>0</v>
      </c>
      <c r="P8" s="1">
        <v>0</v>
      </c>
      <c r="Q8" s="1">
        <v>0</v>
      </c>
      <c r="R8" s="1">
        <v>0</v>
      </c>
      <c r="S8" s="1">
        <v>0</v>
      </c>
      <c r="T8" s="1">
        <v>0</v>
      </c>
      <c r="U8" s="1">
        <v>0</v>
      </c>
      <c r="V8" s="1">
        <v>0</v>
      </c>
    </row>
    <row r="9" spans="1:22" x14ac:dyDescent="0.35">
      <c r="A9" s="1" t="s">
        <v>305</v>
      </c>
      <c r="B9" s="1" t="s">
        <v>306</v>
      </c>
      <c r="C9" s="1">
        <v>0</v>
      </c>
      <c r="D9" s="1">
        <v>0</v>
      </c>
      <c r="E9" s="1">
        <v>0</v>
      </c>
      <c r="F9" s="1">
        <v>0</v>
      </c>
      <c r="G9" s="1">
        <v>0</v>
      </c>
      <c r="H9" s="1">
        <v>0</v>
      </c>
      <c r="I9" s="1">
        <v>0</v>
      </c>
      <c r="J9" s="1">
        <v>0</v>
      </c>
      <c r="K9" s="1">
        <v>0</v>
      </c>
      <c r="L9" s="1">
        <v>0</v>
      </c>
      <c r="M9" s="1">
        <v>0</v>
      </c>
      <c r="N9" s="1">
        <v>0</v>
      </c>
      <c r="O9" s="1">
        <v>0</v>
      </c>
      <c r="P9" s="1">
        <v>0</v>
      </c>
      <c r="Q9" s="1">
        <v>0</v>
      </c>
      <c r="R9" s="1">
        <v>0</v>
      </c>
      <c r="S9" s="1">
        <v>0</v>
      </c>
      <c r="T9" s="1">
        <v>0</v>
      </c>
      <c r="U9" s="1">
        <v>0</v>
      </c>
      <c r="V9" s="1">
        <v>0</v>
      </c>
    </row>
    <row r="10" spans="1:22" x14ac:dyDescent="0.35">
      <c r="A10" s="1" t="s">
        <v>307</v>
      </c>
      <c r="B10" s="1" t="s">
        <v>308</v>
      </c>
      <c r="C10" s="1">
        <v>0</v>
      </c>
      <c r="D10" s="1">
        <v>0</v>
      </c>
      <c r="E10" s="1">
        <v>0</v>
      </c>
      <c r="F10" s="1">
        <v>0</v>
      </c>
      <c r="G10" s="1">
        <v>0</v>
      </c>
      <c r="H10" s="1">
        <v>0</v>
      </c>
      <c r="I10" s="1">
        <v>0</v>
      </c>
      <c r="J10" s="1">
        <v>0</v>
      </c>
      <c r="K10" s="1">
        <v>0</v>
      </c>
      <c r="L10" s="1">
        <v>0</v>
      </c>
      <c r="M10" s="1">
        <v>0</v>
      </c>
      <c r="N10" s="1">
        <v>0</v>
      </c>
      <c r="O10" s="1">
        <v>0</v>
      </c>
      <c r="P10" s="1">
        <v>0</v>
      </c>
      <c r="Q10" s="1">
        <v>0</v>
      </c>
      <c r="R10" s="1">
        <v>0</v>
      </c>
      <c r="S10" s="1">
        <v>0</v>
      </c>
      <c r="T10" s="1">
        <v>0</v>
      </c>
      <c r="U10" s="1">
        <v>0</v>
      </c>
      <c r="V10" s="1">
        <v>0</v>
      </c>
    </row>
    <row r="11" spans="1:22" x14ac:dyDescent="0.35">
      <c r="A11" s="1" t="s">
        <v>309</v>
      </c>
      <c r="B11" s="1" t="s">
        <v>310</v>
      </c>
      <c r="C11" s="1">
        <v>0</v>
      </c>
      <c r="D11" s="1">
        <v>0</v>
      </c>
      <c r="E11" s="1">
        <v>0</v>
      </c>
      <c r="F11" s="1">
        <v>0</v>
      </c>
      <c r="G11" s="1">
        <v>0</v>
      </c>
      <c r="H11" s="1">
        <v>0</v>
      </c>
      <c r="I11" s="1">
        <v>0</v>
      </c>
      <c r="J11" s="1">
        <v>0</v>
      </c>
      <c r="K11" s="1">
        <v>0</v>
      </c>
      <c r="L11" s="1">
        <v>0</v>
      </c>
      <c r="M11" s="1">
        <v>0</v>
      </c>
      <c r="N11" s="1">
        <v>0</v>
      </c>
      <c r="O11" s="1">
        <v>0</v>
      </c>
      <c r="P11" s="1">
        <v>0</v>
      </c>
      <c r="Q11" s="1">
        <v>0</v>
      </c>
      <c r="R11" s="1">
        <v>0</v>
      </c>
      <c r="S11" s="1">
        <v>0</v>
      </c>
      <c r="T11" s="1">
        <v>0</v>
      </c>
      <c r="U11" s="1">
        <v>0</v>
      </c>
      <c r="V11" s="1">
        <v>0</v>
      </c>
    </row>
    <row r="12" spans="1:22" x14ac:dyDescent="0.35">
      <c r="A12" s="1" t="s">
        <v>311</v>
      </c>
      <c r="B12" s="1" t="s">
        <v>312</v>
      </c>
      <c r="C12" s="1">
        <v>0</v>
      </c>
      <c r="D12" s="1">
        <v>0</v>
      </c>
      <c r="E12" s="1">
        <v>0</v>
      </c>
      <c r="F12" s="1">
        <v>0</v>
      </c>
      <c r="G12" s="1">
        <v>0</v>
      </c>
      <c r="H12" s="1">
        <v>0</v>
      </c>
      <c r="I12" s="1">
        <v>0</v>
      </c>
      <c r="J12" s="1">
        <v>0</v>
      </c>
      <c r="K12" s="1">
        <v>0</v>
      </c>
      <c r="L12" s="1">
        <v>0</v>
      </c>
      <c r="M12" s="1">
        <v>0</v>
      </c>
      <c r="N12" s="1">
        <v>0</v>
      </c>
      <c r="O12" s="1">
        <v>0</v>
      </c>
      <c r="P12" s="1">
        <v>0</v>
      </c>
      <c r="Q12" s="1">
        <v>0</v>
      </c>
      <c r="R12" s="1">
        <v>0</v>
      </c>
      <c r="S12" s="1">
        <v>0</v>
      </c>
      <c r="T12" s="1">
        <v>0</v>
      </c>
      <c r="U12" s="1">
        <v>0</v>
      </c>
      <c r="V12" s="1">
        <v>0</v>
      </c>
    </row>
    <row r="13" spans="1:22" x14ac:dyDescent="0.35">
      <c r="A13" s="1" t="s">
        <v>313</v>
      </c>
      <c r="B13" s="1" t="s">
        <v>314</v>
      </c>
      <c r="C13" s="1">
        <v>0</v>
      </c>
      <c r="D13" s="1">
        <v>0</v>
      </c>
      <c r="E13" s="1">
        <v>0</v>
      </c>
      <c r="F13" s="1">
        <v>0</v>
      </c>
      <c r="G13" s="1">
        <v>0</v>
      </c>
      <c r="H13" s="1">
        <v>0</v>
      </c>
      <c r="I13" s="1">
        <v>0</v>
      </c>
      <c r="J13" s="1">
        <v>0</v>
      </c>
      <c r="K13" s="1">
        <v>0</v>
      </c>
      <c r="L13" s="1">
        <v>0</v>
      </c>
      <c r="M13" s="1">
        <v>0</v>
      </c>
      <c r="N13" s="1">
        <v>0</v>
      </c>
      <c r="O13" s="1">
        <v>0</v>
      </c>
      <c r="P13" s="1">
        <v>0</v>
      </c>
      <c r="Q13" s="1">
        <v>0</v>
      </c>
      <c r="R13" s="1">
        <v>0</v>
      </c>
      <c r="S13" s="1">
        <v>0</v>
      </c>
      <c r="T13" s="1">
        <v>0</v>
      </c>
      <c r="U13" s="1">
        <v>0</v>
      </c>
      <c r="V13" s="1">
        <v>0</v>
      </c>
    </row>
    <row r="14" spans="1:22" x14ac:dyDescent="0.35">
      <c r="A14" s="1" t="s">
        <v>316</v>
      </c>
      <c r="B14" s="1" t="s">
        <v>317</v>
      </c>
      <c r="C14" s="1">
        <v>0</v>
      </c>
      <c r="D14" s="1">
        <v>0</v>
      </c>
      <c r="E14" s="1">
        <v>0</v>
      </c>
      <c r="F14" s="1">
        <v>0</v>
      </c>
      <c r="G14" s="1">
        <v>0</v>
      </c>
      <c r="H14" s="1">
        <v>0</v>
      </c>
      <c r="I14" s="1">
        <v>0</v>
      </c>
      <c r="J14" s="1">
        <v>0</v>
      </c>
      <c r="K14" s="1">
        <v>0</v>
      </c>
      <c r="L14" s="1">
        <v>0</v>
      </c>
      <c r="M14" s="1">
        <v>0</v>
      </c>
      <c r="N14" s="1">
        <v>0</v>
      </c>
      <c r="O14" s="1">
        <v>0</v>
      </c>
      <c r="P14" s="1">
        <v>0</v>
      </c>
      <c r="Q14" s="1">
        <v>0</v>
      </c>
      <c r="R14" s="1">
        <v>0</v>
      </c>
      <c r="S14" s="1">
        <v>0</v>
      </c>
      <c r="T14" s="1">
        <v>0</v>
      </c>
      <c r="U14" s="1">
        <v>0</v>
      </c>
      <c r="V14" s="1">
        <v>0</v>
      </c>
    </row>
    <row r="15" spans="1:22" x14ac:dyDescent="0.35">
      <c r="A15" s="1" t="s">
        <v>318</v>
      </c>
      <c r="B15" s="1" t="s">
        <v>319</v>
      </c>
      <c r="C15" s="1">
        <v>0</v>
      </c>
      <c r="D15" s="1">
        <v>0</v>
      </c>
      <c r="E15" s="1">
        <v>0</v>
      </c>
      <c r="F15" s="1">
        <v>0</v>
      </c>
      <c r="G15" s="1">
        <v>0</v>
      </c>
      <c r="H15" s="1">
        <v>0</v>
      </c>
      <c r="I15" s="1">
        <v>0</v>
      </c>
      <c r="J15" s="1">
        <v>0</v>
      </c>
      <c r="K15" s="1">
        <v>0</v>
      </c>
      <c r="L15" s="1">
        <v>0</v>
      </c>
      <c r="M15" s="1">
        <v>0</v>
      </c>
      <c r="N15" s="1">
        <v>0</v>
      </c>
      <c r="O15" s="1">
        <v>0</v>
      </c>
      <c r="P15" s="1">
        <v>0</v>
      </c>
      <c r="Q15" s="1">
        <v>0</v>
      </c>
      <c r="R15" s="1">
        <v>0</v>
      </c>
      <c r="S15" s="1">
        <v>0</v>
      </c>
      <c r="T15" s="1">
        <v>0</v>
      </c>
      <c r="U15" s="1">
        <v>0</v>
      </c>
      <c r="V15" s="1">
        <v>0</v>
      </c>
    </row>
    <row r="16" spans="1:22" x14ac:dyDescent="0.35">
      <c r="A16" s="1" t="s">
        <v>320</v>
      </c>
      <c r="B16" s="1" t="s">
        <v>321</v>
      </c>
      <c r="C16" s="1">
        <v>0</v>
      </c>
      <c r="D16" s="1">
        <v>0</v>
      </c>
      <c r="E16" s="1">
        <v>0</v>
      </c>
      <c r="F16" s="1">
        <v>0</v>
      </c>
      <c r="G16" s="1">
        <v>0</v>
      </c>
      <c r="H16" s="1">
        <v>0</v>
      </c>
      <c r="I16" s="1">
        <v>0</v>
      </c>
      <c r="J16" s="1">
        <v>0</v>
      </c>
      <c r="K16" s="1">
        <v>0</v>
      </c>
      <c r="L16" s="1">
        <v>0</v>
      </c>
      <c r="M16" s="1">
        <v>0</v>
      </c>
      <c r="N16" s="1">
        <v>0</v>
      </c>
      <c r="O16" s="1">
        <v>0</v>
      </c>
      <c r="P16" s="1">
        <v>0</v>
      </c>
      <c r="Q16" s="1">
        <v>0</v>
      </c>
      <c r="R16" s="1">
        <v>0</v>
      </c>
      <c r="S16" s="1">
        <v>0</v>
      </c>
      <c r="T16" s="1">
        <v>0</v>
      </c>
      <c r="U16" s="1">
        <v>0</v>
      </c>
      <c r="V16" s="1">
        <v>0</v>
      </c>
    </row>
    <row r="17" spans="1:22" x14ac:dyDescent="0.35">
      <c r="A17" s="1" t="s">
        <v>322</v>
      </c>
      <c r="B17" s="1" t="s">
        <v>323</v>
      </c>
      <c r="C17" s="1">
        <v>0</v>
      </c>
      <c r="D17" s="1">
        <v>0</v>
      </c>
      <c r="E17" s="1">
        <v>0</v>
      </c>
      <c r="F17" s="1">
        <v>0</v>
      </c>
      <c r="G17" s="1">
        <v>0</v>
      </c>
      <c r="H17" s="1">
        <v>0</v>
      </c>
      <c r="I17" s="1">
        <v>0</v>
      </c>
      <c r="J17" s="1">
        <v>0</v>
      </c>
      <c r="K17" s="1">
        <v>0</v>
      </c>
      <c r="L17" s="1">
        <v>0</v>
      </c>
      <c r="M17" s="1">
        <v>0</v>
      </c>
      <c r="N17" s="1">
        <v>0</v>
      </c>
      <c r="O17" s="1">
        <v>0</v>
      </c>
      <c r="P17" s="1">
        <v>0</v>
      </c>
      <c r="Q17" s="1">
        <v>0</v>
      </c>
      <c r="R17" s="1">
        <v>0</v>
      </c>
      <c r="S17" s="1">
        <v>0</v>
      </c>
      <c r="T17" s="1">
        <v>0</v>
      </c>
      <c r="U17" s="1">
        <v>0</v>
      </c>
      <c r="V17" s="1">
        <v>0</v>
      </c>
    </row>
    <row r="18" spans="1:22" x14ac:dyDescent="0.35">
      <c r="A18" s="1" t="s">
        <v>324</v>
      </c>
      <c r="B18" s="1" t="s">
        <v>325</v>
      </c>
      <c r="C18" s="1">
        <v>0</v>
      </c>
      <c r="D18" s="1">
        <v>0</v>
      </c>
      <c r="E18" s="1">
        <v>0</v>
      </c>
      <c r="F18" s="1">
        <v>0</v>
      </c>
      <c r="G18" s="1">
        <v>0</v>
      </c>
      <c r="H18" s="1">
        <v>0</v>
      </c>
      <c r="I18" s="1">
        <v>0</v>
      </c>
      <c r="J18" s="1">
        <v>0</v>
      </c>
      <c r="K18" s="1">
        <v>0</v>
      </c>
      <c r="L18" s="1">
        <v>0</v>
      </c>
      <c r="M18" s="1">
        <v>0</v>
      </c>
      <c r="N18" s="1">
        <v>0</v>
      </c>
      <c r="O18" s="1">
        <v>0</v>
      </c>
      <c r="P18" s="1">
        <v>0</v>
      </c>
      <c r="Q18" s="1">
        <v>0</v>
      </c>
      <c r="R18" s="1">
        <v>0</v>
      </c>
      <c r="S18" s="1">
        <v>0</v>
      </c>
      <c r="T18" s="1">
        <v>0</v>
      </c>
      <c r="U18" s="1">
        <v>0</v>
      </c>
      <c r="V18" s="1">
        <v>0</v>
      </c>
    </row>
    <row r="19" spans="1:22" x14ac:dyDescent="0.35">
      <c r="A19" s="1" t="s">
        <v>326</v>
      </c>
      <c r="B19" s="1" t="s">
        <v>327</v>
      </c>
      <c r="C19" s="1">
        <v>0</v>
      </c>
      <c r="D19" s="1">
        <v>0</v>
      </c>
      <c r="E19" s="1">
        <v>0</v>
      </c>
      <c r="F19" s="1">
        <v>0</v>
      </c>
      <c r="G19" s="1">
        <v>0</v>
      </c>
      <c r="H19" s="1">
        <v>0</v>
      </c>
      <c r="I19" s="1">
        <v>0</v>
      </c>
      <c r="J19" s="1">
        <v>0</v>
      </c>
      <c r="K19" s="1">
        <v>0</v>
      </c>
      <c r="L19" s="1">
        <v>0</v>
      </c>
      <c r="M19" s="1">
        <v>0</v>
      </c>
      <c r="N19" s="1">
        <v>0</v>
      </c>
      <c r="O19" s="1">
        <v>0</v>
      </c>
      <c r="P19" s="1">
        <v>0</v>
      </c>
      <c r="Q19" s="1">
        <v>0</v>
      </c>
      <c r="R19" s="1">
        <v>0</v>
      </c>
      <c r="S19" s="1">
        <v>0</v>
      </c>
      <c r="T19" s="1">
        <v>0</v>
      </c>
      <c r="U19" s="1">
        <v>0</v>
      </c>
      <c r="V19" s="1">
        <v>0</v>
      </c>
    </row>
    <row r="20" spans="1:22" x14ac:dyDescent="0.35">
      <c r="A20" s="1" t="s">
        <v>328</v>
      </c>
      <c r="B20" s="1" t="s">
        <v>329</v>
      </c>
      <c r="C20" s="1">
        <v>0</v>
      </c>
      <c r="D20" s="1">
        <v>0</v>
      </c>
      <c r="E20" s="1">
        <v>0</v>
      </c>
      <c r="F20" s="1">
        <v>0</v>
      </c>
      <c r="G20" s="1">
        <v>0</v>
      </c>
      <c r="H20" s="1">
        <v>0</v>
      </c>
      <c r="I20" s="1">
        <v>0</v>
      </c>
      <c r="J20" s="1">
        <v>0</v>
      </c>
      <c r="K20" s="1">
        <v>0</v>
      </c>
      <c r="L20" s="1">
        <v>0</v>
      </c>
      <c r="M20" s="1">
        <v>0</v>
      </c>
      <c r="N20" s="1">
        <v>0</v>
      </c>
      <c r="O20" s="1">
        <v>0</v>
      </c>
      <c r="P20" s="1">
        <v>0</v>
      </c>
      <c r="Q20" s="1">
        <v>0</v>
      </c>
      <c r="R20" s="1">
        <v>0</v>
      </c>
      <c r="S20" s="1">
        <v>0</v>
      </c>
      <c r="T20" s="1">
        <v>0</v>
      </c>
      <c r="U20" s="1">
        <v>0</v>
      </c>
      <c r="V20" s="1">
        <v>0</v>
      </c>
    </row>
    <row r="21" spans="1:22" x14ac:dyDescent="0.35">
      <c r="A21" s="1" t="s">
        <v>331</v>
      </c>
      <c r="B21" s="1" t="s">
        <v>332</v>
      </c>
      <c r="C21" s="1">
        <v>0</v>
      </c>
      <c r="D21" s="1">
        <v>0</v>
      </c>
      <c r="E21" s="1">
        <v>0</v>
      </c>
      <c r="F21" s="1">
        <v>0</v>
      </c>
      <c r="G21" s="1">
        <v>0</v>
      </c>
      <c r="H21" s="1">
        <v>0</v>
      </c>
      <c r="I21" s="1">
        <v>0</v>
      </c>
      <c r="J21" s="1">
        <v>0</v>
      </c>
      <c r="K21" s="1">
        <v>0</v>
      </c>
      <c r="L21" s="1">
        <v>0</v>
      </c>
      <c r="M21" s="1">
        <v>0</v>
      </c>
      <c r="N21" s="1">
        <v>0</v>
      </c>
      <c r="O21" s="1">
        <v>0</v>
      </c>
      <c r="P21" s="1">
        <v>0</v>
      </c>
      <c r="Q21" s="1">
        <v>0</v>
      </c>
      <c r="R21" s="1">
        <v>0</v>
      </c>
      <c r="S21" s="1">
        <v>0</v>
      </c>
      <c r="T21" s="1">
        <v>0</v>
      </c>
      <c r="U21" s="1">
        <v>0</v>
      </c>
      <c r="V21" s="1">
        <v>0</v>
      </c>
    </row>
    <row r="22" spans="1:22" x14ac:dyDescent="0.35">
      <c r="A22" s="1" t="s">
        <v>333</v>
      </c>
      <c r="B22" s="1" t="s">
        <v>334</v>
      </c>
      <c r="C22" s="1">
        <v>0</v>
      </c>
      <c r="D22" s="1">
        <v>0</v>
      </c>
      <c r="E22" s="1">
        <v>0</v>
      </c>
      <c r="F22" s="1">
        <v>0</v>
      </c>
      <c r="G22" s="1">
        <v>0</v>
      </c>
      <c r="H22" s="1">
        <v>0</v>
      </c>
      <c r="I22" s="1">
        <v>0</v>
      </c>
      <c r="J22" s="1">
        <v>0</v>
      </c>
      <c r="K22" s="1">
        <v>0</v>
      </c>
      <c r="L22" s="1">
        <v>0</v>
      </c>
      <c r="M22" s="1">
        <v>0</v>
      </c>
      <c r="N22" s="1">
        <v>0</v>
      </c>
      <c r="O22" s="1">
        <v>0</v>
      </c>
      <c r="P22" s="1">
        <v>0</v>
      </c>
      <c r="Q22" s="1">
        <v>0</v>
      </c>
      <c r="R22" s="1">
        <v>0</v>
      </c>
      <c r="S22" s="1">
        <v>0</v>
      </c>
      <c r="T22" s="1">
        <v>0</v>
      </c>
      <c r="U22" s="1">
        <v>0</v>
      </c>
      <c r="V22" s="1">
        <v>0</v>
      </c>
    </row>
    <row r="23" spans="1:22" x14ac:dyDescent="0.35">
      <c r="A23" s="1" t="s">
        <v>335</v>
      </c>
      <c r="B23" s="1" t="s">
        <v>336</v>
      </c>
      <c r="C23" s="1">
        <v>0</v>
      </c>
      <c r="D23" s="1">
        <v>0</v>
      </c>
      <c r="E23" s="1">
        <v>0</v>
      </c>
      <c r="F23" s="1">
        <v>0</v>
      </c>
      <c r="G23" s="1">
        <v>0</v>
      </c>
      <c r="H23" s="1">
        <v>0</v>
      </c>
      <c r="I23" s="1">
        <v>0</v>
      </c>
      <c r="J23" s="1">
        <v>0</v>
      </c>
      <c r="K23" s="1">
        <v>0</v>
      </c>
      <c r="L23" s="1">
        <v>0</v>
      </c>
      <c r="M23" s="1">
        <v>0</v>
      </c>
      <c r="N23" s="1">
        <v>0</v>
      </c>
      <c r="O23" s="1">
        <v>0</v>
      </c>
      <c r="P23" s="1">
        <v>0</v>
      </c>
      <c r="Q23" s="1">
        <v>0</v>
      </c>
      <c r="R23" s="1">
        <v>0</v>
      </c>
      <c r="S23" s="1">
        <v>0</v>
      </c>
      <c r="T23" s="1">
        <v>0</v>
      </c>
      <c r="U23" s="1">
        <v>0</v>
      </c>
      <c r="V23" s="1">
        <v>0</v>
      </c>
    </row>
    <row r="24" spans="1:22" x14ac:dyDescent="0.35">
      <c r="A24" s="1" t="s">
        <v>337</v>
      </c>
      <c r="B24" s="1" t="s">
        <v>338</v>
      </c>
      <c r="C24" s="1">
        <v>0</v>
      </c>
      <c r="D24" s="1">
        <v>0</v>
      </c>
      <c r="E24" s="1">
        <v>0</v>
      </c>
      <c r="F24" s="1">
        <v>0</v>
      </c>
      <c r="G24" s="1">
        <v>0</v>
      </c>
      <c r="H24" s="1">
        <v>0</v>
      </c>
      <c r="I24" s="1">
        <v>0</v>
      </c>
      <c r="J24" s="1">
        <v>0</v>
      </c>
      <c r="K24" s="1">
        <v>0</v>
      </c>
      <c r="L24" s="1">
        <v>0</v>
      </c>
      <c r="M24" s="1">
        <v>0</v>
      </c>
      <c r="N24" s="1">
        <v>0</v>
      </c>
      <c r="O24" s="1">
        <v>0</v>
      </c>
      <c r="P24" s="1">
        <v>0</v>
      </c>
      <c r="Q24" s="1">
        <v>0</v>
      </c>
      <c r="R24" s="1">
        <v>0</v>
      </c>
      <c r="S24" s="1">
        <v>0</v>
      </c>
      <c r="T24" s="1">
        <v>0</v>
      </c>
      <c r="U24" s="1">
        <v>0</v>
      </c>
      <c r="V24" s="1">
        <v>0</v>
      </c>
    </row>
    <row r="25" spans="1:22" x14ac:dyDescent="0.35">
      <c r="A25" s="1" t="s">
        <v>339</v>
      </c>
      <c r="B25" s="1" t="s">
        <v>340</v>
      </c>
      <c r="C25" s="1">
        <v>0</v>
      </c>
      <c r="D25" s="1">
        <v>0</v>
      </c>
      <c r="E25" s="1">
        <v>0</v>
      </c>
      <c r="F25" s="1">
        <v>0</v>
      </c>
      <c r="G25" s="1">
        <v>0</v>
      </c>
      <c r="H25" s="1">
        <v>0</v>
      </c>
      <c r="I25" s="1">
        <v>0</v>
      </c>
      <c r="J25" s="1">
        <v>0</v>
      </c>
      <c r="K25" s="1">
        <v>0</v>
      </c>
      <c r="L25" s="1">
        <v>0</v>
      </c>
      <c r="M25" s="1">
        <v>0</v>
      </c>
      <c r="N25" s="1">
        <v>0</v>
      </c>
      <c r="O25" s="1">
        <v>0</v>
      </c>
      <c r="P25" s="1">
        <v>0</v>
      </c>
      <c r="Q25" s="1">
        <v>0</v>
      </c>
      <c r="R25" s="1">
        <v>0</v>
      </c>
      <c r="S25" s="1">
        <v>0</v>
      </c>
      <c r="T25" s="1">
        <v>0</v>
      </c>
      <c r="U25" s="1">
        <v>0</v>
      </c>
      <c r="V25" s="1">
        <v>0</v>
      </c>
    </row>
    <row r="26" spans="1:22" x14ac:dyDescent="0.35">
      <c r="A26" s="1" t="s">
        <v>341</v>
      </c>
      <c r="B26" s="1" t="s">
        <v>342</v>
      </c>
      <c r="C26" s="1">
        <v>0</v>
      </c>
      <c r="D26" s="1">
        <v>0</v>
      </c>
      <c r="E26" s="1">
        <v>0</v>
      </c>
      <c r="F26" s="1">
        <v>0</v>
      </c>
      <c r="G26" s="1">
        <v>0</v>
      </c>
      <c r="H26" s="1">
        <v>0</v>
      </c>
      <c r="I26" s="1">
        <v>0</v>
      </c>
      <c r="J26" s="1">
        <v>0</v>
      </c>
      <c r="K26" s="1">
        <v>0</v>
      </c>
      <c r="L26" s="1">
        <v>0</v>
      </c>
      <c r="M26" s="1">
        <v>0</v>
      </c>
      <c r="N26" s="1">
        <v>0</v>
      </c>
      <c r="O26" s="1">
        <v>0</v>
      </c>
      <c r="P26" s="1">
        <v>0</v>
      </c>
      <c r="Q26" s="1">
        <v>0</v>
      </c>
      <c r="R26" s="1">
        <v>0</v>
      </c>
      <c r="S26" s="1">
        <v>0</v>
      </c>
      <c r="T26" s="1">
        <v>0</v>
      </c>
      <c r="U26" s="1">
        <v>0</v>
      </c>
      <c r="V26" s="1">
        <v>0</v>
      </c>
    </row>
    <row r="27" spans="1:22" x14ac:dyDescent="0.35">
      <c r="A27" s="1" t="s">
        <v>343</v>
      </c>
      <c r="B27" s="1" t="s">
        <v>344</v>
      </c>
      <c r="C27" s="1">
        <v>0</v>
      </c>
      <c r="D27" s="1">
        <v>0</v>
      </c>
      <c r="E27" s="1">
        <v>0</v>
      </c>
      <c r="F27" s="1">
        <v>0</v>
      </c>
      <c r="G27" s="1">
        <v>0</v>
      </c>
      <c r="H27" s="1">
        <v>0</v>
      </c>
      <c r="I27" s="1">
        <v>0</v>
      </c>
      <c r="J27" s="1">
        <v>0</v>
      </c>
      <c r="K27" s="1">
        <v>0</v>
      </c>
      <c r="L27" s="1">
        <v>0</v>
      </c>
      <c r="M27" s="1">
        <v>0</v>
      </c>
      <c r="N27" s="1">
        <v>0</v>
      </c>
      <c r="O27" s="1">
        <v>0</v>
      </c>
      <c r="P27" s="1">
        <v>0</v>
      </c>
      <c r="Q27" s="1">
        <v>0</v>
      </c>
      <c r="R27" s="1">
        <v>0</v>
      </c>
      <c r="S27" s="1">
        <v>0</v>
      </c>
      <c r="T27" s="1">
        <v>0</v>
      </c>
      <c r="U27" s="1">
        <v>0</v>
      </c>
      <c r="V27" s="1">
        <v>0</v>
      </c>
    </row>
    <row r="28" spans="1:22" x14ac:dyDescent="0.35">
      <c r="A28" s="1" t="s">
        <v>347</v>
      </c>
      <c r="B28" s="1" t="s">
        <v>348</v>
      </c>
      <c r="C28" s="1">
        <v>0</v>
      </c>
      <c r="D28" s="1">
        <v>0</v>
      </c>
      <c r="E28" s="1">
        <v>0</v>
      </c>
      <c r="F28" s="1">
        <v>0</v>
      </c>
      <c r="G28" s="1">
        <v>0</v>
      </c>
      <c r="H28" s="1">
        <v>0</v>
      </c>
      <c r="I28" s="1">
        <v>0</v>
      </c>
      <c r="J28" s="1">
        <v>0</v>
      </c>
      <c r="K28" s="1">
        <v>0</v>
      </c>
      <c r="L28" s="1">
        <v>0</v>
      </c>
      <c r="M28" s="1">
        <v>0</v>
      </c>
      <c r="N28" s="1">
        <v>0</v>
      </c>
      <c r="O28" s="1">
        <v>0</v>
      </c>
      <c r="P28" s="1">
        <v>0</v>
      </c>
      <c r="Q28" s="1">
        <v>0</v>
      </c>
      <c r="R28" s="1">
        <v>0</v>
      </c>
      <c r="S28" s="1">
        <v>0</v>
      </c>
      <c r="T28" s="1">
        <v>0</v>
      </c>
      <c r="U28" s="1">
        <v>0</v>
      </c>
      <c r="V28" s="1">
        <v>0</v>
      </c>
    </row>
    <row r="29" spans="1:22" x14ac:dyDescent="0.35">
      <c r="A29" s="1" t="s">
        <v>349</v>
      </c>
      <c r="B29" s="1" t="s">
        <v>350</v>
      </c>
      <c r="C29" s="1">
        <v>0</v>
      </c>
      <c r="D29" s="1">
        <v>0</v>
      </c>
      <c r="E29" s="1">
        <v>0</v>
      </c>
      <c r="F29" s="1">
        <v>0</v>
      </c>
      <c r="G29" s="1">
        <v>0</v>
      </c>
      <c r="H29" s="1">
        <v>0</v>
      </c>
      <c r="I29" s="1">
        <v>0</v>
      </c>
      <c r="J29" s="1">
        <v>0</v>
      </c>
      <c r="K29" s="1">
        <v>0</v>
      </c>
      <c r="L29" s="1">
        <v>0</v>
      </c>
      <c r="M29" s="1">
        <v>0</v>
      </c>
      <c r="N29" s="1">
        <v>0</v>
      </c>
      <c r="O29" s="1">
        <v>0</v>
      </c>
      <c r="P29" s="1">
        <v>0</v>
      </c>
      <c r="Q29" s="1">
        <v>0</v>
      </c>
      <c r="R29" s="1">
        <v>0</v>
      </c>
      <c r="S29" s="1">
        <v>0</v>
      </c>
      <c r="T29" s="1">
        <v>0</v>
      </c>
      <c r="U29" s="1">
        <v>0</v>
      </c>
      <c r="V29" s="1">
        <v>0</v>
      </c>
    </row>
    <row r="30" spans="1:22" x14ac:dyDescent="0.35">
      <c r="A30" s="1" t="s">
        <v>351</v>
      </c>
      <c r="B30" s="1" t="s">
        <v>352</v>
      </c>
      <c r="C30" s="1">
        <v>0</v>
      </c>
      <c r="D30" s="1">
        <v>0</v>
      </c>
      <c r="E30" s="1">
        <v>0</v>
      </c>
      <c r="F30" s="1">
        <v>0</v>
      </c>
      <c r="G30" s="1">
        <v>0</v>
      </c>
      <c r="H30" s="1">
        <v>0</v>
      </c>
      <c r="I30" s="1">
        <v>0</v>
      </c>
      <c r="J30" s="1">
        <v>0</v>
      </c>
      <c r="K30" s="1">
        <v>0</v>
      </c>
      <c r="L30" s="1">
        <v>0</v>
      </c>
      <c r="M30" s="1">
        <v>0</v>
      </c>
      <c r="N30" s="1">
        <v>0</v>
      </c>
      <c r="O30" s="1">
        <v>0</v>
      </c>
      <c r="P30" s="1">
        <v>0</v>
      </c>
      <c r="Q30" s="1">
        <v>0</v>
      </c>
      <c r="R30" s="1">
        <v>0</v>
      </c>
      <c r="S30" s="1">
        <v>0</v>
      </c>
      <c r="T30" s="1">
        <v>0</v>
      </c>
      <c r="U30" s="1">
        <v>0</v>
      </c>
      <c r="V30" s="1">
        <v>0</v>
      </c>
    </row>
    <row r="31" spans="1:22" x14ac:dyDescent="0.35">
      <c r="A31" s="1" t="s">
        <v>353</v>
      </c>
      <c r="B31" s="1" t="s">
        <v>354</v>
      </c>
      <c r="C31" s="1">
        <v>0</v>
      </c>
      <c r="D31" s="1">
        <v>0</v>
      </c>
      <c r="E31" s="1">
        <v>0</v>
      </c>
      <c r="F31" s="1">
        <v>0</v>
      </c>
      <c r="G31" s="1">
        <v>0</v>
      </c>
      <c r="H31" s="1">
        <v>0</v>
      </c>
      <c r="I31" s="1">
        <v>0</v>
      </c>
      <c r="J31" s="1">
        <v>0</v>
      </c>
      <c r="K31" s="1">
        <v>0</v>
      </c>
      <c r="L31" s="1">
        <v>0</v>
      </c>
      <c r="M31" s="1">
        <v>0</v>
      </c>
      <c r="N31" s="1">
        <v>0</v>
      </c>
      <c r="O31" s="1">
        <v>0</v>
      </c>
      <c r="P31" s="1">
        <v>0</v>
      </c>
      <c r="Q31" s="1">
        <v>0</v>
      </c>
      <c r="R31" s="1">
        <v>0</v>
      </c>
      <c r="S31" s="1">
        <v>0</v>
      </c>
      <c r="T31" s="1">
        <v>0</v>
      </c>
      <c r="U31" s="1">
        <v>0</v>
      </c>
      <c r="V31" s="1">
        <v>0</v>
      </c>
    </row>
    <row r="32" spans="1:22" x14ac:dyDescent="0.35">
      <c r="A32" s="1" t="s">
        <v>355</v>
      </c>
      <c r="B32" s="1" t="s">
        <v>356</v>
      </c>
      <c r="C32" s="1">
        <v>0</v>
      </c>
      <c r="D32" s="1">
        <v>0</v>
      </c>
      <c r="E32" s="1">
        <v>0</v>
      </c>
      <c r="F32" s="1">
        <v>0</v>
      </c>
      <c r="G32" s="1">
        <v>0</v>
      </c>
      <c r="H32" s="1">
        <v>0</v>
      </c>
      <c r="I32" s="1">
        <v>0</v>
      </c>
      <c r="J32" s="1">
        <v>0</v>
      </c>
      <c r="K32" s="1">
        <v>0</v>
      </c>
      <c r="L32" s="1">
        <v>0</v>
      </c>
      <c r="M32" s="1">
        <v>0</v>
      </c>
      <c r="N32" s="1">
        <v>0</v>
      </c>
      <c r="O32" s="1">
        <v>0</v>
      </c>
      <c r="P32" s="1">
        <v>0</v>
      </c>
      <c r="Q32" s="1">
        <v>0</v>
      </c>
      <c r="R32" s="1">
        <v>0</v>
      </c>
      <c r="S32" s="1">
        <v>0</v>
      </c>
      <c r="T32" s="1">
        <v>0</v>
      </c>
      <c r="U32" s="1">
        <v>0</v>
      </c>
      <c r="V32" s="1">
        <v>0</v>
      </c>
    </row>
    <row r="33" spans="1:22" x14ac:dyDescent="0.35">
      <c r="A33" s="1" t="s">
        <v>357</v>
      </c>
      <c r="B33" s="1" t="s">
        <v>358</v>
      </c>
      <c r="C33" s="1">
        <v>0</v>
      </c>
      <c r="D33" s="1">
        <v>0</v>
      </c>
      <c r="E33" s="1">
        <v>0</v>
      </c>
      <c r="F33" s="1">
        <v>0</v>
      </c>
      <c r="G33" s="1">
        <v>0</v>
      </c>
      <c r="H33" s="1">
        <v>0</v>
      </c>
      <c r="I33" s="1">
        <v>0</v>
      </c>
      <c r="J33" s="1">
        <v>0</v>
      </c>
      <c r="K33" s="1">
        <v>0</v>
      </c>
      <c r="L33" s="1">
        <v>0</v>
      </c>
      <c r="M33" s="1">
        <v>0</v>
      </c>
      <c r="N33" s="1">
        <v>0</v>
      </c>
      <c r="O33" s="1">
        <v>0</v>
      </c>
      <c r="P33" s="1">
        <v>0</v>
      </c>
      <c r="Q33" s="1">
        <v>0</v>
      </c>
      <c r="R33" s="1">
        <v>0</v>
      </c>
      <c r="S33" s="1">
        <v>0</v>
      </c>
      <c r="T33" s="1">
        <v>0</v>
      </c>
      <c r="U33" s="1">
        <v>0</v>
      </c>
      <c r="V33" s="1">
        <v>0</v>
      </c>
    </row>
    <row r="34" spans="1:22" x14ac:dyDescent="0.35">
      <c r="A34" s="1" t="s">
        <v>359</v>
      </c>
      <c r="B34" s="1" t="s">
        <v>360</v>
      </c>
      <c r="C34" s="1">
        <v>0</v>
      </c>
      <c r="D34" s="1">
        <v>0</v>
      </c>
      <c r="E34" s="1">
        <v>0</v>
      </c>
      <c r="F34" s="1">
        <v>0</v>
      </c>
      <c r="G34" s="1">
        <v>0</v>
      </c>
      <c r="H34" s="1">
        <v>0</v>
      </c>
      <c r="I34" s="1">
        <v>0</v>
      </c>
      <c r="J34" s="1">
        <v>0</v>
      </c>
      <c r="K34" s="1">
        <v>0</v>
      </c>
      <c r="L34" s="1">
        <v>0</v>
      </c>
      <c r="M34" s="1">
        <v>0</v>
      </c>
      <c r="N34" s="1">
        <v>0</v>
      </c>
      <c r="O34" s="1">
        <v>0</v>
      </c>
      <c r="P34" s="1">
        <v>0</v>
      </c>
      <c r="Q34" s="1">
        <v>0</v>
      </c>
      <c r="R34" s="1">
        <v>0</v>
      </c>
      <c r="S34" s="1">
        <v>0</v>
      </c>
      <c r="T34" s="1">
        <v>0</v>
      </c>
      <c r="U34" s="1">
        <v>0</v>
      </c>
      <c r="V34" s="1">
        <v>0</v>
      </c>
    </row>
    <row r="35" spans="1:22" x14ac:dyDescent="0.35">
      <c r="A35" s="1" t="s">
        <v>361</v>
      </c>
      <c r="B35" s="1" t="s">
        <v>362</v>
      </c>
      <c r="C35" s="1">
        <v>0</v>
      </c>
      <c r="D35" s="1">
        <v>0</v>
      </c>
      <c r="E35" s="1">
        <v>0</v>
      </c>
      <c r="F35" s="1">
        <v>0</v>
      </c>
      <c r="G35" s="1">
        <v>0</v>
      </c>
      <c r="H35" s="1">
        <v>0</v>
      </c>
      <c r="I35" s="1">
        <v>0</v>
      </c>
      <c r="J35" s="1">
        <v>0</v>
      </c>
      <c r="K35" s="1">
        <v>0</v>
      </c>
      <c r="L35" s="1">
        <v>0</v>
      </c>
      <c r="M35" s="1">
        <v>0</v>
      </c>
      <c r="N35" s="1">
        <v>0</v>
      </c>
      <c r="O35" s="1">
        <v>0</v>
      </c>
      <c r="P35" s="1">
        <v>0</v>
      </c>
      <c r="Q35" s="1">
        <v>0</v>
      </c>
      <c r="R35" s="1">
        <v>0</v>
      </c>
      <c r="S35" s="1">
        <v>0</v>
      </c>
      <c r="T35" s="1">
        <v>0</v>
      </c>
      <c r="U35" s="1">
        <v>0</v>
      </c>
      <c r="V35" s="1">
        <v>0</v>
      </c>
    </row>
    <row r="36" spans="1:22" x14ac:dyDescent="0.35">
      <c r="A36" s="1" t="s">
        <v>363</v>
      </c>
      <c r="B36" s="1" t="s">
        <v>364</v>
      </c>
      <c r="C36" s="1">
        <v>0</v>
      </c>
      <c r="D36" s="1">
        <v>0</v>
      </c>
      <c r="E36" s="1">
        <v>0</v>
      </c>
      <c r="F36" s="1">
        <v>0</v>
      </c>
      <c r="G36" s="1">
        <v>0</v>
      </c>
      <c r="H36" s="1">
        <v>0</v>
      </c>
      <c r="I36" s="1">
        <v>0</v>
      </c>
      <c r="J36" s="1">
        <v>0</v>
      </c>
      <c r="K36" s="1">
        <v>0</v>
      </c>
      <c r="L36" s="1">
        <v>0</v>
      </c>
      <c r="M36" s="1">
        <v>0</v>
      </c>
      <c r="N36" s="1">
        <v>0</v>
      </c>
      <c r="O36" s="1">
        <v>0</v>
      </c>
      <c r="P36" s="1">
        <v>0</v>
      </c>
      <c r="Q36" s="1">
        <v>0</v>
      </c>
      <c r="R36" s="1">
        <v>0</v>
      </c>
      <c r="S36" s="1">
        <v>0</v>
      </c>
      <c r="T36" s="1">
        <v>0</v>
      </c>
      <c r="U36" s="1">
        <v>0</v>
      </c>
      <c r="V36" s="1">
        <v>0</v>
      </c>
    </row>
    <row r="37" spans="1:22" x14ac:dyDescent="0.35">
      <c r="A37" s="1" t="s">
        <v>365</v>
      </c>
      <c r="B37" s="1" t="s">
        <v>366</v>
      </c>
      <c r="C37" s="1">
        <v>0</v>
      </c>
      <c r="D37" s="1">
        <v>0</v>
      </c>
      <c r="E37" s="1">
        <v>0</v>
      </c>
      <c r="F37" s="1">
        <v>0</v>
      </c>
      <c r="G37" s="1">
        <v>0</v>
      </c>
      <c r="H37" s="1">
        <v>0</v>
      </c>
      <c r="I37" s="1">
        <v>0</v>
      </c>
      <c r="J37" s="1">
        <v>0</v>
      </c>
      <c r="K37" s="1">
        <v>0</v>
      </c>
      <c r="L37" s="1">
        <v>0</v>
      </c>
      <c r="M37" s="1">
        <v>0</v>
      </c>
      <c r="N37" s="1">
        <v>0</v>
      </c>
      <c r="O37" s="1">
        <v>0</v>
      </c>
      <c r="P37" s="1">
        <v>0</v>
      </c>
      <c r="Q37" s="1">
        <v>0</v>
      </c>
      <c r="R37" s="1">
        <v>0</v>
      </c>
      <c r="S37" s="1">
        <v>0</v>
      </c>
      <c r="T37" s="1">
        <v>0</v>
      </c>
      <c r="U37" s="1">
        <v>0</v>
      </c>
      <c r="V37" s="1">
        <v>0</v>
      </c>
    </row>
    <row r="38" spans="1:22" x14ac:dyDescent="0.35">
      <c r="A38" s="1" t="s">
        <v>367</v>
      </c>
      <c r="B38" s="1" t="s">
        <v>368</v>
      </c>
      <c r="C38" s="1">
        <v>0</v>
      </c>
      <c r="D38" s="1">
        <v>0</v>
      </c>
      <c r="E38" s="1">
        <v>0</v>
      </c>
      <c r="F38" s="1">
        <v>0</v>
      </c>
      <c r="G38" s="1">
        <v>0</v>
      </c>
      <c r="H38" s="1">
        <v>0</v>
      </c>
      <c r="I38" s="1">
        <v>0</v>
      </c>
      <c r="J38" s="1">
        <v>0</v>
      </c>
      <c r="K38" s="1">
        <v>0</v>
      </c>
      <c r="L38" s="1">
        <v>0</v>
      </c>
      <c r="M38" s="1">
        <v>0</v>
      </c>
      <c r="N38" s="1">
        <v>0</v>
      </c>
      <c r="O38" s="1">
        <v>0</v>
      </c>
      <c r="P38" s="1">
        <v>0</v>
      </c>
      <c r="Q38" s="1">
        <v>0</v>
      </c>
      <c r="R38" s="1">
        <v>0</v>
      </c>
      <c r="S38" s="1">
        <v>0</v>
      </c>
      <c r="T38" s="1">
        <v>0</v>
      </c>
      <c r="U38" s="1">
        <v>0</v>
      </c>
      <c r="V38" s="1">
        <v>0</v>
      </c>
    </row>
    <row r="39" spans="1:22" x14ac:dyDescent="0.35">
      <c r="A39" s="1" t="s">
        <v>369</v>
      </c>
      <c r="B39" s="1" t="s">
        <v>370</v>
      </c>
      <c r="C39" s="1">
        <v>0</v>
      </c>
      <c r="D39" s="1">
        <v>0</v>
      </c>
      <c r="E39" s="1">
        <v>0</v>
      </c>
      <c r="F39" s="1">
        <v>0</v>
      </c>
      <c r="G39" s="1">
        <v>0</v>
      </c>
      <c r="H39" s="1">
        <v>0</v>
      </c>
      <c r="I39" s="1">
        <v>0</v>
      </c>
      <c r="J39" s="1">
        <v>0</v>
      </c>
      <c r="K39" s="1">
        <v>0</v>
      </c>
      <c r="L39" s="1">
        <v>0</v>
      </c>
      <c r="M39" s="1">
        <v>0</v>
      </c>
      <c r="N39" s="1">
        <v>0</v>
      </c>
      <c r="O39" s="1">
        <v>0</v>
      </c>
      <c r="P39" s="1">
        <v>0</v>
      </c>
      <c r="Q39" s="1">
        <v>0</v>
      </c>
      <c r="R39" s="1">
        <v>0</v>
      </c>
      <c r="S39" s="1">
        <v>0</v>
      </c>
      <c r="T39" s="1">
        <v>0</v>
      </c>
      <c r="U39" s="1">
        <v>0</v>
      </c>
      <c r="V39" s="1">
        <v>0</v>
      </c>
    </row>
    <row r="40" spans="1:22" x14ac:dyDescent="0.35">
      <c r="A40" s="1" t="s">
        <v>371</v>
      </c>
      <c r="B40" s="1" t="s">
        <v>372</v>
      </c>
      <c r="C40" s="1">
        <v>0</v>
      </c>
      <c r="D40" s="1">
        <v>0</v>
      </c>
      <c r="E40" s="1">
        <v>0</v>
      </c>
      <c r="F40" s="1">
        <v>0</v>
      </c>
      <c r="G40" s="1">
        <v>0</v>
      </c>
      <c r="H40" s="1">
        <v>0</v>
      </c>
      <c r="I40" s="1">
        <v>0</v>
      </c>
      <c r="J40" s="1">
        <v>0</v>
      </c>
      <c r="K40" s="1">
        <v>0</v>
      </c>
      <c r="L40" s="1">
        <v>0</v>
      </c>
      <c r="M40" s="1">
        <v>0</v>
      </c>
      <c r="N40" s="1">
        <v>0</v>
      </c>
      <c r="O40" s="1">
        <v>0</v>
      </c>
      <c r="P40" s="1">
        <v>0</v>
      </c>
      <c r="Q40" s="1">
        <v>0</v>
      </c>
      <c r="R40" s="1">
        <v>0</v>
      </c>
      <c r="S40" s="1">
        <v>0</v>
      </c>
      <c r="T40" s="1">
        <v>0</v>
      </c>
      <c r="U40" s="1">
        <v>0</v>
      </c>
      <c r="V40" s="1">
        <v>0</v>
      </c>
    </row>
    <row r="41" spans="1:22" x14ac:dyDescent="0.35">
      <c r="A41" s="1" t="s">
        <v>373</v>
      </c>
      <c r="B41" s="1" t="s">
        <v>374</v>
      </c>
      <c r="C41" s="1">
        <v>0</v>
      </c>
      <c r="D41" s="1">
        <v>0</v>
      </c>
      <c r="E41" s="1">
        <v>0</v>
      </c>
      <c r="F41" s="1">
        <v>0</v>
      </c>
      <c r="G41" s="1">
        <v>0</v>
      </c>
      <c r="H41" s="1">
        <v>0</v>
      </c>
      <c r="I41" s="1">
        <v>0</v>
      </c>
      <c r="J41" s="1">
        <v>0</v>
      </c>
      <c r="K41" s="1">
        <v>0</v>
      </c>
      <c r="L41" s="1">
        <v>0</v>
      </c>
      <c r="M41" s="1">
        <v>0</v>
      </c>
      <c r="N41" s="1">
        <v>0</v>
      </c>
      <c r="O41" s="1">
        <v>0</v>
      </c>
      <c r="P41" s="1">
        <v>0</v>
      </c>
      <c r="Q41" s="1">
        <v>0</v>
      </c>
      <c r="R41" s="1">
        <v>0</v>
      </c>
      <c r="S41" s="1">
        <v>0</v>
      </c>
      <c r="T41" s="1">
        <v>0</v>
      </c>
      <c r="U41" s="1">
        <v>0</v>
      </c>
      <c r="V41" s="1">
        <v>0</v>
      </c>
    </row>
    <row r="42" spans="1:22" x14ac:dyDescent="0.35">
      <c r="A42" s="1" t="s">
        <v>375</v>
      </c>
      <c r="B42" s="1" t="s">
        <v>376</v>
      </c>
      <c r="C42" s="1">
        <v>0</v>
      </c>
      <c r="D42" s="1">
        <v>0</v>
      </c>
      <c r="E42" s="1">
        <v>0</v>
      </c>
      <c r="F42" s="1">
        <v>0</v>
      </c>
      <c r="G42" s="1">
        <v>0</v>
      </c>
      <c r="H42" s="1">
        <v>0</v>
      </c>
      <c r="I42" s="1">
        <v>0</v>
      </c>
      <c r="J42" s="1">
        <v>0</v>
      </c>
      <c r="K42" s="1">
        <v>0</v>
      </c>
      <c r="L42" s="1">
        <v>0</v>
      </c>
      <c r="M42" s="1">
        <v>0</v>
      </c>
      <c r="N42" s="1">
        <v>0</v>
      </c>
      <c r="O42" s="1">
        <v>0</v>
      </c>
      <c r="P42" s="1">
        <v>0</v>
      </c>
      <c r="Q42" s="1">
        <v>0</v>
      </c>
      <c r="R42" s="1">
        <v>0</v>
      </c>
      <c r="S42" s="1">
        <v>0</v>
      </c>
      <c r="T42" s="1">
        <v>0</v>
      </c>
      <c r="U42" s="1">
        <v>0</v>
      </c>
      <c r="V42" s="1">
        <v>0</v>
      </c>
    </row>
    <row r="43" spans="1:22" x14ac:dyDescent="0.35">
      <c r="A43" s="1" t="s">
        <v>377</v>
      </c>
      <c r="B43" s="1" t="s">
        <v>378</v>
      </c>
      <c r="C43" s="1">
        <v>0</v>
      </c>
      <c r="D43" s="1">
        <v>0</v>
      </c>
      <c r="E43" s="1">
        <v>0</v>
      </c>
      <c r="F43" s="1">
        <v>0</v>
      </c>
      <c r="G43" s="1">
        <v>0</v>
      </c>
      <c r="H43" s="1">
        <v>0</v>
      </c>
      <c r="I43" s="1">
        <v>0</v>
      </c>
      <c r="J43" s="1">
        <v>0</v>
      </c>
      <c r="K43" s="1">
        <v>0</v>
      </c>
      <c r="L43" s="1">
        <v>0</v>
      </c>
      <c r="M43" s="1">
        <v>0</v>
      </c>
      <c r="N43" s="1">
        <v>0</v>
      </c>
      <c r="O43" s="1">
        <v>0</v>
      </c>
      <c r="P43" s="1">
        <v>0</v>
      </c>
      <c r="Q43" s="1">
        <v>0</v>
      </c>
      <c r="R43" s="1">
        <v>0</v>
      </c>
      <c r="S43" s="1">
        <v>0</v>
      </c>
      <c r="T43" s="1">
        <v>0</v>
      </c>
      <c r="U43" s="1">
        <v>0</v>
      </c>
      <c r="V43" s="1">
        <v>0</v>
      </c>
    </row>
    <row r="44" spans="1:22" x14ac:dyDescent="0.35">
      <c r="A44" s="1" t="s">
        <v>379</v>
      </c>
      <c r="B44" s="1" t="s">
        <v>380</v>
      </c>
      <c r="C44" s="1">
        <v>0</v>
      </c>
      <c r="D44" s="1">
        <v>0</v>
      </c>
      <c r="E44" s="1">
        <v>0</v>
      </c>
      <c r="F44" s="1">
        <v>0</v>
      </c>
      <c r="G44" s="1">
        <v>0</v>
      </c>
      <c r="H44" s="1">
        <v>0</v>
      </c>
      <c r="I44" s="1">
        <v>0</v>
      </c>
      <c r="J44" s="1">
        <v>0</v>
      </c>
      <c r="K44" s="1">
        <v>0</v>
      </c>
      <c r="L44" s="1">
        <v>0</v>
      </c>
      <c r="M44" s="1">
        <v>0</v>
      </c>
      <c r="N44" s="1">
        <v>0</v>
      </c>
      <c r="O44" s="1">
        <v>0</v>
      </c>
      <c r="P44" s="1">
        <v>0</v>
      </c>
      <c r="Q44" s="1">
        <v>0</v>
      </c>
      <c r="R44" s="1">
        <v>0</v>
      </c>
      <c r="S44" s="1">
        <v>0</v>
      </c>
      <c r="T44" s="1">
        <v>0</v>
      </c>
      <c r="U44" s="1">
        <v>0</v>
      </c>
      <c r="V44" s="1">
        <v>0</v>
      </c>
    </row>
    <row r="45" spans="1:22" x14ac:dyDescent="0.35">
      <c r="A45" s="1" t="s">
        <v>381</v>
      </c>
      <c r="B45" s="1" t="s">
        <v>382</v>
      </c>
      <c r="C45" s="1">
        <v>0</v>
      </c>
      <c r="D45" s="1">
        <v>0</v>
      </c>
      <c r="E45" s="1">
        <v>0</v>
      </c>
      <c r="F45" s="1">
        <v>0</v>
      </c>
      <c r="G45" s="1">
        <v>0</v>
      </c>
      <c r="H45" s="1">
        <v>0</v>
      </c>
      <c r="I45" s="1">
        <v>0</v>
      </c>
      <c r="J45" s="1">
        <v>0</v>
      </c>
      <c r="K45" s="1">
        <v>0</v>
      </c>
      <c r="L45" s="1">
        <v>0</v>
      </c>
      <c r="M45" s="1">
        <v>0</v>
      </c>
      <c r="N45" s="1">
        <v>0</v>
      </c>
      <c r="O45" s="1">
        <v>0</v>
      </c>
      <c r="P45" s="1">
        <v>0</v>
      </c>
      <c r="Q45" s="1">
        <v>0</v>
      </c>
      <c r="R45" s="1">
        <v>0</v>
      </c>
      <c r="S45" s="1">
        <v>0</v>
      </c>
      <c r="T45" s="1">
        <v>0</v>
      </c>
      <c r="U45" s="1">
        <v>0</v>
      </c>
      <c r="V45" s="1">
        <v>0</v>
      </c>
    </row>
    <row r="46" spans="1:22" x14ac:dyDescent="0.35">
      <c r="A46" s="1" t="s">
        <v>383</v>
      </c>
      <c r="B46" s="1" t="s">
        <v>384</v>
      </c>
      <c r="C46" s="1">
        <v>0</v>
      </c>
      <c r="D46" s="1">
        <v>0</v>
      </c>
      <c r="E46" s="1">
        <v>0</v>
      </c>
      <c r="F46" s="1">
        <v>0</v>
      </c>
      <c r="G46" s="1">
        <v>0</v>
      </c>
      <c r="H46" s="1">
        <v>0</v>
      </c>
      <c r="I46" s="1">
        <v>0</v>
      </c>
      <c r="J46" s="1">
        <v>0</v>
      </c>
      <c r="K46" s="1">
        <v>0</v>
      </c>
      <c r="L46" s="1">
        <v>0</v>
      </c>
      <c r="M46" s="1">
        <v>0</v>
      </c>
      <c r="N46" s="1">
        <v>0</v>
      </c>
      <c r="O46" s="1">
        <v>0</v>
      </c>
      <c r="P46" s="1">
        <v>0</v>
      </c>
      <c r="Q46" s="1">
        <v>0</v>
      </c>
      <c r="R46" s="1">
        <v>0</v>
      </c>
      <c r="S46" s="1">
        <v>0</v>
      </c>
      <c r="T46" s="1">
        <v>0</v>
      </c>
      <c r="U46" s="1">
        <v>0</v>
      </c>
      <c r="V46" s="1">
        <v>0</v>
      </c>
    </row>
    <row r="47" spans="1:22" x14ac:dyDescent="0.35">
      <c r="A47" s="1" t="s">
        <v>385</v>
      </c>
      <c r="B47" s="1" t="s">
        <v>386</v>
      </c>
      <c r="C47" s="1">
        <v>0</v>
      </c>
      <c r="D47" s="1">
        <v>0</v>
      </c>
      <c r="E47" s="1">
        <v>0</v>
      </c>
      <c r="F47" s="1">
        <v>0</v>
      </c>
      <c r="G47" s="1">
        <v>0</v>
      </c>
      <c r="H47" s="1">
        <v>0</v>
      </c>
      <c r="I47" s="1">
        <v>0</v>
      </c>
      <c r="J47" s="1">
        <v>0</v>
      </c>
      <c r="K47" s="1">
        <v>0</v>
      </c>
      <c r="L47" s="1">
        <v>0</v>
      </c>
      <c r="M47" s="1">
        <v>0</v>
      </c>
      <c r="N47" s="1">
        <v>0</v>
      </c>
      <c r="O47" s="1">
        <v>0</v>
      </c>
      <c r="P47" s="1">
        <v>0</v>
      </c>
      <c r="Q47" s="1">
        <v>0</v>
      </c>
      <c r="R47" s="1">
        <v>0</v>
      </c>
      <c r="S47" s="1">
        <v>0</v>
      </c>
      <c r="T47" s="1">
        <v>0</v>
      </c>
      <c r="U47" s="1">
        <v>0</v>
      </c>
      <c r="V47" s="1">
        <v>0</v>
      </c>
    </row>
    <row r="48" spans="1:22" x14ac:dyDescent="0.35">
      <c r="A48" s="1" t="s">
        <v>387</v>
      </c>
      <c r="B48" s="1" t="s">
        <v>388</v>
      </c>
      <c r="C48" s="1">
        <v>0</v>
      </c>
      <c r="D48" s="1">
        <v>0</v>
      </c>
      <c r="E48" s="1">
        <v>0</v>
      </c>
      <c r="F48" s="1">
        <v>0</v>
      </c>
      <c r="G48" s="1">
        <v>0</v>
      </c>
      <c r="H48" s="1">
        <v>0</v>
      </c>
      <c r="I48" s="1">
        <v>0</v>
      </c>
      <c r="J48" s="1">
        <v>0</v>
      </c>
      <c r="K48" s="1">
        <v>0</v>
      </c>
      <c r="L48" s="1">
        <v>0</v>
      </c>
      <c r="M48" s="1">
        <v>0</v>
      </c>
      <c r="N48" s="1">
        <v>0</v>
      </c>
      <c r="O48" s="1">
        <v>0</v>
      </c>
      <c r="P48" s="1">
        <v>0</v>
      </c>
      <c r="Q48" s="1">
        <v>0</v>
      </c>
      <c r="R48" s="1">
        <v>0</v>
      </c>
      <c r="S48" s="1">
        <v>0</v>
      </c>
      <c r="T48" s="1">
        <v>0</v>
      </c>
      <c r="U48" s="1">
        <v>0</v>
      </c>
      <c r="V48" s="1">
        <v>0</v>
      </c>
    </row>
    <row r="49" spans="1:22" x14ac:dyDescent="0.35">
      <c r="A49" s="1" t="s">
        <v>389</v>
      </c>
      <c r="B49" s="1" t="s">
        <v>390</v>
      </c>
      <c r="C49" s="1">
        <v>0</v>
      </c>
      <c r="D49" s="1">
        <v>0</v>
      </c>
      <c r="E49" s="1">
        <v>0</v>
      </c>
      <c r="F49" s="1">
        <v>0</v>
      </c>
      <c r="G49" s="1">
        <v>0</v>
      </c>
      <c r="H49" s="1">
        <v>0</v>
      </c>
      <c r="I49" s="1">
        <v>0</v>
      </c>
      <c r="J49" s="1">
        <v>0</v>
      </c>
      <c r="K49" s="1">
        <v>0</v>
      </c>
      <c r="L49" s="1">
        <v>0</v>
      </c>
      <c r="M49" s="1">
        <v>0</v>
      </c>
      <c r="N49" s="1">
        <v>0</v>
      </c>
      <c r="O49" s="1">
        <v>0</v>
      </c>
      <c r="P49" s="1">
        <v>0</v>
      </c>
      <c r="Q49" s="1">
        <v>0</v>
      </c>
      <c r="R49" s="1">
        <v>0</v>
      </c>
      <c r="S49" s="1">
        <v>0</v>
      </c>
      <c r="T49" s="1">
        <v>0</v>
      </c>
      <c r="U49" s="1">
        <v>0</v>
      </c>
      <c r="V49" s="1">
        <v>0</v>
      </c>
    </row>
    <row r="50" spans="1:22" x14ac:dyDescent="0.35">
      <c r="A50" s="1" t="s">
        <v>391</v>
      </c>
      <c r="B50" s="1" t="s">
        <v>392</v>
      </c>
      <c r="C50" s="1">
        <v>0</v>
      </c>
      <c r="D50" s="1">
        <v>0</v>
      </c>
      <c r="E50" s="1">
        <v>0</v>
      </c>
      <c r="F50" s="1">
        <v>0</v>
      </c>
      <c r="G50" s="1">
        <v>0</v>
      </c>
      <c r="H50" s="1">
        <v>0</v>
      </c>
      <c r="I50" s="1">
        <v>0</v>
      </c>
      <c r="J50" s="1">
        <v>0</v>
      </c>
      <c r="K50" s="1">
        <v>0</v>
      </c>
      <c r="L50" s="1">
        <v>0</v>
      </c>
      <c r="M50" s="1">
        <v>0</v>
      </c>
      <c r="N50" s="1">
        <v>0</v>
      </c>
      <c r="O50" s="1">
        <v>0</v>
      </c>
      <c r="P50" s="1">
        <v>0</v>
      </c>
      <c r="Q50" s="1">
        <v>0</v>
      </c>
      <c r="R50" s="1">
        <v>0</v>
      </c>
      <c r="S50" s="1">
        <v>0</v>
      </c>
      <c r="T50" s="1">
        <v>0</v>
      </c>
      <c r="U50" s="1">
        <v>0</v>
      </c>
      <c r="V50" s="1">
        <v>0</v>
      </c>
    </row>
    <row r="51" spans="1:22" x14ac:dyDescent="0.35">
      <c r="A51" s="1" t="s">
        <v>393</v>
      </c>
      <c r="B51" s="1" t="s">
        <v>394</v>
      </c>
      <c r="C51" s="1">
        <v>0</v>
      </c>
      <c r="D51" s="1">
        <v>0</v>
      </c>
      <c r="E51" s="1">
        <v>0</v>
      </c>
      <c r="F51" s="1">
        <v>0</v>
      </c>
      <c r="G51" s="1">
        <v>0</v>
      </c>
      <c r="H51" s="1">
        <v>0</v>
      </c>
      <c r="I51" s="1">
        <v>0</v>
      </c>
      <c r="J51" s="1">
        <v>0</v>
      </c>
      <c r="K51" s="1">
        <v>0</v>
      </c>
      <c r="L51" s="1">
        <v>0</v>
      </c>
      <c r="M51" s="1">
        <v>0</v>
      </c>
      <c r="N51" s="1">
        <v>0</v>
      </c>
      <c r="O51" s="1">
        <v>0</v>
      </c>
      <c r="P51" s="1">
        <v>0</v>
      </c>
      <c r="Q51" s="1">
        <v>0</v>
      </c>
      <c r="R51" s="1">
        <v>0</v>
      </c>
      <c r="S51" s="1">
        <v>0</v>
      </c>
      <c r="T51" s="1">
        <v>0</v>
      </c>
      <c r="U51" s="1">
        <v>0</v>
      </c>
      <c r="V51" s="1">
        <v>0</v>
      </c>
    </row>
    <row r="52" spans="1:22" x14ac:dyDescent="0.35">
      <c r="A52" s="1" t="s">
        <v>395</v>
      </c>
      <c r="B52" s="1" t="s">
        <v>396</v>
      </c>
      <c r="C52" s="1">
        <v>0</v>
      </c>
      <c r="D52" s="1">
        <v>0</v>
      </c>
      <c r="E52" s="1">
        <v>0</v>
      </c>
      <c r="F52" s="1">
        <v>0</v>
      </c>
      <c r="G52" s="1">
        <v>0</v>
      </c>
      <c r="H52" s="1">
        <v>0</v>
      </c>
      <c r="I52" s="1">
        <v>0</v>
      </c>
      <c r="J52" s="1">
        <v>0</v>
      </c>
      <c r="K52" s="1">
        <v>0</v>
      </c>
      <c r="L52" s="1">
        <v>0</v>
      </c>
      <c r="M52" s="1">
        <v>0</v>
      </c>
      <c r="N52" s="1">
        <v>0</v>
      </c>
      <c r="O52" s="1">
        <v>0</v>
      </c>
      <c r="P52" s="1">
        <v>0</v>
      </c>
      <c r="Q52" s="1">
        <v>0</v>
      </c>
      <c r="R52" s="1">
        <v>0</v>
      </c>
      <c r="S52" s="1">
        <v>0</v>
      </c>
      <c r="T52" s="1">
        <v>0</v>
      </c>
      <c r="U52" s="1">
        <v>0</v>
      </c>
      <c r="V52" s="1">
        <v>0</v>
      </c>
    </row>
    <row r="53" spans="1:22" x14ac:dyDescent="0.35">
      <c r="A53" s="1" t="s">
        <v>397</v>
      </c>
      <c r="B53" s="1" t="s">
        <v>398</v>
      </c>
      <c r="C53" s="1">
        <v>0</v>
      </c>
      <c r="D53" s="1">
        <v>0</v>
      </c>
      <c r="E53" s="1">
        <v>0</v>
      </c>
      <c r="F53" s="1">
        <v>0</v>
      </c>
      <c r="G53" s="1">
        <v>0</v>
      </c>
      <c r="H53" s="1">
        <v>0</v>
      </c>
      <c r="I53" s="1">
        <v>0</v>
      </c>
      <c r="J53" s="1">
        <v>0</v>
      </c>
      <c r="K53" s="1">
        <v>0</v>
      </c>
      <c r="L53" s="1">
        <v>0</v>
      </c>
      <c r="M53" s="1">
        <v>0</v>
      </c>
      <c r="N53" s="1">
        <v>0</v>
      </c>
      <c r="O53" s="1">
        <v>0</v>
      </c>
      <c r="P53" s="1">
        <v>0</v>
      </c>
      <c r="Q53" s="1">
        <v>0</v>
      </c>
      <c r="R53" s="1">
        <v>0</v>
      </c>
      <c r="S53" s="1">
        <v>0</v>
      </c>
      <c r="T53" s="1">
        <v>0</v>
      </c>
      <c r="U53" s="1">
        <v>0</v>
      </c>
      <c r="V53" s="1">
        <v>0</v>
      </c>
    </row>
    <row r="54" spans="1:22" x14ac:dyDescent="0.35">
      <c r="A54" s="1" t="s">
        <v>399</v>
      </c>
      <c r="B54" s="1" t="s">
        <v>400</v>
      </c>
      <c r="C54" s="1">
        <v>0</v>
      </c>
      <c r="D54" s="1">
        <v>0</v>
      </c>
      <c r="E54" s="1">
        <v>0</v>
      </c>
      <c r="F54" s="1">
        <v>0</v>
      </c>
      <c r="G54" s="1">
        <v>0</v>
      </c>
      <c r="H54" s="1">
        <v>0</v>
      </c>
      <c r="I54" s="1">
        <v>0</v>
      </c>
      <c r="J54" s="1">
        <v>0</v>
      </c>
      <c r="K54" s="1">
        <v>0</v>
      </c>
      <c r="L54" s="1">
        <v>0</v>
      </c>
      <c r="M54" s="1">
        <v>0</v>
      </c>
      <c r="N54" s="1">
        <v>0</v>
      </c>
      <c r="O54" s="1">
        <v>0</v>
      </c>
      <c r="P54" s="1">
        <v>0</v>
      </c>
      <c r="Q54" s="1">
        <v>0</v>
      </c>
      <c r="R54" s="1">
        <v>0</v>
      </c>
      <c r="S54" s="1">
        <v>0</v>
      </c>
      <c r="T54" s="1">
        <v>0</v>
      </c>
      <c r="U54" s="1">
        <v>0</v>
      </c>
      <c r="V54" s="1">
        <v>0</v>
      </c>
    </row>
    <row r="55" spans="1:22" x14ac:dyDescent="0.35">
      <c r="A55" s="1" t="s">
        <v>401</v>
      </c>
      <c r="B55" s="1" t="s">
        <v>402</v>
      </c>
      <c r="C55" s="1">
        <v>0</v>
      </c>
      <c r="D55" s="1">
        <v>0</v>
      </c>
      <c r="E55" s="1">
        <v>0</v>
      </c>
      <c r="F55" s="1">
        <v>0</v>
      </c>
      <c r="G55" s="1">
        <v>0</v>
      </c>
      <c r="H55" s="1">
        <v>0</v>
      </c>
      <c r="I55" s="1">
        <v>0</v>
      </c>
      <c r="J55" s="1">
        <v>0</v>
      </c>
      <c r="K55" s="1">
        <v>0</v>
      </c>
      <c r="L55" s="1">
        <v>0</v>
      </c>
      <c r="M55" s="1">
        <v>0</v>
      </c>
      <c r="N55" s="1">
        <v>0</v>
      </c>
      <c r="O55" s="1">
        <v>0</v>
      </c>
      <c r="P55" s="1">
        <v>0</v>
      </c>
      <c r="Q55" s="1">
        <v>0</v>
      </c>
      <c r="R55" s="1">
        <v>0</v>
      </c>
      <c r="S55" s="1">
        <v>0</v>
      </c>
      <c r="T55" s="1">
        <v>0</v>
      </c>
      <c r="U55" s="1">
        <v>0</v>
      </c>
      <c r="V55" s="1">
        <v>0</v>
      </c>
    </row>
    <row r="56" spans="1:22" x14ac:dyDescent="0.35">
      <c r="A56" s="1" t="s">
        <v>403</v>
      </c>
      <c r="B56" s="1" t="s">
        <v>404</v>
      </c>
      <c r="C56" s="1">
        <v>0</v>
      </c>
      <c r="D56" s="1">
        <v>0</v>
      </c>
      <c r="E56" s="1">
        <v>0</v>
      </c>
      <c r="F56" s="1">
        <v>0</v>
      </c>
      <c r="G56" s="1">
        <v>0</v>
      </c>
      <c r="H56" s="1">
        <v>0</v>
      </c>
      <c r="I56" s="1">
        <v>0</v>
      </c>
      <c r="J56" s="1">
        <v>0</v>
      </c>
      <c r="K56" s="1">
        <v>0</v>
      </c>
      <c r="L56" s="1">
        <v>0</v>
      </c>
      <c r="M56" s="1">
        <v>0</v>
      </c>
      <c r="N56" s="1">
        <v>0</v>
      </c>
      <c r="O56" s="1">
        <v>0</v>
      </c>
      <c r="P56" s="1">
        <v>0</v>
      </c>
      <c r="Q56" s="1">
        <v>0</v>
      </c>
      <c r="R56" s="1">
        <v>0</v>
      </c>
      <c r="S56" s="1">
        <v>0</v>
      </c>
      <c r="T56" s="1">
        <v>0</v>
      </c>
      <c r="U56" s="1">
        <v>0</v>
      </c>
      <c r="V56" s="1">
        <v>0</v>
      </c>
    </row>
    <row r="57" spans="1:22" x14ac:dyDescent="0.35">
      <c r="A57" s="1" t="s">
        <v>405</v>
      </c>
      <c r="B57" s="1" t="s">
        <v>406</v>
      </c>
      <c r="C57" s="1">
        <v>0</v>
      </c>
      <c r="D57" s="1">
        <v>0</v>
      </c>
      <c r="E57" s="1">
        <v>0</v>
      </c>
      <c r="F57" s="1">
        <v>0</v>
      </c>
      <c r="G57" s="1">
        <v>0</v>
      </c>
      <c r="H57" s="1">
        <v>0</v>
      </c>
      <c r="I57" s="1">
        <v>0</v>
      </c>
      <c r="J57" s="1">
        <v>0</v>
      </c>
      <c r="K57" s="1">
        <v>0</v>
      </c>
      <c r="L57" s="1">
        <v>0</v>
      </c>
      <c r="M57" s="1">
        <v>0</v>
      </c>
      <c r="N57" s="1">
        <v>0</v>
      </c>
      <c r="O57" s="1">
        <v>0</v>
      </c>
      <c r="P57" s="1">
        <v>0</v>
      </c>
      <c r="Q57" s="1">
        <v>0</v>
      </c>
      <c r="R57" s="1">
        <v>0</v>
      </c>
      <c r="S57" s="1">
        <v>0</v>
      </c>
      <c r="T57" s="1">
        <v>0</v>
      </c>
      <c r="U57" s="1">
        <v>0</v>
      </c>
      <c r="V57" s="1">
        <v>0</v>
      </c>
    </row>
    <row r="58" spans="1:22" x14ac:dyDescent="0.35">
      <c r="A58" s="1" t="s">
        <v>407</v>
      </c>
      <c r="B58" s="1" t="s">
        <v>408</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row>
    <row r="59" spans="1:22" x14ac:dyDescent="0.35">
      <c r="A59" s="1" t="s">
        <v>409</v>
      </c>
      <c r="B59" s="1" t="s">
        <v>410</v>
      </c>
      <c r="C59" s="1">
        <v>0</v>
      </c>
      <c r="D59" s="1">
        <v>0</v>
      </c>
      <c r="E59" s="1">
        <v>0</v>
      </c>
      <c r="F59" s="1">
        <v>0</v>
      </c>
      <c r="G59" s="1">
        <v>0</v>
      </c>
      <c r="H59" s="1">
        <v>0</v>
      </c>
      <c r="I59" s="1">
        <v>0</v>
      </c>
      <c r="J59" s="1">
        <v>0</v>
      </c>
      <c r="K59" s="1">
        <v>0</v>
      </c>
      <c r="L59" s="1">
        <v>0</v>
      </c>
      <c r="M59" s="1">
        <v>0</v>
      </c>
      <c r="N59" s="1">
        <v>0</v>
      </c>
      <c r="O59" s="1">
        <v>0</v>
      </c>
      <c r="P59" s="1">
        <v>0</v>
      </c>
      <c r="Q59" s="1">
        <v>0</v>
      </c>
      <c r="R59" s="1">
        <v>0</v>
      </c>
      <c r="S59" s="1">
        <v>0</v>
      </c>
      <c r="T59" s="1">
        <v>0</v>
      </c>
      <c r="U59" s="1">
        <v>0</v>
      </c>
      <c r="V59" s="1">
        <v>0</v>
      </c>
    </row>
    <row r="60" spans="1:22" x14ac:dyDescent="0.35">
      <c r="A60" s="1" t="s">
        <v>411</v>
      </c>
      <c r="B60" s="1" t="s">
        <v>412</v>
      </c>
      <c r="C60" s="1">
        <v>0</v>
      </c>
      <c r="D60" s="1">
        <v>0</v>
      </c>
      <c r="E60" s="1">
        <v>0</v>
      </c>
      <c r="F60" s="1">
        <v>0</v>
      </c>
      <c r="G60" s="1">
        <v>0</v>
      </c>
      <c r="H60" s="1">
        <v>0</v>
      </c>
      <c r="I60" s="1">
        <v>0</v>
      </c>
      <c r="J60" s="1">
        <v>0</v>
      </c>
      <c r="K60" s="1">
        <v>0</v>
      </c>
      <c r="L60" s="1">
        <v>0</v>
      </c>
      <c r="M60" s="1">
        <v>0</v>
      </c>
      <c r="N60" s="1">
        <v>0</v>
      </c>
      <c r="O60" s="1">
        <v>0</v>
      </c>
      <c r="P60" s="1">
        <v>0</v>
      </c>
      <c r="Q60" s="1">
        <v>0</v>
      </c>
      <c r="R60" s="1">
        <v>0</v>
      </c>
      <c r="S60" s="1">
        <v>0</v>
      </c>
      <c r="T60" s="1">
        <v>0</v>
      </c>
      <c r="U60" s="1">
        <v>0</v>
      </c>
      <c r="V60" s="1">
        <v>0</v>
      </c>
    </row>
    <row r="61" spans="1:22" x14ac:dyDescent="0.35">
      <c r="A61" s="1" t="s">
        <v>413</v>
      </c>
      <c r="B61" s="1" t="s">
        <v>414</v>
      </c>
      <c r="C61" s="1">
        <v>0</v>
      </c>
      <c r="D61" s="1">
        <v>0</v>
      </c>
      <c r="E61" s="1">
        <v>0</v>
      </c>
      <c r="F61" s="1">
        <v>0</v>
      </c>
      <c r="G61" s="1">
        <v>0</v>
      </c>
      <c r="H61" s="1">
        <v>0</v>
      </c>
      <c r="I61" s="1">
        <v>0</v>
      </c>
      <c r="J61" s="1">
        <v>0</v>
      </c>
      <c r="K61" s="1">
        <v>0</v>
      </c>
      <c r="L61" s="1">
        <v>0</v>
      </c>
      <c r="M61" s="1">
        <v>0</v>
      </c>
      <c r="N61" s="1">
        <v>0</v>
      </c>
      <c r="O61" s="1">
        <v>0</v>
      </c>
      <c r="P61" s="1">
        <v>0</v>
      </c>
      <c r="Q61" s="1">
        <v>0</v>
      </c>
      <c r="R61" s="1">
        <v>0</v>
      </c>
      <c r="S61" s="1">
        <v>0</v>
      </c>
      <c r="T61" s="1">
        <v>0</v>
      </c>
      <c r="U61" s="1">
        <v>0</v>
      </c>
      <c r="V61" s="1">
        <v>0</v>
      </c>
    </row>
    <row r="62" spans="1:22" x14ac:dyDescent="0.35">
      <c r="A62" s="1" t="s">
        <v>415</v>
      </c>
      <c r="B62" s="1" t="s">
        <v>416</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row>
    <row r="63" spans="1:22" x14ac:dyDescent="0.35">
      <c r="A63" s="1" t="s">
        <v>418</v>
      </c>
      <c r="B63" s="1" t="s">
        <v>419</v>
      </c>
      <c r="C63" s="1">
        <v>0</v>
      </c>
      <c r="D63" s="1">
        <v>0</v>
      </c>
      <c r="E63" s="1">
        <v>0</v>
      </c>
      <c r="F63" s="1">
        <v>0</v>
      </c>
      <c r="G63" s="1">
        <v>0</v>
      </c>
      <c r="H63" s="1">
        <v>0</v>
      </c>
      <c r="I63" s="1">
        <v>0</v>
      </c>
      <c r="J63" s="1">
        <v>0</v>
      </c>
      <c r="K63" s="1">
        <v>0</v>
      </c>
      <c r="L63" s="1">
        <v>0</v>
      </c>
      <c r="M63" s="1">
        <v>0</v>
      </c>
      <c r="N63" s="1">
        <v>0</v>
      </c>
      <c r="O63" s="1">
        <v>0</v>
      </c>
      <c r="P63" s="1">
        <v>0</v>
      </c>
      <c r="Q63" s="1">
        <v>0</v>
      </c>
      <c r="R63" s="1">
        <v>0</v>
      </c>
      <c r="S63" s="1">
        <v>0</v>
      </c>
      <c r="T63" s="1">
        <v>0</v>
      </c>
      <c r="U63" s="1">
        <v>0</v>
      </c>
      <c r="V63" s="1">
        <v>0</v>
      </c>
    </row>
    <row r="64" spans="1:22" x14ac:dyDescent="0.35">
      <c r="A64" s="1" t="s">
        <v>420</v>
      </c>
      <c r="B64" s="1" t="s">
        <v>421</v>
      </c>
      <c r="C64" s="1">
        <v>0</v>
      </c>
      <c r="D64" s="1">
        <v>0</v>
      </c>
      <c r="E64" s="1">
        <v>0</v>
      </c>
      <c r="F64" s="1">
        <v>0</v>
      </c>
      <c r="G64" s="1">
        <v>0</v>
      </c>
      <c r="H64" s="1">
        <v>0</v>
      </c>
      <c r="I64" s="1">
        <v>0</v>
      </c>
      <c r="J64" s="1">
        <v>0</v>
      </c>
      <c r="K64" s="1">
        <v>0</v>
      </c>
      <c r="L64" s="1">
        <v>0</v>
      </c>
      <c r="M64" s="1">
        <v>0</v>
      </c>
      <c r="N64" s="1">
        <v>0</v>
      </c>
      <c r="O64" s="1">
        <v>0</v>
      </c>
      <c r="P64" s="1">
        <v>0</v>
      </c>
      <c r="Q64" s="1">
        <v>0</v>
      </c>
      <c r="R64" s="1">
        <v>0</v>
      </c>
      <c r="S64" s="1">
        <v>0</v>
      </c>
      <c r="T64" s="1">
        <v>0</v>
      </c>
      <c r="U64" s="1">
        <v>0</v>
      </c>
      <c r="V64" s="1">
        <v>0</v>
      </c>
    </row>
    <row r="65" spans="1:22" x14ac:dyDescent="0.35">
      <c r="A65" s="1" t="s">
        <v>422</v>
      </c>
      <c r="B65" s="1" t="s">
        <v>423</v>
      </c>
      <c r="C65" s="1">
        <v>0</v>
      </c>
      <c r="D65" s="1">
        <v>0</v>
      </c>
      <c r="E65" s="1">
        <v>0</v>
      </c>
      <c r="F65" s="1">
        <v>0</v>
      </c>
      <c r="G65" s="1">
        <v>0</v>
      </c>
      <c r="H65" s="1">
        <v>0</v>
      </c>
      <c r="I65" s="1">
        <v>0</v>
      </c>
      <c r="J65" s="1">
        <v>0</v>
      </c>
      <c r="K65" s="1">
        <v>0</v>
      </c>
      <c r="L65" s="1">
        <v>0</v>
      </c>
      <c r="M65" s="1">
        <v>0</v>
      </c>
      <c r="N65" s="1">
        <v>0</v>
      </c>
      <c r="O65" s="1">
        <v>0</v>
      </c>
      <c r="P65" s="1">
        <v>0</v>
      </c>
      <c r="Q65" s="1">
        <v>0</v>
      </c>
      <c r="R65" s="1">
        <v>0</v>
      </c>
      <c r="S65" s="1">
        <v>0</v>
      </c>
      <c r="T65" s="1">
        <v>0</v>
      </c>
      <c r="U65" s="1">
        <v>0</v>
      </c>
      <c r="V65" s="1">
        <v>0</v>
      </c>
    </row>
    <row r="66" spans="1:22" x14ac:dyDescent="0.35">
      <c r="A66" s="1" t="s">
        <v>424</v>
      </c>
      <c r="B66" s="1" t="s">
        <v>425</v>
      </c>
      <c r="C66" s="1">
        <v>0</v>
      </c>
      <c r="D66" s="1">
        <v>0</v>
      </c>
      <c r="E66" s="1">
        <v>0</v>
      </c>
      <c r="F66" s="1">
        <v>0</v>
      </c>
      <c r="G66" s="1">
        <v>0</v>
      </c>
      <c r="H66" s="1">
        <v>0</v>
      </c>
      <c r="I66" s="1">
        <v>0</v>
      </c>
      <c r="J66" s="1">
        <v>0</v>
      </c>
      <c r="K66" s="1">
        <v>0</v>
      </c>
      <c r="L66" s="1">
        <v>0</v>
      </c>
      <c r="M66" s="1">
        <v>0</v>
      </c>
      <c r="N66" s="1">
        <v>0</v>
      </c>
      <c r="O66" s="1">
        <v>0</v>
      </c>
      <c r="P66" s="1">
        <v>0</v>
      </c>
      <c r="Q66" s="1">
        <v>0</v>
      </c>
      <c r="R66" s="1">
        <v>0</v>
      </c>
      <c r="S66" s="1">
        <v>0</v>
      </c>
      <c r="T66" s="1">
        <v>0</v>
      </c>
      <c r="U66" s="1">
        <v>0</v>
      </c>
      <c r="V66" s="1">
        <v>0</v>
      </c>
    </row>
    <row r="67" spans="1:22" x14ac:dyDescent="0.35">
      <c r="A67" s="1" t="s">
        <v>426</v>
      </c>
      <c r="B67" s="1" t="s">
        <v>427</v>
      </c>
      <c r="C67" s="1">
        <v>0</v>
      </c>
      <c r="D67" s="1">
        <v>0</v>
      </c>
      <c r="E67" s="1">
        <v>0</v>
      </c>
      <c r="F67" s="1">
        <v>0</v>
      </c>
      <c r="G67" s="1">
        <v>0</v>
      </c>
      <c r="H67" s="1">
        <v>0</v>
      </c>
      <c r="I67" s="1">
        <v>0</v>
      </c>
      <c r="J67" s="1">
        <v>0</v>
      </c>
      <c r="K67" s="1">
        <v>0</v>
      </c>
      <c r="L67" s="1">
        <v>0</v>
      </c>
      <c r="M67" s="1">
        <v>0</v>
      </c>
      <c r="N67" s="1">
        <v>0</v>
      </c>
      <c r="O67" s="1">
        <v>0</v>
      </c>
      <c r="P67" s="1">
        <v>0</v>
      </c>
      <c r="Q67" s="1">
        <v>0</v>
      </c>
      <c r="R67" s="1">
        <v>0</v>
      </c>
      <c r="S67" s="1">
        <v>0</v>
      </c>
      <c r="T67" s="1">
        <v>0</v>
      </c>
      <c r="U67" s="1">
        <v>0</v>
      </c>
      <c r="V67" s="1">
        <v>0</v>
      </c>
    </row>
    <row r="68" spans="1:22" x14ac:dyDescent="0.35">
      <c r="A68" s="1" t="s">
        <v>428</v>
      </c>
      <c r="B68" s="1" t="s">
        <v>429</v>
      </c>
      <c r="C68" s="1">
        <v>0</v>
      </c>
      <c r="D68" s="1">
        <v>0</v>
      </c>
      <c r="E68" s="1">
        <v>0</v>
      </c>
      <c r="F68" s="1">
        <v>0</v>
      </c>
      <c r="G68" s="1">
        <v>0</v>
      </c>
      <c r="H68" s="1">
        <v>0</v>
      </c>
      <c r="I68" s="1">
        <v>0</v>
      </c>
      <c r="J68" s="1">
        <v>0</v>
      </c>
      <c r="K68" s="1">
        <v>0</v>
      </c>
      <c r="L68" s="1">
        <v>0</v>
      </c>
      <c r="M68" s="1">
        <v>0</v>
      </c>
      <c r="N68" s="1">
        <v>0</v>
      </c>
      <c r="O68" s="1">
        <v>0</v>
      </c>
      <c r="P68" s="1">
        <v>0</v>
      </c>
      <c r="Q68" s="1">
        <v>0</v>
      </c>
      <c r="R68" s="1">
        <v>0</v>
      </c>
      <c r="S68" s="1">
        <v>0</v>
      </c>
      <c r="T68" s="1">
        <v>0</v>
      </c>
      <c r="U68" s="1">
        <v>0</v>
      </c>
      <c r="V68" s="1">
        <v>0</v>
      </c>
    </row>
    <row r="69" spans="1:22" x14ac:dyDescent="0.35">
      <c r="A69" s="1" t="s">
        <v>430</v>
      </c>
      <c r="B69" s="1" t="s">
        <v>431</v>
      </c>
      <c r="C69" s="1">
        <v>0</v>
      </c>
      <c r="D69" s="1">
        <v>0</v>
      </c>
      <c r="E69" s="1">
        <v>0</v>
      </c>
      <c r="F69" s="1">
        <v>0</v>
      </c>
      <c r="G69" s="1">
        <v>0</v>
      </c>
      <c r="H69" s="1">
        <v>0</v>
      </c>
      <c r="I69" s="1">
        <v>0</v>
      </c>
      <c r="J69" s="1">
        <v>0</v>
      </c>
      <c r="K69" s="1">
        <v>0</v>
      </c>
      <c r="L69" s="1">
        <v>0</v>
      </c>
      <c r="M69" s="1">
        <v>0</v>
      </c>
      <c r="N69" s="1">
        <v>0</v>
      </c>
      <c r="O69" s="1">
        <v>0</v>
      </c>
      <c r="P69" s="1">
        <v>0</v>
      </c>
      <c r="Q69" s="1">
        <v>0</v>
      </c>
      <c r="R69" s="1">
        <v>0</v>
      </c>
      <c r="S69" s="1">
        <v>0</v>
      </c>
      <c r="T69" s="1">
        <v>0</v>
      </c>
      <c r="U69" s="1">
        <v>0</v>
      </c>
      <c r="V69" s="1">
        <v>0</v>
      </c>
    </row>
    <row r="70" spans="1:22" x14ac:dyDescent="0.35">
      <c r="A70" s="1" t="s">
        <v>432</v>
      </c>
      <c r="B70" s="1" t="s">
        <v>433</v>
      </c>
      <c r="C70" s="1">
        <v>0</v>
      </c>
      <c r="D70" s="1">
        <v>0</v>
      </c>
      <c r="E70" s="1">
        <v>0</v>
      </c>
      <c r="F70" s="1">
        <v>0</v>
      </c>
      <c r="G70" s="1">
        <v>0</v>
      </c>
      <c r="H70" s="1">
        <v>0</v>
      </c>
      <c r="I70" s="1">
        <v>0</v>
      </c>
      <c r="J70" s="1">
        <v>0</v>
      </c>
      <c r="K70" s="1">
        <v>0</v>
      </c>
      <c r="L70" s="1">
        <v>0</v>
      </c>
      <c r="M70" s="1">
        <v>0</v>
      </c>
      <c r="N70" s="1">
        <v>0</v>
      </c>
      <c r="O70" s="1">
        <v>0</v>
      </c>
      <c r="P70" s="1">
        <v>0</v>
      </c>
      <c r="Q70" s="1">
        <v>0</v>
      </c>
      <c r="R70" s="1">
        <v>0</v>
      </c>
      <c r="S70" s="1">
        <v>0</v>
      </c>
      <c r="T70" s="1">
        <v>0</v>
      </c>
      <c r="U70" s="1">
        <v>0</v>
      </c>
      <c r="V70" s="1">
        <v>0</v>
      </c>
    </row>
    <row r="71" spans="1:22" x14ac:dyDescent="0.35">
      <c r="A71" s="1" t="s">
        <v>434</v>
      </c>
      <c r="B71" s="1" t="s">
        <v>435</v>
      </c>
      <c r="C71" s="1">
        <v>0</v>
      </c>
      <c r="D71" s="1">
        <v>0</v>
      </c>
      <c r="E71" s="1">
        <v>0</v>
      </c>
      <c r="F71" s="1">
        <v>0</v>
      </c>
      <c r="G71" s="1">
        <v>0</v>
      </c>
      <c r="H71" s="1">
        <v>0</v>
      </c>
      <c r="I71" s="1">
        <v>0</v>
      </c>
      <c r="J71" s="1">
        <v>0</v>
      </c>
      <c r="K71" s="1">
        <v>0</v>
      </c>
      <c r="L71" s="1">
        <v>0</v>
      </c>
      <c r="M71" s="1">
        <v>0</v>
      </c>
      <c r="N71" s="1">
        <v>0</v>
      </c>
      <c r="O71" s="1">
        <v>0</v>
      </c>
      <c r="P71" s="1">
        <v>0</v>
      </c>
      <c r="Q71" s="1">
        <v>0</v>
      </c>
      <c r="R71" s="1">
        <v>0</v>
      </c>
      <c r="S71" s="1">
        <v>0</v>
      </c>
      <c r="T71" s="1">
        <v>0</v>
      </c>
      <c r="U71" s="1">
        <v>0</v>
      </c>
      <c r="V71" s="1">
        <v>0</v>
      </c>
    </row>
    <row r="72" spans="1:22" x14ac:dyDescent="0.35">
      <c r="A72" s="1" t="s">
        <v>436</v>
      </c>
      <c r="B72" s="1" t="s">
        <v>437</v>
      </c>
      <c r="C72" s="1">
        <v>0</v>
      </c>
      <c r="D72" s="1">
        <v>0</v>
      </c>
      <c r="E72" s="1">
        <v>0</v>
      </c>
      <c r="F72" s="1">
        <v>0</v>
      </c>
      <c r="G72" s="1">
        <v>0</v>
      </c>
      <c r="H72" s="1">
        <v>0</v>
      </c>
      <c r="I72" s="1">
        <v>0</v>
      </c>
      <c r="J72" s="1">
        <v>0</v>
      </c>
      <c r="K72" s="1">
        <v>0</v>
      </c>
      <c r="L72" s="1">
        <v>0</v>
      </c>
      <c r="M72" s="1">
        <v>0</v>
      </c>
      <c r="N72" s="1">
        <v>0</v>
      </c>
      <c r="O72" s="1">
        <v>0</v>
      </c>
      <c r="P72" s="1">
        <v>0</v>
      </c>
      <c r="Q72" s="1">
        <v>0</v>
      </c>
      <c r="R72" s="1">
        <v>0</v>
      </c>
      <c r="S72" s="1">
        <v>0</v>
      </c>
      <c r="T72" s="1">
        <v>0</v>
      </c>
      <c r="U72" s="1">
        <v>0</v>
      </c>
      <c r="V72" s="1">
        <v>0</v>
      </c>
    </row>
    <row r="73" spans="1:22" x14ac:dyDescent="0.35">
      <c r="A73" s="1" t="s">
        <v>438</v>
      </c>
      <c r="B73" s="1" t="s">
        <v>439</v>
      </c>
      <c r="C73" s="1">
        <v>0</v>
      </c>
      <c r="D73" s="1">
        <v>0</v>
      </c>
      <c r="E73" s="1">
        <v>0</v>
      </c>
      <c r="F73" s="1">
        <v>0</v>
      </c>
      <c r="G73" s="1">
        <v>0</v>
      </c>
      <c r="H73" s="1">
        <v>0</v>
      </c>
      <c r="I73" s="1">
        <v>0</v>
      </c>
      <c r="J73" s="1">
        <v>0</v>
      </c>
      <c r="K73" s="1">
        <v>0</v>
      </c>
      <c r="L73" s="1">
        <v>0</v>
      </c>
      <c r="M73" s="1">
        <v>0</v>
      </c>
      <c r="N73" s="1">
        <v>0</v>
      </c>
      <c r="O73" s="1">
        <v>0</v>
      </c>
      <c r="P73" s="1">
        <v>0</v>
      </c>
      <c r="Q73" s="1">
        <v>0</v>
      </c>
      <c r="R73" s="1">
        <v>0</v>
      </c>
      <c r="S73" s="1">
        <v>0</v>
      </c>
      <c r="T73" s="1">
        <v>0</v>
      </c>
      <c r="U73" s="1">
        <v>0</v>
      </c>
      <c r="V73" s="1">
        <v>0</v>
      </c>
    </row>
    <row r="74" spans="1:22" x14ac:dyDescent="0.35">
      <c r="A74" s="1" t="s">
        <v>440</v>
      </c>
      <c r="B74" s="1" t="s">
        <v>441</v>
      </c>
      <c r="C74" s="1">
        <v>0</v>
      </c>
      <c r="D74" s="1">
        <v>0</v>
      </c>
      <c r="E74" s="1">
        <v>0</v>
      </c>
      <c r="F74" s="1">
        <v>0</v>
      </c>
      <c r="G74" s="1">
        <v>0</v>
      </c>
      <c r="H74" s="1">
        <v>0</v>
      </c>
      <c r="I74" s="1">
        <v>0</v>
      </c>
      <c r="J74" s="1">
        <v>0</v>
      </c>
      <c r="K74" s="1">
        <v>0</v>
      </c>
      <c r="L74" s="1">
        <v>0</v>
      </c>
      <c r="M74" s="1">
        <v>0</v>
      </c>
      <c r="N74" s="1">
        <v>0</v>
      </c>
      <c r="O74" s="1">
        <v>0</v>
      </c>
      <c r="P74" s="1">
        <v>0</v>
      </c>
      <c r="Q74" s="1">
        <v>0</v>
      </c>
      <c r="R74" s="1">
        <v>0</v>
      </c>
      <c r="S74" s="1">
        <v>0</v>
      </c>
      <c r="T74" s="1">
        <v>0</v>
      </c>
      <c r="U74" s="1">
        <v>0</v>
      </c>
      <c r="V74" s="1">
        <v>0</v>
      </c>
    </row>
    <row r="75" spans="1:22" x14ac:dyDescent="0.35">
      <c r="A75" s="1" t="s">
        <v>442</v>
      </c>
      <c r="B75" s="1" t="s">
        <v>443</v>
      </c>
      <c r="C75" s="1">
        <v>0</v>
      </c>
      <c r="D75" s="1">
        <v>0</v>
      </c>
      <c r="E75" s="1">
        <v>0</v>
      </c>
      <c r="F75" s="1">
        <v>0</v>
      </c>
      <c r="G75" s="1">
        <v>0</v>
      </c>
      <c r="H75" s="1">
        <v>0</v>
      </c>
      <c r="I75" s="1">
        <v>0</v>
      </c>
      <c r="J75" s="1">
        <v>0</v>
      </c>
      <c r="K75" s="1">
        <v>0</v>
      </c>
      <c r="L75" s="1">
        <v>0</v>
      </c>
      <c r="M75" s="1">
        <v>0</v>
      </c>
      <c r="N75" s="1">
        <v>0</v>
      </c>
      <c r="O75" s="1">
        <v>0</v>
      </c>
      <c r="P75" s="1">
        <v>0</v>
      </c>
      <c r="Q75" s="1">
        <v>0</v>
      </c>
      <c r="R75" s="1">
        <v>0</v>
      </c>
      <c r="S75" s="1">
        <v>0</v>
      </c>
      <c r="T75" s="1">
        <v>0</v>
      </c>
      <c r="U75" s="1">
        <v>0</v>
      </c>
      <c r="V75" s="1">
        <v>0</v>
      </c>
    </row>
    <row r="76" spans="1:22" x14ac:dyDescent="0.35">
      <c r="A76" s="1" t="s">
        <v>444</v>
      </c>
      <c r="B76" s="1" t="s">
        <v>445</v>
      </c>
      <c r="C76" s="1">
        <v>0</v>
      </c>
      <c r="D76" s="1">
        <v>0</v>
      </c>
      <c r="E76" s="1">
        <v>0</v>
      </c>
      <c r="F76" s="1">
        <v>0</v>
      </c>
      <c r="G76" s="1">
        <v>0</v>
      </c>
      <c r="H76" s="1">
        <v>0</v>
      </c>
      <c r="I76" s="1">
        <v>0</v>
      </c>
      <c r="J76" s="1">
        <v>0</v>
      </c>
      <c r="K76" s="1">
        <v>0</v>
      </c>
      <c r="L76" s="1">
        <v>0</v>
      </c>
      <c r="M76" s="1">
        <v>0</v>
      </c>
      <c r="N76" s="1">
        <v>0</v>
      </c>
      <c r="O76" s="1">
        <v>0</v>
      </c>
      <c r="P76" s="1">
        <v>0</v>
      </c>
      <c r="Q76" s="1">
        <v>0</v>
      </c>
      <c r="R76" s="1">
        <v>0</v>
      </c>
      <c r="S76" s="1">
        <v>0</v>
      </c>
      <c r="T76" s="1">
        <v>0</v>
      </c>
      <c r="U76" s="1">
        <v>0</v>
      </c>
      <c r="V76" s="1">
        <v>0</v>
      </c>
    </row>
    <row r="77" spans="1:22" x14ac:dyDescent="0.35">
      <c r="A77" s="1" t="s">
        <v>446</v>
      </c>
      <c r="B77" s="1" t="s">
        <v>447</v>
      </c>
      <c r="C77" s="1">
        <v>0</v>
      </c>
      <c r="D77" s="1">
        <v>0</v>
      </c>
      <c r="E77" s="1">
        <v>0</v>
      </c>
      <c r="F77" s="1">
        <v>0</v>
      </c>
      <c r="G77" s="1">
        <v>0</v>
      </c>
      <c r="H77" s="1">
        <v>0</v>
      </c>
      <c r="I77" s="1">
        <v>0</v>
      </c>
      <c r="J77" s="1">
        <v>0</v>
      </c>
      <c r="K77" s="1">
        <v>0</v>
      </c>
      <c r="L77" s="1">
        <v>0</v>
      </c>
      <c r="M77" s="1">
        <v>0</v>
      </c>
      <c r="N77" s="1">
        <v>0</v>
      </c>
      <c r="O77" s="1">
        <v>0</v>
      </c>
      <c r="P77" s="1">
        <v>0</v>
      </c>
      <c r="Q77" s="1">
        <v>0</v>
      </c>
      <c r="R77" s="1">
        <v>0</v>
      </c>
      <c r="S77" s="1">
        <v>0</v>
      </c>
      <c r="T77" s="1">
        <v>0</v>
      </c>
      <c r="U77" s="1">
        <v>0</v>
      </c>
      <c r="V77" s="1">
        <v>0</v>
      </c>
    </row>
    <row r="78" spans="1:22" x14ac:dyDescent="0.35">
      <c r="A78" s="1" t="s">
        <v>448</v>
      </c>
      <c r="B78" s="1" t="s">
        <v>449</v>
      </c>
      <c r="C78" s="1">
        <v>0</v>
      </c>
      <c r="D78" s="1">
        <v>0</v>
      </c>
      <c r="E78" s="1">
        <v>0</v>
      </c>
      <c r="F78" s="1">
        <v>0</v>
      </c>
      <c r="G78" s="1">
        <v>0</v>
      </c>
      <c r="H78" s="1">
        <v>0</v>
      </c>
      <c r="I78" s="1">
        <v>0</v>
      </c>
      <c r="J78" s="1">
        <v>0</v>
      </c>
      <c r="K78" s="1">
        <v>0</v>
      </c>
      <c r="L78" s="1">
        <v>0</v>
      </c>
      <c r="M78" s="1">
        <v>0</v>
      </c>
      <c r="N78" s="1">
        <v>0</v>
      </c>
      <c r="O78" s="1">
        <v>0</v>
      </c>
      <c r="P78" s="1">
        <v>0</v>
      </c>
      <c r="Q78" s="1">
        <v>0</v>
      </c>
      <c r="R78" s="1">
        <v>0</v>
      </c>
      <c r="S78" s="1">
        <v>0</v>
      </c>
      <c r="T78" s="1">
        <v>0</v>
      </c>
      <c r="U78" s="1">
        <v>0</v>
      </c>
      <c r="V78" s="1">
        <v>0</v>
      </c>
    </row>
    <row r="79" spans="1:22" x14ac:dyDescent="0.35">
      <c r="A79" s="1" t="s">
        <v>452</v>
      </c>
      <c r="B79" s="1" t="s">
        <v>453</v>
      </c>
      <c r="C79" s="1">
        <v>0</v>
      </c>
      <c r="D79" s="1">
        <v>0</v>
      </c>
      <c r="E79" s="1">
        <v>0</v>
      </c>
      <c r="F79" s="1">
        <v>0</v>
      </c>
      <c r="G79" s="1">
        <v>0</v>
      </c>
      <c r="H79" s="1">
        <v>0</v>
      </c>
      <c r="I79" s="1">
        <v>0</v>
      </c>
      <c r="J79" s="1">
        <v>0</v>
      </c>
      <c r="K79" s="1">
        <v>0</v>
      </c>
      <c r="L79" s="1">
        <v>0</v>
      </c>
      <c r="M79" s="1">
        <v>0</v>
      </c>
      <c r="N79" s="1">
        <v>0</v>
      </c>
      <c r="O79" s="1">
        <v>0</v>
      </c>
      <c r="P79" s="1">
        <v>0</v>
      </c>
      <c r="Q79" s="1">
        <v>0</v>
      </c>
      <c r="R79" s="1">
        <v>0</v>
      </c>
      <c r="S79" s="1">
        <v>0</v>
      </c>
      <c r="T79" s="1">
        <v>0</v>
      </c>
      <c r="U79" s="1">
        <v>0</v>
      </c>
      <c r="V79" s="1">
        <v>0</v>
      </c>
    </row>
    <row r="80" spans="1:22" x14ac:dyDescent="0.35">
      <c r="A80" s="1" t="s">
        <v>454</v>
      </c>
      <c r="B80" s="1" t="s">
        <v>455</v>
      </c>
      <c r="C80" s="1">
        <v>0</v>
      </c>
      <c r="D80" s="1">
        <v>0</v>
      </c>
      <c r="E80" s="1">
        <v>0</v>
      </c>
      <c r="F80" s="1">
        <v>0</v>
      </c>
      <c r="G80" s="1">
        <v>0</v>
      </c>
      <c r="H80" s="1">
        <v>0</v>
      </c>
      <c r="I80" s="1">
        <v>0</v>
      </c>
      <c r="J80" s="1">
        <v>0</v>
      </c>
      <c r="K80" s="1">
        <v>0</v>
      </c>
      <c r="L80" s="1">
        <v>0</v>
      </c>
      <c r="M80" s="1">
        <v>0</v>
      </c>
      <c r="N80" s="1">
        <v>0</v>
      </c>
      <c r="O80" s="1">
        <v>0</v>
      </c>
      <c r="P80" s="1">
        <v>0</v>
      </c>
      <c r="Q80" s="1">
        <v>0</v>
      </c>
      <c r="R80" s="1">
        <v>0</v>
      </c>
      <c r="S80" s="1">
        <v>0</v>
      </c>
      <c r="T80" s="1">
        <v>0</v>
      </c>
      <c r="U80" s="1">
        <v>0</v>
      </c>
      <c r="V80" s="1">
        <v>0</v>
      </c>
    </row>
    <row r="81" spans="1:22" x14ac:dyDescent="0.35">
      <c r="A81" s="1" t="s">
        <v>456</v>
      </c>
      <c r="B81" s="1" t="s">
        <v>457</v>
      </c>
      <c r="C81" s="1">
        <v>0</v>
      </c>
      <c r="D81" s="1">
        <v>0</v>
      </c>
      <c r="E81" s="1">
        <v>0</v>
      </c>
      <c r="F81" s="1">
        <v>0</v>
      </c>
      <c r="G81" s="1">
        <v>0</v>
      </c>
      <c r="H81" s="1">
        <v>0</v>
      </c>
      <c r="I81" s="1">
        <v>0</v>
      </c>
      <c r="J81" s="1">
        <v>0</v>
      </c>
      <c r="K81" s="1">
        <v>0</v>
      </c>
      <c r="L81" s="1">
        <v>0</v>
      </c>
      <c r="M81" s="1">
        <v>0</v>
      </c>
      <c r="N81" s="1">
        <v>0</v>
      </c>
      <c r="O81" s="1">
        <v>0</v>
      </c>
      <c r="P81" s="1">
        <v>0</v>
      </c>
      <c r="Q81" s="1">
        <v>0</v>
      </c>
      <c r="R81" s="1">
        <v>0</v>
      </c>
      <c r="S81" s="1">
        <v>0</v>
      </c>
      <c r="T81" s="1">
        <v>0</v>
      </c>
      <c r="U81" s="1">
        <v>0</v>
      </c>
      <c r="V81" s="1">
        <v>0</v>
      </c>
    </row>
    <row r="82" spans="1:22" x14ac:dyDescent="0.35">
      <c r="A82" s="1" t="s">
        <v>458</v>
      </c>
      <c r="B82" s="1" t="s">
        <v>459</v>
      </c>
      <c r="C82" s="1">
        <v>0</v>
      </c>
      <c r="D82" s="1">
        <v>0</v>
      </c>
      <c r="E82" s="1">
        <v>0</v>
      </c>
      <c r="F82" s="1">
        <v>0</v>
      </c>
      <c r="G82" s="1">
        <v>0</v>
      </c>
      <c r="H82" s="1">
        <v>0</v>
      </c>
      <c r="I82" s="1">
        <v>0</v>
      </c>
      <c r="J82" s="1">
        <v>0</v>
      </c>
      <c r="K82" s="1">
        <v>0</v>
      </c>
      <c r="L82" s="1">
        <v>0</v>
      </c>
      <c r="M82" s="1">
        <v>0</v>
      </c>
      <c r="N82" s="1">
        <v>0</v>
      </c>
      <c r="O82" s="1">
        <v>0</v>
      </c>
      <c r="P82" s="1">
        <v>0</v>
      </c>
      <c r="Q82" s="1">
        <v>0</v>
      </c>
      <c r="R82" s="1">
        <v>0</v>
      </c>
      <c r="S82" s="1">
        <v>0</v>
      </c>
      <c r="T82" s="1">
        <v>0</v>
      </c>
      <c r="U82" s="1">
        <v>0</v>
      </c>
      <c r="V82" s="1">
        <v>0</v>
      </c>
    </row>
    <row r="83" spans="1:22" x14ac:dyDescent="0.35">
      <c r="A83" s="1" t="s">
        <v>460</v>
      </c>
      <c r="B83" s="1" t="s">
        <v>461</v>
      </c>
      <c r="C83" s="1">
        <v>0</v>
      </c>
      <c r="D83" s="1">
        <v>0</v>
      </c>
      <c r="E83" s="1">
        <v>0</v>
      </c>
      <c r="F83" s="1">
        <v>0</v>
      </c>
      <c r="G83" s="1">
        <v>0</v>
      </c>
      <c r="H83" s="1">
        <v>0</v>
      </c>
      <c r="I83" s="1">
        <v>0</v>
      </c>
      <c r="J83" s="1">
        <v>0</v>
      </c>
      <c r="K83" s="1">
        <v>0</v>
      </c>
      <c r="L83" s="1">
        <v>0</v>
      </c>
      <c r="M83" s="1">
        <v>0</v>
      </c>
      <c r="N83" s="1">
        <v>0</v>
      </c>
      <c r="O83" s="1">
        <v>0</v>
      </c>
      <c r="P83" s="1">
        <v>0</v>
      </c>
      <c r="Q83" s="1">
        <v>0</v>
      </c>
      <c r="R83" s="1">
        <v>0</v>
      </c>
      <c r="S83" s="1">
        <v>0</v>
      </c>
      <c r="T83" s="1">
        <v>0</v>
      </c>
      <c r="U83" s="1">
        <v>0</v>
      </c>
      <c r="V83" s="1">
        <v>0</v>
      </c>
    </row>
    <row r="84" spans="1:22" x14ac:dyDescent="0.35">
      <c r="A84" s="1" t="s">
        <v>463</v>
      </c>
      <c r="B84" s="1" t="s">
        <v>464</v>
      </c>
      <c r="C84" s="1">
        <v>0</v>
      </c>
      <c r="D84" s="1">
        <v>0</v>
      </c>
      <c r="E84" s="1">
        <v>0</v>
      </c>
      <c r="F84" s="1">
        <v>0</v>
      </c>
      <c r="G84" s="1">
        <v>0</v>
      </c>
      <c r="H84" s="1">
        <v>0</v>
      </c>
      <c r="I84" s="1">
        <v>0</v>
      </c>
      <c r="J84" s="1">
        <v>0</v>
      </c>
      <c r="K84" s="1">
        <v>0</v>
      </c>
      <c r="L84" s="1">
        <v>0</v>
      </c>
      <c r="M84" s="1">
        <v>0</v>
      </c>
      <c r="N84" s="1">
        <v>0</v>
      </c>
      <c r="O84" s="1">
        <v>0</v>
      </c>
      <c r="P84" s="1">
        <v>0</v>
      </c>
      <c r="Q84" s="1">
        <v>0</v>
      </c>
      <c r="R84" s="1">
        <v>0</v>
      </c>
      <c r="S84" s="1">
        <v>0</v>
      </c>
      <c r="T84" s="1">
        <v>0</v>
      </c>
      <c r="U84" s="1">
        <v>0</v>
      </c>
      <c r="V84" s="1">
        <v>0</v>
      </c>
    </row>
    <row r="85" spans="1:22" x14ac:dyDescent="0.35">
      <c r="A85" s="1" t="s">
        <v>465</v>
      </c>
      <c r="B85" s="1" t="s">
        <v>466</v>
      </c>
      <c r="C85" s="1">
        <v>0</v>
      </c>
      <c r="D85" s="1">
        <v>0</v>
      </c>
      <c r="E85" s="1">
        <v>0</v>
      </c>
      <c r="F85" s="1">
        <v>0</v>
      </c>
      <c r="G85" s="1">
        <v>0</v>
      </c>
      <c r="H85" s="1">
        <v>0</v>
      </c>
      <c r="I85" s="1">
        <v>0</v>
      </c>
      <c r="J85" s="1">
        <v>0</v>
      </c>
      <c r="K85" s="1">
        <v>0</v>
      </c>
      <c r="L85" s="1">
        <v>0</v>
      </c>
      <c r="M85" s="1">
        <v>0</v>
      </c>
      <c r="N85" s="1">
        <v>0</v>
      </c>
      <c r="O85" s="1">
        <v>0</v>
      </c>
      <c r="P85" s="1">
        <v>0</v>
      </c>
      <c r="Q85" s="1">
        <v>0</v>
      </c>
      <c r="R85" s="1">
        <v>0</v>
      </c>
      <c r="S85" s="1">
        <v>0</v>
      </c>
      <c r="T85" s="1">
        <v>0</v>
      </c>
      <c r="U85" s="1">
        <v>0</v>
      </c>
      <c r="V85" s="1">
        <v>0</v>
      </c>
    </row>
    <row r="86" spans="1:22" x14ac:dyDescent="0.35">
      <c r="A86" s="1" t="s">
        <v>467</v>
      </c>
      <c r="B86" s="1" t="s">
        <v>468</v>
      </c>
      <c r="C86" s="1">
        <v>0</v>
      </c>
      <c r="D86" s="1">
        <v>0</v>
      </c>
      <c r="E86" s="1">
        <v>0</v>
      </c>
      <c r="F86" s="1">
        <v>0</v>
      </c>
      <c r="G86" s="1">
        <v>0</v>
      </c>
      <c r="H86" s="1">
        <v>0</v>
      </c>
      <c r="I86" s="1">
        <v>0</v>
      </c>
      <c r="J86" s="1">
        <v>0</v>
      </c>
      <c r="K86" s="1">
        <v>0</v>
      </c>
      <c r="L86" s="1">
        <v>0</v>
      </c>
      <c r="M86" s="1">
        <v>0</v>
      </c>
      <c r="N86" s="1">
        <v>0</v>
      </c>
      <c r="O86" s="1">
        <v>0</v>
      </c>
      <c r="P86" s="1">
        <v>0</v>
      </c>
      <c r="Q86" s="1">
        <v>0</v>
      </c>
      <c r="R86" s="1">
        <v>0</v>
      </c>
      <c r="S86" s="1">
        <v>0</v>
      </c>
      <c r="T86" s="1">
        <v>0</v>
      </c>
      <c r="U86" s="1">
        <v>0</v>
      </c>
      <c r="V86" s="1">
        <v>0</v>
      </c>
    </row>
    <row r="87" spans="1:22" x14ac:dyDescent="0.35">
      <c r="A87" s="1" t="s">
        <v>470</v>
      </c>
      <c r="B87" s="1" t="s">
        <v>471</v>
      </c>
      <c r="C87" s="1">
        <v>0</v>
      </c>
      <c r="D87" s="1">
        <v>0</v>
      </c>
      <c r="E87" s="1">
        <v>0</v>
      </c>
      <c r="F87" s="1">
        <v>0</v>
      </c>
      <c r="G87" s="1">
        <v>0</v>
      </c>
      <c r="H87" s="1">
        <v>0</v>
      </c>
      <c r="I87" s="1">
        <v>0</v>
      </c>
      <c r="J87" s="1">
        <v>0</v>
      </c>
      <c r="K87" s="1">
        <v>0</v>
      </c>
      <c r="L87" s="1">
        <v>0</v>
      </c>
      <c r="M87" s="1">
        <v>0</v>
      </c>
      <c r="N87" s="1">
        <v>0</v>
      </c>
      <c r="O87" s="1">
        <v>0</v>
      </c>
      <c r="P87" s="1">
        <v>0</v>
      </c>
      <c r="Q87" s="1">
        <v>0</v>
      </c>
      <c r="R87" s="1">
        <v>0</v>
      </c>
      <c r="S87" s="1">
        <v>0</v>
      </c>
      <c r="T87" s="1">
        <v>0</v>
      </c>
      <c r="U87" s="1">
        <v>0</v>
      </c>
      <c r="V87" s="1">
        <v>0</v>
      </c>
    </row>
    <row r="88" spans="1:22" x14ac:dyDescent="0.35">
      <c r="A88" s="1" t="s">
        <v>472</v>
      </c>
      <c r="B88" s="1" t="s">
        <v>473</v>
      </c>
      <c r="C88" s="1">
        <v>0</v>
      </c>
      <c r="D88" s="1">
        <v>0</v>
      </c>
      <c r="E88" s="1">
        <v>0</v>
      </c>
      <c r="F88" s="1">
        <v>0</v>
      </c>
      <c r="G88" s="1">
        <v>0</v>
      </c>
      <c r="H88" s="1">
        <v>0</v>
      </c>
      <c r="I88" s="1">
        <v>0</v>
      </c>
      <c r="J88" s="1">
        <v>0</v>
      </c>
      <c r="K88" s="1">
        <v>0</v>
      </c>
      <c r="L88" s="1">
        <v>0</v>
      </c>
      <c r="M88" s="1">
        <v>0</v>
      </c>
      <c r="N88" s="1">
        <v>0</v>
      </c>
      <c r="O88" s="1">
        <v>0</v>
      </c>
      <c r="P88" s="1">
        <v>0</v>
      </c>
      <c r="Q88" s="1">
        <v>0</v>
      </c>
      <c r="R88" s="1">
        <v>0</v>
      </c>
      <c r="S88" s="1">
        <v>0</v>
      </c>
      <c r="T88" s="1">
        <v>0</v>
      </c>
      <c r="U88" s="1">
        <v>0</v>
      </c>
      <c r="V88" s="1">
        <v>0</v>
      </c>
    </row>
    <row r="89" spans="1:22" x14ac:dyDescent="0.35">
      <c r="A89" s="1" t="s">
        <v>474</v>
      </c>
      <c r="B89" s="1" t="s">
        <v>475</v>
      </c>
      <c r="C89" s="1">
        <v>0</v>
      </c>
      <c r="D89" s="1">
        <v>0</v>
      </c>
      <c r="E89" s="1">
        <v>0</v>
      </c>
      <c r="F89" s="1">
        <v>0</v>
      </c>
      <c r="G89" s="1">
        <v>0</v>
      </c>
      <c r="H89" s="1">
        <v>0</v>
      </c>
      <c r="I89" s="1">
        <v>0</v>
      </c>
      <c r="J89" s="1">
        <v>0</v>
      </c>
      <c r="K89" s="1">
        <v>0</v>
      </c>
      <c r="L89" s="1">
        <v>0</v>
      </c>
      <c r="M89" s="1">
        <v>0</v>
      </c>
      <c r="N89" s="1">
        <v>0</v>
      </c>
      <c r="O89" s="1">
        <v>0</v>
      </c>
      <c r="P89" s="1">
        <v>0</v>
      </c>
      <c r="Q89" s="1">
        <v>0</v>
      </c>
      <c r="R89" s="1">
        <v>0</v>
      </c>
      <c r="S89" s="1">
        <v>0</v>
      </c>
      <c r="T89" s="1">
        <v>0</v>
      </c>
      <c r="U89" s="1">
        <v>0</v>
      </c>
      <c r="V89" s="1">
        <v>0</v>
      </c>
    </row>
    <row r="90" spans="1:22" x14ac:dyDescent="0.35">
      <c r="A90" s="1" t="s">
        <v>477</v>
      </c>
      <c r="B90" s="1" t="s">
        <v>478</v>
      </c>
      <c r="C90" s="1">
        <v>0</v>
      </c>
      <c r="D90" s="1">
        <v>0</v>
      </c>
      <c r="E90" s="1">
        <v>0</v>
      </c>
      <c r="F90" s="1">
        <v>0</v>
      </c>
      <c r="G90" s="1">
        <v>0</v>
      </c>
      <c r="H90" s="1">
        <v>0</v>
      </c>
      <c r="I90" s="1">
        <v>0</v>
      </c>
      <c r="J90" s="1">
        <v>0</v>
      </c>
      <c r="K90" s="1">
        <v>0</v>
      </c>
      <c r="L90" s="1">
        <v>0</v>
      </c>
      <c r="M90" s="1">
        <v>0</v>
      </c>
      <c r="N90" s="1">
        <v>0</v>
      </c>
      <c r="O90" s="1">
        <v>0</v>
      </c>
      <c r="P90" s="1">
        <v>0</v>
      </c>
      <c r="Q90" s="1">
        <v>0</v>
      </c>
      <c r="R90" s="1">
        <v>0</v>
      </c>
      <c r="S90" s="1">
        <v>0</v>
      </c>
      <c r="T90" s="1">
        <v>0</v>
      </c>
      <c r="U90" s="1">
        <v>0</v>
      </c>
      <c r="V90" s="1">
        <v>0</v>
      </c>
    </row>
    <row r="91" spans="1:22" x14ac:dyDescent="0.35">
      <c r="A91" s="1" t="s">
        <v>479</v>
      </c>
      <c r="B91" s="1" t="s">
        <v>480</v>
      </c>
      <c r="C91" s="1">
        <v>0</v>
      </c>
      <c r="D91" s="1">
        <v>0</v>
      </c>
      <c r="E91" s="1">
        <v>0</v>
      </c>
      <c r="F91" s="1">
        <v>0</v>
      </c>
      <c r="G91" s="1">
        <v>0</v>
      </c>
      <c r="H91" s="1">
        <v>0</v>
      </c>
      <c r="I91" s="1">
        <v>0</v>
      </c>
      <c r="J91" s="1">
        <v>0</v>
      </c>
      <c r="K91" s="1">
        <v>0</v>
      </c>
      <c r="L91" s="1">
        <v>0</v>
      </c>
      <c r="M91" s="1">
        <v>0</v>
      </c>
      <c r="N91" s="1">
        <v>0</v>
      </c>
      <c r="O91" s="1">
        <v>0</v>
      </c>
      <c r="P91" s="1">
        <v>0</v>
      </c>
      <c r="Q91" s="1">
        <v>0</v>
      </c>
      <c r="R91" s="1">
        <v>0</v>
      </c>
      <c r="S91" s="1">
        <v>0</v>
      </c>
      <c r="T91" s="1">
        <v>0</v>
      </c>
      <c r="U91" s="1">
        <v>0</v>
      </c>
      <c r="V91" s="1">
        <v>0</v>
      </c>
    </row>
    <row r="92" spans="1:22" x14ac:dyDescent="0.35">
      <c r="A92" s="1" t="s">
        <v>481</v>
      </c>
      <c r="B92" s="1" t="s">
        <v>482</v>
      </c>
      <c r="C92" s="1">
        <v>0</v>
      </c>
      <c r="D92" s="1">
        <v>0</v>
      </c>
      <c r="E92" s="1">
        <v>0</v>
      </c>
      <c r="F92" s="1">
        <v>0</v>
      </c>
      <c r="G92" s="1">
        <v>0</v>
      </c>
      <c r="H92" s="1">
        <v>0</v>
      </c>
      <c r="I92" s="1">
        <v>0</v>
      </c>
      <c r="J92" s="1">
        <v>0</v>
      </c>
      <c r="K92" s="1">
        <v>0</v>
      </c>
      <c r="L92" s="1">
        <v>0</v>
      </c>
      <c r="M92" s="1">
        <v>0</v>
      </c>
      <c r="N92" s="1">
        <v>0</v>
      </c>
      <c r="O92" s="1">
        <v>0</v>
      </c>
      <c r="P92" s="1">
        <v>0</v>
      </c>
      <c r="Q92" s="1">
        <v>0</v>
      </c>
      <c r="R92" s="1">
        <v>0</v>
      </c>
      <c r="S92" s="1">
        <v>0</v>
      </c>
      <c r="T92" s="1">
        <v>0</v>
      </c>
      <c r="U92" s="1">
        <v>0</v>
      </c>
      <c r="V92" s="1">
        <v>0</v>
      </c>
    </row>
    <row r="93" spans="1:22" x14ac:dyDescent="0.35">
      <c r="A93" s="1" t="s">
        <v>483</v>
      </c>
      <c r="B93" s="1" t="s">
        <v>484</v>
      </c>
      <c r="C93" s="1">
        <v>0</v>
      </c>
      <c r="D93" s="1">
        <v>0</v>
      </c>
      <c r="E93" s="1">
        <v>0</v>
      </c>
      <c r="F93" s="1">
        <v>0</v>
      </c>
      <c r="G93" s="1">
        <v>0</v>
      </c>
      <c r="H93" s="1">
        <v>0</v>
      </c>
      <c r="I93" s="1">
        <v>0</v>
      </c>
      <c r="J93" s="1">
        <v>0</v>
      </c>
      <c r="K93" s="1">
        <v>0</v>
      </c>
      <c r="L93" s="1">
        <v>0</v>
      </c>
      <c r="M93" s="1">
        <v>0</v>
      </c>
      <c r="N93" s="1">
        <v>0</v>
      </c>
      <c r="O93" s="1">
        <v>0</v>
      </c>
      <c r="P93" s="1">
        <v>0</v>
      </c>
      <c r="Q93" s="1">
        <v>0</v>
      </c>
      <c r="R93" s="1">
        <v>0</v>
      </c>
      <c r="S93" s="1">
        <v>0</v>
      </c>
      <c r="T93" s="1">
        <v>0</v>
      </c>
      <c r="U93" s="1">
        <v>0</v>
      </c>
      <c r="V93" s="1">
        <v>0</v>
      </c>
    </row>
    <row r="94" spans="1:22" x14ac:dyDescent="0.35">
      <c r="A94" s="1" t="s">
        <v>485</v>
      </c>
      <c r="B94" s="1" t="s">
        <v>486</v>
      </c>
      <c r="C94" s="1">
        <v>0</v>
      </c>
      <c r="D94" s="1">
        <v>0</v>
      </c>
      <c r="E94" s="1">
        <v>0</v>
      </c>
      <c r="F94" s="1">
        <v>0</v>
      </c>
      <c r="G94" s="1">
        <v>0</v>
      </c>
      <c r="H94" s="1">
        <v>0</v>
      </c>
      <c r="I94" s="1">
        <v>0</v>
      </c>
      <c r="J94" s="1">
        <v>0</v>
      </c>
      <c r="K94" s="1">
        <v>0</v>
      </c>
      <c r="L94" s="1">
        <v>0</v>
      </c>
      <c r="M94" s="1">
        <v>0</v>
      </c>
      <c r="N94" s="1">
        <v>0</v>
      </c>
      <c r="O94" s="1">
        <v>0</v>
      </c>
      <c r="P94" s="1">
        <v>0</v>
      </c>
      <c r="Q94" s="1">
        <v>0</v>
      </c>
      <c r="R94" s="1">
        <v>0</v>
      </c>
      <c r="S94" s="1">
        <v>0</v>
      </c>
      <c r="T94" s="1">
        <v>0</v>
      </c>
      <c r="U94" s="1">
        <v>0</v>
      </c>
      <c r="V94" s="1">
        <v>0</v>
      </c>
    </row>
    <row r="95" spans="1:22" x14ac:dyDescent="0.35">
      <c r="A95" s="1" t="s">
        <v>487</v>
      </c>
      <c r="B95" s="1" t="s">
        <v>488</v>
      </c>
      <c r="C95" s="1">
        <v>0</v>
      </c>
      <c r="D95" s="1">
        <v>0</v>
      </c>
      <c r="E95" s="1">
        <v>0</v>
      </c>
      <c r="F95" s="1">
        <v>0</v>
      </c>
      <c r="G95" s="1">
        <v>0</v>
      </c>
      <c r="H95" s="1">
        <v>0</v>
      </c>
      <c r="I95" s="1">
        <v>0</v>
      </c>
      <c r="J95" s="1">
        <v>0</v>
      </c>
      <c r="K95" s="1">
        <v>0</v>
      </c>
      <c r="L95" s="1">
        <v>0</v>
      </c>
      <c r="M95" s="1">
        <v>0</v>
      </c>
      <c r="N95" s="1">
        <v>0</v>
      </c>
      <c r="O95" s="1">
        <v>0</v>
      </c>
      <c r="P95" s="1">
        <v>0</v>
      </c>
      <c r="Q95" s="1">
        <v>0</v>
      </c>
      <c r="R95" s="1">
        <v>0</v>
      </c>
      <c r="S95" s="1">
        <v>0</v>
      </c>
      <c r="T95" s="1">
        <v>0</v>
      </c>
      <c r="U95" s="1">
        <v>0</v>
      </c>
      <c r="V95" s="1">
        <v>0</v>
      </c>
    </row>
    <row r="96" spans="1:22" x14ac:dyDescent="0.35">
      <c r="A96" s="1" t="s">
        <v>490</v>
      </c>
      <c r="B96" s="1" t="s">
        <v>491</v>
      </c>
      <c r="C96" s="1">
        <v>0</v>
      </c>
      <c r="D96" s="1">
        <v>0</v>
      </c>
      <c r="E96" s="1">
        <v>0</v>
      </c>
      <c r="F96" s="1">
        <v>0</v>
      </c>
      <c r="G96" s="1">
        <v>0</v>
      </c>
      <c r="H96" s="1">
        <v>0</v>
      </c>
      <c r="I96" s="1">
        <v>0</v>
      </c>
      <c r="J96" s="1">
        <v>0</v>
      </c>
      <c r="K96" s="1">
        <v>0</v>
      </c>
      <c r="L96" s="1">
        <v>0</v>
      </c>
      <c r="M96" s="1">
        <v>0</v>
      </c>
      <c r="N96" s="1">
        <v>0</v>
      </c>
      <c r="O96" s="1">
        <v>0</v>
      </c>
      <c r="P96" s="1">
        <v>0</v>
      </c>
      <c r="Q96" s="1">
        <v>0</v>
      </c>
      <c r="R96" s="1">
        <v>0</v>
      </c>
      <c r="S96" s="1">
        <v>0</v>
      </c>
      <c r="T96" s="1">
        <v>0</v>
      </c>
      <c r="U96" s="1">
        <v>0</v>
      </c>
      <c r="V96" s="1">
        <v>0</v>
      </c>
    </row>
    <row r="97" spans="1:22" x14ac:dyDescent="0.35">
      <c r="A97" s="1" t="s">
        <v>492</v>
      </c>
      <c r="B97" s="1" t="s">
        <v>493</v>
      </c>
      <c r="C97" s="1">
        <v>0</v>
      </c>
      <c r="D97" s="1">
        <v>0</v>
      </c>
      <c r="E97" s="1">
        <v>0</v>
      </c>
      <c r="F97" s="1">
        <v>0</v>
      </c>
      <c r="G97" s="1">
        <v>0</v>
      </c>
      <c r="H97" s="1">
        <v>0</v>
      </c>
      <c r="I97" s="1">
        <v>0</v>
      </c>
      <c r="J97" s="1">
        <v>0</v>
      </c>
      <c r="K97" s="1">
        <v>0</v>
      </c>
      <c r="L97" s="1">
        <v>0</v>
      </c>
      <c r="M97" s="1">
        <v>0</v>
      </c>
      <c r="N97" s="1">
        <v>0</v>
      </c>
      <c r="O97" s="1">
        <v>0</v>
      </c>
      <c r="P97" s="1">
        <v>0</v>
      </c>
      <c r="Q97" s="1">
        <v>0</v>
      </c>
      <c r="R97" s="1">
        <v>0</v>
      </c>
      <c r="S97" s="1">
        <v>0</v>
      </c>
      <c r="T97" s="1">
        <v>0</v>
      </c>
      <c r="U97" s="1">
        <v>0</v>
      </c>
      <c r="V97" s="1">
        <v>0</v>
      </c>
    </row>
    <row r="98" spans="1:22" x14ac:dyDescent="0.35">
      <c r="A98" s="1" t="s">
        <v>494</v>
      </c>
      <c r="B98" s="1" t="s">
        <v>495</v>
      </c>
      <c r="C98" s="1">
        <v>0</v>
      </c>
      <c r="D98" s="1">
        <v>0</v>
      </c>
      <c r="E98" s="1">
        <v>0</v>
      </c>
      <c r="F98" s="1">
        <v>0</v>
      </c>
      <c r="G98" s="1">
        <v>0</v>
      </c>
      <c r="H98" s="1">
        <v>0</v>
      </c>
      <c r="I98" s="1">
        <v>0</v>
      </c>
      <c r="J98" s="1">
        <v>0</v>
      </c>
      <c r="K98" s="1">
        <v>0</v>
      </c>
      <c r="L98" s="1">
        <v>0</v>
      </c>
      <c r="M98" s="1">
        <v>0</v>
      </c>
      <c r="N98" s="1">
        <v>0</v>
      </c>
      <c r="O98" s="1">
        <v>0</v>
      </c>
      <c r="P98" s="1">
        <v>0</v>
      </c>
      <c r="Q98" s="1">
        <v>0</v>
      </c>
      <c r="R98" s="1">
        <v>0</v>
      </c>
      <c r="S98" s="1">
        <v>0</v>
      </c>
      <c r="T98" s="1">
        <v>0</v>
      </c>
      <c r="U98" s="1">
        <v>0</v>
      </c>
      <c r="V98" s="1">
        <v>0</v>
      </c>
    </row>
    <row r="99" spans="1:22" x14ac:dyDescent="0.35">
      <c r="A99" s="1" t="s">
        <v>496</v>
      </c>
      <c r="B99" s="1" t="s">
        <v>497</v>
      </c>
      <c r="C99" s="1">
        <v>0</v>
      </c>
      <c r="D99" s="1">
        <v>0</v>
      </c>
      <c r="E99" s="1">
        <v>0</v>
      </c>
      <c r="F99" s="1">
        <v>0</v>
      </c>
      <c r="G99" s="1">
        <v>0</v>
      </c>
      <c r="H99" s="1">
        <v>0</v>
      </c>
      <c r="I99" s="1">
        <v>0</v>
      </c>
      <c r="J99" s="1">
        <v>0</v>
      </c>
      <c r="K99" s="1">
        <v>0</v>
      </c>
      <c r="L99" s="1">
        <v>0</v>
      </c>
      <c r="M99" s="1">
        <v>0</v>
      </c>
      <c r="N99" s="1">
        <v>0</v>
      </c>
      <c r="O99" s="1">
        <v>0</v>
      </c>
      <c r="P99" s="1">
        <v>0</v>
      </c>
      <c r="Q99" s="1">
        <v>0</v>
      </c>
      <c r="R99" s="1">
        <v>0</v>
      </c>
      <c r="S99" s="1">
        <v>0</v>
      </c>
      <c r="T99" s="1">
        <v>0</v>
      </c>
      <c r="U99" s="1">
        <v>0</v>
      </c>
      <c r="V99" s="1">
        <v>0</v>
      </c>
    </row>
    <row r="100" spans="1:22" x14ac:dyDescent="0.35">
      <c r="A100" s="1" t="s">
        <v>498</v>
      </c>
      <c r="B100" s="1" t="s">
        <v>499</v>
      </c>
      <c r="C100" s="1">
        <v>0</v>
      </c>
      <c r="D100" s="1">
        <v>0</v>
      </c>
      <c r="E100" s="1">
        <v>0</v>
      </c>
      <c r="F100" s="1">
        <v>0</v>
      </c>
      <c r="G100" s="1">
        <v>0</v>
      </c>
      <c r="H100" s="1">
        <v>0</v>
      </c>
      <c r="I100" s="1">
        <v>0</v>
      </c>
      <c r="J100" s="1">
        <v>0</v>
      </c>
      <c r="K100" s="1">
        <v>0</v>
      </c>
      <c r="L100" s="1">
        <v>0</v>
      </c>
      <c r="M100" s="1">
        <v>0</v>
      </c>
      <c r="N100" s="1">
        <v>0</v>
      </c>
      <c r="O100" s="1">
        <v>0</v>
      </c>
      <c r="P100" s="1">
        <v>0</v>
      </c>
      <c r="Q100" s="1">
        <v>0</v>
      </c>
      <c r="R100" s="1">
        <v>0</v>
      </c>
      <c r="S100" s="1">
        <v>0</v>
      </c>
      <c r="T100" s="1">
        <v>0</v>
      </c>
      <c r="U100" s="1">
        <v>0</v>
      </c>
      <c r="V100" s="1">
        <v>0</v>
      </c>
    </row>
    <row r="101" spans="1:22" x14ac:dyDescent="0.35">
      <c r="A101" s="1" t="s">
        <v>500</v>
      </c>
      <c r="B101" s="1" t="s">
        <v>501</v>
      </c>
      <c r="C101" s="1">
        <v>0</v>
      </c>
      <c r="D101" s="1">
        <v>0</v>
      </c>
      <c r="E101" s="1">
        <v>0</v>
      </c>
      <c r="F101" s="1">
        <v>0</v>
      </c>
      <c r="G101" s="1">
        <v>0</v>
      </c>
      <c r="H101" s="1">
        <v>0</v>
      </c>
      <c r="I101" s="1">
        <v>0</v>
      </c>
      <c r="J101" s="1">
        <v>0</v>
      </c>
      <c r="K101" s="1">
        <v>0</v>
      </c>
      <c r="L101" s="1">
        <v>0</v>
      </c>
      <c r="M101" s="1">
        <v>0</v>
      </c>
      <c r="N101" s="1">
        <v>0</v>
      </c>
      <c r="O101" s="1">
        <v>0</v>
      </c>
      <c r="P101" s="1">
        <v>0</v>
      </c>
      <c r="Q101" s="1">
        <v>0</v>
      </c>
      <c r="R101" s="1">
        <v>0</v>
      </c>
      <c r="S101" s="1">
        <v>0</v>
      </c>
      <c r="T101" s="1">
        <v>0</v>
      </c>
      <c r="U101" s="1">
        <v>0</v>
      </c>
      <c r="V101" s="1">
        <v>0</v>
      </c>
    </row>
    <row r="102" spans="1:22" x14ac:dyDescent="0.35">
      <c r="A102" s="1" t="s">
        <v>502</v>
      </c>
      <c r="B102" s="1" t="s">
        <v>503</v>
      </c>
      <c r="C102" s="1">
        <v>0</v>
      </c>
      <c r="D102" s="1">
        <v>0</v>
      </c>
      <c r="E102" s="1">
        <v>0</v>
      </c>
      <c r="F102" s="1">
        <v>0</v>
      </c>
      <c r="G102" s="1">
        <v>0</v>
      </c>
      <c r="H102" s="1">
        <v>0</v>
      </c>
      <c r="I102" s="1">
        <v>0</v>
      </c>
      <c r="J102" s="1">
        <v>0</v>
      </c>
      <c r="K102" s="1">
        <v>0</v>
      </c>
      <c r="L102" s="1">
        <v>0</v>
      </c>
      <c r="M102" s="1">
        <v>0</v>
      </c>
      <c r="N102" s="1">
        <v>0</v>
      </c>
      <c r="O102" s="1">
        <v>0</v>
      </c>
      <c r="P102" s="1">
        <v>0</v>
      </c>
      <c r="Q102" s="1">
        <v>0</v>
      </c>
      <c r="R102" s="1">
        <v>0</v>
      </c>
      <c r="S102" s="1">
        <v>0</v>
      </c>
      <c r="T102" s="1">
        <v>0</v>
      </c>
      <c r="U102" s="1">
        <v>0</v>
      </c>
      <c r="V102" s="1">
        <v>0</v>
      </c>
    </row>
    <row r="103" spans="1:22" x14ac:dyDescent="0.35">
      <c r="A103" s="1" t="s">
        <v>504</v>
      </c>
      <c r="B103" s="1" t="s">
        <v>505</v>
      </c>
      <c r="C103" s="1">
        <v>0</v>
      </c>
      <c r="D103" s="1">
        <v>0</v>
      </c>
      <c r="E103" s="1">
        <v>0</v>
      </c>
      <c r="F103" s="1">
        <v>0</v>
      </c>
      <c r="G103" s="1">
        <v>0</v>
      </c>
      <c r="H103" s="1">
        <v>0</v>
      </c>
      <c r="I103" s="1">
        <v>0</v>
      </c>
      <c r="J103" s="1">
        <v>0</v>
      </c>
      <c r="K103" s="1">
        <v>0</v>
      </c>
      <c r="L103" s="1">
        <v>0</v>
      </c>
      <c r="M103" s="1">
        <v>0</v>
      </c>
      <c r="N103" s="1">
        <v>0</v>
      </c>
      <c r="O103" s="1">
        <v>0</v>
      </c>
      <c r="P103" s="1">
        <v>0</v>
      </c>
      <c r="Q103" s="1">
        <v>0</v>
      </c>
      <c r="R103" s="1">
        <v>0</v>
      </c>
      <c r="S103" s="1">
        <v>0</v>
      </c>
      <c r="T103" s="1">
        <v>0</v>
      </c>
      <c r="U103" s="1">
        <v>0</v>
      </c>
      <c r="V103" s="1">
        <v>0</v>
      </c>
    </row>
    <row r="104" spans="1:22" x14ac:dyDescent="0.35">
      <c r="A104" s="1" t="s">
        <v>506</v>
      </c>
      <c r="B104" s="1" t="s">
        <v>507</v>
      </c>
      <c r="C104" s="1">
        <v>0</v>
      </c>
      <c r="D104" s="1">
        <v>0</v>
      </c>
      <c r="E104" s="1">
        <v>0</v>
      </c>
      <c r="F104" s="1">
        <v>0</v>
      </c>
      <c r="G104" s="1">
        <v>0</v>
      </c>
      <c r="H104" s="1">
        <v>0</v>
      </c>
      <c r="I104" s="1">
        <v>0</v>
      </c>
      <c r="J104" s="1">
        <v>0</v>
      </c>
      <c r="K104" s="1">
        <v>0</v>
      </c>
      <c r="L104" s="1">
        <v>0</v>
      </c>
      <c r="M104" s="1">
        <v>0</v>
      </c>
      <c r="N104" s="1">
        <v>0</v>
      </c>
      <c r="O104" s="1">
        <v>0</v>
      </c>
      <c r="P104" s="1">
        <v>0</v>
      </c>
      <c r="Q104" s="1">
        <v>0</v>
      </c>
      <c r="R104" s="1">
        <v>0</v>
      </c>
      <c r="S104" s="1">
        <v>0</v>
      </c>
      <c r="T104" s="1">
        <v>0</v>
      </c>
      <c r="U104" s="1">
        <v>0</v>
      </c>
      <c r="V104" s="1">
        <v>0</v>
      </c>
    </row>
    <row r="105" spans="1:22" x14ac:dyDescent="0.35">
      <c r="A105" s="1" t="s">
        <v>508</v>
      </c>
      <c r="B105" s="1" t="s">
        <v>509</v>
      </c>
      <c r="C105" s="1">
        <v>0</v>
      </c>
      <c r="D105" s="1">
        <v>0</v>
      </c>
      <c r="E105" s="1">
        <v>0</v>
      </c>
      <c r="F105" s="1">
        <v>0</v>
      </c>
      <c r="G105" s="1">
        <v>0</v>
      </c>
      <c r="H105" s="1">
        <v>0</v>
      </c>
      <c r="I105" s="1">
        <v>0</v>
      </c>
      <c r="J105" s="1">
        <v>0</v>
      </c>
      <c r="K105" s="1">
        <v>0</v>
      </c>
      <c r="L105" s="1">
        <v>0</v>
      </c>
      <c r="M105" s="1">
        <v>0</v>
      </c>
      <c r="N105" s="1">
        <v>0</v>
      </c>
      <c r="O105" s="1">
        <v>0</v>
      </c>
      <c r="P105" s="1">
        <v>0</v>
      </c>
      <c r="Q105" s="1">
        <v>0</v>
      </c>
      <c r="R105" s="1">
        <v>0</v>
      </c>
      <c r="S105" s="1">
        <v>0</v>
      </c>
      <c r="T105" s="1">
        <v>0</v>
      </c>
      <c r="U105" s="1">
        <v>0</v>
      </c>
      <c r="V105" s="1">
        <v>0</v>
      </c>
    </row>
    <row r="106" spans="1:22" x14ac:dyDescent="0.35">
      <c r="A106" s="1" t="s">
        <v>510</v>
      </c>
      <c r="B106" s="1" t="s">
        <v>511</v>
      </c>
      <c r="C106" s="1">
        <v>0</v>
      </c>
      <c r="D106" s="1">
        <v>0</v>
      </c>
      <c r="E106" s="1">
        <v>0</v>
      </c>
      <c r="F106" s="1">
        <v>0</v>
      </c>
      <c r="G106" s="1">
        <v>0</v>
      </c>
      <c r="H106" s="1">
        <v>0</v>
      </c>
      <c r="I106" s="1">
        <v>0</v>
      </c>
      <c r="J106" s="1">
        <v>0</v>
      </c>
      <c r="K106" s="1">
        <v>0</v>
      </c>
      <c r="L106" s="1">
        <v>0</v>
      </c>
      <c r="M106" s="1">
        <v>0</v>
      </c>
      <c r="N106" s="1">
        <v>0</v>
      </c>
      <c r="O106" s="1">
        <v>0</v>
      </c>
      <c r="P106" s="1">
        <v>0</v>
      </c>
      <c r="Q106" s="1">
        <v>0</v>
      </c>
      <c r="R106" s="1">
        <v>0</v>
      </c>
      <c r="S106" s="1">
        <v>0</v>
      </c>
      <c r="T106" s="1">
        <v>0</v>
      </c>
      <c r="U106" s="1">
        <v>0</v>
      </c>
      <c r="V106" s="1">
        <v>0</v>
      </c>
    </row>
    <row r="107" spans="1:22" x14ac:dyDescent="0.35">
      <c r="A107" s="1" t="s">
        <v>512</v>
      </c>
      <c r="B107" s="1" t="s">
        <v>513</v>
      </c>
      <c r="C107" s="1">
        <v>0</v>
      </c>
      <c r="D107" s="1">
        <v>0</v>
      </c>
      <c r="E107" s="1">
        <v>0</v>
      </c>
      <c r="F107" s="1">
        <v>0</v>
      </c>
      <c r="G107" s="1">
        <v>0</v>
      </c>
      <c r="H107" s="1">
        <v>0</v>
      </c>
      <c r="I107" s="1">
        <v>0</v>
      </c>
      <c r="J107" s="1">
        <v>0</v>
      </c>
      <c r="K107" s="1">
        <v>0</v>
      </c>
      <c r="L107" s="1">
        <v>0</v>
      </c>
      <c r="M107" s="1">
        <v>0</v>
      </c>
      <c r="N107" s="1">
        <v>0</v>
      </c>
      <c r="O107" s="1">
        <v>0</v>
      </c>
      <c r="P107" s="1">
        <v>0</v>
      </c>
      <c r="Q107" s="1">
        <v>0</v>
      </c>
      <c r="R107" s="1">
        <v>0</v>
      </c>
      <c r="S107" s="1">
        <v>0</v>
      </c>
      <c r="T107" s="1">
        <v>0</v>
      </c>
      <c r="U107" s="1">
        <v>0</v>
      </c>
      <c r="V107" s="1">
        <v>0</v>
      </c>
    </row>
    <row r="108" spans="1:22" x14ac:dyDescent="0.35">
      <c r="A108" s="1" t="s">
        <v>514</v>
      </c>
      <c r="B108" s="1" t="s">
        <v>515</v>
      </c>
      <c r="C108" s="1">
        <v>0</v>
      </c>
      <c r="D108" s="1">
        <v>0</v>
      </c>
      <c r="E108" s="1">
        <v>0</v>
      </c>
      <c r="F108" s="1">
        <v>0</v>
      </c>
      <c r="G108" s="1">
        <v>0</v>
      </c>
      <c r="H108" s="1">
        <v>0</v>
      </c>
      <c r="I108" s="1">
        <v>0</v>
      </c>
      <c r="J108" s="1">
        <v>0</v>
      </c>
      <c r="K108" s="1">
        <v>0</v>
      </c>
      <c r="L108" s="1">
        <v>0</v>
      </c>
      <c r="M108" s="1">
        <v>0</v>
      </c>
      <c r="N108" s="1">
        <v>0</v>
      </c>
      <c r="O108" s="1">
        <v>0</v>
      </c>
      <c r="P108" s="1">
        <v>0</v>
      </c>
      <c r="Q108" s="1">
        <v>0</v>
      </c>
      <c r="R108" s="1">
        <v>0</v>
      </c>
      <c r="S108" s="1">
        <v>0</v>
      </c>
      <c r="T108" s="1">
        <v>0</v>
      </c>
      <c r="U108" s="1">
        <v>0</v>
      </c>
      <c r="V108" s="1">
        <v>0</v>
      </c>
    </row>
    <row r="109" spans="1:22" x14ac:dyDescent="0.35">
      <c r="A109" s="1" t="s">
        <v>516</v>
      </c>
      <c r="B109" s="1" t="s">
        <v>517</v>
      </c>
      <c r="C109" s="1">
        <v>0</v>
      </c>
      <c r="D109" s="1">
        <v>0</v>
      </c>
      <c r="E109" s="1">
        <v>0</v>
      </c>
      <c r="F109" s="1">
        <v>0</v>
      </c>
      <c r="G109" s="1">
        <v>0</v>
      </c>
      <c r="H109" s="1">
        <v>0</v>
      </c>
      <c r="I109" s="1">
        <v>0</v>
      </c>
      <c r="J109" s="1">
        <v>0</v>
      </c>
      <c r="K109" s="1">
        <v>0</v>
      </c>
      <c r="L109" s="1">
        <v>0</v>
      </c>
      <c r="M109" s="1">
        <v>0</v>
      </c>
      <c r="N109" s="1">
        <v>0</v>
      </c>
      <c r="O109" s="1">
        <v>0</v>
      </c>
      <c r="P109" s="1">
        <v>0</v>
      </c>
      <c r="Q109" s="1">
        <v>0</v>
      </c>
      <c r="R109" s="1">
        <v>0</v>
      </c>
      <c r="S109" s="1">
        <v>0</v>
      </c>
      <c r="T109" s="1">
        <v>0</v>
      </c>
      <c r="U109" s="1">
        <v>0</v>
      </c>
      <c r="V109" s="1">
        <v>0</v>
      </c>
    </row>
    <row r="110" spans="1:22" x14ac:dyDescent="0.35">
      <c r="A110" s="1" t="s">
        <v>518</v>
      </c>
      <c r="B110" s="1" t="s">
        <v>519</v>
      </c>
      <c r="C110" s="1">
        <v>0</v>
      </c>
      <c r="D110" s="1">
        <v>0</v>
      </c>
      <c r="E110" s="1">
        <v>0</v>
      </c>
      <c r="F110" s="1">
        <v>0</v>
      </c>
      <c r="G110" s="1">
        <v>0</v>
      </c>
      <c r="H110" s="1">
        <v>0</v>
      </c>
      <c r="I110" s="1">
        <v>0</v>
      </c>
      <c r="J110" s="1">
        <v>0</v>
      </c>
      <c r="K110" s="1">
        <v>0</v>
      </c>
      <c r="L110" s="1">
        <v>0</v>
      </c>
      <c r="M110" s="1">
        <v>0</v>
      </c>
      <c r="N110" s="1">
        <v>0</v>
      </c>
      <c r="O110" s="1">
        <v>0</v>
      </c>
      <c r="P110" s="1">
        <v>0</v>
      </c>
      <c r="Q110" s="1">
        <v>0</v>
      </c>
      <c r="R110" s="1">
        <v>0</v>
      </c>
      <c r="S110" s="1">
        <v>0</v>
      </c>
      <c r="T110" s="1">
        <v>0</v>
      </c>
      <c r="U110" s="1">
        <v>0</v>
      </c>
      <c r="V110" s="1">
        <v>0</v>
      </c>
    </row>
    <row r="111" spans="1:22" x14ac:dyDescent="0.35">
      <c r="A111" s="1" t="s">
        <v>520</v>
      </c>
      <c r="B111" s="1" t="s">
        <v>521</v>
      </c>
      <c r="C111" s="1">
        <v>0</v>
      </c>
      <c r="D111" s="1">
        <v>0</v>
      </c>
      <c r="E111" s="1">
        <v>0</v>
      </c>
      <c r="F111" s="1">
        <v>0</v>
      </c>
      <c r="G111" s="1">
        <v>0</v>
      </c>
      <c r="H111" s="1">
        <v>0</v>
      </c>
      <c r="I111" s="1">
        <v>0</v>
      </c>
      <c r="J111" s="1">
        <v>0</v>
      </c>
      <c r="K111" s="1">
        <v>0</v>
      </c>
      <c r="L111" s="1">
        <v>0</v>
      </c>
      <c r="M111" s="1">
        <v>0</v>
      </c>
      <c r="N111" s="1">
        <v>0</v>
      </c>
      <c r="O111" s="1">
        <v>0</v>
      </c>
      <c r="P111" s="1">
        <v>0</v>
      </c>
      <c r="Q111" s="1">
        <v>0</v>
      </c>
      <c r="R111" s="1">
        <v>0</v>
      </c>
      <c r="S111" s="1">
        <v>0</v>
      </c>
      <c r="T111" s="1">
        <v>0</v>
      </c>
      <c r="U111" s="1">
        <v>0</v>
      </c>
      <c r="V111" s="1">
        <v>0</v>
      </c>
    </row>
    <row r="112" spans="1:22" x14ac:dyDescent="0.35">
      <c r="A112" s="1" t="s">
        <v>523</v>
      </c>
      <c r="B112" s="1" t="s">
        <v>524</v>
      </c>
      <c r="C112" s="1">
        <v>0</v>
      </c>
      <c r="D112" s="1">
        <v>0</v>
      </c>
      <c r="E112" s="1">
        <v>0</v>
      </c>
      <c r="F112" s="1">
        <v>0</v>
      </c>
      <c r="G112" s="1">
        <v>0</v>
      </c>
      <c r="H112" s="1">
        <v>0</v>
      </c>
      <c r="I112" s="1">
        <v>0</v>
      </c>
      <c r="J112" s="1">
        <v>0</v>
      </c>
      <c r="K112" s="1">
        <v>0</v>
      </c>
      <c r="L112" s="1">
        <v>0</v>
      </c>
      <c r="M112" s="1">
        <v>0</v>
      </c>
      <c r="N112" s="1">
        <v>0</v>
      </c>
      <c r="O112" s="1">
        <v>0</v>
      </c>
      <c r="P112" s="1">
        <v>0</v>
      </c>
      <c r="Q112" s="1">
        <v>0</v>
      </c>
      <c r="R112" s="1">
        <v>0</v>
      </c>
      <c r="S112" s="1">
        <v>0</v>
      </c>
      <c r="T112" s="1">
        <v>0</v>
      </c>
      <c r="U112" s="1">
        <v>0</v>
      </c>
      <c r="V112" s="1">
        <v>0</v>
      </c>
    </row>
    <row r="113" spans="1:22" x14ac:dyDescent="0.35">
      <c r="A113" s="1" t="s">
        <v>525</v>
      </c>
      <c r="B113" s="1" t="s">
        <v>526</v>
      </c>
      <c r="C113" s="1">
        <v>0</v>
      </c>
      <c r="D113" s="1">
        <v>0</v>
      </c>
      <c r="E113" s="1">
        <v>0</v>
      </c>
      <c r="F113" s="1">
        <v>0</v>
      </c>
      <c r="G113" s="1">
        <v>0</v>
      </c>
      <c r="H113" s="1">
        <v>0</v>
      </c>
      <c r="I113" s="1">
        <v>0</v>
      </c>
      <c r="J113" s="1">
        <v>0</v>
      </c>
      <c r="K113" s="1">
        <v>0</v>
      </c>
      <c r="L113" s="1">
        <v>0</v>
      </c>
      <c r="M113" s="1">
        <v>0</v>
      </c>
      <c r="N113" s="1">
        <v>0</v>
      </c>
      <c r="O113" s="1">
        <v>0</v>
      </c>
      <c r="P113" s="1">
        <v>0</v>
      </c>
      <c r="Q113" s="1">
        <v>0</v>
      </c>
      <c r="R113" s="1">
        <v>0</v>
      </c>
      <c r="S113" s="1">
        <v>0</v>
      </c>
      <c r="T113" s="1">
        <v>0</v>
      </c>
      <c r="U113" s="1">
        <v>0</v>
      </c>
      <c r="V113" s="1">
        <v>0</v>
      </c>
    </row>
    <row r="114" spans="1:22" x14ac:dyDescent="0.35">
      <c r="A114" s="1" t="s">
        <v>527</v>
      </c>
      <c r="B114" s="1" t="s">
        <v>528</v>
      </c>
      <c r="C114" s="1">
        <v>0</v>
      </c>
      <c r="D114" s="1">
        <v>0</v>
      </c>
      <c r="E114" s="1">
        <v>0</v>
      </c>
      <c r="F114" s="1">
        <v>0</v>
      </c>
      <c r="G114" s="1">
        <v>0</v>
      </c>
      <c r="H114" s="1">
        <v>0</v>
      </c>
      <c r="I114" s="1">
        <v>0</v>
      </c>
      <c r="J114" s="1">
        <v>0</v>
      </c>
      <c r="K114" s="1">
        <v>0</v>
      </c>
      <c r="L114" s="1">
        <v>0</v>
      </c>
      <c r="M114" s="1">
        <v>0</v>
      </c>
      <c r="N114" s="1">
        <v>0</v>
      </c>
      <c r="O114" s="1">
        <v>0</v>
      </c>
      <c r="P114" s="1">
        <v>0</v>
      </c>
      <c r="Q114" s="1">
        <v>0</v>
      </c>
      <c r="R114" s="1">
        <v>0</v>
      </c>
      <c r="S114" s="1">
        <v>0</v>
      </c>
      <c r="T114" s="1">
        <v>0</v>
      </c>
      <c r="U114" s="1">
        <v>0</v>
      </c>
      <c r="V114" s="1">
        <v>0</v>
      </c>
    </row>
    <row r="115" spans="1:22" x14ac:dyDescent="0.35">
      <c r="A115" s="1" t="s">
        <v>529</v>
      </c>
      <c r="B115" s="1" t="s">
        <v>530</v>
      </c>
      <c r="C115" s="1">
        <v>0</v>
      </c>
      <c r="D115" s="1">
        <v>0</v>
      </c>
      <c r="E115" s="1">
        <v>0</v>
      </c>
      <c r="F115" s="1">
        <v>0</v>
      </c>
      <c r="G115" s="1">
        <v>0</v>
      </c>
      <c r="H115" s="1">
        <v>0</v>
      </c>
      <c r="I115" s="1">
        <v>0</v>
      </c>
      <c r="J115" s="1">
        <v>0</v>
      </c>
      <c r="K115" s="1">
        <v>0</v>
      </c>
      <c r="L115" s="1">
        <v>0</v>
      </c>
      <c r="M115" s="1">
        <v>0</v>
      </c>
      <c r="N115" s="1">
        <v>0</v>
      </c>
      <c r="O115" s="1">
        <v>0</v>
      </c>
      <c r="P115" s="1">
        <v>0</v>
      </c>
      <c r="Q115" s="1">
        <v>0</v>
      </c>
      <c r="R115" s="1">
        <v>0</v>
      </c>
      <c r="S115" s="1">
        <v>0</v>
      </c>
      <c r="T115" s="1">
        <v>0</v>
      </c>
      <c r="U115" s="1">
        <v>0</v>
      </c>
      <c r="V115" s="1">
        <v>0</v>
      </c>
    </row>
    <row r="116" spans="1:22" x14ac:dyDescent="0.35">
      <c r="A116" s="1" t="s">
        <v>532</v>
      </c>
      <c r="B116" s="1" t="s">
        <v>533</v>
      </c>
      <c r="C116" s="1">
        <v>0</v>
      </c>
      <c r="D116" s="1">
        <v>0</v>
      </c>
      <c r="E116" s="1">
        <v>0</v>
      </c>
      <c r="F116" s="1">
        <v>0</v>
      </c>
      <c r="G116" s="1">
        <v>0</v>
      </c>
      <c r="H116" s="1">
        <v>0</v>
      </c>
      <c r="I116" s="1">
        <v>0</v>
      </c>
      <c r="J116" s="1">
        <v>0</v>
      </c>
      <c r="K116" s="1">
        <v>0</v>
      </c>
      <c r="L116" s="1">
        <v>0</v>
      </c>
      <c r="M116" s="1">
        <v>0</v>
      </c>
      <c r="N116" s="1">
        <v>0</v>
      </c>
      <c r="O116" s="1">
        <v>0</v>
      </c>
      <c r="P116" s="1">
        <v>0</v>
      </c>
      <c r="Q116" s="1">
        <v>0</v>
      </c>
      <c r="R116" s="1">
        <v>0</v>
      </c>
      <c r="S116" s="1">
        <v>0</v>
      </c>
      <c r="T116" s="1">
        <v>0</v>
      </c>
      <c r="U116" s="1">
        <v>0</v>
      </c>
      <c r="V116" s="1">
        <v>0</v>
      </c>
    </row>
    <row r="117" spans="1:22" x14ac:dyDescent="0.35">
      <c r="A117" s="1" t="s">
        <v>534</v>
      </c>
      <c r="B117" s="1" t="s">
        <v>535</v>
      </c>
      <c r="C117" s="1">
        <v>0</v>
      </c>
      <c r="D117" s="1">
        <v>0</v>
      </c>
      <c r="E117" s="1">
        <v>0</v>
      </c>
      <c r="F117" s="1">
        <v>0</v>
      </c>
      <c r="G117" s="1">
        <v>0</v>
      </c>
      <c r="H117" s="1">
        <v>0</v>
      </c>
      <c r="I117" s="1">
        <v>0</v>
      </c>
      <c r="J117" s="1">
        <v>0</v>
      </c>
      <c r="K117" s="1">
        <v>0</v>
      </c>
      <c r="L117" s="1">
        <v>0</v>
      </c>
      <c r="M117" s="1">
        <v>0</v>
      </c>
      <c r="N117" s="1">
        <v>0</v>
      </c>
      <c r="O117" s="1">
        <v>0</v>
      </c>
      <c r="P117" s="1">
        <v>0</v>
      </c>
      <c r="Q117" s="1">
        <v>0</v>
      </c>
      <c r="R117" s="1">
        <v>0</v>
      </c>
      <c r="S117" s="1">
        <v>0</v>
      </c>
      <c r="T117" s="1">
        <v>0</v>
      </c>
      <c r="U117" s="1">
        <v>0</v>
      </c>
      <c r="V117" s="1">
        <v>0</v>
      </c>
    </row>
    <row r="118" spans="1:22" x14ac:dyDescent="0.35">
      <c r="A118" s="1" t="s">
        <v>536</v>
      </c>
      <c r="B118" s="1" t="s">
        <v>537</v>
      </c>
      <c r="C118" s="1">
        <v>0</v>
      </c>
      <c r="D118" s="1">
        <v>0</v>
      </c>
      <c r="E118" s="1">
        <v>0</v>
      </c>
      <c r="F118" s="1">
        <v>0</v>
      </c>
      <c r="G118" s="1">
        <v>0</v>
      </c>
      <c r="H118" s="1">
        <v>0</v>
      </c>
      <c r="I118" s="1">
        <v>0</v>
      </c>
      <c r="J118" s="1">
        <v>0</v>
      </c>
      <c r="K118" s="1">
        <v>0</v>
      </c>
      <c r="L118" s="1">
        <v>0</v>
      </c>
      <c r="M118" s="1">
        <v>0</v>
      </c>
      <c r="N118" s="1">
        <v>0</v>
      </c>
      <c r="O118" s="1">
        <v>0</v>
      </c>
      <c r="P118" s="1">
        <v>0</v>
      </c>
      <c r="Q118" s="1">
        <v>0</v>
      </c>
      <c r="R118" s="1">
        <v>0</v>
      </c>
      <c r="S118" s="1">
        <v>0</v>
      </c>
      <c r="T118" s="1">
        <v>0</v>
      </c>
      <c r="U118" s="1">
        <v>0</v>
      </c>
      <c r="V118" s="1">
        <v>0</v>
      </c>
    </row>
    <row r="119" spans="1:22" x14ac:dyDescent="0.35">
      <c r="A119" s="1" t="s">
        <v>538</v>
      </c>
      <c r="B119" s="1" t="s">
        <v>539</v>
      </c>
      <c r="C119" s="1">
        <v>0</v>
      </c>
      <c r="D119" s="1">
        <v>0</v>
      </c>
      <c r="E119" s="1">
        <v>0</v>
      </c>
      <c r="F119" s="1">
        <v>0</v>
      </c>
      <c r="G119" s="1">
        <v>0</v>
      </c>
      <c r="H119" s="1">
        <v>0</v>
      </c>
      <c r="I119" s="1">
        <v>0</v>
      </c>
      <c r="J119" s="1">
        <v>0</v>
      </c>
      <c r="K119" s="1">
        <v>0</v>
      </c>
      <c r="L119" s="1">
        <v>0</v>
      </c>
      <c r="M119" s="1">
        <v>0</v>
      </c>
      <c r="N119" s="1">
        <v>0</v>
      </c>
      <c r="O119" s="1">
        <v>0</v>
      </c>
      <c r="P119" s="1">
        <v>0</v>
      </c>
      <c r="Q119" s="1">
        <v>0</v>
      </c>
      <c r="R119" s="1">
        <v>0</v>
      </c>
      <c r="S119" s="1">
        <v>0</v>
      </c>
      <c r="T119" s="1">
        <v>0</v>
      </c>
      <c r="U119" s="1">
        <v>0</v>
      </c>
      <c r="V119" s="1">
        <v>0</v>
      </c>
    </row>
    <row r="120" spans="1:22" x14ac:dyDescent="0.35">
      <c r="A120" s="1" t="s">
        <v>540</v>
      </c>
      <c r="B120" s="1" t="s">
        <v>541</v>
      </c>
      <c r="C120" s="1">
        <v>0</v>
      </c>
      <c r="D120" s="1">
        <v>0</v>
      </c>
      <c r="E120" s="1">
        <v>0</v>
      </c>
      <c r="F120" s="1">
        <v>0</v>
      </c>
      <c r="G120" s="1">
        <v>0</v>
      </c>
      <c r="H120" s="1">
        <v>0</v>
      </c>
      <c r="I120" s="1">
        <v>0</v>
      </c>
      <c r="J120" s="1">
        <v>0</v>
      </c>
      <c r="K120" s="1">
        <v>0</v>
      </c>
      <c r="L120" s="1">
        <v>0</v>
      </c>
      <c r="M120" s="1">
        <v>0</v>
      </c>
      <c r="N120" s="1">
        <v>0</v>
      </c>
      <c r="O120" s="1">
        <v>0</v>
      </c>
      <c r="P120" s="1">
        <v>0</v>
      </c>
      <c r="Q120" s="1">
        <v>0</v>
      </c>
      <c r="R120" s="1">
        <v>0</v>
      </c>
      <c r="S120" s="1">
        <v>0</v>
      </c>
      <c r="T120" s="1">
        <v>0</v>
      </c>
      <c r="U120" s="1">
        <v>0</v>
      </c>
      <c r="V120" s="1">
        <v>0</v>
      </c>
    </row>
    <row r="121" spans="1:22" x14ac:dyDescent="0.35">
      <c r="A121" s="1" t="s">
        <v>542</v>
      </c>
      <c r="B121" s="1" t="s">
        <v>543</v>
      </c>
      <c r="C121" s="1">
        <v>0</v>
      </c>
      <c r="D121" s="1">
        <v>0</v>
      </c>
      <c r="E121" s="1">
        <v>0</v>
      </c>
      <c r="F121" s="1">
        <v>0</v>
      </c>
      <c r="G121" s="1">
        <v>0</v>
      </c>
      <c r="H121" s="1">
        <v>0</v>
      </c>
      <c r="I121" s="1">
        <v>0</v>
      </c>
      <c r="J121" s="1">
        <v>0</v>
      </c>
      <c r="K121" s="1">
        <v>0</v>
      </c>
      <c r="L121" s="1">
        <v>0</v>
      </c>
      <c r="M121" s="1">
        <v>0</v>
      </c>
      <c r="N121" s="1">
        <v>0</v>
      </c>
      <c r="O121" s="1">
        <v>0</v>
      </c>
      <c r="P121" s="1">
        <v>0</v>
      </c>
      <c r="Q121" s="1">
        <v>0</v>
      </c>
      <c r="R121" s="1">
        <v>0</v>
      </c>
      <c r="S121" s="1">
        <v>0</v>
      </c>
      <c r="T121" s="1">
        <v>0</v>
      </c>
      <c r="U121" s="1">
        <v>0</v>
      </c>
      <c r="V121" s="1">
        <v>0</v>
      </c>
    </row>
    <row r="122" spans="1:22" x14ac:dyDescent="0.35">
      <c r="A122" s="1" t="s">
        <v>544</v>
      </c>
      <c r="B122" s="1" t="s">
        <v>545</v>
      </c>
      <c r="C122" s="1">
        <v>0</v>
      </c>
      <c r="D122" s="1">
        <v>0</v>
      </c>
      <c r="E122" s="1">
        <v>0</v>
      </c>
      <c r="F122" s="1">
        <v>0</v>
      </c>
      <c r="G122" s="1">
        <v>0</v>
      </c>
      <c r="H122" s="1">
        <v>0</v>
      </c>
      <c r="I122" s="1">
        <v>0</v>
      </c>
      <c r="J122" s="1">
        <v>0</v>
      </c>
      <c r="K122" s="1">
        <v>0</v>
      </c>
      <c r="L122" s="1">
        <v>0</v>
      </c>
      <c r="M122" s="1">
        <v>0</v>
      </c>
      <c r="N122" s="1">
        <v>0</v>
      </c>
      <c r="O122" s="1">
        <v>0</v>
      </c>
      <c r="P122" s="1">
        <v>0</v>
      </c>
      <c r="Q122" s="1">
        <v>0</v>
      </c>
      <c r="R122" s="1">
        <v>0</v>
      </c>
      <c r="S122" s="1">
        <v>0</v>
      </c>
      <c r="T122" s="1">
        <v>0</v>
      </c>
      <c r="U122" s="1">
        <v>0</v>
      </c>
      <c r="V122" s="1">
        <v>0</v>
      </c>
    </row>
    <row r="123" spans="1:22" x14ac:dyDescent="0.35">
      <c r="A123" s="1" t="s">
        <v>546</v>
      </c>
      <c r="B123" s="1" t="s">
        <v>547</v>
      </c>
      <c r="C123" s="1">
        <v>0</v>
      </c>
      <c r="D123" s="1">
        <v>0</v>
      </c>
      <c r="E123" s="1">
        <v>0</v>
      </c>
      <c r="F123" s="1">
        <v>0</v>
      </c>
      <c r="G123" s="1">
        <v>0</v>
      </c>
      <c r="H123" s="1">
        <v>0</v>
      </c>
      <c r="I123" s="1">
        <v>0</v>
      </c>
      <c r="J123" s="1">
        <v>0</v>
      </c>
      <c r="K123" s="1">
        <v>0</v>
      </c>
      <c r="L123" s="1">
        <v>0</v>
      </c>
      <c r="M123" s="1">
        <v>0</v>
      </c>
      <c r="N123" s="1">
        <v>0</v>
      </c>
      <c r="O123" s="1">
        <v>0</v>
      </c>
      <c r="P123" s="1">
        <v>0</v>
      </c>
      <c r="Q123" s="1">
        <v>0</v>
      </c>
      <c r="R123" s="1">
        <v>0</v>
      </c>
      <c r="S123" s="1">
        <v>0</v>
      </c>
      <c r="T123" s="1">
        <v>0</v>
      </c>
      <c r="U123" s="1">
        <v>0</v>
      </c>
      <c r="V123" s="1">
        <v>0</v>
      </c>
    </row>
    <row r="124" spans="1:22" x14ac:dyDescent="0.35">
      <c r="A124" s="1" t="s">
        <v>548</v>
      </c>
      <c r="B124" s="1" t="s">
        <v>549</v>
      </c>
      <c r="C124" s="1">
        <v>0</v>
      </c>
      <c r="D124" s="1">
        <v>0</v>
      </c>
      <c r="E124" s="1">
        <v>0</v>
      </c>
      <c r="F124" s="1">
        <v>0</v>
      </c>
      <c r="G124" s="1">
        <v>0</v>
      </c>
      <c r="H124" s="1">
        <v>0</v>
      </c>
      <c r="I124" s="1">
        <v>0</v>
      </c>
      <c r="J124" s="1">
        <v>0</v>
      </c>
      <c r="K124" s="1">
        <v>0</v>
      </c>
      <c r="L124" s="1">
        <v>0</v>
      </c>
      <c r="M124" s="1">
        <v>0</v>
      </c>
      <c r="N124" s="1">
        <v>0</v>
      </c>
      <c r="O124" s="1">
        <v>0</v>
      </c>
      <c r="P124" s="1">
        <v>0</v>
      </c>
      <c r="Q124" s="1">
        <v>0</v>
      </c>
      <c r="R124" s="1">
        <v>0</v>
      </c>
      <c r="S124" s="1">
        <v>0</v>
      </c>
      <c r="T124" s="1">
        <v>0</v>
      </c>
      <c r="U124" s="1">
        <v>0</v>
      </c>
      <c r="V124" s="1">
        <v>0</v>
      </c>
    </row>
    <row r="125" spans="1:22" x14ac:dyDescent="0.35">
      <c r="A125" s="1" t="s">
        <v>550</v>
      </c>
      <c r="B125" s="1" t="s">
        <v>551</v>
      </c>
      <c r="C125" s="1">
        <v>0</v>
      </c>
      <c r="D125" s="1">
        <v>0</v>
      </c>
      <c r="E125" s="1">
        <v>0</v>
      </c>
      <c r="F125" s="1">
        <v>0</v>
      </c>
      <c r="G125" s="1">
        <v>0</v>
      </c>
      <c r="H125" s="1">
        <v>0</v>
      </c>
      <c r="I125" s="1">
        <v>0</v>
      </c>
      <c r="J125" s="1">
        <v>0</v>
      </c>
      <c r="K125" s="1">
        <v>0</v>
      </c>
      <c r="L125" s="1">
        <v>0</v>
      </c>
      <c r="M125" s="1">
        <v>0</v>
      </c>
      <c r="N125" s="1">
        <v>0</v>
      </c>
      <c r="O125" s="1">
        <v>0</v>
      </c>
      <c r="P125" s="1">
        <v>0</v>
      </c>
      <c r="Q125" s="1">
        <v>0</v>
      </c>
      <c r="R125" s="1">
        <v>0</v>
      </c>
      <c r="S125" s="1">
        <v>0</v>
      </c>
      <c r="T125" s="1">
        <v>0</v>
      </c>
      <c r="U125" s="1">
        <v>0</v>
      </c>
      <c r="V125" s="1">
        <v>0</v>
      </c>
    </row>
    <row r="126" spans="1:22" x14ac:dyDescent="0.35">
      <c r="A126" s="1" t="s">
        <v>552</v>
      </c>
      <c r="B126" s="1" t="s">
        <v>553</v>
      </c>
      <c r="C126" s="1">
        <v>0</v>
      </c>
      <c r="D126" s="1">
        <v>0</v>
      </c>
      <c r="E126" s="1">
        <v>0</v>
      </c>
      <c r="F126" s="1">
        <v>0</v>
      </c>
      <c r="G126" s="1">
        <v>0</v>
      </c>
      <c r="H126" s="1">
        <v>0</v>
      </c>
      <c r="I126" s="1">
        <v>0</v>
      </c>
      <c r="J126" s="1">
        <v>0</v>
      </c>
      <c r="K126" s="1">
        <v>0</v>
      </c>
      <c r="L126" s="1">
        <v>0</v>
      </c>
      <c r="M126" s="1">
        <v>0</v>
      </c>
      <c r="N126" s="1">
        <v>0</v>
      </c>
      <c r="O126" s="1">
        <v>0</v>
      </c>
      <c r="P126" s="1">
        <v>0</v>
      </c>
      <c r="Q126" s="1">
        <v>0</v>
      </c>
      <c r="R126" s="1">
        <v>0</v>
      </c>
      <c r="S126" s="1">
        <v>0</v>
      </c>
      <c r="T126" s="1">
        <v>0</v>
      </c>
      <c r="U126" s="1">
        <v>0</v>
      </c>
      <c r="V126" s="1">
        <v>0</v>
      </c>
    </row>
    <row r="127" spans="1:22" x14ac:dyDescent="0.35">
      <c r="A127" s="1" t="s">
        <v>554</v>
      </c>
      <c r="B127" s="1" t="s">
        <v>555</v>
      </c>
      <c r="C127" s="1">
        <v>0</v>
      </c>
      <c r="D127" s="1">
        <v>0</v>
      </c>
      <c r="E127" s="1">
        <v>0</v>
      </c>
      <c r="F127" s="1">
        <v>0</v>
      </c>
      <c r="G127" s="1">
        <v>0</v>
      </c>
      <c r="H127" s="1">
        <v>0</v>
      </c>
      <c r="I127" s="1">
        <v>0</v>
      </c>
      <c r="J127" s="1">
        <v>0</v>
      </c>
      <c r="K127" s="1">
        <v>0</v>
      </c>
      <c r="L127" s="1">
        <v>0</v>
      </c>
      <c r="M127" s="1">
        <v>0</v>
      </c>
      <c r="N127" s="1">
        <v>0</v>
      </c>
      <c r="O127" s="1">
        <v>0</v>
      </c>
      <c r="P127" s="1">
        <v>0</v>
      </c>
      <c r="Q127" s="1">
        <v>0</v>
      </c>
      <c r="R127" s="1">
        <v>0</v>
      </c>
      <c r="S127" s="1">
        <v>0</v>
      </c>
      <c r="T127" s="1">
        <v>0</v>
      </c>
      <c r="U127" s="1">
        <v>0</v>
      </c>
      <c r="V127" s="1">
        <v>0</v>
      </c>
    </row>
    <row r="128" spans="1:22" x14ac:dyDescent="0.35">
      <c r="A128" s="1" t="s">
        <v>557</v>
      </c>
      <c r="B128" s="1" t="s">
        <v>558</v>
      </c>
      <c r="C128" s="1">
        <v>0</v>
      </c>
      <c r="D128" s="1">
        <v>0</v>
      </c>
      <c r="E128" s="1">
        <v>0</v>
      </c>
      <c r="F128" s="1">
        <v>0</v>
      </c>
      <c r="G128" s="1">
        <v>0</v>
      </c>
      <c r="H128" s="1">
        <v>0</v>
      </c>
      <c r="I128" s="1">
        <v>0</v>
      </c>
      <c r="J128" s="1">
        <v>0</v>
      </c>
      <c r="K128" s="1">
        <v>0</v>
      </c>
      <c r="L128" s="1">
        <v>0</v>
      </c>
      <c r="M128" s="1">
        <v>0</v>
      </c>
      <c r="N128" s="1">
        <v>0</v>
      </c>
      <c r="O128" s="1">
        <v>0</v>
      </c>
      <c r="P128" s="1">
        <v>0</v>
      </c>
      <c r="Q128" s="1">
        <v>0</v>
      </c>
      <c r="R128" s="1">
        <v>0</v>
      </c>
      <c r="S128" s="1">
        <v>0</v>
      </c>
      <c r="T128" s="1">
        <v>0</v>
      </c>
      <c r="U128" s="1">
        <v>0</v>
      </c>
      <c r="V128" s="1">
        <v>0</v>
      </c>
    </row>
    <row r="129" spans="1:22" x14ac:dyDescent="0.35">
      <c r="A129" s="1" t="s">
        <v>559</v>
      </c>
      <c r="B129" s="1" t="s">
        <v>560</v>
      </c>
      <c r="C129" s="1">
        <v>0</v>
      </c>
      <c r="D129" s="1">
        <v>0</v>
      </c>
      <c r="E129" s="1">
        <v>0</v>
      </c>
      <c r="F129" s="1">
        <v>0</v>
      </c>
      <c r="G129" s="1">
        <v>0</v>
      </c>
      <c r="H129" s="1">
        <v>0</v>
      </c>
      <c r="I129" s="1">
        <v>0</v>
      </c>
      <c r="J129" s="1">
        <v>0</v>
      </c>
      <c r="K129" s="1">
        <v>0</v>
      </c>
      <c r="L129" s="1">
        <v>0</v>
      </c>
      <c r="M129" s="1">
        <v>0</v>
      </c>
      <c r="N129" s="1">
        <v>0</v>
      </c>
      <c r="O129" s="1">
        <v>0</v>
      </c>
      <c r="P129" s="1">
        <v>0</v>
      </c>
      <c r="Q129" s="1">
        <v>0</v>
      </c>
      <c r="R129" s="1">
        <v>0</v>
      </c>
      <c r="S129" s="1">
        <v>0</v>
      </c>
      <c r="T129" s="1">
        <v>0</v>
      </c>
      <c r="U129" s="1">
        <v>0</v>
      </c>
      <c r="V129" s="1">
        <v>0</v>
      </c>
    </row>
    <row r="130" spans="1:22" x14ac:dyDescent="0.35">
      <c r="A130" s="1" t="s">
        <v>561</v>
      </c>
      <c r="B130" s="1" t="s">
        <v>562</v>
      </c>
      <c r="C130" s="1">
        <v>0</v>
      </c>
      <c r="D130" s="1">
        <v>0</v>
      </c>
      <c r="E130" s="1">
        <v>0</v>
      </c>
      <c r="F130" s="1">
        <v>0</v>
      </c>
      <c r="G130" s="1">
        <v>0</v>
      </c>
      <c r="H130" s="1">
        <v>0</v>
      </c>
      <c r="I130" s="1">
        <v>0</v>
      </c>
      <c r="J130" s="1">
        <v>0</v>
      </c>
      <c r="K130" s="1">
        <v>0</v>
      </c>
      <c r="L130" s="1">
        <v>0</v>
      </c>
      <c r="M130" s="1">
        <v>0</v>
      </c>
      <c r="N130" s="1">
        <v>0</v>
      </c>
      <c r="O130" s="1">
        <v>0</v>
      </c>
      <c r="P130" s="1">
        <v>0</v>
      </c>
      <c r="Q130" s="1">
        <v>0</v>
      </c>
      <c r="R130" s="1">
        <v>0</v>
      </c>
      <c r="S130" s="1">
        <v>0</v>
      </c>
      <c r="T130" s="1">
        <v>0</v>
      </c>
      <c r="U130" s="1">
        <v>0</v>
      </c>
      <c r="V130" s="1">
        <v>0</v>
      </c>
    </row>
    <row r="131" spans="1:22" x14ac:dyDescent="0.35">
      <c r="A131" s="1" t="s">
        <v>563</v>
      </c>
      <c r="B131" s="1" t="s">
        <v>564</v>
      </c>
      <c r="C131" s="1">
        <v>0</v>
      </c>
      <c r="D131" s="1">
        <v>0</v>
      </c>
      <c r="E131" s="1">
        <v>0</v>
      </c>
      <c r="F131" s="1">
        <v>0</v>
      </c>
      <c r="G131" s="1">
        <v>0</v>
      </c>
      <c r="H131" s="1">
        <v>0</v>
      </c>
      <c r="I131" s="1">
        <v>0</v>
      </c>
      <c r="J131" s="1">
        <v>0</v>
      </c>
      <c r="K131" s="1">
        <v>0</v>
      </c>
      <c r="L131" s="1">
        <v>0</v>
      </c>
      <c r="M131" s="1">
        <v>0</v>
      </c>
      <c r="N131" s="1">
        <v>0</v>
      </c>
      <c r="O131" s="1">
        <v>0</v>
      </c>
      <c r="P131" s="1">
        <v>0</v>
      </c>
      <c r="Q131" s="1">
        <v>0</v>
      </c>
      <c r="R131" s="1">
        <v>0</v>
      </c>
      <c r="S131" s="1">
        <v>0</v>
      </c>
      <c r="T131" s="1">
        <v>0</v>
      </c>
      <c r="U131" s="1">
        <v>0</v>
      </c>
      <c r="V131" s="1">
        <v>0</v>
      </c>
    </row>
    <row r="132" spans="1:22" x14ac:dyDescent="0.35">
      <c r="A132" s="1" t="s">
        <v>565</v>
      </c>
      <c r="B132" s="1" t="s">
        <v>566</v>
      </c>
      <c r="C132" s="1">
        <v>0</v>
      </c>
      <c r="D132" s="1">
        <v>0</v>
      </c>
      <c r="E132" s="1">
        <v>0</v>
      </c>
      <c r="F132" s="1">
        <v>0</v>
      </c>
      <c r="G132" s="1">
        <v>0</v>
      </c>
      <c r="H132" s="1">
        <v>0</v>
      </c>
      <c r="I132" s="1">
        <v>0</v>
      </c>
      <c r="J132" s="1">
        <v>0</v>
      </c>
      <c r="K132" s="1">
        <v>0</v>
      </c>
      <c r="L132" s="1">
        <v>0</v>
      </c>
      <c r="M132" s="1">
        <v>0</v>
      </c>
      <c r="N132" s="1">
        <v>0</v>
      </c>
      <c r="O132" s="1">
        <v>0</v>
      </c>
      <c r="P132" s="1">
        <v>0</v>
      </c>
      <c r="Q132" s="1">
        <v>0</v>
      </c>
      <c r="R132" s="1">
        <v>0</v>
      </c>
      <c r="S132" s="1">
        <v>0</v>
      </c>
      <c r="T132" s="1">
        <v>0</v>
      </c>
      <c r="U132" s="1">
        <v>0</v>
      </c>
      <c r="V132" s="1">
        <v>0</v>
      </c>
    </row>
    <row r="133" spans="1:22" x14ac:dyDescent="0.35">
      <c r="A133" s="1" t="s">
        <v>567</v>
      </c>
      <c r="B133" s="1" t="s">
        <v>568</v>
      </c>
      <c r="C133" s="1">
        <v>0</v>
      </c>
      <c r="D133" s="1">
        <v>0</v>
      </c>
      <c r="E133" s="1">
        <v>0</v>
      </c>
      <c r="F133" s="1">
        <v>0</v>
      </c>
      <c r="G133" s="1">
        <v>0</v>
      </c>
      <c r="H133" s="1">
        <v>0</v>
      </c>
      <c r="I133" s="1">
        <v>0</v>
      </c>
      <c r="J133" s="1">
        <v>0</v>
      </c>
      <c r="K133" s="1">
        <v>0</v>
      </c>
      <c r="L133" s="1">
        <v>0</v>
      </c>
      <c r="M133" s="1">
        <v>0</v>
      </c>
      <c r="N133" s="1">
        <v>0</v>
      </c>
      <c r="O133" s="1">
        <v>0</v>
      </c>
      <c r="P133" s="1">
        <v>0</v>
      </c>
      <c r="Q133" s="1">
        <v>0</v>
      </c>
      <c r="R133" s="1">
        <v>0</v>
      </c>
      <c r="S133" s="1">
        <v>0</v>
      </c>
      <c r="T133" s="1">
        <v>0</v>
      </c>
      <c r="U133" s="1">
        <v>0</v>
      </c>
      <c r="V133" s="1">
        <v>0</v>
      </c>
    </row>
    <row r="134" spans="1:22" x14ac:dyDescent="0.35">
      <c r="A134" s="1" t="s">
        <v>569</v>
      </c>
      <c r="B134" s="1" t="s">
        <v>570</v>
      </c>
      <c r="C134" s="1">
        <v>0</v>
      </c>
      <c r="D134" s="1">
        <v>0</v>
      </c>
      <c r="E134" s="1">
        <v>0</v>
      </c>
      <c r="F134" s="1">
        <v>0</v>
      </c>
      <c r="G134" s="1">
        <v>0</v>
      </c>
      <c r="H134" s="1">
        <v>0</v>
      </c>
      <c r="I134" s="1">
        <v>0</v>
      </c>
      <c r="J134" s="1">
        <v>0</v>
      </c>
      <c r="K134" s="1">
        <v>0</v>
      </c>
      <c r="L134" s="1">
        <v>0</v>
      </c>
      <c r="M134" s="1">
        <v>0</v>
      </c>
      <c r="N134" s="1">
        <v>0</v>
      </c>
      <c r="O134" s="1">
        <v>0</v>
      </c>
      <c r="P134" s="1">
        <v>0</v>
      </c>
      <c r="Q134" s="1">
        <v>0</v>
      </c>
      <c r="R134" s="1">
        <v>0</v>
      </c>
      <c r="S134" s="1">
        <v>0</v>
      </c>
      <c r="T134" s="1">
        <v>0</v>
      </c>
      <c r="U134" s="1">
        <v>0</v>
      </c>
      <c r="V134" s="1">
        <v>0</v>
      </c>
    </row>
    <row r="135" spans="1:22" x14ac:dyDescent="0.35">
      <c r="A135" s="1" t="s">
        <v>571</v>
      </c>
      <c r="B135" s="1" t="s">
        <v>572</v>
      </c>
      <c r="C135" s="1">
        <v>0</v>
      </c>
      <c r="D135" s="1">
        <v>0</v>
      </c>
      <c r="E135" s="1">
        <v>0</v>
      </c>
      <c r="F135" s="1">
        <v>0</v>
      </c>
      <c r="G135" s="1">
        <v>0</v>
      </c>
      <c r="H135" s="1">
        <v>0</v>
      </c>
      <c r="I135" s="1">
        <v>0</v>
      </c>
      <c r="J135" s="1">
        <v>0</v>
      </c>
      <c r="K135" s="1">
        <v>0</v>
      </c>
      <c r="L135" s="1">
        <v>0</v>
      </c>
      <c r="M135" s="1">
        <v>0</v>
      </c>
      <c r="N135" s="1">
        <v>0</v>
      </c>
      <c r="O135" s="1">
        <v>0</v>
      </c>
      <c r="P135" s="1">
        <v>0</v>
      </c>
      <c r="Q135" s="1">
        <v>0</v>
      </c>
      <c r="R135" s="1">
        <v>0</v>
      </c>
      <c r="S135" s="1">
        <v>0</v>
      </c>
      <c r="T135" s="1">
        <v>0</v>
      </c>
      <c r="U135" s="1">
        <v>0</v>
      </c>
      <c r="V135" s="1">
        <v>0</v>
      </c>
    </row>
    <row r="136" spans="1:22" x14ac:dyDescent="0.35">
      <c r="A136" s="1" t="s">
        <v>573</v>
      </c>
      <c r="B136" s="1" t="s">
        <v>574</v>
      </c>
      <c r="C136" s="1">
        <v>0</v>
      </c>
      <c r="D136" s="1">
        <v>0</v>
      </c>
      <c r="E136" s="1">
        <v>0</v>
      </c>
      <c r="F136" s="1">
        <v>0</v>
      </c>
      <c r="G136" s="1">
        <v>0</v>
      </c>
      <c r="H136" s="1">
        <v>0</v>
      </c>
      <c r="I136" s="1">
        <v>0</v>
      </c>
      <c r="J136" s="1">
        <v>0</v>
      </c>
      <c r="K136" s="1">
        <v>0</v>
      </c>
      <c r="L136" s="1">
        <v>0</v>
      </c>
      <c r="M136" s="1">
        <v>0</v>
      </c>
      <c r="N136" s="1">
        <v>0</v>
      </c>
      <c r="O136" s="1">
        <v>0</v>
      </c>
      <c r="P136" s="1">
        <v>0</v>
      </c>
      <c r="Q136" s="1">
        <v>0</v>
      </c>
      <c r="R136" s="1">
        <v>0</v>
      </c>
      <c r="S136" s="1">
        <v>0</v>
      </c>
      <c r="T136" s="1">
        <v>0</v>
      </c>
      <c r="U136" s="1">
        <v>0</v>
      </c>
      <c r="V136" s="1">
        <v>0</v>
      </c>
    </row>
    <row r="137" spans="1:22" x14ac:dyDescent="0.35">
      <c r="A137" t="s">
        <v>575</v>
      </c>
      <c r="B137" t="s">
        <v>576</v>
      </c>
      <c r="C137" s="1">
        <v>0</v>
      </c>
      <c r="D137" s="1">
        <v>0</v>
      </c>
      <c r="E137" s="1">
        <v>0</v>
      </c>
      <c r="F137" s="1">
        <v>0</v>
      </c>
      <c r="G137" s="1">
        <v>0</v>
      </c>
      <c r="H137" s="1">
        <v>0</v>
      </c>
      <c r="I137" s="1">
        <v>0</v>
      </c>
      <c r="J137" s="1">
        <v>0</v>
      </c>
      <c r="K137" s="1">
        <v>0</v>
      </c>
      <c r="L137" s="1">
        <v>0</v>
      </c>
      <c r="M137" s="1">
        <v>0</v>
      </c>
      <c r="N137" s="1">
        <v>0</v>
      </c>
      <c r="O137" s="1">
        <v>0</v>
      </c>
      <c r="P137" s="1">
        <v>0</v>
      </c>
      <c r="Q137" s="1">
        <v>0</v>
      </c>
      <c r="R137" s="1">
        <v>0</v>
      </c>
      <c r="S137" s="1">
        <v>0</v>
      </c>
      <c r="T137" s="1">
        <v>0</v>
      </c>
      <c r="U137" s="1">
        <v>0</v>
      </c>
      <c r="V137" s="1">
        <v>0</v>
      </c>
    </row>
    <row r="138" spans="1:22" x14ac:dyDescent="0.35">
      <c r="A138" t="s">
        <v>577</v>
      </c>
      <c r="B138" t="s">
        <v>578</v>
      </c>
      <c r="C138" s="1">
        <v>0</v>
      </c>
      <c r="D138" s="1">
        <v>0</v>
      </c>
      <c r="E138" s="1">
        <v>0</v>
      </c>
      <c r="F138" s="1">
        <v>0</v>
      </c>
      <c r="G138" s="1">
        <v>0</v>
      </c>
      <c r="H138" s="1">
        <v>0</v>
      </c>
      <c r="I138" s="1">
        <v>0</v>
      </c>
      <c r="J138" s="1">
        <v>0</v>
      </c>
      <c r="K138" s="1">
        <v>0</v>
      </c>
      <c r="L138" s="1">
        <v>0</v>
      </c>
      <c r="M138" s="1">
        <v>0</v>
      </c>
      <c r="N138" s="1">
        <v>0</v>
      </c>
      <c r="O138" s="1">
        <v>0</v>
      </c>
      <c r="P138" s="1">
        <v>0</v>
      </c>
      <c r="Q138" s="1">
        <v>0</v>
      </c>
      <c r="R138" s="1">
        <v>0</v>
      </c>
      <c r="S138" s="1">
        <v>0</v>
      </c>
      <c r="T138" s="1">
        <v>0</v>
      </c>
      <c r="U138" s="1">
        <v>0</v>
      </c>
      <c r="V138" s="1">
        <v>0</v>
      </c>
    </row>
    <row r="139" spans="1:22" x14ac:dyDescent="0.35">
      <c r="A139" t="s">
        <v>579</v>
      </c>
      <c r="B139" t="s">
        <v>580</v>
      </c>
      <c r="C139" s="1">
        <v>0</v>
      </c>
      <c r="D139" s="1">
        <v>0</v>
      </c>
      <c r="E139" s="1">
        <v>0</v>
      </c>
      <c r="F139" s="1">
        <v>0</v>
      </c>
      <c r="G139" s="1">
        <v>0</v>
      </c>
      <c r="H139" s="1">
        <v>0</v>
      </c>
      <c r="I139" s="1">
        <v>0</v>
      </c>
      <c r="J139" s="1">
        <v>0</v>
      </c>
      <c r="K139" s="1">
        <v>0</v>
      </c>
      <c r="L139" s="1">
        <v>0</v>
      </c>
      <c r="M139" s="1">
        <v>0</v>
      </c>
      <c r="N139" s="1">
        <v>0</v>
      </c>
      <c r="O139" s="1">
        <v>0</v>
      </c>
      <c r="P139" s="1">
        <v>0</v>
      </c>
      <c r="Q139" s="1">
        <v>0</v>
      </c>
      <c r="R139" s="1">
        <v>0</v>
      </c>
      <c r="S139" s="1">
        <v>0</v>
      </c>
      <c r="T139" s="1">
        <v>0</v>
      </c>
      <c r="U139" s="1">
        <v>0</v>
      </c>
      <c r="V139" s="1">
        <v>0</v>
      </c>
    </row>
    <row r="140" spans="1:22" x14ac:dyDescent="0.35">
      <c r="A140" t="s">
        <v>581</v>
      </c>
      <c r="B140" t="s">
        <v>582</v>
      </c>
      <c r="C140" s="1">
        <v>0</v>
      </c>
      <c r="D140" s="1">
        <v>0</v>
      </c>
      <c r="E140" s="1">
        <v>0</v>
      </c>
      <c r="F140" s="1">
        <v>0</v>
      </c>
      <c r="G140" s="1">
        <v>0</v>
      </c>
      <c r="H140" s="1">
        <v>0</v>
      </c>
      <c r="I140" s="1">
        <v>0</v>
      </c>
      <c r="J140" s="1">
        <v>0</v>
      </c>
      <c r="K140" s="1">
        <v>0</v>
      </c>
      <c r="L140" s="1">
        <v>0</v>
      </c>
      <c r="M140" s="1">
        <v>0</v>
      </c>
      <c r="N140" s="1">
        <v>0</v>
      </c>
      <c r="O140" s="1">
        <v>0</v>
      </c>
      <c r="P140" s="1">
        <v>0</v>
      </c>
      <c r="Q140" s="1">
        <v>0</v>
      </c>
      <c r="R140" s="1">
        <v>0</v>
      </c>
      <c r="S140" s="1">
        <v>0</v>
      </c>
      <c r="T140" s="1">
        <v>0</v>
      </c>
      <c r="U140" s="1">
        <v>0</v>
      </c>
      <c r="V140" s="1">
        <v>0</v>
      </c>
    </row>
    <row r="141" spans="1:22" x14ac:dyDescent="0.35">
      <c r="A141" t="s">
        <v>583</v>
      </c>
      <c r="B141" t="s">
        <v>584</v>
      </c>
      <c r="C141" s="1">
        <v>0</v>
      </c>
      <c r="D141" s="1">
        <v>0</v>
      </c>
      <c r="E141" s="1">
        <v>0</v>
      </c>
      <c r="F141" s="1">
        <v>0</v>
      </c>
      <c r="G141" s="1">
        <v>0</v>
      </c>
      <c r="H141" s="1">
        <v>0</v>
      </c>
      <c r="I141" s="1">
        <v>0</v>
      </c>
      <c r="J141" s="1">
        <v>0</v>
      </c>
      <c r="K141" s="1">
        <v>0</v>
      </c>
      <c r="L141" s="1">
        <v>0</v>
      </c>
      <c r="M141" s="1">
        <v>0</v>
      </c>
      <c r="N141" s="1">
        <v>0</v>
      </c>
      <c r="O141" s="1">
        <v>0</v>
      </c>
      <c r="P141" s="1">
        <v>0</v>
      </c>
      <c r="Q141" s="1">
        <v>0</v>
      </c>
      <c r="R141" s="1">
        <v>0</v>
      </c>
      <c r="S141" s="1">
        <v>0</v>
      </c>
      <c r="T141" s="1">
        <v>0</v>
      </c>
      <c r="U141" s="1">
        <v>0</v>
      </c>
      <c r="V141" s="1">
        <v>0</v>
      </c>
    </row>
    <row r="142" spans="1:22" x14ac:dyDescent="0.35">
      <c r="A142" t="s">
        <v>586</v>
      </c>
      <c r="B142" t="s">
        <v>587</v>
      </c>
      <c r="C142" s="1">
        <v>0</v>
      </c>
      <c r="D142" s="1">
        <v>0</v>
      </c>
      <c r="E142" s="1">
        <v>0</v>
      </c>
      <c r="F142" s="1">
        <v>0</v>
      </c>
      <c r="G142" s="1">
        <v>0</v>
      </c>
      <c r="H142" s="1">
        <v>0</v>
      </c>
      <c r="I142" s="1">
        <v>0</v>
      </c>
      <c r="J142" s="1">
        <v>0</v>
      </c>
      <c r="K142" s="1">
        <v>0</v>
      </c>
      <c r="L142" s="1">
        <v>0</v>
      </c>
      <c r="M142" s="1">
        <v>0</v>
      </c>
      <c r="N142" s="1">
        <v>0</v>
      </c>
      <c r="O142" s="1">
        <v>0</v>
      </c>
      <c r="P142" s="1">
        <v>0</v>
      </c>
      <c r="Q142" s="1">
        <v>0</v>
      </c>
      <c r="R142" s="1">
        <v>0</v>
      </c>
      <c r="S142" s="1">
        <v>0</v>
      </c>
      <c r="T142" s="1">
        <v>0</v>
      </c>
      <c r="U142" s="1">
        <v>0</v>
      </c>
      <c r="V142" s="1">
        <v>0</v>
      </c>
    </row>
    <row r="143" spans="1:22" x14ac:dyDescent="0.35">
      <c r="A143" t="s">
        <v>588</v>
      </c>
      <c r="B143" t="s">
        <v>589</v>
      </c>
      <c r="C143" s="1">
        <v>0</v>
      </c>
      <c r="D143" s="1">
        <v>0</v>
      </c>
      <c r="E143" s="1">
        <v>0</v>
      </c>
      <c r="F143" s="1">
        <v>0</v>
      </c>
      <c r="G143" s="1">
        <v>0</v>
      </c>
      <c r="H143" s="1">
        <v>0</v>
      </c>
      <c r="I143" s="1">
        <v>0</v>
      </c>
      <c r="J143" s="1">
        <v>0</v>
      </c>
      <c r="K143" s="1">
        <v>0</v>
      </c>
      <c r="L143" s="1">
        <v>0</v>
      </c>
      <c r="M143" s="1">
        <v>0</v>
      </c>
      <c r="N143" s="1">
        <v>0</v>
      </c>
      <c r="O143" s="1">
        <v>0</v>
      </c>
      <c r="P143" s="1">
        <v>0</v>
      </c>
      <c r="Q143" s="1">
        <v>0</v>
      </c>
      <c r="R143" s="1">
        <v>0</v>
      </c>
      <c r="S143" s="1">
        <v>0</v>
      </c>
      <c r="T143" s="1">
        <v>0</v>
      </c>
      <c r="U143" s="1">
        <v>0</v>
      </c>
      <c r="V143" s="1">
        <v>0</v>
      </c>
    </row>
    <row r="144" spans="1:22" x14ac:dyDescent="0.35">
      <c r="A144" t="s">
        <v>590</v>
      </c>
      <c r="B144" t="s">
        <v>591</v>
      </c>
      <c r="C144" s="1">
        <v>0</v>
      </c>
      <c r="D144" s="1">
        <v>0</v>
      </c>
      <c r="E144" s="1">
        <v>0</v>
      </c>
      <c r="F144" s="1">
        <v>0</v>
      </c>
      <c r="G144" s="1">
        <v>0</v>
      </c>
      <c r="H144" s="1">
        <v>0</v>
      </c>
      <c r="I144" s="1">
        <v>0</v>
      </c>
      <c r="J144" s="1">
        <v>0</v>
      </c>
      <c r="K144" s="1">
        <v>0</v>
      </c>
      <c r="L144" s="1">
        <v>0</v>
      </c>
      <c r="M144" s="1">
        <v>0</v>
      </c>
      <c r="N144" s="1">
        <v>0</v>
      </c>
      <c r="O144" s="1">
        <v>0</v>
      </c>
      <c r="P144" s="1">
        <v>0</v>
      </c>
      <c r="Q144" s="1">
        <v>0</v>
      </c>
      <c r="R144" s="1">
        <v>0</v>
      </c>
      <c r="S144" s="1">
        <v>0</v>
      </c>
      <c r="T144" s="1">
        <v>0</v>
      </c>
      <c r="U144" s="1">
        <v>0</v>
      </c>
      <c r="V144" s="1">
        <v>0</v>
      </c>
    </row>
    <row r="145" spans="1:22" x14ac:dyDescent="0.35">
      <c r="A145" t="s">
        <v>592</v>
      </c>
      <c r="B145" t="s">
        <v>593</v>
      </c>
      <c r="C145" s="1">
        <v>0</v>
      </c>
      <c r="D145" s="1">
        <v>0</v>
      </c>
      <c r="E145" s="1">
        <v>0</v>
      </c>
      <c r="F145" s="1">
        <v>0</v>
      </c>
      <c r="G145" s="1">
        <v>0</v>
      </c>
      <c r="H145" s="1">
        <v>0</v>
      </c>
      <c r="I145" s="1">
        <v>0</v>
      </c>
      <c r="J145" s="1">
        <v>0</v>
      </c>
      <c r="K145" s="1">
        <v>0</v>
      </c>
      <c r="L145" s="1">
        <v>0</v>
      </c>
      <c r="M145" s="1">
        <v>0</v>
      </c>
      <c r="N145" s="1">
        <v>0</v>
      </c>
      <c r="O145" s="1">
        <v>0</v>
      </c>
      <c r="P145" s="1">
        <v>0</v>
      </c>
      <c r="Q145" s="1">
        <v>0</v>
      </c>
      <c r="R145" s="1">
        <v>0</v>
      </c>
      <c r="S145" s="1">
        <v>0</v>
      </c>
      <c r="T145" s="1">
        <v>0</v>
      </c>
      <c r="U145" s="1">
        <v>0</v>
      </c>
      <c r="V145" s="1">
        <v>0</v>
      </c>
    </row>
    <row r="146" spans="1:22" x14ac:dyDescent="0.35">
      <c r="A146" t="s">
        <v>595</v>
      </c>
      <c r="B146" t="s">
        <v>596</v>
      </c>
      <c r="C146" s="1">
        <v>0</v>
      </c>
      <c r="D146" s="1">
        <v>0</v>
      </c>
      <c r="E146" s="1">
        <v>0</v>
      </c>
      <c r="F146" s="1">
        <v>0</v>
      </c>
      <c r="G146" s="1">
        <v>0</v>
      </c>
      <c r="H146" s="1">
        <v>0</v>
      </c>
      <c r="I146" s="1">
        <v>0</v>
      </c>
      <c r="J146" s="1">
        <v>0</v>
      </c>
      <c r="K146" s="1">
        <v>0</v>
      </c>
      <c r="L146" s="1">
        <v>0</v>
      </c>
      <c r="M146" s="1">
        <v>0</v>
      </c>
      <c r="N146" s="1">
        <v>0</v>
      </c>
      <c r="O146" s="1">
        <v>0</v>
      </c>
      <c r="P146" s="1">
        <v>0</v>
      </c>
      <c r="Q146" s="1">
        <v>0</v>
      </c>
      <c r="R146" s="1">
        <v>0</v>
      </c>
      <c r="S146" s="1">
        <v>0</v>
      </c>
      <c r="T146" s="1">
        <v>0</v>
      </c>
      <c r="U146" s="1">
        <v>0</v>
      </c>
      <c r="V146" s="1">
        <v>0</v>
      </c>
    </row>
    <row r="147" spans="1:22" x14ac:dyDescent="0.35">
      <c r="A147" t="s">
        <v>597</v>
      </c>
      <c r="B147" t="s">
        <v>598</v>
      </c>
      <c r="C147" s="1">
        <v>0</v>
      </c>
      <c r="D147" s="1">
        <v>0</v>
      </c>
      <c r="E147" s="1">
        <v>0</v>
      </c>
      <c r="F147" s="1">
        <v>0</v>
      </c>
      <c r="G147" s="1">
        <v>0</v>
      </c>
      <c r="H147" s="1">
        <v>0</v>
      </c>
      <c r="I147" s="1">
        <v>0</v>
      </c>
      <c r="J147" s="1">
        <v>0</v>
      </c>
      <c r="K147" s="1">
        <v>0</v>
      </c>
      <c r="L147" s="1">
        <v>0</v>
      </c>
      <c r="M147" s="1">
        <v>0</v>
      </c>
      <c r="N147" s="1">
        <v>0</v>
      </c>
      <c r="O147" s="1">
        <v>0</v>
      </c>
      <c r="P147" s="1">
        <v>0</v>
      </c>
      <c r="Q147" s="1">
        <v>0</v>
      </c>
      <c r="R147" s="1">
        <v>0</v>
      </c>
      <c r="S147" s="1">
        <v>0</v>
      </c>
      <c r="T147" s="1">
        <v>0</v>
      </c>
      <c r="U147" s="1">
        <v>0</v>
      </c>
      <c r="V147" s="1">
        <v>0</v>
      </c>
    </row>
    <row r="148" spans="1:22" x14ac:dyDescent="0.35">
      <c r="A148" t="s">
        <v>599</v>
      </c>
      <c r="B148" t="s">
        <v>600</v>
      </c>
      <c r="C148" s="1">
        <v>0</v>
      </c>
      <c r="D148" s="1">
        <v>0</v>
      </c>
      <c r="E148" s="1">
        <v>0</v>
      </c>
      <c r="F148" s="1">
        <v>0</v>
      </c>
      <c r="G148" s="1">
        <v>0</v>
      </c>
      <c r="H148" s="1">
        <v>0</v>
      </c>
      <c r="I148" s="1">
        <v>0</v>
      </c>
      <c r="J148" s="1">
        <v>0</v>
      </c>
      <c r="K148" s="1">
        <v>0</v>
      </c>
      <c r="L148" s="1">
        <v>0</v>
      </c>
      <c r="M148" s="1">
        <v>0</v>
      </c>
      <c r="N148" s="1">
        <v>0</v>
      </c>
      <c r="O148" s="1">
        <v>0</v>
      </c>
      <c r="P148" s="1">
        <v>0</v>
      </c>
      <c r="Q148" s="1">
        <v>0</v>
      </c>
      <c r="R148" s="1">
        <v>0</v>
      </c>
      <c r="S148" s="1">
        <v>0</v>
      </c>
      <c r="T148" s="1">
        <v>0</v>
      </c>
      <c r="U148" s="1">
        <v>0</v>
      </c>
      <c r="V148" s="1">
        <v>0</v>
      </c>
    </row>
    <row r="149" spans="1:22" x14ac:dyDescent="0.35">
      <c r="A149" t="s">
        <v>601</v>
      </c>
      <c r="B149" t="s">
        <v>602</v>
      </c>
      <c r="C149" s="1">
        <v>0</v>
      </c>
      <c r="D149" s="1">
        <v>0</v>
      </c>
      <c r="E149" s="1">
        <v>0</v>
      </c>
      <c r="F149" s="1">
        <v>0</v>
      </c>
      <c r="G149" s="1">
        <v>0</v>
      </c>
      <c r="H149" s="1">
        <v>0</v>
      </c>
      <c r="I149" s="1">
        <v>0</v>
      </c>
      <c r="J149" s="1">
        <v>0</v>
      </c>
      <c r="K149" s="1">
        <v>0</v>
      </c>
      <c r="L149" s="1">
        <v>0</v>
      </c>
      <c r="M149" s="1">
        <v>0</v>
      </c>
      <c r="N149" s="1">
        <v>0</v>
      </c>
      <c r="O149" s="1">
        <v>0</v>
      </c>
      <c r="P149" s="1">
        <v>0</v>
      </c>
      <c r="Q149" s="1">
        <v>0</v>
      </c>
      <c r="R149" s="1">
        <v>0</v>
      </c>
      <c r="S149" s="1">
        <v>0</v>
      </c>
      <c r="T149" s="1">
        <v>0</v>
      </c>
      <c r="U149" s="1">
        <v>0</v>
      </c>
      <c r="V149" s="1">
        <v>0</v>
      </c>
    </row>
    <row r="150" spans="1:22" x14ac:dyDescent="0.35">
      <c r="A150" t="s">
        <v>603</v>
      </c>
      <c r="B150" t="s">
        <v>604</v>
      </c>
      <c r="C150" s="1">
        <v>0</v>
      </c>
      <c r="D150" s="1">
        <v>0</v>
      </c>
      <c r="E150" s="1">
        <v>0</v>
      </c>
      <c r="F150" s="1">
        <v>0</v>
      </c>
      <c r="G150" s="1">
        <v>0</v>
      </c>
      <c r="H150" s="1">
        <v>0</v>
      </c>
      <c r="I150" s="1">
        <v>0</v>
      </c>
      <c r="J150" s="1">
        <v>0</v>
      </c>
      <c r="K150" s="1">
        <v>0</v>
      </c>
      <c r="L150" s="1">
        <v>0</v>
      </c>
      <c r="M150" s="1">
        <v>0</v>
      </c>
      <c r="N150" s="1">
        <v>0</v>
      </c>
      <c r="O150" s="1">
        <v>0</v>
      </c>
      <c r="P150" s="1">
        <v>0</v>
      </c>
      <c r="Q150" s="1">
        <v>0</v>
      </c>
      <c r="R150" s="1">
        <v>0</v>
      </c>
      <c r="S150" s="1">
        <v>0</v>
      </c>
      <c r="T150" s="1">
        <v>0</v>
      </c>
      <c r="U150" s="1">
        <v>0</v>
      </c>
      <c r="V150" s="1">
        <v>0</v>
      </c>
    </row>
    <row r="151" spans="1:22" x14ac:dyDescent="0.35">
      <c r="A151" t="s">
        <v>605</v>
      </c>
      <c r="B151" t="s">
        <v>606</v>
      </c>
      <c r="C151" s="1">
        <v>0</v>
      </c>
      <c r="D151" s="1">
        <v>0</v>
      </c>
      <c r="E151" s="1">
        <v>0</v>
      </c>
      <c r="F151" s="1">
        <v>0</v>
      </c>
      <c r="G151" s="1">
        <v>0</v>
      </c>
      <c r="H151" s="1">
        <v>0</v>
      </c>
      <c r="I151" s="1">
        <v>0</v>
      </c>
      <c r="J151" s="1">
        <v>0</v>
      </c>
      <c r="K151" s="1">
        <v>0</v>
      </c>
      <c r="L151" s="1">
        <v>0</v>
      </c>
      <c r="M151" s="1">
        <v>0</v>
      </c>
      <c r="N151" s="1">
        <v>0</v>
      </c>
      <c r="O151" s="1">
        <v>0</v>
      </c>
      <c r="P151" s="1">
        <v>0</v>
      </c>
      <c r="Q151" s="1">
        <v>0</v>
      </c>
      <c r="R151" s="1">
        <v>0</v>
      </c>
      <c r="S151" s="1">
        <v>0</v>
      </c>
      <c r="T151" s="1">
        <v>0</v>
      </c>
      <c r="U151" s="1">
        <v>0</v>
      </c>
      <c r="V151" s="1">
        <v>0</v>
      </c>
    </row>
    <row r="152" spans="1:22" x14ac:dyDescent="0.35">
      <c r="A152" t="s">
        <v>607</v>
      </c>
      <c r="B152" t="s">
        <v>608</v>
      </c>
      <c r="C152" s="1">
        <v>0</v>
      </c>
      <c r="D152" s="1">
        <v>0</v>
      </c>
      <c r="E152" s="1">
        <v>0</v>
      </c>
      <c r="F152" s="1">
        <v>0</v>
      </c>
      <c r="G152" s="1">
        <v>0</v>
      </c>
      <c r="H152" s="1">
        <v>0</v>
      </c>
      <c r="I152" s="1">
        <v>0</v>
      </c>
      <c r="J152" s="1">
        <v>0</v>
      </c>
      <c r="K152" s="1">
        <v>0</v>
      </c>
      <c r="L152" s="1">
        <v>0</v>
      </c>
      <c r="M152" s="1">
        <v>0</v>
      </c>
      <c r="N152" s="1">
        <v>0</v>
      </c>
      <c r="O152" s="1">
        <v>0</v>
      </c>
      <c r="P152" s="1">
        <v>0</v>
      </c>
      <c r="Q152" s="1">
        <v>0</v>
      </c>
      <c r="R152" s="1">
        <v>0</v>
      </c>
      <c r="S152" s="1">
        <v>0</v>
      </c>
      <c r="T152" s="1">
        <v>0</v>
      </c>
      <c r="U152" s="1">
        <v>0</v>
      </c>
      <c r="V152" s="1">
        <v>0</v>
      </c>
    </row>
    <row r="153" spans="1:22" x14ac:dyDescent="0.35">
      <c r="A153" t="s">
        <v>610</v>
      </c>
      <c r="B153" t="s">
        <v>611</v>
      </c>
      <c r="C153" s="1">
        <v>0</v>
      </c>
      <c r="D153" s="1">
        <v>0</v>
      </c>
      <c r="E153" s="1">
        <v>0</v>
      </c>
      <c r="F153" s="1">
        <v>0</v>
      </c>
      <c r="G153" s="1">
        <v>0</v>
      </c>
      <c r="H153" s="1">
        <v>0</v>
      </c>
      <c r="I153" s="1">
        <v>0</v>
      </c>
      <c r="J153" s="1">
        <v>0</v>
      </c>
      <c r="K153" s="1">
        <v>0</v>
      </c>
      <c r="L153" s="1">
        <v>0</v>
      </c>
      <c r="M153" s="1">
        <v>0</v>
      </c>
      <c r="N153" s="1">
        <v>0</v>
      </c>
      <c r="O153" s="1">
        <v>0</v>
      </c>
      <c r="P153" s="1">
        <v>0</v>
      </c>
      <c r="Q153" s="1">
        <v>0</v>
      </c>
      <c r="R153" s="1">
        <v>0</v>
      </c>
      <c r="S153" s="1">
        <v>0</v>
      </c>
      <c r="T153" s="1">
        <v>0</v>
      </c>
      <c r="U153" s="1">
        <v>0</v>
      </c>
      <c r="V153" s="1">
        <v>0</v>
      </c>
    </row>
    <row r="154" spans="1:22" x14ac:dyDescent="0.35">
      <c r="A154" t="s">
        <v>612</v>
      </c>
      <c r="B154" t="s">
        <v>613</v>
      </c>
      <c r="C154" s="1">
        <v>0</v>
      </c>
      <c r="D154" s="1">
        <v>0</v>
      </c>
      <c r="E154" s="1">
        <v>0</v>
      </c>
      <c r="F154" s="1">
        <v>0</v>
      </c>
      <c r="G154" s="1">
        <v>0</v>
      </c>
      <c r="H154" s="1">
        <v>0</v>
      </c>
      <c r="I154" s="1">
        <v>0</v>
      </c>
      <c r="J154" s="1">
        <v>0</v>
      </c>
      <c r="K154" s="1">
        <v>0</v>
      </c>
      <c r="L154" s="1">
        <v>0</v>
      </c>
      <c r="M154" s="1">
        <v>0</v>
      </c>
      <c r="N154" s="1">
        <v>0</v>
      </c>
      <c r="O154" s="1">
        <v>0</v>
      </c>
      <c r="P154" s="1">
        <v>0</v>
      </c>
      <c r="Q154" s="1">
        <v>0</v>
      </c>
      <c r="R154" s="1">
        <v>0</v>
      </c>
      <c r="S154" s="1">
        <v>0</v>
      </c>
      <c r="T154" s="1">
        <v>0</v>
      </c>
      <c r="U154" s="1">
        <v>0</v>
      </c>
      <c r="V154" s="1">
        <v>0</v>
      </c>
    </row>
    <row r="155" spans="1:22" x14ac:dyDescent="0.35">
      <c r="A155" t="s">
        <v>615</v>
      </c>
      <c r="B155" t="s">
        <v>616</v>
      </c>
      <c r="C155" s="1">
        <v>0</v>
      </c>
      <c r="D155" s="1">
        <v>0</v>
      </c>
      <c r="E155" s="1">
        <v>0</v>
      </c>
      <c r="F155" s="1">
        <v>0</v>
      </c>
      <c r="G155" s="1">
        <v>0</v>
      </c>
      <c r="H155" s="1">
        <v>0</v>
      </c>
      <c r="I155" s="1">
        <v>0</v>
      </c>
      <c r="J155" s="1">
        <v>0</v>
      </c>
      <c r="K155" s="1">
        <v>0</v>
      </c>
      <c r="L155" s="1">
        <v>0</v>
      </c>
      <c r="M155" s="1">
        <v>0</v>
      </c>
      <c r="N155" s="1">
        <v>0</v>
      </c>
      <c r="O155" s="1">
        <v>0</v>
      </c>
      <c r="P155" s="1">
        <v>0</v>
      </c>
      <c r="Q155" s="1">
        <v>0</v>
      </c>
      <c r="R155" s="1">
        <v>0</v>
      </c>
      <c r="S155" s="1">
        <v>0</v>
      </c>
      <c r="T155" s="1">
        <v>0</v>
      </c>
      <c r="U155" s="1">
        <v>0</v>
      </c>
      <c r="V155" s="1">
        <v>0</v>
      </c>
    </row>
    <row r="156" spans="1:22" x14ac:dyDescent="0.35">
      <c r="A156" t="s">
        <v>617</v>
      </c>
      <c r="B156" t="s">
        <v>618</v>
      </c>
      <c r="C156" s="1">
        <v>0</v>
      </c>
      <c r="D156" s="1">
        <v>0</v>
      </c>
      <c r="E156" s="1">
        <v>0</v>
      </c>
      <c r="F156" s="1">
        <v>0</v>
      </c>
      <c r="G156" s="1">
        <v>0</v>
      </c>
      <c r="H156" s="1">
        <v>0</v>
      </c>
      <c r="I156" s="1">
        <v>0</v>
      </c>
      <c r="J156" s="1">
        <v>0</v>
      </c>
      <c r="K156" s="1">
        <v>0</v>
      </c>
      <c r="L156" s="1">
        <v>0</v>
      </c>
      <c r="M156" s="1">
        <v>0</v>
      </c>
      <c r="N156" s="1">
        <v>0</v>
      </c>
      <c r="O156" s="1">
        <v>0</v>
      </c>
      <c r="P156" s="1">
        <v>0</v>
      </c>
      <c r="Q156" s="1">
        <v>0</v>
      </c>
      <c r="R156" s="1">
        <v>0</v>
      </c>
      <c r="S156" s="1">
        <v>0</v>
      </c>
      <c r="T156" s="1">
        <v>0</v>
      </c>
      <c r="U156" s="1">
        <v>0</v>
      </c>
      <c r="V156" s="1">
        <v>0</v>
      </c>
    </row>
    <row r="157" spans="1:22" x14ac:dyDescent="0.35">
      <c r="A157" t="s">
        <v>619</v>
      </c>
      <c r="B157" t="s">
        <v>620</v>
      </c>
      <c r="C157" s="1">
        <v>0</v>
      </c>
      <c r="D157" s="1">
        <v>0</v>
      </c>
      <c r="E157" s="1">
        <v>0</v>
      </c>
      <c r="F157" s="1">
        <v>0</v>
      </c>
      <c r="G157" s="1">
        <v>0</v>
      </c>
      <c r="H157" s="1">
        <v>0</v>
      </c>
      <c r="I157" s="1">
        <v>0</v>
      </c>
      <c r="J157" s="1">
        <v>0</v>
      </c>
      <c r="K157" s="1">
        <v>0</v>
      </c>
      <c r="L157" s="1">
        <v>0</v>
      </c>
      <c r="M157" s="1">
        <v>0</v>
      </c>
      <c r="N157" s="1">
        <v>0</v>
      </c>
      <c r="O157" s="1">
        <v>0</v>
      </c>
      <c r="P157" s="1">
        <v>0</v>
      </c>
      <c r="Q157" s="1">
        <v>0</v>
      </c>
      <c r="R157" s="1">
        <v>0</v>
      </c>
      <c r="S157" s="1">
        <v>0</v>
      </c>
      <c r="T157" s="1">
        <v>0</v>
      </c>
      <c r="U157" s="1">
        <v>0</v>
      </c>
      <c r="V157" s="1">
        <v>0</v>
      </c>
    </row>
    <row r="158" spans="1:22" x14ac:dyDescent="0.35">
      <c r="A158" t="s">
        <v>621</v>
      </c>
      <c r="B158" t="s">
        <v>622</v>
      </c>
      <c r="C158" s="1">
        <v>0</v>
      </c>
      <c r="D158" s="1">
        <v>0</v>
      </c>
      <c r="E158" s="1">
        <v>0</v>
      </c>
      <c r="F158" s="1">
        <v>0</v>
      </c>
      <c r="G158" s="1">
        <v>0</v>
      </c>
      <c r="H158" s="1">
        <v>0</v>
      </c>
      <c r="I158" s="1">
        <v>0</v>
      </c>
      <c r="J158" s="1">
        <v>0</v>
      </c>
      <c r="K158" s="1">
        <v>0</v>
      </c>
      <c r="L158" s="1">
        <v>0</v>
      </c>
      <c r="M158" s="1">
        <v>0</v>
      </c>
      <c r="N158" s="1">
        <v>0</v>
      </c>
      <c r="O158" s="1">
        <v>0</v>
      </c>
      <c r="P158" s="1">
        <v>0</v>
      </c>
      <c r="Q158" s="1">
        <v>0</v>
      </c>
      <c r="R158" s="1">
        <v>0</v>
      </c>
      <c r="S158" s="1">
        <v>0</v>
      </c>
      <c r="T158" s="1">
        <v>0</v>
      </c>
      <c r="U158" s="1">
        <v>0</v>
      </c>
      <c r="V158" s="1">
        <v>0</v>
      </c>
    </row>
  </sheetData>
  <pageMargins left="0.75" right="0.75" top="1" bottom="1" header="0.5" footer="0.5"/>
  <headerFooter alignWithMargins="0">
    <oddHeader>&amp;A</oddHeader>
    <oddFooter>Page &amp;P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3"/>
  <dimension ref="A1:W262"/>
  <sheetViews>
    <sheetView showGridLines="0" zoomScaleNormal="100" workbookViewId="0">
      <pane xSplit="2" ySplit="5" topLeftCell="C158" activePane="bottomRight" state="frozen"/>
      <selection activeCell="K155" sqref="K155"/>
      <selection pane="topRight" activeCell="K155" sqref="K155"/>
      <selection pane="bottomLeft" activeCell="K155" sqref="K155"/>
      <selection pane="bottomRight" activeCell="C8" sqref="C8:T159"/>
    </sheetView>
  </sheetViews>
  <sheetFormatPr defaultColWidth="9.15234375" defaultRowHeight="10.3" x14ac:dyDescent="0.25"/>
  <cols>
    <col min="1" max="1" width="44.3046875" style="1010" customWidth="1"/>
    <col min="2" max="2" width="7.53515625" style="1074" customWidth="1"/>
    <col min="3" max="6" width="6.69140625" style="1010" customWidth="1"/>
    <col min="7" max="10" width="7.15234375" style="1010" customWidth="1"/>
    <col min="11" max="12" width="7.3046875" style="1010" customWidth="1"/>
    <col min="13" max="14" width="7.53515625" style="1010" customWidth="1"/>
    <col min="15" max="18" width="7.15234375" style="1010" customWidth="1"/>
    <col min="19" max="20" width="6.3828125" style="1907" customWidth="1"/>
    <col min="21" max="22" width="7.15234375" style="1010" customWidth="1"/>
    <col min="23" max="23" width="5" style="1010" hidden="1" customWidth="1"/>
    <col min="24" max="16384" width="9.15234375" style="1010"/>
  </cols>
  <sheetData>
    <row r="1" spans="1:23" s="937" customFormat="1" ht="87" customHeight="1" x14ac:dyDescent="0.4">
      <c r="A1" s="2832" t="str">
        <f>'t1'!A1</f>
        <v>SERVIZIO SANITARIO NAZIONALE - anno 2020</v>
      </c>
      <c r="B1" s="2832"/>
      <c r="C1" s="2832"/>
      <c r="D1" s="2832"/>
      <c r="E1" s="2832"/>
      <c r="F1" s="2832"/>
      <c r="G1" s="2832"/>
      <c r="H1" s="2832"/>
      <c r="I1" s="2832"/>
      <c r="J1" s="2832"/>
      <c r="K1" s="2853"/>
      <c r="L1" s="2853"/>
      <c r="M1" s="1052"/>
      <c r="N1" s="972"/>
      <c r="O1" s="972"/>
      <c r="P1" s="972"/>
      <c r="Q1" s="972"/>
      <c r="R1" s="972"/>
      <c r="S1" s="1903"/>
      <c r="T1" s="1903"/>
      <c r="U1" s="973"/>
      <c r="V1" s="974"/>
      <c r="W1" s="938"/>
    </row>
    <row r="2" spans="1:23" ht="30" customHeight="1" thickBot="1" x14ac:dyDescent="0.3">
      <c r="A2" s="1053"/>
      <c r="B2" s="1054"/>
      <c r="C2" s="1055"/>
      <c r="D2" s="1056"/>
      <c r="E2" s="1055"/>
      <c r="F2" s="1055"/>
      <c r="G2" s="1055"/>
      <c r="H2" s="1055"/>
      <c r="I2" s="1055"/>
      <c r="J2" s="975"/>
      <c r="K2" s="2854"/>
      <c r="L2" s="2854"/>
      <c r="M2" s="1057"/>
      <c r="N2" s="975"/>
      <c r="O2" s="975"/>
      <c r="P2" s="975"/>
      <c r="Q2" s="975"/>
      <c r="R2" s="975"/>
      <c r="S2" s="975"/>
      <c r="T2" s="975"/>
      <c r="U2" s="975"/>
      <c r="V2" s="975"/>
    </row>
    <row r="3" spans="1:23" ht="15" customHeight="1" thickBot="1" x14ac:dyDescent="0.3">
      <c r="A3" s="1058"/>
      <c r="B3" s="1059"/>
      <c r="C3" s="1060" t="s">
        <v>2932</v>
      </c>
      <c r="D3" s="1061"/>
      <c r="E3" s="1061"/>
      <c r="F3" s="1061"/>
      <c r="G3" s="1061"/>
      <c r="H3" s="1061"/>
      <c r="I3" s="1061"/>
      <c r="J3" s="1061"/>
      <c r="K3" s="1061"/>
      <c r="L3" s="1061"/>
      <c r="M3" s="1061"/>
      <c r="N3" s="1061"/>
      <c r="O3" s="1061"/>
      <c r="P3" s="1061"/>
      <c r="Q3" s="1061"/>
      <c r="R3" s="1061"/>
      <c r="S3" s="1904"/>
      <c r="T3" s="1904"/>
      <c r="U3" s="1061"/>
      <c r="V3" s="1062"/>
    </row>
    <row r="4" spans="1:23" ht="45" customHeight="1" thickTop="1" x14ac:dyDescent="0.25">
      <c r="A4" s="1063" t="s">
        <v>2933</v>
      </c>
      <c r="B4" s="1064" t="s">
        <v>279</v>
      </c>
      <c r="C4" s="2847" t="s">
        <v>2934</v>
      </c>
      <c r="D4" s="2855"/>
      <c r="E4" s="2847" t="s">
        <v>2901</v>
      </c>
      <c r="F4" s="2855"/>
      <c r="G4" s="2847" t="s">
        <v>2935</v>
      </c>
      <c r="H4" s="2848"/>
      <c r="I4" s="2847" t="s">
        <v>2936</v>
      </c>
      <c r="J4" s="2848"/>
      <c r="K4" s="2849" t="s">
        <v>2937</v>
      </c>
      <c r="L4" s="2850"/>
      <c r="M4" s="2847" t="s">
        <v>2938</v>
      </c>
      <c r="N4" s="2848"/>
      <c r="O4" s="2847" t="s">
        <v>2939</v>
      </c>
      <c r="P4" s="2848"/>
      <c r="Q4" s="2849" t="s">
        <v>2940</v>
      </c>
      <c r="R4" s="2858"/>
      <c r="S4" s="2861" t="s">
        <v>2941</v>
      </c>
      <c r="T4" s="2862"/>
      <c r="U4" s="2859" t="s">
        <v>623</v>
      </c>
      <c r="V4" s="2860"/>
    </row>
    <row r="5" spans="1:23" x14ac:dyDescent="0.25">
      <c r="A5" s="1503" t="s">
        <v>2875</v>
      </c>
      <c r="B5" s="1064"/>
      <c r="C5" s="2851" t="s">
        <v>2942</v>
      </c>
      <c r="D5" s="2852"/>
      <c r="E5" s="2851" t="s">
        <v>2943</v>
      </c>
      <c r="F5" s="2852"/>
      <c r="G5" s="2851" t="s">
        <v>2944</v>
      </c>
      <c r="H5" s="2852"/>
      <c r="I5" s="2851" t="s">
        <v>2945</v>
      </c>
      <c r="J5" s="2852"/>
      <c r="K5" s="2851" t="s">
        <v>2946</v>
      </c>
      <c r="L5" s="2852"/>
      <c r="M5" s="2851" t="s">
        <v>2947</v>
      </c>
      <c r="N5" s="2852"/>
      <c r="O5" s="2851" t="s">
        <v>2948</v>
      </c>
      <c r="P5" s="2852"/>
      <c r="Q5" s="2851" t="s">
        <v>2949</v>
      </c>
      <c r="R5" s="2852"/>
      <c r="S5" s="2856" t="s">
        <v>2950</v>
      </c>
      <c r="T5" s="2857"/>
      <c r="U5" s="2863"/>
      <c r="V5" s="2864"/>
    </row>
    <row r="6" spans="1:23" ht="15" customHeight="1" thickBot="1" x14ac:dyDescent="0.3">
      <c r="A6" s="1065"/>
      <c r="B6" s="1066"/>
      <c r="C6" s="1067" t="s">
        <v>284</v>
      </c>
      <c r="D6" s="1068" t="s">
        <v>285</v>
      </c>
      <c r="E6" s="1067" t="s">
        <v>284</v>
      </c>
      <c r="F6" s="1068" t="s">
        <v>285</v>
      </c>
      <c r="G6" s="1067" t="s">
        <v>284</v>
      </c>
      <c r="H6" s="1068" t="s">
        <v>285</v>
      </c>
      <c r="I6" s="1067" t="s">
        <v>284</v>
      </c>
      <c r="J6" s="1068" t="s">
        <v>285</v>
      </c>
      <c r="K6" s="1067" t="s">
        <v>284</v>
      </c>
      <c r="L6" s="1068" t="s">
        <v>285</v>
      </c>
      <c r="M6" s="1067" t="s">
        <v>284</v>
      </c>
      <c r="N6" s="1068" t="s">
        <v>285</v>
      </c>
      <c r="O6" s="1067" t="s">
        <v>284</v>
      </c>
      <c r="P6" s="1068" t="s">
        <v>285</v>
      </c>
      <c r="Q6" s="1067" t="s">
        <v>284</v>
      </c>
      <c r="R6" s="1068" t="s">
        <v>285</v>
      </c>
      <c r="S6" s="1905" t="s">
        <v>284</v>
      </c>
      <c r="T6" s="1906" t="s">
        <v>285</v>
      </c>
      <c r="U6" s="1067" t="s">
        <v>284</v>
      </c>
      <c r="V6" s="1069" t="s">
        <v>285</v>
      </c>
    </row>
    <row r="7" spans="1:23" ht="15" hidden="1" customHeight="1" thickTop="1" thickBot="1" x14ac:dyDescent="0.3">
      <c r="A7" s="1302"/>
      <c r="B7" s="1303"/>
      <c r="C7" s="1304">
        <v>0</v>
      </c>
      <c r="D7" s="1305">
        <v>0</v>
      </c>
      <c r="E7" s="1304">
        <v>0</v>
      </c>
      <c r="F7" s="1304">
        <v>0</v>
      </c>
      <c r="G7" s="1305">
        <v>0</v>
      </c>
      <c r="H7" s="1304">
        <v>0</v>
      </c>
      <c r="I7" s="1304">
        <v>0</v>
      </c>
      <c r="J7" s="1305">
        <v>0</v>
      </c>
      <c r="K7" s="1304">
        <v>0</v>
      </c>
      <c r="L7" s="1304">
        <v>0</v>
      </c>
      <c r="M7" s="1305">
        <v>0</v>
      </c>
      <c r="N7" s="1304">
        <v>0</v>
      </c>
      <c r="O7" s="1304">
        <v>0</v>
      </c>
      <c r="P7" s="1305">
        <v>0</v>
      </c>
      <c r="Q7" s="1304">
        <v>0</v>
      </c>
      <c r="R7" s="1304">
        <v>0</v>
      </c>
      <c r="S7" s="1912">
        <v>0</v>
      </c>
      <c r="T7" s="1913">
        <v>0</v>
      </c>
      <c r="U7" s="1492">
        <v>0</v>
      </c>
      <c r="V7" s="1494">
        <v>0</v>
      </c>
    </row>
    <row r="8" spans="1:23" ht="12" customHeight="1" thickTop="1" x14ac:dyDescent="0.25">
      <c r="A8" s="1001" t="str">
        <f>'t1'!A7</f>
        <v>Direttore generale</v>
      </c>
      <c r="B8" s="1027" t="str">
        <f>'t1'!B7</f>
        <v>0D0097</v>
      </c>
      <c r="C8" s="1474">
        <v>0</v>
      </c>
      <c r="D8" s="2129">
        <v>0</v>
      </c>
      <c r="E8" s="1474">
        <v>0</v>
      </c>
      <c r="F8" s="2129">
        <v>0</v>
      </c>
      <c r="G8" s="1474">
        <v>0</v>
      </c>
      <c r="H8" s="2129">
        <v>0</v>
      </c>
      <c r="I8" s="1474">
        <v>0</v>
      </c>
      <c r="J8" s="2129">
        <v>0</v>
      </c>
      <c r="K8" s="1474">
        <v>0</v>
      </c>
      <c r="L8" s="2129">
        <v>0</v>
      </c>
      <c r="M8" s="1474">
        <v>0</v>
      </c>
      <c r="N8" s="2129">
        <v>0</v>
      </c>
      <c r="O8" s="1474">
        <v>0</v>
      </c>
      <c r="P8" s="2129">
        <v>0</v>
      </c>
      <c r="Q8" s="1474">
        <v>0</v>
      </c>
      <c r="R8" s="2129">
        <v>0</v>
      </c>
      <c r="S8" s="1474">
        <v>0</v>
      </c>
      <c r="T8" s="2129">
        <v>0</v>
      </c>
      <c r="U8" s="1911">
        <f>SUM(C8,E8,G8,I8,K8,M8,O8,Q8,S8)</f>
        <v>0</v>
      </c>
      <c r="V8" s="1493">
        <f>SUM(D8,F8,H8,J8,L8,N8,P8,R8,T8)</f>
        <v>0</v>
      </c>
      <c r="W8" s="1010">
        <f>'t1'!M7</f>
        <v>1</v>
      </c>
    </row>
    <row r="9" spans="1:23" ht="12" customHeight="1" x14ac:dyDescent="0.25">
      <c r="A9" s="1001" t="str">
        <f>'t1'!A8</f>
        <v>Direttore sanitario</v>
      </c>
      <c r="B9" s="1027" t="str">
        <f>'t1'!B8</f>
        <v>0D0482</v>
      </c>
      <c r="C9" s="2130">
        <v>0</v>
      </c>
      <c r="D9" s="2131">
        <v>0</v>
      </c>
      <c r="E9" s="2130">
        <v>1</v>
      </c>
      <c r="F9" s="2131">
        <v>0</v>
      </c>
      <c r="G9" s="2130">
        <v>0</v>
      </c>
      <c r="H9" s="2131">
        <v>0</v>
      </c>
      <c r="I9" s="2130">
        <v>0</v>
      </c>
      <c r="J9" s="2131">
        <v>0</v>
      </c>
      <c r="K9" s="2130">
        <v>0</v>
      </c>
      <c r="L9" s="2131">
        <v>0</v>
      </c>
      <c r="M9" s="2130">
        <v>0</v>
      </c>
      <c r="N9" s="2131">
        <v>0</v>
      </c>
      <c r="O9" s="2130">
        <v>0</v>
      </c>
      <c r="P9" s="2131">
        <v>0</v>
      </c>
      <c r="Q9" s="2130">
        <v>0</v>
      </c>
      <c r="R9" s="2131">
        <v>0</v>
      </c>
      <c r="S9" s="2130">
        <v>0</v>
      </c>
      <c r="T9" s="2131">
        <v>0</v>
      </c>
      <c r="U9" s="1911">
        <f t="shared" ref="U9:U72" si="0">SUM(C9,E9,G9,I9,K9,M9,O9,Q9,S9)</f>
        <v>1</v>
      </c>
      <c r="V9" s="1493">
        <f t="shared" ref="V9:V72" si="1">SUM(D9,F9,H9,J9,L9,N9,P9,R9,T9)</f>
        <v>0</v>
      </c>
      <c r="W9" s="1010">
        <f>'t1'!M8</f>
        <v>1</v>
      </c>
    </row>
    <row r="10" spans="1:23" ht="12" customHeight="1" x14ac:dyDescent="0.25">
      <c r="A10" s="1001" t="str">
        <f>'t1'!A9</f>
        <v>Direttore amministrativo</v>
      </c>
      <c r="B10" s="1027" t="str">
        <f>'t1'!B9</f>
        <v>0D0163</v>
      </c>
      <c r="C10" s="2130">
        <v>0</v>
      </c>
      <c r="D10" s="2131">
        <v>0</v>
      </c>
      <c r="E10" s="2130">
        <v>0</v>
      </c>
      <c r="F10" s="2131">
        <v>0</v>
      </c>
      <c r="G10" s="2130">
        <v>0</v>
      </c>
      <c r="H10" s="2131">
        <v>0</v>
      </c>
      <c r="I10" s="2130">
        <v>0</v>
      </c>
      <c r="J10" s="2131">
        <v>0</v>
      </c>
      <c r="K10" s="2130">
        <v>0</v>
      </c>
      <c r="L10" s="2131">
        <v>0</v>
      </c>
      <c r="M10" s="2130">
        <v>0</v>
      </c>
      <c r="N10" s="2131">
        <v>0</v>
      </c>
      <c r="O10" s="2130">
        <v>0</v>
      </c>
      <c r="P10" s="2131">
        <v>0</v>
      </c>
      <c r="Q10" s="2130">
        <v>0</v>
      </c>
      <c r="R10" s="2131">
        <v>0</v>
      </c>
      <c r="S10" s="2130">
        <v>0</v>
      </c>
      <c r="T10" s="2131">
        <v>0</v>
      </c>
      <c r="U10" s="1911">
        <f t="shared" si="0"/>
        <v>0</v>
      </c>
      <c r="V10" s="1493">
        <f t="shared" si="1"/>
        <v>0</v>
      </c>
      <c r="W10" s="1010">
        <f>'t1'!M9</f>
        <v>1</v>
      </c>
    </row>
    <row r="11" spans="1:23" ht="12" customHeight="1" x14ac:dyDescent="0.25">
      <c r="A11" s="1001" t="str">
        <f>'t1'!A10</f>
        <v>Direttore dei servizi sociali</v>
      </c>
      <c r="B11" s="1027" t="str">
        <f>'t1'!B10</f>
        <v>0D0484</v>
      </c>
      <c r="C11" s="2130">
        <v>0</v>
      </c>
      <c r="D11" s="2131">
        <v>0</v>
      </c>
      <c r="E11" s="2130">
        <v>0</v>
      </c>
      <c r="F11" s="2131">
        <v>0</v>
      </c>
      <c r="G11" s="2130">
        <v>0</v>
      </c>
      <c r="H11" s="2131">
        <v>0</v>
      </c>
      <c r="I11" s="2130">
        <v>0</v>
      </c>
      <c r="J11" s="2131">
        <v>0</v>
      </c>
      <c r="K11" s="2130">
        <v>0</v>
      </c>
      <c r="L11" s="2131">
        <v>0</v>
      </c>
      <c r="M11" s="2130">
        <v>0</v>
      </c>
      <c r="N11" s="2131">
        <v>0</v>
      </c>
      <c r="O11" s="2130">
        <v>0</v>
      </c>
      <c r="P11" s="2131">
        <v>0</v>
      </c>
      <c r="Q11" s="2130">
        <v>0</v>
      </c>
      <c r="R11" s="2131">
        <v>0</v>
      </c>
      <c r="S11" s="2130">
        <v>0</v>
      </c>
      <c r="T11" s="2131">
        <v>0</v>
      </c>
      <c r="U11" s="1911">
        <f t="shared" si="0"/>
        <v>0</v>
      </c>
      <c r="V11" s="1493">
        <f t="shared" si="1"/>
        <v>0</v>
      </c>
      <c r="W11" s="1010">
        <f>'t1'!M10</f>
        <v>0</v>
      </c>
    </row>
    <row r="12" spans="1:23" ht="12" customHeight="1" x14ac:dyDescent="0.25">
      <c r="A12" s="1001" t="str">
        <f>'t1'!A11</f>
        <v>Dir. Medico con inc. Struttura complessa (rapp. Esclusivo)</v>
      </c>
      <c r="B12" s="1027" t="str">
        <f>'t1'!B11</f>
        <v>SD0E33</v>
      </c>
      <c r="C12" s="2130">
        <v>0</v>
      </c>
      <c r="D12" s="2131">
        <v>0</v>
      </c>
      <c r="E12" s="2130">
        <v>0</v>
      </c>
      <c r="F12" s="2131">
        <v>0</v>
      </c>
      <c r="G12" s="2130">
        <v>0</v>
      </c>
      <c r="H12" s="2131">
        <v>0</v>
      </c>
      <c r="I12" s="2130">
        <v>0</v>
      </c>
      <c r="J12" s="2131">
        <v>0</v>
      </c>
      <c r="K12" s="2130">
        <v>0</v>
      </c>
      <c r="L12" s="2131">
        <v>0</v>
      </c>
      <c r="M12" s="2130">
        <v>0</v>
      </c>
      <c r="N12" s="2131">
        <v>0</v>
      </c>
      <c r="O12" s="2130">
        <v>0</v>
      </c>
      <c r="P12" s="2131">
        <v>0</v>
      </c>
      <c r="Q12" s="2130">
        <v>0</v>
      </c>
      <c r="R12" s="2131">
        <v>0</v>
      </c>
      <c r="S12" s="2130">
        <v>0</v>
      </c>
      <c r="T12" s="2131">
        <v>0</v>
      </c>
      <c r="U12" s="1911">
        <f t="shared" si="0"/>
        <v>0</v>
      </c>
      <c r="V12" s="1493">
        <f t="shared" si="1"/>
        <v>0</v>
      </c>
      <c r="W12" s="1010">
        <f>'t1'!M11</f>
        <v>1</v>
      </c>
    </row>
    <row r="13" spans="1:23" ht="12" customHeight="1" x14ac:dyDescent="0.25">
      <c r="A13" s="1001" t="str">
        <f>'t1'!A12</f>
        <v>Dir. Medico con inc. di struttura complessa (rapp. Non escl.</v>
      </c>
      <c r="B13" s="1027" t="str">
        <f>'t1'!B12</f>
        <v>SD0N33</v>
      </c>
      <c r="C13" s="2130">
        <v>0</v>
      </c>
      <c r="D13" s="2131">
        <v>0</v>
      </c>
      <c r="E13" s="2130">
        <v>0</v>
      </c>
      <c r="F13" s="2131">
        <v>0</v>
      </c>
      <c r="G13" s="2130">
        <v>0</v>
      </c>
      <c r="H13" s="2131">
        <v>0</v>
      </c>
      <c r="I13" s="2130">
        <v>0</v>
      </c>
      <c r="J13" s="2131">
        <v>0</v>
      </c>
      <c r="K13" s="2130">
        <v>0</v>
      </c>
      <c r="L13" s="2131">
        <v>0</v>
      </c>
      <c r="M13" s="2130">
        <v>0</v>
      </c>
      <c r="N13" s="2131">
        <v>0</v>
      </c>
      <c r="O13" s="2130">
        <v>0</v>
      </c>
      <c r="P13" s="2131">
        <v>0</v>
      </c>
      <c r="Q13" s="2130">
        <v>0</v>
      </c>
      <c r="R13" s="2131">
        <v>0</v>
      </c>
      <c r="S13" s="2130">
        <v>0</v>
      </c>
      <c r="T13" s="2131">
        <v>0</v>
      </c>
      <c r="U13" s="1911">
        <f t="shared" si="0"/>
        <v>0</v>
      </c>
      <c r="V13" s="1493">
        <f t="shared" si="1"/>
        <v>0</v>
      </c>
      <c r="W13" s="1010">
        <f>'t1'!M12</f>
        <v>1</v>
      </c>
    </row>
    <row r="14" spans="1:23" ht="12" customHeight="1" x14ac:dyDescent="0.25">
      <c r="A14" s="1001" t="str">
        <f>'t1'!A13</f>
        <v>Dir. Medico con incarico di struttura semplice (rapp. Esclus</v>
      </c>
      <c r="B14" s="1027" t="str">
        <f>'t1'!B13</f>
        <v>SD0E34</v>
      </c>
      <c r="C14" s="2130">
        <v>0</v>
      </c>
      <c r="D14" s="2131">
        <v>0</v>
      </c>
      <c r="E14" s="2130">
        <v>0</v>
      </c>
      <c r="F14" s="2131">
        <v>0</v>
      </c>
      <c r="G14" s="2130">
        <v>0</v>
      </c>
      <c r="H14" s="2131">
        <v>0</v>
      </c>
      <c r="I14" s="2130">
        <v>0</v>
      </c>
      <c r="J14" s="2131">
        <v>0</v>
      </c>
      <c r="K14" s="2130">
        <v>0</v>
      </c>
      <c r="L14" s="2131">
        <v>0</v>
      </c>
      <c r="M14" s="2130">
        <v>0</v>
      </c>
      <c r="N14" s="2131">
        <v>0</v>
      </c>
      <c r="O14" s="2130">
        <v>0</v>
      </c>
      <c r="P14" s="2131">
        <v>0</v>
      </c>
      <c r="Q14" s="2130">
        <v>0</v>
      </c>
      <c r="R14" s="2131">
        <v>0</v>
      </c>
      <c r="S14" s="2130">
        <v>0</v>
      </c>
      <c r="T14" s="2131">
        <v>0</v>
      </c>
      <c r="U14" s="1911">
        <f t="shared" si="0"/>
        <v>0</v>
      </c>
      <c r="V14" s="1493">
        <f t="shared" si="1"/>
        <v>0</v>
      </c>
      <c r="W14" s="1010">
        <f>'t1'!M13</f>
        <v>1</v>
      </c>
    </row>
    <row r="15" spans="1:23" ht="12" customHeight="1" x14ac:dyDescent="0.25">
      <c r="A15" s="1001" t="str">
        <f>'t1'!A14</f>
        <v>Dir. Medico con incarico struttura semplice (rapp. Non escl.</v>
      </c>
      <c r="B15" s="1027" t="str">
        <f>'t1'!B14</f>
        <v>SD0N34</v>
      </c>
      <c r="C15" s="2130">
        <v>0</v>
      </c>
      <c r="D15" s="2131">
        <v>0</v>
      </c>
      <c r="E15" s="2130">
        <v>0</v>
      </c>
      <c r="F15" s="2131">
        <v>0</v>
      </c>
      <c r="G15" s="2130">
        <v>0</v>
      </c>
      <c r="H15" s="2131">
        <v>0</v>
      </c>
      <c r="I15" s="2130">
        <v>0</v>
      </c>
      <c r="J15" s="2131">
        <v>0</v>
      </c>
      <c r="K15" s="2130">
        <v>0</v>
      </c>
      <c r="L15" s="2131">
        <v>0</v>
      </c>
      <c r="M15" s="2130">
        <v>0</v>
      </c>
      <c r="N15" s="2131">
        <v>0</v>
      </c>
      <c r="O15" s="2130">
        <v>0</v>
      </c>
      <c r="P15" s="2131">
        <v>0</v>
      </c>
      <c r="Q15" s="2130">
        <v>0</v>
      </c>
      <c r="R15" s="2131">
        <v>0</v>
      </c>
      <c r="S15" s="2130">
        <v>0</v>
      </c>
      <c r="T15" s="2131">
        <v>0</v>
      </c>
      <c r="U15" s="1911">
        <f t="shared" si="0"/>
        <v>0</v>
      </c>
      <c r="V15" s="1493">
        <f t="shared" si="1"/>
        <v>0</v>
      </c>
      <c r="W15" s="1010">
        <f>'t1'!M14</f>
        <v>1</v>
      </c>
    </row>
    <row r="16" spans="1:23" ht="12" customHeight="1" x14ac:dyDescent="0.25">
      <c r="A16" s="1001" t="str">
        <f>'t1'!A15</f>
        <v>Dirigenti medici con altri incar. Prof.li (rapp. Esclusivo)</v>
      </c>
      <c r="B16" s="1027" t="str">
        <f>'t1'!B15</f>
        <v>SD0035</v>
      </c>
      <c r="C16" s="2130">
        <v>5</v>
      </c>
      <c r="D16" s="2131">
        <v>10</v>
      </c>
      <c r="E16" s="2130">
        <v>0</v>
      </c>
      <c r="F16" s="2131">
        <v>0</v>
      </c>
      <c r="G16" s="2130">
        <v>0</v>
      </c>
      <c r="H16" s="2131">
        <v>0</v>
      </c>
      <c r="I16" s="2130">
        <v>0</v>
      </c>
      <c r="J16" s="2131">
        <v>0</v>
      </c>
      <c r="K16" s="2130">
        <v>0</v>
      </c>
      <c r="L16" s="2131">
        <v>0</v>
      </c>
      <c r="M16" s="2130">
        <v>2</v>
      </c>
      <c r="N16" s="2131">
        <v>0</v>
      </c>
      <c r="O16" s="2130">
        <v>0</v>
      </c>
      <c r="P16" s="2131">
        <v>0</v>
      </c>
      <c r="Q16" s="2130">
        <v>0</v>
      </c>
      <c r="R16" s="2131">
        <v>3</v>
      </c>
      <c r="S16" s="2130">
        <v>0</v>
      </c>
      <c r="T16" s="2131">
        <v>0</v>
      </c>
      <c r="U16" s="1911">
        <f t="shared" si="0"/>
        <v>7</v>
      </c>
      <c r="V16" s="1493">
        <f t="shared" si="1"/>
        <v>13</v>
      </c>
      <c r="W16" s="1010">
        <f>'t1'!M15</f>
        <v>1</v>
      </c>
    </row>
    <row r="17" spans="1:23" ht="12" customHeight="1" x14ac:dyDescent="0.25">
      <c r="A17" s="1001" t="str">
        <f>'t1'!A16</f>
        <v>Dirigenti medici con altri incar. Prof.li (rapp. Non escl.)</v>
      </c>
      <c r="B17" s="1027" t="str">
        <f>'t1'!B16</f>
        <v>SD0036</v>
      </c>
      <c r="C17" s="2130">
        <v>0</v>
      </c>
      <c r="D17" s="2131">
        <v>0</v>
      </c>
      <c r="E17" s="2130">
        <v>0</v>
      </c>
      <c r="F17" s="2131">
        <v>0</v>
      </c>
      <c r="G17" s="2130">
        <v>0</v>
      </c>
      <c r="H17" s="2131">
        <v>0</v>
      </c>
      <c r="I17" s="2130">
        <v>0</v>
      </c>
      <c r="J17" s="2131">
        <v>0</v>
      </c>
      <c r="K17" s="2130">
        <v>0</v>
      </c>
      <c r="L17" s="2131">
        <v>0</v>
      </c>
      <c r="M17" s="2130">
        <v>1</v>
      </c>
      <c r="N17" s="2131">
        <v>0</v>
      </c>
      <c r="O17" s="2130">
        <v>0</v>
      </c>
      <c r="P17" s="2131">
        <v>0</v>
      </c>
      <c r="Q17" s="2130">
        <v>0</v>
      </c>
      <c r="R17" s="2131">
        <v>0</v>
      </c>
      <c r="S17" s="2130">
        <v>0</v>
      </c>
      <c r="T17" s="2131">
        <v>0</v>
      </c>
      <c r="U17" s="1911">
        <f t="shared" si="0"/>
        <v>1</v>
      </c>
      <c r="V17" s="1493">
        <f t="shared" si="1"/>
        <v>0</v>
      </c>
      <c r="W17" s="1010">
        <f>'t1'!M16</f>
        <v>1</v>
      </c>
    </row>
    <row r="18" spans="1:23" ht="12" customHeight="1" x14ac:dyDescent="0.25">
      <c r="A18" s="1001" t="str">
        <f>'t1'!A17</f>
        <v>Dir. Medici a t.  Determinato(art. 15-septies d.lgs. 502/92)</v>
      </c>
      <c r="B18" s="1027" t="str">
        <f>'t1'!B17</f>
        <v>SD0597</v>
      </c>
      <c r="C18" s="2130">
        <v>0</v>
      </c>
      <c r="D18" s="2131">
        <v>0</v>
      </c>
      <c r="E18" s="2130">
        <v>0</v>
      </c>
      <c r="F18" s="2131">
        <v>0</v>
      </c>
      <c r="G18" s="2130">
        <v>0</v>
      </c>
      <c r="H18" s="2131">
        <v>0</v>
      </c>
      <c r="I18" s="2130">
        <v>0</v>
      </c>
      <c r="J18" s="2131">
        <v>0</v>
      </c>
      <c r="K18" s="2130">
        <v>0</v>
      </c>
      <c r="L18" s="2131">
        <v>0</v>
      </c>
      <c r="M18" s="2130">
        <v>0</v>
      </c>
      <c r="N18" s="2131">
        <v>0</v>
      </c>
      <c r="O18" s="2130">
        <v>0</v>
      </c>
      <c r="P18" s="2131">
        <v>0</v>
      </c>
      <c r="Q18" s="2130">
        <v>0</v>
      </c>
      <c r="R18" s="2131">
        <v>0</v>
      </c>
      <c r="S18" s="2130">
        <v>0</v>
      </c>
      <c r="T18" s="2131">
        <v>0</v>
      </c>
      <c r="U18" s="1911">
        <f t="shared" si="0"/>
        <v>0</v>
      </c>
      <c r="V18" s="1493">
        <f t="shared" si="1"/>
        <v>0</v>
      </c>
      <c r="W18" s="1010">
        <f>'t1'!M17</f>
        <v>0</v>
      </c>
    </row>
    <row r="19" spans="1:23" ht="12" customHeight="1" x14ac:dyDescent="0.25">
      <c r="A19" s="1001" t="str">
        <f>'t1'!A18</f>
        <v>Veterinari con inc. di struttura complessa (rapp.esclusivo)</v>
      </c>
      <c r="B19" s="1027" t="str">
        <f>'t1'!B18</f>
        <v>SD0E74</v>
      </c>
      <c r="C19" s="2130">
        <v>0</v>
      </c>
      <c r="D19" s="2131">
        <v>0</v>
      </c>
      <c r="E19" s="2130">
        <v>0</v>
      </c>
      <c r="F19" s="2131">
        <v>0</v>
      </c>
      <c r="G19" s="2130">
        <v>0</v>
      </c>
      <c r="H19" s="2131">
        <v>0</v>
      </c>
      <c r="I19" s="2130">
        <v>0</v>
      </c>
      <c r="J19" s="2131">
        <v>0</v>
      </c>
      <c r="K19" s="2130">
        <v>0</v>
      </c>
      <c r="L19" s="2131">
        <v>0</v>
      </c>
      <c r="M19" s="2130">
        <v>0</v>
      </c>
      <c r="N19" s="2131">
        <v>0</v>
      </c>
      <c r="O19" s="2130">
        <v>0</v>
      </c>
      <c r="P19" s="2131">
        <v>0</v>
      </c>
      <c r="Q19" s="2130">
        <v>0</v>
      </c>
      <c r="R19" s="2131">
        <v>0</v>
      </c>
      <c r="S19" s="2130">
        <v>0</v>
      </c>
      <c r="T19" s="2131">
        <v>0</v>
      </c>
      <c r="U19" s="1911">
        <f t="shared" si="0"/>
        <v>0</v>
      </c>
      <c r="V19" s="1493">
        <f t="shared" si="1"/>
        <v>0</v>
      </c>
      <c r="W19" s="1010">
        <f>'t1'!M18</f>
        <v>0</v>
      </c>
    </row>
    <row r="20" spans="1:23" ht="12" customHeight="1" x14ac:dyDescent="0.25">
      <c r="A20" s="1001" t="str">
        <f>'t1'!A19</f>
        <v>Veterinari con inc. di struttura complessa (rapp. Non escl.)</v>
      </c>
      <c r="B20" s="1027" t="str">
        <f>'t1'!B19</f>
        <v>SD0N74</v>
      </c>
      <c r="C20" s="2130">
        <v>0</v>
      </c>
      <c r="D20" s="2131">
        <v>0</v>
      </c>
      <c r="E20" s="2130">
        <v>0</v>
      </c>
      <c r="F20" s="2131">
        <v>0</v>
      </c>
      <c r="G20" s="2130">
        <v>0</v>
      </c>
      <c r="H20" s="2131">
        <v>0</v>
      </c>
      <c r="I20" s="2130">
        <v>0</v>
      </c>
      <c r="J20" s="2131">
        <v>0</v>
      </c>
      <c r="K20" s="2130">
        <v>0</v>
      </c>
      <c r="L20" s="2131">
        <v>0</v>
      </c>
      <c r="M20" s="2130">
        <v>0</v>
      </c>
      <c r="N20" s="2131">
        <v>0</v>
      </c>
      <c r="O20" s="2130">
        <v>0</v>
      </c>
      <c r="P20" s="2131">
        <v>0</v>
      </c>
      <c r="Q20" s="2130">
        <v>0</v>
      </c>
      <c r="R20" s="2131">
        <v>0</v>
      </c>
      <c r="S20" s="2130">
        <v>0</v>
      </c>
      <c r="T20" s="2131">
        <v>0</v>
      </c>
      <c r="U20" s="1911">
        <f t="shared" si="0"/>
        <v>0</v>
      </c>
      <c r="V20" s="1493">
        <f t="shared" si="1"/>
        <v>0</v>
      </c>
      <c r="W20" s="1010">
        <f>'t1'!M19</f>
        <v>0</v>
      </c>
    </row>
    <row r="21" spans="1:23" ht="12" customHeight="1" x14ac:dyDescent="0.25">
      <c r="A21" s="1001" t="str">
        <f>'t1'!A20</f>
        <v>Veterinari con inc. di struttura semplice (rapp. Esclusivo)</v>
      </c>
      <c r="B21" s="1027" t="str">
        <f>'t1'!B20</f>
        <v>SD0E73</v>
      </c>
      <c r="C21" s="2130">
        <v>0</v>
      </c>
      <c r="D21" s="2131">
        <v>0</v>
      </c>
      <c r="E21" s="2130">
        <v>0</v>
      </c>
      <c r="F21" s="2131">
        <v>0</v>
      </c>
      <c r="G21" s="2130">
        <v>0</v>
      </c>
      <c r="H21" s="2131">
        <v>0</v>
      </c>
      <c r="I21" s="2130">
        <v>0</v>
      </c>
      <c r="J21" s="2131">
        <v>0</v>
      </c>
      <c r="K21" s="2130">
        <v>0</v>
      </c>
      <c r="L21" s="2131">
        <v>0</v>
      </c>
      <c r="M21" s="2130">
        <v>0</v>
      </c>
      <c r="N21" s="2131">
        <v>0</v>
      </c>
      <c r="O21" s="2130">
        <v>0</v>
      </c>
      <c r="P21" s="2131">
        <v>0</v>
      </c>
      <c r="Q21" s="2130">
        <v>0</v>
      </c>
      <c r="R21" s="2131">
        <v>0</v>
      </c>
      <c r="S21" s="2130">
        <v>0</v>
      </c>
      <c r="T21" s="2131">
        <v>0</v>
      </c>
      <c r="U21" s="1911">
        <f t="shared" si="0"/>
        <v>0</v>
      </c>
      <c r="V21" s="1493">
        <f t="shared" si="1"/>
        <v>0</v>
      </c>
      <c r="W21" s="1010">
        <f>'t1'!M20</f>
        <v>0</v>
      </c>
    </row>
    <row r="22" spans="1:23" ht="12" customHeight="1" x14ac:dyDescent="0.25">
      <c r="A22" s="1001" t="str">
        <f>'t1'!A21</f>
        <v>Veterinari con inc. di struttura semplice (rapp. Non escl.)</v>
      </c>
      <c r="B22" s="1027" t="str">
        <f>'t1'!B21</f>
        <v>SD0N73</v>
      </c>
      <c r="C22" s="2130">
        <v>0</v>
      </c>
      <c r="D22" s="2131">
        <v>0</v>
      </c>
      <c r="E22" s="2130">
        <v>0</v>
      </c>
      <c r="F22" s="2131">
        <v>0</v>
      </c>
      <c r="G22" s="2130">
        <v>0</v>
      </c>
      <c r="H22" s="2131">
        <v>0</v>
      </c>
      <c r="I22" s="2130">
        <v>0</v>
      </c>
      <c r="J22" s="2131">
        <v>0</v>
      </c>
      <c r="K22" s="2130">
        <v>0</v>
      </c>
      <c r="L22" s="2131">
        <v>0</v>
      </c>
      <c r="M22" s="2130">
        <v>0</v>
      </c>
      <c r="N22" s="2131">
        <v>0</v>
      </c>
      <c r="O22" s="2130">
        <v>0</v>
      </c>
      <c r="P22" s="2131">
        <v>0</v>
      </c>
      <c r="Q22" s="2130">
        <v>0</v>
      </c>
      <c r="R22" s="2131">
        <v>0</v>
      </c>
      <c r="S22" s="2130">
        <v>0</v>
      </c>
      <c r="T22" s="2131">
        <v>0</v>
      </c>
      <c r="U22" s="1911">
        <f t="shared" si="0"/>
        <v>0</v>
      </c>
      <c r="V22" s="1493">
        <f t="shared" si="1"/>
        <v>0</v>
      </c>
      <c r="W22" s="1010">
        <f>'t1'!M21</f>
        <v>0</v>
      </c>
    </row>
    <row r="23" spans="1:23" ht="12" customHeight="1" x14ac:dyDescent="0.25">
      <c r="A23" s="1001" t="str">
        <f>'t1'!A22</f>
        <v>Veterinari con altri incar. Prof.li (rapp. Esclusivo)</v>
      </c>
      <c r="B23" s="1027" t="str">
        <f>'t1'!B22</f>
        <v>SD0A73</v>
      </c>
      <c r="C23" s="2130">
        <v>0</v>
      </c>
      <c r="D23" s="2131">
        <v>0</v>
      </c>
      <c r="E23" s="2130">
        <v>0</v>
      </c>
      <c r="F23" s="2131">
        <v>0</v>
      </c>
      <c r="G23" s="2130">
        <v>0</v>
      </c>
      <c r="H23" s="2131">
        <v>0</v>
      </c>
      <c r="I23" s="2130">
        <v>0</v>
      </c>
      <c r="J23" s="2131">
        <v>0</v>
      </c>
      <c r="K23" s="2130">
        <v>0</v>
      </c>
      <c r="L23" s="2131">
        <v>0</v>
      </c>
      <c r="M23" s="2130">
        <v>0</v>
      </c>
      <c r="N23" s="2131">
        <v>0</v>
      </c>
      <c r="O23" s="2130">
        <v>0</v>
      </c>
      <c r="P23" s="2131">
        <v>0</v>
      </c>
      <c r="Q23" s="2130">
        <v>0</v>
      </c>
      <c r="R23" s="2131">
        <v>0</v>
      </c>
      <c r="S23" s="2130">
        <v>0</v>
      </c>
      <c r="T23" s="2131">
        <v>0</v>
      </c>
      <c r="U23" s="1911">
        <f t="shared" si="0"/>
        <v>0</v>
      </c>
      <c r="V23" s="1493">
        <f t="shared" si="1"/>
        <v>0</v>
      </c>
      <c r="W23" s="1010">
        <f>'t1'!M22</f>
        <v>0</v>
      </c>
    </row>
    <row r="24" spans="1:23" ht="12" customHeight="1" x14ac:dyDescent="0.25">
      <c r="A24" s="1001" t="str">
        <f>'t1'!A23</f>
        <v>Veterinari con altri incar. Prof.li (rapp. Non escl.)</v>
      </c>
      <c r="B24" s="1027" t="str">
        <f>'t1'!B23</f>
        <v>SD0072</v>
      </c>
      <c r="C24" s="2130">
        <v>0</v>
      </c>
      <c r="D24" s="2131">
        <v>0</v>
      </c>
      <c r="E24" s="2130">
        <v>0</v>
      </c>
      <c r="F24" s="2131">
        <v>0</v>
      </c>
      <c r="G24" s="2130">
        <v>0</v>
      </c>
      <c r="H24" s="2131">
        <v>0</v>
      </c>
      <c r="I24" s="2130">
        <v>0</v>
      </c>
      <c r="J24" s="2131">
        <v>0</v>
      </c>
      <c r="K24" s="2130">
        <v>0</v>
      </c>
      <c r="L24" s="2131">
        <v>0</v>
      </c>
      <c r="M24" s="2130">
        <v>0</v>
      </c>
      <c r="N24" s="2131">
        <v>0</v>
      </c>
      <c r="O24" s="2130">
        <v>0</v>
      </c>
      <c r="P24" s="2131">
        <v>0</v>
      </c>
      <c r="Q24" s="2130">
        <v>0</v>
      </c>
      <c r="R24" s="2131">
        <v>0</v>
      </c>
      <c r="S24" s="2130">
        <v>0</v>
      </c>
      <c r="T24" s="2131">
        <v>0</v>
      </c>
      <c r="U24" s="1911">
        <f t="shared" si="0"/>
        <v>0</v>
      </c>
      <c r="V24" s="1493">
        <f t="shared" si="1"/>
        <v>0</v>
      </c>
      <c r="W24" s="1010">
        <f>'t1'!M23</f>
        <v>0</v>
      </c>
    </row>
    <row r="25" spans="1:23" ht="12" customHeight="1" x14ac:dyDescent="0.25">
      <c r="A25" s="1001" t="str">
        <f>'t1'!A24</f>
        <v>Veterinari a t. determinato (art. 15-septies d.lgs. 502/92)</v>
      </c>
      <c r="B25" s="1027" t="str">
        <f>'t1'!B24</f>
        <v>SD0598</v>
      </c>
      <c r="C25" s="2130">
        <v>0</v>
      </c>
      <c r="D25" s="2131">
        <v>0</v>
      </c>
      <c r="E25" s="2130">
        <v>0</v>
      </c>
      <c r="F25" s="2131">
        <v>0</v>
      </c>
      <c r="G25" s="2130">
        <v>0</v>
      </c>
      <c r="H25" s="2131">
        <v>0</v>
      </c>
      <c r="I25" s="2130">
        <v>0</v>
      </c>
      <c r="J25" s="2131">
        <v>0</v>
      </c>
      <c r="K25" s="2130">
        <v>0</v>
      </c>
      <c r="L25" s="2131">
        <v>0</v>
      </c>
      <c r="M25" s="2130">
        <v>0</v>
      </c>
      <c r="N25" s="2131">
        <v>0</v>
      </c>
      <c r="O25" s="2130">
        <v>0</v>
      </c>
      <c r="P25" s="2131">
        <v>0</v>
      </c>
      <c r="Q25" s="2130">
        <v>0</v>
      </c>
      <c r="R25" s="2131">
        <v>0</v>
      </c>
      <c r="S25" s="2130">
        <v>0</v>
      </c>
      <c r="T25" s="2131">
        <v>0</v>
      </c>
      <c r="U25" s="1911">
        <f t="shared" si="0"/>
        <v>0</v>
      </c>
      <c r="V25" s="1493">
        <f t="shared" si="1"/>
        <v>0</v>
      </c>
      <c r="W25" s="1010">
        <f>'t1'!M24</f>
        <v>0</v>
      </c>
    </row>
    <row r="26" spans="1:23" ht="12" customHeight="1" x14ac:dyDescent="0.25">
      <c r="A26" s="1001" t="str">
        <f>'t1'!A25</f>
        <v>Odontoiatri con inc. di struttura complessa (rapp. Escl.)</v>
      </c>
      <c r="B26" s="1027" t="str">
        <f>'t1'!B25</f>
        <v>SD0E49</v>
      </c>
      <c r="C26" s="2130">
        <v>0</v>
      </c>
      <c r="D26" s="2131">
        <v>0</v>
      </c>
      <c r="E26" s="2130">
        <v>0</v>
      </c>
      <c r="F26" s="2131">
        <v>0</v>
      </c>
      <c r="G26" s="2130">
        <v>0</v>
      </c>
      <c r="H26" s="2131">
        <v>0</v>
      </c>
      <c r="I26" s="2130">
        <v>0</v>
      </c>
      <c r="J26" s="2131">
        <v>0</v>
      </c>
      <c r="K26" s="2130">
        <v>0</v>
      </c>
      <c r="L26" s="2131">
        <v>0</v>
      </c>
      <c r="M26" s="2130">
        <v>0</v>
      </c>
      <c r="N26" s="2131">
        <v>0</v>
      </c>
      <c r="O26" s="2130">
        <v>0</v>
      </c>
      <c r="P26" s="2131">
        <v>0</v>
      </c>
      <c r="Q26" s="2130">
        <v>0</v>
      </c>
      <c r="R26" s="2131">
        <v>0</v>
      </c>
      <c r="S26" s="2130">
        <v>0</v>
      </c>
      <c r="T26" s="2131">
        <v>0</v>
      </c>
      <c r="U26" s="1911">
        <f t="shared" si="0"/>
        <v>0</v>
      </c>
      <c r="V26" s="1493">
        <f t="shared" si="1"/>
        <v>0</v>
      </c>
      <c r="W26" s="1010">
        <f>'t1'!M25</f>
        <v>0</v>
      </c>
    </row>
    <row r="27" spans="1:23" ht="12" customHeight="1" x14ac:dyDescent="0.25">
      <c r="A27" s="1001" t="str">
        <f>'t1'!A26</f>
        <v>Odontoiatri con inc. di struttura complessa (rapp. Non escl.</v>
      </c>
      <c r="B27" s="1027" t="str">
        <f>'t1'!B26</f>
        <v>SD0N49</v>
      </c>
      <c r="C27" s="2130">
        <v>0</v>
      </c>
      <c r="D27" s="2131">
        <v>0</v>
      </c>
      <c r="E27" s="2130">
        <v>0</v>
      </c>
      <c r="F27" s="2131">
        <v>0</v>
      </c>
      <c r="G27" s="2130">
        <v>0</v>
      </c>
      <c r="H27" s="2131">
        <v>0</v>
      </c>
      <c r="I27" s="2130">
        <v>0</v>
      </c>
      <c r="J27" s="2131">
        <v>0</v>
      </c>
      <c r="K27" s="2130">
        <v>0</v>
      </c>
      <c r="L27" s="2131">
        <v>0</v>
      </c>
      <c r="M27" s="2130">
        <v>0</v>
      </c>
      <c r="N27" s="2131">
        <v>0</v>
      </c>
      <c r="O27" s="2130">
        <v>0</v>
      </c>
      <c r="P27" s="2131">
        <v>0</v>
      </c>
      <c r="Q27" s="2130">
        <v>0</v>
      </c>
      <c r="R27" s="2131">
        <v>0</v>
      </c>
      <c r="S27" s="2130">
        <v>0</v>
      </c>
      <c r="T27" s="2131">
        <v>0</v>
      </c>
      <c r="U27" s="1911">
        <f t="shared" si="0"/>
        <v>0</v>
      </c>
      <c r="V27" s="1493">
        <f t="shared" si="1"/>
        <v>0</v>
      </c>
      <c r="W27" s="1010">
        <f>'t1'!M26</f>
        <v>0</v>
      </c>
    </row>
    <row r="28" spans="1:23" ht="12" customHeight="1" x14ac:dyDescent="0.25">
      <c r="A28" s="1001" t="str">
        <f>'t1'!A27</f>
        <v>Odontoiatri con inc. di struttura semplice (rapp. Esclusivo)</v>
      </c>
      <c r="B28" s="1027" t="str">
        <f>'t1'!B27</f>
        <v>SD0E48</v>
      </c>
      <c r="C28" s="2130">
        <v>0</v>
      </c>
      <c r="D28" s="2131">
        <v>0</v>
      </c>
      <c r="E28" s="2130">
        <v>0</v>
      </c>
      <c r="F28" s="2131">
        <v>0</v>
      </c>
      <c r="G28" s="2130">
        <v>0</v>
      </c>
      <c r="H28" s="2131">
        <v>0</v>
      </c>
      <c r="I28" s="2130">
        <v>0</v>
      </c>
      <c r="J28" s="2131">
        <v>0</v>
      </c>
      <c r="K28" s="2130">
        <v>0</v>
      </c>
      <c r="L28" s="2131">
        <v>0</v>
      </c>
      <c r="M28" s="2130">
        <v>0</v>
      </c>
      <c r="N28" s="2131">
        <v>0</v>
      </c>
      <c r="O28" s="2130">
        <v>0</v>
      </c>
      <c r="P28" s="2131">
        <v>0</v>
      </c>
      <c r="Q28" s="2130">
        <v>0</v>
      </c>
      <c r="R28" s="2131">
        <v>0</v>
      </c>
      <c r="S28" s="2130">
        <v>0</v>
      </c>
      <c r="T28" s="2131">
        <v>0</v>
      </c>
      <c r="U28" s="1911">
        <f t="shared" si="0"/>
        <v>0</v>
      </c>
      <c r="V28" s="1493">
        <f t="shared" si="1"/>
        <v>0</v>
      </c>
      <c r="W28" s="1010">
        <f>'t1'!M27</f>
        <v>0</v>
      </c>
    </row>
    <row r="29" spans="1:23" ht="12" customHeight="1" x14ac:dyDescent="0.25">
      <c r="A29" s="1001" t="str">
        <f>'t1'!A28</f>
        <v>Odontoiatri con inc. di struttura semplice (rapp. Non escl.)</v>
      </c>
      <c r="B29" s="1027" t="str">
        <f>'t1'!B28</f>
        <v>SD0N48</v>
      </c>
      <c r="C29" s="2130">
        <v>0</v>
      </c>
      <c r="D29" s="2131">
        <v>0</v>
      </c>
      <c r="E29" s="2130">
        <v>0</v>
      </c>
      <c r="F29" s="2131">
        <v>0</v>
      </c>
      <c r="G29" s="2130">
        <v>0</v>
      </c>
      <c r="H29" s="2131">
        <v>0</v>
      </c>
      <c r="I29" s="2130">
        <v>0</v>
      </c>
      <c r="J29" s="2131">
        <v>0</v>
      </c>
      <c r="K29" s="2130">
        <v>0</v>
      </c>
      <c r="L29" s="2131">
        <v>0</v>
      </c>
      <c r="M29" s="2130">
        <v>0</v>
      </c>
      <c r="N29" s="2131">
        <v>0</v>
      </c>
      <c r="O29" s="2130">
        <v>0</v>
      </c>
      <c r="P29" s="2131">
        <v>0</v>
      </c>
      <c r="Q29" s="2130">
        <v>0</v>
      </c>
      <c r="R29" s="2131">
        <v>0</v>
      </c>
      <c r="S29" s="2130">
        <v>0</v>
      </c>
      <c r="T29" s="2131">
        <v>0</v>
      </c>
      <c r="U29" s="1911">
        <f t="shared" si="0"/>
        <v>0</v>
      </c>
      <c r="V29" s="1493">
        <f t="shared" si="1"/>
        <v>0</v>
      </c>
      <c r="W29" s="1010">
        <f>'t1'!M28</f>
        <v>0</v>
      </c>
    </row>
    <row r="30" spans="1:23" ht="12" customHeight="1" x14ac:dyDescent="0.25">
      <c r="A30" s="1001" t="str">
        <f>'t1'!A29</f>
        <v>Odontoiatri con altri incar. Prof.li (rapp. Esclusivo)</v>
      </c>
      <c r="B30" s="1027" t="str">
        <f>'t1'!B29</f>
        <v>SD0A48</v>
      </c>
      <c r="C30" s="2130">
        <v>0</v>
      </c>
      <c r="D30" s="2131">
        <v>0</v>
      </c>
      <c r="E30" s="2130">
        <v>0</v>
      </c>
      <c r="F30" s="2131">
        <v>0</v>
      </c>
      <c r="G30" s="2130">
        <v>0</v>
      </c>
      <c r="H30" s="2131">
        <v>0</v>
      </c>
      <c r="I30" s="2130">
        <v>0</v>
      </c>
      <c r="J30" s="2131">
        <v>0</v>
      </c>
      <c r="K30" s="2130">
        <v>0</v>
      </c>
      <c r="L30" s="2131">
        <v>0</v>
      </c>
      <c r="M30" s="2130">
        <v>0</v>
      </c>
      <c r="N30" s="2131">
        <v>0</v>
      </c>
      <c r="O30" s="2130">
        <v>0</v>
      </c>
      <c r="P30" s="2131">
        <v>0</v>
      </c>
      <c r="Q30" s="2130">
        <v>0</v>
      </c>
      <c r="R30" s="2131">
        <v>0</v>
      </c>
      <c r="S30" s="2130">
        <v>0</v>
      </c>
      <c r="T30" s="2131">
        <v>0</v>
      </c>
      <c r="U30" s="1911">
        <f t="shared" si="0"/>
        <v>0</v>
      </c>
      <c r="V30" s="1493">
        <f t="shared" si="1"/>
        <v>0</v>
      </c>
      <c r="W30" s="1010">
        <f>'t1'!M29</f>
        <v>0</v>
      </c>
    </row>
    <row r="31" spans="1:23" ht="12" customHeight="1" x14ac:dyDescent="0.25">
      <c r="A31" s="1001" t="str">
        <f>'t1'!A30</f>
        <v>Odontoiatri con altri incar. Prof.li (rapp. Non escl.)</v>
      </c>
      <c r="B31" s="1027" t="str">
        <f>'t1'!B30</f>
        <v>SD0047</v>
      </c>
      <c r="C31" s="2130">
        <v>0</v>
      </c>
      <c r="D31" s="2131">
        <v>0</v>
      </c>
      <c r="E31" s="2130">
        <v>0</v>
      </c>
      <c r="F31" s="2131">
        <v>0</v>
      </c>
      <c r="G31" s="2130">
        <v>0</v>
      </c>
      <c r="H31" s="2131">
        <v>0</v>
      </c>
      <c r="I31" s="2130">
        <v>0</v>
      </c>
      <c r="J31" s="2131">
        <v>0</v>
      </c>
      <c r="K31" s="2130">
        <v>0</v>
      </c>
      <c r="L31" s="2131">
        <v>0</v>
      </c>
      <c r="M31" s="2130">
        <v>0</v>
      </c>
      <c r="N31" s="2131">
        <v>0</v>
      </c>
      <c r="O31" s="2130">
        <v>0</v>
      </c>
      <c r="P31" s="2131">
        <v>0</v>
      </c>
      <c r="Q31" s="2130">
        <v>0</v>
      </c>
      <c r="R31" s="2131">
        <v>0</v>
      </c>
      <c r="S31" s="2130">
        <v>0</v>
      </c>
      <c r="T31" s="2131">
        <v>0</v>
      </c>
      <c r="U31" s="1911">
        <f t="shared" si="0"/>
        <v>0</v>
      </c>
      <c r="V31" s="1493">
        <f t="shared" si="1"/>
        <v>0</v>
      </c>
      <c r="W31" s="1010">
        <f>'t1'!M30</f>
        <v>0</v>
      </c>
    </row>
    <row r="32" spans="1:23" ht="12" customHeight="1" x14ac:dyDescent="0.25">
      <c r="A32" s="1001" t="str">
        <f>'t1'!A31</f>
        <v>Odontoiatri a t. determinato (art. 15-septies d.lgs. 502/92)</v>
      </c>
      <c r="B32" s="1027" t="str">
        <f>'t1'!B31</f>
        <v>SD0599</v>
      </c>
      <c r="C32" s="2130">
        <v>0</v>
      </c>
      <c r="D32" s="2131">
        <v>0</v>
      </c>
      <c r="E32" s="2130">
        <v>0</v>
      </c>
      <c r="F32" s="2131">
        <v>0</v>
      </c>
      <c r="G32" s="2130">
        <v>0</v>
      </c>
      <c r="H32" s="2131">
        <v>0</v>
      </c>
      <c r="I32" s="2130">
        <v>0</v>
      </c>
      <c r="J32" s="2131">
        <v>0</v>
      </c>
      <c r="K32" s="2130">
        <v>0</v>
      </c>
      <c r="L32" s="2131">
        <v>0</v>
      </c>
      <c r="M32" s="2130">
        <v>0</v>
      </c>
      <c r="N32" s="2131">
        <v>0</v>
      </c>
      <c r="O32" s="2130">
        <v>0</v>
      </c>
      <c r="P32" s="2131">
        <v>0</v>
      </c>
      <c r="Q32" s="2130">
        <v>0</v>
      </c>
      <c r="R32" s="2131">
        <v>0</v>
      </c>
      <c r="S32" s="2130">
        <v>0</v>
      </c>
      <c r="T32" s="2131">
        <v>0</v>
      </c>
      <c r="U32" s="1911">
        <f t="shared" si="0"/>
        <v>0</v>
      </c>
      <c r="V32" s="1493">
        <f t="shared" si="1"/>
        <v>0</v>
      </c>
      <c r="W32" s="1010">
        <f>'t1'!M31</f>
        <v>0</v>
      </c>
    </row>
    <row r="33" spans="1:23" ht="12" customHeight="1" x14ac:dyDescent="0.25">
      <c r="A33" s="1001" t="str">
        <f>'t1'!A32</f>
        <v>Farmacisti con inc. di struttura complessa (rapp. Esclusivo)</v>
      </c>
      <c r="B33" s="1027" t="str">
        <f>'t1'!B32</f>
        <v>SD0E39</v>
      </c>
      <c r="C33" s="2130">
        <v>0</v>
      </c>
      <c r="D33" s="2131">
        <v>0</v>
      </c>
      <c r="E33" s="2130">
        <v>0</v>
      </c>
      <c r="F33" s="2131">
        <v>0</v>
      </c>
      <c r="G33" s="2130">
        <v>0</v>
      </c>
      <c r="H33" s="2131">
        <v>0</v>
      </c>
      <c r="I33" s="2130">
        <v>0</v>
      </c>
      <c r="J33" s="2131">
        <v>0</v>
      </c>
      <c r="K33" s="2130">
        <v>0</v>
      </c>
      <c r="L33" s="2131">
        <v>0</v>
      </c>
      <c r="M33" s="2130">
        <v>0</v>
      </c>
      <c r="N33" s="2131">
        <v>0</v>
      </c>
      <c r="O33" s="2130">
        <v>0</v>
      </c>
      <c r="P33" s="2131">
        <v>0</v>
      </c>
      <c r="Q33" s="2130">
        <v>0</v>
      </c>
      <c r="R33" s="2131">
        <v>0</v>
      </c>
      <c r="S33" s="2130">
        <v>0</v>
      </c>
      <c r="T33" s="2131">
        <v>0</v>
      </c>
      <c r="U33" s="1911">
        <f t="shared" si="0"/>
        <v>0</v>
      </c>
      <c r="V33" s="1493">
        <f t="shared" si="1"/>
        <v>0</v>
      </c>
      <c r="W33" s="1010">
        <f>'t1'!M32</f>
        <v>1</v>
      </c>
    </row>
    <row r="34" spans="1:23" ht="12" customHeight="1" x14ac:dyDescent="0.25">
      <c r="A34" s="1001" t="str">
        <f>'t1'!A33</f>
        <v>Farmacisti con inc. di struttura complessa (rapp. Non escl.)</v>
      </c>
      <c r="B34" s="1027" t="str">
        <f>'t1'!B33</f>
        <v>SD0N39</v>
      </c>
      <c r="C34" s="2130">
        <v>0</v>
      </c>
      <c r="D34" s="2131">
        <v>0</v>
      </c>
      <c r="E34" s="2130">
        <v>0</v>
      </c>
      <c r="F34" s="2131">
        <v>0</v>
      </c>
      <c r="G34" s="2130">
        <v>0</v>
      </c>
      <c r="H34" s="2131">
        <v>0</v>
      </c>
      <c r="I34" s="2130">
        <v>0</v>
      </c>
      <c r="J34" s="2131">
        <v>0</v>
      </c>
      <c r="K34" s="2130">
        <v>0</v>
      </c>
      <c r="L34" s="2131">
        <v>0</v>
      </c>
      <c r="M34" s="2130">
        <v>0</v>
      </c>
      <c r="N34" s="2131">
        <v>0</v>
      </c>
      <c r="O34" s="2130">
        <v>0</v>
      </c>
      <c r="P34" s="2131">
        <v>0</v>
      </c>
      <c r="Q34" s="2130">
        <v>0</v>
      </c>
      <c r="R34" s="2131">
        <v>0</v>
      </c>
      <c r="S34" s="2130">
        <v>0</v>
      </c>
      <c r="T34" s="2131">
        <v>0</v>
      </c>
      <c r="U34" s="1911">
        <f t="shared" si="0"/>
        <v>0</v>
      </c>
      <c r="V34" s="1493">
        <f t="shared" si="1"/>
        <v>0</v>
      </c>
      <c r="W34" s="1010">
        <f>'t1'!M33</f>
        <v>0</v>
      </c>
    </row>
    <row r="35" spans="1:23" ht="12" customHeight="1" x14ac:dyDescent="0.25">
      <c r="A35" s="1001" t="str">
        <f>'t1'!A34</f>
        <v>Farmacisti con inc. di struttura semplice (rapp. Esclusivo)</v>
      </c>
      <c r="B35" s="1027" t="str">
        <f>'t1'!B34</f>
        <v>SD0E38</v>
      </c>
      <c r="C35" s="2130">
        <v>0</v>
      </c>
      <c r="D35" s="2131">
        <v>0</v>
      </c>
      <c r="E35" s="2130">
        <v>0</v>
      </c>
      <c r="F35" s="2131">
        <v>0</v>
      </c>
      <c r="G35" s="2130">
        <v>0</v>
      </c>
      <c r="H35" s="2131">
        <v>0</v>
      </c>
      <c r="I35" s="2130">
        <v>0</v>
      </c>
      <c r="J35" s="2131">
        <v>0</v>
      </c>
      <c r="K35" s="2130">
        <v>0</v>
      </c>
      <c r="L35" s="2131">
        <v>0</v>
      </c>
      <c r="M35" s="2130">
        <v>0</v>
      </c>
      <c r="N35" s="2131">
        <v>0</v>
      </c>
      <c r="O35" s="2130">
        <v>0</v>
      </c>
      <c r="P35" s="2131">
        <v>0</v>
      </c>
      <c r="Q35" s="2130">
        <v>0</v>
      </c>
      <c r="R35" s="2131">
        <v>0</v>
      </c>
      <c r="S35" s="2130">
        <v>0</v>
      </c>
      <c r="T35" s="2131">
        <v>0</v>
      </c>
      <c r="U35" s="1911">
        <f t="shared" si="0"/>
        <v>0</v>
      </c>
      <c r="V35" s="1493">
        <f t="shared" si="1"/>
        <v>0</v>
      </c>
      <c r="W35" s="1010">
        <f>'t1'!M34</f>
        <v>1</v>
      </c>
    </row>
    <row r="36" spans="1:23" ht="12" customHeight="1" x14ac:dyDescent="0.25">
      <c r="A36" s="1001" t="str">
        <f>'t1'!A35</f>
        <v>Farmacisti con inc. di struttura semplice (rapp. Non escl.)</v>
      </c>
      <c r="B36" s="1027" t="str">
        <f>'t1'!B35</f>
        <v>SD0N38</v>
      </c>
      <c r="C36" s="2130">
        <v>0</v>
      </c>
      <c r="D36" s="2131">
        <v>0</v>
      </c>
      <c r="E36" s="2130">
        <v>0</v>
      </c>
      <c r="F36" s="2131">
        <v>0</v>
      </c>
      <c r="G36" s="2130">
        <v>0</v>
      </c>
      <c r="H36" s="2131">
        <v>0</v>
      </c>
      <c r="I36" s="2130">
        <v>0</v>
      </c>
      <c r="J36" s="2131">
        <v>0</v>
      </c>
      <c r="K36" s="2130">
        <v>0</v>
      </c>
      <c r="L36" s="2131">
        <v>0</v>
      </c>
      <c r="M36" s="2130">
        <v>0</v>
      </c>
      <c r="N36" s="2131">
        <v>0</v>
      </c>
      <c r="O36" s="2130">
        <v>0</v>
      </c>
      <c r="P36" s="2131">
        <v>0</v>
      </c>
      <c r="Q36" s="2130">
        <v>0</v>
      </c>
      <c r="R36" s="2131">
        <v>0</v>
      </c>
      <c r="S36" s="2130">
        <v>0</v>
      </c>
      <c r="T36" s="2131">
        <v>0</v>
      </c>
      <c r="U36" s="1911">
        <f t="shared" si="0"/>
        <v>0</v>
      </c>
      <c r="V36" s="1493">
        <f t="shared" si="1"/>
        <v>0</v>
      </c>
      <c r="W36" s="1010">
        <f>'t1'!M35</f>
        <v>0</v>
      </c>
    </row>
    <row r="37" spans="1:23" ht="12" customHeight="1" x14ac:dyDescent="0.25">
      <c r="A37" s="1001" t="str">
        <f>'t1'!A36</f>
        <v>Farmacisti con altri incar. Prof.li (rapp. Esclusivo)</v>
      </c>
      <c r="B37" s="1027" t="str">
        <f>'t1'!B36</f>
        <v>SD0A38</v>
      </c>
      <c r="C37" s="2130">
        <v>0</v>
      </c>
      <c r="D37" s="2131">
        <v>0</v>
      </c>
      <c r="E37" s="2130">
        <v>0</v>
      </c>
      <c r="F37" s="2131">
        <v>0</v>
      </c>
      <c r="G37" s="2130">
        <v>0</v>
      </c>
      <c r="H37" s="2131">
        <v>0</v>
      </c>
      <c r="I37" s="2130">
        <v>0</v>
      </c>
      <c r="J37" s="2131">
        <v>0</v>
      </c>
      <c r="K37" s="2130">
        <v>0</v>
      </c>
      <c r="L37" s="2131">
        <v>0</v>
      </c>
      <c r="M37" s="2130">
        <v>0</v>
      </c>
      <c r="N37" s="2131">
        <v>0</v>
      </c>
      <c r="O37" s="2130">
        <v>0</v>
      </c>
      <c r="P37" s="2131">
        <v>0</v>
      </c>
      <c r="Q37" s="2130">
        <v>0</v>
      </c>
      <c r="R37" s="2131">
        <v>0</v>
      </c>
      <c r="S37" s="2130">
        <v>0</v>
      </c>
      <c r="T37" s="2131">
        <v>0</v>
      </c>
      <c r="U37" s="1911">
        <f t="shared" si="0"/>
        <v>0</v>
      </c>
      <c r="V37" s="1493">
        <f t="shared" si="1"/>
        <v>0</v>
      </c>
      <c r="W37" s="1010">
        <f>'t1'!M36</f>
        <v>1</v>
      </c>
    </row>
    <row r="38" spans="1:23" ht="12" customHeight="1" x14ac:dyDescent="0.25">
      <c r="A38" s="1001" t="str">
        <f>'t1'!A37</f>
        <v>Farmacisti con altri incar. Prof.li (rapp. Non escl.)</v>
      </c>
      <c r="B38" s="1027" t="str">
        <f>'t1'!B37</f>
        <v>SD0037</v>
      </c>
      <c r="C38" s="2130">
        <v>0</v>
      </c>
      <c r="D38" s="2131">
        <v>0</v>
      </c>
      <c r="E38" s="2130">
        <v>0</v>
      </c>
      <c r="F38" s="2131">
        <v>0</v>
      </c>
      <c r="G38" s="2130">
        <v>0</v>
      </c>
      <c r="H38" s="2131">
        <v>0</v>
      </c>
      <c r="I38" s="2130">
        <v>0</v>
      </c>
      <c r="J38" s="2131">
        <v>0</v>
      </c>
      <c r="K38" s="2130">
        <v>0</v>
      </c>
      <c r="L38" s="2131">
        <v>0</v>
      </c>
      <c r="M38" s="2130">
        <v>0</v>
      </c>
      <c r="N38" s="2131">
        <v>0</v>
      </c>
      <c r="O38" s="2130">
        <v>0</v>
      </c>
      <c r="P38" s="2131">
        <v>0</v>
      </c>
      <c r="Q38" s="2130">
        <v>0</v>
      </c>
      <c r="R38" s="2131">
        <v>0</v>
      </c>
      <c r="S38" s="2130">
        <v>0</v>
      </c>
      <c r="T38" s="2131">
        <v>0</v>
      </c>
      <c r="U38" s="1911">
        <f t="shared" si="0"/>
        <v>0</v>
      </c>
      <c r="V38" s="1493">
        <f t="shared" si="1"/>
        <v>0</v>
      </c>
      <c r="W38" s="1010">
        <f>'t1'!M37</f>
        <v>0</v>
      </c>
    </row>
    <row r="39" spans="1:23" ht="12" customHeight="1" x14ac:dyDescent="0.25">
      <c r="A39" s="1001" t="str">
        <f>'t1'!A38</f>
        <v>Farmacisti a t. determinato (art. 15-septies d.lgs. 502/92)</v>
      </c>
      <c r="B39" s="1027" t="str">
        <f>'t1'!B38</f>
        <v>SD0600</v>
      </c>
      <c r="C39" s="2130">
        <v>0</v>
      </c>
      <c r="D39" s="2131">
        <v>0</v>
      </c>
      <c r="E39" s="2130">
        <v>0</v>
      </c>
      <c r="F39" s="2131">
        <v>0</v>
      </c>
      <c r="G39" s="2130">
        <v>0</v>
      </c>
      <c r="H39" s="2131">
        <v>0</v>
      </c>
      <c r="I39" s="2130">
        <v>0</v>
      </c>
      <c r="J39" s="2131">
        <v>0</v>
      </c>
      <c r="K39" s="2130">
        <v>0</v>
      </c>
      <c r="L39" s="2131">
        <v>0</v>
      </c>
      <c r="M39" s="2130">
        <v>0</v>
      </c>
      <c r="N39" s="2131">
        <v>0</v>
      </c>
      <c r="O39" s="2130">
        <v>0</v>
      </c>
      <c r="P39" s="2131">
        <v>0</v>
      </c>
      <c r="Q39" s="2130">
        <v>0</v>
      </c>
      <c r="R39" s="2131">
        <v>0</v>
      </c>
      <c r="S39" s="2130">
        <v>0</v>
      </c>
      <c r="T39" s="2131">
        <v>0</v>
      </c>
      <c r="U39" s="1911">
        <f t="shared" si="0"/>
        <v>0</v>
      </c>
      <c r="V39" s="1493">
        <f t="shared" si="1"/>
        <v>0</v>
      </c>
      <c r="W39" s="1010">
        <f>'t1'!M38</f>
        <v>0</v>
      </c>
    </row>
    <row r="40" spans="1:23" ht="12" customHeight="1" x14ac:dyDescent="0.25">
      <c r="A40" s="1001" t="str">
        <f>'t1'!A39</f>
        <v>Biologi con inc. di struttura complessa (rapp. Esclusivo)</v>
      </c>
      <c r="B40" s="1027" t="str">
        <f>'t1'!B39</f>
        <v>SD0E13</v>
      </c>
      <c r="C40" s="2130">
        <v>0</v>
      </c>
      <c r="D40" s="2131">
        <v>0</v>
      </c>
      <c r="E40" s="2130">
        <v>0</v>
      </c>
      <c r="F40" s="2131">
        <v>0</v>
      </c>
      <c r="G40" s="2130">
        <v>0</v>
      </c>
      <c r="H40" s="2131">
        <v>0</v>
      </c>
      <c r="I40" s="2130">
        <v>0</v>
      </c>
      <c r="J40" s="2131">
        <v>0</v>
      </c>
      <c r="K40" s="2130">
        <v>0</v>
      </c>
      <c r="L40" s="2131">
        <v>0</v>
      </c>
      <c r="M40" s="2130">
        <v>0</v>
      </c>
      <c r="N40" s="2131">
        <v>0</v>
      </c>
      <c r="O40" s="2130">
        <v>0</v>
      </c>
      <c r="P40" s="2131">
        <v>0</v>
      </c>
      <c r="Q40" s="2130">
        <v>0</v>
      </c>
      <c r="R40" s="2131">
        <v>0</v>
      </c>
      <c r="S40" s="2130">
        <v>0</v>
      </c>
      <c r="T40" s="2131">
        <v>0</v>
      </c>
      <c r="U40" s="1911">
        <f t="shared" si="0"/>
        <v>0</v>
      </c>
      <c r="V40" s="1493">
        <f t="shared" si="1"/>
        <v>0</v>
      </c>
      <c r="W40" s="1010">
        <f>'t1'!M39</f>
        <v>1</v>
      </c>
    </row>
    <row r="41" spans="1:23" ht="12" customHeight="1" x14ac:dyDescent="0.25">
      <c r="A41" s="1001" t="str">
        <f>'t1'!A40</f>
        <v>Biologi con inc. di struttura complessa (rapp. Non escl.)</v>
      </c>
      <c r="B41" s="1027" t="str">
        <f>'t1'!B40</f>
        <v>SD0N13</v>
      </c>
      <c r="C41" s="2130">
        <v>0</v>
      </c>
      <c r="D41" s="2131">
        <v>0</v>
      </c>
      <c r="E41" s="2130">
        <v>0</v>
      </c>
      <c r="F41" s="2131">
        <v>0</v>
      </c>
      <c r="G41" s="2130">
        <v>0</v>
      </c>
      <c r="H41" s="2131">
        <v>0</v>
      </c>
      <c r="I41" s="2130">
        <v>0</v>
      </c>
      <c r="J41" s="2131">
        <v>0</v>
      </c>
      <c r="K41" s="2130">
        <v>0</v>
      </c>
      <c r="L41" s="2131">
        <v>0</v>
      </c>
      <c r="M41" s="2130">
        <v>0</v>
      </c>
      <c r="N41" s="2131">
        <v>0</v>
      </c>
      <c r="O41" s="2130">
        <v>0</v>
      </c>
      <c r="P41" s="2131">
        <v>0</v>
      </c>
      <c r="Q41" s="2130">
        <v>0</v>
      </c>
      <c r="R41" s="2131">
        <v>0</v>
      </c>
      <c r="S41" s="2130">
        <v>0</v>
      </c>
      <c r="T41" s="2131">
        <v>0</v>
      </c>
      <c r="U41" s="1911">
        <f t="shared" si="0"/>
        <v>0</v>
      </c>
      <c r="V41" s="1493">
        <f t="shared" si="1"/>
        <v>0</v>
      </c>
      <c r="W41" s="1010">
        <f>'t1'!M40</f>
        <v>0</v>
      </c>
    </row>
    <row r="42" spans="1:23" ht="12" customHeight="1" x14ac:dyDescent="0.25">
      <c r="A42" s="1001" t="str">
        <f>'t1'!A41</f>
        <v>Biologi con inc. di struttura semplice (rapp. Esclusivo)</v>
      </c>
      <c r="B42" s="1027" t="str">
        <f>'t1'!B41</f>
        <v>SD0E12</v>
      </c>
      <c r="C42" s="2130">
        <v>0</v>
      </c>
      <c r="D42" s="2131">
        <v>0</v>
      </c>
      <c r="E42" s="2130">
        <v>0</v>
      </c>
      <c r="F42" s="2131">
        <v>0</v>
      </c>
      <c r="G42" s="2130">
        <v>0</v>
      </c>
      <c r="H42" s="2131">
        <v>0</v>
      </c>
      <c r="I42" s="2130">
        <v>0</v>
      </c>
      <c r="J42" s="2131">
        <v>0</v>
      </c>
      <c r="K42" s="2130">
        <v>0</v>
      </c>
      <c r="L42" s="2131">
        <v>0</v>
      </c>
      <c r="M42" s="2130">
        <v>0</v>
      </c>
      <c r="N42" s="2131">
        <v>0</v>
      </c>
      <c r="O42" s="2130">
        <v>0</v>
      </c>
      <c r="P42" s="2131">
        <v>0</v>
      </c>
      <c r="Q42" s="2130">
        <v>0</v>
      </c>
      <c r="R42" s="2131">
        <v>0</v>
      </c>
      <c r="S42" s="2130">
        <v>0</v>
      </c>
      <c r="T42" s="2131">
        <v>0</v>
      </c>
      <c r="U42" s="1911">
        <f t="shared" si="0"/>
        <v>0</v>
      </c>
      <c r="V42" s="1493">
        <f t="shared" si="1"/>
        <v>0</v>
      </c>
      <c r="W42" s="1010">
        <f>'t1'!M41</f>
        <v>1</v>
      </c>
    </row>
    <row r="43" spans="1:23" ht="12" customHeight="1" x14ac:dyDescent="0.25">
      <c r="A43" s="1001" t="str">
        <f>'t1'!A42</f>
        <v>Biologi con inc. di struttura semplice (rapp. Non escl.)</v>
      </c>
      <c r="B43" s="1027" t="str">
        <f>'t1'!B42</f>
        <v>SD0N12</v>
      </c>
      <c r="C43" s="2130">
        <v>0</v>
      </c>
      <c r="D43" s="2131">
        <v>0</v>
      </c>
      <c r="E43" s="2130">
        <v>0</v>
      </c>
      <c r="F43" s="2131">
        <v>0</v>
      </c>
      <c r="G43" s="2130">
        <v>0</v>
      </c>
      <c r="H43" s="2131">
        <v>0</v>
      </c>
      <c r="I43" s="2130">
        <v>0</v>
      </c>
      <c r="J43" s="2131">
        <v>0</v>
      </c>
      <c r="K43" s="2130">
        <v>0</v>
      </c>
      <c r="L43" s="2131">
        <v>0</v>
      </c>
      <c r="M43" s="2130">
        <v>0</v>
      </c>
      <c r="N43" s="2131">
        <v>0</v>
      </c>
      <c r="O43" s="2130">
        <v>0</v>
      </c>
      <c r="P43" s="2131">
        <v>0</v>
      </c>
      <c r="Q43" s="2130">
        <v>0</v>
      </c>
      <c r="R43" s="2131">
        <v>0</v>
      </c>
      <c r="S43" s="2130">
        <v>0</v>
      </c>
      <c r="T43" s="2131">
        <v>0</v>
      </c>
      <c r="U43" s="1911">
        <f t="shared" si="0"/>
        <v>0</v>
      </c>
      <c r="V43" s="1493">
        <f t="shared" si="1"/>
        <v>0</v>
      </c>
      <c r="W43" s="1010">
        <f>'t1'!M42</f>
        <v>0</v>
      </c>
    </row>
    <row r="44" spans="1:23" ht="12" customHeight="1" x14ac:dyDescent="0.25">
      <c r="A44" s="1001" t="str">
        <f>'t1'!A43</f>
        <v>Biologi con altri incar. Prof.li (rapp. Esclusivo)</v>
      </c>
      <c r="B44" s="1027" t="str">
        <f>'t1'!B43</f>
        <v>SD0A12</v>
      </c>
      <c r="C44" s="2130">
        <v>0</v>
      </c>
      <c r="D44" s="2131">
        <v>0</v>
      </c>
      <c r="E44" s="2130">
        <v>0</v>
      </c>
      <c r="F44" s="2131">
        <v>0</v>
      </c>
      <c r="G44" s="2130">
        <v>0</v>
      </c>
      <c r="H44" s="2131">
        <v>0</v>
      </c>
      <c r="I44" s="2130">
        <v>0</v>
      </c>
      <c r="J44" s="2131">
        <v>0</v>
      </c>
      <c r="K44" s="2130">
        <v>0</v>
      </c>
      <c r="L44" s="2131">
        <v>0</v>
      </c>
      <c r="M44" s="2130">
        <v>0</v>
      </c>
      <c r="N44" s="2131">
        <v>0</v>
      </c>
      <c r="O44" s="2130">
        <v>0</v>
      </c>
      <c r="P44" s="2131">
        <v>0</v>
      </c>
      <c r="Q44" s="2130">
        <v>0</v>
      </c>
      <c r="R44" s="2131">
        <v>0</v>
      </c>
      <c r="S44" s="2130">
        <v>0</v>
      </c>
      <c r="T44" s="2131">
        <v>0</v>
      </c>
      <c r="U44" s="1911">
        <f t="shared" si="0"/>
        <v>0</v>
      </c>
      <c r="V44" s="1493">
        <f t="shared" si="1"/>
        <v>0</v>
      </c>
      <c r="W44" s="1010">
        <f>'t1'!M43</f>
        <v>1</v>
      </c>
    </row>
    <row r="45" spans="1:23" ht="12" customHeight="1" x14ac:dyDescent="0.25">
      <c r="A45" s="1001" t="str">
        <f>'t1'!A44</f>
        <v>Biologi con altri incar. Prof.li (rapp. Non escl.)</v>
      </c>
      <c r="B45" s="1027" t="str">
        <f>'t1'!B44</f>
        <v>SD0011</v>
      </c>
      <c r="C45" s="2130">
        <v>0</v>
      </c>
      <c r="D45" s="2131">
        <v>0</v>
      </c>
      <c r="E45" s="2130">
        <v>0</v>
      </c>
      <c r="F45" s="2131">
        <v>0</v>
      </c>
      <c r="G45" s="2130">
        <v>0</v>
      </c>
      <c r="H45" s="2131">
        <v>0</v>
      </c>
      <c r="I45" s="2130">
        <v>0</v>
      </c>
      <c r="J45" s="2131">
        <v>0</v>
      </c>
      <c r="K45" s="2130">
        <v>0</v>
      </c>
      <c r="L45" s="2131">
        <v>0</v>
      </c>
      <c r="M45" s="2130">
        <v>0</v>
      </c>
      <c r="N45" s="2131">
        <v>0</v>
      </c>
      <c r="O45" s="2130">
        <v>0</v>
      </c>
      <c r="P45" s="2131">
        <v>0</v>
      </c>
      <c r="Q45" s="2130">
        <v>0</v>
      </c>
      <c r="R45" s="2131">
        <v>0</v>
      </c>
      <c r="S45" s="2130">
        <v>0</v>
      </c>
      <c r="T45" s="2131">
        <v>0</v>
      </c>
      <c r="U45" s="1911">
        <f t="shared" si="0"/>
        <v>0</v>
      </c>
      <c r="V45" s="1493">
        <f t="shared" si="1"/>
        <v>0</v>
      </c>
      <c r="W45" s="1010">
        <f>'t1'!M44</f>
        <v>0</v>
      </c>
    </row>
    <row r="46" spans="1:23" ht="12" customHeight="1" x14ac:dyDescent="0.25">
      <c r="A46" s="1001" t="str">
        <f>'t1'!A45</f>
        <v>Biologi a t. determinato (art. 15-septies d.lgs. 502/92)</v>
      </c>
      <c r="B46" s="1027" t="str">
        <f>'t1'!B45</f>
        <v>SD0601</v>
      </c>
      <c r="C46" s="2130">
        <v>0</v>
      </c>
      <c r="D46" s="2131">
        <v>0</v>
      </c>
      <c r="E46" s="2130">
        <v>0</v>
      </c>
      <c r="F46" s="2131">
        <v>0</v>
      </c>
      <c r="G46" s="2130">
        <v>0</v>
      </c>
      <c r="H46" s="2131">
        <v>0</v>
      </c>
      <c r="I46" s="2130">
        <v>0</v>
      </c>
      <c r="J46" s="2131">
        <v>0</v>
      </c>
      <c r="K46" s="2130">
        <v>0</v>
      </c>
      <c r="L46" s="2131">
        <v>0</v>
      </c>
      <c r="M46" s="2130">
        <v>0</v>
      </c>
      <c r="N46" s="2131">
        <v>0</v>
      </c>
      <c r="O46" s="2130">
        <v>0</v>
      </c>
      <c r="P46" s="2131">
        <v>0</v>
      </c>
      <c r="Q46" s="2130">
        <v>0</v>
      </c>
      <c r="R46" s="2131">
        <v>0</v>
      </c>
      <c r="S46" s="2130">
        <v>0</v>
      </c>
      <c r="T46" s="2131">
        <v>0</v>
      </c>
      <c r="U46" s="1911">
        <f t="shared" si="0"/>
        <v>0</v>
      </c>
      <c r="V46" s="1493">
        <f t="shared" si="1"/>
        <v>0</v>
      </c>
      <c r="W46" s="1010">
        <f>'t1'!M45</f>
        <v>0</v>
      </c>
    </row>
    <row r="47" spans="1:23" ht="12" customHeight="1" x14ac:dyDescent="0.25">
      <c r="A47" s="1001" t="str">
        <f>'t1'!A46</f>
        <v>Chimici con inc. di struttura complessa (rapp. Esclusivo)</v>
      </c>
      <c r="B47" s="1027" t="str">
        <f>'t1'!B46</f>
        <v>SD0E16</v>
      </c>
      <c r="C47" s="2130">
        <v>0</v>
      </c>
      <c r="D47" s="2131">
        <v>0</v>
      </c>
      <c r="E47" s="2130">
        <v>0</v>
      </c>
      <c r="F47" s="2131">
        <v>0</v>
      </c>
      <c r="G47" s="2130">
        <v>0</v>
      </c>
      <c r="H47" s="2131">
        <v>0</v>
      </c>
      <c r="I47" s="2130">
        <v>0</v>
      </c>
      <c r="J47" s="2131">
        <v>0</v>
      </c>
      <c r="K47" s="2130">
        <v>0</v>
      </c>
      <c r="L47" s="2131">
        <v>0</v>
      </c>
      <c r="M47" s="2130">
        <v>0</v>
      </c>
      <c r="N47" s="2131">
        <v>0</v>
      </c>
      <c r="O47" s="2130">
        <v>0</v>
      </c>
      <c r="P47" s="2131">
        <v>0</v>
      </c>
      <c r="Q47" s="2130">
        <v>0</v>
      </c>
      <c r="R47" s="2131">
        <v>0</v>
      </c>
      <c r="S47" s="2130">
        <v>0</v>
      </c>
      <c r="T47" s="2131">
        <v>0</v>
      </c>
      <c r="U47" s="1911">
        <f t="shared" si="0"/>
        <v>0</v>
      </c>
      <c r="V47" s="1493">
        <f t="shared" si="1"/>
        <v>0</v>
      </c>
      <c r="W47" s="1010">
        <f>'t1'!M46</f>
        <v>0</v>
      </c>
    </row>
    <row r="48" spans="1:23" ht="12" customHeight="1" x14ac:dyDescent="0.25">
      <c r="A48" s="1001" t="str">
        <f>'t1'!A47</f>
        <v>Chimici con inc. di struttura complessa (rapp.non escl.)</v>
      </c>
      <c r="B48" s="1027" t="str">
        <f>'t1'!B47</f>
        <v>SD0N16</v>
      </c>
      <c r="C48" s="2130">
        <v>0</v>
      </c>
      <c r="D48" s="2131">
        <v>0</v>
      </c>
      <c r="E48" s="2130">
        <v>0</v>
      </c>
      <c r="F48" s="2131">
        <v>0</v>
      </c>
      <c r="G48" s="2130">
        <v>0</v>
      </c>
      <c r="H48" s="2131">
        <v>0</v>
      </c>
      <c r="I48" s="2130">
        <v>0</v>
      </c>
      <c r="J48" s="2131">
        <v>0</v>
      </c>
      <c r="K48" s="2130">
        <v>0</v>
      </c>
      <c r="L48" s="2131">
        <v>0</v>
      </c>
      <c r="M48" s="2130">
        <v>0</v>
      </c>
      <c r="N48" s="2131">
        <v>0</v>
      </c>
      <c r="O48" s="2130">
        <v>0</v>
      </c>
      <c r="P48" s="2131">
        <v>0</v>
      </c>
      <c r="Q48" s="2130">
        <v>0</v>
      </c>
      <c r="R48" s="2131">
        <v>0</v>
      </c>
      <c r="S48" s="2130">
        <v>0</v>
      </c>
      <c r="T48" s="2131">
        <v>0</v>
      </c>
      <c r="U48" s="1911">
        <f t="shared" si="0"/>
        <v>0</v>
      </c>
      <c r="V48" s="1493">
        <f t="shared" si="1"/>
        <v>0</v>
      </c>
      <c r="W48" s="1010">
        <f>'t1'!M47</f>
        <v>0</v>
      </c>
    </row>
    <row r="49" spans="1:23" ht="12" customHeight="1" x14ac:dyDescent="0.25">
      <c r="A49" s="1001" t="str">
        <f>'t1'!A48</f>
        <v>Chimici con inc. di struttura semplice (rapp. Esclusivo)</v>
      </c>
      <c r="B49" s="1027" t="str">
        <f>'t1'!B48</f>
        <v>SD0E15</v>
      </c>
      <c r="C49" s="2130">
        <v>0</v>
      </c>
      <c r="D49" s="2131">
        <v>0</v>
      </c>
      <c r="E49" s="2130">
        <v>0</v>
      </c>
      <c r="F49" s="2131">
        <v>0</v>
      </c>
      <c r="G49" s="2130">
        <v>0</v>
      </c>
      <c r="H49" s="2131">
        <v>0</v>
      </c>
      <c r="I49" s="2130">
        <v>0</v>
      </c>
      <c r="J49" s="2131">
        <v>0</v>
      </c>
      <c r="K49" s="2130">
        <v>0</v>
      </c>
      <c r="L49" s="2131">
        <v>0</v>
      </c>
      <c r="M49" s="2130">
        <v>0</v>
      </c>
      <c r="N49" s="2131">
        <v>0</v>
      </c>
      <c r="O49" s="2130">
        <v>0</v>
      </c>
      <c r="P49" s="2131">
        <v>0</v>
      </c>
      <c r="Q49" s="2130">
        <v>0</v>
      </c>
      <c r="R49" s="2131">
        <v>0</v>
      </c>
      <c r="S49" s="2130">
        <v>0</v>
      </c>
      <c r="T49" s="2131">
        <v>0</v>
      </c>
      <c r="U49" s="1911">
        <f t="shared" si="0"/>
        <v>0</v>
      </c>
      <c r="V49" s="1493">
        <f t="shared" si="1"/>
        <v>0</v>
      </c>
      <c r="W49" s="1010">
        <f>'t1'!M48</f>
        <v>1</v>
      </c>
    </row>
    <row r="50" spans="1:23" ht="12" customHeight="1" x14ac:dyDescent="0.25">
      <c r="A50" s="1001" t="str">
        <f>'t1'!A49</f>
        <v>Chimici con inc. di struttura semplice (rapp. Non escl.)</v>
      </c>
      <c r="B50" s="1027" t="str">
        <f>'t1'!B49</f>
        <v>SD0N15</v>
      </c>
      <c r="C50" s="2130">
        <v>0</v>
      </c>
      <c r="D50" s="2131">
        <v>0</v>
      </c>
      <c r="E50" s="2130">
        <v>0</v>
      </c>
      <c r="F50" s="2131">
        <v>0</v>
      </c>
      <c r="G50" s="2130">
        <v>0</v>
      </c>
      <c r="H50" s="2131">
        <v>0</v>
      </c>
      <c r="I50" s="2130">
        <v>0</v>
      </c>
      <c r="J50" s="2131">
        <v>0</v>
      </c>
      <c r="K50" s="2130">
        <v>0</v>
      </c>
      <c r="L50" s="2131">
        <v>0</v>
      </c>
      <c r="M50" s="2130">
        <v>0</v>
      </c>
      <c r="N50" s="2131">
        <v>0</v>
      </c>
      <c r="O50" s="2130">
        <v>0</v>
      </c>
      <c r="P50" s="2131">
        <v>0</v>
      </c>
      <c r="Q50" s="2130">
        <v>0</v>
      </c>
      <c r="R50" s="2131">
        <v>0</v>
      </c>
      <c r="S50" s="2130">
        <v>0</v>
      </c>
      <c r="T50" s="2131">
        <v>0</v>
      </c>
      <c r="U50" s="1911">
        <f t="shared" si="0"/>
        <v>0</v>
      </c>
      <c r="V50" s="1493">
        <f t="shared" si="1"/>
        <v>0</v>
      </c>
      <c r="W50" s="1010">
        <f>'t1'!M49</f>
        <v>0</v>
      </c>
    </row>
    <row r="51" spans="1:23" ht="12" customHeight="1" x14ac:dyDescent="0.25">
      <c r="A51" s="1001" t="str">
        <f>'t1'!A50</f>
        <v>Chimici con altri incar. Prof.li (rapp. Esclusivo)</v>
      </c>
      <c r="B51" s="1027" t="str">
        <f>'t1'!B50</f>
        <v>SD0A15</v>
      </c>
      <c r="C51" s="2130">
        <v>0</v>
      </c>
      <c r="D51" s="2131">
        <v>0</v>
      </c>
      <c r="E51" s="2130">
        <v>0</v>
      </c>
      <c r="F51" s="2131">
        <v>0</v>
      </c>
      <c r="G51" s="2130">
        <v>0</v>
      </c>
      <c r="H51" s="2131">
        <v>0</v>
      </c>
      <c r="I51" s="2130">
        <v>0</v>
      </c>
      <c r="J51" s="2131">
        <v>0</v>
      </c>
      <c r="K51" s="2130">
        <v>0</v>
      </c>
      <c r="L51" s="2131">
        <v>0</v>
      </c>
      <c r="M51" s="2130">
        <v>0</v>
      </c>
      <c r="N51" s="2131">
        <v>0</v>
      </c>
      <c r="O51" s="2130">
        <v>0</v>
      </c>
      <c r="P51" s="2131">
        <v>0</v>
      </c>
      <c r="Q51" s="2130">
        <v>0</v>
      </c>
      <c r="R51" s="2131">
        <v>0</v>
      </c>
      <c r="S51" s="2130">
        <v>0</v>
      </c>
      <c r="T51" s="2131">
        <v>0</v>
      </c>
      <c r="U51" s="1911">
        <f t="shared" si="0"/>
        <v>0</v>
      </c>
      <c r="V51" s="1493">
        <f t="shared" si="1"/>
        <v>0</v>
      </c>
      <c r="W51" s="1010">
        <f>'t1'!M50</f>
        <v>1</v>
      </c>
    </row>
    <row r="52" spans="1:23" ht="12" customHeight="1" x14ac:dyDescent="0.25">
      <c r="A52" s="1001" t="str">
        <f>'t1'!A51</f>
        <v>Chimici con altri incar. Prof.li (rapp. Non escl.)</v>
      </c>
      <c r="B52" s="1027" t="str">
        <f>'t1'!B51</f>
        <v>SD0014</v>
      </c>
      <c r="C52" s="2130">
        <v>0</v>
      </c>
      <c r="D52" s="2131">
        <v>0</v>
      </c>
      <c r="E52" s="2130">
        <v>0</v>
      </c>
      <c r="F52" s="2131">
        <v>0</v>
      </c>
      <c r="G52" s="2130">
        <v>0</v>
      </c>
      <c r="H52" s="2131">
        <v>0</v>
      </c>
      <c r="I52" s="2130">
        <v>0</v>
      </c>
      <c r="J52" s="2131">
        <v>0</v>
      </c>
      <c r="K52" s="2130">
        <v>0</v>
      </c>
      <c r="L52" s="2131">
        <v>0</v>
      </c>
      <c r="M52" s="2130">
        <v>0</v>
      </c>
      <c r="N52" s="2131">
        <v>0</v>
      </c>
      <c r="O52" s="2130">
        <v>0</v>
      </c>
      <c r="P52" s="2131">
        <v>0</v>
      </c>
      <c r="Q52" s="2130">
        <v>0</v>
      </c>
      <c r="R52" s="2131">
        <v>0</v>
      </c>
      <c r="S52" s="2130">
        <v>0</v>
      </c>
      <c r="T52" s="2131">
        <v>0</v>
      </c>
      <c r="U52" s="1911">
        <f t="shared" si="0"/>
        <v>0</v>
      </c>
      <c r="V52" s="1493">
        <f t="shared" si="1"/>
        <v>0</v>
      </c>
      <c r="W52" s="1010">
        <f>'t1'!M51</f>
        <v>0</v>
      </c>
    </row>
    <row r="53" spans="1:23" ht="12" customHeight="1" x14ac:dyDescent="0.25">
      <c r="A53" s="1001" t="str">
        <f>'t1'!A52</f>
        <v>Chimici a t. determinato (art. 15-septies d.lgs. 502/92)</v>
      </c>
      <c r="B53" s="1027" t="str">
        <f>'t1'!B52</f>
        <v>SD0602</v>
      </c>
      <c r="C53" s="2130">
        <v>0</v>
      </c>
      <c r="D53" s="2131">
        <v>0</v>
      </c>
      <c r="E53" s="2130">
        <v>0</v>
      </c>
      <c r="F53" s="2131">
        <v>0</v>
      </c>
      <c r="G53" s="2130">
        <v>0</v>
      </c>
      <c r="H53" s="2131">
        <v>0</v>
      </c>
      <c r="I53" s="2130">
        <v>0</v>
      </c>
      <c r="J53" s="2131">
        <v>0</v>
      </c>
      <c r="K53" s="2130">
        <v>0</v>
      </c>
      <c r="L53" s="2131">
        <v>0</v>
      </c>
      <c r="M53" s="2130">
        <v>0</v>
      </c>
      <c r="N53" s="2131">
        <v>0</v>
      </c>
      <c r="O53" s="2130">
        <v>0</v>
      </c>
      <c r="P53" s="2131">
        <v>0</v>
      </c>
      <c r="Q53" s="2130">
        <v>0</v>
      </c>
      <c r="R53" s="2131">
        <v>0</v>
      </c>
      <c r="S53" s="2130">
        <v>0</v>
      </c>
      <c r="T53" s="2131">
        <v>0</v>
      </c>
      <c r="U53" s="1911">
        <f t="shared" si="0"/>
        <v>0</v>
      </c>
      <c r="V53" s="1493">
        <f t="shared" si="1"/>
        <v>0</v>
      </c>
      <c r="W53" s="1010">
        <f>'t1'!M52</f>
        <v>0</v>
      </c>
    </row>
    <row r="54" spans="1:23" ht="12" customHeight="1" x14ac:dyDescent="0.25">
      <c r="A54" s="1001" t="str">
        <f>'t1'!A53</f>
        <v>Fisici con inc. di struttura complessa (rapp. Esclusivo)</v>
      </c>
      <c r="B54" s="1027" t="str">
        <f>'t1'!B53</f>
        <v>SD0E42</v>
      </c>
      <c r="C54" s="2130">
        <v>0</v>
      </c>
      <c r="D54" s="2131">
        <v>0</v>
      </c>
      <c r="E54" s="2130">
        <v>0</v>
      </c>
      <c r="F54" s="2131">
        <v>0</v>
      </c>
      <c r="G54" s="2130">
        <v>0</v>
      </c>
      <c r="H54" s="2131">
        <v>0</v>
      </c>
      <c r="I54" s="2130">
        <v>0</v>
      </c>
      <c r="J54" s="2131">
        <v>0</v>
      </c>
      <c r="K54" s="2130">
        <v>0</v>
      </c>
      <c r="L54" s="2131">
        <v>0</v>
      </c>
      <c r="M54" s="2130">
        <v>0</v>
      </c>
      <c r="N54" s="2131">
        <v>0</v>
      </c>
      <c r="O54" s="2130">
        <v>0</v>
      </c>
      <c r="P54" s="2131">
        <v>0</v>
      </c>
      <c r="Q54" s="2130">
        <v>0</v>
      </c>
      <c r="R54" s="2131">
        <v>0</v>
      </c>
      <c r="S54" s="2130">
        <v>0</v>
      </c>
      <c r="T54" s="2131">
        <v>0</v>
      </c>
      <c r="U54" s="1911">
        <f t="shared" si="0"/>
        <v>0</v>
      </c>
      <c r="V54" s="1493">
        <f t="shared" si="1"/>
        <v>0</v>
      </c>
      <c r="W54" s="1010">
        <f>'t1'!M53</f>
        <v>0</v>
      </c>
    </row>
    <row r="55" spans="1:23" ht="12" customHeight="1" x14ac:dyDescent="0.25">
      <c r="A55" s="1001" t="str">
        <f>'t1'!A54</f>
        <v>Fisici con inc. di struttura complessa (rapp. Non escl.)</v>
      </c>
      <c r="B55" s="1027" t="str">
        <f>'t1'!B54</f>
        <v>SD0N42</v>
      </c>
      <c r="C55" s="2130">
        <v>0</v>
      </c>
      <c r="D55" s="2131">
        <v>0</v>
      </c>
      <c r="E55" s="2130">
        <v>0</v>
      </c>
      <c r="F55" s="2131">
        <v>0</v>
      </c>
      <c r="G55" s="2130">
        <v>0</v>
      </c>
      <c r="H55" s="2131">
        <v>0</v>
      </c>
      <c r="I55" s="2130">
        <v>0</v>
      </c>
      <c r="J55" s="2131">
        <v>0</v>
      </c>
      <c r="K55" s="2130">
        <v>0</v>
      </c>
      <c r="L55" s="2131">
        <v>0</v>
      </c>
      <c r="M55" s="2130">
        <v>0</v>
      </c>
      <c r="N55" s="2131">
        <v>0</v>
      </c>
      <c r="O55" s="2130">
        <v>0</v>
      </c>
      <c r="P55" s="2131">
        <v>0</v>
      </c>
      <c r="Q55" s="2130">
        <v>0</v>
      </c>
      <c r="R55" s="2131">
        <v>0</v>
      </c>
      <c r="S55" s="2130">
        <v>0</v>
      </c>
      <c r="T55" s="2131">
        <v>0</v>
      </c>
      <c r="U55" s="1911">
        <f t="shared" si="0"/>
        <v>0</v>
      </c>
      <c r="V55" s="1493">
        <f t="shared" si="1"/>
        <v>0</v>
      </c>
      <c r="W55" s="1010">
        <f>'t1'!M54</f>
        <v>0</v>
      </c>
    </row>
    <row r="56" spans="1:23" ht="12" customHeight="1" x14ac:dyDescent="0.25">
      <c r="A56" s="1001" t="str">
        <f>'t1'!A55</f>
        <v>Fisici con inc. di struttura semplice (rapp. Esclusivo)</v>
      </c>
      <c r="B56" s="1027" t="str">
        <f>'t1'!B55</f>
        <v>SD0E41</v>
      </c>
      <c r="C56" s="2130">
        <v>0</v>
      </c>
      <c r="D56" s="2131">
        <v>0</v>
      </c>
      <c r="E56" s="2130">
        <v>0</v>
      </c>
      <c r="F56" s="2131">
        <v>0</v>
      </c>
      <c r="G56" s="2130">
        <v>0</v>
      </c>
      <c r="H56" s="2131">
        <v>0</v>
      </c>
      <c r="I56" s="2130">
        <v>0</v>
      </c>
      <c r="J56" s="2131">
        <v>0</v>
      </c>
      <c r="K56" s="2130">
        <v>0</v>
      </c>
      <c r="L56" s="2131">
        <v>0</v>
      </c>
      <c r="M56" s="2130">
        <v>0</v>
      </c>
      <c r="N56" s="2131">
        <v>0</v>
      </c>
      <c r="O56" s="2130">
        <v>0</v>
      </c>
      <c r="P56" s="2131">
        <v>0</v>
      </c>
      <c r="Q56" s="2130">
        <v>0</v>
      </c>
      <c r="R56" s="2131">
        <v>0</v>
      </c>
      <c r="S56" s="2130">
        <v>0</v>
      </c>
      <c r="T56" s="2131">
        <v>0</v>
      </c>
      <c r="U56" s="1911">
        <f t="shared" si="0"/>
        <v>0</v>
      </c>
      <c r="V56" s="1493">
        <f t="shared" si="1"/>
        <v>0</v>
      </c>
      <c r="W56" s="1010">
        <f>'t1'!M55</f>
        <v>1</v>
      </c>
    </row>
    <row r="57" spans="1:23" ht="12" customHeight="1" x14ac:dyDescent="0.25">
      <c r="A57" s="1001" t="str">
        <f>'t1'!A56</f>
        <v>Fisici con inc. di struttura semplice (rapp. Non escl.)</v>
      </c>
      <c r="B57" s="1027" t="str">
        <f>'t1'!B56</f>
        <v>SD0N41</v>
      </c>
      <c r="C57" s="2130">
        <v>0</v>
      </c>
      <c r="D57" s="2131">
        <v>0</v>
      </c>
      <c r="E57" s="2130">
        <v>0</v>
      </c>
      <c r="F57" s="2131">
        <v>0</v>
      </c>
      <c r="G57" s="2130">
        <v>0</v>
      </c>
      <c r="H57" s="2131">
        <v>0</v>
      </c>
      <c r="I57" s="2130">
        <v>0</v>
      </c>
      <c r="J57" s="2131">
        <v>0</v>
      </c>
      <c r="K57" s="2130">
        <v>0</v>
      </c>
      <c r="L57" s="2131">
        <v>0</v>
      </c>
      <c r="M57" s="2130">
        <v>0</v>
      </c>
      <c r="N57" s="2131">
        <v>0</v>
      </c>
      <c r="O57" s="2130">
        <v>0</v>
      </c>
      <c r="P57" s="2131">
        <v>0</v>
      </c>
      <c r="Q57" s="2130">
        <v>0</v>
      </c>
      <c r="R57" s="2131">
        <v>0</v>
      </c>
      <c r="S57" s="2130">
        <v>0</v>
      </c>
      <c r="T57" s="2131">
        <v>0</v>
      </c>
      <c r="U57" s="1911">
        <f t="shared" si="0"/>
        <v>0</v>
      </c>
      <c r="V57" s="1493">
        <f t="shared" si="1"/>
        <v>0</v>
      </c>
      <c r="W57" s="1010">
        <f>'t1'!M56</f>
        <v>0</v>
      </c>
    </row>
    <row r="58" spans="1:23" ht="12" customHeight="1" x14ac:dyDescent="0.25">
      <c r="A58" s="1001" t="str">
        <f>'t1'!A57</f>
        <v>Fisici con altri incar. Prof.li (rapp. Esclusivo)</v>
      </c>
      <c r="B58" s="1027" t="str">
        <f>'t1'!B57</f>
        <v>SD0A41</v>
      </c>
      <c r="C58" s="2130">
        <v>0</v>
      </c>
      <c r="D58" s="2131">
        <v>0</v>
      </c>
      <c r="E58" s="2130">
        <v>0</v>
      </c>
      <c r="F58" s="2131">
        <v>0</v>
      </c>
      <c r="G58" s="2130">
        <v>0</v>
      </c>
      <c r="H58" s="2131">
        <v>0</v>
      </c>
      <c r="I58" s="2130">
        <v>0</v>
      </c>
      <c r="J58" s="2131">
        <v>0</v>
      </c>
      <c r="K58" s="2130">
        <v>0</v>
      </c>
      <c r="L58" s="2131">
        <v>0</v>
      </c>
      <c r="M58" s="2130">
        <v>0</v>
      </c>
      <c r="N58" s="2131">
        <v>0</v>
      </c>
      <c r="O58" s="2130">
        <v>0</v>
      </c>
      <c r="P58" s="2131">
        <v>0</v>
      </c>
      <c r="Q58" s="2130">
        <v>0</v>
      </c>
      <c r="R58" s="2131">
        <v>0</v>
      </c>
      <c r="S58" s="2130">
        <v>0</v>
      </c>
      <c r="T58" s="2131">
        <v>0</v>
      </c>
      <c r="U58" s="1911">
        <f t="shared" si="0"/>
        <v>0</v>
      </c>
      <c r="V58" s="1493">
        <f t="shared" si="1"/>
        <v>0</v>
      </c>
      <c r="W58" s="1010">
        <f>'t1'!M57</f>
        <v>1</v>
      </c>
    </row>
    <row r="59" spans="1:23" ht="12" customHeight="1" x14ac:dyDescent="0.25">
      <c r="A59" s="1001" t="str">
        <f>'t1'!A58</f>
        <v>Fisici con altri incar. Prof.li (rapp. Non escl.)</v>
      </c>
      <c r="B59" s="1027" t="str">
        <f>'t1'!B58</f>
        <v>SD0040</v>
      </c>
      <c r="C59" s="2130">
        <v>0</v>
      </c>
      <c r="D59" s="2131">
        <v>0</v>
      </c>
      <c r="E59" s="2130">
        <v>0</v>
      </c>
      <c r="F59" s="2131">
        <v>0</v>
      </c>
      <c r="G59" s="2130">
        <v>0</v>
      </c>
      <c r="H59" s="2131">
        <v>0</v>
      </c>
      <c r="I59" s="2130">
        <v>0</v>
      </c>
      <c r="J59" s="2131">
        <v>0</v>
      </c>
      <c r="K59" s="2130">
        <v>0</v>
      </c>
      <c r="L59" s="2131">
        <v>0</v>
      </c>
      <c r="M59" s="2130">
        <v>0</v>
      </c>
      <c r="N59" s="2131">
        <v>0</v>
      </c>
      <c r="O59" s="2130">
        <v>0</v>
      </c>
      <c r="P59" s="2131">
        <v>0</v>
      </c>
      <c r="Q59" s="2130">
        <v>0</v>
      </c>
      <c r="R59" s="2131">
        <v>0</v>
      </c>
      <c r="S59" s="2130">
        <v>0</v>
      </c>
      <c r="T59" s="2131">
        <v>0</v>
      </c>
      <c r="U59" s="1911">
        <f t="shared" si="0"/>
        <v>0</v>
      </c>
      <c r="V59" s="1493">
        <f t="shared" si="1"/>
        <v>0</v>
      </c>
      <c r="W59" s="1010">
        <f>'t1'!M58</f>
        <v>0</v>
      </c>
    </row>
    <row r="60" spans="1:23" ht="12" customHeight="1" x14ac:dyDescent="0.25">
      <c r="A60" s="1001" t="str">
        <f>'t1'!A59</f>
        <v>Fisici a t. determinato (art. 15-septies d.lgs. 502/92)</v>
      </c>
      <c r="B60" s="1027" t="str">
        <f>'t1'!B59</f>
        <v>SD0603</v>
      </c>
      <c r="C60" s="2130">
        <v>0</v>
      </c>
      <c r="D60" s="2131">
        <v>0</v>
      </c>
      <c r="E60" s="2130">
        <v>0</v>
      </c>
      <c r="F60" s="2131">
        <v>0</v>
      </c>
      <c r="G60" s="2130">
        <v>0</v>
      </c>
      <c r="H60" s="2131">
        <v>0</v>
      </c>
      <c r="I60" s="2130">
        <v>0</v>
      </c>
      <c r="J60" s="2131">
        <v>0</v>
      </c>
      <c r="K60" s="2130">
        <v>0</v>
      </c>
      <c r="L60" s="2131">
        <v>0</v>
      </c>
      <c r="M60" s="2130">
        <v>0</v>
      </c>
      <c r="N60" s="2131">
        <v>0</v>
      </c>
      <c r="O60" s="2130">
        <v>0</v>
      </c>
      <c r="P60" s="2131">
        <v>0</v>
      </c>
      <c r="Q60" s="2130">
        <v>0</v>
      </c>
      <c r="R60" s="2131">
        <v>0</v>
      </c>
      <c r="S60" s="2130">
        <v>0</v>
      </c>
      <c r="T60" s="2131">
        <v>0</v>
      </c>
      <c r="U60" s="1911">
        <f t="shared" si="0"/>
        <v>0</v>
      </c>
      <c r="V60" s="1493">
        <f t="shared" si="1"/>
        <v>0</v>
      </c>
      <c r="W60" s="1010">
        <f>'t1'!M59</f>
        <v>0</v>
      </c>
    </row>
    <row r="61" spans="1:23" ht="12" customHeight="1" x14ac:dyDescent="0.25">
      <c r="A61" s="1001" t="str">
        <f>'t1'!A60</f>
        <v>Psicologi con inc. di struttura complessa (rapp. Esclusivo)</v>
      </c>
      <c r="B61" s="1027" t="str">
        <f>'t1'!B60</f>
        <v>SD0E66</v>
      </c>
      <c r="C61" s="2130">
        <v>0</v>
      </c>
      <c r="D61" s="2131">
        <v>0</v>
      </c>
      <c r="E61" s="2130">
        <v>0</v>
      </c>
      <c r="F61" s="2131">
        <v>0</v>
      </c>
      <c r="G61" s="2130">
        <v>0</v>
      </c>
      <c r="H61" s="2131">
        <v>0</v>
      </c>
      <c r="I61" s="2130">
        <v>0</v>
      </c>
      <c r="J61" s="2131">
        <v>0</v>
      </c>
      <c r="K61" s="2130">
        <v>0</v>
      </c>
      <c r="L61" s="2131">
        <v>0</v>
      </c>
      <c r="M61" s="2130">
        <v>0</v>
      </c>
      <c r="N61" s="2131">
        <v>0</v>
      </c>
      <c r="O61" s="2130">
        <v>0</v>
      </c>
      <c r="P61" s="2131">
        <v>0</v>
      </c>
      <c r="Q61" s="2130">
        <v>0</v>
      </c>
      <c r="R61" s="2131">
        <v>0</v>
      </c>
      <c r="S61" s="2130">
        <v>0</v>
      </c>
      <c r="T61" s="2131">
        <v>0</v>
      </c>
      <c r="U61" s="1911">
        <f t="shared" si="0"/>
        <v>0</v>
      </c>
      <c r="V61" s="1493">
        <f t="shared" si="1"/>
        <v>0</v>
      </c>
      <c r="W61" s="1010">
        <f>'t1'!M60</f>
        <v>0</v>
      </c>
    </row>
    <row r="62" spans="1:23" ht="12" customHeight="1" x14ac:dyDescent="0.25">
      <c r="A62" s="1001" t="str">
        <f>'t1'!A61</f>
        <v>Psicologi con inc. di struttura complessa (rapp. Non escl.)</v>
      </c>
      <c r="B62" s="1027" t="str">
        <f>'t1'!B61</f>
        <v>SD0N66</v>
      </c>
      <c r="C62" s="2130">
        <v>0</v>
      </c>
      <c r="D62" s="2131">
        <v>0</v>
      </c>
      <c r="E62" s="2130">
        <v>0</v>
      </c>
      <c r="F62" s="2131">
        <v>0</v>
      </c>
      <c r="G62" s="2130">
        <v>0</v>
      </c>
      <c r="H62" s="2131">
        <v>0</v>
      </c>
      <c r="I62" s="2130">
        <v>0</v>
      </c>
      <c r="J62" s="2131">
        <v>0</v>
      </c>
      <c r="K62" s="2130">
        <v>0</v>
      </c>
      <c r="L62" s="2131">
        <v>0</v>
      </c>
      <c r="M62" s="2130">
        <v>0</v>
      </c>
      <c r="N62" s="2131">
        <v>0</v>
      </c>
      <c r="O62" s="2130">
        <v>0</v>
      </c>
      <c r="P62" s="2131">
        <v>0</v>
      </c>
      <c r="Q62" s="2130">
        <v>0</v>
      </c>
      <c r="R62" s="2131">
        <v>0</v>
      </c>
      <c r="S62" s="2130">
        <v>0</v>
      </c>
      <c r="T62" s="2131">
        <v>0</v>
      </c>
      <c r="U62" s="1911">
        <f t="shared" si="0"/>
        <v>0</v>
      </c>
      <c r="V62" s="1493">
        <f t="shared" si="1"/>
        <v>0</v>
      </c>
      <c r="W62" s="1010">
        <f>'t1'!M61</f>
        <v>0</v>
      </c>
    </row>
    <row r="63" spans="1:23" ht="12" customHeight="1" x14ac:dyDescent="0.25">
      <c r="A63" s="1001" t="str">
        <f>'t1'!A62</f>
        <v>Psicologi con inc. di struttura semplice (rapp. Esclusivo)</v>
      </c>
      <c r="B63" s="1027" t="str">
        <f>'t1'!B62</f>
        <v>SD0E65</v>
      </c>
      <c r="C63" s="2130">
        <v>0</v>
      </c>
      <c r="D63" s="2131">
        <v>0</v>
      </c>
      <c r="E63" s="2130">
        <v>0</v>
      </c>
      <c r="F63" s="2131">
        <v>0</v>
      </c>
      <c r="G63" s="2130">
        <v>0</v>
      </c>
      <c r="H63" s="2131">
        <v>0</v>
      </c>
      <c r="I63" s="2130">
        <v>0</v>
      </c>
      <c r="J63" s="2131">
        <v>0</v>
      </c>
      <c r="K63" s="2130">
        <v>0</v>
      </c>
      <c r="L63" s="2131">
        <v>0</v>
      </c>
      <c r="M63" s="2130">
        <v>0</v>
      </c>
      <c r="N63" s="2131">
        <v>0</v>
      </c>
      <c r="O63" s="2130">
        <v>0</v>
      </c>
      <c r="P63" s="2131">
        <v>0</v>
      </c>
      <c r="Q63" s="2130">
        <v>0</v>
      </c>
      <c r="R63" s="2131">
        <v>0</v>
      </c>
      <c r="S63" s="2130">
        <v>0</v>
      </c>
      <c r="T63" s="2131">
        <v>0</v>
      </c>
      <c r="U63" s="1911">
        <f t="shared" si="0"/>
        <v>0</v>
      </c>
      <c r="V63" s="1493">
        <f t="shared" si="1"/>
        <v>0</v>
      </c>
      <c r="W63" s="1010">
        <f>'t1'!M62</f>
        <v>1</v>
      </c>
    </row>
    <row r="64" spans="1:23" ht="12" customHeight="1" x14ac:dyDescent="0.25">
      <c r="A64" s="1001" t="str">
        <f>'t1'!A63</f>
        <v>Psicologi con inc. di struttura semplice (rapp. Non escl.)</v>
      </c>
      <c r="B64" s="1027" t="str">
        <f>'t1'!B63</f>
        <v>SD0N65</v>
      </c>
      <c r="C64" s="2130">
        <v>0</v>
      </c>
      <c r="D64" s="2131">
        <v>0</v>
      </c>
      <c r="E64" s="2130">
        <v>0</v>
      </c>
      <c r="F64" s="2131">
        <v>0</v>
      </c>
      <c r="G64" s="2130">
        <v>0</v>
      </c>
      <c r="H64" s="2131">
        <v>0</v>
      </c>
      <c r="I64" s="2130">
        <v>0</v>
      </c>
      <c r="J64" s="2131">
        <v>0</v>
      </c>
      <c r="K64" s="2130">
        <v>0</v>
      </c>
      <c r="L64" s="2131">
        <v>0</v>
      </c>
      <c r="M64" s="2130">
        <v>0</v>
      </c>
      <c r="N64" s="2131">
        <v>0</v>
      </c>
      <c r="O64" s="2130">
        <v>0</v>
      </c>
      <c r="P64" s="2131">
        <v>0</v>
      </c>
      <c r="Q64" s="2130">
        <v>0</v>
      </c>
      <c r="R64" s="2131">
        <v>0</v>
      </c>
      <c r="S64" s="2130">
        <v>0</v>
      </c>
      <c r="T64" s="2131">
        <v>0</v>
      </c>
      <c r="U64" s="1911">
        <f t="shared" si="0"/>
        <v>0</v>
      </c>
      <c r="V64" s="1493">
        <f t="shared" si="1"/>
        <v>0</v>
      </c>
      <c r="W64" s="1010">
        <f>'t1'!M63</f>
        <v>0</v>
      </c>
    </row>
    <row r="65" spans="1:23" ht="12" customHeight="1" x14ac:dyDescent="0.25">
      <c r="A65" s="1001" t="str">
        <f>'t1'!A64</f>
        <v>Psicologi con altri incar. Prof.li (rapp. Esclusivo)</v>
      </c>
      <c r="B65" s="1027" t="str">
        <f>'t1'!B64</f>
        <v>SD0A65</v>
      </c>
      <c r="C65" s="2130">
        <v>0</v>
      </c>
      <c r="D65" s="2131">
        <v>0</v>
      </c>
      <c r="E65" s="2130">
        <v>0</v>
      </c>
      <c r="F65" s="2131">
        <v>0</v>
      </c>
      <c r="G65" s="2130">
        <v>0</v>
      </c>
      <c r="H65" s="2131">
        <v>0</v>
      </c>
      <c r="I65" s="2130">
        <v>0</v>
      </c>
      <c r="J65" s="2131">
        <v>0</v>
      </c>
      <c r="K65" s="2130">
        <v>0</v>
      </c>
      <c r="L65" s="2131">
        <v>0</v>
      </c>
      <c r="M65" s="2130">
        <v>0</v>
      </c>
      <c r="N65" s="2131">
        <v>0</v>
      </c>
      <c r="O65" s="2130">
        <v>0</v>
      </c>
      <c r="P65" s="2131">
        <v>0</v>
      </c>
      <c r="Q65" s="2130">
        <v>0</v>
      </c>
      <c r="R65" s="2131">
        <v>0</v>
      </c>
      <c r="S65" s="2130">
        <v>0</v>
      </c>
      <c r="T65" s="2131">
        <v>0</v>
      </c>
      <c r="U65" s="1911">
        <f t="shared" si="0"/>
        <v>0</v>
      </c>
      <c r="V65" s="1493">
        <f t="shared" si="1"/>
        <v>0</v>
      </c>
      <c r="W65" s="1010">
        <f>'t1'!M64</f>
        <v>1</v>
      </c>
    </row>
    <row r="66" spans="1:23" ht="12" customHeight="1" x14ac:dyDescent="0.25">
      <c r="A66" s="1001" t="str">
        <f>'t1'!A65</f>
        <v>Psicologi con altri incar. Prof.li (rapp. Non escl.)</v>
      </c>
      <c r="B66" s="1027" t="str">
        <f>'t1'!B65</f>
        <v>SD0064</v>
      </c>
      <c r="C66" s="2130">
        <v>0</v>
      </c>
      <c r="D66" s="2131">
        <v>0</v>
      </c>
      <c r="E66" s="2130">
        <v>0</v>
      </c>
      <c r="F66" s="2131">
        <v>0</v>
      </c>
      <c r="G66" s="2130">
        <v>0</v>
      </c>
      <c r="H66" s="2131">
        <v>0</v>
      </c>
      <c r="I66" s="2130">
        <v>0</v>
      </c>
      <c r="J66" s="2131">
        <v>0</v>
      </c>
      <c r="K66" s="2130">
        <v>0</v>
      </c>
      <c r="L66" s="2131">
        <v>0</v>
      </c>
      <c r="M66" s="2130">
        <v>0</v>
      </c>
      <c r="N66" s="2131">
        <v>0</v>
      </c>
      <c r="O66" s="2130">
        <v>0</v>
      </c>
      <c r="P66" s="2131">
        <v>0</v>
      </c>
      <c r="Q66" s="2130">
        <v>0</v>
      </c>
      <c r="R66" s="2131">
        <v>0</v>
      </c>
      <c r="S66" s="2130">
        <v>0</v>
      </c>
      <c r="T66" s="2131">
        <v>0</v>
      </c>
      <c r="U66" s="1911">
        <f t="shared" si="0"/>
        <v>0</v>
      </c>
      <c r="V66" s="1493">
        <f t="shared" si="1"/>
        <v>0</v>
      </c>
      <c r="W66" s="1010">
        <f>'t1'!M65</f>
        <v>0</v>
      </c>
    </row>
    <row r="67" spans="1:23" ht="12" customHeight="1" x14ac:dyDescent="0.25">
      <c r="A67" s="1001" t="str">
        <f>'t1'!A66</f>
        <v>Psicologi a t. determinato (art. 15-septies d.lgs. 502/92)</v>
      </c>
      <c r="B67" s="1027" t="str">
        <f>'t1'!B66</f>
        <v>SD0604</v>
      </c>
      <c r="C67" s="2130">
        <v>0</v>
      </c>
      <c r="D67" s="2131">
        <v>0</v>
      </c>
      <c r="E67" s="2130">
        <v>0</v>
      </c>
      <c r="F67" s="2131">
        <v>0</v>
      </c>
      <c r="G67" s="2130">
        <v>0</v>
      </c>
      <c r="H67" s="2131">
        <v>0</v>
      </c>
      <c r="I67" s="2130">
        <v>0</v>
      </c>
      <c r="J67" s="2131">
        <v>0</v>
      </c>
      <c r="K67" s="2130">
        <v>0</v>
      </c>
      <c r="L67" s="2131">
        <v>0</v>
      </c>
      <c r="M67" s="2130">
        <v>0</v>
      </c>
      <c r="N67" s="2131">
        <v>0</v>
      </c>
      <c r="O67" s="2130">
        <v>0</v>
      </c>
      <c r="P67" s="2131">
        <v>0</v>
      </c>
      <c r="Q67" s="2130">
        <v>0</v>
      </c>
      <c r="R67" s="2131">
        <v>0</v>
      </c>
      <c r="S67" s="2130">
        <v>0</v>
      </c>
      <c r="T67" s="2131">
        <v>0</v>
      </c>
      <c r="U67" s="1911">
        <f t="shared" si="0"/>
        <v>0</v>
      </c>
      <c r="V67" s="1493">
        <f t="shared" si="1"/>
        <v>0</v>
      </c>
      <c r="W67" s="1010">
        <f>'t1'!M66</f>
        <v>0</v>
      </c>
    </row>
    <row r="68" spans="1:23" ht="12" customHeight="1" x14ac:dyDescent="0.25">
      <c r="A68" s="1001" t="str">
        <f>'t1'!A67</f>
        <v>Dirigente prof. Sanit. Inferm/ostetrica (inc. Strut. Compl.)</v>
      </c>
      <c r="B68" s="1027" t="str">
        <f>'t1'!B67</f>
        <v>SD0CO1</v>
      </c>
      <c r="C68" s="2130">
        <v>0</v>
      </c>
      <c r="D68" s="2131">
        <v>0</v>
      </c>
      <c r="E68" s="2130">
        <v>0</v>
      </c>
      <c r="F68" s="2131">
        <v>0</v>
      </c>
      <c r="G68" s="2130">
        <v>0</v>
      </c>
      <c r="H68" s="2131">
        <v>0</v>
      </c>
      <c r="I68" s="2130">
        <v>0</v>
      </c>
      <c r="J68" s="2131">
        <v>0</v>
      </c>
      <c r="K68" s="2130">
        <v>0</v>
      </c>
      <c r="L68" s="2131">
        <v>0</v>
      </c>
      <c r="M68" s="2130">
        <v>0</v>
      </c>
      <c r="N68" s="2131">
        <v>0</v>
      </c>
      <c r="O68" s="2130">
        <v>0</v>
      </c>
      <c r="P68" s="2131">
        <v>0</v>
      </c>
      <c r="Q68" s="2130">
        <v>0</v>
      </c>
      <c r="R68" s="2131">
        <v>0</v>
      </c>
      <c r="S68" s="2130">
        <v>0</v>
      </c>
      <c r="T68" s="2131">
        <v>0</v>
      </c>
      <c r="U68" s="1911">
        <f t="shared" si="0"/>
        <v>0</v>
      </c>
      <c r="V68" s="1493">
        <f t="shared" si="1"/>
        <v>0</v>
      </c>
      <c r="W68" s="1010">
        <f>'t1'!M67</f>
        <v>1</v>
      </c>
    </row>
    <row r="69" spans="1:23" ht="12" customHeight="1" x14ac:dyDescent="0.25">
      <c r="A69" s="1001" t="str">
        <f>'t1'!A68</f>
        <v>Dirigente prof. Sanit. Inferm/ostetrica (inc. Strut. Sempl.)</v>
      </c>
      <c r="B69" s="1027" t="str">
        <f>'t1'!B68</f>
        <v>SD0SE1</v>
      </c>
      <c r="C69" s="2130">
        <v>0</v>
      </c>
      <c r="D69" s="2131">
        <v>0</v>
      </c>
      <c r="E69" s="2130">
        <v>0</v>
      </c>
      <c r="F69" s="2131">
        <v>0</v>
      </c>
      <c r="G69" s="2130">
        <v>0</v>
      </c>
      <c r="H69" s="2131">
        <v>0</v>
      </c>
      <c r="I69" s="2130">
        <v>0</v>
      </c>
      <c r="J69" s="2131">
        <v>0</v>
      </c>
      <c r="K69" s="2130">
        <v>0</v>
      </c>
      <c r="L69" s="2131">
        <v>0</v>
      </c>
      <c r="M69" s="2130">
        <v>0</v>
      </c>
      <c r="N69" s="2131">
        <v>0</v>
      </c>
      <c r="O69" s="2130">
        <v>0</v>
      </c>
      <c r="P69" s="2131">
        <v>0</v>
      </c>
      <c r="Q69" s="2130">
        <v>0</v>
      </c>
      <c r="R69" s="2131">
        <v>0</v>
      </c>
      <c r="S69" s="2130">
        <v>0</v>
      </c>
      <c r="T69" s="2131">
        <v>0</v>
      </c>
      <c r="U69" s="1911">
        <f t="shared" si="0"/>
        <v>0</v>
      </c>
      <c r="V69" s="1493">
        <f t="shared" si="1"/>
        <v>0</v>
      </c>
      <c r="W69" s="1010">
        <f>'t1'!M68</f>
        <v>0</v>
      </c>
    </row>
    <row r="70" spans="1:23" ht="12" customHeight="1" x14ac:dyDescent="0.25">
      <c r="A70" s="1001" t="str">
        <f>'t1'!A69</f>
        <v>Dirigente prof. Sanit. Inferm/ostetrica (altri inc. Prof.li)</v>
      </c>
      <c r="B70" s="1027" t="str">
        <f>'t1'!B69</f>
        <v>SD0AI1</v>
      </c>
      <c r="C70" s="2130">
        <v>0</v>
      </c>
      <c r="D70" s="2131">
        <v>0</v>
      </c>
      <c r="E70" s="2130">
        <v>0</v>
      </c>
      <c r="F70" s="2131">
        <v>0</v>
      </c>
      <c r="G70" s="2130">
        <v>0</v>
      </c>
      <c r="H70" s="2131">
        <v>0</v>
      </c>
      <c r="I70" s="2130">
        <v>0</v>
      </c>
      <c r="J70" s="2131">
        <v>0</v>
      </c>
      <c r="K70" s="2130">
        <v>0</v>
      </c>
      <c r="L70" s="2131">
        <v>0</v>
      </c>
      <c r="M70" s="2130">
        <v>0</v>
      </c>
      <c r="N70" s="2131">
        <v>0</v>
      </c>
      <c r="O70" s="2130">
        <v>0</v>
      </c>
      <c r="P70" s="2131">
        <v>0</v>
      </c>
      <c r="Q70" s="2130">
        <v>0</v>
      </c>
      <c r="R70" s="2131">
        <v>0</v>
      </c>
      <c r="S70" s="2130">
        <v>0</v>
      </c>
      <c r="T70" s="2131">
        <v>0</v>
      </c>
      <c r="U70" s="1911">
        <f t="shared" si="0"/>
        <v>0</v>
      </c>
      <c r="V70" s="1493">
        <f t="shared" si="1"/>
        <v>0</v>
      </c>
      <c r="W70" s="1010">
        <f>'t1'!M69</f>
        <v>0</v>
      </c>
    </row>
    <row r="71" spans="1:23" ht="12" customHeight="1" x14ac:dyDescent="0.25">
      <c r="A71" s="1001" t="str">
        <f>'t1'!A70</f>
        <v>Dir. Prof.san.inferm/ostet t.det.art.15-septies dlgs 502/92</v>
      </c>
      <c r="B71" s="1027" t="str">
        <f>'t1'!B70</f>
        <v>SD048B</v>
      </c>
      <c r="C71" s="2130">
        <v>0</v>
      </c>
      <c r="D71" s="2131">
        <v>0</v>
      </c>
      <c r="E71" s="2130">
        <v>0</v>
      </c>
      <c r="F71" s="2131">
        <v>0</v>
      </c>
      <c r="G71" s="2130">
        <v>0</v>
      </c>
      <c r="H71" s="2131">
        <v>0</v>
      </c>
      <c r="I71" s="2130">
        <v>0</v>
      </c>
      <c r="J71" s="2131">
        <v>0</v>
      </c>
      <c r="K71" s="2130">
        <v>0</v>
      </c>
      <c r="L71" s="2131">
        <v>0</v>
      </c>
      <c r="M71" s="2130">
        <v>0</v>
      </c>
      <c r="N71" s="2131">
        <v>0</v>
      </c>
      <c r="O71" s="2130">
        <v>0</v>
      </c>
      <c r="P71" s="2131">
        <v>0</v>
      </c>
      <c r="Q71" s="2130">
        <v>0</v>
      </c>
      <c r="R71" s="2131">
        <v>0</v>
      </c>
      <c r="S71" s="2130">
        <v>0</v>
      </c>
      <c r="T71" s="2131">
        <v>0</v>
      </c>
      <c r="U71" s="1911">
        <f t="shared" si="0"/>
        <v>0</v>
      </c>
      <c r="V71" s="1493">
        <f t="shared" si="1"/>
        <v>0</v>
      </c>
      <c r="W71" s="1010">
        <f>'t1'!M70</f>
        <v>0</v>
      </c>
    </row>
    <row r="72" spans="1:23" ht="12" customHeight="1" x14ac:dyDescent="0.25">
      <c r="A72" s="1001" t="str">
        <f>'t1'!A71</f>
        <v>Dirigente prof. Sanit. Riabilitative (inc. Strut. Compl.)</v>
      </c>
      <c r="B72" s="1027" t="str">
        <f>'t1'!B71</f>
        <v>SD0CO2</v>
      </c>
      <c r="C72" s="2130">
        <v>0</v>
      </c>
      <c r="D72" s="2131">
        <v>0</v>
      </c>
      <c r="E72" s="2130">
        <v>0</v>
      </c>
      <c r="F72" s="2131">
        <v>0</v>
      </c>
      <c r="G72" s="2130">
        <v>0</v>
      </c>
      <c r="H72" s="2131">
        <v>0</v>
      </c>
      <c r="I72" s="2130">
        <v>0</v>
      </c>
      <c r="J72" s="2131">
        <v>0</v>
      </c>
      <c r="K72" s="2130">
        <v>0</v>
      </c>
      <c r="L72" s="2131">
        <v>0</v>
      </c>
      <c r="M72" s="2130">
        <v>0</v>
      </c>
      <c r="N72" s="2131">
        <v>0</v>
      </c>
      <c r="O72" s="2130">
        <v>0</v>
      </c>
      <c r="P72" s="2131">
        <v>0</v>
      </c>
      <c r="Q72" s="2130">
        <v>0</v>
      </c>
      <c r="R72" s="2131">
        <v>0</v>
      </c>
      <c r="S72" s="2130">
        <v>0</v>
      </c>
      <c r="T72" s="2131">
        <v>0</v>
      </c>
      <c r="U72" s="1911">
        <f t="shared" si="0"/>
        <v>0</v>
      </c>
      <c r="V72" s="1493">
        <f t="shared" si="1"/>
        <v>0</v>
      </c>
      <c r="W72" s="1010">
        <f>'t1'!M71</f>
        <v>0</v>
      </c>
    </row>
    <row r="73" spans="1:23" ht="12" customHeight="1" x14ac:dyDescent="0.25">
      <c r="A73" s="1001" t="str">
        <f>'t1'!A72</f>
        <v>Dirigente prof. Sanit. Riabilitative (inc. Strut. Sempl.)</v>
      </c>
      <c r="B73" s="1027" t="str">
        <f>'t1'!B72</f>
        <v>SD0SE2</v>
      </c>
      <c r="C73" s="2130">
        <v>0</v>
      </c>
      <c r="D73" s="2131">
        <v>0</v>
      </c>
      <c r="E73" s="2130">
        <v>0</v>
      </c>
      <c r="F73" s="2131">
        <v>0</v>
      </c>
      <c r="G73" s="2130">
        <v>0</v>
      </c>
      <c r="H73" s="2131">
        <v>0</v>
      </c>
      <c r="I73" s="2130">
        <v>0</v>
      </c>
      <c r="J73" s="2131">
        <v>0</v>
      </c>
      <c r="K73" s="2130">
        <v>0</v>
      </c>
      <c r="L73" s="2131">
        <v>0</v>
      </c>
      <c r="M73" s="2130">
        <v>0</v>
      </c>
      <c r="N73" s="2131">
        <v>0</v>
      </c>
      <c r="O73" s="2130">
        <v>0</v>
      </c>
      <c r="P73" s="2131">
        <v>0</v>
      </c>
      <c r="Q73" s="2130">
        <v>0</v>
      </c>
      <c r="R73" s="2131">
        <v>0</v>
      </c>
      <c r="S73" s="2130">
        <v>0</v>
      </c>
      <c r="T73" s="2131">
        <v>0</v>
      </c>
      <c r="U73" s="1911">
        <f t="shared" ref="U73:U136" si="2">SUM(C73,E73,G73,I73,K73,M73,O73,Q73,S73)</f>
        <v>0</v>
      </c>
      <c r="V73" s="1493">
        <f t="shared" ref="V73:V136" si="3">SUM(D73,F73,H73,J73,L73,N73,P73,R73,T73)</f>
        <v>0</v>
      </c>
      <c r="W73" s="1010">
        <f>'t1'!M72</f>
        <v>0</v>
      </c>
    </row>
    <row r="74" spans="1:23" ht="12" customHeight="1" x14ac:dyDescent="0.25">
      <c r="A74" s="1001" t="str">
        <f>'t1'!A73</f>
        <v>Dirigente prof. Sanit. Riabilitative (altri inc. Prof.li)</v>
      </c>
      <c r="B74" s="1027" t="str">
        <f>'t1'!B73</f>
        <v>SD0AI2</v>
      </c>
      <c r="C74" s="2130">
        <v>0</v>
      </c>
      <c r="D74" s="2131">
        <v>0</v>
      </c>
      <c r="E74" s="2130">
        <v>0</v>
      </c>
      <c r="F74" s="2131">
        <v>0</v>
      </c>
      <c r="G74" s="2130">
        <v>0</v>
      </c>
      <c r="H74" s="2131">
        <v>0</v>
      </c>
      <c r="I74" s="2130">
        <v>0</v>
      </c>
      <c r="J74" s="2131">
        <v>0</v>
      </c>
      <c r="K74" s="2130">
        <v>0</v>
      </c>
      <c r="L74" s="2131">
        <v>0</v>
      </c>
      <c r="M74" s="2130">
        <v>0</v>
      </c>
      <c r="N74" s="2131">
        <v>0</v>
      </c>
      <c r="O74" s="2130">
        <v>0</v>
      </c>
      <c r="P74" s="2131">
        <v>0</v>
      </c>
      <c r="Q74" s="2130">
        <v>0</v>
      </c>
      <c r="R74" s="2131">
        <v>0</v>
      </c>
      <c r="S74" s="2130">
        <v>0</v>
      </c>
      <c r="T74" s="2131">
        <v>0</v>
      </c>
      <c r="U74" s="1911">
        <f t="shared" si="2"/>
        <v>0</v>
      </c>
      <c r="V74" s="1493">
        <f t="shared" si="3"/>
        <v>0</v>
      </c>
      <c r="W74" s="1010">
        <f>'t1'!M73</f>
        <v>0</v>
      </c>
    </row>
    <row r="75" spans="1:23" ht="12" customHeight="1" x14ac:dyDescent="0.25">
      <c r="A75" s="1001" t="str">
        <f>'t1'!A74</f>
        <v>Dir. Prof. San. Riabilitat. T.det.art.15-septies dlgs 502/92</v>
      </c>
      <c r="B75" s="1027" t="str">
        <f>'t1'!B74</f>
        <v>SD048C</v>
      </c>
      <c r="C75" s="2130">
        <v>0</v>
      </c>
      <c r="D75" s="2131">
        <v>0</v>
      </c>
      <c r="E75" s="2130">
        <v>0</v>
      </c>
      <c r="F75" s="2131">
        <v>0</v>
      </c>
      <c r="G75" s="2130">
        <v>0</v>
      </c>
      <c r="H75" s="2131">
        <v>0</v>
      </c>
      <c r="I75" s="2130">
        <v>0</v>
      </c>
      <c r="J75" s="2131">
        <v>0</v>
      </c>
      <c r="K75" s="2130">
        <v>0</v>
      </c>
      <c r="L75" s="2131">
        <v>0</v>
      </c>
      <c r="M75" s="2130">
        <v>0</v>
      </c>
      <c r="N75" s="2131">
        <v>0</v>
      </c>
      <c r="O75" s="2130">
        <v>0</v>
      </c>
      <c r="P75" s="2131">
        <v>0</v>
      </c>
      <c r="Q75" s="2130">
        <v>0</v>
      </c>
      <c r="R75" s="2131">
        <v>0</v>
      </c>
      <c r="S75" s="2130">
        <v>0</v>
      </c>
      <c r="T75" s="2131">
        <v>0</v>
      </c>
      <c r="U75" s="1911">
        <f t="shared" si="2"/>
        <v>0</v>
      </c>
      <c r="V75" s="1493">
        <f t="shared" si="3"/>
        <v>0</v>
      </c>
      <c r="W75" s="1010">
        <f>'t1'!M74</f>
        <v>0</v>
      </c>
    </row>
    <row r="76" spans="1:23" ht="12" customHeight="1" x14ac:dyDescent="0.25">
      <c r="A76" s="1001" t="str">
        <f>'t1'!A75</f>
        <v>Dirigente prof. Tecnico sanitarie (inc. Strut. Compl.)</v>
      </c>
      <c r="B76" s="1027" t="str">
        <f>'t1'!B75</f>
        <v>SD0CO3</v>
      </c>
      <c r="C76" s="2130">
        <v>0</v>
      </c>
      <c r="D76" s="2131">
        <v>0</v>
      </c>
      <c r="E76" s="2130">
        <v>0</v>
      </c>
      <c r="F76" s="2131">
        <v>0</v>
      </c>
      <c r="G76" s="2130">
        <v>0</v>
      </c>
      <c r="H76" s="2131">
        <v>0</v>
      </c>
      <c r="I76" s="2130">
        <v>0</v>
      </c>
      <c r="J76" s="2131">
        <v>0</v>
      </c>
      <c r="K76" s="2130">
        <v>0</v>
      </c>
      <c r="L76" s="2131">
        <v>0</v>
      </c>
      <c r="M76" s="2130">
        <v>0</v>
      </c>
      <c r="N76" s="2131">
        <v>0</v>
      </c>
      <c r="O76" s="2130">
        <v>0</v>
      </c>
      <c r="P76" s="2131">
        <v>0</v>
      </c>
      <c r="Q76" s="2130">
        <v>0</v>
      </c>
      <c r="R76" s="2131">
        <v>0</v>
      </c>
      <c r="S76" s="2130">
        <v>0</v>
      </c>
      <c r="T76" s="2131">
        <v>0</v>
      </c>
      <c r="U76" s="1911">
        <f t="shared" si="2"/>
        <v>0</v>
      </c>
      <c r="V76" s="1493">
        <f t="shared" si="3"/>
        <v>0</v>
      </c>
      <c r="W76" s="1010">
        <f>'t1'!M75</f>
        <v>0</v>
      </c>
    </row>
    <row r="77" spans="1:23" ht="12" customHeight="1" x14ac:dyDescent="0.25">
      <c r="A77" s="1001" t="str">
        <f>'t1'!A76</f>
        <v>Dirigente prof. Tecnico sanitarie (inc. Strut. Sempl.)</v>
      </c>
      <c r="B77" s="1027" t="str">
        <f>'t1'!B76</f>
        <v>SD0SE3</v>
      </c>
      <c r="C77" s="2130">
        <v>0</v>
      </c>
      <c r="D77" s="2131">
        <v>0</v>
      </c>
      <c r="E77" s="2130">
        <v>0</v>
      </c>
      <c r="F77" s="2131">
        <v>0</v>
      </c>
      <c r="G77" s="2130">
        <v>0</v>
      </c>
      <c r="H77" s="2131">
        <v>0</v>
      </c>
      <c r="I77" s="2130">
        <v>0</v>
      </c>
      <c r="J77" s="2131">
        <v>0</v>
      </c>
      <c r="K77" s="2130">
        <v>0</v>
      </c>
      <c r="L77" s="2131">
        <v>0</v>
      </c>
      <c r="M77" s="2130">
        <v>0</v>
      </c>
      <c r="N77" s="2131">
        <v>0</v>
      </c>
      <c r="O77" s="2130">
        <v>0</v>
      </c>
      <c r="P77" s="2131">
        <v>0</v>
      </c>
      <c r="Q77" s="2130">
        <v>0</v>
      </c>
      <c r="R77" s="2131">
        <v>0</v>
      </c>
      <c r="S77" s="2130">
        <v>0</v>
      </c>
      <c r="T77" s="2131">
        <v>0</v>
      </c>
      <c r="U77" s="1911">
        <f t="shared" si="2"/>
        <v>0</v>
      </c>
      <c r="V77" s="1493">
        <f t="shared" si="3"/>
        <v>0</v>
      </c>
      <c r="W77" s="1010">
        <f>'t1'!M76</f>
        <v>0</v>
      </c>
    </row>
    <row r="78" spans="1:23" ht="12" customHeight="1" x14ac:dyDescent="0.25">
      <c r="A78" s="1001" t="str">
        <f>'t1'!A77</f>
        <v>Dirigente prof. Tecnico sanitarie (altri inc. Prof.li)</v>
      </c>
      <c r="B78" s="1027" t="str">
        <f>'t1'!B77</f>
        <v>SD0AI3</v>
      </c>
      <c r="C78" s="2130">
        <v>0</v>
      </c>
      <c r="D78" s="2131">
        <v>0</v>
      </c>
      <c r="E78" s="2130">
        <v>0</v>
      </c>
      <c r="F78" s="2131">
        <v>0</v>
      </c>
      <c r="G78" s="2130">
        <v>0</v>
      </c>
      <c r="H78" s="2131">
        <v>0</v>
      </c>
      <c r="I78" s="2130">
        <v>0</v>
      </c>
      <c r="J78" s="2131">
        <v>0</v>
      </c>
      <c r="K78" s="2130">
        <v>0</v>
      </c>
      <c r="L78" s="2131">
        <v>0</v>
      </c>
      <c r="M78" s="2130">
        <v>0</v>
      </c>
      <c r="N78" s="2131">
        <v>0</v>
      </c>
      <c r="O78" s="2130">
        <v>0</v>
      </c>
      <c r="P78" s="2131">
        <v>0</v>
      </c>
      <c r="Q78" s="2130">
        <v>0</v>
      </c>
      <c r="R78" s="2131">
        <v>0</v>
      </c>
      <c r="S78" s="2130">
        <v>0</v>
      </c>
      <c r="T78" s="2131">
        <v>0</v>
      </c>
      <c r="U78" s="1911">
        <f t="shared" si="2"/>
        <v>0</v>
      </c>
      <c r="V78" s="1493">
        <f t="shared" si="3"/>
        <v>0</v>
      </c>
      <c r="W78" s="1010">
        <f>'t1'!M77</f>
        <v>0</v>
      </c>
    </row>
    <row r="79" spans="1:23" ht="12" customHeight="1" x14ac:dyDescent="0.25">
      <c r="A79" s="1001" t="str">
        <f>'t1'!A78</f>
        <v>Dir. Prof.tecnico sanitarie t.det.art.15-septies dlgs 502/92</v>
      </c>
      <c r="B79" s="1027" t="str">
        <f>'t1'!B78</f>
        <v>SD048D</v>
      </c>
      <c r="C79" s="2130">
        <v>0</v>
      </c>
      <c r="D79" s="2131">
        <v>0</v>
      </c>
      <c r="E79" s="2130">
        <v>0</v>
      </c>
      <c r="F79" s="2131">
        <v>0</v>
      </c>
      <c r="G79" s="2130">
        <v>0</v>
      </c>
      <c r="H79" s="2131">
        <v>0</v>
      </c>
      <c r="I79" s="2130">
        <v>0</v>
      </c>
      <c r="J79" s="2131">
        <v>0</v>
      </c>
      <c r="K79" s="2130">
        <v>0</v>
      </c>
      <c r="L79" s="2131">
        <v>0</v>
      </c>
      <c r="M79" s="2130">
        <v>0</v>
      </c>
      <c r="N79" s="2131">
        <v>0</v>
      </c>
      <c r="O79" s="2130">
        <v>0</v>
      </c>
      <c r="P79" s="2131">
        <v>0</v>
      </c>
      <c r="Q79" s="2130">
        <v>0</v>
      </c>
      <c r="R79" s="2131">
        <v>0</v>
      </c>
      <c r="S79" s="2130">
        <v>0</v>
      </c>
      <c r="T79" s="2131">
        <v>0</v>
      </c>
      <c r="U79" s="1911">
        <f t="shared" si="2"/>
        <v>0</v>
      </c>
      <c r="V79" s="1493">
        <f t="shared" si="3"/>
        <v>0</v>
      </c>
      <c r="W79" s="1010">
        <f>'t1'!M78</f>
        <v>0</v>
      </c>
    </row>
    <row r="80" spans="1:23" ht="12" customHeight="1" x14ac:dyDescent="0.25">
      <c r="A80" s="1001" t="str">
        <f>'t1'!A79</f>
        <v>Dirigente prof.tecniche della prevenzione (inc.strut.compl.)</v>
      </c>
      <c r="B80" s="1027" t="str">
        <f>'t1'!B79</f>
        <v>SD0CO4</v>
      </c>
      <c r="C80" s="2130">
        <v>0</v>
      </c>
      <c r="D80" s="2131">
        <v>0</v>
      </c>
      <c r="E80" s="2130">
        <v>0</v>
      </c>
      <c r="F80" s="2131">
        <v>0</v>
      </c>
      <c r="G80" s="2130">
        <v>0</v>
      </c>
      <c r="H80" s="2131">
        <v>0</v>
      </c>
      <c r="I80" s="2130">
        <v>0</v>
      </c>
      <c r="J80" s="2131">
        <v>0</v>
      </c>
      <c r="K80" s="2130">
        <v>0</v>
      </c>
      <c r="L80" s="2131">
        <v>0</v>
      </c>
      <c r="M80" s="2130">
        <v>0</v>
      </c>
      <c r="N80" s="2131">
        <v>0</v>
      </c>
      <c r="O80" s="2130">
        <v>0</v>
      </c>
      <c r="P80" s="2131">
        <v>0</v>
      </c>
      <c r="Q80" s="2130">
        <v>0</v>
      </c>
      <c r="R80" s="2131">
        <v>0</v>
      </c>
      <c r="S80" s="2130">
        <v>0</v>
      </c>
      <c r="T80" s="2131">
        <v>0</v>
      </c>
      <c r="U80" s="1911">
        <f t="shared" si="2"/>
        <v>0</v>
      </c>
      <c r="V80" s="1493">
        <f t="shared" si="3"/>
        <v>0</v>
      </c>
      <c r="W80" s="1010">
        <f>'t1'!M79</f>
        <v>0</v>
      </c>
    </row>
    <row r="81" spans="1:23" ht="12" customHeight="1" x14ac:dyDescent="0.25">
      <c r="A81" s="1001" t="str">
        <f>'t1'!A80</f>
        <v>Dirigente prof.tecniche della prevenzione (inc.strut.sempl.)</v>
      </c>
      <c r="B81" s="1027" t="str">
        <f>'t1'!B80</f>
        <v>SD0SE4</v>
      </c>
      <c r="C81" s="2130">
        <v>0</v>
      </c>
      <c r="D81" s="2131">
        <v>0</v>
      </c>
      <c r="E81" s="2130">
        <v>0</v>
      </c>
      <c r="F81" s="2131">
        <v>0</v>
      </c>
      <c r="G81" s="2130">
        <v>0</v>
      </c>
      <c r="H81" s="2131">
        <v>0</v>
      </c>
      <c r="I81" s="2130">
        <v>0</v>
      </c>
      <c r="J81" s="2131">
        <v>0</v>
      </c>
      <c r="K81" s="2130">
        <v>0</v>
      </c>
      <c r="L81" s="2131">
        <v>0</v>
      </c>
      <c r="M81" s="2130">
        <v>0</v>
      </c>
      <c r="N81" s="2131">
        <v>0</v>
      </c>
      <c r="O81" s="2130">
        <v>0</v>
      </c>
      <c r="P81" s="2131">
        <v>0</v>
      </c>
      <c r="Q81" s="2130">
        <v>0</v>
      </c>
      <c r="R81" s="2131">
        <v>0</v>
      </c>
      <c r="S81" s="2130">
        <v>0</v>
      </c>
      <c r="T81" s="2131">
        <v>0</v>
      </c>
      <c r="U81" s="1911">
        <f t="shared" si="2"/>
        <v>0</v>
      </c>
      <c r="V81" s="1493">
        <f t="shared" si="3"/>
        <v>0</v>
      </c>
      <c r="W81" s="1010">
        <f>'t1'!M80</f>
        <v>0</v>
      </c>
    </row>
    <row r="82" spans="1:23" ht="12" customHeight="1" x14ac:dyDescent="0.25">
      <c r="A82" s="1001" t="str">
        <f>'t1'!A81</f>
        <v>Dirigente prof.tecniche della prevenzione(altri inc.prof.li)</v>
      </c>
      <c r="B82" s="1027" t="str">
        <f>'t1'!B81</f>
        <v>SD0AI4</v>
      </c>
      <c r="C82" s="2130">
        <v>0</v>
      </c>
      <c r="D82" s="2131">
        <v>0</v>
      </c>
      <c r="E82" s="2130">
        <v>0</v>
      </c>
      <c r="F82" s="2131">
        <v>0</v>
      </c>
      <c r="G82" s="2130">
        <v>0</v>
      </c>
      <c r="H82" s="2131">
        <v>0</v>
      </c>
      <c r="I82" s="2130">
        <v>0</v>
      </c>
      <c r="J82" s="2131">
        <v>0</v>
      </c>
      <c r="K82" s="2130">
        <v>0</v>
      </c>
      <c r="L82" s="2131">
        <v>0</v>
      </c>
      <c r="M82" s="2130">
        <v>0</v>
      </c>
      <c r="N82" s="2131">
        <v>0</v>
      </c>
      <c r="O82" s="2130">
        <v>0</v>
      </c>
      <c r="P82" s="2131">
        <v>0</v>
      </c>
      <c r="Q82" s="2130">
        <v>0</v>
      </c>
      <c r="R82" s="2131">
        <v>0</v>
      </c>
      <c r="S82" s="2130">
        <v>0</v>
      </c>
      <c r="T82" s="2131">
        <v>0</v>
      </c>
      <c r="U82" s="1911">
        <f t="shared" si="2"/>
        <v>0</v>
      </c>
      <c r="V82" s="1493">
        <f t="shared" si="3"/>
        <v>0</v>
      </c>
      <c r="W82" s="1010">
        <f>'t1'!M81</f>
        <v>0</v>
      </c>
    </row>
    <row r="83" spans="1:23" ht="12" customHeight="1" x14ac:dyDescent="0.25">
      <c r="A83" s="1001" t="str">
        <f>'t1'!A82</f>
        <v>Dir. Prof.tecniche prevenz. T.det.art.15-septies dlgs 502/92</v>
      </c>
      <c r="B83" s="1027" t="str">
        <f>'t1'!B82</f>
        <v>SD048E</v>
      </c>
      <c r="C83" s="2130">
        <v>0</v>
      </c>
      <c r="D83" s="2131">
        <v>0</v>
      </c>
      <c r="E83" s="2130">
        <v>0</v>
      </c>
      <c r="F83" s="2131">
        <v>0</v>
      </c>
      <c r="G83" s="2130">
        <v>0</v>
      </c>
      <c r="H83" s="2131">
        <v>0</v>
      </c>
      <c r="I83" s="2130">
        <v>0</v>
      </c>
      <c r="J83" s="2131">
        <v>0</v>
      </c>
      <c r="K83" s="2130">
        <v>0</v>
      </c>
      <c r="L83" s="2131">
        <v>0</v>
      </c>
      <c r="M83" s="2130">
        <v>0</v>
      </c>
      <c r="N83" s="2131">
        <v>0</v>
      </c>
      <c r="O83" s="2130">
        <v>0</v>
      </c>
      <c r="P83" s="2131">
        <v>0</v>
      </c>
      <c r="Q83" s="2130">
        <v>0</v>
      </c>
      <c r="R83" s="2131">
        <v>0</v>
      </c>
      <c r="S83" s="2130">
        <v>0</v>
      </c>
      <c r="T83" s="2131">
        <v>0</v>
      </c>
      <c r="U83" s="1911">
        <f t="shared" si="2"/>
        <v>0</v>
      </c>
      <c r="V83" s="1493">
        <f t="shared" si="3"/>
        <v>0</v>
      </c>
      <c r="W83" s="1010">
        <f>'t1'!M82</f>
        <v>0</v>
      </c>
    </row>
    <row r="84" spans="1:23" ht="12" customHeight="1" x14ac:dyDescent="0.25">
      <c r="A84" s="1001" t="str">
        <f>'t1'!A83</f>
        <v>Coll.re prof.le sanitario - pers. Infer. Senior - ds</v>
      </c>
      <c r="B84" s="1027" t="str">
        <f>'t1'!B83</f>
        <v>S18863</v>
      </c>
      <c r="C84" s="2130">
        <v>0</v>
      </c>
      <c r="D84" s="2131">
        <v>0</v>
      </c>
      <c r="E84" s="2130">
        <v>0</v>
      </c>
      <c r="F84" s="2131">
        <v>0</v>
      </c>
      <c r="G84" s="2130">
        <v>0</v>
      </c>
      <c r="H84" s="2131">
        <v>0</v>
      </c>
      <c r="I84" s="2130">
        <v>0</v>
      </c>
      <c r="J84" s="2131">
        <v>0</v>
      </c>
      <c r="K84" s="2130">
        <v>0</v>
      </c>
      <c r="L84" s="2131">
        <v>0</v>
      </c>
      <c r="M84" s="2130">
        <v>0</v>
      </c>
      <c r="N84" s="2131">
        <v>0</v>
      </c>
      <c r="O84" s="2130">
        <v>0</v>
      </c>
      <c r="P84" s="2131">
        <v>0</v>
      </c>
      <c r="Q84" s="2130">
        <v>0</v>
      </c>
      <c r="R84" s="2131">
        <v>0</v>
      </c>
      <c r="S84" s="2130">
        <v>0</v>
      </c>
      <c r="T84" s="2131">
        <v>0</v>
      </c>
      <c r="U84" s="1911">
        <f t="shared" si="2"/>
        <v>0</v>
      </c>
      <c r="V84" s="1493">
        <f t="shared" si="3"/>
        <v>0</v>
      </c>
      <c r="W84" s="1010">
        <f>'t1'!M83</f>
        <v>1</v>
      </c>
    </row>
    <row r="85" spans="1:23" ht="12" customHeight="1" x14ac:dyDescent="0.25">
      <c r="A85" s="1001" t="str">
        <f>'t1'!A84</f>
        <v>Coll.re prof.le sanitario - pers. Infer. - D</v>
      </c>
      <c r="B85" s="1027" t="str">
        <f>'t1'!B84</f>
        <v>S16020</v>
      </c>
      <c r="C85" s="2130">
        <v>14</v>
      </c>
      <c r="D85" s="2131">
        <v>34</v>
      </c>
      <c r="E85" s="2130">
        <v>0</v>
      </c>
      <c r="F85" s="2131">
        <v>0</v>
      </c>
      <c r="G85" s="2130">
        <v>0</v>
      </c>
      <c r="H85" s="2131">
        <v>0</v>
      </c>
      <c r="I85" s="2130">
        <v>0</v>
      </c>
      <c r="J85" s="2131">
        <v>0</v>
      </c>
      <c r="K85" s="2130">
        <v>0</v>
      </c>
      <c r="L85" s="2131">
        <v>0</v>
      </c>
      <c r="M85" s="2130">
        <v>1</v>
      </c>
      <c r="N85" s="2131">
        <v>0</v>
      </c>
      <c r="O85" s="2130">
        <v>0</v>
      </c>
      <c r="P85" s="2131">
        <v>0</v>
      </c>
      <c r="Q85" s="2130">
        <v>0</v>
      </c>
      <c r="R85" s="2131">
        <v>0</v>
      </c>
      <c r="S85" s="2130">
        <v>0</v>
      </c>
      <c r="T85" s="2131">
        <v>0</v>
      </c>
      <c r="U85" s="1911">
        <f t="shared" si="2"/>
        <v>15</v>
      </c>
      <c r="V85" s="1493">
        <f t="shared" si="3"/>
        <v>34</v>
      </c>
      <c r="W85" s="1010">
        <f>'t1'!M84</f>
        <v>1</v>
      </c>
    </row>
    <row r="86" spans="1:23" ht="12" customHeight="1" x14ac:dyDescent="0.25">
      <c r="A86" s="1001" t="str">
        <f>'t1'!A85</f>
        <v>Oper.re prof.le sanitario pers. Inferm. - C</v>
      </c>
      <c r="B86" s="1027" t="str">
        <f>'t1'!B85</f>
        <v>S14056</v>
      </c>
      <c r="C86" s="2130">
        <v>0</v>
      </c>
      <c r="D86" s="2131">
        <v>0</v>
      </c>
      <c r="E86" s="2130">
        <v>0</v>
      </c>
      <c r="F86" s="2131">
        <v>0</v>
      </c>
      <c r="G86" s="2130">
        <v>0</v>
      </c>
      <c r="H86" s="2131">
        <v>0</v>
      </c>
      <c r="I86" s="2130">
        <v>0</v>
      </c>
      <c r="J86" s="2131">
        <v>0</v>
      </c>
      <c r="K86" s="2130">
        <v>0</v>
      </c>
      <c r="L86" s="2131">
        <v>0</v>
      </c>
      <c r="M86" s="2130">
        <v>0</v>
      </c>
      <c r="N86" s="2131">
        <v>0</v>
      </c>
      <c r="O86" s="2130">
        <v>0</v>
      </c>
      <c r="P86" s="2131">
        <v>0</v>
      </c>
      <c r="Q86" s="2130">
        <v>0</v>
      </c>
      <c r="R86" s="2131">
        <v>0</v>
      </c>
      <c r="S86" s="2130">
        <v>0</v>
      </c>
      <c r="T86" s="2131">
        <v>0</v>
      </c>
      <c r="U86" s="1911">
        <f t="shared" si="2"/>
        <v>0</v>
      </c>
      <c r="V86" s="1493">
        <f t="shared" si="3"/>
        <v>0</v>
      </c>
      <c r="W86" s="1010">
        <f>'t1'!M85</f>
        <v>0</v>
      </c>
    </row>
    <row r="87" spans="1:23" ht="12" customHeight="1" x14ac:dyDescent="0.25">
      <c r="A87" s="1001" t="str">
        <f>'t1'!A86</f>
        <v>Oper.re prof.le di ii cat.pers. Inferm.  Senior-C</v>
      </c>
      <c r="B87" s="1027" t="str">
        <f>'t1'!B86</f>
        <v>S14S52</v>
      </c>
      <c r="C87" s="2130">
        <v>0</v>
      </c>
      <c r="D87" s="2131">
        <v>0</v>
      </c>
      <c r="E87" s="2130">
        <v>0</v>
      </c>
      <c r="F87" s="2131">
        <v>0</v>
      </c>
      <c r="G87" s="2130">
        <v>0</v>
      </c>
      <c r="H87" s="2131">
        <v>0</v>
      </c>
      <c r="I87" s="2130">
        <v>0</v>
      </c>
      <c r="J87" s="2131">
        <v>0</v>
      </c>
      <c r="K87" s="2130">
        <v>0</v>
      </c>
      <c r="L87" s="2131">
        <v>0</v>
      </c>
      <c r="M87" s="2130">
        <v>0</v>
      </c>
      <c r="N87" s="2131">
        <v>0</v>
      </c>
      <c r="O87" s="2130">
        <v>0</v>
      </c>
      <c r="P87" s="2131">
        <v>0</v>
      </c>
      <c r="Q87" s="2130">
        <v>0</v>
      </c>
      <c r="R87" s="2131">
        <v>0</v>
      </c>
      <c r="S87" s="2130">
        <v>0</v>
      </c>
      <c r="T87" s="2131">
        <v>0</v>
      </c>
      <c r="U87" s="1911">
        <f t="shared" si="2"/>
        <v>0</v>
      </c>
      <c r="V87" s="1493">
        <f t="shared" si="3"/>
        <v>0</v>
      </c>
      <c r="W87" s="1010">
        <f>'t1'!M86</f>
        <v>1</v>
      </c>
    </row>
    <row r="88" spans="1:23" ht="12" customHeight="1" x14ac:dyDescent="0.25">
      <c r="A88" s="1001" t="str">
        <f>'t1'!A87</f>
        <v>Oper.re prof.le di ii cat.pers. Inferm. Bs</v>
      </c>
      <c r="B88" s="1027" t="str">
        <f>'t1'!B87</f>
        <v>S13052</v>
      </c>
      <c r="C88" s="2130">
        <v>0</v>
      </c>
      <c r="D88" s="2131">
        <v>0</v>
      </c>
      <c r="E88" s="2130">
        <v>0</v>
      </c>
      <c r="F88" s="2131">
        <v>0</v>
      </c>
      <c r="G88" s="2130">
        <v>0</v>
      </c>
      <c r="H88" s="2131">
        <v>0</v>
      </c>
      <c r="I88" s="2130">
        <v>0</v>
      </c>
      <c r="J88" s="2131">
        <v>0</v>
      </c>
      <c r="K88" s="2130">
        <v>0</v>
      </c>
      <c r="L88" s="2131">
        <v>0</v>
      </c>
      <c r="M88" s="2130">
        <v>0</v>
      </c>
      <c r="N88" s="2131">
        <v>0</v>
      </c>
      <c r="O88" s="2130">
        <v>0</v>
      </c>
      <c r="P88" s="2131">
        <v>0</v>
      </c>
      <c r="Q88" s="2130">
        <v>0</v>
      </c>
      <c r="R88" s="2131">
        <v>0</v>
      </c>
      <c r="S88" s="2130">
        <v>0</v>
      </c>
      <c r="T88" s="2131">
        <v>0</v>
      </c>
      <c r="U88" s="1911">
        <f t="shared" si="2"/>
        <v>0</v>
      </c>
      <c r="V88" s="1493">
        <f t="shared" si="3"/>
        <v>0</v>
      </c>
      <c r="W88" s="1010">
        <f>'t1'!M87</f>
        <v>0</v>
      </c>
    </row>
    <row r="89" spans="1:23" ht="12" customHeight="1" x14ac:dyDescent="0.25">
      <c r="A89" s="1001" t="str">
        <f>'t1'!A88</f>
        <v>Coll.re prof.le sanitario - pers. Tec. Senior - DS</v>
      </c>
      <c r="B89" s="1027" t="str">
        <f>'t1'!B88</f>
        <v>S18864</v>
      </c>
      <c r="C89" s="2130">
        <v>0</v>
      </c>
      <c r="D89" s="2131">
        <v>0</v>
      </c>
      <c r="E89" s="2130">
        <v>0</v>
      </c>
      <c r="F89" s="2131">
        <v>0</v>
      </c>
      <c r="G89" s="2130">
        <v>0</v>
      </c>
      <c r="H89" s="2131">
        <v>0</v>
      </c>
      <c r="I89" s="2130">
        <v>0</v>
      </c>
      <c r="J89" s="2131">
        <v>0</v>
      </c>
      <c r="K89" s="2130">
        <v>0</v>
      </c>
      <c r="L89" s="2131">
        <v>0</v>
      </c>
      <c r="M89" s="2130">
        <v>0</v>
      </c>
      <c r="N89" s="2131">
        <v>0</v>
      </c>
      <c r="O89" s="2130">
        <v>0</v>
      </c>
      <c r="P89" s="2131">
        <v>0</v>
      </c>
      <c r="Q89" s="2130">
        <v>0</v>
      </c>
      <c r="R89" s="2131">
        <v>0</v>
      </c>
      <c r="S89" s="2130">
        <v>0</v>
      </c>
      <c r="T89" s="2131">
        <v>0</v>
      </c>
      <c r="U89" s="1911">
        <f t="shared" si="2"/>
        <v>0</v>
      </c>
      <c r="V89" s="1493">
        <f t="shared" si="3"/>
        <v>0</v>
      </c>
      <c r="W89" s="1010">
        <f>'t1'!M88</f>
        <v>1</v>
      </c>
    </row>
    <row r="90" spans="1:23" ht="12" customHeight="1" x14ac:dyDescent="0.25">
      <c r="A90" s="1001" t="str">
        <f>'t1'!A89</f>
        <v>Coll.re prof.le sanitario - pers. Tec.- D</v>
      </c>
      <c r="B90" s="1027" t="str">
        <f>'t1'!B89</f>
        <v>S16021</v>
      </c>
      <c r="C90" s="2130">
        <v>0</v>
      </c>
      <c r="D90" s="2131">
        <v>2</v>
      </c>
      <c r="E90" s="2130">
        <v>0</v>
      </c>
      <c r="F90" s="2131">
        <v>0</v>
      </c>
      <c r="G90" s="2130">
        <v>0</v>
      </c>
      <c r="H90" s="2131">
        <v>0</v>
      </c>
      <c r="I90" s="2130">
        <v>0</v>
      </c>
      <c r="J90" s="2131">
        <v>0</v>
      </c>
      <c r="K90" s="2130">
        <v>0</v>
      </c>
      <c r="L90" s="2131">
        <v>0</v>
      </c>
      <c r="M90" s="2130">
        <v>0</v>
      </c>
      <c r="N90" s="2131">
        <v>1</v>
      </c>
      <c r="O90" s="2130">
        <v>0</v>
      </c>
      <c r="P90" s="2131">
        <v>0</v>
      </c>
      <c r="Q90" s="2130">
        <v>0</v>
      </c>
      <c r="R90" s="2131">
        <v>0</v>
      </c>
      <c r="S90" s="2130">
        <v>0</v>
      </c>
      <c r="T90" s="2131">
        <v>0</v>
      </c>
      <c r="U90" s="1911">
        <f t="shared" si="2"/>
        <v>0</v>
      </c>
      <c r="V90" s="1493">
        <f t="shared" si="3"/>
        <v>3</v>
      </c>
      <c r="W90" s="1010">
        <f>'t1'!M89</f>
        <v>1</v>
      </c>
    </row>
    <row r="91" spans="1:23" ht="12" customHeight="1" x14ac:dyDescent="0.25">
      <c r="A91" s="1001" t="str">
        <f>'t1'!A90</f>
        <v>Oper.re prof.le sanitario - pers. Tec.- C</v>
      </c>
      <c r="B91" s="1027" t="str">
        <f>'t1'!B90</f>
        <v>S14054</v>
      </c>
      <c r="C91" s="2130">
        <v>0</v>
      </c>
      <c r="D91" s="2131">
        <v>0</v>
      </c>
      <c r="E91" s="2130">
        <v>0</v>
      </c>
      <c r="F91" s="2131">
        <v>0</v>
      </c>
      <c r="G91" s="2130">
        <v>0</v>
      </c>
      <c r="H91" s="2131">
        <v>0</v>
      </c>
      <c r="I91" s="2130">
        <v>0</v>
      </c>
      <c r="J91" s="2131">
        <v>0</v>
      </c>
      <c r="K91" s="2130">
        <v>0</v>
      </c>
      <c r="L91" s="2131">
        <v>0</v>
      </c>
      <c r="M91" s="2130">
        <v>0</v>
      </c>
      <c r="N91" s="2131">
        <v>0</v>
      </c>
      <c r="O91" s="2130">
        <v>0</v>
      </c>
      <c r="P91" s="2131">
        <v>0</v>
      </c>
      <c r="Q91" s="2130">
        <v>0</v>
      </c>
      <c r="R91" s="2131">
        <v>0</v>
      </c>
      <c r="S91" s="2130">
        <v>0</v>
      </c>
      <c r="T91" s="2131">
        <v>0</v>
      </c>
      <c r="U91" s="1911">
        <f t="shared" si="2"/>
        <v>0</v>
      </c>
      <c r="V91" s="1493">
        <f t="shared" si="3"/>
        <v>0</v>
      </c>
      <c r="W91" s="1010">
        <f>'t1'!M90</f>
        <v>0</v>
      </c>
    </row>
    <row r="92" spans="1:23" ht="12" customHeight="1" x14ac:dyDescent="0.25">
      <c r="A92" s="1001" t="str">
        <f>'t1'!A91</f>
        <v>Coll.re prof.le sanitario - tecn. Della prev. Senior - DS</v>
      </c>
      <c r="B92" s="1027" t="str">
        <f>'t1'!B91</f>
        <v>S18865</v>
      </c>
      <c r="C92" s="2130">
        <v>0</v>
      </c>
      <c r="D92" s="2131">
        <v>0</v>
      </c>
      <c r="E92" s="2130">
        <v>0</v>
      </c>
      <c r="F92" s="2131">
        <v>0</v>
      </c>
      <c r="G92" s="2130">
        <v>0</v>
      </c>
      <c r="H92" s="2131">
        <v>0</v>
      </c>
      <c r="I92" s="2130">
        <v>0</v>
      </c>
      <c r="J92" s="2131">
        <v>0</v>
      </c>
      <c r="K92" s="2130">
        <v>0</v>
      </c>
      <c r="L92" s="2131">
        <v>0</v>
      </c>
      <c r="M92" s="2130">
        <v>0</v>
      </c>
      <c r="N92" s="2131">
        <v>0</v>
      </c>
      <c r="O92" s="2130">
        <v>0</v>
      </c>
      <c r="P92" s="2131">
        <v>0</v>
      </c>
      <c r="Q92" s="2130">
        <v>0</v>
      </c>
      <c r="R92" s="2131">
        <v>0</v>
      </c>
      <c r="S92" s="2130">
        <v>0</v>
      </c>
      <c r="T92" s="2131">
        <v>0</v>
      </c>
      <c r="U92" s="1911">
        <f t="shared" si="2"/>
        <v>0</v>
      </c>
      <c r="V92" s="1493">
        <f t="shared" si="3"/>
        <v>0</v>
      </c>
      <c r="W92" s="1010">
        <f>'t1'!M91</f>
        <v>0</v>
      </c>
    </row>
    <row r="93" spans="1:23" ht="12" customHeight="1" x14ac:dyDescent="0.25">
      <c r="A93" s="1001" t="str">
        <f>'t1'!A92</f>
        <v>Coll.re prof.le sanitario - tecn. Della prev. - D</v>
      </c>
      <c r="B93" s="1027" t="str">
        <f>'t1'!B92</f>
        <v>S16022</v>
      </c>
      <c r="C93" s="2130">
        <v>0</v>
      </c>
      <c r="D93" s="2131">
        <v>0</v>
      </c>
      <c r="E93" s="2130">
        <v>0</v>
      </c>
      <c r="F93" s="2131">
        <v>0</v>
      </c>
      <c r="G93" s="2130">
        <v>0</v>
      </c>
      <c r="H93" s="2131">
        <v>0</v>
      </c>
      <c r="I93" s="2130">
        <v>0</v>
      </c>
      <c r="J93" s="2131">
        <v>0</v>
      </c>
      <c r="K93" s="2130">
        <v>0</v>
      </c>
      <c r="L93" s="2131">
        <v>0</v>
      </c>
      <c r="M93" s="2130">
        <v>0</v>
      </c>
      <c r="N93" s="2131">
        <v>0</v>
      </c>
      <c r="O93" s="2130">
        <v>0</v>
      </c>
      <c r="P93" s="2131">
        <v>0</v>
      </c>
      <c r="Q93" s="2130">
        <v>0</v>
      </c>
      <c r="R93" s="2131">
        <v>0</v>
      </c>
      <c r="S93" s="2130">
        <v>0</v>
      </c>
      <c r="T93" s="2131">
        <v>0</v>
      </c>
      <c r="U93" s="1911">
        <f t="shared" si="2"/>
        <v>0</v>
      </c>
      <c r="V93" s="1493">
        <f t="shared" si="3"/>
        <v>0</v>
      </c>
      <c r="W93" s="1010">
        <f>'t1'!M92</f>
        <v>1</v>
      </c>
    </row>
    <row r="94" spans="1:23" ht="12" customHeight="1" x14ac:dyDescent="0.25">
      <c r="A94" s="1001" t="str">
        <f>'t1'!A93</f>
        <v>Oper.re prof.le sanitario - tecn. Della prev. - C</v>
      </c>
      <c r="B94" s="1027" t="str">
        <f>'t1'!B93</f>
        <v>S14055</v>
      </c>
      <c r="C94" s="2130">
        <v>0</v>
      </c>
      <c r="D94" s="2131">
        <v>0</v>
      </c>
      <c r="E94" s="2130">
        <v>0</v>
      </c>
      <c r="F94" s="2131">
        <v>0</v>
      </c>
      <c r="G94" s="2130">
        <v>0</v>
      </c>
      <c r="H94" s="2131">
        <v>0</v>
      </c>
      <c r="I94" s="2130">
        <v>0</v>
      </c>
      <c r="J94" s="2131">
        <v>0</v>
      </c>
      <c r="K94" s="2130">
        <v>0</v>
      </c>
      <c r="L94" s="2131">
        <v>0</v>
      </c>
      <c r="M94" s="2130">
        <v>0</v>
      </c>
      <c r="N94" s="2131">
        <v>0</v>
      </c>
      <c r="O94" s="2130">
        <v>0</v>
      </c>
      <c r="P94" s="2131">
        <v>0</v>
      </c>
      <c r="Q94" s="2130">
        <v>0</v>
      </c>
      <c r="R94" s="2131">
        <v>0</v>
      </c>
      <c r="S94" s="2130">
        <v>0</v>
      </c>
      <c r="T94" s="2131">
        <v>0</v>
      </c>
      <c r="U94" s="1911">
        <f t="shared" si="2"/>
        <v>0</v>
      </c>
      <c r="V94" s="1493">
        <f t="shared" si="3"/>
        <v>0</v>
      </c>
      <c r="W94" s="1010">
        <f>'t1'!M93</f>
        <v>0</v>
      </c>
    </row>
    <row r="95" spans="1:23" ht="12" customHeight="1" x14ac:dyDescent="0.25">
      <c r="A95" s="1001" t="str">
        <f>'t1'!A94</f>
        <v>Coll.re prof.le sanitario - pers. Della riabil. Senior - DS</v>
      </c>
      <c r="B95" s="1027" t="str">
        <f>'t1'!B94</f>
        <v>S18866</v>
      </c>
      <c r="C95" s="2130">
        <v>0</v>
      </c>
      <c r="D95" s="2131">
        <v>0</v>
      </c>
      <c r="E95" s="2130">
        <v>0</v>
      </c>
      <c r="F95" s="2131">
        <v>0</v>
      </c>
      <c r="G95" s="2130">
        <v>0</v>
      </c>
      <c r="H95" s="2131">
        <v>0</v>
      </c>
      <c r="I95" s="2130">
        <v>0</v>
      </c>
      <c r="J95" s="2131">
        <v>0</v>
      </c>
      <c r="K95" s="2130">
        <v>0</v>
      </c>
      <c r="L95" s="2131">
        <v>0</v>
      </c>
      <c r="M95" s="2130">
        <v>0</v>
      </c>
      <c r="N95" s="2131">
        <v>0</v>
      </c>
      <c r="O95" s="2130">
        <v>0</v>
      </c>
      <c r="P95" s="2131">
        <v>0</v>
      </c>
      <c r="Q95" s="2130">
        <v>0</v>
      </c>
      <c r="R95" s="2131">
        <v>0</v>
      </c>
      <c r="S95" s="2130">
        <v>0</v>
      </c>
      <c r="T95" s="2131">
        <v>0</v>
      </c>
      <c r="U95" s="1911">
        <f t="shared" si="2"/>
        <v>0</v>
      </c>
      <c r="V95" s="1493">
        <f t="shared" si="3"/>
        <v>0</v>
      </c>
      <c r="W95" s="1010">
        <f>'t1'!M94</f>
        <v>0</v>
      </c>
    </row>
    <row r="96" spans="1:23" ht="12" customHeight="1" x14ac:dyDescent="0.25">
      <c r="A96" s="1001" t="str">
        <f>'t1'!A95</f>
        <v>Coll.re prof.le sanitario - pers. Della riabil. - D</v>
      </c>
      <c r="B96" s="1027" t="str">
        <f>'t1'!B95</f>
        <v>S16019</v>
      </c>
      <c r="C96" s="2130">
        <v>0</v>
      </c>
      <c r="D96" s="2131">
        <v>0</v>
      </c>
      <c r="E96" s="2130">
        <v>0</v>
      </c>
      <c r="F96" s="2131">
        <v>0</v>
      </c>
      <c r="G96" s="2130">
        <v>0</v>
      </c>
      <c r="H96" s="2131">
        <v>0</v>
      </c>
      <c r="I96" s="2130">
        <v>0</v>
      </c>
      <c r="J96" s="2131">
        <v>0</v>
      </c>
      <c r="K96" s="2130">
        <v>0</v>
      </c>
      <c r="L96" s="2131">
        <v>0</v>
      </c>
      <c r="M96" s="2130">
        <v>0</v>
      </c>
      <c r="N96" s="2131">
        <v>0</v>
      </c>
      <c r="O96" s="2130">
        <v>0</v>
      </c>
      <c r="P96" s="2131">
        <v>0</v>
      </c>
      <c r="Q96" s="2130">
        <v>0</v>
      </c>
      <c r="R96" s="2131">
        <v>0</v>
      </c>
      <c r="S96" s="2130">
        <v>0</v>
      </c>
      <c r="T96" s="2131">
        <v>0</v>
      </c>
      <c r="U96" s="1911">
        <f t="shared" si="2"/>
        <v>0</v>
      </c>
      <c r="V96" s="1493">
        <f t="shared" si="3"/>
        <v>0</v>
      </c>
      <c r="W96" s="1010">
        <f>'t1'!M95</f>
        <v>1</v>
      </c>
    </row>
    <row r="97" spans="1:23" ht="12" customHeight="1" x14ac:dyDescent="0.25">
      <c r="A97" s="1001" t="str">
        <f>'t1'!A96</f>
        <v>Oper.re prof.le di ii cat. Con funz. Di riabil. Senior - C</v>
      </c>
      <c r="B97" s="1027" t="str">
        <f>'t1'!B96</f>
        <v>S14S51</v>
      </c>
      <c r="C97" s="2130">
        <v>0</v>
      </c>
      <c r="D97" s="2131">
        <v>0</v>
      </c>
      <c r="E97" s="2130">
        <v>0</v>
      </c>
      <c r="F97" s="2131">
        <v>0</v>
      </c>
      <c r="G97" s="2130">
        <v>0</v>
      </c>
      <c r="H97" s="2131">
        <v>0</v>
      </c>
      <c r="I97" s="2130">
        <v>0</v>
      </c>
      <c r="J97" s="2131">
        <v>0</v>
      </c>
      <c r="K97" s="2130">
        <v>0</v>
      </c>
      <c r="L97" s="2131">
        <v>0</v>
      </c>
      <c r="M97" s="2130">
        <v>0</v>
      </c>
      <c r="N97" s="2131">
        <v>0</v>
      </c>
      <c r="O97" s="2130">
        <v>0</v>
      </c>
      <c r="P97" s="2131">
        <v>0</v>
      </c>
      <c r="Q97" s="2130">
        <v>0</v>
      </c>
      <c r="R97" s="2131">
        <v>0</v>
      </c>
      <c r="S97" s="2130">
        <v>0</v>
      </c>
      <c r="T97" s="2131">
        <v>0</v>
      </c>
      <c r="U97" s="1911">
        <f t="shared" si="2"/>
        <v>0</v>
      </c>
      <c r="V97" s="1493">
        <f t="shared" si="3"/>
        <v>0</v>
      </c>
      <c r="W97" s="1010">
        <f>'t1'!M96</f>
        <v>0</v>
      </c>
    </row>
    <row r="98" spans="1:23" ht="12" customHeight="1" x14ac:dyDescent="0.25">
      <c r="A98" s="1001" t="str">
        <f>'t1'!A97</f>
        <v>Oper.re prof.le sanitario - pers. Della riabil. - C</v>
      </c>
      <c r="B98" s="1027" t="str">
        <f>'t1'!B97</f>
        <v>S14053</v>
      </c>
      <c r="C98" s="2130">
        <v>0</v>
      </c>
      <c r="D98" s="2131">
        <v>0</v>
      </c>
      <c r="E98" s="2130">
        <v>0</v>
      </c>
      <c r="F98" s="2131">
        <v>0</v>
      </c>
      <c r="G98" s="2130">
        <v>0</v>
      </c>
      <c r="H98" s="2131">
        <v>0</v>
      </c>
      <c r="I98" s="2130">
        <v>0</v>
      </c>
      <c r="J98" s="2131">
        <v>0</v>
      </c>
      <c r="K98" s="2130">
        <v>0</v>
      </c>
      <c r="L98" s="2131">
        <v>0</v>
      </c>
      <c r="M98" s="2130">
        <v>0</v>
      </c>
      <c r="N98" s="2131">
        <v>0</v>
      </c>
      <c r="O98" s="2130">
        <v>0</v>
      </c>
      <c r="P98" s="2131">
        <v>0</v>
      </c>
      <c r="Q98" s="2130">
        <v>0</v>
      </c>
      <c r="R98" s="2131">
        <v>0</v>
      </c>
      <c r="S98" s="2130">
        <v>0</v>
      </c>
      <c r="T98" s="2131">
        <v>0</v>
      </c>
      <c r="U98" s="1911">
        <f t="shared" si="2"/>
        <v>0</v>
      </c>
      <c r="V98" s="1493">
        <f t="shared" si="3"/>
        <v>0</v>
      </c>
      <c r="W98" s="1010">
        <f>'t1'!M97</f>
        <v>0</v>
      </c>
    </row>
    <row r="99" spans="1:23" ht="12" customHeight="1" x14ac:dyDescent="0.25">
      <c r="A99" s="1001" t="str">
        <f>'t1'!A98</f>
        <v>Oper.re prof.le di II cat. Con funz. Di riabil. - BS</v>
      </c>
      <c r="B99" s="1027" t="str">
        <f>'t1'!B98</f>
        <v>S13051</v>
      </c>
      <c r="C99" s="2130">
        <v>0</v>
      </c>
      <c r="D99" s="2131">
        <v>0</v>
      </c>
      <c r="E99" s="2130">
        <v>0</v>
      </c>
      <c r="F99" s="2131">
        <v>0</v>
      </c>
      <c r="G99" s="2130">
        <v>0</v>
      </c>
      <c r="H99" s="2131">
        <v>0</v>
      </c>
      <c r="I99" s="2130">
        <v>0</v>
      </c>
      <c r="J99" s="2131">
        <v>0</v>
      </c>
      <c r="K99" s="2130">
        <v>0</v>
      </c>
      <c r="L99" s="2131">
        <v>0</v>
      </c>
      <c r="M99" s="2130">
        <v>0</v>
      </c>
      <c r="N99" s="2131">
        <v>0</v>
      </c>
      <c r="O99" s="2130">
        <v>0</v>
      </c>
      <c r="P99" s="2131">
        <v>0</v>
      </c>
      <c r="Q99" s="2130">
        <v>0</v>
      </c>
      <c r="R99" s="2131">
        <v>0</v>
      </c>
      <c r="S99" s="2130">
        <v>0</v>
      </c>
      <c r="T99" s="2131">
        <v>0</v>
      </c>
      <c r="U99" s="1911">
        <f t="shared" si="2"/>
        <v>0</v>
      </c>
      <c r="V99" s="1493">
        <f t="shared" si="3"/>
        <v>0</v>
      </c>
      <c r="W99" s="1010">
        <f>'t1'!M98</f>
        <v>0</v>
      </c>
    </row>
    <row r="100" spans="1:23" ht="12" customHeight="1" x14ac:dyDescent="0.25">
      <c r="A100" s="1001" t="str">
        <f>'t1'!A99</f>
        <v>Profilo atipico ruolo sanitario</v>
      </c>
      <c r="B100" s="1027" t="str">
        <f>'t1'!B99</f>
        <v>S00062</v>
      </c>
      <c r="C100" s="2130">
        <v>0</v>
      </c>
      <c r="D100" s="2131">
        <v>0</v>
      </c>
      <c r="E100" s="2130">
        <v>0</v>
      </c>
      <c r="F100" s="2131">
        <v>0</v>
      </c>
      <c r="G100" s="2130">
        <v>0</v>
      </c>
      <c r="H100" s="2131">
        <v>0</v>
      </c>
      <c r="I100" s="2130">
        <v>0</v>
      </c>
      <c r="J100" s="2131">
        <v>0</v>
      </c>
      <c r="K100" s="2130">
        <v>0</v>
      </c>
      <c r="L100" s="2131">
        <v>0</v>
      </c>
      <c r="M100" s="2130">
        <v>0</v>
      </c>
      <c r="N100" s="2131">
        <v>0</v>
      </c>
      <c r="O100" s="2130">
        <v>0</v>
      </c>
      <c r="P100" s="2131">
        <v>0</v>
      </c>
      <c r="Q100" s="2130">
        <v>0</v>
      </c>
      <c r="R100" s="2131">
        <v>0</v>
      </c>
      <c r="S100" s="2130">
        <v>0</v>
      </c>
      <c r="T100" s="2131">
        <v>0</v>
      </c>
      <c r="U100" s="1911">
        <f t="shared" si="2"/>
        <v>0</v>
      </c>
      <c r="V100" s="1493">
        <f t="shared" si="3"/>
        <v>0</v>
      </c>
      <c r="W100" s="1010">
        <f>'t1'!M99</f>
        <v>0</v>
      </c>
    </row>
    <row r="101" spans="1:23" ht="12" customHeight="1" x14ac:dyDescent="0.25">
      <c r="A101" s="1001" t="str">
        <f>'t1'!A100</f>
        <v>Avvocato dirig. Con incarico di struttura complessa</v>
      </c>
      <c r="B101" s="1027" t="str">
        <f>'t1'!B100</f>
        <v>PD0010</v>
      </c>
      <c r="C101" s="2130">
        <v>0</v>
      </c>
      <c r="D101" s="2131">
        <v>0</v>
      </c>
      <c r="E101" s="2130">
        <v>0</v>
      </c>
      <c r="F101" s="2131">
        <v>0</v>
      </c>
      <c r="G101" s="2130">
        <v>0</v>
      </c>
      <c r="H101" s="2131">
        <v>0</v>
      </c>
      <c r="I101" s="2130">
        <v>0</v>
      </c>
      <c r="J101" s="2131">
        <v>0</v>
      </c>
      <c r="K101" s="2130">
        <v>0</v>
      </c>
      <c r="L101" s="2131">
        <v>0</v>
      </c>
      <c r="M101" s="2130">
        <v>0</v>
      </c>
      <c r="N101" s="2131">
        <v>0</v>
      </c>
      <c r="O101" s="2130">
        <v>0</v>
      </c>
      <c r="P101" s="2131">
        <v>0</v>
      </c>
      <c r="Q101" s="2130">
        <v>0</v>
      </c>
      <c r="R101" s="2131">
        <v>0</v>
      </c>
      <c r="S101" s="2130">
        <v>0</v>
      </c>
      <c r="T101" s="2131">
        <v>0</v>
      </c>
      <c r="U101" s="1911">
        <f t="shared" si="2"/>
        <v>0</v>
      </c>
      <c r="V101" s="1493">
        <f t="shared" si="3"/>
        <v>0</v>
      </c>
      <c r="W101" s="1010">
        <f>'t1'!M100</f>
        <v>0</v>
      </c>
    </row>
    <row r="102" spans="1:23" ht="12" customHeight="1" x14ac:dyDescent="0.25">
      <c r="A102" s="1001" t="str">
        <f>'t1'!A101</f>
        <v>Avvocato dirig. Con incarico di struttura semplice</v>
      </c>
      <c r="B102" s="1027" t="str">
        <f>'t1'!B101</f>
        <v>PD0S09</v>
      </c>
      <c r="C102" s="2130">
        <v>0</v>
      </c>
      <c r="D102" s="2131">
        <v>0</v>
      </c>
      <c r="E102" s="2130">
        <v>0</v>
      </c>
      <c r="F102" s="2131">
        <v>0</v>
      </c>
      <c r="G102" s="2130">
        <v>0</v>
      </c>
      <c r="H102" s="2131">
        <v>0</v>
      </c>
      <c r="I102" s="2130">
        <v>0</v>
      </c>
      <c r="J102" s="2131">
        <v>0</v>
      </c>
      <c r="K102" s="2130">
        <v>0</v>
      </c>
      <c r="L102" s="2131">
        <v>0</v>
      </c>
      <c r="M102" s="2130">
        <v>0</v>
      </c>
      <c r="N102" s="2131">
        <v>0</v>
      </c>
      <c r="O102" s="2130">
        <v>0</v>
      </c>
      <c r="P102" s="2131">
        <v>0</v>
      </c>
      <c r="Q102" s="2130">
        <v>0</v>
      </c>
      <c r="R102" s="2131">
        <v>0</v>
      </c>
      <c r="S102" s="2130">
        <v>0</v>
      </c>
      <c r="T102" s="2131">
        <v>0</v>
      </c>
      <c r="U102" s="1911">
        <f t="shared" si="2"/>
        <v>0</v>
      </c>
      <c r="V102" s="1493">
        <f t="shared" si="3"/>
        <v>0</v>
      </c>
      <c r="W102" s="1010">
        <f>'t1'!M101</f>
        <v>0</v>
      </c>
    </row>
    <row r="103" spans="1:23" ht="12" customHeight="1" x14ac:dyDescent="0.25">
      <c r="A103" s="1001" t="str">
        <f>'t1'!A102</f>
        <v>Avvocato dirig. Con altri incar.prof.li</v>
      </c>
      <c r="B103" s="1027" t="str">
        <f>'t1'!B102</f>
        <v>PD0A09</v>
      </c>
      <c r="C103" s="2130">
        <v>0</v>
      </c>
      <c r="D103" s="2131">
        <v>0</v>
      </c>
      <c r="E103" s="2130">
        <v>0</v>
      </c>
      <c r="F103" s="2131">
        <v>0</v>
      </c>
      <c r="G103" s="2130">
        <v>0</v>
      </c>
      <c r="H103" s="2131">
        <v>0</v>
      </c>
      <c r="I103" s="2130">
        <v>0</v>
      </c>
      <c r="J103" s="2131">
        <v>0</v>
      </c>
      <c r="K103" s="2130">
        <v>0</v>
      </c>
      <c r="L103" s="2131">
        <v>0</v>
      </c>
      <c r="M103" s="2130">
        <v>0</v>
      </c>
      <c r="N103" s="2131">
        <v>0</v>
      </c>
      <c r="O103" s="2130">
        <v>0</v>
      </c>
      <c r="P103" s="2131">
        <v>0</v>
      </c>
      <c r="Q103" s="2130">
        <v>0</v>
      </c>
      <c r="R103" s="2131">
        <v>0</v>
      </c>
      <c r="S103" s="2130">
        <v>0</v>
      </c>
      <c r="T103" s="2131">
        <v>0</v>
      </c>
      <c r="U103" s="1911">
        <f t="shared" si="2"/>
        <v>0</v>
      </c>
      <c r="V103" s="1493">
        <f t="shared" si="3"/>
        <v>0</v>
      </c>
      <c r="W103" s="1010">
        <f>'t1'!M102</f>
        <v>0</v>
      </c>
    </row>
    <row r="104" spans="1:23" ht="12" customHeight="1" x14ac:dyDescent="0.25">
      <c r="A104" s="1001" t="str">
        <f>'t1'!A103</f>
        <v>Avvocato dir. A t. Determinato(art. 15-septies dlgs. 502/92)</v>
      </c>
      <c r="B104" s="1027" t="str">
        <f>'t1'!B103</f>
        <v>PD0605</v>
      </c>
      <c r="C104" s="2130">
        <v>0</v>
      </c>
      <c r="D104" s="2131">
        <v>0</v>
      </c>
      <c r="E104" s="2130">
        <v>0</v>
      </c>
      <c r="F104" s="2131">
        <v>0</v>
      </c>
      <c r="G104" s="2130">
        <v>0</v>
      </c>
      <c r="H104" s="2131">
        <v>0</v>
      </c>
      <c r="I104" s="2130">
        <v>0</v>
      </c>
      <c r="J104" s="2131">
        <v>0</v>
      </c>
      <c r="K104" s="2130">
        <v>0</v>
      </c>
      <c r="L104" s="2131">
        <v>0</v>
      </c>
      <c r="M104" s="2130">
        <v>0</v>
      </c>
      <c r="N104" s="2131">
        <v>0</v>
      </c>
      <c r="O104" s="2130">
        <v>0</v>
      </c>
      <c r="P104" s="2131">
        <v>0</v>
      </c>
      <c r="Q104" s="2130">
        <v>0</v>
      </c>
      <c r="R104" s="2131">
        <v>0</v>
      </c>
      <c r="S104" s="2130">
        <v>0</v>
      </c>
      <c r="T104" s="2131">
        <v>0</v>
      </c>
      <c r="U104" s="1911">
        <f t="shared" si="2"/>
        <v>0</v>
      </c>
      <c r="V104" s="1493">
        <f t="shared" si="3"/>
        <v>0</v>
      </c>
      <c r="W104" s="1010">
        <f>'t1'!M103</f>
        <v>0</v>
      </c>
    </row>
    <row r="105" spans="1:23" ht="12" customHeight="1" x14ac:dyDescent="0.25">
      <c r="A105" s="1001" t="str">
        <f>'t1'!A104</f>
        <v>Ingegnere dirig. Con incarico di struttura complessa</v>
      </c>
      <c r="B105" s="1027" t="str">
        <f>'t1'!B104</f>
        <v>PD0046</v>
      </c>
      <c r="C105" s="2130">
        <v>0</v>
      </c>
      <c r="D105" s="2131">
        <v>0</v>
      </c>
      <c r="E105" s="2130">
        <v>0</v>
      </c>
      <c r="F105" s="2131">
        <v>0</v>
      </c>
      <c r="G105" s="2130">
        <v>0</v>
      </c>
      <c r="H105" s="2131">
        <v>0</v>
      </c>
      <c r="I105" s="2130">
        <v>0</v>
      </c>
      <c r="J105" s="2131">
        <v>0</v>
      </c>
      <c r="K105" s="2130">
        <v>0</v>
      </c>
      <c r="L105" s="2131">
        <v>0</v>
      </c>
      <c r="M105" s="2130">
        <v>0</v>
      </c>
      <c r="N105" s="2131">
        <v>0</v>
      </c>
      <c r="O105" s="2130">
        <v>0</v>
      </c>
      <c r="P105" s="2131">
        <v>0</v>
      </c>
      <c r="Q105" s="2130">
        <v>0</v>
      </c>
      <c r="R105" s="2131">
        <v>0</v>
      </c>
      <c r="S105" s="2130">
        <v>0</v>
      </c>
      <c r="T105" s="2131">
        <v>0</v>
      </c>
      <c r="U105" s="1911">
        <f t="shared" si="2"/>
        <v>0</v>
      </c>
      <c r="V105" s="1493">
        <f t="shared" si="3"/>
        <v>0</v>
      </c>
      <c r="W105" s="1010">
        <f>'t1'!M104</f>
        <v>1</v>
      </c>
    </row>
    <row r="106" spans="1:23" ht="12" customHeight="1" x14ac:dyDescent="0.25">
      <c r="A106" s="1001" t="str">
        <f>'t1'!A105</f>
        <v>Ingegnere dirig. Con incarico di struttura semplice</v>
      </c>
      <c r="B106" s="1027" t="str">
        <f>'t1'!B105</f>
        <v>PD0S45</v>
      </c>
      <c r="C106" s="2130">
        <v>0</v>
      </c>
      <c r="D106" s="2131">
        <v>0</v>
      </c>
      <c r="E106" s="2130">
        <v>0</v>
      </c>
      <c r="F106" s="2131">
        <v>0</v>
      </c>
      <c r="G106" s="2130">
        <v>0</v>
      </c>
      <c r="H106" s="2131">
        <v>0</v>
      </c>
      <c r="I106" s="2130">
        <v>0</v>
      </c>
      <c r="J106" s="2131">
        <v>0</v>
      </c>
      <c r="K106" s="2130">
        <v>0</v>
      </c>
      <c r="L106" s="2131">
        <v>0</v>
      </c>
      <c r="M106" s="2130">
        <v>0</v>
      </c>
      <c r="N106" s="2131">
        <v>0</v>
      </c>
      <c r="O106" s="2130">
        <v>0</v>
      </c>
      <c r="P106" s="2131">
        <v>0</v>
      </c>
      <c r="Q106" s="2130">
        <v>0</v>
      </c>
      <c r="R106" s="2131">
        <v>0</v>
      </c>
      <c r="S106" s="2130">
        <v>0</v>
      </c>
      <c r="T106" s="2131">
        <v>0</v>
      </c>
      <c r="U106" s="1911">
        <f t="shared" si="2"/>
        <v>0</v>
      </c>
      <c r="V106" s="1493">
        <f t="shared" si="3"/>
        <v>0</v>
      </c>
      <c r="W106" s="1010">
        <f>'t1'!M105</f>
        <v>0</v>
      </c>
    </row>
    <row r="107" spans="1:23" ht="12" customHeight="1" x14ac:dyDescent="0.25">
      <c r="A107" s="1001" t="str">
        <f>'t1'!A106</f>
        <v>Ingegnere dirig. Con altri incar.prof.li</v>
      </c>
      <c r="B107" s="1027" t="str">
        <f>'t1'!B106</f>
        <v>PD0A45</v>
      </c>
      <c r="C107" s="2130">
        <v>0</v>
      </c>
      <c r="D107" s="2131">
        <v>0</v>
      </c>
      <c r="E107" s="2130">
        <v>0</v>
      </c>
      <c r="F107" s="2131">
        <v>0</v>
      </c>
      <c r="G107" s="2130">
        <v>0</v>
      </c>
      <c r="H107" s="2131">
        <v>0</v>
      </c>
      <c r="I107" s="2130">
        <v>0</v>
      </c>
      <c r="J107" s="2131">
        <v>0</v>
      </c>
      <c r="K107" s="2130">
        <v>0</v>
      </c>
      <c r="L107" s="2131">
        <v>0</v>
      </c>
      <c r="M107" s="2130">
        <v>0</v>
      </c>
      <c r="N107" s="2131">
        <v>0</v>
      </c>
      <c r="O107" s="2130">
        <v>0</v>
      </c>
      <c r="P107" s="2131">
        <v>0</v>
      </c>
      <c r="Q107" s="2130">
        <v>0</v>
      </c>
      <c r="R107" s="2131">
        <v>0</v>
      </c>
      <c r="S107" s="2130">
        <v>0</v>
      </c>
      <c r="T107" s="2131">
        <v>0</v>
      </c>
      <c r="U107" s="1911">
        <f t="shared" si="2"/>
        <v>0</v>
      </c>
      <c r="V107" s="1493">
        <f t="shared" si="3"/>
        <v>0</v>
      </c>
      <c r="W107" s="1010">
        <f>'t1'!M106</f>
        <v>1</v>
      </c>
    </row>
    <row r="108" spans="1:23" ht="12" customHeight="1" x14ac:dyDescent="0.25">
      <c r="A108" s="1001" t="str">
        <f>'t1'!A107</f>
        <v>Ingegnere dir. A t. Determinato(art.15-septies dlgs. 502/92)</v>
      </c>
      <c r="B108" s="1027" t="str">
        <f>'t1'!B107</f>
        <v>PD0606</v>
      </c>
      <c r="C108" s="2130">
        <v>0</v>
      </c>
      <c r="D108" s="2131">
        <v>0</v>
      </c>
      <c r="E108" s="2130">
        <v>0</v>
      </c>
      <c r="F108" s="2131">
        <v>0</v>
      </c>
      <c r="G108" s="2130">
        <v>0</v>
      </c>
      <c r="H108" s="2131">
        <v>0</v>
      </c>
      <c r="I108" s="2130">
        <v>0</v>
      </c>
      <c r="J108" s="2131">
        <v>0</v>
      </c>
      <c r="K108" s="2130">
        <v>0</v>
      </c>
      <c r="L108" s="2131">
        <v>0</v>
      </c>
      <c r="M108" s="2130">
        <v>0</v>
      </c>
      <c r="N108" s="2131">
        <v>0</v>
      </c>
      <c r="O108" s="2130">
        <v>0</v>
      </c>
      <c r="P108" s="2131">
        <v>0</v>
      </c>
      <c r="Q108" s="2130">
        <v>0</v>
      </c>
      <c r="R108" s="2131">
        <v>0</v>
      </c>
      <c r="S108" s="2130">
        <v>0</v>
      </c>
      <c r="T108" s="2131">
        <v>0</v>
      </c>
      <c r="U108" s="1911">
        <f t="shared" si="2"/>
        <v>0</v>
      </c>
      <c r="V108" s="1493">
        <f t="shared" si="3"/>
        <v>0</v>
      </c>
      <c r="W108" s="1010">
        <f>'t1'!M107</f>
        <v>0</v>
      </c>
    </row>
    <row r="109" spans="1:23" ht="12" customHeight="1" x14ac:dyDescent="0.25">
      <c r="A109" s="1001" t="str">
        <f>'t1'!A108</f>
        <v>Architetti dirig. Con incarico di struttura complessa</v>
      </c>
      <c r="B109" s="1027" t="str">
        <f>'t1'!B108</f>
        <v>PD0004</v>
      </c>
      <c r="C109" s="2130">
        <v>0</v>
      </c>
      <c r="D109" s="2131">
        <v>0</v>
      </c>
      <c r="E109" s="2130">
        <v>0</v>
      </c>
      <c r="F109" s="2131">
        <v>0</v>
      </c>
      <c r="G109" s="2130">
        <v>0</v>
      </c>
      <c r="H109" s="2131">
        <v>0</v>
      </c>
      <c r="I109" s="2130">
        <v>0</v>
      </c>
      <c r="J109" s="2131">
        <v>0</v>
      </c>
      <c r="K109" s="2130">
        <v>0</v>
      </c>
      <c r="L109" s="2131">
        <v>0</v>
      </c>
      <c r="M109" s="2130">
        <v>0</v>
      </c>
      <c r="N109" s="2131">
        <v>0</v>
      </c>
      <c r="O109" s="2130">
        <v>0</v>
      </c>
      <c r="P109" s="2131">
        <v>0</v>
      </c>
      <c r="Q109" s="2130">
        <v>0</v>
      </c>
      <c r="R109" s="2131">
        <v>0</v>
      </c>
      <c r="S109" s="2130">
        <v>0</v>
      </c>
      <c r="T109" s="2131">
        <v>0</v>
      </c>
      <c r="U109" s="1911">
        <f t="shared" si="2"/>
        <v>0</v>
      </c>
      <c r="V109" s="1493">
        <f t="shared" si="3"/>
        <v>0</v>
      </c>
      <c r="W109" s="1010">
        <f>'t1'!M108</f>
        <v>0</v>
      </c>
    </row>
    <row r="110" spans="1:23" ht="12" customHeight="1" x14ac:dyDescent="0.25">
      <c r="A110" s="1001" t="str">
        <f>'t1'!A109</f>
        <v>Architetti dirig. Con incarico di struttura semplice</v>
      </c>
      <c r="B110" s="1027" t="str">
        <f>'t1'!B109</f>
        <v>PD0S03</v>
      </c>
      <c r="C110" s="2130">
        <v>0</v>
      </c>
      <c r="D110" s="2131">
        <v>0</v>
      </c>
      <c r="E110" s="2130">
        <v>0</v>
      </c>
      <c r="F110" s="2131">
        <v>0</v>
      </c>
      <c r="G110" s="2130">
        <v>0</v>
      </c>
      <c r="H110" s="2131">
        <v>0</v>
      </c>
      <c r="I110" s="2130">
        <v>0</v>
      </c>
      <c r="J110" s="2131">
        <v>0</v>
      </c>
      <c r="K110" s="2130">
        <v>0</v>
      </c>
      <c r="L110" s="2131">
        <v>0</v>
      </c>
      <c r="M110" s="2130">
        <v>0</v>
      </c>
      <c r="N110" s="2131">
        <v>0</v>
      </c>
      <c r="O110" s="2130">
        <v>0</v>
      </c>
      <c r="P110" s="2131">
        <v>0</v>
      </c>
      <c r="Q110" s="2130">
        <v>0</v>
      </c>
      <c r="R110" s="2131">
        <v>0</v>
      </c>
      <c r="S110" s="2130">
        <v>0</v>
      </c>
      <c r="T110" s="2131">
        <v>0</v>
      </c>
      <c r="U110" s="1911">
        <f t="shared" si="2"/>
        <v>0</v>
      </c>
      <c r="V110" s="1493">
        <f t="shared" si="3"/>
        <v>0</v>
      </c>
      <c r="W110" s="1010">
        <f>'t1'!M109</f>
        <v>0</v>
      </c>
    </row>
    <row r="111" spans="1:23" ht="12" customHeight="1" x14ac:dyDescent="0.25">
      <c r="A111" s="1001" t="str">
        <f>'t1'!A110</f>
        <v>Architetti dirig. Con altri incar.prof.li</v>
      </c>
      <c r="B111" s="1027" t="str">
        <f>'t1'!B110</f>
        <v>PD0A03</v>
      </c>
      <c r="C111" s="2130">
        <v>0</v>
      </c>
      <c r="D111" s="2131">
        <v>0</v>
      </c>
      <c r="E111" s="2130">
        <v>0</v>
      </c>
      <c r="F111" s="2131">
        <v>0</v>
      </c>
      <c r="G111" s="2130">
        <v>0</v>
      </c>
      <c r="H111" s="2131">
        <v>0</v>
      </c>
      <c r="I111" s="2130">
        <v>0</v>
      </c>
      <c r="J111" s="2131">
        <v>0</v>
      </c>
      <c r="K111" s="2130">
        <v>0</v>
      </c>
      <c r="L111" s="2131">
        <v>0</v>
      </c>
      <c r="M111" s="2130">
        <v>0</v>
      </c>
      <c r="N111" s="2131">
        <v>0</v>
      </c>
      <c r="O111" s="2130">
        <v>0</v>
      </c>
      <c r="P111" s="2131">
        <v>0</v>
      </c>
      <c r="Q111" s="2130">
        <v>0</v>
      </c>
      <c r="R111" s="2131">
        <v>0</v>
      </c>
      <c r="S111" s="2130">
        <v>0</v>
      </c>
      <c r="T111" s="2131">
        <v>0</v>
      </c>
      <c r="U111" s="1911">
        <f t="shared" si="2"/>
        <v>0</v>
      </c>
      <c r="V111" s="1493">
        <f t="shared" si="3"/>
        <v>0</v>
      </c>
      <c r="W111" s="1010">
        <f>'t1'!M110</f>
        <v>0</v>
      </c>
    </row>
    <row r="112" spans="1:23" ht="12" customHeight="1" x14ac:dyDescent="0.25">
      <c r="A112" s="1001" t="str">
        <f>'t1'!A111</f>
        <v>Architetti dir. A t.determinato(art. 15-septies dlgs.502/92)</v>
      </c>
      <c r="B112" s="1027" t="str">
        <f>'t1'!B111</f>
        <v>PD0607</v>
      </c>
      <c r="C112" s="2130">
        <v>0</v>
      </c>
      <c r="D112" s="2131">
        <v>0</v>
      </c>
      <c r="E112" s="2130">
        <v>0</v>
      </c>
      <c r="F112" s="2131">
        <v>0</v>
      </c>
      <c r="G112" s="2130">
        <v>0</v>
      </c>
      <c r="H112" s="2131">
        <v>0</v>
      </c>
      <c r="I112" s="2130">
        <v>0</v>
      </c>
      <c r="J112" s="2131">
        <v>0</v>
      </c>
      <c r="K112" s="2130">
        <v>0</v>
      </c>
      <c r="L112" s="2131">
        <v>0</v>
      </c>
      <c r="M112" s="2130">
        <v>0</v>
      </c>
      <c r="N112" s="2131">
        <v>0</v>
      </c>
      <c r="O112" s="2130">
        <v>0</v>
      </c>
      <c r="P112" s="2131">
        <v>0</v>
      </c>
      <c r="Q112" s="2130">
        <v>0</v>
      </c>
      <c r="R112" s="2131">
        <v>0</v>
      </c>
      <c r="S112" s="2130">
        <v>0</v>
      </c>
      <c r="T112" s="2131">
        <v>0</v>
      </c>
      <c r="U112" s="1911">
        <f t="shared" si="2"/>
        <v>0</v>
      </c>
      <c r="V112" s="1493">
        <f t="shared" si="3"/>
        <v>0</v>
      </c>
      <c r="W112" s="1010">
        <f>'t1'!M111</f>
        <v>0</v>
      </c>
    </row>
    <row r="113" spans="1:23" ht="12" customHeight="1" x14ac:dyDescent="0.25">
      <c r="A113" s="1001" t="str">
        <f>'t1'!A112</f>
        <v>Geologi dirig. Con incarico di struttura complessa</v>
      </c>
      <c r="B113" s="1027" t="str">
        <f>'t1'!B112</f>
        <v>PD0044</v>
      </c>
      <c r="C113" s="2130">
        <v>0</v>
      </c>
      <c r="D113" s="2131">
        <v>0</v>
      </c>
      <c r="E113" s="2130">
        <v>0</v>
      </c>
      <c r="F113" s="2131">
        <v>0</v>
      </c>
      <c r="G113" s="2130">
        <v>0</v>
      </c>
      <c r="H113" s="2131">
        <v>0</v>
      </c>
      <c r="I113" s="2130">
        <v>0</v>
      </c>
      <c r="J113" s="2131">
        <v>0</v>
      </c>
      <c r="K113" s="2130">
        <v>0</v>
      </c>
      <c r="L113" s="2131">
        <v>0</v>
      </c>
      <c r="M113" s="2130">
        <v>0</v>
      </c>
      <c r="N113" s="2131">
        <v>0</v>
      </c>
      <c r="O113" s="2130">
        <v>0</v>
      </c>
      <c r="P113" s="2131">
        <v>0</v>
      </c>
      <c r="Q113" s="2130">
        <v>0</v>
      </c>
      <c r="R113" s="2131">
        <v>0</v>
      </c>
      <c r="S113" s="2130">
        <v>0</v>
      </c>
      <c r="T113" s="2131">
        <v>0</v>
      </c>
      <c r="U113" s="1911">
        <f t="shared" si="2"/>
        <v>0</v>
      </c>
      <c r="V113" s="1493">
        <f t="shared" si="3"/>
        <v>0</v>
      </c>
      <c r="W113" s="1010">
        <f>'t1'!M112</f>
        <v>0</v>
      </c>
    </row>
    <row r="114" spans="1:23" ht="12" customHeight="1" x14ac:dyDescent="0.25">
      <c r="A114" s="1001" t="str">
        <f>'t1'!A113</f>
        <v>Geologi dirig. Con incarico di struttura semplice</v>
      </c>
      <c r="B114" s="1027" t="str">
        <f>'t1'!B113</f>
        <v>PD0S43</v>
      </c>
      <c r="C114" s="2130">
        <v>0</v>
      </c>
      <c r="D114" s="2131">
        <v>0</v>
      </c>
      <c r="E114" s="2130">
        <v>0</v>
      </c>
      <c r="F114" s="2131">
        <v>0</v>
      </c>
      <c r="G114" s="2130">
        <v>0</v>
      </c>
      <c r="H114" s="2131">
        <v>0</v>
      </c>
      <c r="I114" s="2130">
        <v>0</v>
      </c>
      <c r="J114" s="2131">
        <v>0</v>
      </c>
      <c r="K114" s="2130">
        <v>0</v>
      </c>
      <c r="L114" s="2131">
        <v>0</v>
      </c>
      <c r="M114" s="2130">
        <v>0</v>
      </c>
      <c r="N114" s="2131">
        <v>0</v>
      </c>
      <c r="O114" s="2130">
        <v>0</v>
      </c>
      <c r="P114" s="2131">
        <v>0</v>
      </c>
      <c r="Q114" s="2130">
        <v>0</v>
      </c>
      <c r="R114" s="2131">
        <v>0</v>
      </c>
      <c r="S114" s="2130">
        <v>0</v>
      </c>
      <c r="T114" s="2131">
        <v>0</v>
      </c>
      <c r="U114" s="1911">
        <f t="shared" si="2"/>
        <v>0</v>
      </c>
      <c r="V114" s="1493">
        <f t="shared" si="3"/>
        <v>0</v>
      </c>
      <c r="W114" s="1010">
        <f>'t1'!M113</f>
        <v>0</v>
      </c>
    </row>
    <row r="115" spans="1:23" ht="12" customHeight="1" x14ac:dyDescent="0.25">
      <c r="A115" s="1001" t="str">
        <f>'t1'!A114</f>
        <v>Geologi dirig. Con altri incar.prof.li</v>
      </c>
      <c r="B115" s="1027" t="str">
        <f>'t1'!B114</f>
        <v>PD0A43</v>
      </c>
      <c r="C115" s="2130">
        <v>0</v>
      </c>
      <c r="D115" s="2131">
        <v>0</v>
      </c>
      <c r="E115" s="2130">
        <v>0</v>
      </c>
      <c r="F115" s="2131">
        <v>0</v>
      </c>
      <c r="G115" s="2130">
        <v>0</v>
      </c>
      <c r="H115" s="2131">
        <v>0</v>
      </c>
      <c r="I115" s="2130">
        <v>0</v>
      </c>
      <c r="J115" s="2131">
        <v>0</v>
      </c>
      <c r="K115" s="2130">
        <v>0</v>
      </c>
      <c r="L115" s="2131">
        <v>0</v>
      </c>
      <c r="M115" s="2130">
        <v>0</v>
      </c>
      <c r="N115" s="2131">
        <v>0</v>
      </c>
      <c r="O115" s="2130">
        <v>0</v>
      </c>
      <c r="P115" s="2131">
        <v>0</v>
      </c>
      <c r="Q115" s="2130">
        <v>0</v>
      </c>
      <c r="R115" s="2131">
        <v>0</v>
      </c>
      <c r="S115" s="2130">
        <v>0</v>
      </c>
      <c r="T115" s="2131">
        <v>0</v>
      </c>
      <c r="U115" s="1911">
        <f t="shared" si="2"/>
        <v>0</v>
      </c>
      <c r="V115" s="1493">
        <f t="shared" si="3"/>
        <v>0</v>
      </c>
      <c r="W115" s="1010">
        <f>'t1'!M114</f>
        <v>0</v>
      </c>
    </row>
    <row r="116" spans="1:23" ht="12" customHeight="1" x14ac:dyDescent="0.25">
      <c r="A116" s="1001" t="str">
        <f>'t1'!A115</f>
        <v>Geologi  dir. A t. Determinato(art. 15-septies dlgs. 502/92)</v>
      </c>
      <c r="B116" s="1027" t="str">
        <f>'t1'!B115</f>
        <v>PD0608</v>
      </c>
      <c r="C116" s="2130">
        <v>0</v>
      </c>
      <c r="D116" s="2131">
        <v>0</v>
      </c>
      <c r="E116" s="2130">
        <v>0</v>
      </c>
      <c r="F116" s="2131">
        <v>0</v>
      </c>
      <c r="G116" s="2130">
        <v>0</v>
      </c>
      <c r="H116" s="2131">
        <v>0</v>
      </c>
      <c r="I116" s="2130">
        <v>0</v>
      </c>
      <c r="J116" s="2131">
        <v>0</v>
      </c>
      <c r="K116" s="2130">
        <v>0</v>
      </c>
      <c r="L116" s="2131">
        <v>0</v>
      </c>
      <c r="M116" s="2130">
        <v>0</v>
      </c>
      <c r="N116" s="2131">
        <v>0</v>
      </c>
      <c r="O116" s="2130">
        <v>0</v>
      </c>
      <c r="P116" s="2131">
        <v>0</v>
      </c>
      <c r="Q116" s="2130">
        <v>0</v>
      </c>
      <c r="R116" s="2131">
        <v>0</v>
      </c>
      <c r="S116" s="2130">
        <v>0</v>
      </c>
      <c r="T116" s="2131">
        <v>0</v>
      </c>
      <c r="U116" s="1911">
        <f t="shared" si="2"/>
        <v>0</v>
      </c>
      <c r="V116" s="1493">
        <f t="shared" si="3"/>
        <v>0</v>
      </c>
      <c r="W116" s="1010">
        <f>'t1'!M115</f>
        <v>0</v>
      </c>
    </row>
    <row r="117" spans="1:23" ht="12" customHeight="1" x14ac:dyDescent="0.25">
      <c r="A117" s="1001" t="str">
        <f>'t1'!A116</f>
        <v>Assistente religioso - D</v>
      </c>
      <c r="B117" s="1027" t="str">
        <f>'t1'!B116</f>
        <v>P16006</v>
      </c>
      <c r="C117" s="2130">
        <v>0</v>
      </c>
      <c r="D117" s="2131">
        <v>0</v>
      </c>
      <c r="E117" s="2130">
        <v>0</v>
      </c>
      <c r="F117" s="2131">
        <v>0</v>
      </c>
      <c r="G117" s="2130">
        <v>0</v>
      </c>
      <c r="H117" s="2131">
        <v>0</v>
      </c>
      <c r="I117" s="2130">
        <v>0</v>
      </c>
      <c r="J117" s="2131">
        <v>0</v>
      </c>
      <c r="K117" s="2130">
        <v>0</v>
      </c>
      <c r="L117" s="2131">
        <v>0</v>
      </c>
      <c r="M117" s="2130">
        <v>0</v>
      </c>
      <c r="N117" s="2131">
        <v>0</v>
      </c>
      <c r="O117" s="2130">
        <v>0</v>
      </c>
      <c r="P117" s="2131">
        <v>0</v>
      </c>
      <c r="Q117" s="2130">
        <v>0</v>
      </c>
      <c r="R117" s="2131">
        <v>0</v>
      </c>
      <c r="S117" s="2130">
        <v>0</v>
      </c>
      <c r="T117" s="2131">
        <v>0</v>
      </c>
      <c r="U117" s="1911">
        <f t="shared" si="2"/>
        <v>0</v>
      </c>
      <c r="V117" s="1493">
        <f t="shared" si="3"/>
        <v>0</v>
      </c>
      <c r="W117" s="1010">
        <f>'t1'!M116</f>
        <v>0</v>
      </c>
    </row>
    <row r="118" spans="1:23" ht="12" customHeight="1" x14ac:dyDescent="0.25">
      <c r="A118" s="1001" t="str">
        <f>'t1'!A117</f>
        <v>Specialista della comunicazione istituzionale - D</v>
      </c>
      <c r="B118" s="1027" t="str">
        <f>'t1'!B117</f>
        <v>PSP871</v>
      </c>
      <c r="C118" s="2130">
        <v>0</v>
      </c>
      <c r="D118" s="2131">
        <v>0</v>
      </c>
      <c r="E118" s="2130">
        <v>0</v>
      </c>
      <c r="F118" s="2131">
        <v>0</v>
      </c>
      <c r="G118" s="2130">
        <v>0</v>
      </c>
      <c r="H118" s="2131">
        <v>0</v>
      </c>
      <c r="I118" s="2130">
        <v>0</v>
      </c>
      <c r="J118" s="2131">
        <v>0</v>
      </c>
      <c r="K118" s="2130">
        <v>0</v>
      </c>
      <c r="L118" s="2131">
        <v>0</v>
      </c>
      <c r="M118" s="2130">
        <v>0</v>
      </c>
      <c r="N118" s="2131">
        <v>0</v>
      </c>
      <c r="O118" s="2130">
        <v>0</v>
      </c>
      <c r="P118" s="2131">
        <v>0</v>
      </c>
      <c r="Q118" s="2130">
        <v>0</v>
      </c>
      <c r="R118" s="2131">
        <v>0</v>
      </c>
      <c r="S118" s="2130">
        <v>0</v>
      </c>
      <c r="T118" s="2131">
        <v>0</v>
      </c>
      <c r="U118" s="1911">
        <f t="shared" si="2"/>
        <v>0</v>
      </c>
      <c r="V118" s="1493">
        <f t="shared" si="3"/>
        <v>0</v>
      </c>
      <c r="W118" s="1010">
        <f>'t1'!M117</f>
        <v>0</v>
      </c>
    </row>
    <row r="119" spans="1:23" ht="12" customHeight="1" x14ac:dyDescent="0.25">
      <c r="A119" s="1001" t="str">
        <f>'t1'!A118</f>
        <v>Specialista nei rapporti con i media, giornalista pubblico - D</v>
      </c>
      <c r="B119" s="1027" t="str">
        <f>'t1'!B118</f>
        <v>PSP872</v>
      </c>
      <c r="C119" s="2130">
        <v>0</v>
      </c>
      <c r="D119" s="2131">
        <v>0</v>
      </c>
      <c r="E119" s="2130">
        <v>0</v>
      </c>
      <c r="F119" s="2131">
        <v>0</v>
      </c>
      <c r="G119" s="2130">
        <v>0</v>
      </c>
      <c r="H119" s="2131">
        <v>0</v>
      </c>
      <c r="I119" s="2130">
        <v>0</v>
      </c>
      <c r="J119" s="2131">
        <v>0</v>
      </c>
      <c r="K119" s="2130">
        <v>0</v>
      </c>
      <c r="L119" s="2131">
        <v>0</v>
      </c>
      <c r="M119" s="2130">
        <v>0</v>
      </c>
      <c r="N119" s="2131">
        <v>0</v>
      </c>
      <c r="O119" s="2130">
        <v>0</v>
      </c>
      <c r="P119" s="2131">
        <v>0</v>
      </c>
      <c r="Q119" s="2130">
        <v>0</v>
      </c>
      <c r="R119" s="2131">
        <v>0</v>
      </c>
      <c r="S119" s="2130">
        <v>0</v>
      </c>
      <c r="T119" s="2131">
        <v>0</v>
      </c>
      <c r="U119" s="1911">
        <f t="shared" si="2"/>
        <v>0</v>
      </c>
      <c r="V119" s="1493">
        <f t="shared" si="3"/>
        <v>0</v>
      </c>
      <c r="W119" s="1010">
        <f>'t1'!M118</f>
        <v>0</v>
      </c>
    </row>
    <row r="120" spans="1:23" ht="12" customHeight="1" x14ac:dyDescent="0.25">
      <c r="A120" s="1001" t="str">
        <f>'t1'!A119</f>
        <v>Profilo atipico ruolo professionale</v>
      </c>
      <c r="B120" s="1027" t="str">
        <f>'t1'!B119</f>
        <v>P00062</v>
      </c>
      <c r="C120" s="2130">
        <v>0</v>
      </c>
      <c r="D120" s="2131">
        <v>0</v>
      </c>
      <c r="E120" s="2130">
        <v>0</v>
      </c>
      <c r="F120" s="2131">
        <v>0</v>
      </c>
      <c r="G120" s="2130">
        <v>0</v>
      </c>
      <c r="H120" s="2131">
        <v>0</v>
      </c>
      <c r="I120" s="2130">
        <v>0</v>
      </c>
      <c r="J120" s="2131">
        <v>0</v>
      </c>
      <c r="K120" s="2130">
        <v>0</v>
      </c>
      <c r="L120" s="2131">
        <v>0</v>
      </c>
      <c r="M120" s="2130">
        <v>0</v>
      </c>
      <c r="N120" s="2131">
        <v>0</v>
      </c>
      <c r="O120" s="2130">
        <v>0</v>
      </c>
      <c r="P120" s="2131">
        <v>0</v>
      </c>
      <c r="Q120" s="2130">
        <v>0</v>
      </c>
      <c r="R120" s="2131">
        <v>0</v>
      </c>
      <c r="S120" s="2130">
        <v>0</v>
      </c>
      <c r="T120" s="2131">
        <v>0</v>
      </c>
      <c r="U120" s="1911">
        <f t="shared" si="2"/>
        <v>0</v>
      </c>
      <c r="V120" s="1493">
        <f t="shared" si="3"/>
        <v>0</v>
      </c>
      <c r="W120" s="1010">
        <f>'t1'!M119</f>
        <v>0</v>
      </c>
    </row>
    <row r="121" spans="1:23" ht="12" customHeight="1" x14ac:dyDescent="0.25">
      <c r="A121" s="1001" t="str">
        <f>'t1'!A120</f>
        <v>Analisti dirig. Con incarico di struttura complessa</v>
      </c>
      <c r="B121" s="1027" t="str">
        <f>'t1'!B120</f>
        <v>TD0002</v>
      </c>
      <c r="C121" s="2130">
        <v>0</v>
      </c>
      <c r="D121" s="2131">
        <v>0</v>
      </c>
      <c r="E121" s="2130">
        <v>0</v>
      </c>
      <c r="F121" s="2131">
        <v>0</v>
      </c>
      <c r="G121" s="2130">
        <v>0</v>
      </c>
      <c r="H121" s="2131">
        <v>0</v>
      </c>
      <c r="I121" s="2130">
        <v>0</v>
      </c>
      <c r="J121" s="2131">
        <v>0</v>
      </c>
      <c r="K121" s="2130">
        <v>0</v>
      </c>
      <c r="L121" s="2131">
        <v>0</v>
      </c>
      <c r="M121" s="2130">
        <v>0</v>
      </c>
      <c r="N121" s="2131">
        <v>0</v>
      </c>
      <c r="O121" s="2130">
        <v>0</v>
      </c>
      <c r="P121" s="2131">
        <v>0</v>
      </c>
      <c r="Q121" s="2130">
        <v>0</v>
      </c>
      <c r="R121" s="2131">
        <v>0</v>
      </c>
      <c r="S121" s="2130">
        <v>0</v>
      </c>
      <c r="T121" s="2131">
        <v>0</v>
      </c>
      <c r="U121" s="1911">
        <f t="shared" si="2"/>
        <v>0</v>
      </c>
      <c r="V121" s="1493">
        <f t="shared" si="3"/>
        <v>0</v>
      </c>
      <c r="W121" s="1010">
        <f>'t1'!M120</f>
        <v>1</v>
      </c>
    </row>
    <row r="122" spans="1:23" ht="12" customHeight="1" x14ac:dyDescent="0.25">
      <c r="A122" s="1001" t="str">
        <f>'t1'!A121</f>
        <v>Analisti dirig. Con incarico di struttura semplice</v>
      </c>
      <c r="B122" s="1027" t="str">
        <f>'t1'!B121</f>
        <v>TD0S01</v>
      </c>
      <c r="C122" s="2130">
        <v>0</v>
      </c>
      <c r="D122" s="2131">
        <v>0</v>
      </c>
      <c r="E122" s="2130">
        <v>0</v>
      </c>
      <c r="F122" s="2131">
        <v>0</v>
      </c>
      <c r="G122" s="2130">
        <v>0</v>
      </c>
      <c r="H122" s="2131">
        <v>0</v>
      </c>
      <c r="I122" s="2130">
        <v>0</v>
      </c>
      <c r="J122" s="2131">
        <v>0</v>
      </c>
      <c r="K122" s="2130">
        <v>0</v>
      </c>
      <c r="L122" s="2131">
        <v>0</v>
      </c>
      <c r="M122" s="2130">
        <v>0</v>
      </c>
      <c r="N122" s="2131">
        <v>0</v>
      </c>
      <c r="O122" s="2130">
        <v>0</v>
      </c>
      <c r="P122" s="2131">
        <v>0</v>
      </c>
      <c r="Q122" s="2130">
        <v>0</v>
      </c>
      <c r="R122" s="2131">
        <v>0</v>
      </c>
      <c r="S122" s="2130">
        <v>0</v>
      </c>
      <c r="T122" s="2131">
        <v>0</v>
      </c>
      <c r="U122" s="1911">
        <f t="shared" si="2"/>
        <v>0</v>
      </c>
      <c r="V122" s="1493">
        <f t="shared" si="3"/>
        <v>0</v>
      </c>
      <c r="W122" s="1010">
        <f>'t1'!M121</f>
        <v>0</v>
      </c>
    </row>
    <row r="123" spans="1:23" ht="12" customHeight="1" x14ac:dyDescent="0.25">
      <c r="A123" s="1001" t="str">
        <f>'t1'!A122</f>
        <v>Analisti dirig. Con altri incar.prof.li</v>
      </c>
      <c r="B123" s="1027" t="str">
        <f>'t1'!B122</f>
        <v>TD0A01</v>
      </c>
      <c r="C123" s="2130">
        <v>0</v>
      </c>
      <c r="D123" s="2131">
        <v>0</v>
      </c>
      <c r="E123" s="2130">
        <v>0</v>
      </c>
      <c r="F123" s="2131">
        <v>0</v>
      </c>
      <c r="G123" s="2130">
        <v>0</v>
      </c>
      <c r="H123" s="2131">
        <v>0</v>
      </c>
      <c r="I123" s="2130">
        <v>0</v>
      </c>
      <c r="J123" s="2131">
        <v>0</v>
      </c>
      <c r="K123" s="2130">
        <v>0</v>
      </c>
      <c r="L123" s="2131">
        <v>0</v>
      </c>
      <c r="M123" s="2130">
        <v>0</v>
      </c>
      <c r="N123" s="2131">
        <v>0</v>
      </c>
      <c r="O123" s="2130">
        <v>0</v>
      </c>
      <c r="P123" s="2131">
        <v>0</v>
      </c>
      <c r="Q123" s="2130">
        <v>0</v>
      </c>
      <c r="R123" s="2131">
        <v>0</v>
      </c>
      <c r="S123" s="2130">
        <v>0</v>
      </c>
      <c r="T123" s="2131">
        <v>0</v>
      </c>
      <c r="U123" s="1911">
        <f t="shared" si="2"/>
        <v>0</v>
      </c>
      <c r="V123" s="1493">
        <f t="shared" si="3"/>
        <v>0</v>
      </c>
      <c r="W123" s="1010">
        <f>'t1'!M122</f>
        <v>1</v>
      </c>
    </row>
    <row r="124" spans="1:23" ht="12" customHeight="1" x14ac:dyDescent="0.25">
      <c r="A124" s="1001" t="str">
        <f>'t1'!A123</f>
        <v>Analisti dir. A t. Determinato(art. 15-septies dlgs. 502/92)</v>
      </c>
      <c r="B124" s="1027" t="str">
        <f>'t1'!B123</f>
        <v>TD0609</v>
      </c>
      <c r="C124" s="2130">
        <v>0</v>
      </c>
      <c r="D124" s="2131">
        <v>0</v>
      </c>
      <c r="E124" s="2130">
        <v>0</v>
      </c>
      <c r="F124" s="2131">
        <v>0</v>
      </c>
      <c r="G124" s="2130">
        <v>0</v>
      </c>
      <c r="H124" s="2131">
        <v>0</v>
      </c>
      <c r="I124" s="2130">
        <v>0</v>
      </c>
      <c r="J124" s="2131">
        <v>0</v>
      </c>
      <c r="K124" s="2130">
        <v>0</v>
      </c>
      <c r="L124" s="2131">
        <v>0</v>
      </c>
      <c r="M124" s="2130">
        <v>0</v>
      </c>
      <c r="N124" s="2131">
        <v>0</v>
      </c>
      <c r="O124" s="2130">
        <v>0</v>
      </c>
      <c r="P124" s="2131">
        <v>0</v>
      </c>
      <c r="Q124" s="2130">
        <v>0</v>
      </c>
      <c r="R124" s="2131">
        <v>0</v>
      </c>
      <c r="S124" s="2130">
        <v>0</v>
      </c>
      <c r="T124" s="2131">
        <v>0</v>
      </c>
      <c r="U124" s="1911">
        <f t="shared" si="2"/>
        <v>0</v>
      </c>
      <c r="V124" s="1493">
        <f t="shared" si="3"/>
        <v>0</v>
      </c>
      <c r="W124" s="1010">
        <f>'t1'!M123</f>
        <v>0</v>
      </c>
    </row>
    <row r="125" spans="1:23" ht="12" customHeight="1" x14ac:dyDescent="0.25">
      <c r="A125" s="1001" t="str">
        <f>'t1'!A124</f>
        <v>Statistico dirig. Con incarico di struttura complessa</v>
      </c>
      <c r="B125" s="1027" t="str">
        <f>'t1'!B124</f>
        <v>TD0071</v>
      </c>
      <c r="C125" s="2130">
        <v>0</v>
      </c>
      <c r="D125" s="2131">
        <v>0</v>
      </c>
      <c r="E125" s="2130">
        <v>0</v>
      </c>
      <c r="F125" s="2131">
        <v>0</v>
      </c>
      <c r="G125" s="2130">
        <v>0</v>
      </c>
      <c r="H125" s="2131">
        <v>0</v>
      </c>
      <c r="I125" s="2130">
        <v>0</v>
      </c>
      <c r="J125" s="2131">
        <v>0</v>
      </c>
      <c r="K125" s="2130">
        <v>0</v>
      </c>
      <c r="L125" s="2131">
        <v>0</v>
      </c>
      <c r="M125" s="2130">
        <v>0</v>
      </c>
      <c r="N125" s="2131">
        <v>0</v>
      </c>
      <c r="O125" s="2130">
        <v>0</v>
      </c>
      <c r="P125" s="2131">
        <v>0</v>
      </c>
      <c r="Q125" s="2130">
        <v>0</v>
      </c>
      <c r="R125" s="2131">
        <v>0</v>
      </c>
      <c r="S125" s="2130">
        <v>0</v>
      </c>
      <c r="T125" s="2131">
        <v>0</v>
      </c>
      <c r="U125" s="1911">
        <f t="shared" si="2"/>
        <v>0</v>
      </c>
      <c r="V125" s="1493">
        <f t="shared" si="3"/>
        <v>0</v>
      </c>
      <c r="W125" s="1010">
        <f>'t1'!M124</f>
        <v>0</v>
      </c>
    </row>
    <row r="126" spans="1:23" ht="12" customHeight="1" x14ac:dyDescent="0.25">
      <c r="A126" s="1001" t="str">
        <f>'t1'!A125</f>
        <v>Statistico dirig. Con incarico di struttura semplice</v>
      </c>
      <c r="B126" s="1027" t="str">
        <f>'t1'!B125</f>
        <v>TD0S70</v>
      </c>
      <c r="C126" s="2130">
        <v>0</v>
      </c>
      <c r="D126" s="2131">
        <v>0</v>
      </c>
      <c r="E126" s="2130">
        <v>0</v>
      </c>
      <c r="F126" s="2131">
        <v>0</v>
      </c>
      <c r="G126" s="2130">
        <v>0</v>
      </c>
      <c r="H126" s="2131">
        <v>0</v>
      </c>
      <c r="I126" s="2130">
        <v>0</v>
      </c>
      <c r="J126" s="2131">
        <v>0</v>
      </c>
      <c r="K126" s="2130">
        <v>0</v>
      </c>
      <c r="L126" s="2131">
        <v>0</v>
      </c>
      <c r="M126" s="2130">
        <v>0</v>
      </c>
      <c r="N126" s="2131">
        <v>0</v>
      </c>
      <c r="O126" s="2130">
        <v>0</v>
      </c>
      <c r="P126" s="2131">
        <v>0</v>
      </c>
      <c r="Q126" s="2130">
        <v>0</v>
      </c>
      <c r="R126" s="2131">
        <v>0</v>
      </c>
      <c r="S126" s="2130">
        <v>0</v>
      </c>
      <c r="T126" s="2131">
        <v>0</v>
      </c>
      <c r="U126" s="1911">
        <f t="shared" si="2"/>
        <v>0</v>
      </c>
      <c r="V126" s="1493">
        <f t="shared" si="3"/>
        <v>0</v>
      </c>
      <c r="W126" s="1010">
        <f>'t1'!M125</f>
        <v>1</v>
      </c>
    </row>
    <row r="127" spans="1:23" ht="12" customHeight="1" x14ac:dyDescent="0.25">
      <c r="A127" s="1001" t="str">
        <f>'t1'!A126</f>
        <v>Statistico dirig. Con altri incar.prof.li</v>
      </c>
      <c r="B127" s="1027" t="str">
        <f>'t1'!B126</f>
        <v>TD0A70</v>
      </c>
      <c r="C127" s="2130">
        <v>0</v>
      </c>
      <c r="D127" s="2131">
        <v>0</v>
      </c>
      <c r="E127" s="2130">
        <v>0</v>
      </c>
      <c r="F127" s="2131">
        <v>0</v>
      </c>
      <c r="G127" s="2130">
        <v>0</v>
      </c>
      <c r="H127" s="2131">
        <v>0</v>
      </c>
      <c r="I127" s="2130">
        <v>0</v>
      </c>
      <c r="J127" s="2131">
        <v>0</v>
      </c>
      <c r="K127" s="2130">
        <v>0</v>
      </c>
      <c r="L127" s="2131">
        <v>0</v>
      </c>
      <c r="M127" s="2130">
        <v>0</v>
      </c>
      <c r="N127" s="2131">
        <v>0</v>
      </c>
      <c r="O127" s="2130">
        <v>0</v>
      </c>
      <c r="P127" s="2131">
        <v>0</v>
      </c>
      <c r="Q127" s="2130">
        <v>0</v>
      </c>
      <c r="R127" s="2131">
        <v>0</v>
      </c>
      <c r="S127" s="2130">
        <v>0</v>
      </c>
      <c r="T127" s="2131">
        <v>0</v>
      </c>
      <c r="U127" s="1911">
        <f t="shared" si="2"/>
        <v>0</v>
      </c>
      <c r="V127" s="1493">
        <f t="shared" si="3"/>
        <v>0</v>
      </c>
      <c r="W127" s="1010">
        <f>'t1'!M126</f>
        <v>1</v>
      </c>
    </row>
    <row r="128" spans="1:23" ht="12" customHeight="1" x14ac:dyDescent="0.25">
      <c r="A128" s="1001" t="str">
        <f>'t1'!A127</f>
        <v>Statistico dir. A t.determinato(art. 15-septies dlgs.502/92)</v>
      </c>
      <c r="B128" s="1027" t="str">
        <f>'t1'!B127</f>
        <v>TD0610</v>
      </c>
      <c r="C128" s="2130">
        <v>0</v>
      </c>
      <c r="D128" s="2131">
        <v>0</v>
      </c>
      <c r="E128" s="2130">
        <v>0</v>
      </c>
      <c r="F128" s="2131">
        <v>0</v>
      </c>
      <c r="G128" s="2130">
        <v>0</v>
      </c>
      <c r="H128" s="2131">
        <v>0</v>
      </c>
      <c r="I128" s="2130">
        <v>0</v>
      </c>
      <c r="J128" s="2131">
        <v>0</v>
      </c>
      <c r="K128" s="2130">
        <v>0</v>
      </c>
      <c r="L128" s="2131">
        <v>0</v>
      </c>
      <c r="M128" s="2130">
        <v>0</v>
      </c>
      <c r="N128" s="2131">
        <v>0</v>
      </c>
      <c r="O128" s="2130">
        <v>0</v>
      </c>
      <c r="P128" s="2131">
        <v>0</v>
      </c>
      <c r="Q128" s="2130">
        <v>0</v>
      </c>
      <c r="R128" s="2131">
        <v>0</v>
      </c>
      <c r="S128" s="2130">
        <v>0</v>
      </c>
      <c r="T128" s="2131">
        <v>0</v>
      </c>
      <c r="U128" s="1911">
        <f t="shared" si="2"/>
        <v>0</v>
      </c>
      <c r="V128" s="1493">
        <f t="shared" si="3"/>
        <v>0</v>
      </c>
      <c r="W128" s="1010">
        <f>'t1'!M127</f>
        <v>0</v>
      </c>
    </row>
    <row r="129" spans="1:23" ht="12" customHeight="1" x14ac:dyDescent="0.25">
      <c r="A129" s="1001" t="str">
        <f>'t1'!A128</f>
        <v>Sociologo dirig. Con incarico di struttura complessa</v>
      </c>
      <c r="B129" s="1027" t="str">
        <f>'t1'!B128</f>
        <v>TD0068</v>
      </c>
      <c r="C129" s="2130">
        <v>0</v>
      </c>
      <c r="D129" s="2131">
        <v>0</v>
      </c>
      <c r="E129" s="2130">
        <v>0</v>
      </c>
      <c r="F129" s="2131">
        <v>0</v>
      </c>
      <c r="G129" s="2130">
        <v>0</v>
      </c>
      <c r="H129" s="2131">
        <v>0</v>
      </c>
      <c r="I129" s="2130">
        <v>0</v>
      </c>
      <c r="J129" s="2131">
        <v>0</v>
      </c>
      <c r="K129" s="2130">
        <v>0</v>
      </c>
      <c r="L129" s="2131">
        <v>0</v>
      </c>
      <c r="M129" s="2130">
        <v>0</v>
      </c>
      <c r="N129" s="2131">
        <v>0</v>
      </c>
      <c r="O129" s="2130">
        <v>0</v>
      </c>
      <c r="P129" s="2131">
        <v>0</v>
      </c>
      <c r="Q129" s="2130">
        <v>0</v>
      </c>
      <c r="R129" s="2131">
        <v>0</v>
      </c>
      <c r="S129" s="2130">
        <v>0</v>
      </c>
      <c r="T129" s="2131">
        <v>0</v>
      </c>
      <c r="U129" s="1911">
        <f t="shared" si="2"/>
        <v>0</v>
      </c>
      <c r="V129" s="1493">
        <f t="shared" si="3"/>
        <v>0</v>
      </c>
      <c r="W129" s="1010">
        <f>'t1'!M128</f>
        <v>0</v>
      </c>
    </row>
    <row r="130" spans="1:23" ht="12" customHeight="1" x14ac:dyDescent="0.25">
      <c r="A130" s="1001" t="str">
        <f>'t1'!A129</f>
        <v>Sociologo dirig. Con incarico di struttura semplice</v>
      </c>
      <c r="B130" s="1027" t="str">
        <f>'t1'!B129</f>
        <v>TD0S67</v>
      </c>
      <c r="C130" s="2130">
        <v>0</v>
      </c>
      <c r="D130" s="2131">
        <v>0</v>
      </c>
      <c r="E130" s="2130">
        <v>0</v>
      </c>
      <c r="F130" s="2131">
        <v>0</v>
      </c>
      <c r="G130" s="2130">
        <v>0</v>
      </c>
      <c r="H130" s="2131">
        <v>0</v>
      </c>
      <c r="I130" s="2130">
        <v>0</v>
      </c>
      <c r="J130" s="2131">
        <v>0</v>
      </c>
      <c r="K130" s="2130">
        <v>0</v>
      </c>
      <c r="L130" s="2131">
        <v>0</v>
      </c>
      <c r="M130" s="2130">
        <v>0</v>
      </c>
      <c r="N130" s="2131">
        <v>0</v>
      </c>
      <c r="O130" s="2130">
        <v>0</v>
      </c>
      <c r="P130" s="2131">
        <v>0</v>
      </c>
      <c r="Q130" s="2130">
        <v>0</v>
      </c>
      <c r="R130" s="2131">
        <v>0</v>
      </c>
      <c r="S130" s="2130">
        <v>0</v>
      </c>
      <c r="T130" s="2131">
        <v>0</v>
      </c>
      <c r="U130" s="1911">
        <f t="shared" si="2"/>
        <v>0</v>
      </c>
      <c r="V130" s="1493">
        <f t="shared" si="3"/>
        <v>0</v>
      </c>
      <c r="W130" s="1010">
        <f>'t1'!M129</f>
        <v>0</v>
      </c>
    </row>
    <row r="131" spans="1:23" ht="12" customHeight="1" x14ac:dyDescent="0.25">
      <c r="A131" s="1001" t="str">
        <f>'t1'!A130</f>
        <v>Sociologo dirig. Con altri incar.prof.li</v>
      </c>
      <c r="B131" s="1027" t="str">
        <f>'t1'!B130</f>
        <v>TD0A67</v>
      </c>
      <c r="C131" s="2130">
        <v>0</v>
      </c>
      <c r="D131" s="2131">
        <v>0</v>
      </c>
      <c r="E131" s="2130">
        <v>0</v>
      </c>
      <c r="F131" s="2131">
        <v>0</v>
      </c>
      <c r="G131" s="2130">
        <v>0</v>
      </c>
      <c r="H131" s="2131">
        <v>0</v>
      </c>
      <c r="I131" s="2130">
        <v>0</v>
      </c>
      <c r="J131" s="2131">
        <v>0</v>
      </c>
      <c r="K131" s="2130">
        <v>0</v>
      </c>
      <c r="L131" s="2131">
        <v>0</v>
      </c>
      <c r="M131" s="2130">
        <v>0</v>
      </c>
      <c r="N131" s="2131">
        <v>0</v>
      </c>
      <c r="O131" s="2130">
        <v>0</v>
      </c>
      <c r="P131" s="2131">
        <v>0</v>
      </c>
      <c r="Q131" s="2130">
        <v>0</v>
      </c>
      <c r="R131" s="2131">
        <v>0</v>
      </c>
      <c r="S131" s="2130">
        <v>0</v>
      </c>
      <c r="T131" s="2131">
        <v>0</v>
      </c>
      <c r="U131" s="1911">
        <f t="shared" si="2"/>
        <v>0</v>
      </c>
      <c r="V131" s="1493">
        <f t="shared" si="3"/>
        <v>0</v>
      </c>
      <c r="W131" s="1010">
        <f>'t1'!M130</f>
        <v>0</v>
      </c>
    </row>
    <row r="132" spans="1:23" ht="12" customHeight="1" x14ac:dyDescent="0.25">
      <c r="A132" s="1001" t="str">
        <f>'t1'!A131</f>
        <v>Sociologo dir. A t. Determinato(art.15-septies dlgs. 502/92)</v>
      </c>
      <c r="B132" s="1027" t="str">
        <f>'t1'!B131</f>
        <v>TD0611</v>
      </c>
      <c r="C132" s="2130">
        <v>0</v>
      </c>
      <c r="D132" s="2131">
        <v>0</v>
      </c>
      <c r="E132" s="2130">
        <v>0</v>
      </c>
      <c r="F132" s="2131">
        <v>0</v>
      </c>
      <c r="G132" s="2130">
        <v>0</v>
      </c>
      <c r="H132" s="2131">
        <v>0</v>
      </c>
      <c r="I132" s="2130">
        <v>0</v>
      </c>
      <c r="J132" s="2131">
        <v>0</v>
      </c>
      <c r="K132" s="2130">
        <v>0</v>
      </c>
      <c r="L132" s="2131">
        <v>0</v>
      </c>
      <c r="M132" s="2130">
        <v>0</v>
      </c>
      <c r="N132" s="2131">
        <v>0</v>
      </c>
      <c r="O132" s="2130">
        <v>0</v>
      </c>
      <c r="P132" s="2131">
        <v>0</v>
      </c>
      <c r="Q132" s="2130">
        <v>0</v>
      </c>
      <c r="R132" s="2131">
        <v>0</v>
      </c>
      <c r="S132" s="2130">
        <v>0</v>
      </c>
      <c r="T132" s="2131">
        <v>0</v>
      </c>
      <c r="U132" s="1911">
        <f t="shared" si="2"/>
        <v>0</v>
      </c>
      <c r="V132" s="1493">
        <f t="shared" si="3"/>
        <v>0</v>
      </c>
      <c r="W132" s="1010">
        <f>'t1'!M131</f>
        <v>0</v>
      </c>
    </row>
    <row r="133" spans="1:23" ht="12" customHeight="1" x14ac:dyDescent="0.25">
      <c r="A133" s="1001" t="str">
        <f>'t1'!A132</f>
        <v>Collab.re prof.le assistente sociale senior - DS</v>
      </c>
      <c r="B133" s="1027" t="str">
        <f>'t1'!B132</f>
        <v>T18867</v>
      </c>
      <c r="C133" s="2130">
        <v>0</v>
      </c>
      <c r="D133" s="2131">
        <v>0</v>
      </c>
      <c r="E133" s="2130">
        <v>0</v>
      </c>
      <c r="F133" s="2131">
        <v>0</v>
      </c>
      <c r="G133" s="2130">
        <v>0</v>
      </c>
      <c r="H133" s="2131">
        <v>0</v>
      </c>
      <c r="I133" s="2130">
        <v>0</v>
      </c>
      <c r="J133" s="2131">
        <v>0</v>
      </c>
      <c r="K133" s="2130">
        <v>0</v>
      </c>
      <c r="L133" s="2131">
        <v>0</v>
      </c>
      <c r="M133" s="2130">
        <v>0</v>
      </c>
      <c r="N133" s="2131">
        <v>0</v>
      </c>
      <c r="O133" s="2130">
        <v>0</v>
      </c>
      <c r="P133" s="2131">
        <v>0</v>
      </c>
      <c r="Q133" s="2130">
        <v>0</v>
      </c>
      <c r="R133" s="2131">
        <v>0</v>
      </c>
      <c r="S133" s="2130">
        <v>0</v>
      </c>
      <c r="T133" s="2131">
        <v>0</v>
      </c>
      <c r="U133" s="1911">
        <f t="shared" si="2"/>
        <v>0</v>
      </c>
      <c r="V133" s="1493">
        <f t="shared" si="3"/>
        <v>0</v>
      </c>
      <c r="W133" s="1010">
        <f>'t1'!M132</f>
        <v>0</v>
      </c>
    </row>
    <row r="134" spans="1:23" ht="12" customHeight="1" x14ac:dyDescent="0.25">
      <c r="A134" s="1001" t="str">
        <f>'t1'!A133</f>
        <v>Collab.re prof.le assistente sociale - D</v>
      </c>
      <c r="B134" s="1027" t="str">
        <f>'t1'!B133</f>
        <v>T16024</v>
      </c>
      <c r="C134" s="2130">
        <v>0</v>
      </c>
      <c r="D134" s="2131">
        <v>0</v>
      </c>
      <c r="E134" s="2130">
        <v>0</v>
      </c>
      <c r="F134" s="2131">
        <v>0</v>
      </c>
      <c r="G134" s="2130">
        <v>0</v>
      </c>
      <c r="H134" s="2131">
        <v>0</v>
      </c>
      <c r="I134" s="2130">
        <v>0</v>
      </c>
      <c r="J134" s="2131">
        <v>0</v>
      </c>
      <c r="K134" s="2130">
        <v>0</v>
      </c>
      <c r="L134" s="2131">
        <v>0</v>
      </c>
      <c r="M134" s="2130">
        <v>0</v>
      </c>
      <c r="N134" s="2131">
        <v>0</v>
      </c>
      <c r="O134" s="2130">
        <v>0</v>
      </c>
      <c r="P134" s="2131">
        <v>0</v>
      </c>
      <c r="Q134" s="2130">
        <v>0</v>
      </c>
      <c r="R134" s="2131">
        <v>0</v>
      </c>
      <c r="S134" s="2130">
        <v>0</v>
      </c>
      <c r="T134" s="2131">
        <v>0</v>
      </c>
      <c r="U134" s="1911">
        <f t="shared" si="2"/>
        <v>0</v>
      </c>
      <c r="V134" s="1493">
        <f t="shared" si="3"/>
        <v>0</v>
      </c>
      <c r="W134" s="1010">
        <f>'t1'!M133</f>
        <v>1</v>
      </c>
    </row>
    <row r="135" spans="1:23" ht="12" customHeight="1" x14ac:dyDescent="0.25">
      <c r="A135" s="1001" t="str">
        <f>'t1'!A134</f>
        <v>Collab.re tec. - prof.le senior - DS</v>
      </c>
      <c r="B135" s="1027" t="str">
        <f>'t1'!B134</f>
        <v>T18868</v>
      </c>
      <c r="C135" s="2130">
        <v>0</v>
      </c>
      <c r="D135" s="2131">
        <v>0</v>
      </c>
      <c r="E135" s="2130">
        <v>0</v>
      </c>
      <c r="F135" s="2131">
        <v>0</v>
      </c>
      <c r="G135" s="2130">
        <v>0</v>
      </c>
      <c r="H135" s="2131">
        <v>0</v>
      </c>
      <c r="I135" s="2130">
        <v>0</v>
      </c>
      <c r="J135" s="2131">
        <v>0</v>
      </c>
      <c r="K135" s="2130">
        <v>0</v>
      </c>
      <c r="L135" s="2131">
        <v>0</v>
      </c>
      <c r="M135" s="2130">
        <v>0</v>
      </c>
      <c r="N135" s="2131">
        <v>0</v>
      </c>
      <c r="O135" s="2130">
        <v>0</v>
      </c>
      <c r="P135" s="2131">
        <v>0</v>
      </c>
      <c r="Q135" s="2130">
        <v>0</v>
      </c>
      <c r="R135" s="2131">
        <v>0</v>
      </c>
      <c r="S135" s="2130">
        <v>0</v>
      </c>
      <c r="T135" s="2131">
        <v>0</v>
      </c>
      <c r="U135" s="1911">
        <f t="shared" si="2"/>
        <v>0</v>
      </c>
      <c r="V135" s="1493">
        <f t="shared" si="3"/>
        <v>0</v>
      </c>
      <c r="W135" s="1010">
        <f>'t1'!M134</f>
        <v>0</v>
      </c>
    </row>
    <row r="136" spans="1:23" ht="12" customHeight="1" x14ac:dyDescent="0.25">
      <c r="A136" s="1001" t="str">
        <f>'t1'!A135</f>
        <v>Collab.re tec. - prof.le - D</v>
      </c>
      <c r="B136" s="1027" t="str">
        <f>'t1'!B135</f>
        <v>T16026</v>
      </c>
      <c r="C136" s="2130">
        <v>0</v>
      </c>
      <c r="D136" s="2131">
        <v>0</v>
      </c>
      <c r="E136" s="2130">
        <v>0</v>
      </c>
      <c r="F136" s="2131">
        <v>0</v>
      </c>
      <c r="G136" s="2130">
        <v>0</v>
      </c>
      <c r="H136" s="2131">
        <v>0</v>
      </c>
      <c r="I136" s="2130">
        <v>0</v>
      </c>
      <c r="J136" s="2131">
        <v>0</v>
      </c>
      <c r="K136" s="2130">
        <v>0</v>
      </c>
      <c r="L136" s="2131">
        <v>0</v>
      </c>
      <c r="M136" s="2130">
        <v>0</v>
      </c>
      <c r="N136" s="2131">
        <v>0</v>
      </c>
      <c r="O136" s="2130">
        <v>0</v>
      </c>
      <c r="P136" s="2131">
        <v>0</v>
      </c>
      <c r="Q136" s="2130">
        <v>0</v>
      </c>
      <c r="R136" s="2131">
        <v>0</v>
      </c>
      <c r="S136" s="2130">
        <v>0</v>
      </c>
      <c r="T136" s="2131">
        <v>0</v>
      </c>
      <c r="U136" s="1911">
        <f t="shared" si="2"/>
        <v>0</v>
      </c>
      <c r="V136" s="1493">
        <f t="shared" si="3"/>
        <v>0</v>
      </c>
      <c r="W136" s="1010">
        <f>'t1'!M135</f>
        <v>1</v>
      </c>
    </row>
    <row r="137" spans="1:23" ht="12" customHeight="1" x14ac:dyDescent="0.25">
      <c r="A137" s="1001" t="str">
        <f>'t1'!A136</f>
        <v>Oper.re prof.le assistente soc. - C</v>
      </c>
      <c r="B137" s="1027" t="str">
        <f>'t1'!B136</f>
        <v>T14050</v>
      </c>
      <c r="C137" s="2130">
        <v>0</v>
      </c>
      <c r="D137" s="2131">
        <v>0</v>
      </c>
      <c r="E137" s="2130">
        <v>0</v>
      </c>
      <c r="F137" s="2131">
        <v>0</v>
      </c>
      <c r="G137" s="2130">
        <v>0</v>
      </c>
      <c r="H137" s="2131">
        <v>0</v>
      </c>
      <c r="I137" s="2130">
        <v>0</v>
      </c>
      <c r="J137" s="2131">
        <v>0</v>
      </c>
      <c r="K137" s="2130">
        <v>0</v>
      </c>
      <c r="L137" s="2131">
        <v>0</v>
      </c>
      <c r="M137" s="2130">
        <v>0</v>
      </c>
      <c r="N137" s="2131">
        <v>0</v>
      </c>
      <c r="O137" s="2130">
        <v>0</v>
      </c>
      <c r="P137" s="2131">
        <v>0</v>
      </c>
      <c r="Q137" s="2130">
        <v>0</v>
      </c>
      <c r="R137" s="2131">
        <v>0</v>
      </c>
      <c r="S137" s="2130">
        <v>0</v>
      </c>
      <c r="T137" s="2131">
        <v>0</v>
      </c>
      <c r="U137" s="1911">
        <f t="shared" ref="U137:U159" si="4">SUM(C137,E137,G137,I137,K137,M137,O137,Q137,S137)</f>
        <v>0</v>
      </c>
      <c r="V137" s="1493">
        <f t="shared" ref="V137:V159" si="5">SUM(D137,F137,H137,J137,L137,N137,P137,R137,T137)</f>
        <v>0</v>
      </c>
      <c r="W137" s="1010">
        <f>'t1'!M136</f>
        <v>0</v>
      </c>
    </row>
    <row r="138" spans="1:23" ht="12" customHeight="1" x14ac:dyDescent="0.25">
      <c r="A138" s="1001" t="str">
        <f>'t1'!A137</f>
        <v>Assistente tecnico - C</v>
      </c>
      <c r="B138" s="1027" t="str">
        <f>'t1'!B137</f>
        <v>T14007</v>
      </c>
      <c r="C138" s="2130">
        <v>0</v>
      </c>
      <c r="D138" s="2131">
        <v>0</v>
      </c>
      <c r="E138" s="2130">
        <v>0</v>
      </c>
      <c r="F138" s="2131">
        <v>0</v>
      </c>
      <c r="G138" s="2130">
        <v>0</v>
      </c>
      <c r="H138" s="2131">
        <v>0</v>
      </c>
      <c r="I138" s="2130">
        <v>0</v>
      </c>
      <c r="J138" s="2131">
        <v>0</v>
      </c>
      <c r="K138" s="2130">
        <v>0</v>
      </c>
      <c r="L138" s="2131">
        <v>0</v>
      </c>
      <c r="M138" s="2130">
        <v>0</v>
      </c>
      <c r="N138" s="2131">
        <v>0</v>
      </c>
      <c r="O138" s="2130">
        <v>0</v>
      </c>
      <c r="P138" s="2131">
        <v>0</v>
      </c>
      <c r="Q138" s="2130">
        <v>0</v>
      </c>
      <c r="R138" s="2131">
        <v>0</v>
      </c>
      <c r="S138" s="2130">
        <v>0</v>
      </c>
      <c r="T138" s="2131">
        <v>0</v>
      </c>
      <c r="U138" s="1911">
        <f t="shared" si="4"/>
        <v>0</v>
      </c>
      <c r="V138" s="1493">
        <f t="shared" si="5"/>
        <v>0</v>
      </c>
      <c r="W138" s="1010">
        <f>'t1'!M137</f>
        <v>1</v>
      </c>
    </row>
    <row r="139" spans="1:23" ht="12" customHeight="1" x14ac:dyDescent="0.25">
      <c r="A139" s="1001" t="str">
        <f>'t1'!A138</f>
        <v>Program.re - C</v>
      </c>
      <c r="B139" s="1027" t="str">
        <f>'t1'!B138</f>
        <v>T14063</v>
      </c>
      <c r="C139" s="2130">
        <v>0</v>
      </c>
      <c r="D139" s="2131">
        <v>0</v>
      </c>
      <c r="E139" s="2130">
        <v>0</v>
      </c>
      <c r="F139" s="2131">
        <v>0</v>
      </c>
      <c r="G139" s="2130">
        <v>0</v>
      </c>
      <c r="H139" s="2131">
        <v>0</v>
      </c>
      <c r="I139" s="2130">
        <v>0</v>
      </c>
      <c r="J139" s="2131">
        <v>0</v>
      </c>
      <c r="K139" s="2130">
        <v>0</v>
      </c>
      <c r="L139" s="2131">
        <v>0</v>
      </c>
      <c r="M139" s="2130">
        <v>0</v>
      </c>
      <c r="N139" s="2131">
        <v>0</v>
      </c>
      <c r="O139" s="2130">
        <v>0</v>
      </c>
      <c r="P139" s="2131">
        <v>0</v>
      </c>
      <c r="Q139" s="2130">
        <v>0</v>
      </c>
      <c r="R139" s="2131">
        <v>0</v>
      </c>
      <c r="S139" s="2130">
        <v>0</v>
      </c>
      <c r="T139" s="2131">
        <v>0</v>
      </c>
      <c r="U139" s="1911">
        <f t="shared" si="4"/>
        <v>0</v>
      </c>
      <c r="V139" s="1493">
        <f t="shared" si="5"/>
        <v>0</v>
      </c>
      <c r="W139" s="1010">
        <f>'t1'!M138</f>
        <v>1</v>
      </c>
    </row>
    <row r="140" spans="1:23" ht="12" customHeight="1" x14ac:dyDescent="0.25">
      <c r="A140" s="1001" t="str">
        <f>'t1'!A139</f>
        <v>Operatore tecnico special.to senior - C</v>
      </c>
      <c r="B140" s="1027" t="str">
        <f>'t1'!B139</f>
        <v>T14S59</v>
      </c>
      <c r="C140" s="2130">
        <v>0</v>
      </c>
      <c r="D140" s="2131">
        <v>0</v>
      </c>
      <c r="E140" s="2130">
        <v>0</v>
      </c>
      <c r="F140" s="2131">
        <v>0</v>
      </c>
      <c r="G140" s="2130">
        <v>0</v>
      </c>
      <c r="H140" s="2131">
        <v>0</v>
      </c>
      <c r="I140" s="2130">
        <v>0</v>
      </c>
      <c r="J140" s="2131">
        <v>0</v>
      </c>
      <c r="K140" s="2130">
        <v>0</v>
      </c>
      <c r="L140" s="2131">
        <v>0</v>
      </c>
      <c r="M140" s="2130">
        <v>0</v>
      </c>
      <c r="N140" s="2131">
        <v>0</v>
      </c>
      <c r="O140" s="2130">
        <v>0</v>
      </c>
      <c r="P140" s="2131">
        <v>0</v>
      </c>
      <c r="Q140" s="2130">
        <v>0</v>
      </c>
      <c r="R140" s="2131">
        <v>0</v>
      </c>
      <c r="S140" s="2130">
        <v>0</v>
      </c>
      <c r="T140" s="2131">
        <v>0</v>
      </c>
      <c r="U140" s="1911">
        <f t="shared" si="4"/>
        <v>0</v>
      </c>
      <c r="V140" s="1493">
        <f t="shared" si="5"/>
        <v>0</v>
      </c>
      <c r="W140" s="1010">
        <f>'t1'!M139</f>
        <v>1</v>
      </c>
    </row>
    <row r="141" spans="1:23" ht="12" customHeight="1" x14ac:dyDescent="0.25">
      <c r="A141" s="1001" t="str">
        <f>'t1'!A140</f>
        <v>Operatore tecnico special.to - BS</v>
      </c>
      <c r="B141" s="1027" t="str">
        <f>'t1'!B140</f>
        <v>T13059</v>
      </c>
      <c r="C141" s="2130">
        <v>0</v>
      </c>
      <c r="D141" s="2131">
        <v>0</v>
      </c>
      <c r="E141" s="2130">
        <v>0</v>
      </c>
      <c r="F141" s="2131">
        <v>0</v>
      </c>
      <c r="G141" s="2130">
        <v>0</v>
      </c>
      <c r="H141" s="2131">
        <v>0</v>
      </c>
      <c r="I141" s="2130">
        <v>2</v>
      </c>
      <c r="J141" s="2131">
        <v>0</v>
      </c>
      <c r="K141" s="2130">
        <v>0</v>
      </c>
      <c r="L141" s="2131">
        <v>0</v>
      </c>
      <c r="M141" s="2130">
        <v>0</v>
      </c>
      <c r="N141" s="2131">
        <v>0</v>
      </c>
      <c r="O141" s="2130">
        <v>0</v>
      </c>
      <c r="P141" s="2131">
        <v>0</v>
      </c>
      <c r="Q141" s="2130">
        <v>0</v>
      </c>
      <c r="R141" s="2131">
        <v>0</v>
      </c>
      <c r="S141" s="2130">
        <v>0</v>
      </c>
      <c r="T141" s="2131">
        <v>0</v>
      </c>
      <c r="U141" s="1911">
        <f t="shared" si="4"/>
        <v>2</v>
      </c>
      <c r="V141" s="1493">
        <f t="shared" si="5"/>
        <v>0</v>
      </c>
      <c r="W141" s="1010">
        <f>'t1'!M140</f>
        <v>1</v>
      </c>
    </row>
    <row r="142" spans="1:23" ht="12" customHeight="1" x14ac:dyDescent="0.25">
      <c r="A142" s="1001" t="str">
        <f>'t1'!A141</f>
        <v>Operatore socio sanitario - BS</v>
      </c>
      <c r="B142" s="1027" t="str">
        <f>'t1'!B141</f>
        <v>T13660</v>
      </c>
      <c r="C142" s="2130">
        <v>9</v>
      </c>
      <c r="D142" s="2131">
        <v>10</v>
      </c>
      <c r="E142" s="2130">
        <v>0</v>
      </c>
      <c r="F142" s="2131">
        <v>1</v>
      </c>
      <c r="G142" s="2130">
        <v>0</v>
      </c>
      <c r="H142" s="2131">
        <v>0</v>
      </c>
      <c r="I142" s="2130">
        <v>0</v>
      </c>
      <c r="J142" s="2131">
        <v>0</v>
      </c>
      <c r="K142" s="2130">
        <v>0</v>
      </c>
      <c r="L142" s="2131">
        <v>0</v>
      </c>
      <c r="M142" s="2130">
        <v>1</v>
      </c>
      <c r="N142" s="2131">
        <v>4</v>
      </c>
      <c r="O142" s="2130">
        <v>1</v>
      </c>
      <c r="P142" s="2131">
        <v>0</v>
      </c>
      <c r="Q142" s="2130">
        <v>0</v>
      </c>
      <c r="R142" s="2131">
        <v>0</v>
      </c>
      <c r="S142" s="2130">
        <v>0</v>
      </c>
      <c r="T142" s="2131">
        <v>0</v>
      </c>
      <c r="U142" s="1911">
        <f t="shared" si="4"/>
        <v>11</v>
      </c>
      <c r="V142" s="1493">
        <f t="shared" si="5"/>
        <v>15</v>
      </c>
      <c r="W142" s="1010">
        <f>'t1'!M141</f>
        <v>1</v>
      </c>
    </row>
    <row r="143" spans="1:23" ht="12" customHeight="1" x14ac:dyDescent="0.25">
      <c r="A143" s="1001" t="str">
        <f>'t1'!A142</f>
        <v>Operatore tecnico - B</v>
      </c>
      <c r="B143" s="1027" t="str">
        <f>'t1'!B142</f>
        <v>T12057</v>
      </c>
      <c r="C143" s="2130">
        <v>0</v>
      </c>
      <c r="D143" s="2131">
        <v>0</v>
      </c>
      <c r="E143" s="2130">
        <v>0</v>
      </c>
      <c r="F143" s="2131">
        <v>0</v>
      </c>
      <c r="G143" s="2130">
        <v>0</v>
      </c>
      <c r="H143" s="2131">
        <v>0</v>
      </c>
      <c r="I143" s="2130">
        <v>2</v>
      </c>
      <c r="J143" s="2131">
        <v>1</v>
      </c>
      <c r="K143" s="2130">
        <v>0</v>
      </c>
      <c r="L143" s="2131">
        <v>0</v>
      </c>
      <c r="M143" s="2130">
        <v>0</v>
      </c>
      <c r="N143" s="2131">
        <v>0</v>
      </c>
      <c r="O143" s="2130">
        <v>0</v>
      </c>
      <c r="P143" s="2131">
        <v>0</v>
      </c>
      <c r="Q143" s="2130">
        <v>0</v>
      </c>
      <c r="R143" s="2131">
        <v>0</v>
      </c>
      <c r="S143" s="2130">
        <v>0</v>
      </c>
      <c r="T143" s="2131">
        <v>0</v>
      </c>
      <c r="U143" s="1911">
        <f t="shared" si="4"/>
        <v>2</v>
      </c>
      <c r="V143" s="1493">
        <f t="shared" si="5"/>
        <v>1</v>
      </c>
      <c r="W143" s="1010">
        <f>'t1'!M142</f>
        <v>1</v>
      </c>
    </row>
    <row r="144" spans="1:23" ht="12" customHeight="1" x14ac:dyDescent="0.25">
      <c r="A144" s="1001" t="str">
        <f>'t1'!A143</f>
        <v>Operatore tecnico addetto all'assistenza - B</v>
      </c>
      <c r="B144" s="1027" t="str">
        <f>'t1'!B143</f>
        <v>T12058</v>
      </c>
      <c r="C144" s="2130">
        <v>0</v>
      </c>
      <c r="D144" s="2131">
        <v>0</v>
      </c>
      <c r="E144" s="2130">
        <v>0</v>
      </c>
      <c r="F144" s="2131">
        <v>0</v>
      </c>
      <c r="G144" s="2130">
        <v>0</v>
      </c>
      <c r="H144" s="2131">
        <v>0</v>
      </c>
      <c r="I144" s="2130">
        <v>0</v>
      </c>
      <c r="J144" s="2131">
        <v>0</v>
      </c>
      <c r="K144" s="2130">
        <v>0</v>
      </c>
      <c r="L144" s="2131">
        <v>0</v>
      </c>
      <c r="M144" s="2130">
        <v>0</v>
      </c>
      <c r="N144" s="2131">
        <v>0</v>
      </c>
      <c r="O144" s="2130">
        <v>0</v>
      </c>
      <c r="P144" s="2131">
        <v>0</v>
      </c>
      <c r="Q144" s="2130">
        <v>0</v>
      </c>
      <c r="R144" s="2131">
        <v>0</v>
      </c>
      <c r="S144" s="2130">
        <v>0</v>
      </c>
      <c r="T144" s="2131">
        <v>0</v>
      </c>
      <c r="U144" s="1911">
        <f t="shared" si="4"/>
        <v>0</v>
      </c>
      <c r="V144" s="1493">
        <f t="shared" si="5"/>
        <v>0</v>
      </c>
      <c r="W144" s="1010">
        <f>'t1'!M143</f>
        <v>1</v>
      </c>
    </row>
    <row r="145" spans="1:23" ht="12" customHeight="1" x14ac:dyDescent="0.25">
      <c r="A145" s="1001" t="str">
        <f>'t1'!A144</f>
        <v>Ausiliario specializzato - A</v>
      </c>
      <c r="B145" s="1027" t="str">
        <f>'t1'!B144</f>
        <v>T11008</v>
      </c>
      <c r="C145" s="2130">
        <v>0</v>
      </c>
      <c r="D145" s="2131">
        <v>0</v>
      </c>
      <c r="E145" s="2130">
        <v>0</v>
      </c>
      <c r="F145" s="2131">
        <v>0</v>
      </c>
      <c r="G145" s="2130">
        <v>0</v>
      </c>
      <c r="H145" s="2131">
        <v>0</v>
      </c>
      <c r="I145" s="2130">
        <v>0</v>
      </c>
      <c r="J145" s="2131">
        <v>0</v>
      </c>
      <c r="K145" s="2130">
        <v>0</v>
      </c>
      <c r="L145" s="2131">
        <v>0</v>
      </c>
      <c r="M145" s="2130">
        <v>0</v>
      </c>
      <c r="N145" s="2131">
        <v>0</v>
      </c>
      <c r="O145" s="2130">
        <v>0</v>
      </c>
      <c r="P145" s="2131">
        <v>0</v>
      </c>
      <c r="Q145" s="2130">
        <v>0</v>
      </c>
      <c r="R145" s="2131">
        <v>0</v>
      </c>
      <c r="S145" s="2130">
        <v>0</v>
      </c>
      <c r="T145" s="2131">
        <v>0</v>
      </c>
      <c r="U145" s="1911">
        <f t="shared" si="4"/>
        <v>0</v>
      </c>
      <c r="V145" s="1493">
        <f t="shared" si="5"/>
        <v>0</v>
      </c>
      <c r="W145" s="1010">
        <f>'t1'!M144</f>
        <v>0</v>
      </c>
    </row>
    <row r="146" spans="1:23" ht="12" customHeight="1" x14ac:dyDescent="0.25">
      <c r="A146" s="1001" t="str">
        <f>'t1'!A145</f>
        <v>Profilo atipico ruolo tecnico</v>
      </c>
      <c r="B146" s="1027" t="str">
        <f>'t1'!B145</f>
        <v>T00062</v>
      </c>
      <c r="C146" s="2130">
        <v>0</v>
      </c>
      <c r="D146" s="2131">
        <v>0</v>
      </c>
      <c r="E146" s="2130">
        <v>0</v>
      </c>
      <c r="F146" s="2131">
        <v>0</v>
      </c>
      <c r="G146" s="2130">
        <v>0</v>
      </c>
      <c r="H146" s="2131">
        <v>0</v>
      </c>
      <c r="I146" s="2130">
        <v>0</v>
      </c>
      <c r="J146" s="2131">
        <v>0</v>
      </c>
      <c r="K146" s="2130">
        <v>0</v>
      </c>
      <c r="L146" s="2131">
        <v>0</v>
      </c>
      <c r="M146" s="2130">
        <v>0</v>
      </c>
      <c r="N146" s="2131">
        <v>0</v>
      </c>
      <c r="O146" s="2130">
        <v>0</v>
      </c>
      <c r="P146" s="2131">
        <v>0</v>
      </c>
      <c r="Q146" s="2130">
        <v>0</v>
      </c>
      <c r="R146" s="2131">
        <v>0</v>
      </c>
      <c r="S146" s="2130">
        <v>0</v>
      </c>
      <c r="T146" s="2131">
        <v>0</v>
      </c>
      <c r="U146" s="1911">
        <f t="shared" si="4"/>
        <v>0</v>
      </c>
      <c r="V146" s="1493">
        <f t="shared" si="5"/>
        <v>0</v>
      </c>
      <c r="W146" s="1010">
        <f>'t1'!M145</f>
        <v>0</v>
      </c>
    </row>
    <row r="147" spans="1:23" ht="12" customHeight="1" x14ac:dyDescent="0.25">
      <c r="A147" s="1001" t="str">
        <f>'t1'!A146</f>
        <v>Dirigente amm.vo con incarico di struttura complessa</v>
      </c>
      <c r="B147" s="1027" t="str">
        <f>'t1'!B146</f>
        <v>AD0032</v>
      </c>
      <c r="C147" s="2130">
        <v>0</v>
      </c>
      <c r="D147" s="2131">
        <v>0</v>
      </c>
      <c r="E147" s="2130">
        <v>0</v>
      </c>
      <c r="F147" s="2131">
        <v>0</v>
      </c>
      <c r="G147" s="2130">
        <v>0</v>
      </c>
      <c r="H147" s="2131">
        <v>0</v>
      </c>
      <c r="I147" s="2130">
        <v>0</v>
      </c>
      <c r="J147" s="2131">
        <v>0</v>
      </c>
      <c r="K147" s="2130">
        <v>0</v>
      </c>
      <c r="L147" s="2131">
        <v>0</v>
      </c>
      <c r="M147" s="2130">
        <v>0</v>
      </c>
      <c r="N147" s="2131">
        <v>1</v>
      </c>
      <c r="O147" s="2130">
        <v>0</v>
      </c>
      <c r="P147" s="2131">
        <v>0</v>
      </c>
      <c r="Q147" s="2130">
        <v>0</v>
      </c>
      <c r="R147" s="2131">
        <v>0</v>
      </c>
      <c r="S147" s="2130">
        <v>0</v>
      </c>
      <c r="T147" s="2131">
        <v>0</v>
      </c>
      <c r="U147" s="1911">
        <f t="shared" si="4"/>
        <v>0</v>
      </c>
      <c r="V147" s="1493">
        <f t="shared" si="5"/>
        <v>1</v>
      </c>
      <c r="W147" s="1010">
        <f>'t1'!M146</f>
        <v>1</v>
      </c>
    </row>
    <row r="148" spans="1:23" ht="12" customHeight="1" x14ac:dyDescent="0.25">
      <c r="A148" s="1001" t="str">
        <f>'t1'!A147</f>
        <v>Dirigente amm.vo con incarico di struttura semplice</v>
      </c>
      <c r="B148" s="1027" t="str">
        <f>'t1'!B147</f>
        <v>AD0S31</v>
      </c>
      <c r="C148" s="2130">
        <v>0</v>
      </c>
      <c r="D148" s="2131">
        <v>0</v>
      </c>
      <c r="E148" s="2130">
        <v>0</v>
      </c>
      <c r="F148" s="2131">
        <v>0</v>
      </c>
      <c r="G148" s="2130">
        <v>0</v>
      </c>
      <c r="H148" s="2131">
        <v>0</v>
      </c>
      <c r="I148" s="2130">
        <v>0</v>
      </c>
      <c r="J148" s="2131">
        <v>0</v>
      </c>
      <c r="K148" s="2130">
        <v>0</v>
      </c>
      <c r="L148" s="2131">
        <v>0</v>
      </c>
      <c r="M148" s="2130">
        <v>0</v>
      </c>
      <c r="N148" s="2131">
        <v>0</v>
      </c>
      <c r="O148" s="2130">
        <v>0</v>
      </c>
      <c r="P148" s="2131">
        <v>0</v>
      </c>
      <c r="Q148" s="2130">
        <v>0</v>
      </c>
      <c r="R148" s="2131">
        <v>0</v>
      </c>
      <c r="S148" s="2130">
        <v>0</v>
      </c>
      <c r="T148" s="2131">
        <v>0</v>
      </c>
      <c r="U148" s="1911">
        <f t="shared" si="4"/>
        <v>0</v>
      </c>
      <c r="V148" s="1493">
        <f t="shared" si="5"/>
        <v>0</v>
      </c>
      <c r="W148" s="1010">
        <f>'t1'!M147</f>
        <v>0</v>
      </c>
    </row>
    <row r="149" spans="1:23" ht="12" customHeight="1" x14ac:dyDescent="0.25">
      <c r="A149" s="1001" t="str">
        <f>'t1'!A148</f>
        <v>Dirigente amm.vo con altri incar.prof.li</v>
      </c>
      <c r="B149" s="1027" t="str">
        <f>'t1'!B148</f>
        <v>AD0A31</v>
      </c>
      <c r="C149" s="2130">
        <v>0</v>
      </c>
      <c r="D149" s="2131">
        <v>0</v>
      </c>
      <c r="E149" s="2130">
        <v>0</v>
      </c>
      <c r="F149" s="2131">
        <v>0</v>
      </c>
      <c r="G149" s="2130">
        <v>0</v>
      </c>
      <c r="H149" s="2131">
        <v>0</v>
      </c>
      <c r="I149" s="2130">
        <v>0</v>
      </c>
      <c r="J149" s="2131">
        <v>0</v>
      </c>
      <c r="K149" s="2130">
        <v>0</v>
      </c>
      <c r="L149" s="2131">
        <v>0</v>
      </c>
      <c r="M149" s="2130">
        <v>0</v>
      </c>
      <c r="N149" s="2131">
        <v>0</v>
      </c>
      <c r="O149" s="2130">
        <v>0</v>
      </c>
      <c r="P149" s="2131">
        <v>0</v>
      </c>
      <c r="Q149" s="2130">
        <v>0</v>
      </c>
      <c r="R149" s="2131">
        <v>0</v>
      </c>
      <c r="S149" s="2130">
        <v>0</v>
      </c>
      <c r="T149" s="2131">
        <v>0</v>
      </c>
      <c r="U149" s="1911">
        <f t="shared" si="4"/>
        <v>0</v>
      </c>
      <c r="V149" s="1493">
        <f t="shared" si="5"/>
        <v>0</v>
      </c>
      <c r="W149" s="1010">
        <f>'t1'!M148</f>
        <v>0</v>
      </c>
    </row>
    <row r="150" spans="1:23" ht="12" customHeight="1" x14ac:dyDescent="0.25">
      <c r="A150" s="1001" t="str">
        <f>'t1'!A149</f>
        <v>Dirig. Amm.vo a t. determinato (art. 15-septies dlgs.502/92)</v>
      </c>
      <c r="B150" s="1027" t="str">
        <f>'t1'!B149</f>
        <v>AD0612</v>
      </c>
      <c r="C150" s="2130">
        <v>0</v>
      </c>
      <c r="D150" s="2131">
        <v>0</v>
      </c>
      <c r="E150" s="2130">
        <v>0</v>
      </c>
      <c r="F150" s="2131">
        <v>0</v>
      </c>
      <c r="G150" s="2130">
        <v>0</v>
      </c>
      <c r="H150" s="2131">
        <v>0</v>
      </c>
      <c r="I150" s="2130">
        <v>0</v>
      </c>
      <c r="J150" s="2131">
        <v>0</v>
      </c>
      <c r="K150" s="2130">
        <v>0</v>
      </c>
      <c r="L150" s="2131">
        <v>0</v>
      </c>
      <c r="M150" s="2130">
        <v>0</v>
      </c>
      <c r="N150" s="2131">
        <v>0</v>
      </c>
      <c r="O150" s="2130">
        <v>0</v>
      </c>
      <c r="P150" s="2131">
        <v>0</v>
      </c>
      <c r="Q150" s="2130">
        <v>0</v>
      </c>
      <c r="R150" s="2131">
        <v>0</v>
      </c>
      <c r="S150" s="2130">
        <v>0</v>
      </c>
      <c r="T150" s="2131">
        <v>0</v>
      </c>
      <c r="U150" s="1911">
        <f t="shared" si="4"/>
        <v>0</v>
      </c>
      <c r="V150" s="1493">
        <f t="shared" si="5"/>
        <v>0</v>
      </c>
      <c r="W150" s="1010">
        <f>'t1'!M149</f>
        <v>0</v>
      </c>
    </row>
    <row r="151" spans="1:23" ht="12" customHeight="1" x14ac:dyDescent="0.25">
      <c r="A151" s="1001" t="str">
        <f>'t1'!A150</f>
        <v>Collaboratore amministrativo prof.le senior - DS</v>
      </c>
      <c r="B151" s="1027" t="str">
        <f>'t1'!B150</f>
        <v>A18869</v>
      </c>
      <c r="C151" s="2130">
        <v>0</v>
      </c>
      <c r="D151" s="2131">
        <v>0</v>
      </c>
      <c r="E151" s="2130">
        <v>0</v>
      </c>
      <c r="F151" s="2131">
        <v>0</v>
      </c>
      <c r="G151" s="2130">
        <v>0</v>
      </c>
      <c r="H151" s="2131">
        <v>0</v>
      </c>
      <c r="I151" s="2130">
        <v>0</v>
      </c>
      <c r="J151" s="2131">
        <v>0</v>
      </c>
      <c r="K151" s="2130">
        <v>0</v>
      </c>
      <c r="L151" s="2131">
        <v>0</v>
      </c>
      <c r="M151" s="2130">
        <v>0</v>
      </c>
      <c r="N151" s="2131">
        <v>0</v>
      </c>
      <c r="O151" s="2130">
        <v>0</v>
      </c>
      <c r="P151" s="2131">
        <v>0</v>
      </c>
      <c r="Q151" s="2130">
        <v>0</v>
      </c>
      <c r="R151" s="2131">
        <v>0</v>
      </c>
      <c r="S151" s="2130">
        <v>0</v>
      </c>
      <c r="T151" s="2131">
        <v>0</v>
      </c>
      <c r="U151" s="1911">
        <f t="shared" si="4"/>
        <v>0</v>
      </c>
      <c r="V151" s="1493">
        <f t="shared" si="5"/>
        <v>0</v>
      </c>
      <c r="W151" s="1010">
        <f>'t1'!M150</f>
        <v>1</v>
      </c>
    </row>
    <row r="152" spans="1:23" ht="12" customHeight="1" x14ac:dyDescent="0.25">
      <c r="A152" s="1001" t="str">
        <f>'t1'!A151</f>
        <v>Collaboratore amministrativo prof.le - D</v>
      </c>
      <c r="B152" s="1027" t="str">
        <f>'t1'!B151</f>
        <v>A16028</v>
      </c>
      <c r="C152" s="2130">
        <v>2</v>
      </c>
      <c r="D152" s="2131">
        <v>3</v>
      </c>
      <c r="E152" s="2130">
        <v>0</v>
      </c>
      <c r="F152" s="2131">
        <v>0</v>
      </c>
      <c r="G152" s="2130">
        <v>0</v>
      </c>
      <c r="H152" s="2131">
        <v>0</v>
      </c>
      <c r="I152" s="2130">
        <v>0</v>
      </c>
      <c r="J152" s="2131">
        <v>0</v>
      </c>
      <c r="K152" s="2130">
        <v>0</v>
      </c>
      <c r="L152" s="2131">
        <v>0</v>
      </c>
      <c r="M152" s="2130">
        <v>0</v>
      </c>
      <c r="N152" s="2131">
        <v>0</v>
      </c>
      <c r="O152" s="2130">
        <v>0</v>
      </c>
      <c r="P152" s="2131">
        <v>0</v>
      </c>
      <c r="Q152" s="2130">
        <v>2</v>
      </c>
      <c r="R152" s="2131">
        <v>3</v>
      </c>
      <c r="S152" s="2130">
        <v>0</v>
      </c>
      <c r="T152" s="2131">
        <v>0</v>
      </c>
      <c r="U152" s="1911">
        <f t="shared" si="4"/>
        <v>4</v>
      </c>
      <c r="V152" s="1493">
        <f t="shared" si="5"/>
        <v>6</v>
      </c>
      <c r="W152" s="1010">
        <f>'t1'!M151</f>
        <v>1</v>
      </c>
    </row>
    <row r="153" spans="1:23" ht="12" customHeight="1" x14ac:dyDescent="0.25">
      <c r="A153" s="1001" t="str">
        <f>'t1'!A152</f>
        <v>Assistente amministrativo - C</v>
      </c>
      <c r="B153" s="1027" t="str">
        <f>'t1'!B152</f>
        <v>A14005</v>
      </c>
      <c r="C153" s="2130">
        <v>0</v>
      </c>
      <c r="D153" s="2131">
        <v>0</v>
      </c>
      <c r="E153" s="2130">
        <v>0</v>
      </c>
      <c r="F153" s="2131">
        <v>0</v>
      </c>
      <c r="G153" s="2130">
        <v>0</v>
      </c>
      <c r="H153" s="2131">
        <v>0</v>
      </c>
      <c r="I153" s="2130">
        <v>0</v>
      </c>
      <c r="J153" s="2131">
        <v>0</v>
      </c>
      <c r="K153" s="2130">
        <v>0</v>
      </c>
      <c r="L153" s="2131">
        <v>0</v>
      </c>
      <c r="M153" s="2130">
        <v>0</v>
      </c>
      <c r="N153" s="2131">
        <v>0</v>
      </c>
      <c r="O153" s="2130">
        <v>0</v>
      </c>
      <c r="P153" s="2131">
        <v>0</v>
      </c>
      <c r="Q153" s="2130">
        <v>0</v>
      </c>
      <c r="R153" s="2131">
        <v>0</v>
      </c>
      <c r="S153" s="2130">
        <v>0</v>
      </c>
      <c r="T153" s="2131">
        <v>0</v>
      </c>
      <c r="U153" s="1911">
        <f t="shared" si="4"/>
        <v>0</v>
      </c>
      <c r="V153" s="1493">
        <f t="shared" si="5"/>
        <v>0</v>
      </c>
      <c r="W153" s="1010">
        <f>'t1'!M152</f>
        <v>1</v>
      </c>
    </row>
    <row r="154" spans="1:23" ht="12" customHeight="1" x14ac:dyDescent="0.25">
      <c r="A154" s="1001" t="str">
        <f>'t1'!A153</f>
        <v>Coadiutore amm.vo senior - BS</v>
      </c>
      <c r="B154" s="1027" t="str">
        <f>'t1'!B153</f>
        <v>A13870</v>
      </c>
      <c r="C154" s="2130">
        <v>0</v>
      </c>
      <c r="D154" s="2131">
        <v>0</v>
      </c>
      <c r="E154" s="2130">
        <v>0</v>
      </c>
      <c r="F154" s="2131">
        <v>0</v>
      </c>
      <c r="G154" s="2130">
        <v>0</v>
      </c>
      <c r="H154" s="2131">
        <v>0</v>
      </c>
      <c r="I154" s="2130">
        <v>1</v>
      </c>
      <c r="J154" s="2131">
        <v>1</v>
      </c>
      <c r="K154" s="2130">
        <v>0</v>
      </c>
      <c r="L154" s="2131">
        <v>0</v>
      </c>
      <c r="M154" s="2130">
        <v>0</v>
      </c>
      <c r="N154" s="2131">
        <v>0</v>
      </c>
      <c r="O154" s="2130">
        <v>0</v>
      </c>
      <c r="P154" s="2131">
        <v>0</v>
      </c>
      <c r="Q154" s="2130">
        <v>0</v>
      </c>
      <c r="R154" s="2131">
        <v>0</v>
      </c>
      <c r="S154" s="2130">
        <v>0</v>
      </c>
      <c r="T154" s="2131">
        <v>0</v>
      </c>
      <c r="U154" s="1911">
        <f t="shared" si="4"/>
        <v>1</v>
      </c>
      <c r="V154" s="1493">
        <f t="shared" si="5"/>
        <v>1</v>
      </c>
      <c r="W154" s="1010">
        <f>'t1'!M153</f>
        <v>1</v>
      </c>
    </row>
    <row r="155" spans="1:23" ht="12" customHeight="1" x14ac:dyDescent="0.25">
      <c r="A155" s="1001" t="str">
        <f>'t1'!A154</f>
        <v>Coadiutore amm.vo - B</v>
      </c>
      <c r="B155" s="1027" t="str">
        <f>'t1'!B154</f>
        <v>A12017</v>
      </c>
      <c r="C155" s="2130">
        <v>0</v>
      </c>
      <c r="D155" s="2131">
        <v>0</v>
      </c>
      <c r="E155" s="2130">
        <v>0</v>
      </c>
      <c r="F155" s="2131">
        <v>0</v>
      </c>
      <c r="G155" s="2130">
        <v>0</v>
      </c>
      <c r="H155" s="2131">
        <v>0</v>
      </c>
      <c r="I155" s="2130">
        <v>0</v>
      </c>
      <c r="J155" s="2131">
        <v>0</v>
      </c>
      <c r="K155" s="2130">
        <v>0</v>
      </c>
      <c r="L155" s="2131">
        <v>0</v>
      </c>
      <c r="M155" s="2130">
        <v>0</v>
      </c>
      <c r="N155" s="2131">
        <v>0</v>
      </c>
      <c r="O155" s="2130">
        <v>0</v>
      </c>
      <c r="P155" s="2131">
        <v>0</v>
      </c>
      <c r="Q155" s="2130">
        <v>0</v>
      </c>
      <c r="R155" s="2131">
        <v>0</v>
      </c>
      <c r="S155" s="2130">
        <v>0</v>
      </c>
      <c r="T155" s="2131">
        <v>0</v>
      </c>
      <c r="U155" s="1911">
        <f t="shared" si="4"/>
        <v>0</v>
      </c>
      <c r="V155" s="1493">
        <f t="shared" si="5"/>
        <v>0</v>
      </c>
      <c r="W155" s="1010">
        <f>'t1'!M154</f>
        <v>1</v>
      </c>
    </row>
    <row r="156" spans="1:23" ht="12" customHeight="1" x14ac:dyDescent="0.25">
      <c r="A156" s="1001" t="str">
        <f>'t1'!A155</f>
        <v>Commesso - A</v>
      </c>
      <c r="B156" s="1027" t="str">
        <f>'t1'!B155</f>
        <v>A11030</v>
      </c>
      <c r="C156" s="2130">
        <v>0</v>
      </c>
      <c r="D156" s="2131">
        <v>0</v>
      </c>
      <c r="E156" s="2130">
        <v>0</v>
      </c>
      <c r="F156" s="2131">
        <v>0</v>
      </c>
      <c r="G156" s="2130">
        <v>0</v>
      </c>
      <c r="H156" s="2131">
        <v>0</v>
      </c>
      <c r="I156" s="2130">
        <v>0</v>
      </c>
      <c r="J156" s="2131">
        <v>0</v>
      </c>
      <c r="K156" s="2130">
        <v>0</v>
      </c>
      <c r="L156" s="2131">
        <v>0</v>
      </c>
      <c r="M156" s="2130">
        <v>0</v>
      </c>
      <c r="N156" s="2131">
        <v>0</v>
      </c>
      <c r="O156" s="2130">
        <v>0</v>
      </c>
      <c r="P156" s="2131">
        <v>0</v>
      </c>
      <c r="Q156" s="2130">
        <v>0</v>
      </c>
      <c r="R156" s="2131">
        <v>0</v>
      </c>
      <c r="S156" s="2130">
        <v>0</v>
      </c>
      <c r="T156" s="2131">
        <v>0</v>
      </c>
      <c r="U156" s="1911">
        <f t="shared" si="4"/>
        <v>0</v>
      </c>
      <c r="V156" s="1493">
        <f t="shared" si="5"/>
        <v>0</v>
      </c>
      <c r="W156" s="1010">
        <f>'t1'!M155</f>
        <v>0</v>
      </c>
    </row>
    <row r="157" spans="1:23" ht="12" customHeight="1" x14ac:dyDescent="0.25">
      <c r="A157" s="1001" t="str">
        <f>'t1'!A156</f>
        <v>Profilo atipico ruolo amministrativo</v>
      </c>
      <c r="B157" s="1027" t="str">
        <f>'t1'!B156</f>
        <v>A00062</v>
      </c>
      <c r="C157" s="2130">
        <v>0</v>
      </c>
      <c r="D157" s="2131">
        <v>0</v>
      </c>
      <c r="E157" s="2130">
        <v>0</v>
      </c>
      <c r="F157" s="2131">
        <v>0</v>
      </c>
      <c r="G157" s="2130">
        <v>0</v>
      </c>
      <c r="H157" s="2131">
        <v>0</v>
      </c>
      <c r="I157" s="2130">
        <v>0</v>
      </c>
      <c r="J157" s="2131">
        <v>0</v>
      </c>
      <c r="K157" s="2130">
        <v>0</v>
      </c>
      <c r="L157" s="2131">
        <v>0</v>
      </c>
      <c r="M157" s="2130">
        <v>0</v>
      </c>
      <c r="N157" s="2131">
        <v>0</v>
      </c>
      <c r="O157" s="2130">
        <v>0</v>
      </c>
      <c r="P157" s="2131">
        <v>0</v>
      </c>
      <c r="Q157" s="2130">
        <v>0</v>
      </c>
      <c r="R157" s="2131">
        <v>0</v>
      </c>
      <c r="S157" s="2130">
        <v>0</v>
      </c>
      <c r="T157" s="2131">
        <v>0</v>
      </c>
      <c r="U157" s="1911">
        <f t="shared" si="4"/>
        <v>0</v>
      </c>
      <c r="V157" s="1493">
        <f t="shared" si="5"/>
        <v>0</v>
      </c>
      <c r="W157" s="1010">
        <f>'t1'!M156</f>
        <v>0</v>
      </c>
    </row>
    <row r="158" spans="1:23" ht="12" customHeight="1" x14ac:dyDescent="0.25">
      <c r="A158" s="1001" t="str">
        <f>'t1'!A157</f>
        <v>Ricercatore sanitario - DS</v>
      </c>
      <c r="B158" s="1027" t="str">
        <f>'t1'!B157</f>
        <v>N18694</v>
      </c>
      <c r="C158" s="2130">
        <v>0</v>
      </c>
      <c r="D158" s="2131">
        <v>0</v>
      </c>
      <c r="E158" s="2130">
        <v>6</v>
      </c>
      <c r="F158" s="2131">
        <v>11</v>
      </c>
      <c r="G158" s="2130">
        <v>0</v>
      </c>
      <c r="H158" s="2131">
        <v>0</v>
      </c>
      <c r="I158" s="2130">
        <v>0</v>
      </c>
      <c r="J158" s="2131">
        <v>0</v>
      </c>
      <c r="K158" s="2130">
        <v>0</v>
      </c>
      <c r="L158" s="2131">
        <v>0</v>
      </c>
      <c r="M158" s="2130">
        <v>0</v>
      </c>
      <c r="N158" s="2131">
        <v>0</v>
      </c>
      <c r="O158" s="2130">
        <v>0</v>
      </c>
      <c r="P158" s="2131">
        <v>0</v>
      </c>
      <c r="Q158" s="2130">
        <v>0</v>
      </c>
      <c r="R158" s="2131">
        <v>0</v>
      </c>
      <c r="S158" s="2130">
        <v>0</v>
      </c>
      <c r="T158" s="2131">
        <v>0</v>
      </c>
      <c r="U158" s="1911">
        <f t="shared" si="4"/>
        <v>6</v>
      </c>
      <c r="V158" s="1493">
        <f t="shared" si="5"/>
        <v>11</v>
      </c>
      <c r="W158" s="1010">
        <f>'t1'!M157</f>
        <v>1</v>
      </c>
    </row>
    <row r="159" spans="1:23" ht="12" customHeight="1" x14ac:dyDescent="0.25">
      <c r="A159" s="1001" t="str">
        <f>'t1'!A158</f>
        <v>Collaboratore prof.le  di ricerca sanitaria - D</v>
      </c>
      <c r="B159" s="1027" t="str">
        <f>'t1'!B158</f>
        <v>N16695</v>
      </c>
      <c r="C159" s="2130">
        <v>0</v>
      </c>
      <c r="D159" s="2131">
        <v>0</v>
      </c>
      <c r="E159" s="2130">
        <v>3</v>
      </c>
      <c r="F159" s="2131">
        <v>9</v>
      </c>
      <c r="G159" s="2130">
        <v>0</v>
      </c>
      <c r="H159" s="2131">
        <v>0</v>
      </c>
      <c r="I159" s="2130">
        <v>0</v>
      </c>
      <c r="J159" s="2131">
        <v>0</v>
      </c>
      <c r="K159" s="2130">
        <v>0</v>
      </c>
      <c r="L159" s="2131">
        <v>0</v>
      </c>
      <c r="M159" s="2130">
        <v>0</v>
      </c>
      <c r="N159" s="2131">
        <v>0</v>
      </c>
      <c r="O159" s="2130">
        <v>0</v>
      </c>
      <c r="P159" s="2131">
        <v>0</v>
      </c>
      <c r="Q159" s="2130">
        <v>0</v>
      </c>
      <c r="R159" s="2131">
        <v>0</v>
      </c>
      <c r="S159" s="2130">
        <v>0</v>
      </c>
      <c r="T159" s="2131">
        <v>0</v>
      </c>
      <c r="U159" s="1911">
        <f t="shared" si="4"/>
        <v>3</v>
      </c>
      <c r="V159" s="1493">
        <f t="shared" si="5"/>
        <v>9</v>
      </c>
      <c r="W159" s="1010">
        <f>'t1'!M158</f>
        <v>1</v>
      </c>
    </row>
    <row r="160" spans="1:23" ht="12" customHeight="1" x14ac:dyDescent="0.25">
      <c r="A160" s="1001" t="str">
        <f>'t1'!A159</f>
        <v>CONTRATTISTI (a)</v>
      </c>
      <c r="B160" s="1027" t="str">
        <f>'t1'!B159</f>
        <v>000061</v>
      </c>
      <c r="C160" s="2130">
        <f>IF(ISERROR(VLOOKUP($B160,IN_T6!$B$2:$Y$3000,2,FALSE))=TRUE,"",VLOOKUP($B160,IN_T6!$B$2:$Y$3000,2,FALSE))</f>
        <v>0</v>
      </c>
      <c r="D160" s="2131">
        <f>IF(ISERROR(VLOOKUP($B160,IN_T6!$B$2:$Y$3000,3,FALSE))=TRUE,"",VLOOKUP($B160,IN_T6!$B$2:$Y$3000,3,FALSE))</f>
        <v>0</v>
      </c>
      <c r="E160" s="2130">
        <f>IF(ISERROR(VLOOKUP($B160,IN_T6!$B$2:$Y$3000,4,FALSE))=TRUE,"",VLOOKUP($B160,IN_T6!$B$2:$Y$3000,4,FALSE))</f>
        <v>0</v>
      </c>
      <c r="F160" s="2131">
        <f>IF(ISERROR(VLOOKUP($B160,IN_T6!$B$2:$Y$3000,5,FALSE))=TRUE,"",VLOOKUP($B160,IN_T6!$B$2:$Y$3000,5,FALSE))</f>
        <v>0</v>
      </c>
      <c r="G160" s="2130">
        <f>IF(ISERROR(VLOOKUP($B160,IN_T6!$B$2:$Y$3000,6,FALSE))=TRUE,"",VLOOKUP($B160,IN_T6!$B$2:$Y$3000,6,FALSE))</f>
        <v>0</v>
      </c>
      <c r="H160" s="2131">
        <f>IF(ISERROR(VLOOKUP($B160,IN_T6!$B$2:$Y$3000,7,FALSE))=TRUE,"",VLOOKUP($B160,IN_T6!$B$2:$Y$3000,7,FALSE))</f>
        <v>0</v>
      </c>
      <c r="I160" s="2130">
        <f>IF(ISERROR(VLOOKUP($B160,IN_T6!$B$2:$Y$3000,8,FALSE))=TRUE,"",VLOOKUP($B160,IN_T6!$B$2:$Y$3000,8,FALSE))</f>
        <v>0</v>
      </c>
      <c r="J160" s="2131">
        <f>IF(ISERROR(VLOOKUP($B160,IN_T6!$B$2:$Y$3000,9,FALSE))=TRUE,"",VLOOKUP($B160,IN_T6!$B$2:$Y$3000,9,FALSE))</f>
        <v>0</v>
      </c>
      <c r="K160" s="2130">
        <f>IF(ISERROR(VLOOKUP($B160,IN_T6!$B$2:$Y$3000,10,FALSE))=TRUE,"",VLOOKUP($B160,IN_T6!$B$2:$Y$3000,10,FALSE))</f>
        <v>0</v>
      </c>
      <c r="L160" s="2131">
        <f>IF(ISERROR(VLOOKUP($B160,IN_T6!$B$2:$Y$3000,11,FALSE))=TRUE,"",VLOOKUP($B160,IN_T6!$B$2:$Y$3000,11,FALSE))</f>
        <v>0</v>
      </c>
      <c r="M160" s="2130">
        <f>IF(ISERROR(VLOOKUP($B160,IN_T6!$B$2:$Y$3000,12,FALSE))=TRUE,"",VLOOKUP($B160,IN_T6!$B$2:$Y$3000,12,FALSE))</f>
        <v>0</v>
      </c>
      <c r="N160" s="2131">
        <f>IF(ISERROR(VLOOKUP($B160,IN_T6!$B$2:$Y$3000,13,FALSE))=TRUE,"",VLOOKUP($B160,IN_T6!$B$2:$Y$3000,13,FALSE))</f>
        <v>0</v>
      </c>
      <c r="O160" s="2130">
        <f>IF(ISERROR(VLOOKUP($B160,IN_T6!$B$2:$Y$3000,14,FALSE))=TRUE,"",VLOOKUP($B160,IN_T6!$B$2:$Y$3000,14,FALSE))</f>
        <v>0</v>
      </c>
      <c r="P160" s="2131">
        <f>IF(ISERROR(VLOOKUP($B160,IN_T6!$B$2:$Y$3000,15,FALSE))=TRUE,"",VLOOKUP($B160,IN_T6!$B$2:$Y$3000,15,FALSE))</f>
        <v>0</v>
      </c>
      <c r="Q160" s="2130">
        <f>IF(ISERROR(VLOOKUP($B160,IN_T6!$B$2:$Y$3000,16,FALSE))=TRUE,"",VLOOKUP($B160,IN_T6!$B$2:$Y$3000,16,FALSE))</f>
        <v>0</v>
      </c>
      <c r="R160" s="2131">
        <f>IF(ISERROR(VLOOKUP($B160,IN_T6!$B$2:$Y$3000,17,FALSE))=TRUE,"",VLOOKUP($B160,IN_T6!$B$2:$Y$3000,17,FALSE))</f>
        <v>0</v>
      </c>
      <c r="S160" s="2130">
        <f>IF(ISERROR(VLOOKUP($B160,IN_T6!$B$2:$Y$3000,18,FALSE))=TRUE,"",VLOOKUP($B160,IN_T6!$B$2:$Y$3000,18,FALSE))</f>
        <v>0</v>
      </c>
      <c r="T160" s="2131">
        <f>IF(ISERROR(VLOOKUP($B160,IN_T6!$B$2:$Y$3000,19,FALSE))=TRUE,"",VLOOKUP($B160,IN_T6!$B$2:$Y$3000,19,FALSE))</f>
        <v>0</v>
      </c>
      <c r="U160" s="1911">
        <f t="shared" ref="U160:V164" si="6">SUM(C160,E160,G160,I160,K160,M160,O160,Q160,S160)</f>
        <v>0</v>
      </c>
      <c r="V160" s="1493">
        <f t="shared" si="6"/>
        <v>0</v>
      </c>
      <c r="W160" s="1010">
        <f>'t1'!M159</f>
        <v>0</v>
      </c>
    </row>
    <row r="161" spans="1:23" ht="12" customHeight="1" x14ac:dyDescent="0.25">
      <c r="A161" s="1001" t="str">
        <f>'t1'!A160</f>
        <v>Dir. Ambientale con incarico di struttura complessa</v>
      </c>
      <c r="B161" s="1027" t="str">
        <f>'t1'!B160</f>
        <v>TD0C02</v>
      </c>
      <c r="C161" s="2251">
        <f>IF(ISERROR(VLOOKUP($B161,IN_T6!$B$2:$Y$3000,2,FALSE))=TRUE,"",VLOOKUP($B161,IN_T6!$B$2:$Y$3000,2,FALSE))</f>
        <v>0</v>
      </c>
      <c r="D161" s="2252">
        <f>IF(ISERROR(VLOOKUP($B161,IN_T6!$B$2:$Y$3000,3,FALSE))=TRUE,"",VLOOKUP($B161,IN_T6!$B$2:$Y$3000,3,FALSE))</f>
        <v>0</v>
      </c>
      <c r="E161" s="2251">
        <f>IF(ISERROR(VLOOKUP($B161,IN_T6!$B$2:$Y$3000,4,FALSE))=TRUE,"",VLOOKUP($B161,IN_T6!$B$2:$Y$3000,4,FALSE))</f>
        <v>0</v>
      </c>
      <c r="F161" s="2252">
        <f>IF(ISERROR(VLOOKUP($B161,IN_T6!$B$2:$Y$3000,5,FALSE))=TRUE,"",VLOOKUP($B161,IN_T6!$B$2:$Y$3000,5,FALSE))</f>
        <v>0</v>
      </c>
      <c r="G161" s="2251">
        <f>IF(ISERROR(VLOOKUP($B161,IN_T6!$B$2:$Y$3000,6,FALSE))=TRUE,"",VLOOKUP($B161,IN_T6!$B$2:$Y$3000,6,FALSE))</f>
        <v>0</v>
      </c>
      <c r="H161" s="2252">
        <f>IF(ISERROR(VLOOKUP($B161,IN_T6!$B$2:$Y$3000,7,FALSE))=TRUE,"",VLOOKUP($B161,IN_T6!$B$2:$Y$3000,7,FALSE))</f>
        <v>0</v>
      </c>
      <c r="I161" s="2251">
        <f>IF(ISERROR(VLOOKUP($B161,IN_T6!$B$2:$Y$3000,8,FALSE))=TRUE,"",VLOOKUP($B161,IN_T6!$B$2:$Y$3000,8,FALSE))</f>
        <v>0</v>
      </c>
      <c r="J161" s="2252">
        <f>IF(ISERROR(VLOOKUP($B161,IN_T6!$B$2:$Y$3000,9,FALSE))=TRUE,"",VLOOKUP($B161,IN_T6!$B$2:$Y$3000,9,FALSE))</f>
        <v>0</v>
      </c>
      <c r="K161" s="2251">
        <f>IF(ISERROR(VLOOKUP($B161,IN_T6!$B$2:$Y$3000,10,FALSE))=TRUE,"",VLOOKUP($B161,IN_T6!$B$2:$Y$3000,10,FALSE))</f>
        <v>0</v>
      </c>
      <c r="L161" s="2252">
        <f>IF(ISERROR(VLOOKUP($B161,IN_T6!$B$2:$Y$3000,11,FALSE))=TRUE,"",VLOOKUP($B161,IN_T6!$B$2:$Y$3000,11,FALSE))</f>
        <v>0</v>
      </c>
      <c r="M161" s="2251">
        <f>IF(ISERROR(VLOOKUP($B161,IN_T6!$B$2:$Y$3000,12,FALSE))=TRUE,"",VLOOKUP($B161,IN_T6!$B$2:$Y$3000,12,FALSE))</f>
        <v>0</v>
      </c>
      <c r="N161" s="2252">
        <f>IF(ISERROR(VLOOKUP($B161,IN_T6!$B$2:$Y$3000,13,FALSE))=TRUE,"",VLOOKUP($B161,IN_T6!$B$2:$Y$3000,13,FALSE))</f>
        <v>0</v>
      </c>
      <c r="O161" s="2251">
        <f>IF(ISERROR(VLOOKUP($B161,IN_T6!$B$2:$Y$3000,14,FALSE))=TRUE,"",VLOOKUP($B161,IN_T6!$B$2:$Y$3000,14,FALSE))</f>
        <v>0</v>
      </c>
      <c r="P161" s="2252">
        <f>IF(ISERROR(VLOOKUP($B161,IN_T6!$B$2:$Y$3000,15,FALSE))=TRUE,"",VLOOKUP($B161,IN_T6!$B$2:$Y$3000,15,FALSE))</f>
        <v>0</v>
      </c>
      <c r="Q161" s="2251">
        <f>IF(ISERROR(VLOOKUP($B161,IN_T6!$B$2:$Y$3000,16,FALSE))=TRUE,"",VLOOKUP($B161,IN_T6!$B$2:$Y$3000,16,FALSE))</f>
        <v>0</v>
      </c>
      <c r="R161" s="2252">
        <f>IF(ISERROR(VLOOKUP($B161,IN_T6!$B$2:$Y$3000,17,FALSE))=TRUE,"",VLOOKUP($B161,IN_T6!$B$2:$Y$3000,17,FALSE))</f>
        <v>0</v>
      </c>
      <c r="S161" s="2251">
        <f>IF(ISERROR(VLOOKUP($B161,IN_T6!$B$2:$Y$3000,18,FALSE))=TRUE,"",VLOOKUP($B161,IN_T6!$B$2:$Y$3000,18,FALSE))</f>
        <v>0</v>
      </c>
      <c r="T161" s="2252">
        <f>IF(ISERROR(VLOOKUP($B161,IN_T6!$B$2:$Y$3000,19,FALSE))=TRUE,"",VLOOKUP($B161,IN_T6!$B$2:$Y$3000,19,FALSE))</f>
        <v>0</v>
      </c>
      <c r="U161" s="1911">
        <f t="shared" si="6"/>
        <v>0</v>
      </c>
      <c r="V161" s="1493">
        <f t="shared" si="6"/>
        <v>0</v>
      </c>
      <c r="W161" s="1010">
        <f>'t1'!M160</f>
        <v>0</v>
      </c>
    </row>
    <row r="162" spans="1:23" ht="12" customHeight="1" x14ac:dyDescent="0.25">
      <c r="A162" s="1001" t="str">
        <f>'t1'!A161</f>
        <v>Dir. Ambientale con incarico di struttura semplice</v>
      </c>
      <c r="B162" s="1027" t="str">
        <f>'t1'!B161</f>
        <v>TD0S02</v>
      </c>
      <c r="C162" s="2251">
        <f>IF(ISERROR(VLOOKUP($B162,IN_T6!$B$2:$Y$3000,2,FALSE))=TRUE,"",VLOOKUP($B162,IN_T6!$B$2:$Y$3000,2,FALSE))</f>
        <v>0</v>
      </c>
      <c r="D162" s="2252">
        <f>IF(ISERROR(VLOOKUP($B162,IN_T6!$B$2:$Y$3000,3,FALSE))=TRUE,"",VLOOKUP($B162,IN_T6!$B$2:$Y$3000,3,FALSE))</f>
        <v>0</v>
      </c>
      <c r="E162" s="2251">
        <f>IF(ISERROR(VLOOKUP($B162,IN_T6!$B$2:$Y$3000,4,FALSE))=TRUE,"",VLOOKUP($B162,IN_T6!$B$2:$Y$3000,4,FALSE))</f>
        <v>0</v>
      </c>
      <c r="F162" s="2252">
        <f>IF(ISERROR(VLOOKUP($B162,IN_T6!$B$2:$Y$3000,5,FALSE))=TRUE,"",VLOOKUP($B162,IN_T6!$B$2:$Y$3000,5,FALSE))</f>
        <v>0</v>
      </c>
      <c r="G162" s="2251">
        <f>IF(ISERROR(VLOOKUP($B162,IN_T6!$B$2:$Y$3000,6,FALSE))=TRUE,"",VLOOKUP($B162,IN_T6!$B$2:$Y$3000,6,FALSE))</f>
        <v>0</v>
      </c>
      <c r="H162" s="2252">
        <f>IF(ISERROR(VLOOKUP($B162,IN_T6!$B$2:$Y$3000,7,FALSE))=TRUE,"",VLOOKUP($B162,IN_T6!$B$2:$Y$3000,7,FALSE))</f>
        <v>0</v>
      </c>
      <c r="I162" s="2251">
        <f>IF(ISERROR(VLOOKUP($B162,IN_T6!$B$2:$Y$3000,8,FALSE))=TRUE,"",VLOOKUP($B162,IN_T6!$B$2:$Y$3000,8,FALSE))</f>
        <v>0</v>
      </c>
      <c r="J162" s="2252">
        <f>IF(ISERROR(VLOOKUP($B162,IN_T6!$B$2:$Y$3000,9,FALSE))=TRUE,"",VLOOKUP($B162,IN_T6!$B$2:$Y$3000,9,FALSE))</f>
        <v>0</v>
      </c>
      <c r="K162" s="2251">
        <f>IF(ISERROR(VLOOKUP($B162,IN_T6!$B$2:$Y$3000,10,FALSE))=TRUE,"",VLOOKUP($B162,IN_T6!$B$2:$Y$3000,10,FALSE))</f>
        <v>0</v>
      </c>
      <c r="L162" s="2252">
        <f>IF(ISERROR(VLOOKUP($B162,IN_T6!$B$2:$Y$3000,11,FALSE))=TRUE,"",VLOOKUP($B162,IN_T6!$B$2:$Y$3000,11,FALSE))</f>
        <v>0</v>
      </c>
      <c r="M162" s="2251">
        <f>IF(ISERROR(VLOOKUP($B162,IN_T6!$B$2:$Y$3000,12,FALSE))=TRUE,"",VLOOKUP($B162,IN_T6!$B$2:$Y$3000,12,FALSE))</f>
        <v>0</v>
      </c>
      <c r="N162" s="2252">
        <f>IF(ISERROR(VLOOKUP($B162,IN_T6!$B$2:$Y$3000,13,FALSE))=TRUE,"",VLOOKUP($B162,IN_T6!$B$2:$Y$3000,13,FALSE))</f>
        <v>0</v>
      </c>
      <c r="O162" s="2251">
        <f>IF(ISERROR(VLOOKUP($B162,IN_T6!$B$2:$Y$3000,14,FALSE))=TRUE,"",VLOOKUP($B162,IN_T6!$B$2:$Y$3000,14,FALSE))</f>
        <v>0</v>
      </c>
      <c r="P162" s="2252">
        <f>IF(ISERROR(VLOOKUP($B162,IN_T6!$B$2:$Y$3000,15,FALSE))=TRUE,"",VLOOKUP($B162,IN_T6!$B$2:$Y$3000,15,FALSE))</f>
        <v>0</v>
      </c>
      <c r="Q162" s="2251">
        <f>IF(ISERROR(VLOOKUP($B162,IN_T6!$B$2:$Y$3000,16,FALSE))=TRUE,"",VLOOKUP($B162,IN_T6!$B$2:$Y$3000,16,FALSE))</f>
        <v>0</v>
      </c>
      <c r="R162" s="2252">
        <f>IF(ISERROR(VLOOKUP($B162,IN_T6!$B$2:$Y$3000,17,FALSE))=TRUE,"",VLOOKUP($B162,IN_T6!$B$2:$Y$3000,17,FALSE))</f>
        <v>0</v>
      </c>
      <c r="S162" s="2251">
        <f>IF(ISERROR(VLOOKUP($B162,IN_T6!$B$2:$Y$3000,18,FALSE))=TRUE,"",VLOOKUP($B162,IN_T6!$B$2:$Y$3000,18,FALSE))</f>
        <v>0</v>
      </c>
      <c r="T162" s="2252">
        <f>IF(ISERROR(VLOOKUP($B162,IN_T6!$B$2:$Y$3000,19,FALSE))=TRUE,"",VLOOKUP($B162,IN_T6!$B$2:$Y$3000,19,FALSE))</f>
        <v>0</v>
      </c>
      <c r="U162" s="1911">
        <f t="shared" si="6"/>
        <v>0</v>
      </c>
      <c r="V162" s="1493">
        <f t="shared" si="6"/>
        <v>0</v>
      </c>
      <c r="W162" s="1010">
        <f>'t1'!M161</f>
        <v>0</v>
      </c>
    </row>
    <row r="163" spans="1:23" ht="12" customHeight="1" x14ac:dyDescent="0.25">
      <c r="A163" s="1001" t="str">
        <f>'t1'!A162</f>
        <v>Dir. Ambientale con altri incar.prof.li</v>
      </c>
      <c r="B163" s="1027" t="str">
        <f>'t1'!B162</f>
        <v>TD0A02</v>
      </c>
      <c r="C163" s="2251">
        <f>IF(ISERROR(VLOOKUP($B163,IN_T6!$B$2:$Y$3000,2,FALSE))=TRUE,"",VLOOKUP($B163,IN_T6!$B$2:$Y$3000,2,FALSE))</f>
        <v>0</v>
      </c>
      <c r="D163" s="2252">
        <f>IF(ISERROR(VLOOKUP($B163,IN_T6!$B$2:$Y$3000,3,FALSE))=TRUE,"",VLOOKUP($B163,IN_T6!$B$2:$Y$3000,3,FALSE))</f>
        <v>0</v>
      </c>
      <c r="E163" s="2251">
        <f>IF(ISERROR(VLOOKUP($B163,IN_T6!$B$2:$Y$3000,4,FALSE))=TRUE,"",VLOOKUP($B163,IN_T6!$B$2:$Y$3000,4,FALSE))</f>
        <v>0</v>
      </c>
      <c r="F163" s="2252">
        <f>IF(ISERROR(VLOOKUP($B163,IN_T6!$B$2:$Y$3000,5,FALSE))=TRUE,"",VLOOKUP($B163,IN_T6!$B$2:$Y$3000,5,FALSE))</f>
        <v>0</v>
      </c>
      <c r="G163" s="2251">
        <f>IF(ISERROR(VLOOKUP($B163,IN_T6!$B$2:$Y$3000,6,FALSE))=TRUE,"",VLOOKUP($B163,IN_T6!$B$2:$Y$3000,6,FALSE))</f>
        <v>0</v>
      </c>
      <c r="H163" s="2252">
        <f>IF(ISERROR(VLOOKUP($B163,IN_T6!$B$2:$Y$3000,7,FALSE))=TRUE,"",VLOOKUP($B163,IN_T6!$B$2:$Y$3000,7,FALSE))</f>
        <v>0</v>
      </c>
      <c r="I163" s="2251">
        <f>IF(ISERROR(VLOOKUP($B163,IN_T6!$B$2:$Y$3000,8,FALSE))=TRUE,"",VLOOKUP($B163,IN_T6!$B$2:$Y$3000,8,FALSE))</f>
        <v>0</v>
      </c>
      <c r="J163" s="2252">
        <f>IF(ISERROR(VLOOKUP($B163,IN_T6!$B$2:$Y$3000,9,FALSE))=TRUE,"",VLOOKUP($B163,IN_T6!$B$2:$Y$3000,9,FALSE))</f>
        <v>0</v>
      </c>
      <c r="K163" s="2251">
        <f>IF(ISERROR(VLOOKUP($B163,IN_T6!$B$2:$Y$3000,10,FALSE))=TRUE,"",VLOOKUP($B163,IN_T6!$B$2:$Y$3000,10,FALSE))</f>
        <v>0</v>
      </c>
      <c r="L163" s="2252">
        <f>IF(ISERROR(VLOOKUP($B163,IN_T6!$B$2:$Y$3000,11,FALSE))=TRUE,"",VLOOKUP($B163,IN_T6!$B$2:$Y$3000,11,FALSE))</f>
        <v>0</v>
      </c>
      <c r="M163" s="2251">
        <f>IF(ISERROR(VLOOKUP($B163,IN_T6!$B$2:$Y$3000,12,FALSE))=TRUE,"",VLOOKUP($B163,IN_T6!$B$2:$Y$3000,12,FALSE))</f>
        <v>0</v>
      </c>
      <c r="N163" s="2252">
        <f>IF(ISERROR(VLOOKUP($B163,IN_T6!$B$2:$Y$3000,13,FALSE))=TRUE,"",VLOOKUP($B163,IN_T6!$B$2:$Y$3000,13,FALSE))</f>
        <v>0</v>
      </c>
      <c r="O163" s="2251">
        <f>IF(ISERROR(VLOOKUP($B163,IN_T6!$B$2:$Y$3000,14,FALSE))=TRUE,"",VLOOKUP($B163,IN_T6!$B$2:$Y$3000,14,FALSE))</f>
        <v>0</v>
      </c>
      <c r="P163" s="2252">
        <f>IF(ISERROR(VLOOKUP($B163,IN_T6!$B$2:$Y$3000,15,FALSE))=TRUE,"",VLOOKUP($B163,IN_T6!$B$2:$Y$3000,15,FALSE))</f>
        <v>0</v>
      </c>
      <c r="Q163" s="2251">
        <f>IF(ISERROR(VLOOKUP($B163,IN_T6!$B$2:$Y$3000,16,FALSE))=TRUE,"",VLOOKUP($B163,IN_T6!$B$2:$Y$3000,16,FALSE))</f>
        <v>0</v>
      </c>
      <c r="R163" s="2252">
        <f>IF(ISERROR(VLOOKUP($B163,IN_T6!$B$2:$Y$3000,17,FALSE))=TRUE,"",VLOOKUP($B163,IN_T6!$B$2:$Y$3000,17,FALSE))</f>
        <v>0</v>
      </c>
      <c r="S163" s="2251">
        <f>IF(ISERROR(VLOOKUP($B163,IN_T6!$B$2:$Y$3000,18,FALSE))=TRUE,"",VLOOKUP($B163,IN_T6!$B$2:$Y$3000,18,FALSE))</f>
        <v>0</v>
      </c>
      <c r="T163" s="2252">
        <f>IF(ISERROR(VLOOKUP($B163,IN_T6!$B$2:$Y$3000,19,FALSE))=TRUE,"",VLOOKUP($B163,IN_T6!$B$2:$Y$3000,19,FALSE))</f>
        <v>0</v>
      </c>
      <c r="U163" s="1911">
        <f t="shared" si="6"/>
        <v>0</v>
      </c>
      <c r="V163" s="1493">
        <f t="shared" si="6"/>
        <v>0</v>
      </c>
      <c r="W163" s="1010">
        <f>'t1'!M162</f>
        <v>0</v>
      </c>
    </row>
    <row r="164" spans="1:23" ht="12" customHeight="1" thickBot="1" x14ac:dyDescent="0.3">
      <c r="A164" s="1001" t="str">
        <f>'t1'!A163</f>
        <v>Dir. Ambientale a t. determinato (art.15-septies dlgs 502/92)</v>
      </c>
      <c r="B164" s="1027" t="str">
        <f>'t1'!B163</f>
        <v>TD0810</v>
      </c>
      <c r="C164" s="2251">
        <f>IF(ISERROR(VLOOKUP($B164,IN_T6!$B$2:$Y$3000,2,FALSE))=TRUE,"",VLOOKUP($B164,IN_T6!$B$2:$Y$3000,2,FALSE))</f>
        <v>0</v>
      </c>
      <c r="D164" s="2252">
        <f>IF(ISERROR(VLOOKUP($B164,IN_T6!$B$2:$Y$3000,3,FALSE))=TRUE,"",VLOOKUP($B164,IN_T6!$B$2:$Y$3000,3,FALSE))</f>
        <v>0</v>
      </c>
      <c r="E164" s="2251">
        <f>IF(ISERROR(VLOOKUP($B164,IN_T6!$B$2:$Y$3000,4,FALSE))=TRUE,"",VLOOKUP($B164,IN_T6!$B$2:$Y$3000,4,FALSE))</f>
        <v>0</v>
      </c>
      <c r="F164" s="2252">
        <f>IF(ISERROR(VLOOKUP($B164,IN_T6!$B$2:$Y$3000,5,FALSE))=TRUE,"",VLOOKUP($B164,IN_T6!$B$2:$Y$3000,5,FALSE))</f>
        <v>0</v>
      </c>
      <c r="G164" s="2251">
        <f>IF(ISERROR(VLOOKUP($B164,IN_T6!$B$2:$Y$3000,6,FALSE))=TRUE,"",VLOOKUP($B164,IN_T6!$B$2:$Y$3000,6,FALSE))</f>
        <v>0</v>
      </c>
      <c r="H164" s="2252">
        <f>IF(ISERROR(VLOOKUP($B164,IN_T6!$B$2:$Y$3000,7,FALSE))=TRUE,"",VLOOKUP($B164,IN_T6!$B$2:$Y$3000,7,FALSE))</f>
        <v>0</v>
      </c>
      <c r="I164" s="2251">
        <f>IF(ISERROR(VLOOKUP($B164,IN_T6!$B$2:$Y$3000,8,FALSE))=TRUE,"",VLOOKUP($B164,IN_T6!$B$2:$Y$3000,8,FALSE))</f>
        <v>0</v>
      </c>
      <c r="J164" s="2252">
        <f>IF(ISERROR(VLOOKUP($B164,IN_T6!$B$2:$Y$3000,9,FALSE))=TRUE,"",VLOOKUP($B164,IN_T6!$B$2:$Y$3000,9,FALSE))</f>
        <v>0</v>
      </c>
      <c r="K164" s="2251">
        <f>IF(ISERROR(VLOOKUP($B164,IN_T6!$B$2:$Y$3000,10,FALSE))=TRUE,"",VLOOKUP($B164,IN_T6!$B$2:$Y$3000,10,FALSE))</f>
        <v>0</v>
      </c>
      <c r="L164" s="2252">
        <f>IF(ISERROR(VLOOKUP($B164,IN_T6!$B$2:$Y$3000,11,FALSE))=TRUE,"",VLOOKUP($B164,IN_T6!$B$2:$Y$3000,11,FALSE))</f>
        <v>0</v>
      </c>
      <c r="M164" s="2251">
        <f>IF(ISERROR(VLOOKUP($B164,IN_T6!$B$2:$Y$3000,12,FALSE))=TRUE,"",VLOOKUP($B164,IN_T6!$B$2:$Y$3000,12,FALSE))</f>
        <v>0</v>
      </c>
      <c r="N164" s="2252">
        <f>IF(ISERROR(VLOOKUP($B164,IN_T6!$B$2:$Y$3000,13,FALSE))=TRUE,"",VLOOKUP($B164,IN_T6!$B$2:$Y$3000,13,FALSE))</f>
        <v>0</v>
      </c>
      <c r="O164" s="2251">
        <f>IF(ISERROR(VLOOKUP($B164,IN_T6!$B$2:$Y$3000,14,FALSE))=TRUE,"",VLOOKUP($B164,IN_T6!$B$2:$Y$3000,14,FALSE))</f>
        <v>0</v>
      </c>
      <c r="P164" s="2252">
        <f>IF(ISERROR(VLOOKUP($B164,IN_T6!$B$2:$Y$3000,15,FALSE))=TRUE,"",VLOOKUP($B164,IN_T6!$B$2:$Y$3000,15,FALSE))</f>
        <v>0</v>
      </c>
      <c r="Q164" s="2251">
        <f>IF(ISERROR(VLOOKUP($B164,IN_T6!$B$2:$Y$3000,16,FALSE))=TRUE,"",VLOOKUP($B164,IN_T6!$B$2:$Y$3000,16,FALSE))</f>
        <v>0</v>
      </c>
      <c r="R164" s="2252">
        <f>IF(ISERROR(VLOOKUP($B164,IN_T6!$B$2:$Y$3000,17,FALSE))=TRUE,"",VLOOKUP($B164,IN_T6!$B$2:$Y$3000,17,FALSE))</f>
        <v>0</v>
      </c>
      <c r="S164" s="2251">
        <f>IF(ISERROR(VLOOKUP($B164,IN_T6!$B$2:$Y$3000,18,FALSE))=TRUE,"",VLOOKUP($B164,IN_T6!$B$2:$Y$3000,18,FALSE))</f>
        <v>0</v>
      </c>
      <c r="T164" s="2252">
        <f>IF(ISERROR(VLOOKUP($B164,IN_T6!$B$2:$Y$3000,19,FALSE))=TRUE,"",VLOOKUP($B164,IN_T6!$B$2:$Y$3000,19,FALSE))</f>
        <v>0</v>
      </c>
      <c r="U164" s="1911">
        <f t="shared" si="6"/>
        <v>0</v>
      </c>
      <c r="V164" s="1493">
        <f t="shared" si="6"/>
        <v>0</v>
      </c>
      <c r="W164" s="1010">
        <f>'t1'!M163</f>
        <v>0</v>
      </c>
    </row>
    <row r="165" spans="1:23" ht="11.15" thickTop="1" thickBot="1" x14ac:dyDescent="0.3">
      <c r="A165" s="1070" t="s">
        <v>623</v>
      </c>
      <c r="B165" s="1071"/>
      <c r="C165" s="1072">
        <f>SUM(C8:C164)</f>
        <v>30</v>
      </c>
      <c r="D165" s="1073">
        <f>SUM(D8:D164)</f>
        <v>59</v>
      </c>
      <c r="E165" s="1072">
        <f>SUM(E8:E164)</f>
        <v>10</v>
      </c>
      <c r="F165" s="1073">
        <f>SUM(F8:F164)</f>
        <v>21</v>
      </c>
      <c r="G165" s="1072">
        <f t="shared" ref="G165:V165" si="7">SUM(G8:G164)</f>
        <v>0</v>
      </c>
      <c r="H165" s="1073">
        <f t="shared" si="7"/>
        <v>0</v>
      </c>
      <c r="I165" s="1072">
        <f t="shared" si="7"/>
        <v>5</v>
      </c>
      <c r="J165" s="1073">
        <f t="shared" si="7"/>
        <v>2</v>
      </c>
      <c r="K165" s="1072">
        <f t="shared" si="7"/>
        <v>0</v>
      </c>
      <c r="L165" s="1073">
        <f t="shared" si="7"/>
        <v>0</v>
      </c>
      <c r="M165" s="1072">
        <f t="shared" si="7"/>
        <v>5</v>
      </c>
      <c r="N165" s="1073">
        <f t="shared" si="7"/>
        <v>6</v>
      </c>
      <c r="O165" s="1072">
        <f t="shared" si="7"/>
        <v>1</v>
      </c>
      <c r="P165" s="1073">
        <f>SUM(P8:P164)</f>
        <v>0</v>
      </c>
      <c r="Q165" s="1072">
        <f t="shared" si="7"/>
        <v>2</v>
      </c>
      <c r="R165" s="1073">
        <f t="shared" si="7"/>
        <v>6</v>
      </c>
      <c r="S165" s="1072">
        <f t="shared" si="7"/>
        <v>0</v>
      </c>
      <c r="T165" s="1073">
        <f>SUM(T8:T164)</f>
        <v>0</v>
      </c>
      <c r="U165" s="1072">
        <f t="shared" si="7"/>
        <v>53</v>
      </c>
      <c r="V165" s="2132">
        <f t="shared" si="7"/>
        <v>94</v>
      </c>
    </row>
    <row r="166" spans="1:23" x14ac:dyDescent="0.25">
      <c r="S166" s="1910"/>
      <c r="T166" s="1910"/>
    </row>
    <row r="167" spans="1:23" ht="12" customHeight="1" x14ac:dyDescent="0.25">
      <c r="A167" s="1010" t="s">
        <v>2951</v>
      </c>
    </row>
    <row r="168" spans="1:23" x14ac:dyDescent="0.25">
      <c r="A168" s="2835" t="s">
        <v>624</v>
      </c>
      <c r="B168" s="2835"/>
      <c r="C168" s="2835"/>
      <c r="D168" s="2835"/>
      <c r="E168" s="2835"/>
      <c r="F168" s="2835"/>
      <c r="G168" s="2835"/>
      <c r="H168" s="2835"/>
      <c r="I168" s="2835"/>
      <c r="J168" s="2835"/>
      <c r="K168" s="2835"/>
      <c r="L168" s="2835"/>
      <c r="M168" s="2835"/>
      <c r="N168" s="2835"/>
      <c r="O168" s="2835"/>
      <c r="P168" s="2835"/>
      <c r="Q168" s="2835"/>
      <c r="R168" s="2835"/>
      <c r="S168" s="2835"/>
      <c r="T168" s="2835"/>
      <c r="U168" s="2835"/>
      <c r="V168" s="2835"/>
      <c r="W168" s="1075"/>
    </row>
    <row r="169" spans="1:23" ht="12" customHeight="1" x14ac:dyDescent="0.25">
      <c r="A169" s="937" t="s">
        <v>2877</v>
      </c>
      <c r="B169" s="971"/>
      <c r="C169" s="937"/>
      <c r="D169" s="937"/>
      <c r="E169" s="937"/>
      <c r="F169" s="937"/>
      <c r="G169" s="937"/>
      <c r="H169" s="937"/>
      <c r="I169" s="937"/>
      <c r="J169" s="937"/>
      <c r="K169" s="937"/>
      <c r="L169" s="937"/>
      <c r="M169" s="937"/>
      <c r="N169" s="937"/>
      <c r="O169" s="937"/>
      <c r="P169" s="937"/>
      <c r="Q169" s="937"/>
      <c r="R169" s="937"/>
      <c r="S169" s="1607"/>
      <c r="T169" s="1607"/>
      <c r="U169" s="937"/>
      <c r="V169" s="937"/>
      <c r="W169" s="937"/>
    </row>
    <row r="170" spans="1:23" ht="12" customHeight="1" x14ac:dyDescent="0.25">
      <c r="A170" s="2834" t="s">
        <v>2880</v>
      </c>
      <c r="B170" s="2834"/>
      <c r="C170" s="2834"/>
      <c r="D170" s="2834"/>
      <c r="E170" s="2834"/>
      <c r="F170" s="2834"/>
      <c r="G170" s="2834"/>
      <c r="H170" s="2834"/>
      <c r="I170" s="2834"/>
      <c r="J170" s="2834"/>
      <c r="K170" s="2834"/>
      <c r="L170" s="2834"/>
      <c r="M170" s="2834"/>
      <c r="N170" s="2834"/>
      <c r="O170" s="2834"/>
      <c r="P170" s="2834"/>
      <c r="Q170" s="2834"/>
      <c r="R170" s="2834"/>
      <c r="S170" s="2834"/>
      <c r="T170" s="2834"/>
      <c r="U170" s="2834"/>
      <c r="V170" s="2834"/>
      <c r="W170" s="1076"/>
    </row>
    <row r="171" spans="1:23" ht="12" customHeight="1" x14ac:dyDescent="0.25">
      <c r="A171" s="937" t="s">
        <v>627</v>
      </c>
      <c r="B171" s="971"/>
      <c r="C171" s="937"/>
      <c r="D171" s="937"/>
      <c r="E171" s="937"/>
      <c r="F171" s="937"/>
      <c r="G171" s="937"/>
      <c r="H171" s="937"/>
      <c r="I171" s="937"/>
      <c r="J171" s="937"/>
      <c r="K171" s="937"/>
      <c r="L171" s="937"/>
      <c r="M171" s="937"/>
      <c r="N171" s="937"/>
      <c r="O171" s="937"/>
      <c r="P171" s="937"/>
      <c r="Q171" s="937"/>
      <c r="R171" s="937"/>
      <c r="U171" s="937"/>
      <c r="V171" s="937"/>
      <c r="W171" s="937"/>
    </row>
    <row r="260" spans="19:20" x14ac:dyDescent="0.25">
      <c r="S260" s="1908"/>
      <c r="T260" s="1908"/>
    </row>
    <row r="262" spans="19:20" x14ac:dyDescent="0.25">
      <c r="S262" s="1909"/>
      <c r="T262" s="1909"/>
    </row>
  </sheetData>
  <sheetProtection password="8611" sheet="1" selectLockedCells="1"/>
  <mergeCells count="25">
    <mergeCell ref="A168:V168"/>
    <mergeCell ref="S5:T5"/>
    <mergeCell ref="A170:V170"/>
    <mergeCell ref="M4:N4"/>
    <mergeCell ref="O4:P4"/>
    <mergeCell ref="Q4:R4"/>
    <mergeCell ref="U4:V4"/>
    <mergeCell ref="C5:D5"/>
    <mergeCell ref="I4:J4"/>
    <mergeCell ref="Q5:R5"/>
    <mergeCell ref="S4:T4"/>
    <mergeCell ref="U5:V5"/>
    <mergeCell ref="G5:H5"/>
    <mergeCell ref="I5:J5"/>
    <mergeCell ref="K5:L5"/>
    <mergeCell ref="M5:N5"/>
    <mergeCell ref="G4:H4"/>
    <mergeCell ref="K4:L4"/>
    <mergeCell ref="O5:P5"/>
    <mergeCell ref="A1:J1"/>
    <mergeCell ref="K1:L1"/>
    <mergeCell ref="K2:L2"/>
    <mergeCell ref="C4:D4"/>
    <mergeCell ref="E4:F4"/>
    <mergeCell ref="E5:F5"/>
  </mergeCells>
  <conditionalFormatting sqref="U8:V8 A8:D164">
    <cfRule type="expression" dxfId="149" priority="40" stopIfTrue="1">
      <formula>$W8&gt;0</formula>
    </cfRule>
  </conditionalFormatting>
  <conditionalFormatting sqref="S7:T7">
    <cfRule type="expression" dxfId="148" priority="39" stopIfTrue="1">
      <formula>$W7&gt;0</formula>
    </cfRule>
  </conditionalFormatting>
  <conditionalFormatting sqref="U9:V164">
    <cfRule type="expression" dxfId="147" priority="37" stopIfTrue="1">
      <formula>$W9&gt;0</formula>
    </cfRule>
  </conditionalFormatting>
  <conditionalFormatting sqref="E9:F164">
    <cfRule type="expression" dxfId="146" priority="34" stopIfTrue="1">
      <formula>$W9&gt;0</formula>
    </cfRule>
  </conditionalFormatting>
  <conditionalFormatting sqref="E8:F8">
    <cfRule type="expression" dxfId="145" priority="35" stopIfTrue="1">
      <formula>$W8&gt;0</formula>
    </cfRule>
  </conditionalFormatting>
  <conditionalFormatting sqref="G8:H8">
    <cfRule type="expression" dxfId="144" priority="33" stopIfTrue="1">
      <formula>$W8&gt;0</formula>
    </cfRule>
  </conditionalFormatting>
  <conditionalFormatting sqref="G9:H164">
    <cfRule type="expression" dxfId="143" priority="32" stopIfTrue="1">
      <formula>$W9&gt;0</formula>
    </cfRule>
  </conditionalFormatting>
  <conditionalFormatting sqref="I8:J8">
    <cfRule type="expression" dxfId="142" priority="31" stopIfTrue="1">
      <formula>$W8&gt;0</formula>
    </cfRule>
  </conditionalFormatting>
  <conditionalFormatting sqref="I9:J164">
    <cfRule type="expression" dxfId="141" priority="30" stopIfTrue="1">
      <formula>$W9&gt;0</formula>
    </cfRule>
  </conditionalFormatting>
  <conditionalFormatting sqref="K8:L8">
    <cfRule type="expression" dxfId="140" priority="29" stopIfTrue="1">
      <formula>$W8&gt;0</formula>
    </cfRule>
  </conditionalFormatting>
  <conditionalFormatting sqref="K9:L164">
    <cfRule type="expression" dxfId="139" priority="28" stopIfTrue="1">
      <formula>$W9&gt;0</formula>
    </cfRule>
  </conditionalFormatting>
  <conditionalFormatting sqref="M8:N8">
    <cfRule type="expression" dxfId="138" priority="27" stopIfTrue="1">
      <formula>$W8&gt;0</formula>
    </cfRule>
  </conditionalFormatting>
  <conditionalFormatting sqref="M9:N164">
    <cfRule type="expression" dxfId="137" priority="26" stopIfTrue="1">
      <formula>$W9&gt;0</formula>
    </cfRule>
  </conditionalFormatting>
  <conditionalFormatting sqref="O8:P8">
    <cfRule type="expression" dxfId="136" priority="25" stopIfTrue="1">
      <formula>$W8&gt;0</formula>
    </cfRule>
  </conditionalFormatting>
  <conditionalFormatting sqref="O9:P164">
    <cfRule type="expression" dxfId="135" priority="24" stopIfTrue="1">
      <formula>$W9&gt;0</formula>
    </cfRule>
  </conditionalFormatting>
  <conditionalFormatting sqref="Q8:R8">
    <cfRule type="expression" dxfId="134" priority="23" stopIfTrue="1">
      <formula>$W8&gt;0</formula>
    </cfRule>
  </conditionalFormatting>
  <conditionalFormatting sqref="Q9:R164">
    <cfRule type="expression" dxfId="133" priority="22" stopIfTrue="1">
      <formula>$W9&gt;0</formula>
    </cfRule>
  </conditionalFormatting>
  <conditionalFormatting sqref="S8:T8">
    <cfRule type="expression" dxfId="132" priority="19" stopIfTrue="1">
      <formula>$W8&gt;0</formula>
    </cfRule>
  </conditionalFormatting>
  <conditionalFormatting sqref="S9:T164">
    <cfRule type="expression" dxfId="131" priority="18" stopIfTrue="1">
      <formula>$W9&gt;0</formula>
    </cfRule>
  </conditionalFormatting>
  <conditionalFormatting sqref="C8:D159">
    <cfRule type="expression" dxfId="130" priority="17" stopIfTrue="1">
      <formula>$W8&gt;0</formula>
    </cfRule>
  </conditionalFormatting>
  <conditionalFormatting sqref="E9:F159">
    <cfRule type="expression" dxfId="129" priority="16" stopIfTrue="1">
      <formula>$W9&gt;0</formula>
    </cfRule>
  </conditionalFormatting>
  <conditionalFormatting sqref="E8:F8">
    <cfRule type="expression" dxfId="128" priority="15" stopIfTrue="1">
      <formula>$W8&gt;0</formula>
    </cfRule>
  </conditionalFormatting>
  <conditionalFormatting sqref="G8:H8">
    <cfRule type="expression" dxfId="127" priority="14" stopIfTrue="1">
      <formula>$W8&gt;0</formula>
    </cfRule>
  </conditionalFormatting>
  <conditionalFormatting sqref="G9:H159">
    <cfRule type="expression" dxfId="126" priority="13" stopIfTrue="1">
      <formula>$W9&gt;0</formula>
    </cfRule>
  </conditionalFormatting>
  <conditionalFormatting sqref="I8:J8">
    <cfRule type="expression" dxfId="125" priority="12" stopIfTrue="1">
      <formula>$W8&gt;0</formula>
    </cfRule>
  </conditionalFormatting>
  <conditionalFormatting sqref="I9:J159">
    <cfRule type="expression" dxfId="124" priority="11" stopIfTrue="1">
      <formula>$W9&gt;0</formula>
    </cfRule>
  </conditionalFormatting>
  <conditionalFormatting sqref="K8:L8">
    <cfRule type="expression" dxfId="123" priority="10" stopIfTrue="1">
      <formula>$W8&gt;0</formula>
    </cfRule>
  </conditionalFormatting>
  <conditionalFormatting sqref="K9:L159">
    <cfRule type="expression" dxfId="122" priority="9" stopIfTrue="1">
      <formula>$W9&gt;0</formula>
    </cfRule>
  </conditionalFormatting>
  <conditionalFormatting sqref="M8:N8">
    <cfRule type="expression" dxfId="121" priority="8" stopIfTrue="1">
      <formula>$W8&gt;0</formula>
    </cfRule>
  </conditionalFormatting>
  <conditionalFormatting sqref="M9:N159">
    <cfRule type="expression" dxfId="120" priority="7" stopIfTrue="1">
      <formula>$W9&gt;0</formula>
    </cfRule>
  </conditionalFormatting>
  <conditionalFormatting sqref="O8:P8">
    <cfRule type="expression" dxfId="119" priority="6" stopIfTrue="1">
      <formula>$W8&gt;0</formula>
    </cfRule>
  </conditionalFormatting>
  <conditionalFormatting sqref="O9:P159">
    <cfRule type="expression" dxfId="118" priority="5" stopIfTrue="1">
      <formula>$W9&gt;0</formula>
    </cfRule>
  </conditionalFormatting>
  <conditionalFormatting sqref="Q8:R8">
    <cfRule type="expression" dxfId="117" priority="4" stopIfTrue="1">
      <formula>$W8&gt;0</formula>
    </cfRule>
  </conditionalFormatting>
  <conditionalFormatting sqref="Q9:R159">
    <cfRule type="expression" dxfId="116" priority="3" stopIfTrue="1">
      <formula>$W9&gt;0</formula>
    </cfRule>
  </conditionalFormatting>
  <conditionalFormatting sqref="S8:T8">
    <cfRule type="expression" dxfId="115" priority="2" stopIfTrue="1">
      <formula>$W8&gt;0</formula>
    </cfRule>
  </conditionalFormatting>
  <conditionalFormatting sqref="S9:T159">
    <cfRule type="expression" dxfId="114" priority="1" stopIfTrue="1">
      <formula>$W9&gt;0</formula>
    </cfRule>
  </conditionalFormatting>
  <printOptions horizontalCentered="1" verticalCentered="1"/>
  <pageMargins left="0" right="0" top="0.18" bottom="0.17" header="0.17" footer="0.16"/>
  <pageSetup paperSize="9" scale="81" orientation="landscape"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9">
    <tabColor rgb="FF92D050"/>
  </sheetPr>
  <dimension ref="A1:V158"/>
  <sheetViews>
    <sheetView topLeftCell="A139" workbookViewId="0">
      <selection activeCell="G162" sqref="G162:G163"/>
    </sheetView>
  </sheetViews>
  <sheetFormatPr defaultRowHeight="12.9" x14ac:dyDescent="0.35"/>
  <cols>
    <col min="1" max="1" width="50.3046875" bestFit="1" customWidth="1"/>
    <col min="2" max="2" width="10.84375" bestFit="1" customWidth="1"/>
    <col min="5" max="6" width="14" bestFit="1" customWidth="1"/>
    <col min="7" max="8" width="13.84375" bestFit="1" customWidth="1"/>
    <col min="9" max="12" width="15.69140625" bestFit="1" customWidth="1"/>
    <col min="13" max="16" width="10.3828125" bestFit="1" customWidth="1"/>
    <col min="17" max="18" width="13.84375" bestFit="1" customWidth="1"/>
    <col min="19" max="20" width="12.84375" bestFit="1" customWidth="1"/>
    <col min="21" max="22" width="6.3046875" bestFit="1" customWidth="1"/>
  </cols>
  <sheetData>
    <row r="1" spans="1:22" x14ac:dyDescent="0.35">
      <c r="A1" s="1" t="s">
        <v>1883</v>
      </c>
      <c r="B1" s="1" t="s">
        <v>1884</v>
      </c>
      <c r="C1" s="1" t="s">
        <v>2952</v>
      </c>
      <c r="D1" s="1" t="s">
        <v>2953</v>
      </c>
      <c r="E1" s="1" t="s">
        <v>2928</v>
      </c>
      <c r="F1" s="1" t="s">
        <v>2929</v>
      </c>
      <c r="G1" s="1" t="s">
        <v>2954</v>
      </c>
      <c r="H1" s="1" t="s">
        <v>2955</v>
      </c>
      <c r="I1" s="1" t="s">
        <v>2956</v>
      </c>
      <c r="J1" s="1" t="s">
        <v>2957</v>
      </c>
      <c r="K1" s="1" t="s">
        <v>2958</v>
      </c>
      <c r="L1" s="1" t="s">
        <v>2959</v>
      </c>
      <c r="M1" s="1" t="s">
        <v>2918</v>
      </c>
      <c r="N1" s="1" t="s">
        <v>2919</v>
      </c>
      <c r="O1" s="1" t="s">
        <v>2920</v>
      </c>
      <c r="P1" s="1" t="s">
        <v>2921</v>
      </c>
      <c r="Q1" s="1" t="s">
        <v>2960</v>
      </c>
      <c r="R1" s="1" t="s">
        <v>2961</v>
      </c>
      <c r="S1" s="1" t="s">
        <v>2962</v>
      </c>
      <c r="T1" s="1" t="s">
        <v>2963</v>
      </c>
      <c r="U1" s="1" t="s">
        <v>2930</v>
      </c>
      <c r="V1" s="1" t="s">
        <v>2931</v>
      </c>
    </row>
    <row r="2" spans="1:22" x14ac:dyDescent="0.35">
      <c r="A2" s="1" t="s">
        <v>287</v>
      </c>
      <c r="B2" s="1" t="s">
        <v>288</v>
      </c>
      <c r="C2" s="1">
        <v>0</v>
      </c>
      <c r="D2" s="1">
        <v>0</v>
      </c>
      <c r="E2" s="1">
        <v>0</v>
      </c>
      <c r="F2" s="1">
        <v>0</v>
      </c>
      <c r="G2" s="1">
        <v>0</v>
      </c>
      <c r="H2" s="1">
        <v>0</v>
      </c>
      <c r="I2" s="1">
        <v>0</v>
      </c>
      <c r="J2" s="1">
        <v>0</v>
      </c>
      <c r="K2" s="1">
        <v>0</v>
      </c>
      <c r="L2" s="1">
        <v>0</v>
      </c>
      <c r="M2" s="1">
        <v>0</v>
      </c>
      <c r="N2" s="1">
        <v>0</v>
      </c>
      <c r="O2" s="1">
        <v>0</v>
      </c>
      <c r="P2" s="1">
        <v>0</v>
      </c>
      <c r="Q2" s="1">
        <v>0</v>
      </c>
      <c r="R2" s="1">
        <v>0</v>
      </c>
      <c r="S2" s="1">
        <v>0</v>
      </c>
      <c r="T2" s="1">
        <v>0</v>
      </c>
      <c r="U2" s="1">
        <v>0</v>
      </c>
      <c r="V2" s="1">
        <v>0</v>
      </c>
    </row>
    <row r="3" spans="1:22" x14ac:dyDescent="0.35">
      <c r="A3" s="1" t="s">
        <v>291</v>
      </c>
      <c r="B3" s="1" t="s">
        <v>292</v>
      </c>
      <c r="C3" s="1">
        <v>0</v>
      </c>
      <c r="D3" s="1">
        <v>0</v>
      </c>
      <c r="E3" s="1">
        <v>0</v>
      </c>
      <c r="F3" s="1">
        <v>0</v>
      </c>
      <c r="G3" s="1">
        <v>0</v>
      </c>
      <c r="H3" s="1">
        <v>0</v>
      </c>
      <c r="I3" s="1">
        <v>0</v>
      </c>
      <c r="J3" s="1">
        <v>0</v>
      </c>
      <c r="K3" s="1">
        <v>0</v>
      </c>
      <c r="L3" s="1">
        <v>0</v>
      </c>
      <c r="M3" s="1">
        <v>0</v>
      </c>
      <c r="N3" s="1">
        <v>0</v>
      </c>
      <c r="O3" s="1">
        <v>0</v>
      </c>
      <c r="P3" s="1">
        <v>0</v>
      </c>
      <c r="Q3" s="1">
        <v>0</v>
      </c>
      <c r="R3" s="1">
        <v>0</v>
      </c>
      <c r="S3" s="1">
        <v>0</v>
      </c>
      <c r="T3" s="1">
        <v>0</v>
      </c>
      <c r="U3" s="1">
        <v>0</v>
      </c>
      <c r="V3" s="1">
        <v>0</v>
      </c>
    </row>
    <row r="4" spans="1:22" x14ac:dyDescent="0.35">
      <c r="A4" s="1" t="s">
        <v>293</v>
      </c>
      <c r="B4" s="1" t="s">
        <v>294</v>
      </c>
      <c r="C4" s="1">
        <v>0</v>
      </c>
      <c r="D4" s="1">
        <v>0</v>
      </c>
      <c r="E4" s="1">
        <v>0</v>
      </c>
      <c r="F4" s="1">
        <v>0</v>
      </c>
      <c r="G4" s="1">
        <v>0</v>
      </c>
      <c r="H4" s="1">
        <v>0</v>
      </c>
      <c r="I4" s="1">
        <v>0</v>
      </c>
      <c r="J4" s="1">
        <v>0</v>
      </c>
      <c r="K4" s="1">
        <v>0</v>
      </c>
      <c r="L4" s="1">
        <v>0</v>
      </c>
      <c r="M4" s="1">
        <v>0</v>
      </c>
      <c r="N4" s="1">
        <v>0</v>
      </c>
      <c r="O4" s="1">
        <v>0</v>
      </c>
      <c r="P4" s="1">
        <v>0</v>
      </c>
      <c r="Q4" s="1">
        <v>0</v>
      </c>
      <c r="R4" s="1">
        <v>0</v>
      </c>
      <c r="S4" s="1">
        <v>0</v>
      </c>
      <c r="T4" s="1">
        <v>0</v>
      </c>
      <c r="U4" s="1">
        <v>0</v>
      </c>
      <c r="V4" s="1">
        <v>0</v>
      </c>
    </row>
    <row r="5" spans="1:22" x14ac:dyDescent="0.35">
      <c r="A5" s="1" t="s">
        <v>295</v>
      </c>
      <c r="B5" s="1" t="s">
        <v>296</v>
      </c>
      <c r="C5" s="1">
        <v>0</v>
      </c>
      <c r="D5" s="1">
        <v>0</v>
      </c>
      <c r="E5" s="1">
        <v>0</v>
      </c>
      <c r="F5" s="1">
        <v>0</v>
      </c>
      <c r="G5" s="1">
        <v>0</v>
      </c>
      <c r="H5" s="1">
        <v>0</v>
      </c>
      <c r="I5" s="1">
        <v>0</v>
      </c>
      <c r="J5" s="1">
        <v>0</v>
      </c>
      <c r="K5" s="1">
        <v>0</v>
      </c>
      <c r="L5" s="1">
        <v>0</v>
      </c>
      <c r="M5" s="1">
        <v>0</v>
      </c>
      <c r="N5" s="1">
        <v>0</v>
      </c>
      <c r="O5" s="1">
        <v>0</v>
      </c>
      <c r="P5" s="1">
        <v>0</v>
      </c>
      <c r="Q5" s="1">
        <v>0</v>
      </c>
      <c r="R5" s="1">
        <v>0</v>
      </c>
      <c r="S5" s="1">
        <v>0</v>
      </c>
      <c r="T5" s="1">
        <v>0</v>
      </c>
      <c r="U5" s="1">
        <v>0</v>
      </c>
      <c r="V5" s="1">
        <v>0</v>
      </c>
    </row>
    <row r="6" spans="1:22" x14ac:dyDescent="0.35">
      <c r="A6" s="1" t="s">
        <v>297</v>
      </c>
      <c r="B6" s="1" t="s">
        <v>298</v>
      </c>
      <c r="C6" s="1">
        <v>0</v>
      </c>
      <c r="D6" s="1">
        <v>0</v>
      </c>
      <c r="E6" s="1">
        <v>0</v>
      </c>
      <c r="F6" s="1">
        <v>0</v>
      </c>
      <c r="G6" s="1">
        <v>0</v>
      </c>
      <c r="H6" s="1">
        <v>0</v>
      </c>
      <c r="I6" s="1">
        <v>0</v>
      </c>
      <c r="J6" s="1">
        <v>0</v>
      </c>
      <c r="K6" s="1">
        <v>0</v>
      </c>
      <c r="L6" s="1">
        <v>0</v>
      </c>
      <c r="M6" s="1">
        <v>0</v>
      </c>
      <c r="N6" s="1">
        <v>0</v>
      </c>
      <c r="O6" s="1">
        <v>0</v>
      </c>
      <c r="P6" s="1">
        <v>0</v>
      </c>
      <c r="Q6" s="1">
        <v>0</v>
      </c>
      <c r="R6" s="1">
        <v>0</v>
      </c>
      <c r="S6" s="1">
        <v>0</v>
      </c>
      <c r="T6" s="1">
        <v>0</v>
      </c>
      <c r="U6" s="1">
        <v>0</v>
      </c>
      <c r="V6" s="1">
        <v>0</v>
      </c>
    </row>
    <row r="7" spans="1:22" x14ac:dyDescent="0.35">
      <c r="A7" s="1" t="s">
        <v>301</v>
      </c>
      <c r="B7" s="1" t="s">
        <v>302</v>
      </c>
      <c r="C7" s="1">
        <v>0</v>
      </c>
      <c r="D7" s="1">
        <v>0</v>
      </c>
      <c r="E7" s="1">
        <v>0</v>
      </c>
      <c r="F7" s="1">
        <v>0</v>
      </c>
      <c r="G7" s="1">
        <v>0</v>
      </c>
      <c r="H7" s="1">
        <v>0</v>
      </c>
      <c r="I7" s="1">
        <v>0</v>
      </c>
      <c r="J7" s="1">
        <v>0</v>
      </c>
      <c r="K7" s="1">
        <v>0</v>
      </c>
      <c r="L7" s="1">
        <v>0</v>
      </c>
      <c r="M7" s="1">
        <v>0</v>
      </c>
      <c r="N7" s="1">
        <v>0</v>
      </c>
      <c r="O7" s="1">
        <v>0</v>
      </c>
      <c r="P7" s="1">
        <v>0</v>
      </c>
      <c r="Q7" s="1">
        <v>0</v>
      </c>
      <c r="R7" s="1">
        <v>0</v>
      </c>
      <c r="S7" s="1">
        <v>0</v>
      </c>
      <c r="T7" s="1">
        <v>0</v>
      </c>
      <c r="U7" s="1">
        <v>0</v>
      </c>
      <c r="V7" s="1">
        <v>0</v>
      </c>
    </row>
    <row r="8" spans="1:22" x14ac:dyDescent="0.35">
      <c r="A8" s="1" t="s">
        <v>303</v>
      </c>
      <c r="B8" s="1" t="s">
        <v>304</v>
      </c>
      <c r="C8" s="1">
        <v>0</v>
      </c>
      <c r="D8" s="1">
        <v>0</v>
      </c>
      <c r="E8" s="1">
        <v>0</v>
      </c>
      <c r="F8" s="1">
        <v>0</v>
      </c>
      <c r="G8" s="1">
        <v>0</v>
      </c>
      <c r="H8" s="1">
        <v>0</v>
      </c>
      <c r="I8" s="1">
        <v>0</v>
      </c>
      <c r="J8" s="1">
        <v>0</v>
      </c>
      <c r="K8" s="1">
        <v>0</v>
      </c>
      <c r="L8" s="1">
        <v>0</v>
      </c>
      <c r="M8" s="1">
        <v>0</v>
      </c>
      <c r="N8" s="1">
        <v>0</v>
      </c>
      <c r="O8" s="1">
        <v>0</v>
      </c>
      <c r="P8" s="1">
        <v>0</v>
      </c>
      <c r="Q8" s="1">
        <v>0</v>
      </c>
      <c r="R8" s="1">
        <v>0</v>
      </c>
      <c r="S8" s="1">
        <v>0</v>
      </c>
      <c r="T8" s="1">
        <v>0</v>
      </c>
      <c r="U8" s="1">
        <v>0</v>
      </c>
      <c r="V8" s="1">
        <v>0</v>
      </c>
    </row>
    <row r="9" spans="1:22" x14ac:dyDescent="0.35">
      <c r="A9" s="1" t="s">
        <v>305</v>
      </c>
      <c r="B9" s="1" t="s">
        <v>306</v>
      </c>
      <c r="C9" s="1">
        <v>0</v>
      </c>
      <c r="D9" s="1">
        <v>0</v>
      </c>
      <c r="E9" s="1">
        <v>0</v>
      </c>
      <c r="F9" s="1">
        <v>0</v>
      </c>
      <c r="G9" s="1">
        <v>0</v>
      </c>
      <c r="H9" s="1">
        <v>0</v>
      </c>
      <c r="I9" s="1">
        <v>0</v>
      </c>
      <c r="J9" s="1">
        <v>0</v>
      </c>
      <c r="K9" s="1">
        <v>0</v>
      </c>
      <c r="L9" s="1">
        <v>0</v>
      </c>
      <c r="M9" s="1">
        <v>0</v>
      </c>
      <c r="N9" s="1">
        <v>0</v>
      </c>
      <c r="O9" s="1">
        <v>0</v>
      </c>
      <c r="P9" s="1">
        <v>0</v>
      </c>
      <c r="Q9" s="1">
        <v>0</v>
      </c>
      <c r="R9" s="1">
        <v>0</v>
      </c>
      <c r="S9" s="1">
        <v>0</v>
      </c>
      <c r="T9" s="1">
        <v>0</v>
      </c>
      <c r="U9" s="1">
        <v>0</v>
      </c>
      <c r="V9" s="1">
        <v>0</v>
      </c>
    </row>
    <row r="10" spans="1:22" x14ac:dyDescent="0.35">
      <c r="A10" s="1" t="s">
        <v>307</v>
      </c>
      <c r="B10" s="1" t="s">
        <v>308</v>
      </c>
      <c r="C10" s="1">
        <v>0</v>
      </c>
      <c r="D10" s="1">
        <v>0</v>
      </c>
      <c r="E10" s="1">
        <v>0</v>
      </c>
      <c r="F10" s="1">
        <v>0</v>
      </c>
      <c r="G10" s="1">
        <v>0</v>
      </c>
      <c r="H10" s="1">
        <v>0</v>
      </c>
      <c r="I10" s="1">
        <v>0</v>
      </c>
      <c r="J10" s="1">
        <v>0</v>
      </c>
      <c r="K10" s="1">
        <v>0</v>
      </c>
      <c r="L10" s="1">
        <v>0</v>
      </c>
      <c r="M10" s="1">
        <v>0</v>
      </c>
      <c r="N10" s="1">
        <v>0</v>
      </c>
      <c r="O10" s="1">
        <v>0</v>
      </c>
      <c r="P10" s="1">
        <v>0</v>
      </c>
      <c r="Q10" s="1">
        <v>0</v>
      </c>
      <c r="R10" s="1">
        <v>0</v>
      </c>
      <c r="S10" s="1">
        <v>0</v>
      </c>
      <c r="T10" s="1">
        <v>0</v>
      </c>
      <c r="U10" s="1">
        <v>0</v>
      </c>
      <c r="V10" s="1">
        <v>0</v>
      </c>
    </row>
    <row r="11" spans="1:22" x14ac:dyDescent="0.35">
      <c r="A11" s="1" t="s">
        <v>309</v>
      </c>
      <c r="B11" s="1" t="s">
        <v>310</v>
      </c>
      <c r="C11" s="1">
        <v>0</v>
      </c>
      <c r="D11" s="1">
        <v>0</v>
      </c>
      <c r="E11" s="1">
        <v>0</v>
      </c>
      <c r="F11" s="1">
        <v>0</v>
      </c>
      <c r="G11" s="1">
        <v>0</v>
      </c>
      <c r="H11" s="1">
        <v>0</v>
      </c>
      <c r="I11" s="1">
        <v>0</v>
      </c>
      <c r="J11" s="1">
        <v>0</v>
      </c>
      <c r="K11" s="1">
        <v>0</v>
      </c>
      <c r="L11" s="1">
        <v>0</v>
      </c>
      <c r="M11" s="1">
        <v>0</v>
      </c>
      <c r="N11" s="1">
        <v>0</v>
      </c>
      <c r="O11" s="1">
        <v>0</v>
      </c>
      <c r="P11" s="1">
        <v>0</v>
      </c>
      <c r="Q11" s="1">
        <v>0</v>
      </c>
      <c r="R11" s="1">
        <v>0</v>
      </c>
      <c r="S11" s="1">
        <v>0</v>
      </c>
      <c r="T11" s="1">
        <v>0</v>
      </c>
      <c r="U11" s="1">
        <v>0</v>
      </c>
      <c r="V11" s="1">
        <v>0</v>
      </c>
    </row>
    <row r="12" spans="1:22" x14ac:dyDescent="0.35">
      <c r="A12" s="1" t="s">
        <v>311</v>
      </c>
      <c r="B12" s="1" t="s">
        <v>312</v>
      </c>
      <c r="C12" s="1">
        <v>0</v>
      </c>
      <c r="D12" s="1">
        <v>0</v>
      </c>
      <c r="E12" s="1">
        <v>0</v>
      </c>
      <c r="F12" s="1">
        <v>0</v>
      </c>
      <c r="G12" s="1">
        <v>0</v>
      </c>
      <c r="H12" s="1">
        <v>0</v>
      </c>
      <c r="I12" s="1">
        <v>0</v>
      </c>
      <c r="J12" s="1">
        <v>0</v>
      </c>
      <c r="K12" s="1">
        <v>0</v>
      </c>
      <c r="L12" s="1">
        <v>0</v>
      </c>
      <c r="M12" s="1">
        <v>0</v>
      </c>
      <c r="N12" s="1">
        <v>0</v>
      </c>
      <c r="O12" s="1">
        <v>0</v>
      </c>
      <c r="P12" s="1">
        <v>0</v>
      </c>
      <c r="Q12" s="1">
        <v>0</v>
      </c>
      <c r="R12" s="1">
        <v>0</v>
      </c>
      <c r="S12" s="1">
        <v>0</v>
      </c>
      <c r="T12" s="1">
        <v>0</v>
      </c>
      <c r="U12" s="1">
        <v>0</v>
      </c>
      <c r="V12" s="1">
        <v>0</v>
      </c>
    </row>
    <row r="13" spans="1:22" x14ac:dyDescent="0.35">
      <c r="A13" s="1" t="s">
        <v>313</v>
      </c>
      <c r="B13" s="1" t="s">
        <v>314</v>
      </c>
      <c r="C13" s="1">
        <v>0</v>
      </c>
      <c r="D13" s="1">
        <v>0</v>
      </c>
      <c r="E13" s="1">
        <v>0</v>
      </c>
      <c r="F13" s="1">
        <v>0</v>
      </c>
      <c r="G13" s="1">
        <v>0</v>
      </c>
      <c r="H13" s="1">
        <v>0</v>
      </c>
      <c r="I13" s="1">
        <v>0</v>
      </c>
      <c r="J13" s="1">
        <v>0</v>
      </c>
      <c r="K13" s="1">
        <v>0</v>
      </c>
      <c r="L13" s="1">
        <v>0</v>
      </c>
      <c r="M13" s="1">
        <v>0</v>
      </c>
      <c r="N13" s="1">
        <v>0</v>
      </c>
      <c r="O13" s="1">
        <v>0</v>
      </c>
      <c r="P13" s="1">
        <v>0</v>
      </c>
      <c r="Q13" s="1">
        <v>0</v>
      </c>
      <c r="R13" s="1">
        <v>0</v>
      </c>
      <c r="S13" s="1">
        <v>0</v>
      </c>
      <c r="T13" s="1">
        <v>0</v>
      </c>
      <c r="U13" s="1">
        <v>0</v>
      </c>
      <c r="V13" s="1">
        <v>0</v>
      </c>
    </row>
    <row r="14" spans="1:22" x14ac:dyDescent="0.35">
      <c r="A14" s="1" t="s">
        <v>316</v>
      </c>
      <c r="B14" s="1" t="s">
        <v>317</v>
      </c>
      <c r="C14" s="1">
        <v>0</v>
      </c>
      <c r="D14" s="1">
        <v>0</v>
      </c>
      <c r="E14" s="1">
        <v>0</v>
      </c>
      <c r="F14" s="1">
        <v>0</v>
      </c>
      <c r="G14" s="1">
        <v>0</v>
      </c>
      <c r="H14" s="1">
        <v>0</v>
      </c>
      <c r="I14" s="1">
        <v>0</v>
      </c>
      <c r="J14" s="1">
        <v>0</v>
      </c>
      <c r="K14" s="1">
        <v>0</v>
      </c>
      <c r="L14" s="1">
        <v>0</v>
      </c>
      <c r="M14" s="1">
        <v>0</v>
      </c>
      <c r="N14" s="1">
        <v>0</v>
      </c>
      <c r="O14" s="1">
        <v>0</v>
      </c>
      <c r="P14" s="1">
        <v>0</v>
      </c>
      <c r="Q14" s="1">
        <v>0</v>
      </c>
      <c r="R14" s="1">
        <v>0</v>
      </c>
      <c r="S14" s="1">
        <v>0</v>
      </c>
      <c r="T14" s="1">
        <v>0</v>
      </c>
      <c r="U14" s="1">
        <v>0</v>
      </c>
      <c r="V14" s="1">
        <v>0</v>
      </c>
    </row>
    <row r="15" spans="1:22" x14ac:dyDescent="0.35">
      <c r="A15" s="1" t="s">
        <v>318</v>
      </c>
      <c r="B15" s="1" t="s">
        <v>319</v>
      </c>
      <c r="C15" s="1">
        <v>0</v>
      </c>
      <c r="D15" s="1">
        <v>0</v>
      </c>
      <c r="E15" s="1">
        <v>0</v>
      </c>
      <c r="F15" s="1">
        <v>0</v>
      </c>
      <c r="G15" s="1">
        <v>0</v>
      </c>
      <c r="H15" s="1">
        <v>0</v>
      </c>
      <c r="I15" s="1">
        <v>0</v>
      </c>
      <c r="J15" s="1">
        <v>0</v>
      </c>
      <c r="K15" s="1">
        <v>0</v>
      </c>
      <c r="L15" s="1">
        <v>0</v>
      </c>
      <c r="M15" s="1">
        <v>0</v>
      </c>
      <c r="N15" s="1">
        <v>0</v>
      </c>
      <c r="O15" s="1">
        <v>0</v>
      </c>
      <c r="P15" s="1">
        <v>0</v>
      </c>
      <c r="Q15" s="1">
        <v>0</v>
      </c>
      <c r="R15" s="1">
        <v>0</v>
      </c>
      <c r="S15" s="1">
        <v>0</v>
      </c>
      <c r="T15" s="1">
        <v>0</v>
      </c>
      <c r="U15" s="1">
        <v>0</v>
      </c>
      <c r="V15" s="1">
        <v>0</v>
      </c>
    </row>
    <row r="16" spans="1:22" x14ac:dyDescent="0.35">
      <c r="A16" s="1" t="s">
        <v>320</v>
      </c>
      <c r="B16" s="1" t="s">
        <v>321</v>
      </c>
      <c r="C16" s="1">
        <v>0</v>
      </c>
      <c r="D16" s="1">
        <v>0</v>
      </c>
      <c r="E16" s="1">
        <v>0</v>
      </c>
      <c r="F16" s="1">
        <v>0</v>
      </c>
      <c r="G16" s="1">
        <v>0</v>
      </c>
      <c r="H16" s="1">
        <v>0</v>
      </c>
      <c r="I16" s="1">
        <v>0</v>
      </c>
      <c r="J16" s="1">
        <v>0</v>
      </c>
      <c r="K16" s="1">
        <v>0</v>
      </c>
      <c r="L16" s="1">
        <v>0</v>
      </c>
      <c r="M16" s="1">
        <v>0</v>
      </c>
      <c r="N16" s="1">
        <v>0</v>
      </c>
      <c r="O16" s="1">
        <v>0</v>
      </c>
      <c r="P16" s="1">
        <v>0</v>
      </c>
      <c r="Q16" s="1">
        <v>0</v>
      </c>
      <c r="R16" s="1">
        <v>0</v>
      </c>
      <c r="S16" s="1">
        <v>0</v>
      </c>
      <c r="T16" s="1">
        <v>0</v>
      </c>
      <c r="U16" s="1">
        <v>0</v>
      </c>
      <c r="V16" s="1">
        <v>0</v>
      </c>
    </row>
    <row r="17" spans="1:22" x14ac:dyDescent="0.35">
      <c r="A17" s="1" t="s">
        <v>322</v>
      </c>
      <c r="B17" s="1" t="s">
        <v>323</v>
      </c>
      <c r="C17" s="1">
        <v>0</v>
      </c>
      <c r="D17" s="1">
        <v>0</v>
      </c>
      <c r="E17" s="1">
        <v>0</v>
      </c>
      <c r="F17" s="1">
        <v>0</v>
      </c>
      <c r="G17" s="1">
        <v>0</v>
      </c>
      <c r="H17" s="1">
        <v>0</v>
      </c>
      <c r="I17" s="1">
        <v>0</v>
      </c>
      <c r="J17" s="1">
        <v>0</v>
      </c>
      <c r="K17" s="1">
        <v>0</v>
      </c>
      <c r="L17" s="1">
        <v>0</v>
      </c>
      <c r="M17" s="1">
        <v>0</v>
      </c>
      <c r="N17" s="1">
        <v>0</v>
      </c>
      <c r="O17" s="1">
        <v>0</v>
      </c>
      <c r="P17" s="1">
        <v>0</v>
      </c>
      <c r="Q17" s="1">
        <v>0</v>
      </c>
      <c r="R17" s="1">
        <v>0</v>
      </c>
      <c r="S17" s="1">
        <v>0</v>
      </c>
      <c r="T17" s="1">
        <v>0</v>
      </c>
      <c r="U17" s="1">
        <v>0</v>
      </c>
      <c r="V17" s="1">
        <v>0</v>
      </c>
    </row>
    <row r="18" spans="1:22" x14ac:dyDescent="0.35">
      <c r="A18" s="1" t="s">
        <v>324</v>
      </c>
      <c r="B18" s="1" t="s">
        <v>325</v>
      </c>
      <c r="C18" s="1">
        <v>0</v>
      </c>
      <c r="D18" s="1">
        <v>0</v>
      </c>
      <c r="E18" s="1">
        <v>0</v>
      </c>
      <c r="F18" s="1">
        <v>0</v>
      </c>
      <c r="G18" s="1">
        <v>0</v>
      </c>
      <c r="H18" s="1">
        <v>0</v>
      </c>
      <c r="I18" s="1">
        <v>0</v>
      </c>
      <c r="J18" s="1">
        <v>0</v>
      </c>
      <c r="K18" s="1">
        <v>0</v>
      </c>
      <c r="L18" s="1">
        <v>0</v>
      </c>
      <c r="M18" s="1">
        <v>0</v>
      </c>
      <c r="N18" s="1">
        <v>0</v>
      </c>
      <c r="O18" s="1">
        <v>0</v>
      </c>
      <c r="P18" s="1">
        <v>0</v>
      </c>
      <c r="Q18" s="1">
        <v>0</v>
      </c>
      <c r="R18" s="1">
        <v>0</v>
      </c>
      <c r="S18" s="1">
        <v>0</v>
      </c>
      <c r="T18" s="1">
        <v>0</v>
      </c>
      <c r="U18" s="1">
        <v>0</v>
      </c>
      <c r="V18" s="1">
        <v>0</v>
      </c>
    </row>
    <row r="19" spans="1:22" x14ac:dyDescent="0.35">
      <c r="A19" s="1" t="s">
        <v>326</v>
      </c>
      <c r="B19" s="1" t="s">
        <v>327</v>
      </c>
      <c r="C19" s="1">
        <v>0</v>
      </c>
      <c r="D19" s="1">
        <v>0</v>
      </c>
      <c r="E19" s="1">
        <v>0</v>
      </c>
      <c r="F19" s="1">
        <v>0</v>
      </c>
      <c r="G19" s="1">
        <v>0</v>
      </c>
      <c r="H19" s="1">
        <v>0</v>
      </c>
      <c r="I19" s="1">
        <v>0</v>
      </c>
      <c r="J19" s="1">
        <v>0</v>
      </c>
      <c r="K19" s="1">
        <v>0</v>
      </c>
      <c r="L19" s="1">
        <v>0</v>
      </c>
      <c r="M19" s="1">
        <v>0</v>
      </c>
      <c r="N19" s="1">
        <v>0</v>
      </c>
      <c r="O19" s="1">
        <v>0</v>
      </c>
      <c r="P19" s="1">
        <v>0</v>
      </c>
      <c r="Q19" s="1">
        <v>0</v>
      </c>
      <c r="R19" s="1">
        <v>0</v>
      </c>
      <c r="S19" s="1">
        <v>0</v>
      </c>
      <c r="T19" s="1">
        <v>0</v>
      </c>
      <c r="U19" s="1">
        <v>0</v>
      </c>
      <c r="V19" s="1">
        <v>0</v>
      </c>
    </row>
    <row r="20" spans="1:22" x14ac:dyDescent="0.35">
      <c r="A20" s="1" t="s">
        <v>328</v>
      </c>
      <c r="B20" s="1" t="s">
        <v>329</v>
      </c>
      <c r="C20" s="1">
        <v>0</v>
      </c>
      <c r="D20" s="1">
        <v>0</v>
      </c>
      <c r="E20" s="1">
        <v>0</v>
      </c>
      <c r="F20" s="1">
        <v>0</v>
      </c>
      <c r="G20" s="1">
        <v>0</v>
      </c>
      <c r="H20" s="1">
        <v>0</v>
      </c>
      <c r="I20" s="1">
        <v>0</v>
      </c>
      <c r="J20" s="1">
        <v>0</v>
      </c>
      <c r="K20" s="1">
        <v>0</v>
      </c>
      <c r="L20" s="1">
        <v>0</v>
      </c>
      <c r="M20" s="1">
        <v>0</v>
      </c>
      <c r="N20" s="1">
        <v>0</v>
      </c>
      <c r="O20" s="1">
        <v>0</v>
      </c>
      <c r="P20" s="1">
        <v>0</v>
      </c>
      <c r="Q20" s="1">
        <v>0</v>
      </c>
      <c r="R20" s="1">
        <v>0</v>
      </c>
      <c r="S20" s="1">
        <v>0</v>
      </c>
      <c r="T20" s="1">
        <v>0</v>
      </c>
      <c r="U20" s="1">
        <v>0</v>
      </c>
      <c r="V20" s="1">
        <v>0</v>
      </c>
    </row>
    <row r="21" spans="1:22" x14ac:dyDescent="0.35">
      <c r="A21" s="1" t="s">
        <v>331</v>
      </c>
      <c r="B21" s="1" t="s">
        <v>332</v>
      </c>
      <c r="C21" s="1">
        <v>0</v>
      </c>
      <c r="D21" s="1">
        <v>0</v>
      </c>
      <c r="E21" s="1">
        <v>0</v>
      </c>
      <c r="F21" s="1">
        <v>0</v>
      </c>
      <c r="G21" s="1">
        <v>0</v>
      </c>
      <c r="H21" s="1">
        <v>0</v>
      </c>
      <c r="I21" s="1">
        <v>0</v>
      </c>
      <c r="J21" s="1">
        <v>0</v>
      </c>
      <c r="K21" s="1">
        <v>0</v>
      </c>
      <c r="L21" s="1">
        <v>0</v>
      </c>
      <c r="M21" s="1">
        <v>0</v>
      </c>
      <c r="N21" s="1">
        <v>0</v>
      </c>
      <c r="O21" s="1">
        <v>0</v>
      </c>
      <c r="P21" s="1">
        <v>0</v>
      </c>
      <c r="Q21" s="1">
        <v>0</v>
      </c>
      <c r="R21" s="1">
        <v>0</v>
      </c>
      <c r="S21" s="1">
        <v>0</v>
      </c>
      <c r="T21" s="1">
        <v>0</v>
      </c>
      <c r="U21" s="1">
        <v>0</v>
      </c>
      <c r="V21" s="1">
        <v>0</v>
      </c>
    </row>
    <row r="22" spans="1:22" x14ac:dyDescent="0.35">
      <c r="A22" s="1" t="s">
        <v>333</v>
      </c>
      <c r="B22" s="1" t="s">
        <v>334</v>
      </c>
      <c r="C22" s="1">
        <v>0</v>
      </c>
      <c r="D22" s="1">
        <v>0</v>
      </c>
      <c r="E22" s="1">
        <v>0</v>
      </c>
      <c r="F22" s="1">
        <v>0</v>
      </c>
      <c r="G22" s="1">
        <v>0</v>
      </c>
      <c r="H22" s="1">
        <v>0</v>
      </c>
      <c r="I22" s="1">
        <v>0</v>
      </c>
      <c r="J22" s="1">
        <v>0</v>
      </c>
      <c r="K22" s="1">
        <v>0</v>
      </c>
      <c r="L22" s="1">
        <v>0</v>
      </c>
      <c r="M22" s="1">
        <v>0</v>
      </c>
      <c r="N22" s="1">
        <v>0</v>
      </c>
      <c r="O22" s="1">
        <v>0</v>
      </c>
      <c r="P22" s="1">
        <v>0</v>
      </c>
      <c r="Q22" s="1">
        <v>0</v>
      </c>
      <c r="R22" s="1">
        <v>0</v>
      </c>
      <c r="S22" s="1">
        <v>0</v>
      </c>
      <c r="T22" s="1">
        <v>0</v>
      </c>
      <c r="U22" s="1">
        <v>0</v>
      </c>
      <c r="V22" s="1">
        <v>0</v>
      </c>
    </row>
    <row r="23" spans="1:22" x14ac:dyDescent="0.35">
      <c r="A23" s="1" t="s">
        <v>335</v>
      </c>
      <c r="B23" s="1" t="s">
        <v>336</v>
      </c>
      <c r="C23" s="1">
        <v>0</v>
      </c>
      <c r="D23" s="1">
        <v>0</v>
      </c>
      <c r="E23" s="1">
        <v>0</v>
      </c>
      <c r="F23" s="1">
        <v>0</v>
      </c>
      <c r="G23" s="1">
        <v>0</v>
      </c>
      <c r="H23" s="1">
        <v>0</v>
      </c>
      <c r="I23" s="1">
        <v>0</v>
      </c>
      <c r="J23" s="1">
        <v>0</v>
      </c>
      <c r="K23" s="1">
        <v>0</v>
      </c>
      <c r="L23" s="1">
        <v>0</v>
      </c>
      <c r="M23" s="1">
        <v>0</v>
      </c>
      <c r="N23" s="1">
        <v>0</v>
      </c>
      <c r="O23" s="1">
        <v>0</v>
      </c>
      <c r="P23" s="1">
        <v>0</v>
      </c>
      <c r="Q23" s="1">
        <v>0</v>
      </c>
      <c r="R23" s="1">
        <v>0</v>
      </c>
      <c r="S23" s="1">
        <v>0</v>
      </c>
      <c r="T23" s="1">
        <v>0</v>
      </c>
      <c r="U23" s="1">
        <v>0</v>
      </c>
      <c r="V23" s="1">
        <v>0</v>
      </c>
    </row>
    <row r="24" spans="1:22" x14ac:dyDescent="0.35">
      <c r="A24" s="1" t="s">
        <v>337</v>
      </c>
      <c r="B24" s="1" t="s">
        <v>338</v>
      </c>
      <c r="C24" s="1">
        <v>0</v>
      </c>
      <c r="D24" s="1">
        <v>0</v>
      </c>
      <c r="E24" s="1">
        <v>0</v>
      </c>
      <c r="F24" s="1">
        <v>0</v>
      </c>
      <c r="G24" s="1">
        <v>0</v>
      </c>
      <c r="H24" s="1">
        <v>0</v>
      </c>
      <c r="I24" s="1">
        <v>0</v>
      </c>
      <c r="J24" s="1">
        <v>0</v>
      </c>
      <c r="K24" s="1">
        <v>0</v>
      </c>
      <c r="L24" s="1">
        <v>0</v>
      </c>
      <c r="M24" s="1">
        <v>0</v>
      </c>
      <c r="N24" s="1">
        <v>0</v>
      </c>
      <c r="O24" s="1">
        <v>0</v>
      </c>
      <c r="P24" s="1">
        <v>0</v>
      </c>
      <c r="Q24" s="1">
        <v>0</v>
      </c>
      <c r="R24" s="1">
        <v>0</v>
      </c>
      <c r="S24" s="1">
        <v>0</v>
      </c>
      <c r="T24" s="1">
        <v>0</v>
      </c>
      <c r="U24" s="1">
        <v>0</v>
      </c>
      <c r="V24" s="1">
        <v>0</v>
      </c>
    </row>
    <row r="25" spans="1:22" x14ac:dyDescent="0.35">
      <c r="A25" s="1" t="s">
        <v>339</v>
      </c>
      <c r="B25" s="1" t="s">
        <v>340</v>
      </c>
      <c r="C25" s="1">
        <v>0</v>
      </c>
      <c r="D25" s="1">
        <v>0</v>
      </c>
      <c r="E25" s="1">
        <v>0</v>
      </c>
      <c r="F25" s="1">
        <v>0</v>
      </c>
      <c r="G25" s="1">
        <v>0</v>
      </c>
      <c r="H25" s="1">
        <v>0</v>
      </c>
      <c r="I25" s="1">
        <v>0</v>
      </c>
      <c r="J25" s="1">
        <v>0</v>
      </c>
      <c r="K25" s="1">
        <v>0</v>
      </c>
      <c r="L25" s="1">
        <v>0</v>
      </c>
      <c r="M25" s="1">
        <v>0</v>
      </c>
      <c r="N25" s="1">
        <v>0</v>
      </c>
      <c r="O25" s="1">
        <v>0</v>
      </c>
      <c r="P25" s="1">
        <v>0</v>
      </c>
      <c r="Q25" s="1">
        <v>0</v>
      </c>
      <c r="R25" s="1">
        <v>0</v>
      </c>
      <c r="S25" s="1">
        <v>0</v>
      </c>
      <c r="T25" s="1">
        <v>0</v>
      </c>
      <c r="U25" s="1">
        <v>0</v>
      </c>
      <c r="V25" s="1">
        <v>0</v>
      </c>
    </row>
    <row r="26" spans="1:22" x14ac:dyDescent="0.35">
      <c r="A26" s="1" t="s">
        <v>341</v>
      </c>
      <c r="B26" s="1" t="s">
        <v>342</v>
      </c>
      <c r="C26" s="1">
        <v>0</v>
      </c>
      <c r="D26" s="1">
        <v>0</v>
      </c>
      <c r="E26" s="1">
        <v>0</v>
      </c>
      <c r="F26" s="1">
        <v>0</v>
      </c>
      <c r="G26" s="1">
        <v>0</v>
      </c>
      <c r="H26" s="1">
        <v>0</v>
      </c>
      <c r="I26" s="1">
        <v>0</v>
      </c>
      <c r="J26" s="1">
        <v>0</v>
      </c>
      <c r="K26" s="1">
        <v>0</v>
      </c>
      <c r="L26" s="1">
        <v>0</v>
      </c>
      <c r="M26" s="1">
        <v>0</v>
      </c>
      <c r="N26" s="1">
        <v>0</v>
      </c>
      <c r="O26" s="1">
        <v>0</v>
      </c>
      <c r="P26" s="1">
        <v>0</v>
      </c>
      <c r="Q26" s="1">
        <v>0</v>
      </c>
      <c r="R26" s="1">
        <v>0</v>
      </c>
      <c r="S26" s="1">
        <v>0</v>
      </c>
      <c r="T26" s="1">
        <v>0</v>
      </c>
      <c r="U26" s="1">
        <v>0</v>
      </c>
      <c r="V26" s="1">
        <v>0</v>
      </c>
    </row>
    <row r="27" spans="1:22" x14ac:dyDescent="0.35">
      <c r="A27" s="1" t="s">
        <v>343</v>
      </c>
      <c r="B27" s="1" t="s">
        <v>344</v>
      </c>
      <c r="C27" s="1">
        <v>0</v>
      </c>
      <c r="D27" s="1">
        <v>0</v>
      </c>
      <c r="E27" s="1">
        <v>0</v>
      </c>
      <c r="F27" s="1">
        <v>0</v>
      </c>
      <c r="G27" s="1">
        <v>0</v>
      </c>
      <c r="H27" s="1">
        <v>0</v>
      </c>
      <c r="I27" s="1">
        <v>0</v>
      </c>
      <c r="J27" s="1">
        <v>0</v>
      </c>
      <c r="K27" s="1">
        <v>0</v>
      </c>
      <c r="L27" s="1">
        <v>0</v>
      </c>
      <c r="M27" s="1">
        <v>0</v>
      </c>
      <c r="N27" s="1">
        <v>0</v>
      </c>
      <c r="O27" s="1">
        <v>0</v>
      </c>
      <c r="P27" s="1">
        <v>0</v>
      </c>
      <c r="Q27" s="1">
        <v>0</v>
      </c>
      <c r="R27" s="1">
        <v>0</v>
      </c>
      <c r="S27" s="1">
        <v>0</v>
      </c>
      <c r="T27" s="1">
        <v>0</v>
      </c>
      <c r="U27" s="1">
        <v>0</v>
      </c>
      <c r="V27" s="1">
        <v>0</v>
      </c>
    </row>
    <row r="28" spans="1:22" x14ac:dyDescent="0.35">
      <c r="A28" s="1" t="s">
        <v>347</v>
      </c>
      <c r="B28" s="1" t="s">
        <v>348</v>
      </c>
      <c r="C28" s="1">
        <v>0</v>
      </c>
      <c r="D28" s="1">
        <v>0</v>
      </c>
      <c r="E28" s="1">
        <v>0</v>
      </c>
      <c r="F28" s="1">
        <v>0</v>
      </c>
      <c r="G28" s="1">
        <v>0</v>
      </c>
      <c r="H28" s="1">
        <v>0</v>
      </c>
      <c r="I28" s="1">
        <v>0</v>
      </c>
      <c r="J28" s="1">
        <v>0</v>
      </c>
      <c r="K28" s="1">
        <v>0</v>
      </c>
      <c r="L28" s="1">
        <v>0</v>
      </c>
      <c r="M28" s="1">
        <v>0</v>
      </c>
      <c r="N28" s="1">
        <v>0</v>
      </c>
      <c r="O28" s="1">
        <v>0</v>
      </c>
      <c r="P28" s="1">
        <v>0</v>
      </c>
      <c r="Q28" s="1">
        <v>0</v>
      </c>
      <c r="R28" s="1">
        <v>0</v>
      </c>
      <c r="S28" s="1">
        <v>0</v>
      </c>
      <c r="T28" s="1">
        <v>0</v>
      </c>
      <c r="U28" s="1">
        <v>0</v>
      </c>
      <c r="V28" s="1">
        <v>0</v>
      </c>
    </row>
    <row r="29" spans="1:22" x14ac:dyDescent="0.35">
      <c r="A29" s="1" t="s">
        <v>349</v>
      </c>
      <c r="B29" s="1" t="s">
        <v>350</v>
      </c>
      <c r="C29" s="1">
        <v>0</v>
      </c>
      <c r="D29" s="1">
        <v>0</v>
      </c>
      <c r="E29" s="1">
        <v>0</v>
      </c>
      <c r="F29" s="1">
        <v>0</v>
      </c>
      <c r="G29" s="1">
        <v>0</v>
      </c>
      <c r="H29" s="1">
        <v>0</v>
      </c>
      <c r="I29" s="1">
        <v>0</v>
      </c>
      <c r="J29" s="1">
        <v>0</v>
      </c>
      <c r="K29" s="1">
        <v>0</v>
      </c>
      <c r="L29" s="1">
        <v>0</v>
      </c>
      <c r="M29" s="1">
        <v>0</v>
      </c>
      <c r="N29" s="1">
        <v>0</v>
      </c>
      <c r="O29" s="1">
        <v>0</v>
      </c>
      <c r="P29" s="1">
        <v>0</v>
      </c>
      <c r="Q29" s="1">
        <v>0</v>
      </c>
      <c r="R29" s="1">
        <v>0</v>
      </c>
      <c r="S29" s="1">
        <v>0</v>
      </c>
      <c r="T29" s="1">
        <v>0</v>
      </c>
      <c r="U29" s="1">
        <v>0</v>
      </c>
      <c r="V29" s="1">
        <v>0</v>
      </c>
    </row>
    <row r="30" spans="1:22" x14ac:dyDescent="0.35">
      <c r="A30" s="1" t="s">
        <v>351</v>
      </c>
      <c r="B30" s="1" t="s">
        <v>352</v>
      </c>
      <c r="C30" s="1">
        <v>0</v>
      </c>
      <c r="D30" s="1">
        <v>0</v>
      </c>
      <c r="E30" s="1">
        <v>0</v>
      </c>
      <c r="F30" s="1">
        <v>0</v>
      </c>
      <c r="G30" s="1">
        <v>0</v>
      </c>
      <c r="H30" s="1">
        <v>0</v>
      </c>
      <c r="I30" s="1">
        <v>0</v>
      </c>
      <c r="J30" s="1">
        <v>0</v>
      </c>
      <c r="K30" s="1">
        <v>0</v>
      </c>
      <c r="L30" s="1">
        <v>0</v>
      </c>
      <c r="M30" s="1">
        <v>0</v>
      </c>
      <c r="N30" s="1">
        <v>0</v>
      </c>
      <c r="O30" s="1">
        <v>0</v>
      </c>
      <c r="P30" s="1">
        <v>0</v>
      </c>
      <c r="Q30" s="1">
        <v>0</v>
      </c>
      <c r="R30" s="1">
        <v>0</v>
      </c>
      <c r="S30" s="1">
        <v>0</v>
      </c>
      <c r="T30" s="1">
        <v>0</v>
      </c>
      <c r="U30" s="1">
        <v>0</v>
      </c>
      <c r="V30" s="1">
        <v>0</v>
      </c>
    </row>
    <row r="31" spans="1:22" x14ac:dyDescent="0.35">
      <c r="A31" s="1" t="s">
        <v>353</v>
      </c>
      <c r="B31" s="1" t="s">
        <v>354</v>
      </c>
      <c r="C31" s="1">
        <v>0</v>
      </c>
      <c r="D31" s="1">
        <v>0</v>
      </c>
      <c r="E31" s="1">
        <v>0</v>
      </c>
      <c r="F31" s="1">
        <v>0</v>
      </c>
      <c r="G31" s="1">
        <v>0</v>
      </c>
      <c r="H31" s="1">
        <v>0</v>
      </c>
      <c r="I31" s="1">
        <v>0</v>
      </c>
      <c r="J31" s="1">
        <v>0</v>
      </c>
      <c r="K31" s="1">
        <v>0</v>
      </c>
      <c r="L31" s="1">
        <v>0</v>
      </c>
      <c r="M31" s="1">
        <v>0</v>
      </c>
      <c r="N31" s="1">
        <v>0</v>
      </c>
      <c r="O31" s="1">
        <v>0</v>
      </c>
      <c r="P31" s="1">
        <v>0</v>
      </c>
      <c r="Q31" s="1">
        <v>0</v>
      </c>
      <c r="R31" s="1">
        <v>0</v>
      </c>
      <c r="S31" s="1">
        <v>0</v>
      </c>
      <c r="T31" s="1">
        <v>0</v>
      </c>
      <c r="U31" s="1">
        <v>0</v>
      </c>
      <c r="V31" s="1">
        <v>0</v>
      </c>
    </row>
    <row r="32" spans="1:22" x14ac:dyDescent="0.35">
      <c r="A32" s="1" t="s">
        <v>355</v>
      </c>
      <c r="B32" s="1" t="s">
        <v>356</v>
      </c>
      <c r="C32" s="1">
        <v>0</v>
      </c>
      <c r="D32" s="1">
        <v>0</v>
      </c>
      <c r="E32" s="1">
        <v>0</v>
      </c>
      <c r="F32" s="1">
        <v>0</v>
      </c>
      <c r="G32" s="1">
        <v>0</v>
      </c>
      <c r="H32" s="1">
        <v>0</v>
      </c>
      <c r="I32" s="1">
        <v>0</v>
      </c>
      <c r="J32" s="1">
        <v>0</v>
      </c>
      <c r="K32" s="1">
        <v>0</v>
      </c>
      <c r="L32" s="1">
        <v>0</v>
      </c>
      <c r="M32" s="1">
        <v>0</v>
      </c>
      <c r="N32" s="1">
        <v>0</v>
      </c>
      <c r="O32" s="1">
        <v>0</v>
      </c>
      <c r="P32" s="1">
        <v>0</v>
      </c>
      <c r="Q32" s="1">
        <v>0</v>
      </c>
      <c r="R32" s="1">
        <v>0</v>
      </c>
      <c r="S32" s="1">
        <v>0</v>
      </c>
      <c r="T32" s="1">
        <v>0</v>
      </c>
      <c r="U32" s="1">
        <v>0</v>
      </c>
      <c r="V32" s="1">
        <v>0</v>
      </c>
    </row>
    <row r="33" spans="1:22" x14ac:dyDescent="0.35">
      <c r="A33" s="1" t="s">
        <v>357</v>
      </c>
      <c r="B33" s="1" t="s">
        <v>358</v>
      </c>
      <c r="C33" s="1">
        <v>0</v>
      </c>
      <c r="D33" s="1">
        <v>0</v>
      </c>
      <c r="E33" s="1">
        <v>0</v>
      </c>
      <c r="F33" s="1">
        <v>0</v>
      </c>
      <c r="G33" s="1">
        <v>0</v>
      </c>
      <c r="H33" s="1">
        <v>0</v>
      </c>
      <c r="I33" s="1">
        <v>0</v>
      </c>
      <c r="J33" s="1">
        <v>0</v>
      </c>
      <c r="K33" s="1">
        <v>0</v>
      </c>
      <c r="L33" s="1">
        <v>0</v>
      </c>
      <c r="M33" s="1">
        <v>0</v>
      </c>
      <c r="N33" s="1">
        <v>0</v>
      </c>
      <c r="O33" s="1">
        <v>0</v>
      </c>
      <c r="P33" s="1">
        <v>0</v>
      </c>
      <c r="Q33" s="1">
        <v>0</v>
      </c>
      <c r="R33" s="1">
        <v>0</v>
      </c>
      <c r="S33" s="1">
        <v>0</v>
      </c>
      <c r="T33" s="1">
        <v>0</v>
      </c>
      <c r="U33" s="1">
        <v>0</v>
      </c>
      <c r="V33" s="1">
        <v>0</v>
      </c>
    </row>
    <row r="34" spans="1:22" x14ac:dyDescent="0.35">
      <c r="A34" s="1" t="s">
        <v>359</v>
      </c>
      <c r="B34" s="1" t="s">
        <v>360</v>
      </c>
      <c r="C34" s="1">
        <v>0</v>
      </c>
      <c r="D34" s="1">
        <v>0</v>
      </c>
      <c r="E34" s="1">
        <v>0</v>
      </c>
      <c r="F34" s="1">
        <v>0</v>
      </c>
      <c r="G34" s="1">
        <v>0</v>
      </c>
      <c r="H34" s="1">
        <v>0</v>
      </c>
      <c r="I34" s="1">
        <v>0</v>
      </c>
      <c r="J34" s="1">
        <v>0</v>
      </c>
      <c r="K34" s="1">
        <v>0</v>
      </c>
      <c r="L34" s="1">
        <v>0</v>
      </c>
      <c r="M34" s="1">
        <v>0</v>
      </c>
      <c r="N34" s="1">
        <v>0</v>
      </c>
      <c r="O34" s="1">
        <v>0</v>
      </c>
      <c r="P34" s="1">
        <v>0</v>
      </c>
      <c r="Q34" s="1">
        <v>0</v>
      </c>
      <c r="R34" s="1">
        <v>0</v>
      </c>
      <c r="S34" s="1">
        <v>0</v>
      </c>
      <c r="T34" s="1">
        <v>0</v>
      </c>
      <c r="U34" s="1">
        <v>0</v>
      </c>
      <c r="V34" s="1">
        <v>0</v>
      </c>
    </row>
    <row r="35" spans="1:22" x14ac:dyDescent="0.35">
      <c r="A35" s="1" t="s">
        <v>361</v>
      </c>
      <c r="B35" s="1" t="s">
        <v>362</v>
      </c>
      <c r="C35" s="1">
        <v>0</v>
      </c>
      <c r="D35" s="1">
        <v>0</v>
      </c>
      <c r="E35" s="1">
        <v>0</v>
      </c>
      <c r="F35" s="1">
        <v>0</v>
      </c>
      <c r="G35" s="1">
        <v>0</v>
      </c>
      <c r="H35" s="1">
        <v>0</v>
      </c>
      <c r="I35" s="1">
        <v>0</v>
      </c>
      <c r="J35" s="1">
        <v>0</v>
      </c>
      <c r="K35" s="1">
        <v>0</v>
      </c>
      <c r="L35" s="1">
        <v>0</v>
      </c>
      <c r="M35" s="1">
        <v>0</v>
      </c>
      <c r="N35" s="1">
        <v>0</v>
      </c>
      <c r="O35" s="1">
        <v>0</v>
      </c>
      <c r="P35" s="1">
        <v>0</v>
      </c>
      <c r="Q35" s="1">
        <v>0</v>
      </c>
      <c r="R35" s="1">
        <v>0</v>
      </c>
      <c r="S35" s="1">
        <v>0</v>
      </c>
      <c r="T35" s="1">
        <v>0</v>
      </c>
      <c r="U35" s="1">
        <v>0</v>
      </c>
      <c r="V35" s="1">
        <v>0</v>
      </c>
    </row>
    <row r="36" spans="1:22" x14ac:dyDescent="0.35">
      <c r="A36" s="1" t="s">
        <v>363</v>
      </c>
      <c r="B36" s="1" t="s">
        <v>364</v>
      </c>
      <c r="C36" s="1">
        <v>0</v>
      </c>
      <c r="D36" s="1">
        <v>0</v>
      </c>
      <c r="E36" s="1">
        <v>0</v>
      </c>
      <c r="F36" s="1">
        <v>0</v>
      </c>
      <c r="G36" s="1">
        <v>0</v>
      </c>
      <c r="H36" s="1">
        <v>0</v>
      </c>
      <c r="I36" s="1">
        <v>0</v>
      </c>
      <c r="J36" s="1">
        <v>0</v>
      </c>
      <c r="K36" s="1">
        <v>0</v>
      </c>
      <c r="L36" s="1">
        <v>0</v>
      </c>
      <c r="M36" s="1">
        <v>0</v>
      </c>
      <c r="N36" s="1">
        <v>0</v>
      </c>
      <c r="O36" s="1">
        <v>0</v>
      </c>
      <c r="P36" s="1">
        <v>0</v>
      </c>
      <c r="Q36" s="1">
        <v>0</v>
      </c>
      <c r="R36" s="1">
        <v>0</v>
      </c>
      <c r="S36" s="1">
        <v>0</v>
      </c>
      <c r="T36" s="1">
        <v>0</v>
      </c>
      <c r="U36" s="1">
        <v>0</v>
      </c>
      <c r="V36" s="1">
        <v>0</v>
      </c>
    </row>
    <row r="37" spans="1:22" x14ac:dyDescent="0.35">
      <c r="A37" s="1" t="s">
        <v>365</v>
      </c>
      <c r="B37" s="1" t="s">
        <v>366</v>
      </c>
      <c r="C37" s="1">
        <v>0</v>
      </c>
      <c r="D37" s="1">
        <v>0</v>
      </c>
      <c r="E37" s="1">
        <v>0</v>
      </c>
      <c r="F37" s="1">
        <v>0</v>
      </c>
      <c r="G37" s="1">
        <v>0</v>
      </c>
      <c r="H37" s="1">
        <v>0</v>
      </c>
      <c r="I37" s="1">
        <v>0</v>
      </c>
      <c r="J37" s="1">
        <v>0</v>
      </c>
      <c r="K37" s="1">
        <v>0</v>
      </c>
      <c r="L37" s="1">
        <v>0</v>
      </c>
      <c r="M37" s="1">
        <v>0</v>
      </c>
      <c r="N37" s="1">
        <v>0</v>
      </c>
      <c r="O37" s="1">
        <v>0</v>
      </c>
      <c r="P37" s="1">
        <v>0</v>
      </c>
      <c r="Q37" s="1">
        <v>0</v>
      </c>
      <c r="R37" s="1">
        <v>0</v>
      </c>
      <c r="S37" s="1">
        <v>0</v>
      </c>
      <c r="T37" s="1">
        <v>0</v>
      </c>
      <c r="U37" s="1">
        <v>0</v>
      </c>
      <c r="V37" s="1">
        <v>0</v>
      </c>
    </row>
    <row r="38" spans="1:22" x14ac:dyDescent="0.35">
      <c r="A38" s="1" t="s">
        <v>367</v>
      </c>
      <c r="B38" s="1" t="s">
        <v>368</v>
      </c>
      <c r="C38" s="1">
        <v>0</v>
      </c>
      <c r="D38" s="1">
        <v>0</v>
      </c>
      <c r="E38" s="1">
        <v>0</v>
      </c>
      <c r="F38" s="1">
        <v>0</v>
      </c>
      <c r="G38" s="1">
        <v>0</v>
      </c>
      <c r="H38" s="1">
        <v>0</v>
      </c>
      <c r="I38" s="1">
        <v>0</v>
      </c>
      <c r="J38" s="1">
        <v>0</v>
      </c>
      <c r="K38" s="1">
        <v>0</v>
      </c>
      <c r="L38" s="1">
        <v>0</v>
      </c>
      <c r="M38" s="1">
        <v>0</v>
      </c>
      <c r="N38" s="1">
        <v>0</v>
      </c>
      <c r="O38" s="1">
        <v>0</v>
      </c>
      <c r="P38" s="1">
        <v>0</v>
      </c>
      <c r="Q38" s="1">
        <v>0</v>
      </c>
      <c r="R38" s="1">
        <v>0</v>
      </c>
      <c r="S38" s="1">
        <v>0</v>
      </c>
      <c r="T38" s="1">
        <v>0</v>
      </c>
      <c r="U38" s="1">
        <v>0</v>
      </c>
      <c r="V38" s="1">
        <v>0</v>
      </c>
    </row>
    <row r="39" spans="1:22" x14ac:dyDescent="0.35">
      <c r="A39" s="1" t="s">
        <v>369</v>
      </c>
      <c r="B39" s="1" t="s">
        <v>370</v>
      </c>
      <c r="C39" s="1">
        <v>0</v>
      </c>
      <c r="D39" s="1">
        <v>0</v>
      </c>
      <c r="E39" s="1">
        <v>0</v>
      </c>
      <c r="F39" s="1">
        <v>0</v>
      </c>
      <c r="G39" s="1">
        <v>0</v>
      </c>
      <c r="H39" s="1">
        <v>0</v>
      </c>
      <c r="I39" s="1">
        <v>0</v>
      </c>
      <c r="J39" s="1">
        <v>0</v>
      </c>
      <c r="K39" s="1">
        <v>0</v>
      </c>
      <c r="L39" s="1">
        <v>0</v>
      </c>
      <c r="M39" s="1">
        <v>0</v>
      </c>
      <c r="N39" s="1">
        <v>0</v>
      </c>
      <c r="O39" s="1">
        <v>0</v>
      </c>
      <c r="P39" s="1">
        <v>0</v>
      </c>
      <c r="Q39" s="1">
        <v>0</v>
      </c>
      <c r="R39" s="1">
        <v>0</v>
      </c>
      <c r="S39" s="1">
        <v>0</v>
      </c>
      <c r="T39" s="1">
        <v>0</v>
      </c>
      <c r="U39" s="1">
        <v>0</v>
      </c>
      <c r="V39" s="1">
        <v>0</v>
      </c>
    </row>
    <row r="40" spans="1:22" x14ac:dyDescent="0.35">
      <c r="A40" s="1" t="s">
        <v>371</v>
      </c>
      <c r="B40" s="1" t="s">
        <v>372</v>
      </c>
      <c r="C40" s="1">
        <v>0</v>
      </c>
      <c r="D40" s="1">
        <v>0</v>
      </c>
      <c r="E40" s="1">
        <v>0</v>
      </c>
      <c r="F40" s="1">
        <v>0</v>
      </c>
      <c r="G40" s="1">
        <v>0</v>
      </c>
      <c r="H40" s="1">
        <v>0</v>
      </c>
      <c r="I40" s="1">
        <v>0</v>
      </c>
      <c r="J40" s="1">
        <v>0</v>
      </c>
      <c r="K40" s="1">
        <v>0</v>
      </c>
      <c r="L40" s="1">
        <v>0</v>
      </c>
      <c r="M40" s="1">
        <v>0</v>
      </c>
      <c r="N40" s="1">
        <v>0</v>
      </c>
      <c r="O40" s="1">
        <v>0</v>
      </c>
      <c r="P40" s="1">
        <v>0</v>
      </c>
      <c r="Q40" s="1">
        <v>0</v>
      </c>
      <c r="R40" s="1">
        <v>0</v>
      </c>
      <c r="S40" s="1">
        <v>0</v>
      </c>
      <c r="T40" s="1">
        <v>0</v>
      </c>
      <c r="U40" s="1">
        <v>0</v>
      </c>
      <c r="V40" s="1">
        <v>0</v>
      </c>
    </row>
    <row r="41" spans="1:22" x14ac:dyDescent="0.35">
      <c r="A41" s="1" t="s">
        <v>373</v>
      </c>
      <c r="B41" s="1" t="s">
        <v>374</v>
      </c>
      <c r="C41" s="1">
        <v>0</v>
      </c>
      <c r="D41" s="1">
        <v>0</v>
      </c>
      <c r="E41" s="1">
        <v>0</v>
      </c>
      <c r="F41" s="1">
        <v>0</v>
      </c>
      <c r="G41" s="1">
        <v>0</v>
      </c>
      <c r="H41" s="1">
        <v>0</v>
      </c>
      <c r="I41" s="1">
        <v>0</v>
      </c>
      <c r="J41" s="1">
        <v>0</v>
      </c>
      <c r="K41" s="1">
        <v>0</v>
      </c>
      <c r="L41" s="1">
        <v>0</v>
      </c>
      <c r="M41" s="1">
        <v>0</v>
      </c>
      <c r="N41" s="1">
        <v>0</v>
      </c>
      <c r="O41" s="1">
        <v>0</v>
      </c>
      <c r="P41" s="1">
        <v>0</v>
      </c>
      <c r="Q41" s="1">
        <v>0</v>
      </c>
      <c r="R41" s="1">
        <v>0</v>
      </c>
      <c r="S41" s="1">
        <v>0</v>
      </c>
      <c r="T41" s="1">
        <v>0</v>
      </c>
      <c r="U41" s="1">
        <v>0</v>
      </c>
      <c r="V41" s="1">
        <v>0</v>
      </c>
    </row>
    <row r="42" spans="1:22" x14ac:dyDescent="0.35">
      <c r="A42" s="1" t="s">
        <v>375</v>
      </c>
      <c r="B42" s="1" t="s">
        <v>376</v>
      </c>
      <c r="C42" s="1">
        <v>0</v>
      </c>
      <c r="D42" s="1">
        <v>0</v>
      </c>
      <c r="E42" s="1">
        <v>0</v>
      </c>
      <c r="F42" s="1">
        <v>0</v>
      </c>
      <c r="G42" s="1">
        <v>0</v>
      </c>
      <c r="H42" s="1">
        <v>0</v>
      </c>
      <c r="I42" s="1">
        <v>0</v>
      </c>
      <c r="J42" s="1">
        <v>0</v>
      </c>
      <c r="K42" s="1">
        <v>0</v>
      </c>
      <c r="L42" s="1">
        <v>0</v>
      </c>
      <c r="M42" s="1">
        <v>0</v>
      </c>
      <c r="N42" s="1">
        <v>0</v>
      </c>
      <c r="O42" s="1">
        <v>0</v>
      </c>
      <c r="P42" s="1">
        <v>0</v>
      </c>
      <c r="Q42" s="1">
        <v>0</v>
      </c>
      <c r="R42" s="1">
        <v>0</v>
      </c>
      <c r="S42" s="1">
        <v>0</v>
      </c>
      <c r="T42" s="1">
        <v>0</v>
      </c>
      <c r="U42" s="1">
        <v>0</v>
      </c>
      <c r="V42" s="1">
        <v>0</v>
      </c>
    </row>
    <row r="43" spans="1:22" x14ac:dyDescent="0.35">
      <c r="A43" s="1" t="s">
        <v>377</v>
      </c>
      <c r="B43" s="1" t="s">
        <v>378</v>
      </c>
      <c r="C43" s="1">
        <v>0</v>
      </c>
      <c r="D43" s="1">
        <v>0</v>
      </c>
      <c r="E43" s="1">
        <v>0</v>
      </c>
      <c r="F43" s="1">
        <v>0</v>
      </c>
      <c r="G43" s="1">
        <v>0</v>
      </c>
      <c r="H43" s="1">
        <v>0</v>
      </c>
      <c r="I43" s="1">
        <v>0</v>
      </c>
      <c r="J43" s="1">
        <v>0</v>
      </c>
      <c r="K43" s="1">
        <v>0</v>
      </c>
      <c r="L43" s="1">
        <v>0</v>
      </c>
      <c r="M43" s="1">
        <v>0</v>
      </c>
      <c r="N43" s="1">
        <v>0</v>
      </c>
      <c r="O43" s="1">
        <v>0</v>
      </c>
      <c r="P43" s="1">
        <v>0</v>
      </c>
      <c r="Q43" s="1">
        <v>0</v>
      </c>
      <c r="R43" s="1">
        <v>0</v>
      </c>
      <c r="S43" s="1">
        <v>0</v>
      </c>
      <c r="T43" s="1">
        <v>0</v>
      </c>
      <c r="U43" s="1">
        <v>0</v>
      </c>
      <c r="V43" s="1">
        <v>0</v>
      </c>
    </row>
    <row r="44" spans="1:22" x14ac:dyDescent="0.35">
      <c r="A44" s="1" t="s">
        <v>379</v>
      </c>
      <c r="B44" s="1" t="s">
        <v>380</v>
      </c>
      <c r="C44" s="1">
        <v>0</v>
      </c>
      <c r="D44" s="1">
        <v>0</v>
      </c>
      <c r="E44" s="1">
        <v>0</v>
      </c>
      <c r="F44" s="1">
        <v>0</v>
      </c>
      <c r="G44" s="1">
        <v>0</v>
      </c>
      <c r="H44" s="1">
        <v>0</v>
      </c>
      <c r="I44" s="1">
        <v>0</v>
      </c>
      <c r="J44" s="1">
        <v>0</v>
      </c>
      <c r="K44" s="1">
        <v>0</v>
      </c>
      <c r="L44" s="1">
        <v>0</v>
      </c>
      <c r="M44" s="1">
        <v>0</v>
      </c>
      <c r="N44" s="1">
        <v>0</v>
      </c>
      <c r="O44" s="1">
        <v>0</v>
      </c>
      <c r="P44" s="1">
        <v>0</v>
      </c>
      <c r="Q44" s="1">
        <v>0</v>
      </c>
      <c r="R44" s="1">
        <v>0</v>
      </c>
      <c r="S44" s="1">
        <v>0</v>
      </c>
      <c r="T44" s="1">
        <v>0</v>
      </c>
      <c r="U44" s="1">
        <v>0</v>
      </c>
      <c r="V44" s="1">
        <v>0</v>
      </c>
    </row>
    <row r="45" spans="1:22" x14ac:dyDescent="0.35">
      <c r="A45" s="1" t="s">
        <v>381</v>
      </c>
      <c r="B45" s="1" t="s">
        <v>382</v>
      </c>
      <c r="C45" s="1">
        <v>0</v>
      </c>
      <c r="D45" s="1">
        <v>0</v>
      </c>
      <c r="E45" s="1">
        <v>0</v>
      </c>
      <c r="F45" s="1">
        <v>0</v>
      </c>
      <c r="G45" s="1">
        <v>0</v>
      </c>
      <c r="H45" s="1">
        <v>0</v>
      </c>
      <c r="I45" s="1">
        <v>0</v>
      </c>
      <c r="J45" s="1">
        <v>0</v>
      </c>
      <c r="K45" s="1">
        <v>0</v>
      </c>
      <c r="L45" s="1">
        <v>0</v>
      </c>
      <c r="M45" s="1">
        <v>0</v>
      </c>
      <c r="N45" s="1">
        <v>0</v>
      </c>
      <c r="O45" s="1">
        <v>0</v>
      </c>
      <c r="P45" s="1">
        <v>0</v>
      </c>
      <c r="Q45" s="1">
        <v>0</v>
      </c>
      <c r="R45" s="1">
        <v>0</v>
      </c>
      <c r="S45" s="1">
        <v>0</v>
      </c>
      <c r="T45" s="1">
        <v>0</v>
      </c>
      <c r="U45" s="1">
        <v>0</v>
      </c>
      <c r="V45" s="1">
        <v>0</v>
      </c>
    </row>
    <row r="46" spans="1:22" x14ac:dyDescent="0.35">
      <c r="A46" s="1" t="s">
        <v>383</v>
      </c>
      <c r="B46" s="1" t="s">
        <v>384</v>
      </c>
      <c r="C46" s="1">
        <v>0</v>
      </c>
      <c r="D46" s="1">
        <v>0</v>
      </c>
      <c r="E46" s="1">
        <v>0</v>
      </c>
      <c r="F46" s="1">
        <v>0</v>
      </c>
      <c r="G46" s="1">
        <v>0</v>
      </c>
      <c r="H46" s="1">
        <v>0</v>
      </c>
      <c r="I46" s="1">
        <v>0</v>
      </c>
      <c r="J46" s="1">
        <v>0</v>
      </c>
      <c r="K46" s="1">
        <v>0</v>
      </c>
      <c r="L46" s="1">
        <v>0</v>
      </c>
      <c r="M46" s="1">
        <v>0</v>
      </c>
      <c r="N46" s="1">
        <v>0</v>
      </c>
      <c r="O46" s="1">
        <v>0</v>
      </c>
      <c r="P46" s="1">
        <v>0</v>
      </c>
      <c r="Q46" s="1">
        <v>0</v>
      </c>
      <c r="R46" s="1">
        <v>0</v>
      </c>
      <c r="S46" s="1">
        <v>0</v>
      </c>
      <c r="T46" s="1">
        <v>0</v>
      </c>
      <c r="U46" s="1">
        <v>0</v>
      </c>
      <c r="V46" s="1">
        <v>0</v>
      </c>
    </row>
    <row r="47" spans="1:22" x14ac:dyDescent="0.35">
      <c r="A47" s="1" t="s">
        <v>385</v>
      </c>
      <c r="B47" s="1" t="s">
        <v>386</v>
      </c>
      <c r="C47" s="1">
        <v>0</v>
      </c>
      <c r="D47" s="1">
        <v>0</v>
      </c>
      <c r="E47" s="1">
        <v>0</v>
      </c>
      <c r="F47" s="1">
        <v>0</v>
      </c>
      <c r="G47" s="1">
        <v>0</v>
      </c>
      <c r="H47" s="1">
        <v>0</v>
      </c>
      <c r="I47" s="1">
        <v>0</v>
      </c>
      <c r="J47" s="1">
        <v>0</v>
      </c>
      <c r="K47" s="1">
        <v>0</v>
      </c>
      <c r="L47" s="1">
        <v>0</v>
      </c>
      <c r="M47" s="1">
        <v>0</v>
      </c>
      <c r="N47" s="1">
        <v>0</v>
      </c>
      <c r="O47" s="1">
        <v>0</v>
      </c>
      <c r="P47" s="1">
        <v>0</v>
      </c>
      <c r="Q47" s="1">
        <v>0</v>
      </c>
      <c r="R47" s="1">
        <v>0</v>
      </c>
      <c r="S47" s="1">
        <v>0</v>
      </c>
      <c r="T47" s="1">
        <v>0</v>
      </c>
      <c r="U47" s="1">
        <v>0</v>
      </c>
      <c r="V47" s="1">
        <v>0</v>
      </c>
    </row>
    <row r="48" spans="1:22" x14ac:dyDescent="0.35">
      <c r="A48" s="1" t="s">
        <v>387</v>
      </c>
      <c r="B48" s="1" t="s">
        <v>388</v>
      </c>
      <c r="C48" s="1">
        <v>0</v>
      </c>
      <c r="D48" s="1">
        <v>0</v>
      </c>
      <c r="E48" s="1">
        <v>0</v>
      </c>
      <c r="F48" s="1">
        <v>0</v>
      </c>
      <c r="G48" s="1">
        <v>0</v>
      </c>
      <c r="H48" s="1">
        <v>0</v>
      </c>
      <c r="I48" s="1">
        <v>0</v>
      </c>
      <c r="J48" s="1">
        <v>0</v>
      </c>
      <c r="K48" s="1">
        <v>0</v>
      </c>
      <c r="L48" s="1">
        <v>0</v>
      </c>
      <c r="M48" s="1">
        <v>0</v>
      </c>
      <c r="N48" s="1">
        <v>0</v>
      </c>
      <c r="O48" s="1">
        <v>0</v>
      </c>
      <c r="P48" s="1">
        <v>0</v>
      </c>
      <c r="Q48" s="1">
        <v>0</v>
      </c>
      <c r="R48" s="1">
        <v>0</v>
      </c>
      <c r="S48" s="1">
        <v>0</v>
      </c>
      <c r="T48" s="1">
        <v>0</v>
      </c>
      <c r="U48" s="1">
        <v>0</v>
      </c>
      <c r="V48" s="1">
        <v>0</v>
      </c>
    </row>
    <row r="49" spans="1:22" x14ac:dyDescent="0.35">
      <c r="A49" s="1" t="s">
        <v>389</v>
      </c>
      <c r="B49" s="1" t="s">
        <v>390</v>
      </c>
      <c r="C49" s="1">
        <v>0</v>
      </c>
      <c r="D49" s="1">
        <v>0</v>
      </c>
      <c r="E49" s="1">
        <v>0</v>
      </c>
      <c r="F49" s="1">
        <v>0</v>
      </c>
      <c r="G49" s="1">
        <v>0</v>
      </c>
      <c r="H49" s="1">
        <v>0</v>
      </c>
      <c r="I49" s="1">
        <v>0</v>
      </c>
      <c r="J49" s="1">
        <v>0</v>
      </c>
      <c r="K49" s="1">
        <v>0</v>
      </c>
      <c r="L49" s="1">
        <v>0</v>
      </c>
      <c r="M49" s="1">
        <v>0</v>
      </c>
      <c r="N49" s="1">
        <v>0</v>
      </c>
      <c r="O49" s="1">
        <v>0</v>
      </c>
      <c r="P49" s="1">
        <v>0</v>
      </c>
      <c r="Q49" s="1">
        <v>0</v>
      </c>
      <c r="R49" s="1">
        <v>0</v>
      </c>
      <c r="S49" s="1">
        <v>0</v>
      </c>
      <c r="T49" s="1">
        <v>0</v>
      </c>
      <c r="U49" s="1">
        <v>0</v>
      </c>
      <c r="V49" s="1">
        <v>0</v>
      </c>
    </row>
    <row r="50" spans="1:22" x14ac:dyDescent="0.35">
      <c r="A50" s="1" t="s">
        <v>391</v>
      </c>
      <c r="B50" s="1" t="s">
        <v>392</v>
      </c>
      <c r="C50" s="1">
        <v>0</v>
      </c>
      <c r="D50" s="1">
        <v>0</v>
      </c>
      <c r="E50" s="1">
        <v>0</v>
      </c>
      <c r="F50" s="1">
        <v>0</v>
      </c>
      <c r="G50" s="1">
        <v>0</v>
      </c>
      <c r="H50" s="1">
        <v>0</v>
      </c>
      <c r="I50" s="1">
        <v>0</v>
      </c>
      <c r="J50" s="1">
        <v>0</v>
      </c>
      <c r="K50" s="1">
        <v>0</v>
      </c>
      <c r="L50" s="1">
        <v>0</v>
      </c>
      <c r="M50" s="1">
        <v>0</v>
      </c>
      <c r="N50" s="1">
        <v>0</v>
      </c>
      <c r="O50" s="1">
        <v>0</v>
      </c>
      <c r="P50" s="1">
        <v>0</v>
      </c>
      <c r="Q50" s="1">
        <v>0</v>
      </c>
      <c r="R50" s="1">
        <v>0</v>
      </c>
      <c r="S50" s="1">
        <v>0</v>
      </c>
      <c r="T50" s="1">
        <v>0</v>
      </c>
      <c r="U50" s="1">
        <v>0</v>
      </c>
      <c r="V50" s="1">
        <v>0</v>
      </c>
    </row>
    <row r="51" spans="1:22" x14ac:dyDescent="0.35">
      <c r="A51" s="1" t="s">
        <v>393</v>
      </c>
      <c r="B51" s="1" t="s">
        <v>394</v>
      </c>
      <c r="C51" s="1">
        <v>0</v>
      </c>
      <c r="D51" s="1">
        <v>0</v>
      </c>
      <c r="E51" s="1">
        <v>0</v>
      </c>
      <c r="F51" s="1">
        <v>0</v>
      </c>
      <c r="G51" s="1">
        <v>0</v>
      </c>
      <c r="H51" s="1">
        <v>0</v>
      </c>
      <c r="I51" s="1">
        <v>0</v>
      </c>
      <c r="J51" s="1">
        <v>0</v>
      </c>
      <c r="K51" s="1">
        <v>0</v>
      </c>
      <c r="L51" s="1">
        <v>0</v>
      </c>
      <c r="M51" s="1">
        <v>0</v>
      </c>
      <c r="N51" s="1">
        <v>0</v>
      </c>
      <c r="O51" s="1">
        <v>0</v>
      </c>
      <c r="P51" s="1">
        <v>0</v>
      </c>
      <c r="Q51" s="1">
        <v>0</v>
      </c>
      <c r="R51" s="1">
        <v>0</v>
      </c>
      <c r="S51" s="1">
        <v>0</v>
      </c>
      <c r="T51" s="1">
        <v>0</v>
      </c>
      <c r="U51" s="1">
        <v>0</v>
      </c>
      <c r="V51" s="1">
        <v>0</v>
      </c>
    </row>
    <row r="52" spans="1:22" x14ac:dyDescent="0.35">
      <c r="A52" s="1" t="s">
        <v>395</v>
      </c>
      <c r="B52" s="1" t="s">
        <v>396</v>
      </c>
      <c r="C52" s="1">
        <v>0</v>
      </c>
      <c r="D52" s="1">
        <v>0</v>
      </c>
      <c r="E52" s="1">
        <v>0</v>
      </c>
      <c r="F52" s="1">
        <v>0</v>
      </c>
      <c r="G52" s="1">
        <v>0</v>
      </c>
      <c r="H52" s="1">
        <v>0</v>
      </c>
      <c r="I52" s="1">
        <v>0</v>
      </c>
      <c r="J52" s="1">
        <v>0</v>
      </c>
      <c r="K52" s="1">
        <v>0</v>
      </c>
      <c r="L52" s="1">
        <v>0</v>
      </c>
      <c r="M52" s="1">
        <v>0</v>
      </c>
      <c r="N52" s="1">
        <v>0</v>
      </c>
      <c r="O52" s="1">
        <v>0</v>
      </c>
      <c r="P52" s="1">
        <v>0</v>
      </c>
      <c r="Q52" s="1">
        <v>0</v>
      </c>
      <c r="R52" s="1">
        <v>0</v>
      </c>
      <c r="S52" s="1">
        <v>0</v>
      </c>
      <c r="T52" s="1">
        <v>0</v>
      </c>
      <c r="U52" s="1">
        <v>0</v>
      </c>
      <c r="V52" s="1">
        <v>0</v>
      </c>
    </row>
    <row r="53" spans="1:22" x14ac:dyDescent="0.35">
      <c r="A53" s="1" t="s">
        <v>397</v>
      </c>
      <c r="B53" s="1" t="s">
        <v>398</v>
      </c>
      <c r="C53" s="1">
        <v>0</v>
      </c>
      <c r="D53" s="1">
        <v>0</v>
      </c>
      <c r="E53" s="1">
        <v>0</v>
      </c>
      <c r="F53" s="1">
        <v>0</v>
      </c>
      <c r="G53" s="1">
        <v>0</v>
      </c>
      <c r="H53" s="1">
        <v>0</v>
      </c>
      <c r="I53" s="1">
        <v>0</v>
      </c>
      <c r="J53" s="1">
        <v>0</v>
      </c>
      <c r="K53" s="1">
        <v>0</v>
      </c>
      <c r="L53" s="1">
        <v>0</v>
      </c>
      <c r="M53" s="1">
        <v>0</v>
      </c>
      <c r="N53" s="1">
        <v>0</v>
      </c>
      <c r="O53" s="1">
        <v>0</v>
      </c>
      <c r="P53" s="1">
        <v>0</v>
      </c>
      <c r="Q53" s="1">
        <v>0</v>
      </c>
      <c r="R53" s="1">
        <v>0</v>
      </c>
      <c r="S53" s="1">
        <v>0</v>
      </c>
      <c r="T53" s="1">
        <v>0</v>
      </c>
      <c r="U53" s="1">
        <v>0</v>
      </c>
      <c r="V53" s="1">
        <v>0</v>
      </c>
    </row>
    <row r="54" spans="1:22" x14ac:dyDescent="0.35">
      <c r="A54" s="1" t="s">
        <v>399</v>
      </c>
      <c r="B54" s="1" t="s">
        <v>400</v>
      </c>
      <c r="C54" s="1">
        <v>0</v>
      </c>
      <c r="D54" s="1">
        <v>0</v>
      </c>
      <c r="E54" s="1">
        <v>0</v>
      </c>
      <c r="F54" s="1">
        <v>0</v>
      </c>
      <c r="G54" s="1">
        <v>0</v>
      </c>
      <c r="H54" s="1">
        <v>0</v>
      </c>
      <c r="I54" s="1">
        <v>0</v>
      </c>
      <c r="J54" s="1">
        <v>0</v>
      </c>
      <c r="K54" s="1">
        <v>0</v>
      </c>
      <c r="L54" s="1">
        <v>0</v>
      </c>
      <c r="M54" s="1">
        <v>0</v>
      </c>
      <c r="N54" s="1">
        <v>0</v>
      </c>
      <c r="O54" s="1">
        <v>0</v>
      </c>
      <c r="P54" s="1">
        <v>0</v>
      </c>
      <c r="Q54" s="1">
        <v>0</v>
      </c>
      <c r="R54" s="1">
        <v>0</v>
      </c>
      <c r="S54" s="1">
        <v>0</v>
      </c>
      <c r="T54" s="1">
        <v>0</v>
      </c>
      <c r="U54" s="1">
        <v>0</v>
      </c>
      <c r="V54" s="1">
        <v>0</v>
      </c>
    </row>
    <row r="55" spans="1:22" x14ac:dyDescent="0.35">
      <c r="A55" s="1" t="s">
        <v>401</v>
      </c>
      <c r="B55" s="1" t="s">
        <v>402</v>
      </c>
      <c r="C55" s="1">
        <v>0</v>
      </c>
      <c r="D55" s="1">
        <v>0</v>
      </c>
      <c r="E55" s="1">
        <v>0</v>
      </c>
      <c r="F55" s="1">
        <v>0</v>
      </c>
      <c r="G55" s="1">
        <v>0</v>
      </c>
      <c r="H55" s="1">
        <v>0</v>
      </c>
      <c r="I55" s="1">
        <v>0</v>
      </c>
      <c r="J55" s="1">
        <v>0</v>
      </c>
      <c r="K55" s="1">
        <v>0</v>
      </c>
      <c r="L55" s="1">
        <v>0</v>
      </c>
      <c r="M55" s="1">
        <v>0</v>
      </c>
      <c r="N55" s="1">
        <v>0</v>
      </c>
      <c r="O55" s="1">
        <v>0</v>
      </c>
      <c r="P55" s="1">
        <v>0</v>
      </c>
      <c r="Q55" s="1">
        <v>0</v>
      </c>
      <c r="R55" s="1">
        <v>0</v>
      </c>
      <c r="S55" s="1">
        <v>0</v>
      </c>
      <c r="T55" s="1">
        <v>0</v>
      </c>
      <c r="U55" s="1">
        <v>0</v>
      </c>
      <c r="V55" s="1">
        <v>0</v>
      </c>
    </row>
    <row r="56" spans="1:22" x14ac:dyDescent="0.35">
      <c r="A56" s="1" t="s">
        <v>403</v>
      </c>
      <c r="B56" s="1" t="s">
        <v>404</v>
      </c>
      <c r="C56" s="1">
        <v>0</v>
      </c>
      <c r="D56" s="1">
        <v>0</v>
      </c>
      <c r="E56" s="1">
        <v>0</v>
      </c>
      <c r="F56" s="1">
        <v>0</v>
      </c>
      <c r="G56" s="1">
        <v>0</v>
      </c>
      <c r="H56" s="1">
        <v>0</v>
      </c>
      <c r="I56" s="1">
        <v>0</v>
      </c>
      <c r="J56" s="1">
        <v>0</v>
      </c>
      <c r="K56" s="1">
        <v>0</v>
      </c>
      <c r="L56" s="1">
        <v>0</v>
      </c>
      <c r="M56" s="1">
        <v>0</v>
      </c>
      <c r="N56" s="1">
        <v>0</v>
      </c>
      <c r="O56" s="1">
        <v>0</v>
      </c>
      <c r="P56" s="1">
        <v>0</v>
      </c>
      <c r="Q56" s="1">
        <v>0</v>
      </c>
      <c r="R56" s="1">
        <v>0</v>
      </c>
      <c r="S56" s="1">
        <v>0</v>
      </c>
      <c r="T56" s="1">
        <v>0</v>
      </c>
      <c r="U56" s="1">
        <v>0</v>
      </c>
      <c r="V56" s="1">
        <v>0</v>
      </c>
    </row>
    <row r="57" spans="1:22" x14ac:dyDescent="0.35">
      <c r="A57" s="1" t="s">
        <v>405</v>
      </c>
      <c r="B57" s="1" t="s">
        <v>406</v>
      </c>
      <c r="C57" s="1">
        <v>0</v>
      </c>
      <c r="D57" s="1">
        <v>0</v>
      </c>
      <c r="E57" s="1">
        <v>0</v>
      </c>
      <c r="F57" s="1">
        <v>0</v>
      </c>
      <c r="G57" s="1">
        <v>0</v>
      </c>
      <c r="H57" s="1">
        <v>0</v>
      </c>
      <c r="I57" s="1">
        <v>0</v>
      </c>
      <c r="J57" s="1">
        <v>0</v>
      </c>
      <c r="K57" s="1">
        <v>0</v>
      </c>
      <c r="L57" s="1">
        <v>0</v>
      </c>
      <c r="M57" s="1">
        <v>0</v>
      </c>
      <c r="N57" s="1">
        <v>0</v>
      </c>
      <c r="O57" s="1">
        <v>0</v>
      </c>
      <c r="P57" s="1">
        <v>0</v>
      </c>
      <c r="Q57" s="1">
        <v>0</v>
      </c>
      <c r="R57" s="1">
        <v>0</v>
      </c>
      <c r="S57" s="1">
        <v>0</v>
      </c>
      <c r="T57" s="1">
        <v>0</v>
      </c>
      <c r="U57" s="1">
        <v>0</v>
      </c>
      <c r="V57" s="1">
        <v>0</v>
      </c>
    </row>
    <row r="58" spans="1:22" x14ac:dyDescent="0.35">
      <c r="A58" s="1" t="s">
        <v>407</v>
      </c>
      <c r="B58" s="1" t="s">
        <v>408</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row>
    <row r="59" spans="1:22" x14ac:dyDescent="0.35">
      <c r="A59" s="1" t="s">
        <v>409</v>
      </c>
      <c r="B59" s="1" t="s">
        <v>410</v>
      </c>
      <c r="C59" s="1">
        <v>0</v>
      </c>
      <c r="D59" s="1">
        <v>0</v>
      </c>
      <c r="E59" s="1">
        <v>0</v>
      </c>
      <c r="F59" s="1">
        <v>0</v>
      </c>
      <c r="G59" s="1">
        <v>0</v>
      </c>
      <c r="H59" s="1">
        <v>0</v>
      </c>
      <c r="I59" s="1">
        <v>0</v>
      </c>
      <c r="J59" s="1">
        <v>0</v>
      </c>
      <c r="K59" s="1">
        <v>0</v>
      </c>
      <c r="L59" s="1">
        <v>0</v>
      </c>
      <c r="M59" s="1">
        <v>0</v>
      </c>
      <c r="N59" s="1">
        <v>0</v>
      </c>
      <c r="O59" s="1">
        <v>0</v>
      </c>
      <c r="P59" s="1">
        <v>0</v>
      </c>
      <c r="Q59" s="1">
        <v>0</v>
      </c>
      <c r="R59" s="1">
        <v>0</v>
      </c>
      <c r="S59" s="1">
        <v>0</v>
      </c>
      <c r="T59" s="1">
        <v>0</v>
      </c>
      <c r="U59" s="1">
        <v>0</v>
      </c>
      <c r="V59" s="1">
        <v>0</v>
      </c>
    </row>
    <row r="60" spans="1:22" x14ac:dyDescent="0.35">
      <c r="A60" s="1" t="s">
        <v>411</v>
      </c>
      <c r="B60" s="1" t="s">
        <v>412</v>
      </c>
      <c r="C60" s="1">
        <v>0</v>
      </c>
      <c r="D60" s="1">
        <v>0</v>
      </c>
      <c r="E60" s="1">
        <v>0</v>
      </c>
      <c r="F60" s="1">
        <v>0</v>
      </c>
      <c r="G60" s="1">
        <v>0</v>
      </c>
      <c r="H60" s="1">
        <v>0</v>
      </c>
      <c r="I60" s="1">
        <v>0</v>
      </c>
      <c r="J60" s="1">
        <v>0</v>
      </c>
      <c r="K60" s="1">
        <v>0</v>
      </c>
      <c r="L60" s="1">
        <v>0</v>
      </c>
      <c r="M60" s="1">
        <v>0</v>
      </c>
      <c r="N60" s="1">
        <v>0</v>
      </c>
      <c r="O60" s="1">
        <v>0</v>
      </c>
      <c r="P60" s="1">
        <v>0</v>
      </c>
      <c r="Q60" s="1">
        <v>0</v>
      </c>
      <c r="R60" s="1">
        <v>0</v>
      </c>
      <c r="S60" s="1">
        <v>0</v>
      </c>
      <c r="T60" s="1">
        <v>0</v>
      </c>
      <c r="U60" s="1">
        <v>0</v>
      </c>
      <c r="V60" s="1">
        <v>0</v>
      </c>
    </row>
    <row r="61" spans="1:22" x14ac:dyDescent="0.35">
      <c r="A61" s="1" t="s">
        <v>413</v>
      </c>
      <c r="B61" s="1" t="s">
        <v>414</v>
      </c>
      <c r="C61" s="1">
        <v>0</v>
      </c>
      <c r="D61" s="1">
        <v>0</v>
      </c>
      <c r="E61" s="1">
        <v>0</v>
      </c>
      <c r="F61" s="1">
        <v>0</v>
      </c>
      <c r="G61" s="1">
        <v>0</v>
      </c>
      <c r="H61" s="1">
        <v>0</v>
      </c>
      <c r="I61" s="1">
        <v>0</v>
      </c>
      <c r="J61" s="1">
        <v>0</v>
      </c>
      <c r="K61" s="1">
        <v>0</v>
      </c>
      <c r="L61" s="1">
        <v>0</v>
      </c>
      <c r="M61" s="1">
        <v>0</v>
      </c>
      <c r="N61" s="1">
        <v>0</v>
      </c>
      <c r="O61" s="1">
        <v>0</v>
      </c>
      <c r="P61" s="1">
        <v>0</v>
      </c>
      <c r="Q61" s="1">
        <v>0</v>
      </c>
      <c r="R61" s="1">
        <v>0</v>
      </c>
      <c r="S61" s="1">
        <v>0</v>
      </c>
      <c r="T61" s="1">
        <v>0</v>
      </c>
      <c r="U61" s="1">
        <v>0</v>
      </c>
      <c r="V61" s="1">
        <v>0</v>
      </c>
    </row>
    <row r="62" spans="1:22" x14ac:dyDescent="0.35">
      <c r="A62" s="1" t="s">
        <v>415</v>
      </c>
      <c r="B62" s="1" t="s">
        <v>416</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row>
    <row r="63" spans="1:22" x14ac:dyDescent="0.35">
      <c r="A63" s="1" t="s">
        <v>418</v>
      </c>
      <c r="B63" s="1" t="s">
        <v>419</v>
      </c>
      <c r="C63" s="1">
        <v>0</v>
      </c>
      <c r="D63" s="1">
        <v>0</v>
      </c>
      <c r="E63" s="1">
        <v>0</v>
      </c>
      <c r="F63" s="1">
        <v>0</v>
      </c>
      <c r="G63" s="1">
        <v>0</v>
      </c>
      <c r="H63" s="1">
        <v>0</v>
      </c>
      <c r="I63" s="1">
        <v>0</v>
      </c>
      <c r="J63" s="1">
        <v>0</v>
      </c>
      <c r="K63" s="1">
        <v>0</v>
      </c>
      <c r="L63" s="1">
        <v>0</v>
      </c>
      <c r="M63" s="1">
        <v>0</v>
      </c>
      <c r="N63" s="1">
        <v>0</v>
      </c>
      <c r="O63" s="1">
        <v>0</v>
      </c>
      <c r="P63" s="1">
        <v>0</v>
      </c>
      <c r="Q63" s="1">
        <v>0</v>
      </c>
      <c r="R63" s="1">
        <v>0</v>
      </c>
      <c r="S63" s="1">
        <v>0</v>
      </c>
      <c r="T63" s="1">
        <v>0</v>
      </c>
      <c r="U63" s="1">
        <v>0</v>
      </c>
      <c r="V63" s="1">
        <v>0</v>
      </c>
    </row>
    <row r="64" spans="1:22" x14ac:dyDescent="0.35">
      <c r="A64" s="1" t="s">
        <v>420</v>
      </c>
      <c r="B64" s="1" t="s">
        <v>421</v>
      </c>
      <c r="C64" s="1">
        <v>0</v>
      </c>
      <c r="D64" s="1">
        <v>0</v>
      </c>
      <c r="E64" s="1">
        <v>0</v>
      </c>
      <c r="F64" s="1">
        <v>0</v>
      </c>
      <c r="G64" s="1">
        <v>0</v>
      </c>
      <c r="H64" s="1">
        <v>0</v>
      </c>
      <c r="I64" s="1">
        <v>0</v>
      </c>
      <c r="J64" s="1">
        <v>0</v>
      </c>
      <c r="K64" s="1">
        <v>0</v>
      </c>
      <c r="L64" s="1">
        <v>0</v>
      </c>
      <c r="M64" s="1">
        <v>0</v>
      </c>
      <c r="N64" s="1">
        <v>0</v>
      </c>
      <c r="O64" s="1">
        <v>0</v>
      </c>
      <c r="P64" s="1">
        <v>0</v>
      </c>
      <c r="Q64" s="1">
        <v>0</v>
      </c>
      <c r="R64" s="1">
        <v>0</v>
      </c>
      <c r="S64" s="1">
        <v>0</v>
      </c>
      <c r="T64" s="1">
        <v>0</v>
      </c>
      <c r="U64" s="1">
        <v>0</v>
      </c>
      <c r="V64" s="1">
        <v>0</v>
      </c>
    </row>
    <row r="65" spans="1:22" x14ac:dyDescent="0.35">
      <c r="A65" s="1" t="s">
        <v>422</v>
      </c>
      <c r="B65" s="1" t="s">
        <v>423</v>
      </c>
      <c r="C65" s="1">
        <v>0</v>
      </c>
      <c r="D65" s="1">
        <v>0</v>
      </c>
      <c r="E65" s="1">
        <v>0</v>
      </c>
      <c r="F65" s="1">
        <v>0</v>
      </c>
      <c r="G65" s="1">
        <v>0</v>
      </c>
      <c r="H65" s="1">
        <v>0</v>
      </c>
      <c r="I65" s="1">
        <v>0</v>
      </c>
      <c r="J65" s="1">
        <v>0</v>
      </c>
      <c r="K65" s="1">
        <v>0</v>
      </c>
      <c r="L65" s="1">
        <v>0</v>
      </c>
      <c r="M65" s="1">
        <v>0</v>
      </c>
      <c r="N65" s="1">
        <v>0</v>
      </c>
      <c r="O65" s="1">
        <v>0</v>
      </c>
      <c r="P65" s="1">
        <v>0</v>
      </c>
      <c r="Q65" s="1">
        <v>0</v>
      </c>
      <c r="R65" s="1">
        <v>0</v>
      </c>
      <c r="S65" s="1">
        <v>0</v>
      </c>
      <c r="T65" s="1">
        <v>0</v>
      </c>
      <c r="U65" s="1">
        <v>0</v>
      </c>
      <c r="V65" s="1">
        <v>0</v>
      </c>
    </row>
    <row r="66" spans="1:22" x14ac:dyDescent="0.35">
      <c r="A66" s="1" t="s">
        <v>424</v>
      </c>
      <c r="B66" s="1" t="s">
        <v>425</v>
      </c>
      <c r="C66" s="1">
        <v>0</v>
      </c>
      <c r="D66" s="1">
        <v>0</v>
      </c>
      <c r="E66" s="1">
        <v>0</v>
      </c>
      <c r="F66" s="1">
        <v>0</v>
      </c>
      <c r="G66" s="1">
        <v>0</v>
      </c>
      <c r="H66" s="1">
        <v>0</v>
      </c>
      <c r="I66" s="1">
        <v>0</v>
      </c>
      <c r="J66" s="1">
        <v>0</v>
      </c>
      <c r="K66" s="1">
        <v>0</v>
      </c>
      <c r="L66" s="1">
        <v>0</v>
      </c>
      <c r="M66" s="1">
        <v>0</v>
      </c>
      <c r="N66" s="1">
        <v>0</v>
      </c>
      <c r="O66" s="1">
        <v>0</v>
      </c>
      <c r="P66" s="1">
        <v>0</v>
      </c>
      <c r="Q66" s="1">
        <v>0</v>
      </c>
      <c r="R66" s="1">
        <v>0</v>
      </c>
      <c r="S66" s="1">
        <v>0</v>
      </c>
      <c r="T66" s="1">
        <v>0</v>
      </c>
      <c r="U66" s="1">
        <v>0</v>
      </c>
      <c r="V66" s="1">
        <v>0</v>
      </c>
    </row>
    <row r="67" spans="1:22" x14ac:dyDescent="0.35">
      <c r="A67" s="1" t="s">
        <v>426</v>
      </c>
      <c r="B67" s="1" t="s">
        <v>427</v>
      </c>
      <c r="C67" s="1">
        <v>0</v>
      </c>
      <c r="D67" s="1">
        <v>0</v>
      </c>
      <c r="E67" s="1">
        <v>0</v>
      </c>
      <c r="F67" s="1">
        <v>0</v>
      </c>
      <c r="G67" s="1">
        <v>0</v>
      </c>
      <c r="H67" s="1">
        <v>0</v>
      </c>
      <c r="I67" s="1">
        <v>0</v>
      </c>
      <c r="J67" s="1">
        <v>0</v>
      </c>
      <c r="K67" s="1">
        <v>0</v>
      </c>
      <c r="L67" s="1">
        <v>0</v>
      </c>
      <c r="M67" s="1">
        <v>0</v>
      </c>
      <c r="N67" s="1">
        <v>0</v>
      </c>
      <c r="O67" s="1">
        <v>0</v>
      </c>
      <c r="P67" s="1">
        <v>0</v>
      </c>
      <c r="Q67" s="1">
        <v>0</v>
      </c>
      <c r="R67" s="1">
        <v>0</v>
      </c>
      <c r="S67" s="1">
        <v>0</v>
      </c>
      <c r="T67" s="1">
        <v>0</v>
      </c>
      <c r="U67" s="1">
        <v>0</v>
      </c>
      <c r="V67" s="1">
        <v>0</v>
      </c>
    </row>
    <row r="68" spans="1:22" x14ac:dyDescent="0.35">
      <c r="A68" s="1" t="s">
        <v>428</v>
      </c>
      <c r="B68" s="1" t="s">
        <v>429</v>
      </c>
      <c r="C68" s="1">
        <v>0</v>
      </c>
      <c r="D68" s="1">
        <v>0</v>
      </c>
      <c r="E68" s="1">
        <v>0</v>
      </c>
      <c r="F68" s="1">
        <v>0</v>
      </c>
      <c r="G68" s="1">
        <v>0</v>
      </c>
      <c r="H68" s="1">
        <v>0</v>
      </c>
      <c r="I68" s="1">
        <v>0</v>
      </c>
      <c r="J68" s="1">
        <v>0</v>
      </c>
      <c r="K68" s="1">
        <v>0</v>
      </c>
      <c r="L68" s="1">
        <v>0</v>
      </c>
      <c r="M68" s="1">
        <v>0</v>
      </c>
      <c r="N68" s="1">
        <v>0</v>
      </c>
      <c r="O68" s="1">
        <v>0</v>
      </c>
      <c r="P68" s="1">
        <v>0</v>
      </c>
      <c r="Q68" s="1">
        <v>0</v>
      </c>
      <c r="R68" s="1">
        <v>0</v>
      </c>
      <c r="S68" s="1">
        <v>0</v>
      </c>
      <c r="T68" s="1">
        <v>0</v>
      </c>
      <c r="U68" s="1">
        <v>0</v>
      </c>
      <c r="V68" s="1">
        <v>0</v>
      </c>
    </row>
    <row r="69" spans="1:22" x14ac:dyDescent="0.35">
      <c r="A69" s="1" t="s">
        <v>430</v>
      </c>
      <c r="B69" s="1" t="s">
        <v>431</v>
      </c>
      <c r="C69" s="1">
        <v>0</v>
      </c>
      <c r="D69" s="1">
        <v>0</v>
      </c>
      <c r="E69" s="1">
        <v>0</v>
      </c>
      <c r="F69" s="1">
        <v>0</v>
      </c>
      <c r="G69" s="1">
        <v>0</v>
      </c>
      <c r="H69" s="1">
        <v>0</v>
      </c>
      <c r="I69" s="1">
        <v>0</v>
      </c>
      <c r="J69" s="1">
        <v>0</v>
      </c>
      <c r="K69" s="1">
        <v>0</v>
      </c>
      <c r="L69" s="1">
        <v>0</v>
      </c>
      <c r="M69" s="1">
        <v>0</v>
      </c>
      <c r="N69" s="1">
        <v>0</v>
      </c>
      <c r="O69" s="1">
        <v>0</v>
      </c>
      <c r="P69" s="1">
        <v>0</v>
      </c>
      <c r="Q69" s="1">
        <v>0</v>
      </c>
      <c r="R69" s="1">
        <v>0</v>
      </c>
      <c r="S69" s="1">
        <v>0</v>
      </c>
      <c r="T69" s="1">
        <v>0</v>
      </c>
      <c r="U69" s="1">
        <v>0</v>
      </c>
      <c r="V69" s="1">
        <v>0</v>
      </c>
    </row>
    <row r="70" spans="1:22" x14ac:dyDescent="0.35">
      <c r="A70" s="1" t="s">
        <v>432</v>
      </c>
      <c r="B70" s="1" t="s">
        <v>433</v>
      </c>
      <c r="C70" s="1">
        <v>0</v>
      </c>
      <c r="D70" s="1">
        <v>0</v>
      </c>
      <c r="E70" s="1">
        <v>0</v>
      </c>
      <c r="F70" s="1">
        <v>0</v>
      </c>
      <c r="G70" s="1">
        <v>0</v>
      </c>
      <c r="H70" s="1">
        <v>0</v>
      </c>
      <c r="I70" s="1">
        <v>0</v>
      </c>
      <c r="J70" s="1">
        <v>0</v>
      </c>
      <c r="K70" s="1">
        <v>0</v>
      </c>
      <c r="L70" s="1">
        <v>0</v>
      </c>
      <c r="M70" s="1">
        <v>0</v>
      </c>
      <c r="N70" s="1">
        <v>0</v>
      </c>
      <c r="O70" s="1">
        <v>0</v>
      </c>
      <c r="P70" s="1">
        <v>0</v>
      </c>
      <c r="Q70" s="1">
        <v>0</v>
      </c>
      <c r="R70" s="1">
        <v>0</v>
      </c>
      <c r="S70" s="1">
        <v>0</v>
      </c>
      <c r="T70" s="1">
        <v>0</v>
      </c>
      <c r="U70" s="1">
        <v>0</v>
      </c>
      <c r="V70" s="1">
        <v>0</v>
      </c>
    </row>
    <row r="71" spans="1:22" x14ac:dyDescent="0.35">
      <c r="A71" s="1" t="s">
        <v>434</v>
      </c>
      <c r="B71" s="1" t="s">
        <v>435</v>
      </c>
      <c r="C71" s="1">
        <v>0</v>
      </c>
      <c r="D71" s="1">
        <v>0</v>
      </c>
      <c r="E71" s="1">
        <v>0</v>
      </c>
      <c r="F71" s="1">
        <v>0</v>
      </c>
      <c r="G71" s="1">
        <v>0</v>
      </c>
      <c r="H71" s="1">
        <v>0</v>
      </c>
      <c r="I71" s="1">
        <v>0</v>
      </c>
      <c r="J71" s="1">
        <v>0</v>
      </c>
      <c r="K71" s="1">
        <v>0</v>
      </c>
      <c r="L71" s="1">
        <v>0</v>
      </c>
      <c r="M71" s="1">
        <v>0</v>
      </c>
      <c r="N71" s="1">
        <v>0</v>
      </c>
      <c r="O71" s="1">
        <v>0</v>
      </c>
      <c r="P71" s="1">
        <v>0</v>
      </c>
      <c r="Q71" s="1">
        <v>0</v>
      </c>
      <c r="R71" s="1">
        <v>0</v>
      </c>
      <c r="S71" s="1">
        <v>0</v>
      </c>
      <c r="T71" s="1">
        <v>0</v>
      </c>
      <c r="U71" s="1">
        <v>0</v>
      </c>
      <c r="V71" s="1">
        <v>0</v>
      </c>
    </row>
    <row r="72" spans="1:22" x14ac:dyDescent="0.35">
      <c r="A72" s="1" t="s">
        <v>436</v>
      </c>
      <c r="B72" s="1" t="s">
        <v>437</v>
      </c>
      <c r="C72" s="1">
        <v>0</v>
      </c>
      <c r="D72" s="1">
        <v>0</v>
      </c>
      <c r="E72" s="1">
        <v>0</v>
      </c>
      <c r="F72" s="1">
        <v>0</v>
      </c>
      <c r="G72" s="1">
        <v>0</v>
      </c>
      <c r="H72" s="1">
        <v>0</v>
      </c>
      <c r="I72" s="1">
        <v>0</v>
      </c>
      <c r="J72" s="1">
        <v>0</v>
      </c>
      <c r="K72" s="1">
        <v>0</v>
      </c>
      <c r="L72" s="1">
        <v>0</v>
      </c>
      <c r="M72" s="1">
        <v>0</v>
      </c>
      <c r="N72" s="1">
        <v>0</v>
      </c>
      <c r="O72" s="1">
        <v>0</v>
      </c>
      <c r="P72" s="1">
        <v>0</v>
      </c>
      <c r="Q72" s="1">
        <v>0</v>
      </c>
      <c r="R72" s="1">
        <v>0</v>
      </c>
      <c r="S72" s="1">
        <v>0</v>
      </c>
      <c r="T72" s="1">
        <v>0</v>
      </c>
      <c r="U72" s="1">
        <v>0</v>
      </c>
      <c r="V72" s="1">
        <v>0</v>
      </c>
    </row>
    <row r="73" spans="1:22" x14ac:dyDescent="0.35">
      <c r="A73" s="1" t="s">
        <v>438</v>
      </c>
      <c r="B73" s="1" t="s">
        <v>439</v>
      </c>
      <c r="C73" s="1">
        <v>0</v>
      </c>
      <c r="D73" s="1">
        <v>0</v>
      </c>
      <c r="E73" s="1">
        <v>0</v>
      </c>
      <c r="F73" s="1">
        <v>0</v>
      </c>
      <c r="G73" s="1">
        <v>0</v>
      </c>
      <c r="H73" s="1">
        <v>0</v>
      </c>
      <c r="I73" s="1">
        <v>0</v>
      </c>
      <c r="J73" s="1">
        <v>0</v>
      </c>
      <c r="K73" s="1">
        <v>0</v>
      </c>
      <c r="L73" s="1">
        <v>0</v>
      </c>
      <c r="M73" s="1">
        <v>0</v>
      </c>
      <c r="N73" s="1">
        <v>0</v>
      </c>
      <c r="O73" s="1">
        <v>0</v>
      </c>
      <c r="P73" s="1">
        <v>0</v>
      </c>
      <c r="Q73" s="1">
        <v>0</v>
      </c>
      <c r="R73" s="1">
        <v>0</v>
      </c>
      <c r="S73" s="1">
        <v>0</v>
      </c>
      <c r="T73" s="1">
        <v>0</v>
      </c>
      <c r="U73" s="1">
        <v>0</v>
      </c>
      <c r="V73" s="1">
        <v>0</v>
      </c>
    </row>
    <row r="74" spans="1:22" x14ac:dyDescent="0.35">
      <c r="A74" s="1" t="s">
        <v>440</v>
      </c>
      <c r="B74" s="1" t="s">
        <v>441</v>
      </c>
      <c r="C74" s="1">
        <v>0</v>
      </c>
      <c r="D74" s="1">
        <v>0</v>
      </c>
      <c r="E74" s="1">
        <v>0</v>
      </c>
      <c r="F74" s="1">
        <v>0</v>
      </c>
      <c r="G74" s="1">
        <v>0</v>
      </c>
      <c r="H74" s="1">
        <v>0</v>
      </c>
      <c r="I74" s="1">
        <v>0</v>
      </c>
      <c r="J74" s="1">
        <v>0</v>
      </c>
      <c r="K74" s="1">
        <v>0</v>
      </c>
      <c r="L74" s="1">
        <v>0</v>
      </c>
      <c r="M74" s="1">
        <v>0</v>
      </c>
      <c r="N74" s="1">
        <v>0</v>
      </c>
      <c r="O74" s="1">
        <v>0</v>
      </c>
      <c r="P74" s="1">
        <v>0</v>
      </c>
      <c r="Q74" s="1">
        <v>0</v>
      </c>
      <c r="R74" s="1">
        <v>0</v>
      </c>
      <c r="S74" s="1">
        <v>0</v>
      </c>
      <c r="T74" s="1">
        <v>0</v>
      </c>
      <c r="U74" s="1">
        <v>0</v>
      </c>
      <c r="V74" s="1">
        <v>0</v>
      </c>
    </row>
    <row r="75" spans="1:22" x14ac:dyDescent="0.35">
      <c r="A75" s="1" t="s">
        <v>442</v>
      </c>
      <c r="B75" s="1" t="s">
        <v>443</v>
      </c>
      <c r="C75" s="1">
        <v>0</v>
      </c>
      <c r="D75" s="1">
        <v>0</v>
      </c>
      <c r="E75" s="1">
        <v>0</v>
      </c>
      <c r="F75" s="1">
        <v>0</v>
      </c>
      <c r="G75" s="1">
        <v>0</v>
      </c>
      <c r="H75" s="1">
        <v>0</v>
      </c>
      <c r="I75" s="1">
        <v>0</v>
      </c>
      <c r="J75" s="1">
        <v>0</v>
      </c>
      <c r="K75" s="1">
        <v>0</v>
      </c>
      <c r="L75" s="1">
        <v>0</v>
      </c>
      <c r="M75" s="1">
        <v>0</v>
      </c>
      <c r="N75" s="1">
        <v>0</v>
      </c>
      <c r="O75" s="1">
        <v>0</v>
      </c>
      <c r="P75" s="1">
        <v>0</v>
      </c>
      <c r="Q75" s="1">
        <v>0</v>
      </c>
      <c r="R75" s="1">
        <v>0</v>
      </c>
      <c r="S75" s="1">
        <v>0</v>
      </c>
      <c r="T75" s="1">
        <v>0</v>
      </c>
      <c r="U75" s="1">
        <v>0</v>
      </c>
      <c r="V75" s="1">
        <v>0</v>
      </c>
    </row>
    <row r="76" spans="1:22" x14ac:dyDescent="0.35">
      <c r="A76" s="1" t="s">
        <v>444</v>
      </c>
      <c r="B76" s="1" t="s">
        <v>445</v>
      </c>
      <c r="C76" s="1">
        <v>0</v>
      </c>
      <c r="D76" s="1">
        <v>0</v>
      </c>
      <c r="E76" s="1">
        <v>0</v>
      </c>
      <c r="F76" s="1">
        <v>0</v>
      </c>
      <c r="G76" s="1">
        <v>0</v>
      </c>
      <c r="H76" s="1">
        <v>0</v>
      </c>
      <c r="I76" s="1">
        <v>0</v>
      </c>
      <c r="J76" s="1">
        <v>0</v>
      </c>
      <c r="K76" s="1">
        <v>0</v>
      </c>
      <c r="L76" s="1">
        <v>0</v>
      </c>
      <c r="M76" s="1">
        <v>0</v>
      </c>
      <c r="N76" s="1">
        <v>0</v>
      </c>
      <c r="O76" s="1">
        <v>0</v>
      </c>
      <c r="P76" s="1">
        <v>0</v>
      </c>
      <c r="Q76" s="1">
        <v>0</v>
      </c>
      <c r="R76" s="1">
        <v>0</v>
      </c>
      <c r="S76" s="1">
        <v>0</v>
      </c>
      <c r="T76" s="1">
        <v>0</v>
      </c>
      <c r="U76" s="1">
        <v>0</v>
      </c>
      <c r="V76" s="1">
        <v>0</v>
      </c>
    </row>
    <row r="77" spans="1:22" x14ac:dyDescent="0.35">
      <c r="A77" s="1" t="s">
        <v>446</v>
      </c>
      <c r="B77" s="1" t="s">
        <v>447</v>
      </c>
      <c r="C77" s="1">
        <v>0</v>
      </c>
      <c r="D77" s="1">
        <v>0</v>
      </c>
      <c r="E77" s="1">
        <v>0</v>
      </c>
      <c r="F77" s="1">
        <v>0</v>
      </c>
      <c r="G77" s="1">
        <v>0</v>
      </c>
      <c r="H77" s="1">
        <v>0</v>
      </c>
      <c r="I77" s="1">
        <v>0</v>
      </c>
      <c r="J77" s="1">
        <v>0</v>
      </c>
      <c r="K77" s="1">
        <v>0</v>
      </c>
      <c r="L77" s="1">
        <v>0</v>
      </c>
      <c r="M77" s="1">
        <v>0</v>
      </c>
      <c r="N77" s="1">
        <v>0</v>
      </c>
      <c r="O77" s="1">
        <v>0</v>
      </c>
      <c r="P77" s="1">
        <v>0</v>
      </c>
      <c r="Q77" s="1">
        <v>0</v>
      </c>
      <c r="R77" s="1">
        <v>0</v>
      </c>
      <c r="S77" s="1">
        <v>0</v>
      </c>
      <c r="T77" s="1">
        <v>0</v>
      </c>
      <c r="U77" s="1">
        <v>0</v>
      </c>
      <c r="V77" s="1">
        <v>0</v>
      </c>
    </row>
    <row r="78" spans="1:22" x14ac:dyDescent="0.35">
      <c r="A78" s="1" t="s">
        <v>448</v>
      </c>
      <c r="B78" s="1" t="s">
        <v>449</v>
      </c>
      <c r="C78" s="1">
        <v>0</v>
      </c>
      <c r="D78" s="1">
        <v>0</v>
      </c>
      <c r="E78" s="1">
        <v>0</v>
      </c>
      <c r="F78" s="1">
        <v>0</v>
      </c>
      <c r="G78" s="1">
        <v>0</v>
      </c>
      <c r="H78" s="1">
        <v>0</v>
      </c>
      <c r="I78" s="1">
        <v>0</v>
      </c>
      <c r="J78" s="1">
        <v>0</v>
      </c>
      <c r="K78" s="1">
        <v>0</v>
      </c>
      <c r="L78" s="1">
        <v>0</v>
      </c>
      <c r="M78" s="1">
        <v>0</v>
      </c>
      <c r="N78" s="1">
        <v>0</v>
      </c>
      <c r="O78" s="1">
        <v>0</v>
      </c>
      <c r="P78" s="1">
        <v>0</v>
      </c>
      <c r="Q78" s="1">
        <v>0</v>
      </c>
      <c r="R78" s="1">
        <v>0</v>
      </c>
      <c r="S78" s="1">
        <v>0</v>
      </c>
      <c r="T78" s="1">
        <v>0</v>
      </c>
      <c r="U78" s="1">
        <v>0</v>
      </c>
      <c r="V78" s="1">
        <v>0</v>
      </c>
    </row>
    <row r="79" spans="1:22" x14ac:dyDescent="0.35">
      <c r="A79" s="1" t="s">
        <v>452</v>
      </c>
      <c r="B79" s="1" t="s">
        <v>453</v>
      </c>
      <c r="C79" s="1">
        <v>0</v>
      </c>
      <c r="D79" s="1">
        <v>0</v>
      </c>
      <c r="E79" s="1">
        <v>0</v>
      </c>
      <c r="F79" s="1">
        <v>0</v>
      </c>
      <c r="G79" s="1">
        <v>0</v>
      </c>
      <c r="H79" s="1">
        <v>0</v>
      </c>
      <c r="I79" s="1">
        <v>0</v>
      </c>
      <c r="J79" s="1">
        <v>0</v>
      </c>
      <c r="K79" s="1">
        <v>0</v>
      </c>
      <c r="L79" s="1">
        <v>0</v>
      </c>
      <c r="M79" s="1">
        <v>0</v>
      </c>
      <c r="N79" s="1">
        <v>0</v>
      </c>
      <c r="O79" s="1">
        <v>0</v>
      </c>
      <c r="P79" s="1">
        <v>0</v>
      </c>
      <c r="Q79" s="1">
        <v>0</v>
      </c>
      <c r="R79" s="1">
        <v>0</v>
      </c>
      <c r="S79" s="1">
        <v>0</v>
      </c>
      <c r="T79" s="1">
        <v>0</v>
      </c>
      <c r="U79" s="1">
        <v>0</v>
      </c>
      <c r="V79" s="1">
        <v>0</v>
      </c>
    </row>
    <row r="80" spans="1:22" x14ac:dyDescent="0.35">
      <c r="A80" s="1" t="s">
        <v>454</v>
      </c>
      <c r="B80" s="1" t="s">
        <v>455</v>
      </c>
      <c r="C80" s="1">
        <v>0</v>
      </c>
      <c r="D80" s="1">
        <v>0</v>
      </c>
      <c r="E80" s="1">
        <v>0</v>
      </c>
      <c r="F80" s="1">
        <v>0</v>
      </c>
      <c r="G80" s="1">
        <v>0</v>
      </c>
      <c r="H80" s="1">
        <v>0</v>
      </c>
      <c r="I80" s="1">
        <v>0</v>
      </c>
      <c r="J80" s="1">
        <v>0</v>
      </c>
      <c r="K80" s="1">
        <v>0</v>
      </c>
      <c r="L80" s="1">
        <v>0</v>
      </c>
      <c r="M80" s="1">
        <v>0</v>
      </c>
      <c r="N80" s="1">
        <v>0</v>
      </c>
      <c r="O80" s="1">
        <v>0</v>
      </c>
      <c r="P80" s="1">
        <v>0</v>
      </c>
      <c r="Q80" s="1">
        <v>0</v>
      </c>
      <c r="R80" s="1">
        <v>0</v>
      </c>
      <c r="S80" s="1">
        <v>0</v>
      </c>
      <c r="T80" s="1">
        <v>0</v>
      </c>
      <c r="U80" s="1">
        <v>0</v>
      </c>
      <c r="V80" s="1">
        <v>0</v>
      </c>
    </row>
    <row r="81" spans="1:22" x14ac:dyDescent="0.35">
      <c r="A81" s="1" t="s">
        <v>456</v>
      </c>
      <c r="B81" s="1" t="s">
        <v>457</v>
      </c>
      <c r="C81" s="1">
        <v>0</v>
      </c>
      <c r="D81" s="1">
        <v>0</v>
      </c>
      <c r="E81" s="1">
        <v>0</v>
      </c>
      <c r="F81" s="1">
        <v>0</v>
      </c>
      <c r="G81" s="1">
        <v>0</v>
      </c>
      <c r="H81" s="1">
        <v>0</v>
      </c>
      <c r="I81" s="1">
        <v>0</v>
      </c>
      <c r="J81" s="1">
        <v>0</v>
      </c>
      <c r="K81" s="1">
        <v>0</v>
      </c>
      <c r="L81" s="1">
        <v>0</v>
      </c>
      <c r="M81" s="1">
        <v>0</v>
      </c>
      <c r="N81" s="1">
        <v>0</v>
      </c>
      <c r="O81" s="1">
        <v>0</v>
      </c>
      <c r="P81" s="1">
        <v>0</v>
      </c>
      <c r="Q81" s="1">
        <v>0</v>
      </c>
      <c r="R81" s="1">
        <v>0</v>
      </c>
      <c r="S81" s="1">
        <v>0</v>
      </c>
      <c r="T81" s="1">
        <v>0</v>
      </c>
      <c r="U81" s="1">
        <v>0</v>
      </c>
      <c r="V81" s="1">
        <v>0</v>
      </c>
    </row>
    <row r="82" spans="1:22" x14ac:dyDescent="0.35">
      <c r="A82" s="1" t="s">
        <v>458</v>
      </c>
      <c r="B82" s="1" t="s">
        <v>459</v>
      </c>
      <c r="C82" s="1">
        <v>0</v>
      </c>
      <c r="D82" s="1">
        <v>0</v>
      </c>
      <c r="E82" s="1">
        <v>0</v>
      </c>
      <c r="F82" s="1">
        <v>0</v>
      </c>
      <c r="G82" s="1">
        <v>0</v>
      </c>
      <c r="H82" s="1">
        <v>0</v>
      </c>
      <c r="I82" s="1">
        <v>0</v>
      </c>
      <c r="J82" s="1">
        <v>0</v>
      </c>
      <c r="K82" s="1">
        <v>0</v>
      </c>
      <c r="L82" s="1">
        <v>0</v>
      </c>
      <c r="M82" s="1">
        <v>0</v>
      </c>
      <c r="N82" s="1">
        <v>0</v>
      </c>
      <c r="O82" s="1">
        <v>0</v>
      </c>
      <c r="P82" s="1">
        <v>0</v>
      </c>
      <c r="Q82" s="1">
        <v>0</v>
      </c>
      <c r="R82" s="1">
        <v>0</v>
      </c>
      <c r="S82" s="1">
        <v>0</v>
      </c>
      <c r="T82" s="1">
        <v>0</v>
      </c>
      <c r="U82" s="1">
        <v>0</v>
      </c>
      <c r="V82" s="1">
        <v>0</v>
      </c>
    </row>
    <row r="83" spans="1:22" x14ac:dyDescent="0.35">
      <c r="A83" s="1" t="s">
        <v>460</v>
      </c>
      <c r="B83" s="1" t="s">
        <v>461</v>
      </c>
      <c r="C83" s="1">
        <v>0</v>
      </c>
      <c r="D83" s="1">
        <v>0</v>
      </c>
      <c r="E83" s="1">
        <v>0</v>
      </c>
      <c r="F83" s="1">
        <v>0</v>
      </c>
      <c r="G83" s="1">
        <v>0</v>
      </c>
      <c r="H83" s="1">
        <v>0</v>
      </c>
      <c r="I83" s="1">
        <v>0</v>
      </c>
      <c r="J83" s="1">
        <v>0</v>
      </c>
      <c r="K83" s="1">
        <v>0</v>
      </c>
      <c r="L83" s="1">
        <v>0</v>
      </c>
      <c r="M83" s="1">
        <v>0</v>
      </c>
      <c r="N83" s="1">
        <v>0</v>
      </c>
      <c r="O83" s="1">
        <v>0</v>
      </c>
      <c r="P83" s="1">
        <v>0</v>
      </c>
      <c r="Q83" s="1">
        <v>0</v>
      </c>
      <c r="R83" s="1">
        <v>0</v>
      </c>
      <c r="S83" s="1">
        <v>0</v>
      </c>
      <c r="T83" s="1">
        <v>0</v>
      </c>
      <c r="U83" s="1">
        <v>0</v>
      </c>
      <c r="V83" s="1">
        <v>0</v>
      </c>
    </row>
    <row r="84" spans="1:22" x14ac:dyDescent="0.35">
      <c r="A84" s="1" t="s">
        <v>463</v>
      </c>
      <c r="B84" s="1" t="s">
        <v>464</v>
      </c>
      <c r="C84" s="1">
        <v>0</v>
      </c>
      <c r="D84" s="1">
        <v>0</v>
      </c>
      <c r="E84" s="1">
        <v>0</v>
      </c>
      <c r="F84" s="1">
        <v>0</v>
      </c>
      <c r="G84" s="1">
        <v>0</v>
      </c>
      <c r="H84" s="1">
        <v>0</v>
      </c>
      <c r="I84" s="1">
        <v>0</v>
      </c>
      <c r="J84" s="1">
        <v>0</v>
      </c>
      <c r="K84" s="1">
        <v>0</v>
      </c>
      <c r="L84" s="1">
        <v>0</v>
      </c>
      <c r="M84" s="1">
        <v>0</v>
      </c>
      <c r="N84" s="1">
        <v>0</v>
      </c>
      <c r="O84" s="1">
        <v>0</v>
      </c>
      <c r="P84" s="1">
        <v>0</v>
      </c>
      <c r="Q84" s="1">
        <v>0</v>
      </c>
      <c r="R84" s="1">
        <v>0</v>
      </c>
      <c r="S84" s="1">
        <v>0</v>
      </c>
      <c r="T84" s="1">
        <v>0</v>
      </c>
      <c r="U84" s="1">
        <v>0</v>
      </c>
      <c r="V84" s="1">
        <v>0</v>
      </c>
    </row>
    <row r="85" spans="1:22" x14ac:dyDescent="0.35">
      <c r="A85" s="1" t="s">
        <v>465</v>
      </c>
      <c r="B85" s="1" t="s">
        <v>466</v>
      </c>
      <c r="C85" s="1">
        <v>0</v>
      </c>
      <c r="D85" s="1">
        <v>0</v>
      </c>
      <c r="E85" s="1">
        <v>0</v>
      </c>
      <c r="F85" s="1">
        <v>0</v>
      </c>
      <c r="G85" s="1">
        <v>0</v>
      </c>
      <c r="H85" s="1">
        <v>0</v>
      </c>
      <c r="I85" s="1">
        <v>0</v>
      </c>
      <c r="J85" s="1">
        <v>0</v>
      </c>
      <c r="K85" s="1">
        <v>0</v>
      </c>
      <c r="L85" s="1">
        <v>0</v>
      </c>
      <c r="M85" s="1">
        <v>0</v>
      </c>
      <c r="N85" s="1">
        <v>0</v>
      </c>
      <c r="O85" s="1">
        <v>0</v>
      </c>
      <c r="P85" s="1">
        <v>0</v>
      </c>
      <c r="Q85" s="1">
        <v>0</v>
      </c>
      <c r="R85" s="1">
        <v>0</v>
      </c>
      <c r="S85" s="1">
        <v>0</v>
      </c>
      <c r="T85" s="1">
        <v>0</v>
      </c>
      <c r="U85" s="1">
        <v>0</v>
      </c>
      <c r="V85" s="1">
        <v>0</v>
      </c>
    </row>
    <row r="86" spans="1:22" x14ac:dyDescent="0.35">
      <c r="A86" s="1" t="s">
        <v>467</v>
      </c>
      <c r="B86" s="1" t="s">
        <v>468</v>
      </c>
      <c r="C86" s="1">
        <v>0</v>
      </c>
      <c r="D86" s="1">
        <v>0</v>
      </c>
      <c r="E86" s="1">
        <v>0</v>
      </c>
      <c r="F86" s="1">
        <v>0</v>
      </c>
      <c r="G86" s="1">
        <v>0</v>
      </c>
      <c r="H86" s="1">
        <v>0</v>
      </c>
      <c r="I86" s="1">
        <v>0</v>
      </c>
      <c r="J86" s="1">
        <v>0</v>
      </c>
      <c r="K86" s="1">
        <v>0</v>
      </c>
      <c r="L86" s="1">
        <v>0</v>
      </c>
      <c r="M86" s="1">
        <v>0</v>
      </c>
      <c r="N86" s="1">
        <v>0</v>
      </c>
      <c r="O86" s="1">
        <v>0</v>
      </c>
      <c r="P86" s="1">
        <v>0</v>
      </c>
      <c r="Q86" s="1">
        <v>0</v>
      </c>
      <c r="R86" s="1">
        <v>0</v>
      </c>
      <c r="S86" s="1">
        <v>0</v>
      </c>
      <c r="T86" s="1">
        <v>0</v>
      </c>
      <c r="U86" s="1">
        <v>0</v>
      </c>
      <c r="V86" s="1">
        <v>0</v>
      </c>
    </row>
    <row r="87" spans="1:22" x14ac:dyDescent="0.35">
      <c r="A87" s="1" t="s">
        <v>470</v>
      </c>
      <c r="B87" s="1" t="s">
        <v>471</v>
      </c>
      <c r="C87" s="1">
        <v>0</v>
      </c>
      <c r="D87" s="1">
        <v>0</v>
      </c>
      <c r="E87" s="1">
        <v>0</v>
      </c>
      <c r="F87" s="1">
        <v>0</v>
      </c>
      <c r="G87" s="1">
        <v>0</v>
      </c>
      <c r="H87" s="1">
        <v>0</v>
      </c>
      <c r="I87" s="1">
        <v>0</v>
      </c>
      <c r="J87" s="1">
        <v>0</v>
      </c>
      <c r="K87" s="1">
        <v>0</v>
      </c>
      <c r="L87" s="1">
        <v>0</v>
      </c>
      <c r="M87" s="1">
        <v>0</v>
      </c>
      <c r="N87" s="1">
        <v>0</v>
      </c>
      <c r="O87" s="1">
        <v>0</v>
      </c>
      <c r="P87" s="1">
        <v>0</v>
      </c>
      <c r="Q87" s="1">
        <v>0</v>
      </c>
      <c r="R87" s="1">
        <v>0</v>
      </c>
      <c r="S87" s="1">
        <v>0</v>
      </c>
      <c r="T87" s="1">
        <v>0</v>
      </c>
      <c r="U87" s="1">
        <v>0</v>
      </c>
      <c r="V87" s="1">
        <v>0</v>
      </c>
    </row>
    <row r="88" spans="1:22" x14ac:dyDescent="0.35">
      <c r="A88" s="1" t="s">
        <v>472</v>
      </c>
      <c r="B88" s="1" t="s">
        <v>473</v>
      </c>
      <c r="C88" s="1">
        <v>0</v>
      </c>
      <c r="D88" s="1">
        <v>0</v>
      </c>
      <c r="E88" s="1">
        <v>0</v>
      </c>
      <c r="F88" s="1">
        <v>0</v>
      </c>
      <c r="G88" s="1">
        <v>0</v>
      </c>
      <c r="H88" s="1">
        <v>0</v>
      </c>
      <c r="I88" s="1">
        <v>0</v>
      </c>
      <c r="J88" s="1">
        <v>0</v>
      </c>
      <c r="K88" s="1">
        <v>0</v>
      </c>
      <c r="L88" s="1">
        <v>0</v>
      </c>
      <c r="M88" s="1">
        <v>0</v>
      </c>
      <c r="N88" s="1">
        <v>0</v>
      </c>
      <c r="O88" s="1">
        <v>0</v>
      </c>
      <c r="P88" s="1">
        <v>0</v>
      </c>
      <c r="Q88" s="1">
        <v>0</v>
      </c>
      <c r="R88" s="1">
        <v>0</v>
      </c>
      <c r="S88" s="1">
        <v>0</v>
      </c>
      <c r="T88" s="1">
        <v>0</v>
      </c>
      <c r="U88" s="1">
        <v>0</v>
      </c>
      <c r="V88" s="1">
        <v>0</v>
      </c>
    </row>
    <row r="89" spans="1:22" x14ac:dyDescent="0.35">
      <c r="A89" s="1" t="s">
        <v>474</v>
      </c>
      <c r="B89" s="1" t="s">
        <v>475</v>
      </c>
      <c r="C89" s="1">
        <v>0</v>
      </c>
      <c r="D89" s="1">
        <v>0</v>
      </c>
      <c r="E89" s="1">
        <v>0</v>
      </c>
      <c r="F89" s="1">
        <v>0</v>
      </c>
      <c r="G89" s="1">
        <v>0</v>
      </c>
      <c r="H89" s="1">
        <v>0</v>
      </c>
      <c r="I89" s="1">
        <v>0</v>
      </c>
      <c r="J89" s="1">
        <v>0</v>
      </c>
      <c r="K89" s="1">
        <v>0</v>
      </c>
      <c r="L89" s="1">
        <v>0</v>
      </c>
      <c r="M89" s="1">
        <v>0</v>
      </c>
      <c r="N89" s="1">
        <v>0</v>
      </c>
      <c r="O89" s="1">
        <v>0</v>
      </c>
      <c r="P89" s="1">
        <v>0</v>
      </c>
      <c r="Q89" s="1">
        <v>0</v>
      </c>
      <c r="R89" s="1">
        <v>0</v>
      </c>
      <c r="S89" s="1">
        <v>0</v>
      </c>
      <c r="T89" s="1">
        <v>0</v>
      </c>
      <c r="U89" s="1">
        <v>0</v>
      </c>
      <c r="V89" s="1">
        <v>0</v>
      </c>
    </row>
    <row r="90" spans="1:22" x14ac:dyDescent="0.35">
      <c r="A90" s="1" t="s">
        <v>477</v>
      </c>
      <c r="B90" s="1" t="s">
        <v>478</v>
      </c>
      <c r="C90" s="1">
        <v>0</v>
      </c>
      <c r="D90" s="1">
        <v>0</v>
      </c>
      <c r="E90" s="1">
        <v>0</v>
      </c>
      <c r="F90" s="1">
        <v>0</v>
      </c>
      <c r="G90" s="1">
        <v>0</v>
      </c>
      <c r="H90" s="1">
        <v>0</v>
      </c>
      <c r="I90" s="1">
        <v>0</v>
      </c>
      <c r="J90" s="1">
        <v>0</v>
      </c>
      <c r="K90" s="1">
        <v>0</v>
      </c>
      <c r="L90" s="1">
        <v>0</v>
      </c>
      <c r="M90" s="1">
        <v>0</v>
      </c>
      <c r="N90" s="1">
        <v>0</v>
      </c>
      <c r="O90" s="1">
        <v>0</v>
      </c>
      <c r="P90" s="1">
        <v>0</v>
      </c>
      <c r="Q90" s="1">
        <v>0</v>
      </c>
      <c r="R90" s="1">
        <v>0</v>
      </c>
      <c r="S90" s="1">
        <v>0</v>
      </c>
      <c r="T90" s="1">
        <v>0</v>
      </c>
      <c r="U90" s="1">
        <v>0</v>
      </c>
      <c r="V90" s="1">
        <v>0</v>
      </c>
    </row>
    <row r="91" spans="1:22" x14ac:dyDescent="0.35">
      <c r="A91" s="1" t="s">
        <v>479</v>
      </c>
      <c r="B91" s="1" t="s">
        <v>480</v>
      </c>
      <c r="C91" s="1">
        <v>0</v>
      </c>
      <c r="D91" s="1">
        <v>0</v>
      </c>
      <c r="E91" s="1">
        <v>0</v>
      </c>
      <c r="F91" s="1">
        <v>0</v>
      </c>
      <c r="G91" s="1">
        <v>0</v>
      </c>
      <c r="H91" s="1">
        <v>0</v>
      </c>
      <c r="I91" s="1">
        <v>0</v>
      </c>
      <c r="J91" s="1">
        <v>0</v>
      </c>
      <c r="K91" s="1">
        <v>0</v>
      </c>
      <c r="L91" s="1">
        <v>0</v>
      </c>
      <c r="M91" s="1">
        <v>0</v>
      </c>
      <c r="N91" s="1">
        <v>0</v>
      </c>
      <c r="O91" s="1">
        <v>0</v>
      </c>
      <c r="P91" s="1">
        <v>0</v>
      </c>
      <c r="Q91" s="1">
        <v>0</v>
      </c>
      <c r="R91" s="1">
        <v>0</v>
      </c>
      <c r="S91" s="1">
        <v>0</v>
      </c>
      <c r="T91" s="1">
        <v>0</v>
      </c>
      <c r="U91" s="1">
        <v>0</v>
      </c>
      <c r="V91" s="1">
        <v>0</v>
      </c>
    </row>
    <row r="92" spans="1:22" x14ac:dyDescent="0.35">
      <c r="A92" s="1" t="s">
        <v>481</v>
      </c>
      <c r="B92" s="1" t="s">
        <v>482</v>
      </c>
      <c r="C92" s="1">
        <v>0</v>
      </c>
      <c r="D92" s="1">
        <v>0</v>
      </c>
      <c r="E92" s="1">
        <v>0</v>
      </c>
      <c r="F92" s="1">
        <v>0</v>
      </c>
      <c r="G92" s="1">
        <v>0</v>
      </c>
      <c r="H92" s="1">
        <v>0</v>
      </c>
      <c r="I92" s="1">
        <v>0</v>
      </c>
      <c r="J92" s="1">
        <v>0</v>
      </c>
      <c r="K92" s="1">
        <v>0</v>
      </c>
      <c r="L92" s="1">
        <v>0</v>
      </c>
      <c r="M92" s="1">
        <v>0</v>
      </c>
      <c r="N92" s="1">
        <v>0</v>
      </c>
      <c r="O92" s="1">
        <v>0</v>
      </c>
      <c r="P92" s="1">
        <v>0</v>
      </c>
      <c r="Q92" s="1">
        <v>0</v>
      </c>
      <c r="R92" s="1">
        <v>0</v>
      </c>
      <c r="S92" s="1">
        <v>0</v>
      </c>
      <c r="T92" s="1">
        <v>0</v>
      </c>
      <c r="U92" s="1">
        <v>0</v>
      </c>
      <c r="V92" s="1">
        <v>0</v>
      </c>
    </row>
    <row r="93" spans="1:22" x14ac:dyDescent="0.35">
      <c r="A93" s="1" t="s">
        <v>483</v>
      </c>
      <c r="B93" s="1" t="s">
        <v>484</v>
      </c>
      <c r="C93" s="1">
        <v>0</v>
      </c>
      <c r="D93" s="1">
        <v>0</v>
      </c>
      <c r="E93" s="1">
        <v>0</v>
      </c>
      <c r="F93" s="1">
        <v>0</v>
      </c>
      <c r="G93" s="1">
        <v>0</v>
      </c>
      <c r="H93" s="1">
        <v>0</v>
      </c>
      <c r="I93" s="1">
        <v>0</v>
      </c>
      <c r="J93" s="1">
        <v>0</v>
      </c>
      <c r="K93" s="1">
        <v>0</v>
      </c>
      <c r="L93" s="1">
        <v>0</v>
      </c>
      <c r="M93" s="1">
        <v>0</v>
      </c>
      <c r="N93" s="1">
        <v>0</v>
      </c>
      <c r="O93" s="1">
        <v>0</v>
      </c>
      <c r="P93" s="1">
        <v>0</v>
      </c>
      <c r="Q93" s="1">
        <v>0</v>
      </c>
      <c r="R93" s="1">
        <v>0</v>
      </c>
      <c r="S93" s="1">
        <v>0</v>
      </c>
      <c r="T93" s="1">
        <v>0</v>
      </c>
      <c r="U93" s="1">
        <v>0</v>
      </c>
      <c r="V93" s="1">
        <v>0</v>
      </c>
    </row>
    <row r="94" spans="1:22" x14ac:dyDescent="0.35">
      <c r="A94" s="1" t="s">
        <v>485</v>
      </c>
      <c r="B94" s="1" t="s">
        <v>486</v>
      </c>
      <c r="C94" s="1">
        <v>0</v>
      </c>
      <c r="D94" s="1">
        <v>0</v>
      </c>
      <c r="E94" s="1">
        <v>0</v>
      </c>
      <c r="F94" s="1">
        <v>0</v>
      </c>
      <c r="G94" s="1">
        <v>0</v>
      </c>
      <c r="H94" s="1">
        <v>0</v>
      </c>
      <c r="I94" s="1">
        <v>0</v>
      </c>
      <c r="J94" s="1">
        <v>0</v>
      </c>
      <c r="K94" s="1">
        <v>0</v>
      </c>
      <c r="L94" s="1">
        <v>0</v>
      </c>
      <c r="M94" s="1">
        <v>0</v>
      </c>
      <c r="N94" s="1">
        <v>0</v>
      </c>
      <c r="O94" s="1">
        <v>0</v>
      </c>
      <c r="P94" s="1">
        <v>0</v>
      </c>
      <c r="Q94" s="1">
        <v>0</v>
      </c>
      <c r="R94" s="1">
        <v>0</v>
      </c>
      <c r="S94" s="1">
        <v>0</v>
      </c>
      <c r="T94" s="1">
        <v>0</v>
      </c>
      <c r="U94" s="1">
        <v>0</v>
      </c>
      <c r="V94" s="1">
        <v>0</v>
      </c>
    </row>
    <row r="95" spans="1:22" x14ac:dyDescent="0.35">
      <c r="A95" s="1" t="s">
        <v>487</v>
      </c>
      <c r="B95" s="1" t="s">
        <v>488</v>
      </c>
      <c r="C95" s="1">
        <v>0</v>
      </c>
      <c r="D95" s="1">
        <v>0</v>
      </c>
      <c r="E95" s="1">
        <v>0</v>
      </c>
      <c r="F95" s="1">
        <v>0</v>
      </c>
      <c r="G95" s="1">
        <v>0</v>
      </c>
      <c r="H95" s="1">
        <v>0</v>
      </c>
      <c r="I95" s="1">
        <v>0</v>
      </c>
      <c r="J95" s="1">
        <v>0</v>
      </c>
      <c r="K95" s="1">
        <v>0</v>
      </c>
      <c r="L95" s="1">
        <v>0</v>
      </c>
      <c r="M95" s="1">
        <v>0</v>
      </c>
      <c r="N95" s="1">
        <v>0</v>
      </c>
      <c r="O95" s="1">
        <v>0</v>
      </c>
      <c r="P95" s="1">
        <v>0</v>
      </c>
      <c r="Q95" s="1">
        <v>0</v>
      </c>
      <c r="R95" s="1">
        <v>0</v>
      </c>
      <c r="S95" s="1">
        <v>0</v>
      </c>
      <c r="T95" s="1">
        <v>0</v>
      </c>
      <c r="U95" s="1">
        <v>0</v>
      </c>
      <c r="V95" s="1">
        <v>0</v>
      </c>
    </row>
    <row r="96" spans="1:22" x14ac:dyDescent="0.35">
      <c r="A96" s="1" t="s">
        <v>490</v>
      </c>
      <c r="B96" s="1" t="s">
        <v>491</v>
      </c>
      <c r="C96" s="1">
        <v>0</v>
      </c>
      <c r="D96" s="1">
        <v>0</v>
      </c>
      <c r="E96" s="1">
        <v>0</v>
      </c>
      <c r="F96" s="1">
        <v>0</v>
      </c>
      <c r="G96" s="1">
        <v>0</v>
      </c>
      <c r="H96" s="1">
        <v>0</v>
      </c>
      <c r="I96" s="1">
        <v>0</v>
      </c>
      <c r="J96" s="1">
        <v>0</v>
      </c>
      <c r="K96" s="1">
        <v>0</v>
      </c>
      <c r="L96" s="1">
        <v>0</v>
      </c>
      <c r="M96" s="1">
        <v>0</v>
      </c>
      <c r="N96" s="1">
        <v>0</v>
      </c>
      <c r="O96" s="1">
        <v>0</v>
      </c>
      <c r="P96" s="1">
        <v>0</v>
      </c>
      <c r="Q96" s="1">
        <v>0</v>
      </c>
      <c r="R96" s="1">
        <v>0</v>
      </c>
      <c r="S96" s="1">
        <v>0</v>
      </c>
      <c r="T96" s="1">
        <v>0</v>
      </c>
      <c r="U96" s="1">
        <v>0</v>
      </c>
      <c r="V96" s="1">
        <v>0</v>
      </c>
    </row>
    <row r="97" spans="1:22" x14ac:dyDescent="0.35">
      <c r="A97" s="1" t="s">
        <v>492</v>
      </c>
      <c r="B97" s="1" t="s">
        <v>493</v>
      </c>
      <c r="C97" s="1">
        <v>0</v>
      </c>
      <c r="D97" s="1">
        <v>0</v>
      </c>
      <c r="E97" s="1">
        <v>0</v>
      </c>
      <c r="F97" s="1">
        <v>0</v>
      </c>
      <c r="G97" s="1">
        <v>0</v>
      </c>
      <c r="H97" s="1">
        <v>0</v>
      </c>
      <c r="I97" s="1">
        <v>0</v>
      </c>
      <c r="J97" s="1">
        <v>0</v>
      </c>
      <c r="K97" s="1">
        <v>0</v>
      </c>
      <c r="L97" s="1">
        <v>0</v>
      </c>
      <c r="M97" s="1">
        <v>0</v>
      </c>
      <c r="N97" s="1">
        <v>0</v>
      </c>
      <c r="O97" s="1">
        <v>0</v>
      </c>
      <c r="P97" s="1">
        <v>0</v>
      </c>
      <c r="Q97" s="1">
        <v>0</v>
      </c>
      <c r="R97" s="1">
        <v>0</v>
      </c>
      <c r="S97" s="1">
        <v>0</v>
      </c>
      <c r="T97" s="1">
        <v>0</v>
      </c>
      <c r="U97" s="1">
        <v>0</v>
      </c>
      <c r="V97" s="1">
        <v>0</v>
      </c>
    </row>
    <row r="98" spans="1:22" x14ac:dyDescent="0.35">
      <c r="A98" s="1" t="s">
        <v>494</v>
      </c>
      <c r="B98" s="1" t="s">
        <v>495</v>
      </c>
      <c r="C98" s="1">
        <v>0</v>
      </c>
      <c r="D98" s="1">
        <v>0</v>
      </c>
      <c r="E98" s="1">
        <v>0</v>
      </c>
      <c r="F98" s="1">
        <v>0</v>
      </c>
      <c r="G98" s="1">
        <v>0</v>
      </c>
      <c r="H98" s="1">
        <v>0</v>
      </c>
      <c r="I98" s="1">
        <v>0</v>
      </c>
      <c r="J98" s="1">
        <v>0</v>
      </c>
      <c r="K98" s="1">
        <v>0</v>
      </c>
      <c r="L98" s="1">
        <v>0</v>
      </c>
      <c r="M98" s="1">
        <v>0</v>
      </c>
      <c r="N98" s="1">
        <v>0</v>
      </c>
      <c r="O98" s="1">
        <v>0</v>
      </c>
      <c r="P98" s="1">
        <v>0</v>
      </c>
      <c r="Q98" s="1">
        <v>0</v>
      </c>
      <c r="R98" s="1">
        <v>0</v>
      </c>
      <c r="S98" s="1">
        <v>0</v>
      </c>
      <c r="T98" s="1">
        <v>0</v>
      </c>
      <c r="U98" s="1">
        <v>0</v>
      </c>
      <c r="V98" s="1">
        <v>0</v>
      </c>
    </row>
    <row r="99" spans="1:22" x14ac:dyDescent="0.35">
      <c r="A99" s="1" t="s">
        <v>496</v>
      </c>
      <c r="B99" s="1" t="s">
        <v>497</v>
      </c>
      <c r="C99" s="1">
        <v>0</v>
      </c>
      <c r="D99" s="1">
        <v>0</v>
      </c>
      <c r="E99" s="1">
        <v>0</v>
      </c>
      <c r="F99" s="1">
        <v>0</v>
      </c>
      <c r="G99" s="1">
        <v>0</v>
      </c>
      <c r="H99" s="1">
        <v>0</v>
      </c>
      <c r="I99" s="1">
        <v>0</v>
      </c>
      <c r="J99" s="1">
        <v>0</v>
      </c>
      <c r="K99" s="1">
        <v>0</v>
      </c>
      <c r="L99" s="1">
        <v>0</v>
      </c>
      <c r="M99" s="1">
        <v>0</v>
      </c>
      <c r="N99" s="1">
        <v>0</v>
      </c>
      <c r="O99" s="1">
        <v>0</v>
      </c>
      <c r="P99" s="1">
        <v>0</v>
      </c>
      <c r="Q99" s="1">
        <v>0</v>
      </c>
      <c r="R99" s="1">
        <v>0</v>
      </c>
      <c r="S99" s="1">
        <v>0</v>
      </c>
      <c r="T99" s="1">
        <v>0</v>
      </c>
      <c r="U99" s="1">
        <v>0</v>
      </c>
      <c r="V99" s="1">
        <v>0</v>
      </c>
    </row>
    <row r="100" spans="1:22" x14ac:dyDescent="0.35">
      <c r="A100" s="1" t="s">
        <v>498</v>
      </c>
      <c r="B100" s="1" t="s">
        <v>499</v>
      </c>
      <c r="C100" s="1">
        <v>0</v>
      </c>
      <c r="D100" s="1">
        <v>0</v>
      </c>
      <c r="E100" s="1">
        <v>0</v>
      </c>
      <c r="F100" s="1">
        <v>0</v>
      </c>
      <c r="G100" s="1">
        <v>0</v>
      </c>
      <c r="H100" s="1">
        <v>0</v>
      </c>
      <c r="I100" s="1">
        <v>0</v>
      </c>
      <c r="J100" s="1">
        <v>0</v>
      </c>
      <c r="K100" s="1">
        <v>0</v>
      </c>
      <c r="L100" s="1">
        <v>0</v>
      </c>
      <c r="M100" s="1">
        <v>0</v>
      </c>
      <c r="N100" s="1">
        <v>0</v>
      </c>
      <c r="O100" s="1">
        <v>0</v>
      </c>
      <c r="P100" s="1">
        <v>0</v>
      </c>
      <c r="Q100" s="1">
        <v>0</v>
      </c>
      <c r="R100" s="1">
        <v>0</v>
      </c>
      <c r="S100" s="1">
        <v>0</v>
      </c>
      <c r="T100" s="1">
        <v>0</v>
      </c>
      <c r="U100" s="1">
        <v>0</v>
      </c>
      <c r="V100" s="1">
        <v>0</v>
      </c>
    </row>
    <row r="101" spans="1:22" x14ac:dyDescent="0.35">
      <c r="A101" s="1" t="s">
        <v>500</v>
      </c>
      <c r="B101" s="1" t="s">
        <v>501</v>
      </c>
      <c r="C101" s="1">
        <v>0</v>
      </c>
      <c r="D101" s="1">
        <v>0</v>
      </c>
      <c r="E101" s="1">
        <v>0</v>
      </c>
      <c r="F101" s="1">
        <v>0</v>
      </c>
      <c r="G101" s="1">
        <v>0</v>
      </c>
      <c r="H101" s="1">
        <v>0</v>
      </c>
      <c r="I101" s="1">
        <v>0</v>
      </c>
      <c r="J101" s="1">
        <v>0</v>
      </c>
      <c r="K101" s="1">
        <v>0</v>
      </c>
      <c r="L101" s="1">
        <v>0</v>
      </c>
      <c r="M101" s="1">
        <v>0</v>
      </c>
      <c r="N101" s="1">
        <v>0</v>
      </c>
      <c r="O101" s="1">
        <v>0</v>
      </c>
      <c r="P101" s="1">
        <v>0</v>
      </c>
      <c r="Q101" s="1">
        <v>0</v>
      </c>
      <c r="R101" s="1">
        <v>0</v>
      </c>
      <c r="S101" s="1">
        <v>0</v>
      </c>
      <c r="T101" s="1">
        <v>0</v>
      </c>
      <c r="U101" s="1">
        <v>0</v>
      </c>
      <c r="V101" s="1">
        <v>0</v>
      </c>
    </row>
    <row r="102" spans="1:22" x14ac:dyDescent="0.35">
      <c r="A102" s="1" t="s">
        <v>502</v>
      </c>
      <c r="B102" s="1" t="s">
        <v>503</v>
      </c>
      <c r="C102" s="1">
        <v>0</v>
      </c>
      <c r="D102" s="1">
        <v>0</v>
      </c>
      <c r="E102" s="1">
        <v>0</v>
      </c>
      <c r="F102" s="1">
        <v>0</v>
      </c>
      <c r="G102" s="1">
        <v>0</v>
      </c>
      <c r="H102" s="1">
        <v>0</v>
      </c>
      <c r="I102" s="1">
        <v>0</v>
      </c>
      <c r="J102" s="1">
        <v>0</v>
      </c>
      <c r="K102" s="1">
        <v>0</v>
      </c>
      <c r="L102" s="1">
        <v>0</v>
      </c>
      <c r="M102" s="1">
        <v>0</v>
      </c>
      <c r="N102" s="1">
        <v>0</v>
      </c>
      <c r="O102" s="1">
        <v>0</v>
      </c>
      <c r="P102" s="1">
        <v>0</v>
      </c>
      <c r="Q102" s="1">
        <v>0</v>
      </c>
      <c r="R102" s="1">
        <v>0</v>
      </c>
      <c r="S102" s="1">
        <v>0</v>
      </c>
      <c r="T102" s="1">
        <v>0</v>
      </c>
      <c r="U102" s="1">
        <v>0</v>
      </c>
      <c r="V102" s="1">
        <v>0</v>
      </c>
    </row>
    <row r="103" spans="1:22" x14ac:dyDescent="0.35">
      <c r="A103" s="1" t="s">
        <v>504</v>
      </c>
      <c r="B103" s="1" t="s">
        <v>505</v>
      </c>
      <c r="C103" s="1">
        <v>0</v>
      </c>
      <c r="D103" s="1">
        <v>0</v>
      </c>
      <c r="E103" s="1">
        <v>0</v>
      </c>
      <c r="F103" s="1">
        <v>0</v>
      </c>
      <c r="G103" s="1">
        <v>0</v>
      </c>
      <c r="H103" s="1">
        <v>0</v>
      </c>
      <c r="I103" s="1">
        <v>0</v>
      </c>
      <c r="J103" s="1">
        <v>0</v>
      </c>
      <c r="K103" s="1">
        <v>0</v>
      </c>
      <c r="L103" s="1">
        <v>0</v>
      </c>
      <c r="M103" s="1">
        <v>0</v>
      </c>
      <c r="N103" s="1">
        <v>0</v>
      </c>
      <c r="O103" s="1">
        <v>0</v>
      </c>
      <c r="P103" s="1">
        <v>0</v>
      </c>
      <c r="Q103" s="1">
        <v>0</v>
      </c>
      <c r="R103" s="1">
        <v>0</v>
      </c>
      <c r="S103" s="1">
        <v>0</v>
      </c>
      <c r="T103" s="1">
        <v>0</v>
      </c>
      <c r="U103" s="1">
        <v>0</v>
      </c>
      <c r="V103" s="1">
        <v>0</v>
      </c>
    </row>
    <row r="104" spans="1:22" x14ac:dyDescent="0.35">
      <c r="A104" s="1" t="s">
        <v>506</v>
      </c>
      <c r="B104" s="1" t="s">
        <v>507</v>
      </c>
      <c r="C104" s="1">
        <v>0</v>
      </c>
      <c r="D104" s="1">
        <v>0</v>
      </c>
      <c r="E104" s="1">
        <v>0</v>
      </c>
      <c r="F104" s="1">
        <v>0</v>
      </c>
      <c r="G104" s="1">
        <v>0</v>
      </c>
      <c r="H104" s="1">
        <v>0</v>
      </c>
      <c r="I104" s="1">
        <v>0</v>
      </c>
      <c r="J104" s="1">
        <v>0</v>
      </c>
      <c r="K104" s="1">
        <v>0</v>
      </c>
      <c r="L104" s="1">
        <v>0</v>
      </c>
      <c r="M104" s="1">
        <v>0</v>
      </c>
      <c r="N104" s="1">
        <v>0</v>
      </c>
      <c r="O104" s="1">
        <v>0</v>
      </c>
      <c r="P104" s="1">
        <v>0</v>
      </c>
      <c r="Q104" s="1">
        <v>0</v>
      </c>
      <c r="R104" s="1">
        <v>0</v>
      </c>
      <c r="S104" s="1">
        <v>0</v>
      </c>
      <c r="T104" s="1">
        <v>0</v>
      </c>
      <c r="U104" s="1">
        <v>0</v>
      </c>
      <c r="V104" s="1">
        <v>0</v>
      </c>
    </row>
    <row r="105" spans="1:22" x14ac:dyDescent="0.35">
      <c r="A105" s="1" t="s">
        <v>508</v>
      </c>
      <c r="B105" s="1" t="s">
        <v>509</v>
      </c>
      <c r="C105" s="1">
        <v>0</v>
      </c>
      <c r="D105" s="1">
        <v>0</v>
      </c>
      <c r="E105" s="1">
        <v>0</v>
      </c>
      <c r="F105" s="1">
        <v>0</v>
      </c>
      <c r="G105" s="1">
        <v>0</v>
      </c>
      <c r="H105" s="1">
        <v>0</v>
      </c>
      <c r="I105" s="1">
        <v>0</v>
      </c>
      <c r="J105" s="1">
        <v>0</v>
      </c>
      <c r="K105" s="1">
        <v>0</v>
      </c>
      <c r="L105" s="1">
        <v>0</v>
      </c>
      <c r="M105" s="1">
        <v>0</v>
      </c>
      <c r="N105" s="1">
        <v>0</v>
      </c>
      <c r="O105" s="1">
        <v>0</v>
      </c>
      <c r="P105" s="1">
        <v>0</v>
      </c>
      <c r="Q105" s="1">
        <v>0</v>
      </c>
      <c r="R105" s="1">
        <v>0</v>
      </c>
      <c r="S105" s="1">
        <v>0</v>
      </c>
      <c r="T105" s="1">
        <v>0</v>
      </c>
      <c r="U105" s="1">
        <v>0</v>
      </c>
      <c r="V105" s="1">
        <v>0</v>
      </c>
    </row>
    <row r="106" spans="1:22" x14ac:dyDescent="0.35">
      <c r="A106" s="1" t="s">
        <v>510</v>
      </c>
      <c r="B106" s="1" t="s">
        <v>511</v>
      </c>
      <c r="C106" s="1">
        <v>0</v>
      </c>
      <c r="D106" s="1">
        <v>0</v>
      </c>
      <c r="E106" s="1">
        <v>0</v>
      </c>
      <c r="F106" s="1">
        <v>0</v>
      </c>
      <c r="G106" s="1">
        <v>0</v>
      </c>
      <c r="H106" s="1">
        <v>0</v>
      </c>
      <c r="I106" s="1">
        <v>0</v>
      </c>
      <c r="J106" s="1">
        <v>0</v>
      </c>
      <c r="K106" s="1">
        <v>0</v>
      </c>
      <c r="L106" s="1">
        <v>0</v>
      </c>
      <c r="M106" s="1">
        <v>0</v>
      </c>
      <c r="N106" s="1">
        <v>0</v>
      </c>
      <c r="O106" s="1">
        <v>0</v>
      </c>
      <c r="P106" s="1">
        <v>0</v>
      </c>
      <c r="Q106" s="1">
        <v>0</v>
      </c>
      <c r="R106" s="1">
        <v>0</v>
      </c>
      <c r="S106" s="1">
        <v>0</v>
      </c>
      <c r="T106" s="1">
        <v>0</v>
      </c>
      <c r="U106" s="1">
        <v>0</v>
      </c>
      <c r="V106" s="1">
        <v>0</v>
      </c>
    </row>
    <row r="107" spans="1:22" x14ac:dyDescent="0.35">
      <c r="A107" s="1" t="s">
        <v>512</v>
      </c>
      <c r="B107" s="1" t="s">
        <v>513</v>
      </c>
      <c r="C107" s="1">
        <v>0</v>
      </c>
      <c r="D107" s="1">
        <v>0</v>
      </c>
      <c r="E107" s="1">
        <v>0</v>
      </c>
      <c r="F107" s="1">
        <v>0</v>
      </c>
      <c r="G107" s="1">
        <v>0</v>
      </c>
      <c r="H107" s="1">
        <v>0</v>
      </c>
      <c r="I107" s="1">
        <v>0</v>
      </c>
      <c r="J107" s="1">
        <v>0</v>
      </c>
      <c r="K107" s="1">
        <v>0</v>
      </c>
      <c r="L107" s="1">
        <v>0</v>
      </c>
      <c r="M107" s="1">
        <v>0</v>
      </c>
      <c r="N107" s="1">
        <v>0</v>
      </c>
      <c r="O107" s="1">
        <v>0</v>
      </c>
      <c r="P107" s="1">
        <v>0</v>
      </c>
      <c r="Q107" s="1">
        <v>0</v>
      </c>
      <c r="R107" s="1">
        <v>0</v>
      </c>
      <c r="S107" s="1">
        <v>0</v>
      </c>
      <c r="T107" s="1">
        <v>0</v>
      </c>
      <c r="U107" s="1">
        <v>0</v>
      </c>
      <c r="V107" s="1">
        <v>0</v>
      </c>
    </row>
    <row r="108" spans="1:22" x14ac:dyDescent="0.35">
      <c r="A108" s="1" t="s">
        <v>514</v>
      </c>
      <c r="B108" s="1" t="s">
        <v>515</v>
      </c>
      <c r="C108" s="1">
        <v>0</v>
      </c>
      <c r="D108" s="1">
        <v>0</v>
      </c>
      <c r="E108" s="1">
        <v>0</v>
      </c>
      <c r="F108" s="1">
        <v>0</v>
      </c>
      <c r="G108" s="1">
        <v>0</v>
      </c>
      <c r="H108" s="1">
        <v>0</v>
      </c>
      <c r="I108" s="1">
        <v>0</v>
      </c>
      <c r="J108" s="1">
        <v>0</v>
      </c>
      <c r="K108" s="1">
        <v>0</v>
      </c>
      <c r="L108" s="1">
        <v>0</v>
      </c>
      <c r="M108" s="1">
        <v>0</v>
      </c>
      <c r="N108" s="1">
        <v>0</v>
      </c>
      <c r="O108" s="1">
        <v>0</v>
      </c>
      <c r="P108" s="1">
        <v>0</v>
      </c>
      <c r="Q108" s="1">
        <v>0</v>
      </c>
      <c r="R108" s="1">
        <v>0</v>
      </c>
      <c r="S108" s="1">
        <v>0</v>
      </c>
      <c r="T108" s="1">
        <v>0</v>
      </c>
      <c r="U108" s="1">
        <v>0</v>
      </c>
      <c r="V108" s="1">
        <v>0</v>
      </c>
    </row>
    <row r="109" spans="1:22" x14ac:dyDescent="0.35">
      <c r="A109" s="1" t="s">
        <v>516</v>
      </c>
      <c r="B109" s="1" t="s">
        <v>517</v>
      </c>
      <c r="C109" s="1">
        <v>0</v>
      </c>
      <c r="D109" s="1">
        <v>0</v>
      </c>
      <c r="E109" s="1">
        <v>0</v>
      </c>
      <c r="F109" s="1">
        <v>0</v>
      </c>
      <c r="G109" s="1">
        <v>0</v>
      </c>
      <c r="H109" s="1">
        <v>0</v>
      </c>
      <c r="I109" s="1">
        <v>0</v>
      </c>
      <c r="J109" s="1">
        <v>0</v>
      </c>
      <c r="K109" s="1">
        <v>0</v>
      </c>
      <c r="L109" s="1">
        <v>0</v>
      </c>
      <c r="M109" s="1">
        <v>0</v>
      </c>
      <c r="N109" s="1">
        <v>0</v>
      </c>
      <c r="O109" s="1">
        <v>0</v>
      </c>
      <c r="P109" s="1">
        <v>0</v>
      </c>
      <c r="Q109" s="1">
        <v>0</v>
      </c>
      <c r="R109" s="1">
        <v>0</v>
      </c>
      <c r="S109" s="1">
        <v>0</v>
      </c>
      <c r="T109" s="1">
        <v>0</v>
      </c>
      <c r="U109" s="1">
        <v>0</v>
      </c>
      <c r="V109" s="1">
        <v>0</v>
      </c>
    </row>
    <row r="110" spans="1:22" x14ac:dyDescent="0.35">
      <c r="A110" s="1" t="s">
        <v>518</v>
      </c>
      <c r="B110" s="1" t="s">
        <v>519</v>
      </c>
      <c r="C110" s="1">
        <v>0</v>
      </c>
      <c r="D110" s="1">
        <v>0</v>
      </c>
      <c r="E110" s="1">
        <v>0</v>
      </c>
      <c r="F110" s="1">
        <v>0</v>
      </c>
      <c r="G110" s="1">
        <v>0</v>
      </c>
      <c r="H110" s="1">
        <v>0</v>
      </c>
      <c r="I110" s="1">
        <v>0</v>
      </c>
      <c r="J110" s="1">
        <v>0</v>
      </c>
      <c r="K110" s="1">
        <v>0</v>
      </c>
      <c r="L110" s="1">
        <v>0</v>
      </c>
      <c r="M110" s="1">
        <v>0</v>
      </c>
      <c r="N110" s="1">
        <v>0</v>
      </c>
      <c r="O110" s="1">
        <v>0</v>
      </c>
      <c r="P110" s="1">
        <v>0</v>
      </c>
      <c r="Q110" s="1">
        <v>0</v>
      </c>
      <c r="R110" s="1">
        <v>0</v>
      </c>
      <c r="S110" s="1">
        <v>0</v>
      </c>
      <c r="T110" s="1">
        <v>0</v>
      </c>
      <c r="U110" s="1">
        <v>0</v>
      </c>
      <c r="V110" s="1">
        <v>0</v>
      </c>
    </row>
    <row r="111" spans="1:22" x14ac:dyDescent="0.35">
      <c r="A111" s="1" t="s">
        <v>520</v>
      </c>
      <c r="B111" s="1" t="s">
        <v>521</v>
      </c>
      <c r="C111" s="1">
        <v>0</v>
      </c>
      <c r="D111" s="1">
        <v>0</v>
      </c>
      <c r="E111" s="1">
        <v>0</v>
      </c>
      <c r="F111" s="1">
        <v>0</v>
      </c>
      <c r="G111" s="1">
        <v>0</v>
      </c>
      <c r="H111" s="1">
        <v>0</v>
      </c>
      <c r="I111" s="1">
        <v>0</v>
      </c>
      <c r="J111" s="1">
        <v>0</v>
      </c>
      <c r="K111" s="1">
        <v>0</v>
      </c>
      <c r="L111" s="1">
        <v>0</v>
      </c>
      <c r="M111" s="1">
        <v>0</v>
      </c>
      <c r="N111" s="1">
        <v>0</v>
      </c>
      <c r="O111" s="1">
        <v>0</v>
      </c>
      <c r="P111" s="1">
        <v>0</v>
      </c>
      <c r="Q111" s="1">
        <v>0</v>
      </c>
      <c r="R111" s="1">
        <v>0</v>
      </c>
      <c r="S111" s="1">
        <v>0</v>
      </c>
      <c r="T111" s="1">
        <v>0</v>
      </c>
      <c r="U111" s="1">
        <v>0</v>
      </c>
      <c r="V111" s="1">
        <v>0</v>
      </c>
    </row>
    <row r="112" spans="1:22" x14ac:dyDescent="0.35">
      <c r="A112" s="1" t="s">
        <v>523</v>
      </c>
      <c r="B112" s="1" t="s">
        <v>524</v>
      </c>
      <c r="C112" s="1">
        <v>0</v>
      </c>
      <c r="D112" s="1">
        <v>0</v>
      </c>
      <c r="E112" s="1">
        <v>0</v>
      </c>
      <c r="F112" s="1">
        <v>0</v>
      </c>
      <c r="G112" s="1">
        <v>0</v>
      </c>
      <c r="H112" s="1">
        <v>0</v>
      </c>
      <c r="I112" s="1">
        <v>0</v>
      </c>
      <c r="J112" s="1">
        <v>0</v>
      </c>
      <c r="K112" s="1">
        <v>0</v>
      </c>
      <c r="L112" s="1">
        <v>0</v>
      </c>
      <c r="M112" s="1">
        <v>0</v>
      </c>
      <c r="N112" s="1">
        <v>0</v>
      </c>
      <c r="O112" s="1">
        <v>0</v>
      </c>
      <c r="P112" s="1">
        <v>0</v>
      </c>
      <c r="Q112" s="1">
        <v>0</v>
      </c>
      <c r="R112" s="1">
        <v>0</v>
      </c>
      <c r="S112" s="1">
        <v>0</v>
      </c>
      <c r="T112" s="1">
        <v>0</v>
      </c>
      <c r="U112" s="1">
        <v>0</v>
      </c>
      <c r="V112" s="1">
        <v>0</v>
      </c>
    </row>
    <row r="113" spans="1:22" x14ac:dyDescent="0.35">
      <c r="A113" s="1" t="s">
        <v>525</v>
      </c>
      <c r="B113" s="1" t="s">
        <v>526</v>
      </c>
      <c r="C113" s="1">
        <v>0</v>
      </c>
      <c r="D113" s="1">
        <v>0</v>
      </c>
      <c r="E113" s="1">
        <v>0</v>
      </c>
      <c r="F113" s="1">
        <v>0</v>
      </c>
      <c r="G113" s="1">
        <v>0</v>
      </c>
      <c r="H113" s="1">
        <v>0</v>
      </c>
      <c r="I113" s="1">
        <v>0</v>
      </c>
      <c r="J113" s="1">
        <v>0</v>
      </c>
      <c r="K113" s="1">
        <v>0</v>
      </c>
      <c r="L113" s="1">
        <v>0</v>
      </c>
      <c r="M113" s="1">
        <v>0</v>
      </c>
      <c r="N113" s="1">
        <v>0</v>
      </c>
      <c r="O113" s="1">
        <v>0</v>
      </c>
      <c r="P113" s="1">
        <v>0</v>
      </c>
      <c r="Q113" s="1">
        <v>0</v>
      </c>
      <c r="R113" s="1">
        <v>0</v>
      </c>
      <c r="S113" s="1">
        <v>0</v>
      </c>
      <c r="T113" s="1">
        <v>0</v>
      </c>
      <c r="U113" s="1">
        <v>0</v>
      </c>
      <c r="V113" s="1">
        <v>0</v>
      </c>
    </row>
    <row r="114" spans="1:22" x14ac:dyDescent="0.35">
      <c r="A114" s="1" t="s">
        <v>527</v>
      </c>
      <c r="B114" s="1" t="s">
        <v>528</v>
      </c>
      <c r="C114" s="1">
        <v>0</v>
      </c>
      <c r="D114" s="1">
        <v>0</v>
      </c>
      <c r="E114" s="1">
        <v>0</v>
      </c>
      <c r="F114" s="1">
        <v>0</v>
      </c>
      <c r="G114" s="1">
        <v>0</v>
      </c>
      <c r="H114" s="1">
        <v>0</v>
      </c>
      <c r="I114" s="1">
        <v>0</v>
      </c>
      <c r="J114" s="1">
        <v>0</v>
      </c>
      <c r="K114" s="1">
        <v>0</v>
      </c>
      <c r="L114" s="1">
        <v>0</v>
      </c>
      <c r="M114" s="1">
        <v>0</v>
      </c>
      <c r="N114" s="1">
        <v>0</v>
      </c>
      <c r="O114" s="1">
        <v>0</v>
      </c>
      <c r="P114" s="1">
        <v>0</v>
      </c>
      <c r="Q114" s="1">
        <v>0</v>
      </c>
      <c r="R114" s="1">
        <v>0</v>
      </c>
      <c r="S114" s="1">
        <v>0</v>
      </c>
      <c r="T114" s="1">
        <v>0</v>
      </c>
      <c r="U114" s="1">
        <v>0</v>
      </c>
      <c r="V114" s="1">
        <v>0</v>
      </c>
    </row>
    <row r="115" spans="1:22" x14ac:dyDescent="0.35">
      <c r="A115" s="1" t="s">
        <v>529</v>
      </c>
      <c r="B115" s="1" t="s">
        <v>530</v>
      </c>
      <c r="C115" s="1">
        <v>0</v>
      </c>
      <c r="D115" s="1">
        <v>0</v>
      </c>
      <c r="E115" s="1">
        <v>0</v>
      </c>
      <c r="F115" s="1">
        <v>0</v>
      </c>
      <c r="G115" s="1">
        <v>0</v>
      </c>
      <c r="H115" s="1">
        <v>0</v>
      </c>
      <c r="I115" s="1">
        <v>0</v>
      </c>
      <c r="J115" s="1">
        <v>0</v>
      </c>
      <c r="K115" s="1">
        <v>0</v>
      </c>
      <c r="L115" s="1">
        <v>0</v>
      </c>
      <c r="M115" s="1">
        <v>0</v>
      </c>
      <c r="N115" s="1">
        <v>0</v>
      </c>
      <c r="O115" s="1">
        <v>0</v>
      </c>
      <c r="P115" s="1">
        <v>0</v>
      </c>
      <c r="Q115" s="1">
        <v>0</v>
      </c>
      <c r="R115" s="1">
        <v>0</v>
      </c>
      <c r="S115" s="1">
        <v>0</v>
      </c>
      <c r="T115" s="1">
        <v>0</v>
      </c>
      <c r="U115" s="1">
        <v>0</v>
      </c>
      <c r="V115" s="1">
        <v>0</v>
      </c>
    </row>
    <row r="116" spans="1:22" x14ac:dyDescent="0.35">
      <c r="A116" s="1" t="s">
        <v>532</v>
      </c>
      <c r="B116" s="1" t="s">
        <v>533</v>
      </c>
      <c r="C116" s="1">
        <v>0</v>
      </c>
      <c r="D116" s="1">
        <v>0</v>
      </c>
      <c r="E116" s="1">
        <v>0</v>
      </c>
      <c r="F116" s="1">
        <v>0</v>
      </c>
      <c r="G116" s="1">
        <v>0</v>
      </c>
      <c r="H116" s="1">
        <v>0</v>
      </c>
      <c r="I116" s="1">
        <v>0</v>
      </c>
      <c r="J116" s="1">
        <v>0</v>
      </c>
      <c r="K116" s="1">
        <v>0</v>
      </c>
      <c r="L116" s="1">
        <v>0</v>
      </c>
      <c r="M116" s="1">
        <v>0</v>
      </c>
      <c r="N116" s="1">
        <v>0</v>
      </c>
      <c r="O116" s="1">
        <v>0</v>
      </c>
      <c r="P116" s="1">
        <v>0</v>
      </c>
      <c r="Q116" s="1">
        <v>0</v>
      </c>
      <c r="R116" s="1">
        <v>0</v>
      </c>
      <c r="S116" s="1">
        <v>0</v>
      </c>
      <c r="T116" s="1">
        <v>0</v>
      </c>
      <c r="U116" s="1">
        <v>0</v>
      </c>
      <c r="V116" s="1">
        <v>0</v>
      </c>
    </row>
    <row r="117" spans="1:22" x14ac:dyDescent="0.35">
      <c r="A117" s="1" t="s">
        <v>534</v>
      </c>
      <c r="B117" s="1" t="s">
        <v>535</v>
      </c>
      <c r="C117" s="1">
        <v>0</v>
      </c>
      <c r="D117" s="1">
        <v>0</v>
      </c>
      <c r="E117" s="1">
        <v>0</v>
      </c>
      <c r="F117" s="1">
        <v>0</v>
      </c>
      <c r="G117" s="1">
        <v>0</v>
      </c>
      <c r="H117" s="1">
        <v>0</v>
      </c>
      <c r="I117" s="1">
        <v>0</v>
      </c>
      <c r="J117" s="1">
        <v>0</v>
      </c>
      <c r="K117" s="1">
        <v>0</v>
      </c>
      <c r="L117" s="1">
        <v>0</v>
      </c>
      <c r="M117" s="1">
        <v>0</v>
      </c>
      <c r="N117" s="1">
        <v>0</v>
      </c>
      <c r="O117" s="1">
        <v>0</v>
      </c>
      <c r="P117" s="1">
        <v>0</v>
      </c>
      <c r="Q117" s="1">
        <v>0</v>
      </c>
      <c r="R117" s="1">
        <v>0</v>
      </c>
      <c r="S117" s="1">
        <v>0</v>
      </c>
      <c r="T117" s="1">
        <v>0</v>
      </c>
      <c r="U117" s="1">
        <v>0</v>
      </c>
      <c r="V117" s="1">
        <v>0</v>
      </c>
    </row>
    <row r="118" spans="1:22" x14ac:dyDescent="0.35">
      <c r="A118" s="1" t="s">
        <v>536</v>
      </c>
      <c r="B118" s="1" t="s">
        <v>537</v>
      </c>
      <c r="C118" s="1">
        <v>0</v>
      </c>
      <c r="D118" s="1">
        <v>0</v>
      </c>
      <c r="E118" s="1">
        <v>0</v>
      </c>
      <c r="F118" s="1">
        <v>0</v>
      </c>
      <c r="G118" s="1">
        <v>0</v>
      </c>
      <c r="H118" s="1">
        <v>0</v>
      </c>
      <c r="I118" s="1">
        <v>0</v>
      </c>
      <c r="J118" s="1">
        <v>0</v>
      </c>
      <c r="K118" s="1">
        <v>0</v>
      </c>
      <c r="L118" s="1">
        <v>0</v>
      </c>
      <c r="M118" s="1">
        <v>0</v>
      </c>
      <c r="N118" s="1">
        <v>0</v>
      </c>
      <c r="O118" s="1">
        <v>0</v>
      </c>
      <c r="P118" s="1">
        <v>0</v>
      </c>
      <c r="Q118" s="1">
        <v>0</v>
      </c>
      <c r="R118" s="1">
        <v>0</v>
      </c>
      <c r="S118" s="1">
        <v>0</v>
      </c>
      <c r="T118" s="1">
        <v>0</v>
      </c>
      <c r="U118" s="1">
        <v>0</v>
      </c>
      <c r="V118" s="1">
        <v>0</v>
      </c>
    </row>
    <row r="119" spans="1:22" x14ac:dyDescent="0.35">
      <c r="A119" s="1" t="s">
        <v>538</v>
      </c>
      <c r="B119" s="1" t="s">
        <v>539</v>
      </c>
      <c r="C119" s="1">
        <v>0</v>
      </c>
      <c r="D119" s="1">
        <v>0</v>
      </c>
      <c r="E119" s="1">
        <v>0</v>
      </c>
      <c r="F119" s="1">
        <v>0</v>
      </c>
      <c r="G119" s="1">
        <v>0</v>
      </c>
      <c r="H119" s="1">
        <v>0</v>
      </c>
      <c r="I119" s="1">
        <v>0</v>
      </c>
      <c r="J119" s="1">
        <v>0</v>
      </c>
      <c r="K119" s="1">
        <v>0</v>
      </c>
      <c r="L119" s="1">
        <v>0</v>
      </c>
      <c r="M119" s="1">
        <v>0</v>
      </c>
      <c r="N119" s="1">
        <v>0</v>
      </c>
      <c r="O119" s="1">
        <v>0</v>
      </c>
      <c r="P119" s="1">
        <v>0</v>
      </c>
      <c r="Q119" s="1">
        <v>0</v>
      </c>
      <c r="R119" s="1">
        <v>0</v>
      </c>
      <c r="S119" s="1">
        <v>0</v>
      </c>
      <c r="T119" s="1">
        <v>0</v>
      </c>
      <c r="U119" s="1">
        <v>0</v>
      </c>
      <c r="V119" s="1">
        <v>0</v>
      </c>
    </row>
    <row r="120" spans="1:22" x14ac:dyDescent="0.35">
      <c r="A120" s="1" t="s">
        <v>540</v>
      </c>
      <c r="B120" s="1" t="s">
        <v>541</v>
      </c>
      <c r="C120" s="1">
        <v>0</v>
      </c>
      <c r="D120" s="1">
        <v>0</v>
      </c>
      <c r="E120" s="1">
        <v>0</v>
      </c>
      <c r="F120" s="1">
        <v>0</v>
      </c>
      <c r="G120" s="1">
        <v>0</v>
      </c>
      <c r="H120" s="1">
        <v>0</v>
      </c>
      <c r="I120" s="1">
        <v>0</v>
      </c>
      <c r="J120" s="1">
        <v>0</v>
      </c>
      <c r="K120" s="1">
        <v>0</v>
      </c>
      <c r="L120" s="1">
        <v>0</v>
      </c>
      <c r="M120" s="1">
        <v>0</v>
      </c>
      <c r="N120" s="1">
        <v>0</v>
      </c>
      <c r="O120" s="1">
        <v>0</v>
      </c>
      <c r="P120" s="1">
        <v>0</v>
      </c>
      <c r="Q120" s="1">
        <v>0</v>
      </c>
      <c r="R120" s="1">
        <v>0</v>
      </c>
      <c r="S120" s="1">
        <v>0</v>
      </c>
      <c r="T120" s="1">
        <v>0</v>
      </c>
      <c r="U120" s="1">
        <v>0</v>
      </c>
      <c r="V120" s="1">
        <v>0</v>
      </c>
    </row>
    <row r="121" spans="1:22" x14ac:dyDescent="0.35">
      <c r="A121" s="1" t="s">
        <v>542</v>
      </c>
      <c r="B121" s="1" t="s">
        <v>543</v>
      </c>
      <c r="C121" s="1">
        <v>0</v>
      </c>
      <c r="D121" s="1">
        <v>0</v>
      </c>
      <c r="E121" s="1">
        <v>0</v>
      </c>
      <c r="F121" s="1">
        <v>0</v>
      </c>
      <c r="G121" s="1">
        <v>0</v>
      </c>
      <c r="H121" s="1">
        <v>0</v>
      </c>
      <c r="I121" s="1">
        <v>0</v>
      </c>
      <c r="J121" s="1">
        <v>0</v>
      </c>
      <c r="K121" s="1">
        <v>0</v>
      </c>
      <c r="L121" s="1">
        <v>0</v>
      </c>
      <c r="M121" s="1">
        <v>0</v>
      </c>
      <c r="N121" s="1">
        <v>0</v>
      </c>
      <c r="O121" s="1">
        <v>0</v>
      </c>
      <c r="P121" s="1">
        <v>0</v>
      </c>
      <c r="Q121" s="1">
        <v>0</v>
      </c>
      <c r="R121" s="1">
        <v>0</v>
      </c>
      <c r="S121" s="1">
        <v>0</v>
      </c>
      <c r="T121" s="1">
        <v>0</v>
      </c>
      <c r="U121" s="1">
        <v>0</v>
      </c>
      <c r="V121" s="1">
        <v>0</v>
      </c>
    </row>
    <row r="122" spans="1:22" x14ac:dyDescent="0.35">
      <c r="A122" s="1" t="s">
        <v>544</v>
      </c>
      <c r="B122" s="1" t="s">
        <v>545</v>
      </c>
      <c r="C122" s="1">
        <v>0</v>
      </c>
      <c r="D122" s="1">
        <v>0</v>
      </c>
      <c r="E122" s="1">
        <v>0</v>
      </c>
      <c r="F122" s="1">
        <v>0</v>
      </c>
      <c r="G122" s="1">
        <v>0</v>
      </c>
      <c r="H122" s="1">
        <v>0</v>
      </c>
      <c r="I122" s="1">
        <v>0</v>
      </c>
      <c r="J122" s="1">
        <v>0</v>
      </c>
      <c r="K122" s="1">
        <v>0</v>
      </c>
      <c r="L122" s="1">
        <v>0</v>
      </c>
      <c r="M122" s="1">
        <v>0</v>
      </c>
      <c r="N122" s="1">
        <v>0</v>
      </c>
      <c r="O122" s="1">
        <v>0</v>
      </c>
      <c r="P122" s="1">
        <v>0</v>
      </c>
      <c r="Q122" s="1">
        <v>0</v>
      </c>
      <c r="R122" s="1">
        <v>0</v>
      </c>
      <c r="S122" s="1">
        <v>0</v>
      </c>
      <c r="T122" s="1">
        <v>0</v>
      </c>
      <c r="U122" s="1">
        <v>0</v>
      </c>
      <c r="V122" s="1">
        <v>0</v>
      </c>
    </row>
    <row r="123" spans="1:22" x14ac:dyDescent="0.35">
      <c r="A123" s="1" t="s">
        <v>546</v>
      </c>
      <c r="B123" s="1" t="s">
        <v>547</v>
      </c>
      <c r="C123" s="1">
        <v>0</v>
      </c>
      <c r="D123" s="1">
        <v>0</v>
      </c>
      <c r="E123" s="1">
        <v>0</v>
      </c>
      <c r="F123" s="1">
        <v>0</v>
      </c>
      <c r="G123" s="1">
        <v>0</v>
      </c>
      <c r="H123" s="1">
        <v>0</v>
      </c>
      <c r="I123" s="1">
        <v>0</v>
      </c>
      <c r="J123" s="1">
        <v>0</v>
      </c>
      <c r="K123" s="1">
        <v>0</v>
      </c>
      <c r="L123" s="1">
        <v>0</v>
      </c>
      <c r="M123" s="1">
        <v>0</v>
      </c>
      <c r="N123" s="1">
        <v>0</v>
      </c>
      <c r="O123" s="1">
        <v>0</v>
      </c>
      <c r="P123" s="1">
        <v>0</v>
      </c>
      <c r="Q123" s="1">
        <v>0</v>
      </c>
      <c r="R123" s="1">
        <v>0</v>
      </c>
      <c r="S123" s="1">
        <v>0</v>
      </c>
      <c r="T123" s="1">
        <v>0</v>
      </c>
      <c r="U123" s="1">
        <v>0</v>
      </c>
      <c r="V123" s="1">
        <v>0</v>
      </c>
    </row>
    <row r="124" spans="1:22" x14ac:dyDescent="0.35">
      <c r="A124" s="1" t="s">
        <v>548</v>
      </c>
      <c r="B124" s="1" t="s">
        <v>549</v>
      </c>
      <c r="C124" s="1">
        <v>0</v>
      </c>
      <c r="D124" s="1">
        <v>0</v>
      </c>
      <c r="E124" s="1">
        <v>0</v>
      </c>
      <c r="F124" s="1">
        <v>0</v>
      </c>
      <c r="G124" s="1">
        <v>0</v>
      </c>
      <c r="H124" s="1">
        <v>0</v>
      </c>
      <c r="I124" s="1">
        <v>0</v>
      </c>
      <c r="J124" s="1">
        <v>0</v>
      </c>
      <c r="K124" s="1">
        <v>0</v>
      </c>
      <c r="L124" s="1">
        <v>0</v>
      </c>
      <c r="M124" s="1">
        <v>0</v>
      </c>
      <c r="N124" s="1">
        <v>0</v>
      </c>
      <c r="O124" s="1">
        <v>0</v>
      </c>
      <c r="P124" s="1">
        <v>0</v>
      </c>
      <c r="Q124" s="1">
        <v>0</v>
      </c>
      <c r="R124" s="1">
        <v>0</v>
      </c>
      <c r="S124" s="1">
        <v>0</v>
      </c>
      <c r="T124" s="1">
        <v>0</v>
      </c>
      <c r="U124" s="1">
        <v>0</v>
      </c>
      <c r="V124" s="1">
        <v>0</v>
      </c>
    </row>
    <row r="125" spans="1:22" x14ac:dyDescent="0.35">
      <c r="A125" s="1" t="s">
        <v>550</v>
      </c>
      <c r="B125" s="1" t="s">
        <v>551</v>
      </c>
      <c r="C125" s="1">
        <v>0</v>
      </c>
      <c r="D125" s="1">
        <v>0</v>
      </c>
      <c r="E125" s="1">
        <v>0</v>
      </c>
      <c r="F125" s="1">
        <v>0</v>
      </c>
      <c r="G125" s="1">
        <v>0</v>
      </c>
      <c r="H125" s="1">
        <v>0</v>
      </c>
      <c r="I125" s="1">
        <v>0</v>
      </c>
      <c r="J125" s="1">
        <v>0</v>
      </c>
      <c r="K125" s="1">
        <v>0</v>
      </c>
      <c r="L125" s="1">
        <v>0</v>
      </c>
      <c r="M125" s="1">
        <v>0</v>
      </c>
      <c r="N125" s="1">
        <v>0</v>
      </c>
      <c r="O125" s="1">
        <v>0</v>
      </c>
      <c r="P125" s="1">
        <v>0</v>
      </c>
      <c r="Q125" s="1">
        <v>0</v>
      </c>
      <c r="R125" s="1">
        <v>0</v>
      </c>
      <c r="S125" s="1">
        <v>0</v>
      </c>
      <c r="T125" s="1">
        <v>0</v>
      </c>
      <c r="U125" s="1">
        <v>0</v>
      </c>
      <c r="V125" s="1">
        <v>0</v>
      </c>
    </row>
    <row r="126" spans="1:22" x14ac:dyDescent="0.35">
      <c r="A126" s="1" t="s">
        <v>552</v>
      </c>
      <c r="B126" s="1" t="s">
        <v>553</v>
      </c>
      <c r="C126" s="1">
        <v>0</v>
      </c>
      <c r="D126" s="1">
        <v>0</v>
      </c>
      <c r="E126" s="1">
        <v>0</v>
      </c>
      <c r="F126" s="1">
        <v>0</v>
      </c>
      <c r="G126" s="1">
        <v>0</v>
      </c>
      <c r="H126" s="1">
        <v>0</v>
      </c>
      <c r="I126" s="1">
        <v>0</v>
      </c>
      <c r="J126" s="1">
        <v>0</v>
      </c>
      <c r="K126" s="1">
        <v>0</v>
      </c>
      <c r="L126" s="1">
        <v>0</v>
      </c>
      <c r="M126" s="1">
        <v>0</v>
      </c>
      <c r="N126" s="1">
        <v>0</v>
      </c>
      <c r="O126" s="1">
        <v>0</v>
      </c>
      <c r="P126" s="1">
        <v>0</v>
      </c>
      <c r="Q126" s="1">
        <v>0</v>
      </c>
      <c r="R126" s="1">
        <v>0</v>
      </c>
      <c r="S126" s="1">
        <v>0</v>
      </c>
      <c r="T126" s="1">
        <v>0</v>
      </c>
      <c r="U126" s="1">
        <v>0</v>
      </c>
      <c r="V126" s="1">
        <v>0</v>
      </c>
    </row>
    <row r="127" spans="1:22" x14ac:dyDescent="0.35">
      <c r="A127" s="1" t="s">
        <v>554</v>
      </c>
      <c r="B127" s="1" t="s">
        <v>555</v>
      </c>
      <c r="C127" s="1">
        <v>0</v>
      </c>
      <c r="D127" s="1">
        <v>0</v>
      </c>
      <c r="E127" s="1">
        <v>0</v>
      </c>
      <c r="F127" s="1">
        <v>0</v>
      </c>
      <c r="G127" s="1">
        <v>0</v>
      </c>
      <c r="H127" s="1">
        <v>0</v>
      </c>
      <c r="I127" s="1">
        <v>0</v>
      </c>
      <c r="J127" s="1">
        <v>0</v>
      </c>
      <c r="K127" s="1">
        <v>0</v>
      </c>
      <c r="L127" s="1">
        <v>0</v>
      </c>
      <c r="M127" s="1">
        <v>0</v>
      </c>
      <c r="N127" s="1">
        <v>0</v>
      </c>
      <c r="O127" s="1">
        <v>0</v>
      </c>
      <c r="P127" s="1">
        <v>0</v>
      </c>
      <c r="Q127" s="1">
        <v>0</v>
      </c>
      <c r="R127" s="1">
        <v>0</v>
      </c>
      <c r="S127" s="1">
        <v>0</v>
      </c>
      <c r="T127" s="1">
        <v>0</v>
      </c>
      <c r="U127" s="1">
        <v>0</v>
      </c>
      <c r="V127" s="1">
        <v>0</v>
      </c>
    </row>
    <row r="128" spans="1:22" x14ac:dyDescent="0.35">
      <c r="A128" s="1" t="s">
        <v>557</v>
      </c>
      <c r="B128" s="1" t="s">
        <v>558</v>
      </c>
      <c r="C128" s="1">
        <v>0</v>
      </c>
      <c r="D128" s="1">
        <v>0</v>
      </c>
      <c r="E128" s="1">
        <v>0</v>
      </c>
      <c r="F128" s="1">
        <v>0</v>
      </c>
      <c r="G128" s="1">
        <v>0</v>
      </c>
      <c r="H128" s="1">
        <v>0</v>
      </c>
      <c r="I128" s="1">
        <v>0</v>
      </c>
      <c r="J128" s="1">
        <v>0</v>
      </c>
      <c r="K128" s="1">
        <v>0</v>
      </c>
      <c r="L128" s="1">
        <v>0</v>
      </c>
      <c r="M128" s="1">
        <v>0</v>
      </c>
      <c r="N128" s="1">
        <v>0</v>
      </c>
      <c r="O128" s="1">
        <v>0</v>
      </c>
      <c r="P128" s="1">
        <v>0</v>
      </c>
      <c r="Q128" s="1">
        <v>0</v>
      </c>
      <c r="R128" s="1">
        <v>0</v>
      </c>
      <c r="S128" s="1">
        <v>0</v>
      </c>
      <c r="T128" s="1">
        <v>0</v>
      </c>
      <c r="U128" s="1">
        <v>0</v>
      </c>
      <c r="V128" s="1">
        <v>0</v>
      </c>
    </row>
    <row r="129" spans="1:22" x14ac:dyDescent="0.35">
      <c r="A129" s="1" t="s">
        <v>559</v>
      </c>
      <c r="B129" s="1" t="s">
        <v>560</v>
      </c>
      <c r="C129" s="1">
        <v>0</v>
      </c>
      <c r="D129" s="1">
        <v>0</v>
      </c>
      <c r="E129" s="1">
        <v>0</v>
      </c>
      <c r="F129" s="1">
        <v>0</v>
      </c>
      <c r="G129" s="1">
        <v>0</v>
      </c>
      <c r="H129" s="1">
        <v>0</v>
      </c>
      <c r="I129" s="1">
        <v>0</v>
      </c>
      <c r="J129" s="1">
        <v>0</v>
      </c>
      <c r="K129" s="1">
        <v>0</v>
      </c>
      <c r="L129" s="1">
        <v>0</v>
      </c>
      <c r="M129" s="1">
        <v>0</v>
      </c>
      <c r="N129" s="1">
        <v>0</v>
      </c>
      <c r="O129" s="1">
        <v>0</v>
      </c>
      <c r="P129" s="1">
        <v>0</v>
      </c>
      <c r="Q129" s="1">
        <v>0</v>
      </c>
      <c r="R129" s="1">
        <v>0</v>
      </c>
      <c r="S129" s="1">
        <v>0</v>
      </c>
      <c r="T129" s="1">
        <v>0</v>
      </c>
      <c r="U129" s="1">
        <v>0</v>
      </c>
      <c r="V129" s="1">
        <v>0</v>
      </c>
    </row>
    <row r="130" spans="1:22" x14ac:dyDescent="0.35">
      <c r="A130" s="1" t="s">
        <v>561</v>
      </c>
      <c r="B130" s="1" t="s">
        <v>562</v>
      </c>
      <c r="C130" s="1">
        <v>0</v>
      </c>
      <c r="D130" s="1">
        <v>0</v>
      </c>
      <c r="E130" s="1">
        <v>0</v>
      </c>
      <c r="F130" s="1">
        <v>0</v>
      </c>
      <c r="G130" s="1">
        <v>0</v>
      </c>
      <c r="H130" s="1">
        <v>0</v>
      </c>
      <c r="I130" s="1">
        <v>0</v>
      </c>
      <c r="J130" s="1">
        <v>0</v>
      </c>
      <c r="K130" s="1">
        <v>0</v>
      </c>
      <c r="L130" s="1">
        <v>0</v>
      </c>
      <c r="M130" s="1">
        <v>0</v>
      </c>
      <c r="N130" s="1">
        <v>0</v>
      </c>
      <c r="O130" s="1">
        <v>0</v>
      </c>
      <c r="P130" s="1">
        <v>0</v>
      </c>
      <c r="Q130" s="1">
        <v>0</v>
      </c>
      <c r="R130" s="1">
        <v>0</v>
      </c>
      <c r="S130" s="1">
        <v>0</v>
      </c>
      <c r="T130" s="1">
        <v>0</v>
      </c>
      <c r="U130" s="1">
        <v>0</v>
      </c>
      <c r="V130" s="1">
        <v>0</v>
      </c>
    </row>
    <row r="131" spans="1:22" x14ac:dyDescent="0.35">
      <c r="A131" s="1" t="s">
        <v>563</v>
      </c>
      <c r="B131" s="1" t="s">
        <v>564</v>
      </c>
      <c r="C131" s="1">
        <v>0</v>
      </c>
      <c r="D131" s="1">
        <v>0</v>
      </c>
      <c r="E131" s="1">
        <v>0</v>
      </c>
      <c r="F131" s="1">
        <v>0</v>
      </c>
      <c r="G131" s="1">
        <v>0</v>
      </c>
      <c r="H131" s="1">
        <v>0</v>
      </c>
      <c r="I131" s="1">
        <v>0</v>
      </c>
      <c r="J131" s="1">
        <v>0</v>
      </c>
      <c r="K131" s="1">
        <v>0</v>
      </c>
      <c r="L131" s="1">
        <v>0</v>
      </c>
      <c r="M131" s="1">
        <v>0</v>
      </c>
      <c r="N131" s="1">
        <v>0</v>
      </c>
      <c r="O131" s="1">
        <v>0</v>
      </c>
      <c r="P131" s="1">
        <v>0</v>
      </c>
      <c r="Q131" s="1">
        <v>0</v>
      </c>
      <c r="R131" s="1">
        <v>0</v>
      </c>
      <c r="S131" s="1">
        <v>0</v>
      </c>
      <c r="T131" s="1">
        <v>0</v>
      </c>
      <c r="U131" s="1">
        <v>0</v>
      </c>
      <c r="V131" s="1">
        <v>0</v>
      </c>
    </row>
    <row r="132" spans="1:22" x14ac:dyDescent="0.35">
      <c r="A132" s="1" t="s">
        <v>565</v>
      </c>
      <c r="B132" s="1" t="s">
        <v>566</v>
      </c>
      <c r="C132" s="1">
        <v>0</v>
      </c>
      <c r="D132" s="1">
        <v>0</v>
      </c>
      <c r="E132" s="1">
        <v>0</v>
      </c>
      <c r="F132" s="1">
        <v>0</v>
      </c>
      <c r="G132" s="1">
        <v>0</v>
      </c>
      <c r="H132" s="1">
        <v>0</v>
      </c>
      <c r="I132" s="1">
        <v>0</v>
      </c>
      <c r="J132" s="1">
        <v>0</v>
      </c>
      <c r="K132" s="1">
        <v>0</v>
      </c>
      <c r="L132" s="1">
        <v>0</v>
      </c>
      <c r="M132" s="1">
        <v>0</v>
      </c>
      <c r="N132" s="1">
        <v>0</v>
      </c>
      <c r="O132" s="1">
        <v>0</v>
      </c>
      <c r="P132" s="1">
        <v>0</v>
      </c>
      <c r="Q132" s="1">
        <v>0</v>
      </c>
      <c r="R132" s="1">
        <v>0</v>
      </c>
      <c r="S132" s="1">
        <v>0</v>
      </c>
      <c r="T132" s="1">
        <v>0</v>
      </c>
      <c r="U132" s="1">
        <v>0</v>
      </c>
      <c r="V132" s="1">
        <v>0</v>
      </c>
    </row>
    <row r="133" spans="1:22" x14ac:dyDescent="0.35">
      <c r="A133" s="1" t="s">
        <v>567</v>
      </c>
      <c r="B133" s="1" t="s">
        <v>568</v>
      </c>
      <c r="C133" s="1">
        <v>0</v>
      </c>
      <c r="D133" s="1">
        <v>0</v>
      </c>
      <c r="E133" s="1">
        <v>0</v>
      </c>
      <c r="F133" s="1">
        <v>0</v>
      </c>
      <c r="G133" s="1">
        <v>0</v>
      </c>
      <c r="H133" s="1">
        <v>0</v>
      </c>
      <c r="I133" s="1">
        <v>0</v>
      </c>
      <c r="J133" s="1">
        <v>0</v>
      </c>
      <c r="K133" s="1">
        <v>0</v>
      </c>
      <c r="L133" s="1">
        <v>0</v>
      </c>
      <c r="M133" s="1">
        <v>0</v>
      </c>
      <c r="N133" s="1">
        <v>0</v>
      </c>
      <c r="O133" s="1">
        <v>0</v>
      </c>
      <c r="P133" s="1">
        <v>0</v>
      </c>
      <c r="Q133" s="1">
        <v>0</v>
      </c>
      <c r="R133" s="1">
        <v>0</v>
      </c>
      <c r="S133" s="1">
        <v>0</v>
      </c>
      <c r="T133" s="1">
        <v>0</v>
      </c>
      <c r="U133" s="1">
        <v>0</v>
      </c>
      <c r="V133" s="1">
        <v>0</v>
      </c>
    </row>
    <row r="134" spans="1:22" x14ac:dyDescent="0.35">
      <c r="A134" s="1" t="s">
        <v>569</v>
      </c>
      <c r="B134" s="1" t="s">
        <v>570</v>
      </c>
      <c r="C134" s="1">
        <v>0</v>
      </c>
      <c r="D134" s="1">
        <v>0</v>
      </c>
      <c r="E134" s="1">
        <v>0</v>
      </c>
      <c r="F134" s="1">
        <v>0</v>
      </c>
      <c r="G134" s="1">
        <v>0</v>
      </c>
      <c r="H134" s="1">
        <v>0</v>
      </c>
      <c r="I134" s="1">
        <v>0</v>
      </c>
      <c r="J134" s="1">
        <v>0</v>
      </c>
      <c r="K134" s="1">
        <v>0</v>
      </c>
      <c r="L134" s="1">
        <v>0</v>
      </c>
      <c r="M134" s="1">
        <v>0</v>
      </c>
      <c r="N134" s="1">
        <v>0</v>
      </c>
      <c r="O134" s="1">
        <v>0</v>
      </c>
      <c r="P134" s="1">
        <v>0</v>
      </c>
      <c r="Q134" s="1">
        <v>0</v>
      </c>
      <c r="R134" s="1">
        <v>0</v>
      </c>
      <c r="S134" s="1">
        <v>0</v>
      </c>
      <c r="T134" s="1">
        <v>0</v>
      </c>
      <c r="U134" s="1">
        <v>0</v>
      </c>
      <c r="V134" s="1">
        <v>0</v>
      </c>
    </row>
    <row r="135" spans="1:22" x14ac:dyDescent="0.35">
      <c r="A135" s="1" t="s">
        <v>571</v>
      </c>
      <c r="B135" s="1" t="s">
        <v>572</v>
      </c>
      <c r="C135" s="1">
        <v>0</v>
      </c>
      <c r="D135" s="1">
        <v>0</v>
      </c>
      <c r="E135" s="1">
        <v>0</v>
      </c>
      <c r="F135" s="1">
        <v>0</v>
      </c>
      <c r="G135" s="1">
        <v>0</v>
      </c>
      <c r="H135" s="1">
        <v>0</v>
      </c>
      <c r="I135" s="1">
        <v>0</v>
      </c>
      <c r="J135" s="1">
        <v>0</v>
      </c>
      <c r="K135" s="1">
        <v>0</v>
      </c>
      <c r="L135" s="1">
        <v>0</v>
      </c>
      <c r="M135" s="1">
        <v>0</v>
      </c>
      <c r="N135" s="1">
        <v>0</v>
      </c>
      <c r="O135" s="1">
        <v>0</v>
      </c>
      <c r="P135" s="1">
        <v>0</v>
      </c>
      <c r="Q135" s="1">
        <v>0</v>
      </c>
      <c r="R135" s="1">
        <v>0</v>
      </c>
      <c r="S135" s="1">
        <v>0</v>
      </c>
      <c r="T135" s="1">
        <v>0</v>
      </c>
      <c r="U135" s="1">
        <v>0</v>
      </c>
      <c r="V135" s="1">
        <v>0</v>
      </c>
    </row>
    <row r="136" spans="1:22" x14ac:dyDescent="0.35">
      <c r="A136" s="1" t="s">
        <v>573</v>
      </c>
      <c r="B136" s="1" t="s">
        <v>574</v>
      </c>
      <c r="C136" s="1">
        <v>0</v>
      </c>
      <c r="D136" s="1">
        <v>0</v>
      </c>
      <c r="E136" s="1">
        <v>0</v>
      </c>
      <c r="F136" s="1">
        <v>0</v>
      </c>
      <c r="G136" s="1">
        <v>0</v>
      </c>
      <c r="H136" s="1">
        <v>0</v>
      </c>
      <c r="I136" s="1">
        <v>0</v>
      </c>
      <c r="J136" s="1">
        <v>0</v>
      </c>
      <c r="K136" s="1">
        <v>0</v>
      </c>
      <c r="L136" s="1">
        <v>0</v>
      </c>
      <c r="M136" s="1">
        <v>0</v>
      </c>
      <c r="N136" s="1">
        <v>0</v>
      </c>
      <c r="O136" s="1">
        <v>0</v>
      </c>
      <c r="P136" s="1">
        <v>0</v>
      </c>
      <c r="Q136" s="1">
        <v>0</v>
      </c>
      <c r="R136" s="1">
        <v>0</v>
      </c>
      <c r="S136" s="1">
        <v>0</v>
      </c>
      <c r="T136" s="1">
        <v>0</v>
      </c>
      <c r="U136" s="1">
        <v>0</v>
      </c>
      <c r="V136" s="1">
        <v>0</v>
      </c>
    </row>
    <row r="137" spans="1:22" x14ac:dyDescent="0.35">
      <c r="A137" t="s">
        <v>575</v>
      </c>
      <c r="B137" t="s">
        <v>576</v>
      </c>
      <c r="C137" s="1">
        <v>0</v>
      </c>
      <c r="D137" s="1">
        <v>0</v>
      </c>
      <c r="E137" s="1">
        <v>0</v>
      </c>
      <c r="F137" s="1">
        <v>0</v>
      </c>
      <c r="G137" s="1">
        <v>0</v>
      </c>
      <c r="H137" s="1">
        <v>0</v>
      </c>
      <c r="I137" s="1">
        <v>0</v>
      </c>
      <c r="J137" s="1">
        <v>0</v>
      </c>
      <c r="K137" s="1">
        <v>0</v>
      </c>
      <c r="L137" s="1">
        <v>0</v>
      </c>
      <c r="M137" s="1">
        <v>0</v>
      </c>
      <c r="N137" s="1">
        <v>0</v>
      </c>
      <c r="O137" s="1">
        <v>0</v>
      </c>
      <c r="P137" s="1">
        <v>0</v>
      </c>
      <c r="Q137" s="1">
        <v>0</v>
      </c>
      <c r="R137" s="1">
        <v>0</v>
      </c>
      <c r="S137" s="1">
        <v>0</v>
      </c>
      <c r="T137" s="1">
        <v>0</v>
      </c>
      <c r="U137" s="1">
        <v>0</v>
      </c>
      <c r="V137" s="1">
        <v>0</v>
      </c>
    </row>
    <row r="138" spans="1:22" x14ac:dyDescent="0.35">
      <c r="A138" t="s">
        <v>577</v>
      </c>
      <c r="B138" t="s">
        <v>578</v>
      </c>
      <c r="C138" s="1">
        <v>0</v>
      </c>
      <c r="D138" s="1">
        <v>0</v>
      </c>
      <c r="E138" s="1">
        <v>0</v>
      </c>
      <c r="F138" s="1">
        <v>0</v>
      </c>
      <c r="G138" s="1">
        <v>0</v>
      </c>
      <c r="H138" s="1">
        <v>0</v>
      </c>
      <c r="I138" s="1">
        <v>0</v>
      </c>
      <c r="J138" s="1">
        <v>0</v>
      </c>
      <c r="K138" s="1">
        <v>0</v>
      </c>
      <c r="L138" s="1">
        <v>0</v>
      </c>
      <c r="M138" s="1">
        <v>0</v>
      </c>
      <c r="N138" s="1">
        <v>0</v>
      </c>
      <c r="O138" s="1">
        <v>0</v>
      </c>
      <c r="P138" s="1">
        <v>0</v>
      </c>
      <c r="Q138" s="1">
        <v>0</v>
      </c>
      <c r="R138" s="1">
        <v>0</v>
      </c>
      <c r="S138" s="1">
        <v>0</v>
      </c>
      <c r="T138" s="1">
        <v>0</v>
      </c>
      <c r="U138" s="1">
        <v>0</v>
      </c>
      <c r="V138" s="1">
        <v>0</v>
      </c>
    </row>
    <row r="139" spans="1:22" x14ac:dyDescent="0.35">
      <c r="A139" t="s">
        <v>579</v>
      </c>
      <c r="B139" t="s">
        <v>580</v>
      </c>
      <c r="C139" s="1">
        <v>0</v>
      </c>
      <c r="D139" s="1">
        <v>0</v>
      </c>
      <c r="E139" s="1">
        <v>0</v>
      </c>
      <c r="F139" s="1">
        <v>0</v>
      </c>
      <c r="G139" s="1">
        <v>0</v>
      </c>
      <c r="H139" s="1">
        <v>0</v>
      </c>
      <c r="I139" s="1">
        <v>0</v>
      </c>
      <c r="J139" s="1">
        <v>0</v>
      </c>
      <c r="K139" s="1">
        <v>0</v>
      </c>
      <c r="L139" s="1">
        <v>0</v>
      </c>
      <c r="M139" s="1">
        <v>0</v>
      </c>
      <c r="N139" s="1">
        <v>0</v>
      </c>
      <c r="O139" s="1">
        <v>0</v>
      </c>
      <c r="P139" s="1">
        <v>0</v>
      </c>
      <c r="Q139" s="1">
        <v>0</v>
      </c>
      <c r="R139" s="1">
        <v>0</v>
      </c>
      <c r="S139" s="1">
        <v>0</v>
      </c>
      <c r="T139" s="1">
        <v>0</v>
      </c>
      <c r="U139" s="1">
        <v>0</v>
      </c>
      <c r="V139" s="1">
        <v>0</v>
      </c>
    </row>
    <row r="140" spans="1:22" x14ac:dyDescent="0.35">
      <c r="A140" t="s">
        <v>581</v>
      </c>
      <c r="B140" t="s">
        <v>582</v>
      </c>
      <c r="C140" s="1">
        <v>0</v>
      </c>
      <c r="D140" s="1">
        <v>0</v>
      </c>
      <c r="E140" s="1">
        <v>0</v>
      </c>
      <c r="F140" s="1">
        <v>0</v>
      </c>
      <c r="G140" s="1">
        <v>0</v>
      </c>
      <c r="H140" s="1">
        <v>0</v>
      </c>
      <c r="I140" s="1">
        <v>0</v>
      </c>
      <c r="J140" s="1">
        <v>0</v>
      </c>
      <c r="K140" s="1">
        <v>0</v>
      </c>
      <c r="L140" s="1">
        <v>0</v>
      </c>
      <c r="M140" s="1">
        <v>0</v>
      </c>
      <c r="N140" s="1">
        <v>0</v>
      </c>
      <c r="O140" s="1">
        <v>0</v>
      </c>
      <c r="P140" s="1">
        <v>0</v>
      </c>
      <c r="Q140" s="1">
        <v>0</v>
      </c>
      <c r="R140" s="1">
        <v>0</v>
      </c>
      <c r="S140" s="1">
        <v>0</v>
      </c>
      <c r="T140" s="1">
        <v>0</v>
      </c>
      <c r="U140" s="1">
        <v>0</v>
      </c>
      <c r="V140" s="1">
        <v>0</v>
      </c>
    </row>
    <row r="141" spans="1:22" x14ac:dyDescent="0.35">
      <c r="A141" t="s">
        <v>583</v>
      </c>
      <c r="B141" t="s">
        <v>584</v>
      </c>
      <c r="C141" s="1">
        <v>0</v>
      </c>
      <c r="D141" s="1">
        <v>0</v>
      </c>
      <c r="E141" s="1">
        <v>0</v>
      </c>
      <c r="F141" s="1">
        <v>0</v>
      </c>
      <c r="G141" s="1">
        <v>0</v>
      </c>
      <c r="H141" s="1">
        <v>0</v>
      </c>
      <c r="I141" s="1">
        <v>0</v>
      </c>
      <c r="J141" s="1">
        <v>0</v>
      </c>
      <c r="K141" s="1">
        <v>0</v>
      </c>
      <c r="L141" s="1">
        <v>0</v>
      </c>
      <c r="M141" s="1">
        <v>0</v>
      </c>
      <c r="N141" s="1">
        <v>0</v>
      </c>
      <c r="O141" s="1">
        <v>0</v>
      </c>
      <c r="P141" s="1">
        <v>0</v>
      </c>
      <c r="Q141" s="1">
        <v>0</v>
      </c>
      <c r="R141" s="1">
        <v>0</v>
      </c>
      <c r="S141" s="1">
        <v>0</v>
      </c>
      <c r="T141" s="1">
        <v>0</v>
      </c>
      <c r="U141" s="1">
        <v>0</v>
      </c>
      <c r="V141" s="1">
        <v>0</v>
      </c>
    </row>
    <row r="142" spans="1:22" x14ac:dyDescent="0.35">
      <c r="A142" t="s">
        <v>586</v>
      </c>
      <c r="B142" t="s">
        <v>587</v>
      </c>
      <c r="C142" s="1">
        <v>0</v>
      </c>
      <c r="D142" s="1">
        <v>0</v>
      </c>
      <c r="E142" s="1">
        <v>0</v>
      </c>
      <c r="F142" s="1">
        <v>0</v>
      </c>
      <c r="G142" s="1">
        <v>0</v>
      </c>
      <c r="H142" s="1">
        <v>0</v>
      </c>
      <c r="I142" s="1">
        <v>0</v>
      </c>
      <c r="J142" s="1">
        <v>0</v>
      </c>
      <c r="K142" s="1">
        <v>0</v>
      </c>
      <c r="L142" s="1">
        <v>0</v>
      </c>
      <c r="M142" s="1">
        <v>0</v>
      </c>
      <c r="N142" s="1">
        <v>0</v>
      </c>
      <c r="O142" s="1">
        <v>0</v>
      </c>
      <c r="P142" s="1">
        <v>0</v>
      </c>
      <c r="Q142" s="1">
        <v>0</v>
      </c>
      <c r="R142" s="1">
        <v>0</v>
      </c>
      <c r="S142" s="1">
        <v>0</v>
      </c>
      <c r="T142" s="1">
        <v>0</v>
      </c>
      <c r="U142" s="1">
        <v>0</v>
      </c>
      <c r="V142" s="1">
        <v>0</v>
      </c>
    </row>
    <row r="143" spans="1:22" x14ac:dyDescent="0.35">
      <c r="A143" t="s">
        <v>588</v>
      </c>
      <c r="B143" t="s">
        <v>589</v>
      </c>
      <c r="C143" s="1">
        <v>0</v>
      </c>
      <c r="D143" s="1">
        <v>0</v>
      </c>
      <c r="E143" s="1">
        <v>0</v>
      </c>
      <c r="F143" s="1">
        <v>0</v>
      </c>
      <c r="G143" s="1">
        <v>0</v>
      </c>
      <c r="H143" s="1">
        <v>0</v>
      </c>
      <c r="I143" s="1">
        <v>0</v>
      </c>
      <c r="J143" s="1">
        <v>0</v>
      </c>
      <c r="K143" s="1">
        <v>0</v>
      </c>
      <c r="L143" s="1">
        <v>0</v>
      </c>
      <c r="M143" s="1">
        <v>0</v>
      </c>
      <c r="N143" s="1">
        <v>0</v>
      </c>
      <c r="O143" s="1">
        <v>0</v>
      </c>
      <c r="P143" s="1">
        <v>0</v>
      </c>
      <c r="Q143" s="1">
        <v>0</v>
      </c>
      <c r="R143" s="1">
        <v>0</v>
      </c>
      <c r="S143" s="1">
        <v>0</v>
      </c>
      <c r="T143" s="1">
        <v>0</v>
      </c>
      <c r="U143" s="1">
        <v>0</v>
      </c>
      <c r="V143" s="1">
        <v>0</v>
      </c>
    </row>
    <row r="144" spans="1:22" x14ac:dyDescent="0.35">
      <c r="A144" t="s">
        <v>590</v>
      </c>
      <c r="B144" t="s">
        <v>591</v>
      </c>
      <c r="C144" s="1">
        <v>0</v>
      </c>
      <c r="D144" s="1">
        <v>0</v>
      </c>
      <c r="E144" s="1">
        <v>0</v>
      </c>
      <c r="F144" s="1">
        <v>0</v>
      </c>
      <c r="G144" s="1">
        <v>0</v>
      </c>
      <c r="H144" s="1">
        <v>0</v>
      </c>
      <c r="I144" s="1">
        <v>0</v>
      </c>
      <c r="J144" s="1">
        <v>0</v>
      </c>
      <c r="K144" s="1">
        <v>0</v>
      </c>
      <c r="L144" s="1">
        <v>0</v>
      </c>
      <c r="M144" s="1">
        <v>0</v>
      </c>
      <c r="N144" s="1">
        <v>0</v>
      </c>
      <c r="O144" s="1">
        <v>0</v>
      </c>
      <c r="P144" s="1">
        <v>0</v>
      </c>
      <c r="Q144" s="1">
        <v>0</v>
      </c>
      <c r="R144" s="1">
        <v>0</v>
      </c>
      <c r="S144" s="1">
        <v>0</v>
      </c>
      <c r="T144" s="1">
        <v>0</v>
      </c>
      <c r="U144" s="1">
        <v>0</v>
      </c>
      <c r="V144" s="1">
        <v>0</v>
      </c>
    </row>
    <row r="145" spans="1:22" x14ac:dyDescent="0.35">
      <c r="A145" t="s">
        <v>592</v>
      </c>
      <c r="B145" t="s">
        <v>593</v>
      </c>
      <c r="C145" s="1">
        <v>0</v>
      </c>
      <c r="D145" s="1">
        <v>0</v>
      </c>
      <c r="E145" s="1">
        <v>0</v>
      </c>
      <c r="F145" s="1">
        <v>0</v>
      </c>
      <c r="G145" s="1">
        <v>0</v>
      </c>
      <c r="H145" s="1">
        <v>0</v>
      </c>
      <c r="I145" s="1">
        <v>0</v>
      </c>
      <c r="J145" s="1">
        <v>0</v>
      </c>
      <c r="K145" s="1">
        <v>0</v>
      </c>
      <c r="L145" s="1">
        <v>0</v>
      </c>
      <c r="M145" s="1">
        <v>0</v>
      </c>
      <c r="N145" s="1">
        <v>0</v>
      </c>
      <c r="O145" s="1">
        <v>0</v>
      </c>
      <c r="P145" s="1">
        <v>0</v>
      </c>
      <c r="Q145" s="1">
        <v>0</v>
      </c>
      <c r="R145" s="1">
        <v>0</v>
      </c>
      <c r="S145" s="1">
        <v>0</v>
      </c>
      <c r="T145" s="1">
        <v>0</v>
      </c>
      <c r="U145" s="1">
        <v>0</v>
      </c>
      <c r="V145" s="1">
        <v>0</v>
      </c>
    </row>
    <row r="146" spans="1:22" x14ac:dyDescent="0.35">
      <c r="A146" t="s">
        <v>595</v>
      </c>
      <c r="B146" t="s">
        <v>596</v>
      </c>
      <c r="C146" s="1">
        <v>0</v>
      </c>
      <c r="D146" s="1">
        <v>0</v>
      </c>
      <c r="E146" s="1">
        <v>0</v>
      </c>
      <c r="F146" s="1">
        <v>0</v>
      </c>
      <c r="G146" s="1">
        <v>0</v>
      </c>
      <c r="H146" s="1">
        <v>0</v>
      </c>
      <c r="I146" s="1">
        <v>0</v>
      </c>
      <c r="J146" s="1">
        <v>0</v>
      </c>
      <c r="K146" s="1">
        <v>0</v>
      </c>
      <c r="L146" s="1">
        <v>0</v>
      </c>
      <c r="M146" s="1">
        <v>0</v>
      </c>
      <c r="N146" s="1">
        <v>0</v>
      </c>
      <c r="O146" s="1">
        <v>0</v>
      </c>
      <c r="P146" s="1">
        <v>0</v>
      </c>
      <c r="Q146" s="1">
        <v>0</v>
      </c>
      <c r="R146" s="1">
        <v>0</v>
      </c>
      <c r="S146" s="1">
        <v>0</v>
      </c>
      <c r="T146" s="1">
        <v>0</v>
      </c>
      <c r="U146" s="1">
        <v>0</v>
      </c>
      <c r="V146" s="1">
        <v>0</v>
      </c>
    </row>
    <row r="147" spans="1:22" x14ac:dyDescent="0.35">
      <c r="A147" t="s">
        <v>597</v>
      </c>
      <c r="B147" t="s">
        <v>598</v>
      </c>
      <c r="C147" s="1">
        <v>0</v>
      </c>
      <c r="D147" s="1">
        <v>0</v>
      </c>
      <c r="E147" s="1">
        <v>0</v>
      </c>
      <c r="F147" s="1">
        <v>0</v>
      </c>
      <c r="G147" s="1">
        <v>0</v>
      </c>
      <c r="H147" s="1">
        <v>0</v>
      </c>
      <c r="I147" s="1">
        <v>0</v>
      </c>
      <c r="J147" s="1">
        <v>0</v>
      </c>
      <c r="K147" s="1">
        <v>0</v>
      </c>
      <c r="L147" s="1">
        <v>0</v>
      </c>
      <c r="M147" s="1">
        <v>0</v>
      </c>
      <c r="N147" s="1">
        <v>0</v>
      </c>
      <c r="O147" s="1">
        <v>0</v>
      </c>
      <c r="P147" s="1">
        <v>0</v>
      </c>
      <c r="Q147" s="1">
        <v>0</v>
      </c>
      <c r="R147" s="1">
        <v>0</v>
      </c>
      <c r="S147" s="1">
        <v>0</v>
      </c>
      <c r="T147" s="1">
        <v>0</v>
      </c>
      <c r="U147" s="1">
        <v>0</v>
      </c>
      <c r="V147" s="1">
        <v>0</v>
      </c>
    </row>
    <row r="148" spans="1:22" x14ac:dyDescent="0.35">
      <c r="A148" t="s">
        <v>599</v>
      </c>
      <c r="B148" t="s">
        <v>600</v>
      </c>
      <c r="C148" s="1">
        <v>0</v>
      </c>
      <c r="D148" s="1">
        <v>0</v>
      </c>
      <c r="E148" s="1">
        <v>0</v>
      </c>
      <c r="F148" s="1">
        <v>0</v>
      </c>
      <c r="G148" s="1">
        <v>0</v>
      </c>
      <c r="H148" s="1">
        <v>0</v>
      </c>
      <c r="I148" s="1">
        <v>0</v>
      </c>
      <c r="J148" s="1">
        <v>0</v>
      </c>
      <c r="K148" s="1">
        <v>0</v>
      </c>
      <c r="L148" s="1">
        <v>0</v>
      </c>
      <c r="M148" s="1">
        <v>0</v>
      </c>
      <c r="N148" s="1">
        <v>0</v>
      </c>
      <c r="O148" s="1">
        <v>0</v>
      </c>
      <c r="P148" s="1">
        <v>0</v>
      </c>
      <c r="Q148" s="1">
        <v>0</v>
      </c>
      <c r="R148" s="1">
        <v>0</v>
      </c>
      <c r="S148" s="1">
        <v>0</v>
      </c>
      <c r="T148" s="1">
        <v>0</v>
      </c>
      <c r="U148" s="1">
        <v>0</v>
      </c>
      <c r="V148" s="1">
        <v>0</v>
      </c>
    </row>
    <row r="149" spans="1:22" x14ac:dyDescent="0.35">
      <c r="A149" t="s">
        <v>601</v>
      </c>
      <c r="B149" t="s">
        <v>602</v>
      </c>
      <c r="C149" s="1">
        <v>0</v>
      </c>
      <c r="D149" s="1">
        <v>0</v>
      </c>
      <c r="E149" s="1">
        <v>0</v>
      </c>
      <c r="F149" s="1">
        <v>0</v>
      </c>
      <c r="G149" s="1">
        <v>0</v>
      </c>
      <c r="H149" s="1">
        <v>0</v>
      </c>
      <c r="I149" s="1">
        <v>0</v>
      </c>
      <c r="J149" s="1">
        <v>0</v>
      </c>
      <c r="K149" s="1">
        <v>0</v>
      </c>
      <c r="L149" s="1">
        <v>0</v>
      </c>
      <c r="M149" s="1">
        <v>0</v>
      </c>
      <c r="N149" s="1">
        <v>0</v>
      </c>
      <c r="O149" s="1">
        <v>0</v>
      </c>
      <c r="P149" s="1">
        <v>0</v>
      </c>
      <c r="Q149" s="1">
        <v>0</v>
      </c>
      <c r="R149" s="1">
        <v>0</v>
      </c>
      <c r="S149" s="1">
        <v>0</v>
      </c>
      <c r="T149" s="1">
        <v>0</v>
      </c>
      <c r="U149" s="1">
        <v>0</v>
      </c>
      <c r="V149" s="1">
        <v>0</v>
      </c>
    </row>
    <row r="150" spans="1:22" x14ac:dyDescent="0.35">
      <c r="A150" t="s">
        <v>603</v>
      </c>
      <c r="B150" t="s">
        <v>604</v>
      </c>
      <c r="C150" s="1">
        <v>0</v>
      </c>
      <c r="D150" s="1">
        <v>0</v>
      </c>
      <c r="E150" s="1">
        <v>0</v>
      </c>
      <c r="F150" s="1">
        <v>0</v>
      </c>
      <c r="G150" s="1">
        <v>0</v>
      </c>
      <c r="H150" s="1">
        <v>0</v>
      </c>
      <c r="I150" s="1">
        <v>0</v>
      </c>
      <c r="J150" s="1">
        <v>0</v>
      </c>
      <c r="K150" s="1">
        <v>0</v>
      </c>
      <c r="L150" s="1">
        <v>0</v>
      </c>
      <c r="M150" s="1">
        <v>0</v>
      </c>
      <c r="N150" s="1">
        <v>0</v>
      </c>
      <c r="O150" s="1">
        <v>0</v>
      </c>
      <c r="P150" s="1">
        <v>0</v>
      </c>
      <c r="Q150" s="1">
        <v>0</v>
      </c>
      <c r="R150" s="1">
        <v>0</v>
      </c>
      <c r="S150" s="1">
        <v>0</v>
      </c>
      <c r="T150" s="1">
        <v>0</v>
      </c>
      <c r="U150" s="1">
        <v>0</v>
      </c>
      <c r="V150" s="1">
        <v>0</v>
      </c>
    </row>
    <row r="151" spans="1:22" x14ac:dyDescent="0.35">
      <c r="A151" t="s">
        <v>605</v>
      </c>
      <c r="B151" t="s">
        <v>606</v>
      </c>
      <c r="C151" s="1">
        <v>0</v>
      </c>
      <c r="D151" s="1">
        <v>0</v>
      </c>
      <c r="E151" s="1">
        <v>0</v>
      </c>
      <c r="F151" s="1">
        <v>0</v>
      </c>
      <c r="G151" s="1">
        <v>0</v>
      </c>
      <c r="H151" s="1">
        <v>0</v>
      </c>
      <c r="I151" s="1">
        <v>0</v>
      </c>
      <c r="J151" s="1">
        <v>0</v>
      </c>
      <c r="K151" s="1">
        <v>0</v>
      </c>
      <c r="L151" s="1">
        <v>0</v>
      </c>
      <c r="M151" s="1">
        <v>0</v>
      </c>
      <c r="N151" s="1">
        <v>0</v>
      </c>
      <c r="O151" s="1">
        <v>0</v>
      </c>
      <c r="P151" s="1">
        <v>0</v>
      </c>
      <c r="Q151" s="1">
        <v>0</v>
      </c>
      <c r="R151" s="1">
        <v>0</v>
      </c>
      <c r="S151" s="1">
        <v>0</v>
      </c>
      <c r="T151" s="1">
        <v>0</v>
      </c>
      <c r="U151" s="1">
        <v>0</v>
      </c>
      <c r="V151" s="1">
        <v>0</v>
      </c>
    </row>
    <row r="152" spans="1:22" x14ac:dyDescent="0.35">
      <c r="A152" t="s">
        <v>607</v>
      </c>
      <c r="B152" t="s">
        <v>608</v>
      </c>
      <c r="C152" s="1">
        <v>0</v>
      </c>
      <c r="D152" s="1">
        <v>0</v>
      </c>
      <c r="E152" s="1">
        <v>0</v>
      </c>
      <c r="F152" s="1">
        <v>0</v>
      </c>
      <c r="G152" s="1">
        <v>0</v>
      </c>
      <c r="H152" s="1">
        <v>0</v>
      </c>
      <c r="I152" s="1">
        <v>0</v>
      </c>
      <c r="J152" s="1">
        <v>0</v>
      </c>
      <c r="K152" s="1">
        <v>0</v>
      </c>
      <c r="L152" s="1">
        <v>0</v>
      </c>
      <c r="M152" s="1">
        <v>0</v>
      </c>
      <c r="N152" s="1">
        <v>0</v>
      </c>
      <c r="O152" s="1">
        <v>0</v>
      </c>
      <c r="P152" s="1">
        <v>0</v>
      </c>
      <c r="Q152" s="1">
        <v>0</v>
      </c>
      <c r="R152" s="1">
        <v>0</v>
      </c>
      <c r="S152" s="1">
        <v>0</v>
      </c>
      <c r="T152" s="1">
        <v>0</v>
      </c>
      <c r="U152" s="1">
        <v>0</v>
      </c>
      <c r="V152" s="1">
        <v>0</v>
      </c>
    </row>
    <row r="153" spans="1:22" x14ac:dyDescent="0.35">
      <c r="A153" t="s">
        <v>610</v>
      </c>
      <c r="B153" t="s">
        <v>611</v>
      </c>
      <c r="C153" s="1">
        <v>0</v>
      </c>
      <c r="D153" s="1">
        <v>0</v>
      </c>
      <c r="E153" s="1">
        <v>0</v>
      </c>
      <c r="F153" s="1">
        <v>0</v>
      </c>
      <c r="G153" s="1">
        <v>0</v>
      </c>
      <c r="H153" s="1">
        <v>0</v>
      </c>
      <c r="I153" s="1">
        <v>0</v>
      </c>
      <c r="J153" s="1">
        <v>0</v>
      </c>
      <c r="K153" s="1">
        <v>0</v>
      </c>
      <c r="L153" s="1">
        <v>0</v>
      </c>
      <c r="M153" s="1">
        <v>0</v>
      </c>
      <c r="N153" s="1">
        <v>0</v>
      </c>
      <c r="O153" s="1">
        <v>0</v>
      </c>
      <c r="P153" s="1">
        <v>0</v>
      </c>
      <c r="Q153" s="1">
        <v>0</v>
      </c>
      <c r="R153" s="1">
        <v>0</v>
      </c>
      <c r="S153" s="1">
        <v>0</v>
      </c>
      <c r="T153" s="1">
        <v>0</v>
      </c>
      <c r="U153" s="1">
        <v>0</v>
      </c>
      <c r="V153" s="1">
        <v>0</v>
      </c>
    </row>
    <row r="154" spans="1:22" x14ac:dyDescent="0.35">
      <c r="A154" t="s">
        <v>612</v>
      </c>
      <c r="B154" t="s">
        <v>613</v>
      </c>
      <c r="C154" s="1">
        <v>0</v>
      </c>
      <c r="D154" s="1">
        <v>0</v>
      </c>
      <c r="E154" s="1">
        <v>0</v>
      </c>
      <c r="F154" s="1">
        <v>0</v>
      </c>
      <c r="G154" s="1">
        <v>0</v>
      </c>
      <c r="H154" s="1">
        <v>0</v>
      </c>
      <c r="I154" s="1">
        <v>0</v>
      </c>
      <c r="J154" s="1">
        <v>0</v>
      </c>
      <c r="K154" s="1">
        <v>0</v>
      </c>
      <c r="L154" s="1">
        <v>0</v>
      </c>
      <c r="M154" s="1">
        <v>0</v>
      </c>
      <c r="N154" s="1">
        <v>0</v>
      </c>
      <c r="O154" s="1">
        <v>0</v>
      </c>
      <c r="P154" s="1">
        <v>0</v>
      </c>
      <c r="Q154" s="1">
        <v>0</v>
      </c>
      <c r="R154" s="1">
        <v>0</v>
      </c>
      <c r="S154" s="1">
        <v>0</v>
      </c>
      <c r="T154" s="1">
        <v>0</v>
      </c>
      <c r="U154" s="1">
        <v>0</v>
      </c>
      <c r="V154" s="1">
        <v>0</v>
      </c>
    </row>
    <row r="155" spans="1:22" x14ac:dyDescent="0.35">
      <c r="A155" t="s">
        <v>615</v>
      </c>
      <c r="B155" t="s">
        <v>616</v>
      </c>
      <c r="C155" s="1">
        <v>0</v>
      </c>
      <c r="D155" s="1">
        <v>0</v>
      </c>
      <c r="E155" s="1">
        <v>0</v>
      </c>
      <c r="F155" s="1">
        <v>0</v>
      </c>
      <c r="G155" s="1">
        <v>0</v>
      </c>
      <c r="H155" s="1">
        <v>0</v>
      </c>
      <c r="I155" s="1">
        <v>0</v>
      </c>
      <c r="J155" s="1">
        <v>0</v>
      </c>
      <c r="K155" s="1">
        <v>0</v>
      </c>
      <c r="L155" s="1">
        <v>0</v>
      </c>
      <c r="M155" s="1">
        <v>0</v>
      </c>
      <c r="N155" s="1">
        <v>0</v>
      </c>
      <c r="O155" s="1">
        <v>0</v>
      </c>
      <c r="P155" s="1">
        <v>0</v>
      </c>
      <c r="Q155" s="1">
        <v>0</v>
      </c>
      <c r="R155" s="1">
        <v>0</v>
      </c>
      <c r="S155" s="1">
        <v>0</v>
      </c>
      <c r="T155" s="1">
        <v>0</v>
      </c>
      <c r="U155" s="1">
        <v>0</v>
      </c>
      <c r="V155" s="1">
        <v>0</v>
      </c>
    </row>
    <row r="156" spans="1:22" x14ac:dyDescent="0.35">
      <c r="A156" t="s">
        <v>617</v>
      </c>
      <c r="B156" t="s">
        <v>618</v>
      </c>
      <c r="C156" s="1">
        <v>0</v>
      </c>
      <c r="D156" s="1">
        <v>0</v>
      </c>
      <c r="E156" s="1">
        <v>0</v>
      </c>
      <c r="F156" s="1">
        <v>0</v>
      </c>
      <c r="G156" s="1">
        <v>0</v>
      </c>
      <c r="H156" s="1">
        <v>0</v>
      </c>
      <c r="I156" s="1">
        <v>0</v>
      </c>
      <c r="J156" s="1">
        <v>0</v>
      </c>
      <c r="K156" s="1">
        <v>0</v>
      </c>
      <c r="L156" s="1">
        <v>0</v>
      </c>
      <c r="M156" s="1">
        <v>0</v>
      </c>
      <c r="N156" s="1">
        <v>0</v>
      </c>
      <c r="O156" s="1">
        <v>0</v>
      </c>
      <c r="P156" s="1">
        <v>0</v>
      </c>
      <c r="Q156" s="1">
        <v>0</v>
      </c>
      <c r="R156" s="1">
        <v>0</v>
      </c>
      <c r="S156" s="1">
        <v>0</v>
      </c>
      <c r="T156" s="1">
        <v>0</v>
      </c>
      <c r="U156" s="1">
        <v>0</v>
      </c>
      <c r="V156" s="1">
        <v>0</v>
      </c>
    </row>
    <row r="157" spans="1:22" x14ac:dyDescent="0.35">
      <c r="A157" t="s">
        <v>619</v>
      </c>
      <c r="B157" t="s">
        <v>620</v>
      </c>
      <c r="C157" s="1">
        <v>0</v>
      </c>
      <c r="D157" s="1">
        <v>0</v>
      </c>
      <c r="E157" s="1">
        <v>0</v>
      </c>
      <c r="F157" s="1">
        <v>0</v>
      </c>
      <c r="G157" s="1">
        <v>0</v>
      </c>
      <c r="H157" s="1">
        <v>0</v>
      </c>
      <c r="I157" s="1">
        <v>0</v>
      </c>
      <c r="J157" s="1">
        <v>0</v>
      </c>
      <c r="K157" s="1">
        <v>0</v>
      </c>
      <c r="L157" s="1">
        <v>0</v>
      </c>
      <c r="M157" s="1">
        <v>0</v>
      </c>
      <c r="N157" s="1">
        <v>0</v>
      </c>
      <c r="O157" s="1">
        <v>0</v>
      </c>
      <c r="P157" s="1">
        <v>0</v>
      </c>
      <c r="Q157" s="1">
        <v>0</v>
      </c>
      <c r="R157" s="1">
        <v>0</v>
      </c>
      <c r="S157" s="1">
        <v>0</v>
      </c>
      <c r="T157" s="1">
        <v>0</v>
      </c>
      <c r="U157" s="1">
        <v>0</v>
      </c>
      <c r="V157" s="1">
        <v>0</v>
      </c>
    </row>
    <row r="158" spans="1:22" x14ac:dyDescent="0.35">
      <c r="A158" t="s">
        <v>621</v>
      </c>
      <c r="B158" t="s">
        <v>622</v>
      </c>
      <c r="C158" s="1">
        <v>0</v>
      </c>
      <c r="D158" s="1">
        <v>0</v>
      </c>
      <c r="E158" s="1">
        <v>0</v>
      </c>
      <c r="F158" s="1">
        <v>0</v>
      </c>
      <c r="G158" s="1">
        <v>0</v>
      </c>
      <c r="H158" s="1">
        <v>0</v>
      </c>
      <c r="I158" s="1">
        <v>0</v>
      </c>
      <c r="J158" s="1">
        <v>0</v>
      </c>
      <c r="K158" s="1">
        <v>0</v>
      </c>
      <c r="L158" s="1">
        <v>0</v>
      </c>
      <c r="M158" s="1">
        <v>0</v>
      </c>
      <c r="N158" s="1">
        <v>0</v>
      </c>
      <c r="O158" s="1">
        <v>0</v>
      </c>
      <c r="P158" s="1">
        <v>0</v>
      </c>
      <c r="Q158" s="1">
        <v>0</v>
      </c>
      <c r="R158" s="1">
        <v>0</v>
      </c>
      <c r="S158" s="1">
        <v>0</v>
      </c>
      <c r="T158" s="1">
        <v>0</v>
      </c>
      <c r="U158" s="1">
        <v>0</v>
      </c>
      <c r="V158" s="1">
        <v>0</v>
      </c>
    </row>
  </sheetData>
  <pageMargins left="0.75" right="0.75" top="1" bottom="1" header="0.5" footer="0.5"/>
  <headerFooter alignWithMargins="0">
    <oddHeader>&amp;A</oddHeader>
    <oddFooter>Page &amp;P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0">
    <tabColor rgb="FF92D050"/>
  </sheetPr>
  <dimension ref="A1:X158"/>
  <sheetViews>
    <sheetView topLeftCell="C127" workbookViewId="0">
      <selection activeCell="V147" sqref="V147"/>
    </sheetView>
  </sheetViews>
  <sheetFormatPr defaultRowHeight="12.9" x14ac:dyDescent="0.35"/>
  <cols>
    <col min="1" max="1" width="50.3046875" bestFit="1" customWidth="1"/>
    <col min="2" max="2" width="10.84375" bestFit="1" customWidth="1"/>
  </cols>
  <sheetData>
    <row r="1" spans="1:24" x14ac:dyDescent="0.35">
      <c r="A1" s="1" t="s">
        <v>1883</v>
      </c>
      <c r="B1" s="1" t="s">
        <v>1884</v>
      </c>
      <c r="C1" s="1" t="s">
        <v>2964</v>
      </c>
      <c r="D1" s="1" t="s">
        <v>2965</v>
      </c>
      <c r="E1" s="1" t="s">
        <v>2966</v>
      </c>
      <c r="F1" s="1" t="s">
        <v>2967</v>
      </c>
      <c r="G1" s="1" t="s">
        <v>2968</v>
      </c>
      <c r="H1" s="1" t="s">
        <v>2969</v>
      </c>
      <c r="I1" s="1" t="s">
        <v>2970</v>
      </c>
      <c r="J1" s="1" t="s">
        <v>2971</v>
      </c>
      <c r="K1" s="1" t="s">
        <v>2972</v>
      </c>
      <c r="L1" s="1" t="s">
        <v>2973</v>
      </c>
      <c r="M1" s="1" t="s">
        <v>2974</v>
      </c>
      <c r="N1" s="1" t="s">
        <v>2975</v>
      </c>
      <c r="O1" s="1" t="s">
        <v>2976</v>
      </c>
      <c r="P1" s="1" t="s">
        <v>2977</v>
      </c>
      <c r="Q1" s="1" t="s">
        <v>2978</v>
      </c>
      <c r="R1" s="1" t="s">
        <v>2979</v>
      </c>
      <c r="S1" s="1" t="s">
        <v>2980</v>
      </c>
      <c r="T1" s="1" t="s">
        <v>2981</v>
      </c>
      <c r="U1" s="1" t="s">
        <v>2982</v>
      </c>
      <c r="V1" s="1" t="s">
        <v>2983</v>
      </c>
      <c r="W1" s="1" t="s">
        <v>2930</v>
      </c>
      <c r="X1" s="1" t="s">
        <v>2931</v>
      </c>
    </row>
    <row r="2" spans="1:24" x14ac:dyDescent="0.35">
      <c r="A2" s="1" t="s">
        <v>287</v>
      </c>
      <c r="B2" s="1" t="s">
        <v>288</v>
      </c>
      <c r="C2" s="1">
        <v>0</v>
      </c>
      <c r="D2" s="1">
        <v>0</v>
      </c>
      <c r="E2" s="1">
        <v>0</v>
      </c>
      <c r="F2" s="1">
        <v>0</v>
      </c>
      <c r="G2" s="1">
        <v>0</v>
      </c>
      <c r="H2" s="1">
        <v>0</v>
      </c>
      <c r="I2" s="1">
        <v>0</v>
      </c>
      <c r="J2" s="1">
        <v>0</v>
      </c>
      <c r="K2" s="1">
        <v>0</v>
      </c>
      <c r="L2" s="1">
        <v>0</v>
      </c>
      <c r="M2" s="1">
        <v>0</v>
      </c>
      <c r="N2" s="1">
        <v>0</v>
      </c>
      <c r="O2" s="1">
        <v>0</v>
      </c>
      <c r="P2" s="1">
        <v>0</v>
      </c>
      <c r="Q2" s="1">
        <v>0</v>
      </c>
      <c r="R2" s="1">
        <v>0</v>
      </c>
      <c r="S2" s="1">
        <v>0</v>
      </c>
      <c r="T2" s="1">
        <v>0</v>
      </c>
      <c r="U2" s="1">
        <v>0</v>
      </c>
      <c r="V2" s="1">
        <v>0</v>
      </c>
      <c r="W2" s="1">
        <v>0</v>
      </c>
      <c r="X2" s="1">
        <v>0</v>
      </c>
    </row>
    <row r="3" spans="1:24" x14ac:dyDescent="0.35">
      <c r="A3" s="1" t="s">
        <v>291</v>
      </c>
      <c r="B3" s="1" t="s">
        <v>292</v>
      </c>
      <c r="C3" s="1">
        <v>0</v>
      </c>
      <c r="D3" s="1">
        <v>0</v>
      </c>
      <c r="E3" s="1">
        <v>0</v>
      </c>
      <c r="F3" s="1">
        <v>0</v>
      </c>
      <c r="G3" s="1">
        <v>0</v>
      </c>
      <c r="H3" s="1">
        <v>0</v>
      </c>
      <c r="I3" s="1">
        <v>0</v>
      </c>
      <c r="J3" s="1">
        <v>0</v>
      </c>
      <c r="K3" s="1">
        <v>0</v>
      </c>
      <c r="L3" s="1">
        <v>0</v>
      </c>
      <c r="M3" s="1">
        <v>0</v>
      </c>
      <c r="N3" s="1">
        <v>0</v>
      </c>
      <c r="O3" s="1">
        <v>0</v>
      </c>
      <c r="P3" s="1">
        <v>0</v>
      </c>
      <c r="Q3" s="1">
        <v>0</v>
      </c>
      <c r="R3" s="1">
        <v>0</v>
      </c>
      <c r="S3" s="1">
        <v>0</v>
      </c>
      <c r="T3" s="1">
        <v>0</v>
      </c>
      <c r="U3" s="1">
        <v>0</v>
      </c>
      <c r="V3" s="1">
        <v>0</v>
      </c>
      <c r="W3" s="1">
        <v>0</v>
      </c>
      <c r="X3" s="1">
        <v>0</v>
      </c>
    </row>
    <row r="4" spans="1:24" x14ac:dyDescent="0.35">
      <c r="A4" s="1" t="s">
        <v>293</v>
      </c>
      <c r="B4" s="1" t="s">
        <v>294</v>
      </c>
      <c r="C4" s="1">
        <v>0</v>
      </c>
      <c r="D4" s="1">
        <v>0</v>
      </c>
      <c r="E4" s="1">
        <v>0</v>
      </c>
      <c r="F4" s="1">
        <v>0</v>
      </c>
      <c r="G4" s="1">
        <v>0</v>
      </c>
      <c r="H4" s="1">
        <v>0</v>
      </c>
      <c r="I4" s="1">
        <v>0</v>
      </c>
      <c r="J4" s="1">
        <v>0</v>
      </c>
      <c r="K4" s="1">
        <v>0</v>
      </c>
      <c r="L4" s="1">
        <v>0</v>
      </c>
      <c r="M4" s="1">
        <v>0</v>
      </c>
      <c r="N4" s="1">
        <v>0</v>
      </c>
      <c r="O4" s="1">
        <v>0</v>
      </c>
      <c r="P4" s="1">
        <v>0</v>
      </c>
      <c r="Q4" s="1">
        <v>0</v>
      </c>
      <c r="R4" s="1">
        <v>0</v>
      </c>
      <c r="S4" s="1">
        <v>0</v>
      </c>
      <c r="T4" s="1">
        <v>0</v>
      </c>
      <c r="U4" s="1">
        <v>0</v>
      </c>
      <c r="V4" s="1">
        <v>0</v>
      </c>
      <c r="W4" s="1">
        <v>0</v>
      </c>
      <c r="X4" s="1">
        <v>0</v>
      </c>
    </row>
    <row r="5" spans="1:24" x14ac:dyDescent="0.35">
      <c r="A5" s="1" t="s">
        <v>295</v>
      </c>
      <c r="B5" s="1" t="s">
        <v>296</v>
      </c>
      <c r="C5" s="1">
        <v>0</v>
      </c>
      <c r="D5" s="1">
        <v>0</v>
      </c>
      <c r="E5" s="1">
        <v>0</v>
      </c>
      <c r="F5" s="1">
        <v>0</v>
      </c>
      <c r="G5" s="1">
        <v>0</v>
      </c>
      <c r="H5" s="1">
        <v>0</v>
      </c>
      <c r="I5" s="1">
        <v>0</v>
      </c>
      <c r="J5" s="1">
        <v>0</v>
      </c>
      <c r="K5" s="1">
        <v>0</v>
      </c>
      <c r="L5" s="1">
        <v>0</v>
      </c>
      <c r="M5" s="1">
        <v>0</v>
      </c>
      <c r="N5" s="1">
        <v>0</v>
      </c>
      <c r="O5" s="1">
        <v>0</v>
      </c>
      <c r="P5" s="1">
        <v>0</v>
      </c>
      <c r="Q5" s="1">
        <v>0</v>
      </c>
      <c r="R5" s="1">
        <v>0</v>
      </c>
      <c r="S5" s="1">
        <v>0</v>
      </c>
      <c r="T5" s="1">
        <v>0</v>
      </c>
      <c r="U5" s="1">
        <v>0</v>
      </c>
      <c r="V5" s="1">
        <v>0</v>
      </c>
      <c r="W5" s="1">
        <v>0</v>
      </c>
      <c r="X5" s="1">
        <v>0</v>
      </c>
    </row>
    <row r="6" spans="1:24" x14ac:dyDescent="0.35">
      <c r="A6" s="1" t="s">
        <v>297</v>
      </c>
      <c r="B6" s="1" t="s">
        <v>298</v>
      </c>
      <c r="C6" s="1">
        <v>0</v>
      </c>
      <c r="D6" s="1">
        <v>0</v>
      </c>
      <c r="E6" s="1">
        <v>0</v>
      </c>
      <c r="F6" s="1">
        <v>0</v>
      </c>
      <c r="G6" s="1">
        <v>0</v>
      </c>
      <c r="H6" s="1">
        <v>0</v>
      </c>
      <c r="I6" s="1">
        <v>0</v>
      </c>
      <c r="J6" s="1">
        <v>0</v>
      </c>
      <c r="K6" s="1">
        <v>0</v>
      </c>
      <c r="L6" s="1">
        <v>0</v>
      </c>
      <c r="M6" s="1">
        <v>0</v>
      </c>
      <c r="N6" s="1">
        <v>0</v>
      </c>
      <c r="O6" s="1">
        <v>0</v>
      </c>
      <c r="P6" s="1">
        <v>0</v>
      </c>
      <c r="Q6" s="1">
        <v>0</v>
      </c>
      <c r="R6" s="1">
        <v>0</v>
      </c>
      <c r="S6" s="1">
        <v>0</v>
      </c>
      <c r="T6" s="1">
        <v>0</v>
      </c>
      <c r="U6" s="1">
        <v>0</v>
      </c>
      <c r="V6" s="1">
        <v>0</v>
      </c>
      <c r="W6" s="1">
        <v>0</v>
      </c>
      <c r="X6" s="1">
        <v>0</v>
      </c>
    </row>
    <row r="7" spans="1:24" x14ac:dyDescent="0.35">
      <c r="A7" s="1" t="s">
        <v>301</v>
      </c>
      <c r="B7" s="1" t="s">
        <v>302</v>
      </c>
      <c r="C7" s="1">
        <v>0</v>
      </c>
      <c r="D7" s="1">
        <v>0</v>
      </c>
      <c r="E7" s="1">
        <v>0</v>
      </c>
      <c r="F7" s="1">
        <v>0</v>
      </c>
      <c r="G7" s="1">
        <v>0</v>
      </c>
      <c r="H7" s="1">
        <v>0</v>
      </c>
      <c r="I7" s="1">
        <v>0</v>
      </c>
      <c r="J7" s="1">
        <v>0</v>
      </c>
      <c r="K7" s="1">
        <v>0</v>
      </c>
      <c r="L7" s="1">
        <v>0</v>
      </c>
      <c r="M7" s="1">
        <v>0</v>
      </c>
      <c r="N7" s="1">
        <v>0</v>
      </c>
      <c r="O7" s="1">
        <v>0</v>
      </c>
      <c r="P7" s="1">
        <v>0</v>
      </c>
      <c r="Q7" s="1">
        <v>0</v>
      </c>
      <c r="R7" s="1">
        <v>0</v>
      </c>
      <c r="S7" s="1">
        <v>0</v>
      </c>
      <c r="T7" s="1">
        <v>0</v>
      </c>
      <c r="U7" s="1">
        <v>0</v>
      </c>
      <c r="V7" s="1">
        <v>0</v>
      </c>
      <c r="W7" s="1">
        <v>0</v>
      </c>
      <c r="X7" s="1">
        <v>0</v>
      </c>
    </row>
    <row r="8" spans="1:24" x14ac:dyDescent="0.35">
      <c r="A8" s="1" t="s">
        <v>303</v>
      </c>
      <c r="B8" s="1" t="s">
        <v>304</v>
      </c>
      <c r="C8" s="1">
        <v>0</v>
      </c>
      <c r="D8" s="1">
        <v>0</v>
      </c>
      <c r="E8" s="1">
        <v>0</v>
      </c>
      <c r="F8" s="1">
        <v>0</v>
      </c>
      <c r="G8" s="1">
        <v>0</v>
      </c>
      <c r="H8" s="1">
        <v>0</v>
      </c>
      <c r="I8" s="1">
        <v>0</v>
      </c>
      <c r="J8" s="1">
        <v>0</v>
      </c>
      <c r="K8" s="1">
        <v>0</v>
      </c>
      <c r="L8" s="1">
        <v>0</v>
      </c>
      <c r="M8" s="1">
        <v>0</v>
      </c>
      <c r="N8" s="1">
        <v>0</v>
      </c>
      <c r="O8" s="1">
        <v>0</v>
      </c>
      <c r="P8" s="1">
        <v>0</v>
      </c>
      <c r="Q8" s="1">
        <v>0</v>
      </c>
      <c r="R8" s="1">
        <v>0</v>
      </c>
      <c r="S8" s="1">
        <v>0</v>
      </c>
      <c r="T8" s="1">
        <v>0</v>
      </c>
      <c r="U8" s="1">
        <v>0</v>
      </c>
      <c r="V8" s="1">
        <v>0</v>
      </c>
      <c r="W8" s="1">
        <v>0</v>
      </c>
      <c r="X8" s="1">
        <v>0</v>
      </c>
    </row>
    <row r="9" spans="1:24" x14ac:dyDescent="0.35">
      <c r="A9" s="1" t="s">
        <v>305</v>
      </c>
      <c r="B9" s="1" t="s">
        <v>306</v>
      </c>
      <c r="C9" s="1">
        <v>0</v>
      </c>
      <c r="D9" s="1">
        <v>0</v>
      </c>
      <c r="E9" s="1">
        <v>0</v>
      </c>
      <c r="F9" s="1">
        <v>0</v>
      </c>
      <c r="G9" s="1">
        <v>0</v>
      </c>
      <c r="H9" s="1">
        <v>0</v>
      </c>
      <c r="I9" s="1">
        <v>0</v>
      </c>
      <c r="J9" s="1">
        <v>0</v>
      </c>
      <c r="K9" s="1">
        <v>0</v>
      </c>
      <c r="L9" s="1">
        <v>0</v>
      </c>
      <c r="M9" s="1">
        <v>0</v>
      </c>
      <c r="N9" s="1">
        <v>0</v>
      </c>
      <c r="O9" s="1">
        <v>0</v>
      </c>
      <c r="P9" s="1">
        <v>0</v>
      </c>
      <c r="Q9" s="1">
        <v>0</v>
      </c>
      <c r="R9" s="1">
        <v>0</v>
      </c>
      <c r="S9" s="1">
        <v>0</v>
      </c>
      <c r="T9" s="1">
        <v>0</v>
      </c>
      <c r="U9" s="1">
        <v>0</v>
      </c>
      <c r="V9" s="1">
        <v>0</v>
      </c>
      <c r="W9" s="1">
        <v>0</v>
      </c>
      <c r="X9" s="1">
        <v>0</v>
      </c>
    </row>
    <row r="10" spans="1:24" x14ac:dyDescent="0.35">
      <c r="A10" s="1" t="s">
        <v>307</v>
      </c>
      <c r="B10" s="1" t="s">
        <v>308</v>
      </c>
      <c r="C10" s="1">
        <v>0</v>
      </c>
      <c r="D10" s="1">
        <v>0</v>
      </c>
      <c r="E10" s="1">
        <v>0</v>
      </c>
      <c r="F10" s="1">
        <v>0</v>
      </c>
      <c r="G10" s="1">
        <v>0</v>
      </c>
      <c r="H10" s="1">
        <v>0</v>
      </c>
      <c r="I10" s="1">
        <v>0</v>
      </c>
      <c r="J10" s="1">
        <v>0</v>
      </c>
      <c r="K10" s="1">
        <v>0</v>
      </c>
      <c r="L10" s="1">
        <v>0</v>
      </c>
      <c r="M10" s="1">
        <v>0</v>
      </c>
      <c r="N10" s="1">
        <v>0</v>
      </c>
      <c r="O10" s="1">
        <v>0</v>
      </c>
      <c r="P10" s="1">
        <v>0</v>
      </c>
      <c r="Q10" s="1">
        <v>0</v>
      </c>
      <c r="R10" s="1">
        <v>0</v>
      </c>
      <c r="S10" s="1">
        <v>0</v>
      </c>
      <c r="T10" s="1">
        <v>0</v>
      </c>
      <c r="U10" s="1">
        <v>0</v>
      </c>
      <c r="V10" s="1">
        <v>0</v>
      </c>
      <c r="W10" s="1">
        <v>0</v>
      </c>
      <c r="X10" s="1">
        <v>0</v>
      </c>
    </row>
    <row r="11" spans="1:24" x14ac:dyDescent="0.35">
      <c r="A11" s="1" t="s">
        <v>309</v>
      </c>
      <c r="B11" s="1" t="s">
        <v>310</v>
      </c>
      <c r="C11" s="1">
        <v>0</v>
      </c>
      <c r="D11" s="1">
        <v>0</v>
      </c>
      <c r="E11" s="1">
        <v>0</v>
      </c>
      <c r="F11" s="1">
        <v>0</v>
      </c>
      <c r="G11" s="1">
        <v>0</v>
      </c>
      <c r="H11" s="1">
        <v>0</v>
      </c>
      <c r="I11" s="1">
        <v>0</v>
      </c>
      <c r="J11" s="1">
        <v>0</v>
      </c>
      <c r="K11" s="1">
        <v>0</v>
      </c>
      <c r="L11" s="1">
        <v>0</v>
      </c>
      <c r="M11" s="1">
        <v>0</v>
      </c>
      <c r="N11" s="1">
        <v>0</v>
      </c>
      <c r="O11" s="1">
        <v>0</v>
      </c>
      <c r="P11" s="1">
        <v>0</v>
      </c>
      <c r="Q11" s="1">
        <v>0</v>
      </c>
      <c r="R11" s="1">
        <v>0</v>
      </c>
      <c r="S11" s="1">
        <v>0</v>
      </c>
      <c r="T11" s="1">
        <v>0</v>
      </c>
      <c r="U11" s="1">
        <v>0</v>
      </c>
      <c r="V11" s="1">
        <v>0</v>
      </c>
      <c r="W11" s="1">
        <v>0</v>
      </c>
      <c r="X11" s="1">
        <v>0</v>
      </c>
    </row>
    <row r="12" spans="1:24" x14ac:dyDescent="0.35">
      <c r="A12" s="1" t="s">
        <v>311</v>
      </c>
      <c r="B12" s="1" t="s">
        <v>312</v>
      </c>
      <c r="C12" s="1">
        <v>0</v>
      </c>
      <c r="D12" s="1">
        <v>0</v>
      </c>
      <c r="E12" s="1">
        <v>0</v>
      </c>
      <c r="F12" s="1">
        <v>0</v>
      </c>
      <c r="G12" s="1">
        <v>0</v>
      </c>
      <c r="H12" s="1">
        <v>0</v>
      </c>
      <c r="I12" s="1">
        <v>0</v>
      </c>
      <c r="J12" s="1">
        <v>0</v>
      </c>
      <c r="K12" s="1">
        <v>0</v>
      </c>
      <c r="L12" s="1">
        <v>0</v>
      </c>
      <c r="M12" s="1">
        <v>0</v>
      </c>
      <c r="N12" s="1">
        <v>0</v>
      </c>
      <c r="O12" s="1">
        <v>0</v>
      </c>
      <c r="P12" s="1">
        <v>0</v>
      </c>
      <c r="Q12" s="1">
        <v>0</v>
      </c>
      <c r="R12" s="1">
        <v>0</v>
      </c>
      <c r="S12" s="1">
        <v>0</v>
      </c>
      <c r="T12" s="1">
        <v>0</v>
      </c>
      <c r="U12" s="1">
        <v>0</v>
      </c>
      <c r="V12" s="1">
        <v>0</v>
      </c>
      <c r="W12" s="1">
        <v>0</v>
      </c>
      <c r="X12" s="1">
        <v>0</v>
      </c>
    </row>
    <row r="13" spans="1:24" x14ac:dyDescent="0.35">
      <c r="A13" s="1" t="s">
        <v>313</v>
      </c>
      <c r="B13" s="1" t="s">
        <v>314</v>
      </c>
      <c r="C13" s="1">
        <v>0</v>
      </c>
      <c r="D13" s="1">
        <v>0</v>
      </c>
      <c r="E13" s="1">
        <v>0</v>
      </c>
      <c r="F13" s="1">
        <v>0</v>
      </c>
      <c r="G13" s="1">
        <v>0</v>
      </c>
      <c r="H13" s="1">
        <v>0</v>
      </c>
      <c r="I13" s="1">
        <v>0</v>
      </c>
      <c r="J13" s="1">
        <v>0</v>
      </c>
      <c r="K13" s="1">
        <v>0</v>
      </c>
      <c r="L13" s="1">
        <v>0</v>
      </c>
      <c r="M13" s="1">
        <v>0</v>
      </c>
      <c r="N13" s="1">
        <v>0</v>
      </c>
      <c r="O13" s="1">
        <v>0</v>
      </c>
      <c r="P13" s="1">
        <v>0</v>
      </c>
      <c r="Q13" s="1">
        <v>0</v>
      </c>
      <c r="R13" s="1">
        <v>0</v>
      </c>
      <c r="S13" s="1">
        <v>0</v>
      </c>
      <c r="T13" s="1">
        <v>0</v>
      </c>
      <c r="U13" s="1">
        <v>0</v>
      </c>
      <c r="V13" s="1">
        <v>0</v>
      </c>
      <c r="W13" s="1">
        <v>0</v>
      </c>
      <c r="X13" s="1">
        <v>0</v>
      </c>
    </row>
    <row r="14" spans="1:24" x14ac:dyDescent="0.35">
      <c r="A14" s="1" t="s">
        <v>316</v>
      </c>
      <c r="B14" s="1" t="s">
        <v>317</v>
      </c>
      <c r="C14" s="1">
        <v>0</v>
      </c>
      <c r="D14" s="1">
        <v>0</v>
      </c>
      <c r="E14" s="1">
        <v>0</v>
      </c>
      <c r="F14" s="1">
        <v>0</v>
      </c>
      <c r="G14" s="1">
        <v>0</v>
      </c>
      <c r="H14" s="1">
        <v>0</v>
      </c>
      <c r="I14" s="1">
        <v>0</v>
      </c>
      <c r="J14" s="1">
        <v>0</v>
      </c>
      <c r="K14" s="1">
        <v>0</v>
      </c>
      <c r="L14" s="1">
        <v>0</v>
      </c>
      <c r="M14" s="1">
        <v>0</v>
      </c>
      <c r="N14" s="1">
        <v>0</v>
      </c>
      <c r="O14" s="1">
        <v>0</v>
      </c>
      <c r="P14" s="1">
        <v>0</v>
      </c>
      <c r="Q14" s="1">
        <v>0</v>
      </c>
      <c r="R14" s="1">
        <v>0</v>
      </c>
      <c r="S14" s="1">
        <v>0</v>
      </c>
      <c r="T14" s="1">
        <v>0</v>
      </c>
      <c r="U14" s="1">
        <v>0</v>
      </c>
      <c r="V14" s="1">
        <v>0</v>
      </c>
      <c r="W14" s="1">
        <v>0</v>
      </c>
      <c r="X14" s="1">
        <v>0</v>
      </c>
    </row>
    <row r="15" spans="1:24" x14ac:dyDescent="0.35">
      <c r="A15" s="1" t="s">
        <v>318</v>
      </c>
      <c r="B15" s="1" t="s">
        <v>319</v>
      </c>
      <c r="C15" s="1">
        <v>0</v>
      </c>
      <c r="D15" s="1">
        <v>0</v>
      </c>
      <c r="E15" s="1">
        <v>0</v>
      </c>
      <c r="F15" s="1">
        <v>0</v>
      </c>
      <c r="G15" s="1">
        <v>0</v>
      </c>
      <c r="H15" s="1">
        <v>0</v>
      </c>
      <c r="I15" s="1">
        <v>0</v>
      </c>
      <c r="J15" s="1">
        <v>0</v>
      </c>
      <c r="K15" s="1">
        <v>0</v>
      </c>
      <c r="L15" s="1">
        <v>0</v>
      </c>
      <c r="M15" s="1">
        <v>0</v>
      </c>
      <c r="N15" s="1">
        <v>0</v>
      </c>
      <c r="O15" s="1">
        <v>0</v>
      </c>
      <c r="P15" s="1">
        <v>0</v>
      </c>
      <c r="Q15" s="1">
        <v>0</v>
      </c>
      <c r="R15" s="1">
        <v>0</v>
      </c>
      <c r="S15" s="1">
        <v>0</v>
      </c>
      <c r="T15" s="1">
        <v>0</v>
      </c>
      <c r="U15" s="1">
        <v>0</v>
      </c>
      <c r="V15" s="1">
        <v>0</v>
      </c>
      <c r="W15" s="1">
        <v>0</v>
      </c>
      <c r="X15" s="1">
        <v>0</v>
      </c>
    </row>
    <row r="16" spans="1:24" x14ac:dyDescent="0.35">
      <c r="A16" s="1" t="s">
        <v>320</v>
      </c>
      <c r="B16" s="1" t="s">
        <v>321</v>
      </c>
      <c r="C16" s="1">
        <v>0</v>
      </c>
      <c r="D16" s="1">
        <v>0</v>
      </c>
      <c r="E16" s="1">
        <v>0</v>
      </c>
      <c r="F16" s="1">
        <v>0</v>
      </c>
      <c r="G16" s="1">
        <v>0</v>
      </c>
      <c r="H16" s="1">
        <v>0</v>
      </c>
      <c r="I16" s="1">
        <v>0</v>
      </c>
      <c r="J16" s="1">
        <v>0</v>
      </c>
      <c r="K16" s="1">
        <v>0</v>
      </c>
      <c r="L16" s="1">
        <v>0</v>
      </c>
      <c r="M16" s="1">
        <v>0</v>
      </c>
      <c r="N16" s="1">
        <v>0</v>
      </c>
      <c r="O16" s="1">
        <v>0</v>
      </c>
      <c r="P16" s="1">
        <v>0</v>
      </c>
      <c r="Q16" s="1">
        <v>0</v>
      </c>
      <c r="R16" s="1">
        <v>0</v>
      </c>
      <c r="S16" s="1">
        <v>0</v>
      </c>
      <c r="T16" s="1">
        <v>0</v>
      </c>
      <c r="U16" s="1">
        <v>0</v>
      </c>
      <c r="V16" s="1">
        <v>0</v>
      </c>
      <c r="W16" s="1">
        <v>0</v>
      </c>
      <c r="X16" s="1">
        <v>0</v>
      </c>
    </row>
    <row r="17" spans="1:24" x14ac:dyDescent="0.35">
      <c r="A17" s="1" t="s">
        <v>322</v>
      </c>
      <c r="B17" s="1" t="s">
        <v>323</v>
      </c>
      <c r="C17" s="1">
        <v>0</v>
      </c>
      <c r="D17" s="1">
        <v>0</v>
      </c>
      <c r="E17" s="1">
        <v>0</v>
      </c>
      <c r="F17" s="1">
        <v>0</v>
      </c>
      <c r="G17" s="1">
        <v>0</v>
      </c>
      <c r="H17" s="1">
        <v>0</v>
      </c>
      <c r="I17" s="1">
        <v>0</v>
      </c>
      <c r="J17" s="1">
        <v>0</v>
      </c>
      <c r="K17" s="1">
        <v>0</v>
      </c>
      <c r="L17" s="1">
        <v>0</v>
      </c>
      <c r="M17" s="1">
        <v>0</v>
      </c>
      <c r="N17" s="1">
        <v>0</v>
      </c>
      <c r="O17" s="1">
        <v>0</v>
      </c>
      <c r="P17" s="1">
        <v>0</v>
      </c>
      <c r="Q17" s="1">
        <v>0</v>
      </c>
      <c r="R17" s="1">
        <v>0</v>
      </c>
      <c r="S17" s="1">
        <v>0</v>
      </c>
      <c r="T17" s="1">
        <v>0</v>
      </c>
      <c r="U17" s="1">
        <v>0</v>
      </c>
      <c r="V17" s="1">
        <v>0</v>
      </c>
      <c r="W17" s="1">
        <v>0</v>
      </c>
      <c r="X17" s="1">
        <v>0</v>
      </c>
    </row>
    <row r="18" spans="1:24" x14ac:dyDescent="0.35">
      <c r="A18" s="1" t="s">
        <v>324</v>
      </c>
      <c r="B18" s="1" t="s">
        <v>325</v>
      </c>
      <c r="C18" s="1">
        <v>0</v>
      </c>
      <c r="D18" s="1">
        <v>0</v>
      </c>
      <c r="E18" s="1">
        <v>0</v>
      </c>
      <c r="F18" s="1">
        <v>0</v>
      </c>
      <c r="G18" s="1">
        <v>0</v>
      </c>
      <c r="H18" s="1">
        <v>0</v>
      </c>
      <c r="I18" s="1">
        <v>0</v>
      </c>
      <c r="J18" s="1">
        <v>0</v>
      </c>
      <c r="K18" s="1">
        <v>0</v>
      </c>
      <c r="L18" s="1">
        <v>0</v>
      </c>
      <c r="M18" s="1">
        <v>0</v>
      </c>
      <c r="N18" s="1">
        <v>0</v>
      </c>
      <c r="O18" s="1">
        <v>0</v>
      </c>
      <c r="P18" s="1">
        <v>0</v>
      </c>
      <c r="Q18" s="1">
        <v>0</v>
      </c>
      <c r="R18" s="1">
        <v>0</v>
      </c>
      <c r="S18" s="1">
        <v>0</v>
      </c>
      <c r="T18" s="1">
        <v>0</v>
      </c>
      <c r="U18" s="1">
        <v>0</v>
      </c>
      <c r="V18" s="1">
        <v>0</v>
      </c>
      <c r="W18" s="1">
        <v>0</v>
      </c>
      <c r="X18" s="1">
        <v>0</v>
      </c>
    </row>
    <row r="19" spans="1:24" x14ac:dyDescent="0.35">
      <c r="A19" s="1" t="s">
        <v>326</v>
      </c>
      <c r="B19" s="1" t="s">
        <v>327</v>
      </c>
      <c r="C19" s="1">
        <v>0</v>
      </c>
      <c r="D19" s="1">
        <v>0</v>
      </c>
      <c r="E19" s="1">
        <v>0</v>
      </c>
      <c r="F19" s="1">
        <v>0</v>
      </c>
      <c r="G19" s="1">
        <v>0</v>
      </c>
      <c r="H19" s="1">
        <v>0</v>
      </c>
      <c r="I19" s="1">
        <v>0</v>
      </c>
      <c r="J19" s="1">
        <v>0</v>
      </c>
      <c r="K19" s="1">
        <v>0</v>
      </c>
      <c r="L19" s="1">
        <v>0</v>
      </c>
      <c r="M19" s="1">
        <v>0</v>
      </c>
      <c r="N19" s="1">
        <v>0</v>
      </c>
      <c r="O19" s="1">
        <v>0</v>
      </c>
      <c r="P19" s="1">
        <v>0</v>
      </c>
      <c r="Q19" s="1">
        <v>0</v>
      </c>
      <c r="R19" s="1">
        <v>0</v>
      </c>
      <c r="S19" s="1">
        <v>0</v>
      </c>
      <c r="T19" s="1">
        <v>0</v>
      </c>
      <c r="U19" s="1">
        <v>0</v>
      </c>
      <c r="V19" s="1">
        <v>0</v>
      </c>
      <c r="W19" s="1">
        <v>0</v>
      </c>
      <c r="X19" s="1">
        <v>0</v>
      </c>
    </row>
    <row r="20" spans="1:24" x14ac:dyDescent="0.35">
      <c r="A20" s="1" t="s">
        <v>328</v>
      </c>
      <c r="B20" s="1" t="s">
        <v>329</v>
      </c>
      <c r="C20" s="1">
        <v>0</v>
      </c>
      <c r="D20" s="1">
        <v>0</v>
      </c>
      <c r="E20" s="1">
        <v>0</v>
      </c>
      <c r="F20" s="1">
        <v>0</v>
      </c>
      <c r="G20" s="1">
        <v>0</v>
      </c>
      <c r="H20" s="1">
        <v>0</v>
      </c>
      <c r="I20" s="1">
        <v>0</v>
      </c>
      <c r="J20" s="1">
        <v>0</v>
      </c>
      <c r="K20" s="1">
        <v>0</v>
      </c>
      <c r="L20" s="1">
        <v>0</v>
      </c>
      <c r="M20" s="1">
        <v>0</v>
      </c>
      <c r="N20" s="1">
        <v>0</v>
      </c>
      <c r="O20" s="1">
        <v>0</v>
      </c>
      <c r="P20" s="1">
        <v>0</v>
      </c>
      <c r="Q20" s="1">
        <v>0</v>
      </c>
      <c r="R20" s="1">
        <v>0</v>
      </c>
      <c r="S20" s="1">
        <v>0</v>
      </c>
      <c r="T20" s="1">
        <v>0</v>
      </c>
      <c r="U20" s="1">
        <v>0</v>
      </c>
      <c r="V20" s="1">
        <v>0</v>
      </c>
      <c r="W20" s="1">
        <v>0</v>
      </c>
      <c r="X20" s="1">
        <v>0</v>
      </c>
    </row>
    <row r="21" spans="1:24" x14ac:dyDescent="0.35">
      <c r="A21" s="1" t="s">
        <v>331</v>
      </c>
      <c r="B21" s="1" t="s">
        <v>332</v>
      </c>
      <c r="C21" s="1">
        <v>0</v>
      </c>
      <c r="D21" s="1">
        <v>0</v>
      </c>
      <c r="E21" s="1">
        <v>0</v>
      </c>
      <c r="F21" s="1">
        <v>0</v>
      </c>
      <c r="G21" s="1">
        <v>0</v>
      </c>
      <c r="H21" s="1">
        <v>0</v>
      </c>
      <c r="I21" s="1">
        <v>0</v>
      </c>
      <c r="J21" s="1">
        <v>0</v>
      </c>
      <c r="K21" s="1">
        <v>0</v>
      </c>
      <c r="L21" s="1">
        <v>0</v>
      </c>
      <c r="M21" s="1">
        <v>0</v>
      </c>
      <c r="N21" s="1">
        <v>0</v>
      </c>
      <c r="O21" s="1">
        <v>0</v>
      </c>
      <c r="P21" s="1">
        <v>0</v>
      </c>
      <c r="Q21" s="1">
        <v>0</v>
      </c>
      <c r="R21" s="1">
        <v>0</v>
      </c>
      <c r="S21" s="1">
        <v>0</v>
      </c>
      <c r="T21" s="1">
        <v>0</v>
      </c>
      <c r="U21" s="1">
        <v>0</v>
      </c>
      <c r="V21" s="1">
        <v>0</v>
      </c>
      <c r="W21" s="1">
        <v>0</v>
      </c>
      <c r="X21" s="1">
        <v>0</v>
      </c>
    </row>
    <row r="22" spans="1:24" x14ac:dyDescent="0.35">
      <c r="A22" s="1" t="s">
        <v>333</v>
      </c>
      <c r="B22" s="1" t="s">
        <v>334</v>
      </c>
      <c r="C22" s="1">
        <v>0</v>
      </c>
      <c r="D22" s="1">
        <v>0</v>
      </c>
      <c r="E22" s="1">
        <v>0</v>
      </c>
      <c r="F22" s="1">
        <v>0</v>
      </c>
      <c r="G22" s="1">
        <v>0</v>
      </c>
      <c r="H22" s="1">
        <v>0</v>
      </c>
      <c r="I22" s="1">
        <v>0</v>
      </c>
      <c r="J22" s="1">
        <v>0</v>
      </c>
      <c r="K22" s="1">
        <v>0</v>
      </c>
      <c r="L22" s="1">
        <v>0</v>
      </c>
      <c r="M22" s="1">
        <v>0</v>
      </c>
      <c r="N22" s="1">
        <v>0</v>
      </c>
      <c r="O22" s="1">
        <v>0</v>
      </c>
      <c r="P22" s="1">
        <v>0</v>
      </c>
      <c r="Q22" s="1">
        <v>0</v>
      </c>
      <c r="R22" s="1">
        <v>0</v>
      </c>
      <c r="S22" s="1">
        <v>0</v>
      </c>
      <c r="T22" s="1">
        <v>0</v>
      </c>
      <c r="U22" s="1">
        <v>0</v>
      </c>
      <c r="V22" s="1">
        <v>0</v>
      </c>
      <c r="W22" s="1">
        <v>0</v>
      </c>
      <c r="X22" s="1">
        <v>0</v>
      </c>
    </row>
    <row r="23" spans="1:24" x14ac:dyDescent="0.35">
      <c r="A23" s="1" t="s">
        <v>335</v>
      </c>
      <c r="B23" s="1" t="s">
        <v>336</v>
      </c>
      <c r="C23" s="1">
        <v>0</v>
      </c>
      <c r="D23" s="1">
        <v>0</v>
      </c>
      <c r="E23" s="1">
        <v>0</v>
      </c>
      <c r="F23" s="1">
        <v>0</v>
      </c>
      <c r="G23" s="1">
        <v>0</v>
      </c>
      <c r="H23" s="1">
        <v>0</v>
      </c>
      <c r="I23" s="1">
        <v>0</v>
      </c>
      <c r="J23" s="1">
        <v>0</v>
      </c>
      <c r="K23" s="1">
        <v>0</v>
      </c>
      <c r="L23" s="1">
        <v>0</v>
      </c>
      <c r="M23" s="1">
        <v>0</v>
      </c>
      <c r="N23" s="1">
        <v>0</v>
      </c>
      <c r="O23" s="1">
        <v>0</v>
      </c>
      <c r="P23" s="1">
        <v>0</v>
      </c>
      <c r="Q23" s="1">
        <v>0</v>
      </c>
      <c r="R23" s="1">
        <v>0</v>
      </c>
      <c r="S23" s="1">
        <v>0</v>
      </c>
      <c r="T23" s="1">
        <v>0</v>
      </c>
      <c r="U23" s="1">
        <v>0</v>
      </c>
      <c r="V23" s="1">
        <v>0</v>
      </c>
      <c r="W23" s="1">
        <v>0</v>
      </c>
      <c r="X23" s="1">
        <v>0</v>
      </c>
    </row>
    <row r="24" spans="1:24" x14ac:dyDescent="0.35">
      <c r="A24" s="1" t="s">
        <v>337</v>
      </c>
      <c r="B24" s="1" t="s">
        <v>338</v>
      </c>
      <c r="C24" s="1">
        <v>0</v>
      </c>
      <c r="D24" s="1">
        <v>0</v>
      </c>
      <c r="E24" s="1">
        <v>0</v>
      </c>
      <c r="F24" s="1">
        <v>0</v>
      </c>
      <c r="G24" s="1">
        <v>0</v>
      </c>
      <c r="H24" s="1">
        <v>0</v>
      </c>
      <c r="I24" s="1">
        <v>0</v>
      </c>
      <c r="J24" s="1">
        <v>0</v>
      </c>
      <c r="K24" s="1">
        <v>0</v>
      </c>
      <c r="L24" s="1">
        <v>0</v>
      </c>
      <c r="M24" s="1">
        <v>0</v>
      </c>
      <c r="N24" s="1">
        <v>0</v>
      </c>
      <c r="O24" s="1">
        <v>0</v>
      </c>
      <c r="P24" s="1">
        <v>0</v>
      </c>
      <c r="Q24" s="1">
        <v>0</v>
      </c>
      <c r="R24" s="1">
        <v>0</v>
      </c>
      <c r="S24" s="1">
        <v>0</v>
      </c>
      <c r="T24" s="1">
        <v>0</v>
      </c>
      <c r="U24" s="1">
        <v>0</v>
      </c>
      <c r="V24" s="1">
        <v>0</v>
      </c>
      <c r="W24" s="1">
        <v>0</v>
      </c>
      <c r="X24" s="1">
        <v>0</v>
      </c>
    </row>
    <row r="25" spans="1:24" x14ac:dyDescent="0.35">
      <c r="A25" s="1" t="s">
        <v>339</v>
      </c>
      <c r="B25" s="1" t="s">
        <v>340</v>
      </c>
      <c r="C25" s="1">
        <v>0</v>
      </c>
      <c r="D25" s="1">
        <v>0</v>
      </c>
      <c r="E25" s="1">
        <v>0</v>
      </c>
      <c r="F25" s="1">
        <v>0</v>
      </c>
      <c r="G25" s="1">
        <v>0</v>
      </c>
      <c r="H25" s="1">
        <v>0</v>
      </c>
      <c r="I25" s="1">
        <v>0</v>
      </c>
      <c r="J25" s="1">
        <v>0</v>
      </c>
      <c r="K25" s="1">
        <v>0</v>
      </c>
      <c r="L25" s="1">
        <v>0</v>
      </c>
      <c r="M25" s="1">
        <v>0</v>
      </c>
      <c r="N25" s="1">
        <v>0</v>
      </c>
      <c r="O25" s="1">
        <v>0</v>
      </c>
      <c r="P25" s="1">
        <v>0</v>
      </c>
      <c r="Q25" s="1">
        <v>0</v>
      </c>
      <c r="R25" s="1">
        <v>0</v>
      </c>
      <c r="S25" s="1">
        <v>0</v>
      </c>
      <c r="T25" s="1">
        <v>0</v>
      </c>
      <c r="U25" s="1">
        <v>0</v>
      </c>
      <c r="V25" s="1">
        <v>0</v>
      </c>
      <c r="W25" s="1">
        <v>0</v>
      </c>
      <c r="X25" s="1">
        <v>0</v>
      </c>
    </row>
    <row r="26" spans="1:24" x14ac:dyDescent="0.35">
      <c r="A26" s="1" t="s">
        <v>341</v>
      </c>
      <c r="B26" s="1" t="s">
        <v>342</v>
      </c>
      <c r="C26" s="1">
        <v>0</v>
      </c>
      <c r="D26" s="1">
        <v>0</v>
      </c>
      <c r="E26" s="1">
        <v>0</v>
      </c>
      <c r="F26" s="1">
        <v>0</v>
      </c>
      <c r="G26" s="1">
        <v>0</v>
      </c>
      <c r="H26" s="1">
        <v>0</v>
      </c>
      <c r="I26" s="1">
        <v>0</v>
      </c>
      <c r="J26" s="1">
        <v>0</v>
      </c>
      <c r="K26" s="1">
        <v>0</v>
      </c>
      <c r="L26" s="1">
        <v>0</v>
      </c>
      <c r="M26" s="1">
        <v>0</v>
      </c>
      <c r="N26" s="1">
        <v>0</v>
      </c>
      <c r="O26" s="1">
        <v>0</v>
      </c>
      <c r="P26" s="1">
        <v>0</v>
      </c>
      <c r="Q26" s="1">
        <v>0</v>
      </c>
      <c r="R26" s="1">
        <v>0</v>
      </c>
      <c r="S26" s="1">
        <v>0</v>
      </c>
      <c r="T26" s="1">
        <v>0</v>
      </c>
      <c r="U26" s="1">
        <v>0</v>
      </c>
      <c r="V26" s="1">
        <v>0</v>
      </c>
      <c r="W26" s="1">
        <v>0</v>
      </c>
      <c r="X26" s="1">
        <v>0</v>
      </c>
    </row>
    <row r="27" spans="1:24" x14ac:dyDescent="0.35">
      <c r="A27" s="1" t="s">
        <v>343</v>
      </c>
      <c r="B27" s="1" t="s">
        <v>344</v>
      </c>
      <c r="C27" s="1">
        <v>0</v>
      </c>
      <c r="D27" s="1">
        <v>0</v>
      </c>
      <c r="E27" s="1">
        <v>0</v>
      </c>
      <c r="F27" s="1">
        <v>0</v>
      </c>
      <c r="G27" s="1">
        <v>0</v>
      </c>
      <c r="H27" s="1">
        <v>0</v>
      </c>
      <c r="I27" s="1">
        <v>0</v>
      </c>
      <c r="J27" s="1">
        <v>0</v>
      </c>
      <c r="K27" s="1">
        <v>0</v>
      </c>
      <c r="L27" s="1">
        <v>0</v>
      </c>
      <c r="M27" s="1">
        <v>0</v>
      </c>
      <c r="N27" s="1">
        <v>0</v>
      </c>
      <c r="O27" s="1">
        <v>0</v>
      </c>
      <c r="P27" s="1">
        <v>0</v>
      </c>
      <c r="Q27" s="1">
        <v>0</v>
      </c>
      <c r="R27" s="1">
        <v>0</v>
      </c>
      <c r="S27" s="1">
        <v>0</v>
      </c>
      <c r="T27" s="1">
        <v>0</v>
      </c>
      <c r="U27" s="1">
        <v>0</v>
      </c>
      <c r="V27" s="1">
        <v>0</v>
      </c>
      <c r="W27" s="1">
        <v>0</v>
      </c>
      <c r="X27" s="1">
        <v>0</v>
      </c>
    </row>
    <row r="28" spans="1:24" x14ac:dyDescent="0.35">
      <c r="A28" s="1" t="s">
        <v>347</v>
      </c>
      <c r="B28" s="1" t="s">
        <v>348</v>
      </c>
      <c r="C28" s="1">
        <v>0</v>
      </c>
      <c r="D28" s="1">
        <v>0</v>
      </c>
      <c r="E28" s="1">
        <v>0</v>
      </c>
      <c r="F28" s="1">
        <v>0</v>
      </c>
      <c r="G28" s="1">
        <v>0</v>
      </c>
      <c r="H28" s="1">
        <v>0</v>
      </c>
      <c r="I28" s="1">
        <v>0</v>
      </c>
      <c r="J28" s="1">
        <v>0</v>
      </c>
      <c r="K28" s="1">
        <v>0</v>
      </c>
      <c r="L28" s="1">
        <v>0</v>
      </c>
      <c r="M28" s="1">
        <v>0</v>
      </c>
      <c r="N28" s="1">
        <v>0</v>
      </c>
      <c r="O28" s="1">
        <v>0</v>
      </c>
      <c r="P28" s="1">
        <v>0</v>
      </c>
      <c r="Q28" s="1">
        <v>0</v>
      </c>
      <c r="R28" s="1">
        <v>0</v>
      </c>
      <c r="S28" s="1">
        <v>0</v>
      </c>
      <c r="T28" s="1">
        <v>0</v>
      </c>
      <c r="U28" s="1">
        <v>0</v>
      </c>
      <c r="V28" s="1">
        <v>0</v>
      </c>
      <c r="W28" s="1">
        <v>0</v>
      </c>
      <c r="X28" s="1">
        <v>0</v>
      </c>
    </row>
    <row r="29" spans="1:24" x14ac:dyDescent="0.35">
      <c r="A29" s="1" t="s">
        <v>349</v>
      </c>
      <c r="B29" s="1" t="s">
        <v>350</v>
      </c>
      <c r="C29" s="1">
        <v>0</v>
      </c>
      <c r="D29" s="1">
        <v>0</v>
      </c>
      <c r="E29" s="1">
        <v>0</v>
      </c>
      <c r="F29" s="1">
        <v>0</v>
      </c>
      <c r="G29" s="1">
        <v>0</v>
      </c>
      <c r="H29" s="1">
        <v>0</v>
      </c>
      <c r="I29" s="1">
        <v>0</v>
      </c>
      <c r="J29" s="1">
        <v>0</v>
      </c>
      <c r="K29" s="1">
        <v>0</v>
      </c>
      <c r="L29" s="1">
        <v>0</v>
      </c>
      <c r="M29" s="1">
        <v>0</v>
      </c>
      <c r="N29" s="1">
        <v>0</v>
      </c>
      <c r="O29" s="1">
        <v>0</v>
      </c>
      <c r="P29" s="1">
        <v>0</v>
      </c>
      <c r="Q29" s="1">
        <v>0</v>
      </c>
      <c r="R29" s="1">
        <v>0</v>
      </c>
      <c r="S29" s="1">
        <v>0</v>
      </c>
      <c r="T29" s="1">
        <v>0</v>
      </c>
      <c r="U29" s="1">
        <v>0</v>
      </c>
      <c r="V29" s="1">
        <v>0</v>
      </c>
      <c r="W29" s="1">
        <v>0</v>
      </c>
      <c r="X29" s="1">
        <v>0</v>
      </c>
    </row>
    <row r="30" spans="1:24" x14ac:dyDescent="0.35">
      <c r="A30" s="1" t="s">
        <v>351</v>
      </c>
      <c r="B30" s="1" t="s">
        <v>352</v>
      </c>
      <c r="C30" s="1">
        <v>0</v>
      </c>
      <c r="D30" s="1">
        <v>0</v>
      </c>
      <c r="E30" s="1">
        <v>0</v>
      </c>
      <c r="F30" s="1">
        <v>0</v>
      </c>
      <c r="G30" s="1">
        <v>0</v>
      </c>
      <c r="H30" s="1">
        <v>0</v>
      </c>
      <c r="I30" s="1">
        <v>0</v>
      </c>
      <c r="J30" s="1">
        <v>0</v>
      </c>
      <c r="K30" s="1">
        <v>0</v>
      </c>
      <c r="L30" s="1">
        <v>0</v>
      </c>
      <c r="M30" s="1">
        <v>0</v>
      </c>
      <c r="N30" s="1">
        <v>0</v>
      </c>
      <c r="O30" s="1">
        <v>0</v>
      </c>
      <c r="P30" s="1">
        <v>0</v>
      </c>
      <c r="Q30" s="1">
        <v>0</v>
      </c>
      <c r="R30" s="1">
        <v>0</v>
      </c>
      <c r="S30" s="1">
        <v>0</v>
      </c>
      <c r="T30" s="1">
        <v>0</v>
      </c>
      <c r="U30" s="1">
        <v>0</v>
      </c>
      <c r="V30" s="1">
        <v>0</v>
      </c>
      <c r="W30" s="1">
        <v>0</v>
      </c>
      <c r="X30" s="1">
        <v>0</v>
      </c>
    </row>
    <row r="31" spans="1:24" x14ac:dyDescent="0.35">
      <c r="A31" s="1" t="s">
        <v>353</v>
      </c>
      <c r="B31" s="1" t="s">
        <v>354</v>
      </c>
      <c r="C31" s="1">
        <v>0</v>
      </c>
      <c r="D31" s="1">
        <v>0</v>
      </c>
      <c r="E31" s="1">
        <v>0</v>
      </c>
      <c r="F31" s="1">
        <v>0</v>
      </c>
      <c r="G31" s="1">
        <v>0</v>
      </c>
      <c r="H31" s="1">
        <v>0</v>
      </c>
      <c r="I31" s="1">
        <v>0</v>
      </c>
      <c r="J31" s="1">
        <v>0</v>
      </c>
      <c r="K31" s="1">
        <v>0</v>
      </c>
      <c r="L31" s="1">
        <v>0</v>
      </c>
      <c r="M31" s="1">
        <v>0</v>
      </c>
      <c r="N31" s="1">
        <v>0</v>
      </c>
      <c r="O31" s="1">
        <v>0</v>
      </c>
      <c r="P31" s="1">
        <v>0</v>
      </c>
      <c r="Q31" s="1">
        <v>0</v>
      </c>
      <c r="R31" s="1">
        <v>0</v>
      </c>
      <c r="S31" s="1">
        <v>0</v>
      </c>
      <c r="T31" s="1">
        <v>0</v>
      </c>
      <c r="U31" s="1">
        <v>0</v>
      </c>
      <c r="V31" s="1">
        <v>0</v>
      </c>
      <c r="W31" s="1">
        <v>0</v>
      </c>
      <c r="X31" s="1">
        <v>0</v>
      </c>
    </row>
    <row r="32" spans="1:24" x14ac:dyDescent="0.35">
      <c r="A32" s="1" t="s">
        <v>355</v>
      </c>
      <c r="B32" s="1" t="s">
        <v>356</v>
      </c>
      <c r="C32" s="1">
        <v>0</v>
      </c>
      <c r="D32" s="1">
        <v>0</v>
      </c>
      <c r="E32" s="1">
        <v>0</v>
      </c>
      <c r="F32" s="1">
        <v>0</v>
      </c>
      <c r="G32" s="1">
        <v>0</v>
      </c>
      <c r="H32" s="1">
        <v>0</v>
      </c>
      <c r="I32" s="1">
        <v>0</v>
      </c>
      <c r="J32" s="1">
        <v>0</v>
      </c>
      <c r="K32" s="1">
        <v>0</v>
      </c>
      <c r="L32" s="1">
        <v>0</v>
      </c>
      <c r="M32" s="1">
        <v>0</v>
      </c>
      <c r="N32" s="1">
        <v>0</v>
      </c>
      <c r="O32" s="1">
        <v>0</v>
      </c>
      <c r="P32" s="1">
        <v>0</v>
      </c>
      <c r="Q32" s="1">
        <v>0</v>
      </c>
      <c r="R32" s="1">
        <v>0</v>
      </c>
      <c r="S32" s="1">
        <v>0</v>
      </c>
      <c r="T32" s="1">
        <v>0</v>
      </c>
      <c r="U32" s="1">
        <v>0</v>
      </c>
      <c r="V32" s="1">
        <v>0</v>
      </c>
      <c r="W32" s="1">
        <v>0</v>
      </c>
      <c r="X32" s="1">
        <v>0</v>
      </c>
    </row>
    <row r="33" spans="1:24" x14ac:dyDescent="0.35">
      <c r="A33" s="1" t="s">
        <v>357</v>
      </c>
      <c r="B33" s="1" t="s">
        <v>358</v>
      </c>
      <c r="C33" s="1">
        <v>0</v>
      </c>
      <c r="D33" s="1">
        <v>0</v>
      </c>
      <c r="E33" s="1">
        <v>0</v>
      </c>
      <c r="F33" s="1">
        <v>0</v>
      </c>
      <c r="G33" s="1">
        <v>0</v>
      </c>
      <c r="H33" s="1">
        <v>0</v>
      </c>
      <c r="I33" s="1">
        <v>0</v>
      </c>
      <c r="J33" s="1">
        <v>0</v>
      </c>
      <c r="K33" s="1">
        <v>0</v>
      </c>
      <c r="L33" s="1">
        <v>0</v>
      </c>
      <c r="M33" s="1">
        <v>0</v>
      </c>
      <c r="N33" s="1">
        <v>0</v>
      </c>
      <c r="O33" s="1">
        <v>0</v>
      </c>
      <c r="P33" s="1">
        <v>0</v>
      </c>
      <c r="Q33" s="1">
        <v>0</v>
      </c>
      <c r="R33" s="1">
        <v>0</v>
      </c>
      <c r="S33" s="1">
        <v>0</v>
      </c>
      <c r="T33" s="1">
        <v>0</v>
      </c>
      <c r="U33" s="1">
        <v>0</v>
      </c>
      <c r="V33" s="1">
        <v>0</v>
      </c>
      <c r="W33" s="1">
        <v>0</v>
      </c>
      <c r="X33" s="1">
        <v>0</v>
      </c>
    </row>
    <row r="34" spans="1:24" x14ac:dyDescent="0.35">
      <c r="A34" s="1" t="s">
        <v>359</v>
      </c>
      <c r="B34" s="1" t="s">
        <v>360</v>
      </c>
      <c r="C34" s="1">
        <v>0</v>
      </c>
      <c r="D34" s="1">
        <v>0</v>
      </c>
      <c r="E34" s="1">
        <v>0</v>
      </c>
      <c r="F34" s="1">
        <v>0</v>
      </c>
      <c r="G34" s="1">
        <v>0</v>
      </c>
      <c r="H34" s="1">
        <v>0</v>
      </c>
      <c r="I34" s="1">
        <v>0</v>
      </c>
      <c r="J34" s="1">
        <v>0</v>
      </c>
      <c r="K34" s="1">
        <v>0</v>
      </c>
      <c r="L34" s="1">
        <v>0</v>
      </c>
      <c r="M34" s="1">
        <v>0</v>
      </c>
      <c r="N34" s="1">
        <v>0</v>
      </c>
      <c r="O34" s="1">
        <v>0</v>
      </c>
      <c r="P34" s="1">
        <v>0</v>
      </c>
      <c r="Q34" s="1">
        <v>0</v>
      </c>
      <c r="R34" s="1">
        <v>0</v>
      </c>
      <c r="S34" s="1">
        <v>0</v>
      </c>
      <c r="T34" s="1">
        <v>0</v>
      </c>
      <c r="U34" s="1">
        <v>0</v>
      </c>
      <c r="V34" s="1">
        <v>0</v>
      </c>
      <c r="W34" s="1">
        <v>0</v>
      </c>
      <c r="X34" s="1">
        <v>0</v>
      </c>
    </row>
    <row r="35" spans="1:24" x14ac:dyDescent="0.35">
      <c r="A35" s="1" t="s">
        <v>361</v>
      </c>
      <c r="B35" s="1" t="s">
        <v>362</v>
      </c>
      <c r="C35" s="1">
        <v>0</v>
      </c>
      <c r="D35" s="1">
        <v>0</v>
      </c>
      <c r="E35" s="1">
        <v>0</v>
      </c>
      <c r="F35" s="1">
        <v>0</v>
      </c>
      <c r="G35" s="1">
        <v>0</v>
      </c>
      <c r="H35" s="1">
        <v>0</v>
      </c>
      <c r="I35" s="1">
        <v>0</v>
      </c>
      <c r="J35" s="1">
        <v>0</v>
      </c>
      <c r="K35" s="1">
        <v>0</v>
      </c>
      <c r="L35" s="1">
        <v>0</v>
      </c>
      <c r="M35" s="1">
        <v>0</v>
      </c>
      <c r="N35" s="1">
        <v>0</v>
      </c>
      <c r="O35" s="1">
        <v>0</v>
      </c>
      <c r="P35" s="1">
        <v>0</v>
      </c>
      <c r="Q35" s="1">
        <v>0</v>
      </c>
      <c r="R35" s="1">
        <v>0</v>
      </c>
      <c r="S35" s="1">
        <v>0</v>
      </c>
      <c r="T35" s="1">
        <v>0</v>
      </c>
      <c r="U35" s="1">
        <v>0</v>
      </c>
      <c r="V35" s="1">
        <v>0</v>
      </c>
      <c r="W35" s="1">
        <v>0</v>
      </c>
      <c r="X35" s="1">
        <v>0</v>
      </c>
    </row>
    <row r="36" spans="1:24" x14ac:dyDescent="0.35">
      <c r="A36" s="1" t="s">
        <v>363</v>
      </c>
      <c r="B36" s="1" t="s">
        <v>364</v>
      </c>
      <c r="C36" s="1">
        <v>0</v>
      </c>
      <c r="D36" s="1">
        <v>0</v>
      </c>
      <c r="E36" s="1">
        <v>0</v>
      </c>
      <c r="F36" s="1">
        <v>0</v>
      </c>
      <c r="G36" s="1">
        <v>0</v>
      </c>
      <c r="H36" s="1">
        <v>0</v>
      </c>
      <c r="I36" s="1">
        <v>0</v>
      </c>
      <c r="J36" s="1">
        <v>0</v>
      </c>
      <c r="K36" s="1">
        <v>0</v>
      </c>
      <c r="L36" s="1">
        <v>0</v>
      </c>
      <c r="M36" s="1">
        <v>0</v>
      </c>
      <c r="N36" s="1">
        <v>0</v>
      </c>
      <c r="O36" s="1">
        <v>0</v>
      </c>
      <c r="P36" s="1">
        <v>0</v>
      </c>
      <c r="Q36" s="1">
        <v>0</v>
      </c>
      <c r="R36" s="1">
        <v>0</v>
      </c>
      <c r="S36" s="1">
        <v>0</v>
      </c>
      <c r="T36" s="1">
        <v>0</v>
      </c>
      <c r="U36" s="1">
        <v>0</v>
      </c>
      <c r="V36" s="1">
        <v>0</v>
      </c>
      <c r="W36" s="1">
        <v>0</v>
      </c>
      <c r="X36" s="1">
        <v>0</v>
      </c>
    </row>
    <row r="37" spans="1:24" x14ac:dyDescent="0.35">
      <c r="A37" s="1" t="s">
        <v>365</v>
      </c>
      <c r="B37" s="1" t="s">
        <v>366</v>
      </c>
      <c r="C37" s="1">
        <v>0</v>
      </c>
      <c r="D37" s="1">
        <v>0</v>
      </c>
      <c r="E37" s="1">
        <v>0</v>
      </c>
      <c r="F37" s="1">
        <v>0</v>
      </c>
      <c r="G37" s="1">
        <v>0</v>
      </c>
      <c r="H37" s="1">
        <v>0</v>
      </c>
      <c r="I37" s="1">
        <v>0</v>
      </c>
      <c r="J37" s="1">
        <v>0</v>
      </c>
      <c r="K37" s="1">
        <v>0</v>
      </c>
      <c r="L37" s="1">
        <v>0</v>
      </c>
      <c r="M37" s="1">
        <v>0</v>
      </c>
      <c r="N37" s="1">
        <v>0</v>
      </c>
      <c r="O37" s="1">
        <v>0</v>
      </c>
      <c r="P37" s="1">
        <v>0</v>
      </c>
      <c r="Q37" s="1">
        <v>0</v>
      </c>
      <c r="R37" s="1">
        <v>0</v>
      </c>
      <c r="S37" s="1">
        <v>0</v>
      </c>
      <c r="T37" s="1">
        <v>0</v>
      </c>
      <c r="U37" s="1">
        <v>0</v>
      </c>
      <c r="V37" s="1">
        <v>0</v>
      </c>
      <c r="W37" s="1">
        <v>0</v>
      </c>
      <c r="X37" s="1">
        <v>0</v>
      </c>
    </row>
    <row r="38" spans="1:24" x14ac:dyDescent="0.35">
      <c r="A38" s="1" t="s">
        <v>367</v>
      </c>
      <c r="B38" s="1" t="s">
        <v>368</v>
      </c>
      <c r="C38" s="1">
        <v>0</v>
      </c>
      <c r="D38" s="1">
        <v>0</v>
      </c>
      <c r="E38" s="1">
        <v>0</v>
      </c>
      <c r="F38" s="1">
        <v>0</v>
      </c>
      <c r="G38" s="1">
        <v>0</v>
      </c>
      <c r="H38" s="1">
        <v>0</v>
      </c>
      <c r="I38" s="1">
        <v>0</v>
      </c>
      <c r="J38" s="1">
        <v>0</v>
      </c>
      <c r="K38" s="1">
        <v>0</v>
      </c>
      <c r="L38" s="1">
        <v>0</v>
      </c>
      <c r="M38" s="1">
        <v>0</v>
      </c>
      <c r="N38" s="1">
        <v>0</v>
      </c>
      <c r="O38" s="1">
        <v>0</v>
      </c>
      <c r="P38" s="1">
        <v>0</v>
      </c>
      <c r="Q38" s="1">
        <v>0</v>
      </c>
      <c r="R38" s="1">
        <v>0</v>
      </c>
      <c r="S38" s="1">
        <v>0</v>
      </c>
      <c r="T38" s="1">
        <v>0</v>
      </c>
      <c r="U38" s="1">
        <v>0</v>
      </c>
      <c r="V38" s="1">
        <v>0</v>
      </c>
      <c r="W38" s="1">
        <v>0</v>
      </c>
      <c r="X38" s="1">
        <v>0</v>
      </c>
    </row>
    <row r="39" spans="1:24" x14ac:dyDescent="0.35">
      <c r="A39" s="1" t="s">
        <v>369</v>
      </c>
      <c r="B39" s="1" t="s">
        <v>370</v>
      </c>
      <c r="C39" s="1">
        <v>0</v>
      </c>
      <c r="D39" s="1">
        <v>0</v>
      </c>
      <c r="E39" s="1">
        <v>0</v>
      </c>
      <c r="F39" s="1">
        <v>0</v>
      </c>
      <c r="G39" s="1">
        <v>0</v>
      </c>
      <c r="H39" s="1">
        <v>0</v>
      </c>
      <c r="I39" s="1">
        <v>0</v>
      </c>
      <c r="J39" s="1">
        <v>0</v>
      </c>
      <c r="K39" s="1">
        <v>0</v>
      </c>
      <c r="L39" s="1">
        <v>0</v>
      </c>
      <c r="M39" s="1">
        <v>0</v>
      </c>
      <c r="N39" s="1">
        <v>0</v>
      </c>
      <c r="O39" s="1">
        <v>0</v>
      </c>
      <c r="P39" s="1">
        <v>0</v>
      </c>
      <c r="Q39" s="1">
        <v>0</v>
      </c>
      <c r="R39" s="1">
        <v>0</v>
      </c>
      <c r="S39" s="1">
        <v>0</v>
      </c>
      <c r="T39" s="1">
        <v>0</v>
      </c>
      <c r="U39" s="1">
        <v>0</v>
      </c>
      <c r="V39" s="1">
        <v>0</v>
      </c>
      <c r="W39" s="1">
        <v>0</v>
      </c>
      <c r="X39" s="1">
        <v>0</v>
      </c>
    </row>
    <row r="40" spans="1:24" x14ac:dyDescent="0.35">
      <c r="A40" s="1" t="s">
        <v>371</v>
      </c>
      <c r="B40" s="1" t="s">
        <v>372</v>
      </c>
      <c r="C40" s="1">
        <v>0</v>
      </c>
      <c r="D40" s="1">
        <v>0</v>
      </c>
      <c r="E40" s="1">
        <v>0</v>
      </c>
      <c r="F40" s="1">
        <v>0</v>
      </c>
      <c r="G40" s="1">
        <v>0</v>
      </c>
      <c r="H40" s="1">
        <v>0</v>
      </c>
      <c r="I40" s="1">
        <v>0</v>
      </c>
      <c r="J40" s="1">
        <v>0</v>
      </c>
      <c r="K40" s="1">
        <v>0</v>
      </c>
      <c r="L40" s="1">
        <v>0</v>
      </c>
      <c r="M40" s="1">
        <v>0</v>
      </c>
      <c r="N40" s="1">
        <v>0</v>
      </c>
      <c r="O40" s="1">
        <v>0</v>
      </c>
      <c r="P40" s="1">
        <v>0</v>
      </c>
      <c r="Q40" s="1">
        <v>0</v>
      </c>
      <c r="R40" s="1">
        <v>0</v>
      </c>
      <c r="S40" s="1">
        <v>0</v>
      </c>
      <c r="T40" s="1">
        <v>0</v>
      </c>
      <c r="U40" s="1">
        <v>0</v>
      </c>
      <c r="V40" s="1">
        <v>0</v>
      </c>
      <c r="W40" s="1">
        <v>0</v>
      </c>
      <c r="X40" s="1">
        <v>0</v>
      </c>
    </row>
    <row r="41" spans="1:24" x14ac:dyDescent="0.35">
      <c r="A41" s="1" t="s">
        <v>373</v>
      </c>
      <c r="B41" s="1" t="s">
        <v>374</v>
      </c>
      <c r="C41" s="1">
        <v>0</v>
      </c>
      <c r="D41" s="1">
        <v>0</v>
      </c>
      <c r="E41" s="1">
        <v>0</v>
      </c>
      <c r="F41" s="1">
        <v>0</v>
      </c>
      <c r="G41" s="1">
        <v>0</v>
      </c>
      <c r="H41" s="1">
        <v>0</v>
      </c>
      <c r="I41" s="1">
        <v>0</v>
      </c>
      <c r="J41" s="1">
        <v>0</v>
      </c>
      <c r="K41" s="1">
        <v>0</v>
      </c>
      <c r="L41" s="1">
        <v>0</v>
      </c>
      <c r="M41" s="1">
        <v>0</v>
      </c>
      <c r="N41" s="1">
        <v>0</v>
      </c>
      <c r="O41" s="1">
        <v>0</v>
      </c>
      <c r="P41" s="1">
        <v>0</v>
      </c>
      <c r="Q41" s="1">
        <v>0</v>
      </c>
      <c r="R41" s="1">
        <v>0</v>
      </c>
      <c r="S41" s="1">
        <v>0</v>
      </c>
      <c r="T41" s="1">
        <v>0</v>
      </c>
      <c r="U41" s="1">
        <v>0</v>
      </c>
      <c r="V41" s="1">
        <v>0</v>
      </c>
      <c r="W41" s="1">
        <v>0</v>
      </c>
      <c r="X41" s="1">
        <v>0</v>
      </c>
    </row>
    <row r="42" spans="1:24" x14ac:dyDescent="0.35">
      <c r="A42" s="1" t="s">
        <v>375</v>
      </c>
      <c r="B42" s="1" t="s">
        <v>376</v>
      </c>
      <c r="C42" s="1">
        <v>0</v>
      </c>
      <c r="D42" s="1">
        <v>0</v>
      </c>
      <c r="E42" s="1">
        <v>0</v>
      </c>
      <c r="F42" s="1">
        <v>0</v>
      </c>
      <c r="G42" s="1">
        <v>0</v>
      </c>
      <c r="H42" s="1">
        <v>0</v>
      </c>
      <c r="I42" s="1">
        <v>0</v>
      </c>
      <c r="J42" s="1">
        <v>0</v>
      </c>
      <c r="K42" s="1">
        <v>0</v>
      </c>
      <c r="L42" s="1">
        <v>0</v>
      </c>
      <c r="M42" s="1">
        <v>0</v>
      </c>
      <c r="N42" s="1">
        <v>0</v>
      </c>
      <c r="O42" s="1">
        <v>0</v>
      </c>
      <c r="P42" s="1">
        <v>0</v>
      </c>
      <c r="Q42" s="1">
        <v>0</v>
      </c>
      <c r="R42" s="1">
        <v>0</v>
      </c>
      <c r="S42" s="1">
        <v>0</v>
      </c>
      <c r="T42" s="1">
        <v>0</v>
      </c>
      <c r="U42" s="1">
        <v>0</v>
      </c>
      <c r="V42" s="1">
        <v>0</v>
      </c>
      <c r="W42" s="1">
        <v>0</v>
      </c>
      <c r="X42" s="1">
        <v>0</v>
      </c>
    </row>
    <row r="43" spans="1:24" x14ac:dyDescent="0.35">
      <c r="A43" s="1" t="s">
        <v>377</v>
      </c>
      <c r="B43" s="1" t="s">
        <v>378</v>
      </c>
      <c r="C43" s="1">
        <v>0</v>
      </c>
      <c r="D43" s="1">
        <v>0</v>
      </c>
      <c r="E43" s="1">
        <v>0</v>
      </c>
      <c r="F43" s="1">
        <v>0</v>
      </c>
      <c r="G43" s="1">
        <v>0</v>
      </c>
      <c r="H43" s="1">
        <v>0</v>
      </c>
      <c r="I43" s="1">
        <v>0</v>
      </c>
      <c r="J43" s="1">
        <v>0</v>
      </c>
      <c r="K43" s="1">
        <v>0</v>
      </c>
      <c r="L43" s="1">
        <v>0</v>
      </c>
      <c r="M43" s="1">
        <v>0</v>
      </c>
      <c r="N43" s="1">
        <v>0</v>
      </c>
      <c r="O43" s="1">
        <v>0</v>
      </c>
      <c r="P43" s="1">
        <v>0</v>
      </c>
      <c r="Q43" s="1">
        <v>0</v>
      </c>
      <c r="R43" s="1">
        <v>0</v>
      </c>
      <c r="S43" s="1">
        <v>0</v>
      </c>
      <c r="T43" s="1">
        <v>0</v>
      </c>
      <c r="U43" s="1">
        <v>0</v>
      </c>
      <c r="V43" s="1">
        <v>0</v>
      </c>
      <c r="W43" s="1">
        <v>0</v>
      </c>
      <c r="X43" s="1">
        <v>0</v>
      </c>
    </row>
    <row r="44" spans="1:24" x14ac:dyDescent="0.35">
      <c r="A44" s="1" t="s">
        <v>379</v>
      </c>
      <c r="B44" s="1" t="s">
        <v>380</v>
      </c>
      <c r="C44" s="1">
        <v>0</v>
      </c>
      <c r="D44" s="1">
        <v>0</v>
      </c>
      <c r="E44" s="1">
        <v>0</v>
      </c>
      <c r="F44" s="1">
        <v>0</v>
      </c>
      <c r="G44" s="1">
        <v>0</v>
      </c>
      <c r="H44" s="1">
        <v>0</v>
      </c>
      <c r="I44" s="1">
        <v>0</v>
      </c>
      <c r="J44" s="1">
        <v>0</v>
      </c>
      <c r="K44" s="1">
        <v>0</v>
      </c>
      <c r="L44" s="1">
        <v>0</v>
      </c>
      <c r="M44" s="1">
        <v>0</v>
      </c>
      <c r="N44" s="1">
        <v>0</v>
      </c>
      <c r="O44" s="1">
        <v>0</v>
      </c>
      <c r="P44" s="1">
        <v>0</v>
      </c>
      <c r="Q44" s="1">
        <v>0</v>
      </c>
      <c r="R44" s="1">
        <v>0</v>
      </c>
      <c r="S44" s="1">
        <v>0</v>
      </c>
      <c r="T44" s="1">
        <v>0</v>
      </c>
      <c r="U44" s="1">
        <v>0</v>
      </c>
      <c r="V44" s="1">
        <v>0</v>
      </c>
      <c r="W44" s="1">
        <v>0</v>
      </c>
      <c r="X44" s="1">
        <v>0</v>
      </c>
    </row>
    <row r="45" spans="1:24" x14ac:dyDescent="0.35">
      <c r="A45" s="1" t="s">
        <v>381</v>
      </c>
      <c r="B45" s="1" t="s">
        <v>382</v>
      </c>
      <c r="C45" s="1">
        <v>0</v>
      </c>
      <c r="D45" s="1">
        <v>0</v>
      </c>
      <c r="E45" s="1">
        <v>0</v>
      </c>
      <c r="F45" s="1">
        <v>0</v>
      </c>
      <c r="G45" s="1">
        <v>0</v>
      </c>
      <c r="H45" s="1">
        <v>0</v>
      </c>
      <c r="I45" s="1">
        <v>0</v>
      </c>
      <c r="J45" s="1">
        <v>0</v>
      </c>
      <c r="K45" s="1">
        <v>0</v>
      </c>
      <c r="L45" s="1">
        <v>0</v>
      </c>
      <c r="M45" s="1">
        <v>0</v>
      </c>
      <c r="N45" s="1">
        <v>0</v>
      </c>
      <c r="O45" s="1">
        <v>0</v>
      </c>
      <c r="P45" s="1">
        <v>0</v>
      </c>
      <c r="Q45" s="1">
        <v>0</v>
      </c>
      <c r="R45" s="1">
        <v>0</v>
      </c>
      <c r="S45" s="1">
        <v>0</v>
      </c>
      <c r="T45" s="1">
        <v>0</v>
      </c>
      <c r="U45" s="1">
        <v>0</v>
      </c>
      <c r="V45" s="1">
        <v>0</v>
      </c>
      <c r="W45" s="1">
        <v>0</v>
      </c>
      <c r="X45" s="1">
        <v>0</v>
      </c>
    </row>
    <row r="46" spans="1:24" x14ac:dyDescent="0.35">
      <c r="A46" s="1" t="s">
        <v>383</v>
      </c>
      <c r="B46" s="1" t="s">
        <v>384</v>
      </c>
      <c r="C46" s="1">
        <v>0</v>
      </c>
      <c r="D46" s="1">
        <v>0</v>
      </c>
      <c r="E46" s="1">
        <v>0</v>
      </c>
      <c r="F46" s="1">
        <v>0</v>
      </c>
      <c r="G46" s="1">
        <v>0</v>
      </c>
      <c r="H46" s="1">
        <v>0</v>
      </c>
      <c r="I46" s="1">
        <v>0</v>
      </c>
      <c r="J46" s="1">
        <v>0</v>
      </c>
      <c r="K46" s="1">
        <v>0</v>
      </c>
      <c r="L46" s="1">
        <v>0</v>
      </c>
      <c r="M46" s="1">
        <v>0</v>
      </c>
      <c r="N46" s="1">
        <v>0</v>
      </c>
      <c r="O46" s="1">
        <v>0</v>
      </c>
      <c r="P46" s="1">
        <v>0</v>
      </c>
      <c r="Q46" s="1">
        <v>0</v>
      </c>
      <c r="R46" s="1">
        <v>0</v>
      </c>
      <c r="S46" s="1">
        <v>0</v>
      </c>
      <c r="T46" s="1">
        <v>0</v>
      </c>
      <c r="U46" s="1">
        <v>0</v>
      </c>
      <c r="V46" s="1">
        <v>0</v>
      </c>
      <c r="W46" s="1">
        <v>0</v>
      </c>
      <c r="X46" s="1">
        <v>0</v>
      </c>
    </row>
    <row r="47" spans="1:24" x14ac:dyDescent="0.35">
      <c r="A47" s="1" t="s">
        <v>385</v>
      </c>
      <c r="B47" s="1" t="s">
        <v>386</v>
      </c>
      <c r="C47" s="1">
        <v>0</v>
      </c>
      <c r="D47" s="1">
        <v>0</v>
      </c>
      <c r="E47" s="1">
        <v>0</v>
      </c>
      <c r="F47" s="1">
        <v>0</v>
      </c>
      <c r="G47" s="1">
        <v>0</v>
      </c>
      <c r="H47" s="1">
        <v>0</v>
      </c>
      <c r="I47" s="1">
        <v>0</v>
      </c>
      <c r="J47" s="1">
        <v>0</v>
      </c>
      <c r="K47" s="1">
        <v>0</v>
      </c>
      <c r="L47" s="1">
        <v>0</v>
      </c>
      <c r="M47" s="1">
        <v>0</v>
      </c>
      <c r="N47" s="1">
        <v>0</v>
      </c>
      <c r="O47" s="1">
        <v>0</v>
      </c>
      <c r="P47" s="1">
        <v>0</v>
      </c>
      <c r="Q47" s="1">
        <v>0</v>
      </c>
      <c r="R47" s="1">
        <v>0</v>
      </c>
      <c r="S47" s="1">
        <v>0</v>
      </c>
      <c r="T47" s="1">
        <v>0</v>
      </c>
      <c r="U47" s="1">
        <v>0</v>
      </c>
      <c r="V47" s="1">
        <v>0</v>
      </c>
      <c r="W47" s="1">
        <v>0</v>
      </c>
      <c r="X47" s="1">
        <v>0</v>
      </c>
    </row>
    <row r="48" spans="1:24" x14ac:dyDescent="0.35">
      <c r="A48" s="1" t="s">
        <v>387</v>
      </c>
      <c r="B48" s="1" t="s">
        <v>388</v>
      </c>
      <c r="C48" s="1">
        <v>0</v>
      </c>
      <c r="D48" s="1">
        <v>0</v>
      </c>
      <c r="E48" s="1">
        <v>0</v>
      </c>
      <c r="F48" s="1">
        <v>0</v>
      </c>
      <c r="G48" s="1">
        <v>0</v>
      </c>
      <c r="H48" s="1">
        <v>0</v>
      </c>
      <c r="I48" s="1">
        <v>0</v>
      </c>
      <c r="J48" s="1">
        <v>0</v>
      </c>
      <c r="K48" s="1">
        <v>0</v>
      </c>
      <c r="L48" s="1">
        <v>0</v>
      </c>
      <c r="M48" s="1">
        <v>0</v>
      </c>
      <c r="N48" s="1">
        <v>0</v>
      </c>
      <c r="O48" s="1">
        <v>0</v>
      </c>
      <c r="P48" s="1">
        <v>0</v>
      </c>
      <c r="Q48" s="1">
        <v>0</v>
      </c>
      <c r="R48" s="1">
        <v>0</v>
      </c>
      <c r="S48" s="1">
        <v>0</v>
      </c>
      <c r="T48" s="1">
        <v>0</v>
      </c>
      <c r="U48" s="1">
        <v>0</v>
      </c>
      <c r="V48" s="1">
        <v>0</v>
      </c>
      <c r="W48" s="1">
        <v>0</v>
      </c>
      <c r="X48" s="1">
        <v>0</v>
      </c>
    </row>
    <row r="49" spans="1:24" x14ac:dyDescent="0.35">
      <c r="A49" s="1" t="s">
        <v>389</v>
      </c>
      <c r="B49" s="1" t="s">
        <v>390</v>
      </c>
      <c r="C49" s="1">
        <v>0</v>
      </c>
      <c r="D49" s="1">
        <v>0</v>
      </c>
      <c r="E49" s="1">
        <v>0</v>
      </c>
      <c r="F49" s="1">
        <v>0</v>
      </c>
      <c r="G49" s="1">
        <v>0</v>
      </c>
      <c r="H49" s="1">
        <v>0</v>
      </c>
      <c r="I49" s="1">
        <v>0</v>
      </c>
      <c r="J49" s="1">
        <v>0</v>
      </c>
      <c r="K49" s="1">
        <v>0</v>
      </c>
      <c r="L49" s="1">
        <v>0</v>
      </c>
      <c r="M49" s="1">
        <v>0</v>
      </c>
      <c r="N49" s="1">
        <v>0</v>
      </c>
      <c r="O49" s="1">
        <v>0</v>
      </c>
      <c r="P49" s="1">
        <v>0</v>
      </c>
      <c r="Q49" s="1">
        <v>0</v>
      </c>
      <c r="R49" s="1">
        <v>0</v>
      </c>
      <c r="S49" s="1">
        <v>0</v>
      </c>
      <c r="T49" s="1">
        <v>0</v>
      </c>
      <c r="U49" s="1">
        <v>0</v>
      </c>
      <c r="V49" s="1">
        <v>0</v>
      </c>
      <c r="W49" s="1">
        <v>0</v>
      </c>
      <c r="X49" s="1">
        <v>0</v>
      </c>
    </row>
    <row r="50" spans="1:24" x14ac:dyDescent="0.35">
      <c r="A50" s="1" t="s">
        <v>391</v>
      </c>
      <c r="B50" s="1" t="s">
        <v>392</v>
      </c>
      <c r="C50" s="1">
        <v>0</v>
      </c>
      <c r="D50" s="1">
        <v>0</v>
      </c>
      <c r="E50" s="1">
        <v>0</v>
      </c>
      <c r="F50" s="1">
        <v>0</v>
      </c>
      <c r="G50" s="1">
        <v>0</v>
      </c>
      <c r="H50" s="1">
        <v>0</v>
      </c>
      <c r="I50" s="1">
        <v>0</v>
      </c>
      <c r="J50" s="1">
        <v>0</v>
      </c>
      <c r="K50" s="1">
        <v>0</v>
      </c>
      <c r="L50" s="1">
        <v>0</v>
      </c>
      <c r="M50" s="1">
        <v>0</v>
      </c>
      <c r="N50" s="1">
        <v>0</v>
      </c>
      <c r="O50" s="1">
        <v>0</v>
      </c>
      <c r="P50" s="1">
        <v>0</v>
      </c>
      <c r="Q50" s="1">
        <v>0</v>
      </c>
      <c r="R50" s="1">
        <v>0</v>
      </c>
      <c r="S50" s="1">
        <v>0</v>
      </c>
      <c r="T50" s="1">
        <v>0</v>
      </c>
      <c r="U50" s="1">
        <v>0</v>
      </c>
      <c r="V50" s="1">
        <v>0</v>
      </c>
      <c r="W50" s="1">
        <v>0</v>
      </c>
      <c r="X50" s="1">
        <v>0</v>
      </c>
    </row>
    <row r="51" spans="1:24" x14ac:dyDescent="0.35">
      <c r="A51" s="1" t="s">
        <v>393</v>
      </c>
      <c r="B51" s="1" t="s">
        <v>394</v>
      </c>
      <c r="C51" s="1">
        <v>0</v>
      </c>
      <c r="D51" s="1">
        <v>0</v>
      </c>
      <c r="E51" s="1">
        <v>0</v>
      </c>
      <c r="F51" s="1">
        <v>0</v>
      </c>
      <c r="G51" s="1">
        <v>0</v>
      </c>
      <c r="H51" s="1">
        <v>0</v>
      </c>
      <c r="I51" s="1">
        <v>0</v>
      </c>
      <c r="J51" s="1">
        <v>0</v>
      </c>
      <c r="K51" s="1">
        <v>0</v>
      </c>
      <c r="L51" s="1">
        <v>0</v>
      </c>
      <c r="M51" s="1">
        <v>0</v>
      </c>
      <c r="N51" s="1">
        <v>0</v>
      </c>
      <c r="O51" s="1">
        <v>0</v>
      </c>
      <c r="P51" s="1">
        <v>0</v>
      </c>
      <c r="Q51" s="1">
        <v>0</v>
      </c>
      <c r="R51" s="1">
        <v>0</v>
      </c>
      <c r="S51" s="1">
        <v>0</v>
      </c>
      <c r="T51" s="1">
        <v>0</v>
      </c>
      <c r="U51" s="1">
        <v>0</v>
      </c>
      <c r="V51" s="1">
        <v>0</v>
      </c>
      <c r="W51" s="1">
        <v>0</v>
      </c>
      <c r="X51" s="1">
        <v>0</v>
      </c>
    </row>
    <row r="52" spans="1:24" x14ac:dyDescent="0.35">
      <c r="A52" s="1" t="s">
        <v>395</v>
      </c>
      <c r="B52" s="1" t="s">
        <v>396</v>
      </c>
      <c r="C52" s="1">
        <v>0</v>
      </c>
      <c r="D52" s="1">
        <v>0</v>
      </c>
      <c r="E52" s="1">
        <v>0</v>
      </c>
      <c r="F52" s="1">
        <v>0</v>
      </c>
      <c r="G52" s="1">
        <v>0</v>
      </c>
      <c r="H52" s="1">
        <v>0</v>
      </c>
      <c r="I52" s="1">
        <v>0</v>
      </c>
      <c r="J52" s="1">
        <v>0</v>
      </c>
      <c r="K52" s="1">
        <v>0</v>
      </c>
      <c r="L52" s="1">
        <v>0</v>
      </c>
      <c r="M52" s="1">
        <v>0</v>
      </c>
      <c r="N52" s="1">
        <v>0</v>
      </c>
      <c r="O52" s="1">
        <v>0</v>
      </c>
      <c r="P52" s="1">
        <v>0</v>
      </c>
      <c r="Q52" s="1">
        <v>0</v>
      </c>
      <c r="R52" s="1">
        <v>0</v>
      </c>
      <c r="S52" s="1">
        <v>0</v>
      </c>
      <c r="T52" s="1">
        <v>0</v>
      </c>
      <c r="U52" s="1">
        <v>0</v>
      </c>
      <c r="V52" s="1">
        <v>0</v>
      </c>
      <c r="W52" s="1">
        <v>0</v>
      </c>
      <c r="X52" s="1">
        <v>0</v>
      </c>
    </row>
    <row r="53" spans="1:24" x14ac:dyDescent="0.35">
      <c r="A53" s="1" t="s">
        <v>397</v>
      </c>
      <c r="B53" s="1" t="s">
        <v>398</v>
      </c>
      <c r="C53" s="1">
        <v>0</v>
      </c>
      <c r="D53" s="1">
        <v>0</v>
      </c>
      <c r="E53" s="1">
        <v>0</v>
      </c>
      <c r="F53" s="1">
        <v>0</v>
      </c>
      <c r="G53" s="1">
        <v>0</v>
      </c>
      <c r="H53" s="1">
        <v>0</v>
      </c>
      <c r="I53" s="1">
        <v>0</v>
      </c>
      <c r="J53" s="1">
        <v>0</v>
      </c>
      <c r="K53" s="1">
        <v>0</v>
      </c>
      <c r="L53" s="1">
        <v>0</v>
      </c>
      <c r="M53" s="1">
        <v>0</v>
      </c>
      <c r="N53" s="1">
        <v>0</v>
      </c>
      <c r="O53" s="1">
        <v>0</v>
      </c>
      <c r="P53" s="1">
        <v>0</v>
      </c>
      <c r="Q53" s="1">
        <v>0</v>
      </c>
      <c r="R53" s="1">
        <v>0</v>
      </c>
      <c r="S53" s="1">
        <v>0</v>
      </c>
      <c r="T53" s="1">
        <v>0</v>
      </c>
      <c r="U53" s="1">
        <v>0</v>
      </c>
      <c r="V53" s="1">
        <v>0</v>
      </c>
      <c r="W53" s="1">
        <v>0</v>
      </c>
      <c r="X53" s="1">
        <v>0</v>
      </c>
    </row>
    <row r="54" spans="1:24" x14ac:dyDescent="0.35">
      <c r="A54" s="1" t="s">
        <v>399</v>
      </c>
      <c r="B54" s="1" t="s">
        <v>400</v>
      </c>
      <c r="C54" s="1">
        <v>0</v>
      </c>
      <c r="D54" s="1">
        <v>0</v>
      </c>
      <c r="E54" s="1">
        <v>0</v>
      </c>
      <c r="F54" s="1">
        <v>0</v>
      </c>
      <c r="G54" s="1">
        <v>0</v>
      </c>
      <c r="H54" s="1">
        <v>0</v>
      </c>
      <c r="I54" s="1">
        <v>0</v>
      </c>
      <c r="J54" s="1">
        <v>0</v>
      </c>
      <c r="K54" s="1">
        <v>0</v>
      </c>
      <c r="L54" s="1">
        <v>0</v>
      </c>
      <c r="M54" s="1">
        <v>0</v>
      </c>
      <c r="N54" s="1">
        <v>0</v>
      </c>
      <c r="O54" s="1">
        <v>0</v>
      </c>
      <c r="P54" s="1">
        <v>0</v>
      </c>
      <c r="Q54" s="1">
        <v>0</v>
      </c>
      <c r="R54" s="1">
        <v>0</v>
      </c>
      <c r="S54" s="1">
        <v>0</v>
      </c>
      <c r="T54" s="1">
        <v>0</v>
      </c>
      <c r="U54" s="1">
        <v>0</v>
      </c>
      <c r="V54" s="1">
        <v>0</v>
      </c>
      <c r="W54" s="1">
        <v>0</v>
      </c>
      <c r="X54" s="1">
        <v>0</v>
      </c>
    </row>
    <row r="55" spans="1:24" x14ac:dyDescent="0.35">
      <c r="A55" s="1" t="s">
        <v>401</v>
      </c>
      <c r="B55" s="1" t="s">
        <v>402</v>
      </c>
      <c r="C55" s="1">
        <v>0</v>
      </c>
      <c r="D55" s="1">
        <v>0</v>
      </c>
      <c r="E55" s="1">
        <v>0</v>
      </c>
      <c r="F55" s="1">
        <v>0</v>
      </c>
      <c r="G55" s="1">
        <v>0</v>
      </c>
      <c r="H55" s="1">
        <v>0</v>
      </c>
      <c r="I55" s="1">
        <v>0</v>
      </c>
      <c r="J55" s="1">
        <v>0</v>
      </c>
      <c r="K55" s="1">
        <v>0</v>
      </c>
      <c r="L55" s="1">
        <v>0</v>
      </c>
      <c r="M55" s="1">
        <v>0</v>
      </c>
      <c r="N55" s="1">
        <v>0</v>
      </c>
      <c r="O55" s="1">
        <v>0</v>
      </c>
      <c r="P55" s="1">
        <v>0</v>
      </c>
      <c r="Q55" s="1">
        <v>0</v>
      </c>
      <c r="R55" s="1">
        <v>0</v>
      </c>
      <c r="S55" s="1">
        <v>0</v>
      </c>
      <c r="T55" s="1">
        <v>0</v>
      </c>
      <c r="U55" s="1">
        <v>0</v>
      </c>
      <c r="V55" s="1">
        <v>0</v>
      </c>
      <c r="W55" s="1">
        <v>0</v>
      </c>
      <c r="X55" s="1">
        <v>0</v>
      </c>
    </row>
    <row r="56" spans="1:24" x14ac:dyDescent="0.35">
      <c r="A56" s="1" t="s">
        <v>403</v>
      </c>
      <c r="B56" s="1" t="s">
        <v>404</v>
      </c>
      <c r="C56" s="1">
        <v>0</v>
      </c>
      <c r="D56" s="1">
        <v>0</v>
      </c>
      <c r="E56" s="1">
        <v>0</v>
      </c>
      <c r="F56" s="1">
        <v>0</v>
      </c>
      <c r="G56" s="1">
        <v>0</v>
      </c>
      <c r="H56" s="1">
        <v>0</v>
      </c>
      <c r="I56" s="1">
        <v>0</v>
      </c>
      <c r="J56" s="1">
        <v>0</v>
      </c>
      <c r="K56" s="1">
        <v>0</v>
      </c>
      <c r="L56" s="1">
        <v>0</v>
      </c>
      <c r="M56" s="1">
        <v>0</v>
      </c>
      <c r="N56" s="1">
        <v>0</v>
      </c>
      <c r="O56" s="1">
        <v>0</v>
      </c>
      <c r="P56" s="1">
        <v>0</v>
      </c>
      <c r="Q56" s="1">
        <v>0</v>
      </c>
      <c r="R56" s="1">
        <v>0</v>
      </c>
      <c r="S56" s="1">
        <v>0</v>
      </c>
      <c r="T56" s="1">
        <v>0</v>
      </c>
      <c r="U56" s="1">
        <v>0</v>
      </c>
      <c r="V56" s="1">
        <v>0</v>
      </c>
      <c r="W56" s="1">
        <v>0</v>
      </c>
      <c r="X56" s="1">
        <v>0</v>
      </c>
    </row>
    <row r="57" spans="1:24" x14ac:dyDescent="0.35">
      <c r="A57" s="1" t="s">
        <v>405</v>
      </c>
      <c r="B57" s="1" t="s">
        <v>406</v>
      </c>
      <c r="C57" s="1">
        <v>0</v>
      </c>
      <c r="D57" s="1">
        <v>0</v>
      </c>
      <c r="E57" s="1">
        <v>0</v>
      </c>
      <c r="F57" s="1">
        <v>0</v>
      </c>
      <c r="G57" s="1">
        <v>0</v>
      </c>
      <c r="H57" s="1">
        <v>0</v>
      </c>
      <c r="I57" s="1">
        <v>0</v>
      </c>
      <c r="J57" s="1">
        <v>0</v>
      </c>
      <c r="K57" s="1">
        <v>0</v>
      </c>
      <c r="L57" s="1">
        <v>0</v>
      </c>
      <c r="M57" s="1">
        <v>0</v>
      </c>
      <c r="N57" s="1">
        <v>0</v>
      </c>
      <c r="O57" s="1">
        <v>0</v>
      </c>
      <c r="P57" s="1">
        <v>0</v>
      </c>
      <c r="Q57" s="1">
        <v>0</v>
      </c>
      <c r="R57" s="1">
        <v>0</v>
      </c>
      <c r="S57" s="1">
        <v>0</v>
      </c>
      <c r="T57" s="1">
        <v>0</v>
      </c>
      <c r="U57" s="1">
        <v>0</v>
      </c>
      <c r="V57" s="1">
        <v>0</v>
      </c>
      <c r="W57" s="1">
        <v>0</v>
      </c>
      <c r="X57" s="1">
        <v>0</v>
      </c>
    </row>
    <row r="58" spans="1:24" x14ac:dyDescent="0.35">
      <c r="A58" s="1" t="s">
        <v>407</v>
      </c>
      <c r="B58" s="1" t="s">
        <v>408</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row>
    <row r="59" spans="1:24" x14ac:dyDescent="0.35">
      <c r="A59" s="1" t="s">
        <v>409</v>
      </c>
      <c r="B59" s="1" t="s">
        <v>410</v>
      </c>
      <c r="C59" s="1">
        <v>0</v>
      </c>
      <c r="D59" s="1">
        <v>0</v>
      </c>
      <c r="E59" s="1">
        <v>0</v>
      </c>
      <c r="F59" s="1">
        <v>0</v>
      </c>
      <c r="G59" s="1">
        <v>0</v>
      </c>
      <c r="H59" s="1">
        <v>0</v>
      </c>
      <c r="I59" s="1">
        <v>0</v>
      </c>
      <c r="J59" s="1">
        <v>0</v>
      </c>
      <c r="K59" s="1">
        <v>0</v>
      </c>
      <c r="L59" s="1">
        <v>0</v>
      </c>
      <c r="M59" s="1">
        <v>0</v>
      </c>
      <c r="N59" s="1">
        <v>0</v>
      </c>
      <c r="O59" s="1">
        <v>0</v>
      </c>
      <c r="P59" s="1">
        <v>0</v>
      </c>
      <c r="Q59" s="1">
        <v>0</v>
      </c>
      <c r="R59" s="1">
        <v>0</v>
      </c>
      <c r="S59" s="1">
        <v>0</v>
      </c>
      <c r="T59" s="1">
        <v>0</v>
      </c>
      <c r="U59" s="1">
        <v>0</v>
      </c>
      <c r="V59" s="1">
        <v>0</v>
      </c>
      <c r="W59" s="1">
        <v>0</v>
      </c>
      <c r="X59" s="1">
        <v>0</v>
      </c>
    </row>
    <row r="60" spans="1:24" x14ac:dyDescent="0.35">
      <c r="A60" s="1" t="s">
        <v>411</v>
      </c>
      <c r="B60" s="1" t="s">
        <v>412</v>
      </c>
      <c r="C60" s="1">
        <v>0</v>
      </c>
      <c r="D60" s="1">
        <v>0</v>
      </c>
      <c r="E60" s="1">
        <v>0</v>
      </c>
      <c r="F60" s="1">
        <v>0</v>
      </c>
      <c r="G60" s="1">
        <v>0</v>
      </c>
      <c r="H60" s="1">
        <v>0</v>
      </c>
      <c r="I60" s="1">
        <v>0</v>
      </c>
      <c r="J60" s="1">
        <v>0</v>
      </c>
      <c r="K60" s="1">
        <v>0</v>
      </c>
      <c r="L60" s="1">
        <v>0</v>
      </c>
      <c r="M60" s="1">
        <v>0</v>
      </c>
      <c r="N60" s="1">
        <v>0</v>
      </c>
      <c r="O60" s="1">
        <v>0</v>
      </c>
      <c r="P60" s="1">
        <v>0</v>
      </c>
      <c r="Q60" s="1">
        <v>0</v>
      </c>
      <c r="R60" s="1">
        <v>0</v>
      </c>
      <c r="S60" s="1">
        <v>0</v>
      </c>
      <c r="T60" s="1">
        <v>0</v>
      </c>
      <c r="U60" s="1">
        <v>0</v>
      </c>
      <c r="V60" s="1">
        <v>0</v>
      </c>
      <c r="W60" s="1">
        <v>0</v>
      </c>
      <c r="X60" s="1">
        <v>0</v>
      </c>
    </row>
    <row r="61" spans="1:24" x14ac:dyDescent="0.35">
      <c r="A61" s="1" t="s">
        <v>413</v>
      </c>
      <c r="B61" s="1" t="s">
        <v>414</v>
      </c>
      <c r="C61" s="1">
        <v>0</v>
      </c>
      <c r="D61" s="1">
        <v>0</v>
      </c>
      <c r="E61" s="1">
        <v>0</v>
      </c>
      <c r="F61" s="1">
        <v>0</v>
      </c>
      <c r="G61" s="1">
        <v>0</v>
      </c>
      <c r="H61" s="1">
        <v>0</v>
      </c>
      <c r="I61" s="1">
        <v>0</v>
      </c>
      <c r="J61" s="1">
        <v>0</v>
      </c>
      <c r="K61" s="1">
        <v>0</v>
      </c>
      <c r="L61" s="1">
        <v>0</v>
      </c>
      <c r="M61" s="1">
        <v>0</v>
      </c>
      <c r="N61" s="1">
        <v>0</v>
      </c>
      <c r="O61" s="1">
        <v>0</v>
      </c>
      <c r="P61" s="1">
        <v>0</v>
      </c>
      <c r="Q61" s="1">
        <v>0</v>
      </c>
      <c r="R61" s="1">
        <v>0</v>
      </c>
      <c r="S61" s="1">
        <v>0</v>
      </c>
      <c r="T61" s="1">
        <v>0</v>
      </c>
      <c r="U61" s="1">
        <v>0</v>
      </c>
      <c r="V61" s="1">
        <v>0</v>
      </c>
      <c r="W61" s="1">
        <v>0</v>
      </c>
      <c r="X61" s="1">
        <v>0</v>
      </c>
    </row>
    <row r="62" spans="1:24" x14ac:dyDescent="0.35">
      <c r="A62" s="1" t="s">
        <v>415</v>
      </c>
      <c r="B62" s="1" t="s">
        <v>416</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row>
    <row r="63" spans="1:24" x14ac:dyDescent="0.35">
      <c r="A63" s="1" t="s">
        <v>418</v>
      </c>
      <c r="B63" s="1" t="s">
        <v>419</v>
      </c>
      <c r="C63" s="1">
        <v>0</v>
      </c>
      <c r="D63" s="1">
        <v>0</v>
      </c>
      <c r="E63" s="1">
        <v>0</v>
      </c>
      <c r="F63" s="1">
        <v>0</v>
      </c>
      <c r="G63" s="1">
        <v>0</v>
      </c>
      <c r="H63" s="1">
        <v>0</v>
      </c>
      <c r="I63" s="1">
        <v>0</v>
      </c>
      <c r="J63" s="1">
        <v>0</v>
      </c>
      <c r="K63" s="1">
        <v>0</v>
      </c>
      <c r="L63" s="1">
        <v>0</v>
      </c>
      <c r="M63" s="1">
        <v>0</v>
      </c>
      <c r="N63" s="1">
        <v>0</v>
      </c>
      <c r="O63" s="1">
        <v>0</v>
      </c>
      <c r="P63" s="1">
        <v>0</v>
      </c>
      <c r="Q63" s="1">
        <v>0</v>
      </c>
      <c r="R63" s="1">
        <v>0</v>
      </c>
      <c r="S63" s="1">
        <v>0</v>
      </c>
      <c r="T63" s="1">
        <v>0</v>
      </c>
      <c r="U63" s="1">
        <v>0</v>
      </c>
      <c r="V63" s="1">
        <v>0</v>
      </c>
      <c r="W63" s="1">
        <v>0</v>
      </c>
      <c r="X63" s="1">
        <v>0</v>
      </c>
    </row>
    <row r="64" spans="1:24" x14ac:dyDescent="0.35">
      <c r="A64" s="1" t="s">
        <v>420</v>
      </c>
      <c r="B64" s="1" t="s">
        <v>421</v>
      </c>
      <c r="C64" s="1">
        <v>0</v>
      </c>
      <c r="D64" s="1">
        <v>0</v>
      </c>
      <c r="E64" s="1">
        <v>0</v>
      </c>
      <c r="F64" s="1">
        <v>0</v>
      </c>
      <c r="G64" s="1">
        <v>0</v>
      </c>
      <c r="H64" s="1">
        <v>0</v>
      </c>
      <c r="I64" s="1">
        <v>0</v>
      </c>
      <c r="J64" s="1">
        <v>0</v>
      </c>
      <c r="K64" s="1">
        <v>0</v>
      </c>
      <c r="L64" s="1">
        <v>0</v>
      </c>
      <c r="M64" s="1">
        <v>0</v>
      </c>
      <c r="N64" s="1">
        <v>0</v>
      </c>
      <c r="O64" s="1">
        <v>0</v>
      </c>
      <c r="P64" s="1">
        <v>0</v>
      </c>
      <c r="Q64" s="1">
        <v>0</v>
      </c>
      <c r="R64" s="1">
        <v>0</v>
      </c>
      <c r="S64" s="1">
        <v>0</v>
      </c>
      <c r="T64" s="1">
        <v>0</v>
      </c>
      <c r="U64" s="1">
        <v>0</v>
      </c>
      <c r="V64" s="1">
        <v>0</v>
      </c>
      <c r="W64" s="1">
        <v>0</v>
      </c>
      <c r="X64" s="1">
        <v>0</v>
      </c>
    </row>
    <row r="65" spans="1:24" x14ac:dyDescent="0.35">
      <c r="A65" s="1" t="s">
        <v>422</v>
      </c>
      <c r="B65" s="1" t="s">
        <v>423</v>
      </c>
      <c r="C65" s="1">
        <v>0</v>
      </c>
      <c r="D65" s="1">
        <v>0</v>
      </c>
      <c r="E65" s="1">
        <v>0</v>
      </c>
      <c r="F65" s="1">
        <v>0</v>
      </c>
      <c r="G65" s="1">
        <v>0</v>
      </c>
      <c r="H65" s="1">
        <v>0</v>
      </c>
      <c r="I65" s="1">
        <v>0</v>
      </c>
      <c r="J65" s="1">
        <v>0</v>
      </c>
      <c r="K65" s="1">
        <v>0</v>
      </c>
      <c r="L65" s="1">
        <v>0</v>
      </c>
      <c r="M65" s="1">
        <v>0</v>
      </c>
      <c r="N65" s="1">
        <v>0</v>
      </c>
      <c r="O65" s="1">
        <v>0</v>
      </c>
      <c r="P65" s="1">
        <v>0</v>
      </c>
      <c r="Q65" s="1">
        <v>0</v>
      </c>
      <c r="R65" s="1">
        <v>0</v>
      </c>
      <c r="S65" s="1">
        <v>0</v>
      </c>
      <c r="T65" s="1">
        <v>0</v>
      </c>
      <c r="U65" s="1">
        <v>0</v>
      </c>
      <c r="V65" s="1">
        <v>0</v>
      </c>
      <c r="W65" s="1">
        <v>0</v>
      </c>
      <c r="X65" s="1">
        <v>0</v>
      </c>
    </row>
    <row r="66" spans="1:24" x14ac:dyDescent="0.35">
      <c r="A66" s="1" t="s">
        <v>424</v>
      </c>
      <c r="B66" s="1" t="s">
        <v>425</v>
      </c>
      <c r="C66" s="1">
        <v>0</v>
      </c>
      <c r="D66" s="1">
        <v>0</v>
      </c>
      <c r="E66" s="1">
        <v>0</v>
      </c>
      <c r="F66" s="1">
        <v>0</v>
      </c>
      <c r="G66" s="1">
        <v>0</v>
      </c>
      <c r="H66" s="1">
        <v>0</v>
      </c>
      <c r="I66" s="1">
        <v>0</v>
      </c>
      <c r="J66" s="1">
        <v>0</v>
      </c>
      <c r="K66" s="1">
        <v>0</v>
      </c>
      <c r="L66" s="1">
        <v>0</v>
      </c>
      <c r="M66" s="1">
        <v>0</v>
      </c>
      <c r="N66" s="1">
        <v>0</v>
      </c>
      <c r="O66" s="1">
        <v>0</v>
      </c>
      <c r="P66" s="1">
        <v>0</v>
      </c>
      <c r="Q66" s="1">
        <v>0</v>
      </c>
      <c r="R66" s="1">
        <v>0</v>
      </c>
      <c r="S66" s="1">
        <v>0</v>
      </c>
      <c r="T66" s="1">
        <v>0</v>
      </c>
      <c r="U66" s="1">
        <v>0</v>
      </c>
      <c r="V66" s="1">
        <v>0</v>
      </c>
      <c r="W66" s="1">
        <v>0</v>
      </c>
      <c r="X66" s="1">
        <v>0</v>
      </c>
    </row>
    <row r="67" spans="1:24" x14ac:dyDescent="0.35">
      <c r="A67" s="1" t="s">
        <v>426</v>
      </c>
      <c r="B67" s="1" t="s">
        <v>427</v>
      </c>
      <c r="C67" s="1">
        <v>0</v>
      </c>
      <c r="D67" s="1">
        <v>0</v>
      </c>
      <c r="E67" s="1">
        <v>0</v>
      </c>
      <c r="F67" s="1">
        <v>0</v>
      </c>
      <c r="G67" s="1">
        <v>0</v>
      </c>
      <c r="H67" s="1">
        <v>0</v>
      </c>
      <c r="I67" s="1">
        <v>0</v>
      </c>
      <c r="J67" s="1">
        <v>0</v>
      </c>
      <c r="K67" s="1">
        <v>0</v>
      </c>
      <c r="L67" s="1">
        <v>0</v>
      </c>
      <c r="M67" s="1">
        <v>0</v>
      </c>
      <c r="N67" s="1">
        <v>0</v>
      </c>
      <c r="O67" s="1">
        <v>0</v>
      </c>
      <c r="P67" s="1">
        <v>0</v>
      </c>
      <c r="Q67" s="1">
        <v>0</v>
      </c>
      <c r="R67" s="1">
        <v>0</v>
      </c>
      <c r="S67" s="1">
        <v>0</v>
      </c>
      <c r="T67" s="1">
        <v>0</v>
      </c>
      <c r="U67" s="1">
        <v>0</v>
      </c>
      <c r="V67" s="1">
        <v>0</v>
      </c>
      <c r="W67" s="1">
        <v>0</v>
      </c>
      <c r="X67" s="1">
        <v>0</v>
      </c>
    </row>
    <row r="68" spans="1:24" x14ac:dyDescent="0.35">
      <c r="A68" s="1" t="s">
        <v>428</v>
      </c>
      <c r="B68" s="1" t="s">
        <v>429</v>
      </c>
      <c r="C68" s="1">
        <v>0</v>
      </c>
      <c r="D68" s="1">
        <v>0</v>
      </c>
      <c r="E68" s="1">
        <v>0</v>
      </c>
      <c r="F68" s="1">
        <v>0</v>
      </c>
      <c r="G68" s="1">
        <v>0</v>
      </c>
      <c r="H68" s="1">
        <v>0</v>
      </c>
      <c r="I68" s="1">
        <v>0</v>
      </c>
      <c r="J68" s="1">
        <v>0</v>
      </c>
      <c r="K68" s="1">
        <v>0</v>
      </c>
      <c r="L68" s="1">
        <v>0</v>
      </c>
      <c r="M68" s="1">
        <v>0</v>
      </c>
      <c r="N68" s="1">
        <v>0</v>
      </c>
      <c r="O68" s="1">
        <v>0</v>
      </c>
      <c r="P68" s="1">
        <v>0</v>
      </c>
      <c r="Q68" s="1">
        <v>0</v>
      </c>
      <c r="R68" s="1">
        <v>0</v>
      </c>
      <c r="S68" s="1">
        <v>0</v>
      </c>
      <c r="T68" s="1">
        <v>0</v>
      </c>
      <c r="U68" s="1">
        <v>0</v>
      </c>
      <c r="V68" s="1">
        <v>0</v>
      </c>
      <c r="W68" s="1">
        <v>0</v>
      </c>
      <c r="X68" s="1">
        <v>0</v>
      </c>
    </row>
    <row r="69" spans="1:24" x14ac:dyDescent="0.35">
      <c r="A69" s="1" t="s">
        <v>430</v>
      </c>
      <c r="B69" s="1" t="s">
        <v>431</v>
      </c>
      <c r="C69" s="1">
        <v>0</v>
      </c>
      <c r="D69" s="1">
        <v>0</v>
      </c>
      <c r="E69" s="1">
        <v>0</v>
      </c>
      <c r="F69" s="1">
        <v>0</v>
      </c>
      <c r="G69" s="1">
        <v>0</v>
      </c>
      <c r="H69" s="1">
        <v>0</v>
      </c>
      <c r="I69" s="1">
        <v>0</v>
      </c>
      <c r="J69" s="1">
        <v>0</v>
      </c>
      <c r="K69" s="1">
        <v>0</v>
      </c>
      <c r="L69" s="1">
        <v>0</v>
      </c>
      <c r="M69" s="1">
        <v>0</v>
      </c>
      <c r="N69" s="1">
        <v>0</v>
      </c>
      <c r="O69" s="1">
        <v>0</v>
      </c>
      <c r="P69" s="1">
        <v>0</v>
      </c>
      <c r="Q69" s="1">
        <v>0</v>
      </c>
      <c r="R69" s="1">
        <v>0</v>
      </c>
      <c r="S69" s="1">
        <v>0</v>
      </c>
      <c r="T69" s="1">
        <v>0</v>
      </c>
      <c r="U69" s="1">
        <v>0</v>
      </c>
      <c r="V69" s="1">
        <v>0</v>
      </c>
      <c r="W69" s="1">
        <v>0</v>
      </c>
      <c r="X69" s="1">
        <v>0</v>
      </c>
    </row>
    <row r="70" spans="1:24" x14ac:dyDescent="0.35">
      <c r="A70" s="1" t="s">
        <v>432</v>
      </c>
      <c r="B70" s="1" t="s">
        <v>433</v>
      </c>
      <c r="C70" s="1">
        <v>0</v>
      </c>
      <c r="D70" s="1">
        <v>0</v>
      </c>
      <c r="E70" s="1">
        <v>0</v>
      </c>
      <c r="F70" s="1">
        <v>0</v>
      </c>
      <c r="G70" s="1">
        <v>0</v>
      </c>
      <c r="H70" s="1">
        <v>0</v>
      </c>
      <c r="I70" s="1">
        <v>0</v>
      </c>
      <c r="J70" s="1">
        <v>0</v>
      </c>
      <c r="K70" s="1">
        <v>0</v>
      </c>
      <c r="L70" s="1">
        <v>0</v>
      </c>
      <c r="M70" s="1">
        <v>0</v>
      </c>
      <c r="N70" s="1">
        <v>0</v>
      </c>
      <c r="O70" s="1">
        <v>0</v>
      </c>
      <c r="P70" s="1">
        <v>0</v>
      </c>
      <c r="Q70" s="1">
        <v>0</v>
      </c>
      <c r="R70" s="1">
        <v>0</v>
      </c>
      <c r="S70" s="1">
        <v>0</v>
      </c>
      <c r="T70" s="1">
        <v>0</v>
      </c>
      <c r="U70" s="1">
        <v>0</v>
      </c>
      <c r="V70" s="1">
        <v>0</v>
      </c>
      <c r="W70" s="1">
        <v>0</v>
      </c>
      <c r="X70" s="1">
        <v>0</v>
      </c>
    </row>
    <row r="71" spans="1:24" x14ac:dyDescent="0.35">
      <c r="A71" s="1" t="s">
        <v>434</v>
      </c>
      <c r="B71" s="1" t="s">
        <v>435</v>
      </c>
      <c r="C71" s="1">
        <v>0</v>
      </c>
      <c r="D71" s="1">
        <v>0</v>
      </c>
      <c r="E71" s="1">
        <v>0</v>
      </c>
      <c r="F71" s="1">
        <v>0</v>
      </c>
      <c r="G71" s="1">
        <v>0</v>
      </c>
      <c r="H71" s="1">
        <v>0</v>
      </c>
      <c r="I71" s="1">
        <v>0</v>
      </c>
      <c r="J71" s="1">
        <v>0</v>
      </c>
      <c r="K71" s="1">
        <v>0</v>
      </c>
      <c r="L71" s="1">
        <v>0</v>
      </c>
      <c r="M71" s="1">
        <v>0</v>
      </c>
      <c r="N71" s="1">
        <v>0</v>
      </c>
      <c r="O71" s="1">
        <v>0</v>
      </c>
      <c r="P71" s="1">
        <v>0</v>
      </c>
      <c r="Q71" s="1">
        <v>0</v>
      </c>
      <c r="R71" s="1">
        <v>0</v>
      </c>
      <c r="S71" s="1">
        <v>0</v>
      </c>
      <c r="T71" s="1">
        <v>0</v>
      </c>
      <c r="U71" s="1">
        <v>0</v>
      </c>
      <c r="V71" s="1">
        <v>0</v>
      </c>
      <c r="W71" s="1">
        <v>0</v>
      </c>
      <c r="X71" s="1">
        <v>0</v>
      </c>
    </row>
    <row r="72" spans="1:24" x14ac:dyDescent="0.35">
      <c r="A72" s="1" t="s">
        <v>436</v>
      </c>
      <c r="B72" s="1" t="s">
        <v>437</v>
      </c>
      <c r="C72" s="1">
        <v>0</v>
      </c>
      <c r="D72" s="1">
        <v>0</v>
      </c>
      <c r="E72" s="1">
        <v>0</v>
      </c>
      <c r="F72" s="1">
        <v>0</v>
      </c>
      <c r="G72" s="1">
        <v>0</v>
      </c>
      <c r="H72" s="1">
        <v>0</v>
      </c>
      <c r="I72" s="1">
        <v>0</v>
      </c>
      <c r="J72" s="1">
        <v>0</v>
      </c>
      <c r="K72" s="1">
        <v>0</v>
      </c>
      <c r="L72" s="1">
        <v>0</v>
      </c>
      <c r="M72" s="1">
        <v>0</v>
      </c>
      <c r="N72" s="1">
        <v>0</v>
      </c>
      <c r="O72" s="1">
        <v>0</v>
      </c>
      <c r="P72" s="1">
        <v>0</v>
      </c>
      <c r="Q72" s="1">
        <v>0</v>
      </c>
      <c r="R72" s="1">
        <v>0</v>
      </c>
      <c r="S72" s="1">
        <v>0</v>
      </c>
      <c r="T72" s="1">
        <v>0</v>
      </c>
      <c r="U72" s="1">
        <v>0</v>
      </c>
      <c r="V72" s="1">
        <v>0</v>
      </c>
      <c r="W72" s="1">
        <v>0</v>
      </c>
      <c r="X72" s="1">
        <v>0</v>
      </c>
    </row>
    <row r="73" spans="1:24" x14ac:dyDescent="0.35">
      <c r="A73" s="1" t="s">
        <v>438</v>
      </c>
      <c r="B73" s="1" t="s">
        <v>439</v>
      </c>
      <c r="C73" s="1">
        <v>0</v>
      </c>
      <c r="D73" s="1">
        <v>0</v>
      </c>
      <c r="E73" s="1">
        <v>0</v>
      </c>
      <c r="F73" s="1">
        <v>0</v>
      </c>
      <c r="G73" s="1">
        <v>0</v>
      </c>
      <c r="H73" s="1">
        <v>0</v>
      </c>
      <c r="I73" s="1">
        <v>0</v>
      </c>
      <c r="J73" s="1">
        <v>0</v>
      </c>
      <c r="K73" s="1">
        <v>0</v>
      </c>
      <c r="L73" s="1">
        <v>0</v>
      </c>
      <c r="M73" s="1">
        <v>0</v>
      </c>
      <c r="N73" s="1">
        <v>0</v>
      </c>
      <c r="O73" s="1">
        <v>0</v>
      </c>
      <c r="P73" s="1">
        <v>0</v>
      </c>
      <c r="Q73" s="1">
        <v>0</v>
      </c>
      <c r="R73" s="1">
        <v>0</v>
      </c>
      <c r="S73" s="1">
        <v>0</v>
      </c>
      <c r="T73" s="1">
        <v>0</v>
      </c>
      <c r="U73" s="1">
        <v>0</v>
      </c>
      <c r="V73" s="1">
        <v>0</v>
      </c>
      <c r="W73" s="1">
        <v>0</v>
      </c>
      <c r="X73" s="1">
        <v>0</v>
      </c>
    </row>
    <row r="74" spans="1:24" x14ac:dyDescent="0.35">
      <c r="A74" s="1" t="s">
        <v>440</v>
      </c>
      <c r="B74" s="1" t="s">
        <v>441</v>
      </c>
      <c r="C74" s="1">
        <v>0</v>
      </c>
      <c r="D74" s="1">
        <v>0</v>
      </c>
      <c r="E74" s="1">
        <v>0</v>
      </c>
      <c r="F74" s="1">
        <v>0</v>
      </c>
      <c r="G74" s="1">
        <v>0</v>
      </c>
      <c r="H74" s="1">
        <v>0</v>
      </c>
      <c r="I74" s="1">
        <v>0</v>
      </c>
      <c r="J74" s="1">
        <v>0</v>
      </c>
      <c r="K74" s="1">
        <v>0</v>
      </c>
      <c r="L74" s="1">
        <v>0</v>
      </c>
      <c r="M74" s="1">
        <v>0</v>
      </c>
      <c r="N74" s="1">
        <v>0</v>
      </c>
      <c r="O74" s="1">
        <v>0</v>
      </c>
      <c r="P74" s="1">
        <v>0</v>
      </c>
      <c r="Q74" s="1">
        <v>0</v>
      </c>
      <c r="R74" s="1">
        <v>0</v>
      </c>
      <c r="S74" s="1">
        <v>0</v>
      </c>
      <c r="T74" s="1">
        <v>0</v>
      </c>
      <c r="U74" s="1">
        <v>0</v>
      </c>
      <c r="V74" s="1">
        <v>0</v>
      </c>
      <c r="W74" s="1">
        <v>0</v>
      </c>
      <c r="X74" s="1">
        <v>0</v>
      </c>
    </row>
    <row r="75" spans="1:24" x14ac:dyDescent="0.35">
      <c r="A75" s="1" t="s">
        <v>442</v>
      </c>
      <c r="B75" s="1" t="s">
        <v>443</v>
      </c>
      <c r="C75" s="1">
        <v>0</v>
      </c>
      <c r="D75" s="1">
        <v>0</v>
      </c>
      <c r="E75" s="1">
        <v>0</v>
      </c>
      <c r="F75" s="1">
        <v>0</v>
      </c>
      <c r="G75" s="1">
        <v>0</v>
      </c>
      <c r="H75" s="1">
        <v>0</v>
      </c>
      <c r="I75" s="1">
        <v>0</v>
      </c>
      <c r="J75" s="1">
        <v>0</v>
      </c>
      <c r="K75" s="1">
        <v>0</v>
      </c>
      <c r="L75" s="1">
        <v>0</v>
      </c>
      <c r="M75" s="1">
        <v>0</v>
      </c>
      <c r="N75" s="1">
        <v>0</v>
      </c>
      <c r="O75" s="1">
        <v>0</v>
      </c>
      <c r="P75" s="1">
        <v>0</v>
      </c>
      <c r="Q75" s="1">
        <v>0</v>
      </c>
      <c r="R75" s="1">
        <v>0</v>
      </c>
      <c r="S75" s="1">
        <v>0</v>
      </c>
      <c r="T75" s="1">
        <v>0</v>
      </c>
      <c r="U75" s="1">
        <v>0</v>
      </c>
      <c r="V75" s="1">
        <v>0</v>
      </c>
      <c r="W75" s="1">
        <v>0</v>
      </c>
      <c r="X75" s="1">
        <v>0</v>
      </c>
    </row>
    <row r="76" spans="1:24" x14ac:dyDescent="0.35">
      <c r="A76" s="1" t="s">
        <v>444</v>
      </c>
      <c r="B76" s="1" t="s">
        <v>445</v>
      </c>
      <c r="C76" s="1">
        <v>0</v>
      </c>
      <c r="D76" s="1">
        <v>0</v>
      </c>
      <c r="E76" s="1">
        <v>0</v>
      </c>
      <c r="F76" s="1">
        <v>0</v>
      </c>
      <c r="G76" s="1">
        <v>0</v>
      </c>
      <c r="H76" s="1">
        <v>0</v>
      </c>
      <c r="I76" s="1">
        <v>0</v>
      </c>
      <c r="J76" s="1">
        <v>0</v>
      </c>
      <c r="K76" s="1">
        <v>0</v>
      </c>
      <c r="L76" s="1">
        <v>0</v>
      </c>
      <c r="M76" s="1">
        <v>0</v>
      </c>
      <c r="N76" s="1">
        <v>0</v>
      </c>
      <c r="O76" s="1">
        <v>0</v>
      </c>
      <c r="P76" s="1">
        <v>0</v>
      </c>
      <c r="Q76" s="1">
        <v>0</v>
      </c>
      <c r="R76" s="1">
        <v>0</v>
      </c>
      <c r="S76" s="1">
        <v>0</v>
      </c>
      <c r="T76" s="1">
        <v>0</v>
      </c>
      <c r="U76" s="1">
        <v>0</v>
      </c>
      <c r="V76" s="1">
        <v>0</v>
      </c>
      <c r="W76" s="1">
        <v>0</v>
      </c>
      <c r="X76" s="1">
        <v>0</v>
      </c>
    </row>
    <row r="77" spans="1:24" x14ac:dyDescent="0.35">
      <c r="A77" s="1" t="s">
        <v>446</v>
      </c>
      <c r="B77" s="1" t="s">
        <v>447</v>
      </c>
      <c r="C77" s="1">
        <v>0</v>
      </c>
      <c r="D77" s="1">
        <v>0</v>
      </c>
      <c r="E77" s="1">
        <v>0</v>
      </c>
      <c r="F77" s="1">
        <v>0</v>
      </c>
      <c r="G77" s="1">
        <v>0</v>
      </c>
      <c r="H77" s="1">
        <v>0</v>
      </c>
      <c r="I77" s="1">
        <v>0</v>
      </c>
      <c r="J77" s="1">
        <v>0</v>
      </c>
      <c r="K77" s="1">
        <v>0</v>
      </c>
      <c r="L77" s="1">
        <v>0</v>
      </c>
      <c r="M77" s="1">
        <v>0</v>
      </c>
      <c r="N77" s="1">
        <v>0</v>
      </c>
      <c r="O77" s="1">
        <v>0</v>
      </c>
      <c r="P77" s="1">
        <v>0</v>
      </c>
      <c r="Q77" s="1">
        <v>0</v>
      </c>
      <c r="R77" s="1">
        <v>0</v>
      </c>
      <c r="S77" s="1">
        <v>0</v>
      </c>
      <c r="T77" s="1">
        <v>0</v>
      </c>
      <c r="U77" s="1">
        <v>0</v>
      </c>
      <c r="V77" s="1">
        <v>0</v>
      </c>
      <c r="W77" s="1">
        <v>0</v>
      </c>
      <c r="X77" s="1">
        <v>0</v>
      </c>
    </row>
    <row r="78" spans="1:24" x14ac:dyDescent="0.35">
      <c r="A78" s="1" t="s">
        <v>448</v>
      </c>
      <c r="B78" s="1" t="s">
        <v>449</v>
      </c>
      <c r="C78" s="1">
        <v>0</v>
      </c>
      <c r="D78" s="1">
        <v>0</v>
      </c>
      <c r="E78" s="1">
        <v>0</v>
      </c>
      <c r="F78" s="1">
        <v>0</v>
      </c>
      <c r="G78" s="1">
        <v>0</v>
      </c>
      <c r="H78" s="1">
        <v>0</v>
      </c>
      <c r="I78" s="1">
        <v>0</v>
      </c>
      <c r="J78" s="1">
        <v>0</v>
      </c>
      <c r="K78" s="1">
        <v>0</v>
      </c>
      <c r="L78" s="1">
        <v>0</v>
      </c>
      <c r="M78" s="1">
        <v>0</v>
      </c>
      <c r="N78" s="1">
        <v>0</v>
      </c>
      <c r="O78" s="1">
        <v>0</v>
      </c>
      <c r="P78" s="1">
        <v>0</v>
      </c>
      <c r="Q78" s="1">
        <v>0</v>
      </c>
      <c r="R78" s="1">
        <v>0</v>
      </c>
      <c r="S78" s="1">
        <v>0</v>
      </c>
      <c r="T78" s="1">
        <v>0</v>
      </c>
      <c r="U78" s="1">
        <v>0</v>
      </c>
      <c r="V78" s="1">
        <v>0</v>
      </c>
      <c r="W78" s="1">
        <v>0</v>
      </c>
      <c r="X78" s="1">
        <v>0</v>
      </c>
    </row>
    <row r="79" spans="1:24" x14ac:dyDescent="0.35">
      <c r="A79" s="1" t="s">
        <v>452</v>
      </c>
      <c r="B79" s="1" t="s">
        <v>453</v>
      </c>
      <c r="C79" s="1">
        <v>0</v>
      </c>
      <c r="D79" s="1">
        <v>0</v>
      </c>
      <c r="E79" s="1">
        <v>0</v>
      </c>
      <c r="F79" s="1">
        <v>0</v>
      </c>
      <c r="G79" s="1">
        <v>0</v>
      </c>
      <c r="H79" s="1">
        <v>0</v>
      </c>
      <c r="I79" s="1">
        <v>0</v>
      </c>
      <c r="J79" s="1">
        <v>0</v>
      </c>
      <c r="K79" s="1">
        <v>0</v>
      </c>
      <c r="L79" s="1">
        <v>0</v>
      </c>
      <c r="M79" s="1">
        <v>0</v>
      </c>
      <c r="N79" s="1">
        <v>0</v>
      </c>
      <c r="O79" s="1">
        <v>0</v>
      </c>
      <c r="P79" s="1">
        <v>0</v>
      </c>
      <c r="Q79" s="1">
        <v>0</v>
      </c>
      <c r="R79" s="1">
        <v>0</v>
      </c>
      <c r="S79" s="1">
        <v>0</v>
      </c>
      <c r="T79" s="1">
        <v>0</v>
      </c>
      <c r="U79" s="1">
        <v>0</v>
      </c>
      <c r="V79" s="1">
        <v>0</v>
      </c>
      <c r="W79" s="1">
        <v>0</v>
      </c>
      <c r="X79" s="1">
        <v>0</v>
      </c>
    </row>
    <row r="80" spans="1:24" x14ac:dyDescent="0.35">
      <c r="A80" s="1" t="s">
        <v>454</v>
      </c>
      <c r="B80" s="1" t="s">
        <v>455</v>
      </c>
      <c r="C80" s="1">
        <v>0</v>
      </c>
      <c r="D80" s="1">
        <v>0</v>
      </c>
      <c r="E80" s="1">
        <v>0</v>
      </c>
      <c r="F80" s="1">
        <v>0</v>
      </c>
      <c r="G80" s="1">
        <v>0</v>
      </c>
      <c r="H80" s="1">
        <v>0</v>
      </c>
      <c r="I80" s="1">
        <v>0</v>
      </c>
      <c r="J80" s="1">
        <v>0</v>
      </c>
      <c r="K80" s="1">
        <v>0</v>
      </c>
      <c r="L80" s="1">
        <v>0</v>
      </c>
      <c r="M80" s="1">
        <v>0</v>
      </c>
      <c r="N80" s="1">
        <v>0</v>
      </c>
      <c r="O80" s="1">
        <v>0</v>
      </c>
      <c r="P80" s="1">
        <v>0</v>
      </c>
      <c r="Q80" s="1">
        <v>0</v>
      </c>
      <c r="R80" s="1">
        <v>0</v>
      </c>
      <c r="S80" s="1">
        <v>0</v>
      </c>
      <c r="T80" s="1">
        <v>0</v>
      </c>
      <c r="U80" s="1">
        <v>0</v>
      </c>
      <c r="V80" s="1">
        <v>0</v>
      </c>
      <c r="W80" s="1">
        <v>0</v>
      </c>
      <c r="X80" s="1">
        <v>0</v>
      </c>
    </row>
    <row r="81" spans="1:24" x14ac:dyDescent="0.35">
      <c r="A81" s="1" t="s">
        <v>456</v>
      </c>
      <c r="B81" s="1" t="s">
        <v>457</v>
      </c>
      <c r="C81" s="1">
        <v>0</v>
      </c>
      <c r="D81" s="1">
        <v>0</v>
      </c>
      <c r="E81" s="1">
        <v>0</v>
      </c>
      <c r="F81" s="1">
        <v>0</v>
      </c>
      <c r="G81" s="1">
        <v>0</v>
      </c>
      <c r="H81" s="1">
        <v>0</v>
      </c>
      <c r="I81" s="1">
        <v>0</v>
      </c>
      <c r="J81" s="1">
        <v>0</v>
      </c>
      <c r="K81" s="1">
        <v>0</v>
      </c>
      <c r="L81" s="1">
        <v>0</v>
      </c>
      <c r="M81" s="1">
        <v>0</v>
      </c>
      <c r="N81" s="1">
        <v>0</v>
      </c>
      <c r="O81" s="1">
        <v>0</v>
      </c>
      <c r="P81" s="1">
        <v>0</v>
      </c>
      <c r="Q81" s="1">
        <v>0</v>
      </c>
      <c r="R81" s="1">
        <v>0</v>
      </c>
      <c r="S81" s="1">
        <v>0</v>
      </c>
      <c r="T81" s="1">
        <v>0</v>
      </c>
      <c r="U81" s="1">
        <v>0</v>
      </c>
      <c r="V81" s="1">
        <v>0</v>
      </c>
      <c r="W81" s="1">
        <v>0</v>
      </c>
      <c r="X81" s="1">
        <v>0</v>
      </c>
    </row>
    <row r="82" spans="1:24" x14ac:dyDescent="0.35">
      <c r="A82" s="1" t="s">
        <v>458</v>
      </c>
      <c r="B82" s="1" t="s">
        <v>459</v>
      </c>
      <c r="C82" s="1">
        <v>0</v>
      </c>
      <c r="D82" s="1">
        <v>0</v>
      </c>
      <c r="E82" s="1">
        <v>0</v>
      </c>
      <c r="F82" s="1">
        <v>0</v>
      </c>
      <c r="G82" s="1">
        <v>0</v>
      </c>
      <c r="H82" s="1">
        <v>0</v>
      </c>
      <c r="I82" s="1">
        <v>0</v>
      </c>
      <c r="J82" s="1">
        <v>0</v>
      </c>
      <c r="K82" s="1">
        <v>0</v>
      </c>
      <c r="L82" s="1">
        <v>0</v>
      </c>
      <c r="M82" s="1">
        <v>0</v>
      </c>
      <c r="N82" s="1">
        <v>0</v>
      </c>
      <c r="O82" s="1">
        <v>0</v>
      </c>
      <c r="P82" s="1">
        <v>0</v>
      </c>
      <c r="Q82" s="1">
        <v>0</v>
      </c>
      <c r="R82" s="1">
        <v>0</v>
      </c>
      <c r="S82" s="1">
        <v>0</v>
      </c>
      <c r="T82" s="1">
        <v>0</v>
      </c>
      <c r="U82" s="1">
        <v>0</v>
      </c>
      <c r="V82" s="1">
        <v>0</v>
      </c>
      <c r="W82" s="1">
        <v>0</v>
      </c>
      <c r="X82" s="1">
        <v>0</v>
      </c>
    </row>
    <row r="83" spans="1:24" x14ac:dyDescent="0.35">
      <c r="A83" s="1" t="s">
        <v>460</v>
      </c>
      <c r="B83" s="1" t="s">
        <v>461</v>
      </c>
      <c r="C83" s="1">
        <v>0</v>
      </c>
      <c r="D83" s="1">
        <v>0</v>
      </c>
      <c r="E83" s="1">
        <v>0</v>
      </c>
      <c r="F83" s="1">
        <v>0</v>
      </c>
      <c r="G83" s="1">
        <v>0</v>
      </c>
      <c r="H83" s="1">
        <v>0</v>
      </c>
      <c r="I83" s="1">
        <v>0</v>
      </c>
      <c r="J83" s="1">
        <v>0</v>
      </c>
      <c r="K83" s="1">
        <v>0</v>
      </c>
      <c r="L83" s="1">
        <v>0</v>
      </c>
      <c r="M83" s="1">
        <v>0</v>
      </c>
      <c r="N83" s="1">
        <v>0</v>
      </c>
      <c r="O83" s="1">
        <v>0</v>
      </c>
      <c r="P83" s="1">
        <v>0</v>
      </c>
      <c r="Q83" s="1">
        <v>0</v>
      </c>
      <c r="R83" s="1">
        <v>0</v>
      </c>
      <c r="S83" s="1">
        <v>0</v>
      </c>
      <c r="T83" s="1">
        <v>0</v>
      </c>
      <c r="U83" s="1">
        <v>0</v>
      </c>
      <c r="V83" s="1">
        <v>0</v>
      </c>
      <c r="W83" s="1">
        <v>0</v>
      </c>
      <c r="X83" s="1">
        <v>0</v>
      </c>
    </row>
    <row r="84" spans="1:24" x14ac:dyDescent="0.35">
      <c r="A84" s="1" t="s">
        <v>463</v>
      </c>
      <c r="B84" s="1" t="s">
        <v>464</v>
      </c>
      <c r="C84" s="1">
        <v>0</v>
      </c>
      <c r="D84" s="1">
        <v>0</v>
      </c>
      <c r="E84" s="1">
        <v>0</v>
      </c>
      <c r="F84" s="1">
        <v>0</v>
      </c>
      <c r="G84" s="1">
        <v>0</v>
      </c>
      <c r="H84" s="1">
        <v>0</v>
      </c>
      <c r="I84" s="1">
        <v>0</v>
      </c>
      <c r="J84" s="1">
        <v>0</v>
      </c>
      <c r="K84" s="1">
        <v>0</v>
      </c>
      <c r="L84" s="1">
        <v>0</v>
      </c>
      <c r="M84" s="1">
        <v>0</v>
      </c>
      <c r="N84" s="1">
        <v>0</v>
      </c>
      <c r="O84" s="1">
        <v>0</v>
      </c>
      <c r="P84" s="1">
        <v>0</v>
      </c>
      <c r="Q84" s="1">
        <v>0</v>
      </c>
      <c r="R84" s="1">
        <v>0</v>
      </c>
      <c r="S84" s="1">
        <v>0</v>
      </c>
      <c r="T84" s="1">
        <v>0</v>
      </c>
      <c r="U84" s="1">
        <v>0</v>
      </c>
      <c r="V84" s="1">
        <v>0</v>
      </c>
      <c r="W84" s="1">
        <v>0</v>
      </c>
      <c r="X84" s="1">
        <v>0</v>
      </c>
    </row>
    <row r="85" spans="1:24" x14ac:dyDescent="0.35">
      <c r="A85" s="1" t="s">
        <v>465</v>
      </c>
      <c r="B85" s="1" t="s">
        <v>466</v>
      </c>
      <c r="C85" s="1">
        <v>0</v>
      </c>
      <c r="D85" s="1">
        <v>0</v>
      </c>
      <c r="E85" s="1">
        <v>0</v>
      </c>
      <c r="F85" s="1">
        <v>0</v>
      </c>
      <c r="G85" s="1">
        <v>0</v>
      </c>
      <c r="H85" s="1">
        <v>0</v>
      </c>
      <c r="I85" s="1">
        <v>0</v>
      </c>
      <c r="J85" s="1">
        <v>0</v>
      </c>
      <c r="K85" s="1">
        <v>0</v>
      </c>
      <c r="L85" s="1">
        <v>0</v>
      </c>
      <c r="M85" s="1">
        <v>0</v>
      </c>
      <c r="N85" s="1">
        <v>0</v>
      </c>
      <c r="O85" s="1">
        <v>0</v>
      </c>
      <c r="P85" s="1">
        <v>0</v>
      </c>
      <c r="Q85" s="1">
        <v>0</v>
      </c>
      <c r="R85" s="1">
        <v>0</v>
      </c>
      <c r="S85" s="1">
        <v>0</v>
      </c>
      <c r="T85" s="1">
        <v>0</v>
      </c>
      <c r="U85" s="1">
        <v>0</v>
      </c>
      <c r="V85" s="1">
        <v>0</v>
      </c>
      <c r="W85" s="1">
        <v>0</v>
      </c>
      <c r="X85" s="1">
        <v>0</v>
      </c>
    </row>
    <row r="86" spans="1:24" x14ac:dyDescent="0.35">
      <c r="A86" s="1" t="s">
        <v>467</v>
      </c>
      <c r="B86" s="1" t="s">
        <v>468</v>
      </c>
      <c r="C86" s="1">
        <v>0</v>
      </c>
      <c r="D86" s="1">
        <v>0</v>
      </c>
      <c r="E86" s="1">
        <v>0</v>
      </c>
      <c r="F86" s="1">
        <v>0</v>
      </c>
      <c r="G86" s="1">
        <v>0</v>
      </c>
      <c r="H86" s="1">
        <v>0</v>
      </c>
      <c r="I86" s="1">
        <v>0</v>
      </c>
      <c r="J86" s="1">
        <v>0</v>
      </c>
      <c r="K86" s="1">
        <v>0</v>
      </c>
      <c r="L86" s="1">
        <v>0</v>
      </c>
      <c r="M86" s="1">
        <v>0</v>
      </c>
      <c r="N86" s="1">
        <v>0</v>
      </c>
      <c r="O86" s="1">
        <v>0</v>
      </c>
      <c r="P86" s="1">
        <v>0</v>
      </c>
      <c r="Q86" s="1">
        <v>0</v>
      </c>
      <c r="R86" s="1">
        <v>0</v>
      </c>
      <c r="S86" s="1">
        <v>0</v>
      </c>
      <c r="T86" s="1">
        <v>0</v>
      </c>
      <c r="U86" s="1">
        <v>0</v>
      </c>
      <c r="V86" s="1">
        <v>0</v>
      </c>
      <c r="W86" s="1">
        <v>0</v>
      </c>
      <c r="X86" s="1">
        <v>0</v>
      </c>
    </row>
    <row r="87" spans="1:24" x14ac:dyDescent="0.35">
      <c r="A87" s="1" t="s">
        <v>470</v>
      </c>
      <c r="B87" s="1" t="s">
        <v>471</v>
      </c>
      <c r="C87" s="1">
        <v>0</v>
      </c>
      <c r="D87" s="1">
        <v>0</v>
      </c>
      <c r="E87" s="1">
        <v>0</v>
      </c>
      <c r="F87" s="1">
        <v>0</v>
      </c>
      <c r="G87" s="1">
        <v>0</v>
      </c>
      <c r="H87" s="1">
        <v>0</v>
      </c>
      <c r="I87" s="1">
        <v>0</v>
      </c>
      <c r="J87" s="1">
        <v>0</v>
      </c>
      <c r="K87" s="1">
        <v>0</v>
      </c>
      <c r="L87" s="1">
        <v>0</v>
      </c>
      <c r="M87" s="1">
        <v>0</v>
      </c>
      <c r="N87" s="1">
        <v>0</v>
      </c>
      <c r="O87" s="1">
        <v>0</v>
      </c>
      <c r="P87" s="1">
        <v>0</v>
      </c>
      <c r="Q87" s="1">
        <v>0</v>
      </c>
      <c r="R87" s="1">
        <v>0</v>
      </c>
      <c r="S87" s="1">
        <v>0</v>
      </c>
      <c r="T87" s="1">
        <v>0</v>
      </c>
      <c r="U87" s="1">
        <v>0</v>
      </c>
      <c r="V87" s="1">
        <v>0</v>
      </c>
      <c r="W87" s="1">
        <v>0</v>
      </c>
      <c r="X87" s="1">
        <v>0</v>
      </c>
    </row>
    <row r="88" spans="1:24" x14ac:dyDescent="0.35">
      <c r="A88" s="1" t="s">
        <v>472</v>
      </c>
      <c r="B88" s="1" t="s">
        <v>473</v>
      </c>
      <c r="C88" s="1">
        <v>0</v>
      </c>
      <c r="D88" s="1">
        <v>0</v>
      </c>
      <c r="E88" s="1">
        <v>0</v>
      </c>
      <c r="F88" s="1">
        <v>0</v>
      </c>
      <c r="G88" s="1">
        <v>0</v>
      </c>
      <c r="H88" s="1">
        <v>0</v>
      </c>
      <c r="I88" s="1">
        <v>0</v>
      </c>
      <c r="J88" s="1">
        <v>0</v>
      </c>
      <c r="K88" s="1">
        <v>0</v>
      </c>
      <c r="L88" s="1">
        <v>0</v>
      </c>
      <c r="M88" s="1">
        <v>0</v>
      </c>
      <c r="N88" s="1">
        <v>0</v>
      </c>
      <c r="O88" s="1">
        <v>0</v>
      </c>
      <c r="P88" s="1">
        <v>0</v>
      </c>
      <c r="Q88" s="1">
        <v>0</v>
      </c>
      <c r="R88" s="1">
        <v>0</v>
      </c>
      <c r="S88" s="1">
        <v>0</v>
      </c>
      <c r="T88" s="1">
        <v>0</v>
      </c>
      <c r="U88" s="1">
        <v>0</v>
      </c>
      <c r="V88" s="1">
        <v>0</v>
      </c>
      <c r="W88" s="1">
        <v>0</v>
      </c>
      <c r="X88" s="1">
        <v>0</v>
      </c>
    </row>
    <row r="89" spans="1:24" x14ac:dyDescent="0.35">
      <c r="A89" s="1" t="s">
        <v>474</v>
      </c>
      <c r="B89" s="1" t="s">
        <v>475</v>
      </c>
      <c r="C89" s="1">
        <v>0</v>
      </c>
      <c r="D89" s="1">
        <v>0</v>
      </c>
      <c r="E89" s="1">
        <v>0</v>
      </c>
      <c r="F89" s="1">
        <v>0</v>
      </c>
      <c r="G89" s="1">
        <v>0</v>
      </c>
      <c r="H89" s="1">
        <v>0</v>
      </c>
      <c r="I89" s="1">
        <v>0</v>
      </c>
      <c r="J89" s="1">
        <v>0</v>
      </c>
      <c r="K89" s="1">
        <v>0</v>
      </c>
      <c r="L89" s="1">
        <v>0</v>
      </c>
      <c r="M89" s="1">
        <v>0</v>
      </c>
      <c r="N89" s="1">
        <v>0</v>
      </c>
      <c r="O89" s="1">
        <v>0</v>
      </c>
      <c r="P89" s="1">
        <v>0</v>
      </c>
      <c r="Q89" s="1">
        <v>0</v>
      </c>
      <c r="R89" s="1">
        <v>0</v>
      </c>
      <c r="S89" s="1">
        <v>0</v>
      </c>
      <c r="T89" s="1">
        <v>0</v>
      </c>
      <c r="U89" s="1">
        <v>0</v>
      </c>
      <c r="V89" s="1">
        <v>0</v>
      </c>
      <c r="W89" s="1">
        <v>0</v>
      </c>
      <c r="X89" s="1">
        <v>0</v>
      </c>
    </row>
    <row r="90" spans="1:24" x14ac:dyDescent="0.35">
      <c r="A90" s="1" t="s">
        <v>477</v>
      </c>
      <c r="B90" s="1" t="s">
        <v>478</v>
      </c>
      <c r="C90" s="1">
        <v>0</v>
      </c>
      <c r="D90" s="1">
        <v>0</v>
      </c>
      <c r="E90" s="1">
        <v>0</v>
      </c>
      <c r="F90" s="1">
        <v>0</v>
      </c>
      <c r="G90" s="1">
        <v>0</v>
      </c>
      <c r="H90" s="1">
        <v>0</v>
      </c>
      <c r="I90" s="1">
        <v>0</v>
      </c>
      <c r="J90" s="1">
        <v>0</v>
      </c>
      <c r="K90" s="1">
        <v>0</v>
      </c>
      <c r="L90" s="1">
        <v>0</v>
      </c>
      <c r="M90" s="1">
        <v>0</v>
      </c>
      <c r="N90" s="1">
        <v>0</v>
      </c>
      <c r="O90" s="1">
        <v>0</v>
      </c>
      <c r="P90" s="1">
        <v>0</v>
      </c>
      <c r="Q90" s="1">
        <v>0</v>
      </c>
      <c r="R90" s="1">
        <v>0</v>
      </c>
      <c r="S90" s="1">
        <v>0</v>
      </c>
      <c r="T90" s="1">
        <v>0</v>
      </c>
      <c r="U90" s="1">
        <v>0</v>
      </c>
      <c r="V90" s="1">
        <v>0</v>
      </c>
      <c r="W90" s="1">
        <v>0</v>
      </c>
      <c r="X90" s="1">
        <v>0</v>
      </c>
    </row>
    <row r="91" spans="1:24" x14ac:dyDescent="0.35">
      <c r="A91" s="1" t="s">
        <v>479</v>
      </c>
      <c r="B91" s="1" t="s">
        <v>480</v>
      </c>
      <c r="C91" s="1">
        <v>0</v>
      </c>
      <c r="D91" s="1">
        <v>0</v>
      </c>
      <c r="E91" s="1">
        <v>0</v>
      </c>
      <c r="F91" s="1">
        <v>0</v>
      </c>
      <c r="G91" s="1">
        <v>0</v>
      </c>
      <c r="H91" s="1">
        <v>0</v>
      </c>
      <c r="I91" s="1">
        <v>0</v>
      </c>
      <c r="J91" s="1">
        <v>0</v>
      </c>
      <c r="K91" s="1">
        <v>0</v>
      </c>
      <c r="L91" s="1">
        <v>0</v>
      </c>
      <c r="M91" s="1">
        <v>0</v>
      </c>
      <c r="N91" s="1">
        <v>0</v>
      </c>
      <c r="O91" s="1">
        <v>0</v>
      </c>
      <c r="P91" s="1">
        <v>0</v>
      </c>
      <c r="Q91" s="1">
        <v>0</v>
      </c>
      <c r="R91" s="1">
        <v>0</v>
      </c>
      <c r="S91" s="1">
        <v>0</v>
      </c>
      <c r="T91" s="1">
        <v>0</v>
      </c>
      <c r="U91" s="1">
        <v>0</v>
      </c>
      <c r="V91" s="1">
        <v>0</v>
      </c>
      <c r="W91" s="1">
        <v>0</v>
      </c>
      <c r="X91" s="1">
        <v>0</v>
      </c>
    </row>
    <row r="92" spans="1:24" x14ac:dyDescent="0.35">
      <c r="A92" s="1" t="s">
        <v>481</v>
      </c>
      <c r="B92" s="1" t="s">
        <v>482</v>
      </c>
      <c r="C92" s="1">
        <v>0</v>
      </c>
      <c r="D92" s="1">
        <v>0</v>
      </c>
      <c r="E92" s="1">
        <v>0</v>
      </c>
      <c r="F92" s="1">
        <v>0</v>
      </c>
      <c r="G92" s="1">
        <v>0</v>
      </c>
      <c r="H92" s="1">
        <v>0</v>
      </c>
      <c r="I92" s="1">
        <v>0</v>
      </c>
      <c r="J92" s="1">
        <v>0</v>
      </c>
      <c r="K92" s="1">
        <v>0</v>
      </c>
      <c r="L92" s="1">
        <v>0</v>
      </c>
      <c r="M92" s="1">
        <v>0</v>
      </c>
      <c r="N92" s="1">
        <v>0</v>
      </c>
      <c r="O92" s="1">
        <v>0</v>
      </c>
      <c r="P92" s="1">
        <v>0</v>
      </c>
      <c r="Q92" s="1">
        <v>0</v>
      </c>
      <c r="R92" s="1">
        <v>0</v>
      </c>
      <c r="S92" s="1">
        <v>0</v>
      </c>
      <c r="T92" s="1">
        <v>0</v>
      </c>
      <c r="U92" s="1">
        <v>0</v>
      </c>
      <c r="V92" s="1">
        <v>0</v>
      </c>
      <c r="W92" s="1">
        <v>0</v>
      </c>
      <c r="X92" s="1">
        <v>0</v>
      </c>
    </row>
    <row r="93" spans="1:24" x14ac:dyDescent="0.35">
      <c r="A93" s="1" t="s">
        <v>483</v>
      </c>
      <c r="B93" s="1" t="s">
        <v>484</v>
      </c>
      <c r="C93" s="1">
        <v>0</v>
      </c>
      <c r="D93" s="1">
        <v>0</v>
      </c>
      <c r="E93" s="1">
        <v>0</v>
      </c>
      <c r="F93" s="1">
        <v>0</v>
      </c>
      <c r="G93" s="1">
        <v>0</v>
      </c>
      <c r="H93" s="1">
        <v>0</v>
      </c>
      <c r="I93" s="1">
        <v>0</v>
      </c>
      <c r="J93" s="1">
        <v>0</v>
      </c>
      <c r="K93" s="1">
        <v>0</v>
      </c>
      <c r="L93" s="1">
        <v>0</v>
      </c>
      <c r="M93" s="1">
        <v>0</v>
      </c>
      <c r="N93" s="1">
        <v>0</v>
      </c>
      <c r="O93" s="1">
        <v>0</v>
      </c>
      <c r="P93" s="1">
        <v>0</v>
      </c>
      <c r="Q93" s="1">
        <v>0</v>
      </c>
      <c r="R93" s="1">
        <v>0</v>
      </c>
      <c r="S93" s="1">
        <v>0</v>
      </c>
      <c r="T93" s="1">
        <v>0</v>
      </c>
      <c r="U93" s="1">
        <v>0</v>
      </c>
      <c r="V93" s="1">
        <v>0</v>
      </c>
      <c r="W93" s="1">
        <v>0</v>
      </c>
      <c r="X93" s="1">
        <v>0</v>
      </c>
    </row>
    <row r="94" spans="1:24" x14ac:dyDescent="0.35">
      <c r="A94" s="1" t="s">
        <v>485</v>
      </c>
      <c r="B94" s="1" t="s">
        <v>486</v>
      </c>
      <c r="C94" s="1">
        <v>0</v>
      </c>
      <c r="D94" s="1">
        <v>0</v>
      </c>
      <c r="E94" s="1">
        <v>0</v>
      </c>
      <c r="F94" s="1">
        <v>0</v>
      </c>
      <c r="G94" s="1">
        <v>0</v>
      </c>
      <c r="H94" s="1">
        <v>0</v>
      </c>
      <c r="I94" s="1">
        <v>0</v>
      </c>
      <c r="J94" s="1">
        <v>0</v>
      </c>
      <c r="K94" s="1">
        <v>0</v>
      </c>
      <c r="L94" s="1">
        <v>0</v>
      </c>
      <c r="M94" s="1">
        <v>0</v>
      </c>
      <c r="N94" s="1">
        <v>0</v>
      </c>
      <c r="O94" s="1">
        <v>0</v>
      </c>
      <c r="P94" s="1">
        <v>0</v>
      </c>
      <c r="Q94" s="1">
        <v>0</v>
      </c>
      <c r="R94" s="1">
        <v>0</v>
      </c>
      <c r="S94" s="1">
        <v>0</v>
      </c>
      <c r="T94" s="1">
        <v>0</v>
      </c>
      <c r="U94" s="1">
        <v>0</v>
      </c>
      <c r="V94" s="1">
        <v>0</v>
      </c>
      <c r="W94" s="1">
        <v>0</v>
      </c>
      <c r="X94" s="1">
        <v>0</v>
      </c>
    </row>
    <row r="95" spans="1:24" x14ac:dyDescent="0.35">
      <c r="A95" s="1" t="s">
        <v>487</v>
      </c>
      <c r="B95" s="1" t="s">
        <v>488</v>
      </c>
      <c r="C95" s="1">
        <v>0</v>
      </c>
      <c r="D95" s="1">
        <v>0</v>
      </c>
      <c r="E95" s="1">
        <v>0</v>
      </c>
      <c r="F95" s="1">
        <v>0</v>
      </c>
      <c r="G95" s="1">
        <v>0</v>
      </c>
      <c r="H95" s="1">
        <v>0</v>
      </c>
      <c r="I95" s="1">
        <v>0</v>
      </c>
      <c r="J95" s="1">
        <v>0</v>
      </c>
      <c r="K95" s="1">
        <v>0</v>
      </c>
      <c r="L95" s="1">
        <v>0</v>
      </c>
      <c r="M95" s="1">
        <v>0</v>
      </c>
      <c r="N95" s="1">
        <v>0</v>
      </c>
      <c r="O95" s="1">
        <v>0</v>
      </c>
      <c r="P95" s="1">
        <v>0</v>
      </c>
      <c r="Q95" s="1">
        <v>0</v>
      </c>
      <c r="R95" s="1">
        <v>0</v>
      </c>
      <c r="S95" s="1">
        <v>0</v>
      </c>
      <c r="T95" s="1">
        <v>0</v>
      </c>
      <c r="U95" s="1">
        <v>0</v>
      </c>
      <c r="V95" s="1">
        <v>0</v>
      </c>
      <c r="W95" s="1">
        <v>0</v>
      </c>
      <c r="X95" s="1">
        <v>0</v>
      </c>
    </row>
    <row r="96" spans="1:24" x14ac:dyDescent="0.35">
      <c r="A96" s="1" t="s">
        <v>490</v>
      </c>
      <c r="B96" s="1" t="s">
        <v>491</v>
      </c>
      <c r="C96" s="1">
        <v>0</v>
      </c>
      <c r="D96" s="1">
        <v>0</v>
      </c>
      <c r="E96" s="1">
        <v>0</v>
      </c>
      <c r="F96" s="1">
        <v>0</v>
      </c>
      <c r="G96" s="1">
        <v>0</v>
      </c>
      <c r="H96" s="1">
        <v>0</v>
      </c>
      <c r="I96" s="1">
        <v>0</v>
      </c>
      <c r="J96" s="1">
        <v>0</v>
      </c>
      <c r="K96" s="1">
        <v>0</v>
      </c>
      <c r="L96" s="1">
        <v>0</v>
      </c>
      <c r="M96" s="1">
        <v>0</v>
      </c>
      <c r="N96" s="1">
        <v>0</v>
      </c>
      <c r="O96" s="1">
        <v>0</v>
      </c>
      <c r="P96" s="1">
        <v>0</v>
      </c>
      <c r="Q96" s="1">
        <v>0</v>
      </c>
      <c r="R96" s="1">
        <v>0</v>
      </c>
      <c r="S96" s="1">
        <v>0</v>
      </c>
      <c r="T96" s="1">
        <v>0</v>
      </c>
      <c r="U96" s="1">
        <v>0</v>
      </c>
      <c r="V96" s="1">
        <v>0</v>
      </c>
      <c r="W96" s="1">
        <v>0</v>
      </c>
      <c r="X96" s="1">
        <v>0</v>
      </c>
    </row>
    <row r="97" spans="1:24" x14ac:dyDescent="0.35">
      <c r="A97" s="1" t="s">
        <v>492</v>
      </c>
      <c r="B97" s="1" t="s">
        <v>493</v>
      </c>
      <c r="C97" s="1">
        <v>0</v>
      </c>
      <c r="D97" s="1">
        <v>0</v>
      </c>
      <c r="E97" s="1">
        <v>0</v>
      </c>
      <c r="F97" s="1">
        <v>0</v>
      </c>
      <c r="G97" s="1">
        <v>0</v>
      </c>
      <c r="H97" s="1">
        <v>0</v>
      </c>
      <c r="I97" s="1">
        <v>0</v>
      </c>
      <c r="J97" s="1">
        <v>0</v>
      </c>
      <c r="K97" s="1">
        <v>0</v>
      </c>
      <c r="L97" s="1">
        <v>0</v>
      </c>
      <c r="M97" s="1">
        <v>0</v>
      </c>
      <c r="N97" s="1">
        <v>0</v>
      </c>
      <c r="O97" s="1">
        <v>0</v>
      </c>
      <c r="P97" s="1">
        <v>0</v>
      </c>
      <c r="Q97" s="1">
        <v>0</v>
      </c>
      <c r="R97" s="1">
        <v>0</v>
      </c>
      <c r="S97" s="1">
        <v>0</v>
      </c>
      <c r="T97" s="1">
        <v>0</v>
      </c>
      <c r="U97" s="1">
        <v>0</v>
      </c>
      <c r="V97" s="1">
        <v>0</v>
      </c>
      <c r="W97" s="1">
        <v>0</v>
      </c>
      <c r="X97" s="1">
        <v>0</v>
      </c>
    </row>
    <row r="98" spans="1:24" x14ac:dyDescent="0.35">
      <c r="A98" s="1" t="s">
        <v>494</v>
      </c>
      <c r="B98" s="1" t="s">
        <v>495</v>
      </c>
      <c r="C98" s="1">
        <v>0</v>
      </c>
      <c r="D98" s="1">
        <v>0</v>
      </c>
      <c r="E98" s="1">
        <v>0</v>
      </c>
      <c r="F98" s="1">
        <v>0</v>
      </c>
      <c r="G98" s="1">
        <v>0</v>
      </c>
      <c r="H98" s="1">
        <v>0</v>
      </c>
      <c r="I98" s="1">
        <v>0</v>
      </c>
      <c r="J98" s="1">
        <v>0</v>
      </c>
      <c r="K98" s="1">
        <v>0</v>
      </c>
      <c r="L98" s="1">
        <v>0</v>
      </c>
      <c r="M98" s="1">
        <v>0</v>
      </c>
      <c r="N98" s="1">
        <v>0</v>
      </c>
      <c r="O98" s="1">
        <v>0</v>
      </c>
      <c r="P98" s="1">
        <v>0</v>
      </c>
      <c r="Q98" s="1">
        <v>0</v>
      </c>
      <c r="R98" s="1">
        <v>0</v>
      </c>
      <c r="S98" s="1">
        <v>0</v>
      </c>
      <c r="T98" s="1">
        <v>0</v>
      </c>
      <c r="U98" s="1">
        <v>0</v>
      </c>
      <c r="V98" s="1">
        <v>0</v>
      </c>
      <c r="W98" s="1">
        <v>0</v>
      </c>
      <c r="X98" s="1">
        <v>0</v>
      </c>
    </row>
    <row r="99" spans="1:24" x14ac:dyDescent="0.35">
      <c r="A99" s="1" t="s">
        <v>496</v>
      </c>
      <c r="B99" s="1" t="s">
        <v>497</v>
      </c>
      <c r="C99" s="1">
        <v>0</v>
      </c>
      <c r="D99" s="1">
        <v>0</v>
      </c>
      <c r="E99" s="1">
        <v>0</v>
      </c>
      <c r="F99" s="1">
        <v>0</v>
      </c>
      <c r="G99" s="1">
        <v>0</v>
      </c>
      <c r="H99" s="1">
        <v>0</v>
      </c>
      <c r="I99" s="1">
        <v>0</v>
      </c>
      <c r="J99" s="1">
        <v>0</v>
      </c>
      <c r="K99" s="1">
        <v>0</v>
      </c>
      <c r="L99" s="1">
        <v>0</v>
      </c>
      <c r="M99" s="1">
        <v>0</v>
      </c>
      <c r="N99" s="1">
        <v>0</v>
      </c>
      <c r="O99" s="1">
        <v>0</v>
      </c>
      <c r="P99" s="1">
        <v>0</v>
      </c>
      <c r="Q99" s="1">
        <v>0</v>
      </c>
      <c r="R99" s="1">
        <v>0</v>
      </c>
      <c r="S99" s="1">
        <v>0</v>
      </c>
      <c r="T99" s="1">
        <v>0</v>
      </c>
      <c r="U99" s="1">
        <v>0</v>
      </c>
      <c r="V99" s="1">
        <v>0</v>
      </c>
      <c r="W99" s="1">
        <v>0</v>
      </c>
      <c r="X99" s="1">
        <v>0</v>
      </c>
    </row>
    <row r="100" spans="1:24" x14ac:dyDescent="0.35">
      <c r="A100" s="1" t="s">
        <v>498</v>
      </c>
      <c r="B100" s="1" t="s">
        <v>499</v>
      </c>
      <c r="C100" s="1">
        <v>0</v>
      </c>
      <c r="D100" s="1">
        <v>0</v>
      </c>
      <c r="E100" s="1">
        <v>0</v>
      </c>
      <c r="F100" s="1">
        <v>0</v>
      </c>
      <c r="G100" s="1">
        <v>0</v>
      </c>
      <c r="H100" s="1">
        <v>0</v>
      </c>
      <c r="I100" s="1">
        <v>0</v>
      </c>
      <c r="J100" s="1">
        <v>0</v>
      </c>
      <c r="K100" s="1">
        <v>0</v>
      </c>
      <c r="L100" s="1">
        <v>0</v>
      </c>
      <c r="M100" s="1">
        <v>0</v>
      </c>
      <c r="N100" s="1">
        <v>0</v>
      </c>
      <c r="O100" s="1">
        <v>0</v>
      </c>
      <c r="P100" s="1">
        <v>0</v>
      </c>
      <c r="Q100" s="1">
        <v>0</v>
      </c>
      <c r="R100" s="1">
        <v>0</v>
      </c>
      <c r="S100" s="1">
        <v>0</v>
      </c>
      <c r="T100" s="1">
        <v>0</v>
      </c>
      <c r="U100" s="1">
        <v>0</v>
      </c>
      <c r="V100" s="1">
        <v>0</v>
      </c>
      <c r="W100" s="1">
        <v>0</v>
      </c>
      <c r="X100" s="1">
        <v>0</v>
      </c>
    </row>
    <row r="101" spans="1:24" x14ac:dyDescent="0.35">
      <c r="A101" s="1" t="s">
        <v>500</v>
      </c>
      <c r="B101" s="1" t="s">
        <v>501</v>
      </c>
      <c r="C101" s="1">
        <v>0</v>
      </c>
      <c r="D101" s="1">
        <v>0</v>
      </c>
      <c r="E101" s="1">
        <v>0</v>
      </c>
      <c r="F101" s="1">
        <v>0</v>
      </c>
      <c r="G101" s="1">
        <v>0</v>
      </c>
      <c r="H101" s="1">
        <v>0</v>
      </c>
      <c r="I101" s="1">
        <v>0</v>
      </c>
      <c r="J101" s="1">
        <v>0</v>
      </c>
      <c r="K101" s="1">
        <v>0</v>
      </c>
      <c r="L101" s="1">
        <v>0</v>
      </c>
      <c r="M101" s="1">
        <v>0</v>
      </c>
      <c r="N101" s="1">
        <v>0</v>
      </c>
      <c r="O101" s="1">
        <v>0</v>
      </c>
      <c r="P101" s="1">
        <v>0</v>
      </c>
      <c r="Q101" s="1">
        <v>0</v>
      </c>
      <c r="R101" s="1">
        <v>0</v>
      </c>
      <c r="S101" s="1">
        <v>0</v>
      </c>
      <c r="T101" s="1">
        <v>0</v>
      </c>
      <c r="U101" s="1">
        <v>0</v>
      </c>
      <c r="V101" s="1">
        <v>0</v>
      </c>
      <c r="W101" s="1">
        <v>0</v>
      </c>
      <c r="X101" s="1">
        <v>0</v>
      </c>
    </row>
    <row r="102" spans="1:24" x14ac:dyDescent="0.35">
      <c r="A102" s="1" t="s">
        <v>502</v>
      </c>
      <c r="B102" s="1" t="s">
        <v>503</v>
      </c>
      <c r="C102" s="1">
        <v>0</v>
      </c>
      <c r="D102" s="1">
        <v>0</v>
      </c>
      <c r="E102" s="1">
        <v>0</v>
      </c>
      <c r="F102" s="1">
        <v>0</v>
      </c>
      <c r="G102" s="1">
        <v>0</v>
      </c>
      <c r="H102" s="1">
        <v>0</v>
      </c>
      <c r="I102" s="1">
        <v>0</v>
      </c>
      <c r="J102" s="1">
        <v>0</v>
      </c>
      <c r="K102" s="1">
        <v>0</v>
      </c>
      <c r="L102" s="1">
        <v>0</v>
      </c>
      <c r="M102" s="1">
        <v>0</v>
      </c>
      <c r="N102" s="1">
        <v>0</v>
      </c>
      <c r="O102" s="1">
        <v>0</v>
      </c>
      <c r="P102" s="1">
        <v>0</v>
      </c>
      <c r="Q102" s="1">
        <v>0</v>
      </c>
      <c r="R102" s="1">
        <v>0</v>
      </c>
      <c r="S102" s="1">
        <v>0</v>
      </c>
      <c r="T102" s="1">
        <v>0</v>
      </c>
      <c r="U102" s="1">
        <v>0</v>
      </c>
      <c r="V102" s="1">
        <v>0</v>
      </c>
      <c r="W102" s="1">
        <v>0</v>
      </c>
      <c r="X102" s="1">
        <v>0</v>
      </c>
    </row>
    <row r="103" spans="1:24" x14ac:dyDescent="0.35">
      <c r="A103" s="1" t="s">
        <v>504</v>
      </c>
      <c r="B103" s="1" t="s">
        <v>505</v>
      </c>
      <c r="C103" s="1">
        <v>0</v>
      </c>
      <c r="D103" s="1">
        <v>0</v>
      </c>
      <c r="E103" s="1">
        <v>0</v>
      </c>
      <c r="F103" s="1">
        <v>0</v>
      </c>
      <c r="G103" s="1">
        <v>0</v>
      </c>
      <c r="H103" s="1">
        <v>0</v>
      </c>
      <c r="I103" s="1">
        <v>0</v>
      </c>
      <c r="J103" s="1">
        <v>0</v>
      </c>
      <c r="K103" s="1">
        <v>0</v>
      </c>
      <c r="L103" s="1">
        <v>0</v>
      </c>
      <c r="M103" s="1">
        <v>0</v>
      </c>
      <c r="N103" s="1">
        <v>0</v>
      </c>
      <c r="O103" s="1">
        <v>0</v>
      </c>
      <c r="P103" s="1">
        <v>0</v>
      </c>
      <c r="Q103" s="1">
        <v>0</v>
      </c>
      <c r="R103" s="1">
        <v>0</v>
      </c>
      <c r="S103" s="1">
        <v>0</v>
      </c>
      <c r="T103" s="1">
        <v>0</v>
      </c>
      <c r="U103" s="1">
        <v>0</v>
      </c>
      <c r="V103" s="1">
        <v>0</v>
      </c>
      <c r="W103" s="1">
        <v>0</v>
      </c>
      <c r="X103" s="1">
        <v>0</v>
      </c>
    </row>
    <row r="104" spans="1:24" x14ac:dyDescent="0.35">
      <c r="A104" s="1" t="s">
        <v>506</v>
      </c>
      <c r="B104" s="1" t="s">
        <v>507</v>
      </c>
      <c r="C104" s="1">
        <v>0</v>
      </c>
      <c r="D104" s="1">
        <v>0</v>
      </c>
      <c r="E104" s="1">
        <v>0</v>
      </c>
      <c r="F104" s="1">
        <v>0</v>
      </c>
      <c r="G104" s="1">
        <v>0</v>
      </c>
      <c r="H104" s="1">
        <v>0</v>
      </c>
      <c r="I104" s="1">
        <v>0</v>
      </c>
      <c r="J104" s="1">
        <v>0</v>
      </c>
      <c r="K104" s="1">
        <v>0</v>
      </c>
      <c r="L104" s="1">
        <v>0</v>
      </c>
      <c r="M104" s="1">
        <v>0</v>
      </c>
      <c r="N104" s="1">
        <v>0</v>
      </c>
      <c r="O104" s="1">
        <v>0</v>
      </c>
      <c r="P104" s="1">
        <v>0</v>
      </c>
      <c r="Q104" s="1">
        <v>0</v>
      </c>
      <c r="R104" s="1">
        <v>0</v>
      </c>
      <c r="S104" s="1">
        <v>0</v>
      </c>
      <c r="T104" s="1">
        <v>0</v>
      </c>
      <c r="U104" s="1">
        <v>0</v>
      </c>
      <c r="V104" s="1">
        <v>0</v>
      </c>
      <c r="W104" s="1">
        <v>0</v>
      </c>
      <c r="X104" s="1">
        <v>0</v>
      </c>
    </row>
    <row r="105" spans="1:24" x14ac:dyDescent="0.35">
      <c r="A105" s="1" t="s">
        <v>508</v>
      </c>
      <c r="B105" s="1" t="s">
        <v>509</v>
      </c>
      <c r="C105" s="1">
        <v>0</v>
      </c>
      <c r="D105" s="1">
        <v>0</v>
      </c>
      <c r="E105" s="1">
        <v>0</v>
      </c>
      <c r="F105" s="1">
        <v>0</v>
      </c>
      <c r="G105" s="1">
        <v>0</v>
      </c>
      <c r="H105" s="1">
        <v>0</v>
      </c>
      <c r="I105" s="1">
        <v>0</v>
      </c>
      <c r="J105" s="1">
        <v>0</v>
      </c>
      <c r="K105" s="1">
        <v>0</v>
      </c>
      <c r="L105" s="1">
        <v>0</v>
      </c>
      <c r="M105" s="1">
        <v>0</v>
      </c>
      <c r="N105" s="1">
        <v>0</v>
      </c>
      <c r="O105" s="1">
        <v>0</v>
      </c>
      <c r="P105" s="1">
        <v>0</v>
      </c>
      <c r="Q105" s="1">
        <v>0</v>
      </c>
      <c r="R105" s="1">
        <v>0</v>
      </c>
      <c r="S105" s="1">
        <v>0</v>
      </c>
      <c r="T105" s="1">
        <v>0</v>
      </c>
      <c r="U105" s="1">
        <v>0</v>
      </c>
      <c r="V105" s="1">
        <v>0</v>
      </c>
      <c r="W105" s="1">
        <v>0</v>
      </c>
      <c r="X105" s="1">
        <v>0</v>
      </c>
    </row>
    <row r="106" spans="1:24" x14ac:dyDescent="0.35">
      <c r="A106" s="1" t="s">
        <v>510</v>
      </c>
      <c r="B106" s="1" t="s">
        <v>511</v>
      </c>
      <c r="C106" s="1">
        <v>0</v>
      </c>
      <c r="D106" s="1">
        <v>0</v>
      </c>
      <c r="E106" s="1">
        <v>0</v>
      </c>
      <c r="F106" s="1">
        <v>0</v>
      </c>
      <c r="G106" s="1">
        <v>0</v>
      </c>
      <c r="H106" s="1">
        <v>0</v>
      </c>
      <c r="I106" s="1">
        <v>0</v>
      </c>
      <c r="J106" s="1">
        <v>0</v>
      </c>
      <c r="K106" s="1">
        <v>0</v>
      </c>
      <c r="L106" s="1">
        <v>0</v>
      </c>
      <c r="M106" s="1">
        <v>0</v>
      </c>
      <c r="N106" s="1">
        <v>0</v>
      </c>
      <c r="O106" s="1">
        <v>0</v>
      </c>
      <c r="P106" s="1">
        <v>0</v>
      </c>
      <c r="Q106" s="1">
        <v>0</v>
      </c>
      <c r="R106" s="1">
        <v>0</v>
      </c>
      <c r="S106" s="1">
        <v>0</v>
      </c>
      <c r="T106" s="1">
        <v>0</v>
      </c>
      <c r="U106" s="1">
        <v>0</v>
      </c>
      <c r="V106" s="1">
        <v>0</v>
      </c>
      <c r="W106" s="1">
        <v>0</v>
      </c>
      <c r="X106" s="1">
        <v>0</v>
      </c>
    </row>
    <row r="107" spans="1:24" x14ac:dyDescent="0.35">
      <c r="A107" s="1" t="s">
        <v>512</v>
      </c>
      <c r="B107" s="1" t="s">
        <v>513</v>
      </c>
      <c r="C107" s="1">
        <v>0</v>
      </c>
      <c r="D107" s="1">
        <v>0</v>
      </c>
      <c r="E107" s="1">
        <v>0</v>
      </c>
      <c r="F107" s="1">
        <v>0</v>
      </c>
      <c r="G107" s="1">
        <v>0</v>
      </c>
      <c r="H107" s="1">
        <v>0</v>
      </c>
      <c r="I107" s="1">
        <v>0</v>
      </c>
      <c r="J107" s="1">
        <v>0</v>
      </c>
      <c r="K107" s="1">
        <v>0</v>
      </c>
      <c r="L107" s="1">
        <v>0</v>
      </c>
      <c r="M107" s="1">
        <v>0</v>
      </c>
      <c r="N107" s="1">
        <v>0</v>
      </c>
      <c r="O107" s="1">
        <v>0</v>
      </c>
      <c r="P107" s="1">
        <v>0</v>
      </c>
      <c r="Q107" s="1">
        <v>0</v>
      </c>
      <c r="R107" s="1">
        <v>0</v>
      </c>
      <c r="S107" s="1">
        <v>0</v>
      </c>
      <c r="T107" s="1">
        <v>0</v>
      </c>
      <c r="U107" s="1">
        <v>0</v>
      </c>
      <c r="V107" s="1">
        <v>0</v>
      </c>
      <c r="W107" s="1">
        <v>0</v>
      </c>
      <c r="X107" s="1">
        <v>0</v>
      </c>
    </row>
    <row r="108" spans="1:24" x14ac:dyDescent="0.35">
      <c r="A108" s="1" t="s">
        <v>514</v>
      </c>
      <c r="B108" s="1" t="s">
        <v>515</v>
      </c>
      <c r="C108" s="1">
        <v>0</v>
      </c>
      <c r="D108" s="1">
        <v>0</v>
      </c>
      <c r="E108" s="1">
        <v>0</v>
      </c>
      <c r="F108" s="1">
        <v>0</v>
      </c>
      <c r="G108" s="1">
        <v>0</v>
      </c>
      <c r="H108" s="1">
        <v>0</v>
      </c>
      <c r="I108" s="1">
        <v>0</v>
      </c>
      <c r="J108" s="1">
        <v>0</v>
      </c>
      <c r="K108" s="1">
        <v>0</v>
      </c>
      <c r="L108" s="1">
        <v>0</v>
      </c>
      <c r="M108" s="1">
        <v>0</v>
      </c>
      <c r="N108" s="1">
        <v>0</v>
      </c>
      <c r="O108" s="1">
        <v>0</v>
      </c>
      <c r="P108" s="1">
        <v>0</v>
      </c>
      <c r="Q108" s="1">
        <v>0</v>
      </c>
      <c r="R108" s="1">
        <v>0</v>
      </c>
      <c r="S108" s="1">
        <v>0</v>
      </c>
      <c r="T108" s="1">
        <v>0</v>
      </c>
      <c r="U108" s="1">
        <v>0</v>
      </c>
      <c r="V108" s="1">
        <v>0</v>
      </c>
      <c r="W108" s="1">
        <v>0</v>
      </c>
      <c r="X108" s="1">
        <v>0</v>
      </c>
    </row>
    <row r="109" spans="1:24" x14ac:dyDescent="0.35">
      <c r="A109" s="1" t="s">
        <v>516</v>
      </c>
      <c r="B109" s="1" t="s">
        <v>517</v>
      </c>
      <c r="C109" s="1">
        <v>0</v>
      </c>
      <c r="D109" s="1">
        <v>0</v>
      </c>
      <c r="E109" s="1">
        <v>0</v>
      </c>
      <c r="F109" s="1">
        <v>0</v>
      </c>
      <c r="G109" s="1">
        <v>0</v>
      </c>
      <c r="H109" s="1">
        <v>0</v>
      </c>
      <c r="I109" s="1">
        <v>0</v>
      </c>
      <c r="J109" s="1">
        <v>0</v>
      </c>
      <c r="K109" s="1">
        <v>0</v>
      </c>
      <c r="L109" s="1">
        <v>0</v>
      </c>
      <c r="M109" s="1">
        <v>0</v>
      </c>
      <c r="N109" s="1">
        <v>0</v>
      </c>
      <c r="O109" s="1">
        <v>0</v>
      </c>
      <c r="P109" s="1">
        <v>0</v>
      </c>
      <c r="Q109" s="1">
        <v>0</v>
      </c>
      <c r="R109" s="1">
        <v>0</v>
      </c>
      <c r="S109" s="1">
        <v>0</v>
      </c>
      <c r="T109" s="1">
        <v>0</v>
      </c>
      <c r="U109" s="1">
        <v>0</v>
      </c>
      <c r="V109" s="1">
        <v>0</v>
      </c>
      <c r="W109" s="1">
        <v>0</v>
      </c>
      <c r="X109" s="1">
        <v>0</v>
      </c>
    </row>
    <row r="110" spans="1:24" x14ac:dyDescent="0.35">
      <c r="A110" s="1" t="s">
        <v>518</v>
      </c>
      <c r="B110" s="1" t="s">
        <v>519</v>
      </c>
      <c r="C110" s="1">
        <v>0</v>
      </c>
      <c r="D110" s="1">
        <v>0</v>
      </c>
      <c r="E110" s="1">
        <v>0</v>
      </c>
      <c r="F110" s="1">
        <v>0</v>
      </c>
      <c r="G110" s="1">
        <v>0</v>
      </c>
      <c r="H110" s="1">
        <v>0</v>
      </c>
      <c r="I110" s="1">
        <v>0</v>
      </c>
      <c r="J110" s="1">
        <v>0</v>
      </c>
      <c r="K110" s="1">
        <v>0</v>
      </c>
      <c r="L110" s="1">
        <v>0</v>
      </c>
      <c r="M110" s="1">
        <v>0</v>
      </c>
      <c r="N110" s="1">
        <v>0</v>
      </c>
      <c r="O110" s="1">
        <v>0</v>
      </c>
      <c r="P110" s="1">
        <v>0</v>
      </c>
      <c r="Q110" s="1">
        <v>0</v>
      </c>
      <c r="R110" s="1">
        <v>0</v>
      </c>
      <c r="S110" s="1">
        <v>0</v>
      </c>
      <c r="T110" s="1">
        <v>0</v>
      </c>
      <c r="U110" s="1">
        <v>0</v>
      </c>
      <c r="V110" s="1">
        <v>0</v>
      </c>
      <c r="W110" s="1">
        <v>0</v>
      </c>
      <c r="X110" s="1">
        <v>0</v>
      </c>
    </row>
    <row r="111" spans="1:24" x14ac:dyDescent="0.35">
      <c r="A111" s="1" t="s">
        <v>520</v>
      </c>
      <c r="B111" s="1" t="s">
        <v>521</v>
      </c>
      <c r="C111" s="1">
        <v>0</v>
      </c>
      <c r="D111" s="1">
        <v>0</v>
      </c>
      <c r="E111" s="1">
        <v>0</v>
      </c>
      <c r="F111" s="1">
        <v>0</v>
      </c>
      <c r="G111" s="1">
        <v>0</v>
      </c>
      <c r="H111" s="1">
        <v>0</v>
      </c>
      <c r="I111" s="1">
        <v>0</v>
      </c>
      <c r="J111" s="1">
        <v>0</v>
      </c>
      <c r="K111" s="1">
        <v>0</v>
      </c>
      <c r="L111" s="1">
        <v>0</v>
      </c>
      <c r="M111" s="1">
        <v>0</v>
      </c>
      <c r="N111" s="1">
        <v>0</v>
      </c>
      <c r="O111" s="1">
        <v>0</v>
      </c>
      <c r="P111" s="1">
        <v>0</v>
      </c>
      <c r="Q111" s="1">
        <v>0</v>
      </c>
      <c r="R111" s="1">
        <v>0</v>
      </c>
      <c r="S111" s="1">
        <v>0</v>
      </c>
      <c r="T111" s="1">
        <v>0</v>
      </c>
      <c r="U111" s="1">
        <v>0</v>
      </c>
      <c r="V111" s="1">
        <v>0</v>
      </c>
      <c r="W111" s="1">
        <v>0</v>
      </c>
      <c r="X111" s="1">
        <v>0</v>
      </c>
    </row>
    <row r="112" spans="1:24" x14ac:dyDescent="0.35">
      <c r="A112" s="1" t="s">
        <v>523</v>
      </c>
      <c r="B112" s="1" t="s">
        <v>524</v>
      </c>
      <c r="C112" s="1">
        <v>0</v>
      </c>
      <c r="D112" s="1">
        <v>0</v>
      </c>
      <c r="E112" s="1">
        <v>0</v>
      </c>
      <c r="F112" s="1">
        <v>0</v>
      </c>
      <c r="G112" s="1">
        <v>0</v>
      </c>
      <c r="H112" s="1">
        <v>0</v>
      </c>
      <c r="I112" s="1">
        <v>0</v>
      </c>
      <c r="J112" s="1">
        <v>0</v>
      </c>
      <c r="K112" s="1">
        <v>0</v>
      </c>
      <c r="L112" s="1">
        <v>0</v>
      </c>
      <c r="M112" s="1">
        <v>0</v>
      </c>
      <c r="N112" s="1">
        <v>0</v>
      </c>
      <c r="O112" s="1">
        <v>0</v>
      </c>
      <c r="P112" s="1">
        <v>0</v>
      </c>
      <c r="Q112" s="1">
        <v>0</v>
      </c>
      <c r="R112" s="1">
        <v>0</v>
      </c>
      <c r="S112" s="1">
        <v>0</v>
      </c>
      <c r="T112" s="1">
        <v>0</v>
      </c>
      <c r="U112" s="1">
        <v>0</v>
      </c>
      <c r="V112" s="1">
        <v>0</v>
      </c>
      <c r="W112" s="1">
        <v>0</v>
      </c>
      <c r="X112" s="1">
        <v>0</v>
      </c>
    </row>
    <row r="113" spans="1:24" x14ac:dyDescent="0.35">
      <c r="A113" s="1" t="s">
        <v>525</v>
      </c>
      <c r="B113" s="1" t="s">
        <v>526</v>
      </c>
      <c r="C113" s="1">
        <v>0</v>
      </c>
      <c r="D113" s="1">
        <v>0</v>
      </c>
      <c r="E113" s="1">
        <v>0</v>
      </c>
      <c r="F113" s="1">
        <v>0</v>
      </c>
      <c r="G113" s="1">
        <v>0</v>
      </c>
      <c r="H113" s="1">
        <v>0</v>
      </c>
      <c r="I113" s="1">
        <v>0</v>
      </c>
      <c r="J113" s="1">
        <v>0</v>
      </c>
      <c r="K113" s="1">
        <v>0</v>
      </c>
      <c r="L113" s="1">
        <v>0</v>
      </c>
      <c r="M113" s="1">
        <v>0</v>
      </c>
      <c r="N113" s="1">
        <v>0</v>
      </c>
      <c r="O113" s="1">
        <v>0</v>
      </c>
      <c r="P113" s="1">
        <v>0</v>
      </c>
      <c r="Q113" s="1">
        <v>0</v>
      </c>
      <c r="R113" s="1">
        <v>0</v>
      </c>
      <c r="S113" s="1">
        <v>0</v>
      </c>
      <c r="T113" s="1">
        <v>0</v>
      </c>
      <c r="U113" s="1">
        <v>0</v>
      </c>
      <c r="V113" s="1">
        <v>0</v>
      </c>
      <c r="W113" s="1">
        <v>0</v>
      </c>
      <c r="X113" s="1">
        <v>0</v>
      </c>
    </row>
    <row r="114" spans="1:24" x14ac:dyDescent="0.35">
      <c r="A114" s="1" t="s">
        <v>527</v>
      </c>
      <c r="B114" s="1" t="s">
        <v>528</v>
      </c>
      <c r="C114" s="1">
        <v>0</v>
      </c>
      <c r="D114" s="1">
        <v>0</v>
      </c>
      <c r="E114" s="1">
        <v>0</v>
      </c>
      <c r="F114" s="1">
        <v>0</v>
      </c>
      <c r="G114" s="1">
        <v>0</v>
      </c>
      <c r="H114" s="1">
        <v>0</v>
      </c>
      <c r="I114" s="1">
        <v>0</v>
      </c>
      <c r="J114" s="1">
        <v>0</v>
      </c>
      <c r="K114" s="1">
        <v>0</v>
      </c>
      <c r="L114" s="1">
        <v>0</v>
      </c>
      <c r="M114" s="1">
        <v>0</v>
      </c>
      <c r="N114" s="1">
        <v>0</v>
      </c>
      <c r="O114" s="1">
        <v>0</v>
      </c>
      <c r="P114" s="1">
        <v>0</v>
      </c>
      <c r="Q114" s="1">
        <v>0</v>
      </c>
      <c r="R114" s="1">
        <v>0</v>
      </c>
      <c r="S114" s="1">
        <v>0</v>
      </c>
      <c r="T114" s="1">
        <v>0</v>
      </c>
      <c r="U114" s="1">
        <v>0</v>
      </c>
      <c r="V114" s="1">
        <v>0</v>
      </c>
      <c r="W114" s="1">
        <v>0</v>
      </c>
      <c r="X114" s="1">
        <v>0</v>
      </c>
    </row>
    <row r="115" spans="1:24" x14ac:dyDescent="0.35">
      <c r="A115" s="1" t="s">
        <v>529</v>
      </c>
      <c r="B115" s="1" t="s">
        <v>530</v>
      </c>
      <c r="C115" s="1">
        <v>0</v>
      </c>
      <c r="D115" s="1">
        <v>0</v>
      </c>
      <c r="E115" s="1">
        <v>0</v>
      </c>
      <c r="F115" s="1">
        <v>0</v>
      </c>
      <c r="G115" s="1">
        <v>0</v>
      </c>
      <c r="H115" s="1">
        <v>0</v>
      </c>
      <c r="I115" s="1">
        <v>0</v>
      </c>
      <c r="J115" s="1">
        <v>0</v>
      </c>
      <c r="K115" s="1">
        <v>0</v>
      </c>
      <c r="L115" s="1">
        <v>0</v>
      </c>
      <c r="M115" s="1">
        <v>0</v>
      </c>
      <c r="N115" s="1">
        <v>0</v>
      </c>
      <c r="O115" s="1">
        <v>0</v>
      </c>
      <c r="P115" s="1">
        <v>0</v>
      </c>
      <c r="Q115" s="1">
        <v>0</v>
      </c>
      <c r="R115" s="1">
        <v>0</v>
      </c>
      <c r="S115" s="1">
        <v>0</v>
      </c>
      <c r="T115" s="1">
        <v>0</v>
      </c>
      <c r="U115" s="1">
        <v>0</v>
      </c>
      <c r="V115" s="1">
        <v>0</v>
      </c>
      <c r="W115" s="1">
        <v>0</v>
      </c>
      <c r="X115" s="1">
        <v>0</v>
      </c>
    </row>
    <row r="116" spans="1:24" x14ac:dyDescent="0.35">
      <c r="A116" s="1" t="s">
        <v>532</v>
      </c>
      <c r="B116" s="1" t="s">
        <v>533</v>
      </c>
      <c r="C116" s="1">
        <v>0</v>
      </c>
      <c r="D116" s="1">
        <v>0</v>
      </c>
      <c r="E116" s="1">
        <v>0</v>
      </c>
      <c r="F116" s="1">
        <v>0</v>
      </c>
      <c r="G116" s="1">
        <v>0</v>
      </c>
      <c r="H116" s="1">
        <v>0</v>
      </c>
      <c r="I116" s="1">
        <v>0</v>
      </c>
      <c r="J116" s="1">
        <v>0</v>
      </c>
      <c r="K116" s="1">
        <v>0</v>
      </c>
      <c r="L116" s="1">
        <v>0</v>
      </c>
      <c r="M116" s="1">
        <v>0</v>
      </c>
      <c r="N116" s="1">
        <v>0</v>
      </c>
      <c r="O116" s="1">
        <v>0</v>
      </c>
      <c r="P116" s="1">
        <v>0</v>
      </c>
      <c r="Q116" s="1">
        <v>0</v>
      </c>
      <c r="R116" s="1">
        <v>0</v>
      </c>
      <c r="S116" s="1">
        <v>0</v>
      </c>
      <c r="T116" s="1">
        <v>0</v>
      </c>
      <c r="U116" s="1">
        <v>0</v>
      </c>
      <c r="V116" s="1">
        <v>0</v>
      </c>
      <c r="W116" s="1">
        <v>0</v>
      </c>
      <c r="X116" s="1">
        <v>0</v>
      </c>
    </row>
    <row r="117" spans="1:24" x14ac:dyDescent="0.35">
      <c r="A117" s="1" t="s">
        <v>534</v>
      </c>
      <c r="B117" s="1" t="s">
        <v>535</v>
      </c>
      <c r="C117" s="1">
        <v>0</v>
      </c>
      <c r="D117" s="1">
        <v>0</v>
      </c>
      <c r="E117" s="1">
        <v>0</v>
      </c>
      <c r="F117" s="1">
        <v>0</v>
      </c>
      <c r="G117" s="1">
        <v>0</v>
      </c>
      <c r="H117" s="1">
        <v>0</v>
      </c>
      <c r="I117" s="1">
        <v>0</v>
      </c>
      <c r="J117" s="1">
        <v>0</v>
      </c>
      <c r="K117" s="1">
        <v>0</v>
      </c>
      <c r="L117" s="1">
        <v>0</v>
      </c>
      <c r="M117" s="1">
        <v>0</v>
      </c>
      <c r="N117" s="1">
        <v>0</v>
      </c>
      <c r="O117" s="1">
        <v>0</v>
      </c>
      <c r="P117" s="1">
        <v>0</v>
      </c>
      <c r="Q117" s="1">
        <v>0</v>
      </c>
      <c r="R117" s="1">
        <v>0</v>
      </c>
      <c r="S117" s="1">
        <v>0</v>
      </c>
      <c r="T117" s="1">
        <v>0</v>
      </c>
      <c r="U117" s="1">
        <v>0</v>
      </c>
      <c r="V117" s="1">
        <v>0</v>
      </c>
      <c r="W117" s="1">
        <v>0</v>
      </c>
      <c r="X117" s="1">
        <v>0</v>
      </c>
    </row>
    <row r="118" spans="1:24" x14ac:dyDescent="0.35">
      <c r="A118" s="1" t="s">
        <v>536</v>
      </c>
      <c r="B118" s="1" t="s">
        <v>537</v>
      </c>
      <c r="C118" s="1">
        <v>0</v>
      </c>
      <c r="D118" s="1">
        <v>0</v>
      </c>
      <c r="E118" s="1">
        <v>0</v>
      </c>
      <c r="F118" s="1">
        <v>0</v>
      </c>
      <c r="G118" s="1">
        <v>0</v>
      </c>
      <c r="H118" s="1">
        <v>0</v>
      </c>
      <c r="I118" s="1">
        <v>0</v>
      </c>
      <c r="J118" s="1">
        <v>0</v>
      </c>
      <c r="K118" s="1">
        <v>0</v>
      </c>
      <c r="L118" s="1">
        <v>0</v>
      </c>
      <c r="M118" s="1">
        <v>0</v>
      </c>
      <c r="N118" s="1">
        <v>0</v>
      </c>
      <c r="O118" s="1">
        <v>0</v>
      </c>
      <c r="P118" s="1">
        <v>0</v>
      </c>
      <c r="Q118" s="1">
        <v>0</v>
      </c>
      <c r="R118" s="1">
        <v>0</v>
      </c>
      <c r="S118" s="1">
        <v>0</v>
      </c>
      <c r="T118" s="1">
        <v>0</v>
      </c>
      <c r="U118" s="1">
        <v>0</v>
      </c>
      <c r="V118" s="1">
        <v>0</v>
      </c>
      <c r="W118" s="1">
        <v>0</v>
      </c>
      <c r="X118" s="1">
        <v>0</v>
      </c>
    </row>
    <row r="119" spans="1:24" x14ac:dyDescent="0.35">
      <c r="A119" s="1" t="s">
        <v>538</v>
      </c>
      <c r="B119" s="1" t="s">
        <v>539</v>
      </c>
      <c r="C119" s="1">
        <v>0</v>
      </c>
      <c r="D119" s="1">
        <v>0</v>
      </c>
      <c r="E119" s="1">
        <v>0</v>
      </c>
      <c r="F119" s="1">
        <v>0</v>
      </c>
      <c r="G119" s="1">
        <v>0</v>
      </c>
      <c r="H119" s="1">
        <v>0</v>
      </c>
      <c r="I119" s="1">
        <v>0</v>
      </c>
      <c r="J119" s="1">
        <v>0</v>
      </c>
      <c r="K119" s="1">
        <v>0</v>
      </c>
      <c r="L119" s="1">
        <v>0</v>
      </c>
      <c r="M119" s="1">
        <v>0</v>
      </c>
      <c r="N119" s="1">
        <v>0</v>
      </c>
      <c r="O119" s="1">
        <v>0</v>
      </c>
      <c r="P119" s="1">
        <v>0</v>
      </c>
      <c r="Q119" s="1">
        <v>0</v>
      </c>
      <c r="R119" s="1">
        <v>0</v>
      </c>
      <c r="S119" s="1">
        <v>0</v>
      </c>
      <c r="T119" s="1">
        <v>0</v>
      </c>
      <c r="U119" s="1">
        <v>0</v>
      </c>
      <c r="V119" s="1">
        <v>0</v>
      </c>
      <c r="W119" s="1">
        <v>0</v>
      </c>
      <c r="X119" s="1">
        <v>0</v>
      </c>
    </row>
    <row r="120" spans="1:24" x14ac:dyDescent="0.35">
      <c r="A120" s="1" t="s">
        <v>540</v>
      </c>
      <c r="B120" s="1" t="s">
        <v>541</v>
      </c>
      <c r="C120" s="1">
        <v>0</v>
      </c>
      <c r="D120" s="1">
        <v>0</v>
      </c>
      <c r="E120" s="1">
        <v>0</v>
      </c>
      <c r="F120" s="1">
        <v>0</v>
      </c>
      <c r="G120" s="1">
        <v>0</v>
      </c>
      <c r="H120" s="1">
        <v>0</v>
      </c>
      <c r="I120" s="1">
        <v>0</v>
      </c>
      <c r="J120" s="1">
        <v>0</v>
      </c>
      <c r="K120" s="1">
        <v>0</v>
      </c>
      <c r="L120" s="1">
        <v>0</v>
      </c>
      <c r="M120" s="1">
        <v>0</v>
      </c>
      <c r="N120" s="1">
        <v>0</v>
      </c>
      <c r="O120" s="1">
        <v>0</v>
      </c>
      <c r="P120" s="1">
        <v>0</v>
      </c>
      <c r="Q120" s="1">
        <v>0</v>
      </c>
      <c r="R120" s="1">
        <v>0</v>
      </c>
      <c r="S120" s="1">
        <v>0</v>
      </c>
      <c r="T120" s="1">
        <v>0</v>
      </c>
      <c r="U120" s="1">
        <v>0</v>
      </c>
      <c r="V120" s="1">
        <v>0</v>
      </c>
      <c r="W120" s="1">
        <v>0</v>
      </c>
      <c r="X120" s="1">
        <v>0</v>
      </c>
    </row>
    <row r="121" spans="1:24" x14ac:dyDescent="0.35">
      <c r="A121" s="1" t="s">
        <v>542</v>
      </c>
      <c r="B121" s="1" t="s">
        <v>543</v>
      </c>
      <c r="C121" s="1">
        <v>0</v>
      </c>
      <c r="D121" s="1">
        <v>0</v>
      </c>
      <c r="E121" s="1">
        <v>0</v>
      </c>
      <c r="F121" s="1">
        <v>0</v>
      </c>
      <c r="G121" s="1">
        <v>0</v>
      </c>
      <c r="H121" s="1">
        <v>0</v>
      </c>
      <c r="I121" s="1">
        <v>0</v>
      </c>
      <c r="J121" s="1">
        <v>0</v>
      </c>
      <c r="K121" s="1">
        <v>0</v>
      </c>
      <c r="L121" s="1">
        <v>0</v>
      </c>
      <c r="M121" s="1">
        <v>0</v>
      </c>
      <c r="N121" s="1">
        <v>0</v>
      </c>
      <c r="O121" s="1">
        <v>0</v>
      </c>
      <c r="P121" s="1">
        <v>0</v>
      </c>
      <c r="Q121" s="1">
        <v>0</v>
      </c>
      <c r="R121" s="1">
        <v>0</v>
      </c>
      <c r="S121" s="1">
        <v>0</v>
      </c>
      <c r="T121" s="1">
        <v>0</v>
      </c>
      <c r="U121" s="1">
        <v>0</v>
      </c>
      <c r="V121" s="1">
        <v>0</v>
      </c>
      <c r="W121" s="1">
        <v>0</v>
      </c>
      <c r="X121" s="1">
        <v>0</v>
      </c>
    </row>
    <row r="122" spans="1:24" x14ac:dyDescent="0.35">
      <c r="A122" s="1" t="s">
        <v>544</v>
      </c>
      <c r="B122" s="1" t="s">
        <v>545</v>
      </c>
      <c r="C122" s="1">
        <v>0</v>
      </c>
      <c r="D122" s="1">
        <v>0</v>
      </c>
      <c r="E122" s="1">
        <v>0</v>
      </c>
      <c r="F122" s="1">
        <v>0</v>
      </c>
      <c r="G122" s="1">
        <v>0</v>
      </c>
      <c r="H122" s="1">
        <v>0</v>
      </c>
      <c r="I122" s="1">
        <v>0</v>
      </c>
      <c r="J122" s="1">
        <v>0</v>
      </c>
      <c r="K122" s="1">
        <v>0</v>
      </c>
      <c r="L122" s="1">
        <v>0</v>
      </c>
      <c r="M122" s="1">
        <v>0</v>
      </c>
      <c r="N122" s="1">
        <v>0</v>
      </c>
      <c r="O122" s="1">
        <v>0</v>
      </c>
      <c r="P122" s="1">
        <v>0</v>
      </c>
      <c r="Q122" s="1">
        <v>0</v>
      </c>
      <c r="R122" s="1">
        <v>0</v>
      </c>
      <c r="S122" s="1">
        <v>0</v>
      </c>
      <c r="T122" s="1">
        <v>0</v>
      </c>
      <c r="U122" s="1">
        <v>0</v>
      </c>
      <c r="V122" s="1">
        <v>0</v>
      </c>
      <c r="W122" s="1">
        <v>0</v>
      </c>
      <c r="X122" s="1">
        <v>0</v>
      </c>
    </row>
    <row r="123" spans="1:24" x14ac:dyDescent="0.35">
      <c r="A123" s="1" t="s">
        <v>546</v>
      </c>
      <c r="B123" s="1" t="s">
        <v>547</v>
      </c>
      <c r="C123" s="1">
        <v>0</v>
      </c>
      <c r="D123" s="1">
        <v>0</v>
      </c>
      <c r="E123" s="1">
        <v>0</v>
      </c>
      <c r="F123" s="1">
        <v>0</v>
      </c>
      <c r="G123" s="1">
        <v>0</v>
      </c>
      <c r="H123" s="1">
        <v>0</v>
      </c>
      <c r="I123" s="1">
        <v>0</v>
      </c>
      <c r="J123" s="1">
        <v>0</v>
      </c>
      <c r="K123" s="1">
        <v>0</v>
      </c>
      <c r="L123" s="1">
        <v>0</v>
      </c>
      <c r="M123" s="1">
        <v>0</v>
      </c>
      <c r="N123" s="1">
        <v>0</v>
      </c>
      <c r="O123" s="1">
        <v>0</v>
      </c>
      <c r="P123" s="1">
        <v>0</v>
      </c>
      <c r="Q123" s="1">
        <v>0</v>
      </c>
      <c r="R123" s="1">
        <v>0</v>
      </c>
      <c r="S123" s="1">
        <v>0</v>
      </c>
      <c r="T123" s="1">
        <v>0</v>
      </c>
      <c r="U123" s="1">
        <v>0</v>
      </c>
      <c r="V123" s="1">
        <v>0</v>
      </c>
      <c r="W123" s="1">
        <v>0</v>
      </c>
      <c r="X123" s="1">
        <v>0</v>
      </c>
    </row>
    <row r="124" spans="1:24" x14ac:dyDescent="0.35">
      <c r="A124" s="1" t="s">
        <v>548</v>
      </c>
      <c r="B124" s="1" t="s">
        <v>549</v>
      </c>
      <c r="C124" s="1">
        <v>0</v>
      </c>
      <c r="D124" s="1">
        <v>0</v>
      </c>
      <c r="E124" s="1">
        <v>0</v>
      </c>
      <c r="F124" s="1">
        <v>0</v>
      </c>
      <c r="G124" s="1">
        <v>0</v>
      </c>
      <c r="H124" s="1">
        <v>0</v>
      </c>
      <c r="I124" s="1">
        <v>0</v>
      </c>
      <c r="J124" s="1">
        <v>0</v>
      </c>
      <c r="K124" s="1">
        <v>0</v>
      </c>
      <c r="L124" s="1">
        <v>0</v>
      </c>
      <c r="M124" s="1">
        <v>0</v>
      </c>
      <c r="N124" s="1">
        <v>0</v>
      </c>
      <c r="O124" s="1">
        <v>0</v>
      </c>
      <c r="P124" s="1">
        <v>0</v>
      </c>
      <c r="Q124" s="1">
        <v>0</v>
      </c>
      <c r="R124" s="1">
        <v>0</v>
      </c>
      <c r="S124" s="1">
        <v>0</v>
      </c>
      <c r="T124" s="1">
        <v>0</v>
      </c>
      <c r="U124" s="1">
        <v>0</v>
      </c>
      <c r="V124" s="1">
        <v>0</v>
      </c>
      <c r="W124" s="1">
        <v>0</v>
      </c>
      <c r="X124" s="1">
        <v>0</v>
      </c>
    </row>
    <row r="125" spans="1:24" x14ac:dyDescent="0.35">
      <c r="A125" s="1" t="s">
        <v>550</v>
      </c>
      <c r="B125" s="1" t="s">
        <v>551</v>
      </c>
      <c r="C125" s="1">
        <v>0</v>
      </c>
      <c r="D125" s="1">
        <v>0</v>
      </c>
      <c r="E125" s="1">
        <v>0</v>
      </c>
      <c r="F125" s="1">
        <v>0</v>
      </c>
      <c r="G125" s="1">
        <v>0</v>
      </c>
      <c r="H125" s="1">
        <v>0</v>
      </c>
      <c r="I125" s="1">
        <v>0</v>
      </c>
      <c r="J125" s="1">
        <v>0</v>
      </c>
      <c r="K125" s="1">
        <v>0</v>
      </c>
      <c r="L125" s="1">
        <v>0</v>
      </c>
      <c r="M125" s="1">
        <v>0</v>
      </c>
      <c r="N125" s="1">
        <v>0</v>
      </c>
      <c r="O125" s="1">
        <v>0</v>
      </c>
      <c r="P125" s="1">
        <v>0</v>
      </c>
      <c r="Q125" s="1">
        <v>0</v>
      </c>
      <c r="R125" s="1">
        <v>0</v>
      </c>
      <c r="S125" s="1">
        <v>0</v>
      </c>
      <c r="T125" s="1">
        <v>0</v>
      </c>
      <c r="U125" s="1">
        <v>0</v>
      </c>
      <c r="V125" s="1">
        <v>0</v>
      </c>
      <c r="W125" s="1">
        <v>0</v>
      </c>
      <c r="X125" s="1">
        <v>0</v>
      </c>
    </row>
    <row r="126" spans="1:24" x14ac:dyDescent="0.35">
      <c r="A126" s="1" t="s">
        <v>552</v>
      </c>
      <c r="B126" s="1" t="s">
        <v>553</v>
      </c>
      <c r="C126" s="1">
        <v>0</v>
      </c>
      <c r="D126" s="1">
        <v>0</v>
      </c>
      <c r="E126" s="1">
        <v>0</v>
      </c>
      <c r="F126" s="1">
        <v>0</v>
      </c>
      <c r="G126" s="1">
        <v>0</v>
      </c>
      <c r="H126" s="1">
        <v>0</v>
      </c>
      <c r="I126" s="1">
        <v>0</v>
      </c>
      <c r="J126" s="1">
        <v>0</v>
      </c>
      <c r="K126" s="1">
        <v>0</v>
      </c>
      <c r="L126" s="1">
        <v>0</v>
      </c>
      <c r="M126" s="1">
        <v>0</v>
      </c>
      <c r="N126" s="1">
        <v>0</v>
      </c>
      <c r="O126" s="1">
        <v>0</v>
      </c>
      <c r="P126" s="1">
        <v>0</v>
      </c>
      <c r="Q126" s="1">
        <v>0</v>
      </c>
      <c r="R126" s="1">
        <v>0</v>
      </c>
      <c r="S126" s="1">
        <v>0</v>
      </c>
      <c r="T126" s="1">
        <v>0</v>
      </c>
      <c r="U126" s="1">
        <v>0</v>
      </c>
      <c r="V126" s="1">
        <v>0</v>
      </c>
      <c r="W126" s="1">
        <v>0</v>
      </c>
      <c r="X126" s="1">
        <v>0</v>
      </c>
    </row>
    <row r="127" spans="1:24" x14ac:dyDescent="0.35">
      <c r="A127" s="1" t="s">
        <v>554</v>
      </c>
      <c r="B127" s="1" t="s">
        <v>555</v>
      </c>
      <c r="C127" s="1">
        <v>0</v>
      </c>
      <c r="D127" s="1">
        <v>0</v>
      </c>
      <c r="E127" s="1">
        <v>0</v>
      </c>
      <c r="F127" s="1">
        <v>0</v>
      </c>
      <c r="G127" s="1">
        <v>0</v>
      </c>
      <c r="H127" s="1">
        <v>0</v>
      </c>
      <c r="I127" s="1">
        <v>0</v>
      </c>
      <c r="J127" s="1">
        <v>0</v>
      </c>
      <c r="K127" s="1">
        <v>0</v>
      </c>
      <c r="L127" s="1">
        <v>0</v>
      </c>
      <c r="M127" s="1">
        <v>0</v>
      </c>
      <c r="N127" s="1">
        <v>0</v>
      </c>
      <c r="O127" s="1">
        <v>0</v>
      </c>
      <c r="P127" s="1">
        <v>0</v>
      </c>
      <c r="Q127" s="1">
        <v>0</v>
      </c>
      <c r="R127" s="1">
        <v>0</v>
      </c>
      <c r="S127" s="1">
        <v>0</v>
      </c>
      <c r="T127" s="1">
        <v>0</v>
      </c>
      <c r="U127" s="1">
        <v>0</v>
      </c>
      <c r="V127" s="1">
        <v>0</v>
      </c>
      <c r="W127" s="1">
        <v>0</v>
      </c>
      <c r="X127" s="1">
        <v>0</v>
      </c>
    </row>
    <row r="128" spans="1:24" x14ac:dyDescent="0.35">
      <c r="A128" s="1" t="s">
        <v>557</v>
      </c>
      <c r="B128" s="1" t="s">
        <v>558</v>
      </c>
      <c r="C128" s="1">
        <v>0</v>
      </c>
      <c r="D128" s="1">
        <v>0</v>
      </c>
      <c r="E128" s="1">
        <v>0</v>
      </c>
      <c r="F128" s="1">
        <v>0</v>
      </c>
      <c r="G128" s="1">
        <v>0</v>
      </c>
      <c r="H128" s="1">
        <v>0</v>
      </c>
      <c r="I128" s="1">
        <v>0</v>
      </c>
      <c r="J128" s="1">
        <v>0</v>
      </c>
      <c r="K128" s="1">
        <v>0</v>
      </c>
      <c r="L128" s="1">
        <v>0</v>
      </c>
      <c r="M128" s="1">
        <v>0</v>
      </c>
      <c r="N128" s="1">
        <v>0</v>
      </c>
      <c r="O128" s="1">
        <v>0</v>
      </c>
      <c r="P128" s="1">
        <v>0</v>
      </c>
      <c r="Q128" s="1">
        <v>0</v>
      </c>
      <c r="R128" s="1">
        <v>0</v>
      </c>
      <c r="S128" s="1">
        <v>0</v>
      </c>
      <c r="T128" s="1">
        <v>0</v>
      </c>
      <c r="U128" s="1">
        <v>0</v>
      </c>
      <c r="V128" s="1">
        <v>0</v>
      </c>
      <c r="W128" s="1">
        <v>0</v>
      </c>
      <c r="X128" s="1">
        <v>0</v>
      </c>
    </row>
    <row r="129" spans="1:24" x14ac:dyDescent="0.35">
      <c r="A129" s="1" t="s">
        <v>559</v>
      </c>
      <c r="B129" s="1" t="s">
        <v>560</v>
      </c>
      <c r="C129" s="1">
        <v>0</v>
      </c>
      <c r="D129" s="1">
        <v>0</v>
      </c>
      <c r="E129" s="1">
        <v>0</v>
      </c>
      <c r="F129" s="1">
        <v>0</v>
      </c>
      <c r="G129" s="1">
        <v>0</v>
      </c>
      <c r="H129" s="1">
        <v>0</v>
      </c>
      <c r="I129" s="1">
        <v>0</v>
      </c>
      <c r="J129" s="1">
        <v>0</v>
      </c>
      <c r="K129" s="1">
        <v>0</v>
      </c>
      <c r="L129" s="1">
        <v>0</v>
      </c>
      <c r="M129" s="1">
        <v>0</v>
      </c>
      <c r="N129" s="1">
        <v>0</v>
      </c>
      <c r="O129" s="1">
        <v>0</v>
      </c>
      <c r="P129" s="1">
        <v>0</v>
      </c>
      <c r="Q129" s="1">
        <v>0</v>
      </c>
      <c r="R129" s="1">
        <v>0</v>
      </c>
      <c r="S129" s="1">
        <v>0</v>
      </c>
      <c r="T129" s="1">
        <v>0</v>
      </c>
      <c r="U129" s="1">
        <v>0</v>
      </c>
      <c r="V129" s="1">
        <v>0</v>
      </c>
      <c r="W129" s="1">
        <v>0</v>
      </c>
      <c r="X129" s="1">
        <v>0</v>
      </c>
    </row>
    <row r="130" spans="1:24" x14ac:dyDescent="0.35">
      <c r="A130" s="1" t="s">
        <v>561</v>
      </c>
      <c r="B130" s="1" t="s">
        <v>562</v>
      </c>
      <c r="C130" s="1">
        <v>0</v>
      </c>
      <c r="D130" s="1">
        <v>0</v>
      </c>
      <c r="E130" s="1">
        <v>0</v>
      </c>
      <c r="F130" s="1">
        <v>0</v>
      </c>
      <c r="G130" s="1">
        <v>0</v>
      </c>
      <c r="H130" s="1">
        <v>0</v>
      </c>
      <c r="I130" s="1">
        <v>0</v>
      </c>
      <c r="J130" s="1">
        <v>0</v>
      </c>
      <c r="K130" s="1">
        <v>0</v>
      </c>
      <c r="L130" s="1">
        <v>0</v>
      </c>
      <c r="M130" s="1">
        <v>0</v>
      </c>
      <c r="N130" s="1">
        <v>0</v>
      </c>
      <c r="O130" s="1">
        <v>0</v>
      </c>
      <c r="P130" s="1">
        <v>0</v>
      </c>
      <c r="Q130" s="1">
        <v>0</v>
      </c>
      <c r="R130" s="1">
        <v>0</v>
      </c>
      <c r="S130" s="1">
        <v>0</v>
      </c>
      <c r="T130" s="1">
        <v>0</v>
      </c>
      <c r="U130" s="1">
        <v>0</v>
      </c>
      <c r="V130" s="1">
        <v>0</v>
      </c>
      <c r="W130" s="1">
        <v>0</v>
      </c>
      <c r="X130" s="1">
        <v>0</v>
      </c>
    </row>
    <row r="131" spans="1:24" x14ac:dyDescent="0.35">
      <c r="A131" s="1" t="s">
        <v>563</v>
      </c>
      <c r="B131" s="1" t="s">
        <v>564</v>
      </c>
      <c r="C131" s="1">
        <v>0</v>
      </c>
      <c r="D131" s="1">
        <v>0</v>
      </c>
      <c r="E131" s="1">
        <v>0</v>
      </c>
      <c r="F131" s="1">
        <v>0</v>
      </c>
      <c r="G131" s="1">
        <v>0</v>
      </c>
      <c r="H131" s="1">
        <v>0</v>
      </c>
      <c r="I131" s="1">
        <v>0</v>
      </c>
      <c r="J131" s="1">
        <v>0</v>
      </c>
      <c r="K131" s="1">
        <v>0</v>
      </c>
      <c r="L131" s="1">
        <v>0</v>
      </c>
      <c r="M131" s="1">
        <v>0</v>
      </c>
      <c r="N131" s="1">
        <v>0</v>
      </c>
      <c r="O131" s="1">
        <v>0</v>
      </c>
      <c r="P131" s="1">
        <v>0</v>
      </c>
      <c r="Q131" s="1">
        <v>0</v>
      </c>
      <c r="R131" s="1">
        <v>0</v>
      </c>
      <c r="S131" s="1">
        <v>0</v>
      </c>
      <c r="T131" s="1">
        <v>0</v>
      </c>
      <c r="U131" s="1">
        <v>0</v>
      </c>
      <c r="V131" s="1">
        <v>0</v>
      </c>
      <c r="W131" s="1">
        <v>0</v>
      </c>
      <c r="X131" s="1">
        <v>0</v>
      </c>
    </row>
    <row r="132" spans="1:24" x14ac:dyDescent="0.35">
      <c r="A132" s="1" t="s">
        <v>565</v>
      </c>
      <c r="B132" s="1" t="s">
        <v>566</v>
      </c>
      <c r="C132" s="1">
        <v>0</v>
      </c>
      <c r="D132" s="1">
        <v>0</v>
      </c>
      <c r="E132" s="1">
        <v>0</v>
      </c>
      <c r="F132" s="1">
        <v>0</v>
      </c>
      <c r="G132" s="1">
        <v>0</v>
      </c>
      <c r="H132" s="1">
        <v>0</v>
      </c>
      <c r="I132" s="1">
        <v>0</v>
      </c>
      <c r="J132" s="1">
        <v>0</v>
      </c>
      <c r="K132" s="1">
        <v>0</v>
      </c>
      <c r="L132" s="1">
        <v>0</v>
      </c>
      <c r="M132" s="1">
        <v>0</v>
      </c>
      <c r="N132" s="1">
        <v>0</v>
      </c>
      <c r="O132" s="1">
        <v>0</v>
      </c>
      <c r="P132" s="1">
        <v>0</v>
      </c>
      <c r="Q132" s="1">
        <v>0</v>
      </c>
      <c r="R132" s="1">
        <v>0</v>
      </c>
      <c r="S132" s="1">
        <v>0</v>
      </c>
      <c r="T132" s="1">
        <v>0</v>
      </c>
      <c r="U132" s="1">
        <v>0</v>
      </c>
      <c r="V132" s="1">
        <v>0</v>
      </c>
      <c r="W132" s="1">
        <v>0</v>
      </c>
      <c r="X132" s="1">
        <v>0</v>
      </c>
    </row>
    <row r="133" spans="1:24" x14ac:dyDescent="0.35">
      <c r="A133" s="1" t="s">
        <v>567</v>
      </c>
      <c r="B133" s="1" t="s">
        <v>568</v>
      </c>
      <c r="C133" s="1">
        <v>0</v>
      </c>
      <c r="D133" s="1">
        <v>0</v>
      </c>
      <c r="E133" s="1">
        <v>0</v>
      </c>
      <c r="F133" s="1">
        <v>0</v>
      </c>
      <c r="G133" s="1">
        <v>0</v>
      </c>
      <c r="H133" s="1">
        <v>0</v>
      </c>
      <c r="I133" s="1">
        <v>0</v>
      </c>
      <c r="J133" s="1">
        <v>0</v>
      </c>
      <c r="K133" s="1">
        <v>0</v>
      </c>
      <c r="L133" s="1">
        <v>0</v>
      </c>
      <c r="M133" s="1">
        <v>0</v>
      </c>
      <c r="N133" s="1">
        <v>0</v>
      </c>
      <c r="O133" s="1">
        <v>0</v>
      </c>
      <c r="P133" s="1">
        <v>0</v>
      </c>
      <c r="Q133" s="1">
        <v>0</v>
      </c>
      <c r="R133" s="1">
        <v>0</v>
      </c>
      <c r="S133" s="1">
        <v>0</v>
      </c>
      <c r="T133" s="1">
        <v>0</v>
      </c>
      <c r="U133" s="1">
        <v>0</v>
      </c>
      <c r="V133" s="1">
        <v>0</v>
      </c>
      <c r="W133" s="1">
        <v>0</v>
      </c>
      <c r="X133" s="1">
        <v>0</v>
      </c>
    </row>
    <row r="134" spans="1:24" x14ac:dyDescent="0.35">
      <c r="A134" s="1" t="s">
        <v>569</v>
      </c>
      <c r="B134" s="1" t="s">
        <v>570</v>
      </c>
      <c r="C134" s="1">
        <v>0</v>
      </c>
      <c r="D134" s="1">
        <v>0</v>
      </c>
      <c r="E134" s="1">
        <v>0</v>
      </c>
      <c r="F134" s="1">
        <v>0</v>
      </c>
      <c r="G134" s="1">
        <v>0</v>
      </c>
      <c r="H134" s="1">
        <v>0</v>
      </c>
      <c r="I134" s="1">
        <v>0</v>
      </c>
      <c r="J134" s="1">
        <v>0</v>
      </c>
      <c r="K134" s="1">
        <v>0</v>
      </c>
      <c r="L134" s="1">
        <v>0</v>
      </c>
      <c r="M134" s="1">
        <v>0</v>
      </c>
      <c r="N134" s="1">
        <v>0</v>
      </c>
      <c r="O134" s="1">
        <v>0</v>
      </c>
      <c r="P134" s="1">
        <v>0</v>
      </c>
      <c r="Q134" s="1">
        <v>0</v>
      </c>
      <c r="R134" s="1">
        <v>0</v>
      </c>
      <c r="S134" s="1">
        <v>0</v>
      </c>
      <c r="T134" s="1">
        <v>0</v>
      </c>
      <c r="U134" s="1">
        <v>0</v>
      </c>
      <c r="V134" s="1">
        <v>0</v>
      </c>
      <c r="W134" s="1">
        <v>0</v>
      </c>
      <c r="X134" s="1">
        <v>0</v>
      </c>
    </row>
    <row r="135" spans="1:24" x14ac:dyDescent="0.35">
      <c r="A135" s="1" t="s">
        <v>571</v>
      </c>
      <c r="B135" s="1" t="s">
        <v>572</v>
      </c>
      <c r="C135" s="1">
        <v>0</v>
      </c>
      <c r="D135" s="1">
        <v>0</v>
      </c>
      <c r="E135" s="1">
        <v>0</v>
      </c>
      <c r="F135" s="1">
        <v>0</v>
      </c>
      <c r="G135" s="1">
        <v>0</v>
      </c>
      <c r="H135" s="1">
        <v>0</v>
      </c>
      <c r="I135" s="1">
        <v>0</v>
      </c>
      <c r="J135" s="1">
        <v>0</v>
      </c>
      <c r="K135" s="1">
        <v>0</v>
      </c>
      <c r="L135" s="1">
        <v>0</v>
      </c>
      <c r="M135" s="1">
        <v>0</v>
      </c>
      <c r="N135" s="1">
        <v>0</v>
      </c>
      <c r="O135" s="1">
        <v>0</v>
      </c>
      <c r="P135" s="1">
        <v>0</v>
      </c>
      <c r="Q135" s="1">
        <v>0</v>
      </c>
      <c r="R135" s="1">
        <v>0</v>
      </c>
      <c r="S135" s="1">
        <v>0</v>
      </c>
      <c r="T135" s="1">
        <v>0</v>
      </c>
      <c r="U135" s="1">
        <v>0</v>
      </c>
      <c r="V135" s="1">
        <v>0</v>
      </c>
      <c r="W135" s="1">
        <v>0</v>
      </c>
      <c r="X135" s="1">
        <v>0</v>
      </c>
    </row>
    <row r="136" spans="1:24" x14ac:dyDescent="0.35">
      <c r="A136" s="1" t="s">
        <v>573</v>
      </c>
      <c r="B136" s="1" t="s">
        <v>574</v>
      </c>
      <c r="C136" s="1">
        <v>0</v>
      </c>
      <c r="D136" s="1">
        <v>0</v>
      </c>
      <c r="E136" s="1">
        <v>0</v>
      </c>
      <c r="F136" s="1">
        <v>0</v>
      </c>
      <c r="G136" s="1">
        <v>0</v>
      </c>
      <c r="H136" s="1">
        <v>0</v>
      </c>
      <c r="I136" s="1">
        <v>0</v>
      </c>
      <c r="J136" s="1">
        <v>0</v>
      </c>
      <c r="K136" s="1">
        <v>0</v>
      </c>
      <c r="L136" s="1">
        <v>0</v>
      </c>
      <c r="M136" s="1">
        <v>0</v>
      </c>
      <c r="N136" s="1">
        <v>0</v>
      </c>
      <c r="O136" s="1">
        <v>0</v>
      </c>
      <c r="P136" s="1">
        <v>0</v>
      </c>
      <c r="Q136" s="1">
        <v>0</v>
      </c>
      <c r="R136" s="1">
        <v>0</v>
      </c>
      <c r="S136" s="1">
        <v>0</v>
      </c>
      <c r="T136" s="1">
        <v>0</v>
      </c>
      <c r="U136" s="1">
        <v>0</v>
      </c>
      <c r="V136" s="1">
        <v>0</v>
      </c>
      <c r="W136" s="1">
        <v>0</v>
      </c>
      <c r="X136" s="1">
        <v>0</v>
      </c>
    </row>
    <row r="137" spans="1:24" x14ac:dyDescent="0.35">
      <c r="A137" t="s">
        <v>575</v>
      </c>
      <c r="B137" t="s">
        <v>576</v>
      </c>
      <c r="C137" s="1">
        <v>0</v>
      </c>
      <c r="D137" s="1">
        <v>0</v>
      </c>
      <c r="E137" s="1">
        <v>0</v>
      </c>
      <c r="F137" s="1">
        <v>0</v>
      </c>
      <c r="G137" s="1">
        <v>0</v>
      </c>
      <c r="H137" s="1">
        <v>0</v>
      </c>
      <c r="I137" s="1">
        <v>0</v>
      </c>
      <c r="J137" s="1">
        <v>0</v>
      </c>
      <c r="K137" s="1">
        <v>0</v>
      </c>
      <c r="L137" s="1">
        <v>0</v>
      </c>
      <c r="M137" s="1">
        <v>0</v>
      </c>
      <c r="N137" s="1">
        <v>0</v>
      </c>
      <c r="O137" s="1">
        <v>0</v>
      </c>
      <c r="P137" s="1">
        <v>0</v>
      </c>
      <c r="Q137" s="1">
        <v>0</v>
      </c>
      <c r="R137" s="1">
        <v>0</v>
      </c>
      <c r="S137" s="1">
        <v>0</v>
      </c>
      <c r="T137" s="1">
        <v>0</v>
      </c>
      <c r="U137" s="1">
        <v>0</v>
      </c>
      <c r="V137" s="1">
        <v>0</v>
      </c>
      <c r="W137" s="1">
        <v>0</v>
      </c>
      <c r="X137" s="1">
        <v>0</v>
      </c>
    </row>
    <row r="138" spans="1:24" x14ac:dyDescent="0.35">
      <c r="A138" t="s">
        <v>577</v>
      </c>
      <c r="B138" t="s">
        <v>578</v>
      </c>
      <c r="C138" s="1">
        <v>0</v>
      </c>
      <c r="D138" s="1">
        <v>0</v>
      </c>
      <c r="E138" s="1">
        <v>0</v>
      </c>
      <c r="F138" s="1">
        <v>0</v>
      </c>
      <c r="G138" s="1">
        <v>0</v>
      </c>
      <c r="H138" s="1">
        <v>0</v>
      </c>
      <c r="I138" s="1">
        <v>0</v>
      </c>
      <c r="J138" s="1">
        <v>0</v>
      </c>
      <c r="K138" s="1">
        <v>0</v>
      </c>
      <c r="L138" s="1">
        <v>0</v>
      </c>
      <c r="M138" s="1">
        <v>0</v>
      </c>
      <c r="N138" s="1">
        <v>0</v>
      </c>
      <c r="O138" s="1">
        <v>0</v>
      </c>
      <c r="P138" s="1">
        <v>0</v>
      </c>
      <c r="Q138" s="1">
        <v>0</v>
      </c>
      <c r="R138" s="1">
        <v>0</v>
      </c>
      <c r="S138" s="1">
        <v>0</v>
      </c>
      <c r="T138" s="1">
        <v>0</v>
      </c>
      <c r="U138" s="1">
        <v>0</v>
      </c>
      <c r="V138" s="1">
        <v>0</v>
      </c>
      <c r="W138" s="1">
        <v>0</v>
      </c>
      <c r="X138" s="1">
        <v>0</v>
      </c>
    </row>
    <row r="139" spans="1:24" x14ac:dyDescent="0.35">
      <c r="A139" t="s">
        <v>579</v>
      </c>
      <c r="B139" t="s">
        <v>580</v>
      </c>
      <c r="C139" s="1">
        <v>0</v>
      </c>
      <c r="D139" s="1">
        <v>0</v>
      </c>
      <c r="E139" s="1">
        <v>0</v>
      </c>
      <c r="F139" s="1">
        <v>0</v>
      </c>
      <c r="G139" s="1">
        <v>0</v>
      </c>
      <c r="H139" s="1">
        <v>0</v>
      </c>
      <c r="I139" s="1">
        <v>0</v>
      </c>
      <c r="J139" s="1">
        <v>0</v>
      </c>
      <c r="K139" s="1">
        <v>0</v>
      </c>
      <c r="L139" s="1">
        <v>0</v>
      </c>
      <c r="M139" s="1">
        <v>0</v>
      </c>
      <c r="N139" s="1">
        <v>0</v>
      </c>
      <c r="O139" s="1">
        <v>0</v>
      </c>
      <c r="P139" s="1">
        <v>0</v>
      </c>
      <c r="Q139" s="1">
        <v>0</v>
      </c>
      <c r="R139" s="1">
        <v>0</v>
      </c>
      <c r="S139" s="1">
        <v>0</v>
      </c>
      <c r="T139" s="1">
        <v>0</v>
      </c>
      <c r="U139" s="1">
        <v>0</v>
      </c>
      <c r="V139" s="1">
        <v>0</v>
      </c>
      <c r="W139" s="1">
        <v>0</v>
      </c>
      <c r="X139" s="1">
        <v>0</v>
      </c>
    </row>
    <row r="140" spans="1:24" x14ac:dyDescent="0.35">
      <c r="A140" t="s">
        <v>581</v>
      </c>
      <c r="B140" t="s">
        <v>582</v>
      </c>
      <c r="C140" s="1">
        <v>0</v>
      </c>
      <c r="D140" s="1">
        <v>0</v>
      </c>
      <c r="E140" s="1">
        <v>0</v>
      </c>
      <c r="F140" s="1">
        <v>0</v>
      </c>
      <c r="G140" s="1">
        <v>0</v>
      </c>
      <c r="H140" s="1">
        <v>0</v>
      </c>
      <c r="I140" s="1">
        <v>0</v>
      </c>
      <c r="J140" s="1">
        <v>0</v>
      </c>
      <c r="K140" s="1">
        <v>0</v>
      </c>
      <c r="L140" s="1">
        <v>0</v>
      </c>
      <c r="M140" s="1">
        <v>0</v>
      </c>
      <c r="N140" s="1">
        <v>0</v>
      </c>
      <c r="O140" s="1">
        <v>0</v>
      </c>
      <c r="P140" s="1">
        <v>0</v>
      </c>
      <c r="Q140" s="1">
        <v>0</v>
      </c>
      <c r="R140" s="1">
        <v>0</v>
      </c>
      <c r="S140" s="1">
        <v>0</v>
      </c>
      <c r="T140" s="1">
        <v>0</v>
      </c>
      <c r="U140" s="1">
        <v>0</v>
      </c>
      <c r="V140" s="1">
        <v>0</v>
      </c>
      <c r="W140" s="1">
        <v>0</v>
      </c>
      <c r="X140" s="1">
        <v>0</v>
      </c>
    </row>
    <row r="141" spans="1:24" x14ac:dyDescent="0.35">
      <c r="A141" t="s">
        <v>583</v>
      </c>
      <c r="B141" t="s">
        <v>584</v>
      </c>
      <c r="C141" s="1">
        <v>0</v>
      </c>
      <c r="D141" s="1">
        <v>0</v>
      </c>
      <c r="E141" s="1">
        <v>0</v>
      </c>
      <c r="F141" s="1">
        <v>0</v>
      </c>
      <c r="G141" s="1">
        <v>0</v>
      </c>
      <c r="H141" s="1">
        <v>0</v>
      </c>
      <c r="I141" s="1">
        <v>0</v>
      </c>
      <c r="J141" s="1">
        <v>0</v>
      </c>
      <c r="K141" s="1">
        <v>0</v>
      </c>
      <c r="L141" s="1">
        <v>0</v>
      </c>
      <c r="M141" s="1">
        <v>0</v>
      </c>
      <c r="N141" s="1">
        <v>0</v>
      </c>
      <c r="O141" s="1">
        <v>0</v>
      </c>
      <c r="P141" s="1">
        <v>0</v>
      </c>
      <c r="Q141" s="1">
        <v>0</v>
      </c>
      <c r="R141" s="1">
        <v>0</v>
      </c>
      <c r="S141" s="1">
        <v>0</v>
      </c>
      <c r="T141" s="1">
        <v>0</v>
      </c>
      <c r="U141" s="1">
        <v>0</v>
      </c>
      <c r="V141" s="1">
        <v>0</v>
      </c>
      <c r="W141" s="1">
        <v>0</v>
      </c>
      <c r="X141" s="1">
        <v>0</v>
      </c>
    </row>
    <row r="142" spans="1:24" x14ac:dyDescent="0.35">
      <c r="A142" t="s">
        <v>586</v>
      </c>
      <c r="B142" t="s">
        <v>587</v>
      </c>
      <c r="C142" s="1">
        <v>0</v>
      </c>
      <c r="D142" s="1">
        <v>0</v>
      </c>
      <c r="E142" s="1">
        <v>0</v>
      </c>
      <c r="F142" s="1">
        <v>0</v>
      </c>
      <c r="G142" s="1">
        <v>0</v>
      </c>
      <c r="H142" s="1">
        <v>0</v>
      </c>
      <c r="I142" s="1">
        <v>0</v>
      </c>
      <c r="J142" s="1">
        <v>0</v>
      </c>
      <c r="K142" s="1">
        <v>0</v>
      </c>
      <c r="L142" s="1">
        <v>0</v>
      </c>
      <c r="M142" s="1">
        <v>0</v>
      </c>
      <c r="N142" s="1">
        <v>0</v>
      </c>
      <c r="O142" s="1">
        <v>0</v>
      </c>
      <c r="P142" s="1">
        <v>0</v>
      </c>
      <c r="Q142" s="1">
        <v>0</v>
      </c>
      <c r="R142" s="1">
        <v>0</v>
      </c>
      <c r="S142" s="1">
        <v>0</v>
      </c>
      <c r="T142" s="1">
        <v>0</v>
      </c>
      <c r="U142" s="1">
        <v>0</v>
      </c>
      <c r="V142" s="1">
        <v>0</v>
      </c>
      <c r="W142" s="1">
        <v>0</v>
      </c>
      <c r="X142" s="1">
        <v>0</v>
      </c>
    </row>
    <row r="143" spans="1:24" x14ac:dyDescent="0.35">
      <c r="A143" t="s">
        <v>588</v>
      </c>
      <c r="B143" t="s">
        <v>589</v>
      </c>
      <c r="C143" s="1">
        <v>0</v>
      </c>
      <c r="D143" s="1">
        <v>0</v>
      </c>
      <c r="E143" s="1">
        <v>0</v>
      </c>
      <c r="F143" s="1">
        <v>0</v>
      </c>
      <c r="G143" s="1">
        <v>0</v>
      </c>
      <c r="H143" s="1">
        <v>0</v>
      </c>
      <c r="I143" s="1">
        <v>0</v>
      </c>
      <c r="J143" s="1">
        <v>0</v>
      </c>
      <c r="K143" s="1">
        <v>0</v>
      </c>
      <c r="L143" s="1">
        <v>0</v>
      </c>
      <c r="M143" s="1">
        <v>0</v>
      </c>
      <c r="N143" s="1">
        <v>0</v>
      </c>
      <c r="O143" s="1">
        <v>0</v>
      </c>
      <c r="P143" s="1">
        <v>0</v>
      </c>
      <c r="Q143" s="1">
        <v>0</v>
      </c>
      <c r="R143" s="1">
        <v>0</v>
      </c>
      <c r="S143" s="1">
        <v>0</v>
      </c>
      <c r="T143" s="1">
        <v>0</v>
      </c>
      <c r="U143" s="1">
        <v>0</v>
      </c>
      <c r="V143" s="1">
        <v>0</v>
      </c>
      <c r="W143" s="1">
        <v>0</v>
      </c>
      <c r="X143" s="1">
        <v>0</v>
      </c>
    </row>
    <row r="144" spans="1:24" x14ac:dyDescent="0.35">
      <c r="A144" t="s">
        <v>590</v>
      </c>
      <c r="B144" t="s">
        <v>591</v>
      </c>
      <c r="C144" s="1">
        <v>0</v>
      </c>
      <c r="D144" s="1">
        <v>0</v>
      </c>
      <c r="E144" s="1">
        <v>0</v>
      </c>
      <c r="F144" s="1">
        <v>0</v>
      </c>
      <c r="G144" s="1">
        <v>0</v>
      </c>
      <c r="H144" s="1">
        <v>0</v>
      </c>
      <c r="I144" s="1">
        <v>0</v>
      </c>
      <c r="J144" s="1">
        <v>0</v>
      </c>
      <c r="K144" s="1">
        <v>0</v>
      </c>
      <c r="L144" s="1">
        <v>0</v>
      </c>
      <c r="M144" s="1">
        <v>0</v>
      </c>
      <c r="N144" s="1">
        <v>0</v>
      </c>
      <c r="O144" s="1">
        <v>0</v>
      </c>
      <c r="P144" s="1">
        <v>0</v>
      </c>
      <c r="Q144" s="1">
        <v>0</v>
      </c>
      <c r="R144" s="1">
        <v>0</v>
      </c>
      <c r="S144" s="1">
        <v>0</v>
      </c>
      <c r="T144" s="1">
        <v>0</v>
      </c>
      <c r="U144" s="1">
        <v>0</v>
      </c>
      <c r="V144" s="1">
        <v>0</v>
      </c>
      <c r="W144" s="1">
        <v>0</v>
      </c>
      <c r="X144" s="1">
        <v>0</v>
      </c>
    </row>
    <row r="145" spans="1:24" x14ac:dyDescent="0.35">
      <c r="A145" t="s">
        <v>592</v>
      </c>
      <c r="B145" t="s">
        <v>593</v>
      </c>
      <c r="C145" s="1">
        <v>0</v>
      </c>
      <c r="D145" s="1">
        <v>0</v>
      </c>
      <c r="E145" s="1">
        <v>0</v>
      </c>
      <c r="F145" s="1">
        <v>0</v>
      </c>
      <c r="G145" s="1">
        <v>0</v>
      </c>
      <c r="H145" s="1">
        <v>0</v>
      </c>
      <c r="I145" s="1">
        <v>0</v>
      </c>
      <c r="J145" s="1">
        <v>0</v>
      </c>
      <c r="K145" s="1">
        <v>0</v>
      </c>
      <c r="L145" s="1">
        <v>0</v>
      </c>
      <c r="M145" s="1">
        <v>0</v>
      </c>
      <c r="N145" s="1">
        <v>0</v>
      </c>
      <c r="O145" s="1">
        <v>0</v>
      </c>
      <c r="P145" s="1">
        <v>0</v>
      </c>
      <c r="Q145" s="1">
        <v>0</v>
      </c>
      <c r="R145" s="1">
        <v>0</v>
      </c>
      <c r="S145" s="1">
        <v>0</v>
      </c>
      <c r="T145" s="1">
        <v>0</v>
      </c>
      <c r="U145" s="1">
        <v>0</v>
      </c>
      <c r="V145" s="1">
        <v>0</v>
      </c>
      <c r="W145" s="1">
        <v>0</v>
      </c>
      <c r="X145" s="1">
        <v>0</v>
      </c>
    </row>
    <row r="146" spans="1:24" x14ac:dyDescent="0.35">
      <c r="A146" t="s">
        <v>595</v>
      </c>
      <c r="B146" t="s">
        <v>596</v>
      </c>
      <c r="C146" s="1">
        <v>0</v>
      </c>
      <c r="D146" s="1">
        <v>0</v>
      </c>
      <c r="E146" s="1">
        <v>0</v>
      </c>
      <c r="F146" s="1">
        <v>0</v>
      </c>
      <c r="G146" s="1">
        <v>0</v>
      </c>
      <c r="H146" s="1">
        <v>0</v>
      </c>
      <c r="I146" s="1">
        <v>0</v>
      </c>
      <c r="J146" s="1">
        <v>0</v>
      </c>
      <c r="K146" s="1">
        <v>0</v>
      </c>
      <c r="L146" s="1">
        <v>0</v>
      </c>
      <c r="M146" s="1">
        <v>0</v>
      </c>
      <c r="N146" s="1">
        <v>0</v>
      </c>
      <c r="O146" s="1">
        <v>0</v>
      </c>
      <c r="P146" s="1">
        <v>0</v>
      </c>
      <c r="Q146" s="1">
        <v>0</v>
      </c>
      <c r="R146" s="1">
        <v>0</v>
      </c>
      <c r="S146" s="1">
        <v>0</v>
      </c>
      <c r="T146" s="1">
        <v>0</v>
      </c>
      <c r="U146" s="1">
        <v>0</v>
      </c>
      <c r="V146" s="1">
        <v>0</v>
      </c>
      <c r="W146" s="1">
        <v>0</v>
      </c>
      <c r="X146" s="1">
        <v>0</v>
      </c>
    </row>
    <row r="147" spans="1:24" x14ac:dyDescent="0.35">
      <c r="A147" t="s">
        <v>597</v>
      </c>
      <c r="B147" t="s">
        <v>598</v>
      </c>
      <c r="C147" s="1">
        <v>0</v>
      </c>
      <c r="D147" s="1">
        <v>0</v>
      </c>
      <c r="E147" s="1">
        <v>0</v>
      </c>
      <c r="F147" s="1">
        <v>0</v>
      </c>
      <c r="G147" s="1">
        <v>0</v>
      </c>
      <c r="H147" s="1">
        <v>0</v>
      </c>
      <c r="I147" s="1">
        <v>0</v>
      </c>
      <c r="J147" s="1">
        <v>0</v>
      </c>
      <c r="K147" s="1">
        <v>0</v>
      </c>
      <c r="L147" s="1">
        <v>0</v>
      </c>
      <c r="M147" s="1">
        <v>0</v>
      </c>
      <c r="N147" s="1">
        <v>0</v>
      </c>
      <c r="O147" s="1">
        <v>0</v>
      </c>
      <c r="P147" s="1">
        <v>0</v>
      </c>
      <c r="Q147" s="1">
        <v>0</v>
      </c>
      <c r="R147" s="1">
        <v>0</v>
      </c>
      <c r="S147" s="1">
        <v>0</v>
      </c>
      <c r="T147" s="1">
        <v>0</v>
      </c>
      <c r="U147" s="1">
        <v>0</v>
      </c>
      <c r="V147" s="1">
        <v>0</v>
      </c>
      <c r="W147" s="1">
        <v>0</v>
      </c>
      <c r="X147" s="1">
        <v>0</v>
      </c>
    </row>
    <row r="148" spans="1:24" x14ac:dyDescent="0.35">
      <c r="A148" t="s">
        <v>599</v>
      </c>
      <c r="B148" t="s">
        <v>600</v>
      </c>
      <c r="C148" s="1">
        <v>0</v>
      </c>
      <c r="D148" s="1">
        <v>0</v>
      </c>
      <c r="E148" s="1">
        <v>0</v>
      </c>
      <c r="F148" s="1">
        <v>0</v>
      </c>
      <c r="G148" s="1">
        <v>0</v>
      </c>
      <c r="H148" s="1">
        <v>0</v>
      </c>
      <c r="I148" s="1">
        <v>0</v>
      </c>
      <c r="J148" s="1">
        <v>0</v>
      </c>
      <c r="K148" s="1">
        <v>0</v>
      </c>
      <c r="L148" s="1">
        <v>0</v>
      </c>
      <c r="M148" s="1">
        <v>0</v>
      </c>
      <c r="N148" s="1">
        <v>0</v>
      </c>
      <c r="O148" s="1">
        <v>0</v>
      </c>
      <c r="P148" s="1">
        <v>0</v>
      </c>
      <c r="Q148" s="1">
        <v>0</v>
      </c>
      <c r="R148" s="1">
        <v>0</v>
      </c>
      <c r="S148" s="1">
        <v>0</v>
      </c>
      <c r="T148" s="1">
        <v>0</v>
      </c>
      <c r="U148" s="1">
        <v>0</v>
      </c>
      <c r="V148" s="1">
        <v>0</v>
      </c>
      <c r="W148" s="1">
        <v>0</v>
      </c>
      <c r="X148" s="1">
        <v>0</v>
      </c>
    </row>
    <row r="149" spans="1:24" x14ac:dyDescent="0.35">
      <c r="A149" t="s">
        <v>601</v>
      </c>
      <c r="B149" t="s">
        <v>602</v>
      </c>
      <c r="C149" s="1">
        <v>0</v>
      </c>
      <c r="D149" s="1">
        <v>0</v>
      </c>
      <c r="E149" s="1">
        <v>0</v>
      </c>
      <c r="F149" s="1">
        <v>0</v>
      </c>
      <c r="G149" s="1">
        <v>0</v>
      </c>
      <c r="H149" s="1">
        <v>0</v>
      </c>
      <c r="I149" s="1">
        <v>0</v>
      </c>
      <c r="J149" s="1">
        <v>0</v>
      </c>
      <c r="K149" s="1">
        <v>0</v>
      </c>
      <c r="L149" s="1">
        <v>0</v>
      </c>
      <c r="M149" s="1">
        <v>0</v>
      </c>
      <c r="N149" s="1">
        <v>0</v>
      </c>
      <c r="O149" s="1">
        <v>0</v>
      </c>
      <c r="P149" s="1">
        <v>0</v>
      </c>
      <c r="Q149" s="1">
        <v>0</v>
      </c>
      <c r="R149" s="1">
        <v>0</v>
      </c>
      <c r="S149" s="1">
        <v>0</v>
      </c>
      <c r="T149" s="1">
        <v>0</v>
      </c>
      <c r="U149" s="1">
        <v>0</v>
      </c>
      <c r="V149" s="1">
        <v>0</v>
      </c>
      <c r="W149" s="1">
        <v>0</v>
      </c>
      <c r="X149" s="1">
        <v>0</v>
      </c>
    </row>
    <row r="150" spans="1:24" x14ac:dyDescent="0.35">
      <c r="A150" t="s">
        <v>603</v>
      </c>
      <c r="B150" t="s">
        <v>604</v>
      </c>
      <c r="C150" s="1">
        <v>0</v>
      </c>
      <c r="D150" s="1">
        <v>0</v>
      </c>
      <c r="E150" s="1">
        <v>0</v>
      </c>
      <c r="F150" s="1">
        <v>0</v>
      </c>
      <c r="G150" s="1">
        <v>0</v>
      </c>
      <c r="H150" s="1">
        <v>0</v>
      </c>
      <c r="I150" s="1">
        <v>0</v>
      </c>
      <c r="J150" s="1">
        <v>0</v>
      </c>
      <c r="K150" s="1">
        <v>0</v>
      </c>
      <c r="L150" s="1">
        <v>0</v>
      </c>
      <c r="M150" s="1">
        <v>0</v>
      </c>
      <c r="N150" s="1">
        <v>0</v>
      </c>
      <c r="O150" s="1">
        <v>0</v>
      </c>
      <c r="P150" s="1">
        <v>0</v>
      </c>
      <c r="Q150" s="1">
        <v>0</v>
      </c>
      <c r="R150" s="1">
        <v>0</v>
      </c>
      <c r="S150" s="1">
        <v>0</v>
      </c>
      <c r="T150" s="1">
        <v>0</v>
      </c>
      <c r="U150" s="1">
        <v>0</v>
      </c>
      <c r="V150" s="1">
        <v>0</v>
      </c>
      <c r="W150" s="1">
        <v>0</v>
      </c>
      <c r="X150" s="1">
        <v>0</v>
      </c>
    </row>
    <row r="151" spans="1:24" x14ac:dyDescent="0.35">
      <c r="A151" t="s">
        <v>605</v>
      </c>
      <c r="B151" t="s">
        <v>606</v>
      </c>
      <c r="C151" s="1">
        <v>0</v>
      </c>
      <c r="D151" s="1">
        <v>0</v>
      </c>
      <c r="E151" s="1">
        <v>0</v>
      </c>
      <c r="F151" s="1">
        <v>0</v>
      </c>
      <c r="G151" s="1">
        <v>0</v>
      </c>
      <c r="H151" s="1">
        <v>0</v>
      </c>
      <c r="I151" s="1">
        <v>0</v>
      </c>
      <c r="J151" s="1">
        <v>0</v>
      </c>
      <c r="K151" s="1">
        <v>0</v>
      </c>
      <c r="L151" s="1">
        <v>0</v>
      </c>
      <c r="M151" s="1">
        <v>0</v>
      </c>
      <c r="N151" s="1">
        <v>0</v>
      </c>
      <c r="O151" s="1">
        <v>0</v>
      </c>
      <c r="P151" s="1">
        <v>0</v>
      </c>
      <c r="Q151" s="1">
        <v>0</v>
      </c>
      <c r="R151" s="1">
        <v>0</v>
      </c>
      <c r="S151" s="1">
        <v>0</v>
      </c>
      <c r="T151" s="1">
        <v>0</v>
      </c>
      <c r="U151" s="1">
        <v>0</v>
      </c>
      <c r="V151" s="1">
        <v>0</v>
      </c>
      <c r="W151" s="1">
        <v>0</v>
      </c>
      <c r="X151" s="1">
        <v>0</v>
      </c>
    </row>
    <row r="152" spans="1:24" x14ac:dyDescent="0.35">
      <c r="A152" t="s">
        <v>607</v>
      </c>
      <c r="B152" t="s">
        <v>608</v>
      </c>
      <c r="C152" s="1">
        <v>0</v>
      </c>
      <c r="D152" s="1">
        <v>0</v>
      </c>
      <c r="E152" s="1">
        <v>0</v>
      </c>
      <c r="F152" s="1">
        <v>0</v>
      </c>
      <c r="G152" s="1">
        <v>0</v>
      </c>
      <c r="H152" s="1">
        <v>0</v>
      </c>
      <c r="I152" s="1">
        <v>0</v>
      </c>
      <c r="J152" s="1">
        <v>0</v>
      </c>
      <c r="K152" s="1">
        <v>0</v>
      </c>
      <c r="L152" s="1">
        <v>0</v>
      </c>
      <c r="M152" s="1">
        <v>0</v>
      </c>
      <c r="N152" s="1">
        <v>0</v>
      </c>
      <c r="O152" s="1">
        <v>0</v>
      </c>
      <c r="P152" s="1">
        <v>0</v>
      </c>
      <c r="Q152" s="1">
        <v>0</v>
      </c>
      <c r="R152" s="1">
        <v>0</v>
      </c>
      <c r="S152" s="1">
        <v>0</v>
      </c>
      <c r="T152" s="1">
        <v>0</v>
      </c>
      <c r="U152" s="1">
        <v>0</v>
      </c>
      <c r="V152" s="1">
        <v>0</v>
      </c>
      <c r="W152" s="1">
        <v>0</v>
      </c>
      <c r="X152" s="1">
        <v>0</v>
      </c>
    </row>
    <row r="153" spans="1:24" x14ac:dyDescent="0.35">
      <c r="A153" t="s">
        <v>610</v>
      </c>
      <c r="B153" t="s">
        <v>611</v>
      </c>
      <c r="C153" s="1">
        <v>0</v>
      </c>
      <c r="D153" s="1">
        <v>0</v>
      </c>
      <c r="E153" s="1">
        <v>0</v>
      </c>
      <c r="F153" s="1">
        <v>0</v>
      </c>
      <c r="G153" s="1">
        <v>0</v>
      </c>
      <c r="H153" s="1">
        <v>0</v>
      </c>
      <c r="I153" s="1">
        <v>0</v>
      </c>
      <c r="J153" s="1">
        <v>0</v>
      </c>
      <c r="K153" s="1">
        <v>0</v>
      </c>
      <c r="L153" s="1">
        <v>0</v>
      </c>
      <c r="M153" s="1">
        <v>0</v>
      </c>
      <c r="N153" s="1">
        <v>0</v>
      </c>
      <c r="O153" s="1">
        <v>0</v>
      </c>
      <c r="P153" s="1">
        <v>0</v>
      </c>
      <c r="Q153" s="1">
        <v>0</v>
      </c>
      <c r="R153" s="1">
        <v>0</v>
      </c>
      <c r="S153" s="1">
        <v>0</v>
      </c>
      <c r="T153" s="1">
        <v>0</v>
      </c>
      <c r="U153" s="1">
        <v>0</v>
      </c>
      <c r="V153" s="1">
        <v>0</v>
      </c>
      <c r="W153" s="1">
        <v>0</v>
      </c>
      <c r="X153" s="1">
        <v>0</v>
      </c>
    </row>
    <row r="154" spans="1:24" x14ac:dyDescent="0.35">
      <c r="A154" t="s">
        <v>612</v>
      </c>
      <c r="B154" t="s">
        <v>613</v>
      </c>
      <c r="C154" s="1">
        <v>0</v>
      </c>
      <c r="D154" s="1">
        <v>0</v>
      </c>
      <c r="E154" s="1">
        <v>0</v>
      </c>
      <c r="F154" s="1">
        <v>0</v>
      </c>
      <c r="G154" s="1">
        <v>0</v>
      </c>
      <c r="H154" s="1">
        <v>0</v>
      </c>
      <c r="I154" s="1">
        <v>0</v>
      </c>
      <c r="J154" s="1">
        <v>0</v>
      </c>
      <c r="K154" s="1">
        <v>0</v>
      </c>
      <c r="L154" s="1">
        <v>0</v>
      </c>
      <c r="M154" s="1">
        <v>0</v>
      </c>
      <c r="N154" s="1">
        <v>0</v>
      </c>
      <c r="O154" s="1">
        <v>0</v>
      </c>
      <c r="P154" s="1">
        <v>0</v>
      </c>
      <c r="Q154" s="1">
        <v>0</v>
      </c>
      <c r="R154" s="1">
        <v>0</v>
      </c>
      <c r="S154" s="1">
        <v>0</v>
      </c>
      <c r="T154" s="1">
        <v>0</v>
      </c>
      <c r="U154" s="1">
        <v>0</v>
      </c>
      <c r="V154" s="1">
        <v>0</v>
      </c>
      <c r="W154" s="1">
        <v>0</v>
      </c>
      <c r="X154" s="1">
        <v>0</v>
      </c>
    </row>
    <row r="155" spans="1:24" x14ac:dyDescent="0.35">
      <c r="A155" t="s">
        <v>615</v>
      </c>
      <c r="B155" t="s">
        <v>616</v>
      </c>
      <c r="C155" s="1">
        <v>0</v>
      </c>
      <c r="D155" s="1">
        <v>0</v>
      </c>
      <c r="E155" s="1">
        <v>0</v>
      </c>
      <c r="F155" s="1">
        <v>0</v>
      </c>
      <c r="G155" s="1">
        <v>0</v>
      </c>
      <c r="H155" s="1">
        <v>0</v>
      </c>
      <c r="I155" s="1">
        <v>0</v>
      </c>
      <c r="J155" s="1">
        <v>0</v>
      </c>
      <c r="K155" s="1">
        <v>0</v>
      </c>
      <c r="L155" s="1">
        <v>0</v>
      </c>
      <c r="M155" s="1">
        <v>0</v>
      </c>
      <c r="N155" s="1">
        <v>0</v>
      </c>
      <c r="O155" s="1">
        <v>0</v>
      </c>
      <c r="P155" s="1">
        <v>0</v>
      </c>
      <c r="Q155" s="1">
        <v>0</v>
      </c>
      <c r="R155" s="1">
        <v>0</v>
      </c>
      <c r="S155" s="1">
        <v>0</v>
      </c>
      <c r="T155" s="1">
        <v>0</v>
      </c>
      <c r="U155" s="1">
        <v>0</v>
      </c>
      <c r="V155" s="1">
        <v>0</v>
      </c>
      <c r="W155" s="1">
        <v>0</v>
      </c>
      <c r="X155" s="1">
        <v>0</v>
      </c>
    </row>
    <row r="156" spans="1:24" x14ac:dyDescent="0.35">
      <c r="A156" t="s">
        <v>617</v>
      </c>
      <c r="B156" t="s">
        <v>618</v>
      </c>
      <c r="C156" s="1">
        <v>0</v>
      </c>
      <c r="D156" s="1">
        <v>0</v>
      </c>
      <c r="E156" s="1">
        <v>0</v>
      </c>
      <c r="F156" s="1">
        <v>0</v>
      </c>
      <c r="G156" s="1">
        <v>0</v>
      </c>
      <c r="H156" s="1">
        <v>0</v>
      </c>
      <c r="I156" s="1">
        <v>0</v>
      </c>
      <c r="J156" s="1">
        <v>0</v>
      </c>
      <c r="K156" s="1">
        <v>0</v>
      </c>
      <c r="L156" s="1">
        <v>0</v>
      </c>
      <c r="M156" s="1">
        <v>0</v>
      </c>
      <c r="N156" s="1">
        <v>0</v>
      </c>
      <c r="O156" s="1">
        <v>0</v>
      </c>
      <c r="P156" s="1">
        <v>0</v>
      </c>
      <c r="Q156" s="1">
        <v>0</v>
      </c>
      <c r="R156" s="1">
        <v>0</v>
      </c>
      <c r="S156" s="1">
        <v>0</v>
      </c>
      <c r="T156" s="1">
        <v>0</v>
      </c>
      <c r="U156" s="1">
        <v>0</v>
      </c>
      <c r="V156" s="1">
        <v>0</v>
      </c>
      <c r="W156" s="1">
        <v>0</v>
      </c>
      <c r="X156" s="1">
        <v>0</v>
      </c>
    </row>
    <row r="157" spans="1:24" x14ac:dyDescent="0.35">
      <c r="A157" t="s">
        <v>619</v>
      </c>
      <c r="B157" t="s">
        <v>620</v>
      </c>
      <c r="C157" s="1">
        <v>0</v>
      </c>
      <c r="D157" s="1">
        <v>0</v>
      </c>
      <c r="E157" s="1">
        <v>0</v>
      </c>
      <c r="F157" s="1">
        <v>0</v>
      </c>
      <c r="G157" s="1">
        <v>0</v>
      </c>
      <c r="H157" s="1">
        <v>0</v>
      </c>
      <c r="I157" s="1">
        <v>0</v>
      </c>
      <c r="J157" s="1">
        <v>0</v>
      </c>
      <c r="K157" s="1">
        <v>0</v>
      </c>
      <c r="L157" s="1">
        <v>0</v>
      </c>
      <c r="M157" s="1">
        <v>0</v>
      </c>
      <c r="N157" s="1">
        <v>0</v>
      </c>
      <c r="O157" s="1">
        <v>0</v>
      </c>
      <c r="P157" s="1">
        <v>0</v>
      </c>
      <c r="Q157" s="1">
        <v>0</v>
      </c>
      <c r="R157" s="1">
        <v>0</v>
      </c>
      <c r="S157" s="1">
        <v>0</v>
      </c>
      <c r="T157" s="1">
        <v>0</v>
      </c>
      <c r="U157" s="1">
        <v>0</v>
      </c>
      <c r="V157" s="1">
        <v>0</v>
      </c>
      <c r="W157" s="1">
        <v>0</v>
      </c>
      <c r="X157" s="1">
        <v>0</v>
      </c>
    </row>
    <row r="158" spans="1:24" x14ac:dyDescent="0.35">
      <c r="A158" t="s">
        <v>621</v>
      </c>
      <c r="B158" t="s">
        <v>622</v>
      </c>
      <c r="C158" s="1">
        <v>0</v>
      </c>
      <c r="D158" s="1">
        <v>0</v>
      </c>
      <c r="E158" s="1">
        <v>0</v>
      </c>
      <c r="F158" s="1">
        <v>0</v>
      </c>
      <c r="G158" s="1">
        <v>0</v>
      </c>
      <c r="H158" s="1">
        <v>0</v>
      </c>
      <c r="I158" s="1">
        <v>0</v>
      </c>
      <c r="J158" s="1">
        <v>0</v>
      </c>
      <c r="K158" s="1">
        <v>0</v>
      </c>
      <c r="L158" s="1">
        <v>0</v>
      </c>
      <c r="M158" s="1">
        <v>0</v>
      </c>
      <c r="N158" s="1">
        <v>0</v>
      </c>
      <c r="O158" s="1">
        <v>0</v>
      </c>
      <c r="P158" s="1">
        <v>0</v>
      </c>
      <c r="Q158" s="1">
        <v>0</v>
      </c>
      <c r="R158" s="1">
        <v>0</v>
      </c>
      <c r="S158" s="1">
        <v>0</v>
      </c>
      <c r="T158" s="1">
        <v>0</v>
      </c>
      <c r="U158" s="1">
        <v>0</v>
      </c>
      <c r="V158" s="1">
        <v>0</v>
      </c>
      <c r="W158" s="1">
        <v>0</v>
      </c>
      <c r="X158" s="1">
        <v>0</v>
      </c>
    </row>
  </sheetData>
  <pageMargins left="0.75" right="0.75" top="1" bottom="1" header="0.5" footer="0.5"/>
  <headerFooter alignWithMargins="0">
    <oddHeader>&amp;A</oddHeader>
    <oddFoote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70">
    <tabColor rgb="FF00B0F0"/>
  </sheetPr>
  <dimension ref="A1:DD2"/>
  <sheetViews>
    <sheetView topLeftCell="AF1" zoomScale="85" zoomScaleNormal="85" workbookViewId="0">
      <selection activeCell="P3" sqref="P3"/>
    </sheetView>
  </sheetViews>
  <sheetFormatPr defaultColWidth="8.15234375" defaultRowHeight="11.15" x14ac:dyDescent="0.35"/>
  <cols>
    <col min="1" max="1" width="6.84375" style="431" bestFit="1" customWidth="1"/>
    <col min="2" max="2" width="10.69140625" style="431" bestFit="1" customWidth="1"/>
    <col min="3" max="3" width="4.84375" style="431" bestFit="1" customWidth="1"/>
    <col min="4" max="4" width="5.15234375" style="431" bestFit="1" customWidth="1"/>
    <col min="5" max="5" width="7.15234375" style="431" bestFit="1" customWidth="1"/>
    <col min="6" max="6" width="4.53515625" style="431" bestFit="1" customWidth="1"/>
    <col min="7" max="7" width="9.69140625" style="431" bestFit="1" customWidth="1"/>
    <col min="8" max="8" width="5.53515625" style="431" bestFit="1" customWidth="1"/>
    <col min="9" max="9" width="5.69140625" style="431" bestFit="1" customWidth="1"/>
    <col min="10" max="10" width="4" style="431" bestFit="1" customWidth="1"/>
    <col min="11" max="11" width="5.69140625" style="431" bestFit="1" customWidth="1"/>
    <col min="12" max="12" width="17.3046875" style="431" bestFit="1" customWidth="1"/>
    <col min="13" max="13" width="13.15234375" style="431" bestFit="1" customWidth="1"/>
    <col min="14" max="14" width="13.3046875" style="431" bestFit="1" customWidth="1"/>
    <col min="15" max="15" width="12.84375" style="431" bestFit="1" customWidth="1"/>
    <col min="16" max="16" width="13.15234375" style="431" bestFit="1" customWidth="1"/>
    <col min="17" max="18" width="13.3046875" style="431" bestFit="1" customWidth="1"/>
    <col min="19" max="19" width="13.53515625" style="431" bestFit="1" customWidth="1"/>
    <col min="20" max="20" width="13.69140625" style="431" bestFit="1" customWidth="1"/>
    <col min="21" max="21" width="13.3046875" style="431" bestFit="1" customWidth="1"/>
    <col min="22" max="22" width="13.53515625" style="431" bestFit="1" customWidth="1"/>
    <col min="23" max="23" width="13.69140625" style="431" bestFit="1" customWidth="1"/>
    <col min="24" max="24" width="13.3046875" style="431" bestFit="1" customWidth="1"/>
    <col min="25" max="25" width="13.53515625" style="431" bestFit="1" customWidth="1"/>
    <col min="26" max="26" width="13.69140625" style="431" bestFit="1" customWidth="1"/>
    <col min="27" max="27" width="13.3046875" style="431" bestFit="1" customWidth="1"/>
    <col min="28" max="28" width="13.53515625" style="431" bestFit="1" customWidth="1"/>
    <col min="29" max="29" width="13.69140625" style="431" bestFit="1" customWidth="1"/>
    <col min="30" max="30" width="12.84375" style="431" bestFit="1" customWidth="1"/>
    <col min="31" max="31" width="13.15234375" style="431" bestFit="1" customWidth="1"/>
    <col min="32" max="32" width="13.3046875" style="431" bestFit="1" customWidth="1"/>
    <col min="33" max="33" width="10.84375" style="431" bestFit="1" customWidth="1"/>
    <col min="34" max="34" width="11.3046875" style="431" bestFit="1" customWidth="1"/>
    <col min="35" max="35" width="13.69140625" style="431" bestFit="1" customWidth="1"/>
    <col min="36" max="36" width="13.84375" style="431" bestFit="1" customWidth="1"/>
    <col min="37" max="37" width="14.15234375" style="431" bestFit="1" customWidth="1"/>
    <col min="38" max="38" width="11.53515625" style="431" bestFit="1" customWidth="1"/>
    <col min="39" max="39" width="11.84375" style="431" bestFit="1" customWidth="1"/>
    <col min="40" max="44" width="7.84375" style="431" bestFit="1" customWidth="1"/>
    <col min="45" max="45" width="8.53515625" style="431" bestFit="1" customWidth="1"/>
    <col min="46" max="46" width="8.3828125" style="431" bestFit="1" customWidth="1"/>
    <col min="47" max="48" width="8.53515625" style="431" bestFit="1" customWidth="1"/>
    <col min="49" max="49" width="8.84375" style="431" bestFit="1" customWidth="1"/>
    <col min="50" max="50" width="8.53515625" style="431" bestFit="1" customWidth="1"/>
    <col min="51" max="57" width="8.84375" style="431" bestFit="1" customWidth="1"/>
    <col min="58" max="58" width="6.53515625" style="431" bestFit="1" customWidth="1"/>
    <col min="59" max="59" width="45.53515625" style="431" bestFit="1" customWidth="1"/>
    <col min="60" max="60" width="40.84375" style="431" bestFit="1" customWidth="1"/>
    <col min="61" max="61" width="35.69140625" style="431" bestFit="1" customWidth="1"/>
    <col min="62" max="62" width="37.53515625" style="431" bestFit="1" customWidth="1"/>
    <col min="63" max="63" width="46" style="431" bestFit="1" customWidth="1"/>
    <col min="64" max="65" width="14.15234375" style="431" bestFit="1" customWidth="1"/>
    <col min="66" max="69" width="14.3828125" style="431" bestFit="1" customWidth="1"/>
    <col min="70" max="70" width="49.84375" style="431" bestFit="1" customWidth="1"/>
    <col min="71" max="74" width="14.3828125" style="431" bestFit="1" customWidth="1"/>
    <col min="75" max="75" width="12.69140625" style="431" bestFit="1" customWidth="1"/>
    <col min="76" max="76" width="12.84375" style="431" bestFit="1" customWidth="1"/>
    <col min="77" max="77" width="13.15234375" style="431" bestFit="1" customWidth="1"/>
    <col min="78" max="78" width="10.69140625" style="431" bestFit="1" customWidth="1"/>
    <col min="79" max="79" width="11" style="431" bestFit="1" customWidth="1"/>
    <col min="80" max="81" width="8.84375" style="431" bestFit="1" customWidth="1"/>
    <col min="82" max="82" width="8.53515625" style="431" bestFit="1" customWidth="1"/>
    <col min="83" max="87" width="8.84375" style="431" bestFit="1" customWidth="1"/>
    <col min="88" max="16384" width="8.15234375" style="431"/>
  </cols>
  <sheetData>
    <row r="1" spans="1:108" s="430" customFormat="1" x14ac:dyDescent="0.35">
      <c r="A1" s="429" t="s">
        <v>147</v>
      </c>
      <c r="B1" s="429" t="s">
        <v>148</v>
      </c>
      <c r="C1" s="429" t="s">
        <v>149</v>
      </c>
      <c r="D1" s="429" t="s">
        <v>23</v>
      </c>
      <c r="E1" s="429" t="s">
        <v>150</v>
      </c>
      <c r="F1" s="429" t="s">
        <v>151</v>
      </c>
      <c r="G1" s="429" t="s">
        <v>152</v>
      </c>
      <c r="H1" s="429" t="s">
        <v>153</v>
      </c>
      <c r="I1" s="429" t="s">
        <v>154</v>
      </c>
      <c r="J1" s="429" t="s">
        <v>155</v>
      </c>
      <c r="K1" s="429" t="s">
        <v>156</v>
      </c>
      <c r="L1" s="429" t="s">
        <v>157</v>
      </c>
      <c r="M1" s="429" t="s">
        <v>158</v>
      </c>
      <c r="N1" s="429" t="s">
        <v>159</v>
      </c>
      <c r="O1" s="429" t="s">
        <v>160</v>
      </c>
      <c r="P1" s="429" t="s">
        <v>161</v>
      </c>
      <c r="Q1" s="429" t="s">
        <v>162</v>
      </c>
      <c r="R1" s="429" t="s">
        <v>163</v>
      </c>
      <c r="S1" s="429" t="s">
        <v>164</v>
      </c>
      <c r="T1" s="429" t="s">
        <v>165</v>
      </c>
      <c r="U1" s="429" t="s">
        <v>166</v>
      </c>
      <c r="V1" s="429" t="s">
        <v>167</v>
      </c>
      <c r="W1" s="429" t="s">
        <v>168</v>
      </c>
      <c r="X1" s="429" t="s">
        <v>169</v>
      </c>
      <c r="Y1" s="429" t="s">
        <v>170</v>
      </c>
      <c r="Z1" s="429" t="s">
        <v>171</v>
      </c>
      <c r="AA1" s="429" t="s">
        <v>172</v>
      </c>
      <c r="AB1" s="429" t="s">
        <v>173</v>
      </c>
      <c r="AC1" s="429" t="s">
        <v>174</v>
      </c>
      <c r="AD1" s="429" t="s">
        <v>175</v>
      </c>
      <c r="AE1" s="429" t="s">
        <v>176</v>
      </c>
      <c r="AF1" s="429" t="s">
        <v>177</v>
      </c>
      <c r="AG1" s="429" t="s">
        <v>178</v>
      </c>
      <c r="AH1" s="429" t="s">
        <v>179</v>
      </c>
      <c r="AI1" s="429" t="s">
        <v>180</v>
      </c>
      <c r="AJ1" s="429" t="s">
        <v>181</v>
      </c>
      <c r="AK1" s="429" t="s">
        <v>182</v>
      </c>
      <c r="AL1" s="429" t="s">
        <v>183</v>
      </c>
      <c r="AM1" s="429" t="s">
        <v>184</v>
      </c>
      <c r="AN1" s="429" t="s">
        <v>185</v>
      </c>
      <c r="AO1" s="429" t="s">
        <v>186</v>
      </c>
      <c r="AP1" s="429" t="s">
        <v>187</v>
      </c>
      <c r="AQ1" s="429" t="s">
        <v>188</v>
      </c>
      <c r="AR1" s="429" t="s">
        <v>189</v>
      </c>
      <c r="AS1" s="429" t="s">
        <v>190</v>
      </c>
      <c r="AT1" s="429" t="s">
        <v>191</v>
      </c>
      <c r="AU1" s="429" t="s">
        <v>192</v>
      </c>
      <c r="AV1" s="429" t="s">
        <v>193</v>
      </c>
      <c r="AW1" s="429" t="s">
        <v>194</v>
      </c>
      <c r="AX1" s="429" t="s">
        <v>195</v>
      </c>
      <c r="AY1" s="429" t="s">
        <v>196</v>
      </c>
      <c r="AZ1" s="429" t="s">
        <v>197</v>
      </c>
      <c r="BA1" s="429" t="s">
        <v>198</v>
      </c>
      <c r="BB1" s="429" t="s">
        <v>199</v>
      </c>
      <c r="BC1" s="429" t="s">
        <v>200</v>
      </c>
      <c r="BD1" s="429" t="s">
        <v>201</v>
      </c>
      <c r="BE1" s="429" t="s">
        <v>202</v>
      </c>
      <c r="BF1" s="429" t="s">
        <v>203</v>
      </c>
      <c r="BG1" s="429" t="s">
        <v>204</v>
      </c>
      <c r="BH1" s="429" t="s">
        <v>205</v>
      </c>
      <c r="BI1" s="429" t="s">
        <v>206</v>
      </c>
      <c r="BJ1" s="429" t="s">
        <v>207</v>
      </c>
      <c r="BK1" s="429" t="s">
        <v>208</v>
      </c>
      <c r="BL1" s="429" t="s">
        <v>209</v>
      </c>
      <c r="BM1" s="429" t="s">
        <v>210</v>
      </c>
      <c r="BN1" s="429" t="s">
        <v>211</v>
      </c>
      <c r="BO1" s="429" t="s">
        <v>212</v>
      </c>
      <c r="BP1" s="429" t="s">
        <v>213</v>
      </c>
      <c r="BQ1" s="429" t="s">
        <v>214</v>
      </c>
      <c r="BR1" s="429" t="s">
        <v>215</v>
      </c>
      <c r="BS1" s="429" t="s">
        <v>216</v>
      </c>
      <c r="BT1" s="429" t="s">
        <v>217</v>
      </c>
      <c r="BU1" s="429" t="s">
        <v>218</v>
      </c>
      <c r="BV1" s="429" t="s">
        <v>219</v>
      </c>
      <c r="BW1" s="429" t="s">
        <v>221</v>
      </c>
      <c r="BX1" s="429" t="s">
        <v>222</v>
      </c>
      <c r="BY1" s="429" t="s">
        <v>223</v>
      </c>
      <c r="BZ1" s="429" t="s">
        <v>224</v>
      </c>
      <c r="CA1" s="429" t="s">
        <v>225</v>
      </c>
      <c r="CB1" s="429" t="s">
        <v>226</v>
      </c>
      <c r="CC1" s="429" t="s">
        <v>227</v>
      </c>
      <c r="CD1" s="429" t="s">
        <v>228</v>
      </c>
      <c r="CE1" s="429" t="s">
        <v>229</v>
      </c>
      <c r="CF1" s="429" t="s">
        <v>230</v>
      </c>
      <c r="CG1" s="429" t="s">
        <v>231</v>
      </c>
      <c r="CH1" s="429" t="s">
        <v>232</v>
      </c>
      <c r="CI1" s="429" t="s">
        <v>233</v>
      </c>
      <c r="CJ1" s="429" t="s">
        <v>234</v>
      </c>
      <c r="CK1" s="429" t="s">
        <v>235</v>
      </c>
      <c r="CL1" s="429" t="s">
        <v>236</v>
      </c>
      <c r="CM1" s="429" t="s">
        <v>237</v>
      </c>
      <c r="CN1" s="429" t="s">
        <v>238</v>
      </c>
      <c r="CO1" s="429" t="s">
        <v>239</v>
      </c>
      <c r="CP1" s="429" t="s">
        <v>240</v>
      </c>
      <c r="CQ1" s="429" t="s">
        <v>241</v>
      </c>
      <c r="CR1" s="429" t="s">
        <v>242</v>
      </c>
      <c r="CS1" s="429" t="s">
        <v>243</v>
      </c>
      <c r="CT1" s="429" t="s">
        <v>244</v>
      </c>
      <c r="CU1" s="429" t="s">
        <v>245</v>
      </c>
      <c r="CV1" s="429" t="s">
        <v>246</v>
      </c>
      <c r="CW1" s="429" t="s">
        <v>247</v>
      </c>
      <c r="CX1" s="429" t="s">
        <v>248</v>
      </c>
      <c r="CY1" s="429" t="s">
        <v>249</v>
      </c>
      <c r="CZ1" s="429" t="s">
        <v>250</v>
      </c>
      <c r="DA1" s="429" t="s">
        <v>251</v>
      </c>
      <c r="DB1" s="429" t="s">
        <v>252</v>
      </c>
      <c r="DC1" s="429" t="s">
        <v>253</v>
      </c>
      <c r="DD1" s="429" t="s">
        <v>254</v>
      </c>
    </row>
    <row r="2" spans="1:108" x14ac:dyDescent="0.35">
      <c r="A2" s="431" t="str">
        <f>CONCATENATE(SI_1!E8)</f>
        <v/>
      </c>
      <c r="B2" s="431" t="str">
        <f>CONCATENATE(SI_1!E9)</f>
        <v>80018230153</v>
      </c>
      <c r="C2" s="431" t="str">
        <f>CONCATENATE(SI_1!E10)</f>
        <v>0223902488</v>
      </c>
      <c r="D2" s="431" t="str">
        <f>CONCATENATE(SI_1!E11)</f>
        <v>0223902713</v>
      </c>
      <c r="E2" s="431" t="str">
        <f>CONCATENATE(SI_1!E12)</f>
        <v>segreteria.risorseumane@istitutotumori.mi.it</v>
      </c>
      <c r="F2" s="431" t="str">
        <f>CONCATENATE(SI_1!C13)</f>
        <v>VIA VENEZIAN</v>
      </c>
      <c r="G2" s="431" t="str">
        <f>CONCATENATE(SI_1!D13)</f>
        <v>1</v>
      </c>
      <c r="H2" s="431" t="str">
        <f>CONCATENATE(SI_1!E13)</f>
        <v>20133</v>
      </c>
      <c r="I2" s="431" t="str">
        <f>CONCATENATE(SI_1!F13)</f>
        <v>MILANO</v>
      </c>
      <c r="J2" s="431" t="str">
        <f>CONCATENATE(SI_1!G13)</f>
        <v>XX</v>
      </c>
      <c r="K2" s="431" t="str">
        <f>CONCATENATE(SI_1!D15)</f>
        <v>www.istitutotumori.mi.it</v>
      </c>
      <c r="L2" s="431" t="str">
        <f>CONCATENATE(SI_1!B19)</f>
        <v>DI FRANCESCANTONIO</v>
      </c>
      <c r="M2" s="431" t="str">
        <f>CONCATENATE(SI_1!D19)</f>
        <v>ALBERTO</v>
      </c>
      <c r="N2" s="431" t="str">
        <f>CONCATENATE(SI_1!F19)</f>
        <v>alberto.difrancescantonio@tesoro.it</v>
      </c>
      <c r="O2" s="431" t="str">
        <f>CONCATENATE(SI_1!B22)</f>
        <v>D'ALBA</v>
      </c>
      <c r="P2" s="431" t="str">
        <f>CONCATENATE(SI_1!D22)</f>
        <v>VITA FRANCESCA</v>
      </c>
      <c r="Q2" s="431" t="str">
        <f>CONCATENATE(SI_1!F22)</f>
        <v>vfrancesca1970@gmail.com</v>
      </c>
      <c r="R2" s="431" t="str">
        <f>CONCATENATE(SI_1!B23)</f>
        <v>SCIARRONE</v>
      </c>
      <c r="S2" s="431" t="str">
        <f>CONCATENATE(SI_1!D23)</f>
        <v>SANTO</v>
      </c>
      <c r="T2" s="431" t="str">
        <f>CONCATENATE(SI_1!F23)</f>
        <v>tino.sciarrone@hotmail.it</v>
      </c>
      <c r="U2" s="431" t="str">
        <f>CONCATENATE(SI_1!B24)</f>
        <v/>
      </c>
      <c r="V2" s="431" t="str">
        <f>CONCATENATE(SI_1!D24)</f>
        <v/>
      </c>
      <c r="W2" s="431" t="str">
        <f>CONCATENATE(SI_1!F24)</f>
        <v/>
      </c>
      <c r="X2" s="431" t="str">
        <f>CONCATENATE(SI_1!B25)</f>
        <v/>
      </c>
      <c r="Y2" s="431" t="str">
        <f>CONCATENATE(SI_1!D25)</f>
        <v/>
      </c>
      <c r="Z2" s="431" t="str">
        <f>CONCATENATE(SI_1!F25)</f>
        <v/>
      </c>
      <c r="AA2" s="431" t="str">
        <f>CONCATENATE(SI_1!B26)</f>
        <v/>
      </c>
      <c r="AB2" s="431" t="str">
        <f>CONCATENATE(SI_1!D26)</f>
        <v/>
      </c>
      <c r="AC2" s="431" t="str">
        <f>CONCATENATE(SI_1!F26)</f>
        <v/>
      </c>
      <c r="AD2" s="431" t="str">
        <f>CONCATENATE(SI_1!B33)</f>
        <v>SANSONE</v>
      </c>
      <c r="AE2" s="431" t="str">
        <f>CONCATENATE(SI_1!D33)</f>
        <v>SILVIA</v>
      </c>
      <c r="AF2" s="431" t="str">
        <f>CONCATENATE(SI_1!E33)</f>
        <v>segreteria.risorseumane@istitutotumori.mi.it</v>
      </c>
      <c r="AG2" s="431" t="str">
        <f>CONCATENATE(SI_1!F33)</f>
        <v>0223903160</v>
      </c>
      <c r="AH2" s="431" t="str">
        <f>CONCATENATE(SI_1!G33)</f>
        <v>0223902713</v>
      </c>
      <c r="AI2" s="431" t="str">
        <f>CONCATENATE(SI_1!B34)</f>
        <v/>
      </c>
      <c r="AJ2" s="431" t="str">
        <f>CONCATENATE(SI_1!D34)</f>
        <v/>
      </c>
      <c r="AK2" s="431" t="str">
        <f>CONCATENATE(SI_1!E34)</f>
        <v/>
      </c>
      <c r="AL2" s="431" t="str">
        <f>CONCATENATE(SI_1!F34)</f>
        <v/>
      </c>
      <c r="AM2" s="431" t="str">
        <f>CONCATENATE(SI_1!G34)</f>
        <v/>
      </c>
      <c r="AN2" s="432">
        <f>SI_1!G53</f>
        <v>0</v>
      </c>
      <c r="AO2" s="432">
        <f>SI_1!G56</f>
        <v>3</v>
      </c>
      <c r="AP2" s="432">
        <f>SI_1!G59</f>
        <v>32</v>
      </c>
      <c r="AQ2" s="432">
        <f>SI_1!G62</f>
        <v>4</v>
      </c>
      <c r="AR2" s="432">
        <f>SI_1!G82</f>
        <v>19731</v>
      </c>
      <c r="AS2" s="432">
        <f>SI_1!G85</f>
        <v>0</v>
      </c>
      <c r="AT2" s="432">
        <f>SI_1!G88</f>
        <v>0</v>
      </c>
      <c r="AU2" s="432">
        <f>SI_1!G91</f>
        <v>0</v>
      </c>
      <c r="AV2" s="432">
        <f>SI_1!G94</f>
        <v>0</v>
      </c>
      <c r="AW2" s="432">
        <f>SI_1!G97</f>
        <v>0</v>
      </c>
      <c r="AX2" s="432">
        <f>SI_1!G100</f>
        <v>0</v>
      </c>
      <c r="AY2" s="432">
        <f>SI_1!G103</f>
        <v>330</v>
      </c>
      <c r="AZ2" s="432">
        <f>SI_1!G106</f>
        <v>175</v>
      </c>
      <c r="BA2" s="432">
        <f>SI_1!G109</f>
        <v>28</v>
      </c>
      <c r="BB2" s="432">
        <f>SI_1!G112</f>
        <v>0</v>
      </c>
      <c r="BC2" s="432">
        <f>SI_1!G115</f>
        <v>0</v>
      </c>
      <c r="BD2" s="432">
        <f>SI_1!G118</f>
        <v>0</v>
      </c>
      <c r="BE2" s="432">
        <f>SI_1!G121</f>
        <v>2</v>
      </c>
      <c r="BF2" s="431" t="str">
        <f>CONCATENATE(SI_1!B211)</f>
        <v>Gli importi inseriti in Tabella 13 colonna S772 si riferiscono alle indennità di funzione/pos. org. , in attesa di attuare il nuovo sistema degli incarichi funzionali.</v>
      </c>
      <c r="BG2" s="431" t="str">
        <f>CONCATENATE(SI_1!K9)</f>
        <v/>
      </c>
      <c r="BH2" s="431" t="str">
        <f>CONCATENATE(SI_1!K10)</f>
        <v/>
      </c>
      <c r="BI2" s="431" t="str">
        <f>CONCATENATE(SI_1!K11)</f>
        <v/>
      </c>
      <c r="BJ2" s="431" t="str">
        <f>CONCATENATE(SI_1!K12)</f>
        <v/>
      </c>
      <c r="BK2" s="431" t="str">
        <f>CONCATENATE(SI_1!K13)</f>
        <v/>
      </c>
      <c r="BL2" s="431" t="str">
        <f>CONCATENATE(SI_1!K19)</f>
        <v/>
      </c>
      <c r="BM2" s="431" t="str">
        <f>CONCATENATE(SI_1!K22)</f>
        <v/>
      </c>
      <c r="BN2" s="431" t="str">
        <f>CONCATENATE(SI_1!K23)</f>
        <v/>
      </c>
      <c r="BO2" s="431" t="str">
        <f>CONCATENATE(SI_1!K24)</f>
        <v/>
      </c>
      <c r="BP2" s="431" t="str">
        <f>CONCATENATE(SI_1!K25)</f>
        <v/>
      </c>
      <c r="BQ2" s="431" t="str">
        <f>CONCATENATE(SI_1!K26)</f>
        <v/>
      </c>
      <c r="BR2" s="431" t="str">
        <f>CONCATENATE(SI_1!K33)</f>
        <v/>
      </c>
      <c r="BS2" s="431" t="str">
        <f>CONCATENATE(SI_1!K53)</f>
        <v/>
      </c>
      <c r="BT2" s="431" t="str">
        <f>CONCATENATE(SI_1!K56)</f>
        <v/>
      </c>
      <c r="BU2" s="431" t="str">
        <f>CONCATENATE(SI_1!K59)</f>
        <v/>
      </c>
      <c r="BV2" s="431" t="str">
        <f>CONCATENATE(SI_1!K62)</f>
        <v/>
      </c>
      <c r="BW2" s="431" t="str">
        <f>CONCATENATE(SI_1!B39)</f>
        <v>CAVOTO</v>
      </c>
      <c r="BX2" s="431" t="str">
        <f>CONCATENATE(SI_1!D39)</f>
        <v>ROSSELLA</v>
      </c>
      <c r="BY2" s="431" t="str">
        <f>CONCATENATE(SI_1!E39)</f>
        <v>rossella.cavoto@istitutoumori.mi.it</v>
      </c>
      <c r="BZ2" s="431" t="str">
        <f>CONCATENATE(SI_1!F39)</f>
        <v>0223903165</v>
      </c>
      <c r="CA2" s="431" t="str">
        <f>CONCATENATE(SI_1!G39)</f>
        <v>0223902713</v>
      </c>
      <c r="CB2" s="432">
        <f>SI_1!G124</f>
        <v>37170</v>
      </c>
      <c r="CC2" s="432">
        <f>SI_1!G127</f>
        <v>0</v>
      </c>
      <c r="CD2" s="432">
        <f>SI_1!G130</f>
        <v>14</v>
      </c>
      <c r="CE2" s="432">
        <f>SI_1!G133</f>
        <v>0</v>
      </c>
      <c r="CF2" s="432">
        <f>SI_1!G136</f>
        <v>5</v>
      </c>
      <c r="CG2" s="432">
        <f>SI_1!G139</f>
        <v>2</v>
      </c>
      <c r="CH2" s="432">
        <f>SI_1!G142</f>
        <v>138</v>
      </c>
      <c r="CI2" s="432">
        <f>SI_1!G145</f>
        <v>17</v>
      </c>
      <c r="CJ2" s="432">
        <f>SI_1!G148</f>
        <v>4</v>
      </c>
      <c r="CK2" s="432">
        <f>SI_1!G151</f>
        <v>11</v>
      </c>
      <c r="CL2" s="432">
        <f>SI_1!G154</f>
        <v>0</v>
      </c>
      <c r="CM2" s="432">
        <f>SI_1!G157</f>
        <v>0</v>
      </c>
      <c r="CN2" s="432">
        <f>SI_1!G160</f>
        <v>0</v>
      </c>
      <c r="CO2" s="432">
        <f>SI_1!G163</f>
        <v>0</v>
      </c>
      <c r="CP2" s="432">
        <f>SI_1!G166</f>
        <v>0</v>
      </c>
      <c r="CQ2" s="432">
        <f>SI_1!G169</f>
        <v>0</v>
      </c>
      <c r="CR2" s="432">
        <f>SI_1!G172</f>
        <v>3</v>
      </c>
      <c r="CS2" s="432">
        <f>SI_1!G175</f>
        <v>95</v>
      </c>
      <c r="CT2" s="432">
        <f>SI_1!G178</f>
        <v>0</v>
      </c>
      <c r="CU2" s="432">
        <f>SI_1!G181</f>
        <v>0</v>
      </c>
      <c r="CV2" s="432">
        <f>SI_1!G184</f>
        <v>7</v>
      </c>
      <c r="CW2" s="432">
        <f>SI_1!G187</f>
        <v>85593</v>
      </c>
      <c r="CX2" s="432">
        <f>SI_1!G190</f>
        <v>0</v>
      </c>
      <c r="CY2" s="432">
        <f>SI_1!G193</f>
        <v>0</v>
      </c>
      <c r="CZ2" s="432">
        <f>SI_1!G196</f>
        <v>0</v>
      </c>
      <c r="DA2" s="432">
        <f>SI_1!G199</f>
        <v>0</v>
      </c>
      <c r="DB2" s="432">
        <f>SI_1!G202</f>
        <v>0</v>
      </c>
      <c r="DC2" s="432">
        <f>SI_1!G205</f>
        <v>0</v>
      </c>
      <c r="DD2" s="432">
        <f>SI_1!G208</f>
        <v>0</v>
      </c>
    </row>
  </sheetData>
  <pageMargins left="0.75" right="0.75" top="1" bottom="1" header="0.5" footer="0.5"/>
  <headerFooter alignWithMargins="0">
    <oddHeader>&amp;A</oddHeader>
    <oddFooter>Page &amp;P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1">
    <tabColor rgb="FF92D050"/>
  </sheetPr>
  <dimension ref="A1:AB158"/>
  <sheetViews>
    <sheetView topLeftCell="F1" workbookViewId="0">
      <selection activeCell="G162" sqref="G162"/>
    </sheetView>
  </sheetViews>
  <sheetFormatPr defaultRowHeight="12.9" x14ac:dyDescent="0.35"/>
  <cols>
    <col min="1" max="1" width="50.3046875" bestFit="1" customWidth="1"/>
    <col min="2" max="2" width="10.84375" bestFit="1" customWidth="1"/>
  </cols>
  <sheetData>
    <row r="1" spans="1:28" x14ac:dyDescent="0.35">
      <c r="A1" s="1" t="s">
        <v>1883</v>
      </c>
      <c r="B1" s="1" t="s">
        <v>1884</v>
      </c>
      <c r="C1" s="1" t="s">
        <v>2984</v>
      </c>
      <c r="D1" s="1" t="s">
        <v>2985</v>
      </c>
      <c r="E1" s="1" t="s">
        <v>2986</v>
      </c>
      <c r="F1" s="1" t="s">
        <v>2987</v>
      </c>
      <c r="G1" s="1" t="s">
        <v>2988</v>
      </c>
      <c r="H1" s="1" t="s">
        <v>2989</v>
      </c>
      <c r="I1" s="1" t="s">
        <v>2990</v>
      </c>
      <c r="J1" s="1" t="s">
        <v>2991</v>
      </c>
      <c r="K1" s="1" t="s">
        <v>2992</v>
      </c>
      <c r="L1" s="1" t="s">
        <v>2993</v>
      </c>
      <c r="M1" s="1" t="s">
        <v>2994</v>
      </c>
      <c r="N1" s="1" t="s">
        <v>2995</v>
      </c>
      <c r="O1" s="1" t="s">
        <v>2996</v>
      </c>
      <c r="P1" s="1" t="s">
        <v>2997</v>
      </c>
      <c r="Q1" s="1" t="s">
        <v>2998</v>
      </c>
      <c r="R1" s="1" t="s">
        <v>2999</v>
      </c>
      <c r="S1" s="1" t="s">
        <v>3000</v>
      </c>
      <c r="T1" s="1" t="s">
        <v>3001</v>
      </c>
      <c r="U1" s="1" t="s">
        <v>3002</v>
      </c>
      <c r="V1" s="1" t="s">
        <v>3003</v>
      </c>
      <c r="W1" s="1" t="s">
        <v>3004</v>
      </c>
      <c r="X1" s="1" t="s">
        <v>3005</v>
      </c>
      <c r="Y1" s="1" t="s">
        <v>3006</v>
      </c>
      <c r="Z1" s="1" t="s">
        <v>3007</v>
      </c>
      <c r="AA1" s="1" t="s">
        <v>2930</v>
      </c>
      <c r="AB1" s="1" t="s">
        <v>2931</v>
      </c>
    </row>
    <row r="2" spans="1:28" x14ac:dyDescent="0.35">
      <c r="A2" s="1" t="s">
        <v>287</v>
      </c>
      <c r="B2" s="1" t="s">
        <v>288</v>
      </c>
      <c r="C2" s="1">
        <v>0</v>
      </c>
      <c r="D2" s="1">
        <v>0</v>
      </c>
      <c r="E2" s="1">
        <v>0</v>
      </c>
      <c r="F2" s="1">
        <v>0</v>
      </c>
      <c r="G2" s="1">
        <v>0</v>
      </c>
      <c r="H2" s="1">
        <v>0</v>
      </c>
      <c r="I2" s="1">
        <v>0</v>
      </c>
      <c r="J2" s="1">
        <v>0</v>
      </c>
      <c r="K2" s="1">
        <v>0</v>
      </c>
      <c r="L2" s="1">
        <v>0</v>
      </c>
      <c r="M2" s="1">
        <v>0</v>
      </c>
      <c r="N2" s="1">
        <v>0</v>
      </c>
      <c r="O2" s="1">
        <v>0</v>
      </c>
      <c r="P2" s="1">
        <v>0</v>
      </c>
      <c r="Q2" s="1">
        <v>0</v>
      </c>
      <c r="R2" s="1">
        <v>0</v>
      </c>
      <c r="S2" s="1">
        <v>0</v>
      </c>
      <c r="T2" s="1">
        <v>0</v>
      </c>
      <c r="U2" s="1">
        <v>0</v>
      </c>
      <c r="V2" s="1">
        <v>0</v>
      </c>
      <c r="W2" s="1">
        <v>0</v>
      </c>
      <c r="X2" s="1">
        <v>0</v>
      </c>
      <c r="Y2" s="1">
        <v>0</v>
      </c>
      <c r="Z2" s="1">
        <v>0</v>
      </c>
      <c r="AA2" s="1">
        <v>0</v>
      </c>
      <c r="AB2" s="1">
        <v>0</v>
      </c>
    </row>
    <row r="3" spans="1:28" x14ac:dyDescent="0.35">
      <c r="A3" s="1" t="s">
        <v>291</v>
      </c>
      <c r="B3" s="1" t="s">
        <v>292</v>
      </c>
      <c r="C3" s="1">
        <v>0</v>
      </c>
      <c r="D3" s="1">
        <v>0</v>
      </c>
      <c r="E3" s="1">
        <v>0</v>
      </c>
      <c r="F3" s="1">
        <v>0</v>
      </c>
      <c r="G3" s="1">
        <v>0</v>
      </c>
      <c r="H3" s="1">
        <v>0</v>
      </c>
      <c r="I3" s="1">
        <v>0</v>
      </c>
      <c r="J3" s="1">
        <v>0</v>
      </c>
      <c r="K3" s="1">
        <v>0</v>
      </c>
      <c r="L3" s="1">
        <v>0</v>
      </c>
      <c r="M3" s="1">
        <v>0</v>
      </c>
      <c r="N3" s="1">
        <v>0</v>
      </c>
      <c r="O3" s="1">
        <v>0</v>
      </c>
      <c r="P3" s="1">
        <v>0</v>
      </c>
      <c r="Q3" s="1">
        <v>0</v>
      </c>
      <c r="R3" s="1">
        <v>0</v>
      </c>
      <c r="S3" s="1">
        <v>0</v>
      </c>
      <c r="T3" s="1">
        <v>0</v>
      </c>
      <c r="U3" s="1">
        <v>0</v>
      </c>
      <c r="V3" s="1">
        <v>0</v>
      </c>
      <c r="W3" s="1">
        <v>0</v>
      </c>
      <c r="X3" s="1">
        <v>0</v>
      </c>
      <c r="Y3" s="1">
        <v>0</v>
      </c>
      <c r="Z3" s="1">
        <v>0</v>
      </c>
      <c r="AA3" s="1">
        <v>0</v>
      </c>
      <c r="AB3" s="1">
        <v>0</v>
      </c>
    </row>
    <row r="4" spans="1:28" x14ac:dyDescent="0.35">
      <c r="A4" s="1" t="s">
        <v>293</v>
      </c>
      <c r="B4" s="1" t="s">
        <v>294</v>
      </c>
      <c r="C4" s="1">
        <v>0</v>
      </c>
      <c r="D4" s="1">
        <v>0</v>
      </c>
      <c r="E4" s="1">
        <v>0</v>
      </c>
      <c r="F4" s="1">
        <v>0</v>
      </c>
      <c r="G4" s="1">
        <v>0</v>
      </c>
      <c r="H4" s="1">
        <v>0</v>
      </c>
      <c r="I4" s="1">
        <v>0</v>
      </c>
      <c r="J4" s="1">
        <v>0</v>
      </c>
      <c r="K4" s="1">
        <v>0</v>
      </c>
      <c r="L4" s="1">
        <v>0</v>
      </c>
      <c r="M4" s="1">
        <v>0</v>
      </c>
      <c r="N4" s="1">
        <v>0</v>
      </c>
      <c r="O4" s="1">
        <v>0</v>
      </c>
      <c r="P4" s="1">
        <v>0</v>
      </c>
      <c r="Q4" s="1">
        <v>0</v>
      </c>
      <c r="R4" s="1">
        <v>0</v>
      </c>
      <c r="S4" s="1">
        <v>0</v>
      </c>
      <c r="T4" s="1">
        <v>0</v>
      </c>
      <c r="U4" s="1">
        <v>0</v>
      </c>
      <c r="V4" s="1">
        <v>0</v>
      </c>
      <c r="W4" s="1">
        <v>0</v>
      </c>
      <c r="X4" s="1">
        <v>0</v>
      </c>
      <c r="Y4" s="1">
        <v>0</v>
      </c>
      <c r="Z4" s="1">
        <v>0</v>
      </c>
      <c r="AA4" s="1">
        <v>0</v>
      </c>
      <c r="AB4" s="1">
        <v>0</v>
      </c>
    </row>
    <row r="5" spans="1:28" x14ac:dyDescent="0.35">
      <c r="A5" s="1" t="s">
        <v>295</v>
      </c>
      <c r="B5" s="1" t="s">
        <v>296</v>
      </c>
      <c r="C5" s="1">
        <v>0</v>
      </c>
      <c r="D5" s="1">
        <v>0</v>
      </c>
      <c r="E5" s="1">
        <v>0</v>
      </c>
      <c r="F5" s="1">
        <v>0</v>
      </c>
      <c r="G5" s="1">
        <v>0</v>
      </c>
      <c r="H5" s="1">
        <v>0</v>
      </c>
      <c r="I5" s="1">
        <v>0</v>
      </c>
      <c r="J5" s="1">
        <v>0</v>
      </c>
      <c r="K5" s="1">
        <v>0</v>
      </c>
      <c r="L5" s="1">
        <v>0</v>
      </c>
      <c r="M5" s="1">
        <v>0</v>
      </c>
      <c r="N5" s="1">
        <v>0</v>
      </c>
      <c r="O5" s="1">
        <v>0</v>
      </c>
      <c r="P5" s="1">
        <v>0</v>
      </c>
      <c r="Q5" s="1">
        <v>0</v>
      </c>
      <c r="R5" s="1">
        <v>0</v>
      </c>
      <c r="S5" s="1">
        <v>0</v>
      </c>
      <c r="T5" s="1">
        <v>0</v>
      </c>
      <c r="U5" s="1">
        <v>0</v>
      </c>
      <c r="V5" s="1">
        <v>0</v>
      </c>
      <c r="W5" s="1">
        <v>0</v>
      </c>
      <c r="X5" s="1">
        <v>0</v>
      </c>
      <c r="Y5" s="1">
        <v>0</v>
      </c>
      <c r="Z5" s="1">
        <v>0</v>
      </c>
      <c r="AA5" s="1">
        <v>0</v>
      </c>
      <c r="AB5" s="1">
        <v>0</v>
      </c>
    </row>
    <row r="6" spans="1:28" x14ac:dyDescent="0.35">
      <c r="A6" s="1" t="s">
        <v>297</v>
      </c>
      <c r="B6" s="1" t="s">
        <v>298</v>
      </c>
      <c r="C6" s="1">
        <v>0</v>
      </c>
      <c r="D6" s="1">
        <v>0</v>
      </c>
      <c r="E6" s="1">
        <v>0</v>
      </c>
      <c r="F6" s="1">
        <v>0</v>
      </c>
      <c r="G6" s="1">
        <v>0</v>
      </c>
      <c r="H6" s="1">
        <v>0</v>
      </c>
      <c r="I6" s="1">
        <v>0</v>
      </c>
      <c r="J6" s="1">
        <v>0</v>
      </c>
      <c r="K6" s="1">
        <v>0</v>
      </c>
      <c r="L6" s="1">
        <v>0</v>
      </c>
      <c r="M6" s="1">
        <v>0</v>
      </c>
      <c r="N6" s="1">
        <v>0</v>
      </c>
      <c r="O6" s="1">
        <v>0</v>
      </c>
      <c r="P6" s="1">
        <v>0</v>
      </c>
      <c r="Q6" s="1">
        <v>0</v>
      </c>
      <c r="R6" s="1">
        <v>0</v>
      </c>
      <c r="S6" s="1">
        <v>0</v>
      </c>
      <c r="T6" s="1">
        <v>0</v>
      </c>
      <c r="U6" s="1">
        <v>0</v>
      </c>
      <c r="V6" s="1">
        <v>0</v>
      </c>
      <c r="W6" s="1">
        <v>0</v>
      </c>
      <c r="X6" s="1">
        <v>0</v>
      </c>
      <c r="Y6" s="1">
        <v>0</v>
      </c>
      <c r="Z6" s="1">
        <v>0</v>
      </c>
      <c r="AA6" s="1">
        <v>0</v>
      </c>
      <c r="AB6" s="1">
        <v>0</v>
      </c>
    </row>
    <row r="7" spans="1:28" x14ac:dyDescent="0.35">
      <c r="A7" s="1" t="s">
        <v>301</v>
      </c>
      <c r="B7" s="1" t="s">
        <v>302</v>
      </c>
      <c r="C7" s="1">
        <v>0</v>
      </c>
      <c r="D7" s="1">
        <v>0</v>
      </c>
      <c r="E7" s="1">
        <v>0</v>
      </c>
      <c r="F7" s="1">
        <v>0</v>
      </c>
      <c r="G7" s="1">
        <v>0</v>
      </c>
      <c r="H7" s="1">
        <v>0</v>
      </c>
      <c r="I7" s="1">
        <v>0</v>
      </c>
      <c r="J7" s="1">
        <v>0</v>
      </c>
      <c r="K7" s="1">
        <v>0</v>
      </c>
      <c r="L7" s="1">
        <v>0</v>
      </c>
      <c r="M7" s="1">
        <v>0</v>
      </c>
      <c r="N7" s="1">
        <v>0</v>
      </c>
      <c r="O7" s="1">
        <v>0</v>
      </c>
      <c r="P7" s="1">
        <v>0</v>
      </c>
      <c r="Q7" s="1">
        <v>0</v>
      </c>
      <c r="R7" s="1">
        <v>0</v>
      </c>
      <c r="S7" s="1">
        <v>0</v>
      </c>
      <c r="T7" s="1">
        <v>0</v>
      </c>
      <c r="U7" s="1">
        <v>0</v>
      </c>
      <c r="V7" s="1">
        <v>0</v>
      </c>
      <c r="W7" s="1">
        <v>0</v>
      </c>
      <c r="X7" s="1">
        <v>0</v>
      </c>
      <c r="Y7" s="1">
        <v>0</v>
      </c>
      <c r="Z7" s="1">
        <v>0</v>
      </c>
      <c r="AA7" s="1">
        <v>0</v>
      </c>
      <c r="AB7" s="1">
        <v>0</v>
      </c>
    </row>
    <row r="8" spans="1:28" x14ac:dyDescent="0.35">
      <c r="A8" s="1" t="s">
        <v>303</v>
      </c>
      <c r="B8" s="1" t="s">
        <v>304</v>
      </c>
      <c r="C8" s="1">
        <v>0</v>
      </c>
      <c r="D8" s="1">
        <v>0</v>
      </c>
      <c r="E8" s="1">
        <v>0</v>
      </c>
      <c r="F8" s="1">
        <v>0</v>
      </c>
      <c r="G8" s="1">
        <v>0</v>
      </c>
      <c r="H8" s="1">
        <v>0</v>
      </c>
      <c r="I8" s="1">
        <v>0</v>
      </c>
      <c r="J8" s="1">
        <v>0</v>
      </c>
      <c r="K8" s="1">
        <v>0</v>
      </c>
      <c r="L8" s="1">
        <v>0</v>
      </c>
      <c r="M8" s="1">
        <v>0</v>
      </c>
      <c r="N8" s="1">
        <v>0</v>
      </c>
      <c r="O8" s="1">
        <v>0</v>
      </c>
      <c r="P8" s="1">
        <v>0</v>
      </c>
      <c r="Q8" s="1">
        <v>0</v>
      </c>
      <c r="R8" s="1">
        <v>0</v>
      </c>
      <c r="S8" s="1">
        <v>0</v>
      </c>
      <c r="T8" s="1">
        <v>0</v>
      </c>
      <c r="U8" s="1">
        <v>0</v>
      </c>
      <c r="V8" s="1">
        <v>0</v>
      </c>
      <c r="W8" s="1">
        <v>0</v>
      </c>
      <c r="X8" s="1">
        <v>0</v>
      </c>
      <c r="Y8" s="1">
        <v>0</v>
      </c>
      <c r="Z8" s="1">
        <v>0</v>
      </c>
      <c r="AA8" s="1">
        <v>0</v>
      </c>
      <c r="AB8" s="1">
        <v>0</v>
      </c>
    </row>
    <row r="9" spans="1:28" x14ac:dyDescent="0.35">
      <c r="A9" s="1" t="s">
        <v>305</v>
      </c>
      <c r="B9" s="1" t="s">
        <v>306</v>
      </c>
      <c r="C9" s="1">
        <v>0</v>
      </c>
      <c r="D9" s="1">
        <v>0</v>
      </c>
      <c r="E9" s="1">
        <v>0</v>
      </c>
      <c r="F9" s="1">
        <v>0</v>
      </c>
      <c r="G9" s="1">
        <v>0</v>
      </c>
      <c r="H9" s="1">
        <v>0</v>
      </c>
      <c r="I9" s="1">
        <v>0</v>
      </c>
      <c r="J9" s="1">
        <v>0</v>
      </c>
      <c r="K9" s="1">
        <v>0</v>
      </c>
      <c r="L9" s="1">
        <v>0</v>
      </c>
      <c r="M9" s="1">
        <v>0</v>
      </c>
      <c r="N9" s="1">
        <v>0</v>
      </c>
      <c r="O9" s="1">
        <v>0</v>
      </c>
      <c r="P9" s="1">
        <v>0</v>
      </c>
      <c r="Q9" s="1">
        <v>0</v>
      </c>
      <c r="R9" s="1">
        <v>0</v>
      </c>
      <c r="S9" s="1">
        <v>0</v>
      </c>
      <c r="T9" s="1">
        <v>0</v>
      </c>
      <c r="U9" s="1">
        <v>0</v>
      </c>
      <c r="V9" s="1">
        <v>0</v>
      </c>
      <c r="W9" s="1">
        <v>0</v>
      </c>
      <c r="X9" s="1">
        <v>0</v>
      </c>
      <c r="Y9" s="1">
        <v>0</v>
      </c>
      <c r="Z9" s="1">
        <v>0</v>
      </c>
      <c r="AA9" s="1">
        <v>0</v>
      </c>
      <c r="AB9" s="1">
        <v>0</v>
      </c>
    </row>
    <row r="10" spans="1:28" x14ac:dyDescent="0.35">
      <c r="A10" s="1" t="s">
        <v>307</v>
      </c>
      <c r="B10" s="1" t="s">
        <v>308</v>
      </c>
      <c r="C10" s="1">
        <v>0</v>
      </c>
      <c r="D10" s="1">
        <v>0</v>
      </c>
      <c r="E10" s="1">
        <v>0</v>
      </c>
      <c r="F10" s="1">
        <v>0</v>
      </c>
      <c r="G10" s="1">
        <v>0</v>
      </c>
      <c r="H10" s="1">
        <v>0</v>
      </c>
      <c r="I10" s="1">
        <v>0</v>
      </c>
      <c r="J10" s="1">
        <v>0</v>
      </c>
      <c r="K10" s="1">
        <v>0</v>
      </c>
      <c r="L10" s="1">
        <v>0</v>
      </c>
      <c r="M10" s="1">
        <v>0</v>
      </c>
      <c r="N10" s="1">
        <v>0</v>
      </c>
      <c r="O10" s="1">
        <v>0</v>
      </c>
      <c r="P10" s="1">
        <v>0</v>
      </c>
      <c r="Q10" s="1">
        <v>0</v>
      </c>
      <c r="R10" s="1">
        <v>0</v>
      </c>
      <c r="S10" s="1">
        <v>0</v>
      </c>
      <c r="T10" s="1">
        <v>0</v>
      </c>
      <c r="U10" s="1">
        <v>0</v>
      </c>
      <c r="V10" s="1">
        <v>0</v>
      </c>
      <c r="W10" s="1">
        <v>0</v>
      </c>
      <c r="X10" s="1">
        <v>0</v>
      </c>
      <c r="Y10" s="1">
        <v>0</v>
      </c>
      <c r="Z10" s="1">
        <v>0</v>
      </c>
      <c r="AA10" s="1">
        <v>0</v>
      </c>
      <c r="AB10" s="1">
        <v>0</v>
      </c>
    </row>
    <row r="11" spans="1:28" x14ac:dyDescent="0.35">
      <c r="A11" s="1" t="s">
        <v>309</v>
      </c>
      <c r="B11" s="1" t="s">
        <v>310</v>
      </c>
      <c r="C11" s="1">
        <v>0</v>
      </c>
      <c r="D11" s="1">
        <v>0</v>
      </c>
      <c r="E11" s="1">
        <v>0</v>
      </c>
      <c r="F11" s="1">
        <v>0</v>
      </c>
      <c r="G11" s="1">
        <v>0</v>
      </c>
      <c r="H11" s="1">
        <v>0</v>
      </c>
      <c r="I11" s="1">
        <v>0</v>
      </c>
      <c r="J11" s="1">
        <v>0</v>
      </c>
      <c r="K11" s="1">
        <v>0</v>
      </c>
      <c r="L11" s="1">
        <v>0</v>
      </c>
      <c r="M11" s="1">
        <v>0</v>
      </c>
      <c r="N11" s="1">
        <v>0</v>
      </c>
      <c r="O11" s="1">
        <v>0</v>
      </c>
      <c r="P11" s="1">
        <v>0</v>
      </c>
      <c r="Q11" s="1">
        <v>0</v>
      </c>
      <c r="R11" s="1">
        <v>0</v>
      </c>
      <c r="S11" s="1">
        <v>0</v>
      </c>
      <c r="T11" s="1">
        <v>0</v>
      </c>
      <c r="U11" s="1">
        <v>0</v>
      </c>
      <c r="V11" s="1">
        <v>0</v>
      </c>
      <c r="W11" s="1">
        <v>0</v>
      </c>
      <c r="X11" s="1">
        <v>0</v>
      </c>
      <c r="Y11" s="1">
        <v>0</v>
      </c>
      <c r="Z11" s="1">
        <v>0</v>
      </c>
      <c r="AA11" s="1">
        <v>0</v>
      </c>
      <c r="AB11" s="1">
        <v>0</v>
      </c>
    </row>
    <row r="12" spans="1:28" x14ac:dyDescent="0.35">
      <c r="A12" s="1" t="s">
        <v>311</v>
      </c>
      <c r="B12" s="1" t="s">
        <v>312</v>
      </c>
      <c r="C12" s="1">
        <v>0</v>
      </c>
      <c r="D12" s="1">
        <v>0</v>
      </c>
      <c r="E12" s="1">
        <v>0</v>
      </c>
      <c r="F12" s="1">
        <v>0</v>
      </c>
      <c r="G12" s="1">
        <v>0</v>
      </c>
      <c r="H12" s="1">
        <v>0</v>
      </c>
      <c r="I12" s="1">
        <v>0</v>
      </c>
      <c r="J12" s="1">
        <v>0</v>
      </c>
      <c r="K12" s="1">
        <v>0</v>
      </c>
      <c r="L12" s="1">
        <v>0</v>
      </c>
      <c r="M12" s="1">
        <v>0</v>
      </c>
      <c r="N12" s="1">
        <v>0</v>
      </c>
      <c r="O12" s="1">
        <v>0</v>
      </c>
      <c r="P12" s="1">
        <v>0</v>
      </c>
      <c r="Q12" s="1">
        <v>0</v>
      </c>
      <c r="R12" s="1">
        <v>0</v>
      </c>
      <c r="S12" s="1">
        <v>0</v>
      </c>
      <c r="T12" s="1">
        <v>0</v>
      </c>
      <c r="U12" s="1">
        <v>0</v>
      </c>
      <c r="V12" s="1">
        <v>0</v>
      </c>
      <c r="W12" s="1">
        <v>0</v>
      </c>
      <c r="X12" s="1">
        <v>0</v>
      </c>
      <c r="Y12" s="1">
        <v>0</v>
      </c>
      <c r="Z12" s="1">
        <v>0</v>
      </c>
      <c r="AA12" s="1">
        <v>0</v>
      </c>
      <c r="AB12" s="1">
        <v>0</v>
      </c>
    </row>
    <row r="13" spans="1:28" x14ac:dyDescent="0.35">
      <c r="A13" s="1" t="s">
        <v>313</v>
      </c>
      <c r="B13" s="1" t="s">
        <v>314</v>
      </c>
      <c r="C13" s="1">
        <v>0</v>
      </c>
      <c r="D13" s="1">
        <v>0</v>
      </c>
      <c r="E13" s="1">
        <v>0</v>
      </c>
      <c r="F13" s="1">
        <v>0</v>
      </c>
      <c r="G13" s="1">
        <v>0</v>
      </c>
      <c r="H13" s="1">
        <v>0</v>
      </c>
      <c r="I13" s="1">
        <v>0</v>
      </c>
      <c r="J13" s="1">
        <v>0</v>
      </c>
      <c r="K13" s="1">
        <v>0</v>
      </c>
      <c r="L13" s="1">
        <v>0</v>
      </c>
      <c r="M13" s="1">
        <v>0</v>
      </c>
      <c r="N13" s="1">
        <v>0</v>
      </c>
      <c r="O13" s="1">
        <v>0</v>
      </c>
      <c r="P13" s="1">
        <v>0</v>
      </c>
      <c r="Q13" s="1">
        <v>0</v>
      </c>
      <c r="R13" s="1">
        <v>0</v>
      </c>
      <c r="S13" s="1">
        <v>0</v>
      </c>
      <c r="T13" s="1">
        <v>0</v>
      </c>
      <c r="U13" s="1">
        <v>0</v>
      </c>
      <c r="V13" s="1">
        <v>0</v>
      </c>
      <c r="W13" s="1">
        <v>0</v>
      </c>
      <c r="X13" s="1">
        <v>0</v>
      </c>
      <c r="Y13" s="1">
        <v>0</v>
      </c>
      <c r="Z13" s="1">
        <v>0</v>
      </c>
      <c r="AA13" s="1">
        <v>0</v>
      </c>
      <c r="AB13" s="1">
        <v>0</v>
      </c>
    </row>
    <row r="14" spans="1:28" x14ac:dyDescent="0.35">
      <c r="A14" s="1" t="s">
        <v>316</v>
      </c>
      <c r="B14" s="1" t="s">
        <v>317</v>
      </c>
      <c r="C14" s="1">
        <v>0</v>
      </c>
      <c r="D14" s="1">
        <v>0</v>
      </c>
      <c r="E14" s="1">
        <v>0</v>
      </c>
      <c r="F14" s="1">
        <v>0</v>
      </c>
      <c r="G14" s="1">
        <v>0</v>
      </c>
      <c r="H14" s="1">
        <v>0</v>
      </c>
      <c r="I14" s="1">
        <v>0</v>
      </c>
      <c r="J14" s="1">
        <v>0</v>
      </c>
      <c r="K14" s="1">
        <v>0</v>
      </c>
      <c r="L14" s="1">
        <v>0</v>
      </c>
      <c r="M14" s="1">
        <v>0</v>
      </c>
      <c r="N14" s="1">
        <v>0</v>
      </c>
      <c r="O14" s="1">
        <v>0</v>
      </c>
      <c r="P14" s="1">
        <v>0</v>
      </c>
      <c r="Q14" s="1">
        <v>0</v>
      </c>
      <c r="R14" s="1">
        <v>0</v>
      </c>
      <c r="S14" s="1">
        <v>0</v>
      </c>
      <c r="T14" s="1">
        <v>0</v>
      </c>
      <c r="U14" s="1">
        <v>0</v>
      </c>
      <c r="V14" s="1">
        <v>0</v>
      </c>
      <c r="W14" s="1">
        <v>0</v>
      </c>
      <c r="X14" s="1">
        <v>0</v>
      </c>
      <c r="Y14" s="1">
        <v>0</v>
      </c>
      <c r="Z14" s="1">
        <v>0</v>
      </c>
      <c r="AA14" s="1">
        <v>0</v>
      </c>
      <c r="AB14" s="1">
        <v>0</v>
      </c>
    </row>
    <row r="15" spans="1:28" x14ac:dyDescent="0.35">
      <c r="A15" s="1" t="s">
        <v>318</v>
      </c>
      <c r="B15" s="1" t="s">
        <v>319</v>
      </c>
      <c r="C15" s="1">
        <v>0</v>
      </c>
      <c r="D15" s="1">
        <v>0</v>
      </c>
      <c r="E15" s="1">
        <v>0</v>
      </c>
      <c r="F15" s="1">
        <v>0</v>
      </c>
      <c r="G15" s="1">
        <v>0</v>
      </c>
      <c r="H15" s="1">
        <v>0</v>
      </c>
      <c r="I15" s="1">
        <v>0</v>
      </c>
      <c r="J15" s="1">
        <v>0</v>
      </c>
      <c r="K15" s="1">
        <v>0</v>
      </c>
      <c r="L15" s="1">
        <v>0</v>
      </c>
      <c r="M15" s="1">
        <v>0</v>
      </c>
      <c r="N15" s="1">
        <v>0</v>
      </c>
      <c r="O15" s="1">
        <v>0</v>
      </c>
      <c r="P15" s="1">
        <v>0</v>
      </c>
      <c r="Q15" s="1">
        <v>0</v>
      </c>
      <c r="R15" s="1">
        <v>0</v>
      </c>
      <c r="S15" s="1">
        <v>0</v>
      </c>
      <c r="T15" s="1">
        <v>0</v>
      </c>
      <c r="U15" s="1">
        <v>0</v>
      </c>
      <c r="V15" s="1">
        <v>0</v>
      </c>
      <c r="W15" s="1">
        <v>0</v>
      </c>
      <c r="X15" s="1">
        <v>0</v>
      </c>
      <c r="Y15" s="1">
        <v>0</v>
      </c>
      <c r="Z15" s="1">
        <v>0</v>
      </c>
      <c r="AA15" s="1">
        <v>0</v>
      </c>
      <c r="AB15" s="1">
        <v>0</v>
      </c>
    </row>
    <row r="16" spans="1:28" x14ac:dyDescent="0.35">
      <c r="A16" s="1" t="s">
        <v>320</v>
      </c>
      <c r="B16" s="1" t="s">
        <v>321</v>
      </c>
      <c r="C16" s="1">
        <v>0</v>
      </c>
      <c r="D16" s="1">
        <v>0</v>
      </c>
      <c r="E16" s="1">
        <v>0</v>
      </c>
      <c r="F16" s="1">
        <v>0</v>
      </c>
      <c r="G16" s="1">
        <v>0</v>
      </c>
      <c r="H16" s="1">
        <v>0</v>
      </c>
      <c r="I16" s="1">
        <v>0</v>
      </c>
      <c r="J16" s="1">
        <v>0</v>
      </c>
      <c r="K16" s="1">
        <v>0</v>
      </c>
      <c r="L16" s="1">
        <v>0</v>
      </c>
      <c r="M16" s="1">
        <v>0</v>
      </c>
      <c r="N16" s="1">
        <v>0</v>
      </c>
      <c r="O16" s="1">
        <v>0</v>
      </c>
      <c r="P16" s="1">
        <v>0</v>
      </c>
      <c r="Q16" s="1">
        <v>0</v>
      </c>
      <c r="R16" s="1">
        <v>0</v>
      </c>
      <c r="S16" s="1">
        <v>0</v>
      </c>
      <c r="T16" s="1">
        <v>0</v>
      </c>
      <c r="U16" s="1">
        <v>0</v>
      </c>
      <c r="V16" s="1">
        <v>0</v>
      </c>
      <c r="W16" s="1">
        <v>0</v>
      </c>
      <c r="X16" s="1">
        <v>0</v>
      </c>
      <c r="Y16" s="1">
        <v>0</v>
      </c>
      <c r="Z16" s="1">
        <v>0</v>
      </c>
      <c r="AA16" s="1">
        <v>0</v>
      </c>
      <c r="AB16" s="1">
        <v>0</v>
      </c>
    </row>
    <row r="17" spans="1:28" x14ac:dyDescent="0.35">
      <c r="A17" s="1" t="s">
        <v>322</v>
      </c>
      <c r="B17" s="1" t="s">
        <v>323</v>
      </c>
      <c r="C17" s="1">
        <v>0</v>
      </c>
      <c r="D17" s="1">
        <v>0</v>
      </c>
      <c r="E17" s="1">
        <v>0</v>
      </c>
      <c r="F17" s="1">
        <v>0</v>
      </c>
      <c r="G17" s="1">
        <v>0</v>
      </c>
      <c r="H17" s="1">
        <v>0</v>
      </c>
      <c r="I17" s="1">
        <v>0</v>
      </c>
      <c r="J17" s="1">
        <v>0</v>
      </c>
      <c r="K17" s="1">
        <v>0</v>
      </c>
      <c r="L17" s="1">
        <v>0</v>
      </c>
      <c r="M17" s="1">
        <v>0</v>
      </c>
      <c r="N17" s="1">
        <v>0</v>
      </c>
      <c r="O17" s="1">
        <v>0</v>
      </c>
      <c r="P17" s="1">
        <v>0</v>
      </c>
      <c r="Q17" s="1">
        <v>0</v>
      </c>
      <c r="R17" s="1">
        <v>0</v>
      </c>
      <c r="S17" s="1">
        <v>0</v>
      </c>
      <c r="T17" s="1">
        <v>0</v>
      </c>
      <c r="U17" s="1">
        <v>0</v>
      </c>
      <c r="V17" s="1">
        <v>0</v>
      </c>
      <c r="W17" s="1">
        <v>0</v>
      </c>
      <c r="X17" s="1">
        <v>0</v>
      </c>
      <c r="Y17" s="1">
        <v>0</v>
      </c>
      <c r="Z17" s="1">
        <v>0</v>
      </c>
      <c r="AA17" s="1">
        <v>0</v>
      </c>
      <c r="AB17" s="1">
        <v>0</v>
      </c>
    </row>
    <row r="18" spans="1:28" x14ac:dyDescent="0.35">
      <c r="A18" s="1" t="s">
        <v>324</v>
      </c>
      <c r="B18" s="1" t="s">
        <v>325</v>
      </c>
      <c r="C18" s="1">
        <v>0</v>
      </c>
      <c r="D18" s="1">
        <v>0</v>
      </c>
      <c r="E18" s="1">
        <v>0</v>
      </c>
      <c r="F18" s="1">
        <v>0</v>
      </c>
      <c r="G18" s="1">
        <v>0</v>
      </c>
      <c r="H18" s="1">
        <v>0</v>
      </c>
      <c r="I18" s="1">
        <v>0</v>
      </c>
      <c r="J18" s="1">
        <v>0</v>
      </c>
      <c r="K18" s="1">
        <v>0</v>
      </c>
      <c r="L18" s="1">
        <v>0</v>
      </c>
      <c r="M18" s="1">
        <v>0</v>
      </c>
      <c r="N18" s="1">
        <v>0</v>
      </c>
      <c r="O18" s="1">
        <v>0</v>
      </c>
      <c r="P18" s="1">
        <v>0</v>
      </c>
      <c r="Q18" s="1">
        <v>0</v>
      </c>
      <c r="R18" s="1">
        <v>0</v>
      </c>
      <c r="S18" s="1">
        <v>0</v>
      </c>
      <c r="T18" s="1">
        <v>0</v>
      </c>
      <c r="U18" s="1">
        <v>0</v>
      </c>
      <c r="V18" s="1">
        <v>0</v>
      </c>
      <c r="W18" s="1">
        <v>0</v>
      </c>
      <c r="X18" s="1">
        <v>0</v>
      </c>
      <c r="Y18" s="1">
        <v>0</v>
      </c>
      <c r="Z18" s="1">
        <v>0</v>
      </c>
      <c r="AA18" s="1">
        <v>0</v>
      </c>
      <c r="AB18" s="1">
        <v>0</v>
      </c>
    </row>
    <row r="19" spans="1:28" x14ac:dyDescent="0.35">
      <c r="A19" s="1" t="s">
        <v>326</v>
      </c>
      <c r="B19" s="1" t="s">
        <v>327</v>
      </c>
      <c r="C19" s="1">
        <v>0</v>
      </c>
      <c r="D19" s="1">
        <v>0</v>
      </c>
      <c r="E19" s="1">
        <v>0</v>
      </c>
      <c r="F19" s="1">
        <v>0</v>
      </c>
      <c r="G19" s="1">
        <v>0</v>
      </c>
      <c r="H19" s="1">
        <v>0</v>
      </c>
      <c r="I19" s="1">
        <v>0</v>
      </c>
      <c r="J19" s="1">
        <v>0</v>
      </c>
      <c r="K19" s="1">
        <v>0</v>
      </c>
      <c r="L19" s="1">
        <v>0</v>
      </c>
      <c r="M19" s="1">
        <v>0</v>
      </c>
      <c r="N19" s="1">
        <v>0</v>
      </c>
      <c r="O19" s="1">
        <v>0</v>
      </c>
      <c r="P19" s="1">
        <v>0</v>
      </c>
      <c r="Q19" s="1">
        <v>0</v>
      </c>
      <c r="R19" s="1">
        <v>0</v>
      </c>
      <c r="S19" s="1">
        <v>0</v>
      </c>
      <c r="T19" s="1">
        <v>0</v>
      </c>
      <c r="U19" s="1">
        <v>0</v>
      </c>
      <c r="V19" s="1">
        <v>0</v>
      </c>
      <c r="W19" s="1">
        <v>0</v>
      </c>
      <c r="X19" s="1">
        <v>0</v>
      </c>
      <c r="Y19" s="1">
        <v>0</v>
      </c>
      <c r="Z19" s="1">
        <v>0</v>
      </c>
      <c r="AA19" s="1">
        <v>0</v>
      </c>
      <c r="AB19" s="1">
        <v>0</v>
      </c>
    </row>
    <row r="20" spans="1:28" x14ac:dyDescent="0.35">
      <c r="A20" s="1" t="s">
        <v>328</v>
      </c>
      <c r="B20" s="1" t="s">
        <v>329</v>
      </c>
      <c r="C20" s="1">
        <v>0</v>
      </c>
      <c r="D20" s="1">
        <v>0</v>
      </c>
      <c r="E20" s="1">
        <v>0</v>
      </c>
      <c r="F20" s="1">
        <v>0</v>
      </c>
      <c r="G20" s="1">
        <v>0</v>
      </c>
      <c r="H20" s="1">
        <v>0</v>
      </c>
      <c r="I20" s="1">
        <v>0</v>
      </c>
      <c r="J20" s="1">
        <v>0</v>
      </c>
      <c r="K20" s="1">
        <v>0</v>
      </c>
      <c r="L20" s="1">
        <v>0</v>
      </c>
      <c r="M20" s="1">
        <v>0</v>
      </c>
      <c r="N20" s="1">
        <v>0</v>
      </c>
      <c r="O20" s="1">
        <v>0</v>
      </c>
      <c r="P20" s="1">
        <v>0</v>
      </c>
      <c r="Q20" s="1">
        <v>0</v>
      </c>
      <c r="R20" s="1">
        <v>0</v>
      </c>
      <c r="S20" s="1">
        <v>0</v>
      </c>
      <c r="T20" s="1">
        <v>0</v>
      </c>
      <c r="U20" s="1">
        <v>0</v>
      </c>
      <c r="V20" s="1">
        <v>0</v>
      </c>
      <c r="W20" s="1">
        <v>0</v>
      </c>
      <c r="X20" s="1">
        <v>0</v>
      </c>
      <c r="Y20" s="1">
        <v>0</v>
      </c>
      <c r="Z20" s="1">
        <v>0</v>
      </c>
      <c r="AA20" s="1">
        <v>0</v>
      </c>
      <c r="AB20" s="1">
        <v>0</v>
      </c>
    </row>
    <row r="21" spans="1:28" x14ac:dyDescent="0.35">
      <c r="A21" s="1" t="s">
        <v>331</v>
      </c>
      <c r="B21" s="1" t="s">
        <v>332</v>
      </c>
      <c r="C21" s="1">
        <v>0</v>
      </c>
      <c r="D21" s="1">
        <v>0</v>
      </c>
      <c r="E21" s="1">
        <v>0</v>
      </c>
      <c r="F21" s="1">
        <v>0</v>
      </c>
      <c r="G21" s="1">
        <v>0</v>
      </c>
      <c r="H21" s="1">
        <v>0</v>
      </c>
      <c r="I21" s="1">
        <v>0</v>
      </c>
      <c r="J21" s="1">
        <v>0</v>
      </c>
      <c r="K21" s="1">
        <v>0</v>
      </c>
      <c r="L21" s="1">
        <v>0</v>
      </c>
      <c r="M21" s="1">
        <v>0</v>
      </c>
      <c r="N21" s="1">
        <v>0</v>
      </c>
      <c r="O21" s="1">
        <v>0</v>
      </c>
      <c r="P21" s="1">
        <v>0</v>
      </c>
      <c r="Q21" s="1">
        <v>0</v>
      </c>
      <c r="R21" s="1">
        <v>0</v>
      </c>
      <c r="S21" s="1">
        <v>0</v>
      </c>
      <c r="T21" s="1">
        <v>0</v>
      </c>
      <c r="U21" s="1">
        <v>0</v>
      </c>
      <c r="V21" s="1">
        <v>0</v>
      </c>
      <c r="W21" s="1">
        <v>0</v>
      </c>
      <c r="X21" s="1">
        <v>0</v>
      </c>
      <c r="Y21" s="1">
        <v>0</v>
      </c>
      <c r="Z21" s="1">
        <v>0</v>
      </c>
      <c r="AA21" s="1">
        <v>0</v>
      </c>
      <c r="AB21" s="1">
        <v>0</v>
      </c>
    </row>
    <row r="22" spans="1:28" x14ac:dyDescent="0.35">
      <c r="A22" s="1" t="s">
        <v>333</v>
      </c>
      <c r="B22" s="1" t="s">
        <v>334</v>
      </c>
      <c r="C22" s="1">
        <v>0</v>
      </c>
      <c r="D22" s="1">
        <v>0</v>
      </c>
      <c r="E22" s="1">
        <v>0</v>
      </c>
      <c r="F22" s="1">
        <v>0</v>
      </c>
      <c r="G22" s="1">
        <v>0</v>
      </c>
      <c r="H22" s="1">
        <v>0</v>
      </c>
      <c r="I22" s="1">
        <v>0</v>
      </c>
      <c r="J22" s="1">
        <v>0</v>
      </c>
      <c r="K22" s="1">
        <v>0</v>
      </c>
      <c r="L22" s="1">
        <v>0</v>
      </c>
      <c r="M22" s="1">
        <v>0</v>
      </c>
      <c r="N22" s="1">
        <v>0</v>
      </c>
      <c r="O22" s="1">
        <v>0</v>
      </c>
      <c r="P22" s="1">
        <v>0</v>
      </c>
      <c r="Q22" s="1">
        <v>0</v>
      </c>
      <c r="R22" s="1">
        <v>0</v>
      </c>
      <c r="S22" s="1">
        <v>0</v>
      </c>
      <c r="T22" s="1">
        <v>0</v>
      </c>
      <c r="U22" s="1">
        <v>0</v>
      </c>
      <c r="V22" s="1">
        <v>0</v>
      </c>
      <c r="W22" s="1">
        <v>0</v>
      </c>
      <c r="X22" s="1">
        <v>0</v>
      </c>
      <c r="Y22" s="1">
        <v>0</v>
      </c>
      <c r="Z22" s="1">
        <v>0</v>
      </c>
      <c r="AA22" s="1">
        <v>0</v>
      </c>
      <c r="AB22" s="1">
        <v>0</v>
      </c>
    </row>
    <row r="23" spans="1:28" x14ac:dyDescent="0.35">
      <c r="A23" s="1" t="s">
        <v>335</v>
      </c>
      <c r="B23" s="1" t="s">
        <v>336</v>
      </c>
      <c r="C23" s="1">
        <v>0</v>
      </c>
      <c r="D23" s="1">
        <v>0</v>
      </c>
      <c r="E23" s="1">
        <v>0</v>
      </c>
      <c r="F23" s="1">
        <v>0</v>
      </c>
      <c r="G23" s="1">
        <v>0</v>
      </c>
      <c r="H23" s="1">
        <v>0</v>
      </c>
      <c r="I23" s="1">
        <v>0</v>
      </c>
      <c r="J23" s="1">
        <v>0</v>
      </c>
      <c r="K23" s="1">
        <v>0</v>
      </c>
      <c r="L23" s="1">
        <v>0</v>
      </c>
      <c r="M23" s="1">
        <v>0</v>
      </c>
      <c r="N23" s="1">
        <v>0</v>
      </c>
      <c r="O23" s="1">
        <v>0</v>
      </c>
      <c r="P23" s="1">
        <v>0</v>
      </c>
      <c r="Q23" s="1">
        <v>0</v>
      </c>
      <c r="R23" s="1">
        <v>0</v>
      </c>
      <c r="S23" s="1">
        <v>0</v>
      </c>
      <c r="T23" s="1">
        <v>0</v>
      </c>
      <c r="U23" s="1">
        <v>0</v>
      </c>
      <c r="V23" s="1">
        <v>0</v>
      </c>
      <c r="W23" s="1">
        <v>0</v>
      </c>
      <c r="X23" s="1">
        <v>0</v>
      </c>
      <c r="Y23" s="1">
        <v>0</v>
      </c>
      <c r="Z23" s="1">
        <v>0</v>
      </c>
      <c r="AA23" s="1">
        <v>0</v>
      </c>
      <c r="AB23" s="1">
        <v>0</v>
      </c>
    </row>
    <row r="24" spans="1:28" x14ac:dyDescent="0.35">
      <c r="A24" s="1" t="s">
        <v>337</v>
      </c>
      <c r="B24" s="1" t="s">
        <v>338</v>
      </c>
      <c r="C24" s="1">
        <v>0</v>
      </c>
      <c r="D24" s="1">
        <v>0</v>
      </c>
      <c r="E24" s="1">
        <v>0</v>
      </c>
      <c r="F24" s="1">
        <v>0</v>
      </c>
      <c r="G24" s="1">
        <v>0</v>
      </c>
      <c r="H24" s="1">
        <v>0</v>
      </c>
      <c r="I24" s="1">
        <v>0</v>
      </c>
      <c r="J24" s="1">
        <v>0</v>
      </c>
      <c r="K24" s="1">
        <v>0</v>
      </c>
      <c r="L24" s="1">
        <v>0</v>
      </c>
      <c r="M24" s="1">
        <v>0</v>
      </c>
      <c r="N24" s="1">
        <v>0</v>
      </c>
      <c r="O24" s="1">
        <v>0</v>
      </c>
      <c r="P24" s="1">
        <v>0</v>
      </c>
      <c r="Q24" s="1">
        <v>0</v>
      </c>
      <c r="R24" s="1">
        <v>0</v>
      </c>
      <c r="S24" s="1">
        <v>0</v>
      </c>
      <c r="T24" s="1">
        <v>0</v>
      </c>
      <c r="U24" s="1">
        <v>0</v>
      </c>
      <c r="V24" s="1">
        <v>0</v>
      </c>
      <c r="W24" s="1">
        <v>0</v>
      </c>
      <c r="X24" s="1">
        <v>0</v>
      </c>
      <c r="Y24" s="1">
        <v>0</v>
      </c>
      <c r="Z24" s="1">
        <v>0</v>
      </c>
      <c r="AA24" s="1">
        <v>0</v>
      </c>
      <c r="AB24" s="1">
        <v>0</v>
      </c>
    </row>
    <row r="25" spans="1:28" x14ac:dyDescent="0.35">
      <c r="A25" s="1" t="s">
        <v>339</v>
      </c>
      <c r="B25" s="1" t="s">
        <v>340</v>
      </c>
      <c r="C25" s="1">
        <v>0</v>
      </c>
      <c r="D25" s="1">
        <v>0</v>
      </c>
      <c r="E25" s="1">
        <v>0</v>
      </c>
      <c r="F25" s="1">
        <v>0</v>
      </c>
      <c r="G25" s="1">
        <v>0</v>
      </c>
      <c r="H25" s="1">
        <v>0</v>
      </c>
      <c r="I25" s="1">
        <v>0</v>
      </c>
      <c r="J25" s="1">
        <v>0</v>
      </c>
      <c r="K25" s="1">
        <v>0</v>
      </c>
      <c r="L25" s="1">
        <v>0</v>
      </c>
      <c r="M25" s="1">
        <v>0</v>
      </c>
      <c r="N25" s="1">
        <v>0</v>
      </c>
      <c r="O25" s="1">
        <v>0</v>
      </c>
      <c r="P25" s="1">
        <v>0</v>
      </c>
      <c r="Q25" s="1">
        <v>0</v>
      </c>
      <c r="R25" s="1">
        <v>0</v>
      </c>
      <c r="S25" s="1">
        <v>0</v>
      </c>
      <c r="T25" s="1">
        <v>0</v>
      </c>
      <c r="U25" s="1">
        <v>0</v>
      </c>
      <c r="V25" s="1">
        <v>0</v>
      </c>
      <c r="W25" s="1">
        <v>0</v>
      </c>
      <c r="X25" s="1">
        <v>0</v>
      </c>
      <c r="Y25" s="1">
        <v>0</v>
      </c>
      <c r="Z25" s="1">
        <v>0</v>
      </c>
      <c r="AA25" s="1">
        <v>0</v>
      </c>
      <c r="AB25" s="1">
        <v>0</v>
      </c>
    </row>
    <row r="26" spans="1:28" x14ac:dyDescent="0.35">
      <c r="A26" s="1" t="s">
        <v>341</v>
      </c>
      <c r="B26" s="1" t="s">
        <v>342</v>
      </c>
      <c r="C26" s="1">
        <v>0</v>
      </c>
      <c r="D26" s="1">
        <v>0</v>
      </c>
      <c r="E26" s="1">
        <v>0</v>
      </c>
      <c r="F26" s="1">
        <v>0</v>
      </c>
      <c r="G26" s="1">
        <v>0</v>
      </c>
      <c r="H26" s="1">
        <v>0</v>
      </c>
      <c r="I26" s="1">
        <v>0</v>
      </c>
      <c r="J26" s="1">
        <v>0</v>
      </c>
      <c r="K26" s="1">
        <v>0</v>
      </c>
      <c r="L26" s="1">
        <v>0</v>
      </c>
      <c r="M26" s="1">
        <v>0</v>
      </c>
      <c r="N26" s="1">
        <v>0</v>
      </c>
      <c r="O26" s="1">
        <v>0</v>
      </c>
      <c r="P26" s="1">
        <v>0</v>
      </c>
      <c r="Q26" s="1">
        <v>0</v>
      </c>
      <c r="R26" s="1">
        <v>0</v>
      </c>
      <c r="S26" s="1">
        <v>0</v>
      </c>
      <c r="T26" s="1">
        <v>0</v>
      </c>
      <c r="U26" s="1">
        <v>0</v>
      </c>
      <c r="V26" s="1">
        <v>0</v>
      </c>
      <c r="W26" s="1">
        <v>0</v>
      </c>
      <c r="X26" s="1">
        <v>0</v>
      </c>
      <c r="Y26" s="1">
        <v>0</v>
      </c>
      <c r="Z26" s="1">
        <v>0</v>
      </c>
      <c r="AA26" s="1">
        <v>0</v>
      </c>
      <c r="AB26" s="1">
        <v>0</v>
      </c>
    </row>
    <row r="27" spans="1:28" x14ac:dyDescent="0.35">
      <c r="A27" s="1" t="s">
        <v>343</v>
      </c>
      <c r="B27" s="1" t="s">
        <v>344</v>
      </c>
      <c r="C27" s="1">
        <v>0</v>
      </c>
      <c r="D27" s="1">
        <v>0</v>
      </c>
      <c r="E27" s="1">
        <v>0</v>
      </c>
      <c r="F27" s="1">
        <v>0</v>
      </c>
      <c r="G27" s="1">
        <v>0</v>
      </c>
      <c r="H27" s="1">
        <v>0</v>
      </c>
      <c r="I27" s="1">
        <v>0</v>
      </c>
      <c r="J27" s="1">
        <v>0</v>
      </c>
      <c r="K27" s="1">
        <v>0</v>
      </c>
      <c r="L27" s="1">
        <v>0</v>
      </c>
      <c r="M27" s="1">
        <v>0</v>
      </c>
      <c r="N27" s="1">
        <v>0</v>
      </c>
      <c r="O27" s="1">
        <v>0</v>
      </c>
      <c r="P27" s="1">
        <v>0</v>
      </c>
      <c r="Q27" s="1">
        <v>0</v>
      </c>
      <c r="R27" s="1">
        <v>0</v>
      </c>
      <c r="S27" s="1">
        <v>0</v>
      </c>
      <c r="T27" s="1">
        <v>0</v>
      </c>
      <c r="U27" s="1">
        <v>0</v>
      </c>
      <c r="V27" s="1">
        <v>0</v>
      </c>
      <c r="W27" s="1">
        <v>0</v>
      </c>
      <c r="X27" s="1">
        <v>0</v>
      </c>
      <c r="Y27" s="1">
        <v>0</v>
      </c>
      <c r="Z27" s="1">
        <v>0</v>
      </c>
      <c r="AA27" s="1">
        <v>0</v>
      </c>
      <c r="AB27" s="1">
        <v>0</v>
      </c>
    </row>
    <row r="28" spans="1:28" x14ac:dyDescent="0.35">
      <c r="A28" s="1" t="s">
        <v>347</v>
      </c>
      <c r="B28" s="1" t="s">
        <v>348</v>
      </c>
      <c r="C28" s="1">
        <v>0</v>
      </c>
      <c r="D28" s="1">
        <v>0</v>
      </c>
      <c r="E28" s="1">
        <v>0</v>
      </c>
      <c r="F28" s="1">
        <v>0</v>
      </c>
      <c r="G28" s="1">
        <v>0</v>
      </c>
      <c r="H28" s="1">
        <v>0</v>
      </c>
      <c r="I28" s="1">
        <v>0</v>
      </c>
      <c r="J28" s="1">
        <v>0</v>
      </c>
      <c r="K28" s="1">
        <v>0</v>
      </c>
      <c r="L28" s="1">
        <v>0</v>
      </c>
      <c r="M28" s="1">
        <v>0</v>
      </c>
      <c r="N28" s="1">
        <v>0</v>
      </c>
      <c r="O28" s="1">
        <v>0</v>
      </c>
      <c r="P28" s="1">
        <v>0</v>
      </c>
      <c r="Q28" s="1">
        <v>0</v>
      </c>
      <c r="R28" s="1">
        <v>0</v>
      </c>
      <c r="S28" s="1">
        <v>0</v>
      </c>
      <c r="T28" s="1">
        <v>0</v>
      </c>
      <c r="U28" s="1">
        <v>0</v>
      </c>
      <c r="V28" s="1">
        <v>0</v>
      </c>
      <c r="W28" s="1">
        <v>0</v>
      </c>
      <c r="X28" s="1">
        <v>0</v>
      </c>
      <c r="Y28" s="1">
        <v>0</v>
      </c>
      <c r="Z28" s="1">
        <v>0</v>
      </c>
      <c r="AA28" s="1">
        <v>0</v>
      </c>
      <c r="AB28" s="1">
        <v>0</v>
      </c>
    </row>
    <row r="29" spans="1:28" x14ac:dyDescent="0.35">
      <c r="A29" s="1" t="s">
        <v>349</v>
      </c>
      <c r="B29" s="1" t="s">
        <v>350</v>
      </c>
      <c r="C29" s="1">
        <v>0</v>
      </c>
      <c r="D29" s="1">
        <v>0</v>
      </c>
      <c r="E29" s="1">
        <v>0</v>
      </c>
      <c r="F29" s="1">
        <v>0</v>
      </c>
      <c r="G29" s="1">
        <v>0</v>
      </c>
      <c r="H29" s="1">
        <v>0</v>
      </c>
      <c r="I29" s="1">
        <v>0</v>
      </c>
      <c r="J29" s="1">
        <v>0</v>
      </c>
      <c r="K29" s="1">
        <v>0</v>
      </c>
      <c r="L29" s="1">
        <v>0</v>
      </c>
      <c r="M29" s="1">
        <v>0</v>
      </c>
      <c r="N29" s="1">
        <v>0</v>
      </c>
      <c r="O29" s="1">
        <v>0</v>
      </c>
      <c r="P29" s="1">
        <v>0</v>
      </c>
      <c r="Q29" s="1">
        <v>0</v>
      </c>
      <c r="R29" s="1">
        <v>0</v>
      </c>
      <c r="S29" s="1">
        <v>0</v>
      </c>
      <c r="T29" s="1">
        <v>0</v>
      </c>
      <c r="U29" s="1">
        <v>0</v>
      </c>
      <c r="V29" s="1">
        <v>0</v>
      </c>
      <c r="W29" s="1">
        <v>0</v>
      </c>
      <c r="X29" s="1">
        <v>0</v>
      </c>
      <c r="Y29" s="1">
        <v>0</v>
      </c>
      <c r="Z29" s="1">
        <v>0</v>
      </c>
      <c r="AA29" s="1">
        <v>0</v>
      </c>
      <c r="AB29" s="1">
        <v>0</v>
      </c>
    </row>
    <row r="30" spans="1:28" x14ac:dyDescent="0.35">
      <c r="A30" s="1" t="s">
        <v>351</v>
      </c>
      <c r="B30" s="1" t="s">
        <v>352</v>
      </c>
      <c r="C30" s="1">
        <v>0</v>
      </c>
      <c r="D30" s="1">
        <v>0</v>
      </c>
      <c r="E30" s="1">
        <v>0</v>
      </c>
      <c r="F30" s="1">
        <v>0</v>
      </c>
      <c r="G30" s="1">
        <v>0</v>
      </c>
      <c r="H30" s="1">
        <v>0</v>
      </c>
      <c r="I30" s="1">
        <v>0</v>
      </c>
      <c r="J30" s="1">
        <v>0</v>
      </c>
      <c r="K30" s="1">
        <v>0</v>
      </c>
      <c r="L30" s="1">
        <v>0</v>
      </c>
      <c r="M30" s="1">
        <v>0</v>
      </c>
      <c r="N30" s="1">
        <v>0</v>
      </c>
      <c r="O30" s="1">
        <v>0</v>
      </c>
      <c r="P30" s="1">
        <v>0</v>
      </c>
      <c r="Q30" s="1">
        <v>0</v>
      </c>
      <c r="R30" s="1">
        <v>0</v>
      </c>
      <c r="S30" s="1">
        <v>0</v>
      </c>
      <c r="T30" s="1">
        <v>0</v>
      </c>
      <c r="U30" s="1">
        <v>0</v>
      </c>
      <c r="V30" s="1">
        <v>0</v>
      </c>
      <c r="W30" s="1">
        <v>0</v>
      </c>
      <c r="X30" s="1">
        <v>0</v>
      </c>
      <c r="Y30" s="1">
        <v>0</v>
      </c>
      <c r="Z30" s="1">
        <v>0</v>
      </c>
      <c r="AA30" s="1">
        <v>0</v>
      </c>
      <c r="AB30" s="1">
        <v>0</v>
      </c>
    </row>
    <row r="31" spans="1:28" x14ac:dyDescent="0.35">
      <c r="A31" s="1" t="s">
        <v>353</v>
      </c>
      <c r="B31" s="1" t="s">
        <v>354</v>
      </c>
      <c r="C31" s="1">
        <v>0</v>
      </c>
      <c r="D31" s="1">
        <v>0</v>
      </c>
      <c r="E31" s="1">
        <v>0</v>
      </c>
      <c r="F31" s="1">
        <v>0</v>
      </c>
      <c r="G31" s="1">
        <v>0</v>
      </c>
      <c r="H31" s="1">
        <v>0</v>
      </c>
      <c r="I31" s="1">
        <v>0</v>
      </c>
      <c r="J31" s="1">
        <v>0</v>
      </c>
      <c r="K31" s="1">
        <v>0</v>
      </c>
      <c r="L31" s="1">
        <v>0</v>
      </c>
      <c r="M31" s="1">
        <v>0</v>
      </c>
      <c r="N31" s="1">
        <v>0</v>
      </c>
      <c r="O31" s="1">
        <v>0</v>
      </c>
      <c r="P31" s="1">
        <v>0</v>
      </c>
      <c r="Q31" s="1">
        <v>0</v>
      </c>
      <c r="R31" s="1">
        <v>0</v>
      </c>
      <c r="S31" s="1">
        <v>0</v>
      </c>
      <c r="T31" s="1">
        <v>0</v>
      </c>
      <c r="U31" s="1">
        <v>0</v>
      </c>
      <c r="V31" s="1">
        <v>0</v>
      </c>
      <c r="W31" s="1">
        <v>0</v>
      </c>
      <c r="X31" s="1">
        <v>0</v>
      </c>
      <c r="Y31" s="1">
        <v>0</v>
      </c>
      <c r="Z31" s="1">
        <v>0</v>
      </c>
      <c r="AA31" s="1">
        <v>0</v>
      </c>
      <c r="AB31" s="1">
        <v>0</v>
      </c>
    </row>
    <row r="32" spans="1:28" x14ac:dyDescent="0.35">
      <c r="A32" s="1" t="s">
        <v>355</v>
      </c>
      <c r="B32" s="1" t="s">
        <v>356</v>
      </c>
      <c r="C32" s="1">
        <v>0</v>
      </c>
      <c r="D32" s="1">
        <v>0</v>
      </c>
      <c r="E32" s="1">
        <v>0</v>
      </c>
      <c r="F32" s="1">
        <v>0</v>
      </c>
      <c r="G32" s="1">
        <v>0</v>
      </c>
      <c r="H32" s="1">
        <v>0</v>
      </c>
      <c r="I32" s="1">
        <v>0</v>
      </c>
      <c r="J32" s="1">
        <v>0</v>
      </c>
      <c r="K32" s="1">
        <v>0</v>
      </c>
      <c r="L32" s="1">
        <v>0</v>
      </c>
      <c r="M32" s="1">
        <v>0</v>
      </c>
      <c r="N32" s="1">
        <v>0</v>
      </c>
      <c r="O32" s="1">
        <v>0</v>
      </c>
      <c r="P32" s="1">
        <v>0</v>
      </c>
      <c r="Q32" s="1">
        <v>0</v>
      </c>
      <c r="R32" s="1">
        <v>0</v>
      </c>
      <c r="S32" s="1">
        <v>0</v>
      </c>
      <c r="T32" s="1">
        <v>0</v>
      </c>
      <c r="U32" s="1">
        <v>0</v>
      </c>
      <c r="V32" s="1">
        <v>0</v>
      </c>
      <c r="W32" s="1">
        <v>0</v>
      </c>
      <c r="X32" s="1">
        <v>0</v>
      </c>
      <c r="Y32" s="1">
        <v>0</v>
      </c>
      <c r="Z32" s="1">
        <v>0</v>
      </c>
      <c r="AA32" s="1">
        <v>0</v>
      </c>
      <c r="AB32" s="1">
        <v>0</v>
      </c>
    </row>
    <row r="33" spans="1:28" x14ac:dyDescent="0.35">
      <c r="A33" s="1" t="s">
        <v>357</v>
      </c>
      <c r="B33" s="1" t="s">
        <v>358</v>
      </c>
      <c r="C33" s="1">
        <v>0</v>
      </c>
      <c r="D33" s="1">
        <v>0</v>
      </c>
      <c r="E33" s="1">
        <v>0</v>
      </c>
      <c r="F33" s="1">
        <v>0</v>
      </c>
      <c r="G33" s="1">
        <v>0</v>
      </c>
      <c r="H33" s="1">
        <v>0</v>
      </c>
      <c r="I33" s="1">
        <v>0</v>
      </c>
      <c r="J33" s="1">
        <v>0</v>
      </c>
      <c r="K33" s="1">
        <v>0</v>
      </c>
      <c r="L33" s="1">
        <v>0</v>
      </c>
      <c r="M33" s="1">
        <v>0</v>
      </c>
      <c r="N33" s="1">
        <v>0</v>
      </c>
      <c r="O33" s="1">
        <v>0</v>
      </c>
      <c r="P33" s="1">
        <v>0</v>
      </c>
      <c r="Q33" s="1">
        <v>0</v>
      </c>
      <c r="R33" s="1">
        <v>0</v>
      </c>
      <c r="S33" s="1">
        <v>0</v>
      </c>
      <c r="T33" s="1">
        <v>0</v>
      </c>
      <c r="U33" s="1">
        <v>0</v>
      </c>
      <c r="V33" s="1">
        <v>0</v>
      </c>
      <c r="W33" s="1">
        <v>0</v>
      </c>
      <c r="X33" s="1">
        <v>0</v>
      </c>
      <c r="Y33" s="1">
        <v>0</v>
      </c>
      <c r="Z33" s="1">
        <v>0</v>
      </c>
      <c r="AA33" s="1">
        <v>0</v>
      </c>
      <c r="AB33" s="1">
        <v>0</v>
      </c>
    </row>
    <row r="34" spans="1:28" x14ac:dyDescent="0.35">
      <c r="A34" s="1" t="s">
        <v>359</v>
      </c>
      <c r="B34" s="1" t="s">
        <v>360</v>
      </c>
      <c r="C34" s="1">
        <v>0</v>
      </c>
      <c r="D34" s="1">
        <v>0</v>
      </c>
      <c r="E34" s="1">
        <v>0</v>
      </c>
      <c r="F34" s="1">
        <v>0</v>
      </c>
      <c r="G34" s="1">
        <v>0</v>
      </c>
      <c r="H34" s="1">
        <v>0</v>
      </c>
      <c r="I34" s="1">
        <v>0</v>
      </c>
      <c r="J34" s="1">
        <v>0</v>
      </c>
      <c r="K34" s="1">
        <v>0</v>
      </c>
      <c r="L34" s="1">
        <v>0</v>
      </c>
      <c r="M34" s="1">
        <v>0</v>
      </c>
      <c r="N34" s="1">
        <v>0</v>
      </c>
      <c r="O34" s="1">
        <v>0</v>
      </c>
      <c r="P34" s="1">
        <v>0</v>
      </c>
      <c r="Q34" s="1">
        <v>0</v>
      </c>
      <c r="R34" s="1">
        <v>0</v>
      </c>
      <c r="S34" s="1">
        <v>0</v>
      </c>
      <c r="T34" s="1">
        <v>0</v>
      </c>
      <c r="U34" s="1">
        <v>0</v>
      </c>
      <c r="V34" s="1">
        <v>0</v>
      </c>
      <c r="W34" s="1">
        <v>0</v>
      </c>
      <c r="X34" s="1">
        <v>0</v>
      </c>
      <c r="Y34" s="1">
        <v>0</v>
      </c>
      <c r="Z34" s="1">
        <v>0</v>
      </c>
      <c r="AA34" s="1">
        <v>0</v>
      </c>
      <c r="AB34" s="1">
        <v>0</v>
      </c>
    </row>
    <row r="35" spans="1:28" x14ac:dyDescent="0.35">
      <c r="A35" s="1" t="s">
        <v>361</v>
      </c>
      <c r="B35" s="1" t="s">
        <v>362</v>
      </c>
      <c r="C35" s="1">
        <v>0</v>
      </c>
      <c r="D35" s="1">
        <v>0</v>
      </c>
      <c r="E35" s="1">
        <v>0</v>
      </c>
      <c r="F35" s="1">
        <v>0</v>
      </c>
      <c r="G35" s="1">
        <v>0</v>
      </c>
      <c r="H35" s="1">
        <v>0</v>
      </c>
      <c r="I35" s="1">
        <v>0</v>
      </c>
      <c r="J35" s="1">
        <v>0</v>
      </c>
      <c r="K35" s="1">
        <v>0</v>
      </c>
      <c r="L35" s="1">
        <v>0</v>
      </c>
      <c r="M35" s="1">
        <v>0</v>
      </c>
      <c r="N35" s="1">
        <v>0</v>
      </c>
      <c r="O35" s="1">
        <v>0</v>
      </c>
      <c r="P35" s="1">
        <v>0</v>
      </c>
      <c r="Q35" s="1">
        <v>0</v>
      </c>
      <c r="R35" s="1">
        <v>0</v>
      </c>
      <c r="S35" s="1">
        <v>0</v>
      </c>
      <c r="T35" s="1">
        <v>0</v>
      </c>
      <c r="U35" s="1">
        <v>0</v>
      </c>
      <c r="V35" s="1">
        <v>0</v>
      </c>
      <c r="W35" s="1">
        <v>0</v>
      </c>
      <c r="X35" s="1">
        <v>0</v>
      </c>
      <c r="Y35" s="1">
        <v>0</v>
      </c>
      <c r="Z35" s="1">
        <v>0</v>
      </c>
      <c r="AA35" s="1">
        <v>0</v>
      </c>
      <c r="AB35" s="1">
        <v>0</v>
      </c>
    </row>
    <row r="36" spans="1:28" x14ac:dyDescent="0.35">
      <c r="A36" s="1" t="s">
        <v>363</v>
      </c>
      <c r="B36" s="1" t="s">
        <v>364</v>
      </c>
      <c r="C36" s="1">
        <v>0</v>
      </c>
      <c r="D36" s="1">
        <v>0</v>
      </c>
      <c r="E36" s="1">
        <v>0</v>
      </c>
      <c r="F36" s="1">
        <v>0</v>
      </c>
      <c r="G36" s="1">
        <v>0</v>
      </c>
      <c r="H36" s="1">
        <v>0</v>
      </c>
      <c r="I36" s="1">
        <v>0</v>
      </c>
      <c r="J36" s="1">
        <v>0</v>
      </c>
      <c r="K36" s="1">
        <v>0</v>
      </c>
      <c r="L36" s="1">
        <v>0</v>
      </c>
      <c r="M36" s="1">
        <v>0</v>
      </c>
      <c r="N36" s="1">
        <v>0</v>
      </c>
      <c r="O36" s="1">
        <v>0</v>
      </c>
      <c r="P36" s="1">
        <v>0</v>
      </c>
      <c r="Q36" s="1">
        <v>0</v>
      </c>
      <c r="R36" s="1">
        <v>0</v>
      </c>
      <c r="S36" s="1">
        <v>0</v>
      </c>
      <c r="T36" s="1">
        <v>0</v>
      </c>
      <c r="U36" s="1">
        <v>0</v>
      </c>
      <c r="V36" s="1">
        <v>0</v>
      </c>
      <c r="W36" s="1">
        <v>0</v>
      </c>
      <c r="X36" s="1">
        <v>0</v>
      </c>
      <c r="Y36" s="1">
        <v>0</v>
      </c>
      <c r="Z36" s="1">
        <v>0</v>
      </c>
      <c r="AA36" s="1">
        <v>0</v>
      </c>
      <c r="AB36" s="1">
        <v>0</v>
      </c>
    </row>
    <row r="37" spans="1:28" x14ac:dyDescent="0.35">
      <c r="A37" s="1" t="s">
        <v>365</v>
      </c>
      <c r="B37" s="1" t="s">
        <v>366</v>
      </c>
      <c r="C37" s="1">
        <v>0</v>
      </c>
      <c r="D37" s="1">
        <v>0</v>
      </c>
      <c r="E37" s="1">
        <v>0</v>
      </c>
      <c r="F37" s="1">
        <v>0</v>
      </c>
      <c r="G37" s="1">
        <v>0</v>
      </c>
      <c r="H37" s="1">
        <v>0</v>
      </c>
      <c r="I37" s="1">
        <v>0</v>
      </c>
      <c r="J37" s="1">
        <v>0</v>
      </c>
      <c r="K37" s="1">
        <v>0</v>
      </c>
      <c r="L37" s="1">
        <v>0</v>
      </c>
      <c r="M37" s="1">
        <v>0</v>
      </c>
      <c r="N37" s="1">
        <v>0</v>
      </c>
      <c r="O37" s="1">
        <v>0</v>
      </c>
      <c r="P37" s="1">
        <v>0</v>
      </c>
      <c r="Q37" s="1">
        <v>0</v>
      </c>
      <c r="R37" s="1">
        <v>0</v>
      </c>
      <c r="S37" s="1">
        <v>0</v>
      </c>
      <c r="T37" s="1">
        <v>0</v>
      </c>
      <c r="U37" s="1">
        <v>0</v>
      </c>
      <c r="V37" s="1">
        <v>0</v>
      </c>
      <c r="W37" s="1">
        <v>0</v>
      </c>
      <c r="X37" s="1">
        <v>0</v>
      </c>
      <c r="Y37" s="1">
        <v>0</v>
      </c>
      <c r="Z37" s="1">
        <v>0</v>
      </c>
      <c r="AA37" s="1">
        <v>0</v>
      </c>
      <c r="AB37" s="1">
        <v>0</v>
      </c>
    </row>
    <row r="38" spans="1:28" x14ac:dyDescent="0.35">
      <c r="A38" s="1" t="s">
        <v>367</v>
      </c>
      <c r="B38" s="1" t="s">
        <v>368</v>
      </c>
      <c r="C38" s="1">
        <v>0</v>
      </c>
      <c r="D38" s="1">
        <v>0</v>
      </c>
      <c r="E38" s="1">
        <v>0</v>
      </c>
      <c r="F38" s="1">
        <v>0</v>
      </c>
      <c r="G38" s="1">
        <v>0</v>
      </c>
      <c r="H38" s="1">
        <v>0</v>
      </c>
      <c r="I38" s="1">
        <v>0</v>
      </c>
      <c r="J38" s="1">
        <v>0</v>
      </c>
      <c r="K38" s="1">
        <v>0</v>
      </c>
      <c r="L38" s="1">
        <v>0</v>
      </c>
      <c r="M38" s="1">
        <v>0</v>
      </c>
      <c r="N38" s="1">
        <v>0</v>
      </c>
      <c r="O38" s="1">
        <v>0</v>
      </c>
      <c r="P38" s="1">
        <v>0</v>
      </c>
      <c r="Q38" s="1">
        <v>0</v>
      </c>
      <c r="R38" s="1">
        <v>0</v>
      </c>
      <c r="S38" s="1">
        <v>0</v>
      </c>
      <c r="T38" s="1">
        <v>0</v>
      </c>
      <c r="U38" s="1">
        <v>0</v>
      </c>
      <c r="V38" s="1">
        <v>0</v>
      </c>
      <c r="W38" s="1">
        <v>0</v>
      </c>
      <c r="X38" s="1">
        <v>0</v>
      </c>
      <c r="Y38" s="1">
        <v>0</v>
      </c>
      <c r="Z38" s="1">
        <v>0</v>
      </c>
      <c r="AA38" s="1">
        <v>0</v>
      </c>
      <c r="AB38" s="1">
        <v>0</v>
      </c>
    </row>
    <row r="39" spans="1:28" x14ac:dyDescent="0.35">
      <c r="A39" s="1" t="s">
        <v>369</v>
      </c>
      <c r="B39" s="1" t="s">
        <v>370</v>
      </c>
      <c r="C39" s="1">
        <v>0</v>
      </c>
      <c r="D39" s="1">
        <v>0</v>
      </c>
      <c r="E39" s="1">
        <v>0</v>
      </c>
      <c r="F39" s="1">
        <v>0</v>
      </c>
      <c r="G39" s="1">
        <v>0</v>
      </c>
      <c r="H39" s="1">
        <v>0</v>
      </c>
      <c r="I39" s="1">
        <v>0</v>
      </c>
      <c r="J39" s="1">
        <v>0</v>
      </c>
      <c r="K39" s="1">
        <v>0</v>
      </c>
      <c r="L39" s="1">
        <v>0</v>
      </c>
      <c r="M39" s="1">
        <v>0</v>
      </c>
      <c r="N39" s="1">
        <v>0</v>
      </c>
      <c r="O39" s="1">
        <v>0</v>
      </c>
      <c r="P39" s="1">
        <v>0</v>
      </c>
      <c r="Q39" s="1">
        <v>0</v>
      </c>
      <c r="R39" s="1">
        <v>0</v>
      </c>
      <c r="S39" s="1">
        <v>0</v>
      </c>
      <c r="T39" s="1">
        <v>0</v>
      </c>
      <c r="U39" s="1">
        <v>0</v>
      </c>
      <c r="V39" s="1">
        <v>0</v>
      </c>
      <c r="W39" s="1">
        <v>0</v>
      </c>
      <c r="X39" s="1">
        <v>0</v>
      </c>
      <c r="Y39" s="1">
        <v>0</v>
      </c>
      <c r="Z39" s="1">
        <v>0</v>
      </c>
      <c r="AA39" s="1">
        <v>0</v>
      </c>
      <c r="AB39" s="1">
        <v>0</v>
      </c>
    </row>
    <row r="40" spans="1:28" x14ac:dyDescent="0.35">
      <c r="A40" s="1" t="s">
        <v>371</v>
      </c>
      <c r="B40" s="1" t="s">
        <v>372</v>
      </c>
      <c r="C40" s="1">
        <v>0</v>
      </c>
      <c r="D40" s="1">
        <v>0</v>
      </c>
      <c r="E40" s="1">
        <v>0</v>
      </c>
      <c r="F40" s="1">
        <v>0</v>
      </c>
      <c r="G40" s="1">
        <v>0</v>
      </c>
      <c r="H40" s="1">
        <v>0</v>
      </c>
      <c r="I40" s="1">
        <v>0</v>
      </c>
      <c r="J40" s="1">
        <v>0</v>
      </c>
      <c r="K40" s="1">
        <v>0</v>
      </c>
      <c r="L40" s="1">
        <v>0</v>
      </c>
      <c r="M40" s="1">
        <v>0</v>
      </c>
      <c r="N40" s="1">
        <v>0</v>
      </c>
      <c r="O40" s="1">
        <v>0</v>
      </c>
      <c r="P40" s="1">
        <v>0</v>
      </c>
      <c r="Q40" s="1">
        <v>0</v>
      </c>
      <c r="R40" s="1">
        <v>0</v>
      </c>
      <c r="S40" s="1">
        <v>0</v>
      </c>
      <c r="T40" s="1">
        <v>0</v>
      </c>
      <c r="U40" s="1">
        <v>0</v>
      </c>
      <c r="V40" s="1">
        <v>0</v>
      </c>
      <c r="W40" s="1">
        <v>0</v>
      </c>
      <c r="X40" s="1">
        <v>0</v>
      </c>
      <c r="Y40" s="1">
        <v>0</v>
      </c>
      <c r="Z40" s="1">
        <v>0</v>
      </c>
      <c r="AA40" s="1">
        <v>0</v>
      </c>
      <c r="AB40" s="1">
        <v>0</v>
      </c>
    </row>
    <row r="41" spans="1:28" x14ac:dyDescent="0.35">
      <c r="A41" s="1" t="s">
        <v>373</v>
      </c>
      <c r="B41" s="1" t="s">
        <v>374</v>
      </c>
      <c r="C41" s="1">
        <v>0</v>
      </c>
      <c r="D41" s="1">
        <v>0</v>
      </c>
      <c r="E41" s="1">
        <v>0</v>
      </c>
      <c r="F41" s="1">
        <v>0</v>
      </c>
      <c r="G41" s="1">
        <v>0</v>
      </c>
      <c r="H41" s="1">
        <v>0</v>
      </c>
      <c r="I41" s="1">
        <v>0</v>
      </c>
      <c r="J41" s="1">
        <v>0</v>
      </c>
      <c r="K41" s="1">
        <v>0</v>
      </c>
      <c r="L41" s="1">
        <v>0</v>
      </c>
      <c r="M41" s="1">
        <v>0</v>
      </c>
      <c r="N41" s="1">
        <v>0</v>
      </c>
      <c r="O41" s="1">
        <v>0</v>
      </c>
      <c r="P41" s="1">
        <v>0</v>
      </c>
      <c r="Q41" s="1">
        <v>0</v>
      </c>
      <c r="R41" s="1">
        <v>0</v>
      </c>
      <c r="S41" s="1">
        <v>0</v>
      </c>
      <c r="T41" s="1">
        <v>0</v>
      </c>
      <c r="U41" s="1">
        <v>0</v>
      </c>
      <c r="V41" s="1">
        <v>0</v>
      </c>
      <c r="W41" s="1">
        <v>0</v>
      </c>
      <c r="X41" s="1">
        <v>0</v>
      </c>
      <c r="Y41" s="1">
        <v>0</v>
      </c>
      <c r="Z41" s="1">
        <v>0</v>
      </c>
      <c r="AA41" s="1">
        <v>0</v>
      </c>
      <c r="AB41" s="1">
        <v>0</v>
      </c>
    </row>
    <row r="42" spans="1:28" x14ac:dyDescent="0.35">
      <c r="A42" s="1" t="s">
        <v>375</v>
      </c>
      <c r="B42" s="1" t="s">
        <v>376</v>
      </c>
      <c r="C42" s="1">
        <v>0</v>
      </c>
      <c r="D42" s="1">
        <v>0</v>
      </c>
      <c r="E42" s="1">
        <v>0</v>
      </c>
      <c r="F42" s="1">
        <v>0</v>
      </c>
      <c r="G42" s="1">
        <v>0</v>
      </c>
      <c r="H42" s="1">
        <v>0</v>
      </c>
      <c r="I42" s="1">
        <v>0</v>
      </c>
      <c r="J42" s="1">
        <v>0</v>
      </c>
      <c r="K42" s="1">
        <v>0</v>
      </c>
      <c r="L42" s="1">
        <v>0</v>
      </c>
      <c r="M42" s="1">
        <v>0</v>
      </c>
      <c r="N42" s="1">
        <v>0</v>
      </c>
      <c r="O42" s="1">
        <v>0</v>
      </c>
      <c r="P42" s="1">
        <v>0</v>
      </c>
      <c r="Q42" s="1">
        <v>0</v>
      </c>
      <c r="R42" s="1">
        <v>0</v>
      </c>
      <c r="S42" s="1">
        <v>0</v>
      </c>
      <c r="T42" s="1">
        <v>0</v>
      </c>
      <c r="U42" s="1">
        <v>0</v>
      </c>
      <c r="V42" s="1">
        <v>0</v>
      </c>
      <c r="W42" s="1">
        <v>0</v>
      </c>
      <c r="X42" s="1">
        <v>0</v>
      </c>
      <c r="Y42" s="1">
        <v>0</v>
      </c>
      <c r="Z42" s="1">
        <v>0</v>
      </c>
      <c r="AA42" s="1">
        <v>0</v>
      </c>
      <c r="AB42" s="1">
        <v>0</v>
      </c>
    </row>
    <row r="43" spans="1:28" x14ac:dyDescent="0.35">
      <c r="A43" s="1" t="s">
        <v>377</v>
      </c>
      <c r="B43" s="1" t="s">
        <v>378</v>
      </c>
      <c r="C43" s="1">
        <v>0</v>
      </c>
      <c r="D43" s="1">
        <v>0</v>
      </c>
      <c r="E43" s="1">
        <v>0</v>
      </c>
      <c r="F43" s="1">
        <v>0</v>
      </c>
      <c r="G43" s="1">
        <v>0</v>
      </c>
      <c r="H43" s="1">
        <v>0</v>
      </c>
      <c r="I43" s="1">
        <v>0</v>
      </c>
      <c r="J43" s="1">
        <v>0</v>
      </c>
      <c r="K43" s="1">
        <v>0</v>
      </c>
      <c r="L43" s="1">
        <v>0</v>
      </c>
      <c r="M43" s="1">
        <v>0</v>
      </c>
      <c r="N43" s="1">
        <v>0</v>
      </c>
      <c r="O43" s="1">
        <v>0</v>
      </c>
      <c r="P43" s="1">
        <v>0</v>
      </c>
      <c r="Q43" s="1">
        <v>0</v>
      </c>
      <c r="R43" s="1">
        <v>0</v>
      </c>
      <c r="S43" s="1">
        <v>0</v>
      </c>
      <c r="T43" s="1">
        <v>0</v>
      </c>
      <c r="U43" s="1">
        <v>0</v>
      </c>
      <c r="V43" s="1">
        <v>0</v>
      </c>
      <c r="W43" s="1">
        <v>0</v>
      </c>
      <c r="X43" s="1">
        <v>0</v>
      </c>
      <c r="Y43" s="1">
        <v>0</v>
      </c>
      <c r="Z43" s="1">
        <v>0</v>
      </c>
      <c r="AA43" s="1">
        <v>0</v>
      </c>
      <c r="AB43" s="1">
        <v>0</v>
      </c>
    </row>
    <row r="44" spans="1:28" x14ac:dyDescent="0.35">
      <c r="A44" s="1" t="s">
        <v>379</v>
      </c>
      <c r="B44" s="1" t="s">
        <v>380</v>
      </c>
      <c r="C44" s="1">
        <v>0</v>
      </c>
      <c r="D44" s="1">
        <v>0</v>
      </c>
      <c r="E44" s="1">
        <v>0</v>
      </c>
      <c r="F44" s="1">
        <v>0</v>
      </c>
      <c r="G44" s="1">
        <v>0</v>
      </c>
      <c r="H44" s="1">
        <v>0</v>
      </c>
      <c r="I44" s="1">
        <v>0</v>
      </c>
      <c r="J44" s="1">
        <v>0</v>
      </c>
      <c r="K44" s="1">
        <v>0</v>
      </c>
      <c r="L44" s="1">
        <v>0</v>
      </c>
      <c r="M44" s="1">
        <v>0</v>
      </c>
      <c r="N44" s="1">
        <v>0</v>
      </c>
      <c r="O44" s="1">
        <v>0</v>
      </c>
      <c r="P44" s="1">
        <v>0</v>
      </c>
      <c r="Q44" s="1">
        <v>0</v>
      </c>
      <c r="R44" s="1">
        <v>0</v>
      </c>
      <c r="S44" s="1">
        <v>0</v>
      </c>
      <c r="T44" s="1">
        <v>0</v>
      </c>
      <c r="U44" s="1">
        <v>0</v>
      </c>
      <c r="V44" s="1">
        <v>0</v>
      </c>
      <c r="W44" s="1">
        <v>0</v>
      </c>
      <c r="X44" s="1">
        <v>0</v>
      </c>
      <c r="Y44" s="1">
        <v>0</v>
      </c>
      <c r="Z44" s="1">
        <v>0</v>
      </c>
      <c r="AA44" s="1">
        <v>0</v>
      </c>
      <c r="AB44" s="1">
        <v>0</v>
      </c>
    </row>
    <row r="45" spans="1:28" x14ac:dyDescent="0.35">
      <c r="A45" s="1" t="s">
        <v>381</v>
      </c>
      <c r="B45" s="1" t="s">
        <v>382</v>
      </c>
      <c r="C45" s="1">
        <v>0</v>
      </c>
      <c r="D45" s="1">
        <v>0</v>
      </c>
      <c r="E45" s="1">
        <v>0</v>
      </c>
      <c r="F45" s="1">
        <v>0</v>
      </c>
      <c r="G45" s="1">
        <v>0</v>
      </c>
      <c r="H45" s="1">
        <v>0</v>
      </c>
      <c r="I45" s="1">
        <v>0</v>
      </c>
      <c r="J45" s="1">
        <v>0</v>
      </c>
      <c r="K45" s="1">
        <v>0</v>
      </c>
      <c r="L45" s="1">
        <v>0</v>
      </c>
      <c r="M45" s="1">
        <v>0</v>
      </c>
      <c r="N45" s="1">
        <v>0</v>
      </c>
      <c r="O45" s="1">
        <v>0</v>
      </c>
      <c r="P45" s="1">
        <v>0</v>
      </c>
      <c r="Q45" s="1">
        <v>0</v>
      </c>
      <c r="R45" s="1">
        <v>0</v>
      </c>
      <c r="S45" s="1">
        <v>0</v>
      </c>
      <c r="T45" s="1">
        <v>0</v>
      </c>
      <c r="U45" s="1">
        <v>0</v>
      </c>
      <c r="V45" s="1">
        <v>0</v>
      </c>
      <c r="W45" s="1">
        <v>0</v>
      </c>
      <c r="X45" s="1">
        <v>0</v>
      </c>
      <c r="Y45" s="1">
        <v>0</v>
      </c>
      <c r="Z45" s="1">
        <v>0</v>
      </c>
      <c r="AA45" s="1">
        <v>0</v>
      </c>
      <c r="AB45" s="1">
        <v>0</v>
      </c>
    </row>
    <row r="46" spans="1:28" x14ac:dyDescent="0.35">
      <c r="A46" s="1" t="s">
        <v>383</v>
      </c>
      <c r="B46" s="1" t="s">
        <v>384</v>
      </c>
      <c r="C46" s="1">
        <v>0</v>
      </c>
      <c r="D46" s="1">
        <v>0</v>
      </c>
      <c r="E46" s="1">
        <v>0</v>
      </c>
      <c r="F46" s="1">
        <v>0</v>
      </c>
      <c r="G46" s="1">
        <v>0</v>
      </c>
      <c r="H46" s="1">
        <v>0</v>
      </c>
      <c r="I46" s="1">
        <v>0</v>
      </c>
      <c r="J46" s="1">
        <v>0</v>
      </c>
      <c r="K46" s="1">
        <v>0</v>
      </c>
      <c r="L46" s="1">
        <v>0</v>
      </c>
      <c r="M46" s="1">
        <v>0</v>
      </c>
      <c r="N46" s="1">
        <v>0</v>
      </c>
      <c r="O46" s="1">
        <v>0</v>
      </c>
      <c r="P46" s="1">
        <v>0</v>
      </c>
      <c r="Q46" s="1">
        <v>0</v>
      </c>
      <c r="R46" s="1">
        <v>0</v>
      </c>
      <c r="S46" s="1">
        <v>0</v>
      </c>
      <c r="T46" s="1">
        <v>0</v>
      </c>
      <c r="U46" s="1">
        <v>0</v>
      </c>
      <c r="V46" s="1">
        <v>0</v>
      </c>
      <c r="W46" s="1">
        <v>0</v>
      </c>
      <c r="X46" s="1">
        <v>0</v>
      </c>
      <c r="Y46" s="1">
        <v>0</v>
      </c>
      <c r="Z46" s="1">
        <v>0</v>
      </c>
      <c r="AA46" s="1">
        <v>0</v>
      </c>
      <c r="AB46" s="1">
        <v>0</v>
      </c>
    </row>
    <row r="47" spans="1:28" x14ac:dyDescent="0.35">
      <c r="A47" s="1" t="s">
        <v>385</v>
      </c>
      <c r="B47" s="1" t="s">
        <v>386</v>
      </c>
      <c r="C47" s="1">
        <v>0</v>
      </c>
      <c r="D47" s="1">
        <v>0</v>
      </c>
      <c r="E47" s="1">
        <v>0</v>
      </c>
      <c r="F47" s="1">
        <v>0</v>
      </c>
      <c r="G47" s="1">
        <v>0</v>
      </c>
      <c r="H47" s="1">
        <v>0</v>
      </c>
      <c r="I47" s="1">
        <v>0</v>
      </c>
      <c r="J47" s="1">
        <v>0</v>
      </c>
      <c r="K47" s="1">
        <v>0</v>
      </c>
      <c r="L47" s="1">
        <v>0</v>
      </c>
      <c r="M47" s="1">
        <v>0</v>
      </c>
      <c r="N47" s="1">
        <v>0</v>
      </c>
      <c r="O47" s="1">
        <v>0</v>
      </c>
      <c r="P47" s="1">
        <v>0</v>
      </c>
      <c r="Q47" s="1">
        <v>0</v>
      </c>
      <c r="R47" s="1">
        <v>0</v>
      </c>
      <c r="S47" s="1">
        <v>0</v>
      </c>
      <c r="T47" s="1">
        <v>0</v>
      </c>
      <c r="U47" s="1">
        <v>0</v>
      </c>
      <c r="V47" s="1">
        <v>0</v>
      </c>
      <c r="W47" s="1">
        <v>0</v>
      </c>
      <c r="X47" s="1">
        <v>0</v>
      </c>
      <c r="Y47" s="1">
        <v>0</v>
      </c>
      <c r="Z47" s="1">
        <v>0</v>
      </c>
      <c r="AA47" s="1">
        <v>0</v>
      </c>
      <c r="AB47" s="1">
        <v>0</v>
      </c>
    </row>
    <row r="48" spans="1:28" x14ac:dyDescent="0.35">
      <c r="A48" s="1" t="s">
        <v>387</v>
      </c>
      <c r="B48" s="1" t="s">
        <v>388</v>
      </c>
      <c r="C48" s="1">
        <v>0</v>
      </c>
      <c r="D48" s="1">
        <v>0</v>
      </c>
      <c r="E48" s="1">
        <v>0</v>
      </c>
      <c r="F48" s="1">
        <v>0</v>
      </c>
      <c r="G48" s="1">
        <v>0</v>
      </c>
      <c r="H48" s="1">
        <v>0</v>
      </c>
      <c r="I48" s="1">
        <v>0</v>
      </c>
      <c r="J48" s="1">
        <v>0</v>
      </c>
      <c r="K48" s="1">
        <v>0</v>
      </c>
      <c r="L48" s="1">
        <v>0</v>
      </c>
      <c r="M48" s="1">
        <v>0</v>
      </c>
      <c r="N48" s="1">
        <v>0</v>
      </c>
      <c r="O48" s="1">
        <v>0</v>
      </c>
      <c r="P48" s="1">
        <v>0</v>
      </c>
      <c r="Q48" s="1">
        <v>0</v>
      </c>
      <c r="R48" s="1">
        <v>0</v>
      </c>
      <c r="S48" s="1">
        <v>0</v>
      </c>
      <c r="T48" s="1">
        <v>0</v>
      </c>
      <c r="U48" s="1">
        <v>0</v>
      </c>
      <c r="V48" s="1">
        <v>0</v>
      </c>
      <c r="W48" s="1">
        <v>0</v>
      </c>
      <c r="X48" s="1">
        <v>0</v>
      </c>
      <c r="Y48" s="1">
        <v>0</v>
      </c>
      <c r="Z48" s="1">
        <v>0</v>
      </c>
      <c r="AA48" s="1">
        <v>0</v>
      </c>
      <c r="AB48" s="1">
        <v>0</v>
      </c>
    </row>
    <row r="49" spans="1:28" x14ac:dyDescent="0.35">
      <c r="A49" s="1" t="s">
        <v>389</v>
      </c>
      <c r="B49" s="1" t="s">
        <v>390</v>
      </c>
      <c r="C49" s="1">
        <v>0</v>
      </c>
      <c r="D49" s="1">
        <v>0</v>
      </c>
      <c r="E49" s="1">
        <v>0</v>
      </c>
      <c r="F49" s="1">
        <v>0</v>
      </c>
      <c r="G49" s="1">
        <v>0</v>
      </c>
      <c r="H49" s="1">
        <v>0</v>
      </c>
      <c r="I49" s="1">
        <v>0</v>
      </c>
      <c r="J49" s="1">
        <v>0</v>
      </c>
      <c r="K49" s="1">
        <v>0</v>
      </c>
      <c r="L49" s="1">
        <v>0</v>
      </c>
      <c r="M49" s="1">
        <v>0</v>
      </c>
      <c r="N49" s="1">
        <v>0</v>
      </c>
      <c r="O49" s="1">
        <v>0</v>
      </c>
      <c r="P49" s="1">
        <v>0</v>
      </c>
      <c r="Q49" s="1">
        <v>0</v>
      </c>
      <c r="R49" s="1">
        <v>0</v>
      </c>
      <c r="S49" s="1">
        <v>0</v>
      </c>
      <c r="T49" s="1">
        <v>0</v>
      </c>
      <c r="U49" s="1">
        <v>0</v>
      </c>
      <c r="V49" s="1">
        <v>0</v>
      </c>
      <c r="W49" s="1">
        <v>0</v>
      </c>
      <c r="X49" s="1">
        <v>0</v>
      </c>
      <c r="Y49" s="1">
        <v>0</v>
      </c>
      <c r="Z49" s="1">
        <v>0</v>
      </c>
      <c r="AA49" s="1">
        <v>0</v>
      </c>
      <c r="AB49" s="1">
        <v>0</v>
      </c>
    </row>
    <row r="50" spans="1:28" x14ac:dyDescent="0.35">
      <c r="A50" s="1" t="s">
        <v>391</v>
      </c>
      <c r="B50" s="1" t="s">
        <v>392</v>
      </c>
      <c r="C50" s="1">
        <v>0</v>
      </c>
      <c r="D50" s="1">
        <v>0</v>
      </c>
      <c r="E50" s="1">
        <v>0</v>
      </c>
      <c r="F50" s="1">
        <v>0</v>
      </c>
      <c r="G50" s="1">
        <v>0</v>
      </c>
      <c r="H50" s="1">
        <v>0</v>
      </c>
      <c r="I50" s="1">
        <v>0</v>
      </c>
      <c r="J50" s="1">
        <v>0</v>
      </c>
      <c r="K50" s="1">
        <v>0</v>
      </c>
      <c r="L50" s="1">
        <v>0</v>
      </c>
      <c r="M50" s="1">
        <v>0</v>
      </c>
      <c r="N50" s="1">
        <v>0</v>
      </c>
      <c r="O50" s="1">
        <v>0</v>
      </c>
      <c r="P50" s="1">
        <v>0</v>
      </c>
      <c r="Q50" s="1">
        <v>0</v>
      </c>
      <c r="R50" s="1">
        <v>0</v>
      </c>
      <c r="S50" s="1">
        <v>0</v>
      </c>
      <c r="T50" s="1">
        <v>0</v>
      </c>
      <c r="U50" s="1">
        <v>0</v>
      </c>
      <c r="V50" s="1">
        <v>0</v>
      </c>
      <c r="W50" s="1">
        <v>0</v>
      </c>
      <c r="X50" s="1">
        <v>0</v>
      </c>
      <c r="Y50" s="1">
        <v>0</v>
      </c>
      <c r="Z50" s="1">
        <v>0</v>
      </c>
      <c r="AA50" s="1">
        <v>0</v>
      </c>
      <c r="AB50" s="1">
        <v>0</v>
      </c>
    </row>
    <row r="51" spans="1:28" x14ac:dyDescent="0.35">
      <c r="A51" s="1" t="s">
        <v>393</v>
      </c>
      <c r="B51" s="1" t="s">
        <v>394</v>
      </c>
      <c r="C51" s="1">
        <v>0</v>
      </c>
      <c r="D51" s="1">
        <v>0</v>
      </c>
      <c r="E51" s="1">
        <v>0</v>
      </c>
      <c r="F51" s="1">
        <v>0</v>
      </c>
      <c r="G51" s="1">
        <v>0</v>
      </c>
      <c r="H51" s="1">
        <v>0</v>
      </c>
      <c r="I51" s="1">
        <v>0</v>
      </c>
      <c r="J51" s="1">
        <v>0</v>
      </c>
      <c r="K51" s="1">
        <v>0</v>
      </c>
      <c r="L51" s="1">
        <v>0</v>
      </c>
      <c r="M51" s="1">
        <v>0</v>
      </c>
      <c r="N51" s="1">
        <v>0</v>
      </c>
      <c r="O51" s="1">
        <v>0</v>
      </c>
      <c r="P51" s="1">
        <v>0</v>
      </c>
      <c r="Q51" s="1">
        <v>0</v>
      </c>
      <c r="R51" s="1">
        <v>0</v>
      </c>
      <c r="S51" s="1">
        <v>0</v>
      </c>
      <c r="T51" s="1">
        <v>0</v>
      </c>
      <c r="U51" s="1">
        <v>0</v>
      </c>
      <c r="V51" s="1">
        <v>0</v>
      </c>
      <c r="W51" s="1">
        <v>0</v>
      </c>
      <c r="X51" s="1">
        <v>0</v>
      </c>
      <c r="Y51" s="1">
        <v>0</v>
      </c>
      <c r="Z51" s="1">
        <v>0</v>
      </c>
      <c r="AA51" s="1">
        <v>0</v>
      </c>
      <c r="AB51" s="1">
        <v>0</v>
      </c>
    </row>
    <row r="52" spans="1:28" x14ac:dyDescent="0.35">
      <c r="A52" s="1" t="s">
        <v>395</v>
      </c>
      <c r="B52" s="1" t="s">
        <v>396</v>
      </c>
      <c r="C52" s="1">
        <v>0</v>
      </c>
      <c r="D52" s="1">
        <v>0</v>
      </c>
      <c r="E52" s="1">
        <v>0</v>
      </c>
      <c r="F52" s="1">
        <v>0</v>
      </c>
      <c r="G52" s="1">
        <v>0</v>
      </c>
      <c r="H52" s="1">
        <v>0</v>
      </c>
      <c r="I52" s="1">
        <v>0</v>
      </c>
      <c r="J52" s="1">
        <v>0</v>
      </c>
      <c r="K52" s="1">
        <v>0</v>
      </c>
      <c r="L52" s="1">
        <v>0</v>
      </c>
      <c r="M52" s="1">
        <v>0</v>
      </c>
      <c r="N52" s="1">
        <v>0</v>
      </c>
      <c r="O52" s="1">
        <v>0</v>
      </c>
      <c r="P52" s="1">
        <v>0</v>
      </c>
      <c r="Q52" s="1">
        <v>0</v>
      </c>
      <c r="R52" s="1">
        <v>0</v>
      </c>
      <c r="S52" s="1">
        <v>0</v>
      </c>
      <c r="T52" s="1">
        <v>0</v>
      </c>
      <c r="U52" s="1">
        <v>0</v>
      </c>
      <c r="V52" s="1">
        <v>0</v>
      </c>
      <c r="W52" s="1">
        <v>0</v>
      </c>
      <c r="X52" s="1">
        <v>0</v>
      </c>
      <c r="Y52" s="1">
        <v>0</v>
      </c>
      <c r="Z52" s="1">
        <v>0</v>
      </c>
      <c r="AA52" s="1">
        <v>0</v>
      </c>
      <c r="AB52" s="1">
        <v>0</v>
      </c>
    </row>
    <row r="53" spans="1:28" x14ac:dyDescent="0.35">
      <c r="A53" s="1" t="s">
        <v>397</v>
      </c>
      <c r="B53" s="1" t="s">
        <v>398</v>
      </c>
      <c r="C53" s="1">
        <v>0</v>
      </c>
      <c r="D53" s="1">
        <v>0</v>
      </c>
      <c r="E53" s="1">
        <v>0</v>
      </c>
      <c r="F53" s="1">
        <v>0</v>
      </c>
      <c r="G53" s="1">
        <v>0</v>
      </c>
      <c r="H53" s="1">
        <v>0</v>
      </c>
      <c r="I53" s="1">
        <v>0</v>
      </c>
      <c r="J53" s="1">
        <v>0</v>
      </c>
      <c r="K53" s="1">
        <v>0</v>
      </c>
      <c r="L53" s="1">
        <v>0</v>
      </c>
      <c r="M53" s="1">
        <v>0</v>
      </c>
      <c r="N53" s="1">
        <v>0</v>
      </c>
      <c r="O53" s="1">
        <v>0</v>
      </c>
      <c r="P53" s="1">
        <v>0</v>
      </c>
      <c r="Q53" s="1">
        <v>0</v>
      </c>
      <c r="R53" s="1">
        <v>0</v>
      </c>
      <c r="S53" s="1">
        <v>0</v>
      </c>
      <c r="T53" s="1">
        <v>0</v>
      </c>
      <c r="U53" s="1">
        <v>0</v>
      </c>
      <c r="V53" s="1">
        <v>0</v>
      </c>
      <c r="W53" s="1">
        <v>0</v>
      </c>
      <c r="X53" s="1">
        <v>0</v>
      </c>
      <c r="Y53" s="1">
        <v>0</v>
      </c>
      <c r="Z53" s="1">
        <v>0</v>
      </c>
      <c r="AA53" s="1">
        <v>0</v>
      </c>
      <c r="AB53" s="1">
        <v>0</v>
      </c>
    </row>
    <row r="54" spans="1:28" x14ac:dyDescent="0.35">
      <c r="A54" s="1" t="s">
        <v>399</v>
      </c>
      <c r="B54" s="1" t="s">
        <v>400</v>
      </c>
      <c r="C54" s="1">
        <v>0</v>
      </c>
      <c r="D54" s="1">
        <v>0</v>
      </c>
      <c r="E54" s="1">
        <v>0</v>
      </c>
      <c r="F54" s="1">
        <v>0</v>
      </c>
      <c r="G54" s="1">
        <v>0</v>
      </c>
      <c r="H54" s="1">
        <v>0</v>
      </c>
      <c r="I54" s="1">
        <v>0</v>
      </c>
      <c r="J54" s="1">
        <v>0</v>
      </c>
      <c r="K54" s="1">
        <v>0</v>
      </c>
      <c r="L54" s="1">
        <v>0</v>
      </c>
      <c r="M54" s="1">
        <v>0</v>
      </c>
      <c r="N54" s="1">
        <v>0</v>
      </c>
      <c r="O54" s="1">
        <v>0</v>
      </c>
      <c r="P54" s="1">
        <v>0</v>
      </c>
      <c r="Q54" s="1">
        <v>0</v>
      </c>
      <c r="R54" s="1">
        <v>0</v>
      </c>
      <c r="S54" s="1">
        <v>0</v>
      </c>
      <c r="T54" s="1">
        <v>0</v>
      </c>
      <c r="U54" s="1">
        <v>0</v>
      </c>
      <c r="V54" s="1">
        <v>0</v>
      </c>
      <c r="W54" s="1">
        <v>0</v>
      </c>
      <c r="X54" s="1">
        <v>0</v>
      </c>
      <c r="Y54" s="1">
        <v>0</v>
      </c>
      <c r="Z54" s="1">
        <v>0</v>
      </c>
      <c r="AA54" s="1">
        <v>0</v>
      </c>
      <c r="AB54" s="1">
        <v>0</v>
      </c>
    </row>
    <row r="55" spans="1:28" x14ac:dyDescent="0.35">
      <c r="A55" s="1" t="s">
        <v>401</v>
      </c>
      <c r="B55" s="1" t="s">
        <v>402</v>
      </c>
      <c r="C55" s="1">
        <v>0</v>
      </c>
      <c r="D55" s="1">
        <v>0</v>
      </c>
      <c r="E55" s="1">
        <v>0</v>
      </c>
      <c r="F55" s="1">
        <v>0</v>
      </c>
      <c r="G55" s="1">
        <v>0</v>
      </c>
      <c r="H55" s="1">
        <v>0</v>
      </c>
      <c r="I55" s="1">
        <v>0</v>
      </c>
      <c r="J55" s="1">
        <v>0</v>
      </c>
      <c r="K55" s="1">
        <v>0</v>
      </c>
      <c r="L55" s="1">
        <v>0</v>
      </c>
      <c r="M55" s="1">
        <v>0</v>
      </c>
      <c r="N55" s="1">
        <v>0</v>
      </c>
      <c r="O55" s="1">
        <v>0</v>
      </c>
      <c r="P55" s="1">
        <v>0</v>
      </c>
      <c r="Q55" s="1">
        <v>0</v>
      </c>
      <c r="R55" s="1">
        <v>0</v>
      </c>
      <c r="S55" s="1">
        <v>0</v>
      </c>
      <c r="T55" s="1">
        <v>0</v>
      </c>
      <c r="U55" s="1">
        <v>0</v>
      </c>
      <c r="V55" s="1">
        <v>0</v>
      </c>
      <c r="W55" s="1">
        <v>0</v>
      </c>
      <c r="X55" s="1">
        <v>0</v>
      </c>
      <c r="Y55" s="1">
        <v>0</v>
      </c>
      <c r="Z55" s="1">
        <v>0</v>
      </c>
      <c r="AA55" s="1">
        <v>0</v>
      </c>
      <c r="AB55" s="1">
        <v>0</v>
      </c>
    </row>
    <row r="56" spans="1:28" x14ac:dyDescent="0.35">
      <c r="A56" s="1" t="s">
        <v>403</v>
      </c>
      <c r="B56" s="1" t="s">
        <v>404</v>
      </c>
      <c r="C56" s="1">
        <v>0</v>
      </c>
      <c r="D56" s="1">
        <v>0</v>
      </c>
      <c r="E56" s="1">
        <v>0</v>
      </c>
      <c r="F56" s="1">
        <v>0</v>
      </c>
      <c r="G56" s="1">
        <v>0</v>
      </c>
      <c r="H56" s="1">
        <v>0</v>
      </c>
      <c r="I56" s="1">
        <v>0</v>
      </c>
      <c r="J56" s="1">
        <v>0</v>
      </c>
      <c r="K56" s="1">
        <v>0</v>
      </c>
      <c r="L56" s="1">
        <v>0</v>
      </c>
      <c r="M56" s="1">
        <v>0</v>
      </c>
      <c r="N56" s="1">
        <v>0</v>
      </c>
      <c r="O56" s="1">
        <v>0</v>
      </c>
      <c r="P56" s="1">
        <v>0</v>
      </c>
      <c r="Q56" s="1">
        <v>0</v>
      </c>
      <c r="R56" s="1">
        <v>0</v>
      </c>
      <c r="S56" s="1">
        <v>0</v>
      </c>
      <c r="T56" s="1">
        <v>0</v>
      </c>
      <c r="U56" s="1">
        <v>0</v>
      </c>
      <c r="V56" s="1">
        <v>0</v>
      </c>
      <c r="W56" s="1">
        <v>0</v>
      </c>
      <c r="X56" s="1">
        <v>0</v>
      </c>
      <c r="Y56" s="1">
        <v>0</v>
      </c>
      <c r="Z56" s="1">
        <v>0</v>
      </c>
      <c r="AA56" s="1">
        <v>0</v>
      </c>
      <c r="AB56" s="1">
        <v>0</v>
      </c>
    </row>
    <row r="57" spans="1:28" x14ac:dyDescent="0.35">
      <c r="A57" s="1" t="s">
        <v>405</v>
      </c>
      <c r="B57" s="1" t="s">
        <v>406</v>
      </c>
      <c r="C57" s="1">
        <v>0</v>
      </c>
      <c r="D57" s="1">
        <v>0</v>
      </c>
      <c r="E57" s="1">
        <v>0</v>
      </c>
      <c r="F57" s="1">
        <v>0</v>
      </c>
      <c r="G57" s="1">
        <v>0</v>
      </c>
      <c r="H57" s="1">
        <v>0</v>
      </c>
      <c r="I57" s="1">
        <v>0</v>
      </c>
      <c r="J57" s="1">
        <v>0</v>
      </c>
      <c r="K57" s="1">
        <v>0</v>
      </c>
      <c r="L57" s="1">
        <v>0</v>
      </c>
      <c r="M57" s="1">
        <v>0</v>
      </c>
      <c r="N57" s="1">
        <v>0</v>
      </c>
      <c r="O57" s="1">
        <v>0</v>
      </c>
      <c r="P57" s="1">
        <v>0</v>
      </c>
      <c r="Q57" s="1">
        <v>0</v>
      </c>
      <c r="R57" s="1">
        <v>0</v>
      </c>
      <c r="S57" s="1">
        <v>0</v>
      </c>
      <c r="T57" s="1">
        <v>0</v>
      </c>
      <c r="U57" s="1">
        <v>0</v>
      </c>
      <c r="V57" s="1">
        <v>0</v>
      </c>
      <c r="W57" s="1">
        <v>0</v>
      </c>
      <c r="X57" s="1">
        <v>0</v>
      </c>
      <c r="Y57" s="1">
        <v>0</v>
      </c>
      <c r="Z57" s="1">
        <v>0</v>
      </c>
      <c r="AA57" s="1">
        <v>0</v>
      </c>
      <c r="AB57" s="1">
        <v>0</v>
      </c>
    </row>
    <row r="58" spans="1:28" x14ac:dyDescent="0.35">
      <c r="A58" s="1" t="s">
        <v>407</v>
      </c>
      <c r="B58" s="1" t="s">
        <v>408</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0</v>
      </c>
    </row>
    <row r="59" spans="1:28" x14ac:dyDescent="0.35">
      <c r="A59" s="1" t="s">
        <v>409</v>
      </c>
      <c r="B59" s="1" t="s">
        <v>410</v>
      </c>
      <c r="C59" s="1">
        <v>0</v>
      </c>
      <c r="D59" s="1">
        <v>0</v>
      </c>
      <c r="E59" s="1">
        <v>0</v>
      </c>
      <c r="F59" s="1">
        <v>0</v>
      </c>
      <c r="G59" s="1">
        <v>0</v>
      </c>
      <c r="H59" s="1">
        <v>0</v>
      </c>
      <c r="I59" s="1">
        <v>0</v>
      </c>
      <c r="J59" s="1">
        <v>0</v>
      </c>
      <c r="K59" s="1">
        <v>0</v>
      </c>
      <c r="L59" s="1">
        <v>0</v>
      </c>
      <c r="M59" s="1">
        <v>0</v>
      </c>
      <c r="N59" s="1">
        <v>0</v>
      </c>
      <c r="O59" s="1">
        <v>0</v>
      </c>
      <c r="P59" s="1">
        <v>0</v>
      </c>
      <c r="Q59" s="1">
        <v>0</v>
      </c>
      <c r="R59" s="1">
        <v>0</v>
      </c>
      <c r="S59" s="1">
        <v>0</v>
      </c>
      <c r="T59" s="1">
        <v>0</v>
      </c>
      <c r="U59" s="1">
        <v>0</v>
      </c>
      <c r="V59" s="1">
        <v>0</v>
      </c>
      <c r="W59" s="1">
        <v>0</v>
      </c>
      <c r="X59" s="1">
        <v>0</v>
      </c>
      <c r="Y59" s="1">
        <v>0</v>
      </c>
      <c r="Z59" s="1">
        <v>0</v>
      </c>
      <c r="AA59" s="1">
        <v>0</v>
      </c>
      <c r="AB59" s="1">
        <v>0</v>
      </c>
    </row>
    <row r="60" spans="1:28" x14ac:dyDescent="0.35">
      <c r="A60" s="1" t="s">
        <v>411</v>
      </c>
      <c r="B60" s="1" t="s">
        <v>412</v>
      </c>
      <c r="C60" s="1">
        <v>0</v>
      </c>
      <c r="D60" s="1">
        <v>0</v>
      </c>
      <c r="E60" s="1">
        <v>0</v>
      </c>
      <c r="F60" s="1">
        <v>0</v>
      </c>
      <c r="G60" s="1">
        <v>0</v>
      </c>
      <c r="H60" s="1">
        <v>0</v>
      </c>
      <c r="I60" s="1">
        <v>0</v>
      </c>
      <c r="J60" s="1">
        <v>0</v>
      </c>
      <c r="K60" s="1">
        <v>0</v>
      </c>
      <c r="L60" s="1">
        <v>0</v>
      </c>
      <c r="M60" s="1">
        <v>0</v>
      </c>
      <c r="N60" s="1">
        <v>0</v>
      </c>
      <c r="O60" s="1">
        <v>0</v>
      </c>
      <c r="P60" s="1">
        <v>0</v>
      </c>
      <c r="Q60" s="1">
        <v>0</v>
      </c>
      <c r="R60" s="1">
        <v>0</v>
      </c>
      <c r="S60" s="1">
        <v>0</v>
      </c>
      <c r="T60" s="1">
        <v>0</v>
      </c>
      <c r="U60" s="1">
        <v>0</v>
      </c>
      <c r="V60" s="1">
        <v>0</v>
      </c>
      <c r="W60" s="1">
        <v>0</v>
      </c>
      <c r="X60" s="1">
        <v>0</v>
      </c>
      <c r="Y60" s="1">
        <v>0</v>
      </c>
      <c r="Z60" s="1">
        <v>0</v>
      </c>
      <c r="AA60" s="1">
        <v>0</v>
      </c>
      <c r="AB60" s="1">
        <v>0</v>
      </c>
    </row>
    <row r="61" spans="1:28" x14ac:dyDescent="0.35">
      <c r="A61" s="1" t="s">
        <v>413</v>
      </c>
      <c r="B61" s="1" t="s">
        <v>414</v>
      </c>
      <c r="C61" s="1">
        <v>0</v>
      </c>
      <c r="D61" s="1">
        <v>0</v>
      </c>
      <c r="E61" s="1">
        <v>0</v>
      </c>
      <c r="F61" s="1">
        <v>0</v>
      </c>
      <c r="G61" s="1">
        <v>0</v>
      </c>
      <c r="H61" s="1">
        <v>0</v>
      </c>
      <c r="I61" s="1">
        <v>0</v>
      </c>
      <c r="J61" s="1">
        <v>0</v>
      </c>
      <c r="K61" s="1">
        <v>0</v>
      </c>
      <c r="L61" s="1">
        <v>0</v>
      </c>
      <c r="M61" s="1">
        <v>0</v>
      </c>
      <c r="N61" s="1">
        <v>0</v>
      </c>
      <c r="O61" s="1">
        <v>0</v>
      </c>
      <c r="P61" s="1">
        <v>0</v>
      </c>
      <c r="Q61" s="1">
        <v>0</v>
      </c>
      <c r="R61" s="1">
        <v>0</v>
      </c>
      <c r="S61" s="1">
        <v>0</v>
      </c>
      <c r="T61" s="1">
        <v>0</v>
      </c>
      <c r="U61" s="1">
        <v>0</v>
      </c>
      <c r="V61" s="1">
        <v>0</v>
      </c>
      <c r="W61" s="1">
        <v>0</v>
      </c>
      <c r="X61" s="1">
        <v>0</v>
      </c>
      <c r="Y61" s="1">
        <v>0</v>
      </c>
      <c r="Z61" s="1">
        <v>0</v>
      </c>
      <c r="AA61" s="1">
        <v>0</v>
      </c>
      <c r="AB61" s="1">
        <v>0</v>
      </c>
    </row>
    <row r="62" spans="1:28" x14ac:dyDescent="0.35">
      <c r="A62" s="1" t="s">
        <v>415</v>
      </c>
      <c r="B62" s="1" t="s">
        <v>416</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c r="Y62" s="1">
        <v>0</v>
      </c>
      <c r="Z62" s="1">
        <v>0</v>
      </c>
      <c r="AA62" s="1">
        <v>0</v>
      </c>
      <c r="AB62" s="1">
        <v>0</v>
      </c>
    </row>
    <row r="63" spans="1:28" x14ac:dyDescent="0.35">
      <c r="A63" s="1" t="s">
        <v>418</v>
      </c>
      <c r="B63" s="1" t="s">
        <v>419</v>
      </c>
      <c r="C63" s="1">
        <v>0</v>
      </c>
      <c r="D63" s="1">
        <v>0</v>
      </c>
      <c r="E63" s="1">
        <v>0</v>
      </c>
      <c r="F63" s="1">
        <v>0</v>
      </c>
      <c r="G63" s="1">
        <v>0</v>
      </c>
      <c r="H63" s="1">
        <v>0</v>
      </c>
      <c r="I63" s="1">
        <v>0</v>
      </c>
      <c r="J63" s="1">
        <v>0</v>
      </c>
      <c r="K63" s="1">
        <v>0</v>
      </c>
      <c r="L63" s="1">
        <v>0</v>
      </c>
      <c r="M63" s="1">
        <v>0</v>
      </c>
      <c r="N63" s="1">
        <v>0</v>
      </c>
      <c r="O63" s="1">
        <v>0</v>
      </c>
      <c r="P63" s="1">
        <v>0</v>
      </c>
      <c r="Q63" s="1">
        <v>0</v>
      </c>
      <c r="R63" s="1">
        <v>0</v>
      </c>
      <c r="S63" s="1">
        <v>0</v>
      </c>
      <c r="T63" s="1">
        <v>0</v>
      </c>
      <c r="U63" s="1">
        <v>0</v>
      </c>
      <c r="V63" s="1">
        <v>0</v>
      </c>
      <c r="W63" s="1">
        <v>0</v>
      </c>
      <c r="X63" s="1">
        <v>0</v>
      </c>
      <c r="Y63" s="1">
        <v>0</v>
      </c>
      <c r="Z63" s="1">
        <v>0</v>
      </c>
      <c r="AA63" s="1">
        <v>0</v>
      </c>
      <c r="AB63" s="1">
        <v>0</v>
      </c>
    </row>
    <row r="64" spans="1:28" x14ac:dyDescent="0.35">
      <c r="A64" s="1" t="s">
        <v>420</v>
      </c>
      <c r="B64" s="1" t="s">
        <v>421</v>
      </c>
      <c r="C64" s="1">
        <v>0</v>
      </c>
      <c r="D64" s="1">
        <v>0</v>
      </c>
      <c r="E64" s="1">
        <v>0</v>
      </c>
      <c r="F64" s="1">
        <v>0</v>
      </c>
      <c r="G64" s="1">
        <v>0</v>
      </c>
      <c r="H64" s="1">
        <v>0</v>
      </c>
      <c r="I64" s="1">
        <v>0</v>
      </c>
      <c r="J64" s="1">
        <v>0</v>
      </c>
      <c r="K64" s="1">
        <v>0</v>
      </c>
      <c r="L64" s="1">
        <v>0</v>
      </c>
      <c r="M64" s="1">
        <v>0</v>
      </c>
      <c r="N64" s="1">
        <v>0</v>
      </c>
      <c r="O64" s="1">
        <v>0</v>
      </c>
      <c r="P64" s="1">
        <v>0</v>
      </c>
      <c r="Q64" s="1">
        <v>0</v>
      </c>
      <c r="R64" s="1">
        <v>0</v>
      </c>
      <c r="S64" s="1">
        <v>0</v>
      </c>
      <c r="T64" s="1">
        <v>0</v>
      </c>
      <c r="U64" s="1">
        <v>0</v>
      </c>
      <c r="V64" s="1">
        <v>0</v>
      </c>
      <c r="W64" s="1">
        <v>0</v>
      </c>
      <c r="X64" s="1">
        <v>0</v>
      </c>
      <c r="Y64" s="1">
        <v>0</v>
      </c>
      <c r="Z64" s="1">
        <v>0</v>
      </c>
      <c r="AA64" s="1">
        <v>0</v>
      </c>
      <c r="AB64" s="1">
        <v>0</v>
      </c>
    </row>
    <row r="65" spans="1:28" x14ac:dyDescent="0.35">
      <c r="A65" s="1" t="s">
        <v>422</v>
      </c>
      <c r="B65" s="1" t="s">
        <v>423</v>
      </c>
      <c r="C65" s="1">
        <v>0</v>
      </c>
      <c r="D65" s="1">
        <v>0</v>
      </c>
      <c r="E65" s="1">
        <v>0</v>
      </c>
      <c r="F65" s="1">
        <v>0</v>
      </c>
      <c r="G65" s="1">
        <v>0</v>
      </c>
      <c r="H65" s="1">
        <v>0</v>
      </c>
      <c r="I65" s="1">
        <v>0</v>
      </c>
      <c r="J65" s="1">
        <v>0</v>
      </c>
      <c r="K65" s="1">
        <v>0</v>
      </c>
      <c r="L65" s="1">
        <v>0</v>
      </c>
      <c r="M65" s="1">
        <v>0</v>
      </c>
      <c r="N65" s="1">
        <v>0</v>
      </c>
      <c r="O65" s="1">
        <v>0</v>
      </c>
      <c r="P65" s="1">
        <v>0</v>
      </c>
      <c r="Q65" s="1">
        <v>0</v>
      </c>
      <c r="R65" s="1">
        <v>0</v>
      </c>
      <c r="S65" s="1">
        <v>0</v>
      </c>
      <c r="T65" s="1">
        <v>0</v>
      </c>
      <c r="U65" s="1">
        <v>0</v>
      </c>
      <c r="V65" s="1">
        <v>0</v>
      </c>
      <c r="W65" s="1">
        <v>0</v>
      </c>
      <c r="X65" s="1">
        <v>0</v>
      </c>
      <c r="Y65" s="1">
        <v>0</v>
      </c>
      <c r="Z65" s="1">
        <v>0</v>
      </c>
      <c r="AA65" s="1">
        <v>0</v>
      </c>
      <c r="AB65" s="1">
        <v>0</v>
      </c>
    </row>
    <row r="66" spans="1:28" x14ac:dyDescent="0.35">
      <c r="A66" s="1" t="s">
        <v>424</v>
      </c>
      <c r="B66" s="1" t="s">
        <v>425</v>
      </c>
      <c r="C66" s="1">
        <v>0</v>
      </c>
      <c r="D66" s="1">
        <v>0</v>
      </c>
      <c r="E66" s="1">
        <v>0</v>
      </c>
      <c r="F66" s="1">
        <v>0</v>
      </c>
      <c r="G66" s="1">
        <v>0</v>
      </c>
      <c r="H66" s="1">
        <v>0</v>
      </c>
      <c r="I66" s="1">
        <v>0</v>
      </c>
      <c r="J66" s="1">
        <v>0</v>
      </c>
      <c r="K66" s="1">
        <v>0</v>
      </c>
      <c r="L66" s="1">
        <v>0</v>
      </c>
      <c r="M66" s="1">
        <v>0</v>
      </c>
      <c r="N66" s="1">
        <v>0</v>
      </c>
      <c r="O66" s="1">
        <v>0</v>
      </c>
      <c r="P66" s="1">
        <v>0</v>
      </c>
      <c r="Q66" s="1">
        <v>0</v>
      </c>
      <c r="R66" s="1">
        <v>0</v>
      </c>
      <c r="S66" s="1">
        <v>0</v>
      </c>
      <c r="T66" s="1">
        <v>0</v>
      </c>
      <c r="U66" s="1">
        <v>0</v>
      </c>
      <c r="V66" s="1">
        <v>0</v>
      </c>
      <c r="W66" s="1">
        <v>0</v>
      </c>
      <c r="X66" s="1">
        <v>0</v>
      </c>
      <c r="Y66" s="1">
        <v>0</v>
      </c>
      <c r="Z66" s="1">
        <v>0</v>
      </c>
      <c r="AA66" s="1">
        <v>0</v>
      </c>
      <c r="AB66" s="1">
        <v>0</v>
      </c>
    </row>
    <row r="67" spans="1:28" x14ac:dyDescent="0.35">
      <c r="A67" s="1" t="s">
        <v>426</v>
      </c>
      <c r="B67" s="1" t="s">
        <v>427</v>
      </c>
      <c r="C67" s="1">
        <v>0</v>
      </c>
      <c r="D67" s="1">
        <v>0</v>
      </c>
      <c r="E67" s="1">
        <v>0</v>
      </c>
      <c r="F67" s="1">
        <v>0</v>
      </c>
      <c r="G67" s="1">
        <v>0</v>
      </c>
      <c r="H67" s="1">
        <v>0</v>
      </c>
      <c r="I67" s="1">
        <v>0</v>
      </c>
      <c r="J67" s="1">
        <v>0</v>
      </c>
      <c r="K67" s="1">
        <v>0</v>
      </c>
      <c r="L67" s="1">
        <v>0</v>
      </c>
      <c r="M67" s="1">
        <v>0</v>
      </c>
      <c r="N67" s="1">
        <v>0</v>
      </c>
      <c r="O67" s="1">
        <v>0</v>
      </c>
      <c r="P67" s="1">
        <v>0</v>
      </c>
      <c r="Q67" s="1">
        <v>0</v>
      </c>
      <c r="R67" s="1">
        <v>0</v>
      </c>
      <c r="S67" s="1">
        <v>0</v>
      </c>
      <c r="T67" s="1">
        <v>0</v>
      </c>
      <c r="U67" s="1">
        <v>0</v>
      </c>
      <c r="V67" s="1">
        <v>0</v>
      </c>
      <c r="W67" s="1">
        <v>0</v>
      </c>
      <c r="X67" s="1">
        <v>0</v>
      </c>
      <c r="Y67" s="1">
        <v>0</v>
      </c>
      <c r="Z67" s="1">
        <v>0</v>
      </c>
      <c r="AA67" s="1">
        <v>0</v>
      </c>
      <c r="AB67" s="1">
        <v>0</v>
      </c>
    </row>
    <row r="68" spans="1:28" x14ac:dyDescent="0.35">
      <c r="A68" s="1" t="s">
        <v>428</v>
      </c>
      <c r="B68" s="1" t="s">
        <v>429</v>
      </c>
      <c r="C68" s="1">
        <v>0</v>
      </c>
      <c r="D68" s="1">
        <v>0</v>
      </c>
      <c r="E68" s="1">
        <v>0</v>
      </c>
      <c r="F68" s="1">
        <v>0</v>
      </c>
      <c r="G68" s="1">
        <v>0</v>
      </c>
      <c r="H68" s="1">
        <v>0</v>
      </c>
      <c r="I68" s="1">
        <v>0</v>
      </c>
      <c r="J68" s="1">
        <v>0</v>
      </c>
      <c r="K68" s="1">
        <v>0</v>
      </c>
      <c r="L68" s="1">
        <v>0</v>
      </c>
      <c r="M68" s="1">
        <v>0</v>
      </c>
      <c r="N68" s="1">
        <v>0</v>
      </c>
      <c r="O68" s="1">
        <v>0</v>
      </c>
      <c r="P68" s="1">
        <v>0</v>
      </c>
      <c r="Q68" s="1">
        <v>0</v>
      </c>
      <c r="R68" s="1">
        <v>0</v>
      </c>
      <c r="S68" s="1">
        <v>0</v>
      </c>
      <c r="T68" s="1">
        <v>0</v>
      </c>
      <c r="U68" s="1">
        <v>0</v>
      </c>
      <c r="V68" s="1">
        <v>0</v>
      </c>
      <c r="W68" s="1">
        <v>0</v>
      </c>
      <c r="X68" s="1">
        <v>0</v>
      </c>
      <c r="Y68" s="1">
        <v>0</v>
      </c>
      <c r="Z68" s="1">
        <v>0</v>
      </c>
      <c r="AA68" s="1">
        <v>0</v>
      </c>
      <c r="AB68" s="1">
        <v>0</v>
      </c>
    </row>
    <row r="69" spans="1:28" x14ac:dyDescent="0.35">
      <c r="A69" s="1" t="s">
        <v>430</v>
      </c>
      <c r="B69" s="1" t="s">
        <v>431</v>
      </c>
      <c r="C69" s="1">
        <v>0</v>
      </c>
      <c r="D69" s="1">
        <v>0</v>
      </c>
      <c r="E69" s="1">
        <v>0</v>
      </c>
      <c r="F69" s="1">
        <v>0</v>
      </c>
      <c r="G69" s="1">
        <v>0</v>
      </c>
      <c r="H69" s="1">
        <v>0</v>
      </c>
      <c r="I69" s="1">
        <v>0</v>
      </c>
      <c r="J69" s="1">
        <v>0</v>
      </c>
      <c r="K69" s="1">
        <v>0</v>
      </c>
      <c r="L69" s="1">
        <v>0</v>
      </c>
      <c r="M69" s="1">
        <v>0</v>
      </c>
      <c r="N69" s="1">
        <v>0</v>
      </c>
      <c r="O69" s="1">
        <v>0</v>
      </c>
      <c r="P69" s="1">
        <v>0</v>
      </c>
      <c r="Q69" s="1">
        <v>0</v>
      </c>
      <c r="R69" s="1">
        <v>0</v>
      </c>
      <c r="S69" s="1">
        <v>0</v>
      </c>
      <c r="T69" s="1">
        <v>0</v>
      </c>
      <c r="U69" s="1">
        <v>0</v>
      </c>
      <c r="V69" s="1">
        <v>0</v>
      </c>
      <c r="W69" s="1">
        <v>0</v>
      </c>
      <c r="X69" s="1">
        <v>0</v>
      </c>
      <c r="Y69" s="1">
        <v>0</v>
      </c>
      <c r="Z69" s="1">
        <v>0</v>
      </c>
      <c r="AA69" s="1">
        <v>0</v>
      </c>
      <c r="AB69" s="1">
        <v>0</v>
      </c>
    </row>
    <row r="70" spans="1:28" x14ac:dyDescent="0.35">
      <c r="A70" s="1" t="s">
        <v>432</v>
      </c>
      <c r="B70" s="1" t="s">
        <v>433</v>
      </c>
      <c r="C70" s="1">
        <v>0</v>
      </c>
      <c r="D70" s="1">
        <v>0</v>
      </c>
      <c r="E70" s="1">
        <v>0</v>
      </c>
      <c r="F70" s="1">
        <v>0</v>
      </c>
      <c r="G70" s="1">
        <v>0</v>
      </c>
      <c r="H70" s="1">
        <v>0</v>
      </c>
      <c r="I70" s="1">
        <v>0</v>
      </c>
      <c r="J70" s="1">
        <v>0</v>
      </c>
      <c r="K70" s="1">
        <v>0</v>
      </c>
      <c r="L70" s="1">
        <v>0</v>
      </c>
      <c r="M70" s="1">
        <v>0</v>
      </c>
      <c r="N70" s="1">
        <v>0</v>
      </c>
      <c r="O70" s="1">
        <v>0</v>
      </c>
      <c r="P70" s="1">
        <v>0</v>
      </c>
      <c r="Q70" s="1">
        <v>0</v>
      </c>
      <c r="R70" s="1">
        <v>0</v>
      </c>
      <c r="S70" s="1">
        <v>0</v>
      </c>
      <c r="T70" s="1">
        <v>0</v>
      </c>
      <c r="U70" s="1">
        <v>0</v>
      </c>
      <c r="V70" s="1">
        <v>0</v>
      </c>
      <c r="W70" s="1">
        <v>0</v>
      </c>
      <c r="X70" s="1">
        <v>0</v>
      </c>
      <c r="Y70" s="1">
        <v>0</v>
      </c>
      <c r="Z70" s="1">
        <v>0</v>
      </c>
      <c r="AA70" s="1">
        <v>0</v>
      </c>
      <c r="AB70" s="1">
        <v>0</v>
      </c>
    </row>
    <row r="71" spans="1:28" x14ac:dyDescent="0.35">
      <c r="A71" s="1" t="s">
        <v>434</v>
      </c>
      <c r="B71" s="1" t="s">
        <v>435</v>
      </c>
      <c r="C71" s="1">
        <v>0</v>
      </c>
      <c r="D71" s="1">
        <v>0</v>
      </c>
      <c r="E71" s="1">
        <v>0</v>
      </c>
      <c r="F71" s="1">
        <v>0</v>
      </c>
      <c r="G71" s="1">
        <v>0</v>
      </c>
      <c r="H71" s="1">
        <v>0</v>
      </c>
      <c r="I71" s="1">
        <v>0</v>
      </c>
      <c r="J71" s="1">
        <v>0</v>
      </c>
      <c r="K71" s="1">
        <v>0</v>
      </c>
      <c r="L71" s="1">
        <v>0</v>
      </c>
      <c r="M71" s="1">
        <v>0</v>
      </c>
      <c r="N71" s="1">
        <v>0</v>
      </c>
      <c r="O71" s="1">
        <v>0</v>
      </c>
      <c r="P71" s="1">
        <v>0</v>
      </c>
      <c r="Q71" s="1">
        <v>0</v>
      </c>
      <c r="R71" s="1">
        <v>0</v>
      </c>
      <c r="S71" s="1">
        <v>0</v>
      </c>
      <c r="T71" s="1">
        <v>0</v>
      </c>
      <c r="U71" s="1">
        <v>0</v>
      </c>
      <c r="V71" s="1">
        <v>0</v>
      </c>
      <c r="W71" s="1">
        <v>0</v>
      </c>
      <c r="X71" s="1">
        <v>0</v>
      </c>
      <c r="Y71" s="1">
        <v>0</v>
      </c>
      <c r="Z71" s="1">
        <v>0</v>
      </c>
      <c r="AA71" s="1">
        <v>0</v>
      </c>
      <c r="AB71" s="1">
        <v>0</v>
      </c>
    </row>
    <row r="72" spans="1:28" x14ac:dyDescent="0.35">
      <c r="A72" s="1" t="s">
        <v>436</v>
      </c>
      <c r="B72" s="1" t="s">
        <v>437</v>
      </c>
      <c r="C72" s="1">
        <v>0</v>
      </c>
      <c r="D72" s="1">
        <v>0</v>
      </c>
      <c r="E72" s="1">
        <v>0</v>
      </c>
      <c r="F72" s="1">
        <v>0</v>
      </c>
      <c r="G72" s="1">
        <v>0</v>
      </c>
      <c r="H72" s="1">
        <v>0</v>
      </c>
      <c r="I72" s="1">
        <v>0</v>
      </c>
      <c r="J72" s="1">
        <v>0</v>
      </c>
      <c r="K72" s="1">
        <v>0</v>
      </c>
      <c r="L72" s="1">
        <v>0</v>
      </c>
      <c r="M72" s="1">
        <v>0</v>
      </c>
      <c r="N72" s="1">
        <v>0</v>
      </c>
      <c r="O72" s="1">
        <v>0</v>
      </c>
      <c r="P72" s="1">
        <v>0</v>
      </c>
      <c r="Q72" s="1">
        <v>0</v>
      </c>
      <c r="R72" s="1">
        <v>0</v>
      </c>
      <c r="S72" s="1">
        <v>0</v>
      </c>
      <c r="T72" s="1">
        <v>0</v>
      </c>
      <c r="U72" s="1">
        <v>0</v>
      </c>
      <c r="V72" s="1">
        <v>0</v>
      </c>
      <c r="W72" s="1">
        <v>0</v>
      </c>
      <c r="X72" s="1">
        <v>0</v>
      </c>
      <c r="Y72" s="1">
        <v>0</v>
      </c>
      <c r="Z72" s="1">
        <v>0</v>
      </c>
      <c r="AA72" s="1">
        <v>0</v>
      </c>
      <c r="AB72" s="1">
        <v>0</v>
      </c>
    </row>
    <row r="73" spans="1:28" x14ac:dyDescent="0.35">
      <c r="A73" s="1" t="s">
        <v>438</v>
      </c>
      <c r="B73" s="1" t="s">
        <v>439</v>
      </c>
      <c r="C73" s="1">
        <v>0</v>
      </c>
      <c r="D73" s="1">
        <v>0</v>
      </c>
      <c r="E73" s="1">
        <v>0</v>
      </c>
      <c r="F73" s="1">
        <v>0</v>
      </c>
      <c r="G73" s="1">
        <v>0</v>
      </c>
      <c r="H73" s="1">
        <v>0</v>
      </c>
      <c r="I73" s="1">
        <v>0</v>
      </c>
      <c r="J73" s="1">
        <v>0</v>
      </c>
      <c r="K73" s="1">
        <v>0</v>
      </c>
      <c r="L73" s="1">
        <v>0</v>
      </c>
      <c r="M73" s="1">
        <v>0</v>
      </c>
      <c r="N73" s="1">
        <v>0</v>
      </c>
      <c r="O73" s="1">
        <v>0</v>
      </c>
      <c r="P73" s="1">
        <v>0</v>
      </c>
      <c r="Q73" s="1">
        <v>0</v>
      </c>
      <c r="R73" s="1">
        <v>0</v>
      </c>
      <c r="S73" s="1">
        <v>0</v>
      </c>
      <c r="T73" s="1">
        <v>0</v>
      </c>
      <c r="U73" s="1">
        <v>0</v>
      </c>
      <c r="V73" s="1">
        <v>0</v>
      </c>
      <c r="W73" s="1">
        <v>0</v>
      </c>
      <c r="X73" s="1">
        <v>0</v>
      </c>
      <c r="Y73" s="1">
        <v>0</v>
      </c>
      <c r="Z73" s="1">
        <v>0</v>
      </c>
      <c r="AA73" s="1">
        <v>0</v>
      </c>
      <c r="AB73" s="1">
        <v>0</v>
      </c>
    </row>
    <row r="74" spans="1:28" x14ac:dyDescent="0.35">
      <c r="A74" s="1" t="s">
        <v>440</v>
      </c>
      <c r="B74" s="1" t="s">
        <v>441</v>
      </c>
      <c r="C74" s="1">
        <v>0</v>
      </c>
      <c r="D74" s="1">
        <v>0</v>
      </c>
      <c r="E74" s="1">
        <v>0</v>
      </c>
      <c r="F74" s="1">
        <v>0</v>
      </c>
      <c r="G74" s="1">
        <v>0</v>
      </c>
      <c r="H74" s="1">
        <v>0</v>
      </c>
      <c r="I74" s="1">
        <v>0</v>
      </c>
      <c r="J74" s="1">
        <v>0</v>
      </c>
      <c r="K74" s="1">
        <v>0</v>
      </c>
      <c r="L74" s="1">
        <v>0</v>
      </c>
      <c r="M74" s="1">
        <v>0</v>
      </c>
      <c r="N74" s="1">
        <v>0</v>
      </c>
      <c r="O74" s="1">
        <v>0</v>
      </c>
      <c r="P74" s="1">
        <v>0</v>
      </c>
      <c r="Q74" s="1">
        <v>0</v>
      </c>
      <c r="R74" s="1">
        <v>0</v>
      </c>
      <c r="S74" s="1">
        <v>0</v>
      </c>
      <c r="T74" s="1">
        <v>0</v>
      </c>
      <c r="U74" s="1">
        <v>0</v>
      </c>
      <c r="V74" s="1">
        <v>0</v>
      </c>
      <c r="W74" s="1">
        <v>0</v>
      </c>
      <c r="X74" s="1">
        <v>0</v>
      </c>
      <c r="Y74" s="1">
        <v>0</v>
      </c>
      <c r="Z74" s="1">
        <v>0</v>
      </c>
      <c r="AA74" s="1">
        <v>0</v>
      </c>
      <c r="AB74" s="1">
        <v>0</v>
      </c>
    </row>
    <row r="75" spans="1:28" x14ac:dyDescent="0.35">
      <c r="A75" s="1" t="s">
        <v>442</v>
      </c>
      <c r="B75" s="1" t="s">
        <v>443</v>
      </c>
      <c r="C75" s="1">
        <v>0</v>
      </c>
      <c r="D75" s="1">
        <v>0</v>
      </c>
      <c r="E75" s="1">
        <v>0</v>
      </c>
      <c r="F75" s="1">
        <v>0</v>
      </c>
      <c r="G75" s="1">
        <v>0</v>
      </c>
      <c r="H75" s="1">
        <v>0</v>
      </c>
      <c r="I75" s="1">
        <v>0</v>
      </c>
      <c r="J75" s="1">
        <v>0</v>
      </c>
      <c r="K75" s="1">
        <v>0</v>
      </c>
      <c r="L75" s="1">
        <v>0</v>
      </c>
      <c r="M75" s="1">
        <v>0</v>
      </c>
      <c r="N75" s="1">
        <v>0</v>
      </c>
      <c r="O75" s="1">
        <v>0</v>
      </c>
      <c r="P75" s="1">
        <v>0</v>
      </c>
      <c r="Q75" s="1">
        <v>0</v>
      </c>
      <c r="R75" s="1">
        <v>0</v>
      </c>
      <c r="S75" s="1">
        <v>0</v>
      </c>
      <c r="T75" s="1">
        <v>0</v>
      </c>
      <c r="U75" s="1">
        <v>0</v>
      </c>
      <c r="V75" s="1">
        <v>0</v>
      </c>
      <c r="W75" s="1">
        <v>0</v>
      </c>
      <c r="X75" s="1">
        <v>0</v>
      </c>
      <c r="Y75" s="1">
        <v>0</v>
      </c>
      <c r="Z75" s="1">
        <v>0</v>
      </c>
      <c r="AA75" s="1">
        <v>0</v>
      </c>
      <c r="AB75" s="1">
        <v>0</v>
      </c>
    </row>
    <row r="76" spans="1:28" x14ac:dyDescent="0.35">
      <c r="A76" s="1" t="s">
        <v>444</v>
      </c>
      <c r="B76" s="1" t="s">
        <v>445</v>
      </c>
      <c r="C76" s="1">
        <v>0</v>
      </c>
      <c r="D76" s="1">
        <v>0</v>
      </c>
      <c r="E76" s="1">
        <v>0</v>
      </c>
      <c r="F76" s="1">
        <v>0</v>
      </c>
      <c r="G76" s="1">
        <v>0</v>
      </c>
      <c r="H76" s="1">
        <v>0</v>
      </c>
      <c r="I76" s="1">
        <v>0</v>
      </c>
      <c r="J76" s="1">
        <v>0</v>
      </c>
      <c r="K76" s="1">
        <v>0</v>
      </c>
      <c r="L76" s="1">
        <v>0</v>
      </c>
      <c r="M76" s="1">
        <v>0</v>
      </c>
      <c r="N76" s="1">
        <v>0</v>
      </c>
      <c r="O76" s="1">
        <v>0</v>
      </c>
      <c r="P76" s="1">
        <v>0</v>
      </c>
      <c r="Q76" s="1">
        <v>0</v>
      </c>
      <c r="R76" s="1">
        <v>0</v>
      </c>
      <c r="S76" s="1">
        <v>0</v>
      </c>
      <c r="T76" s="1">
        <v>0</v>
      </c>
      <c r="U76" s="1">
        <v>0</v>
      </c>
      <c r="V76" s="1">
        <v>0</v>
      </c>
      <c r="W76" s="1">
        <v>0</v>
      </c>
      <c r="X76" s="1">
        <v>0</v>
      </c>
      <c r="Y76" s="1">
        <v>0</v>
      </c>
      <c r="Z76" s="1">
        <v>0</v>
      </c>
      <c r="AA76" s="1">
        <v>0</v>
      </c>
      <c r="AB76" s="1">
        <v>0</v>
      </c>
    </row>
    <row r="77" spans="1:28" x14ac:dyDescent="0.35">
      <c r="A77" s="1" t="s">
        <v>446</v>
      </c>
      <c r="B77" s="1" t="s">
        <v>447</v>
      </c>
      <c r="C77" s="1">
        <v>0</v>
      </c>
      <c r="D77" s="1">
        <v>0</v>
      </c>
      <c r="E77" s="1">
        <v>0</v>
      </c>
      <c r="F77" s="1">
        <v>0</v>
      </c>
      <c r="G77" s="1">
        <v>0</v>
      </c>
      <c r="H77" s="1">
        <v>0</v>
      </c>
      <c r="I77" s="1">
        <v>0</v>
      </c>
      <c r="J77" s="1">
        <v>0</v>
      </c>
      <c r="K77" s="1">
        <v>0</v>
      </c>
      <c r="L77" s="1">
        <v>0</v>
      </c>
      <c r="M77" s="1">
        <v>0</v>
      </c>
      <c r="N77" s="1">
        <v>0</v>
      </c>
      <c r="O77" s="1">
        <v>0</v>
      </c>
      <c r="P77" s="1">
        <v>0</v>
      </c>
      <c r="Q77" s="1">
        <v>0</v>
      </c>
      <c r="R77" s="1">
        <v>0</v>
      </c>
      <c r="S77" s="1">
        <v>0</v>
      </c>
      <c r="T77" s="1">
        <v>0</v>
      </c>
      <c r="U77" s="1">
        <v>0</v>
      </c>
      <c r="V77" s="1">
        <v>0</v>
      </c>
      <c r="W77" s="1">
        <v>0</v>
      </c>
      <c r="X77" s="1">
        <v>0</v>
      </c>
      <c r="Y77" s="1">
        <v>0</v>
      </c>
      <c r="Z77" s="1">
        <v>0</v>
      </c>
      <c r="AA77" s="1">
        <v>0</v>
      </c>
      <c r="AB77" s="1">
        <v>0</v>
      </c>
    </row>
    <row r="78" spans="1:28" x14ac:dyDescent="0.35">
      <c r="A78" s="1" t="s">
        <v>448</v>
      </c>
      <c r="B78" s="1" t="s">
        <v>449</v>
      </c>
      <c r="C78" s="1">
        <v>0</v>
      </c>
      <c r="D78" s="1">
        <v>0</v>
      </c>
      <c r="E78" s="1">
        <v>0</v>
      </c>
      <c r="F78" s="1">
        <v>0</v>
      </c>
      <c r="G78" s="1">
        <v>0</v>
      </c>
      <c r="H78" s="1">
        <v>0</v>
      </c>
      <c r="I78" s="1">
        <v>0</v>
      </c>
      <c r="J78" s="1">
        <v>0</v>
      </c>
      <c r="K78" s="1">
        <v>0</v>
      </c>
      <c r="L78" s="1">
        <v>0</v>
      </c>
      <c r="M78" s="1">
        <v>0</v>
      </c>
      <c r="N78" s="1">
        <v>0</v>
      </c>
      <c r="O78" s="1">
        <v>0</v>
      </c>
      <c r="P78" s="1">
        <v>0</v>
      </c>
      <c r="Q78" s="1">
        <v>0</v>
      </c>
      <c r="R78" s="1">
        <v>0</v>
      </c>
      <c r="S78" s="1">
        <v>0</v>
      </c>
      <c r="T78" s="1">
        <v>0</v>
      </c>
      <c r="U78" s="1">
        <v>0</v>
      </c>
      <c r="V78" s="1">
        <v>0</v>
      </c>
      <c r="W78" s="1">
        <v>0</v>
      </c>
      <c r="X78" s="1">
        <v>0</v>
      </c>
      <c r="Y78" s="1">
        <v>0</v>
      </c>
      <c r="Z78" s="1">
        <v>0</v>
      </c>
      <c r="AA78" s="1">
        <v>0</v>
      </c>
      <c r="AB78" s="1">
        <v>0</v>
      </c>
    </row>
    <row r="79" spans="1:28" x14ac:dyDescent="0.35">
      <c r="A79" s="1" t="s">
        <v>452</v>
      </c>
      <c r="B79" s="1" t="s">
        <v>453</v>
      </c>
      <c r="C79" s="1">
        <v>0</v>
      </c>
      <c r="D79" s="1">
        <v>0</v>
      </c>
      <c r="E79" s="1">
        <v>0</v>
      </c>
      <c r="F79" s="1">
        <v>0</v>
      </c>
      <c r="G79" s="1">
        <v>0</v>
      </c>
      <c r="H79" s="1">
        <v>0</v>
      </c>
      <c r="I79" s="1">
        <v>0</v>
      </c>
      <c r="J79" s="1">
        <v>0</v>
      </c>
      <c r="K79" s="1">
        <v>0</v>
      </c>
      <c r="L79" s="1">
        <v>0</v>
      </c>
      <c r="M79" s="1">
        <v>0</v>
      </c>
      <c r="N79" s="1">
        <v>0</v>
      </c>
      <c r="O79" s="1">
        <v>0</v>
      </c>
      <c r="P79" s="1">
        <v>0</v>
      </c>
      <c r="Q79" s="1">
        <v>0</v>
      </c>
      <c r="R79" s="1">
        <v>0</v>
      </c>
      <c r="S79" s="1">
        <v>0</v>
      </c>
      <c r="T79" s="1">
        <v>0</v>
      </c>
      <c r="U79" s="1">
        <v>0</v>
      </c>
      <c r="V79" s="1">
        <v>0</v>
      </c>
      <c r="W79" s="1">
        <v>0</v>
      </c>
      <c r="X79" s="1">
        <v>0</v>
      </c>
      <c r="Y79" s="1">
        <v>0</v>
      </c>
      <c r="Z79" s="1">
        <v>0</v>
      </c>
      <c r="AA79" s="1">
        <v>0</v>
      </c>
      <c r="AB79" s="1">
        <v>0</v>
      </c>
    </row>
    <row r="80" spans="1:28" x14ac:dyDescent="0.35">
      <c r="A80" s="1" t="s">
        <v>454</v>
      </c>
      <c r="B80" s="1" t="s">
        <v>455</v>
      </c>
      <c r="C80" s="1">
        <v>0</v>
      </c>
      <c r="D80" s="1">
        <v>0</v>
      </c>
      <c r="E80" s="1">
        <v>0</v>
      </c>
      <c r="F80" s="1">
        <v>0</v>
      </c>
      <c r="G80" s="1">
        <v>0</v>
      </c>
      <c r="H80" s="1">
        <v>0</v>
      </c>
      <c r="I80" s="1">
        <v>0</v>
      </c>
      <c r="J80" s="1">
        <v>0</v>
      </c>
      <c r="K80" s="1">
        <v>0</v>
      </c>
      <c r="L80" s="1">
        <v>0</v>
      </c>
      <c r="M80" s="1">
        <v>0</v>
      </c>
      <c r="N80" s="1">
        <v>0</v>
      </c>
      <c r="O80" s="1">
        <v>0</v>
      </c>
      <c r="P80" s="1">
        <v>0</v>
      </c>
      <c r="Q80" s="1">
        <v>0</v>
      </c>
      <c r="R80" s="1">
        <v>0</v>
      </c>
      <c r="S80" s="1">
        <v>0</v>
      </c>
      <c r="T80" s="1">
        <v>0</v>
      </c>
      <c r="U80" s="1">
        <v>0</v>
      </c>
      <c r="V80" s="1">
        <v>0</v>
      </c>
      <c r="W80" s="1">
        <v>0</v>
      </c>
      <c r="X80" s="1">
        <v>0</v>
      </c>
      <c r="Y80" s="1">
        <v>0</v>
      </c>
      <c r="Z80" s="1">
        <v>0</v>
      </c>
      <c r="AA80" s="1">
        <v>0</v>
      </c>
      <c r="AB80" s="1">
        <v>0</v>
      </c>
    </row>
    <row r="81" spans="1:28" x14ac:dyDescent="0.35">
      <c r="A81" s="1" t="s">
        <v>456</v>
      </c>
      <c r="B81" s="1" t="s">
        <v>457</v>
      </c>
      <c r="C81" s="1">
        <v>0</v>
      </c>
      <c r="D81" s="1">
        <v>0</v>
      </c>
      <c r="E81" s="1">
        <v>0</v>
      </c>
      <c r="F81" s="1">
        <v>0</v>
      </c>
      <c r="G81" s="1">
        <v>0</v>
      </c>
      <c r="H81" s="1">
        <v>0</v>
      </c>
      <c r="I81" s="1">
        <v>0</v>
      </c>
      <c r="J81" s="1">
        <v>0</v>
      </c>
      <c r="K81" s="1">
        <v>0</v>
      </c>
      <c r="L81" s="1">
        <v>0</v>
      </c>
      <c r="M81" s="1">
        <v>0</v>
      </c>
      <c r="N81" s="1">
        <v>0</v>
      </c>
      <c r="O81" s="1">
        <v>0</v>
      </c>
      <c r="P81" s="1">
        <v>0</v>
      </c>
      <c r="Q81" s="1">
        <v>0</v>
      </c>
      <c r="R81" s="1">
        <v>0</v>
      </c>
      <c r="S81" s="1">
        <v>0</v>
      </c>
      <c r="T81" s="1">
        <v>0</v>
      </c>
      <c r="U81" s="1">
        <v>0</v>
      </c>
      <c r="V81" s="1">
        <v>0</v>
      </c>
      <c r="W81" s="1">
        <v>0</v>
      </c>
      <c r="X81" s="1">
        <v>0</v>
      </c>
      <c r="Y81" s="1">
        <v>0</v>
      </c>
      <c r="Z81" s="1">
        <v>0</v>
      </c>
      <c r="AA81" s="1">
        <v>0</v>
      </c>
      <c r="AB81" s="1">
        <v>0</v>
      </c>
    </row>
    <row r="82" spans="1:28" x14ac:dyDescent="0.35">
      <c r="A82" s="1" t="s">
        <v>458</v>
      </c>
      <c r="B82" s="1" t="s">
        <v>459</v>
      </c>
      <c r="C82" s="1">
        <v>0</v>
      </c>
      <c r="D82" s="1">
        <v>0</v>
      </c>
      <c r="E82" s="1">
        <v>0</v>
      </c>
      <c r="F82" s="1">
        <v>0</v>
      </c>
      <c r="G82" s="1">
        <v>0</v>
      </c>
      <c r="H82" s="1">
        <v>0</v>
      </c>
      <c r="I82" s="1">
        <v>0</v>
      </c>
      <c r="J82" s="1">
        <v>0</v>
      </c>
      <c r="K82" s="1">
        <v>0</v>
      </c>
      <c r="L82" s="1">
        <v>0</v>
      </c>
      <c r="M82" s="1">
        <v>0</v>
      </c>
      <c r="N82" s="1">
        <v>0</v>
      </c>
      <c r="O82" s="1">
        <v>0</v>
      </c>
      <c r="P82" s="1">
        <v>0</v>
      </c>
      <c r="Q82" s="1">
        <v>0</v>
      </c>
      <c r="R82" s="1">
        <v>0</v>
      </c>
      <c r="S82" s="1">
        <v>0</v>
      </c>
      <c r="T82" s="1">
        <v>0</v>
      </c>
      <c r="U82" s="1">
        <v>0</v>
      </c>
      <c r="V82" s="1">
        <v>0</v>
      </c>
      <c r="W82" s="1">
        <v>0</v>
      </c>
      <c r="X82" s="1">
        <v>0</v>
      </c>
      <c r="Y82" s="1">
        <v>0</v>
      </c>
      <c r="Z82" s="1">
        <v>0</v>
      </c>
      <c r="AA82" s="1">
        <v>0</v>
      </c>
      <c r="AB82" s="1">
        <v>0</v>
      </c>
    </row>
    <row r="83" spans="1:28" x14ac:dyDescent="0.35">
      <c r="A83" s="1" t="s">
        <v>460</v>
      </c>
      <c r="B83" s="1" t="s">
        <v>461</v>
      </c>
      <c r="C83" s="1">
        <v>0</v>
      </c>
      <c r="D83" s="1">
        <v>0</v>
      </c>
      <c r="E83" s="1">
        <v>0</v>
      </c>
      <c r="F83" s="1">
        <v>0</v>
      </c>
      <c r="G83" s="1">
        <v>0</v>
      </c>
      <c r="H83" s="1">
        <v>0</v>
      </c>
      <c r="I83" s="1">
        <v>0</v>
      </c>
      <c r="J83" s="1">
        <v>0</v>
      </c>
      <c r="K83" s="1">
        <v>0</v>
      </c>
      <c r="L83" s="1">
        <v>0</v>
      </c>
      <c r="M83" s="1">
        <v>0</v>
      </c>
      <c r="N83" s="1">
        <v>0</v>
      </c>
      <c r="O83" s="1">
        <v>0</v>
      </c>
      <c r="P83" s="1">
        <v>0</v>
      </c>
      <c r="Q83" s="1">
        <v>0</v>
      </c>
      <c r="R83" s="1">
        <v>0</v>
      </c>
      <c r="S83" s="1">
        <v>0</v>
      </c>
      <c r="T83" s="1">
        <v>0</v>
      </c>
      <c r="U83" s="1">
        <v>0</v>
      </c>
      <c r="V83" s="1">
        <v>0</v>
      </c>
      <c r="W83" s="1">
        <v>0</v>
      </c>
      <c r="X83" s="1">
        <v>0</v>
      </c>
      <c r="Y83" s="1">
        <v>0</v>
      </c>
      <c r="Z83" s="1">
        <v>0</v>
      </c>
      <c r="AA83" s="1">
        <v>0</v>
      </c>
      <c r="AB83" s="1">
        <v>0</v>
      </c>
    </row>
    <row r="84" spans="1:28" x14ac:dyDescent="0.35">
      <c r="A84" s="1" t="s">
        <v>463</v>
      </c>
      <c r="B84" s="1" t="s">
        <v>464</v>
      </c>
      <c r="C84" s="1">
        <v>0</v>
      </c>
      <c r="D84" s="1">
        <v>0</v>
      </c>
      <c r="E84" s="1">
        <v>0</v>
      </c>
      <c r="F84" s="1">
        <v>0</v>
      </c>
      <c r="G84" s="1">
        <v>0</v>
      </c>
      <c r="H84" s="1">
        <v>0</v>
      </c>
      <c r="I84" s="1">
        <v>0</v>
      </c>
      <c r="J84" s="1">
        <v>0</v>
      </c>
      <c r="K84" s="1">
        <v>0</v>
      </c>
      <c r="L84" s="1">
        <v>0</v>
      </c>
      <c r="M84" s="1">
        <v>0</v>
      </c>
      <c r="N84" s="1">
        <v>0</v>
      </c>
      <c r="O84" s="1">
        <v>0</v>
      </c>
      <c r="P84" s="1">
        <v>0</v>
      </c>
      <c r="Q84" s="1">
        <v>0</v>
      </c>
      <c r="R84" s="1">
        <v>0</v>
      </c>
      <c r="S84" s="1">
        <v>0</v>
      </c>
      <c r="T84" s="1">
        <v>0</v>
      </c>
      <c r="U84" s="1">
        <v>0</v>
      </c>
      <c r="V84" s="1">
        <v>0</v>
      </c>
      <c r="W84" s="1">
        <v>0</v>
      </c>
      <c r="X84" s="1">
        <v>0</v>
      </c>
      <c r="Y84" s="1">
        <v>0</v>
      </c>
      <c r="Z84" s="1">
        <v>0</v>
      </c>
      <c r="AA84" s="1">
        <v>0</v>
      </c>
      <c r="AB84" s="1">
        <v>0</v>
      </c>
    </row>
    <row r="85" spans="1:28" x14ac:dyDescent="0.35">
      <c r="A85" s="1" t="s">
        <v>465</v>
      </c>
      <c r="B85" s="1" t="s">
        <v>466</v>
      </c>
      <c r="C85" s="1">
        <v>0</v>
      </c>
      <c r="D85" s="1">
        <v>0</v>
      </c>
      <c r="E85" s="1">
        <v>0</v>
      </c>
      <c r="F85" s="1">
        <v>0</v>
      </c>
      <c r="G85" s="1">
        <v>0</v>
      </c>
      <c r="H85" s="1">
        <v>0</v>
      </c>
      <c r="I85" s="1">
        <v>0</v>
      </c>
      <c r="J85" s="1">
        <v>0</v>
      </c>
      <c r="K85" s="1">
        <v>0</v>
      </c>
      <c r="L85" s="1">
        <v>0</v>
      </c>
      <c r="M85" s="1">
        <v>0</v>
      </c>
      <c r="N85" s="1">
        <v>0</v>
      </c>
      <c r="O85" s="1">
        <v>0</v>
      </c>
      <c r="P85" s="1">
        <v>0</v>
      </c>
      <c r="Q85" s="1">
        <v>0</v>
      </c>
      <c r="R85" s="1">
        <v>0</v>
      </c>
      <c r="S85" s="1">
        <v>0</v>
      </c>
      <c r="T85" s="1">
        <v>0</v>
      </c>
      <c r="U85" s="1">
        <v>0</v>
      </c>
      <c r="V85" s="1">
        <v>0</v>
      </c>
      <c r="W85" s="1">
        <v>0</v>
      </c>
      <c r="X85" s="1">
        <v>0</v>
      </c>
      <c r="Y85" s="1">
        <v>0</v>
      </c>
      <c r="Z85" s="1">
        <v>0</v>
      </c>
      <c r="AA85" s="1">
        <v>0</v>
      </c>
      <c r="AB85" s="1">
        <v>0</v>
      </c>
    </row>
    <row r="86" spans="1:28" x14ac:dyDescent="0.35">
      <c r="A86" s="1" t="s">
        <v>467</v>
      </c>
      <c r="B86" s="1" t="s">
        <v>468</v>
      </c>
      <c r="C86" s="1">
        <v>0</v>
      </c>
      <c r="D86" s="1">
        <v>0</v>
      </c>
      <c r="E86" s="1">
        <v>0</v>
      </c>
      <c r="F86" s="1">
        <v>0</v>
      </c>
      <c r="G86" s="1">
        <v>0</v>
      </c>
      <c r="H86" s="1">
        <v>0</v>
      </c>
      <c r="I86" s="1">
        <v>0</v>
      </c>
      <c r="J86" s="1">
        <v>0</v>
      </c>
      <c r="K86" s="1">
        <v>0</v>
      </c>
      <c r="L86" s="1">
        <v>0</v>
      </c>
      <c r="M86" s="1">
        <v>0</v>
      </c>
      <c r="N86" s="1">
        <v>0</v>
      </c>
      <c r="O86" s="1">
        <v>0</v>
      </c>
      <c r="P86" s="1">
        <v>0</v>
      </c>
      <c r="Q86" s="1">
        <v>0</v>
      </c>
      <c r="R86" s="1">
        <v>0</v>
      </c>
      <c r="S86" s="1">
        <v>0</v>
      </c>
      <c r="T86" s="1">
        <v>0</v>
      </c>
      <c r="U86" s="1">
        <v>0</v>
      </c>
      <c r="V86" s="1">
        <v>0</v>
      </c>
      <c r="W86" s="1">
        <v>0</v>
      </c>
      <c r="X86" s="1">
        <v>0</v>
      </c>
      <c r="Y86" s="1">
        <v>0</v>
      </c>
      <c r="Z86" s="1">
        <v>0</v>
      </c>
      <c r="AA86" s="1">
        <v>0</v>
      </c>
      <c r="AB86" s="1">
        <v>0</v>
      </c>
    </row>
    <row r="87" spans="1:28" x14ac:dyDescent="0.35">
      <c r="A87" s="1" t="s">
        <v>470</v>
      </c>
      <c r="B87" s="1" t="s">
        <v>471</v>
      </c>
      <c r="C87" s="1">
        <v>0</v>
      </c>
      <c r="D87" s="1">
        <v>0</v>
      </c>
      <c r="E87" s="1">
        <v>0</v>
      </c>
      <c r="F87" s="1">
        <v>0</v>
      </c>
      <c r="G87" s="1">
        <v>0</v>
      </c>
      <c r="H87" s="1">
        <v>0</v>
      </c>
      <c r="I87" s="1">
        <v>0</v>
      </c>
      <c r="J87" s="1">
        <v>0</v>
      </c>
      <c r="K87" s="1">
        <v>0</v>
      </c>
      <c r="L87" s="1">
        <v>0</v>
      </c>
      <c r="M87" s="1">
        <v>0</v>
      </c>
      <c r="N87" s="1">
        <v>0</v>
      </c>
      <c r="O87" s="1">
        <v>0</v>
      </c>
      <c r="P87" s="1">
        <v>0</v>
      </c>
      <c r="Q87" s="1">
        <v>0</v>
      </c>
      <c r="R87" s="1">
        <v>0</v>
      </c>
      <c r="S87" s="1">
        <v>0</v>
      </c>
      <c r="T87" s="1">
        <v>0</v>
      </c>
      <c r="U87" s="1">
        <v>0</v>
      </c>
      <c r="V87" s="1">
        <v>0</v>
      </c>
      <c r="W87" s="1">
        <v>0</v>
      </c>
      <c r="X87" s="1">
        <v>0</v>
      </c>
      <c r="Y87" s="1">
        <v>0</v>
      </c>
      <c r="Z87" s="1">
        <v>0</v>
      </c>
      <c r="AA87" s="1">
        <v>0</v>
      </c>
      <c r="AB87" s="1">
        <v>0</v>
      </c>
    </row>
    <row r="88" spans="1:28" x14ac:dyDescent="0.35">
      <c r="A88" s="1" t="s">
        <v>472</v>
      </c>
      <c r="B88" s="1" t="s">
        <v>473</v>
      </c>
      <c r="C88" s="1">
        <v>0</v>
      </c>
      <c r="D88" s="1">
        <v>0</v>
      </c>
      <c r="E88" s="1">
        <v>0</v>
      </c>
      <c r="F88" s="1">
        <v>0</v>
      </c>
      <c r="G88" s="1">
        <v>0</v>
      </c>
      <c r="H88" s="1">
        <v>0</v>
      </c>
      <c r="I88" s="1">
        <v>0</v>
      </c>
      <c r="J88" s="1">
        <v>0</v>
      </c>
      <c r="K88" s="1">
        <v>0</v>
      </c>
      <c r="L88" s="1">
        <v>0</v>
      </c>
      <c r="M88" s="1">
        <v>0</v>
      </c>
      <c r="N88" s="1">
        <v>0</v>
      </c>
      <c r="O88" s="1">
        <v>0</v>
      </c>
      <c r="P88" s="1">
        <v>0</v>
      </c>
      <c r="Q88" s="1">
        <v>0</v>
      </c>
      <c r="R88" s="1">
        <v>0</v>
      </c>
      <c r="S88" s="1">
        <v>0</v>
      </c>
      <c r="T88" s="1">
        <v>0</v>
      </c>
      <c r="U88" s="1">
        <v>0</v>
      </c>
      <c r="V88" s="1">
        <v>0</v>
      </c>
      <c r="W88" s="1">
        <v>0</v>
      </c>
      <c r="X88" s="1">
        <v>0</v>
      </c>
      <c r="Y88" s="1">
        <v>0</v>
      </c>
      <c r="Z88" s="1">
        <v>0</v>
      </c>
      <c r="AA88" s="1">
        <v>0</v>
      </c>
      <c r="AB88" s="1">
        <v>0</v>
      </c>
    </row>
    <row r="89" spans="1:28" x14ac:dyDescent="0.35">
      <c r="A89" s="1" t="s">
        <v>474</v>
      </c>
      <c r="B89" s="1" t="s">
        <v>475</v>
      </c>
      <c r="C89" s="1">
        <v>0</v>
      </c>
      <c r="D89" s="1">
        <v>0</v>
      </c>
      <c r="E89" s="1">
        <v>0</v>
      </c>
      <c r="F89" s="1">
        <v>0</v>
      </c>
      <c r="G89" s="1">
        <v>0</v>
      </c>
      <c r="H89" s="1">
        <v>0</v>
      </c>
      <c r="I89" s="1">
        <v>0</v>
      </c>
      <c r="J89" s="1">
        <v>0</v>
      </c>
      <c r="K89" s="1">
        <v>0</v>
      </c>
      <c r="L89" s="1">
        <v>0</v>
      </c>
      <c r="M89" s="1">
        <v>0</v>
      </c>
      <c r="N89" s="1">
        <v>0</v>
      </c>
      <c r="O89" s="1">
        <v>0</v>
      </c>
      <c r="P89" s="1">
        <v>0</v>
      </c>
      <c r="Q89" s="1">
        <v>0</v>
      </c>
      <c r="R89" s="1">
        <v>0</v>
      </c>
      <c r="S89" s="1">
        <v>0</v>
      </c>
      <c r="T89" s="1">
        <v>0</v>
      </c>
      <c r="U89" s="1">
        <v>0</v>
      </c>
      <c r="V89" s="1">
        <v>0</v>
      </c>
      <c r="W89" s="1">
        <v>0</v>
      </c>
      <c r="X89" s="1">
        <v>0</v>
      </c>
      <c r="Y89" s="1">
        <v>0</v>
      </c>
      <c r="Z89" s="1">
        <v>0</v>
      </c>
      <c r="AA89" s="1">
        <v>0</v>
      </c>
      <c r="AB89" s="1">
        <v>0</v>
      </c>
    </row>
    <row r="90" spans="1:28" x14ac:dyDescent="0.35">
      <c r="A90" s="1" t="s">
        <v>477</v>
      </c>
      <c r="B90" s="1" t="s">
        <v>478</v>
      </c>
      <c r="C90" s="1">
        <v>0</v>
      </c>
      <c r="D90" s="1">
        <v>0</v>
      </c>
      <c r="E90" s="1">
        <v>0</v>
      </c>
      <c r="F90" s="1">
        <v>0</v>
      </c>
      <c r="G90" s="1">
        <v>0</v>
      </c>
      <c r="H90" s="1">
        <v>0</v>
      </c>
      <c r="I90" s="1">
        <v>0</v>
      </c>
      <c r="J90" s="1">
        <v>0</v>
      </c>
      <c r="K90" s="1">
        <v>0</v>
      </c>
      <c r="L90" s="1">
        <v>0</v>
      </c>
      <c r="M90" s="1">
        <v>0</v>
      </c>
      <c r="N90" s="1">
        <v>0</v>
      </c>
      <c r="O90" s="1">
        <v>0</v>
      </c>
      <c r="P90" s="1">
        <v>0</v>
      </c>
      <c r="Q90" s="1">
        <v>0</v>
      </c>
      <c r="R90" s="1">
        <v>0</v>
      </c>
      <c r="S90" s="1">
        <v>0</v>
      </c>
      <c r="T90" s="1">
        <v>0</v>
      </c>
      <c r="U90" s="1">
        <v>0</v>
      </c>
      <c r="V90" s="1">
        <v>0</v>
      </c>
      <c r="W90" s="1">
        <v>0</v>
      </c>
      <c r="X90" s="1">
        <v>0</v>
      </c>
      <c r="Y90" s="1">
        <v>0</v>
      </c>
      <c r="Z90" s="1">
        <v>0</v>
      </c>
      <c r="AA90" s="1">
        <v>0</v>
      </c>
      <c r="AB90" s="1">
        <v>0</v>
      </c>
    </row>
    <row r="91" spans="1:28" x14ac:dyDescent="0.35">
      <c r="A91" s="1" t="s">
        <v>479</v>
      </c>
      <c r="B91" s="1" t="s">
        <v>480</v>
      </c>
      <c r="C91" s="1">
        <v>0</v>
      </c>
      <c r="D91" s="1">
        <v>0</v>
      </c>
      <c r="E91" s="1">
        <v>0</v>
      </c>
      <c r="F91" s="1">
        <v>0</v>
      </c>
      <c r="G91" s="1">
        <v>0</v>
      </c>
      <c r="H91" s="1">
        <v>0</v>
      </c>
      <c r="I91" s="1">
        <v>0</v>
      </c>
      <c r="J91" s="1">
        <v>0</v>
      </c>
      <c r="K91" s="1">
        <v>0</v>
      </c>
      <c r="L91" s="1">
        <v>0</v>
      </c>
      <c r="M91" s="1">
        <v>0</v>
      </c>
      <c r="N91" s="1">
        <v>0</v>
      </c>
      <c r="O91" s="1">
        <v>0</v>
      </c>
      <c r="P91" s="1">
        <v>0</v>
      </c>
      <c r="Q91" s="1">
        <v>0</v>
      </c>
      <c r="R91" s="1">
        <v>0</v>
      </c>
      <c r="S91" s="1">
        <v>0</v>
      </c>
      <c r="T91" s="1">
        <v>0</v>
      </c>
      <c r="U91" s="1">
        <v>0</v>
      </c>
      <c r="V91" s="1">
        <v>0</v>
      </c>
      <c r="W91" s="1">
        <v>0</v>
      </c>
      <c r="X91" s="1">
        <v>0</v>
      </c>
      <c r="Y91" s="1">
        <v>0</v>
      </c>
      <c r="Z91" s="1">
        <v>0</v>
      </c>
      <c r="AA91" s="1">
        <v>0</v>
      </c>
      <c r="AB91" s="1">
        <v>0</v>
      </c>
    </row>
    <row r="92" spans="1:28" x14ac:dyDescent="0.35">
      <c r="A92" s="1" t="s">
        <v>481</v>
      </c>
      <c r="B92" s="1" t="s">
        <v>482</v>
      </c>
      <c r="C92" s="1">
        <v>0</v>
      </c>
      <c r="D92" s="1">
        <v>0</v>
      </c>
      <c r="E92" s="1">
        <v>0</v>
      </c>
      <c r="F92" s="1">
        <v>0</v>
      </c>
      <c r="G92" s="1">
        <v>0</v>
      </c>
      <c r="H92" s="1">
        <v>0</v>
      </c>
      <c r="I92" s="1">
        <v>0</v>
      </c>
      <c r="J92" s="1">
        <v>0</v>
      </c>
      <c r="K92" s="1">
        <v>0</v>
      </c>
      <c r="L92" s="1">
        <v>0</v>
      </c>
      <c r="M92" s="1">
        <v>0</v>
      </c>
      <c r="N92" s="1">
        <v>0</v>
      </c>
      <c r="O92" s="1">
        <v>0</v>
      </c>
      <c r="P92" s="1">
        <v>0</v>
      </c>
      <c r="Q92" s="1">
        <v>0</v>
      </c>
      <c r="R92" s="1">
        <v>0</v>
      </c>
      <c r="S92" s="1">
        <v>0</v>
      </c>
      <c r="T92" s="1">
        <v>0</v>
      </c>
      <c r="U92" s="1">
        <v>0</v>
      </c>
      <c r="V92" s="1">
        <v>0</v>
      </c>
      <c r="W92" s="1">
        <v>0</v>
      </c>
      <c r="X92" s="1">
        <v>0</v>
      </c>
      <c r="Y92" s="1">
        <v>0</v>
      </c>
      <c r="Z92" s="1">
        <v>0</v>
      </c>
      <c r="AA92" s="1">
        <v>0</v>
      </c>
      <c r="AB92" s="1">
        <v>0</v>
      </c>
    </row>
    <row r="93" spans="1:28" x14ac:dyDescent="0.35">
      <c r="A93" s="1" t="s">
        <v>483</v>
      </c>
      <c r="B93" s="1" t="s">
        <v>484</v>
      </c>
      <c r="C93" s="1">
        <v>0</v>
      </c>
      <c r="D93" s="1">
        <v>0</v>
      </c>
      <c r="E93" s="1">
        <v>0</v>
      </c>
      <c r="F93" s="1">
        <v>0</v>
      </c>
      <c r="G93" s="1">
        <v>0</v>
      </c>
      <c r="H93" s="1">
        <v>0</v>
      </c>
      <c r="I93" s="1">
        <v>0</v>
      </c>
      <c r="J93" s="1">
        <v>0</v>
      </c>
      <c r="K93" s="1">
        <v>0</v>
      </c>
      <c r="L93" s="1">
        <v>0</v>
      </c>
      <c r="M93" s="1">
        <v>0</v>
      </c>
      <c r="N93" s="1">
        <v>0</v>
      </c>
      <c r="O93" s="1">
        <v>0</v>
      </c>
      <c r="P93" s="1">
        <v>0</v>
      </c>
      <c r="Q93" s="1">
        <v>0</v>
      </c>
      <c r="R93" s="1">
        <v>0</v>
      </c>
      <c r="S93" s="1">
        <v>0</v>
      </c>
      <c r="T93" s="1">
        <v>0</v>
      </c>
      <c r="U93" s="1">
        <v>0</v>
      </c>
      <c r="V93" s="1">
        <v>0</v>
      </c>
      <c r="W93" s="1">
        <v>0</v>
      </c>
      <c r="X93" s="1">
        <v>0</v>
      </c>
      <c r="Y93" s="1">
        <v>0</v>
      </c>
      <c r="Z93" s="1">
        <v>0</v>
      </c>
      <c r="AA93" s="1">
        <v>0</v>
      </c>
      <c r="AB93" s="1">
        <v>0</v>
      </c>
    </row>
    <row r="94" spans="1:28" x14ac:dyDescent="0.35">
      <c r="A94" s="1" t="s">
        <v>485</v>
      </c>
      <c r="B94" s="1" t="s">
        <v>486</v>
      </c>
      <c r="C94" s="1">
        <v>0</v>
      </c>
      <c r="D94" s="1">
        <v>0</v>
      </c>
      <c r="E94" s="1">
        <v>0</v>
      </c>
      <c r="F94" s="1">
        <v>0</v>
      </c>
      <c r="G94" s="1">
        <v>0</v>
      </c>
      <c r="H94" s="1">
        <v>0</v>
      </c>
      <c r="I94" s="1">
        <v>0</v>
      </c>
      <c r="J94" s="1">
        <v>0</v>
      </c>
      <c r="K94" s="1">
        <v>0</v>
      </c>
      <c r="L94" s="1">
        <v>0</v>
      </c>
      <c r="M94" s="1">
        <v>0</v>
      </c>
      <c r="N94" s="1">
        <v>0</v>
      </c>
      <c r="O94" s="1">
        <v>0</v>
      </c>
      <c r="P94" s="1">
        <v>0</v>
      </c>
      <c r="Q94" s="1">
        <v>0</v>
      </c>
      <c r="R94" s="1">
        <v>0</v>
      </c>
      <c r="S94" s="1">
        <v>0</v>
      </c>
      <c r="T94" s="1">
        <v>0</v>
      </c>
      <c r="U94" s="1">
        <v>0</v>
      </c>
      <c r="V94" s="1">
        <v>0</v>
      </c>
      <c r="W94" s="1">
        <v>0</v>
      </c>
      <c r="X94" s="1">
        <v>0</v>
      </c>
      <c r="Y94" s="1">
        <v>0</v>
      </c>
      <c r="Z94" s="1">
        <v>0</v>
      </c>
      <c r="AA94" s="1">
        <v>0</v>
      </c>
      <c r="AB94" s="1">
        <v>0</v>
      </c>
    </row>
    <row r="95" spans="1:28" x14ac:dyDescent="0.35">
      <c r="A95" s="1" t="s">
        <v>487</v>
      </c>
      <c r="B95" s="1" t="s">
        <v>488</v>
      </c>
      <c r="C95" s="1">
        <v>0</v>
      </c>
      <c r="D95" s="1">
        <v>0</v>
      </c>
      <c r="E95" s="1">
        <v>0</v>
      </c>
      <c r="F95" s="1">
        <v>0</v>
      </c>
      <c r="G95" s="1">
        <v>0</v>
      </c>
      <c r="H95" s="1">
        <v>0</v>
      </c>
      <c r="I95" s="1">
        <v>0</v>
      </c>
      <c r="J95" s="1">
        <v>0</v>
      </c>
      <c r="K95" s="1">
        <v>0</v>
      </c>
      <c r="L95" s="1">
        <v>0</v>
      </c>
      <c r="M95" s="1">
        <v>0</v>
      </c>
      <c r="N95" s="1">
        <v>0</v>
      </c>
      <c r="O95" s="1">
        <v>0</v>
      </c>
      <c r="P95" s="1">
        <v>0</v>
      </c>
      <c r="Q95" s="1">
        <v>0</v>
      </c>
      <c r="R95" s="1">
        <v>0</v>
      </c>
      <c r="S95" s="1">
        <v>0</v>
      </c>
      <c r="T95" s="1">
        <v>0</v>
      </c>
      <c r="U95" s="1">
        <v>0</v>
      </c>
      <c r="V95" s="1">
        <v>0</v>
      </c>
      <c r="W95" s="1">
        <v>0</v>
      </c>
      <c r="X95" s="1">
        <v>0</v>
      </c>
      <c r="Y95" s="1">
        <v>0</v>
      </c>
      <c r="Z95" s="1">
        <v>0</v>
      </c>
      <c r="AA95" s="1">
        <v>0</v>
      </c>
      <c r="AB95" s="1">
        <v>0</v>
      </c>
    </row>
    <row r="96" spans="1:28" x14ac:dyDescent="0.35">
      <c r="A96" s="1" t="s">
        <v>490</v>
      </c>
      <c r="B96" s="1" t="s">
        <v>491</v>
      </c>
      <c r="C96" s="1">
        <v>0</v>
      </c>
      <c r="D96" s="1">
        <v>0</v>
      </c>
      <c r="E96" s="1">
        <v>0</v>
      </c>
      <c r="F96" s="1">
        <v>0</v>
      </c>
      <c r="G96" s="1">
        <v>0</v>
      </c>
      <c r="H96" s="1">
        <v>0</v>
      </c>
      <c r="I96" s="1">
        <v>0</v>
      </c>
      <c r="J96" s="1">
        <v>0</v>
      </c>
      <c r="K96" s="1">
        <v>0</v>
      </c>
      <c r="L96" s="1">
        <v>0</v>
      </c>
      <c r="M96" s="1">
        <v>0</v>
      </c>
      <c r="N96" s="1">
        <v>0</v>
      </c>
      <c r="O96" s="1">
        <v>0</v>
      </c>
      <c r="P96" s="1">
        <v>0</v>
      </c>
      <c r="Q96" s="1">
        <v>0</v>
      </c>
      <c r="R96" s="1">
        <v>0</v>
      </c>
      <c r="S96" s="1">
        <v>0</v>
      </c>
      <c r="T96" s="1">
        <v>0</v>
      </c>
      <c r="U96" s="1">
        <v>0</v>
      </c>
      <c r="V96" s="1">
        <v>0</v>
      </c>
      <c r="W96" s="1">
        <v>0</v>
      </c>
      <c r="X96" s="1">
        <v>0</v>
      </c>
      <c r="Y96" s="1">
        <v>0</v>
      </c>
      <c r="Z96" s="1">
        <v>0</v>
      </c>
      <c r="AA96" s="1">
        <v>0</v>
      </c>
      <c r="AB96" s="1">
        <v>0</v>
      </c>
    </row>
    <row r="97" spans="1:28" x14ac:dyDescent="0.35">
      <c r="A97" s="1" t="s">
        <v>492</v>
      </c>
      <c r="B97" s="1" t="s">
        <v>493</v>
      </c>
      <c r="C97" s="1">
        <v>0</v>
      </c>
      <c r="D97" s="1">
        <v>0</v>
      </c>
      <c r="E97" s="1">
        <v>0</v>
      </c>
      <c r="F97" s="1">
        <v>0</v>
      </c>
      <c r="G97" s="1">
        <v>0</v>
      </c>
      <c r="H97" s="1">
        <v>0</v>
      </c>
      <c r="I97" s="1">
        <v>0</v>
      </c>
      <c r="J97" s="1">
        <v>0</v>
      </c>
      <c r="K97" s="1">
        <v>0</v>
      </c>
      <c r="L97" s="1">
        <v>0</v>
      </c>
      <c r="M97" s="1">
        <v>0</v>
      </c>
      <c r="N97" s="1">
        <v>0</v>
      </c>
      <c r="O97" s="1">
        <v>0</v>
      </c>
      <c r="P97" s="1">
        <v>0</v>
      </c>
      <c r="Q97" s="1">
        <v>0</v>
      </c>
      <c r="R97" s="1">
        <v>0</v>
      </c>
      <c r="S97" s="1">
        <v>0</v>
      </c>
      <c r="T97" s="1">
        <v>0</v>
      </c>
      <c r="U97" s="1">
        <v>0</v>
      </c>
      <c r="V97" s="1">
        <v>0</v>
      </c>
      <c r="W97" s="1">
        <v>0</v>
      </c>
      <c r="X97" s="1">
        <v>0</v>
      </c>
      <c r="Y97" s="1">
        <v>0</v>
      </c>
      <c r="Z97" s="1">
        <v>0</v>
      </c>
      <c r="AA97" s="1">
        <v>0</v>
      </c>
      <c r="AB97" s="1">
        <v>0</v>
      </c>
    </row>
    <row r="98" spans="1:28" x14ac:dyDescent="0.35">
      <c r="A98" s="1" t="s">
        <v>494</v>
      </c>
      <c r="B98" s="1" t="s">
        <v>495</v>
      </c>
      <c r="C98" s="1">
        <v>0</v>
      </c>
      <c r="D98" s="1">
        <v>0</v>
      </c>
      <c r="E98" s="1">
        <v>0</v>
      </c>
      <c r="F98" s="1">
        <v>0</v>
      </c>
      <c r="G98" s="1">
        <v>0</v>
      </c>
      <c r="H98" s="1">
        <v>0</v>
      </c>
      <c r="I98" s="1">
        <v>0</v>
      </c>
      <c r="J98" s="1">
        <v>0</v>
      </c>
      <c r="K98" s="1">
        <v>0</v>
      </c>
      <c r="L98" s="1">
        <v>0</v>
      </c>
      <c r="M98" s="1">
        <v>0</v>
      </c>
      <c r="N98" s="1">
        <v>0</v>
      </c>
      <c r="O98" s="1">
        <v>0</v>
      </c>
      <c r="P98" s="1">
        <v>0</v>
      </c>
      <c r="Q98" s="1">
        <v>0</v>
      </c>
      <c r="R98" s="1">
        <v>0</v>
      </c>
      <c r="S98" s="1">
        <v>0</v>
      </c>
      <c r="T98" s="1">
        <v>0</v>
      </c>
      <c r="U98" s="1">
        <v>0</v>
      </c>
      <c r="V98" s="1">
        <v>0</v>
      </c>
      <c r="W98" s="1">
        <v>0</v>
      </c>
      <c r="X98" s="1">
        <v>0</v>
      </c>
      <c r="Y98" s="1">
        <v>0</v>
      </c>
      <c r="Z98" s="1">
        <v>0</v>
      </c>
      <c r="AA98" s="1">
        <v>0</v>
      </c>
      <c r="AB98" s="1">
        <v>0</v>
      </c>
    </row>
    <row r="99" spans="1:28" x14ac:dyDescent="0.35">
      <c r="A99" s="1" t="s">
        <v>496</v>
      </c>
      <c r="B99" s="1" t="s">
        <v>497</v>
      </c>
      <c r="C99" s="1">
        <v>0</v>
      </c>
      <c r="D99" s="1">
        <v>0</v>
      </c>
      <c r="E99" s="1">
        <v>0</v>
      </c>
      <c r="F99" s="1">
        <v>0</v>
      </c>
      <c r="G99" s="1">
        <v>0</v>
      </c>
      <c r="H99" s="1">
        <v>0</v>
      </c>
      <c r="I99" s="1">
        <v>0</v>
      </c>
      <c r="J99" s="1">
        <v>0</v>
      </c>
      <c r="K99" s="1">
        <v>0</v>
      </c>
      <c r="L99" s="1">
        <v>0</v>
      </c>
      <c r="M99" s="1">
        <v>0</v>
      </c>
      <c r="N99" s="1">
        <v>0</v>
      </c>
      <c r="O99" s="1">
        <v>0</v>
      </c>
      <c r="P99" s="1">
        <v>0</v>
      </c>
      <c r="Q99" s="1">
        <v>0</v>
      </c>
      <c r="R99" s="1">
        <v>0</v>
      </c>
      <c r="S99" s="1">
        <v>0</v>
      </c>
      <c r="T99" s="1">
        <v>0</v>
      </c>
      <c r="U99" s="1">
        <v>0</v>
      </c>
      <c r="V99" s="1">
        <v>0</v>
      </c>
      <c r="W99" s="1">
        <v>0</v>
      </c>
      <c r="X99" s="1">
        <v>0</v>
      </c>
      <c r="Y99" s="1">
        <v>0</v>
      </c>
      <c r="Z99" s="1">
        <v>0</v>
      </c>
      <c r="AA99" s="1">
        <v>0</v>
      </c>
      <c r="AB99" s="1">
        <v>0</v>
      </c>
    </row>
    <row r="100" spans="1:28" x14ac:dyDescent="0.35">
      <c r="A100" s="1" t="s">
        <v>498</v>
      </c>
      <c r="B100" s="1" t="s">
        <v>499</v>
      </c>
      <c r="C100" s="1">
        <v>0</v>
      </c>
      <c r="D100" s="1">
        <v>0</v>
      </c>
      <c r="E100" s="1">
        <v>0</v>
      </c>
      <c r="F100" s="1">
        <v>0</v>
      </c>
      <c r="G100" s="1">
        <v>0</v>
      </c>
      <c r="H100" s="1">
        <v>0</v>
      </c>
      <c r="I100" s="1">
        <v>0</v>
      </c>
      <c r="J100" s="1">
        <v>0</v>
      </c>
      <c r="K100" s="1">
        <v>0</v>
      </c>
      <c r="L100" s="1">
        <v>0</v>
      </c>
      <c r="M100" s="1">
        <v>0</v>
      </c>
      <c r="N100" s="1">
        <v>0</v>
      </c>
      <c r="O100" s="1">
        <v>0</v>
      </c>
      <c r="P100" s="1">
        <v>0</v>
      </c>
      <c r="Q100" s="1">
        <v>0</v>
      </c>
      <c r="R100" s="1">
        <v>0</v>
      </c>
      <c r="S100" s="1">
        <v>0</v>
      </c>
      <c r="T100" s="1">
        <v>0</v>
      </c>
      <c r="U100" s="1">
        <v>0</v>
      </c>
      <c r="V100" s="1">
        <v>0</v>
      </c>
      <c r="W100" s="1">
        <v>0</v>
      </c>
      <c r="X100" s="1">
        <v>0</v>
      </c>
      <c r="Y100" s="1">
        <v>0</v>
      </c>
      <c r="Z100" s="1">
        <v>0</v>
      </c>
      <c r="AA100" s="1">
        <v>0</v>
      </c>
      <c r="AB100" s="1">
        <v>0</v>
      </c>
    </row>
    <row r="101" spans="1:28" x14ac:dyDescent="0.35">
      <c r="A101" s="1" t="s">
        <v>500</v>
      </c>
      <c r="B101" s="1" t="s">
        <v>501</v>
      </c>
      <c r="C101" s="1">
        <v>0</v>
      </c>
      <c r="D101" s="1">
        <v>0</v>
      </c>
      <c r="E101" s="1">
        <v>0</v>
      </c>
      <c r="F101" s="1">
        <v>0</v>
      </c>
      <c r="G101" s="1">
        <v>0</v>
      </c>
      <c r="H101" s="1">
        <v>0</v>
      </c>
      <c r="I101" s="1">
        <v>0</v>
      </c>
      <c r="J101" s="1">
        <v>0</v>
      </c>
      <c r="K101" s="1">
        <v>0</v>
      </c>
      <c r="L101" s="1">
        <v>0</v>
      </c>
      <c r="M101" s="1">
        <v>0</v>
      </c>
      <c r="N101" s="1">
        <v>0</v>
      </c>
      <c r="O101" s="1">
        <v>0</v>
      </c>
      <c r="P101" s="1">
        <v>0</v>
      </c>
      <c r="Q101" s="1">
        <v>0</v>
      </c>
      <c r="R101" s="1">
        <v>0</v>
      </c>
      <c r="S101" s="1">
        <v>0</v>
      </c>
      <c r="T101" s="1">
        <v>0</v>
      </c>
      <c r="U101" s="1">
        <v>0</v>
      </c>
      <c r="V101" s="1">
        <v>0</v>
      </c>
      <c r="W101" s="1">
        <v>0</v>
      </c>
      <c r="X101" s="1">
        <v>0</v>
      </c>
      <c r="Y101" s="1">
        <v>0</v>
      </c>
      <c r="Z101" s="1">
        <v>0</v>
      </c>
      <c r="AA101" s="1">
        <v>0</v>
      </c>
      <c r="AB101" s="1">
        <v>0</v>
      </c>
    </row>
    <row r="102" spans="1:28" x14ac:dyDescent="0.35">
      <c r="A102" s="1" t="s">
        <v>502</v>
      </c>
      <c r="B102" s="1" t="s">
        <v>503</v>
      </c>
      <c r="C102" s="1">
        <v>0</v>
      </c>
      <c r="D102" s="1">
        <v>0</v>
      </c>
      <c r="E102" s="1">
        <v>0</v>
      </c>
      <c r="F102" s="1">
        <v>0</v>
      </c>
      <c r="G102" s="1">
        <v>0</v>
      </c>
      <c r="H102" s="1">
        <v>0</v>
      </c>
      <c r="I102" s="1">
        <v>0</v>
      </c>
      <c r="J102" s="1">
        <v>0</v>
      </c>
      <c r="K102" s="1">
        <v>0</v>
      </c>
      <c r="L102" s="1">
        <v>0</v>
      </c>
      <c r="M102" s="1">
        <v>0</v>
      </c>
      <c r="N102" s="1">
        <v>0</v>
      </c>
      <c r="O102" s="1">
        <v>0</v>
      </c>
      <c r="P102" s="1">
        <v>0</v>
      </c>
      <c r="Q102" s="1">
        <v>0</v>
      </c>
      <c r="R102" s="1">
        <v>0</v>
      </c>
      <c r="S102" s="1">
        <v>0</v>
      </c>
      <c r="T102" s="1">
        <v>0</v>
      </c>
      <c r="U102" s="1">
        <v>0</v>
      </c>
      <c r="V102" s="1">
        <v>0</v>
      </c>
      <c r="W102" s="1">
        <v>0</v>
      </c>
      <c r="X102" s="1">
        <v>0</v>
      </c>
      <c r="Y102" s="1">
        <v>0</v>
      </c>
      <c r="Z102" s="1">
        <v>0</v>
      </c>
      <c r="AA102" s="1">
        <v>0</v>
      </c>
      <c r="AB102" s="1">
        <v>0</v>
      </c>
    </row>
    <row r="103" spans="1:28" x14ac:dyDescent="0.35">
      <c r="A103" s="1" t="s">
        <v>504</v>
      </c>
      <c r="B103" s="1" t="s">
        <v>505</v>
      </c>
      <c r="C103" s="1">
        <v>0</v>
      </c>
      <c r="D103" s="1">
        <v>0</v>
      </c>
      <c r="E103" s="1">
        <v>0</v>
      </c>
      <c r="F103" s="1">
        <v>0</v>
      </c>
      <c r="G103" s="1">
        <v>0</v>
      </c>
      <c r="H103" s="1">
        <v>0</v>
      </c>
      <c r="I103" s="1">
        <v>0</v>
      </c>
      <c r="J103" s="1">
        <v>0</v>
      </c>
      <c r="K103" s="1">
        <v>0</v>
      </c>
      <c r="L103" s="1">
        <v>0</v>
      </c>
      <c r="M103" s="1">
        <v>0</v>
      </c>
      <c r="N103" s="1">
        <v>0</v>
      </c>
      <c r="O103" s="1">
        <v>0</v>
      </c>
      <c r="P103" s="1">
        <v>0</v>
      </c>
      <c r="Q103" s="1">
        <v>0</v>
      </c>
      <c r="R103" s="1">
        <v>0</v>
      </c>
      <c r="S103" s="1">
        <v>0</v>
      </c>
      <c r="T103" s="1">
        <v>0</v>
      </c>
      <c r="U103" s="1">
        <v>0</v>
      </c>
      <c r="V103" s="1">
        <v>0</v>
      </c>
      <c r="W103" s="1">
        <v>0</v>
      </c>
      <c r="X103" s="1">
        <v>0</v>
      </c>
      <c r="Y103" s="1">
        <v>0</v>
      </c>
      <c r="Z103" s="1">
        <v>0</v>
      </c>
      <c r="AA103" s="1">
        <v>0</v>
      </c>
      <c r="AB103" s="1">
        <v>0</v>
      </c>
    </row>
    <row r="104" spans="1:28" x14ac:dyDescent="0.35">
      <c r="A104" s="1" t="s">
        <v>506</v>
      </c>
      <c r="B104" s="1" t="s">
        <v>507</v>
      </c>
      <c r="C104" s="1">
        <v>0</v>
      </c>
      <c r="D104" s="1">
        <v>0</v>
      </c>
      <c r="E104" s="1">
        <v>0</v>
      </c>
      <c r="F104" s="1">
        <v>0</v>
      </c>
      <c r="G104" s="1">
        <v>0</v>
      </c>
      <c r="H104" s="1">
        <v>0</v>
      </c>
      <c r="I104" s="1">
        <v>0</v>
      </c>
      <c r="J104" s="1">
        <v>0</v>
      </c>
      <c r="K104" s="1">
        <v>0</v>
      </c>
      <c r="L104" s="1">
        <v>0</v>
      </c>
      <c r="M104" s="1">
        <v>0</v>
      </c>
      <c r="N104" s="1">
        <v>0</v>
      </c>
      <c r="O104" s="1">
        <v>0</v>
      </c>
      <c r="P104" s="1">
        <v>0</v>
      </c>
      <c r="Q104" s="1">
        <v>0</v>
      </c>
      <c r="R104" s="1">
        <v>0</v>
      </c>
      <c r="S104" s="1">
        <v>0</v>
      </c>
      <c r="T104" s="1">
        <v>0</v>
      </c>
      <c r="U104" s="1">
        <v>0</v>
      </c>
      <c r="V104" s="1">
        <v>0</v>
      </c>
      <c r="W104" s="1">
        <v>0</v>
      </c>
      <c r="X104" s="1">
        <v>0</v>
      </c>
      <c r="Y104" s="1">
        <v>0</v>
      </c>
      <c r="Z104" s="1">
        <v>0</v>
      </c>
      <c r="AA104" s="1">
        <v>0</v>
      </c>
      <c r="AB104" s="1">
        <v>0</v>
      </c>
    </row>
    <row r="105" spans="1:28" x14ac:dyDescent="0.35">
      <c r="A105" s="1" t="s">
        <v>508</v>
      </c>
      <c r="B105" s="1" t="s">
        <v>509</v>
      </c>
      <c r="C105" s="1">
        <v>0</v>
      </c>
      <c r="D105" s="1">
        <v>0</v>
      </c>
      <c r="E105" s="1">
        <v>0</v>
      </c>
      <c r="F105" s="1">
        <v>0</v>
      </c>
      <c r="G105" s="1">
        <v>0</v>
      </c>
      <c r="H105" s="1">
        <v>0</v>
      </c>
      <c r="I105" s="1">
        <v>0</v>
      </c>
      <c r="J105" s="1">
        <v>0</v>
      </c>
      <c r="K105" s="1">
        <v>0</v>
      </c>
      <c r="L105" s="1">
        <v>0</v>
      </c>
      <c r="M105" s="1">
        <v>0</v>
      </c>
      <c r="N105" s="1">
        <v>0</v>
      </c>
      <c r="O105" s="1">
        <v>0</v>
      </c>
      <c r="P105" s="1">
        <v>0</v>
      </c>
      <c r="Q105" s="1">
        <v>0</v>
      </c>
      <c r="R105" s="1">
        <v>0</v>
      </c>
      <c r="S105" s="1">
        <v>0</v>
      </c>
      <c r="T105" s="1">
        <v>0</v>
      </c>
      <c r="U105" s="1">
        <v>0</v>
      </c>
      <c r="V105" s="1">
        <v>0</v>
      </c>
      <c r="W105" s="1">
        <v>0</v>
      </c>
      <c r="X105" s="1">
        <v>0</v>
      </c>
      <c r="Y105" s="1">
        <v>0</v>
      </c>
      <c r="Z105" s="1">
        <v>0</v>
      </c>
      <c r="AA105" s="1">
        <v>0</v>
      </c>
      <c r="AB105" s="1">
        <v>0</v>
      </c>
    </row>
    <row r="106" spans="1:28" x14ac:dyDescent="0.35">
      <c r="A106" s="1" t="s">
        <v>510</v>
      </c>
      <c r="B106" s="1" t="s">
        <v>511</v>
      </c>
      <c r="C106" s="1">
        <v>0</v>
      </c>
      <c r="D106" s="1">
        <v>0</v>
      </c>
      <c r="E106" s="1">
        <v>0</v>
      </c>
      <c r="F106" s="1">
        <v>0</v>
      </c>
      <c r="G106" s="1">
        <v>0</v>
      </c>
      <c r="H106" s="1">
        <v>0</v>
      </c>
      <c r="I106" s="1">
        <v>0</v>
      </c>
      <c r="J106" s="1">
        <v>0</v>
      </c>
      <c r="K106" s="1">
        <v>0</v>
      </c>
      <c r="L106" s="1">
        <v>0</v>
      </c>
      <c r="M106" s="1">
        <v>0</v>
      </c>
      <c r="N106" s="1">
        <v>0</v>
      </c>
      <c r="O106" s="1">
        <v>0</v>
      </c>
      <c r="P106" s="1">
        <v>0</v>
      </c>
      <c r="Q106" s="1">
        <v>0</v>
      </c>
      <c r="R106" s="1">
        <v>0</v>
      </c>
      <c r="S106" s="1">
        <v>0</v>
      </c>
      <c r="T106" s="1">
        <v>0</v>
      </c>
      <c r="U106" s="1">
        <v>0</v>
      </c>
      <c r="V106" s="1">
        <v>0</v>
      </c>
      <c r="W106" s="1">
        <v>0</v>
      </c>
      <c r="X106" s="1">
        <v>0</v>
      </c>
      <c r="Y106" s="1">
        <v>0</v>
      </c>
      <c r="Z106" s="1">
        <v>0</v>
      </c>
      <c r="AA106" s="1">
        <v>0</v>
      </c>
      <c r="AB106" s="1">
        <v>0</v>
      </c>
    </row>
    <row r="107" spans="1:28" x14ac:dyDescent="0.35">
      <c r="A107" s="1" t="s">
        <v>512</v>
      </c>
      <c r="B107" s="1" t="s">
        <v>513</v>
      </c>
      <c r="C107" s="1">
        <v>0</v>
      </c>
      <c r="D107" s="1">
        <v>0</v>
      </c>
      <c r="E107" s="1">
        <v>0</v>
      </c>
      <c r="F107" s="1">
        <v>0</v>
      </c>
      <c r="G107" s="1">
        <v>0</v>
      </c>
      <c r="H107" s="1">
        <v>0</v>
      </c>
      <c r="I107" s="1">
        <v>0</v>
      </c>
      <c r="J107" s="1">
        <v>0</v>
      </c>
      <c r="K107" s="1">
        <v>0</v>
      </c>
      <c r="L107" s="1">
        <v>0</v>
      </c>
      <c r="M107" s="1">
        <v>0</v>
      </c>
      <c r="N107" s="1">
        <v>0</v>
      </c>
      <c r="O107" s="1">
        <v>0</v>
      </c>
      <c r="P107" s="1">
        <v>0</v>
      </c>
      <c r="Q107" s="1">
        <v>0</v>
      </c>
      <c r="R107" s="1">
        <v>0</v>
      </c>
      <c r="S107" s="1">
        <v>0</v>
      </c>
      <c r="T107" s="1">
        <v>0</v>
      </c>
      <c r="U107" s="1">
        <v>0</v>
      </c>
      <c r="V107" s="1">
        <v>0</v>
      </c>
      <c r="W107" s="1">
        <v>0</v>
      </c>
      <c r="X107" s="1">
        <v>0</v>
      </c>
      <c r="Y107" s="1">
        <v>0</v>
      </c>
      <c r="Z107" s="1">
        <v>0</v>
      </c>
      <c r="AA107" s="1">
        <v>0</v>
      </c>
      <c r="AB107" s="1">
        <v>0</v>
      </c>
    </row>
    <row r="108" spans="1:28" x14ac:dyDescent="0.35">
      <c r="A108" s="1" t="s">
        <v>514</v>
      </c>
      <c r="B108" s="1" t="s">
        <v>515</v>
      </c>
      <c r="C108" s="1">
        <v>0</v>
      </c>
      <c r="D108" s="1">
        <v>0</v>
      </c>
      <c r="E108" s="1">
        <v>0</v>
      </c>
      <c r="F108" s="1">
        <v>0</v>
      </c>
      <c r="G108" s="1">
        <v>0</v>
      </c>
      <c r="H108" s="1">
        <v>0</v>
      </c>
      <c r="I108" s="1">
        <v>0</v>
      </c>
      <c r="J108" s="1">
        <v>0</v>
      </c>
      <c r="K108" s="1">
        <v>0</v>
      </c>
      <c r="L108" s="1">
        <v>0</v>
      </c>
      <c r="M108" s="1">
        <v>0</v>
      </c>
      <c r="N108" s="1">
        <v>0</v>
      </c>
      <c r="O108" s="1">
        <v>0</v>
      </c>
      <c r="P108" s="1">
        <v>0</v>
      </c>
      <c r="Q108" s="1">
        <v>0</v>
      </c>
      <c r="R108" s="1">
        <v>0</v>
      </c>
      <c r="S108" s="1">
        <v>0</v>
      </c>
      <c r="T108" s="1">
        <v>0</v>
      </c>
      <c r="U108" s="1">
        <v>0</v>
      </c>
      <c r="V108" s="1">
        <v>0</v>
      </c>
      <c r="W108" s="1">
        <v>0</v>
      </c>
      <c r="X108" s="1">
        <v>0</v>
      </c>
      <c r="Y108" s="1">
        <v>0</v>
      </c>
      <c r="Z108" s="1">
        <v>0</v>
      </c>
      <c r="AA108" s="1">
        <v>0</v>
      </c>
      <c r="AB108" s="1">
        <v>0</v>
      </c>
    </row>
    <row r="109" spans="1:28" x14ac:dyDescent="0.35">
      <c r="A109" s="1" t="s">
        <v>516</v>
      </c>
      <c r="B109" s="1" t="s">
        <v>517</v>
      </c>
      <c r="C109" s="1">
        <v>0</v>
      </c>
      <c r="D109" s="1">
        <v>0</v>
      </c>
      <c r="E109" s="1">
        <v>0</v>
      </c>
      <c r="F109" s="1">
        <v>0</v>
      </c>
      <c r="G109" s="1">
        <v>0</v>
      </c>
      <c r="H109" s="1">
        <v>0</v>
      </c>
      <c r="I109" s="1">
        <v>0</v>
      </c>
      <c r="J109" s="1">
        <v>0</v>
      </c>
      <c r="K109" s="1">
        <v>0</v>
      </c>
      <c r="L109" s="1">
        <v>0</v>
      </c>
      <c r="M109" s="1">
        <v>0</v>
      </c>
      <c r="N109" s="1">
        <v>0</v>
      </c>
      <c r="O109" s="1">
        <v>0</v>
      </c>
      <c r="P109" s="1">
        <v>0</v>
      </c>
      <c r="Q109" s="1">
        <v>0</v>
      </c>
      <c r="R109" s="1">
        <v>0</v>
      </c>
      <c r="S109" s="1">
        <v>0</v>
      </c>
      <c r="T109" s="1">
        <v>0</v>
      </c>
      <c r="U109" s="1">
        <v>0</v>
      </c>
      <c r="V109" s="1">
        <v>0</v>
      </c>
      <c r="W109" s="1">
        <v>0</v>
      </c>
      <c r="X109" s="1">
        <v>0</v>
      </c>
      <c r="Y109" s="1">
        <v>0</v>
      </c>
      <c r="Z109" s="1">
        <v>0</v>
      </c>
      <c r="AA109" s="1">
        <v>0</v>
      </c>
      <c r="AB109" s="1">
        <v>0</v>
      </c>
    </row>
    <row r="110" spans="1:28" x14ac:dyDescent="0.35">
      <c r="A110" s="1" t="s">
        <v>518</v>
      </c>
      <c r="B110" s="1" t="s">
        <v>519</v>
      </c>
      <c r="C110" s="1">
        <v>0</v>
      </c>
      <c r="D110" s="1">
        <v>0</v>
      </c>
      <c r="E110" s="1">
        <v>0</v>
      </c>
      <c r="F110" s="1">
        <v>0</v>
      </c>
      <c r="G110" s="1">
        <v>0</v>
      </c>
      <c r="H110" s="1">
        <v>0</v>
      </c>
      <c r="I110" s="1">
        <v>0</v>
      </c>
      <c r="J110" s="1">
        <v>0</v>
      </c>
      <c r="K110" s="1">
        <v>0</v>
      </c>
      <c r="L110" s="1">
        <v>0</v>
      </c>
      <c r="M110" s="1">
        <v>0</v>
      </c>
      <c r="N110" s="1">
        <v>0</v>
      </c>
      <c r="O110" s="1">
        <v>0</v>
      </c>
      <c r="P110" s="1">
        <v>0</v>
      </c>
      <c r="Q110" s="1">
        <v>0</v>
      </c>
      <c r="R110" s="1">
        <v>0</v>
      </c>
      <c r="S110" s="1">
        <v>0</v>
      </c>
      <c r="T110" s="1">
        <v>0</v>
      </c>
      <c r="U110" s="1">
        <v>0</v>
      </c>
      <c r="V110" s="1">
        <v>0</v>
      </c>
      <c r="W110" s="1">
        <v>0</v>
      </c>
      <c r="X110" s="1">
        <v>0</v>
      </c>
      <c r="Y110" s="1">
        <v>0</v>
      </c>
      <c r="Z110" s="1">
        <v>0</v>
      </c>
      <c r="AA110" s="1">
        <v>0</v>
      </c>
      <c r="AB110" s="1">
        <v>0</v>
      </c>
    </row>
    <row r="111" spans="1:28" x14ac:dyDescent="0.35">
      <c r="A111" s="1" t="s">
        <v>520</v>
      </c>
      <c r="B111" s="1" t="s">
        <v>521</v>
      </c>
      <c r="C111" s="1">
        <v>0</v>
      </c>
      <c r="D111" s="1">
        <v>0</v>
      </c>
      <c r="E111" s="1">
        <v>0</v>
      </c>
      <c r="F111" s="1">
        <v>0</v>
      </c>
      <c r="G111" s="1">
        <v>0</v>
      </c>
      <c r="H111" s="1">
        <v>0</v>
      </c>
      <c r="I111" s="1">
        <v>0</v>
      </c>
      <c r="J111" s="1">
        <v>0</v>
      </c>
      <c r="K111" s="1">
        <v>0</v>
      </c>
      <c r="L111" s="1">
        <v>0</v>
      </c>
      <c r="M111" s="1">
        <v>0</v>
      </c>
      <c r="N111" s="1">
        <v>0</v>
      </c>
      <c r="O111" s="1">
        <v>0</v>
      </c>
      <c r="P111" s="1">
        <v>0</v>
      </c>
      <c r="Q111" s="1">
        <v>0</v>
      </c>
      <c r="R111" s="1">
        <v>0</v>
      </c>
      <c r="S111" s="1">
        <v>0</v>
      </c>
      <c r="T111" s="1">
        <v>0</v>
      </c>
      <c r="U111" s="1">
        <v>0</v>
      </c>
      <c r="V111" s="1">
        <v>0</v>
      </c>
      <c r="W111" s="1">
        <v>0</v>
      </c>
      <c r="X111" s="1">
        <v>0</v>
      </c>
      <c r="Y111" s="1">
        <v>0</v>
      </c>
      <c r="Z111" s="1">
        <v>0</v>
      </c>
      <c r="AA111" s="1">
        <v>0</v>
      </c>
      <c r="AB111" s="1">
        <v>0</v>
      </c>
    </row>
    <row r="112" spans="1:28" x14ac:dyDescent="0.35">
      <c r="A112" s="1" t="s">
        <v>523</v>
      </c>
      <c r="B112" s="1" t="s">
        <v>524</v>
      </c>
      <c r="C112" s="1">
        <v>0</v>
      </c>
      <c r="D112" s="1">
        <v>0</v>
      </c>
      <c r="E112" s="1">
        <v>0</v>
      </c>
      <c r="F112" s="1">
        <v>0</v>
      </c>
      <c r="G112" s="1">
        <v>0</v>
      </c>
      <c r="H112" s="1">
        <v>0</v>
      </c>
      <c r="I112" s="1">
        <v>0</v>
      </c>
      <c r="J112" s="1">
        <v>0</v>
      </c>
      <c r="K112" s="1">
        <v>0</v>
      </c>
      <c r="L112" s="1">
        <v>0</v>
      </c>
      <c r="M112" s="1">
        <v>0</v>
      </c>
      <c r="N112" s="1">
        <v>0</v>
      </c>
      <c r="O112" s="1">
        <v>0</v>
      </c>
      <c r="P112" s="1">
        <v>0</v>
      </c>
      <c r="Q112" s="1">
        <v>0</v>
      </c>
      <c r="R112" s="1">
        <v>0</v>
      </c>
      <c r="S112" s="1">
        <v>0</v>
      </c>
      <c r="T112" s="1">
        <v>0</v>
      </c>
      <c r="U112" s="1">
        <v>0</v>
      </c>
      <c r="V112" s="1">
        <v>0</v>
      </c>
      <c r="W112" s="1">
        <v>0</v>
      </c>
      <c r="X112" s="1">
        <v>0</v>
      </c>
      <c r="Y112" s="1">
        <v>0</v>
      </c>
      <c r="Z112" s="1">
        <v>0</v>
      </c>
      <c r="AA112" s="1">
        <v>0</v>
      </c>
      <c r="AB112" s="1">
        <v>0</v>
      </c>
    </row>
    <row r="113" spans="1:28" x14ac:dyDescent="0.35">
      <c r="A113" s="1" t="s">
        <v>525</v>
      </c>
      <c r="B113" s="1" t="s">
        <v>526</v>
      </c>
      <c r="C113" s="1">
        <v>0</v>
      </c>
      <c r="D113" s="1">
        <v>0</v>
      </c>
      <c r="E113" s="1">
        <v>0</v>
      </c>
      <c r="F113" s="1">
        <v>0</v>
      </c>
      <c r="G113" s="1">
        <v>0</v>
      </c>
      <c r="H113" s="1">
        <v>0</v>
      </c>
      <c r="I113" s="1">
        <v>0</v>
      </c>
      <c r="J113" s="1">
        <v>0</v>
      </c>
      <c r="K113" s="1">
        <v>0</v>
      </c>
      <c r="L113" s="1">
        <v>0</v>
      </c>
      <c r="M113" s="1">
        <v>0</v>
      </c>
      <c r="N113" s="1">
        <v>0</v>
      </c>
      <c r="O113" s="1">
        <v>0</v>
      </c>
      <c r="P113" s="1">
        <v>0</v>
      </c>
      <c r="Q113" s="1">
        <v>0</v>
      </c>
      <c r="R113" s="1">
        <v>0</v>
      </c>
      <c r="S113" s="1">
        <v>0</v>
      </c>
      <c r="T113" s="1">
        <v>0</v>
      </c>
      <c r="U113" s="1">
        <v>0</v>
      </c>
      <c r="V113" s="1">
        <v>0</v>
      </c>
      <c r="W113" s="1">
        <v>0</v>
      </c>
      <c r="X113" s="1">
        <v>0</v>
      </c>
      <c r="Y113" s="1">
        <v>0</v>
      </c>
      <c r="Z113" s="1">
        <v>0</v>
      </c>
      <c r="AA113" s="1">
        <v>0</v>
      </c>
      <c r="AB113" s="1">
        <v>0</v>
      </c>
    </row>
    <row r="114" spans="1:28" x14ac:dyDescent="0.35">
      <c r="A114" s="1" t="s">
        <v>527</v>
      </c>
      <c r="B114" s="1" t="s">
        <v>528</v>
      </c>
      <c r="C114" s="1">
        <v>0</v>
      </c>
      <c r="D114" s="1">
        <v>0</v>
      </c>
      <c r="E114" s="1">
        <v>0</v>
      </c>
      <c r="F114" s="1">
        <v>0</v>
      </c>
      <c r="G114" s="1">
        <v>0</v>
      </c>
      <c r="H114" s="1">
        <v>0</v>
      </c>
      <c r="I114" s="1">
        <v>0</v>
      </c>
      <c r="J114" s="1">
        <v>0</v>
      </c>
      <c r="K114" s="1">
        <v>0</v>
      </c>
      <c r="L114" s="1">
        <v>0</v>
      </c>
      <c r="M114" s="1">
        <v>0</v>
      </c>
      <c r="N114" s="1">
        <v>0</v>
      </c>
      <c r="O114" s="1">
        <v>0</v>
      </c>
      <c r="P114" s="1">
        <v>0</v>
      </c>
      <c r="Q114" s="1">
        <v>0</v>
      </c>
      <c r="R114" s="1">
        <v>0</v>
      </c>
      <c r="S114" s="1">
        <v>0</v>
      </c>
      <c r="T114" s="1">
        <v>0</v>
      </c>
      <c r="U114" s="1">
        <v>0</v>
      </c>
      <c r="V114" s="1">
        <v>0</v>
      </c>
      <c r="W114" s="1">
        <v>0</v>
      </c>
      <c r="X114" s="1">
        <v>0</v>
      </c>
      <c r="Y114" s="1">
        <v>0</v>
      </c>
      <c r="Z114" s="1">
        <v>0</v>
      </c>
      <c r="AA114" s="1">
        <v>0</v>
      </c>
      <c r="AB114" s="1">
        <v>0</v>
      </c>
    </row>
    <row r="115" spans="1:28" x14ac:dyDescent="0.35">
      <c r="A115" s="1" t="s">
        <v>529</v>
      </c>
      <c r="B115" s="1" t="s">
        <v>530</v>
      </c>
      <c r="C115" s="1">
        <v>0</v>
      </c>
      <c r="D115" s="1">
        <v>0</v>
      </c>
      <c r="E115" s="1">
        <v>0</v>
      </c>
      <c r="F115" s="1">
        <v>0</v>
      </c>
      <c r="G115" s="1">
        <v>0</v>
      </c>
      <c r="H115" s="1">
        <v>0</v>
      </c>
      <c r="I115" s="1">
        <v>0</v>
      </c>
      <c r="J115" s="1">
        <v>0</v>
      </c>
      <c r="K115" s="1">
        <v>0</v>
      </c>
      <c r="L115" s="1">
        <v>0</v>
      </c>
      <c r="M115" s="1">
        <v>0</v>
      </c>
      <c r="N115" s="1">
        <v>0</v>
      </c>
      <c r="O115" s="1">
        <v>0</v>
      </c>
      <c r="P115" s="1">
        <v>0</v>
      </c>
      <c r="Q115" s="1">
        <v>0</v>
      </c>
      <c r="R115" s="1">
        <v>0</v>
      </c>
      <c r="S115" s="1">
        <v>0</v>
      </c>
      <c r="T115" s="1">
        <v>0</v>
      </c>
      <c r="U115" s="1">
        <v>0</v>
      </c>
      <c r="V115" s="1">
        <v>0</v>
      </c>
      <c r="W115" s="1">
        <v>0</v>
      </c>
      <c r="X115" s="1">
        <v>0</v>
      </c>
      <c r="Y115" s="1">
        <v>0</v>
      </c>
      <c r="Z115" s="1">
        <v>0</v>
      </c>
      <c r="AA115" s="1">
        <v>0</v>
      </c>
      <c r="AB115" s="1">
        <v>0</v>
      </c>
    </row>
    <row r="116" spans="1:28" x14ac:dyDescent="0.35">
      <c r="A116" s="1" t="s">
        <v>532</v>
      </c>
      <c r="B116" s="1" t="s">
        <v>533</v>
      </c>
      <c r="C116" s="1">
        <v>0</v>
      </c>
      <c r="D116" s="1">
        <v>0</v>
      </c>
      <c r="E116" s="1">
        <v>0</v>
      </c>
      <c r="F116" s="1">
        <v>0</v>
      </c>
      <c r="G116" s="1">
        <v>0</v>
      </c>
      <c r="H116" s="1">
        <v>0</v>
      </c>
      <c r="I116" s="1">
        <v>0</v>
      </c>
      <c r="J116" s="1">
        <v>0</v>
      </c>
      <c r="K116" s="1">
        <v>0</v>
      </c>
      <c r="L116" s="1">
        <v>0</v>
      </c>
      <c r="M116" s="1">
        <v>0</v>
      </c>
      <c r="N116" s="1">
        <v>0</v>
      </c>
      <c r="O116" s="1">
        <v>0</v>
      </c>
      <c r="P116" s="1">
        <v>0</v>
      </c>
      <c r="Q116" s="1">
        <v>0</v>
      </c>
      <c r="R116" s="1">
        <v>0</v>
      </c>
      <c r="S116" s="1">
        <v>0</v>
      </c>
      <c r="T116" s="1">
        <v>0</v>
      </c>
      <c r="U116" s="1">
        <v>0</v>
      </c>
      <c r="V116" s="1">
        <v>0</v>
      </c>
      <c r="W116" s="1">
        <v>0</v>
      </c>
      <c r="X116" s="1">
        <v>0</v>
      </c>
      <c r="Y116" s="1">
        <v>0</v>
      </c>
      <c r="Z116" s="1">
        <v>0</v>
      </c>
      <c r="AA116" s="1">
        <v>0</v>
      </c>
      <c r="AB116" s="1">
        <v>0</v>
      </c>
    </row>
    <row r="117" spans="1:28" x14ac:dyDescent="0.35">
      <c r="A117" s="1" t="s">
        <v>534</v>
      </c>
      <c r="B117" s="1" t="s">
        <v>535</v>
      </c>
      <c r="C117" s="1">
        <v>0</v>
      </c>
      <c r="D117" s="1">
        <v>0</v>
      </c>
      <c r="E117" s="1">
        <v>0</v>
      </c>
      <c r="F117" s="1">
        <v>0</v>
      </c>
      <c r="G117" s="1">
        <v>0</v>
      </c>
      <c r="H117" s="1">
        <v>0</v>
      </c>
      <c r="I117" s="1">
        <v>0</v>
      </c>
      <c r="J117" s="1">
        <v>0</v>
      </c>
      <c r="K117" s="1">
        <v>0</v>
      </c>
      <c r="L117" s="1">
        <v>0</v>
      </c>
      <c r="M117" s="1">
        <v>0</v>
      </c>
      <c r="N117" s="1">
        <v>0</v>
      </c>
      <c r="O117" s="1">
        <v>0</v>
      </c>
      <c r="P117" s="1">
        <v>0</v>
      </c>
      <c r="Q117" s="1">
        <v>0</v>
      </c>
      <c r="R117" s="1">
        <v>0</v>
      </c>
      <c r="S117" s="1">
        <v>0</v>
      </c>
      <c r="T117" s="1">
        <v>0</v>
      </c>
      <c r="U117" s="1">
        <v>0</v>
      </c>
      <c r="V117" s="1">
        <v>0</v>
      </c>
      <c r="W117" s="1">
        <v>0</v>
      </c>
      <c r="X117" s="1">
        <v>0</v>
      </c>
      <c r="Y117" s="1">
        <v>0</v>
      </c>
      <c r="Z117" s="1">
        <v>0</v>
      </c>
      <c r="AA117" s="1">
        <v>0</v>
      </c>
      <c r="AB117" s="1">
        <v>0</v>
      </c>
    </row>
    <row r="118" spans="1:28" x14ac:dyDescent="0.35">
      <c r="A118" s="1" t="s">
        <v>536</v>
      </c>
      <c r="B118" s="1" t="s">
        <v>537</v>
      </c>
      <c r="C118" s="1">
        <v>0</v>
      </c>
      <c r="D118" s="1">
        <v>0</v>
      </c>
      <c r="E118" s="1">
        <v>0</v>
      </c>
      <c r="F118" s="1">
        <v>0</v>
      </c>
      <c r="G118" s="1">
        <v>0</v>
      </c>
      <c r="H118" s="1">
        <v>0</v>
      </c>
      <c r="I118" s="1">
        <v>0</v>
      </c>
      <c r="J118" s="1">
        <v>0</v>
      </c>
      <c r="K118" s="1">
        <v>0</v>
      </c>
      <c r="L118" s="1">
        <v>0</v>
      </c>
      <c r="M118" s="1">
        <v>0</v>
      </c>
      <c r="N118" s="1">
        <v>0</v>
      </c>
      <c r="O118" s="1">
        <v>0</v>
      </c>
      <c r="P118" s="1">
        <v>0</v>
      </c>
      <c r="Q118" s="1">
        <v>0</v>
      </c>
      <c r="R118" s="1">
        <v>0</v>
      </c>
      <c r="S118" s="1">
        <v>0</v>
      </c>
      <c r="T118" s="1">
        <v>0</v>
      </c>
      <c r="U118" s="1">
        <v>0</v>
      </c>
      <c r="V118" s="1">
        <v>0</v>
      </c>
      <c r="W118" s="1">
        <v>0</v>
      </c>
      <c r="X118" s="1">
        <v>0</v>
      </c>
      <c r="Y118" s="1">
        <v>0</v>
      </c>
      <c r="Z118" s="1">
        <v>0</v>
      </c>
      <c r="AA118" s="1">
        <v>0</v>
      </c>
      <c r="AB118" s="1">
        <v>0</v>
      </c>
    </row>
    <row r="119" spans="1:28" x14ac:dyDescent="0.35">
      <c r="A119" s="1" t="s">
        <v>538</v>
      </c>
      <c r="B119" s="1" t="s">
        <v>539</v>
      </c>
      <c r="C119" s="1">
        <v>0</v>
      </c>
      <c r="D119" s="1">
        <v>0</v>
      </c>
      <c r="E119" s="1">
        <v>0</v>
      </c>
      <c r="F119" s="1">
        <v>0</v>
      </c>
      <c r="G119" s="1">
        <v>0</v>
      </c>
      <c r="H119" s="1">
        <v>0</v>
      </c>
      <c r="I119" s="1">
        <v>0</v>
      </c>
      <c r="J119" s="1">
        <v>0</v>
      </c>
      <c r="K119" s="1">
        <v>0</v>
      </c>
      <c r="L119" s="1">
        <v>0</v>
      </c>
      <c r="M119" s="1">
        <v>0</v>
      </c>
      <c r="N119" s="1">
        <v>0</v>
      </c>
      <c r="O119" s="1">
        <v>0</v>
      </c>
      <c r="P119" s="1">
        <v>0</v>
      </c>
      <c r="Q119" s="1">
        <v>0</v>
      </c>
      <c r="R119" s="1">
        <v>0</v>
      </c>
      <c r="S119" s="1">
        <v>0</v>
      </c>
      <c r="T119" s="1">
        <v>0</v>
      </c>
      <c r="U119" s="1">
        <v>0</v>
      </c>
      <c r="V119" s="1">
        <v>0</v>
      </c>
      <c r="W119" s="1">
        <v>0</v>
      </c>
      <c r="X119" s="1">
        <v>0</v>
      </c>
      <c r="Y119" s="1">
        <v>0</v>
      </c>
      <c r="Z119" s="1">
        <v>0</v>
      </c>
      <c r="AA119" s="1">
        <v>0</v>
      </c>
      <c r="AB119" s="1">
        <v>0</v>
      </c>
    </row>
    <row r="120" spans="1:28" x14ac:dyDescent="0.35">
      <c r="A120" s="1" t="s">
        <v>540</v>
      </c>
      <c r="B120" s="1" t="s">
        <v>541</v>
      </c>
      <c r="C120" s="1">
        <v>0</v>
      </c>
      <c r="D120" s="1">
        <v>0</v>
      </c>
      <c r="E120" s="1">
        <v>0</v>
      </c>
      <c r="F120" s="1">
        <v>0</v>
      </c>
      <c r="G120" s="1">
        <v>0</v>
      </c>
      <c r="H120" s="1">
        <v>0</v>
      </c>
      <c r="I120" s="1">
        <v>0</v>
      </c>
      <c r="J120" s="1">
        <v>0</v>
      </c>
      <c r="K120" s="1">
        <v>0</v>
      </c>
      <c r="L120" s="1">
        <v>0</v>
      </c>
      <c r="M120" s="1">
        <v>0</v>
      </c>
      <c r="N120" s="1">
        <v>0</v>
      </c>
      <c r="O120" s="1">
        <v>0</v>
      </c>
      <c r="P120" s="1">
        <v>0</v>
      </c>
      <c r="Q120" s="1">
        <v>0</v>
      </c>
      <c r="R120" s="1">
        <v>0</v>
      </c>
      <c r="S120" s="1">
        <v>0</v>
      </c>
      <c r="T120" s="1">
        <v>0</v>
      </c>
      <c r="U120" s="1">
        <v>0</v>
      </c>
      <c r="V120" s="1">
        <v>0</v>
      </c>
      <c r="W120" s="1">
        <v>0</v>
      </c>
      <c r="X120" s="1">
        <v>0</v>
      </c>
      <c r="Y120" s="1">
        <v>0</v>
      </c>
      <c r="Z120" s="1">
        <v>0</v>
      </c>
      <c r="AA120" s="1">
        <v>0</v>
      </c>
      <c r="AB120" s="1">
        <v>0</v>
      </c>
    </row>
    <row r="121" spans="1:28" x14ac:dyDescent="0.35">
      <c r="A121" s="1" t="s">
        <v>542</v>
      </c>
      <c r="B121" s="1" t="s">
        <v>543</v>
      </c>
      <c r="C121" s="1">
        <v>0</v>
      </c>
      <c r="D121" s="1">
        <v>0</v>
      </c>
      <c r="E121" s="1">
        <v>0</v>
      </c>
      <c r="F121" s="1">
        <v>0</v>
      </c>
      <c r="G121" s="1">
        <v>0</v>
      </c>
      <c r="H121" s="1">
        <v>0</v>
      </c>
      <c r="I121" s="1">
        <v>0</v>
      </c>
      <c r="J121" s="1">
        <v>0</v>
      </c>
      <c r="K121" s="1">
        <v>0</v>
      </c>
      <c r="L121" s="1">
        <v>0</v>
      </c>
      <c r="M121" s="1">
        <v>0</v>
      </c>
      <c r="N121" s="1">
        <v>0</v>
      </c>
      <c r="O121" s="1">
        <v>0</v>
      </c>
      <c r="P121" s="1">
        <v>0</v>
      </c>
      <c r="Q121" s="1">
        <v>0</v>
      </c>
      <c r="R121" s="1">
        <v>0</v>
      </c>
      <c r="S121" s="1">
        <v>0</v>
      </c>
      <c r="T121" s="1">
        <v>0</v>
      </c>
      <c r="U121" s="1">
        <v>0</v>
      </c>
      <c r="V121" s="1">
        <v>0</v>
      </c>
      <c r="W121" s="1">
        <v>0</v>
      </c>
      <c r="X121" s="1">
        <v>0</v>
      </c>
      <c r="Y121" s="1">
        <v>0</v>
      </c>
      <c r="Z121" s="1">
        <v>0</v>
      </c>
      <c r="AA121" s="1">
        <v>0</v>
      </c>
      <c r="AB121" s="1">
        <v>0</v>
      </c>
    </row>
    <row r="122" spans="1:28" x14ac:dyDescent="0.35">
      <c r="A122" s="1" t="s">
        <v>544</v>
      </c>
      <c r="B122" s="1" t="s">
        <v>545</v>
      </c>
      <c r="C122" s="1">
        <v>0</v>
      </c>
      <c r="D122" s="1">
        <v>0</v>
      </c>
      <c r="E122" s="1">
        <v>0</v>
      </c>
      <c r="F122" s="1">
        <v>0</v>
      </c>
      <c r="G122" s="1">
        <v>0</v>
      </c>
      <c r="H122" s="1">
        <v>0</v>
      </c>
      <c r="I122" s="1">
        <v>0</v>
      </c>
      <c r="J122" s="1">
        <v>0</v>
      </c>
      <c r="K122" s="1">
        <v>0</v>
      </c>
      <c r="L122" s="1">
        <v>0</v>
      </c>
      <c r="M122" s="1">
        <v>0</v>
      </c>
      <c r="N122" s="1">
        <v>0</v>
      </c>
      <c r="O122" s="1">
        <v>0</v>
      </c>
      <c r="P122" s="1">
        <v>0</v>
      </c>
      <c r="Q122" s="1">
        <v>0</v>
      </c>
      <c r="R122" s="1">
        <v>0</v>
      </c>
      <c r="S122" s="1">
        <v>0</v>
      </c>
      <c r="T122" s="1">
        <v>0</v>
      </c>
      <c r="U122" s="1">
        <v>0</v>
      </c>
      <c r="V122" s="1">
        <v>0</v>
      </c>
      <c r="W122" s="1">
        <v>0</v>
      </c>
      <c r="X122" s="1">
        <v>0</v>
      </c>
      <c r="Y122" s="1">
        <v>0</v>
      </c>
      <c r="Z122" s="1">
        <v>0</v>
      </c>
      <c r="AA122" s="1">
        <v>0</v>
      </c>
      <c r="AB122" s="1">
        <v>0</v>
      </c>
    </row>
    <row r="123" spans="1:28" x14ac:dyDescent="0.35">
      <c r="A123" s="1" t="s">
        <v>546</v>
      </c>
      <c r="B123" s="1" t="s">
        <v>547</v>
      </c>
      <c r="C123" s="1">
        <v>0</v>
      </c>
      <c r="D123" s="1">
        <v>0</v>
      </c>
      <c r="E123" s="1">
        <v>0</v>
      </c>
      <c r="F123" s="1">
        <v>0</v>
      </c>
      <c r="G123" s="1">
        <v>0</v>
      </c>
      <c r="H123" s="1">
        <v>0</v>
      </c>
      <c r="I123" s="1">
        <v>0</v>
      </c>
      <c r="J123" s="1">
        <v>0</v>
      </c>
      <c r="K123" s="1">
        <v>0</v>
      </c>
      <c r="L123" s="1">
        <v>0</v>
      </c>
      <c r="M123" s="1">
        <v>0</v>
      </c>
      <c r="N123" s="1">
        <v>0</v>
      </c>
      <c r="O123" s="1">
        <v>0</v>
      </c>
      <c r="P123" s="1">
        <v>0</v>
      </c>
      <c r="Q123" s="1">
        <v>0</v>
      </c>
      <c r="R123" s="1">
        <v>0</v>
      </c>
      <c r="S123" s="1">
        <v>0</v>
      </c>
      <c r="T123" s="1">
        <v>0</v>
      </c>
      <c r="U123" s="1">
        <v>0</v>
      </c>
      <c r="V123" s="1">
        <v>0</v>
      </c>
      <c r="W123" s="1">
        <v>0</v>
      </c>
      <c r="X123" s="1">
        <v>0</v>
      </c>
      <c r="Y123" s="1">
        <v>0</v>
      </c>
      <c r="Z123" s="1">
        <v>0</v>
      </c>
      <c r="AA123" s="1">
        <v>0</v>
      </c>
      <c r="AB123" s="1">
        <v>0</v>
      </c>
    </row>
    <row r="124" spans="1:28" x14ac:dyDescent="0.35">
      <c r="A124" s="1" t="s">
        <v>548</v>
      </c>
      <c r="B124" s="1" t="s">
        <v>549</v>
      </c>
      <c r="C124" s="1">
        <v>0</v>
      </c>
      <c r="D124" s="1">
        <v>0</v>
      </c>
      <c r="E124" s="1">
        <v>0</v>
      </c>
      <c r="F124" s="1">
        <v>0</v>
      </c>
      <c r="G124" s="1">
        <v>0</v>
      </c>
      <c r="H124" s="1">
        <v>0</v>
      </c>
      <c r="I124" s="1">
        <v>0</v>
      </c>
      <c r="J124" s="1">
        <v>0</v>
      </c>
      <c r="K124" s="1">
        <v>0</v>
      </c>
      <c r="L124" s="1">
        <v>0</v>
      </c>
      <c r="M124" s="1">
        <v>0</v>
      </c>
      <c r="N124" s="1">
        <v>0</v>
      </c>
      <c r="O124" s="1">
        <v>0</v>
      </c>
      <c r="P124" s="1">
        <v>0</v>
      </c>
      <c r="Q124" s="1">
        <v>0</v>
      </c>
      <c r="R124" s="1">
        <v>0</v>
      </c>
      <c r="S124" s="1">
        <v>0</v>
      </c>
      <c r="T124" s="1">
        <v>0</v>
      </c>
      <c r="U124" s="1">
        <v>0</v>
      </c>
      <c r="V124" s="1">
        <v>0</v>
      </c>
      <c r="W124" s="1">
        <v>0</v>
      </c>
      <c r="X124" s="1">
        <v>0</v>
      </c>
      <c r="Y124" s="1">
        <v>0</v>
      </c>
      <c r="Z124" s="1">
        <v>0</v>
      </c>
      <c r="AA124" s="1">
        <v>0</v>
      </c>
      <c r="AB124" s="1">
        <v>0</v>
      </c>
    </row>
    <row r="125" spans="1:28" x14ac:dyDescent="0.35">
      <c r="A125" s="1" t="s">
        <v>550</v>
      </c>
      <c r="B125" s="1" t="s">
        <v>551</v>
      </c>
      <c r="C125" s="1">
        <v>0</v>
      </c>
      <c r="D125" s="1">
        <v>0</v>
      </c>
      <c r="E125" s="1">
        <v>0</v>
      </c>
      <c r="F125" s="1">
        <v>0</v>
      </c>
      <c r="G125" s="1">
        <v>0</v>
      </c>
      <c r="H125" s="1">
        <v>0</v>
      </c>
      <c r="I125" s="1">
        <v>0</v>
      </c>
      <c r="J125" s="1">
        <v>0</v>
      </c>
      <c r="K125" s="1">
        <v>0</v>
      </c>
      <c r="L125" s="1">
        <v>0</v>
      </c>
      <c r="M125" s="1">
        <v>0</v>
      </c>
      <c r="N125" s="1">
        <v>0</v>
      </c>
      <c r="O125" s="1">
        <v>0</v>
      </c>
      <c r="P125" s="1">
        <v>0</v>
      </c>
      <c r="Q125" s="1">
        <v>0</v>
      </c>
      <c r="R125" s="1">
        <v>0</v>
      </c>
      <c r="S125" s="1">
        <v>0</v>
      </c>
      <c r="T125" s="1">
        <v>0</v>
      </c>
      <c r="U125" s="1">
        <v>0</v>
      </c>
      <c r="V125" s="1">
        <v>0</v>
      </c>
      <c r="W125" s="1">
        <v>0</v>
      </c>
      <c r="X125" s="1">
        <v>0</v>
      </c>
      <c r="Y125" s="1">
        <v>0</v>
      </c>
      <c r="Z125" s="1">
        <v>0</v>
      </c>
      <c r="AA125" s="1">
        <v>0</v>
      </c>
      <c r="AB125" s="1">
        <v>0</v>
      </c>
    </row>
    <row r="126" spans="1:28" x14ac:dyDescent="0.35">
      <c r="A126" s="1" t="s">
        <v>552</v>
      </c>
      <c r="B126" s="1" t="s">
        <v>553</v>
      </c>
      <c r="C126" s="1">
        <v>0</v>
      </c>
      <c r="D126" s="1">
        <v>0</v>
      </c>
      <c r="E126" s="1">
        <v>0</v>
      </c>
      <c r="F126" s="1">
        <v>0</v>
      </c>
      <c r="G126" s="1">
        <v>0</v>
      </c>
      <c r="H126" s="1">
        <v>0</v>
      </c>
      <c r="I126" s="1">
        <v>0</v>
      </c>
      <c r="J126" s="1">
        <v>0</v>
      </c>
      <c r="K126" s="1">
        <v>0</v>
      </c>
      <c r="L126" s="1">
        <v>0</v>
      </c>
      <c r="M126" s="1">
        <v>0</v>
      </c>
      <c r="N126" s="1">
        <v>0</v>
      </c>
      <c r="O126" s="1">
        <v>0</v>
      </c>
      <c r="P126" s="1">
        <v>0</v>
      </c>
      <c r="Q126" s="1">
        <v>0</v>
      </c>
      <c r="R126" s="1">
        <v>0</v>
      </c>
      <c r="S126" s="1">
        <v>0</v>
      </c>
      <c r="T126" s="1">
        <v>0</v>
      </c>
      <c r="U126" s="1">
        <v>0</v>
      </c>
      <c r="V126" s="1">
        <v>0</v>
      </c>
      <c r="W126" s="1">
        <v>0</v>
      </c>
      <c r="X126" s="1">
        <v>0</v>
      </c>
      <c r="Y126" s="1">
        <v>0</v>
      </c>
      <c r="Z126" s="1">
        <v>0</v>
      </c>
      <c r="AA126" s="1">
        <v>0</v>
      </c>
      <c r="AB126" s="1">
        <v>0</v>
      </c>
    </row>
    <row r="127" spans="1:28" x14ac:dyDescent="0.35">
      <c r="A127" s="1" t="s">
        <v>554</v>
      </c>
      <c r="B127" s="1" t="s">
        <v>555</v>
      </c>
      <c r="C127" s="1">
        <v>0</v>
      </c>
      <c r="D127" s="1">
        <v>0</v>
      </c>
      <c r="E127" s="1">
        <v>0</v>
      </c>
      <c r="F127" s="1">
        <v>0</v>
      </c>
      <c r="G127" s="1">
        <v>0</v>
      </c>
      <c r="H127" s="1">
        <v>0</v>
      </c>
      <c r="I127" s="1">
        <v>0</v>
      </c>
      <c r="J127" s="1">
        <v>0</v>
      </c>
      <c r="K127" s="1">
        <v>0</v>
      </c>
      <c r="L127" s="1">
        <v>0</v>
      </c>
      <c r="M127" s="1">
        <v>0</v>
      </c>
      <c r="N127" s="1">
        <v>0</v>
      </c>
      <c r="O127" s="1">
        <v>0</v>
      </c>
      <c r="P127" s="1">
        <v>0</v>
      </c>
      <c r="Q127" s="1">
        <v>0</v>
      </c>
      <c r="R127" s="1">
        <v>0</v>
      </c>
      <c r="S127" s="1">
        <v>0</v>
      </c>
      <c r="T127" s="1">
        <v>0</v>
      </c>
      <c r="U127" s="1">
        <v>0</v>
      </c>
      <c r="V127" s="1">
        <v>0</v>
      </c>
      <c r="W127" s="1">
        <v>0</v>
      </c>
      <c r="X127" s="1">
        <v>0</v>
      </c>
      <c r="Y127" s="1">
        <v>0</v>
      </c>
      <c r="Z127" s="1">
        <v>0</v>
      </c>
      <c r="AA127" s="1">
        <v>0</v>
      </c>
      <c r="AB127" s="1">
        <v>0</v>
      </c>
    </row>
    <row r="128" spans="1:28" x14ac:dyDescent="0.35">
      <c r="A128" s="1" t="s">
        <v>557</v>
      </c>
      <c r="B128" s="1" t="s">
        <v>558</v>
      </c>
      <c r="C128" s="1">
        <v>0</v>
      </c>
      <c r="D128" s="1">
        <v>0</v>
      </c>
      <c r="E128" s="1">
        <v>0</v>
      </c>
      <c r="F128" s="1">
        <v>0</v>
      </c>
      <c r="G128" s="1">
        <v>0</v>
      </c>
      <c r="H128" s="1">
        <v>0</v>
      </c>
      <c r="I128" s="1">
        <v>0</v>
      </c>
      <c r="J128" s="1">
        <v>0</v>
      </c>
      <c r="K128" s="1">
        <v>0</v>
      </c>
      <c r="L128" s="1">
        <v>0</v>
      </c>
      <c r="M128" s="1">
        <v>0</v>
      </c>
      <c r="N128" s="1">
        <v>0</v>
      </c>
      <c r="O128" s="1">
        <v>0</v>
      </c>
      <c r="P128" s="1">
        <v>0</v>
      </c>
      <c r="Q128" s="1">
        <v>0</v>
      </c>
      <c r="R128" s="1">
        <v>0</v>
      </c>
      <c r="S128" s="1">
        <v>0</v>
      </c>
      <c r="T128" s="1">
        <v>0</v>
      </c>
      <c r="U128" s="1">
        <v>0</v>
      </c>
      <c r="V128" s="1">
        <v>0</v>
      </c>
      <c r="W128" s="1">
        <v>0</v>
      </c>
      <c r="X128" s="1">
        <v>0</v>
      </c>
      <c r="Y128" s="1">
        <v>0</v>
      </c>
      <c r="Z128" s="1">
        <v>0</v>
      </c>
      <c r="AA128" s="1">
        <v>0</v>
      </c>
      <c r="AB128" s="1">
        <v>0</v>
      </c>
    </row>
    <row r="129" spans="1:28" x14ac:dyDescent="0.35">
      <c r="A129" s="1" t="s">
        <v>559</v>
      </c>
      <c r="B129" s="1" t="s">
        <v>560</v>
      </c>
      <c r="C129" s="1">
        <v>0</v>
      </c>
      <c r="D129" s="1">
        <v>0</v>
      </c>
      <c r="E129" s="1">
        <v>0</v>
      </c>
      <c r="F129" s="1">
        <v>0</v>
      </c>
      <c r="G129" s="1">
        <v>0</v>
      </c>
      <c r="H129" s="1">
        <v>0</v>
      </c>
      <c r="I129" s="1">
        <v>0</v>
      </c>
      <c r="J129" s="1">
        <v>0</v>
      </c>
      <c r="K129" s="1">
        <v>0</v>
      </c>
      <c r="L129" s="1">
        <v>0</v>
      </c>
      <c r="M129" s="1">
        <v>0</v>
      </c>
      <c r="N129" s="1">
        <v>0</v>
      </c>
      <c r="O129" s="1">
        <v>0</v>
      </c>
      <c r="P129" s="1">
        <v>0</v>
      </c>
      <c r="Q129" s="1">
        <v>0</v>
      </c>
      <c r="R129" s="1">
        <v>0</v>
      </c>
      <c r="S129" s="1">
        <v>0</v>
      </c>
      <c r="T129" s="1">
        <v>0</v>
      </c>
      <c r="U129" s="1">
        <v>0</v>
      </c>
      <c r="V129" s="1">
        <v>0</v>
      </c>
      <c r="W129" s="1">
        <v>0</v>
      </c>
      <c r="X129" s="1">
        <v>0</v>
      </c>
      <c r="Y129" s="1">
        <v>0</v>
      </c>
      <c r="Z129" s="1">
        <v>0</v>
      </c>
      <c r="AA129" s="1">
        <v>0</v>
      </c>
      <c r="AB129" s="1">
        <v>0</v>
      </c>
    </row>
    <row r="130" spans="1:28" x14ac:dyDescent="0.35">
      <c r="A130" s="1" t="s">
        <v>561</v>
      </c>
      <c r="B130" s="1" t="s">
        <v>562</v>
      </c>
      <c r="C130" s="1">
        <v>0</v>
      </c>
      <c r="D130" s="1">
        <v>0</v>
      </c>
      <c r="E130" s="1">
        <v>0</v>
      </c>
      <c r="F130" s="1">
        <v>0</v>
      </c>
      <c r="G130" s="1">
        <v>0</v>
      </c>
      <c r="H130" s="1">
        <v>0</v>
      </c>
      <c r="I130" s="1">
        <v>0</v>
      </c>
      <c r="J130" s="1">
        <v>0</v>
      </c>
      <c r="K130" s="1">
        <v>0</v>
      </c>
      <c r="L130" s="1">
        <v>0</v>
      </c>
      <c r="M130" s="1">
        <v>0</v>
      </c>
      <c r="N130" s="1">
        <v>0</v>
      </c>
      <c r="O130" s="1">
        <v>0</v>
      </c>
      <c r="P130" s="1">
        <v>0</v>
      </c>
      <c r="Q130" s="1">
        <v>0</v>
      </c>
      <c r="R130" s="1">
        <v>0</v>
      </c>
      <c r="S130" s="1">
        <v>0</v>
      </c>
      <c r="T130" s="1">
        <v>0</v>
      </c>
      <c r="U130" s="1">
        <v>0</v>
      </c>
      <c r="V130" s="1">
        <v>0</v>
      </c>
      <c r="W130" s="1">
        <v>0</v>
      </c>
      <c r="X130" s="1">
        <v>0</v>
      </c>
      <c r="Y130" s="1">
        <v>0</v>
      </c>
      <c r="Z130" s="1">
        <v>0</v>
      </c>
      <c r="AA130" s="1">
        <v>0</v>
      </c>
      <c r="AB130" s="1">
        <v>0</v>
      </c>
    </row>
    <row r="131" spans="1:28" x14ac:dyDescent="0.35">
      <c r="A131" s="1" t="s">
        <v>563</v>
      </c>
      <c r="B131" s="1" t="s">
        <v>564</v>
      </c>
      <c r="C131" s="1">
        <v>0</v>
      </c>
      <c r="D131" s="1">
        <v>0</v>
      </c>
      <c r="E131" s="1">
        <v>0</v>
      </c>
      <c r="F131" s="1">
        <v>0</v>
      </c>
      <c r="G131" s="1">
        <v>0</v>
      </c>
      <c r="H131" s="1">
        <v>0</v>
      </c>
      <c r="I131" s="1">
        <v>0</v>
      </c>
      <c r="J131" s="1">
        <v>0</v>
      </c>
      <c r="K131" s="1">
        <v>0</v>
      </c>
      <c r="L131" s="1">
        <v>0</v>
      </c>
      <c r="M131" s="1">
        <v>0</v>
      </c>
      <c r="N131" s="1">
        <v>0</v>
      </c>
      <c r="O131" s="1">
        <v>0</v>
      </c>
      <c r="P131" s="1">
        <v>0</v>
      </c>
      <c r="Q131" s="1">
        <v>0</v>
      </c>
      <c r="R131" s="1">
        <v>0</v>
      </c>
      <c r="S131" s="1">
        <v>0</v>
      </c>
      <c r="T131" s="1">
        <v>0</v>
      </c>
      <c r="U131" s="1">
        <v>0</v>
      </c>
      <c r="V131" s="1">
        <v>0</v>
      </c>
      <c r="W131" s="1">
        <v>0</v>
      </c>
      <c r="X131" s="1">
        <v>0</v>
      </c>
      <c r="Y131" s="1">
        <v>0</v>
      </c>
      <c r="Z131" s="1">
        <v>0</v>
      </c>
      <c r="AA131" s="1">
        <v>0</v>
      </c>
      <c r="AB131" s="1">
        <v>0</v>
      </c>
    </row>
    <row r="132" spans="1:28" x14ac:dyDescent="0.35">
      <c r="A132" s="1" t="s">
        <v>565</v>
      </c>
      <c r="B132" s="1" t="s">
        <v>566</v>
      </c>
      <c r="C132" s="1">
        <v>0</v>
      </c>
      <c r="D132" s="1">
        <v>0</v>
      </c>
      <c r="E132" s="1">
        <v>0</v>
      </c>
      <c r="F132" s="1">
        <v>0</v>
      </c>
      <c r="G132" s="1">
        <v>0</v>
      </c>
      <c r="H132" s="1">
        <v>0</v>
      </c>
      <c r="I132" s="1">
        <v>0</v>
      </c>
      <c r="J132" s="1">
        <v>0</v>
      </c>
      <c r="K132" s="1">
        <v>0</v>
      </c>
      <c r="L132" s="1">
        <v>0</v>
      </c>
      <c r="M132" s="1">
        <v>0</v>
      </c>
      <c r="N132" s="1">
        <v>0</v>
      </c>
      <c r="O132" s="1">
        <v>0</v>
      </c>
      <c r="P132" s="1">
        <v>0</v>
      </c>
      <c r="Q132" s="1">
        <v>0</v>
      </c>
      <c r="R132" s="1">
        <v>0</v>
      </c>
      <c r="S132" s="1">
        <v>0</v>
      </c>
      <c r="T132" s="1">
        <v>0</v>
      </c>
      <c r="U132" s="1">
        <v>0</v>
      </c>
      <c r="V132" s="1">
        <v>0</v>
      </c>
      <c r="W132" s="1">
        <v>0</v>
      </c>
      <c r="X132" s="1">
        <v>0</v>
      </c>
      <c r="Y132" s="1">
        <v>0</v>
      </c>
      <c r="Z132" s="1">
        <v>0</v>
      </c>
      <c r="AA132" s="1">
        <v>0</v>
      </c>
      <c r="AB132" s="1">
        <v>0</v>
      </c>
    </row>
    <row r="133" spans="1:28" x14ac:dyDescent="0.35">
      <c r="A133" s="1" t="s">
        <v>567</v>
      </c>
      <c r="B133" s="1" t="s">
        <v>568</v>
      </c>
      <c r="C133" s="1">
        <v>0</v>
      </c>
      <c r="D133" s="1">
        <v>0</v>
      </c>
      <c r="E133" s="1">
        <v>0</v>
      </c>
      <c r="F133" s="1">
        <v>0</v>
      </c>
      <c r="G133" s="1">
        <v>0</v>
      </c>
      <c r="H133" s="1">
        <v>0</v>
      </c>
      <c r="I133" s="1">
        <v>0</v>
      </c>
      <c r="J133" s="1">
        <v>0</v>
      </c>
      <c r="K133" s="1">
        <v>0</v>
      </c>
      <c r="L133" s="1">
        <v>0</v>
      </c>
      <c r="M133" s="1">
        <v>0</v>
      </c>
      <c r="N133" s="1">
        <v>0</v>
      </c>
      <c r="O133" s="1">
        <v>0</v>
      </c>
      <c r="P133" s="1">
        <v>0</v>
      </c>
      <c r="Q133" s="1">
        <v>0</v>
      </c>
      <c r="R133" s="1">
        <v>0</v>
      </c>
      <c r="S133" s="1">
        <v>0</v>
      </c>
      <c r="T133" s="1">
        <v>0</v>
      </c>
      <c r="U133" s="1">
        <v>0</v>
      </c>
      <c r="V133" s="1">
        <v>0</v>
      </c>
      <c r="W133" s="1">
        <v>0</v>
      </c>
      <c r="X133" s="1">
        <v>0</v>
      </c>
      <c r="Y133" s="1">
        <v>0</v>
      </c>
      <c r="Z133" s="1">
        <v>0</v>
      </c>
      <c r="AA133" s="1">
        <v>0</v>
      </c>
      <c r="AB133" s="1">
        <v>0</v>
      </c>
    </row>
    <row r="134" spans="1:28" x14ac:dyDescent="0.35">
      <c r="A134" s="1" t="s">
        <v>569</v>
      </c>
      <c r="B134" s="1" t="s">
        <v>570</v>
      </c>
      <c r="C134" s="1">
        <v>0</v>
      </c>
      <c r="D134" s="1">
        <v>0</v>
      </c>
      <c r="E134" s="1">
        <v>0</v>
      </c>
      <c r="F134" s="1">
        <v>0</v>
      </c>
      <c r="G134" s="1">
        <v>0</v>
      </c>
      <c r="H134" s="1">
        <v>0</v>
      </c>
      <c r="I134" s="1">
        <v>0</v>
      </c>
      <c r="J134" s="1">
        <v>0</v>
      </c>
      <c r="K134" s="1">
        <v>0</v>
      </c>
      <c r="L134" s="1">
        <v>0</v>
      </c>
      <c r="M134" s="1">
        <v>0</v>
      </c>
      <c r="N134" s="1">
        <v>0</v>
      </c>
      <c r="O134" s="1">
        <v>0</v>
      </c>
      <c r="P134" s="1">
        <v>0</v>
      </c>
      <c r="Q134" s="1">
        <v>0</v>
      </c>
      <c r="R134" s="1">
        <v>0</v>
      </c>
      <c r="S134" s="1">
        <v>0</v>
      </c>
      <c r="T134" s="1">
        <v>0</v>
      </c>
      <c r="U134" s="1">
        <v>0</v>
      </c>
      <c r="V134" s="1">
        <v>0</v>
      </c>
      <c r="W134" s="1">
        <v>0</v>
      </c>
      <c r="X134" s="1">
        <v>0</v>
      </c>
      <c r="Y134" s="1">
        <v>0</v>
      </c>
      <c r="Z134" s="1">
        <v>0</v>
      </c>
      <c r="AA134" s="1">
        <v>0</v>
      </c>
      <c r="AB134" s="1">
        <v>0</v>
      </c>
    </row>
    <row r="135" spans="1:28" x14ac:dyDescent="0.35">
      <c r="A135" s="1" t="s">
        <v>571</v>
      </c>
      <c r="B135" s="1" t="s">
        <v>572</v>
      </c>
      <c r="C135" s="1">
        <v>0</v>
      </c>
      <c r="D135" s="1">
        <v>0</v>
      </c>
      <c r="E135" s="1">
        <v>0</v>
      </c>
      <c r="F135" s="1">
        <v>0</v>
      </c>
      <c r="G135" s="1">
        <v>0</v>
      </c>
      <c r="H135" s="1">
        <v>0</v>
      </c>
      <c r="I135" s="1">
        <v>0</v>
      </c>
      <c r="J135" s="1">
        <v>0</v>
      </c>
      <c r="K135" s="1">
        <v>0</v>
      </c>
      <c r="L135" s="1">
        <v>0</v>
      </c>
      <c r="M135" s="1">
        <v>0</v>
      </c>
      <c r="N135" s="1">
        <v>0</v>
      </c>
      <c r="O135" s="1">
        <v>0</v>
      </c>
      <c r="P135" s="1">
        <v>0</v>
      </c>
      <c r="Q135" s="1">
        <v>0</v>
      </c>
      <c r="R135" s="1">
        <v>0</v>
      </c>
      <c r="S135" s="1">
        <v>0</v>
      </c>
      <c r="T135" s="1">
        <v>0</v>
      </c>
      <c r="U135" s="1">
        <v>0</v>
      </c>
      <c r="V135" s="1">
        <v>0</v>
      </c>
      <c r="W135" s="1">
        <v>0</v>
      </c>
      <c r="X135" s="1">
        <v>0</v>
      </c>
      <c r="Y135" s="1">
        <v>0</v>
      </c>
      <c r="Z135" s="1">
        <v>0</v>
      </c>
      <c r="AA135" s="1">
        <v>0</v>
      </c>
      <c r="AB135" s="1">
        <v>0</v>
      </c>
    </row>
    <row r="136" spans="1:28" x14ac:dyDescent="0.35">
      <c r="A136" s="1" t="s">
        <v>573</v>
      </c>
      <c r="B136" s="1" t="s">
        <v>574</v>
      </c>
      <c r="C136" s="1">
        <v>0</v>
      </c>
      <c r="D136" s="1">
        <v>0</v>
      </c>
      <c r="E136" s="1">
        <v>0</v>
      </c>
      <c r="F136" s="1">
        <v>0</v>
      </c>
      <c r="G136" s="1">
        <v>0</v>
      </c>
      <c r="H136" s="1">
        <v>0</v>
      </c>
      <c r="I136" s="1">
        <v>0</v>
      </c>
      <c r="J136" s="1">
        <v>0</v>
      </c>
      <c r="K136" s="1">
        <v>0</v>
      </c>
      <c r="L136" s="1">
        <v>0</v>
      </c>
      <c r="M136" s="1">
        <v>0</v>
      </c>
      <c r="N136" s="1">
        <v>0</v>
      </c>
      <c r="O136" s="1">
        <v>0</v>
      </c>
      <c r="P136" s="1">
        <v>0</v>
      </c>
      <c r="Q136" s="1">
        <v>0</v>
      </c>
      <c r="R136" s="1">
        <v>0</v>
      </c>
      <c r="S136" s="1">
        <v>0</v>
      </c>
      <c r="T136" s="1">
        <v>0</v>
      </c>
      <c r="U136" s="1">
        <v>0</v>
      </c>
      <c r="V136" s="1">
        <v>0</v>
      </c>
      <c r="W136" s="1">
        <v>0</v>
      </c>
      <c r="X136" s="1">
        <v>0</v>
      </c>
      <c r="Y136" s="1">
        <v>0</v>
      </c>
      <c r="Z136" s="1">
        <v>0</v>
      </c>
      <c r="AA136" s="1">
        <v>0</v>
      </c>
      <c r="AB136" s="1">
        <v>0</v>
      </c>
    </row>
    <row r="137" spans="1:28" x14ac:dyDescent="0.35">
      <c r="A137" t="s">
        <v>575</v>
      </c>
      <c r="B137" t="s">
        <v>576</v>
      </c>
      <c r="C137" s="1">
        <v>0</v>
      </c>
      <c r="D137" s="1">
        <v>0</v>
      </c>
      <c r="E137" s="1">
        <v>0</v>
      </c>
      <c r="F137" s="1">
        <v>0</v>
      </c>
      <c r="G137" s="1">
        <v>0</v>
      </c>
      <c r="H137" s="1">
        <v>0</v>
      </c>
      <c r="I137" s="1">
        <v>0</v>
      </c>
      <c r="J137" s="1">
        <v>0</v>
      </c>
      <c r="K137" s="1">
        <v>0</v>
      </c>
      <c r="L137" s="1">
        <v>0</v>
      </c>
      <c r="M137" s="1">
        <v>0</v>
      </c>
      <c r="N137" s="1">
        <v>0</v>
      </c>
      <c r="O137" s="1">
        <v>0</v>
      </c>
      <c r="P137" s="1">
        <v>0</v>
      </c>
      <c r="Q137" s="1">
        <v>0</v>
      </c>
      <c r="R137" s="1">
        <v>0</v>
      </c>
      <c r="S137" s="1">
        <v>0</v>
      </c>
      <c r="T137" s="1">
        <v>0</v>
      </c>
      <c r="U137" s="1">
        <v>0</v>
      </c>
      <c r="V137" s="1">
        <v>0</v>
      </c>
      <c r="W137" s="1">
        <v>0</v>
      </c>
      <c r="X137" s="1">
        <v>0</v>
      </c>
      <c r="Y137" s="1">
        <v>0</v>
      </c>
      <c r="Z137" s="1">
        <v>0</v>
      </c>
      <c r="AA137" s="1">
        <v>0</v>
      </c>
      <c r="AB137" s="1">
        <v>0</v>
      </c>
    </row>
    <row r="138" spans="1:28" x14ac:dyDescent="0.35">
      <c r="A138" t="s">
        <v>577</v>
      </c>
      <c r="B138" t="s">
        <v>578</v>
      </c>
      <c r="C138" s="1">
        <v>0</v>
      </c>
      <c r="D138" s="1">
        <v>0</v>
      </c>
      <c r="E138" s="1">
        <v>0</v>
      </c>
      <c r="F138" s="1">
        <v>0</v>
      </c>
      <c r="G138" s="1">
        <v>0</v>
      </c>
      <c r="H138" s="1">
        <v>0</v>
      </c>
      <c r="I138" s="1">
        <v>0</v>
      </c>
      <c r="J138" s="1">
        <v>0</v>
      </c>
      <c r="K138" s="1">
        <v>0</v>
      </c>
      <c r="L138" s="1">
        <v>0</v>
      </c>
      <c r="M138" s="1">
        <v>0</v>
      </c>
      <c r="N138" s="1">
        <v>0</v>
      </c>
      <c r="O138" s="1">
        <v>0</v>
      </c>
      <c r="P138" s="1">
        <v>0</v>
      </c>
      <c r="Q138" s="1">
        <v>0</v>
      </c>
      <c r="R138" s="1">
        <v>0</v>
      </c>
      <c r="S138" s="1">
        <v>0</v>
      </c>
      <c r="T138" s="1">
        <v>0</v>
      </c>
      <c r="U138" s="1">
        <v>0</v>
      </c>
      <c r="V138" s="1">
        <v>0</v>
      </c>
      <c r="W138" s="1">
        <v>0</v>
      </c>
      <c r="X138" s="1">
        <v>0</v>
      </c>
      <c r="Y138" s="1">
        <v>0</v>
      </c>
      <c r="Z138" s="1">
        <v>0</v>
      </c>
      <c r="AA138" s="1">
        <v>0</v>
      </c>
      <c r="AB138" s="1">
        <v>0</v>
      </c>
    </row>
    <row r="139" spans="1:28" x14ac:dyDescent="0.35">
      <c r="A139" t="s">
        <v>579</v>
      </c>
      <c r="B139" t="s">
        <v>580</v>
      </c>
      <c r="C139" s="1">
        <v>0</v>
      </c>
      <c r="D139" s="1">
        <v>0</v>
      </c>
      <c r="E139" s="1">
        <v>0</v>
      </c>
      <c r="F139" s="1">
        <v>0</v>
      </c>
      <c r="G139" s="1">
        <v>0</v>
      </c>
      <c r="H139" s="1">
        <v>0</v>
      </c>
      <c r="I139" s="1">
        <v>0</v>
      </c>
      <c r="J139" s="1">
        <v>0</v>
      </c>
      <c r="K139" s="1">
        <v>0</v>
      </c>
      <c r="L139" s="1">
        <v>0</v>
      </c>
      <c r="M139" s="1">
        <v>0</v>
      </c>
      <c r="N139" s="1">
        <v>0</v>
      </c>
      <c r="O139" s="1">
        <v>0</v>
      </c>
      <c r="P139" s="1">
        <v>0</v>
      </c>
      <c r="Q139" s="1">
        <v>0</v>
      </c>
      <c r="R139" s="1">
        <v>0</v>
      </c>
      <c r="S139" s="1">
        <v>0</v>
      </c>
      <c r="T139" s="1">
        <v>0</v>
      </c>
      <c r="U139" s="1">
        <v>0</v>
      </c>
      <c r="V139" s="1">
        <v>0</v>
      </c>
      <c r="W139" s="1">
        <v>0</v>
      </c>
      <c r="X139" s="1">
        <v>0</v>
      </c>
      <c r="Y139" s="1">
        <v>0</v>
      </c>
      <c r="Z139" s="1">
        <v>0</v>
      </c>
      <c r="AA139" s="1">
        <v>0</v>
      </c>
      <c r="AB139" s="1">
        <v>0</v>
      </c>
    </row>
    <row r="140" spans="1:28" x14ac:dyDescent="0.35">
      <c r="A140" t="s">
        <v>581</v>
      </c>
      <c r="B140" t="s">
        <v>582</v>
      </c>
      <c r="C140" s="1">
        <v>0</v>
      </c>
      <c r="D140" s="1">
        <v>0</v>
      </c>
      <c r="E140" s="1">
        <v>0</v>
      </c>
      <c r="F140" s="1">
        <v>0</v>
      </c>
      <c r="G140" s="1">
        <v>0</v>
      </c>
      <c r="H140" s="1">
        <v>0</v>
      </c>
      <c r="I140" s="1">
        <v>0</v>
      </c>
      <c r="J140" s="1">
        <v>0</v>
      </c>
      <c r="K140" s="1">
        <v>0</v>
      </c>
      <c r="L140" s="1">
        <v>0</v>
      </c>
      <c r="M140" s="1">
        <v>0</v>
      </c>
      <c r="N140" s="1">
        <v>0</v>
      </c>
      <c r="O140" s="1">
        <v>0</v>
      </c>
      <c r="P140" s="1">
        <v>0</v>
      </c>
      <c r="Q140" s="1">
        <v>0</v>
      </c>
      <c r="R140" s="1">
        <v>0</v>
      </c>
      <c r="S140" s="1">
        <v>0</v>
      </c>
      <c r="T140" s="1">
        <v>0</v>
      </c>
      <c r="U140" s="1">
        <v>0</v>
      </c>
      <c r="V140" s="1">
        <v>0</v>
      </c>
      <c r="W140" s="1">
        <v>0</v>
      </c>
      <c r="X140" s="1">
        <v>0</v>
      </c>
      <c r="Y140" s="1">
        <v>0</v>
      </c>
      <c r="Z140" s="1">
        <v>0</v>
      </c>
      <c r="AA140" s="1">
        <v>0</v>
      </c>
      <c r="AB140" s="1">
        <v>0</v>
      </c>
    </row>
    <row r="141" spans="1:28" x14ac:dyDescent="0.35">
      <c r="A141" t="s">
        <v>583</v>
      </c>
      <c r="B141" t="s">
        <v>584</v>
      </c>
      <c r="C141" s="1">
        <v>0</v>
      </c>
      <c r="D141" s="1">
        <v>0</v>
      </c>
      <c r="E141" s="1">
        <v>0</v>
      </c>
      <c r="F141" s="1">
        <v>0</v>
      </c>
      <c r="G141" s="1">
        <v>0</v>
      </c>
      <c r="H141" s="1">
        <v>0</v>
      </c>
      <c r="I141" s="1">
        <v>0</v>
      </c>
      <c r="J141" s="1">
        <v>0</v>
      </c>
      <c r="K141" s="1">
        <v>0</v>
      </c>
      <c r="L141" s="1">
        <v>0</v>
      </c>
      <c r="M141" s="1">
        <v>0</v>
      </c>
      <c r="N141" s="1">
        <v>0</v>
      </c>
      <c r="O141" s="1">
        <v>0</v>
      </c>
      <c r="P141" s="1">
        <v>0</v>
      </c>
      <c r="Q141" s="1">
        <v>0</v>
      </c>
      <c r="R141" s="1">
        <v>0</v>
      </c>
      <c r="S141" s="1">
        <v>0</v>
      </c>
      <c r="T141" s="1">
        <v>0</v>
      </c>
      <c r="U141" s="1">
        <v>0</v>
      </c>
      <c r="V141" s="1">
        <v>0</v>
      </c>
      <c r="W141" s="1">
        <v>0</v>
      </c>
      <c r="X141" s="1">
        <v>0</v>
      </c>
      <c r="Y141" s="1">
        <v>0</v>
      </c>
      <c r="Z141" s="1">
        <v>0</v>
      </c>
      <c r="AA141" s="1">
        <v>0</v>
      </c>
      <c r="AB141" s="1">
        <v>0</v>
      </c>
    </row>
    <row r="142" spans="1:28" x14ac:dyDescent="0.35">
      <c r="A142" t="s">
        <v>586</v>
      </c>
      <c r="B142" t="s">
        <v>587</v>
      </c>
      <c r="C142" s="1">
        <v>0</v>
      </c>
      <c r="D142" s="1">
        <v>0</v>
      </c>
      <c r="E142" s="1">
        <v>0</v>
      </c>
      <c r="F142" s="1">
        <v>0</v>
      </c>
      <c r="G142" s="1">
        <v>0</v>
      </c>
      <c r="H142" s="1">
        <v>0</v>
      </c>
      <c r="I142" s="1">
        <v>0</v>
      </c>
      <c r="J142" s="1">
        <v>0</v>
      </c>
      <c r="K142" s="1">
        <v>0</v>
      </c>
      <c r="L142" s="1">
        <v>0</v>
      </c>
      <c r="M142" s="1">
        <v>0</v>
      </c>
      <c r="N142" s="1">
        <v>0</v>
      </c>
      <c r="O142" s="1">
        <v>0</v>
      </c>
      <c r="P142" s="1">
        <v>0</v>
      </c>
      <c r="Q142" s="1">
        <v>0</v>
      </c>
      <c r="R142" s="1">
        <v>0</v>
      </c>
      <c r="S142" s="1">
        <v>0</v>
      </c>
      <c r="T142" s="1">
        <v>0</v>
      </c>
      <c r="U142" s="1">
        <v>0</v>
      </c>
      <c r="V142" s="1">
        <v>0</v>
      </c>
      <c r="W142" s="1">
        <v>0</v>
      </c>
      <c r="X142" s="1">
        <v>0</v>
      </c>
      <c r="Y142" s="1">
        <v>0</v>
      </c>
      <c r="Z142" s="1">
        <v>0</v>
      </c>
      <c r="AA142" s="1">
        <v>0</v>
      </c>
      <c r="AB142" s="1">
        <v>0</v>
      </c>
    </row>
    <row r="143" spans="1:28" x14ac:dyDescent="0.35">
      <c r="A143" t="s">
        <v>588</v>
      </c>
      <c r="B143" t="s">
        <v>589</v>
      </c>
      <c r="C143" s="1">
        <v>0</v>
      </c>
      <c r="D143" s="1">
        <v>0</v>
      </c>
      <c r="E143" s="1">
        <v>0</v>
      </c>
      <c r="F143" s="1">
        <v>0</v>
      </c>
      <c r="G143" s="1">
        <v>0</v>
      </c>
      <c r="H143" s="1">
        <v>0</v>
      </c>
      <c r="I143" s="1">
        <v>0</v>
      </c>
      <c r="J143" s="1">
        <v>0</v>
      </c>
      <c r="K143" s="1">
        <v>0</v>
      </c>
      <c r="L143" s="1">
        <v>0</v>
      </c>
      <c r="M143" s="1">
        <v>0</v>
      </c>
      <c r="N143" s="1">
        <v>0</v>
      </c>
      <c r="O143" s="1">
        <v>0</v>
      </c>
      <c r="P143" s="1">
        <v>0</v>
      </c>
      <c r="Q143" s="1">
        <v>0</v>
      </c>
      <c r="R143" s="1">
        <v>0</v>
      </c>
      <c r="S143" s="1">
        <v>0</v>
      </c>
      <c r="T143" s="1">
        <v>0</v>
      </c>
      <c r="U143" s="1">
        <v>0</v>
      </c>
      <c r="V143" s="1">
        <v>0</v>
      </c>
      <c r="W143" s="1">
        <v>0</v>
      </c>
      <c r="X143" s="1">
        <v>0</v>
      </c>
      <c r="Y143" s="1">
        <v>0</v>
      </c>
      <c r="Z143" s="1">
        <v>0</v>
      </c>
      <c r="AA143" s="1">
        <v>0</v>
      </c>
      <c r="AB143" s="1">
        <v>0</v>
      </c>
    </row>
    <row r="144" spans="1:28" x14ac:dyDescent="0.35">
      <c r="A144" t="s">
        <v>590</v>
      </c>
      <c r="B144" t="s">
        <v>591</v>
      </c>
      <c r="C144" s="1">
        <v>0</v>
      </c>
      <c r="D144" s="1">
        <v>0</v>
      </c>
      <c r="E144" s="1">
        <v>0</v>
      </c>
      <c r="F144" s="1">
        <v>0</v>
      </c>
      <c r="G144" s="1">
        <v>0</v>
      </c>
      <c r="H144" s="1">
        <v>0</v>
      </c>
      <c r="I144" s="1">
        <v>0</v>
      </c>
      <c r="J144" s="1">
        <v>0</v>
      </c>
      <c r="K144" s="1">
        <v>0</v>
      </c>
      <c r="L144" s="1">
        <v>0</v>
      </c>
      <c r="M144" s="1">
        <v>0</v>
      </c>
      <c r="N144" s="1">
        <v>0</v>
      </c>
      <c r="O144" s="1">
        <v>0</v>
      </c>
      <c r="P144" s="1">
        <v>0</v>
      </c>
      <c r="Q144" s="1">
        <v>0</v>
      </c>
      <c r="R144" s="1">
        <v>0</v>
      </c>
      <c r="S144" s="1">
        <v>0</v>
      </c>
      <c r="T144" s="1">
        <v>0</v>
      </c>
      <c r="U144" s="1">
        <v>0</v>
      </c>
      <c r="V144" s="1">
        <v>0</v>
      </c>
      <c r="W144" s="1">
        <v>0</v>
      </c>
      <c r="X144" s="1">
        <v>0</v>
      </c>
      <c r="Y144" s="1">
        <v>0</v>
      </c>
      <c r="Z144" s="1">
        <v>0</v>
      </c>
      <c r="AA144" s="1">
        <v>0</v>
      </c>
      <c r="AB144" s="1">
        <v>0</v>
      </c>
    </row>
    <row r="145" spans="1:28" x14ac:dyDescent="0.35">
      <c r="A145" t="s">
        <v>592</v>
      </c>
      <c r="B145" t="s">
        <v>593</v>
      </c>
      <c r="C145" s="1">
        <v>0</v>
      </c>
      <c r="D145" s="1">
        <v>0</v>
      </c>
      <c r="E145" s="1">
        <v>0</v>
      </c>
      <c r="F145" s="1">
        <v>0</v>
      </c>
      <c r="G145" s="1">
        <v>0</v>
      </c>
      <c r="H145" s="1">
        <v>0</v>
      </c>
      <c r="I145" s="1">
        <v>0</v>
      </c>
      <c r="J145" s="1">
        <v>0</v>
      </c>
      <c r="K145" s="1">
        <v>0</v>
      </c>
      <c r="L145" s="1">
        <v>0</v>
      </c>
      <c r="M145" s="1">
        <v>0</v>
      </c>
      <c r="N145" s="1">
        <v>0</v>
      </c>
      <c r="O145" s="1">
        <v>0</v>
      </c>
      <c r="P145" s="1">
        <v>0</v>
      </c>
      <c r="Q145" s="1">
        <v>0</v>
      </c>
      <c r="R145" s="1">
        <v>0</v>
      </c>
      <c r="S145" s="1">
        <v>0</v>
      </c>
      <c r="T145" s="1">
        <v>0</v>
      </c>
      <c r="U145" s="1">
        <v>0</v>
      </c>
      <c r="V145" s="1">
        <v>0</v>
      </c>
      <c r="W145" s="1">
        <v>0</v>
      </c>
      <c r="X145" s="1">
        <v>0</v>
      </c>
      <c r="Y145" s="1">
        <v>0</v>
      </c>
      <c r="Z145" s="1">
        <v>0</v>
      </c>
      <c r="AA145" s="1">
        <v>0</v>
      </c>
      <c r="AB145" s="1">
        <v>0</v>
      </c>
    </row>
    <row r="146" spans="1:28" x14ac:dyDescent="0.35">
      <c r="A146" t="s">
        <v>595</v>
      </c>
      <c r="B146" t="s">
        <v>596</v>
      </c>
      <c r="C146" s="1">
        <v>0</v>
      </c>
      <c r="D146" s="1">
        <v>0</v>
      </c>
      <c r="E146" s="1">
        <v>0</v>
      </c>
      <c r="F146" s="1">
        <v>0</v>
      </c>
      <c r="G146" s="1">
        <v>0</v>
      </c>
      <c r="H146" s="1">
        <v>0</v>
      </c>
      <c r="I146" s="1">
        <v>0</v>
      </c>
      <c r="J146" s="1">
        <v>0</v>
      </c>
      <c r="K146" s="1">
        <v>0</v>
      </c>
      <c r="L146" s="1">
        <v>0</v>
      </c>
      <c r="M146" s="1">
        <v>0</v>
      </c>
      <c r="N146" s="1">
        <v>0</v>
      </c>
      <c r="O146" s="1">
        <v>0</v>
      </c>
      <c r="P146" s="1">
        <v>0</v>
      </c>
      <c r="Q146" s="1">
        <v>0</v>
      </c>
      <c r="R146" s="1">
        <v>0</v>
      </c>
      <c r="S146" s="1">
        <v>0</v>
      </c>
      <c r="T146" s="1">
        <v>0</v>
      </c>
      <c r="U146" s="1">
        <v>0</v>
      </c>
      <c r="V146" s="1">
        <v>0</v>
      </c>
      <c r="W146" s="1">
        <v>0</v>
      </c>
      <c r="X146" s="1">
        <v>0</v>
      </c>
      <c r="Y146" s="1">
        <v>0</v>
      </c>
      <c r="Z146" s="1">
        <v>0</v>
      </c>
      <c r="AA146" s="1">
        <v>0</v>
      </c>
      <c r="AB146" s="1">
        <v>0</v>
      </c>
    </row>
    <row r="147" spans="1:28" x14ac:dyDescent="0.35">
      <c r="A147" t="s">
        <v>597</v>
      </c>
      <c r="B147" t="s">
        <v>598</v>
      </c>
      <c r="C147" s="1">
        <v>0</v>
      </c>
      <c r="D147" s="1">
        <v>0</v>
      </c>
      <c r="E147" s="1">
        <v>0</v>
      </c>
      <c r="F147" s="1">
        <v>0</v>
      </c>
      <c r="G147" s="1">
        <v>0</v>
      </c>
      <c r="H147" s="1">
        <v>0</v>
      </c>
      <c r="I147" s="1">
        <v>0</v>
      </c>
      <c r="J147" s="1">
        <v>0</v>
      </c>
      <c r="K147" s="1">
        <v>0</v>
      </c>
      <c r="L147" s="1">
        <v>0</v>
      </c>
      <c r="M147" s="1">
        <v>0</v>
      </c>
      <c r="N147" s="1">
        <v>0</v>
      </c>
      <c r="O147" s="1">
        <v>0</v>
      </c>
      <c r="P147" s="1">
        <v>0</v>
      </c>
      <c r="Q147" s="1">
        <v>0</v>
      </c>
      <c r="R147" s="1">
        <v>0</v>
      </c>
      <c r="S147" s="1">
        <v>0</v>
      </c>
      <c r="T147" s="1">
        <v>0</v>
      </c>
      <c r="U147" s="1">
        <v>0</v>
      </c>
      <c r="V147" s="1">
        <v>0</v>
      </c>
      <c r="W147" s="1">
        <v>0</v>
      </c>
      <c r="X147" s="1">
        <v>0</v>
      </c>
      <c r="Y147" s="1">
        <v>0</v>
      </c>
      <c r="Z147" s="1">
        <v>0</v>
      </c>
      <c r="AA147" s="1">
        <v>0</v>
      </c>
      <c r="AB147" s="1">
        <v>0</v>
      </c>
    </row>
    <row r="148" spans="1:28" x14ac:dyDescent="0.35">
      <c r="A148" t="s">
        <v>599</v>
      </c>
      <c r="B148" t="s">
        <v>600</v>
      </c>
      <c r="C148" s="1">
        <v>0</v>
      </c>
      <c r="D148" s="1">
        <v>0</v>
      </c>
      <c r="E148" s="1">
        <v>0</v>
      </c>
      <c r="F148" s="1">
        <v>0</v>
      </c>
      <c r="G148" s="1">
        <v>0</v>
      </c>
      <c r="H148" s="1">
        <v>0</v>
      </c>
      <c r="I148" s="1">
        <v>0</v>
      </c>
      <c r="J148" s="1">
        <v>0</v>
      </c>
      <c r="K148" s="1">
        <v>0</v>
      </c>
      <c r="L148" s="1">
        <v>0</v>
      </c>
      <c r="M148" s="1">
        <v>0</v>
      </c>
      <c r="N148" s="1">
        <v>0</v>
      </c>
      <c r="O148" s="1">
        <v>0</v>
      </c>
      <c r="P148" s="1">
        <v>0</v>
      </c>
      <c r="Q148" s="1">
        <v>0</v>
      </c>
      <c r="R148" s="1">
        <v>0</v>
      </c>
      <c r="S148" s="1">
        <v>0</v>
      </c>
      <c r="T148" s="1">
        <v>0</v>
      </c>
      <c r="U148" s="1">
        <v>0</v>
      </c>
      <c r="V148" s="1">
        <v>0</v>
      </c>
      <c r="W148" s="1">
        <v>0</v>
      </c>
      <c r="X148" s="1">
        <v>0</v>
      </c>
      <c r="Y148" s="1">
        <v>0</v>
      </c>
      <c r="Z148" s="1">
        <v>0</v>
      </c>
      <c r="AA148" s="1">
        <v>0</v>
      </c>
      <c r="AB148" s="1">
        <v>0</v>
      </c>
    </row>
    <row r="149" spans="1:28" x14ac:dyDescent="0.35">
      <c r="A149" t="s">
        <v>601</v>
      </c>
      <c r="B149" t="s">
        <v>602</v>
      </c>
      <c r="C149" s="1">
        <v>0</v>
      </c>
      <c r="D149" s="1">
        <v>0</v>
      </c>
      <c r="E149" s="1">
        <v>0</v>
      </c>
      <c r="F149" s="1">
        <v>0</v>
      </c>
      <c r="G149" s="1">
        <v>0</v>
      </c>
      <c r="H149" s="1">
        <v>0</v>
      </c>
      <c r="I149" s="1">
        <v>0</v>
      </c>
      <c r="J149" s="1">
        <v>0</v>
      </c>
      <c r="K149" s="1">
        <v>0</v>
      </c>
      <c r="L149" s="1">
        <v>0</v>
      </c>
      <c r="M149" s="1">
        <v>0</v>
      </c>
      <c r="N149" s="1">
        <v>0</v>
      </c>
      <c r="O149" s="1">
        <v>0</v>
      </c>
      <c r="P149" s="1">
        <v>0</v>
      </c>
      <c r="Q149" s="1">
        <v>0</v>
      </c>
      <c r="R149" s="1">
        <v>0</v>
      </c>
      <c r="S149" s="1">
        <v>0</v>
      </c>
      <c r="T149" s="1">
        <v>0</v>
      </c>
      <c r="U149" s="1">
        <v>0</v>
      </c>
      <c r="V149" s="1">
        <v>0</v>
      </c>
      <c r="W149" s="1">
        <v>0</v>
      </c>
      <c r="X149" s="1">
        <v>0</v>
      </c>
      <c r="Y149" s="1">
        <v>0</v>
      </c>
      <c r="Z149" s="1">
        <v>0</v>
      </c>
      <c r="AA149" s="1">
        <v>0</v>
      </c>
      <c r="AB149" s="1">
        <v>0</v>
      </c>
    </row>
    <row r="150" spans="1:28" x14ac:dyDescent="0.35">
      <c r="A150" t="s">
        <v>603</v>
      </c>
      <c r="B150" t="s">
        <v>604</v>
      </c>
      <c r="C150" s="1">
        <v>0</v>
      </c>
      <c r="D150" s="1">
        <v>0</v>
      </c>
      <c r="E150" s="1">
        <v>0</v>
      </c>
      <c r="F150" s="1">
        <v>0</v>
      </c>
      <c r="G150" s="1">
        <v>0</v>
      </c>
      <c r="H150" s="1">
        <v>0</v>
      </c>
      <c r="I150" s="1">
        <v>0</v>
      </c>
      <c r="J150" s="1">
        <v>0</v>
      </c>
      <c r="K150" s="1">
        <v>0</v>
      </c>
      <c r="L150" s="1">
        <v>0</v>
      </c>
      <c r="M150" s="1">
        <v>0</v>
      </c>
      <c r="N150" s="1">
        <v>0</v>
      </c>
      <c r="O150" s="1">
        <v>0</v>
      </c>
      <c r="P150" s="1">
        <v>0</v>
      </c>
      <c r="Q150" s="1">
        <v>0</v>
      </c>
      <c r="R150" s="1">
        <v>0</v>
      </c>
      <c r="S150" s="1">
        <v>0</v>
      </c>
      <c r="T150" s="1">
        <v>0</v>
      </c>
      <c r="U150" s="1">
        <v>0</v>
      </c>
      <c r="V150" s="1">
        <v>0</v>
      </c>
      <c r="W150" s="1">
        <v>0</v>
      </c>
      <c r="X150" s="1">
        <v>0</v>
      </c>
      <c r="Y150" s="1">
        <v>0</v>
      </c>
      <c r="Z150" s="1">
        <v>0</v>
      </c>
      <c r="AA150" s="1">
        <v>0</v>
      </c>
      <c r="AB150" s="1">
        <v>0</v>
      </c>
    </row>
    <row r="151" spans="1:28" x14ac:dyDescent="0.35">
      <c r="A151" t="s">
        <v>605</v>
      </c>
      <c r="B151" t="s">
        <v>606</v>
      </c>
      <c r="C151" s="1">
        <v>0</v>
      </c>
      <c r="D151" s="1">
        <v>0</v>
      </c>
      <c r="E151" s="1">
        <v>0</v>
      </c>
      <c r="F151" s="1">
        <v>0</v>
      </c>
      <c r="G151" s="1">
        <v>0</v>
      </c>
      <c r="H151" s="1">
        <v>0</v>
      </c>
      <c r="I151" s="1">
        <v>0</v>
      </c>
      <c r="J151" s="1">
        <v>0</v>
      </c>
      <c r="K151" s="1">
        <v>0</v>
      </c>
      <c r="L151" s="1">
        <v>0</v>
      </c>
      <c r="M151" s="1">
        <v>0</v>
      </c>
      <c r="N151" s="1">
        <v>0</v>
      </c>
      <c r="O151" s="1">
        <v>0</v>
      </c>
      <c r="P151" s="1">
        <v>0</v>
      </c>
      <c r="Q151" s="1">
        <v>0</v>
      </c>
      <c r="R151" s="1">
        <v>0</v>
      </c>
      <c r="S151" s="1">
        <v>0</v>
      </c>
      <c r="T151" s="1">
        <v>0</v>
      </c>
      <c r="U151" s="1">
        <v>0</v>
      </c>
      <c r="V151" s="1">
        <v>0</v>
      </c>
      <c r="W151" s="1">
        <v>0</v>
      </c>
      <c r="X151" s="1">
        <v>0</v>
      </c>
      <c r="Y151" s="1">
        <v>0</v>
      </c>
      <c r="Z151" s="1">
        <v>0</v>
      </c>
      <c r="AA151" s="1">
        <v>0</v>
      </c>
      <c r="AB151" s="1">
        <v>0</v>
      </c>
    </row>
    <row r="152" spans="1:28" x14ac:dyDescent="0.35">
      <c r="A152" t="s">
        <v>607</v>
      </c>
      <c r="B152" t="s">
        <v>608</v>
      </c>
      <c r="C152" s="1">
        <v>0</v>
      </c>
      <c r="D152" s="1">
        <v>0</v>
      </c>
      <c r="E152" s="1">
        <v>0</v>
      </c>
      <c r="F152" s="1">
        <v>0</v>
      </c>
      <c r="G152" s="1">
        <v>0</v>
      </c>
      <c r="H152" s="1">
        <v>0</v>
      </c>
      <c r="I152" s="1">
        <v>0</v>
      </c>
      <c r="J152" s="1">
        <v>0</v>
      </c>
      <c r="K152" s="1">
        <v>0</v>
      </c>
      <c r="L152" s="1">
        <v>0</v>
      </c>
      <c r="M152" s="1">
        <v>0</v>
      </c>
      <c r="N152" s="1">
        <v>0</v>
      </c>
      <c r="O152" s="1">
        <v>0</v>
      </c>
      <c r="P152" s="1">
        <v>0</v>
      </c>
      <c r="Q152" s="1">
        <v>0</v>
      </c>
      <c r="R152" s="1">
        <v>0</v>
      </c>
      <c r="S152" s="1">
        <v>0</v>
      </c>
      <c r="T152" s="1">
        <v>0</v>
      </c>
      <c r="U152" s="1">
        <v>0</v>
      </c>
      <c r="V152" s="1">
        <v>0</v>
      </c>
      <c r="W152" s="1">
        <v>0</v>
      </c>
      <c r="X152" s="1">
        <v>0</v>
      </c>
      <c r="Y152" s="1">
        <v>0</v>
      </c>
      <c r="Z152" s="1">
        <v>0</v>
      </c>
      <c r="AA152" s="1">
        <v>0</v>
      </c>
      <c r="AB152" s="1">
        <v>0</v>
      </c>
    </row>
    <row r="153" spans="1:28" x14ac:dyDescent="0.35">
      <c r="A153" t="s">
        <v>610</v>
      </c>
      <c r="B153" t="s">
        <v>611</v>
      </c>
      <c r="C153" s="1">
        <v>0</v>
      </c>
      <c r="D153" s="1">
        <v>0</v>
      </c>
      <c r="E153" s="1">
        <v>0</v>
      </c>
      <c r="F153" s="1">
        <v>0</v>
      </c>
      <c r="G153" s="1">
        <v>0</v>
      </c>
      <c r="H153" s="1">
        <v>0</v>
      </c>
      <c r="I153" s="1">
        <v>0</v>
      </c>
      <c r="J153" s="1">
        <v>0</v>
      </c>
      <c r="K153" s="1">
        <v>0</v>
      </c>
      <c r="L153" s="1">
        <v>0</v>
      </c>
      <c r="M153" s="1">
        <v>0</v>
      </c>
      <c r="N153" s="1">
        <v>0</v>
      </c>
      <c r="O153" s="1">
        <v>0</v>
      </c>
      <c r="P153" s="1">
        <v>0</v>
      </c>
      <c r="Q153" s="1">
        <v>0</v>
      </c>
      <c r="R153" s="1">
        <v>0</v>
      </c>
      <c r="S153" s="1">
        <v>0</v>
      </c>
      <c r="T153" s="1">
        <v>0</v>
      </c>
      <c r="U153" s="1">
        <v>0</v>
      </c>
      <c r="V153" s="1">
        <v>0</v>
      </c>
      <c r="W153" s="1">
        <v>0</v>
      </c>
      <c r="X153" s="1">
        <v>0</v>
      </c>
      <c r="Y153" s="1">
        <v>0</v>
      </c>
      <c r="Z153" s="1">
        <v>0</v>
      </c>
      <c r="AA153" s="1">
        <v>0</v>
      </c>
      <c r="AB153" s="1">
        <v>0</v>
      </c>
    </row>
    <row r="154" spans="1:28" x14ac:dyDescent="0.35">
      <c r="A154" t="s">
        <v>612</v>
      </c>
      <c r="B154" t="s">
        <v>613</v>
      </c>
      <c r="C154" s="1">
        <v>0</v>
      </c>
      <c r="D154" s="1">
        <v>0</v>
      </c>
      <c r="E154" s="1">
        <v>0</v>
      </c>
      <c r="F154" s="1">
        <v>0</v>
      </c>
      <c r="G154" s="1">
        <v>0</v>
      </c>
      <c r="H154" s="1">
        <v>0</v>
      </c>
      <c r="I154" s="1">
        <v>0</v>
      </c>
      <c r="J154" s="1">
        <v>0</v>
      </c>
      <c r="K154" s="1">
        <v>0</v>
      </c>
      <c r="L154" s="1">
        <v>0</v>
      </c>
      <c r="M154" s="1">
        <v>0</v>
      </c>
      <c r="N154" s="1">
        <v>0</v>
      </c>
      <c r="O154" s="1">
        <v>0</v>
      </c>
      <c r="P154" s="1">
        <v>0</v>
      </c>
      <c r="Q154" s="1">
        <v>0</v>
      </c>
      <c r="R154" s="1">
        <v>0</v>
      </c>
      <c r="S154" s="1">
        <v>0</v>
      </c>
      <c r="T154" s="1">
        <v>0</v>
      </c>
      <c r="U154" s="1">
        <v>0</v>
      </c>
      <c r="V154" s="1">
        <v>0</v>
      </c>
      <c r="W154" s="1">
        <v>0</v>
      </c>
      <c r="X154" s="1">
        <v>0</v>
      </c>
      <c r="Y154" s="1">
        <v>0</v>
      </c>
      <c r="Z154" s="1">
        <v>0</v>
      </c>
      <c r="AA154" s="1">
        <v>0</v>
      </c>
      <c r="AB154" s="1">
        <v>0</v>
      </c>
    </row>
    <row r="155" spans="1:28" x14ac:dyDescent="0.35">
      <c r="A155" t="s">
        <v>615</v>
      </c>
      <c r="B155" t="s">
        <v>616</v>
      </c>
      <c r="C155" s="1">
        <v>0</v>
      </c>
      <c r="D155" s="1">
        <v>0</v>
      </c>
      <c r="E155" s="1">
        <v>0</v>
      </c>
      <c r="F155" s="1">
        <v>0</v>
      </c>
      <c r="G155" s="1">
        <v>0</v>
      </c>
      <c r="H155" s="1">
        <v>0</v>
      </c>
      <c r="I155" s="1">
        <v>0</v>
      </c>
      <c r="J155" s="1">
        <v>0</v>
      </c>
      <c r="K155" s="1">
        <v>0</v>
      </c>
      <c r="L155" s="1">
        <v>0</v>
      </c>
      <c r="M155" s="1">
        <v>0</v>
      </c>
      <c r="N155" s="1">
        <v>0</v>
      </c>
      <c r="O155" s="1">
        <v>0</v>
      </c>
      <c r="P155" s="1">
        <v>0</v>
      </c>
      <c r="Q155" s="1">
        <v>0</v>
      </c>
      <c r="R155" s="1">
        <v>0</v>
      </c>
      <c r="S155" s="1">
        <v>0</v>
      </c>
      <c r="T155" s="1">
        <v>0</v>
      </c>
      <c r="U155" s="1">
        <v>0</v>
      </c>
      <c r="V155" s="1">
        <v>0</v>
      </c>
      <c r="W155" s="1">
        <v>0</v>
      </c>
      <c r="X155" s="1">
        <v>0</v>
      </c>
      <c r="Y155" s="1">
        <v>0</v>
      </c>
      <c r="Z155" s="1">
        <v>0</v>
      </c>
      <c r="AA155" s="1">
        <v>0</v>
      </c>
      <c r="AB155" s="1">
        <v>0</v>
      </c>
    </row>
    <row r="156" spans="1:28" x14ac:dyDescent="0.35">
      <c r="A156" t="s">
        <v>617</v>
      </c>
      <c r="B156" t="s">
        <v>618</v>
      </c>
      <c r="C156" s="1">
        <v>0</v>
      </c>
      <c r="D156" s="1">
        <v>0</v>
      </c>
      <c r="E156" s="1">
        <v>0</v>
      </c>
      <c r="F156" s="1">
        <v>0</v>
      </c>
      <c r="G156" s="1">
        <v>0</v>
      </c>
      <c r="H156" s="1">
        <v>0</v>
      </c>
      <c r="I156" s="1">
        <v>0</v>
      </c>
      <c r="J156" s="1">
        <v>0</v>
      </c>
      <c r="K156" s="1">
        <v>0</v>
      </c>
      <c r="L156" s="1">
        <v>0</v>
      </c>
      <c r="M156" s="1">
        <v>0</v>
      </c>
      <c r="N156" s="1">
        <v>0</v>
      </c>
      <c r="O156" s="1">
        <v>0</v>
      </c>
      <c r="P156" s="1">
        <v>0</v>
      </c>
      <c r="Q156" s="1">
        <v>0</v>
      </c>
      <c r="R156" s="1">
        <v>0</v>
      </c>
      <c r="S156" s="1">
        <v>0</v>
      </c>
      <c r="T156" s="1">
        <v>0</v>
      </c>
      <c r="U156" s="1">
        <v>0</v>
      </c>
      <c r="V156" s="1">
        <v>0</v>
      </c>
      <c r="W156" s="1">
        <v>0</v>
      </c>
      <c r="X156" s="1">
        <v>0</v>
      </c>
      <c r="Y156" s="1">
        <v>0</v>
      </c>
      <c r="Z156" s="1">
        <v>0</v>
      </c>
      <c r="AA156" s="1">
        <v>0</v>
      </c>
      <c r="AB156" s="1">
        <v>0</v>
      </c>
    </row>
    <row r="157" spans="1:28" x14ac:dyDescent="0.35">
      <c r="A157" t="s">
        <v>619</v>
      </c>
      <c r="B157" t="s">
        <v>620</v>
      </c>
      <c r="C157" s="1">
        <v>0</v>
      </c>
      <c r="D157" s="1">
        <v>0</v>
      </c>
      <c r="E157" s="1">
        <v>0</v>
      </c>
      <c r="F157" s="1">
        <v>0</v>
      </c>
      <c r="G157" s="1">
        <v>0</v>
      </c>
      <c r="H157" s="1">
        <v>0</v>
      </c>
      <c r="I157" s="1">
        <v>0</v>
      </c>
      <c r="J157" s="1">
        <v>0</v>
      </c>
      <c r="K157" s="1">
        <v>0</v>
      </c>
      <c r="L157" s="1">
        <v>0</v>
      </c>
      <c r="M157" s="1">
        <v>0</v>
      </c>
      <c r="N157" s="1">
        <v>0</v>
      </c>
      <c r="O157" s="1">
        <v>0</v>
      </c>
      <c r="P157" s="1">
        <v>0</v>
      </c>
      <c r="Q157" s="1">
        <v>0</v>
      </c>
      <c r="R157" s="1">
        <v>0</v>
      </c>
      <c r="S157" s="1">
        <v>0</v>
      </c>
      <c r="T157" s="1">
        <v>0</v>
      </c>
      <c r="U157" s="1">
        <v>0</v>
      </c>
      <c r="V157" s="1">
        <v>0</v>
      </c>
      <c r="W157" s="1">
        <v>0</v>
      </c>
      <c r="X157" s="1">
        <v>0</v>
      </c>
      <c r="Y157" s="1">
        <v>0</v>
      </c>
      <c r="Z157" s="1">
        <v>0</v>
      </c>
      <c r="AA157" s="1">
        <v>0</v>
      </c>
      <c r="AB157" s="1">
        <v>0</v>
      </c>
    </row>
    <row r="158" spans="1:28" x14ac:dyDescent="0.35">
      <c r="A158" t="s">
        <v>621</v>
      </c>
      <c r="B158" t="s">
        <v>622</v>
      </c>
      <c r="C158" s="1">
        <v>0</v>
      </c>
      <c r="D158" s="1">
        <v>0</v>
      </c>
      <c r="E158" s="1">
        <v>0</v>
      </c>
      <c r="F158" s="1">
        <v>0</v>
      </c>
      <c r="G158" s="1">
        <v>0</v>
      </c>
      <c r="H158" s="1">
        <v>0</v>
      </c>
      <c r="I158" s="1">
        <v>0</v>
      </c>
      <c r="J158" s="1">
        <v>0</v>
      </c>
      <c r="K158" s="1">
        <v>0</v>
      </c>
      <c r="L158" s="1">
        <v>0</v>
      </c>
      <c r="M158" s="1">
        <v>0</v>
      </c>
      <c r="N158" s="1">
        <v>0</v>
      </c>
      <c r="O158" s="1">
        <v>0</v>
      </c>
      <c r="P158" s="1">
        <v>0</v>
      </c>
      <c r="Q158" s="1">
        <v>0</v>
      </c>
      <c r="R158" s="1">
        <v>0</v>
      </c>
      <c r="S158" s="1">
        <v>0</v>
      </c>
      <c r="T158" s="1">
        <v>0</v>
      </c>
      <c r="U158" s="1">
        <v>0</v>
      </c>
      <c r="V158" s="1">
        <v>0</v>
      </c>
      <c r="W158" s="1">
        <v>0</v>
      </c>
      <c r="X158" s="1">
        <v>0</v>
      </c>
      <c r="Y158" s="1">
        <v>0</v>
      </c>
      <c r="Z158" s="1">
        <v>0</v>
      </c>
      <c r="AA158" s="1">
        <v>0</v>
      </c>
      <c r="AB158" s="1">
        <v>0</v>
      </c>
    </row>
  </sheetData>
  <pageMargins left="0.75" right="0.75" top="1" bottom="1" header="0.5" footer="0.5"/>
  <headerFooter alignWithMargins="0">
    <oddHeader>&amp;A</oddHeader>
    <oddFooter>Page &amp;P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8">
    <tabColor rgb="FF92D050"/>
  </sheetPr>
  <dimension ref="A1:P158"/>
  <sheetViews>
    <sheetView topLeftCell="A138" workbookViewId="0">
      <selection activeCell="J161" sqref="J161"/>
    </sheetView>
  </sheetViews>
  <sheetFormatPr defaultRowHeight="12.9" x14ac:dyDescent="0.35"/>
  <cols>
    <col min="1" max="1" width="50.3046875" bestFit="1" customWidth="1"/>
    <col min="2" max="2" width="10.84375" bestFit="1" customWidth="1"/>
  </cols>
  <sheetData>
    <row r="1" spans="1:16" x14ac:dyDescent="0.35">
      <c r="A1" s="1" t="s">
        <v>1883</v>
      </c>
      <c r="B1" s="1" t="s">
        <v>1884</v>
      </c>
      <c r="C1" s="1" t="s">
        <v>3008</v>
      </c>
      <c r="D1" s="1" t="s">
        <v>3009</v>
      </c>
      <c r="E1" s="1" t="s">
        <v>3010</v>
      </c>
      <c r="F1" s="1" t="s">
        <v>3011</v>
      </c>
      <c r="G1" s="1" t="s">
        <v>3012</v>
      </c>
      <c r="H1" s="1" t="s">
        <v>3013</v>
      </c>
      <c r="I1" s="1" t="s">
        <v>3014</v>
      </c>
      <c r="J1" s="1" t="s">
        <v>3015</v>
      </c>
      <c r="K1" s="1" t="s">
        <v>3016</v>
      </c>
      <c r="L1" s="1" t="s">
        <v>3017</v>
      </c>
      <c r="M1" s="1" t="s">
        <v>3018</v>
      </c>
      <c r="N1" s="1" t="s">
        <v>3019</v>
      </c>
      <c r="O1" s="1" t="s">
        <v>2930</v>
      </c>
      <c r="P1" s="1" t="s">
        <v>2931</v>
      </c>
    </row>
    <row r="2" spans="1:16" x14ac:dyDescent="0.35">
      <c r="A2" s="1" t="s">
        <v>287</v>
      </c>
      <c r="B2" s="1" t="s">
        <v>288</v>
      </c>
      <c r="C2" s="1">
        <v>0</v>
      </c>
      <c r="D2" s="1">
        <v>0</v>
      </c>
      <c r="E2" s="1">
        <v>0</v>
      </c>
      <c r="F2" s="1">
        <v>0</v>
      </c>
      <c r="G2" s="1">
        <v>0</v>
      </c>
      <c r="H2" s="1">
        <v>0</v>
      </c>
      <c r="I2" s="1">
        <v>0</v>
      </c>
      <c r="J2" s="1">
        <v>0</v>
      </c>
      <c r="K2" s="1">
        <v>0</v>
      </c>
      <c r="L2" s="1">
        <v>0</v>
      </c>
      <c r="M2" s="1">
        <v>0</v>
      </c>
      <c r="N2" s="1">
        <v>0</v>
      </c>
      <c r="O2" s="1">
        <v>0</v>
      </c>
      <c r="P2" s="1">
        <v>0</v>
      </c>
    </row>
    <row r="3" spans="1:16" x14ac:dyDescent="0.35">
      <c r="A3" s="1" t="s">
        <v>291</v>
      </c>
      <c r="B3" s="1" t="s">
        <v>292</v>
      </c>
      <c r="C3" s="1">
        <v>0</v>
      </c>
      <c r="D3" s="1">
        <v>0</v>
      </c>
      <c r="E3" s="1">
        <v>0</v>
      </c>
      <c r="F3" s="1">
        <v>0</v>
      </c>
      <c r="G3" s="1">
        <v>0</v>
      </c>
      <c r="H3" s="1">
        <v>0</v>
      </c>
      <c r="I3" s="1">
        <v>0</v>
      </c>
      <c r="J3" s="1">
        <v>0</v>
      </c>
      <c r="K3" s="1">
        <v>0</v>
      </c>
      <c r="L3" s="1">
        <v>0</v>
      </c>
      <c r="M3" s="1">
        <v>0</v>
      </c>
      <c r="N3" s="1">
        <v>0</v>
      </c>
      <c r="O3" s="1">
        <v>0</v>
      </c>
      <c r="P3" s="1">
        <v>0</v>
      </c>
    </row>
    <row r="4" spans="1:16" x14ac:dyDescent="0.35">
      <c r="A4" s="1" t="s">
        <v>293</v>
      </c>
      <c r="B4" s="1" t="s">
        <v>294</v>
      </c>
      <c r="C4" s="1">
        <v>0</v>
      </c>
      <c r="D4" s="1">
        <v>0</v>
      </c>
      <c r="E4" s="1">
        <v>0</v>
      </c>
      <c r="F4" s="1">
        <v>0</v>
      </c>
      <c r="G4" s="1">
        <v>0</v>
      </c>
      <c r="H4" s="1">
        <v>0</v>
      </c>
      <c r="I4" s="1">
        <v>0</v>
      </c>
      <c r="J4" s="1">
        <v>0</v>
      </c>
      <c r="K4" s="1">
        <v>0</v>
      </c>
      <c r="L4" s="1">
        <v>0</v>
      </c>
      <c r="M4" s="1">
        <v>0</v>
      </c>
      <c r="N4" s="1">
        <v>0</v>
      </c>
      <c r="O4" s="1">
        <v>0</v>
      </c>
      <c r="P4" s="1">
        <v>0</v>
      </c>
    </row>
    <row r="5" spans="1:16" x14ac:dyDescent="0.35">
      <c r="A5" s="1" t="s">
        <v>295</v>
      </c>
      <c r="B5" s="1" t="s">
        <v>296</v>
      </c>
      <c r="C5" s="1">
        <v>0</v>
      </c>
      <c r="D5" s="1">
        <v>0</v>
      </c>
      <c r="E5" s="1">
        <v>0</v>
      </c>
      <c r="F5" s="1">
        <v>0</v>
      </c>
      <c r="G5" s="1">
        <v>0</v>
      </c>
      <c r="H5" s="1">
        <v>0</v>
      </c>
      <c r="I5" s="1">
        <v>0</v>
      </c>
      <c r="J5" s="1">
        <v>0</v>
      </c>
      <c r="K5" s="1">
        <v>0</v>
      </c>
      <c r="L5" s="1">
        <v>0</v>
      </c>
      <c r="M5" s="1">
        <v>0</v>
      </c>
      <c r="N5" s="1">
        <v>0</v>
      </c>
      <c r="O5" s="1">
        <v>0</v>
      </c>
      <c r="P5" s="1">
        <v>0</v>
      </c>
    </row>
    <row r="6" spans="1:16" x14ac:dyDescent="0.35">
      <c r="A6" s="1" t="s">
        <v>297</v>
      </c>
      <c r="B6" s="1" t="s">
        <v>298</v>
      </c>
      <c r="C6" s="1">
        <v>0</v>
      </c>
      <c r="D6" s="1">
        <v>0</v>
      </c>
      <c r="E6" s="1">
        <v>0</v>
      </c>
      <c r="F6" s="1">
        <v>0</v>
      </c>
      <c r="G6" s="1">
        <v>0</v>
      </c>
      <c r="H6" s="1">
        <v>0</v>
      </c>
      <c r="I6" s="1">
        <v>0</v>
      </c>
      <c r="J6" s="1">
        <v>0</v>
      </c>
      <c r="K6" s="1">
        <v>0</v>
      </c>
      <c r="L6" s="1">
        <v>0</v>
      </c>
      <c r="M6" s="1">
        <v>0</v>
      </c>
      <c r="N6" s="1">
        <v>0</v>
      </c>
      <c r="O6" s="1">
        <v>0</v>
      </c>
      <c r="P6" s="1">
        <v>0</v>
      </c>
    </row>
    <row r="7" spans="1:16" x14ac:dyDescent="0.35">
      <c r="A7" s="1" t="s">
        <v>301</v>
      </c>
      <c r="B7" s="1" t="s">
        <v>302</v>
      </c>
      <c r="C7" s="1">
        <v>0</v>
      </c>
      <c r="D7" s="1">
        <v>0</v>
      </c>
      <c r="E7" s="1">
        <v>0</v>
      </c>
      <c r="F7" s="1">
        <v>0</v>
      </c>
      <c r="G7" s="1">
        <v>0</v>
      </c>
      <c r="H7" s="1">
        <v>0</v>
      </c>
      <c r="I7" s="1">
        <v>0</v>
      </c>
      <c r="J7" s="1">
        <v>0</v>
      </c>
      <c r="K7" s="1">
        <v>0</v>
      </c>
      <c r="L7" s="1">
        <v>0</v>
      </c>
      <c r="M7" s="1">
        <v>0</v>
      </c>
      <c r="N7" s="1">
        <v>0</v>
      </c>
      <c r="O7" s="1">
        <v>0</v>
      </c>
      <c r="P7" s="1">
        <v>0</v>
      </c>
    </row>
    <row r="8" spans="1:16" x14ac:dyDescent="0.35">
      <c r="A8" s="1" t="s">
        <v>303</v>
      </c>
      <c r="B8" s="1" t="s">
        <v>304</v>
      </c>
      <c r="C8" s="1">
        <v>0</v>
      </c>
      <c r="D8" s="1">
        <v>0</v>
      </c>
      <c r="E8" s="1">
        <v>0</v>
      </c>
      <c r="F8" s="1">
        <v>0</v>
      </c>
      <c r="G8" s="1">
        <v>0</v>
      </c>
      <c r="H8" s="1">
        <v>0</v>
      </c>
      <c r="I8" s="1">
        <v>0</v>
      </c>
      <c r="J8" s="1">
        <v>0</v>
      </c>
      <c r="K8" s="1">
        <v>0</v>
      </c>
      <c r="L8" s="1">
        <v>0</v>
      </c>
      <c r="M8" s="1">
        <v>0</v>
      </c>
      <c r="N8" s="1">
        <v>0</v>
      </c>
      <c r="O8" s="1">
        <v>0</v>
      </c>
      <c r="P8" s="1">
        <v>0</v>
      </c>
    </row>
    <row r="9" spans="1:16" x14ac:dyDescent="0.35">
      <c r="A9" s="1" t="s">
        <v>305</v>
      </c>
      <c r="B9" s="1" t="s">
        <v>306</v>
      </c>
      <c r="C9" s="1">
        <v>0</v>
      </c>
      <c r="D9" s="1">
        <v>0</v>
      </c>
      <c r="E9" s="1">
        <v>0</v>
      </c>
      <c r="F9" s="1">
        <v>0</v>
      </c>
      <c r="G9" s="1">
        <v>0</v>
      </c>
      <c r="H9" s="1">
        <v>0</v>
      </c>
      <c r="I9" s="1">
        <v>0</v>
      </c>
      <c r="J9" s="1">
        <v>0</v>
      </c>
      <c r="K9" s="1">
        <v>0</v>
      </c>
      <c r="L9" s="1">
        <v>0</v>
      </c>
      <c r="M9" s="1">
        <v>0</v>
      </c>
      <c r="N9" s="1">
        <v>0</v>
      </c>
      <c r="O9" s="1">
        <v>0</v>
      </c>
      <c r="P9" s="1">
        <v>0</v>
      </c>
    </row>
    <row r="10" spans="1:16" x14ac:dyDescent="0.35">
      <c r="A10" s="1" t="s">
        <v>307</v>
      </c>
      <c r="B10" s="1" t="s">
        <v>308</v>
      </c>
      <c r="C10" s="1">
        <v>0</v>
      </c>
      <c r="D10" s="1">
        <v>0</v>
      </c>
      <c r="E10" s="1">
        <v>0</v>
      </c>
      <c r="F10" s="1">
        <v>0</v>
      </c>
      <c r="G10" s="1">
        <v>0</v>
      </c>
      <c r="H10" s="1">
        <v>0</v>
      </c>
      <c r="I10" s="1">
        <v>0</v>
      </c>
      <c r="J10" s="1">
        <v>0</v>
      </c>
      <c r="K10" s="1">
        <v>0</v>
      </c>
      <c r="L10" s="1">
        <v>0</v>
      </c>
      <c r="M10" s="1">
        <v>0</v>
      </c>
      <c r="N10" s="1">
        <v>0</v>
      </c>
      <c r="O10" s="1">
        <v>0</v>
      </c>
      <c r="P10" s="1">
        <v>0</v>
      </c>
    </row>
    <row r="11" spans="1:16" x14ac:dyDescent="0.35">
      <c r="A11" s="1" t="s">
        <v>309</v>
      </c>
      <c r="B11" s="1" t="s">
        <v>310</v>
      </c>
      <c r="C11" s="1">
        <v>0</v>
      </c>
      <c r="D11" s="1">
        <v>0</v>
      </c>
      <c r="E11" s="1">
        <v>0</v>
      </c>
      <c r="F11" s="1">
        <v>0</v>
      </c>
      <c r="G11" s="1">
        <v>0</v>
      </c>
      <c r="H11" s="1">
        <v>0</v>
      </c>
      <c r="I11" s="1">
        <v>0</v>
      </c>
      <c r="J11" s="1">
        <v>0</v>
      </c>
      <c r="K11" s="1">
        <v>0</v>
      </c>
      <c r="L11" s="1">
        <v>0</v>
      </c>
      <c r="M11" s="1">
        <v>0</v>
      </c>
      <c r="N11" s="1">
        <v>0</v>
      </c>
      <c r="O11" s="1">
        <v>0</v>
      </c>
      <c r="P11" s="1">
        <v>0</v>
      </c>
    </row>
    <row r="12" spans="1:16" x14ac:dyDescent="0.35">
      <c r="A12" s="1" t="s">
        <v>311</v>
      </c>
      <c r="B12" s="1" t="s">
        <v>312</v>
      </c>
      <c r="C12" s="1">
        <v>0</v>
      </c>
      <c r="D12" s="1">
        <v>0</v>
      </c>
      <c r="E12" s="1">
        <v>0</v>
      </c>
      <c r="F12" s="1">
        <v>0</v>
      </c>
      <c r="G12" s="1">
        <v>0</v>
      </c>
      <c r="H12" s="1">
        <v>0</v>
      </c>
      <c r="I12" s="1">
        <v>0</v>
      </c>
      <c r="J12" s="1">
        <v>0</v>
      </c>
      <c r="K12" s="1">
        <v>0</v>
      </c>
      <c r="L12" s="1">
        <v>0</v>
      </c>
      <c r="M12" s="1">
        <v>0</v>
      </c>
      <c r="N12" s="1">
        <v>0</v>
      </c>
      <c r="O12" s="1">
        <v>0</v>
      </c>
      <c r="P12" s="1">
        <v>0</v>
      </c>
    </row>
    <row r="13" spans="1:16" x14ac:dyDescent="0.35">
      <c r="A13" s="1" t="s">
        <v>313</v>
      </c>
      <c r="B13" s="1" t="s">
        <v>314</v>
      </c>
      <c r="C13" s="1">
        <v>0</v>
      </c>
      <c r="D13" s="1">
        <v>0</v>
      </c>
      <c r="E13" s="1">
        <v>0</v>
      </c>
      <c r="F13" s="1">
        <v>0</v>
      </c>
      <c r="G13" s="1">
        <v>0</v>
      </c>
      <c r="H13" s="1">
        <v>0</v>
      </c>
      <c r="I13" s="1">
        <v>0</v>
      </c>
      <c r="J13" s="1">
        <v>0</v>
      </c>
      <c r="K13" s="1">
        <v>0</v>
      </c>
      <c r="L13" s="1">
        <v>0</v>
      </c>
      <c r="M13" s="1">
        <v>0</v>
      </c>
      <c r="N13" s="1">
        <v>0</v>
      </c>
      <c r="O13" s="1">
        <v>0</v>
      </c>
      <c r="P13" s="1">
        <v>0</v>
      </c>
    </row>
    <row r="14" spans="1:16" x14ac:dyDescent="0.35">
      <c r="A14" s="1" t="s">
        <v>316</v>
      </c>
      <c r="B14" s="1" t="s">
        <v>317</v>
      </c>
      <c r="C14" s="1">
        <v>0</v>
      </c>
      <c r="D14" s="1">
        <v>0</v>
      </c>
      <c r="E14" s="1">
        <v>0</v>
      </c>
      <c r="F14" s="1">
        <v>0</v>
      </c>
      <c r="G14" s="1">
        <v>0</v>
      </c>
      <c r="H14" s="1">
        <v>0</v>
      </c>
      <c r="I14" s="1">
        <v>0</v>
      </c>
      <c r="J14" s="1">
        <v>0</v>
      </c>
      <c r="K14" s="1">
        <v>0</v>
      </c>
      <c r="L14" s="1">
        <v>0</v>
      </c>
      <c r="M14" s="1">
        <v>0</v>
      </c>
      <c r="N14" s="1">
        <v>0</v>
      </c>
      <c r="O14" s="1">
        <v>0</v>
      </c>
      <c r="P14" s="1">
        <v>0</v>
      </c>
    </row>
    <row r="15" spans="1:16" x14ac:dyDescent="0.35">
      <c r="A15" s="1" t="s">
        <v>318</v>
      </c>
      <c r="B15" s="1" t="s">
        <v>319</v>
      </c>
      <c r="C15" s="1">
        <v>0</v>
      </c>
      <c r="D15" s="1">
        <v>0</v>
      </c>
      <c r="E15" s="1">
        <v>0</v>
      </c>
      <c r="F15" s="1">
        <v>0</v>
      </c>
      <c r="G15" s="1">
        <v>0</v>
      </c>
      <c r="H15" s="1">
        <v>0</v>
      </c>
      <c r="I15" s="1">
        <v>0</v>
      </c>
      <c r="J15" s="1">
        <v>0</v>
      </c>
      <c r="K15" s="1">
        <v>0</v>
      </c>
      <c r="L15" s="1">
        <v>0</v>
      </c>
      <c r="M15" s="1">
        <v>0</v>
      </c>
      <c r="N15" s="1">
        <v>0</v>
      </c>
      <c r="O15" s="1">
        <v>0</v>
      </c>
      <c r="P15" s="1">
        <v>0</v>
      </c>
    </row>
    <row r="16" spans="1:16" x14ac:dyDescent="0.35">
      <c r="A16" s="1" t="s">
        <v>320</v>
      </c>
      <c r="B16" s="1" t="s">
        <v>321</v>
      </c>
      <c r="C16" s="1">
        <v>0</v>
      </c>
      <c r="D16" s="1">
        <v>0</v>
      </c>
      <c r="E16" s="1">
        <v>0</v>
      </c>
      <c r="F16" s="1">
        <v>0</v>
      </c>
      <c r="G16" s="1">
        <v>0</v>
      </c>
      <c r="H16" s="1">
        <v>0</v>
      </c>
      <c r="I16" s="1">
        <v>0</v>
      </c>
      <c r="J16" s="1">
        <v>0</v>
      </c>
      <c r="K16" s="1">
        <v>0</v>
      </c>
      <c r="L16" s="1">
        <v>0</v>
      </c>
      <c r="M16" s="1">
        <v>0</v>
      </c>
      <c r="N16" s="1">
        <v>0</v>
      </c>
      <c r="O16" s="1">
        <v>0</v>
      </c>
      <c r="P16" s="1">
        <v>0</v>
      </c>
    </row>
    <row r="17" spans="1:16" x14ac:dyDescent="0.35">
      <c r="A17" s="1" t="s">
        <v>322</v>
      </c>
      <c r="B17" s="1" t="s">
        <v>323</v>
      </c>
      <c r="C17" s="1">
        <v>0</v>
      </c>
      <c r="D17" s="1">
        <v>0</v>
      </c>
      <c r="E17" s="1">
        <v>0</v>
      </c>
      <c r="F17" s="1">
        <v>0</v>
      </c>
      <c r="G17" s="1">
        <v>0</v>
      </c>
      <c r="H17" s="1">
        <v>0</v>
      </c>
      <c r="I17" s="1">
        <v>0</v>
      </c>
      <c r="J17" s="1">
        <v>0</v>
      </c>
      <c r="K17" s="1">
        <v>0</v>
      </c>
      <c r="L17" s="1">
        <v>0</v>
      </c>
      <c r="M17" s="1">
        <v>0</v>
      </c>
      <c r="N17" s="1">
        <v>0</v>
      </c>
      <c r="O17" s="1">
        <v>0</v>
      </c>
      <c r="P17" s="1">
        <v>0</v>
      </c>
    </row>
    <row r="18" spans="1:16" x14ac:dyDescent="0.35">
      <c r="A18" s="1" t="s">
        <v>324</v>
      </c>
      <c r="B18" s="1" t="s">
        <v>325</v>
      </c>
      <c r="C18" s="1">
        <v>0</v>
      </c>
      <c r="D18" s="1">
        <v>0</v>
      </c>
      <c r="E18" s="1">
        <v>0</v>
      </c>
      <c r="F18" s="1">
        <v>0</v>
      </c>
      <c r="G18" s="1">
        <v>0</v>
      </c>
      <c r="H18" s="1">
        <v>0</v>
      </c>
      <c r="I18" s="1">
        <v>0</v>
      </c>
      <c r="J18" s="1">
        <v>0</v>
      </c>
      <c r="K18" s="1">
        <v>0</v>
      </c>
      <c r="L18" s="1">
        <v>0</v>
      </c>
      <c r="M18" s="1">
        <v>0</v>
      </c>
      <c r="N18" s="1">
        <v>0</v>
      </c>
      <c r="O18" s="1">
        <v>0</v>
      </c>
      <c r="P18" s="1">
        <v>0</v>
      </c>
    </row>
    <row r="19" spans="1:16" x14ac:dyDescent="0.35">
      <c r="A19" s="1" t="s">
        <v>326</v>
      </c>
      <c r="B19" s="1" t="s">
        <v>327</v>
      </c>
      <c r="C19" s="1">
        <v>0</v>
      </c>
      <c r="D19" s="1">
        <v>0</v>
      </c>
      <c r="E19" s="1">
        <v>0</v>
      </c>
      <c r="F19" s="1">
        <v>0</v>
      </c>
      <c r="G19" s="1">
        <v>0</v>
      </c>
      <c r="H19" s="1">
        <v>0</v>
      </c>
      <c r="I19" s="1">
        <v>0</v>
      </c>
      <c r="J19" s="1">
        <v>0</v>
      </c>
      <c r="K19" s="1">
        <v>0</v>
      </c>
      <c r="L19" s="1">
        <v>0</v>
      </c>
      <c r="M19" s="1">
        <v>0</v>
      </c>
      <c r="N19" s="1">
        <v>0</v>
      </c>
      <c r="O19" s="1">
        <v>0</v>
      </c>
      <c r="P19" s="1">
        <v>0</v>
      </c>
    </row>
    <row r="20" spans="1:16" x14ac:dyDescent="0.35">
      <c r="A20" s="1" t="s">
        <v>328</v>
      </c>
      <c r="B20" s="1" t="s">
        <v>329</v>
      </c>
      <c r="C20" s="1">
        <v>0</v>
      </c>
      <c r="D20" s="1">
        <v>0</v>
      </c>
      <c r="E20" s="1">
        <v>0</v>
      </c>
      <c r="F20" s="1">
        <v>0</v>
      </c>
      <c r="G20" s="1">
        <v>0</v>
      </c>
      <c r="H20" s="1">
        <v>0</v>
      </c>
      <c r="I20" s="1">
        <v>0</v>
      </c>
      <c r="J20" s="1">
        <v>0</v>
      </c>
      <c r="K20" s="1">
        <v>0</v>
      </c>
      <c r="L20" s="1">
        <v>0</v>
      </c>
      <c r="M20" s="1">
        <v>0</v>
      </c>
      <c r="N20" s="1">
        <v>0</v>
      </c>
      <c r="O20" s="1">
        <v>0</v>
      </c>
      <c r="P20" s="1">
        <v>0</v>
      </c>
    </row>
    <row r="21" spans="1:16" x14ac:dyDescent="0.35">
      <c r="A21" s="1" t="s">
        <v>331</v>
      </c>
      <c r="B21" s="1" t="s">
        <v>332</v>
      </c>
      <c r="C21" s="1">
        <v>0</v>
      </c>
      <c r="D21" s="1">
        <v>0</v>
      </c>
      <c r="E21" s="1">
        <v>0</v>
      </c>
      <c r="F21" s="1">
        <v>0</v>
      </c>
      <c r="G21" s="1">
        <v>0</v>
      </c>
      <c r="H21" s="1">
        <v>0</v>
      </c>
      <c r="I21" s="1">
        <v>0</v>
      </c>
      <c r="J21" s="1">
        <v>0</v>
      </c>
      <c r="K21" s="1">
        <v>0</v>
      </c>
      <c r="L21" s="1">
        <v>0</v>
      </c>
      <c r="M21" s="1">
        <v>0</v>
      </c>
      <c r="N21" s="1">
        <v>0</v>
      </c>
      <c r="O21" s="1">
        <v>0</v>
      </c>
      <c r="P21" s="1">
        <v>0</v>
      </c>
    </row>
    <row r="22" spans="1:16" x14ac:dyDescent="0.35">
      <c r="A22" s="1" t="s">
        <v>333</v>
      </c>
      <c r="B22" s="1" t="s">
        <v>334</v>
      </c>
      <c r="C22" s="1">
        <v>0</v>
      </c>
      <c r="D22" s="1">
        <v>0</v>
      </c>
      <c r="E22" s="1">
        <v>0</v>
      </c>
      <c r="F22" s="1">
        <v>0</v>
      </c>
      <c r="G22" s="1">
        <v>0</v>
      </c>
      <c r="H22" s="1">
        <v>0</v>
      </c>
      <c r="I22" s="1">
        <v>0</v>
      </c>
      <c r="J22" s="1">
        <v>0</v>
      </c>
      <c r="K22" s="1">
        <v>0</v>
      </c>
      <c r="L22" s="1">
        <v>0</v>
      </c>
      <c r="M22" s="1">
        <v>0</v>
      </c>
      <c r="N22" s="1">
        <v>0</v>
      </c>
      <c r="O22" s="1">
        <v>0</v>
      </c>
      <c r="P22" s="1">
        <v>0</v>
      </c>
    </row>
    <row r="23" spans="1:16" x14ac:dyDescent="0.35">
      <c r="A23" s="1" t="s">
        <v>335</v>
      </c>
      <c r="B23" s="1" t="s">
        <v>336</v>
      </c>
      <c r="C23" s="1">
        <v>0</v>
      </c>
      <c r="D23" s="1">
        <v>0</v>
      </c>
      <c r="E23" s="1">
        <v>0</v>
      </c>
      <c r="F23" s="1">
        <v>0</v>
      </c>
      <c r="G23" s="1">
        <v>0</v>
      </c>
      <c r="H23" s="1">
        <v>0</v>
      </c>
      <c r="I23" s="1">
        <v>0</v>
      </c>
      <c r="J23" s="1">
        <v>0</v>
      </c>
      <c r="K23" s="1">
        <v>0</v>
      </c>
      <c r="L23" s="1">
        <v>0</v>
      </c>
      <c r="M23" s="1">
        <v>0</v>
      </c>
      <c r="N23" s="1">
        <v>0</v>
      </c>
      <c r="O23" s="1">
        <v>0</v>
      </c>
      <c r="P23" s="1">
        <v>0</v>
      </c>
    </row>
    <row r="24" spans="1:16" x14ac:dyDescent="0.35">
      <c r="A24" s="1" t="s">
        <v>337</v>
      </c>
      <c r="B24" s="1" t="s">
        <v>338</v>
      </c>
      <c r="C24" s="1">
        <v>0</v>
      </c>
      <c r="D24" s="1">
        <v>0</v>
      </c>
      <c r="E24" s="1">
        <v>0</v>
      </c>
      <c r="F24" s="1">
        <v>0</v>
      </c>
      <c r="G24" s="1">
        <v>0</v>
      </c>
      <c r="H24" s="1">
        <v>0</v>
      </c>
      <c r="I24" s="1">
        <v>0</v>
      </c>
      <c r="J24" s="1">
        <v>0</v>
      </c>
      <c r="K24" s="1">
        <v>0</v>
      </c>
      <c r="L24" s="1">
        <v>0</v>
      </c>
      <c r="M24" s="1">
        <v>0</v>
      </c>
      <c r="N24" s="1">
        <v>0</v>
      </c>
      <c r="O24" s="1">
        <v>0</v>
      </c>
      <c r="P24" s="1">
        <v>0</v>
      </c>
    </row>
    <row r="25" spans="1:16" x14ac:dyDescent="0.35">
      <c r="A25" s="1" t="s">
        <v>339</v>
      </c>
      <c r="B25" s="1" t="s">
        <v>340</v>
      </c>
      <c r="C25" s="1">
        <v>0</v>
      </c>
      <c r="D25" s="1">
        <v>0</v>
      </c>
      <c r="E25" s="1">
        <v>0</v>
      </c>
      <c r="F25" s="1">
        <v>0</v>
      </c>
      <c r="G25" s="1">
        <v>0</v>
      </c>
      <c r="H25" s="1">
        <v>0</v>
      </c>
      <c r="I25" s="1">
        <v>0</v>
      </c>
      <c r="J25" s="1">
        <v>0</v>
      </c>
      <c r="K25" s="1">
        <v>0</v>
      </c>
      <c r="L25" s="1">
        <v>0</v>
      </c>
      <c r="M25" s="1">
        <v>0</v>
      </c>
      <c r="N25" s="1">
        <v>0</v>
      </c>
      <c r="O25" s="1">
        <v>0</v>
      </c>
      <c r="P25" s="1">
        <v>0</v>
      </c>
    </row>
    <row r="26" spans="1:16" x14ac:dyDescent="0.35">
      <c r="A26" s="1" t="s">
        <v>341</v>
      </c>
      <c r="B26" s="1" t="s">
        <v>342</v>
      </c>
      <c r="C26" s="1">
        <v>0</v>
      </c>
      <c r="D26" s="1">
        <v>0</v>
      </c>
      <c r="E26" s="1">
        <v>0</v>
      </c>
      <c r="F26" s="1">
        <v>0</v>
      </c>
      <c r="G26" s="1">
        <v>0</v>
      </c>
      <c r="H26" s="1">
        <v>0</v>
      </c>
      <c r="I26" s="1">
        <v>0</v>
      </c>
      <c r="J26" s="1">
        <v>0</v>
      </c>
      <c r="K26" s="1">
        <v>0</v>
      </c>
      <c r="L26" s="1">
        <v>0</v>
      </c>
      <c r="M26" s="1">
        <v>0</v>
      </c>
      <c r="N26" s="1">
        <v>0</v>
      </c>
      <c r="O26" s="1">
        <v>0</v>
      </c>
      <c r="P26" s="1">
        <v>0</v>
      </c>
    </row>
    <row r="27" spans="1:16" x14ac:dyDescent="0.35">
      <c r="A27" s="1" t="s">
        <v>343</v>
      </c>
      <c r="B27" s="1" t="s">
        <v>344</v>
      </c>
      <c r="C27" s="1">
        <v>0</v>
      </c>
      <c r="D27" s="1">
        <v>0</v>
      </c>
      <c r="E27" s="1">
        <v>0</v>
      </c>
      <c r="F27" s="1">
        <v>0</v>
      </c>
      <c r="G27" s="1">
        <v>0</v>
      </c>
      <c r="H27" s="1">
        <v>0</v>
      </c>
      <c r="I27" s="1">
        <v>0</v>
      </c>
      <c r="J27" s="1">
        <v>0</v>
      </c>
      <c r="K27" s="1">
        <v>0</v>
      </c>
      <c r="L27" s="1">
        <v>0</v>
      </c>
      <c r="M27" s="1">
        <v>0</v>
      </c>
      <c r="N27" s="1">
        <v>0</v>
      </c>
      <c r="O27" s="1">
        <v>0</v>
      </c>
      <c r="P27" s="1">
        <v>0</v>
      </c>
    </row>
    <row r="28" spans="1:16" x14ac:dyDescent="0.35">
      <c r="A28" s="1" t="s">
        <v>347</v>
      </c>
      <c r="B28" s="1" t="s">
        <v>348</v>
      </c>
      <c r="C28" s="1">
        <v>0</v>
      </c>
      <c r="D28" s="1">
        <v>0</v>
      </c>
      <c r="E28" s="1">
        <v>0</v>
      </c>
      <c r="F28" s="1">
        <v>0</v>
      </c>
      <c r="G28" s="1">
        <v>0</v>
      </c>
      <c r="H28" s="1">
        <v>0</v>
      </c>
      <c r="I28" s="1">
        <v>0</v>
      </c>
      <c r="J28" s="1">
        <v>0</v>
      </c>
      <c r="K28" s="1">
        <v>0</v>
      </c>
      <c r="L28" s="1">
        <v>0</v>
      </c>
      <c r="M28" s="1">
        <v>0</v>
      </c>
      <c r="N28" s="1">
        <v>0</v>
      </c>
      <c r="O28" s="1">
        <v>0</v>
      </c>
      <c r="P28" s="1">
        <v>0</v>
      </c>
    </row>
    <row r="29" spans="1:16" x14ac:dyDescent="0.35">
      <c r="A29" s="1" t="s">
        <v>349</v>
      </c>
      <c r="B29" s="1" t="s">
        <v>350</v>
      </c>
      <c r="C29" s="1">
        <v>0</v>
      </c>
      <c r="D29" s="1">
        <v>0</v>
      </c>
      <c r="E29" s="1">
        <v>0</v>
      </c>
      <c r="F29" s="1">
        <v>0</v>
      </c>
      <c r="G29" s="1">
        <v>0</v>
      </c>
      <c r="H29" s="1">
        <v>0</v>
      </c>
      <c r="I29" s="1">
        <v>0</v>
      </c>
      <c r="J29" s="1">
        <v>0</v>
      </c>
      <c r="K29" s="1">
        <v>0</v>
      </c>
      <c r="L29" s="1">
        <v>0</v>
      </c>
      <c r="M29" s="1">
        <v>0</v>
      </c>
      <c r="N29" s="1">
        <v>0</v>
      </c>
      <c r="O29" s="1">
        <v>0</v>
      </c>
      <c r="P29" s="1">
        <v>0</v>
      </c>
    </row>
    <row r="30" spans="1:16" x14ac:dyDescent="0.35">
      <c r="A30" s="1" t="s">
        <v>351</v>
      </c>
      <c r="B30" s="1" t="s">
        <v>352</v>
      </c>
      <c r="C30" s="1">
        <v>0</v>
      </c>
      <c r="D30" s="1">
        <v>0</v>
      </c>
      <c r="E30" s="1">
        <v>0</v>
      </c>
      <c r="F30" s="1">
        <v>0</v>
      </c>
      <c r="G30" s="1">
        <v>0</v>
      </c>
      <c r="H30" s="1">
        <v>0</v>
      </c>
      <c r="I30" s="1">
        <v>0</v>
      </c>
      <c r="J30" s="1">
        <v>0</v>
      </c>
      <c r="K30" s="1">
        <v>0</v>
      </c>
      <c r="L30" s="1">
        <v>0</v>
      </c>
      <c r="M30" s="1">
        <v>0</v>
      </c>
      <c r="N30" s="1">
        <v>0</v>
      </c>
      <c r="O30" s="1">
        <v>0</v>
      </c>
      <c r="P30" s="1">
        <v>0</v>
      </c>
    </row>
    <row r="31" spans="1:16" x14ac:dyDescent="0.35">
      <c r="A31" s="1" t="s">
        <v>353</v>
      </c>
      <c r="B31" s="1" t="s">
        <v>354</v>
      </c>
      <c r="C31" s="1">
        <v>0</v>
      </c>
      <c r="D31" s="1">
        <v>0</v>
      </c>
      <c r="E31" s="1">
        <v>0</v>
      </c>
      <c r="F31" s="1">
        <v>0</v>
      </c>
      <c r="G31" s="1">
        <v>0</v>
      </c>
      <c r="H31" s="1">
        <v>0</v>
      </c>
      <c r="I31" s="1">
        <v>0</v>
      </c>
      <c r="J31" s="1">
        <v>0</v>
      </c>
      <c r="K31" s="1">
        <v>0</v>
      </c>
      <c r="L31" s="1">
        <v>0</v>
      </c>
      <c r="M31" s="1">
        <v>0</v>
      </c>
      <c r="N31" s="1">
        <v>0</v>
      </c>
      <c r="O31" s="1">
        <v>0</v>
      </c>
      <c r="P31" s="1">
        <v>0</v>
      </c>
    </row>
    <row r="32" spans="1:16" x14ac:dyDescent="0.35">
      <c r="A32" s="1" t="s">
        <v>355</v>
      </c>
      <c r="B32" s="1" t="s">
        <v>356</v>
      </c>
      <c r="C32" s="1">
        <v>0</v>
      </c>
      <c r="D32" s="1">
        <v>0</v>
      </c>
      <c r="E32" s="1">
        <v>0</v>
      </c>
      <c r="F32" s="1">
        <v>0</v>
      </c>
      <c r="G32" s="1">
        <v>0</v>
      </c>
      <c r="H32" s="1">
        <v>0</v>
      </c>
      <c r="I32" s="1">
        <v>0</v>
      </c>
      <c r="J32" s="1">
        <v>0</v>
      </c>
      <c r="K32" s="1">
        <v>0</v>
      </c>
      <c r="L32" s="1">
        <v>0</v>
      </c>
      <c r="M32" s="1">
        <v>0</v>
      </c>
      <c r="N32" s="1">
        <v>0</v>
      </c>
      <c r="O32" s="1">
        <v>0</v>
      </c>
      <c r="P32" s="1">
        <v>0</v>
      </c>
    </row>
    <row r="33" spans="1:16" x14ac:dyDescent="0.35">
      <c r="A33" s="1" t="s">
        <v>357</v>
      </c>
      <c r="B33" s="1" t="s">
        <v>358</v>
      </c>
      <c r="C33" s="1">
        <v>0</v>
      </c>
      <c r="D33" s="1">
        <v>0</v>
      </c>
      <c r="E33" s="1">
        <v>0</v>
      </c>
      <c r="F33" s="1">
        <v>0</v>
      </c>
      <c r="G33" s="1">
        <v>0</v>
      </c>
      <c r="H33" s="1">
        <v>0</v>
      </c>
      <c r="I33" s="1">
        <v>0</v>
      </c>
      <c r="J33" s="1">
        <v>0</v>
      </c>
      <c r="K33" s="1">
        <v>0</v>
      </c>
      <c r="L33" s="1">
        <v>0</v>
      </c>
      <c r="M33" s="1">
        <v>0</v>
      </c>
      <c r="N33" s="1">
        <v>0</v>
      </c>
      <c r="O33" s="1">
        <v>0</v>
      </c>
      <c r="P33" s="1">
        <v>0</v>
      </c>
    </row>
    <row r="34" spans="1:16" x14ac:dyDescent="0.35">
      <c r="A34" s="1" t="s">
        <v>359</v>
      </c>
      <c r="B34" s="1" t="s">
        <v>360</v>
      </c>
      <c r="C34" s="1">
        <v>0</v>
      </c>
      <c r="D34" s="1">
        <v>0</v>
      </c>
      <c r="E34" s="1">
        <v>0</v>
      </c>
      <c r="F34" s="1">
        <v>0</v>
      </c>
      <c r="G34" s="1">
        <v>0</v>
      </c>
      <c r="H34" s="1">
        <v>0</v>
      </c>
      <c r="I34" s="1">
        <v>0</v>
      </c>
      <c r="J34" s="1">
        <v>0</v>
      </c>
      <c r="K34" s="1">
        <v>0</v>
      </c>
      <c r="L34" s="1">
        <v>0</v>
      </c>
      <c r="M34" s="1">
        <v>0</v>
      </c>
      <c r="N34" s="1">
        <v>0</v>
      </c>
      <c r="O34" s="1">
        <v>0</v>
      </c>
      <c r="P34" s="1">
        <v>0</v>
      </c>
    </row>
    <row r="35" spans="1:16" x14ac:dyDescent="0.35">
      <c r="A35" s="1" t="s">
        <v>361</v>
      </c>
      <c r="B35" s="1" t="s">
        <v>362</v>
      </c>
      <c r="C35" s="1">
        <v>0</v>
      </c>
      <c r="D35" s="1">
        <v>0</v>
      </c>
      <c r="E35" s="1">
        <v>0</v>
      </c>
      <c r="F35" s="1">
        <v>0</v>
      </c>
      <c r="G35" s="1">
        <v>0</v>
      </c>
      <c r="H35" s="1">
        <v>0</v>
      </c>
      <c r="I35" s="1">
        <v>0</v>
      </c>
      <c r="J35" s="1">
        <v>0</v>
      </c>
      <c r="K35" s="1">
        <v>0</v>
      </c>
      <c r="L35" s="1">
        <v>0</v>
      </c>
      <c r="M35" s="1">
        <v>0</v>
      </c>
      <c r="N35" s="1">
        <v>0</v>
      </c>
      <c r="O35" s="1">
        <v>0</v>
      </c>
      <c r="P35" s="1">
        <v>0</v>
      </c>
    </row>
    <row r="36" spans="1:16" x14ac:dyDescent="0.35">
      <c r="A36" s="1" t="s">
        <v>363</v>
      </c>
      <c r="B36" s="1" t="s">
        <v>364</v>
      </c>
      <c r="C36" s="1">
        <v>0</v>
      </c>
      <c r="D36" s="1">
        <v>0</v>
      </c>
      <c r="E36" s="1">
        <v>0</v>
      </c>
      <c r="F36" s="1">
        <v>0</v>
      </c>
      <c r="G36" s="1">
        <v>0</v>
      </c>
      <c r="H36" s="1">
        <v>0</v>
      </c>
      <c r="I36" s="1">
        <v>0</v>
      </c>
      <c r="J36" s="1">
        <v>0</v>
      </c>
      <c r="K36" s="1">
        <v>0</v>
      </c>
      <c r="L36" s="1">
        <v>0</v>
      </c>
      <c r="M36" s="1">
        <v>0</v>
      </c>
      <c r="N36" s="1">
        <v>0</v>
      </c>
      <c r="O36" s="1">
        <v>0</v>
      </c>
      <c r="P36" s="1">
        <v>0</v>
      </c>
    </row>
    <row r="37" spans="1:16" x14ac:dyDescent="0.35">
      <c r="A37" s="1" t="s">
        <v>365</v>
      </c>
      <c r="B37" s="1" t="s">
        <v>366</v>
      </c>
      <c r="C37" s="1">
        <v>0</v>
      </c>
      <c r="D37" s="1">
        <v>0</v>
      </c>
      <c r="E37" s="1">
        <v>0</v>
      </c>
      <c r="F37" s="1">
        <v>0</v>
      </c>
      <c r="G37" s="1">
        <v>0</v>
      </c>
      <c r="H37" s="1">
        <v>0</v>
      </c>
      <c r="I37" s="1">
        <v>0</v>
      </c>
      <c r="J37" s="1">
        <v>0</v>
      </c>
      <c r="K37" s="1">
        <v>0</v>
      </c>
      <c r="L37" s="1">
        <v>0</v>
      </c>
      <c r="M37" s="1">
        <v>0</v>
      </c>
      <c r="N37" s="1">
        <v>0</v>
      </c>
      <c r="O37" s="1">
        <v>0</v>
      </c>
      <c r="P37" s="1">
        <v>0</v>
      </c>
    </row>
    <row r="38" spans="1:16" x14ac:dyDescent="0.35">
      <c r="A38" s="1" t="s">
        <v>367</v>
      </c>
      <c r="B38" s="1" t="s">
        <v>368</v>
      </c>
      <c r="C38" s="1">
        <v>0</v>
      </c>
      <c r="D38" s="1">
        <v>0</v>
      </c>
      <c r="E38" s="1">
        <v>0</v>
      </c>
      <c r="F38" s="1">
        <v>0</v>
      </c>
      <c r="G38" s="1">
        <v>0</v>
      </c>
      <c r="H38" s="1">
        <v>0</v>
      </c>
      <c r="I38" s="1">
        <v>0</v>
      </c>
      <c r="J38" s="1">
        <v>0</v>
      </c>
      <c r="K38" s="1">
        <v>0</v>
      </c>
      <c r="L38" s="1">
        <v>0</v>
      </c>
      <c r="M38" s="1">
        <v>0</v>
      </c>
      <c r="N38" s="1">
        <v>0</v>
      </c>
      <c r="O38" s="1">
        <v>0</v>
      </c>
      <c r="P38" s="1">
        <v>0</v>
      </c>
    </row>
    <row r="39" spans="1:16" x14ac:dyDescent="0.35">
      <c r="A39" s="1" t="s">
        <v>369</v>
      </c>
      <c r="B39" s="1" t="s">
        <v>370</v>
      </c>
      <c r="C39" s="1">
        <v>0</v>
      </c>
      <c r="D39" s="1">
        <v>0</v>
      </c>
      <c r="E39" s="1">
        <v>0</v>
      </c>
      <c r="F39" s="1">
        <v>0</v>
      </c>
      <c r="G39" s="1">
        <v>0</v>
      </c>
      <c r="H39" s="1">
        <v>0</v>
      </c>
      <c r="I39" s="1">
        <v>0</v>
      </c>
      <c r="J39" s="1">
        <v>0</v>
      </c>
      <c r="K39" s="1">
        <v>0</v>
      </c>
      <c r="L39" s="1">
        <v>0</v>
      </c>
      <c r="M39" s="1">
        <v>0</v>
      </c>
      <c r="N39" s="1">
        <v>0</v>
      </c>
      <c r="O39" s="1">
        <v>0</v>
      </c>
      <c r="P39" s="1">
        <v>0</v>
      </c>
    </row>
    <row r="40" spans="1:16" x14ac:dyDescent="0.35">
      <c r="A40" s="1" t="s">
        <v>371</v>
      </c>
      <c r="B40" s="1" t="s">
        <v>372</v>
      </c>
      <c r="C40" s="1">
        <v>0</v>
      </c>
      <c r="D40" s="1">
        <v>0</v>
      </c>
      <c r="E40" s="1">
        <v>0</v>
      </c>
      <c r="F40" s="1">
        <v>0</v>
      </c>
      <c r="G40" s="1">
        <v>0</v>
      </c>
      <c r="H40" s="1">
        <v>0</v>
      </c>
      <c r="I40" s="1">
        <v>0</v>
      </c>
      <c r="J40" s="1">
        <v>0</v>
      </c>
      <c r="K40" s="1">
        <v>0</v>
      </c>
      <c r="L40" s="1">
        <v>0</v>
      </c>
      <c r="M40" s="1">
        <v>0</v>
      </c>
      <c r="N40" s="1">
        <v>0</v>
      </c>
      <c r="O40" s="1">
        <v>0</v>
      </c>
      <c r="P40" s="1">
        <v>0</v>
      </c>
    </row>
    <row r="41" spans="1:16" x14ac:dyDescent="0.35">
      <c r="A41" s="1" t="s">
        <v>373</v>
      </c>
      <c r="B41" s="1" t="s">
        <v>374</v>
      </c>
      <c r="C41" s="1">
        <v>0</v>
      </c>
      <c r="D41" s="1">
        <v>0</v>
      </c>
      <c r="E41" s="1">
        <v>0</v>
      </c>
      <c r="F41" s="1">
        <v>0</v>
      </c>
      <c r="G41" s="1">
        <v>0</v>
      </c>
      <c r="H41" s="1">
        <v>0</v>
      </c>
      <c r="I41" s="1">
        <v>0</v>
      </c>
      <c r="J41" s="1">
        <v>0</v>
      </c>
      <c r="K41" s="1">
        <v>0</v>
      </c>
      <c r="L41" s="1">
        <v>0</v>
      </c>
      <c r="M41" s="1">
        <v>0</v>
      </c>
      <c r="N41" s="1">
        <v>0</v>
      </c>
      <c r="O41" s="1">
        <v>0</v>
      </c>
      <c r="P41" s="1">
        <v>0</v>
      </c>
    </row>
    <row r="42" spans="1:16" x14ac:dyDescent="0.35">
      <c r="A42" s="1" t="s">
        <v>375</v>
      </c>
      <c r="B42" s="1" t="s">
        <v>376</v>
      </c>
      <c r="C42" s="1">
        <v>0</v>
      </c>
      <c r="D42" s="1">
        <v>0</v>
      </c>
      <c r="E42" s="1">
        <v>0</v>
      </c>
      <c r="F42" s="1">
        <v>0</v>
      </c>
      <c r="G42" s="1">
        <v>0</v>
      </c>
      <c r="H42" s="1">
        <v>0</v>
      </c>
      <c r="I42" s="1">
        <v>0</v>
      </c>
      <c r="J42" s="1">
        <v>0</v>
      </c>
      <c r="K42" s="1">
        <v>0</v>
      </c>
      <c r="L42" s="1">
        <v>0</v>
      </c>
      <c r="M42" s="1">
        <v>0</v>
      </c>
      <c r="N42" s="1">
        <v>0</v>
      </c>
      <c r="O42" s="1">
        <v>0</v>
      </c>
      <c r="P42" s="1">
        <v>0</v>
      </c>
    </row>
    <row r="43" spans="1:16" x14ac:dyDescent="0.35">
      <c r="A43" s="1" t="s">
        <v>377</v>
      </c>
      <c r="B43" s="1" t="s">
        <v>378</v>
      </c>
      <c r="C43" s="1">
        <v>0</v>
      </c>
      <c r="D43" s="1">
        <v>0</v>
      </c>
      <c r="E43" s="1">
        <v>0</v>
      </c>
      <c r="F43" s="1">
        <v>0</v>
      </c>
      <c r="G43" s="1">
        <v>0</v>
      </c>
      <c r="H43" s="1">
        <v>0</v>
      </c>
      <c r="I43" s="1">
        <v>0</v>
      </c>
      <c r="J43" s="1">
        <v>0</v>
      </c>
      <c r="K43" s="1">
        <v>0</v>
      </c>
      <c r="L43" s="1">
        <v>0</v>
      </c>
      <c r="M43" s="1">
        <v>0</v>
      </c>
      <c r="N43" s="1">
        <v>0</v>
      </c>
      <c r="O43" s="1">
        <v>0</v>
      </c>
      <c r="P43" s="1">
        <v>0</v>
      </c>
    </row>
    <row r="44" spans="1:16" x14ac:dyDescent="0.35">
      <c r="A44" s="1" t="s">
        <v>379</v>
      </c>
      <c r="B44" s="1" t="s">
        <v>380</v>
      </c>
      <c r="C44" s="1">
        <v>0</v>
      </c>
      <c r="D44" s="1">
        <v>0</v>
      </c>
      <c r="E44" s="1">
        <v>0</v>
      </c>
      <c r="F44" s="1">
        <v>0</v>
      </c>
      <c r="G44" s="1">
        <v>0</v>
      </c>
      <c r="H44" s="1">
        <v>0</v>
      </c>
      <c r="I44" s="1">
        <v>0</v>
      </c>
      <c r="J44" s="1">
        <v>0</v>
      </c>
      <c r="K44" s="1">
        <v>0</v>
      </c>
      <c r="L44" s="1">
        <v>0</v>
      </c>
      <c r="M44" s="1">
        <v>0</v>
      </c>
      <c r="N44" s="1">
        <v>0</v>
      </c>
      <c r="O44" s="1">
        <v>0</v>
      </c>
      <c r="P44" s="1">
        <v>0</v>
      </c>
    </row>
    <row r="45" spans="1:16" x14ac:dyDescent="0.35">
      <c r="A45" s="1" t="s">
        <v>381</v>
      </c>
      <c r="B45" s="1" t="s">
        <v>382</v>
      </c>
      <c r="C45" s="1">
        <v>0</v>
      </c>
      <c r="D45" s="1">
        <v>0</v>
      </c>
      <c r="E45" s="1">
        <v>0</v>
      </c>
      <c r="F45" s="1">
        <v>0</v>
      </c>
      <c r="G45" s="1">
        <v>0</v>
      </c>
      <c r="H45" s="1">
        <v>0</v>
      </c>
      <c r="I45" s="1">
        <v>0</v>
      </c>
      <c r="J45" s="1">
        <v>0</v>
      </c>
      <c r="K45" s="1">
        <v>0</v>
      </c>
      <c r="L45" s="1">
        <v>0</v>
      </c>
      <c r="M45" s="1">
        <v>0</v>
      </c>
      <c r="N45" s="1">
        <v>0</v>
      </c>
      <c r="O45" s="1">
        <v>0</v>
      </c>
      <c r="P45" s="1">
        <v>0</v>
      </c>
    </row>
    <row r="46" spans="1:16" x14ac:dyDescent="0.35">
      <c r="A46" s="1" t="s">
        <v>383</v>
      </c>
      <c r="B46" s="1" t="s">
        <v>384</v>
      </c>
      <c r="C46" s="1">
        <v>0</v>
      </c>
      <c r="D46" s="1">
        <v>0</v>
      </c>
      <c r="E46" s="1">
        <v>0</v>
      </c>
      <c r="F46" s="1">
        <v>0</v>
      </c>
      <c r="G46" s="1">
        <v>0</v>
      </c>
      <c r="H46" s="1">
        <v>0</v>
      </c>
      <c r="I46" s="1">
        <v>0</v>
      </c>
      <c r="J46" s="1">
        <v>0</v>
      </c>
      <c r="K46" s="1">
        <v>0</v>
      </c>
      <c r="L46" s="1">
        <v>0</v>
      </c>
      <c r="M46" s="1">
        <v>0</v>
      </c>
      <c r="N46" s="1">
        <v>0</v>
      </c>
      <c r="O46" s="1">
        <v>0</v>
      </c>
      <c r="P46" s="1">
        <v>0</v>
      </c>
    </row>
    <row r="47" spans="1:16" x14ac:dyDescent="0.35">
      <c r="A47" s="1" t="s">
        <v>385</v>
      </c>
      <c r="B47" s="1" t="s">
        <v>386</v>
      </c>
      <c r="C47" s="1">
        <v>0</v>
      </c>
      <c r="D47" s="1">
        <v>0</v>
      </c>
      <c r="E47" s="1">
        <v>0</v>
      </c>
      <c r="F47" s="1">
        <v>0</v>
      </c>
      <c r="G47" s="1">
        <v>0</v>
      </c>
      <c r="H47" s="1">
        <v>0</v>
      </c>
      <c r="I47" s="1">
        <v>0</v>
      </c>
      <c r="J47" s="1">
        <v>0</v>
      </c>
      <c r="K47" s="1">
        <v>0</v>
      </c>
      <c r="L47" s="1">
        <v>0</v>
      </c>
      <c r="M47" s="1">
        <v>0</v>
      </c>
      <c r="N47" s="1">
        <v>0</v>
      </c>
      <c r="O47" s="1">
        <v>0</v>
      </c>
      <c r="P47" s="1">
        <v>0</v>
      </c>
    </row>
    <row r="48" spans="1:16" x14ac:dyDescent="0.35">
      <c r="A48" s="1" t="s">
        <v>387</v>
      </c>
      <c r="B48" s="1" t="s">
        <v>388</v>
      </c>
      <c r="C48" s="1">
        <v>0</v>
      </c>
      <c r="D48" s="1">
        <v>0</v>
      </c>
      <c r="E48" s="1">
        <v>0</v>
      </c>
      <c r="F48" s="1">
        <v>0</v>
      </c>
      <c r="G48" s="1">
        <v>0</v>
      </c>
      <c r="H48" s="1">
        <v>0</v>
      </c>
      <c r="I48" s="1">
        <v>0</v>
      </c>
      <c r="J48" s="1">
        <v>0</v>
      </c>
      <c r="K48" s="1">
        <v>0</v>
      </c>
      <c r="L48" s="1">
        <v>0</v>
      </c>
      <c r="M48" s="1">
        <v>0</v>
      </c>
      <c r="N48" s="1">
        <v>0</v>
      </c>
      <c r="O48" s="1">
        <v>0</v>
      </c>
      <c r="P48" s="1">
        <v>0</v>
      </c>
    </row>
    <row r="49" spans="1:16" x14ac:dyDescent="0.35">
      <c r="A49" s="1" t="s">
        <v>389</v>
      </c>
      <c r="B49" s="1" t="s">
        <v>390</v>
      </c>
      <c r="C49" s="1">
        <v>0</v>
      </c>
      <c r="D49" s="1">
        <v>0</v>
      </c>
      <c r="E49" s="1">
        <v>0</v>
      </c>
      <c r="F49" s="1">
        <v>0</v>
      </c>
      <c r="G49" s="1">
        <v>0</v>
      </c>
      <c r="H49" s="1">
        <v>0</v>
      </c>
      <c r="I49" s="1">
        <v>0</v>
      </c>
      <c r="J49" s="1">
        <v>0</v>
      </c>
      <c r="K49" s="1">
        <v>0</v>
      </c>
      <c r="L49" s="1">
        <v>0</v>
      </c>
      <c r="M49" s="1">
        <v>0</v>
      </c>
      <c r="N49" s="1">
        <v>0</v>
      </c>
      <c r="O49" s="1">
        <v>0</v>
      </c>
      <c r="P49" s="1">
        <v>0</v>
      </c>
    </row>
    <row r="50" spans="1:16" x14ac:dyDescent="0.35">
      <c r="A50" s="1" t="s">
        <v>391</v>
      </c>
      <c r="B50" s="1" t="s">
        <v>392</v>
      </c>
      <c r="C50" s="1">
        <v>0</v>
      </c>
      <c r="D50" s="1">
        <v>0</v>
      </c>
      <c r="E50" s="1">
        <v>0</v>
      </c>
      <c r="F50" s="1">
        <v>0</v>
      </c>
      <c r="G50" s="1">
        <v>0</v>
      </c>
      <c r="H50" s="1">
        <v>0</v>
      </c>
      <c r="I50" s="1">
        <v>0</v>
      </c>
      <c r="J50" s="1">
        <v>0</v>
      </c>
      <c r="K50" s="1">
        <v>0</v>
      </c>
      <c r="L50" s="1">
        <v>0</v>
      </c>
      <c r="M50" s="1">
        <v>0</v>
      </c>
      <c r="N50" s="1">
        <v>0</v>
      </c>
      <c r="O50" s="1">
        <v>0</v>
      </c>
      <c r="P50" s="1">
        <v>0</v>
      </c>
    </row>
    <row r="51" spans="1:16" x14ac:dyDescent="0.35">
      <c r="A51" s="1" t="s">
        <v>393</v>
      </c>
      <c r="B51" s="1" t="s">
        <v>394</v>
      </c>
      <c r="C51" s="1">
        <v>0</v>
      </c>
      <c r="D51" s="1">
        <v>0</v>
      </c>
      <c r="E51" s="1">
        <v>0</v>
      </c>
      <c r="F51" s="1">
        <v>0</v>
      </c>
      <c r="G51" s="1">
        <v>0</v>
      </c>
      <c r="H51" s="1">
        <v>0</v>
      </c>
      <c r="I51" s="1">
        <v>0</v>
      </c>
      <c r="J51" s="1">
        <v>0</v>
      </c>
      <c r="K51" s="1">
        <v>0</v>
      </c>
      <c r="L51" s="1">
        <v>0</v>
      </c>
      <c r="M51" s="1">
        <v>0</v>
      </c>
      <c r="N51" s="1">
        <v>0</v>
      </c>
      <c r="O51" s="1">
        <v>0</v>
      </c>
      <c r="P51" s="1">
        <v>0</v>
      </c>
    </row>
    <row r="52" spans="1:16" x14ac:dyDescent="0.35">
      <c r="A52" s="1" t="s">
        <v>395</v>
      </c>
      <c r="B52" s="1" t="s">
        <v>396</v>
      </c>
      <c r="C52" s="1">
        <v>0</v>
      </c>
      <c r="D52" s="1">
        <v>0</v>
      </c>
      <c r="E52" s="1">
        <v>0</v>
      </c>
      <c r="F52" s="1">
        <v>0</v>
      </c>
      <c r="G52" s="1">
        <v>0</v>
      </c>
      <c r="H52" s="1">
        <v>0</v>
      </c>
      <c r="I52" s="1">
        <v>0</v>
      </c>
      <c r="J52" s="1">
        <v>0</v>
      </c>
      <c r="K52" s="1">
        <v>0</v>
      </c>
      <c r="L52" s="1">
        <v>0</v>
      </c>
      <c r="M52" s="1">
        <v>0</v>
      </c>
      <c r="N52" s="1">
        <v>0</v>
      </c>
      <c r="O52" s="1">
        <v>0</v>
      </c>
      <c r="P52" s="1">
        <v>0</v>
      </c>
    </row>
    <row r="53" spans="1:16" x14ac:dyDescent="0.35">
      <c r="A53" s="1" t="s">
        <v>397</v>
      </c>
      <c r="B53" s="1" t="s">
        <v>398</v>
      </c>
      <c r="C53" s="1">
        <v>0</v>
      </c>
      <c r="D53" s="1">
        <v>0</v>
      </c>
      <c r="E53" s="1">
        <v>0</v>
      </c>
      <c r="F53" s="1">
        <v>0</v>
      </c>
      <c r="G53" s="1">
        <v>0</v>
      </c>
      <c r="H53" s="1">
        <v>0</v>
      </c>
      <c r="I53" s="1">
        <v>0</v>
      </c>
      <c r="J53" s="1">
        <v>0</v>
      </c>
      <c r="K53" s="1">
        <v>0</v>
      </c>
      <c r="L53" s="1">
        <v>0</v>
      </c>
      <c r="M53" s="1">
        <v>0</v>
      </c>
      <c r="N53" s="1">
        <v>0</v>
      </c>
      <c r="O53" s="1">
        <v>0</v>
      </c>
      <c r="P53" s="1">
        <v>0</v>
      </c>
    </row>
    <row r="54" spans="1:16" x14ac:dyDescent="0.35">
      <c r="A54" s="1" t="s">
        <v>399</v>
      </c>
      <c r="B54" s="1" t="s">
        <v>400</v>
      </c>
      <c r="C54" s="1">
        <v>0</v>
      </c>
      <c r="D54" s="1">
        <v>0</v>
      </c>
      <c r="E54" s="1">
        <v>0</v>
      </c>
      <c r="F54" s="1">
        <v>0</v>
      </c>
      <c r="G54" s="1">
        <v>0</v>
      </c>
      <c r="H54" s="1">
        <v>0</v>
      </c>
      <c r="I54" s="1">
        <v>0</v>
      </c>
      <c r="J54" s="1">
        <v>0</v>
      </c>
      <c r="K54" s="1">
        <v>0</v>
      </c>
      <c r="L54" s="1">
        <v>0</v>
      </c>
      <c r="M54" s="1">
        <v>0</v>
      </c>
      <c r="N54" s="1">
        <v>0</v>
      </c>
      <c r="O54" s="1">
        <v>0</v>
      </c>
      <c r="P54" s="1">
        <v>0</v>
      </c>
    </row>
    <row r="55" spans="1:16" x14ac:dyDescent="0.35">
      <c r="A55" s="1" t="s">
        <v>401</v>
      </c>
      <c r="B55" s="1" t="s">
        <v>402</v>
      </c>
      <c r="C55" s="1">
        <v>0</v>
      </c>
      <c r="D55" s="1">
        <v>0</v>
      </c>
      <c r="E55" s="1">
        <v>0</v>
      </c>
      <c r="F55" s="1">
        <v>0</v>
      </c>
      <c r="G55" s="1">
        <v>0</v>
      </c>
      <c r="H55" s="1">
        <v>0</v>
      </c>
      <c r="I55" s="1">
        <v>0</v>
      </c>
      <c r="J55" s="1">
        <v>0</v>
      </c>
      <c r="K55" s="1">
        <v>0</v>
      </c>
      <c r="L55" s="1">
        <v>0</v>
      </c>
      <c r="M55" s="1">
        <v>0</v>
      </c>
      <c r="N55" s="1">
        <v>0</v>
      </c>
      <c r="O55" s="1">
        <v>0</v>
      </c>
      <c r="P55" s="1">
        <v>0</v>
      </c>
    </row>
    <row r="56" spans="1:16" x14ac:dyDescent="0.35">
      <c r="A56" s="1" t="s">
        <v>403</v>
      </c>
      <c r="B56" s="1" t="s">
        <v>404</v>
      </c>
      <c r="C56" s="1">
        <v>0</v>
      </c>
      <c r="D56" s="1">
        <v>0</v>
      </c>
      <c r="E56" s="1">
        <v>0</v>
      </c>
      <c r="F56" s="1">
        <v>0</v>
      </c>
      <c r="G56" s="1">
        <v>0</v>
      </c>
      <c r="H56" s="1">
        <v>0</v>
      </c>
      <c r="I56" s="1">
        <v>0</v>
      </c>
      <c r="J56" s="1">
        <v>0</v>
      </c>
      <c r="K56" s="1">
        <v>0</v>
      </c>
      <c r="L56" s="1">
        <v>0</v>
      </c>
      <c r="M56" s="1">
        <v>0</v>
      </c>
      <c r="N56" s="1">
        <v>0</v>
      </c>
      <c r="O56" s="1">
        <v>0</v>
      </c>
      <c r="P56" s="1">
        <v>0</v>
      </c>
    </row>
    <row r="57" spans="1:16" x14ac:dyDescent="0.35">
      <c r="A57" s="1" t="s">
        <v>405</v>
      </c>
      <c r="B57" s="1" t="s">
        <v>406</v>
      </c>
      <c r="C57" s="1">
        <v>0</v>
      </c>
      <c r="D57" s="1">
        <v>0</v>
      </c>
      <c r="E57" s="1">
        <v>0</v>
      </c>
      <c r="F57" s="1">
        <v>0</v>
      </c>
      <c r="G57" s="1">
        <v>0</v>
      </c>
      <c r="H57" s="1">
        <v>0</v>
      </c>
      <c r="I57" s="1">
        <v>0</v>
      </c>
      <c r="J57" s="1">
        <v>0</v>
      </c>
      <c r="K57" s="1">
        <v>0</v>
      </c>
      <c r="L57" s="1">
        <v>0</v>
      </c>
      <c r="M57" s="1">
        <v>0</v>
      </c>
      <c r="N57" s="1">
        <v>0</v>
      </c>
      <c r="O57" s="1">
        <v>0</v>
      </c>
      <c r="P57" s="1">
        <v>0</v>
      </c>
    </row>
    <row r="58" spans="1:16" x14ac:dyDescent="0.35">
      <c r="A58" s="1" t="s">
        <v>407</v>
      </c>
      <c r="B58" s="1" t="s">
        <v>408</v>
      </c>
      <c r="C58" s="1">
        <v>0</v>
      </c>
      <c r="D58" s="1">
        <v>0</v>
      </c>
      <c r="E58" s="1">
        <v>0</v>
      </c>
      <c r="F58" s="1">
        <v>0</v>
      </c>
      <c r="G58" s="1">
        <v>0</v>
      </c>
      <c r="H58" s="1">
        <v>0</v>
      </c>
      <c r="I58" s="1">
        <v>0</v>
      </c>
      <c r="J58" s="1">
        <v>0</v>
      </c>
      <c r="K58" s="1">
        <v>0</v>
      </c>
      <c r="L58" s="1">
        <v>0</v>
      </c>
      <c r="M58" s="1">
        <v>0</v>
      </c>
      <c r="N58" s="1">
        <v>0</v>
      </c>
      <c r="O58" s="1">
        <v>0</v>
      </c>
      <c r="P58" s="1">
        <v>0</v>
      </c>
    </row>
    <row r="59" spans="1:16" x14ac:dyDescent="0.35">
      <c r="A59" s="1" t="s">
        <v>409</v>
      </c>
      <c r="B59" s="1" t="s">
        <v>410</v>
      </c>
      <c r="C59" s="1">
        <v>0</v>
      </c>
      <c r="D59" s="1">
        <v>0</v>
      </c>
      <c r="E59" s="1">
        <v>0</v>
      </c>
      <c r="F59" s="1">
        <v>0</v>
      </c>
      <c r="G59" s="1">
        <v>0</v>
      </c>
      <c r="H59" s="1">
        <v>0</v>
      </c>
      <c r="I59" s="1">
        <v>0</v>
      </c>
      <c r="J59" s="1">
        <v>0</v>
      </c>
      <c r="K59" s="1">
        <v>0</v>
      </c>
      <c r="L59" s="1">
        <v>0</v>
      </c>
      <c r="M59" s="1">
        <v>0</v>
      </c>
      <c r="N59" s="1">
        <v>0</v>
      </c>
      <c r="O59" s="1">
        <v>0</v>
      </c>
      <c r="P59" s="1">
        <v>0</v>
      </c>
    </row>
    <row r="60" spans="1:16" x14ac:dyDescent="0.35">
      <c r="A60" s="1" t="s">
        <v>411</v>
      </c>
      <c r="B60" s="1" t="s">
        <v>412</v>
      </c>
      <c r="C60" s="1">
        <v>0</v>
      </c>
      <c r="D60" s="1">
        <v>0</v>
      </c>
      <c r="E60" s="1">
        <v>0</v>
      </c>
      <c r="F60" s="1">
        <v>0</v>
      </c>
      <c r="G60" s="1">
        <v>0</v>
      </c>
      <c r="H60" s="1">
        <v>0</v>
      </c>
      <c r="I60" s="1">
        <v>0</v>
      </c>
      <c r="J60" s="1">
        <v>0</v>
      </c>
      <c r="K60" s="1">
        <v>0</v>
      </c>
      <c r="L60" s="1">
        <v>0</v>
      </c>
      <c r="M60" s="1">
        <v>0</v>
      </c>
      <c r="N60" s="1">
        <v>0</v>
      </c>
      <c r="O60" s="1">
        <v>0</v>
      </c>
      <c r="P60" s="1">
        <v>0</v>
      </c>
    </row>
    <row r="61" spans="1:16" x14ac:dyDescent="0.35">
      <c r="A61" s="1" t="s">
        <v>413</v>
      </c>
      <c r="B61" s="1" t="s">
        <v>414</v>
      </c>
      <c r="C61" s="1">
        <v>0</v>
      </c>
      <c r="D61" s="1">
        <v>0</v>
      </c>
      <c r="E61" s="1">
        <v>0</v>
      </c>
      <c r="F61" s="1">
        <v>0</v>
      </c>
      <c r="G61" s="1">
        <v>0</v>
      </c>
      <c r="H61" s="1">
        <v>0</v>
      </c>
      <c r="I61" s="1">
        <v>0</v>
      </c>
      <c r="J61" s="1">
        <v>0</v>
      </c>
      <c r="K61" s="1">
        <v>0</v>
      </c>
      <c r="L61" s="1">
        <v>0</v>
      </c>
      <c r="M61" s="1">
        <v>0</v>
      </c>
      <c r="N61" s="1">
        <v>0</v>
      </c>
      <c r="O61" s="1">
        <v>0</v>
      </c>
      <c r="P61" s="1">
        <v>0</v>
      </c>
    </row>
    <row r="62" spans="1:16" x14ac:dyDescent="0.35">
      <c r="A62" s="1" t="s">
        <v>415</v>
      </c>
      <c r="B62" s="1" t="s">
        <v>416</v>
      </c>
      <c r="C62" s="1">
        <v>0</v>
      </c>
      <c r="D62" s="1">
        <v>0</v>
      </c>
      <c r="E62" s="1">
        <v>0</v>
      </c>
      <c r="F62" s="1">
        <v>0</v>
      </c>
      <c r="G62" s="1">
        <v>0</v>
      </c>
      <c r="H62" s="1">
        <v>0</v>
      </c>
      <c r="I62" s="1">
        <v>0</v>
      </c>
      <c r="J62" s="1">
        <v>0</v>
      </c>
      <c r="K62" s="1">
        <v>0</v>
      </c>
      <c r="L62" s="1">
        <v>0</v>
      </c>
      <c r="M62" s="1">
        <v>0</v>
      </c>
      <c r="N62" s="1">
        <v>0</v>
      </c>
      <c r="O62" s="1">
        <v>0</v>
      </c>
      <c r="P62" s="1">
        <v>0</v>
      </c>
    </row>
    <row r="63" spans="1:16" x14ac:dyDescent="0.35">
      <c r="A63" s="1" t="s">
        <v>418</v>
      </c>
      <c r="B63" s="1" t="s">
        <v>419</v>
      </c>
      <c r="C63" s="1">
        <v>0</v>
      </c>
      <c r="D63" s="1">
        <v>0</v>
      </c>
      <c r="E63" s="1">
        <v>0</v>
      </c>
      <c r="F63" s="1">
        <v>0</v>
      </c>
      <c r="G63" s="1">
        <v>0</v>
      </c>
      <c r="H63" s="1">
        <v>0</v>
      </c>
      <c r="I63" s="1">
        <v>0</v>
      </c>
      <c r="J63" s="1">
        <v>0</v>
      </c>
      <c r="K63" s="1">
        <v>0</v>
      </c>
      <c r="L63" s="1">
        <v>0</v>
      </c>
      <c r="M63" s="1">
        <v>0</v>
      </c>
      <c r="N63" s="1">
        <v>0</v>
      </c>
      <c r="P63" s="1">
        <v>0</v>
      </c>
    </row>
    <row r="64" spans="1:16" x14ac:dyDescent="0.35">
      <c r="A64" s="1" t="s">
        <v>420</v>
      </c>
      <c r="B64" s="1" t="s">
        <v>421</v>
      </c>
      <c r="C64" s="1">
        <v>0</v>
      </c>
      <c r="D64" s="1">
        <v>0</v>
      </c>
      <c r="E64" s="1">
        <v>0</v>
      </c>
      <c r="F64" s="1">
        <v>0</v>
      </c>
      <c r="G64" s="1">
        <v>0</v>
      </c>
      <c r="H64" s="1">
        <v>0</v>
      </c>
      <c r="I64" s="1">
        <v>0</v>
      </c>
      <c r="J64" s="1">
        <v>0</v>
      </c>
      <c r="K64" s="1">
        <v>0</v>
      </c>
      <c r="L64" s="1">
        <v>0</v>
      </c>
      <c r="M64" s="1">
        <v>0</v>
      </c>
      <c r="N64" s="1">
        <v>0</v>
      </c>
      <c r="O64" s="1">
        <v>0</v>
      </c>
      <c r="P64" s="1">
        <v>0</v>
      </c>
    </row>
    <row r="65" spans="1:16" x14ac:dyDescent="0.35">
      <c r="A65" s="1" t="s">
        <v>422</v>
      </c>
      <c r="B65" s="1" t="s">
        <v>423</v>
      </c>
      <c r="C65" s="1">
        <v>0</v>
      </c>
      <c r="D65" s="1">
        <v>0</v>
      </c>
      <c r="E65" s="1">
        <v>0</v>
      </c>
      <c r="F65" s="1">
        <v>0</v>
      </c>
      <c r="G65" s="1">
        <v>0</v>
      </c>
      <c r="H65" s="1">
        <v>0</v>
      </c>
      <c r="I65" s="1">
        <v>0</v>
      </c>
      <c r="J65" s="1">
        <v>0</v>
      </c>
      <c r="K65" s="1">
        <v>0</v>
      </c>
      <c r="L65" s="1">
        <v>0</v>
      </c>
      <c r="M65" s="1">
        <v>0</v>
      </c>
      <c r="N65" s="1">
        <v>0</v>
      </c>
      <c r="O65" s="1">
        <v>0</v>
      </c>
      <c r="P65" s="1">
        <v>0</v>
      </c>
    </row>
    <row r="66" spans="1:16" x14ac:dyDescent="0.35">
      <c r="A66" s="1" t="s">
        <v>424</v>
      </c>
      <c r="B66" s="1" t="s">
        <v>425</v>
      </c>
      <c r="C66" s="1">
        <v>0</v>
      </c>
      <c r="D66" s="1">
        <v>0</v>
      </c>
      <c r="E66" s="1">
        <v>0</v>
      </c>
      <c r="F66" s="1">
        <v>0</v>
      </c>
      <c r="G66" s="1">
        <v>0</v>
      </c>
      <c r="H66" s="1">
        <v>0</v>
      </c>
      <c r="I66" s="1">
        <v>0</v>
      </c>
      <c r="J66" s="1">
        <v>0</v>
      </c>
      <c r="K66" s="1">
        <v>0</v>
      </c>
      <c r="L66" s="1">
        <v>0</v>
      </c>
      <c r="M66" s="1">
        <v>0</v>
      </c>
      <c r="N66" s="1">
        <v>0</v>
      </c>
      <c r="O66" s="1">
        <v>0</v>
      </c>
      <c r="P66" s="1">
        <v>0</v>
      </c>
    </row>
    <row r="67" spans="1:16" x14ac:dyDescent="0.35">
      <c r="A67" s="1" t="s">
        <v>426</v>
      </c>
      <c r="B67" s="1" t="s">
        <v>427</v>
      </c>
      <c r="C67" s="1">
        <v>0</v>
      </c>
      <c r="D67" s="1">
        <v>0</v>
      </c>
      <c r="E67" s="1">
        <v>0</v>
      </c>
      <c r="F67" s="1">
        <v>0</v>
      </c>
      <c r="G67" s="1">
        <v>0</v>
      </c>
      <c r="H67" s="1">
        <v>0</v>
      </c>
      <c r="I67" s="1">
        <v>0</v>
      </c>
      <c r="J67" s="1">
        <v>0</v>
      </c>
      <c r="K67" s="1">
        <v>0</v>
      </c>
      <c r="L67" s="1">
        <v>0</v>
      </c>
      <c r="M67" s="1">
        <v>0</v>
      </c>
      <c r="N67" s="1">
        <v>0</v>
      </c>
      <c r="O67" s="1">
        <v>0</v>
      </c>
      <c r="P67" s="1">
        <v>0</v>
      </c>
    </row>
    <row r="68" spans="1:16" x14ac:dyDescent="0.35">
      <c r="A68" s="1" t="s">
        <v>428</v>
      </c>
      <c r="B68" s="1" t="s">
        <v>429</v>
      </c>
      <c r="C68" s="1">
        <v>0</v>
      </c>
      <c r="D68" s="1">
        <v>0</v>
      </c>
      <c r="E68" s="1">
        <v>0</v>
      </c>
      <c r="F68" s="1">
        <v>0</v>
      </c>
      <c r="G68" s="1">
        <v>0</v>
      </c>
      <c r="H68" s="1">
        <v>0</v>
      </c>
      <c r="I68" s="1">
        <v>0</v>
      </c>
      <c r="J68" s="1">
        <v>0</v>
      </c>
      <c r="K68" s="1">
        <v>0</v>
      </c>
      <c r="L68" s="1">
        <v>0</v>
      </c>
      <c r="M68" s="1">
        <v>0</v>
      </c>
      <c r="N68" s="1">
        <v>0</v>
      </c>
      <c r="O68" s="1">
        <v>0</v>
      </c>
      <c r="P68" s="1">
        <v>0</v>
      </c>
    </row>
    <row r="69" spans="1:16" x14ac:dyDescent="0.35">
      <c r="A69" s="1" t="s">
        <v>430</v>
      </c>
      <c r="B69" s="1" t="s">
        <v>431</v>
      </c>
      <c r="C69" s="1">
        <v>0</v>
      </c>
      <c r="D69" s="1">
        <v>0</v>
      </c>
      <c r="E69" s="1">
        <v>0</v>
      </c>
      <c r="F69" s="1">
        <v>0</v>
      </c>
      <c r="G69" s="1">
        <v>0</v>
      </c>
      <c r="H69" s="1">
        <v>0</v>
      </c>
      <c r="I69" s="1">
        <v>0</v>
      </c>
      <c r="J69" s="1">
        <v>0</v>
      </c>
      <c r="K69" s="1">
        <v>0</v>
      </c>
      <c r="L69" s="1">
        <v>0</v>
      </c>
      <c r="M69" s="1">
        <v>0</v>
      </c>
      <c r="N69" s="1">
        <v>0</v>
      </c>
      <c r="O69" s="1">
        <v>0</v>
      </c>
      <c r="P69" s="1">
        <v>0</v>
      </c>
    </row>
    <row r="70" spans="1:16" x14ac:dyDescent="0.35">
      <c r="A70" s="1" t="s">
        <v>432</v>
      </c>
      <c r="B70" s="1" t="s">
        <v>433</v>
      </c>
      <c r="C70" s="1">
        <v>0</v>
      </c>
      <c r="D70" s="1">
        <v>0</v>
      </c>
      <c r="E70" s="1">
        <v>0</v>
      </c>
      <c r="F70" s="1">
        <v>0</v>
      </c>
      <c r="G70" s="1">
        <v>0</v>
      </c>
      <c r="H70" s="1">
        <v>0</v>
      </c>
      <c r="I70" s="1">
        <v>0</v>
      </c>
      <c r="J70" s="1">
        <v>0</v>
      </c>
      <c r="K70" s="1">
        <v>0</v>
      </c>
      <c r="L70" s="1">
        <v>0</v>
      </c>
      <c r="M70" s="1">
        <v>0</v>
      </c>
      <c r="N70" s="1">
        <v>0</v>
      </c>
      <c r="O70" s="1">
        <v>0</v>
      </c>
      <c r="P70" s="1">
        <v>0</v>
      </c>
    </row>
    <row r="71" spans="1:16" x14ac:dyDescent="0.35">
      <c r="A71" s="1" t="s">
        <v>434</v>
      </c>
      <c r="B71" s="1" t="s">
        <v>435</v>
      </c>
      <c r="C71" s="1">
        <v>0</v>
      </c>
      <c r="D71" s="1">
        <v>0</v>
      </c>
      <c r="E71" s="1">
        <v>0</v>
      </c>
      <c r="F71" s="1">
        <v>0</v>
      </c>
      <c r="G71" s="1">
        <v>0</v>
      </c>
      <c r="H71" s="1">
        <v>0</v>
      </c>
      <c r="I71" s="1">
        <v>0</v>
      </c>
      <c r="J71" s="1">
        <v>0</v>
      </c>
      <c r="K71" s="1">
        <v>0</v>
      </c>
      <c r="L71" s="1">
        <v>0</v>
      </c>
      <c r="M71" s="1">
        <v>0</v>
      </c>
      <c r="N71" s="1">
        <v>0</v>
      </c>
      <c r="O71" s="1">
        <v>0</v>
      </c>
      <c r="P71" s="1">
        <v>0</v>
      </c>
    </row>
    <row r="72" spans="1:16" x14ac:dyDescent="0.35">
      <c r="A72" s="1" t="s">
        <v>436</v>
      </c>
      <c r="B72" s="1" t="s">
        <v>437</v>
      </c>
      <c r="C72" s="1">
        <v>0</v>
      </c>
      <c r="D72" s="1">
        <v>0</v>
      </c>
      <c r="E72" s="1">
        <v>0</v>
      </c>
      <c r="F72" s="1">
        <v>0</v>
      </c>
      <c r="G72" s="1">
        <v>0</v>
      </c>
      <c r="H72" s="1">
        <v>0</v>
      </c>
      <c r="I72" s="1">
        <v>0</v>
      </c>
      <c r="J72" s="1">
        <v>0</v>
      </c>
      <c r="K72" s="1">
        <v>0</v>
      </c>
      <c r="L72" s="1">
        <v>0</v>
      </c>
      <c r="M72" s="1">
        <v>0</v>
      </c>
      <c r="N72" s="1">
        <v>0</v>
      </c>
      <c r="O72" s="1">
        <v>0</v>
      </c>
      <c r="P72" s="1">
        <v>0</v>
      </c>
    </row>
    <row r="73" spans="1:16" x14ac:dyDescent="0.35">
      <c r="A73" s="1" t="s">
        <v>438</v>
      </c>
      <c r="B73" s="1" t="s">
        <v>439</v>
      </c>
      <c r="C73" s="1">
        <v>0</v>
      </c>
      <c r="D73" s="1">
        <v>0</v>
      </c>
      <c r="E73" s="1">
        <v>0</v>
      </c>
      <c r="F73" s="1">
        <v>0</v>
      </c>
      <c r="G73" s="1">
        <v>0</v>
      </c>
      <c r="H73" s="1">
        <v>0</v>
      </c>
      <c r="I73" s="1">
        <v>0</v>
      </c>
      <c r="J73" s="1">
        <v>0</v>
      </c>
      <c r="K73" s="1">
        <v>0</v>
      </c>
      <c r="L73" s="1">
        <v>0</v>
      </c>
      <c r="M73" s="1">
        <v>0</v>
      </c>
      <c r="N73" s="1">
        <v>0</v>
      </c>
      <c r="O73" s="1">
        <v>0</v>
      </c>
      <c r="P73" s="1">
        <v>0</v>
      </c>
    </row>
    <row r="74" spans="1:16" x14ac:dyDescent="0.35">
      <c r="A74" s="1" t="s">
        <v>440</v>
      </c>
      <c r="B74" s="1" t="s">
        <v>441</v>
      </c>
      <c r="C74" s="1">
        <v>0</v>
      </c>
      <c r="D74" s="1">
        <v>0</v>
      </c>
      <c r="E74" s="1">
        <v>0</v>
      </c>
      <c r="F74" s="1">
        <v>0</v>
      </c>
      <c r="G74" s="1">
        <v>0</v>
      </c>
      <c r="H74" s="1">
        <v>0</v>
      </c>
      <c r="I74" s="1">
        <v>0</v>
      </c>
      <c r="J74" s="1">
        <v>0</v>
      </c>
      <c r="K74" s="1">
        <v>0</v>
      </c>
      <c r="L74" s="1">
        <v>0</v>
      </c>
      <c r="M74" s="1">
        <v>0</v>
      </c>
      <c r="N74" s="1">
        <v>0</v>
      </c>
      <c r="O74" s="1">
        <v>0</v>
      </c>
      <c r="P74" s="1">
        <v>0</v>
      </c>
    </row>
    <row r="75" spans="1:16" x14ac:dyDescent="0.35">
      <c r="A75" s="1" t="s">
        <v>442</v>
      </c>
      <c r="B75" s="1" t="s">
        <v>443</v>
      </c>
      <c r="C75" s="1">
        <v>0</v>
      </c>
      <c r="D75" s="1">
        <v>0</v>
      </c>
      <c r="E75" s="1">
        <v>0</v>
      </c>
      <c r="F75" s="1">
        <v>0</v>
      </c>
      <c r="G75" s="1">
        <v>0</v>
      </c>
      <c r="H75" s="1">
        <v>0</v>
      </c>
      <c r="I75" s="1">
        <v>0</v>
      </c>
      <c r="J75" s="1">
        <v>0</v>
      </c>
      <c r="K75" s="1">
        <v>0</v>
      </c>
      <c r="L75" s="1">
        <v>0</v>
      </c>
      <c r="M75" s="1">
        <v>0</v>
      </c>
      <c r="N75" s="1">
        <v>0</v>
      </c>
      <c r="O75" s="1">
        <v>0</v>
      </c>
      <c r="P75" s="1">
        <v>0</v>
      </c>
    </row>
    <row r="76" spans="1:16" x14ac:dyDescent="0.35">
      <c r="A76" s="1" t="s">
        <v>444</v>
      </c>
      <c r="B76" s="1" t="s">
        <v>445</v>
      </c>
      <c r="C76" s="1">
        <v>0</v>
      </c>
      <c r="D76" s="1">
        <v>0</v>
      </c>
      <c r="E76" s="1">
        <v>0</v>
      </c>
      <c r="F76" s="1">
        <v>0</v>
      </c>
      <c r="G76" s="1">
        <v>0</v>
      </c>
      <c r="H76" s="1">
        <v>0</v>
      </c>
      <c r="I76" s="1">
        <v>0</v>
      </c>
      <c r="J76" s="1">
        <v>0</v>
      </c>
      <c r="K76" s="1">
        <v>0</v>
      </c>
      <c r="L76" s="1">
        <v>0</v>
      </c>
      <c r="M76" s="1">
        <v>0</v>
      </c>
      <c r="N76" s="1">
        <v>0</v>
      </c>
      <c r="O76" s="1">
        <v>0</v>
      </c>
      <c r="P76" s="1">
        <v>0</v>
      </c>
    </row>
    <row r="77" spans="1:16" x14ac:dyDescent="0.35">
      <c r="A77" s="1" t="s">
        <v>446</v>
      </c>
      <c r="B77" s="1" t="s">
        <v>447</v>
      </c>
      <c r="C77" s="1">
        <v>0</v>
      </c>
      <c r="D77" s="1">
        <v>0</v>
      </c>
      <c r="E77" s="1">
        <v>0</v>
      </c>
      <c r="F77" s="1">
        <v>0</v>
      </c>
      <c r="G77" s="1">
        <v>0</v>
      </c>
      <c r="H77" s="1">
        <v>0</v>
      </c>
      <c r="I77" s="1">
        <v>0</v>
      </c>
      <c r="J77" s="1">
        <v>0</v>
      </c>
      <c r="K77" s="1">
        <v>0</v>
      </c>
      <c r="L77" s="1">
        <v>0</v>
      </c>
      <c r="M77" s="1">
        <v>0</v>
      </c>
      <c r="N77" s="1">
        <v>0</v>
      </c>
      <c r="O77" s="1">
        <v>0</v>
      </c>
      <c r="P77" s="1">
        <v>0</v>
      </c>
    </row>
    <row r="78" spans="1:16" x14ac:dyDescent="0.35">
      <c r="A78" s="1" t="s">
        <v>448</v>
      </c>
      <c r="B78" s="1" t="s">
        <v>449</v>
      </c>
      <c r="C78" s="1">
        <v>0</v>
      </c>
      <c r="D78" s="1">
        <v>0</v>
      </c>
      <c r="E78" s="1">
        <v>0</v>
      </c>
      <c r="F78" s="1">
        <v>0</v>
      </c>
      <c r="G78" s="1">
        <v>0</v>
      </c>
      <c r="H78" s="1">
        <v>0</v>
      </c>
      <c r="I78" s="1">
        <v>0</v>
      </c>
      <c r="J78" s="1">
        <v>0</v>
      </c>
      <c r="K78" s="1">
        <v>0</v>
      </c>
      <c r="L78" s="1">
        <v>0</v>
      </c>
      <c r="M78" s="1">
        <v>0</v>
      </c>
      <c r="N78" s="1">
        <v>0</v>
      </c>
      <c r="O78" s="1">
        <v>0</v>
      </c>
      <c r="P78" s="1">
        <v>0</v>
      </c>
    </row>
    <row r="79" spans="1:16" x14ac:dyDescent="0.35">
      <c r="A79" s="1" t="s">
        <v>452</v>
      </c>
      <c r="B79" s="1" t="s">
        <v>453</v>
      </c>
      <c r="C79" s="1">
        <v>0</v>
      </c>
      <c r="D79" s="1">
        <v>0</v>
      </c>
      <c r="E79" s="1">
        <v>0</v>
      </c>
      <c r="F79" s="1">
        <v>0</v>
      </c>
      <c r="G79" s="1">
        <v>0</v>
      </c>
      <c r="H79" s="1">
        <v>0</v>
      </c>
      <c r="I79" s="1">
        <v>0</v>
      </c>
      <c r="J79" s="1">
        <v>0</v>
      </c>
      <c r="K79" s="1">
        <v>0</v>
      </c>
      <c r="L79" s="1">
        <v>0</v>
      </c>
      <c r="M79" s="1">
        <v>0</v>
      </c>
      <c r="N79" s="1">
        <v>0</v>
      </c>
      <c r="O79" s="1">
        <v>0</v>
      </c>
      <c r="P79" s="1">
        <v>0</v>
      </c>
    </row>
    <row r="80" spans="1:16" x14ac:dyDescent="0.35">
      <c r="A80" s="1" t="s">
        <v>454</v>
      </c>
      <c r="B80" s="1" t="s">
        <v>455</v>
      </c>
      <c r="C80" s="1">
        <v>0</v>
      </c>
      <c r="D80" s="1">
        <v>0</v>
      </c>
      <c r="E80" s="1">
        <v>0</v>
      </c>
      <c r="F80" s="1">
        <v>0</v>
      </c>
      <c r="G80" s="1">
        <v>0</v>
      </c>
      <c r="H80" s="1">
        <v>0</v>
      </c>
      <c r="I80" s="1">
        <v>0</v>
      </c>
      <c r="J80" s="1">
        <v>0</v>
      </c>
      <c r="K80" s="1">
        <v>0</v>
      </c>
      <c r="L80" s="1">
        <v>0</v>
      </c>
      <c r="M80" s="1">
        <v>0</v>
      </c>
      <c r="N80" s="1">
        <v>0</v>
      </c>
      <c r="O80" s="1">
        <v>0</v>
      </c>
      <c r="P80" s="1">
        <v>0</v>
      </c>
    </row>
    <row r="81" spans="1:16" x14ac:dyDescent="0.35">
      <c r="A81" s="1" t="s">
        <v>456</v>
      </c>
      <c r="B81" s="1" t="s">
        <v>457</v>
      </c>
      <c r="C81" s="1">
        <v>0</v>
      </c>
      <c r="D81" s="1">
        <v>0</v>
      </c>
      <c r="E81" s="1">
        <v>0</v>
      </c>
      <c r="F81" s="1">
        <v>0</v>
      </c>
      <c r="G81" s="1">
        <v>0</v>
      </c>
      <c r="H81" s="1">
        <v>0</v>
      </c>
      <c r="I81" s="1">
        <v>0</v>
      </c>
      <c r="J81" s="1">
        <v>0</v>
      </c>
      <c r="K81" s="1">
        <v>0</v>
      </c>
      <c r="L81" s="1">
        <v>0</v>
      </c>
      <c r="M81" s="1">
        <v>0</v>
      </c>
      <c r="N81" s="1">
        <v>0</v>
      </c>
      <c r="O81" s="1">
        <v>0</v>
      </c>
      <c r="P81" s="1">
        <v>0</v>
      </c>
    </row>
    <row r="82" spans="1:16" x14ac:dyDescent="0.35">
      <c r="A82" s="1" t="s">
        <v>458</v>
      </c>
      <c r="B82" s="1" t="s">
        <v>459</v>
      </c>
      <c r="C82" s="1">
        <v>0</v>
      </c>
      <c r="D82" s="1">
        <v>0</v>
      </c>
      <c r="E82" s="1">
        <v>0</v>
      </c>
      <c r="F82" s="1">
        <v>0</v>
      </c>
      <c r="G82" s="1">
        <v>0</v>
      </c>
      <c r="H82" s="1">
        <v>0</v>
      </c>
      <c r="I82" s="1">
        <v>0</v>
      </c>
      <c r="J82" s="1">
        <v>0</v>
      </c>
      <c r="K82" s="1">
        <v>0</v>
      </c>
      <c r="L82" s="1">
        <v>0</v>
      </c>
      <c r="M82" s="1">
        <v>0</v>
      </c>
      <c r="N82" s="1">
        <v>0</v>
      </c>
      <c r="O82" s="1">
        <v>0</v>
      </c>
      <c r="P82" s="1">
        <v>0</v>
      </c>
    </row>
    <row r="83" spans="1:16" x14ac:dyDescent="0.35">
      <c r="A83" s="1" t="s">
        <v>460</v>
      </c>
      <c r="B83" s="1" t="s">
        <v>461</v>
      </c>
      <c r="C83" s="1">
        <v>0</v>
      </c>
      <c r="D83" s="1">
        <v>0</v>
      </c>
      <c r="E83" s="1">
        <v>0</v>
      </c>
      <c r="F83" s="1">
        <v>0</v>
      </c>
      <c r="G83" s="1">
        <v>0</v>
      </c>
      <c r="H83" s="1">
        <v>0</v>
      </c>
      <c r="I83" s="1">
        <v>0</v>
      </c>
      <c r="J83" s="1">
        <v>0</v>
      </c>
      <c r="K83" s="1">
        <v>0</v>
      </c>
      <c r="L83" s="1">
        <v>0</v>
      </c>
      <c r="M83" s="1">
        <v>0</v>
      </c>
      <c r="N83" s="1">
        <v>0</v>
      </c>
      <c r="O83" s="1">
        <v>0</v>
      </c>
      <c r="P83" s="1">
        <v>0</v>
      </c>
    </row>
    <row r="84" spans="1:16" x14ac:dyDescent="0.35">
      <c r="A84" s="1" t="s">
        <v>463</v>
      </c>
      <c r="B84" s="1" t="s">
        <v>464</v>
      </c>
      <c r="C84" s="1">
        <v>0</v>
      </c>
      <c r="D84" s="1">
        <v>0</v>
      </c>
      <c r="E84" s="1">
        <v>0</v>
      </c>
      <c r="F84" s="1">
        <v>0</v>
      </c>
      <c r="G84" s="1">
        <v>0</v>
      </c>
      <c r="H84" s="1">
        <v>0</v>
      </c>
      <c r="I84" s="1">
        <v>0</v>
      </c>
      <c r="J84" s="1">
        <v>0</v>
      </c>
      <c r="K84" s="1">
        <v>0</v>
      </c>
      <c r="L84" s="1">
        <v>0</v>
      </c>
      <c r="M84" s="1">
        <v>0</v>
      </c>
      <c r="N84" s="1">
        <v>0</v>
      </c>
      <c r="O84" s="1">
        <v>0</v>
      </c>
      <c r="P84" s="1">
        <v>0</v>
      </c>
    </row>
    <row r="85" spans="1:16" x14ac:dyDescent="0.35">
      <c r="A85" s="1" t="s">
        <v>465</v>
      </c>
      <c r="B85" s="1" t="s">
        <v>466</v>
      </c>
      <c r="C85" s="1">
        <v>0</v>
      </c>
      <c r="D85" s="1">
        <v>0</v>
      </c>
      <c r="E85" s="1">
        <v>0</v>
      </c>
      <c r="F85" s="1">
        <v>0</v>
      </c>
      <c r="G85" s="1">
        <v>0</v>
      </c>
      <c r="H85" s="1">
        <v>0</v>
      </c>
      <c r="I85" s="1">
        <v>0</v>
      </c>
      <c r="J85" s="1">
        <v>0</v>
      </c>
      <c r="K85" s="1">
        <v>0</v>
      </c>
      <c r="L85" s="1">
        <v>0</v>
      </c>
      <c r="M85" s="1">
        <v>0</v>
      </c>
      <c r="N85" s="1">
        <v>0</v>
      </c>
      <c r="O85" s="1">
        <v>0</v>
      </c>
      <c r="P85" s="1">
        <v>0</v>
      </c>
    </row>
    <row r="86" spans="1:16" x14ac:dyDescent="0.35">
      <c r="A86" s="1" t="s">
        <v>467</v>
      </c>
      <c r="B86" s="1" t="s">
        <v>468</v>
      </c>
      <c r="C86" s="1">
        <v>0</v>
      </c>
      <c r="D86" s="1">
        <v>0</v>
      </c>
      <c r="E86" s="1">
        <v>0</v>
      </c>
      <c r="F86" s="1">
        <v>0</v>
      </c>
      <c r="G86" s="1">
        <v>0</v>
      </c>
      <c r="H86" s="1">
        <v>0</v>
      </c>
      <c r="I86" s="1">
        <v>0</v>
      </c>
      <c r="J86" s="1">
        <v>0</v>
      </c>
      <c r="K86" s="1">
        <v>0</v>
      </c>
      <c r="L86" s="1">
        <v>0</v>
      </c>
      <c r="M86" s="1">
        <v>0</v>
      </c>
      <c r="N86" s="1">
        <v>0</v>
      </c>
      <c r="O86" s="1">
        <v>0</v>
      </c>
      <c r="P86" s="1">
        <v>0</v>
      </c>
    </row>
    <row r="87" spans="1:16" x14ac:dyDescent="0.35">
      <c r="A87" s="1" t="s">
        <v>470</v>
      </c>
      <c r="B87" s="1" t="s">
        <v>471</v>
      </c>
      <c r="C87" s="1">
        <v>0</v>
      </c>
      <c r="D87" s="1">
        <v>0</v>
      </c>
      <c r="E87" s="1">
        <v>0</v>
      </c>
      <c r="F87" s="1">
        <v>0</v>
      </c>
      <c r="G87" s="1">
        <v>0</v>
      </c>
      <c r="H87" s="1">
        <v>0</v>
      </c>
      <c r="I87" s="1">
        <v>0</v>
      </c>
      <c r="J87" s="1">
        <v>0</v>
      </c>
      <c r="K87" s="1">
        <v>0</v>
      </c>
      <c r="L87" s="1">
        <v>0</v>
      </c>
      <c r="M87" s="1">
        <v>0</v>
      </c>
      <c r="N87" s="1">
        <v>0</v>
      </c>
      <c r="O87" s="1">
        <v>0</v>
      </c>
      <c r="P87" s="1">
        <v>0</v>
      </c>
    </row>
    <row r="88" spans="1:16" x14ac:dyDescent="0.35">
      <c r="A88" s="1" t="s">
        <v>472</v>
      </c>
      <c r="B88" s="1" t="s">
        <v>473</v>
      </c>
      <c r="C88" s="1">
        <v>0</v>
      </c>
      <c r="D88" s="1">
        <v>0</v>
      </c>
      <c r="E88" s="1">
        <v>0</v>
      </c>
      <c r="F88" s="1">
        <v>0</v>
      </c>
      <c r="G88" s="1">
        <v>0</v>
      </c>
      <c r="H88" s="1">
        <v>0</v>
      </c>
      <c r="I88" s="1">
        <v>0</v>
      </c>
      <c r="J88" s="1">
        <v>0</v>
      </c>
      <c r="K88" s="1">
        <v>0</v>
      </c>
      <c r="L88" s="1">
        <v>0</v>
      </c>
      <c r="M88" s="1">
        <v>0</v>
      </c>
      <c r="N88" s="1">
        <v>0</v>
      </c>
      <c r="O88" s="1">
        <v>0</v>
      </c>
      <c r="P88" s="1">
        <v>0</v>
      </c>
    </row>
    <row r="89" spans="1:16" x14ac:dyDescent="0.35">
      <c r="A89" s="1" t="s">
        <v>474</v>
      </c>
      <c r="B89" s="1" t="s">
        <v>475</v>
      </c>
      <c r="C89" s="1">
        <v>0</v>
      </c>
      <c r="D89" s="1">
        <v>0</v>
      </c>
      <c r="E89" s="1">
        <v>0</v>
      </c>
      <c r="F89" s="1">
        <v>0</v>
      </c>
      <c r="G89" s="1">
        <v>0</v>
      </c>
      <c r="H89" s="1">
        <v>0</v>
      </c>
      <c r="I89" s="1">
        <v>0</v>
      </c>
      <c r="J89" s="1">
        <v>0</v>
      </c>
      <c r="K89" s="1">
        <v>0</v>
      </c>
      <c r="L89" s="1">
        <v>0</v>
      </c>
      <c r="M89" s="1">
        <v>0</v>
      </c>
      <c r="N89" s="1">
        <v>0</v>
      </c>
      <c r="O89" s="1">
        <v>0</v>
      </c>
      <c r="P89" s="1">
        <v>0</v>
      </c>
    </row>
    <row r="90" spans="1:16" x14ac:dyDescent="0.35">
      <c r="A90" s="1" t="s">
        <v>477</v>
      </c>
      <c r="B90" s="1" t="s">
        <v>478</v>
      </c>
      <c r="C90" s="1">
        <v>0</v>
      </c>
      <c r="D90" s="1">
        <v>0</v>
      </c>
      <c r="E90" s="1">
        <v>0</v>
      </c>
      <c r="F90" s="1">
        <v>0</v>
      </c>
      <c r="G90" s="1">
        <v>0</v>
      </c>
      <c r="H90" s="1">
        <v>0</v>
      </c>
      <c r="I90" s="1">
        <v>0</v>
      </c>
      <c r="J90" s="1">
        <v>0</v>
      </c>
      <c r="K90" s="1">
        <v>0</v>
      </c>
      <c r="L90" s="1">
        <v>0</v>
      </c>
      <c r="M90" s="1">
        <v>0</v>
      </c>
      <c r="N90" s="1">
        <v>0</v>
      </c>
      <c r="O90" s="1">
        <v>0</v>
      </c>
      <c r="P90" s="1">
        <v>0</v>
      </c>
    </row>
    <row r="91" spans="1:16" x14ac:dyDescent="0.35">
      <c r="A91" s="1" t="s">
        <v>479</v>
      </c>
      <c r="B91" s="1" t="s">
        <v>480</v>
      </c>
      <c r="C91" s="1">
        <v>0</v>
      </c>
      <c r="D91" s="1">
        <v>0</v>
      </c>
      <c r="E91" s="1">
        <v>0</v>
      </c>
      <c r="F91" s="1">
        <v>0</v>
      </c>
      <c r="G91" s="1">
        <v>0</v>
      </c>
      <c r="H91" s="1">
        <v>0</v>
      </c>
      <c r="I91" s="1">
        <v>0</v>
      </c>
      <c r="J91" s="1">
        <v>0</v>
      </c>
      <c r="K91" s="1">
        <v>0</v>
      </c>
      <c r="L91" s="1">
        <v>0</v>
      </c>
      <c r="M91" s="1">
        <v>0</v>
      </c>
      <c r="N91" s="1">
        <v>0</v>
      </c>
      <c r="O91" s="1">
        <v>0</v>
      </c>
      <c r="P91" s="1">
        <v>0</v>
      </c>
    </row>
    <row r="92" spans="1:16" x14ac:dyDescent="0.35">
      <c r="A92" s="1" t="s">
        <v>481</v>
      </c>
      <c r="B92" s="1" t="s">
        <v>482</v>
      </c>
      <c r="C92" s="1">
        <v>0</v>
      </c>
      <c r="D92" s="1">
        <v>0</v>
      </c>
      <c r="E92" s="1">
        <v>0</v>
      </c>
      <c r="F92" s="1">
        <v>0</v>
      </c>
      <c r="G92" s="1">
        <v>0</v>
      </c>
      <c r="H92" s="1">
        <v>0</v>
      </c>
      <c r="I92" s="1">
        <v>0</v>
      </c>
      <c r="J92" s="1">
        <v>0</v>
      </c>
      <c r="K92" s="1">
        <v>0</v>
      </c>
      <c r="L92" s="1">
        <v>0</v>
      </c>
      <c r="M92" s="1">
        <v>0</v>
      </c>
      <c r="N92" s="1">
        <v>0</v>
      </c>
      <c r="O92" s="1">
        <v>0</v>
      </c>
      <c r="P92" s="1">
        <v>0</v>
      </c>
    </row>
    <row r="93" spans="1:16" x14ac:dyDescent="0.35">
      <c r="A93" s="1" t="s">
        <v>483</v>
      </c>
      <c r="B93" s="1" t="s">
        <v>484</v>
      </c>
      <c r="C93" s="1">
        <v>0</v>
      </c>
      <c r="D93" s="1">
        <v>0</v>
      </c>
      <c r="E93" s="1">
        <v>0</v>
      </c>
      <c r="F93" s="1">
        <v>0</v>
      </c>
      <c r="G93" s="1">
        <v>0</v>
      </c>
      <c r="H93" s="1">
        <v>0</v>
      </c>
      <c r="I93" s="1">
        <v>0</v>
      </c>
      <c r="J93" s="1">
        <v>0</v>
      </c>
      <c r="K93" s="1">
        <v>0</v>
      </c>
      <c r="L93" s="1">
        <v>0</v>
      </c>
      <c r="M93" s="1">
        <v>0</v>
      </c>
      <c r="N93" s="1">
        <v>0</v>
      </c>
      <c r="O93" s="1">
        <v>0</v>
      </c>
      <c r="P93" s="1">
        <v>0</v>
      </c>
    </row>
    <row r="94" spans="1:16" x14ac:dyDescent="0.35">
      <c r="A94" s="1" t="s">
        <v>485</v>
      </c>
      <c r="B94" s="1" t="s">
        <v>486</v>
      </c>
      <c r="C94" s="1">
        <v>0</v>
      </c>
      <c r="D94" s="1">
        <v>0</v>
      </c>
      <c r="E94" s="1">
        <v>0</v>
      </c>
      <c r="F94" s="1">
        <v>0</v>
      </c>
      <c r="G94" s="1">
        <v>0</v>
      </c>
      <c r="H94" s="1">
        <v>0</v>
      </c>
      <c r="I94" s="1">
        <v>0</v>
      </c>
      <c r="J94" s="1">
        <v>0</v>
      </c>
      <c r="K94" s="1">
        <v>0</v>
      </c>
      <c r="L94" s="1">
        <v>0</v>
      </c>
      <c r="M94" s="1">
        <v>0</v>
      </c>
      <c r="N94" s="1">
        <v>0</v>
      </c>
      <c r="O94" s="1">
        <v>0</v>
      </c>
      <c r="P94" s="1">
        <v>0</v>
      </c>
    </row>
    <row r="95" spans="1:16" x14ac:dyDescent="0.35">
      <c r="A95" s="1" t="s">
        <v>487</v>
      </c>
      <c r="B95" s="1" t="s">
        <v>488</v>
      </c>
      <c r="C95" s="1">
        <v>0</v>
      </c>
      <c r="D95" s="1">
        <v>0</v>
      </c>
      <c r="E95" s="1">
        <v>0</v>
      </c>
      <c r="F95" s="1">
        <v>0</v>
      </c>
      <c r="G95" s="1">
        <v>0</v>
      </c>
      <c r="H95" s="1">
        <v>0</v>
      </c>
      <c r="I95" s="1">
        <v>0</v>
      </c>
      <c r="J95" s="1">
        <v>0</v>
      </c>
      <c r="K95" s="1">
        <v>0</v>
      </c>
      <c r="L95" s="1">
        <v>0</v>
      </c>
      <c r="M95" s="1">
        <v>0</v>
      </c>
      <c r="N95" s="1">
        <v>0</v>
      </c>
      <c r="O95" s="1">
        <v>0</v>
      </c>
      <c r="P95" s="1">
        <v>0</v>
      </c>
    </row>
    <row r="96" spans="1:16" x14ac:dyDescent="0.35">
      <c r="A96" s="1" t="s">
        <v>490</v>
      </c>
      <c r="B96" s="1" t="s">
        <v>491</v>
      </c>
      <c r="C96" s="1">
        <v>0</v>
      </c>
      <c r="D96" s="1">
        <v>0</v>
      </c>
      <c r="E96" s="1">
        <v>0</v>
      </c>
      <c r="F96" s="1">
        <v>0</v>
      </c>
      <c r="G96" s="1">
        <v>0</v>
      </c>
      <c r="H96" s="1">
        <v>0</v>
      </c>
      <c r="I96" s="1">
        <v>0</v>
      </c>
      <c r="J96" s="1">
        <v>0</v>
      </c>
      <c r="K96" s="1">
        <v>0</v>
      </c>
      <c r="L96" s="1">
        <v>0</v>
      </c>
      <c r="M96" s="1">
        <v>0</v>
      </c>
      <c r="N96" s="1">
        <v>0</v>
      </c>
      <c r="O96" s="1">
        <v>0</v>
      </c>
      <c r="P96" s="1">
        <v>0</v>
      </c>
    </row>
    <row r="97" spans="1:16" x14ac:dyDescent="0.35">
      <c r="A97" s="1" t="s">
        <v>492</v>
      </c>
      <c r="B97" s="1" t="s">
        <v>493</v>
      </c>
      <c r="C97" s="1">
        <v>0</v>
      </c>
      <c r="D97" s="1">
        <v>0</v>
      </c>
      <c r="E97" s="1">
        <v>0</v>
      </c>
      <c r="F97" s="1">
        <v>0</v>
      </c>
      <c r="G97" s="1">
        <v>0</v>
      </c>
      <c r="H97" s="1">
        <v>0</v>
      </c>
      <c r="I97" s="1">
        <v>0</v>
      </c>
      <c r="J97" s="1">
        <v>0</v>
      </c>
      <c r="K97" s="1">
        <v>0</v>
      </c>
      <c r="L97" s="1">
        <v>0</v>
      </c>
      <c r="M97" s="1">
        <v>0</v>
      </c>
      <c r="N97" s="1">
        <v>0</v>
      </c>
      <c r="O97" s="1">
        <v>0</v>
      </c>
      <c r="P97" s="1">
        <v>0</v>
      </c>
    </row>
    <row r="98" spans="1:16" x14ac:dyDescent="0.35">
      <c r="A98" s="1" t="s">
        <v>494</v>
      </c>
      <c r="B98" s="1" t="s">
        <v>495</v>
      </c>
      <c r="C98" s="1">
        <v>0</v>
      </c>
      <c r="D98" s="1">
        <v>0</v>
      </c>
      <c r="E98" s="1">
        <v>0</v>
      </c>
      <c r="F98" s="1">
        <v>0</v>
      </c>
      <c r="G98" s="1">
        <v>0</v>
      </c>
      <c r="H98" s="1">
        <v>0</v>
      </c>
      <c r="I98" s="1">
        <v>0</v>
      </c>
      <c r="J98" s="1">
        <v>0</v>
      </c>
      <c r="K98" s="1">
        <v>0</v>
      </c>
      <c r="L98" s="1">
        <v>0</v>
      </c>
      <c r="M98" s="1">
        <v>0</v>
      </c>
      <c r="N98" s="1">
        <v>0</v>
      </c>
      <c r="O98" s="1">
        <v>0</v>
      </c>
      <c r="P98" s="1">
        <v>0</v>
      </c>
    </row>
    <row r="99" spans="1:16" x14ac:dyDescent="0.35">
      <c r="A99" s="1" t="s">
        <v>496</v>
      </c>
      <c r="B99" s="1" t="s">
        <v>497</v>
      </c>
      <c r="C99" s="1">
        <v>0</v>
      </c>
      <c r="D99" s="1">
        <v>0</v>
      </c>
      <c r="E99" s="1">
        <v>0</v>
      </c>
      <c r="F99" s="1">
        <v>0</v>
      </c>
      <c r="G99" s="1">
        <v>0</v>
      </c>
      <c r="H99" s="1">
        <v>0</v>
      </c>
      <c r="I99" s="1">
        <v>0</v>
      </c>
      <c r="J99" s="1">
        <v>0</v>
      </c>
      <c r="K99" s="1">
        <v>0</v>
      </c>
      <c r="L99" s="1">
        <v>0</v>
      </c>
      <c r="M99" s="1">
        <v>0</v>
      </c>
      <c r="N99" s="1">
        <v>0</v>
      </c>
      <c r="O99" s="1">
        <v>0</v>
      </c>
      <c r="P99" s="1">
        <v>0</v>
      </c>
    </row>
    <row r="100" spans="1:16" x14ac:dyDescent="0.35">
      <c r="A100" s="1" t="s">
        <v>498</v>
      </c>
      <c r="B100" s="1" t="s">
        <v>499</v>
      </c>
      <c r="C100" s="1">
        <v>0</v>
      </c>
      <c r="D100" s="1">
        <v>0</v>
      </c>
      <c r="E100" s="1">
        <v>0</v>
      </c>
      <c r="F100" s="1">
        <v>0</v>
      </c>
      <c r="G100" s="1">
        <v>0</v>
      </c>
      <c r="H100" s="1">
        <v>0</v>
      </c>
      <c r="I100" s="1">
        <v>0</v>
      </c>
      <c r="J100" s="1">
        <v>0</v>
      </c>
      <c r="K100" s="1">
        <v>0</v>
      </c>
      <c r="L100" s="1">
        <v>0</v>
      </c>
      <c r="M100" s="1">
        <v>0</v>
      </c>
      <c r="N100" s="1">
        <v>0</v>
      </c>
      <c r="O100" s="1">
        <v>0</v>
      </c>
      <c r="P100" s="1">
        <v>0</v>
      </c>
    </row>
    <row r="101" spans="1:16" x14ac:dyDescent="0.35">
      <c r="A101" s="1" t="s">
        <v>500</v>
      </c>
      <c r="B101" s="1" t="s">
        <v>501</v>
      </c>
      <c r="C101" s="1">
        <v>0</v>
      </c>
      <c r="D101" s="1">
        <v>0</v>
      </c>
      <c r="E101" s="1">
        <v>0</v>
      </c>
      <c r="F101" s="1">
        <v>0</v>
      </c>
      <c r="G101" s="1">
        <v>0</v>
      </c>
      <c r="H101" s="1">
        <v>0</v>
      </c>
      <c r="I101" s="1">
        <v>0</v>
      </c>
      <c r="J101" s="1">
        <v>0</v>
      </c>
      <c r="K101" s="1">
        <v>0</v>
      </c>
      <c r="L101" s="1">
        <v>0</v>
      </c>
      <c r="M101" s="1">
        <v>0</v>
      </c>
      <c r="N101" s="1">
        <v>0</v>
      </c>
      <c r="O101" s="1">
        <v>0</v>
      </c>
      <c r="P101" s="1">
        <v>0</v>
      </c>
    </row>
    <row r="102" spans="1:16" x14ac:dyDescent="0.35">
      <c r="A102" s="1" t="s">
        <v>502</v>
      </c>
      <c r="B102" s="1" t="s">
        <v>503</v>
      </c>
      <c r="C102" s="1">
        <v>0</v>
      </c>
      <c r="D102" s="1">
        <v>0</v>
      </c>
      <c r="E102" s="1">
        <v>0</v>
      </c>
      <c r="F102" s="1">
        <v>0</v>
      </c>
      <c r="G102" s="1">
        <v>0</v>
      </c>
      <c r="H102" s="1">
        <v>0</v>
      </c>
      <c r="I102" s="1">
        <v>0</v>
      </c>
      <c r="J102" s="1">
        <v>0</v>
      </c>
      <c r="K102" s="1">
        <v>0</v>
      </c>
      <c r="L102" s="1">
        <v>0</v>
      </c>
      <c r="M102" s="1">
        <v>0</v>
      </c>
      <c r="N102" s="1">
        <v>0</v>
      </c>
      <c r="O102" s="1">
        <v>0</v>
      </c>
      <c r="P102" s="1">
        <v>0</v>
      </c>
    </row>
    <row r="103" spans="1:16" x14ac:dyDescent="0.35">
      <c r="A103" s="1" t="s">
        <v>504</v>
      </c>
      <c r="B103" s="1" t="s">
        <v>505</v>
      </c>
      <c r="C103" s="1">
        <v>0</v>
      </c>
      <c r="D103" s="1">
        <v>0</v>
      </c>
      <c r="E103" s="1">
        <v>0</v>
      </c>
      <c r="F103" s="1">
        <v>0</v>
      </c>
      <c r="G103" s="1">
        <v>0</v>
      </c>
      <c r="H103" s="1">
        <v>0</v>
      </c>
      <c r="I103" s="1">
        <v>0</v>
      </c>
      <c r="J103" s="1">
        <v>0</v>
      </c>
      <c r="K103" s="1">
        <v>0</v>
      </c>
      <c r="L103" s="1">
        <v>0</v>
      </c>
      <c r="M103" s="1">
        <v>0</v>
      </c>
      <c r="N103" s="1">
        <v>0</v>
      </c>
      <c r="O103" s="1">
        <v>0</v>
      </c>
      <c r="P103" s="1">
        <v>0</v>
      </c>
    </row>
    <row r="104" spans="1:16" x14ac:dyDescent="0.35">
      <c r="A104" s="1" t="s">
        <v>506</v>
      </c>
      <c r="B104" s="1" t="s">
        <v>507</v>
      </c>
      <c r="C104" s="1">
        <v>0</v>
      </c>
      <c r="D104" s="1">
        <v>0</v>
      </c>
      <c r="E104" s="1">
        <v>0</v>
      </c>
      <c r="F104" s="1">
        <v>0</v>
      </c>
      <c r="G104" s="1">
        <v>0</v>
      </c>
      <c r="H104" s="1">
        <v>0</v>
      </c>
      <c r="I104" s="1">
        <v>0</v>
      </c>
      <c r="J104" s="1">
        <v>0</v>
      </c>
      <c r="K104" s="1">
        <v>0</v>
      </c>
      <c r="L104" s="1">
        <v>0</v>
      </c>
      <c r="M104" s="1">
        <v>0</v>
      </c>
      <c r="N104" s="1">
        <v>0</v>
      </c>
      <c r="O104" s="1">
        <v>0</v>
      </c>
      <c r="P104" s="1">
        <v>0</v>
      </c>
    </row>
    <row r="105" spans="1:16" x14ac:dyDescent="0.35">
      <c r="A105" s="1" t="s">
        <v>508</v>
      </c>
      <c r="B105" s="1" t="s">
        <v>509</v>
      </c>
      <c r="C105" s="1">
        <v>0</v>
      </c>
      <c r="D105" s="1">
        <v>0</v>
      </c>
      <c r="E105" s="1">
        <v>0</v>
      </c>
      <c r="F105" s="1">
        <v>0</v>
      </c>
      <c r="G105" s="1">
        <v>0</v>
      </c>
      <c r="H105" s="1">
        <v>0</v>
      </c>
      <c r="I105" s="1">
        <v>0</v>
      </c>
      <c r="J105" s="1">
        <v>0</v>
      </c>
      <c r="K105" s="1">
        <v>0</v>
      </c>
      <c r="L105" s="1">
        <v>0</v>
      </c>
      <c r="M105" s="1">
        <v>0</v>
      </c>
      <c r="N105" s="1">
        <v>0</v>
      </c>
      <c r="O105" s="1">
        <v>0</v>
      </c>
      <c r="P105" s="1">
        <v>0</v>
      </c>
    </row>
    <row r="106" spans="1:16" x14ac:dyDescent="0.35">
      <c r="A106" s="1" t="s">
        <v>510</v>
      </c>
      <c r="B106" s="1" t="s">
        <v>511</v>
      </c>
      <c r="C106" s="1">
        <v>0</v>
      </c>
      <c r="D106" s="1">
        <v>0</v>
      </c>
      <c r="E106" s="1">
        <v>0</v>
      </c>
      <c r="F106" s="1">
        <v>0</v>
      </c>
      <c r="G106" s="1">
        <v>0</v>
      </c>
      <c r="H106" s="1">
        <v>0</v>
      </c>
      <c r="I106" s="1">
        <v>0</v>
      </c>
      <c r="J106" s="1">
        <v>0</v>
      </c>
      <c r="K106" s="1">
        <v>0</v>
      </c>
      <c r="L106" s="1">
        <v>0</v>
      </c>
      <c r="M106" s="1">
        <v>0</v>
      </c>
      <c r="N106" s="1">
        <v>0</v>
      </c>
      <c r="O106" s="1">
        <v>0</v>
      </c>
      <c r="P106" s="1">
        <v>0</v>
      </c>
    </row>
    <row r="107" spans="1:16" x14ac:dyDescent="0.35">
      <c r="A107" s="1" t="s">
        <v>512</v>
      </c>
      <c r="B107" s="1" t="s">
        <v>513</v>
      </c>
      <c r="C107" s="1">
        <v>0</v>
      </c>
      <c r="D107" s="1">
        <v>0</v>
      </c>
      <c r="E107" s="1">
        <v>0</v>
      </c>
      <c r="F107" s="1">
        <v>0</v>
      </c>
      <c r="G107" s="1">
        <v>0</v>
      </c>
      <c r="H107" s="1">
        <v>0</v>
      </c>
      <c r="I107" s="1">
        <v>0</v>
      </c>
      <c r="J107" s="1">
        <v>0</v>
      </c>
      <c r="K107" s="1">
        <v>0</v>
      </c>
      <c r="L107" s="1">
        <v>0</v>
      </c>
      <c r="M107" s="1">
        <v>0</v>
      </c>
      <c r="N107" s="1">
        <v>0</v>
      </c>
      <c r="O107" s="1">
        <v>0</v>
      </c>
      <c r="P107" s="1">
        <v>0</v>
      </c>
    </row>
    <row r="108" spans="1:16" x14ac:dyDescent="0.35">
      <c r="A108" s="1" t="s">
        <v>514</v>
      </c>
      <c r="B108" s="1" t="s">
        <v>515</v>
      </c>
      <c r="C108" s="1">
        <v>0</v>
      </c>
      <c r="D108" s="1">
        <v>0</v>
      </c>
      <c r="E108" s="1">
        <v>0</v>
      </c>
      <c r="F108" s="1">
        <v>0</v>
      </c>
      <c r="G108" s="1">
        <v>0</v>
      </c>
      <c r="H108" s="1">
        <v>0</v>
      </c>
      <c r="I108" s="1">
        <v>0</v>
      </c>
      <c r="J108" s="1">
        <v>0</v>
      </c>
      <c r="K108" s="1">
        <v>0</v>
      </c>
      <c r="L108" s="1">
        <v>0</v>
      </c>
      <c r="M108" s="1">
        <v>0</v>
      </c>
      <c r="N108" s="1">
        <v>0</v>
      </c>
      <c r="O108" s="1">
        <v>0</v>
      </c>
      <c r="P108" s="1">
        <v>0</v>
      </c>
    </row>
    <row r="109" spans="1:16" x14ac:dyDescent="0.35">
      <c r="A109" s="1" t="s">
        <v>516</v>
      </c>
      <c r="B109" s="1" t="s">
        <v>517</v>
      </c>
      <c r="C109" s="1">
        <v>0</v>
      </c>
      <c r="D109" s="1">
        <v>0</v>
      </c>
      <c r="E109" s="1">
        <v>0</v>
      </c>
      <c r="F109" s="1">
        <v>0</v>
      </c>
      <c r="G109" s="1">
        <v>0</v>
      </c>
      <c r="H109" s="1">
        <v>0</v>
      </c>
      <c r="I109" s="1">
        <v>0</v>
      </c>
      <c r="J109" s="1">
        <v>0</v>
      </c>
      <c r="K109" s="1">
        <v>0</v>
      </c>
      <c r="L109" s="1">
        <v>0</v>
      </c>
      <c r="M109" s="1">
        <v>0</v>
      </c>
      <c r="N109" s="1">
        <v>0</v>
      </c>
      <c r="O109" s="1">
        <v>0</v>
      </c>
      <c r="P109" s="1">
        <v>0</v>
      </c>
    </row>
    <row r="110" spans="1:16" x14ac:dyDescent="0.35">
      <c r="A110" s="1" t="s">
        <v>518</v>
      </c>
      <c r="B110" s="1" t="s">
        <v>519</v>
      </c>
      <c r="C110" s="1">
        <v>0</v>
      </c>
      <c r="D110" s="1">
        <v>0</v>
      </c>
      <c r="E110" s="1">
        <v>0</v>
      </c>
      <c r="F110" s="1">
        <v>0</v>
      </c>
      <c r="G110" s="1">
        <v>0</v>
      </c>
      <c r="H110" s="1">
        <v>0</v>
      </c>
      <c r="I110" s="1">
        <v>0</v>
      </c>
      <c r="J110" s="1">
        <v>0</v>
      </c>
      <c r="K110" s="1">
        <v>0</v>
      </c>
      <c r="L110" s="1">
        <v>0</v>
      </c>
      <c r="M110" s="1">
        <v>0</v>
      </c>
      <c r="N110" s="1">
        <v>0</v>
      </c>
      <c r="O110" s="1">
        <v>0</v>
      </c>
      <c r="P110" s="1">
        <v>0</v>
      </c>
    </row>
    <row r="111" spans="1:16" x14ac:dyDescent="0.35">
      <c r="A111" s="1" t="s">
        <v>520</v>
      </c>
      <c r="B111" s="1" t="s">
        <v>521</v>
      </c>
      <c r="C111" s="1">
        <v>0</v>
      </c>
      <c r="D111" s="1">
        <v>0</v>
      </c>
      <c r="E111" s="1">
        <v>0</v>
      </c>
      <c r="F111" s="1">
        <v>0</v>
      </c>
      <c r="G111" s="1">
        <v>0</v>
      </c>
      <c r="H111" s="1">
        <v>0</v>
      </c>
      <c r="I111" s="1">
        <v>0</v>
      </c>
      <c r="J111" s="1">
        <v>0</v>
      </c>
      <c r="K111" s="1">
        <v>0</v>
      </c>
      <c r="L111" s="1">
        <v>0</v>
      </c>
      <c r="M111" s="1">
        <v>0</v>
      </c>
      <c r="N111" s="1">
        <v>0</v>
      </c>
      <c r="O111" s="1">
        <v>0</v>
      </c>
      <c r="P111" s="1">
        <v>0</v>
      </c>
    </row>
    <row r="112" spans="1:16" x14ac:dyDescent="0.35">
      <c r="A112" s="1" t="s">
        <v>523</v>
      </c>
      <c r="B112" s="1" t="s">
        <v>524</v>
      </c>
      <c r="C112" s="1">
        <v>0</v>
      </c>
      <c r="D112" s="1">
        <v>0</v>
      </c>
      <c r="E112" s="1">
        <v>0</v>
      </c>
      <c r="F112" s="1">
        <v>0</v>
      </c>
      <c r="G112" s="1">
        <v>0</v>
      </c>
      <c r="H112" s="1">
        <v>0</v>
      </c>
      <c r="I112" s="1">
        <v>0</v>
      </c>
      <c r="J112" s="1">
        <v>0</v>
      </c>
      <c r="K112" s="1">
        <v>0</v>
      </c>
      <c r="L112" s="1">
        <v>0</v>
      </c>
      <c r="M112" s="1">
        <v>0</v>
      </c>
      <c r="N112" s="1">
        <v>0</v>
      </c>
      <c r="O112" s="1">
        <v>0</v>
      </c>
      <c r="P112" s="1">
        <v>0</v>
      </c>
    </row>
    <row r="113" spans="1:16" x14ac:dyDescent="0.35">
      <c r="A113" s="1" t="s">
        <v>525</v>
      </c>
      <c r="B113" s="1" t="s">
        <v>526</v>
      </c>
      <c r="C113" s="1">
        <v>0</v>
      </c>
      <c r="D113" s="1">
        <v>0</v>
      </c>
      <c r="E113" s="1">
        <v>0</v>
      </c>
      <c r="F113" s="1">
        <v>0</v>
      </c>
      <c r="G113" s="1">
        <v>0</v>
      </c>
      <c r="H113" s="1">
        <v>0</v>
      </c>
      <c r="I113" s="1">
        <v>0</v>
      </c>
      <c r="J113" s="1">
        <v>0</v>
      </c>
      <c r="K113" s="1">
        <v>0</v>
      </c>
      <c r="L113" s="1">
        <v>0</v>
      </c>
      <c r="M113" s="1">
        <v>0</v>
      </c>
      <c r="N113" s="1">
        <v>0</v>
      </c>
      <c r="O113" s="1">
        <v>0</v>
      </c>
      <c r="P113" s="1">
        <v>0</v>
      </c>
    </row>
    <row r="114" spans="1:16" x14ac:dyDescent="0.35">
      <c r="A114" s="1" t="s">
        <v>527</v>
      </c>
      <c r="B114" s="1" t="s">
        <v>528</v>
      </c>
      <c r="C114" s="1">
        <v>0</v>
      </c>
      <c r="D114" s="1">
        <v>0</v>
      </c>
      <c r="E114" s="1">
        <v>0</v>
      </c>
      <c r="F114" s="1">
        <v>0</v>
      </c>
      <c r="G114" s="1">
        <v>0</v>
      </c>
      <c r="H114" s="1">
        <v>0</v>
      </c>
      <c r="I114" s="1">
        <v>0</v>
      </c>
      <c r="J114" s="1">
        <v>0</v>
      </c>
      <c r="K114" s="1">
        <v>0</v>
      </c>
      <c r="L114" s="1">
        <v>0</v>
      </c>
      <c r="M114" s="1">
        <v>0</v>
      </c>
      <c r="N114" s="1">
        <v>0</v>
      </c>
      <c r="O114" s="1">
        <v>0</v>
      </c>
      <c r="P114" s="1">
        <v>0</v>
      </c>
    </row>
    <row r="115" spans="1:16" x14ac:dyDescent="0.35">
      <c r="A115" s="1" t="s">
        <v>529</v>
      </c>
      <c r="B115" s="1" t="s">
        <v>530</v>
      </c>
      <c r="C115" s="1">
        <v>0</v>
      </c>
      <c r="D115" s="1">
        <v>0</v>
      </c>
      <c r="E115" s="1">
        <v>0</v>
      </c>
      <c r="F115" s="1">
        <v>0</v>
      </c>
      <c r="G115" s="1">
        <v>0</v>
      </c>
      <c r="H115" s="1">
        <v>0</v>
      </c>
      <c r="I115" s="1">
        <v>0</v>
      </c>
      <c r="J115" s="1">
        <v>0</v>
      </c>
      <c r="K115" s="1">
        <v>0</v>
      </c>
      <c r="L115" s="1">
        <v>0</v>
      </c>
      <c r="M115" s="1">
        <v>0</v>
      </c>
      <c r="N115" s="1">
        <v>0</v>
      </c>
      <c r="O115" s="1">
        <v>0</v>
      </c>
      <c r="P115" s="1">
        <v>0</v>
      </c>
    </row>
    <row r="116" spans="1:16" x14ac:dyDescent="0.35">
      <c r="A116" s="1" t="s">
        <v>532</v>
      </c>
      <c r="B116" s="1" t="s">
        <v>533</v>
      </c>
      <c r="C116" s="1">
        <v>0</v>
      </c>
      <c r="D116" s="1">
        <v>0</v>
      </c>
      <c r="E116" s="1">
        <v>0</v>
      </c>
      <c r="F116" s="1">
        <v>0</v>
      </c>
      <c r="G116" s="1">
        <v>0</v>
      </c>
      <c r="H116" s="1">
        <v>0</v>
      </c>
      <c r="I116" s="1">
        <v>0</v>
      </c>
      <c r="J116" s="1">
        <v>0</v>
      </c>
      <c r="K116" s="1">
        <v>0</v>
      </c>
      <c r="L116" s="1">
        <v>0</v>
      </c>
      <c r="M116" s="1">
        <v>0</v>
      </c>
      <c r="N116" s="1">
        <v>0</v>
      </c>
      <c r="O116" s="1">
        <v>0</v>
      </c>
      <c r="P116" s="1">
        <v>0</v>
      </c>
    </row>
    <row r="117" spans="1:16" x14ac:dyDescent="0.35">
      <c r="A117" s="1" t="s">
        <v>534</v>
      </c>
      <c r="B117" s="1" t="s">
        <v>535</v>
      </c>
      <c r="C117" s="1">
        <v>0</v>
      </c>
      <c r="D117" s="1">
        <v>0</v>
      </c>
      <c r="E117" s="1">
        <v>0</v>
      </c>
      <c r="F117" s="1">
        <v>0</v>
      </c>
      <c r="G117" s="1">
        <v>0</v>
      </c>
      <c r="H117" s="1">
        <v>0</v>
      </c>
      <c r="I117" s="1">
        <v>0</v>
      </c>
      <c r="J117" s="1">
        <v>0</v>
      </c>
      <c r="K117" s="1">
        <v>0</v>
      </c>
      <c r="L117" s="1">
        <v>0</v>
      </c>
      <c r="M117" s="1">
        <v>0</v>
      </c>
      <c r="N117" s="1">
        <v>0</v>
      </c>
      <c r="O117" s="1">
        <v>0</v>
      </c>
      <c r="P117" s="1">
        <v>0</v>
      </c>
    </row>
    <row r="118" spans="1:16" x14ac:dyDescent="0.35">
      <c r="A118" s="1" t="s">
        <v>536</v>
      </c>
      <c r="B118" s="1" t="s">
        <v>537</v>
      </c>
      <c r="C118" s="1">
        <v>0</v>
      </c>
      <c r="D118" s="1">
        <v>0</v>
      </c>
      <c r="E118" s="1">
        <v>0</v>
      </c>
      <c r="F118" s="1">
        <v>0</v>
      </c>
      <c r="G118" s="1">
        <v>0</v>
      </c>
      <c r="H118" s="1">
        <v>0</v>
      </c>
      <c r="I118" s="1">
        <v>0</v>
      </c>
      <c r="J118" s="1">
        <v>0</v>
      </c>
      <c r="K118" s="1">
        <v>0</v>
      </c>
      <c r="L118" s="1">
        <v>0</v>
      </c>
      <c r="M118" s="1">
        <v>0</v>
      </c>
      <c r="N118" s="1">
        <v>0</v>
      </c>
      <c r="O118" s="1">
        <v>0</v>
      </c>
      <c r="P118" s="1">
        <v>0</v>
      </c>
    </row>
    <row r="119" spans="1:16" x14ac:dyDescent="0.35">
      <c r="A119" s="1" t="s">
        <v>538</v>
      </c>
      <c r="B119" s="1" t="s">
        <v>539</v>
      </c>
      <c r="C119" s="1">
        <v>0</v>
      </c>
      <c r="D119" s="1">
        <v>0</v>
      </c>
      <c r="E119" s="1">
        <v>0</v>
      </c>
      <c r="F119" s="1">
        <v>0</v>
      </c>
      <c r="G119" s="1">
        <v>0</v>
      </c>
      <c r="H119" s="1">
        <v>0</v>
      </c>
      <c r="I119" s="1">
        <v>0</v>
      </c>
      <c r="J119" s="1">
        <v>0</v>
      </c>
      <c r="K119" s="1">
        <v>0</v>
      </c>
      <c r="L119" s="1">
        <v>0</v>
      </c>
      <c r="M119" s="1">
        <v>0</v>
      </c>
      <c r="N119" s="1">
        <v>0</v>
      </c>
      <c r="O119" s="1">
        <v>0</v>
      </c>
      <c r="P119" s="1">
        <v>0</v>
      </c>
    </row>
    <row r="120" spans="1:16" x14ac:dyDescent="0.35">
      <c r="A120" s="1" t="s">
        <v>540</v>
      </c>
      <c r="B120" s="1" t="s">
        <v>541</v>
      </c>
      <c r="C120" s="1">
        <v>0</v>
      </c>
      <c r="D120" s="1">
        <v>0</v>
      </c>
      <c r="E120" s="1">
        <v>0</v>
      </c>
      <c r="F120" s="1">
        <v>0</v>
      </c>
      <c r="G120" s="1">
        <v>0</v>
      </c>
      <c r="H120" s="1">
        <v>0</v>
      </c>
      <c r="I120" s="1">
        <v>0</v>
      </c>
      <c r="J120" s="1">
        <v>0</v>
      </c>
      <c r="K120" s="1">
        <v>0</v>
      </c>
      <c r="L120" s="1">
        <v>0</v>
      </c>
      <c r="M120" s="1">
        <v>0</v>
      </c>
      <c r="N120" s="1">
        <v>0</v>
      </c>
      <c r="O120" s="1">
        <v>0</v>
      </c>
      <c r="P120" s="1">
        <v>0</v>
      </c>
    </row>
    <row r="121" spans="1:16" x14ac:dyDescent="0.35">
      <c r="A121" s="1" t="s">
        <v>542</v>
      </c>
      <c r="B121" s="1" t="s">
        <v>543</v>
      </c>
      <c r="C121" s="1">
        <v>0</v>
      </c>
      <c r="D121" s="1">
        <v>0</v>
      </c>
      <c r="E121" s="1">
        <v>0</v>
      </c>
      <c r="F121" s="1">
        <v>0</v>
      </c>
      <c r="G121" s="1">
        <v>0</v>
      </c>
      <c r="H121" s="1">
        <v>0</v>
      </c>
      <c r="I121" s="1">
        <v>0</v>
      </c>
      <c r="J121" s="1">
        <v>0</v>
      </c>
      <c r="K121" s="1">
        <v>0</v>
      </c>
      <c r="L121" s="1">
        <v>0</v>
      </c>
      <c r="M121" s="1">
        <v>0</v>
      </c>
      <c r="N121" s="1">
        <v>0</v>
      </c>
      <c r="O121" s="1">
        <v>0</v>
      </c>
      <c r="P121" s="1">
        <v>0</v>
      </c>
    </row>
    <row r="122" spans="1:16" x14ac:dyDescent="0.35">
      <c r="A122" s="1" t="s">
        <v>544</v>
      </c>
      <c r="B122" s="1" t="s">
        <v>545</v>
      </c>
      <c r="C122" s="1">
        <v>0</v>
      </c>
      <c r="D122" s="1">
        <v>0</v>
      </c>
      <c r="E122" s="1">
        <v>0</v>
      </c>
      <c r="F122" s="1">
        <v>0</v>
      </c>
      <c r="G122" s="1">
        <v>0</v>
      </c>
      <c r="H122" s="1">
        <v>0</v>
      </c>
      <c r="I122" s="1">
        <v>0</v>
      </c>
      <c r="J122" s="1">
        <v>0</v>
      </c>
      <c r="K122" s="1">
        <v>0</v>
      </c>
      <c r="L122" s="1">
        <v>0</v>
      </c>
      <c r="M122" s="1">
        <v>0</v>
      </c>
      <c r="N122" s="1">
        <v>0</v>
      </c>
      <c r="O122" s="1">
        <v>0</v>
      </c>
      <c r="P122" s="1">
        <v>0</v>
      </c>
    </row>
    <row r="123" spans="1:16" x14ac:dyDescent="0.35">
      <c r="A123" s="1" t="s">
        <v>546</v>
      </c>
      <c r="B123" s="1" t="s">
        <v>547</v>
      </c>
      <c r="C123" s="1">
        <v>0</v>
      </c>
      <c r="D123" s="1">
        <v>0</v>
      </c>
      <c r="E123" s="1">
        <v>0</v>
      </c>
      <c r="F123" s="1">
        <v>0</v>
      </c>
      <c r="G123" s="1">
        <v>0</v>
      </c>
      <c r="H123" s="1">
        <v>0</v>
      </c>
      <c r="I123" s="1">
        <v>0</v>
      </c>
      <c r="J123" s="1">
        <v>0</v>
      </c>
      <c r="K123" s="1">
        <v>0</v>
      </c>
      <c r="L123" s="1">
        <v>0</v>
      </c>
      <c r="M123" s="1">
        <v>0</v>
      </c>
      <c r="N123" s="1">
        <v>0</v>
      </c>
      <c r="O123" s="1">
        <v>0</v>
      </c>
      <c r="P123" s="1">
        <v>0</v>
      </c>
    </row>
    <row r="124" spans="1:16" x14ac:dyDescent="0.35">
      <c r="A124" s="1" t="s">
        <v>548</v>
      </c>
      <c r="B124" s="1" t="s">
        <v>549</v>
      </c>
      <c r="C124" s="1">
        <v>0</v>
      </c>
      <c r="D124" s="1">
        <v>0</v>
      </c>
      <c r="E124" s="1">
        <v>0</v>
      </c>
      <c r="F124" s="1">
        <v>0</v>
      </c>
      <c r="G124" s="1">
        <v>0</v>
      </c>
      <c r="H124" s="1">
        <v>0</v>
      </c>
      <c r="I124" s="1">
        <v>0</v>
      </c>
      <c r="J124" s="1">
        <v>0</v>
      </c>
      <c r="K124" s="1">
        <v>0</v>
      </c>
      <c r="L124" s="1">
        <v>0</v>
      </c>
      <c r="M124" s="1">
        <v>0</v>
      </c>
      <c r="N124" s="1">
        <v>0</v>
      </c>
      <c r="O124" s="1">
        <v>0</v>
      </c>
      <c r="P124" s="1">
        <v>0</v>
      </c>
    </row>
    <row r="125" spans="1:16" x14ac:dyDescent="0.35">
      <c r="A125" s="1" t="s">
        <v>550</v>
      </c>
      <c r="B125" s="1" t="s">
        <v>551</v>
      </c>
      <c r="C125" s="1">
        <v>0</v>
      </c>
      <c r="D125" s="1">
        <v>0</v>
      </c>
      <c r="E125" s="1">
        <v>0</v>
      </c>
      <c r="F125" s="1">
        <v>0</v>
      </c>
      <c r="G125" s="1">
        <v>0</v>
      </c>
      <c r="H125" s="1">
        <v>0</v>
      </c>
      <c r="I125" s="1">
        <v>0</v>
      </c>
      <c r="J125" s="1">
        <v>0</v>
      </c>
      <c r="K125" s="1">
        <v>0</v>
      </c>
      <c r="L125" s="1">
        <v>0</v>
      </c>
      <c r="M125" s="1">
        <v>0</v>
      </c>
      <c r="N125" s="1">
        <v>0</v>
      </c>
      <c r="O125" s="1">
        <v>0</v>
      </c>
      <c r="P125" s="1">
        <v>0</v>
      </c>
    </row>
    <row r="126" spans="1:16" x14ac:dyDescent="0.35">
      <c r="A126" s="1" t="s">
        <v>552</v>
      </c>
      <c r="B126" s="1" t="s">
        <v>553</v>
      </c>
      <c r="C126" s="1">
        <v>0</v>
      </c>
      <c r="D126" s="1">
        <v>0</v>
      </c>
      <c r="E126" s="1">
        <v>0</v>
      </c>
      <c r="F126" s="1">
        <v>0</v>
      </c>
      <c r="G126" s="1">
        <v>0</v>
      </c>
      <c r="H126" s="1">
        <v>0</v>
      </c>
      <c r="I126" s="1">
        <v>0</v>
      </c>
      <c r="J126" s="1">
        <v>0</v>
      </c>
      <c r="K126" s="1">
        <v>0</v>
      </c>
      <c r="L126" s="1">
        <v>0</v>
      </c>
      <c r="M126" s="1">
        <v>0</v>
      </c>
      <c r="N126" s="1">
        <v>0</v>
      </c>
      <c r="O126" s="1">
        <v>0</v>
      </c>
      <c r="P126" s="1">
        <v>0</v>
      </c>
    </row>
    <row r="127" spans="1:16" x14ac:dyDescent="0.35">
      <c r="A127" s="1" t="s">
        <v>554</v>
      </c>
      <c r="B127" s="1" t="s">
        <v>555</v>
      </c>
      <c r="C127" s="1">
        <v>0</v>
      </c>
      <c r="D127" s="1">
        <v>0</v>
      </c>
      <c r="E127" s="1">
        <v>0</v>
      </c>
      <c r="F127" s="1">
        <v>0</v>
      </c>
      <c r="G127" s="1">
        <v>0</v>
      </c>
      <c r="H127" s="1">
        <v>0</v>
      </c>
      <c r="I127" s="1">
        <v>0</v>
      </c>
      <c r="J127" s="1">
        <v>0</v>
      </c>
      <c r="K127" s="1">
        <v>0</v>
      </c>
      <c r="L127" s="1">
        <v>0</v>
      </c>
      <c r="M127" s="1">
        <v>0</v>
      </c>
      <c r="N127" s="1">
        <v>0</v>
      </c>
      <c r="O127" s="1">
        <v>0</v>
      </c>
      <c r="P127" s="1">
        <v>0</v>
      </c>
    </row>
    <row r="128" spans="1:16" x14ac:dyDescent="0.35">
      <c r="A128" s="1" t="s">
        <v>557</v>
      </c>
      <c r="B128" s="1" t="s">
        <v>558</v>
      </c>
      <c r="C128" s="1">
        <v>0</v>
      </c>
      <c r="D128" s="1">
        <v>0</v>
      </c>
      <c r="E128" s="1">
        <v>0</v>
      </c>
      <c r="F128" s="1">
        <v>0</v>
      </c>
      <c r="G128" s="1">
        <v>0</v>
      </c>
      <c r="H128" s="1">
        <v>0</v>
      </c>
      <c r="I128" s="1">
        <v>0</v>
      </c>
      <c r="J128" s="1">
        <v>0</v>
      </c>
      <c r="K128" s="1">
        <v>0</v>
      </c>
      <c r="L128" s="1">
        <v>0</v>
      </c>
      <c r="M128" s="1">
        <v>0</v>
      </c>
      <c r="N128" s="1">
        <v>0</v>
      </c>
      <c r="O128" s="1">
        <v>0</v>
      </c>
      <c r="P128" s="1">
        <v>0</v>
      </c>
    </row>
    <row r="129" spans="1:16" x14ac:dyDescent="0.35">
      <c r="A129" s="1" t="s">
        <v>559</v>
      </c>
      <c r="B129" s="1" t="s">
        <v>560</v>
      </c>
      <c r="C129" s="1">
        <v>0</v>
      </c>
      <c r="D129" s="1">
        <v>0</v>
      </c>
      <c r="E129" s="1">
        <v>0</v>
      </c>
      <c r="F129" s="1">
        <v>0</v>
      </c>
      <c r="G129" s="1">
        <v>0</v>
      </c>
      <c r="H129" s="1">
        <v>0</v>
      </c>
      <c r="I129" s="1">
        <v>0</v>
      </c>
      <c r="J129" s="1">
        <v>0</v>
      </c>
      <c r="K129" s="1">
        <v>0</v>
      </c>
      <c r="L129" s="1">
        <v>0</v>
      </c>
      <c r="M129" s="1">
        <v>0</v>
      </c>
      <c r="N129" s="1">
        <v>0</v>
      </c>
      <c r="O129" s="1">
        <v>0</v>
      </c>
      <c r="P129" s="1">
        <v>0</v>
      </c>
    </row>
    <row r="130" spans="1:16" x14ac:dyDescent="0.35">
      <c r="A130" s="1" t="s">
        <v>561</v>
      </c>
      <c r="B130" s="1" t="s">
        <v>562</v>
      </c>
      <c r="C130" s="1">
        <v>0</v>
      </c>
      <c r="D130" s="1">
        <v>0</v>
      </c>
      <c r="E130" s="1">
        <v>0</v>
      </c>
      <c r="F130" s="1">
        <v>0</v>
      </c>
      <c r="G130" s="1">
        <v>0</v>
      </c>
      <c r="H130" s="1">
        <v>0</v>
      </c>
      <c r="I130" s="1">
        <v>0</v>
      </c>
      <c r="J130" s="1">
        <v>0</v>
      </c>
      <c r="K130" s="1">
        <v>0</v>
      </c>
      <c r="L130" s="1">
        <v>0</v>
      </c>
      <c r="M130" s="1">
        <v>0</v>
      </c>
      <c r="N130" s="1">
        <v>0</v>
      </c>
      <c r="O130" s="1">
        <v>0</v>
      </c>
      <c r="P130" s="1">
        <v>0</v>
      </c>
    </row>
    <row r="131" spans="1:16" x14ac:dyDescent="0.35">
      <c r="A131" s="1" t="s">
        <v>563</v>
      </c>
      <c r="B131" s="1" t="s">
        <v>564</v>
      </c>
      <c r="C131" s="1">
        <v>0</v>
      </c>
      <c r="D131" s="1">
        <v>0</v>
      </c>
      <c r="E131" s="1">
        <v>0</v>
      </c>
      <c r="F131" s="1">
        <v>0</v>
      </c>
      <c r="G131" s="1">
        <v>0</v>
      </c>
      <c r="H131" s="1">
        <v>0</v>
      </c>
      <c r="I131" s="1">
        <v>0</v>
      </c>
      <c r="J131" s="1">
        <v>0</v>
      </c>
      <c r="K131" s="1">
        <v>0</v>
      </c>
      <c r="L131" s="1">
        <v>0</v>
      </c>
      <c r="M131" s="1">
        <v>0</v>
      </c>
      <c r="N131" s="1">
        <v>0</v>
      </c>
      <c r="O131" s="1">
        <v>0</v>
      </c>
      <c r="P131" s="1">
        <v>0</v>
      </c>
    </row>
    <row r="132" spans="1:16" x14ac:dyDescent="0.35">
      <c r="A132" s="1" t="s">
        <v>565</v>
      </c>
      <c r="B132" s="1" t="s">
        <v>566</v>
      </c>
      <c r="C132" s="1">
        <v>0</v>
      </c>
      <c r="D132" s="1">
        <v>0</v>
      </c>
      <c r="E132" s="1">
        <v>0</v>
      </c>
      <c r="F132" s="1">
        <v>0</v>
      </c>
      <c r="G132" s="1">
        <v>0</v>
      </c>
      <c r="H132" s="1">
        <v>0</v>
      </c>
      <c r="I132" s="1">
        <v>0</v>
      </c>
      <c r="J132" s="1">
        <v>0</v>
      </c>
      <c r="K132" s="1">
        <v>0</v>
      </c>
      <c r="L132" s="1">
        <v>0</v>
      </c>
      <c r="M132" s="1">
        <v>0</v>
      </c>
      <c r="N132" s="1">
        <v>0</v>
      </c>
      <c r="O132" s="1">
        <v>0</v>
      </c>
      <c r="P132" s="1">
        <v>0</v>
      </c>
    </row>
    <row r="133" spans="1:16" x14ac:dyDescent="0.35">
      <c r="A133" s="1" t="s">
        <v>567</v>
      </c>
      <c r="B133" s="1" t="s">
        <v>568</v>
      </c>
      <c r="C133" s="1">
        <v>0</v>
      </c>
      <c r="D133" s="1">
        <v>0</v>
      </c>
      <c r="E133" s="1">
        <v>0</v>
      </c>
      <c r="F133" s="1">
        <v>0</v>
      </c>
      <c r="G133" s="1">
        <v>0</v>
      </c>
      <c r="H133" s="1">
        <v>0</v>
      </c>
      <c r="I133" s="1">
        <v>0</v>
      </c>
      <c r="J133" s="1">
        <v>0</v>
      </c>
      <c r="K133" s="1">
        <v>0</v>
      </c>
      <c r="L133" s="1">
        <v>0</v>
      </c>
      <c r="M133" s="1">
        <v>0</v>
      </c>
      <c r="N133" s="1">
        <v>0</v>
      </c>
      <c r="O133" s="1">
        <v>0</v>
      </c>
      <c r="P133" s="1">
        <v>0</v>
      </c>
    </row>
    <row r="134" spans="1:16" x14ac:dyDescent="0.35">
      <c r="A134" s="1" t="s">
        <v>569</v>
      </c>
      <c r="B134" s="1" t="s">
        <v>570</v>
      </c>
      <c r="C134" s="1">
        <v>0</v>
      </c>
      <c r="D134" s="1">
        <v>0</v>
      </c>
      <c r="E134" s="1">
        <v>0</v>
      </c>
      <c r="F134" s="1">
        <v>0</v>
      </c>
      <c r="G134" s="1">
        <v>0</v>
      </c>
      <c r="H134" s="1">
        <v>0</v>
      </c>
      <c r="I134" s="1">
        <v>0</v>
      </c>
      <c r="J134" s="1">
        <v>0</v>
      </c>
      <c r="K134" s="1">
        <v>0</v>
      </c>
      <c r="L134" s="1">
        <v>0</v>
      </c>
      <c r="M134" s="1">
        <v>0</v>
      </c>
      <c r="N134" s="1">
        <v>0</v>
      </c>
      <c r="O134" s="1">
        <v>0</v>
      </c>
      <c r="P134" s="1">
        <v>0</v>
      </c>
    </row>
    <row r="135" spans="1:16" x14ac:dyDescent="0.35">
      <c r="A135" s="1" t="s">
        <v>571</v>
      </c>
      <c r="B135" s="1" t="s">
        <v>572</v>
      </c>
      <c r="C135" s="1">
        <v>0</v>
      </c>
      <c r="D135" s="1">
        <v>0</v>
      </c>
      <c r="E135" s="1">
        <v>0</v>
      </c>
      <c r="F135" s="1">
        <v>0</v>
      </c>
      <c r="G135" s="1">
        <v>0</v>
      </c>
      <c r="H135" s="1">
        <v>0</v>
      </c>
      <c r="I135" s="1">
        <v>0</v>
      </c>
      <c r="J135" s="1">
        <v>0</v>
      </c>
      <c r="K135" s="1">
        <v>0</v>
      </c>
      <c r="L135" s="1">
        <v>0</v>
      </c>
      <c r="M135" s="1">
        <v>0</v>
      </c>
      <c r="N135" s="1">
        <v>0</v>
      </c>
      <c r="O135" s="1">
        <v>0</v>
      </c>
      <c r="P135" s="1">
        <v>0</v>
      </c>
    </row>
    <row r="136" spans="1:16" x14ac:dyDescent="0.35">
      <c r="A136" s="1" t="s">
        <v>573</v>
      </c>
      <c r="B136" s="1" t="s">
        <v>574</v>
      </c>
      <c r="C136" s="1">
        <v>0</v>
      </c>
      <c r="D136" s="1">
        <v>0</v>
      </c>
      <c r="E136" s="1">
        <v>0</v>
      </c>
      <c r="F136" s="1">
        <v>0</v>
      </c>
      <c r="G136" s="1">
        <v>0</v>
      </c>
      <c r="H136" s="1">
        <v>0</v>
      </c>
      <c r="I136" s="1">
        <v>0</v>
      </c>
      <c r="J136" s="1">
        <v>0</v>
      </c>
      <c r="K136" s="1">
        <v>0</v>
      </c>
      <c r="L136" s="1">
        <v>0</v>
      </c>
      <c r="M136" s="1">
        <v>0</v>
      </c>
      <c r="N136" s="1">
        <v>0</v>
      </c>
      <c r="O136" s="1">
        <v>0</v>
      </c>
      <c r="P136" s="1">
        <v>0</v>
      </c>
    </row>
    <row r="137" spans="1:16" x14ac:dyDescent="0.35">
      <c r="A137" t="s">
        <v>575</v>
      </c>
      <c r="B137" t="s">
        <v>576</v>
      </c>
      <c r="C137" s="1">
        <v>0</v>
      </c>
      <c r="D137" s="1">
        <v>0</v>
      </c>
      <c r="E137" s="1">
        <v>0</v>
      </c>
      <c r="F137" s="1">
        <v>0</v>
      </c>
      <c r="G137" s="1">
        <v>0</v>
      </c>
      <c r="H137" s="1">
        <v>0</v>
      </c>
      <c r="I137" s="1">
        <v>0</v>
      </c>
      <c r="J137" s="1">
        <v>0</v>
      </c>
      <c r="K137" s="1">
        <v>0</v>
      </c>
      <c r="L137" s="1">
        <v>0</v>
      </c>
      <c r="M137" s="1">
        <v>0</v>
      </c>
      <c r="N137" s="1">
        <v>0</v>
      </c>
      <c r="O137" s="1">
        <v>0</v>
      </c>
      <c r="P137" s="1">
        <v>0</v>
      </c>
    </row>
    <row r="138" spans="1:16" x14ac:dyDescent="0.35">
      <c r="A138" t="s">
        <v>577</v>
      </c>
      <c r="B138" t="s">
        <v>578</v>
      </c>
      <c r="C138" s="1">
        <v>0</v>
      </c>
      <c r="D138" s="1">
        <v>0</v>
      </c>
      <c r="E138" s="1">
        <v>0</v>
      </c>
      <c r="F138" s="1">
        <v>0</v>
      </c>
      <c r="G138" s="1">
        <v>0</v>
      </c>
      <c r="H138" s="1">
        <v>0</v>
      </c>
      <c r="I138" s="1">
        <v>0</v>
      </c>
      <c r="J138" s="1">
        <v>0</v>
      </c>
      <c r="K138" s="1">
        <v>0</v>
      </c>
      <c r="L138" s="1">
        <v>0</v>
      </c>
      <c r="M138" s="1">
        <v>0</v>
      </c>
      <c r="N138" s="1">
        <v>0</v>
      </c>
      <c r="O138" s="1">
        <v>0</v>
      </c>
      <c r="P138" s="1">
        <v>0</v>
      </c>
    </row>
    <row r="139" spans="1:16" x14ac:dyDescent="0.35">
      <c r="A139" t="s">
        <v>579</v>
      </c>
      <c r="B139" t="s">
        <v>580</v>
      </c>
      <c r="C139" s="1">
        <v>0</v>
      </c>
      <c r="D139" s="1">
        <v>0</v>
      </c>
      <c r="E139" s="1">
        <v>0</v>
      </c>
      <c r="F139" s="1">
        <v>0</v>
      </c>
      <c r="G139" s="1">
        <v>0</v>
      </c>
      <c r="H139" s="1">
        <v>0</v>
      </c>
      <c r="I139" s="1">
        <v>0</v>
      </c>
      <c r="J139" s="1">
        <v>0</v>
      </c>
      <c r="K139" s="1">
        <v>0</v>
      </c>
      <c r="L139" s="1">
        <v>0</v>
      </c>
      <c r="M139" s="1">
        <v>0</v>
      </c>
      <c r="N139" s="1">
        <v>0</v>
      </c>
      <c r="O139" s="1">
        <v>0</v>
      </c>
      <c r="P139" s="1">
        <v>0</v>
      </c>
    </row>
    <row r="140" spans="1:16" x14ac:dyDescent="0.35">
      <c r="A140" t="s">
        <v>581</v>
      </c>
      <c r="B140" t="s">
        <v>582</v>
      </c>
      <c r="C140" s="1">
        <v>0</v>
      </c>
      <c r="D140" s="1">
        <v>0</v>
      </c>
      <c r="E140" s="1">
        <v>0</v>
      </c>
      <c r="F140" s="1">
        <v>0</v>
      </c>
      <c r="G140" s="1">
        <v>0</v>
      </c>
      <c r="H140" s="1">
        <v>0</v>
      </c>
      <c r="I140" s="1">
        <v>0</v>
      </c>
      <c r="J140" s="1">
        <v>0</v>
      </c>
      <c r="K140" s="1">
        <v>0</v>
      </c>
      <c r="L140" s="1">
        <v>0</v>
      </c>
      <c r="M140" s="1">
        <v>0</v>
      </c>
      <c r="N140" s="1">
        <v>0</v>
      </c>
      <c r="O140" s="1">
        <v>0</v>
      </c>
      <c r="P140" s="1">
        <v>0</v>
      </c>
    </row>
    <row r="141" spans="1:16" x14ac:dyDescent="0.35">
      <c r="A141" t="s">
        <v>583</v>
      </c>
      <c r="B141" t="s">
        <v>584</v>
      </c>
      <c r="C141" s="1">
        <v>0</v>
      </c>
      <c r="D141" s="1">
        <v>0</v>
      </c>
      <c r="E141" s="1">
        <v>0</v>
      </c>
      <c r="F141" s="1">
        <v>0</v>
      </c>
      <c r="G141" s="1">
        <v>0</v>
      </c>
      <c r="H141" s="1">
        <v>0</v>
      </c>
      <c r="I141" s="1">
        <v>0</v>
      </c>
      <c r="J141" s="1">
        <v>0</v>
      </c>
      <c r="K141" s="1">
        <v>0</v>
      </c>
      <c r="L141" s="1">
        <v>0</v>
      </c>
      <c r="M141" s="1">
        <v>0</v>
      </c>
      <c r="N141" s="1">
        <v>0</v>
      </c>
      <c r="O141" s="1">
        <v>0</v>
      </c>
      <c r="P141" s="1">
        <v>0</v>
      </c>
    </row>
    <row r="142" spans="1:16" x14ac:dyDescent="0.35">
      <c r="A142" t="s">
        <v>586</v>
      </c>
      <c r="B142" t="s">
        <v>587</v>
      </c>
      <c r="C142" s="1">
        <v>0</v>
      </c>
      <c r="D142" s="1">
        <v>0</v>
      </c>
      <c r="E142" s="1">
        <v>0</v>
      </c>
      <c r="F142" s="1">
        <v>0</v>
      </c>
      <c r="G142" s="1">
        <v>0</v>
      </c>
      <c r="H142" s="1">
        <v>0</v>
      </c>
      <c r="I142" s="1">
        <v>0</v>
      </c>
      <c r="J142" s="1">
        <v>0</v>
      </c>
      <c r="K142" s="1">
        <v>0</v>
      </c>
      <c r="L142" s="1">
        <v>0</v>
      </c>
      <c r="M142" s="1">
        <v>0</v>
      </c>
      <c r="N142" s="1">
        <v>0</v>
      </c>
      <c r="O142" s="1">
        <v>0</v>
      </c>
      <c r="P142" s="1">
        <v>0</v>
      </c>
    </row>
    <row r="143" spans="1:16" x14ac:dyDescent="0.35">
      <c r="A143" t="s">
        <v>588</v>
      </c>
      <c r="B143" t="s">
        <v>589</v>
      </c>
      <c r="C143" s="1">
        <v>0</v>
      </c>
      <c r="D143" s="1">
        <v>0</v>
      </c>
      <c r="E143" s="1">
        <v>0</v>
      </c>
      <c r="F143" s="1">
        <v>0</v>
      </c>
      <c r="G143" s="1">
        <v>0</v>
      </c>
      <c r="H143" s="1">
        <v>0</v>
      </c>
      <c r="I143" s="1">
        <v>0</v>
      </c>
      <c r="J143" s="1">
        <v>0</v>
      </c>
      <c r="K143" s="1">
        <v>0</v>
      </c>
      <c r="L143" s="1">
        <v>0</v>
      </c>
      <c r="M143" s="1">
        <v>0</v>
      </c>
      <c r="N143" s="1">
        <v>0</v>
      </c>
      <c r="O143" s="1">
        <v>0</v>
      </c>
      <c r="P143" s="1">
        <v>0</v>
      </c>
    </row>
    <row r="144" spans="1:16" x14ac:dyDescent="0.35">
      <c r="A144" t="s">
        <v>590</v>
      </c>
      <c r="B144" t="s">
        <v>591</v>
      </c>
      <c r="C144" s="1">
        <v>0</v>
      </c>
      <c r="D144" s="1">
        <v>0</v>
      </c>
      <c r="E144" s="1">
        <v>0</v>
      </c>
      <c r="F144" s="1">
        <v>0</v>
      </c>
      <c r="G144" s="1">
        <v>0</v>
      </c>
      <c r="H144" s="1">
        <v>0</v>
      </c>
      <c r="I144" s="1">
        <v>0</v>
      </c>
      <c r="J144" s="1">
        <v>0</v>
      </c>
      <c r="K144" s="1">
        <v>0</v>
      </c>
      <c r="L144" s="1">
        <v>0</v>
      </c>
      <c r="M144" s="1">
        <v>0</v>
      </c>
      <c r="N144" s="1">
        <v>0</v>
      </c>
      <c r="O144" s="1">
        <v>0</v>
      </c>
      <c r="P144" s="1">
        <v>0</v>
      </c>
    </row>
    <row r="145" spans="1:16" x14ac:dyDescent="0.35">
      <c r="A145" t="s">
        <v>592</v>
      </c>
      <c r="B145" t="s">
        <v>593</v>
      </c>
      <c r="C145" s="1">
        <v>0</v>
      </c>
      <c r="D145" s="1">
        <v>0</v>
      </c>
      <c r="E145" s="1">
        <v>0</v>
      </c>
      <c r="F145" s="1">
        <v>0</v>
      </c>
      <c r="G145" s="1">
        <v>0</v>
      </c>
      <c r="H145" s="1">
        <v>0</v>
      </c>
      <c r="I145" s="1">
        <v>0</v>
      </c>
      <c r="J145" s="1">
        <v>0</v>
      </c>
      <c r="K145" s="1">
        <v>0</v>
      </c>
      <c r="L145" s="1">
        <v>0</v>
      </c>
      <c r="M145" s="1">
        <v>0</v>
      </c>
      <c r="N145" s="1">
        <v>0</v>
      </c>
      <c r="O145" s="1">
        <v>0</v>
      </c>
      <c r="P145" s="1">
        <v>0</v>
      </c>
    </row>
    <row r="146" spans="1:16" x14ac:dyDescent="0.35">
      <c r="A146" t="s">
        <v>595</v>
      </c>
      <c r="B146" t="s">
        <v>596</v>
      </c>
      <c r="C146" s="1">
        <v>0</v>
      </c>
      <c r="D146" s="1">
        <v>0</v>
      </c>
      <c r="E146" s="1">
        <v>0</v>
      </c>
      <c r="F146" s="1">
        <v>0</v>
      </c>
      <c r="G146" s="1">
        <v>0</v>
      </c>
      <c r="H146" s="1">
        <v>0</v>
      </c>
      <c r="I146" s="1">
        <v>0</v>
      </c>
      <c r="J146" s="1">
        <v>0</v>
      </c>
      <c r="K146" s="1">
        <v>0</v>
      </c>
      <c r="L146" s="1">
        <v>0</v>
      </c>
      <c r="M146" s="1">
        <v>0</v>
      </c>
      <c r="N146" s="1">
        <v>0</v>
      </c>
      <c r="O146" s="1">
        <v>0</v>
      </c>
      <c r="P146" s="1">
        <v>0</v>
      </c>
    </row>
    <row r="147" spans="1:16" x14ac:dyDescent="0.35">
      <c r="A147" t="s">
        <v>597</v>
      </c>
      <c r="B147" t="s">
        <v>598</v>
      </c>
      <c r="C147" s="1">
        <v>0</v>
      </c>
      <c r="D147" s="1">
        <v>0</v>
      </c>
      <c r="E147" s="1">
        <v>0</v>
      </c>
      <c r="F147" s="1">
        <v>0</v>
      </c>
      <c r="G147" s="1">
        <v>0</v>
      </c>
      <c r="H147" s="1">
        <v>0</v>
      </c>
      <c r="I147" s="1">
        <v>0</v>
      </c>
      <c r="J147" s="1">
        <v>0</v>
      </c>
      <c r="K147" s="1">
        <v>0</v>
      </c>
      <c r="L147" s="1">
        <v>0</v>
      </c>
      <c r="M147" s="1">
        <v>0</v>
      </c>
      <c r="N147" s="1">
        <v>0</v>
      </c>
      <c r="O147" s="1">
        <v>0</v>
      </c>
      <c r="P147" s="1">
        <v>0</v>
      </c>
    </row>
    <row r="148" spans="1:16" x14ac:dyDescent="0.35">
      <c r="A148" t="s">
        <v>599</v>
      </c>
      <c r="B148" t="s">
        <v>600</v>
      </c>
      <c r="C148" s="1">
        <v>0</v>
      </c>
      <c r="D148" s="1">
        <v>0</v>
      </c>
      <c r="E148" s="1">
        <v>0</v>
      </c>
      <c r="F148" s="1">
        <v>0</v>
      </c>
      <c r="G148" s="1">
        <v>0</v>
      </c>
      <c r="H148" s="1">
        <v>0</v>
      </c>
      <c r="I148" s="1">
        <v>0</v>
      </c>
      <c r="J148" s="1">
        <v>0</v>
      </c>
      <c r="K148" s="1">
        <v>0</v>
      </c>
      <c r="L148" s="1">
        <v>0</v>
      </c>
      <c r="M148" s="1">
        <v>0</v>
      </c>
      <c r="N148" s="1">
        <v>0</v>
      </c>
      <c r="O148" s="1">
        <v>0</v>
      </c>
      <c r="P148" s="1">
        <v>0</v>
      </c>
    </row>
    <row r="149" spans="1:16" x14ac:dyDescent="0.35">
      <c r="A149" t="s">
        <v>601</v>
      </c>
      <c r="B149" t="s">
        <v>602</v>
      </c>
      <c r="C149" s="1">
        <v>0</v>
      </c>
      <c r="D149" s="1">
        <v>0</v>
      </c>
      <c r="E149" s="1">
        <v>0</v>
      </c>
      <c r="F149" s="1">
        <v>0</v>
      </c>
      <c r="G149" s="1">
        <v>0</v>
      </c>
      <c r="H149" s="1">
        <v>0</v>
      </c>
      <c r="I149" s="1">
        <v>0</v>
      </c>
      <c r="J149" s="1">
        <v>0</v>
      </c>
      <c r="K149" s="1">
        <v>0</v>
      </c>
      <c r="L149" s="1">
        <v>0</v>
      </c>
      <c r="M149" s="1">
        <v>0</v>
      </c>
      <c r="N149" s="1">
        <v>0</v>
      </c>
      <c r="O149" s="1">
        <v>0</v>
      </c>
      <c r="P149" s="1">
        <v>0</v>
      </c>
    </row>
    <row r="150" spans="1:16" x14ac:dyDescent="0.35">
      <c r="A150" t="s">
        <v>603</v>
      </c>
      <c r="B150" t="s">
        <v>604</v>
      </c>
      <c r="C150" s="1">
        <v>0</v>
      </c>
      <c r="D150" s="1">
        <v>0</v>
      </c>
      <c r="E150" s="1">
        <v>0</v>
      </c>
      <c r="F150" s="1">
        <v>0</v>
      </c>
      <c r="G150" s="1">
        <v>0</v>
      </c>
      <c r="H150" s="1">
        <v>0</v>
      </c>
      <c r="I150" s="1">
        <v>0</v>
      </c>
      <c r="J150" s="1">
        <v>0</v>
      </c>
      <c r="K150" s="1">
        <v>0</v>
      </c>
      <c r="L150" s="1">
        <v>0</v>
      </c>
      <c r="M150" s="1">
        <v>0</v>
      </c>
      <c r="N150" s="1">
        <v>0</v>
      </c>
      <c r="O150" s="1">
        <v>0</v>
      </c>
      <c r="P150" s="1">
        <v>0</v>
      </c>
    </row>
    <row r="151" spans="1:16" x14ac:dyDescent="0.35">
      <c r="A151" t="s">
        <v>605</v>
      </c>
      <c r="B151" t="s">
        <v>606</v>
      </c>
      <c r="C151" s="1">
        <v>0</v>
      </c>
      <c r="D151" s="1">
        <v>0</v>
      </c>
      <c r="E151" s="1">
        <v>0</v>
      </c>
      <c r="F151" s="1">
        <v>0</v>
      </c>
      <c r="G151" s="1">
        <v>0</v>
      </c>
      <c r="H151" s="1">
        <v>0</v>
      </c>
      <c r="I151" s="1">
        <v>0</v>
      </c>
      <c r="J151" s="1">
        <v>0</v>
      </c>
      <c r="K151" s="1">
        <v>0</v>
      </c>
      <c r="L151" s="1">
        <v>0</v>
      </c>
      <c r="M151" s="1">
        <v>0</v>
      </c>
      <c r="N151" s="1">
        <v>0</v>
      </c>
      <c r="O151" s="1">
        <v>0</v>
      </c>
      <c r="P151" s="1">
        <v>0</v>
      </c>
    </row>
    <row r="152" spans="1:16" x14ac:dyDescent="0.35">
      <c r="A152" t="s">
        <v>607</v>
      </c>
      <c r="B152" t="s">
        <v>608</v>
      </c>
      <c r="C152" s="1">
        <v>0</v>
      </c>
      <c r="D152" s="1">
        <v>0</v>
      </c>
      <c r="E152" s="1">
        <v>0</v>
      </c>
      <c r="F152" s="1">
        <v>0</v>
      </c>
      <c r="G152" s="1">
        <v>0</v>
      </c>
      <c r="H152" s="1">
        <v>0</v>
      </c>
      <c r="I152" s="1">
        <v>0</v>
      </c>
      <c r="J152" s="1">
        <v>0</v>
      </c>
      <c r="K152" s="1">
        <v>0</v>
      </c>
      <c r="L152" s="1">
        <v>0</v>
      </c>
      <c r="M152" s="1">
        <v>0</v>
      </c>
      <c r="N152" s="1">
        <v>0</v>
      </c>
      <c r="O152" s="1">
        <v>0</v>
      </c>
      <c r="P152" s="1">
        <v>0</v>
      </c>
    </row>
    <row r="153" spans="1:16" x14ac:dyDescent="0.35">
      <c r="A153" t="s">
        <v>610</v>
      </c>
      <c r="B153" t="s">
        <v>611</v>
      </c>
      <c r="C153" s="1">
        <v>0</v>
      </c>
      <c r="D153" s="1">
        <v>0</v>
      </c>
      <c r="E153" s="1">
        <v>0</v>
      </c>
      <c r="F153" s="1">
        <v>0</v>
      </c>
      <c r="G153" s="1">
        <v>0</v>
      </c>
      <c r="H153" s="1">
        <v>0</v>
      </c>
      <c r="I153" s="1">
        <v>0</v>
      </c>
      <c r="J153" s="1">
        <v>0</v>
      </c>
      <c r="K153" s="1">
        <v>0</v>
      </c>
      <c r="L153" s="1">
        <v>0</v>
      </c>
      <c r="M153" s="1">
        <v>0</v>
      </c>
      <c r="N153" s="1">
        <v>0</v>
      </c>
      <c r="O153" s="1">
        <v>0</v>
      </c>
      <c r="P153" s="1">
        <v>0</v>
      </c>
    </row>
    <row r="154" spans="1:16" x14ac:dyDescent="0.35">
      <c r="A154" t="s">
        <v>612</v>
      </c>
      <c r="B154" t="s">
        <v>613</v>
      </c>
      <c r="C154" s="1">
        <v>0</v>
      </c>
      <c r="D154" s="1">
        <v>0</v>
      </c>
      <c r="E154" s="1">
        <v>0</v>
      </c>
      <c r="F154" s="1">
        <v>0</v>
      </c>
      <c r="G154" s="1">
        <v>0</v>
      </c>
      <c r="H154" s="1">
        <v>0</v>
      </c>
      <c r="I154" s="1">
        <v>0</v>
      </c>
      <c r="J154" s="1">
        <v>0</v>
      </c>
      <c r="K154" s="1">
        <v>0</v>
      </c>
      <c r="L154" s="1">
        <v>0</v>
      </c>
      <c r="M154" s="1">
        <v>0</v>
      </c>
      <c r="N154" s="1">
        <v>0</v>
      </c>
      <c r="O154" s="1">
        <v>0</v>
      </c>
      <c r="P154" s="1">
        <v>0</v>
      </c>
    </row>
    <row r="155" spans="1:16" x14ac:dyDescent="0.35">
      <c r="A155" t="s">
        <v>615</v>
      </c>
      <c r="B155" t="s">
        <v>616</v>
      </c>
      <c r="C155" s="1">
        <v>0</v>
      </c>
      <c r="D155" s="1">
        <v>0</v>
      </c>
      <c r="E155" s="1">
        <v>0</v>
      </c>
      <c r="F155" s="1">
        <v>0</v>
      </c>
      <c r="G155" s="1">
        <v>0</v>
      </c>
      <c r="H155" s="1">
        <v>0</v>
      </c>
      <c r="I155" s="1">
        <v>0</v>
      </c>
      <c r="J155" s="1">
        <v>0</v>
      </c>
      <c r="K155" s="1">
        <v>0</v>
      </c>
      <c r="L155" s="1">
        <v>0</v>
      </c>
      <c r="M155" s="1">
        <v>0</v>
      </c>
      <c r="N155" s="1">
        <v>0</v>
      </c>
      <c r="O155" s="1">
        <v>0</v>
      </c>
      <c r="P155" s="1">
        <v>0</v>
      </c>
    </row>
    <row r="156" spans="1:16" x14ac:dyDescent="0.35">
      <c r="A156" t="s">
        <v>617</v>
      </c>
      <c r="B156" t="s">
        <v>618</v>
      </c>
      <c r="C156" s="1">
        <v>0</v>
      </c>
      <c r="D156" s="1">
        <v>0</v>
      </c>
      <c r="E156" s="1">
        <v>0</v>
      </c>
      <c r="F156" s="1">
        <v>0</v>
      </c>
      <c r="G156" s="1">
        <v>0</v>
      </c>
      <c r="H156" s="1">
        <v>0</v>
      </c>
      <c r="I156" s="1">
        <v>0</v>
      </c>
      <c r="J156" s="1">
        <v>0</v>
      </c>
      <c r="K156" s="1">
        <v>0</v>
      </c>
      <c r="L156" s="1">
        <v>0</v>
      </c>
      <c r="M156" s="1">
        <v>0</v>
      </c>
      <c r="N156" s="1">
        <v>0</v>
      </c>
      <c r="O156" s="1">
        <v>0</v>
      </c>
      <c r="P156" s="1">
        <v>0</v>
      </c>
    </row>
    <row r="157" spans="1:16" x14ac:dyDescent="0.35">
      <c r="A157" t="s">
        <v>619</v>
      </c>
      <c r="B157" t="s">
        <v>620</v>
      </c>
      <c r="C157" s="1">
        <v>0</v>
      </c>
      <c r="D157" s="1">
        <v>0</v>
      </c>
      <c r="E157" s="1">
        <v>0</v>
      </c>
      <c r="F157" s="1">
        <v>0</v>
      </c>
      <c r="G157" s="1">
        <v>0</v>
      </c>
      <c r="H157" s="1">
        <v>0</v>
      </c>
      <c r="I157" s="1">
        <v>0</v>
      </c>
      <c r="J157" s="1">
        <v>0</v>
      </c>
      <c r="K157" s="1">
        <v>0</v>
      </c>
      <c r="L157" s="1">
        <v>0</v>
      </c>
      <c r="M157" s="1">
        <v>0</v>
      </c>
      <c r="N157" s="1">
        <v>0</v>
      </c>
      <c r="O157" s="1">
        <v>0</v>
      </c>
      <c r="P157" s="1">
        <v>0</v>
      </c>
    </row>
    <row r="158" spans="1:16" x14ac:dyDescent="0.35">
      <c r="A158" t="s">
        <v>621</v>
      </c>
      <c r="B158" t="s">
        <v>622</v>
      </c>
      <c r="C158" s="1">
        <v>0</v>
      </c>
      <c r="D158" s="1">
        <v>0</v>
      </c>
      <c r="E158" s="1">
        <v>0</v>
      </c>
      <c r="F158" s="1">
        <v>0</v>
      </c>
      <c r="G158" s="1">
        <v>0</v>
      </c>
      <c r="H158" s="1">
        <v>0</v>
      </c>
      <c r="I158" s="1">
        <v>0</v>
      </c>
      <c r="J158" s="1">
        <v>0</v>
      </c>
      <c r="K158" s="1">
        <v>0</v>
      </c>
      <c r="L158" s="1">
        <v>0</v>
      </c>
      <c r="M158" s="1">
        <v>0</v>
      </c>
      <c r="N158" s="1">
        <v>0</v>
      </c>
      <c r="O158" s="1">
        <v>0</v>
      </c>
      <c r="P158" s="1">
        <v>0</v>
      </c>
    </row>
  </sheetData>
  <pageMargins left="0.75" right="0.75" top="1" bottom="1" header="0.5" footer="0.5"/>
  <headerFooter alignWithMargins="0">
    <oddHeader>&amp;A</oddHeader>
    <oddFooter>Page &amp;P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4"/>
  <dimension ref="A1:Y168"/>
  <sheetViews>
    <sheetView showGridLines="0" zoomScaleNormal="100" workbookViewId="0">
      <pane xSplit="2" ySplit="5" topLeftCell="E146" activePane="bottomRight" state="frozen"/>
      <selection activeCell="K155" sqref="K155"/>
      <selection pane="topRight" activeCell="K155" sqref="K155"/>
      <selection pane="bottomLeft" activeCell="K155" sqref="K155"/>
      <selection pane="bottomRight" activeCell="C7" sqref="C7:V158"/>
    </sheetView>
  </sheetViews>
  <sheetFormatPr defaultColWidth="9.15234375" defaultRowHeight="10.3" x14ac:dyDescent="0.25"/>
  <cols>
    <col min="1" max="1" width="44.3046875" style="1082" customWidth="1"/>
    <col min="2" max="2" width="9" style="1081" customWidth="1"/>
    <col min="3" max="20" width="7.15234375" style="1082" customWidth="1"/>
    <col min="21" max="22" width="7.15234375" style="1105" customWidth="1"/>
    <col min="23" max="24" width="8.3828125" style="1105" customWidth="1"/>
    <col min="25" max="25" width="9.15234375" style="1082" hidden="1" customWidth="1"/>
    <col min="26" max="16384" width="9.15234375" style="1082"/>
  </cols>
  <sheetData>
    <row r="1" spans="1:25" s="937" customFormat="1" ht="87" customHeight="1" x14ac:dyDescent="0.4">
      <c r="A1" s="2832" t="str">
        <f>'t1'!A1</f>
        <v>SERVIZIO SANITARIO NAZIONALE - anno 2020</v>
      </c>
      <c r="B1" s="2832"/>
      <c r="C1" s="2832"/>
      <c r="D1" s="2832"/>
      <c r="E1" s="2832"/>
      <c r="F1" s="2832"/>
      <c r="G1" s="2832"/>
      <c r="H1" s="2832"/>
      <c r="I1" s="2832"/>
      <c r="J1" s="2832"/>
      <c r="K1" s="2832"/>
      <c r="L1" s="972"/>
      <c r="M1" s="972"/>
      <c r="N1" s="935"/>
      <c r="O1" s="936"/>
      <c r="P1" s="972"/>
      <c r="Q1" s="972"/>
      <c r="R1" s="972"/>
      <c r="S1" s="972"/>
      <c r="T1" s="972"/>
      <c r="U1" s="1077"/>
      <c r="V1" s="1077"/>
      <c r="W1" s="1078"/>
      <c r="X1" s="1079"/>
    </row>
    <row r="2" spans="1:25" ht="30" customHeight="1" thickBot="1" x14ac:dyDescent="0.35">
      <c r="A2" s="1080"/>
      <c r="N2" s="940"/>
      <c r="O2" s="941"/>
      <c r="P2" s="2833"/>
      <c r="Q2" s="2833"/>
      <c r="R2" s="2833"/>
      <c r="S2" s="2833"/>
      <c r="T2" s="2833"/>
      <c r="U2" s="2833"/>
      <c r="V2" s="2833"/>
      <c r="W2" s="2833"/>
      <c r="X2" s="2833"/>
    </row>
    <row r="3" spans="1:25" ht="16.5" customHeight="1" thickBot="1" x14ac:dyDescent="0.3">
      <c r="A3" s="1083"/>
      <c r="B3" s="1084"/>
      <c r="C3" s="1085" t="s">
        <v>2932</v>
      </c>
      <c r="D3" s="1086"/>
      <c r="E3" s="1086"/>
      <c r="F3" s="1086"/>
      <c r="G3" s="1087"/>
      <c r="H3" s="1087"/>
      <c r="I3" s="1087"/>
      <c r="J3" s="1087"/>
      <c r="K3" s="1087"/>
      <c r="L3" s="1087"/>
      <c r="M3" s="1087"/>
      <c r="N3" s="1087"/>
      <c r="O3" s="1087"/>
      <c r="P3" s="1087"/>
      <c r="Q3" s="1087"/>
      <c r="R3" s="1087"/>
      <c r="S3" s="1087"/>
      <c r="T3" s="1088"/>
      <c r="U3" s="1089"/>
      <c r="V3" s="1089"/>
      <c r="W3" s="1089"/>
      <c r="X3" s="1090"/>
    </row>
    <row r="4" spans="1:25" ht="16.5" customHeight="1" thickTop="1" x14ac:dyDescent="0.25">
      <c r="A4" s="1091" t="s">
        <v>3020</v>
      </c>
      <c r="B4" s="1092" t="s">
        <v>279</v>
      </c>
      <c r="C4" s="2865" t="s">
        <v>3021</v>
      </c>
      <c r="D4" s="2866"/>
      <c r="E4" s="2865" t="s">
        <v>3022</v>
      </c>
      <c r="F4" s="2866"/>
      <c r="G4" s="2865" t="s">
        <v>3023</v>
      </c>
      <c r="H4" s="2866"/>
      <c r="I4" s="2865" t="s">
        <v>3024</v>
      </c>
      <c r="J4" s="2866"/>
      <c r="K4" s="2865" t="s">
        <v>3025</v>
      </c>
      <c r="L4" s="2866"/>
      <c r="M4" s="2865" t="s">
        <v>3026</v>
      </c>
      <c r="N4" s="2866"/>
      <c r="O4" s="2865" t="s">
        <v>3027</v>
      </c>
      <c r="P4" s="2866"/>
      <c r="Q4" s="2865" t="s">
        <v>3028</v>
      </c>
      <c r="R4" s="2866"/>
      <c r="S4" s="2865" t="s">
        <v>3029</v>
      </c>
      <c r="T4" s="2866"/>
      <c r="U4" s="2865" t="s">
        <v>3030</v>
      </c>
      <c r="V4" s="2866"/>
      <c r="W4" s="2136" t="s">
        <v>623</v>
      </c>
      <c r="X4" s="2137"/>
    </row>
    <row r="5" spans="1:25" ht="10.75" thickBot="1" x14ac:dyDescent="0.3">
      <c r="A5" s="1503" t="s">
        <v>2875</v>
      </c>
      <c r="B5" s="1093"/>
      <c r="C5" s="1094" t="s">
        <v>2832</v>
      </c>
      <c r="D5" s="1095" t="s">
        <v>2833</v>
      </c>
      <c r="E5" s="1094" t="s">
        <v>2832</v>
      </c>
      <c r="F5" s="1095" t="s">
        <v>2833</v>
      </c>
      <c r="G5" s="1094" t="s">
        <v>2832</v>
      </c>
      <c r="H5" s="1095" t="s">
        <v>2833</v>
      </c>
      <c r="I5" s="1094" t="s">
        <v>2832</v>
      </c>
      <c r="J5" s="1095" t="s">
        <v>2833</v>
      </c>
      <c r="K5" s="1094" t="s">
        <v>2832</v>
      </c>
      <c r="L5" s="1095" t="s">
        <v>2833</v>
      </c>
      <c r="M5" s="1094" t="s">
        <v>2832</v>
      </c>
      <c r="N5" s="1095" t="s">
        <v>2833</v>
      </c>
      <c r="O5" s="1094" t="s">
        <v>2832</v>
      </c>
      <c r="P5" s="1095" t="s">
        <v>2833</v>
      </c>
      <c r="Q5" s="1094" t="s">
        <v>2832</v>
      </c>
      <c r="R5" s="1095" t="s">
        <v>2833</v>
      </c>
      <c r="S5" s="1094" t="s">
        <v>2832</v>
      </c>
      <c r="T5" s="1095" t="s">
        <v>2833</v>
      </c>
      <c r="U5" s="1094" t="s">
        <v>2832</v>
      </c>
      <c r="V5" s="1095" t="s">
        <v>2833</v>
      </c>
      <c r="W5" s="2138" t="s">
        <v>2832</v>
      </c>
      <c r="X5" s="2139" t="s">
        <v>2833</v>
      </c>
    </row>
    <row r="6" spans="1:25" ht="11.15" hidden="1" thickTop="1" thickBot="1" x14ac:dyDescent="0.3">
      <c r="A6" s="1306"/>
      <c r="B6" s="1307"/>
      <c r="C6" s="1308">
        <v>0</v>
      </c>
      <c r="D6" s="1309">
        <v>0</v>
      </c>
      <c r="E6" s="1308">
        <v>0</v>
      </c>
      <c r="F6" s="1308">
        <v>0</v>
      </c>
      <c r="G6" s="1309">
        <v>0</v>
      </c>
      <c r="H6" s="1308">
        <v>0</v>
      </c>
      <c r="I6" s="1308">
        <v>0</v>
      </c>
      <c r="J6" s="1309">
        <v>0</v>
      </c>
      <c r="K6" s="1308">
        <v>0</v>
      </c>
      <c r="L6" s="1308">
        <v>0</v>
      </c>
      <c r="M6" s="1309">
        <v>0</v>
      </c>
      <c r="N6" s="1308">
        <v>0</v>
      </c>
      <c r="O6" s="1308">
        <v>0</v>
      </c>
      <c r="P6" s="1309">
        <v>0</v>
      </c>
      <c r="Q6" s="1308">
        <v>0</v>
      </c>
      <c r="R6" s="1308">
        <v>0</v>
      </c>
      <c r="S6" s="1309">
        <v>0</v>
      </c>
      <c r="T6" s="1308">
        <v>0</v>
      </c>
      <c r="U6" s="1308">
        <v>0</v>
      </c>
      <c r="V6" s="1309">
        <v>0</v>
      </c>
      <c r="W6" s="1308">
        <v>0</v>
      </c>
      <c r="X6" s="1308">
        <v>0</v>
      </c>
    </row>
    <row r="7" spans="1:25" ht="13.5" customHeight="1" thickTop="1" x14ac:dyDescent="0.25">
      <c r="A7" s="2117" t="str">
        <f>'t1'!A7</f>
        <v>Direttore generale</v>
      </c>
      <c r="B7" s="2118" t="str">
        <f>'t1'!B7</f>
        <v>0D0097</v>
      </c>
      <c r="C7" s="455">
        <v>1</v>
      </c>
      <c r="D7" s="2133">
        <v>0</v>
      </c>
      <c r="E7" s="455">
        <v>0</v>
      </c>
      <c r="F7" s="2133">
        <v>0</v>
      </c>
      <c r="G7" s="455">
        <v>0</v>
      </c>
      <c r="H7" s="2133">
        <v>0</v>
      </c>
      <c r="I7" s="456">
        <v>0</v>
      </c>
      <c r="J7" s="454">
        <v>0</v>
      </c>
      <c r="K7" s="456">
        <v>0</v>
      </c>
      <c r="L7" s="454">
        <v>0</v>
      </c>
      <c r="M7" s="456">
        <v>0</v>
      </c>
      <c r="N7" s="454">
        <v>0</v>
      </c>
      <c r="O7" s="456">
        <v>0</v>
      </c>
      <c r="P7" s="454">
        <v>0</v>
      </c>
      <c r="Q7" s="456">
        <v>0</v>
      </c>
      <c r="R7" s="454">
        <v>0</v>
      </c>
      <c r="S7" s="456">
        <v>0</v>
      </c>
      <c r="T7" s="454">
        <v>0</v>
      </c>
      <c r="U7" s="457">
        <v>0</v>
      </c>
      <c r="V7" s="458">
        <v>0</v>
      </c>
      <c r="W7" s="1096">
        <f>SUM(C7,E7,G7,I7,K7,M7,O7,Q7,S7,U7)</f>
        <v>1</v>
      </c>
      <c r="X7" s="1097">
        <f>SUM(D7,F7,H7,J7,L7,N7,P7,R7,T7,V7)</f>
        <v>0</v>
      </c>
      <c r="Y7" s="1082">
        <f>'t1'!M7</f>
        <v>1</v>
      </c>
    </row>
    <row r="8" spans="1:25" ht="13.5" customHeight="1" x14ac:dyDescent="0.25">
      <c r="A8" s="2116" t="str">
        <f>'t1'!A8</f>
        <v>Direttore sanitario</v>
      </c>
      <c r="B8" s="2119" t="str">
        <f>'t1'!B8</f>
        <v>0D0482</v>
      </c>
      <c r="C8" s="2134">
        <v>2</v>
      </c>
      <c r="D8" s="2135">
        <v>0</v>
      </c>
      <c r="E8" s="2134">
        <v>0</v>
      </c>
      <c r="F8" s="2135">
        <v>0</v>
      </c>
      <c r="G8" s="2134">
        <v>0</v>
      </c>
      <c r="H8" s="2135">
        <v>0</v>
      </c>
      <c r="I8" s="456">
        <v>0</v>
      </c>
      <c r="J8" s="454">
        <v>0</v>
      </c>
      <c r="K8" s="456">
        <v>0</v>
      </c>
      <c r="L8" s="454">
        <v>0</v>
      </c>
      <c r="M8" s="456">
        <v>0</v>
      </c>
      <c r="N8" s="454">
        <v>0</v>
      </c>
      <c r="O8" s="456">
        <v>0</v>
      </c>
      <c r="P8" s="454">
        <v>0</v>
      </c>
      <c r="Q8" s="456">
        <v>0</v>
      </c>
      <c r="R8" s="454">
        <v>0</v>
      </c>
      <c r="S8" s="456">
        <v>0</v>
      </c>
      <c r="T8" s="454">
        <v>0</v>
      </c>
      <c r="U8" s="457">
        <v>0</v>
      </c>
      <c r="V8" s="458">
        <v>0</v>
      </c>
      <c r="W8" s="1096">
        <f t="shared" ref="W8:W71" si="0">SUM(C8,E8,G8,I8,K8,M8,O8,Q8,S8,U8)</f>
        <v>2</v>
      </c>
      <c r="X8" s="1097">
        <f t="shared" ref="X8:X71" si="1">SUM(D8,F8,H8,J8,L8,N8,P8,R8,T8,V8)</f>
        <v>0</v>
      </c>
      <c r="Y8" s="1082">
        <f>'t1'!M8</f>
        <v>1</v>
      </c>
    </row>
    <row r="9" spans="1:25" ht="13.5" customHeight="1" x14ac:dyDescent="0.25">
      <c r="A9" s="2116" t="str">
        <f>'t1'!A9</f>
        <v>Direttore amministrativo</v>
      </c>
      <c r="B9" s="2119" t="str">
        <f>'t1'!B9</f>
        <v>0D0163</v>
      </c>
      <c r="C9" s="2134">
        <v>1</v>
      </c>
      <c r="D9" s="2135">
        <v>0</v>
      </c>
      <c r="E9" s="2134">
        <v>0</v>
      </c>
      <c r="F9" s="2135">
        <v>0</v>
      </c>
      <c r="G9" s="2134">
        <v>0</v>
      </c>
      <c r="H9" s="2135">
        <v>0</v>
      </c>
      <c r="I9" s="456">
        <v>0</v>
      </c>
      <c r="J9" s="454">
        <v>0</v>
      </c>
      <c r="K9" s="456">
        <v>0</v>
      </c>
      <c r="L9" s="454">
        <v>0</v>
      </c>
      <c r="M9" s="456">
        <v>0</v>
      </c>
      <c r="N9" s="454">
        <v>0</v>
      </c>
      <c r="O9" s="456">
        <v>0</v>
      </c>
      <c r="P9" s="454">
        <v>0</v>
      </c>
      <c r="Q9" s="456">
        <v>0</v>
      </c>
      <c r="R9" s="454">
        <v>0</v>
      </c>
      <c r="S9" s="456">
        <v>0</v>
      </c>
      <c r="T9" s="454">
        <v>0</v>
      </c>
      <c r="U9" s="457">
        <v>0</v>
      </c>
      <c r="V9" s="458">
        <v>0</v>
      </c>
      <c r="W9" s="1096">
        <f t="shared" si="0"/>
        <v>1</v>
      </c>
      <c r="X9" s="1097">
        <f t="shared" si="1"/>
        <v>0</v>
      </c>
      <c r="Y9" s="1082">
        <f>'t1'!M9</f>
        <v>1</v>
      </c>
    </row>
    <row r="10" spans="1:25" ht="13.5" customHeight="1" x14ac:dyDescent="0.25">
      <c r="A10" s="2116" t="str">
        <f>'t1'!A10</f>
        <v>Direttore dei servizi sociali</v>
      </c>
      <c r="B10" s="2119" t="str">
        <f>'t1'!B10</f>
        <v>0D0484</v>
      </c>
      <c r="C10" s="2134">
        <v>0</v>
      </c>
      <c r="D10" s="2135">
        <v>0</v>
      </c>
      <c r="E10" s="2134">
        <v>0</v>
      </c>
      <c r="F10" s="2135">
        <v>0</v>
      </c>
      <c r="G10" s="2134">
        <v>0</v>
      </c>
      <c r="H10" s="2135">
        <v>0</v>
      </c>
      <c r="I10" s="456">
        <v>0</v>
      </c>
      <c r="J10" s="454">
        <v>0</v>
      </c>
      <c r="K10" s="456">
        <v>0</v>
      </c>
      <c r="L10" s="454">
        <v>0</v>
      </c>
      <c r="M10" s="456">
        <v>0</v>
      </c>
      <c r="N10" s="454">
        <v>0</v>
      </c>
      <c r="O10" s="456">
        <v>0</v>
      </c>
      <c r="P10" s="454">
        <v>0</v>
      </c>
      <c r="Q10" s="456">
        <v>0</v>
      </c>
      <c r="R10" s="454">
        <v>0</v>
      </c>
      <c r="S10" s="456">
        <v>0</v>
      </c>
      <c r="T10" s="454">
        <v>0</v>
      </c>
      <c r="U10" s="457">
        <v>0</v>
      </c>
      <c r="V10" s="458">
        <v>0</v>
      </c>
      <c r="W10" s="1096">
        <f t="shared" si="0"/>
        <v>0</v>
      </c>
      <c r="X10" s="1097">
        <f t="shared" si="1"/>
        <v>0</v>
      </c>
      <c r="Y10" s="1082">
        <f>'t1'!M10</f>
        <v>0</v>
      </c>
    </row>
    <row r="11" spans="1:25" ht="13.5" customHeight="1" x14ac:dyDescent="0.25">
      <c r="A11" s="2116" t="str">
        <f>'t1'!A11</f>
        <v>Dir. Medico con inc. Struttura complessa (rapp. Esclusivo)</v>
      </c>
      <c r="B11" s="2119" t="str">
        <f>'t1'!B11</f>
        <v>SD0E33</v>
      </c>
      <c r="C11" s="2134">
        <v>3</v>
      </c>
      <c r="D11" s="2135">
        <v>0</v>
      </c>
      <c r="E11" s="2134">
        <v>0</v>
      </c>
      <c r="F11" s="2135">
        <v>0</v>
      </c>
      <c r="G11" s="2134">
        <v>1</v>
      </c>
      <c r="H11" s="2135">
        <v>0</v>
      </c>
      <c r="I11" s="456">
        <v>2</v>
      </c>
      <c r="J11" s="454">
        <v>0</v>
      </c>
      <c r="K11" s="456">
        <v>0</v>
      </c>
      <c r="L11" s="454">
        <v>0</v>
      </c>
      <c r="M11" s="456">
        <v>2</v>
      </c>
      <c r="N11" s="454">
        <v>0</v>
      </c>
      <c r="O11" s="456">
        <v>3</v>
      </c>
      <c r="P11" s="454">
        <v>1</v>
      </c>
      <c r="Q11" s="456">
        <v>0</v>
      </c>
      <c r="R11" s="454">
        <v>0</v>
      </c>
      <c r="S11" s="456">
        <v>0</v>
      </c>
      <c r="T11" s="454">
        <v>0</v>
      </c>
      <c r="U11" s="457">
        <v>0</v>
      </c>
      <c r="V11" s="458">
        <v>0</v>
      </c>
      <c r="W11" s="1096">
        <f t="shared" si="0"/>
        <v>11</v>
      </c>
      <c r="X11" s="1097">
        <f t="shared" si="1"/>
        <v>1</v>
      </c>
      <c r="Y11" s="1082">
        <f>'t1'!M11</f>
        <v>1</v>
      </c>
    </row>
    <row r="12" spans="1:25" ht="13.5" customHeight="1" x14ac:dyDescent="0.25">
      <c r="A12" s="2116" t="str">
        <f>'t1'!A12</f>
        <v>Dir. Medico con inc. di struttura complessa (rapp. Non escl.</v>
      </c>
      <c r="B12" s="2119" t="str">
        <f>'t1'!B12</f>
        <v>SD0N33</v>
      </c>
      <c r="C12" s="2134">
        <v>0</v>
      </c>
      <c r="D12" s="2135">
        <v>0</v>
      </c>
      <c r="E12" s="2134">
        <v>0</v>
      </c>
      <c r="F12" s="2135">
        <v>0</v>
      </c>
      <c r="G12" s="2134">
        <v>0</v>
      </c>
      <c r="H12" s="2135">
        <v>0</v>
      </c>
      <c r="I12" s="456">
        <v>1</v>
      </c>
      <c r="J12" s="454">
        <v>0</v>
      </c>
      <c r="K12" s="456">
        <v>0</v>
      </c>
      <c r="L12" s="454">
        <v>0</v>
      </c>
      <c r="M12" s="456">
        <v>1</v>
      </c>
      <c r="N12" s="454">
        <v>0</v>
      </c>
      <c r="O12" s="456">
        <v>1</v>
      </c>
      <c r="P12" s="454">
        <v>0</v>
      </c>
      <c r="Q12" s="456">
        <v>1</v>
      </c>
      <c r="R12" s="454">
        <v>0</v>
      </c>
      <c r="S12" s="456">
        <v>0</v>
      </c>
      <c r="T12" s="454">
        <v>0</v>
      </c>
      <c r="U12" s="457">
        <v>0</v>
      </c>
      <c r="V12" s="458">
        <v>0</v>
      </c>
      <c r="W12" s="1096">
        <f t="shared" si="0"/>
        <v>4</v>
      </c>
      <c r="X12" s="1097">
        <f t="shared" si="1"/>
        <v>0</v>
      </c>
      <c r="Y12" s="1082">
        <f>'t1'!M12</f>
        <v>1</v>
      </c>
    </row>
    <row r="13" spans="1:25" ht="13.5" customHeight="1" x14ac:dyDescent="0.25">
      <c r="A13" s="2116" t="str">
        <f>'t1'!A13</f>
        <v>Dir. Medico con incarico di struttura semplice (rapp. Esclus</v>
      </c>
      <c r="B13" s="2119" t="str">
        <f>'t1'!B13</f>
        <v>SD0E34</v>
      </c>
      <c r="C13" s="2134">
        <v>0</v>
      </c>
      <c r="D13" s="2135">
        <v>0</v>
      </c>
      <c r="E13" s="2134">
        <v>0</v>
      </c>
      <c r="F13" s="2135">
        <v>1</v>
      </c>
      <c r="G13" s="2134">
        <v>0</v>
      </c>
      <c r="H13" s="2135">
        <v>1</v>
      </c>
      <c r="I13" s="456">
        <v>7</v>
      </c>
      <c r="J13" s="454">
        <v>1</v>
      </c>
      <c r="K13" s="456">
        <v>5</v>
      </c>
      <c r="L13" s="454">
        <v>2</v>
      </c>
      <c r="M13" s="456">
        <v>5</v>
      </c>
      <c r="N13" s="454">
        <v>2</v>
      </c>
      <c r="O13" s="456">
        <v>1</v>
      </c>
      <c r="P13" s="454">
        <v>5</v>
      </c>
      <c r="Q13" s="456">
        <v>0</v>
      </c>
      <c r="R13" s="454">
        <v>0</v>
      </c>
      <c r="S13" s="456">
        <v>0</v>
      </c>
      <c r="T13" s="454">
        <v>0</v>
      </c>
      <c r="U13" s="457">
        <v>0</v>
      </c>
      <c r="V13" s="458">
        <v>0</v>
      </c>
      <c r="W13" s="1096">
        <f t="shared" si="0"/>
        <v>18</v>
      </c>
      <c r="X13" s="1097">
        <f t="shared" si="1"/>
        <v>12</v>
      </c>
      <c r="Y13" s="1082">
        <f>'t1'!M13</f>
        <v>1</v>
      </c>
    </row>
    <row r="14" spans="1:25" ht="13.5" customHeight="1" x14ac:dyDescent="0.25">
      <c r="A14" s="2116" t="str">
        <f>'t1'!A14</f>
        <v>Dir. Medico con incarico struttura semplice (rapp. Non escl.</v>
      </c>
      <c r="B14" s="2119" t="str">
        <f>'t1'!B14</f>
        <v>SD0N34</v>
      </c>
      <c r="C14" s="2134">
        <v>0</v>
      </c>
      <c r="D14" s="2135">
        <v>0</v>
      </c>
      <c r="E14" s="2134">
        <v>0</v>
      </c>
      <c r="F14" s="2135">
        <v>0</v>
      </c>
      <c r="G14" s="2134">
        <v>0</v>
      </c>
      <c r="H14" s="2135">
        <v>0</v>
      </c>
      <c r="I14" s="456">
        <v>1</v>
      </c>
      <c r="J14" s="454">
        <v>0</v>
      </c>
      <c r="K14" s="456">
        <v>1</v>
      </c>
      <c r="L14" s="454">
        <v>0</v>
      </c>
      <c r="M14" s="456">
        <v>1</v>
      </c>
      <c r="N14" s="454">
        <v>0</v>
      </c>
      <c r="O14" s="456">
        <v>0</v>
      </c>
      <c r="P14" s="454">
        <v>0</v>
      </c>
      <c r="Q14" s="456">
        <v>0</v>
      </c>
      <c r="R14" s="454">
        <v>0</v>
      </c>
      <c r="S14" s="456">
        <v>0</v>
      </c>
      <c r="T14" s="454">
        <v>0</v>
      </c>
      <c r="U14" s="457">
        <v>0</v>
      </c>
      <c r="V14" s="458">
        <v>0</v>
      </c>
      <c r="W14" s="1096">
        <f t="shared" si="0"/>
        <v>3</v>
      </c>
      <c r="X14" s="1097">
        <f t="shared" si="1"/>
        <v>0</v>
      </c>
      <c r="Y14" s="1082">
        <f>'t1'!M14</f>
        <v>1</v>
      </c>
    </row>
    <row r="15" spans="1:25" ht="13.5" customHeight="1" x14ac:dyDescent="0.25">
      <c r="A15" s="2116" t="str">
        <f>'t1'!A15</f>
        <v>Dirigenti medici con altri incar. Prof.li (rapp. Esclusivo)</v>
      </c>
      <c r="B15" s="2119" t="str">
        <f>'t1'!B15</f>
        <v>SD0035</v>
      </c>
      <c r="C15" s="2134">
        <v>22</v>
      </c>
      <c r="D15" s="2135">
        <v>37</v>
      </c>
      <c r="E15" s="2134">
        <v>10</v>
      </c>
      <c r="F15" s="2135">
        <v>19</v>
      </c>
      <c r="G15" s="2134">
        <v>8</v>
      </c>
      <c r="H15" s="2135">
        <v>14</v>
      </c>
      <c r="I15" s="456">
        <v>10</v>
      </c>
      <c r="J15" s="454">
        <v>13</v>
      </c>
      <c r="K15" s="456">
        <v>5</v>
      </c>
      <c r="L15" s="454">
        <v>10</v>
      </c>
      <c r="M15" s="456">
        <v>9</v>
      </c>
      <c r="N15" s="454">
        <v>6</v>
      </c>
      <c r="O15" s="456">
        <v>8</v>
      </c>
      <c r="P15" s="454">
        <v>5</v>
      </c>
      <c r="Q15" s="456">
        <v>2</v>
      </c>
      <c r="R15" s="454">
        <v>0</v>
      </c>
      <c r="S15" s="456">
        <v>0</v>
      </c>
      <c r="T15" s="454">
        <v>0</v>
      </c>
      <c r="U15" s="457">
        <v>0</v>
      </c>
      <c r="V15" s="458">
        <v>0</v>
      </c>
      <c r="W15" s="1096">
        <f t="shared" si="0"/>
        <v>74</v>
      </c>
      <c r="X15" s="1097">
        <f t="shared" si="1"/>
        <v>104</v>
      </c>
      <c r="Y15" s="1082">
        <f>'t1'!M15</f>
        <v>1</v>
      </c>
    </row>
    <row r="16" spans="1:25" ht="13.5" customHeight="1" x14ac:dyDescent="0.25">
      <c r="A16" s="2116" t="str">
        <f>'t1'!A16</f>
        <v>Dirigenti medici con altri incar. Prof.li (rapp. Non escl.)</v>
      </c>
      <c r="B16" s="2119" t="str">
        <f>'t1'!B16</f>
        <v>SD0036</v>
      </c>
      <c r="C16" s="2134">
        <v>3</v>
      </c>
      <c r="D16" s="2135">
        <v>1</v>
      </c>
      <c r="E16" s="2134">
        <v>1</v>
      </c>
      <c r="F16" s="2135">
        <v>0</v>
      </c>
      <c r="G16" s="2134">
        <v>1</v>
      </c>
      <c r="H16" s="2135">
        <v>0</v>
      </c>
      <c r="I16" s="456">
        <v>5</v>
      </c>
      <c r="J16" s="454">
        <v>0</v>
      </c>
      <c r="K16" s="456">
        <v>1</v>
      </c>
      <c r="L16" s="454">
        <v>0</v>
      </c>
      <c r="M16" s="456">
        <v>0</v>
      </c>
      <c r="N16" s="454">
        <v>0</v>
      </c>
      <c r="O16" s="456">
        <v>0</v>
      </c>
      <c r="P16" s="454">
        <v>1</v>
      </c>
      <c r="Q16" s="456">
        <v>0</v>
      </c>
      <c r="R16" s="454">
        <v>0</v>
      </c>
      <c r="S16" s="456">
        <v>0</v>
      </c>
      <c r="T16" s="454">
        <v>0</v>
      </c>
      <c r="U16" s="457">
        <v>0</v>
      </c>
      <c r="V16" s="458">
        <v>0</v>
      </c>
      <c r="W16" s="1096">
        <f t="shared" si="0"/>
        <v>11</v>
      </c>
      <c r="X16" s="1097">
        <f t="shared" si="1"/>
        <v>2</v>
      </c>
      <c r="Y16" s="1082">
        <f>'t1'!M16</f>
        <v>1</v>
      </c>
    </row>
    <row r="17" spans="1:25" ht="13.5" customHeight="1" x14ac:dyDescent="0.25">
      <c r="A17" s="2116" t="str">
        <f>'t1'!A17</f>
        <v>Dir. Medici a t.  Determinato(art. 15-septies d.lgs. 502/92)</v>
      </c>
      <c r="B17" s="2119" t="str">
        <f>'t1'!B17</f>
        <v>SD0597</v>
      </c>
      <c r="C17" s="2134">
        <v>0</v>
      </c>
      <c r="D17" s="2135">
        <v>0</v>
      </c>
      <c r="E17" s="2134">
        <v>0</v>
      </c>
      <c r="F17" s="2135">
        <v>0</v>
      </c>
      <c r="G17" s="2134">
        <v>0</v>
      </c>
      <c r="H17" s="2135">
        <v>0</v>
      </c>
      <c r="I17" s="456">
        <v>0</v>
      </c>
      <c r="J17" s="454">
        <v>0</v>
      </c>
      <c r="K17" s="456">
        <v>0</v>
      </c>
      <c r="L17" s="454">
        <v>0</v>
      </c>
      <c r="M17" s="456">
        <v>0</v>
      </c>
      <c r="N17" s="454">
        <v>0</v>
      </c>
      <c r="O17" s="456">
        <v>0</v>
      </c>
      <c r="P17" s="454">
        <v>0</v>
      </c>
      <c r="Q17" s="456">
        <v>0</v>
      </c>
      <c r="R17" s="454">
        <v>0</v>
      </c>
      <c r="S17" s="456">
        <v>0</v>
      </c>
      <c r="T17" s="454">
        <v>0</v>
      </c>
      <c r="U17" s="457">
        <v>0</v>
      </c>
      <c r="V17" s="458">
        <v>0</v>
      </c>
      <c r="W17" s="1096">
        <f t="shared" si="0"/>
        <v>0</v>
      </c>
      <c r="X17" s="1097">
        <f t="shared" si="1"/>
        <v>0</v>
      </c>
      <c r="Y17" s="1082">
        <f>'t1'!M17</f>
        <v>0</v>
      </c>
    </row>
    <row r="18" spans="1:25" ht="13.5" customHeight="1" x14ac:dyDescent="0.25">
      <c r="A18" s="2116" t="str">
        <f>'t1'!A18</f>
        <v>Veterinari con inc. di struttura complessa (rapp.esclusivo)</v>
      </c>
      <c r="B18" s="2119" t="str">
        <f>'t1'!B18</f>
        <v>SD0E74</v>
      </c>
      <c r="C18" s="2134">
        <v>0</v>
      </c>
      <c r="D18" s="2135">
        <v>0</v>
      </c>
      <c r="E18" s="2134">
        <v>0</v>
      </c>
      <c r="F18" s="2135">
        <v>0</v>
      </c>
      <c r="G18" s="2134">
        <v>0</v>
      </c>
      <c r="H18" s="2135">
        <v>0</v>
      </c>
      <c r="I18" s="456">
        <v>0</v>
      </c>
      <c r="J18" s="454">
        <v>0</v>
      </c>
      <c r="K18" s="456">
        <v>0</v>
      </c>
      <c r="L18" s="454">
        <v>0</v>
      </c>
      <c r="M18" s="456">
        <v>0</v>
      </c>
      <c r="N18" s="454">
        <v>0</v>
      </c>
      <c r="O18" s="456">
        <v>0</v>
      </c>
      <c r="P18" s="454">
        <v>0</v>
      </c>
      <c r="Q18" s="456">
        <v>0</v>
      </c>
      <c r="R18" s="454">
        <v>0</v>
      </c>
      <c r="S18" s="456">
        <v>0</v>
      </c>
      <c r="T18" s="454">
        <v>0</v>
      </c>
      <c r="U18" s="457">
        <v>0</v>
      </c>
      <c r="V18" s="458">
        <v>0</v>
      </c>
      <c r="W18" s="1096">
        <f t="shared" si="0"/>
        <v>0</v>
      </c>
      <c r="X18" s="1097">
        <f t="shared" si="1"/>
        <v>0</v>
      </c>
      <c r="Y18" s="1082">
        <f>'t1'!M18</f>
        <v>0</v>
      </c>
    </row>
    <row r="19" spans="1:25" ht="13.5" customHeight="1" x14ac:dyDescent="0.25">
      <c r="A19" s="2116" t="str">
        <f>'t1'!A19</f>
        <v>Veterinari con inc. di struttura complessa (rapp. Non escl.)</v>
      </c>
      <c r="B19" s="2119" t="str">
        <f>'t1'!B19</f>
        <v>SD0N74</v>
      </c>
      <c r="C19" s="2134">
        <v>0</v>
      </c>
      <c r="D19" s="2135">
        <v>0</v>
      </c>
      <c r="E19" s="2134">
        <v>0</v>
      </c>
      <c r="F19" s="2135">
        <v>0</v>
      </c>
      <c r="G19" s="2134">
        <v>0</v>
      </c>
      <c r="H19" s="2135">
        <v>0</v>
      </c>
      <c r="I19" s="456">
        <v>0</v>
      </c>
      <c r="J19" s="454">
        <v>0</v>
      </c>
      <c r="K19" s="456">
        <v>0</v>
      </c>
      <c r="L19" s="454">
        <v>0</v>
      </c>
      <c r="M19" s="456">
        <v>0</v>
      </c>
      <c r="N19" s="454">
        <v>0</v>
      </c>
      <c r="O19" s="456">
        <v>0</v>
      </c>
      <c r="P19" s="454">
        <v>0</v>
      </c>
      <c r="Q19" s="456">
        <v>0</v>
      </c>
      <c r="R19" s="454">
        <v>0</v>
      </c>
      <c r="S19" s="456">
        <v>0</v>
      </c>
      <c r="T19" s="454">
        <v>0</v>
      </c>
      <c r="U19" s="457">
        <v>0</v>
      </c>
      <c r="V19" s="458">
        <v>0</v>
      </c>
      <c r="W19" s="1096">
        <f t="shared" si="0"/>
        <v>0</v>
      </c>
      <c r="X19" s="1097">
        <f t="shared" si="1"/>
        <v>0</v>
      </c>
      <c r="Y19" s="1082">
        <f>'t1'!M19</f>
        <v>0</v>
      </c>
    </row>
    <row r="20" spans="1:25" ht="13.5" customHeight="1" x14ac:dyDescent="0.25">
      <c r="A20" s="2116" t="str">
        <f>'t1'!A20</f>
        <v>Veterinari con inc. di struttura semplice (rapp. Esclusivo)</v>
      </c>
      <c r="B20" s="2119" t="str">
        <f>'t1'!B20</f>
        <v>SD0E73</v>
      </c>
      <c r="C20" s="2134">
        <v>0</v>
      </c>
      <c r="D20" s="2135">
        <v>0</v>
      </c>
      <c r="E20" s="2134">
        <v>0</v>
      </c>
      <c r="F20" s="2135">
        <v>0</v>
      </c>
      <c r="G20" s="2134">
        <v>0</v>
      </c>
      <c r="H20" s="2135">
        <v>0</v>
      </c>
      <c r="I20" s="456">
        <v>0</v>
      </c>
      <c r="J20" s="454">
        <v>0</v>
      </c>
      <c r="K20" s="456">
        <v>0</v>
      </c>
      <c r="L20" s="454">
        <v>0</v>
      </c>
      <c r="M20" s="456">
        <v>0</v>
      </c>
      <c r="N20" s="454">
        <v>0</v>
      </c>
      <c r="O20" s="456">
        <v>0</v>
      </c>
      <c r="P20" s="454">
        <v>0</v>
      </c>
      <c r="Q20" s="456">
        <v>0</v>
      </c>
      <c r="R20" s="454">
        <v>0</v>
      </c>
      <c r="S20" s="456">
        <v>0</v>
      </c>
      <c r="T20" s="454">
        <v>0</v>
      </c>
      <c r="U20" s="457">
        <v>0</v>
      </c>
      <c r="V20" s="458">
        <v>0</v>
      </c>
      <c r="W20" s="1096">
        <f t="shared" si="0"/>
        <v>0</v>
      </c>
      <c r="X20" s="1097">
        <f t="shared" si="1"/>
        <v>0</v>
      </c>
      <c r="Y20" s="1082">
        <f>'t1'!M20</f>
        <v>0</v>
      </c>
    </row>
    <row r="21" spans="1:25" ht="13.5" customHeight="1" x14ac:dyDescent="0.25">
      <c r="A21" s="2116" t="str">
        <f>'t1'!A21</f>
        <v>Veterinari con inc. di struttura semplice (rapp. Non escl.)</v>
      </c>
      <c r="B21" s="2119" t="str">
        <f>'t1'!B21</f>
        <v>SD0N73</v>
      </c>
      <c r="C21" s="2134">
        <v>0</v>
      </c>
      <c r="D21" s="2135">
        <v>0</v>
      </c>
      <c r="E21" s="2134">
        <v>0</v>
      </c>
      <c r="F21" s="2135">
        <v>0</v>
      </c>
      <c r="G21" s="2134">
        <v>0</v>
      </c>
      <c r="H21" s="2135">
        <v>0</v>
      </c>
      <c r="I21" s="456">
        <v>0</v>
      </c>
      <c r="J21" s="454">
        <v>0</v>
      </c>
      <c r="K21" s="456">
        <v>0</v>
      </c>
      <c r="L21" s="454">
        <v>0</v>
      </c>
      <c r="M21" s="456">
        <v>0</v>
      </c>
      <c r="N21" s="454">
        <v>0</v>
      </c>
      <c r="O21" s="456">
        <v>0</v>
      </c>
      <c r="P21" s="454">
        <v>0</v>
      </c>
      <c r="Q21" s="456">
        <v>0</v>
      </c>
      <c r="R21" s="454">
        <v>0</v>
      </c>
      <c r="S21" s="456">
        <v>0</v>
      </c>
      <c r="T21" s="454">
        <v>0</v>
      </c>
      <c r="U21" s="457">
        <v>0</v>
      </c>
      <c r="V21" s="458">
        <v>0</v>
      </c>
      <c r="W21" s="1096">
        <f t="shared" si="0"/>
        <v>0</v>
      </c>
      <c r="X21" s="1097">
        <f t="shared" si="1"/>
        <v>0</v>
      </c>
      <c r="Y21" s="1082">
        <f>'t1'!M21</f>
        <v>0</v>
      </c>
    </row>
    <row r="22" spans="1:25" ht="13.5" customHeight="1" x14ac:dyDescent="0.25">
      <c r="A22" s="2116" t="str">
        <f>'t1'!A22</f>
        <v>Veterinari con altri incar. Prof.li (rapp. Esclusivo)</v>
      </c>
      <c r="B22" s="2119" t="str">
        <f>'t1'!B22</f>
        <v>SD0A73</v>
      </c>
      <c r="C22" s="2134">
        <v>0</v>
      </c>
      <c r="D22" s="2135">
        <v>0</v>
      </c>
      <c r="E22" s="2134">
        <v>0</v>
      </c>
      <c r="F22" s="2135">
        <v>0</v>
      </c>
      <c r="G22" s="2134">
        <v>0</v>
      </c>
      <c r="H22" s="2135">
        <v>0</v>
      </c>
      <c r="I22" s="456">
        <v>0</v>
      </c>
      <c r="J22" s="454">
        <v>0</v>
      </c>
      <c r="K22" s="456">
        <v>0</v>
      </c>
      <c r="L22" s="454">
        <v>0</v>
      </c>
      <c r="M22" s="456">
        <v>0</v>
      </c>
      <c r="N22" s="454">
        <v>0</v>
      </c>
      <c r="O22" s="456">
        <v>0</v>
      </c>
      <c r="P22" s="454">
        <v>0</v>
      </c>
      <c r="Q22" s="456">
        <v>0</v>
      </c>
      <c r="R22" s="454">
        <v>0</v>
      </c>
      <c r="S22" s="456">
        <v>0</v>
      </c>
      <c r="T22" s="454">
        <v>0</v>
      </c>
      <c r="U22" s="457">
        <v>0</v>
      </c>
      <c r="V22" s="458">
        <v>0</v>
      </c>
      <c r="W22" s="1096">
        <f t="shared" si="0"/>
        <v>0</v>
      </c>
      <c r="X22" s="1097">
        <f t="shared" si="1"/>
        <v>0</v>
      </c>
      <c r="Y22" s="1082">
        <f>'t1'!M22</f>
        <v>0</v>
      </c>
    </row>
    <row r="23" spans="1:25" ht="13.5" customHeight="1" x14ac:dyDescent="0.25">
      <c r="A23" s="2116" t="str">
        <f>'t1'!A23</f>
        <v>Veterinari con altri incar. Prof.li (rapp. Non escl.)</v>
      </c>
      <c r="B23" s="2119" t="str">
        <f>'t1'!B23</f>
        <v>SD0072</v>
      </c>
      <c r="C23" s="2134">
        <v>0</v>
      </c>
      <c r="D23" s="2135">
        <v>0</v>
      </c>
      <c r="E23" s="2134">
        <v>0</v>
      </c>
      <c r="F23" s="2135">
        <v>0</v>
      </c>
      <c r="G23" s="2134">
        <v>0</v>
      </c>
      <c r="H23" s="2135">
        <v>0</v>
      </c>
      <c r="I23" s="456">
        <v>0</v>
      </c>
      <c r="J23" s="454">
        <v>0</v>
      </c>
      <c r="K23" s="456">
        <v>0</v>
      </c>
      <c r="L23" s="454">
        <v>0</v>
      </c>
      <c r="M23" s="456">
        <v>0</v>
      </c>
      <c r="N23" s="454">
        <v>0</v>
      </c>
      <c r="O23" s="456">
        <v>0</v>
      </c>
      <c r="P23" s="454">
        <v>0</v>
      </c>
      <c r="Q23" s="456">
        <v>0</v>
      </c>
      <c r="R23" s="454">
        <v>0</v>
      </c>
      <c r="S23" s="456">
        <v>0</v>
      </c>
      <c r="T23" s="454">
        <v>0</v>
      </c>
      <c r="U23" s="457">
        <v>0</v>
      </c>
      <c r="V23" s="458">
        <v>0</v>
      </c>
      <c r="W23" s="1096">
        <f t="shared" si="0"/>
        <v>0</v>
      </c>
      <c r="X23" s="1097">
        <f t="shared" si="1"/>
        <v>0</v>
      </c>
      <c r="Y23" s="1082">
        <f>'t1'!M23</f>
        <v>0</v>
      </c>
    </row>
    <row r="24" spans="1:25" ht="13.5" customHeight="1" x14ac:dyDescent="0.25">
      <c r="A24" s="2116" t="str">
        <f>'t1'!A24</f>
        <v>Veterinari a t. determinato (art. 15-septies d.lgs. 502/92)</v>
      </c>
      <c r="B24" s="2119" t="str">
        <f>'t1'!B24</f>
        <v>SD0598</v>
      </c>
      <c r="C24" s="2134">
        <v>0</v>
      </c>
      <c r="D24" s="2135">
        <v>0</v>
      </c>
      <c r="E24" s="2134">
        <v>0</v>
      </c>
      <c r="F24" s="2135">
        <v>0</v>
      </c>
      <c r="G24" s="2134">
        <v>0</v>
      </c>
      <c r="H24" s="2135">
        <v>0</v>
      </c>
      <c r="I24" s="456">
        <v>0</v>
      </c>
      <c r="J24" s="454">
        <v>0</v>
      </c>
      <c r="K24" s="456">
        <v>0</v>
      </c>
      <c r="L24" s="454">
        <v>0</v>
      </c>
      <c r="M24" s="456">
        <v>0</v>
      </c>
      <c r="N24" s="454">
        <v>0</v>
      </c>
      <c r="O24" s="456">
        <v>0</v>
      </c>
      <c r="P24" s="454">
        <v>0</v>
      </c>
      <c r="Q24" s="456">
        <v>0</v>
      </c>
      <c r="R24" s="454">
        <v>0</v>
      </c>
      <c r="S24" s="456">
        <v>0</v>
      </c>
      <c r="T24" s="454">
        <v>0</v>
      </c>
      <c r="U24" s="457">
        <v>0</v>
      </c>
      <c r="V24" s="458">
        <v>0</v>
      </c>
      <c r="W24" s="1096">
        <f t="shared" si="0"/>
        <v>0</v>
      </c>
      <c r="X24" s="1097">
        <f t="shared" si="1"/>
        <v>0</v>
      </c>
      <c r="Y24" s="1082">
        <f>'t1'!M24</f>
        <v>0</v>
      </c>
    </row>
    <row r="25" spans="1:25" ht="13.5" customHeight="1" x14ac:dyDescent="0.25">
      <c r="A25" s="2116" t="str">
        <f>'t1'!A25</f>
        <v>Odontoiatri con inc. di struttura complessa (rapp. Escl.)</v>
      </c>
      <c r="B25" s="2119" t="str">
        <f>'t1'!B25</f>
        <v>SD0E49</v>
      </c>
      <c r="C25" s="2134">
        <v>0</v>
      </c>
      <c r="D25" s="2135">
        <v>0</v>
      </c>
      <c r="E25" s="2134">
        <v>0</v>
      </c>
      <c r="F25" s="2135">
        <v>0</v>
      </c>
      <c r="G25" s="2134">
        <v>0</v>
      </c>
      <c r="H25" s="2135">
        <v>0</v>
      </c>
      <c r="I25" s="456">
        <v>0</v>
      </c>
      <c r="J25" s="454">
        <v>0</v>
      </c>
      <c r="K25" s="456">
        <v>0</v>
      </c>
      <c r="L25" s="454">
        <v>0</v>
      </c>
      <c r="M25" s="456">
        <v>0</v>
      </c>
      <c r="N25" s="454">
        <v>0</v>
      </c>
      <c r="O25" s="456">
        <v>0</v>
      </c>
      <c r="P25" s="454">
        <v>0</v>
      </c>
      <c r="Q25" s="456">
        <v>0</v>
      </c>
      <c r="R25" s="454">
        <v>0</v>
      </c>
      <c r="S25" s="456">
        <v>0</v>
      </c>
      <c r="T25" s="454">
        <v>0</v>
      </c>
      <c r="U25" s="457">
        <v>0</v>
      </c>
      <c r="V25" s="458">
        <v>0</v>
      </c>
      <c r="W25" s="1096">
        <f t="shared" si="0"/>
        <v>0</v>
      </c>
      <c r="X25" s="1097">
        <f t="shared" si="1"/>
        <v>0</v>
      </c>
      <c r="Y25" s="1082">
        <f>'t1'!M25</f>
        <v>0</v>
      </c>
    </row>
    <row r="26" spans="1:25" ht="13.5" customHeight="1" x14ac:dyDescent="0.25">
      <c r="A26" s="2116" t="str">
        <f>'t1'!A26</f>
        <v>Odontoiatri con inc. di struttura complessa (rapp. Non escl.</v>
      </c>
      <c r="B26" s="2119" t="str">
        <f>'t1'!B26</f>
        <v>SD0N49</v>
      </c>
      <c r="C26" s="2134">
        <v>0</v>
      </c>
      <c r="D26" s="2135">
        <v>0</v>
      </c>
      <c r="E26" s="2134">
        <v>0</v>
      </c>
      <c r="F26" s="2135">
        <v>0</v>
      </c>
      <c r="G26" s="2134">
        <v>0</v>
      </c>
      <c r="H26" s="2135">
        <v>0</v>
      </c>
      <c r="I26" s="456">
        <v>0</v>
      </c>
      <c r="J26" s="454">
        <v>0</v>
      </c>
      <c r="K26" s="456">
        <v>0</v>
      </c>
      <c r="L26" s="454">
        <v>0</v>
      </c>
      <c r="M26" s="456">
        <v>0</v>
      </c>
      <c r="N26" s="454">
        <v>0</v>
      </c>
      <c r="O26" s="456">
        <v>0</v>
      </c>
      <c r="P26" s="454">
        <v>0</v>
      </c>
      <c r="Q26" s="456">
        <v>0</v>
      </c>
      <c r="R26" s="454">
        <v>0</v>
      </c>
      <c r="S26" s="456">
        <v>0</v>
      </c>
      <c r="T26" s="454">
        <v>0</v>
      </c>
      <c r="U26" s="457">
        <v>0</v>
      </c>
      <c r="V26" s="458">
        <v>0</v>
      </c>
      <c r="W26" s="1096">
        <f t="shared" si="0"/>
        <v>0</v>
      </c>
      <c r="X26" s="1097">
        <f t="shared" si="1"/>
        <v>0</v>
      </c>
      <c r="Y26" s="1082">
        <f>'t1'!M26</f>
        <v>0</v>
      </c>
    </row>
    <row r="27" spans="1:25" ht="13.5" customHeight="1" x14ac:dyDescent="0.25">
      <c r="A27" s="2116" t="str">
        <f>'t1'!A27</f>
        <v>Odontoiatri con inc. di struttura semplice (rapp. Esclusivo)</v>
      </c>
      <c r="B27" s="2119" t="str">
        <f>'t1'!B27</f>
        <v>SD0E48</v>
      </c>
      <c r="C27" s="2134">
        <v>0</v>
      </c>
      <c r="D27" s="2135">
        <v>0</v>
      </c>
      <c r="E27" s="2134">
        <v>0</v>
      </c>
      <c r="F27" s="2135">
        <v>0</v>
      </c>
      <c r="G27" s="2134">
        <v>0</v>
      </c>
      <c r="H27" s="2135">
        <v>0</v>
      </c>
      <c r="I27" s="456">
        <v>0</v>
      </c>
      <c r="J27" s="454">
        <v>0</v>
      </c>
      <c r="K27" s="456">
        <v>0</v>
      </c>
      <c r="L27" s="454">
        <v>0</v>
      </c>
      <c r="M27" s="456">
        <v>0</v>
      </c>
      <c r="N27" s="454">
        <v>0</v>
      </c>
      <c r="O27" s="456">
        <v>0</v>
      </c>
      <c r="P27" s="454">
        <v>0</v>
      </c>
      <c r="Q27" s="456">
        <v>0</v>
      </c>
      <c r="R27" s="454">
        <v>0</v>
      </c>
      <c r="S27" s="456">
        <v>0</v>
      </c>
      <c r="T27" s="454">
        <v>0</v>
      </c>
      <c r="U27" s="457">
        <v>0</v>
      </c>
      <c r="V27" s="458">
        <v>0</v>
      </c>
      <c r="W27" s="1096">
        <f t="shared" si="0"/>
        <v>0</v>
      </c>
      <c r="X27" s="1097">
        <f t="shared" si="1"/>
        <v>0</v>
      </c>
      <c r="Y27" s="1082">
        <f>'t1'!M27</f>
        <v>0</v>
      </c>
    </row>
    <row r="28" spans="1:25" ht="13.5" customHeight="1" x14ac:dyDescent="0.25">
      <c r="A28" s="2116" t="str">
        <f>'t1'!A28</f>
        <v>Odontoiatri con inc. di struttura semplice (rapp. Non escl.)</v>
      </c>
      <c r="B28" s="2119" t="str">
        <f>'t1'!B28</f>
        <v>SD0N48</v>
      </c>
      <c r="C28" s="2134">
        <v>0</v>
      </c>
      <c r="D28" s="2135">
        <v>0</v>
      </c>
      <c r="E28" s="2134">
        <v>0</v>
      </c>
      <c r="F28" s="2135">
        <v>0</v>
      </c>
      <c r="G28" s="2134">
        <v>0</v>
      </c>
      <c r="H28" s="2135">
        <v>0</v>
      </c>
      <c r="I28" s="456">
        <v>0</v>
      </c>
      <c r="J28" s="454">
        <v>0</v>
      </c>
      <c r="K28" s="456">
        <v>0</v>
      </c>
      <c r="L28" s="454">
        <v>0</v>
      </c>
      <c r="M28" s="456">
        <v>0</v>
      </c>
      <c r="N28" s="454">
        <v>0</v>
      </c>
      <c r="O28" s="456">
        <v>0</v>
      </c>
      <c r="P28" s="454">
        <v>0</v>
      </c>
      <c r="Q28" s="456">
        <v>0</v>
      </c>
      <c r="R28" s="454">
        <v>0</v>
      </c>
      <c r="S28" s="456">
        <v>0</v>
      </c>
      <c r="T28" s="454">
        <v>0</v>
      </c>
      <c r="U28" s="457">
        <v>0</v>
      </c>
      <c r="V28" s="458">
        <v>0</v>
      </c>
      <c r="W28" s="1096">
        <f t="shared" si="0"/>
        <v>0</v>
      </c>
      <c r="X28" s="1097">
        <f t="shared" si="1"/>
        <v>0</v>
      </c>
      <c r="Y28" s="1082">
        <f>'t1'!M28</f>
        <v>0</v>
      </c>
    </row>
    <row r="29" spans="1:25" ht="13.5" customHeight="1" x14ac:dyDescent="0.25">
      <c r="A29" s="2116" t="str">
        <f>'t1'!A29</f>
        <v>Odontoiatri con altri incar. Prof.li (rapp. Esclusivo)</v>
      </c>
      <c r="B29" s="2119" t="str">
        <f>'t1'!B29</f>
        <v>SD0A48</v>
      </c>
      <c r="C29" s="2134">
        <v>0</v>
      </c>
      <c r="D29" s="2135">
        <v>0</v>
      </c>
      <c r="E29" s="2134">
        <v>0</v>
      </c>
      <c r="F29" s="2135">
        <v>0</v>
      </c>
      <c r="G29" s="2134">
        <v>0</v>
      </c>
      <c r="H29" s="2135">
        <v>0</v>
      </c>
      <c r="I29" s="456">
        <v>0</v>
      </c>
      <c r="J29" s="454">
        <v>0</v>
      </c>
      <c r="K29" s="456">
        <v>0</v>
      </c>
      <c r="L29" s="454">
        <v>0</v>
      </c>
      <c r="M29" s="456">
        <v>0</v>
      </c>
      <c r="N29" s="454">
        <v>0</v>
      </c>
      <c r="O29" s="456">
        <v>0</v>
      </c>
      <c r="P29" s="454">
        <v>0</v>
      </c>
      <c r="Q29" s="456">
        <v>0</v>
      </c>
      <c r="R29" s="454">
        <v>0</v>
      </c>
      <c r="S29" s="456">
        <v>0</v>
      </c>
      <c r="T29" s="454">
        <v>0</v>
      </c>
      <c r="U29" s="457">
        <v>0</v>
      </c>
      <c r="V29" s="458">
        <v>0</v>
      </c>
      <c r="W29" s="1096">
        <f t="shared" si="0"/>
        <v>0</v>
      </c>
      <c r="X29" s="1097">
        <f t="shared" si="1"/>
        <v>0</v>
      </c>
      <c r="Y29" s="1082">
        <f>'t1'!M29</f>
        <v>0</v>
      </c>
    </row>
    <row r="30" spans="1:25" ht="13.5" customHeight="1" x14ac:dyDescent="0.25">
      <c r="A30" s="2116" t="str">
        <f>'t1'!A30</f>
        <v>Odontoiatri con altri incar. Prof.li (rapp. Non escl.)</v>
      </c>
      <c r="B30" s="2119" t="str">
        <f>'t1'!B30</f>
        <v>SD0047</v>
      </c>
      <c r="C30" s="2134">
        <v>0</v>
      </c>
      <c r="D30" s="2135">
        <v>0</v>
      </c>
      <c r="E30" s="2134">
        <v>0</v>
      </c>
      <c r="F30" s="2135">
        <v>0</v>
      </c>
      <c r="G30" s="2134">
        <v>0</v>
      </c>
      <c r="H30" s="2135">
        <v>0</v>
      </c>
      <c r="I30" s="456">
        <v>0</v>
      </c>
      <c r="J30" s="454">
        <v>0</v>
      </c>
      <c r="K30" s="456">
        <v>0</v>
      </c>
      <c r="L30" s="454">
        <v>0</v>
      </c>
      <c r="M30" s="456">
        <v>0</v>
      </c>
      <c r="N30" s="454">
        <v>0</v>
      </c>
      <c r="O30" s="456">
        <v>0</v>
      </c>
      <c r="P30" s="454">
        <v>0</v>
      </c>
      <c r="Q30" s="456">
        <v>0</v>
      </c>
      <c r="R30" s="454">
        <v>0</v>
      </c>
      <c r="S30" s="456">
        <v>0</v>
      </c>
      <c r="T30" s="454">
        <v>0</v>
      </c>
      <c r="U30" s="457">
        <v>0</v>
      </c>
      <c r="V30" s="458">
        <v>0</v>
      </c>
      <c r="W30" s="1096">
        <f t="shared" si="0"/>
        <v>0</v>
      </c>
      <c r="X30" s="1097">
        <f t="shared" si="1"/>
        <v>0</v>
      </c>
      <c r="Y30" s="1082">
        <f>'t1'!M30</f>
        <v>0</v>
      </c>
    </row>
    <row r="31" spans="1:25" ht="13.5" customHeight="1" x14ac:dyDescent="0.25">
      <c r="A31" s="2116" t="str">
        <f>'t1'!A31</f>
        <v>Odontoiatri a t. determinato (art. 15-septies d.lgs. 502/92)</v>
      </c>
      <c r="B31" s="2119" t="str">
        <f>'t1'!B31</f>
        <v>SD0599</v>
      </c>
      <c r="C31" s="2134">
        <v>0</v>
      </c>
      <c r="D31" s="2135">
        <v>0</v>
      </c>
      <c r="E31" s="2134">
        <v>0</v>
      </c>
      <c r="F31" s="2135">
        <v>0</v>
      </c>
      <c r="G31" s="2134">
        <v>0</v>
      </c>
      <c r="H31" s="2135">
        <v>0</v>
      </c>
      <c r="I31" s="456">
        <v>0</v>
      </c>
      <c r="J31" s="454">
        <v>0</v>
      </c>
      <c r="K31" s="456">
        <v>0</v>
      </c>
      <c r="L31" s="454">
        <v>0</v>
      </c>
      <c r="M31" s="456">
        <v>0</v>
      </c>
      <c r="N31" s="454">
        <v>0</v>
      </c>
      <c r="O31" s="456">
        <v>0</v>
      </c>
      <c r="P31" s="454">
        <v>0</v>
      </c>
      <c r="Q31" s="456">
        <v>0</v>
      </c>
      <c r="R31" s="454">
        <v>0</v>
      </c>
      <c r="S31" s="456">
        <v>0</v>
      </c>
      <c r="T31" s="454">
        <v>0</v>
      </c>
      <c r="U31" s="457">
        <v>0</v>
      </c>
      <c r="V31" s="458">
        <v>0</v>
      </c>
      <c r="W31" s="1096">
        <f t="shared" si="0"/>
        <v>0</v>
      </c>
      <c r="X31" s="1097">
        <f t="shared" si="1"/>
        <v>0</v>
      </c>
      <c r="Y31" s="1082">
        <f>'t1'!M31</f>
        <v>0</v>
      </c>
    </row>
    <row r="32" spans="1:25" ht="13.5" customHeight="1" x14ac:dyDescent="0.25">
      <c r="A32" s="2116" t="str">
        <f>'t1'!A32</f>
        <v>Farmacisti con inc. di struttura complessa (rapp. Esclusivo)</v>
      </c>
      <c r="B32" s="2119" t="str">
        <f>'t1'!B32</f>
        <v>SD0E39</v>
      </c>
      <c r="C32" s="2134">
        <v>1</v>
      </c>
      <c r="D32" s="2135">
        <v>0</v>
      </c>
      <c r="E32" s="2134">
        <v>0</v>
      </c>
      <c r="F32" s="2135">
        <v>0</v>
      </c>
      <c r="G32" s="2134">
        <v>0</v>
      </c>
      <c r="H32" s="2135">
        <v>0</v>
      </c>
      <c r="I32" s="456">
        <v>0</v>
      </c>
      <c r="J32" s="454">
        <v>0</v>
      </c>
      <c r="K32" s="456">
        <v>0</v>
      </c>
      <c r="L32" s="454">
        <v>0</v>
      </c>
      <c r="M32" s="456">
        <v>0</v>
      </c>
      <c r="N32" s="454">
        <v>0</v>
      </c>
      <c r="O32" s="456">
        <v>0</v>
      </c>
      <c r="P32" s="454">
        <v>0</v>
      </c>
      <c r="Q32" s="456">
        <v>0</v>
      </c>
      <c r="R32" s="454">
        <v>0</v>
      </c>
      <c r="S32" s="456">
        <v>0</v>
      </c>
      <c r="T32" s="454">
        <v>0</v>
      </c>
      <c r="U32" s="457">
        <v>0</v>
      </c>
      <c r="V32" s="458">
        <v>0</v>
      </c>
      <c r="W32" s="1096">
        <f t="shared" si="0"/>
        <v>1</v>
      </c>
      <c r="X32" s="1097">
        <f t="shared" si="1"/>
        <v>0</v>
      </c>
      <c r="Y32" s="1082">
        <f>'t1'!M32</f>
        <v>1</v>
      </c>
    </row>
    <row r="33" spans="1:25" ht="13.5" customHeight="1" x14ac:dyDescent="0.25">
      <c r="A33" s="2116" t="str">
        <f>'t1'!A33</f>
        <v>Farmacisti con inc. di struttura complessa (rapp. Non escl.)</v>
      </c>
      <c r="B33" s="2119" t="str">
        <f>'t1'!B33</f>
        <v>SD0N39</v>
      </c>
      <c r="C33" s="2134">
        <v>0</v>
      </c>
      <c r="D33" s="2135">
        <v>0</v>
      </c>
      <c r="E33" s="2134">
        <v>0</v>
      </c>
      <c r="F33" s="2135">
        <v>0</v>
      </c>
      <c r="G33" s="2134">
        <v>0</v>
      </c>
      <c r="H33" s="2135">
        <v>0</v>
      </c>
      <c r="I33" s="456">
        <v>0</v>
      </c>
      <c r="J33" s="454">
        <v>0</v>
      </c>
      <c r="K33" s="456">
        <v>0</v>
      </c>
      <c r="L33" s="454">
        <v>0</v>
      </c>
      <c r="M33" s="456">
        <v>0</v>
      </c>
      <c r="N33" s="454">
        <v>0</v>
      </c>
      <c r="O33" s="456">
        <v>0</v>
      </c>
      <c r="P33" s="454">
        <v>0</v>
      </c>
      <c r="Q33" s="456">
        <v>0</v>
      </c>
      <c r="R33" s="454">
        <v>0</v>
      </c>
      <c r="S33" s="456">
        <v>0</v>
      </c>
      <c r="T33" s="454">
        <v>0</v>
      </c>
      <c r="U33" s="457">
        <v>0</v>
      </c>
      <c r="V33" s="458">
        <v>0</v>
      </c>
      <c r="W33" s="1096">
        <f t="shared" si="0"/>
        <v>0</v>
      </c>
      <c r="X33" s="1097">
        <f t="shared" si="1"/>
        <v>0</v>
      </c>
      <c r="Y33" s="1082">
        <f>'t1'!M33</f>
        <v>0</v>
      </c>
    </row>
    <row r="34" spans="1:25" ht="13.5" customHeight="1" x14ac:dyDescent="0.25">
      <c r="A34" s="2116" t="str">
        <f>'t1'!A34</f>
        <v>Farmacisti con inc. di struttura semplice (rapp. Esclusivo)</v>
      </c>
      <c r="B34" s="2119" t="str">
        <f>'t1'!B34</f>
        <v>SD0E38</v>
      </c>
      <c r="C34" s="2134">
        <v>0</v>
      </c>
      <c r="D34" s="2135">
        <v>0</v>
      </c>
      <c r="E34" s="2134">
        <v>0</v>
      </c>
      <c r="F34" s="2135">
        <v>0</v>
      </c>
      <c r="G34" s="2134">
        <v>0</v>
      </c>
      <c r="H34" s="2135">
        <v>0</v>
      </c>
      <c r="I34" s="456">
        <v>0</v>
      </c>
      <c r="J34" s="454">
        <v>1</v>
      </c>
      <c r="K34" s="456">
        <v>0</v>
      </c>
      <c r="L34" s="454">
        <v>1</v>
      </c>
      <c r="M34" s="456">
        <v>0</v>
      </c>
      <c r="N34" s="454">
        <v>0</v>
      </c>
      <c r="O34" s="456">
        <v>0</v>
      </c>
      <c r="P34" s="454">
        <v>0</v>
      </c>
      <c r="Q34" s="456">
        <v>0</v>
      </c>
      <c r="R34" s="454">
        <v>0</v>
      </c>
      <c r="S34" s="456">
        <v>0</v>
      </c>
      <c r="T34" s="454">
        <v>0</v>
      </c>
      <c r="U34" s="457">
        <v>0</v>
      </c>
      <c r="V34" s="458">
        <v>0</v>
      </c>
      <c r="W34" s="1096">
        <f t="shared" si="0"/>
        <v>0</v>
      </c>
      <c r="X34" s="1097">
        <f t="shared" si="1"/>
        <v>2</v>
      </c>
      <c r="Y34" s="1082">
        <f>'t1'!M34</f>
        <v>1</v>
      </c>
    </row>
    <row r="35" spans="1:25" ht="13.5" customHeight="1" x14ac:dyDescent="0.25">
      <c r="A35" s="2116" t="str">
        <f>'t1'!A35</f>
        <v>Farmacisti con inc. di struttura semplice (rapp. Non escl.)</v>
      </c>
      <c r="B35" s="2119" t="str">
        <f>'t1'!B35</f>
        <v>SD0N38</v>
      </c>
      <c r="C35" s="2134">
        <v>0</v>
      </c>
      <c r="D35" s="2135">
        <v>0</v>
      </c>
      <c r="E35" s="2134">
        <v>0</v>
      </c>
      <c r="F35" s="2135">
        <v>0</v>
      </c>
      <c r="G35" s="2134">
        <v>0</v>
      </c>
      <c r="H35" s="2135">
        <v>0</v>
      </c>
      <c r="I35" s="456">
        <v>0</v>
      </c>
      <c r="J35" s="454">
        <v>0</v>
      </c>
      <c r="K35" s="456">
        <v>0</v>
      </c>
      <c r="L35" s="454">
        <v>0</v>
      </c>
      <c r="M35" s="456">
        <v>0</v>
      </c>
      <c r="N35" s="454">
        <v>0</v>
      </c>
      <c r="O35" s="456">
        <v>0</v>
      </c>
      <c r="P35" s="454">
        <v>0</v>
      </c>
      <c r="Q35" s="456">
        <v>0</v>
      </c>
      <c r="R35" s="454">
        <v>0</v>
      </c>
      <c r="S35" s="456">
        <v>0</v>
      </c>
      <c r="T35" s="454">
        <v>0</v>
      </c>
      <c r="U35" s="457">
        <v>0</v>
      </c>
      <c r="V35" s="458">
        <v>0</v>
      </c>
      <c r="W35" s="1096">
        <f t="shared" si="0"/>
        <v>0</v>
      </c>
      <c r="X35" s="1097">
        <f t="shared" si="1"/>
        <v>0</v>
      </c>
      <c r="Y35" s="1082">
        <f>'t1'!M35</f>
        <v>0</v>
      </c>
    </row>
    <row r="36" spans="1:25" ht="13.5" customHeight="1" x14ac:dyDescent="0.25">
      <c r="A36" s="2116" t="str">
        <f>'t1'!A36</f>
        <v>Farmacisti con altri incar. Prof.li (rapp. Esclusivo)</v>
      </c>
      <c r="B36" s="2119" t="str">
        <f>'t1'!B36</f>
        <v>SD0A38</v>
      </c>
      <c r="C36" s="2134">
        <v>0</v>
      </c>
      <c r="D36" s="2135">
        <v>1</v>
      </c>
      <c r="E36" s="2134">
        <v>0</v>
      </c>
      <c r="F36" s="2135">
        <v>0</v>
      </c>
      <c r="G36" s="2134">
        <v>1</v>
      </c>
      <c r="H36" s="2135">
        <v>0</v>
      </c>
      <c r="I36" s="456">
        <v>0</v>
      </c>
      <c r="J36" s="454">
        <v>1</v>
      </c>
      <c r="K36" s="456">
        <v>0</v>
      </c>
      <c r="L36" s="454">
        <v>0</v>
      </c>
      <c r="M36" s="456">
        <v>0</v>
      </c>
      <c r="N36" s="454">
        <v>0</v>
      </c>
      <c r="O36" s="456">
        <v>0</v>
      </c>
      <c r="P36" s="454">
        <v>1</v>
      </c>
      <c r="Q36" s="456">
        <v>0</v>
      </c>
      <c r="R36" s="454">
        <v>0</v>
      </c>
      <c r="S36" s="456">
        <v>0</v>
      </c>
      <c r="T36" s="454">
        <v>0</v>
      </c>
      <c r="U36" s="457">
        <v>0</v>
      </c>
      <c r="V36" s="458">
        <v>0</v>
      </c>
      <c r="W36" s="1096">
        <f t="shared" si="0"/>
        <v>1</v>
      </c>
      <c r="X36" s="1097">
        <f t="shared" si="1"/>
        <v>3</v>
      </c>
      <c r="Y36" s="1082">
        <f>'t1'!M36</f>
        <v>1</v>
      </c>
    </row>
    <row r="37" spans="1:25" ht="13.5" customHeight="1" x14ac:dyDescent="0.25">
      <c r="A37" s="2116" t="str">
        <f>'t1'!A37</f>
        <v>Farmacisti con altri incar. Prof.li (rapp. Non escl.)</v>
      </c>
      <c r="B37" s="2119" t="str">
        <f>'t1'!B37</f>
        <v>SD0037</v>
      </c>
      <c r="C37" s="2134">
        <v>0</v>
      </c>
      <c r="D37" s="2135">
        <v>0</v>
      </c>
      <c r="E37" s="2134">
        <v>0</v>
      </c>
      <c r="F37" s="2135">
        <v>0</v>
      </c>
      <c r="G37" s="2134">
        <v>0</v>
      </c>
      <c r="H37" s="2135">
        <v>0</v>
      </c>
      <c r="I37" s="456">
        <v>0</v>
      </c>
      <c r="J37" s="454">
        <v>0</v>
      </c>
      <c r="K37" s="456">
        <v>0</v>
      </c>
      <c r="L37" s="454">
        <v>0</v>
      </c>
      <c r="M37" s="456">
        <v>0</v>
      </c>
      <c r="N37" s="454">
        <v>0</v>
      </c>
      <c r="O37" s="456">
        <v>0</v>
      </c>
      <c r="P37" s="454">
        <v>0</v>
      </c>
      <c r="Q37" s="456">
        <v>0</v>
      </c>
      <c r="R37" s="454">
        <v>0</v>
      </c>
      <c r="S37" s="456">
        <v>0</v>
      </c>
      <c r="T37" s="454">
        <v>0</v>
      </c>
      <c r="U37" s="457">
        <v>0</v>
      </c>
      <c r="V37" s="458">
        <v>0</v>
      </c>
      <c r="W37" s="1096">
        <f t="shared" si="0"/>
        <v>0</v>
      </c>
      <c r="X37" s="1097">
        <f t="shared" si="1"/>
        <v>0</v>
      </c>
      <c r="Y37" s="1082">
        <f>'t1'!M37</f>
        <v>0</v>
      </c>
    </row>
    <row r="38" spans="1:25" ht="13.5" customHeight="1" x14ac:dyDescent="0.25">
      <c r="A38" s="2116" t="str">
        <f>'t1'!A38</f>
        <v>Farmacisti a t. determinato (art. 15-septies d.lgs. 502/92)</v>
      </c>
      <c r="B38" s="2119" t="str">
        <f>'t1'!B38</f>
        <v>SD0600</v>
      </c>
      <c r="C38" s="2134">
        <v>0</v>
      </c>
      <c r="D38" s="2135">
        <v>0</v>
      </c>
      <c r="E38" s="2134">
        <v>0</v>
      </c>
      <c r="F38" s="2135">
        <v>0</v>
      </c>
      <c r="G38" s="2134">
        <v>0</v>
      </c>
      <c r="H38" s="2135">
        <v>0</v>
      </c>
      <c r="I38" s="456">
        <v>0</v>
      </c>
      <c r="J38" s="454">
        <v>0</v>
      </c>
      <c r="K38" s="456">
        <v>0</v>
      </c>
      <c r="L38" s="454">
        <v>0</v>
      </c>
      <c r="M38" s="456">
        <v>0</v>
      </c>
      <c r="N38" s="454">
        <v>0</v>
      </c>
      <c r="O38" s="456">
        <v>0</v>
      </c>
      <c r="P38" s="454">
        <v>0</v>
      </c>
      <c r="Q38" s="456">
        <v>0</v>
      </c>
      <c r="R38" s="454">
        <v>0</v>
      </c>
      <c r="S38" s="456">
        <v>0</v>
      </c>
      <c r="T38" s="454">
        <v>0</v>
      </c>
      <c r="U38" s="457">
        <v>0</v>
      </c>
      <c r="V38" s="458">
        <v>0</v>
      </c>
      <c r="W38" s="1096">
        <f t="shared" si="0"/>
        <v>0</v>
      </c>
      <c r="X38" s="1097">
        <f t="shared" si="1"/>
        <v>0</v>
      </c>
      <c r="Y38" s="1082">
        <f>'t1'!M38</f>
        <v>0</v>
      </c>
    </row>
    <row r="39" spans="1:25" ht="13.5" customHeight="1" x14ac:dyDescent="0.25">
      <c r="A39" s="2116" t="str">
        <f>'t1'!A39</f>
        <v>Biologi con inc. di struttura complessa (rapp. Esclusivo)</v>
      </c>
      <c r="B39" s="2119" t="str">
        <f>'t1'!B39</f>
        <v>SD0E13</v>
      </c>
      <c r="C39" s="2134">
        <v>0</v>
      </c>
      <c r="D39" s="2135">
        <v>0</v>
      </c>
      <c r="E39" s="2134">
        <v>0</v>
      </c>
      <c r="F39" s="2135">
        <v>0</v>
      </c>
      <c r="G39" s="2134">
        <v>0</v>
      </c>
      <c r="H39" s="2135">
        <v>0</v>
      </c>
      <c r="I39" s="456">
        <v>0</v>
      </c>
      <c r="J39" s="454">
        <v>0</v>
      </c>
      <c r="K39" s="456">
        <v>0</v>
      </c>
      <c r="L39" s="454">
        <v>0</v>
      </c>
      <c r="M39" s="456">
        <v>1</v>
      </c>
      <c r="N39" s="454">
        <v>0</v>
      </c>
      <c r="O39" s="456">
        <v>0</v>
      </c>
      <c r="P39" s="454">
        <v>0</v>
      </c>
      <c r="Q39" s="456">
        <v>1</v>
      </c>
      <c r="R39" s="454">
        <v>1</v>
      </c>
      <c r="S39" s="456">
        <v>0</v>
      </c>
      <c r="T39" s="454">
        <v>0</v>
      </c>
      <c r="U39" s="457">
        <v>0</v>
      </c>
      <c r="V39" s="458">
        <v>0</v>
      </c>
      <c r="W39" s="1096">
        <f t="shared" si="0"/>
        <v>2</v>
      </c>
      <c r="X39" s="1097">
        <f t="shared" si="1"/>
        <v>1</v>
      </c>
      <c r="Y39" s="1082">
        <f>'t1'!M39</f>
        <v>1</v>
      </c>
    </row>
    <row r="40" spans="1:25" ht="13.5" customHeight="1" x14ac:dyDescent="0.25">
      <c r="A40" s="2116" t="str">
        <f>'t1'!A40</f>
        <v>Biologi con inc. di struttura complessa (rapp. Non escl.)</v>
      </c>
      <c r="B40" s="2119" t="str">
        <f>'t1'!B40</f>
        <v>SD0N13</v>
      </c>
      <c r="C40" s="2134">
        <v>0</v>
      </c>
      <c r="D40" s="2135">
        <v>0</v>
      </c>
      <c r="E40" s="2134">
        <v>0</v>
      </c>
      <c r="F40" s="2135">
        <v>0</v>
      </c>
      <c r="G40" s="2134">
        <v>0</v>
      </c>
      <c r="H40" s="2135">
        <v>0</v>
      </c>
      <c r="I40" s="456">
        <v>0</v>
      </c>
      <c r="J40" s="454">
        <v>0</v>
      </c>
      <c r="K40" s="456">
        <v>0</v>
      </c>
      <c r="L40" s="454">
        <v>0</v>
      </c>
      <c r="M40" s="456">
        <v>0</v>
      </c>
      <c r="N40" s="454">
        <v>0</v>
      </c>
      <c r="O40" s="456">
        <v>0</v>
      </c>
      <c r="P40" s="454">
        <v>0</v>
      </c>
      <c r="Q40" s="456">
        <v>0</v>
      </c>
      <c r="R40" s="454">
        <v>0</v>
      </c>
      <c r="S40" s="456">
        <v>0</v>
      </c>
      <c r="T40" s="454">
        <v>0</v>
      </c>
      <c r="U40" s="457">
        <v>0</v>
      </c>
      <c r="V40" s="458">
        <v>0</v>
      </c>
      <c r="W40" s="1096">
        <f t="shared" si="0"/>
        <v>0</v>
      </c>
      <c r="X40" s="1097">
        <f t="shared" si="1"/>
        <v>0</v>
      </c>
      <c r="Y40" s="1082">
        <f>'t1'!M40</f>
        <v>0</v>
      </c>
    </row>
    <row r="41" spans="1:25" ht="13.5" customHeight="1" x14ac:dyDescent="0.25">
      <c r="A41" s="2116" t="str">
        <f>'t1'!A41</f>
        <v>Biologi con inc. di struttura semplice (rapp. Esclusivo)</v>
      </c>
      <c r="B41" s="2119" t="str">
        <f>'t1'!B41</f>
        <v>SD0E12</v>
      </c>
      <c r="C41" s="2134">
        <v>0</v>
      </c>
      <c r="D41" s="2135">
        <v>0</v>
      </c>
      <c r="E41" s="2134">
        <v>0</v>
      </c>
      <c r="F41" s="2135">
        <v>0</v>
      </c>
      <c r="G41" s="2134">
        <v>0</v>
      </c>
      <c r="H41" s="2135">
        <v>0</v>
      </c>
      <c r="I41" s="456">
        <v>0</v>
      </c>
      <c r="J41" s="454">
        <v>0</v>
      </c>
      <c r="K41" s="456">
        <v>1</v>
      </c>
      <c r="L41" s="454">
        <v>0</v>
      </c>
      <c r="M41" s="456">
        <v>0</v>
      </c>
      <c r="N41" s="454">
        <v>0</v>
      </c>
      <c r="O41" s="456">
        <v>2</v>
      </c>
      <c r="P41" s="454">
        <v>2</v>
      </c>
      <c r="Q41" s="456">
        <v>0</v>
      </c>
      <c r="R41" s="454">
        <v>2</v>
      </c>
      <c r="S41" s="456">
        <v>0</v>
      </c>
      <c r="T41" s="454">
        <v>0</v>
      </c>
      <c r="U41" s="457">
        <v>0</v>
      </c>
      <c r="V41" s="458">
        <v>0</v>
      </c>
      <c r="W41" s="1096">
        <f t="shared" si="0"/>
        <v>3</v>
      </c>
      <c r="X41" s="1097">
        <f t="shared" si="1"/>
        <v>4</v>
      </c>
      <c r="Y41" s="1082">
        <f>'t1'!M41</f>
        <v>1</v>
      </c>
    </row>
    <row r="42" spans="1:25" ht="13.5" customHeight="1" x14ac:dyDescent="0.25">
      <c r="A42" s="2116" t="str">
        <f>'t1'!A42</f>
        <v>Biologi con inc. di struttura semplice (rapp. Non escl.)</v>
      </c>
      <c r="B42" s="2119" t="str">
        <f>'t1'!B42</f>
        <v>SD0N12</v>
      </c>
      <c r="C42" s="2134">
        <v>0</v>
      </c>
      <c r="D42" s="2135">
        <v>0</v>
      </c>
      <c r="E42" s="2134">
        <v>0</v>
      </c>
      <c r="F42" s="2135">
        <v>0</v>
      </c>
      <c r="G42" s="2134">
        <v>0</v>
      </c>
      <c r="H42" s="2135">
        <v>0</v>
      </c>
      <c r="I42" s="456">
        <v>0</v>
      </c>
      <c r="J42" s="454">
        <v>0</v>
      </c>
      <c r="K42" s="456">
        <v>0</v>
      </c>
      <c r="L42" s="454">
        <v>0</v>
      </c>
      <c r="M42" s="456">
        <v>0</v>
      </c>
      <c r="N42" s="454">
        <v>0</v>
      </c>
      <c r="O42" s="456">
        <v>0</v>
      </c>
      <c r="P42" s="454">
        <v>0</v>
      </c>
      <c r="Q42" s="456">
        <v>0</v>
      </c>
      <c r="R42" s="454">
        <v>0</v>
      </c>
      <c r="S42" s="456">
        <v>0</v>
      </c>
      <c r="T42" s="454">
        <v>0</v>
      </c>
      <c r="U42" s="457">
        <v>0</v>
      </c>
      <c r="V42" s="458">
        <v>0</v>
      </c>
      <c r="W42" s="1096">
        <f t="shared" si="0"/>
        <v>0</v>
      </c>
      <c r="X42" s="1097">
        <f t="shared" si="1"/>
        <v>0</v>
      </c>
      <c r="Y42" s="1082">
        <f>'t1'!M42</f>
        <v>0</v>
      </c>
    </row>
    <row r="43" spans="1:25" ht="13.5" customHeight="1" x14ac:dyDescent="0.25">
      <c r="A43" s="2116" t="str">
        <f>'t1'!A43</f>
        <v>Biologi con altri incar. Prof.li (rapp. Esclusivo)</v>
      </c>
      <c r="B43" s="2119" t="str">
        <f>'t1'!B43</f>
        <v>SD0A12</v>
      </c>
      <c r="C43" s="2134">
        <v>1</v>
      </c>
      <c r="D43" s="2135">
        <v>0</v>
      </c>
      <c r="E43" s="2134">
        <v>1</v>
      </c>
      <c r="F43" s="2135">
        <v>3</v>
      </c>
      <c r="G43" s="2134">
        <v>0</v>
      </c>
      <c r="H43" s="2135">
        <v>3</v>
      </c>
      <c r="I43" s="456">
        <v>0</v>
      </c>
      <c r="J43" s="454">
        <v>3</v>
      </c>
      <c r="K43" s="456">
        <v>0</v>
      </c>
      <c r="L43" s="454">
        <v>1</v>
      </c>
      <c r="M43" s="456">
        <v>0</v>
      </c>
      <c r="N43" s="454">
        <v>6</v>
      </c>
      <c r="O43" s="456">
        <v>0</v>
      </c>
      <c r="P43" s="454">
        <v>9</v>
      </c>
      <c r="Q43" s="456">
        <v>0</v>
      </c>
      <c r="R43" s="454">
        <v>3</v>
      </c>
      <c r="S43" s="456">
        <v>0</v>
      </c>
      <c r="T43" s="454">
        <v>0</v>
      </c>
      <c r="U43" s="457">
        <v>0</v>
      </c>
      <c r="V43" s="458">
        <v>0</v>
      </c>
      <c r="W43" s="1096">
        <f t="shared" si="0"/>
        <v>2</v>
      </c>
      <c r="X43" s="1097">
        <f t="shared" si="1"/>
        <v>28</v>
      </c>
      <c r="Y43" s="1082">
        <f>'t1'!M43</f>
        <v>1</v>
      </c>
    </row>
    <row r="44" spans="1:25" ht="13.5" customHeight="1" x14ac:dyDescent="0.25">
      <c r="A44" s="2116" t="str">
        <f>'t1'!A44</f>
        <v>Biologi con altri incar. Prof.li (rapp. Non escl.)</v>
      </c>
      <c r="B44" s="2119" t="str">
        <f>'t1'!B44</f>
        <v>SD0011</v>
      </c>
      <c r="C44" s="2134">
        <v>0</v>
      </c>
      <c r="D44" s="2135">
        <v>0</v>
      </c>
      <c r="E44" s="2134">
        <v>0</v>
      </c>
      <c r="F44" s="2135">
        <v>0</v>
      </c>
      <c r="G44" s="2134">
        <v>0</v>
      </c>
      <c r="H44" s="2135">
        <v>0</v>
      </c>
      <c r="I44" s="456">
        <v>0</v>
      </c>
      <c r="J44" s="454">
        <v>0</v>
      </c>
      <c r="K44" s="456">
        <v>0</v>
      </c>
      <c r="L44" s="454">
        <v>0</v>
      </c>
      <c r="M44" s="456">
        <v>0</v>
      </c>
      <c r="N44" s="454">
        <v>0</v>
      </c>
      <c r="O44" s="456">
        <v>0</v>
      </c>
      <c r="P44" s="454">
        <v>0</v>
      </c>
      <c r="Q44" s="456">
        <v>0</v>
      </c>
      <c r="R44" s="454">
        <v>0</v>
      </c>
      <c r="S44" s="456">
        <v>0</v>
      </c>
      <c r="T44" s="454">
        <v>0</v>
      </c>
      <c r="U44" s="457">
        <v>0</v>
      </c>
      <c r="V44" s="458">
        <v>0</v>
      </c>
      <c r="W44" s="1096">
        <f t="shared" si="0"/>
        <v>0</v>
      </c>
      <c r="X44" s="1097">
        <f t="shared" si="1"/>
        <v>0</v>
      </c>
      <c r="Y44" s="1082">
        <f>'t1'!M44</f>
        <v>0</v>
      </c>
    </row>
    <row r="45" spans="1:25" ht="13.5" customHeight="1" x14ac:dyDescent="0.25">
      <c r="A45" s="2116" t="str">
        <f>'t1'!A45</f>
        <v>Biologi a t. determinato (art. 15-septies d.lgs. 502/92)</v>
      </c>
      <c r="B45" s="2119" t="str">
        <f>'t1'!B45</f>
        <v>SD0601</v>
      </c>
      <c r="C45" s="2134">
        <v>0</v>
      </c>
      <c r="D45" s="2135">
        <v>0</v>
      </c>
      <c r="E45" s="2134">
        <v>0</v>
      </c>
      <c r="F45" s="2135">
        <v>0</v>
      </c>
      <c r="G45" s="2134">
        <v>0</v>
      </c>
      <c r="H45" s="2135">
        <v>0</v>
      </c>
      <c r="I45" s="456">
        <v>0</v>
      </c>
      <c r="J45" s="454">
        <v>0</v>
      </c>
      <c r="K45" s="456">
        <v>0</v>
      </c>
      <c r="L45" s="454">
        <v>0</v>
      </c>
      <c r="M45" s="456">
        <v>0</v>
      </c>
      <c r="N45" s="454">
        <v>0</v>
      </c>
      <c r="O45" s="456">
        <v>0</v>
      </c>
      <c r="P45" s="454">
        <v>0</v>
      </c>
      <c r="Q45" s="456">
        <v>0</v>
      </c>
      <c r="R45" s="454">
        <v>0</v>
      </c>
      <c r="S45" s="456">
        <v>0</v>
      </c>
      <c r="T45" s="454">
        <v>0</v>
      </c>
      <c r="U45" s="457">
        <v>0</v>
      </c>
      <c r="V45" s="458">
        <v>0</v>
      </c>
      <c r="W45" s="1096">
        <f t="shared" si="0"/>
        <v>0</v>
      </c>
      <c r="X45" s="1097">
        <f t="shared" si="1"/>
        <v>0</v>
      </c>
      <c r="Y45" s="1082">
        <f>'t1'!M45</f>
        <v>0</v>
      </c>
    </row>
    <row r="46" spans="1:25" ht="13.5" customHeight="1" x14ac:dyDescent="0.25">
      <c r="A46" s="2116" t="str">
        <f>'t1'!A46</f>
        <v>Chimici con inc. di struttura complessa (rapp. Esclusivo)</v>
      </c>
      <c r="B46" s="2119" t="str">
        <f>'t1'!B46</f>
        <v>SD0E16</v>
      </c>
      <c r="C46" s="2134">
        <v>0</v>
      </c>
      <c r="D46" s="2135">
        <v>0</v>
      </c>
      <c r="E46" s="2134">
        <v>0</v>
      </c>
      <c r="F46" s="2135">
        <v>0</v>
      </c>
      <c r="G46" s="2134">
        <v>0</v>
      </c>
      <c r="H46" s="2135">
        <v>0</v>
      </c>
      <c r="I46" s="456">
        <v>0</v>
      </c>
      <c r="J46" s="454">
        <v>0</v>
      </c>
      <c r="K46" s="456">
        <v>0</v>
      </c>
      <c r="L46" s="454">
        <v>0</v>
      </c>
      <c r="M46" s="456">
        <v>0</v>
      </c>
      <c r="N46" s="454">
        <v>0</v>
      </c>
      <c r="O46" s="456">
        <v>0</v>
      </c>
      <c r="P46" s="454">
        <v>0</v>
      </c>
      <c r="Q46" s="456">
        <v>0</v>
      </c>
      <c r="R46" s="454">
        <v>0</v>
      </c>
      <c r="S46" s="456">
        <v>0</v>
      </c>
      <c r="T46" s="454">
        <v>0</v>
      </c>
      <c r="U46" s="457">
        <v>0</v>
      </c>
      <c r="V46" s="458">
        <v>0</v>
      </c>
      <c r="W46" s="1096">
        <f t="shared" si="0"/>
        <v>0</v>
      </c>
      <c r="X46" s="1097">
        <f t="shared" si="1"/>
        <v>0</v>
      </c>
      <c r="Y46" s="1082">
        <f>'t1'!M46</f>
        <v>0</v>
      </c>
    </row>
    <row r="47" spans="1:25" ht="13.5" customHeight="1" x14ac:dyDescent="0.25">
      <c r="A47" s="2116" t="str">
        <f>'t1'!A47</f>
        <v>Chimici con inc. di struttura complessa (rapp.non escl.)</v>
      </c>
      <c r="B47" s="2119" t="str">
        <f>'t1'!B47</f>
        <v>SD0N16</v>
      </c>
      <c r="C47" s="2134">
        <v>0</v>
      </c>
      <c r="D47" s="2135">
        <v>0</v>
      </c>
      <c r="E47" s="2134">
        <v>0</v>
      </c>
      <c r="F47" s="2135">
        <v>0</v>
      </c>
      <c r="G47" s="2134">
        <v>0</v>
      </c>
      <c r="H47" s="2135">
        <v>0</v>
      </c>
      <c r="I47" s="456">
        <v>0</v>
      </c>
      <c r="J47" s="454">
        <v>0</v>
      </c>
      <c r="K47" s="456">
        <v>0</v>
      </c>
      <c r="L47" s="454">
        <v>0</v>
      </c>
      <c r="M47" s="456">
        <v>0</v>
      </c>
      <c r="N47" s="454">
        <v>0</v>
      </c>
      <c r="O47" s="456">
        <v>0</v>
      </c>
      <c r="P47" s="454">
        <v>0</v>
      </c>
      <c r="Q47" s="456">
        <v>0</v>
      </c>
      <c r="R47" s="454">
        <v>0</v>
      </c>
      <c r="S47" s="456">
        <v>0</v>
      </c>
      <c r="T47" s="454">
        <v>0</v>
      </c>
      <c r="U47" s="457">
        <v>0</v>
      </c>
      <c r="V47" s="458">
        <v>0</v>
      </c>
      <c r="W47" s="1096">
        <f t="shared" si="0"/>
        <v>0</v>
      </c>
      <c r="X47" s="1097">
        <f t="shared" si="1"/>
        <v>0</v>
      </c>
      <c r="Y47" s="1082">
        <f>'t1'!M47</f>
        <v>0</v>
      </c>
    </row>
    <row r="48" spans="1:25" ht="13.5" customHeight="1" x14ac:dyDescent="0.25">
      <c r="A48" s="2116" t="str">
        <f>'t1'!A48</f>
        <v>Chimici con inc. di struttura semplice (rapp. Esclusivo)</v>
      </c>
      <c r="B48" s="2119" t="str">
        <f>'t1'!B48</f>
        <v>SD0E15</v>
      </c>
      <c r="C48" s="2134">
        <v>0</v>
      </c>
      <c r="D48" s="2135">
        <v>0</v>
      </c>
      <c r="E48" s="2134">
        <v>0</v>
      </c>
      <c r="F48" s="2135">
        <v>0</v>
      </c>
      <c r="G48" s="2134">
        <v>0</v>
      </c>
      <c r="H48" s="2135">
        <v>0</v>
      </c>
      <c r="I48" s="456">
        <v>0</v>
      </c>
      <c r="J48" s="454">
        <v>0</v>
      </c>
      <c r="K48" s="456">
        <v>0</v>
      </c>
      <c r="L48" s="454">
        <v>0</v>
      </c>
      <c r="M48" s="456">
        <v>0</v>
      </c>
      <c r="N48" s="454">
        <v>0</v>
      </c>
      <c r="O48" s="456">
        <v>1</v>
      </c>
      <c r="P48" s="454">
        <v>0</v>
      </c>
      <c r="Q48" s="456">
        <v>0</v>
      </c>
      <c r="R48" s="454">
        <v>0</v>
      </c>
      <c r="S48" s="456">
        <v>0</v>
      </c>
      <c r="T48" s="454">
        <v>0</v>
      </c>
      <c r="U48" s="457">
        <v>0</v>
      </c>
      <c r="V48" s="458">
        <v>0</v>
      </c>
      <c r="W48" s="1096">
        <f t="shared" si="0"/>
        <v>1</v>
      </c>
      <c r="X48" s="1097">
        <f t="shared" si="1"/>
        <v>0</v>
      </c>
      <c r="Y48" s="1082">
        <f>'t1'!M48</f>
        <v>1</v>
      </c>
    </row>
    <row r="49" spans="1:25" ht="13.5" customHeight="1" x14ac:dyDescent="0.25">
      <c r="A49" s="2116" t="str">
        <f>'t1'!A49</f>
        <v>Chimici con inc. di struttura semplice (rapp. Non escl.)</v>
      </c>
      <c r="B49" s="2119" t="str">
        <f>'t1'!B49</f>
        <v>SD0N15</v>
      </c>
      <c r="C49" s="2134">
        <v>0</v>
      </c>
      <c r="D49" s="2135">
        <v>0</v>
      </c>
      <c r="E49" s="2134">
        <v>0</v>
      </c>
      <c r="F49" s="2135">
        <v>0</v>
      </c>
      <c r="G49" s="2134">
        <v>0</v>
      </c>
      <c r="H49" s="2135">
        <v>0</v>
      </c>
      <c r="I49" s="456">
        <v>0</v>
      </c>
      <c r="J49" s="454">
        <v>0</v>
      </c>
      <c r="K49" s="456">
        <v>0</v>
      </c>
      <c r="L49" s="454">
        <v>0</v>
      </c>
      <c r="M49" s="456">
        <v>0</v>
      </c>
      <c r="N49" s="454">
        <v>0</v>
      </c>
      <c r="O49" s="456">
        <v>0</v>
      </c>
      <c r="P49" s="454">
        <v>0</v>
      </c>
      <c r="Q49" s="456">
        <v>0</v>
      </c>
      <c r="R49" s="454">
        <v>0</v>
      </c>
      <c r="S49" s="456">
        <v>0</v>
      </c>
      <c r="T49" s="454">
        <v>0</v>
      </c>
      <c r="U49" s="457">
        <v>0</v>
      </c>
      <c r="V49" s="458">
        <v>0</v>
      </c>
      <c r="W49" s="1096">
        <f t="shared" si="0"/>
        <v>0</v>
      </c>
      <c r="X49" s="1097">
        <f t="shared" si="1"/>
        <v>0</v>
      </c>
      <c r="Y49" s="1082">
        <f>'t1'!M49</f>
        <v>0</v>
      </c>
    </row>
    <row r="50" spans="1:25" ht="13.5" customHeight="1" x14ac:dyDescent="0.25">
      <c r="A50" s="2116" t="str">
        <f>'t1'!A50</f>
        <v>Chimici con altri incar. Prof.li (rapp. Esclusivo)</v>
      </c>
      <c r="B50" s="2119" t="str">
        <f>'t1'!B50</f>
        <v>SD0A15</v>
      </c>
      <c r="C50" s="2134">
        <v>0</v>
      </c>
      <c r="D50" s="2135">
        <v>0</v>
      </c>
      <c r="E50" s="2134">
        <v>0</v>
      </c>
      <c r="F50" s="2135">
        <v>0</v>
      </c>
      <c r="G50" s="2134">
        <v>0</v>
      </c>
      <c r="H50" s="2135">
        <v>0</v>
      </c>
      <c r="I50" s="456">
        <v>0</v>
      </c>
      <c r="J50" s="454">
        <v>0</v>
      </c>
      <c r="K50" s="456">
        <v>0</v>
      </c>
      <c r="L50" s="454">
        <v>0</v>
      </c>
      <c r="M50" s="456">
        <v>1</v>
      </c>
      <c r="N50" s="454">
        <v>0</v>
      </c>
      <c r="O50" s="456">
        <v>0</v>
      </c>
      <c r="P50" s="454">
        <v>0</v>
      </c>
      <c r="Q50" s="456">
        <v>0</v>
      </c>
      <c r="R50" s="454">
        <v>0</v>
      </c>
      <c r="S50" s="456">
        <v>0</v>
      </c>
      <c r="T50" s="454">
        <v>0</v>
      </c>
      <c r="U50" s="457">
        <v>0</v>
      </c>
      <c r="V50" s="458">
        <v>0</v>
      </c>
      <c r="W50" s="1096">
        <f t="shared" si="0"/>
        <v>1</v>
      </c>
      <c r="X50" s="1097">
        <f t="shared" si="1"/>
        <v>0</v>
      </c>
      <c r="Y50" s="1082">
        <f>'t1'!M50</f>
        <v>1</v>
      </c>
    </row>
    <row r="51" spans="1:25" ht="13.5" customHeight="1" x14ac:dyDescent="0.25">
      <c r="A51" s="2116" t="str">
        <f>'t1'!A51</f>
        <v>Chimici con altri incar. Prof.li (rapp. Non escl.)</v>
      </c>
      <c r="B51" s="2119" t="str">
        <f>'t1'!B51</f>
        <v>SD0014</v>
      </c>
      <c r="C51" s="2134">
        <v>0</v>
      </c>
      <c r="D51" s="2135">
        <v>0</v>
      </c>
      <c r="E51" s="2134">
        <v>0</v>
      </c>
      <c r="F51" s="2135">
        <v>0</v>
      </c>
      <c r="G51" s="2134">
        <v>0</v>
      </c>
      <c r="H51" s="2135">
        <v>0</v>
      </c>
      <c r="I51" s="456">
        <v>0</v>
      </c>
      <c r="J51" s="454">
        <v>0</v>
      </c>
      <c r="K51" s="456">
        <v>0</v>
      </c>
      <c r="L51" s="454">
        <v>0</v>
      </c>
      <c r="M51" s="456">
        <v>0</v>
      </c>
      <c r="N51" s="454">
        <v>0</v>
      </c>
      <c r="O51" s="456">
        <v>0</v>
      </c>
      <c r="P51" s="454">
        <v>0</v>
      </c>
      <c r="Q51" s="456">
        <v>0</v>
      </c>
      <c r="R51" s="454">
        <v>0</v>
      </c>
      <c r="S51" s="456">
        <v>0</v>
      </c>
      <c r="T51" s="454">
        <v>0</v>
      </c>
      <c r="U51" s="457">
        <v>0</v>
      </c>
      <c r="V51" s="458">
        <v>0</v>
      </c>
      <c r="W51" s="1096">
        <f t="shared" si="0"/>
        <v>0</v>
      </c>
      <c r="X51" s="1097">
        <f t="shared" si="1"/>
        <v>0</v>
      </c>
      <c r="Y51" s="1082">
        <f>'t1'!M51</f>
        <v>0</v>
      </c>
    </row>
    <row r="52" spans="1:25" ht="13.5" customHeight="1" x14ac:dyDescent="0.25">
      <c r="A52" s="2116" t="str">
        <f>'t1'!A52</f>
        <v>Chimici a t. determinato (art. 15-septies d.lgs. 502/92)</v>
      </c>
      <c r="B52" s="2119" t="str">
        <f>'t1'!B52</f>
        <v>SD0602</v>
      </c>
      <c r="C52" s="2134">
        <v>0</v>
      </c>
      <c r="D52" s="2135">
        <v>0</v>
      </c>
      <c r="E52" s="2134">
        <v>0</v>
      </c>
      <c r="F52" s="2135">
        <v>0</v>
      </c>
      <c r="G52" s="2134">
        <v>0</v>
      </c>
      <c r="H52" s="2135">
        <v>0</v>
      </c>
      <c r="I52" s="456">
        <v>0</v>
      </c>
      <c r="J52" s="454">
        <v>0</v>
      </c>
      <c r="K52" s="456">
        <v>0</v>
      </c>
      <c r="L52" s="454">
        <v>0</v>
      </c>
      <c r="M52" s="456">
        <v>0</v>
      </c>
      <c r="N52" s="454">
        <v>0</v>
      </c>
      <c r="O52" s="456">
        <v>0</v>
      </c>
      <c r="P52" s="454">
        <v>0</v>
      </c>
      <c r="Q52" s="456">
        <v>0</v>
      </c>
      <c r="R52" s="454">
        <v>0</v>
      </c>
      <c r="S52" s="456">
        <v>0</v>
      </c>
      <c r="T52" s="454">
        <v>0</v>
      </c>
      <c r="U52" s="457">
        <v>0</v>
      </c>
      <c r="V52" s="458">
        <v>0</v>
      </c>
      <c r="W52" s="1096">
        <f t="shared" si="0"/>
        <v>0</v>
      </c>
      <c r="X52" s="1097">
        <f t="shared" si="1"/>
        <v>0</v>
      </c>
      <c r="Y52" s="1082">
        <f>'t1'!M52</f>
        <v>0</v>
      </c>
    </row>
    <row r="53" spans="1:25" ht="13.5" customHeight="1" x14ac:dyDescent="0.25">
      <c r="A53" s="2116" t="str">
        <f>'t1'!A53</f>
        <v>Fisici con inc. di struttura complessa (rapp. Esclusivo)</v>
      </c>
      <c r="B53" s="2119" t="str">
        <f>'t1'!B53</f>
        <v>SD0E42</v>
      </c>
      <c r="C53" s="2134">
        <v>0</v>
      </c>
      <c r="D53" s="2135">
        <v>0</v>
      </c>
      <c r="E53" s="2134">
        <v>0</v>
      </c>
      <c r="F53" s="2135">
        <v>0</v>
      </c>
      <c r="G53" s="2134">
        <v>0</v>
      </c>
      <c r="H53" s="2135">
        <v>0</v>
      </c>
      <c r="I53" s="456">
        <v>0</v>
      </c>
      <c r="J53" s="454">
        <v>0</v>
      </c>
      <c r="K53" s="456">
        <v>0</v>
      </c>
      <c r="L53" s="454">
        <v>0</v>
      </c>
      <c r="M53" s="456">
        <v>0</v>
      </c>
      <c r="N53" s="454">
        <v>0</v>
      </c>
      <c r="O53" s="456">
        <v>0</v>
      </c>
      <c r="P53" s="454">
        <v>0</v>
      </c>
      <c r="Q53" s="456">
        <v>0</v>
      </c>
      <c r="R53" s="454">
        <v>0</v>
      </c>
      <c r="S53" s="456">
        <v>0</v>
      </c>
      <c r="T53" s="454">
        <v>0</v>
      </c>
      <c r="U53" s="457">
        <v>0</v>
      </c>
      <c r="V53" s="458">
        <v>0</v>
      </c>
      <c r="W53" s="1096">
        <f t="shared" si="0"/>
        <v>0</v>
      </c>
      <c r="X53" s="1097">
        <f t="shared" si="1"/>
        <v>0</v>
      </c>
      <c r="Y53" s="1082">
        <f>'t1'!M53</f>
        <v>0</v>
      </c>
    </row>
    <row r="54" spans="1:25" ht="13.5" customHeight="1" x14ac:dyDescent="0.25">
      <c r="A54" s="2116" t="str">
        <f>'t1'!A54</f>
        <v>Fisici con inc. di struttura complessa (rapp. Non escl.)</v>
      </c>
      <c r="B54" s="2119" t="str">
        <f>'t1'!B54</f>
        <v>SD0N42</v>
      </c>
      <c r="C54" s="2134">
        <v>0</v>
      </c>
      <c r="D54" s="2135">
        <v>0</v>
      </c>
      <c r="E54" s="2134">
        <v>0</v>
      </c>
      <c r="F54" s="2135">
        <v>0</v>
      </c>
      <c r="G54" s="2134">
        <v>0</v>
      </c>
      <c r="H54" s="2135">
        <v>0</v>
      </c>
      <c r="I54" s="456">
        <v>0</v>
      </c>
      <c r="J54" s="454">
        <v>0</v>
      </c>
      <c r="K54" s="456">
        <v>0</v>
      </c>
      <c r="L54" s="454">
        <v>0</v>
      </c>
      <c r="M54" s="456">
        <v>0</v>
      </c>
      <c r="N54" s="454">
        <v>0</v>
      </c>
      <c r="O54" s="456">
        <v>0</v>
      </c>
      <c r="P54" s="454">
        <v>0</v>
      </c>
      <c r="Q54" s="456">
        <v>0</v>
      </c>
      <c r="R54" s="454">
        <v>0</v>
      </c>
      <c r="S54" s="456">
        <v>0</v>
      </c>
      <c r="T54" s="454">
        <v>0</v>
      </c>
      <c r="U54" s="457">
        <v>0</v>
      </c>
      <c r="V54" s="458">
        <v>0</v>
      </c>
      <c r="W54" s="1096">
        <f t="shared" si="0"/>
        <v>0</v>
      </c>
      <c r="X54" s="1097">
        <f t="shared" si="1"/>
        <v>0</v>
      </c>
      <c r="Y54" s="1082">
        <f>'t1'!M54</f>
        <v>0</v>
      </c>
    </row>
    <row r="55" spans="1:25" ht="13.5" customHeight="1" x14ac:dyDescent="0.25">
      <c r="A55" s="2116" t="str">
        <f>'t1'!A55</f>
        <v>Fisici con inc. di struttura semplice (rapp. Esclusivo)</v>
      </c>
      <c r="B55" s="2119" t="str">
        <f>'t1'!B55</f>
        <v>SD0E41</v>
      </c>
      <c r="C55" s="2134">
        <v>0</v>
      </c>
      <c r="D55" s="2135">
        <v>0</v>
      </c>
      <c r="E55" s="2134">
        <v>0</v>
      </c>
      <c r="F55" s="2135">
        <v>0</v>
      </c>
      <c r="G55" s="2134">
        <v>0</v>
      </c>
      <c r="H55" s="2135">
        <v>0</v>
      </c>
      <c r="I55" s="456">
        <v>0</v>
      </c>
      <c r="J55" s="454">
        <v>0</v>
      </c>
      <c r="K55" s="456">
        <v>0</v>
      </c>
      <c r="L55" s="454">
        <v>1</v>
      </c>
      <c r="M55" s="456">
        <v>1</v>
      </c>
      <c r="N55" s="454">
        <v>0</v>
      </c>
      <c r="O55" s="456">
        <v>0</v>
      </c>
      <c r="P55" s="454">
        <v>0</v>
      </c>
      <c r="Q55" s="456">
        <v>0</v>
      </c>
      <c r="R55" s="454">
        <v>0</v>
      </c>
      <c r="S55" s="456">
        <v>0</v>
      </c>
      <c r="T55" s="454">
        <v>0</v>
      </c>
      <c r="U55" s="457">
        <v>0</v>
      </c>
      <c r="V55" s="458">
        <v>0</v>
      </c>
      <c r="W55" s="1096">
        <f t="shared" si="0"/>
        <v>1</v>
      </c>
      <c r="X55" s="1097">
        <f t="shared" si="1"/>
        <v>1</v>
      </c>
      <c r="Y55" s="1082">
        <f>'t1'!M55</f>
        <v>1</v>
      </c>
    </row>
    <row r="56" spans="1:25" ht="13.5" customHeight="1" x14ac:dyDescent="0.25">
      <c r="A56" s="2116" t="str">
        <f>'t1'!A56</f>
        <v>Fisici con inc. di struttura semplice (rapp. Non escl.)</v>
      </c>
      <c r="B56" s="2119" t="str">
        <f>'t1'!B56</f>
        <v>SD0N41</v>
      </c>
      <c r="C56" s="2134">
        <v>0</v>
      </c>
      <c r="D56" s="2135">
        <v>0</v>
      </c>
      <c r="E56" s="2134">
        <v>0</v>
      </c>
      <c r="F56" s="2135">
        <v>0</v>
      </c>
      <c r="G56" s="2134">
        <v>0</v>
      </c>
      <c r="H56" s="2135">
        <v>0</v>
      </c>
      <c r="I56" s="456">
        <v>0</v>
      </c>
      <c r="J56" s="454">
        <v>0</v>
      </c>
      <c r="K56" s="456">
        <v>0</v>
      </c>
      <c r="L56" s="454">
        <v>0</v>
      </c>
      <c r="M56" s="456">
        <v>0</v>
      </c>
      <c r="N56" s="454">
        <v>0</v>
      </c>
      <c r="O56" s="456">
        <v>0</v>
      </c>
      <c r="P56" s="454">
        <v>0</v>
      </c>
      <c r="Q56" s="456">
        <v>0</v>
      </c>
      <c r="R56" s="454">
        <v>0</v>
      </c>
      <c r="S56" s="456">
        <v>0</v>
      </c>
      <c r="T56" s="454">
        <v>0</v>
      </c>
      <c r="U56" s="457">
        <v>0</v>
      </c>
      <c r="V56" s="458">
        <v>0</v>
      </c>
      <c r="W56" s="1096">
        <f t="shared" si="0"/>
        <v>0</v>
      </c>
      <c r="X56" s="1097">
        <f t="shared" si="1"/>
        <v>0</v>
      </c>
      <c r="Y56" s="1082">
        <f>'t1'!M56</f>
        <v>0</v>
      </c>
    </row>
    <row r="57" spans="1:25" ht="13.5" customHeight="1" x14ac:dyDescent="0.25">
      <c r="A57" s="2116" t="str">
        <f>'t1'!A57</f>
        <v>Fisici con altri incar. Prof.li (rapp. Esclusivo)</v>
      </c>
      <c r="B57" s="2119" t="str">
        <f>'t1'!B57</f>
        <v>SD0A41</v>
      </c>
      <c r="C57" s="2134">
        <v>1</v>
      </c>
      <c r="D57" s="2135">
        <v>0</v>
      </c>
      <c r="E57" s="2134">
        <v>1</v>
      </c>
      <c r="F57" s="2135">
        <v>0</v>
      </c>
      <c r="G57" s="2134">
        <v>0</v>
      </c>
      <c r="H57" s="2135">
        <v>0</v>
      </c>
      <c r="I57" s="456">
        <v>0</v>
      </c>
      <c r="J57" s="454">
        <v>0</v>
      </c>
      <c r="K57" s="456">
        <v>0</v>
      </c>
      <c r="L57" s="454">
        <v>0</v>
      </c>
      <c r="M57" s="456">
        <v>1</v>
      </c>
      <c r="N57" s="454">
        <v>1</v>
      </c>
      <c r="O57" s="456">
        <v>0</v>
      </c>
      <c r="P57" s="454">
        <v>0</v>
      </c>
      <c r="Q57" s="456">
        <v>0</v>
      </c>
      <c r="R57" s="454">
        <v>0</v>
      </c>
      <c r="S57" s="456">
        <v>0</v>
      </c>
      <c r="T57" s="454">
        <v>0</v>
      </c>
      <c r="U57" s="457">
        <v>0</v>
      </c>
      <c r="V57" s="458">
        <v>0</v>
      </c>
      <c r="W57" s="1096">
        <f t="shared" si="0"/>
        <v>3</v>
      </c>
      <c r="X57" s="1097">
        <f t="shared" si="1"/>
        <v>1</v>
      </c>
      <c r="Y57" s="1082">
        <f>'t1'!M57</f>
        <v>1</v>
      </c>
    </row>
    <row r="58" spans="1:25" ht="13.5" customHeight="1" x14ac:dyDescent="0.25">
      <c r="A58" s="2116" t="str">
        <f>'t1'!A58</f>
        <v>Fisici con altri incar. Prof.li (rapp. Non escl.)</v>
      </c>
      <c r="B58" s="2119" t="str">
        <f>'t1'!B58</f>
        <v>SD0040</v>
      </c>
      <c r="C58" s="2134">
        <v>0</v>
      </c>
      <c r="D58" s="2135">
        <v>0</v>
      </c>
      <c r="E58" s="2134">
        <v>0</v>
      </c>
      <c r="F58" s="2135">
        <v>0</v>
      </c>
      <c r="G58" s="2134">
        <v>0</v>
      </c>
      <c r="H58" s="2135">
        <v>0</v>
      </c>
      <c r="I58" s="456">
        <v>0</v>
      </c>
      <c r="J58" s="454">
        <v>0</v>
      </c>
      <c r="K58" s="456">
        <v>0</v>
      </c>
      <c r="L58" s="454">
        <v>0</v>
      </c>
      <c r="M58" s="456">
        <v>0</v>
      </c>
      <c r="N58" s="454">
        <v>0</v>
      </c>
      <c r="O58" s="456">
        <v>0</v>
      </c>
      <c r="P58" s="454">
        <v>0</v>
      </c>
      <c r="Q58" s="456">
        <v>0</v>
      </c>
      <c r="R58" s="454">
        <v>0</v>
      </c>
      <c r="S58" s="456">
        <v>0</v>
      </c>
      <c r="T58" s="454">
        <v>0</v>
      </c>
      <c r="U58" s="457">
        <v>0</v>
      </c>
      <c r="V58" s="458">
        <v>0</v>
      </c>
      <c r="W58" s="1096">
        <f t="shared" si="0"/>
        <v>0</v>
      </c>
      <c r="X58" s="1097">
        <f t="shared" si="1"/>
        <v>0</v>
      </c>
      <c r="Y58" s="1082">
        <f>'t1'!M58</f>
        <v>0</v>
      </c>
    </row>
    <row r="59" spans="1:25" ht="13.5" customHeight="1" x14ac:dyDescent="0.25">
      <c r="A59" s="2116" t="str">
        <f>'t1'!A59</f>
        <v>Fisici a t. determinato (art. 15-septies d.lgs. 502/92)</v>
      </c>
      <c r="B59" s="2119" t="str">
        <f>'t1'!B59</f>
        <v>SD0603</v>
      </c>
      <c r="C59" s="2134">
        <v>0</v>
      </c>
      <c r="D59" s="2135">
        <v>0</v>
      </c>
      <c r="E59" s="2134">
        <v>0</v>
      </c>
      <c r="F59" s="2135">
        <v>0</v>
      </c>
      <c r="G59" s="2134">
        <v>0</v>
      </c>
      <c r="H59" s="2135">
        <v>0</v>
      </c>
      <c r="I59" s="456">
        <v>0</v>
      </c>
      <c r="J59" s="454">
        <v>0</v>
      </c>
      <c r="K59" s="456">
        <v>0</v>
      </c>
      <c r="L59" s="454">
        <v>0</v>
      </c>
      <c r="M59" s="456">
        <v>0</v>
      </c>
      <c r="N59" s="454">
        <v>0</v>
      </c>
      <c r="O59" s="456">
        <v>0</v>
      </c>
      <c r="P59" s="454">
        <v>0</v>
      </c>
      <c r="Q59" s="456">
        <v>0</v>
      </c>
      <c r="R59" s="454">
        <v>0</v>
      </c>
      <c r="S59" s="456">
        <v>0</v>
      </c>
      <c r="T59" s="454">
        <v>0</v>
      </c>
      <c r="U59" s="457">
        <v>0</v>
      </c>
      <c r="V59" s="458">
        <v>0</v>
      </c>
      <c r="W59" s="1096">
        <f t="shared" si="0"/>
        <v>0</v>
      </c>
      <c r="X59" s="1097">
        <f t="shared" si="1"/>
        <v>0</v>
      </c>
      <c r="Y59" s="1082">
        <f>'t1'!M59</f>
        <v>0</v>
      </c>
    </row>
    <row r="60" spans="1:25" ht="13.5" customHeight="1" x14ac:dyDescent="0.25">
      <c r="A60" s="2116" t="str">
        <f>'t1'!A60</f>
        <v>Psicologi con inc. di struttura complessa (rapp. Esclusivo)</v>
      </c>
      <c r="B60" s="2119" t="str">
        <f>'t1'!B60</f>
        <v>SD0E66</v>
      </c>
      <c r="C60" s="2134">
        <v>0</v>
      </c>
      <c r="D60" s="2135">
        <v>0</v>
      </c>
      <c r="E60" s="2134">
        <v>0</v>
      </c>
      <c r="F60" s="2135">
        <v>0</v>
      </c>
      <c r="G60" s="2134">
        <v>0</v>
      </c>
      <c r="H60" s="2135">
        <v>0</v>
      </c>
      <c r="I60" s="456">
        <v>0</v>
      </c>
      <c r="J60" s="454">
        <v>0</v>
      </c>
      <c r="K60" s="456">
        <v>0</v>
      </c>
      <c r="L60" s="454">
        <v>0</v>
      </c>
      <c r="M60" s="456">
        <v>0</v>
      </c>
      <c r="N60" s="454">
        <v>0</v>
      </c>
      <c r="O60" s="456">
        <v>0</v>
      </c>
      <c r="P60" s="454">
        <v>0</v>
      </c>
      <c r="Q60" s="456">
        <v>0</v>
      </c>
      <c r="R60" s="454">
        <v>0</v>
      </c>
      <c r="S60" s="456">
        <v>0</v>
      </c>
      <c r="T60" s="454">
        <v>0</v>
      </c>
      <c r="U60" s="457">
        <v>0</v>
      </c>
      <c r="V60" s="458">
        <v>0</v>
      </c>
      <c r="W60" s="1096">
        <f t="shared" si="0"/>
        <v>0</v>
      </c>
      <c r="X60" s="1097">
        <f t="shared" si="1"/>
        <v>0</v>
      </c>
      <c r="Y60" s="1082">
        <f>'t1'!M60</f>
        <v>0</v>
      </c>
    </row>
    <row r="61" spans="1:25" ht="13.5" customHeight="1" x14ac:dyDescent="0.25">
      <c r="A61" s="2116" t="str">
        <f>'t1'!A61</f>
        <v>Psicologi con inc. di struttura complessa (rapp. Non escl.)</v>
      </c>
      <c r="B61" s="2119" t="str">
        <f>'t1'!B61</f>
        <v>SD0N66</v>
      </c>
      <c r="C61" s="2134">
        <v>0</v>
      </c>
      <c r="D61" s="2135">
        <v>0</v>
      </c>
      <c r="E61" s="2134">
        <v>0</v>
      </c>
      <c r="F61" s="2135">
        <v>0</v>
      </c>
      <c r="G61" s="2134">
        <v>0</v>
      </c>
      <c r="H61" s="2135">
        <v>0</v>
      </c>
      <c r="I61" s="456">
        <v>0</v>
      </c>
      <c r="J61" s="454">
        <v>0</v>
      </c>
      <c r="K61" s="456">
        <v>0</v>
      </c>
      <c r="L61" s="454">
        <v>0</v>
      </c>
      <c r="M61" s="456">
        <v>0</v>
      </c>
      <c r="N61" s="454">
        <v>0</v>
      </c>
      <c r="O61" s="456">
        <v>0</v>
      </c>
      <c r="P61" s="454">
        <v>0</v>
      </c>
      <c r="Q61" s="456">
        <v>0</v>
      </c>
      <c r="R61" s="454">
        <v>0</v>
      </c>
      <c r="S61" s="456">
        <v>0</v>
      </c>
      <c r="T61" s="454">
        <v>0</v>
      </c>
      <c r="U61" s="457">
        <v>0</v>
      </c>
      <c r="V61" s="458">
        <v>0</v>
      </c>
      <c r="W61" s="1096">
        <f t="shared" si="0"/>
        <v>0</v>
      </c>
      <c r="X61" s="1097">
        <f t="shared" si="1"/>
        <v>0</v>
      </c>
      <c r="Y61" s="1082">
        <f>'t1'!M61</f>
        <v>0</v>
      </c>
    </row>
    <row r="62" spans="1:25" ht="13.5" customHeight="1" x14ac:dyDescent="0.25">
      <c r="A62" s="2116" t="str">
        <f>'t1'!A62</f>
        <v>Psicologi con inc. di struttura semplice (rapp. Esclusivo)</v>
      </c>
      <c r="B62" s="2119" t="str">
        <f>'t1'!B62</f>
        <v>SD0E65</v>
      </c>
      <c r="C62" s="2134">
        <v>0</v>
      </c>
      <c r="D62" s="2135">
        <v>0</v>
      </c>
      <c r="E62" s="2134">
        <v>0</v>
      </c>
      <c r="F62" s="2135">
        <v>0</v>
      </c>
      <c r="G62" s="2134">
        <v>0</v>
      </c>
      <c r="H62" s="2135">
        <v>0</v>
      </c>
      <c r="I62" s="456">
        <v>0</v>
      </c>
      <c r="J62" s="454">
        <v>0</v>
      </c>
      <c r="K62" s="456">
        <v>0</v>
      </c>
      <c r="L62" s="454">
        <v>1</v>
      </c>
      <c r="M62" s="456">
        <v>0</v>
      </c>
      <c r="N62" s="454">
        <v>0</v>
      </c>
      <c r="O62" s="456">
        <v>0</v>
      </c>
      <c r="P62" s="454">
        <v>0</v>
      </c>
      <c r="Q62" s="456">
        <v>0</v>
      </c>
      <c r="R62" s="454">
        <v>0</v>
      </c>
      <c r="S62" s="456">
        <v>0</v>
      </c>
      <c r="T62" s="454">
        <v>0</v>
      </c>
      <c r="U62" s="457">
        <v>0</v>
      </c>
      <c r="V62" s="458">
        <v>0</v>
      </c>
      <c r="W62" s="1096">
        <f t="shared" si="0"/>
        <v>0</v>
      </c>
      <c r="X62" s="1097">
        <f t="shared" si="1"/>
        <v>1</v>
      </c>
      <c r="Y62" s="1082">
        <f>'t1'!M62</f>
        <v>1</v>
      </c>
    </row>
    <row r="63" spans="1:25" ht="13.5" customHeight="1" x14ac:dyDescent="0.25">
      <c r="A63" s="2116" t="str">
        <f>'t1'!A63</f>
        <v>Psicologi con inc. di struttura semplice (rapp. Non escl.)</v>
      </c>
      <c r="B63" s="2119" t="str">
        <f>'t1'!B63</f>
        <v>SD0N65</v>
      </c>
      <c r="C63" s="2134">
        <v>0</v>
      </c>
      <c r="D63" s="2135">
        <v>0</v>
      </c>
      <c r="E63" s="2134">
        <v>0</v>
      </c>
      <c r="F63" s="2135">
        <v>0</v>
      </c>
      <c r="G63" s="2134">
        <v>0</v>
      </c>
      <c r="H63" s="2135">
        <v>0</v>
      </c>
      <c r="I63" s="456">
        <v>0</v>
      </c>
      <c r="J63" s="454">
        <v>0</v>
      </c>
      <c r="K63" s="456">
        <v>0</v>
      </c>
      <c r="L63" s="454">
        <v>0</v>
      </c>
      <c r="M63" s="456">
        <v>0</v>
      </c>
      <c r="N63" s="454">
        <v>0</v>
      </c>
      <c r="O63" s="456">
        <v>0</v>
      </c>
      <c r="P63" s="454">
        <v>0</v>
      </c>
      <c r="Q63" s="456">
        <v>0</v>
      </c>
      <c r="R63" s="454">
        <v>0</v>
      </c>
      <c r="S63" s="456">
        <v>0</v>
      </c>
      <c r="T63" s="454">
        <v>0</v>
      </c>
      <c r="U63" s="457">
        <v>0</v>
      </c>
      <c r="V63" s="458">
        <v>0</v>
      </c>
      <c r="W63" s="1096">
        <f t="shared" si="0"/>
        <v>0</v>
      </c>
      <c r="X63" s="1097">
        <f t="shared" si="1"/>
        <v>0</v>
      </c>
      <c r="Y63" s="1082">
        <f>'t1'!M63</f>
        <v>0</v>
      </c>
    </row>
    <row r="64" spans="1:25" ht="13.5" customHeight="1" x14ac:dyDescent="0.25">
      <c r="A64" s="2116" t="str">
        <f>'t1'!A64</f>
        <v>Psicologi con altri incar. Prof.li (rapp. Esclusivo)</v>
      </c>
      <c r="B64" s="2119" t="str">
        <f>'t1'!B64</f>
        <v>SD0A65</v>
      </c>
      <c r="C64" s="2134">
        <v>0</v>
      </c>
      <c r="D64" s="2135">
        <v>0</v>
      </c>
      <c r="E64" s="2134">
        <v>0</v>
      </c>
      <c r="F64" s="2135">
        <v>0</v>
      </c>
      <c r="G64" s="2134">
        <v>1</v>
      </c>
      <c r="H64" s="2135">
        <v>0</v>
      </c>
      <c r="I64" s="456">
        <v>0</v>
      </c>
      <c r="J64" s="454">
        <v>0</v>
      </c>
      <c r="K64" s="456">
        <v>0</v>
      </c>
      <c r="L64" s="454">
        <v>0</v>
      </c>
      <c r="M64" s="456">
        <v>0</v>
      </c>
      <c r="N64" s="454">
        <v>0</v>
      </c>
      <c r="O64" s="456">
        <v>0</v>
      </c>
      <c r="P64" s="454">
        <v>0</v>
      </c>
      <c r="Q64" s="456">
        <v>0</v>
      </c>
      <c r="R64" s="454">
        <v>0</v>
      </c>
      <c r="S64" s="456">
        <v>0</v>
      </c>
      <c r="T64" s="454">
        <v>0</v>
      </c>
      <c r="U64" s="457">
        <v>0</v>
      </c>
      <c r="V64" s="458">
        <v>0</v>
      </c>
      <c r="W64" s="1096">
        <f t="shared" si="0"/>
        <v>1</v>
      </c>
      <c r="X64" s="1097">
        <f t="shared" si="1"/>
        <v>0</v>
      </c>
      <c r="Y64" s="1082">
        <f>'t1'!M64</f>
        <v>1</v>
      </c>
    </row>
    <row r="65" spans="1:25" ht="13.5" customHeight="1" x14ac:dyDescent="0.25">
      <c r="A65" s="2116" t="str">
        <f>'t1'!A65</f>
        <v>Psicologi con altri incar. Prof.li (rapp. Non escl.)</v>
      </c>
      <c r="B65" s="2119" t="str">
        <f>'t1'!B65</f>
        <v>SD0064</v>
      </c>
      <c r="C65" s="2134">
        <v>0</v>
      </c>
      <c r="D65" s="2135">
        <v>0</v>
      </c>
      <c r="E65" s="2134">
        <v>0</v>
      </c>
      <c r="F65" s="2135">
        <v>0</v>
      </c>
      <c r="G65" s="2134">
        <v>0</v>
      </c>
      <c r="H65" s="2135">
        <v>0</v>
      </c>
      <c r="I65" s="456">
        <v>0</v>
      </c>
      <c r="J65" s="454">
        <v>0</v>
      </c>
      <c r="K65" s="456">
        <v>0</v>
      </c>
      <c r="L65" s="454">
        <v>0</v>
      </c>
      <c r="M65" s="456">
        <v>0</v>
      </c>
      <c r="N65" s="454">
        <v>0</v>
      </c>
      <c r="O65" s="456">
        <v>0</v>
      </c>
      <c r="P65" s="454">
        <v>0</v>
      </c>
      <c r="Q65" s="456">
        <v>0</v>
      </c>
      <c r="R65" s="454">
        <v>0</v>
      </c>
      <c r="S65" s="456">
        <v>0</v>
      </c>
      <c r="T65" s="454">
        <v>0</v>
      </c>
      <c r="U65" s="457">
        <v>0</v>
      </c>
      <c r="V65" s="458">
        <v>0</v>
      </c>
      <c r="W65" s="1096">
        <f t="shared" si="0"/>
        <v>0</v>
      </c>
      <c r="X65" s="1097">
        <f t="shared" si="1"/>
        <v>0</v>
      </c>
      <c r="Y65" s="1082">
        <f>'t1'!M65</f>
        <v>0</v>
      </c>
    </row>
    <row r="66" spans="1:25" ht="13.5" customHeight="1" x14ac:dyDescent="0.25">
      <c r="A66" s="2116" t="str">
        <f>'t1'!A66</f>
        <v>Psicologi a t. determinato (art. 15-septies d.lgs. 502/92)</v>
      </c>
      <c r="B66" s="2119" t="str">
        <f>'t1'!B66</f>
        <v>SD0604</v>
      </c>
      <c r="C66" s="2134">
        <v>0</v>
      </c>
      <c r="D66" s="2135">
        <v>0</v>
      </c>
      <c r="E66" s="2134">
        <v>0</v>
      </c>
      <c r="F66" s="2135">
        <v>0</v>
      </c>
      <c r="G66" s="2134">
        <v>0</v>
      </c>
      <c r="H66" s="2135">
        <v>0</v>
      </c>
      <c r="I66" s="456">
        <v>0</v>
      </c>
      <c r="J66" s="454">
        <v>0</v>
      </c>
      <c r="K66" s="456">
        <v>0</v>
      </c>
      <c r="L66" s="454">
        <v>0</v>
      </c>
      <c r="M66" s="456">
        <v>0</v>
      </c>
      <c r="N66" s="454">
        <v>0</v>
      </c>
      <c r="O66" s="456">
        <v>0</v>
      </c>
      <c r="P66" s="454">
        <v>0</v>
      </c>
      <c r="Q66" s="456">
        <v>0</v>
      </c>
      <c r="R66" s="454">
        <v>0</v>
      </c>
      <c r="S66" s="456">
        <v>0</v>
      </c>
      <c r="T66" s="454">
        <v>0</v>
      </c>
      <c r="U66" s="457">
        <v>0</v>
      </c>
      <c r="V66" s="458">
        <v>0</v>
      </c>
      <c r="W66" s="1096">
        <f t="shared" si="0"/>
        <v>0</v>
      </c>
      <c r="X66" s="1097">
        <f t="shared" si="1"/>
        <v>0</v>
      </c>
      <c r="Y66" s="1082">
        <f>'t1'!M66</f>
        <v>0</v>
      </c>
    </row>
    <row r="67" spans="1:25" ht="13.5" customHeight="1" x14ac:dyDescent="0.25">
      <c r="A67" s="2116" t="str">
        <f>'t1'!A67</f>
        <v>Dirigente prof. Sanit. Inferm/ostetrica (inc. Strut. Compl.)</v>
      </c>
      <c r="B67" s="2119" t="str">
        <f>'t1'!B67</f>
        <v>SD0CO1</v>
      </c>
      <c r="C67" s="2134">
        <v>0</v>
      </c>
      <c r="D67" s="2135">
        <v>0</v>
      </c>
      <c r="E67" s="2134">
        <v>0</v>
      </c>
      <c r="F67" s="2135">
        <v>0</v>
      </c>
      <c r="G67" s="2134">
        <v>0</v>
      </c>
      <c r="H67" s="2135">
        <v>0</v>
      </c>
      <c r="I67" s="456">
        <v>1</v>
      </c>
      <c r="J67" s="454">
        <v>0</v>
      </c>
      <c r="K67" s="456">
        <v>0</v>
      </c>
      <c r="L67" s="454">
        <v>0</v>
      </c>
      <c r="M67" s="456">
        <v>0</v>
      </c>
      <c r="N67" s="454">
        <v>0</v>
      </c>
      <c r="O67" s="456">
        <v>0</v>
      </c>
      <c r="P67" s="454">
        <v>1</v>
      </c>
      <c r="Q67" s="456">
        <v>0</v>
      </c>
      <c r="R67" s="454">
        <v>0</v>
      </c>
      <c r="S67" s="456">
        <v>0</v>
      </c>
      <c r="T67" s="454">
        <v>0</v>
      </c>
      <c r="U67" s="457">
        <v>0</v>
      </c>
      <c r="V67" s="458">
        <v>0</v>
      </c>
      <c r="W67" s="1096">
        <f t="shared" si="0"/>
        <v>1</v>
      </c>
      <c r="X67" s="1097">
        <f t="shared" si="1"/>
        <v>1</v>
      </c>
      <c r="Y67" s="1082">
        <f>'t1'!M67</f>
        <v>1</v>
      </c>
    </row>
    <row r="68" spans="1:25" ht="13.5" customHeight="1" x14ac:dyDescent="0.25">
      <c r="A68" s="2116" t="str">
        <f>'t1'!A68</f>
        <v>Dirigente prof. Sanit. Inferm/ostetrica (inc. Strut. Sempl.)</v>
      </c>
      <c r="B68" s="2119" t="str">
        <f>'t1'!B68</f>
        <v>SD0SE1</v>
      </c>
      <c r="C68" s="2134">
        <v>0</v>
      </c>
      <c r="D68" s="2135">
        <v>0</v>
      </c>
      <c r="E68" s="2134">
        <v>0</v>
      </c>
      <c r="F68" s="2135">
        <v>0</v>
      </c>
      <c r="G68" s="2134">
        <v>0</v>
      </c>
      <c r="H68" s="2135">
        <v>0</v>
      </c>
      <c r="I68" s="456">
        <v>0</v>
      </c>
      <c r="J68" s="454">
        <v>0</v>
      </c>
      <c r="K68" s="456">
        <v>0</v>
      </c>
      <c r="L68" s="454">
        <v>0</v>
      </c>
      <c r="M68" s="456">
        <v>0</v>
      </c>
      <c r="N68" s="454">
        <v>0</v>
      </c>
      <c r="O68" s="456">
        <v>0</v>
      </c>
      <c r="P68" s="454">
        <v>0</v>
      </c>
      <c r="Q68" s="456">
        <v>0</v>
      </c>
      <c r="R68" s="454">
        <v>0</v>
      </c>
      <c r="S68" s="456">
        <v>0</v>
      </c>
      <c r="T68" s="454">
        <v>0</v>
      </c>
      <c r="U68" s="457">
        <v>0</v>
      </c>
      <c r="V68" s="458">
        <v>0</v>
      </c>
      <c r="W68" s="1096">
        <f t="shared" si="0"/>
        <v>0</v>
      </c>
      <c r="X68" s="1097">
        <f t="shared" si="1"/>
        <v>0</v>
      </c>
      <c r="Y68" s="1082">
        <f>'t1'!M68</f>
        <v>0</v>
      </c>
    </row>
    <row r="69" spans="1:25" ht="13.5" customHeight="1" x14ac:dyDescent="0.25">
      <c r="A69" s="2116" t="str">
        <f>'t1'!A69</f>
        <v>Dirigente prof. Sanit. Inferm/ostetrica (altri inc. Prof.li)</v>
      </c>
      <c r="B69" s="2119" t="str">
        <f>'t1'!B69</f>
        <v>SD0AI1</v>
      </c>
      <c r="C69" s="2134">
        <v>0</v>
      </c>
      <c r="D69" s="2135">
        <v>0</v>
      </c>
      <c r="E69" s="2134">
        <v>0</v>
      </c>
      <c r="F69" s="2135">
        <v>0</v>
      </c>
      <c r="G69" s="2134">
        <v>0</v>
      </c>
      <c r="H69" s="2135">
        <v>0</v>
      </c>
      <c r="I69" s="456">
        <v>0</v>
      </c>
      <c r="J69" s="454">
        <v>0</v>
      </c>
      <c r="K69" s="456">
        <v>0</v>
      </c>
      <c r="L69" s="454">
        <v>0</v>
      </c>
      <c r="M69" s="456">
        <v>0</v>
      </c>
      <c r="N69" s="454">
        <v>0</v>
      </c>
      <c r="O69" s="456">
        <v>0</v>
      </c>
      <c r="P69" s="454">
        <v>0</v>
      </c>
      <c r="Q69" s="456">
        <v>0</v>
      </c>
      <c r="R69" s="454">
        <v>0</v>
      </c>
      <c r="S69" s="456">
        <v>0</v>
      </c>
      <c r="T69" s="454">
        <v>0</v>
      </c>
      <c r="U69" s="457">
        <v>0</v>
      </c>
      <c r="V69" s="458">
        <v>0</v>
      </c>
      <c r="W69" s="1096">
        <f t="shared" si="0"/>
        <v>0</v>
      </c>
      <c r="X69" s="1097">
        <f t="shared" si="1"/>
        <v>0</v>
      </c>
      <c r="Y69" s="1082">
        <f>'t1'!M69</f>
        <v>0</v>
      </c>
    </row>
    <row r="70" spans="1:25" ht="13.5" customHeight="1" x14ac:dyDescent="0.25">
      <c r="A70" s="2116" t="str">
        <f>'t1'!A70</f>
        <v>Dir. Prof.san.inferm/ostet t.det.art.15-septies dlgs 502/92</v>
      </c>
      <c r="B70" s="2119" t="str">
        <f>'t1'!B70</f>
        <v>SD048B</v>
      </c>
      <c r="C70" s="2134">
        <v>0</v>
      </c>
      <c r="D70" s="2135">
        <v>0</v>
      </c>
      <c r="E70" s="2134">
        <v>0</v>
      </c>
      <c r="F70" s="2135">
        <v>0</v>
      </c>
      <c r="G70" s="2134">
        <v>0</v>
      </c>
      <c r="H70" s="2135">
        <v>0</v>
      </c>
      <c r="I70" s="456">
        <v>0</v>
      </c>
      <c r="J70" s="454">
        <v>0</v>
      </c>
      <c r="K70" s="456">
        <v>0</v>
      </c>
      <c r="L70" s="454">
        <v>0</v>
      </c>
      <c r="M70" s="456">
        <v>0</v>
      </c>
      <c r="N70" s="454">
        <v>0</v>
      </c>
      <c r="O70" s="456">
        <v>0</v>
      </c>
      <c r="P70" s="454">
        <v>0</v>
      </c>
      <c r="Q70" s="456">
        <v>0</v>
      </c>
      <c r="R70" s="454">
        <v>0</v>
      </c>
      <c r="S70" s="456">
        <v>0</v>
      </c>
      <c r="T70" s="454">
        <v>0</v>
      </c>
      <c r="U70" s="457">
        <v>0</v>
      </c>
      <c r="V70" s="458">
        <v>0</v>
      </c>
      <c r="W70" s="1096">
        <f t="shared" si="0"/>
        <v>0</v>
      </c>
      <c r="X70" s="1097">
        <f t="shared" si="1"/>
        <v>0</v>
      </c>
      <c r="Y70" s="1082">
        <f>'t1'!M70</f>
        <v>0</v>
      </c>
    </row>
    <row r="71" spans="1:25" ht="13.5" customHeight="1" x14ac:dyDescent="0.25">
      <c r="A71" s="2116" t="str">
        <f>'t1'!A71</f>
        <v>Dirigente prof. Sanit. Riabilitative (inc. Strut. Compl.)</v>
      </c>
      <c r="B71" s="2119" t="str">
        <f>'t1'!B71</f>
        <v>SD0CO2</v>
      </c>
      <c r="C71" s="2134">
        <v>0</v>
      </c>
      <c r="D71" s="2135">
        <v>0</v>
      </c>
      <c r="E71" s="2134">
        <v>0</v>
      </c>
      <c r="F71" s="2135">
        <v>0</v>
      </c>
      <c r="G71" s="2134">
        <v>0</v>
      </c>
      <c r="H71" s="2135">
        <v>0</v>
      </c>
      <c r="I71" s="456">
        <v>0</v>
      </c>
      <c r="J71" s="454">
        <v>0</v>
      </c>
      <c r="K71" s="456">
        <v>0</v>
      </c>
      <c r="L71" s="454">
        <v>0</v>
      </c>
      <c r="M71" s="456">
        <v>0</v>
      </c>
      <c r="N71" s="454">
        <v>0</v>
      </c>
      <c r="O71" s="456">
        <v>0</v>
      </c>
      <c r="P71" s="454">
        <v>0</v>
      </c>
      <c r="Q71" s="456">
        <v>0</v>
      </c>
      <c r="R71" s="454">
        <v>0</v>
      </c>
      <c r="S71" s="456">
        <v>0</v>
      </c>
      <c r="T71" s="454">
        <v>0</v>
      </c>
      <c r="U71" s="457">
        <v>0</v>
      </c>
      <c r="V71" s="458">
        <v>0</v>
      </c>
      <c r="W71" s="1096">
        <f t="shared" si="0"/>
        <v>0</v>
      </c>
      <c r="X71" s="1097">
        <f t="shared" si="1"/>
        <v>0</v>
      </c>
      <c r="Y71" s="1082">
        <f>'t1'!M71</f>
        <v>0</v>
      </c>
    </row>
    <row r="72" spans="1:25" ht="13.5" customHeight="1" x14ac:dyDescent="0.25">
      <c r="A72" s="2116" t="str">
        <f>'t1'!A72</f>
        <v>Dirigente prof. Sanit. Riabilitative (inc. Strut. Sempl.)</v>
      </c>
      <c r="B72" s="2119" t="str">
        <f>'t1'!B72</f>
        <v>SD0SE2</v>
      </c>
      <c r="C72" s="2134">
        <v>0</v>
      </c>
      <c r="D72" s="2135">
        <v>0</v>
      </c>
      <c r="E72" s="2134">
        <v>0</v>
      </c>
      <c r="F72" s="2135">
        <v>0</v>
      </c>
      <c r="G72" s="2134">
        <v>0</v>
      </c>
      <c r="H72" s="2135">
        <v>0</v>
      </c>
      <c r="I72" s="456">
        <v>0</v>
      </c>
      <c r="J72" s="454">
        <v>0</v>
      </c>
      <c r="K72" s="456">
        <v>0</v>
      </c>
      <c r="L72" s="454">
        <v>0</v>
      </c>
      <c r="M72" s="456">
        <v>0</v>
      </c>
      <c r="N72" s="454">
        <v>0</v>
      </c>
      <c r="O72" s="456">
        <v>0</v>
      </c>
      <c r="P72" s="454">
        <v>0</v>
      </c>
      <c r="Q72" s="456">
        <v>0</v>
      </c>
      <c r="R72" s="454">
        <v>0</v>
      </c>
      <c r="S72" s="456">
        <v>0</v>
      </c>
      <c r="T72" s="454">
        <v>0</v>
      </c>
      <c r="U72" s="457">
        <v>0</v>
      </c>
      <c r="V72" s="458">
        <v>0</v>
      </c>
      <c r="W72" s="1096">
        <f t="shared" ref="W72:W135" si="2">SUM(C72,E72,G72,I72,K72,M72,O72,Q72,S72,U72)</f>
        <v>0</v>
      </c>
      <c r="X72" s="1097">
        <f t="shared" ref="X72:X135" si="3">SUM(D72,F72,H72,J72,L72,N72,P72,R72,T72,V72)</f>
        <v>0</v>
      </c>
      <c r="Y72" s="1082">
        <f>'t1'!M72</f>
        <v>0</v>
      </c>
    </row>
    <row r="73" spans="1:25" ht="13.5" customHeight="1" x14ac:dyDescent="0.25">
      <c r="A73" s="2116" t="str">
        <f>'t1'!A73</f>
        <v>Dirigente prof. Sanit. Riabilitative (altri inc. Prof.li)</v>
      </c>
      <c r="B73" s="2119" t="str">
        <f>'t1'!B73</f>
        <v>SD0AI2</v>
      </c>
      <c r="C73" s="2134">
        <v>0</v>
      </c>
      <c r="D73" s="2135">
        <v>0</v>
      </c>
      <c r="E73" s="2134">
        <v>0</v>
      </c>
      <c r="F73" s="2135">
        <v>0</v>
      </c>
      <c r="G73" s="2134">
        <v>0</v>
      </c>
      <c r="H73" s="2135">
        <v>0</v>
      </c>
      <c r="I73" s="456">
        <v>0</v>
      </c>
      <c r="J73" s="454">
        <v>0</v>
      </c>
      <c r="K73" s="456">
        <v>0</v>
      </c>
      <c r="L73" s="454">
        <v>0</v>
      </c>
      <c r="M73" s="456">
        <v>0</v>
      </c>
      <c r="N73" s="454">
        <v>0</v>
      </c>
      <c r="O73" s="456">
        <v>0</v>
      </c>
      <c r="P73" s="454">
        <v>0</v>
      </c>
      <c r="Q73" s="456">
        <v>0</v>
      </c>
      <c r="R73" s="454">
        <v>0</v>
      </c>
      <c r="S73" s="456">
        <v>0</v>
      </c>
      <c r="T73" s="454">
        <v>0</v>
      </c>
      <c r="U73" s="457">
        <v>0</v>
      </c>
      <c r="V73" s="458">
        <v>0</v>
      </c>
      <c r="W73" s="1096">
        <f t="shared" si="2"/>
        <v>0</v>
      </c>
      <c r="X73" s="1097">
        <f t="shared" si="3"/>
        <v>0</v>
      </c>
      <c r="Y73" s="1082">
        <f>'t1'!M73</f>
        <v>0</v>
      </c>
    </row>
    <row r="74" spans="1:25" ht="13.5" customHeight="1" x14ac:dyDescent="0.25">
      <c r="A74" s="2116" t="str">
        <f>'t1'!A74</f>
        <v>Dir. Prof. San. Riabilitat. T.det.art.15-septies dlgs 502/92</v>
      </c>
      <c r="B74" s="2119" t="str">
        <f>'t1'!B74</f>
        <v>SD048C</v>
      </c>
      <c r="C74" s="2134">
        <v>0</v>
      </c>
      <c r="D74" s="2135">
        <v>0</v>
      </c>
      <c r="E74" s="2134">
        <v>0</v>
      </c>
      <c r="F74" s="2135">
        <v>0</v>
      </c>
      <c r="G74" s="2134">
        <v>0</v>
      </c>
      <c r="H74" s="2135">
        <v>0</v>
      </c>
      <c r="I74" s="456">
        <v>0</v>
      </c>
      <c r="J74" s="454">
        <v>0</v>
      </c>
      <c r="K74" s="456">
        <v>0</v>
      </c>
      <c r="L74" s="454">
        <v>0</v>
      </c>
      <c r="M74" s="456">
        <v>0</v>
      </c>
      <c r="N74" s="454">
        <v>0</v>
      </c>
      <c r="O74" s="456">
        <v>0</v>
      </c>
      <c r="P74" s="454">
        <v>0</v>
      </c>
      <c r="Q74" s="456">
        <v>0</v>
      </c>
      <c r="R74" s="454">
        <v>0</v>
      </c>
      <c r="S74" s="456">
        <v>0</v>
      </c>
      <c r="T74" s="454">
        <v>0</v>
      </c>
      <c r="U74" s="457">
        <v>0</v>
      </c>
      <c r="V74" s="458">
        <v>0</v>
      </c>
      <c r="W74" s="1096">
        <f t="shared" si="2"/>
        <v>0</v>
      </c>
      <c r="X74" s="1097">
        <f t="shared" si="3"/>
        <v>0</v>
      </c>
      <c r="Y74" s="1082">
        <f>'t1'!M74</f>
        <v>0</v>
      </c>
    </row>
    <row r="75" spans="1:25" ht="13.5" customHeight="1" x14ac:dyDescent="0.25">
      <c r="A75" s="2116" t="str">
        <f>'t1'!A75</f>
        <v>Dirigente prof. Tecnico sanitarie (inc. Strut. Compl.)</v>
      </c>
      <c r="B75" s="2119" t="str">
        <f>'t1'!B75</f>
        <v>SD0CO3</v>
      </c>
      <c r="C75" s="2134">
        <v>0</v>
      </c>
      <c r="D75" s="2135">
        <v>0</v>
      </c>
      <c r="E75" s="2134">
        <v>0</v>
      </c>
      <c r="F75" s="2135">
        <v>0</v>
      </c>
      <c r="G75" s="2134">
        <v>0</v>
      </c>
      <c r="H75" s="2135">
        <v>0</v>
      </c>
      <c r="I75" s="456">
        <v>0</v>
      </c>
      <c r="J75" s="454">
        <v>0</v>
      </c>
      <c r="K75" s="456">
        <v>0</v>
      </c>
      <c r="L75" s="454">
        <v>0</v>
      </c>
      <c r="M75" s="456">
        <v>0</v>
      </c>
      <c r="N75" s="454">
        <v>0</v>
      </c>
      <c r="O75" s="456">
        <v>0</v>
      </c>
      <c r="P75" s="454">
        <v>0</v>
      </c>
      <c r="Q75" s="456">
        <v>0</v>
      </c>
      <c r="R75" s="454">
        <v>0</v>
      </c>
      <c r="S75" s="456">
        <v>0</v>
      </c>
      <c r="T75" s="454">
        <v>0</v>
      </c>
      <c r="U75" s="457">
        <v>0</v>
      </c>
      <c r="V75" s="458">
        <v>0</v>
      </c>
      <c r="W75" s="1096">
        <f t="shared" si="2"/>
        <v>0</v>
      </c>
      <c r="X75" s="1097">
        <f t="shared" si="3"/>
        <v>0</v>
      </c>
      <c r="Y75" s="1082">
        <f>'t1'!M75</f>
        <v>0</v>
      </c>
    </row>
    <row r="76" spans="1:25" ht="13.5" customHeight="1" x14ac:dyDescent="0.25">
      <c r="A76" s="2116" t="str">
        <f>'t1'!A76</f>
        <v>Dirigente prof. Tecnico sanitarie (inc. Strut. Sempl.)</v>
      </c>
      <c r="B76" s="2119" t="str">
        <f>'t1'!B76</f>
        <v>SD0SE3</v>
      </c>
      <c r="C76" s="2134">
        <v>0</v>
      </c>
      <c r="D76" s="2135">
        <v>0</v>
      </c>
      <c r="E76" s="2134">
        <v>0</v>
      </c>
      <c r="F76" s="2135">
        <v>0</v>
      </c>
      <c r="G76" s="2134">
        <v>0</v>
      </c>
      <c r="H76" s="2135">
        <v>0</v>
      </c>
      <c r="I76" s="456">
        <v>0</v>
      </c>
      <c r="J76" s="454">
        <v>0</v>
      </c>
      <c r="K76" s="456">
        <v>0</v>
      </c>
      <c r="L76" s="454">
        <v>0</v>
      </c>
      <c r="M76" s="456">
        <v>0</v>
      </c>
      <c r="N76" s="454">
        <v>0</v>
      </c>
      <c r="O76" s="456">
        <v>0</v>
      </c>
      <c r="P76" s="454">
        <v>0</v>
      </c>
      <c r="Q76" s="456">
        <v>0</v>
      </c>
      <c r="R76" s="454">
        <v>0</v>
      </c>
      <c r="S76" s="456">
        <v>0</v>
      </c>
      <c r="T76" s="454">
        <v>0</v>
      </c>
      <c r="U76" s="457">
        <v>0</v>
      </c>
      <c r="V76" s="458">
        <v>0</v>
      </c>
      <c r="W76" s="1096">
        <f t="shared" si="2"/>
        <v>0</v>
      </c>
      <c r="X76" s="1097">
        <f t="shared" si="3"/>
        <v>0</v>
      </c>
      <c r="Y76" s="1082">
        <f>'t1'!M76</f>
        <v>0</v>
      </c>
    </row>
    <row r="77" spans="1:25" ht="13.5" customHeight="1" x14ac:dyDescent="0.25">
      <c r="A77" s="2116" t="str">
        <f>'t1'!A77</f>
        <v>Dirigente prof. Tecnico sanitarie (altri inc. Prof.li)</v>
      </c>
      <c r="B77" s="2119" t="str">
        <f>'t1'!B77</f>
        <v>SD0AI3</v>
      </c>
      <c r="C77" s="2134">
        <v>0</v>
      </c>
      <c r="D77" s="2135">
        <v>0</v>
      </c>
      <c r="E77" s="2134">
        <v>0</v>
      </c>
      <c r="F77" s="2135">
        <v>0</v>
      </c>
      <c r="G77" s="2134">
        <v>0</v>
      </c>
      <c r="H77" s="2135">
        <v>0</v>
      </c>
      <c r="I77" s="456">
        <v>0</v>
      </c>
      <c r="J77" s="454">
        <v>0</v>
      </c>
      <c r="K77" s="456">
        <v>0</v>
      </c>
      <c r="L77" s="454">
        <v>0</v>
      </c>
      <c r="M77" s="456">
        <v>0</v>
      </c>
      <c r="N77" s="454">
        <v>0</v>
      </c>
      <c r="O77" s="456">
        <v>0</v>
      </c>
      <c r="P77" s="454">
        <v>0</v>
      </c>
      <c r="Q77" s="456">
        <v>0</v>
      </c>
      <c r="R77" s="454">
        <v>0</v>
      </c>
      <c r="S77" s="456">
        <v>0</v>
      </c>
      <c r="T77" s="454">
        <v>0</v>
      </c>
      <c r="U77" s="457">
        <v>0</v>
      </c>
      <c r="V77" s="458">
        <v>0</v>
      </c>
      <c r="W77" s="1096">
        <f t="shared" si="2"/>
        <v>0</v>
      </c>
      <c r="X77" s="1097">
        <f t="shared" si="3"/>
        <v>0</v>
      </c>
      <c r="Y77" s="1082">
        <f>'t1'!M77</f>
        <v>0</v>
      </c>
    </row>
    <row r="78" spans="1:25" ht="13.5" customHeight="1" x14ac:dyDescent="0.25">
      <c r="A78" s="2116" t="str">
        <f>'t1'!A78</f>
        <v>Dir. Prof.tecnico sanitarie t.det.art.15-septies dlgs 502/92</v>
      </c>
      <c r="B78" s="2119" t="str">
        <f>'t1'!B78</f>
        <v>SD048D</v>
      </c>
      <c r="C78" s="2134">
        <v>0</v>
      </c>
      <c r="D78" s="2135">
        <v>0</v>
      </c>
      <c r="E78" s="2134">
        <v>0</v>
      </c>
      <c r="F78" s="2135">
        <v>0</v>
      </c>
      <c r="G78" s="2134">
        <v>0</v>
      </c>
      <c r="H78" s="2135">
        <v>0</v>
      </c>
      <c r="I78" s="456">
        <v>0</v>
      </c>
      <c r="J78" s="454">
        <v>0</v>
      </c>
      <c r="K78" s="456">
        <v>0</v>
      </c>
      <c r="L78" s="454">
        <v>0</v>
      </c>
      <c r="M78" s="456">
        <v>0</v>
      </c>
      <c r="N78" s="454">
        <v>0</v>
      </c>
      <c r="O78" s="456">
        <v>0</v>
      </c>
      <c r="P78" s="454">
        <v>0</v>
      </c>
      <c r="Q78" s="456">
        <v>0</v>
      </c>
      <c r="R78" s="454">
        <v>0</v>
      </c>
      <c r="S78" s="456">
        <v>0</v>
      </c>
      <c r="T78" s="454">
        <v>0</v>
      </c>
      <c r="U78" s="457">
        <v>0</v>
      </c>
      <c r="V78" s="458">
        <v>0</v>
      </c>
      <c r="W78" s="1096">
        <f t="shared" si="2"/>
        <v>0</v>
      </c>
      <c r="X78" s="1097">
        <f t="shared" si="3"/>
        <v>0</v>
      </c>
      <c r="Y78" s="1082">
        <f>'t1'!M78</f>
        <v>0</v>
      </c>
    </row>
    <row r="79" spans="1:25" ht="13.5" customHeight="1" x14ac:dyDescent="0.25">
      <c r="A79" s="2116" t="str">
        <f>'t1'!A79</f>
        <v>Dirigente prof.tecniche della prevenzione (inc.strut.compl.)</v>
      </c>
      <c r="B79" s="2119" t="str">
        <f>'t1'!B79</f>
        <v>SD0CO4</v>
      </c>
      <c r="C79" s="2134">
        <v>0</v>
      </c>
      <c r="D79" s="2135">
        <v>0</v>
      </c>
      <c r="E79" s="2134">
        <v>0</v>
      </c>
      <c r="F79" s="2135">
        <v>0</v>
      </c>
      <c r="G79" s="2134">
        <v>0</v>
      </c>
      <c r="H79" s="2135">
        <v>0</v>
      </c>
      <c r="I79" s="456">
        <v>0</v>
      </c>
      <c r="J79" s="454">
        <v>0</v>
      </c>
      <c r="K79" s="456">
        <v>0</v>
      </c>
      <c r="L79" s="454">
        <v>0</v>
      </c>
      <c r="M79" s="456">
        <v>0</v>
      </c>
      <c r="N79" s="454">
        <v>0</v>
      </c>
      <c r="O79" s="456">
        <v>0</v>
      </c>
      <c r="P79" s="454">
        <v>0</v>
      </c>
      <c r="Q79" s="456">
        <v>0</v>
      </c>
      <c r="R79" s="454">
        <v>0</v>
      </c>
      <c r="S79" s="456">
        <v>0</v>
      </c>
      <c r="T79" s="454">
        <v>0</v>
      </c>
      <c r="U79" s="457">
        <v>0</v>
      </c>
      <c r="V79" s="458">
        <v>0</v>
      </c>
      <c r="W79" s="1096">
        <f t="shared" si="2"/>
        <v>0</v>
      </c>
      <c r="X79" s="1097">
        <f t="shared" si="3"/>
        <v>0</v>
      </c>
      <c r="Y79" s="1082">
        <f>'t1'!M79</f>
        <v>0</v>
      </c>
    </row>
    <row r="80" spans="1:25" ht="13.5" customHeight="1" x14ac:dyDescent="0.25">
      <c r="A80" s="2116" t="str">
        <f>'t1'!A80</f>
        <v>Dirigente prof.tecniche della prevenzione (inc.strut.sempl.)</v>
      </c>
      <c r="B80" s="2119" t="str">
        <f>'t1'!B80</f>
        <v>SD0SE4</v>
      </c>
      <c r="C80" s="2134">
        <v>0</v>
      </c>
      <c r="D80" s="2135">
        <v>0</v>
      </c>
      <c r="E80" s="2134">
        <v>0</v>
      </c>
      <c r="F80" s="2135">
        <v>0</v>
      </c>
      <c r="G80" s="2134">
        <v>0</v>
      </c>
      <c r="H80" s="2135">
        <v>0</v>
      </c>
      <c r="I80" s="456">
        <v>0</v>
      </c>
      <c r="J80" s="454">
        <v>0</v>
      </c>
      <c r="K80" s="456">
        <v>0</v>
      </c>
      <c r="L80" s="454">
        <v>0</v>
      </c>
      <c r="M80" s="456">
        <v>0</v>
      </c>
      <c r="N80" s="454">
        <v>0</v>
      </c>
      <c r="O80" s="456">
        <v>0</v>
      </c>
      <c r="P80" s="454">
        <v>0</v>
      </c>
      <c r="Q80" s="456">
        <v>0</v>
      </c>
      <c r="R80" s="454">
        <v>0</v>
      </c>
      <c r="S80" s="456">
        <v>0</v>
      </c>
      <c r="T80" s="454">
        <v>0</v>
      </c>
      <c r="U80" s="457">
        <v>0</v>
      </c>
      <c r="V80" s="458">
        <v>0</v>
      </c>
      <c r="W80" s="1096">
        <f t="shared" si="2"/>
        <v>0</v>
      </c>
      <c r="X80" s="1097">
        <f t="shared" si="3"/>
        <v>0</v>
      </c>
      <c r="Y80" s="1082">
        <f>'t1'!M80</f>
        <v>0</v>
      </c>
    </row>
    <row r="81" spans="1:25" ht="13.5" customHeight="1" x14ac:dyDescent="0.25">
      <c r="A81" s="2116" t="str">
        <f>'t1'!A81</f>
        <v>Dirigente prof.tecniche della prevenzione(altri inc.prof.li)</v>
      </c>
      <c r="B81" s="2119" t="str">
        <f>'t1'!B81</f>
        <v>SD0AI4</v>
      </c>
      <c r="C81" s="2134">
        <v>0</v>
      </c>
      <c r="D81" s="2135">
        <v>0</v>
      </c>
      <c r="E81" s="2134">
        <v>0</v>
      </c>
      <c r="F81" s="2135">
        <v>0</v>
      </c>
      <c r="G81" s="2134">
        <v>0</v>
      </c>
      <c r="H81" s="2135">
        <v>0</v>
      </c>
      <c r="I81" s="456">
        <v>0</v>
      </c>
      <c r="J81" s="454">
        <v>0</v>
      </c>
      <c r="K81" s="456">
        <v>0</v>
      </c>
      <c r="L81" s="454">
        <v>0</v>
      </c>
      <c r="M81" s="456">
        <v>0</v>
      </c>
      <c r="N81" s="454">
        <v>0</v>
      </c>
      <c r="O81" s="456">
        <v>0</v>
      </c>
      <c r="P81" s="454">
        <v>0</v>
      </c>
      <c r="Q81" s="456">
        <v>0</v>
      </c>
      <c r="R81" s="454">
        <v>0</v>
      </c>
      <c r="S81" s="456">
        <v>0</v>
      </c>
      <c r="T81" s="454">
        <v>0</v>
      </c>
      <c r="U81" s="457">
        <v>0</v>
      </c>
      <c r="V81" s="458">
        <v>0</v>
      </c>
      <c r="W81" s="1096">
        <f t="shared" si="2"/>
        <v>0</v>
      </c>
      <c r="X81" s="1097">
        <f t="shared" si="3"/>
        <v>0</v>
      </c>
      <c r="Y81" s="1082">
        <f>'t1'!M81</f>
        <v>0</v>
      </c>
    </row>
    <row r="82" spans="1:25" ht="13.5" customHeight="1" x14ac:dyDescent="0.25">
      <c r="A82" s="2116" t="str">
        <f>'t1'!A82</f>
        <v>Dir. Prof.tecniche prevenz. T.det.art.15-septies dlgs 502/92</v>
      </c>
      <c r="B82" s="2119" t="str">
        <f>'t1'!B82</f>
        <v>SD048E</v>
      </c>
      <c r="C82" s="2134">
        <v>0</v>
      </c>
      <c r="D82" s="2135">
        <v>0</v>
      </c>
      <c r="E82" s="2134">
        <v>0</v>
      </c>
      <c r="F82" s="2135">
        <v>0</v>
      </c>
      <c r="G82" s="2134">
        <v>0</v>
      </c>
      <c r="H82" s="2135">
        <v>0</v>
      </c>
      <c r="I82" s="456">
        <v>0</v>
      </c>
      <c r="J82" s="454">
        <v>0</v>
      </c>
      <c r="K82" s="456">
        <v>0</v>
      </c>
      <c r="L82" s="454">
        <v>0</v>
      </c>
      <c r="M82" s="456">
        <v>0</v>
      </c>
      <c r="N82" s="454">
        <v>0</v>
      </c>
      <c r="O82" s="456">
        <v>0</v>
      </c>
      <c r="P82" s="454">
        <v>0</v>
      </c>
      <c r="Q82" s="456">
        <v>0</v>
      </c>
      <c r="R82" s="454">
        <v>0</v>
      </c>
      <c r="S82" s="456">
        <v>0</v>
      </c>
      <c r="T82" s="454">
        <v>0</v>
      </c>
      <c r="U82" s="457">
        <v>0</v>
      </c>
      <c r="V82" s="458">
        <v>0</v>
      </c>
      <c r="W82" s="1096">
        <f t="shared" si="2"/>
        <v>0</v>
      </c>
      <c r="X82" s="1097">
        <f t="shared" si="3"/>
        <v>0</v>
      </c>
      <c r="Y82" s="1082">
        <f>'t1'!M82</f>
        <v>0</v>
      </c>
    </row>
    <row r="83" spans="1:25" ht="13.5" customHeight="1" x14ac:dyDescent="0.25">
      <c r="A83" s="2116" t="str">
        <f>'t1'!A83</f>
        <v>Coll.re prof.le sanitario - pers. Infer. Senior - ds</v>
      </c>
      <c r="B83" s="2119" t="str">
        <f>'t1'!B83</f>
        <v>S18863</v>
      </c>
      <c r="C83" s="2134">
        <v>0</v>
      </c>
      <c r="D83" s="2135">
        <v>0</v>
      </c>
      <c r="E83" s="2134">
        <v>0</v>
      </c>
      <c r="F83" s="2135">
        <v>0</v>
      </c>
      <c r="G83" s="2134">
        <v>0</v>
      </c>
      <c r="H83" s="2135">
        <v>0</v>
      </c>
      <c r="I83" s="456">
        <v>0</v>
      </c>
      <c r="J83" s="454">
        <v>2</v>
      </c>
      <c r="K83" s="456">
        <v>1</v>
      </c>
      <c r="L83" s="454">
        <v>1</v>
      </c>
      <c r="M83" s="456">
        <v>1</v>
      </c>
      <c r="N83" s="454">
        <v>1</v>
      </c>
      <c r="O83" s="456">
        <v>0</v>
      </c>
      <c r="P83" s="454">
        <v>8</v>
      </c>
      <c r="Q83" s="456">
        <v>0</v>
      </c>
      <c r="R83" s="454">
        <v>4</v>
      </c>
      <c r="S83" s="456">
        <v>1</v>
      </c>
      <c r="T83" s="454">
        <v>0</v>
      </c>
      <c r="U83" s="457">
        <v>0</v>
      </c>
      <c r="V83" s="458">
        <v>0</v>
      </c>
      <c r="W83" s="1096">
        <f t="shared" si="2"/>
        <v>3</v>
      </c>
      <c r="X83" s="1097">
        <f t="shared" si="3"/>
        <v>16</v>
      </c>
      <c r="Y83" s="1082">
        <f>'t1'!M83</f>
        <v>1</v>
      </c>
    </row>
    <row r="84" spans="1:25" ht="13.5" customHeight="1" x14ac:dyDescent="0.25">
      <c r="A84" s="2116" t="str">
        <f>'t1'!A84</f>
        <v>Coll.re prof.le sanitario - pers. Infer. - D</v>
      </c>
      <c r="B84" s="2119" t="str">
        <f>'t1'!B84</f>
        <v>S16020</v>
      </c>
      <c r="C84" s="2134">
        <v>31</v>
      </c>
      <c r="D84" s="2135">
        <v>89</v>
      </c>
      <c r="E84" s="2134">
        <v>13</v>
      </c>
      <c r="F84" s="2135">
        <v>25</v>
      </c>
      <c r="G84" s="2134">
        <v>20</v>
      </c>
      <c r="H84" s="2135">
        <v>50</v>
      </c>
      <c r="I84" s="456">
        <v>7</v>
      </c>
      <c r="J84" s="454">
        <v>30</v>
      </c>
      <c r="K84" s="456">
        <v>12</v>
      </c>
      <c r="L84" s="454">
        <v>28</v>
      </c>
      <c r="M84" s="456">
        <v>7</v>
      </c>
      <c r="N84" s="454">
        <v>46</v>
      </c>
      <c r="O84" s="456">
        <v>12</v>
      </c>
      <c r="P84" s="454">
        <v>37</v>
      </c>
      <c r="Q84" s="456">
        <v>6</v>
      </c>
      <c r="R84" s="454">
        <v>19</v>
      </c>
      <c r="S84" s="456">
        <v>0</v>
      </c>
      <c r="T84" s="454">
        <v>0</v>
      </c>
      <c r="U84" s="457">
        <v>0</v>
      </c>
      <c r="V84" s="458">
        <v>0</v>
      </c>
      <c r="W84" s="1096">
        <f t="shared" si="2"/>
        <v>108</v>
      </c>
      <c r="X84" s="1097">
        <f t="shared" si="3"/>
        <v>324</v>
      </c>
      <c r="Y84" s="1082">
        <f>'t1'!M84</f>
        <v>1</v>
      </c>
    </row>
    <row r="85" spans="1:25" ht="13.5" customHeight="1" x14ac:dyDescent="0.25">
      <c r="A85" s="2116" t="str">
        <f>'t1'!A85</f>
        <v>Oper.re prof.le sanitario pers. Inferm. - C</v>
      </c>
      <c r="B85" s="2119" t="str">
        <f>'t1'!B85</f>
        <v>S14056</v>
      </c>
      <c r="C85" s="2134">
        <v>0</v>
      </c>
      <c r="D85" s="2135">
        <v>0</v>
      </c>
      <c r="E85" s="2134">
        <v>0</v>
      </c>
      <c r="F85" s="2135">
        <v>0</v>
      </c>
      <c r="G85" s="2134">
        <v>0</v>
      </c>
      <c r="H85" s="2135">
        <v>0</v>
      </c>
      <c r="I85" s="456">
        <v>0</v>
      </c>
      <c r="J85" s="454">
        <v>0</v>
      </c>
      <c r="K85" s="456">
        <v>0</v>
      </c>
      <c r="L85" s="454">
        <v>0</v>
      </c>
      <c r="M85" s="456">
        <v>0</v>
      </c>
      <c r="N85" s="454">
        <v>0</v>
      </c>
      <c r="O85" s="456">
        <v>0</v>
      </c>
      <c r="P85" s="454">
        <v>0</v>
      </c>
      <c r="Q85" s="456">
        <v>0</v>
      </c>
      <c r="R85" s="454">
        <v>0</v>
      </c>
      <c r="S85" s="456">
        <v>0</v>
      </c>
      <c r="T85" s="454">
        <v>0</v>
      </c>
      <c r="U85" s="457">
        <v>0</v>
      </c>
      <c r="V85" s="458">
        <v>0</v>
      </c>
      <c r="W85" s="1096">
        <f t="shared" si="2"/>
        <v>0</v>
      </c>
      <c r="X85" s="1097">
        <f t="shared" si="3"/>
        <v>0</v>
      </c>
      <c r="Y85" s="1082">
        <f>'t1'!M85</f>
        <v>0</v>
      </c>
    </row>
    <row r="86" spans="1:25" ht="13.5" customHeight="1" x14ac:dyDescent="0.25">
      <c r="A86" s="2116" t="str">
        <f>'t1'!A86</f>
        <v>Oper.re prof.le di ii cat.pers. Inferm.  Senior-C</v>
      </c>
      <c r="B86" s="2119" t="str">
        <f>'t1'!B86</f>
        <v>S14S52</v>
      </c>
      <c r="C86" s="2134">
        <v>0</v>
      </c>
      <c r="D86" s="2135">
        <v>0</v>
      </c>
      <c r="E86" s="2134">
        <v>0</v>
      </c>
      <c r="F86" s="2135">
        <v>0</v>
      </c>
      <c r="G86" s="2134">
        <v>0</v>
      </c>
      <c r="H86" s="2135">
        <v>0</v>
      </c>
      <c r="I86" s="456">
        <v>0</v>
      </c>
      <c r="J86" s="454">
        <v>0</v>
      </c>
      <c r="K86" s="456">
        <v>0</v>
      </c>
      <c r="L86" s="454">
        <v>0</v>
      </c>
      <c r="M86" s="456">
        <v>0</v>
      </c>
      <c r="N86" s="454">
        <v>0</v>
      </c>
      <c r="O86" s="456">
        <v>0</v>
      </c>
      <c r="P86" s="454">
        <v>0</v>
      </c>
      <c r="Q86" s="456">
        <v>0</v>
      </c>
      <c r="R86" s="454">
        <v>0</v>
      </c>
      <c r="S86" s="456">
        <v>1</v>
      </c>
      <c r="T86" s="454">
        <v>0</v>
      </c>
      <c r="U86" s="457">
        <v>0</v>
      </c>
      <c r="V86" s="458">
        <v>0</v>
      </c>
      <c r="W86" s="1096">
        <f t="shared" si="2"/>
        <v>1</v>
      </c>
      <c r="X86" s="1097">
        <f t="shared" si="3"/>
        <v>0</v>
      </c>
      <c r="Y86" s="1082">
        <f>'t1'!M86</f>
        <v>1</v>
      </c>
    </row>
    <row r="87" spans="1:25" ht="13.5" customHeight="1" x14ac:dyDescent="0.25">
      <c r="A87" s="2116" t="str">
        <f>'t1'!A87</f>
        <v>Oper.re prof.le di ii cat.pers. Inferm. Bs</v>
      </c>
      <c r="B87" s="2119" t="str">
        <f>'t1'!B87</f>
        <v>S13052</v>
      </c>
      <c r="C87" s="2134">
        <v>0</v>
      </c>
      <c r="D87" s="2135">
        <v>0</v>
      </c>
      <c r="E87" s="2134">
        <v>0</v>
      </c>
      <c r="F87" s="2135">
        <v>0</v>
      </c>
      <c r="G87" s="2134">
        <v>0</v>
      </c>
      <c r="H87" s="2135">
        <v>0</v>
      </c>
      <c r="I87" s="456">
        <v>0</v>
      </c>
      <c r="J87" s="454">
        <v>0</v>
      </c>
      <c r="K87" s="456">
        <v>0</v>
      </c>
      <c r="L87" s="454">
        <v>0</v>
      </c>
      <c r="M87" s="456">
        <v>0</v>
      </c>
      <c r="N87" s="454">
        <v>0</v>
      </c>
      <c r="O87" s="456">
        <v>0</v>
      </c>
      <c r="P87" s="454">
        <v>0</v>
      </c>
      <c r="Q87" s="456">
        <v>0</v>
      </c>
      <c r="R87" s="454">
        <v>0</v>
      </c>
      <c r="S87" s="456">
        <v>0</v>
      </c>
      <c r="T87" s="454">
        <v>0</v>
      </c>
      <c r="U87" s="457">
        <v>0</v>
      </c>
      <c r="V87" s="458">
        <v>0</v>
      </c>
      <c r="W87" s="1096">
        <f t="shared" si="2"/>
        <v>0</v>
      </c>
      <c r="X87" s="1097">
        <f t="shared" si="3"/>
        <v>0</v>
      </c>
      <c r="Y87" s="1082">
        <f>'t1'!M87</f>
        <v>0</v>
      </c>
    </row>
    <row r="88" spans="1:25" ht="13.5" customHeight="1" x14ac:dyDescent="0.25">
      <c r="A88" s="2116" t="str">
        <f>'t1'!A88</f>
        <v>Coll.re prof.le sanitario - pers. Tec. Senior - DS</v>
      </c>
      <c r="B88" s="2119" t="str">
        <f>'t1'!B88</f>
        <v>S18864</v>
      </c>
      <c r="C88" s="2134">
        <v>0</v>
      </c>
      <c r="D88" s="2135">
        <v>0</v>
      </c>
      <c r="E88" s="2134">
        <v>0</v>
      </c>
      <c r="F88" s="2135">
        <v>0</v>
      </c>
      <c r="G88" s="2134">
        <v>0</v>
      </c>
      <c r="H88" s="2135">
        <v>0</v>
      </c>
      <c r="I88" s="456">
        <v>0</v>
      </c>
      <c r="J88" s="454">
        <v>0</v>
      </c>
      <c r="K88" s="456">
        <v>0</v>
      </c>
      <c r="L88" s="454">
        <v>2</v>
      </c>
      <c r="M88" s="456">
        <v>0</v>
      </c>
      <c r="N88" s="454">
        <v>1</v>
      </c>
      <c r="O88" s="456">
        <v>1</v>
      </c>
      <c r="P88" s="454">
        <v>2</v>
      </c>
      <c r="Q88" s="456">
        <v>1</v>
      </c>
      <c r="R88" s="454">
        <v>1</v>
      </c>
      <c r="S88" s="456">
        <v>0</v>
      </c>
      <c r="T88" s="454">
        <v>0</v>
      </c>
      <c r="U88" s="457">
        <v>0</v>
      </c>
      <c r="V88" s="458">
        <v>0</v>
      </c>
      <c r="W88" s="1096">
        <f t="shared" si="2"/>
        <v>2</v>
      </c>
      <c r="X88" s="1097">
        <f t="shared" si="3"/>
        <v>6</v>
      </c>
      <c r="Y88" s="1082">
        <f>'t1'!M88</f>
        <v>1</v>
      </c>
    </row>
    <row r="89" spans="1:25" ht="13.5" customHeight="1" x14ac:dyDescent="0.25">
      <c r="A89" s="2116" t="str">
        <f>'t1'!A89</f>
        <v>Coll.re prof.le sanitario - pers. Tec.- D</v>
      </c>
      <c r="B89" s="2119" t="str">
        <f>'t1'!B89</f>
        <v>S16021</v>
      </c>
      <c r="C89" s="2134">
        <v>8</v>
      </c>
      <c r="D89" s="2135">
        <v>15</v>
      </c>
      <c r="E89" s="2134">
        <v>1</v>
      </c>
      <c r="F89" s="2135">
        <v>4</v>
      </c>
      <c r="G89" s="2134">
        <v>9</v>
      </c>
      <c r="H89" s="2135">
        <v>8</v>
      </c>
      <c r="I89" s="456">
        <v>5</v>
      </c>
      <c r="J89" s="454">
        <v>11</v>
      </c>
      <c r="K89" s="456">
        <v>6</v>
      </c>
      <c r="L89" s="454">
        <v>18</v>
      </c>
      <c r="M89" s="456">
        <v>9</v>
      </c>
      <c r="N89" s="454">
        <v>33</v>
      </c>
      <c r="O89" s="456">
        <v>4</v>
      </c>
      <c r="P89" s="454">
        <v>18</v>
      </c>
      <c r="Q89" s="456">
        <v>1</v>
      </c>
      <c r="R89" s="454">
        <v>9</v>
      </c>
      <c r="S89" s="456">
        <v>1</v>
      </c>
      <c r="T89" s="454">
        <v>1</v>
      </c>
      <c r="U89" s="457">
        <v>0</v>
      </c>
      <c r="V89" s="458">
        <v>0</v>
      </c>
      <c r="W89" s="1096">
        <f t="shared" si="2"/>
        <v>44</v>
      </c>
      <c r="X89" s="1097">
        <f t="shared" si="3"/>
        <v>117</v>
      </c>
      <c r="Y89" s="1082">
        <f>'t1'!M89</f>
        <v>1</v>
      </c>
    </row>
    <row r="90" spans="1:25" ht="13.5" customHeight="1" x14ac:dyDescent="0.25">
      <c r="A90" s="2116" t="str">
        <f>'t1'!A90</f>
        <v>Oper.re prof.le sanitario - pers. Tec.- C</v>
      </c>
      <c r="B90" s="2119" t="str">
        <f>'t1'!B90</f>
        <v>S14054</v>
      </c>
      <c r="C90" s="2134">
        <v>0</v>
      </c>
      <c r="D90" s="2135">
        <v>0</v>
      </c>
      <c r="E90" s="2134">
        <v>0</v>
      </c>
      <c r="F90" s="2135">
        <v>0</v>
      </c>
      <c r="G90" s="2134">
        <v>0</v>
      </c>
      <c r="H90" s="2135">
        <v>0</v>
      </c>
      <c r="I90" s="456">
        <v>0</v>
      </c>
      <c r="J90" s="454">
        <v>0</v>
      </c>
      <c r="K90" s="456">
        <v>0</v>
      </c>
      <c r="L90" s="454">
        <v>0</v>
      </c>
      <c r="M90" s="456">
        <v>0</v>
      </c>
      <c r="N90" s="454">
        <v>0</v>
      </c>
      <c r="O90" s="456">
        <v>0</v>
      </c>
      <c r="P90" s="454">
        <v>0</v>
      </c>
      <c r="Q90" s="456">
        <v>0</v>
      </c>
      <c r="R90" s="454">
        <v>0</v>
      </c>
      <c r="S90" s="456">
        <v>0</v>
      </c>
      <c r="T90" s="454">
        <v>0</v>
      </c>
      <c r="U90" s="457">
        <v>0</v>
      </c>
      <c r="V90" s="458">
        <v>0</v>
      </c>
      <c r="W90" s="1096">
        <f t="shared" si="2"/>
        <v>0</v>
      </c>
      <c r="X90" s="1097">
        <f t="shared" si="3"/>
        <v>0</v>
      </c>
      <c r="Y90" s="1082">
        <f>'t1'!M90</f>
        <v>0</v>
      </c>
    </row>
    <row r="91" spans="1:25" ht="13.5" customHeight="1" x14ac:dyDescent="0.25">
      <c r="A91" s="2116" t="str">
        <f>'t1'!A91</f>
        <v>Coll.re prof.le sanitario - tecn. Della prev. Senior - DS</v>
      </c>
      <c r="B91" s="2119" t="str">
        <f>'t1'!B91</f>
        <v>S18865</v>
      </c>
      <c r="C91" s="2134">
        <v>0</v>
      </c>
      <c r="D91" s="2135">
        <v>0</v>
      </c>
      <c r="E91" s="2134">
        <v>0</v>
      </c>
      <c r="F91" s="2135">
        <v>0</v>
      </c>
      <c r="G91" s="2134">
        <v>0</v>
      </c>
      <c r="H91" s="2135">
        <v>0</v>
      </c>
      <c r="I91" s="456">
        <v>0</v>
      </c>
      <c r="J91" s="454">
        <v>0</v>
      </c>
      <c r="K91" s="456">
        <v>0</v>
      </c>
      <c r="L91" s="454">
        <v>0</v>
      </c>
      <c r="M91" s="456">
        <v>0</v>
      </c>
      <c r="N91" s="454">
        <v>0</v>
      </c>
      <c r="O91" s="456">
        <v>0</v>
      </c>
      <c r="P91" s="454">
        <v>0</v>
      </c>
      <c r="Q91" s="456">
        <v>0</v>
      </c>
      <c r="R91" s="454">
        <v>0</v>
      </c>
      <c r="S91" s="456">
        <v>0</v>
      </c>
      <c r="T91" s="454">
        <v>0</v>
      </c>
      <c r="U91" s="457">
        <v>0</v>
      </c>
      <c r="V91" s="458">
        <v>0</v>
      </c>
      <c r="W91" s="1096">
        <f t="shared" si="2"/>
        <v>0</v>
      </c>
      <c r="X91" s="1097">
        <f t="shared" si="3"/>
        <v>0</v>
      </c>
      <c r="Y91" s="1082">
        <f>'t1'!M91</f>
        <v>0</v>
      </c>
    </row>
    <row r="92" spans="1:25" ht="13.5" customHeight="1" x14ac:dyDescent="0.25">
      <c r="A92" s="2116" t="str">
        <f>'t1'!A92</f>
        <v>Coll.re prof.le sanitario - tecn. Della prev. - D</v>
      </c>
      <c r="B92" s="2119" t="str">
        <f>'t1'!B92</f>
        <v>S16022</v>
      </c>
      <c r="C92" s="2134">
        <v>0</v>
      </c>
      <c r="D92" s="2135">
        <v>0</v>
      </c>
      <c r="E92" s="2134">
        <v>0</v>
      </c>
      <c r="F92" s="2135">
        <v>0</v>
      </c>
      <c r="G92" s="2134">
        <v>1</v>
      </c>
      <c r="H92" s="2135">
        <v>0</v>
      </c>
      <c r="I92" s="456">
        <v>0</v>
      </c>
      <c r="J92" s="454">
        <v>0</v>
      </c>
      <c r="K92" s="456">
        <v>0</v>
      </c>
      <c r="L92" s="454">
        <v>1</v>
      </c>
      <c r="M92" s="456">
        <v>0</v>
      </c>
      <c r="N92" s="454">
        <v>0</v>
      </c>
      <c r="O92" s="456">
        <v>0</v>
      </c>
      <c r="P92" s="454">
        <v>0</v>
      </c>
      <c r="Q92" s="456">
        <v>0</v>
      </c>
      <c r="R92" s="454">
        <v>0</v>
      </c>
      <c r="S92" s="456">
        <v>0</v>
      </c>
      <c r="T92" s="454">
        <v>0</v>
      </c>
      <c r="U92" s="457">
        <v>0</v>
      </c>
      <c r="V92" s="458">
        <v>0</v>
      </c>
      <c r="W92" s="1096">
        <f t="shared" si="2"/>
        <v>1</v>
      </c>
      <c r="X92" s="1097">
        <f t="shared" si="3"/>
        <v>1</v>
      </c>
      <c r="Y92" s="1082">
        <f>'t1'!M92</f>
        <v>1</v>
      </c>
    </row>
    <row r="93" spans="1:25" ht="13.5" customHeight="1" x14ac:dyDescent="0.25">
      <c r="A93" s="2116" t="str">
        <f>'t1'!A93</f>
        <v>Oper.re prof.le sanitario - tecn. Della prev. - C</v>
      </c>
      <c r="B93" s="2119" t="str">
        <f>'t1'!B93</f>
        <v>S14055</v>
      </c>
      <c r="C93" s="2134">
        <v>0</v>
      </c>
      <c r="D93" s="2135">
        <v>0</v>
      </c>
      <c r="E93" s="2134">
        <v>0</v>
      </c>
      <c r="F93" s="2135">
        <v>0</v>
      </c>
      <c r="G93" s="2134">
        <v>0</v>
      </c>
      <c r="H93" s="2135">
        <v>0</v>
      </c>
      <c r="I93" s="456">
        <v>0</v>
      </c>
      <c r="J93" s="454">
        <v>0</v>
      </c>
      <c r="K93" s="456">
        <v>0</v>
      </c>
      <c r="L93" s="454">
        <v>0</v>
      </c>
      <c r="M93" s="456">
        <v>0</v>
      </c>
      <c r="N93" s="454">
        <v>0</v>
      </c>
      <c r="O93" s="456">
        <v>0</v>
      </c>
      <c r="P93" s="454">
        <v>0</v>
      </c>
      <c r="Q93" s="456">
        <v>0</v>
      </c>
      <c r="R93" s="454">
        <v>0</v>
      </c>
      <c r="S93" s="456">
        <v>0</v>
      </c>
      <c r="T93" s="454">
        <v>0</v>
      </c>
      <c r="U93" s="457">
        <v>0</v>
      </c>
      <c r="V93" s="458">
        <v>0</v>
      </c>
      <c r="W93" s="1096">
        <f t="shared" si="2"/>
        <v>0</v>
      </c>
      <c r="X93" s="1097">
        <f t="shared" si="3"/>
        <v>0</v>
      </c>
      <c r="Y93" s="1082">
        <f>'t1'!M93</f>
        <v>0</v>
      </c>
    </row>
    <row r="94" spans="1:25" ht="13.5" customHeight="1" x14ac:dyDescent="0.25">
      <c r="A94" s="2116" t="str">
        <f>'t1'!A94</f>
        <v>Coll.re prof.le sanitario - pers. Della riabil. Senior - DS</v>
      </c>
      <c r="B94" s="2119" t="str">
        <f>'t1'!B94</f>
        <v>S18866</v>
      </c>
      <c r="C94" s="2134">
        <v>0</v>
      </c>
      <c r="D94" s="2135">
        <v>0</v>
      </c>
      <c r="E94" s="2134">
        <v>0</v>
      </c>
      <c r="F94" s="2135">
        <v>0</v>
      </c>
      <c r="G94" s="2134">
        <v>0</v>
      </c>
      <c r="H94" s="2135">
        <v>0</v>
      </c>
      <c r="I94" s="456">
        <v>0</v>
      </c>
      <c r="J94" s="454">
        <v>0</v>
      </c>
      <c r="K94" s="456">
        <v>0</v>
      </c>
      <c r="L94" s="454">
        <v>0</v>
      </c>
      <c r="M94" s="456">
        <v>0</v>
      </c>
      <c r="N94" s="454">
        <v>0</v>
      </c>
      <c r="O94" s="456">
        <v>0</v>
      </c>
      <c r="P94" s="454">
        <v>0</v>
      </c>
      <c r="Q94" s="456">
        <v>0</v>
      </c>
      <c r="R94" s="454">
        <v>0</v>
      </c>
      <c r="S94" s="456">
        <v>0</v>
      </c>
      <c r="T94" s="454">
        <v>0</v>
      </c>
      <c r="U94" s="457">
        <v>0</v>
      </c>
      <c r="V94" s="458">
        <v>0</v>
      </c>
      <c r="W94" s="1096">
        <f t="shared" si="2"/>
        <v>0</v>
      </c>
      <c r="X94" s="1097">
        <f t="shared" si="3"/>
        <v>0</v>
      </c>
      <c r="Y94" s="1082">
        <f>'t1'!M94</f>
        <v>0</v>
      </c>
    </row>
    <row r="95" spans="1:25" ht="13.5" customHeight="1" x14ac:dyDescent="0.25">
      <c r="A95" s="2116" t="str">
        <f>'t1'!A95</f>
        <v>Coll.re prof.le sanitario - pers. Della riabil. - D</v>
      </c>
      <c r="B95" s="2119" t="str">
        <f>'t1'!B95</f>
        <v>S16019</v>
      </c>
      <c r="C95" s="2134">
        <v>0</v>
      </c>
      <c r="D95" s="2135">
        <v>5</v>
      </c>
      <c r="E95" s="2134">
        <v>0</v>
      </c>
      <c r="F95" s="2135">
        <v>0</v>
      </c>
      <c r="G95" s="2134">
        <v>0</v>
      </c>
      <c r="H95" s="2135">
        <v>0</v>
      </c>
      <c r="I95" s="456">
        <v>0</v>
      </c>
      <c r="J95" s="454">
        <v>2</v>
      </c>
      <c r="K95" s="456">
        <v>0</v>
      </c>
      <c r="L95" s="454">
        <v>3</v>
      </c>
      <c r="M95" s="456">
        <v>1</v>
      </c>
      <c r="N95" s="454">
        <v>1</v>
      </c>
      <c r="O95" s="456">
        <v>0</v>
      </c>
      <c r="P95" s="454">
        <v>4</v>
      </c>
      <c r="Q95" s="456">
        <v>0</v>
      </c>
      <c r="R95" s="454">
        <v>0</v>
      </c>
      <c r="S95" s="456">
        <v>0</v>
      </c>
      <c r="T95" s="454">
        <v>0</v>
      </c>
      <c r="U95" s="457">
        <v>0</v>
      </c>
      <c r="V95" s="458">
        <v>0</v>
      </c>
      <c r="W95" s="1096">
        <f t="shared" si="2"/>
        <v>1</v>
      </c>
      <c r="X95" s="1097">
        <f t="shared" si="3"/>
        <v>15</v>
      </c>
      <c r="Y95" s="1082">
        <f>'t1'!M95</f>
        <v>1</v>
      </c>
    </row>
    <row r="96" spans="1:25" ht="13.5" customHeight="1" x14ac:dyDescent="0.25">
      <c r="A96" s="2116" t="str">
        <f>'t1'!A96</f>
        <v>Oper.re prof.le di ii cat. Con funz. Di riabil. Senior - C</v>
      </c>
      <c r="B96" s="2119" t="str">
        <f>'t1'!B96</f>
        <v>S14S51</v>
      </c>
      <c r="C96" s="2134">
        <v>0</v>
      </c>
      <c r="D96" s="2135">
        <v>0</v>
      </c>
      <c r="E96" s="2134">
        <v>0</v>
      </c>
      <c r="F96" s="2135">
        <v>0</v>
      </c>
      <c r="G96" s="2134">
        <v>0</v>
      </c>
      <c r="H96" s="2135">
        <v>0</v>
      </c>
      <c r="I96" s="456">
        <v>0</v>
      </c>
      <c r="J96" s="454">
        <v>0</v>
      </c>
      <c r="K96" s="456">
        <v>0</v>
      </c>
      <c r="L96" s="454">
        <v>0</v>
      </c>
      <c r="M96" s="456">
        <v>0</v>
      </c>
      <c r="N96" s="454">
        <v>0</v>
      </c>
      <c r="O96" s="456">
        <v>0</v>
      </c>
      <c r="P96" s="454">
        <v>0</v>
      </c>
      <c r="Q96" s="456">
        <v>0</v>
      </c>
      <c r="R96" s="454">
        <v>0</v>
      </c>
      <c r="S96" s="456">
        <v>0</v>
      </c>
      <c r="T96" s="454">
        <v>0</v>
      </c>
      <c r="U96" s="457">
        <v>0</v>
      </c>
      <c r="V96" s="458">
        <v>0</v>
      </c>
      <c r="W96" s="1096">
        <f t="shared" si="2"/>
        <v>0</v>
      </c>
      <c r="X96" s="1097">
        <f t="shared" si="3"/>
        <v>0</v>
      </c>
      <c r="Y96" s="1082">
        <f>'t1'!M96</f>
        <v>0</v>
      </c>
    </row>
    <row r="97" spans="1:25" ht="13.5" customHeight="1" x14ac:dyDescent="0.25">
      <c r="A97" s="2116" t="str">
        <f>'t1'!A97</f>
        <v>Oper.re prof.le sanitario - pers. Della riabil. - C</v>
      </c>
      <c r="B97" s="2119" t="str">
        <f>'t1'!B97</f>
        <v>S14053</v>
      </c>
      <c r="C97" s="2134">
        <v>0</v>
      </c>
      <c r="D97" s="2135">
        <v>0</v>
      </c>
      <c r="E97" s="2134">
        <v>0</v>
      </c>
      <c r="F97" s="2135">
        <v>0</v>
      </c>
      <c r="G97" s="2134">
        <v>0</v>
      </c>
      <c r="H97" s="2135">
        <v>0</v>
      </c>
      <c r="I97" s="456">
        <v>0</v>
      </c>
      <c r="J97" s="454">
        <v>0</v>
      </c>
      <c r="K97" s="456">
        <v>0</v>
      </c>
      <c r="L97" s="454">
        <v>0</v>
      </c>
      <c r="M97" s="456">
        <v>0</v>
      </c>
      <c r="N97" s="454">
        <v>0</v>
      </c>
      <c r="O97" s="456">
        <v>0</v>
      </c>
      <c r="P97" s="454">
        <v>0</v>
      </c>
      <c r="Q97" s="456">
        <v>0</v>
      </c>
      <c r="R97" s="454">
        <v>0</v>
      </c>
      <c r="S97" s="456">
        <v>0</v>
      </c>
      <c r="T97" s="454">
        <v>0</v>
      </c>
      <c r="U97" s="457">
        <v>0</v>
      </c>
      <c r="V97" s="458">
        <v>0</v>
      </c>
      <c r="W97" s="1096">
        <f t="shared" si="2"/>
        <v>0</v>
      </c>
      <c r="X97" s="1097">
        <f t="shared" si="3"/>
        <v>0</v>
      </c>
      <c r="Y97" s="1082">
        <f>'t1'!M97</f>
        <v>0</v>
      </c>
    </row>
    <row r="98" spans="1:25" ht="13.5" customHeight="1" x14ac:dyDescent="0.25">
      <c r="A98" s="2116" t="str">
        <f>'t1'!A98</f>
        <v>Oper.re prof.le di II cat. Con funz. Di riabil. - BS</v>
      </c>
      <c r="B98" s="2119" t="str">
        <f>'t1'!B98</f>
        <v>S13051</v>
      </c>
      <c r="C98" s="2134">
        <v>0</v>
      </c>
      <c r="D98" s="2135">
        <v>0</v>
      </c>
      <c r="E98" s="2134">
        <v>0</v>
      </c>
      <c r="F98" s="2135">
        <v>0</v>
      </c>
      <c r="G98" s="2134">
        <v>0</v>
      </c>
      <c r="H98" s="2135">
        <v>0</v>
      </c>
      <c r="I98" s="456">
        <v>0</v>
      </c>
      <c r="J98" s="454">
        <v>0</v>
      </c>
      <c r="K98" s="456">
        <v>0</v>
      </c>
      <c r="L98" s="454">
        <v>0</v>
      </c>
      <c r="M98" s="456">
        <v>0</v>
      </c>
      <c r="N98" s="454">
        <v>0</v>
      </c>
      <c r="O98" s="456">
        <v>0</v>
      </c>
      <c r="P98" s="454">
        <v>0</v>
      </c>
      <c r="Q98" s="456">
        <v>0</v>
      </c>
      <c r="R98" s="454">
        <v>0</v>
      </c>
      <c r="S98" s="456">
        <v>0</v>
      </c>
      <c r="T98" s="454">
        <v>0</v>
      </c>
      <c r="U98" s="457">
        <v>0</v>
      </c>
      <c r="V98" s="458">
        <v>0</v>
      </c>
      <c r="W98" s="1096">
        <f t="shared" si="2"/>
        <v>0</v>
      </c>
      <c r="X98" s="1097">
        <f t="shared" si="3"/>
        <v>0</v>
      </c>
      <c r="Y98" s="1082">
        <f>'t1'!M98</f>
        <v>0</v>
      </c>
    </row>
    <row r="99" spans="1:25" ht="13.5" customHeight="1" x14ac:dyDescent="0.25">
      <c r="A99" s="2116" t="str">
        <f>'t1'!A99</f>
        <v>Profilo atipico ruolo sanitario</v>
      </c>
      <c r="B99" s="2119" t="str">
        <f>'t1'!B99</f>
        <v>S00062</v>
      </c>
      <c r="C99" s="2134">
        <v>0</v>
      </c>
      <c r="D99" s="2135">
        <v>0</v>
      </c>
      <c r="E99" s="2134">
        <v>0</v>
      </c>
      <c r="F99" s="2135">
        <v>0</v>
      </c>
      <c r="G99" s="2134">
        <v>0</v>
      </c>
      <c r="H99" s="2135">
        <v>0</v>
      </c>
      <c r="I99" s="456">
        <v>0</v>
      </c>
      <c r="J99" s="454">
        <v>0</v>
      </c>
      <c r="K99" s="456">
        <v>0</v>
      </c>
      <c r="L99" s="454">
        <v>0</v>
      </c>
      <c r="M99" s="456">
        <v>0</v>
      </c>
      <c r="N99" s="454">
        <v>0</v>
      </c>
      <c r="O99" s="456">
        <v>0</v>
      </c>
      <c r="P99" s="454">
        <v>0</v>
      </c>
      <c r="Q99" s="456">
        <v>0</v>
      </c>
      <c r="R99" s="454">
        <v>0</v>
      </c>
      <c r="S99" s="456">
        <v>0</v>
      </c>
      <c r="T99" s="454">
        <v>0</v>
      </c>
      <c r="U99" s="457">
        <v>0</v>
      </c>
      <c r="V99" s="458">
        <v>0</v>
      </c>
      <c r="W99" s="1096">
        <f t="shared" si="2"/>
        <v>0</v>
      </c>
      <c r="X99" s="1097">
        <f t="shared" si="3"/>
        <v>0</v>
      </c>
      <c r="Y99" s="1082">
        <f>'t1'!M99</f>
        <v>0</v>
      </c>
    </row>
    <row r="100" spans="1:25" ht="13.5" customHeight="1" x14ac:dyDescent="0.25">
      <c r="A100" s="2116" t="str">
        <f>'t1'!A100</f>
        <v>Avvocato dirig. Con incarico di struttura complessa</v>
      </c>
      <c r="B100" s="2119" t="str">
        <f>'t1'!B100</f>
        <v>PD0010</v>
      </c>
      <c r="C100" s="2134">
        <v>0</v>
      </c>
      <c r="D100" s="2135">
        <v>0</v>
      </c>
      <c r="E100" s="2134">
        <v>0</v>
      </c>
      <c r="F100" s="2135">
        <v>0</v>
      </c>
      <c r="G100" s="2134">
        <v>0</v>
      </c>
      <c r="H100" s="2135">
        <v>0</v>
      </c>
      <c r="I100" s="456">
        <v>0</v>
      </c>
      <c r="J100" s="454">
        <v>0</v>
      </c>
      <c r="K100" s="456">
        <v>0</v>
      </c>
      <c r="L100" s="454">
        <v>0</v>
      </c>
      <c r="M100" s="456">
        <v>0</v>
      </c>
      <c r="N100" s="454">
        <v>0</v>
      </c>
      <c r="O100" s="456">
        <v>0</v>
      </c>
      <c r="P100" s="454">
        <v>0</v>
      </c>
      <c r="Q100" s="456">
        <v>0</v>
      </c>
      <c r="R100" s="454">
        <v>0</v>
      </c>
      <c r="S100" s="456">
        <v>0</v>
      </c>
      <c r="T100" s="454">
        <v>0</v>
      </c>
      <c r="U100" s="457">
        <v>0</v>
      </c>
      <c r="V100" s="458">
        <v>0</v>
      </c>
      <c r="W100" s="1096">
        <f t="shared" si="2"/>
        <v>0</v>
      </c>
      <c r="X100" s="1097">
        <f t="shared" si="3"/>
        <v>0</v>
      </c>
      <c r="Y100" s="1082">
        <f>'t1'!M100</f>
        <v>0</v>
      </c>
    </row>
    <row r="101" spans="1:25" ht="13.5" customHeight="1" x14ac:dyDescent="0.25">
      <c r="A101" s="2116" t="str">
        <f>'t1'!A101</f>
        <v>Avvocato dirig. Con incarico di struttura semplice</v>
      </c>
      <c r="B101" s="2119" t="str">
        <f>'t1'!B101</f>
        <v>PD0S09</v>
      </c>
      <c r="C101" s="2134">
        <v>0</v>
      </c>
      <c r="D101" s="2135">
        <v>0</v>
      </c>
      <c r="E101" s="2134">
        <v>0</v>
      </c>
      <c r="F101" s="2135">
        <v>0</v>
      </c>
      <c r="G101" s="2134">
        <v>0</v>
      </c>
      <c r="H101" s="2135">
        <v>0</v>
      </c>
      <c r="I101" s="456">
        <v>0</v>
      </c>
      <c r="J101" s="454">
        <v>0</v>
      </c>
      <c r="K101" s="456">
        <v>0</v>
      </c>
      <c r="L101" s="454">
        <v>0</v>
      </c>
      <c r="M101" s="456">
        <v>0</v>
      </c>
      <c r="N101" s="454">
        <v>0</v>
      </c>
      <c r="O101" s="456">
        <v>0</v>
      </c>
      <c r="P101" s="454">
        <v>0</v>
      </c>
      <c r="Q101" s="456">
        <v>0</v>
      </c>
      <c r="R101" s="454">
        <v>0</v>
      </c>
      <c r="S101" s="456">
        <v>0</v>
      </c>
      <c r="T101" s="454">
        <v>0</v>
      </c>
      <c r="U101" s="457">
        <v>0</v>
      </c>
      <c r="V101" s="458">
        <v>0</v>
      </c>
      <c r="W101" s="1096">
        <f t="shared" si="2"/>
        <v>0</v>
      </c>
      <c r="X101" s="1097">
        <f t="shared" si="3"/>
        <v>0</v>
      </c>
      <c r="Y101" s="1082">
        <f>'t1'!M101</f>
        <v>0</v>
      </c>
    </row>
    <row r="102" spans="1:25" ht="13.5" customHeight="1" x14ac:dyDescent="0.25">
      <c r="A102" s="2116" t="str">
        <f>'t1'!A102</f>
        <v>Avvocato dirig. Con altri incar.prof.li</v>
      </c>
      <c r="B102" s="2119" t="str">
        <f>'t1'!B102</f>
        <v>PD0A09</v>
      </c>
      <c r="C102" s="2134">
        <v>0</v>
      </c>
      <c r="D102" s="2135">
        <v>0</v>
      </c>
      <c r="E102" s="2134">
        <v>0</v>
      </c>
      <c r="F102" s="2135">
        <v>0</v>
      </c>
      <c r="G102" s="2134">
        <v>0</v>
      </c>
      <c r="H102" s="2135">
        <v>0</v>
      </c>
      <c r="I102" s="456">
        <v>0</v>
      </c>
      <c r="J102" s="454">
        <v>0</v>
      </c>
      <c r="K102" s="456">
        <v>0</v>
      </c>
      <c r="L102" s="454">
        <v>0</v>
      </c>
      <c r="M102" s="456">
        <v>0</v>
      </c>
      <c r="N102" s="454">
        <v>0</v>
      </c>
      <c r="O102" s="456">
        <v>0</v>
      </c>
      <c r="P102" s="454">
        <v>0</v>
      </c>
      <c r="Q102" s="456">
        <v>0</v>
      </c>
      <c r="R102" s="454">
        <v>0</v>
      </c>
      <c r="S102" s="456">
        <v>0</v>
      </c>
      <c r="T102" s="454">
        <v>0</v>
      </c>
      <c r="U102" s="457">
        <v>0</v>
      </c>
      <c r="V102" s="458">
        <v>0</v>
      </c>
      <c r="W102" s="1096">
        <f t="shared" si="2"/>
        <v>0</v>
      </c>
      <c r="X102" s="1097">
        <f t="shared" si="3"/>
        <v>0</v>
      </c>
      <c r="Y102" s="1082">
        <f>'t1'!M102</f>
        <v>0</v>
      </c>
    </row>
    <row r="103" spans="1:25" ht="13.5" customHeight="1" x14ac:dyDescent="0.25">
      <c r="A103" s="2116" t="str">
        <f>'t1'!A103</f>
        <v>Avvocato dir. A t. Determinato(art. 15-septies dlgs. 502/92)</v>
      </c>
      <c r="B103" s="2119" t="str">
        <f>'t1'!B103</f>
        <v>PD0605</v>
      </c>
      <c r="C103" s="2134">
        <v>0</v>
      </c>
      <c r="D103" s="2135">
        <v>0</v>
      </c>
      <c r="E103" s="2134">
        <v>0</v>
      </c>
      <c r="F103" s="2135">
        <v>0</v>
      </c>
      <c r="G103" s="2134">
        <v>0</v>
      </c>
      <c r="H103" s="2135">
        <v>0</v>
      </c>
      <c r="I103" s="456">
        <v>0</v>
      </c>
      <c r="J103" s="454">
        <v>0</v>
      </c>
      <c r="K103" s="456">
        <v>0</v>
      </c>
      <c r="L103" s="454">
        <v>0</v>
      </c>
      <c r="M103" s="456">
        <v>0</v>
      </c>
      <c r="N103" s="454">
        <v>0</v>
      </c>
      <c r="O103" s="456">
        <v>0</v>
      </c>
      <c r="P103" s="454">
        <v>0</v>
      </c>
      <c r="Q103" s="456">
        <v>0</v>
      </c>
      <c r="R103" s="454">
        <v>0</v>
      </c>
      <c r="S103" s="456">
        <v>0</v>
      </c>
      <c r="T103" s="454">
        <v>0</v>
      </c>
      <c r="U103" s="457">
        <v>0</v>
      </c>
      <c r="V103" s="458">
        <v>0</v>
      </c>
      <c r="W103" s="1096">
        <f t="shared" si="2"/>
        <v>0</v>
      </c>
      <c r="X103" s="1097">
        <f t="shared" si="3"/>
        <v>0</v>
      </c>
      <c r="Y103" s="1082">
        <f>'t1'!M103</f>
        <v>0</v>
      </c>
    </row>
    <row r="104" spans="1:25" ht="13.5" customHeight="1" x14ac:dyDescent="0.25">
      <c r="A104" s="2116" t="str">
        <f>'t1'!A104</f>
        <v>Ingegnere dirig. Con incarico di struttura complessa</v>
      </c>
      <c r="B104" s="2119" t="str">
        <f>'t1'!B104</f>
        <v>PD0046</v>
      </c>
      <c r="C104" s="2134">
        <v>0</v>
      </c>
      <c r="D104" s="2135">
        <v>0</v>
      </c>
      <c r="E104" s="2134">
        <v>1</v>
      </c>
      <c r="F104" s="2135">
        <v>0</v>
      </c>
      <c r="G104" s="2134">
        <v>0</v>
      </c>
      <c r="H104" s="2135">
        <v>0</v>
      </c>
      <c r="I104" s="456">
        <v>0</v>
      </c>
      <c r="J104" s="454">
        <v>1</v>
      </c>
      <c r="K104" s="456">
        <v>0</v>
      </c>
      <c r="L104" s="454">
        <v>0</v>
      </c>
      <c r="M104" s="456">
        <v>0</v>
      </c>
      <c r="N104" s="454">
        <v>0</v>
      </c>
      <c r="O104" s="456">
        <v>0</v>
      </c>
      <c r="P104" s="454">
        <v>0</v>
      </c>
      <c r="Q104" s="456">
        <v>0</v>
      </c>
      <c r="R104" s="454">
        <v>0</v>
      </c>
      <c r="S104" s="456">
        <v>0</v>
      </c>
      <c r="T104" s="454">
        <v>0</v>
      </c>
      <c r="U104" s="457">
        <v>0</v>
      </c>
      <c r="V104" s="458">
        <v>0</v>
      </c>
      <c r="W104" s="1096">
        <f t="shared" si="2"/>
        <v>1</v>
      </c>
      <c r="X104" s="1097">
        <f t="shared" si="3"/>
        <v>1</v>
      </c>
      <c r="Y104" s="1082">
        <f>'t1'!M104</f>
        <v>1</v>
      </c>
    </row>
    <row r="105" spans="1:25" ht="13.5" customHeight="1" x14ac:dyDescent="0.25">
      <c r="A105" s="2116" t="str">
        <f>'t1'!A105</f>
        <v>Ingegnere dirig. Con incarico di struttura semplice</v>
      </c>
      <c r="B105" s="2119" t="str">
        <f>'t1'!B105</f>
        <v>PD0S45</v>
      </c>
      <c r="C105" s="2134">
        <v>0</v>
      </c>
      <c r="D105" s="2135">
        <v>0</v>
      </c>
      <c r="E105" s="2134">
        <v>0</v>
      </c>
      <c r="F105" s="2135">
        <v>0</v>
      </c>
      <c r="G105" s="2134">
        <v>0</v>
      </c>
      <c r="H105" s="2135">
        <v>0</v>
      </c>
      <c r="I105" s="456">
        <v>0</v>
      </c>
      <c r="J105" s="454">
        <v>0</v>
      </c>
      <c r="K105" s="456">
        <v>0</v>
      </c>
      <c r="L105" s="454">
        <v>0</v>
      </c>
      <c r="M105" s="456">
        <v>0</v>
      </c>
      <c r="N105" s="454">
        <v>0</v>
      </c>
      <c r="O105" s="456">
        <v>0</v>
      </c>
      <c r="P105" s="454">
        <v>0</v>
      </c>
      <c r="Q105" s="456">
        <v>0</v>
      </c>
      <c r="R105" s="454">
        <v>0</v>
      </c>
      <c r="S105" s="456">
        <v>0</v>
      </c>
      <c r="T105" s="454">
        <v>0</v>
      </c>
      <c r="U105" s="457">
        <v>0</v>
      </c>
      <c r="V105" s="458">
        <v>0</v>
      </c>
      <c r="W105" s="1096">
        <f t="shared" si="2"/>
        <v>0</v>
      </c>
      <c r="X105" s="1097">
        <f t="shared" si="3"/>
        <v>0</v>
      </c>
      <c r="Y105" s="1082">
        <f>'t1'!M105</f>
        <v>0</v>
      </c>
    </row>
    <row r="106" spans="1:25" ht="13.5" customHeight="1" x14ac:dyDescent="0.25">
      <c r="A106" s="2116" t="str">
        <f>'t1'!A106</f>
        <v>Ingegnere dirig. Con altri incar.prof.li</v>
      </c>
      <c r="B106" s="2119" t="str">
        <f>'t1'!B106</f>
        <v>PD0A45</v>
      </c>
      <c r="C106" s="2134">
        <v>0</v>
      </c>
      <c r="D106" s="2135">
        <v>0</v>
      </c>
      <c r="E106" s="2134">
        <v>1</v>
      </c>
      <c r="F106" s="2135">
        <v>0</v>
      </c>
      <c r="G106" s="2134">
        <v>0</v>
      </c>
      <c r="H106" s="2135">
        <v>0</v>
      </c>
      <c r="I106" s="456">
        <v>0</v>
      </c>
      <c r="J106" s="454">
        <v>0</v>
      </c>
      <c r="K106" s="456">
        <v>0</v>
      </c>
      <c r="L106" s="454">
        <v>0</v>
      </c>
      <c r="M106" s="456">
        <v>0</v>
      </c>
      <c r="N106" s="454">
        <v>0</v>
      </c>
      <c r="O106" s="456">
        <v>0</v>
      </c>
      <c r="P106" s="454">
        <v>0</v>
      </c>
      <c r="Q106" s="456">
        <v>0</v>
      </c>
      <c r="R106" s="454">
        <v>0</v>
      </c>
      <c r="S106" s="456">
        <v>0</v>
      </c>
      <c r="T106" s="454">
        <v>0</v>
      </c>
      <c r="U106" s="457">
        <v>0</v>
      </c>
      <c r="V106" s="458">
        <v>0</v>
      </c>
      <c r="W106" s="1096">
        <f t="shared" si="2"/>
        <v>1</v>
      </c>
      <c r="X106" s="1097">
        <f t="shared" si="3"/>
        <v>0</v>
      </c>
      <c r="Y106" s="1082">
        <f>'t1'!M106</f>
        <v>1</v>
      </c>
    </row>
    <row r="107" spans="1:25" ht="13.5" customHeight="1" x14ac:dyDescent="0.25">
      <c r="A107" s="2116" t="str">
        <f>'t1'!A107</f>
        <v>Ingegnere dir. A t. Determinato(art.15-septies dlgs. 502/92)</v>
      </c>
      <c r="B107" s="2119" t="str">
        <f>'t1'!B107</f>
        <v>PD0606</v>
      </c>
      <c r="C107" s="2134">
        <v>0</v>
      </c>
      <c r="D107" s="2135">
        <v>0</v>
      </c>
      <c r="E107" s="2134">
        <v>0</v>
      </c>
      <c r="F107" s="2135">
        <v>0</v>
      </c>
      <c r="G107" s="2134">
        <v>0</v>
      </c>
      <c r="H107" s="2135">
        <v>0</v>
      </c>
      <c r="I107" s="456">
        <v>0</v>
      </c>
      <c r="J107" s="454">
        <v>0</v>
      </c>
      <c r="K107" s="456">
        <v>0</v>
      </c>
      <c r="L107" s="454">
        <v>0</v>
      </c>
      <c r="M107" s="456">
        <v>0</v>
      </c>
      <c r="N107" s="454">
        <v>0</v>
      </c>
      <c r="O107" s="456">
        <v>0</v>
      </c>
      <c r="P107" s="454">
        <v>0</v>
      </c>
      <c r="Q107" s="456">
        <v>0</v>
      </c>
      <c r="R107" s="454">
        <v>0</v>
      </c>
      <c r="S107" s="456">
        <v>0</v>
      </c>
      <c r="T107" s="454">
        <v>0</v>
      </c>
      <c r="U107" s="457">
        <v>0</v>
      </c>
      <c r="V107" s="458">
        <v>0</v>
      </c>
      <c r="W107" s="1096">
        <f t="shared" si="2"/>
        <v>0</v>
      </c>
      <c r="X107" s="1097">
        <f t="shared" si="3"/>
        <v>0</v>
      </c>
      <c r="Y107" s="1082">
        <f>'t1'!M107</f>
        <v>0</v>
      </c>
    </row>
    <row r="108" spans="1:25" ht="13.5" customHeight="1" x14ac:dyDescent="0.25">
      <c r="A108" s="2116" t="str">
        <f>'t1'!A108</f>
        <v>Architetti dirig. Con incarico di struttura complessa</v>
      </c>
      <c r="B108" s="2119" t="str">
        <f>'t1'!B108</f>
        <v>PD0004</v>
      </c>
      <c r="C108" s="2134">
        <v>0</v>
      </c>
      <c r="D108" s="2135">
        <v>0</v>
      </c>
      <c r="E108" s="2134">
        <v>0</v>
      </c>
      <c r="F108" s="2135">
        <v>0</v>
      </c>
      <c r="G108" s="2134">
        <v>0</v>
      </c>
      <c r="H108" s="2135">
        <v>0</v>
      </c>
      <c r="I108" s="456">
        <v>0</v>
      </c>
      <c r="J108" s="454">
        <v>0</v>
      </c>
      <c r="K108" s="456">
        <v>0</v>
      </c>
      <c r="L108" s="454">
        <v>0</v>
      </c>
      <c r="M108" s="456">
        <v>0</v>
      </c>
      <c r="N108" s="454">
        <v>0</v>
      </c>
      <c r="O108" s="456">
        <v>0</v>
      </c>
      <c r="P108" s="454">
        <v>0</v>
      </c>
      <c r="Q108" s="456">
        <v>0</v>
      </c>
      <c r="R108" s="454">
        <v>0</v>
      </c>
      <c r="S108" s="456">
        <v>0</v>
      </c>
      <c r="T108" s="454">
        <v>0</v>
      </c>
      <c r="U108" s="457">
        <v>0</v>
      </c>
      <c r="V108" s="458">
        <v>0</v>
      </c>
      <c r="W108" s="1096">
        <f t="shared" si="2"/>
        <v>0</v>
      </c>
      <c r="X108" s="1097">
        <f t="shared" si="3"/>
        <v>0</v>
      </c>
      <c r="Y108" s="1082">
        <f>'t1'!M108</f>
        <v>0</v>
      </c>
    </row>
    <row r="109" spans="1:25" ht="13.5" customHeight="1" x14ac:dyDescent="0.25">
      <c r="A109" s="2116" t="str">
        <f>'t1'!A109</f>
        <v>Architetti dirig. Con incarico di struttura semplice</v>
      </c>
      <c r="B109" s="2119" t="str">
        <f>'t1'!B109</f>
        <v>PD0S03</v>
      </c>
      <c r="C109" s="2134">
        <v>0</v>
      </c>
      <c r="D109" s="2135">
        <v>0</v>
      </c>
      <c r="E109" s="2134">
        <v>0</v>
      </c>
      <c r="F109" s="2135">
        <v>0</v>
      </c>
      <c r="G109" s="2134">
        <v>0</v>
      </c>
      <c r="H109" s="2135">
        <v>0</v>
      </c>
      <c r="I109" s="456">
        <v>0</v>
      </c>
      <c r="J109" s="454">
        <v>0</v>
      </c>
      <c r="K109" s="456">
        <v>0</v>
      </c>
      <c r="L109" s="454">
        <v>0</v>
      </c>
      <c r="M109" s="456">
        <v>0</v>
      </c>
      <c r="N109" s="454">
        <v>0</v>
      </c>
      <c r="O109" s="456">
        <v>0</v>
      </c>
      <c r="P109" s="454">
        <v>0</v>
      </c>
      <c r="Q109" s="456">
        <v>0</v>
      </c>
      <c r="R109" s="454">
        <v>0</v>
      </c>
      <c r="S109" s="456">
        <v>0</v>
      </c>
      <c r="T109" s="454">
        <v>0</v>
      </c>
      <c r="U109" s="457">
        <v>0</v>
      </c>
      <c r="V109" s="458">
        <v>0</v>
      </c>
      <c r="W109" s="1096">
        <f t="shared" si="2"/>
        <v>0</v>
      </c>
      <c r="X109" s="1097">
        <f t="shared" si="3"/>
        <v>0</v>
      </c>
      <c r="Y109" s="1082">
        <f>'t1'!M109</f>
        <v>0</v>
      </c>
    </row>
    <row r="110" spans="1:25" ht="13.5" customHeight="1" x14ac:dyDescent="0.25">
      <c r="A110" s="2116" t="str">
        <f>'t1'!A110</f>
        <v>Architetti dirig. Con altri incar.prof.li</v>
      </c>
      <c r="B110" s="2119" t="str">
        <f>'t1'!B110</f>
        <v>PD0A03</v>
      </c>
      <c r="C110" s="2134">
        <v>0</v>
      </c>
      <c r="D110" s="2135">
        <v>0</v>
      </c>
      <c r="E110" s="2134">
        <v>0</v>
      </c>
      <c r="F110" s="2135">
        <v>0</v>
      </c>
      <c r="G110" s="2134">
        <v>0</v>
      </c>
      <c r="H110" s="2135">
        <v>0</v>
      </c>
      <c r="I110" s="456">
        <v>0</v>
      </c>
      <c r="J110" s="454">
        <v>0</v>
      </c>
      <c r="K110" s="456">
        <v>0</v>
      </c>
      <c r="L110" s="454">
        <v>0</v>
      </c>
      <c r="M110" s="456">
        <v>0</v>
      </c>
      <c r="N110" s="454">
        <v>0</v>
      </c>
      <c r="O110" s="456">
        <v>0</v>
      </c>
      <c r="P110" s="454">
        <v>0</v>
      </c>
      <c r="Q110" s="456">
        <v>0</v>
      </c>
      <c r="R110" s="454">
        <v>0</v>
      </c>
      <c r="S110" s="456">
        <v>0</v>
      </c>
      <c r="T110" s="454">
        <v>0</v>
      </c>
      <c r="U110" s="457">
        <v>0</v>
      </c>
      <c r="V110" s="458">
        <v>0</v>
      </c>
      <c r="W110" s="1096">
        <f t="shared" si="2"/>
        <v>0</v>
      </c>
      <c r="X110" s="1097">
        <f t="shared" si="3"/>
        <v>0</v>
      </c>
      <c r="Y110" s="1082">
        <f>'t1'!M110</f>
        <v>0</v>
      </c>
    </row>
    <row r="111" spans="1:25" ht="13.5" customHeight="1" x14ac:dyDescent="0.25">
      <c r="A111" s="2116" t="str">
        <f>'t1'!A111</f>
        <v>Architetti dir. A t.determinato(art. 15-septies dlgs.502/92)</v>
      </c>
      <c r="B111" s="2119" t="str">
        <f>'t1'!B111</f>
        <v>PD0607</v>
      </c>
      <c r="C111" s="2134">
        <v>0</v>
      </c>
      <c r="D111" s="2135">
        <v>0</v>
      </c>
      <c r="E111" s="2134">
        <v>0</v>
      </c>
      <c r="F111" s="2135">
        <v>0</v>
      </c>
      <c r="G111" s="2134">
        <v>0</v>
      </c>
      <c r="H111" s="2135">
        <v>0</v>
      </c>
      <c r="I111" s="456">
        <v>0</v>
      </c>
      <c r="J111" s="454">
        <v>0</v>
      </c>
      <c r="K111" s="456">
        <v>0</v>
      </c>
      <c r="L111" s="454">
        <v>0</v>
      </c>
      <c r="M111" s="456">
        <v>0</v>
      </c>
      <c r="N111" s="454">
        <v>0</v>
      </c>
      <c r="O111" s="456">
        <v>0</v>
      </c>
      <c r="P111" s="454">
        <v>0</v>
      </c>
      <c r="Q111" s="456">
        <v>0</v>
      </c>
      <c r="R111" s="454">
        <v>0</v>
      </c>
      <c r="S111" s="456">
        <v>0</v>
      </c>
      <c r="T111" s="454">
        <v>0</v>
      </c>
      <c r="U111" s="457">
        <v>0</v>
      </c>
      <c r="V111" s="458">
        <v>0</v>
      </c>
      <c r="W111" s="1096">
        <f t="shared" si="2"/>
        <v>0</v>
      </c>
      <c r="X111" s="1097">
        <f t="shared" si="3"/>
        <v>0</v>
      </c>
      <c r="Y111" s="1082">
        <f>'t1'!M111</f>
        <v>0</v>
      </c>
    </row>
    <row r="112" spans="1:25" ht="13.5" customHeight="1" x14ac:dyDescent="0.25">
      <c r="A112" s="2116" t="str">
        <f>'t1'!A112</f>
        <v>Geologi dirig. Con incarico di struttura complessa</v>
      </c>
      <c r="B112" s="2119" t="str">
        <f>'t1'!B112</f>
        <v>PD0044</v>
      </c>
      <c r="C112" s="2134">
        <v>0</v>
      </c>
      <c r="D112" s="2135">
        <v>0</v>
      </c>
      <c r="E112" s="2134">
        <v>0</v>
      </c>
      <c r="F112" s="2135">
        <v>0</v>
      </c>
      <c r="G112" s="2134">
        <v>0</v>
      </c>
      <c r="H112" s="2135">
        <v>0</v>
      </c>
      <c r="I112" s="456">
        <v>0</v>
      </c>
      <c r="J112" s="454">
        <v>0</v>
      </c>
      <c r="K112" s="456">
        <v>0</v>
      </c>
      <c r="L112" s="454">
        <v>0</v>
      </c>
      <c r="M112" s="456">
        <v>0</v>
      </c>
      <c r="N112" s="454">
        <v>0</v>
      </c>
      <c r="O112" s="456">
        <v>0</v>
      </c>
      <c r="P112" s="454">
        <v>0</v>
      </c>
      <c r="Q112" s="456">
        <v>0</v>
      </c>
      <c r="R112" s="454">
        <v>0</v>
      </c>
      <c r="S112" s="456">
        <v>0</v>
      </c>
      <c r="T112" s="454">
        <v>0</v>
      </c>
      <c r="U112" s="457">
        <v>0</v>
      </c>
      <c r="V112" s="458">
        <v>0</v>
      </c>
      <c r="W112" s="1096">
        <f t="shared" si="2"/>
        <v>0</v>
      </c>
      <c r="X112" s="1097">
        <f t="shared" si="3"/>
        <v>0</v>
      </c>
      <c r="Y112" s="1082">
        <f>'t1'!M112</f>
        <v>0</v>
      </c>
    </row>
    <row r="113" spans="1:25" ht="13.5" customHeight="1" x14ac:dyDescent="0.25">
      <c r="A113" s="2116" t="str">
        <f>'t1'!A113</f>
        <v>Geologi dirig. Con incarico di struttura semplice</v>
      </c>
      <c r="B113" s="2119" t="str">
        <f>'t1'!B113</f>
        <v>PD0S43</v>
      </c>
      <c r="C113" s="2134">
        <v>0</v>
      </c>
      <c r="D113" s="2135">
        <v>0</v>
      </c>
      <c r="E113" s="2134">
        <v>0</v>
      </c>
      <c r="F113" s="2135">
        <v>0</v>
      </c>
      <c r="G113" s="2134">
        <v>0</v>
      </c>
      <c r="H113" s="2135">
        <v>0</v>
      </c>
      <c r="I113" s="456">
        <v>0</v>
      </c>
      <c r="J113" s="454">
        <v>0</v>
      </c>
      <c r="K113" s="456">
        <v>0</v>
      </c>
      <c r="L113" s="454">
        <v>0</v>
      </c>
      <c r="M113" s="456">
        <v>0</v>
      </c>
      <c r="N113" s="454">
        <v>0</v>
      </c>
      <c r="O113" s="456">
        <v>0</v>
      </c>
      <c r="P113" s="454">
        <v>0</v>
      </c>
      <c r="Q113" s="456">
        <v>0</v>
      </c>
      <c r="R113" s="454">
        <v>0</v>
      </c>
      <c r="S113" s="456">
        <v>0</v>
      </c>
      <c r="T113" s="454">
        <v>0</v>
      </c>
      <c r="U113" s="457">
        <v>0</v>
      </c>
      <c r="V113" s="458">
        <v>0</v>
      </c>
      <c r="W113" s="1096">
        <f t="shared" si="2"/>
        <v>0</v>
      </c>
      <c r="X113" s="1097">
        <f t="shared" si="3"/>
        <v>0</v>
      </c>
      <c r="Y113" s="1082">
        <f>'t1'!M113</f>
        <v>0</v>
      </c>
    </row>
    <row r="114" spans="1:25" ht="13.5" customHeight="1" x14ac:dyDescent="0.25">
      <c r="A114" s="2116" t="str">
        <f>'t1'!A114</f>
        <v>Geologi dirig. Con altri incar.prof.li</v>
      </c>
      <c r="B114" s="2119" t="str">
        <f>'t1'!B114</f>
        <v>PD0A43</v>
      </c>
      <c r="C114" s="2134">
        <v>0</v>
      </c>
      <c r="D114" s="2135">
        <v>0</v>
      </c>
      <c r="E114" s="2134">
        <v>0</v>
      </c>
      <c r="F114" s="2135">
        <v>0</v>
      </c>
      <c r="G114" s="2134">
        <v>0</v>
      </c>
      <c r="H114" s="2135">
        <v>0</v>
      </c>
      <c r="I114" s="456">
        <v>0</v>
      </c>
      <c r="J114" s="454">
        <v>0</v>
      </c>
      <c r="K114" s="456">
        <v>0</v>
      </c>
      <c r="L114" s="454">
        <v>0</v>
      </c>
      <c r="M114" s="456">
        <v>0</v>
      </c>
      <c r="N114" s="454">
        <v>0</v>
      </c>
      <c r="O114" s="456">
        <v>0</v>
      </c>
      <c r="P114" s="454">
        <v>0</v>
      </c>
      <c r="Q114" s="456">
        <v>0</v>
      </c>
      <c r="R114" s="454">
        <v>0</v>
      </c>
      <c r="S114" s="456">
        <v>0</v>
      </c>
      <c r="T114" s="454">
        <v>0</v>
      </c>
      <c r="U114" s="457">
        <v>0</v>
      </c>
      <c r="V114" s="458">
        <v>0</v>
      </c>
      <c r="W114" s="1096">
        <f t="shared" si="2"/>
        <v>0</v>
      </c>
      <c r="X114" s="1097">
        <f t="shared" si="3"/>
        <v>0</v>
      </c>
      <c r="Y114" s="1082">
        <f>'t1'!M114</f>
        <v>0</v>
      </c>
    </row>
    <row r="115" spans="1:25" ht="13.5" customHeight="1" x14ac:dyDescent="0.25">
      <c r="A115" s="2116" t="str">
        <f>'t1'!A115</f>
        <v>Geologi  dir. A t. Determinato(art. 15-septies dlgs. 502/92)</v>
      </c>
      <c r="B115" s="2119" t="str">
        <f>'t1'!B115</f>
        <v>PD0608</v>
      </c>
      <c r="C115" s="2134">
        <v>0</v>
      </c>
      <c r="D115" s="2135">
        <v>0</v>
      </c>
      <c r="E115" s="2134">
        <v>0</v>
      </c>
      <c r="F115" s="2135">
        <v>0</v>
      </c>
      <c r="G115" s="2134">
        <v>0</v>
      </c>
      <c r="H115" s="2135">
        <v>0</v>
      </c>
      <c r="I115" s="456">
        <v>0</v>
      </c>
      <c r="J115" s="454">
        <v>0</v>
      </c>
      <c r="K115" s="456">
        <v>0</v>
      </c>
      <c r="L115" s="454">
        <v>0</v>
      </c>
      <c r="M115" s="456">
        <v>0</v>
      </c>
      <c r="N115" s="454">
        <v>0</v>
      </c>
      <c r="O115" s="456">
        <v>0</v>
      </c>
      <c r="P115" s="454">
        <v>0</v>
      </c>
      <c r="Q115" s="456">
        <v>0</v>
      </c>
      <c r="R115" s="454">
        <v>0</v>
      </c>
      <c r="S115" s="456">
        <v>0</v>
      </c>
      <c r="T115" s="454">
        <v>0</v>
      </c>
      <c r="U115" s="457">
        <v>0</v>
      </c>
      <c r="V115" s="458">
        <v>0</v>
      </c>
      <c r="W115" s="1096">
        <f t="shared" si="2"/>
        <v>0</v>
      </c>
      <c r="X115" s="1097">
        <f t="shared" si="3"/>
        <v>0</v>
      </c>
      <c r="Y115" s="1082">
        <f>'t1'!M115</f>
        <v>0</v>
      </c>
    </row>
    <row r="116" spans="1:25" ht="13.5" customHeight="1" x14ac:dyDescent="0.25">
      <c r="A116" s="2116" t="str">
        <f>'t1'!A116</f>
        <v>Assistente religioso - D</v>
      </c>
      <c r="B116" s="2119" t="str">
        <f>'t1'!B116</f>
        <v>P16006</v>
      </c>
      <c r="C116" s="2134">
        <v>0</v>
      </c>
      <c r="D116" s="2135">
        <v>0</v>
      </c>
      <c r="E116" s="2134">
        <v>0</v>
      </c>
      <c r="F116" s="2135">
        <v>0</v>
      </c>
      <c r="G116" s="2134">
        <v>0</v>
      </c>
      <c r="H116" s="2135">
        <v>0</v>
      </c>
      <c r="I116" s="456">
        <v>0</v>
      </c>
      <c r="J116" s="454">
        <v>0</v>
      </c>
      <c r="K116" s="456">
        <v>0</v>
      </c>
      <c r="L116" s="454">
        <v>0</v>
      </c>
      <c r="M116" s="456">
        <v>0</v>
      </c>
      <c r="N116" s="454">
        <v>0</v>
      </c>
      <c r="O116" s="456">
        <v>0</v>
      </c>
      <c r="P116" s="454">
        <v>0</v>
      </c>
      <c r="Q116" s="456">
        <v>0</v>
      </c>
      <c r="R116" s="454">
        <v>0</v>
      </c>
      <c r="S116" s="456">
        <v>0</v>
      </c>
      <c r="T116" s="454">
        <v>0</v>
      </c>
      <c r="U116" s="457">
        <v>0</v>
      </c>
      <c r="V116" s="458">
        <v>0</v>
      </c>
      <c r="W116" s="1096">
        <f t="shared" si="2"/>
        <v>0</v>
      </c>
      <c r="X116" s="1097">
        <f t="shared" si="3"/>
        <v>0</v>
      </c>
      <c r="Y116" s="1082">
        <f>'t1'!M116</f>
        <v>0</v>
      </c>
    </row>
    <row r="117" spans="1:25" ht="13.5" customHeight="1" x14ac:dyDescent="0.25">
      <c r="A117" s="2116" t="str">
        <f>'t1'!A117</f>
        <v>Specialista della comunicazione istituzionale - D</v>
      </c>
      <c r="B117" s="2119" t="str">
        <f>'t1'!B117</f>
        <v>PSP871</v>
      </c>
      <c r="C117" s="2134">
        <v>0</v>
      </c>
      <c r="D117" s="2135">
        <v>0</v>
      </c>
      <c r="E117" s="2134">
        <v>0</v>
      </c>
      <c r="F117" s="2135">
        <v>0</v>
      </c>
      <c r="G117" s="2134">
        <v>0</v>
      </c>
      <c r="H117" s="2135">
        <v>0</v>
      </c>
      <c r="I117" s="456">
        <v>0</v>
      </c>
      <c r="J117" s="454">
        <v>0</v>
      </c>
      <c r="K117" s="456">
        <v>0</v>
      </c>
      <c r="L117" s="454">
        <v>0</v>
      </c>
      <c r="M117" s="456">
        <v>0</v>
      </c>
      <c r="N117" s="454">
        <v>0</v>
      </c>
      <c r="O117" s="456">
        <v>0</v>
      </c>
      <c r="P117" s="454">
        <v>0</v>
      </c>
      <c r="Q117" s="456">
        <v>0</v>
      </c>
      <c r="R117" s="454">
        <v>0</v>
      </c>
      <c r="S117" s="456">
        <v>0</v>
      </c>
      <c r="T117" s="454">
        <v>0</v>
      </c>
      <c r="U117" s="457">
        <v>0</v>
      </c>
      <c r="V117" s="458">
        <v>0</v>
      </c>
      <c r="W117" s="1096">
        <f t="shared" si="2"/>
        <v>0</v>
      </c>
      <c r="X117" s="1097">
        <f t="shared" si="3"/>
        <v>0</v>
      </c>
      <c r="Y117" s="1082">
        <f>'t1'!M117</f>
        <v>0</v>
      </c>
    </row>
    <row r="118" spans="1:25" ht="13.5" customHeight="1" x14ac:dyDescent="0.25">
      <c r="A118" s="2116" t="str">
        <f>'t1'!A118</f>
        <v>Specialista nei rapporti con i media, giornalista pubblico - D</v>
      </c>
      <c r="B118" s="2119" t="str">
        <f>'t1'!B118</f>
        <v>PSP872</v>
      </c>
      <c r="C118" s="2134">
        <v>0</v>
      </c>
      <c r="D118" s="2135">
        <v>0</v>
      </c>
      <c r="E118" s="2134">
        <v>0</v>
      </c>
      <c r="F118" s="2135">
        <v>0</v>
      </c>
      <c r="G118" s="2134">
        <v>0</v>
      </c>
      <c r="H118" s="2135">
        <v>0</v>
      </c>
      <c r="I118" s="456">
        <v>0</v>
      </c>
      <c r="J118" s="454">
        <v>0</v>
      </c>
      <c r="K118" s="456">
        <v>0</v>
      </c>
      <c r="L118" s="454">
        <v>0</v>
      </c>
      <c r="M118" s="456">
        <v>0</v>
      </c>
      <c r="N118" s="454">
        <v>0</v>
      </c>
      <c r="O118" s="456">
        <v>0</v>
      </c>
      <c r="P118" s="454">
        <v>0</v>
      </c>
      <c r="Q118" s="456">
        <v>0</v>
      </c>
      <c r="R118" s="454">
        <v>0</v>
      </c>
      <c r="S118" s="456">
        <v>0</v>
      </c>
      <c r="T118" s="454">
        <v>0</v>
      </c>
      <c r="U118" s="457">
        <v>0</v>
      </c>
      <c r="V118" s="458">
        <v>0</v>
      </c>
      <c r="W118" s="1096">
        <f t="shared" si="2"/>
        <v>0</v>
      </c>
      <c r="X118" s="1097">
        <f t="shared" si="3"/>
        <v>0</v>
      </c>
      <c r="Y118" s="1082">
        <f>'t1'!M118</f>
        <v>0</v>
      </c>
    </row>
    <row r="119" spans="1:25" ht="13.5" customHeight="1" x14ac:dyDescent="0.25">
      <c r="A119" s="2116" t="str">
        <f>'t1'!A119</f>
        <v>Profilo atipico ruolo professionale</v>
      </c>
      <c r="B119" s="2119" t="str">
        <f>'t1'!B119</f>
        <v>P00062</v>
      </c>
      <c r="C119" s="2134">
        <v>0</v>
      </c>
      <c r="D119" s="2135">
        <v>0</v>
      </c>
      <c r="E119" s="2134">
        <v>0</v>
      </c>
      <c r="F119" s="2135">
        <v>0</v>
      </c>
      <c r="G119" s="2134">
        <v>0</v>
      </c>
      <c r="H119" s="2135">
        <v>0</v>
      </c>
      <c r="I119" s="456">
        <v>0</v>
      </c>
      <c r="J119" s="454">
        <v>0</v>
      </c>
      <c r="K119" s="456">
        <v>0</v>
      </c>
      <c r="L119" s="454">
        <v>0</v>
      </c>
      <c r="M119" s="456">
        <v>0</v>
      </c>
      <c r="N119" s="454">
        <v>0</v>
      </c>
      <c r="O119" s="456">
        <v>0</v>
      </c>
      <c r="P119" s="454">
        <v>0</v>
      </c>
      <c r="Q119" s="456">
        <v>0</v>
      </c>
      <c r="R119" s="454">
        <v>0</v>
      </c>
      <c r="S119" s="456">
        <v>0</v>
      </c>
      <c r="T119" s="454">
        <v>0</v>
      </c>
      <c r="U119" s="457">
        <v>0</v>
      </c>
      <c r="V119" s="458">
        <v>0</v>
      </c>
      <c r="W119" s="1096">
        <f t="shared" si="2"/>
        <v>0</v>
      </c>
      <c r="X119" s="1097">
        <f t="shared" si="3"/>
        <v>0</v>
      </c>
      <c r="Y119" s="1082">
        <f>'t1'!M119</f>
        <v>0</v>
      </c>
    </row>
    <row r="120" spans="1:25" ht="13.5" customHeight="1" x14ac:dyDescent="0.25">
      <c r="A120" s="2116" t="str">
        <f>'t1'!A120</f>
        <v>Analisti dirig. Con incarico di struttura complessa</v>
      </c>
      <c r="B120" s="2119" t="str">
        <f>'t1'!B120</f>
        <v>TD0002</v>
      </c>
      <c r="C120" s="2134">
        <v>0</v>
      </c>
      <c r="D120" s="2135">
        <v>0</v>
      </c>
      <c r="E120" s="2134">
        <v>0</v>
      </c>
      <c r="F120" s="2135">
        <v>0</v>
      </c>
      <c r="G120" s="2134">
        <v>1</v>
      </c>
      <c r="H120" s="2135">
        <v>0</v>
      </c>
      <c r="I120" s="456">
        <v>0</v>
      </c>
      <c r="J120" s="454">
        <v>0</v>
      </c>
      <c r="K120" s="456">
        <v>0</v>
      </c>
      <c r="L120" s="454">
        <v>0</v>
      </c>
      <c r="M120" s="456">
        <v>0</v>
      </c>
      <c r="N120" s="454">
        <v>0</v>
      </c>
      <c r="O120" s="456">
        <v>0</v>
      </c>
      <c r="P120" s="454">
        <v>0</v>
      </c>
      <c r="Q120" s="456">
        <v>0</v>
      </c>
      <c r="R120" s="454">
        <v>0</v>
      </c>
      <c r="S120" s="456">
        <v>0</v>
      </c>
      <c r="T120" s="454">
        <v>0</v>
      </c>
      <c r="U120" s="457">
        <v>0</v>
      </c>
      <c r="V120" s="458">
        <v>0</v>
      </c>
      <c r="W120" s="1096">
        <f t="shared" si="2"/>
        <v>1</v>
      </c>
      <c r="X120" s="1097">
        <f t="shared" si="3"/>
        <v>0</v>
      </c>
      <c r="Y120" s="1082">
        <f>'t1'!M120</f>
        <v>1</v>
      </c>
    </row>
    <row r="121" spans="1:25" ht="13.5" customHeight="1" x14ac:dyDescent="0.25">
      <c r="A121" s="2116" t="str">
        <f>'t1'!A121</f>
        <v>Analisti dirig. Con incarico di struttura semplice</v>
      </c>
      <c r="B121" s="2119" t="str">
        <f>'t1'!B121</f>
        <v>TD0S01</v>
      </c>
      <c r="C121" s="2134">
        <v>0</v>
      </c>
      <c r="D121" s="2135">
        <v>0</v>
      </c>
      <c r="E121" s="2134">
        <v>0</v>
      </c>
      <c r="F121" s="2135">
        <v>0</v>
      </c>
      <c r="G121" s="2134">
        <v>0</v>
      </c>
      <c r="H121" s="2135">
        <v>0</v>
      </c>
      <c r="I121" s="456">
        <v>0</v>
      </c>
      <c r="J121" s="454">
        <v>0</v>
      </c>
      <c r="K121" s="456">
        <v>0</v>
      </c>
      <c r="L121" s="454">
        <v>0</v>
      </c>
      <c r="M121" s="456">
        <v>0</v>
      </c>
      <c r="N121" s="454">
        <v>0</v>
      </c>
      <c r="O121" s="456">
        <v>0</v>
      </c>
      <c r="P121" s="454">
        <v>0</v>
      </c>
      <c r="Q121" s="456">
        <v>0</v>
      </c>
      <c r="R121" s="454">
        <v>0</v>
      </c>
      <c r="S121" s="456">
        <v>0</v>
      </c>
      <c r="T121" s="454">
        <v>0</v>
      </c>
      <c r="U121" s="457">
        <v>0</v>
      </c>
      <c r="V121" s="458">
        <v>0</v>
      </c>
      <c r="W121" s="1096">
        <f t="shared" si="2"/>
        <v>0</v>
      </c>
      <c r="X121" s="1097">
        <f t="shared" si="3"/>
        <v>0</v>
      </c>
      <c r="Y121" s="1082">
        <f>'t1'!M121</f>
        <v>0</v>
      </c>
    </row>
    <row r="122" spans="1:25" ht="13.5" customHeight="1" x14ac:dyDescent="0.25">
      <c r="A122" s="2116" t="str">
        <f>'t1'!A122</f>
        <v>Analisti dirig. Con altri incar.prof.li</v>
      </c>
      <c r="B122" s="2119" t="str">
        <f>'t1'!B122</f>
        <v>TD0A01</v>
      </c>
      <c r="C122" s="2134">
        <v>0</v>
      </c>
      <c r="D122" s="2135">
        <v>0</v>
      </c>
      <c r="E122" s="2134">
        <v>0</v>
      </c>
      <c r="F122" s="2135">
        <v>0</v>
      </c>
      <c r="G122" s="2134">
        <v>1</v>
      </c>
      <c r="H122" s="2135">
        <v>0</v>
      </c>
      <c r="I122" s="456">
        <v>0</v>
      </c>
      <c r="J122" s="454">
        <v>0</v>
      </c>
      <c r="K122" s="456">
        <v>1</v>
      </c>
      <c r="L122" s="454">
        <v>0</v>
      </c>
      <c r="M122" s="456">
        <v>0</v>
      </c>
      <c r="N122" s="454">
        <v>0</v>
      </c>
      <c r="O122" s="456">
        <v>0</v>
      </c>
      <c r="P122" s="454">
        <v>0</v>
      </c>
      <c r="Q122" s="456">
        <v>0</v>
      </c>
      <c r="R122" s="454">
        <v>0</v>
      </c>
      <c r="S122" s="456">
        <v>0</v>
      </c>
      <c r="T122" s="454">
        <v>0</v>
      </c>
      <c r="U122" s="457">
        <v>0</v>
      </c>
      <c r="V122" s="458">
        <v>0</v>
      </c>
      <c r="W122" s="1096">
        <f t="shared" si="2"/>
        <v>2</v>
      </c>
      <c r="X122" s="1097">
        <f t="shared" si="3"/>
        <v>0</v>
      </c>
      <c r="Y122" s="1082">
        <f>'t1'!M122</f>
        <v>1</v>
      </c>
    </row>
    <row r="123" spans="1:25" ht="13.5" customHeight="1" x14ac:dyDescent="0.25">
      <c r="A123" s="2116" t="str">
        <f>'t1'!A123</f>
        <v>Analisti dir. A t. Determinato(art. 15-septies dlgs. 502/92)</v>
      </c>
      <c r="B123" s="2119" t="str">
        <f>'t1'!B123</f>
        <v>TD0609</v>
      </c>
      <c r="C123" s="2134">
        <v>0</v>
      </c>
      <c r="D123" s="2135">
        <v>0</v>
      </c>
      <c r="E123" s="2134">
        <v>0</v>
      </c>
      <c r="F123" s="2135">
        <v>0</v>
      </c>
      <c r="G123" s="2134">
        <v>0</v>
      </c>
      <c r="H123" s="2135">
        <v>0</v>
      </c>
      <c r="I123" s="456">
        <v>0</v>
      </c>
      <c r="J123" s="454">
        <v>0</v>
      </c>
      <c r="K123" s="456">
        <v>0</v>
      </c>
      <c r="L123" s="454">
        <v>0</v>
      </c>
      <c r="M123" s="456">
        <v>0</v>
      </c>
      <c r="N123" s="454">
        <v>0</v>
      </c>
      <c r="O123" s="456">
        <v>0</v>
      </c>
      <c r="P123" s="454">
        <v>0</v>
      </c>
      <c r="Q123" s="456">
        <v>0</v>
      </c>
      <c r="R123" s="454">
        <v>0</v>
      </c>
      <c r="S123" s="456">
        <v>0</v>
      </c>
      <c r="T123" s="454">
        <v>0</v>
      </c>
      <c r="U123" s="457">
        <v>0</v>
      </c>
      <c r="V123" s="458">
        <v>0</v>
      </c>
      <c r="W123" s="1096">
        <f t="shared" si="2"/>
        <v>0</v>
      </c>
      <c r="X123" s="1097">
        <f t="shared" si="3"/>
        <v>0</v>
      </c>
      <c r="Y123" s="1082">
        <f>'t1'!M123</f>
        <v>0</v>
      </c>
    </row>
    <row r="124" spans="1:25" ht="13.5" customHeight="1" x14ac:dyDescent="0.25">
      <c r="A124" s="2116" t="str">
        <f>'t1'!A124</f>
        <v>Statistico dirig. Con incarico di struttura complessa</v>
      </c>
      <c r="B124" s="2119" t="str">
        <f>'t1'!B124</f>
        <v>TD0071</v>
      </c>
      <c r="C124" s="2134">
        <v>0</v>
      </c>
      <c r="D124" s="2135">
        <v>0</v>
      </c>
      <c r="E124" s="2134">
        <v>0</v>
      </c>
      <c r="F124" s="2135">
        <v>0</v>
      </c>
      <c r="G124" s="2134">
        <v>0</v>
      </c>
      <c r="H124" s="2135">
        <v>0</v>
      </c>
      <c r="I124" s="456">
        <v>0</v>
      </c>
      <c r="J124" s="454">
        <v>0</v>
      </c>
      <c r="K124" s="456">
        <v>0</v>
      </c>
      <c r="L124" s="454">
        <v>0</v>
      </c>
      <c r="M124" s="456">
        <v>0</v>
      </c>
      <c r="N124" s="454">
        <v>0</v>
      </c>
      <c r="O124" s="456">
        <v>0</v>
      </c>
      <c r="P124" s="454">
        <v>0</v>
      </c>
      <c r="Q124" s="456">
        <v>0</v>
      </c>
      <c r="R124" s="454">
        <v>0</v>
      </c>
      <c r="S124" s="456">
        <v>0</v>
      </c>
      <c r="T124" s="454">
        <v>0</v>
      </c>
      <c r="U124" s="457">
        <v>0</v>
      </c>
      <c r="V124" s="458">
        <v>0</v>
      </c>
      <c r="W124" s="1096">
        <f t="shared" si="2"/>
        <v>0</v>
      </c>
      <c r="X124" s="1097">
        <f t="shared" si="3"/>
        <v>0</v>
      </c>
      <c r="Y124" s="1082">
        <f>'t1'!M124</f>
        <v>0</v>
      </c>
    </row>
    <row r="125" spans="1:25" ht="13.5" customHeight="1" x14ac:dyDescent="0.25">
      <c r="A125" s="2116" t="str">
        <f>'t1'!A125</f>
        <v>Statistico dirig. Con incarico di struttura semplice</v>
      </c>
      <c r="B125" s="2119" t="str">
        <f>'t1'!B125</f>
        <v>TD0S70</v>
      </c>
      <c r="C125" s="2134">
        <v>0</v>
      </c>
      <c r="D125" s="2135">
        <v>0</v>
      </c>
      <c r="E125" s="2134">
        <v>0</v>
      </c>
      <c r="F125" s="2135">
        <v>0</v>
      </c>
      <c r="G125" s="2134">
        <v>0</v>
      </c>
      <c r="H125" s="2135">
        <v>0</v>
      </c>
      <c r="I125" s="456">
        <v>0</v>
      </c>
      <c r="J125" s="454">
        <v>0</v>
      </c>
      <c r="K125" s="456">
        <v>1</v>
      </c>
      <c r="L125" s="454">
        <v>0</v>
      </c>
      <c r="M125" s="456">
        <v>0</v>
      </c>
      <c r="N125" s="454">
        <v>0</v>
      </c>
      <c r="O125" s="456">
        <v>0</v>
      </c>
      <c r="P125" s="454">
        <v>0</v>
      </c>
      <c r="Q125" s="456">
        <v>0</v>
      </c>
      <c r="R125" s="454">
        <v>0</v>
      </c>
      <c r="S125" s="456">
        <v>0</v>
      </c>
      <c r="T125" s="454">
        <v>0</v>
      </c>
      <c r="U125" s="457">
        <v>0</v>
      </c>
      <c r="V125" s="458">
        <v>0</v>
      </c>
      <c r="W125" s="1096">
        <f t="shared" si="2"/>
        <v>1</v>
      </c>
      <c r="X125" s="1097">
        <f t="shared" si="3"/>
        <v>0</v>
      </c>
      <c r="Y125" s="1082">
        <f>'t1'!M125</f>
        <v>1</v>
      </c>
    </row>
    <row r="126" spans="1:25" ht="13.5" customHeight="1" x14ac:dyDescent="0.25">
      <c r="A126" s="2116" t="str">
        <f>'t1'!A126</f>
        <v>Statistico dirig. Con altri incar.prof.li</v>
      </c>
      <c r="B126" s="2119" t="str">
        <f>'t1'!B126</f>
        <v>TD0A70</v>
      </c>
      <c r="C126" s="2134">
        <v>0</v>
      </c>
      <c r="D126" s="2135">
        <v>0</v>
      </c>
      <c r="E126" s="2134">
        <v>0</v>
      </c>
      <c r="F126" s="2135">
        <v>0</v>
      </c>
      <c r="G126" s="2134">
        <v>0</v>
      </c>
      <c r="H126" s="2135">
        <v>0</v>
      </c>
      <c r="I126" s="456">
        <v>0</v>
      </c>
      <c r="J126" s="454">
        <v>0</v>
      </c>
      <c r="K126" s="456">
        <v>0</v>
      </c>
      <c r="L126" s="454">
        <v>1</v>
      </c>
      <c r="M126" s="456">
        <v>0</v>
      </c>
      <c r="N126" s="454">
        <v>0</v>
      </c>
      <c r="O126" s="456">
        <v>0</v>
      </c>
      <c r="P126" s="454">
        <v>0</v>
      </c>
      <c r="Q126" s="456">
        <v>0</v>
      </c>
      <c r="R126" s="454">
        <v>0</v>
      </c>
      <c r="S126" s="456">
        <v>0</v>
      </c>
      <c r="T126" s="454">
        <v>0</v>
      </c>
      <c r="U126" s="457">
        <v>0</v>
      </c>
      <c r="V126" s="458">
        <v>0</v>
      </c>
      <c r="W126" s="1096">
        <f t="shared" si="2"/>
        <v>0</v>
      </c>
      <c r="X126" s="1097">
        <f t="shared" si="3"/>
        <v>1</v>
      </c>
      <c r="Y126" s="1082">
        <f>'t1'!M126</f>
        <v>1</v>
      </c>
    </row>
    <row r="127" spans="1:25" ht="13.5" customHeight="1" x14ac:dyDescent="0.25">
      <c r="A127" s="2116" t="str">
        <f>'t1'!A127</f>
        <v>Statistico dir. A t.determinato(art. 15-septies dlgs.502/92)</v>
      </c>
      <c r="B127" s="2119" t="str">
        <f>'t1'!B127</f>
        <v>TD0610</v>
      </c>
      <c r="C127" s="2134">
        <v>0</v>
      </c>
      <c r="D127" s="2135">
        <v>0</v>
      </c>
      <c r="E127" s="2134">
        <v>0</v>
      </c>
      <c r="F127" s="2135">
        <v>0</v>
      </c>
      <c r="G127" s="2134">
        <v>0</v>
      </c>
      <c r="H127" s="2135">
        <v>0</v>
      </c>
      <c r="I127" s="456">
        <v>0</v>
      </c>
      <c r="J127" s="454">
        <v>0</v>
      </c>
      <c r="K127" s="456">
        <v>0</v>
      </c>
      <c r="L127" s="454">
        <v>0</v>
      </c>
      <c r="M127" s="456">
        <v>0</v>
      </c>
      <c r="N127" s="454">
        <v>0</v>
      </c>
      <c r="O127" s="456">
        <v>0</v>
      </c>
      <c r="P127" s="454">
        <v>0</v>
      </c>
      <c r="Q127" s="456">
        <v>0</v>
      </c>
      <c r="R127" s="454">
        <v>0</v>
      </c>
      <c r="S127" s="456">
        <v>0</v>
      </c>
      <c r="T127" s="454">
        <v>0</v>
      </c>
      <c r="U127" s="457">
        <v>0</v>
      </c>
      <c r="V127" s="458">
        <v>0</v>
      </c>
      <c r="W127" s="1096">
        <f t="shared" si="2"/>
        <v>0</v>
      </c>
      <c r="X127" s="1097">
        <f t="shared" si="3"/>
        <v>0</v>
      </c>
      <c r="Y127" s="1082">
        <f>'t1'!M127</f>
        <v>0</v>
      </c>
    </row>
    <row r="128" spans="1:25" ht="13.5" customHeight="1" x14ac:dyDescent="0.25">
      <c r="A128" s="2116" t="str">
        <f>'t1'!A128</f>
        <v>Sociologo dirig. Con incarico di struttura complessa</v>
      </c>
      <c r="B128" s="2119" t="str">
        <f>'t1'!B128</f>
        <v>TD0068</v>
      </c>
      <c r="C128" s="2134">
        <v>0</v>
      </c>
      <c r="D128" s="2135">
        <v>0</v>
      </c>
      <c r="E128" s="2134">
        <v>0</v>
      </c>
      <c r="F128" s="2135">
        <v>0</v>
      </c>
      <c r="G128" s="2134">
        <v>0</v>
      </c>
      <c r="H128" s="2135">
        <v>0</v>
      </c>
      <c r="I128" s="456">
        <v>0</v>
      </c>
      <c r="J128" s="454">
        <v>0</v>
      </c>
      <c r="K128" s="456">
        <v>0</v>
      </c>
      <c r="L128" s="454">
        <v>0</v>
      </c>
      <c r="M128" s="456">
        <v>0</v>
      </c>
      <c r="N128" s="454">
        <v>0</v>
      </c>
      <c r="O128" s="456">
        <v>0</v>
      </c>
      <c r="P128" s="454">
        <v>0</v>
      </c>
      <c r="Q128" s="456">
        <v>0</v>
      </c>
      <c r="R128" s="454">
        <v>0</v>
      </c>
      <c r="S128" s="456">
        <v>0</v>
      </c>
      <c r="T128" s="454">
        <v>0</v>
      </c>
      <c r="U128" s="457">
        <v>0</v>
      </c>
      <c r="V128" s="458">
        <v>0</v>
      </c>
      <c r="W128" s="1096">
        <f t="shared" si="2"/>
        <v>0</v>
      </c>
      <c r="X128" s="1097">
        <f t="shared" si="3"/>
        <v>0</v>
      </c>
      <c r="Y128" s="1082">
        <f>'t1'!M128</f>
        <v>0</v>
      </c>
    </row>
    <row r="129" spans="1:25" ht="13.5" customHeight="1" x14ac:dyDescent="0.25">
      <c r="A129" s="2116" t="str">
        <f>'t1'!A129</f>
        <v>Sociologo dirig. Con incarico di struttura semplice</v>
      </c>
      <c r="B129" s="2119" t="str">
        <f>'t1'!B129</f>
        <v>TD0S67</v>
      </c>
      <c r="C129" s="2134">
        <v>0</v>
      </c>
      <c r="D129" s="2135">
        <v>0</v>
      </c>
      <c r="E129" s="2134">
        <v>0</v>
      </c>
      <c r="F129" s="2135">
        <v>0</v>
      </c>
      <c r="G129" s="2134">
        <v>0</v>
      </c>
      <c r="H129" s="2135">
        <v>0</v>
      </c>
      <c r="I129" s="456">
        <v>0</v>
      </c>
      <c r="J129" s="454">
        <v>0</v>
      </c>
      <c r="K129" s="456">
        <v>0</v>
      </c>
      <c r="L129" s="454">
        <v>0</v>
      </c>
      <c r="M129" s="456">
        <v>0</v>
      </c>
      <c r="N129" s="454">
        <v>0</v>
      </c>
      <c r="O129" s="456">
        <v>0</v>
      </c>
      <c r="P129" s="454">
        <v>0</v>
      </c>
      <c r="Q129" s="456">
        <v>0</v>
      </c>
      <c r="R129" s="454">
        <v>0</v>
      </c>
      <c r="S129" s="456">
        <v>0</v>
      </c>
      <c r="T129" s="454">
        <v>0</v>
      </c>
      <c r="U129" s="457">
        <v>0</v>
      </c>
      <c r="V129" s="458">
        <v>0</v>
      </c>
      <c r="W129" s="1096">
        <f t="shared" si="2"/>
        <v>0</v>
      </c>
      <c r="X129" s="1097">
        <f t="shared" si="3"/>
        <v>0</v>
      </c>
      <c r="Y129" s="1082">
        <f>'t1'!M129</f>
        <v>0</v>
      </c>
    </row>
    <row r="130" spans="1:25" ht="13.5" customHeight="1" x14ac:dyDescent="0.25">
      <c r="A130" s="2116" t="str">
        <f>'t1'!A130</f>
        <v>Sociologo dirig. Con altri incar.prof.li</v>
      </c>
      <c r="B130" s="2119" t="str">
        <f>'t1'!B130</f>
        <v>TD0A67</v>
      </c>
      <c r="C130" s="2134">
        <v>0</v>
      </c>
      <c r="D130" s="2135">
        <v>0</v>
      </c>
      <c r="E130" s="2134">
        <v>0</v>
      </c>
      <c r="F130" s="2135">
        <v>0</v>
      </c>
      <c r="G130" s="2134">
        <v>0</v>
      </c>
      <c r="H130" s="2135">
        <v>0</v>
      </c>
      <c r="I130" s="456">
        <v>0</v>
      </c>
      <c r="J130" s="454">
        <v>0</v>
      </c>
      <c r="K130" s="456">
        <v>0</v>
      </c>
      <c r="L130" s="454">
        <v>0</v>
      </c>
      <c r="M130" s="456">
        <v>0</v>
      </c>
      <c r="N130" s="454">
        <v>0</v>
      </c>
      <c r="O130" s="456">
        <v>0</v>
      </c>
      <c r="P130" s="454">
        <v>0</v>
      </c>
      <c r="Q130" s="456">
        <v>0</v>
      </c>
      <c r="R130" s="454">
        <v>0</v>
      </c>
      <c r="S130" s="456">
        <v>0</v>
      </c>
      <c r="T130" s="454">
        <v>0</v>
      </c>
      <c r="U130" s="457">
        <v>0</v>
      </c>
      <c r="V130" s="458">
        <v>0</v>
      </c>
      <c r="W130" s="1096">
        <f t="shared" si="2"/>
        <v>0</v>
      </c>
      <c r="X130" s="1097">
        <f t="shared" si="3"/>
        <v>0</v>
      </c>
      <c r="Y130" s="1082">
        <f>'t1'!M130</f>
        <v>0</v>
      </c>
    </row>
    <row r="131" spans="1:25" ht="13.5" customHeight="1" x14ac:dyDescent="0.25">
      <c r="A131" s="2116" t="str">
        <f>'t1'!A131</f>
        <v>Sociologo dir. A t. Determinato(art.15-septies dlgs. 502/92)</v>
      </c>
      <c r="B131" s="2119" t="str">
        <f>'t1'!B131</f>
        <v>TD0611</v>
      </c>
      <c r="C131" s="2134">
        <v>0</v>
      </c>
      <c r="D131" s="2135">
        <v>0</v>
      </c>
      <c r="E131" s="2134">
        <v>0</v>
      </c>
      <c r="F131" s="2135">
        <v>0</v>
      </c>
      <c r="G131" s="2134">
        <v>0</v>
      </c>
      <c r="H131" s="2135">
        <v>0</v>
      </c>
      <c r="I131" s="456">
        <v>0</v>
      </c>
      <c r="J131" s="454">
        <v>0</v>
      </c>
      <c r="K131" s="456">
        <v>0</v>
      </c>
      <c r="L131" s="454">
        <v>0</v>
      </c>
      <c r="M131" s="456">
        <v>0</v>
      </c>
      <c r="N131" s="454">
        <v>0</v>
      </c>
      <c r="O131" s="456">
        <v>0</v>
      </c>
      <c r="P131" s="454">
        <v>0</v>
      </c>
      <c r="Q131" s="456">
        <v>0</v>
      </c>
      <c r="R131" s="454">
        <v>0</v>
      </c>
      <c r="S131" s="456">
        <v>0</v>
      </c>
      <c r="T131" s="454">
        <v>0</v>
      </c>
      <c r="U131" s="457">
        <v>0</v>
      </c>
      <c r="V131" s="458">
        <v>0</v>
      </c>
      <c r="W131" s="1096">
        <f t="shared" si="2"/>
        <v>0</v>
      </c>
      <c r="X131" s="1097">
        <f t="shared" si="3"/>
        <v>0</v>
      </c>
      <c r="Y131" s="1082">
        <f>'t1'!M131</f>
        <v>0</v>
      </c>
    </row>
    <row r="132" spans="1:25" ht="13.5" customHeight="1" x14ac:dyDescent="0.25">
      <c r="A132" s="2116" t="str">
        <f>'t1'!A132</f>
        <v>Collab.re prof.le assistente sociale senior - DS</v>
      </c>
      <c r="B132" s="2119" t="str">
        <f>'t1'!B132</f>
        <v>T18867</v>
      </c>
      <c r="C132" s="2134">
        <v>0</v>
      </c>
      <c r="D132" s="2135">
        <v>0</v>
      </c>
      <c r="E132" s="2134">
        <v>0</v>
      </c>
      <c r="F132" s="2135">
        <v>0</v>
      </c>
      <c r="G132" s="2134">
        <v>0</v>
      </c>
      <c r="H132" s="2135">
        <v>0</v>
      </c>
      <c r="I132" s="456">
        <v>0</v>
      </c>
      <c r="J132" s="454">
        <v>0</v>
      </c>
      <c r="K132" s="456">
        <v>0</v>
      </c>
      <c r="L132" s="454">
        <v>0</v>
      </c>
      <c r="M132" s="456">
        <v>0</v>
      </c>
      <c r="N132" s="454">
        <v>0</v>
      </c>
      <c r="O132" s="456">
        <v>0</v>
      </c>
      <c r="P132" s="454">
        <v>0</v>
      </c>
      <c r="Q132" s="456">
        <v>0</v>
      </c>
      <c r="R132" s="454">
        <v>0</v>
      </c>
      <c r="S132" s="456">
        <v>0</v>
      </c>
      <c r="T132" s="454">
        <v>0</v>
      </c>
      <c r="U132" s="457">
        <v>0</v>
      </c>
      <c r="V132" s="458">
        <v>0</v>
      </c>
      <c r="W132" s="1096">
        <f t="shared" si="2"/>
        <v>0</v>
      </c>
      <c r="X132" s="1097">
        <f t="shared" si="3"/>
        <v>0</v>
      </c>
      <c r="Y132" s="1082">
        <f>'t1'!M132</f>
        <v>0</v>
      </c>
    </row>
    <row r="133" spans="1:25" ht="13.5" customHeight="1" x14ac:dyDescent="0.25">
      <c r="A133" s="2116" t="str">
        <f>'t1'!A133</f>
        <v>Collab.re prof.le assistente sociale - D</v>
      </c>
      <c r="B133" s="2119" t="str">
        <f>'t1'!B133</f>
        <v>T16024</v>
      </c>
      <c r="C133" s="2134">
        <v>0</v>
      </c>
      <c r="D133" s="2135">
        <v>0</v>
      </c>
      <c r="E133" s="2134">
        <v>0</v>
      </c>
      <c r="F133" s="2135">
        <v>0</v>
      </c>
      <c r="G133" s="2134">
        <v>0</v>
      </c>
      <c r="H133" s="2135">
        <v>0</v>
      </c>
      <c r="I133" s="456">
        <v>0</v>
      </c>
      <c r="J133" s="454">
        <v>1</v>
      </c>
      <c r="K133" s="456">
        <v>0</v>
      </c>
      <c r="L133" s="454">
        <v>0</v>
      </c>
      <c r="M133" s="456">
        <v>0</v>
      </c>
      <c r="N133" s="454">
        <v>0</v>
      </c>
      <c r="O133" s="456">
        <v>0</v>
      </c>
      <c r="P133" s="454">
        <v>1</v>
      </c>
      <c r="Q133" s="456">
        <v>0</v>
      </c>
      <c r="R133" s="454">
        <v>0</v>
      </c>
      <c r="S133" s="456">
        <v>0</v>
      </c>
      <c r="T133" s="454">
        <v>0</v>
      </c>
      <c r="U133" s="457">
        <v>0</v>
      </c>
      <c r="V133" s="458">
        <v>0</v>
      </c>
      <c r="W133" s="1096">
        <f t="shared" si="2"/>
        <v>0</v>
      </c>
      <c r="X133" s="1097">
        <f t="shared" si="3"/>
        <v>2</v>
      </c>
      <c r="Y133" s="1082">
        <f>'t1'!M133</f>
        <v>1</v>
      </c>
    </row>
    <row r="134" spans="1:25" ht="13.5" customHeight="1" x14ac:dyDescent="0.25">
      <c r="A134" s="2116" t="str">
        <f>'t1'!A134</f>
        <v>Collab.re tec. - prof.le senior - DS</v>
      </c>
      <c r="B134" s="2119" t="str">
        <f>'t1'!B134</f>
        <v>T18868</v>
      </c>
      <c r="C134" s="2134">
        <v>0</v>
      </c>
      <c r="D134" s="2135">
        <v>0</v>
      </c>
      <c r="E134" s="2134">
        <v>0</v>
      </c>
      <c r="F134" s="2135">
        <v>0</v>
      </c>
      <c r="G134" s="2134">
        <v>0</v>
      </c>
      <c r="H134" s="2135">
        <v>0</v>
      </c>
      <c r="I134" s="456">
        <v>0</v>
      </c>
      <c r="J134" s="454">
        <v>0</v>
      </c>
      <c r="K134" s="456">
        <v>0</v>
      </c>
      <c r="L134" s="454">
        <v>0</v>
      </c>
      <c r="M134" s="456">
        <v>0</v>
      </c>
      <c r="N134" s="454">
        <v>0</v>
      </c>
      <c r="O134" s="456">
        <v>0</v>
      </c>
      <c r="P134" s="454">
        <v>0</v>
      </c>
      <c r="Q134" s="456">
        <v>0</v>
      </c>
      <c r="R134" s="454">
        <v>0</v>
      </c>
      <c r="S134" s="456">
        <v>0</v>
      </c>
      <c r="T134" s="454">
        <v>0</v>
      </c>
      <c r="U134" s="457">
        <v>0</v>
      </c>
      <c r="V134" s="458">
        <v>0</v>
      </c>
      <c r="W134" s="1096">
        <f t="shared" si="2"/>
        <v>0</v>
      </c>
      <c r="X134" s="1097">
        <f t="shared" si="3"/>
        <v>0</v>
      </c>
      <c r="Y134" s="1082">
        <f>'t1'!M134</f>
        <v>0</v>
      </c>
    </row>
    <row r="135" spans="1:25" ht="13.5" customHeight="1" x14ac:dyDescent="0.25">
      <c r="A135" s="2116" t="str">
        <f>'t1'!A135</f>
        <v>Collab.re tec. - prof.le - D</v>
      </c>
      <c r="B135" s="2119" t="str">
        <f>'t1'!B135</f>
        <v>T16026</v>
      </c>
      <c r="C135" s="2134">
        <v>0</v>
      </c>
      <c r="D135" s="2135">
        <v>1</v>
      </c>
      <c r="E135" s="2134">
        <v>1</v>
      </c>
      <c r="F135" s="2135">
        <v>0</v>
      </c>
      <c r="G135" s="2134">
        <v>0</v>
      </c>
      <c r="H135" s="2135">
        <v>0</v>
      </c>
      <c r="I135" s="456">
        <v>0</v>
      </c>
      <c r="J135" s="454">
        <v>0</v>
      </c>
      <c r="K135" s="456">
        <v>4</v>
      </c>
      <c r="L135" s="454">
        <v>0</v>
      </c>
      <c r="M135" s="456">
        <v>2</v>
      </c>
      <c r="N135" s="454">
        <v>0</v>
      </c>
      <c r="O135" s="456">
        <v>1</v>
      </c>
      <c r="P135" s="454">
        <v>0</v>
      </c>
      <c r="Q135" s="456">
        <v>0</v>
      </c>
      <c r="R135" s="454">
        <v>0</v>
      </c>
      <c r="S135" s="456">
        <v>0</v>
      </c>
      <c r="T135" s="454">
        <v>0</v>
      </c>
      <c r="U135" s="457">
        <v>0</v>
      </c>
      <c r="V135" s="458">
        <v>0</v>
      </c>
      <c r="W135" s="1096">
        <f t="shared" si="2"/>
        <v>8</v>
      </c>
      <c r="X135" s="1097">
        <f t="shared" si="3"/>
        <v>1</v>
      </c>
      <c r="Y135" s="1082">
        <f>'t1'!M135</f>
        <v>1</v>
      </c>
    </row>
    <row r="136" spans="1:25" ht="13.5" customHeight="1" x14ac:dyDescent="0.25">
      <c r="A136" s="2116" t="str">
        <f>'t1'!A136</f>
        <v>Oper.re prof.le assistente soc. - C</v>
      </c>
      <c r="B136" s="2119" t="str">
        <f>'t1'!B136</f>
        <v>T14050</v>
      </c>
      <c r="C136" s="2134">
        <v>0</v>
      </c>
      <c r="D136" s="2135">
        <v>0</v>
      </c>
      <c r="E136" s="2134">
        <v>0</v>
      </c>
      <c r="F136" s="2135">
        <v>0</v>
      </c>
      <c r="G136" s="2134">
        <v>0</v>
      </c>
      <c r="H136" s="2135">
        <v>0</v>
      </c>
      <c r="I136" s="456">
        <v>0</v>
      </c>
      <c r="J136" s="454">
        <v>0</v>
      </c>
      <c r="K136" s="456">
        <v>0</v>
      </c>
      <c r="L136" s="454">
        <v>0</v>
      </c>
      <c r="M136" s="456">
        <v>0</v>
      </c>
      <c r="N136" s="454">
        <v>0</v>
      </c>
      <c r="O136" s="456">
        <v>0</v>
      </c>
      <c r="P136" s="454">
        <v>0</v>
      </c>
      <c r="Q136" s="456">
        <v>0</v>
      </c>
      <c r="R136" s="454">
        <v>0</v>
      </c>
      <c r="S136" s="456">
        <v>0</v>
      </c>
      <c r="T136" s="454">
        <v>0</v>
      </c>
      <c r="U136" s="457">
        <v>0</v>
      </c>
      <c r="V136" s="458">
        <v>0</v>
      </c>
      <c r="W136" s="1096">
        <f t="shared" ref="W136:W158" si="4">SUM(C136,E136,G136,I136,K136,M136,O136,Q136,S136,U136)</f>
        <v>0</v>
      </c>
      <c r="X136" s="1097">
        <f t="shared" ref="X136:X158" si="5">SUM(D136,F136,H136,J136,L136,N136,P136,R136,T136,V136)</f>
        <v>0</v>
      </c>
      <c r="Y136" s="1082">
        <f>'t1'!M136</f>
        <v>0</v>
      </c>
    </row>
    <row r="137" spans="1:25" ht="13.5" customHeight="1" x14ac:dyDescent="0.25">
      <c r="A137" s="2116" t="str">
        <f>'t1'!A137</f>
        <v>Assistente tecnico - C</v>
      </c>
      <c r="B137" s="2119" t="str">
        <f>'t1'!B137</f>
        <v>T14007</v>
      </c>
      <c r="C137" s="2134">
        <v>0</v>
      </c>
      <c r="D137" s="2135">
        <v>0</v>
      </c>
      <c r="E137" s="2134">
        <v>0</v>
      </c>
      <c r="F137" s="2135">
        <v>0</v>
      </c>
      <c r="G137" s="2134">
        <v>2</v>
      </c>
      <c r="H137" s="2135">
        <v>0</v>
      </c>
      <c r="I137" s="456">
        <v>3</v>
      </c>
      <c r="J137" s="454">
        <v>1</v>
      </c>
      <c r="K137" s="456">
        <v>2</v>
      </c>
      <c r="L137" s="454">
        <v>0</v>
      </c>
      <c r="M137" s="456">
        <v>2</v>
      </c>
      <c r="N137" s="454">
        <v>1</v>
      </c>
      <c r="O137" s="456">
        <v>3</v>
      </c>
      <c r="P137" s="454">
        <v>0</v>
      </c>
      <c r="Q137" s="456">
        <v>0</v>
      </c>
      <c r="R137" s="454">
        <v>0</v>
      </c>
      <c r="S137" s="456">
        <v>1</v>
      </c>
      <c r="T137" s="454">
        <v>0</v>
      </c>
      <c r="U137" s="457">
        <v>0</v>
      </c>
      <c r="V137" s="458">
        <v>0</v>
      </c>
      <c r="W137" s="1096">
        <f t="shared" si="4"/>
        <v>13</v>
      </c>
      <c r="X137" s="1097">
        <f t="shared" si="5"/>
        <v>2</v>
      </c>
      <c r="Y137" s="1082">
        <f>'t1'!M137</f>
        <v>1</v>
      </c>
    </row>
    <row r="138" spans="1:25" ht="13.5" customHeight="1" x14ac:dyDescent="0.25">
      <c r="A138" s="2116" t="str">
        <f>'t1'!A138</f>
        <v>Program.re - C</v>
      </c>
      <c r="B138" s="2119" t="str">
        <f>'t1'!B138</f>
        <v>T14063</v>
      </c>
      <c r="C138" s="2134">
        <v>0</v>
      </c>
      <c r="D138" s="2135">
        <v>0</v>
      </c>
      <c r="E138" s="2134">
        <v>0</v>
      </c>
      <c r="F138" s="2135">
        <v>1</v>
      </c>
      <c r="G138" s="2134">
        <v>0</v>
      </c>
      <c r="H138" s="2135">
        <v>0</v>
      </c>
      <c r="I138" s="456">
        <v>1</v>
      </c>
      <c r="J138" s="454">
        <v>0</v>
      </c>
      <c r="K138" s="456">
        <v>0</v>
      </c>
      <c r="L138" s="454">
        <v>0</v>
      </c>
      <c r="M138" s="456">
        <v>0</v>
      </c>
      <c r="N138" s="454">
        <v>1</v>
      </c>
      <c r="O138" s="456">
        <v>2</v>
      </c>
      <c r="P138" s="454">
        <v>0</v>
      </c>
      <c r="Q138" s="456">
        <v>0</v>
      </c>
      <c r="R138" s="454">
        <v>0</v>
      </c>
      <c r="S138" s="456">
        <v>0</v>
      </c>
      <c r="T138" s="454">
        <v>0</v>
      </c>
      <c r="U138" s="457">
        <v>0</v>
      </c>
      <c r="V138" s="458">
        <v>0</v>
      </c>
      <c r="W138" s="1096">
        <f t="shared" si="4"/>
        <v>3</v>
      </c>
      <c r="X138" s="1097">
        <f t="shared" si="5"/>
        <v>2</v>
      </c>
      <c r="Y138" s="1082">
        <f>'t1'!M138</f>
        <v>1</v>
      </c>
    </row>
    <row r="139" spans="1:25" ht="13.5" customHeight="1" x14ac:dyDescent="0.25">
      <c r="A139" s="2116" t="str">
        <f>'t1'!A139</f>
        <v>Operatore tecnico special.to senior - C</v>
      </c>
      <c r="B139" s="2119" t="str">
        <f>'t1'!B139</f>
        <v>T14S59</v>
      </c>
      <c r="C139" s="2134">
        <v>0</v>
      </c>
      <c r="D139" s="2135">
        <v>0</v>
      </c>
      <c r="E139" s="2134">
        <v>0</v>
      </c>
      <c r="F139" s="2135">
        <v>0</v>
      </c>
      <c r="G139" s="2134">
        <v>0</v>
      </c>
      <c r="H139" s="2135">
        <v>0</v>
      </c>
      <c r="I139" s="456">
        <v>0</v>
      </c>
      <c r="J139" s="454">
        <v>0</v>
      </c>
      <c r="K139" s="456">
        <v>1</v>
      </c>
      <c r="L139" s="454">
        <v>0</v>
      </c>
      <c r="M139" s="456">
        <v>0</v>
      </c>
      <c r="N139" s="454">
        <v>0</v>
      </c>
      <c r="O139" s="456">
        <v>4</v>
      </c>
      <c r="P139" s="454">
        <v>0</v>
      </c>
      <c r="Q139" s="456">
        <v>0</v>
      </c>
      <c r="R139" s="454">
        <v>0</v>
      </c>
      <c r="S139" s="456">
        <v>0</v>
      </c>
      <c r="T139" s="454">
        <v>0</v>
      </c>
      <c r="U139" s="457">
        <v>0</v>
      </c>
      <c r="V139" s="458">
        <v>0</v>
      </c>
      <c r="W139" s="1096">
        <f t="shared" si="4"/>
        <v>5</v>
      </c>
      <c r="X139" s="1097">
        <f t="shared" si="5"/>
        <v>0</v>
      </c>
      <c r="Y139" s="1082">
        <f>'t1'!M139</f>
        <v>1</v>
      </c>
    </row>
    <row r="140" spans="1:25" ht="13.5" customHeight="1" x14ac:dyDescent="0.25">
      <c r="A140" s="2116" t="str">
        <f>'t1'!A140</f>
        <v>Operatore tecnico special.to - BS</v>
      </c>
      <c r="B140" s="2119" t="str">
        <f>'t1'!B140</f>
        <v>T13059</v>
      </c>
      <c r="C140" s="2134">
        <v>2</v>
      </c>
      <c r="D140" s="2135">
        <v>0</v>
      </c>
      <c r="E140" s="2134">
        <v>1</v>
      </c>
      <c r="F140" s="2135">
        <v>0</v>
      </c>
      <c r="G140" s="2134">
        <v>1</v>
      </c>
      <c r="H140" s="2135">
        <v>0</v>
      </c>
      <c r="I140" s="456">
        <v>8</v>
      </c>
      <c r="J140" s="454">
        <v>2</v>
      </c>
      <c r="K140" s="456">
        <v>3</v>
      </c>
      <c r="L140" s="454">
        <v>1</v>
      </c>
      <c r="M140" s="456">
        <v>2</v>
      </c>
      <c r="N140" s="454">
        <v>0</v>
      </c>
      <c r="O140" s="456">
        <v>0</v>
      </c>
      <c r="P140" s="454">
        <v>2</v>
      </c>
      <c r="Q140" s="456">
        <v>0</v>
      </c>
      <c r="R140" s="454">
        <v>1</v>
      </c>
      <c r="S140" s="456">
        <v>2</v>
      </c>
      <c r="T140" s="454">
        <v>0</v>
      </c>
      <c r="U140" s="457">
        <v>1</v>
      </c>
      <c r="V140" s="458">
        <v>0</v>
      </c>
      <c r="W140" s="1096">
        <f t="shared" si="4"/>
        <v>20</v>
      </c>
      <c r="X140" s="1097">
        <f t="shared" si="5"/>
        <v>6</v>
      </c>
      <c r="Y140" s="1082">
        <f>'t1'!M140</f>
        <v>1</v>
      </c>
    </row>
    <row r="141" spans="1:25" ht="13.5" customHeight="1" x14ac:dyDescent="0.25">
      <c r="A141" s="2116" t="str">
        <f>'t1'!A141</f>
        <v>Operatore socio sanitario - BS</v>
      </c>
      <c r="B141" s="2119" t="str">
        <f>'t1'!B141</f>
        <v>T13660</v>
      </c>
      <c r="C141" s="2134">
        <v>22</v>
      </c>
      <c r="D141" s="2135">
        <v>44</v>
      </c>
      <c r="E141" s="2134">
        <v>9</v>
      </c>
      <c r="F141" s="2135">
        <v>18</v>
      </c>
      <c r="G141" s="2134">
        <v>7</v>
      </c>
      <c r="H141" s="2135">
        <v>14</v>
      </c>
      <c r="I141" s="456">
        <v>0</v>
      </c>
      <c r="J141" s="454">
        <v>2</v>
      </c>
      <c r="K141" s="456">
        <v>1</v>
      </c>
      <c r="L141" s="454">
        <v>7</v>
      </c>
      <c r="M141" s="456">
        <v>0</v>
      </c>
      <c r="N141" s="454">
        <v>6</v>
      </c>
      <c r="O141" s="456">
        <v>0</v>
      </c>
      <c r="P141" s="454">
        <v>7</v>
      </c>
      <c r="Q141" s="456">
        <v>0</v>
      </c>
      <c r="R141" s="454">
        <v>4</v>
      </c>
      <c r="S141" s="456">
        <v>0</v>
      </c>
      <c r="T141" s="454">
        <v>0</v>
      </c>
      <c r="U141" s="457">
        <v>0</v>
      </c>
      <c r="V141" s="458">
        <v>0</v>
      </c>
      <c r="W141" s="1096">
        <f t="shared" si="4"/>
        <v>39</v>
      </c>
      <c r="X141" s="1097">
        <f t="shared" si="5"/>
        <v>102</v>
      </c>
      <c r="Y141" s="1082">
        <f>'t1'!M141</f>
        <v>1</v>
      </c>
    </row>
    <row r="142" spans="1:25" ht="13.5" customHeight="1" x14ac:dyDescent="0.25">
      <c r="A142" s="2116" t="str">
        <f>'t1'!A142</f>
        <v>Operatore tecnico - B</v>
      </c>
      <c r="B142" s="2119" t="str">
        <f>'t1'!B142</f>
        <v>T12057</v>
      </c>
      <c r="C142" s="2134">
        <v>4</v>
      </c>
      <c r="D142" s="2135">
        <v>1</v>
      </c>
      <c r="E142" s="2134">
        <v>3</v>
      </c>
      <c r="F142" s="2135">
        <v>2</v>
      </c>
      <c r="G142" s="2134">
        <v>7</v>
      </c>
      <c r="H142" s="2135">
        <v>1</v>
      </c>
      <c r="I142" s="456">
        <v>1</v>
      </c>
      <c r="J142" s="454">
        <v>7</v>
      </c>
      <c r="K142" s="456">
        <v>3</v>
      </c>
      <c r="L142" s="454">
        <v>8</v>
      </c>
      <c r="M142" s="456">
        <v>3</v>
      </c>
      <c r="N142" s="454">
        <v>7</v>
      </c>
      <c r="O142" s="456">
        <v>3</v>
      </c>
      <c r="P142" s="454">
        <v>14</v>
      </c>
      <c r="Q142" s="456">
        <v>2</v>
      </c>
      <c r="R142" s="454">
        <v>7</v>
      </c>
      <c r="S142" s="456">
        <v>0</v>
      </c>
      <c r="T142" s="454">
        <v>0</v>
      </c>
      <c r="U142" s="457">
        <v>0</v>
      </c>
      <c r="V142" s="458">
        <v>0</v>
      </c>
      <c r="W142" s="1096">
        <f t="shared" si="4"/>
        <v>26</v>
      </c>
      <c r="X142" s="1097">
        <f t="shared" si="5"/>
        <v>47</v>
      </c>
      <c r="Y142" s="1082">
        <f>'t1'!M142</f>
        <v>1</v>
      </c>
    </row>
    <row r="143" spans="1:25" ht="13.5" customHeight="1" x14ac:dyDescent="0.25">
      <c r="A143" s="2116" t="str">
        <f>'t1'!A143</f>
        <v>Operatore tecnico addetto all'assistenza - B</v>
      </c>
      <c r="B143" s="2119" t="str">
        <f>'t1'!B143</f>
        <v>T12058</v>
      </c>
      <c r="C143" s="2134">
        <v>0</v>
      </c>
      <c r="D143" s="2135">
        <v>0</v>
      </c>
      <c r="E143" s="2134">
        <v>0</v>
      </c>
      <c r="F143" s="2135">
        <v>0</v>
      </c>
      <c r="G143" s="2134">
        <v>0</v>
      </c>
      <c r="H143" s="2135">
        <v>0</v>
      </c>
      <c r="I143" s="456">
        <v>0</v>
      </c>
      <c r="J143" s="454">
        <v>0</v>
      </c>
      <c r="K143" s="456">
        <v>1</v>
      </c>
      <c r="L143" s="454">
        <v>1</v>
      </c>
      <c r="M143" s="456">
        <v>0</v>
      </c>
      <c r="N143" s="454">
        <v>0</v>
      </c>
      <c r="O143" s="456">
        <v>0</v>
      </c>
      <c r="P143" s="454">
        <v>4</v>
      </c>
      <c r="Q143" s="456">
        <v>0</v>
      </c>
      <c r="R143" s="454">
        <v>3</v>
      </c>
      <c r="S143" s="456">
        <v>0</v>
      </c>
      <c r="T143" s="454">
        <v>1</v>
      </c>
      <c r="U143" s="457">
        <v>0</v>
      </c>
      <c r="V143" s="458">
        <v>0</v>
      </c>
      <c r="W143" s="1096">
        <f t="shared" si="4"/>
        <v>1</v>
      </c>
      <c r="X143" s="1097">
        <f t="shared" si="5"/>
        <v>9</v>
      </c>
      <c r="Y143" s="1082">
        <f>'t1'!M143</f>
        <v>1</v>
      </c>
    </row>
    <row r="144" spans="1:25" ht="13.5" customHeight="1" x14ac:dyDescent="0.25">
      <c r="A144" s="2116" t="str">
        <f>'t1'!A144</f>
        <v>Ausiliario specializzato - A</v>
      </c>
      <c r="B144" s="2119" t="str">
        <f>'t1'!B144</f>
        <v>T11008</v>
      </c>
      <c r="C144" s="2134">
        <v>0</v>
      </c>
      <c r="D144" s="2135">
        <v>0</v>
      </c>
      <c r="E144" s="2134">
        <v>0</v>
      </c>
      <c r="F144" s="2135">
        <v>0</v>
      </c>
      <c r="G144" s="2134">
        <v>0</v>
      </c>
      <c r="H144" s="2135">
        <v>0</v>
      </c>
      <c r="I144" s="456">
        <v>0</v>
      </c>
      <c r="J144" s="454">
        <v>0</v>
      </c>
      <c r="K144" s="456">
        <v>0</v>
      </c>
      <c r="L144" s="454">
        <v>0</v>
      </c>
      <c r="M144" s="456">
        <v>0</v>
      </c>
      <c r="N144" s="454">
        <v>0</v>
      </c>
      <c r="O144" s="456">
        <v>0</v>
      </c>
      <c r="P144" s="454">
        <v>0</v>
      </c>
      <c r="Q144" s="456">
        <v>0</v>
      </c>
      <c r="R144" s="454">
        <v>0</v>
      </c>
      <c r="S144" s="456">
        <v>0</v>
      </c>
      <c r="T144" s="454">
        <v>0</v>
      </c>
      <c r="U144" s="457">
        <v>0</v>
      </c>
      <c r="V144" s="458">
        <v>0</v>
      </c>
      <c r="W144" s="1096">
        <f t="shared" si="4"/>
        <v>0</v>
      </c>
      <c r="X144" s="1097">
        <f t="shared" si="5"/>
        <v>0</v>
      </c>
      <c r="Y144" s="1082">
        <f>'t1'!M144</f>
        <v>0</v>
      </c>
    </row>
    <row r="145" spans="1:25" ht="13.5" customHeight="1" x14ac:dyDescent="0.25">
      <c r="A145" s="2116" t="str">
        <f>'t1'!A145</f>
        <v>Profilo atipico ruolo tecnico</v>
      </c>
      <c r="B145" s="2119" t="str">
        <f>'t1'!B145</f>
        <v>T00062</v>
      </c>
      <c r="C145" s="2134">
        <v>0</v>
      </c>
      <c r="D145" s="2135">
        <v>0</v>
      </c>
      <c r="E145" s="2134">
        <v>0</v>
      </c>
      <c r="F145" s="2135">
        <v>0</v>
      </c>
      <c r="G145" s="2134">
        <v>0</v>
      </c>
      <c r="H145" s="2135">
        <v>0</v>
      </c>
      <c r="I145" s="456">
        <v>0</v>
      </c>
      <c r="J145" s="454">
        <v>0</v>
      </c>
      <c r="K145" s="456">
        <v>0</v>
      </c>
      <c r="L145" s="454">
        <v>0</v>
      </c>
      <c r="M145" s="456">
        <v>0</v>
      </c>
      <c r="N145" s="454">
        <v>0</v>
      </c>
      <c r="O145" s="456">
        <v>0</v>
      </c>
      <c r="P145" s="454">
        <v>0</v>
      </c>
      <c r="Q145" s="456">
        <v>0</v>
      </c>
      <c r="R145" s="454">
        <v>0</v>
      </c>
      <c r="S145" s="456">
        <v>0</v>
      </c>
      <c r="T145" s="454">
        <v>0</v>
      </c>
      <c r="U145" s="457">
        <v>0</v>
      </c>
      <c r="V145" s="458">
        <v>0</v>
      </c>
      <c r="W145" s="1096">
        <f t="shared" si="4"/>
        <v>0</v>
      </c>
      <c r="X145" s="1097">
        <f t="shared" si="5"/>
        <v>0</v>
      </c>
      <c r="Y145" s="1082">
        <f>'t1'!M145</f>
        <v>0</v>
      </c>
    </row>
    <row r="146" spans="1:25" ht="13.5" customHeight="1" x14ac:dyDescent="0.25">
      <c r="A146" s="2116" t="str">
        <f>'t1'!A146</f>
        <v>Dirigente amm.vo con incarico di struttura complessa</v>
      </c>
      <c r="B146" s="2119" t="str">
        <f>'t1'!B146</f>
        <v>AD0032</v>
      </c>
      <c r="C146" s="2134">
        <v>0</v>
      </c>
      <c r="D146" s="2135">
        <v>1</v>
      </c>
      <c r="E146" s="2134">
        <v>1</v>
      </c>
      <c r="F146" s="2135">
        <v>0</v>
      </c>
      <c r="G146" s="2134">
        <v>0</v>
      </c>
      <c r="H146" s="2135">
        <v>0</v>
      </c>
      <c r="I146" s="456">
        <v>0</v>
      </c>
      <c r="J146" s="454">
        <v>2</v>
      </c>
      <c r="K146" s="456">
        <v>0</v>
      </c>
      <c r="L146" s="454">
        <v>0</v>
      </c>
      <c r="M146" s="456">
        <v>0</v>
      </c>
      <c r="N146" s="454">
        <v>0</v>
      </c>
      <c r="O146" s="456">
        <v>0</v>
      </c>
      <c r="P146" s="454">
        <v>0</v>
      </c>
      <c r="Q146" s="456">
        <v>0</v>
      </c>
      <c r="R146" s="454">
        <v>0</v>
      </c>
      <c r="S146" s="456">
        <v>0</v>
      </c>
      <c r="T146" s="454">
        <v>0</v>
      </c>
      <c r="U146" s="457">
        <v>0</v>
      </c>
      <c r="V146" s="458">
        <v>0</v>
      </c>
      <c r="W146" s="1096">
        <f t="shared" si="4"/>
        <v>1</v>
      </c>
      <c r="X146" s="1097">
        <f t="shared" si="5"/>
        <v>3</v>
      </c>
      <c r="Y146" s="1082">
        <f>'t1'!M146</f>
        <v>1</v>
      </c>
    </row>
    <row r="147" spans="1:25" ht="13.5" customHeight="1" x14ac:dyDescent="0.25">
      <c r="A147" s="2116" t="str">
        <f>'t1'!A147</f>
        <v>Dirigente amm.vo con incarico di struttura semplice</v>
      </c>
      <c r="B147" s="2119" t="str">
        <f>'t1'!B147</f>
        <v>AD0S31</v>
      </c>
      <c r="C147" s="2134">
        <v>0</v>
      </c>
      <c r="D147" s="2135">
        <v>0</v>
      </c>
      <c r="E147" s="2134">
        <v>0</v>
      </c>
      <c r="F147" s="2135">
        <v>0</v>
      </c>
      <c r="G147" s="2134">
        <v>0</v>
      </c>
      <c r="H147" s="2135">
        <v>0</v>
      </c>
      <c r="I147" s="456">
        <v>0</v>
      </c>
      <c r="J147" s="454">
        <v>0</v>
      </c>
      <c r="K147" s="456">
        <v>0</v>
      </c>
      <c r="L147" s="454">
        <v>0</v>
      </c>
      <c r="M147" s="456">
        <v>0</v>
      </c>
      <c r="N147" s="454">
        <v>0</v>
      </c>
      <c r="O147" s="456">
        <v>0</v>
      </c>
      <c r="P147" s="454">
        <v>0</v>
      </c>
      <c r="Q147" s="456">
        <v>0</v>
      </c>
      <c r="R147" s="454">
        <v>0</v>
      </c>
      <c r="S147" s="456">
        <v>0</v>
      </c>
      <c r="T147" s="454">
        <v>0</v>
      </c>
      <c r="U147" s="457">
        <v>0</v>
      </c>
      <c r="V147" s="458">
        <v>0</v>
      </c>
      <c r="W147" s="1096">
        <f t="shared" si="4"/>
        <v>0</v>
      </c>
      <c r="X147" s="1097">
        <f t="shared" si="5"/>
        <v>0</v>
      </c>
      <c r="Y147" s="1082">
        <f>'t1'!M147</f>
        <v>0</v>
      </c>
    </row>
    <row r="148" spans="1:25" ht="13.5" customHeight="1" x14ac:dyDescent="0.25">
      <c r="A148" s="2116" t="str">
        <f>'t1'!A148</f>
        <v>Dirigente amm.vo con altri incar.prof.li</v>
      </c>
      <c r="B148" s="2119" t="str">
        <f>'t1'!B148</f>
        <v>AD0A31</v>
      </c>
      <c r="C148" s="2134">
        <v>0</v>
      </c>
      <c r="D148" s="2135">
        <v>0</v>
      </c>
      <c r="E148" s="2134">
        <v>0</v>
      </c>
      <c r="F148" s="2135">
        <v>0</v>
      </c>
      <c r="G148" s="2134">
        <v>0</v>
      </c>
      <c r="H148" s="2135">
        <v>0</v>
      </c>
      <c r="I148" s="456">
        <v>0</v>
      </c>
      <c r="J148" s="454">
        <v>0</v>
      </c>
      <c r="K148" s="456">
        <v>0</v>
      </c>
      <c r="L148" s="454">
        <v>0</v>
      </c>
      <c r="M148" s="456">
        <v>0</v>
      </c>
      <c r="N148" s="454">
        <v>0</v>
      </c>
      <c r="O148" s="456">
        <v>0</v>
      </c>
      <c r="P148" s="454">
        <v>0</v>
      </c>
      <c r="Q148" s="456">
        <v>0</v>
      </c>
      <c r="R148" s="454">
        <v>0</v>
      </c>
      <c r="S148" s="456">
        <v>0</v>
      </c>
      <c r="T148" s="454">
        <v>0</v>
      </c>
      <c r="U148" s="457">
        <v>0</v>
      </c>
      <c r="V148" s="458">
        <v>0</v>
      </c>
      <c r="W148" s="1096">
        <f t="shared" si="4"/>
        <v>0</v>
      </c>
      <c r="X148" s="1097">
        <f t="shared" si="5"/>
        <v>0</v>
      </c>
      <c r="Y148" s="1082">
        <f>'t1'!M148</f>
        <v>0</v>
      </c>
    </row>
    <row r="149" spans="1:25" ht="13.5" customHeight="1" x14ac:dyDescent="0.25">
      <c r="A149" s="2116" t="str">
        <f>'t1'!A149</f>
        <v>Dirig. Amm.vo a t. determinato (art. 15-septies dlgs.502/92)</v>
      </c>
      <c r="B149" s="2119" t="str">
        <f>'t1'!B149</f>
        <v>AD0612</v>
      </c>
      <c r="C149" s="2134">
        <v>0</v>
      </c>
      <c r="D149" s="2135">
        <v>0</v>
      </c>
      <c r="E149" s="2134">
        <v>0</v>
      </c>
      <c r="F149" s="2135">
        <v>0</v>
      </c>
      <c r="G149" s="2134">
        <v>0</v>
      </c>
      <c r="H149" s="2135">
        <v>0</v>
      </c>
      <c r="I149" s="456">
        <v>0</v>
      </c>
      <c r="J149" s="454">
        <v>0</v>
      </c>
      <c r="K149" s="456">
        <v>0</v>
      </c>
      <c r="L149" s="454">
        <v>0</v>
      </c>
      <c r="M149" s="456">
        <v>0</v>
      </c>
      <c r="N149" s="454">
        <v>0</v>
      </c>
      <c r="O149" s="456">
        <v>0</v>
      </c>
      <c r="P149" s="454">
        <v>0</v>
      </c>
      <c r="Q149" s="456">
        <v>0</v>
      </c>
      <c r="R149" s="454">
        <v>0</v>
      </c>
      <c r="S149" s="456">
        <v>0</v>
      </c>
      <c r="T149" s="454">
        <v>0</v>
      </c>
      <c r="U149" s="457">
        <v>0</v>
      </c>
      <c r="V149" s="458">
        <v>0</v>
      </c>
      <c r="W149" s="1096">
        <f t="shared" si="4"/>
        <v>0</v>
      </c>
      <c r="X149" s="1097">
        <f t="shared" si="5"/>
        <v>0</v>
      </c>
      <c r="Y149" s="1082">
        <f>'t1'!M149</f>
        <v>0</v>
      </c>
    </row>
    <row r="150" spans="1:25" ht="13.5" customHeight="1" x14ac:dyDescent="0.25">
      <c r="A150" s="2116" t="str">
        <f>'t1'!A150</f>
        <v>Collaboratore amministrativo prof.le senior - DS</v>
      </c>
      <c r="B150" s="2119" t="str">
        <f>'t1'!B150</f>
        <v>A18869</v>
      </c>
      <c r="C150" s="2134">
        <v>0</v>
      </c>
      <c r="D150" s="2135">
        <v>0</v>
      </c>
      <c r="E150" s="2134">
        <v>1</v>
      </c>
      <c r="F150" s="2135">
        <v>0</v>
      </c>
      <c r="G150" s="2134">
        <v>0</v>
      </c>
      <c r="H150" s="2135">
        <v>1</v>
      </c>
      <c r="I150" s="456">
        <v>0</v>
      </c>
      <c r="J150" s="454">
        <v>1</v>
      </c>
      <c r="K150" s="456">
        <v>0</v>
      </c>
      <c r="L150" s="454">
        <v>0</v>
      </c>
      <c r="M150" s="456">
        <v>1</v>
      </c>
      <c r="N150" s="454">
        <v>1</v>
      </c>
      <c r="O150" s="456">
        <v>1</v>
      </c>
      <c r="P150" s="454">
        <v>3</v>
      </c>
      <c r="Q150" s="456">
        <v>0</v>
      </c>
      <c r="R150" s="454">
        <v>4</v>
      </c>
      <c r="S150" s="456">
        <v>0</v>
      </c>
      <c r="T150" s="454">
        <v>0</v>
      </c>
      <c r="U150" s="457">
        <v>0</v>
      </c>
      <c r="V150" s="458">
        <v>0</v>
      </c>
      <c r="W150" s="1096">
        <f t="shared" si="4"/>
        <v>3</v>
      </c>
      <c r="X150" s="1097">
        <f t="shared" si="5"/>
        <v>10</v>
      </c>
      <c r="Y150" s="1082">
        <f>'t1'!M150</f>
        <v>1</v>
      </c>
    </row>
    <row r="151" spans="1:25" ht="13.5" customHeight="1" x14ac:dyDescent="0.25">
      <c r="A151" s="2116" t="str">
        <f>'t1'!A151</f>
        <v>Collaboratore amministrativo prof.le - D</v>
      </c>
      <c r="B151" s="2119" t="str">
        <f>'t1'!B151</f>
        <v>A16028</v>
      </c>
      <c r="C151" s="2134">
        <v>3</v>
      </c>
      <c r="D151" s="2135">
        <v>11</v>
      </c>
      <c r="E151" s="2134">
        <v>1</v>
      </c>
      <c r="F151" s="2135">
        <v>0</v>
      </c>
      <c r="G151" s="2134">
        <v>4</v>
      </c>
      <c r="H151" s="2135">
        <v>2</v>
      </c>
      <c r="I151" s="456">
        <v>0</v>
      </c>
      <c r="J151" s="454">
        <v>4</v>
      </c>
      <c r="K151" s="456">
        <v>0</v>
      </c>
      <c r="L151" s="454">
        <v>4</v>
      </c>
      <c r="M151" s="456">
        <v>0</v>
      </c>
      <c r="N151" s="454">
        <v>8</v>
      </c>
      <c r="O151" s="456">
        <v>0</v>
      </c>
      <c r="P151" s="454">
        <v>4</v>
      </c>
      <c r="Q151" s="456">
        <v>0</v>
      </c>
      <c r="R151" s="454">
        <v>0</v>
      </c>
      <c r="S151" s="456">
        <v>0</v>
      </c>
      <c r="T151" s="454">
        <v>0</v>
      </c>
      <c r="U151" s="457">
        <v>0</v>
      </c>
      <c r="V151" s="458">
        <v>0</v>
      </c>
      <c r="W151" s="1096">
        <f t="shared" si="4"/>
        <v>8</v>
      </c>
      <c r="X151" s="1097">
        <f t="shared" si="5"/>
        <v>33</v>
      </c>
      <c r="Y151" s="1082">
        <f>'t1'!M151</f>
        <v>1</v>
      </c>
    </row>
    <row r="152" spans="1:25" ht="13.5" customHeight="1" x14ac:dyDescent="0.25">
      <c r="A152" s="2116" t="str">
        <f>'t1'!A152</f>
        <v>Assistente amministrativo - C</v>
      </c>
      <c r="B152" s="2119" t="str">
        <f>'t1'!B152</f>
        <v>A14005</v>
      </c>
      <c r="C152" s="2134">
        <v>3</v>
      </c>
      <c r="D152" s="2135">
        <v>3</v>
      </c>
      <c r="E152" s="2134">
        <v>3</v>
      </c>
      <c r="F152" s="2135">
        <v>7</v>
      </c>
      <c r="G152" s="2134">
        <v>0</v>
      </c>
      <c r="H152" s="2135">
        <v>1</v>
      </c>
      <c r="I152" s="456">
        <v>2</v>
      </c>
      <c r="J152" s="454">
        <v>7</v>
      </c>
      <c r="K152" s="456">
        <v>3</v>
      </c>
      <c r="L152" s="454">
        <v>28</v>
      </c>
      <c r="M152" s="456">
        <v>4</v>
      </c>
      <c r="N152" s="454">
        <v>10</v>
      </c>
      <c r="O152" s="456">
        <v>1</v>
      </c>
      <c r="P152" s="454">
        <v>17</v>
      </c>
      <c r="Q152" s="456">
        <v>0</v>
      </c>
      <c r="R152" s="454">
        <v>6</v>
      </c>
      <c r="S152" s="456">
        <v>1</v>
      </c>
      <c r="T152" s="454">
        <v>5</v>
      </c>
      <c r="U152" s="457">
        <v>0</v>
      </c>
      <c r="V152" s="458">
        <v>0</v>
      </c>
      <c r="W152" s="1096">
        <f t="shared" si="4"/>
        <v>17</v>
      </c>
      <c r="X152" s="1097">
        <f t="shared" si="5"/>
        <v>84</v>
      </c>
      <c r="Y152" s="1082">
        <f>'t1'!M152</f>
        <v>1</v>
      </c>
    </row>
    <row r="153" spans="1:25" ht="13.5" customHeight="1" x14ac:dyDescent="0.25">
      <c r="A153" s="2116" t="str">
        <f>'t1'!A153</f>
        <v>Coadiutore amm.vo senior - BS</v>
      </c>
      <c r="B153" s="2119" t="str">
        <f>'t1'!B153</f>
        <v>A13870</v>
      </c>
      <c r="C153" s="2134">
        <v>3</v>
      </c>
      <c r="D153" s="2135">
        <v>8</v>
      </c>
      <c r="E153" s="2134">
        <v>0</v>
      </c>
      <c r="F153" s="2135">
        <v>0</v>
      </c>
      <c r="G153" s="2134">
        <v>2</v>
      </c>
      <c r="H153" s="2135">
        <v>8</v>
      </c>
      <c r="I153" s="456">
        <v>2</v>
      </c>
      <c r="J153" s="454">
        <v>3</v>
      </c>
      <c r="K153" s="456">
        <v>0</v>
      </c>
      <c r="L153" s="454">
        <v>5</v>
      </c>
      <c r="M153" s="456">
        <v>0</v>
      </c>
      <c r="N153" s="454">
        <v>6</v>
      </c>
      <c r="O153" s="456">
        <v>0</v>
      </c>
      <c r="P153" s="454">
        <v>10</v>
      </c>
      <c r="Q153" s="456">
        <v>0</v>
      </c>
      <c r="R153" s="454">
        <v>2</v>
      </c>
      <c r="S153" s="456">
        <v>0</v>
      </c>
      <c r="T153" s="454">
        <v>1</v>
      </c>
      <c r="U153" s="457">
        <v>0</v>
      </c>
      <c r="V153" s="458">
        <v>0</v>
      </c>
      <c r="W153" s="1096">
        <f t="shared" si="4"/>
        <v>7</v>
      </c>
      <c r="X153" s="1097">
        <f t="shared" si="5"/>
        <v>43</v>
      </c>
      <c r="Y153" s="1082">
        <f>'t1'!M153</f>
        <v>1</v>
      </c>
    </row>
    <row r="154" spans="1:25" ht="13.5" customHeight="1" x14ac:dyDescent="0.25">
      <c r="A154" s="2116" t="str">
        <f>'t1'!A154</f>
        <v>Coadiutore amm.vo - B</v>
      </c>
      <c r="B154" s="2119" t="str">
        <f>'t1'!B154</f>
        <v>A12017</v>
      </c>
      <c r="C154" s="2134">
        <v>1</v>
      </c>
      <c r="D154" s="2135">
        <v>0</v>
      </c>
      <c r="E154" s="2134">
        <v>2</v>
      </c>
      <c r="F154" s="2135">
        <v>2</v>
      </c>
      <c r="G154" s="2134">
        <v>5</v>
      </c>
      <c r="H154" s="2135">
        <v>10</v>
      </c>
      <c r="I154" s="456">
        <v>0</v>
      </c>
      <c r="J154" s="454">
        <v>5</v>
      </c>
      <c r="K154" s="456">
        <v>0</v>
      </c>
      <c r="L154" s="454">
        <v>1</v>
      </c>
      <c r="M154" s="456">
        <v>0</v>
      </c>
      <c r="N154" s="454">
        <v>2</v>
      </c>
      <c r="O154" s="456">
        <v>0</v>
      </c>
      <c r="P154" s="454">
        <v>3</v>
      </c>
      <c r="Q154" s="456">
        <v>0</v>
      </c>
      <c r="R154" s="454">
        <v>3</v>
      </c>
      <c r="S154" s="456">
        <v>0</v>
      </c>
      <c r="T154" s="454">
        <v>0</v>
      </c>
      <c r="U154" s="457">
        <v>0</v>
      </c>
      <c r="V154" s="458">
        <v>0</v>
      </c>
      <c r="W154" s="1096">
        <f t="shared" si="4"/>
        <v>8</v>
      </c>
      <c r="X154" s="1097">
        <f t="shared" si="5"/>
        <v>26</v>
      </c>
      <c r="Y154" s="1082">
        <f>'t1'!M154</f>
        <v>1</v>
      </c>
    </row>
    <row r="155" spans="1:25" ht="13.5" customHeight="1" x14ac:dyDescent="0.25">
      <c r="A155" s="2116" t="str">
        <f>'t1'!A155</f>
        <v>Commesso - A</v>
      </c>
      <c r="B155" s="2119" t="str">
        <f>'t1'!B155</f>
        <v>A11030</v>
      </c>
      <c r="C155" s="2134">
        <v>0</v>
      </c>
      <c r="D155" s="2135">
        <v>0</v>
      </c>
      <c r="E155" s="2134">
        <v>0</v>
      </c>
      <c r="F155" s="2135">
        <v>0</v>
      </c>
      <c r="G155" s="2134">
        <v>0</v>
      </c>
      <c r="H155" s="2135">
        <v>0</v>
      </c>
      <c r="I155" s="456">
        <v>0</v>
      </c>
      <c r="J155" s="454">
        <v>0</v>
      </c>
      <c r="K155" s="456">
        <v>0</v>
      </c>
      <c r="L155" s="454">
        <v>0</v>
      </c>
      <c r="M155" s="456">
        <v>0</v>
      </c>
      <c r="N155" s="454">
        <v>0</v>
      </c>
      <c r="O155" s="456">
        <v>0</v>
      </c>
      <c r="P155" s="454">
        <v>0</v>
      </c>
      <c r="Q155" s="456">
        <v>0</v>
      </c>
      <c r="R155" s="454">
        <v>0</v>
      </c>
      <c r="S155" s="456">
        <v>0</v>
      </c>
      <c r="T155" s="454">
        <v>0</v>
      </c>
      <c r="U155" s="457">
        <v>0</v>
      </c>
      <c r="V155" s="458">
        <v>0</v>
      </c>
      <c r="W155" s="1096">
        <f t="shared" si="4"/>
        <v>0</v>
      </c>
      <c r="X155" s="1097">
        <f t="shared" si="5"/>
        <v>0</v>
      </c>
      <c r="Y155" s="1082">
        <f>'t1'!M155</f>
        <v>0</v>
      </c>
    </row>
    <row r="156" spans="1:25" ht="13.5" customHeight="1" x14ac:dyDescent="0.25">
      <c r="A156" s="2116" t="str">
        <f>'t1'!A156</f>
        <v>Profilo atipico ruolo amministrativo</v>
      </c>
      <c r="B156" s="2119" t="str">
        <f>'t1'!B156</f>
        <v>A00062</v>
      </c>
      <c r="C156" s="2134">
        <v>0</v>
      </c>
      <c r="D156" s="2135">
        <v>0</v>
      </c>
      <c r="E156" s="2134">
        <v>0</v>
      </c>
      <c r="F156" s="2135">
        <v>0</v>
      </c>
      <c r="G156" s="2134">
        <v>0</v>
      </c>
      <c r="H156" s="2135">
        <v>0</v>
      </c>
      <c r="I156" s="456">
        <v>0</v>
      </c>
      <c r="J156" s="454">
        <v>0</v>
      </c>
      <c r="K156" s="456">
        <v>0</v>
      </c>
      <c r="L156" s="454">
        <v>0</v>
      </c>
      <c r="M156" s="456">
        <v>0</v>
      </c>
      <c r="N156" s="454">
        <v>0</v>
      </c>
      <c r="O156" s="456">
        <v>0</v>
      </c>
      <c r="P156" s="454">
        <v>0</v>
      </c>
      <c r="Q156" s="456">
        <v>0</v>
      </c>
      <c r="R156" s="454">
        <v>0</v>
      </c>
      <c r="S156" s="456">
        <v>0</v>
      </c>
      <c r="T156" s="454">
        <v>0</v>
      </c>
      <c r="U156" s="457">
        <v>0</v>
      </c>
      <c r="V156" s="458">
        <v>0</v>
      </c>
      <c r="W156" s="1096">
        <f t="shared" si="4"/>
        <v>0</v>
      </c>
      <c r="X156" s="1097">
        <f t="shared" si="5"/>
        <v>0</v>
      </c>
      <c r="Y156" s="1082">
        <f>'t1'!M156</f>
        <v>0</v>
      </c>
    </row>
    <row r="157" spans="1:25" ht="13.5" customHeight="1" x14ac:dyDescent="0.25">
      <c r="A157" s="2116" t="str">
        <f>'t1'!A157</f>
        <v>Ricercatore sanitario - DS</v>
      </c>
      <c r="B157" s="2119" t="str">
        <f>'t1'!B157</f>
        <v>N18694</v>
      </c>
      <c r="C157" s="2134">
        <v>21</v>
      </c>
      <c r="D157" s="2135">
        <v>61</v>
      </c>
      <c r="E157" s="2134">
        <v>0</v>
      </c>
      <c r="F157" s="2135">
        <v>0</v>
      </c>
      <c r="G157" s="2134">
        <v>0</v>
      </c>
      <c r="H157" s="2135">
        <v>0</v>
      </c>
      <c r="I157" s="456">
        <v>0</v>
      </c>
      <c r="J157" s="454">
        <v>0</v>
      </c>
      <c r="K157" s="456">
        <v>0</v>
      </c>
      <c r="L157" s="454">
        <v>0</v>
      </c>
      <c r="M157" s="456">
        <v>0</v>
      </c>
      <c r="N157" s="454">
        <v>0</v>
      </c>
      <c r="O157" s="456">
        <v>0</v>
      </c>
      <c r="P157" s="454">
        <v>0</v>
      </c>
      <c r="Q157" s="456">
        <v>0</v>
      </c>
      <c r="R157" s="454">
        <v>0</v>
      </c>
      <c r="S157" s="456">
        <v>0</v>
      </c>
      <c r="T157" s="454">
        <v>0</v>
      </c>
      <c r="U157" s="457">
        <v>0</v>
      </c>
      <c r="V157" s="458">
        <v>0</v>
      </c>
      <c r="W157" s="1096">
        <f t="shared" si="4"/>
        <v>21</v>
      </c>
      <c r="X157" s="1097">
        <f t="shared" si="5"/>
        <v>61</v>
      </c>
      <c r="Y157" s="1082">
        <f>'t1'!M157</f>
        <v>1</v>
      </c>
    </row>
    <row r="158" spans="1:25" ht="13.5" customHeight="1" x14ac:dyDescent="0.25">
      <c r="A158" s="2116" t="str">
        <f>'t1'!A158</f>
        <v>Collaboratore prof.le  di ricerca sanitaria - D</v>
      </c>
      <c r="B158" s="2119" t="str">
        <f>'t1'!B158</f>
        <v>N16695</v>
      </c>
      <c r="C158" s="2134">
        <v>12</v>
      </c>
      <c r="D158" s="2135">
        <v>53</v>
      </c>
      <c r="E158" s="2134">
        <v>0</v>
      </c>
      <c r="F158" s="2135">
        <v>0</v>
      </c>
      <c r="G158" s="2134">
        <v>0</v>
      </c>
      <c r="H158" s="2135">
        <v>0</v>
      </c>
      <c r="I158" s="456">
        <v>0</v>
      </c>
      <c r="J158" s="454">
        <v>0</v>
      </c>
      <c r="K158" s="456">
        <v>0</v>
      </c>
      <c r="L158" s="454">
        <v>0</v>
      </c>
      <c r="M158" s="456">
        <v>0</v>
      </c>
      <c r="N158" s="454">
        <v>0</v>
      </c>
      <c r="O158" s="456">
        <v>0</v>
      </c>
      <c r="P158" s="454">
        <v>0</v>
      </c>
      <c r="Q158" s="456">
        <v>0</v>
      </c>
      <c r="R158" s="454">
        <v>0</v>
      </c>
      <c r="S158" s="456">
        <v>0</v>
      </c>
      <c r="T158" s="454">
        <v>0</v>
      </c>
      <c r="U158" s="457">
        <v>0</v>
      </c>
      <c r="V158" s="458">
        <v>0</v>
      </c>
      <c r="W158" s="1096">
        <f t="shared" si="4"/>
        <v>12</v>
      </c>
      <c r="X158" s="1097">
        <f t="shared" si="5"/>
        <v>53</v>
      </c>
      <c r="Y158" s="1082">
        <f>'t1'!M158</f>
        <v>1</v>
      </c>
    </row>
    <row r="159" spans="1:25" ht="13.5" customHeight="1" x14ac:dyDescent="0.25">
      <c r="A159" s="2116" t="str">
        <f>'t1'!A159</f>
        <v>CONTRATTISTI (a)</v>
      </c>
      <c r="B159" s="2119" t="str">
        <f>'t1'!B159</f>
        <v>000061</v>
      </c>
      <c r="C159" s="2134">
        <f>IF(ISERROR(VLOOKUP($B159,IN_T7!$B$2:$Y$3000,2,FALSE))=TRUE,"",VLOOKUP($B159,IN_T7!$B$2:$Y$3000,2,FALSE))</f>
        <v>0</v>
      </c>
      <c r="D159" s="2135">
        <f>IF(ISERROR(VLOOKUP($B159,IN_T7!$B$2:$Y$3000,3,FALSE))=TRUE,"",VLOOKUP($B159,IN_T7!$B$2:$Y$3000,3,FALSE))</f>
        <v>0</v>
      </c>
      <c r="E159" s="2134">
        <f>IF(ISERROR(VLOOKUP($B159,IN_T7!$B$2:$Y$3000,4,FALSE))=TRUE,"",VLOOKUP($B159,IN_T7!$B$2:$Y$3000,4,FALSE))</f>
        <v>0</v>
      </c>
      <c r="F159" s="2135">
        <f>IF(ISERROR(VLOOKUP($B159,IN_T7!$B$2:$Y$3000,5,FALSE))=TRUE,"",VLOOKUP($B159,IN_T7!$B$2:$Y$3000,5,FALSE))</f>
        <v>0</v>
      </c>
      <c r="G159" s="2134">
        <f>IF(ISERROR(VLOOKUP($B159,IN_T7!$B$2:$Y$3000,6,FALSE))=TRUE,"",VLOOKUP($B159,IN_T7!$B$2:$Y$3000,6,FALSE))</f>
        <v>0</v>
      </c>
      <c r="H159" s="2135">
        <f>IF(ISERROR(VLOOKUP($B159,IN_T7!$B$2:$Y$3000,7,FALSE))=TRUE,"",VLOOKUP($B159,IN_T7!$B$2:$Y$3000,7,FALSE))</f>
        <v>0</v>
      </c>
      <c r="I159" s="456">
        <f>IF(ISERROR(VLOOKUP($B159,IN_T7!$B$2:$Y$3000,8,FALSE))=TRUE,"",VLOOKUP($B159,IN_T7!$B$2:$Y$3000,8,FALSE))</f>
        <v>0</v>
      </c>
      <c r="J159" s="454">
        <f>IF(ISERROR(VLOOKUP($B159,IN_T7!$B$2:$Y$3000,9,FALSE))=TRUE,"",VLOOKUP($B159,IN_T7!$B$2:$Y$3000,9,FALSE))</f>
        <v>0</v>
      </c>
      <c r="K159" s="456">
        <f>IF(ISERROR(VLOOKUP($B159,IN_T7!$B$2:$Y$3000,10,FALSE))=TRUE,"",VLOOKUP($B159,IN_T7!$B$2:$Y$3000,10,FALSE))</f>
        <v>0</v>
      </c>
      <c r="L159" s="454">
        <f>IF(ISERROR(VLOOKUP($B159,IN_T7!$B$2:$Y$3000,11,FALSE))=TRUE,"",VLOOKUP($B159,IN_T7!$B$2:$Y$3000,11,FALSE))</f>
        <v>0</v>
      </c>
      <c r="M159" s="456">
        <f>IF(ISERROR(VLOOKUP($B159,IN_T7!$B$2:$Y$3000,12,FALSE))=TRUE,"",VLOOKUP($B159,IN_T7!$B$2:$Y$3000,12,FALSE))</f>
        <v>0</v>
      </c>
      <c r="N159" s="454">
        <f>IF(ISERROR(VLOOKUP($B159,IN_T7!$B$2:$Y$3000,13,FALSE))=TRUE,"",VLOOKUP($B159,IN_T7!$B$2:$Y$3000,13,FALSE))</f>
        <v>0</v>
      </c>
      <c r="O159" s="456">
        <f>IF(ISERROR(VLOOKUP($B159,IN_T7!$B$2:$Y$3000,14,FALSE))=TRUE,"",VLOOKUP($B159,IN_T7!$B$2:$Y$3000,14,FALSE))</f>
        <v>0</v>
      </c>
      <c r="P159" s="454">
        <f>IF(ISERROR(VLOOKUP($B159,IN_T7!$B$2:$Y$3000,15,FALSE))=TRUE,"",VLOOKUP($B159,IN_T7!$B$2:$Y$3000,15,FALSE))</f>
        <v>0</v>
      </c>
      <c r="Q159" s="456">
        <f>IF(ISERROR(VLOOKUP($B159,IN_T7!$B$2:$Y$3000,16,FALSE))=TRUE,"",VLOOKUP($B159,IN_T7!$B$2:$Y$3000,16,FALSE))</f>
        <v>0</v>
      </c>
      <c r="R159" s="454">
        <f>IF(ISERROR(VLOOKUP($B159,IN_T7!$B$2:$Y$3000,17,FALSE))=TRUE,"",VLOOKUP($B159,IN_T7!$B$2:$Y$3000,17,FALSE))</f>
        <v>0</v>
      </c>
      <c r="S159" s="456">
        <f>IF(ISERROR(VLOOKUP($B159,IN_T7!$B$2:$Y$3000,18,FALSE))=TRUE,"",VLOOKUP($B159,IN_T7!$B$2:$Y$3000,18,FALSE))</f>
        <v>0</v>
      </c>
      <c r="T159" s="454">
        <f>IF(ISERROR(VLOOKUP($B159,IN_T7!$B$2:$Y$3000,19,FALSE))=TRUE,"",VLOOKUP($B159,IN_T7!$B$2:$Y$3000,19,FALSE))</f>
        <v>0</v>
      </c>
      <c r="U159" s="457">
        <f>IF(ISERROR(VLOOKUP($B159,IN_T7!$B$2:$Y$3000,20,FALSE))=TRUE,"",VLOOKUP($B159,IN_T7!$B$2:$Y$3000,20,FALSE))</f>
        <v>0</v>
      </c>
      <c r="V159" s="458">
        <f>IF(ISERROR(VLOOKUP($B159,IN_T7!$B$2:$Y$3000,21,FALSE))=TRUE,"",VLOOKUP($B159,IN_T7!$B$2:$Y$3000,21,FALSE))</f>
        <v>0</v>
      </c>
      <c r="W159" s="1096">
        <f t="shared" ref="W159:X163" si="6">SUM(C159,E159,G159,I159,K159,M159,O159,Q159,S159,U159)</f>
        <v>0</v>
      </c>
      <c r="X159" s="1097">
        <f t="shared" si="6"/>
        <v>0</v>
      </c>
      <c r="Y159" s="1082">
        <f>'t1'!M159</f>
        <v>0</v>
      </c>
    </row>
    <row r="160" spans="1:25" ht="13.5" customHeight="1" x14ac:dyDescent="0.25">
      <c r="A160" s="2116" t="str">
        <f>'t1'!A160</f>
        <v>Dir. Ambientale con incarico di struttura complessa</v>
      </c>
      <c r="B160" s="2119" t="str">
        <f>'t1'!B160</f>
        <v>TD0C02</v>
      </c>
      <c r="C160" s="2253">
        <f>IF(ISERROR(VLOOKUP($B160,IN_T7!$B$2:$Y$3000,2,FALSE))=TRUE,"",VLOOKUP($B160,IN_T7!$B$2:$Y$3000,2,FALSE))</f>
        <v>0</v>
      </c>
      <c r="D160" s="2254">
        <f>IF(ISERROR(VLOOKUP($B160,IN_T7!$B$2:$Y$3000,3,FALSE))=TRUE,"",VLOOKUP($B160,IN_T7!$B$2:$Y$3000,3,FALSE))</f>
        <v>0</v>
      </c>
      <c r="E160" s="2253">
        <f>IF(ISERROR(VLOOKUP($B160,IN_T7!$B$2:$Y$3000,4,FALSE))=TRUE,"",VLOOKUP($B160,IN_T7!$B$2:$Y$3000,4,FALSE))</f>
        <v>0</v>
      </c>
      <c r="F160" s="2254">
        <f>IF(ISERROR(VLOOKUP($B160,IN_T7!$B$2:$Y$3000,5,FALSE))=TRUE,"",VLOOKUP($B160,IN_T7!$B$2:$Y$3000,5,FALSE))</f>
        <v>0</v>
      </c>
      <c r="G160" s="2253">
        <f>IF(ISERROR(VLOOKUP($B160,IN_T7!$B$2:$Y$3000,6,FALSE))=TRUE,"",VLOOKUP($B160,IN_T7!$B$2:$Y$3000,6,FALSE))</f>
        <v>0</v>
      </c>
      <c r="H160" s="2254">
        <f>IF(ISERROR(VLOOKUP($B160,IN_T7!$B$2:$Y$3000,7,FALSE))=TRUE,"",VLOOKUP($B160,IN_T7!$B$2:$Y$3000,7,FALSE))</f>
        <v>0</v>
      </c>
      <c r="I160" s="2255">
        <f>IF(ISERROR(VLOOKUP($B160,IN_T7!$B$2:$Y$3000,8,FALSE))=TRUE,"",VLOOKUP($B160,IN_T7!$B$2:$Y$3000,8,FALSE))</f>
        <v>0</v>
      </c>
      <c r="J160" s="2256">
        <f>IF(ISERROR(VLOOKUP($B160,IN_T7!$B$2:$Y$3000,9,FALSE))=TRUE,"",VLOOKUP($B160,IN_T7!$B$2:$Y$3000,9,FALSE))</f>
        <v>0</v>
      </c>
      <c r="K160" s="2255">
        <f>IF(ISERROR(VLOOKUP($B160,IN_T7!$B$2:$Y$3000,10,FALSE))=TRUE,"",VLOOKUP($B160,IN_T7!$B$2:$Y$3000,10,FALSE))</f>
        <v>0</v>
      </c>
      <c r="L160" s="2256">
        <f>IF(ISERROR(VLOOKUP($B160,IN_T7!$B$2:$Y$3000,11,FALSE))=TRUE,"",VLOOKUP($B160,IN_T7!$B$2:$Y$3000,11,FALSE))</f>
        <v>0</v>
      </c>
      <c r="M160" s="2255">
        <f>IF(ISERROR(VLOOKUP($B160,IN_T7!$B$2:$Y$3000,12,FALSE))=TRUE,"",VLOOKUP($B160,IN_T7!$B$2:$Y$3000,12,FALSE))</f>
        <v>0</v>
      </c>
      <c r="N160" s="2256">
        <f>IF(ISERROR(VLOOKUP($B160,IN_T7!$B$2:$Y$3000,13,FALSE))=TRUE,"",VLOOKUP($B160,IN_T7!$B$2:$Y$3000,13,FALSE))</f>
        <v>0</v>
      </c>
      <c r="O160" s="2255">
        <f>IF(ISERROR(VLOOKUP($B160,IN_T7!$B$2:$Y$3000,14,FALSE))=TRUE,"",VLOOKUP($B160,IN_T7!$B$2:$Y$3000,14,FALSE))</f>
        <v>0</v>
      </c>
      <c r="P160" s="2256">
        <f>IF(ISERROR(VLOOKUP($B160,IN_T7!$B$2:$Y$3000,15,FALSE))=TRUE,"",VLOOKUP($B160,IN_T7!$B$2:$Y$3000,15,FALSE))</f>
        <v>0</v>
      </c>
      <c r="Q160" s="2255">
        <f>IF(ISERROR(VLOOKUP($B160,IN_T7!$B$2:$Y$3000,16,FALSE))=TRUE,"",VLOOKUP($B160,IN_T7!$B$2:$Y$3000,16,FALSE))</f>
        <v>0</v>
      </c>
      <c r="R160" s="2256">
        <f>IF(ISERROR(VLOOKUP($B160,IN_T7!$B$2:$Y$3000,17,FALSE))=TRUE,"",VLOOKUP($B160,IN_T7!$B$2:$Y$3000,17,FALSE))</f>
        <v>0</v>
      </c>
      <c r="S160" s="2255">
        <f>IF(ISERROR(VLOOKUP($B160,IN_T7!$B$2:$Y$3000,18,FALSE))=TRUE,"",VLOOKUP($B160,IN_T7!$B$2:$Y$3000,18,FALSE))</f>
        <v>0</v>
      </c>
      <c r="T160" s="2256">
        <f>IF(ISERROR(VLOOKUP($B160,IN_T7!$B$2:$Y$3000,19,FALSE))=TRUE,"",VLOOKUP($B160,IN_T7!$B$2:$Y$3000,19,FALSE))</f>
        <v>0</v>
      </c>
      <c r="U160" s="2257">
        <f>IF(ISERROR(VLOOKUP($B160,IN_T7!$B$2:$Y$3000,20,FALSE))=TRUE,"",VLOOKUP($B160,IN_T7!$B$2:$Y$3000,20,FALSE))</f>
        <v>0</v>
      </c>
      <c r="V160" s="2258">
        <f>IF(ISERROR(VLOOKUP($B160,IN_T7!$B$2:$Y$3000,21,FALSE))=TRUE,"",VLOOKUP($B160,IN_T7!$B$2:$Y$3000,21,FALSE))</f>
        <v>0</v>
      </c>
      <c r="W160" s="1096">
        <f t="shared" si="6"/>
        <v>0</v>
      </c>
      <c r="X160" s="1097">
        <f t="shared" si="6"/>
        <v>0</v>
      </c>
      <c r="Y160" s="1082">
        <f>'t1'!M160</f>
        <v>0</v>
      </c>
    </row>
    <row r="161" spans="1:25" ht="13.5" customHeight="1" x14ac:dyDescent="0.25">
      <c r="A161" s="2116" t="str">
        <f>'t1'!A161</f>
        <v>Dir. Ambientale con incarico di struttura semplice</v>
      </c>
      <c r="B161" s="2119" t="str">
        <f>'t1'!B161</f>
        <v>TD0S02</v>
      </c>
      <c r="C161" s="2253">
        <f>IF(ISERROR(VLOOKUP($B161,IN_T7!$B$2:$Y$3000,2,FALSE))=TRUE,"",VLOOKUP($B161,IN_T7!$B$2:$Y$3000,2,FALSE))</f>
        <v>0</v>
      </c>
      <c r="D161" s="2254">
        <f>IF(ISERROR(VLOOKUP($B161,IN_T7!$B$2:$Y$3000,3,FALSE))=TRUE,"",VLOOKUP($B161,IN_T7!$B$2:$Y$3000,3,FALSE))</f>
        <v>0</v>
      </c>
      <c r="E161" s="2253">
        <f>IF(ISERROR(VLOOKUP($B161,IN_T7!$B$2:$Y$3000,4,FALSE))=TRUE,"",VLOOKUP($B161,IN_T7!$B$2:$Y$3000,4,FALSE))</f>
        <v>0</v>
      </c>
      <c r="F161" s="2254">
        <f>IF(ISERROR(VLOOKUP($B161,IN_T7!$B$2:$Y$3000,5,FALSE))=TRUE,"",VLOOKUP($B161,IN_T7!$B$2:$Y$3000,5,FALSE))</f>
        <v>0</v>
      </c>
      <c r="G161" s="2253">
        <f>IF(ISERROR(VLOOKUP($B161,IN_T7!$B$2:$Y$3000,6,FALSE))=TRUE,"",VLOOKUP($B161,IN_T7!$B$2:$Y$3000,6,FALSE))</f>
        <v>0</v>
      </c>
      <c r="H161" s="2254">
        <f>IF(ISERROR(VLOOKUP($B161,IN_T7!$B$2:$Y$3000,7,FALSE))=TRUE,"",VLOOKUP($B161,IN_T7!$B$2:$Y$3000,7,FALSE))</f>
        <v>0</v>
      </c>
      <c r="I161" s="2255">
        <f>IF(ISERROR(VLOOKUP($B161,IN_T7!$B$2:$Y$3000,8,FALSE))=TRUE,"",VLOOKUP($B161,IN_T7!$B$2:$Y$3000,8,FALSE))</f>
        <v>0</v>
      </c>
      <c r="J161" s="2256">
        <f>IF(ISERROR(VLOOKUP($B161,IN_T7!$B$2:$Y$3000,9,FALSE))=TRUE,"",VLOOKUP($B161,IN_T7!$B$2:$Y$3000,9,FALSE))</f>
        <v>0</v>
      </c>
      <c r="K161" s="2255">
        <f>IF(ISERROR(VLOOKUP($B161,IN_T7!$B$2:$Y$3000,10,FALSE))=TRUE,"",VLOOKUP($B161,IN_T7!$B$2:$Y$3000,10,FALSE))</f>
        <v>0</v>
      </c>
      <c r="L161" s="2256">
        <f>IF(ISERROR(VLOOKUP($B161,IN_T7!$B$2:$Y$3000,11,FALSE))=TRUE,"",VLOOKUP($B161,IN_T7!$B$2:$Y$3000,11,FALSE))</f>
        <v>0</v>
      </c>
      <c r="M161" s="2255">
        <f>IF(ISERROR(VLOOKUP($B161,IN_T7!$B$2:$Y$3000,12,FALSE))=TRUE,"",VLOOKUP($B161,IN_T7!$B$2:$Y$3000,12,FALSE))</f>
        <v>0</v>
      </c>
      <c r="N161" s="2256">
        <f>IF(ISERROR(VLOOKUP($B161,IN_T7!$B$2:$Y$3000,13,FALSE))=TRUE,"",VLOOKUP($B161,IN_T7!$B$2:$Y$3000,13,FALSE))</f>
        <v>0</v>
      </c>
      <c r="O161" s="2255">
        <f>IF(ISERROR(VLOOKUP($B161,IN_T7!$B$2:$Y$3000,14,FALSE))=TRUE,"",VLOOKUP($B161,IN_T7!$B$2:$Y$3000,14,FALSE))</f>
        <v>0</v>
      </c>
      <c r="P161" s="2256">
        <f>IF(ISERROR(VLOOKUP($B161,IN_T7!$B$2:$Y$3000,15,FALSE))=TRUE,"",VLOOKUP($B161,IN_T7!$B$2:$Y$3000,15,FALSE))</f>
        <v>0</v>
      </c>
      <c r="Q161" s="2255">
        <f>IF(ISERROR(VLOOKUP($B161,IN_T7!$B$2:$Y$3000,16,FALSE))=TRUE,"",VLOOKUP($B161,IN_T7!$B$2:$Y$3000,16,FALSE))</f>
        <v>0</v>
      </c>
      <c r="R161" s="2256">
        <f>IF(ISERROR(VLOOKUP($B161,IN_T7!$B$2:$Y$3000,17,FALSE))=TRUE,"",VLOOKUP($B161,IN_T7!$B$2:$Y$3000,17,FALSE))</f>
        <v>0</v>
      </c>
      <c r="S161" s="2255">
        <f>IF(ISERROR(VLOOKUP($B161,IN_T7!$B$2:$Y$3000,18,FALSE))=TRUE,"",VLOOKUP($B161,IN_T7!$B$2:$Y$3000,18,FALSE))</f>
        <v>0</v>
      </c>
      <c r="T161" s="2256">
        <f>IF(ISERROR(VLOOKUP($B161,IN_T7!$B$2:$Y$3000,19,FALSE))=TRUE,"",VLOOKUP($B161,IN_T7!$B$2:$Y$3000,19,FALSE))</f>
        <v>0</v>
      </c>
      <c r="U161" s="2257">
        <f>IF(ISERROR(VLOOKUP($B161,IN_T7!$B$2:$Y$3000,20,FALSE))=TRUE,"",VLOOKUP($B161,IN_T7!$B$2:$Y$3000,20,FALSE))</f>
        <v>0</v>
      </c>
      <c r="V161" s="2258">
        <f>IF(ISERROR(VLOOKUP($B161,IN_T7!$B$2:$Y$3000,21,FALSE))=TRUE,"",VLOOKUP($B161,IN_T7!$B$2:$Y$3000,21,FALSE))</f>
        <v>0</v>
      </c>
      <c r="W161" s="1096">
        <f t="shared" si="6"/>
        <v>0</v>
      </c>
      <c r="X161" s="1097">
        <f t="shared" si="6"/>
        <v>0</v>
      </c>
      <c r="Y161" s="1082">
        <f>'t1'!M161</f>
        <v>0</v>
      </c>
    </row>
    <row r="162" spans="1:25" ht="13.5" customHeight="1" x14ac:dyDescent="0.25">
      <c r="A162" s="2116" t="str">
        <f>'t1'!A162</f>
        <v>Dir. Ambientale con altri incar.prof.li</v>
      </c>
      <c r="B162" s="2119" t="str">
        <f>'t1'!B162</f>
        <v>TD0A02</v>
      </c>
      <c r="C162" s="2253">
        <f>IF(ISERROR(VLOOKUP($B162,IN_T7!$B$2:$Y$3000,2,FALSE))=TRUE,"",VLOOKUP($B162,IN_T7!$B$2:$Y$3000,2,FALSE))</f>
        <v>0</v>
      </c>
      <c r="D162" s="2254">
        <f>IF(ISERROR(VLOOKUP($B162,IN_T7!$B$2:$Y$3000,3,FALSE))=TRUE,"",VLOOKUP($B162,IN_T7!$B$2:$Y$3000,3,FALSE))</f>
        <v>0</v>
      </c>
      <c r="E162" s="2253">
        <f>IF(ISERROR(VLOOKUP($B162,IN_T7!$B$2:$Y$3000,4,FALSE))=TRUE,"",VLOOKUP($B162,IN_T7!$B$2:$Y$3000,4,FALSE))</f>
        <v>0</v>
      </c>
      <c r="F162" s="2254">
        <f>IF(ISERROR(VLOOKUP($B162,IN_T7!$B$2:$Y$3000,5,FALSE))=TRUE,"",VLOOKUP($B162,IN_T7!$B$2:$Y$3000,5,FALSE))</f>
        <v>0</v>
      </c>
      <c r="G162" s="2253">
        <f>IF(ISERROR(VLOOKUP($B162,IN_T7!$B$2:$Y$3000,6,FALSE))=TRUE,"",VLOOKUP($B162,IN_T7!$B$2:$Y$3000,6,FALSE))</f>
        <v>0</v>
      </c>
      <c r="H162" s="2254">
        <f>IF(ISERROR(VLOOKUP($B162,IN_T7!$B$2:$Y$3000,7,FALSE))=TRUE,"",VLOOKUP($B162,IN_T7!$B$2:$Y$3000,7,FALSE))</f>
        <v>0</v>
      </c>
      <c r="I162" s="2255">
        <f>IF(ISERROR(VLOOKUP($B162,IN_T7!$B$2:$Y$3000,8,FALSE))=TRUE,"",VLOOKUP($B162,IN_T7!$B$2:$Y$3000,8,FALSE))</f>
        <v>0</v>
      </c>
      <c r="J162" s="2256">
        <f>IF(ISERROR(VLOOKUP($B162,IN_T7!$B$2:$Y$3000,9,FALSE))=TRUE,"",VLOOKUP($B162,IN_T7!$B$2:$Y$3000,9,FALSE))</f>
        <v>0</v>
      </c>
      <c r="K162" s="2255">
        <f>IF(ISERROR(VLOOKUP($B162,IN_T7!$B$2:$Y$3000,10,FALSE))=TRUE,"",VLOOKUP($B162,IN_T7!$B$2:$Y$3000,10,FALSE))</f>
        <v>0</v>
      </c>
      <c r="L162" s="2256">
        <f>IF(ISERROR(VLOOKUP($B162,IN_T7!$B$2:$Y$3000,11,FALSE))=TRUE,"",VLOOKUP($B162,IN_T7!$B$2:$Y$3000,11,FALSE))</f>
        <v>0</v>
      </c>
      <c r="M162" s="2255">
        <f>IF(ISERROR(VLOOKUP($B162,IN_T7!$B$2:$Y$3000,12,FALSE))=TRUE,"",VLOOKUP($B162,IN_T7!$B$2:$Y$3000,12,FALSE))</f>
        <v>0</v>
      </c>
      <c r="N162" s="2256">
        <f>IF(ISERROR(VLOOKUP($B162,IN_T7!$B$2:$Y$3000,13,FALSE))=TRUE,"",VLOOKUP($B162,IN_T7!$B$2:$Y$3000,13,FALSE))</f>
        <v>0</v>
      </c>
      <c r="O162" s="2255">
        <f>IF(ISERROR(VLOOKUP($B162,IN_T7!$B$2:$Y$3000,14,FALSE))=TRUE,"",VLOOKUP($B162,IN_T7!$B$2:$Y$3000,14,FALSE))</f>
        <v>0</v>
      </c>
      <c r="P162" s="2256">
        <f>IF(ISERROR(VLOOKUP($B162,IN_T7!$B$2:$Y$3000,15,FALSE))=TRUE,"",VLOOKUP($B162,IN_T7!$B$2:$Y$3000,15,FALSE))</f>
        <v>0</v>
      </c>
      <c r="Q162" s="2255">
        <f>IF(ISERROR(VLOOKUP($B162,IN_T7!$B$2:$Y$3000,16,FALSE))=TRUE,"",VLOOKUP($B162,IN_T7!$B$2:$Y$3000,16,FALSE))</f>
        <v>0</v>
      </c>
      <c r="R162" s="2256">
        <f>IF(ISERROR(VLOOKUP($B162,IN_T7!$B$2:$Y$3000,17,FALSE))=TRUE,"",VLOOKUP($B162,IN_T7!$B$2:$Y$3000,17,FALSE))</f>
        <v>0</v>
      </c>
      <c r="S162" s="2255">
        <f>IF(ISERROR(VLOOKUP($B162,IN_T7!$B$2:$Y$3000,18,FALSE))=TRUE,"",VLOOKUP($B162,IN_T7!$B$2:$Y$3000,18,FALSE))</f>
        <v>0</v>
      </c>
      <c r="T162" s="2256">
        <f>IF(ISERROR(VLOOKUP($B162,IN_T7!$B$2:$Y$3000,19,FALSE))=TRUE,"",VLOOKUP($B162,IN_T7!$B$2:$Y$3000,19,FALSE))</f>
        <v>0</v>
      </c>
      <c r="U162" s="2257">
        <f>IF(ISERROR(VLOOKUP($B162,IN_T7!$B$2:$Y$3000,20,FALSE))=TRUE,"",VLOOKUP($B162,IN_T7!$B$2:$Y$3000,20,FALSE))</f>
        <v>0</v>
      </c>
      <c r="V162" s="2258">
        <f>IF(ISERROR(VLOOKUP($B162,IN_T7!$B$2:$Y$3000,21,FALSE))=TRUE,"",VLOOKUP($B162,IN_T7!$B$2:$Y$3000,21,FALSE))</f>
        <v>0</v>
      </c>
      <c r="W162" s="1096">
        <f t="shared" si="6"/>
        <v>0</v>
      </c>
      <c r="X162" s="1097">
        <f t="shared" si="6"/>
        <v>0</v>
      </c>
      <c r="Y162" s="1082">
        <f>'t1'!M162</f>
        <v>0</v>
      </c>
    </row>
    <row r="163" spans="1:25" ht="13.5" customHeight="1" thickBot="1" x14ac:dyDescent="0.3">
      <c r="A163" s="2116" t="str">
        <f>'t1'!A163</f>
        <v>Dir. Ambientale a t. determinato (art.15-septies dlgs 502/92)</v>
      </c>
      <c r="B163" s="2119" t="str">
        <f>'t1'!B163</f>
        <v>TD0810</v>
      </c>
      <c r="C163" s="2253">
        <f>IF(ISERROR(VLOOKUP($B163,IN_T7!$B$2:$Y$3000,2,FALSE))=TRUE,"",VLOOKUP($B163,IN_T7!$B$2:$Y$3000,2,FALSE))</f>
        <v>0</v>
      </c>
      <c r="D163" s="2254">
        <f>IF(ISERROR(VLOOKUP($B163,IN_T7!$B$2:$Y$3000,3,FALSE))=TRUE,"",VLOOKUP($B163,IN_T7!$B$2:$Y$3000,3,FALSE))</f>
        <v>0</v>
      </c>
      <c r="E163" s="2253">
        <f>IF(ISERROR(VLOOKUP($B163,IN_T7!$B$2:$Y$3000,4,FALSE))=TRUE,"",VLOOKUP($B163,IN_T7!$B$2:$Y$3000,4,FALSE))</f>
        <v>0</v>
      </c>
      <c r="F163" s="2254">
        <f>IF(ISERROR(VLOOKUP($B163,IN_T7!$B$2:$Y$3000,5,FALSE))=TRUE,"",VLOOKUP($B163,IN_T7!$B$2:$Y$3000,5,FALSE))</f>
        <v>0</v>
      </c>
      <c r="G163" s="2253">
        <f>IF(ISERROR(VLOOKUP($B163,IN_T7!$B$2:$Y$3000,6,FALSE))=TRUE,"",VLOOKUP($B163,IN_T7!$B$2:$Y$3000,6,FALSE))</f>
        <v>0</v>
      </c>
      <c r="H163" s="2254">
        <f>IF(ISERROR(VLOOKUP($B163,IN_T7!$B$2:$Y$3000,7,FALSE))=TRUE,"",VLOOKUP($B163,IN_T7!$B$2:$Y$3000,7,FALSE))</f>
        <v>0</v>
      </c>
      <c r="I163" s="2255">
        <f>IF(ISERROR(VLOOKUP($B163,IN_T7!$B$2:$Y$3000,8,FALSE))=TRUE,"",VLOOKUP($B163,IN_T7!$B$2:$Y$3000,8,FALSE))</f>
        <v>0</v>
      </c>
      <c r="J163" s="2256">
        <f>IF(ISERROR(VLOOKUP($B163,IN_T7!$B$2:$Y$3000,9,FALSE))=TRUE,"",VLOOKUP($B163,IN_T7!$B$2:$Y$3000,9,FALSE))</f>
        <v>0</v>
      </c>
      <c r="K163" s="2255">
        <f>IF(ISERROR(VLOOKUP($B163,IN_T7!$B$2:$Y$3000,10,FALSE))=TRUE,"",VLOOKUP($B163,IN_T7!$B$2:$Y$3000,10,FALSE))</f>
        <v>0</v>
      </c>
      <c r="L163" s="2256">
        <f>IF(ISERROR(VLOOKUP($B163,IN_T7!$B$2:$Y$3000,11,FALSE))=TRUE,"",VLOOKUP($B163,IN_T7!$B$2:$Y$3000,11,FALSE))</f>
        <v>0</v>
      </c>
      <c r="M163" s="2255">
        <f>IF(ISERROR(VLOOKUP($B163,IN_T7!$B$2:$Y$3000,12,FALSE))=TRUE,"",VLOOKUP($B163,IN_T7!$B$2:$Y$3000,12,FALSE))</f>
        <v>0</v>
      </c>
      <c r="N163" s="2256">
        <f>IF(ISERROR(VLOOKUP($B163,IN_T7!$B$2:$Y$3000,13,FALSE))=TRUE,"",VLOOKUP($B163,IN_T7!$B$2:$Y$3000,13,FALSE))</f>
        <v>0</v>
      </c>
      <c r="O163" s="2255">
        <f>IF(ISERROR(VLOOKUP($B163,IN_T7!$B$2:$Y$3000,14,FALSE))=TRUE,"",VLOOKUP($B163,IN_T7!$B$2:$Y$3000,14,FALSE))</f>
        <v>0</v>
      </c>
      <c r="P163" s="2256">
        <f>IF(ISERROR(VLOOKUP($B163,IN_T7!$B$2:$Y$3000,15,FALSE))=TRUE,"",VLOOKUP($B163,IN_T7!$B$2:$Y$3000,15,FALSE))</f>
        <v>0</v>
      </c>
      <c r="Q163" s="2255">
        <f>IF(ISERROR(VLOOKUP($B163,IN_T7!$B$2:$Y$3000,16,FALSE))=TRUE,"",VLOOKUP($B163,IN_T7!$B$2:$Y$3000,16,FALSE))</f>
        <v>0</v>
      </c>
      <c r="R163" s="2256">
        <f>IF(ISERROR(VLOOKUP($B163,IN_T7!$B$2:$Y$3000,17,FALSE))=TRUE,"",VLOOKUP($B163,IN_T7!$B$2:$Y$3000,17,FALSE))</f>
        <v>0</v>
      </c>
      <c r="S163" s="2255">
        <f>IF(ISERROR(VLOOKUP($B163,IN_T7!$B$2:$Y$3000,18,FALSE))=TRUE,"",VLOOKUP($B163,IN_T7!$B$2:$Y$3000,18,FALSE))</f>
        <v>0</v>
      </c>
      <c r="T163" s="2256">
        <f>IF(ISERROR(VLOOKUP($B163,IN_T7!$B$2:$Y$3000,19,FALSE))=TRUE,"",VLOOKUP($B163,IN_T7!$B$2:$Y$3000,19,FALSE))</f>
        <v>0</v>
      </c>
      <c r="U163" s="2257">
        <f>IF(ISERROR(VLOOKUP($B163,IN_T7!$B$2:$Y$3000,20,FALSE))=TRUE,"",VLOOKUP($B163,IN_T7!$B$2:$Y$3000,20,FALSE))</f>
        <v>0</v>
      </c>
      <c r="V163" s="2258">
        <f>IF(ISERROR(VLOOKUP($B163,IN_T7!$B$2:$Y$3000,21,FALSE))=TRUE,"",VLOOKUP($B163,IN_T7!$B$2:$Y$3000,21,FALSE))</f>
        <v>0</v>
      </c>
      <c r="W163" s="1096">
        <f t="shared" si="6"/>
        <v>0</v>
      </c>
      <c r="X163" s="1097">
        <f t="shared" si="6"/>
        <v>0</v>
      </c>
      <c r="Y163" s="1082">
        <f>'t1'!M163</f>
        <v>0</v>
      </c>
    </row>
    <row r="164" spans="1:25" ht="17.25" customHeight="1" thickTop="1" thickBot="1" x14ac:dyDescent="0.3">
      <c r="A164" s="1098" t="s">
        <v>623</v>
      </c>
      <c r="B164" s="1099"/>
      <c r="C164" s="1100">
        <f>SUM(C7:C163)</f>
        <v>145</v>
      </c>
      <c r="D164" s="1101">
        <f t="shared" ref="D164:X164" si="7">SUM(D7:D163)</f>
        <v>331</v>
      </c>
      <c r="E164" s="1100">
        <f t="shared" si="7"/>
        <v>51</v>
      </c>
      <c r="F164" s="1101">
        <f t="shared" si="7"/>
        <v>82</v>
      </c>
      <c r="G164" s="1100">
        <f t="shared" si="7"/>
        <v>72</v>
      </c>
      <c r="H164" s="1101">
        <f t="shared" si="7"/>
        <v>113</v>
      </c>
      <c r="I164" s="1100">
        <f t="shared" si="7"/>
        <v>56</v>
      </c>
      <c r="J164" s="1101">
        <f t="shared" si="7"/>
        <v>100</v>
      </c>
      <c r="K164" s="1100">
        <f t="shared" si="7"/>
        <v>52</v>
      </c>
      <c r="L164" s="1101">
        <f t="shared" si="7"/>
        <v>125</v>
      </c>
      <c r="M164" s="1100">
        <f t="shared" si="7"/>
        <v>54</v>
      </c>
      <c r="N164" s="1101">
        <f t="shared" si="7"/>
        <v>139</v>
      </c>
      <c r="O164" s="1100">
        <f t="shared" si="7"/>
        <v>48</v>
      </c>
      <c r="P164" s="1101">
        <f t="shared" si="7"/>
        <v>159</v>
      </c>
      <c r="Q164" s="1100">
        <f t="shared" si="7"/>
        <v>14</v>
      </c>
      <c r="R164" s="1101">
        <f t="shared" si="7"/>
        <v>69</v>
      </c>
      <c r="S164" s="1100">
        <f t="shared" si="7"/>
        <v>7</v>
      </c>
      <c r="T164" s="1101">
        <f t="shared" si="7"/>
        <v>8</v>
      </c>
      <c r="U164" s="2141">
        <f t="shared" si="7"/>
        <v>1</v>
      </c>
      <c r="V164" s="1102">
        <f t="shared" si="7"/>
        <v>0</v>
      </c>
      <c r="W164" s="2140">
        <f t="shared" si="7"/>
        <v>500</v>
      </c>
      <c r="X164" s="1103">
        <f t="shared" si="7"/>
        <v>1126</v>
      </c>
    </row>
    <row r="165" spans="1:25" s="1104" customFormat="1" ht="19.5" customHeight="1" x14ac:dyDescent="0.25">
      <c r="A165" s="2835" t="s">
        <v>624</v>
      </c>
      <c r="B165" s="2835"/>
      <c r="C165" s="2835"/>
      <c r="D165" s="2835"/>
      <c r="E165" s="2835"/>
      <c r="F165" s="2835"/>
      <c r="G165" s="2835"/>
      <c r="H165" s="2835"/>
      <c r="I165" s="2835"/>
      <c r="J165" s="2835"/>
      <c r="K165" s="2835"/>
      <c r="L165" s="2835"/>
      <c r="M165" s="2835"/>
      <c r="N165" s="2835"/>
      <c r="O165" s="2835"/>
      <c r="P165" s="2835"/>
      <c r="Q165" s="2835"/>
      <c r="R165" s="2835"/>
      <c r="S165" s="2835"/>
      <c r="T165" s="2835"/>
      <c r="U165" s="2835"/>
      <c r="V165" s="2835"/>
      <c r="W165" s="2835"/>
      <c r="X165" s="2835"/>
    </row>
    <row r="166" spans="1:25" x14ac:dyDescent="0.25">
      <c r="A166" s="937" t="s">
        <v>2877</v>
      </c>
      <c r="B166" s="971"/>
      <c r="C166" s="937"/>
      <c r="D166" s="937"/>
      <c r="E166" s="937"/>
      <c r="F166" s="937"/>
      <c r="G166" s="937"/>
      <c r="H166" s="937"/>
      <c r="I166" s="937"/>
      <c r="J166" s="937"/>
      <c r="K166" s="937"/>
      <c r="L166" s="937"/>
    </row>
    <row r="167" spans="1:25" x14ac:dyDescent="0.25">
      <c r="A167" s="2834" t="s">
        <v>2880</v>
      </c>
      <c r="B167" s="2834"/>
      <c r="C167" s="2834"/>
      <c r="D167" s="2834"/>
      <c r="E167" s="2834"/>
      <c r="F167" s="2834"/>
      <c r="G167" s="2834"/>
      <c r="H167" s="2834"/>
      <c r="I167" s="2834"/>
      <c r="J167" s="2834"/>
      <c r="K167" s="2834"/>
      <c r="L167" s="2834"/>
      <c r="M167" s="2834"/>
      <c r="N167" s="2834"/>
      <c r="O167" s="2834"/>
      <c r="P167" s="2834"/>
      <c r="Q167" s="2834"/>
      <c r="R167" s="2834"/>
      <c r="S167" s="2834"/>
      <c r="T167" s="2834"/>
      <c r="U167" s="2834"/>
      <c r="V167" s="2834"/>
      <c r="W167" s="2834"/>
      <c r="X167" s="2834"/>
    </row>
    <row r="168" spans="1:25" x14ac:dyDescent="0.25">
      <c r="A168" s="937" t="s">
        <v>627</v>
      </c>
      <c r="B168" s="971"/>
      <c r="C168" s="937"/>
      <c r="D168" s="937"/>
      <c r="E168" s="937"/>
      <c r="F168" s="937"/>
      <c r="G168" s="937"/>
      <c r="H168" s="937"/>
      <c r="I168" s="937"/>
      <c r="J168" s="937"/>
      <c r="K168" s="937"/>
      <c r="L168" s="937"/>
    </row>
  </sheetData>
  <sheetProtection password="8611" sheet="1" selectLockedCells="1"/>
  <mergeCells count="14">
    <mergeCell ref="A165:X165"/>
    <mergeCell ref="A167:X167"/>
    <mergeCell ref="A1:K1"/>
    <mergeCell ref="P2:X2"/>
    <mergeCell ref="C4:D4"/>
    <mergeCell ref="E4:F4"/>
    <mergeCell ref="G4:H4"/>
    <mergeCell ref="I4:J4"/>
    <mergeCell ref="K4:L4"/>
    <mergeCell ref="M4:N4"/>
    <mergeCell ref="O4:P4"/>
    <mergeCell ref="Q4:R4"/>
    <mergeCell ref="S4:T4"/>
    <mergeCell ref="U4:V4"/>
  </mergeCells>
  <conditionalFormatting sqref="A7:X163">
    <cfRule type="expression" dxfId="113" priority="2" stopIfTrue="1">
      <formula>$Y7&gt;0</formula>
    </cfRule>
  </conditionalFormatting>
  <conditionalFormatting sqref="C7:V158">
    <cfRule type="expression" dxfId="112" priority="1" stopIfTrue="1">
      <formula>$Y7&gt;0</formula>
    </cfRule>
  </conditionalFormatting>
  <printOptions horizontalCentered="1" verticalCentered="1"/>
  <pageMargins left="0" right="0" top="0.27" bottom="0.28000000000000003" header="0.17" footer="0.17"/>
  <pageSetup paperSize="9" scale="68"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5"/>
  <dimension ref="A1:AC169"/>
  <sheetViews>
    <sheetView showGridLines="0" zoomScale="90" zoomScaleNormal="90" workbookViewId="0">
      <pane xSplit="2" ySplit="5" topLeftCell="C143" activePane="bottomRight" state="frozen"/>
      <selection activeCell="K155" sqref="K155"/>
      <selection pane="topRight" activeCell="K155" sqref="K155"/>
      <selection pane="bottomLeft" activeCell="K155" sqref="K155"/>
      <selection pane="bottomRight" activeCell="C7" sqref="C7:Z158"/>
    </sheetView>
  </sheetViews>
  <sheetFormatPr defaultColWidth="9.15234375" defaultRowHeight="10.3" x14ac:dyDescent="0.25"/>
  <cols>
    <col min="1" max="1" width="43.69140625" style="1104" customWidth="1"/>
    <col min="2" max="2" width="7.3828125" style="1107" bestFit="1" customWidth="1"/>
    <col min="3" max="15" width="6.3046875" style="1104" customWidth="1"/>
    <col min="16" max="16" width="6.3828125" style="1104" customWidth="1"/>
    <col min="17" max="22" width="6.3046875" style="1104" customWidth="1"/>
    <col min="23" max="24" width="6.3046875" style="1141" customWidth="1"/>
    <col min="25" max="25" width="6.3046875" style="1104" customWidth="1"/>
    <col min="26" max="26" width="6.3046875" style="1141" customWidth="1"/>
    <col min="27" max="28" width="8" style="1104" customWidth="1"/>
    <col min="29" max="29" width="9.15234375" style="1104" hidden="1" customWidth="1"/>
    <col min="30" max="16384" width="9.15234375" style="1104"/>
  </cols>
  <sheetData>
    <row r="1" spans="1:29" s="937" customFormat="1" ht="86.25" customHeight="1" x14ac:dyDescent="0.4">
      <c r="A1" s="2832" t="str">
        <f>'t1'!A1</f>
        <v>SERVIZIO SANITARIO NAZIONALE - anno 2020</v>
      </c>
      <c r="B1" s="2832"/>
      <c r="C1" s="2832"/>
      <c r="D1" s="2832"/>
      <c r="E1" s="2832"/>
      <c r="F1" s="2832"/>
      <c r="G1" s="2832"/>
      <c r="H1" s="2832"/>
      <c r="I1" s="2832"/>
      <c r="J1" s="2832"/>
      <c r="K1" s="2832"/>
      <c r="L1" s="2832"/>
      <c r="M1" s="972"/>
      <c r="N1" s="972"/>
      <c r="O1" s="935"/>
      <c r="P1" s="2875"/>
      <c r="Q1" s="2876"/>
      <c r="R1" s="972"/>
      <c r="S1" s="972"/>
      <c r="T1" s="972"/>
      <c r="U1" s="972"/>
      <c r="V1" s="972"/>
      <c r="W1" s="1077"/>
      <c r="X1" s="1077"/>
      <c r="Y1" s="972"/>
      <c r="Z1" s="1078"/>
      <c r="AB1" s="974"/>
    </row>
    <row r="2" spans="1:29" ht="30" customHeight="1" thickBot="1" x14ac:dyDescent="0.4">
      <c r="A2" s="1106"/>
      <c r="O2" s="940"/>
      <c r="P2" s="2877"/>
      <c r="Q2" s="2878"/>
      <c r="S2" s="2833"/>
      <c r="T2" s="2833"/>
      <c r="U2" s="2833"/>
      <c r="V2" s="2833"/>
      <c r="W2" s="2879"/>
      <c r="X2" s="2879"/>
      <c r="Y2" s="2833"/>
      <c r="Z2" s="2833"/>
      <c r="AA2" s="2833"/>
      <c r="AB2" s="2833"/>
    </row>
    <row r="3" spans="1:29" ht="16.5" customHeight="1" thickBot="1" x14ac:dyDescent="0.3">
      <c r="A3" s="1108"/>
      <c r="B3" s="1109"/>
      <c r="C3" s="1110" t="s">
        <v>3031</v>
      </c>
      <c r="D3" s="1111"/>
      <c r="E3" s="1111"/>
      <c r="F3" s="1111"/>
      <c r="G3" s="1111"/>
      <c r="H3" s="1111"/>
      <c r="I3" s="1111"/>
      <c r="J3" s="1111"/>
      <c r="K3" s="1111"/>
      <c r="L3" s="1111"/>
      <c r="M3" s="1111"/>
      <c r="N3" s="1111"/>
      <c r="O3" s="1111"/>
      <c r="P3" s="1111"/>
      <c r="Q3" s="1111"/>
      <c r="R3" s="1111"/>
      <c r="S3" s="1111"/>
      <c r="T3" s="1111"/>
      <c r="U3" s="1111"/>
      <c r="V3" s="1111"/>
      <c r="W3" s="1112"/>
      <c r="X3" s="1112"/>
      <c r="Y3" s="1111"/>
      <c r="Z3" s="1113"/>
      <c r="AA3" s="1111"/>
      <c r="AB3" s="1114"/>
    </row>
    <row r="4" spans="1:29" ht="16.5" customHeight="1" thickTop="1" x14ac:dyDescent="0.25">
      <c r="A4" s="1115" t="s">
        <v>3032</v>
      </c>
      <c r="B4" s="1116" t="s">
        <v>279</v>
      </c>
      <c r="C4" s="2869" t="s">
        <v>3033</v>
      </c>
      <c r="D4" s="2870"/>
      <c r="E4" s="1117" t="s">
        <v>3034</v>
      </c>
      <c r="F4" s="1118"/>
      <c r="G4" s="2869" t="s">
        <v>3035</v>
      </c>
      <c r="H4" s="2870"/>
      <c r="I4" s="2869" t="s">
        <v>3036</v>
      </c>
      <c r="J4" s="2870"/>
      <c r="K4" s="2869" t="s">
        <v>3037</v>
      </c>
      <c r="L4" s="2870"/>
      <c r="M4" s="2869" t="s">
        <v>3038</v>
      </c>
      <c r="N4" s="2870"/>
      <c r="O4" s="2869" t="s">
        <v>3039</v>
      </c>
      <c r="P4" s="2870"/>
      <c r="Q4" s="2869" t="s">
        <v>3040</v>
      </c>
      <c r="R4" s="2870"/>
      <c r="S4" s="2869" t="s">
        <v>3041</v>
      </c>
      <c r="T4" s="2870"/>
      <c r="U4" s="2869" t="s">
        <v>3042</v>
      </c>
      <c r="V4" s="2870"/>
      <c r="W4" s="2871" t="s">
        <v>3043</v>
      </c>
      <c r="X4" s="2872"/>
      <c r="Y4" s="2869" t="s">
        <v>3044</v>
      </c>
      <c r="Z4" s="2870"/>
      <c r="AA4" s="2873" t="s">
        <v>623</v>
      </c>
      <c r="AB4" s="2874"/>
    </row>
    <row r="5" spans="1:29" ht="10.75" thickBot="1" x14ac:dyDescent="0.3">
      <c r="A5" s="1503" t="s">
        <v>2875</v>
      </c>
      <c r="B5" s="1119"/>
      <c r="C5" s="1120" t="s">
        <v>2832</v>
      </c>
      <c r="D5" s="1121" t="s">
        <v>2833</v>
      </c>
      <c r="E5" s="1120" t="s">
        <v>2832</v>
      </c>
      <c r="F5" s="1121" t="s">
        <v>2833</v>
      </c>
      <c r="G5" s="1120" t="s">
        <v>2832</v>
      </c>
      <c r="H5" s="1121" t="s">
        <v>2833</v>
      </c>
      <c r="I5" s="1120" t="s">
        <v>2832</v>
      </c>
      <c r="J5" s="1121" t="s">
        <v>2833</v>
      </c>
      <c r="K5" s="1120" t="s">
        <v>2832</v>
      </c>
      <c r="L5" s="1121" t="s">
        <v>2833</v>
      </c>
      <c r="M5" s="1120" t="s">
        <v>2832</v>
      </c>
      <c r="N5" s="1121" t="s">
        <v>2833</v>
      </c>
      <c r="O5" s="1120" t="s">
        <v>2832</v>
      </c>
      <c r="P5" s="1121" t="s">
        <v>2833</v>
      </c>
      <c r="Q5" s="1120" t="s">
        <v>2832</v>
      </c>
      <c r="R5" s="1121" t="s">
        <v>2833</v>
      </c>
      <c r="S5" s="1120" t="s">
        <v>2832</v>
      </c>
      <c r="T5" s="1121" t="s">
        <v>2833</v>
      </c>
      <c r="U5" s="1120" t="s">
        <v>2832</v>
      </c>
      <c r="V5" s="1121" t="s">
        <v>2833</v>
      </c>
      <c r="W5" s="1122" t="s">
        <v>2832</v>
      </c>
      <c r="X5" s="1123" t="s">
        <v>2833</v>
      </c>
      <c r="Y5" s="1124" t="s">
        <v>2832</v>
      </c>
      <c r="Z5" s="1125" t="s">
        <v>2833</v>
      </c>
      <c r="AA5" s="1126" t="s">
        <v>2832</v>
      </c>
      <c r="AB5" s="1127" t="s">
        <v>2833</v>
      </c>
    </row>
    <row r="6" spans="1:29" ht="11.15" hidden="1" thickTop="1" thickBot="1" x14ac:dyDescent="0.3">
      <c r="A6" s="1310"/>
      <c r="B6" s="1311"/>
      <c r="C6" s="1312">
        <v>0</v>
      </c>
      <c r="D6" s="1313">
        <v>0</v>
      </c>
      <c r="E6" s="1312">
        <v>0</v>
      </c>
      <c r="F6" s="1312">
        <v>0</v>
      </c>
      <c r="G6" s="1313">
        <v>0</v>
      </c>
      <c r="H6" s="1312">
        <v>0</v>
      </c>
      <c r="I6" s="1312">
        <v>0</v>
      </c>
      <c r="J6" s="1313">
        <v>0</v>
      </c>
      <c r="K6" s="1312">
        <v>0</v>
      </c>
      <c r="L6" s="1312">
        <v>0</v>
      </c>
      <c r="M6" s="1313">
        <v>0</v>
      </c>
      <c r="N6" s="1312">
        <v>0</v>
      </c>
      <c r="O6" s="1312">
        <v>0</v>
      </c>
      <c r="P6" s="1313">
        <v>0</v>
      </c>
      <c r="Q6" s="1312">
        <v>0</v>
      </c>
      <c r="R6" s="1312">
        <v>0</v>
      </c>
      <c r="S6" s="1313">
        <v>0</v>
      </c>
      <c r="T6" s="1312">
        <v>0</v>
      </c>
      <c r="U6" s="1312">
        <v>0</v>
      </c>
      <c r="V6" s="1313">
        <v>0</v>
      </c>
      <c r="W6" s="1312">
        <v>0</v>
      </c>
      <c r="X6" s="1312">
        <v>0</v>
      </c>
      <c r="Y6" s="1313">
        <v>0</v>
      </c>
      <c r="Z6" s="1312">
        <v>0</v>
      </c>
      <c r="AA6" s="1312">
        <v>0</v>
      </c>
      <c r="AB6" s="1313">
        <v>0</v>
      </c>
    </row>
    <row r="7" spans="1:29" ht="13.5" customHeight="1" thickTop="1" thickBot="1" x14ac:dyDescent="0.3">
      <c r="A7" s="1047" t="str">
        <f>'t1'!A7</f>
        <v>Direttore generale</v>
      </c>
      <c r="B7" s="1048" t="str">
        <f>'t1'!B7</f>
        <v>0D0097</v>
      </c>
      <c r="C7" s="459">
        <v>0</v>
      </c>
      <c r="D7" s="2142">
        <v>0</v>
      </c>
      <c r="E7" s="459">
        <v>0</v>
      </c>
      <c r="F7" s="459">
        <v>0</v>
      </c>
      <c r="G7" s="459">
        <v>0</v>
      </c>
      <c r="H7" s="459">
        <v>0</v>
      </c>
      <c r="I7" s="459">
        <v>0</v>
      </c>
      <c r="J7" s="459">
        <v>0</v>
      </c>
      <c r="K7" s="459">
        <v>0</v>
      </c>
      <c r="L7" s="459">
        <v>0</v>
      </c>
      <c r="M7" s="459">
        <v>0</v>
      </c>
      <c r="N7" s="459">
        <v>0</v>
      </c>
      <c r="O7" s="459">
        <v>0</v>
      </c>
      <c r="P7" s="459">
        <v>0</v>
      </c>
      <c r="Q7" s="459">
        <v>0</v>
      </c>
      <c r="R7" s="459">
        <v>0</v>
      </c>
      <c r="S7" s="459">
        <v>1</v>
      </c>
      <c r="T7" s="459">
        <v>0</v>
      </c>
      <c r="U7" s="459">
        <v>0</v>
      </c>
      <c r="V7" s="459">
        <v>0</v>
      </c>
      <c r="W7" s="459">
        <v>0</v>
      </c>
      <c r="X7" s="459">
        <v>0</v>
      </c>
      <c r="Y7" s="459">
        <v>0</v>
      </c>
      <c r="Z7" s="459">
        <v>0</v>
      </c>
      <c r="AA7" s="1128">
        <f>SUM(C7,E7,G7,I7,K7,M7,O7,Q7,S7,U7,W7,Y7)</f>
        <v>1</v>
      </c>
      <c r="AB7" s="1129">
        <f>SUM(D7,F7,H7,J7,L7,N7,P7,R7,T7,V7,X7,Z7)</f>
        <v>0</v>
      </c>
      <c r="AC7" s="1104">
        <f>'t1'!M7</f>
        <v>1</v>
      </c>
    </row>
    <row r="8" spans="1:29" ht="14.15" customHeight="1" thickTop="1" thickBot="1" x14ac:dyDescent="0.3">
      <c r="A8" s="1029" t="str">
        <f>'t1'!A8</f>
        <v>Direttore sanitario</v>
      </c>
      <c r="B8" s="1030" t="str">
        <f>'t1'!B8</f>
        <v>0D0482</v>
      </c>
      <c r="C8" s="2143">
        <v>0</v>
      </c>
      <c r="D8" s="2144">
        <v>0</v>
      </c>
      <c r="E8" s="2143">
        <v>0</v>
      </c>
      <c r="F8" s="2144">
        <v>0</v>
      </c>
      <c r="G8" s="2143">
        <v>0</v>
      </c>
      <c r="H8" s="2144">
        <v>0</v>
      </c>
      <c r="I8" s="2143">
        <v>0</v>
      </c>
      <c r="J8" s="2144">
        <v>0</v>
      </c>
      <c r="K8" s="2143">
        <v>0</v>
      </c>
      <c r="L8" s="2144">
        <v>0</v>
      </c>
      <c r="M8" s="2143">
        <v>0</v>
      </c>
      <c r="N8" s="2144">
        <v>0</v>
      </c>
      <c r="O8" s="2143">
        <v>0</v>
      </c>
      <c r="P8" s="2144">
        <v>0</v>
      </c>
      <c r="Q8" s="2143">
        <v>1</v>
      </c>
      <c r="R8" s="2144">
        <v>0</v>
      </c>
      <c r="S8" s="2143">
        <v>0</v>
      </c>
      <c r="T8" s="2144">
        <v>0</v>
      </c>
      <c r="U8" s="2143">
        <v>1</v>
      </c>
      <c r="V8" s="2144">
        <v>0</v>
      </c>
      <c r="W8" s="2143">
        <v>0</v>
      </c>
      <c r="X8" s="2144">
        <v>0</v>
      </c>
      <c r="Y8" s="2143">
        <v>0</v>
      </c>
      <c r="Z8" s="2144">
        <v>0</v>
      </c>
      <c r="AA8" s="1128">
        <f t="shared" ref="AA8:AA71" si="0">SUM(C8,E8,G8,I8,K8,M8,O8,Q8,S8,U8,W8,Y8)</f>
        <v>2</v>
      </c>
      <c r="AB8" s="1129">
        <f t="shared" ref="AB8:AB71" si="1">SUM(D8,F8,H8,J8,L8,N8,P8,R8,T8,V8,X8,Z8)</f>
        <v>0</v>
      </c>
      <c r="AC8" s="1104">
        <f>'t1'!M8</f>
        <v>1</v>
      </c>
    </row>
    <row r="9" spans="1:29" ht="14.15" customHeight="1" thickTop="1" thickBot="1" x14ac:dyDescent="0.3">
      <c r="A9" s="1029" t="str">
        <f>'t1'!A9</f>
        <v>Direttore amministrativo</v>
      </c>
      <c r="B9" s="1030" t="str">
        <f>'t1'!B9</f>
        <v>0D0163</v>
      </c>
      <c r="C9" s="2143">
        <v>0</v>
      </c>
      <c r="D9" s="2144">
        <v>0</v>
      </c>
      <c r="E9" s="2143">
        <v>0</v>
      </c>
      <c r="F9" s="2144">
        <v>0</v>
      </c>
      <c r="G9" s="2143">
        <v>0</v>
      </c>
      <c r="H9" s="2144">
        <v>0</v>
      </c>
      <c r="I9" s="2143">
        <v>0</v>
      </c>
      <c r="J9" s="2144">
        <v>0</v>
      </c>
      <c r="K9" s="2143">
        <v>0</v>
      </c>
      <c r="L9" s="2144">
        <v>0</v>
      </c>
      <c r="M9" s="2143">
        <v>1</v>
      </c>
      <c r="N9" s="2144">
        <v>0</v>
      </c>
      <c r="O9" s="2143">
        <v>0</v>
      </c>
      <c r="P9" s="2144">
        <v>0</v>
      </c>
      <c r="Q9" s="2143">
        <v>0</v>
      </c>
      <c r="R9" s="2144">
        <v>0</v>
      </c>
      <c r="S9" s="2143">
        <v>0</v>
      </c>
      <c r="T9" s="2144">
        <v>0</v>
      </c>
      <c r="U9" s="2143">
        <v>0</v>
      </c>
      <c r="V9" s="2144">
        <v>0</v>
      </c>
      <c r="W9" s="2143">
        <v>0</v>
      </c>
      <c r="X9" s="2144">
        <v>0</v>
      </c>
      <c r="Y9" s="2143">
        <v>0</v>
      </c>
      <c r="Z9" s="2144">
        <v>0</v>
      </c>
      <c r="AA9" s="1128">
        <f t="shared" si="0"/>
        <v>1</v>
      </c>
      <c r="AB9" s="1129">
        <f t="shared" si="1"/>
        <v>0</v>
      </c>
      <c r="AC9" s="1104">
        <f>'t1'!M9</f>
        <v>1</v>
      </c>
    </row>
    <row r="10" spans="1:29" ht="14.15" customHeight="1" thickTop="1" thickBot="1" x14ac:dyDescent="0.3">
      <c r="A10" s="1029" t="str">
        <f>'t1'!A10</f>
        <v>Direttore dei servizi sociali</v>
      </c>
      <c r="B10" s="1030" t="str">
        <f>'t1'!B10</f>
        <v>0D0484</v>
      </c>
      <c r="C10" s="2143">
        <v>0</v>
      </c>
      <c r="D10" s="2144">
        <v>0</v>
      </c>
      <c r="E10" s="2143">
        <v>0</v>
      </c>
      <c r="F10" s="2144">
        <v>0</v>
      </c>
      <c r="G10" s="2143">
        <v>0</v>
      </c>
      <c r="H10" s="2144">
        <v>0</v>
      </c>
      <c r="I10" s="2143">
        <v>0</v>
      </c>
      <c r="J10" s="2144">
        <v>0</v>
      </c>
      <c r="K10" s="2143">
        <v>0</v>
      </c>
      <c r="L10" s="2144">
        <v>0</v>
      </c>
      <c r="M10" s="2143">
        <v>0</v>
      </c>
      <c r="N10" s="2144">
        <v>0</v>
      </c>
      <c r="O10" s="2143">
        <v>0</v>
      </c>
      <c r="P10" s="2144">
        <v>0</v>
      </c>
      <c r="Q10" s="2143">
        <v>0</v>
      </c>
      <c r="R10" s="2144">
        <v>0</v>
      </c>
      <c r="S10" s="2143">
        <v>0</v>
      </c>
      <c r="T10" s="2144">
        <v>0</v>
      </c>
      <c r="U10" s="2143">
        <v>0</v>
      </c>
      <c r="V10" s="2144">
        <v>0</v>
      </c>
      <c r="W10" s="2143">
        <v>0</v>
      </c>
      <c r="X10" s="2144">
        <v>0</v>
      </c>
      <c r="Y10" s="2143">
        <v>0</v>
      </c>
      <c r="Z10" s="2144">
        <v>0</v>
      </c>
      <c r="AA10" s="1128">
        <f t="shared" si="0"/>
        <v>0</v>
      </c>
      <c r="AB10" s="1129">
        <f t="shared" si="1"/>
        <v>0</v>
      </c>
      <c r="AC10" s="1104">
        <f>'t1'!M10</f>
        <v>0</v>
      </c>
    </row>
    <row r="11" spans="1:29" ht="14.15" customHeight="1" thickTop="1" thickBot="1" x14ac:dyDescent="0.3">
      <c r="A11" s="1029" t="str">
        <f>'t1'!A11</f>
        <v>Dir. Medico con inc. Struttura complessa (rapp. Esclusivo)</v>
      </c>
      <c r="B11" s="1030" t="str">
        <f>'t1'!B11</f>
        <v>SD0E33</v>
      </c>
      <c r="C11" s="2143">
        <v>0</v>
      </c>
      <c r="D11" s="2144">
        <v>0</v>
      </c>
      <c r="E11" s="2143">
        <v>0</v>
      </c>
      <c r="F11" s="2144">
        <v>0</v>
      </c>
      <c r="G11" s="2143">
        <v>0</v>
      </c>
      <c r="H11" s="2144">
        <v>0</v>
      </c>
      <c r="I11" s="2143">
        <v>0</v>
      </c>
      <c r="J11" s="2144">
        <v>0</v>
      </c>
      <c r="K11" s="2143">
        <v>0</v>
      </c>
      <c r="L11" s="2144">
        <v>0</v>
      </c>
      <c r="M11" s="2143">
        <v>0</v>
      </c>
      <c r="N11" s="2144">
        <v>0</v>
      </c>
      <c r="O11" s="2143">
        <v>1</v>
      </c>
      <c r="P11" s="2144">
        <v>0</v>
      </c>
      <c r="Q11" s="2143">
        <v>0</v>
      </c>
      <c r="R11" s="2144">
        <v>0</v>
      </c>
      <c r="S11" s="2143">
        <v>1</v>
      </c>
      <c r="T11" s="2144">
        <v>1</v>
      </c>
      <c r="U11" s="2143">
        <v>6</v>
      </c>
      <c r="V11" s="2144">
        <v>0</v>
      </c>
      <c r="W11" s="2143">
        <v>2</v>
      </c>
      <c r="X11" s="2144">
        <v>0</v>
      </c>
      <c r="Y11" s="2143">
        <v>1</v>
      </c>
      <c r="Z11" s="2144">
        <v>0</v>
      </c>
      <c r="AA11" s="1128">
        <f t="shared" si="0"/>
        <v>11</v>
      </c>
      <c r="AB11" s="1129">
        <f t="shared" si="1"/>
        <v>1</v>
      </c>
      <c r="AC11" s="1104">
        <f>'t1'!M11</f>
        <v>1</v>
      </c>
    </row>
    <row r="12" spans="1:29" ht="14.15" customHeight="1" thickTop="1" thickBot="1" x14ac:dyDescent="0.3">
      <c r="A12" s="1029" t="str">
        <f>'t1'!A12</f>
        <v>Dir. Medico con inc. di struttura complessa (rapp. Non escl.</v>
      </c>
      <c r="B12" s="1030" t="str">
        <f>'t1'!B12</f>
        <v>SD0N33</v>
      </c>
      <c r="C12" s="2143">
        <v>0</v>
      </c>
      <c r="D12" s="2144">
        <v>0</v>
      </c>
      <c r="E12" s="2143">
        <v>0</v>
      </c>
      <c r="F12" s="2144">
        <v>0</v>
      </c>
      <c r="G12" s="2143">
        <v>0</v>
      </c>
      <c r="H12" s="2144">
        <v>0</v>
      </c>
      <c r="I12" s="2143">
        <v>0</v>
      </c>
      <c r="J12" s="2144">
        <v>0</v>
      </c>
      <c r="K12" s="2143">
        <v>0</v>
      </c>
      <c r="L12" s="2144">
        <v>0</v>
      </c>
      <c r="M12" s="2143">
        <v>0</v>
      </c>
      <c r="N12" s="2144">
        <v>0</v>
      </c>
      <c r="O12" s="2143">
        <v>0</v>
      </c>
      <c r="P12" s="2144">
        <v>0</v>
      </c>
      <c r="Q12" s="2143">
        <v>0</v>
      </c>
      <c r="R12" s="2144">
        <v>0</v>
      </c>
      <c r="S12" s="2143">
        <v>0</v>
      </c>
      <c r="T12" s="2144">
        <v>0</v>
      </c>
      <c r="U12" s="2143">
        <v>2</v>
      </c>
      <c r="V12" s="2144">
        <v>0</v>
      </c>
      <c r="W12" s="2143">
        <v>1</v>
      </c>
      <c r="X12" s="2144">
        <v>0</v>
      </c>
      <c r="Y12" s="2143">
        <v>1</v>
      </c>
      <c r="Z12" s="2144">
        <v>0</v>
      </c>
      <c r="AA12" s="1128">
        <f t="shared" si="0"/>
        <v>4</v>
      </c>
      <c r="AB12" s="1129">
        <f t="shared" si="1"/>
        <v>0</v>
      </c>
      <c r="AC12" s="1104">
        <f>'t1'!M12</f>
        <v>1</v>
      </c>
    </row>
    <row r="13" spans="1:29" ht="14.15" customHeight="1" thickTop="1" thickBot="1" x14ac:dyDescent="0.3">
      <c r="A13" s="1029" t="str">
        <f>'t1'!A13</f>
        <v>Dir. Medico con incarico di struttura semplice (rapp. Esclus</v>
      </c>
      <c r="B13" s="1030" t="str">
        <f>'t1'!B13</f>
        <v>SD0E34</v>
      </c>
      <c r="C13" s="2143">
        <v>0</v>
      </c>
      <c r="D13" s="2144">
        <v>0</v>
      </c>
      <c r="E13" s="2143">
        <v>0</v>
      </c>
      <c r="F13" s="2144">
        <v>0</v>
      </c>
      <c r="G13" s="2143">
        <v>0</v>
      </c>
      <c r="H13" s="2144">
        <v>0</v>
      </c>
      <c r="I13" s="2143">
        <v>0</v>
      </c>
      <c r="J13" s="2144">
        <v>0</v>
      </c>
      <c r="K13" s="2143">
        <v>0</v>
      </c>
      <c r="L13" s="2144">
        <v>0</v>
      </c>
      <c r="M13" s="2143">
        <v>0</v>
      </c>
      <c r="N13" s="2144">
        <v>0</v>
      </c>
      <c r="O13" s="2143">
        <v>0</v>
      </c>
      <c r="P13" s="2144">
        <v>1</v>
      </c>
      <c r="Q13" s="2143">
        <v>5</v>
      </c>
      <c r="R13" s="2144">
        <v>1</v>
      </c>
      <c r="S13" s="2143">
        <v>7</v>
      </c>
      <c r="T13" s="2144">
        <v>3</v>
      </c>
      <c r="U13" s="2143">
        <v>6</v>
      </c>
      <c r="V13" s="2144">
        <v>6</v>
      </c>
      <c r="W13" s="2143">
        <v>0</v>
      </c>
      <c r="X13" s="2144">
        <v>1</v>
      </c>
      <c r="Y13" s="2143">
        <v>0</v>
      </c>
      <c r="Z13" s="2144">
        <v>0</v>
      </c>
      <c r="AA13" s="1128">
        <f t="shared" si="0"/>
        <v>18</v>
      </c>
      <c r="AB13" s="1129">
        <f t="shared" si="1"/>
        <v>12</v>
      </c>
      <c r="AC13" s="1104">
        <f>'t1'!M13</f>
        <v>1</v>
      </c>
    </row>
    <row r="14" spans="1:29" ht="14.15" customHeight="1" thickTop="1" thickBot="1" x14ac:dyDescent="0.3">
      <c r="A14" s="1029" t="str">
        <f>'t1'!A14</f>
        <v>Dir. Medico con incarico struttura semplice (rapp. Non escl.</v>
      </c>
      <c r="B14" s="1030" t="str">
        <f>'t1'!B14</f>
        <v>SD0N34</v>
      </c>
      <c r="C14" s="2143">
        <v>0</v>
      </c>
      <c r="D14" s="2144">
        <v>0</v>
      </c>
      <c r="E14" s="2143">
        <v>0</v>
      </c>
      <c r="F14" s="2144">
        <v>0</v>
      </c>
      <c r="G14" s="2143">
        <v>0</v>
      </c>
      <c r="H14" s="2144">
        <v>0</v>
      </c>
      <c r="I14" s="2143">
        <v>0</v>
      </c>
      <c r="J14" s="2144">
        <v>0</v>
      </c>
      <c r="K14" s="2143">
        <v>0</v>
      </c>
      <c r="L14" s="2144">
        <v>0</v>
      </c>
      <c r="M14" s="2143">
        <v>0</v>
      </c>
      <c r="N14" s="2144">
        <v>0</v>
      </c>
      <c r="O14" s="2143">
        <v>0</v>
      </c>
      <c r="P14" s="2144">
        <v>0</v>
      </c>
      <c r="Q14" s="2143">
        <v>0</v>
      </c>
      <c r="R14" s="2144">
        <v>0</v>
      </c>
      <c r="S14" s="2143">
        <v>2</v>
      </c>
      <c r="T14" s="2144">
        <v>0</v>
      </c>
      <c r="U14" s="2143">
        <v>1</v>
      </c>
      <c r="V14" s="2144">
        <v>0</v>
      </c>
      <c r="W14" s="2143">
        <v>0</v>
      </c>
      <c r="X14" s="2144">
        <v>0</v>
      </c>
      <c r="Y14" s="2143">
        <v>0</v>
      </c>
      <c r="Z14" s="2144">
        <v>0</v>
      </c>
      <c r="AA14" s="1128">
        <f t="shared" si="0"/>
        <v>3</v>
      </c>
      <c r="AB14" s="1129">
        <f t="shared" si="1"/>
        <v>0</v>
      </c>
      <c r="AC14" s="1104">
        <f>'t1'!M14</f>
        <v>1</v>
      </c>
    </row>
    <row r="15" spans="1:29" ht="14.15" customHeight="1" thickTop="1" thickBot="1" x14ac:dyDescent="0.3">
      <c r="A15" s="1029" t="str">
        <f>'t1'!A15</f>
        <v>Dirigenti medici con altri incar. Prof.li (rapp. Esclusivo)</v>
      </c>
      <c r="B15" s="1030" t="str">
        <f>'t1'!B15</f>
        <v>SD0035</v>
      </c>
      <c r="C15" s="2143">
        <v>0</v>
      </c>
      <c r="D15" s="2144">
        <v>0</v>
      </c>
      <c r="E15" s="2143">
        <v>0</v>
      </c>
      <c r="F15" s="2144">
        <v>0</v>
      </c>
      <c r="G15" s="2143">
        <v>0</v>
      </c>
      <c r="H15" s="2144">
        <v>0</v>
      </c>
      <c r="I15" s="2143">
        <v>4</v>
      </c>
      <c r="J15" s="2144">
        <v>7</v>
      </c>
      <c r="K15" s="2143">
        <v>13</v>
      </c>
      <c r="L15" s="2144">
        <v>17</v>
      </c>
      <c r="M15" s="2143">
        <v>14</v>
      </c>
      <c r="N15" s="2144">
        <v>19</v>
      </c>
      <c r="O15" s="2143">
        <v>5</v>
      </c>
      <c r="P15" s="2144">
        <v>20</v>
      </c>
      <c r="Q15" s="2143">
        <v>9</v>
      </c>
      <c r="R15" s="2144">
        <v>17</v>
      </c>
      <c r="S15" s="2143">
        <v>8</v>
      </c>
      <c r="T15" s="2144">
        <v>19</v>
      </c>
      <c r="U15" s="2143">
        <v>17</v>
      </c>
      <c r="V15" s="2144">
        <v>4</v>
      </c>
      <c r="W15" s="2143">
        <v>4</v>
      </c>
      <c r="X15" s="2144">
        <v>1</v>
      </c>
      <c r="Y15" s="2143">
        <v>0</v>
      </c>
      <c r="Z15" s="2144">
        <v>0</v>
      </c>
      <c r="AA15" s="1128">
        <f t="shared" si="0"/>
        <v>74</v>
      </c>
      <c r="AB15" s="1129">
        <f t="shared" si="1"/>
        <v>104</v>
      </c>
      <c r="AC15" s="1104">
        <f>'t1'!M15</f>
        <v>1</v>
      </c>
    </row>
    <row r="16" spans="1:29" ht="14.15" customHeight="1" thickTop="1" thickBot="1" x14ac:dyDescent="0.3">
      <c r="A16" s="1029" t="str">
        <f>'t1'!A16</f>
        <v>Dirigenti medici con altri incar. Prof.li (rapp. Non escl.)</v>
      </c>
      <c r="B16" s="1030" t="str">
        <f>'t1'!B16</f>
        <v>SD0036</v>
      </c>
      <c r="C16" s="2143">
        <v>0</v>
      </c>
      <c r="D16" s="2144">
        <v>0</v>
      </c>
      <c r="E16" s="2143">
        <v>0</v>
      </c>
      <c r="F16" s="2144">
        <v>0</v>
      </c>
      <c r="G16" s="2143">
        <v>0</v>
      </c>
      <c r="H16" s="2144">
        <v>0</v>
      </c>
      <c r="I16" s="2143">
        <v>0</v>
      </c>
      <c r="J16" s="2144">
        <v>0</v>
      </c>
      <c r="K16" s="2143">
        <v>2</v>
      </c>
      <c r="L16" s="2144">
        <v>0</v>
      </c>
      <c r="M16" s="2143">
        <v>1</v>
      </c>
      <c r="N16" s="2144">
        <v>1</v>
      </c>
      <c r="O16" s="2143">
        <v>1</v>
      </c>
      <c r="P16" s="2144">
        <v>0</v>
      </c>
      <c r="Q16" s="2143">
        <v>2</v>
      </c>
      <c r="R16" s="2144">
        <v>0</v>
      </c>
      <c r="S16" s="2143">
        <v>5</v>
      </c>
      <c r="T16" s="2144">
        <v>0</v>
      </c>
      <c r="U16" s="2143">
        <v>0</v>
      </c>
      <c r="V16" s="2144">
        <v>1</v>
      </c>
      <c r="W16" s="2143">
        <v>0</v>
      </c>
      <c r="X16" s="2144">
        <v>0</v>
      </c>
      <c r="Y16" s="2143">
        <v>0</v>
      </c>
      <c r="Z16" s="2144">
        <v>0</v>
      </c>
      <c r="AA16" s="1128">
        <f t="shared" si="0"/>
        <v>11</v>
      </c>
      <c r="AB16" s="1129">
        <f t="shared" si="1"/>
        <v>2</v>
      </c>
      <c r="AC16" s="1104">
        <f>'t1'!M16</f>
        <v>1</v>
      </c>
    </row>
    <row r="17" spans="1:29" ht="14.15" customHeight="1" thickTop="1" thickBot="1" x14ac:dyDescent="0.3">
      <c r="A17" s="1029" t="str">
        <f>'t1'!A17</f>
        <v>Dir. Medici a t.  Determinato(art. 15-septies d.lgs. 502/92)</v>
      </c>
      <c r="B17" s="1030" t="str">
        <f>'t1'!B17</f>
        <v>SD0597</v>
      </c>
      <c r="C17" s="2143">
        <v>0</v>
      </c>
      <c r="D17" s="2144">
        <v>0</v>
      </c>
      <c r="E17" s="2143">
        <v>0</v>
      </c>
      <c r="F17" s="2144">
        <v>0</v>
      </c>
      <c r="G17" s="2143">
        <v>0</v>
      </c>
      <c r="H17" s="2144">
        <v>0</v>
      </c>
      <c r="I17" s="2143">
        <v>0</v>
      </c>
      <c r="J17" s="2144">
        <v>0</v>
      </c>
      <c r="K17" s="2143">
        <v>0</v>
      </c>
      <c r="L17" s="2144">
        <v>0</v>
      </c>
      <c r="M17" s="2143">
        <v>0</v>
      </c>
      <c r="N17" s="2144">
        <v>0</v>
      </c>
      <c r="O17" s="2143">
        <v>0</v>
      </c>
      <c r="P17" s="2144">
        <v>0</v>
      </c>
      <c r="Q17" s="2143">
        <v>0</v>
      </c>
      <c r="R17" s="2144">
        <v>0</v>
      </c>
      <c r="S17" s="2143">
        <v>0</v>
      </c>
      <c r="T17" s="2144">
        <v>0</v>
      </c>
      <c r="U17" s="2143">
        <v>0</v>
      </c>
      <c r="V17" s="2144">
        <v>0</v>
      </c>
      <c r="W17" s="2143">
        <v>0</v>
      </c>
      <c r="X17" s="2144">
        <v>0</v>
      </c>
      <c r="Y17" s="2143">
        <v>0</v>
      </c>
      <c r="Z17" s="2144">
        <v>0</v>
      </c>
      <c r="AA17" s="1128">
        <f t="shared" si="0"/>
        <v>0</v>
      </c>
      <c r="AB17" s="1129">
        <f t="shared" si="1"/>
        <v>0</v>
      </c>
      <c r="AC17" s="1104">
        <f>'t1'!M17</f>
        <v>0</v>
      </c>
    </row>
    <row r="18" spans="1:29" ht="14.15" customHeight="1" thickTop="1" thickBot="1" x14ac:dyDescent="0.3">
      <c r="A18" s="1029" t="str">
        <f>'t1'!A18</f>
        <v>Veterinari con inc. di struttura complessa (rapp.esclusivo)</v>
      </c>
      <c r="B18" s="1030" t="str">
        <f>'t1'!B18</f>
        <v>SD0E74</v>
      </c>
      <c r="C18" s="2143">
        <v>0</v>
      </c>
      <c r="D18" s="2144">
        <v>0</v>
      </c>
      <c r="E18" s="2143">
        <v>0</v>
      </c>
      <c r="F18" s="2144">
        <v>0</v>
      </c>
      <c r="G18" s="2143">
        <v>0</v>
      </c>
      <c r="H18" s="2144">
        <v>0</v>
      </c>
      <c r="I18" s="2143">
        <v>0</v>
      </c>
      <c r="J18" s="2144">
        <v>0</v>
      </c>
      <c r="K18" s="2143">
        <v>0</v>
      </c>
      <c r="L18" s="2144">
        <v>0</v>
      </c>
      <c r="M18" s="2143">
        <v>0</v>
      </c>
      <c r="N18" s="2144">
        <v>0</v>
      </c>
      <c r="O18" s="2143">
        <v>0</v>
      </c>
      <c r="P18" s="2144">
        <v>0</v>
      </c>
      <c r="Q18" s="2143">
        <v>0</v>
      </c>
      <c r="R18" s="2144">
        <v>0</v>
      </c>
      <c r="S18" s="2143">
        <v>0</v>
      </c>
      <c r="T18" s="2144">
        <v>0</v>
      </c>
      <c r="U18" s="2143">
        <v>0</v>
      </c>
      <c r="V18" s="2144">
        <v>0</v>
      </c>
      <c r="W18" s="2143">
        <v>0</v>
      </c>
      <c r="X18" s="2144">
        <v>0</v>
      </c>
      <c r="Y18" s="2143">
        <v>0</v>
      </c>
      <c r="Z18" s="2144">
        <v>0</v>
      </c>
      <c r="AA18" s="1128">
        <f t="shared" si="0"/>
        <v>0</v>
      </c>
      <c r="AB18" s="1129">
        <f t="shared" si="1"/>
        <v>0</v>
      </c>
      <c r="AC18" s="1104">
        <f>'t1'!M18</f>
        <v>0</v>
      </c>
    </row>
    <row r="19" spans="1:29" ht="14.15" customHeight="1" thickTop="1" thickBot="1" x14ac:dyDescent="0.3">
      <c r="A19" s="1029" t="str">
        <f>'t1'!A19</f>
        <v>Veterinari con inc. di struttura complessa (rapp. Non escl.)</v>
      </c>
      <c r="B19" s="1030" t="str">
        <f>'t1'!B19</f>
        <v>SD0N74</v>
      </c>
      <c r="C19" s="2143">
        <v>0</v>
      </c>
      <c r="D19" s="2144">
        <v>0</v>
      </c>
      <c r="E19" s="2143">
        <v>0</v>
      </c>
      <c r="F19" s="2144">
        <v>0</v>
      </c>
      <c r="G19" s="2143">
        <v>0</v>
      </c>
      <c r="H19" s="2144">
        <v>0</v>
      </c>
      <c r="I19" s="2143">
        <v>0</v>
      </c>
      <c r="J19" s="2144">
        <v>0</v>
      </c>
      <c r="K19" s="2143">
        <v>0</v>
      </c>
      <c r="L19" s="2144">
        <v>0</v>
      </c>
      <c r="M19" s="2143">
        <v>0</v>
      </c>
      <c r="N19" s="2144">
        <v>0</v>
      </c>
      <c r="O19" s="2143">
        <v>0</v>
      </c>
      <c r="P19" s="2144">
        <v>0</v>
      </c>
      <c r="Q19" s="2143">
        <v>0</v>
      </c>
      <c r="R19" s="2144">
        <v>0</v>
      </c>
      <c r="S19" s="2143">
        <v>0</v>
      </c>
      <c r="T19" s="2144">
        <v>0</v>
      </c>
      <c r="U19" s="2143">
        <v>0</v>
      </c>
      <c r="V19" s="2144">
        <v>0</v>
      </c>
      <c r="W19" s="2143">
        <v>0</v>
      </c>
      <c r="X19" s="2144">
        <v>0</v>
      </c>
      <c r="Y19" s="2143">
        <v>0</v>
      </c>
      <c r="Z19" s="2144">
        <v>0</v>
      </c>
      <c r="AA19" s="1128">
        <f t="shared" si="0"/>
        <v>0</v>
      </c>
      <c r="AB19" s="1129">
        <f t="shared" si="1"/>
        <v>0</v>
      </c>
      <c r="AC19" s="1104">
        <f>'t1'!M19</f>
        <v>0</v>
      </c>
    </row>
    <row r="20" spans="1:29" ht="14.15" customHeight="1" thickTop="1" thickBot="1" x14ac:dyDescent="0.3">
      <c r="A20" s="1029" t="str">
        <f>'t1'!A20</f>
        <v>Veterinari con inc. di struttura semplice (rapp. Esclusivo)</v>
      </c>
      <c r="B20" s="1030" t="str">
        <f>'t1'!B20</f>
        <v>SD0E73</v>
      </c>
      <c r="C20" s="2143">
        <v>0</v>
      </c>
      <c r="D20" s="2144">
        <v>0</v>
      </c>
      <c r="E20" s="2143">
        <v>0</v>
      </c>
      <c r="F20" s="2144">
        <v>0</v>
      </c>
      <c r="G20" s="2143">
        <v>0</v>
      </c>
      <c r="H20" s="2144">
        <v>0</v>
      </c>
      <c r="I20" s="2143">
        <v>0</v>
      </c>
      <c r="J20" s="2144">
        <v>0</v>
      </c>
      <c r="K20" s="2143">
        <v>0</v>
      </c>
      <c r="L20" s="2144">
        <v>0</v>
      </c>
      <c r="M20" s="2143">
        <v>0</v>
      </c>
      <c r="N20" s="2144">
        <v>0</v>
      </c>
      <c r="O20" s="2143">
        <v>0</v>
      </c>
      <c r="P20" s="2144">
        <v>0</v>
      </c>
      <c r="Q20" s="2143">
        <v>0</v>
      </c>
      <c r="R20" s="2144">
        <v>0</v>
      </c>
      <c r="S20" s="2143">
        <v>0</v>
      </c>
      <c r="T20" s="2144">
        <v>0</v>
      </c>
      <c r="U20" s="2143">
        <v>0</v>
      </c>
      <c r="V20" s="2144">
        <v>0</v>
      </c>
      <c r="W20" s="2143">
        <v>0</v>
      </c>
      <c r="X20" s="2144">
        <v>0</v>
      </c>
      <c r="Y20" s="2143">
        <v>0</v>
      </c>
      <c r="Z20" s="2144">
        <v>0</v>
      </c>
      <c r="AA20" s="1128">
        <f t="shared" si="0"/>
        <v>0</v>
      </c>
      <c r="AB20" s="1129">
        <f t="shared" si="1"/>
        <v>0</v>
      </c>
      <c r="AC20" s="1104">
        <f>'t1'!M20</f>
        <v>0</v>
      </c>
    </row>
    <row r="21" spans="1:29" ht="14.15" customHeight="1" thickTop="1" thickBot="1" x14ac:dyDescent="0.3">
      <c r="A21" s="1029" t="str">
        <f>'t1'!A21</f>
        <v>Veterinari con inc. di struttura semplice (rapp. Non escl.)</v>
      </c>
      <c r="B21" s="1030" t="str">
        <f>'t1'!B21</f>
        <v>SD0N73</v>
      </c>
      <c r="C21" s="2143">
        <v>0</v>
      </c>
      <c r="D21" s="2144">
        <v>0</v>
      </c>
      <c r="E21" s="2143">
        <v>0</v>
      </c>
      <c r="F21" s="2144">
        <v>0</v>
      </c>
      <c r="G21" s="2143">
        <v>0</v>
      </c>
      <c r="H21" s="2144">
        <v>0</v>
      </c>
      <c r="I21" s="2143">
        <v>0</v>
      </c>
      <c r="J21" s="2144">
        <v>0</v>
      </c>
      <c r="K21" s="2143">
        <v>0</v>
      </c>
      <c r="L21" s="2144">
        <v>0</v>
      </c>
      <c r="M21" s="2143">
        <v>0</v>
      </c>
      <c r="N21" s="2144">
        <v>0</v>
      </c>
      <c r="O21" s="2143">
        <v>0</v>
      </c>
      <c r="P21" s="2144">
        <v>0</v>
      </c>
      <c r="Q21" s="2143">
        <v>0</v>
      </c>
      <c r="R21" s="2144">
        <v>0</v>
      </c>
      <c r="S21" s="2143">
        <v>0</v>
      </c>
      <c r="T21" s="2144">
        <v>0</v>
      </c>
      <c r="U21" s="2143">
        <v>0</v>
      </c>
      <c r="V21" s="2144">
        <v>0</v>
      </c>
      <c r="W21" s="2143">
        <v>0</v>
      </c>
      <c r="X21" s="2144">
        <v>0</v>
      </c>
      <c r="Y21" s="2143">
        <v>0</v>
      </c>
      <c r="Z21" s="2144">
        <v>0</v>
      </c>
      <c r="AA21" s="1128">
        <f t="shared" si="0"/>
        <v>0</v>
      </c>
      <c r="AB21" s="1129">
        <f t="shared" si="1"/>
        <v>0</v>
      </c>
      <c r="AC21" s="1104">
        <f>'t1'!M21</f>
        <v>0</v>
      </c>
    </row>
    <row r="22" spans="1:29" ht="14.15" customHeight="1" thickTop="1" thickBot="1" x14ac:dyDescent="0.3">
      <c r="A22" s="1029" t="str">
        <f>'t1'!A22</f>
        <v>Veterinari con altri incar. Prof.li (rapp. Esclusivo)</v>
      </c>
      <c r="B22" s="1030" t="str">
        <f>'t1'!B22</f>
        <v>SD0A73</v>
      </c>
      <c r="C22" s="2143">
        <v>0</v>
      </c>
      <c r="D22" s="2144">
        <v>0</v>
      </c>
      <c r="E22" s="2143">
        <v>0</v>
      </c>
      <c r="F22" s="2144">
        <v>0</v>
      </c>
      <c r="G22" s="2143">
        <v>0</v>
      </c>
      <c r="H22" s="2144">
        <v>0</v>
      </c>
      <c r="I22" s="2143">
        <v>0</v>
      </c>
      <c r="J22" s="2144">
        <v>0</v>
      </c>
      <c r="K22" s="2143">
        <v>0</v>
      </c>
      <c r="L22" s="2144">
        <v>0</v>
      </c>
      <c r="M22" s="2143">
        <v>0</v>
      </c>
      <c r="N22" s="2144">
        <v>0</v>
      </c>
      <c r="O22" s="2143">
        <v>0</v>
      </c>
      <c r="P22" s="2144">
        <v>0</v>
      </c>
      <c r="Q22" s="2143">
        <v>0</v>
      </c>
      <c r="R22" s="2144">
        <v>0</v>
      </c>
      <c r="S22" s="2143">
        <v>0</v>
      </c>
      <c r="T22" s="2144">
        <v>0</v>
      </c>
      <c r="U22" s="2143">
        <v>0</v>
      </c>
      <c r="V22" s="2144">
        <v>0</v>
      </c>
      <c r="W22" s="2143">
        <v>0</v>
      </c>
      <c r="X22" s="2144">
        <v>0</v>
      </c>
      <c r="Y22" s="2143">
        <v>0</v>
      </c>
      <c r="Z22" s="2144">
        <v>0</v>
      </c>
      <c r="AA22" s="1128">
        <f t="shared" si="0"/>
        <v>0</v>
      </c>
      <c r="AB22" s="1129">
        <f t="shared" si="1"/>
        <v>0</v>
      </c>
      <c r="AC22" s="1104">
        <f>'t1'!M22</f>
        <v>0</v>
      </c>
    </row>
    <row r="23" spans="1:29" ht="14.15" customHeight="1" thickTop="1" thickBot="1" x14ac:dyDescent="0.3">
      <c r="A23" s="1029" t="str">
        <f>'t1'!A23</f>
        <v>Veterinari con altri incar. Prof.li (rapp. Non escl.)</v>
      </c>
      <c r="B23" s="1030" t="str">
        <f>'t1'!B23</f>
        <v>SD0072</v>
      </c>
      <c r="C23" s="2143">
        <v>0</v>
      </c>
      <c r="D23" s="2144">
        <v>0</v>
      </c>
      <c r="E23" s="2143">
        <v>0</v>
      </c>
      <c r="F23" s="2144">
        <v>0</v>
      </c>
      <c r="G23" s="2143">
        <v>0</v>
      </c>
      <c r="H23" s="2144">
        <v>0</v>
      </c>
      <c r="I23" s="2143">
        <v>0</v>
      </c>
      <c r="J23" s="2144">
        <v>0</v>
      </c>
      <c r="K23" s="2143">
        <v>0</v>
      </c>
      <c r="L23" s="2144">
        <v>0</v>
      </c>
      <c r="M23" s="2143">
        <v>0</v>
      </c>
      <c r="N23" s="2144">
        <v>0</v>
      </c>
      <c r="O23" s="2143">
        <v>0</v>
      </c>
      <c r="P23" s="2144">
        <v>0</v>
      </c>
      <c r="Q23" s="2143">
        <v>0</v>
      </c>
      <c r="R23" s="2144">
        <v>0</v>
      </c>
      <c r="S23" s="2143">
        <v>0</v>
      </c>
      <c r="T23" s="2144">
        <v>0</v>
      </c>
      <c r="U23" s="2143">
        <v>0</v>
      </c>
      <c r="V23" s="2144">
        <v>0</v>
      </c>
      <c r="W23" s="2143">
        <v>0</v>
      </c>
      <c r="X23" s="2144">
        <v>0</v>
      </c>
      <c r="Y23" s="2143">
        <v>0</v>
      </c>
      <c r="Z23" s="2144">
        <v>0</v>
      </c>
      <c r="AA23" s="1128">
        <f t="shared" si="0"/>
        <v>0</v>
      </c>
      <c r="AB23" s="1129">
        <f t="shared" si="1"/>
        <v>0</v>
      </c>
      <c r="AC23" s="1104">
        <f>'t1'!M23</f>
        <v>0</v>
      </c>
    </row>
    <row r="24" spans="1:29" ht="14.15" customHeight="1" thickTop="1" thickBot="1" x14ac:dyDescent="0.3">
      <c r="A24" s="1029" t="str">
        <f>'t1'!A24</f>
        <v>Veterinari a t. determinato (art. 15-septies d.lgs. 502/92)</v>
      </c>
      <c r="B24" s="1030" t="str">
        <f>'t1'!B24</f>
        <v>SD0598</v>
      </c>
      <c r="C24" s="2143">
        <v>0</v>
      </c>
      <c r="D24" s="2144">
        <v>0</v>
      </c>
      <c r="E24" s="2143">
        <v>0</v>
      </c>
      <c r="F24" s="2144">
        <v>0</v>
      </c>
      <c r="G24" s="2143">
        <v>0</v>
      </c>
      <c r="H24" s="2144">
        <v>0</v>
      </c>
      <c r="I24" s="2143">
        <v>0</v>
      </c>
      <c r="J24" s="2144">
        <v>0</v>
      </c>
      <c r="K24" s="2143">
        <v>0</v>
      </c>
      <c r="L24" s="2144">
        <v>0</v>
      </c>
      <c r="M24" s="2143">
        <v>0</v>
      </c>
      <c r="N24" s="2144">
        <v>0</v>
      </c>
      <c r="O24" s="2143">
        <v>0</v>
      </c>
      <c r="P24" s="2144">
        <v>0</v>
      </c>
      <c r="Q24" s="2143">
        <v>0</v>
      </c>
      <c r="R24" s="2144">
        <v>0</v>
      </c>
      <c r="S24" s="2143">
        <v>0</v>
      </c>
      <c r="T24" s="2144">
        <v>0</v>
      </c>
      <c r="U24" s="2143">
        <v>0</v>
      </c>
      <c r="V24" s="2144">
        <v>0</v>
      </c>
      <c r="W24" s="2143">
        <v>0</v>
      </c>
      <c r="X24" s="2144">
        <v>0</v>
      </c>
      <c r="Y24" s="2143">
        <v>0</v>
      </c>
      <c r="Z24" s="2144">
        <v>0</v>
      </c>
      <c r="AA24" s="1128">
        <f t="shared" si="0"/>
        <v>0</v>
      </c>
      <c r="AB24" s="1129">
        <f t="shared" si="1"/>
        <v>0</v>
      </c>
      <c r="AC24" s="1104">
        <f>'t1'!M24</f>
        <v>0</v>
      </c>
    </row>
    <row r="25" spans="1:29" ht="14.15" customHeight="1" thickTop="1" thickBot="1" x14ac:dyDescent="0.3">
      <c r="A25" s="1029" t="str">
        <f>'t1'!A25</f>
        <v>Odontoiatri con inc. di struttura complessa (rapp. Escl.)</v>
      </c>
      <c r="B25" s="1030" t="str">
        <f>'t1'!B25</f>
        <v>SD0E49</v>
      </c>
      <c r="C25" s="2143">
        <v>0</v>
      </c>
      <c r="D25" s="2144">
        <v>0</v>
      </c>
      <c r="E25" s="2143">
        <v>0</v>
      </c>
      <c r="F25" s="2144">
        <v>0</v>
      </c>
      <c r="G25" s="2143">
        <v>0</v>
      </c>
      <c r="H25" s="2144">
        <v>0</v>
      </c>
      <c r="I25" s="2143">
        <v>0</v>
      </c>
      <c r="J25" s="2144">
        <v>0</v>
      </c>
      <c r="K25" s="2143">
        <v>0</v>
      </c>
      <c r="L25" s="2144">
        <v>0</v>
      </c>
      <c r="M25" s="2143">
        <v>0</v>
      </c>
      <c r="N25" s="2144">
        <v>0</v>
      </c>
      <c r="O25" s="2143">
        <v>0</v>
      </c>
      <c r="P25" s="2144">
        <v>0</v>
      </c>
      <c r="Q25" s="2143">
        <v>0</v>
      </c>
      <c r="R25" s="2144">
        <v>0</v>
      </c>
      <c r="S25" s="2143">
        <v>0</v>
      </c>
      <c r="T25" s="2144">
        <v>0</v>
      </c>
      <c r="U25" s="2143">
        <v>0</v>
      </c>
      <c r="V25" s="2144">
        <v>0</v>
      </c>
      <c r="W25" s="2143">
        <v>0</v>
      </c>
      <c r="X25" s="2144">
        <v>0</v>
      </c>
      <c r="Y25" s="2143">
        <v>0</v>
      </c>
      <c r="Z25" s="2144">
        <v>0</v>
      </c>
      <c r="AA25" s="1128">
        <f t="shared" si="0"/>
        <v>0</v>
      </c>
      <c r="AB25" s="1129">
        <f t="shared" si="1"/>
        <v>0</v>
      </c>
      <c r="AC25" s="1104">
        <f>'t1'!M25</f>
        <v>0</v>
      </c>
    </row>
    <row r="26" spans="1:29" ht="14.15" customHeight="1" thickTop="1" thickBot="1" x14ac:dyDescent="0.3">
      <c r="A26" s="1029" t="str">
        <f>'t1'!A26</f>
        <v>Odontoiatri con inc. di struttura complessa (rapp. Non escl.</v>
      </c>
      <c r="B26" s="1030" t="str">
        <f>'t1'!B26</f>
        <v>SD0N49</v>
      </c>
      <c r="C26" s="2143">
        <v>0</v>
      </c>
      <c r="D26" s="2144">
        <v>0</v>
      </c>
      <c r="E26" s="2143">
        <v>0</v>
      </c>
      <c r="F26" s="2144">
        <v>0</v>
      </c>
      <c r="G26" s="2143">
        <v>0</v>
      </c>
      <c r="H26" s="2144">
        <v>0</v>
      </c>
      <c r="I26" s="2143">
        <v>0</v>
      </c>
      <c r="J26" s="2144">
        <v>0</v>
      </c>
      <c r="K26" s="2143">
        <v>0</v>
      </c>
      <c r="L26" s="2144">
        <v>0</v>
      </c>
      <c r="M26" s="2143">
        <v>0</v>
      </c>
      <c r="N26" s="2144">
        <v>0</v>
      </c>
      <c r="O26" s="2143">
        <v>0</v>
      </c>
      <c r="P26" s="2144">
        <v>0</v>
      </c>
      <c r="Q26" s="2143">
        <v>0</v>
      </c>
      <c r="R26" s="2144">
        <v>0</v>
      </c>
      <c r="S26" s="2143">
        <v>0</v>
      </c>
      <c r="T26" s="2144">
        <v>0</v>
      </c>
      <c r="U26" s="2143">
        <v>0</v>
      </c>
      <c r="V26" s="2144">
        <v>0</v>
      </c>
      <c r="W26" s="2143">
        <v>0</v>
      </c>
      <c r="X26" s="2144">
        <v>0</v>
      </c>
      <c r="Y26" s="2143">
        <v>0</v>
      </c>
      <c r="Z26" s="2144">
        <v>0</v>
      </c>
      <c r="AA26" s="1128">
        <f t="shared" si="0"/>
        <v>0</v>
      </c>
      <c r="AB26" s="1129">
        <f t="shared" si="1"/>
        <v>0</v>
      </c>
      <c r="AC26" s="1104">
        <f>'t1'!M26</f>
        <v>0</v>
      </c>
    </row>
    <row r="27" spans="1:29" ht="14.15" customHeight="1" thickTop="1" thickBot="1" x14ac:dyDescent="0.3">
      <c r="A27" s="1029" t="str">
        <f>'t1'!A27</f>
        <v>Odontoiatri con inc. di struttura semplice (rapp. Esclusivo)</v>
      </c>
      <c r="B27" s="1030" t="str">
        <f>'t1'!B27</f>
        <v>SD0E48</v>
      </c>
      <c r="C27" s="2143">
        <v>0</v>
      </c>
      <c r="D27" s="2144">
        <v>0</v>
      </c>
      <c r="E27" s="2143">
        <v>0</v>
      </c>
      <c r="F27" s="2144">
        <v>0</v>
      </c>
      <c r="G27" s="2143">
        <v>0</v>
      </c>
      <c r="H27" s="2144">
        <v>0</v>
      </c>
      <c r="I27" s="2143">
        <v>0</v>
      </c>
      <c r="J27" s="2144">
        <v>0</v>
      </c>
      <c r="K27" s="2143">
        <v>0</v>
      </c>
      <c r="L27" s="2144">
        <v>0</v>
      </c>
      <c r="M27" s="2143">
        <v>0</v>
      </c>
      <c r="N27" s="2144">
        <v>0</v>
      </c>
      <c r="O27" s="2143">
        <v>0</v>
      </c>
      <c r="P27" s="2144">
        <v>0</v>
      </c>
      <c r="Q27" s="2143">
        <v>0</v>
      </c>
      <c r="R27" s="2144">
        <v>0</v>
      </c>
      <c r="S27" s="2143">
        <v>0</v>
      </c>
      <c r="T27" s="2144">
        <v>0</v>
      </c>
      <c r="U27" s="2143">
        <v>0</v>
      </c>
      <c r="V27" s="2144">
        <v>0</v>
      </c>
      <c r="W27" s="2143">
        <v>0</v>
      </c>
      <c r="X27" s="2144">
        <v>0</v>
      </c>
      <c r="Y27" s="2143">
        <v>0</v>
      </c>
      <c r="Z27" s="2144">
        <v>0</v>
      </c>
      <c r="AA27" s="1128">
        <f t="shared" si="0"/>
        <v>0</v>
      </c>
      <c r="AB27" s="1129">
        <f t="shared" si="1"/>
        <v>0</v>
      </c>
      <c r="AC27" s="1104">
        <f>'t1'!M27</f>
        <v>0</v>
      </c>
    </row>
    <row r="28" spans="1:29" ht="14.15" customHeight="1" thickTop="1" thickBot="1" x14ac:dyDescent="0.3">
      <c r="A28" s="1029" t="str">
        <f>'t1'!A28</f>
        <v>Odontoiatri con inc. di struttura semplice (rapp. Non escl.)</v>
      </c>
      <c r="B28" s="1030" t="str">
        <f>'t1'!B28</f>
        <v>SD0N48</v>
      </c>
      <c r="C28" s="2143">
        <v>0</v>
      </c>
      <c r="D28" s="2144">
        <v>0</v>
      </c>
      <c r="E28" s="2143">
        <v>0</v>
      </c>
      <c r="F28" s="2144">
        <v>0</v>
      </c>
      <c r="G28" s="2143">
        <v>0</v>
      </c>
      <c r="H28" s="2144">
        <v>0</v>
      </c>
      <c r="I28" s="2143">
        <v>0</v>
      </c>
      <c r="J28" s="2144">
        <v>0</v>
      </c>
      <c r="K28" s="2143">
        <v>0</v>
      </c>
      <c r="L28" s="2144">
        <v>0</v>
      </c>
      <c r="M28" s="2143">
        <v>0</v>
      </c>
      <c r="N28" s="2144">
        <v>0</v>
      </c>
      <c r="O28" s="2143">
        <v>0</v>
      </c>
      <c r="P28" s="2144">
        <v>0</v>
      </c>
      <c r="Q28" s="2143">
        <v>0</v>
      </c>
      <c r="R28" s="2144">
        <v>0</v>
      </c>
      <c r="S28" s="2143">
        <v>0</v>
      </c>
      <c r="T28" s="2144">
        <v>0</v>
      </c>
      <c r="U28" s="2143">
        <v>0</v>
      </c>
      <c r="V28" s="2144">
        <v>0</v>
      </c>
      <c r="W28" s="2143">
        <v>0</v>
      </c>
      <c r="X28" s="2144">
        <v>0</v>
      </c>
      <c r="Y28" s="2143">
        <v>0</v>
      </c>
      <c r="Z28" s="2144">
        <v>0</v>
      </c>
      <c r="AA28" s="1128">
        <f t="shared" si="0"/>
        <v>0</v>
      </c>
      <c r="AB28" s="1129">
        <f t="shared" si="1"/>
        <v>0</v>
      </c>
      <c r="AC28" s="1104">
        <f>'t1'!M28</f>
        <v>0</v>
      </c>
    </row>
    <row r="29" spans="1:29" ht="14.15" customHeight="1" thickTop="1" thickBot="1" x14ac:dyDescent="0.3">
      <c r="A29" s="1029" t="str">
        <f>'t1'!A29</f>
        <v>Odontoiatri con altri incar. Prof.li (rapp. Esclusivo)</v>
      </c>
      <c r="B29" s="1030" t="str">
        <f>'t1'!B29</f>
        <v>SD0A48</v>
      </c>
      <c r="C29" s="2143">
        <v>0</v>
      </c>
      <c r="D29" s="2144">
        <v>0</v>
      </c>
      <c r="E29" s="2143">
        <v>0</v>
      </c>
      <c r="F29" s="2144">
        <v>0</v>
      </c>
      <c r="G29" s="2143">
        <v>0</v>
      </c>
      <c r="H29" s="2144">
        <v>0</v>
      </c>
      <c r="I29" s="2143">
        <v>0</v>
      </c>
      <c r="J29" s="2144">
        <v>0</v>
      </c>
      <c r="K29" s="2143">
        <v>0</v>
      </c>
      <c r="L29" s="2144">
        <v>0</v>
      </c>
      <c r="M29" s="2143">
        <v>0</v>
      </c>
      <c r="N29" s="2144">
        <v>0</v>
      </c>
      <c r="O29" s="2143">
        <v>0</v>
      </c>
      <c r="P29" s="2144">
        <v>0</v>
      </c>
      <c r="Q29" s="2143">
        <v>0</v>
      </c>
      <c r="R29" s="2144">
        <v>0</v>
      </c>
      <c r="S29" s="2143">
        <v>0</v>
      </c>
      <c r="T29" s="2144">
        <v>0</v>
      </c>
      <c r="U29" s="2143">
        <v>0</v>
      </c>
      <c r="V29" s="2144">
        <v>0</v>
      </c>
      <c r="W29" s="2143">
        <v>0</v>
      </c>
      <c r="X29" s="2144">
        <v>0</v>
      </c>
      <c r="Y29" s="2143">
        <v>0</v>
      </c>
      <c r="Z29" s="2144">
        <v>0</v>
      </c>
      <c r="AA29" s="1128">
        <f t="shared" si="0"/>
        <v>0</v>
      </c>
      <c r="AB29" s="1129">
        <f t="shared" si="1"/>
        <v>0</v>
      </c>
      <c r="AC29" s="1104">
        <f>'t1'!M29</f>
        <v>0</v>
      </c>
    </row>
    <row r="30" spans="1:29" ht="14.15" customHeight="1" thickTop="1" thickBot="1" x14ac:dyDescent="0.3">
      <c r="A30" s="1029" t="str">
        <f>'t1'!A30</f>
        <v>Odontoiatri con altri incar. Prof.li (rapp. Non escl.)</v>
      </c>
      <c r="B30" s="1030" t="str">
        <f>'t1'!B30</f>
        <v>SD0047</v>
      </c>
      <c r="C30" s="2143">
        <v>0</v>
      </c>
      <c r="D30" s="2144">
        <v>0</v>
      </c>
      <c r="E30" s="2143">
        <v>0</v>
      </c>
      <c r="F30" s="2144">
        <v>0</v>
      </c>
      <c r="G30" s="2143">
        <v>0</v>
      </c>
      <c r="H30" s="2144">
        <v>0</v>
      </c>
      <c r="I30" s="2143">
        <v>0</v>
      </c>
      <c r="J30" s="2144">
        <v>0</v>
      </c>
      <c r="K30" s="2143">
        <v>0</v>
      </c>
      <c r="L30" s="2144">
        <v>0</v>
      </c>
      <c r="M30" s="2143">
        <v>0</v>
      </c>
      <c r="N30" s="2144">
        <v>0</v>
      </c>
      <c r="O30" s="2143">
        <v>0</v>
      </c>
      <c r="P30" s="2144">
        <v>0</v>
      </c>
      <c r="Q30" s="2143">
        <v>0</v>
      </c>
      <c r="R30" s="2144">
        <v>0</v>
      </c>
      <c r="S30" s="2143">
        <v>0</v>
      </c>
      <c r="T30" s="2144">
        <v>0</v>
      </c>
      <c r="U30" s="2143">
        <v>0</v>
      </c>
      <c r="V30" s="2144">
        <v>0</v>
      </c>
      <c r="W30" s="2143">
        <v>0</v>
      </c>
      <c r="X30" s="2144">
        <v>0</v>
      </c>
      <c r="Y30" s="2143">
        <v>0</v>
      </c>
      <c r="Z30" s="2144">
        <v>0</v>
      </c>
      <c r="AA30" s="1128">
        <f t="shared" si="0"/>
        <v>0</v>
      </c>
      <c r="AB30" s="1129">
        <f t="shared" si="1"/>
        <v>0</v>
      </c>
      <c r="AC30" s="1104">
        <f>'t1'!M30</f>
        <v>0</v>
      </c>
    </row>
    <row r="31" spans="1:29" ht="14.15" customHeight="1" thickTop="1" thickBot="1" x14ac:dyDescent="0.3">
      <c r="A31" s="1029" t="str">
        <f>'t1'!A31</f>
        <v>Odontoiatri a t. determinato (art. 15-septies d.lgs. 502/92)</v>
      </c>
      <c r="B31" s="1030" t="str">
        <f>'t1'!B31</f>
        <v>SD0599</v>
      </c>
      <c r="C31" s="2143">
        <v>0</v>
      </c>
      <c r="D31" s="2144">
        <v>0</v>
      </c>
      <c r="E31" s="2143">
        <v>0</v>
      </c>
      <c r="F31" s="2144">
        <v>0</v>
      </c>
      <c r="G31" s="2143">
        <v>0</v>
      </c>
      <c r="H31" s="2144">
        <v>0</v>
      </c>
      <c r="I31" s="2143">
        <v>0</v>
      </c>
      <c r="J31" s="2144">
        <v>0</v>
      </c>
      <c r="K31" s="2143">
        <v>0</v>
      </c>
      <c r="L31" s="2144">
        <v>0</v>
      </c>
      <c r="M31" s="2143">
        <v>0</v>
      </c>
      <c r="N31" s="2144">
        <v>0</v>
      </c>
      <c r="O31" s="2143">
        <v>0</v>
      </c>
      <c r="P31" s="2144">
        <v>0</v>
      </c>
      <c r="Q31" s="2143">
        <v>0</v>
      </c>
      <c r="R31" s="2144">
        <v>0</v>
      </c>
      <c r="S31" s="2143">
        <v>0</v>
      </c>
      <c r="T31" s="2144">
        <v>0</v>
      </c>
      <c r="U31" s="2143">
        <v>0</v>
      </c>
      <c r="V31" s="2144">
        <v>0</v>
      </c>
      <c r="W31" s="2143">
        <v>0</v>
      </c>
      <c r="X31" s="2144">
        <v>0</v>
      </c>
      <c r="Y31" s="2143">
        <v>0</v>
      </c>
      <c r="Z31" s="2144">
        <v>0</v>
      </c>
      <c r="AA31" s="1128">
        <f t="shared" si="0"/>
        <v>0</v>
      </c>
      <c r="AB31" s="1129">
        <f t="shared" si="1"/>
        <v>0</v>
      </c>
      <c r="AC31" s="1104">
        <f>'t1'!M31</f>
        <v>0</v>
      </c>
    </row>
    <row r="32" spans="1:29" ht="14.15" customHeight="1" thickTop="1" thickBot="1" x14ac:dyDescent="0.3">
      <c r="A32" s="1029" t="str">
        <f>'t1'!A32</f>
        <v>Farmacisti con inc. di struttura complessa (rapp. Esclusivo)</v>
      </c>
      <c r="B32" s="1030" t="str">
        <f>'t1'!B32</f>
        <v>SD0E39</v>
      </c>
      <c r="C32" s="2143">
        <v>0</v>
      </c>
      <c r="D32" s="2144">
        <v>0</v>
      </c>
      <c r="E32" s="2143">
        <v>0</v>
      </c>
      <c r="F32" s="2144">
        <v>0</v>
      </c>
      <c r="G32" s="2143">
        <v>0</v>
      </c>
      <c r="H32" s="2144">
        <v>0</v>
      </c>
      <c r="I32" s="2143">
        <v>0</v>
      </c>
      <c r="J32" s="2144">
        <v>0</v>
      </c>
      <c r="K32" s="2143">
        <v>0</v>
      </c>
      <c r="L32" s="2144">
        <v>0</v>
      </c>
      <c r="M32" s="2143">
        <v>0</v>
      </c>
      <c r="N32" s="2144">
        <v>0</v>
      </c>
      <c r="O32" s="2143">
        <v>0</v>
      </c>
      <c r="P32" s="2144">
        <v>0</v>
      </c>
      <c r="Q32" s="2143">
        <v>0</v>
      </c>
      <c r="R32" s="2144">
        <v>0</v>
      </c>
      <c r="S32" s="2143">
        <v>1</v>
      </c>
      <c r="T32" s="2144">
        <v>0</v>
      </c>
      <c r="U32" s="2143">
        <v>0</v>
      </c>
      <c r="V32" s="2144">
        <v>0</v>
      </c>
      <c r="W32" s="2143">
        <v>0</v>
      </c>
      <c r="X32" s="2144">
        <v>0</v>
      </c>
      <c r="Y32" s="2143">
        <v>0</v>
      </c>
      <c r="Z32" s="2144">
        <v>0</v>
      </c>
      <c r="AA32" s="1128">
        <f t="shared" si="0"/>
        <v>1</v>
      </c>
      <c r="AB32" s="1129">
        <f t="shared" si="1"/>
        <v>0</v>
      </c>
      <c r="AC32" s="1104">
        <f>'t1'!M32</f>
        <v>1</v>
      </c>
    </row>
    <row r="33" spans="1:29" ht="14.15" customHeight="1" thickTop="1" thickBot="1" x14ac:dyDescent="0.3">
      <c r="A33" s="1029" t="str">
        <f>'t1'!A33</f>
        <v>Farmacisti con inc. di struttura complessa (rapp. Non escl.)</v>
      </c>
      <c r="B33" s="1030" t="str">
        <f>'t1'!B33</f>
        <v>SD0N39</v>
      </c>
      <c r="C33" s="2143">
        <v>0</v>
      </c>
      <c r="D33" s="2144">
        <v>0</v>
      </c>
      <c r="E33" s="2143">
        <v>0</v>
      </c>
      <c r="F33" s="2144">
        <v>0</v>
      </c>
      <c r="G33" s="2143">
        <v>0</v>
      </c>
      <c r="H33" s="2144">
        <v>0</v>
      </c>
      <c r="I33" s="2143">
        <v>0</v>
      </c>
      <c r="J33" s="2144">
        <v>0</v>
      </c>
      <c r="K33" s="2143">
        <v>0</v>
      </c>
      <c r="L33" s="2144">
        <v>0</v>
      </c>
      <c r="M33" s="2143">
        <v>0</v>
      </c>
      <c r="N33" s="2144">
        <v>0</v>
      </c>
      <c r="O33" s="2143">
        <v>0</v>
      </c>
      <c r="P33" s="2144">
        <v>0</v>
      </c>
      <c r="Q33" s="2143">
        <v>0</v>
      </c>
      <c r="R33" s="2144">
        <v>0</v>
      </c>
      <c r="S33" s="2143">
        <v>0</v>
      </c>
      <c r="T33" s="2144">
        <v>0</v>
      </c>
      <c r="U33" s="2143">
        <v>0</v>
      </c>
      <c r="V33" s="2144">
        <v>0</v>
      </c>
      <c r="W33" s="2143">
        <v>0</v>
      </c>
      <c r="X33" s="2144">
        <v>0</v>
      </c>
      <c r="Y33" s="2143">
        <v>0</v>
      </c>
      <c r="Z33" s="2144">
        <v>0</v>
      </c>
      <c r="AA33" s="1128">
        <f t="shared" si="0"/>
        <v>0</v>
      </c>
      <c r="AB33" s="1129">
        <f t="shared" si="1"/>
        <v>0</v>
      </c>
      <c r="AC33" s="1104">
        <f>'t1'!M33</f>
        <v>0</v>
      </c>
    </row>
    <row r="34" spans="1:29" ht="14.15" customHeight="1" thickTop="1" thickBot="1" x14ac:dyDescent="0.3">
      <c r="A34" s="1029" t="str">
        <f>'t1'!A34</f>
        <v>Farmacisti con inc. di struttura semplice (rapp. Esclusivo)</v>
      </c>
      <c r="B34" s="1030" t="str">
        <f>'t1'!B34</f>
        <v>SD0E38</v>
      </c>
      <c r="C34" s="2143">
        <v>0</v>
      </c>
      <c r="D34" s="2144">
        <v>0</v>
      </c>
      <c r="E34" s="2143">
        <v>0</v>
      </c>
      <c r="F34" s="2144">
        <v>0</v>
      </c>
      <c r="G34" s="2143">
        <v>0</v>
      </c>
      <c r="H34" s="2144">
        <v>0</v>
      </c>
      <c r="I34" s="2143">
        <v>0</v>
      </c>
      <c r="J34" s="2144">
        <v>0</v>
      </c>
      <c r="K34" s="2143">
        <v>0</v>
      </c>
      <c r="L34" s="2144">
        <v>0</v>
      </c>
      <c r="M34" s="2143">
        <v>0</v>
      </c>
      <c r="N34" s="2144">
        <v>0</v>
      </c>
      <c r="O34" s="2143">
        <v>0</v>
      </c>
      <c r="P34" s="2144">
        <v>0</v>
      </c>
      <c r="Q34" s="2143">
        <v>0</v>
      </c>
      <c r="R34" s="2144">
        <v>0</v>
      </c>
      <c r="S34" s="2143">
        <v>0</v>
      </c>
      <c r="T34" s="2144">
        <v>1</v>
      </c>
      <c r="U34" s="2143">
        <v>0</v>
      </c>
      <c r="V34" s="2144">
        <v>1</v>
      </c>
      <c r="W34" s="2143">
        <v>0</v>
      </c>
      <c r="X34" s="2144">
        <v>0</v>
      </c>
      <c r="Y34" s="2143">
        <v>0</v>
      </c>
      <c r="Z34" s="2144">
        <v>0</v>
      </c>
      <c r="AA34" s="1128">
        <f t="shared" si="0"/>
        <v>0</v>
      </c>
      <c r="AB34" s="1129">
        <f t="shared" si="1"/>
        <v>2</v>
      </c>
      <c r="AC34" s="1104">
        <f>'t1'!M34</f>
        <v>1</v>
      </c>
    </row>
    <row r="35" spans="1:29" ht="14.15" customHeight="1" thickTop="1" thickBot="1" x14ac:dyDescent="0.3">
      <c r="A35" s="1029" t="str">
        <f>'t1'!A35</f>
        <v>Farmacisti con inc. di struttura semplice (rapp. Non escl.)</v>
      </c>
      <c r="B35" s="1030" t="str">
        <f>'t1'!B35</f>
        <v>SD0N38</v>
      </c>
      <c r="C35" s="2143">
        <v>0</v>
      </c>
      <c r="D35" s="2144">
        <v>0</v>
      </c>
      <c r="E35" s="2143">
        <v>0</v>
      </c>
      <c r="F35" s="2144">
        <v>0</v>
      </c>
      <c r="G35" s="2143">
        <v>0</v>
      </c>
      <c r="H35" s="2144">
        <v>0</v>
      </c>
      <c r="I35" s="2143">
        <v>0</v>
      </c>
      <c r="J35" s="2144">
        <v>0</v>
      </c>
      <c r="K35" s="2143">
        <v>0</v>
      </c>
      <c r="L35" s="2144">
        <v>0</v>
      </c>
      <c r="M35" s="2143">
        <v>0</v>
      </c>
      <c r="N35" s="2144">
        <v>0</v>
      </c>
      <c r="O35" s="2143">
        <v>0</v>
      </c>
      <c r="P35" s="2144">
        <v>0</v>
      </c>
      <c r="Q35" s="2143">
        <v>0</v>
      </c>
      <c r="R35" s="2144">
        <v>0</v>
      </c>
      <c r="S35" s="2143">
        <v>0</v>
      </c>
      <c r="T35" s="2144">
        <v>0</v>
      </c>
      <c r="U35" s="2143">
        <v>0</v>
      </c>
      <c r="V35" s="2144">
        <v>0</v>
      </c>
      <c r="W35" s="2143">
        <v>0</v>
      </c>
      <c r="X35" s="2144">
        <v>0</v>
      </c>
      <c r="Y35" s="2143">
        <v>0</v>
      </c>
      <c r="Z35" s="2144">
        <v>0</v>
      </c>
      <c r="AA35" s="1128">
        <f t="shared" si="0"/>
        <v>0</v>
      </c>
      <c r="AB35" s="1129">
        <f t="shared" si="1"/>
        <v>0</v>
      </c>
      <c r="AC35" s="1104">
        <f>'t1'!M35</f>
        <v>0</v>
      </c>
    </row>
    <row r="36" spans="1:29" ht="14.15" customHeight="1" thickTop="1" thickBot="1" x14ac:dyDescent="0.3">
      <c r="A36" s="1029" t="str">
        <f>'t1'!A36</f>
        <v>Farmacisti con altri incar. Prof.li (rapp. Esclusivo)</v>
      </c>
      <c r="B36" s="1030" t="str">
        <f>'t1'!B36</f>
        <v>SD0A38</v>
      </c>
      <c r="C36" s="2143">
        <v>0</v>
      </c>
      <c r="D36" s="2144">
        <v>0</v>
      </c>
      <c r="E36" s="2143">
        <v>0</v>
      </c>
      <c r="F36" s="2144">
        <v>0</v>
      </c>
      <c r="G36" s="2143">
        <v>0</v>
      </c>
      <c r="H36" s="2144">
        <v>0</v>
      </c>
      <c r="I36" s="2143">
        <v>0</v>
      </c>
      <c r="J36" s="2144">
        <v>0</v>
      </c>
      <c r="K36" s="2143">
        <v>0</v>
      </c>
      <c r="L36" s="2144">
        <v>0</v>
      </c>
      <c r="M36" s="2143">
        <v>0</v>
      </c>
      <c r="N36" s="2144">
        <v>0</v>
      </c>
      <c r="O36" s="2143">
        <v>0</v>
      </c>
      <c r="P36" s="2144">
        <v>1</v>
      </c>
      <c r="Q36" s="2143">
        <v>1</v>
      </c>
      <c r="R36" s="2144">
        <v>1</v>
      </c>
      <c r="S36" s="2143">
        <v>0</v>
      </c>
      <c r="T36" s="2144">
        <v>1</v>
      </c>
      <c r="U36" s="2143">
        <v>0</v>
      </c>
      <c r="V36" s="2144">
        <v>0</v>
      </c>
      <c r="W36" s="2143">
        <v>0</v>
      </c>
      <c r="X36" s="2144">
        <v>0</v>
      </c>
      <c r="Y36" s="2143">
        <v>0</v>
      </c>
      <c r="Z36" s="2144">
        <v>0</v>
      </c>
      <c r="AA36" s="1128">
        <f t="shared" si="0"/>
        <v>1</v>
      </c>
      <c r="AB36" s="1129">
        <f t="shared" si="1"/>
        <v>3</v>
      </c>
      <c r="AC36" s="1104">
        <f>'t1'!M36</f>
        <v>1</v>
      </c>
    </row>
    <row r="37" spans="1:29" ht="14.15" customHeight="1" thickTop="1" thickBot="1" x14ac:dyDescent="0.3">
      <c r="A37" s="1029" t="str">
        <f>'t1'!A37</f>
        <v>Farmacisti con altri incar. Prof.li (rapp. Non escl.)</v>
      </c>
      <c r="B37" s="1030" t="str">
        <f>'t1'!B37</f>
        <v>SD0037</v>
      </c>
      <c r="C37" s="2143">
        <v>0</v>
      </c>
      <c r="D37" s="2144">
        <v>0</v>
      </c>
      <c r="E37" s="2143">
        <v>0</v>
      </c>
      <c r="F37" s="2144">
        <v>0</v>
      </c>
      <c r="G37" s="2143">
        <v>0</v>
      </c>
      <c r="H37" s="2144">
        <v>0</v>
      </c>
      <c r="I37" s="2143">
        <v>0</v>
      </c>
      <c r="J37" s="2144">
        <v>0</v>
      </c>
      <c r="K37" s="2143">
        <v>0</v>
      </c>
      <c r="L37" s="2144">
        <v>0</v>
      </c>
      <c r="M37" s="2143">
        <v>0</v>
      </c>
      <c r="N37" s="2144">
        <v>0</v>
      </c>
      <c r="O37" s="2143">
        <v>0</v>
      </c>
      <c r="P37" s="2144">
        <v>0</v>
      </c>
      <c r="Q37" s="2143">
        <v>0</v>
      </c>
      <c r="R37" s="2144">
        <v>0</v>
      </c>
      <c r="S37" s="2143">
        <v>0</v>
      </c>
      <c r="T37" s="2144">
        <v>0</v>
      </c>
      <c r="U37" s="2143">
        <v>0</v>
      </c>
      <c r="V37" s="2144">
        <v>0</v>
      </c>
      <c r="W37" s="2143">
        <v>0</v>
      </c>
      <c r="X37" s="2144">
        <v>0</v>
      </c>
      <c r="Y37" s="2143">
        <v>0</v>
      </c>
      <c r="Z37" s="2144">
        <v>0</v>
      </c>
      <c r="AA37" s="1128">
        <f t="shared" si="0"/>
        <v>0</v>
      </c>
      <c r="AB37" s="1129">
        <f t="shared" si="1"/>
        <v>0</v>
      </c>
      <c r="AC37" s="1104">
        <f>'t1'!M37</f>
        <v>0</v>
      </c>
    </row>
    <row r="38" spans="1:29" ht="14.15" customHeight="1" thickTop="1" thickBot="1" x14ac:dyDescent="0.3">
      <c r="A38" s="1029" t="str">
        <f>'t1'!A38</f>
        <v>Farmacisti a t. determinato (art. 15-septies d.lgs. 502/92)</v>
      </c>
      <c r="B38" s="1030" t="str">
        <f>'t1'!B38</f>
        <v>SD0600</v>
      </c>
      <c r="C38" s="2143">
        <v>0</v>
      </c>
      <c r="D38" s="2144">
        <v>0</v>
      </c>
      <c r="E38" s="2143">
        <v>0</v>
      </c>
      <c r="F38" s="2144">
        <v>0</v>
      </c>
      <c r="G38" s="2143">
        <v>0</v>
      </c>
      <c r="H38" s="2144">
        <v>0</v>
      </c>
      <c r="I38" s="2143">
        <v>0</v>
      </c>
      <c r="J38" s="2144">
        <v>0</v>
      </c>
      <c r="K38" s="2143">
        <v>0</v>
      </c>
      <c r="L38" s="2144">
        <v>0</v>
      </c>
      <c r="M38" s="2143">
        <v>0</v>
      </c>
      <c r="N38" s="2144">
        <v>0</v>
      </c>
      <c r="O38" s="2143">
        <v>0</v>
      </c>
      <c r="P38" s="2144">
        <v>0</v>
      </c>
      <c r="Q38" s="2143">
        <v>0</v>
      </c>
      <c r="R38" s="2144">
        <v>0</v>
      </c>
      <c r="S38" s="2143">
        <v>0</v>
      </c>
      <c r="T38" s="2144">
        <v>0</v>
      </c>
      <c r="U38" s="2143">
        <v>0</v>
      </c>
      <c r="V38" s="2144">
        <v>0</v>
      </c>
      <c r="W38" s="2143">
        <v>0</v>
      </c>
      <c r="X38" s="2144">
        <v>0</v>
      </c>
      <c r="Y38" s="2143">
        <v>0</v>
      </c>
      <c r="Z38" s="2144">
        <v>0</v>
      </c>
      <c r="AA38" s="1128">
        <f t="shared" si="0"/>
        <v>0</v>
      </c>
      <c r="AB38" s="1129">
        <f t="shared" si="1"/>
        <v>0</v>
      </c>
      <c r="AC38" s="1104">
        <f>'t1'!M38</f>
        <v>0</v>
      </c>
    </row>
    <row r="39" spans="1:29" ht="14.15" customHeight="1" thickTop="1" thickBot="1" x14ac:dyDescent="0.3">
      <c r="A39" s="1029" t="str">
        <f>'t1'!A39</f>
        <v>Biologi con inc. di struttura complessa (rapp. Esclusivo)</v>
      </c>
      <c r="B39" s="1030" t="str">
        <f>'t1'!B39</f>
        <v>SD0E13</v>
      </c>
      <c r="C39" s="2143">
        <v>0</v>
      </c>
      <c r="D39" s="2144">
        <v>0</v>
      </c>
      <c r="E39" s="2143">
        <v>0</v>
      </c>
      <c r="F39" s="2144">
        <v>0</v>
      </c>
      <c r="G39" s="2143">
        <v>0</v>
      </c>
      <c r="H39" s="2144">
        <v>0</v>
      </c>
      <c r="I39" s="2143">
        <v>0</v>
      </c>
      <c r="J39" s="2144">
        <v>0</v>
      </c>
      <c r="K39" s="2143">
        <v>0</v>
      </c>
      <c r="L39" s="2144">
        <v>0</v>
      </c>
      <c r="M39" s="2143">
        <v>0</v>
      </c>
      <c r="N39" s="2144">
        <v>0</v>
      </c>
      <c r="O39" s="2143">
        <v>0</v>
      </c>
      <c r="P39" s="2144">
        <v>0</v>
      </c>
      <c r="Q39" s="2143">
        <v>0</v>
      </c>
      <c r="R39" s="2144">
        <v>0</v>
      </c>
      <c r="S39" s="2143">
        <v>0</v>
      </c>
      <c r="T39" s="2144">
        <v>0</v>
      </c>
      <c r="U39" s="2143">
        <v>1</v>
      </c>
      <c r="V39" s="2144">
        <v>0</v>
      </c>
      <c r="W39" s="2143">
        <v>1</v>
      </c>
      <c r="X39" s="2144">
        <v>1</v>
      </c>
      <c r="Y39" s="2143">
        <v>0</v>
      </c>
      <c r="Z39" s="2144">
        <v>0</v>
      </c>
      <c r="AA39" s="1128">
        <f t="shared" si="0"/>
        <v>2</v>
      </c>
      <c r="AB39" s="1129">
        <f t="shared" si="1"/>
        <v>1</v>
      </c>
      <c r="AC39" s="1104">
        <f>'t1'!M39</f>
        <v>1</v>
      </c>
    </row>
    <row r="40" spans="1:29" ht="14.15" customHeight="1" thickTop="1" thickBot="1" x14ac:dyDescent="0.3">
      <c r="A40" s="1029" t="str">
        <f>'t1'!A40</f>
        <v>Biologi con inc. di struttura complessa (rapp. Non escl.)</v>
      </c>
      <c r="B40" s="1030" t="str">
        <f>'t1'!B40</f>
        <v>SD0N13</v>
      </c>
      <c r="C40" s="2143">
        <v>0</v>
      </c>
      <c r="D40" s="2144">
        <v>0</v>
      </c>
      <c r="E40" s="2143">
        <v>0</v>
      </c>
      <c r="F40" s="2144">
        <v>0</v>
      </c>
      <c r="G40" s="2143">
        <v>0</v>
      </c>
      <c r="H40" s="2144">
        <v>0</v>
      </c>
      <c r="I40" s="2143">
        <v>0</v>
      </c>
      <c r="J40" s="2144">
        <v>0</v>
      </c>
      <c r="K40" s="2143">
        <v>0</v>
      </c>
      <c r="L40" s="2144">
        <v>0</v>
      </c>
      <c r="M40" s="2143">
        <v>0</v>
      </c>
      <c r="N40" s="2144">
        <v>0</v>
      </c>
      <c r="O40" s="2143">
        <v>0</v>
      </c>
      <c r="P40" s="2144">
        <v>0</v>
      </c>
      <c r="Q40" s="2143">
        <v>0</v>
      </c>
      <c r="R40" s="2144">
        <v>0</v>
      </c>
      <c r="S40" s="2143">
        <v>0</v>
      </c>
      <c r="T40" s="2144">
        <v>0</v>
      </c>
      <c r="U40" s="2143">
        <v>0</v>
      </c>
      <c r="V40" s="2144">
        <v>0</v>
      </c>
      <c r="W40" s="2143">
        <v>0</v>
      </c>
      <c r="X40" s="2144">
        <v>0</v>
      </c>
      <c r="Y40" s="2143">
        <v>0</v>
      </c>
      <c r="Z40" s="2144">
        <v>0</v>
      </c>
      <c r="AA40" s="1128">
        <f t="shared" si="0"/>
        <v>0</v>
      </c>
      <c r="AB40" s="1129">
        <f t="shared" si="1"/>
        <v>0</v>
      </c>
      <c r="AC40" s="1104">
        <f>'t1'!M40</f>
        <v>0</v>
      </c>
    </row>
    <row r="41" spans="1:29" ht="14.15" customHeight="1" thickTop="1" thickBot="1" x14ac:dyDescent="0.3">
      <c r="A41" s="1029" t="str">
        <f>'t1'!A41</f>
        <v>Biologi con inc. di struttura semplice (rapp. Esclusivo)</v>
      </c>
      <c r="B41" s="1030" t="str">
        <f>'t1'!B41</f>
        <v>SD0E12</v>
      </c>
      <c r="C41" s="2143">
        <v>0</v>
      </c>
      <c r="D41" s="2144">
        <v>0</v>
      </c>
      <c r="E41" s="2143">
        <v>0</v>
      </c>
      <c r="F41" s="2144">
        <v>0</v>
      </c>
      <c r="G41" s="2143">
        <v>0</v>
      </c>
      <c r="H41" s="2144">
        <v>0</v>
      </c>
      <c r="I41" s="2143">
        <v>0</v>
      </c>
      <c r="J41" s="2144">
        <v>0</v>
      </c>
      <c r="K41" s="2143">
        <v>0</v>
      </c>
      <c r="L41" s="2144">
        <v>0</v>
      </c>
      <c r="M41" s="2143">
        <v>0</v>
      </c>
      <c r="N41" s="2144">
        <v>0</v>
      </c>
      <c r="O41" s="2143">
        <v>0</v>
      </c>
      <c r="P41" s="2144">
        <v>0</v>
      </c>
      <c r="Q41" s="2143">
        <v>1</v>
      </c>
      <c r="R41" s="2144">
        <v>0</v>
      </c>
      <c r="S41" s="2143">
        <v>0</v>
      </c>
      <c r="T41" s="2144">
        <v>1</v>
      </c>
      <c r="U41" s="2143">
        <v>1</v>
      </c>
      <c r="V41" s="2144">
        <v>2</v>
      </c>
      <c r="W41" s="2143">
        <v>0</v>
      </c>
      <c r="X41" s="2144">
        <v>1</v>
      </c>
      <c r="Y41" s="2143">
        <v>1</v>
      </c>
      <c r="Z41" s="2144">
        <v>0</v>
      </c>
      <c r="AA41" s="1128">
        <f t="shared" si="0"/>
        <v>3</v>
      </c>
      <c r="AB41" s="1129">
        <f t="shared" si="1"/>
        <v>4</v>
      </c>
      <c r="AC41" s="1104">
        <f>'t1'!M41</f>
        <v>1</v>
      </c>
    </row>
    <row r="42" spans="1:29" ht="14.15" customHeight="1" thickTop="1" thickBot="1" x14ac:dyDescent="0.3">
      <c r="A42" s="1029" t="str">
        <f>'t1'!A42</f>
        <v>Biologi con inc. di struttura semplice (rapp. Non escl.)</v>
      </c>
      <c r="B42" s="1030" t="str">
        <f>'t1'!B42</f>
        <v>SD0N12</v>
      </c>
      <c r="C42" s="2143">
        <v>0</v>
      </c>
      <c r="D42" s="2144">
        <v>0</v>
      </c>
      <c r="E42" s="2143">
        <v>0</v>
      </c>
      <c r="F42" s="2144">
        <v>0</v>
      </c>
      <c r="G42" s="2143">
        <v>0</v>
      </c>
      <c r="H42" s="2144">
        <v>0</v>
      </c>
      <c r="I42" s="2143">
        <v>0</v>
      </c>
      <c r="J42" s="2144">
        <v>0</v>
      </c>
      <c r="K42" s="2143">
        <v>0</v>
      </c>
      <c r="L42" s="2144">
        <v>0</v>
      </c>
      <c r="M42" s="2143">
        <v>0</v>
      </c>
      <c r="N42" s="2144">
        <v>0</v>
      </c>
      <c r="O42" s="2143">
        <v>0</v>
      </c>
      <c r="P42" s="2144">
        <v>0</v>
      </c>
      <c r="Q42" s="2143">
        <v>0</v>
      </c>
      <c r="R42" s="2144">
        <v>0</v>
      </c>
      <c r="S42" s="2143">
        <v>0</v>
      </c>
      <c r="T42" s="2144">
        <v>0</v>
      </c>
      <c r="U42" s="2143">
        <v>0</v>
      </c>
      <c r="V42" s="2144">
        <v>0</v>
      </c>
      <c r="W42" s="2143">
        <v>0</v>
      </c>
      <c r="X42" s="2144">
        <v>0</v>
      </c>
      <c r="Y42" s="2143">
        <v>0</v>
      </c>
      <c r="Z42" s="2144">
        <v>0</v>
      </c>
      <c r="AA42" s="1128">
        <f t="shared" si="0"/>
        <v>0</v>
      </c>
      <c r="AB42" s="1129">
        <f t="shared" si="1"/>
        <v>0</v>
      </c>
      <c r="AC42" s="1104">
        <f>'t1'!M42</f>
        <v>0</v>
      </c>
    </row>
    <row r="43" spans="1:29" ht="13.5" customHeight="1" thickTop="1" thickBot="1" x14ac:dyDescent="0.3">
      <c r="A43" s="1029" t="str">
        <f>'t1'!A43</f>
        <v>Biologi con altri incar. Prof.li (rapp. Esclusivo)</v>
      </c>
      <c r="B43" s="1030" t="str">
        <f>'t1'!B43</f>
        <v>SD0A12</v>
      </c>
      <c r="C43" s="2143">
        <v>0</v>
      </c>
      <c r="D43" s="2144">
        <v>0</v>
      </c>
      <c r="E43" s="2143">
        <v>0</v>
      </c>
      <c r="F43" s="2144">
        <v>0</v>
      </c>
      <c r="G43" s="2143">
        <v>0</v>
      </c>
      <c r="H43" s="2144">
        <v>0</v>
      </c>
      <c r="I43" s="2143">
        <v>0</v>
      </c>
      <c r="J43" s="2144">
        <v>0</v>
      </c>
      <c r="K43" s="2143">
        <v>0</v>
      </c>
      <c r="L43" s="2144">
        <v>0</v>
      </c>
      <c r="M43" s="2143">
        <v>0</v>
      </c>
      <c r="N43" s="2144">
        <v>0</v>
      </c>
      <c r="O43" s="2143">
        <v>0</v>
      </c>
      <c r="P43" s="2144">
        <v>1</v>
      </c>
      <c r="Q43" s="2143">
        <v>1</v>
      </c>
      <c r="R43" s="2144">
        <v>9</v>
      </c>
      <c r="S43" s="2143">
        <v>0</v>
      </c>
      <c r="T43" s="2144">
        <v>6</v>
      </c>
      <c r="U43" s="2143">
        <v>1</v>
      </c>
      <c r="V43" s="2144">
        <v>11</v>
      </c>
      <c r="W43" s="2143">
        <v>0</v>
      </c>
      <c r="X43" s="2144">
        <v>1</v>
      </c>
      <c r="Y43" s="2143">
        <v>0</v>
      </c>
      <c r="Z43" s="2144">
        <v>0</v>
      </c>
      <c r="AA43" s="1128">
        <f t="shared" si="0"/>
        <v>2</v>
      </c>
      <c r="AB43" s="1129">
        <f t="shared" si="1"/>
        <v>28</v>
      </c>
      <c r="AC43" s="1104">
        <f>'t1'!M43</f>
        <v>1</v>
      </c>
    </row>
    <row r="44" spans="1:29" ht="14.15" customHeight="1" thickTop="1" thickBot="1" x14ac:dyDescent="0.3">
      <c r="A44" s="1029" t="str">
        <f>'t1'!A44</f>
        <v>Biologi con altri incar. Prof.li (rapp. Non escl.)</v>
      </c>
      <c r="B44" s="1030" t="str">
        <f>'t1'!B44</f>
        <v>SD0011</v>
      </c>
      <c r="C44" s="2143">
        <v>0</v>
      </c>
      <c r="D44" s="2144">
        <v>0</v>
      </c>
      <c r="E44" s="2143">
        <v>0</v>
      </c>
      <c r="F44" s="2144">
        <v>0</v>
      </c>
      <c r="G44" s="2143">
        <v>0</v>
      </c>
      <c r="H44" s="2144">
        <v>0</v>
      </c>
      <c r="I44" s="2143">
        <v>0</v>
      </c>
      <c r="J44" s="2144">
        <v>0</v>
      </c>
      <c r="K44" s="2143">
        <v>0</v>
      </c>
      <c r="L44" s="2144">
        <v>0</v>
      </c>
      <c r="M44" s="2143">
        <v>0</v>
      </c>
      <c r="N44" s="2144">
        <v>0</v>
      </c>
      <c r="O44" s="2143">
        <v>0</v>
      </c>
      <c r="P44" s="2144">
        <v>0</v>
      </c>
      <c r="Q44" s="2143">
        <v>0</v>
      </c>
      <c r="R44" s="2144">
        <v>0</v>
      </c>
      <c r="S44" s="2143">
        <v>0</v>
      </c>
      <c r="T44" s="2144">
        <v>0</v>
      </c>
      <c r="U44" s="2143">
        <v>0</v>
      </c>
      <c r="V44" s="2144">
        <v>0</v>
      </c>
      <c r="W44" s="2143">
        <v>0</v>
      </c>
      <c r="X44" s="2144">
        <v>0</v>
      </c>
      <c r="Y44" s="2143">
        <v>0</v>
      </c>
      <c r="Z44" s="2144">
        <v>0</v>
      </c>
      <c r="AA44" s="1128">
        <f t="shared" si="0"/>
        <v>0</v>
      </c>
      <c r="AB44" s="1129">
        <f t="shared" si="1"/>
        <v>0</v>
      </c>
      <c r="AC44" s="1104">
        <f>'t1'!M44</f>
        <v>0</v>
      </c>
    </row>
    <row r="45" spans="1:29" ht="14.15" customHeight="1" thickTop="1" thickBot="1" x14ac:dyDescent="0.3">
      <c r="A45" s="1029" t="str">
        <f>'t1'!A45</f>
        <v>Biologi a t. determinato (art. 15-septies d.lgs. 502/92)</v>
      </c>
      <c r="B45" s="1030" t="str">
        <f>'t1'!B45</f>
        <v>SD0601</v>
      </c>
      <c r="C45" s="2143">
        <v>0</v>
      </c>
      <c r="D45" s="2144">
        <v>0</v>
      </c>
      <c r="E45" s="2143">
        <v>0</v>
      </c>
      <c r="F45" s="2144">
        <v>0</v>
      </c>
      <c r="G45" s="2143">
        <v>0</v>
      </c>
      <c r="H45" s="2144">
        <v>0</v>
      </c>
      <c r="I45" s="2143">
        <v>0</v>
      </c>
      <c r="J45" s="2144">
        <v>0</v>
      </c>
      <c r="K45" s="2143">
        <v>0</v>
      </c>
      <c r="L45" s="2144">
        <v>0</v>
      </c>
      <c r="M45" s="2143">
        <v>0</v>
      </c>
      <c r="N45" s="2144">
        <v>0</v>
      </c>
      <c r="O45" s="2143">
        <v>0</v>
      </c>
      <c r="P45" s="2144">
        <v>0</v>
      </c>
      <c r="Q45" s="2143">
        <v>0</v>
      </c>
      <c r="R45" s="2144">
        <v>0</v>
      </c>
      <c r="S45" s="2143">
        <v>0</v>
      </c>
      <c r="T45" s="2144">
        <v>0</v>
      </c>
      <c r="U45" s="2143">
        <v>0</v>
      </c>
      <c r="V45" s="2144">
        <v>0</v>
      </c>
      <c r="W45" s="2143">
        <v>0</v>
      </c>
      <c r="X45" s="2144">
        <v>0</v>
      </c>
      <c r="Y45" s="2143">
        <v>0</v>
      </c>
      <c r="Z45" s="2144">
        <v>0</v>
      </c>
      <c r="AA45" s="1128">
        <f t="shared" si="0"/>
        <v>0</v>
      </c>
      <c r="AB45" s="1129">
        <f t="shared" si="1"/>
        <v>0</v>
      </c>
      <c r="AC45" s="1104">
        <f>'t1'!M45</f>
        <v>0</v>
      </c>
    </row>
    <row r="46" spans="1:29" ht="14.15" customHeight="1" thickTop="1" thickBot="1" x14ac:dyDescent="0.3">
      <c r="A46" s="1029" t="str">
        <f>'t1'!A46</f>
        <v>Chimici con inc. di struttura complessa (rapp. Esclusivo)</v>
      </c>
      <c r="B46" s="1030" t="str">
        <f>'t1'!B46</f>
        <v>SD0E16</v>
      </c>
      <c r="C46" s="2143">
        <v>0</v>
      </c>
      <c r="D46" s="2144">
        <v>0</v>
      </c>
      <c r="E46" s="2143">
        <v>0</v>
      </c>
      <c r="F46" s="2144">
        <v>0</v>
      </c>
      <c r="G46" s="2143">
        <v>0</v>
      </c>
      <c r="H46" s="2144">
        <v>0</v>
      </c>
      <c r="I46" s="2143">
        <v>0</v>
      </c>
      <c r="J46" s="2144">
        <v>0</v>
      </c>
      <c r="K46" s="2143">
        <v>0</v>
      </c>
      <c r="L46" s="2144">
        <v>0</v>
      </c>
      <c r="M46" s="2143">
        <v>0</v>
      </c>
      <c r="N46" s="2144">
        <v>0</v>
      </c>
      <c r="O46" s="2143">
        <v>0</v>
      </c>
      <c r="P46" s="2144">
        <v>0</v>
      </c>
      <c r="Q46" s="2143">
        <v>0</v>
      </c>
      <c r="R46" s="2144">
        <v>0</v>
      </c>
      <c r="S46" s="2143">
        <v>0</v>
      </c>
      <c r="T46" s="2144">
        <v>0</v>
      </c>
      <c r="U46" s="2143">
        <v>0</v>
      </c>
      <c r="V46" s="2144">
        <v>0</v>
      </c>
      <c r="W46" s="2143">
        <v>0</v>
      </c>
      <c r="X46" s="2144">
        <v>0</v>
      </c>
      <c r="Y46" s="2143">
        <v>0</v>
      </c>
      <c r="Z46" s="2144">
        <v>0</v>
      </c>
      <c r="AA46" s="1128">
        <f t="shared" si="0"/>
        <v>0</v>
      </c>
      <c r="AB46" s="1129">
        <f t="shared" si="1"/>
        <v>0</v>
      </c>
      <c r="AC46" s="1104">
        <f>'t1'!M46</f>
        <v>0</v>
      </c>
    </row>
    <row r="47" spans="1:29" ht="14.15" customHeight="1" thickTop="1" thickBot="1" x14ac:dyDescent="0.3">
      <c r="A47" s="1029" t="str">
        <f>'t1'!A47</f>
        <v>Chimici con inc. di struttura complessa (rapp.non escl.)</v>
      </c>
      <c r="B47" s="1030" t="str">
        <f>'t1'!B47</f>
        <v>SD0N16</v>
      </c>
      <c r="C47" s="2143">
        <v>0</v>
      </c>
      <c r="D47" s="2144">
        <v>0</v>
      </c>
      <c r="E47" s="2143">
        <v>0</v>
      </c>
      <c r="F47" s="2144">
        <v>0</v>
      </c>
      <c r="G47" s="2143">
        <v>0</v>
      </c>
      <c r="H47" s="2144">
        <v>0</v>
      </c>
      <c r="I47" s="2143">
        <v>0</v>
      </c>
      <c r="J47" s="2144">
        <v>0</v>
      </c>
      <c r="K47" s="2143">
        <v>0</v>
      </c>
      <c r="L47" s="2144">
        <v>0</v>
      </c>
      <c r="M47" s="2143">
        <v>0</v>
      </c>
      <c r="N47" s="2144">
        <v>0</v>
      </c>
      <c r="O47" s="2143">
        <v>0</v>
      </c>
      <c r="P47" s="2144">
        <v>0</v>
      </c>
      <c r="Q47" s="2143">
        <v>0</v>
      </c>
      <c r="R47" s="2144">
        <v>0</v>
      </c>
      <c r="S47" s="2143">
        <v>0</v>
      </c>
      <c r="T47" s="2144">
        <v>0</v>
      </c>
      <c r="U47" s="2143">
        <v>0</v>
      </c>
      <c r="V47" s="2144">
        <v>0</v>
      </c>
      <c r="W47" s="2143">
        <v>0</v>
      </c>
      <c r="X47" s="2144">
        <v>0</v>
      </c>
      <c r="Y47" s="2143">
        <v>0</v>
      </c>
      <c r="Z47" s="2144">
        <v>0</v>
      </c>
      <c r="AA47" s="1128">
        <f t="shared" si="0"/>
        <v>0</v>
      </c>
      <c r="AB47" s="1129">
        <f t="shared" si="1"/>
        <v>0</v>
      </c>
      <c r="AC47" s="1104">
        <f>'t1'!M47</f>
        <v>0</v>
      </c>
    </row>
    <row r="48" spans="1:29" ht="14.15" customHeight="1" thickTop="1" thickBot="1" x14ac:dyDescent="0.3">
      <c r="A48" s="1029" t="str">
        <f>'t1'!A48</f>
        <v>Chimici con inc. di struttura semplice (rapp. Esclusivo)</v>
      </c>
      <c r="B48" s="1030" t="str">
        <f>'t1'!B48</f>
        <v>SD0E15</v>
      </c>
      <c r="C48" s="2143">
        <v>0</v>
      </c>
      <c r="D48" s="2144">
        <v>0</v>
      </c>
      <c r="E48" s="2143">
        <v>0</v>
      </c>
      <c r="F48" s="2144">
        <v>0</v>
      </c>
      <c r="G48" s="2143">
        <v>0</v>
      </c>
      <c r="H48" s="2144">
        <v>0</v>
      </c>
      <c r="I48" s="2143">
        <v>0</v>
      </c>
      <c r="J48" s="2144">
        <v>0</v>
      </c>
      <c r="K48" s="2143">
        <v>0</v>
      </c>
      <c r="L48" s="2144">
        <v>0</v>
      </c>
      <c r="M48" s="2143">
        <v>0</v>
      </c>
      <c r="N48" s="2144">
        <v>0</v>
      </c>
      <c r="O48" s="2143">
        <v>0</v>
      </c>
      <c r="P48" s="2144">
        <v>0</v>
      </c>
      <c r="Q48" s="2143">
        <v>0</v>
      </c>
      <c r="R48" s="2144">
        <v>0</v>
      </c>
      <c r="S48" s="2143">
        <v>0</v>
      </c>
      <c r="T48" s="2144">
        <v>0</v>
      </c>
      <c r="U48" s="2143">
        <v>1</v>
      </c>
      <c r="V48" s="2144">
        <v>0</v>
      </c>
      <c r="W48" s="2143">
        <v>0</v>
      </c>
      <c r="X48" s="2144">
        <v>0</v>
      </c>
      <c r="Y48" s="2143">
        <v>0</v>
      </c>
      <c r="Z48" s="2144">
        <v>0</v>
      </c>
      <c r="AA48" s="1128">
        <f t="shared" si="0"/>
        <v>1</v>
      </c>
      <c r="AB48" s="1129">
        <f t="shared" si="1"/>
        <v>0</v>
      </c>
      <c r="AC48" s="1104">
        <f>'t1'!M48</f>
        <v>1</v>
      </c>
    </row>
    <row r="49" spans="1:29" ht="14.15" customHeight="1" thickTop="1" thickBot="1" x14ac:dyDescent="0.3">
      <c r="A49" s="1029" t="str">
        <f>'t1'!A49</f>
        <v>Chimici con inc. di struttura semplice (rapp. Non escl.)</v>
      </c>
      <c r="B49" s="1030" t="str">
        <f>'t1'!B49</f>
        <v>SD0N15</v>
      </c>
      <c r="C49" s="2143">
        <v>0</v>
      </c>
      <c r="D49" s="2144">
        <v>0</v>
      </c>
      <c r="E49" s="2143">
        <v>0</v>
      </c>
      <c r="F49" s="2144">
        <v>0</v>
      </c>
      <c r="G49" s="2143">
        <v>0</v>
      </c>
      <c r="H49" s="2144">
        <v>0</v>
      </c>
      <c r="I49" s="2143">
        <v>0</v>
      </c>
      <c r="J49" s="2144">
        <v>0</v>
      </c>
      <c r="K49" s="2143">
        <v>0</v>
      </c>
      <c r="L49" s="2144">
        <v>0</v>
      </c>
      <c r="M49" s="2143">
        <v>0</v>
      </c>
      <c r="N49" s="2144">
        <v>0</v>
      </c>
      <c r="O49" s="2143">
        <v>0</v>
      </c>
      <c r="P49" s="2144">
        <v>0</v>
      </c>
      <c r="Q49" s="2143">
        <v>0</v>
      </c>
      <c r="R49" s="2144">
        <v>0</v>
      </c>
      <c r="S49" s="2143">
        <v>0</v>
      </c>
      <c r="T49" s="2144">
        <v>0</v>
      </c>
      <c r="U49" s="2143">
        <v>0</v>
      </c>
      <c r="V49" s="2144">
        <v>0</v>
      </c>
      <c r="W49" s="2143">
        <v>0</v>
      </c>
      <c r="X49" s="2144">
        <v>0</v>
      </c>
      <c r="Y49" s="2143">
        <v>0</v>
      </c>
      <c r="Z49" s="2144">
        <v>0</v>
      </c>
      <c r="AA49" s="1128">
        <f t="shared" si="0"/>
        <v>0</v>
      </c>
      <c r="AB49" s="1129">
        <f t="shared" si="1"/>
        <v>0</v>
      </c>
      <c r="AC49" s="1104">
        <f>'t1'!M49</f>
        <v>0</v>
      </c>
    </row>
    <row r="50" spans="1:29" ht="14.15" customHeight="1" thickTop="1" thickBot="1" x14ac:dyDescent="0.3">
      <c r="A50" s="1029" t="str">
        <f>'t1'!A50</f>
        <v>Chimici con altri incar. Prof.li (rapp. Esclusivo)</v>
      </c>
      <c r="B50" s="1030" t="str">
        <f>'t1'!B50</f>
        <v>SD0A15</v>
      </c>
      <c r="C50" s="2143">
        <v>0</v>
      </c>
      <c r="D50" s="2144">
        <v>0</v>
      </c>
      <c r="E50" s="2143">
        <v>0</v>
      </c>
      <c r="F50" s="2144">
        <v>0</v>
      </c>
      <c r="G50" s="2143">
        <v>0</v>
      </c>
      <c r="H50" s="2144">
        <v>0</v>
      </c>
      <c r="I50" s="2143">
        <v>0</v>
      </c>
      <c r="J50" s="2144">
        <v>0</v>
      </c>
      <c r="K50" s="2143">
        <v>0</v>
      </c>
      <c r="L50" s="2144">
        <v>0</v>
      </c>
      <c r="M50" s="2143">
        <v>0</v>
      </c>
      <c r="N50" s="2144">
        <v>0</v>
      </c>
      <c r="O50" s="2143">
        <v>0</v>
      </c>
      <c r="P50" s="2144">
        <v>0</v>
      </c>
      <c r="Q50" s="2143">
        <v>0</v>
      </c>
      <c r="R50" s="2144">
        <v>0</v>
      </c>
      <c r="S50" s="2143">
        <v>1</v>
      </c>
      <c r="T50" s="2144">
        <v>0</v>
      </c>
      <c r="U50" s="2143">
        <v>0</v>
      </c>
      <c r="V50" s="2144">
        <v>0</v>
      </c>
      <c r="W50" s="2143">
        <v>0</v>
      </c>
      <c r="X50" s="2144">
        <v>0</v>
      </c>
      <c r="Y50" s="2143">
        <v>0</v>
      </c>
      <c r="Z50" s="2144">
        <v>0</v>
      </c>
      <c r="AA50" s="1128">
        <f t="shared" si="0"/>
        <v>1</v>
      </c>
      <c r="AB50" s="1129">
        <f t="shared" si="1"/>
        <v>0</v>
      </c>
      <c r="AC50" s="1104">
        <f>'t1'!M50</f>
        <v>1</v>
      </c>
    </row>
    <row r="51" spans="1:29" ht="14.15" customHeight="1" thickTop="1" thickBot="1" x14ac:dyDescent="0.3">
      <c r="A51" s="1029" t="str">
        <f>'t1'!A51</f>
        <v>Chimici con altri incar. Prof.li (rapp. Non escl.)</v>
      </c>
      <c r="B51" s="1030" t="str">
        <f>'t1'!B51</f>
        <v>SD0014</v>
      </c>
      <c r="C51" s="2143">
        <v>0</v>
      </c>
      <c r="D51" s="2144">
        <v>0</v>
      </c>
      <c r="E51" s="2143">
        <v>0</v>
      </c>
      <c r="F51" s="2144">
        <v>0</v>
      </c>
      <c r="G51" s="2143">
        <v>0</v>
      </c>
      <c r="H51" s="2144">
        <v>0</v>
      </c>
      <c r="I51" s="2143">
        <v>0</v>
      </c>
      <c r="J51" s="2144">
        <v>0</v>
      </c>
      <c r="K51" s="2143">
        <v>0</v>
      </c>
      <c r="L51" s="2144">
        <v>0</v>
      </c>
      <c r="M51" s="2143">
        <v>0</v>
      </c>
      <c r="N51" s="2144">
        <v>0</v>
      </c>
      <c r="O51" s="2143">
        <v>0</v>
      </c>
      <c r="P51" s="2144">
        <v>0</v>
      </c>
      <c r="Q51" s="2143">
        <v>0</v>
      </c>
      <c r="R51" s="2144">
        <v>0</v>
      </c>
      <c r="S51" s="2143">
        <v>0</v>
      </c>
      <c r="T51" s="2144">
        <v>0</v>
      </c>
      <c r="U51" s="2143">
        <v>0</v>
      </c>
      <c r="V51" s="2144">
        <v>0</v>
      </c>
      <c r="W51" s="2143">
        <v>0</v>
      </c>
      <c r="X51" s="2144">
        <v>0</v>
      </c>
      <c r="Y51" s="2143">
        <v>0</v>
      </c>
      <c r="Z51" s="2144">
        <v>0</v>
      </c>
      <c r="AA51" s="1128">
        <f t="shared" si="0"/>
        <v>0</v>
      </c>
      <c r="AB51" s="1129">
        <f t="shared" si="1"/>
        <v>0</v>
      </c>
      <c r="AC51" s="1104">
        <f>'t1'!M51</f>
        <v>0</v>
      </c>
    </row>
    <row r="52" spans="1:29" ht="14.25" customHeight="1" thickTop="1" thickBot="1" x14ac:dyDescent="0.3">
      <c r="A52" s="1029" t="str">
        <f>'t1'!A52</f>
        <v>Chimici a t. determinato (art. 15-septies d.lgs. 502/92)</v>
      </c>
      <c r="B52" s="1030" t="str">
        <f>'t1'!B52</f>
        <v>SD0602</v>
      </c>
      <c r="C52" s="2143">
        <v>0</v>
      </c>
      <c r="D52" s="2144">
        <v>0</v>
      </c>
      <c r="E52" s="2143">
        <v>0</v>
      </c>
      <c r="F52" s="2144">
        <v>0</v>
      </c>
      <c r="G52" s="2143">
        <v>0</v>
      </c>
      <c r="H52" s="2144">
        <v>0</v>
      </c>
      <c r="I52" s="2143">
        <v>0</v>
      </c>
      <c r="J52" s="2144">
        <v>0</v>
      </c>
      <c r="K52" s="2143">
        <v>0</v>
      </c>
      <c r="L52" s="2144">
        <v>0</v>
      </c>
      <c r="M52" s="2143">
        <v>0</v>
      </c>
      <c r="N52" s="2144">
        <v>0</v>
      </c>
      <c r="O52" s="2143">
        <v>0</v>
      </c>
      <c r="P52" s="2144">
        <v>0</v>
      </c>
      <c r="Q52" s="2143">
        <v>0</v>
      </c>
      <c r="R52" s="2144">
        <v>0</v>
      </c>
      <c r="S52" s="2143">
        <v>0</v>
      </c>
      <c r="T52" s="2144">
        <v>0</v>
      </c>
      <c r="U52" s="2143">
        <v>0</v>
      </c>
      <c r="V52" s="2144">
        <v>0</v>
      </c>
      <c r="W52" s="2143">
        <v>0</v>
      </c>
      <c r="X52" s="2144">
        <v>0</v>
      </c>
      <c r="Y52" s="2143">
        <v>0</v>
      </c>
      <c r="Z52" s="2144">
        <v>0</v>
      </c>
      <c r="AA52" s="1128">
        <f t="shared" si="0"/>
        <v>0</v>
      </c>
      <c r="AB52" s="1129">
        <f t="shared" si="1"/>
        <v>0</v>
      </c>
      <c r="AC52" s="1104">
        <f>'t1'!M52</f>
        <v>0</v>
      </c>
    </row>
    <row r="53" spans="1:29" ht="14.25" customHeight="1" thickTop="1" thickBot="1" x14ac:dyDescent="0.3">
      <c r="A53" s="1029" t="str">
        <f>'t1'!A53</f>
        <v>Fisici con inc. di struttura complessa (rapp. Esclusivo)</v>
      </c>
      <c r="B53" s="1030" t="str">
        <f>'t1'!B53</f>
        <v>SD0E42</v>
      </c>
      <c r="C53" s="2143">
        <v>0</v>
      </c>
      <c r="D53" s="2144">
        <v>0</v>
      </c>
      <c r="E53" s="2143">
        <v>0</v>
      </c>
      <c r="F53" s="2144">
        <v>0</v>
      </c>
      <c r="G53" s="2143">
        <v>0</v>
      </c>
      <c r="H53" s="2144">
        <v>0</v>
      </c>
      <c r="I53" s="2143">
        <v>0</v>
      </c>
      <c r="J53" s="2144">
        <v>0</v>
      </c>
      <c r="K53" s="2143">
        <v>0</v>
      </c>
      <c r="L53" s="2144">
        <v>0</v>
      </c>
      <c r="M53" s="2143">
        <v>0</v>
      </c>
      <c r="N53" s="2144">
        <v>0</v>
      </c>
      <c r="O53" s="2143">
        <v>0</v>
      </c>
      <c r="P53" s="2144">
        <v>0</v>
      </c>
      <c r="Q53" s="2143">
        <v>0</v>
      </c>
      <c r="R53" s="2144">
        <v>0</v>
      </c>
      <c r="S53" s="2143">
        <v>0</v>
      </c>
      <c r="T53" s="2144">
        <v>0</v>
      </c>
      <c r="U53" s="2143">
        <v>0</v>
      </c>
      <c r="V53" s="2144">
        <v>0</v>
      </c>
      <c r="W53" s="2143">
        <v>0</v>
      </c>
      <c r="X53" s="2144">
        <v>0</v>
      </c>
      <c r="Y53" s="2143">
        <v>0</v>
      </c>
      <c r="Z53" s="2144">
        <v>0</v>
      </c>
      <c r="AA53" s="1128">
        <f t="shared" si="0"/>
        <v>0</v>
      </c>
      <c r="AB53" s="1129">
        <f t="shared" si="1"/>
        <v>0</v>
      </c>
      <c r="AC53" s="1104">
        <f>'t1'!M53</f>
        <v>0</v>
      </c>
    </row>
    <row r="54" spans="1:29" ht="14.25" customHeight="1" thickTop="1" thickBot="1" x14ac:dyDescent="0.3">
      <c r="A54" s="1029" t="str">
        <f>'t1'!A54</f>
        <v>Fisici con inc. di struttura complessa (rapp. Non escl.)</v>
      </c>
      <c r="B54" s="1030" t="str">
        <f>'t1'!B54</f>
        <v>SD0N42</v>
      </c>
      <c r="C54" s="2143">
        <v>0</v>
      </c>
      <c r="D54" s="2144">
        <v>0</v>
      </c>
      <c r="E54" s="2143">
        <v>0</v>
      </c>
      <c r="F54" s="2144">
        <v>0</v>
      </c>
      <c r="G54" s="2143">
        <v>0</v>
      </c>
      <c r="H54" s="2144">
        <v>0</v>
      </c>
      <c r="I54" s="2143">
        <v>0</v>
      </c>
      <c r="J54" s="2144">
        <v>0</v>
      </c>
      <c r="K54" s="2143">
        <v>0</v>
      </c>
      <c r="L54" s="2144">
        <v>0</v>
      </c>
      <c r="M54" s="2143">
        <v>0</v>
      </c>
      <c r="N54" s="2144">
        <v>0</v>
      </c>
      <c r="O54" s="2143">
        <v>0</v>
      </c>
      <c r="P54" s="2144">
        <v>0</v>
      </c>
      <c r="Q54" s="2143">
        <v>0</v>
      </c>
      <c r="R54" s="2144">
        <v>0</v>
      </c>
      <c r="S54" s="2143">
        <v>0</v>
      </c>
      <c r="T54" s="2144">
        <v>0</v>
      </c>
      <c r="U54" s="2143">
        <v>0</v>
      </c>
      <c r="V54" s="2144">
        <v>0</v>
      </c>
      <c r="W54" s="2143">
        <v>0</v>
      </c>
      <c r="X54" s="2144">
        <v>0</v>
      </c>
      <c r="Y54" s="2143">
        <v>0</v>
      </c>
      <c r="Z54" s="2144">
        <v>0</v>
      </c>
      <c r="AA54" s="1128">
        <f t="shared" si="0"/>
        <v>0</v>
      </c>
      <c r="AB54" s="1129">
        <f t="shared" si="1"/>
        <v>0</v>
      </c>
      <c r="AC54" s="1104">
        <f>'t1'!M54</f>
        <v>0</v>
      </c>
    </row>
    <row r="55" spans="1:29" ht="14.25" customHeight="1" thickTop="1" thickBot="1" x14ac:dyDescent="0.3">
      <c r="A55" s="1029" t="str">
        <f>'t1'!A55</f>
        <v>Fisici con inc. di struttura semplice (rapp. Esclusivo)</v>
      </c>
      <c r="B55" s="1030" t="str">
        <f>'t1'!B55</f>
        <v>SD0E41</v>
      </c>
      <c r="C55" s="2143">
        <v>0</v>
      </c>
      <c r="D55" s="2144">
        <v>0</v>
      </c>
      <c r="E55" s="2143">
        <v>0</v>
      </c>
      <c r="F55" s="2144">
        <v>0</v>
      </c>
      <c r="G55" s="2143">
        <v>0</v>
      </c>
      <c r="H55" s="2144">
        <v>0</v>
      </c>
      <c r="I55" s="2143">
        <v>0</v>
      </c>
      <c r="J55" s="2144">
        <v>0</v>
      </c>
      <c r="K55" s="2143">
        <v>0</v>
      </c>
      <c r="L55" s="2144">
        <v>0</v>
      </c>
      <c r="M55" s="2143">
        <v>0</v>
      </c>
      <c r="N55" s="2144">
        <v>0</v>
      </c>
      <c r="O55" s="2143">
        <v>0</v>
      </c>
      <c r="P55" s="2144">
        <v>0</v>
      </c>
      <c r="Q55" s="2143">
        <v>0</v>
      </c>
      <c r="R55" s="2144">
        <v>1</v>
      </c>
      <c r="S55" s="2143">
        <v>1</v>
      </c>
      <c r="T55" s="2144">
        <v>0</v>
      </c>
      <c r="U55" s="2143">
        <v>0</v>
      </c>
      <c r="V55" s="2144">
        <v>0</v>
      </c>
      <c r="W55" s="2143">
        <v>0</v>
      </c>
      <c r="X55" s="2144">
        <v>0</v>
      </c>
      <c r="Y55" s="2143">
        <v>0</v>
      </c>
      <c r="Z55" s="2144">
        <v>0</v>
      </c>
      <c r="AA55" s="1128">
        <f t="shared" si="0"/>
        <v>1</v>
      </c>
      <c r="AB55" s="1129">
        <f t="shared" si="1"/>
        <v>1</v>
      </c>
      <c r="AC55" s="1104">
        <f>'t1'!M55</f>
        <v>1</v>
      </c>
    </row>
    <row r="56" spans="1:29" ht="14.25" customHeight="1" thickTop="1" thickBot="1" x14ac:dyDescent="0.3">
      <c r="A56" s="1029" t="str">
        <f>'t1'!A56</f>
        <v>Fisici con inc. di struttura semplice (rapp. Non escl.)</v>
      </c>
      <c r="B56" s="1030" t="str">
        <f>'t1'!B56</f>
        <v>SD0N41</v>
      </c>
      <c r="C56" s="2143">
        <v>0</v>
      </c>
      <c r="D56" s="2144">
        <v>0</v>
      </c>
      <c r="E56" s="2143">
        <v>0</v>
      </c>
      <c r="F56" s="2144">
        <v>0</v>
      </c>
      <c r="G56" s="2143">
        <v>0</v>
      </c>
      <c r="H56" s="2144">
        <v>0</v>
      </c>
      <c r="I56" s="2143">
        <v>0</v>
      </c>
      <c r="J56" s="2144">
        <v>0</v>
      </c>
      <c r="K56" s="2143">
        <v>0</v>
      </c>
      <c r="L56" s="2144">
        <v>0</v>
      </c>
      <c r="M56" s="2143">
        <v>0</v>
      </c>
      <c r="N56" s="2144">
        <v>0</v>
      </c>
      <c r="O56" s="2143">
        <v>0</v>
      </c>
      <c r="P56" s="2144">
        <v>0</v>
      </c>
      <c r="Q56" s="2143">
        <v>0</v>
      </c>
      <c r="R56" s="2144">
        <v>0</v>
      </c>
      <c r="S56" s="2143">
        <v>0</v>
      </c>
      <c r="T56" s="2144">
        <v>0</v>
      </c>
      <c r="U56" s="2143">
        <v>0</v>
      </c>
      <c r="V56" s="2144">
        <v>0</v>
      </c>
      <c r="W56" s="2143">
        <v>0</v>
      </c>
      <c r="X56" s="2144">
        <v>0</v>
      </c>
      <c r="Y56" s="2143">
        <v>0</v>
      </c>
      <c r="Z56" s="2144">
        <v>0</v>
      </c>
      <c r="AA56" s="1128">
        <f t="shared" si="0"/>
        <v>0</v>
      </c>
      <c r="AB56" s="1129">
        <f t="shared" si="1"/>
        <v>0</v>
      </c>
      <c r="AC56" s="1104">
        <f>'t1'!M56</f>
        <v>0</v>
      </c>
    </row>
    <row r="57" spans="1:29" ht="14.25" customHeight="1" thickTop="1" thickBot="1" x14ac:dyDescent="0.3">
      <c r="A57" s="1029" t="str">
        <f>'t1'!A57</f>
        <v>Fisici con altri incar. Prof.li (rapp. Esclusivo)</v>
      </c>
      <c r="B57" s="1030" t="str">
        <f>'t1'!B57</f>
        <v>SD0A41</v>
      </c>
      <c r="C57" s="2143">
        <v>0</v>
      </c>
      <c r="D57" s="2144">
        <v>0</v>
      </c>
      <c r="E57" s="2143">
        <v>0</v>
      </c>
      <c r="F57" s="2144">
        <v>0</v>
      </c>
      <c r="G57" s="2143">
        <v>0</v>
      </c>
      <c r="H57" s="2144">
        <v>0</v>
      </c>
      <c r="I57" s="2143">
        <v>0</v>
      </c>
      <c r="J57" s="2144">
        <v>0</v>
      </c>
      <c r="K57" s="2143">
        <v>1</v>
      </c>
      <c r="L57" s="2144">
        <v>0</v>
      </c>
      <c r="M57" s="2143">
        <v>0</v>
      </c>
      <c r="N57" s="2144">
        <v>0</v>
      </c>
      <c r="O57" s="2143">
        <v>1</v>
      </c>
      <c r="P57" s="2144">
        <v>0</v>
      </c>
      <c r="Q57" s="2143">
        <v>0</v>
      </c>
      <c r="R57" s="2144">
        <v>0</v>
      </c>
      <c r="S57" s="2143">
        <v>1</v>
      </c>
      <c r="T57" s="2144">
        <v>1</v>
      </c>
      <c r="U57" s="2143">
        <v>0</v>
      </c>
      <c r="V57" s="2144">
        <v>0</v>
      </c>
      <c r="W57" s="2143">
        <v>0</v>
      </c>
      <c r="X57" s="2144">
        <v>0</v>
      </c>
      <c r="Y57" s="2143">
        <v>0</v>
      </c>
      <c r="Z57" s="2144">
        <v>0</v>
      </c>
      <c r="AA57" s="1128">
        <f t="shared" si="0"/>
        <v>3</v>
      </c>
      <c r="AB57" s="1129">
        <f t="shared" si="1"/>
        <v>1</v>
      </c>
      <c r="AC57" s="1104">
        <f>'t1'!M57</f>
        <v>1</v>
      </c>
    </row>
    <row r="58" spans="1:29" ht="14.25" customHeight="1" thickTop="1" thickBot="1" x14ac:dyDescent="0.3">
      <c r="A58" s="1029" t="str">
        <f>'t1'!A58</f>
        <v>Fisici con altri incar. Prof.li (rapp. Non escl.)</v>
      </c>
      <c r="B58" s="1030" t="str">
        <f>'t1'!B58</f>
        <v>SD0040</v>
      </c>
      <c r="C58" s="2143">
        <v>0</v>
      </c>
      <c r="D58" s="2144">
        <v>0</v>
      </c>
      <c r="E58" s="2143">
        <v>0</v>
      </c>
      <c r="F58" s="2144">
        <v>0</v>
      </c>
      <c r="G58" s="2143">
        <v>0</v>
      </c>
      <c r="H58" s="2144">
        <v>0</v>
      </c>
      <c r="I58" s="2143">
        <v>0</v>
      </c>
      <c r="J58" s="2144">
        <v>0</v>
      </c>
      <c r="K58" s="2143">
        <v>0</v>
      </c>
      <c r="L58" s="2144">
        <v>0</v>
      </c>
      <c r="M58" s="2143">
        <v>0</v>
      </c>
      <c r="N58" s="2144">
        <v>0</v>
      </c>
      <c r="O58" s="2143">
        <v>0</v>
      </c>
      <c r="P58" s="2144">
        <v>0</v>
      </c>
      <c r="Q58" s="2143">
        <v>0</v>
      </c>
      <c r="R58" s="2144">
        <v>0</v>
      </c>
      <c r="S58" s="2143">
        <v>0</v>
      </c>
      <c r="T58" s="2144">
        <v>0</v>
      </c>
      <c r="U58" s="2143">
        <v>0</v>
      </c>
      <c r="V58" s="2144">
        <v>0</v>
      </c>
      <c r="W58" s="2143">
        <v>0</v>
      </c>
      <c r="X58" s="2144">
        <v>0</v>
      </c>
      <c r="Y58" s="2143">
        <v>0</v>
      </c>
      <c r="Z58" s="2144">
        <v>0</v>
      </c>
      <c r="AA58" s="1128">
        <f t="shared" si="0"/>
        <v>0</v>
      </c>
      <c r="AB58" s="1129">
        <f t="shared" si="1"/>
        <v>0</v>
      </c>
      <c r="AC58" s="1104">
        <f>'t1'!M58</f>
        <v>0</v>
      </c>
    </row>
    <row r="59" spans="1:29" ht="14.25" customHeight="1" thickTop="1" thickBot="1" x14ac:dyDescent="0.3">
      <c r="A59" s="1029" t="str">
        <f>'t1'!A59</f>
        <v>Fisici a t. determinato (art. 15-septies d.lgs. 502/92)</v>
      </c>
      <c r="B59" s="1030" t="str">
        <f>'t1'!B59</f>
        <v>SD0603</v>
      </c>
      <c r="C59" s="2143">
        <v>0</v>
      </c>
      <c r="D59" s="2144">
        <v>0</v>
      </c>
      <c r="E59" s="2143">
        <v>0</v>
      </c>
      <c r="F59" s="2144">
        <v>0</v>
      </c>
      <c r="G59" s="2143">
        <v>0</v>
      </c>
      <c r="H59" s="2144">
        <v>0</v>
      </c>
      <c r="I59" s="2143">
        <v>0</v>
      </c>
      <c r="J59" s="2144">
        <v>0</v>
      </c>
      <c r="K59" s="2143">
        <v>0</v>
      </c>
      <c r="L59" s="2144">
        <v>0</v>
      </c>
      <c r="M59" s="2143">
        <v>0</v>
      </c>
      <c r="N59" s="2144">
        <v>0</v>
      </c>
      <c r="O59" s="2143">
        <v>0</v>
      </c>
      <c r="P59" s="2144">
        <v>0</v>
      </c>
      <c r="Q59" s="2143">
        <v>0</v>
      </c>
      <c r="R59" s="2144">
        <v>0</v>
      </c>
      <c r="S59" s="2143">
        <v>0</v>
      </c>
      <c r="T59" s="2144">
        <v>0</v>
      </c>
      <c r="U59" s="2143">
        <v>0</v>
      </c>
      <c r="V59" s="2144">
        <v>0</v>
      </c>
      <c r="W59" s="2143">
        <v>0</v>
      </c>
      <c r="X59" s="2144">
        <v>0</v>
      </c>
      <c r="Y59" s="2143">
        <v>0</v>
      </c>
      <c r="Z59" s="2144">
        <v>0</v>
      </c>
      <c r="AA59" s="1128">
        <f t="shared" si="0"/>
        <v>0</v>
      </c>
      <c r="AB59" s="1129">
        <f t="shared" si="1"/>
        <v>0</v>
      </c>
      <c r="AC59" s="1104">
        <f>'t1'!M59</f>
        <v>0</v>
      </c>
    </row>
    <row r="60" spans="1:29" ht="14.25" customHeight="1" thickTop="1" thickBot="1" x14ac:dyDescent="0.3">
      <c r="A60" s="1029" t="str">
        <f>'t1'!A60</f>
        <v>Psicologi con inc. di struttura complessa (rapp. Esclusivo)</v>
      </c>
      <c r="B60" s="1030" t="str">
        <f>'t1'!B60</f>
        <v>SD0E66</v>
      </c>
      <c r="C60" s="2143">
        <v>0</v>
      </c>
      <c r="D60" s="2144">
        <v>0</v>
      </c>
      <c r="E60" s="2143">
        <v>0</v>
      </c>
      <c r="F60" s="2144">
        <v>0</v>
      </c>
      <c r="G60" s="2143">
        <v>0</v>
      </c>
      <c r="H60" s="2144">
        <v>0</v>
      </c>
      <c r="I60" s="2143">
        <v>0</v>
      </c>
      <c r="J60" s="2144">
        <v>0</v>
      </c>
      <c r="K60" s="2143">
        <v>0</v>
      </c>
      <c r="L60" s="2144">
        <v>0</v>
      </c>
      <c r="M60" s="2143">
        <v>0</v>
      </c>
      <c r="N60" s="2144">
        <v>0</v>
      </c>
      <c r="O60" s="2143">
        <v>0</v>
      </c>
      <c r="P60" s="2144">
        <v>0</v>
      </c>
      <c r="Q60" s="2143">
        <v>0</v>
      </c>
      <c r="R60" s="2144">
        <v>0</v>
      </c>
      <c r="S60" s="2143">
        <v>0</v>
      </c>
      <c r="T60" s="2144">
        <v>0</v>
      </c>
      <c r="U60" s="2143">
        <v>0</v>
      </c>
      <c r="V60" s="2144">
        <v>0</v>
      </c>
      <c r="W60" s="2143">
        <v>0</v>
      </c>
      <c r="X60" s="2144">
        <v>0</v>
      </c>
      <c r="Y60" s="2143">
        <v>0</v>
      </c>
      <c r="Z60" s="2144">
        <v>0</v>
      </c>
      <c r="AA60" s="1128">
        <f t="shared" si="0"/>
        <v>0</v>
      </c>
      <c r="AB60" s="1129">
        <f t="shared" si="1"/>
        <v>0</v>
      </c>
      <c r="AC60" s="1104">
        <f>'t1'!M60</f>
        <v>0</v>
      </c>
    </row>
    <row r="61" spans="1:29" ht="14.25" customHeight="1" thickTop="1" thickBot="1" x14ac:dyDescent="0.3">
      <c r="A61" s="1029" t="str">
        <f>'t1'!A61</f>
        <v>Psicologi con inc. di struttura complessa (rapp. Non escl.)</v>
      </c>
      <c r="B61" s="1030" t="str">
        <f>'t1'!B61</f>
        <v>SD0N66</v>
      </c>
      <c r="C61" s="2143">
        <v>0</v>
      </c>
      <c r="D61" s="2144">
        <v>0</v>
      </c>
      <c r="E61" s="2143">
        <v>0</v>
      </c>
      <c r="F61" s="2144">
        <v>0</v>
      </c>
      <c r="G61" s="2143">
        <v>0</v>
      </c>
      <c r="H61" s="2144">
        <v>0</v>
      </c>
      <c r="I61" s="2143">
        <v>0</v>
      </c>
      <c r="J61" s="2144">
        <v>0</v>
      </c>
      <c r="K61" s="2143">
        <v>0</v>
      </c>
      <c r="L61" s="2144">
        <v>0</v>
      </c>
      <c r="M61" s="2143">
        <v>0</v>
      </c>
      <c r="N61" s="2144">
        <v>0</v>
      </c>
      <c r="O61" s="2143">
        <v>0</v>
      </c>
      <c r="P61" s="2144">
        <v>0</v>
      </c>
      <c r="Q61" s="2143">
        <v>0</v>
      </c>
      <c r="R61" s="2144">
        <v>0</v>
      </c>
      <c r="S61" s="2143">
        <v>0</v>
      </c>
      <c r="T61" s="2144">
        <v>0</v>
      </c>
      <c r="U61" s="2143">
        <v>0</v>
      </c>
      <c r="V61" s="2144">
        <v>0</v>
      </c>
      <c r="W61" s="2143">
        <v>0</v>
      </c>
      <c r="X61" s="2144">
        <v>0</v>
      </c>
      <c r="Y61" s="2143">
        <v>0</v>
      </c>
      <c r="Z61" s="2144">
        <v>0</v>
      </c>
      <c r="AA61" s="1128">
        <f t="shared" si="0"/>
        <v>0</v>
      </c>
      <c r="AB61" s="1129">
        <f t="shared" si="1"/>
        <v>0</v>
      </c>
      <c r="AC61" s="1104">
        <f>'t1'!M61</f>
        <v>0</v>
      </c>
    </row>
    <row r="62" spans="1:29" ht="14.25" customHeight="1" thickTop="1" thickBot="1" x14ac:dyDescent="0.3">
      <c r="A62" s="1029" t="str">
        <f>'t1'!A62</f>
        <v>Psicologi con inc. di struttura semplice (rapp. Esclusivo)</v>
      </c>
      <c r="B62" s="1030" t="str">
        <f>'t1'!B62</f>
        <v>SD0E65</v>
      </c>
      <c r="C62" s="2143">
        <v>0</v>
      </c>
      <c r="D62" s="2144">
        <v>0</v>
      </c>
      <c r="E62" s="2143">
        <v>0</v>
      </c>
      <c r="F62" s="2144">
        <v>0</v>
      </c>
      <c r="G62" s="2143">
        <v>0</v>
      </c>
      <c r="H62" s="2144">
        <v>0</v>
      </c>
      <c r="I62" s="2143">
        <v>0</v>
      </c>
      <c r="J62" s="2144">
        <v>0</v>
      </c>
      <c r="K62" s="2143">
        <v>0</v>
      </c>
      <c r="L62" s="2144">
        <v>0</v>
      </c>
      <c r="M62" s="2143">
        <v>0</v>
      </c>
      <c r="N62" s="2144">
        <v>0</v>
      </c>
      <c r="O62" s="2143">
        <v>0</v>
      </c>
      <c r="P62" s="2144">
        <v>0</v>
      </c>
      <c r="Q62" s="2143">
        <v>0</v>
      </c>
      <c r="R62" s="2144">
        <v>0</v>
      </c>
      <c r="S62" s="2143">
        <v>0</v>
      </c>
      <c r="T62" s="2144">
        <v>1</v>
      </c>
      <c r="U62" s="2143">
        <v>0</v>
      </c>
      <c r="V62" s="2144">
        <v>0</v>
      </c>
      <c r="W62" s="2143">
        <v>0</v>
      </c>
      <c r="X62" s="2144">
        <v>0</v>
      </c>
      <c r="Y62" s="2143">
        <v>0</v>
      </c>
      <c r="Z62" s="2144">
        <v>0</v>
      </c>
      <c r="AA62" s="1128">
        <f t="shared" si="0"/>
        <v>0</v>
      </c>
      <c r="AB62" s="1129">
        <f t="shared" si="1"/>
        <v>1</v>
      </c>
      <c r="AC62" s="1104">
        <f>'t1'!M62</f>
        <v>1</v>
      </c>
    </row>
    <row r="63" spans="1:29" ht="14.25" customHeight="1" thickTop="1" thickBot="1" x14ac:dyDescent="0.3">
      <c r="A63" s="1029" t="str">
        <f>'t1'!A63</f>
        <v>Psicologi con inc. di struttura semplice (rapp. Non escl.)</v>
      </c>
      <c r="B63" s="1030" t="str">
        <f>'t1'!B63</f>
        <v>SD0N65</v>
      </c>
      <c r="C63" s="2143">
        <v>0</v>
      </c>
      <c r="D63" s="2144">
        <v>0</v>
      </c>
      <c r="E63" s="2143">
        <v>0</v>
      </c>
      <c r="F63" s="2144">
        <v>0</v>
      </c>
      <c r="G63" s="2143">
        <v>0</v>
      </c>
      <c r="H63" s="2144">
        <v>0</v>
      </c>
      <c r="I63" s="2143">
        <v>0</v>
      </c>
      <c r="J63" s="2144">
        <v>0</v>
      </c>
      <c r="K63" s="2143">
        <v>0</v>
      </c>
      <c r="L63" s="2144">
        <v>0</v>
      </c>
      <c r="M63" s="2143">
        <v>0</v>
      </c>
      <c r="N63" s="2144">
        <v>0</v>
      </c>
      <c r="O63" s="2143">
        <v>0</v>
      </c>
      <c r="P63" s="2144">
        <v>0</v>
      </c>
      <c r="Q63" s="2143">
        <v>0</v>
      </c>
      <c r="R63" s="2144">
        <v>0</v>
      </c>
      <c r="S63" s="2143">
        <v>0</v>
      </c>
      <c r="T63" s="2144">
        <v>0</v>
      </c>
      <c r="U63" s="2143">
        <v>0</v>
      </c>
      <c r="V63" s="2144">
        <v>0</v>
      </c>
      <c r="W63" s="2143">
        <v>0</v>
      </c>
      <c r="X63" s="2144">
        <v>0</v>
      </c>
      <c r="Y63" s="2143">
        <v>0</v>
      </c>
      <c r="Z63" s="2144">
        <v>0</v>
      </c>
      <c r="AA63" s="1128">
        <f t="shared" si="0"/>
        <v>0</v>
      </c>
      <c r="AB63" s="1129">
        <f t="shared" si="1"/>
        <v>0</v>
      </c>
      <c r="AC63" s="1104">
        <f>'t1'!M63</f>
        <v>0</v>
      </c>
    </row>
    <row r="64" spans="1:29" ht="14.25" customHeight="1" thickTop="1" thickBot="1" x14ac:dyDescent="0.3">
      <c r="A64" s="1029" t="str">
        <f>'t1'!A64</f>
        <v>Psicologi con altri incar. Prof.li (rapp. Esclusivo)</v>
      </c>
      <c r="B64" s="1030" t="str">
        <f>'t1'!B64</f>
        <v>SD0A65</v>
      </c>
      <c r="C64" s="2143">
        <v>0</v>
      </c>
      <c r="D64" s="2144">
        <v>0</v>
      </c>
      <c r="E64" s="2143">
        <v>0</v>
      </c>
      <c r="F64" s="2144">
        <v>0</v>
      </c>
      <c r="G64" s="2143">
        <v>0</v>
      </c>
      <c r="H64" s="2144">
        <v>0</v>
      </c>
      <c r="I64" s="2143">
        <v>0</v>
      </c>
      <c r="J64" s="2144">
        <v>0</v>
      </c>
      <c r="K64" s="2143">
        <v>0</v>
      </c>
      <c r="L64" s="2144">
        <v>0</v>
      </c>
      <c r="M64" s="2143">
        <v>0</v>
      </c>
      <c r="N64" s="2144">
        <v>0</v>
      </c>
      <c r="O64" s="2143">
        <v>1</v>
      </c>
      <c r="P64" s="2144">
        <v>0</v>
      </c>
      <c r="Q64" s="2143">
        <v>0</v>
      </c>
      <c r="R64" s="2144">
        <v>0</v>
      </c>
      <c r="S64" s="2143">
        <v>0</v>
      </c>
      <c r="T64" s="2144">
        <v>0</v>
      </c>
      <c r="U64" s="2143">
        <v>0</v>
      </c>
      <c r="V64" s="2144">
        <v>0</v>
      </c>
      <c r="W64" s="2143">
        <v>0</v>
      </c>
      <c r="X64" s="2144">
        <v>0</v>
      </c>
      <c r="Y64" s="2143">
        <v>0</v>
      </c>
      <c r="Z64" s="2144">
        <v>0</v>
      </c>
      <c r="AA64" s="1128">
        <f t="shared" si="0"/>
        <v>1</v>
      </c>
      <c r="AB64" s="1129">
        <f t="shared" si="1"/>
        <v>0</v>
      </c>
      <c r="AC64" s="1104">
        <f>'t1'!M64</f>
        <v>1</v>
      </c>
    </row>
    <row r="65" spans="1:29" ht="14.25" customHeight="1" thickTop="1" thickBot="1" x14ac:dyDescent="0.3">
      <c r="A65" s="1029" t="str">
        <f>'t1'!A65</f>
        <v>Psicologi con altri incar. Prof.li (rapp. Non escl.)</v>
      </c>
      <c r="B65" s="1030" t="str">
        <f>'t1'!B65</f>
        <v>SD0064</v>
      </c>
      <c r="C65" s="2143">
        <v>0</v>
      </c>
      <c r="D65" s="2144">
        <v>0</v>
      </c>
      <c r="E65" s="2143">
        <v>0</v>
      </c>
      <c r="F65" s="2144">
        <v>0</v>
      </c>
      <c r="G65" s="2143">
        <v>0</v>
      </c>
      <c r="H65" s="2144">
        <v>0</v>
      </c>
      <c r="I65" s="2143">
        <v>0</v>
      </c>
      <c r="J65" s="2144">
        <v>0</v>
      </c>
      <c r="K65" s="2143">
        <v>0</v>
      </c>
      <c r="L65" s="2144">
        <v>0</v>
      </c>
      <c r="M65" s="2143">
        <v>0</v>
      </c>
      <c r="N65" s="2144">
        <v>0</v>
      </c>
      <c r="O65" s="2143">
        <v>0</v>
      </c>
      <c r="P65" s="2144">
        <v>0</v>
      </c>
      <c r="Q65" s="2143">
        <v>0</v>
      </c>
      <c r="R65" s="2144">
        <v>0</v>
      </c>
      <c r="S65" s="2143">
        <v>0</v>
      </c>
      <c r="T65" s="2144">
        <v>0</v>
      </c>
      <c r="U65" s="2143">
        <v>0</v>
      </c>
      <c r="V65" s="2144">
        <v>0</v>
      </c>
      <c r="W65" s="2143">
        <v>0</v>
      </c>
      <c r="X65" s="2144">
        <v>0</v>
      </c>
      <c r="Y65" s="2143">
        <v>0</v>
      </c>
      <c r="Z65" s="2144">
        <v>0</v>
      </c>
      <c r="AA65" s="1128">
        <f t="shared" si="0"/>
        <v>0</v>
      </c>
      <c r="AB65" s="1129">
        <f t="shared" si="1"/>
        <v>0</v>
      </c>
      <c r="AC65" s="1104">
        <f>'t1'!M65</f>
        <v>0</v>
      </c>
    </row>
    <row r="66" spans="1:29" ht="14.25" customHeight="1" thickTop="1" thickBot="1" x14ac:dyDescent="0.3">
      <c r="A66" s="1029" t="str">
        <f>'t1'!A66</f>
        <v>Psicologi a t. determinato (art. 15-septies d.lgs. 502/92)</v>
      </c>
      <c r="B66" s="1030" t="str">
        <f>'t1'!B66</f>
        <v>SD0604</v>
      </c>
      <c r="C66" s="2143">
        <v>0</v>
      </c>
      <c r="D66" s="2144">
        <v>0</v>
      </c>
      <c r="E66" s="2143">
        <v>0</v>
      </c>
      <c r="F66" s="2144">
        <v>0</v>
      </c>
      <c r="G66" s="2143">
        <v>0</v>
      </c>
      <c r="H66" s="2144">
        <v>0</v>
      </c>
      <c r="I66" s="2143">
        <v>0</v>
      </c>
      <c r="J66" s="2144">
        <v>0</v>
      </c>
      <c r="K66" s="2143">
        <v>0</v>
      </c>
      <c r="L66" s="2144">
        <v>0</v>
      </c>
      <c r="M66" s="2143">
        <v>0</v>
      </c>
      <c r="N66" s="2144">
        <v>0</v>
      </c>
      <c r="O66" s="2143">
        <v>0</v>
      </c>
      <c r="P66" s="2144">
        <v>0</v>
      </c>
      <c r="Q66" s="2143">
        <v>0</v>
      </c>
      <c r="R66" s="2144">
        <v>0</v>
      </c>
      <c r="S66" s="2143">
        <v>0</v>
      </c>
      <c r="T66" s="2144">
        <v>0</v>
      </c>
      <c r="U66" s="2143">
        <v>0</v>
      </c>
      <c r="V66" s="2144">
        <v>0</v>
      </c>
      <c r="W66" s="2143">
        <v>0</v>
      </c>
      <c r="X66" s="2144">
        <v>0</v>
      </c>
      <c r="Y66" s="2143">
        <v>0</v>
      </c>
      <c r="Z66" s="2144">
        <v>0</v>
      </c>
      <c r="AA66" s="1128">
        <f t="shared" si="0"/>
        <v>0</v>
      </c>
      <c r="AB66" s="1129">
        <f t="shared" si="1"/>
        <v>0</v>
      </c>
      <c r="AC66" s="1104">
        <f>'t1'!M66</f>
        <v>0</v>
      </c>
    </row>
    <row r="67" spans="1:29" ht="14.25" customHeight="1" thickTop="1" thickBot="1" x14ac:dyDescent="0.3">
      <c r="A67" s="1029" t="str">
        <f>'t1'!A67</f>
        <v>Dirigente prof. Sanit. Inferm/ostetrica (inc. Strut. Compl.)</v>
      </c>
      <c r="B67" s="1030" t="str">
        <f>'t1'!B67</f>
        <v>SD0CO1</v>
      </c>
      <c r="C67" s="2143">
        <v>0</v>
      </c>
      <c r="D67" s="2144">
        <v>0</v>
      </c>
      <c r="E67" s="2143">
        <v>0</v>
      </c>
      <c r="F67" s="2144">
        <v>0</v>
      </c>
      <c r="G67" s="2143">
        <v>0</v>
      </c>
      <c r="H67" s="2144">
        <v>0</v>
      </c>
      <c r="I67" s="2143">
        <v>0</v>
      </c>
      <c r="J67" s="2144">
        <v>0</v>
      </c>
      <c r="K67" s="2143">
        <v>0</v>
      </c>
      <c r="L67" s="2144">
        <v>0</v>
      </c>
      <c r="M67" s="2143">
        <v>0</v>
      </c>
      <c r="N67" s="2144">
        <v>0</v>
      </c>
      <c r="O67" s="2143">
        <v>0</v>
      </c>
      <c r="P67" s="2144">
        <v>0</v>
      </c>
      <c r="Q67" s="2143">
        <v>0</v>
      </c>
      <c r="R67" s="2144">
        <v>0</v>
      </c>
      <c r="S67" s="2143">
        <v>1</v>
      </c>
      <c r="T67" s="2144">
        <v>0</v>
      </c>
      <c r="U67" s="2143">
        <v>0</v>
      </c>
      <c r="V67" s="2144">
        <v>1</v>
      </c>
      <c r="W67" s="2143">
        <v>0</v>
      </c>
      <c r="X67" s="2144">
        <v>0</v>
      </c>
      <c r="Y67" s="2143">
        <v>0</v>
      </c>
      <c r="Z67" s="2144">
        <v>0</v>
      </c>
      <c r="AA67" s="1128">
        <f t="shared" si="0"/>
        <v>1</v>
      </c>
      <c r="AB67" s="1129">
        <f t="shared" si="1"/>
        <v>1</v>
      </c>
      <c r="AC67" s="1104">
        <f>'t1'!M67</f>
        <v>1</v>
      </c>
    </row>
    <row r="68" spans="1:29" ht="14.25" customHeight="1" thickTop="1" thickBot="1" x14ac:dyDescent="0.3">
      <c r="A68" s="1029" t="str">
        <f>'t1'!A68</f>
        <v>Dirigente prof. Sanit. Inferm/ostetrica (inc. Strut. Sempl.)</v>
      </c>
      <c r="B68" s="1030" t="str">
        <f>'t1'!B68</f>
        <v>SD0SE1</v>
      </c>
      <c r="C68" s="2143">
        <v>0</v>
      </c>
      <c r="D68" s="2144">
        <v>0</v>
      </c>
      <c r="E68" s="2143">
        <v>0</v>
      </c>
      <c r="F68" s="2144">
        <v>0</v>
      </c>
      <c r="G68" s="2143">
        <v>0</v>
      </c>
      <c r="H68" s="2144">
        <v>0</v>
      </c>
      <c r="I68" s="2143">
        <v>0</v>
      </c>
      <c r="J68" s="2144">
        <v>0</v>
      </c>
      <c r="K68" s="2143">
        <v>0</v>
      </c>
      <c r="L68" s="2144">
        <v>0</v>
      </c>
      <c r="M68" s="2143">
        <v>0</v>
      </c>
      <c r="N68" s="2144">
        <v>0</v>
      </c>
      <c r="O68" s="2143">
        <v>0</v>
      </c>
      <c r="P68" s="2144">
        <v>0</v>
      </c>
      <c r="Q68" s="2143">
        <v>0</v>
      </c>
      <c r="R68" s="2144">
        <v>0</v>
      </c>
      <c r="S68" s="2143">
        <v>0</v>
      </c>
      <c r="T68" s="2144">
        <v>0</v>
      </c>
      <c r="U68" s="2143">
        <v>0</v>
      </c>
      <c r="V68" s="2144">
        <v>0</v>
      </c>
      <c r="W68" s="2143">
        <v>0</v>
      </c>
      <c r="X68" s="2144">
        <v>0</v>
      </c>
      <c r="Y68" s="2143">
        <v>0</v>
      </c>
      <c r="Z68" s="2144">
        <v>0</v>
      </c>
      <c r="AA68" s="1128">
        <f t="shared" si="0"/>
        <v>0</v>
      </c>
      <c r="AB68" s="1129">
        <f t="shared" si="1"/>
        <v>0</v>
      </c>
      <c r="AC68" s="1104">
        <f>'t1'!M68</f>
        <v>0</v>
      </c>
    </row>
    <row r="69" spans="1:29" ht="14.25" customHeight="1" thickTop="1" thickBot="1" x14ac:dyDescent="0.3">
      <c r="A69" s="1029" t="str">
        <f>'t1'!A69</f>
        <v>Dirigente prof. Sanit. Inferm/ostetrica (altri inc. Prof.li)</v>
      </c>
      <c r="B69" s="1030" t="str">
        <f>'t1'!B69</f>
        <v>SD0AI1</v>
      </c>
      <c r="C69" s="2143">
        <v>0</v>
      </c>
      <c r="D69" s="2144">
        <v>0</v>
      </c>
      <c r="E69" s="2143">
        <v>0</v>
      </c>
      <c r="F69" s="2144">
        <v>0</v>
      </c>
      <c r="G69" s="2143">
        <v>0</v>
      </c>
      <c r="H69" s="2144">
        <v>0</v>
      </c>
      <c r="I69" s="2143">
        <v>0</v>
      </c>
      <c r="J69" s="2144">
        <v>0</v>
      </c>
      <c r="K69" s="2143">
        <v>0</v>
      </c>
      <c r="L69" s="2144">
        <v>0</v>
      </c>
      <c r="M69" s="2143">
        <v>0</v>
      </c>
      <c r="N69" s="2144">
        <v>0</v>
      </c>
      <c r="O69" s="2143">
        <v>0</v>
      </c>
      <c r="P69" s="2144">
        <v>0</v>
      </c>
      <c r="Q69" s="2143">
        <v>0</v>
      </c>
      <c r="R69" s="2144">
        <v>0</v>
      </c>
      <c r="S69" s="2143">
        <v>0</v>
      </c>
      <c r="T69" s="2144">
        <v>0</v>
      </c>
      <c r="U69" s="2143">
        <v>0</v>
      </c>
      <c r="V69" s="2144">
        <v>0</v>
      </c>
      <c r="W69" s="2143">
        <v>0</v>
      </c>
      <c r="X69" s="2144">
        <v>0</v>
      </c>
      <c r="Y69" s="2143">
        <v>0</v>
      </c>
      <c r="Z69" s="2144">
        <v>0</v>
      </c>
      <c r="AA69" s="1128">
        <f t="shared" si="0"/>
        <v>0</v>
      </c>
      <c r="AB69" s="1129">
        <f t="shared" si="1"/>
        <v>0</v>
      </c>
      <c r="AC69" s="1104">
        <f>'t1'!M69</f>
        <v>0</v>
      </c>
    </row>
    <row r="70" spans="1:29" ht="14.25" customHeight="1" thickTop="1" thickBot="1" x14ac:dyDescent="0.3">
      <c r="A70" s="1029" t="str">
        <f>'t1'!A70</f>
        <v>Dir. Prof.san.inferm/ostet t.det.art.15-septies dlgs 502/92</v>
      </c>
      <c r="B70" s="1030" t="str">
        <f>'t1'!B70</f>
        <v>SD048B</v>
      </c>
      <c r="C70" s="2143">
        <v>0</v>
      </c>
      <c r="D70" s="2144">
        <v>0</v>
      </c>
      <c r="E70" s="2143">
        <v>0</v>
      </c>
      <c r="F70" s="2144">
        <v>0</v>
      </c>
      <c r="G70" s="2143">
        <v>0</v>
      </c>
      <c r="H70" s="2144">
        <v>0</v>
      </c>
      <c r="I70" s="2143">
        <v>0</v>
      </c>
      <c r="J70" s="2144">
        <v>0</v>
      </c>
      <c r="K70" s="2143">
        <v>0</v>
      </c>
      <c r="L70" s="2144">
        <v>0</v>
      </c>
      <c r="M70" s="2143">
        <v>0</v>
      </c>
      <c r="N70" s="2144">
        <v>0</v>
      </c>
      <c r="O70" s="2143">
        <v>0</v>
      </c>
      <c r="P70" s="2144">
        <v>0</v>
      </c>
      <c r="Q70" s="2143">
        <v>0</v>
      </c>
      <c r="R70" s="2144">
        <v>0</v>
      </c>
      <c r="S70" s="2143">
        <v>0</v>
      </c>
      <c r="T70" s="2144">
        <v>0</v>
      </c>
      <c r="U70" s="2143">
        <v>0</v>
      </c>
      <c r="V70" s="2144">
        <v>0</v>
      </c>
      <c r="W70" s="2143">
        <v>0</v>
      </c>
      <c r="X70" s="2144">
        <v>0</v>
      </c>
      <c r="Y70" s="2143">
        <v>0</v>
      </c>
      <c r="Z70" s="2144">
        <v>0</v>
      </c>
      <c r="AA70" s="1128">
        <f t="shared" si="0"/>
        <v>0</v>
      </c>
      <c r="AB70" s="1129">
        <f t="shared" si="1"/>
        <v>0</v>
      </c>
      <c r="AC70" s="1104">
        <f>'t1'!M70</f>
        <v>0</v>
      </c>
    </row>
    <row r="71" spans="1:29" ht="14.25" customHeight="1" thickTop="1" thickBot="1" x14ac:dyDescent="0.3">
      <c r="A71" s="1029" t="str">
        <f>'t1'!A71</f>
        <v>Dirigente prof. Sanit. Riabilitative (inc. Strut. Compl.)</v>
      </c>
      <c r="B71" s="1030" t="str">
        <f>'t1'!B71</f>
        <v>SD0CO2</v>
      </c>
      <c r="C71" s="2143">
        <v>0</v>
      </c>
      <c r="D71" s="2144">
        <v>0</v>
      </c>
      <c r="E71" s="2143">
        <v>0</v>
      </c>
      <c r="F71" s="2144">
        <v>0</v>
      </c>
      <c r="G71" s="2143">
        <v>0</v>
      </c>
      <c r="H71" s="2144">
        <v>0</v>
      </c>
      <c r="I71" s="2143">
        <v>0</v>
      </c>
      <c r="J71" s="2144">
        <v>0</v>
      </c>
      <c r="K71" s="2143">
        <v>0</v>
      </c>
      <c r="L71" s="2144">
        <v>0</v>
      </c>
      <c r="M71" s="2143">
        <v>0</v>
      </c>
      <c r="N71" s="2144">
        <v>0</v>
      </c>
      <c r="O71" s="2143">
        <v>0</v>
      </c>
      <c r="P71" s="2144">
        <v>0</v>
      </c>
      <c r="Q71" s="2143">
        <v>0</v>
      </c>
      <c r="R71" s="2144">
        <v>0</v>
      </c>
      <c r="S71" s="2143">
        <v>0</v>
      </c>
      <c r="T71" s="2144">
        <v>0</v>
      </c>
      <c r="U71" s="2143">
        <v>0</v>
      </c>
      <c r="V71" s="2144">
        <v>0</v>
      </c>
      <c r="W71" s="2143">
        <v>0</v>
      </c>
      <c r="X71" s="2144">
        <v>0</v>
      </c>
      <c r="Y71" s="2143">
        <v>0</v>
      </c>
      <c r="Z71" s="2144">
        <v>0</v>
      </c>
      <c r="AA71" s="1128">
        <f t="shared" si="0"/>
        <v>0</v>
      </c>
      <c r="AB71" s="1129">
        <f t="shared" si="1"/>
        <v>0</v>
      </c>
      <c r="AC71" s="1104">
        <f>'t1'!M71</f>
        <v>0</v>
      </c>
    </row>
    <row r="72" spans="1:29" ht="14.25" customHeight="1" thickTop="1" thickBot="1" x14ac:dyDescent="0.3">
      <c r="A72" s="1029" t="str">
        <f>'t1'!A72</f>
        <v>Dirigente prof. Sanit. Riabilitative (inc. Strut. Sempl.)</v>
      </c>
      <c r="B72" s="1030" t="str">
        <f>'t1'!B72</f>
        <v>SD0SE2</v>
      </c>
      <c r="C72" s="2143">
        <v>0</v>
      </c>
      <c r="D72" s="2144">
        <v>0</v>
      </c>
      <c r="E72" s="2143">
        <v>0</v>
      </c>
      <c r="F72" s="2144">
        <v>0</v>
      </c>
      <c r="G72" s="2143">
        <v>0</v>
      </c>
      <c r="H72" s="2144">
        <v>0</v>
      </c>
      <c r="I72" s="2143">
        <v>0</v>
      </c>
      <c r="J72" s="2144">
        <v>0</v>
      </c>
      <c r="K72" s="2143">
        <v>0</v>
      </c>
      <c r="L72" s="2144">
        <v>0</v>
      </c>
      <c r="M72" s="2143">
        <v>0</v>
      </c>
      <c r="N72" s="2144">
        <v>0</v>
      </c>
      <c r="O72" s="2143">
        <v>0</v>
      </c>
      <c r="P72" s="2144">
        <v>0</v>
      </c>
      <c r="Q72" s="2143">
        <v>0</v>
      </c>
      <c r="R72" s="2144">
        <v>0</v>
      </c>
      <c r="S72" s="2143">
        <v>0</v>
      </c>
      <c r="T72" s="2144">
        <v>0</v>
      </c>
      <c r="U72" s="2143">
        <v>0</v>
      </c>
      <c r="V72" s="2144">
        <v>0</v>
      </c>
      <c r="W72" s="2143">
        <v>0</v>
      </c>
      <c r="X72" s="2144">
        <v>0</v>
      </c>
      <c r="Y72" s="2143">
        <v>0</v>
      </c>
      <c r="Z72" s="2144">
        <v>0</v>
      </c>
      <c r="AA72" s="1128">
        <f t="shared" ref="AA72:AA135" si="2">SUM(C72,E72,G72,I72,K72,M72,O72,Q72,S72,U72,W72,Y72)</f>
        <v>0</v>
      </c>
      <c r="AB72" s="1129">
        <f t="shared" ref="AB72:AB135" si="3">SUM(D72,F72,H72,J72,L72,N72,P72,R72,T72,V72,X72,Z72)</f>
        <v>0</v>
      </c>
      <c r="AC72" s="1104">
        <f>'t1'!M72</f>
        <v>0</v>
      </c>
    </row>
    <row r="73" spans="1:29" ht="14.25" customHeight="1" thickTop="1" thickBot="1" x14ac:dyDescent="0.3">
      <c r="A73" s="1029" t="str">
        <f>'t1'!A73</f>
        <v>Dirigente prof. Sanit. Riabilitative (altri inc. Prof.li)</v>
      </c>
      <c r="B73" s="1030" t="str">
        <f>'t1'!B73</f>
        <v>SD0AI2</v>
      </c>
      <c r="C73" s="2143">
        <v>0</v>
      </c>
      <c r="D73" s="2144">
        <v>0</v>
      </c>
      <c r="E73" s="2143">
        <v>0</v>
      </c>
      <c r="F73" s="2144">
        <v>0</v>
      </c>
      <c r="G73" s="2143">
        <v>0</v>
      </c>
      <c r="H73" s="2144">
        <v>0</v>
      </c>
      <c r="I73" s="2143">
        <v>0</v>
      </c>
      <c r="J73" s="2144">
        <v>0</v>
      </c>
      <c r="K73" s="2143">
        <v>0</v>
      </c>
      <c r="L73" s="2144">
        <v>0</v>
      </c>
      <c r="M73" s="2143">
        <v>0</v>
      </c>
      <c r="N73" s="2144">
        <v>0</v>
      </c>
      <c r="O73" s="2143">
        <v>0</v>
      </c>
      <c r="P73" s="2144">
        <v>0</v>
      </c>
      <c r="Q73" s="2143">
        <v>0</v>
      </c>
      <c r="R73" s="2144">
        <v>0</v>
      </c>
      <c r="S73" s="2143">
        <v>0</v>
      </c>
      <c r="T73" s="2144">
        <v>0</v>
      </c>
      <c r="U73" s="2143">
        <v>0</v>
      </c>
      <c r="V73" s="2144">
        <v>0</v>
      </c>
      <c r="W73" s="2143">
        <v>0</v>
      </c>
      <c r="X73" s="2144">
        <v>0</v>
      </c>
      <c r="Y73" s="2143">
        <v>0</v>
      </c>
      <c r="Z73" s="2144">
        <v>0</v>
      </c>
      <c r="AA73" s="1128">
        <f t="shared" si="2"/>
        <v>0</v>
      </c>
      <c r="AB73" s="1129">
        <f t="shared" si="3"/>
        <v>0</v>
      </c>
      <c r="AC73" s="1104">
        <f>'t1'!M73</f>
        <v>0</v>
      </c>
    </row>
    <row r="74" spans="1:29" ht="14.25" customHeight="1" thickTop="1" thickBot="1" x14ac:dyDescent="0.3">
      <c r="A74" s="1029" t="str">
        <f>'t1'!A74</f>
        <v>Dir. Prof. San. Riabilitat. T.det.art.15-septies dlgs 502/92</v>
      </c>
      <c r="B74" s="1030" t="str">
        <f>'t1'!B74</f>
        <v>SD048C</v>
      </c>
      <c r="C74" s="2143">
        <v>0</v>
      </c>
      <c r="D74" s="2144">
        <v>0</v>
      </c>
      <c r="E74" s="2143">
        <v>0</v>
      </c>
      <c r="F74" s="2144">
        <v>0</v>
      </c>
      <c r="G74" s="2143">
        <v>0</v>
      </c>
      <c r="H74" s="2144">
        <v>0</v>
      </c>
      <c r="I74" s="2143">
        <v>0</v>
      </c>
      <c r="J74" s="2144">
        <v>0</v>
      </c>
      <c r="K74" s="2143">
        <v>0</v>
      </c>
      <c r="L74" s="2144">
        <v>0</v>
      </c>
      <c r="M74" s="2143">
        <v>0</v>
      </c>
      <c r="N74" s="2144">
        <v>0</v>
      </c>
      <c r="O74" s="2143">
        <v>0</v>
      </c>
      <c r="P74" s="2144">
        <v>0</v>
      </c>
      <c r="Q74" s="2143">
        <v>0</v>
      </c>
      <c r="R74" s="2144">
        <v>0</v>
      </c>
      <c r="S74" s="2143">
        <v>0</v>
      </c>
      <c r="T74" s="2144">
        <v>0</v>
      </c>
      <c r="U74" s="2143">
        <v>0</v>
      </c>
      <c r="V74" s="2144">
        <v>0</v>
      </c>
      <c r="W74" s="2143">
        <v>0</v>
      </c>
      <c r="X74" s="2144">
        <v>0</v>
      </c>
      <c r="Y74" s="2143">
        <v>0</v>
      </c>
      <c r="Z74" s="2144">
        <v>0</v>
      </c>
      <c r="AA74" s="1128">
        <f t="shared" si="2"/>
        <v>0</v>
      </c>
      <c r="AB74" s="1129">
        <f t="shared" si="3"/>
        <v>0</v>
      </c>
      <c r="AC74" s="1104">
        <f>'t1'!M74</f>
        <v>0</v>
      </c>
    </row>
    <row r="75" spans="1:29" ht="14.25" customHeight="1" thickTop="1" thickBot="1" x14ac:dyDescent="0.3">
      <c r="A75" s="1029" t="str">
        <f>'t1'!A75</f>
        <v>Dirigente prof. Tecnico sanitarie (inc. Strut. Compl.)</v>
      </c>
      <c r="B75" s="1030" t="str">
        <f>'t1'!B75</f>
        <v>SD0CO3</v>
      </c>
      <c r="C75" s="2143">
        <v>0</v>
      </c>
      <c r="D75" s="2144">
        <v>0</v>
      </c>
      <c r="E75" s="2143">
        <v>0</v>
      </c>
      <c r="F75" s="2144">
        <v>0</v>
      </c>
      <c r="G75" s="2143">
        <v>0</v>
      </c>
      <c r="H75" s="2144">
        <v>0</v>
      </c>
      <c r="I75" s="2143">
        <v>0</v>
      </c>
      <c r="J75" s="2144">
        <v>0</v>
      </c>
      <c r="K75" s="2143">
        <v>0</v>
      </c>
      <c r="L75" s="2144">
        <v>0</v>
      </c>
      <c r="M75" s="2143">
        <v>0</v>
      </c>
      <c r="N75" s="2144">
        <v>0</v>
      </c>
      <c r="O75" s="2143">
        <v>0</v>
      </c>
      <c r="P75" s="2144">
        <v>0</v>
      </c>
      <c r="Q75" s="2143">
        <v>0</v>
      </c>
      <c r="R75" s="2144">
        <v>0</v>
      </c>
      <c r="S75" s="2143">
        <v>0</v>
      </c>
      <c r="T75" s="2144">
        <v>0</v>
      </c>
      <c r="U75" s="2143">
        <v>0</v>
      </c>
      <c r="V75" s="2144">
        <v>0</v>
      </c>
      <c r="W75" s="2143">
        <v>0</v>
      </c>
      <c r="X75" s="2144">
        <v>0</v>
      </c>
      <c r="Y75" s="2143">
        <v>0</v>
      </c>
      <c r="Z75" s="2144">
        <v>0</v>
      </c>
      <c r="AA75" s="1128">
        <f t="shared" si="2"/>
        <v>0</v>
      </c>
      <c r="AB75" s="1129">
        <f t="shared" si="3"/>
        <v>0</v>
      </c>
      <c r="AC75" s="1104">
        <f>'t1'!M75</f>
        <v>0</v>
      </c>
    </row>
    <row r="76" spans="1:29" ht="14.25" customHeight="1" thickTop="1" thickBot="1" x14ac:dyDescent="0.3">
      <c r="A76" s="1029" t="str">
        <f>'t1'!A76</f>
        <v>Dirigente prof. Tecnico sanitarie (inc. Strut. Sempl.)</v>
      </c>
      <c r="B76" s="1030" t="str">
        <f>'t1'!B76</f>
        <v>SD0SE3</v>
      </c>
      <c r="C76" s="2143">
        <v>0</v>
      </c>
      <c r="D76" s="2144">
        <v>0</v>
      </c>
      <c r="E76" s="2143">
        <v>0</v>
      </c>
      <c r="F76" s="2144">
        <v>0</v>
      </c>
      <c r="G76" s="2143">
        <v>0</v>
      </c>
      <c r="H76" s="2144">
        <v>0</v>
      </c>
      <c r="I76" s="2143">
        <v>0</v>
      </c>
      <c r="J76" s="2144">
        <v>0</v>
      </c>
      <c r="K76" s="2143">
        <v>0</v>
      </c>
      <c r="L76" s="2144">
        <v>0</v>
      </c>
      <c r="M76" s="2143">
        <v>0</v>
      </c>
      <c r="N76" s="2144">
        <v>0</v>
      </c>
      <c r="O76" s="2143">
        <v>0</v>
      </c>
      <c r="P76" s="2144">
        <v>0</v>
      </c>
      <c r="Q76" s="2143">
        <v>0</v>
      </c>
      <c r="R76" s="2144">
        <v>0</v>
      </c>
      <c r="S76" s="2143">
        <v>0</v>
      </c>
      <c r="T76" s="2144">
        <v>0</v>
      </c>
      <c r="U76" s="2143">
        <v>0</v>
      </c>
      <c r="V76" s="2144">
        <v>0</v>
      </c>
      <c r="W76" s="2143">
        <v>0</v>
      </c>
      <c r="X76" s="2144">
        <v>0</v>
      </c>
      <c r="Y76" s="2143">
        <v>0</v>
      </c>
      <c r="Z76" s="2144">
        <v>0</v>
      </c>
      <c r="AA76" s="1128">
        <f t="shared" si="2"/>
        <v>0</v>
      </c>
      <c r="AB76" s="1129">
        <f t="shared" si="3"/>
        <v>0</v>
      </c>
      <c r="AC76" s="1104">
        <f>'t1'!M76</f>
        <v>0</v>
      </c>
    </row>
    <row r="77" spans="1:29" ht="14.25" customHeight="1" thickTop="1" thickBot="1" x14ac:dyDescent="0.3">
      <c r="A77" s="1029" t="str">
        <f>'t1'!A77</f>
        <v>Dirigente prof. Tecnico sanitarie (altri inc. Prof.li)</v>
      </c>
      <c r="B77" s="1030" t="str">
        <f>'t1'!B77</f>
        <v>SD0AI3</v>
      </c>
      <c r="C77" s="2143">
        <v>0</v>
      </c>
      <c r="D77" s="2144">
        <v>0</v>
      </c>
      <c r="E77" s="2143">
        <v>0</v>
      </c>
      <c r="F77" s="2144">
        <v>0</v>
      </c>
      <c r="G77" s="2143">
        <v>0</v>
      </c>
      <c r="H77" s="2144">
        <v>0</v>
      </c>
      <c r="I77" s="2143">
        <v>0</v>
      </c>
      <c r="J77" s="2144">
        <v>0</v>
      </c>
      <c r="K77" s="2143">
        <v>0</v>
      </c>
      <c r="L77" s="2144">
        <v>0</v>
      </c>
      <c r="M77" s="2143">
        <v>0</v>
      </c>
      <c r="N77" s="2144">
        <v>0</v>
      </c>
      <c r="O77" s="2143">
        <v>0</v>
      </c>
      <c r="P77" s="2144">
        <v>0</v>
      </c>
      <c r="Q77" s="2143">
        <v>0</v>
      </c>
      <c r="R77" s="2144">
        <v>0</v>
      </c>
      <c r="S77" s="2143">
        <v>0</v>
      </c>
      <c r="T77" s="2144">
        <v>0</v>
      </c>
      <c r="U77" s="2143">
        <v>0</v>
      </c>
      <c r="V77" s="2144">
        <v>0</v>
      </c>
      <c r="W77" s="2143">
        <v>0</v>
      </c>
      <c r="X77" s="2144">
        <v>0</v>
      </c>
      <c r="Y77" s="2143">
        <v>0</v>
      </c>
      <c r="Z77" s="2144">
        <v>0</v>
      </c>
      <c r="AA77" s="1128">
        <f t="shared" si="2"/>
        <v>0</v>
      </c>
      <c r="AB77" s="1129">
        <f t="shared" si="3"/>
        <v>0</v>
      </c>
      <c r="AC77" s="1104">
        <f>'t1'!M77</f>
        <v>0</v>
      </c>
    </row>
    <row r="78" spans="1:29" ht="14.25" customHeight="1" thickTop="1" thickBot="1" x14ac:dyDescent="0.3">
      <c r="A78" s="1029" t="str">
        <f>'t1'!A78</f>
        <v>Dir. Prof.tecnico sanitarie t.det.art.15-septies dlgs 502/92</v>
      </c>
      <c r="B78" s="1030" t="str">
        <f>'t1'!B78</f>
        <v>SD048D</v>
      </c>
      <c r="C78" s="2143">
        <v>0</v>
      </c>
      <c r="D78" s="2144">
        <v>0</v>
      </c>
      <c r="E78" s="2143">
        <v>0</v>
      </c>
      <c r="F78" s="2144">
        <v>0</v>
      </c>
      <c r="G78" s="2143">
        <v>0</v>
      </c>
      <c r="H78" s="2144">
        <v>0</v>
      </c>
      <c r="I78" s="2143">
        <v>0</v>
      </c>
      <c r="J78" s="2144">
        <v>0</v>
      </c>
      <c r="K78" s="2143">
        <v>0</v>
      </c>
      <c r="L78" s="2144">
        <v>0</v>
      </c>
      <c r="M78" s="2143">
        <v>0</v>
      </c>
      <c r="N78" s="2144">
        <v>0</v>
      </c>
      <c r="O78" s="2143">
        <v>0</v>
      </c>
      <c r="P78" s="2144">
        <v>0</v>
      </c>
      <c r="Q78" s="2143">
        <v>0</v>
      </c>
      <c r="R78" s="2144">
        <v>0</v>
      </c>
      <c r="S78" s="2143">
        <v>0</v>
      </c>
      <c r="T78" s="2144">
        <v>0</v>
      </c>
      <c r="U78" s="2143">
        <v>0</v>
      </c>
      <c r="V78" s="2144">
        <v>0</v>
      </c>
      <c r="W78" s="2143">
        <v>0</v>
      </c>
      <c r="X78" s="2144">
        <v>0</v>
      </c>
      <c r="Y78" s="2143">
        <v>0</v>
      </c>
      <c r="Z78" s="2144">
        <v>0</v>
      </c>
      <c r="AA78" s="1128">
        <f t="shared" si="2"/>
        <v>0</v>
      </c>
      <c r="AB78" s="1129">
        <f t="shared" si="3"/>
        <v>0</v>
      </c>
      <c r="AC78" s="1104">
        <f>'t1'!M78</f>
        <v>0</v>
      </c>
    </row>
    <row r="79" spans="1:29" ht="14.25" customHeight="1" thickTop="1" thickBot="1" x14ac:dyDescent="0.3">
      <c r="A79" s="1029" t="str">
        <f>'t1'!A79</f>
        <v>Dirigente prof.tecniche della prevenzione (inc.strut.compl.)</v>
      </c>
      <c r="B79" s="1030" t="str">
        <f>'t1'!B79</f>
        <v>SD0CO4</v>
      </c>
      <c r="C79" s="2143">
        <v>0</v>
      </c>
      <c r="D79" s="2144">
        <v>0</v>
      </c>
      <c r="E79" s="2143">
        <v>0</v>
      </c>
      <c r="F79" s="2144">
        <v>0</v>
      </c>
      <c r="G79" s="2143">
        <v>0</v>
      </c>
      <c r="H79" s="2144">
        <v>0</v>
      </c>
      <c r="I79" s="2143">
        <v>0</v>
      </c>
      <c r="J79" s="2144">
        <v>0</v>
      </c>
      <c r="K79" s="2143">
        <v>0</v>
      </c>
      <c r="L79" s="2144">
        <v>0</v>
      </c>
      <c r="M79" s="2143">
        <v>0</v>
      </c>
      <c r="N79" s="2144">
        <v>0</v>
      </c>
      <c r="O79" s="2143">
        <v>0</v>
      </c>
      <c r="P79" s="2144">
        <v>0</v>
      </c>
      <c r="Q79" s="2143">
        <v>0</v>
      </c>
      <c r="R79" s="2144">
        <v>0</v>
      </c>
      <c r="S79" s="2143">
        <v>0</v>
      </c>
      <c r="T79" s="2144">
        <v>0</v>
      </c>
      <c r="U79" s="2143">
        <v>0</v>
      </c>
      <c r="V79" s="2144">
        <v>0</v>
      </c>
      <c r="W79" s="2143">
        <v>0</v>
      </c>
      <c r="X79" s="2144">
        <v>0</v>
      </c>
      <c r="Y79" s="2143">
        <v>0</v>
      </c>
      <c r="Z79" s="2144">
        <v>0</v>
      </c>
      <c r="AA79" s="1128">
        <f t="shared" si="2"/>
        <v>0</v>
      </c>
      <c r="AB79" s="1129">
        <f t="shared" si="3"/>
        <v>0</v>
      </c>
      <c r="AC79" s="1104">
        <f>'t1'!M79</f>
        <v>0</v>
      </c>
    </row>
    <row r="80" spans="1:29" ht="14.25" customHeight="1" thickTop="1" thickBot="1" x14ac:dyDescent="0.3">
      <c r="A80" s="1029" t="str">
        <f>'t1'!A80</f>
        <v>Dirigente prof.tecniche della prevenzione (inc.strut.sempl.)</v>
      </c>
      <c r="B80" s="1030" t="str">
        <f>'t1'!B80</f>
        <v>SD0SE4</v>
      </c>
      <c r="C80" s="2143">
        <v>0</v>
      </c>
      <c r="D80" s="2144">
        <v>0</v>
      </c>
      <c r="E80" s="2143">
        <v>0</v>
      </c>
      <c r="F80" s="2144">
        <v>0</v>
      </c>
      <c r="G80" s="2143">
        <v>0</v>
      </c>
      <c r="H80" s="2144">
        <v>0</v>
      </c>
      <c r="I80" s="2143">
        <v>0</v>
      </c>
      <c r="J80" s="2144">
        <v>0</v>
      </c>
      <c r="K80" s="2143">
        <v>0</v>
      </c>
      <c r="L80" s="2144">
        <v>0</v>
      </c>
      <c r="M80" s="2143">
        <v>0</v>
      </c>
      <c r="N80" s="2144">
        <v>0</v>
      </c>
      <c r="O80" s="2143">
        <v>0</v>
      </c>
      <c r="P80" s="2144">
        <v>0</v>
      </c>
      <c r="Q80" s="2143">
        <v>0</v>
      </c>
      <c r="R80" s="2144">
        <v>0</v>
      </c>
      <c r="S80" s="2143">
        <v>0</v>
      </c>
      <c r="T80" s="2144">
        <v>0</v>
      </c>
      <c r="U80" s="2143">
        <v>0</v>
      </c>
      <c r="V80" s="2144">
        <v>0</v>
      </c>
      <c r="W80" s="2143">
        <v>0</v>
      </c>
      <c r="X80" s="2144">
        <v>0</v>
      </c>
      <c r="Y80" s="2143">
        <v>0</v>
      </c>
      <c r="Z80" s="2144">
        <v>0</v>
      </c>
      <c r="AA80" s="1128">
        <f t="shared" si="2"/>
        <v>0</v>
      </c>
      <c r="AB80" s="1129">
        <f t="shared" si="3"/>
        <v>0</v>
      </c>
      <c r="AC80" s="1104">
        <f>'t1'!M80</f>
        <v>0</v>
      </c>
    </row>
    <row r="81" spans="1:29" ht="14.25" customHeight="1" thickTop="1" thickBot="1" x14ac:dyDescent="0.3">
      <c r="A81" s="1029" t="str">
        <f>'t1'!A81</f>
        <v>Dirigente prof.tecniche della prevenzione(altri inc.prof.li)</v>
      </c>
      <c r="B81" s="1030" t="str">
        <f>'t1'!B81</f>
        <v>SD0AI4</v>
      </c>
      <c r="C81" s="2143">
        <v>0</v>
      </c>
      <c r="D81" s="2144">
        <v>0</v>
      </c>
      <c r="E81" s="2143">
        <v>0</v>
      </c>
      <c r="F81" s="2144">
        <v>0</v>
      </c>
      <c r="G81" s="2143">
        <v>0</v>
      </c>
      <c r="H81" s="2144">
        <v>0</v>
      </c>
      <c r="I81" s="2143">
        <v>0</v>
      </c>
      <c r="J81" s="2144">
        <v>0</v>
      </c>
      <c r="K81" s="2143">
        <v>0</v>
      </c>
      <c r="L81" s="2144">
        <v>0</v>
      </c>
      <c r="M81" s="2143">
        <v>0</v>
      </c>
      <c r="N81" s="2144">
        <v>0</v>
      </c>
      <c r="O81" s="2143">
        <v>0</v>
      </c>
      <c r="P81" s="2144">
        <v>0</v>
      </c>
      <c r="Q81" s="2143">
        <v>0</v>
      </c>
      <c r="R81" s="2144">
        <v>0</v>
      </c>
      <c r="S81" s="2143">
        <v>0</v>
      </c>
      <c r="T81" s="2144">
        <v>0</v>
      </c>
      <c r="U81" s="2143">
        <v>0</v>
      </c>
      <c r="V81" s="2144">
        <v>0</v>
      </c>
      <c r="W81" s="2143">
        <v>0</v>
      </c>
      <c r="X81" s="2144">
        <v>0</v>
      </c>
      <c r="Y81" s="2143">
        <v>0</v>
      </c>
      <c r="Z81" s="2144">
        <v>0</v>
      </c>
      <c r="AA81" s="1128">
        <f t="shared" si="2"/>
        <v>0</v>
      </c>
      <c r="AB81" s="1129">
        <f t="shared" si="3"/>
        <v>0</v>
      </c>
      <c r="AC81" s="1104">
        <f>'t1'!M81</f>
        <v>0</v>
      </c>
    </row>
    <row r="82" spans="1:29" ht="14.25" customHeight="1" thickTop="1" thickBot="1" x14ac:dyDescent="0.3">
      <c r="A82" s="1029" t="str">
        <f>'t1'!A82</f>
        <v>Dir. Prof.tecniche prevenz. T.det.art.15-septies dlgs 502/92</v>
      </c>
      <c r="B82" s="1030" t="str">
        <f>'t1'!B82</f>
        <v>SD048E</v>
      </c>
      <c r="C82" s="2143">
        <v>0</v>
      </c>
      <c r="D82" s="2144">
        <v>0</v>
      </c>
      <c r="E82" s="2143">
        <v>0</v>
      </c>
      <c r="F82" s="2144">
        <v>0</v>
      </c>
      <c r="G82" s="2143">
        <v>0</v>
      </c>
      <c r="H82" s="2144">
        <v>0</v>
      </c>
      <c r="I82" s="2143">
        <v>0</v>
      </c>
      <c r="J82" s="2144">
        <v>0</v>
      </c>
      <c r="K82" s="2143">
        <v>0</v>
      </c>
      <c r="L82" s="2144">
        <v>0</v>
      </c>
      <c r="M82" s="2143">
        <v>0</v>
      </c>
      <c r="N82" s="2144">
        <v>0</v>
      </c>
      <c r="O82" s="2143">
        <v>0</v>
      </c>
      <c r="P82" s="2144">
        <v>0</v>
      </c>
      <c r="Q82" s="2143">
        <v>0</v>
      </c>
      <c r="R82" s="2144">
        <v>0</v>
      </c>
      <c r="S82" s="2143">
        <v>0</v>
      </c>
      <c r="T82" s="2144">
        <v>0</v>
      </c>
      <c r="U82" s="2143">
        <v>0</v>
      </c>
      <c r="V82" s="2144">
        <v>0</v>
      </c>
      <c r="W82" s="2143">
        <v>0</v>
      </c>
      <c r="X82" s="2144">
        <v>0</v>
      </c>
      <c r="Y82" s="2143">
        <v>0</v>
      </c>
      <c r="Z82" s="2144">
        <v>0</v>
      </c>
      <c r="AA82" s="1128">
        <f t="shared" si="2"/>
        <v>0</v>
      </c>
      <c r="AB82" s="1129">
        <f t="shared" si="3"/>
        <v>0</v>
      </c>
      <c r="AC82" s="1104">
        <f>'t1'!M82</f>
        <v>0</v>
      </c>
    </row>
    <row r="83" spans="1:29" ht="14.25" customHeight="1" thickTop="1" thickBot="1" x14ac:dyDescent="0.3">
      <c r="A83" s="1029" t="str">
        <f>'t1'!A83</f>
        <v>Coll.re prof.le sanitario - pers. Infer. Senior - ds</v>
      </c>
      <c r="B83" s="1030" t="str">
        <f>'t1'!B83</f>
        <v>S18863</v>
      </c>
      <c r="C83" s="2143">
        <v>0</v>
      </c>
      <c r="D83" s="2144">
        <v>0</v>
      </c>
      <c r="E83" s="2143">
        <v>0</v>
      </c>
      <c r="F83" s="2144">
        <v>0</v>
      </c>
      <c r="G83" s="2143">
        <v>0</v>
      </c>
      <c r="H83" s="2144">
        <v>0</v>
      </c>
      <c r="I83" s="2143">
        <v>0</v>
      </c>
      <c r="J83" s="2144">
        <v>0</v>
      </c>
      <c r="K83" s="2143">
        <v>0</v>
      </c>
      <c r="L83" s="2144">
        <v>0</v>
      </c>
      <c r="M83" s="2143">
        <v>0</v>
      </c>
      <c r="N83" s="2144">
        <v>0</v>
      </c>
      <c r="O83" s="2143">
        <v>0</v>
      </c>
      <c r="P83" s="2144">
        <v>3</v>
      </c>
      <c r="Q83" s="2143">
        <v>0</v>
      </c>
      <c r="R83" s="2144">
        <v>3</v>
      </c>
      <c r="S83" s="2143">
        <v>2</v>
      </c>
      <c r="T83" s="2144">
        <v>9</v>
      </c>
      <c r="U83" s="2143">
        <v>1</v>
      </c>
      <c r="V83" s="2144">
        <v>1</v>
      </c>
      <c r="W83" s="2143">
        <v>0</v>
      </c>
      <c r="X83" s="2144">
        <v>0</v>
      </c>
      <c r="Y83" s="2143">
        <v>0</v>
      </c>
      <c r="Z83" s="2144">
        <v>0</v>
      </c>
      <c r="AA83" s="1128">
        <f t="shared" si="2"/>
        <v>3</v>
      </c>
      <c r="AB83" s="1129">
        <f t="shared" si="3"/>
        <v>16</v>
      </c>
      <c r="AC83" s="1104">
        <f>'t1'!M83</f>
        <v>1</v>
      </c>
    </row>
    <row r="84" spans="1:29" ht="14.25" customHeight="1" thickTop="1" thickBot="1" x14ac:dyDescent="0.3">
      <c r="A84" s="1029" t="str">
        <f>'t1'!A84</f>
        <v>Coll.re prof.le sanitario - pers. Infer. - D</v>
      </c>
      <c r="B84" s="1030" t="str">
        <f>'t1'!B84</f>
        <v>S16020</v>
      </c>
      <c r="C84" s="2143">
        <v>0</v>
      </c>
      <c r="D84" s="2144">
        <v>0</v>
      </c>
      <c r="E84" s="2143">
        <v>0</v>
      </c>
      <c r="F84" s="2144">
        <v>4</v>
      </c>
      <c r="G84" s="2143">
        <v>9</v>
      </c>
      <c r="H84" s="2144">
        <v>42</v>
      </c>
      <c r="I84" s="2143">
        <v>21</v>
      </c>
      <c r="J84" s="2144">
        <v>48</v>
      </c>
      <c r="K84" s="2143">
        <v>10</v>
      </c>
      <c r="L84" s="2144">
        <v>29</v>
      </c>
      <c r="M84" s="2143">
        <v>15</v>
      </c>
      <c r="N84" s="2144">
        <v>28</v>
      </c>
      <c r="O84" s="2143">
        <v>9</v>
      </c>
      <c r="P84" s="2144">
        <v>45</v>
      </c>
      <c r="Q84" s="2143">
        <v>15</v>
      </c>
      <c r="R84" s="2144">
        <v>57</v>
      </c>
      <c r="S84" s="2143">
        <v>18</v>
      </c>
      <c r="T84" s="2144">
        <v>54</v>
      </c>
      <c r="U84" s="2143">
        <v>10</v>
      </c>
      <c r="V84" s="2144">
        <v>17</v>
      </c>
      <c r="W84" s="2143">
        <v>1</v>
      </c>
      <c r="X84" s="2144">
        <v>0</v>
      </c>
      <c r="Y84" s="2143">
        <v>0</v>
      </c>
      <c r="Z84" s="2144">
        <v>0</v>
      </c>
      <c r="AA84" s="1128">
        <f t="shared" si="2"/>
        <v>108</v>
      </c>
      <c r="AB84" s="1129">
        <f t="shared" si="3"/>
        <v>324</v>
      </c>
      <c r="AC84" s="1104">
        <f>'t1'!M84</f>
        <v>1</v>
      </c>
    </row>
    <row r="85" spans="1:29" ht="14.25" customHeight="1" thickTop="1" thickBot="1" x14ac:dyDescent="0.3">
      <c r="A85" s="1029" t="str">
        <f>'t1'!A85</f>
        <v>Oper.re prof.le sanitario pers. Inferm. - C</v>
      </c>
      <c r="B85" s="1030" t="str">
        <f>'t1'!B85</f>
        <v>S14056</v>
      </c>
      <c r="C85" s="2143">
        <v>0</v>
      </c>
      <c r="D85" s="2144">
        <v>0</v>
      </c>
      <c r="E85" s="2143">
        <v>0</v>
      </c>
      <c r="F85" s="2144">
        <v>0</v>
      </c>
      <c r="G85" s="2143">
        <v>0</v>
      </c>
      <c r="H85" s="2144">
        <v>0</v>
      </c>
      <c r="I85" s="2143">
        <v>0</v>
      </c>
      <c r="J85" s="2144">
        <v>0</v>
      </c>
      <c r="K85" s="2143">
        <v>0</v>
      </c>
      <c r="L85" s="2144">
        <v>0</v>
      </c>
      <c r="M85" s="2143">
        <v>0</v>
      </c>
      <c r="N85" s="2144">
        <v>0</v>
      </c>
      <c r="O85" s="2143">
        <v>0</v>
      </c>
      <c r="P85" s="2144">
        <v>0</v>
      </c>
      <c r="Q85" s="2143">
        <v>0</v>
      </c>
      <c r="R85" s="2144">
        <v>0</v>
      </c>
      <c r="S85" s="2143">
        <v>0</v>
      </c>
      <c r="T85" s="2144">
        <v>0</v>
      </c>
      <c r="U85" s="2143">
        <v>0</v>
      </c>
      <c r="V85" s="2144">
        <v>0</v>
      </c>
      <c r="W85" s="2143">
        <v>0</v>
      </c>
      <c r="X85" s="2144">
        <v>0</v>
      </c>
      <c r="Y85" s="2143">
        <v>0</v>
      </c>
      <c r="Z85" s="2144">
        <v>0</v>
      </c>
      <c r="AA85" s="1128">
        <f t="shared" si="2"/>
        <v>0</v>
      </c>
      <c r="AB85" s="1129">
        <f t="shared" si="3"/>
        <v>0</v>
      </c>
      <c r="AC85" s="1104">
        <f>'t1'!M85</f>
        <v>0</v>
      </c>
    </row>
    <row r="86" spans="1:29" ht="14.25" customHeight="1" thickTop="1" thickBot="1" x14ac:dyDescent="0.3">
      <c r="A86" s="1029" t="str">
        <f>'t1'!A86</f>
        <v>Oper.re prof.le di ii cat.pers. Inferm.  Senior-C</v>
      </c>
      <c r="B86" s="1030" t="str">
        <f>'t1'!B86</f>
        <v>S14S52</v>
      </c>
      <c r="C86" s="2143">
        <v>0</v>
      </c>
      <c r="D86" s="2144">
        <v>0</v>
      </c>
      <c r="E86" s="2143">
        <v>0</v>
      </c>
      <c r="F86" s="2144">
        <v>0</v>
      </c>
      <c r="G86" s="2143">
        <v>0</v>
      </c>
      <c r="H86" s="2144">
        <v>0</v>
      </c>
      <c r="I86" s="2143">
        <v>0</v>
      </c>
      <c r="J86" s="2144">
        <v>0</v>
      </c>
      <c r="K86" s="2143">
        <v>0</v>
      </c>
      <c r="L86" s="2144">
        <v>0</v>
      </c>
      <c r="M86" s="2143">
        <v>0</v>
      </c>
      <c r="N86" s="2144">
        <v>0</v>
      </c>
      <c r="O86" s="2143">
        <v>0</v>
      </c>
      <c r="P86" s="2144">
        <v>0</v>
      </c>
      <c r="Q86" s="2143">
        <v>0</v>
      </c>
      <c r="R86" s="2144">
        <v>0</v>
      </c>
      <c r="S86" s="2143">
        <v>0</v>
      </c>
      <c r="T86" s="2144">
        <v>0</v>
      </c>
      <c r="U86" s="2143">
        <v>1</v>
      </c>
      <c r="V86" s="2144">
        <v>0</v>
      </c>
      <c r="W86" s="2143">
        <v>0</v>
      </c>
      <c r="X86" s="2144">
        <v>0</v>
      </c>
      <c r="Y86" s="2143">
        <v>0</v>
      </c>
      <c r="Z86" s="2144">
        <v>0</v>
      </c>
      <c r="AA86" s="1128">
        <f t="shared" si="2"/>
        <v>1</v>
      </c>
      <c r="AB86" s="1129">
        <f t="shared" si="3"/>
        <v>0</v>
      </c>
      <c r="AC86" s="1104">
        <f>'t1'!M86</f>
        <v>1</v>
      </c>
    </row>
    <row r="87" spans="1:29" ht="14.25" customHeight="1" thickTop="1" thickBot="1" x14ac:dyDescent="0.3">
      <c r="A87" s="1029" t="str">
        <f>'t1'!A87</f>
        <v>Oper.re prof.le di ii cat.pers. Inferm. Bs</v>
      </c>
      <c r="B87" s="1030" t="str">
        <f>'t1'!B87</f>
        <v>S13052</v>
      </c>
      <c r="C87" s="2143">
        <v>0</v>
      </c>
      <c r="D87" s="2144">
        <v>0</v>
      </c>
      <c r="E87" s="2143">
        <v>0</v>
      </c>
      <c r="F87" s="2144">
        <v>0</v>
      </c>
      <c r="G87" s="2143">
        <v>0</v>
      </c>
      <c r="H87" s="2144">
        <v>0</v>
      </c>
      <c r="I87" s="2143">
        <v>0</v>
      </c>
      <c r="J87" s="2144">
        <v>0</v>
      </c>
      <c r="K87" s="2143">
        <v>0</v>
      </c>
      <c r="L87" s="2144">
        <v>0</v>
      </c>
      <c r="M87" s="2143">
        <v>0</v>
      </c>
      <c r="N87" s="2144">
        <v>0</v>
      </c>
      <c r="O87" s="2143">
        <v>0</v>
      </c>
      <c r="P87" s="2144">
        <v>0</v>
      </c>
      <c r="Q87" s="2143">
        <v>0</v>
      </c>
      <c r="R87" s="2144">
        <v>0</v>
      </c>
      <c r="S87" s="2143">
        <v>0</v>
      </c>
      <c r="T87" s="2144">
        <v>0</v>
      </c>
      <c r="U87" s="2143">
        <v>0</v>
      </c>
      <c r="V87" s="2144">
        <v>0</v>
      </c>
      <c r="W87" s="2143">
        <v>0</v>
      </c>
      <c r="X87" s="2144">
        <v>0</v>
      </c>
      <c r="Y87" s="2143">
        <v>0</v>
      </c>
      <c r="Z87" s="2144">
        <v>0</v>
      </c>
      <c r="AA87" s="1128">
        <f t="shared" si="2"/>
        <v>0</v>
      </c>
      <c r="AB87" s="1129">
        <f t="shared" si="3"/>
        <v>0</v>
      </c>
      <c r="AC87" s="1104">
        <f>'t1'!M87</f>
        <v>0</v>
      </c>
    </row>
    <row r="88" spans="1:29" ht="14.25" customHeight="1" thickTop="1" thickBot="1" x14ac:dyDescent="0.3">
      <c r="A88" s="1029" t="str">
        <f>'t1'!A88</f>
        <v>Coll.re prof.le sanitario - pers. Tec. Senior - DS</v>
      </c>
      <c r="B88" s="1030" t="str">
        <f>'t1'!B88</f>
        <v>S18864</v>
      </c>
      <c r="C88" s="2143">
        <v>0</v>
      </c>
      <c r="D88" s="2144">
        <v>0</v>
      </c>
      <c r="E88" s="2143">
        <v>0</v>
      </c>
      <c r="F88" s="2144">
        <v>0</v>
      </c>
      <c r="G88" s="2143">
        <v>0</v>
      </c>
      <c r="H88" s="2144">
        <v>0</v>
      </c>
      <c r="I88" s="2143">
        <v>0</v>
      </c>
      <c r="J88" s="2144">
        <v>0</v>
      </c>
      <c r="K88" s="2143">
        <v>0</v>
      </c>
      <c r="L88" s="2144">
        <v>0</v>
      </c>
      <c r="M88" s="2143">
        <v>0</v>
      </c>
      <c r="N88" s="2144">
        <v>0</v>
      </c>
      <c r="O88" s="2143">
        <v>0</v>
      </c>
      <c r="P88" s="2144">
        <v>0</v>
      </c>
      <c r="Q88" s="2143">
        <v>0</v>
      </c>
      <c r="R88" s="2144">
        <v>2</v>
      </c>
      <c r="S88" s="2143">
        <v>1</v>
      </c>
      <c r="T88" s="2144">
        <v>3</v>
      </c>
      <c r="U88" s="2143">
        <v>1</v>
      </c>
      <c r="V88" s="2144">
        <v>1</v>
      </c>
      <c r="W88" s="2143">
        <v>0</v>
      </c>
      <c r="X88" s="2144">
        <v>0</v>
      </c>
      <c r="Y88" s="2143">
        <v>0</v>
      </c>
      <c r="Z88" s="2144">
        <v>0</v>
      </c>
      <c r="AA88" s="1128">
        <f t="shared" si="2"/>
        <v>2</v>
      </c>
      <c r="AB88" s="1129">
        <f t="shared" si="3"/>
        <v>6</v>
      </c>
      <c r="AC88" s="1104">
        <f>'t1'!M88</f>
        <v>1</v>
      </c>
    </row>
    <row r="89" spans="1:29" ht="14.25" customHeight="1" thickTop="1" thickBot="1" x14ac:dyDescent="0.3">
      <c r="A89" s="1029" t="str">
        <f>'t1'!A89</f>
        <v>Coll.re prof.le sanitario - pers. Tec.- D</v>
      </c>
      <c r="B89" s="1030" t="str">
        <f>'t1'!B89</f>
        <v>S16021</v>
      </c>
      <c r="C89" s="2143">
        <v>0</v>
      </c>
      <c r="D89" s="2144">
        <v>0</v>
      </c>
      <c r="E89" s="2143">
        <v>0</v>
      </c>
      <c r="F89" s="2144">
        <v>1</v>
      </c>
      <c r="G89" s="2143">
        <v>3</v>
      </c>
      <c r="H89" s="2144">
        <v>8</v>
      </c>
      <c r="I89" s="2143">
        <v>5</v>
      </c>
      <c r="J89" s="2144">
        <v>5</v>
      </c>
      <c r="K89" s="2143">
        <v>5</v>
      </c>
      <c r="L89" s="2144">
        <v>6</v>
      </c>
      <c r="M89" s="2143">
        <v>4</v>
      </c>
      <c r="N89" s="2144">
        <v>8</v>
      </c>
      <c r="O89" s="2143">
        <v>2</v>
      </c>
      <c r="P89" s="2144">
        <v>18</v>
      </c>
      <c r="Q89" s="2143">
        <v>8</v>
      </c>
      <c r="R89" s="2144">
        <v>32</v>
      </c>
      <c r="S89" s="2143">
        <v>11</v>
      </c>
      <c r="T89" s="2144">
        <v>25</v>
      </c>
      <c r="U89" s="2143">
        <v>5</v>
      </c>
      <c r="V89" s="2144">
        <v>14</v>
      </c>
      <c r="W89" s="2143">
        <v>1</v>
      </c>
      <c r="X89" s="2144">
        <v>0</v>
      </c>
      <c r="Y89" s="2143">
        <v>0</v>
      </c>
      <c r="Z89" s="2144">
        <v>0</v>
      </c>
      <c r="AA89" s="1128">
        <f t="shared" si="2"/>
        <v>44</v>
      </c>
      <c r="AB89" s="1129">
        <f t="shared" si="3"/>
        <v>117</v>
      </c>
      <c r="AC89" s="1104">
        <f>'t1'!M89</f>
        <v>1</v>
      </c>
    </row>
    <row r="90" spans="1:29" ht="14.25" customHeight="1" thickTop="1" thickBot="1" x14ac:dyDescent="0.3">
      <c r="A90" s="1029" t="str">
        <f>'t1'!A90</f>
        <v>Oper.re prof.le sanitario - pers. Tec.- C</v>
      </c>
      <c r="B90" s="1030" t="str">
        <f>'t1'!B90</f>
        <v>S14054</v>
      </c>
      <c r="C90" s="2143">
        <v>0</v>
      </c>
      <c r="D90" s="2144">
        <v>0</v>
      </c>
      <c r="E90" s="2143">
        <v>0</v>
      </c>
      <c r="F90" s="2144">
        <v>0</v>
      </c>
      <c r="G90" s="2143">
        <v>0</v>
      </c>
      <c r="H90" s="2144">
        <v>0</v>
      </c>
      <c r="I90" s="2143">
        <v>0</v>
      </c>
      <c r="J90" s="2144">
        <v>0</v>
      </c>
      <c r="K90" s="2143">
        <v>0</v>
      </c>
      <c r="L90" s="2144">
        <v>0</v>
      </c>
      <c r="M90" s="2143">
        <v>0</v>
      </c>
      <c r="N90" s="2144">
        <v>0</v>
      </c>
      <c r="O90" s="2143">
        <v>0</v>
      </c>
      <c r="P90" s="2144">
        <v>0</v>
      </c>
      <c r="Q90" s="2143">
        <v>0</v>
      </c>
      <c r="R90" s="2144">
        <v>0</v>
      </c>
      <c r="S90" s="2143">
        <v>0</v>
      </c>
      <c r="T90" s="2144">
        <v>0</v>
      </c>
      <c r="U90" s="2143">
        <v>0</v>
      </c>
      <c r="V90" s="2144">
        <v>0</v>
      </c>
      <c r="W90" s="2143">
        <v>0</v>
      </c>
      <c r="X90" s="2144">
        <v>0</v>
      </c>
      <c r="Y90" s="2143">
        <v>0</v>
      </c>
      <c r="Z90" s="2144">
        <v>0</v>
      </c>
      <c r="AA90" s="1128">
        <f t="shared" si="2"/>
        <v>0</v>
      </c>
      <c r="AB90" s="1129">
        <f t="shared" si="3"/>
        <v>0</v>
      </c>
      <c r="AC90" s="1104">
        <f>'t1'!M90</f>
        <v>0</v>
      </c>
    </row>
    <row r="91" spans="1:29" ht="14.25" customHeight="1" thickTop="1" thickBot="1" x14ac:dyDescent="0.3">
      <c r="A91" s="1029" t="str">
        <f>'t1'!A91</f>
        <v>Coll.re prof.le sanitario - tecn. Della prev. Senior - DS</v>
      </c>
      <c r="B91" s="1030" t="str">
        <f>'t1'!B91</f>
        <v>S18865</v>
      </c>
      <c r="C91" s="2143">
        <v>0</v>
      </c>
      <c r="D91" s="2144">
        <v>0</v>
      </c>
      <c r="E91" s="2143">
        <v>0</v>
      </c>
      <c r="F91" s="2144">
        <v>0</v>
      </c>
      <c r="G91" s="2143">
        <v>0</v>
      </c>
      <c r="H91" s="2144">
        <v>0</v>
      </c>
      <c r="I91" s="2143">
        <v>0</v>
      </c>
      <c r="J91" s="2144">
        <v>0</v>
      </c>
      <c r="K91" s="2143">
        <v>0</v>
      </c>
      <c r="L91" s="2144">
        <v>0</v>
      </c>
      <c r="M91" s="2143">
        <v>0</v>
      </c>
      <c r="N91" s="2144">
        <v>0</v>
      </c>
      <c r="O91" s="2143">
        <v>0</v>
      </c>
      <c r="P91" s="2144">
        <v>0</v>
      </c>
      <c r="Q91" s="2143">
        <v>0</v>
      </c>
      <c r="R91" s="2144">
        <v>0</v>
      </c>
      <c r="S91" s="2143">
        <v>0</v>
      </c>
      <c r="T91" s="2144">
        <v>0</v>
      </c>
      <c r="U91" s="2143">
        <v>0</v>
      </c>
      <c r="V91" s="2144">
        <v>0</v>
      </c>
      <c r="W91" s="2143">
        <v>0</v>
      </c>
      <c r="X91" s="2144">
        <v>0</v>
      </c>
      <c r="Y91" s="2143">
        <v>0</v>
      </c>
      <c r="Z91" s="2144">
        <v>0</v>
      </c>
      <c r="AA91" s="1128">
        <f t="shared" si="2"/>
        <v>0</v>
      </c>
      <c r="AB91" s="1129">
        <f t="shared" si="3"/>
        <v>0</v>
      </c>
      <c r="AC91" s="1104">
        <f>'t1'!M91</f>
        <v>0</v>
      </c>
    </row>
    <row r="92" spans="1:29" ht="14.25" customHeight="1" thickTop="1" thickBot="1" x14ac:dyDescent="0.3">
      <c r="A92" s="1029" t="str">
        <f>'t1'!A92</f>
        <v>Coll.re prof.le sanitario - tecn. Della prev. - D</v>
      </c>
      <c r="B92" s="1030" t="str">
        <f>'t1'!B92</f>
        <v>S16022</v>
      </c>
      <c r="C92" s="2143">
        <v>0</v>
      </c>
      <c r="D92" s="2144">
        <v>0</v>
      </c>
      <c r="E92" s="2143">
        <v>0</v>
      </c>
      <c r="F92" s="2144">
        <v>0</v>
      </c>
      <c r="G92" s="2143">
        <v>0</v>
      </c>
      <c r="H92" s="2144">
        <v>0</v>
      </c>
      <c r="I92" s="2143">
        <v>0</v>
      </c>
      <c r="J92" s="2144">
        <v>0</v>
      </c>
      <c r="K92" s="2143">
        <v>0</v>
      </c>
      <c r="L92" s="2144">
        <v>0</v>
      </c>
      <c r="M92" s="2143">
        <v>1</v>
      </c>
      <c r="N92" s="2144">
        <v>0</v>
      </c>
      <c r="O92" s="2143">
        <v>0</v>
      </c>
      <c r="P92" s="2144">
        <v>0</v>
      </c>
      <c r="Q92" s="2143">
        <v>0</v>
      </c>
      <c r="R92" s="2144">
        <v>0</v>
      </c>
      <c r="S92" s="2143">
        <v>0</v>
      </c>
      <c r="T92" s="2144">
        <v>1</v>
      </c>
      <c r="U92" s="2143">
        <v>0</v>
      </c>
      <c r="V92" s="2144">
        <v>0</v>
      </c>
      <c r="W92" s="2143">
        <v>0</v>
      </c>
      <c r="X92" s="2144">
        <v>0</v>
      </c>
      <c r="Y92" s="2143">
        <v>0</v>
      </c>
      <c r="Z92" s="2144">
        <v>0</v>
      </c>
      <c r="AA92" s="1128">
        <f t="shared" si="2"/>
        <v>1</v>
      </c>
      <c r="AB92" s="1129">
        <f t="shared" si="3"/>
        <v>1</v>
      </c>
      <c r="AC92" s="1104">
        <f>'t1'!M92</f>
        <v>1</v>
      </c>
    </row>
    <row r="93" spans="1:29" ht="14.25" customHeight="1" thickTop="1" thickBot="1" x14ac:dyDescent="0.3">
      <c r="A93" s="1029" t="str">
        <f>'t1'!A93</f>
        <v>Oper.re prof.le sanitario - tecn. Della prev. - C</v>
      </c>
      <c r="B93" s="1030" t="str">
        <f>'t1'!B93</f>
        <v>S14055</v>
      </c>
      <c r="C93" s="2143">
        <v>0</v>
      </c>
      <c r="D93" s="2144">
        <v>0</v>
      </c>
      <c r="E93" s="2143">
        <v>0</v>
      </c>
      <c r="F93" s="2144">
        <v>0</v>
      </c>
      <c r="G93" s="2143">
        <v>0</v>
      </c>
      <c r="H93" s="2144">
        <v>0</v>
      </c>
      <c r="I93" s="2143">
        <v>0</v>
      </c>
      <c r="J93" s="2144">
        <v>0</v>
      </c>
      <c r="K93" s="2143">
        <v>0</v>
      </c>
      <c r="L93" s="2144">
        <v>0</v>
      </c>
      <c r="M93" s="2143">
        <v>0</v>
      </c>
      <c r="N93" s="2144">
        <v>0</v>
      </c>
      <c r="O93" s="2143">
        <v>0</v>
      </c>
      <c r="P93" s="2144">
        <v>0</v>
      </c>
      <c r="Q93" s="2143">
        <v>0</v>
      </c>
      <c r="R93" s="2144">
        <v>0</v>
      </c>
      <c r="S93" s="2143">
        <v>0</v>
      </c>
      <c r="T93" s="2144">
        <v>0</v>
      </c>
      <c r="U93" s="2143">
        <v>0</v>
      </c>
      <c r="V93" s="2144">
        <v>0</v>
      </c>
      <c r="W93" s="2143">
        <v>0</v>
      </c>
      <c r="X93" s="2144">
        <v>0</v>
      </c>
      <c r="Y93" s="2143">
        <v>0</v>
      </c>
      <c r="Z93" s="2144">
        <v>0</v>
      </c>
      <c r="AA93" s="1128">
        <f t="shared" si="2"/>
        <v>0</v>
      </c>
      <c r="AB93" s="1129">
        <f t="shared" si="3"/>
        <v>0</v>
      </c>
      <c r="AC93" s="1104">
        <f>'t1'!M93</f>
        <v>0</v>
      </c>
    </row>
    <row r="94" spans="1:29" ht="14.25" customHeight="1" thickTop="1" thickBot="1" x14ac:dyDescent="0.3">
      <c r="A94" s="1029" t="str">
        <f>'t1'!A94</f>
        <v>Coll.re prof.le sanitario - pers. Della riabil. Senior - DS</v>
      </c>
      <c r="B94" s="1030" t="str">
        <f>'t1'!B94</f>
        <v>S18866</v>
      </c>
      <c r="C94" s="2143">
        <v>0</v>
      </c>
      <c r="D94" s="2144">
        <v>0</v>
      </c>
      <c r="E94" s="2143">
        <v>0</v>
      </c>
      <c r="F94" s="2144">
        <v>0</v>
      </c>
      <c r="G94" s="2143">
        <v>0</v>
      </c>
      <c r="H94" s="2144">
        <v>0</v>
      </c>
      <c r="I94" s="2143">
        <v>0</v>
      </c>
      <c r="J94" s="2144">
        <v>0</v>
      </c>
      <c r="K94" s="2143">
        <v>0</v>
      </c>
      <c r="L94" s="2144">
        <v>0</v>
      </c>
      <c r="M94" s="2143">
        <v>0</v>
      </c>
      <c r="N94" s="2144">
        <v>0</v>
      </c>
      <c r="O94" s="2143">
        <v>0</v>
      </c>
      <c r="P94" s="2144">
        <v>0</v>
      </c>
      <c r="Q94" s="2143">
        <v>0</v>
      </c>
      <c r="R94" s="2144">
        <v>0</v>
      </c>
      <c r="S94" s="2143">
        <v>0</v>
      </c>
      <c r="T94" s="2144">
        <v>0</v>
      </c>
      <c r="U94" s="2143">
        <v>0</v>
      </c>
      <c r="V94" s="2144">
        <v>0</v>
      </c>
      <c r="W94" s="2143">
        <v>0</v>
      </c>
      <c r="X94" s="2144">
        <v>0</v>
      </c>
      <c r="Y94" s="2143">
        <v>0</v>
      </c>
      <c r="Z94" s="2144">
        <v>0</v>
      </c>
      <c r="AA94" s="1128">
        <f t="shared" si="2"/>
        <v>0</v>
      </c>
      <c r="AB94" s="1129">
        <f t="shared" si="3"/>
        <v>0</v>
      </c>
      <c r="AC94" s="1104">
        <f>'t1'!M94</f>
        <v>0</v>
      </c>
    </row>
    <row r="95" spans="1:29" ht="14.25" customHeight="1" thickTop="1" thickBot="1" x14ac:dyDescent="0.3">
      <c r="A95" s="1029" t="str">
        <f>'t1'!A95</f>
        <v>Coll.re prof.le sanitario - pers. Della riabil. - D</v>
      </c>
      <c r="B95" s="1030" t="str">
        <f>'t1'!B95</f>
        <v>S16019</v>
      </c>
      <c r="C95" s="2143">
        <v>0</v>
      </c>
      <c r="D95" s="2144">
        <v>0</v>
      </c>
      <c r="E95" s="2143">
        <v>0</v>
      </c>
      <c r="F95" s="2144">
        <v>0</v>
      </c>
      <c r="G95" s="2143">
        <v>0</v>
      </c>
      <c r="H95" s="2144">
        <v>2</v>
      </c>
      <c r="I95" s="2143">
        <v>0</v>
      </c>
      <c r="J95" s="2144">
        <v>1</v>
      </c>
      <c r="K95" s="2143">
        <v>0</v>
      </c>
      <c r="L95" s="2144">
        <v>2</v>
      </c>
      <c r="M95" s="2143">
        <v>0</v>
      </c>
      <c r="N95" s="2144">
        <v>1</v>
      </c>
      <c r="O95" s="2143">
        <v>0</v>
      </c>
      <c r="P95" s="2144">
        <v>2</v>
      </c>
      <c r="Q95" s="2143">
        <v>0</v>
      </c>
      <c r="R95" s="2144">
        <v>1</v>
      </c>
      <c r="S95" s="2143">
        <v>0</v>
      </c>
      <c r="T95" s="2144">
        <v>5</v>
      </c>
      <c r="U95" s="2143">
        <v>1</v>
      </c>
      <c r="V95" s="2144">
        <v>1</v>
      </c>
      <c r="W95" s="2143">
        <v>0</v>
      </c>
      <c r="X95" s="2144">
        <v>0</v>
      </c>
      <c r="Y95" s="2143">
        <v>0</v>
      </c>
      <c r="Z95" s="2144">
        <v>0</v>
      </c>
      <c r="AA95" s="1128">
        <f t="shared" si="2"/>
        <v>1</v>
      </c>
      <c r="AB95" s="1129">
        <f t="shared" si="3"/>
        <v>15</v>
      </c>
      <c r="AC95" s="1104">
        <f>'t1'!M95</f>
        <v>1</v>
      </c>
    </row>
    <row r="96" spans="1:29" ht="14.25" customHeight="1" thickTop="1" thickBot="1" x14ac:dyDescent="0.3">
      <c r="A96" s="1029" t="str">
        <f>'t1'!A96</f>
        <v>Oper.re prof.le di ii cat. Con funz. Di riabil. Senior - C</v>
      </c>
      <c r="B96" s="1030" t="str">
        <f>'t1'!B96</f>
        <v>S14S51</v>
      </c>
      <c r="C96" s="2143">
        <v>0</v>
      </c>
      <c r="D96" s="2144">
        <v>0</v>
      </c>
      <c r="E96" s="2143">
        <v>0</v>
      </c>
      <c r="F96" s="2144">
        <v>0</v>
      </c>
      <c r="G96" s="2143">
        <v>0</v>
      </c>
      <c r="H96" s="2144">
        <v>0</v>
      </c>
      <c r="I96" s="2143">
        <v>0</v>
      </c>
      <c r="J96" s="2144">
        <v>0</v>
      </c>
      <c r="K96" s="2143">
        <v>0</v>
      </c>
      <c r="L96" s="2144">
        <v>0</v>
      </c>
      <c r="M96" s="2143">
        <v>0</v>
      </c>
      <c r="N96" s="2144">
        <v>0</v>
      </c>
      <c r="O96" s="2143">
        <v>0</v>
      </c>
      <c r="P96" s="2144">
        <v>0</v>
      </c>
      <c r="Q96" s="2143">
        <v>0</v>
      </c>
      <c r="R96" s="2144">
        <v>0</v>
      </c>
      <c r="S96" s="2143">
        <v>0</v>
      </c>
      <c r="T96" s="2144">
        <v>0</v>
      </c>
      <c r="U96" s="2143">
        <v>0</v>
      </c>
      <c r="V96" s="2144">
        <v>0</v>
      </c>
      <c r="W96" s="2143">
        <v>0</v>
      </c>
      <c r="X96" s="2144">
        <v>0</v>
      </c>
      <c r="Y96" s="2143">
        <v>0</v>
      </c>
      <c r="Z96" s="2144">
        <v>0</v>
      </c>
      <c r="AA96" s="1128">
        <f t="shared" si="2"/>
        <v>0</v>
      </c>
      <c r="AB96" s="1129">
        <f t="shared" si="3"/>
        <v>0</v>
      </c>
      <c r="AC96" s="1104">
        <f>'t1'!M96</f>
        <v>0</v>
      </c>
    </row>
    <row r="97" spans="1:29" ht="14.25" customHeight="1" thickTop="1" thickBot="1" x14ac:dyDescent="0.3">
      <c r="A97" s="1029" t="str">
        <f>'t1'!A97</f>
        <v>Oper.re prof.le sanitario - pers. Della riabil. - C</v>
      </c>
      <c r="B97" s="1030" t="str">
        <f>'t1'!B97</f>
        <v>S14053</v>
      </c>
      <c r="C97" s="2143">
        <v>0</v>
      </c>
      <c r="D97" s="2144">
        <v>0</v>
      </c>
      <c r="E97" s="2143">
        <v>0</v>
      </c>
      <c r="F97" s="2144">
        <v>0</v>
      </c>
      <c r="G97" s="2143">
        <v>0</v>
      </c>
      <c r="H97" s="2144">
        <v>0</v>
      </c>
      <c r="I97" s="2143">
        <v>0</v>
      </c>
      <c r="J97" s="2144">
        <v>0</v>
      </c>
      <c r="K97" s="2143">
        <v>0</v>
      </c>
      <c r="L97" s="2144">
        <v>0</v>
      </c>
      <c r="M97" s="2143">
        <v>0</v>
      </c>
      <c r="N97" s="2144">
        <v>0</v>
      </c>
      <c r="O97" s="2143">
        <v>0</v>
      </c>
      <c r="P97" s="2144">
        <v>0</v>
      </c>
      <c r="Q97" s="2143">
        <v>0</v>
      </c>
      <c r="R97" s="2144">
        <v>0</v>
      </c>
      <c r="S97" s="2143">
        <v>0</v>
      </c>
      <c r="T97" s="2144">
        <v>0</v>
      </c>
      <c r="U97" s="2143">
        <v>0</v>
      </c>
      <c r="V97" s="2144">
        <v>0</v>
      </c>
      <c r="W97" s="2143">
        <v>0</v>
      </c>
      <c r="X97" s="2144">
        <v>0</v>
      </c>
      <c r="Y97" s="2143">
        <v>0</v>
      </c>
      <c r="Z97" s="2144">
        <v>0</v>
      </c>
      <c r="AA97" s="1128">
        <f t="shared" si="2"/>
        <v>0</v>
      </c>
      <c r="AB97" s="1129">
        <f t="shared" si="3"/>
        <v>0</v>
      </c>
      <c r="AC97" s="1104">
        <f>'t1'!M97</f>
        <v>0</v>
      </c>
    </row>
    <row r="98" spans="1:29" ht="14.25" customHeight="1" thickTop="1" thickBot="1" x14ac:dyDescent="0.3">
      <c r="A98" s="1029" t="str">
        <f>'t1'!A98</f>
        <v>Oper.re prof.le di II cat. Con funz. Di riabil. - BS</v>
      </c>
      <c r="B98" s="1030" t="str">
        <f>'t1'!B98</f>
        <v>S13051</v>
      </c>
      <c r="C98" s="2143">
        <v>0</v>
      </c>
      <c r="D98" s="2144">
        <v>0</v>
      </c>
      <c r="E98" s="2143">
        <v>0</v>
      </c>
      <c r="F98" s="2144">
        <v>0</v>
      </c>
      <c r="G98" s="2143">
        <v>0</v>
      </c>
      <c r="H98" s="2144">
        <v>0</v>
      </c>
      <c r="I98" s="2143">
        <v>0</v>
      </c>
      <c r="J98" s="2144">
        <v>0</v>
      </c>
      <c r="K98" s="2143">
        <v>0</v>
      </c>
      <c r="L98" s="2144">
        <v>0</v>
      </c>
      <c r="M98" s="2143">
        <v>0</v>
      </c>
      <c r="N98" s="2144">
        <v>0</v>
      </c>
      <c r="O98" s="2143">
        <v>0</v>
      </c>
      <c r="P98" s="2144">
        <v>0</v>
      </c>
      <c r="Q98" s="2143">
        <v>0</v>
      </c>
      <c r="R98" s="2144">
        <v>0</v>
      </c>
      <c r="S98" s="2143">
        <v>0</v>
      </c>
      <c r="T98" s="2144">
        <v>0</v>
      </c>
      <c r="U98" s="2143">
        <v>0</v>
      </c>
      <c r="V98" s="2144">
        <v>0</v>
      </c>
      <c r="W98" s="2143">
        <v>0</v>
      </c>
      <c r="X98" s="2144">
        <v>0</v>
      </c>
      <c r="Y98" s="2143">
        <v>0</v>
      </c>
      <c r="Z98" s="2144">
        <v>0</v>
      </c>
      <c r="AA98" s="1128">
        <f t="shared" si="2"/>
        <v>0</v>
      </c>
      <c r="AB98" s="1129">
        <f t="shared" si="3"/>
        <v>0</v>
      </c>
      <c r="AC98" s="1104">
        <f>'t1'!M98</f>
        <v>0</v>
      </c>
    </row>
    <row r="99" spans="1:29" ht="14.25" customHeight="1" thickTop="1" thickBot="1" x14ac:dyDescent="0.3">
      <c r="A99" s="1029" t="str">
        <f>'t1'!A99</f>
        <v>Profilo atipico ruolo sanitario</v>
      </c>
      <c r="B99" s="1030" t="str">
        <f>'t1'!B99</f>
        <v>S00062</v>
      </c>
      <c r="C99" s="2143">
        <v>0</v>
      </c>
      <c r="D99" s="2144">
        <v>0</v>
      </c>
      <c r="E99" s="2143">
        <v>0</v>
      </c>
      <c r="F99" s="2144">
        <v>0</v>
      </c>
      <c r="G99" s="2143">
        <v>0</v>
      </c>
      <c r="H99" s="2144">
        <v>0</v>
      </c>
      <c r="I99" s="2143">
        <v>0</v>
      </c>
      <c r="J99" s="2144">
        <v>0</v>
      </c>
      <c r="K99" s="2143">
        <v>0</v>
      </c>
      <c r="L99" s="2144">
        <v>0</v>
      </c>
      <c r="M99" s="2143">
        <v>0</v>
      </c>
      <c r="N99" s="2144">
        <v>0</v>
      </c>
      <c r="O99" s="2143">
        <v>0</v>
      </c>
      <c r="P99" s="2144">
        <v>0</v>
      </c>
      <c r="Q99" s="2143">
        <v>0</v>
      </c>
      <c r="R99" s="2144">
        <v>0</v>
      </c>
      <c r="S99" s="2143">
        <v>0</v>
      </c>
      <c r="T99" s="2144">
        <v>0</v>
      </c>
      <c r="U99" s="2143">
        <v>0</v>
      </c>
      <c r="V99" s="2144">
        <v>0</v>
      </c>
      <c r="W99" s="2143">
        <v>0</v>
      </c>
      <c r="X99" s="2144">
        <v>0</v>
      </c>
      <c r="Y99" s="2143">
        <v>0</v>
      </c>
      <c r="Z99" s="2144">
        <v>0</v>
      </c>
      <c r="AA99" s="1128">
        <f t="shared" si="2"/>
        <v>0</v>
      </c>
      <c r="AB99" s="1129">
        <f t="shared" si="3"/>
        <v>0</v>
      </c>
      <c r="AC99" s="1104">
        <f>'t1'!M99</f>
        <v>0</v>
      </c>
    </row>
    <row r="100" spans="1:29" ht="14.25" customHeight="1" thickTop="1" thickBot="1" x14ac:dyDescent="0.3">
      <c r="A100" s="1029" t="str">
        <f>'t1'!A100</f>
        <v>Avvocato dirig. Con incarico di struttura complessa</v>
      </c>
      <c r="B100" s="1030" t="str">
        <f>'t1'!B100</f>
        <v>PD0010</v>
      </c>
      <c r="C100" s="2143">
        <v>0</v>
      </c>
      <c r="D100" s="2144">
        <v>0</v>
      </c>
      <c r="E100" s="2143">
        <v>0</v>
      </c>
      <c r="F100" s="2144">
        <v>0</v>
      </c>
      <c r="G100" s="2143">
        <v>0</v>
      </c>
      <c r="H100" s="2144">
        <v>0</v>
      </c>
      <c r="I100" s="2143">
        <v>0</v>
      </c>
      <c r="J100" s="2144">
        <v>0</v>
      </c>
      <c r="K100" s="2143">
        <v>0</v>
      </c>
      <c r="L100" s="2144">
        <v>0</v>
      </c>
      <c r="M100" s="2143">
        <v>0</v>
      </c>
      <c r="N100" s="2144">
        <v>0</v>
      </c>
      <c r="O100" s="2143">
        <v>0</v>
      </c>
      <c r="P100" s="2144">
        <v>0</v>
      </c>
      <c r="Q100" s="2143">
        <v>0</v>
      </c>
      <c r="R100" s="2144">
        <v>0</v>
      </c>
      <c r="S100" s="2143">
        <v>0</v>
      </c>
      <c r="T100" s="2144">
        <v>0</v>
      </c>
      <c r="U100" s="2143">
        <v>0</v>
      </c>
      <c r="V100" s="2144">
        <v>0</v>
      </c>
      <c r="W100" s="2143">
        <v>0</v>
      </c>
      <c r="X100" s="2144">
        <v>0</v>
      </c>
      <c r="Y100" s="2143">
        <v>0</v>
      </c>
      <c r="Z100" s="2144">
        <v>0</v>
      </c>
      <c r="AA100" s="1128">
        <f t="shared" si="2"/>
        <v>0</v>
      </c>
      <c r="AB100" s="1129">
        <f t="shared" si="3"/>
        <v>0</v>
      </c>
      <c r="AC100" s="1104">
        <f>'t1'!M100</f>
        <v>0</v>
      </c>
    </row>
    <row r="101" spans="1:29" ht="14.25" customHeight="1" thickTop="1" thickBot="1" x14ac:dyDescent="0.3">
      <c r="A101" s="1029" t="str">
        <f>'t1'!A101</f>
        <v>Avvocato dirig. Con incarico di struttura semplice</v>
      </c>
      <c r="B101" s="1030" t="str">
        <f>'t1'!B101</f>
        <v>PD0S09</v>
      </c>
      <c r="C101" s="2143">
        <v>0</v>
      </c>
      <c r="D101" s="2144">
        <v>0</v>
      </c>
      <c r="E101" s="2143">
        <v>0</v>
      </c>
      <c r="F101" s="2144">
        <v>0</v>
      </c>
      <c r="G101" s="2143">
        <v>0</v>
      </c>
      <c r="H101" s="2144">
        <v>0</v>
      </c>
      <c r="I101" s="2143">
        <v>0</v>
      </c>
      <c r="J101" s="2144">
        <v>0</v>
      </c>
      <c r="K101" s="2143">
        <v>0</v>
      </c>
      <c r="L101" s="2144">
        <v>0</v>
      </c>
      <c r="M101" s="2143">
        <v>0</v>
      </c>
      <c r="N101" s="2144">
        <v>0</v>
      </c>
      <c r="O101" s="2143">
        <v>0</v>
      </c>
      <c r="P101" s="2144">
        <v>0</v>
      </c>
      <c r="Q101" s="2143">
        <v>0</v>
      </c>
      <c r="R101" s="2144">
        <v>0</v>
      </c>
      <c r="S101" s="2143">
        <v>0</v>
      </c>
      <c r="T101" s="2144">
        <v>0</v>
      </c>
      <c r="U101" s="2143">
        <v>0</v>
      </c>
      <c r="V101" s="2144">
        <v>0</v>
      </c>
      <c r="W101" s="2143">
        <v>0</v>
      </c>
      <c r="X101" s="2144">
        <v>0</v>
      </c>
      <c r="Y101" s="2143">
        <v>0</v>
      </c>
      <c r="Z101" s="2144">
        <v>0</v>
      </c>
      <c r="AA101" s="1128">
        <f t="shared" si="2"/>
        <v>0</v>
      </c>
      <c r="AB101" s="1129">
        <f t="shared" si="3"/>
        <v>0</v>
      </c>
      <c r="AC101" s="1104">
        <f>'t1'!M101</f>
        <v>0</v>
      </c>
    </row>
    <row r="102" spans="1:29" ht="14.25" customHeight="1" thickTop="1" thickBot="1" x14ac:dyDescent="0.3">
      <c r="A102" s="1029" t="str">
        <f>'t1'!A102</f>
        <v>Avvocato dirig. Con altri incar.prof.li</v>
      </c>
      <c r="B102" s="1030" t="str">
        <f>'t1'!B102</f>
        <v>PD0A09</v>
      </c>
      <c r="C102" s="2143">
        <v>0</v>
      </c>
      <c r="D102" s="2144">
        <v>0</v>
      </c>
      <c r="E102" s="2143">
        <v>0</v>
      </c>
      <c r="F102" s="2144">
        <v>0</v>
      </c>
      <c r="G102" s="2143">
        <v>0</v>
      </c>
      <c r="H102" s="2144">
        <v>0</v>
      </c>
      <c r="I102" s="2143">
        <v>0</v>
      </c>
      <c r="J102" s="2144">
        <v>0</v>
      </c>
      <c r="K102" s="2143">
        <v>0</v>
      </c>
      <c r="L102" s="2144">
        <v>0</v>
      </c>
      <c r="M102" s="2143">
        <v>0</v>
      </c>
      <c r="N102" s="2144">
        <v>0</v>
      </c>
      <c r="O102" s="2143">
        <v>0</v>
      </c>
      <c r="P102" s="2144">
        <v>0</v>
      </c>
      <c r="Q102" s="2143">
        <v>0</v>
      </c>
      <c r="R102" s="2144">
        <v>0</v>
      </c>
      <c r="S102" s="2143">
        <v>0</v>
      </c>
      <c r="T102" s="2144">
        <v>0</v>
      </c>
      <c r="U102" s="2143">
        <v>0</v>
      </c>
      <c r="V102" s="2144">
        <v>0</v>
      </c>
      <c r="W102" s="2143">
        <v>0</v>
      </c>
      <c r="X102" s="2144">
        <v>0</v>
      </c>
      <c r="Y102" s="2143">
        <v>0</v>
      </c>
      <c r="Z102" s="2144">
        <v>0</v>
      </c>
      <c r="AA102" s="1128">
        <f t="shared" si="2"/>
        <v>0</v>
      </c>
      <c r="AB102" s="1129">
        <f t="shared" si="3"/>
        <v>0</v>
      </c>
      <c r="AC102" s="1104">
        <f>'t1'!M102</f>
        <v>0</v>
      </c>
    </row>
    <row r="103" spans="1:29" ht="14.25" customHeight="1" thickTop="1" thickBot="1" x14ac:dyDescent="0.3">
      <c r="A103" s="1029" t="str">
        <f>'t1'!A103</f>
        <v>Avvocato dir. A t. Determinato(art. 15-septies dlgs. 502/92)</v>
      </c>
      <c r="B103" s="1030" t="str">
        <f>'t1'!B103</f>
        <v>PD0605</v>
      </c>
      <c r="C103" s="2143">
        <v>0</v>
      </c>
      <c r="D103" s="2144">
        <v>0</v>
      </c>
      <c r="E103" s="2143">
        <v>0</v>
      </c>
      <c r="F103" s="2144">
        <v>0</v>
      </c>
      <c r="G103" s="2143">
        <v>0</v>
      </c>
      <c r="H103" s="2144">
        <v>0</v>
      </c>
      <c r="I103" s="2143">
        <v>0</v>
      </c>
      <c r="J103" s="2144">
        <v>0</v>
      </c>
      <c r="K103" s="2143">
        <v>0</v>
      </c>
      <c r="L103" s="2144">
        <v>0</v>
      </c>
      <c r="M103" s="2143">
        <v>0</v>
      </c>
      <c r="N103" s="2144">
        <v>0</v>
      </c>
      <c r="O103" s="2143">
        <v>0</v>
      </c>
      <c r="P103" s="2144">
        <v>0</v>
      </c>
      <c r="Q103" s="2143">
        <v>0</v>
      </c>
      <c r="R103" s="2144">
        <v>0</v>
      </c>
      <c r="S103" s="2143">
        <v>0</v>
      </c>
      <c r="T103" s="2144">
        <v>0</v>
      </c>
      <c r="U103" s="2143">
        <v>0</v>
      </c>
      <c r="V103" s="2144">
        <v>0</v>
      </c>
      <c r="W103" s="2143">
        <v>0</v>
      </c>
      <c r="X103" s="2144">
        <v>0</v>
      </c>
      <c r="Y103" s="2143">
        <v>0</v>
      </c>
      <c r="Z103" s="2144">
        <v>0</v>
      </c>
      <c r="AA103" s="1128">
        <f t="shared" si="2"/>
        <v>0</v>
      </c>
      <c r="AB103" s="1129">
        <f t="shared" si="3"/>
        <v>0</v>
      </c>
      <c r="AC103" s="1104">
        <f>'t1'!M103</f>
        <v>0</v>
      </c>
    </row>
    <row r="104" spans="1:29" ht="14.25" customHeight="1" thickTop="1" thickBot="1" x14ac:dyDescent="0.3">
      <c r="A104" s="1029" t="str">
        <f>'t1'!A104</f>
        <v>Ingegnere dirig. Con incarico di struttura complessa</v>
      </c>
      <c r="B104" s="1030" t="str">
        <f>'t1'!B104</f>
        <v>PD0046</v>
      </c>
      <c r="C104" s="2143">
        <v>0</v>
      </c>
      <c r="D104" s="2144">
        <v>0</v>
      </c>
      <c r="E104" s="2143">
        <v>0</v>
      </c>
      <c r="F104" s="2144">
        <v>0</v>
      </c>
      <c r="G104" s="2143">
        <v>0</v>
      </c>
      <c r="H104" s="2144">
        <v>0</v>
      </c>
      <c r="I104" s="2143">
        <v>0</v>
      </c>
      <c r="J104" s="2144">
        <v>0</v>
      </c>
      <c r="K104" s="2143">
        <v>0</v>
      </c>
      <c r="L104" s="2144">
        <v>0</v>
      </c>
      <c r="M104" s="2143">
        <v>0</v>
      </c>
      <c r="N104" s="2144">
        <v>0</v>
      </c>
      <c r="O104" s="2143">
        <v>1</v>
      </c>
      <c r="P104" s="2144">
        <v>0</v>
      </c>
      <c r="Q104" s="2143">
        <v>0</v>
      </c>
      <c r="R104" s="2144">
        <v>1</v>
      </c>
      <c r="S104" s="2143">
        <v>0</v>
      </c>
      <c r="T104" s="2144">
        <v>0</v>
      </c>
      <c r="U104" s="2143">
        <v>0</v>
      </c>
      <c r="V104" s="2144">
        <v>0</v>
      </c>
      <c r="W104" s="2143">
        <v>0</v>
      </c>
      <c r="X104" s="2144">
        <v>0</v>
      </c>
      <c r="Y104" s="2143">
        <v>0</v>
      </c>
      <c r="Z104" s="2144">
        <v>0</v>
      </c>
      <c r="AA104" s="1128">
        <f t="shared" si="2"/>
        <v>1</v>
      </c>
      <c r="AB104" s="1129">
        <f t="shared" si="3"/>
        <v>1</v>
      </c>
      <c r="AC104" s="1104">
        <f>'t1'!M104</f>
        <v>1</v>
      </c>
    </row>
    <row r="105" spans="1:29" ht="14.25" customHeight="1" thickTop="1" thickBot="1" x14ac:dyDescent="0.3">
      <c r="A105" s="1029" t="str">
        <f>'t1'!A105</f>
        <v>Ingegnere dirig. Con incarico di struttura semplice</v>
      </c>
      <c r="B105" s="1030" t="str">
        <f>'t1'!B105</f>
        <v>PD0S45</v>
      </c>
      <c r="C105" s="2143">
        <v>0</v>
      </c>
      <c r="D105" s="2144">
        <v>0</v>
      </c>
      <c r="E105" s="2143">
        <v>0</v>
      </c>
      <c r="F105" s="2144">
        <v>0</v>
      </c>
      <c r="G105" s="2143">
        <v>0</v>
      </c>
      <c r="H105" s="2144">
        <v>0</v>
      </c>
      <c r="I105" s="2143">
        <v>0</v>
      </c>
      <c r="J105" s="2144">
        <v>0</v>
      </c>
      <c r="K105" s="2143">
        <v>0</v>
      </c>
      <c r="L105" s="2144">
        <v>0</v>
      </c>
      <c r="M105" s="2143">
        <v>0</v>
      </c>
      <c r="N105" s="2144">
        <v>0</v>
      </c>
      <c r="O105" s="2143">
        <v>0</v>
      </c>
      <c r="P105" s="2144">
        <v>0</v>
      </c>
      <c r="Q105" s="2143">
        <v>0</v>
      </c>
      <c r="R105" s="2144">
        <v>0</v>
      </c>
      <c r="S105" s="2143">
        <v>0</v>
      </c>
      <c r="T105" s="2144">
        <v>0</v>
      </c>
      <c r="U105" s="2143">
        <v>0</v>
      </c>
      <c r="V105" s="2144">
        <v>0</v>
      </c>
      <c r="W105" s="2143">
        <v>0</v>
      </c>
      <c r="X105" s="2144">
        <v>0</v>
      </c>
      <c r="Y105" s="2143">
        <v>0</v>
      </c>
      <c r="Z105" s="2144">
        <v>0</v>
      </c>
      <c r="AA105" s="1128">
        <f t="shared" si="2"/>
        <v>0</v>
      </c>
      <c r="AB105" s="1129">
        <f t="shared" si="3"/>
        <v>0</v>
      </c>
      <c r="AC105" s="1104">
        <f>'t1'!M105</f>
        <v>0</v>
      </c>
    </row>
    <row r="106" spans="1:29" ht="14.25" customHeight="1" thickTop="1" thickBot="1" x14ac:dyDescent="0.3">
      <c r="A106" s="1029" t="str">
        <f>'t1'!A106</f>
        <v>Ingegnere dirig. Con altri incar.prof.li</v>
      </c>
      <c r="B106" s="1030" t="str">
        <f>'t1'!B106</f>
        <v>PD0A45</v>
      </c>
      <c r="C106" s="2143">
        <v>0</v>
      </c>
      <c r="D106" s="2144">
        <v>0</v>
      </c>
      <c r="E106" s="2143">
        <v>0</v>
      </c>
      <c r="F106" s="2144">
        <v>0</v>
      </c>
      <c r="G106" s="2143">
        <v>0</v>
      </c>
      <c r="H106" s="2144">
        <v>0</v>
      </c>
      <c r="I106" s="2143">
        <v>0</v>
      </c>
      <c r="J106" s="2144">
        <v>0</v>
      </c>
      <c r="K106" s="2143">
        <v>0</v>
      </c>
      <c r="L106" s="2144">
        <v>0</v>
      </c>
      <c r="M106" s="2143">
        <v>1</v>
      </c>
      <c r="N106" s="2144">
        <v>0</v>
      </c>
      <c r="O106" s="2143">
        <v>0</v>
      </c>
      <c r="P106" s="2144">
        <v>0</v>
      </c>
      <c r="Q106" s="2143">
        <v>0</v>
      </c>
      <c r="R106" s="2144">
        <v>0</v>
      </c>
      <c r="S106" s="2143">
        <v>0</v>
      </c>
      <c r="T106" s="2144">
        <v>0</v>
      </c>
      <c r="U106" s="2143">
        <v>0</v>
      </c>
      <c r="V106" s="2144">
        <v>0</v>
      </c>
      <c r="W106" s="2143">
        <v>0</v>
      </c>
      <c r="X106" s="2144">
        <v>0</v>
      </c>
      <c r="Y106" s="2143">
        <v>0</v>
      </c>
      <c r="Z106" s="2144">
        <v>0</v>
      </c>
      <c r="AA106" s="1128">
        <f t="shared" si="2"/>
        <v>1</v>
      </c>
      <c r="AB106" s="1129">
        <f t="shared" si="3"/>
        <v>0</v>
      </c>
      <c r="AC106" s="1104">
        <f>'t1'!M106</f>
        <v>1</v>
      </c>
    </row>
    <row r="107" spans="1:29" ht="14.25" customHeight="1" thickTop="1" thickBot="1" x14ac:dyDescent="0.3">
      <c r="A107" s="1029" t="str">
        <f>'t1'!A107</f>
        <v>Ingegnere dir. A t. Determinato(art.15-septies dlgs. 502/92)</v>
      </c>
      <c r="B107" s="1030" t="str">
        <f>'t1'!B107</f>
        <v>PD0606</v>
      </c>
      <c r="C107" s="2143">
        <v>0</v>
      </c>
      <c r="D107" s="2144">
        <v>0</v>
      </c>
      <c r="E107" s="2143">
        <v>0</v>
      </c>
      <c r="F107" s="2144">
        <v>0</v>
      </c>
      <c r="G107" s="2143">
        <v>0</v>
      </c>
      <c r="H107" s="2144">
        <v>0</v>
      </c>
      <c r="I107" s="2143">
        <v>0</v>
      </c>
      <c r="J107" s="2144">
        <v>0</v>
      </c>
      <c r="K107" s="2143">
        <v>0</v>
      </c>
      <c r="L107" s="2144">
        <v>0</v>
      </c>
      <c r="M107" s="2143">
        <v>0</v>
      </c>
      <c r="N107" s="2144">
        <v>0</v>
      </c>
      <c r="O107" s="2143">
        <v>0</v>
      </c>
      <c r="P107" s="2144">
        <v>0</v>
      </c>
      <c r="Q107" s="2143">
        <v>0</v>
      </c>
      <c r="R107" s="2144">
        <v>0</v>
      </c>
      <c r="S107" s="2143">
        <v>0</v>
      </c>
      <c r="T107" s="2144">
        <v>0</v>
      </c>
      <c r="U107" s="2143">
        <v>0</v>
      </c>
      <c r="V107" s="2144">
        <v>0</v>
      </c>
      <c r="W107" s="2143">
        <v>0</v>
      </c>
      <c r="X107" s="2144">
        <v>0</v>
      </c>
      <c r="Y107" s="2143">
        <v>0</v>
      </c>
      <c r="Z107" s="2144">
        <v>0</v>
      </c>
      <c r="AA107" s="1128">
        <f t="shared" si="2"/>
        <v>0</v>
      </c>
      <c r="AB107" s="1129">
        <f t="shared" si="3"/>
        <v>0</v>
      </c>
      <c r="AC107" s="1104">
        <f>'t1'!M107</f>
        <v>0</v>
      </c>
    </row>
    <row r="108" spans="1:29" ht="14.25" customHeight="1" thickTop="1" thickBot="1" x14ac:dyDescent="0.3">
      <c r="A108" s="1029" t="str">
        <f>'t1'!A108</f>
        <v>Architetti dirig. Con incarico di struttura complessa</v>
      </c>
      <c r="B108" s="1030" t="str">
        <f>'t1'!B108</f>
        <v>PD0004</v>
      </c>
      <c r="C108" s="2143">
        <v>0</v>
      </c>
      <c r="D108" s="2144">
        <v>0</v>
      </c>
      <c r="E108" s="2143">
        <v>0</v>
      </c>
      <c r="F108" s="2144">
        <v>0</v>
      </c>
      <c r="G108" s="2143">
        <v>0</v>
      </c>
      <c r="H108" s="2144">
        <v>0</v>
      </c>
      <c r="I108" s="2143">
        <v>0</v>
      </c>
      <c r="J108" s="2144">
        <v>0</v>
      </c>
      <c r="K108" s="2143">
        <v>0</v>
      </c>
      <c r="L108" s="2144">
        <v>0</v>
      </c>
      <c r="M108" s="2143">
        <v>0</v>
      </c>
      <c r="N108" s="2144">
        <v>0</v>
      </c>
      <c r="O108" s="2143">
        <v>0</v>
      </c>
      <c r="P108" s="2144">
        <v>0</v>
      </c>
      <c r="Q108" s="2143">
        <v>0</v>
      </c>
      <c r="R108" s="2144">
        <v>0</v>
      </c>
      <c r="S108" s="2143">
        <v>0</v>
      </c>
      <c r="T108" s="2144">
        <v>0</v>
      </c>
      <c r="U108" s="2143">
        <v>0</v>
      </c>
      <c r="V108" s="2144">
        <v>0</v>
      </c>
      <c r="W108" s="2143">
        <v>0</v>
      </c>
      <c r="X108" s="2144">
        <v>0</v>
      </c>
      <c r="Y108" s="2143">
        <v>0</v>
      </c>
      <c r="Z108" s="2144">
        <v>0</v>
      </c>
      <c r="AA108" s="1128">
        <f t="shared" si="2"/>
        <v>0</v>
      </c>
      <c r="AB108" s="1129">
        <f t="shared" si="3"/>
        <v>0</v>
      </c>
      <c r="AC108" s="1104">
        <f>'t1'!M108</f>
        <v>0</v>
      </c>
    </row>
    <row r="109" spans="1:29" ht="14.25" customHeight="1" thickTop="1" thickBot="1" x14ac:dyDescent="0.3">
      <c r="A109" s="1029" t="str">
        <f>'t1'!A109</f>
        <v>Architetti dirig. Con incarico di struttura semplice</v>
      </c>
      <c r="B109" s="1030" t="str">
        <f>'t1'!B109</f>
        <v>PD0S03</v>
      </c>
      <c r="C109" s="2143">
        <v>0</v>
      </c>
      <c r="D109" s="2144">
        <v>0</v>
      </c>
      <c r="E109" s="2143">
        <v>0</v>
      </c>
      <c r="F109" s="2144">
        <v>0</v>
      </c>
      <c r="G109" s="2143">
        <v>0</v>
      </c>
      <c r="H109" s="2144">
        <v>0</v>
      </c>
      <c r="I109" s="2143">
        <v>0</v>
      </c>
      <c r="J109" s="2144">
        <v>0</v>
      </c>
      <c r="K109" s="2143">
        <v>0</v>
      </c>
      <c r="L109" s="2144">
        <v>0</v>
      </c>
      <c r="M109" s="2143">
        <v>0</v>
      </c>
      <c r="N109" s="2144">
        <v>0</v>
      </c>
      <c r="O109" s="2143">
        <v>0</v>
      </c>
      <c r="P109" s="2144">
        <v>0</v>
      </c>
      <c r="Q109" s="2143">
        <v>0</v>
      </c>
      <c r="R109" s="2144">
        <v>0</v>
      </c>
      <c r="S109" s="2143">
        <v>0</v>
      </c>
      <c r="T109" s="2144">
        <v>0</v>
      </c>
      <c r="U109" s="2143">
        <v>0</v>
      </c>
      <c r="V109" s="2144">
        <v>0</v>
      </c>
      <c r="W109" s="2143">
        <v>0</v>
      </c>
      <c r="X109" s="2144">
        <v>0</v>
      </c>
      <c r="Y109" s="2143">
        <v>0</v>
      </c>
      <c r="Z109" s="2144">
        <v>0</v>
      </c>
      <c r="AA109" s="1128">
        <f t="shared" si="2"/>
        <v>0</v>
      </c>
      <c r="AB109" s="1129">
        <f t="shared" si="3"/>
        <v>0</v>
      </c>
      <c r="AC109" s="1104">
        <f>'t1'!M109</f>
        <v>0</v>
      </c>
    </row>
    <row r="110" spans="1:29" ht="14.25" customHeight="1" thickTop="1" thickBot="1" x14ac:dyDescent="0.3">
      <c r="A110" s="1029" t="str">
        <f>'t1'!A110</f>
        <v>Architetti dirig. Con altri incar.prof.li</v>
      </c>
      <c r="B110" s="1030" t="str">
        <f>'t1'!B110</f>
        <v>PD0A03</v>
      </c>
      <c r="C110" s="2143">
        <v>0</v>
      </c>
      <c r="D110" s="2144">
        <v>0</v>
      </c>
      <c r="E110" s="2143">
        <v>0</v>
      </c>
      <c r="F110" s="2144">
        <v>0</v>
      </c>
      <c r="G110" s="2143">
        <v>0</v>
      </c>
      <c r="H110" s="2144">
        <v>0</v>
      </c>
      <c r="I110" s="2143">
        <v>0</v>
      </c>
      <c r="J110" s="2144">
        <v>0</v>
      </c>
      <c r="K110" s="2143">
        <v>0</v>
      </c>
      <c r="L110" s="2144">
        <v>0</v>
      </c>
      <c r="M110" s="2143">
        <v>0</v>
      </c>
      <c r="N110" s="2144">
        <v>0</v>
      </c>
      <c r="O110" s="2143">
        <v>0</v>
      </c>
      <c r="P110" s="2144">
        <v>0</v>
      </c>
      <c r="Q110" s="2143">
        <v>0</v>
      </c>
      <c r="R110" s="2144">
        <v>0</v>
      </c>
      <c r="S110" s="2143">
        <v>0</v>
      </c>
      <c r="T110" s="2144">
        <v>0</v>
      </c>
      <c r="U110" s="2143">
        <v>0</v>
      </c>
      <c r="V110" s="2144">
        <v>0</v>
      </c>
      <c r="W110" s="2143">
        <v>0</v>
      </c>
      <c r="X110" s="2144">
        <v>0</v>
      </c>
      <c r="Y110" s="2143">
        <v>0</v>
      </c>
      <c r="Z110" s="2144">
        <v>0</v>
      </c>
      <c r="AA110" s="1128">
        <f t="shared" si="2"/>
        <v>0</v>
      </c>
      <c r="AB110" s="1129">
        <f t="shared" si="3"/>
        <v>0</v>
      </c>
      <c r="AC110" s="1104">
        <f>'t1'!M110</f>
        <v>0</v>
      </c>
    </row>
    <row r="111" spans="1:29" ht="14.25" customHeight="1" thickTop="1" thickBot="1" x14ac:dyDescent="0.3">
      <c r="A111" s="1029" t="str">
        <f>'t1'!A111</f>
        <v>Architetti dir. A t.determinato(art. 15-septies dlgs.502/92)</v>
      </c>
      <c r="B111" s="1030" t="str">
        <f>'t1'!B111</f>
        <v>PD0607</v>
      </c>
      <c r="C111" s="2143">
        <v>0</v>
      </c>
      <c r="D111" s="2144">
        <v>0</v>
      </c>
      <c r="E111" s="2143">
        <v>0</v>
      </c>
      <c r="F111" s="2144">
        <v>0</v>
      </c>
      <c r="G111" s="2143">
        <v>0</v>
      </c>
      <c r="H111" s="2144">
        <v>0</v>
      </c>
      <c r="I111" s="2143">
        <v>0</v>
      </c>
      <c r="J111" s="2144">
        <v>0</v>
      </c>
      <c r="K111" s="2143">
        <v>0</v>
      </c>
      <c r="L111" s="2144">
        <v>0</v>
      </c>
      <c r="M111" s="2143">
        <v>0</v>
      </c>
      <c r="N111" s="2144">
        <v>0</v>
      </c>
      <c r="O111" s="2143">
        <v>0</v>
      </c>
      <c r="P111" s="2144">
        <v>0</v>
      </c>
      <c r="Q111" s="2143">
        <v>0</v>
      </c>
      <c r="R111" s="2144">
        <v>0</v>
      </c>
      <c r="S111" s="2143">
        <v>0</v>
      </c>
      <c r="T111" s="2144">
        <v>0</v>
      </c>
      <c r="U111" s="2143">
        <v>0</v>
      </c>
      <c r="V111" s="2144">
        <v>0</v>
      </c>
      <c r="W111" s="2143">
        <v>0</v>
      </c>
      <c r="X111" s="2144">
        <v>0</v>
      </c>
      <c r="Y111" s="2143">
        <v>0</v>
      </c>
      <c r="Z111" s="2144">
        <v>0</v>
      </c>
      <c r="AA111" s="1128">
        <f t="shared" si="2"/>
        <v>0</v>
      </c>
      <c r="AB111" s="1129">
        <f t="shared" si="3"/>
        <v>0</v>
      </c>
      <c r="AC111" s="1104">
        <f>'t1'!M111</f>
        <v>0</v>
      </c>
    </row>
    <row r="112" spans="1:29" ht="14.25" customHeight="1" thickTop="1" thickBot="1" x14ac:dyDescent="0.3">
      <c r="A112" s="1029" t="str">
        <f>'t1'!A112</f>
        <v>Geologi dirig. Con incarico di struttura complessa</v>
      </c>
      <c r="B112" s="1030" t="str">
        <f>'t1'!B112</f>
        <v>PD0044</v>
      </c>
      <c r="C112" s="2143">
        <v>0</v>
      </c>
      <c r="D112" s="2144">
        <v>0</v>
      </c>
      <c r="E112" s="2143">
        <v>0</v>
      </c>
      <c r="F112" s="2144">
        <v>0</v>
      </c>
      <c r="G112" s="2143">
        <v>0</v>
      </c>
      <c r="H112" s="2144">
        <v>0</v>
      </c>
      <c r="I112" s="2143">
        <v>0</v>
      </c>
      <c r="J112" s="2144">
        <v>0</v>
      </c>
      <c r="K112" s="2143">
        <v>0</v>
      </c>
      <c r="L112" s="2144">
        <v>0</v>
      </c>
      <c r="M112" s="2143">
        <v>0</v>
      </c>
      <c r="N112" s="2144">
        <v>0</v>
      </c>
      <c r="O112" s="2143">
        <v>0</v>
      </c>
      <c r="P112" s="2144">
        <v>0</v>
      </c>
      <c r="Q112" s="2143">
        <v>0</v>
      </c>
      <c r="R112" s="2144">
        <v>0</v>
      </c>
      <c r="S112" s="2143">
        <v>0</v>
      </c>
      <c r="T112" s="2144">
        <v>0</v>
      </c>
      <c r="U112" s="2143">
        <v>0</v>
      </c>
      <c r="V112" s="2144">
        <v>0</v>
      </c>
      <c r="W112" s="2143">
        <v>0</v>
      </c>
      <c r="X112" s="2144">
        <v>0</v>
      </c>
      <c r="Y112" s="2143">
        <v>0</v>
      </c>
      <c r="Z112" s="2144">
        <v>0</v>
      </c>
      <c r="AA112" s="1128">
        <f t="shared" si="2"/>
        <v>0</v>
      </c>
      <c r="AB112" s="1129">
        <f t="shared" si="3"/>
        <v>0</v>
      </c>
      <c r="AC112" s="1104">
        <f>'t1'!M112</f>
        <v>0</v>
      </c>
    </row>
    <row r="113" spans="1:29" ht="14.25" customHeight="1" thickTop="1" thickBot="1" x14ac:dyDescent="0.3">
      <c r="A113" s="1029" t="str">
        <f>'t1'!A113</f>
        <v>Geologi dirig. Con incarico di struttura semplice</v>
      </c>
      <c r="B113" s="1030" t="str">
        <f>'t1'!B113</f>
        <v>PD0S43</v>
      </c>
      <c r="C113" s="2143">
        <v>0</v>
      </c>
      <c r="D113" s="2144">
        <v>0</v>
      </c>
      <c r="E113" s="2143">
        <v>0</v>
      </c>
      <c r="F113" s="2144">
        <v>0</v>
      </c>
      <c r="G113" s="2143">
        <v>0</v>
      </c>
      <c r="H113" s="2144">
        <v>0</v>
      </c>
      <c r="I113" s="2143">
        <v>0</v>
      </c>
      <c r="J113" s="2144">
        <v>0</v>
      </c>
      <c r="K113" s="2143">
        <v>0</v>
      </c>
      <c r="L113" s="2144">
        <v>0</v>
      </c>
      <c r="M113" s="2143">
        <v>0</v>
      </c>
      <c r="N113" s="2144">
        <v>0</v>
      </c>
      <c r="O113" s="2143">
        <v>0</v>
      </c>
      <c r="P113" s="2144">
        <v>0</v>
      </c>
      <c r="Q113" s="2143">
        <v>0</v>
      </c>
      <c r="R113" s="2144">
        <v>0</v>
      </c>
      <c r="S113" s="2143">
        <v>0</v>
      </c>
      <c r="T113" s="2144">
        <v>0</v>
      </c>
      <c r="U113" s="2143">
        <v>0</v>
      </c>
      <c r="V113" s="2144">
        <v>0</v>
      </c>
      <c r="W113" s="2143">
        <v>0</v>
      </c>
      <c r="X113" s="2144">
        <v>0</v>
      </c>
      <c r="Y113" s="2143">
        <v>0</v>
      </c>
      <c r="Z113" s="2144">
        <v>0</v>
      </c>
      <c r="AA113" s="1128">
        <f t="shared" si="2"/>
        <v>0</v>
      </c>
      <c r="AB113" s="1129">
        <f t="shared" si="3"/>
        <v>0</v>
      </c>
      <c r="AC113" s="1104">
        <f>'t1'!M113</f>
        <v>0</v>
      </c>
    </row>
    <row r="114" spans="1:29" ht="14.25" customHeight="1" thickTop="1" thickBot="1" x14ac:dyDescent="0.3">
      <c r="A114" s="1029" t="str">
        <f>'t1'!A114</f>
        <v>Geologi dirig. Con altri incar.prof.li</v>
      </c>
      <c r="B114" s="1030" t="str">
        <f>'t1'!B114</f>
        <v>PD0A43</v>
      </c>
      <c r="C114" s="2143">
        <v>0</v>
      </c>
      <c r="D114" s="2144">
        <v>0</v>
      </c>
      <c r="E114" s="2143">
        <v>0</v>
      </c>
      <c r="F114" s="2144">
        <v>0</v>
      </c>
      <c r="G114" s="2143">
        <v>0</v>
      </c>
      <c r="H114" s="2144">
        <v>0</v>
      </c>
      <c r="I114" s="2143">
        <v>0</v>
      </c>
      <c r="J114" s="2144">
        <v>0</v>
      </c>
      <c r="K114" s="2143">
        <v>0</v>
      </c>
      <c r="L114" s="2144">
        <v>0</v>
      </c>
      <c r="M114" s="2143">
        <v>0</v>
      </c>
      <c r="N114" s="2144">
        <v>0</v>
      </c>
      <c r="O114" s="2143">
        <v>0</v>
      </c>
      <c r="P114" s="2144">
        <v>0</v>
      </c>
      <c r="Q114" s="2143">
        <v>0</v>
      </c>
      <c r="R114" s="2144">
        <v>0</v>
      </c>
      <c r="S114" s="2143">
        <v>0</v>
      </c>
      <c r="T114" s="2144">
        <v>0</v>
      </c>
      <c r="U114" s="2143">
        <v>0</v>
      </c>
      <c r="V114" s="2144">
        <v>0</v>
      </c>
      <c r="W114" s="2143">
        <v>0</v>
      </c>
      <c r="X114" s="2144">
        <v>0</v>
      </c>
      <c r="Y114" s="2143">
        <v>0</v>
      </c>
      <c r="Z114" s="2144">
        <v>0</v>
      </c>
      <c r="AA114" s="1128">
        <f t="shared" si="2"/>
        <v>0</v>
      </c>
      <c r="AB114" s="1129">
        <f t="shared" si="3"/>
        <v>0</v>
      </c>
      <c r="AC114" s="1104">
        <f>'t1'!M114</f>
        <v>0</v>
      </c>
    </row>
    <row r="115" spans="1:29" ht="14.25" customHeight="1" thickTop="1" thickBot="1" x14ac:dyDescent="0.3">
      <c r="A115" s="1029" t="str">
        <f>'t1'!A115</f>
        <v>Geologi  dir. A t. Determinato(art. 15-septies dlgs. 502/92)</v>
      </c>
      <c r="B115" s="1030" t="str">
        <f>'t1'!B115</f>
        <v>PD0608</v>
      </c>
      <c r="C115" s="2143">
        <v>0</v>
      </c>
      <c r="D115" s="2144">
        <v>0</v>
      </c>
      <c r="E115" s="2143">
        <v>0</v>
      </c>
      <c r="F115" s="2144">
        <v>0</v>
      </c>
      <c r="G115" s="2143">
        <v>0</v>
      </c>
      <c r="H115" s="2144">
        <v>0</v>
      </c>
      <c r="I115" s="2143">
        <v>0</v>
      </c>
      <c r="J115" s="2144">
        <v>0</v>
      </c>
      <c r="K115" s="2143">
        <v>0</v>
      </c>
      <c r="L115" s="2144">
        <v>0</v>
      </c>
      <c r="M115" s="2143">
        <v>0</v>
      </c>
      <c r="N115" s="2144">
        <v>0</v>
      </c>
      <c r="O115" s="2143">
        <v>0</v>
      </c>
      <c r="P115" s="2144">
        <v>0</v>
      </c>
      <c r="Q115" s="2143">
        <v>0</v>
      </c>
      <c r="R115" s="2144">
        <v>0</v>
      </c>
      <c r="S115" s="2143">
        <v>0</v>
      </c>
      <c r="T115" s="2144">
        <v>0</v>
      </c>
      <c r="U115" s="2143">
        <v>0</v>
      </c>
      <c r="V115" s="2144">
        <v>0</v>
      </c>
      <c r="W115" s="2143">
        <v>0</v>
      </c>
      <c r="X115" s="2144">
        <v>0</v>
      </c>
      <c r="Y115" s="2143">
        <v>0</v>
      </c>
      <c r="Z115" s="2144">
        <v>0</v>
      </c>
      <c r="AA115" s="1128">
        <f t="shared" si="2"/>
        <v>0</v>
      </c>
      <c r="AB115" s="1129">
        <f t="shared" si="3"/>
        <v>0</v>
      </c>
      <c r="AC115" s="1104">
        <f>'t1'!M115</f>
        <v>0</v>
      </c>
    </row>
    <row r="116" spans="1:29" ht="14.25" customHeight="1" thickTop="1" thickBot="1" x14ac:dyDescent="0.3">
      <c r="A116" s="1029" t="str">
        <f>'t1'!A116</f>
        <v>Assistente religioso - D</v>
      </c>
      <c r="B116" s="1030" t="str">
        <f>'t1'!B116</f>
        <v>P16006</v>
      </c>
      <c r="C116" s="2143">
        <v>0</v>
      </c>
      <c r="D116" s="2144">
        <v>0</v>
      </c>
      <c r="E116" s="2143">
        <v>0</v>
      </c>
      <c r="F116" s="2144">
        <v>0</v>
      </c>
      <c r="G116" s="2143">
        <v>0</v>
      </c>
      <c r="H116" s="2144">
        <v>0</v>
      </c>
      <c r="I116" s="2143">
        <v>0</v>
      </c>
      <c r="J116" s="2144">
        <v>0</v>
      </c>
      <c r="K116" s="2143">
        <v>0</v>
      </c>
      <c r="L116" s="2144">
        <v>0</v>
      </c>
      <c r="M116" s="2143">
        <v>0</v>
      </c>
      <c r="N116" s="2144">
        <v>0</v>
      </c>
      <c r="O116" s="2143">
        <v>0</v>
      </c>
      <c r="P116" s="2144">
        <v>0</v>
      </c>
      <c r="Q116" s="2143">
        <v>0</v>
      </c>
      <c r="R116" s="2144">
        <v>0</v>
      </c>
      <c r="S116" s="2143">
        <v>0</v>
      </c>
      <c r="T116" s="2144">
        <v>0</v>
      </c>
      <c r="U116" s="2143">
        <v>0</v>
      </c>
      <c r="V116" s="2144">
        <v>0</v>
      </c>
      <c r="W116" s="2143">
        <v>0</v>
      </c>
      <c r="X116" s="2144">
        <v>0</v>
      </c>
      <c r="Y116" s="2143">
        <v>0</v>
      </c>
      <c r="Z116" s="2144">
        <v>0</v>
      </c>
      <c r="AA116" s="1128">
        <f t="shared" si="2"/>
        <v>0</v>
      </c>
      <c r="AB116" s="1129">
        <f t="shared" si="3"/>
        <v>0</v>
      </c>
      <c r="AC116" s="1104">
        <f>'t1'!M116</f>
        <v>0</v>
      </c>
    </row>
    <row r="117" spans="1:29" ht="14.25" customHeight="1" thickTop="1" thickBot="1" x14ac:dyDescent="0.3">
      <c r="A117" s="1029" t="str">
        <f>'t1'!A117</f>
        <v>Specialista della comunicazione istituzionale - D</v>
      </c>
      <c r="B117" s="1030" t="str">
        <f>'t1'!B117</f>
        <v>PSP871</v>
      </c>
      <c r="C117" s="2143">
        <v>0</v>
      </c>
      <c r="D117" s="2144">
        <v>0</v>
      </c>
      <c r="E117" s="2143">
        <v>0</v>
      </c>
      <c r="F117" s="2144">
        <v>0</v>
      </c>
      <c r="G117" s="2143">
        <v>0</v>
      </c>
      <c r="H117" s="2144">
        <v>0</v>
      </c>
      <c r="I117" s="2143">
        <v>0</v>
      </c>
      <c r="J117" s="2144">
        <v>0</v>
      </c>
      <c r="K117" s="2143">
        <v>0</v>
      </c>
      <c r="L117" s="2144">
        <v>0</v>
      </c>
      <c r="M117" s="2143">
        <v>0</v>
      </c>
      <c r="N117" s="2144">
        <v>0</v>
      </c>
      <c r="O117" s="2143">
        <v>0</v>
      </c>
      <c r="P117" s="2144">
        <v>0</v>
      </c>
      <c r="Q117" s="2143">
        <v>0</v>
      </c>
      <c r="R117" s="2144">
        <v>0</v>
      </c>
      <c r="S117" s="2143">
        <v>0</v>
      </c>
      <c r="T117" s="2144">
        <v>0</v>
      </c>
      <c r="U117" s="2143">
        <v>0</v>
      </c>
      <c r="V117" s="2144">
        <v>0</v>
      </c>
      <c r="W117" s="2143">
        <v>0</v>
      </c>
      <c r="X117" s="2144">
        <v>0</v>
      </c>
      <c r="Y117" s="2143">
        <v>0</v>
      </c>
      <c r="Z117" s="2144">
        <v>0</v>
      </c>
      <c r="AA117" s="1128">
        <f t="shared" si="2"/>
        <v>0</v>
      </c>
      <c r="AB117" s="1129">
        <f t="shared" si="3"/>
        <v>0</v>
      </c>
      <c r="AC117" s="1104">
        <f>'t1'!M117</f>
        <v>0</v>
      </c>
    </row>
    <row r="118" spans="1:29" ht="14.25" customHeight="1" thickTop="1" thickBot="1" x14ac:dyDescent="0.3">
      <c r="A118" s="1029" t="str">
        <f>'t1'!A118</f>
        <v>Specialista nei rapporti con i media, giornalista pubblico - D</v>
      </c>
      <c r="B118" s="1030" t="str">
        <f>'t1'!B118</f>
        <v>PSP872</v>
      </c>
      <c r="C118" s="2143">
        <v>0</v>
      </c>
      <c r="D118" s="2144">
        <v>0</v>
      </c>
      <c r="E118" s="2143">
        <v>0</v>
      </c>
      <c r="F118" s="2144">
        <v>0</v>
      </c>
      <c r="G118" s="2143">
        <v>0</v>
      </c>
      <c r="H118" s="2144">
        <v>0</v>
      </c>
      <c r="I118" s="2143">
        <v>0</v>
      </c>
      <c r="J118" s="2144">
        <v>0</v>
      </c>
      <c r="K118" s="2143">
        <v>0</v>
      </c>
      <c r="L118" s="2144">
        <v>0</v>
      </c>
      <c r="M118" s="2143">
        <v>0</v>
      </c>
      <c r="N118" s="2144">
        <v>0</v>
      </c>
      <c r="O118" s="2143">
        <v>0</v>
      </c>
      <c r="P118" s="2144">
        <v>0</v>
      </c>
      <c r="Q118" s="2143">
        <v>0</v>
      </c>
      <c r="R118" s="2144">
        <v>0</v>
      </c>
      <c r="S118" s="2143">
        <v>0</v>
      </c>
      <c r="T118" s="2144">
        <v>0</v>
      </c>
      <c r="U118" s="2143">
        <v>0</v>
      </c>
      <c r="V118" s="2144">
        <v>0</v>
      </c>
      <c r="W118" s="2143">
        <v>0</v>
      </c>
      <c r="X118" s="2144">
        <v>0</v>
      </c>
      <c r="Y118" s="2143">
        <v>0</v>
      </c>
      <c r="Z118" s="2144">
        <v>0</v>
      </c>
      <c r="AA118" s="1128">
        <f t="shared" si="2"/>
        <v>0</v>
      </c>
      <c r="AB118" s="1129">
        <f t="shared" si="3"/>
        <v>0</v>
      </c>
      <c r="AC118" s="1104">
        <f>'t1'!M118</f>
        <v>0</v>
      </c>
    </row>
    <row r="119" spans="1:29" ht="14.25" customHeight="1" thickTop="1" thickBot="1" x14ac:dyDescent="0.3">
      <c r="A119" s="1029" t="str">
        <f>'t1'!A119</f>
        <v>Profilo atipico ruolo professionale</v>
      </c>
      <c r="B119" s="1030" t="str">
        <f>'t1'!B119</f>
        <v>P00062</v>
      </c>
      <c r="C119" s="2143">
        <v>0</v>
      </c>
      <c r="D119" s="2144">
        <v>0</v>
      </c>
      <c r="E119" s="2143">
        <v>0</v>
      </c>
      <c r="F119" s="2144">
        <v>0</v>
      </c>
      <c r="G119" s="2143">
        <v>0</v>
      </c>
      <c r="H119" s="2144">
        <v>0</v>
      </c>
      <c r="I119" s="2143">
        <v>0</v>
      </c>
      <c r="J119" s="2144">
        <v>0</v>
      </c>
      <c r="K119" s="2143">
        <v>0</v>
      </c>
      <c r="L119" s="2144">
        <v>0</v>
      </c>
      <c r="M119" s="2143">
        <v>0</v>
      </c>
      <c r="N119" s="2144">
        <v>0</v>
      </c>
      <c r="O119" s="2143">
        <v>0</v>
      </c>
      <c r="P119" s="2144">
        <v>0</v>
      </c>
      <c r="Q119" s="2143">
        <v>0</v>
      </c>
      <c r="R119" s="2144">
        <v>0</v>
      </c>
      <c r="S119" s="2143">
        <v>0</v>
      </c>
      <c r="T119" s="2144">
        <v>0</v>
      </c>
      <c r="U119" s="2143">
        <v>0</v>
      </c>
      <c r="V119" s="2144">
        <v>0</v>
      </c>
      <c r="W119" s="2143">
        <v>0</v>
      </c>
      <c r="X119" s="2144">
        <v>0</v>
      </c>
      <c r="Y119" s="2143">
        <v>0</v>
      </c>
      <c r="Z119" s="2144">
        <v>0</v>
      </c>
      <c r="AA119" s="1128">
        <f t="shared" si="2"/>
        <v>0</v>
      </c>
      <c r="AB119" s="1129">
        <f t="shared" si="3"/>
        <v>0</v>
      </c>
      <c r="AC119" s="1104">
        <f>'t1'!M119</f>
        <v>0</v>
      </c>
    </row>
    <row r="120" spans="1:29" ht="14.25" customHeight="1" thickTop="1" thickBot="1" x14ac:dyDescent="0.3">
      <c r="A120" s="1029" t="str">
        <f>'t1'!A120</f>
        <v>Analisti dirig. Con incarico di struttura complessa</v>
      </c>
      <c r="B120" s="1030" t="str">
        <f>'t1'!B120</f>
        <v>TD0002</v>
      </c>
      <c r="C120" s="2143">
        <v>0</v>
      </c>
      <c r="D120" s="2144">
        <v>0</v>
      </c>
      <c r="E120" s="2143">
        <v>0</v>
      </c>
      <c r="F120" s="2144">
        <v>0</v>
      </c>
      <c r="G120" s="2143">
        <v>0</v>
      </c>
      <c r="H120" s="2144">
        <v>0</v>
      </c>
      <c r="I120" s="2143">
        <v>0</v>
      </c>
      <c r="J120" s="2144">
        <v>0</v>
      </c>
      <c r="K120" s="2143">
        <v>0</v>
      </c>
      <c r="L120" s="2144">
        <v>0</v>
      </c>
      <c r="M120" s="2143">
        <v>0</v>
      </c>
      <c r="N120" s="2144">
        <v>0</v>
      </c>
      <c r="O120" s="2143">
        <v>0</v>
      </c>
      <c r="P120" s="2144">
        <v>0</v>
      </c>
      <c r="Q120" s="2143">
        <v>1</v>
      </c>
      <c r="R120" s="2144">
        <v>0</v>
      </c>
      <c r="S120" s="2143">
        <v>0</v>
      </c>
      <c r="T120" s="2144">
        <v>0</v>
      </c>
      <c r="U120" s="2143">
        <v>0</v>
      </c>
      <c r="V120" s="2144">
        <v>0</v>
      </c>
      <c r="W120" s="2143">
        <v>0</v>
      </c>
      <c r="X120" s="2144">
        <v>0</v>
      </c>
      <c r="Y120" s="2143">
        <v>0</v>
      </c>
      <c r="Z120" s="2144">
        <v>0</v>
      </c>
      <c r="AA120" s="1128">
        <f t="shared" si="2"/>
        <v>1</v>
      </c>
      <c r="AB120" s="1129">
        <f t="shared" si="3"/>
        <v>0</v>
      </c>
      <c r="AC120" s="1104">
        <f>'t1'!M120</f>
        <v>1</v>
      </c>
    </row>
    <row r="121" spans="1:29" ht="14.25" customHeight="1" thickTop="1" thickBot="1" x14ac:dyDescent="0.3">
      <c r="A121" s="1029" t="str">
        <f>'t1'!A121</f>
        <v>Analisti dirig. Con incarico di struttura semplice</v>
      </c>
      <c r="B121" s="1030" t="str">
        <f>'t1'!B121</f>
        <v>TD0S01</v>
      </c>
      <c r="C121" s="2143">
        <v>0</v>
      </c>
      <c r="D121" s="2144">
        <v>0</v>
      </c>
      <c r="E121" s="2143">
        <v>0</v>
      </c>
      <c r="F121" s="2144">
        <v>0</v>
      </c>
      <c r="G121" s="2143">
        <v>0</v>
      </c>
      <c r="H121" s="2144">
        <v>0</v>
      </c>
      <c r="I121" s="2143">
        <v>0</v>
      </c>
      <c r="J121" s="2144">
        <v>0</v>
      </c>
      <c r="K121" s="2143">
        <v>0</v>
      </c>
      <c r="L121" s="2144">
        <v>0</v>
      </c>
      <c r="M121" s="2143">
        <v>0</v>
      </c>
      <c r="N121" s="2144">
        <v>0</v>
      </c>
      <c r="O121" s="2143">
        <v>0</v>
      </c>
      <c r="P121" s="2144">
        <v>0</v>
      </c>
      <c r="Q121" s="2143">
        <v>0</v>
      </c>
      <c r="R121" s="2144">
        <v>0</v>
      </c>
      <c r="S121" s="2143">
        <v>0</v>
      </c>
      <c r="T121" s="2144">
        <v>0</v>
      </c>
      <c r="U121" s="2143">
        <v>0</v>
      </c>
      <c r="V121" s="2144">
        <v>0</v>
      </c>
      <c r="W121" s="2143">
        <v>0</v>
      </c>
      <c r="X121" s="2144">
        <v>0</v>
      </c>
      <c r="Y121" s="2143">
        <v>0</v>
      </c>
      <c r="Z121" s="2144">
        <v>0</v>
      </c>
      <c r="AA121" s="1128">
        <f t="shared" si="2"/>
        <v>0</v>
      </c>
      <c r="AB121" s="1129">
        <f t="shared" si="3"/>
        <v>0</v>
      </c>
      <c r="AC121" s="1104">
        <f>'t1'!M121</f>
        <v>0</v>
      </c>
    </row>
    <row r="122" spans="1:29" ht="14.25" customHeight="1" thickTop="1" thickBot="1" x14ac:dyDescent="0.3">
      <c r="A122" s="1029" t="str">
        <f>'t1'!A122</f>
        <v>Analisti dirig. Con altri incar.prof.li</v>
      </c>
      <c r="B122" s="1030" t="str">
        <f>'t1'!B122</f>
        <v>TD0A01</v>
      </c>
      <c r="C122" s="2143">
        <v>0</v>
      </c>
      <c r="D122" s="2144">
        <v>0</v>
      </c>
      <c r="E122" s="2143">
        <v>0</v>
      </c>
      <c r="F122" s="2144">
        <v>0</v>
      </c>
      <c r="G122" s="2143">
        <v>0</v>
      </c>
      <c r="H122" s="2144">
        <v>0</v>
      </c>
      <c r="I122" s="2143">
        <v>0</v>
      </c>
      <c r="J122" s="2144">
        <v>0</v>
      </c>
      <c r="K122" s="2143">
        <v>0</v>
      </c>
      <c r="L122" s="2144">
        <v>0</v>
      </c>
      <c r="M122" s="2143">
        <v>0</v>
      </c>
      <c r="N122" s="2144">
        <v>0</v>
      </c>
      <c r="O122" s="2143">
        <v>1</v>
      </c>
      <c r="P122" s="2144">
        <v>0</v>
      </c>
      <c r="Q122" s="2143">
        <v>1</v>
      </c>
      <c r="R122" s="2144">
        <v>0</v>
      </c>
      <c r="S122" s="2143">
        <v>0</v>
      </c>
      <c r="T122" s="2144">
        <v>0</v>
      </c>
      <c r="U122" s="2143">
        <v>0</v>
      </c>
      <c r="V122" s="2144">
        <v>0</v>
      </c>
      <c r="W122" s="2143">
        <v>0</v>
      </c>
      <c r="X122" s="2144">
        <v>0</v>
      </c>
      <c r="Y122" s="2143">
        <v>0</v>
      </c>
      <c r="Z122" s="2144">
        <v>0</v>
      </c>
      <c r="AA122" s="1128">
        <f t="shared" si="2"/>
        <v>2</v>
      </c>
      <c r="AB122" s="1129">
        <f t="shared" si="3"/>
        <v>0</v>
      </c>
      <c r="AC122" s="1104">
        <f>'t1'!M122</f>
        <v>1</v>
      </c>
    </row>
    <row r="123" spans="1:29" ht="14.25" customHeight="1" thickTop="1" thickBot="1" x14ac:dyDescent="0.3">
      <c r="A123" s="1029" t="str">
        <f>'t1'!A123</f>
        <v>Analisti dir. A t. Determinato(art. 15-septies dlgs. 502/92)</v>
      </c>
      <c r="B123" s="1030" t="str">
        <f>'t1'!B123</f>
        <v>TD0609</v>
      </c>
      <c r="C123" s="2143">
        <v>0</v>
      </c>
      <c r="D123" s="2144">
        <v>0</v>
      </c>
      <c r="E123" s="2143">
        <v>0</v>
      </c>
      <c r="F123" s="2144">
        <v>0</v>
      </c>
      <c r="G123" s="2143">
        <v>0</v>
      </c>
      <c r="H123" s="2144">
        <v>0</v>
      </c>
      <c r="I123" s="2143">
        <v>0</v>
      </c>
      <c r="J123" s="2144">
        <v>0</v>
      </c>
      <c r="K123" s="2143">
        <v>0</v>
      </c>
      <c r="L123" s="2144">
        <v>0</v>
      </c>
      <c r="M123" s="2143">
        <v>0</v>
      </c>
      <c r="N123" s="2144">
        <v>0</v>
      </c>
      <c r="O123" s="2143">
        <v>0</v>
      </c>
      <c r="P123" s="2144">
        <v>0</v>
      </c>
      <c r="Q123" s="2143">
        <v>0</v>
      </c>
      <c r="R123" s="2144">
        <v>0</v>
      </c>
      <c r="S123" s="2143">
        <v>0</v>
      </c>
      <c r="T123" s="2144">
        <v>0</v>
      </c>
      <c r="U123" s="2143">
        <v>0</v>
      </c>
      <c r="V123" s="2144">
        <v>0</v>
      </c>
      <c r="W123" s="2143">
        <v>0</v>
      </c>
      <c r="X123" s="2144">
        <v>0</v>
      </c>
      <c r="Y123" s="2143">
        <v>0</v>
      </c>
      <c r="Z123" s="2144">
        <v>0</v>
      </c>
      <c r="AA123" s="1128">
        <f t="shared" si="2"/>
        <v>0</v>
      </c>
      <c r="AB123" s="1129">
        <f t="shared" si="3"/>
        <v>0</v>
      </c>
      <c r="AC123" s="1104">
        <f>'t1'!M123</f>
        <v>0</v>
      </c>
    </row>
    <row r="124" spans="1:29" ht="14.25" customHeight="1" thickTop="1" thickBot="1" x14ac:dyDescent="0.3">
      <c r="A124" s="1029" t="str">
        <f>'t1'!A124</f>
        <v>Statistico dirig. Con incarico di struttura complessa</v>
      </c>
      <c r="B124" s="1030" t="str">
        <f>'t1'!B124</f>
        <v>TD0071</v>
      </c>
      <c r="C124" s="2143">
        <v>0</v>
      </c>
      <c r="D124" s="2144">
        <v>0</v>
      </c>
      <c r="E124" s="2143">
        <v>0</v>
      </c>
      <c r="F124" s="2144">
        <v>0</v>
      </c>
      <c r="G124" s="2143">
        <v>0</v>
      </c>
      <c r="H124" s="2144">
        <v>0</v>
      </c>
      <c r="I124" s="2143">
        <v>0</v>
      </c>
      <c r="J124" s="2144">
        <v>0</v>
      </c>
      <c r="K124" s="2143">
        <v>0</v>
      </c>
      <c r="L124" s="2144">
        <v>0</v>
      </c>
      <c r="M124" s="2143">
        <v>0</v>
      </c>
      <c r="N124" s="2144">
        <v>0</v>
      </c>
      <c r="O124" s="2143">
        <v>0</v>
      </c>
      <c r="P124" s="2144">
        <v>0</v>
      </c>
      <c r="Q124" s="2143">
        <v>0</v>
      </c>
      <c r="R124" s="2144">
        <v>0</v>
      </c>
      <c r="S124" s="2143">
        <v>0</v>
      </c>
      <c r="T124" s="2144">
        <v>0</v>
      </c>
      <c r="U124" s="2143">
        <v>0</v>
      </c>
      <c r="V124" s="2144">
        <v>0</v>
      </c>
      <c r="W124" s="2143">
        <v>0</v>
      </c>
      <c r="X124" s="2144">
        <v>0</v>
      </c>
      <c r="Y124" s="2143">
        <v>0</v>
      </c>
      <c r="Z124" s="2144">
        <v>0</v>
      </c>
      <c r="AA124" s="1128">
        <f t="shared" si="2"/>
        <v>0</v>
      </c>
      <c r="AB124" s="1129">
        <f t="shared" si="3"/>
        <v>0</v>
      </c>
      <c r="AC124" s="1104">
        <f>'t1'!M124</f>
        <v>0</v>
      </c>
    </row>
    <row r="125" spans="1:29" ht="14.25" customHeight="1" thickTop="1" thickBot="1" x14ac:dyDescent="0.3">
      <c r="A125" s="1029" t="str">
        <f>'t1'!A125</f>
        <v>Statistico dirig. Con incarico di struttura semplice</v>
      </c>
      <c r="B125" s="1030" t="str">
        <f>'t1'!B125</f>
        <v>TD0S70</v>
      </c>
      <c r="C125" s="2143">
        <v>0</v>
      </c>
      <c r="D125" s="2144">
        <v>0</v>
      </c>
      <c r="E125" s="2143">
        <v>0</v>
      </c>
      <c r="F125" s="2144">
        <v>0</v>
      </c>
      <c r="G125" s="2143">
        <v>0</v>
      </c>
      <c r="H125" s="2144">
        <v>0</v>
      </c>
      <c r="I125" s="2143">
        <v>0</v>
      </c>
      <c r="J125" s="2144">
        <v>0</v>
      </c>
      <c r="K125" s="2143">
        <v>0</v>
      </c>
      <c r="L125" s="2144">
        <v>0</v>
      </c>
      <c r="M125" s="2143">
        <v>0</v>
      </c>
      <c r="N125" s="2144">
        <v>0</v>
      </c>
      <c r="O125" s="2143">
        <v>0</v>
      </c>
      <c r="P125" s="2144">
        <v>0</v>
      </c>
      <c r="Q125" s="2143">
        <v>0</v>
      </c>
      <c r="R125" s="2144">
        <v>0</v>
      </c>
      <c r="S125" s="2143">
        <v>1</v>
      </c>
      <c r="T125" s="2144">
        <v>0</v>
      </c>
      <c r="U125" s="2143">
        <v>0</v>
      </c>
      <c r="V125" s="2144">
        <v>0</v>
      </c>
      <c r="W125" s="2143">
        <v>0</v>
      </c>
      <c r="X125" s="2144">
        <v>0</v>
      </c>
      <c r="Y125" s="2143">
        <v>0</v>
      </c>
      <c r="Z125" s="2144">
        <v>0</v>
      </c>
      <c r="AA125" s="1128">
        <f t="shared" si="2"/>
        <v>1</v>
      </c>
      <c r="AB125" s="1129">
        <f t="shared" si="3"/>
        <v>0</v>
      </c>
      <c r="AC125" s="1104">
        <f>'t1'!M125</f>
        <v>1</v>
      </c>
    </row>
    <row r="126" spans="1:29" ht="14.25" customHeight="1" thickTop="1" thickBot="1" x14ac:dyDescent="0.3">
      <c r="A126" s="1029" t="str">
        <f>'t1'!A126</f>
        <v>Statistico dirig. Con altri incar.prof.li</v>
      </c>
      <c r="B126" s="1030" t="str">
        <f>'t1'!B126</f>
        <v>TD0A70</v>
      </c>
      <c r="C126" s="2143">
        <v>0</v>
      </c>
      <c r="D126" s="2144">
        <v>0</v>
      </c>
      <c r="E126" s="2143">
        <v>0</v>
      </c>
      <c r="F126" s="2144">
        <v>0</v>
      </c>
      <c r="G126" s="2143">
        <v>0</v>
      </c>
      <c r="H126" s="2144">
        <v>0</v>
      </c>
      <c r="I126" s="2143">
        <v>0</v>
      </c>
      <c r="J126" s="2144">
        <v>0</v>
      </c>
      <c r="K126" s="2143">
        <v>0</v>
      </c>
      <c r="L126" s="2144">
        <v>0</v>
      </c>
      <c r="M126" s="2143">
        <v>0</v>
      </c>
      <c r="N126" s="2144">
        <v>0</v>
      </c>
      <c r="O126" s="2143">
        <v>0</v>
      </c>
      <c r="P126" s="2144">
        <v>0</v>
      </c>
      <c r="Q126" s="2143">
        <v>0</v>
      </c>
      <c r="R126" s="2144">
        <v>0</v>
      </c>
      <c r="S126" s="2143">
        <v>0</v>
      </c>
      <c r="T126" s="2144">
        <v>1</v>
      </c>
      <c r="U126" s="2143">
        <v>0</v>
      </c>
      <c r="V126" s="2144">
        <v>0</v>
      </c>
      <c r="W126" s="2143">
        <v>0</v>
      </c>
      <c r="X126" s="2144">
        <v>0</v>
      </c>
      <c r="Y126" s="2143">
        <v>0</v>
      </c>
      <c r="Z126" s="2144">
        <v>0</v>
      </c>
      <c r="AA126" s="1128">
        <f t="shared" si="2"/>
        <v>0</v>
      </c>
      <c r="AB126" s="1129">
        <f t="shared" si="3"/>
        <v>1</v>
      </c>
      <c r="AC126" s="1104">
        <f>'t1'!M126</f>
        <v>1</v>
      </c>
    </row>
    <row r="127" spans="1:29" ht="14.25" customHeight="1" thickTop="1" thickBot="1" x14ac:dyDescent="0.3">
      <c r="A127" s="1029" t="str">
        <f>'t1'!A127</f>
        <v>Statistico dir. A t.determinato(art. 15-septies dlgs.502/92)</v>
      </c>
      <c r="B127" s="1030" t="str">
        <f>'t1'!B127</f>
        <v>TD0610</v>
      </c>
      <c r="C127" s="2143">
        <v>0</v>
      </c>
      <c r="D127" s="2144">
        <v>0</v>
      </c>
      <c r="E127" s="2143">
        <v>0</v>
      </c>
      <c r="F127" s="2144">
        <v>0</v>
      </c>
      <c r="G127" s="2143">
        <v>0</v>
      </c>
      <c r="H127" s="2144">
        <v>0</v>
      </c>
      <c r="I127" s="2143">
        <v>0</v>
      </c>
      <c r="J127" s="2144">
        <v>0</v>
      </c>
      <c r="K127" s="2143">
        <v>0</v>
      </c>
      <c r="L127" s="2144">
        <v>0</v>
      </c>
      <c r="M127" s="2143">
        <v>0</v>
      </c>
      <c r="N127" s="2144">
        <v>0</v>
      </c>
      <c r="O127" s="2143">
        <v>0</v>
      </c>
      <c r="P127" s="2144">
        <v>0</v>
      </c>
      <c r="Q127" s="2143">
        <v>0</v>
      </c>
      <c r="R127" s="2144">
        <v>0</v>
      </c>
      <c r="S127" s="2143">
        <v>0</v>
      </c>
      <c r="T127" s="2144">
        <v>0</v>
      </c>
      <c r="U127" s="2143">
        <v>0</v>
      </c>
      <c r="V127" s="2144">
        <v>0</v>
      </c>
      <c r="W127" s="2143">
        <v>0</v>
      </c>
      <c r="X127" s="2144">
        <v>0</v>
      </c>
      <c r="Y127" s="2143">
        <v>0</v>
      </c>
      <c r="Z127" s="2144">
        <v>0</v>
      </c>
      <c r="AA127" s="1128">
        <f t="shared" si="2"/>
        <v>0</v>
      </c>
      <c r="AB127" s="1129">
        <f t="shared" si="3"/>
        <v>0</v>
      </c>
      <c r="AC127" s="1104">
        <f>'t1'!M127</f>
        <v>0</v>
      </c>
    </row>
    <row r="128" spans="1:29" ht="14.25" customHeight="1" thickTop="1" thickBot="1" x14ac:dyDescent="0.3">
      <c r="A128" s="1029" t="str">
        <f>'t1'!A128</f>
        <v>Sociologo dirig. Con incarico di struttura complessa</v>
      </c>
      <c r="B128" s="1030" t="str">
        <f>'t1'!B128</f>
        <v>TD0068</v>
      </c>
      <c r="C128" s="2143">
        <v>0</v>
      </c>
      <c r="D128" s="2144">
        <v>0</v>
      </c>
      <c r="E128" s="2143">
        <v>0</v>
      </c>
      <c r="F128" s="2144">
        <v>0</v>
      </c>
      <c r="G128" s="2143">
        <v>0</v>
      </c>
      <c r="H128" s="2144">
        <v>0</v>
      </c>
      <c r="I128" s="2143">
        <v>0</v>
      </c>
      <c r="J128" s="2144">
        <v>0</v>
      </c>
      <c r="K128" s="2143">
        <v>0</v>
      </c>
      <c r="L128" s="2144">
        <v>0</v>
      </c>
      <c r="M128" s="2143">
        <v>0</v>
      </c>
      <c r="N128" s="2144">
        <v>0</v>
      </c>
      <c r="O128" s="2143">
        <v>0</v>
      </c>
      <c r="P128" s="2144">
        <v>0</v>
      </c>
      <c r="Q128" s="2143">
        <v>0</v>
      </c>
      <c r="R128" s="2144">
        <v>0</v>
      </c>
      <c r="S128" s="2143">
        <v>0</v>
      </c>
      <c r="T128" s="2144">
        <v>0</v>
      </c>
      <c r="U128" s="2143">
        <v>0</v>
      </c>
      <c r="V128" s="2144">
        <v>0</v>
      </c>
      <c r="W128" s="2143">
        <v>0</v>
      </c>
      <c r="X128" s="2144">
        <v>0</v>
      </c>
      <c r="Y128" s="2143">
        <v>0</v>
      </c>
      <c r="Z128" s="2144">
        <v>0</v>
      </c>
      <c r="AA128" s="1128">
        <f t="shared" si="2"/>
        <v>0</v>
      </c>
      <c r="AB128" s="1129">
        <f t="shared" si="3"/>
        <v>0</v>
      </c>
      <c r="AC128" s="1104">
        <f>'t1'!M128</f>
        <v>0</v>
      </c>
    </row>
    <row r="129" spans="1:29" ht="14.25" customHeight="1" thickTop="1" thickBot="1" x14ac:dyDescent="0.3">
      <c r="A129" s="1029" t="str">
        <f>'t1'!A129</f>
        <v>Sociologo dirig. Con incarico di struttura semplice</v>
      </c>
      <c r="B129" s="1030" t="str">
        <f>'t1'!B129</f>
        <v>TD0S67</v>
      </c>
      <c r="C129" s="2143">
        <v>0</v>
      </c>
      <c r="D129" s="2144">
        <v>0</v>
      </c>
      <c r="E129" s="2143">
        <v>0</v>
      </c>
      <c r="F129" s="2144">
        <v>0</v>
      </c>
      <c r="G129" s="2143">
        <v>0</v>
      </c>
      <c r="H129" s="2144">
        <v>0</v>
      </c>
      <c r="I129" s="2143">
        <v>0</v>
      </c>
      <c r="J129" s="2144">
        <v>0</v>
      </c>
      <c r="K129" s="2143">
        <v>0</v>
      </c>
      <c r="L129" s="2144">
        <v>0</v>
      </c>
      <c r="M129" s="2143">
        <v>0</v>
      </c>
      <c r="N129" s="2144">
        <v>0</v>
      </c>
      <c r="O129" s="2143">
        <v>0</v>
      </c>
      <c r="P129" s="2144">
        <v>0</v>
      </c>
      <c r="Q129" s="2143">
        <v>0</v>
      </c>
      <c r="R129" s="2144">
        <v>0</v>
      </c>
      <c r="S129" s="2143">
        <v>0</v>
      </c>
      <c r="T129" s="2144">
        <v>0</v>
      </c>
      <c r="U129" s="2143">
        <v>0</v>
      </c>
      <c r="V129" s="2144">
        <v>0</v>
      </c>
      <c r="W129" s="2143">
        <v>0</v>
      </c>
      <c r="X129" s="2144">
        <v>0</v>
      </c>
      <c r="Y129" s="2143">
        <v>0</v>
      </c>
      <c r="Z129" s="2144">
        <v>0</v>
      </c>
      <c r="AA129" s="1128">
        <f t="shared" si="2"/>
        <v>0</v>
      </c>
      <c r="AB129" s="1129">
        <f t="shared" si="3"/>
        <v>0</v>
      </c>
      <c r="AC129" s="1104">
        <f>'t1'!M129</f>
        <v>0</v>
      </c>
    </row>
    <row r="130" spans="1:29" ht="14.25" customHeight="1" thickTop="1" thickBot="1" x14ac:dyDescent="0.3">
      <c r="A130" s="1029" t="str">
        <f>'t1'!A130</f>
        <v>Sociologo dirig. Con altri incar.prof.li</v>
      </c>
      <c r="B130" s="1030" t="str">
        <f>'t1'!B130</f>
        <v>TD0A67</v>
      </c>
      <c r="C130" s="2143">
        <v>0</v>
      </c>
      <c r="D130" s="2144">
        <v>0</v>
      </c>
      <c r="E130" s="2143">
        <v>0</v>
      </c>
      <c r="F130" s="2144">
        <v>0</v>
      </c>
      <c r="G130" s="2143">
        <v>0</v>
      </c>
      <c r="H130" s="2144">
        <v>0</v>
      </c>
      <c r="I130" s="2143">
        <v>0</v>
      </c>
      <c r="J130" s="2144">
        <v>0</v>
      </c>
      <c r="K130" s="2143">
        <v>0</v>
      </c>
      <c r="L130" s="2144">
        <v>0</v>
      </c>
      <c r="M130" s="2143">
        <v>0</v>
      </c>
      <c r="N130" s="2144">
        <v>0</v>
      </c>
      <c r="O130" s="2143">
        <v>0</v>
      </c>
      <c r="P130" s="2144">
        <v>0</v>
      </c>
      <c r="Q130" s="2143">
        <v>0</v>
      </c>
      <c r="R130" s="2144">
        <v>0</v>
      </c>
      <c r="S130" s="2143">
        <v>0</v>
      </c>
      <c r="T130" s="2144">
        <v>0</v>
      </c>
      <c r="U130" s="2143">
        <v>0</v>
      </c>
      <c r="V130" s="2144">
        <v>0</v>
      </c>
      <c r="W130" s="2143">
        <v>0</v>
      </c>
      <c r="X130" s="2144">
        <v>0</v>
      </c>
      <c r="Y130" s="2143">
        <v>0</v>
      </c>
      <c r="Z130" s="2144">
        <v>0</v>
      </c>
      <c r="AA130" s="1128">
        <f t="shared" si="2"/>
        <v>0</v>
      </c>
      <c r="AB130" s="1129">
        <f t="shared" si="3"/>
        <v>0</v>
      </c>
      <c r="AC130" s="1104">
        <f>'t1'!M130</f>
        <v>0</v>
      </c>
    </row>
    <row r="131" spans="1:29" ht="14.25" customHeight="1" thickTop="1" thickBot="1" x14ac:dyDescent="0.3">
      <c r="A131" s="1029" t="str">
        <f>'t1'!A131</f>
        <v>Sociologo dir. A t. Determinato(art.15-septies dlgs. 502/92)</v>
      </c>
      <c r="B131" s="1030" t="str">
        <f>'t1'!B131</f>
        <v>TD0611</v>
      </c>
      <c r="C131" s="2143">
        <v>0</v>
      </c>
      <c r="D131" s="2144">
        <v>0</v>
      </c>
      <c r="E131" s="2143">
        <v>0</v>
      </c>
      <c r="F131" s="2144">
        <v>0</v>
      </c>
      <c r="G131" s="2143">
        <v>0</v>
      </c>
      <c r="H131" s="2144">
        <v>0</v>
      </c>
      <c r="I131" s="2143">
        <v>0</v>
      </c>
      <c r="J131" s="2144">
        <v>0</v>
      </c>
      <c r="K131" s="2143">
        <v>0</v>
      </c>
      <c r="L131" s="2144">
        <v>0</v>
      </c>
      <c r="M131" s="2143">
        <v>0</v>
      </c>
      <c r="N131" s="2144">
        <v>0</v>
      </c>
      <c r="O131" s="2143">
        <v>0</v>
      </c>
      <c r="P131" s="2144">
        <v>0</v>
      </c>
      <c r="Q131" s="2143">
        <v>0</v>
      </c>
      <c r="R131" s="2144">
        <v>0</v>
      </c>
      <c r="S131" s="2143">
        <v>0</v>
      </c>
      <c r="T131" s="2144">
        <v>0</v>
      </c>
      <c r="U131" s="2143">
        <v>0</v>
      </c>
      <c r="V131" s="2144">
        <v>0</v>
      </c>
      <c r="W131" s="2143">
        <v>0</v>
      </c>
      <c r="X131" s="2144">
        <v>0</v>
      </c>
      <c r="Y131" s="2143">
        <v>0</v>
      </c>
      <c r="Z131" s="2144">
        <v>0</v>
      </c>
      <c r="AA131" s="1128">
        <f t="shared" si="2"/>
        <v>0</v>
      </c>
      <c r="AB131" s="1129">
        <f t="shared" si="3"/>
        <v>0</v>
      </c>
      <c r="AC131" s="1104">
        <f>'t1'!M131</f>
        <v>0</v>
      </c>
    </row>
    <row r="132" spans="1:29" ht="14.25" customHeight="1" thickTop="1" thickBot="1" x14ac:dyDescent="0.3">
      <c r="A132" s="1029" t="str">
        <f>'t1'!A132</f>
        <v>Collab.re prof.le assistente sociale senior - DS</v>
      </c>
      <c r="B132" s="1030" t="str">
        <f>'t1'!B132</f>
        <v>T18867</v>
      </c>
      <c r="C132" s="2143">
        <v>0</v>
      </c>
      <c r="D132" s="2144">
        <v>0</v>
      </c>
      <c r="E132" s="2143">
        <v>0</v>
      </c>
      <c r="F132" s="2144">
        <v>0</v>
      </c>
      <c r="G132" s="2143">
        <v>0</v>
      </c>
      <c r="H132" s="2144">
        <v>0</v>
      </c>
      <c r="I132" s="2143">
        <v>0</v>
      </c>
      <c r="J132" s="2144">
        <v>0</v>
      </c>
      <c r="K132" s="2143">
        <v>0</v>
      </c>
      <c r="L132" s="2144">
        <v>0</v>
      </c>
      <c r="M132" s="2143">
        <v>0</v>
      </c>
      <c r="N132" s="2144">
        <v>0</v>
      </c>
      <c r="O132" s="2143">
        <v>0</v>
      </c>
      <c r="P132" s="2144">
        <v>0</v>
      </c>
      <c r="Q132" s="2143">
        <v>0</v>
      </c>
      <c r="R132" s="2144">
        <v>0</v>
      </c>
      <c r="S132" s="2143">
        <v>0</v>
      </c>
      <c r="T132" s="2144">
        <v>0</v>
      </c>
      <c r="U132" s="2143">
        <v>0</v>
      </c>
      <c r="V132" s="2144">
        <v>0</v>
      </c>
      <c r="W132" s="2143">
        <v>0</v>
      </c>
      <c r="X132" s="2144">
        <v>0</v>
      </c>
      <c r="Y132" s="2143">
        <v>0</v>
      </c>
      <c r="Z132" s="2144">
        <v>0</v>
      </c>
      <c r="AA132" s="1128">
        <f t="shared" si="2"/>
        <v>0</v>
      </c>
      <c r="AB132" s="1129">
        <f t="shared" si="3"/>
        <v>0</v>
      </c>
      <c r="AC132" s="1104">
        <f>'t1'!M132</f>
        <v>0</v>
      </c>
    </row>
    <row r="133" spans="1:29" ht="14.25" customHeight="1" thickTop="1" thickBot="1" x14ac:dyDescent="0.3">
      <c r="A133" s="1029" t="str">
        <f>'t1'!A133</f>
        <v>Collab.re prof.le assistente sociale - D</v>
      </c>
      <c r="B133" s="1030" t="str">
        <f>'t1'!B133</f>
        <v>T16024</v>
      </c>
      <c r="C133" s="2143">
        <v>0</v>
      </c>
      <c r="D133" s="2144">
        <v>0</v>
      </c>
      <c r="E133" s="2143">
        <v>0</v>
      </c>
      <c r="F133" s="2144">
        <v>0</v>
      </c>
      <c r="G133" s="2143">
        <v>0</v>
      </c>
      <c r="H133" s="2144">
        <v>0</v>
      </c>
      <c r="I133" s="2143">
        <v>0</v>
      </c>
      <c r="J133" s="2144">
        <v>0</v>
      </c>
      <c r="K133" s="2143">
        <v>0</v>
      </c>
      <c r="L133" s="2144">
        <v>0</v>
      </c>
      <c r="M133" s="2143">
        <v>0</v>
      </c>
      <c r="N133" s="2144">
        <v>0</v>
      </c>
      <c r="O133" s="2143">
        <v>0</v>
      </c>
      <c r="P133" s="2144">
        <v>1</v>
      </c>
      <c r="Q133" s="2143">
        <v>0</v>
      </c>
      <c r="R133" s="2144">
        <v>0</v>
      </c>
      <c r="S133" s="2143">
        <v>0</v>
      </c>
      <c r="T133" s="2144">
        <v>1</v>
      </c>
      <c r="U133" s="2143">
        <v>0</v>
      </c>
      <c r="V133" s="2144">
        <v>0</v>
      </c>
      <c r="W133" s="2143">
        <v>0</v>
      </c>
      <c r="X133" s="2144">
        <v>0</v>
      </c>
      <c r="Y133" s="2143">
        <v>0</v>
      </c>
      <c r="Z133" s="2144">
        <v>0</v>
      </c>
      <c r="AA133" s="1128">
        <f t="shared" si="2"/>
        <v>0</v>
      </c>
      <c r="AB133" s="1129">
        <f t="shared" si="3"/>
        <v>2</v>
      </c>
      <c r="AC133" s="1104">
        <f>'t1'!M133</f>
        <v>1</v>
      </c>
    </row>
    <row r="134" spans="1:29" ht="14.25" customHeight="1" thickTop="1" thickBot="1" x14ac:dyDescent="0.3">
      <c r="A134" s="1029" t="str">
        <f>'t1'!A134</f>
        <v>Collab.re tec. - prof.le senior - DS</v>
      </c>
      <c r="B134" s="1030" t="str">
        <f>'t1'!B134</f>
        <v>T18868</v>
      </c>
      <c r="C134" s="2143">
        <v>0</v>
      </c>
      <c r="D134" s="2144">
        <v>0</v>
      </c>
      <c r="E134" s="2143">
        <v>0</v>
      </c>
      <c r="F134" s="2144">
        <v>0</v>
      </c>
      <c r="G134" s="2143">
        <v>0</v>
      </c>
      <c r="H134" s="2144">
        <v>0</v>
      </c>
      <c r="I134" s="2143">
        <v>0</v>
      </c>
      <c r="J134" s="2144">
        <v>0</v>
      </c>
      <c r="K134" s="2143">
        <v>0</v>
      </c>
      <c r="L134" s="2144">
        <v>0</v>
      </c>
      <c r="M134" s="2143">
        <v>0</v>
      </c>
      <c r="N134" s="2144">
        <v>0</v>
      </c>
      <c r="O134" s="2143">
        <v>0</v>
      </c>
      <c r="P134" s="2144">
        <v>0</v>
      </c>
      <c r="Q134" s="2143">
        <v>0</v>
      </c>
      <c r="R134" s="2144">
        <v>0</v>
      </c>
      <c r="S134" s="2143">
        <v>0</v>
      </c>
      <c r="T134" s="2144">
        <v>0</v>
      </c>
      <c r="U134" s="2143">
        <v>0</v>
      </c>
      <c r="V134" s="2144">
        <v>0</v>
      </c>
      <c r="W134" s="2143">
        <v>0</v>
      </c>
      <c r="X134" s="2144">
        <v>0</v>
      </c>
      <c r="Y134" s="2143">
        <v>0</v>
      </c>
      <c r="Z134" s="2144">
        <v>0</v>
      </c>
      <c r="AA134" s="1128">
        <f t="shared" si="2"/>
        <v>0</v>
      </c>
      <c r="AB134" s="1129">
        <f t="shared" si="3"/>
        <v>0</v>
      </c>
      <c r="AC134" s="1104">
        <f>'t1'!M134</f>
        <v>0</v>
      </c>
    </row>
    <row r="135" spans="1:29" ht="14.25" customHeight="1" thickTop="1" thickBot="1" x14ac:dyDescent="0.3">
      <c r="A135" s="1029" t="str">
        <f>'t1'!A135</f>
        <v>Collab.re tec. - prof.le - D</v>
      </c>
      <c r="B135" s="1030" t="str">
        <f>'t1'!B135</f>
        <v>T16026</v>
      </c>
      <c r="C135" s="2143">
        <v>0</v>
      </c>
      <c r="D135" s="2144">
        <v>0</v>
      </c>
      <c r="E135" s="2143">
        <v>0</v>
      </c>
      <c r="F135" s="2144">
        <v>0</v>
      </c>
      <c r="G135" s="2143">
        <v>0</v>
      </c>
      <c r="H135" s="2144">
        <v>0</v>
      </c>
      <c r="I135" s="2143">
        <v>0</v>
      </c>
      <c r="J135" s="2144">
        <v>0</v>
      </c>
      <c r="K135" s="2143">
        <v>1</v>
      </c>
      <c r="L135" s="2144">
        <v>0</v>
      </c>
      <c r="M135" s="2143">
        <v>0</v>
      </c>
      <c r="N135" s="2144">
        <v>0</v>
      </c>
      <c r="O135" s="2143">
        <v>3</v>
      </c>
      <c r="P135" s="2144">
        <v>0</v>
      </c>
      <c r="Q135" s="2143">
        <v>1</v>
      </c>
      <c r="R135" s="2144">
        <v>1</v>
      </c>
      <c r="S135" s="2143">
        <v>2</v>
      </c>
      <c r="T135" s="2144">
        <v>0</v>
      </c>
      <c r="U135" s="2143">
        <v>0</v>
      </c>
      <c r="V135" s="2144">
        <v>0</v>
      </c>
      <c r="W135" s="2143">
        <v>1</v>
      </c>
      <c r="X135" s="2144">
        <v>0</v>
      </c>
      <c r="Y135" s="2143">
        <v>0</v>
      </c>
      <c r="Z135" s="2144">
        <v>0</v>
      </c>
      <c r="AA135" s="1128">
        <f t="shared" si="2"/>
        <v>8</v>
      </c>
      <c r="AB135" s="1129">
        <f t="shared" si="3"/>
        <v>1</v>
      </c>
      <c r="AC135" s="1104">
        <f>'t1'!M135</f>
        <v>1</v>
      </c>
    </row>
    <row r="136" spans="1:29" ht="14.25" customHeight="1" thickTop="1" thickBot="1" x14ac:dyDescent="0.3">
      <c r="A136" s="1029" t="str">
        <f>'t1'!A136</f>
        <v>Oper.re prof.le assistente soc. - C</v>
      </c>
      <c r="B136" s="1030" t="str">
        <f>'t1'!B136</f>
        <v>T14050</v>
      </c>
      <c r="C136" s="2143">
        <v>0</v>
      </c>
      <c r="D136" s="2144">
        <v>0</v>
      </c>
      <c r="E136" s="2143">
        <v>0</v>
      </c>
      <c r="F136" s="2144">
        <v>0</v>
      </c>
      <c r="G136" s="2143">
        <v>0</v>
      </c>
      <c r="H136" s="2144">
        <v>0</v>
      </c>
      <c r="I136" s="2143">
        <v>0</v>
      </c>
      <c r="J136" s="2144">
        <v>0</v>
      </c>
      <c r="K136" s="2143">
        <v>0</v>
      </c>
      <c r="L136" s="2144">
        <v>0</v>
      </c>
      <c r="M136" s="2143">
        <v>0</v>
      </c>
      <c r="N136" s="2144">
        <v>0</v>
      </c>
      <c r="O136" s="2143">
        <v>0</v>
      </c>
      <c r="P136" s="2144">
        <v>0</v>
      </c>
      <c r="Q136" s="2143">
        <v>0</v>
      </c>
      <c r="R136" s="2144">
        <v>0</v>
      </c>
      <c r="S136" s="2143">
        <v>0</v>
      </c>
      <c r="T136" s="2144">
        <v>0</v>
      </c>
      <c r="U136" s="2143">
        <v>0</v>
      </c>
      <c r="V136" s="2144">
        <v>0</v>
      </c>
      <c r="W136" s="2143">
        <v>0</v>
      </c>
      <c r="X136" s="2144">
        <v>0</v>
      </c>
      <c r="Y136" s="2143">
        <v>0</v>
      </c>
      <c r="Z136" s="2144">
        <v>0</v>
      </c>
      <c r="AA136" s="1128">
        <f t="shared" ref="AA136:AA158" si="4">SUM(C136,E136,G136,I136,K136,M136,O136,Q136,S136,U136,W136,Y136)</f>
        <v>0</v>
      </c>
      <c r="AB136" s="1129">
        <f t="shared" ref="AB136:AB158" si="5">SUM(D136,F136,H136,J136,L136,N136,P136,R136,T136,V136,X136,Z136)</f>
        <v>0</v>
      </c>
      <c r="AC136" s="1104">
        <f>'t1'!M136</f>
        <v>0</v>
      </c>
    </row>
    <row r="137" spans="1:29" ht="14.25" customHeight="1" thickTop="1" thickBot="1" x14ac:dyDescent="0.3">
      <c r="A137" s="1029" t="str">
        <f>'t1'!A137</f>
        <v>Assistente tecnico - C</v>
      </c>
      <c r="B137" s="1030" t="str">
        <f>'t1'!B137</f>
        <v>T14007</v>
      </c>
      <c r="C137" s="2143">
        <v>0</v>
      </c>
      <c r="D137" s="2144">
        <v>0</v>
      </c>
      <c r="E137" s="2143">
        <v>0</v>
      </c>
      <c r="F137" s="2144">
        <v>0</v>
      </c>
      <c r="G137" s="2143">
        <v>0</v>
      </c>
      <c r="H137" s="2144">
        <v>0</v>
      </c>
      <c r="I137" s="2143">
        <v>0</v>
      </c>
      <c r="J137" s="2144">
        <v>0</v>
      </c>
      <c r="K137" s="2143">
        <v>0</v>
      </c>
      <c r="L137" s="2144">
        <v>0</v>
      </c>
      <c r="M137" s="2143">
        <v>2</v>
      </c>
      <c r="N137" s="2144">
        <v>0</v>
      </c>
      <c r="O137" s="2143">
        <v>2</v>
      </c>
      <c r="P137" s="2144">
        <v>1</v>
      </c>
      <c r="Q137" s="2143">
        <v>2</v>
      </c>
      <c r="R137" s="2144">
        <v>0</v>
      </c>
      <c r="S137" s="2143">
        <v>3</v>
      </c>
      <c r="T137" s="2144">
        <v>0</v>
      </c>
      <c r="U137" s="2143">
        <v>3</v>
      </c>
      <c r="V137" s="2144">
        <v>0</v>
      </c>
      <c r="W137" s="2143">
        <v>1</v>
      </c>
      <c r="X137" s="2144">
        <v>1</v>
      </c>
      <c r="Y137" s="2143">
        <v>0</v>
      </c>
      <c r="Z137" s="2144">
        <v>0</v>
      </c>
      <c r="AA137" s="1128">
        <f t="shared" si="4"/>
        <v>13</v>
      </c>
      <c r="AB137" s="1129">
        <f t="shared" si="5"/>
        <v>2</v>
      </c>
      <c r="AC137" s="1104">
        <f>'t1'!M137</f>
        <v>1</v>
      </c>
    </row>
    <row r="138" spans="1:29" ht="14.25" customHeight="1" thickTop="1" thickBot="1" x14ac:dyDescent="0.3">
      <c r="A138" s="1029" t="str">
        <f>'t1'!A138</f>
        <v>Program.re - C</v>
      </c>
      <c r="B138" s="1030" t="str">
        <f>'t1'!B138</f>
        <v>T14063</v>
      </c>
      <c r="C138" s="2143">
        <v>0</v>
      </c>
      <c r="D138" s="2144">
        <v>0</v>
      </c>
      <c r="E138" s="2143">
        <v>0</v>
      </c>
      <c r="F138" s="2144">
        <v>0</v>
      </c>
      <c r="G138" s="2143">
        <v>0</v>
      </c>
      <c r="H138" s="2144">
        <v>0</v>
      </c>
      <c r="I138" s="2143">
        <v>0</v>
      </c>
      <c r="J138" s="2144">
        <v>0</v>
      </c>
      <c r="K138" s="2143">
        <v>0</v>
      </c>
      <c r="L138" s="2144">
        <v>0</v>
      </c>
      <c r="M138" s="2143">
        <v>0</v>
      </c>
      <c r="N138" s="2144">
        <v>1</v>
      </c>
      <c r="O138" s="2143">
        <v>1</v>
      </c>
      <c r="P138" s="2144">
        <v>1</v>
      </c>
      <c r="Q138" s="2143">
        <v>0</v>
      </c>
      <c r="R138" s="2144">
        <v>0</v>
      </c>
      <c r="S138" s="2143">
        <v>1</v>
      </c>
      <c r="T138" s="2144">
        <v>0</v>
      </c>
      <c r="U138" s="2143">
        <v>1</v>
      </c>
      <c r="V138" s="2144">
        <v>0</v>
      </c>
      <c r="W138" s="2143">
        <v>0</v>
      </c>
      <c r="X138" s="2144">
        <v>0</v>
      </c>
      <c r="Y138" s="2143">
        <v>0</v>
      </c>
      <c r="Z138" s="2144">
        <v>0</v>
      </c>
      <c r="AA138" s="1128">
        <f t="shared" si="4"/>
        <v>3</v>
      </c>
      <c r="AB138" s="1129">
        <f t="shared" si="5"/>
        <v>2</v>
      </c>
      <c r="AC138" s="1104">
        <f>'t1'!M138</f>
        <v>1</v>
      </c>
    </row>
    <row r="139" spans="1:29" ht="14.25" customHeight="1" thickTop="1" thickBot="1" x14ac:dyDescent="0.3">
      <c r="A139" s="1029" t="str">
        <f>'t1'!A139</f>
        <v>Operatore tecnico special.to senior - C</v>
      </c>
      <c r="B139" s="1030" t="str">
        <f>'t1'!B139</f>
        <v>T14S59</v>
      </c>
      <c r="C139" s="2143">
        <v>0</v>
      </c>
      <c r="D139" s="2144">
        <v>0</v>
      </c>
      <c r="E139" s="2143">
        <v>0</v>
      </c>
      <c r="F139" s="2144">
        <v>0</v>
      </c>
      <c r="G139" s="2143">
        <v>0</v>
      </c>
      <c r="H139" s="2144">
        <v>0</v>
      </c>
      <c r="I139" s="2143">
        <v>0</v>
      </c>
      <c r="J139" s="2144">
        <v>0</v>
      </c>
      <c r="K139" s="2143">
        <v>0</v>
      </c>
      <c r="L139" s="2144">
        <v>0</v>
      </c>
      <c r="M139" s="2143">
        <v>0</v>
      </c>
      <c r="N139" s="2144">
        <v>0</v>
      </c>
      <c r="O139" s="2143">
        <v>1</v>
      </c>
      <c r="P139" s="2144">
        <v>0</v>
      </c>
      <c r="Q139" s="2143">
        <v>1</v>
      </c>
      <c r="R139" s="2144">
        <v>0</v>
      </c>
      <c r="S139" s="2143">
        <v>3</v>
      </c>
      <c r="T139" s="2144">
        <v>0</v>
      </c>
      <c r="U139" s="2143">
        <v>0</v>
      </c>
      <c r="V139" s="2144">
        <v>0</v>
      </c>
      <c r="W139" s="2143">
        <v>0</v>
      </c>
      <c r="X139" s="2144">
        <v>0</v>
      </c>
      <c r="Y139" s="2143">
        <v>0</v>
      </c>
      <c r="Z139" s="2144">
        <v>0</v>
      </c>
      <c r="AA139" s="1128">
        <f t="shared" si="4"/>
        <v>5</v>
      </c>
      <c r="AB139" s="1129">
        <f t="shared" si="5"/>
        <v>0</v>
      </c>
      <c r="AC139" s="1104">
        <f>'t1'!M139</f>
        <v>1</v>
      </c>
    </row>
    <row r="140" spans="1:29" ht="14.25" customHeight="1" thickTop="1" thickBot="1" x14ac:dyDescent="0.3">
      <c r="A140" s="1029" t="str">
        <f>'t1'!A140</f>
        <v>Operatore tecnico special.to - BS</v>
      </c>
      <c r="B140" s="1030" t="str">
        <f>'t1'!B140</f>
        <v>T13059</v>
      </c>
      <c r="C140" s="2143">
        <v>0</v>
      </c>
      <c r="D140" s="2144">
        <v>0</v>
      </c>
      <c r="E140" s="2143">
        <v>0</v>
      </c>
      <c r="F140" s="2144">
        <v>0</v>
      </c>
      <c r="G140" s="2143">
        <v>0</v>
      </c>
      <c r="H140" s="2144">
        <v>0</v>
      </c>
      <c r="I140" s="2143">
        <v>1</v>
      </c>
      <c r="J140" s="2144">
        <v>0</v>
      </c>
      <c r="K140" s="2143">
        <v>1</v>
      </c>
      <c r="L140" s="2144">
        <v>0</v>
      </c>
      <c r="M140" s="2143">
        <v>0</v>
      </c>
      <c r="N140" s="2144">
        <v>1</v>
      </c>
      <c r="O140" s="2143">
        <v>2</v>
      </c>
      <c r="P140" s="2144">
        <v>1</v>
      </c>
      <c r="Q140" s="2143">
        <v>5</v>
      </c>
      <c r="R140" s="2144">
        <v>1</v>
      </c>
      <c r="S140" s="2143">
        <v>5</v>
      </c>
      <c r="T140" s="2144">
        <v>1</v>
      </c>
      <c r="U140" s="2143">
        <v>6</v>
      </c>
      <c r="V140" s="2144">
        <v>2</v>
      </c>
      <c r="W140" s="2143">
        <v>0</v>
      </c>
      <c r="X140" s="2144">
        <v>0</v>
      </c>
      <c r="Y140" s="2143">
        <v>0</v>
      </c>
      <c r="Z140" s="2144">
        <v>0</v>
      </c>
      <c r="AA140" s="1128">
        <f t="shared" si="4"/>
        <v>20</v>
      </c>
      <c r="AB140" s="1129">
        <f t="shared" si="5"/>
        <v>6</v>
      </c>
      <c r="AC140" s="1104">
        <f>'t1'!M140</f>
        <v>1</v>
      </c>
    </row>
    <row r="141" spans="1:29" ht="14.25" customHeight="1" thickTop="1" thickBot="1" x14ac:dyDescent="0.3">
      <c r="A141" s="1029" t="str">
        <f>'t1'!A141</f>
        <v>Operatore socio sanitario - BS</v>
      </c>
      <c r="B141" s="1030" t="str">
        <f>'t1'!B141</f>
        <v>T13660</v>
      </c>
      <c r="C141" s="2143">
        <v>0</v>
      </c>
      <c r="D141" s="2144">
        <v>0</v>
      </c>
      <c r="E141" s="2143">
        <v>0</v>
      </c>
      <c r="F141" s="2144">
        <v>2</v>
      </c>
      <c r="G141" s="2143">
        <v>5</v>
      </c>
      <c r="H141" s="2144">
        <v>4</v>
      </c>
      <c r="I141" s="2143">
        <v>6</v>
      </c>
      <c r="J141" s="2144">
        <v>8</v>
      </c>
      <c r="K141" s="2143">
        <v>3</v>
      </c>
      <c r="L141" s="2144">
        <v>12</v>
      </c>
      <c r="M141" s="2143">
        <v>5</v>
      </c>
      <c r="N141" s="2144">
        <v>13</v>
      </c>
      <c r="O141" s="2143">
        <v>8</v>
      </c>
      <c r="P141" s="2144">
        <v>15</v>
      </c>
      <c r="Q141" s="2143">
        <v>6</v>
      </c>
      <c r="R141" s="2144">
        <v>13</v>
      </c>
      <c r="S141" s="2143">
        <v>3</v>
      </c>
      <c r="T141" s="2144">
        <v>20</v>
      </c>
      <c r="U141" s="2143">
        <v>2</v>
      </c>
      <c r="V141" s="2144">
        <v>12</v>
      </c>
      <c r="W141" s="2143">
        <v>1</v>
      </c>
      <c r="X141" s="2144">
        <v>3</v>
      </c>
      <c r="Y141" s="2143">
        <v>0</v>
      </c>
      <c r="Z141" s="2144">
        <v>0</v>
      </c>
      <c r="AA141" s="1128">
        <f t="shared" si="4"/>
        <v>39</v>
      </c>
      <c r="AB141" s="1129">
        <f t="shared" si="5"/>
        <v>102</v>
      </c>
      <c r="AC141" s="1104">
        <f>'t1'!M141</f>
        <v>1</v>
      </c>
    </row>
    <row r="142" spans="1:29" ht="14.25" customHeight="1" thickTop="1" thickBot="1" x14ac:dyDescent="0.3">
      <c r="A142" s="1029" t="str">
        <f>'t1'!A142</f>
        <v>Operatore tecnico - B</v>
      </c>
      <c r="B142" s="1030" t="str">
        <f>'t1'!B142</f>
        <v>T12057</v>
      </c>
      <c r="C142" s="2143">
        <v>0</v>
      </c>
      <c r="D142" s="2144">
        <v>0</v>
      </c>
      <c r="E142" s="2143">
        <v>0</v>
      </c>
      <c r="F142" s="2144">
        <v>0</v>
      </c>
      <c r="G142" s="2143">
        <v>0</v>
      </c>
      <c r="H142" s="2144">
        <v>0</v>
      </c>
      <c r="I142" s="2143">
        <v>1</v>
      </c>
      <c r="J142" s="2144">
        <v>1</v>
      </c>
      <c r="K142" s="2143">
        <v>0</v>
      </c>
      <c r="L142" s="2144">
        <v>0</v>
      </c>
      <c r="M142" s="2143">
        <v>2</v>
      </c>
      <c r="N142" s="2144">
        <v>1</v>
      </c>
      <c r="O142" s="2143">
        <v>4</v>
      </c>
      <c r="P142" s="2144">
        <v>2</v>
      </c>
      <c r="Q142" s="2143">
        <v>8</v>
      </c>
      <c r="R142" s="2144">
        <v>12</v>
      </c>
      <c r="S142" s="2143">
        <v>7</v>
      </c>
      <c r="T142" s="2144">
        <v>17</v>
      </c>
      <c r="U142" s="2143">
        <v>4</v>
      </c>
      <c r="V142" s="2144">
        <v>12</v>
      </c>
      <c r="W142" s="2143">
        <v>0</v>
      </c>
      <c r="X142" s="2144">
        <v>2</v>
      </c>
      <c r="Y142" s="2143">
        <v>0</v>
      </c>
      <c r="Z142" s="2144">
        <v>0</v>
      </c>
      <c r="AA142" s="1128">
        <f t="shared" si="4"/>
        <v>26</v>
      </c>
      <c r="AB142" s="1129">
        <f t="shared" si="5"/>
        <v>47</v>
      </c>
      <c r="AC142" s="1104">
        <f>'t1'!M142</f>
        <v>1</v>
      </c>
    </row>
    <row r="143" spans="1:29" ht="14.25" customHeight="1" thickTop="1" thickBot="1" x14ac:dyDescent="0.3">
      <c r="A143" s="1029" t="str">
        <f>'t1'!A143</f>
        <v>Operatore tecnico addetto all'assistenza - B</v>
      </c>
      <c r="B143" s="1030" t="str">
        <f>'t1'!B143</f>
        <v>T12058</v>
      </c>
      <c r="C143" s="2143">
        <v>0</v>
      </c>
      <c r="D143" s="2144">
        <v>0</v>
      </c>
      <c r="E143" s="2143">
        <v>0</v>
      </c>
      <c r="F143" s="2144">
        <v>0</v>
      </c>
      <c r="G143" s="2143">
        <v>0</v>
      </c>
      <c r="H143" s="2144">
        <v>0</v>
      </c>
      <c r="I143" s="2143">
        <v>0</v>
      </c>
      <c r="J143" s="2144">
        <v>0</v>
      </c>
      <c r="K143" s="2143">
        <v>0</v>
      </c>
      <c r="L143" s="2144">
        <v>0</v>
      </c>
      <c r="M143" s="2143">
        <v>0</v>
      </c>
      <c r="N143" s="2144">
        <v>0</v>
      </c>
      <c r="O143" s="2143">
        <v>0</v>
      </c>
      <c r="P143" s="2144">
        <v>0</v>
      </c>
      <c r="Q143" s="2143">
        <v>0</v>
      </c>
      <c r="R143" s="2144">
        <v>0</v>
      </c>
      <c r="S143" s="2143">
        <v>1</v>
      </c>
      <c r="T143" s="2144">
        <v>3</v>
      </c>
      <c r="U143" s="2143">
        <v>0</v>
      </c>
      <c r="V143" s="2144">
        <v>6</v>
      </c>
      <c r="W143" s="2143">
        <v>0</v>
      </c>
      <c r="X143" s="2144">
        <v>0</v>
      </c>
      <c r="Y143" s="2143">
        <v>0</v>
      </c>
      <c r="Z143" s="2144">
        <v>0</v>
      </c>
      <c r="AA143" s="1128">
        <f t="shared" si="4"/>
        <v>1</v>
      </c>
      <c r="AB143" s="1129">
        <f t="shared" si="5"/>
        <v>9</v>
      </c>
      <c r="AC143" s="1104">
        <f>'t1'!M143</f>
        <v>1</v>
      </c>
    </row>
    <row r="144" spans="1:29" ht="14.25" customHeight="1" thickTop="1" thickBot="1" x14ac:dyDescent="0.3">
      <c r="A144" s="1029" t="str">
        <f>'t1'!A144</f>
        <v>Ausiliario specializzato - A</v>
      </c>
      <c r="B144" s="1030" t="str">
        <f>'t1'!B144</f>
        <v>T11008</v>
      </c>
      <c r="C144" s="2143">
        <v>0</v>
      </c>
      <c r="D144" s="2144">
        <v>0</v>
      </c>
      <c r="E144" s="2143">
        <v>0</v>
      </c>
      <c r="F144" s="2144">
        <v>0</v>
      </c>
      <c r="G144" s="2143">
        <v>0</v>
      </c>
      <c r="H144" s="2144">
        <v>0</v>
      </c>
      <c r="I144" s="2143">
        <v>0</v>
      </c>
      <c r="J144" s="2144">
        <v>0</v>
      </c>
      <c r="K144" s="2143">
        <v>0</v>
      </c>
      <c r="L144" s="2144">
        <v>0</v>
      </c>
      <c r="M144" s="2143">
        <v>0</v>
      </c>
      <c r="N144" s="2144">
        <v>0</v>
      </c>
      <c r="O144" s="2143">
        <v>0</v>
      </c>
      <c r="P144" s="2144">
        <v>0</v>
      </c>
      <c r="Q144" s="2143">
        <v>0</v>
      </c>
      <c r="R144" s="2144">
        <v>0</v>
      </c>
      <c r="S144" s="2143">
        <v>0</v>
      </c>
      <c r="T144" s="2144">
        <v>0</v>
      </c>
      <c r="U144" s="2143">
        <v>0</v>
      </c>
      <c r="V144" s="2144">
        <v>0</v>
      </c>
      <c r="W144" s="2143">
        <v>0</v>
      </c>
      <c r="X144" s="2144">
        <v>0</v>
      </c>
      <c r="Y144" s="2143">
        <v>0</v>
      </c>
      <c r="Z144" s="2144">
        <v>0</v>
      </c>
      <c r="AA144" s="1128">
        <f t="shared" si="4"/>
        <v>0</v>
      </c>
      <c r="AB144" s="1129">
        <f t="shared" si="5"/>
        <v>0</v>
      </c>
      <c r="AC144" s="1104">
        <f>'t1'!M144</f>
        <v>0</v>
      </c>
    </row>
    <row r="145" spans="1:29" ht="14.25" customHeight="1" thickTop="1" thickBot="1" x14ac:dyDescent="0.3">
      <c r="A145" s="1029" t="str">
        <f>'t1'!A145</f>
        <v>Profilo atipico ruolo tecnico</v>
      </c>
      <c r="B145" s="1030" t="str">
        <f>'t1'!B145</f>
        <v>T00062</v>
      </c>
      <c r="C145" s="2143">
        <v>0</v>
      </c>
      <c r="D145" s="2144">
        <v>0</v>
      </c>
      <c r="E145" s="2143">
        <v>0</v>
      </c>
      <c r="F145" s="2144">
        <v>0</v>
      </c>
      <c r="G145" s="2143">
        <v>0</v>
      </c>
      <c r="H145" s="2144">
        <v>0</v>
      </c>
      <c r="I145" s="2143">
        <v>0</v>
      </c>
      <c r="J145" s="2144">
        <v>0</v>
      </c>
      <c r="K145" s="2143">
        <v>0</v>
      </c>
      <c r="L145" s="2144">
        <v>0</v>
      </c>
      <c r="M145" s="2143">
        <v>0</v>
      </c>
      <c r="N145" s="2144">
        <v>0</v>
      </c>
      <c r="O145" s="2143">
        <v>0</v>
      </c>
      <c r="P145" s="2144">
        <v>0</v>
      </c>
      <c r="Q145" s="2143">
        <v>0</v>
      </c>
      <c r="R145" s="2144">
        <v>0</v>
      </c>
      <c r="S145" s="2143">
        <v>0</v>
      </c>
      <c r="T145" s="2144">
        <v>0</v>
      </c>
      <c r="U145" s="2143">
        <v>0</v>
      </c>
      <c r="V145" s="2144">
        <v>0</v>
      </c>
      <c r="W145" s="2143">
        <v>0</v>
      </c>
      <c r="X145" s="2144">
        <v>0</v>
      </c>
      <c r="Y145" s="2143">
        <v>0</v>
      </c>
      <c r="Z145" s="2144">
        <v>0</v>
      </c>
      <c r="AA145" s="1128">
        <f t="shared" si="4"/>
        <v>0</v>
      </c>
      <c r="AB145" s="1129">
        <f t="shared" si="5"/>
        <v>0</v>
      </c>
      <c r="AC145" s="1104">
        <f>'t1'!M145</f>
        <v>0</v>
      </c>
    </row>
    <row r="146" spans="1:29" ht="14.25" customHeight="1" thickTop="1" thickBot="1" x14ac:dyDescent="0.3">
      <c r="A146" s="1029" t="str">
        <f>'t1'!A146</f>
        <v>Dirigente amm.vo con incarico di struttura complessa</v>
      </c>
      <c r="B146" s="1030" t="str">
        <f>'t1'!B146</f>
        <v>AD0032</v>
      </c>
      <c r="C146" s="2143">
        <v>0</v>
      </c>
      <c r="D146" s="2144">
        <v>0</v>
      </c>
      <c r="E146" s="2143">
        <v>0</v>
      </c>
      <c r="F146" s="2144">
        <v>0</v>
      </c>
      <c r="G146" s="2143">
        <v>0</v>
      </c>
      <c r="H146" s="2144">
        <v>0</v>
      </c>
      <c r="I146" s="2143">
        <v>0</v>
      </c>
      <c r="J146" s="2144">
        <v>0</v>
      </c>
      <c r="K146" s="2143">
        <v>0</v>
      </c>
      <c r="L146" s="2144">
        <v>0</v>
      </c>
      <c r="M146" s="2143">
        <v>0</v>
      </c>
      <c r="N146" s="2144">
        <v>1</v>
      </c>
      <c r="O146" s="2143">
        <v>0</v>
      </c>
      <c r="P146" s="2144">
        <v>1</v>
      </c>
      <c r="Q146" s="2143">
        <v>0</v>
      </c>
      <c r="R146" s="2144">
        <v>0</v>
      </c>
      <c r="S146" s="2143">
        <v>1</v>
      </c>
      <c r="T146" s="2144">
        <v>1</v>
      </c>
      <c r="U146" s="2143">
        <v>0</v>
      </c>
      <c r="V146" s="2144">
        <v>0</v>
      </c>
      <c r="W146" s="2143">
        <v>0</v>
      </c>
      <c r="X146" s="2144">
        <v>0</v>
      </c>
      <c r="Y146" s="2143">
        <v>0</v>
      </c>
      <c r="Z146" s="2144">
        <v>0</v>
      </c>
      <c r="AA146" s="1128">
        <f t="shared" si="4"/>
        <v>1</v>
      </c>
      <c r="AB146" s="1129">
        <f t="shared" si="5"/>
        <v>3</v>
      </c>
      <c r="AC146" s="1104">
        <f>'t1'!M146</f>
        <v>1</v>
      </c>
    </row>
    <row r="147" spans="1:29" ht="14.25" customHeight="1" thickTop="1" thickBot="1" x14ac:dyDescent="0.3">
      <c r="A147" s="1029" t="str">
        <f>'t1'!A147</f>
        <v>Dirigente amm.vo con incarico di struttura semplice</v>
      </c>
      <c r="B147" s="1030" t="str">
        <f>'t1'!B147</f>
        <v>AD0S31</v>
      </c>
      <c r="C147" s="2143">
        <v>0</v>
      </c>
      <c r="D147" s="2144">
        <v>0</v>
      </c>
      <c r="E147" s="2143">
        <v>0</v>
      </c>
      <c r="F147" s="2144">
        <v>0</v>
      </c>
      <c r="G147" s="2143">
        <v>0</v>
      </c>
      <c r="H147" s="2144">
        <v>0</v>
      </c>
      <c r="I147" s="2143">
        <v>0</v>
      </c>
      <c r="J147" s="2144">
        <v>0</v>
      </c>
      <c r="K147" s="2143">
        <v>0</v>
      </c>
      <c r="L147" s="2144">
        <v>0</v>
      </c>
      <c r="M147" s="2143">
        <v>0</v>
      </c>
      <c r="N147" s="2144">
        <v>0</v>
      </c>
      <c r="O147" s="2143">
        <v>0</v>
      </c>
      <c r="P147" s="2144">
        <v>0</v>
      </c>
      <c r="Q147" s="2143">
        <v>0</v>
      </c>
      <c r="R147" s="2144">
        <v>0</v>
      </c>
      <c r="S147" s="2143">
        <v>0</v>
      </c>
      <c r="T147" s="2144">
        <v>0</v>
      </c>
      <c r="U147" s="2143">
        <v>0</v>
      </c>
      <c r="V147" s="2144">
        <v>0</v>
      </c>
      <c r="W147" s="2143">
        <v>0</v>
      </c>
      <c r="X147" s="2144">
        <v>0</v>
      </c>
      <c r="Y147" s="2143">
        <v>0</v>
      </c>
      <c r="Z147" s="2144">
        <v>0</v>
      </c>
      <c r="AA147" s="1128">
        <f t="shared" si="4"/>
        <v>0</v>
      </c>
      <c r="AB147" s="1129">
        <f t="shared" si="5"/>
        <v>0</v>
      </c>
      <c r="AC147" s="1104">
        <f>'t1'!M147</f>
        <v>0</v>
      </c>
    </row>
    <row r="148" spans="1:29" ht="14.25" customHeight="1" thickTop="1" thickBot="1" x14ac:dyDescent="0.3">
      <c r="A148" s="1029" t="str">
        <f>'t1'!A148</f>
        <v>Dirigente amm.vo con altri incar.prof.li</v>
      </c>
      <c r="B148" s="1030" t="str">
        <f>'t1'!B148</f>
        <v>AD0A31</v>
      </c>
      <c r="C148" s="2143">
        <v>0</v>
      </c>
      <c r="D148" s="2144">
        <v>0</v>
      </c>
      <c r="E148" s="2143">
        <v>0</v>
      </c>
      <c r="F148" s="2144">
        <v>0</v>
      </c>
      <c r="G148" s="2143">
        <v>0</v>
      </c>
      <c r="H148" s="2144">
        <v>0</v>
      </c>
      <c r="I148" s="2143">
        <v>0</v>
      </c>
      <c r="J148" s="2144">
        <v>0</v>
      </c>
      <c r="K148" s="2143">
        <v>0</v>
      </c>
      <c r="L148" s="2144">
        <v>0</v>
      </c>
      <c r="M148" s="2143">
        <v>0</v>
      </c>
      <c r="N148" s="2144">
        <v>0</v>
      </c>
      <c r="O148" s="2143">
        <v>0</v>
      </c>
      <c r="P148" s="2144">
        <v>0</v>
      </c>
      <c r="Q148" s="2143">
        <v>0</v>
      </c>
      <c r="R148" s="2144">
        <v>0</v>
      </c>
      <c r="S148" s="2143">
        <v>0</v>
      </c>
      <c r="T148" s="2144">
        <v>0</v>
      </c>
      <c r="U148" s="2143">
        <v>0</v>
      </c>
      <c r="V148" s="2144">
        <v>0</v>
      </c>
      <c r="W148" s="2143">
        <v>0</v>
      </c>
      <c r="X148" s="2144">
        <v>0</v>
      </c>
      <c r="Y148" s="2143">
        <v>0</v>
      </c>
      <c r="Z148" s="2144">
        <v>0</v>
      </c>
      <c r="AA148" s="1128">
        <f t="shared" si="4"/>
        <v>0</v>
      </c>
      <c r="AB148" s="1129">
        <f t="shared" si="5"/>
        <v>0</v>
      </c>
      <c r="AC148" s="1104">
        <f>'t1'!M148</f>
        <v>0</v>
      </c>
    </row>
    <row r="149" spans="1:29" ht="14.25" customHeight="1" thickTop="1" thickBot="1" x14ac:dyDescent="0.3">
      <c r="A149" s="1029" t="str">
        <f>'t1'!A149</f>
        <v>Dirig. Amm.vo a t. determinato (art. 15-septies dlgs.502/92)</v>
      </c>
      <c r="B149" s="1030" t="str">
        <f>'t1'!B149</f>
        <v>AD0612</v>
      </c>
      <c r="C149" s="2143">
        <v>0</v>
      </c>
      <c r="D149" s="2144">
        <v>0</v>
      </c>
      <c r="E149" s="2143">
        <v>0</v>
      </c>
      <c r="F149" s="2144">
        <v>0</v>
      </c>
      <c r="G149" s="2143">
        <v>0</v>
      </c>
      <c r="H149" s="2144">
        <v>0</v>
      </c>
      <c r="I149" s="2143">
        <v>0</v>
      </c>
      <c r="J149" s="2144">
        <v>0</v>
      </c>
      <c r="K149" s="2143">
        <v>0</v>
      </c>
      <c r="L149" s="2144">
        <v>0</v>
      </c>
      <c r="M149" s="2143">
        <v>0</v>
      </c>
      <c r="N149" s="2144">
        <v>0</v>
      </c>
      <c r="O149" s="2143">
        <v>0</v>
      </c>
      <c r="P149" s="2144">
        <v>0</v>
      </c>
      <c r="Q149" s="2143">
        <v>0</v>
      </c>
      <c r="R149" s="2144">
        <v>0</v>
      </c>
      <c r="S149" s="2143">
        <v>0</v>
      </c>
      <c r="T149" s="2144">
        <v>0</v>
      </c>
      <c r="U149" s="2143">
        <v>0</v>
      </c>
      <c r="V149" s="2144">
        <v>0</v>
      </c>
      <c r="W149" s="2143">
        <v>0</v>
      </c>
      <c r="X149" s="2144">
        <v>0</v>
      </c>
      <c r="Y149" s="2143">
        <v>0</v>
      </c>
      <c r="Z149" s="2144">
        <v>0</v>
      </c>
      <c r="AA149" s="1128">
        <f t="shared" si="4"/>
        <v>0</v>
      </c>
      <c r="AB149" s="1129">
        <f t="shared" si="5"/>
        <v>0</v>
      </c>
      <c r="AC149" s="1104">
        <f>'t1'!M149</f>
        <v>0</v>
      </c>
    </row>
    <row r="150" spans="1:29" ht="14.25" customHeight="1" thickTop="1" thickBot="1" x14ac:dyDescent="0.3">
      <c r="A150" s="1029" t="str">
        <f>'t1'!A150</f>
        <v>Collaboratore amministrativo prof.le senior - DS</v>
      </c>
      <c r="B150" s="1030" t="str">
        <f>'t1'!B150</f>
        <v>A18869</v>
      </c>
      <c r="C150" s="2143">
        <v>0</v>
      </c>
      <c r="D150" s="2144">
        <v>0</v>
      </c>
      <c r="E150" s="2143">
        <v>0</v>
      </c>
      <c r="F150" s="2144">
        <v>0</v>
      </c>
      <c r="G150" s="2143">
        <v>0</v>
      </c>
      <c r="H150" s="2144">
        <v>0</v>
      </c>
      <c r="I150" s="2143">
        <v>0</v>
      </c>
      <c r="J150" s="2144">
        <v>0</v>
      </c>
      <c r="K150" s="2143">
        <v>0</v>
      </c>
      <c r="L150" s="2144">
        <v>0</v>
      </c>
      <c r="M150" s="2143">
        <v>0</v>
      </c>
      <c r="N150" s="2144">
        <v>0</v>
      </c>
      <c r="O150" s="2143">
        <v>0</v>
      </c>
      <c r="P150" s="2144">
        <v>0</v>
      </c>
      <c r="Q150" s="2143">
        <v>0</v>
      </c>
      <c r="R150" s="2144">
        <v>3</v>
      </c>
      <c r="S150" s="2143">
        <v>2</v>
      </c>
      <c r="T150" s="2144">
        <v>5</v>
      </c>
      <c r="U150" s="2143">
        <v>1</v>
      </c>
      <c r="V150" s="2144">
        <v>2</v>
      </c>
      <c r="W150" s="2143">
        <v>0</v>
      </c>
      <c r="X150" s="2144">
        <v>0</v>
      </c>
      <c r="Y150" s="2143">
        <v>0</v>
      </c>
      <c r="Z150" s="2144">
        <v>0</v>
      </c>
      <c r="AA150" s="1128">
        <f t="shared" si="4"/>
        <v>3</v>
      </c>
      <c r="AB150" s="1129">
        <f t="shared" si="5"/>
        <v>10</v>
      </c>
      <c r="AC150" s="1104">
        <f>'t1'!M150</f>
        <v>1</v>
      </c>
    </row>
    <row r="151" spans="1:29" ht="14.25" customHeight="1" thickTop="1" thickBot="1" x14ac:dyDescent="0.3">
      <c r="A151" s="1029" t="str">
        <f>'t1'!A151</f>
        <v>Collaboratore amministrativo prof.le - D</v>
      </c>
      <c r="B151" s="1030" t="str">
        <f>'t1'!B151</f>
        <v>A16028</v>
      </c>
      <c r="C151" s="2143">
        <v>0</v>
      </c>
      <c r="D151" s="2144">
        <v>0</v>
      </c>
      <c r="E151" s="2143">
        <v>0</v>
      </c>
      <c r="F151" s="2144">
        <v>0</v>
      </c>
      <c r="G151" s="2143">
        <v>0</v>
      </c>
      <c r="H151" s="2144">
        <v>0</v>
      </c>
      <c r="I151" s="2143">
        <v>1</v>
      </c>
      <c r="J151" s="2144">
        <v>4</v>
      </c>
      <c r="K151" s="2143">
        <v>2</v>
      </c>
      <c r="L151" s="2144">
        <v>2</v>
      </c>
      <c r="M151" s="2143">
        <v>1</v>
      </c>
      <c r="N151" s="2144">
        <v>5</v>
      </c>
      <c r="O151" s="2143">
        <v>3</v>
      </c>
      <c r="P151" s="2144">
        <v>5</v>
      </c>
      <c r="Q151" s="2143">
        <v>1</v>
      </c>
      <c r="R151" s="2144">
        <v>9</v>
      </c>
      <c r="S151" s="2143">
        <v>0</v>
      </c>
      <c r="T151" s="2144">
        <v>7</v>
      </c>
      <c r="U151" s="2143">
        <v>0</v>
      </c>
      <c r="V151" s="2144">
        <v>1</v>
      </c>
      <c r="W151" s="2143">
        <v>0</v>
      </c>
      <c r="X151" s="2144">
        <v>0</v>
      </c>
      <c r="Y151" s="2143">
        <v>0</v>
      </c>
      <c r="Z151" s="2144">
        <v>0</v>
      </c>
      <c r="AA151" s="1128">
        <f t="shared" si="4"/>
        <v>8</v>
      </c>
      <c r="AB151" s="1129">
        <f t="shared" si="5"/>
        <v>33</v>
      </c>
      <c r="AC151" s="1104">
        <f>'t1'!M151</f>
        <v>1</v>
      </c>
    </row>
    <row r="152" spans="1:29" ht="14.25" customHeight="1" thickTop="1" thickBot="1" x14ac:dyDescent="0.3">
      <c r="A152" s="1029" t="str">
        <f>'t1'!A152</f>
        <v>Assistente amministrativo - C</v>
      </c>
      <c r="B152" s="1030" t="str">
        <f>'t1'!B152</f>
        <v>A14005</v>
      </c>
      <c r="C152" s="2143">
        <v>0</v>
      </c>
      <c r="D152" s="2144">
        <v>0</v>
      </c>
      <c r="E152" s="2143">
        <v>0</v>
      </c>
      <c r="F152" s="2144">
        <v>0</v>
      </c>
      <c r="G152" s="2143">
        <v>0</v>
      </c>
      <c r="H152" s="2144">
        <v>1</v>
      </c>
      <c r="I152" s="2143">
        <v>3</v>
      </c>
      <c r="J152" s="2144">
        <v>1</v>
      </c>
      <c r="K152" s="2143">
        <v>1</v>
      </c>
      <c r="L152" s="2144">
        <v>1</v>
      </c>
      <c r="M152" s="2143">
        <v>1</v>
      </c>
      <c r="N152" s="2144">
        <v>9</v>
      </c>
      <c r="O152" s="2143">
        <v>4</v>
      </c>
      <c r="P152" s="2144">
        <v>11</v>
      </c>
      <c r="Q152" s="2143">
        <v>4</v>
      </c>
      <c r="R152" s="2144">
        <v>28</v>
      </c>
      <c r="S152" s="2143">
        <v>0</v>
      </c>
      <c r="T152" s="2144">
        <v>18</v>
      </c>
      <c r="U152" s="2143">
        <v>4</v>
      </c>
      <c r="V152" s="2144">
        <v>15</v>
      </c>
      <c r="W152" s="2143">
        <v>0</v>
      </c>
      <c r="X152" s="2144">
        <v>0</v>
      </c>
      <c r="Y152" s="2143">
        <v>0</v>
      </c>
      <c r="Z152" s="2144">
        <v>0</v>
      </c>
      <c r="AA152" s="1128">
        <f t="shared" si="4"/>
        <v>17</v>
      </c>
      <c r="AB152" s="1129">
        <f t="shared" si="5"/>
        <v>84</v>
      </c>
      <c r="AC152" s="1104">
        <f>'t1'!M152</f>
        <v>1</v>
      </c>
    </row>
    <row r="153" spans="1:29" ht="14.25" customHeight="1" thickTop="1" thickBot="1" x14ac:dyDescent="0.3">
      <c r="A153" s="1029" t="str">
        <f>'t1'!A153</f>
        <v>Coadiutore amm.vo senior - BS</v>
      </c>
      <c r="B153" s="1030" t="str">
        <f>'t1'!B153</f>
        <v>A13870</v>
      </c>
      <c r="C153" s="2143">
        <v>0</v>
      </c>
      <c r="D153" s="2144">
        <v>0</v>
      </c>
      <c r="E153" s="2143">
        <v>0</v>
      </c>
      <c r="F153" s="2144">
        <v>0</v>
      </c>
      <c r="G153" s="2143">
        <v>1</v>
      </c>
      <c r="H153" s="2144">
        <v>2</v>
      </c>
      <c r="I153" s="2143">
        <v>0</v>
      </c>
      <c r="J153" s="2144">
        <v>0</v>
      </c>
      <c r="K153" s="2143">
        <v>0</v>
      </c>
      <c r="L153" s="2144">
        <v>1</v>
      </c>
      <c r="M153" s="2143">
        <v>3</v>
      </c>
      <c r="N153" s="2144">
        <v>7</v>
      </c>
      <c r="O153" s="2143">
        <v>2</v>
      </c>
      <c r="P153" s="2144">
        <v>4</v>
      </c>
      <c r="Q153" s="2143">
        <v>1</v>
      </c>
      <c r="R153" s="2144">
        <v>7</v>
      </c>
      <c r="S153" s="2143">
        <v>0</v>
      </c>
      <c r="T153" s="2144">
        <v>13</v>
      </c>
      <c r="U153" s="2143">
        <v>0</v>
      </c>
      <c r="V153" s="2144">
        <v>7</v>
      </c>
      <c r="W153" s="2143">
        <v>0</v>
      </c>
      <c r="X153" s="2144">
        <v>2</v>
      </c>
      <c r="Y153" s="2143">
        <v>0</v>
      </c>
      <c r="Z153" s="2144">
        <v>0</v>
      </c>
      <c r="AA153" s="1128">
        <f t="shared" si="4"/>
        <v>7</v>
      </c>
      <c r="AB153" s="1129">
        <f t="shared" si="5"/>
        <v>43</v>
      </c>
      <c r="AC153" s="1104">
        <f>'t1'!M153</f>
        <v>1</v>
      </c>
    </row>
    <row r="154" spans="1:29" ht="14.25" customHeight="1" thickTop="1" thickBot="1" x14ac:dyDescent="0.3">
      <c r="A154" s="1029" t="str">
        <f>'t1'!A154</f>
        <v>Coadiutore amm.vo - B</v>
      </c>
      <c r="B154" s="1030" t="str">
        <f>'t1'!B154</f>
        <v>A12017</v>
      </c>
      <c r="C154" s="2143">
        <v>0</v>
      </c>
      <c r="D154" s="2144">
        <v>0</v>
      </c>
      <c r="E154" s="2143">
        <v>0</v>
      </c>
      <c r="F154" s="2144">
        <v>0</v>
      </c>
      <c r="G154" s="2143">
        <v>0</v>
      </c>
      <c r="H154" s="2144">
        <v>0</v>
      </c>
      <c r="I154" s="2143">
        <v>1</v>
      </c>
      <c r="J154" s="2144">
        <v>1</v>
      </c>
      <c r="K154" s="2143">
        <v>3</v>
      </c>
      <c r="L154" s="2144">
        <v>3</v>
      </c>
      <c r="M154" s="2143">
        <v>0</v>
      </c>
      <c r="N154" s="2144">
        <v>2</v>
      </c>
      <c r="O154" s="2143">
        <v>2</v>
      </c>
      <c r="P154" s="2144">
        <v>5</v>
      </c>
      <c r="Q154" s="2143">
        <v>0</v>
      </c>
      <c r="R154" s="2144">
        <v>7</v>
      </c>
      <c r="S154" s="2143">
        <v>2</v>
      </c>
      <c r="T154" s="2144">
        <v>5</v>
      </c>
      <c r="U154" s="2143">
        <v>0</v>
      </c>
      <c r="V154" s="2144">
        <v>3</v>
      </c>
      <c r="W154" s="2143">
        <v>0</v>
      </c>
      <c r="X154" s="2144">
        <v>0</v>
      </c>
      <c r="Y154" s="2143">
        <v>0</v>
      </c>
      <c r="Z154" s="2144">
        <v>0</v>
      </c>
      <c r="AA154" s="1128">
        <f t="shared" si="4"/>
        <v>8</v>
      </c>
      <c r="AB154" s="1129">
        <f t="shared" si="5"/>
        <v>26</v>
      </c>
      <c r="AC154" s="1104">
        <f>'t1'!M154</f>
        <v>1</v>
      </c>
    </row>
    <row r="155" spans="1:29" ht="14.25" customHeight="1" thickTop="1" thickBot="1" x14ac:dyDescent="0.3">
      <c r="A155" s="1029" t="str">
        <f>'t1'!A155</f>
        <v>Commesso - A</v>
      </c>
      <c r="B155" s="1030" t="str">
        <f>'t1'!B155</f>
        <v>A11030</v>
      </c>
      <c r="C155" s="2143">
        <v>0</v>
      </c>
      <c r="D155" s="2144">
        <v>0</v>
      </c>
      <c r="E155" s="2143">
        <v>0</v>
      </c>
      <c r="F155" s="2144">
        <v>0</v>
      </c>
      <c r="G155" s="2143">
        <v>0</v>
      </c>
      <c r="H155" s="2144">
        <v>0</v>
      </c>
      <c r="I155" s="2143">
        <v>0</v>
      </c>
      <c r="J155" s="2144">
        <v>0</v>
      </c>
      <c r="K155" s="2143">
        <v>0</v>
      </c>
      <c r="L155" s="2144">
        <v>0</v>
      </c>
      <c r="M155" s="2143">
        <v>0</v>
      </c>
      <c r="N155" s="2144">
        <v>0</v>
      </c>
      <c r="O155" s="2143">
        <v>0</v>
      </c>
      <c r="P155" s="2144">
        <v>0</v>
      </c>
      <c r="Q155" s="2143">
        <v>0</v>
      </c>
      <c r="R155" s="2144">
        <v>0</v>
      </c>
      <c r="S155" s="2143">
        <v>0</v>
      </c>
      <c r="T155" s="2144">
        <v>0</v>
      </c>
      <c r="U155" s="2143">
        <v>0</v>
      </c>
      <c r="V155" s="2144">
        <v>0</v>
      </c>
      <c r="W155" s="2143">
        <v>0</v>
      </c>
      <c r="X155" s="2144">
        <v>0</v>
      </c>
      <c r="Y155" s="2143">
        <v>0</v>
      </c>
      <c r="Z155" s="2144">
        <v>0</v>
      </c>
      <c r="AA155" s="1128">
        <f t="shared" si="4"/>
        <v>0</v>
      </c>
      <c r="AB155" s="1129">
        <f t="shared" si="5"/>
        <v>0</v>
      </c>
      <c r="AC155" s="1104">
        <f>'t1'!M155</f>
        <v>0</v>
      </c>
    </row>
    <row r="156" spans="1:29" ht="14.25" customHeight="1" thickTop="1" thickBot="1" x14ac:dyDescent="0.3">
      <c r="A156" s="1029" t="str">
        <f>'t1'!A156</f>
        <v>Profilo atipico ruolo amministrativo</v>
      </c>
      <c r="B156" s="1030" t="str">
        <f>'t1'!B156</f>
        <v>A00062</v>
      </c>
      <c r="C156" s="2143">
        <v>0</v>
      </c>
      <c r="D156" s="2144">
        <v>0</v>
      </c>
      <c r="E156" s="2143">
        <v>0</v>
      </c>
      <c r="F156" s="2144">
        <v>0</v>
      </c>
      <c r="G156" s="2143">
        <v>0</v>
      </c>
      <c r="H156" s="2144">
        <v>0</v>
      </c>
      <c r="I156" s="2143">
        <v>0</v>
      </c>
      <c r="J156" s="2144">
        <v>0</v>
      </c>
      <c r="K156" s="2143">
        <v>0</v>
      </c>
      <c r="L156" s="2144">
        <v>0</v>
      </c>
      <c r="M156" s="2143">
        <v>0</v>
      </c>
      <c r="N156" s="2144">
        <v>0</v>
      </c>
      <c r="O156" s="2143">
        <v>0</v>
      </c>
      <c r="P156" s="2144">
        <v>0</v>
      </c>
      <c r="Q156" s="2143">
        <v>0</v>
      </c>
      <c r="R156" s="2144">
        <v>0</v>
      </c>
      <c r="S156" s="2143">
        <v>0</v>
      </c>
      <c r="T156" s="2144">
        <v>0</v>
      </c>
      <c r="U156" s="2143">
        <v>0</v>
      </c>
      <c r="V156" s="2144">
        <v>0</v>
      </c>
      <c r="W156" s="2143">
        <v>0</v>
      </c>
      <c r="X156" s="2144">
        <v>0</v>
      </c>
      <c r="Y156" s="2143">
        <v>0</v>
      </c>
      <c r="Z156" s="2144">
        <v>0</v>
      </c>
      <c r="AA156" s="1128">
        <f t="shared" si="4"/>
        <v>0</v>
      </c>
      <c r="AB156" s="1129">
        <f t="shared" si="5"/>
        <v>0</v>
      </c>
      <c r="AC156" s="1104">
        <f>'t1'!M156</f>
        <v>0</v>
      </c>
    </row>
    <row r="157" spans="1:29" ht="14.25" customHeight="1" thickTop="1" thickBot="1" x14ac:dyDescent="0.3">
      <c r="A157" s="1029" t="str">
        <f>'t1'!A157</f>
        <v>Ricercatore sanitario - DS</v>
      </c>
      <c r="B157" s="1030" t="str">
        <f>'t1'!B157</f>
        <v>N18694</v>
      </c>
      <c r="C157" s="2143">
        <v>0</v>
      </c>
      <c r="D157" s="2144">
        <v>0</v>
      </c>
      <c r="E157" s="2143">
        <v>0</v>
      </c>
      <c r="F157" s="2144">
        <v>0</v>
      </c>
      <c r="G157" s="2143">
        <v>1</v>
      </c>
      <c r="H157" s="2144">
        <v>1</v>
      </c>
      <c r="I157" s="2143">
        <v>6</v>
      </c>
      <c r="J157" s="2144">
        <v>21</v>
      </c>
      <c r="K157" s="2143">
        <v>3</v>
      </c>
      <c r="L157" s="2144">
        <v>11</v>
      </c>
      <c r="M157" s="2143">
        <v>3</v>
      </c>
      <c r="N157" s="2144">
        <v>10</v>
      </c>
      <c r="O157" s="2143">
        <v>3</v>
      </c>
      <c r="P157" s="2144">
        <v>10</v>
      </c>
      <c r="Q157" s="2143">
        <v>2</v>
      </c>
      <c r="R157" s="2144">
        <v>6</v>
      </c>
      <c r="S157" s="2143">
        <v>1</v>
      </c>
      <c r="T157" s="2144">
        <v>1</v>
      </c>
      <c r="U157" s="2143">
        <v>2</v>
      </c>
      <c r="V157" s="2144">
        <v>1</v>
      </c>
      <c r="W157" s="2143">
        <v>0</v>
      </c>
      <c r="X157" s="2144">
        <v>0</v>
      </c>
      <c r="Y157" s="2143">
        <v>0</v>
      </c>
      <c r="Z157" s="2144">
        <v>0</v>
      </c>
      <c r="AA157" s="1128">
        <f t="shared" si="4"/>
        <v>21</v>
      </c>
      <c r="AB157" s="1129">
        <f t="shared" si="5"/>
        <v>61</v>
      </c>
      <c r="AC157" s="1104">
        <f>'t1'!M157</f>
        <v>1</v>
      </c>
    </row>
    <row r="158" spans="1:29" ht="14.25" customHeight="1" thickTop="1" thickBot="1" x14ac:dyDescent="0.3">
      <c r="A158" s="1029" t="str">
        <f>'t1'!A158</f>
        <v>Collaboratore prof.le  di ricerca sanitaria - D</v>
      </c>
      <c r="B158" s="1030" t="str">
        <f>'t1'!B158</f>
        <v>N16695</v>
      </c>
      <c r="C158" s="2143">
        <v>0</v>
      </c>
      <c r="D158" s="2144">
        <v>0</v>
      </c>
      <c r="E158" s="2143">
        <v>0</v>
      </c>
      <c r="F158" s="2144">
        <v>0</v>
      </c>
      <c r="G158" s="2143">
        <v>0</v>
      </c>
      <c r="H158" s="2144">
        <v>1</v>
      </c>
      <c r="I158" s="2143">
        <v>4</v>
      </c>
      <c r="J158" s="2144">
        <v>6</v>
      </c>
      <c r="K158" s="2143">
        <v>4</v>
      </c>
      <c r="L158" s="2144">
        <v>8</v>
      </c>
      <c r="M158" s="2143">
        <v>2</v>
      </c>
      <c r="N158" s="2144">
        <v>9</v>
      </c>
      <c r="O158" s="2143">
        <v>0</v>
      </c>
      <c r="P158" s="2144">
        <v>12</v>
      </c>
      <c r="Q158" s="2143">
        <v>0</v>
      </c>
      <c r="R158" s="2144">
        <v>7</v>
      </c>
      <c r="S158" s="2143">
        <v>1</v>
      </c>
      <c r="T158" s="2144">
        <v>6</v>
      </c>
      <c r="U158" s="2143">
        <v>1</v>
      </c>
      <c r="V158" s="2144">
        <v>4</v>
      </c>
      <c r="W158" s="2143">
        <v>0</v>
      </c>
      <c r="X158" s="2144">
        <v>0</v>
      </c>
      <c r="Y158" s="2143">
        <v>0</v>
      </c>
      <c r="Z158" s="2144">
        <v>0</v>
      </c>
      <c r="AA158" s="1128">
        <f t="shared" si="4"/>
        <v>12</v>
      </c>
      <c r="AB158" s="1129">
        <f t="shared" si="5"/>
        <v>53</v>
      </c>
      <c r="AC158" s="1104">
        <f>'t1'!M158</f>
        <v>1</v>
      </c>
    </row>
    <row r="159" spans="1:29" ht="14.25" customHeight="1" thickTop="1" thickBot="1" x14ac:dyDescent="0.3">
      <c r="A159" s="1029" t="str">
        <f>'t1'!A159</f>
        <v>CONTRATTISTI (a)</v>
      </c>
      <c r="B159" s="1030" t="str">
        <f>'t1'!B159</f>
        <v>000061</v>
      </c>
      <c r="C159" s="2143">
        <f>IF(ISERROR(VLOOKUP($B159,IN_T8!$B$2:$Z$3000,2,FALSE))=TRUE,"",VLOOKUP($B159,IN_T8!$B$2:$Z$3000,2,FALSE))</f>
        <v>0</v>
      </c>
      <c r="D159" s="2144">
        <f>IF(ISERROR(VLOOKUP($B159,IN_T8!$B$2:$Z$3000,3,FALSE))=TRUE,"",VLOOKUP($B159,IN_T8!$B$2:$Z$3000,3,FALSE))</f>
        <v>0</v>
      </c>
      <c r="E159" s="2143">
        <f>IF(ISERROR(VLOOKUP($B159,IN_T8!$B$2:$Z$3000,4,FALSE))=TRUE,"",VLOOKUP($B159,IN_T8!$B$2:$Z$3000,4,FALSE))</f>
        <v>0</v>
      </c>
      <c r="F159" s="2144">
        <f>IF(ISERROR(VLOOKUP($B159,IN_T8!$B$2:$Z$3000,5,FALSE))=TRUE,"",VLOOKUP($B159,IN_T8!$B$2:$Z$3000,5,FALSE))</f>
        <v>0</v>
      </c>
      <c r="G159" s="2143">
        <f>IF(ISERROR(VLOOKUP($B159,IN_T8!$B$2:$Z$3000,6,FALSE))=TRUE,"",VLOOKUP($B159,IN_T8!$B$2:$Z$3000,6,FALSE))</f>
        <v>0</v>
      </c>
      <c r="H159" s="2144">
        <f>IF(ISERROR(VLOOKUP($B159,IN_T8!$B$2:$Z$3000,7,FALSE))=TRUE,"",VLOOKUP($B159,IN_T8!$B$2:$Z$3000,7,FALSE))</f>
        <v>0</v>
      </c>
      <c r="I159" s="2143">
        <f>IF(ISERROR(VLOOKUP($B159,IN_T8!$B$2:$Z$3000,8,FALSE))=TRUE,"",VLOOKUP($B159,IN_T8!$B$2:$Z$3000,8,FALSE))</f>
        <v>0</v>
      </c>
      <c r="J159" s="2144">
        <f>IF(ISERROR(VLOOKUP($B159,IN_T8!$B$2:$Z$3000,9,FALSE))=TRUE,"",VLOOKUP($B159,IN_T8!$B$2:$Z$3000,9,FALSE))</f>
        <v>0</v>
      </c>
      <c r="K159" s="2143">
        <f>IF(ISERROR(VLOOKUP($B159,IN_T8!$B$2:$Z$3000,10,FALSE))=TRUE,"",VLOOKUP($B159,IN_T8!$B$2:$Z$3000,10,FALSE))</f>
        <v>0</v>
      </c>
      <c r="L159" s="2144">
        <f>IF(ISERROR(VLOOKUP($B159,IN_T8!$B$2:$Z$3000,11,FALSE))=TRUE,"",VLOOKUP($B159,IN_T8!$B$2:$Z$3000,11,FALSE))</f>
        <v>0</v>
      </c>
      <c r="M159" s="2143">
        <f>IF(ISERROR(VLOOKUP($B159,IN_T8!$B$2:$Z$3000,12,FALSE))=TRUE,"",VLOOKUP($B159,IN_T8!$B$2:$Z$3000,12,FALSE))</f>
        <v>0</v>
      </c>
      <c r="N159" s="2144">
        <f>IF(ISERROR(VLOOKUP($B159,IN_T8!$B$2:$Z$3000,13,FALSE))=TRUE,"",VLOOKUP($B159,IN_T8!$B$2:$Z$3000,13,FALSE))</f>
        <v>0</v>
      </c>
      <c r="O159" s="2143">
        <f>IF(ISERROR(VLOOKUP($B159,IN_T8!$B$2:$Z$3000,14,FALSE))=TRUE,"",VLOOKUP($B159,IN_T8!$B$2:$Z$3000,14,FALSE))</f>
        <v>0</v>
      </c>
      <c r="P159" s="2144">
        <f>IF(ISERROR(VLOOKUP($B159,IN_T8!$B$2:$Z$3000,15,FALSE))=TRUE,"",VLOOKUP($B159,IN_T8!$B$2:$Z$3000,15,FALSE))</f>
        <v>0</v>
      </c>
      <c r="Q159" s="2143">
        <f>IF(ISERROR(VLOOKUP($B159,IN_T8!$B$2:$Z$3000,16,FALSE))=TRUE,"",VLOOKUP($B159,IN_T8!$B$2:$Z$3000,16,FALSE))</f>
        <v>0</v>
      </c>
      <c r="R159" s="2144">
        <f>IF(ISERROR(VLOOKUP($B159,IN_T8!$B$2:$Z$3000,17,FALSE))=TRUE,"",VLOOKUP($B159,IN_T8!$B$2:$Z$3000,17,FALSE))</f>
        <v>0</v>
      </c>
      <c r="S159" s="2143">
        <f>IF(ISERROR(VLOOKUP($B159,IN_T8!$B$2:$Z$3000,18,FALSE))=TRUE,"",VLOOKUP($B159,IN_T8!$B$2:$Z$3000,18,FALSE))</f>
        <v>0</v>
      </c>
      <c r="T159" s="2144">
        <f>IF(ISERROR(VLOOKUP($B159,IN_T8!$B$2:$Z$3000,19,FALSE))=TRUE,"",VLOOKUP($B159,IN_T8!$B$2:$Z$3000,19,FALSE))</f>
        <v>0</v>
      </c>
      <c r="U159" s="2143">
        <f>IF(ISERROR(VLOOKUP($B159,IN_T8!$B$2:$Z$3000,20,FALSE))=TRUE,"",VLOOKUP($B159,IN_T8!$B$2:$Z$3000,20,FALSE))</f>
        <v>0</v>
      </c>
      <c r="V159" s="2144">
        <f>IF(ISERROR(VLOOKUP($B159,IN_T8!$B$2:$Z$3000,21,FALSE))=TRUE,"",VLOOKUP($B159,IN_T8!$B$2:$Z$3000,21,FALSE))</f>
        <v>0</v>
      </c>
      <c r="W159" s="2143">
        <f>IF(ISERROR(VLOOKUP($B159,IN_T8!$B$2:$Z$3000,22,FALSE))=TRUE,"",VLOOKUP($B159,IN_T8!$B$2:$Z$3000,22,FALSE))</f>
        <v>0</v>
      </c>
      <c r="X159" s="2144">
        <f>IF(ISERROR(VLOOKUP($B159,IN_T8!$B$2:$Z$3000,23,FALSE))=TRUE,"",VLOOKUP($B159,IN_T8!$B$2:$Z$3000,23,FALSE))</f>
        <v>0</v>
      </c>
      <c r="Y159" s="2143">
        <f>IF(ISERROR(VLOOKUP($B159,IN_T8!$B$2:$Z$3000,24,FALSE))=TRUE,"",VLOOKUP($B159,IN_T8!$B$2:$Z$3000,24,FALSE))</f>
        <v>0</v>
      </c>
      <c r="Z159" s="2144">
        <f>IF(ISERROR(VLOOKUP($B159,IN_T8!$B$2:$Z$3000,25,FALSE))=TRUE,"",VLOOKUP($B159,IN_T8!$B$2:$Z$3000,25,FALSE))</f>
        <v>0</v>
      </c>
      <c r="AA159" s="1128">
        <f t="shared" ref="AA159:AB163" si="6">SUM(C159,E159,G159,I159,K159,M159,O159,Q159,S159,U159,W159,Y159)</f>
        <v>0</v>
      </c>
      <c r="AB159" s="1129">
        <f t="shared" si="6"/>
        <v>0</v>
      </c>
      <c r="AC159" s="1104">
        <f>'t1'!M159</f>
        <v>0</v>
      </c>
    </row>
    <row r="160" spans="1:29" ht="14.25" customHeight="1" thickTop="1" thickBot="1" x14ac:dyDescent="0.3">
      <c r="A160" s="1029" t="str">
        <f>'t1'!A160</f>
        <v>Dir. Ambientale con incarico di struttura complessa</v>
      </c>
      <c r="B160" s="1030" t="str">
        <f>'t1'!B160</f>
        <v>TD0C02</v>
      </c>
      <c r="C160" s="2259">
        <f>IF(ISERROR(VLOOKUP($B160,IN_T8!$B$2:$Z$3000,2,FALSE))=TRUE,"",VLOOKUP($B160,IN_T8!$B$2:$Z$3000,2,FALSE))</f>
        <v>0</v>
      </c>
      <c r="D160" s="2260">
        <f>IF(ISERROR(VLOOKUP($B160,IN_T8!$B$2:$Z$3000,3,FALSE))=TRUE,"",VLOOKUP($B160,IN_T8!$B$2:$Z$3000,3,FALSE))</f>
        <v>0</v>
      </c>
      <c r="E160" s="2259">
        <f>IF(ISERROR(VLOOKUP($B160,IN_T8!$B$2:$Z$3000,4,FALSE))=TRUE,"",VLOOKUP($B160,IN_T8!$B$2:$Z$3000,4,FALSE))</f>
        <v>0</v>
      </c>
      <c r="F160" s="2260">
        <f>IF(ISERROR(VLOOKUP($B160,IN_T8!$B$2:$Z$3000,5,FALSE))=TRUE,"",VLOOKUP($B160,IN_T8!$B$2:$Z$3000,5,FALSE))</f>
        <v>0</v>
      </c>
      <c r="G160" s="2259">
        <f>IF(ISERROR(VLOOKUP($B160,IN_T8!$B$2:$Z$3000,6,FALSE))=TRUE,"",VLOOKUP($B160,IN_T8!$B$2:$Z$3000,6,FALSE))</f>
        <v>0</v>
      </c>
      <c r="H160" s="2260">
        <f>IF(ISERROR(VLOOKUP($B160,IN_T8!$B$2:$Z$3000,7,FALSE))=TRUE,"",VLOOKUP($B160,IN_T8!$B$2:$Z$3000,7,FALSE))</f>
        <v>0</v>
      </c>
      <c r="I160" s="2259">
        <f>IF(ISERROR(VLOOKUP($B160,IN_T8!$B$2:$Z$3000,8,FALSE))=TRUE,"",VLOOKUP($B160,IN_T8!$B$2:$Z$3000,8,FALSE))</f>
        <v>0</v>
      </c>
      <c r="J160" s="2260">
        <f>IF(ISERROR(VLOOKUP($B160,IN_T8!$B$2:$Z$3000,9,FALSE))=TRUE,"",VLOOKUP($B160,IN_T8!$B$2:$Z$3000,9,FALSE))</f>
        <v>0</v>
      </c>
      <c r="K160" s="2259">
        <f>IF(ISERROR(VLOOKUP($B160,IN_T8!$B$2:$Z$3000,10,FALSE))=TRUE,"",VLOOKUP($B160,IN_T8!$B$2:$Z$3000,10,FALSE))</f>
        <v>0</v>
      </c>
      <c r="L160" s="2260">
        <f>IF(ISERROR(VLOOKUP($B160,IN_T8!$B$2:$Z$3000,11,FALSE))=TRUE,"",VLOOKUP($B160,IN_T8!$B$2:$Z$3000,11,FALSE))</f>
        <v>0</v>
      </c>
      <c r="M160" s="2259">
        <f>IF(ISERROR(VLOOKUP($B160,IN_T8!$B$2:$Z$3000,12,FALSE))=TRUE,"",VLOOKUP($B160,IN_T8!$B$2:$Z$3000,12,FALSE))</f>
        <v>0</v>
      </c>
      <c r="N160" s="2260">
        <f>IF(ISERROR(VLOOKUP($B160,IN_T8!$B$2:$Z$3000,13,FALSE))=TRUE,"",VLOOKUP($B160,IN_T8!$B$2:$Z$3000,13,FALSE))</f>
        <v>0</v>
      </c>
      <c r="O160" s="2259">
        <f>IF(ISERROR(VLOOKUP($B160,IN_T8!$B$2:$Z$3000,14,FALSE))=TRUE,"",VLOOKUP($B160,IN_T8!$B$2:$Z$3000,14,FALSE))</f>
        <v>0</v>
      </c>
      <c r="P160" s="2260">
        <f>IF(ISERROR(VLOOKUP($B160,IN_T8!$B$2:$Z$3000,15,FALSE))=TRUE,"",VLOOKUP($B160,IN_T8!$B$2:$Z$3000,15,FALSE))</f>
        <v>0</v>
      </c>
      <c r="Q160" s="2259">
        <f>IF(ISERROR(VLOOKUP($B160,IN_T8!$B$2:$Z$3000,16,FALSE))=TRUE,"",VLOOKUP($B160,IN_T8!$B$2:$Z$3000,16,FALSE))</f>
        <v>0</v>
      </c>
      <c r="R160" s="2260">
        <f>IF(ISERROR(VLOOKUP($B160,IN_T8!$B$2:$Z$3000,17,FALSE))=TRUE,"",VLOOKUP($B160,IN_T8!$B$2:$Z$3000,17,FALSE))</f>
        <v>0</v>
      </c>
      <c r="S160" s="2259">
        <f>IF(ISERROR(VLOOKUP($B160,IN_T8!$B$2:$Z$3000,18,FALSE))=TRUE,"",VLOOKUP($B160,IN_T8!$B$2:$Z$3000,18,FALSE))</f>
        <v>0</v>
      </c>
      <c r="T160" s="2260">
        <f>IF(ISERROR(VLOOKUP($B160,IN_T8!$B$2:$Z$3000,19,FALSE))=TRUE,"",VLOOKUP($B160,IN_T8!$B$2:$Z$3000,19,FALSE))</f>
        <v>0</v>
      </c>
      <c r="U160" s="2259">
        <f>IF(ISERROR(VLOOKUP($B160,IN_T8!$B$2:$Z$3000,20,FALSE))=TRUE,"",VLOOKUP($B160,IN_T8!$B$2:$Z$3000,20,FALSE))</f>
        <v>0</v>
      </c>
      <c r="V160" s="2260">
        <f>IF(ISERROR(VLOOKUP($B160,IN_T8!$B$2:$Z$3000,21,FALSE))=TRUE,"",VLOOKUP($B160,IN_T8!$B$2:$Z$3000,21,FALSE))</f>
        <v>0</v>
      </c>
      <c r="W160" s="2259">
        <f>IF(ISERROR(VLOOKUP($B160,IN_T8!$B$2:$Z$3000,22,FALSE))=TRUE,"",VLOOKUP($B160,IN_T8!$B$2:$Z$3000,22,FALSE))</f>
        <v>0</v>
      </c>
      <c r="X160" s="2260">
        <f>IF(ISERROR(VLOOKUP($B160,IN_T8!$B$2:$Z$3000,23,FALSE))=TRUE,"",VLOOKUP($B160,IN_T8!$B$2:$Z$3000,23,FALSE))</f>
        <v>0</v>
      </c>
      <c r="Y160" s="2259">
        <f>IF(ISERROR(VLOOKUP($B160,IN_T8!$B$2:$Z$3000,24,FALSE))=TRUE,"",VLOOKUP($B160,IN_T8!$B$2:$Z$3000,24,FALSE))</f>
        <v>0</v>
      </c>
      <c r="Z160" s="2260">
        <f>IF(ISERROR(VLOOKUP($B160,IN_T8!$B$2:$Z$3000,25,FALSE))=TRUE,"",VLOOKUP($B160,IN_T8!$B$2:$Z$3000,25,FALSE))</f>
        <v>0</v>
      </c>
      <c r="AA160" s="1128">
        <f t="shared" si="6"/>
        <v>0</v>
      </c>
      <c r="AB160" s="1129">
        <f t="shared" si="6"/>
        <v>0</v>
      </c>
      <c r="AC160" s="1104">
        <f>'t1'!M160</f>
        <v>0</v>
      </c>
    </row>
    <row r="161" spans="1:29" ht="14.25" customHeight="1" thickTop="1" thickBot="1" x14ac:dyDescent="0.3">
      <c r="A161" s="1029" t="str">
        <f>'t1'!A161</f>
        <v>Dir. Ambientale con incarico di struttura semplice</v>
      </c>
      <c r="B161" s="1030" t="str">
        <f>'t1'!B161</f>
        <v>TD0S02</v>
      </c>
      <c r="C161" s="2259">
        <f>IF(ISERROR(VLOOKUP($B161,IN_T8!$B$2:$Z$3000,2,FALSE))=TRUE,"",VLOOKUP($B161,IN_T8!$B$2:$Z$3000,2,FALSE))</f>
        <v>0</v>
      </c>
      <c r="D161" s="2260">
        <f>IF(ISERROR(VLOOKUP($B161,IN_T8!$B$2:$Z$3000,3,FALSE))=TRUE,"",VLOOKUP($B161,IN_T8!$B$2:$Z$3000,3,FALSE))</f>
        <v>0</v>
      </c>
      <c r="E161" s="2259">
        <f>IF(ISERROR(VLOOKUP($B161,IN_T8!$B$2:$Z$3000,4,FALSE))=TRUE,"",VLOOKUP($B161,IN_T8!$B$2:$Z$3000,4,FALSE))</f>
        <v>0</v>
      </c>
      <c r="F161" s="2260">
        <f>IF(ISERROR(VLOOKUP($B161,IN_T8!$B$2:$Z$3000,5,FALSE))=TRUE,"",VLOOKUP($B161,IN_T8!$B$2:$Z$3000,5,FALSE))</f>
        <v>0</v>
      </c>
      <c r="G161" s="2259">
        <f>IF(ISERROR(VLOOKUP($B161,IN_T8!$B$2:$Z$3000,6,FALSE))=TRUE,"",VLOOKUP($B161,IN_T8!$B$2:$Z$3000,6,FALSE))</f>
        <v>0</v>
      </c>
      <c r="H161" s="2260">
        <f>IF(ISERROR(VLOOKUP($B161,IN_T8!$B$2:$Z$3000,7,FALSE))=TRUE,"",VLOOKUP($B161,IN_T8!$B$2:$Z$3000,7,FALSE))</f>
        <v>0</v>
      </c>
      <c r="I161" s="2259">
        <f>IF(ISERROR(VLOOKUP($B161,IN_T8!$B$2:$Z$3000,8,FALSE))=TRUE,"",VLOOKUP($B161,IN_T8!$B$2:$Z$3000,8,FALSE))</f>
        <v>0</v>
      </c>
      <c r="J161" s="2260">
        <f>IF(ISERROR(VLOOKUP($B161,IN_T8!$B$2:$Z$3000,9,FALSE))=TRUE,"",VLOOKUP($B161,IN_T8!$B$2:$Z$3000,9,FALSE))</f>
        <v>0</v>
      </c>
      <c r="K161" s="2259">
        <f>IF(ISERROR(VLOOKUP($B161,IN_T8!$B$2:$Z$3000,10,FALSE))=TRUE,"",VLOOKUP($B161,IN_T8!$B$2:$Z$3000,10,FALSE))</f>
        <v>0</v>
      </c>
      <c r="L161" s="2260">
        <f>IF(ISERROR(VLOOKUP($B161,IN_T8!$B$2:$Z$3000,11,FALSE))=TRUE,"",VLOOKUP($B161,IN_T8!$B$2:$Z$3000,11,FALSE))</f>
        <v>0</v>
      </c>
      <c r="M161" s="2259">
        <f>IF(ISERROR(VLOOKUP($B161,IN_T8!$B$2:$Z$3000,12,FALSE))=TRUE,"",VLOOKUP($B161,IN_T8!$B$2:$Z$3000,12,FALSE))</f>
        <v>0</v>
      </c>
      <c r="N161" s="2260">
        <f>IF(ISERROR(VLOOKUP($B161,IN_T8!$B$2:$Z$3000,13,FALSE))=TRUE,"",VLOOKUP($B161,IN_T8!$B$2:$Z$3000,13,FALSE))</f>
        <v>0</v>
      </c>
      <c r="O161" s="2259">
        <f>IF(ISERROR(VLOOKUP($B161,IN_T8!$B$2:$Z$3000,14,FALSE))=TRUE,"",VLOOKUP($B161,IN_T8!$B$2:$Z$3000,14,FALSE))</f>
        <v>0</v>
      </c>
      <c r="P161" s="2260">
        <f>IF(ISERROR(VLOOKUP($B161,IN_T8!$B$2:$Z$3000,15,FALSE))=TRUE,"",VLOOKUP($B161,IN_T8!$B$2:$Z$3000,15,FALSE))</f>
        <v>0</v>
      </c>
      <c r="Q161" s="2259">
        <f>IF(ISERROR(VLOOKUP($B161,IN_T8!$B$2:$Z$3000,16,FALSE))=TRUE,"",VLOOKUP($B161,IN_T8!$B$2:$Z$3000,16,FALSE))</f>
        <v>0</v>
      </c>
      <c r="R161" s="2260">
        <f>IF(ISERROR(VLOOKUP($B161,IN_T8!$B$2:$Z$3000,17,FALSE))=TRUE,"",VLOOKUP($B161,IN_T8!$B$2:$Z$3000,17,FALSE))</f>
        <v>0</v>
      </c>
      <c r="S161" s="2259">
        <f>IF(ISERROR(VLOOKUP($B161,IN_T8!$B$2:$Z$3000,18,FALSE))=TRUE,"",VLOOKUP($B161,IN_T8!$B$2:$Z$3000,18,FALSE))</f>
        <v>0</v>
      </c>
      <c r="T161" s="2260">
        <f>IF(ISERROR(VLOOKUP($B161,IN_T8!$B$2:$Z$3000,19,FALSE))=TRUE,"",VLOOKUP($B161,IN_T8!$B$2:$Z$3000,19,FALSE))</f>
        <v>0</v>
      </c>
      <c r="U161" s="2259">
        <f>IF(ISERROR(VLOOKUP($B161,IN_T8!$B$2:$Z$3000,20,FALSE))=TRUE,"",VLOOKUP($B161,IN_T8!$B$2:$Z$3000,20,FALSE))</f>
        <v>0</v>
      </c>
      <c r="V161" s="2260">
        <f>IF(ISERROR(VLOOKUP($B161,IN_T8!$B$2:$Z$3000,21,FALSE))=TRUE,"",VLOOKUP($B161,IN_T8!$B$2:$Z$3000,21,FALSE))</f>
        <v>0</v>
      </c>
      <c r="W161" s="2259">
        <f>IF(ISERROR(VLOOKUP($B161,IN_T8!$B$2:$Z$3000,22,FALSE))=TRUE,"",VLOOKUP($B161,IN_T8!$B$2:$Z$3000,22,FALSE))</f>
        <v>0</v>
      </c>
      <c r="X161" s="2260">
        <f>IF(ISERROR(VLOOKUP($B161,IN_T8!$B$2:$Z$3000,23,FALSE))=TRUE,"",VLOOKUP($B161,IN_T8!$B$2:$Z$3000,23,FALSE))</f>
        <v>0</v>
      </c>
      <c r="Y161" s="2259">
        <f>IF(ISERROR(VLOOKUP($B161,IN_T8!$B$2:$Z$3000,24,FALSE))=TRUE,"",VLOOKUP($B161,IN_T8!$B$2:$Z$3000,24,FALSE))</f>
        <v>0</v>
      </c>
      <c r="Z161" s="2260">
        <f>IF(ISERROR(VLOOKUP($B161,IN_T8!$B$2:$Z$3000,25,FALSE))=TRUE,"",VLOOKUP($B161,IN_T8!$B$2:$Z$3000,25,FALSE))</f>
        <v>0</v>
      </c>
      <c r="AA161" s="1128">
        <f t="shared" si="6"/>
        <v>0</v>
      </c>
      <c r="AB161" s="1129">
        <f t="shared" si="6"/>
        <v>0</v>
      </c>
      <c r="AC161" s="1104">
        <f>'t1'!M161</f>
        <v>0</v>
      </c>
    </row>
    <row r="162" spans="1:29" ht="14.25" customHeight="1" thickTop="1" thickBot="1" x14ac:dyDescent="0.3">
      <c r="A162" s="1029" t="str">
        <f>'t1'!A162</f>
        <v>Dir. Ambientale con altri incar.prof.li</v>
      </c>
      <c r="B162" s="1030" t="str">
        <f>'t1'!B162</f>
        <v>TD0A02</v>
      </c>
      <c r="C162" s="2259">
        <f>IF(ISERROR(VLOOKUP($B162,IN_T8!$B$2:$Z$3000,2,FALSE))=TRUE,"",VLOOKUP($B162,IN_T8!$B$2:$Z$3000,2,FALSE))</f>
        <v>0</v>
      </c>
      <c r="D162" s="2260">
        <f>IF(ISERROR(VLOOKUP($B162,IN_T8!$B$2:$Z$3000,3,FALSE))=TRUE,"",VLOOKUP($B162,IN_T8!$B$2:$Z$3000,3,FALSE))</f>
        <v>0</v>
      </c>
      <c r="E162" s="2259">
        <f>IF(ISERROR(VLOOKUP($B162,IN_T8!$B$2:$Z$3000,4,FALSE))=TRUE,"",VLOOKUP($B162,IN_T8!$B$2:$Z$3000,4,FALSE))</f>
        <v>0</v>
      </c>
      <c r="F162" s="2260">
        <f>IF(ISERROR(VLOOKUP($B162,IN_T8!$B$2:$Z$3000,5,FALSE))=TRUE,"",VLOOKUP($B162,IN_T8!$B$2:$Z$3000,5,FALSE))</f>
        <v>0</v>
      </c>
      <c r="G162" s="2259">
        <f>IF(ISERROR(VLOOKUP($B162,IN_T8!$B$2:$Z$3000,6,FALSE))=TRUE,"",VLOOKUP($B162,IN_T8!$B$2:$Z$3000,6,FALSE))</f>
        <v>0</v>
      </c>
      <c r="H162" s="2260">
        <f>IF(ISERROR(VLOOKUP($B162,IN_T8!$B$2:$Z$3000,7,FALSE))=TRUE,"",VLOOKUP($B162,IN_T8!$B$2:$Z$3000,7,FALSE))</f>
        <v>0</v>
      </c>
      <c r="I162" s="2259">
        <f>IF(ISERROR(VLOOKUP($B162,IN_T8!$B$2:$Z$3000,8,FALSE))=TRUE,"",VLOOKUP($B162,IN_T8!$B$2:$Z$3000,8,FALSE))</f>
        <v>0</v>
      </c>
      <c r="J162" s="2260">
        <f>IF(ISERROR(VLOOKUP($B162,IN_T8!$B$2:$Z$3000,9,FALSE))=TRUE,"",VLOOKUP($B162,IN_T8!$B$2:$Z$3000,9,FALSE))</f>
        <v>0</v>
      </c>
      <c r="K162" s="2259">
        <f>IF(ISERROR(VLOOKUP($B162,IN_T8!$B$2:$Z$3000,10,FALSE))=TRUE,"",VLOOKUP($B162,IN_T8!$B$2:$Z$3000,10,FALSE))</f>
        <v>0</v>
      </c>
      <c r="L162" s="2260">
        <f>IF(ISERROR(VLOOKUP($B162,IN_T8!$B$2:$Z$3000,11,FALSE))=TRUE,"",VLOOKUP($B162,IN_T8!$B$2:$Z$3000,11,FALSE))</f>
        <v>0</v>
      </c>
      <c r="M162" s="2259">
        <f>IF(ISERROR(VLOOKUP($B162,IN_T8!$B$2:$Z$3000,12,FALSE))=TRUE,"",VLOOKUP($B162,IN_T8!$B$2:$Z$3000,12,FALSE))</f>
        <v>0</v>
      </c>
      <c r="N162" s="2260">
        <f>IF(ISERROR(VLOOKUP($B162,IN_T8!$B$2:$Z$3000,13,FALSE))=TRUE,"",VLOOKUP($B162,IN_T8!$B$2:$Z$3000,13,FALSE))</f>
        <v>0</v>
      </c>
      <c r="O162" s="2259">
        <f>IF(ISERROR(VLOOKUP($B162,IN_T8!$B$2:$Z$3000,14,FALSE))=TRUE,"",VLOOKUP($B162,IN_T8!$B$2:$Z$3000,14,FALSE))</f>
        <v>0</v>
      </c>
      <c r="P162" s="2260">
        <f>IF(ISERROR(VLOOKUP($B162,IN_T8!$B$2:$Z$3000,15,FALSE))=TRUE,"",VLOOKUP($B162,IN_T8!$B$2:$Z$3000,15,FALSE))</f>
        <v>0</v>
      </c>
      <c r="Q162" s="2259">
        <f>IF(ISERROR(VLOOKUP($B162,IN_T8!$B$2:$Z$3000,16,FALSE))=TRUE,"",VLOOKUP($B162,IN_T8!$B$2:$Z$3000,16,FALSE))</f>
        <v>0</v>
      </c>
      <c r="R162" s="2260">
        <f>IF(ISERROR(VLOOKUP($B162,IN_T8!$B$2:$Z$3000,17,FALSE))=TRUE,"",VLOOKUP($B162,IN_T8!$B$2:$Z$3000,17,FALSE))</f>
        <v>0</v>
      </c>
      <c r="S162" s="2259">
        <f>IF(ISERROR(VLOOKUP($B162,IN_T8!$B$2:$Z$3000,18,FALSE))=TRUE,"",VLOOKUP($B162,IN_T8!$B$2:$Z$3000,18,FALSE))</f>
        <v>0</v>
      </c>
      <c r="T162" s="2260">
        <f>IF(ISERROR(VLOOKUP($B162,IN_T8!$B$2:$Z$3000,19,FALSE))=TRUE,"",VLOOKUP($B162,IN_T8!$B$2:$Z$3000,19,FALSE))</f>
        <v>0</v>
      </c>
      <c r="U162" s="2259">
        <f>IF(ISERROR(VLOOKUP($B162,IN_T8!$B$2:$Z$3000,20,FALSE))=TRUE,"",VLOOKUP($B162,IN_T8!$B$2:$Z$3000,20,FALSE))</f>
        <v>0</v>
      </c>
      <c r="V162" s="2260">
        <f>IF(ISERROR(VLOOKUP($B162,IN_T8!$B$2:$Z$3000,21,FALSE))=TRUE,"",VLOOKUP($B162,IN_T8!$B$2:$Z$3000,21,FALSE))</f>
        <v>0</v>
      </c>
      <c r="W162" s="2259">
        <f>IF(ISERROR(VLOOKUP($B162,IN_T8!$B$2:$Z$3000,22,FALSE))=TRUE,"",VLOOKUP($B162,IN_T8!$B$2:$Z$3000,22,FALSE))</f>
        <v>0</v>
      </c>
      <c r="X162" s="2260">
        <f>IF(ISERROR(VLOOKUP($B162,IN_T8!$B$2:$Z$3000,23,FALSE))=TRUE,"",VLOOKUP($B162,IN_T8!$B$2:$Z$3000,23,FALSE))</f>
        <v>0</v>
      </c>
      <c r="Y162" s="2259">
        <f>IF(ISERROR(VLOOKUP($B162,IN_T8!$B$2:$Z$3000,24,FALSE))=TRUE,"",VLOOKUP($B162,IN_T8!$B$2:$Z$3000,24,FALSE))</f>
        <v>0</v>
      </c>
      <c r="Z162" s="2260">
        <f>IF(ISERROR(VLOOKUP($B162,IN_T8!$B$2:$Z$3000,25,FALSE))=TRUE,"",VLOOKUP($B162,IN_T8!$B$2:$Z$3000,25,FALSE))</f>
        <v>0</v>
      </c>
      <c r="AA162" s="1128">
        <f t="shared" si="6"/>
        <v>0</v>
      </c>
      <c r="AB162" s="1129">
        <f t="shared" si="6"/>
        <v>0</v>
      </c>
      <c r="AC162" s="1104">
        <f>'t1'!M162</f>
        <v>0</v>
      </c>
    </row>
    <row r="163" spans="1:29" ht="14.25" customHeight="1" thickTop="1" thickBot="1" x14ac:dyDescent="0.3">
      <c r="A163" s="1029" t="str">
        <f>'t1'!A163</f>
        <v>Dir. Ambientale a t. determinato (art.15-septies dlgs 502/92)</v>
      </c>
      <c r="B163" s="1030" t="str">
        <f>'t1'!B163</f>
        <v>TD0810</v>
      </c>
      <c r="C163" s="2259">
        <f>IF(ISERROR(VLOOKUP($B163,IN_T8!$B$2:$Z$3000,2,FALSE))=TRUE,"",VLOOKUP($B163,IN_T8!$B$2:$Z$3000,2,FALSE))</f>
        <v>0</v>
      </c>
      <c r="D163" s="2260">
        <f>IF(ISERROR(VLOOKUP($B163,IN_T8!$B$2:$Z$3000,3,FALSE))=TRUE,"",VLOOKUP($B163,IN_T8!$B$2:$Z$3000,3,FALSE))</f>
        <v>0</v>
      </c>
      <c r="E163" s="2259">
        <f>IF(ISERROR(VLOOKUP($B163,IN_T8!$B$2:$Z$3000,4,FALSE))=TRUE,"",VLOOKUP($B163,IN_T8!$B$2:$Z$3000,4,FALSE))</f>
        <v>0</v>
      </c>
      <c r="F163" s="2260">
        <f>IF(ISERROR(VLOOKUP($B163,IN_T8!$B$2:$Z$3000,5,FALSE))=TRUE,"",VLOOKUP($B163,IN_T8!$B$2:$Z$3000,5,FALSE))</f>
        <v>0</v>
      </c>
      <c r="G163" s="2259">
        <f>IF(ISERROR(VLOOKUP($B163,IN_T8!$B$2:$Z$3000,6,FALSE))=TRUE,"",VLOOKUP($B163,IN_T8!$B$2:$Z$3000,6,FALSE))</f>
        <v>0</v>
      </c>
      <c r="H163" s="2260">
        <f>IF(ISERROR(VLOOKUP($B163,IN_T8!$B$2:$Z$3000,7,FALSE))=TRUE,"",VLOOKUP($B163,IN_T8!$B$2:$Z$3000,7,FALSE))</f>
        <v>0</v>
      </c>
      <c r="I163" s="2259">
        <f>IF(ISERROR(VLOOKUP($B163,IN_T8!$B$2:$Z$3000,8,FALSE))=TRUE,"",VLOOKUP($B163,IN_T8!$B$2:$Z$3000,8,FALSE))</f>
        <v>0</v>
      </c>
      <c r="J163" s="2260">
        <f>IF(ISERROR(VLOOKUP($B163,IN_T8!$B$2:$Z$3000,9,FALSE))=TRUE,"",VLOOKUP($B163,IN_T8!$B$2:$Z$3000,9,FALSE))</f>
        <v>0</v>
      </c>
      <c r="K163" s="2259">
        <f>IF(ISERROR(VLOOKUP($B163,IN_T8!$B$2:$Z$3000,10,FALSE))=TRUE,"",VLOOKUP($B163,IN_T8!$B$2:$Z$3000,10,FALSE))</f>
        <v>0</v>
      </c>
      <c r="L163" s="2260">
        <f>IF(ISERROR(VLOOKUP($B163,IN_T8!$B$2:$Z$3000,11,FALSE))=TRUE,"",VLOOKUP($B163,IN_T8!$B$2:$Z$3000,11,FALSE))</f>
        <v>0</v>
      </c>
      <c r="M163" s="2259">
        <f>IF(ISERROR(VLOOKUP($B163,IN_T8!$B$2:$Z$3000,12,FALSE))=TRUE,"",VLOOKUP($B163,IN_T8!$B$2:$Z$3000,12,FALSE))</f>
        <v>0</v>
      </c>
      <c r="N163" s="2260">
        <f>IF(ISERROR(VLOOKUP($B163,IN_T8!$B$2:$Z$3000,13,FALSE))=TRUE,"",VLOOKUP($B163,IN_T8!$B$2:$Z$3000,13,FALSE))</f>
        <v>0</v>
      </c>
      <c r="O163" s="2259">
        <f>IF(ISERROR(VLOOKUP($B163,IN_T8!$B$2:$Z$3000,14,FALSE))=TRUE,"",VLOOKUP($B163,IN_T8!$B$2:$Z$3000,14,FALSE))</f>
        <v>0</v>
      </c>
      <c r="P163" s="2260">
        <f>IF(ISERROR(VLOOKUP($B163,IN_T8!$B$2:$Z$3000,15,FALSE))=TRUE,"",VLOOKUP($B163,IN_T8!$B$2:$Z$3000,15,FALSE))</f>
        <v>0</v>
      </c>
      <c r="Q163" s="2259">
        <f>IF(ISERROR(VLOOKUP($B163,IN_T8!$B$2:$Z$3000,16,FALSE))=TRUE,"",VLOOKUP($B163,IN_T8!$B$2:$Z$3000,16,FALSE))</f>
        <v>0</v>
      </c>
      <c r="R163" s="2260">
        <f>IF(ISERROR(VLOOKUP($B163,IN_T8!$B$2:$Z$3000,17,FALSE))=TRUE,"",VLOOKUP($B163,IN_T8!$B$2:$Z$3000,17,FALSE))</f>
        <v>0</v>
      </c>
      <c r="S163" s="2259">
        <f>IF(ISERROR(VLOOKUP($B163,IN_T8!$B$2:$Z$3000,18,FALSE))=TRUE,"",VLOOKUP($B163,IN_T8!$B$2:$Z$3000,18,FALSE))</f>
        <v>0</v>
      </c>
      <c r="T163" s="2260">
        <f>IF(ISERROR(VLOOKUP($B163,IN_T8!$B$2:$Z$3000,19,FALSE))=TRUE,"",VLOOKUP($B163,IN_T8!$B$2:$Z$3000,19,FALSE))</f>
        <v>0</v>
      </c>
      <c r="U163" s="2259">
        <f>IF(ISERROR(VLOOKUP($B163,IN_T8!$B$2:$Z$3000,20,FALSE))=TRUE,"",VLOOKUP($B163,IN_T8!$B$2:$Z$3000,20,FALSE))</f>
        <v>0</v>
      </c>
      <c r="V163" s="2260">
        <f>IF(ISERROR(VLOOKUP($B163,IN_T8!$B$2:$Z$3000,21,FALSE))=TRUE,"",VLOOKUP($B163,IN_T8!$B$2:$Z$3000,21,FALSE))</f>
        <v>0</v>
      </c>
      <c r="W163" s="2259">
        <f>IF(ISERROR(VLOOKUP($B163,IN_T8!$B$2:$Z$3000,22,FALSE))=TRUE,"",VLOOKUP($B163,IN_T8!$B$2:$Z$3000,22,FALSE))</f>
        <v>0</v>
      </c>
      <c r="X163" s="2260">
        <f>IF(ISERROR(VLOOKUP($B163,IN_T8!$B$2:$Z$3000,23,FALSE))=TRUE,"",VLOOKUP($B163,IN_T8!$B$2:$Z$3000,23,FALSE))</f>
        <v>0</v>
      </c>
      <c r="Y163" s="2259">
        <f>IF(ISERROR(VLOOKUP($B163,IN_T8!$B$2:$Z$3000,24,FALSE))=TRUE,"",VLOOKUP($B163,IN_T8!$B$2:$Z$3000,24,FALSE))</f>
        <v>0</v>
      </c>
      <c r="Z163" s="2260">
        <f>IF(ISERROR(VLOOKUP($B163,IN_T8!$B$2:$Z$3000,25,FALSE))=TRUE,"",VLOOKUP($B163,IN_T8!$B$2:$Z$3000,25,FALSE))</f>
        <v>0</v>
      </c>
      <c r="AA163" s="1128">
        <f t="shared" si="6"/>
        <v>0</v>
      </c>
      <c r="AB163" s="1129">
        <f t="shared" si="6"/>
        <v>0</v>
      </c>
      <c r="AC163" s="1104">
        <f>'t1'!M163</f>
        <v>0</v>
      </c>
    </row>
    <row r="164" spans="1:29" ht="16.5" customHeight="1" thickTop="1" thickBot="1" x14ac:dyDescent="0.3">
      <c r="A164" s="1130" t="s">
        <v>623</v>
      </c>
      <c r="B164" s="1131"/>
      <c r="C164" s="1132">
        <f>SUM(C7:C163)</f>
        <v>0</v>
      </c>
      <c r="D164" s="1133">
        <f t="shared" ref="D164:AB164" si="7">SUM(D7:D163)</f>
        <v>0</v>
      </c>
      <c r="E164" s="1132">
        <f t="shared" si="7"/>
        <v>0</v>
      </c>
      <c r="F164" s="1133">
        <f t="shared" si="7"/>
        <v>7</v>
      </c>
      <c r="G164" s="1132">
        <f t="shared" si="7"/>
        <v>19</v>
      </c>
      <c r="H164" s="1133">
        <f t="shared" si="7"/>
        <v>61</v>
      </c>
      <c r="I164" s="1132">
        <f t="shared" si="7"/>
        <v>53</v>
      </c>
      <c r="J164" s="1133">
        <f t="shared" si="7"/>
        <v>103</v>
      </c>
      <c r="K164" s="1132">
        <f t="shared" si="7"/>
        <v>49</v>
      </c>
      <c r="L164" s="1133">
        <f t="shared" si="7"/>
        <v>92</v>
      </c>
      <c r="M164" s="1132">
        <f t="shared" si="7"/>
        <v>56</v>
      </c>
      <c r="N164" s="1133">
        <f t="shared" si="7"/>
        <v>116</v>
      </c>
      <c r="O164" s="1132">
        <f t="shared" si="7"/>
        <v>57</v>
      </c>
      <c r="P164" s="1133">
        <f t="shared" si="7"/>
        <v>160</v>
      </c>
      <c r="Q164" s="1132">
        <f t="shared" si="7"/>
        <v>76</v>
      </c>
      <c r="R164" s="1133">
        <f t="shared" si="7"/>
        <v>219</v>
      </c>
      <c r="S164" s="1132">
        <f t="shared" si="7"/>
        <v>94</v>
      </c>
      <c r="T164" s="1133">
        <f t="shared" si="7"/>
        <v>230</v>
      </c>
      <c r="U164" s="1132">
        <f t="shared" si="7"/>
        <v>80</v>
      </c>
      <c r="V164" s="1134">
        <f t="shared" si="7"/>
        <v>125</v>
      </c>
      <c r="W164" s="1132">
        <f t="shared" si="7"/>
        <v>13</v>
      </c>
      <c r="X164" s="1135">
        <f t="shared" si="7"/>
        <v>13</v>
      </c>
      <c r="Y164" s="1132">
        <f t="shared" si="7"/>
        <v>3</v>
      </c>
      <c r="Z164" s="1136">
        <f t="shared" si="7"/>
        <v>0</v>
      </c>
      <c r="AA164" s="1132">
        <f t="shared" si="7"/>
        <v>500</v>
      </c>
      <c r="AB164" s="1133">
        <f t="shared" si="7"/>
        <v>1126</v>
      </c>
    </row>
    <row r="165" spans="1:29" ht="8.25" customHeight="1" x14ac:dyDescent="0.25">
      <c r="A165" s="1137"/>
      <c r="B165" s="1138"/>
      <c r="C165" s="1139"/>
      <c r="D165" s="1139"/>
      <c r="E165" s="1139"/>
      <c r="F165" s="1139"/>
      <c r="G165" s="1139"/>
      <c r="H165" s="1139"/>
      <c r="I165" s="1139"/>
      <c r="J165" s="1139"/>
      <c r="K165" s="1139"/>
      <c r="L165" s="1139"/>
      <c r="M165" s="1139"/>
      <c r="N165" s="1139"/>
      <c r="O165" s="1139"/>
      <c r="P165" s="1139"/>
      <c r="Q165" s="1139"/>
      <c r="R165" s="1139"/>
      <c r="S165" s="1139"/>
      <c r="T165" s="1139"/>
      <c r="U165" s="1139"/>
      <c r="V165" s="1139"/>
      <c r="W165" s="1140"/>
      <c r="X165" s="1140"/>
      <c r="Y165" s="1139"/>
      <c r="Z165" s="1140"/>
      <c r="AA165" s="1139"/>
      <c r="AB165" s="1139"/>
    </row>
    <row r="166" spans="1:29" x14ac:dyDescent="0.25">
      <c r="A166" s="2835" t="s">
        <v>624</v>
      </c>
      <c r="B166" s="2835"/>
      <c r="C166" s="2835"/>
      <c r="D166" s="2835"/>
      <c r="E166" s="2835"/>
      <c r="F166" s="2835"/>
      <c r="G166" s="2835"/>
      <c r="H166" s="2835"/>
      <c r="I166" s="2835"/>
      <c r="J166" s="2835"/>
      <c r="K166" s="2835"/>
      <c r="L166" s="2835"/>
      <c r="M166" s="2835"/>
      <c r="N166" s="2835"/>
      <c r="O166" s="2835"/>
      <c r="P166" s="2835"/>
      <c r="Q166" s="2835"/>
      <c r="R166" s="2835"/>
      <c r="S166" s="2835"/>
      <c r="T166" s="2835"/>
      <c r="U166" s="2835"/>
      <c r="V166" s="2835"/>
      <c r="W166" s="2867"/>
      <c r="X166" s="2867"/>
      <c r="Y166" s="2835"/>
      <c r="Z166" s="2835"/>
      <c r="AA166" s="2835"/>
      <c r="AB166" s="2835"/>
    </row>
    <row r="167" spans="1:29" x14ac:dyDescent="0.25">
      <c r="A167" s="937" t="s">
        <v>2877</v>
      </c>
      <c r="B167" s="971"/>
      <c r="C167" s="937"/>
      <c r="D167" s="937"/>
      <c r="E167" s="937"/>
      <c r="F167" s="937"/>
      <c r="G167" s="937"/>
      <c r="H167" s="937"/>
      <c r="I167" s="937"/>
      <c r="J167" s="937"/>
      <c r="K167" s="937"/>
      <c r="L167" s="937"/>
    </row>
    <row r="168" spans="1:29" x14ac:dyDescent="0.25">
      <c r="A168" s="2834" t="s">
        <v>2880</v>
      </c>
      <c r="B168" s="2834"/>
      <c r="C168" s="2834"/>
      <c r="D168" s="2834"/>
      <c r="E168" s="2834"/>
      <c r="F168" s="2834"/>
      <c r="G168" s="2834"/>
      <c r="H168" s="2834"/>
      <c r="I168" s="2834"/>
      <c r="J168" s="2834"/>
      <c r="K168" s="2834"/>
      <c r="L168" s="2834"/>
      <c r="M168" s="2834"/>
      <c r="N168" s="2834"/>
      <c r="O168" s="2834"/>
      <c r="P168" s="2834"/>
      <c r="Q168" s="2834"/>
      <c r="R168" s="2834"/>
      <c r="S168" s="2834"/>
      <c r="T168" s="2834"/>
      <c r="U168" s="2834"/>
      <c r="V168" s="2834"/>
      <c r="W168" s="2868"/>
      <c r="X168" s="2868"/>
      <c r="Y168" s="2834"/>
      <c r="Z168" s="2834"/>
      <c r="AA168" s="2834"/>
      <c r="AB168" s="2834"/>
    </row>
    <row r="169" spans="1:29" x14ac:dyDescent="0.25">
      <c r="A169" s="937" t="s">
        <v>627</v>
      </c>
      <c r="B169" s="971"/>
      <c r="C169" s="937"/>
      <c r="D169" s="937"/>
      <c r="E169" s="937"/>
      <c r="F169" s="937"/>
      <c r="G169" s="937"/>
      <c r="H169" s="937"/>
      <c r="I169" s="937"/>
      <c r="J169" s="937"/>
      <c r="K169" s="937"/>
      <c r="L169" s="937"/>
    </row>
  </sheetData>
  <sheetProtection password="8611" sheet="1" selectLockedCells="1"/>
  <mergeCells count="18">
    <mergeCell ref="A1:L1"/>
    <mergeCell ref="P1:Q1"/>
    <mergeCell ref="P2:Q2"/>
    <mergeCell ref="S2:AB2"/>
    <mergeCell ref="C4:D4"/>
    <mergeCell ref="G4:H4"/>
    <mergeCell ref="I4:J4"/>
    <mergeCell ref="K4:L4"/>
    <mergeCell ref="M4:N4"/>
    <mergeCell ref="O4:P4"/>
    <mergeCell ref="A166:AB166"/>
    <mergeCell ref="A168:AB168"/>
    <mergeCell ref="Q4:R4"/>
    <mergeCell ref="S4:T4"/>
    <mergeCell ref="U4:V4"/>
    <mergeCell ref="W4:X4"/>
    <mergeCell ref="Y4:Z4"/>
    <mergeCell ref="AA4:AB4"/>
  </mergeCells>
  <conditionalFormatting sqref="A7:AB163">
    <cfRule type="expression" dxfId="111" priority="2" stopIfTrue="1">
      <formula>$AC7&gt;0</formula>
    </cfRule>
  </conditionalFormatting>
  <conditionalFormatting sqref="C7:Z158">
    <cfRule type="expression" dxfId="110" priority="1" stopIfTrue="1">
      <formula>$AC7&gt;0</formula>
    </cfRule>
  </conditionalFormatting>
  <printOptions horizontalCentered="1" verticalCentered="1"/>
  <pageMargins left="0.2" right="0" top="0.28999999999999998" bottom="0.28000000000000003" header="0.17" footer="0.16"/>
  <pageSetup paperSize="9" scale="67" orientation="landscape"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6"/>
  <dimension ref="A1:T168"/>
  <sheetViews>
    <sheetView showGridLines="0" zoomScale="90" zoomScaleNormal="90" workbookViewId="0">
      <pane xSplit="2" ySplit="5" topLeftCell="C141" activePane="bottomRight" state="frozen"/>
      <selection activeCell="K155" sqref="K155"/>
      <selection pane="topRight" activeCell="K155" sqref="K155"/>
      <selection pane="bottomLeft" activeCell="K155" sqref="K155"/>
      <selection pane="bottomRight" activeCell="C7" sqref="C7:N158"/>
    </sheetView>
  </sheetViews>
  <sheetFormatPr defaultColWidth="9.15234375" defaultRowHeight="12.45" x14ac:dyDescent="0.3"/>
  <cols>
    <col min="1" max="1" width="45.15234375" style="1143" customWidth="1"/>
    <col min="2" max="2" width="8.53515625" style="1143" customWidth="1"/>
    <col min="3" max="16" width="9.3046875" style="1143" customWidth="1"/>
    <col min="17" max="17" width="9.15234375" style="1143" hidden="1" customWidth="1"/>
    <col min="18" max="16384" width="9.15234375" style="1143"/>
  </cols>
  <sheetData>
    <row r="1" spans="1:17" s="937" customFormat="1" ht="87" customHeight="1" x14ac:dyDescent="0.4">
      <c r="A1" s="2832" t="str">
        <f>'t1'!A1</f>
        <v>SERVIZIO SANITARIO NAZIONALE - anno 2020</v>
      </c>
      <c r="B1" s="2832"/>
      <c r="C1" s="2832"/>
      <c r="D1" s="2832"/>
      <c r="E1" s="2832"/>
      <c r="F1" s="2832"/>
      <c r="G1" s="2832"/>
      <c r="H1" s="2832"/>
      <c r="I1" s="972"/>
      <c r="J1" s="935"/>
      <c r="K1" s="936"/>
      <c r="L1" s="972"/>
      <c r="M1" s="972"/>
      <c r="N1" s="972"/>
      <c r="O1" s="1142"/>
      <c r="P1" s="974"/>
      <c r="Q1" s="938"/>
    </row>
    <row r="2" spans="1:17" s="937" customFormat="1" ht="5.25" customHeight="1" x14ac:dyDescent="0.4">
      <c r="A2" s="972"/>
      <c r="B2" s="972"/>
      <c r="C2" s="972"/>
      <c r="D2" s="972"/>
      <c r="E2" s="972"/>
      <c r="F2" s="972"/>
      <c r="G2" s="972"/>
      <c r="H2" s="972"/>
      <c r="I2" s="972"/>
      <c r="J2" s="935"/>
      <c r="K2" s="936"/>
      <c r="L2" s="972"/>
      <c r="M2" s="972"/>
      <c r="N2" s="972"/>
      <c r="O2" s="1142"/>
      <c r="P2" s="974"/>
      <c r="Q2" s="938"/>
    </row>
    <row r="3" spans="1:17" ht="30" customHeight="1" thickBot="1" x14ac:dyDescent="0.35">
      <c r="J3" s="940"/>
      <c r="K3" s="941"/>
      <c r="L3" s="975"/>
      <c r="M3" s="975"/>
      <c r="N3" s="975"/>
      <c r="O3" s="975"/>
      <c r="P3" s="975"/>
    </row>
    <row r="4" spans="1:17" ht="31.5" customHeight="1" x14ac:dyDescent="0.3">
      <c r="A4" s="1144" t="s">
        <v>3032</v>
      </c>
      <c r="B4" s="1145" t="s">
        <v>279</v>
      </c>
      <c r="C4" s="1146" t="s">
        <v>3045</v>
      </c>
      <c r="D4" s="1147"/>
      <c r="E4" s="1146" t="s">
        <v>3046</v>
      </c>
      <c r="F4" s="1147"/>
      <c r="G4" s="2880" t="s">
        <v>3047</v>
      </c>
      <c r="H4" s="2881"/>
      <c r="I4" s="2880" t="s">
        <v>3048</v>
      </c>
      <c r="J4" s="2881"/>
      <c r="K4" s="2880" t="s">
        <v>3049</v>
      </c>
      <c r="L4" s="2881"/>
      <c r="M4" s="2880" t="s">
        <v>3050</v>
      </c>
      <c r="N4" s="2881"/>
      <c r="O4" s="1146" t="s">
        <v>623</v>
      </c>
      <c r="P4" s="1147"/>
    </row>
    <row r="5" spans="1:17" ht="14.25" customHeight="1" thickBot="1" x14ac:dyDescent="0.35">
      <c r="A5" s="1503" t="s">
        <v>2875</v>
      </c>
      <c r="B5" s="1148"/>
      <c r="C5" s="1149" t="s">
        <v>284</v>
      </c>
      <c r="D5" s="1150" t="s">
        <v>285</v>
      </c>
      <c r="E5" s="1149" t="s">
        <v>284</v>
      </c>
      <c r="F5" s="1150" t="s">
        <v>285</v>
      </c>
      <c r="G5" s="1149" t="s">
        <v>284</v>
      </c>
      <c r="H5" s="1151" t="s">
        <v>285</v>
      </c>
      <c r="I5" s="1149" t="s">
        <v>284</v>
      </c>
      <c r="J5" s="1151" t="s">
        <v>285</v>
      </c>
      <c r="K5" s="1149" t="s">
        <v>284</v>
      </c>
      <c r="L5" s="1152" t="s">
        <v>285</v>
      </c>
      <c r="M5" s="1149" t="s">
        <v>284</v>
      </c>
      <c r="N5" s="1152" t="s">
        <v>285</v>
      </c>
      <c r="O5" s="1149" t="s">
        <v>284</v>
      </c>
      <c r="P5" s="1152" t="s">
        <v>285</v>
      </c>
    </row>
    <row r="6" spans="1:17" ht="14.25" hidden="1" customHeight="1" thickTop="1" thickBot="1" x14ac:dyDescent="0.35">
      <c r="A6" s="1314"/>
      <c r="B6" s="1315"/>
      <c r="C6" s="1149">
        <v>0</v>
      </c>
      <c r="D6" s="1150">
        <v>0</v>
      </c>
      <c r="E6" s="1149">
        <v>0</v>
      </c>
      <c r="F6" s="1150">
        <v>0</v>
      </c>
      <c r="G6" s="1149">
        <v>0</v>
      </c>
      <c r="H6" s="1316">
        <v>0</v>
      </c>
      <c r="I6" s="1149">
        <v>0</v>
      </c>
      <c r="J6" s="1316">
        <v>0</v>
      </c>
      <c r="K6" s="1149">
        <v>0</v>
      </c>
      <c r="L6" s="1150">
        <v>0</v>
      </c>
      <c r="M6" s="1149">
        <v>0</v>
      </c>
      <c r="N6" s="1152">
        <v>0</v>
      </c>
      <c r="O6" s="1149">
        <v>0</v>
      </c>
      <c r="P6" s="1152">
        <v>0</v>
      </c>
    </row>
    <row r="7" spans="1:17" ht="14.15" customHeight="1" thickTop="1" x14ac:dyDescent="0.3">
      <c r="A7" s="1047" t="str">
        <f>'t1'!A7</f>
        <v>Direttore generale</v>
      </c>
      <c r="B7" s="1048" t="str">
        <f>'t1'!B7</f>
        <v>0D0097</v>
      </c>
      <c r="C7" s="462">
        <v>0</v>
      </c>
      <c r="D7" s="460">
        <v>0</v>
      </c>
      <c r="E7" s="462">
        <v>0</v>
      </c>
      <c r="F7" s="460">
        <v>0</v>
      </c>
      <c r="G7" s="462">
        <v>0</v>
      </c>
      <c r="H7" s="460">
        <v>0</v>
      </c>
      <c r="I7" s="462">
        <v>0</v>
      </c>
      <c r="J7" s="460">
        <v>0</v>
      </c>
      <c r="K7" s="462">
        <v>0</v>
      </c>
      <c r="L7" s="460">
        <v>0</v>
      </c>
      <c r="M7" s="462">
        <v>1</v>
      </c>
      <c r="N7" s="464">
        <v>0</v>
      </c>
      <c r="O7" s="1153">
        <f>SUM(C7,E7,G7,I7,K7,M7)</f>
        <v>1</v>
      </c>
      <c r="P7" s="1154">
        <f>SUM(D7,F7,H7,J7,L7,N7)</f>
        <v>0</v>
      </c>
      <c r="Q7" s="1143">
        <f>'t1'!M7</f>
        <v>1</v>
      </c>
    </row>
    <row r="8" spans="1:17" ht="14.15" customHeight="1" x14ac:dyDescent="0.3">
      <c r="A8" s="1029" t="str">
        <f>'t1'!A8</f>
        <v>Direttore sanitario</v>
      </c>
      <c r="B8" s="1030" t="str">
        <f>'t1'!B8</f>
        <v>0D0482</v>
      </c>
      <c r="C8" s="463">
        <v>0</v>
      </c>
      <c r="D8" s="461">
        <v>0</v>
      </c>
      <c r="E8" s="463">
        <v>0</v>
      </c>
      <c r="F8" s="461">
        <v>0</v>
      </c>
      <c r="G8" s="463">
        <v>0</v>
      </c>
      <c r="H8" s="461">
        <v>0</v>
      </c>
      <c r="I8" s="463">
        <v>0</v>
      </c>
      <c r="J8" s="461">
        <v>0</v>
      </c>
      <c r="K8" s="463">
        <v>1</v>
      </c>
      <c r="L8" s="461">
        <v>0</v>
      </c>
      <c r="M8" s="463">
        <v>1</v>
      </c>
      <c r="N8" s="465">
        <v>0</v>
      </c>
      <c r="O8" s="1155">
        <f t="shared" ref="O8:O71" si="0">SUM(C8,E8,G8,I8,K8,M8)</f>
        <v>2</v>
      </c>
      <c r="P8" s="1156">
        <f t="shared" ref="P8:P71" si="1">SUM(D8,F8,H8,J8,L8,N8)</f>
        <v>0</v>
      </c>
      <c r="Q8" s="1143">
        <f>'t1'!M8</f>
        <v>1</v>
      </c>
    </row>
    <row r="9" spans="1:17" ht="14.15" customHeight="1" x14ac:dyDescent="0.3">
      <c r="A9" s="1029" t="str">
        <f>'t1'!A9</f>
        <v>Direttore amministrativo</v>
      </c>
      <c r="B9" s="1030" t="str">
        <f>'t1'!B9</f>
        <v>0D0163</v>
      </c>
      <c r="C9" s="463">
        <v>0</v>
      </c>
      <c r="D9" s="461">
        <v>0</v>
      </c>
      <c r="E9" s="463">
        <v>0</v>
      </c>
      <c r="F9" s="461">
        <v>0</v>
      </c>
      <c r="G9" s="463">
        <v>0</v>
      </c>
      <c r="H9" s="461">
        <v>0</v>
      </c>
      <c r="I9" s="463">
        <v>0</v>
      </c>
      <c r="J9" s="461">
        <v>0</v>
      </c>
      <c r="K9" s="463">
        <v>0</v>
      </c>
      <c r="L9" s="461">
        <v>0</v>
      </c>
      <c r="M9" s="463">
        <v>1</v>
      </c>
      <c r="N9" s="465">
        <v>0</v>
      </c>
      <c r="O9" s="1155">
        <f t="shared" si="0"/>
        <v>1</v>
      </c>
      <c r="P9" s="1156">
        <f t="shared" si="1"/>
        <v>0</v>
      </c>
      <c r="Q9" s="1143">
        <f>'t1'!M9</f>
        <v>1</v>
      </c>
    </row>
    <row r="10" spans="1:17" ht="14.15" customHeight="1" x14ac:dyDescent="0.3">
      <c r="A10" s="1029" t="str">
        <f>'t1'!A10</f>
        <v>Direttore dei servizi sociali</v>
      </c>
      <c r="B10" s="1030" t="str">
        <f>'t1'!B10</f>
        <v>0D0484</v>
      </c>
      <c r="C10" s="463">
        <v>0</v>
      </c>
      <c r="D10" s="461">
        <v>0</v>
      </c>
      <c r="E10" s="463">
        <v>0</v>
      </c>
      <c r="F10" s="461">
        <v>0</v>
      </c>
      <c r="G10" s="463">
        <v>0</v>
      </c>
      <c r="H10" s="461">
        <v>0</v>
      </c>
      <c r="I10" s="463">
        <v>0</v>
      </c>
      <c r="J10" s="461">
        <v>0</v>
      </c>
      <c r="K10" s="463">
        <v>0</v>
      </c>
      <c r="L10" s="461">
        <v>0</v>
      </c>
      <c r="M10" s="463">
        <v>0</v>
      </c>
      <c r="N10" s="465">
        <v>0</v>
      </c>
      <c r="O10" s="1155">
        <f t="shared" si="0"/>
        <v>0</v>
      </c>
      <c r="P10" s="1156">
        <f t="shared" si="1"/>
        <v>0</v>
      </c>
      <c r="Q10" s="1143">
        <f>'t1'!M10</f>
        <v>0</v>
      </c>
    </row>
    <row r="11" spans="1:17" ht="14.15" customHeight="1" x14ac:dyDescent="0.3">
      <c r="A11" s="1029" t="str">
        <f>'t1'!A11</f>
        <v>Dir. Medico con inc. Struttura complessa (rapp. Esclusivo)</v>
      </c>
      <c r="B11" s="1030" t="str">
        <f>'t1'!B11</f>
        <v>SD0E33</v>
      </c>
      <c r="C11" s="463">
        <v>0</v>
      </c>
      <c r="D11" s="461">
        <v>0</v>
      </c>
      <c r="E11" s="463">
        <v>0</v>
      </c>
      <c r="F11" s="461">
        <v>0</v>
      </c>
      <c r="G11" s="463">
        <v>0</v>
      </c>
      <c r="H11" s="461">
        <v>0</v>
      </c>
      <c r="I11" s="463">
        <v>0</v>
      </c>
      <c r="J11" s="461">
        <v>0</v>
      </c>
      <c r="K11" s="463">
        <v>11</v>
      </c>
      <c r="L11" s="461">
        <v>1</v>
      </c>
      <c r="M11" s="463">
        <v>0</v>
      </c>
      <c r="N11" s="465">
        <v>0</v>
      </c>
      <c r="O11" s="1155">
        <f t="shared" si="0"/>
        <v>11</v>
      </c>
      <c r="P11" s="1156">
        <f t="shared" si="1"/>
        <v>1</v>
      </c>
      <c r="Q11" s="1143">
        <f>'t1'!M11</f>
        <v>1</v>
      </c>
    </row>
    <row r="12" spans="1:17" ht="14.15" customHeight="1" x14ac:dyDescent="0.3">
      <c r="A12" s="1029" t="str">
        <f>'t1'!A12</f>
        <v>Dir. Medico con inc. di struttura complessa (rapp. Non escl.</v>
      </c>
      <c r="B12" s="1030" t="str">
        <f>'t1'!B12</f>
        <v>SD0N33</v>
      </c>
      <c r="C12" s="463">
        <v>0</v>
      </c>
      <c r="D12" s="461">
        <v>0</v>
      </c>
      <c r="E12" s="463">
        <v>0</v>
      </c>
      <c r="F12" s="461">
        <v>0</v>
      </c>
      <c r="G12" s="463">
        <v>0</v>
      </c>
      <c r="H12" s="461">
        <v>0</v>
      </c>
      <c r="I12" s="463">
        <v>0</v>
      </c>
      <c r="J12" s="461">
        <v>0</v>
      </c>
      <c r="K12" s="463">
        <v>4</v>
      </c>
      <c r="L12" s="461">
        <v>0</v>
      </c>
      <c r="M12" s="463">
        <v>0</v>
      </c>
      <c r="N12" s="465">
        <v>0</v>
      </c>
      <c r="O12" s="1155">
        <f t="shared" si="0"/>
        <v>4</v>
      </c>
      <c r="P12" s="1156">
        <f t="shared" si="1"/>
        <v>0</v>
      </c>
      <c r="Q12" s="1143">
        <f>'t1'!M12</f>
        <v>1</v>
      </c>
    </row>
    <row r="13" spans="1:17" ht="14.15" customHeight="1" x14ac:dyDescent="0.3">
      <c r="A13" s="1029" t="str">
        <f>'t1'!A13</f>
        <v>Dir. Medico con incarico di struttura semplice (rapp. Esclus</v>
      </c>
      <c r="B13" s="1030" t="str">
        <f>'t1'!B13</f>
        <v>SD0E34</v>
      </c>
      <c r="C13" s="463">
        <v>0</v>
      </c>
      <c r="D13" s="461">
        <v>0</v>
      </c>
      <c r="E13" s="463">
        <v>0</v>
      </c>
      <c r="F13" s="461">
        <v>0</v>
      </c>
      <c r="G13" s="463">
        <v>0</v>
      </c>
      <c r="H13" s="461">
        <v>0</v>
      </c>
      <c r="I13" s="463">
        <v>0</v>
      </c>
      <c r="J13" s="461">
        <v>0</v>
      </c>
      <c r="K13" s="463">
        <v>18</v>
      </c>
      <c r="L13" s="461">
        <v>12</v>
      </c>
      <c r="M13" s="463">
        <v>0</v>
      </c>
      <c r="N13" s="465">
        <v>0</v>
      </c>
      <c r="O13" s="1155">
        <f t="shared" si="0"/>
        <v>18</v>
      </c>
      <c r="P13" s="1156">
        <f t="shared" si="1"/>
        <v>12</v>
      </c>
      <c r="Q13" s="1143">
        <f>'t1'!M13</f>
        <v>1</v>
      </c>
    </row>
    <row r="14" spans="1:17" ht="14.15" customHeight="1" x14ac:dyDescent="0.3">
      <c r="A14" s="1029" t="str">
        <f>'t1'!A14</f>
        <v>Dir. Medico con incarico struttura semplice (rapp. Non escl.</v>
      </c>
      <c r="B14" s="1030" t="str">
        <f>'t1'!B14</f>
        <v>SD0N34</v>
      </c>
      <c r="C14" s="463">
        <v>0</v>
      </c>
      <c r="D14" s="461">
        <v>0</v>
      </c>
      <c r="E14" s="463">
        <v>0</v>
      </c>
      <c r="F14" s="461">
        <v>0</v>
      </c>
      <c r="G14" s="463">
        <v>0</v>
      </c>
      <c r="H14" s="461">
        <v>0</v>
      </c>
      <c r="I14" s="463">
        <v>0</v>
      </c>
      <c r="J14" s="461">
        <v>0</v>
      </c>
      <c r="K14" s="463">
        <v>3</v>
      </c>
      <c r="L14" s="461">
        <v>0</v>
      </c>
      <c r="M14" s="463">
        <v>0</v>
      </c>
      <c r="N14" s="465">
        <v>0</v>
      </c>
      <c r="O14" s="1155">
        <f t="shared" si="0"/>
        <v>3</v>
      </c>
      <c r="P14" s="1156">
        <f t="shared" si="1"/>
        <v>0</v>
      </c>
      <c r="Q14" s="1143">
        <f>'t1'!M14</f>
        <v>1</v>
      </c>
    </row>
    <row r="15" spans="1:17" ht="14.15" customHeight="1" x14ac:dyDescent="0.3">
      <c r="A15" s="1029" t="str">
        <f>'t1'!A15</f>
        <v>Dirigenti medici con altri incar. Prof.li (rapp. Esclusivo)</v>
      </c>
      <c r="B15" s="1030" t="str">
        <f>'t1'!B15</f>
        <v>SD0035</v>
      </c>
      <c r="C15" s="463">
        <v>0</v>
      </c>
      <c r="D15" s="461">
        <v>0</v>
      </c>
      <c r="E15" s="463">
        <v>0</v>
      </c>
      <c r="F15" s="461">
        <v>0</v>
      </c>
      <c r="G15" s="463">
        <v>0</v>
      </c>
      <c r="H15" s="461">
        <v>0</v>
      </c>
      <c r="I15" s="463">
        <v>0</v>
      </c>
      <c r="J15" s="461">
        <v>0</v>
      </c>
      <c r="K15" s="463">
        <v>74</v>
      </c>
      <c r="L15" s="461">
        <v>104</v>
      </c>
      <c r="M15" s="463">
        <v>0</v>
      </c>
      <c r="N15" s="465">
        <v>0</v>
      </c>
      <c r="O15" s="1155">
        <f t="shared" si="0"/>
        <v>74</v>
      </c>
      <c r="P15" s="1156">
        <f t="shared" si="1"/>
        <v>104</v>
      </c>
      <c r="Q15" s="1143">
        <f>'t1'!M15</f>
        <v>1</v>
      </c>
    </row>
    <row r="16" spans="1:17" ht="14.15" customHeight="1" x14ac:dyDescent="0.3">
      <c r="A16" s="1029" t="str">
        <f>'t1'!A16</f>
        <v>Dirigenti medici con altri incar. Prof.li (rapp. Non escl.)</v>
      </c>
      <c r="B16" s="1030" t="str">
        <f>'t1'!B16</f>
        <v>SD0036</v>
      </c>
      <c r="C16" s="463">
        <v>0</v>
      </c>
      <c r="D16" s="461">
        <v>0</v>
      </c>
      <c r="E16" s="463">
        <v>0</v>
      </c>
      <c r="F16" s="461">
        <v>0</v>
      </c>
      <c r="G16" s="463">
        <v>0</v>
      </c>
      <c r="H16" s="461">
        <v>0</v>
      </c>
      <c r="I16" s="463">
        <v>0</v>
      </c>
      <c r="J16" s="461">
        <v>0</v>
      </c>
      <c r="K16" s="463">
        <v>11</v>
      </c>
      <c r="L16" s="461">
        <v>2</v>
      </c>
      <c r="M16" s="463">
        <v>0</v>
      </c>
      <c r="N16" s="465">
        <v>0</v>
      </c>
      <c r="O16" s="1155">
        <f t="shared" si="0"/>
        <v>11</v>
      </c>
      <c r="P16" s="1156">
        <f t="shared" si="1"/>
        <v>2</v>
      </c>
      <c r="Q16" s="1143">
        <f>'t1'!M16</f>
        <v>1</v>
      </c>
    </row>
    <row r="17" spans="1:17" ht="14.15" customHeight="1" x14ac:dyDescent="0.3">
      <c r="A17" s="1029" t="str">
        <f>'t1'!A17</f>
        <v>Dir. Medici a t.  Determinato(art. 15-septies d.lgs. 502/92)</v>
      </c>
      <c r="B17" s="1030" t="str">
        <f>'t1'!B17</f>
        <v>SD0597</v>
      </c>
      <c r="C17" s="463">
        <v>0</v>
      </c>
      <c r="D17" s="461">
        <v>0</v>
      </c>
      <c r="E17" s="463">
        <v>0</v>
      </c>
      <c r="F17" s="461">
        <v>0</v>
      </c>
      <c r="G17" s="463">
        <v>0</v>
      </c>
      <c r="H17" s="461">
        <v>0</v>
      </c>
      <c r="I17" s="463">
        <v>0</v>
      </c>
      <c r="J17" s="461">
        <v>0</v>
      </c>
      <c r="K17" s="463">
        <v>0</v>
      </c>
      <c r="L17" s="461">
        <v>0</v>
      </c>
      <c r="M17" s="463">
        <v>0</v>
      </c>
      <c r="N17" s="465">
        <v>0</v>
      </c>
      <c r="O17" s="1155">
        <f t="shared" si="0"/>
        <v>0</v>
      </c>
      <c r="P17" s="1156">
        <f t="shared" si="1"/>
        <v>0</v>
      </c>
      <c r="Q17" s="1143">
        <f>'t1'!M17</f>
        <v>0</v>
      </c>
    </row>
    <row r="18" spans="1:17" ht="14.15" customHeight="1" x14ac:dyDescent="0.3">
      <c r="A18" s="1029" t="str">
        <f>'t1'!A18</f>
        <v>Veterinari con inc. di struttura complessa (rapp.esclusivo)</v>
      </c>
      <c r="B18" s="1030" t="str">
        <f>'t1'!B18</f>
        <v>SD0E74</v>
      </c>
      <c r="C18" s="463">
        <v>0</v>
      </c>
      <c r="D18" s="461">
        <v>0</v>
      </c>
      <c r="E18" s="463">
        <v>0</v>
      </c>
      <c r="F18" s="461">
        <v>0</v>
      </c>
      <c r="G18" s="463">
        <v>0</v>
      </c>
      <c r="H18" s="461">
        <v>0</v>
      </c>
      <c r="I18" s="463">
        <v>0</v>
      </c>
      <c r="J18" s="461">
        <v>0</v>
      </c>
      <c r="K18" s="463">
        <v>0</v>
      </c>
      <c r="L18" s="461">
        <v>0</v>
      </c>
      <c r="M18" s="463">
        <v>0</v>
      </c>
      <c r="N18" s="465">
        <v>0</v>
      </c>
      <c r="O18" s="1155">
        <f t="shared" si="0"/>
        <v>0</v>
      </c>
      <c r="P18" s="1156">
        <f t="shared" si="1"/>
        <v>0</v>
      </c>
      <c r="Q18" s="1143">
        <f>'t1'!M18</f>
        <v>0</v>
      </c>
    </row>
    <row r="19" spans="1:17" ht="14.15" customHeight="1" x14ac:dyDescent="0.3">
      <c r="A19" s="1029" t="str">
        <f>'t1'!A19</f>
        <v>Veterinari con inc. di struttura complessa (rapp. Non escl.)</v>
      </c>
      <c r="B19" s="1030" t="str">
        <f>'t1'!B19</f>
        <v>SD0N74</v>
      </c>
      <c r="C19" s="463">
        <v>0</v>
      </c>
      <c r="D19" s="461">
        <v>0</v>
      </c>
      <c r="E19" s="463">
        <v>0</v>
      </c>
      <c r="F19" s="461">
        <v>0</v>
      </c>
      <c r="G19" s="463">
        <v>0</v>
      </c>
      <c r="H19" s="461">
        <v>0</v>
      </c>
      <c r="I19" s="463">
        <v>0</v>
      </c>
      <c r="J19" s="461">
        <v>0</v>
      </c>
      <c r="K19" s="463">
        <v>0</v>
      </c>
      <c r="L19" s="461">
        <v>0</v>
      </c>
      <c r="M19" s="463">
        <v>0</v>
      </c>
      <c r="N19" s="465">
        <v>0</v>
      </c>
      <c r="O19" s="1155">
        <f t="shared" si="0"/>
        <v>0</v>
      </c>
      <c r="P19" s="1156">
        <f t="shared" si="1"/>
        <v>0</v>
      </c>
      <c r="Q19" s="1143">
        <f>'t1'!M19</f>
        <v>0</v>
      </c>
    </row>
    <row r="20" spans="1:17" ht="14.15" customHeight="1" x14ac:dyDescent="0.3">
      <c r="A20" s="1029" t="str">
        <f>'t1'!A20</f>
        <v>Veterinari con inc. di struttura semplice (rapp. Esclusivo)</v>
      </c>
      <c r="B20" s="1030" t="str">
        <f>'t1'!B20</f>
        <v>SD0E73</v>
      </c>
      <c r="C20" s="463">
        <v>0</v>
      </c>
      <c r="D20" s="461">
        <v>0</v>
      </c>
      <c r="E20" s="463">
        <v>0</v>
      </c>
      <c r="F20" s="461">
        <v>0</v>
      </c>
      <c r="G20" s="463">
        <v>0</v>
      </c>
      <c r="H20" s="461">
        <v>0</v>
      </c>
      <c r="I20" s="463">
        <v>0</v>
      </c>
      <c r="J20" s="461">
        <v>0</v>
      </c>
      <c r="K20" s="463">
        <v>0</v>
      </c>
      <c r="L20" s="461">
        <v>0</v>
      </c>
      <c r="M20" s="463">
        <v>0</v>
      </c>
      <c r="N20" s="465">
        <v>0</v>
      </c>
      <c r="O20" s="1155">
        <f t="shared" si="0"/>
        <v>0</v>
      </c>
      <c r="P20" s="1156">
        <f t="shared" si="1"/>
        <v>0</v>
      </c>
      <c r="Q20" s="1143">
        <f>'t1'!M20</f>
        <v>0</v>
      </c>
    </row>
    <row r="21" spans="1:17" ht="14.15" customHeight="1" x14ac:dyDescent="0.3">
      <c r="A21" s="1029" t="str">
        <f>'t1'!A21</f>
        <v>Veterinari con inc. di struttura semplice (rapp. Non escl.)</v>
      </c>
      <c r="B21" s="1030" t="str">
        <f>'t1'!B21</f>
        <v>SD0N73</v>
      </c>
      <c r="C21" s="463">
        <v>0</v>
      </c>
      <c r="D21" s="461">
        <v>0</v>
      </c>
      <c r="E21" s="463">
        <v>0</v>
      </c>
      <c r="F21" s="461">
        <v>0</v>
      </c>
      <c r="G21" s="463">
        <v>0</v>
      </c>
      <c r="H21" s="461">
        <v>0</v>
      </c>
      <c r="I21" s="463">
        <v>0</v>
      </c>
      <c r="J21" s="461">
        <v>0</v>
      </c>
      <c r="K21" s="463">
        <v>0</v>
      </c>
      <c r="L21" s="461">
        <v>0</v>
      </c>
      <c r="M21" s="463">
        <v>0</v>
      </c>
      <c r="N21" s="465">
        <v>0</v>
      </c>
      <c r="O21" s="1155">
        <f t="shared" si="0"/>
        <v>0</v>
      </c>
      <c r="P21" s="1156">
        <f t="shared" si="1"/>
        <v>0</v>
      </c>
      <c r="Q21" s="1143">
        <f>'t1'!M21</f>
        <v>0</v>
      </c>
    </row>
    <row r="22" spans="1:17" ht="14.15" customHeight="1" x14ac:dyDescent="0.3">
      <c r="A22" s="1029" t="str">
        <f>'t1'!A22</f>
        <v>Veterinari con altri incar. Prof.li (rapp. Esclusivo)</v>
      </c>
      <c r="B22" s="1030" t="str">
        <f>'t1'!B22</f>
        <v>SD0A73</v>
      </c>
      <c r="C22" s="463">
        <v>0</v>
      </c>
      <c r="D22" s="461">
        <v>0</v>
      </c>
      <c r="E22" s="463">
        <v>0</v>
      </c>
      <c r="F22" s="461">
        <v>0</v>
      </c>
      <c r="G22" s="463">
        <v>0</v>
      </c>
      <c r="H22" s="461">
        <v>0</v>
      </c>
      <c r="I22" s="463">
        <v>0</v>
      </c>
      <c r="J22" s="461">
        <v>0</v>
      </c>
      <c r="K22" s="463">
        <v>0</v>
      </c>
      <c r="L22" s="461">
        <v>0</v>
      </c>
      <c r="M22" s="463">
        <v>0</v>
      </c>
      <c r="N22" s="465">
        <v>0</v>
      </c>
      <c r="O22" s="1155">
        <f t="shared" si="0"/>
        <v>0</v>
      </c>
      <c r="P22" s="1156">
        <f t="shared" si="1"/>
        <v>0</v>
      </c>
      <c r="Q22" s="1143">
        <f>'t1'!M22</f>
        <v>0</v>
      </c>
    </row>
    <row r="23" spans="1:17" ht="14.15" customHeight="1" x14ac:dyDescent="0.3">
      <c r="A23" s="1029" t="str">
        <f>'t1'!A23</f>
        <v>Veterinari con altri incar. Prof.li (rapp. Non escl.)</v>
      </c>
      <c r="B23" s="1030" t="str">
        <f>'t1'!B23</f>
        <v>SD0072</v>
      </c>
      <c r="C23" s="463">
        <v>0</v>
      </c>
      <c r="D23" s="461">
        <v>0</v>
      </c>
      <c r="E23" s="463">
        <v>0</v>
      </c>
      <c r="F23" s="461">
        <v>0</v>
      </c>
      <c r="G23" s="463">
        <v>0</v>
      </c>
      <c r="H23" s="461">
        <v>0</v>
      </c>
      <c r="I23" s="463">
        <v>0</v>
      </c>
      <c r="J23" s="461">
        <v>0</v>
      </c>
      <c r="K23" s="463">
        <v>0</v>
      </c>
      <c r="L23" s="461">
        <v>0</v>
      </c>
      <c r="M23" s="463">
        <v>0</v>
      </c>
      <c r="N23" s="465">
        <v>0</v>
      </c>
      <c r="O23" s="1155">
        <f t="shared" si="0"/>
        <v>0</v>
      </c>
      <c r="P23" s="1156">
        <f t="shared" si="1"/>
        <v>0</v>
      </c>
      <c r="Q23" s="1143">
        <f>'t1'!M23</f>
        <v>0</v>
      </c>
    </row>
    <row r="24" spans="1:17" ht="14.15" customHeight="1" x14ac:dyDescent="0.3">
      <c r="A24" s="1029" t="str">
        <f>'t1'!A24</f>
        <v>Veterinari a t. determinato (art. 15-septies d.lgs. 502/92)</v>
      </c>
      <c r="B24" s="1030" t="str">
        <f>'t1'!B24</f>
        <v>SD0598</v>
      </c>
      <c r="C24" s="463">
        <v>0</v>
      </c>
      <c r="D24" s="461">
        <v>0</v>
      </c>
      <c r="E24" s="463">
        <v>0</v>
      </c>
      <c r="F24" s="461">
        <v>0</v>
      </c>
      <c r="G24" s="463">
        <v>0</v>
      </c>
      <c r="H24" s="461">
        <v>0</v>
      </c>
      <c r="I24" s="463">
        <v>0</v>
      </c>
      <c r="J24" s="461">
        <v>0</v>
      </c>
      <c r="K24" s="463">
        <v>0</v>
      </c>
      <c r="L24" s="461">
        <v>0</v>
      </c>
      <c r="M24" s="463">
        <v>0</v>
      </c>
      <c r="N24" s="465">
        <v>0</v>
      </c>
      <c r="O24" s="1155">
        <f t="shared" si="0"/>
        <v>0</v>
      </c>
      <c r="P24" s="1156">
        <f t="shared" si="1"/>
        <v>0</v>
      </c>
      <c r="Q24" s="1143">
        <f>'t1'!M24</f>
        <v>0</v>
      </c>
    </row>
    <row r="25" spans="1:17" ht="14.15" customHeight="1" x14ac:dyDescent="0.3">
      <c r="A25" s="1029" t="str">
        <f>'t1'!A25</f>
        <v>Odontoiatri con inc. di struttura complessa (rapp. Escl.)</v>
      </c>
      <c r="B25" s="1030" t="str">
        <f>'t1'!B25</f>
        <v>SD0E49</v>
      </c>
      <c r="C25" s="463">
        <v>0</v>
      </c>
      <c r="D25" s="461">
        <v>0</v>
      </c>
      <c r="E25" s="463">
        <v>0</v>
      </c>
      <c r="F25" s="461">
        <v>0</v>
      </c>
      <c r="G25" s="463">
        <v>0</v>
      </c>
      <c r="H25" s="461">
        <v>0</v>
      </c>
      <c r="I25" s="463">
        <v>0</v>
      </c>
      <c r="J25" s="461">
        <v>0</v>
      </c>
      <c r="K25" s="463">
        <v>0</v>
      </c>
      <c r="L25" s="461">
        <v>0</v>
      </c>
      <c r="M25" s="463">
        <v>0</v>
      </c>
      <c r="N25" s="465">
        <v>0</v>
      </c>
      <c r="O25" s="1155">
        <f t="shared" si="0"/>
        <v>0</v>
      </c>
      <c r="P25" s="1156">
        <f t="shared" si="1"/>
        <v>0</v>
      </c>
      <c r="Q25" s="1143">
        <f>'t1'!M25</f>
        <v>0</v>
      </c>
    </row>
    <row r="26" spans="1:17" ht="14.15" customHeight="1" x14ac:dyDescent="0.3">
      <c r="A26" s="1029" t="str">
        <f>'t1'!A26</f>
        <v>Odontoiatri con inc. di struttura complessa (rapp. Non escl.</v>
      </c>
      <c r="B26" s="1030" t="str">
        <f>'t1'!B26</f>
        <v>SD0N49</v>
      </c>
      <c r="C26" s="463">
        <v>0</v>
      </c>
      <c r="D26" s="461">
        <v>0</v>
      </c>
      <c r="E26" s="463">
        <v>0</v>
      </c>
      <c r="F26" s="461">
        <v>0</v>
      </c>
      <c r="G26" s="463">
        <v>0</v>
      </c>
      <c r="H26" s="461">
        <v>0</v>
      </c>
      <c r="I26" s="463">
        <v>0</v>
      </c>
      <c r="J26" s="461">
        <v>0</v>
      </c>
      <c r="K26" s="463">
        <v>0</v>
      </c>
      <c r="L26" s="461">
        <v>0</v>
      </c>
      <c r="M26" s="463">
        <v>0</v>
      </c>
      <c r="N26" s="465">
        <v>0</v>
      </c>
      <c r="O26" s="1155">
        <f t="shared" si="0"/>
        <v>0</v>
      </c>
      <c r="P26" s="1156">
        <f t="shared" si="1"/>
        <v>0</v>
      </c>
      <c r="Q26" s="1143">
        <f>'t1'!M26</f>
        <v>0</v>
      </c>
    </row>
    <row r="27" spans="1:17" ht="14.15" customHeight="1" x14ac:dyDescent="0.3">
      <c r="A27" s="1029" t="str">
        <f>'t1'!A27</f>
        <v>Odontoiatri con inc. di struttura semplice (rapp. Esclusivo)</v>
      </c>
      <c r="B27" s="1030" t="str">
        <f>'t1'!B27</f>
        <v>SD0E48</v>
      </c>
      <c r="C27" s="463">
        <v>0</v>
      </c>
      <c r="D27" s="461">
        <v>0</v>
      </c>
      <c r="E27" s="463">
        <v>0</v>
      </c>
      <c r="F27" s="461">
        <v>0</v>
      </c>
      <c r="G27" s="463">
        <v>0</v>
      </c>
      <c r="H27" s="461">
        <v>0</v>
      </c>
      <c r="I27" s="463">
        <v>0</v>
      </c>
      <c r="J27" s="461">
        <v>0</v>
      </c>
      <c r="K27" s="463">
        <v>0</v>
      </c>
      <c r="L27" s="461">
        <v>0</v>
      </c>
      <c r="M27" s="463">
        <v>0</v>
      </c>
      <c r="N27" s="465">
        <v>0</v>
      </c>
      <c r="O27" s="1155">
        <f t="shared" si="0"/>
        <v>0</v>
      </c>
      <c r="P27" s="1156">
        <f t="shared" si="1"/>
        <v>0</v>
      </c>
      <c r="Q27" s="1143">
        <f>'t1'!M27</f>
        <v>0</v>
      </c>
    </row>
    <row r="28" spans="1:17" ht="14.15" customHeight="1" x14ac:dyDescent="0.3">
      <c r="A28" s="1029" t="str">
        <f>'t1'!A28</f>
        <v>Odontoiatri con inc. di struttura semplice (rapp. Non escl.)</v>
      </c>
      <c r="B28" s="1030" t="str">
        <f>'t1'!B28</f>
        <v>SD0N48</v>
      </c>
      <c r="C28" s="463">
        <v>0</v>
      </c>
      <c r="D28" s="461">
        <v>0</v>
      </c>
      <c r="E28" s="463">
        <v>0</v>
      </c>
      <c r="F28" s="461">
        <v>0</v>
      </c>
      <c r="G28" s="463">
        <v>0</v>
      </c>
      <c r="H28" s="461">
        <v>0</v>
      </c>
      <c r="I28" s="463">
        <v>0</v>
      </c>
      <c r="J28" s="461">
        <v>0</v>
      </c>
      <c r="K28" s="463">
        <v>0</v>
      </c>
      <c r="L28" s="461">
        <v>0</v>
      </c>
      <c r="M28" s="463">
        <v>0</v>
      </c>
      <c r="N28" s="465">
        <v>0</v>
      </c>
      <c r="O28" s="1155">
        <f t="shared" si="0"/>
        <v>0</v>
      </c>
      <c r="P28" s="1156">
        <f t="shared" si="1"/>
        <v>0</v>
      </c>
      <c r="Q28" s="1143">
        <f>'t1'!M28</f>
        <v>0</v>
      </c>
    </row>
    <row r="29" spans="1:17" ht="14.15" customHeight="1" x14ac:dyDescent="0.3">
      <c r="A29" s="1029" t="str">
        <f>'t1'!A29</f>
        <v>Odontoiatri con altri incar. Prof.li (rapp. Esclusivo)</v>
      </c>
      <c r="B29" s="1030" t="str">
        <f>'t1'!B29</f>
        <v>SD0A48</v>
      </c>
      <c r="C29" s="463">
        <v>0</v>
      </c>
      <c r="D29" s="461">
        <v>0</v>
      </c>
      <c r="E29" s="463">
        <v>0</v>
      </c>
      <c r="F29" s="461">
        <v>0</v>
      </c>
      <c r="G29" s="463">
        <v>0</v>
      </c>
      <c r="H29" s="461">
        <v>0</v>
      </c>
      <c r="I29" s="463">
        <v>0</v>
      </c>
      <c r="J29" s="461">
        <v>0</v>
      </c>
      <c r="K29" s="463">
        <v>0</v>
      </c>
      <c r="L29" s="461">
        <v>0</v>
      </c>
      <c r="M29" s="463">
        <v>0</v>
      </c>
      <c r="N29" s="465">
        <v>0</v>
      </c>
      <c r="O29" s="1155">
        <f t="shared" si="0"/>
        <v>0</v>
      </c>
      <c r="P29" s="1156">
        <f t="shared" si="1"/>
        <v>0</v>
      </c>
      <c r="Q29" s="1143">
        <f>'t1'!M29</f>
        <v>0</v>
      </c>
    </row>
    <row r="30" spans="1:17" ht="14.15" customHeight="1" x14ac:dyDescent="0.3">
      <c r="A30" s="1029" t="str">
        <f>'t1'!A30</f>
        <v>Odontoiatri con altri incar. Prof.li (rapp. Non escl.)</v>
      </c>
      <c r="B30" s="1030" t="str">
        <f>'t1'!B30</f>
        <v>SD0047</v>
      </c>
      <c r="C30" s="463">
        <v>0</v>
      </c>
      <c r="D30" s="461">
        <v>0</v>
      </c>
      <c r="E30" s="463">
        <v>0</v>
      </c>
      <c r="F30" s="461">
        <v>0</v>
      </c>
      <c r="G30" s="463">
        <v>0</v>
      </c>
      <c r="H30" s="461">
        <v>0</v>
      </c>
      <c r="I30" s="463">
        <v>0</v>
      </c>
      <c r="J30" s="461">
        <v>0</v>
      </c>
      <c r="K30" s="463">
        <v>0</v>
      </c>
      <c r="L30" s="461">
        <v>0</v>
      </c>
      <c r="M30" s="463">
        <v>0</v>
      </c>
      <c r="N30" s="465">
        <v>0</v>
      </c>
      <c r="O30" s="1155">
        <f t="shared" si="0"/>
        <v>0</v>
      </c>
      <c r="P30" s="1156">
        <f t="shared" si="1"/>
        <v>0</v>
      </c>
      <c r="Q30" s="1143">
        <f>'t1'!M30</f>
        <v>0</v>
      </c>
    </row>
    <row r="31" spans="1:17" ht="14.15" customHeight="1" x14ac:dyDescent="0.3">
      <c r="A31" s="1029" t="str">
        <f>'t1'!A31</f>
        <v>Odontoiatri a t. determinato (art. 15-septies d.lgs. 502/92)</v>
      </c>
      <c r="B31" s="1030" t="str">
        <f>'t1'!B31</f>
        <v>SD0599</v>
      </c>
      <c r="C31" s="463">
        <v>0</v>
      </c>
      <c r="D31" s="461">
        <v>0</v>
      </c>
      <c r="E31" s="463">
        <v>0</v>
      </c>
      <c r="F31" s="461">
        <v>0</v>
      </c>
      <c r="G31" s="463">
        <v>0</v>
      </c>
      <c r="H31" s="461">
        <v>0</v>
      </c>
      <c r="I31" s="463">
        <v>0</v>
      </c>
      <c r="J31" s="461">
        <v>0</v>
      </c>
      <c r="K31" s="463">
        <v>0</v>
      </c>
      <c r="L31" s="461">
        <v>0</v>
      </c>
      <c r="M31" s="463">
        <v>0</v>
      </c>
      <c r="N31" s="465">
        <v>0</v>
      </c>
      <c r="O31" s="1155">
        <f t="shared" si="0"/>
        <v>0</v>
      </c>
      <c r="P31" s="1156">
        <f t="shared" si="1"/>
        <v>0</v>
      </c>
      <c r="Q31" s="1143">
        <f>'t1'!M31</f>
        <v>0</v>
      </c>
    </row>
    <row r="32" spans="1:17" ht="14.15" customHeight="1" x14ac:dyDescent="0.3">
      <c r="A32" s="1029" t="str">
        <f>'t1'!A32</f>
        <v>Farmacisti con inc. di struttura complessa (rapp. Esclusivo)</v>
      </c>
      <c r="B32" s="1030" t="str">
        <f>'t1'!B32</f>
        <v>SD0E39</v>
      </c>
      <c r="C32" s="463">
        <v>0</v>
      </c>
      <c r="D32" s="461">
        <v>0</v>
      </c>
      <c r="E32" s="463">
        <v>0</v>
      </c>
      <c r="F32" s="461">
        <v>0</v>
      </c>
      <c r="G32" s="463">
        <v>0</v>
      </c>
      <c r="H32" s="461">
        <v>0</v>
      </c>
      <c r="I32" s="463">
        <v>0</v>
      </c>
      <c r="J32" s="461">
        <v>0</v>
      </c>
      <c r="K32" s="463">
        <v>1</v>
      </c>
      <c r="L32" s="461">
        <v>0</v>
      </c>
      <c r="M32" s="463">
        <v>0</v>
      </c>
      <c r="N32" s="465">
        <v>0</v>
      </c>
      <c r="O32" s="1155">
        <f t="shared" si="0"/>
        <v>1</v>
      </c>
      <c r="P32" s="1156">
        <f t="shared" si="1"/>
        <v>0</v>
      </c>
      <c r="Q32" s="1143">
        <f>'t1'!M32</f>
        <v>1</v>
      </c>
    </row>
    <row r="33" spans="1:17" ht="14.15" customHeight="1" x14ac:dyDescent="0.3">
      <c r="A33" s="1029" t="str">
        <f>'t1'!A33</f>
        <v>Farmacisti con inc. di struttura complessa (rapp. Non escl.)</v>
      </c>
      <c r="B33" s="1030" t="str">
        <f>'t1'!B33</f>
        <v>SD0N39</v>
      </c>
      <c r="C33" s="463">
        <v>0</v>
      </c>
      <c r="D33" s="461">
        <v>0</v>
      </c>
      <c r="E33" s="463">
        <v>0</v>
      </c>
      <c r="F33" s="461">
        <v>0</v>
      </c>
      <c r="G33" s="463">
        <v>0</v>
      </c>
      <c r="H33" s="461">
        <v>0</v>
      </c>
      <c r="I33" s="463">
        <v>0</v>
      </c>
      <c r="J33" s="461">
        <v>0</v>
      </c>
      <c r="K33" s="463">
        <v>0</v>
      </c>
      <c r="L33" s="461">
        <v>0</v>
      </c>
      <c r="M33" s="463">
        <v>0</v>
      </c>
      <c r="N33" s="465">
        <v>0</v>
      </c>
      <c r="O33" s="1155">
        <f t="shared" si="0"/>
        <v>0</v>
      </c>
      <c r="P33" s="1156">
        <f t="shared" si="1"/>
        <v>0</v>
      </c>
      <c r="Q33" s="1143">
        <f>'t1'!M33</f>
        <v>0</v>
      </c>
    </row>
    <row r="34" spans="1:17" ht="14.15" customHeight="1" x14ac:dyDescent="0.3">
      <c r="A34" s="1029" t="str">
        <f>'t1'!A34</f>
        <v>Farmacisti con inc. di struttura semplice (rapp. Esclusivo)</v>
      </c>
      <c r="B34" s="1030" t="str">
        <f>'t1'!B34</f>
        <v>SD0E38</v>
      </c>
      <c r="C34" s="463">
        <v>0</v>
      </c>
      <c r="D34" s="461">
        <v>0</v>
      </c>
      <c r="E34" s="463">
        <v>0</v>
      </c>
      <c r="F34" s="461">
        <v>0</v>
      </c>
      <c r="G34" s="463">
        <v>0</v>
      </c>
      <c r="H34" s="461">
        <v>0</v>
      </c>
      <c r="I34" s="463">
        <v>0</v>
      </c>
      <c r="J34" s="461">
        <v>0</v>
      </c>
      <c r="K34" s="463">
        <v>0</v>
      </c>
      <c r="L34" s="461">
        <v>2</v>
      </c>
      <c r="M34" s="463">
        <v>0</v>
      </c>
      <c r="N34" s="465">
        <v>0</v>
      </c>
      <c r="O34" s="1155">
        <f t="shared" si="0"/>
        <v>0</v>
      </c>
      <c r="P34" s="1156">
        <f t="shared" si="1"/>
        <v>2</v>
      </c>
      <c r="Q34" s="1143">
        <f>'t1'!M34</f>
        <v>1</v>
      </c>
    </row>
    <row r="35" spans="1:17" ht="14.15" customHeight="1" x14ac:dyDescent="0.3">
      <c r="A35" s="1029" t="str">
        <f>'t1'!A35</f>
        <v>Farmacisti con inc. di struttura semplice (rapp. Non escl.)</v>
      </c>
      <c r="B35" s="1030" t="str">
        <f>'t1'!B35</f>
        <v>SD0N38</v>
      </c>
      <c r="C35" s="463">
        <v>0</v>
      </c>
      <c r="D35" s="461">
        <v>0</v>
      </c>
      <c r="E35" s="463">
        <v>0</v>
      </c>
      <c r="F35" s="461">
        <v>0</v>
      </c>
      <c r="G35" s="463">
        <v>0</v>
      </c>
      <c r="H35" s="461">
        <v>0</v>
      </c>
      <c r="I35" s="463">
        <v>0</v>
      </c>
      <c r="J35" s="461">
        <v>0</v>
      </c>
      <c r="K35" s="463">
        <v>0</v>
      </c>
      <c r="L35" s="461">
        <v>0</v>
      </c>
      <c r="M35" s="463">
        <v>0</v>
      </c>
      <c r="N35" s="465">
        <v>0</v>
      </c>
      <c r="O35" s="1155">
        <f t="shared" si="0"/>
        <v>0</v>
      </c>
      <c r="P35" s="1156">
        <f t="shared" si="1"/>
        <v>0</v>
      </c>
      <c r="Q35" s="1143">
        <f>'t1'!M35</f>
        <v>0</v>
      </c>
    </row>
    <row r="36" spans="1:17" ht="14.15" customHeight="1" x14ac:dyDescent="0.3">
      <c r="A36" s="1029" t="str">
        <f>'t1'!A36</f>
        <v>Farmacisti con altri incar. Prof.li (rapp. Esclusivo)</v>
      </c>
      <c r="B36" s="1030" t="str">
        <f>'t1'!B36</f>
        <v>SD0A38</v>
      </c>
      <c r="C36" s="463">
        <v>0</v>
      </c>
      <c r="D36" s="461">
        <v>0</v>
      </c>
      <c r="E36" s="463">
        <v>0</v>
      </c>
      <c r="F36" s="461">
        <v>0</v>
      </c>
      <c r="G36" s="463">
        <v>0</v>
      </c>
      <c r="H36" s="461">
        <v>0</v>
      </c>
      <c r="I36" s="463">
        <v>0</v>
      </c>
      <c r="J36" s="461">
        <v>0</v>
      </c>
      <c r="K36" s="463">
        <v>1</v>
      </c>
      <c r="L36" s="461">
        <v>3</v>
      </c>
      <c r="M36" s="463">
        <v>0</v>
      </c>
      <c r="N36" s="465">
        <v>0</v>
      </c>
      <c r="O36" s="1155">
        <f t="shared" si="0"/>
        <v>1</v>
      </c>
      <c r="P36" s="1156">
        <f t="shared" si="1"/>
        <v>3</v>
      </c>
      <c r="Q36" s="1143">
        <f>'t1'!M36</f>
        <v>1</v>
      </c>
    </row>
    <row r="37" spans="1:17" ht="14.15" customHeight="1" x14ac:dyDescent="0.3">
      <c r="A37" s="1029" t="str">
        <f>'t1'!A37</f>
        <v>Farmacisti con altri incar. Prof.li (rapp. Non escl.)</v>
      </c>
      <c r="B37" s="1030" t="str">
        <f>'t1'!B37</f>
        <v>SD0037</v>
      </c>
      <c r="C37" s="463">
        <v>0</v>
      </c>
      <c r="D37" s="461">
        <v>0</v>
      </c>
      <c r="E37" s="463">
        <v>0</v>
      </c>
      <c r="F37" s="461">
        <v>0</v>
      </c>
      <c r="G37" s="463">
        <v>0</v>
      </c>
      <c r="H37" s="461">
        <v>0</v>
      </c>
      <c r="I37" s="463">
        <v>0</v>
      </c>
      <c r="J37" s="461">
        <v>0</v>
      </c>
      <c r="K37" s="463">
        <v>0</v>
      </c>
      <c r="L37" s="461">
        <v>0</v>
      </c>
      <c r="M37" s="463">
        <v>0</v>
      </c>
      <c r="N37" s="465">
        <v>0</v>
      </c>
      <c r="O37" s="1155">
        <f t="shared" si="0"/>
        <v>0</v>
      </c>
      <c r="P37" s="1156">
        <f t="shared" si="1"/>
        <v>0</v>
      </c>
      <c r="Q37" s="1143">
        <f>'t1'!M37</f>
        <v>0</v>
      </c>
    </row>
    <row r="38" spans="1:17" ht="14.15" customHeight="1" x14ac:dyDescent="0.3">
      <c r="A38" s="1029" t="str">
        <f>'t1'!A38</f>
        <v>Farmacisti a t. determinato (art. 15-septies d.lgs. 502/92)</v>
      </c>
      <c r="B38" s="1030" t="str">
        <f>'t1'!B38</f>
        <v>SD0600</v>
      </c>
      <c r="C38" s="463">
        <v>0</v>
      </c>
      <c r="D38" s="461">
        <v>0</v>
      </c>
      <c r="E38" s="463">
        <v>0</v>
      </c>
      <c r="F38" s="461">
        <v>0</v>
      </c>
      <c r="G38" s="463">
        <v>0</v>
      </c>
      <c r="H38" s="461">
        <v>0</v>
      </c>
      <c r="I38" s="463">
        <v>0</v>
      </c>
      <c r="J38" s="461">
        <v>0</v>
      </c>
      <c r="K38" s="463">
        <v>0</v>
      </c>
      <c r="L38" s="461">
        <v>0</v>
      </c>
      <c r="M38" s="463">
        <v>0</v>
      </c>
      <c r="N38" s="465">
        <v>0</v>
      </c>
      <c r="O38" s="1155">
        <f t="shared" si="0"/>
        <v>0</v>
      </c>
      <c r="P38" s="1156">
        <f t="shared" si="1"/>
        <v>0</v>
      </c>
      <c r="Q38" s="1143">
        <f>'t1'!M38</f>
        <v>0</v>
      </c>
    </row>
    <row r="39" spans="1:17" ht="14.15" customHeight="1" x14ac:dyDescent="0.3">
      <c r="A39" s="1029" t="str">
        <f>'t1'!A39</f>
        <v>Biologi con inc. di struttura complessa (rapp. Esclusivo)</v>
      </c>
      <c r="B39" s="1030" t="str">
        <f>'t1'!B39</f>
        <v>SD0E13</v>
      </c>
      <c r="C39" s="463">
        <v>0</v>
      </c>
      <c r="D39" s="461">
        <v>0</v>
      </c>
      <c r="E39" s="463">
        <v>0</v>
      </c>
      <c r="F39" s="461">
        <v>0</v>
      </c>
      <c r="G39" s="463">
        <v>0</v>
      </c>
      <c r="H39" s="461">
        <v>0</v>
      </c>
      <c r="I39" s="463">
        <v>0</v>
      </c>
      <c r="J39" s="461">
        <v>0</v>
      </c>
      <c r="K39" s="463">
        <v>2</v>
      </c>
      <c r="L39" s="461">
        <v>1</v>
      </c>
      <c r="M39" s="463">
        <v>0</v>
      </c>
      <c r="N39" s="465">
        <v>0</v>
      </c>
      <c r="O39" s="1155">
        <f t="shared" si="0"/>
        <v>2</v>
      </c>
      <c r="P39" s="1156">
        <f t="shared" si="1"/>
        <v>1</v>
      </c>
      <c r="Q39" s="1143">
        <f>'t1'!M39</f>
        <v>1</v>
      </c>
    </row>
    <row r="40" spans="1:17" ht="14.15" customHeight="1" x14ac:dyDescent="0.3">
      <c r="A40" s="1029" t="str">
        <f>'t1'!A40</f>
        <v>Biologi con inc. di struttura complessa (rapp. Non escl.)</v>
      </c>
      <c r="B40" s="1030" t="str">
        <f>'t1'!B40</f>
        <v>SD0N13</v>
      </c>
      <c r="C40" s="463">
        <v>0</v>
      </c>
      <c r="D40" s="461">
        <v>0</v>
      </c>
      <c r="E40" s="463">
        <v>0</v>
      </c>
      <c r="F40" s="461">
        <v>0</v>
      </c>
      <c r="G40" s="463">
        <v>0</v>
      </c>
      <c r="H40" s="461">
        <v>0</v>
      </c>
      <c r="I40" s="463">
        <v>0</v>
      </c>
      <c r="J40" s="461">
        <v>0</v>
      </c>
      <c r="K40" s="463">
        <v>0</v>
      </c>
      <c r="L40" s="461">
        <v>0</v>
      </c>
      <c r="M40" s="463">
        <v>0</v>
      </c>
      <c r="N40" s="465">
        <v>0</v>
      </c>
      <c r="O40" s="1155">
        <f t="shared" si="0"/>
        <v>0</v>
      </c>
      <c r="P40" s="1156">
        <f t="shared" si="1"/>
        <v>0</v>
      </c>
      <c r="Q40" s="1143">
        <f>'t1'!M40</f>
        <v>0</v>
      </c>
    </row>
    <row r="41" spans="1:17" ht="14.15" customHeight="1" x14ac:dyDescent="0.3">
      <c r="A41" s="1029" t="str">
        <f>'t1'!A41</f>
        <v>Biologi con inc. di struttura semplice (rapp. Esclusivo)</v>
      </c>
      <c r="B41" s="1030" t="str">
        <f>'t1'!B41</f>
        <v>SD0E12</v>
      </c>
      <c r="C41" s="463">
        <v>0</v>
      </c>
      <c r="D41" s="461">
        <v>0</v>
      </c>
      <c r="E41" s="463">
        <v>0</v>
      </c>
      <c r="F41" s="461">
        <v>0</v>
      </c>
      <c r="G41" s="463">
        <v>0</v>
      </c>
      <c r="H41" s="461">
        <v>0</v>
      </c>
      <c r="I41" s="463">
        <v>0</v>
      </c>
      <c r="J41" s="461">
        <v>0</v>
      </c>
      <c r="K41" s="463">
        <v>3</v>
      </c>
      <c r="L41" s="461">
        <v>4</v>
      </c>
      <c r="M41" s="463">
        <v>0</v>
      </c>
      <c r="N41" s="465">
        <v>0</v>
      </c>
      <c r="O41" s="1155">
        <f t="shared" si="0"/>
        <v>3</v>
      </c>
      <c r="P41" s="1156">
        <f t="shared" si="1"/>
        <v>4</v>
      </c>
      <c r="Q41" s="1143">
        <f>'t1'!M41</f>
        <v>1</v>
      </c>
    </row>
    <row r="42" spans="1:17" ht="14.15" customHeight="1" x14ac:dyDescent="0.3">
      <c r="A42" s="1029" t="str">
        <f>'t1'!A42</f>
        <v>Biologi con inc. di struttura semplice (rapp. Non escl.)</v>
      </c>
      <c r="B42" s="1030" t="str">
        <f>'t1'!B42</f>
        <v>SD0N12</v>
      </c>
      <c r="C42" s="463">
        <v>0</v>
      </c>
      <c r="D42" s="461">
        <v>0</v>
      </c>
      <c r="E42" s="463">
        <v>0</v>
      </c>
      <c r="F42" s="461">
        <v>0</v>
      </c>
      <c r="G42" s="463">
        <v>0</v>
      </c>
      <c r="H42" s="461">
        <v>0</v>
      </c>
      <c r="I42" s="463">
        <v>0</v>
      </c>
      <c r="J42" s="461">
        <v>0</v>
      </c>
      <c r="K42" s="463">
        <v>0</v>
      </c>
      <c r="L42" s="461">
        <v>0</v>
      </c>
      <c r="M42" s="463">
        <v>0</v>
      </c>
      <c r="N42" s="465">
        <v>0</v>
      </c>
      <c r="O42" s="1155">
        <f t="shared" si="0"/>
        <v>0</v>
      </c>
      <c r="P42" s="1156">
        <f t="shared" si="1"/>
        <v>0</v>
      </c>
      <c r="Q42" s="1143">
        <f>'t1'!M42</f>
        <v>0</v>
      </c>
    </row>
    <row r="43" spans="1:17" ht="14.15" customHeight="1" x14ac:dyDescent="0.3">
      <c r="A43" s="1029" t="str">
        <f>'t1'!A43</f>
        <v>Biologi con altri incar. Prof.li (rapp. Esclusivo)</v>
      </c>
      <c r="B43" s="1030" t="str">
        <f>'t1'!B43</f>
        <v>SD0A12</v>
      </c>
      <c r="C43" s="463">
        <v>0</v>
      </c>
      <c r="D43" s="461">
        <v>0</v>
      </c>
      <c r="E43" s="463">
        <v>0</v>
      </c>
      <c r="F43" s="461">
        <v>0</v>
      </c>
      <c r="G43" s="463">
        <v>0</v>
      </c>
      <c r="H43" s="461">
        <v>0</v>
      </c>
      <c r="I43" s="463">
        <v>0</v>
      </c>
      <c r="J43" s="461">
        <v>0</v>
      </c>
      <c r="K43" s="463">
        <v>2</v>
      </c>
      <c r="L43" s="461">
        <v>28</v>
      </c>
      <c r="M43" s="463">
        <v>0</v>
      </c>
      <c r="N43" s="465">
        <v>0</v>
      </c>
      <c r="O43" s="1155">
        <f t="shared" si="0"/>
        <v>2</v>
      </c>
      <c r="P43" s="1156">
        <f t="shared" si="1"/>
        <v>28</v>
      </c>
      <c r="Q43" s="1143">
        <f>'t1'!M43</f>
        <v>1</v>
      </c>
    </row>
    <row r="44" spans="1:17" ht="14.15" customHeight="1" x14ac:dyDescent="0.3">
      <c r="A44" s="1029" t="str">
        <f>'t1'!A44</f>
        <v>Biologi con altri incar. Prof.li (rapp. Non escl.)</v>
      </c>
      <c r="B44" s="1030" t="str">
        <f>'t1'!B44</f>
        <v>SD0011</v>
      </c>
      <c r="C44" s="463">
        <v>0</v>
      </c>
      <c r="D44" s="461">
        <v>0</v>
      </c>
      <c r="E44" s="463">
        <v>0</v>
      </c>
      <c r="F44" s="461">
        <v>0</v>
      </c>
      <c r="G44" s="463">
        <v>0</v>
      </c>
      <c r="H44" s="461">
        <v>0</v>
      </c>
      <c r="I44" s="463">
        <v>0</v>
      </c>
      <c r="J44" s="461">
        <v>0</v>
      </c>
      <c r="K44" s="463">
        <v>0</v>
      </c>
      <c r="L44" s="461">
        <v>0</v>
      </c>
      <c r="M44" s="463">
        <v>0</v>
      </c>
      <c r="N44" s="465">
        <v>0</v>
      </c>
      <c r="O44" s="1155">
        <f t="shared" si="0"/>
        <v>0</v>
      </c>
      <c r="P44" s="1156">
        <f t="shared" si="1"/>
        <v>0</v>
      </c>
      <c r="Q44" s="1143">
        <f>'t1'!M44</f>
        <v>0</v>
      </c>
    </row>
    <row r="45" spans="1:17" ht="14.15" customHeight="1" x14ac:dyDescent="0.3">
      <c r="A45" s="1029" t="str">
        <f>'t1'!A45</f>
        <v>Biologi a t. determinato (art. 15-septies d.lgs. 502/92)</v>
      </c>
      <c r="B45" s="1030" t="str">
        <f>'t1'!B45</f>
        <v>SD0601</v>
      </c>
      <c r="C45" s="463">
        <v>0</v>
      </c>
      <c r="D45" s="461">
        <v>0</v>
      </c>
      <c r="E45" s="463">
        <v>0</v>
      </c>
      <c r="F45" s="461">
        <v>0</v>
      </c>
      <c r="G45" s="463">
        <v>0</v>
      </c>
      <c r="H45" s="461">
        <v>0</v>
      </c>
      <c r="I45" s="463">
        <v>0</v>
      </c>
      <c r="J45" s="461">
        <v>0</v>
      </c>
      <c r="K45" s="463">
        <v>0</v>
      </c>
      <c r="L45" s="461">
        <v>0</v>
      </c>
      <c r="M45" s="463">
        <v>0</v>
      </c>
      <c r="N45" s="465">
        <v>0</v>
      </c>
      <c r="O45" s="1155">
        <f t="shared" si="0"/>
        <v>0</v>
      </c>
      <c r="P45" s="1156">
        <f t="shared" si="1"/>
        <v>0</v>
      </c>
      <c r="Q45" s="1143">
        <f>'t1'!M45</f>
        <v>0</v>
      </c>
    </row>
    <row r="46" spans="1:17" ht="14.15" customHeight="1" x14ac:dyDescent="0.3">
      <c r="A46" s="1029" t="str">
        <f>'t1'!A46</f>
        <v>Chimici con inc. di struttura complessa (rapp. Esclusivo)</v>
      </c>
      <c r="B46" s="1030" t="str">
        <f>'t1'!B46</f>
        <v>SD0E16</v>
      </c>
      <c r="C46" s="463">
        <v>0</v>
      </c>
      <c r="D46" s="461">
        <v>0</v>
      </c>
      <c r="E46" s="463">
        <v>0</v>
      </c>
      <c r="F46" s="461">
        <v>0</v>
      </c>
      <c r="G46" s="463">
        <v>0</v>
      </c>
      <c r="H46" s="461">
        <v>0</v>
      </c>
      <c r="I46" s="463">
        <v>0</v>
      </c>
      <c r="J46" s="461">
        <v>0</v>
      </c>
      <c r="K46" s="463">
        <v>0</v>
      </c>
      <c r="L46" s="461">
        <v>0</v>
      </c>
      <c r="M46" s="463">
        <v>0</v>
      </c>
      <c r="N46" s="465">
        <v>0</v>
      </c>
      <c r="O46" s="1155">
        <f t="shared" si="0"/>
        <v>0</v>
      </c>
      <c r="P46" s="1156">
        <f t="shared" si="1"/>
        <v>0</v>
      </c>
      <c r="Q46" s="1143">
        <f>'t1'!M46</f>
        <v>0</v>
      </c>
    </row>
    <row r="47" spans="1:17" ht="14.15" customHeight="1" x14ac:dyDescent="0.3">
      <c r="A47" s="1029" t="str">
        <f>'t1'!A47</f>
        <v>Chimici con inc. di struttura complessa (rapp.non escl.)</v>
      </c>
      <c r="B47" s="1030" t="str">
        <f>'t1'!B47</f>
        <v>SD0N16</v>
      </c>
      <c r="C47" s="463">
        <v>0</v>
      </c>
      <c r="D47" s="461">
        <v>0</v>
      </c>
      <c r="E47" s="463">
        <v>0</v>
      </c>
      <c r="F47" s="461">
        <v>0</v>
      </c>
      <c r="G47" s="463">
        <v>0</v>
      </c>
      <c r="H47" s="461">
        <v>0</v>
      </c>
      <c r="I47" s="463">
        <v>0</v>
      </c>
      <c r="J47" s="461">
        <v>0</v>
      </c>
      <c r="K47" s="463">
        <v>0</v>
      </c>
      <c r="L47" s="461">
        <v>0</v>
      </c>
      <c r="M47" s="463">
        <v>0</v>
      </c>
      <c r="N47" s="465">
        <v>0</v>
      </c>
      <c r="O47" s="1155">
        <f t="shared" si="0"/>
        <v>0</v>
      </c>
      <c r="P47" s="1156">
        <f t="shared" si="1"/>
        <v>0</v>
      </c>
      <c r="Q47" s="1143">
        <f>'t1'!M47</f>
        <v>0</v>
      </c>
    </row>
    <row r="48" spans="1:17" ht="14.15" customHeight="1" x14ac:dyDescent="0.3">
      <c r="A48" s="1029" t="str">
        <f>'t1'!A48</f>
        <v>Chimici con inc. di struttura semplice (rapp. Esclusivo)</v>
      </c>
      <c r="B48" s="1030" t="str">
        <f>'t1'!B48</f>
        <v>SD0E15</v>
      </c>
      <c r="C48" s="463">
        <v>0</v>
      </c>
      <c r="D48" s="461">
        <v>0</v>
      </c>
      <c r="E48" s="463">
        <v>0</v>
      </c>
      <c r="F48" s="461">
        <v>0</v>
      </c>
      <c r="G48" s="463">
        <v>0</v>
      </c>
      <c r="H48" s="461">
        <v>0</v>
      </c>
      <c r="I48" s="463">
        <v>0</v>
      </c>
      <c r="J48" s="461">
        <v>0</v>
      </c>
      <c r="K48" s="463">
        <v>1</v>
      </c>
      <c r="L48" s="461">
        <v>0</v>
      </c>
      <c r="M48" s="463">
        <v>0</v>
      </c>
      <c r="N48" s="465">
        <v>0</v>
      </c>
      <c r="O48" s="1155">
        <f t="shared" si="0"/>
        <v>1</v>
      </c>
      <c r="P48" s="1156">
        <f t="shared" si="1"/>
        <v>0</v>
      </c>
      <c r="Q48" s="1143">
        <f>'t1'!M48</f>
        <v>1</v>
      </c>
    </row>
    <row r="49" spans="1:17" ht="14.15" customHeight="1" x14ac:dyDescent="0.3">
      <c r="A49" s="1029" t="str">
        <f>'t1'!A49</f>
        <v>Chimici con inc. di struttura semplice (rapp. Non escl.)</v>
      </c>
      <c r="B49" s="1030" t="str">
        <f>'t1'!B49</f>
        <v>SD0N15</v>
      </c>
      <c r="C49" s="463">
        <v>0</v>
      </c>
      <c r="D49" s="461">
        <v>0</v>
      </c>
      <c r="E49" s="463">
        <v>0</v>
      </c>
      <c r="F49" s="461">
        <v>0</v>
      </c>
      <c r="G49" s="463">
        <v>0</v>
      </c>
      <c r="H49" s="461">
        <v>0</v>
      </c>
      <c r="I49" s="463">
        <v>0</v>
      </c>
      <c r="J49" s="461">
        <v>0</v>
      </c>
      <c r="K49" s="463">
        <v>0</v>
      </c>
      <c r="L49" s="461">
        <v>0</v>
      </c>
      <c r="M49" s="463">
        <v>0</v>
      </c>
      <c r="N49" s="465">
        <v>0</v>
      </c>
      <c r="O49" s="1155">
        <f t="shared" si="0"/>
        <v>0</v>
      </c>
      <c r="P49" s="1156">
        <f t="shared" si="1"/>
        <v>0</v>
      </c>
      <c r="Q49" s="1143">
        <f>'t1'!M49</f>
        <v>0</v>
      </c>
    </row>
    <row r="50" spans="1:17" ht="14.15" customHeight="1" x14ac:dyDescent="0.3">
      <c r="A50" s="1029" t="str">
        <f>'t1'!A50</f>
        <v>Chimici con altri incar. Prof.li (rapp. Esclusivo)</v>
      </c>
      <c r="B50" s="1030" t="str">
        <f>'t1'!B50</f>
        <v>SD0A15</v>
      </c>
      <c r="C50" s="463">
        <v>0</v>
      </c>
      <c r="D50" s="461">
        <v>0</v>
      </c>
      <c r="E50" s="463">
        <v>0</v>
      </c>
      <c r="F50" s="461">
        <v>0</v>
      </c>
      <c r="G50" s="463">
        <v>0</v>
      </c>
      <c r="H50" s="461">
        <v>0</v>
      </c>
      <c r="I50" s="463">
        <v>0</v>
      </c>
      <c r="J50" s="461">
        <v>0</v>
      </c>
      <c r="K50" s="463">
        <v>1</v>
      </c>
      <c r="L50" s="461">
        <v>0</v>
      </c>
      <c r="M50" s="463">
        <v>0</v>
      </c>
      <c r="N50" s="465">
        <v>0</v>
      </c>
      <c r="O50" s="1155">
        <f t="shared" si="0"/>
        <v>1</v>
      </c>
      <c r="P50" s="1156">
        <f t="shared" si="1"/>
        <v>0</v>
      </c>
      <c r="Q50" s="1143">
        <f>'t1'!M50</f>
        <v>1</v>
      </c>
    </row>
    <row r="51" spans="1:17" ht="14.15" customHeight="1" x14ac:dyDescent="0.3">
      <c r="A51" s="1029" t="str">
        <f>'t1'!A51</f>
        <v>Chimici con altri incar. Prof.li (rapp. Non escl.)</v>
      </c>
      <c r="B51" s="1030" t="str">
        <f>'t1'!B51</f>
        <v>SD0014</v>
      </c>
      <c r="C51" s="463">
        <v>0</v>
      </c>
      <c r="D51" s="461">
        <v>0</v>
      </c>
      <c r="E51" s="463">
        <v>0</v>
      </c>
      <c r="F51" s="461">
        <v>0</v>
      </c>
      <c r="G51" s="463">
        <v>0</v>
      </c>
      <c r="H51" s="461">
        <v>0</v>
      </c>
      <c r="I51" s="463">
        <v>0</v>
      </c>
      <c r="J51" s="461">
        <v>0</v>
      </c>
      <c r="K51" s="463">
        <v>0</v>
      </c>
      <c r="L51" s="461">
        <v>0</v>
      </c>
      <c r="M51" s="463">
        <v>0</v>
      </c>
      <c r="N51" s="465">
        <v>0</v>
      </c>
      <c r="O51" s="1155">
        <f t="shared" si="0"/>
        <v>0</v>
      </c>
      <c r="P51" s="1156">
        <f t="shared" si="1"/>
        <v>0</v>
      </c>
      <c r="Q51" s="1143">
        <f>'t1'!M51</f>
        <v>0</v>
      </c>
    </row>
    <row r="52" spans="1:17" ht="14.15" customHeight="1" x14ac:dyDescent="0.3">
      <c r="A52" s="1029" t="str">
        <f>'t1'!A52</f>
        <v>Chimici a t. determinato (art. 15-septies d.lgs. 502/92)</v>
      </c>
      <c r="B52" s="1030" t="str">
        <f>'t1'!B52</f>
        <v>SD0602</v>
      </c>
      <c r="C52" s="463">
        <v>0</v>
      </c>
      <c r="D52" s="461">
        <v>0</v>
      </c>
      <c r="E52" s="463">
        <v>0</v>
      </c>
      <c r="F52" s="461">
        <v>0</v>
      </c>
      <c r="G52" s="463">
        <v>0</v>
      </c>
      <c r="H52" s="461">
        <v>0</v>
      </c>
      <c r="I52" s="463">
        <v>0</v>
      </c>
      <c r="J52" s="461">
        <v>0</v>
      </c>
      <c r="K52" s="463">
        <v>0</v>
      </c>
      <c r="L52" s="461">
        <v>0</v>
      </c>
      <c r="M52" s="463">
        <v>0</v>
      </c>
      <c r="N52" s="465">
        <v>0</v>
      </c>
      <c r="O52" s="1155">
        <f t="shared" si="0"/>
        <v>0</v>
      </c>
      <c r="P52" s="1156">
        <f t="shared" si="1"/>
        <v>0</v>
      </c>
      <c r="Q52" s="1143">
        <f>'t1'!M52</f>
        <v>0</v>
      </c>
    </row>
    <row r="53" spans="1:17" ht="14.15" customHeight="1" x14ac:dyDescent="0.3">
      <c r="A53" s="1029" t="str">
        <f>'t1'!A53</f>
        <v>Fisici con inc. di struttura complessa (rapp. Esclusivo)</v>
      </c>
      <c r="B53" s="1030" t="str">
        <f>'t1'!B53</f>
        <v>SD0E42</v>
      </c>
      <c r="C53" s="463">
        <v>0</v>
      </c>
      <c r="D53" s="461">
        <v>0</v>
      </c>
      <c r="E53" s="463">
        <v>0</v>
      </c>
      <c r="F53" s="461">
        <v>0</v>
      </c>
      <c r="G53" s="463">
        <v>0</v>
      </c>
      <c r="H53" s="461">
        <v>0</v>
      </c>
      <c r="I53" s="463">
        <v>0</v>
      </c>
      <c r="J53" s="461">
        <v>0</v>
      </c>
      <c r="K53" s="463">
        <v>0</v>
      </c>
      <c r="L53" s="461">
        <v>0</v>
      </c>
      <c r="M53" s="463">
        <v>0</v>
      </c>
      <c r="N53" s="465">
        <v>0</v>
      </c>
      <c r="O53" s="1155">
        <f t="shared" si="0"/>
        <v>0</v>
      </c>
      <c r="P53" s="1156">
        <f t="shared" si="1"/>
        <v>0</v>
      </c>
      <c r="Q53" s="1143">
        <f>'t1'!M53</f>
        <v>0</v>
      </c>
    </row>
    <row r="54" spans="1:17" ht="14.15" customHeight="1" x14ac:dyDescent="0.3">
      <c r="A54" s="1029" t="str">
        <f>'t1'!A54</f>
        <v>Fisici con inc. di struttura complessa (rapp. Non escl.)</v>
      </c>
      <c r="B54" s="1030" t="str">
        <f>'t1'!B54</f>
        <v>SD0N42</v>
      </c>
      <c r="C54" s="463">
        <v>0</v>
      </c>
      <c r="D54" s="461">
        <v>0</v>
      </c>
      <c r="E54" s="463">
        <v>0</v>
      </c>
      <c r="F54" s="461">
        <v>0</v>
      </c>
      <c r="G54" s="463">
        <v>0</v>
      </c>
      <c r="H54" s="461">
        <v>0</v>
      </c>
      <c r="I54" s="463">
        <v>0</v>
      </c>
      <c r="J54" s="461">
        <v>0</v>
      </c>
      <c r="K54" s="463">
        <v>0</v>
      </c>
      <c r="L54" s="461">
        <v>0</v>
      </c>
      <c r="M54" s="463">
        <v>0</v>
      </c>
      <c r="N54" s="465">
        <v>0</v>
      </c>
      <c r="O54" s="1155">
        <f t="shared" si="0"/>
        <v>0</v>
      </c>
      <c r="P54" s="1156">
        <f t="shared" si="1"/>
        <v>0</v>
      </c>
      <c r="Q54" s="1143">
        <f>'t1'!M54</f>
        <v>0</v>
      </c>
    </row>
    <row r="55" spans="1:17" ht="14.15" customHeight="1" x14ac:dyDescent="0.3">
      <c r="A55" s="1029" t="str">
        <f>'t1'!A55</f>
        <v>Fisici con inc. di struttura semplice (rapp. Esclusivo)</v>
      </c>
      <c r="B55" s="1030" t="str">
        <f>'t1'!B55</f>
        <v>SD0E41</v>
      </c>
      <c r="C55" s="463">
        <v>0</v>
      </c>
      <c r="D55" s="461">
        <v>0</v>
      </c>
      <c r="E55" s="463">
        <v>0</v>
      </c>
      <c r="F55" s="461">
        <v>0</v>
      </c>
      <c r="G55" s="463">
        <v>0</v>
      </c>
      <c r="H55" s="461">
        <v>0</v>
      </c>
      <c r="I55" s="463">
        <v>0</v>
      </c>
      <c r="J55" s="461">
        <v>0</v>
      </c>
      <c r="K55" s="463">
        <v>1</v>
      </c>
      <c r="L55" s="461">
        <v>1</v>
      </c>
      <c r="M55" s="463">
        <v>0</v>
      </c>
      <c r="N55" s="465">
        <v>0</v>
      </c>
      <c r="O55" s="1155">
        <f t="shared" si="0"/>
        <v>1</v>
      </c>
      <c r="P55" s="1156">
        <f t="shared" si="1"/>
        <v>1</v>
      </c>
      <c r="Q55" s="1143">
        <f>'t1'!M55</f>
        <v>1</v>
      </c>
    </row>
    <row r="56" spans="1:17" x14ac:dyDescent="0.3">
      <c r="A56" s="1029" t="str">
        <f>'t1'!A56</f>
        <v>Fisici con inc. di struttura semplice (rapp. Non escl.)</v>
      </c>
      <c r="B56" s="1030" t="str">
        <f>'t1'!B56</f>
        <v>SD0N41</v>
      </c>
      <c r="C56" s="463">
        <v>0</v>
      </c>
      <c r="D56" s="461">
        <v>0</v>
      </c>
      <c r="E56" s="463">
        <v>0</v>
      </c>
      <c r="F56" s="461">
        <v>0</v>
      </c>
      <c r="G56" s="463">
        <v>0</v>
      </c>
      <c r="H56" s="461">
        <v>0</v>
      </c>
      <c r="I56" s="463">
        <v>0</v>
      </c>
      <c r="J56" s="461">
        <v>0</v>
      </c>
      <c r="K56" s="463">
        <v>0</v>
      </c>
      <c r="L56" s="461">
        <v>0</v>
      </c>
      <c r="M56" s="463">
        <v>0</v>
      </c>
      <c r="N56" s="465">
        <v>0</v>
      </c>
      <c r="O56" s="1155">
        <f t="shared" si="0"/>
        <v>0</v>
      </c>
      <c r="P56" s="1156">
        <f t="shared" si="1"/>
        <v>0</v>
      </c>
      <c r="Q56" s="1143">
        <f>'t1'!M56</f>
        <v>0</v>
      </c>
    </row>
    <row r="57" spans="1:17" x14ac:dyDescent="0.3">
      <c r="A57" s="1029" t="str">
        <f>'t1'!A57</f>
        <v>Fisici con altri incar. Prof.li (rapp. Esclusivo)</v>
      </c>
      <c r="B57" s="1030" t="str">
        <f>'t1'!B57</f>
        <v>SD0A41</v>
      </c>
      <c r="C57" s="463">
        <v>0</v>
      </c>
      <c r="D57" s="461">
        <v>0</v>
      </c>
      <c r="E57" s="463">
        <v>0</v>
      </c>
      <c r="F57" s="461">
        <v>0</v>
      </c>
      <c r="G57" s="463">
        <v>0</v>
      </c>
      <c r="H57" s="461">
        <v>0</v>
      </c>
      <c r="I57" s="463">
        <v>0</v>
      </c>
      <c r="J57" s="461">
        <v>0</v>
      </c>
      <c r="K57" s="463">
        <v>3</v>
      </c>
      <c r="L57" s="461">
        <v>1</v>
      </c>
      <c r="M57" s="463">
        <v>0</v>
      </c>
      <c r="N57" s="465">
        <v>0</v>
      </c>
      <c r="O57" s="1155">
        <f t="shared" si="0"/>
        <v>3</v>
      </c>
      <c r="P57" s="1156">
        <f t="shared" si="1"/>
        <v>1</v>
      </c>
      <c r="Q57" s="1143">
        <f>'t1'!M57</f>
        <v>1</v>
      </c>
    </row>
    <row r="58" spans="1:17" x14ac:dyDescent="0.3">
      <c r="A58" s="1029" t="str">
        <f>'t1'!A58</f>
        <v>Fisici con altri incar. Prof.li (rapp. Non escl.)</v>
      </c>
      <c r="B58" s="1030" t="str">
        <f>'t1'!B58</f>
        <v>SD0040</v>
      </c>
      <c r="C58" s="463">
        <v>0</v>
      </c>
      <c r="D58" s="461">
        <v>0</v>
      </c>
      <c r="E58" s="463">
        <v>0</v>
      </c>
      <c r="F58" s="461">
        <v>0</v>
      </c>
      <c r="G58" s="463">
        <v>0</v>
      </c>
      <c r="H58" s="461">
        <v>0</v>
      </c>
      <c r="I58" s="463">
        <v>0</v>
      </c>
      <c r="J58" s="461">
        <v>0</v>
      </c>
      <c r="K58" s="463">
        <v>0</v>
      </c>
      <c r="L58" s="461">
        <v>0</v>
      </c>
      <c r="M58" s="463">
        <v>0</v>
      </c>
      <c r="N58" s="465">
        <v>0</v>
      </c>
      <c r="O58" s="1155">
        <f t="shared" si="0"/>
        <v>0</v>
      </c>
      <c r="P58" s="1156">
        <f t="shared" si="1"/>
        <v>0</v>
      </c>
      <c r="Q58" s="1143">
        <f>'t1'!M58</f>
        <v>0</v>
      </c>
    </row>
    <row r="59" spans="1:17" x14ac:dyDescent="0.3">
      <c r="A59" s="1029" t="str">
        <f>'t1'!A59</f>
        <v>Fisici a t. determinato (art. 15-septies d.lgs. 502/92)</v>
      </c>
      <c r="B59" s="1030" t="str">
        <f>'t1'!B59</f>
        <v>SD0603</v>
      </c>
      <c r="C59" s="463">
        <v>0</v>
      </c>
      <c r="D59" s="461">
        <v>0</v>
      </c>
      <c r="E59" s="463">
        <v>0</v>
      </c>
      <c r="F59" s="461">
        <v>0</v>
      </c>
      <c r="G59" s="463">
        <v>0</v>
      </c>
      <c r="H59" s="461">
        <v>0</v>
      </c>
      <c r="I59" s="463">
        <v>0</v>
      </c>
      <c r="J59" s="461">
        <v>0</v>
      </c>
      <c r="K59" s="463">
        <v>0</v>
      </c>
      <c r="L59" s="461">
        <v>0</v>
      </c>
      <c r="M59" s="463">
        <v>0</v>
      </c>
      <c r="N59" s="465">
        <v>0</v>
      </c>
      <c r="O59" s="1155">
        <f t="shared" si="0"/>
        <v>0</v>
      </c>
      <c r="P59" s="1156">
        <f t="shared" si="1"/>
        <v>0</v>
      </c>
      <c r="Q59" s="1143">
        <f>'t1'!M59</f>
        <v>0</v>
      </c>
    </row>
    <row r="60" spans="1:17" x14ac:dyDescent="0.3">
      <c r="A60" s="1029" t="str">
        <f>'t1'!A60</f>
        <v>Psicologi con inc. di struttura complessa (rapp. Esclusivo)</v>
      </c>
      <c r="B60" s="1030" t="str">
        <f>'t1'!B60</f>
        <v>SD0E66</v>
      </c>
      <c r="C60" s="463">
        <v>0</v>
      </c>
      <c r="D60" s="461">
        <v>0</v>
      </c>
      <c r="E60" s="463">
        <v>0</v>
      </c>
      <c r="F60" s="461">
        <v>0</v>
      </c>
      <c r="G60" s="463">
        <v>0</v>
      </c>
      <c r="H60" s="461">
        <v>0</v>
      </c>
      <c r="I60" s="463">
        <v>0</v>
      </c>
      <c r="J60" s="461">
        <v>0</v>
      </c>
      <c r="K60" s="463">
        <v>0</v>
      </c>
      <c r="L60" s="461">
        <v>0</v>
      </c>
      <c r="M60" s="463">
        <v>0</v>
      </c>
      <c r="N60" s="465">
        <v>0</v>
      </c>
      <c r="O60" s="1155">
        <f t="shared" si="0"/>
        <v>0</v>
      </c>
      <c r="P60" s="1156">
        <f t="shared" si="1"/>
        <v>0</v>
      </c>
      <c r="Q60" s="1143">
        <f>'t1'!M60</f>
        <v>0</v>
      </c>
    </row>
    <row r="61" spans="1:17" x14ac:dyDescent="0.3">
      <c r="A61" s="1029" t="str">
        <f>'t1'!A61</f>
        <v>Psicologi con inc. di struttura complessa (rapp. Non escl.)</v>
      </c>
      <c r="B61" s="1030" t="str">
        <f>'t1'!B61</f>
        <v>SD0N66</v>
      </c>
      <c r="C61" s="463">
        <v>0</v>
      </c>
      <c r="D61" s="461">
        <v>0</v>
      </c>
      <c r="E61" s="463">
        <v>0</v>
      </c>
      <c r="F61" s="461">
        <v>0</v>
      </c>
      <c r="G61" s="463">
        <v>0</v>
      </c>
      <c r="H61" s="461">
        <v>0</v>
      </c>
      <c r="I61" s="463">
        <v>0</v>
      </c>
      <c r="J61" s="461">
        <v>0</v>
      </c>
      <c r="K61" s="463">
        <v>0</v>
      </c>
      <c r="L61" s="461">
        <v>0</v>
      </c>
      <c r="M61" s="463">
        <v>0</v>
      </c>
      <c r="N61" s="465">
        <v>0</v>
      </c>
      <c r="O61" s="1155">
        <f t="shared" si="0"/>
        <v>0</v>
      </c>
      <c r="P61" s="1156">
        <f t="shared" si="1"/>
        <v>0</v>
      </c>
      <c r="Q61" s="1143">
        <f>'t1'!M61</f>
        <v>0</v>
      </c>
    </row>
    <row r="62" spans="1:17" x14ac:dyDescent="0.3">
      <c r="A62" s="1029" t="str">
        <f>'t1'!A62</f>
        <v>Psicologi con inc. di struttura semplice (rapp. Esclusivo)</v>
      </c>
      <c r="B62" s="1030" t="str">
        <f>'t1'!B62</f>
        <v>SD0E65</v>
      </c>
      <c r="C62" s="463">
        <v>0</v>
      </c>
      <c r="D62" s="461">
        <v>0</v>
      </c>
      <c r="E62" s="463">
        <v>0</v>
      </c>
      <c r="F62" s="461">
        <v>0</v>
      </c>
      <c r="G62" s="463">
        <v>0</v>
      </c>
      <c r="H62" s="461">
        <v>0</v>
      </c>
      <c r="I62" s="463">
        <v>0</v>
      </c>
      <c r="J62" s="461">
        <v>1</v>
      </c>
      <c r="K62" s="463">
        <v>0</v>
      </c>
      <c r="L62" s="461">
        <v>0</v>
      </c>
      <c r="M62" s="463">
        <v>0</v>
      </c>
      <c r="N62" s="465">
        <v>0</v>
      </c>
      <c r="O62" s="1155">
        <f t="shared" si="0"/>
        <v>0</v>
      </c>
      <c r="P62" s="1156">
        <f t="shared" si="1"/>
        <v>1</v>
      </c>
      <c r="Q62" s="1143">
        <f>'t1'!M62</f>
        <v>1</v>
      </c>
    </row>
    <row r="63" spans="1:17" x14ac:dyDescent="0.3">
      <c r="A63" s="1029" t="str">
        <f>'t1'!A63</f>
        <v>Psicologi con inc. di struttura semplice (rapp. Non escl.)</v>
      </c>
      <c r="B63" s="1030" t="str">
        <f>'t1'!B63</f>
        <v>SD0N65</v>
      </c>
      <c r="C63" s="463">
        <v>0</v>
      </c>
      <c r="D63" s="461">
        <v>0</v>
      </c>
      <c r="E63" s="463">
        <v>0</v>
      </c>
      <c r="F63" s="461">
        <v>0</v>
      </c>
      <c r="G63" s="463">
        <v>0</v>
      </c>
      <c r="H63" s="461">
        <v>0</v>
      </c>
      <c r="I63" s="463">
        <v>0</v>
      </c>
      <c r="J63" s="461">
        <v>0</v>
      </c>
      <c r="K63" s="463">
        <v>0</v>
      </c>
      <c r="L63" s="461">
        <v>0</v>
      </c>
      <c r="M63" s="463">
        <v>0</v>
      </c>
      <c r="N63" s="465">
        <v>0</v>
      </c>
      <c r="O63" s="1155">
        <f t="shared" si="0"/>
        <v>0</v>
      </c>
      <c r="P63" s="1156">
        <f t="shared" si="1"/>
        <v>0</v>
      </c>
      <c r="Q63" s="1143">
        <f>'t1'!M63</f>
        <v>0</v>
      </c>
    </row>
    <row r="64" spans="1:17" x14ac:dyDescent="0.3">
      <c r="A64" s="1029" t="str">
        <f>'t1'!A64</f>
        <v>Psicologi con altri incar. Prof.li (rapp. Esclusivo)</v>
      </c>
      <c r="B64" s="1030" t="str">
        <f>'t1'!B64</f>
        <v>SD0A65</v>
      </c>
      <c r="C64" s="463">
        <v>0</v>
      </c>
      <c r="D64" s="461">
        <v>0</v>
      </c>
      <c r="E64" s="463">
        <v>0</v>
      </c>
      <c r="F64" s="461">
        <v>0</v>
      </c>
      <c r="G64" s="463">
        <v>0</v>
      </c>
      <c r="H64" s="461">
        <v>0</v>
      </c>
      <c r="I64" s="463">
        <v>0</v>
      </c>
      <c r="J64" s="461">
        <v>0</v>
      </c>
      <c r="K64" s="463">
        <v>1</v>
      </c>
      <c r="L64" s="461">
        <v>0</v>
      </c>
      <c r="M64" s="463">
        <v>0</v>
      </c>
      <c r="N64" s="465">
        <v>0</v>
      </c>
      <c r="O64" s="1155">
        <f t="shared" si="0"/>
        <v>1</v>
      </c>
      <c r="P64" s="1156">
        <f t="shared" si="1"/>
        <v>0</v>
      </c>
      <c r="Q64" s="1143">
        <f>'t1'!M64</f>
        <v>1</v>
      </c>
    </row>
    <row r="65" spans="1:17" x14ac:dyDescent="0.3">
      <c r="A65" s="1029" t="str">
        <f>'t1'!A65</f>
        <v>Psicologi con altri incar. Prof.li (rapp. Non escl.)</v>
      </c>
      <c r="B65" s="1030" t="str">
        <f>'t1'!B65</f>
        <v>SD0064</v>
      </c>
      <c r="C65" s="463">
        <v>0</v>
      </c>
      <c r="D65" s="461">
        <v>0</v>
      </c>
      <c r="E65" s="463">
        <v>0</v>
      </c>
      <c r="F65" s="461">
        <v>0</v>
      </c>
      <c r="G65" s="463">
        <v>0</v>
      </c>
      <c r="H65" s="461">
        <v>0</v>
      </c>
      <c r="I65" s="463">
        <v>0</v>
      </c>
      <c r="J65" s="461">
        <v>0</v>
      </c>
      <c r="K65" s="463">
        <v>0</v>
      </c>
      <c r="L65" s="461">
        <v>0</v>
      </c>
      <c r="M65" s="463">
        <v>0</v>
      </c>
      <c r="N65" s="465">
        <v>0</v>
      </c>
      <c r="O65" s="1155">
        <f t="shared" si="0"/>
        <v>0</v>
      </c>
      <c r="P65" s="1156">
        <f t="shared" si="1"/>
        <v>0</v>
      </c>
      <c r="Q65" s="1143">
        <f>'t1'!M65</f>
        <v>0</v>
      </c>
    </row>
    <row r="66" spans="1:17" x14ac:dyDescent="0.3">
      <c r="A66" s="1029" t="str">
        <f>'t1'!A66</f>
        <v>Psicologi a t. determinato (art. 15-septies d.lgs. 502/92)</v>
      </c>
      <c r="B66" s="1030" t="str">
        <f>'t1'!B66</f>
        <v>SD0604</v>
      </c>
      <c r="C66" s="463">
        <v>0</v>
      </c>
      <c r="D66" s="461">
        <v>0</v>
      </c>
      <c r="E66" s="463">
        <v>0</v>
      </c>
      <c r="F66" s="461">
        <v>0</v>
      </c>
      <c r="G66" s="463">
        <v>0</v>
      </c>
      <c r="H66" s="461">
        <v>0</v>
      </c>
      <c r="I66" s="463">
        <v>0</v>
      </c>
      <c r="J66" s="461">
        <v>0</v>
      </c>
      <c r="K66" s="463">
        <v>0</v>
      </c>
      <c r="L66" s="461">
        <v>0</v>
      </c>
      <c r="M66" s="463">
        <v>0</v>
      </c>
      <c r="N66" s="465">
        <v>0</v>
      </c>
      <c r="O66" s="1155">
        <f t="shared" si="0"/>
        <v>0</v>
      </c>
      <c r="P66" s="1156">
        <f t="shared" si="1"/>
        <v>0</v>
      </c>
      <c r="Q66" s="1143">
        <f>'t1'!M66</f>
        <v>0</v>
      </c>
    </row>
    <row r="67" spans="1:17" x14ac:dyDescent="0.3">
      <c r="A67" s="1029" t="str">
        <f>'t1'!A67</f>
        <v>Dirigente prof. Sanit. Inferm/ostetrica (inc. Strut. Compl.)</v>
      </c>
      <c r="B67" s="1030" t="str">
        <f>'t1'!B67</f>
        <v>SD0CO1</v>
      </c>
      <c r="C67" s="463">
        <v>0</v>
      </c>
      <c r="D67" s="461">
        <v>0</v>
      </c>
      <c r="E67" s="463">
        <v>0</v>
      </c>
      <c r="F67" s="461">
        <v>0</v>
      </c>
      <c r="G67" s="463">
        <v>0</v>
      </c>
      <c r="H67" s="461">
        <v>0</v>
      </c>
      <c r="I67" s="463">
        <v>1</v>
      </c>
      <c r="J67" s="461">
        <v>1</v>
      </c>
      <c r="K67" s="463">
        <v>0</v>
      </c>
      <c r="L67" s="461">
        <v>0</v>
      </c>
      <c r="M67" s="463">
        <v>0</v>
      </c>
      <c r="N67" s="465">
        <v>0</v>
      </c>
      <c r="O67" s="1155">
        <f t="shared" si="0"/>
        <v>1</v>
      </c>
      <c r="P67" s="1156">
        <f t="shared" si="1"/>
        <v>1</v>
      </c>
      <c r="Q67" s="1143">
        <f>'t1'!M67</f>
        <v>1</v>
      </c>
    </row>
    <row r="68" spans="1:17" x14ac:dyDescent="0.3">
      <c r="A68" s="1029" t="str">
        <f>'t1'!A68</f>
        <v>Dirigente prof. Sanit. Inferm/ostetrica (inc. Strut. Sempl.)</v>
      </c>
      <c r="B68" s="1030" t="str">
        <f>'t1'!B68</f>
        <v>SD0SE1</v>
      </c>
      <c r="C68" s="463">
        <v>0</v>
      </c>
      <c r="D68" s="461">
        <v>0</v>
      </c>
      <c r="E68" s="463">
        <v>0</v>
      </c>
      <c r="F68" s="461">
        <v>0</v>
      </c>
      <c r="G68" s="463">
        <v>0</v>
      </c>
      <c r="H68" s="461">
        <v>0</v>
      </c>
      <c r="I68" s="463">
        <v>0</v>
      </c>
      <c r="J68" s="461">
        <v>0</v>
      </c>
      <c r="K68" s="463">
        <v>0</v>
      </c>
      <c r="L68" s="461">
        <v>0</v>
      </c>
      <c r="M68" s="463">
        <v>0</v>
      </c>
      <c r="N68" s="465">
        <v>0</v>
      </c>
      <c r="O68" s="1155">
        <f t="shared" si="0"/>
        <v>0</v>
      </c>
      <c r="P68" s="1156">
        <f t="shared" si="1"/>
        <v>0</v>
      </c>
      <c r="Q68" s="1143">
        <f>'t1'!M68</f>
        <v>0</v>
      </c>
    </row>
    <row r="69" spans="1:17" x14ac:dyDescent="0.3">
      <c r="A69" s="1029" t="str">
        <f>'t1'!A69</f>
        <v>Dirigente prof. Sanit. Inferm/ostetrica (altri inc. Prof.li)</v>
      </c>
      <c r="B69" s="1030" t="str">
        <f>'t1'!B69</f>
        <v>SD0AI1</v>
      </c>
      <c r="C69" s="463">
        <v>0</v>
      </c>
      <c r="D69" s="461">
        <v>0</v>
      </c>
      <c r="E69" s="463">
        <v>0</v>
      </c>
      <c r="F69" s="461">
        <v>0</v>
      </c>
      <c r="G69" s="463">
        <v>0</v>
      </c>
      <c r="H69" s="461">
        <v>0</v>
      </c>
      <c r="I69" s="463">
        <v>0</v>
      </c>
      <c r="J69" s="461">
        <v>0</v>
      </c>
      <c r="K69" s="463">
        <v>0</v>
      </c>
      <c r="L69" s="461">
        <v>0</v>
      </c>
      <c r="M69" s="463">
        <v>0</v>
      </c>
      <c r="N69" s="465">
        <v>0</v>
      </c>
      <c r="O69" s="1155">
        <f t="shared" si="0"/>
        <v>0</v>
      </c>
      <c r="P69" s="1156">
        <f t="shared" si="1"/>
        <v>0</v>
      </c>
      <c r="Q69" s="1143">
        <f>'t1'!M69</f>
        <v>0</v>
      </c>
    </row>
    <row r="70" spans="1:17" x14ac:dyDescent="0.3">
      <c r="A70" s="1029" t="str">
        <f>'t1'!A70</f>
        <v>Dir. Prof.san.inferm/ostet t.det.art.15-septies dlgs 502/92</v>
      </c>
      <c r="B70" s="1030" t="str">
        <f>'t1'!B70</f>
        <v>SD048B</v>
      </c>
      <c r="C70" s="463">
        <v>0</v>
      </c>
      <c r="D70" s="461">
        <v>0</v>
      </c>
      <c r="E70" s="463">
        <v>0</v>
      </c>
      <c r="F70" s="461">
        <v>0</v>
      </c>
      <c r="G70" s="463">
        <v>0</v>
      </c>
      <c r="H70" s="461">
        <v>0</v>
      </c>
      <c r="I70" s="463">
        <v>0</v>
      </c>
      <c r="J70" s="461">
        <v>0</v>
      </c>
      <c r="K70" s="463">
        <v>0</v>
      </c>
      <c r="L70" s="461">
        <v>0</v>
      </c>
      <c r="M70" s="463">
        <v>0</v>
      </c>
      <c r="N70" s="465">
        <v>0</v>
      </c>
      <c r="O70" s="1155">
        <f t="shared" si="0"/>
        <v>0</v>
      </c>
      <c r="P70" s="1156">
        <f t="shared" si="1"/>
        <v>0</v>
      </c>
      <c r="Q70" s="1143">
        <f>'t1'!M70</f>
        <v>0</v>
      </c>
    </row>
    <row r="71" spans="1:17" x14ac:dyDescent="0.3">
      <c r="A71" s="1029" t="str">
        <f>'t1'!A71</f>
        <v>Dirigente prof. Sanit. Riabilitative (inc. Strut. Compl.)</v>
      </c>
      <c r="B71" s="1030" t="str">
        <f>'t1'!B71</f>
        <v>SD0CO2</v>
      </c>
      <c r="C71" s="463">
        <v>0</v>
      </c>
      <c r="D71" s="461">
        <v>0</v>
      </c>
      <c r="E71" s="463">
        <v>0</v>
      </c>
      <c r="F71" s="461">
        <v>0</v>
      </c>
      <c r="G71" s="463">
        <v>0</v>
      </c>
      <c r="H71" s="461">
        <v>0</v>
      </c>
      <c r="I71" s="463">
        <v>0</v>
      </c>
      <c r="J71" s="461">
        <v>0</v>
      </c>
      <c r="K71" s="463">
        <v>0</v>
      </c>
      <c r="L71" s="461">
        <v>0</v>
      </c>
      <c r="M71" s="463">
        <v>0</v>
      </c>
      <c r="N71" s="465">
        <v>0</v>
      </c>
      <c r="O71" s="1155">
        <f t="shared" si="0"/>
        <v>0</v>
      </c>
      <c r="P71" s="1156">
        <f t="shared" si="1"/>
        <v>0</v>
      </c>
      <c r="Q71" s="1143">
        <f>'t1'!M71</f>
        <v>0</v>
      </c>
    </row>
    <row r="72" spans="1:17" x14ac:dyDescent="0.3">
      <c r="A72" s="1029" t="str">
        <f>'t1'!A72</f>
        <v>Dirigente prof. Sanit. Riabilitative (inc. Strut. Sempl.)</v>
      </c>
      <c r="B72" s="1030" t="str">
        <f>'t1'!B72</f>
        <v>SD0SE2</v>
      </c>
      <c r="C72" s="463">
        <v>0</v>
      </c>
      <c r="D72" s="461">
        <v>0</v>
      </c>
      <c r="E72" s="463">
        <v>0</v>
      </c>
      <c r="F72" s="461">
        <v>0</v>
      </c>
      <c r="G72" s="463">
        <v>0</v>
      </c>
      <c r="H72" s="461">
        <v>0</v>
      </c>
      <c r="I72" s="463">
        <v>0</v>
      </c>
      <c r="J72" s="461">
        <v>0</v>
      </c>
      <c r="K72" s="463">
        <v>0</v>
      </c>
      <c r="L72" s="461">
        <v>0</v>
      </c>
      <c r="M72" s="463">
        <v>0</v>
      </c>
      <c r="N72" s="465">
        <v>0</v>
      </c>
      <c r="O72" s="1155">
        <f t="shared" ref="O72:O135" si="2">SUM(C72,E72,G72,I72,K72,M72)</f>
        <v>0</v>
      </c>
      <c r="P72" s="1156">
        <f t="shared" ref="P72:P135" si="3">SUM(D72,F72,H72,J72,L72,N72)</f>
        <v>0</v>
      </c>
      <c r="Q72" s="1143">
        <f>'t1'!M72</f>
        <v>0</v>
      </c>
    </row>
    <row r="73" spans="1:17" x14ac:dyDescent="0.3">
      <c r="A73" s="1029" t="str">
        <f>'t1'!A73</f>
        <v>Dirigente prof. Sanit. Riabilitative (altri inc. Prof.li)</v>
      </c>
      <c r="B73" s="1030" t="str">
        <f>'t1'!B73</f>
        <v>SD0AI2</v>
      </c>
      <c r="C73" s="463">
        <v>0</v>
      </c>
      <c r="D73" s="461">
        <v>0</v>
      </c>
      <c r="E73" s="463">
        <v>0</v>
      </c>
      <c r="F73" s="461">
        <v>0</v>
      </c>
      <c r="G73" s="463">
        <v>0</v>
      </c>
      <c r="H73" s="461">
        <v>0</v>
      </c>
      <c r="I73" s="463">
        <v>0</v>
      </c>
      <c r="J73" s="461">
        <v>0</v>
      </c>
      <c r="K73" s="463">
        <v>0</v>
      </c>
      <c r="L73" s="461">
        <v>0</v>
      </c>
      <c r="M73" s="463">
        <v>0</v>
      </c>
      <c r="N73" s="465">
        <v>0</v>
      </c>
      <c r="O73" s="1155">
        <f t="shared" si="2"/>
        <v>0</v>
      </c>
      <c r="P73" s="1156">
        <f t="shared" si="3"/>
        <v>0</v>
      </c>
      <c r="Q73" s="1143">
        <f>'t1'!M73</f>
        <v>0</v>
      </c>
    </row>
    <row r="74" spans="1:17" x14ac:dyDescent="0.3">
      <c r="A74" s="1029" t="str">
        <f>'t1'!A74</f>
        <v>Dir. Prof. San. Riabilitat. T.det.art.15-septies dlgs 502/92</v>
      </c>
      <c r="B74" s="1030" t="str">
        <f>'t1'!B74</f>
        <v>SD048C</v>
      </c>
      <c r="C74" s="463">
        <v>0</v>
      </c>
      <c r="D74" s="461">
        <v>0</v>
      </c>
      <c r="E74" s="463">
        <v>0</v>
      </c>
      <c r="F74" s="461">
        <v>0</v>
      </c>
      <c r="G74" s="463">
        <v>0</v>
      </c>
      <c r="H74" s="461">
        <v>0</v>
      </c>
      <c r="I74" s="463">
        <v>0</v>
      </c>
      <c r="J74" s="461">
        <v>0</v>
      </c>
      <c r="K74" s="463">
        <v>0</v>
      </c>
      <c r="L74" s="461">
        <v>0</v>
      </c>
      <c r="M74" s="463">
        <v>0</v>
      </c>
      <c r="N74" s="465">
        <v>0</v>
      </c>
      <c r="O74" s="1155">
        <f t="shared" si="2"/>
        <v>0</v>
      </c>
      <c r="P74" s="1156">
        <f t="shared" si="3"/>
        <v>0</v>
      </c>
      <c r="Q74" s="1143">
        <f>'t1'!M74</f>
        <v>0</v>
      </c>
    </row>
    <row r="75" spans="1:17" x14ac:dyDescent="0.3">
      <c r="A75" s="1029" t="str">
        <f>'t1'!A75</f>
        <v>Dirigente prof. Tecnico sanitarie (inc. Strut. Compl.)</v>
      </c>
      <c r="B75" s="1030" t="str">
        <f>'t1'!B75</f>
        <v>SD0CO3</v>
      </c>
      <c r="C75" s="463">
        <v>0</v>
      </c>
      <c r="D75" s="461">
        <v>0</v>
      </c>
      <c r="E75" s="463">
        <v>0</v>
      </c>
      <c r="F75" s="461">
        <v>0</v>
      </c>
      <c r="G75" s="463">
        <v>0</v>
      </c>
      <c r="H75" s="461">
        <v>0</v>
      </c>
      <c r="I75" s="463">
        <v>0</v>
      </c>
      <c r="J75" s="461">
        <v>0</v>
      </c>
      <c r="K75" s="463">
        <v>0</v>
      </c>
      <c r="L75" s="461">
        <v>0</v>
      </c>
      <c r="M75" s="463">
        <v>0</v>
      </c>
      <c r="N75" s="465">
        <v>0</v>
      </c>
      <c r="O75" s="1155">
        <f t="shared" si="2"/>
        <v>0</v>
      </c>
      <c r="P75" s="1156">
        <f t="shared" si="3"/>
        <v>0</v>
      </c>
      <c r="Q75" s="1143">
        <f>'t1'!M75</f>
        <v>0</v>
      </c>
    </row>
    <row r="76" spans="1:17" x14ac:dyDescent="0.3">
      <c r="A76" s="1029" t="str">
        <f>'t1'!A76</f>
        <v>Dirigente prof. Tecnico sanitarie (inc. Strut. Sempl.)</v>
      </c>
      <c r="B76" s="1030" t="str">
        <f>'t1'!B76</f>
        <v>SD0SE3</v>
      </c>
      <c r="C76" s="463">
        <v>0</v>
      </c>
      <c r="D76" s="461">
        <v>0</v>
      </c>
      <c r="E76" s="463">
        <v>0</v>
      </c>
      <c r="F76" s="461">
        <v>0</v>
      </c>
      <c r="G76" s="463">
        <v>0</v>
      </c>
      <c r="H76" s="461">
        <v>0</v>
      </c>
      <c r="I76" s="463">
        <v>0</v>
      </c>
      <c r="J76" s="461">
        <v>0</v>
      </c>
      <c r="K76" s="463">
        <v>0</v>
      </c>
      <c r="L76" s="461">
        <v>0</v>
      </c>
      <c r="M76" s="463">
        <v>0</v>
      </c>
      <c r="N76" s="465">
        <v>0</v>
      </c>
      <c r="O76" s="1155">
        <f t="shared" si="2"/>
        <v>0</v>
      </c>
      <c r="P76" s="1156">
        <f t="shared" si="3"/>
        <v>0</v>
      </c>
      <c r="Q76" s="1143">
        <f>'t1'!M76</f>
        <v>0</v>
      </c>
    </row>
    <row r="77" spans="1:17" x14ac:dyDescent="0.3">
      <c r="A77" s="1029" t="str">
        <f>'t1'!A77</f>
        <v>Dirigente prof. Tecnico sanitarie (altri inc. Prof.li)</v>
      </c>
      <c r="B77" s="1030" t="str">
        <f>'t1'!B77</f>
        <v>SD0AI3</v>
      </c>
      <c r="C77" s="463">
        <v>0</v>
      </c>
      <c r="D77" s="461">
        <v>0</v>
      </c>
      <c r="E77" s="463">
        <v>0</v>
      </c>
      <c r="F77" s="461">
        <v>0</v>
      </c>
      <c r="G77" s="463">
        <v>0</v>
      </c>
      <c r="H77" s="461">
        <v>0</v>
      </c>
      <c r="I77" s="463">
        <v>0</v>
      </c>
      <c r="J77" s="461">
        <v>0</v>
      </c>
      <c r="K77" s="463">
        <v>0</v>
      </c>
      <c r="L77" s="461">
        <v>0</v>
      </c>
      <c r="M77" s="463">
        <v>0</v>
      </c>
      <c r="N77" s="465">
        <v>0</v>
      </c>
      <c r="O77" s="1155">
        <f t="shared" si="2"/>
        <v>0</v>
      </c>
      <c r="P77" s="1156">
        <f t="shared" si="3"/>
        <v>0</v>
      </c>
      <c r="Q77" s="1143">
        <f>'t1'!M77</f>
        <v>0</v>
      </c>
    </row>
    <row r="78" spans="1:17" x14ac:dyDescent="0.3">
      <c r="A78" s="1029" t="str">
        <f>'t1'!A78</f>
        <v>Dir. Prof.tecnico sanitarie t.det.art.15-septies dlgs 502/92</v>
      </c>
      <c r="B78" s="1030" t="str">
        <f>'t1'!B78</f>
        <v>SD048D</v>
      </c>
      <c r="C78" s="463">
        <v>0</v>
      </c>
      <c r="D78" s="461">
        <v>0</v>
      </c>
      <c r="E78" s="463">
        <v>0</v>
      </c>
      <c r="F78" s="461">
        <v>0</v>
      </c>
      <c r="G78" s="463">
        <v>0</v>
      </c>
      <c r="H78" s="461">
        <v>0</v>
      </c>
      <c r="I78" s="463">
        <v>0</v>
      </c>
      <c r="J78" s="461">
        <v>0</v>
      </c>
      <c r="K78" s="463">
        <v>0</v>
      </c>
      <c r="L78" s="461">
        <v>0</v>
      </c>
      <c r="M78" s="463">
        <v>0</v>
      </c>
      <c r="N78" s="465">
        <v>0</v>
      </c>
      <c r="O78" s="1155">
        <f t="shared" si="2"/>
        <v>0</v>
      </c>
      <c r="P78" s="1156">
        <f t="shared" si="3"/>
        <v>0</v>
      </c>
      <c r="Q78" s="1143">
        <f>'t1'!M78</f>
        <v>0</v>
      </c>
    </row>
    <row r="79" spans="1:17" x14ac:dyDescent="0.3">
      <c r="A79" s="1029" t="str">
        <f>'t1'!A79</f>
        <v>Dirigente prof.tecniche della prevenzione (inc.strut.compl.)</v>
      </c>
      <c r="B79" s="1030" t="str">
        <f>'t1'!B79</f>
        <v>SD0CO4</v>
      </c>
      <c r="C79" s="463">
        <v>0</v>
      </c>
      <c r="D79" s="461">
        <v>0</v>
      </c>
      <c r="E79" s="463">
        <v>0</v>
      </c>
      <c r="F79" s="461">
        <v>0</v>
      </c>
      <c r="G79" s="463">
        <v>0</v>
      </c>
      <c r="H79" s="461">
        <v>0</v>
      </c>
      <c r="I79" s="463">
        <v>0</v>
      </c>
      <c r="J79" s="461">
        <v>0</v>
      </c>
      <c r="K79" s="463">
        <v>0</v>
      </c>
      <c r="L79" s="461">
        <v>0</v>
      </c>
      <c r="M79" s="463">
        <v>0</v>
      </c>
      <c r="N79" s="465">
        <v>0</v>
      </c>
      <c r="O79" s="1155">
        <f t="shared" si="2"/>
        <v>0</v>
      </c>
      <c r="P79" s="1156">
        <f t="shared" si="3"/>
        <v>0</v>
      </c>
      <c r="Q79" s="1143">
        <f>'t1'!M79</f>
        <v>0</v>
      </c>
    </row>
    <row r="80" spans="1:17" x14ac:dyDescent="0.3">
      <c r="A80" s="1029" t="str">
        <f>'t1'!A80</f>
        <v>Dirigente prof.tecniche della prevenzione (inc.strut.sempl.)</v>
      </c>
      <c r="B80" s="1030" t="str">
        <f>'t1'!B80</f>
        <v>SD0SE4</v>
      </c>
      <c r="C80" s="463">
        <v>0</v>
      </c>
      <c r="D80" s="461">
        <v>0</v>
      </c>
      <c r="E80" s="463">
        <v>0</v>
      </c>
      <c r="F80" s="461">
        <v>0</v>
      </c>
      <c r="G80" s="463">
        <v>0</v>
      </c>
      <c r="H80" s="461">
        <v>0</v>
      </c>
      <c r="I80" s="463">
        <v>0</v>
      </c>
      <c r="J80" s="461">
        <v>0</v>
      </c>
      <c r="K80" s="463">
        <v>0</v>
      </c>
      <c r="L80" s="461">
        <v>0</v>
      </c>
      <c r="M80" s="463">
        <v>0</v>
      </c>
      <c r="N80" s="465">
        <v>0</v>
      </c>
      <c r="O80" s="1155">
        <f t="shared" si="2"/>
        <v>0</v>
      </c>
      <c r="P80" s="1156">
        <f t="shared" si="3"/>
        <v>0</v>
      </c>
      <c r="Q80" s="1143">
        <f>'t1'!M80</f>
        <v>0</v>
      </c>
    </row>
    <row r="81" spans="1:17" x14ac:dyDescent="0.3">
      <c r="A81" s="1029" t="str">
        <f>'t1'!A81</f>
        <v>Dirigente prof.tecniche della prevenzione(altri inc.prof.li)</v>
      </c>
      <c r="B81" s="1030" t="str">
        <f>'t1'!B81</f>
        <v>SD0AI4</v>
      </c>
      <c r="C81" s="463">
        <v>0</v>
      </c>
      <c r="D81" s="461">
        <v>0</v>
      </c>
      <c r="E81" s="463">
        <v>0</v>
      </c>
      <c r="F81" s="461">
        <v>0</v>
      </c>
      <c r="G81" s="463">
        <v>0</v>
      </c>
      <c r="H81" s="461">
        <v>0</v>
      </c>
      <c r="I81" s="463">
        <v>0</v>
      </c>
      <c r="J81" s="461">
        <v>0</v>
      </c>
      <c r="K81" s="463">
        <v>0</v>
      </c>
      <c r="L81" s="461">
        <v>0</v>
      </c>
      <c r="M81" s="463">
        <v>0</v>
      </c>
      <c r="N81" s="465">
        <v>0</v>
      </c>
      <c r="O81" s="1155">
        <f t="shared" si="2"/>
        <v>0</v>
      </c>
      <c r="P81" s="1156">
        <f t="shared" si="3"/>
        <v>0</v>
      </c>
      <c r="Q81" s="1143">
        <f>'t1'!M81</f>
        <v>0</v>
      </c>
    </row>
    <row r="82" spans="1:17" x14ac:dyDescent="0.3">
      <c r="A82" s="1029" t="str">
        <f>'t1'!A82</f>
        <v>Dir. Prof.tecniche prevenz. T.det.art.15-septies dlgs 502/92</v>
      </c>
      <c r="B82" s="1030" t="str">
        <f>'t1'!B82</f>
        <v>SD048E</v>
      </c>
      <c r="C82" s="463">
        <v>0</v>
      </c>
      <c r="D82" s="461">
        <v>0</v>
      </c>
      <c r="E82" s="463">
        <v>0</v>
      </c>
      <c r="F82" s="461">
        <v>0</v>
      </c>
      <c r="G82" s="463">
        <v>0</v>
      </c>
      <c r="H82" s="461">
        <v>0</v>
      </c>
      <c r="I82" s="463">
        <v>0</v>
      </c>
      <c r="J82" s="461">
        <v>0</v>
      </c>
      <c r="K82" s="463">
        <v>0</v>
      </c>
      <c r="L82" s="461">
        <v>0</v>
      </c>
      <c r="M82" s="463">
        <v>0</v>
      </c>
      <c r="N82" s="465">
        <v>0</v>
      </c>
      <c r="O82" s="1155">
        <f t="shared" si="2"/>
        <v>0</v>
      </c>
      <c r="P82" s="1156">
        <f t="shared" si="3"/>
        <v>0</v>
      </c>
      <c r="Q82" s="1143">
        <f>'t1'!M82</f>
        <v>0</v>
      </c>
    </row>
    <row r="83" spans="1:17" x14ac:dyDescent="0.3">
      <c r="A83" s="1029" t="str">
        <f>'t1'!A83</f>
        <v>Coll.re prof.le sanitario - pers. Infer. Senior - ds</v>
      </c>
      <c r="B83" s="1030" t="str">
        <f>'t1'!B83</f>
        <v>S18863</v>
      </c>
      <c r="C83" s="463">
        <v>0</v>
      </c>
      <c r="D83" s="461">
        <v>0</v>
      </c>
      <c r="E83" s="463">
        <v>3</v>
      </c>
      <c r="F83" s="461">
        <v>15</v>
      </c>
      <c r="G83" s="463">
        <v>0</v>
      </c>
      <c r="H83" s="461">
        <v>0</v>
      </c>
      <c r="I83" s="463">
        <v>0</v>
      </c>
      <c r="J83" s="461">
        <v>1</v>
      </c>
      <c r="K83" s="463">
        <v>0</v>
      </c>
      <c r="L83" s="461">
        <v>0</v>
      </c>
      <c r="M83" s="463">
        <v>0</v>
      </c>
      <c r="N83" s="465">
        <v>0</v>
      </c>
      <c r="O83" s="1155">
        <f t="shared" si="2"/>
        <v>3</v>
      </c>
      <c r="P83" s="1156">
        <f t="shared" si="3"/>
        <v>16</v>
      </c>
      <c r="Q83" s="1143">
        <f>'t1'!M83</f>
        <v>1</v>
      </c>
    </row>
    <row r="84" spans="1:17" x14ac:dyDescent="0.3">
      <c r="A84" s="1029" t="str">
        <f>'t1'!A84</f>
        <v>Coll.re prof.le sanitario - pers. Infer. - D</v>
      </c>
      <c r="B84" s="1030" t="str">
        <f>'t1'!B84</f>
        <v>S16020</v>
      </c>
      <c r="C84" s="463">
        <v>0</v>
      </c>
      <c r="D84" s="461">
        <v>0</v>
      </c>
      <c r="E84" s="463">
        <v>40</v>
      </c>
      <c r="F84" s="461">
        <v>164</v>
      </c>
      <c r="G84" s="463">
        <v>62</v>
      </c>
      <c r="H84" s="461">
        <v>152</v>
      </c>
      <c r="I84" s="463">
        <v>4</v>
      </c>
      <c r="J84" s="461">
        <v>7</v>
      </c>
      <c r="K84" s="463">
        <v>0</v>
      </c>
      <c r="L84" s="461">
        <v>0</v>
      </c>
      <c r="M84" s="463">
        <v>2</v>
      </c>
      <c r="N84" s="465">
        <v>1</v>
      </c>
      <c r="O84" s="1155">
        <f t="shared" si="2"/>
        <v>108</v>
      </c>
      <c r="P84" s="1156">
        <f t="shared" si="3"/>
        <v>324</v>
      </c>
      <c r="Q84" s="1143">
        <f>'t1'!M84</f>
        <v>1</v>
      </c>
    </row>
    <row r="85" spans="1:17" x14ac:dyDescent="0.3">
      <c r="A85" s="1029" t="str">
        <f>'t1'!A85</f>
        <v>Oper.re prof.le sanitario pers. Inferm. - C</v>
      </c>
      <c r="B85" s="1030" t="str">
        <f>'t1'!B85</f>
        <v>S14056</v>
      </c>
      <c r="C85" s="463">
        <v>0</v>
      </c>
      <c r="D85" s="461">
        <v>0</v>
      </c>
      <c r="E85" s="463">
        <v>0</v>
      </c>
      <c r="F85" s="461">
        <v>0</v>
      </c>
      <c r="G85" s="463">
        <v>0</v>
      </c>
      <c r="H85" s="461">
        <v>0</v>
      </c>
      <c r="I85" s="463">
        <v>0</v>
      </c>
      <c r="J85" s="461">
        <v>0</v>
      </c>
      <c r="K85" s="463">
        <v>0</v>
      </c>
      <c r="L85" s="461">
        <v>0</v>
      </c>
      <c r="M85" s="463">
        <v>0</v>
      </c>
      <c r="N85" s="465">
        <v>0</v>
      </c>
      <c r="O85" s="1155">
        <f t="shared" si="2"/>
        <v>0</v>
      </c>
      <c r="P85" s="1156">
        <f t="shared" si="3"/>
        <v>0</v>
      </c>
      <c r="Q85" s="1143">
        <f>'t1'!M85</f>
        <v>0</v>
      </c>
    </row>
    <row r="86" spans="1:17" x14ac:dyDescent="0.3">
      <c r="A86" s="1029" t="str">
        <f>'t1'!A86</f>
        <v>Oper.re prof.le di ii cat.pers. Inferm.  Senior-C</v>
      </c>
      <c r="B86" s="1030" t="str">
        <f>'t1'!B86</f>
        <v>S14S52</v>
      </c>
      <c r="C86" s="463">
        <v>1</v>
      </c>
      <c r="D86" s="461">
        <v>0</v>
      </c>
      <c r="E86" s="463">
        <v>0</v>
      </c>
      <c r="F86" s="461">
        <v>0</v>
      </c>
      <c r="G86" s="463">
        <v>0</v>
      </c>
      <c r="H86" s="461">
        <v>0</v>
      </c>
      <c r="I86" s="463">
        <v>0</v>
      </c>
      <c r="J86" s="461">
        <v>0</v>
      </c>
      <c r="K86" s="463">
        <v>0</v>
      </c>
      <c r="L86" s="461">
        <v>0</v>
      </c>
      <c r="M86" s="463">
        <v>0</v>
      </c>
      <c r="N86" s="465">
        <v>0</v>
      </c>
      <c r="O86" s="1155">
        <f t="shared" si="2"/>
        <v>1</v>
      </c>
      <c r="P86" s="1156">
        <f t="shared" si="3"/>
        <v>0</v>
      </c>
      <c r="Q86" s="1143">
        <f>'t1'!M86</f>
        <v>1</v>
      </c>
    </row>
    <row r="87" spans="1:17" x14ac:dyDescent="0.3">
      <c r="A87" s="1029" t="str">
        <f>'t1'!A87</f>
        <v>Oper.re prof.le di ii cat.pers. Inferm. Bs</v>
      </c>
      <c r="B87" s="1030" t="str">
        <f>'t1'!B87</f>
        <v>S13052</v>
      </c>
      <c r="C87" s="463">
        <v>0</v>
      </c>
      <c r="D87" s="461">
        <v>0</v>
      </c>
      <c r="E87" s="463">
        <v>0</v>
      </c>
      <c r="F87" s="461">
        <v>0</v>
      </c>
      <c r="G87" s="463">
        <v>0</v>
      </c>
      <c r="H87" s="461">
        <v>0</v>
      </c>
      <c r="I87" s="463">
        <v>0</v>
      </c>
      <c r="J87" s="461">
        <v>0</v>
      </c>
      <c r="K87" s="463">
        <v>0</v>
      </c>
      <c r="L87" s="461">
        <v>0</v>
      </c>
      <c r="M87" s="463">
        <v>0</v>
      </c>
      <c r="N87" s="465">
        <v>0</v>
      </c>
      <c r="O87" s="1155">
        <f t="shared" si="2"/>
        <v>0</v>
      </c>
      <c r="P87" s="1156">
        <f t="shared" si="3"/>
        <v>0</v>
      </c>
      <c r="Q87" s="1143">
        <f>'t1'!M87</f>
        <v>0</v>
      </c>
    </row>
    <row r="88" spans="1:17" x14ac:dyDescent="0.3">
      <c r="A88" s="1029" t="str">
        <f>'t1'!A88</f>
        <v>Coll.re prof.le sanitario - pers. Tec. Senior - DS</v>
      </c>
      <c r="B88" s="1030" t="str">
        <f>'t1'!B88</f>
        <v>S18864</v>
      </c>
      <c r="C88" s="463">
        <v>0</v>
      </c>
      <c r="D88" s="461">
        <v>0</v>
      </c>
      <c r="E88" s="463">
        <v>0</v>
      </c>
      <c r="F88" s="461">
        <v>1</v>
      </c>
      <c r="G88" s="463">
        <v>2</v>
      </c>
      <c r="H88" s="461">
        <v>3</v>
      </c>
      <c r="I88" s="463">
        <v>0</v>
      </c>
      <c r="J88" s="461">
        <v>2</v>
      </c>
      <c r="K88" s="463">
        <v>0</v>
      </c>
      <c r="L88" s="461">
        <v>0</v>
      </c>
      <c r="M88" s="463">
        <v>0</v>
      </c>
      <c r="N88" s="465">
        <v>0</v>
      </c>
      <c r="O88" s="1155">
        <f t="shared" si="2"/>
        <v>2</v>
      </c>
      <c r="P88" s="1156">
        <f t="shared" si="3"/>
        <v>6</v>
      </c>
      <c r="Q88" s="1143">
        <f>'t1'!M88</f>
        <v>1</v>
      </c>
    </row>
    <row r="89" spans="1:17" x14ac:dyDescent="0.3">
      <c r="A89" s="1029" t="str">
        <f>'t1'!A89</f>
        <v>Coll.re prof.le sanitario - pers. Tec.- D</v>
      </c>
      <c r="B89" s="1030" t="str">
        <f>'t1'!B89</f>
        <v>S16021</v>
      </c>
      <c r="C89" s="463">
        <v>0</v>
      </c>
      <c r="D89" s="461">
        <v>0</v>
      </c>
      <c r="E89" s="463">
        <v>18</v>
      </c>
      <c r="F89" s="461">
        <v>24</v>
      </c>
      <c r="G89" s="463">
        <v>20</v>
      </c>
      <c r="H89" s="461">
        <v>86</v>
      </c>
      <c r="I89" s="463">
        <v>6</v>
      </c>
      <c r="J89" s="461">
        <v>7</v>
      </c>
      <c r="K89" s="463">
        <v>0</v>
      </c>
      <c r="L89" s="461">
        <v>0</v>
      </c>
      <c r="M89" s="463">
        <v>0</v>
      </c>
      <c r="N89" s="465">
        <v>0</v>
      </c>
      <c r="O89" s="1155">
        <f t="shared" si="2"/>
        <v>44</v>
      </c>
      <c r="P89" s="1156">
        <f t="shared" si="3"/>
        <v>117</v>
      </c>
      <c r="Q89" s="1143">
        <f>'t1'!M89</f>
        <v>1</v>
      </c>
    </row>
    <row r="90" spans="1:17" x14ac:dyDescent="0.3">
      <c r="A90" s="1029" t="str">
        <f>'t1'!A90</f>
        <v>Oper.re prof.le sanitario - pers. Tec.- C</v>
      </c>
      <c r="B90" s="1030" t="str">
        <f>'t1'!B90</f>
        <v>S14054</v>
      </c>
      <c r="C90" s="463">
        <v>0</v>
      </c>
      <c r="D90" s="461">
        <v>0</v>
      </c>
      <c r="E90" s="463">
        <v>0</v>
      </c>
      <c r="F90" s="461">
        <v>0</v>
      </c>
      <c r="G90" s="463">
        <v>0</v>
      </c>
      <c r="H90" s="461">
        <v>0</v>
      </c>
      <c r="I90" s="463">
        <v>0</v>
      </c>
      <c r="J90" s="461">
        <v>0</v>
      </c>
      <c r="K90" s="463">
        <v>0</v>
      </c>
      <c r="L90" s="461">
        <v>0</v>
      </c>
      <c r="M90" s="463">
        <v>0</v>
      </c>
      <c r="N90" s="465">
        <v>0</v>
      </c>
      <c r="O90" s="1155">
        <f t="shared" si="2"/>
        <v>0</v>
      </c>
      <c r="P90" s="1156">
        <f t="shared" si="3"/>
        <v>0</v>
      </c>
      <c r="Q90" s="1143">
        <f>'t1'!M90</f>
        <v>0</v>
      </c>
    </row>
    <row r="91" spans="1:17" x14ac:dyDescent="0.3">
      <c r="A91" s="1029" t="str">
        <f>'t1'!A91</f>
        <v>Coll.re prof.le sanitario - tecn. Della prev. Senior - DS</v>
      </c>
      <c r="B91" s="1030" t="str">
        <f>'t1'!B91</f>
        <v>S18865</v>
      </c>
      <c r="C91" s="463">
        <v>0</v>
      </c>
      <c r="D91" s="461">
        <v>0</v>
      </c>
      <c r="E91" s="463">
        <v>0</v>
      </c>
      <c r="F91" s="461">
        <v>0</v>
      </c>
      <c r="G91" s="463">
        <v>0</v>
      </c>
      <c r="H91" s="461">
        <v>0</v>
      </c>
      <c r="I91" s="463">
        <v>0</v>
      </c>
      <c r="J91" s="461">
        <v>0</v>
      </c>
      <c r="K91" s="463">
        <v>0</v>
      </c>
      <c r="L91" s="461">
        <v>0</v>
      </c>
      <c r="M91" s="463">
        <v>0</v>
      </c>
      <c r="N91" s="465">
        <v>0</v>
      </c>
      <c r="O91" s="1155">
        <f t="shared" si="2"/>
        <v>0</v>
      </c>
      <c r="P91" s="1156">
        <f t="shared" si="3"/>
        <v>0</v>
      </c>
      <c r="Q91" s="1143">
        <f>'t1'!M91</f>
        <v>0</v>
      </c>
    </row>
    <row r="92" spans="1:17" x14ac:dyDescent="0.3">
      <c r="A92" s="1029" t="str">
        <f>'t1'!A92</f>
        <v>Coll.re prof.le sanitario - tecn. Della prev. - D</v>
      </c>
      <c r="B92" s="1030" t="str">
        <f>'t1'!B92</f>
        <v>S16022</v>
      </c>
      <c r="C92" s="463">
        <v>0</v>
      </c>
      <c r="D92" s="461">
        <v>0</v>
      </c>
      <c r="E92" s="463">
        <v>1</v>
      </c>
      <c r="F92" s="461">
        <v>0</v>
      </c>
      <c r="G92" s="463">
        <v>0</v>
      </c>
      <c r="H92" s="461">
        <v>0</v>
      </c>
      <c r="I92" s="463">
        <v>0</v>
      </c>
      <c r="J92" s="461">
        <v>1</v>
      </c>
      <c r="K92" s="463">
        <v>0</v>
      </c>
      <c r="L92" s="461">
        <v>0</v>
      </c>
      <c r="M92" s="463">
        <v>0</v>
      </c>
      <c r="N92" s="465">
        <v>0</v>
      </c>
      <c r="O92" s="1155">
        <f t="shared" si="2"/>
        <v>1</v>
      </c>
      <c r="P92" s="1156">
        <f t="shared" si="3"/>
        <v>1</v>
      </c>
      <c r="Q92" s="1143">
        <f>'t1'!M92</f>
        <v>1</v>
      </c>
    </row>
    <row r="93" spans="1:17" x14ac:dyDescent="0.3">
      <c r="A93" s="1029" t="str">
        <f>'t1'!A93</f>
        <v>Oper.re prof.le sanitario - tecn. Della prev. - C</v>
      </c>
      <c r="B93" s="1030" t="str">
        <f>'t1'!B93</f>
        <v>S14055</v>
      </c>
      <c r="C93" s="463">
        <v>0</v>
      </c>
      <c r="D93" s="461">
        <v>0</v>
      </c>
      <c r="E93" s="463">
        <v>0</v>
      </c>
      <c r="F93" s="461">
        <v>0</v>
      </c>
      <c r="G93" s="463">
        <v>0</v>
      </c>
      <c r="H93" s="461">
        <v>0</v>
      </c>
      <c r="I93" s="463">
        <v>0</v>
      </c>
      <c r="J93" s="461">
        <v>0</v>
      </c>
      <c r="K93" s="463">
        <v>0</v>
      </c>
      <c r="L93" s="461">
        <v>0</v>
      </c>
      <c r="M93" s="463">
        <v>0</v>
      </c>
      <c r="N93" s="465">
        <v>0</v>
      </c>
      <c r="O93" s="1155">
        <f t="shared" si="2"/>
        <v>0</v>
      </c>
      <c r="P93" s="1156">
        <f t="shared" si="3"/>
        <v>0</v>
      </c>
      <c r="Q93" s="1143">
        <f>'t1'!M93</f>
        <v>0</v>
      </c>
    </row>
    <row r="94" spans="1:17" x14ac:dyDescent="0.3">
      <c r="A94" s="1029" t="str">
        <f>'t1'!A94</f>
        <v>Coll.re prof.le sanitario - pers. Della riabil. Senior - DS</v>
      </c>
      <c r="B94" s="1030" t="str">
        <f>'t1'!B94</f>
        <v>S18866</v>
      </c>
      <c r="C94" s="463">
        <v>0</v>
      </c>
      <c r="D94" s="461">
        <v>0</v>
      </c>
      <c r="E94" s="463">
        <v>0</v>
      </c>
      <c r="F94" s="461">
        <v>0</v>
      </c>
      <c r="G94" s="463">
        <v>0</v>
      </c>
      <c r="H94" s="461">
        <v>0</v>
      </c>
      <c r="I94" s="463">
        <v>0</v>
      </c>
      <c r="J94" s="461">
        <v>0</v>
      </c>
      <c r="K94" s="463">
        <v>0</v>
      </c>
      <c r="L94" s="461">
        <v>0</v>
      </c>
      <c r="M94" s="463">
        <v>0</v>
      </c>
      <c r="N94" s="465">
        <v>0</v>
      </c>
      <c r="O94" s="1155">
        <f t="shared" si="2"/>
        <v>0</v>
      </c>
      <c r="P94" s="1156">
        <f t="shared" si="3"/>
        <v>0</v>
      </c>
      <c r="Q94" s="1143">
        <f>'t1'!M94</f>
        <v>0</v>
      </c>
    </row>
    <row r="95" spans="1:17" x14ac:dyDescent="0.3">
      <c r="A95" s="1029" t="str">
        <f>'t1'!A95</f>
        <v>Coll.re prof.le sanitario - pers. Della riabil. - D</v>
      </c>
      <c r="B95" s="1030" t="str">
        <f>'t1'!B95</f>
        <v>S16019</v>
      </c>
      <c r="C95" s="463">
        <v>0</v>
      </c>
      <c r="D95" s="461">
        <v>0</v>
      </c>
      <c r="E95" s="463">
        <v>1</v>
      </c>
      <c r="F95" s="461">
        <v>9</v>
      </c>
      <c r="G95" s="463">
        <v>0</v>
      </c>
      <c r="H95" s="461">
        <v>5</v>
      </c>
      <c r="I95" s="463">
        <v>0</v>
      </c>
      <c r="J95" s="461">
        <v>1</v>
      </c>
      <c r="K95" s="463">
        <v>0</v>
      </c>
      <c r="L95" s="461">
        <v>0</v>
      </c>
      <c r="M95" s="463">
        <v>0</v>
      </c>
      <c r="N95" s="465">
        <v>0</v>
      </c>
      <c r="O95" s="1155">
        <f t="shared" si="2"/>
        <v>1</v>
      </c>
      <c r="P95" s="1156">
        <f t="shared" si="3"/>
        <v>15</v>
      </c>
      <c r="Q95" s="1143">
        <f>'t1'!M95</f>
        <v>1</v>
      </c>
    </row>
    <row r="96" spans="1:17" x14ac:dyDescent="0.3">
      <c r="A96" s="1029" t="str">
        <f>'t1'!A96</f>
        <v>Oper.re prof.le di ii cat. Con funz. Di riabil. Senior - C</v>
      </c>
      <c r="B96" s="1030" t="str">
        <f>'t1'!B96</f>
        <v>S14S51</v>
      </c>
      <c r="C96" s="463">
        <v>0</v>
      </c>
      <c r="D96" s="461">
        <v>0</v>
      </c>
      <c r="E96" s="463">
        <v>0</v>
      </c>
      <c r="F96" s="461">
        <v>0</v>
      </c>
      <c r="G96" s="463">
        <v>0</v>
      </c>
      <c r="H96" s="461">
        <v>0</v>
      </c>
      <c r="I96" s="463">
        <v>0</v>
      </c>
      <c r="J96" s="461">
        <v>0</v>
      </c>
      <c r="K96" s="463">
        <v>0</v>
      </c>
      <c r="L96" s="461">
        <v>0</v>
      </c>
      <c r="M96" s="463">
        <v>0</v>
      </c>
      <c r="N96" s="465">
        <v>0</v>
      </c>
      <c r="O96" s="1155">
        <f t="shared" si="2"/>
        <v>0</v>
      </c>
      <c r="P96" s="1156">
        <f t="shared" si="3"/>
        <v>0</v>
      </c>
      <c r="Q96" s="1143">
        <f>'t1'!M96</f>
        <v>0</v>
      </c>
    </row>
    <row r="97" spans="1:17" x14ac:dyDescent="0.3">
      <c r="A97" s="1029" t="str">
        <f>'t1'!A97</f>
        <v>Oper.re prof.le sanitario - pers. Della riabil. - C</v>
      </c>
      <c r="B97" s="1030" t="str">
        <f>'t1'!B97</f>
        <v>S14053</v>
      </c>
      <c r="C97" s="463">
        <v>0</v>
      </c>
      <c r="D97" s="461">
        <v>0</v>
      </c>
      <c r="E97" s="463">
        <v>0</v>
      </c>
      <c r="F97" s="461">
        <v>0</v>
      </c>
      <c r="G97" s="463">
        <v>0</v>
      </c>
      <c r="H97" s="461">
        <v>0</v>
      </c>
      <c r="I97" s="463">
        <v>0</v>
      </c>
      <c r="J97" s="461">
        <v>0</v>
      </c>
      <c r="K97" s="463">
        <v>0</v>
      </c>
      <c r="L97" s="461">
        <v>0</v>
      </c>
      <c r="M97" s="463">
        <v>0</v>
      </c>
      <c r="N97" s="465">
        <v>0</v>
      </c>
      <c r="O97" s="1155">
        <f t="shared" si="2"/>
        <v>0</v>
      </c>
      <c r="P97" s="1156">
        <f t="shared" si="3"/>
        <v>0</v>
      </c>
      <c r="Q97" s="1143">
        <f>'t1'!M97</f>
        <v>0</v>
      </c>
    </row>
    <row r="98" spans="1:17" x14ac:dyDescent="0.3">
      <c r="A98" s="1029" t="str">
        <f>'t1'!A98</f>
        <v>Oper.re prof.le di II cat. Con funz. Di riabil. - BS</v>
      </c>
      <c r="B98" s="1030" t="str">
        <f>'t1'!B98</f>
        <v>S13051</v>
      </c>
      <c r="C98" s="463">
        <v>0</v>
      </c>
      <c r="D98" s="461">
        <v>0</v>
      </c>
      <c r="E98" s="463">
        <v>0</v>
      </c>
      <c r="F98" s="461">
        <v>0</v>
      </c>
      <c r="G98" s="463">
        <v>0</v>
      </c>
      <c r="H98" s="461">
        <v>0</v>
      </c>
      <c r="I98" s="463">
        <v>0</v>
      </c>
      <c r="J98" s="461">
        <v>0</v>
      </c>
      <c r="K98" s="463">
        <v>0</v>
      </c>
      <c r="L98" s="461">
        <v>0</v>
      </c>
      <c r="M98" s="463">
        <v>0</v>
      </c>
      <c r="N98" s="465">
        <v>0</v>
      </c>
      <c r="O98" s="1155">
        <f t="shared" si="2"/>
        <v>0</v>
      </c>
      <c r="P98" s="1156">
        <f t="shared" si="3"/>
        <v>0</v>
      </c>
      <c r="Q98" s="1143">
        <f>'t1'!M98</f>
        <v>0</v>
      </c>
    </row>
    <row r="99" spans="1:17" x14ac:dyDescent="0.3">
      <c r="A99" s="1029" t="str">
        <f>'t1'!A99</f>
        <v>Profilo atipico ruolo sanitario</v>
      </c>
      <c r="B99" s="1030" t="str">
        <f>'t1'!B99</f>
        <v>S00062</v>
      </c>
      <c r="C99" s="463">
        <v>0</v>
      </c>
      <c r="D99" s="461">
        <v>0</v>
      </c>
      <c r="E99" s="463">
        <v>0</v>
      </c>
      <c r="F99" s="461">
        <v>0</v>
      </c>
      <c r="G99" s="463">
        <v>0</v>
      </c>
      <c r="H99" s="461">
        <v>0</v>
      </c>
      <c r="I99" s="463">
        <v>0</v>
      </c>
      <c r="J99" s="461">
        <v>0</v>
      </c>
      <c r="K99" s="463">
        <v>0</v>
      </c>
      <c r="L99" s="461">
        <v>0</v>
      </c>
      <c r="M99" s="463">
        <v>0</v>
      </c>
      <c r="N99" s="465">
        <v>0</v>
      </c>
      <c r="O99" s="1155">
        <f t="shared" si="2"/>
        <v>0</v>
      </c>
      <c r="P99" s="1156">
        <f t="shared" si="3"/>
        <v>0</v>
      </c>
      <c r="Q99" s="1143">
        <f>'t1'!M99</f>
        <v>0</v>
      </c>
    </row>
    <row r="100" spans="1:17" x14ac:dyDescent="0.3">
      <c r="A100" s="1029" t="str">
        <f>'t1'!A100</f>
        <v>Avvocato dirig. Con incarico di struttura complessa</v>
      </c>
      <c r="B100" s="1030" t="str">
        <f>'t1'!B100</f>
        <v>PD0010</v>
      </c>
      <c r="C100" s="463">
        <v>0</v>
      </c>
      <c r="D100" s="461">
        <v>0</v>
      </c>
      <c r="E100" s="463">
        <v>0</v>
      </c>
      <c r="F100" s="461">
        <v>0</v>
      </c>
      <c r="G100" s="463">
        <v>0</v>
      </c>
      <c r="H100" s="461">
        <v>0</v>
      </c>
      <c r="I100" s="463">
        <v>0</v>
      </c>
      <c r="J100" s="461">
        <v>0</v>
      </c>
      <c r="K100" s="463">
        <v>0</v>
      </c>
      <c r="L100" s="461">
        <v>0</v>
      </c>
      <c r="M100" s="463">
        <v>0</v>
      </c>
      <c r="N100" s="465">
        <v>0</v>
      </c>
      <c r="O100" s="1155">
        <f t="shared" si="2"/>
        <v>0</v>
      </c>
      <c r="P100" s="1156">
        <f t="shared" si="3"/>
        <v>0</v>
      </c>
      <c r="Q100" s="1143">
        <f>'t1'!M100</f>
        <v>0</v>
      </c>
    </row>
    <row r="101" spans="1:17" x14ac:dyDescent="0.3">
      <c r="A101" s="1029" t="str">
        <f>'t1'!A101</f>
        <v>Avvocato dirig. Con incarico di struttura semplice</v>
      </c>
      <c r="B101" s="1030" t="str">
        <f>'t1'!B101</f>
        <v>PD0S09</v>
      </c>
      <c r="C101" s="463">
        <v>0</v>
      </c>
      <c r="D101" s="461">
        <v>0</v>
      </c>
      <c r="E101" s="463">
        <v>0</v>
      </c>
      <c r="F101" s="461">
        <v>0</v>
      </c>
      <c r="G101" s="463">
        <v>0</v>
      </c>
      <c r="H101" s="461">
        <v>0</v>
      </c>
      <c r="I101" s="463">
        <v>0</v>
      </c>
      <c r="J101" s="461">
        <v>0</v>
      </c>
      <c r="K101" s="463">
        <v>0</v>
      </c>
      <c r="L101" s="461">
        <v>0</v>
      </c>
      <c r="M101" s="463">
        <v>0</v>
      </c>
      <c r="N101" s="465">
        <v>0</v>
      </c>
      <c r="O101" s="1155">
        <f t="shared" si="2"/>
        <v>0</v>
      </c>
      <c r="P101" s="1156">
        <f t="shared" si="3"/>
        <v>0</v>
      </c>
      <c r="Q101" s="1143">
        <f>'t1'!M101</f>
        <v>0</v>
      </c>
    </row>
    <row r="102" spans="1:17" x14ac:dyDescent="0.3">
      <c r="A102" s="1029" t="str">
        <f>'t1'!A102</f>
        <v>Avvocato dirig. Con altri incar.prof.li</v>
      </c>
      <c r="B102" s="1030" t="str">
        <f>'t1'!B102</f>
        <v>PD0A09</v>
      </c>
      <c r="C102" s="463">
        <v>0</v>
      </c>
      <c r="D102" s="461">
        <v>0</v>
      </c>
      <c r="E102" s="463">
        <v>0</v>
      </c>
      <c r="F102" s="461">
        <v>0</v>
      </c>
      <c r="G102" s="463">
        <v>0</v>
      </c>
      <c r="H102" s="461">
        <v>0</v>
      </c>
      <c r="I102" s="463">
        <v>0</v>
      </c>
      <c r="J102" s="461">
        <v>0</v>
      </c>
      <c r="K102" s="463">
        <v>0</v>
      </c>
      <c r="L102" s="461">
        <v>0</v>
      </c>
      <c r="M102" s="463">
        <v>0</v>
      </c>
      <c r="N102" s="465">
        <v>0</v>
      </c>
      <c r="O102" s="1155">
        <f t="shared" si="2"/>
        <v>0</v>
      </c>
      <c r="P102" s="1156">
        <f t="shared" si="3"/>
        <v>0</v>
      </c>
      <c r="Q102" s="1143">
        <f>'t1'!M102</f>
        <v>0</v>
      </c>
    </row>
    <row r="103" spans="1:17" x14ac:dyDescent="0.3">
      <c r="A103" s="1029" t="str">
        <f>'t1'!A103</f>
        <v>Avvocato dir. A t. Determinato(art. 15-septies dlgs. 502/92)</v>
      </c>
      <c r="B103" s="1030" t="str">
        <f>'t1'!B103</f>
        <v>PD0605</v>
      </c>
      <c r="C103" s="463">
        <v>0</v>
      </c>
      <c r="D103" s="461">
        <v>0</v>
      </c>
      <c r="E103" s="463">
        <v>0</v>
      </c>
      <c r="F103" s="461">
        <v>0</v>
      </c>
      <c r="G103" s="463">
        <v>0</v>
      </c>
      <c r="H103" s="461">
        <v>0</v>
      </c>
      <c r="I103" s="463">
        <v>0</v>
      </c>
      <c r="J103" s="461">
        <v>0</v>
      </c>
      <c r="K103" s="463">
        <v>0</v>
      </c>
      <c r="L103" s="461">
        <v>0</v>
      </c>
      <c r="M103" s="463">
        <v>0</v>
      </c>
      <c r="N103" s="465">
        <v>0</v>
      </c>
      <c r="O103" s="1155">
        <f t="shared" si="2"/>
        <v>0</v>
      </c>
      <c r="P103" s="1156">
        <f t="shared" si="3"/>
        <v>0</v>
      </c>
      <c r="Q103" s="1143">
        <f>'t1'!M103</f>
        <v>0</v>
      </c>
    </row>
    <row r="104" spans="1:17" x14ac:dyDescent="0.3">
      <c r="A104" s="1029" t="str">
        <f>'t1'!A104</f>
        <v>Ingegnere dirig. Con incarico di struttura complessa</v>
      </c>
      <c r="B104" s="1030" t="str">
        <f>'t1'!B104</f>
        <v>PD0046</v>
      </c>
      <c r="C104" s="463">
        <v>0</v>
      </c>
      <c r="D104" s="461">
        <v>0</v>
      </c>
      <c r="E104" s="463">
        <v>0</v>
      </c>
      <c r="F104" s="461">
        <v>0</v>
      </c>
      <c r="G104" s="463">
        <v>0</v>
      </c>
      <c r="H104" s="461">
        <v>0</v>
      </c>
      <c r="I104" s="463">
        <v>1</v>
      </c>
      <c r="J104" s="461">
        <v>1</v>
      </c>
      <c r="K104" s="463">
        <v>0</v>
      </c>
      <c r="L104" s="461">
        <v>0</v>
      </c>
      <c r="M104" s="463">
        <v>0</v>
      </c>
      <c r="N104" s="465">
        <v>0</v>
      </c>
      <c r="O104" s="1155">
        <f t="shared" si="2"/>
        <v>1</v>
      </c>
      <c r="P104" s="1156">
        <f t="shared" si="3"/>
        <v>1</v>
      </c>
      <c r="Q104" s="1143">
        <f>'t1'!M104</f>
        <v>1</v>
      </c>
    </row>
    <row r="105" spans="1:17" x14ac:dyDescent="0.3">
      <c r="A105" s="1029" t="str">
        <f>'t1'!A105</f>
        <v>Ingegnere dirig. Con incarico di struttura semplice</v>
      </c>
      <c r="B105" s="1030" t="str">
        <f>'t1'!B105</f>
        <v>PD0S45</v>
      </c>
      <c r="C105" s="463">
        <v>0</v>
      </c>
      <c r="D105" s="461">
        <v>0</v>
      </c>
      <c r="E105" s="463">
        <v>0</v>
      </c>
      <c r="F105" s="461">
        <v>0</v>
      </c>
      <c r="G105" s="463">
        <v>0</v>
      </c>
      <c r="H105" s="461">
        <v>0</v>
      </c>
      <c r="I105" s="463">
        <v>0</v>
      </c>
      <c r="J105" s="461">
        <v>0</v>
      </c>
      <c r="K105" s="463">
        <v>0</v>
      </c>
      <c r="L105" s="461">
        <v>0</v>
      </c>
      <c r="M105" s="463">
        <v>0</v>
      </c>
      <c r="N105" s="465">
        <v>0</v>
      </c>
      <c r="O105" s="1155">
        <f t="shared" si="2"/>
        <v>0</v>
      </c>
      <c r="P105" s="1156">
        <f t="shared" si="3"/>
        <v>0</v>
      </c>
      <c r="Q105" s="1143">
        <f>'t1'!M105</f>
        <v>0</v>
      </c>
    </row>
    <row r="106" spans="1:17" x14ac:dyDescent="0.3">
      <c r="A106" s="1029" t="str">
        <f>'t1'!A106</f>
        <v>Ingegnere dirig. Con altri incar.prof.li</v>
      </c>
      <c r="B106" s="1030" t="str">
        <f>'t1'!B106</f>
        <v>PD0A45</v>
      </c>
      <c r="C106" s="463">
        <v>0</v>
      </c>
      <c r="D106" s="461">
        <v>0</v>
      </c>
      <c r="E106" s="463">
        <v>0</v>
      </c>
      <c r="F106" s="461">
        <v>0</v>
      </c>
      <c r="G106" s="463">
        <v>0</v>
      </c>
      <c r="H106" s="461">
        <v>0</v>
      </c>
      <c r="I106" s="463">
        <v>1</v>
      </c>
      <c r="J106" s="461">
        <v>0</v>
      </c>
      <c r="K106" s="463">
        <v>0</v>
      </c>
      <c r="L106" s="461">
        <v>0</v>
      </c>
      <c r="M106" s="463">
        <v>0</v>
      </c>
      <c r="N106" s="465">
        <v>0</v>
      </c>
      <c r="O106" s="1155">
        <f t="shared" si="2"/>
        <v>1</v>
      </c>
      <c r="P106" s="1156">
        <f t="shared" si="3"/>
        <v>0</v>
      </c>
      <c r="Q106" s="1143">
        <f>'t1'!M106</f>
        <v>1</v>
      </c>
    </row>
    <row r="107" spans="1:17" x14ac:dyDescent="0.3">
      <c r="A107" s="1029" t="str">
        <f>'t1'!A107</f>
        <v>Ingegnere dir. A t. Determinato(art.15-septies dlgs. 502/92)</v>
      </c>
      <c r="B107" s="1030" t="str">
        <f>'t1'!B107</f>
        <v>PD0606</v>
      </c>
      <c r="C107" s="463">
        <v>0</v>
      </c>
      <c r="D107" s="461">
        <v>0</v>
      </c>
      <c r="E107" s="463">
        <v>0</v>
      </c>
      <c r="F107" s="461">
        <v>0</v>
      </c>
      <c r="G107" s="463">
        <v>0</v>
      </c>
      <c r="H107" s="461">
        <v>0</v>
      </c>
      <c r="I107" s="463">
        <v>0</v>
      </c>
      <c r="J107" s="461">
        <v>0</v>
      </c>
      <c r="K107" s="463">
        <v>0</v>
      </c>
      <c r="L107" s="461">
        <v>0</v>
      </c>
      <c r="M107" s="463">
        <v>0</v>
      </c>
      <c r="N107" s="465">
        <v>0</v>
      </c>
      <c r="O107" s="1155">
        <f t="shared" si="2"/>
        <v>0</v>
      </c>
      <c r="P107" s="1156">
        <f t="shared" si="3"/>
        <v>0</v>
      </c>
      <c r="Q107" s="1143">
        <f>'t1'!M107</f>
        <v>0</v>
      </c>
    </row>
    <row r="108" spans="1:17" x14ac:dyDescent="0.3">
      <c r="A108" s="1029" t="str">
        <f>'t1'!A108</f>
        <v>Architetti dirig. Con incarico di struttura complessa</v>
      </c>
      <c r="B108" s="1030" t="str">
        <f>'t1'!B108</f>
        <v>PD0004</v>
      </c>
      <c r="C108" s="463">
        <v>0</v>
      </c>
      <c r="D108" s="461">
        <v>0</v>
      </c>
      <c r="E108" s="463">
        <v>0</v>
      </c>
      <c r="F108" s="461">
        <v>0</v>
      </c>
      <c r="G108" s="463">
        <v>0</v>
      </c>
      <c r="H108" s="461">
        <v>0</v>
      </c>
      <c r="I108" s="463">
        <v>0</v>
      </c>
      <c r="J108" s="461">
        <v>0</v>
      </c>
      <c r="K108" s="463">
        <v>0</v>
      </c>
      <c r="L108" s="461">
        <v>0</v>
      </c>
      <c r="M108" s="463">
        <v>0</v>
      </c>
      <c r="N108" s="465">
        <v>0</v>
      </c>
      <c r="O108" s="1155">
        <f t="shared" si="2"/>
        <v>0</v>
      </c>
      <c r="P108" s="1156">
        <f t="shared" si="3"/>
        <v>0</v>
      </c>
      <c r="Q108" s="1143">
        <f>'t1'!M108</f>
        <v>0</v>
      </c>
    </row>
    <row r="109" spans="1:17" x14ac:dyDescent="0.3">
      <c r="A109" s="1029" t="str">
        <f>'t1'!A109</f>
        <v>Architetti dirig. Con incarico di struttura semplice</v>
      </c>
      <c r="B109" s="1030" t="str">
        <f>'t1'!B109</f>
        <v>PD0S03</v>
      </c>
      <c r="C109" s="463">
        <v>0</v>
      </c>
      <c r="D109" s="461">
        <v>0</v>
      </c>
      <c r="E109" s="463">
        <v>0</v>
      </c>
      <c r="F109" s="461">
        <v>0</v>
      </c>
      <c r="G109" s="463">
        <v>0</v>
      </c>
      <c r="H109" s="461">
        <v>0</v>
      </c>
      <c r="I109" s="463">
        <v>0</v>
      </c>
      <c r="J109" s="461">
        <v>0</v>
      </c>
      <c r="K109" s="463">
        <v>0</v>
      </c>
      <c r="L109" s="461">
        <v>0</v>
      </c>
      <c r="M109" s="463">
        <v>0</v>
      </c>
      <c r="N109" s="465">
        <v>0</v>
      </c>
      <c r="O109" s="1155">
        <f t="shared" si="2"/>
        <v>0</v>
      </c>
      <c r="P109" s="1156">
        <f t="shared" si="3"/>
        <v>0</v>
      </c>
      <c r="Q109" s="1143">
        <f>'t1'!M109</f>
        <v>0</v>
      </c>
    </row>
    <row r="110" spans="1:17" x14ac:dyDescent="0.3">
      <c r="A110" s="1029" t="str">
        <f>'t1'!A110</f>
        <v>Architetti dirig. Con altri incar.prof.li</v>
      </c>
      <c r="B110" s="1030" t="str">
        <f>'t1'!B110</f>
        <v>PD0A03</v>
      </c>
      <c r="C110" s="463">
        <v>0</v>
      </c>
      <c r="D110" s="461">
        <v>0</v>
      </c>
      <c r="E110" s="463">
        <v>0</v>
      </c>
      <c r="F110" s="461">
        <v>0</v>
      </c>
      <c r="G110" s="463">
        <v>0</v>
      </c>
      <c r="H110" s="461">
        <v>0</v>
      </c>
      <c r="I110" s="463">
        <v>0</v>
      </c>
      <c r="J110" s="461">
        <v>0</v>
      </c>
      <c r="K110" s="463">
        <v>0</v>
      </c>
      <c r="L110" s="461">
        <v>0</v>
      </c>
      <c r="M110" s="463">
        <v>0</v>
      </c>
      <c r="N110" s="465">
        <v>0</v>
      </c>
      <c r="O110" s="1155">
        <f t="shared" si="2"/>
        <v>0</v>
      </c>
      <c r="P110" s="1156">
        <f t="shared" si="3"/>
        <v>0</v>
      </c>
      <c r="Q110" s="1143">
        <f>'t1'!M110</f>
        <v>0</v>
      </c>
    </row>
    <row r="111" spans="1:17" x14ac:dyDescent="0.3">
      <c r="A111" s="1029" t="str">
        <f>'t1'!A111</f>
        <v>Architetti dir. A t.determinato(art. 15-septies dlgs.502/92)</v>
      </c>
      <c r="B111" s="1030" t="str">
        <f>'t1'!B111</f>
        <v>PD0607</v>
      </c>
      <c r="C111" s="463">
        <v>0</v>
      </c>
      <c r="D111" s="461">
        <v>0</v>
      </c>
      <c r="E111" s="463">
        <v>0</v>
      </c>
      <c r="F111" s="461">
        <v>0</v>
      </c>
      <c r="G111" s="463">
        <v>0</v>
      </c>
      <c r="H111" s="461">
        <v>0</v>
      </c>
      <c r="I111" s="463">
        <v>0</v>
      </c>
      <c r="J111" s="461">
        <v>0</v>
      </c>
      <c r="K111" s="463">
        <v>0</v>
      </c>
      <c r="L111" s="461">
        <v>0</v>
      </c>
      <c r="M111" s="463">
        <v>0</v>
      </c>
      <c r="N111" s="465">
        <v>0</v>
      </c>
      <c r="O111" s="1155">
        <f t="shared" si="2"/>
        <v>0</v>
      </c>
      <c r="P111" s="1156">
        <f t="shared" si="3"/>
        <v>0</v>
      </c>
      <c r="Q111" s="1143">
        <f>'t1'!M111</f>
        <v>0</v>
      </c>
    </row>
    <row r="112" spans="1:17" x14ac:dyDescent="0.3">
      <c r="A112" s="1029" t="str">
        <f>'t1'!A112</f>
        <v>Geologi dirig. Con incarico di struttura complessa</v>
      </c>
      <c r="B112" s="1030" t="str">
        <f>'t1'!B112</f>
        <v>PD0044</v>
      </c>
      <c r="C112" s="463">
        <v>0</v>
      </c>
      <c r="D112" s="461">
        <v>0</v>
      </c>
      <c r="E112" s="463">
        <v>0</v>
      </c>
      <c r="F112" s="461">
        <v>0</v>
      </c>
      <c r="G112" s="463">
        <v>0</v>
      </c>
      <c r="H112" s="461">
        <v>0</v>
      </c>
      <c r="I112" s="463">
        <v>0</v>
      </c>
      <c r="J112" s="461">
        <v>0</v>
      </c>
      <c r="K112" s="463">
        <v>0</v>
      </c>
      <c r="L112" s="461">
        <v>0</v>
      </c>
      <c r="M112" s="463">
        <v>0</v>
      </c>
      <c r="N112" s="465">
        <v>0</v>
      </c>
      <c r="O112" s="1155">
        <f t="shared" si="2"/>
        <v>0</v>
      </c>
      <c r="P112" s="1156">
        <f t="shared" si="3"/>
        <v>0</v>
      </c>
      <c r="Q112" s="1143">
        <f>'t1'!M112</f>
        <v>0</v>
      </c>
    </row>
    <row r="113" spans="1:17" x14ac:dyDescent="0.3">
      <c r="A113" s="1029" t="str">
        <f>'t1'!A113</f>
        <v>Geologi dirig. Con incarico di struttura semplice</v>
      </c>
      <c r="B113" s="1030" t="str">
        <f>'t1'!B113</f>
        <v>PD0S43</v>
      </c>
      <c r="C113" s="463">
        <v>0</v>
      </c>
      <c r="D113" s="461">
        <v>0</v>
      </c>
      <c r="E113" s="463">
        <v>0</v>
      </c>
      <c r="F113" s="461">
        <v>0</v>
      </c>
      <c r="G113" s="463">
        <v>0</v>
      </c>
      <c r="H113" s="461">
        <v>0</v>
      </c>
      <c r="I113" s="463">
        <v>0</v>
      </c>
      <c r="J113" s="461">
        <v>0</v>
      </c>
      <c r="K113" s="463">
        <v>0</v>
      </c>
      <c r="L113" s="461">
        <v>0</v>
      </c>
      <c r="M113" s="463">
        <v>0</v>
      </c>
      <c r="N113" s="465">
        <v>0</v>
      </c>
      <c r="O113" s="1155">
        <f t="shared" si="2"/>
        <v>0</v>
      </c>
      <c r="P113" s="1156">
        <f t="shared" si="3"/>
        <v>0</v>
      </c>
      <c r="Q113" s="1143">
        <f>'t1'!M113</f>
        <v>0</v>
      </c>
    </row>
    <row r="114" spans="1:17" x14ac:dyDescent="0.3">
      <c r="A114" s="1029" t="str">
        <f>'t1'!A114</f>
        <v>Geologi dirig. Con altri incar.prof.li</v>
      </c>
      <c r="B114" s="1030" t="str">
        <f>'t1'!B114</f>
        <v>PD0A43</v>
      </c>
      <c r="C114" s="463">
        <v>0</v>
      </c>
      <c r="D114" s="461">
        <v>0</v>
      </c>
      <c r="E114" s="463">
        <v>0</v>
      </c>
      <c r="F114" s="461">
        <v>0</v>
      </c>
      <c r="G114" s="463">
        <v>0</v>
      </c>
      <c r="H114" s="461">
        <v>0</v>
      </c>
      <c r="I114" s="463">
        <v>0</v>
      </c>
      <c r="J114" s="461">
        <v>0</v>
      </c>
      <c r="K114" s="463">
        <v>0</v>
      </c>
      <c r="L114" s="461">
        <v>0</v>
      </c>
      <c r="M114" s="463">
        <v>0</v>
      </c>
      <c r="N114" s="465">
        <v>0</v>
      </c>
      <c r="O114" s="1155">
        <f t="shared" si="2"/>
        <v>0</v>
      </c>
      <c r="P114" s="1156">
        <f t="shared" si="3"/>
        <v>0</v>
      </c>
      <c r="Q114" s="1143">
        <f>'t1'!M114</f>
        <v>0</v>
      </c>
    </row>
    <row r="115" spans="1:17" x14ac:dyDescent="0.3">
      <c r="A115" s="1029" t="str">
        <f>'t1'!A115</f>
        <v>Geologi  dir. A t. Determinato(art. 15-septies dlgs. 502/92)</v>
      </c>
      <c r="B115" s="1030" t="str">
        <f>'t1'!B115</f>
        <v>PD0608</v>
      </c>
      <c r="C115" s="463">
        <v>0</v>
      </c>
      <c r="D115" s="461">
        <v>0</v>
      </c>
      <c r="E115" s="463">
        <v>0</v>
      </c>
      <c r="F115" s="461">
        <v>0</v>
      </c>
      <c r="G115" s="463">
        <v>0</v>
      </c>
      <c r="H115" s="461">
        <v>0</v>
      </c>
      <c r="I115" s="463">
        <v>0</v>
      </c>
      <c r="J115" s="461">
        <v>0</v>
      </c>
      <c r="K115" s="463">
        <v>0</v>
      </c>
      <c r="L115" s="461">
        <v>0</v>
      </c>
      <c r="M115" s="463">
        <v>0</v>
      </c>
      <c r="N115" s="465">
        <v>0</v>
      </c>
      <c r="O115" s="1155">
        <f t="shared" si="2"/>
        <v>0</v>
      </c>
      <c r="P115" s="1156">
        <f t="shared" si="3"/>
        <v>0</v>
      </c>
      <c r="Q115" s="1143">
        <f>'t1'!M115</f>
        <v>0</v>
      </c>
    </row>
    <row r="116" spans="1:17" x14ac:dyDescent="0.3">
      <c r="A116" s="1029" t="str">
        <f>'t1'!A116</f>
        <v>Assistente religioso - D</v>
      </c>
      <c r="B116" s="1030" t="str">
        <f>'t1'!B116</f>
        <v>P16006</v>
      </c>
      <c r="C116" s="463">
        <v>0</v>
      </c>
      <c r="D116" s="461">
        <v>0</v>
      </c>
      <c r="E116" s="463">
        <v>0</v>
      </c>
      <c r="F116" s="461">
        <v>0</v>
      </c>
      <c r="G116" s="463">
        <v>0</v>
      </c>
      <c r="H116" s="461">
        <v>0</v>
      </c>
      <c r="I116" s="463">
        <v>0</v>
      </c>
      <c r="J116" s="461">
        <v>0</v>
      </c>
      <c r="K116" s="463">
        <v>0</v>
      </c>
      <c r="L116" s="461">
        <v>0</v>
      </c>
      <c r="M116" s="463">
        <v>0</v>
      </c>
      <c r="N116" s="465">
        <v>0</v>
      </c>
      <c r="O116" s="1155">
        <f t="shared" si="2"/>
        <v>0</v>
      </c>
      <c r="P116" s="1156">
        <f t="shared" si="3"/>
        <v>0</v>
      </c>
      <c r="Q116" s="1143">
        <f>'t1'!M116</f>
        <v>0</v>
      </c>
    </row>
    <row r="117" spans="1:17" x14ac:dyDescent="0.3">
      <c r="A117" s="1029" t="str">
        <f>'t1'!A117</f>
        <v>Specialista della comunicazione istituzionale - D</v>
      </c>
      <c r="B117" s="1030" t="str">
        <f>'t1'!B117</f>
        <v>PSP871</v>
      </c>
      <c r="C117" s="463">
        <v>0</v>
      </c>
      <c r="D117" s="461">
        <v>0</v>
      </c>
      <c r="E117" s="463">
        <v>0</v>
      </c>
      <c r="F117" s="461">
        <v>0</v>
      </c>
      <c r="G117" s="463">
        <v>0</v>
      </c>
      <c r="H117" s="461">
        <v>0</v>
      </c>
      <c r="I117" s="463">
        <v>0</v>
      </c>
      <c r="J117" s="461">
        <v>0</v>
      </c>
      <c r="K117" s="463">
        <v>0</v>
      </c>
      <c r="L117" s="461">
        <v>0</v>
      </c>
      <c r="M117" s="463">
        <v>0</v>
      </c>
      <c r="N117" s="465">
        <v>0</v>
      </c>
      <c r="O117" s="1155">
        <f t="shared" si="2"/>
        <v>0</v>
      </c>
      <c r="P117" s="1156">
        <f t="shared" si="3"/>
        <v>0</v>
      </c>
      <c r="Q117" s="1143">
        <f>'t1'!M117</f>
        <v>0</v>
      </c>
    </row>
    <row r="118" spans="1:17" x14ac:dyDescent="0.3">
      <c r="A118" s="1029" t="str">
        <f>'t1'!A118</f>
        <v>Specialista nei rapporti con i media, giornalista pubblico - D</v>
      </c>
      <c r="B118" s="1030" t="str">
        <f>'t1'!B118</f>
        <v>PSP872</v>
      </c>
      <c r="C118" s="463">
        <v>0</v>
      </c>
      <c r="D118" s="461">
        <v>0</v>
      </c>
      <c r="E118" s="463">
        <v>0</v>
      </c>
      <c r="F118" s="461">
        <v>0</v>
      </c>
      <c r="G118" s="463">
        <v>0</v>
      </c>
      <c r="H118" s="461">
        <v>0</v>
      </c>
      <c r="I118" s="463">
        <v>0</v>
      </c>
      <c r="J118" s="461">
        <v>0</v>
      </c>
      <c r="K118" s="463">
        <v>0</v>
      </c>
      <c r="L118" s="461">
        <v>0</v>
      </c>
      <c r="M118" s="463">
        <v>0</v>
      </c>
      <c r="N118" s="465">
        <v>0</v>
      </c>
      <c r="O118" s="1155">
        <f t="shared" si="2"/>
        <v>0</v>
      </c>
      <c r="P118" s="1156">
        <f t="shared" si="3"/>
        <v>0</v>
      </c>
      <c r="Q118" s="1143">
        <f>'t1'!M118</f>
        <v>0</v>
      </c>
    </row>
    <row r="119" spans="1:17" x14ac:dyDescent="0.3">
      <c r="A119" s="1029" t="str">
        <f>'t1'!A119</f>
        <v>Profilo atipico ruolo professionale</v>
      </c>
      <c r="B119" s="1030" t="str">
        <f>'t1'!B119</f>
        <v>P00062</v>
      </c>
      <c r="C119" s="463">
        <v>0</v>
      </c>
      <c r="D119" s="461">
        <v>0</v>
      </c>
      <c r="E119" s="463">
        <v>0</v>
      </c>
      <c r="F119" s="461">
        <v>0</v>
      </c>
      <c r="G119" s="463">
        <v>0</v>
      </c>
      <c r="H119" s="461">
        <v>0</v>
      </c>
      <c r="I119" s="463">
        <v>0</v>
      </c>
      <c r="J119" s="461">
        <v>0</v>
      </c>
      <c r="K119" s="463">
        <v>0</v>
      </c>
      <c r="L119" s="461">
        <v>0</v>
      </c>
      <c r="M119" s="463">
        <v>0</v>
      </c>
      <c r="N119" s="465">
        <v>0</v>
      </c>
      <c r="O119" s="1155">
        <f t="shared" si="2"/>
        <v>0</v>
      </c>
      <c r="P119" s="1156">
        <f t="shared" si="3"/>
        <v>0</v>
      </c>
      <c r="Q119" s="1143">
        <f>'t1'!M119</f>
        <v>0</v>
      </c>
    </row>
    <row r="120" spans="1:17" x14ac:dyDescent="0.3">
      <c r="A120" s="1029" t="str">
        <f>'t1'!A120</f>
        <v>Analisti dirig. Con incarico di struttura complessa</v>
      </c>
      <c r="B120" s="1030" t="str">
        <f>'t1'!B120</f>
        <v>TD0002</v>
      </c>
      <c r="C120" s="463">
        <v>0</v>
      </c>
      <c r="D120" s="461">
        <v>0</v>
      </c>
      <c r="E120" s="463">
        <v>0</v>
      </c>
      <c r="F120" s="461">
        <v>0</v>
      </c>
      <c r="G120" s="463">
        <v>0</v>
      </c>
      <c r="H120" s="461">
        <v>0</v>
      </c>
      <c r="I120" s="463">
        <v>1</v>
      </c>
      <c r="J120" s="461">
        <v>0</v>
      </c>
      <c r="K120" s="463">
        <v>0</v>
      </c>
      <c r="L120" s="461">
        <v>0</v>
      </c>
      <c r="M120" s="463">
        <v>0</v>
      </c>
      <c r="N120" s="465">
        <v>0</v>
      </c>
      <c r="O120" s="1155">
        <f t="shared" si="2"/>
        <v>1</v>
      </c>
      <c r="P120" s="1156">
        <f t="shared" si="3"/>
        <v>0</v>
      </c>
      <c r="Q120" s="1143">
        <f>'t1'!M120</f>
        <v>1</v>
      </c>
    </row>
    <row r="121" spans="1:17" x14ac:dyDescent="0.3">
      <c r="A121" s="1029" t="str">
        <f>'t1'!A121</f>
        <v>Analisti dirig. Con incarico di struttura semplice</v>
      </c>
      <c r="B121" s="1030" t="str">
        <f>'t1'!B121</f>
        <v>TD0S01</v>
      </c>
      <c r="C121" s="463">
        <v>0</v>
      </c>
      <c r="D121" s="461">
        <v>0</v>
      </c>
      <c r="E121" s="463">
        <v>0</v>
      </c>
      <c r="F121" s="461">
        <v>0</v>
      </c>
      <c r="G121" s="463">
        <v>0</v>
      </c>
      <c r="H121" s="461">
        <v>0</v>
      </c>
      <c r="I121" s="463">
        <v>0</v>
      </c>
      <c r="J121" s="461">
        <v>0</v>
      </c>
      <c r="K121" s="463">
        <v>0</v>
      </c>
      <c r="L121" s="461">
        <v>0</v>
      </c>
      <c r="M121" s="463">
        <v>0</v>
      </c>
      <c r="N121" s="465">
        <v>0</v>
      </c>
      <c r="O121" s="1155">
        <f t="shared" si="2"/>
        <v>0</v>
      </c>
      <c r="P121" s="1156">
        <f t="shared" si="3"/>
        <v>0</v>
      </c>
      <c r="Q121" s="1143">
        <f>'t1'!M121</f>
        <v>0</v>
      </c>
    </row>
    <row r="122" spans="1:17" x14ac:dyDescent="0.3">
      <c r="A122" s="1029" t="str">
        <f>'t1'!A122</f>
        <v>Analisti dirig. Con altri incar.prof.li</v>
      </c>
      <c r="B122" s="1030" t="str">
        <f>'t1'!B122</f>
        <v>TD0A01</v>
      </c>
      <c r="C122" s="463">
        <v>0</v>
      </c>
      <c r="D122" s="461">
        <v>0</v>
      </c>
      <c r="E122" s="463">
        <v>0</v>
      </c>
      <c r="F122" s="461">
        <v>0</v>
      </c>
      <c r="G122" s="463">
        <v>0</v>
      </c>
      <c r="H122" s="461">
        <v>0</v>
      </c>
      <c r="I122" s="463">
        <v>2</v>
      </c>
      <c r="J122" s="461">
        <v>0</v>
      </c>
      <c r="K122" s="463">
        <v>0</v>
      </c>
      <c r="L122" s="461">
        <v>0</v>
      </c>
      <c r="M122" s="463">
        <v>0</v>
      </c>
      <c r="N122" s="465">
        <v>0</v>
      </c>
      <c r="O122" s="1155">
        <f t="shared" si="2"/>
        <v>2</v>
      </c>
      <c r="P122" s="1156">
        <f t="shared" si="3"/>
        <v>0</v>
      </c>
      <c r="Q122" s="1143">
        <f>'t1'!M122</f>
        <v>1</v>
      </c>
    </row>
    <row r="123" spans="1:17" x14ac:dyDescent="0.3">
      <c r="A123" s="1029" t="str">
        <f>'t1'!A123</f>
        <v>Analisti dir. A t. Determinato(art. 15-septies dlgs. 502/92)</v>
      </c>
      <c r="B123" s="1030" t="str">
        <f>'t1'!B123</f>
        <v>TD0609</v>
      </c>
      <c r="C123" s="463">
        <v>0</v>
      </c>
      <c r="D123" s="461">
        <v>0</v>
      </c>
      <c r="E123" s="463">
        <v>0</v>
      </c>
      <c r="F123" s="461">
        <v>0</v>
      </c>
      <c r="G123" s="463">
        <v>0</v>
      </c>
      <c r="H123" s="461">
        <v>0</v>
      </c>
      <c r="I123" s="463">
        <v>0</v>
      </c>
      <c r="J123" s="461">
        <v>0</v>
      </c>
      <c r="K123" s="463">
        <v>0</v>
      </c>
      <c r="L123" s="461">
        <v>0</v>
      </c>
      <c r="M123" s="463">
        <v>0</v>
      </c>
      <c r="N123" s="465">
        <v>0</v>
      </c>
      <c r="O123" s="1155">
        <f t="shared" si="2"/>
        <v>0</v>
      </c>
      <c r="P123" s="1156">
        <f t="shared" si="3"/>
        <v>0</v>
      </c>
      <c r="Q123" s="1143">
        <f>'t1'!M123</f>
        <v>0</v>
      </c>
    </row>
    <row r="124" spans="1:17" x14ac:dyDescent="0.3">
      <c r="A124" s="1029" t="str">
        <f>'t1'!A124</f>
        <v>Statistico dirig. Con incarico di struttura complessa</v>
      </c>
      <c r="B124" s="1030" t="str">
        <f>'t1'!B124</f>
        <v>TD0071</v>
      </c>
      <c r="C124" s="463">
        <v>0</v>
      </c>
      <c r="D124" s="461">
        <v>0</v>
      </c>
      <c r="E124" s="463">
        <v>0</v>
      </c>
      <c r="F124" s="461">
        <v>0</v>
      </c>
      <c r="G124" s="463">
        <v>0</v>
      </c>
      <c r="H124" s="461">
        <v>0</v>
      </c>
      <c r="I124" s="463">
        <v>0</v>
      </c>
      <c r="J124" s="461">
        <v>0</v>
      </c>
      <c r="K124" s="463">
        <v>0</v>
      </c>
      <c r="L124" s="461">
        <v>0</v>
      </c>
      <c r="M124" s="463">
        <v>0</v>
      </c>
      <c r="N124" s="465">
        <v>0</v>
      </c>
      <c r="O124" s="1155">
        <f t="shared" si="2"/>
        <v>0</v>
      </c>
      <c r="P124" s="1156">
        <f t="shared" si="3"/>
        <v>0</v>
      </c>
      <c r="Q124" s="1143">
        <f>'t1'!M124</f>
        <v>0</v>
      </c>
    </row>
    <row r="125" spans="1:17" x14ac:dyDescent="0.3">
      <c r="A125" s="1029" t="str">
        <f>'t1'!A125</f>
        <v>Statistico dirig. Con incarico di struttura semplice</v>
      </c>
      <c r="B125" s="1030" t="str">
        <f>'t1'!B125</f>
        <v>TD0S70</v>
      </c>
      <c r="C125" s="463">
        <v>0</v>
      </c>
      <c r="D125" s="461">
        <v>0</v>
      </c>
      <c r="E125" s="463">
        <v>0</v>
      </c>
      <c r="F125" s="461">
        <v>0</v>
      </c>
      <c r="G125" s="463">
        <v>0</v>
      </c>
      <c r="H125" s="461">
        <v>0</v>
      </c>
      <c r="I125" s="463">
        <v>1</v>
      </c>
      <c r="J125" s="461">
        <v>0</v>
      </c>
      <c r="K125" s="463">
        <v>0</v>
      </c>
      <c r="L125" s="461">
        <v>0</v>
      </c>
      <c r="M125" s="463">
        <v>0</v>
      </c>
      <c r="N125" s="465">
        <v>0</v>
      </c>
      <c r="O125" s="1155">
        <f t="shared" si="2"/>
        <v>1</v>
      </c>
      <c r="P125" s="1156">
        <f t="shared" si="3"/>
        <v>0</v>
      </c>
      <c r="Q125" s="1143">
        <f>'t1'!M125</f>
        <v>1</v>
      </c>
    </row>
    <row r="126" spans="1:17" x14ac:dyDescent="0.3">
      <c r="A126" s="1029" t="str">
        <f>'t1'!A126</f>
        <v>Statistico dirig. Con altri incar.prof.li</v>
      </c>
      <c r="B126" s="1030" t="str">
        <f>'t1'!B126</f>
        <v>TD0A70</v>
      </c>
      <c r="C126" s="463">
        <v>0</v>
      </c>
      <c r="D126" s="461">
        <v>0</v>
      </c>
      <c r="E126" s="463">
        <v>0</v>
      </c>
      <c r="F126" s="461">
        <v>0</v>
      </c>
      <c r="G126" s="463">
        <v>0</v>
      </c>
      <c r="H126" s="461">
        <v>0</v>
      </c>
      <c r="I126" s="463">
        <v>0</v>
      </c>
      <c r="J126" s="461">
        <v>1</v>
      </c>
      <c r="K126" s="463">
        <v>0</v>
      </c>
      <c r="L126" s="461">
        <v>0</v>
      </c>
      <c r="M126" s="463">
        <v>0</v>
      </c>
      <c r="N126" s="465">
        <v>0</v>
      </c>
      <c r="O126" s="1155">
        <f t="shared" si="2"/>
        <v>0</v>
      </c>
      <c r="P126" s="1156">
        <f t="shared" si="3"/>
        <v>1</v>
      </c>
      <c r="Q126" s="1143">
        <f>'t1'!M126</f>
        <v>1</v>
      </c>
    </row>
    <row r="127" spans="1:17" x14ac:dyDescent="0.3">
      <c r="A127" s="1029" t="str">
        <f>'t1'!A127</f>
        <v>Statistico dir. A t.determinato(art. 15-septies dlgs.502/92)</v>
      </c>
      <c r="B127" s="1030" t="str">
        <f>'t1'!B127</f>
        <v>TD0610</v>
      </c>
      <c r="C127" s="463">
        <v>0</v>
      </c>
      <c r="D127" s="461">
        <v>0</v>
      </c>
      <c r="E127" s="463">
        <v>0</v>
      </c>
      <c r="F127" s="461">
        <v>0</v>
      </c>
      <c r="G127" s="463">
        <v>0</v>
      </c>
      <c r="H127" s="461">
        <v>0</v>
      </c>
      <c r="I127" s="463">
        <v>0</v>
      </c>
      <c r="J127" s="461">
        <v>0</v>
      </c>
      <c r="K127" s="463">
        <v>0</v>
      </c>
      <c r="L127" s="461">
        <v>0</v>
      </c>
      <c r="M127" s="463">
        <v>0</v>
      </c>
      <c r="N127" s="465">
        <v>0</v>
      </c>
      <c r="O127" s="1155">
        <f t="shared" si="2"/>
        <v>0</v>
      </c>
      <c r="P127" s="1156">
        <f t="shared" si="3"/>
        <v>0</v>
      </c>
      <c r="Q127" s="1143">
        <f>'t1'!M127</f>
        <v>0</v>
      </c>
    </row>
    <row r="128" spans="1:17" x14ac:dyDescent="0.3">
      <c r="A128" s="1029" t="str">
        <f>'t1'!A128</f>
        <v>Sociologo dirig. Con incarico di struttura complessa</v>
      </c>
      <c r="B128" s="1030" t="str">
        <f>'t1'!B128</f>
        <v>TD0068</v>
      </c>
      <c r="C128" s="463">
        <v>0</v>
      </c>
      <c r="D128" s="461">
        <v>0</v>
      </c>
      <c r="E128" s="463">
        <v>0</v>
      </c>
      <c r="F128" s="461">
        <v>0</v>
      </c>
      <c r="G128" s="463">
        <v>0</v>
      </c>
      <c r="H128" s="461">
        <v>0</v>
      </c>
      <c r="I128" s="463">
        <v>0</v>
      </c>
      <c r="J128" s="461">
        <v>0</v>
      </c>
      <c r="K128" s="463">
        <v>0</v>
      </c>
      <c r="L128" s="461">
        <v>0</v>
      </c>
      <c r="M128" s="463">
        <v>0</v>
      </c>
      <c r="N128" s="465">
        <v>0</v>
      </c>
      <c r="O128" s="1155">
        <f t="shared" si="2"/>
        <v>0</v>
      </c>
      <c r="P128" s="1156">
        <f t="shared" si="3"/>
        <v>0</v>
      </c>
      <c r="Q128" s="1143">
        <f>'t1'!M128</f>
        <v>0</v>
      </c>
    </row>
    <row r="129" spans="1:17" x14ac:dyDescent="0.3">
      <c r="A129" s="1029" t="str">
        <f>'t1'!A129</f>
        <v>Sociologo dirig. Con incarico di struttura semplice</v>
      </c>
      <c r="B129" s="1030" t="str">
        <f>'t1'!B129</f>
        <v>TD0S67</v>
      </c>
      <c r="C129" s="463">
        <v>0</v>
      </c>
      <c r="D129" s="461">
        <v>0</v>
      </c>
      <c r="E129" s="463">
        <v>0</v>
      </c>
      <c r="F129" s="461">
        <v>0</v>
      </c>
      <c r="G129" s="463">
        <v>0</v>
      </c>
      <c r="H129" s="461">
        <v>0</v>
      </c>
      <c r="I129" s="463">
        <v>0</v>
      </c>
      <c r="J129" s="461">
        <v>0</v>
      </c>
      <c r="K129" s="463">
        <v>0</v>
      </c>
      <c r="L129" s="461">
        <v>0</v>
      </c>
      <c r="M129" s="463">
        <v>0</v>
      </c>
      <c r="N129" s="465">
        <v>0</v>
      </c>
      <c r="O129" s="1155">
        <f t="shared" si="2"/>
        <v>0</v>
      </c>
      <c r="P129" s="1156">
        <f t="shared" si="3"/>
        <v>0</v>
      </c>
      <c r="Q129" s="1143">
        <f>'t1'!M129</f>
        <v>0</v>
      </c>
    </row>
    <row r="130" spans="1:17" x14ac:dyDescent="0.3">
      <c r="A130" s="1029" t="str">
        <f>'t1'!A130</f>
        <v>Sociologo dirig. Con altri incar.prof.li</v>
      </c>
      <c r="B130" s="1030" t="str">
        <f>'t1'!B130</f>
        <v>TD0A67</v>
      </c>
      <c r="C130" s="463">
        <v>0</v>
      </c>
      <c r="D130" s="461">
        <v>0</v>
      </c>
      <c r="E130" s="463">
        <v>0</v>
      </c>
      <c r="F130" s="461">
        <v>0</v>
      </c>
      <c r="G130" s="463">
        <v>0</v>
      </c>
      <c r="H130" s="461">
        <v>0</v>
      </c>
      <c r="I130" s="463">
        <v>0</v>
      </c>
      <c r="J130" s="461">
        <v>0</v>
      </c>
      <c r="K130" s="463">
        <v>0</v>
      </c>
      <c r="L130" s="461">
        <v>0</v>
      </c>
      <c r="M130" s="463">
        <v>0</v>
      </c>
      <c r="N130" s="465">
        <v>0</v>
      </c>
      <c r="O130" s="1155">
        <f t="shared" si="2"/>
        <v>0</v>
      </c>
      <c r="P130" s="1156">
        <f t="shared" si="3"/>
        <v>0</v>
      </c>
      <c r="Q130" s="1143">
        <f>'t1'!M130</f>
        <v>0</v>
      </c>
    </row>
    <row r="131" spans="1:17" x14ac:dyDescent="0.3">
      <c r="A131" s="1029" t="str">
        <f>'t1'!A131</f>
        <v>Sociologo dir. A t. Determinato(art.15-septies dlgs. 502/92)</v>
      </c>
      <c r="B131" s="1030" t="str">
        <f>'t1'!B131</f>
        <v>TD0611</v>
      </c>
      <c r="C131" s="463">
        <v>0</v>
      </c>
      <c r="D131" s="461">
        <v>0</v>
      </c>
      <c r="E131" s="463">
        <v>0</v>
      </c>
      <c r="F131" s="461">
        <v>0</v>
      </c>
      <c r="G131" s="463">
        <v>0</v>
      </c>
      <c r="H131" s="461">
        <v>0</v>
      </c>
      <c r="I131" s="463">
        <v>0</v>
      </c>
      <c r="J131" s="461">
        <v>0</v>
      </c>
      <c r="K131" s="463">
        <v>0</v>
      </c>
      <c r="L131" s="461">
        <v>0</v>
      </c>
      <c r="M131" s="463">
        <v>0</v>
      </c>
      <c r="N131" s="465">
        <v>0</v>
      </c>
      <c r="O131" s="1155">
        <f t="shared" si="2"/>
        <v>0</v>
      </c>
      <c r="P131" s="1156">
        <f t="shared" si="3"/>
        <v>0</v>
      </c>
      <c r="Q131" s="1143">
        <f>'t1'!M131</f>
        <v>0</v>
      </c>
    </row>
    <row r="132" spans="1:17" x14ac:dyDescent="0.3">
      <c r="A132" s="1029" t="str">
        <f>'t1'!A132</f>
        <v>Collab.re prof.le assistente sociale senior - DS</v>
      </c>
      <c r="B132" s="1030" t="str">
        <f>'t1'!B132</f>
        <v>T18867</v>
      </c>
      <c r="C132" s="463">
        <v>0</v>
      </c>
      <c r="D132" s="461">
        <v>0</v>
      </c>
      <c r="E132" s="463">
        <v>0</v>
      </c>
      <c r="F132" s="461">
        <v>0</v>
      </c>
      <c r="G132" s="463">
        <v>0</v>
      </c>
      <c r="H132" s="461">
        <v>0</v>
      </c>
      <c r="I132" s="463">
        <v>0</v>
      </c>
      <c r="J132" s="461">
        <v>0</v>
      </c>
      <c r="K132" s="463">
        <v>0</v>
      </c>
      <c r="L132" s="461">
        <v>0</v>
      </c>
      <c r="M132" s="463">
        <v>0</v>
      </c>
      <c r="N132" s="465">
        <v>0</v>
      </c>
      <c r="O132" s="1155">
        <f t="shared" si="2"/>
        <v>0</v>
      </c>
      <c r="P132" s="1156">
        <f t="shared" si="3"/>
        <v>0</v>
      </c>
      <c r="Q132" s="1143">
        <f>'t1'!M132</f>
        <v>0</v>
      </c>
    </row>
    <row r="133" spans="1:17" x14ac:dyDescent="0.3">
      <c r="A133" s="1029" t="str">
        <f>'t1'!A133</f>
        <v>Collab.re prof.le assistente sociale - D</v>
      </c>
      <c r="B133" s="1030" t="str">
        <f>'t1'!B133</f>
        <v>T16024</v>
      </c>
      <c r="C133" s="463">
        <v>0</v>
      </c>
      <c r="D133" s="461">
        <v>0</v>
      </c>
      <c r="E133" s="463">
        <v>0</v>
      </c>
      <c r="F133" s="461">
        <v>1</v>
      </c>
      <c r="G133" s="463">
        <v>0</v>
      </c>
      <c r="H133" s="461">
        <v>0</v>
      </c>
      <c r="I133" s="463">
        <v>0</v>
      </c>
      <c r="J133" s="461">
        <v>1</v>
      </c>
      <c r="K133" s="463">
        <v>0</v>
      </c>
      <c r="L133" s="461">
        <v>0</v>
      </c>
      <c r="M133" s="463">
        <v>0</v>
      </c>
      <c r="N133" s="465">
        <v>0</v>
      </c>
      <c r="O133" s="1155">
        <f t="shared" si="2"/>
        <v>0</v>
      </c>
      <c r="P133" s="1156">
        <f t="shared" si="3"/>
        <v>2</v>
      </c>
      <c r="Q133" s="1143">
        <f>'t1'!M133</f>
        <v>1</v>
      </c>
    </row>
    <row r="134" spans="1:17" x14ac:dyDescent="0.3">
      <c r="A134" s="1029" t="str">
        <f>'t1'!A134</f>
        <v>Collab.re tec. - prof.le senior - DS</v>
      </c>
      <c r="B134" s="1030" t="str">
        <f>'t1'!B134</f>
        <v>T18868</v>
      </c>
      <c r="C134" s="463">
        <v>0</v>
      </c>
      <c r="D134" s="461">
        <v>0</v>
      </c>
      <c r="E134" s="463">
        <v>0</v>
      </c>
      <c r="F134" s="461">
        <v>0</v>
      </c>
      <c r="G134" s="463">
        <v>0</v>
      </c>
      <c r="H134" s="461">
        <v>0</v>
      </c>
      <c r="I134" s="463">
        <v>0</v>
      </c>
      <c r="J134" s="461">
        <v>0</v>
      </c>
      <c r="K134" s="463">
        <v>0</v>
      </c>
      <c r="L134" s="461">
        <v>0</v>
      </c>
      <c r="M134" s="463">
        <v>0</v>
      </c>
      <c r="N134" s="465">
        <v>0</v>
      </c>
      <c r="O134" s="1155">
        <f t="shared" si="2"/>
        <v>0</v>
      </c>
      <c r="P134" s="1156">
        <f t="shared" si="3"/>
        <v>0</v>
      </c>
      <c r="Q134" s="1143">
        <f>'t1'!M134</f>
        <v>0</v>
      </c>
    </row>
    <row r="135" spans="1:17" x14ac:dyDescent="0.3">
      <c r="A135" s="1029" t="str">
        <f>'t1'!A135</f>
        <v>Collab.re tec. - prof.le - D</v>
      </c>
      <c r="B135" s="1030" t="str">
        <f>'t1'!B135</f>
        <v>T16026</v>
      </c>
      <c r="C135" s="463">
        <v>0</v>
      </c>
      <c r="D135" s="461">
        <v>0</v>
      </c>
      <c r="E135" s="463">
        <v>7</v>
      </c>
      <c r="F135" s="461">
        <v>0</v>
      </c>
      <c r="G135" s="463">
        <v>0</v>
      </c>
      <c r="H135" s="461">
        <v>0</v>
      </c>
      <c r="I135" s="463">
        <v>1</v>
      </c>
      <c r="J135" s="461">
        <v>1</v>
      </c>
      <c r="K135" s="463">
        <v>0</v>
      </c>
      <c r="L135" s="461">
        <v>0</v>
      </c>
      <c r="M135" s="463">
        <v>0</v>
      </c>
      <c r="N135" s="465">
        <v>0</v>
      </c>
      <c r="O135" s="1155">
        <f t="shared" si="2"/>
        <v>8</v>
      </c>
      <c r="P135" s="1156">
        <f t="shared" si="3"/>
        <v>1</v>
      </c>
      <c r="Q135" s="1143">
        <f>'t1'!M135</f>
        <v>1</v>
      </c>
    </row>
    <row r="136" spans="1:17" x14ac:dyDescent="0.3">
      <c r="A136" s="1029" t="str">
        <f>'t1'!A136</f>
        <v>Oper.re prof.le assistente soc. - C</v>
      </c>
      <c r="B136" s="1030" t="str">
        <f>'t1'!B136</f>
        <v>T14050</v>
      </c>
      <c r="C136" s="463">
        <v>0</v>
      </c>
      <c r="D136" s="461">
        <v>0</v>
      </c>
      <c r="E136" s="463">
        <v>0</v>
      </c>
      <c r="F136" s="461">
        <v>0</v>
      </c>
      <c r="G136" s="463">
        <v>0</v>
      </c>
      <c r="H136" s="461">
        <v>0</v>
      </c>
      <c r="I136" s="463">
        <v>0</v>
      </c>
      <c r="J136" s="461">
        <v>0</v>
      </c>
      <c r="K136" s="463">
        <v>0</v>
      </c>
      <c r="L136" s="461">
        <v>0</v>
      </c>
      <c r="M136" s="463">
        <v>0</v>
      </c>
      <c r="N136" s="465">
        <v>0</v>
      </c>
      <c r="O136" s="1155">
        <f t="shared" ref="O136:O158" si="4">SUM(C136,E136,G136,I136,K136,M136)</f>
        <v>0</v>
      </c>
      <c r="P136" s="1156">
        <f t="shared" ref="P136:P158" si="5">SUM(D136,F136,H136,J136,L136,N136)</f>
        <v>0</v>
      </c>
      <c r="Q136" s="1143">
        <f>'t1'!M136</f>
        <v>0</v>
      </c>
    </row>
    <row r="137" spans="1:17" x14ac:dyDescent="0.3">
      <c r="A137" s="1029" t="str">
        <f>'t1'!A137</f>
        <v>Assistente tecnico - C</v>
      </c>
      <c r="B137" s="1030" t="str">
        <f>'t1'!B137</f>
        <v>T14007</v>
      </c>
      <c r="C137" s="463">
        <v>3</v>
      </c>
      <c r="D137" s="461">
        <v>0</v>
      </c>
      <c r="E137" s="463">
        <v>7</v>
      </c>
      <c r="F137" s="461">
        <v>2</v>
      </c>
      <c r="G137" s="463">
        <v>1</v>
      </c>
      <c r="H137" s="461">
        <v>0</v>
      </c>
      <c r="I137" s="463">
        <v>2</v>
      </c>
      <c r="J137" s="461">
        <v>0</v>
      </c>
      <c r="K137" s="463">
        <v>0</v>
      </c>
      <c r="L137" s="461">
        <v>0</v>
      </c>
      <c r="M137" s="463">
        <v>0</v>
      </c>
      <c r="N137" s="465">
        <v>0</v>
      </c>
      <c r="O137" s="1155">
        <f t="shared" si="4"/>
        <v>13</v>
      </c>
      <c r="P137" s="1156">
        <f t="shared" si="5"/>
        <v>2</v>
      </c>
      <c r="Q137" s="1143">
        <f>'t1'!M137</f>
        <v>1</v>
      </c>
    </row>
    <row r="138" spans="1:17" x14ac:dyDescent="0.3">
      <c r="A138" s="1029" t="str">
        <f>'t1'!A138</f>
        <v>Program.re - C</v>
      </c>
      <c r="B138" s="1030" t="str">
        <f>'t1'!B138</f>
        <v>T14063</v>
      </c>
      <c r="C138" s="463">
        <v>0</v>
      </c>
      <c r="D138" s="461">
        <v>0</v>
      </c>
      <c r="E138" s="463">
        <v>3</v>
      </c>
      <c r="F138" s="461">
        <v>2</v>
      </c>
      <c r="G138" s="463">
        <v>0</v>
      </c>
      <c r="H138" s="461">
        <v>0</v>
      </c>
      <c r="I138" s="463">
        <v>0</v>
      </c>
      <c r="J138" s="461">
        <v>0</v>
      </c>
      <c r="K138" s="463">
        <v>0</v>
      </c>
      <c r="L138" s="461">
        <v>0</v>
      </c>
      <c r="M138" s="463">
        <v>0</v>
      </c>
      <c r="N138" s="465">
        <v>0</v>
      </c>
      <c r="O138" s="1155">
        <f t="shared" si="4"/>
        <v>3</v>
      </c>
      <c r="P138" s="1156">
        <f t="shared" si="5"/>
        <v>2</v>
      </c>
      <c r="Q138" s="1143">
        <f>'t1'!M138</f>
        <v>1</v>
      </c>
    </row>
    <row r="139" spans="1:17" x14ac:dyDescent="0.3">
      <c r="A139" s="1029" t="str">
        <f>'t1'!A139</f>
        <v>Operatore tecnico special.to senior - C</v>
      </c>
      <c r="B139" s="1030" t="str">
        <f>'t1'!B139</f>
        <v>T14S59</v>
      </c>
      <c r="C139" s="463">
        <v>3</v>
      </c>
      <c r="D139" s="461">
        <v>0</v>
      </c>
      <c r="E139" s="463">
        <v>2</v>
      </c>
      <c r="F139" s="461">
        <v>0</v>
      </c>
      <c r="G139" s="463">
        <v>0</v>
      </c>
      <c r="H139" s="461">
        <v>0</v>
      </c>
      <c r="I139" s="463">
        <v>0</v>
      </c>
      <c r="J139" s="461">
        <v>0</v>
      </c>
      <c r="K139" s="463">
        <v>0</v>
      </c>
      <c r="L139" s="461">
        <v>0</v>
      </c>
      <c r="M139" s="463">
        <v>0</v>
      </c>
      <c r="N139" s="465">
        <v>0</v>
      </c>
      <c r="O139" s="1155">
        <f t="shared" si="4"/>
        <v>5</v>
      </c>
      <c r="P139" s="1156">
        <f t="shared" si="5"/>
        <v>0</v>
      </c>
      <c r="Q139" s="1143">
        <f>'t1'!M139</f>
        <v>1</v>
      </c>
    </row>
    <row r="140" spans="1:17" x14ac:dyDescent="0.3">
      <c r="A140" s="1029" t="str">
        <f>'t1'!A140</f>
        <v>Operatore tecnico special.to - BS</v>
      </c>
      <c r="B140" s="1030" t="str">
        <f>'t1'!B140</f>
        <v>T13059</v>
      </c>
      <c r="C140" s="463">
        <v>15</v>
      </c>
      <c r="D140" s="461">
        <v>4</v>
      </c>
      <c r="E140" s="463">
        <v>5</v>
      </c>
      <c r="F140" s="461">
        <v>2</v>
      </c>
      <c r="G140" s="463">
        <v>0</v>
      </c>
      <c r="H140" s="461">
        <v>0</v>
      </c>
      <c r="I140" s="463">
        <v>0</v>
      </c>
      <c r="J140" s="461">
        <v>0</v>
      </c>
      <c r="K140" s="463">
        <v>0</v>
      </c>
      <c r="L140" s="461">
        <v>0</v>
      </c>
      <c r="M140" s="463">
        <v>0</v>
      </c>
      <c r="N140" s="465">
        <v>0</v>
      </c>
      <c r="O140" s="1155">
        <f t="shared" si="4"/>
        <v>20</v>
      </c>
      <c r="P140" s="1156">
        <f t="shared" si="5"/>
        <v>6</v>
      </c>
      <c r="Q140" s="1143">
        <f>'t1'!M140</f>
        <v>1</v>
      </c>
    </row>
    <row r="141" spans="1:17" x14ac:dyDescent="0.3">
      <c r="A141" s="1029" t="str">
        <f>'t1'!A141</f>
        <v>Operatore socio sanitario - BS</v>
      </c>
      <c r="B141" s="1030" t="str">
        <f>'t1'!B141</f>
        <v>T13660</v>
      </c>
      <c r="C141" s="463">
        <v>13</v>
      </c>
      <c r="D141" s="461">
        <v>57</v>
      </c>
      <c r="E141" s="463">
        <v>26</v>
      </c>
      <c r="F141" s="461">
        <v>39</v>
      </c>
      <c r="G141" s="463">
        <v>0</v>
      </c>
      <c r="H141" s="461">
        <v>5</v>
      </c>
      <c r="I141" s="463">
        <v>0</v>
      </c>
      <c r="J141" s="461">
        <v>1</v>
      </c>
      <c r="K141" s="463">
        <v>0</v>
      </c>
      <c r="L141" s="461">
        <v>0</v>
      </c>
      <c r="M141" s="463">
        <v>0</v>
      </c>
      <c r="N141" s="465">
        <v>0</v>
      </c>
      <c r="O141" s="1155">
        <f t="shared" si="4"/>
        <v>39</v>
      </c>
      <c r="P141" s="1156">
        <f t="shared" si="5"/>
        <v>102</v>
      </c>
      <c r="Q141" s="1143">
        <f>'t1'!M141</f>
        <v>1</v>
      </c>
    </row>
    <row r="142" spans="1:17" x14ac:dyDescent="0.3">
      <c r="A142" s="1029" t="str">
        <f>'t1'!A142</f>
        <v>Operatore tecnico - B</v>
      </c>
      <c r="B142" s="1030" t="str">
        <f>'t1'!B142</f>
        <v>T12057</v>
      </c>
      <c r="C142" s="463">
        <v>17</v>
      </c>
      <c r="D142" s="461">
        <v>39</v>
      </c>
      <c r="E142" s="463">
        <v>8</v>
      </c>
      <c r="F142" s="461">
        <v>7</v>
      </c>
      <c r="G142" s="463">
        <v>0</v>
      </c>
      <c r="H142" s="461">
        <v>1</v>
      </c>
      <c r="I142" s="463">
        <v>1</v>
      </c>
      <c r="J142" s="461">
        <v>0</v>
      </c>
      <c r="K142" s="463">
        <v>0</v>
      </c>
      <c r="L142" s="461">
        <v>0</v>
      </c>
      <c r="M142" s="463">
        <v>0</v>
      </c>
      <c r="N142" s="465">
        <v>0</v>
      </c>
      <c r="O142" s="1155">
        <f t="shared" si="4"/>
        <v>26</v>
      </c>
      <c r="P142" s="1156">
        <f t="shared" si="5"/>
        <v>47</v>
      </c>
      <c r="Q142" s="1143">
        <f>'t1'!M142</f>
        <v>1</v>
      </c>
    </row>
    <row r="143" spans="1:17" x14ac:dyDescent="0.3">
      <c r="A143" s="1029" t="str">
        <f>'t1'!A143</f>
        <v>Operatore tecnico addetto all'assistenza - B</v>
      </c>
      <c r="B143" s="1030" t="str">
        <f>'t1'!B143</f>
        <v>T12058</v>
      </c>
      <c r="C143" s="463">
        <v>1</v>
      </c>
      <c r="D143" s="461">
        <v>9</v>
      </c>
      <c r="E143" s="463">
        <v>0</v>
      </c>
      <c r="F143" s="461">
        <v>0</v>
      </c>
      <c r="G143" s="463">
        <v>0</v>
      </c>
      <c r="H143" s="461">
        <v>0</v>
      </c>
      <c r="I143" s="463">
        <v>0</v>
      </c>
      <c r="J143" s="461">
        <v>0</v>
      </c>
      <c r="K143" s="463">
        <v>0</v>
      </c>
      <c r="L143" s="461">
        <v>0</v>
      </c>
      <c r="M143" s="463">
        <v>0</v>
      </c>
      <c r="N143" s="465">
        <v>0</v>
      </c>
      <c r="O143" s="1155">
        <f t="shared" si="4"/>
        <v>1</v>
      </c>
      <c r="P143" s="1156">
        <f t="shared" si="5"/>
        <v>9</v>
      </c>
      <c r="Q143" s="1143">
        <f>'t1'!M143</f>
        <v>1</v>
      </c>
    </row>
    <row r="144" spans="1:17" x14ac:dyDescent="0.3">
      <c r="A144" s="1029" t="str">
        <f>'t1'!A144</f>
        <v>Ausiliario specializzato - A</v>
      </c>
      <c r="B144" s="1030" t="str">
        <f>'t1'!B144</f>
        <v>T11008</v>
      </c>
      <c r="C144" s="463">
        <v>0</v>
      </c>
      <c r="D144" s="461">
        <v>0</v>
      </c>
      <c r="E144" s="463">
        <v>0</v>
      </c>
      <c r="F144" s="461">
        <v>0</v>
      </c>
      <c r="G144" s="463">
        <v>0</v>
      </c>
      <c r="H144" s="461">
        <v>0</v>
      </c>
      <c r="I144" s="463">
        <v>0</v>
      </c>
      <c r="J144" s="461">
        <v>0</v>
      </c>
      <c r="K144" s="463">
        <v>0</v>
      </c>
      <c r="L144" s="461">
        <v>0</v>
      </c>
      <c r="M144" s="463">
        <v>0</v>
      </c>
      <c r="N144" s="465">
        <v>0</v>
      </c>
      <c r="O144" s="1155">
        <f t="shared" si="4"/>
        <v>0</v>
      </c>
      <c r="P144" s="1156">
        <f t="shared" si="5"/>
        <v>0</v>
      </c>
      <c r="Q144" s="1143">
        <f>'t1'!M144</f>
        <v>0</v>
      </c>
    </row>
    <row r="145" spans="1:17" x14ac:dyDescent="0.3">
      <c r="A145" s="1029" t="str">
        <f>'t1'!A145</f>
        <v>Profilo atipico ruolo tecnico</v>
      </c>
      <c r="B145" s="1030" t="str">
        <f>'t1'!B145</f>
        <v>T00062</v>
      </c>
      <c r="C145" s="463">
        <v>0</v>
      </c>
      <c r="D145" s="461">
        <v>0</v>
      </c>
      <c r="E145" s="463">
        <v>0</v>
      </c>
      <c r="F145" s="461">
        <v>0</v>
      </c>
      <c r="G145" s="463">
        <v>0</v>
      </c>
      <c r="H145" s="461">
        <v>0</v>
      </c>
      <c r="I145" s="463">
        <v>0</v>
      </c>
      <c r="J145" s="461">
        <v>0</v>
      </c>
      <c r="K145" s="463">
        <v>0</v>
      </c>
      <c r="L145" s="461">
        <v>0</v>
      </c>
      <c r="M145" s="463">
        <v>0</v>
      </c>
      <c r="N145" s="465">
        <v>0</v>
      </c>
      <c r="O145" s="1155">
        <f t="shared" si="4"/>
        <v>0</v>
      </c>
      <c r="P145" s="1156">
        <f t="shared" si="5"/>
        <v>0</v>
      </c>
      <c r="Q145" s="1143">
        <f>'t1'!M145</f>
        <v>0</v>
      </c>
    </row>
    <row r="146" spans="1:17" x14ac:dyDescent="0.3">
      <c r="A146" s="1029" t="str">
        <f>'t1'!A146</f>
        <v>Dirigente amm.vo con incarico di struttura complessa</v>
      </c>
      <c r="B146" s="1030" t="str">
        <f>'t1'!B146</f>
        <v>AD0032</v>
      </c>
      <c r="C146" s="463">
        <v>0</v>
      </c>
      <c r="D146" s="461">
        <v>0</v>
      </c>
      <c r="E146" s="463">
        <v>0</v>
      </c>
      <c r="F146" s="461">
        <v>0</v>
      </c>
      <c r="G146" s="463">
        <v>0</v>
      </c>
      <c r="H146" s="461">
        <v>0</v>
      </c>
      <c r="I146" s="463">
        <v>1</v>
      </c>
      <c r="J146" s="461">
        <v>1</v>
      </c>
      <c r="K146" s="463">
        <v>0</v>
      </c>
      <c r="L146" s="461">
        <v>2</v>
      </c>
      <c r="M146" s="463">
        <v>0</v>
      </c>
      <c r="N146" s="465">
        <v>0</v>
      </c>
      <c r="O146" s="1155">
        <f t="shared" si="4"/>
        <v>1</v>
      </c>
      <c r="P146" s="1156">
        <f t="shared" si="5"/>
        <v>3</v>
      </c>
      <c r="Q146" s="1143">
        <f>'t1'!M146</f>
        <v>1</v>
      </c>
    </row>
    <row r="147" spans="1:17" x14ac:dyDescent="0.3">
      <c r="A147" s="1029" t="str">
        <f>'t1'!A147</f>
        <v>Dirigente amm.vo con incarico di struttura semplice</v>
      </c>
      <c r="B147" s="1030" t="str">
        <f>'t1'!B147</f>
        <v>AD0S31</v>
      </c>
      <c r="C147" s="463">
        <v>0</v>
      </c>
      <c r="D147" s="461">
        <v>0</v>
      </c>
      <c r="E147" s="463">
        <v>0</v>
      </c>
      <c r="F147" s="461">
        <v>0</v>
      </c>
      <c r="G147" s="463">
        <v>0</v>
      </c>
      <c r="H147" s="461">
        <v>0</v>
      </c>
      <c r="I147" s="463">
        <v>0</v>
      </c>
      <c r="J147" s="461">
        <v>0</v>
      </c>
      <c r="K147" s="463">
        <v>0</v>
      </c>
      <c r="L147" s="461">
        <v>0</v>
      </c>
      <c r="M147" s="463">
        <v>0</v>
      </c>
      <c r="N147" s="465">
        <v>0</v>
      </c>
      <c r="O147" s="1155">
        <f t="shared" si="4"/>
        <v>0</v>
      </c>
      <c r="P147" s="1156">
        <f t="shared" si="5"/>
        <v>0</v>
      </c>
      <c r="Q147" s="1143">
        <f>'t1'!M147</f>
        <v>0</v>
      </c>
    </row>
    <row r="148" spans="1:17" x14ac:dyDescent="0.3">
      <c r="A148" s="1029" t="str">
        <f>'t1'!A148</f>
        <v>Dirigente amm.vo con altri incar.prof.li</v>
      </c>
      <c r="B148" s="1030" t="str">
        <f>'t1'!B148</f>
        <v>AD0A31</v>
      </c>
      <c r="C148" s="463">
        <v>0</v>
      </c>
      <c r="D148" s="461">
        <v>0</v>
      </c>
      <c r="E148" s="463">
        <v>0</v>
      </c>
      <c r="F148" s="461">
        <v>0</v>
      </c>
      <c r="G148" s="463">
        <v>0</v>
      </c>
      <c r="H148" s="461">
        <v>0</v>
      </c>
      <c r="I148" s="463">
        <v>0</v>
      </c>
      <c r="J148" s="461">
        <v>0</v>
      </c>
      <c r="K148" s="463">
        <v>0</v>
      </c>
      <c r="L148" s="461">
        <v>0</v>
      </c>
      <c r="M148" s="463">
        <v>0</v>
      </c>
      <c r="N148" s="465">
        <v>0</v>
      </c>
      <c r="O148" s="1155">
        <f t="shared" si="4"/>
        <v>0</v>
      </c>
      <c r="P148" s="1156">
        <f t="shared" si="5"/>
        <v>0</v>
      </c>
      <c r="Q148" s="1143">
        <f>'t1'!M148</f>
        <v>0</v>
      </c>
    </row>
    <row r="149" spans="1:17" x14ac:dyDescent="0.3">
      <c r="A149" s="1029" t="str">
        <f>'t1'!A149</f>
        <v>Dirig. Amm.vo a t. determinato (art. 15-septies dlgs.502/92)</v>
      </c>
      <c r="B149" s="1030" t="str">
        <f>'t1'!B149</f>
        <v>AD0612</v>
      </c>
      <c r="C149" s="463">
        <v>0</v>
      </c>
      <c r="D149" s="461">
        <v>0</v>
      </c>
      <c r="E149" s="463">
        <v>0</v>
      </c>
      <c r="F149" s="461">
        <v>0</v>
      </c>
      <c r="G149" s="463">
        <v>0</v>
      </c>
      <c r="H149" s="461">
        <v>0</v>
      </c>
      <c r="I149" s="463">
        <v>0</v>
      </c>
      <c r="J149" s="461">
        <v>0</v>
      </c>
      <c r="K149" s="463">
        <v>0</v>
      </c>
      <c r="L149" s="461">
        <v>0</v>
      </c>
      <c r="M149" s="463">
        <v>0</v>
      </c>
      <c r="N149" s="465">
        <v>0</v>
      </c>
      <c r="O149" s="1155">
        <f t="shared" si="4"/>
        <v>0</v>
      </c>
      <c r="P149" s="1156">
        <f t="shared" si="5"/>
        <v>0</v>
      </c>
      <c r="Q149" s="1143">
        <f>'t1'!M149</f>
        <v>0</v>
      </c>
    </row>
    <row r="150" spans="1:17" x14ac:dyDescent="0.3">
      <c r="A150" s="1029" t="str">
        <f>'t1'!A150</f>
        <v>Collaboratore amministrativo prof.le senior - DS</v>
      </c>
      <c r="B150" s="1030" t="str">
        <f>'t1'!B150</f>
        <v>A18869</v>
      </c>
      <c r="C150" s="463">
        <v>0</v>
      </c>
      <c r="D150" s="461">
        <v>0</v>
      </c>
      <c r="E150" s="463">
        <v>2</v>
      </c>
      <c r="F150" s="461">
        <v>8</v>
      </c>
      <c r="G150" s="463">
        <v>1</v>
      </c>
      <c r="H150" s="461">
        <v>0</v>
      </c>
      <c r="I150" s="463">
        <v>0</v>
      </c>
      <c r="J150" s="461">
        <v>2</v>
      </c>
      <c r="K150" s="463">
        <v>0</v>
      </c>
      <c r="L150" s="461">
        <v>0</v>
      </c>
      <c r="M150" s="463">
        <v>0</v>
      </c>
      <c r="N150" s="465">
        <v>0</v>
      </c>
      <c r="O150" s="1155">
        <f t="shared" si="4"/>
        <v>3</v>
      </c>
      <c r="P150" s="1156">
        <f t="shared" si="5"/>
        <v>10</v>
      </c>
      <c r="Q150" s="1143">
        <f>'t1'!M150</f>
        <v>1</v>
      </c>
    </row>
    <row r="151" spans="1:17" x14ac:dyDescent="0.3">
      <c r="A151" s="1029" t="str">
        <f>'t1'!A151</f>
        <v>Collaboratore amministrativo prof.le - D</v>
      </c>
      <c r="B151" s="1030" t="str">
        <f>'t1'!B151</f>
        <v>A16028</v>
      </c>
      <c r="C151" s="463">
        <v>0</v>
      </c>
      <c r="D151" s="461">
        <v>0</v>
      </c>
      <c r="E151" s="463">
        <v>0</v>
      </c>
      <c r="F151" s="461">
        <v>16</v>
      </c>
      <c r="G151" s="463">
        <v>1</v>
      </c>
      <c r="H151" s="461">
        <v>3</v>
      </c>
      <c r="I151" s="463">
        <v>7</v>
      </c>
      <c r="J151" s="461">
        <v>14</v>
      </c>
      <c r="K151" s="463">
        <v>0</v>
      </c>
      <c r="L151" s="461">
        <v>0</v>
      </c>
      <c r="M151" s="463">
        <v>0</v>
      </c>
      <c r="N151" s="465">
        <v>0</v>
      </c>
      <c r="O151" s="1155">
        <f t="shared" si="4"/>
        <v>8</v>
      </c>
      <c r="P151" s="1156">
        <f t="shared" si="5"/>
        <v>33</v>
      </c>
      <c r="Q151" s="1143">
        <f>'t1'!M151</f>
        <v>1</v>
      </c>
    </row>
    <row r="152" spans="1:17" x14ac:dyDescent="0.3">
      <c r="A152" s="1029" t="str">
        <f>'t1'!A152</f>
        <v>Assistente amministrativo - C</v>
      </c>
      <c r="B152" s="1030" t="str">
        <f>'t1'!B152</f>
        <v>A14005</v>
      </c>
      <c r="C152" s="463">
        <v>1</v>
      </c>
      <c r="D152" s="461">
        <v>18</v>
      </c>
      <c r="E152" s="463">
        <v>13</v>
      </c>
      <c r="F152" s="461">
        <v>55</v>
      </c>
      <c r="G152" s="463">
        <v>2</v>
      </c>
      <c r="H152" s="461">
        <v>3</v>
      </c>
      <c r="I152" s="463">
        <v>1</v>
      </c>
      <c r="J152" s="461">
        <v>8</v>
      </c>
      <c r="K152" s="463">
        <v>0</v>
      </c>
      <c r="L152" s="461">
        <v>0</v>
      </c>
      <c r="M152" s="463">
        <v>0</v>
      </c>
      <c r="N152" s="465">
        <v>0</v>
      </c>
      <c r="O152" s="1155">
        <f t="shared" si="4"/>
        <v>17</v>
      </c>
      <c r="P152" s="1156">
        <f t="shared" si="5"/>
        <v>84</v>
      </c>
      <c r="Q152" s="1143">
        <f>'t1'!M152</f>
        <v>1</v>
      </c>
    </row>
    <row r="153" spans="1:17" x14ac:dyDescent="0.3">
      <c r="A153" s="1029" t="str">
        <f>'t1'!A153</f>
        <v>Coadiutore amm.vo senior - BS</v>
      </c>
      <c r="B153" s="1030" t="str">
        <f>'t1'!B153</f>
        <v>A13870</v>
      </c>
      <c r="C153" s="463">
        <v>0</v>
      </c>
      <c r="D153" s="461">
        <v>15</v>
      </c>
      <c r="E153" s="463">
        <v>5</v>
      </c>
      <c r="F153" s="461">
        <v>22</v>
      </c>
      <c r="G153" s="463">
        <v>0</v>
      </c>
      <c r="H153" s="461">
        <v>3</v>
      </c>
      <c r="I153" s="463">
        <v>2</v>
      </c>
      <c r="J153" s="461">
        <v>3</v>
      </c>
      <c r="K153" s="463">
        <v>0</v>
      </c>
      <c r="L153" s="461">
        <v>0</v>
      </c>
      <c r="M153" s="463">
        <v>0</v>
      </c>
      <c r="N153" s="465">
        <v>0</v>
      </c>
      <c r="O153" s="1155">
        <f t="shared" si="4"/>
        <v>7</v>
      </c>
      <c r="P153" s="1156">
        <f t="shared" si="5"/>
        <v>43</v>
      </c>
      <c r="Q153" s="1143">
        <f>'t1'!M153</f>
        <v>1</v>
      </c>
    </row>
    <row r="154" spans="1:17" x14ac:dyDescent="0.3">
      <c r="A154" s="1029" t="str">
        <f>'t1'!A154</f>
        <v>Coadiutore amm.vo - B</v>
      </c>
      <c r="B154" s="1030" t="str">
        <f>'t1'!B154</f>
        <v>A12017</v>
      </c>
      <c r="C154" s="463">
        <v>1</v>
      </c>
      <c r="D154" s="461">
        <v>11</v>
      </c>
      <c r="E154" s="463">
        <v>6</v>
      </c>
      <c r="F154" s="461">
        <v>12</v>
      </c>
      <c r="G154" s="463">
        <v>0</v>
      </c>
      <c r="H154" s="461">
        <v>1</v>
      </c>
      <c r="I154" s="463">
        <v>1</v>
      </c>
      <c r="J154" s="461">
        <v>2</v>
      </c>
      <c r="K154" s="463">
        <v>0</v>
      </c>
      <c r="L154" s="461">
        <v>0</v>
      </c>
      <c r="M154" s="463">
        <v>0</v>
      </c>
      <c r="N154" s="465">
        <v>0</v>
      </c>
      <c r="O154" s="1155">
        <f t="shared" si="4"/>
        <v>8</v>
      </c>
      <c r="P154" s="1156">
        <f t="shared" si="5"/>
        <v>26</v>
      </c>
      <c r="Q154" s="1143">
        <f>'t1'!M154</f>
        <v>1</v>
      </c>
    </row>
    <row r="155" spans="1:17" x14ac:dyDescent="0.3">
      <c r="A155" s="1029" t="str">
        <f>'t1'!A155</f>
        <v>Commesso - A</v>
      </c>
      <c r="B155" s="1030" t="str">
        <f>'t1'!B155</f>
        <v>A11030</v>
      </c>
      <c r="C155" s="463">
        <v>0</v>
      </c>
      <c r="D155" s="461">
        <v>0</v>
      </c>
      <c r="E155" s="463">
        <v>0</v>
      </c>
      <c r="F155" s="461">
        <v>0</v>
      </c>
      <c r="G155" s="463">
        <v>0</v>
      </c>
      <c r="H155" s="461">
        <v>0</v>
      </c>
      <c r="I155" s="463">
        <v>0</v>
      </c>
      <c r="J155" s="461">
        <v>0</v>
      </c>
      <c r="K155" s="463">
        <v>0</v>
      </c>
      <c r="L155" s="461">
        <v>0</v>
      </c>
      <c r="M155" s="463">
        <v>0</v>
      </c>
      <c r="N155" s="465">
        <v>0</v>
      </c>
      <c r="O155" s="1155">
        <f t="shared" si="4"/>
        <v>0</v>
      </c>
      <c r="P155" s="1156">
        <f t="shared" si="5"/>
        <v>0</v>
      </c>
      <c r="Q155" s="1143">
        <f>'t1'!M155</f>
        <v>0</v>
      </c>
    </row>
    <row r="156" spans="1:17" x14ac:dyDescent="0.3">
      <c r="A156" s="1029" t="str">
        <f>'t1'!A156</f>
        <v>Profilo atipico ruolo amministrativo</v>
      </c>
      <c r="B156" s="1030" t="str">
        <f>'t1'!B156</f>
        <v>A00062</v>
      </c>
      <c r="C156" s="463">
        <v>0</v>
      </c>
      <c r="D156" s="461">
        <v>0</v>
      </c>
      <c r="E156" s="463">
        <v>0</v>
      </c>
      <c r="F156" s="461">
        <v>0</v>
      </c>
      <c r="G156" s="463">
        <v>0</v>
      </c>
      <c r="H156" s="461">
        <v>0</v>
      </c>
      <c r="I156" s="463">
        <v>0</v>
      </c>
      <c r="J156" s="461">
        <v>0</v>
      </c>
      <c r="K156" s="463">
        <v>0</v>
      </c>
      <c r="L156" s="461">
        <v>0</v>
      </c>
      <c r="M156" s="463">
        <v>0</v>
      </c>
      <c r="N156" s="465">
        <v>0</v>
      </c>
      <c r="O156" s="1155">
        <f t="shared" si="4"/>
        <v>0</v>
      </c>
      <c r="P156" s="1156">
        <f t="shared" si="5"/>
        <v>0</v>
      </c>
      <c r="Q156" s="1143">
        <f>'t1'!M156</f>
        <v>0</v>
      </c>
    </row>
    <row r="157" spans="1:17" x14ac:dyDescent="0.3">
      <c r="A157" s="1029" t="str">
        <f>'t1'!A157</f>
        <v>Ricercatore sanitario - DS</v>
      </c>
      <c r="B157" s="1030" t="str">
        <f>'t1'!B157</f>
        <v>N18694</v>
      </c>
      <c r="C157" s="463">
        <v>0</v>
      </c>
      <c r="D157" s="461">
        <v>0</v>
      </c>
      <c r="E157" s="463">
        <v>0</v>
      </c>
      <c r="F157" s="461">
        <v>0</v>
      </c>
      <c r="G157" s="463">
        <v>0</v>
      </c>
      <c r="H157" s="461">
        <v>2</v>
      </c>
      <c r="I157" s="463">
        <v>15</v>
      </c>
      <c r="J157" s="461">
        <v>43</v>
      </c>
      <c r="K157" s="463">
        <v>6</v>
      </c>
      <c r="L157" s="461">
        <v>16</v>
      </c>
      <c r="M157" s="463">
        <v>0</v>
      </c>
      <c r="N157" s="465">
        <v>0</v>
      </c>
      <c r="O157" s="1155">
        <f t="shared" si="4"/>
        <v>21</v>
      </c>
      <c r="P157" s="1156">
        <f t="shared" si="5"/>
        <v>61</v>
      </c>
      <c r="Q157" s="1143">
        <f>'t1'!M157</f>
        <v>1</v>
      </c>
    </row>
    <row r="158" spans="1:17" x14ac:dyDescent="0.3">
      <c r="A158" s="1029" t="str">
        <f>'t1'!A158</f>
        <v>Collaboratore prof.le  di ricerca sanitaria - D</v>
      </c>
      <c r="B158" s="1030" t="str">
        <f>'t1'!B158</f>
        <v>N16695</v>
      </c>
      <c r="C158" s="463">
        <v>0</v>
      </c>
      <c r="D158" s="461">
        <v>0</v>
      </c>
      <c r="E158" s="463">
        <v>4</v>
      </c>
      <c r="F158" s="461">
        <v>13</v>
      </c>
      <c r="G158" s="463">
        <v>1</v>
      </c>
      <c r="H158" s="461">
        <v>6</v>
      </c>
      <c r="I158" s="463">
        <v>6</v>
      </c>
      <c r="J158" s="461">
        <v>30</v>
      </c>
      <c r="K158" s="463">
        <v>0</v>
      </c>
      <c r="L158" s="461">
        <v>3</v>
      </c>
      <c r="M158" s="463">
        <v>1</v>
      </c>
      <c r="N158" s="465">
        <v>1</v>
      </c>
      <c r="O158" s="1155">
        <f t="shared" si="4"/>
        <v>12</v>
      </c>
      <c r="P158" s="1156">
        <f t="shared" si="5"/>
        <v>53</v>
      </c>
      <c r="Q158" s="1143">
        <f>'t1'!M158</f>
        <v>1</v>
      </c>
    </row>
    <row r="159" spans="1:17" x14ac:dyDescent="0.3">
      <c r="A159" s="1029" t="str">
        <f>'t1'!A159</f>
        <v>CONTRATTISTI (a)</v>
      </c>
      <c r="B159" s="1030" t="str">
        <f>'t1'!B159</f>
        <v>000061</v>
      </c>
      <c r="C159" s="463">
        <f>IF(ISERROR(VLOOKUP($B159,IN_T9!$B$2:$Y$3000,2,FALSE))=TRUE,"",VLOOKUP($B159,IN_T9!$B$2:$Y$3000,2,FALSE))</f>
        <v>0</v>
      </c>
      <c r="D159" s="461">
        <f>IF(ISERROR(VLOOKUP($B159,IN_T9!$B$2:$Y$3000,3,FALSE))=TRUE,"",VLOOKUP($B159,IN_T9!$B$2:$Y$3000,3,FALSE))</f>
        <v>0</v>
      </c>
      <c r="E159" s="463">
        <f>IF(ISERROR(VLOOKUP($B159,IN_T9!$B$2:$Y$3000,4,FALSE))=TRUE,"",VLOOKUP($B159,IN_T9!$B$2:$Y$3000,4,FALSE))</f>
        <v>0</v>
      </c>
      <c r="F159" s="461">
        <f>IF(ISERROR(VLOOKUP($B159,IN_T9!$B$2:$Y$3000,5,FALSE))=TRUE,"",VLOOKUP($B159,IN_T9!$B$2:$Y$3000,5,FALSE))</f>
        <v>0</v>
      </c>
      <c r="G159" s="463">
        <f>IF(ISERROR(VLOOKUP($B159,IN_T9!$B$2:$Y$3000,6,FALSE))=TRUE,"",VLOOKUP($B159,IN_T9!$B$2:$Y$3000,6,FALSE))</f>
        <v>0</v>
      </c>
      <c r="H159" s="461">
        <f>IF(ISERROR(VLOOKUP($B159,IN_T9!$B$2:$Y$3000,7,FALSE))=TRUE,"",VLOOKUP($B159,IN_T9!$B$2:$Y$3000,7,FALSE))</f>
        <v>0</v>
      </c>
      <c r="I159" s="463">
        <f>IF(ISERROR(VLOOKUP($B159,IN_T9!$B$2:$Y$3000,8,FALSE))=TRUE,"",VLOOKUP($B159,IN_T9!$B$2:$Y$3000,8,FALSE))</f>
        <v>0</v>
      </c>
      <c r="J159" s="461">
        <f>IF(ISERROR(VLOOKUP($B159,IN_T9!$B$2:$Y$3000,9,FALSE))=TRUE,"",VLOOKUP($B159,IN_T9!$B$2:$Y$3000,9,FALSE))</f>
        <v>0</v>
      </c>
      <c r="K159" s="463">
        <f>IF(ISERROR(VLOOKUP($B159,IN_T9!$B$2:$Y$3000,10,FALSE))=TRUE,"",VLOOKUP($B159,IN_T9!$B$2:$Y$3000,10,FALSE))</f>
        <v>0</v>
      </c>
      <c r="L159" s="461">
        <f>IF(ISERROR(VLOOKUP($B159,IN_T9!$B$2:$Y$3000,11,FALSE))=TRUE,"",VLOOKUP($B159,IN_T9!$B$2:$Y$3000,11,FALSE))</f>
        <v>0</v>
      </c>
      <c r="M159" s="463">
        <f>IF(ISERROR(VLOOKUP($B159,IN_T9!$B$2:$Y$3000,12,FALSE))=TRUE,"",VLOOKUP($B159,IN_T9!$B$2:$Y$3000,12,FALSE))</f>
        <v>0</v>
      </c>
      <c r="N159" s="465">
        <f>IF(ISERROR(VLOOKUP($B159,IN_T9!$B$2:$Y$3000,13,FALSE))=TRUE,"",VLOOKUP($B159,IN_T9!$B$2:$Y$3000,13,FALSE))</f>
        <v>0</v>
      </c>
      <c r="O159" s="1155">
        <f t="shared" ref="O159:P163" si="6">SUM(C159,E159,G159,I159,K159,M159)</f>
        <v>0</v>
      </c>
      <c r="P159" s="1156">
        <f t="shared" si="6"/>
        <v>0</v>
      </c>
      <c r="Q159" s="1143">
        <f>'t1'!M159</f>
        <v>0</v>
      </c>
    </row>
    <row r="160" spans="1:17" x14ac:dyDescent="0.3">
      <c r="A160" s="1029" t="str">
        <f>'t1'!A160</f>
        <v>Dir. Ambientale con incarico di struttura complessa</v>
      </c>
      <c r="B160" s="1030" t="str">
        <f>'t1'!B160</f>
        <v>TD0C02</v>
      </c>
      <c r="C160" s="2261">
        <f>IF(ISERROR(VLOOKUP($B160,IN_T9!$B$2:$Y$3000,2,FALSE))=TRUE,"",VLOOKUP($B160,IN_T9!$B$2:$Y$3000,2,FALSE))</f>
        <v>0</v>
      </c>
      <c r="D160" s="2262">
        <f>IF(ISERROR(VLOOKUP($B160,IN_T9!$B$2:$Y$3000,3,FALSE))=TRUE,"",VLOOKUP($B160,IN_T9!$B$2:$Y$3000,3,FALSE))</f>
        <v>0</v>
      </c>
      <c r="E160" s="2261">
        <f>IF(ISERROR(VLOOKUP($B160,IN_T9!$B$2:$Y$3000,4,FALSE))=TRUE,"",VLOOKUP($B160,IN_T9!$B$2:$Y$3000,4,FALSE))</f>
        <v>0</v>
      </c>
      <c r="F160" s="2262">
        <f>IF(ISERROR(VLOOKUP($B160,IN_T9!$B$2:$Y$3000,5,FALSE))=TRUE,"",VLOOKUP($B160,IN_T9!$B$2:$Y$3000,5,FALSE))</f>
        <v>0</v>
      </c>
      <c r="G160" s="2261">
        <f>IF(ISERROR(VLOOKUP($B160,IN_T9!$B$2:$Y$3000,6,FALSE))=TRUE,"",VLOOKUP($B160,IN_T9!$B$2:$Y$3000,6,FALSE))</f>
        <v>0</v>
      </c>
      <c r="H160" s="2262">
        <f>IF(ISERROR(VLOOKUP($B160,IN_T9!$B$2:$Y$3000,7,FALSE))=TRUE,"",VLOOKUP($B160,IN_T9!$B$2:$Y$3000,7,FALSE))</f>
        <v>0</v>
      </c>
      <c r="I160" s="2261">
        <f>IF(ISERROR(VLOOKUP($B160,IN_T9!$B$2:$Y$3000,8,FALSE))=TRUE,"",VLOOKUP($B160,IN_T9!$B$2:$Y$3000,8,FALSE))</f>
        <v>0</v>
      </c>
      <c r="J160" s="2262">
        <f>IF(ISERROR(VLOOKUP($B160,IN_T9!$B$2:$Y$3000,9,FALSE))=TRUE,"",VLOOKUP($B160,IN_T9!$B$2:$Y$3000,9,FALSE))</f>
        <v>0</v>
      </c>
      <c r="K160" s="2261">
        <f>IF(ISERROR(VLOOKUP($B160,IN_T9!$B$2:$Y$3000,10,FALSE))=TRUE,"",VLOOKUP($B160,IN_T9!$B$2:$Y$3000,10,FALSE))</f>
        <v>0</v>
      </c>
      <c r="L160" s="2262">
        <f>IF(ISERROR(VLOOKUP($B160,IN_T9!$B$2:$Y$3000,11,FALSE))=TRUE,"",VLOOKUP($B160,IN_T9!$B$2:$Y$3000,11,FALSE))</f>
        <v>0</v>
      </c>
      <c r="M160" s="2261">
        <f>IF(ISERROR(VLOOKUP($B160,IN_T9!$B$2:$Y$3000,12,FALSE))=TRUE,"",VLOOKUP($B160,IN_T9!$B$2:$Y$3000,12,FALSE))</f>
        <v>0</v>
      </c>
      <c r="N160" s="2263">
        <f>IF(ISERROR(VLOOKUP($B160,IN_T9!$B$2:$Y$3000,13,FALSE))=TRUE,"",VLOOKUP($B160,IN_T9!$B$2:$Y$3000,13,FALSE))</f>
        <v>0</v>
      </c>
      <c r="O160" s="1155">
        <f t="shared" si="6"/>
        <v>0</v>
      </c>
      <c r="P160" s="1156">
        <f t="shared" si="6"/>
        <v>0</v>
      </c>
      <c r="Q160" s="1143">
        <f>'t1'!M160</f>
        <v>0</v>
      </c>
    </row>
    <row r="161" spans="1:20" x14ac:dyDescent="0.3">
      <c r="A161" s="1029" t="str">
        <f>'t1'!A161</f>
        <v>Dir. Ambientale con incarico di struttura semplice</v>
      </c>
      <c r="B161" s="1030" t="str">
        <f>'t1'!B161</f>
        <v>TD0S02</v>
      </c>
      <c r="C161" s="2261">
        <f>IF(ISERROR(VLOOKUP($B161,IN_T9!$B$2:$Y$3000,2,FALSE))=TRUE,"",VLOOKUP($B161,IN_T9!$B$2:$Y$3000,2,FALSE))</f>
        <v>0</v>
      </c>
      <c r="D161" s="2262">
        <f>IF(ISERROR(VLOOKUP($B161,IN_T9!$B$2:$Y$3000,3,FALSE))=TRUE,"",VLOOKUP($B161,IN_T9!$B$2:$Y$3000,3,FALSE))</f>
        <v>0</v>
      </c>
      <c r="E161" s="2261">
        <f>IF(ISERROR(VLOOKUP($B161,IN_T9!$B$2:$Y$3000,4,FALSE))=TRUE,"",VLOOKUP($B161,IN_T9!$B$2:$Y$3000,4,FALSE))</f>
        <v>0</v>
      </c>
      <c r="F161" s="2262">
        <f>IF(ISERROR(VLOOKUP($B161,IN_T9!$B$2:$Y$3000,5,FALSE))=TRUE,"",VLOOKUP($B161,IN_T9!$B$2:$Y$3000,5,FALSE))</f>
        <v>0</v>
      </c>
      <c r="G161" s="2261">
        <f>IF(ISERROR(VLOOKUP($B161,IN_T9!$B$2:$Y$3000,6,FALSE))=TRUE,"",VLOOKUP($B161,IN_T9!$B$2:$Y$3000,6,FALSE))</f>
        <v>0</v>
      </c>
      <c r="H161" s="2262">
        <f>IF(ISERROR(VLOOKUP($B161,IN_T9!$B$2:$Y$3000,7,FALSE))=TRUE,"",VLOOKUP($B161,IN_T9!$B$2:$Y$3000,7,FALSE))</f>
        <v>0</v>
      </c>
      <c r="I161" s="2261">
        <f>IF(ISERROR(VLOOKUP($B161,IN_T9!$B$2:$Y$3000,8,FALSE))=TRUE,"",VLOOKUP($B161,IN_T9!$B$2:$Y$3000,8,FALSE))</f>
        <v>0</v>
      </c>
      <c r="J161" s="2262">
        <f>IF(ISERROR(VLOOKUP($B161,IN_T9!$B$2:$Y$3000,9,FALSE))=TRUE,"",VLOOKUP($B161,IN_T9!$B$2:$Y$3000,9,FALSE))</f>
        <v>0</v>
      </c>
      <c r="K161" s="2261">
        <f>IF(ISERROR(VLOOKUP($B161,IN_T9!$B$2:$Y$3000,10,FALSE))=TRUE,"",VLOOKUP($B161,IN_T9!$B$2:$Y$3000,10,FALSE))</f>
        <v>0</v>
      </c>
      <c r="L161" s="2262">
        <f>IF(ISERROR(VLOOKUP($B161,IN_T9!$B$2:$Y$3000,11,FALSE))=TRUE,"",VLOOKUP($B161,IN_T9!$B$2:$Y$3000,11,FALSE))</f>
        <v>0</v>
      </c>
      <c r="M161" s="2261">
        <f>IF(ISERROR(VLOOKUP($B161,IN_T9!$B$2:$Y$3000,12,FALSE))=TRUE,"",VLOOKUP($B161,IN_T9!$B$2:$Y$3000,12,FALSE))</f>
        <v>0</v>
      </c>
      <c r="N161" s="2263">
        <f>IF(ISERROR(VLOOKUP($B161,IN_T9!$B$2:$Y$3000,13,FALSE))=TRUE,"",VLOOKUP($B161,IN_T9!$B$2:$Y$3000,13,FALSE))</f>
        <v>0</v>
      </c>
      <c r="O161" s="1155">
        <f t="shared" si="6"/>
        <v>0</v>
      </c>
      <c r="P161" s="1156">
        <f t="shared" si="6"/>
        <v>0</v>
      </c>
      <c r="Q161" s="1143">
        <f>'t1'!M161</f>
        <v>0</v>
      </c>
    </row>
    <row r="162" spans="1:20" x14ac:dyDescent="0.3">
      <c r="A162" s="1029" t="str">
        <f>'t1'!A162</f>
        <v>Dir. Ambientale con altri incar.prof.li</v>
      </c>
      <c r="B162" s="1030" t="str">
        <f>'t1'!B162</f>
        <v>TD0A02</v>
      </c>
      <c r="C162" s="2261">
        <f>IF(ISERROR(VLOOKUP($B162,IN_T9!$B$2:$Y$3000,2,FALSE))=TRUE,"",VLOOKUP($B162,IN_T9!$B$2:$Y$3000,2,FALSE))</f>
        <v>0</v>
      </c>
      <c r="D162" s="2262">
        <f>IF(ISERROR(VLOOKUP($B162,IN_T9!$B$2:$Y$3000,3,FALSE))=TRUE,"",VLOOKUP($B162,IN_T9!$B$2:$Y$3000,3,FALSE))</f>
        <v>0</v>
      </c>
      <c r="E162" s="2261">
        <f>IF(ISERROR(VLOOKUP($B162,IN_T9!$B$2:$Y$3000,4,FALSE))=TRUE,"",VLOOKUP($B162,IN_T9!$B$2:$Y$3000,4,FALSE))</f>
        <v>0</v>
      </c>
      <c r="F162" s="2262">
        <f>IF(ISERROR(VLOOKUP($B162,IN_T9!$B$2:$Y$3000,5,FALSE))=TRUE,"",VLOOKUP($B162,IN_T9!$B$2:$Y$3000,5,FALSE))</f>
        <v>0</v>
      </c>
      <c r="G162" s="2261">
        <f>IF(ISERROR(VLOOKUP($B162,IN_T9!$B$2:$Y$3000,6,FALSE))=TRUE,"",VLOOKUP($B162,IN_T9!$B$2:$Y$3000,6,FALSE))</f>
        <v>0</v>
      </c>
      <c r="H162" s="2262">
        <f>IF(ISERROR(VLOOKUP($B162,IN_T9!$B$2:$Y$3000,7,FALSE))=TRUE,"",VLOOKUP($B162,IN_T9!$B$2:$Y$3000,7,FALSE))</f>
        <v>0</v>
      </c>
      <c r="I162" s="2261">
        <f>IF(ISERROR(VLOOKUP($B162,IN_T9!$B$2:$Y$3000,8,FALSE))=TRUE,"",VLOOKUP($B162,IN_T9!$B$2:$Y$3000,8,FALSE))</f>
        <v>0</v>
      </c>
      <c r="J162" s="2262">
        <f>IF(ISERROR(VLOOKUP($B162,IN_T9!$B$2:$Y$3000,9,FALSE))=TRUE,"",VLOOKUP($B162,IN_T9!$B$2:$Y$3000,9,FALSE))</f>
        <v>0</v>
      </c>
      <c r="K162" s="2261">
        <f>IF(ISERROR(VLOOKUP($B162,IN_T9!$B$2:$Y$3000,10,FALSE))=TRUE,"",VLOOKUP($B162,IN_T9!$B$2:$Y$3000,10,FALSE))</f>
        <v>0</v>
      </c>
      <c r="L162" s="2262">
        <f>IF(ISERROR(VLOOKUP($B162,IN_T9!$B$2:$Y$3000,11,FALSE))=TRUE,"",VLOOKUP($B162,IN_T9!$B$2:$Y$3000,11,FALSE))</f>
        <v>0</v>
      </c>
      <c r="M162" s="2261">
        <f>IF(ISERROR(VLOOKUP($B162,IN_T9!$B$2:$Y$3000,12,FALSE))=TRUE,"",VLOOKUP($B162,IN_T9!$B$2:$Y$3000,12,FALSE))</f>
        <v>0</v>
      </c>
      <c r="N162" s="2263">
        <f>IF(ISERROR(VLOOKUP($B162,IN_T9!$B$2:$Y$3000,13,FALSE))=TRUE,"",VLOOKUP($B162,IN_T9!$B$2:$Y$3000,13,FALSE))</f>
        <v>0</v>
      </c>
      <c r="O162" s="1155">
        <f t="shared" si="6"/>
        <v>0</v>
      </c>
      <c r="P162" s="1156">
        <f t="shared" si="6"/>
        <v>0</v>
      </c>
      <c r="Q162" s="1143">
        <f>'t1'!M162</f>
        <v>0</v>
      </c>
    </row>
    <row r="163" spans="1:20" ht="14.15" customHeight="1" thickBot="1" x14ac:dyDescent="0.35">
      <c r="A163" s="1029" t="str">
        <f>'t1'!A163</f>
        <v>Dir. Ambientale a t. determinato (art.15-septies dlgs 502/92)</v>
      </c>
      <c r="B163" s="1030" t="str">
        <f>'t1'!B163</f>
        <v>TD0810</v>
      </c>
      <c r="C163" s="2261">
        <f>IF(ISERROR(VLOOKUP($B163,IN_T9!$B$2:$Y$3000,2,FALSE))=TRUE,"",VLOOKUP($B163,IN_T9!$B$2:$Y$3000,2,FALSE))</f>
        <v>0</v>
      </c>
      <c r="D163" s="2262">
        <f>IF(ISERROR(VLOOKUP($B163,IN_T9!$B$2:$Y$3000,3,FALSE))=TRUE,"",VLOOKUP($B163,IN_T9!$B$2:$Y$3000,3,FALSE))</f>
        <v>0</v>
      </c>
      <c r="E163" s="2261">
        <f>IF(ISERROR(VLOOKUP($B163,IN_T9!$B$2:$Y$3000,4,FALSE))=TRUE,"",VLOOKUP($B163,IN_T9!$B$2:$Y$3000,4,FALSE))</f>
        <v>0</v>
      </c>
      <c r="F163" s="2262">
        <f>IF(ISERROR(VLOOKUP($B163,IN_T9!$B$2:$Y$3000,5,FALSE))=TRUE,"",VLOOKUP($B163,IN_T9!$B$2:$Y$3000,5,FALSE))</f>
        <v>0</v>
      </c>
      <c r="G163" s="2261">
        <f>IF(ISERROR(VLOOKUP($B163,IN_T9!$B$2:$Y$3000,6,FALSE))=TRUE,"",VLOOKUP($B163,IN_T9!$B$2:$Y$3000,6,FALSE))</f>
        <v>0</v>
      </c>
      <c r="H163" s="2262">
        <f>IF(ISERROR(VLOOKUP($B163,IN_T9!$B$2:$Y$3000,7,FALSE))=TRUE,"",VLOOKUP($B163,IN_T9!$B$2:$Y$3000,7,FALSE))</f>
        <v>0</v>
      </c>
      <c r="I163" s="2261">
        <f>IF(ISERROR(VLOOKUP($B163,IN_T9!$B$2:$Y$3000,8,FALSE))=TRUE,"",VLOOKUP($B163,IN_T9!$B$2:$Y$3000,8,FALSE))</f>
        <v>0</v>
      </c>
      <c r="J163" s="2262">
        <f>IF(ISERROR(VLOOKUP($B163,IN_T9!$B$2:$Y$3000,9,FALSE))=TRUE,"",VLOOKUP($B163,IN_T9!$B$2:$Y$3000,9,FALSE))</f>
        <v>0</v>
      </c>
      <c r="K163" s="2261">
        <f>IF(ISERROR(VLOOKUP($B163,IN_T9!$B$2:$Y$3000,10,FALSE))=TRUE,"",VLOOKUP($B163,IN_T9!$B$2:$Y$3000,10,FALSE))</f>
        <v>0</v>
      </c>
      <c r="L163" s="2262">
        <f>IF(ISERROR(VLOOKUP($B163,IN_T9!$B$2:$Y$3000,11,FALSE))=TRUE,"",VLOOKUP($B163,IN_T9!$B$2:$Y$3000,11,FALSE))</f>
        <v>0</v>
      </c>
      <c r="M163" s="2261">
        <f>IF(ISERROR(VLOOKUP($B163,IN_T9!$B$2:$Y$3000,12,FALSE))=TRUE,"",VLOOKUP($B163,IN_T9!$B$2:$Y$3000,12,FALSE))</f>
        <v>0</v>
      </c>
      <c r="N163" s="2263">
        <f>IF(ISERROR(VLOOKUP($B163,IN_T9!$B$2:$Y$3000,13,FALSE))=TRUE,"",VLOOKUP($B163,IN_T9!$B$2:$Y$3000,13,FALSE))</f>
        <v>0</v>
      </c>
      <c r="O163" s="1155">
        <f t="shared" si="6"/>
        <v>0</v>
      </c>
      <c r="P163" s="1156">
        <f t="shared" si="6"/>
        <v>0</v>
      </c>
      <c r="Q163" s="1143">
        <f>'t1'!M163</f>
        <v>0</v>
      </c>
    </row>
    <row r="164" spans="1:20" ht="18.75" customHeight="1" thickTop="1" thickBot="1" x14ac:dyDescent="0.35">
      <c r="A164" s="1157" t="s">
        <v>623</v>
      </c>
      <c r="B164" s="1158"/>
      <c r="C164" s="1159">
        <f>SUM(C7:C163)</f>
        <v>55</v>
      </c>
      <c r="D164" s="1160">
        <f t="shared" ref="D164:P164" si="7">SUM(D7:D163)</f>
        <v>153</v>
      </c>
      <c r="E164" s="1159">
        <f t="shared" si="7"/>
        <v>151</v>
      </c>
      <c r="F164" s="1161">
        <f t="shared" si="7"/>
        <v>392</v>
      </c>
      <c r="G164" s="1159">
        <f t="shared" si="7"/>
        <v>90</v>
      </c>
      <c r="H164" s="1161">
        <f t="shared" si="7"/>
        <v>270</v>
      </c>
      <c r="I164" s="1159">
        <f>SUM(I7:I163)</f>
        <v>54</v>
      </c>
      <c r="J164" s="1161">
        <f>SUM(J7:J163)</f>
        <v>129</v>
      </c>
      <c r="K164" s="1159">
        <f t="shared" si="7"/>
        <v>144</v>
      </c>
      <c r="L164" s="1161">
        <f t="shared" si="7"/>
        <v>180</v>
      </c>
      <c r="M164" s="1159">
        <f>SUM(M7:M163)</f>
        <v>6</v>
      </c>
      <c r="N164" s="1161">
        <f>SUM(N7:N163)</f>
        <v>2</v>
      </c>
      <c r="O164" s="1159">
        <f t="shared" si="7"/>
        <v>500</v>
      </c>
      <c r="P164" s="1160">
        <f t="shared" si="7"/>
        <v>1126</v>
      </c>
    </row>
    <row r="165" spans="1:20" x14ac:dyDescent="0.3">
      <c r="A165" s="2835" t="s">
        <v>624</v>
      </c>
      <c r="B165" s="2835"/>
      <c r="C165" s="2835"/>
      <c r="D165" s="2835"/>
      <c r="E165" s="2835"/>
      <c r="F165" s="2835"/>
      <c r="G165" s="2835"/>
      <c r="H165" s="2835"/>
      <c r="I165" s="2835"/>
      <c r="J165" s="2835"/>
      <c r="K165" s="2835"/>
      <c r="L165" s="2835"/>
      <c r="M165" s="2835"/>
      <c r="N165" s="2835"/>
      <c r="O165" s="2835"/>
      <c r="P165" s="2835"/>
      <c r="Q165" s="1104"/>
      <c r="R165" s="1104"/>
      <c r="S165" s="1104"/>
      <c r="T165" s="1104"/>
    </row>
    <row r="166" spans="1:20" x14ac:dyDescent="0.3">
      <c r="A166" s="937" t="s">
        <v>2877</v>
      </c>
      <c r="B166" s="971"/>
      <c r="C166" s="937"/>
      <c r="D166" s="937"/>
      <c r="E166" s="937"/>
      <c r="F166" s="937"/>
      <c r="G166" s="937"/>
      <c r="H166" s="937"/>
      <c r="I166" s="937"/>
      <c r="J166" s="937"/>
      <c r="K166" s="937"/>
      <c r="L166" s="937"/>
      <c r="M166" s="937"/>
      <c r="N166" s="937"/>
      <c r="O166" s="937"/>
      <c r="P166" s="937"/>
    </row>
    <row r="167" spans="1:20" x14ac:dyDescent="0.3">
      <c r="A167" s="2834" t="s">
        <v>2880</v>
      </c>
      <c r="B167" s="2834"/>
      <c r="C167" s="2834"/>
      <c r="D167" s="2834"/>
      <c r="E167" s="2834"/>
      <c r="F167" s="2834"/>
      <c r="G167" s="2834"/>
      <c r="H167" s="2834"/>
      <c r="I167" s="2834"/>
      <c r="J167" s="2834"/>
      <c r="K167" s="2834"/>
      <c r="L167" s="2834"/>
      <c r="M167" s="2834"/>
      <c r="N167" s="2834"/>
      <c r="O167" s="2834"/>
      <c r="P167" s="2834"/>
    </row>
    <row r="168" spans="1:20" x14ac:dyDescent="0.3">
      <c r="A168" s="937" t="s">
        <v>627</v>
      </c>
      <c r="B168" s="971"/>
      <c r="C168" s="937"/>
      <c r="D168" s="937"/>
      <c r="E168" s="937"/>
      <c r="F168" s="937"/>
      <c r="G168" s="937"/>
      <c r="H168" s="937"/>
      <c r="I168" s="937"/>
      <c r="J168" s="937"/>
      <c r="K168" s="937"/>
      <c r="L168" s="937"/>
      <c r="M168" s="937"/>
      <c r="N168" s="937"/>
      <c r="O168" s="937"/>
      <c r="P168" s="937"/>
    </row>
  </sheetData>
  <sheetProtection password="8611" sheet="1" selectLockedCells="1"/>
  <mergeCells count="7">
    <mergeCell ref="A167:P167"/>
    <mergeCell ref="A1:H1"/>
    <mergeCell ref="G4:H4"/>
    <mergeCell ref="I4:J4"/>
    <mergeCell ref="K4:L4"/>
    <mergeCell ref="M4:N4"/>
    <mergeCell ref="A165:P165"/>
  </mergeCells>
  <conditionalFormatting sqref="A7:P163">
    <cfRule type="expression" dxfId="109" priority="2" stopIfTrue="1">
      <formula>$Q7&gt;0</formula>
    </cfRule>
  </conditionalFormatting>
  <conditionalFormatting sqref="C7:N158">
    <cfRule type="expression" dxfId="108" priority="1" stopIfTrue="1">
      <formula>$Q7&gt;0</formula>
    </cfRule>
  </conditionalFormatting>
  <printOptions horizontalCentered="1" verticalCentered="1"/>
  <pageMargins left="0" right="0" top="0.17" bottom="0.16" header="0.17" footer="0.16"/>
  <pageSetup paperSize="9" scale="79"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7"/>
  <dimension ref="A1:AZ168"/>
  <sheetViews>
    <sheetView showGridLines="0" zoomScale="90" zoomScaleNormal="90" workbookViewId="0">
      <pane xSplit="2" ySplit="5" topLeftCell="U7" activePane="bottomRight" state="frozen"/>
      <selection activeCell="K155" sqref="K155"/>
      <selection pane="topRight" activeCell="K155" sqref="K155"/>
      <selection pane="bottomLeft" activeCell="K155" sqref="K155"/>
      <selection pane="bottomRight" activeCell="U7" sqref="U7:V158"/>
    </sheetView>
  </sheetViews>
  <sheetFormatPr defaultColWidth="9.15234375" defaultRowHeight="17.25" customHeight="1" x14ac:dyDescent="0.25"/>
  <cols>
    <col min="1" max="1" width="44.3828125" style="937" customWidth="1"/>
    <col min="2" max="2" width="7.3828125" style="971" bestFit="1" customWidth="1"/>
    <col min="3" max="26" width="6.3046875" style="937" customWidth="1"/>
    <col min="27" max="46" width="6.84375" style="937" customWidth="1"/>
    <col min="47" max="48" width="7.3046875" style="937" customWidth="1"/>
    <col min="49" max="49" width="15" style="937" customWidth="1"/>
    <col min="50" max="51" width="8.53515625" style="937" customWidth="1"/>
    <col min="52" max="52" width="9.15234375" style="937" hidden="1" customWidth="1"/>
    <col min="53" max="16384" width="9.15234375" style="937"/>
  </cols>
  <sheetData>
    <row r="1" spans="1:52" ht="87" customHeight="1" x14ac:dyDescent="0.25">
      <c r="A1" s="2882" t="s">
        <v>3051</v>
      </c>
      <c r="B1" s="966"/>
      <c r="C1" s="2832" t="str">
        <f>'t1'!A1</f>
        <v>SERVIZIO SANITARIO NAZIONALE - anno 2020</v>
      </c>
      <c r="D1" s="2832"/>
      <c r="E1" s="2832"/>
      <c r="F1" s="2832"/>
      <c r="G1" s="2832"/>
      <c r="H1" s="2832"/>
      <c r="I1" s="2832"/>
      <c r="J1" s="2832"/>
      <c r="K1" s="2832"/>
      <c r="L1" s="2832"/>
      <c r="M1" s="2832"/>
      <c r="N1" s="2832"/>
      <c r="O1" s="2832"/>
      <c r="P1" s="2832"/>
      <c r="Q1" s="2832"/>
      <c r="R1" s="2832"/>
      <c r="S1" s="2832"/>
      <c r="T1" s="2832"/>
      <c r="U1" s="2832"/>
      <c r="V1" s="2832"/>
      <c r="W1" s="2832"/>
      <c r="X1" s="1162"/>
      <c r="Y1" s="1162"/>
      <c r="Z1" s="974"/>
      <c r="AA1" s="2832" t="str">
        <f>C1</f>
        <v>SERVIZIO SANITARIO NAZIONALE - anno 2020</v>
      </c>
      <c r="AB1" s="2832"/>
      <c r="AC1" s="2832"/>
      <c r="AD1" s="2832"/>
      <c r="AE1" s="2832"/>
      <c r="AF1" s="2832"/>
      <c r="AG1" s="2832"/>
      <c r="AH1" s="2832"/>
      <c r="AI1" s="2832"/>
      <c r="AJ1" s="2832"/>
      <c r="AK1" s="2832"/>
      <c r="AL1" s="2832"/>
      <c r="AM1" s="2832"/>
      <c r="AN1" s="2832"/>
      <c r="AO1" s="2832"/>
      <c r="AP1" s="2832"/>
      <c r="AQ1" s="2832"/>
      <c r="AR1" s="2832"/>
      <c r="AS1" s="2832"/>
      <c r="AV1" s="974"/>
    </row>
    <row r="2" spans="1:52" ht="30" customHeight="1" thickBot="1" x14ac:dyDescent="0.4">
      <c r="A2" s="2883"/>
      <c r="R2" s="940"/>
      <c r="S2" s="2877"/>
      <c r="T2" s="2884"/>
      <c r="U2" s="975"/>
      <c r="V2" s="975"/>
      <c r="W2" s="975"/>
      <c r="X2" s="975"/>
      <c r="Y2" s="975"/>
      <c r="Z2" s="975"/>
      <c r="AO2" s="2833"/>
      <c r="AP2" s="2833"/>
      <c r="AQ2" s="2833"/>
      <c r="AR2" s="2833"/>
      <c r="AS2" s="2833"/>
      <c r="AT2" s="2833"/>
      <c r="AU2" s="2833"/>
      <c r="AV2" s="2833"/>
    </row>
    <row r="3" spans="1:52" ht="10.75" thickBot="1" x14ac:dyDescent="0.3">
      <c r="A3" s="942"/>
      <c r="B3" s="1163"/>
      <c r="C3" s="2885" t="s">
        <v>2767</v>
      </c>
      <c r="D3" s="2885"/>
      <c r="E3" s="2885"/>
      <c r="F3" s="2885"/>
      <c r="G3" s="2885"/>
      <c r="H3" s="2885"/>
      <c r="I3" s="2885"/>
      <c r="J3" s="2885"/>
      <c r="K3" s="2885"/>
      <c r="L3" s="2885"/>
      <c r="M3" s="2885"/>
      <c r="N3" s="2885"/>
      <c r="O3" s="2885"/>
      <c r="P3" s="2885"/>
      <c r="Q3" s="2885"/>
      <c r="R3" s="2885"/>
      <c r="S3" s="2885"/>
      <c r="T3" s="2885"/>
      <c r="U3" s="2885"/>
      <c r="V3" s="2885"/>
      <c r="W3" s="2885"/>
      <c r="X3" s="2885"/>
      <c r="Y3" s="2885"/>
      <c r="Z3" s="2886"/>
      <c r="AA3" s="2887" t="s">
        <v>2767</v>
      </c>
      <c r="AB3" s="2885"/>
      <c r="AC3" s="2885"/>
      <c r="AD3" s="2885"/>
      <c r="AE3" s="2885"/>
      <c r="AF3" s="2885"/>
      <c r="AG3" s="2885"/>
      <c r="AH3" s="2885"/>
      <c r="AI3" s="2885"/>
      <c r="AJ3" s="2885"/>
      <c r="AK3" s="2885"/>
      <c r="AL3" s="2885"/>
      <c r="AM3" s="2885"/>
      <c r="AN3" s="2885"/>
      <c r="AO3" s="2885"/>
      <c r="AP3" s="2885"/>
      <c r="AQ3" s="2885"/>
      <c r="AR3" s="2885"/>
      <c r="AS3" s="2885"/>
      <c r="AT3" s="2885"/>
      <c r="AU3" s="2885"/>
      <c r="AV3" s="2886"/>
      <c r="AX3" s="1482"/>
      <c r="AY3" s="1483"/>
    </row>
    <row r="4" spans="1:52" ht="31.3" thickTop="1" x14ac:dyDescent="0.25">
      <c r="A4" s="1165" t="s">
        <v>3032</v>
      </c>
      <c r="B4" s="1166" t="s">
        <v>1874</v>
      </c>
      <c r="C4" s="1167" t="s">
        <v>3052</v>
      </c>
      <c r="D4" s="1168"/>
      <c r="E4" s="949" t="s">
        <v>3053</v>
      </c>
      <c r="F4" s="1168"/>
      <c r="G4" s="2888" t="s">
        <v>3054</v>
      </c>
      <c r="H4" s="2848"/>
      <c r="I4" s="949" t="s">
        <v>3055</v>
      </c>
      <c r="J4" s="949"/>
      <c r="K4" s="949" t="s">
        <v>3056</v>
      </c>
      <c r="L4" s="949"/>
      <c r="M4" s="949" t="s">
        <v>3057</v>
      </c>
      <c r="N4" s="1169"/>
      <c r="O4" s="949" t="s">
        <v>3058</v>
      </c>
      <c r="P4" s="949"/>
      <c r="Q4" s="949" t="s">
        <v>3059</v>
      </c>
      <c r="R4" s="1168"/>
      <c r="S4" s="1167" t="s">
        <v>3060</v>
      </c>
      <c r="T4" s="949"/>
      <c r="U4" s="949" t="s">
        <v>3061</v>
      </c>
      <c r="V4" s="1169"/>
      <c r="W4" s="949" t="s">
        <v>3062</v>
      </c>
      <c r="X4" s="1168"/>
      <c r="Y4" s="949" t="s">
        <v>3063</v>
      </c>
      <c r="Z4" s="1168"/>
      <c r="AA4" s="949" t="s">
        <v>3064</v>
      </c>
      <c r="AB4" s="1168"/>
      <c r="AC4" s="949" t="s">
        <v>3065</v>
      </c>
      <c r="AD4" s="1169"/>
      <c r="AE4" s="949" t="s">
        <v>3066</v>
      </c>
      <c r="AF4" s="949"/>
      <c r="AG4" s="949" t="s">
        <v>3067</v>
      </c>
      <c r="AH4" s="1170"/>
      <c r="AI4" s="949" t="s">
        <v>3068</v>
      </c>
      <c r="AJ4" s="1169"/>
      <c r="AK4" s="949" t="s">
        <v>3069</v>
      </c>
      <c r="AL4" s="949"/>
      <c r="AM4" s="949" t="s">
        <v>3070</v>
      </c>
      <c r="AN4" s="1169"/>
      <c r="AO4" s="949" t="s">
        <v>3071</v>
      </c>
      <c r="AP4" s="1168"/>
      <c r="AQ4" s="949" t="s">
        <v>3072</v>
      </c>
      <c r="AR4" s="1168"/>
      <c r="AS4" s="1169" t="s">
        <v>3073</v>
      </c>
      <c r="AT4" s="1167"/>
      <c r="AU4" s="1169" t="s">
        <v>623</v>
      </c>
      <c r="AV4" s="1170"/>
      <c r="AX4" s="1484" t="s">
        <v>3074</v>
      </c>
      <c r="AY4" s="1485"/>
    </row>
    <row r="5" spans="1:52" s="1176" customFormat="1" ht="10.75" thickBot="1" x14ac:dyDescent="0.3">
      <c r="A5" s="1504" t="s">
        <v>2875</v>
      </c>
      <c r="B5" s="1171"/>
      <c r="C5" s="1172" t="s">
        <v>284</v>
      </c>
      <c r="D5" s="1173" t="s">
        <v>285</v>
      </c>
      <c r="E5" s="1172" t="s">
        <v>284</v>
      </c>
      <c r="F5" s="1173" t="s">
        <v>285</v>
      </c>
      <c r="G5" s="1172" t="s">
        <v>284</v>
      </c>
      <c r="H5" s="1173" t="s">
        <v>285</v>
      </c>
      <c r="I5" s="1172" t="s">
        <v>284</v>
      </c>
      <c r="J5" s="1173" t="s">
        <v>285</v>
      </c>
      <c r="K5" s="1172" t="s">
        <v>284</v>
      </c>
      <c r="L5" s="1173" t="s">
        <v>285</v>
      </c>
      <c r="M5" s="1172" t="s">
        <v>284</v>
      </c>
      <c r="N5" s="1174" t="s">
        <v>285</v>
      </c>
      <c r="O5" s="1172" t="s">
        <v>284</v>
      </c>
      <c r="P5" s="1174" t="s">
        <v>285</v>
      </c>
      <c r="Q5" s="1172" t="s">
        <v>284</v>
      </c>
      <c r="R5" s="1174" t="s">
        <v>285</v>
      </c>
      <c r="S5" s="1172" t="s">
        <v>284</v>
      </c>
      <c r="T5" s="1174" t="s">
        <v>285</v>
      </c>
      <c r="U5" s="1172" t="s">
        <v>284</v>
      </c>
      <c r="V5" s="1174" t="s">
        <v>285</v>
      </c>
      <c r="W5" s="1172" t="s">
        <v>284</v>
      </c>
      <c r="X5" s="1173" t="s">
        <v>285</v>
      </c>
      <c r="Y5" s="1172" t="s">
        <v>284</v>
      </c>
      <c r="Z5" s="1173" t="s">
        <v>285</v>
      </c>
      <c r="AA5" s="1172" t="s">
        <v>284</v>
      </c>
      <c r="AB5" s="1173" t="s">
        <v>285</v>
      </c>
      <c r="AC5" s="1172" t="s">
        <v>284</v>
      </c>
      <c r="AD5" s="1174" t="s">
        <v>285</v>
      </c>
      <c r="AE5" s="1172" t="s">
        <v>284</v>
      </c>
      <c r="AF5" s="1174" t="s">
        <v>285</v>
      </c>
      <c r="AG5" s="1172" t="s">
        <v>284</v>
      </c>
      <c r="AH5" s="1174" t="s">
        <v>285</v>
      </c>
      <c r="AI5" s="1172" t="s">
        <v>284</v>
      </c>
      <c r="AJ5" s="1174" t="s">
        <v>285</v>
      </c>
      <c r="AK5" s="1172" t="s">
        <v>284</v>
      </c>
      <c r="AL5" s="1174" t="s">
        <v>285</v>
      </c>
      <c r="AM5" s="1172" t="s">
        <v>284</v>
      </c>
      <c r="AN5" s="1174" t="s">
        <v>285</v>
      </c>
      <c r="AO5" s="1172" t="s">
        <v>284</v>
      </c>
      <c r="AP5" s="1173" t="s">
        <v>285</v>
      </c>
      <c r="AQ5" s="1172" t="s">
        <v>284</v>
      </c>
      <c r="AR5" s="1173" t="s">
        <v>285</v>
      </c>
      <c r="AS5" s="1175" t="s">
        <v>284</v>
      </c>
      <c r="AT5" s="1173" t="s">
        <v>285</v>
      </c>
      <c r="AU5" s="1175" t="s">
        <v>284</v>
      </c>
      <c r="AV5" s="1174" t="s">
        <v>285</v>
      </c>
      <c r="AX5" s="1486" t="s">
        <v>284</v>
      </c>
      <c r="AY5" s="1487" t="s">
        <v>285</v>
      </c>
    </row>
    <row r="6" spans="1:52" s="1176" customFormat="1" ht="8.15" hidden="1" thickTop="1" thickBot="1" x14ac:dyDescent="0.25">
      <c r="A6" s="1317"/>
      <c r="B6" s="1318"/>
      <c r="C6" s="1319">
        <v>0</v>
      </c>
      <c r="D6" s="1320">
        <v>0</v>
      </c>
      <c r="E6" s="1319">
        <v>0</v>
      </c>
      <c r="F6" s="1319">
        <v>0</v>
      </c>
      <c r="G6" s="1320">
        <v>0</v>
      </c>
      <c r="H6" s="1319">
        <v>0</v>
      </c>
      <c r="I6" s="1319">
        <v>0</v>
      </c>
      <c r="J6" s="1320">
        <v>0</v>
      </c>
      <c r="K6" s="1319">
        <v>0</v>
      </c>
      <c r="L6" s="1319">
        <v>0</v>
      </c>
      <c r="M6" s="1320">
        <v>0</v>
      </c>
      <c r="N6" s="1319">
        <v>0</v>
      </c>
      <c r="O6" s="1319">
        <v>0</v>
      </c>
      <c r="P6" s="1320">
        <v>0</v>
      </c>
      <c r="Q6" s="1319">
        <v>0</v>
      </c>
      <c r="R6" s="1319">
        <v>0</v>
      </c>
      <c r="S6" s="1320">
        <v>0</v>
      </c>
      <c r="T6" s="1319">
        <v>0</v>
      </c>
      <c r="U6" s="1319">
        <v>0</v>
      </c>
      <c r="V6" s="1320">
        <v>0</v>
      </c>
      <c r="W6" s="1319">
        <v>0</v>
      </c>
      <c r="X6" s="1319">
        <v>0</v>
      </c>
      <c r="Y6" s="1320">
        <v>0</v>
      </c>
      <c r="Z6" s="1319">
        <v>0</v>
      </c>
      <c r="AA6" s="1319">
        <v>0</v>
      </c>
      <c r="AB6" s="1320">
        <v>0</v>
      </c>
      <c r="AC6" s="1319">
        <v>0</v>
      </c>
      <c r="AD6" s="1319">
        <v>0</v>
      </c>
      <c r="AE6" s="1320">
        <v>0</v>
      </c>
      <c r="AF6" s="1319">
        <v>0</v>
      </c>
      <c r="AG6" s="1319">
        <v>0</v>
      </c>
      <c r="AH6" s="1320">
        <v>0</v>
      </c>
      <c r="AI6" s="1319">
        <v>0</v>
      </c>
      <c r="AJ6" s="1319">
        <v>0</v>
      </c>
      <c r="AK6" s="1320">
        <v>0</v>
      </c>
      <c r="AL6" s="1319">
        <v>0</v>
      </c>
      <c r="AM6" s="1319">
        <v>0</v>
      </c>
      <c r="AN6" s="1320">
        <v>0</v>
      </c>
      <c r="AO6" s="1319">
        <v>0</v>
      </c>
      <c r="AP6" s="1319">
        <v>0</v>
      </c>
      <c r="AQ6" s="1320">
        <v>0</v>
      </c>
      <c r="AR6" s="1319">
        <v>0</v>
      </c>
      <c r="AS6" s="1319">
        <v>0</v>
      </c>
      <c r="AT6" s="1320">
        <v>0</v>
      </c>
      <c r="AU6" s="1319">
        <v>0</v>
      </c>
      <c r="AV6" s="1319">
        <v>0</v>
      </c>
      <c r="AX6" s="1176">
        <v>0</v>
      </c>
      <c r="AY6" s="1176">
        <v>0</v>
      </c>
    </row>
    <row r="7" spans="1:52" ht="14.25" customHeight="1" thickTop="1" thickBot="1" x14ac:dyDescent="0.3">
      <c r="A7" s="1047" t="str">
        <f>'t1'!A7</f>
        <v>Direttore generale</v>
      </c>
      <c r="B7" s="1048" t="str">
        <f>'t1'!B7</f>
        <v>0D0097</v>
      </c>
      <c r="C7" s="467">
        <f>IF(ISERROR(VLOOKUP($B7,IN_T10!$B$2:$AW$3000,2,FALSE))=TRUE,"",VLOOKUP($B7,IN_T10!$B$2:$AW$3000,2,FALSE))</f>
        <v>0</v>
      </c>
      <c r="D7" s="468">
        <f>IF(ISERROR(VLOOKUP($B7,IN_T10!$B$2:$AW$3000,3,FALSE))=TRUE,"",VLOOKUP($B7,IN_T10!$B$2:$AW$3000,3,FALSE))</f>
        <v>0</v>
      </c>
      <c r="E7" s="311">
        <f>IF(ISERROR(VLOOKUP($B7,IN_T10!$B$2:$AW$3000,4,FALSE))=TRUE,"",VLOOKUP($B7,IN_T10!$B$2:$AW$3000,4,FALSE))</f>
        <v>0</v>
      </c>
      <c r="F7" s="468">
        <f>IF(ISERROR(VLOOKUP($B7,IN_T10!$B$2:$AW$3000,5,FALSE))=TRUE,"",VLOOKUP($B7,IN_T10!$B$2:$AW$3000,5,FALSE))</f>
        <v>0</v>
      </c>
      <c r="G7" s="311">
        <f>IF(ISERROR(VLOOKUP($B7,IN_T10!$B$2:$AW$3000,6,FALSE))=TRUE,"",VLOOKUP($B7,IN_T10!$B$2:$AW$3000,6,FALSE))</f>
        <v>0</v>
      </c>
      <c r="H7" s="468">
        <f>IF(ISERROR(VLOOKUP($B7,IN_T10!$B$2:$AW$3000,7,FALSE))=TRUE,"",VLOOKUP($B7,IN_T10!$B$2:$AW$3000,7,FALSE))</f>
        <v>0</v>
      </c>
      <c r="I7" s="311">
        <f>IF(ISERROR(VLOOKUP($B7,IN_T10!$B$2:$AW$3000,8,FALSE))=TRUE,"",VLOOKUP($B7,IN_T10!$B$2:$AW$3000,8,FALSE))</f>
        <v>0</v>
      </c>
      <c r="J7" s="468">
        <f>IF(ISERROR(VLOOKUP($B7,IN_T10!$B$2:$AW$3000,9,FALSE))=TRUE,"",VLOOKUP($B7,IN_T10!$B$2:$AW$3000,9,FALSE))</f>
        <v>0</v>
      </c>
      <c r="K7" s="311">
        <f>IF(ISERROR(VLOOKUP($B7,IN_T10!$B$2:$AW$3000,10,FALSE))=TRUE,"",VLOOKUP($B7,IN_T10!$B$2:$AW$3000,10,FALSE))</f>
        <v>0</v>
      </c>
      <c r="L7" s="468">
        <f>IF(ISERROR(VLOOKUP($B7,IN_T10!$B$2:$AW$3000,11,FALSE))=TRUE,"",VLOOKUP($B7,IN_T10!$B$2:$AW$3000,11,FALSE))</f>
        <v>0</v>
      </c>
      <c r="M7" s="311">
        <f>IF(ISERROR(VLOOKUP($B7,IN_T10!$B$2:$AW$3000,12,FALSE))=TRUE,"",VLOOKUP($B7,IN_T10!$B$2:$AW$3000,12,FALSE))</f>
        <v>0</v>
      </c>
      <c r="N7" s="468">
        <f>IF(ISERROR(VLOOKUP($B7,IN_T10!$B$2:$AW$3000,13,FALSE))=TRUE,"",VLOOKUP($B7,IN_T10!$B$2:$AW$3000,13,FALSE))</f>
        <v>0</v>
      </c>
      <c r="O7" s="311">
        <f>IF(ISERROR(VLOOKUP($B7,IN_T10!$B$2:$AW$3000,14,FALSE))=TRUE,"",VLOOKUP($B7,IN_T10!$B$2:$AW$3000,14,FALSE))</f>
        <v>0</v>
      </c>
      <c r="P7" s="468">
        <f>IF(ISERROR(VLOOKUP($B7,IN_T10!$B$2:$AW$3000,15,FALSE))=TRUE,"",VLOOKUP($B7,IN_T10!$B$2:$AW$3000,15,FALSE))</f>
        <v>0</v>
      </c>
      <c r="Q7" s="311">
        <f>IF(ISERROR(VLOOKUP($B7,IN_T10!$B$2:$AW$3000,16,FALSE))=TRUE,"",VLOOKUP($B7,IN_T10!$B$2:$AW$3000,16,FALSE))</f>
        <v>0</v>
      </c>
      <c r="R7" s="468">
        <f>IF(ISERROR(VLOOKUP($B7,IN_T10!$B$2:$AW$3000,17,FALSE))=TRUE,"",VLOOKUP($B7,IN_T10!$B$2:$AW$3000,17,FALSE))</f>
        <v>0</v>
      </c>
      <c r="S7" s="311">
        <f>IF(ISERROR(VLOOKUP($B7,IN_T10!$B$2:$AW$3000,18,FALSE))=TRUE,"",VLOOKUP($B7,IN_T10!$B$2:$AW$3000,18,FALSE))</f>
        <v>0</v>
      </c>
      <c r="T7" s="468">
        <f>IF(ISERROR(VLOOKUP($B7,IN_T10!$B$2:$AW$3000,19,FALSE))=TRUE,"",VLOOKUP($B7,IN_T10!$B$2:$AW$3000,19,FALSE))</f>
        <v>0</v>
      </c>
      <c r="U7" s="311">
        <v>1</v>
      </c>
      <c r="V7" s="468">
        <v>0</v>
      </c>
      <c r="W7" s="311">
        <f>IF(ISERROR(VLOOKUP($B7,IN_T10!$B$2:$AW$3000,22,FALSE))=TRUE,"",VLOOKUP($B7,IN_T10!$B$2:$AW$3000,22,FALSE))</f>
        <v>0</v>
      </c>
      <c r="X7" s="468">
        <f>IF(ISERROR(VLOOKUP($B7,IN_T10!$B$2:$AW$3000,23,FALSE))=TRUE,"",VLOOKUP($B7,IN_T10!$B$2:$AW$3000,23,FALSE))</f>
        <v>0</v>
      </c>
      <c r="Y7" s="311">
        <f>IF(ISERROR(VLOOKUP($B7,IN_T10!$B$2:$AW$3000,24,FALSE))=TRUE,"",VLOOKUP($B7,IN_T10!$B$2:$AW$3000,24,FALSE))</f>
        <v>0</v>
      </c>
      <c r="Z7" s="468">
        <f>IF(ISERROR(VLOOKUP($B7,IN_T10!$B$2:$AW$3000,25,FALSE))=TRUE,"",VLOOKUP($B7,IN_T10!$B$2:$AW$3000,25,FALSE))</f>
        <v>0</v>
      </c>
      <c r="AA7" s="311">
        <f>IF(ISERROR(VLOOKUP($B7,IN_T10!$B$2:$AW$3000,26,FALSE))=TRUE,"",VLOOKUP($B7,IN_T10!$B$2:$AW$3000,26,FALSE))</f>
        <v>0</v>
      </c>
      <c r="AB7" s="468">
        <f>IF(ISERROR(VLOOKUP($B7,IN_T10!$B$2:$AW$3000,27,FALSE))=TRUE,"",VLOOKUP($B7,IN_T10!$B$2:$AW$3000,27,FALSE))</f>
        <v>0</v>
      </c>
      <c r="AC7" s="311">
        <f>IF(ISERROR(VLOOKUP($B7,IN_T10!$B$2:$AW$3000,28,FALSE))=TRUE,"",VLOOKUP($B7,IN_T10!$B$2:$AW$3000,28,FALSE))</f>
        <v>0</v>
      </c>
      <c r="AD7" s="468">
        <f>IF(ISERROR(VLOOKUP($B7,IN_T10!$B$2:$AW$3000,29,FALSE))=TRUE,"",VLOOKUP($B7,IN_T10!$B$2:$AW$3000,29,FALSE))</f>
        <v>0</v>
      </c>
      <c r="AE7" s="311">
        <f>IF(ISERROR(VLOOKUP($B7,IN_T10!$B$2:$AW$3000,30,FALSE))=TRUE,"",VLOOKUP($B7,IN_T10!$B$2:$AW$3000,30,FALSE))</f>
        <v>0</v>
      </c>
      <c r="AF7" s="468">
        <f>IF(ISERROR(VLOOKUP($B7,IN_T10!$B$2:$AW$3000,31,FALSE))=TRUE,"",VLOOKUP($B7,IN_T10!$B$2:$AW$3000,31,FALSE))</f>
        <v>0</v>
      </c>
      <c r="AG7" s="311">
        <f>IF(ISERROR(VLOOKUP($B7,IN_T10!$B$2:$AW$3000,32,FALSE))=TRUE,"",VLOOKUP($B7,IN_T10!$B$2:$AW$3000,32,FALSE))</f>
        <v>0</v>
      </c>
      <c r="AH7" s="468">
        <f>IF(ISERROR(VLOOKUP($B7,IN_T10!$B$2:$AW$3000,33,FALSE))=TRUE,"",VLOOKUP($B7,IN_T10!$B$2:$AW$3000,33,FALSE))</f>
        <v>0</v>
      </c>
      <c r="AI7" s="311">
        <f>IF(ISERROR(VLOOKUP($B7,IN_T10!$B$2:$AW$3000,34,FALSE))=TRUE,"",VLOOKUP($B7,IN_T10!$B$2:$AW$3000,34,FALSE))</f>
        <v>0</v>
      </c>
      <c r="AJ7" s="468">
        <f>IF(ISERROR(VLOOKUP($B7,IN_T10!$B$2:$AW$3000,35,FALSE))=TRUE,"",VLOOKUP($B7,IN_T10!$B$2:$AW$3000,35,FALSE))</f>
        <v>0</v>
      </c>
      <c r="AK7" s="311">
        <f>IF(ISERROR(VLOOKUP($B7,IN_T10!$B$2:$AW$3000,36,FALSE))=TRUE,"",VLOOKUP($B7,IN_T10!$B$2:$AW$3000,36,FALSE))</f>
        <v>0</v>
      </c>
      <c r="AL7" s="468">
        <f>IF(ISERROR(VLOOKUP($B7,IN_T10!$B$2:$AW$3000,37,FALSE))=TRUE,"",VLOOKUP($B7,IN_T10!$B$2:$AW$3000,37,FALSE))</f>
        <v>0</v>
      </c>
      <c r="AM7" s="311">
        <f>IF(ISERROR(VLOOKUP($B7,IN_T10!$B$2:$AW$3000,38,FALSE))=TRUE,"",VLOOKUP($B7,IN_T10!$B$2:$AW$3000,38,FALSE))</f>
        <v>0</v>
      </c>
      <c r="AN7" s="468">
        <f>IF(ISERROR(VLOOKUP($B7,IN_T10!$B$2:$AW$3000,39,FALSE))=TRUE,"",VLOOKUP($B7,IN_T10!$B$2:$AW$3000,39,FALSE))</f>
        <v>0</v>
      </c>
      <c r="AO7" s="311">
        <f>IF(ISERROR(VLOOKUP($B7,IN_T10!$B$2:$AW$3000,40,FALSE))=TRUE,"",VLOOKUP($B7,IN_T10!$B$2:$AW$3000,40,FALSE))</f>
        <v>0</v>
      </c>
      <c r="AP7" s="468">
        <f>IF(ISERROR(VLOOKUP($B7,IN_T10!$B$2:$AW$3000,41,FALSE))=TRUE,"",VLOOKUP($B7,IN_T10!$B$2:$AW$3000,41,FALSE))</f>
        <v>0</v>
      </c>
      <c r="AQ7" s="311">
        <f>IF(ISERROR(VLOOKUP($B7,IN_T10!$B$2:$AW$3000,42,FALSE))=TRUE,"",VLOOKUP($B7,IN_T10!$B$2:$AW$3000,42,FALSE))</f>
        <v>0</v>
      </c>
      <c r="AR7" s="468">
        <f>IF(ISERROR(VLOOKUP($B7,IN_T10!$B$2:$AW$3000,43,FALSE))=TRUE,"",VLOOKUP($B7,IN_T10!$B$2:$AW$3000,43,FALSE))</f>
        <v>0</v>
      </c>
      <c r="AS7" s="311">
        <f>IF(ISERROR(VLOOKUP($B7,IN_T10!$B$2:$AW$3000,44,FALSE))=TRUE,"",VLOOKUP($B7,IN_T10!$B$2:$AW$3000,44,FALSE))</f>
        <v>0</v>
      </c>
      <c r="AT7" s="471">
        <f>IF(ISERROR(VLOOKUP($B7,IN_T10!$B$2:$AW$3000,45,FALSE))=TRUE,"",VLOOKUP($B7,IN_T10!$B$2:$AW$3000,45,FALSE))</f>
        <v>0</v>
      </c>
      <c r="AU7" s="1177">
        <f>SUM(S7,U7,W7,Y7,C7,E7,G7,I7,K7,M7,O7,Q7,AA7,AC7,AE7,AG7,AI7,AK7,AM7,AO7,AQ7,AS7)</f>
        <v>1</v>
      </c>
      <c r="AV7" s="1178">
        <f>SUM(T7,V7,X7,Z7,D7,F7,H7,J7,L7,N7,P7,R7,AB7,AD7,AF7,AH7,AJ7,AL7,AN7,AP7,AR7,AT7)</f>
        <v>0</v>
      </c>
      <c r="AW7" s="1490" t="str">
        <f>IF((AU7+AV7)=(AX7+AY7),"OK","Controllare totale")</f>
        <v>OK</v>
      </c>
      <c r="AX7" s="1488">
        <f>'t1'!K7-'t3'!C7-'t3'!E7-'t3'!G7-'t3'!I7+'t3'!K7+'t3'!M7+'t3'!O7</f>
        <v>1</v>
      </c>
      <c r="AY7" s="1489">
        <f>'t1'!L7-'t3'!D7-'t3'!F7-'t3'!H7-'t3'!J7+'t3'!L7+'t3'!N7+'t3'!P7</f>
        <v>0</v>
      </c>
      <c r="AZ7" s="937">
        <f>'t1'!M7</f>
        <v>1</v>
      </c>
    </row>
    <row r="8" spans="1:52" ht="14.25" customHeight="1" thickBot="1" x14ac:dyDescent="0.3">
      <c r="A8" s="1001" t="str">
        <f>'t1'!A8</f>
        <v>Direttore sanitario</v>
      </c>
      <c r="B8" s="1027" t="str">
        <f>'t1'!B8</f>
        <v>0D0482</v>
      </c>
      <c r="C8" s="467">
        <f>IF(ISERROR(VLOOKUP($B8,IN_T10!$B$2:$AW$3000,2,FALSE))=TRUE,"",VLOOKUP($B8,IN_T10!$B$2:$AW$3000,2,FALSE))</f>
        <v>0</v>
      </c>
      <c r="D8" s="469">
        <f>IF(ISERROR(VLOOKUP($B8,IN_T10!$B$2:$AW$3000,3,FALSE))=TRUE,"",VLOOKUP($B8,IN_T10!$B$2:$AW$3000,3,FALSE))</f>
        <v>0</v>
      </c>
      <c r="E8" s="467">
        <f>IF(ISERROR(VLOOKUP($B8,IN_T10!$B$2:$AW$3000,4,FALSE))=TRUE,"",VLOOKUP($B8,IN_T10!$B$2:$AW$3000,4,FALSE))</f>
        <v>0</v>
      </c>
      <c r="F8" s="469">
        <f>IF(ISERROR(VLOOKUP($B8,IN_T10!$B$2:$AW$3000,5,FALSE))=TRUE,"",VLOOKUP($B8,IN_T10!$B$2:$AW$3000,5,FALSE))</f>
        <v>0</v>
      </c>
      <c r="G8" s="467">
        <f>IF(ISERROR(VLOOKUP($B8,IN_T10!$B$2:$AW$3000,6,FALSE))=TRUE,"",VLOOKUP($B8,IN_T10!$B$2:$AW$3000,6,FALSE))</f>
        <v>0</v>
      </c>
      <c r="H8" s="469">
        <f>IF(ISERROR(VLOOKUP($B8,IN_T10!$B$2:$AW$3000,7,FALSE))=TRUE,"",VLOOKUP($B8,IN_T10!$B$2:$AW$3000,7,FALSE))</f>
        <v>0</v>
      </c>
      <c r="I8" s="467">
        <f>IF(ISERROR(VLOOKUP($B8,IN_T10!$B$2:$AW$3000,8,FALSE))=TRUE,"",VLOOKUP($B8,IN_T10!$B$2:$AW$3000,8,FALSE))</f>
        <v>0</v>
      </c>
      <c r="J8" s="469">
        <f>IF(ISERROR(VLOOKUP($B8,IN_T10!$B$2:$AW$3000,9,FALSE))=TRUE,"",VLOOKUP($B8,IN_T10!$B$2:$AW$3000,9,FALSE))</f>
        <v>0</v>
      </c>
      <c r="K8" s="467">
        <f>IF(ISERROR(VLOOKUP($B8,IN_T10!$B$2:$AW$3000,10,FALSE))=TRUE,"",VLOOKUP($B8,IN_T10!$B$2:$AW$3000,10,FALSE))</f>
        <v>0</v>
      </c>
      <c r="L8" s="469">
        <f>IF(ISERROR(VLOOKUP($B8,IN_T10!$B$2:$AW$3000,11,FALSE))=TRUE,"",VLOOKUP($B8,IN_T10!$B$2:$AW$3000,11,FALSE))</f>
        <v>0</v>
      </c>
      <c r="M8" s="467">
        <f>IF(ISERROR(VLOOKUP($B8,IN_T10!$B$2:$AW$3000,12,FALSE))=TRUE,"",VLOOKUP($B8,IN_T10!$B$2:$AW$3000,12,FALSE))</f>
        <v>0</v>
      </c>
      <c r="N8" s="469">
        <f>IF(ISERROR(VLOOKUP($B8,IN_T10!$B$2:$AW$3000,13,FALSE))=TRUE,"",VLOOKUP($B8,IN_T10!$B$2:$AW$3000,13,FALSE))</f>
        <v>0</v>
      </c>
      <c r="O8" s="467">
        <f>IF(ISERROR(VLOOKUP($B8,IN_T10!$B$2:$AW$3000,14,FALSE))=TRUE,"",VLOOKUP($B8,IN_T10!$B$2:$AW$3000,14,FALSE))</f>
        <v>0</v>
      </c>
      <c r="P8" s="469">
        <f>IF(ISERROR(VLOOKUP($B8,IN_T10!$B$2:$AW$3000,15,FALSE))=TRUE,"",VLOOKUP($B8,IN_T10!$B$2:$AW$3000,15,FALSE))</f>
        <v>0</v>
      </c>
      <c r="Q8" s="467">
        <f>IF(ISERROR(VLOOKUP($B8,IN_T10!$B$2:$AW$3000,16,FALSE))=TRUE,"",VLOOKUP($B8,IN_T10!$B$2:$AW$3000,16,FALSE))</f>
        <v>0</v>
      </c>
      <c r="R8" s="469">
        <f>IF(ISERROR(VLOOKUP($B8,IN_T10!$B$2:$AW$3000,17,FALSE))=TRUE,"",VLOOKUP($B8,IN_T10!$B$2:$AW$3000,17,FALSE))</f>
        <v>0</v>
      </c>
      <c r="S8" s="467">
        <f>IF(ISERROR(VLOOKUP($B8,IN_T10!$B$2:$AW$3000,18,FALSE))=TRUE,"",VLOOKUP($B8,IN_T10!$B$2:$AW$3000,18,FALSE))</f>
        <v>0</v>
      </c>
      <c r="T8" s="469">
        <f>IF(ISERROR(VLOOKUP($B8,IN_T10!$B$2:$AW$3000,19,FALSE))=TRUE,"",VLOOKUP($B8,IN_T10!$B$2:$AW$3000,19,FALSE))</f>
        <v>0</v>
      </c>
      <c r="U8" s="467">
        <v>2</v>
      </c>
      <c r="V8" s="469">
        <v>0</v>
      </c>
      <c r="W8" s="467">
        <f>IF(ISERROR(VLOOKUP($B8,IN_T10!$B$2:$AW$3000,22,FALSE))=TRUE,"",VLOOKUP($B8,IN_T10!$B$2:$AW$3000,22,FALSE))</f>
        <v>0</v>
      </c>
      <c r="X8" s="469">
        <f>IF(ISERROR(VLOOKUP($B8,IN_T10!$B$2:$AW$3000,23,FALSE))=TRUE,"",VLOOKUP($B8,IN_T10!$B$2:$AW$3000,23,FALSE))</f>
        <v>0</v>
      </c>
      <c r="Y8" s="467">
        <f>IF(ISERROR(VLOOKUP($B8,IN_T10!$B$2:$AW$3000,24,FALSE))=TRUE,"",VLOOKUP($B8,IN_T10!$B$2:$AW$3000,24,FALSE))</f>
        <v>0</v>
      </c>
      <c r="Z8" s="469">
        <f>IF(ISERROR(VLOOKUP($B8,IN_T10!$B$2:$AW$3000,25,FALSE))=TRUE,"",VLOOKUP($B8,IN_T10!$B$2:$AW$3000,25,FALSE))</f>
        <v>0</v>
      </c>
      <c r="AA8" s="467">
        <f>IF(ISERROR(VLOOKUP($B8,IN_T10!$B$2:$AW$3000,26,FALSE))=TRUE,"",VLOOKUP($B8,IN_T10!$B$2:$AW$3000,26,FALSE))</f>
        <v>0</v>
      </c>
      <c r="AB8" s="469">
        <f>IF(ISERROR(VLOOKUP($B8,IN_T10!$B$2:$AW$3000,27,FALSE))=TRUE,"",VLOOKUP($B8,IN_T10!$B$2:$AW$3000,27,FALSE))</f>
        <v>0</v>
      </c>
      <c r="AC8" s="467">
        <f>IF(ISERROR(VLOOKUP($B8,IN_T10!$B$2:$AW$3000,28,FALSE))=TRUE,"",VLOOKUP($B8,IN_T10!$B$2:$AW$3000,28,FALSE))</f>
        <v>0</v>
      </c>
      <c r="AD8" s="469">
        <f>IF(ISERROR(VLOOKUP($B8,IN_T10!$B$2:$AW$3000,29,FALSE))=TRUE,"",VLOOKUP($B8,IN_T10!$B$2:$AW$3000,29,FALSE))</f>
        <v>0</v>
      </c>
      <c r="AE8" s="467">
        <f>IF(ISERROR(VLOOKUP($B8,IN_T10!$B$2:$AW$3000,30,FALSE))=TRUE,"",VLOOKUP($B8,IN_T10!$B$2:$AW$3000,30,FALSE))</f>
        <v>0</v>
      </c>
      <c r="AF8" s="469">
        <f>IF(ISERROR(VLOOKUP($B8,IN_T10!$B$2:$AW$3000,31,FALSE))=TRUE,"",VLOOKUP($B8,IN_T10!$B$2:$AW$3000,31,FALSE))</f>
        <v>0</v>
      </c>
      <c r="AG8" s="467">
        <f>IF(ISERROR(VLOOKUP($B8,IN_T10!$B$2:$AW$3000,32,FALSE))=TRUE,"",VLOOKUP($B8,IN_T10!$B$2:$AW$3000,32,FALSE))</f>
        <v>0</v>
      </c>
      <c r="AH8" s="469">
        <f>IF(ISERROR(VLOOKUP($B8,IN_T10!$B$2:$AW$3000,33,FALSE))=TRUE,"",VLOOKUP($B8,IN_T10!$B$2:$AW$3000,33,FALSE))</f>
        <v>0</v>
      </c>
      <c r="AI8" s="467">
        <f>IF(ISERROR(VLOOKUP($B8,IN_T10!$B$2:$AW$3000,34,FALSE))=TRUE,"",VLOOKUP($B8,IN_T10!$B$2:$AW$3000,34,FALSE))</f>
        <v>0</v>
      </c>
      <c r="AJ8" s="469">
        <f>IF(ISERROR(VLOOKUP($B8,IN_T10!$B$2:$AW$3000,35,FALSE))=TRUE,"",VLOOKUP($B8,IN_T10!$B$2:$AW$3000,35,FALSE))</f>
        <v>0</v>
      </c>
      <c r="AK8" s="467">
        <f>IF(ISERROR(VLOOKUP($B8,IN_T10!$B$2:$AW$3000,36,FALSE))=TRUE,"",VLOOKUP($B8,IN_T10!$B$2:$AW$3000,36,FALSE))</f>
        <v>0</v>
      </c>
      <c r="AL8" s="469">
        <f>IF(ISERROR(VLOOKUP($B8,IN_T10!$B$2:$AW$3000,37,FALSE))=TRUE,"",VLOOKUP($B8,IN_T10!$B$2:$AW$3000,37,FALSE))</f>
        <v>0</v>
      </c>
      <c r="AM8" s="467">
        <f>IF(ISERROR(VLOOKUP($B8,IN_T10!$B$2:$AW$3000,38,FALSE))=TRUE,"",VLOOKUP($B8,IN_T10!$B$2:$AW$3000,38,FALSE))</f>
        <v>0</v>
      </c>
      <c r="AN8" s="469">
        <f>IF(ISERROR(VLOOKUP($B8,IN_T10!$B$2:$AW$3000,39,FALSE))=TRUE,"",VLOOKUP($B8,IN_T10!$B$2:$AW$3000,39,FALSE))</f>
        <v>0</v>
      </c>
      <c r="AO8" s="467">
        <f>IF(ISERROR(VLOOKUP($B8,IN_T10!$B$2:$AW$3000,40,FALSE))=TRUE,"",VLOOKUP($B8,IN_T10!$B$2:$AW$3000,40,FALSE))</f>
        <v>0</v>
      </c>
      <c r="AP8" s="469">
        <f>IF(ISERROR(VLOOKUP($B8,IN_T10!$B$2:$AW$3000,41,FALSE))=TRUE,"",VLOOKUP($B8,IN_T10!$B$2:$AW$3000,41,FALSE))</f>
        <v>0</v>
      </c>
      <c r="AQ8" s="467">
        <f>IF(ISERROR(VLOOKUP($B8,IN_T10!$B$2:$AW$3000,42,FALSE))=TRUE,"",VLOOKUP($B8,IN_T10!$B$2:$AW$3000,42,FALSE))</f>
        <v>0</v>
      </c>
      <c r="AR8" s="469">
        <f>IF(ISERROR(VLOOKUP($B8,IN_T10!$B$2:$AW$3000,43,FALSE))=TRUE,"",VLOOKUP($B8,IN_T10!$B$2:$AW$3000,43,FALSE))</f>
        <v>0</v>
      </c>
      <c r="AS8" s="467">
        <f>IF(ISERROR(VLOOKUP($B8,IN_T10!$B$2:$AW$3000,44,FALSE))=TRUE,"",VLOOKUP($B8,IN_T10!$B$2:$AW$3000,44,FALSE))</f>
        <v>0</v>
      </c>
      <c r="AT8" s="472">
        <f>IF(ISERROR(VLOOKUP($B8,IN_T10!$B$2:$AW$3000,45,FALSE))=TRUE,"",VLOOKUP($B8,IN_T10!$B$2:$AW$3000,45,FALSE))</f>
        <v>0</v>
      </c>
      <c r="AU8" s="1179">
        <f t="shared" ref="AU8:AU71" si="0">SUM(S8,U8,W8,Y8,C8,E8,G8,I8,K8,M8,O8,Q8,AA8,AC8,AE8,AG8,AI8,AK8,AM8,AO8,AQ8,AS8)</f>
        <v>2</v>
      </c>
      <c r="AV8" s="1180">
        <f t="shared" ref="AV8:AV71" si="1">SUM(T8,V8,X8,Z8,D8,F8,H8,J8,L8,N8,P8,R8,AB8,AD8,AF8,AH8,AJ8,AL8,AN8,AP8,AR8,AT8)</f>
        <v>0</v>
      </c>
      <c r="AW8" s="1490" t="str">
        <f t="shared" ref="AW8:AW71" si="2">IF((AU8+AV8)=(AX8+AY8),"OK","Controllare totale")</f>
        <v>OK</v>
      </c>
      <c r="AX8" s="1488">
        <f>'t1'!K8-'t3'!C8-'t3'!E8-'t3'!G8-'t3'!I8+'t3'!K8+'t3'!M8+'t3'!O8</f>
        <v>2</v>
      </c>
      <c r="AY8" s="1489">
        <f>'t1'!L8-'t3'!D8-'t3'!F8-'t3'!H8-'t3'!J8+'t3'!L8+'t3'!N8+'t3'!P8</f>
        <v>0</v>
      </c>
      <c r="AZ8" s="937">
        <f>'t1'!M8</f>
        <v>1</v>
      </c>
    </row>
    <row r="9" spans="1:52" ht="14.25" customHeight="1" thickBot="1" x14ac:dyDescent="0.3">
      <c r="A9" s="1001" t="str">
        <f>'t1'!A9</f>
        <v>Direttore amministrativo</v>
      </c>
      <c r="B9" s="1027" t="str">
        <f>'t1'!B9</f>
        <v>0D0163</v>
      </c>
      <c r="C9" s="467">
        <f>IF(ISERROR(VLOOKUP($B9,IN_T10!$B$2:$AW$3000,2,FALSE))=TRUE,"",VLOOKUP($B9,IN_T10!$B$2:$AW$3000,2,FALSE))</f>
        <v>0</v>
      </c>
      <c r="D9" s="469">
        <f>IF(ISERROR(VLOOKUP($B9,IN_T10!$B$2:$AW$3000,3,FALSE))=TRUE,"",VLOOKUP($B9,IN_T10!$B$2:$AW$3000,3,FALSE))</f>
        <v>0</v>
      </c>
      <c r="E9" s="467">
        <f>IF(ISERROR(VLOOKUP($B9,IN_T10!$B$2:$AW$3000,4,FALSE))=TRUE,"",VLOOKUP($B9,IN_T10!$B$2:$AW$3000,4,FALSE))</f>
        <v>0</v>
      </c>
      <c r="F9" s="469">
        <f>IF(ISERROR(VLOOKUP($B9,IN_T10!$B$2:$AW$3000,5,FALSE))=TRUE,"",VLOOKUP($B9,IN_T10!$B$2:$AW$3000,5,FALSE))</f>
        <v>0</v>
      </c>
      <c r="G9" s="467">
        <f>IF(ISERROR(VLOOKUP($B9,IN_T10!$B$2:$AW$3000,6,FALSE))=TRUE,"",VLOOKUP($B9,IN_T10!$B$2:$AW$3000,6,FALSE))</f>
        <v>0</v>
      </c>
      <c r="H9" s="469">
        <f>IF(ISERROR(VLOOKUP($B9,IN_T10!$B$2:$AW$3000,7,FALSE))=TRUE,"",VLOOKUP($B9,IN_T10!$B$2:$AW$3000,7,FALSE))</f>
        <v>0</v>
      </c>
      <c r="I9" s="467">
        <f>IF(ISERROR(VLOOKUP($B9,IN_T10!$B$2:$AW$3000,8,FALSE))=TRUE,"",VLOOKUP($B9,IN_T10!$B$2:$AW$3000,8,FALSE))</f>
        <v>0</v>
      </c>
      <c r="J9" s="469">
        <f>IF(ISERROR(VLOOKUP($B9,IN_T10!$B$2:$AW$3000,9,FALSE))=TRUE,"",VLOOKUP($B9,IN_T10!$B$2:$AW$3000,9,FALSE))</f>
        <v>0</v>
      </c>
      <c r="K9" s="467">
        <f>IF(ISERROR(VLOOKUP($B9,IN_T10!$B$2:$AW$3000,10,FALSE))=TRUE,"",VLOOKUP($B9,IN_T10!$B$2:$AW$3000,10,FALSE))</f>
        <v>0</v>
      </c>
      <c r="L9" s="469">
        <f>IF(ISERROR(VLOOKUP($B9,IN_T10!$B$2:$AW$3000,11,FALSE))=TRUE,"",VLOOKUP($B9,IN_T10!$B$2:$AW$3000,11,FALSE))</f>
        <v>0</v>
      </c>
      <c r="M9" s="467">
        <f>IF(ISERROR(VLOOKUP($B9,IN_T10!$B$2:$AW$3000,12,FALSE))=TRUE,"",VLOOKUP($B9,IN_T10!$B$2:$AW$3000,12,FALSE))</f>
        <v>0</v>
      </c>
      <c r="N9" s="469">
        <f>IF(ISERROR(VLOOKUP($B9,IN_T10!$B$2:$AW$3000,13,FALSE))=TRUE,"",VLOOKUP($B9,IN_T10!$B$2:$AW$3000,13,FALSE))</f>
        <v>0</v>
      </c>
      <c r="O9" s="467">
        <f>IF(ISERROR(VLOOKUP($B9,IN_T10!$B$2:$AW$3000,14,FALSE))=TRUE,"",VLOOKUP($B9,IN_T10!$B$2:$AW$3000,14,FALSE))</f>
        <v>0</v>
      </c>
      <c r="P9" s="469">
        <f>IF(ISERROR(VLOOKUP($B9,IN_T10!$B$2:$AW$3000,15,FALSE))=TRUE,"",VLOOKUP($B9,IN_T10!$B$2:$AW$3000,15,FALSE))</f>
        <v>0</v>
      </c>
      <c r="Q9" s="467">
        <f>IF(ISERROR(VLOOKUP($B9,IN_T10!$B$2:$AW$3000,16,FALSE))=TRUE,"",VLOOKUP($B9,IN_T10!$B$2:$AW$3000,16,FALSE))</f>
        <v>0</v>
      </c>
      <c r="R9" s="469">
        <f>IF(ISERROR(VLOOKUP($B9,IN_T10!$B$2:$AW$3000,17,FALSE))=TRUE,"",VLOOKUP($B9,IN_T10!$B$2:$AW$3000,17,FALSE))</f>
        <v>0</v>
      </c>
      <c r="S9" s="467">
        <f>IF(ISERROR(VLOOKUP($B9,IN_T10!$B$2:$AW$3000,18,FALSE))=TRUE,"",VLOOKUP($B9,IN_T10!$B$2:$AW$3000,18,FALSE))</f>
        <v>0</v>
      </c>
      <c r="T9" s="469">
        <f>IF(ISERROR(VLOOKUP($B9,IN_T10!$B$2:$AW$3000,19,FALSE))=TRUE,"",VLOOKUP($B9,IN_T10!$B$2:$AW$3000,19,FALSE))</f>
        <v>0</v>
      </c>
      <c r="U9" s="467">
        <v>1</v>
      </c>
      <c r="V9" s="469">
        <v>0</v>
      </c>
      <c r="W9" s="467">
        <f>IF(ISERROR(VLOOKUP($B9,IN_T10!$B$2:$AW$3000,22,FALSE))=TRUE,"",VLOOKUP($B9,IN_T10!$B$2:$AW$3000,22,FALSE))</f>
        <v>0</v>
      </c>
      <c r="X9" s="469">
        <f>IF(ISERROR(VLOOKUP($B9,IN_T10!$B$2:$AW$3000,23,FALSE))=TRUE,"",VLOOKUP($B9,IN_T10!$B$2:$AW$3000,23,FALSE))</f>
        <v>0</v>
      </c>
      <c r="Y9" s="467">
        <f>IF(ISERROR(VLOOKUP($B9,IN_T10!$B$2:$AW$3000,24,FALSE))=TRUE,"",VLOOKUP($B9,IN_T10!$B$2:$AW$3000,24,FALSE))</f>
        <v>0</v>
      </c>
      <c r="Z9" s="469">
        <f>IF(ISERROR(VLOOKUP($B9,IN_T10!$B$2:$AW$3000,25,FALSE))=TRUE,"",VLOOKUP($B9,IN_T10!$B$2:$AW$3000,25,FALSE))</f>
        <v>0</v>
      </c>
      <c r="AA9" s="467">
        <f>IF(ISERROR(VLOOKUP($B9,IN_T10!$B$2:$AW$3000,26,FALSE))=TRUE,"",VLOOKUP($B9,IN_T10!$B$2:$AW$3000,26,FALSE))</f>
        <v>0</v>
      </c>
      <c r="AB9" s="469">
        <f>IF(ISERROR(VLOOKUP($B9,IN_T10!$B$2:$AW$3000,27,FALSE))=TRUE,"",VLOOKUP($B9,IN_T10!$B$2:$AW$3000,27,FALSE))</f>
        <v>0</v>
      </c>
      <c r="AC9" s="467">
        <f>IF(ISERROR(VLOOKUP($B9,IN_T10!$B$2:$AW$3000,28,FALSE))=TRUE,"",VLOOKUP($B9,IN_T10!$B$2:$AW$3000,28,FALSE))</f>
        <v>0</v>
      </c>
      <c r="AD9" s="469">
        <f>IF(ISERROR(VLOOKUP($B9,IN_T10!$B$2:$AW$3000,29,FALSE))=TRUE,"",VLOOKUP($B9,IN_T10!$B$2:$AW$3000,29,FALSE))</f>
        <v>0</v>
      </c>
      <c r="AE9" s="467">
        <f>IF(ISERROR(VLOOKUP($B9,IN_T10!$B$2:$AW$3000,30,FALSE))=TRUE,"",VLOOKUP($B9,IN_T10!$B$2:$AW$3000,30,FALSE))</f>
        <v>0</v>
      </c>
      <c r="AF9" s="469">
        <f>IF(ISERROR(VLOOKUP($B9,IN_T10!$B$2:$AW$3000,31,FALSE))=TRUE,"",VLOOKUP($B9,IN_T10!$B$2:$AW$3000,31,FALSE))</f>
        <v>0</v>
      </c>
      <c r="AG9" s="467">
        <f>IF(ISERROR(VLOOKUP($B9,IN_T10!$B$2:$AW$3000,32,FALSE))=TRUE,"",VLOOKUP($B9,IN_T10!$B$2:$AW$3000,32,FALSE))</f>
        <v>0</v>
      </c>
      <c r="AH9" s="469">
        <f>IF(ISERROR(VLOOKUP($B9,IN_T10!$B$2:$AW$3000,33,FALSE))=TRUE,"",VLOOKUP($B9,IN_T10!$B$2:$AW$3000,33,FALSE))</f>
        <v>0</v>
      </c>
      <c r="AI9" s="467">
        <f>IF(ISERROR(VLOOKUP($B9,IN_T10!$B$2:$AW$3000,34,FALSE))=TRUE,"",VLOOKUP($B9,IN_T10!$B$2:$AW$3000,34,FALSE))</f>
        <v>0</v>
      </c>
      <c r="AJ9" s="469">
        <f>IF(ISERROR(VLOOKUP($B9,IN_T10!$B$2:$AW$3000,35,FALSE))=TRUE,"",VLOOKUP($B9,IN_T10!$B$2:$AW$3000,35,FALSE))</f>
        <v>0</v>
      </c>
      <c r="AK9" s="467">
        <f>IF(ISERROR(VLOOKUP($B9,IN_T10!$B$2:$AW$3000,36,FALSE))=TRUE,"",VLOOKUP($B9,IN_T10!$B$2:$AW$3000,36,FALSE))</f>
        <v>0</v>
      </c>
      <c r="AL9" s="469">
        <f>IF(ISERROR(VLOOKUP($B9,IN_T10!$B$2:$AW$3000,37,FALSE))=TRUE,"",VLOOKUP($B9,IN_T10!$B$2:$AW$3000,37,FALSE))</f>
        <v>0</v>
      </c>
      <c r="AM9" s="467">
        <f>IF(ISERROR(VLOOKUP($B9,IN_T10!$B$2:$AW$3000,38,FALSE))=TRUE,"",VLOOKUP($B9,IN_T10!$B$2:$AW$3000,38,FALSE))</f>
        <v>0</v>
      </c>
      <c r="AN9" s="469">
        <f>IF(ISERROR(VLOOKUP($B9,IN_T10!$B$2:$AW$3000,39,FALSE))=TRUE,"",VLOOKUP($B9,IN_T10!$B$2:$AW$3000,39,FALSE))</f>
        <v>0</v>
      </c>
      <c r="AO9" s="467">
        <f>IF(ISERROR(VLOOKUP($B9,IN_T10!$B$2:$AW$3000,40,FALSE))=TRUE,"",VLOOKUP($B9,IN_T10!$B$2:$AW$3000,40,FALSE))</f>
        <v>0</v>
      </c>
      <c r="AP9" s="469">
        <f>IF(ISERROR(VLOOKUP($B9,IN_T10!$B$2:$AW$3000,41,FALSE))=TRUE,"",VLOOKUP($B9,IN_T10!$B$2:$AW$3000,41,FALSE))</f>
        <v>0</v>
      </c>
      <c r="AQ9" s="467">
        <f>IF(ISERROR(VLOOKUP($B9,IN_T10!$B$2:$AW$3000,42,FALSE))=TRUE,"",VLOOKUP($B9,IN_T10!$B$2:$AW$3000,42,FALSE))</f>
        <v>0</v>
      </c>
      <c r="AR9" s="469">
        <f>IF(ISERROR(VLOOKUP($B9,IN_T10!$B$2:$AW$3000,43,FALSE))=TRUE,"",VLOOKUP($B9,IN_T10!$B$2:$AW$3000,43,FALSE))</f>
        <v>0</v>
      </c>
      <c r="AS9" s="467">
        <f>IF(ISERROR(VLOOKUP($B9,IN_T10!$B$2:$AW$3000,44,FALSE))=TRUE,"",VLOOKUP($B9,IN_T10!$B$2:$AW$3000,44,FALSE))</f>
        <v>0</v>
      </c>
      <c r="AT9" s="472">
        <f>IF(ISERROR(VLOOKUP($B9,IN_T10!$B$2:$AW$3000,45,FALSE))=TRUE,"",VLOOKUP($B9,IN_T10!$B$2:$AW$3000,45,FALSE))</f>
        <v>0</v>
      </c>
      <c r="AU9" s="1179">
        <f t="shared" si="0"/>
        <v>1</v>
      </c>
      <c r="AV9" s="1180">
        <f t="shared" si="1"/>
        <v>0</v>
      </c>
      <c r="AW9" s="1490" t="str">
        <f t="shared" si="2"/>
        <v>OK</v>
      </c>
      <c r="AX9" s="1488">
        <f>'t1'!K9-'t3'!C9-'t3'!E9-'t3'!G9-'t3'!I9+'t3'!K9+'t3'!M9+'t3'!O9</f>
        <v>1</v>
      </c>
      <c r="AY9" s="1489">
        <f>'t1'!L9-'t3'!D9-'t3'!F9-'t3'!H9-'t3'!J9+'t3'!L9+'t3'!N9+'t3'!P9</f>
        <v>0</v>
      </c>
      <c r="AZ9" s="937">
        <f>'t1'!M9</f>
        <v>1</v>
      </c>
    </row>
    <row r="10" spans="1:52" ht="14.25" customHeight="1" thickBot="1" x14ac:dyDescent="0.3">
      <c r="A10" s="1001" t="str">
        <f>'t1'!A10</f>
        <v>Direttore dei servizi sociali</v>
      </c>
      <c r="B10" s="1027" t="str">
        <f>'t1'!B10</f>
        <v>0D0484</v>
      </c>
      <c r="C10" s="467">
        <f>IF(ISERROR(VLOOKUP($B10,IN_T10!$B$2:$AW$3000,2,FALSE))=TRUE,"",VLOOKUP($B10,IN_T10!$B$2:$AW$3000,2,FALSE))</f>
        <v>0</v>
      </c>
      <c r="D10" s="469">
        <f>IF(ISERROR(VLOOKUP($B10,IN_T10!$B$2:$AW$3000,3,FALSE))=TRUE,"",VLOOKUP($B10,IN_T10!$B$2:$AW$3000,3,FALSE))</f>
        <v>0</v>
      </c>
      <c r="E10" s="467">
        <f>IF(ISERROR(VLOOKUP($B10,IN_T10!$B$2:$AW$3000,4,FALSE))=TRUE,"",VLOOKUP($B10,IN_T10!$B$2:$AW$3000,4,FALSE))</f>
        <v>0</v>
      </c>
      <c r="F10" s="469">
        <f>IF(ISERROR(VLOOKUP($B10,IN_T10!$B$2:$AW$3000,5,FALSE))=TRUE,"",VLOOKUP($B10,IN_T10!$B$2:$AW$3000,5,FALSE))</f>
        <v>0</v>
      </c>
      <c r="G10" s="467">
        <f>IF(ISERROR(VLOOKUP($B10,IN_T10!$B$2:$AW$3000,6,FALSE))=TRUE,"",VLOOKUP($B10,IN_T10!$B$2:$AW$3000,6,FALSE))</f>
        <v>0</v>
      </c>
      <c r="H10" s="469">
        <f>IF(ISERROR(VLOOKUP($B10,IN_T10!$B$2:$AW$3000,7,FALSE))=TRUE,"",VLOOKUP($B10,IN_T10!$B$2:$AW$3000,7,FALSE))</f>
        <v>0</v>
      </c>
      <c r="I10" s="467">
        <f>IF(ISERROR(VLOOKUP($B10,IN_T10!$B$2:$AW$3000,8,FALSE))=TRUE,"",VLOOKUP($B10,IN_T10!$B$2:$AW$3000,8,FALSE))</f>
        <v>0</v>
      </c>
      <c r="J10" s="469">
        <f>IF(ISERROR(VLOOKUP($B10,IN_T10!$B$2:$AW$3000,9,FALSE))=TRUE,"",VLOOKUP($B10,IN_T10!$B$2:$AW$3000,9,FALSE))</f>
        <v>0</v>
      </c>
      <c r="K10" s="467">
        <f>IF(ISERROR(VLOOKUP($B10,IN_T10!$B$2:$AW$3000,10,FALSE))=TRUE,"",VLOOKUP($B10,IN_T10!$B$2:$AW$3000,10,FALSE))</f>
        <v>0</v>
      </c>
      <c r="L10" s="469">
        <f>IF(ISERROR(VLOOKUP($B10,IN_T10!$B$2:$AW$3000,11,FALSE))=TRUE,"",VLOOKUP($B10,IN_T10!$B$2:$AW$3000,11,FALSE))</f>
        <v>0</v>
      </c>
      <c r="M10" s="467">
        <f>IF(ISERROR(VLOOKUP($B10,IN_T10!$B$2:$AW$3000,12,FALSE))=TRUE,"",VLOOKUP($B10,IN_T10!$B$2:$AW$3000,12,FALSE))</f>
        <v>0</v>
      </c>
      <c r="N10" s="469">
        <f>IF(ISERROR(VLOOKUP($B10,IN_T10!$B$2:$AW$3000,13,FALSE))=TRUE,"",VLOOKUP($B10,IN_T10!$B$2:$AW$3000,13,FALSE))</f>
        <v>0</v>
      </c>
      <c r="O10" s="467">
        <f>IF(ISERROR(VLOOKUP($B10,IN_T10!$B$2:$AW$3000,14,FALSE))=TRUE,"",VLOOKUP($B10,IN_T10!$B$2:$AW$3000,14,FALSE))</f>
        <v>0</v>
      </c>
      <c r="P10" s="469">
        <f>IF(ISERROR(VLOOKUP($B10,IN_T10!$B$2:$AW$3000,15,FALSE))=TRUE,"",VLOOKUP($B10,IN_T10!$B$2:$AW$3000,15,FALSE))</f>
        <v>0</v>
      </c>
      <c r="Q10" s="467">
        <f>IF(ISERROR(VLOOKUP($B10,IN_T10!$B$2:$AW$3000,16,FALSE))=TRUE,"",VLOOKUP($B10,IN_T10!$B$2:$AW$3000,16,FALSE))</f>
        <v>0</v>
      </c>
      <c r="R10" s="469">
        <f>IF(ISERROR(VLOOKUP($B10,IN_T10!$B$2:$AW$3000,17,FALSE))=TRUE,"",VLOOKUP($B10,IN_T10!$B$2:$AW$3000,17,FALSE))</f>
        <v>0</v>
      </c>
      <c r="S10" s="467">
        <f>IF(ISERROR(VLOOKUP($B10,IN_T10!$B$2:$AW$3000,18,FALSE))=TRUE,"",VLOOKUP($B10,IN_T10!$B$2:$AW$3000,18,FALSE))</f>
        <v>0</v>
      </c>
      <c r="T10" s="469">
        <f>IF(ISERROR(VLOOKUP($B10,IN_T10!$B$2:$AW$3000,19,FALSE))=TRUE,"",VLOOKUP($B10,IN_T10!$B$2:$AW$3000,19,FALSE))</f>
        <v>0</v>
      </c>
      <c r="U10" s="467">
        <v>0</v>
      </c>
      <c r="V10" s="469">
        <v>0</v>
      </c>
      <c r="W10" s="467">
        <f>IF(ISERROR(VLOOKUP($B10,IN_T10!$B$2:$AW$3000,22,FALSE))=TRUE,"",VLOOKUP($B10,IN_T10!$B$2:$AW$3000,22,FALSE))</f>
        <v>0</v>
      </c>
      <c r="X10" s="469">
        <f>IF(ISERROR(VLOOKUP($B10,IN_T10!$B$2:$AW$3000,23,FALSE))=TRUE,"",VLOOKUP($B10,IN_T10!$B$2:$AW$3000,23,FALSE))</f>
        <v>0</v>
      </c>
      <c r="Y10" s="467">
        <f>IF(ISERROR(VLOOKUP($B10,IN_T10!$B$2:$AW$3000,24,FALSE))=TRUE,"",VLOOKUP($B10,IN_T10!$B$2:$AW$3000,24,FALSE))</f>
        <v>0</v>
      </c>
      <c r="Z10" s="469">
        <f>IF(ISERROR(VLOOKUP($B10,IN_T10!$B$2:$AW$3000,25,FALSE))=TRUE,"",VLOOKUP($B10,IN_T10!$B$2:$AW$3000,25,FALSE))</f>
        <v>0</v>
      </c>
      <c r="AA10" s="467">
        <f>IF(ISERROR(VLOOKUP($B10,IN_T10!$B$2:$AW$3000,26,FALSE))=TRUE,"",VLOOKUP($B10,IN_T10!$B$2:$AW$3000,26,FALSE))</f>
        <v>0</v>
      </c>
      <c r="AB10" s="469">
        <f>IF(ISERROR(VLOOKUP($B10,IN_T10!$B$2:$AW$3000,27,FALSE))=TRUE,"",VLOOKUP($B10,IN_T10!$B$2:$AW$3000,27,FALSE))</f>
        <v>0</v>
      </c>
      <c r="AC10" s="467">
        <f>IF(ISERROR(VLOOKUP($B10,IN_T10!$B$2:$AW$3000,28,FALSE))=TRUE,"",VLOOKUP($B10,IN_T10!$B$2:$AW$3000,28,FALSE))</f>
        <v>0</v>
      </c>
      <c r="AD10" s="469">
        <f>IF(ISERROR(VLOOKUP($B10,IN_T10!$B$2:$AW$3000,29,FALSE))=TRUE,"",VLOOKUP($B10,IN_T10!$B$2:$AW$3000,29,FALSE))</f>
        <v>0</v>
      </c>
      <c r="AE10" s="467">
        <f>IF(ISERROR(VLOOKUP($B10,IN_T10!$B$2:$AW$3000,30,FALSE))=TRUE,"",VLOOKUP($B10,IN_T10!$B$2:$AW$3000,30,FALSE))</f>
        <v>0</v>
      </c>
      <c r="AF10" s="469">
        <f>IF(ISERROR(VLOOKUP($B10,IN_T10!$B$2:$AW$3000,31,FALSE))=TRUE,"",VLOOKUP($B10,IN_T10!$B$2:$AW$3000,31,FALSE))</f>
        <v>0</v>
      </c>
      <c r="AG10" s="467">
        <f>IF(ISERROR(VLOOKUP($B10,IN_T10!$B$2:$AW$3000,32,FALSE))=TRUE,"",VLOOKUP($B10,IN_T10!$B$2:$AW$3000,32,FALSE))</f>
        <v>0</v>
      </c>
      <c r="AH10" s="469">
        <f>IF(ISERROR(VLOOKUP($B10,IN_T10!$B$2:$AW$3000,33,FALSE))=TRUE,"",VLOOKUP($B10,IN_T10!$B$2:$AW$3000,33,FALSE))</f>
        <v>0</v>
      </c>
      <c r="AI10" s="467">
        <f>IF(ISERROR(VLOOKUP($B10,IN_T10!$B$2:$AW$3000,34,FALSE))=TRUE,"",VLOOKUP($B10,IN_T10!$B$2:$AW$3000,34,FALSE))</f>
        <v>0</v>
      </c>
      <c r="AJ10" s="469">
        <f>IF(ISERROR(VLOOKUP($B10,IN_T10!$B$2:$AW$3000,35,FALSE))=TRUE,"",VLOOKUP($B10,IN_T10!$B$2:$AW$3000,35,FALSE))</f>
        <v>0</v>
      </c>
      <c r="AK10" s="467">
        <f>IF(ISERROR(VLOOKUP($B10,IN_T10!$B$2:$AW$3000,36,FALSE))=TRUE,"",VLOOKUP($B10,IN_T10!$B$2:$AW$3000,36,FALSE))</f>
        <v>0</v>
      </c>
      <c r="AL10" s="469">
        <f>IF(ISERROR(VLOOKUP($B10,IN_T10!$B$2:$AW$3000,37,FALSE))=TRUE,"",VLOOKUP($B10,IN_T10!$B$2:$AW$3000,37,FALSE))</f>
        <v>0</v>
      </c>
      <c r="AM10" s="467">
        <f>IF(ISERROR(VLOOKUP($B10,IN_T10!$B$2:$AW$3000,38,FALSE))=TRUE,"",VLOOKUP($B10,IN_T10!$B$2:$AW$3000,38,FALSE))</f>
        <v>0</v>
      </c>
      <c r="AN10" s="469">
        <f>IF(ISERROR(VLOOKUP($B10,IN_T10!$B$2:$AW$3000,39,FALSE))=TRUE,"",VLOOKUP($B10,IN_T10!$B$2:$AW$3000,39,FALSE))</f>
        <v>0</v>
      </c>
      <c r="AO10" s="467">
        <f>IF(ISERROR(VLOOKUP($B10,IN_T10!$B$2:$AW$3000,40,FALSE))=TRUE,"",VLOOKUP($B10,IN_T10!$B$2:$AW$3000,40,FALSE))</f>
        <v>0</v>
      </c>
      <c r="AP10" s="469">
        <f>IF(ISERROR(VLOOKUP($B10,IN_T10!$B$2:$AW$3000,41,FALSE))=TRUE,"",VLOOKUP($B10,IN_T10!$B$2:$AW$3000,41,FALSE))</f>
        <v>0</v>
      </c>
      <c r="AQ10" s="467">
        <f>IF(ISERROR(VLOOKUP($B10,IN_T10!$B$2:$AW$3000,42,FALSE))=TRUE,"",VLOOKUP($B10,IN_T10!$B$2:$AW$3000,42,FALSE))</f>
        <v>0</v>
      </c>
      <c r="AR10" s="469">
        <f>IF(ISERROR(VLOOKUP($B10,IN_T10!$B$2:$AW$3000,43,FALSE))=TRUE,"",VLOOKUP($B10,IN_T10!$B$2:$AW$3000,43,FALSE))</f>
        <v>0</v>
      </c>
      <c r="AS10" s="467">
        <f>IF(ISERROR(VLOOKUP($B10,IN_T10!$B$2:$AW$3000,44,FALSE))=TRUE,"",VLOOKUP($B10,IN_T10!$B$2:$AW$3000,44,FALSE))</f>
        <v>0</v>
      </c>
      <c r="AT10" s="472">
        <f>IF(ISERROR(VLOOKUP($B10,IN_T10!$B$2:$AW$3000,45,FALSE))=TRUE,"",VLOOKUP($B10,IN_T10!$B$2:$AW$3000,45,FALSE))</f>
        <v>0</v>
      </c>
      <c r="AU10" s="1179">
        <f t="shared" si="0"/>
        <v>0</v>
      </c>
      <c r="AV10" s="1180">
        <f t="shared" si="1"/>
        <v>0</v>
      </c>
      <c r="AW10" s="1490" t="str">
        <f t="shared" si="2"/>
        <v>OK</v>
      </c>
      <c r="AX10" s="1488">
        <f>'t1'!K10-'t3'!C10-'t3'!E10-'t3'!G10-'t3'!I10+'t3'!K10+'t3'!M10+'t3'!O10</f>
        <v>0</v>
      </c>
      <c r="AY10" s="1489">
        <f>'t1'!L10-'t3'!D10-'t3'!F10-'t3'!H10-'t3'!J10+'t3'!L10+'t3'!N10+'t3'!P10</f>
        <v>0</v>
      </c>
      <c r="AZ10" s="937">
        <f>'t1'!M10</f>
        <v>0</v>
      </c>
    </row>
    <row r="11" spans="1:52" ht="14.25" customHeight="1" thickBot="1" x14ac:dyDescent="0.3">
      <c r="A11" s="1001" t="str">
        <f>'t1'!A11</f>
        <v>Dir. Medico con inc. Struttura complessa (rapp. Esclusivo)</v>
      </c>
      <c r="B11" s="1027" t="str">
        <f>'t1'!B11</f>
        <v>SD0E33</v>
      </c>
      <c r="C11" s="467">
        <f>IF(ISERROR(VLOOKUP($B11,IN_T10!$B$2:$AW$3000,2,FALSE))=TRUE,"",VLOOKUP($B11,IN_T10!$B$2:$AW$3000,2,FALSE))</f>
        <v>0</v>
      </c>
      <c r="D11" s="469">
        <f>IF(ISERROR(VLOOKUP($B11,IN_T10!$B$2:$AW$3000,3,FALSE))=TRUE,"",VLOOKUP($B11,IN_T10!$B$2:$AW$3000,3,FALSE))</f>
        <v>0</v>
      </c>
      <c r="E11" s="467">
        <f>IF(ISERROR(VLOOKUP($B11,IN_T10!$B$2:$AW$3000,4,FALSE))=TRUE,"",VLOOKUP($B11,IN_T10!$B$2:$AW$3000,4,FALSE))</f>
        <v>0</v>
      </c>
      <c r="F11" s="469">
        <f>IF(ISERROR(VLOOKUP($B11,IN_T10!$B$2:$AW$3000,5,FALSE))=TRUE,"",VLOOKUP($B11,IN_T10!$B$2:$AW$3000,5,FALSE))</f>
        <v>0</v>
      </c>
      <c r="G11" s="467">
        <f>IF(ISERROR(VLOOKUP($B11,IN_T10!$B$2:$AW$3000,6,FALSE))=TRUE,"",VLOOKUP($B11,IN_T10!$B$2:$AW$3000,6,FALSE))</f>
        <v>0</v>
      </c>
      <c r="H11" s="469">
        <f>IF(ISERROR(VLOOKUP($B11,IN_T10!$B$2:$AW$3000,7,FALSE))=TRUE,"",VLOOKUP($B11,IN_T10!$B$2:$AW$3000,7,FALSE))</f>
        <v>0</v>
      </c>
      <c r="I11" s="467">
        <f>IF(ISERROR(VLOOKUP($B11,IN_T10!$B$2:$AW$3000,8,FALSE))=TRUE,"",VLOOKUP($B11,IN_T10!$B$2:$AW$3000,8,FALSE))</f>
        <v>0</v>
      </c>
      <c r="J11" s="469">
        <f>IF(ISERROR(VLOOKUP($B11,IN_T10!$B$2:$AW$3000,9,FALSE))=TRUE,"",VLOOKUP($B11,IN_T10!$B$2:$AW$3000,9,FALSE))</f>
        <v>0</v>
      </c>
      <c r="K11" s="467">
        <f>IF(ISERROR(VLOOKUP($B11,IN_T10!$B$2:$AW$3000,10,FALSE))=TRUE,"",VLOOKUP($B11,IN_T10!$B$2:$AW$3000,10,FALSE))</f>
        <v>0</v>
      </c>
      <c r="L11" s="469">
        <f>IF(ISERROR(VLOOKUP($B11,IN_T10!$B$2:$AW$3000,11,FALSE))=TRUE,"",VLOOKUP($B11,IN_T10!$B$2:$AW$3000,11,FALSE))</f>
        <v>0</v>
      </c>
      <c r="M11" s="467">
        <f>IF(ISERROR(VLOOKUP($B11,IN_T10!$B$2:$AW$3000,12,FALSE))=TRUE,"",VLOOKUP($B11,IN_T10!$B$2:$AW$3000,12,FALSE))</f>
        <v>0</v>
      </c>
      <c r="N11" s="469">
        <f>IF(ISERROR(VLOOKUP($B11,IN_T10!$B$2:$AW$3000,13,FALSE))=TRUE,"",VLOOKUP($B11,IN_T10!$B$2:$AW$3000,13,FALSE))</f>
        <v>0</v>
      </c>
      <c r="O11" s="467">
        <f>IF(ISERROR(VLOOKUP($B11,IN_T10!$B$2:$AW$3000,14,FALSE))=TRUE,"",VLOOKUP($B11,IN_T10!$B$2:$AW$3000,14,FALSE))</f>
        <v>0</v>
      </c>
      <c r="P11" s="469">
        <f>IF(ISERROR(VLOOKUP($B11,IN_T10!$B$2:$AW$3000,15,FALSE))=TRUE,"",VLOOKUP($B11,IN_T10!$B$2:$AW$3000,15,FALSE))</f>
        <v>0</v>
      </c>
      <c r="Q11" s="467">
        <f>IF(ISERROR(VLOOKUP($B11,IN_T10!$B$2:$AW$3000,16,FALSE))=TRUE,"",VLOOKUP($B11,IN_T10!$B$2:$AW$3000,16,FALSE))</f>
        <v>0</v>
      </c>
      <c r="R11" s="469">
        <f>IF(ISERROR(VLOOKUP($B11,IN_T10!$B$2:$AW$3000,17,FALSE))=TRUE,"",VLOOKUP($B11,IN_T10!$B$2:$AW$3000,17,FALSE))</f>
        <v>0</v>
      </c>
      <c r="S11" s="467">
        <f>IF(ISERROR(VLOOKUP($B11,IN_T10!$B$2:$AW$3000,18,FALSE))=TRUE,"",VLOOKUP($B11,IN_T10!$B$2:$AW$3000,18,FALSE))</f>
        <v>0</v>
      </c>
      <c r="T11" s="469">
        <f>IF(ISERROR(VLOOKUP($B11,IN_T10!$B$2:$AW$3000,19,FALSE))=TRUE,"",VLOOKUP($B11,IN_T10!$B$2:$AW$3000,19,FALSE))</f>
        <v>0</v>
      </c>
      <c r="U11" s="467">
        <v>18</v>
      </c>
      <c r="V11" s="469">
        <v>2</v>
      </c>
      <c r="W11" s="467">
        <f>IF(ISERROR(VLOOKUP($B11,IN_T10!$B$2:$AW$3000,22,FALSE))=TRUE,"",VLOOKUP($B11,IN_T10!$B$2:$AW$3000,22,FALSE))</f>
        <v>0</v>
      </c>
      <c r="X11" s="469">
        <f>IF(ISERROR(VLOOKUP($B11,IN_T10!$B$2:$AW$3000,23,FALSE))=TRUE,"",VLOOKUP($B11,IN_T10!$B$2:$AW$3000,23,FALSE))</f>
        <v>0</v>
      </c>
      <c r="Y11" s="467">
        <f>IF(ISERROR(VLOOKUP($B11,IN_T10!$B$2:$AW$3000,24,FALSE))=TRUE,"",VLOOKUP($B11,IN_T10!$B$2:$AW$3000,24,FALSE))</f>
        <v>0</v>
      </c>
      <c r="Z11" s="469">
        <f>IF(ISERROR(VLOOKUP($B11,IN_T10!$B$2:$AW$3000,25,FALSE))=TRUE,"",VLOOKUP($B11,IN_T10!$B$2:$AW$3000,25,FALSE))</f>
        <v>0</v>
      </c>
      <c r="AA11" s="467">
        <f>IF(ISERROR(VLOOKUP($B11,IN_T10!$B$2:$AW$3000,26,FALSE))=TRUE,"",VLOOKUP($B11,IN_T10!$B$2:$AW$3000,26,FALSE))</f>
        <v>0</v>
      </c>
      <c r="AB11" s="469">
        <f>IF(ISERROR(VLOOKUP($B11,IN_T10!$B$2:$AW$3000,27,FALSE))=TRUE,"",VLOOKUP($B11,IN_T10!$B$2:$AW$3000,27,FALSE))</f>
        <v>0</v>
      </c>
      <c r="AC11" s="467">
        <f>IF(ISERROR(VLOOKUP($B11,IN_T10!$B$2:$AW$3000,28,FALSE))=TRUE,"",VLOOKUP($B11,IN_T10!$B$2:$AW$3000,28,FALSE))</f>
        <v>0</v>
      </c>
      <c r="AD11" s="469">
        <f>IF(ISERROR(VLOOKUP($B11,IN_T10!$B$2:$AW$3000,29,FALSE))=TRUE,"",VLOOKUP($B11,IN_T10!$B$2:$AW$3000,29,FALSE))</f>
        <v>0</v>
      </c>
      <c r="AE11" s="467">
        <f>IF(ISERROR(VLOOKUP($B11,IN_T10!$B$2:$AW$3000,30,FALSE))=TRUE,"",VLOOKUP($B11,IN_T10!$B$2:$AW$3000,30,FALSE))</f>
        <v>0</v>
      </c>
      <c r="AF11" s="469">
        <f>IF(ISERROR(VLOOKUP($B11,IN_T10!$B$2:$AW$3000,31,FALSE))=TRUE,"",VLOOKUP($B11,IN_T10!$B$2:$AW$3000,31,FALSE))</f>
        <v>0</v>
      </c>
      <c r="AG11" s="467">
        <f>IF(ISERROR(VLOOKUP($B11,IN_T10!$B$2:$AW$3000,32,FALSE))=TRUE,"",VLOOKUP($B11,IN_T10!$B$2:$AW$3000,32,FALSE))</f>
        <v>0</v>
      </c>
      <c r="AH11" s="469">
        <f>IF(ISERROR(VLOOKUP($B11,IN_T10!$B$2:$AW$3000,33,FALSE))=TRUE,"",VLOOKUP($B11,IN_T10!$B$2:$AW$3000,33,FALSE))</f>
        <v>0</v>
      </c>
      <c r="AI11" s="467">
        <f>IF(ISERROR(VLOOKUP($B11,IN_T10!$B$2:$AW$3000,34,FALSE))=TRUE,"",VLOOKUP($B11,IN_T10!$B$2:$AW$3000,34,FALSE))</f>
        <v>0</v>
      </c>
      <c r="AJ11" s="469">
        <f>IF(ISERROR(VLOOKUP($B11,IN_T10!$B$2:$AW$3000,35,FALSE))=TRUE,"",VLOOKUP($B11,IN_T10!$B$2:$AW$3000,35,FALSE))</f>
        <v>0</v>
      </c>
      <c r="AK11" s="467">
        <f>IF(ISERROR(VLOOKUP($B11,IN_T10!$B$2:$AW$3000,36,FALSE))=TRUE,"",VLOOKUP($B11,IN_T10!$B$2:$AW$3000,36,FALSE))</f>
        <v>0</v>
      </c>
      <c r="AL11" s="469">
        <f>IF(ISERROR(VLOOKUP($B11,IN_T10!$B$2:$AW$3000,37,FALSE))=TRUE,"",VLOOKUP($B11,IN_T10!$B$2:$AW$3000,37,FALSE))</f>
        <v>0</v>
      </c>
      <c r="AM11" s="467">
        <f>IF(ISERROR(VLOOKUP($B11,IN_T10!$B$2:$AW$3000,38,FALSE))=TRUE,"",VLOOKUP($B11,IN_T10!$B$2:$AW$3000,38,FALSE))</f>
        <v>0</v>
      </c>
      <c r="AN11" s="469">
        <f>IF(ISERROR(VLOOKUP($B11,IN_T10!$B$2:$AW$3000,39,FALSE))=TRUE,"",VLOOKUP($B11,IN_T10!$B$2:$AW$3000,39,FALSE))</f>
        <v>0</v>
      </c>
      <c r="AO11" s="467">
        <f>IF(ISERROR(VLOOKUP($B11,IN_T10!$B$2:$AW$3000,40,FALSE))=TRUE,"",VLOOKUP($B11,IN_T10!$B$2:$AW$3000,40,FALSE))</f>
        <v>0</v>
      </c>
      <c r="AP11" s="469">
        <f>IF(ISERROR(VLOOKUP($B11,IN_T10!$B$2:$AW$3000,41,FALSE))=TRUE,"",VLOOKUP($B11,IN_T10!$B$2:$AW$3000,41,FALSE))</f>
        <v>0</v>
      </c>
      <c r="AQ11" s="467">
        <f>IF(ISERROR(VLOOKUP($B11,IN_T10!$B$2:$AW$3000,42,FALSE))=TRUE,"",VLOOKUP($B11,IN_T10!$B$2:$AW$3000,42,FALSE))</f>
        <v>0</v>
      </c>
      <c r="AR11" s="469">
        <f>IF(ISERROR(VLOOKUP($B11,IN_T10!$B$2:$AW$3000,43,FALSE))=TRUE,"",VLOOKUP($B11,IN_T10!$B$2:$AW$3000,43,FALSE))</f>
        <v>0</v>
      </c>
      <c r="AS11" s="467">
        <f>IF(ISERROR(VLOOKUP($B11,IN_T10!$B$2:$AW$3000,44,FALSE))=TRUE,"",VLOOKUP($B11,IN_T10!$B$2:$AW$3000,44,FALSE))</f>
        <v>0</v>
      </c>
      <c r="AT11" s="472">
        <f>IF(ISERROR(VLOOKUP($B11,IN_T10!$B$2:$AW$3000,45,FALSE))=TRUE,"",VLOOKUP($B11,IN_T10!$B$2:$AW$3000,45,FALSE))</f>
        <v>0</v>
      </c>
      <c r="AU11" s="1179">
        <f t="shared" si="0"/>
        <v>18</v>
      </c>
      <c r="AV11" s="1180">
        <f t="shared" si="1"/>
        <v>2</v>
      </c>
      <c r="AW11" s="1490" t="str">
        <f t="shared" si="2"/>
        <v>OK</v>
      </c>
      <c r="AX11" s="1488">
        <f>'t1'!K11-'t3'!C11-'t3'!E11-'t3'!G11-'t3'!I11+'t3'!K11+'t3'!M11+'t3'!O11</f>
        <v>18</v>
      </c>
      <c r="AY11" s="1489">
        <f>'t1'!L11-'t3'!D11-'t3'!F11-'t3'!H11-'t3'!J11+'t3'!L11+'t3'!N11+'t3'!P11</f>
        <v>2</v>
      </c>
      <c r="AZ11" s="937">
        <f>'t1'!M11</f>
        <v>1</v>
      </c>
    </row>
    <row r="12" spans="1:52" ht="14.25" customHeight="1" thickBot="1" x14ac:dyDescent="0.3">
      <c r="A12" s="1001" t="str">
        <f>'t1'!A12</f>
        <v>Dir. Medico con inc. di struttura complessa (rapp. Non escl.</v>
      </c>
      <c r="B12" s="1027" t="str">
        <f>'t1'!B12</f>
        <v>SD0N33</v>
      </c>
      <c r="C12" s="467">
        <f>IF(ISERROR(VLOOKUP($B12,IN_T10!$B$2:$AW$3000,2,FALSE))=TRUE,"",VLOOKUP($B12,IN_T10!$B$2:$AW$3000,2,FALSE))</f>
        <v>0</v>
      </c>
      <c r="D12" s="469">
        <f>IF(ISERROR(VLOOKUP($B12,IN_T10!$B$2:$AW$3000,3,FALSE))=TRUE,"",VLOOKUP($B12,IN_T10!$B$2:$AW$3000,3,FALSE))</f>
        <v>0</v>
      </c>
      <c r="E12" s="467">
        <f>IF(ISERROR(VLOOKUP($B12,IN_T10!$B$2:$AW$3000,4,FALSE))=TRUE,"",VLOOKUP($B12,IN_T10!$B$2:$AW$3000,4,FALSE))</f>
        <v>0</v>
      </c>
      <c r="F12" s="469">
        <f>IF(ISERROR(VLOOKUP($B12,IN_T10!$B$2:$AW$3000,5,FALSE))=TRUE,"",VLOOKUP($B12,IN_T10!$B$2:$AW$3000,5,FALSE))</f>
        <v>0</v>
      </c>
      <c r="G12" s="467">
        <f>IF(ISERROR(VLOOKUP($B12,IN_T10!$B$2:$AW$3000,6,FALSE))=TRUE,"",VLOOKUP($B12,IN_T10!$B$2:$AW$3000,6,FALSE))</f>
        <v>0</v>
      </c>
      <c r="H12" s="469">
        <f>IF(ISERROR(VLOOKUP($B12,IN_T10!$B$2:$AW$3000,7,FALSE))=TRUE,"",VLOOKUP($B12,IN_T10!$B$2:$AW$3000,7,FALSE))</f>
        <v>0</v>
      </c>
      <c r="I12" s="467">
        <f>IF(ISERROR(VLOOKUP($B12,IN_T10!$B$2:$AW$3000,8,FALSE))=TRUE,"",VLOOKUP($B12,IN_T10!$B$2:$AW$3000,8,FALSE))</f>
        <v>0</v>
      </c>
      <c r="J12" s="469">
        <f>IF(ISERROR(VLOOKUP($B12,IN_T10!$B$2:$AW$3000,9,FALSE))=TRUE,"",VLOOKUP($B12,IN_T10!$B$2:$AW$3000,9,FALSE))</f>
        <v>0</v>
      </c>
      <c r="K12" s="467">
        <f>IF(ISERROR(VLOOKUP($B12,IN_T10!$B$2:$AW$3000,10,FALSE))=TRUE,"",VLOOKUP($B12,IN_T10!$B$2:$AW$3000,10,FALSE))</f>
        <v>0</v>
      </c>
      <c r="L12" s="469">
        <f>IF(ISERROR(VLOOKUP($B12,IN_T10!$B$2:$AW$3000,11,FALSE))=TRUE,"",VLOOKUP($B12,IN_T10!$B$2:$AW$3000,11,FALSE))</f>
        <v>0</v>
      </c>
      <c r="M12" s="467">
        <f>IF(ISERROR(VLOOKUP($B12,IN_T10!$B$2:$AW$3000,12,FALSE))=TRUE,"",VLOOKUP($B12,IN_T10!$B$2:$AW$3000,12,FALSE))</f>
        <v>0</v>
      </c>
      <c r="N12" s="469">
        <f>IF(ISERROR(VLOOKUP($B12,IN_T10!$B$2:$AW$3000,13,FALSE))=TRUE,"",VLOOKUP($B12,IN_T10!$B$2:$AW$3000,13,FALSE))</f>
        <v>0</v>
      </c>
      <c r="O12" s="467">
        <f>IF(ISERROR(VLOOKUP($B12,IN_T10!$B$2:$AW$3000,14,FALSE))=TRUE,"",VLOOKUP($B12,IN_T10!$B$2:$AW$3000,14,FALSE))</f>
        <v>0</v>
      </c>
      <c r="P12" s="469">
        <f>IF(ISERROR(VLOOKUP($B12,IN_T10!$B$2:$AW$3000,15,FALSE))=TRUE,"",VLOOKUP($B12,IN_T10!$B$2:$AW$3000,15,FALSE))</f>
        <v>0</v>
      </c>
      <c r="Q12" s="467">
        <f>IF(ISERROR(VLOOKUP($B12,IN_T10!$B$2:$AW$3000,16,FALSE))=TRUE,"",VLOOKUP($B12,IN_T10!$B$2:$AW$3000,16,FALSE))</f>
        <v>0</v>
      </c>
      <c r="R12" s="469">
        <f>IF(ISERROR(VLOOKUP($B12,IN_T10!$B$2:$AW$3000,17,FALSE))=TRUE,"",VLOOKUP($B12,IN_T10!$B$2:$AW$3000,17,FALSE))</f>
        <v>0</v>
      </c>
      <c r="S12" s="467">
        <f>IF(ISERROR(VLOOKUP($B12,IN_T10!$B$2:$AW$3000,18,FALSE))=TRUE,"",VLOOKUP($B12,IN_T10!$B$2:$AW$3000,18,FALSE))</f>
        <v>0</v>
      </c>
      <c r="T12" s="469">
        <f>IF(ISERROR(VLOOKUP($B12,IN_T10!$B$2:$AW$3000,19,FALSE))=TRUE,"",VLOOKUP($B12,IN_T10!$B$2:$AW$3000,19,FALSE))</f>
        <v>0</v>
      </c>
      <c r="U12" s="467">
        <v>4</v>
      </c>
      <c r="V12" s="469">
        <v>0</v>
      </c>
      <c r="W12" s="467">
        <f>IF(ISERROR(VLOOKUP($B12,IN_T10!$B$2:$AW$3000,22,FALSE))=TRUE,"",VLOOKUP($B12,IN_T10!$B$2:$AW$3000,22,FALSE))</f>
        <v>0</v>
      </c>
      <c r="X12" s="469">
        <f>IF(ISERROR(VLOOKUP($B12,IN_T10!$B$2:$AW$3000,23,FALSE))=TRUE,"",VLOOKUP($B12,IN_T10!$B$2:$AW$3000,23,FALSE))</f>
        <v>0</v>
      </c>
      <c r="Y12" s="467">
        <f>IF(ISERROR(VLOOKUP($B12,IN_T10!$B$2:$AW$3000,24,FALSE))=TRUE,"",VLOOKUP($B12,IN_T10!$B$2:$AW$3000,24,FALSE))</f>
        <v>0</v>
      </c>
      <c r="Z12" s="469">
        <f>IF(ISERROR(VLOOKUP($B12,IN_T10!$B$2:$AW$3000,25,FALSE))=TRUE,"",VLOOKUP($B12,IN_T10!$B$2:$AW$3000,25,FALSE))</f>
        <v>0</v>
      </c>
      <c r="AA12" s="467">
        <f>IF(ISERROR(VLOOKUP($B12,IN_T10!$B$2:$AW$3000,26,FALSE))=TRUE,"",VLOOKUP($B12,IN_T10!$B$2:$AW$3000,26,FALSE))</f>
        <v>0</v>
      </c>
      <c r="AB12" s="469">
        <f>IF(ISERROR(VLOOKUP($B12,IN_T10!$B$2:$AW$3000,27,FALSE))=TRUE,"",VLOOKUP($B12,IN_T10!$B$2:$AW$3000,27,FALSE))</f>
        <v>0</v>
      </c>
      <c r="AC12" s="467">
        <f>IF(ISERROR(VLOOKUP($B12,IN_T10!$B$2:$AW$3000,28,FALSE))=TRUE,"",VLOOKUP($B12,IN_T10!$B$2:$AW$3000,28,FALSE))</f>
        <v>0</v>
      </c>
      <c r="AD12" s="469">
        <f>IF(ISERROR(VLOOKUP($B12,IN_T10!$B$2:$AW$3000,29,FALSE))=TRUE,"",VLOOKUP($B12,IN_T10!$B$2:$AW$3000,29,FALSE))</f>
        <v>0</v>
      </c>
      <c r="AE12" s="467">
        <f>IF(ISERROR(VLOOKUP($B12,IN_T10!$B$2:$AW$3000,30,FALSE))=TRUE,"",VLOOKUP($B12,IN_T10!$B$2:$AW$3000,30,FALSE))</f>
        <v>0</v>
      </c>
      <c r="AF12" s="469">
        <f>IF(ISERROR(VLOOKUP($B12,IN_T10!$B$2:$AW$3000,31,FALSE))=TRUE,"",VLOOKUP($B12,IN_T10!$B$2:$AW$3000,31,FALSE))</f>
        <v>0</v>
      </c>
      <c r="AG12" s="467">
        <f>IF(ISERROR(VLOOKUP($B12,IN_T10!$B$2:$AW$3000,32,FALSE))=TRUE,"",VLOOKUP($B12,IN_T10!$B$2:$AW$3000,32,FALSE))</f>
        <v>0</v>
      </c>
      <c r="AH12" s="469">
        <f>IF(ISERROR(VLOOKUP($B12,IN_T10!$B$2:$AW$3000,33,FALSE))=TRUE,"",VLOOKUP($B12,IN_T10!$B$2:$AW$3000,33,FALSE))</f>
        <v>0</v>
      </c>
      <c r="AI12" s="467">
        <f>IF(ISERROR(VLOOKUP($B12,IN_T10!$B$2:$AW$3000,34,FALSE))=TRUE,"",VLOOKUP($B12,IN_T10!$B$2:$AW$3000,34,FALSE))</f>
        <v>0</v>
      </c>
      <c r="AJ12" s="469">
        <f>IF(ISERROR(VLOOKUP($B12,IN_T10!$B$2:$AW$3000,35,FALSE))=TRUE,"",VLOOKUP($B12,IN_T10!$B$2:$AW$3000,35,FALSE))</f>
        <v>0</v>
      </c>
      <c r="AK12" s="467">
        <f>IF(ISERROR(VLOOKUP($B12,IN_T10!$B$2:$AW$3000,36,FALSE))=TRUE,"",VLOOKUP($B12,IN_T10!$B$2:$AW$3000,36,FALSE))</f>
        <v>0</v>
      </c>
      <c r="AL12" s="469">
        <f>IF(ISERROR(VLOOKUP($B12,IN_T10!$B$2:$AW$3000,37,FALSE))=TRUE,"",VLOOKUP($B12,IN_T10!$B$2:$AW$3000,37,FALSE))</f>
        <v>0</v>
      </c>
      <c r="AM12" s="467">
        <f>IF(ISERROR(VLOOKUP($B12,IN_T10!$B$2:$AW$3000,38,FALSE))=TRUE,"",VLOOKUP($B12,IN_T10!$B$2:$AW$3000,38,FALSE))</f>
        <v>0</v>
      </c>
      <c r="AN12" s="469">
        <f>IF(ISERROR(VLOOKUP($B12,IN_T10!$B$2:$AW$3000,39,FALSE))=TRUE,"",VLOOKUP($B12,IN_T10!$B$2:$AW$3000,39,FALSE))</f>
        <v>0</v>
      </c>
      <c r="AO12" s="467">
        <f>IF(ISERROR(VLOOKUP($B12,IN_T10!$B$2:$AW$3000,40,FALSE))=TRUE,"",VLOOKUP($B12,IN_T10!$B$2:$AW$3000,40,FALSE))</f>
        <v>0</v>
      </c>
      <c r="AP12" s="469">
        <f>IF(ISERROR(VLOOKUP($B12,IN_T10!$B$2:$AW$3000,41,FALSE))=TRUE,"",VLOOKUP($B12,IN_T10!$B$2:$AW$3000,41,FALSE))</f>
        <v>0</v>
      </c>
      <c r="AQ12" s="467">
        <f>IF(ISERROR(VLOOKUP($B12,IN_T10!$B$2:$AW$3000,42,FALSE))=TRUE,"",VLOOKUP($B12,IN_T10!$B$2:$AW$3000,42,FALSE))</f>
        <v>0</v>
      </c>
      <c r="AR12" s="469">
        <f>IF(ISERROR(VLOOKUP($B12,IN_T10!$B$2:$AW$3000,43,FALSE))=TRUE,"",VLOOKUP($B12,IN_T10!$B$2:$AW$3000,43,FALSE))</f>
        <v>0</v>
      </c>
      <c r="AS12" s="467">
        <f>IF(ISERROR(VLOOKUP($B12,IN_T10!$B$2:$AW$3000,44,FALSE))=TRUE,"",VLOOKUP($B12,IN_T10!$B$2:$AW$3000,44,FALSE))</f>
        <v>0</v>
      </c>
      <c r="AT12" s="472">
        <f>IF(ISERROR(VLOOKUP($B12,IN_T10!$B$2:$AW$3000,45,FALSE))=TRUE,"",VLOOKUP($B12,IN_T10!$B$2:$AW$3000,45,FALSE))</f>
        <v>0</v>
      </c>
      <c r="AU12" s="1179">
        <f t="shared" si="0"/>
        <v>4</v>
      </c>
      <c r="AV12" s="1180">
        <f t="shared" si="1"/>
        <v>0</v>
      </c>
      <c r="AW12" s="1490" t="str">
        <f t="shared" si="2"/>
        <v>OK</v>
      </c>
      <c r="AX12" s="1488">
        <f>'t1'!K12-'t3'!C12-'t3'!E12-'t3'!G12-'t3'!I12+'t3'!K12+'t3'!M12+'t3'!O12</f>
        <v>4</v>
      </c>
      <c r="AY12" s="1489">
        <f>'t1'!L12-'t3'!D12-'t3'!F12-'t3'!H12-'t3'!J12+'t3'!L12+'t3'!N12+'t3'!P12</f>
        <v>0</v>
      </c>
      <c r="AZ12" s="937">
        <f>'t1'!M12</f>
        <v>1</v>
      </c>
    </row>
    <row r="13" spans="1:52" ht="14.25" customHeight="1" thickBot="1" x14ac:dyDescent="0.3">
      <c r="A13" s="1001" t="str">
        <f>'t1'!A13</f>
        <v>Dir. Medico con incarico di struttura semplice (rapp. Esclus</v>
      </c>
      <c r="B13" s="1027" t="str">
        <f>'t1'!B13</f>
        <v>SD0E34</v>
      </c>
      <c r="C13" s="467">
        <f>IF(ISERROR(VLOOKUP($B13,IN_T10!$B$2:$AW$3000,2,FALSE))=TRUE,"",VLOOKUP($B13,IN_T10!$B$2:$AW$3000,2,FALSE))</f>
        <v>0</v>
      </c>
      <c r="D13" s="469">
        <f>IF(ISERROR(VLOOKUP($B13,IN_T10!$B$2:$AW$3000,3,FALSE))=TRUE,"",VLOOKUP($B13,IN_T10!$B$2:$AW$3000,3,FALSE))</f>
        <v>0</v>
      </c>
      <c r="E13" s="467">
        <f>IF(ISERROR(VLOOKUP($B13,IN_T10!$B$2:$AW$3000,4,FALSE))=TRUE,"",VLOOKUP($B13,IN_T10!$B$2:$AW$3000,4,FALSE))</f>
        <v>0</v>
      </c>
      <c r="F13" s="469">
        <f>IF(ISERROR(VLOOKUP($B13,IN_T10!$B$2:$AW$3000,5,FALSE))=TRUE,"",VLOOKUP($B13,IN_T10!$B$2:$AW$3000,5,FALSE))</f>
        <v>0</v>
      </c>
      <c r="G13" s="467">
        <f>IF(ISERROR(VLOOKUP($B13,IN_T10!$B$2:$AW$3000,6,FALSE))=TRUE,"",VLOOKUP($B13,IN_T10!$B$2:$AW$3000,6,FALSE))</f>
        <v>0</v>
      </c>
      <c r="H13" s="469">
        <f>IF(ISERROR(VLOOKUP($B13,IN_T10!$B$2:$AW$3000,7,FALSE))=TRUE,"",VLOOKUP($B13,IN_T10!$B$2:$AW$3000,7,FALSE))</f>
        <v>0</v>
      </c>
      <c r="I13" s="467">
        <f>IF(ISERROR(VLOOKUP($B13,IN_T10!$B$2:$AW$3000,8,FALSE))=TRUE,"",VLOOKUP($B13,IN_T10!$B$2:$AW$3000,8,FALSE))</f>
        <v>0</v>
      </c>
      <c r="J13" s="469">
        <f>IF(ISERROR(VLOOKUP($B13,IN_T10!$B$2:$AW$3000,9,FALSE))=TRUE,"",VLOOKUP($B13,IN_T10!$B$2:$AW$3000,9,FALSE))</f>
        <v>0</v>
      </c>
      <c r="K13" s="467">
        <f>IF(ISERROR(VLOOKUP($B13,IN_T10!$B$2:$AW$3000,10,FALSE))=TRUE,"",VLOOKUP($B13,IN_T10!$B$2:$AW$3000,10,FALSE))</f>
        <v>0</v>
      </c>
      <c r="L13" s="469">
        <f>IF(ISERROR(VLOOKUP($B13,IN_T10!$B$2:$AW$3000,11,FALSE))=TRUE,"",VLOOKUP($B13,IN_T10!$B$2:$AW$3000,11,FALSE))</f>
        <v>0</v>
      </c>
      <c r="M13" s="467">
        <f>IF(ISERROR(VLOOKUP($B13,IN_T10!$B$2:$AW$3000,12,FALSE))=TRUE,"",VLOOKUP($B13,IN_T10!$B$2:$AW$3000,12,FALSE))</f>
        <v>0</v>
      </c>
      <c r="N13" s="469">
        <f>IF(ISERROR(VLOOKUP($B13,IN_T10!$B$2:$AW$3000,13,FALSE))=TRUE,"",VLOOKUP($B13,IN_T10!$B$2:$AW$3000,13,FALSE))</f>
        <v>0</v>
      </c>
      <c r="O13" s="467">
        <f>IF(ISERROR(VLOOKUP($B13,IN_T10!$B$2:$AW$3000,14,FALSE))=TRUE,"",VLOOKUP($B13,IN_T10!$B$2:$AW$3000,14,FALSE))</f>
        <v>0</v>
      </c>
      <c r="P13" s="469">
        <f>IF(ISERROR(VLOOKUP($B13,IN_T10!$B$2:$AW$3000,15,FALSE))=TRUE,"",VLOOKUP($B13,IN_T10!$B$2:$AW$3000,15,FALSE))</f>
        <v>0</v>
      </c>
      <c r="Q13" s="467">
        <f>IF(ISERROR(VLOOKUP($B13,IN_T10!$B$2:$AW$3000,16,FALSE))=TRUE,"",VLOOKUP($B13,IN_T10!$B$2:$AW$3000,16,FALSE))</f>
        <v>0</v>
      </c>
      <c r="R13" s="469">
        <f>IF(ISERROR(VLOOKUP($B13,IN_T10!$B$2:$AW$3000,17,FALSE))=TRUE,"",VLOOKUP($B13,IN_T10!$B$2:$AW$3000,17,FALSE))</f>
        <v>0</v>
      </c>
      <c r="S13" s="467">
        <f>IF(ISERROR(VLOOKUP($B13,IN_T10!$B$2:$AW$3000,18,FALSE))=TRUE,"",VLOOKUP($B13,IN_T10!$B$2:$AW$3000,18,FALSE))</f>
        <v>0</v>
      </c>
      <c r="T13" s="469">
        <f>IF(ISERROR(VLOOKUP($B13,IN_T10!$B$2:$AW$3000,19,FALSE))=TRUE,"",VLOOKUP($B13,IN_T10!$B$2:$AW$3000,19,FALSE))</f>
        <v>0</v>
      </c>
      <c r="U13" s="467">
        <v>18</v>
      </c>
      <c r="V13" s="469">
        <v>12</v>
      </c>
      <c r="W13" s="467">
        <f>IF(ISERROR(VLOOKUP($B13,IN_T10!$B$2:$AW$3000,22,FALSE))=TRUE,"",VLOOKUP($B13,IN_T10!$B$2:$AW$3000,22,FALSE))</f>
        <v>0</v>
      </c>
      <c r="X13" s="469">
        <f>IF(ISERROR(VLOOKUP($B13,IN_T10!$B$2:$AW$3000,23,FALSE))=TRUE,"",VLOOKUP($B13,IN_T10!$B$2:$AW$3000,23,FALSE))</f>
        <v>0</v>
      </c>
      <c r="Y13" s="467">
        <f>IF(ISERROR(VLOOKUP($B13,IN_T10!$B$2:$AW$3000,24,FALSE))=TRUE,"",VLOOKUP($B13,IN_T10!$B$2:$AW$3000,24,FALSE))</f>
        <v>0</v>
      </c>
      <c r="Z13" s="469">
        <f>IF(ISERROR(VLOOKUP($B13,IN_T10!$B$2:$AW$3000,25,FALSE))=TRUE,"",VLOOKUP($B13,IN_T10!$B$2:$AW$3000,25,FALSE))</f>
        <v>0</v>
      </c>
      <c r="AA13" s="467">
        <f>IF(ISERROR(VLOOKUP($B13,IN_T10!$B$2:$AW$3000,26,FALSE))=TRUE,"",VLOOKUP($B13,IN_T10!$B$2:$AW$3000,26,FALSE))</f>
        <v>0</v>
      </c>
      <c r="AB13" s="469">
        <f>IF(ISERROR(VLOOKUP($B13,IN_T10!$B$2:$AW$3000,27,FALSE))=TRUE,"",VLOOKUP($B13,IN_T10!$B$2:$AW$3000,27,FALSE))</f>
        <v>0</v>
      </c>
      <c r="AC13" s="467">
        <f>IF(ISERROR(VLOOKUP($B13,IN_T10!$B$2:$AW$3000,28,FALSE))=TRUE,"",VLOOKUP($B13,IN_T10!$B$2:$AW$3000,28,FALSE))</f>
        <v>0</v>
      </c>
      <c r="AD13" s="469">
        <f>IF(ISERROR(VLOOKUP($B13,IN_T10!$B$2:$AW$3000,29,FALSE))=TRUE,"",VLOOKUP($B13,IN_T10!$B$2:$AW$3000,29,FALSE))</f>
        <v>0</v>
      </c>
      <c r="AE13" s="467">
        <f>IF(ISERROR(VLOOKUP($B13,IN_T10!$B$2:$AW$3000,30,FALSE))=TRUE,"",VLOOKUP($B13,IN_T10!$B$2:$AW$3000,30,FALSE))</f>
        <v>0</v>
      </c>
      <c r="AF13" s="469">
        <f>IF(ISERROR(VLOOKUP($B13,IN_T10!$B$2:$AW$3000,31,FALSE))=TRUE,"",VLOOKUP($B13,IN_T10!$B$2:$AW$3000,31,FALSE))</f>
        <v>0</v>
      </c>
      <c r="AG13" s="467">
        <f>IF(ISERROR(VLOOKUP($B13,IN_T10!$B$2:$AW$3000,32,FALSE))=TRUE,"",VLOOKUP($B13,IN_T10!$B$2:$AW$3000,32,FALSE))</f>
        <v>0</v>
      </c>
      <c r="AH13" s="469">
        <f>IF(ISERROR(VLOOKUP($B13,IN_T10!$B$2:$AW$3000,33,FALSE))=TRUE,"",VLOOKUP($B13,IN_T10!$B$2:$AW$3000,33,FALSE))</f>
        <v>0</v>
      </c>
      <c r="AI13" s="467">
        <f>IF(ISERROR(VLOOKUP($B13,IN_T10!$B$2:$AW$3000,34,FALSE))=TRUE,"",VLOOKUP($B13,IN_T10!$B$2:$AW$3000,34,FALSE))</f>
        <v>0</v>
      </c>
      <c r="AJ13" s="469">
        <f>IF(ISERROR(VLOOKUP($B13,IN_T10!$B$2:$AW$3000,35,FALSE))=TRUE,"",VLOOKUP($B13,IN_T10!$B$2:$AW$3000,35,FALSE))</f>
        <v>0</v>
      </c>
      <c r="AK13" s="467">
        <f>IF(ISERROR(VLOOKUP($B13,IN_T10!$B$2:$AW$3000,36,FALSE))=TRUE,"",VLOOKUP($B13,IN_T10!$B$2:$AW$3000,36,FALSE))</f>
        <v>0</v>
      </c>
      <c r="AL13" s="469">
        <f>IF(ISERROR(VLOOKUP($B13,IN_T10!$B$2:$AW$3000,37,FALSE))=TRUE,"",VLOOKUP($B13,IN_T10!$B$2:$AW$3000,37,FALSE))</f>
        <v>0</v>
      </c>
      <c r="AM13" s="467">
        <f>IF(ISERROR(VLOOKUP($B13,IN_T10!$B$2:$AW$3000,38,FALSE))=TRUE,"",VLOOKUP($B13,IN_T10!$B$2:$AW$3000,38,FALSE))</f>
        <v>0</v>
      </c>
      <c r="AN13" s="469">
        <f>IF(ISERROR(VLOOKUP($B13,IN_T10!$B$2:$AW$3000,39,FALSE))=TRUE,"",VLOOKUP($B13,IN_T10!$B$2:$AW$3000,39,FALSE))</f>
        <v>0</v>
      </c>
      <c r="AO13" s="467">
        <f>IF(ISERROR(VLOOKUP($B13,IN_T10!$B$2:$AW$3000,40,FALSE))=TRUE,"",VLOOKUP($B13,IN_T10!$B$2:$AW$3000,40,FALSE))</f>
        <v>0</v>
      </c>
      <c r="AP13" s="469">
        <f>IF(ISERROR(VLOOKUP($B13,IN_T10!$B$2:$AW$3000,41,FALSE))=TRUE,"",VLOOKUP($B13,IN_T10!$B$2:$AW$3000,41,FALSE))</f>
        <v>0</v>
      </c>
      <c r="AQ13" s="467">
        <f>IF(ISERROR(VLOOKUP($B13,IN_T10!$B$2:$AW$3000,42,FALSE))=TRUE,"",VLOOKUP($B13,IN_T10!$B$2:$AW$3000,42,FALSE))</f>
        <v>0</v>
      </c>
      <c r="AR13" s="469">
        <f>IF(ISERROR(VLOOKUP($B13,IN_T10!$B$2:$AW$3000,43,FALSE))=TRUE,"",VLOOKUP($B13,IN_T10!$B$2:$AW$3000,43,FALSE))</f>
        <v>0</v>
      </c>
      <c r="AS13" s="467">
        <f>IF(ISERROR(VLOOKUP($B13,IN_T10!$B$2:$AW$3000,44,FALSE))=TRUE,"",VLOOKUP($B13,IN_T10!$B$2:$AW$3000,44,FALSE))</f>
        <v>0</v>
      </c>
      <c r="AT13" s="472">
        <f>IF(ISERROR(VLOOKUP($B13,IN_T10!$B$2:$AW$3000,45,FALSE))=TRUE,"",VLOOKUP($B13,IN_T10!$B$2:$AW$3000,45,FALSE))</f>
        <v>0</v>
      </c>
      <c r="AU13" s="1179">
        <f t="shared" si="0"/>
        <v>18</v>
      </c>
      <c r="AV13" s="1180">
        <f t="shared" si="1"/>
        <v>12</v>
      </c>
      <c r="AW13" s="1490" t="str">
        <f t="shared" si="2"/>
        <v>OK</v>
      </c>
      <c r="AX13" s="1488">
        <f>'t1'!K13-'t3'!C13-'t3'!E13-'t3'!G13-'t3'!I13+'t3'!K13+'t3'!M13+'t3'!O13</f>
        <v>18</v>
      </c>
      <c r="AY13" s="1489">
        <f>'t1'!L13-'t3'!D13-'t3'!F13-'t3'!H13-'t3'!J13+'t3'!L13+'t3'!N13+'t3'!P13</f>
        <v>12</v>
      </c>
      <c r="AZ13" s="937">
        <f>'t1'!M13</f>
        <v>1</v>
      </c>
    </row>
    <row r="14" spans="1:52" ht="14.25" customHeight="1" thickBot="1" x14ac:dyDescent="0.3">
      <c r="A14" s="1001" t="str">
        <f>'t1'!A14</f>
        <v>Dir. Medico con incarico struttura semplice (rapp. Non escl.</v>
      </c>
      <c r="B14" s="1027" t="str">
        <f>'t1'!B14</f>
        <v>SD0N34</v>
      </c>
      <c r="C14" s="467">
        <f>IF(ISERROR(VLOOKUP($B14,IN_T10!$B$2:$AW$3000,2,FALSE))=TRUE,"",VLOOKUP($B14,IN_T10!$B$2:$AW$3000,2,FALSE))</f>
        <v>0</v>
      </c>
      <c r="D14" s="469">
        <f>IF(ISERROR(VLOOKUP($B14,IN_T10!$B$2:$AW$3000,3,FALSE))=TRUE,"",VLOOKUP($B14,IN_T10!$B$2:$AW$3000,3,FALSE))</f>
        <v>0</v>
      </c>
      <c r="E14" s="467">
        <f>IF(ISERROR(VLOOKUP($B14,IN_T10!$B$2:$AW$3000,4,FALSE))=TRUE,"",VLOOKUP($B14,IN_T10!$B$2:$AW$3000,4,FALSE))</f>
        <v>0</v>
      </c>
      <c r="F14" s="469">
        <f>IF(ISERROR(VLOOKUP($B14,IN_T10!$B$2:$AW$3000,5,FALSE))=TRUE,"",VLOOKUP($B14,IN_T10!$B$2:$AW$3000,5,FALSE))</f>
        <v>0</v>
      </c>
      <c r="G14" s="467">
        <f>IF(ISERROR(VLOOKUP($B14,IN_T10!$B$2:$AW$3000,6,FALSE))=TRUE,"",VLOOKUP($B14,IN_T10!$B$2:$AW$3000,6,FALSE))</f>
        <v>0</v>
      </c>
      <c r="H14" s="469">
        <f>IF(ISERROR(VLOOKUP($B14,IN_T10!$B$2:$AW$3000,7,FALSE))=TRUE,"",VLOOKUP($B14,IN_T10!$B$2:$AW$3000,7,FALSE))</f>
        <v>0</v>
      </c>
      <c r="I14" s="467">
        <f>IF(ISERROR(VLOOKUP($B14,IN_T10!$B$2:$AW$3000,8,FALSE))=TRUE,"",VLOOKUP($B14,IN_T10!$B$2:$AW$3000,8,FALSE))</f>
        <v>0</v>
      </c>
      <c r="J14" s="469">
        <f>IF(ISERROR(VLOOKUP($B14,IN_T10!$B$2:$AW$3000,9,FALSE))=TRUE,"",VLOOKUP($B14,IN_T10!$B$2:$AW$3000,9,FALSE))</f>
        <v>0</v>
      </c>
      <c r="K14" s="467">
        <f>IF(ISERROR(VLOOKUP($B14,IN_T10!$B$2:$AW$3000,10,FALSE))=TRUE,"",VLOOKUP($B14,IN_T10!$B$2:$AW$3000,10,FALSE))</f>
        <v>0</v>
      </c>
      <c r="L14" s="469">
        <f>IF(ISERROR(VLOOKUP($B14,IN_T10!$B$2:$AW$3000,11,FALSE))=TRUE,"",VLOOKUP($B14,IN_T10!$B$2:$AW$3000,11,FALSE))</f>
        <v>0</v>
      </c>
      <c r="M14" s="467">
        <f>IF(ISERROR(VLOOKUP($B14,IN_T10!$B$2:$AW$3000,12,FALSE))=TRUE,"",VLOOKUP($B14,IN_T10!$B$2:$AW$3000,12,FALSE))</f>
        <v>0</v>
      </c>
      <c r="N14" s="469">
        <f>IF(ISERROR(VLOOKUP($B14,IN_T10!$B$2:$AW$3000,13,FALSE))=TRUE,"",VLOOKUP($B14,IN_T10!$B$2:$AW$3000,13,FALSE))</f>
        <v>0</v>
      </c>
      <c r="O14" s="467">
        <f>IF(ISERROR(VLOOKUP($B14,IN_T10!$B$2:$AW$3000,14,FALSE))=TRUE,"",VLOOKUP($B14,IN_T10!$B$2:$AW$3000,14,FALSE))</f>
        <v>0</v>
      </c>
      <c r="P14" s="469">
        <f>IF(ISERROR(VLOOKUP($B14,IN_T10!$B$2:$AW$3000,15,FALSE))=TRUE,"",VLOOKUP($B14,IN_T10!$B$2:$AW$3000,15,FALSE))</f>
        <v>0</v>
      </c>
      <c r="Q14" s="467">
        <f>IF(ISERROR(VLOOKUP($B14,IN_T10!$B$2:$AW$3000,16,FALSE))=TRUE,"",VLOOKUP($B14,IN_T10!$B$2:$AW$3000,16,FALSE))</f>
        <v>0</v>
      </c>
      <c r="R14" s="469">
        <f>IF(ISERROR(VLOOKUP($B14,IN_T10!$B$2:$AW$3000,17,FALSE))=TRUE,"",VLOOKUP($B14,IN_T10!$B$2:$AW$3000,17,FALSE))</f>
        <v>0</v>
      </c>
      <c r="S14" s="467">
        <f>IF(ISERROR(VLOOKUP($B14,IN_T10!$B$2:$AW$3000,18,FALSE))=TRUE,"",VLOOKUP($B14,IN_T10!$B$2:$AW$3000,18,FALSE))</f>
        <v>0</v>
      </c>
      <c r="T14" s="469">
        <f>IF(ISERROR(VLOOKUP($B14,IN_T10!$B$2:$AW$3000,19,FALSE))=TRUE,"",VLOOKUP($B14,IN_T10!$B$2:$AW$3000,19,FALSE))</f>
        <v>0</v>
      </c>
      <c r="U14" s="467">
        <v>3</v>
      </c>
      <c r="V14" s="469">
        <v>0</v>
      </c>
      <c r="W14" s="467">
        <f>IF(ISERROR(VLOOKUP($B14,IN_T10!$B$2:$AW$3000,22,FALSE))=TRUE,"",VLOOKUP($B14,IN_T10!$B$2:$AW$3000,22,FALSE))</f>
        <v>0</v>
      </c>
      <c r="X14" s="469">
        <f>IF(ISERROR(VLOOKUP($B14,IN_T10!$B$2:$AW$3000,23,FALSE))=TRUE,"",VLOOKUP($B14,IN_T10!$B$2:$AW$3000,23,FALSE))</f>
        <v>0</v>
      </c>
      <c r="Y14" s="467">
        <f>IF(ISERROR(VLOOKUP($B14,IN_T10!$B$2:$AW$3000,24,FALSE))=TRUE,"",VLOOKUP($B14,IN_T10!$B$2:$AW$3000,24,FALSE))</f>
        <v>0</v>
      </c>
      <c r="Z14" s="469">
        <f>IF(ISERROR(VLOOKUP($B14,IN_T10!$B$2:$AW$3000,25,FALSE))=TRUE,"",VLOOKUP($B14,IN_T10!$B$2:$AW$3000,25,FALSE))</f>
        <v>0</v>
      </c>
      <c r="AA14" s="467">
        <f>IF(ISERROR(VLOOKUP($B14,IN_T10!$B$2:$AW$3000,26,FALSE))=TRUE,"",VLOOKUP($B14,IN_T10!$B$2:$AW$3000,26,FALSE))</f>
        <v>0</v>
      </c>
      <c r="AB14" s="469">
        <f>IF(ISERROR(VLOOKUP($B14,IN_T10!$B$2:$AW$3000,27,FALSE))=TRUE,"",VLOOKUP($B14,IN_T10!$B$2:$AW$3000,27,FALSE))</f>
        <v>0</v>
      </c>
      <c r="AC14" s="467">
        <f>IF(ISERROR(VLOOKUP($B14,IN_T10!$B$2:$AW$3000,28,FALSE))=TRUE,"",VLOOKUP($B14,IN_T10!$B$2:$AW$3000,28,FALSE))</f>
        <v>0</v>
      </c>
      <c r="AD14" s="469">
        <f>IF(ISERROR(VLOOKUP($B14,IN_T10!$B$2:$AW$3000,29,FALSE))=TRUE,"",VLOOKUP($B14,IN_T10!$B$2:$AW$3000,29,FALSE))</f>
        <v>0</v>
      </c>
      <c r="AE14" s="467">
        <f>IF(ISERROR(VLOOKUP($B14,IN_T10!$B$2:$AW$3000,30,FALSE))=TRUE,"",VLOOKUP($B14,IN_T10!$B$2:$AW$3000,30,FALSE))</f>
        <v>0</v>
      </c>
      <c r="AF14" s="469">
        <f>IF(ISERROR(VLOOKUP($B14,IN_T10!$B$2:$AW$3000,31,FALSE))=TRUE,"",VLOOKUP($B14,IN_T10!$B$2:$AW$3000,31,FALSE))</f>
        <v>0</v>
      </c>
      <c r="AG14" s="467">
        <f>IF(ISERROR(VLOOKUP($B14,IN_T10!$B$2:$AW$3000,32,FALSE))=TRUE,"",VLOOKUP($B14,IN_T10!$B$2:$AW$3000,32,FALSE))</f>
        <v>0</v>
      </c>
      <c r="AH14" s="469">
        <f>IF(ISERROR(VLOOKUP($B14,IN_T10!$B$2:$AW$3000,33,FALSE))=TRUE,"",VLOOKUP($B14,IN_T10!$B$2:$AW$3000,33,FALSE))</f>
        <v>0</v>
      </c>
      <c r="AI14" s="467">
        <f>IF(ISERROR(VLOOKUP($B14,IN_T10!$B$2:$AW$3000,34,FALSE))=TRUE,"",VLOOKUP($B14,IN_T10!$B$2:$AW$3000,34,FALSE))</f>
        <v>0</v>
      </c>
      <c r="AJ14" s="469">
        <f>IF(ISERROR(VLOOKUP($B14,IN_T10!$B$2:$AW$3000,35,FALSE))=TRUE,"",VLOOKUP($B14,IN_T10!$B$2:$AW$3000,35,FALSE))</f>
        <v>0</v>
      </c>
      <c r="AK14" s="467">
        <f>IF(ISERROR(VLOOKUP($B14,IN_T10!$B$2:$AW$3000,36,FALSE))=TRUE,"",VLOOKUP($B14,IN_T10!$B$2:$AW$3000,36,FALSE))</f>
        <v>0</v>
      </c>
      <c r="AL14" s="469">
        <f>IF(ISERROR(VLOOKUP($B14,IN_T10!$B$2:$AW$3000,37,FALSE))=TRUE,"",VLOOKUP($B14,IN_T10!$B$2:$AW$3000,37,FALSE))</f>
        <v>0</v>
      </c>
      <c r="AM14" s="467">
        <f>IF(ISERROR(VLOOKUP($B14,IN_T10!$B$2:$AW$3000,38,FALSE))=TRUE,"",VLOOKUP($B14,IN_T10!$B$2:$AW$3000,38,FALSE))</f>
        <v>0</v>
      </c>
      <c r="AN14" s="469">
        <f>IF(ISERROR(VLOOKUP($B14,IN_T10!$B$2:$AW$3000,39,FALSE))=TRUE,"",VLOOKUP($B14,IN_T10!$B$2:$AW$3000,39,FALSE))</f>
        <v>0</v>
      </c>
      <c r="AO14" s="467">
        <f>IF(ISERROR(VLOOKUP($B14,IN_T10!$B$2:$AW$3000,40,FALSE))=TRUE,"",VLOOKUP($B14,IN_T10!$B$2:$AW$3000,40,FALSE))</f>
        <v>0</v>
      </c>
      <c r="AP14" s="469">
        <f>IF(ISERROR(VLOOKUP($B14,IN_T10!$B$2:$AW$3000,41,FALSE))=TRUE,"",VLOOKUP($B14,IN_T10!$B$2:$AW$3000,41,FALSE))</f>
        <v>0</v>
      </c>
      <c r="AQ14" s="467">
        <f>IF(ISERROR(VLOOKUP($B14,IN_T10!$B$2:$AW$3000,42,FALSE))=TRUE,"",VLOOKUP($B14,IN_T10!$B$2:$AW$3000,42,FALSE))</f>
        <v>0</v>
      </c>
      <c r="AR14" s="469">
        <f>IF(ISERROR(VLOOKUP($B14,IN_T10!$B$2:$AW$3000,43,FALSE))=TRUE,"",VLOOKUP($B14,IN_T10!$B$2:$AW$3000,43,FALSE))</f>
        <v>0</v>
      </c>
      <c r="AS14" s="467">
        <f>IF(ISERROR(VLOOKUP($B14,IN_T10!$B$2:$AW$3000,44,FALSE))=TRUE,"",VLOOKUP($B14,IN_T10!$B$2:$AW$3000,44,FALSE))</f>
        <v>0</v>
      </c>
      <c r="AT14" s="472">
        <f>IF(ISERROR(VLOOKUP($B14,IN_T10!$B$2:$AW$3000,45,FALSE))=TRUE,"",VLOOKUP($B14,IN_T10!$B$2:$AW$3000,45,FALSE))</f>
        <v>0</v>
      </c>
      <c r="AU14" s="1179">
        <f t="shared" si="0"/>
        <v>3</v>
      </c>
      <c r="AV14" s="1180">
        <f t="shared" si="1"/>
        <v>0</v>
      </c>
      <c r="AW14" s="1490" t="str">
        <f t="shared" si="2"/>
        <v>OK</v>
      </c>
      <c r="AX14" s="1488">
        <f>'t1'!K14-'t3'!C14-'t3'!E14-'t3'!G14-'t3'!I14+'t3'!K14+'t3'!M14+'t3'!O14</f>
        <v>3</v>
      </c>
      <c r="AY14" s="1489">
        <f>'t1'!L14-'t3'!D14-'t3'!F14-'t3'!H14-'t3'!J14+'t3'!L14+'t3'!N14+'t3'!P14</f>
        <v>0</v>
      </c>
      <c r="AZ14" s="937">
        <f>'t1'!M14</f>
        <v>1</v>
      </c>
    </row>
    <row r="15" spans="1:52" ht="14.25" customHeight="1" thickBot="1" x14ac:dyDescent="0.3">
      <c r="A15" s="1001" t="str">
        <f>'t1'!A15</f>
        <v>Dirigenti medici con altri incar. Prof.li (rapp. Esclusivo)</v>
      </c>
      <c r="B15" s="1027" t="str">
        <f>'t1'!B15</f>
        <v>SD0035</v>
      </c>
      <c r="C15" s="467">
        <f>IF(ISERROR(VLOOKUP($B15,IN_T10!$B$2:$AW$3000,2,FALSE))=TRUE,"",VLOOKUP($B15,IN_T10!$B$2:$AW$3000,2,FALSE))</f>
        <v>0</v>
      </c>
      <c r="D15" s="469">
        <f>IF(ISERROR(VLOOKUP($B15,IN_T10!$B$2:$AW$3000,3,FALSE))=TRUE,"",VLOOKUP($B15,IN_T10!$B$2:$AW$3000,3,FALSE))</f>
        <v>0</v>
      </c>
      <c r="E15" s="467">
        <f>IF(ISERROR(VLOOKUP($B15,IN_T10!$B$2:$AW$3000,4,FALSE))=TRUE,"",VLOOKUP($B15,IN_T10!$B$2:$AW$3000,4,FALSE))</f>
        <v>0</v>
      </c>
      <c r="F15" s="469">
        <f>IF(ISERROR(VLOOKUP($B15,IN_T10!$B$2:$AW$3000,5,FALSE))=TRUE,"",VLOOKUP($B15,IN_T10!$B$2:$AW$3000,5,FALSE))</f>
        <v>0</v>
      </c>
      <c r="G15" s="467">
        <f>IF(ISERROR(VLOOKUP($B15,IN_T10!$B$2:$AW$3000,6,FALSE))=TRUE,"",VLOOKUP($B15,IN_T10!$B$2:$AW$3000,6,FALSE))</f>
        <v>0</v>
      </c>
      <c r="H15" s="469">
        <f>IF(ISERROR(VLOOKUP($B15,IN_T10!$B$2:$AW$3000,7,FALSE))=TRUE,"",VLOOKUP($B15,IN_T10!$B$2:$AW$3000,7,FALSE))</f>
        <v>0</v>
      </c>
      <c r="I15" s="467">
        <f>IF(ISERROR(VLOOKUP($B15,IN_T10!$B$2:$AW$3000,8,FALSE))=TRUE,"",VLOOKUP($B15,IN_T10!$B$2:$AW$3000,8,FALSE))</f>
        <v>0</v>
      </c>
      <c r="J15" s="469">
        <f>IF(ISERROR(VLOOKUP($B15,IN_T10!$B$2:$AW$3000,9,FALSE))=TRUE,"",VLOOKUP($B15,IN_T10!$B$2:$AW$3000,9,FALSE))</f>
        <v>0</v>
      </c>
      <c r="K15" s="467">
        <f>IF(ISERROR(VLOOKUP($B15,IN_T10!$B$2:$AW$3000,10,FALSE))=TRUE,"",VLOOKUP($B15,IN_T10!$B$2:$AW$3000,10,FALSE))</f>
        <v>0</v>
      </c>
      <c r="L15" s="469">
        <f>IF(ISERROR(VLOOKUP($B15,IN_T10!$B$2:$AW$3000,11,FALSE))=TRUE,"",VLOOKUP($B15,IN_T10!$B$2:$AW$3000,11,FALSE))</f>
        <v>0</v>
      </c>
      <c r="M15" s="467">
        <f>IF(ISERROR(VLOOKUP($B15,IN_T10!$B$2:$AW$3000,12,FALSE))=TRUE,"",VLOOKUP($B15,IN_T10!$B$2:$AW$3000,12,FALSE))</f>
        <v>0</v>
      </c>
      <c r="N15" s="469">
        <f>IF(ISERROR(VLOOKUP($B15,IN_T10!$B$2:$AW$3000,13,FALSE))=TRUE,"",VLOOKUP($B15,IN_T10!$B$2:$AW$3000,13,FALSE))</f>
        <v>0</v>
      </c>
      <c r="O15" s="467">
        <f>IF(ISERROR(VLOOKUP($B15,IN_T10!$B$2:$AW$3000,14,FALSE))=TRUE,"",VLOOKUP($B15,IN_T10!$B$2:$AW$3000,14,FALSE))</f>
        <v>0</v>
      </c>
      <c r="P15" s="469">
        <f>IF(ISERROR(VLOOKUP($B15,IN_T10!$B$2:$AW$3000,15,FALSE))=TRUE,"",VLOOKUP($B15,IN_T10!$B$2:$AW$3000,15,FALSE))</f>
        <v>0</v>
      </c>
      <c r="Q15" s="467">
        <f>IF(ISERROR(VLOOKUP($B15,IN_T10!$B$2:$AW$3000,16,FALSE))=TRUE,"",VLOOKUP($B15,IN_T10!$B$2:$AW$3000,16,FALSE))</f>
        <v>0</v>
      </c>
      <c r="R15" s="469">
        <f>IF(ISERROR(VLOOKUP($B15,IN_T10!$B$2:$AW$3000,17,FALSE))=TRUE,"",VLOOKUP($B15,IN_T10!$B$2:$AW$3000,17,FALSE))</f>
        <v>0</v>
      </c>
      <c r="S15" s="467">
        <f>IF(ISERROR(VLOOKUP($B15,IN_T10!$B$2:$AW$3000,18,FALSE))=TRUE,"",VLOOKUP($B15,IN_T10!$B$2:$AW$3000,18,FALSE))</f>
        <v>0</v>
      </c>
      <c r="T15" s="469">
        <f>IF(ISERROR(VLOOKUP($B15,IN_T10!$B$2:$AW$3000,19,FALSE))=TRUE,"",VLOOKUP($B15,IN_T10!$B$2:$AW$3000,19,FALSE))</f>
        <v>0</v>
      </c>
      <c r="U15" s="467">
        <v>74</v>
      </c>
      <c r="V15" s="469">
        <v>101</v>
      </c>
      <c r="W15" s="467">
        <f>IF(ISERROR(VLOOKUP($B15,IN_T10!$B$2:$AW$3000,22,FALSE))=TRUE,"",VLOOKUP($B15,IN_T10!$B$2:$AW$3000,22,FALSE))</f>
        <v>0</v>
      </c>
      <c r="X15" s="469">
        <f>IF(ISERROR(VLOOKUP($B15,IN_T10!$B$2:$AW$3000,23,FALSE))=TRUE,"",VLOOKUP($B15,IN_T10!$B$2:$AW$3000,23,FALSE))</f>
        <v>0</v>
      </c>
      <c r="Y15" s="467">
        <f>IF(ISERROR(VLOOKUP($B15,IN_T10!$B$2:$AW$3000,24,FALSE))=TRUE,"",VLOOKUP($B15,IN_T10!$B$2:$AW$3000,24,FALSE))</f>
        <v>0</v>
      </c>
      <c r="Z15" s="469">
        <f>IF(ISERROR(VLOOKUP($B15,IN_T10!$B$2:$AW$3000,25,FALSE))=TRUE,"",VLOOKUP($B15,IN_T10!$B$2:$AW$3000,25,FALSE))</f>
        <v>0</v>
      </c>
      <c r="AA15" s="467">
        <f>IF(ISERROR(VLOOKUP($B15,IN_T10!$B$2:$AW$3000,26,FALSE))=TRUE,"",VLOOKUP($B15,IN_T10!$B$2:$AW$3000,26,FALSE))</f>
        <v>0</v>
      </c>
      <c r="AB15" s="469">
        <f>IF(ISERROR(VLOOKUP($B15,IN_T10!$B$2:$AW$3000,27,FALSE))=TRUE,"",VLOOKUP($B15,IN_T10!$B$2:$AW$3000,27,FALSE))</f>
        <v>0</v>
      </c>
      <c r="AC15" s="467">
        <f>IF(ISERROR(VLOOKUP($B15,IN_T10!$B$2:$AW$3000,28,FALSE))=TRUE,"",VLOOKUP($B15,IN_T10!$B$2:$AW$3000,28,FALSE))</f>
        <v>0</v>
      </c>
      <c r="AD15" s="469">
        <f>IF(ISERROR(VLOOKUP($B15,IN_T10!$B$2:$AW$3000,29,FALSE))=TRUE,"",VLOOKUP($B15,IN_T10!$B$2:$AW$3000,29,FALSE))</f>
        <v>0</v>
      </c>
      <c r="AE15" s="467">
        <f>IF(ISERROR(VLOOKUP($B15,IN_T10!$B$2:$AW$3000,30,FALSE))=TRUE,"",VLOOKUP($B15,IN_T10!$B$2:$AW$3000,30,FALSE))</f>
        <v>0</v>
      </c>
      <c r="AF15" s="469">
        <f>IF(ISERROR(VLOOKUP($B15,IN_T10!$B$2:$AW$3000,31,FALSE))=TRUE,"",VLOOKUP($B15,IN_T10!$B$2:$AW$3000,31,FALSE))</f>
        <v>0</v>
      </c>
      <c r="AG15" s="467">
        <f>IF(ISERROR(VLOOKUP($B15,IN_T10!$B$2:$AW$3000,32,FALSE))=TRUE,"",VLOOKUP($B15,IN_T10!$B$2:$AW$3000,32,FALSE))</f>
        <v>0</v>
      </c>
      <c r="AH15" s="469">
        <f>IF(ISERROR(VLOOKUP($B15,IN_T10!$B$2:$AW$3000,33,FALSE))=TRUE,"",VLOOKUP($B15,IN_T10!$B$2:$AW$3000,33,FALSE))</f>
        <v>0</v>
      </c>
      <c r="AI15" s="467">
        <f>IF(ISERROR(VLOOKUP($B15,IN_T10!$B$2:$AW$3000,34,FALSE))=TRUE,"",VLOOKUP($B15,IN_T10!$B$2:$AW$3000,34,FALSE))</f>
        <v>0</v>
      </c>
      <c r="AJ15" s="469">
        <f>IF(ISERROR(VLOOKUP($B15,IN_T10!$B$2:$AW$3000,35,FALSE))=TRUE,"",VLOOKUP($B15,IN_T10!$B$2:$AW$3000,35,FALSE))</f>
        <v>0</v>
      </c>
      <c r="AK15" s="467">
        <f>IF(ISERROR(VLOOKUP($B15,IN_T10!$B$2:$AW$3000,36,FALSE))=TRUE,"",VLOOKUP($B15,IN_T10!$B$2:$AW$3000,36,FALSE))</f>
        <v>0</v>
      </c>
      <c r="AL15" s="469">
        <f>IF(ISERROR(VLOOKUP($B15,IN_T10!$B$2:$AW$3000,37,FALSE))=TRUE,"",VLOOKUP($B15,IN_T10!$B$2:$AW$3000,37,FALSE))</f>
        <v>0</v>
      </c>
      <c r="AM15" s="467">
        <f>IF(ISERROR(VLOOKUP($B15,IN_T10!$B$2:$AW$3000,38,FALSE))=TRUE,"",VLOOKUP($B15,IN_T10!$B$2:$AW$3000,38,FALSE))</f>
        <v>0</v>
      </c>
      <c r="AN15" s="469">
        <f>IF(ISERROR(VLOOKUP($B15,IN_T10!$B$2:$AW$3000,39,FALSE))=TRUE,"",VLOOKUP($B15,IN_T10!$B$2:$AW$3000,39,FALSE))</f>
        <v>0</v>
      </c>
      <c r="AO15" s="467">
        <f>IF(ISERROR(VLOOKUP($B15,IN_T10!$B$2:$AW$3000,40,FALSE))=TRUE,"",VLOOKUP($B15,IN_T10!$B$2:$AW$3000,40,FALSE))</f>
        <v>0</v>
      </c>
      <c r="AP15" s="469">
        <f>IF(ISERROR(VLOOKUP($B15,IN_T10!$B$2:$AW$3000,41,FALSE))=TRUE,"",VLOOKUP($B15,IN_T10!$B$2:$AW$3000,41,FALSE))</f>
        <v>0</v>
      </c>
      <c r="AQ15" s="467">
        <f>IF(ISERROR(VLOOKUP($B15,IN_T10!$B$2:$AW$3000,42,FALSE))=TRUE,"",VLOOKUP($B15,IN_T10!$B$2:$AW$3000,42,FALSE))</f>
        <v>0</v>
      </c>
      <c r="AR15" s="469">
        <f>IF(ISERROR(VLOOKUP($B15,IN_T10!$B$2:$AW$3000,43,FALSE))=TRUE,"",VLOOKUP($B15,IN_T10!$B$2:$AW$3000,43,FALSE))</f>
        <v>0</v>
      </c>
      <c r="AS15" s="467">
        <f>IF(ISERROR(VLOOKUP($B15,IN_T10!$B$2:$AW$3000,44,FALSE))=TRUE,"",VLOOKUP($B15,IN_T10!$B$2:$AW$3000,44,FALSE))</f>
        <v>0</v>
      </c>
      <c r="AT15" s="472">
        <f>IF(ISERROR(VLOOKUP($B15,IN_T10!$B$2:$AW$3000,45,FALSE))=TRUE,"",VLOOKUP($B15,IN_T10!$B$2:$AW$3000,45,FALSE))</f>
        <v>0</v>
      </c>
      <c r="AU15" s="1179">
        <f t="shared" si="0"/>
        <v>74</v>
      </c>
      <c r="AV15" s="1180">
        <f t="shared" si="1"/>
        <v>101</v>
      </c>
      <c r="AW15" s="1490" t="str">
        <f t="shared" si="2"/>
        <v>OK</v>
      </c>
      <c r="AX15" s="1488">
        <f>'t1'!K15-'t3'!C15-'t3'!E15-'t3'!G15-'t3'!I15+'t3'!K15+'t3'!M15+'t3'!O15</f>
        <v>74</v>
      </c>
      <c r="AY15" s="1489">
        <f>'t1'!L15-'t3'!D15-'t3'!F15-'t3'!H15-'t3'!J15+'t3'!L15+'t3'!N15+'t3'!P15</f>
        <v>101</v>
      </c>
      <c r="AZ15" s="937">
        <f>'t1'!M15</f>
        <v>1</v>
      </c>
    </row>
    <row r="16" spans="1:52" ht="14.25" customHeight="1" thickBot="1" x14ac:dyDescent="0.3">
      <c r="A16" s="1001" t="str">
        <f>'t1'!A16</f>
        <v>Dirigenti medici con altri incar. Prof.li (rapp. Non escl.)</v>
      </c>
      <c r="B16" s="1027" t="str">
        <f>'t1'!B16</f>
        <v>SD0036</v>
      </c>
      <c r="C16" s="467">
        <f>IF(ISERROR(VLOOKUP($B16,IN_T10!$B$2:$AW$3000,2,FALSE))=TRUE,"",VLOOKUP($B16,IN_T10!$B$2:$AW$3000,2,FALSE))</f>
        <v>0</v>
      </c>
      <c r="D16" s="469">
        <f>IF(ISERROR(VLOOKUP($B16,IN_T10!$B$2:$AW$3000,3,FALSE))=TRUE,"",VLOOKUP($B16,IN_T10!$B$2:$AW$3000,3,FALSE))</f>
        <v>0</v>
      </c>
      <c r="E16" s="467">
        <f>IF(ISERROR(VLOOKUP($B16,IN_T10!$B$2:$AW$3000,4,FALSE))=TRUE,"",VLOOKUP($B16,IN_T10!$B$2:$AW$3000,4,FALSE))</f>
        <v>0</v>
      </c>
      <c r="F16" s="469">
        <f>IF(ISERROR(VLOOKUP($B16,IN_T10!$B$2:$AW$3000,5,FALSE))=TRUE,"",VLOOKUP($B16,IN_T10!$B$2:$AW$3000,5,FALSE))</f>
        <v>0</v>
      </c>
      <c r="G16" s="467">
        <f>IF(ISERROR(VLOOKUP($B16,IN_T10!$B$2:$AW$3000,6,FALSE))=TRUE,"",VLOOKUP($B16,IN_T10!$B$2:$AW$3000,6,FALSE))</f>
        <v>0</v>
      </c>
      <c r="H16" s="469">
        <f>IF(ISERROR(VLOOKUP($B16,IN_T10!$B$2:$AW$3000,7,FALSE))=TRUE,"",VLOOKUP($B16,IN_T10!$B$2:$AW$3000,7,FALSE))</f>
        <v>0</v>
      </c>
      <c r="I16" s="467">
        <f>IF(ISERROR(VLOOKUP($B16,IN_T10!$B$2:$AW$3000,8,FALSE))=TRUE,"",VLOOKUP($B16,IN_T10!$B$2:$AW$3000,8,FALSE))</f>
        <v>0</v>
      </c>
      <c r="J16" s="469">
        <f>IF(ISERROR(VLOOKUP($B16,IN_T10!$B$2:$AW$3000,9,FALSE))=TRUE,"",VLOOKUP($B16,IN_T10!$B$2:$AW$3000,9,FALSE))</f>
        <v>0</v>
      </c>
      <c r="K16" s="467">
        <f>IF(ISERROR(VLOOKUP($B16,IN_T10!$B$2:$AW$3000,10,FALSE))=TRUE,"",VLOOKUP($B16,IN_T10!$B$2:$AW$3000,10,FALSE))</f>
        <v>0</v>
      </c>
      <c r="L16" s="469">
        <f>IF(ISERROR(VLOOKUP($B16,IN_T10!$B$2:$AW$3000,11,FALSE))=TRUE,"",VLOOKUP($B16,IN_T10!$B$2:$AW$3000,11,FALSE))</f>
        <v>0</v>
      </c>
      <c r="M16" s="467">
        <f>IF(ISERROR(VLOOKUP($B16,IN_T10!$B$2:$AW$3000,12,FALSE))=TRUE,"",VLOOKUP($B16,IN_T10!$B$2:$AW$3000,12,FALSE))</f>
        <v>0</v>
      </c>
      <c r="N16" s="469">
        <f>IF(ISERROR(VLOOKUP($B16,IN_T10!$B$2:$AW$3000,13,FALSE))=TRUE,"",VLOOKUP($B16,IN_T10!$B$2:$AW$3000,13,FALSE))</f>
        <v>0</v>
      </c>
      <c r="O16" s="467">
        <f>IF(ISERROR(VLOOKUP($B16,IN_T10!$B$2:$AW$3000,14,FALSE))=TRUE,"",VLOOKUP($B16,IN_T10!$B$2:$AW$3000,14,FALSE))</f>
        <v>0</v>
      </c>
      <c r="P16" s="469">
        <f>IF(ISERROR(VLOOKUP($B16,IN_T10!$B$2:$AW$3000,15,FALSE))=TRUE,"",VLOOKUP($B16,IN_T10!$B$2:$AW$3000,15,FALSE))</f>
        <v>0</v>
      </c>
      <c r="Q16" s="467">
        <f>IF(ISERROR(VLOOKUP($B16,IN_T10!$B$2:$AW$3000,16,FALSE))=TRUE,"",VLOOKUP($B16,IN_T10!$B$2:$AW$3000,16,FALSE))</f>
        <v>0</v>
      </c>
      <c r="R16" s="469">
        <f>IF(ISERROR(VLOOKUP($B16,IN_T10!$B$2:$AW$3000,17,FALSE))=TRUE,"",VLOOKUP($B16,IN_T10!$B$2:$AW$3000,17,FALSE))</f>
        <v>0</v>
      </c>
      <c r="S16" s="467">
        <f>IF(ISERROR(VLOOKUP($B16,IN_T10!$B$2:$AW$3000,18,FALSE))=TRUE,"",VLOOKUP($B16,IN_T10!$B$2:$AW$3000,18,FALSE))</f>
        <v>0</v>
      </c>
      <c r="T16" s="469">
        <f>IF(ISERROR(VLOOKUP($B16,IN_T10!$B$2:$AW$3000,19,FALSE))=TRUE,"",VLOOKUP($B16,IN_T10!$B$2:$AW$3000,19,FALSE))</f>
        <v>0</v>
      </c>
      <c r="U16" s="467">
        <v>11</v>
      </c>
      <c r="V16" s="469">
        <v>2</v>
      </c>
      <c r="W16" s="467">
        <f>IF(ISERROR(VLOOKUP($B16,IN_T10!$B$2:$AW$3000,22,FALSE))=TRUE,"",VLOOKUP($B16,IN_T10!$B$2:$AW$3000,22,FALSE))</f>
        <v>0</v>
      </c>
      <c r="X16" s="469">
        <f>IF(ISERROR(VLOOKUP($B16,IN_T10!$B$2:$AW$3000,23,FALSE))=TRUE,"",VLOOKUP($B16,IN_T10!$B$2:$AW$3000,23,FALSE))</f>
        <v>0</v>
      </c>
      <c r="Y16" s="467">
        <f>IF(ISERROR(VLOOKUP($B16,IN_T10!$B$2:$AW$3000,24,FALSE))=TRUE,"",VLOOKUP($B16,IN_T10!$B$2:$AW$3000,24,FALSE))</f>
        <v>0</v>
      </c>
      <c r="Z16" s="469">
        <f>IF(ISERROR(VLOOKUP($B16,IN_T10!$B$2:$AW$3000,25,FALSE))=TRUE,"",VLOOKUP($B16,IN_T10!$B$2:$AW$3000,25,FALSE))</f>
        <v>0</v>
      </c>
      <c r="AA16" s="467">
        <f>IF(ISERROR(VLOOKUP($B16,IN_T10!$B$2:$AW$3000,26,FALSE))=TRUE,"",VLOOKUP($B16,IN_T10!$B$2:$AW$3000,26,FALSE))</f>
        <v>0</v>
      </c>
      <c r="AB16" s="469">
        <f>IF(ISERROR(VLOOKUP($B16,IN_T10!$B$2:$AW$3000,27,FALSE))=TRUE,"",VLOOKUP($B16,IN_T10!$B$2:$AW$3000,27,FALSE))</f>
        <v>0</v>
      </c>
      <c r="AC16" s="467">
        <f>IF(ISERROR(VLOOKUP($B16,IN_T10!$B$2:$AW$3000,28,FALSE))=TRUE,"",VLOOKUP($B16,IN_T10!$B$2:$AW$3000,28,FALSE))</f>
        <v>0</v>
      </c>
      <c r="AD16" s="469">
        <f>IF(ISERROR(VLOOKUP($B16,IN_T10!$B$2:$AW$3000,29,FALSE))=TRUE,"",VLOOKUP($B16,IN_T10!$B$2:$AW$3000,29,FALSE))</f>
        <v>0</v>
      </c>
      <c r="AE16" s="467">
        <f>IF(ISERROR(VLOOKUP($B16,IN_T10!$B$2:$AW$3000,30,FALSE))=TRUE,"",VLOOKUP($B16,IN_T10!$B$2:$AW$3000,30,FALSE))</f>
        <v>0</v>
      </c>
      <c r="AF16" s="469">
        <f>IF(ISERROR(VLOOKUP($B16,IN_T10!$B$2:$AW$3000,31,FALSE))=TRUE,"",VLOOKUP($B16,IN_T10!$B$2:$AW$3000,31,FALSE))</f>
        <v>0</v>
      </c>
      <c r="AG16" s="467">
        <f>IF(ISERROR(VLOOKUP($B16,IN_T10!$B$2:$AW$3000,32,FALSE))=TRUE,"",VLOOKUP($B16,IN_T10!$B$2:$AW$3000,32,FALSE))</f>
        <v>0</v>
      </c>
      <c r="AH16" s="469">
        <f>IF(ISERROR(VLOOKUP($B16,IN_T10!$B$2:$AW$3000,33,FALSE))=TRUE,"",VLOOKUP($B16,IN_T10!$B$2:$AW$3000,33,FALSE))</f>
        <v>0</v>
      </c>
      <c r="AI16" s="467">
        <f>IF(ISERROR(VLOOKUP($B16,IN_T10!$B$2:$AW$3000,34,FALSE))=TRUE,"",VLOOKUP($B16,IN_T10!$B$2:$AW$3000,34,FALSE))</f>
        <v>0</v>
      </c>
      <c r="AJ16" s="469">
        <f>IF(ISERROR(VLOOKUP($B16,IN_T10!$B$2:$AW$3000,35,FALSE))=TRUE,"",VLOOKUP($B16,IN_T10!$B$2:$AW$3000,35,FALSE))</f>
        <v>0</v>
      </c>
      <c r="AK16" s="467">
        <f>IF(ISERROR(VLOOKUP($B16,IN_T10!$B$2:$AW$3000,36,FALSE))=TRUE,"",VLOOKUP($B16,IN_T10!$B$2:$AW$3000,36,FALSE))</f>
        <v>0</v>
      </c>
      <c r="AL16" s="469">
        <f>IF(ISERROR(VLOOKUP($B16,IN_T10!$B$2:$AW$3000,37,FALSE))=TRUE,"",VLOOKUP($B16,IN_T10!$B$2:$AW$3000,37,FALSE))</f>
        <v>0</v>
      </c>
      <c r="AM16" s="467">
        <f>IF(ISERROR(VLOOKUP($B16,IN_T10!$B$2:$AW$3000,38,FALSE))=TRUE,"",VLOOKUP($B16,IN_T10!$B$2:$AW$3000,38,FALSE))</f>
        <v>0</v>
      </c>
      <c r="AN16" s="469">
        <f>IF(ISERROR(VLOOKUP($B16,IN_T10!$B$2:$AW$3000,39,FALSE))=TRUE,"",VLOOKUP($B16,IN_T10!$B$2:$AW$3000,39,FALSE))</f>
        <v>0</v>
      </c>
      <c r="AO16" s="467">
        <f>IF(ISERROR(VLOOKUP($B16,IN_T10!$B$2:$AW$3000,40,FALSE))=TRUE,"",VLOOKUP($B16,IN_T10!$B$2:$AW$3000,40,FALSE))</f>
        <v>0</v>
      </c>
      <c r="AP16" s="469">
        <f>IF(ISERROR(VLOOKUP($B16,IN_T10!$B$2:$AW$3000,41,FALSE))=TRUE,"",VLOOKUP($B16,IN_T10!$B$2:$AW$3000,41,FALSE))</f>
        <v>0</v>
      </c>
      <c r="AQ16" s="467">
        <f>IF(ISERROR(VLOOKUP($B16,IN_T10!$B$2:$AW$3000,42,FALSE))=TRUE,"",VLOOKUP($B16,IN_T10!$B$2:$AW$3000,42,FALSE))</f>
        <v>0</v>
      </c>
      <c r="AR16" s="469">
        <f>IF(ISERROR(VLOOKUP($B16,IN_T10!$B$2:$AW$3000,43,FALSE))=TRUE,"",VLOOKUP($B16,IN_T10!$B$2:$AW$3000,43,FALSE))</f>
        <v>0</v>
      </c>
      <c r="AS16" s="467">
        <f>IF(ISERROR(VLOOKUP($B16,IN_T10!$B$2:$AW$3000,44,FALSE))=TRUE,"",VLOOKUP($B16,IN_T10!$B$2:$AW$3000,44,FALSE))</f>
        <v>0</v>
      </c>
      <c r="AT16" s="472">
        <f>IF(ISERROR(VLOOKUP($B16,IN_T10!$B$2:$AW$3000,45,FALSE))=TRUE,"",VLOOKUP($B16,IN_T10!$B$2:$AW$3000,45,FALSE))</f>
        <v>0</v>
      </c>
      <c r="AU16" s="1179">
        <f t="shared" si="0"/>
        <v>11</v>
      </c>
      <c r="AV16" s="1180">
        <f t="shared" si="1"/>
        <v>2</v>
      </c>
      <c r="AW16" s="1490" t="str">
        <f t="shared" si="2"/>
        <v>OK</v>
      </c>
      <c r="AX16" s="1488">
        <f>'t1'!K16-'t3'!C16-'t3'!E16-'t3'!G16-'t3'!I16+'t3'!K16+'t3'!M16+'t3'!O16</f>
        <v>11</v>
      </c>
      <c r="AY16" s="1489">
        <f>'t1'!L16-'t3'!D16-'t3'!F16-'t3'!H16-'t3'!J16+'t3'!L16+'t3'!N16+'t3'!P16</f>
        <v>2</v>
      </c>
      <c r="AZ16" s="937">
        <f>'t1'!M16</f>
        <v>1</v>
      </c>
    </row>
    <row r="17" spans="1:52" ht="14.25" customHeight="1" thickBot="1" x14ac:dyDescent="0.3">
      <c r="A17" s="1001" t="str">
        <f>'t1'!A17</f>
        <v>Dir. Medici a t.  Determinato(art. 15-septies d.lgs. 502/92)</v>
      </c>
      <c r="B17" s="1027" t="str">
        <f>'t1'!B17</f>
        <v>SD0597</v>
      </c>
      <c r="C17" s="467">
        <f>IF(ISERROR(VLOOKUP($B17,IN_T10!$B$2:$AW$3000,2,FALSE))=TRUE,"",VLOOKUP($B17,IN_T10!$B$2:$AW$3000,2,FALSE))</f>
        <v>0</v>
      </c>
      <c r="D17" s="469">
        <f>IF(ISERROR(VLOOKUP($B17,IN_T10!$B$2:$AW$3000,3,FALSE))=TRUE,"",VLOOKUP($B17,IN_T10!$B$2:$AW$3000,3,FALSE))</f>
        <v>0</v>
      </c>
      <c r="E17" s="467">
        <f>IF(ISERROR(VLOOKUP($B17,IN_T10!$B$2:$AW$3000,4,FALSE))=TRUE,"",VLOOKUP($B17,IN_T10!$B$2:$AW$3000,4,FALSE))</f>
        <v>0</v>
      </c>
      <c r="F17" s="469">
        <f>IF(ISERROR(VLOOKUP($B17,IN_T10!$B$2:$AW$3000,5,FALSE))=TRUE,"",VLOOKUP($B17,IN_T10!$B$2:$AW$3000,5,FALSE))</f>
        <v>0</v>
      </c>
      <c r="G17" s="467">
        <f>IF(ISERROR(VLOOKUP($B17,IN_T10!$B$2:$AW$3000,6,FALSE))=TRUE,"",VLOOKUP($B17,IN_T10!$B$2:$AW$3000,6,FALSE))</f>
        <v>0</v>
      </c>
      <c r="H17" s="469">
        <f>IF(ISERROR(VLOOKUP($B17,IN_T10!$B$2:$AW$3000,7,FALSE))=TRUE,"",VLOOKUP($B17,IN_T10!$B$2:$AW$3000,7,FALSE))</f>
        <v>0</v>
      </c>
      <c r="I17" s="467">
        <f>IF(ISERROR(VLOOKUP($B17,IN_T10!$B$2:$AW$3000,8,FALSE))=TRUE,"",VLOOKUP($B17,IN_T10!$B$2:$AW$3000,8,FALSE))</f>
        <v>0</v>
      </c>
      <c r="J17" s="469">
        <f>IF(ISERROR(VLOOKUP($B17,IN_T10!$B$2:$AW$3000,9,FALSE))=TRUE,"",VLOOKUP($B17,IN_T10!$B$2:$AW$3000,9,FALSE))</f>
        <v>0</v>
      </c>
      <c r="K17" s="467">
        <f>IF(ISERROR(VLOOKUP($B17,IN_T10!$B$2:$AW$3000,10,FALSE))=TRUE,"",VLOOKUP($B17,IN_T10!$B$2:$AW$3000,10,FALSE))</f>
        <v>0</v>
      </c>
      <c r="L17" s="469">
        <f>IF(ISERROR(VLOOKUP($B17,IN_T10!$B$2:$AW$3000,11,FALSE))=TRUE,"",VLOOKUP($B17,IN_T10!$B$2:$AW$3000,11,FALSE))</f>
        <v>0</v>
      </c>
      <c r="M17" s="467">
        <f>IF(ISERROR(VLOOKUP($B17,IN_T10!$B$2:$AW$3000,12,FALSE))=TRUE,"",VLOOKUP($B17,IN_T10!$B$2:$AW$3000,12,FALSE))</f>
        <v>0</v>
      </c>
      <c r="N17" s="469">
        <f>IF(ISERROR(VLOOKUP($B17,IN_T10!$B$2:$AW$3000,13,FALSE))=TRUE,"",VLOOKUP($B17,IN_T10!$B$2:$AW$3000,13,FALSE))</f>
        <v>0</v>
      </c>
      <c r="O17" s="467">
        <f>IF(ISERROR(VLOOKUP($B17,IN_T10!$B$2:$AW$3000,14,FALSE))=TRUE,"",VLOOKUP($B17,IN_T10!$B$2:$AW$3000,14,FALSE))</f>
        <v>0</v>
      </c>
      <c r="P17" s="469">
        <f>IF(ISERROR(VLOOKUP($B17,IN_T10!$B$2:$AW$3000,15,FALSE))=TRUE,"",VLOOKUP($B17,IN_T10!$B$2:$AW$3000,15,FALSE))</f>
        <v>0</v>
      </c>
      <c r="Q17" s="467">
        <f>IF(ISERROR(VLOOKUP($B17,IN_T10!$B$2:$AW$3000,16,FALSE))=TRUE,"",VLOOKUP($B17,IN_T10!$B$2:$AW$3000,16,FALSE))</f>
        <v>0</v>
      </c>
      <c r="R17" s="469">
        <f>IF(ISERROR(VLOOKUP($B17,IN_T10!$B$2:$AW$3000,17,FALSE))=TRUE,"",VLOOKUP($B17,IN_T10!$B$2:$AW$3000,17,FALSE))</f>
        <v>0</v>
      </c>
      <c r="S17" s="467">
        <f>IF(ISERROR(VLOOKUP($B17,IN_T10!$B$2:$AW$3000,18,FALSE))=TRUE,"",VLOOKUP($B17,IN_T10!$B$2:$AW$3000,18,FALSE))</f>
        <v>0</v>
      </c>
      <c r="T17" s="469">
        <f>IF(ISERROR(VLOOKUP($B17,IN_T10!$B$2:$AW$3000,19,FALSE))=TRUE,"",VLOOKUP($B17,IN_T10!$B$2:$AW$3000,19,FALSE))</f>
        <v>0</v>
      </c>
      <c r="U17" s="467">
        <v>0</v>
      </c>
      <c r="V17" s="469">
        <v>0</v>
      </c>
      <c r="W17" s="467">
        <f>IF(ISERROR(VLOOKUP($B17,IN_T10!$B$2:$AW$3000,22,FALSE))=TRUE,"",VLOOKUP($B17,IN_T10!$B$2:$AW$3000,22,FALSE))</f>
        <v>0</v>
      </c>
      <c r="X17" s="469">
        <f>IF(ISERROR(VLOOKUP($B17,IN_T10!$B$2:$AW$3000,23,FALSE))=TRUE,"",VLOOKUP($B17,IN_T10!$B$2:$AW$3000,23,FALSE))</f>
        <v>0</v>
      </c>
      <c r="Y17" s="467">
        <f>IF(ISERROR(VLOOKUP($B17,IN_T10!$B$2:$AW$3000,24,FALSE))=TRUE,"",VLOOKUP($B17,IN_T10!$B$2:$AW$3000,24,FALSE))</f>
        <v>0</v>
      </c>
      <c r="Z17" s="469">
        <f>IF(ISERROR(VLOOKUP($B17,IN_T10!$B$2:$AW$3000,25,FALSE))=TRUE,"",VLOOKUP($B17,IN_T10!$B$2:$AW$3000,25,FALSE))</f>
        <v>0</v>
      </c>
      <c r="AA17" s="467">
        <f>IF(ISERROR(VLOOKUP($B17,IN_T10!$B$2:$AW$3000,26,FALSE))=TRUE,"",VLOOKUP($B17,IN_T10!$B$2:$AW$3000,26,FALSE))</f>
        <v>0</v>
      </c>
      <c r="AB17" s="469">
        <f>IF(ISERROR(VLOOKUP($B17,IN_T10!$B$2:$AW$3000,27,FALSE))=TRUE,"",VLOOKUP($B17,IN_T10!$B$2:$AW$3000,27,FALSE))</f>
        <v>0</v>
      </c>
      <c r="AC17" s="467">
        <f>IF(ISERROR(VLOOKUP($B17,IN_T10!$B$2:$AW$3000,28,FALSE))=TRUE,"",VLOOKUP($B17,IN_T10!$B$2:$AW$3000,28,FALSE))</f>
        <v>0</v>
      </c>
      <c r="AD17" s="469">
        <f>IF(ISERROR(VLOOKUP($B17,IN_T10!$B$2:$AW$3000,29,FALSE))=TRUE,"",VLOOKUP($B17,IN_T10!$B$2:$AW$3000,29,FALSE))</f>
        <v>0</v>
      </c>
      <c r="AE17" s="467">
        <f>IF(ISERROR(VLOOKUP($B17,IN_T10!$B$2:$AW$3000,30,FALSE))=TRUE,"",VLOOKUP($B17,IN_T10!$B$2:$AW$3000,30,FALSE))</f>
        <v>0</v>
      </c>
      <c r="AF17" s="469">
        <f>IF(ISERROR(VLOOKUP($B17,IN_T10!$B$2:$AW$3000,31,FALSE))=TRUE,"",VLOOKUP($B17,IN_T10!$B$2:$AW$3000,31,FALSE))</f>
        <v>0</v>
      </c>
      <c r="AG17" s="467">
        <f>IF(ISERROR(VLOOKUP($B17,IN_T10!$B$2:$AW$3000,32,FALSE))=TRUE,"",VLOOKUP($B17,IN_T10!$B$2:$AW$3000,32,FALSE))</f>
        <v>0</v>
      </c>
      <c r="AH17" s="469">
        <f>IF(ISERROR(VLOOKUP($B17,IN_T10!$B$2:$AW$3000,33,FALSE))=TRUE,"",VLOOKUP($B17,IN_T10!$B$2:$AW$3000,33,FALSE))</f>
        <v>0</v>
      </c>
      <c r="AI17" s="467">
        <f>IF(ISERROR(VLOOKUP($B17,IN_T10!$B$2:$AW$3000,34,FALSE))=TRUE,"",VLOOKUP($B17,IN_T10!$B$2:$AW$3000,34,FALSE))</f>
        <v>0</v>
      </c>
      <c r="AJ17" s="469">
        <f>IF(ISERROR(VLOOKUP($B17,IN_T10!$B$2:$AW$3000,35,FALSE))=TRUE,"",VLOOKUP($B17,IN_T10!$B$2:$AW$3000,35,FALSE))</f>
        <v>0</v>
      </c>
      <c r="AK17" s="467">
        <f>IF(ISERROR(VLOOKUP($B17,IN_T10!$B$2:$AW$3000,36,FALSE))=TRUE,"",VLOOKUP($B17,IN_T10!$B$2:$AW$3000,36,FALSE))</f>
        <v>0</v>
      </c>
      <c r="AL17" s="469">
        <f>IF(ISERROR(VLOOKUP($B17,IN_T10!$B$2:$AW$3000,37,FALSE))=TRUE,"",VLOOKUP($B17,IN_T10!$B$2:$AW$3000,37,FALSE))</f>
        <v>0</v>
      </c>
      <c r="AM17" s="467">
        <f>IF(ISERROR(VLOOKUP($B17,IN_T10!$B$2:$AW$3000,38,FALSE))=TRUE,"",VLOOKUP($B17,IN_T10!$B$2:$AW$3000,38,FALSE))</f>
        <v>0</v>
      </c>
      <c r="AN17" s="469">
        <f>IF(ISERROR(VLOOKUP($B17,IN_T10!$B$2:$AW$3000,39,FALSE))=TRUE,"",VLOOKUP($B17,IN_T10!$B$2:$AW$3000,39,FALSE))</f>
        <v>0</v>
      </c>
      <c r="AO17" s="467">
        <f>IF(ISERROR(VLOOKUP($B17,IN_T10!$B$2:$AW$3000,40,FALSE))=TRUE,"",VLOOKUP($B17,IN_T10!$B$2:$AW$3000,40,FALSE))</f>
        <v>0</v>
      </c>
      <c r="AP17" s="469">
        <f>IF(ISERROR(VLOOKUP($B17,IN_T10!$B$2:$AW$3000,41,FALSE))=TRUE,"",VLOOKUP($B17,IN_T10!$B$2:$AW$3000,41,FALSE))</f>
        <v>0</v>
      </c>
      <c r="AQ17" s="467">
        <f>IF(ISERROR(VLOOKUP($B17,IN_T10!$B$2:$AW$3000,42,FALSE))=TRUE,"",VLOOKUP($B17,IN_T10!$B$2:$AW$3000,42,FALSE))</f>
        <v>0</v>
      </c>
      <c r="AR17" s="469">
        <f>IF(ISERROR(VLOOKUP($B17,IN_T10!$B$2:$AW$3000,43,FALSE))=TRUE,"",VLOOKUP($B17,IN_T10!$B$2:$AW$3000,43,FALSE))</f>
        <v>0</v>
      </c>
      <c r="AS17" s="467">
        <f>IF(ISERROR(VLOOKUP($B17,IN_T10!$B$2:$AW$3000,44,FALSE))=TRUE,"",VLOOKUP($B17,IN_T10!$B$2:$AW$3000,44,FALSE))</f>
        <v>0</v>
      </c>
      <c r="AT17" s="472">
        <f>IF(ISERROR(VLOOKUP($B17,IN_T10!$B$2:$AW$3000,45,FALSE))=TRUE,"",VLOOKUP($B17,IN_T10!$B$2:$AW$3000,45,FALSE))</f>
        <v>0</v>
      </c>
      <c r="AU17" s="1179">
        <f t="shared" si="0"/>
        <v>0</v>
      </c>
      <c r="AV17" s="1180">
        <f t="shared" si="1"/>
        <v>0</v>
      </c>
      <c r="AW17" s="1490" t="str">
        <f t="shared" si="2"/>
        <v>OK</v>
      </c>
      <c r="AX17" s="1488">
        <f>'t1'!K17-'t3'!C17-'t3'!E17-'t3'!G17-'t3'!I17+'t3'!K17+'t3'!M17+'t3'!O17</f>
        <v>0</v>
      </c>
      <c r="AY17" s="1489">
        <f>'t1'!L17-'t3'!D17-'t3'!F17-'t3'!H17-'t3'!J17+'t3'!L17+'t3'!N17+'t3'!P17</f>
        <v>0</v>
      </c>
      <c r="AZ17" s="937">
        <f>'t1'!M17</f>
        <v>0</v>
      </c>
    </row>
    <row r="18" spans="1:52" ht="14.25" customHeight="1" thickBot="1" x14ac:dyDescent="0.3">
      <c r="A18" s="1001" t="str">
        <f>'t1'!A18</f>
        <v>Veterinari con inc. di struttura complessa (rapp.esclusivo)</v>
      </c>
      <c r="B18" s="1027" t="str">
        <f>'t1'!B18</f>
        <v>SD0E74</v>
      </c>
      <c r="C18" s="467">
        <f>IF(ISERROR(VLOOKUP($B18,IN_T10!$B$2:$AW$3000,2,FALSE))=TRUE,"",VLOOKUP($B18,IN_T10!$B$2:$AW$3000,2,FALSE))</f>
        <v>0</v>
      </c>
      <c r="D18" s="469">
        <f>IF(ISERROR(VLOOKUP($B18,IN_T10!$B$2:$AW$3000,3,FALSE))=TRUE,"",VLOOKUP($B18,IN_T10!$B$2:$AW$3000,3,FALSE))</f>
        <v>0</v>
      </c>
      <c r="E18" s="467">
        <f>IF(ISERROR(VLOOKUP($B18,IN_T10!$B$2:$AW$3000,4,FALSE))=TRUE,"",VLOOKUP($B18,IN_T10!$B$2:$AW$3000,4,FALSE))</f>
        <v>0</v>
      </c>
      <c r="F18" s="469">
        <f>IF(ISERROR(VLOOKUP($B18,IN_T10!$B$2:$AW$3000,5,FALSE))=TRUE,"",VLOOKUP($B18,IN_T10!$B$2:$AW$3000,5,FALSE))</f>
        <v>0</v>
      </c>
      <c r="G18" s="467">
        <f>IF(ISERROR(VLOOKUP($B18,IN_T10!$B$2:$AW$3000,6,FALSE))=TRUE,"",VLOOKUP($B18,IN_T10!$B$2:$AW$3000,6,FALSE))</f>
        <v>0</v>
      </c>
      <c r="H18" s="469">
        <f>IF(ISERROR(VLOOKUP($B18,IN_T10!$B$2:$AW$3000,7,FALSE))=TRUE,"",VLOOKUP($B18,IN_T10!$B$2:$AW$3000,7,FALSE))</f>
        <v>0</v>
      </c>
      <c r="I18" s="467">
        <f>IF(ISERROR(VLOOKUP($B18,IN_T10!$B$2:$AW$3000,8,FALSE))=TRUE,"",VLOOKUP($B18,IN_T10!$B$2:$AW$3000,8,FALSE))</f>
        <v>0</v>
      </c>
      <c r="J18" s="469">
        <f>IF(ISERROR(VLOOKUP($B18,IN_T10!$B$2:$AW$3000,9,FALSE))=TRUE,"",VLOOKUP($B18,IN_T10!$B$2:$AW$3000,9,FALSE))</f>
        <v>0</v>
      </c>
      <c r="K18" s="467">
        <f>IF(ISERROR(VLOOKUP($B18,IN_T10!$B$2:$AW$3000,10,FALSE))=TRUE,"",VLOOKUP($B18,IN_T10!$B$2:$AW$3000,10,FALSE))</f>
        <v>0</v>
      </c>
      <c r="L18" s="469">
        <f>IF(ISERROR(VLOOKUP($B18,IN_T10!$B$2:$AW$3000,11,FALSE))=TRUE,"",VLOOKUP($B18,IN_T10!$B$2:$AW$3000,11,FALSE))</f>
        <v>0</v>
      </c>
      <c r="M18" s="467">
        <f>IF(ISERROR(VLOOKUP($B18,IN_T10!$B$2:$AW$3000,12,FALSE))=TRUE,"",VLOOKUP($B18,IN_T10!$B$2:$AW$3000,12,FALSE))</f>
        <v>0</v>
      </c>
      <c r="N18" s="469">
        <f>IF(ISERROR(VLOOKUP($B18,IN_T10!$B$2:$AW$3000,13,FALSE))=TRUE,"",VLOOKUP($B18,IN_T10!$B$2:$AW$3000,13,FALSE))</f>
        <v>0</v>
      </c>
      <c r="O18" s="467">
        <f>IF(ISERROR(VLOOKUP($B18,IN_T10!$B$2:$AW$3000,14,FALSE))=TRUE,"",VLOOKUP($B18,IN_T10!$B$2:$AW$3000,14,FALSE))</f>
        <v>0</v>
      </c>
      <c r="P18" s="469">
        <f>IF(ISERROR(VLOOKUP($B18,IN_T10!$B$2:$AW$3000,15,FALSE))=TRUE,"",VLOOKUP($B18,IN_T10!$B$2:$AW$3000,15,FALSE))</f>
        <v>0</v>
      </c>
      <c r="Q18" s="467">
        <f>IF(ISERROR(VLOOKUP($B18,IN_T10!$B$2:$AW$3000,16,FALSE))=TRUE,"",VLOOKUP($B18,IN_T10!$B$2:$AW$3000,16,FALSE))</f>
        <v>0</v>
      </c>
      <c r="R18" s="469">
        <f>IF(ISERROR(VLOOKUP($B18,IN_T10!$B$2:$AW$3000,17,FALSE))=TRUE,"",VLOOKUP($B18,IN_T10!$B$2:$AW$3000,17,FALSE))</f>
        <v>0</v>
      </c>
      <c r="S18" s="467">
        <f>IF(ISERROR(VLOOKUP($B18,IN_T10!$B$2:$AW$3000,18,FALSE))=TRUE,"",VLOOKUP($B18,IN_T10!$B$2:$AW$3000,18,FALSE))</f>
        <v>0</v>
      </c>
      <c r="T18" s="469">
        <f>IF(ISERROR(VLOOKUP($B18,IN_T10!$B$2:$AW$3000,19,FALSE))=TRUE,"",VLOOKUP($B18,IN_T10!$B$2:$AW$3000,19,FALSE))</f>
        <v>0</v>
      </c>
      <c r="U18" s="467">
        <v>0</v>
      </c>
      <c r="V18" s="469">
        <v>0</v>
      </c>
      <c r="W18" s="467">
        <f>IF(ISERROR(VLOOKUP($B18,IN_T10!$B$2:$AW$3000,22,FALSE))=TRUE,"",VLOOKUP($B18,IN_T10!$B$2:$AW$3000,22,FALSE))</f>
        <v>0</v>
      </c>
      <c r="X18" s="469">
        <f>IF(ISERROR(VLOOKUP($B18,IN_T10!$B$2:$AW$3000,23,FALSE))=TRUE,"",VLOOKUP($B18,IN_T10!$B$2:$AW$3000,23,FALSE))</f>
        <v>0</v>
      </c>
      <c r="Y18" s="467">
        <f>IF(ISERROR(VLOOKUP($B18,IN_T10!$B$2:$AW$3000,24,FALSE))=TRUE,"",VLOOKUP($B18,IN_T10!$B$2:$AW$3000,24,FALSE))</f>
        <v>0</v>
      </c>
      <c r="Z18" s="469">
        <f>IF(ISERROR(VLOOKUP($B18,IN_T10!$B$2:$AW$3000,25,FALSE))=TRUE,"",VLOOKUP($B18,IN_T10!$B$2:$AW$3000,25,FALSE))</f>
        <v>0</v>
      </c>
      <c r="AA18" s="467">
        <f>IF(ISERROR(VLOOKUP($B18,IN_T10!$B$2:$AW$3000,26,FALSE))=TRUE,"",VLOOKUP($B18,IN_T10!$B$2:$AW$3000,26,FALSE))</f>
        <v>0</v>
      </c>
      <c r="AB18" s="469">
        <f>IF(ISERROR(VLOOKUP($B18,IN_T10!$B$2:$AW$3000,27,FALSE))=TRUE,"",VLOOKUP($B18,IN_T10!$B$2:$AW$3000,27,FALSE))</f>
        <v>0</v>
      </c>
      <c r="AC18" s="467">
        <f>IF(ISERROR(VLOOKUP($B18,IN_T10!$B$2:$AW$3000,28,FALSE))=TRUE,"",VLOOKUP($B18,IN_T10!$B$2:$AW$3000,28,FALSE))</f>
        <v>0</v>
      </c>
      <c r="AD18" s="469">
        <f>IF(ISERROR(VLOOKUP($B18,IN_T10!$B$2:$AW$3000,29,FALSE))=TRUE,"",VLOOKUP($B18,IN_T10!$B$2:$AW$3000,29,FALSE))</f>
        <v>0</v>
      </c>
      <c r="AE18" s="467">
        <f>IF(ISERROR(VLOOKUP($B18,IN_T10!$B$2:$AW$3000,30,FALSE))=TRUE,"",VLOOKUP($B18,IN_T10!$B$2:$AW$3000,30,FALSE))</f>
        <v>0</v>
      </c>
      <c r="AF18" s="469">
        <f>IF(ISERROR(VLOOKUP($B18,IN_T10!$B$2:$AW$3000,31,FALSE))=TRUE,"",VLOOKUP($B18,IN_T10!$B$2:$AW$3000,31,FALSE))</f>
        <v>0</v>
      </c>
      <c r="AG18" s="467">
        <f>IF(ISERROR(VLOOKUP($B18,IN_T10!$B$2:$AW$3000,32,FALSE))=TRUE,"",VLOOKUP($B18,IN_T10!$B$2:$AW$3000,32,FALSE))</f>
        <v>0</v>
      </c>
      <c r="AH18" s="469">
        <f>IF(ISERROR(VLOOKUP($B18,IN_T10!$B$2:$AW$3000,33,FALSE))=TRUE,"",VLOOKUP($B18,IN_T10!$B$2:$AW$3000,33,FALSE))</f>
        <v>0</v>
      </c>
      <c r="AI18" s="467">
        <f>IF(ISERROR(VLOOKUP($B18,IN_T10!$B$2:$AW$3000,34,FALSE))=TRUE,"",VLOOKUP($B18,IN_T10!$B$2:$AW$3000,34,FALSE))</f>
        <v>0</v>
      </c>
      <c r="AJ18" s="469">
        <f>IF(ISERROR(VLOOKUP($B18,IN_T10!$B$2:$AW$3000,35,FALSE))=TRUE,"",VLOOKUP($B18,IN_T10!$B$2:$AW$3000,35,FALSE))</f>
        <v>0</v>
      </c>
      <c r="AK18" s="467">
        <f>IF(ISERROR(VLOOKUP($B18,IN_T10!$B$2:$AW$3000,36,FALSE))=TRUE,"",VLOOKUP($B18,IN_T10!$B$2:$AW$3000,36,FALSE))</f>
        <v>0</v>
      </c>
      <c r="AL18" s="469">
        <f>IF(ISERROR(VLOOKUP($B18,IN_T10!$B$2:$AW$3000,37,FALSE))=TRUE,"",VLOOKUP($B18,IN_T10!$B$2:$AW$3000,37,FALSE))</f>
        <v>0</v>
      </c>
      <c r="AM18" s="467">
        <f>IF(ISERROR(VLOOKUP($B18,IN_T10!$B$2:$AW$3000,38,FALSE))=TRUE,"",VLOOKUP($B18,IN_T10!$B$2:$AW$3000,38,FALSE))</f>
        <v>0</v>
      </c>
      <c r="AN18" s="469">
        <f>IF(ISERROR(VLOOKUP($B18,IN_T10!$B$2:$AW$3000,39,FALSE))=TRUE,"",VLOOKUP($B18,IN_T10!$B$2:$AW$3000,39,FALSE))</f>
        <v>0</v>
      </c>
      <c r="AO18" s="467">
        <f>IF(ISERROR(VLOOKUP($B18,IN_T10!$B$2:$AW$3000,40,FALSE))=TRUE,"",VLOOKUP($B18,IN_T10!$B$2:$AW$3000,40,FALSE))</f>
        <v>0</v>
      </c>
      <c r="AP18" s="469">
        <f>IF(ISERROR(VLOOKUP($B18,IN_T10!$B$2:$AW$3000,41,FALSE))=TRUE,"",VLOOKUP($B18,IN_T10!$B$2:$AW$3000,41,FALSE))</f>
        <v>0</v>
      </c>
      <c r="AQ18" s="467">
        <f>IF(ISERROR(VLOOKUP($B18,IN_T10!$B$2:$AW$3000,42,FALSE))=TRUE,"",VLOOKUP($B18,IN_T10!$B$2:$AW$3000,42,FALSE))</f>
        <v>0</v>
      </c>
      <c r="AR18" s="469">
        <f>IF(ISERROR(VLOOKUP($B18,IN_T10!$B$2:$AW$3000,43,FALSE))=TRUE,"",VLOOKUP($B18,IN_T10!$B$2:$AW$3000,43,FALSE))</f>
        <v>0</v>
      </c>
      <c r="AS18" s="467">
        <f>IF(ISERROR(VLOOKUP($B18,IN_T10!$B$2:$AW$3000,44,FALSE))=TRUE,"",VLOOKUP($B18,IN_T10!$B$2:$AW$3000,44,FALSE))</f>
        <v>0</v>
      </c>
      <c r="AT18" s="472">
        <f>IF(ISERROR(VLOOKUP($B18,IN_T10!$B$2:$AW$3000,45,FALSE))=TRUE,"",VLOOKUP($B18,IN_T10!$B$2:$AW$3000,45,FALSE))</f>
        <v>0</v>
      </c>
      <c r="AU18" s="1179">
        <f t="shared" si="0"/>
        <v>0</v>
      </c>
      <c r="AV18" s="1180">
        <f t="shared" si="1"/>
        <v>0</v>
      </c>
      <c r="AW18" s="1490" t="str">
        <f t="shared" si="2"/>
        <v>OK</v>
      </c>
      <c r="AX18" s="1488">
        <f>'t1'!K18-'t3'!C18-'t3'!E18-'t3'!G18-'t3'!I18+'t3'!K18+'t3'!M18+'t3'!O18</f>
        <v>0</v>
      </c>
      <c r="AY18" s="1489">
        <f>'t1'!L18-'t3'!D18-'t3'!F18-'t3'!H18-'t3'!J18+'t3'!L18+'t3'!N18+'t3'!P18</f>
        <v>0</v>
      </c>
      <c r="AZ18" s="937">
        <f>'t1'!M18</f>
        <v>0</v>
      </c>
    </row>
    <row r="19" spans="1:52" ht="14.25" customHeight="1" thickBot="1" x14ac:dyDescent="0.3">
      <c r="A19" s="1001" t="str">
        <f>'t1'!A19</f>
        <v>Veterinari con inc. di struttura complessa (rapp. Non escl.)</v>
      </c>
      <c r="B19" s="1027" t="str">
        <f>'t1'!B19</f>
        <v>SD0N74</v>
      </c>
      <c r="C19" s="467">
        <f>IF(ISERROR(VLOOKUP($B19,IN_T10!$B$2:$AW$3000,2,FALSE))=TRUE,"",VLOOKUP($B19,IN_T10!$B$2:$AW$3000,2,FALSE))</f>
        <v>0</v>
      </c>
      <c r="D19" s="469">
        <f>IF(ISERROR(VLOOKUP($B19,IN_T10!$B$2:$AW$3000,3,FALSE))=TRUE,"",VLOOKUP($B19,IN_T10!$B$2:$AW$3000,3,FALSE))</f>
        <v>0</v>
      </c>
      <c r="E19" s="467">
        <f>IF(ISERROR(VLOOKUP($B19,IN_T10!$B$2:$AW$3000,4,FALSE))=TRUE,"",VLOOKUP($B19,IN_T10!$B$2:$AW$3000,4,FALSE))</f>
        <v>0</v>
      </c>
      <c r="F19" s="469">
        <f>IF(ISERROR(VLOOKUP($B19,IN_T10!$B$2:$AW$3000,5,FALSE))=TRUE,"",VLOOKUP($B19,IN_T10!$B$2:$AW$3000,5,FALSE))</f>
        <v>0</v>
      </c>
      <c r="G19" s="467">
        <f>IF(ISERROR(VLOOKUP($B19,IN_T10!$B$2:$AW$3000,6,FALSE))=TRUE,"",VLOOKUP($B19,IN_T10!$B$2:$AW$3000,6,FALSE))</f>
        <v>0</v>
      </c>
      <c r="H19" s="469">
        <f>IF(ISERROR(VLOOKUP($B19,IN_T10!$B$2:$AW$3000,7,FALSE))=TRUE,"",VLOOKUP($B19,IN_T10!$B$2:$AW$3000,7,FALSE))</f>
        <v>0</v>
      </c>
      <c r="I19" s="467">
        <f>IF(ISERROR(VLOOKUP($B19,IN_T10!$B$2:$AW$3000,8,FALSE))=TRUE,"",VLOOKUP($B19,IN_T10!$B$2:$AW$3000,8,FALSE))</f>
        <v>0</v>
      </c>
      <c r="J19" s="469">
        <f>IF(ISERROR(VLOOKUP($B19,IN_T10!$B$2:$AW$3000,9,FALSE))=TRUE,"",VLOOKUP($B19,IN_T10!$B$2:$AW$3000,9,FALSE))</f>
        <v>0</v>
      </c>
      <c r="K19" s="467">
        <f>IF(ISERROR(VLOOKUP($B19,IN_T10!$B$2:$AW$3000,10,FALSE))=TRUE,"",VLOOKUP($B19,IN_T10!$B$2:$AW$3000,10,FALSE))</f>
        <v>0</v>
      </c>
      <c r="L19" s="469">
        <f>IF(ISERROR(VLOOKUP($B19,IN_T10!$B$2:$AW$3000,11,FALSE))=TRUE,"",VLOOKUP($B19,IN_T10!$B$2:$AW$3000,11,FALSE))</f>
        <v>0</v>
      </c>
      <c r="M19" s="467">
        <f>IF(ISERROR(VLOOKUP($B19,IN_T10!$B$2:$AW$3000,12,FALSE))=TRUE,"",VLOOKUP($B19,IN_T10!$B$2:$AW$3000,12,FALSE))</f>
        <v>0</v>
      </c>
      <c r="N19" s="469">
        <f>IF(ISERROR(VLOOKUP($B19,IN_T10!$B$2:$AW$3000,13,FALSE))=TRUE,"",VLOOKUP($B19,IN_T10!$B$2:$AW$3000,13,FALSE))</f>
        <v>0</v>
      </c>
      <c r="O19" s="467">
        <f>IF(ISERROR(VLOOKUP($B19,IN_T10!$B$2:$AW$3000,14,FALSE))=TRUE,"",VLOOKUP($B19,IN_T10!$B$2:$AW$3000,14,FALSE))</f>
        <v>0</v>
      </c>
      <c r="P19" s="469">
        <f>IF(ISERROR(VLOOKUP($B19,IN_T10!$B$2:$AW$3000,15,FALSE))=TRUE,"",VLOOKUP($B19,IN_T10!$B$2:$AW$3000,15,FALSE))</f>
        <v>0</v>
      </c>
      <c r="Q19" s="467">
        <f>IF(ISERROR(VLOOKUP($B19,IN_T10!$B$2:$AW$3000,16,FALSE))=TRUE,"",VLOOKUP($B19,IN_T10!$B$2:$AW$3000,16,FALSE))</f>
        <v>0</v>
      </c>
      <c r="R19" s="469">
        <f>IF(ISERROR(VLOOKUP($B19,IN_T10!$B$2:$AW$3000,17,FALSE))=TRUE,"",VLOOKUP($B19,IN_T10!$B$2:$AW$3000,17,FALSE))</f>
        <v>0</v>
      </c>
      <c r="S19" s="467">
        <f>IF(ISERROR(VLOOKUP($B19,IN_T10!$B$2:$AW$3000,18,FALSE))=TRUE,"",VLOOKUP($B19,IN_T10!$B$2:$AW$3000,18,FALSE))</f>
        <v>0</v>
      </c>
      <c r="T19" s="469">
        <f>IF(ISERROR(VLOOKUP($B19,IN_T10!$B$2:$AW$3000,19,FALSE))=TRUE,"",VLOOKUP($B19,IN_T10!$B$2:$AW$3000,19,FALSE))</f>
        <v>0</v>
      </c>
      <c r="U19" s="467">
        <v>0</v>
      </c>
      <c r="V19" s="469">
        <v>0</v>
      </c>
      <c r="W19" s="467">
        <f>IF(ISERROR(VLOOKUP($B19,IN_T10!$B$2:$AW$3000,22,FALSE))=TRUE,"",VLOOKUP($B19,IN_T10!$B$2:$AW$3000,22,FALSE))</f>
        <v>0</v>
      </c>
      <c r="X19" s="469">
        <f>IF(ISERROR(VLOOKUP($B19,IN_T10!$B$2:$AW$3000,23,FALSE))=TRUE,"",VLOOKUP($B19,IN_T10!$B$2:$AW$3000,23,FALSE))</f>
        <v>0</v>
      </c>
      <c r="Y19" s="467">
        <f>IF(ISERROR(VLOOKUP($B19,IN_T10!$B$2:$AW$3000,24,FALSE))=TRUE,"",VLOOKUP($B19,IN_T10!$B$2:$AW$3000,24,FALSE))</f>
        <v>0</v>
      </c>
      <c r="Z19" s="469">
        <f>IF(ISERROR(VLOOKUP($B19,IN_T10!$B$2:$AW$3000,25,FALSE))=TRUE,"",VLOOKUP($B19,IN_T10!$B$2:$AW$3000,25,FALSE))</f>
        <v>0</v>
      </c>
      <c r="AA19" s="467">
        <f>IF(ISERROR(VLOOKUP($B19,IN_T10!$B$2:$AW$3000,26,FALSE))=TRUE,"",VLOOKUP($B19,IN_T10!$B$2:$AW$3000,26,FALSE))</f>
        <v>0</v>
      </c>
      <c r="AB19" s="469">
        <f>IF(ISERROR(VLOOKUP($B19,IN_T10!$B$2:$AW$3000,27,FALSE))=TRUE,"",VLOOKUP($B19,IN_T10!$B$2:$AW$3000,27,FALSE))</f>
        <v>0</v>
      </c>
      <c r="AC19" s="467">
        <f>IF(ISERROR(VLOOKUP($B19,IN_T10!$B$2:$AW$3000,28,FALSE))=TRUE,"",VLOOKUP($B19,IN_T10!$B$2:$AW$3000,28,FALSE))</f>
        <v>0</v>
      </c>
      <c r="AD19" s="469">
        <f>IF(ISERROR(VLOOKUP($B19,IN_T10!$B$2:$AW$3000,29,FALSE))=TRUE,"",VLOOKUP($B19,IN_T10!$B$2:$AW$3000,29,FALSE))</f>
        <v>0</v>
      </c>
      <c r="AE19" s="467">
        <f>IF(ISERROR(VLOOKUP($B19,IN_T10!$B$2:$AW$3000,30,FALSE))=TRUE,"",VLOOKUP($B19,IN_T10!$B$2:$AW$3000,30,FALSE))</f>
        <v>0</v>
      </c>
      <c r="AF19" s="469">
        <f>IF(ISERROR(VLOOKUP($B19,IN_T10!$B$2:$AW$3000,31,FALSE))=TRUE,"",VLOOKUP($B19,IN_T10!$B$2:$AW$3000,31,FALSE))</f>
        <v>0</v>
      </c>
      <c r="AG19" s="467">
        <f>IF(ISERROR(VLOOKUP($B19,IN_T10!$B$2:$AW$3000,32,FALSE))=TRUE,"",VLOOKUP($B19,IN_T10!$B$2:$AW$3000,32,FALSE))</f>
        <v>0</v>
      </c>
      <c r="AH19" s="469">
        <f>IF(ISERROR(VLOOKUP($B19,IN_T10!$B$2:$AW$3000,33,FALSE))=TRUE,"",VLOOKUP($B19,IN_T10!$B$2:$AW$3000,33,FALSE))</f>
        <v>0</v>
      </c>
      <c r="AI19" s="467">
        <f>IF(ISERROR(VLOOKUP($B19,IN_T10!$B$2:$AW$3000,34,FALSE))=TRUE,"",VLOOKUP($B19,IN_T10!$B$2:$AW$3000,34,FALSE))</f>
        <v>0</v>
      </c>
      <c r="AJ19" s="469">
        <f>IF(ISERROR(VLOOKUP($B19,IN_T10!$B$2:$AW$3000,35,FALSE))=TRUE,"",VLOOKUP($B19,IN_T10!$B$2:$AW$3000,35,FALSE))</f>
        <v>0</v>
      </c>
      <c r="AK19" s="467">
        <f>IF(ISERROR(VLOOKUP($B19,IN_T10!$B$2:$AW$3000,36,FALSE))=TRUE,"",VLOOKUP($B19,IN_T10!$B$2:$AW$3000,36,FALSE))</f>
        <v>0</v>
      </c>
      <c r="AL19" s="469">
        <f>IF(ISERROR(VLOOKUP($B19,IN_T10!$B$2:$AW$3000,37,FALSE))=TRUE,"",VLOOKUP($B19,IN_T10!$B$2:$AW$3000,37,FALSE))</f>
        <v>0</v>
      </c>
      <c r="AM19" s="467">
        <f>IF(ISERROR(VLOOKUP($B19,IN_T10!$B$2:$AW$3000,38,FALSE))=TRUE,"",VLOOKUP($B19,IN_T10!$B$2:$AW$3000,38,FALSE))</f>
        <v>0</v>
      </c>
      <c r="AN19" s="469">
        <f>IF(ISERROR(VLOOKUP($B19,IN_T10!$B$2:$AW$3000,39,FALSE))=TRUE,"",VLOOKUP($B19,IN_T10!$B$2:$AW$3000,39,FALSE))</f>
        <v>0</v>
      </c>
      <c r="AO19" s="467">
        <f>IF(ISERROR(VLOOKUP($B19,IN_T10!$B$2:$AW$3000,40,FALSE))=TRUE,"",VLOOKUP($B19,IN_T10!$B$2:$AW$3000,40,FALSE))</f>
        <v>0</v>
      </c>
      <c r="AP19" s="469">
        <f>IF(ISERROR(VLOOKUP($B19,IN_T10!$B$2:$AW$3000,41,FALSE))=TRUE,"",VLOOKUP($B19,IN_T10!$B$2:$AW$3000,41,FALSE))</f>
        <v>0</v>
      </c>
      <c r="AQ19" s="467">
        <f>IF(ISERROR(VLOOKUP($B19,IN_T10!$B$2:$AW$3000,42,FALSE))=TRUE,"",VLOOKUP($B19,IN_T10!$B$2:$AW$3000,42,FALSE))</f>
        <v>0</v>
      </c>
      <c r="AR19" s="469">
        <f>IF(ISERROR(VLOOKUP($B19,IN_T10!$B$2:$AW$3000,43,FALSE))=TRUE,"",VLOOKUP($B19,IN_T10!$B$2:$AW$3000,43,FALSE))</f>
        <v>0</v>
      </c>
      <c r="AS19" s="467">
        <f>IF(ISERROR(VLOOKUP($B19,IN_T10!$B$2:$AW$3000,44,FALSE))=TRUE,"",VLOOKUP($B19,IN_T10!$B$2:$AW$3000,44,FALSE))</f>
        <v>0</v>
      </c>
      <c r="AT19" s="472">
        <f>IF(ISERROR(VLOOKUP($B19,IN_T10!$B$2:$AW$3000,45,FALSE))=TRUE,"",VLOOKUP($B19,IN_T10!$B$2:$AW$3000,45,FALSE))</f>
        <v>0</v>
      </c>
      <c r="AU19" s="1179">
        <f t="shared" si="0"/>
        <v>0</v>
      </c>
      <c r="AV19" s="1180">
        <f t="shared" si="1"/>
        <v>0</v>
      </c>
      <c r="AW19" s="1490" t="str">
        <f t="shared" si="2"/>
        <v>OK</v>
      </c>
      <c r="AX19" s="1488">
        <f>'t1'!K19-'t3'!C19-'t3'!E19-'t3'!G19-'t3'!I19+'t3'!K19+'t3'!M19+'t3'!O19</f>
        <v>0</v>
      </c>
      <c r="AY19" s="1489">
        <f>'t1'!L19-'t3'!D19-'t3'!F19-'t3'!H19-'t3'!J19+'t3'!L19+'t3'!N19+'t3'!P19</f>
        <v>0</v>
      </c>
      <c r="AZ19" s="937">
        <f>'t1'!M19</f>
        <v>0</v>
      </c>
    </row>
    <row r="20" spans="1:52" ht="14.25" customHeight="1" thickBot="1" x14ac:dyDescent="0.3">
      <c r="A20" s="1001" t="str">
        <f>'t1'!A20</f>
        <v>Veterinari con inc. di struttura semplice (rapp. Esclusivo)</v>
      </c>
      <c r="B20" s="1027" t="str">
        <f>'t1'!B20</f>
        <v>SD0E73</v>
      </c>
      <c r="C20" s="467">
        <f>IF(ISERROR(VLOOKUP($B20,IN_T10!$B$2:$AW$3000,2,FALSE))=TRUE,"",VLOOKUP($B20,IN_T10!$B$2:$AW$3000,2,FALSE))</f>
        <v>0</v>
      </c>
      <c r="D20" s="469">
        <f>IF(ISERROR(VLOOKUP($B20,IN_T10!$B$2:$AW$3000,3,FALSE))=TRUE,"",VLOOKUP($B20,IN_T10!$B$2:$AW$3000,3,FALSE))</f>
        <v>0</v>
      </c>
      <c r="E20" s="467">
        <f>IF(ISERROR(VLOOKUP($B20,IN_T10!$B$2:$AW$3000,4,FALSE))=TRUE,"",VLOOKUP($B20,IN_T10!$B$2:$AW$3000,4,FALSE))</f>
        <v>0</v>
      </c>
      <c r="F20" s="469">
        <f>IF(ISERROR(VLOOKUP($B20,IN_T10!$B$2:$AW$3000,5,FALSE))=TRUE,"",VLOOKUP($B20,IN_T10!$B$2:$AW$3000,5,FALSE))</f>
        <v>0</v>
      </c>
      <c r="G20" s="467">
        <f>IF(ISERROR(VLOOKUP($B20,IN_T10!$B$2:$AW$3000,6,FALSE))=TRUE,"",VLOOKUP($B20,IN_T10!$B$2:$AW$3000,6,FALSE))</f>
        <v>0</v>
      </c>
      <c r="H20" s="469">
        <f>IF(ISERROR(VLOOKUP($B20,IN_T10!$B$2:$AW$3000,7,FALSE))=TRUE,"",VLOOKUP($B20,IN_T10!$B$2:$AW$3000,7,FALSE))</f>
        <v>0</v>
      </c>
      <c r="I20" s="467">
        <f>IF(ISERROR(VLOOKUP($B20,IN_T10!$B$2:$AW$3000,8,FALSE))=TRUE,"",VLOOKUP($B20,IN_T10!$B$2:$AW$3000,8,FALSE))</f>
        <v>0</v>
      </c>
      <c r="J20" s="469">
        <f>IF(ISERROR(VLOOKUP($B20,IN_T10!$B$2:$AW$3000,9,FALSE))=TRUE,"",VLOOKUP($B20,IN_T10!$B$2:$AW$3000,9,FALSE))</f>
        <v>0</v>
      </c>
      <c r="K20" s="467">
        <f>IF(ISERROR(VLOOKUP($B20,IN_T10!$B$2:$AW$3000,10,FALSE))=TRUE,"",VLOOKUP($B20,IN_T10!$B$2:$AW$3000,10,FALSE))</f>
        <v>0</v>
      </c>
      <c r="L20" s="469">
        <f>IF(ISERROR(VLOOKUP($B20,IN_T10!$B$2:$AW$3000,11,FALSE))=TRUE,"",VLOOKUP($B20,IN_T10!$B$2:$AW$3000,11,FALSE))</f>
        <v>0</v>
      </c>
      <c r="M20" s="467">
        <f>IF(ISERROR(VLOOKUP($B20,IN_T10!$B$2:$AW$3000,12,FALSE))=TRUE,"",VLOOKUP($B20,IN_T10!$B$2:$AW$3000,12,FALSE))</f>
        <v>0</v>
      </c>
      <c r="N20" s="469">
        <f>IF(ISERROR(VLOOKUP($B20,IN_T10!$B$2:$AW$3000,13,FALSE))=TRUE,"",VLOOKUP($B20,IN_T10!$B$2:$AW$3000,13,FALSE))</f>
        <v>0</v>
      </c>
      <c r="O20" s="467">
        <f>IF(ISERROR(VLOOKUP($B20,IN_T10!$B$2:$AW$3000,14,FALSE))=TRUE,"",VLOOKUP($B20,IN_T10!$B$2:$AW$3000,14,FALSE))</f>
        <v>0</v>
      </c>
      <c r="P20" s="469">
        <f>IF(ISERROR(VLOOKUP($B20,IN_T10!$B$2:$AW$3000,15,FALSE))=TRUE,"",VLOOKUP($B20,IN_T10!$B$2:$AW$3000,15,FALSE))</f>
        <v>0</v>
      </c>
      <c r="Q20" s="467">
        <f>IF(ISERROR(VLOOKUP($B20,IN_T10!$B$2:$AW$3000,16,FALSE))=TRUE,"",VLOOKUP($B20,IN_T10!$B$2:$AW$3000,16,FALSE))</f>
        <v>0</v>
      </c>
      <c r="R20" s="469">
        <f>IF(ISERROR(VLOOKUP($B20,IN_T10!$B$2:$AW$3000,17,FALSE))=TRUE,"",VLOOKUP($B20,IN_T10!$B$2:$AW$3000,17,FALSE))</f>
        <v>0</v>
      </c>
      <c r="S20" s="467">
        <f>IF(ISERROR(VLOOKUP($B20,IN_T10!$B$2:$AW$3000,18,FALSE))=TRUE,"",VLOOKUP($B20,IN_T10!$B$2:$AW$3000,18,FALSE))</f>
        <v>0</v>
      </c>
      <c r="T20" s="469">
        <f>IF(ISERROR(VLOOKUP($B20,IN_T10!$B$2:$AW$3000,19,FALSE))=TRUE,"",VLOOKUP($B20,IN_T10!$B$2:$AW$3000,19,FALSE))</f>
        <v>0</v>
      </c>
      <c r="U20" s="467">
        <v>0</v>
      </c>
      <c r="V20" s="469">
        <v>0</v>
      </c>
      <c r="W20" s="467">
        <f>IF(ISERROR(VLOOKUP($B20,IN_T10!$B$2:$AW$3000,22,FALSE))=TRUE,"",VLOOKUP($B20,IN_T10!$B$2:$AW$3000,22,FALSE))</f>
        <v>0</v>
      </c>
      <c r="X20" s="469">
        <f>IF(ISERROR(VLOOKUP($B20,IN_T10!$B$2:$AW$3000,23,FALSE))=TRUE,"",VLOOKUP($B20,IN_T10!$B$2:$AW$3000,23,FALSE))</f>
        <v>0</v>
      </c>
      <c r="Y20" s="467">
        <f>IF(ISERROR(VLOOKUP($B20,IN_T10!$B$2:$AW$3000,24,FALSE))=TRUE,"",VLOOKUP($B20,IN_T10!$B$2:$AW$3000,24,FALSE))</f>
        <v>0</v>
      </c>
      <c r="Z20" s="469">
        <f>IF(ISERROR(VLOOKUP($B20,IN_T10!$B$2:$AW$3000,25,FALSE))=TRUE,"",VLOOKUP($B20,IN_T10!$B$2:$AW$3000,25,FALSE))</f>
        <v>0</v>
      </c>
      <c r="AA20" s="467">
        <f>IF(ISERROR(VLOOKUP($B20,IN_T10!$B$2:$AW$3000,26,FALSE))=TRUE,"",VLOOKUP($B20,IN_T10!$B$2:$AW$3000,26,FALSE))</f>
        <v>0</v>
      </c>
      <c r="AB20" s="469">
        <f>IF(ISERROR(VLOOKUP($B20,IN_T10!$B$2:$AW$3000,27,FALSE))=TRUE,"",VLOOKUP($B20,IN_T10!$B$2:$AW$3000,27,FALSE))</f>
        <v>0</v>
      </c>
      <c r="AC20" s="467">
        <f>IF(ISERROR(VLOOKUP($B20,IN_T10!$B$2:$AW$3000,28,FALSE))=TRUE,"",VLOOKUP($B20,IN_T10!$B$2:$AW$3000,28,FALSE))</f>
        <v>0</v>
      </c>
      <c r="AD20" s="469">
        <f>IF(ISERROR(VLOOKUP($B20,IN_T10!$B$2:$AW$3000,29,FALSE))=TRUE,"",VLOOKUP($B20,IN_T10!$B$2:$AW$3000,29,FALSE))</f>
        <v>0</v>
      </c>
      <c r="AE20" s="467">
        <f>IF(ISERROR(VLOOKUP($B20,IN_T10!$B$2:$AW$3000,30,FALSE))=TRUE,"",VLOOKUP($B20,IN_T10!$B$2:$AW$3000,30,FALSE))</f>
        <v>0</v>
      </c>
      <c r="AF20" s="469">
        <f>IF(ISERROR(VLOOKUP($B20,IN_T10!$B$2:$AW$3000,31,FALSE))=TRUE,"",VLOOKUP($B20,IN_T10!$B$2:$AW$3000,31,FALSE))</f>
        <v>0</v>
      </c>
      <c r="AG20" s="467">
        <f>IF(ISERROR(VLOOKUP($B20,IN_T10!$B$2:$AW$3000,32,FALSE))=TRUE,"",VLOOKUP($B20,IN_T10!$B$2:$AW$3000,32,FALSE))</f>
        <v>0</v>
      </c>
      <c r="AH20" s="469">
        <f>IF(ISERROR(VLOOKUP($B20,IN_T10!$B$2:$AW$3000,33,FALSE))=TRUE,"",VLOOKUP($B20,IN_T10!$B$2:$AW$3000,33,FALSE))</f>
        <v>0</v>
      </c>
      <c r="AI20" s="467">
        <f>IF(ISERROR(VLOOKUP($B20,IN_T10!$B$2:$AW$3000,34,FALSE))=TRUE,"",VLOOKUP($B20,IN_T10!$B$2:$AW$3000,34,FALSE))</f>
        <v>0</v>
      </c>
      <c r="AJ20" s="469">
        <f>IF(ISERROR(VLOOKUP($B20,IN_T10!$B$2:$AW$3000,35,FALSE))=TRUE,"",VLOOKUP($B20,IN_T10!$B$2:$AW$3000,35,FALSE))</f>
        <v>0</v>
      </c>
      <c r="AK20" s="467">
        <f>IF(ISERROR(VLOOKUP($B20,IN_T10!$B$2:$AW$3000,36,FALSE))=TRUE,"",VLOOKUP($B20,IN_T10!$B$2:$AW$3000,36,FALSE))</f>
        <v>0</v>
      </c>
      <c r="AL20" s="469">
        <f>IF(ISERROR(VLOOKUP($B20,IN_T10!$B$2:$AW$3000,37,FALSE))=TRUE,"",VLOOKUP($B20,IN_T10!$B$2:$AW$3000,37,FALSE))</f>
        <v>0</v>
      </c>
      <c r="AM20" s="467">
        <f>IF(ISERROR(VLOOKUP($B20,IN_T10!$B$2:$AW$3000,38,FALSE))=TRUE,"",VLOOKUP($B20,IN_T10!$B$2:$AW$3000,38,FALSE))</f>
        <v>0</v>
      </c>
      <c r="AN20" s="469">
        <f>IF(ISERROR(VLOOKUP($B20,IN_T10!$B$2:$AW$3000,39,FALSE))=TRUE,"",VLOOKUP($B20,IN_T10!$B$2:$AW$3000,39,FALSE))</f>
        <v>0</v>
      </c>
      <c r="AO20" s="467">
        <f>IF(ISERROR(VLOOKUP($B20,IN_T10!$B$2:$AW$3000,40,FALSE))=TRUE,"",VLOOKUP($B20,IN_T10!$B$2:$AW$3000,40,FALSE))</f>
        <v>0</v>
      </c>
      <c r="AP20" s="469">
        <f>IF(ISERROR(VLOOKUP($B20,IN_T10!$B$2:$AW$3000,41,FALSE))=TRUE,"",VLOOKUP($B20,IN_T10!$B$2:$AW$3000,41,FALSE))</f>
        <v>0</v>
      </c>
      <c r="AQ20" s="467">
        <f>IF(ISERROR(VLOOKUP($B20,IN_T10!$B$2:$AW$3000,42,FALSE))=TRUE,"",VLOOKUP($B20,IN_T10!$B$2:$AW$3000,42,FALSE))</f>
        <v>0</v>
      </c>
      <c r="AR20" s="469">
        <f>IF(ISERROR(VLOOKUP($B20,IN_T10!$B$2:$AW$3000,43,FALSE))=TRUE,"",VLOOKUP($B20,IN_T10!$B$2:$AW$3000,43,FALSE))</f>
        <v>0</v>
      </c>
      <c r="AS20" s="467">
        <f>IF(ISERROR(VLOOKUP($B20,IN_T10!$B$2:$AW$3000,44,FALSE))=TRUE,"",VLOOKUP($B20,IN_T10!$B$2:$AW$3000,44,FALSE))</f>
        <v>0</v>
      </c>
      <c r="AT20" s="472">
        <f>IF(ISERROR(VLOOKUP($B20,IN_T10!$B$2:$AW$3000,45,FALSE))=TRUE,"",VLOOKUP($B20,IN_T10!$B$2:$AW$3000,45,FALSE))</f>
        <v>0</v>
      </c>
      <c r="AU20" s="1179">
        <f t="shared" si="0"/>
        <v>0</v>
      </c>
      <c r="AV20" s="1180">
        <f t="shared" si="1"/>
        <v>0</v>
      </c>
      <c r="AW20" s="1490" t="str">
        <f t="shared" si="2"/>
        <v>OK</v>
      </c>
      <c r="AX20" s="1488">
        <f>'t1'!K20-'t3'!C20-'t3'!E20-'t3'!G20-'t3'!I20+'t3'!K20+'t3'!M20+'t3'!O20</f>
        <v>0</v>
      </c>
      <c r="AY20" s="1489">
        <f>'t1'!L20-'t3'!D20-'t3'!F20-'t3'!H20-'t3'!J20+'t3'!L20+'t3'!N20+'t3'!P20</f>
        <v>0</v>
      </c>
      <c r="AZ20" s="937">
        <f>'t1'!M20</f>
        <v>0</v>
      </c>
    </row>
    <row r="21" spans="1:52" ht="14.25" customHeight="1" thickBot="1" x14ac:dyDescent="0.3">
      <c r="A21" s="1001" t="str">
        <f>'t1'!A21</f>
        <v>Veterinari con inc. di struttura semplice (rapp. Non escl.)</v>
      </c>
      <c r="B21" s="1027" t="str">
        <f>'t1'!B21</f>
        <v>SD0N73</v>
      </c>
      <c r="C21" s="467">
        <f>IF(ISERROR(VLOOKUP($B21,IN_T10!$B$2:$AW$3000,2,FALSE))=TRUE,"",VLOOKUP($B21,IN_T10!$B$2:$AW$3000,2,FALSE))</f>
        <v>0</v>
      </c>
      <c r="D21" s="469">
        <f>IF(ISERROR(VLOOKUP($B21,IN_T10!$B$2:$AW$3000,3,FALSE))=TRUE,"",VLOOKUP($B21,IN_T10!$B$2:$AW$3000,3,FALSE))</f>
        <v>0</v>
      </c>
      <c r="E21" s="467">
        <f>IF(ISERROR(VLOOKUP($B21,IN_T10!$B$2:$AW$3000,4,FALSE))=TRUE,"",VLOOKUP($B21,IN_T10!$B$2:$AW$3000,4,FALSE))</f>
        <v>0</v>
      </c>
      <c r="F21" s="469">
        <f>IF(ISERROR(VLOOKUP($B21,IN_T10!$B$2:$AW$3000,5,FALSE))=TRUE,"",VLOOKUP($B21,IN_T10!$B$2:$AW$3000,5,FALSE))</f>
        <v>0</v>
      </c>
      <c r="G21" s="467">
        <f>IF(ISERROR(VLOOKUP($B21,IN_T10!$B$2:$AW$3000,6,FALSE))=TRUE,"",VLOOKUP($B21,IN_T10!$B$2:$AW$3000,6,FALSE))</f>
        <v>0</v>
      </c>
      <c r="H21" s="469">
        <f>IF(ISERROR(VLOOKUP($B21,IN_T10!$B$2:$AW$3000,7,FALSE))=TRUE,"",VLOOKUP($B21,IN_T10!$B$2:$AW$3000,7,FALSE))</f>
        <v>0</v>
      </c>
      <c r="I21" s="467">
        <f>IF(ISERROR(VLOOKUP($B21,IN_T10!$B$2:$AW$3000,8,FALSE))=TRUE,"",VLOOKUP($B21,IN_T10!$B$2:$AW$3000,8,FALSE))</f>
        <v>0</v>
      </c>
      <c r="J21" s="469">
        <f>IF(ISERROR(VLOOKUP($B21,IN_T10!$B$2:$AW$3000,9,FALSE))=TRUE,"",VLOOKUP($B21,IN_T10!$B$2:$AW$3000,9,FALSE))</f>
        <v>0</v>
      </c>
      <c r="K21" s="467">
        <f>IF(ISERROR(VLOOKUP($B21,IN_T10!$B$2:$AW$3000,10,FALSE))=TRUE,"",VLOOKUP($B21,IN_T10!$B$2:$AW$3000,10,FALSE))</f>
        <v>0</v>
      </c>
      <c r="L21" s="469">
        <f>IF(ISERROR(VLOOKUP($B21,IN_T10!$B$2:$AW$3000,11,FALSE))=TRUE,"",VLOOKUP($B21,IN_T10!$B$2:$AW$3000,11,FALSE))</f>
        <v>0</v>
      </c>
      <c r="M21" s="467">
        <f>IF(ISERROR(VLOOKUP($B21,IN_T10!$B$2:$AW$3000,12,FALSE))=TRUE,"",VLOOKUP($B21,IN_T10!$B$2:$AW$3000,12,FALSE))</f>
        <v>0</v>
      </c>
      <c r="N21" s="469">
        <f>IF(ISERROR(VLOOKUP($B21,IN_T10!$B$2:$AW$3000,13,FALSE))=TRUE,"",VLOOKUP($B21,IN_T10!$B$2:$AW$3000,13,FALSE))</f>
        <v>0</v>
      </c>
      <c r="O21" s="467">
        <f>IF(ISERROR(VLOOKUP($B21,IN_T10!$B$2:$AW$3000,14,FALSE))=TRUE,"",VLOOKUP($B21,IN_T10!$B$2:$AW$3000,14,FALSE))</f>
        <v>0</v>
      </c>
      <c r="P21" s="469">
        <f>IF(ISERROR(VLOOKUP($B21,IN_T10!$B$2:$AW$3000,15,FALSE))=TRUE,"",VLOOKUP($B21,IN_T10!$B$2:$AW$3000,15,FALSE))</f>
        <v>0</v>
      </c>
      <c r="Q21" s="467">
        <f>IF(ISERROR(VLOOKUP($B21,IN_T10!$B$2:$AW$3000,16,FALSE))=TRUE,"",VLOOKUP($B21,IN_T10!$B$2:$AW$3000,16,FALSE))</f>
        <v>0</v>
      </c>
      <c r="R21" s="469">
        <f>IF(ISERROR(VLOOKUP($B21,IN_T10!$B$2:$AW$3000,17,FALSE))=TRUE,"",VLOOKUP($B21,IN_T10!$B$2:$AW$3000,17,FALSE))</f>
        <v>0</v>
      </c>
      <c r="S21" s="467">
        <f>IF(ISERROR(VLOOKUP($B21,IN_T10!$B$2:$AW$3000,18,FALSE))=TRUE,"",VLOOKUP($B21,IN_T10!$B$2:$AW$3000,18,FALSE))</f>
        <v>0</v>
      </c>
      <c r="T21" s="469">
        <f>IF(ISERROR(VLOOKUP($B21,IN_T10!$B$2:$AW$3000,19,FALSE))=TRUE,"",VLOOKUP($B21,IN_T10!$B$2:$AW$3000,19,FALSE))</f>
        <v>0</v>
      </c>
      <c r="U21" s="467">
        <v>0</v>
      </c>
      <c r="V21" s="469">
        <v>0</v>
      </c>
      <c r="W21" s="467">
        <f>IF(ISERROR(VLOOKUP($B21,IN_T10!$B$2:$AW$3000,22,FALSE))=TRUE,"",VLOOKUP($B21,IN_T10!$B$2:$AW$3000,22,FALSE))</f>
        <v>0</v>
      </c>
      <c r="X21" s="469">
        <f>IF(ISERROR(VLOOKUP($B21,IN_T10!$B$2:$AW$3000,23,FALSE))=TRUE,"",VLOOKUP($B21,IN_T10!$B$2:$AW$3000,23,FALSE))</f>
        <v>0</v>
      </c>
      <c r="Y21" s="467">
        <f>IF(ISERROR(VLOOKUP($B21,IN_T10!$B$2:$AW$3000,24,FALSE))=TRUE,"",VLOOKUP($B21,IN_T10!$B$2:$AW$3000,24,FALSE))</f>
        <v>0</v>
      </c>
      <c r="Z21" s="469">
        <f>IF(ISERROR(VLOOKUP($B21,IN_T10!$B$2:$AW$3000,25,FALSE))=TRUE,"",VLOOKUP($B21,IN_T10!$B$2:$AW$3000,25,FALSE))</f>
        <v>0</v>
      </c>
      <c r="AA21" s="467">
        <f>IF(ISERROR(VLOOKUP($B21,IN_T10!$B$2:$AW$3000,26,FALSE))=TRUE,"",VLOOKUP($B21,IN_T10!$B$2:$AW$3000,26,FALSE))</f>
        <v>0</v>
      </c>
      <c r="AB21" s="469">
        <f>IF(ISERROR(VLOOKUP($B21,IN_T10!$B$2:$AW$3000,27,FALSE))=TRUE,"",VLOOKUP($B21,IN_T10!$B$2:$AW$3000,27,FALSE))</f>
        <v>0</v>
      </c>
      <c r="AC21" s="467">
        <f>IF(ISERROR(VLOOKUP($B21,IN_T10!$B$2:$AW$3000,28,FALSE))=TRUE,"",VLOOKUP($B21,IN_T10!$B$2:$AW$3000,28,FALSE))</f>
        <v>0</v>
      </c>
      <c r="AD21" s="469">
        <f>IF(ISERROR(VLOOKUP($B21,IN_T10!$B$2:$AW$3000,29,FALSE))=TRUE,"",VLOOKUP($B21,IN_T10!$B$2:$AW$3000,29,FALSE))</f>
        <v>0</v>
      </c>
      <c r="AE21" s="467">
        <f>IF(ISERROR(VLOOKUP($B21,IN_T10!$B$2:$AW$3000,30,FALSE))=TRUE,"",VLOOKUP($B21,IN_T10!$B$2:$AW$3000,30,FALSE))</f>
        <v>0</v>
      </c>
      <c r="AF21" s="469">
        <f>IF(ISERROR(VLOOKUP($B21,IN_T10!$B$2:$AW$3000,31,FALSE))=TRUE,"",VLOOKUP($B21,IN_T10!$B$2:$AW$3000,31,FALSE))</f>
        <v>0</v>
      </c>
      <c r="AG21" s="467">
        <f>IF(ISERROR(VLOOKUP($B21,IN_T10!$B$2:$AW$3000,32,FALSE))=TRUE,"",VLOOKUP($B21,IN_T10!$B$2:$AW$3000,32,FALSE))</f>
        <v>0</v>
      </c>
      <c r="AH21" s="469">
        <f>IF(ISERROR(VLOOKUP($B21,IN_T10!$B$2:$AW$3000,33,FALSE))=TRUE,"",VLOOKUP($B21,IN_T10!$B$2:$AW$3000,33,FALSE))</f>
        <v>0</v>
      </c>
      <c r="AI21" s="467">
        <f>IF(ISERROR(VLOOKUP($B21,IN_T10!$B$2:$AW$3000,34,FALSE))=TRUE,"",VLOOKUP($B21,IN_T10!$B$2:$AW$3000,34,FALSE))</f>
        <v>0</v>
      </c>
      <c r="AJ21" s="469">
        <f>IF(ISERROR(VLOOKUP($B21,IN_T10!$B$2:$AW$3000,35,FALSE))=TRUE,"",VLOOKUP($B21,IN_T10!$B$2:$AW$3000,35,FALSE))</f>
        <v>0</v>
      </c>
      <c r="AK21" s="467">
        <f>IF(ISERROR(VLOOKUP($B21,IN_T10!$B$2:$AW$3000,36,FALSE))=TRUE,"",VLOOKUP($B21,IN_T10!$B$2:$AW$3000,36,FALSE))</f>
        <v>0</v>
      </c>
      <c r="AL21" s="469">
        <f>IF(ISERROR(VLOOKUP($B21,IN_T10!$B$2:$AW$3000,37,FALSE))=TRUE,"",VLOOKUP($B21,IN_T10!$B$2:$AW$3000,37,FALSE))</f>
        <v>0</v>
      </c>
      <c r="AM21" s="467">
        <f>IF(ISERROR(VLOOKUP($B21,IN_T10!$B$2:$AW$3000,38,FALSE))=TRUE,"",VLOOKUP($B21,IN_T10!$B$2:$AW$3000,38,FALSE))</f>
        <v>0</v>
      </c>
      <c r="AN21" s="469">
        <f>IF(ISERROR(VLOOKUP($B21,IN_T10!$B$2:$AW$3000,39,FALSE))=TRUE,"",VLOOKUP($B21,IN_T10!$B$2:$AW$3000,39,FALSE))</f>
        <v>0</v>
      </c>
      <c r="AO21" s="467">
        <f>IF(ISERROR(VLOOKUP($B21,IN_T10!$B$2:$AW$3000,40,FALSE))=TRUE,"",VLOOKUP($B21,IN_T10!$B$2:$AW$3000,40,FALSE))</f>
        <v>0</v>
      </c>
      <c r="AP21" s="469">
        <f>IF(ISERROR(VLOOKUP($B21,IN_T10!$B$2:$AW$3000,41,FALSE))=TRUE,"",VLOOKUP($B21,IN_T10!$B$2:$AW$3000,41,FALSE))</f>
        <v>0</v>
      </c>
      <c r="AQ21" s="467">
        <f>IF(ISERROR(VLOOKUP($B21,IN_T10!$B$2:$AW$3000,42,FALSE))=TRUE,"",VLOOKUP($B21,IN_T10!$B$2:$AW$3000,42,FALSE))</f>
        <v>0</v>
      </c>
      <c r="AR21" s="469">
        <f>IF(ISERROR(VLOOKUP($B21,IN_T10!$B$2:$AW$3000,43,FALSE))=TRUE,"",VLOOKUP($B21,IN_T10!$B$2:$AW$3000,43,FALSE))</f>
        <v>0</v>
      </c>
      <c r="AS21" s="467">
        <f>IF(ISERROR(VLOOKUP($B21,IN_T10!$B$2:$AW$3000,44,FALSE))=TRUE,"",VLOOKUP($B21,IN_T10!$B$2:$AW$3000,44,FALSE))</f>
        <v>0</v>
      </c>
      <c r="AT21" s="472">
        <f>IF(ISERROR(VLOOKUP($B21,IN_T10!$B$2:$AW$3000,45,FALSE))=TRUE,"",VLOOKUP($B21,IN_T10!$B$2:$AW$3000,45,FALSE))</f>
        <v>0</v>
      </c>
      <c r="AU21" s="1179">
        <f t="shared" si="0"/>
        <v>0</v>
      </c>
      <c r="AV21" s="1180">
        <f t="shared" si="1"/>
        <v>0</v>
      </c>
      <c r="AW21" s="1490" t="str">
        <f t="shared" si="2"/>
        <v>OK</v>
      </c>
      <c r="AX21" s="1488">
        <f>'t1'!K21-'t3'!C21-'t3'!E21-'t3'!G21-'t3'!I21+'t3'!K21+'t3'!M21+'t3'!O21</f>
        <v>0</v>
      </c>
      <c r="AY21" s="1489">
        <f>'t1'!L21-'t3'!D21-'t3'!F21-'t3'!H21-'t3'!J21+'t3'!L21+'t3'!N21+'t3'!P21</f>
        <v>0</v>
      </c>
      <c r="AZ21" s="937">
        <f>'t1'!M21</f>
        <v>0</v>
      </c>
    </row>
    <row r="22" spans="1:52" ht="14.25" customHeight="1" thickBot="1" x14ac:dyDescent="0.3">
      <c r="A22" s="1001" t="str">
        <f>'t1'!A22</f>
        <v>Veterinari con altri incar. Prof.li (rapp. Esclusivo)</v>
      </c>
      <c r="B22" s="1027" t="str">
        <f>'t1'!B22</f>
        <v>SD0A73</v>
      </c>
      <c r="C22" s="467">
        <f>IF(ISERROR(VLOOKUP($B22,IN_T10!$B$2:$AW$3000,2,FALSE))=TRUE,"",VLOOKUP($B22,IN_T10!$B$2:$AW$3000,2,FALSE))</f>
        <v>0</v>
      </c>
      <c r="D22" s="469">
        <f>IF(ISERROR(VLOOKUP($B22,IN_T10!$B$2:$AW$3000,3,FALSE))=TRUE,"",VLOOKUP($B22,IN_T10!$B$2:$AW$3000,3,FALSE))</f>
        <v>0</v>
      </c>
      <c r="E22" s="467">
        <f>IF(ISERROR(VLOOKUP($B22,IN_T10!$B$2:$AW$3000,4,FALSE))=TRUE,"",VLOOKUP($B22,IN_T10!$B$2:$AW$3000,4,FALSE))</f>
        <v>0</v>
      </c>
      <c r="F22" s="469">
        <f>IF(ISERROR(VLOOKUP($B22,IN_T10!$B$2:$AW$3000,5,FALSE))=TRUE,"",VLOOKUP($B22,IN_T10!$B$2:$AW$3000,5,FALSE))</f>
        <v>0</v>
      </c>
      <c r="G22" s="467">
        <f>IF(ISERROR(VLOOKUP($B22,IN_T10!$B$2:$AW$3000,6,FALSE))=TRUE,"",VLOOKUP($B22,IN_T10!$B$2:$AW$3000,6,FALSE))</f>
        <v>0</v>
      </c>
      <c r="H22" s="469">
        <f>IF(ISERROR(VLOOKUP($B22,IN_T10!$B$2:$AW$3000,7,FALSE))=TRUE,"",VLOOKUP($B22,IN_T10!$B$2:$AW$3000,7,FALSE))</f>
        <v>0</v>
      </c>
      <c r="I22" s="467">
        <f>IF(ISERROR(VLOOKUP($B22,IN_T10!$B$2:$AW$3000,8,FALSE))=TRUE,"",VLOOKUP($B22,IN_T10!$B$2:$AW$3000,8,FALSE))</f>
        <v>0</v>
      </c>
      <c r="J22" s="469">
        <f>IF(ISERROR(VLOOKUP($B22,IN_T10!$B$2:$AW$3000,9,FALSE))=TRUE,"",VLOOKUP($B22,IN_T10!$B$2:$AW$3000,9,FALSE))</f>
        <v>0</v>
      </c>
      <c r="K22" s="467">
        <f>IF(ISERROR(VLOOKUP($B22,IN_T10!$B$2:$AW$3000,10,FALSE))=TRUE,"",VLOOKUP($B22,IN_T10!$B$2:$AW$3000,10,FALSE))</f>
        <v>0</v>
      </c>
      <c r="L22" s="469">
        <f>IF(ISERROR(VLOOKUP($B22,IN_T10!$B$2:$AW$3000,11,FALSE))=TRUE,"",VLOOKUP($B22,IN_T10!$B$2:$AW$3000,11,FALSE))</f>
        <v>0</v>
      </c>
      <c r="M22" s="467">
        <f>IF(ISERROR(VLOOKUP($B22,IN_T10!$B$2:$AW$3000,12,FALSE))=TRUE,"",VLOOKUP($B22,IN_T10!$B$2:$AW$3000,12,FALSE))</f>
        <v>0</v>
      </c>
      <c r="N22" s="469">
        <f>IF(ISERROR(VLOOKUP($B22,IN_T10!$B$2:$AW$3000,13,FALSE))=TRUE,"",VLOOKUP($B22,IN_T10!$B$2:$AW$3000,13,FALSE))</f>
        <v>0</v>
      </c>
      <c r="O22" s="467">
        <f>IF(ISERROR(VLOOKUP($B22,IN_T10!$B$2:$AW$3000,14,FALSE))=TRUE,"",VLOOKUP($B22,IN_T10!$B$2:$AW$3000,14,FALSE))</f>
        <v>0</v>
      </c>
      <c r="P22" s="469">
        <f>IF(ISERROR(VLOOKUP($B22,IN_T10!$B$2:$AW$3000,15,FALSE))=TRUE,"",VLOOKUP($B22,IN_T10!$B$2:$AW$3000,15,FALSE))</f>
        <v>0</v>
      </c>
      <c r="Q22" s="467">
        <f>IF(ISERROR(VLOOKUP($B22,IN_T10!$B$2:$AW$3000,16,FALSE))=TRUE,"",VLOOKUP($B22,IN_T10!$B$2:$AW$3000,16,FALSE))</f>
        <v>0</v>
      </c>
      <c r="R22" s="469">
        <f>IF(ISERROR(VLOOKUP($B22,IN_T10!$B$2:$AW$3000,17,FALSE))=TRUE,"",VLOOKUP($B22,IN_T10!$B$2:$AW$3000,17,FALSE))</f>
        <v>0</v>
      </c>
      <c r="S22" s="467">
        <f>IF(ISERROR(VLOOKUP($B22,IN_T10!$B$2:$AW$3000,18,FALSE))=TRUE,"",VLOOKUP($B22,IN_T10!$B$2:$AW$3000,18,FALSE))</f>
        <v>0</v>
      </c>
      <c r="T22" s="469">
        <f>IF(ISERROR(VLOOKUP($B22,IN_T10!$B$2:$AW$3000,19,FALSE))=TRUE,"",VLOOKUP($B22,IN_T10!$B$2:$AW$3000,19,FALSE))</f>
        <v>0</v>
      </c>
      <c r="U22" s="467">
        <v>0</v>
      </c>
      <c r="V22" s="469">
        <v>0</v>
      </c>
      <c r="W22" s="467">
        <f>IF(ISERROR(VLOOKUP($B22,IN_T10!$B$2:$AW$3000,22,FALSE))=TRUE,"",VLOOKUP($B22,IN_T10!$B$2:$AW$3000,22,FALSE))</f>
        <v>0</v>
      </c>
      <c r="X22" s="469">
        <f>IF(ISERROR(VLOOKUP($B22,IN_T10!$B$2:$AW$3000,23,FALSE))=TRUE,"",VLOOKUP($B22,IN_T10!$B$2:$AW$3000,23,FALSE))</f>
        <v>0</v>
      </c>
      <c r="Y22" s="467">
        <f>IF(ISERROR(VLOOKUP($B22,IN_T10!$B$2:$AW$3000,24,FALSE))=TRUE,"",VLOOKUP($B22,IN_T10!$B$2:$AW$3000,24,FALSE))</f>
        <v>0</v>
      </c>
      <c r="Z22" s="469">
        <f>IF(ISERROR(VLOOKUP($B22,IN_T10!$B$2:$AW$3000,25,FALSE))=TRUE,"",VLOOKUP($B22,IN_T10!$B$2:$AW$3000,25,FALSE))</f>
        <v>0</v>
      </c>
      <c r="AA22" s="467">
        <f>IF(ISERROR(VLOOKUP($B22,IN_T10!$B$2:$AW$3000,26,FALSE))=TRUE,"",VLOOKUP($B22,IN_T10!$B$2:$AW$3000,26,FALSE))</f>
        <v>0</v>
      </c>
      <c r="AB22" s="469">
        <f>IF(ISERROR(VLOOKUP($B22,IN_T10!$B$2:$AW$3000,27,FALSE))=TRUE,"",VLOOKUP($B22,IN_T10!$B$2:$AW$3000,27,FALSE))</f>
        <v>0</v>
      </c>
      <c r="AC22" s="467">
        <f>IF(ISERROR(VLOOKUP($B22,IN_T10!$B$2:$AW$3000,28,FALSE))=TRUE,"",VLOOKUP($B22,IN_T10!$B$2:$AW$3000,28,FALSE))</f>
        <v>0</v>
      </c>
      <c r="AD22" s="469">
        <f>IF(ISERROR(VLOOKUP($B22,IN_T10!$B$2:$AW$3000,29,FALSE))=TRUE,"",VLOOKUP($B22,IN_T10!$B$2:$AW$3000,29,FALSE))</f>
        <v>0</v>
      </c>
      <c r="AE22" s="467">
        <f>IF(ISERROR(VLOOKUP($B22,IN_T10!$B$2:$AW$3000,30,FALSE))=TRUE,"",VLOOKUP($B22,IN_T10!$B$2:$AW$3000,30,FALSE))</f>
        <v>0</v>
      </c>
      <c r="AF22" s="469">
        <f>IF(ISERROR(VLOOKUP($B22,IN_T10!$B$2:$AW$3000,31,FALSE))=TRUE,"",VLOOKUP($B22,IN_T10!$B$2:$AW$3000,31,FALSE))</f>
        <v>0</v>
      </c>
      <c r="AG22" s="467">
        <f>IF(ISERROR(VLOOKUP($B22,IN_T10!$B$2:$AW$3000,32,FALSE))=TRUE,"",VLOOKUP($B22,IN_T10!$B$2:$AW$3000,32,FALSE))</f>
        <v>0</v>
      </c>
      <c r="AH22" s="469">
        <f>IF(ISERROR(VLOOKUP($B22,IN_T10!$B$2:$AW$3000,33,FALSE))=TRUE,"",VLOOKUP($B22,IN_T10!$B$2:$AW$3000,33,FALSE))</f>
        <v>0</v>
      </c>
      <c r="AI22" s="467">
        <f>IF(ISERROR(VLOOKUP($B22,IN_T10!$B$2:$AW$3000,34,FALSE))=TRUE,"",VLOOKUP($B22,IN_T10!$B$2:$AW$3000,34,FALSE))</f>
        <v>0</v>
      </c>
      <c r="AJ22" s="469">
        <f>IF(ISERROR(VLOOKUP($B22,IN_T10!$B$2:$AW$3000,35,FALSE))=TRUE,"",VLOOKUP($B22,IN_T10!$B$2:$AW$3000,35,FALSE))</f>
        <v>0</v>
      </c>
      <c r="AK22" s="467">
        <f>IF(ISERROR(VLOOKUP($B22,IN_T10!$B$2:$AW$3000,36,FALSE))=TRUE,"",VLOOKUP($B22,IN_T10!$B$2:$AW$3000,36,FALSE))</f>
        <v>0</v>
      </c>
      <c r="AL22" s="469">
        <f>IF(ISERROR(VLOOKUP($B22,IN_T10!$B$2:$AW$3000,37,FALSE))=TRUE,"",VLOOKUP($B22,IN_T10!$B$2:$AW$3000,37,FALSE))</f>
        <v>0</v>
      </c>
      <c r="AM22" s="467">
        <f>IF(ISERROR(VLOOKUP($B22,IN_T10!$B$2:$AW$3000,38,FALSE))=TRUE,"",VLOOKUP($B22,IN_T10!$B$2:$AW$3000,38,FALSE))</f>
        <v>0</v>
      </c>
      <c r="AN22" s="469">
        <f>IF(ISERROR(VLOOKUP($B22,IN_T10!$B$2:$AW$3000,39,FALSE))=TRUE,"",VLOOKUP($B22,IN_T10!$B$2:$AW$3000,39,FALSE))</f>
        <v>0</v>
      </c>
      <c r="AO22" s="467">
        <f>IF(ISERROR(VLOOKUP($B22,IN_T10!$B$2:$AW$3000,40,FALSE))=TRUE,"",VLOOKUP($B22,IN_T10!$B$2:$AW$3000,40,FALSE))</f>
        <v>0</v>
      </c>
      <c r="AP22" s="469">
        <f>IF(ISERROR(VLOOKUP($B22,IN_T10!$B$2:$AW$3000,41,FALSE))=TRUE,"",VLOOKUP($B22,IN_T10!$B$2:$AW$3000,41,FALSE))</f>
        <v>0</v>
      </c>
      <c r="AQ22" s="467">
        <f>IF(ISERROR(VLOOKUP($B22,IN_T10!$B$2:$AW$3000,42,FALSE))=TRUE,"",VLOOKUP($B22,IN_T10!$B$2:$AW$3000,42,FALSE))</f>
        <v>0</v>
      </c>
      <c r="AR22" s="469">
        <f>IF(ISERROR(VLOOKUP($B22,IN_T10!$B$2:$AW$3000,43,FALSE))=TRUE,"",VLOOKUP($B22,IN_T10!$B$2:$AW$3000,43,FALSE))</f>
        <v>0</v>
      </c>
      <c r="AS22" s="467">
        <f>IF(ISERROR(VLOOKUP($B22,IN_T10!$B$2:$AW$3000,44,FALSE))=TRUE,"",VLOOKUP($B22,IN_T10!$B$2:$AW$3000,44,FALSE))</f>
        <v>0</v>
      </c>
      <c r="AT22" s="472">
        <f>IF(ISERROR(VLOOKUP($B22,IN_T10!$B$2:$AW$3000,45,FALSE))=TRUE,"",VLOOKUP($B22,IN_T10!$B$2:$AW$3000,45,FALSE))</f>
        <v>0</v>
      </c>
      <c r="AU22" s="1179">
        <f t="shared" si="0"/>
        <v>0</v>
      </c>
      <c r="AV22" s="1180">
        <f t="shared" si="1"/>
        <v>0</v>
      </c>
      <c r="AW22" s="1490" t="str">
        <f t="shared" si="2"/>
        <v>OK</v>
      </c>
      <c r="AX22" s="1488">
        <f>'t1'!K22-'t3'!C22-'t3'!E22-'t3'!G22-'t3'!I22+'t3'!K22+'t3'!M22+'t3'!O22</f>
        <v>0</v>
      </c>
      <c r="AY22" s="1489">
        <f>'t1'!L22-'t3'!D22-'t3'!F22-'t3'!H22-'t3'!J22+'t3'!L22+'t3'!N22+'t3'!P22</f>
        <v>0</v>
      </c>
      <c r="AZ22" s="937">
        <f>'t1'!M22</f>
        <v>0</v>
      </c>
    </row>
    <row r="23" spans="1:52" ht="14.25" customHeight="1" thickBot="1" x14ac:dyDescent="0.3">
      <c r="A23" s="1001" t="str">
        <f>'t1'!A23</f>
        <v>Veterinari con altri incar. Prof.li (rapp. Non escl.)</v>
      </c>
      <c r="B23" s="1027" t="str">
        <f>'t1'!B23</f>
        <v>SD0072</v>
      </c>
      <c r="C23" s="467">
        <f>IF(ISERROR(VLOOKUP($B23,IN_T10!$B$2:$AW$3000,2,FALSE))=TRUE,"",VLOOKUP($B23,IN_T10!$B$2:$AW$3000,2,FALSE))</f>
        <v>0</v>
      </c>
      <c r="D23" s="469">
        <f>IF(ISERROR(VLOOKUP($B23,IN_T10!$B$2:$AW$3000,3,FALSE))=TRUE,"",VLOOKUP($B23,IN_T10!$B$2:$AW$3000,3,FALSE))</f>
        <v>0</v>
      </c>
      <c r="E23" s="467">
        <f>IF(ISERROR(VLOOKUP($B23,IN_T10!$B$2:$AW$3000,4,FALSE))=TRUE,"",VLOOKUP($B23,IN_T10!$B$2:$AW$3000,4,FALSE))</f>
        <v>0</v>
      </c>
      <c r="F23" s="469">
        <f>IF(ISERROR(VLOOKUP($B23,IN_T10!$B$2:$AW$3000,5,FALSE))=TRUE,"",VLOOKUP($B23,IN_T10!$B$2:$AW$3000,5,FALSE))</f>
        <v>0</v>
      </c>
      <c r="G23" s="467">
        <f>IF(ISERROR(VLOOKUP($B23,IN_T10!$B$2:$AW$3000,6,FALSE))=TRUE,"",VLOOKUP($B23,IN_T10!$B$2:$AW$3000,6,FALSE))</f>
        <v>0</v>
      </c>
      <c r="H23" s="469">
        <f>IF(ISERROR(VLOOKUP($B23,IN_T10!$B$2:$AW$3000,7,FALSE))=TRUE,"",VLOOKUP($B23,IN_T10!$B$2:$AW$3000,7,FALSE))</f>
        <v>0</v>
      </c>
      <c r="I23" s="467">
        <f>IF(ISERROR(VLOOKUP($B23,IN_T10!$B$2:$AW$3000,8,FALSE))=TRUE,"",VLOOKUP($B23,IN_T10!$B$2:$AW$3000,8,FALSE))</f>
        <v>0</v>
      </c>
      <c r="J23" s="469">
        <f>IF(ISERROR(VLOOKUP($B23,IN_T10!$B$2:$AW$3000,9,FALSE))=TRUE,"",VLOOKUP($B23,IN_T10!$B$2:$AW$3000,9,FALSE))</f>
        <v>0</v>
      </c>
      <c r="K23" s="467">
        <f>IF(ISERROR(VLOOKUP($B23,IN_T10!$B$2:$AW$3000,10,FALSE))=TRUE,"",VLOOKUP($B23,IN_T10!$B$2:$AW$3000,10,FALSE))</f>
        <v>0</v>
      </c>
      <c r="L23" s="469">
        <f>IF(ISERROR(VLOOKUP($B23,IN_T10!$B$2:$AW$3000,11,FALSE))=TRUE,"",VLOOKUP($B23,IN_T10!$B$2:$AW$3000,11,FALSE))</f>
        <v>0</v>
      </c>
      <c r="M23" s="467">
        <f>IF(ISERROR(VLOOKUP($B23,IN_T10!$B$2:$AW$3000,12,FALSE))=TRUE,"",VLOOKUP($B23,IN_T10!$B$2:$AW$3000,12,FALSE))</f>
        <v>0</v>
      </c>
      <c r="N23" s="469">
        <f>IF(ISERROR(VLOOKUP($B23,IN_T10!$B$2:$AW$3000,13,FALSE))=TRUE,"",VLOOKUP($B23,IN_T10!$B$2:$AW$3000,13,FALSE))</f>
        <v>0</v>
      </c>
      <c r="O23" s="467">
        <f>IF(ISERROR(VLOOKUP($B23,IN_T10!$B$2:$AW$3000,14,FALSE))=TRUE,"",VLOOKUP($B23,IN_T10!$B$2:$AW$3000,14,FALSE))</f>
        <v>0</v>
      </c>
      <c r="P23" s="469">
        <f>IF(ISERROR(VLOOKUP($B23,IN_T10!$B$2:$AW$3000,15,FALSE))=TRUE,"",VLOOKUP($B23,IN_T10!$B$2:$AW$3000,15,FALSE))</f>
        <v>0</v>
      </c>
      <c r="Q23" s="467">
        <f>IF(ISERROR(VLOOKUP($B23,IN_T10!$B$2:$AW$3000,16,FALSE))=TRUE,"",VLOOKUP($B23,IN_T10!$B$2:$AW$3000,16,FALSE))</f>
        <v>0</v>
      </c>
      <c r="R23" s="469">
        <f>IF(ISERROR(VLOOKUP($B23,IN_T10!$B$2:$AW$3000,17,FALSE))=TRUE,"",VLOOKUP($B23,IN_T10!$B$2:$AW$3000,17,FALSE))</f>
        <v>0</v>
      </c>
      <c r="S23" s="467">
        <f>IF(ISERROR(VLOOKUP($B23,IN_T10!$B$2:$AW$3000,18,FALSE))=TRUE,"",VLOOKUP($B23,IN_T10!$B$2:$AW$3000,18,FALSE))</f>
        <v>0</v>
      </c>
      <c r="T23" s="469">
        <f>IF(ISERROR(VLOOKUP($B23,IN_T10!$B$2:$AW$3000,19,FALSE))=TRUE,"",VLOOKUP($B23,IN_T10!$B$2:$AW$3000,19,FALSE))</f>
        <v>0</v>
      </c>
      <c r="U23" s="467">
        <v>0</v>
      </c>
      <c r="V23" s="469">
        <v>0</v>
      </c>
      <c r="W23" s="467">
        <f>IF(ISERROR(VLOOKUP($B23,IN_T10!$B$2:$AW$3000,22,FALSE))=TRUE,"",VLOOKUP($B23,IN_T10!$B$2:$AW$3000,22,FALSE))</f>
        <v>0</v>
      </c>
      <c r="X23" s="469">
        <f>IF(ISERROR(VLOOKUP($B23,IN_T10!$B$2:$AW$3000,23,FALSE))=TRUE,"",VLOOKUP($B23,IN_T10!$B$2:$AW$3000,23,FALSE))</f>
        <v>0</v>
      </c>
      <c r="Y23" s="467">
        <f>IF(ISERROR(VLOOKUP($B23,IN_T10!$B$2:$AW$3000,24,FALSE))=TRUE,"",VLOOKUP($B23,IN_T10!$B$2:$AW$3000,24,FALSE))</f>
        <v>0</v>
      </c>
      <c r="Z23" s="469">
        <f>IF(ISERROR(VLOOKUP($B23,IN_T10!$B$2:$AW$3000,25,FALSE))=TRUE,"",VLOOKUP($B23,IN_T10!$B$2:$AW$3000,25,FALSE))</f>
        <v>0</v>
      </c>
      <c r="AA23" s="467">
        <f>IF(ISERROR(VLOOKUP($B23,IN_T10!$B$2:$AW$3000,26,FALSE))=TRUE,"",VLOOKUP($B23,IN_T10!$B$2:$AW$3000,26,FALSE))</f>
        <v>0</v>
      </c>
      <c r="AB23" s="469">
        <f>IF(ISERROR(VLOOKUP($B23,IN_T10!$B$2:$AW$3000,27,FALSE))=TRUE,"",VLOOKUP($B23,IN_T10!$B$2:$AW$3000,27,FALSE))</f>
        <v>0</v>
      </c>
      <c r="AC23" s="467">
        <f>IF(ISERROR(VLOOKUP($B23,IN_T10!$B$2:$AW$3000,28,FALSE))=TRUE,"",VLOOKUP($B23,IN_T10!$B$2:$AW$3000,28,FALSE))</f>
        <v>0</v>
      </c>
      <c r="AD23" s="469">
        <f>IF(ISERROR(VLOOKUP($B23,IN_T10!$B$2:$AW$3000,29,FALSE))=TRUE,"",VLOOKUP($B23,IN_T10!$B$2:$AW$3000,29,FALSE))</f>
        <v>0</v>
      </c>
      <c r="AE23" s="467">
        <f>IF(ISERROR(VLOOKUP($B23,IN_T10!$B$2:$AW$3000,30,FALSE))=TRUE,"",VLOOKUP($B23,IN_T10!$B$2:$AW$3000,30,FALSE))</f>
        <v>0</v>
      </c>
      <c r="AF23" s="469">
        <f>IF(ISERROR(VLOOKUP($B23,IN_T10!$B$2:$AW$3000,31,FALSE))=TRUE,"",VLOOKUP($B23,IN_T10!$B$2:$AW$3000,31,FALSE))</f>
        <v>0</v>
      </c>
      <c r="AG23" s="467">
        <f>IF(ISERROR(VLOOKUP($B23,IN_T10!$B$2:$AW$3000,32,FALSE))=TRUE,"",VLOOKUP($B23,IN_T10!$B$2:$AW$3000,32,FALSE))</f>
        <v>0</v>
      </c>
      <c r="AH23" s="469">
        <f>IF(ISERROR(VLOOKUP($B23,IN_T10!$B$2:$AW$3000,33,FALSE))=TRUE,"",VLOOKUP($B23,IN_T10!$B$2:$AW$3000,33,FALSE))</f>
        <v>0</v>
      </c>
      <c r="AI23" s="467">
        <f>IF(ISERROR(VLOOKUP($B23,IN_T10!$B$2:$AW$3000,34,FALSE))=TRUE,"",VLOOKUP($B23,IN_T10!$B$2:$AW$3000,34,FALSE))</f>
        <v>0</v>
      </c>
      <c r="AJ23" s="469">
        <f>IF(ISERROR(VLOOKUP($B23,IN_T10!$B$2:$AW$3000,35,FALSE))=TRUE,"",VLOOKUP($B23,IN_T10!$B$2:$AW$3000,35,FALSE))</f>
        <v>0</v>
      </c>
      <c r="AK23" s="467">
        <f>IF(ISERROR(VLOOKUP($B23,IN_T10!$B$2:$AW$3000,36,FALSE))=TRUE,"",VLOOKUP($B23,IN_T10!$B$2:$AW$3000,36,FALSE))</f>
        <v>0</v>
      </c>
      <c r="AL23" s="469">
        <f>IF(ISERROR(VLOOKUP($B23,IN_T10!$B$2:$AW$3000,37,FALSE))=TRUE,"",VLOOKUP($B23,IN_T10!$B$2:$AW$3000,37,FALSE))</f>
        <v>0</v>
      </c>
      <c r="AM23" s="467">
        <f>IF(ISERROR(VLOOKUP($B23,IN_T10!$B$2:$AW$3000,38,FALSE))=TRUE,"",VLOOKUP($B23,IN_T10!$B$2:$AW$3000,38,FALSE))</f>
        <v>0</v>
      </c>
      <c r="AN23" s="469">
        <f>IF(ISERROR(VLOOKUP($B23,IN_T10!$B$2:$AW$3000,39,FALSE))=TRUE,"",VLOOKUP($B23,IN_T10!$B$2:$AW$3000,39,FALSE))</f>
        <v>0</v>
      </c>
      <c r="AO23" s="467">
        <f>IF(ISERROR(VLOOKUP($B23,IN_T10!$B$2:$AW$3000,40,FALSE))=TRUE,"",VLOOKUP($B23,IN_T10!$B$2:$AW$3000,40,FALSE))</f>
        <v>0</v>
      </c>
      <c r="AP23" s="469">
        <f>IF(ISERROR(VLOOKUP($B23,IN_T10!$B$2:$AW$3000,41,FALSE))=TRUE,"",VLOOKUP($B23,IN_T10!$B$2:$AW$3000,41,FALSE))</f>
        <v>0</v>
      </c>
      <c r="AQ23" s="467">
        <f>IF(ISERROR(VLOOKUP($B23,IN_T10!$B$2:$AW$3000,42,FALSE))=TRUE,"",VLOOKUP($B23,IN_T10!$B$2:$AW$3000,42,FALSE))</f>
        <v>0</v>
      </c>
      <c r="AR23" s="469">
        <f>IF(ISERROR(VLOOKUP($B23,IN_T10!$B$2:$AW$3000,43,FALSE))=TRUE,"",VLOOKUP($B23,IN_T10!$B$2:$AW$3000,43,FALSE))</f>
        <v>0</v>
      </c>
      <c r="AS23" s="467">
        <f>IF(ISERROR(VLOOKUP($B23,IN_T10!$B$2:$AW$3000,44,FALSE))=TRUE,"",VLOOKUP($B23,IN_T10!$B$2:$AW$3000,44,FALSE))</f>
        <v>0</v>
      </c>
      <c r="AT23" s="472">
        <f>IF(ISERROR(VLOOKUP($B23,IN_T10!$B$2:$AW$3000,45,FALSE))=TRUE,"",VLOOKUP($B23,IN_T10!$B$2:$AW$3000,45,FALSE))</f>
        <v>0</v>
      </c>
      <c r="AU23" s="1179">
        <f t="shared" si="0"/>
        <v>0</v>
      </c>
      <c r="AV23" s="1180">
        <f t="shared" si="1"/>
        <v>0</v>
      </c>
      <c r="AW23" s="1490" t="str">
        <f t="shared" si="2"/>
        <v>OK</v>
      </c>
      <c r="AX23" s="1488">
        <f>'t1'!K23-'t3'!C23-'t3'!E23-'t3'!G23-'t3'!I23+'t3'!K23+'t3'!M23+'t3'!O23</f>
        <v>0</v>
      </c>
      <c r="AY23" s="1489">
        <f>'t1'!L23-'t3'!D23-'t3'!F23-'t3'!H23-'t3'!J23+'t3'!L23+'t3'!N23+'t3'!P23</f>
        <v>0</v>
      </c>
      <c r="AZ23" s="937">
        <f>'t1'!M23</f>
        <v>0</v>
      </c>
    </row>
    <row r="24" spans="1:52" ht="14.25" customHeight="1" thickBot="1" x14ac:dyDescent="0.3">
      <c r="A24" s="1001" t="str">
        <f>'t1'!A24</f>
        <v>Veterinari a t. determinato (art. 15-septies d.lgs. 502/92)</v>
      </c>
      <c r="B24" s="1027" t="str">
        <f>'t1'!B24</f>
        <v>SD0598</v>
      </c>
      <c r="C24" s="467">
        <f>IF(ISERROR(VLOOKUP($B24,IN_T10!$B$2:$AW$3000,2,FALSE))=TRUE,"",VLOOKUP($B24,IN_T10!$B$2:$AW$3000,2,FALSE))</f>
        <v>0</v>
      </c>
      <c r="D24" s="469">
        <f>IF(ISERROR(VLOOKUP($B24,IN_T10!$B$2:$AW$3000,3,FALSE))=TRUE,"",VLOOKUP($B24,IN_T10!$B$2:$AW$3000,3,FALSE))</f>
        <v>0</v>
      </c>
      <c r="E24" s="467">
        <f>IF(ISERROR(VLOOKUP($B24,IN_T10!$B$2:$AW$3000,4,FALSE))=TRUE,"",VLOOKUP($B24,IN_T10!$B$2:$AW$3000,4,FALSE))</f>
        <v>0</v>
      </c>
      <c r="F24" s="469">
        <f>IF(ISERROR(VLOOKUP($B24,IN_T10!$B$2:$AW$3000,5,FALSE))=TRUE,"",VLOOKUP($B24,IN_T10!$B$2:$AW$3000,5,FALSE))</f>
        <v>0</v>
      </c>
      <c r="G24" s="467">
        <f>IF(ISERROR(VLOOKUP($B24,IN_T10!$B$2:$AW$3000,6,FALSE))=TRUE,"",VLOOKUP($B24,IN_T10!$B$2:$AW$3000,6,FALSE))</f>
        <v>0</v>
      </c>
      <c r="H24" s="469">
        <f>IF(ISERROR(VLOOKUP($B24,IN_T10!$B$2:$AW$3000,7,FALSE))=TRUE,"",VLOOKUP($B24,IN_T10!$B$2:$AW$3000,7,FALSE))</f>
        <v>0</v>
      </c>
      <c r="I24" s="467">
        <f>IF(ISERROR(VLOOKUP($B24,IN_T10!$B$2:$AW$3000,8,FALSE))=TRUE,"",VLOOKUP($B24,IN_T10!$B$2:$AW$3000,8,FALSE))</f>
        <v>0</v>
      </c>
      <c r="J24" s="469">
        <f>IF(ISERROR(VLOOKUP($B24,IN_T10!$B$2:$AW$3000,9,FALSE))=TRUE,"",VLOOKUP($B24,IN_T10!$B$2:$AW$3000,9,FALSE))</f>
        <v>0</v>
      </c>
      <c r="K24" s="467">
        <f>IF(ISERROR(VLOOKUP($B24,IN_T10!$B$2:$AW$3000,10,FALSE))=TRUE,"",VLOOKUP($B24,IN_T10!$B$2:$AW$3000,10,FALSE))</f>
        <v>0</v>
      </c>
      <c r="L24" s="469">
        <f>IF(ISERROR(VLOOKUP($B24,IN_T10!$B$2:$AW$3000,11,FALSE))=TRUE,"",VLOOKUP($B24,IN_T10!$B$2:$AW$3000,11,FALSE))</f>
        <v>0</v>
      </c>
      <c r="M24" s="467">
        <f>IF(ISERROR(VLOOKUP($B24,IN_T10!$B$2:$AW$3000,12,FALSE))=TRUE,"",VLOOKUP($B24,IN_T10!$B$2:$AW$3000,12,FALSE))</f>
        <v>0</v>
      </c>
      <c r="N24" s="469">
        <f>IF(ISERROR(VLOOKUP($B24,IN_T10!$B$2:$AW$3000,13,FALSE))=TRUE,"",VLOOKUP($B24,IN_T10!$B$2:$AW$3000,13,FALSE))</f>
        <v>0</v>
      </c>
      <c r="O24" s="467">
        <f>IF(ISERROR(VLOOKUP($B24,IN_T10!$B$2:$AW$3000,14,FALSE))=TRUE,"",VLOOKUP($B24,IN_T10!$B$2:$AW$3000,14,FALSE))</f>
        <v>0</v>
      </c>
      <c r="P24" s="469">
        <f>IF(ISERROR(VLOOKUP($B24,IN_T10!$B$2:$AW$3000,15,FALSE))=TRUE,"",VLOOKUP($B24,IN_T10!$B$2:$AW$3000,15,FALSE))</f>
        <v>0</v>
      </c>
      <c r="Q24" s="467">
        <f>IF(ISERROR(VLOOKUP($B24,IN_T10!$B$2:$AW$3000,16,FALSE))=TRUE,"",VLOOKUP($B24,IN_T10!$B$2:$AW$3000,16,FALSE))</f>
        <v>0</v>
      </c>
      <c r="R24" s="469">
        <f>IF(ISERROR(VLOOKUP($B24,IN_T10!$B$2:$AW$3000,17,FALSE))=TRUE,"",VLOOKUP($B24,IN_T10!$B$2:$AW$3000,17,FALSE))</f>
        <v>0</v>
      </c>
      <c r="S24" s="467">
        <f>IF(ISERROR(VLOOKUP($B24,IN_T10!$B$2:$AW$3000,18,FALSE))=TRUE,"",VLOOKUP($B24,IN_T10!$B$2:$AW$3000,18,FALSE))</f>
        <v>0</v>
      </c>
      <c r="T24" s="469">
        <f>IF(ISERROR(VLOOKUP($B24,IN_T10!$B$2:$AW$3000,19,FALSE))=TRUE,"",VLOOKUP($B24,IN_T10!$B$2:$AW$3000,19,FALSE))</f>
        <v>0</v>
      </c>
      <c r="U24" s="467">
        <v>0</v>
      </c>
      <c r="V24" s="469">
        <v>0</v>
      </c>
      <c r="W24" s="467">
        <f>IF(ISERROR(VLOOKUP($B24,IN_T10!$B$2:$AW$3000,22,FALSE))=TRUE,"",VLOOKUP($B24,IN_T10!$B$2:$AW$3000,22,FALSE))</f>
        <v>0</v>
      </c>
      <c r="X24" s="469">
        <f>IF(ISERROR(VLOOKUP($B24,IN_T10!$B$2:$AW$3000,23,FALSE))=TRUE,"",VLOOKUP($B24,IN_T10!$B$2:$AW$3000,23,FALSE))</f>
        <v>0</v>
      </c>
      <c r="Y24" s="467">
        <f>IF(ISERROR(VLOOKUP($B24,IN_T10!$B$2:$AW$3000,24,FALSE))=TRUE,"",VLOOKUP($B24,IN_T10!$B$2:$AW$3000,24,FALSE))</f>
        <v>0</v>
      </c>
      <c r="Z24" s="469">
        <f>IF(ISERROR(VLOOKUP($B24,IN_T10!$B$2:$AW$3000,25,FALSE))=TRUE,"",VLOOKUP($B24,IN_T10!$B$2:$AW$3000,25,FALSE))</f>
        <v>0</v>
      </c>
      <c r="AA24" s="467">
        <f>IF(ISERROR(VLOOKUP($B24,IN_T10!$B$2:$AW$3000,26,FALSE))=TRUE,"",VLOOKUP($B24,IN_T10!$B$2:$AW$3000,26,FALSE))</f>
        <v>0</v>
      </c>
      <c r="AB24" s="469">
        <f>IF(ISERROR(VLOOKUP($B24,IN_T10!$B$2:$AW$3000,27,FALSE))=TRUE,"",VLOOKUP($B24,IN_T10!$B$2:$AW$3000,27,FALSE))</f>
        <v>0</v>
      </c>
      <c r="AC24" s="467">
        <f>IF(ISERROR(VLOOKUP($B24,IN_T10!$B$2:$AW$3000,28,FALSE))=TRUE,"",VLOOKUP($B24,IN_T10!$B$2:$AW$3000,28,FALSE))</f>
        <v>0</v>
      </c>
      <c r="AD24" s="469">
        <f>IF(ISERROR(VLOOKUP($B24,IN_T10!$B$2:$AW$3000,29,FALSE))=TRUE,"",VLOOKUP($B24,IN_T10!$B$2:$AW$3000,29,FALSE))</f>
        <v>0</v>
      </c>
      <c r="AE24" s="467">
        <f>IF(ISERROR(VLOOKUP($B24,IN_T10!$B$2:$AW$3000,30,FALSE))=TRUE,"",VLOOKUP($B24,IN_T10!$B$2:$AW$3000,30,FALSE))</f>
        <v>0</v>
      </c>
      <c r="AF24" s="469">
        <f>IF(ISERROR(VLOOKUP($B24,IN_T10!$B$2:$AW$3000,31,FALSE))=TRUE,"",VLOOKUP($B24,IN_T10!$B$2:$AW$3000,31,FALSE))</f>
        <v>0</v>
      </c>
      <c r="AG24" s="467">
        <f>IF(ISERROR(VLOOKUP($B24,IN_T10!$B$2:$AW$3000,32,FALSE))=TRUE,"",VLOOKUP($B24,IN_T10!$B$2:$AW$3000,32,FALSE))</f>
        <v>0</v>
      </c>
      <c r="AH24" s="469">
        <f>IF(ISERROR(VLOOKUP($B24,IN_T10!$B$2:$AW$3000,33,FALSE))=TRUE,"",VLOOKUP($B24,IN_T10!$B$2:$AW$3000,33,FALSE))</f>
        <v>0</v>
      </c>
      <c r="AI24" s="467">
        <f>IF(ISERROR(VLOOKUP($B24,IN_T10!$B$2:$AW$3000,34,FALSE))=TRUE,"",VLOOKUP($B24,IN_T10!$B$2:$AW$3000,34,FALSE))</f>
        <v>0</v>
      </c>
      <c r="AJ24" s="469">
        <f>IF(ISERROR(VLOOKUP($B24,IN_T10!$B$2:$AW$3000,35,FALSE))=TRUE,"",VLOOKUP($B24,IN_T10!$B$2:$AW$3000,35,FALSE))</f>
        <v>0</v>
      </c>
      <c r="AK24" s="467">
        <f>IF(ISERROR(VLOOKUP($B24,IN_T10!$B$2:$AW$3000,36,FALSE))=TRUE,"",VLOOKUP($B24,IN_T10!$B$2:$AW$3000,36,FALSE))</f>
        <v>0</v>
      </c>
      <c r="AL24" s="469">
        <f>IF(ISERROR(VLOOKUP($B24,IN_T10!$B$2:$AW$3000,37,FALSE))=TRUE,"",VLOOKUP($B24,IN_T10!$B$2:$AW$3000,37,FALSE))</f>
        <v>0</v>
      </c>
      <c r="AM24" s="467">
        <f>IF(ISERROR(VLOOKUP($B24,IN_T10!$B$2:$AW$3000,38,FALSE))=TRUE,"",VLOOKUP($B24,IN_T10!$B$2:$AW$3000,38,FALSE))</f>
        <v>0</v>
      </c>
      <c r="AN24" s="469">
        <f>IF(ISERROR(VLOOKUP($B24,IN_T10!$B$2:$AW$3000,39,FALSE))=TRUE,"",VLOOKUP($B24,IN_T10!$B$2:$AW$3000,39,FALSE))</f>
        <v>0</v>
      </c>
      <c r="AO24" s="467">
        <f>IF(ISERROR(VLOOKUP($B24,IN_T10!$B$2:$AW$3000,40,FALSE))=TRUE,"",VLOOKUP($B24,IN_T10!$B$2:$AW$3000,40,FALSE))</f>
        <v>0</v>
      </c>
      <c r="AP24" s="469">
        <f>IF(ISERROR(VLOOKUP($B24,IN_T10!$B$2:$AW$3000,41,FALSE))=TRUE,"",VLOOKUP($B24,IN_T10!$B$2:$AW$3000,41,FALSE))</f>
        <v>0</v>
      </c>
      <c r="AQ24" s="467">
        <f>IF(ISERROR(VLOOKUP($B24,IN_T10!$B$2:$AW$3000,42,FALSE))=TRUE,"",VLOOKUP($B24,IN_T10!$B$2:$AW$3000,42,FALSE))</f>
        <v>0</v>
      </c>
      <c r="AR24" s="469">
        <f>IF(ISERROR(VLOOKUP($B24,IN_T10!$B$2:$AW$3000,43,FALSE))=TRUE,"",VLOOKUP($B24,IN_T10!$B$2:$AW$3000,43,FALSE))</f>
        <v>0</v>
      </c>
      <c r="AS24" s="467">
        <f>IF(ISERROR(VLOOKUP($B24,IN_T10!$B$2:$AW$3000,44,FALSE))=TRUE,"",VLOOKUP($B24,IN_T10!$B$2:$AW$3000,44,FALSE))</f>
        <v>0</v>
      </c>
      <c r="AT24" s="472">
        <f>IF(ISERROR(VLOOKUP($B24,IN_T10!$B$2:$AW$3000,45,FALSE))=TRUE,"",VLOOKUP($B24,IN_T10!$B$2:$AW$3000,45,FALSE))</f>
        <v>0</v>
      </c>
      <c r="AU24" s="1179">
        <f t="shared" si="0"/>
        <v>0</v>
      </c>
      <c r="AV24" s="1180">
        <f t="shared" si="1"/>
        <v>0</v>
      </c>
      <c r="AW24" s="1490" t="str">
        <f t="shared" si="2"/>
        <v>OK</v>
      </c>
      <c r="AX24" s="1488">
        <f>'t1'!K24-'t3'!C24-'t3'!E24-'t3'!G24-'t3'!I24+'t3'!K24+'t3'!M24+'t3'!O24</f>
        <v>0</v>
      </c>
      <c r="AY24" s="1489">
        <f>'t1'!L24-'t3'!D24-'t3'!F24-'t3'!H24-'t3'!J24+'t3'!L24+'t3'!N24+'t3'!P24</f>
        <v>0</v>
      </c>
      <c r="AZ24" s="937">
        <f>'t1'!M24</f>
        <v>0</v>
      </c>
    </row>
    <row r="25" spans="1:52" ht="14.25" customHeight="1" thickBot="1" x14ac:dyDescent="0.3">
      <c r="A25" s="1001" t="str">
        <f>'t1'!A25</f>
        <v>Odontoiatri con inc. di struttura complessa (rapp. Escl.)</v>
      </c>
      <c r="B25" s="1027" t="str">
        <f>'t1'!B25</f>
        <v>SD0E49</v>
      </c>
      <c r="C25" s="467">
        <f>IF(ISERROR(VLOOKUP($B25,IN_T10!$B$2:$AW$3000,2,FALSE))=TRUE,"",VLOOKUP($B25,IN_T10!$B$2:$AW$3000,2,FALSE))</f>
        <v>0</v>
      </c>
      <c r="D25" s="469">
        <f>IF(ISERROR(VLOOKUP($B25,IN_T10!$B$2:$AW$3000,3,FALSE))=TRUE,"",VLOOKUP($B25,IN_T10!$B$2:$AW$3000,3,FALSE))</f>
        <v>0</v>
      </c>
      <c r="E25" s="467">
        <f>IF(ISERROR(VLOOKUP($B25,IN_T10!$B$2:$AW$3000,4,FALSE))=TRUE,"",VLOOKUP($B25,IN_T10!$B$2:$AW$3000,4,FALSE))</f>
        <v>0</v>
      </c>
      <c r="F25" s="469">
        <f>IF(ISERROR(VLOOKUP($B25,IN_T10!$B$2:$AW$3000,5,FALSE))=TRUE,"",VLOOKUP($B25,IN_T10!$B$2:$AW$3000,5,FALSE))</f>
        <v>0</v>
      </c>
      <c r="G25" s="467">
        <f>IF(ISERROR(VLOOKUP($B25,IN_T10!$B$2:$AW$3000,6,FALSE))=TRUE,"",VLOOKUP($B25,IN_T10!$B$2:$AW$3000,6,FALSE))</f>
        <v>0</v>
      </c>
      <c r="H25" s="469">
        <f>IF(ISERROR(VLOOKUP($B25,IN_T10!$B$2:$AW$3000,7,FALSE))=TRUE,"",VLOOKUP($B25,IN_T10!$B$2:$AW$3000,7,FALSE))</f>
        <v>0</v>
      </c>
      <c r="I25" s="467">
        <f>IF(ISERROR(VLOOKUP($B25,IN_T10!$B$2:$AW$3000,8,FALSE))=TRUE,"",VLOOKUP($B25,IN_T10!$B$2:$AW$3000,8,FALSE))</f>
        <v>0</v>
      </c>
      <c r="J25" s="469">
        <f>IF(ISERROR(VLOOKUP($B25,IN_T10!$B$2:$AW$3000,9,FALSE))=TRUE,"",VLOOKUP($B25,IN_T10!$B$2:$AW$3000,9,FALSE))</f>
        <v>0</v>
      </c>
      <c r="K25" s="467">
        <f>IF(ISERROR(VLOOKUP($B25,IN_T10!$B$2:$AW$3000,10,FALSE))=TRUE,"",VLOOKUP($B25,IN_T10!$B$2:$AW$3000,10,FALSE))</f>
        <v>0</v>
      </c>
      <c r="L25" s="469">
        <f>IF(ISERROR(VLOOKUP($B25,IN_T10!$B$2:$AW$3000,11,FALSE))=TRUE,"",VLOOKUP($B25,IN_T10!$B$2:$AW$3000,11,FALSE))</f>
        <v>0</v>
      </c>
      <c r="M25" s="467">
        <f>IF(ISERROR(VLOOKUP($B25,IN_T10!$B$2:$AW$3000,12,FALSE))=TRUE,"",VLOOKUP($B25,IN_T10!$B$2:$AW$3000,12,FALSE))</f>
        <v>0</v>
      </c>
      <c r="N25" s="469">
        <f>IF(ISERROR(VLOOKUP($B25,IN_T10!$B$2:$AW$3000,13,FALSE))=TRUE,"",VLOOKUP($B25,IN_T10!$B$2:$AW$3000,13,FALSE))</f>
        <v>0</v>
      </c>
      <c r="O25" s="467">
        <f>IF(ISERROR(VLOOKUP($B25,IN_T10!$B$2:$AW$3000,14,FALSE))=TRUE,"",VLOOKUP($B25,IN_T10!$B$2:$AW$3000,14,FALSE))</f>
        <v>0</v>
      </c>
      <c r="P25" s="469">
        <f>IF(ISERROR(VLOOKUP($B25,IN_T10!$B$2:$AW$3000,15,FALSE))=TRUE,"",VLOOKUP($B25,IN_T10!$B$2:$AW$3000,15,FALSE))</f>
        <v>0</v>
      </c>
      <c r="Q25" s="467">
        <f>IF(ISERROR(VLOOKUP($B25,IN_T10!$B$2:$AW$3000,16,FALSE))=TRUE,"",VLOOKUP($B25,IN_T10!$B$2:$AW$3000,16,FALSE))</f>
        <v>0</v>
      </c>
      <c r="R25" s="469">
        <f>IF(ISERROR(VLOOKUP($B25,IN_T10!$B$2:$AW$3000,17,FALSE))=TRUE,"",VLOOKUP($B25,IN_T10!$B$2:$AW$3000,17,FALSE))</f>
        <v>0</v>
      </c>
      <c r="S25" s="467">
        <f>IF(ISERROR(VLOOKUP($B25,IN_T10!$B$2:$AW$3000,18,FALSE))=TRUE,"",VLOOKUP($B25,IN_T10!$B$2:$AW$3000,18,FALSE))</f>
        <v>0</v>
      </c>
      <c r="T25" s="469">
        <f>IF(ISERROR(VLOOKUP($B25,IN_T10!$B$2:$AW$3000,19,FALSE))=TRUE,"",VLOOKUP($B25,IN_T10!$B$2:$AW$3000,19,FALSE))</f>
        <v>0</v>
      </c>
      <c r="U25" s="467">
        <v>0</v>
      </c>
      <c r="V25" s="469">
        <v>0</v>
      </c>
      <c r="W25" s="467">
        <f>IF(ISERROR(VLOOKUP($B25,IN_T10!$B$2:$AW$3000,22,FALSE))=TRUE,"",VLOOKUP($B25,IN_T10!$B$2:$AW$3000,22,FALSE))</f>
        <v>0</v>
      </c>
      <c r="X25" s="469">
        <f>IF(ISERROR(VLOOKUP($B25,IN_T10!$B$2:$AW$3000,23,FALSE))=TRUE,"",VLOOKUP($B25,IN_T10!$B$2:$AW$3000,23,FALSE))</f>
        <v>0</v>
      </c>
      <c r="Y25" s="467">
        <f>IF(ISERROR(VLOOKUP($B25,IN_T10!$B$2:$AW$3000,24,FALSE))=TRUE,"",VLOOKUP($B25,IN_T10!$B$2:$AW$3000,24,FALSE))</f>
        <v>0</v>
      </c>
      <c r="Z25" s="469">
        <f>IF(ISERROR(VLOOKUP($B25,IN_T10!$B$2:$AW$3000,25,FALSE))=TRUE,"",VLOOKUP($B25,IN_T10!$B$2:$AW$3000,25,FALSE))</f>
        <v>0</v>
      </c>
      <c r="AA25" s="467">
        <f>IF(ISERROR(VLOOKUP($B25,IN_T10!$B$2:$AW$3000,26,FALSE))=TRUE,"",VLOOKUP($B25,IN_T10!$B$2:$AW$3000,26,FALSE))</f>
        <v>0</v>
      </c>
      <c r="AB25" s="469">
        <f>IF(ISERROR(VLOOKUP($B25,IN_T10!$B$2:$AW$3000,27,FALSE))=TRUE,"",VLOOKUP($B25,IN_T10!$B$2:$AW$3000,27,FALSE))</f>
        <v>0</v>
      </c>
      <c r="AC25" s="467">
        <f>IF(ISERROR(VLOOKUP($B25,IN_T10!$B$2:$AW$3000,28,FALSE))=TRUE,"",VLOOKUP($B25,IN_T10!$B$2:$AW$3000,28,FALSE))</f>
        <v>0</v>
      </c>
      <c r="AD25" s="469">
        <f>IF(ISERROR(VLOOKUP($B25,IN_T10!$B$2:$AW$3000,29,FALSE))=TRUE,"",VLOOKUP($B25,IN_T10!$B$2:$AW$3000,29,FALSE))</f>
        <v>0</v>
      </c>
      <c r="AE25" s="467">
        <f>IF(ISERROR(VLOOKUP($B25,IN_T10!$B$2:$AW$3000,30,FALSE))=TRUE,"",VLOOKUP($B25,IN_T10!$B$2:$AW$3000,30,FALSE))</f>
        <v>0</v>
      </c>
      <c r="AF25" s="469">
        <f>IF(ISERROR(VLOOKUP($B25,IN_T10!$B$2:$AW$3000,31,FALSE))=TRUE,"",VLOOKUP($B25,IN_T10!$B$2:$AW$3000,31,FALSE))</f>
        <v>0</v>
      </c>
      <c r="AG25" s="467">
        <f>IF(ISERROR(VLOOKUP($B25,IN_T10!$B$2:$AW$3000,32,FALSE))=TRUE,"",VLOOKUP($B25,IN_T10!$B$2:$AW$3000,32,FALSE))</f>
        <v>0</v>
      </c>
      <c r="AH25" s="469">
        <f>IF(ISERROR(VLOOKUP($B25,IN_T10!$B$2:$AW$3000,33,FALSE))=TRUE,"",VLOOKUP($B25,IN_T10!$B$2:$AW$3000,33,FALSE))</f>
        <v>0</v>
      </c>
      <c r="AI25" s="467">
        <f>IF(ISERROR(VLOOKUP($B25,IN_T10!$B$2:$AW$3000,34,FALSE))=TRUE,"",VLOOKUP($B25,IN_T10!$B$2:$AW$3000,34,FALSE))</f>
        <v>0</v>
      </c>
      <c r="AJ25" s="469">
        <f>IF(ISERROR(VLOOKUP($B25,IN_T10!$B$2:$AW$3000,35,FALSE))=TRUE,"",VLOOKUP($B25,IN_T10!$B$2:$AW$3000,35,FALSE))</f>
        <v>0</v>
      </c>
      <c r="AK25" s="467">
        <f>IF(ISERROR(VLOOKUP($B25,IN_T10!$B$2:$AW$3000,36,FALSE))=TRUE,"",VLOOKUP($B25,IN_T10!$B$2:$AW$3000,36,FALSE))</f>
        <v>0</v>
      </c>
      <c r="AL25" s="469">
        <f>IF(ISERROR(VLOOKUP($B25,IN_T10!$B$2:$AW$3000,37,FALSE))=TRUE,"",VLOOKUP($B25,IN_T10!$B$2:$AW$3000,37,FALSE))</f>
        <v>0</v>
      </c>
      <c r="AM25" s="467">
        <f>IF(ISERROR(VLOOKUP($B25,IN_T10!$B$2:$AW$3000,38,FALSE))=TRUE,"",VLOOKUP($B25,IN_T10!$B$2:$AW$3000,38,FALSE))</f>
        <v>0</v>
      </c>
      <c r="AN25" s="469">
        <f>IF(ISERROR(VLOOKUP($B25,IN_T10!$B$2:$AW$3000,39,FALSE))=TRUE,"",VLOOKUP($B25,IN_T10!$B$2:$AW$3000,39,FALSE))</f>
        <v>0</v>
      </c>
      <c r="AO25" s="467">
        <f>IF(ISERROR(VLOOKUP($B25,IN_T10!$B$2:$AW$3000,40,FALSE))=TRUE,"",VLOOKUP($B25,IN_T10!$B$2:$AW$3000,40,FALSE))</f>
        <v>0</v>
      </c>
      <c r="AP25" s="469">
        <f>IF(ISERROR(VLOOKUP($B25,IN_T10!$B$2:$AW$3000,41,FALSE))=TRUE,"",VLOOKUP($B25,IN_T10!$B$2:$AW$3000,41,FALSE))</f>
        <v>0</v>
      </c>
      <c r="AQ25" s="467">
        <f>IF(ISERROR(VLOOKUP($B25,IN_T10!$B$2:$AW$3000,42,FALSE))=TRUE,"",VLOOKUP($B25,IN_T10!$B$2:$AW$3000,42,FALSE))</f>
        <v>0</v>
      </c>
      <c r="AR25" s="469">
        <f>IF(ISERROR(VLOOKUP($B25,IN_T10!$B$2:$AW$3000,43,FALSE))=TRUE,"",VLOOKUP($B25,IN_T10!$B$2:$AW$3000,43,FALSE))</f>
        <v>0</v>
      </c>
      <c r="AS25" s="467">
        <f>IF(ISERROR(VLOOKUP($B25,IN_T10!$B$2:$AW$3000,44,FALSE))=TRUE,"",VLOOKUP($B25,IN_T10!$B$2:$AW$3000,44,FALSE))</f>
        <v>0</v>
      </c>
      <c r="AT25" s="472">
        <f>IF(ISERROR(VLOOKUP($B25,IN_T10!$B$2:$AW$3000,45,FALSE))=TRUE,"",VLOOKUP($B25,IN_T10!$B$2:$AW$3000,45,FALSE))</f>
        <v>0</v>
      </c>
      <c r="AU25" s="1179">
        <f t="shared" si="0"/>
        <v>0</v>
      </c>
      <c r="AV25" s="1180">
        <f t="shared" si="1"/>
        <v>0</v>
      </c>
      <c r="AW25" s="1490" t="str">
        <f t="shared" si="2"/>
        <v>OK</v>
      </c>
      <c r="AX25" s="1488">
        <f>'t1'!K25-'t3'!C25-'t3'!E25-'t3'!G25-'t3'!I25+'t3'!K25+'t3'!M25+'t3'!O25</f>
        <v>0</v>
      </c>
      <c r="AY25" s="1489">
        <f>'t1'!L25-'t3'!D25-'t3'!F25-'t3'!H25-'t3'!J25+'t3'!L25+'t3'!N25+'t3'!P25</f>
        <v>0</v>
      </c>
      <c r="AZ25" s="937">
        <f>'t1'!M25</f>
        <v>0</v>
      </c>
    </row>
    <row r="26" spans="1:52" ht="14.25" customHeight="1" thickBot="1" x14ac:dyDescent="0.3">
      <c r="A26" s="1001" t="str">
        <f>'t1'!A26</f>
        <v>Odontoiatri con inc. di struttura complessa (rapp. Non escl.</v>
      </c>
      <c r="B26" s="1027" t="str">
        <f>'t1'!B26</f>
        <v>SD0N49</v>
      </c>
      <c r="C26" s="467">
        <f>IF(ISERROR(VLOOKUP($B26,IN_T10!$B$2:$AW$3000,2,FALSE))=TRUE,"",VLOOKUP($B26,IN_T10!$B$2:$AW$3000,2,FALSE))</f>
        <v>0</v>
      </c>
      <c r="D26" s="469">
        <f>IF(ISERROR(VLOOKUP($B26,IN_T10!$B$2:$AW$3000,3,FALSE))=TRUE,"",VLOOKUP($B26,IN_T10!$B$2:$AW$3000,3,FALSE))</f>
        <v>0</v>
      </c>
      <c r="E26" s="467">
        <f>IF(ISERROR(VLOOKUP($B26,IN_T10!$B$2:$AW$3000,4,FALSE))=TRUE,"",VLOOKUP($B26,IN_T10!$B$2:$AW$3000,4,FALSE))</f>
        <v>0</v>
      </c>
      <c r="F26" s="469">
        <f>IF(ISERROR(VLOOKUP($B26,IN_T10!$B$2:$AW$3000,5,FALSE))=TRUE,"",VLOOKUP($B26,IN_T10!$B$2:$AW$3000,5,FALSE))</f>
        <v>0</v>
      </c>
      <c r="G26" s="467">
        <f>IF(ISERROR(VLOOKUP($B26,IN_T10!$B$2:$AW$3000,6,FALSE))=TRUE,"",VLOOKUP($B26,IN_T10!$B$2:$AW$3000,6,FALSE))</f>
        <v>0</v>
      </c>
      <c r="H26" s="469">
        <f>IF(ISERROR(VLOOKUP($B26,IN_T10!$B$2:$AW$3000,7,FALSE))=TRUE,"",VLOOKUP($B26,IN_T10!$B$2:$AW$3000,7,FALSE))</f>
        <v>0</v>
      </c>
      <c r="I26" s="467">
        <f>IF(ISERROR(VLOOKUP($B26,IN_T10!$B$2:$AW$3000,8,FALSE))=TRUE,"",VLOOKUP($B26,IN_T10!$B$2:$AW$3000,8,FALSE))</f>
        <v>0</v>
      </c>
      <c r="J26" s="469">
        <f>IF(ISERROR(VLOOKUP($B26,IN_T10!$B$2:$AW$3000,9,FALSE))=TRUE,"",VLOOKUP($B26,IN_T10!$B$2:$AW$3000,9,FALSE))</f>
        <v>0</v>
      </c>
      <c r="K26" s="467">
        <f>IF(ISERROR(VLOOKUP($B26,IN_T10!$B$2:$AW$3000,10,FALSE))=TRUE,"",VLOOKUP($B26,IN_T10!$B$2:$AW$3000,10,FALSE))</f>
        <v>0</v>
      </c>
      <c r="L26" s="469">
        <f>IF(ISERROR(VLOOKUP($B26,IN_T10!$B$2:$AW$3000,11,FALSE))=TRUE,"",VLOOKUP($B26,IN_T10!$B$2:$AW$3000,11,FALSE))</f>
        <v>0</v>
      </c>
      <c r="M26" s="467">
        <f>IF(ISERROR(VLOOKUP($B26,IN_T10!$B$2:$AW$3000,12,FALSE))=TRUE,"",VLOOKUP($B26,IN_T10!$B$2:$AW$3000,12,FALSE))</f>
        <v>0</v>
      </c>
      <c r="N26" s="469">
        <f>IF(ISERROR(VLOOKUP($B26,IN_T10!$B$2:$AW$3000,13,FALSE))=TRUE,"",VLOOKUP($B26,IN_T10!$B$2:$AW$3000,13,FALSE))</f>
        <v>0</v>
      </c>
      <c r="O26" s="467">
        <f>IF(ISERROR(VLOOKUP($B26,IN_T10!$B$2:$AW$3000,14,FALSE))=TRUE,"",VLOOKUP($B26,IN_T10!$B$2:$AW$3000,14,FALSE))</f>
        <v>0</v>
      </c>
      <c r="P26" s="469">
        <f>IF(ISERROR(VLOOKUP($B26,IN_T10!$B$2:$AW$3000,15,FALSE))=TRUE,"",VLOOKUP($B26,IN_T10!$B$2:$AW$3000,15,FALSE))</f>
        <v>0</v>
      </c>
      <c r="Q26" s="467">
        <f>IF(ISERROR(VLOOKUP($B26,IN_T10!$B$2:$AW$3000,16,FALSE))=TRUE,"",VLOOKUP($B26,IN_T10!$B$2:$AW$3000,16,FALSE))</f>
        <v>0</v>
      </c>
      <c r="R26" s="469">
        <f>IF(ISERROR(VLOOKUP($B26,IN_T10!$B$2:$AW$3000,17,FALSE))=TRUE,"",VLOOKUP($B26,IN_T10!$B$2:$AW$3000,17,FALSE))</f>
        <v>0</v>
      </c>
      <c r="S26" s="467">
        <f>IF(ISERROR(VLOOKUP($B26,IN_T10!$B$2:$AW$3000,18,FALSE))=TRUE,"",VLOOKUP($B26,IN_T10!$B$2:$AW$3000,18,FALSE))</f>
        <v>0</v>
      </c>
      <c r="T26" s="469">
        <f>IF(ISERROR(VLOOKUP($B26,IN_T10!$B$2:$AW$3000,19,FALSE))=TRUE,"",VLOOKUP($B26,IN_T10!$B$2:$AW$3000,19,FALSE))</f>
        <v>0</v>
      </c>
      <c r="U26" s="467">
        <v>0</v>
      </c>
      <c r="V26" s="469">
        <v>0</v>
      </c>
      <c r="W26" s="467">
        <f>IF(ISERROR(VLOOKUP($B26,IN_T10!$B$2:$AW$3000,22,FALSE))=TRUE,"",VLOOKUP($B26,IN_T10!$B$2:$AW$3000,22,FALSE))</f>
        <v>0</v>
      </c>
      <c r="X26" s="469">
        <f>IF(ISERROR(VLOOKUP($B26,IN_T10!$B$2:$AW$3000,23,FALSE))=TRUE,"",VLOOKUP($B26,IN_T10!$B$2:$AW$3000,23,FALSE))</f>
        <v>0</v>
      </c>
      <c r="Y26" s="467">
        <f>IF(ISERROR(VLOOKUP($B26,IN_T10!$B$2:$AW$3000,24,FALSE))=TRUE,"",VLOOKUP($B26,IN_T10!$B$2:$AW$3000,24,FALSE))</f>
        <v>0</v>
      </c>
      <c r="Z26" s="469">
        <f>IF(ISERROR(VLOOKUP($B26,IN_T10!$B$2:$AW$3000,25,FALSE))=TRUE,"",VLOOKUP($B26,IN_T10!$B$2:$AW$3000,25,FALSE))</f>
        <v>0</v>
      </c>
      <c r="AA26" s="467">
        <f>IF(ISERROR(VLOOKUP($B26,IN_T10!$B$2:$AW$3000,26,FALSE))=TRUE,"",VLOOKUP($B26,IN_T10!$B$2:$AW$3000,26,FALSE))</f>
        <v>0</v>
      </c>
      <c r="AB26" s="469">
        <f>IF(ISERROR(VLOOKUP($B26,IN_T10!$B$2:$AW$3000,27,FALSE))=TRUE,"",VLOOKUP($B26,IN_T10!$B$2:$AW$3000,27,FALSE))</f>
        <v>0</v>
      </c>
      <c r="AC26" s="467">
        <f>IF(ISERROR(VLOOKUP($B26,IN_T10!$B$2:$AW$3000,28,FALSE))=TRUE,"",VLOOKUP($B26,IN_T10!$B$2:$AW$3000,28,FALSE))</f>
        <v>0</v>
      </c>
      <c r="AD26" s="469">
        <f>IF(ISERROR(VLOOKUP($B26,IN_T10!$B$2:$AW$3000,29,FALSE))=TRUE,"",VLOOKUP($B26,IN_T10!$B$2:$AW$3000,29,FALSE))</f>
        <v>0</v>
      </c>
      <c r="AE26" s="467">
        <f>IF(ISERROR(VLOOKUP($B26,IN_T10!$B$2:$AW$3000,30,FALSE))=TRUE,"",VLOOKUP($B26,IN_T10!$B$2:$AW$3000,30,FALSE))</f>
        <v>0</v>
      </c>
      <c r="AF26" s="469">
        <f>IF(ISERROR(VLOOKUP($B26,IN_T10!$B$2:$AW$3000,31,FALSE))=TRUE,"",VLOOKUP($B26,IN_T10!$B$2:$AW$3000,31,FALSE))</f>
        <v>0</v>
      </c>
      <c r="AG26" s="467">
        <f>IF(ISERROR(VLOOKUP($B26,IN_T10!$B$2:$AW$3000,32,FALSE))=TRUE,"",VLOOKUP($B26,IN_T10!$B$2:$AW$3000,32,FALSE))</f>
        <v>0</v>
      </c>
      <c r="AH26" s="469">
        <f>IF(ISERROR(VLOOKUP($B26,IN_T10!$B$2:$AW$3000,33,FALSE))=TRUE,"",VLOOKUP($B26,IN_T10!$B$2:$AW$3000,33,FALSE))</f>
        <v>0</v>
      </c>
      <c r="AI26" s="467">
        <f>IF(ISERROR(VLOOKUP($B26,IN_T10!$B$2:$AW$3000,34,FALSE))=TRUE,"",VLOOKUP($B26,IN_T10!$B$2:$AW$3000,34,FALSE))</f>
        <v>0</v>
      </c>
      <c r="AJ26" s="469">
        <f>IF(ISERROR(VLOOKUP($B26,IN_T10!$B$2:$AW$3000,35,FALSE))=TRUE,"",VLOOKUP($B26,IN_T10!$B$2:$AW$3000,35,FALSE))</f>
        <v>0</v>
      </c>
      <c r="AK26" s="467">
        <f>IF(ISERROR(VLOOKUP($B26,IN_T10!$B$2:$AW$3000,36,FALSE))=TRUE,"",VLOOKUP($B26,IN_T10!$B$2:$AW$3000,36,FALSE))</f>
        <v>0</v>
      </c>
      <c r="AL26" s="469">
        <f>IF(ISERROR(VLOOKUP($B26,IN_T10!$B$2:$AW$3000,37,FALSE))=TRUE,"",VLOOKUP($B26,IN_T10!$B$2:$AW$3000,37,FALSE))</f>
        <v>0</v>
      </c>
      <c r="AM26" s="467">
        <f>IF(ISERROR(VLOOKUP($B26,IN_T10!$B$2:$AW$3000,38,FALSE))=TRUE,"",VLOOKUP($B26,IN_T10!$B$2:$AW$3000,38,FALSE))</f>
        <v>0</v>
      </c>
      <c r="AN26" s="469">
        <f>IF(ISERROR(VLOOKUP($B26,IN_T10!$B$2:$AW$3000,39,FALSE))=TRUE,"",VLOOKUP($B26,IN_T10!$B$2:$AW$3000,39,FALSE))</f>
        <v>0</v>
      </c>
      <c r="AO26" s="467">
        <f>IF(ISERROR(VLOOKUP($B26,IN_T10!$B$2:$AW$3000,40,FALSE))=TRUE,"",VLOOKUP($B26,IN_T10!$B$2:$AW$3000,40,FALSE))</f>
        <v>0</v>
      </c>
      <c r="AP26" s="469">
        <f>IF(ISERROR(VLOOKUP($B26,IN_T10!$B$2:$AW$3000,41,FALSE))=TRUE,"",VLOOKUP($B26,IN_T10!$B$2:$AW$3000,41,FALSE))</f>
        <v>0</v>
      </c>
      <c r="AQ26" s="467">
        <f>IF(ISERROR(VLOOKUP($B26,IN_T10!$B$2:$AW$3000,42,FALSE))=TRUE,"",VLOOKUP($B26,IN_T10!$B$2:$AW$3000,42,FALSE))</f>
        <v>0</v>
      </c>
      <c r="AR26" s="469">
        <f>IF(ISERROR(VLOOKUP($B26,IN_T10!$B$2:$AW$3000,43,FALSE))=TRUE,"",VLOOKUP($B26,IN_T10!$B$2:$AW$3000,43,FALSE))</f>
        <v>0</v>
      </c>
      <c r="AS26" s="467">
        <f>IF(ISERROR(VLOOKUP($B26,IN_T10!$B$2:$AW$3000,44,FALSE))=TRUE,"",VLOOKUP($B26,IN_T10!$B$2:$AW$3000,44,FALSE))</f>
        <v>0</v>
      </c>
      <c r="AT26" s="472">
        <f>IF(ISERROR(VLOOKUP($B26,IN_T10!$B$2:$AW$3000,45,FALSE))=TRUE,"",VLOOKUP($B26,IN_T10!$B$2:$AW$3000,45,FALSE))</f>
        <v>0</v>
      </c>
      <c r="AU26" s="1179">
        <f t="shared" si="0"/>
        <v>0</v>
      </c>
      <c r="AV26" s="1180">
        <f t="shared" si="1"/>
        <v>0</v>
      </c>
      <c r="AW26" s="1490" t="str">
        <f t="shared" si="2"/>
        <v>OK</v>
      </c>
      <c r="AX26" s="1488">
        <f>'t1'!K26-'t3'!C26-'t3'!E26-'t3'!G26-'t3'!I26+'t3'!K26+'t3'!M26+'t3'!O26</f>
        <v>0</v>
      </c>
      <c r="AY26" s="1489">
        <f>'t1'!L26-'t3'!D26-'t3'!F26-'t3'!H26-'t3'!J26+'t3'!L26+'t3'!N26+'t3'!P26</f>
        <v>0</v>
      </c>
      <c r="AZ26" s="937">
        <f>'t1'!M26</f>
        <v>0</v>
      </c>
    </row>
    <row r="27" spans="1:52" ht="14.25" customHeight="1" thickBot="1" x14ac:dyDescent="0.3">
      <c r="A27" s="1001" t="str">
        <f>'t1'!A27</f>
        <v>Odontoiatri con inc. di struttura semplice (rapp. Esclusivo)</v>
      </c>
      <c r="B27" s="1027" t="str">
        <f>'t1'!B27</f>
        <v>SD0E48</v>
      </c>
      <c r="C27" s="467">
        <f>IF(ISERROR(VLOOKUP($B27,IN_T10!$B$2:$AW$3000,2,FALSE))=TRUE,"",VLOOKUP($B27,IN_T10!$B$2:$AW$3000,2,FALSE))</f>
        <v>0</v>
      </c>
      <c r="D27" s="469">
        <f>IF(ISERROR(VLOOKUP($B27,IN_T10!$B$2:$AW$3000,3,FALSE))=TRUE,"",VLOOKUP($B27,IN_T10!$B$2:$AW$3000,3,FALSE))</f>
        <v>0</v>
      </c>
      <c r="E27" s="467">
        <f>IF(ISERROR(VLOOKUP($B27,IN_T10!$B$2:$AW$3000,4,FALSE))=TRUE,"",VLOOKUP($B27,IN_T10!$B$2:$AW$3000,4,FALSE))</f>
        <v>0</v>
      </c>
      <c r="F27" s="469">
        <f>IF(ISERROR(VLOOKUP($B27,IN_T10!$B$2:$AW$3000,5,FALSE))=TRUE,"",VLOOKUP($B27,IN_T10!$B$2:$AW$3000,5,FALSE))</f>
        <v>0</v>
      </c>
      <c r="G27" s="467">
        <f>IF(ISERROR(VLOOKUP($B27,IN_T10!$B$2:$AW$3000,6,FALSE))=TRUE,"",VLOOKUP($B27,IN_T10!$B$2:$AW$3000,6,FALSE))</f>
        <v>0</v>
      </c>
      <c r="H27" s="469">
        <f>IF(ISERROR(VLOOKUP($B27,IN_T10!$B$2:$AW$3000,7,FALSE))=TRUE,"",VLOOKUP($B27,IN_T10!$B$2:$AW$3000,7,FALSE))</f>
        <v>0</v>
      </c>
      <c r="I27" s="467">
        <f>IF(ISERROR(VLOOKUP($B27,IN_T10!$B$2:$AW$3000,8,FALSE))=TRUE,"",VLOOKUP($B27,IN_T10!$B$2:$AW$3000,8,FALSE))</f>
        <v>0</v>
      </c>
      <c r="J27" s="469">
        <f>IF(ISERROR(VLOOKUP($B27,IN_T10!$B$2:$AW$3000,9,FALSE))=TRUE,"",VLOOKUP($B27,IN_T10!$B$2:$AW$3000,9,FALSE))</f>
        <v>0</v>
      </c>
      <c r="K27" s="467">
        <f>IF(ISERROR(VLOOKUP($B27,IN_T10!$B$2:$AW$3000,10,FALSE))=TRUE,"",VLOOKUP($B27,IN_T10!$B$2:$AW$3000,10,FALSE))</f>
        <v>0</v>
      </c>
      <c r="L27" s="469">
        <f>IF(ISERROR(VLOOKUP($B27,IN_T10!$B$2:$AW$3000,11,FALSE))=TRUE,"",VLOOKUP($B27,IN_T10!$B$2:$AW$3000,11,FALSE))</f>
        <v>0</v>
      </c>
      <c r="M27" s="467">
        <f>IF(ISERROR(VLOOKUP($B27,IN_T10!$B$2:$AW$3000,12,FALSE))=TRUE,"",VLOOKUP($B27,IN_T10!$B$2:$AW$3000,12,FALSE))</f>
        <v>0</v>
      </c>
      <c r="N27" s="469">
        <f>IF(ISERROR(VLOOKUP($B27,IN_T10!$B$2:$AW$3000,13,FALSE))=TRUE,"",VLOOKUP($B27,IN_T10!$B$2:$AW$3000,13,FALSE))</f>
        <v>0</v>
      </c>
      <c r="O27" s="467">
        <f>IF(ISERROR(VLOOKUP($B27,IN_T10!$B$2:$AW$3000,14,FALSE))=TRUE,"",VLOOKUP($B27,IN_T10!$B$2:$AW$3000,14,FALSE))</f>
        <v>0</v>
      </c>
      <c r="P27" s="469">
        <f>IF(ISERROR(VLOOKUP($B27,IN_T10!$B$2:$AW$3000,15,FALSE))=TRUE,"",VLOOKUP($B27,IN_T10!$B$2:$AW$3000,15,FALSE))</f>
        <v>0</v>
      </c>
      <c r="Q27" s="467">
        <f>IF(ISERROR(VLOOKUP($B27,IN_T10!$B$2:$AW$3000,16,FALSE))=TRUE,"",VLOOKUP($B27,IN_T10!$B$2:$AW$3000,16,FALSE))</f>
        <v>0</v>
      </c>
      <c r="R27" s="469">
        <f>IF(ISERROR(VLOOKUP($B27,IN_T10!$B$2:$AW$3000,17,FALSE))=TRUE,"",VLOOKUP($B27,IN_T10!$B$2:$AW$3000,17,FALSE))</f>
        <v>0</v>
      </c>
      <c r="S27" s="467">
        <f>IF(ISERROR(VLOOKUP($B27,IN_T10!$B$2:$AW$3000,18,FALSE))=TRUE,"",VLOOKUP($B27,IN_T10!$B$2:$AW$3000,18,FALSE))</f>
        <v>0</v>
      </c>
      <c r="T27" s="469">
        <f>IF(ISERROR(VLOOKUP($B27,IN_T10!$B$2:$AW$3000,19,FALSE))=TRUE,"",VLOOKUP($B27,IN_T10!$B$2:$AW$3000,19,FALSE))</f>
        <v>0</v>
      </c>
      <c r="U27" s="467">
        <v>0</v>
      </c>
      <c r="V27" s="469">
        <v>0</v>
      </c>
      <c r="W27" s="467">
        <f>IF(ISERROR(VLOOKUP($B27,IN_T10!$B$2:$AW$3000,22,FALSE))=TRUE,"",VLOOKUP($B27,IN_T10!$B$2:$AW$3000,22,FALSE))</f>
        <v>0</v>
      </c>
      <c r="X27" s="469">
        <f>IF(ISERROR(VLOOKUP($B27,IN_T10!$B$2:$AW$3000,23,FALSE))=TRUE,"",VLOOKUP($B27,IN_T10!$B$2:$AW$3000,23,FALSE))</f>
        <v>0</v>
      </c>
      <c r="Y27" s="467">
        <f>IF(ISERROR(VLOOKUP($B27,IN_T10!$B$2:$AW$3000,24,FALSE))=TRUE,"",VLOOKUP($B27,IN_T10!$B$2:$AW$3000,24,FALSE))</f>
        <v>0</v>
      </c>
      <c r="Z27" s="469">
        <f>IF(ISERROR(VLOOKUP($B27,IN_T10!$B$2:$AW$3000,25,FALSE))=TRUE,"",VLOOKUP($B27,IN_T10!$B$2:$AW$3000,25,FALSE))</f>
        <v>0</v>
      </c>
      <c r="AA27" s="467">
        <f>IF(ISERROR(VLOOKUP($B27,IN_T10!$B$2:$AW$3000,26,FALSE))=TRUE,"",VLOOKUP($B27,IN_T10!$B$2:$AW$3000,26,FALSE))</f>
        <v>0</v>
      </c>
      <c r="AB27" s="469">
        <f>IF(ISERROR(VLOOKUP($B27,IN_T10!$B$2:$AW$3000,27,FALSE))=TRUE,"",VLOOKUP($B27,IN_T10!$B$2:$AW$3000,27,FALSE))</f>
        <v>0</v>
      </c>
      <c r="AC27" s="467">
        <f>IF(ISERROR(VLOOKUP($B27,IN_T10!$B$2:$AW$3000,28,FALSE))=TRUE,"",VLOOKUP($B27,IN_T10!$B$2:$AW$3000,28,FALSE))</f>
        <v>0</v>
      </c>
      <c r="AD27" s="469">
        <f>IF(ISERROR(VLOOKUP($B27,IN_T10!$B$2:$AW$3000,29,FALSE))=TRUE,"",VLOOKUP($B27,IN_T10!$B$2:$AW$3000,29,FALSE))</f>
        <v>0</v>
      </c>
      <c r="AE27" s="467">
        <f>IF(ISERROR(VLOOKUP($B27,IN_T10!$B$2:$AW$3000,30,FALSE))=TRUE,"",VLOOKUP($B27,IN_T10!$B$2:$AW$3000,30,FALSE))</f>
        <v>0</v>
      </c>
      <c r="AF27" s="469">
        <f>IF(ISERROR(VLOOKUP($B27,IN_T10!$B$2:$AW$3000,31,FALSE))=TRUE,"",VLOOKUP($B27,IN_T10!$B$2:$AW$3000,31,FALSE))</f>
        <v>0</v>
      </c>
      <c r="AG27" s="467">
        <f>IF(ISERROR(VLOOKUP($B27,IN_T10!$B$2:$AW$3000,32,FALSE))=TRUE,"",VLOOKUP($B27,IN_T10!$B$2:$AW$3000,32,FALSE))</f>
        <v>0</v>
      </c>
      <c r="AH27" s="469">
        <f>IF(ISERROR(VLOOKUP($B27,IN_T10!$B$2:$AW$3000,33,FALSE))=TRUE,"",VLOOKUP($B27,IN_T10!$B$2:$AW$3000,33,FALSE))</f>
        <v>0</v>
      </c>
      <c r="AI27" s="467">
        <f>IF(ISERROR(VLOOKUP($B27,IN_T10!$B$2:$AW$3000,34,FALSE))=TRUE,"",VLOOKUP($B27,IN_T10!$B$2:$AW$3000,34,FALSE))</f>
        <v>0</v>
      </c>
      <c r="AJ27" s="469">
        <f>IF(ISERROR(VLOOKUP($B27,IN_T10!$B$2:$AW$3000,35,FALSE))=TRUE,"",VLOOKUP($B27,IN_T10!$B$2:$AW$3000,35,FALSE))</f>
        <v>0</v>
      </c>
      <c r="AK27" s="467">
        <f>IF(ISERROR(VLOOKUP($B27,IN_T10!$B$2:$AW$3000,36,FALSE))=TRUE,"",VLOOKUP($B27,IN_T10!$B$2:$AW$3000,36,FALSE))</f>
        <v>0</v>
      </c>
      <c r="AL27" s="469">
        <f>IF(ISERROR(VLOOKUP($B27,IN_T10!$B$2:$AW$3000,37,FALSE))=TRUE,"",VLOOKUP($B27,IN_T10!$B$2:$AW$3000,37,FALSE))</f>
        <v>0</v>
      </c>
      <c r="AM27" s="467">
        <f>IF(ISERROR(VLOOKUP($B27,IN_T10!$B$2:$AW$3000,38,FALSE))=TRUE,"",VLOOKUP($B27,IN_T10!$B$2:$AW$3000,38,FALSE))</f>
        <v>0</v>
      </c>
      <c r="AN27" s="469">
        <f>IF(ISERROR(VLOOKUP($B27,IN_T10!$B$2:$AW$3000,39,FALSE))=TRUE,"",VLOOKUP($B27,IN_T10!$B$2:$AW$3000,39,FALSE))</f>
        <v>0</v>
      </c>
      <c r="AO27" s="467">
        <f>IF(ISERROR(VLOOKUP($B27,IN_T10!$B$2:$AW$3000,40,FALSE))=TRUE,"",VLOOKUP($B27,IN_T10!$B$2:$AW$3000,40,FALSE))</f>
        <v>0</v>
      </c>
      <c r="AP27" s="469">
        <f>IF(ISERROR(VLOOKUP($B27,IN_T10!$B$2:$AW$3000,41,FALSE))=TRUE,"",VLOOKUP($B27,IN_T10!$B$2:$AW$3000,41,FALSE))</f>
        <v>0</v>
      </c>
      <c r="AQ27" s="467">
        <f>IF(ISERROR(VLOOKUP($B27,IN_T10!$B$2:$AW$3000,42,FALSE))=TRUE,"",VLOOKUP($B27,IN_T10!$B$2:$AW$3000,42,FALSE))</f>
        <v>0</v>
      </c>
      <c r="AR27" s="469">
        <f>IF(ISERROR(VLOOKUP($B27,IN_T10!$B$2:$AW$3000,43,FALSE))=TRUE,"",VLOOKUP($B27,IN_T10!$B$2:$AW$3000,43,FALSE))</f>
        <v>0</v>
      </c>
      <c r="AS27" s="467">
        <f>IF(ISERROR(VLOOKUP($B27,IN_T10!$B$2:$AW$3000,44,FALSE))=TRUE,"",VLOOKUP($B27,IN_T10!$B$2:$AW$3000,44,FALSE))</f>
        <v>0</v>
      </c>
      <c r="AT27" s="472">
        <f>IF(ISERROR(VLOOKUP($B27,IN_T10!$B$2:$AW$3000,45,FALSE))=TRUE,"",VLOOKUP($B27,IN_T10!$B$2:$AW$3000,45,FALSE))</f>
        <v>0</v>
      </c>
      <c r="AU27" s="1179">
        <f t="shared" si="0"/>
        <v>0</v>
      </c>
      <c r="AV27" s="1180">
        <f t="shared" si="1"/>
        <v>0</v>
      </c>
      <c r="AW27" s="1490" t="str">
        <f t="shared" si="2"/>
        <v>OK</v>
      </c>
      <c r="AX27" s="1488">
        <f>'t1'!K27-'t3'!C27-'t3'!E27-'t3'!G27-'t3'!I27+'t3'!K27+'t3'!M27+'t3'!O27</f>
        <v>0</v>
      </c>
      <c r="AY27" s="1489">
        <f>'t1'!L27-'t3'!D27-'t3'!F27-'t3'!H27-'t3'!J27+'t3'!L27+'t3'!N27+'t3'!P27</f>
        <v>0</v>
      </c>
      <c r="AZ27" s="937">
        <f>'t1'!M27</f>
        <v>0</v>
      </c>
    </row>
    <row r="28" spans="1:52" ht="14.25" customHeight="1" thickBot="1" x14ac:dyDescent="0.3">
      <c r="A28" s="1001" t="str">
        <f>'t1'!A28</f>
        <v>Odontoiatri con inc. di struttura semplice (rapp. Non escl.)</v>
      </c>
      <c r="B28" s="1027" t="str">
        <f>'t1'!B28</f>
        <v>SD0N48</v>
      </c>
      <c r="C28" s="467">
        <f>IF(ISERROR(VLOOKUP($B28,IN_T10!$B$2:$AW$3000,2,FALSE))=TRUE,"",VLOOKUP($B28,IN_T10!$B$2:$AW$3000,2,FALSE))</f>
        <v>0</v>
      </c>
      <c r="D28" s="469">
        <f>IF(ISERROR(VLOOKUP($B28,IN_T10!$B$2:$AW$3000,3,FALSE))=TRUE,"",VLOOKUP($B28,IN_T10!$B$2:$AW$3000,3,FALSE))</f>
        <v>0</v>
      </c>
      <c r="E28" s="467">
        <f>IF(ISERROR(VLOOKUP($B28,IN_T10!$B$2:$AW$3000,4,FALSE))=TRUE,"",VLOOKUP($B28,IN_T10!$B$2:$AW$3000,4,FALSE))</f>
        <v>0</v>
      </c>
      <c r="F28" s="469">
        <f>IF(ISERROR(VLOOKUP($B28,IN_T10!$B$2:$AW$3000,5,FALSE))=TRUE,"",VLOOKUP($B28,IN_T10!$B$2:$AW$3000,5,FALSE))</f>
        <v>0</v>
      </c>
      <c r="G28" s="467">
        <f>IF(ISERROR(VLOOKUP($B28,IN_T10!$B$2:$AW$3000,6,FALSE))=TRUE,"",VLOOKUP($B28,IN_T10!$B$2:$AW$3000,6,FALSE))</f>
        <v>0</v>
      </c>
      <c r="H28" s="469">
        <f>IF(ISERROR(VLOOKUP($B28,IN_T10!$B$2:$AW$3000,7,FALSE))=TRUE,"",VLOOKUP($B28,IN_T10!$B$2:$AW$3000,7,FALSE))</f>
        <v>0</v>
      </c>
      <c r="I28" s="467">
        <f>IF(ISERROR(VLOOKUP($B28,IN_T10!$B$2:$AW$3000,8,FALSE))=TRUE,"",VLOOKUP($B28,IN_T10!$B$2:$AW$3000,8,FALSE))</f>
        <v>0</v>
      </c>
      <c r="J28" s="469">
        <f>IF(ISERROR(VLOOKUP($B28,IN_T10!$B$2:$AW$3000,9,FALSE))=TRUE,"",VLOOKUP($B28,IN_T10!$B$2:$AW$3000,9,FALSE))</f>
        <v>0</v>
      </c>
      <c r="K28" s="467">
        <f>IF(ISERROR(VLOOKUP($B28,IN_T10!$B$2:$AW$3000,10,FALSE))=TRUE,"",VLOOKUP($B28,IN_T10!$B$2:$AW$3000,10,FALSE))</f>
        <v>0</v>
      </c>
      <c r="L28" s="469">
        <f>IF(ISERROR(VLOOKUP($B28,IN_T10!$B$2:$AW$3000,11,FALSE))=TRUE,"",VLOOKUP($B28,IN_T10!$B$2:$AW$3000,11,FALSE))</f>
        <v>0</v>
      </c>
      <c r="M28" s="467">
        <f>IF(ISERROR(VLOOKUP($B28,IN_T10!$B$2:$AW$3000,12,FALSE))=TRUE,"",VLOOKUP($B28,IN_T10!$B$2:$AW$3000,12,FALSE))</f>
        <v>0</v>
      </c>
      <c r="N28" s="469">
        <f>IF(ISERROR(VLOOKUP($B28,IN_T10!$B$2:$AW$3000,13,FALSE))=TRUE,"",VLOOKUP($B28,IN_T10!$B$2:$AW$3000,13,FALSE))</f>
        <v>0</v>
      </c>
      <c r="O28" s="467">
        <f>IF(ISERROR(VLOOKUP($B28,IN_T10!$B$2:$AW$3000,14,FALSE))=TRUE,"",VLOOKUP($B28,IN_T10!$B$2:$AW$3000,14,FALSE))</f>
        <v>0</v>
      </c>
      <c r="P28" s="469">
        <f>IF(ISERROR(VLOOKUP($B28,IN_T10!$B$2:$AW$3000,15,FALSE))=TRUE,"",VLOOKUP($B28,IN_T10!$B$2:$AW$3000,15,FALSE))</f>
        <v>0</v>
      </c>
      <c r="Q28" s="467">
        <f>IF(ISERROR(VLOOKUP($B28,IN_T10!$B$2:$AW$3000,16,FALSE))=TRUE,"",VLOOKUP($B28,IN_T10!$B$2:$AW$3000,16,FALSE))</f>
        <v>0</v>
      </c>
      <c r="R28" s="469">
        <f>IF(ISERROR(VLOOKUP($B28,IN_T10!$B$2:$AW$3000,17,FALSE))=TRUE,"",VLOOKUP($B28,IN_T10!$B$2:$AW$3000,17,FALSE))</f>
        <v>0</v>
      </c>
      <c r="S28" s="467">
        <f>IF(ISERROR(VLOOKUP($B28,IN_T10!$B$2:$AW$3000,18,FALSE))=TRUE,"",VLOOKUP($B28,IN_T10!$B$2:$AW$3000,18,FALSE))</f>
        <v>0</v>
      </c>
      <c r="T28" s="469">
        <f>IF(ISERROR(VLOOKUP($B28,IN_T10!$B$2:$AW$3000,19,FALSE))=TRUE,"",VLOOKUP($B28,IN_T10!$B$2:$AW$3000,19,FALSE))</f>
        <v>0</v>
      </c>
      <c r="U28" s="467">
        <v>0</v>
      </c>
      <c r="V28" s="469">
        <v>0</v>
      </c>
      <c r="W28" s="467">
        <f>IF(ISERROR(VLOOKUP($B28,IN_T10!$B$2:$AW$3000,22,FALSE))=TRUE,"",VLOOKUP($B28,IN_T10!$B$2:$AW$3000,22,FALSE))</f>
        <v>0</v>
      </c>
      <c r="X28" s="469">
        <f>IF(ISERROR(VLOOKUP($B28,IN_T10!$B$2:$AW$3000,23,FALSE))=TRUE,"",VLOOKUP($B28,IN_T10!$B$2:$AW$3000,23,FALSE))</f>
        <v>0</v>
      </c>
      <c r="Y28" s="467">
        <f>IF(ISERROR(VLOOKUP($B28,IN_T10!$B$2:$AW$3000,24,FALSE))=TRUE,"",VLOOKUP($B28,IN_T10!$B$2:$AW$3000,24,FALSE))</f>
        <v>0</v>
      </c>
      <c r="Z28" s="469">
        <f>IF(ISERROR(VLOOKUP($B28,IN_T10!$B$2:$AW$3000,25,FALSE))=TRUE,"",VLOOKUP($B28,IN_T10!$B$2:$AW$3000,25,FALSE))</f>
        <v>0</v>
      </c>
      <c r="AA28" s="467">
        <f>IF(ISERROR(VLOOKUP($B28,IN_T10!$B$2:$AW$3000,26,FALSE))=TRUE,"",VLOOKUP($B28,IN_T10!$B$2:$AW$3000,26,FALSE))</f>
        <v>0</v>
      </c>
      <c r="AB28" s="469">
        <f>IF(ISERROR(VLOOKUP($B28,IN_T10!$B$2:$AW$3000,27,FALSE))=TRUE,"",VLOOKUP($B28,IN_T10!$B$2:$AW$3000,27,FALSE))</f>
        <v>0</v>
      </c>
      <c r="AC28" s="467">
        <f>IF(ISERROR(VLOOKUP($B28,IN_T10!$B$2:$AW$3000,28,FALSE))=TRUE,"",VLOOKUP($B28,IN_T10!$B$2:$AW$3000,28,FALSE))</f>
        <v>0</v>
      </c>
      <c r="AD28" s="469">
        <f>IF(ISERROR(VLOOKUP($B28,IN_T10!$B$2:$AW$3000,29,FALSE))=TRUE,"",VLOOKUP($B28,IN_T10!$B$2:$AW$3000,29,FALSE))</f>
        <v>0</v>
      </c>
      <c r="AE28" s="467">
        <f>IF(ISERROR(VLOOKUP($B28,IN_T10!$B$2:$AW$3000,30,FALSE))=TRUE,"",VLOOKUP($B28,IN_T10!$B$2:$AW$3000,30,FALSE))</f>
        <v>0</v>
      </c>
      <c r="AF28" s="469">
        <f>IF(ISERROR(VLOOKUP($B28,IN_T10!$B$2:$AW$3000,31,FALSE))=TRUE,"",VLOOKUP($B28,IN_T10!$B$2:$AW$3000,31,FALSE))</f>
        <v>0</v>
      </c>
      <c r="AG28" s="467">
        <f>IF(ISERROR(VLOOKUP($B28,IN_T10!$B$2:$AW$3000,32,FALSE))=TRUE,"",VLOOKUP($B28,IN_T10!$B$2:$AW$3000,32,FALSE))</f>
        <v>0</v>
      </c>
      <c r="AH28" s="469">
        <f>IF(ISERROR(VLOOKUP($B28,IN_T10!$B$2:$AW$3000,33,FALSE))=TRUE,"",VLOOKUP($B28,IN_T10!$B$2:$AW$3000,33,FALSE))</f>
        <v>0</v>
      </c>
      <c r="AI28" s="467">
        <f>IF(ISERROR(VLOOKUP($B28,IN_T10!$B$2:$AW$3000,34,FALSE))=TRUE,"",VLOOKUP($B28,IN_T10!$B$2:$AW$3000,34,FALSE))</f>
        <v>0</v>
      </c>
      <c r="AJ28" s="469">
        <f>IF(ISERROR(VLOOKUP($B28,IN_T10!$B$2:$AW$3000,35,FALSE))=TRUE,"",VLOOKUP($B28,IN_T10!$B$2:$AW$3000,35,FALSE))</f>
        <v>0</v>
      </c>
      <c r="AK28" s="467">
        <f>IF(ISERROR(VLOOKUP($B28,IN_T10!$B$2:$AW$3000,36,FALSE))=TRUE,"",VLOOKUP($B28,IN_T10!$B$2:$AW$3000,36,FALSE))</f>
        <v>0</v>
      </c>
      <c r="AL28" s="469">
        <f>IF(ISERROR(VLOOKUP($B28,IN_T10!$B$2:$AW$3000,37,FALSE))=TRUE,"",VLOOKUP($B28,IN_T10!$B$2:$AW$3000,37,FALSE))</f>
        <v>0</v>
      </c>
      <c r="AM28" s="467">
        <f>IF(ISERROR(VLOOKUP($B28,IN_T10!$B$2:$AW$3000,38,FALSE))=TRUE,"",VLOOKUP($B28,IN_T10!$B$2:$AW$3000,38,FALSE))</f>
        <v>0</v>
      </c>
      <c r="AN28" s="469">
        <f>IF(ISERROR(VLOOKUP($B28,IN_T10!$B$2:$AW$3000,39,FALSE))=TRUE,"",VLOOKUP($B28,IN_T10!$B$2:$AW$3000,39,FALSE))</f>
        <v>0</v>
      </c>
      <c r="AO28" s="467">
        <f>IF(ISERROR(VLOOKUP($B28,IN_T10!$B$2:$AW$3000,40,FALSE))=TRUE,"",VLOOKUP($B28,IN_T10!$B$2:$AW$3000,40,FALSE))</f>
        <v>0</v>
      </c>
      <c r="AP28" s="469">
        <f>IF(ISERROR(VLOOKUP($B28,IN_T10!$B$2:$AW$3000,41,FALSE))=TRUE,"",VLOOKUP($B28,IN_T10!$B$2:$AW$3000,41,FALSE))</f>
        <v>0</v>
      </c>
      <c r="AQ28" s="467">
        <f>IF(ISERROR(VLOOKUP($B28,IN_T10!$B$2:$AW$3000,42,FALSE))=TRUE,"",VLOOKUP($B28,IN_T10!$B$2:$AW$3000,42,FALSE))</f>
        <v>0</v>
      </c>
      <c r="AR28" s="469">
        <f>IF(ISERROR(VLOOKUP($B28,IN_T10!$B$2:$AW$3000,43,FALSE))=TRUE,"",VLOOKUP($B28,IN_T10!$B$2:$AW$3000,43,FALSE))</f>
        <v>0</v>
      </c>
      <c r="AS28" s="467">
        <f>IF(ISERROR(VLOOKUP($B28,IN_T10!$B$2:$AW$3000,44,FALSE))=TRUE,"",VLOOKUP($B28,IN_T10!$B$2:$AW$3000,44,FALSE))</f>
        <v>0</v>
      </c>
      <c r="AT28" s="472">
        <f>IF(ISERROR(VLOOKUP($B28,IN_T10!$B$2:$AW$3000,45,FALSE))=TRUE,"",VLOOKUP($B28,IN_T10!$B$2:$AW$3000,45,FALSE))</f>
        <v>0</v>
      </c>
      <c r="AU28" s="1179">
        <f t="shared" si="0"/>
        <v>0</v>
      </c>
      <c r="AV28" s="1180">
        <f t="shared" si="1"/>
        <v>0</v>
      </c>
      <c r="AW28" s="1490" t="str">
        <f t="shared" si="2"/>
        <v>OK</v>
      </c>
      <c r="AX28" s="1488">
        <f>'t1'!K28-'t3'!C28-'t3'!E28-'t3'!G28-'t3'!I28+'t3'!K28+'t3'!M28+'t3'!O28</f>
        <v>0</v>
      </c>
      <c r="AY28" s="1489">
        <f>'t1'!L28-'t3'!D28-'t3'!F28-'t3'!H28-'t3'!J28+'t3'!L28+'t3'!N28+'t3'!P28</f>
        <v>0</v>
      </c>
      <c r="AZ28" s="937">
        <f>'t1'!M28</f>
        <v>0</v>
      </c>
    </row>
    <row r="29" spans="1:52" ht="14.25" customHeight="1" thickBot="1" x14ac:dyDescent="0.3">
      <c r="A29" s="1001" t="str">
        <f>'t1'!A29</f>
        <v>Odontoiatri con altri incar. Prof.li (rapp. Esclusivo)</v>
      </c>
      <c r="B29" s="1027" t="str">
        <f>'t1'!B29</f>
        <v>SD0A48</v>
      </c>
      <c r="C29" s="467">
        <f>IF(ISERROR(VLOOKUP($B29,IN_T10!$B$2:$AW$3000,2,FALSE))=TRUE,"",VLOOKUP($B29,IN_T10!$B$2:$AW$3000,2,FALSE))</f>
        <v>0</v>
      </c>
      <c r="D29" s="469">
        <f>IF(ISERROR(VLOOKUP($B29,IN_T10!$B$2:$AW$3000,3,FALSE))=TRUE,"",VLOOKUP($B29,IN_T10!$B$2:$AW$3000,3,FALSE))</f>
        <v>0</v>
      </c>
      <c r="E29" s="467">
        <f>IF(ISERROR(VLOOKUP($B29,IN_T10!$B$2:$AW$3000,4,FALSE))=TRUE,"",VLOOKUP($B29,IN_T10!$B$2:$AW$3000,4,FALSE))</f>
        <v>0</v>
      </c>
      <c r="F29" s="469">
        <f>IF(ISERROR(VLOOKUP($B29,IN_T10!$B$2:$AW$3000,5,FALSE))=TRUE,"",VLOOKUP($B29,IN_T10!$B$2:$AW$3000,5,FALSE))</f>
        <v>0</v>
      </c>
      <c r="G29" s="467">
        <f>IF(ISERROR(VLOOKUP($B29,IN_T10!$B$2:$AW$3000,6,FALSE))=TRUE,"",VLOOKUP($B29,IN_T10!$B$2:$AW$3000,6,FALSE))</f>
        <v>0</v>
      </c>
      <c r="H29" s="469">
        <f>IF(ISERROR(VLOOKUP($B29,IN_T10!$B$2:$AW$3000,7,FALSE))=TRUE,"",VLOOKUP($B29,IN_T10!$B$2:$AW$3000,7,FALSE))</f>
        <v>0</v>
      </c>
      <c r="I29" s="467">
        <f>IF(ISERROR(VLOOKUP($B29,IN_T10!$B$2:$AW$3000,8,FALSE))=TRUE,"",VLOOKUP($B29,IN_T10!$B$2:$AW$3000,8,FALSE))</f>
        <v>0</v>
      </c>
      <c r="J29" s="469">
        <f>IF(ISERROR(VLOOKUP($B29,IN_T10!$B$2:$AW$3000,9,FALSE))=TRUE,"",VLOOKUP($B29,IN_T10!$B$2:$AW$3000,9,FALSE))</f>
        <v>0</v>
      </c>
      <c r="K29" s="467">
        <f>IF(ISERROR(VLOOKUP($B29,IN_T10!$B$2:$AW$3000,10,FALSE))=TRUE,"",VLOOKUP($B29,IN_T10!$B$2:$AW$3000,10,FALSE))</f>
        <v>0</v>
      </c>
      <c r="L29" s="469">
        <f>IF(ISERROR(VLOOKUP($B29,IN_T10!$B$2:$AW$3000,11,FALSE))=TRUE,"",VLOOKUP($B29,IN_T10!$B$2:$AW$3000,11,FALSE))</f>
        <v>0</v>
      </c>
      <c r="M29" s="467">
        <f>IF(ISERROR(VLOOKUP($B29,IN_T10!$B$2:$AW$3000,12,FALSE))=TRUE,"",VLOOKUP($B29,IN_T10!$B$2:$AW$3000,12,FALSE))</f>
        <v>0</v>
      </c>
      <c r="N29" s="469">
        <f>IF(ISERROR(VLOOKUP($B29,IN_T10!$B$2:$AW$3000,13,FALSE))=TRUE,"",VLOOKUP($B29,IN_T10!$B$2:$AW$3000,13,FALSE))</f>
        <v>0</v>
      </c>
      <c r="O29" s="467">
        <f>IF(ISERROR(VLOOKUP($B29,IN_T10!$B$2:$AW$3000,14,FALSE))=TRUE,"",VLOOKUP($B29,IN_T10!$B$2:$AW$3000,14,FALSE))</f>
        <v>0</v>
      </c>
      <c r="P29" s="469">
        <f>IF(ISERROR(VLOOKUP($B29,IN_T10!$B$2:$AW$3000,15,FALSE))=TRUE,"",VLOOKUP($B29,IN_T10!$B$2:$AW$3000,15,FALSE))</f>
        <v>0</v>
      </c>
      <c r="Q29" s="467">
        <f>IF(ISERROR(VLOOKUP($B29,IN_T10!$B$2:$AW$3000,16,FALSE))=TRUE,"",VLOOKUP($B29,IN_T10!$B$2:$AW$3000,16,FALSE))</f>
        <v>0</v>
      </c>
      <c r="R29" s="469">
        <f>IF(ISERROR(VLOOKUP($B29,IN_T10!$B$2:$AW$3000,17,FALSE))=TRUE,"",VLOOKUP($B29,IN_T10!$B$2:$AW$3000,17,FALSE))</f>
        <v>0</v>
      </c>
      <c r="S29" s="467">
        <f>IF(ISERROR(VLOOKUP($B29,IN_T10!$B$2:$AW$3000,18,FALSE))=TRUE,"",VLOOKUP($B29,IN_T10!$B$2:$AW$3000,18,FALSE))</f>
        <v>0</v>
      </c>
      <c r="T29" s="469">
        <f>IF(ISERROR(VLOOKUP($B29,IN_T10!$B$2:$AW$3000,19,FALSE))=TRUE,"",VLOOKUP($B29,IN_T10!$B$2:$AW$3000,19,FALSE))</f>
        <v>0</v>
      </c>
      <c r="U29" s="467">
        <v>0</v>
      </c>
      <c r="V29" s="469">
        <v>0</v>
      </c>
      <c r="W29" s="467">
        <f>IF(ISERROR(VLOOKUP($B29,IN_T10!$B$2:$AW$3000,22,FALSE))=TRUE,"",VLOOKUP($B29,IN_T10!$B$2:$AW$3000,22,FALSE))</f>
        <v>0</v>
      </c>
      <c r="X29" s="469">
        <f>IF(ISERROR(VLOOKUP($B29,IN_T10!$B$2:$AW$3000,23,FALSE))=TRUE,"",VLOOKUP($B29,IN_T10!$B$2:$AW$3000,23,FALSE))</f>
        <v>0</v>
      </c>
      <c r="Y29" s="467">
        <f>IF(ISERROR(VLOOKUP($B29,IN_T10!$B$2:$AW$3000,24,FALSE))=TRUE,"",VLOOKUP($B29,IN_T10!$B$2:$AW$3000,24,FALSE))</f>
        <v>0</v>
      </c>
      <c r="Z29" s="469">
        <f>IF(ISERROR(VLOOKUP($B29,IN_T10!$B$2:$AW$3000,25,FALSE))=TRUE,"",VLOOKUP($B29,IN_T10!$B$2:$AW$3000,25,FALSE))</f>
        <v>0</v>
      </c>
      <c r="AA29" s="467">
        <f>IF(ISERROR(VLOOKUP($B29,IN_T10!$B$2:$AW$3000,26,FALSE))=TRUE,"",VLOOKUP($B29,IN_T10!$B$2:$AW$3000,26,FALSE))</f>
        <v>0</v>
      </c>
      <c r="AB29" s="469">
        <f>IF(ISERROR(VLOOKUP($B29,IN_T10!$B$2:$AW$3000,27,FALSE))=TRUE,"",VLOOKUP($B29,IN_T10!$B$2:$AW$3000,27,FALSE))</f>
        <v>0</v>
      </c>
      <c r="AC29" s="467">
        <f>IF(ISERROR(VLOOKUP($B29,IN_T10!$B$2:$AW$3000,28,FALSE))=TRUE,"",VLOOKUP($B29,IN_T10!$B$2:$AW$3000,28,FALSE))</f>
        <v>0</v>
      </c>
      <c r="AD29" s="469">
        <f>IF(ISERROR(VLOOKUP($B29,IN_T10!$B$2:$AW$3000,29,FALSE))=TRUE,"",VLOOKUP($B29,IN_T10!$B$2:$AW$3000,29,FALSE))</f>
        <v>0</v>
      </c>
      <c r="AE29" s="467">
        <f>IF(ISERROR(VLOOKUP($B29,IN_T10!$B$2:$AW$3000,30,FALSE))=TRUE,"",VLOOKUP($B29,IN_T10!$B$2:$AW$3000,30,FALSE))</f>
        <v>0</v>
      </c>
      <c r="AF29" s="469">
        <f>IF(ISERROR(VLOOKUP($B29,IN_T10!$B$2:$AW$3000,31,FALSE))=TRUE,"",VLOOKUP($B29,IN_T10!$B$2:$AW$3000,31,FALSE))</f>
        <v>0</v>
      </c>
      <c r="AG29" s="467">
        <f>IF(ISERROR(VLOOKUP($B29,IN_T10!$B$2:$AW$3000,32,FALSE))=TRUE,"",VLOOKUP($B29,IN_T10!$B$2:$AW$3000,32,FALSE))</f>
        <v>0</v>
      </c>
      <c r="AH29" s="469">
        <f>IF(ISERROR(VLOOKUP($B29,IN_T10!$B$2:$AW$3000,33,FALSE))=TRUE,"",VLOOKUP($B29,IN_T10!$B$2:$AW$3000,33,FALSE))</f>
        <v>0</v>
      </c>
      <c r="AI29" s="467">
        <f>IF(ISERROR(VLOOKUP($B29,IN_T10!$B$2:$AW$3000,34,FALSE))=TRUE,"",VLOOKUP($B29,IN_T10!$B$2:$AW$3000,34,FALSE))</f>
        <v>0</v>
      </c>
      <c r="AJ29" s="469">
        <f>IF(ISERROR(VLOOKUP($B29,IN_T10!$B$2:$AW$3000,35,FALSE))=TRUE,"",VLOOKUP($B29,IN_T10!$B$2:$AW$3000,35,FALSE))</f>
        <v>0</v>
      </c>
      <c r="AK29" s="467">
        <f>IF(ISERROR(VLOOKUP($B29,IN_T10!$B$2:$AW$3000,36,FALSE))=TRUE,"",VLOOKUP($B29,IN_T10!$B$2:$AW$3000,36,FALSE))</f>
        <v>0</v>
      </c>
      <c r="AL29" s="469">
        <f>IF(ISERROR(VLOOKUP($B29,IN_T10!$B$2:$AW$3000,37,FALSE))=TRUE,"",VLOOKUP($B29,IN_T10!$B$2:$AW$3000,37,FALSE))</f>
        <v>0</v>
      </c>
      <c r="AM29" s="467">
        <f>IF(ISERROR(VLOOKUP($B29,IN_T10!$B$2:$AW$3000,38,FALSE))=TRUE,"",VLOOKUP($B29,IN_T10!$B$2:$AW$3000,38,FALSE))</f>
        <v>0</v>
      </c>
      <c r="AN29" s="469">
        <f>IF(ISERROR(VLOOKUP($B29,IN_T10!$B$2:$AW$3000,39,FALSE))=TRUE,"",VLOOKUP($B29,IN_T10!$B$2:$AW$3000,39,FALSE))</f>
        <v>0</v>
      </c>
      <c r="AO29" s="467">
        <f>IF(ISERROR(VLOOKUP($B29,IN_T10!$B$2:$AW$3000,40,FALSE))=TRUE,"",VLOOKUP($B29,IN_T10!$B$2:$AW$3000,40,FALSE))</f>
        <v>0</v>
      </c>
      <c r="AP29" s="469">
        <f>IF(ISERROR(VLOOKUP($B29,IN_T10!$B$2:$AW$3000,41,FALSE))=TRUE,"",VLOOKUP($B29,IN_T10!$B$2:$AW$3000,41,FALSE))</f>
        <v>0</v>
      </c>
      <c r="AQ29" s="467">
        <f>IF(ISERROR(VLOOKUP($B29,IN_T10!$B$2:$AW$3000,42,FALSE))=TRUE,"",VLOOKUP($B29,IN_T10!$B$2:$AW$3000,42,FALSE))</f>
        <v>0</v>
      </c>
      <c r="AR29" s="469">
        <f>IF(ISERROR(VLOOKUP($B29,IN_T10!$B$2:$AW$3000,43,FALSE))=TRUE,"",VLOOKUP($B29,IN_T10!$B$2:$AW$3000,43,FALSE))</f>
        <v>0</v>
      </c>
      <c r="AS29" s="467">
        <f>IF(ISERROR(VLOOKUP($B29,IN_T10!$B$2:$AW$3000,44,FALSE))=TRUE,"",VLOOKUP($B29,IN_T10!$B$2:$AW$3000,44,FALSE))</f>
        <v>0</v>
      </c>
      <c r="AT29" s="472">
        <f>IF(ISERROR(VLOOKUP($B29,IN_T10!$B$2:$AW$3000,45,FALSE))=TRUE,"",VLOOKUP($B29,IN_T10!$B$2:$AW$3000,45,FALSE))</f>
        <v>0</v>
      </c>
      <c r="AU29" s="1179">
        <f t="shared" si="0"/>
        <v>0</v>
      </c>
      <c r="AV29" s="1180">
        <f t="shared" si="1"/>
        <v>0</v>
      </c>
      <c r="AW29" s="1490" t="str">
        <f t="shared" si="2"/>
        <v>OK</v>
      </c>
      <c r="AX29" s="1488">
        <f>'t1'!K29-'t3'!C29-'t3'!E29-'t3'!G29-'t3'!I29+'t3'!K29+'t3'!M29+'t3'!O29</f>
        <v>0</v>
      </c>
      <c r="AY29" s="1489">
        <f>'t1'!L29-'t3'!D29-'t3'!F29-'t3'!H29-'t3'!J29+'t3'!L29+'t3'!N29+'t3'!P29</f>
        <v>0</v>
      </c>
      <c r="AZ29" s="937">
        <f>'t1'!M29</f>
        <v>0</v>
      </c>
    </row>
    <row r="30" spans="1:52" ht="14.25" customHeight="1" thickBot="1" x14ac:dyDescent="0.3">
      <c r="A30" s="1001" t="str">
        <f>'t1'!A30</f>
        <v>Odontoiatri con altri incar. Prof.li (rapp. Non escl.)</v>
      </c>
      <c r="B30" s="1027" t="str">
        <f>'t1'!B30</f>
        <v>SD0047</v>
      </c>
      <c r="C30" s="467">
        <f>IF(ISERROR(VLOOKUP($B30,IN_T10!$B$2:$AW$3000,2,FALSE))=TRUE,"",VLOOKUP($B30,IN_T10!$B$2:$AW$3000,2,FALSE))</f>
        <v>0</v>
      </c>
      <c r="D30" s="469">
        <f>IF(ISERROR(VLOOKUP($B30,IN_T10!$B$2:$AW$3000,3,FALSE))=TRUE,"",VLOOKUP($B30,IN_T10!$B$2:$AW$3000,3,FALSE))</f>
        <v>0</v>
      </c>
      <c r="E30" s="467">
        <f>IF(ISERROR(VLOOKUP($B30,IN_T10!$B$2:$AW$3000,4,FALSE))=TRUE,"",VLOOKUP($B30,IN_T10!$B$2:$AW$3000,4,FALSE))</f>
        <v>0</v>
      </c>
      <c r="F30" s="469">
        <f>IF(ISERROR(VLOOKUP($B30,IN_T10!$B$2:$AW$3000,5,FALSE))=TRUE,"",VLOOKUP($B30,IN_T10!$B$2:$AW$3000,5,FALSE))</f>
        <v>0</v>
      </c>
      <c r="G30" s="467">
        <f>IF(ISERROR(VLOOKUP($B30,IN_T10!$B$2:$AW$3000,6,FALSE))=TRUE,"",VLOOKUP($B30,IN_T10!$B$2:$AW$3000,6,FALSE))</f>
        <v>0</v>
      </c>
      <c r="H30" s="469">
        <f>IF(ISERROR(VLOOKUP($B30,IN_T10!$B$2:$AW$3000,7,FALSE))=TRUE,"",VLOOKUP($B30,IN_T10!$B$2:$AW$3000,7,FALSE))</f>
        <v>0</v>
      </c>
      <c r="I30" s="467">
        <f>IF(ISERROR(VLOOKUP($B30,IN_T10!$B$2:$AW$3000,8,FALSE))=TRUE,"",VLOOKUP($B30,IN_T10!$B$2:$AW$3000,8,FALSE))</f>
        <v>0</v>
      </c>
      <c r="J30" s="469">
        <f>IF(ISERROR(VLOOKUP($B30,IN_T10!$B$2:$AW$3000,9,FALSE))=TRUE,"",VLOOKUP($B30,IN_T10!$B$2:$AW$3000,9,FALSE))</f>
        <v>0</v>
      </c>
      <c r="K30" s="467">
        <f>IF(ISERROR(VLOOKUP($B30,IN_T10!$B$2:$AW$3000,10,FALSE))=TRUE,"",VLOOKUP($B30,IN_T10!$B$2:$AW$3000,10,FALSE))</f>
        <v>0</v>
      </c>
      <c r="L30" s="469">
        <f>IF(ISERROR(VLOOKUP($B30,IN_T10!$B$2:$AW$3000,11,FALSE))=TRUE,"",VLOOKUP($B30,IN_T10!$B$2:$AW$3000,11,FALSE))</f>
        <v>0</v>
      </c>
      <c r="M30" s="467">
        <f>IF(ISERROR(VLOOKUP($B30,IN_T10!$B$2:$AW$3000,12,FALSE))=TRUE,"",VLOOKUP($B30,IN_T10!$B$2:$AW$3000,12,FALSE))</f>
        <v>0</v>
      </c>
      <c r="N30" s="469">
        <f>IF(ISERROR(VLOOKUP($B30,IN_T10!$B$2:$AW$3000,13,FALSE))=TRUE,"",VLOOKUP($B30,IN_T10!$B$2:$AW$3000,13,FALSE))</f>
        <v>0</v>
      </c>
      <c r="O30" s="467">
        <f>IF(ISERROR(VLOOKUP($B30,IN_T10!$B$2:$AW$3000,14,FALSE))=TRUE,"",VLOOKUP($B30,IN_T10!$B$2:$AW$3000,14,FALSE))</f>
        <v>0</v>
      </c>
      <c r="P30" s="469">
        <f>IF(ISERROR(VLOOKUP($B30,IN_T10!$B$2:$AW$3000,15,FALSE))=TRUE,"",VLOOKUP($B30,IN_T10!$B$2:$AW$3000,15,FALSE))</f>
        <v>0</v>
      </c>
      <c r="Q30" s="467">
        <f>IF(ISERROR(VLOOKUP($B30,IN_T10!$B$2:$AW$3000,16,FALSE))=TRUE,"",VLOOKUP($B30,IN_T10!$B$2:$AW$3000,16,FALSE))</f>
        <v>0</v>
      </c>
      <c r="R30" s="469">
        <f>IF(ISERROR(VLOOKUP($B30,IN_T10!$B$2:$AW$3000,17,FALSE))=TRUE,"",VLOOKUP($B30,IN_T10!$B$2:$AW$3000,17,FALSE))</f>
        <v>0</v>
      </c>
      <c r="S30" s="467">
        <f>IF(ISERROR(VLOOKUP($B30,IN_T10!$B$2:$AW$3000,18,FALSE))=TRUE,"",VLOOKUP($B30,IN_T10!$B$2:$AW$3000,18,FALSE))</f>
        <v>0</v>
      </c>
      <c r="T30" s="469">
        <f>IF(ISERROR(VLOOKUP($B30,IN_T10!$B$2:$AW$3000,19,FALSE))=TRUE,"",VLOOKUP($B30,IN_T10!$B$2:$AW$3000,19,FALSE))</f>
        <v>0</v>
      </c>
      <c r="U30" s="467">
        <v>0</v>
      </c>
      <c r="V30" s="469">
        <v>0</v>
      </c>
      <c r="W30" s="467">
        <f>IF(ISERROR(VLOOKUP($B30,IN_T10!$B$2:$AW$3000,22,FALSE))=TRUE,"",VLOOKUP($B30,IN_T10!$B$2:$AW$3000,22,FALSE))</f>
        <v>0</v>
      </c>
      <c r="X30" s="469">
        <f>IF(ISERROR(VLOOKUP($B30,IN_T10!$B$2:$AW$3000,23,FALSE))=TRUE,"",VLOOKUP($B30,IN_T10!$B$2:$AW$3000,23,FALSE))</f>
        <v>0</v>
      </c>
      <c r="Y30" s="467">
        <f>IF(ISERROR(VLOOKUP($B30,IN_T10!$B$2:$AW$3000,24,FALSE))=TRUE,"",VLOOKUP($B30,IN_T10!$B$2:$AW$3000,24,FALSE))</f>
        <v>0</v>
      </c>
      <c r="Z30" s="469">
        <f>IF(ISERROR(VLOOKUP($B30,IN_T10!$B$2:$AW$3000,25,FALSE))=TRUE,"",VLOOKUP($B30,IN_T10!$B$2:$AW$3000,25,FALSE))</f>
        <v>0</v>
      </c>
      <c r="AA30" s="467">
        <f>IF(ISERROR(VLOOKUP($B30,IN_T10!$B$2:$AW$3000,26,FALSE))=TRUE,"",VLOOKUP($B30,IN_T10!$B$2:$AW$3000,26,FALSE))</f>
        <v>0</v>
      </c>
      <c r="AB30" s="469">
        <f>IF(ISERROR(VLOOKUP($B30,IN_T10!$B$2:$AW$3000,27,FALSE))=TRUE,"",VLOOKUP($B30,IN_T10!$B$2:$AW$3000,27,FALSE))</f>
        <v>0</v>
      </c>
      <c r="AC30" s="467">
        <f>IF(ISERROR(VLOOKUP($B30,IN_T10!$B$2:$AW$3000,28,FALSE))=TRUE,"",VLOOKUP($B30,IN_T10!$B$2:$AW$3000,28,FALSE))</f>
        <v>0</v>
      </c>
      <c r="AD30" s="469">
        <f>IF(ISERROR(VLOOKUP($B30,IN_T10!$B$2:$AW$3000,29,FALSE))=TRUE,"",VLOOKUP($B30,IN_T10!$B$2:$AW$3000,29,FALSE))</f>
        <v>0</v>
      </c>
      <c r="AE30" s="467">
        <f>IF(ISERROR(VLOOKUP($B30,IN_T10!$B$2:$AW$3000,30,FALSE))=TRUE,"",VLOOKUP($B30,IN_T10!$B$2:$AW$3000,30,FALSE))</f>
        <v>0</v>
      </c>
      <c r="AF30" s="469">
        <f>IF(ISERROR(VLOOKUP($B30,IN_T10!$B$2:$AW$3000,31,FALSE))=TRUE,"",VLOOKUP($B30,IN_T10!$B$2:$AW$3000,31,FALSE))</f>
        <v>0</v>
      </c>
      <c r="AG30" s="467">
        <f>IF(ISERROR(VLOOKUP($B30,IN_T10!$B$2:$AW$3000,32,FALSE))=TRUE,"",VLOOKUP($B30,IN_T10!$B$2:$AW$3000,32,FALSE))</f>
        <v>0</v>
      </c>
      <c r="AH30" s="469">
        <f>IF(ISERROR(VLOOKUP($B30,IN_T10!$B$2:$AW$3000,33,FALSE))=TRUE,"",VLOOKUP($B30,IN_T10!$B$2:$AW$3000,33,FALSE))</f>
        <v>0</v>
      </c>
      <c r="AI30" s="467">
        <f>IF(ISERROR(VLOOKUP($B30,IN_T10!$B$2:$AW$3000,34,FALSE))=TRUE,"",VLOOKUP($B30,IN_T10!$B$2:$AW$3000,34,FALSE))</f>
        <v>0</v>
      </c>
      <c r="AJ30" s="469">
        <f>IF(ISERROR(VLOOKUP($B30,IN_T10!$B$2:$AW$3000,35,FALSE))=TRUE,"",VLOOKUP($B30,IN_T10!$B$2:$AW$3000,35,FALSE))</f>
        <v>0</v>
      </c>
      <c r="AK30" s="467">
        <f>IF(ISERROR(VLOOKUP($B30,IN_T10!$B$2:$AW$3000,36,FALSE))=TRUE,"",VLOOKUP($B30,IN_T10!$B$2:$AW$3000,36,FALSE))</f>
        <v>0</v>
      </c>
      <c r="AL30" s="469">
        <f>IF(ISERROR(VLOOKUP($B30,IN_T10!$B$2:$AW$3000,37,FALSE))=TRUE,"",VLOOKUP($B30,IN_T10!$B$2:$AW$3000,37,FALSE))</f>
        <v>0</v>
      </c>
      <c r="AM30" s="467">
        <f>IF(ISERROR(VLOOKUP($B30,IN_T10!$B$2:$AW$3000,38,FALSE))=TRUE,"",VLOOKUP($B30,IN_T10!$B$2:$AW$3000,38,FALSE))</f>
        <v>0</v>
      </c>
      <c r="AN30" s="469">
        <f>IF(ISERROR(VLOOKUP($B30,IN_T10!$B$2:$AW$3000,39,FALSE))=TRUE,"",VLOOKUP($B30,IN_T10!$B$2:$AW$3000,39,FALSE))</f>
        <v>0</v>
      </c>
      <c r="AO30" s="467">
        <f>IF(ISERROR(VLOOKUP($B30,IN_T10!$B$2:$AW$3000,40,FALSE))=TRUE,"",VLOOKUP($B30,IN_T10!$B$2:$AW$3000,40,FALSE))</f>
        <v>0</v>
      </c>
      <c r="AP30" s="469">
        <f>IF(ISERROR(VLOOKUP($B30,IN_T10!$B$2:$AW$3000,41,FALSE))=TRUE,"",VLOOKUP($B30,IN_T10!$B$2:$AW$3000,41,FALSE))</f>
        <v>0</v>
      </c>
      <c r="AQ30" s="467">
        <f>IF(ISERROR(VLOOKUP($B30,IN_T10!$B$2:$AW$3000,42,FALSE))=TRUE,"",VLOOKUP($B30,IN_T10!$B$2:$AW$3000,42,FALSE))</f>
        <v>0</v>
      </c>
      <c r="AR30" s="469">
        <f>IF(ISERROR(VLOOKUP($B30,IN_T10!$B$2:$AW$3000,43,FALSE))=TRUE,"",VLOOKUP($B30,IN_T10!$B$2:$AW$3000,43,FALSE))</f>
        <v>0</v>
      </c>
      <c r="AS30" s="467">
        <f>IF(ISERROR(VLOOKUP($B30,IN_T10!$B$2:$AW$3000,44,FALSE))=TRUE,"",VLOOKUP($B30,IN_T10!$B$2:$AW$3000,44,FALSE))</f>
        <v>0</v>
      </c>
      <c r="AT30" s="472">
        <f>IF(ISERROR(VLOOKUP($B30,IN_T10!$B$2:$AW$3000,45,FALSE))=TRUE,"",VLOOKUP($B30,IN_T10!$B$2:$AW$3000,45,FALSE))</f>
        <v>0</v>
      </c>
      <c r="AU30" s="1179">
        <f t="shared" si="0"/>
        <v>0</v>
      </c>
      <c r="AV30" s="1180">
        <f t="shared" si="1"/>
        <v>0</v>
      </c>
      <c r="AW30" s="1490" t="str">
        <f t="shared" si="2"/>
        <v>OK</v>
      </c>
      <c r="AX30" s="1488">
        <f>'t1'!K30-'t3'!C30-'t3'!E30-'t3'!G30-'t3'!I30+'t3'!K30+'t3'!M30+'t3'!O30</f>
        <v>0</v>
      </c>
      <c r="AY30" s="1489">
        <f>'t1'!L30-'t3'!D30-'t3'!F30-'t3'!H30-'t3'!J30+'t3'!L30+'t3'!N30+'t3'!P30</f>
        <v>0</v>
      </c>
      <c r="AZ30" s="937">
        <f>'t1'!M30</f>
        <v>0</v>
      </c>
    </row>
    <row r="31" spans="1:52" ht="14.25" customHeight="1" thickBot="1" x14ac:dyDescent="0.3">
      <c r="A31" s="1001" t="str">
        <f>'t1'!A31</f>
        <v>Odontoiatri a t. determinato (art. 15-septies d.lgs. 502/92)</v>
      </c>
      <c r="B31" s="1027" t="str">
        <f>'t1'!B31</f>
        <v>SD0599</v>
      </c>
      <c r="C31" s="467">
        <f>IF(ISERROR(VLOOKUP($B31,IN_T10!$B$2:$AW$3000,2,FALSE))=TRUE,"",VLOOKUP($B31,IN_T10!$B$2:$AW$3000,2,FALSE))</f>
        <v>0</v>
      </c>
      <c r="D31" s="469">
        <f>IF(ISERROR(VLOOKUP($B31,IN_T10!$B$2:$AW$3000,3,FALSE))=TRUE,"",VLOOKUP($B31,IN_T10!$B$2:$AW$3000,3,FALSE))</f>
        <v>0</v>
      </c>
      <c r="E31" s="467">
        <f>IF(ISERROR(VLOOKUP($B31,IN_T10!$B$2:$AW$3000,4,FALSE))=TRUE,"",VLOOKUP($B31,IN_T10!$B$2:$AW$3000,4,FALSE))</f>
        <v>0</v>
      </c>
      <c r="F31" s="469">
        <f>IF(ISERROR(VLOOKUP($B31,IN_T10!$B$2:$AW$3000,5,FALSE))=TRUE,"",VLOOKUP($B31,IN_T10!$B$2:$AW$3000,5,FALSE))</f>
        <v>0</v>
      </c>
      <c r="G31" s="467">
        <f>IF(ISERROR(VLOOKUP($B31,IN_T10!$B$2:$AW$3000,6,FALSE))=TRUE,"",VLOOKUP($B31,IN_T10!$B$2:$AW$3000,6,FALSE))</f>
        <v>0</v>
      </c>
      <c r="H31" s="469">
        <f>IF(ISERROR(VLOOKUP($B31,IN_T10!$B$2:$AW$3000,7,FALSE))=TRUE,"",VLOOKUP($B31,IN_T10!$B$2:$AW$3000,7,FALSE))</f>
        <v>0</v>
      </c>
      <c r="I31" s="467">
        <f>IF(ISERROR(VLOOKUP($B31,IN_T10!$B$2:$AW$3000,8,FALSE))=TRUE,"",VLOOKUP($B31,IN_T10!$B$2:$AW$3000,8,FALSE))</f>
        <v>0</v>
      </c>
      <c r="J31" s="469">
        <f>IF(ISERROR(VLOOKUP($B31,IN_T10!$B$2:$AW$3000,9,FALSE))=TRUE,"",VLOOKUP($B31,IN_T10!$B$2:$AW$3000,9,FALSE))</f>
        <v>0</v>
      </c>
      <c r="K31" s="467">
        <f>IF(ISERROR(VLOOKUP($B31,IN_T10!$B$2:$AW$3000,10,FALSE))=TRUE,"",VLOOKUP($B31,IN_T10!$B$2:$AW$3000,10,FALSE))</f>
        <v>0</v>
      </c>
      <c r="L31" s="469">
        <f>IF(ISERROR(VLOOKUP($B31,IN_T10!$B$2:$AW$3000,11,FALSE))=TRUE,"",VLOOKUP($B31,IN_T10!$B$2:$AW$3000,11,FALSE))</f>
        <v>0</v>
      </c>
      <c r="M31" s="467">
        <f>IF(ISERROR(VLOOKUP($B31,IN_T10!$B$2:$AW$3000,12,FALSE))=TRUE,"",VLOOKUP($B31,IN_T10!$B$2:$AW$3000,12,FALSE))</f>
        <v>0</v>
      </c>
      <c r="N31" s="469">
        <f>IF(ISERROR(VLOOKUP($B31,IN_T10!$B$2:$AW$3000,13,FALSE))=TRUE,"",VLOOKUP($B31,IN_T10!$B$2:$AW$3000,13,FALSE))</f>
        <v>0</v>
      </c>
      <c r="O31" s="467">
        <f>IF(ISERROR(VLOOKUP($B31,IN_T10!$B$2:$AW$3000,14,FALSE))=TRUE,"",VLOOKUP($B31,IN_T10!$B$2:$AW$3000,14,FALSE))</f>
        <v>0</v>
      </c>
      <c r="P31" s="469">
        <f>IF(ISERROR(VLOOKUP($B31,IN_T10!$B$2:$AW$3000,15,FALSE))=TRUE,"",VLOOKUP($B31,IN_T10!$B$2:$AW$3000,15,FALSE))</f>
        <v>0</v>
      </c>
      <c r="Q31" s="467">
        <f>IF(ISERROR(VLOOKUP($B31,IN_T10!$B$2:$AW$3000,16,FALSE))=TRUE,"",VLOOKUP($B31,IN_T10!$B$2:$AW$3000,16,FALSE))</f>
        <v>0</v>
      </c>
      <c r="R31" s="469">
        <f>IF(ISERROR(VLOOKUP($B31,IN_T10!$B$2:$AW$3000,17,FALSE))=TRUE,"",VLOOKUP($B31,IN_T10!$B$2:$AW$3000,17,FALSE))</f>
        <v>0</v>
      </c>
      <c r="S31" s="467">
        <f>IF(ISERROR(VLOOKUP($B31,IN_T10!$B$2:$AW$3000,18,FALSE))=TRUE,"",VLOOKUP($B31,IN_T10!$B$2:$AW$3000,18,FALSE))</f>
        <v>0</v>
      </c>
      <c r="T31" s="469">
        <f>IF(ISERROR(VLOOKUP($B31,IN_T10!$B$2:$AW$3000,19,FALSE))=TRUE,"",VLOOKUP($B31,IN_T10!$B$2:$AW$3000,19,FALSE))</f>
        <v>0</v>
      </c>
      <c r="U31" s="467">
        <v>0</v>
      </c>
      <c r="V31" s="469">
        <v>0</v>
      </c>
      <c r="W31" s="467">
        <f>IF(ISERROR(VLOOKUP($B31,IN_T10!$B$2:$AW$3000,22,FALSE))=TRUE,"",VLOOKUP($B31,IN_T10!$B$2:$AW$3000,22,FALSE))</f>
        <v>0</v>
      </c>
      <c r="X31" s="469">
        <f>IF(ISERROR(VLOOKUP($B31,IN_T10!$B$2:$AW$3000,23,FALSE))=TRUE,"",VLOOKUP($B31,IN_T10!$B$2:$AW$3000,23,FALSE))</f>
        <v>0</v>
      </c>
      <c r="Y31" s="467">
        <f>IF(ISERROR(VLOOKUP($B31,IN_T10!$B$2:$AW$3000,24,FALSE))=TRUE,"",VLOOKUP($B31,IN_T10!$B$2:$AW$3000,24,FALSE))</f>
        <v>0</v>
      </c>
      <c r="Z31" s="469">
        <f>IF(ISERROR(VLOOKUP($B31,IN_T10!$B$2:$AW$3000,25,FALSE))=TRUE,"",VLOOKUP($B31,IN_T10!$B$2:$AW$3000,25,FALSE))</f>
        <v>0</v>
      </c>
      <c r="AA31" s="467">
        <f>IF(ISERROR(VLOOKUP($B31,IN_T10!$B$2:$AW$3000,26,FALSE))=TRUE,"",VLOOKUP($B31,IN_T10!$B$2:$AW$3000,26,FALSE))</f>
        <v>0</v>
      </c>
      <c r="AB31" s="469">
        <f>IF(ISERROR(VLOOKUP($B31,IN_T10!$B$2:$AW$3000,27,FALSE))=TRUE,"",VLOOKUP($B31,IN_T10!$B$2:$AW$3000,27,FALSE))</f>
        <v>0</v>
      </c>
      <c r="AC31" s="467">
        <f>IF(ISERROR(VLOOKUP($B31,IN_T10!$B$2:$AW$3000,28,FALSE))=TRUE,"",VLOOKUP($B31,IN_T10!$B$2:$AW$3000,28,FALSE))</f>
        <v>0</v>
      </c>
      <c r="AD31" s="469">
        <f>IF(ISERROR(VLOOKUP($B31,IN_T10!$B$2:$AW$3000,29,FALSE))=TRUE,"",VLOOKUP($B31,IN_T10!$B$2:$AW$3000,29,FALSE))</f>
        <v>0</v>
      </c>
      <c r="AE31" s="467">
        <f>IF(ISERROR(VLOOKUP($B31,IN_T10!$B$2:$AW$3000,30,FALSE))=TRUE,"",VLOOKUP($B31,IN_T10!$B$2:$AW$3000,30,FALSE))</f>
        <v>0</v>
      </c>
      <c r="AF31" s="469">
        <f>IF(ISERROR(VLOOKUP($B31,IN_T10!$B$2:$AW$3000,31,FALSE))=TRUE,"",VLOOKUP($B31,IN_T10!$B$2:$AW$3000,31,FALSE))</f>
        <v>0</v>
      </c>
      <c r="AG31" s="467">
        <f>IF(ISERROR(VLOOKUP($B31,IN_T10!$B$2:$AW$3000,32,FALSE))=TRUE,"",VLOOKUP($B31,IN_T10!$B$2:$AW$3000,32,FALSE))</f>
        <v>0</v>
      </c>
      <c r="AH31" s="469">
        <f>IF(ISERROR(VLOOKUP($B31,IN_T10!$B$2:$AW$3000,33,FALSE))=TRUE,"",VLOOKUP($B31,IN_T10!$B$2:$AW$3000,33,FALSE))</f>
        <v>0</v>
      </c>
      <c r="AI31" s="467">
        <f>IF(ISERROR(VLOOKUP($B31,IN_T10!$B$2:$AW$3000,34,FALSE))=TRUE,"",VLOOKUP($B31,IN_T10!$B$2:$AW$3000,34,FALSE))</f>
        <v>0</v>
      </c>
      <c r="AJ31" s="469">
        <f>IF(ISERROR(VLOOKUP($B31,IN_T10!$B$2:$AW$3000,35,FALSE))=TRUE,"",VLOOKUP($B31,IN_T10!$B$2:$AW$3000,35,FALSE))</f>
        <v>0</v>
      </c>
      <c r="AK31" s="467">
        <f>IF(ISERROR(VLOOKUP($B31,IN_T10!$B$2:$AW$3000,36,FALSE))=TRUE,"",VLOOKUP($B31,IN_T10!$B$2:$AW$3000,36,FALSE))</f>
        <v>0</v>
      </c>
      <c r="AL31" s="469">
        <f>IF(ISERROR(VLOOKUP($B31,IN_T10!$B$2:$AW$3000,37,FALSE))=TRUE,"",VLOOKUP($B31,IN_T10!$B$2:$AW$3000,37,FALSE))</f>
        <v>0</v>
      </c>
      <c r="AM31" s="467">
        <f>IF(ISERROR(VLOOKUP($B31,IN_T10!$B$2:$AW$3000,38,FALSE))=TRUE,"",VLOOKUP($B31,IN_T10!$B$2:$AW$3000,38,FALSE))</f>
        <v>0</v>
      </c>
      <c r="AN31" s="469">
        <f>IF(ISERROR(VLOOKUP($B31,IN_T10!$B$2:$AW$3000,39,FALSE))=TRUE,"",VLOOKUP($B31,IN_T10!$B$2:$AW$3000,39,FALSE))</f>
        <v>0</v>
      </c>
      <c r="AO31" s="467">
        <f>IF(ISERROR(VLOOKUP($B31,IN_T10!$B$2:$AW$3000,40,FALSE))=TRUE,"",VLOOKUP($B31,IN_T10!$B$2:$AW$3000,40,FALSE))</f>
        <v>0</v>
      </c>
      <c r="AP31" s="469">
        <f>IF(ISERROR(VLOOKUP($B31,IN_T10!$B$2:$AW$3000,41,FALSE))=TRUE,"",VLOOKUP($B31,IN_T10!$B$2:$AW$3000,41,FALSE))</f>
        <v>0</v>
      </c>
      <c r="AQ31" s="467">
        <f>IF(ISERROR(VLOOKUP($B31,IN_T10!$B$2:$AW$3000,42,FALSE))=TRUE,"",VLOOKUP($B31,IN_T10!$B$2:$AW$3000,42,FALSE))</f>
        <v>0</v>
      </c>
      <c r="AR31" s="469">
        <f>IF(ISERROR(VLOOKUP($B31,IN_T10!$B$2:$AW$3000,43,FALSE))=TRUE,"",VLOOKUP($B31,IN_T10!$B$2:$AW$3000,43,FALSE))</f>
        <v>0</v>
      </c>
      <c r="AS31" s="467">
        <f>IF(ISERROR(VLOOKUP($B31,IN_T10!$B$2:$AW$3000,44,FALSE))=TRUE,"",VLOOKUP($B31,IN_T10!$B$2:$AW$3000,44,FALSE))</f>
        <v>0</v>
      </c>
      <c r="AT31" s="472">
        <f>IF(ISERROR(VLOOKUP($B31,IN_T10!$B$2:$AW$3000,45,FALSE))=TRUE,"",VLOOKUP($B31,IN_T10!$B$2:$AW$3000,45,FALSE))</f>
        <v>0</v>
      </c>
      <c r="AU31" s="1179">
        <f t="shared" si="0"/>
        <v>0</v>
      </c>
      <c r="AV31" s="1180">
        <f t="shared" si="1"/>
        <v>0</v>
      </c>
      <c r="AW31" s="1490" t="str">
        <f t="shared" si="2"/>
        <v>OK</v>
      </c>
      <c r="AX31" s="1488">
        <f>'t1'!K31-'t3'!C31-'t3'!E31-'t3'!G31-'t3'!I31+'t3'!K31+'t3'!M31+'t3'!O31</f>
        <v>0</v>
      </c>
      <c r="AY31" s="1489">
        <f>'t1'!L31-'t3'!D31-'t3'!F31-'t3'!H31-'t3'!J31+'t3'!L31+'t3'!N31+'t3'!P31</f>
        <v>0</v>
      </c>
      <c r="AZ31" s="937">
        <f>'t1'!M31</f>
        <v>0</v>
      </c>
    </row>
    <row r="32" spans="1:52" ht="14.25" customHeight="1" thickBot="1" x14ac:dyDescent="0.3">
      <c r="A32" s="1001" t="str">
        <f>'t1'!A32</f>
        <v>Farmacisti con inc. di struttura complessa (rapp. Esclusivo)</v>
      </c>
      <c r="B32" s="1027" t="str">
        <f>'t1'!B32</f>
        <v>SD0E39</v>
      </c>
      <c r="C32" s="467">
        <f>IF(ISERROR(VLOOKUP($B32,IN_T10!$B$2:$AW$3000,2,FALSE))=TRUE,"",VLOOKUP($B32,IN_T10!$B$2:$AW$3000,2,FALSE))</f>
        <v>0</v>
      </c>
      <c r="D32" s="469">
        <f>IF(ISERROR(VLOOKUP($B32,IN_T10!$B$2:$AW$3000,3,FALSE))=TRUE,"",VLOOKUP($B32,IN_T10!$B$2:$AW$3000,3,FALSE))</f>
        <v>0</v>
      </c>
      <c r="E32" s="467">
        <f>IF(ISERROR(VLOOKUP($B32,IN_T10!$B$2:$AW$3000,4,FALSE))=TRUE,"",VLOOKUP($B32,IN_T10!$B$2:$AW$3000,4,FALSE))</f>
        <v>0</v>
      </c>
      <c r="F32" s="469">
        <f>IF(ISERROR(VLOOKUP($B32,IN_T10!$B$2:$AW$3000,5,FALSE))=TRUE,"",VLOOKUP($B32,IN_T10!$B$2:$AW$3000,5,FALSE))</f>
        <v>0</v>
      </c>
      <c r="G32" s="467">
        <f>IF(ISERROR(VLOOKUP($B32,IN_T10!$B$2:$AW$3000,6,FALSE))=TRUE,"",VLOOKUP($B32,IN_T10!$B$2:$AW$3000,6,FALSE))</f>
        <v>0</v>
      </c>
      <c r="H32" s="469">
        <f>IF(ISERROR(VLOOKUP($B32,IN_T10!$B$2:$AW$3000,7,FALSE))=TRUE,"",VLOOKUP($B32,IN_T10!$B$2:$AW$3000,7,FALSE))</f>
        <v>0</v>
      </c>
      <c r="I32" s="467">
        <f>IF(ISERROR(VLOOKUP($B32,IN_T10!$B$2:$AW$3000,8,FALSE))=TRUE,"",VLOOKUP($B32,IN_T10!$B$2:$AW$3000,8,FALSE))</f>
        <v>0</v>
      </c>
      <c r="J32" s="469">
        <f>IF(ISERROR(VLOOKUP($B32,IN_T10!$B$2:$AW$3000,9,FALSE))=TRUE,"",VLOOKUP($B32,IN_T10!$B$2:$AW$3000,9,FALSE))</f>
        <v>0</v>
      </c>
      <c r="K32" s="467">
        <f>IF(ISERROR(VLOOKUP($B32,IN_T10!$B$2:$AW$3000,10,FALSE))=TRUE,"",VLOOKUP($B32,IN_T10!$B$2:$AW$3000,10,FALSE))</f>
        <v>0</v>
      </c>
      <c r="L32" s="469">
        <f>IF(ISERROR(VLOOKUP($B32,IN_T10!$B$2:$AW$3000,11,FALSE))=TRUE,"",VLOOKUP($B32,IN_T10!$B$2:$AW$3000,11,FALSE))</f>
        <v>0</v>
      </c>
      <c r="M32" s="467">
        <f>IF(ISERROR(VLOOKUP($B32,IN_T10!$B$2:$AW$3000,12,FALSE))=TRUE,"",VLOOKUP($B32,IN_T10!$B$2:$AW$3000,12,FALSE))</f>
        <v>0</v>
      </c>
      <c r="N32" s="469">
        <f>IF(ISERROR(VLOOKUP($B32,IN_T10!$B$2:$AW$3000,13,FALSE))=TRUE,"",VLOOKUP($B32,IN_T10!$B$2:$AW$3000,13,FALSE))</f>
        <v>0</v>
      </c>
      <c r="O32" s="467">
        <f>IF(ISERROR(VLOOKUP($B32,IN_T10!$B$2:$AW$3000,14,FALSE))=TRUE,"",VLOOKUP($B32,IN_T10!$B$2:$AW$3000,14,FALSE))</f>
        <v>0</v>
      </c>
      <c r="P32" s="469">
        <f>IF(ISERROR(VLOOKUP($B32,IN_T10!$B$2:$AW$3000,15,FALSE))=TRUE,"",VLOOKUP($B32,IN_T10!$B$2:$AW$3000,15,FALSE))</f>
        <v>0</v>
      </c>
      <c r="Q32" s="467">
        <f>IF(ISERROR(VLOOKUP($B32,IN_T10!$B$2:$AW$3000,16,FALSE))=TRUE,"",VLOOKUP($B32,IN_T10!$B$2:$AW$3000,16,FALSE))</f>
        <v>0</v>
      </c>
      <c r="R32" s="469">
        <f>IF(ISERROR(VLOOKUP($B32,IN_T10!$B$2:$AW$3000,17,FALSE))=TRUE,"",VLOOKUP($B32,IN_T10!$B$2:$AW$3000,17,FALSE))</f>
        <v>0</v>
      </c>
      <c r="S32" s="467">
        <f>IF(ISERROR(VLOOKUP($B32,IN_T10!$B$2:$AW$3000,18,FALSE))=TRUE,"",VLOOKUP($B32,IN_T10!$B$2:$AW$3000,18,FALSE))</f>
        <v>0</v>
      </c>
      <c r="T32" s="469">
        <f>IF(ISERROR(VLOOKUP($B32,IN_T10!$B$2:$AW$3000,19,FALSE))=TRUE,"",VLOOKUP($B32,IN_T10!$B$2:$AW$3000,19,FALSE))</f>
        <v>0</v>
      </c>
      <c r="U32" s="467">
        <v>1</v>
      </c>
      <c r="V32" s="469">
        <v>0</v>
      </c>
      <c r="W32" s="467">
        <f>IF(ISERROR(VLOOKUP($B32,IN_T10!$B$2:$AW$3000,22,FALSE))=TRUE,"",VLOOKUP($B32,IN_T10!$B$2:$AW$3000,22,FALSE))</f>
        <v>0</v>
      </c>
      <c r="X32" s="469">
        <f>IF(ISERROR(VLOOKUP($B32,IN_T10!$B$2:$AW$3000,23,FALSE))=TRUE,"",VLOOKUP($B32,IN_T10!$B$2:$AW$3000,23,FALSE))</f>
        <v>0</v>
      </c>
      <c r="Y32" s="467">
        <f>IF(ISERROR(VLOOKUP($B32,IN_T10!$B$2:$AW$3000,24,FALSE))=TRUE,"",VLOOKUP($B32,IN_T10!$B$2:$AW$3000,24,FALSE))</f>
        <v>0</v>
      </c>
      <c r="Z32" s="469">
        <f>IF(ISERROR(VLOOKUP($B32,IN_T10!$B$2:$AW$3000,25,FALSE))=TRUE,"",VLOOKUP($B32,IN_T10!$B$2:$AW$3000,25,FALSE))</f>
        <v>0</v>
      </c>
      <c r="AA32" s="467">
        <f>IF(ISERROR(VLOOKUP($B32,IN_T10!$B$2:$AW$3000,26,FALSE))=TRUE,"",VLOOKUP($B32,IN_T10!$B$2:$AW$3000,26,FALSE))</f>
        <v>0</v>
      </c>
      <c r="AB32" s="469">
        <f>IF(ISERROR(VLOOKUP($B32,IN_T10!$B$2:$AW$3000,27,FALSE))=TRUE,"",VLOOKUP($B32,IN_T10!$B$2:$AW$3000,27,FALSE))</f>
        <v>0</v>
      </c>
      <c r="AC32" s="467">
        <f>IF(ISERROR(VLOOKUP($B32,IN_T10!$B$2:$AW$3000,28,FALSE))=TRUE,"",VLOOKUP($B32,IN_T10!$B$2:$AW$3000,28,FALSE))</f>
        <v>0</v>
      </c>
      <c r="AD32" s="469">
        <f>IF(ISERROR(VLOOKUP($B32,IN_T10!$B$2:$AW$3000,29,FALSE))=TRUE,"",VLOOKUP($B32,IN_T10!$B$2:$AW$3000,29,FALSE))</f>
        <v>0</v>
      </c>
      <c r="AE32" s="467">
        <f>IF(ISERROR(VLOOKUP($B32,IN_T10!$B$2:$AW$3000,30,FALSE))=TRUE,"",VLOOKUP($B32,IN_T10!$B$2:$AW$3000,30,FALSE))</f>
        <v>0</v>
      </c>
      <c r="AF32" s="469">
        <f>IF(ISERROR(VLOOKUP($B32,IN_T10!$B$2:$AW$3000,31,FALSE))=TRUE,"",VLOOKUP($B32,IN_T10!$B$2:$AW$3000,31,FALSE))</f>
        <v>0</v>
      </c>
      <c r="AG32" s="467">
        <f>IF(ISERROR(VLOOKUP($B32,IN_T10!$B$2:$AW$3000,32,FALSE))=TRUE,"",VLOOKUP($B32,IN_T10!$B$2:$AW$3000,32,FALSE))</f>
        <v>0</v>
      </c>
      <c r="AH32" s="469">
        <f>IF(ISERROR(VLOOKUP($B32,IN_T10!$B$2:$AW$3000,33,FALSE))=TRUE,"",VLOOKUP($B32,IN_T10!$B$2:$AW$3000,33,FALSE))</f>
        <v>0</v>
      </c>
      <c r="AI32" s="467">
        <f>IF(ISERROR(VLOOKUP($B32,IN_T10!$B$2:$AW$3000,34,FALSE))=TRUE,"",VLOOKUP($B32,IN_T10!$B$2:$AW$3000,34,FALSE))</f>
        <v>0</v>
      </c>
      <c r="AJ32" s="469">
        <f>IF(ISERROR(VLOOKUP($B32,IN_T10!$B$2:$AW$3000,35,FALSE))=TRUE,"",VLOOKUP($B32,IN_T10!$B$2:$AW$3000,35,FALSE))</f>
        <v>0</v>
      </c>
      <c r="AK32" s="467">
        <f>IF(ISERROR(VLOOKUP($B32,IN_T10!$B$2:$AW$3000,36,FALSE))=TRUE,"",VLOOKUP($B32,IN_T10!$B$2:$AW$3000,36,FALSE))</f>
        <v>0</v>
      </c>
      <c r="AL32" s="469">
        <f>IF(ISERROR(VLOOKUP($B32,IN_T10!$B$2:$AW$3000,37,FALSE))=TRUE,"",VLOOKUP($B32,IN_T10!$B$2:$AW$3000,37,FALSE))</f>
        <v>0</v>
      </c>
      <c r="AM32" s="467">
        <f>IF(ISERROR(VLOOKUP($B32,IN_T10!$B$2:$AW$3000,38,FALSE))=TRUE,"",VLOOKUP($B32,IN_T10!$B$2:$AW$3000,38,FALSE))</f>
        <v>0</v>
      </c>
      <c r="AN32" s="469">
        <f>IF(ISERROR(VLOOKUP($B32,IN_T10!$B$2:$AW$3000,39,FALSE))=TRUE,"",VLOOKUP($B32,IN_T10!$B$2:$AW$3000,39,FALSE))</f>
        <v>0</v>
      </c>
      <c r="AO32" s="467">
        <f>IF(ISERROR(VLOOKUP($B32,IN_T10!$B$2:$AW$3000,40,FALSE))=TRUE,"",VLOOKUP($B32,IN_T10!$B$2:$AW$3000,40,FALSE))</f>
        <v>0</v>
      </c>
      <c r="AP32" s="469">
        <f>IF(ISERROR(VLOOKUP($B32,IN_T10!$B$2:$AW$3000,41,FALSE))=TRUE,"",VLOOKUP($B32,IN_T10!$B$2:$AW$3000,41,FALSE))</f>
        <v>0</v>
      </c>
      <c r="AQ32" s="467">
        <f>IF(ISERROR(VLOOKUP($B32,IN_T10!$B$2:$AW$3000,42,FALSE))=TRUE,"",VLOOKUP($B32,IN_T10!$B$2:$AW$3000,42,FALSE))</f>
        <v>0</v>
      </c>
      <c r="AR32" s="469">
        <f>IF(ISERROR(VLOOKUP($B32,IN_T10!$B$2:$AW$3000,43,FALSE))=TRUE,"",VLOOKUP($B32,IN_T10!$B$2:$AW$3000,43,FALSE))</f>
        <v>0</v>
      </c>
      <c r="AS32" s="467">
        <f>IF(ISERROR(VLOOKUP($B32,IN_T10!$B$2:$AW$3000,44,FALSE))=TRUE,"",VLOOKUP($B32,IN_T10!$B$2:$AW$3000,44,FALSE))</f>
        <v>0</v>
      </c>
      <c r="AT32" s="472">
        <f>IF(ISERROR(VLOOKUP($B32,IN_T10!$B$2:$AW$3000,45,FALSE))=TRUE,"",VLOOKUP($B32,IN_T10!$B$2:$AW$3000,45,FALSE))</f>
        <v>0</v>
      </c>
      <c r="AU32" s="1179">
        <f t="shared" si="0"/>
        <v>1</v>
      </c>
      <c r="AV32" s="1180">
        <f t="shared" si="1"/>
        <v>0</v>
      </c>
      <c r="AW32" s="1490" t="str">
        <f t="shared" si="2"/>
        <v>OK</v>
      </c>
      <c r="AX32" s="1488">
        <f>'t1'!K32-'t3'!C32-'t3'!E32-'t3'!G32-'t3'!I32+'t3'!K32+'t3'!M32+'t3'!O32</f>
        <v>1</v>
      </c>
      <c r="AY32" s="1489">
        <f>'t1'!L32-'t3'!D32-'t3'!F32-'t3'!H32-'t3'!J32+'t3'!L32+'t3'!N32+'t3'!P32</f>
        <v>0</v>
      </c>
      <c r="AZ32" s="937">
        <f>'t1'!M32</f>
        <v>1</v>
      </c>
    </row>
    <row r="33" spans="1:52" ht="14.25" customHeight="1" thickBot="1" x14ac:dyDescent="0.3">
      <c r="A33" s="1001" t="str">
        <f>'t1'!A33</f>
        <v>Farmacisti con inc. di struttura complessa (rapp. Non escl.)</v>
      </c>
      <c r="B33" s="1027" t="str">
        <f>'t1'!B33</f>
        <v>SD0N39</v>
      </c>
      <c r="C33" s="467">
        <f>IF(ISERROR(VLOOKUP($B33,IN_T10!$B$2:$AW$3000,2,FALSE))=TRUE,"",VLOOKUP($B33,IN_T10!$B$2:$AW$3000,2,FALSE))</f>
        <v>0</v>
      </c>
      <c r="D33" s="469">
        <f>IF(ISERROR(VLOOKUP($B33,IN_T10!$B$2:$AW$3000,3,FALSE))=TRUE,"",VLOOKUP($B33,IN_T10!$B$2:$AW$3000,3,FALSE))</f>
        <v>0</v>
      </c>
      <c r="E33" s="467">
        <f>IF(ISERROR(VLOOKUP($B33,IN_T10!$B$2:$AW$3000,4,FALSE))=TRUE,"",VLOOKUP($B33,IN_T10!$B$2:$AW$3000,4,FALSE))</f>
        <v>0</v>
      </c>
      <c r="F33" s="469">
        <f>IF(ISERROR(VLOOKUP($B33,IN_T10!$B$2:$AW$3000,5,FALSE))=TRUE,"",VLOOKUP($B33,IN_T10!$B$2:$AW$3000,5,FALSE))</f>
        <v>0</v>
      </c>
      <c r="G33" s="467">
        <f>IF(ISERROR(VLOOKUP($B33,IN_T10!$B$2:$AW$3000,6,FALSE))=TRUE,"",VLOOKUP($B33,IN_T10!$B$2:$AW$3000,6,FALSE))</f>
        <v>0</v>
      </c>
      <c r="H33" s="469">
        <f>IF(ISERROR(VLOOKUP($B33,IN_T10!$B$2:$AW$3000,7,FALSE))=TRUE,"",VLOOKUP($B33,IN_T10!$B$2:$AW$3000,7,FALSE))</f>
        <v>0</v>
      </c>
      <c r="I33" s="467">
        <f>IF(ISERROR(VLOOKUP($B33,IN_T10!$B$2:$AW$3000,8,FALSE))=TRUE,"",VLOOKUP($B33,IN_T10!$B$2:$AW$3000,8,FALSE))</f>
        <v>0</v>
      </c>
      <c r="J33" s="469">
        <f>IF(ISERROR(VLOOKUP($B33,IN_T10!$B$2:$AW$3000,9,FALSE))=TRUE,"",VLOOKUP($B33,IN_T10!$B$2:$AW$3000,9,FALSE))</f>
        <v>0</v>
      </c>
      <c r="K33" s="467">
        <f>IF(ISERROR(VLOOKUP($B33,IN_T10!$B$2:$AW$3000,10,FALSE))=TRUE,"",VLOOKUP($B33,IN_T10!$B$2:$AW$3000,10,FALSE))</f>
        <v>0</v>
      </c>
      <c r="L33" s="469">
        <f>IF(ISERROR(VLOOKUP($B33,IN_T10!$B$2:$AW$3000,11,FALSE))=TRUE,"",VLOOKUP($B33,IN_T10!$B$2:$AW$3000,11,FALSE))</f>
        <v>0</v>
      </c>
      <c r="M33" s="467">
        <f>IF(ISERROR(VLOOKUP($B33,IN_T10!$B$2:$AW$3000,12,FALSE))=TRUE,"",VLOOKUP($B33,IN_T10!$B$2:$AW$3000,12,FALSE))</f>
        <v>0</v>
      </c>
      <c r="N33" s="469">
        <f>IF(ISERROR(VLOOKUP($B33,IN_T10!$B$2:$AW$3000,13,FALSE))=TRUE,"",VLOOKUP($B33,IN_T10!$B$2:$AW$3000,13,FALSE))</f>
        <v>0</v>
      </c>
      <c r="O33" s="467">
        <f>IF(ISERROR(VLOOKUP($B33,IN_T10!$B$2:$AW$3000,14,FALSE))=TRUE,"",VLOOKUP($B33,IN_T10!$B$2:$AW$3000,14,FALSE))</f>
        <v>0</v>
      </c>
      <c r="P33" s="469">
        <f>IF(ISERROR(VLOOKUP($B33,IN_T10!$B$2:$AW$3000,15,FALSE))=TRUE,"",VLOOKUP($B33,IN_T10!$B$2:$AW$3000,15,FALSE))</f>
        <v>0</v>
      </c>
      <c r="Q33" s="467">
        <f>IF(ISERROR(VLOOKUP($B33,IN_T10!$B$2:$AW$3000,16,FALSE))=TRUE,"",VLOOKUP($B33,IN_T10!$B$2:$AW$3000,16,FALSE))</f>
        <v>0</v>
      </c>
      <c r="R33" s="469">
        <f>IF(ISERROR(VLOOKUP($B33,IN_T10!$B$2:$AW$3000,17,FALSE))=TRUE,"",VLOOKUP($B33,IN_T10!$B$2:$AW$3000,17,FALSE))</f>
        <v>0</v>
      </c>
      <c r="S33" s="467">
        <f>IF(ISERROR(VLOOKUP($B33,IN_T10!$B$2:$AW$3000,18,FALSE))=TRUE,"",VLOOKUP($B33,IN_T10!$B$2:$AW$3000,18,FALSE))</f>
        <v>0</v>
      </c>
      <c r="T33" s="469">
        <f>IF(ISERROR(VLOOKUP($B33,IN_T10!$B$2:$AW$3000,19,FALSE))=TRUE,"",VLOOKUP($B33,IN_T10!$B$2:$AW$3000,19,FALSE))</f>
        <v>0</v>
      </c>
      <c r="U33" s="467">
        <v>0</v>
      </c>
      <c r="V33" s="469">
        <v>0</v>
      </c>
      <c r="W33" s="467">
        <f>IF(ISERROR(VLOOKUP($B33,IN_T10!$B$2:$AW$3000,22,FALSE))=TRUE,"",VLOOKUP($B33,IN_T10!$B$2:$AW$3000,22,FALSE))</f>
        <v>0</v>
      </c>
      <c r="X33" s="469">
        <f>IF(ISERROR(VLOOKUP($B33,IN_T10!$B$2:$AW$3000,23,FALSE))=TRUE,"",VLOOKUP($B33,IN_T10!$B$2:$AW$3000,23,FALSE))</f>
        <v>0</v>
      </c>
      <c r="Y33" s="467">
        <f>IF(ISERROR(VLOOKUP($B33,IN_T10!$B$2:$AW$3000,24,FALSE))=TRUE,"",VLOOKUP($B33,IN_T10!$B$2:$AW$3000,24,FALSE))</f>
        <v>0</v>
      </c>
      <c r="Z33" s="469">
        <f>IF(ISERROR(VLOOKUP($B33,IN_T10!$B$2:$AW$3000,25,FALSE))=TRUE,"",VLOOKUP($B33,IN_T10!$B$2:$AW$3000,25,FALSE))</f>
        <v>0</v>
      </c>
      <c r="AA33" s="467">
        <f>IF(ISERROR(VLOOKUP($B33,IN_T10!$B$2:$AW$3000,26,FALSE))=TRUE,"",VLOOKUP($B33,IN_T10!$B$2:$AW$3000,26,FALSE))</f>
        <v>0</v>
      </c>
      <c r="AB33" s="469">
        <f>IF(ISERROR(VLOOKUP($B33,IN_T10!$B$2:$AW$3000,27,FALSE))=TRUE,"",VLOOKUP($B33,IN_T10!$B$2:$AW$3000,27,FALSE))</f>
        <v>0</v>
      </c>
      <c r="AC33" s="467">
        <f>IF(ISERROR(VLOOKUP($B33,IN_T10!$B$2:$AW$3000,28,FALSE))=TRUE,"",VLOOKUP($B33,IN_T10!$B$2:$AW$3000,28,FALSE))</f>
        <v>0</v>
      </c>
      <c r="AD33" s="469">
        <f>IF(ISERROR(VLOOKUP($B33,IN_T10!$B$2:$AW$3000,29,FALSE))=TRUE,"",VLOOKUP($B33,IN_T10!$B$2:$AW$3000,29,FALSE))</f>
        <v>0</v>
      </c>
      <c r="AE33" s="467">
        <f>IF(ISERROR(VLOOKUP($B33,IN_T10!$B$2:$AW$3000,30,FALSE))=TRUE,"",VLOOKUP($B33,IN_T10!$B$2:$AW$3000,30,FALSE))</f>
        <v>0</v>
      </c>
      <c r="AF33" s="469">
        <f>IF(ISERROR(VLOOKUP($B33,IN_T10!$B$2:$AW$3000,31,FALSE))=TRUE,"",VLOOKUP($B33,IN_T10!$B$2:$AW$3000,31,FALSE))</f>
        <v>0</v>
      </c>
      <c r="AG33" s="467">
        <f>IF(ISERROR(VLOOKUP($B33,IN_T10!$B$2:$AW$3000,32,FALSE))=TRUE,"",VLOOKUP($B33,IN_T10!$B$2:$AW$3000,32,FALSE))</f>
        <v>0</v>
      </c>
      <c r="AH33" s="469">
        <f>IF(ISERROR(VLOOKUP($B33,IN_T10!$B$2:$AW$3000,33,FALSE))=TRUE,"",VLOOKUP($B33,IN_T10!$B$2:$AW$3000,33,FALSE))</f>
        <v>0</v>
      </c>
      <c r="AI33" s="467">
        <f>IF(ISERROR(VLOOKUP($B33,IN_T10!$B$2:$AW$3000,34,FALSE))=TRUE,"",VLOOKUP($B33,IN_T10!$B$2:$AW$3000,34,FALSE))</f>
        <v>0</v>
      </c>
      <c r="AJ33" s="469">
        <f>IF(ISERROR(VLOOKUP($B33,IN_T10!$B$2:$AW$3000,35,FALSE))=TRUE,"",VLOOKUP($B33,IN_T10!$B$2:$AW$3000,35,FALSE))</f>
        <v>0</v>
      </c>
      <c r="AK33" s="467">
        <f>IF(ISERROR(VLOOKUP($B33,IN_T10!$B$2:$AW$3000,36,FALSE))=TRUE,"",VLOOKUP($B33,IN_T10!$B$2:$AW$3000,36,FALSE))</f>
        <v>0</v>
      </c>
      <c r="AL33" s="469">
        <f>IF(ISERROR(VLOOKUP($B33,IN_T10!$B$2:$AW$3000,37,FALSE))=TRUE,"",VLOOKUP($B33,IN_T10!$B$2:$AW$3000,37,FALSE))</f>
        <v>0</v>
      </c>
      <c r="AM33" s="467">
        <f>IF(ISERROR(VLOOKUP($B33,IN_T10!$B$2:$AW$3000,38,FALSE))=TRUE,"",VLOOKUP($B33,IN_T10!$B$2:$AW$3000,38,FALSE))</f>
        <v>0</v>
      </c>
      <c r="AN33" s="469">
        <f>IF(ISERROR(VLOOKUP($B33,IN_T10!$B$2:$AW$3000,39,FALSE))=TRUE,"",VLOOKUP($B33,IN_T10!$B$2:$AW$3000,39,FALSE))</f>
        <v>0</v>
      </c>
      <c r="AO33" s="467">
        <f>IF(ISERROR(VLOOKUP($B33,IN_T10!$B$2:$AW$3000,40,FALSE))=TRUE,"",VLOOKUP($B33,IN_T10!$B$2:$AW$3000,40,FALSE))</f>
        <v>0</v>
      </c>
      <c r="AP33" s="469">
        <f>IF(ISERROR(VLOOKUP($B33,IN_T10!$B$2:$AW$3000,41,FALSE))=TRUE,"",VLOOKUP($B33,IN_T10!$B$2:$AW$3000,41,FALSE))</f>
        <v>0</v>
      </c>
      <c r="AQ33" s="467">
        <f>IF(ISERROR(VLOOKUP($B33,IN_T10!$B$2:$AW$3000,42,FALSE))=TRUE,"",VLOOKUP($B33,IN_T10!$B$2:$AW$3000,42,FALSE))</f>
        <v>0</v>
      </c>
      <c r="AR33" s="469">
        <f>IF(ISERROR(VLOOKUP($B33,IN_T10!$B$2:$AW$3000,43,FALSE))=TRUE,"",VLOOKUP($B33,IN_T10!$B$2:$AW$3000,43,FALSE))</f>
        <v>0</v>
      </c>
      <c r="AS33" s="467">
        <f>IF(ISERROR(VLOOKUP($B33,IN_T10!$B$2:$AW$3000,44,FALSE))=TRUE,"",VLOOKUP($B33,IN_T10!$B$2:$AW$3000,44,FALSE))</f>
        <v>0</v>
      </c>
      <c r="AT33" s="472">
        <f>IF(ISERROR(VLOOKUP($B33,IN_T10!$B$2:$AW$3000,45,FALSE))=TRUE,"",VLOOKUP($B33,IN_T10!$B$2:$AW$3000,45,FALSE))</f>
        <v>0</v>
      </c>
      <c r="AU33" s="1179">
        <f t="shared" si="0"/>
        <v>0</v>
      </c>
      <c r="AV33" s="1180">
        <f t="shared" si="1"/>
        <v>0</v>
      </c>
      <c r="AW33" s="1490" t="str">
        <f t="shared" si="2"/>
        <v>OK</v>
      </c>
      <c r="AX33" s="1488">
        <f>'t1'!K33-'t3'!C33-'t3'!E33-'t3'!G33-'t3'!I33+'t3'!K33+'t3'!M33+'t3'!O33</f>
        <v>0</v>
      </c>
      <c r="AY33" s="1489">
        <f>'t1'!L33-'t3'!D33-'t3'!F33-'t3'!H33-'t3'!J33+'t3'!L33+'t3'!N33+'t3'!P33</f>
        <v>0</v>
      </c>
      <c r="AZ33" s="937">
        <f>'t1'!M33</f>
        <v>0</v>
      </c>
    </row>
    <row r="34" spans="1:52" ht="14.25" customHeight="1" thickBot="1" x14ac:dyDescent="0.3">
      <c r="A34" s="1029" t="str">
        <f>'t1'!A34</f>
        <v>Farmacisti con inc. di struttura semplice (rapp. Esclusivo)</v>
      </c>
      <c r="B34" s="1030" t="str">
        <f>'t1'!B34</f>
        <v>SD0E38</v>
      </c>
      <c r="C34" s="467">
        <f>IF(ISERROR(VLOOKUP($B34,IN_T10!$B$2:$AW$3000,2,FALSE))=TRUE,"",VLOOKUP($B34,IN_T10!$B$2:$AW$3000,2,FALSE))</f>
        <v>0</v>
      </c>
      <c r="D34" s="469">
        <f>IF(ISERROR(VLOOKUP($B34,IN_T10!$B$2:$AW$3000,3,FALSE))=TRUE,"",VLOOKUP($B34,IN_T10!$B$2:$AW$3000,3,FALSE))</f>
        <v>0</v>
      </c>
      <c r="E34" s="467">
        <f>IF(ISERROR(VLOOKUP($B34,IN_T10!$B$2:$AW$3000,4,FALSE))=TRUE,"",VLOOKUP($B34,IN_T10!$B$2:$AW$3000,4,FALSE))</f>
        <v>0</v>
      </c>
      <c r="F34" s="469">
        <f>IF(ISERROR(VLOOKUP($B34,IN_T10!$B$2:$AW$3000,5,FALSE))=TRUE,"",VLOOKUP($B34,IN_T10!$B$2:$AW$3000,5,FALSE))</f>
        <v>0</v>
      </c>
      <c r="G34" s="467">
        <f>IF(ISERROR(VLOOKUP($B34,IN_T10!$B$2:$AW$3000,6,FALSE))=TRUE,"",VLOOKUP($B34,IN_T10!$B$2:$AW$3000,6,FALSE))</f>
        <v>0</v>
      </c>
      <c r="H34" s="469">
        <f>IF(ISERROR(VLOOKUP($B34,IN_T10!$B$2:$AW$3000,7,FALSE))=TRUE,"",VLOOKUP($B34,IN_T10!$B$2:$AW$3000,7,FALSE))</f>
        <v>0</v>
      </c>
      <c r="I34" s="467">
        <f>IF(ISERROR(VLOOKUP($B34,IN_T10!$B$2:$AW$3000,8,FALSE))=TRUE,"",VLOOKUP($B34,IN_T10!$B$2:$AW$3000,8,FALSE))</f>
        <v>0</v>
      </c>
      <c r="J34" s="469">
        <f>IF(ISERROR(VLOOKUP($B34,IN_T10!$B$2:$AW$3000,9,FALSE))=TRUE,"",VLOOKUP($B34,IN_T10!$B$2:$AW$3000,9,FALSE))</f>
        <v>0</v>
      </c>
      <c r="K34" s="467">
        <f>IF(ISERROR(VLOOKUP($B34,IN_T10!$B$2:$AW$3000,10,FALSE))=TRUE,"",VLOOKUP($B34,IN_T10!$B$2:$AW$3000,10,FALSE))</f>
        <v>0</v>
      </c>
      <c r="L34" s="469">
        <f>IF(ISERROR(VLOOKUP($B34,IN_T10!$B$2:$AW$3000,11,FALSE))=TRUE,"",VLOOKUP($B34,IN_T10!$B$2:$AW$3000,11,FALSE))</f>
        <v>0</v>
      </c>
      <c r="M34" s="467">
        <f>IF(ISERROR(VLOOKUP($B34,IN_T10!$B$2:$AW$3000,12,FALSE))=TRUE,"",VLOOKUP($B34,IN_T10!$B$2:$AW$3000,12,FALSE))</f>
        <v>0</v>
      </c>
      <c r="N34" s="469">
        <f>IF(ISERROR(VLOOKUP($B34,IN_T10!$B$2:$AW$3000,13,FALSE))=TRUE,"",VLOOKUP($B34,IN_T10!$B$2:$AW$3000,13,FALSE))</f>
        <v>0</v>
      </c>
      <c r="O34" s="467">
        <f>IF(ISERROR(VLOOKUP($B34,IN_T10!$B$2:$AW$3000,14,FALSE))=TRUE,"",VLOOKUP($B34,IN_T10!$B$2:$AW$3000,14,FALSE))</f>
        <v>0</v>
      </c>
      <c r="P34" s="469">
        <f>IF(ISERROR(VLOOKUP($B34,IN_T10!$B$2:$AW$3000,15,FALSE))=TRUE,"",VLOOKUP($B34,IN_T10!$B$2:$AW$3000,15,FALSE))</f>
        <v>0</v>
      </c>
      <c r="Q34" s="467">
        <f>IF(ISERROR(VLOOKUP($B34,IN_T10!$B$2:$AW$3000,16,FALSE))=TRUE,"",VLOOKUP($B34,IN_T10!$B$2:$AW$3000,16,FALSE))</f>
        <v>0</v>
      </c>
      <c r="R34" s="469">
        <f>IF(ISERROR(VLOOKUP($B34,IN_T10!$B$2:$AW$3000,17,FALSE))=TRUE,"",VLOOKUP($B34,IN_T10!$B$2:$AW$3000,17,FALSE))</f>
        <v>0</v>
      </c>
      <c r="S34" s="467">
        <f>IF(ISERROR(VLOOKUP($B34,IN_T10!$B$2:$AW$3000,18,FALSE))=TRUE,"",VLOOKUP($B34,IN_T10!$B$2:$AW$3000,18,FALSE))</f>
        <v>0</v>
      </c>
      <c r="T34" s="469">
        <f>IF(ISERROR(VLOOKUP($B34,IN_T10!$B$2:$AW$3000,19,FALSE))=TRUE,"",VLOOKUP($B34,IN_T10!$B$2:$AW$3000,19,FALSE))</f>
        <v>0</v>
      </c>
      <c r="U34" s="467">
        <v>0</v>
      </c>
      <c r="V34" s="469">
        <v>2</v>
      </c>
      <c r="W34" s="467">
        <f>IF(ISERROR(VLOOKUP($B34,IN_T10!$B$2:$AW$3000,22,FALSE))=TRUE,"",VLOOKUP($B34,IN_T10!$B$2:$AW$3000,22,FALSE))</f>
        <v>0</v>
      </c>
      <c r="X34" s="469">
        <f>IF(ISERROR(VLOOKUP($B34,IN_T10!$B$2:$AW$3000,23,FALSE))=TRUE,"",VLOOKUP($B34,IN_T10!$B$2:$AW$3000,23,FALSE))</f>
        <v>0</v>
      </c>
      <c r="Y34" s="467">
        <f>IF(ISERROR(VLOOKUP($B34,IN_T10!$B$2:$AW$3000,24,FALSE))=TRUE,"",VLOOKUP($B34,IN_T10!$B$2:$AW$3000,24,FALSE))</f>
        <v>0</v>
      </c>
      <c r="Z34" s="469">
        <f>IF(ISERROR(VLOOKUP($B34,IN_T10!$B$2:$AW$3000,25,FALSE))=TRUE,"",VLOOKUP($B34,IN_T10!$B$2:$AW$3000,25,FALSE))</f>
        <v>0</v>
      </c>
      <c r="AA34" s="467">
        <f>IF(ISERROR(VLOOKUP($B34,IN_T10!$B$2:$AW$3000,26,FALSE))=TRUE,"",VLOOKUP($B34,IN_T10!$B$2:$AW$3000,26,FALSE))</f>
        <v>0</v>
      </c>
      <c r="AB34" s="469">
        <f>IF(ISERROR(VLOOKUP($B34,IN_T10!$B$2:$AW$3000,27,FALSE))=TRUE,"",VLOOKUP($B34,IN_T10!$B$2:$AW$3000,27,FALSE))</f>
        <v>0</v>
      </c>
      <c r="AC34" s="467">
        <f>IF(ISERROR(VLOOKUP($B34,IN_T10!$B$2:$AW$3000,28,FALSE))=TRUE,"",VLOOKUP($B34,IN_T10!$B$2:$AW$3000,28,FALSE))</f>
        <v>0</v>
      </c>
      <c r="AD34" s="469">
        <f>IF(ISERROR(VLOOKUP($B34,IN_T10!$B$2:$AW$3000,29,FALSE))=TRUE,"",VLOOKUP($B34,IN_T10!$B$2:$AW$3000,29,FALSE))</f>
        <v>0</v>
      </c>
      <c r="AE34" s="467">
        <f>IF(ISERROR(VLOOKUP($B34,IN_T10!$B$2:$AW$3000,30,FALSE))=TRUE,"",VLOOKUP($B34,IN_T10!$B$2:$AW$3000,30,FALSE))</f>
        <v>0</v>
      </c>
      <c r="AF34" s="469">
        <f>IF(ISERROR(VLOOKUP($B34,IN_T10!$B$2:$AW$3000,31,FALSE))=TRUE,"",VLOOKUP($B34,IN_T10!$B$2:$AW$3000,31,FALSE))</f>
        <v>0</v>
      </c>
      <c r="AG34" s="467">
        <f>IF(ISERROR(VLOOKUP($B34,IN_T10!$B$2:$AW$3000,32,FALSE))=TRUE,"",VLOOKUP($B34,IN_T10!$B$2:$AW$3000,32,FALSE))</f>
        <v>0</v>
      </c>
      <c r="AH34" s="469">
        <f>IF(ISERROR(VLOOKUP($B34,IN_T10!$B$2:$AW$3000,33,FALSE))=TRUE,"",VLOOKUP($B34,IN_T10!$B$2:$AW$3000,33,FALSE))</f>
        <v>0</v>
      </c>
      <c r="AI34" s="467">
        <f>IF(ISERROR(VLOOKUP($B34,IN_T10!$B$2:$AW$3000,34,FALSE))=TRUE,"",VLOOKUP($B34,IN_T10!$B$2:$AW$3000,34,FALSE))</f>
        <v>0</v>
      </c>
      <c r="AJ34" s="469">
        <f>IF(ISERROR(VLOOKUP($B34,IN_T10!$B$2:$AW$3000,35,FALSE))=TRUE,"",VLOOKUP($B34,IN_T10!$B$2:$AW$3000,35,FALSE))</f>
        <v>0</v>
      </c>
      <c r="AK34" s="467">
        <f>IF(ISERROR(VLOOKUP($B34,IN_T10!$B$2:$AW$3000,36,FALSE))=TRUE,"",VLOOKUP($B34,IN_T10!$B$2:$AW$3000,36,FALSE))</f>
        <v>0</v>
      </c>
      <c r="AL34" s="469">
        <f>IF(ISERROR(VLOOKUP($B34,IN_T10!$B$2:$AW$3000,37,FALSE))=TRUE,"",VLOOKUP($B34,IN_T10!$B$2:$AW$3000,37,FALSE))</f>
        <v>0</v>
      </c>
      <c r="AM34" s="467">
        <f>IF(ISERROR(VLOOKUP($B34,IN_T10!$B$2:$AW$3000,38,FALSE))=TRUE,"",VLOOKUP($B34,IN_T10!$B$2:$AW$3000,38,FALSE))</f>
        <v>0</v>
      </c>
      <c r="AN34" s="469">
        <f>IF(ISERROR(VLOOKUP($B34,IN_T10!$B$2:$AW$3000,39,FALSE))=TRUE,"",VLOOKUP($B34,IN_T10!$B$2:$AW$3000,39,FALSE))</f>
        <v>0</v>
      </c>
      <c r="AO34" s="467">
        <f>IF(ISERROR(VLOOKUP($B34,IN_T10!$B$2:$AW$3000,40,FALSE))=TRUE,"",VLOOKUP($B34,IN_T10!$B$2:$AW$3000,40,FALSE))</f>
        <v>0</v>
      </c>
      <c r="AP34" s="469">
        <f>IF(ISERROR(VLOOKUP($B34,IN_T10!$B$2:$AW$3000,41,FALSE))=TRUE,"",VLOOKUP($B34,IN_T10!$B$2:$AW$3000,41,FALSE))</f>
        <v>0</v>
      </c>
      <c r="AQ34" s="467">
        <f>IF(ISERROR(VLOOKUP($B34,IN_T10!$B$2:$AW$3000,42,FALSE))=TRUE,"",VLOOKUP($B34,IN_T10!$B$2:$AW$3000,42,FALSE))</f>
        <v>0</v>
      </c>
      <c r="AR34" s="469">
        <f>IF(ISERROR(VLOOKUP($B34,IN_T10!$B$2:$AW$3000,43,FALSE))=TRUE,"",VLOOKUP($B34,IN_T10!$B$2:$AW$3000,43,FALSE))</f>
        <v>0</v>
      </c>
      <c r="AS34" s="467">
        <f>IF(ISERROR(VLOOKUP($B34,IN_T10!$B$2:$AW$3000,44,FALSE))=TRUE,"",VLOOKUP($B34,IN_T10!$B$2:$AW$3000,44,FALSE))</f>
        <v>0</v>
      </c>
      <c r="AT34" s="472">
        <f>IF(ISERROR(VLOOKUP($B34,IN_T10!$B$2:$AW$3000,45,FALSE))=TRUE,"",VLOOKUP($B34,IN_T10!$B$2:$AW$3000,45,FALSE))</f>
        <v>0</v>
      </c>
      <c r="AU34" s="1179">
        <f t="shared" si="0"/>
        <v>0</v>
      </c>
      <c r="AV34" s="1180">
        <f t="shared" si="1"/>
        <v>2</v>
      </c>
      <c r="AW34" s="1490" t="str">
        <f t="shared" si="2"/>
        <v>OK</v>
      </c>
      <c r="AX34" s="1488">
        <f>'t1'!K34-'t3'!C34-'t3'!E34-'t3'!G34-'t3'!I34+'t3'!K34+'t3'!M34+'t3'!O34</f>
        <v>0</v>
      </c>
      <c r="AY34" s="1489">
        <f>'t1'!L34-'t3'!D34-'t3'!F34-'t3'!H34-'t3'!J34+'t3'!L34+'t3'!N34+'t3'!P34</f>
        <v>2</v>
      </c>
      <c r="AZ34" s="937">
        <f>'t1'!M34</f>
        <v>1</v>
      </c>
    </row>
    <row r="35" spans="1:52" ht="14.25" customHeight="1" thickBot="1" x14ac:dyDescent="0.3">
      <c r="A35" s="1001" t="str">
        <f>'t1'!A35</f>
        <v>Farmacisti con inc. di struttura semplice (rapp. Non escl.)</v>
      </c>
      <c r="B35" s="1027" t="str">
        <f>'t1'!B35</f>
        <v>SD0N38</v>
      </c>
      <c r="C35" s="467">
        <f>IF(ISERROR(VLOOKUP($B35,IN_T10!$B$2:$AW$3000,2,FALSE))=TRUE,"",VLOOKUP($B35,IN_T10!$B$2:$AW$3000,2,FALSE))</f>
        <v>0</v>
      </c>
      <c r="D35" s="469">
        <f>IF(ISERROR(VLOOKUP($B35,IN_T10!$B$2:$AW$3000,3,FALSE))=TRUE,"",VLOOKUP($B35,IN_T10!$B$2:$AW$3000,3,FALSE))</f>
        <v>0</v>
      </c>
      <c r="E35" s="467">
        <f>IF(ISERROR(VLOOKUP($B35,IN_T10!$B$2:$AW$3000,4,FALSE))=TRUE,"",VLOOKUP($B35,IN_T10!$B$2:$AW$3000,4,FALSE))</f>
        <v>0</v>
      </c>
      <c r="F35" s="469">
        <f>IF(ISERROR(VLOOKUP($B35,IN_T10!$B$2:$AW$3000,5,FALSE))=TRUE,"",VLOOKUP($B35,IN_T10!$B$2:$AW$3000,5,FALSE))</f>
        <v>0</v>
      </c>
      <c r="G35" s="467">
        <f>IF(ISERROR(VLOOKUP($B35,IN_T10!$B$2:$AW$3000,6,FALSE))=TRUE,"",VLOOKUP($B35,IN_T10!$B$2:$AW$3000,6,FALSE))</f>
        <v>0</v>
      </c>
      <c r="H35" s="469">
        <f>IF(ISERROR(VLOOKUP($B35,IN_T10!$B$2:$AW$3000,7,FALSE))=TRUE,"",VLOOKUP($B35,IN_T10!$B$2:$AW$3000,7,FALSE))</f>
        <v>0</v>
      </c>
      <c r="I35" s="467">
        <f>IF(ISERROR(VLOOKUP($B35,IN_T10!$B$2:$AW$3000,8,FALSE))=TRUE,"",VLOOKUP($B35,IN_T10!$B$2:$AW$3000,8,FALSE))</f>
        <v>0</v>
      </c>
      <c r="J35" s="469">
        <f>IF(ISERROR(VLOOKUP($B35,IN_T10!$B$2:$AW$3000,9,FALSE))=TRUE,"",VLOOKUP($B35,IN_T10!$B$2:$AW$3000,9,FALSE))</f>
        <v>0</v>
      </c>
      <c r="K35" s="467">
        <f>IF(ISERROR(VLOOKUP($B35,IN_T10!$B$2:$AW$3000,10,FALSE))=TRUE,"",VLOOKUP($B35,IN_T10!$B$2:$AW$3000,10,FALSE))</f>
        <v>0</v>
      </c>
      <c r="L35" s="469">
        <f>IF(ISERROR(VLOOKUP($B35,IN_T10!$B$2:$AW$3000,11,FALSE))=TRUE,"",VLOOKUP($B35,IN_T10!$B$2:$AW$3000,11,FALSE))</f>
        <v>0</v>
      </c>
      <c r="M35" s="467">
        <f>IF(ISERROR(VLOOKUP($B35,IN_T10!$B$2:$AW$3000,12,FALSE))=TRUE,"",VLOOKUP($B35,IN_T10!$B$2:$AW$3000,12,FALSE))</f>
        <v>0</v>
      </c>
      <c r="N35" s="469">
        <f>IF(ISERROR(VLOOKUP($B35,IN_T10!$B$2:$AW$3000,13,FALSE))=TRUE,"",VLOOKUP($B35,IN_T10!$B$2:$AW$3000,13,FALSE))</f>
        <v>0</v>
      </c>
      <c r="O35" s="467">
        <f>IF(ISERROR(VLOOKUP($B35,IN_T10!$B$2:$AW$3000,14,FALSE))=TRUE,"",VLOOKUP($B35,IN_T10!$B$2:$AW$3000,14,FALSE))</f>
        <v>0</v>
      </c>
      <c r="P35" s="469">
        <f>IF(ISERROR(VLOOKUP($B35,IN_T10!$B$2:$AW$3000,15,FALSE))=TRUE,"",VLOOKUP($B35,IN_T10!$B$2:$AW$3000,15,FALSE))</f>
        <v>0</v>
      </c>
      <c r="Q35" s="467">
        <f>IF(ISERROR(VLOOKUP($B35,IN_T10!$B$2:$AW$3000,16,FALSE))=TRUE,"",VLOOKUP($B35,IN_T10!$B$2:$AW$3000,16,FALSE))</f>
        <v>0</v>
      </c>
      <c r="R35" s="469">
        <f>IF(ISERROR(VLOOKUP($B35,IN_T10!$B$2:$AW$3000,17,FALSE))=TRUE,"",VLOOKUP($B35,IN_T10!$B$2:$AW$3000,17,FALSE))</f>
        <v>0</v>
      </c>
      <c r="S35" s="467">
        <f>IF(ISERROR(VLOOKUP($B35,IN_T10!$B$2:$AW$3000,18,FALSE))=TRUE,"",VLOOKUP($B35,IN_T10!$B$2:$AW$3000,18,FALSE))</f>
        <v>0</v>
      </c>
      <c r="T35" s="469">
        <f>IF(ISERROR(VLOOKUP($B35,IN_T10!$B$2:$AW$3000,19,FALSE))=TRUE,"",VLOOKUP($B35,IN_T10!$B$2:$AW$3000,19,FALSE))</f>
        <v>0</v>
      </c>
      <c r="U35" s="467">
        <v>0</v>
      </c>
      <c r="V35" s="469">
        <v>0</v>
      </c>
      <c r="W35" s="467">
        <f>IF(ISERROR(VLOOKUP($B35,IN_T10!$B$2:$AW$3000,22,FALSE))=TRUE,"",VLOOKUP($B35,IN_T10!$B$2:$AW$3000,22,FALSE))</f>
        <v>0</v>
      </c>
      <c r="X35" s="469">
        <f>IF(ISERROR(VLOOKUP($B35,IN_T10!$B$2:$AW$3000,23,FALSE))=TRUE,"",VLOOKUP($B35,IN_T10!$B$2:$AW$3000,23,FALSE))</f>
        <v>0</v>
      </c>
      <c r="Y35" s="467">
        <f>IF(ISERROR(VLOOKUP($B35,IN_T10!$B$2:$AW$3000,24,FALSE))=TRUE,"",VLOOKUP($B35,IN_T10!$B$2:$AW$3000,24,FALSE))</f>
        <v>0</v>
      </c>
      <c r="Z35" s="469">
        <f>IF(ISERROR(VLOOKUP($B35,IN_T10!$B$2:$AW$3000,25,FALSE))=TRUE,"",VLOOKUP($B35,IN_T10!$B$2:$AW$3000,25,FALSE))</f>
        <v>0</v>
      </c>
      <c r="AA35" s="467">
        <f>IF(ISERROR(VLOOKUP($B35,IN_T10!$B$2:$AW$3000,26,FALSE))=TRUE,"",VLOOKUP($B35,IN_T10!$B$2:$AW$3000,26,FALSE))</f>
        <v>0</v>
      </c>
      <c r="AB35" s="469">
        <f>IF(ISERROR(VLOOKUP($B35,IN_T10!$B$2:$AW$3000,27,FALSE))=TRUE,"",VLOOKUP($B35,IN_T10!$B$2:$AW$3000,27,FALSE))</f>
        <v>0</v>
      </c>
      <c r="AC35" s="467">
        <f>IF(ISERROR(VLOOKUP($B35,IN_T10!$B$2:$AW$3000,28,FALSE))=TRUE,"",VLOOKUP($B35,IN_T10!$B$2:$AW$3000,28,FALSE))</f>
        <v>0</v>
      </c>
      <c r="AD35" s="469">
        <f>IF(ISERROR(VLOOKUP($B35,IN_T10!$B$2:$AW$3000,29,FALSE))=TRUE,"",VLOOKUP($B35,IN_T10!$B$2:$AW$3000,29,FALSE))</f>
        <v>0</v>
      </c>
      <c r="AE35" s="467">
        <f>IF(ISERROR(VLOOKUP($B35,IN_T10!$B$2:$AW$3000,30,FALSE))=TRUE,"",VLOOKUP($B35,IN_T10!$B$2:$AW$3000,30,FALSE))</f>
        <v>0</v>
      </c>
      <c r="AF35" s="469">
        <f>IF(ISERROR(VLOOKUP($B35,IN_T10!$B$2:$AW$3000,31,FALSE))=TRUE,"",VLOOKUP($B35,IN_T10!$B$2:$AW$3000,31,FALSE))</f>
        <v>0</v>
      </c>
      <c r="AG35" s="467">
        <f>IF(ISERROR(VLOOKUP($B35,IN_T10!$B$2:$AW$3000,32,FALSE))=TRUE,"",VLOOKUP($B35,IN_T10!$B$2:$AW$3000,32,FALSE))</f>
        <v>0</v>
      </c>
      <c r="AH35" s="469">
        <f>IF(ISERROR(VLOOKUP($B35,IN_T10!$B$2:$AW$3000,33,FALSE))=TRUE,"",VLOOKUP($B35,IN_T10!$B$2:$AW$3000,33,FALSE))</f>
        <v>0</v>
      </c>
      <c r="AI35" s="467">
        <f>IF(ISERROR(VLOOKUP($B35,IN_T10!$B$2:$AW$3000,34,FALSE))=TRUE,"",VLOOKUP($B35,IN_T10!$B$2:$AW$3000,34,FALSE))</f>
        <v>0</v>
      </c>
      <c r="AJ35" s="469">
        <f>IF(ISERROR(VLOOKUP($B35,IN_T10!$B$2:$AW$3000,35,FALSE))=TRUE,"",VLOOKUP($B35,IN_T10!$B$2:$AW$3000,35,FALSE))</f>
        <v>0</v>
      </c>
      <c r="AK35" s="467">
        <f>IF(ISERROR(VLOOKUP($B35,IN_T10!$B$2:$AW$3000,36,FALSE))=TRUE,"",VLOOKUP($B35,IN_T10!$B$2:$AW$3000,36,FALSE))</f>
        <v>0</v>
      </c>
      <c r="AL35" s="469">
        <f>IF(ISERROR(VLOOKUP($B35,IN_T10!$B$2:$AW$3000,37,FALSE))=TRUE,"",VLOOKUP($B35,IN_T10!$B$2:$AW$3000,37,FALSE))</f>
        <v>0</v>
      </c>
      <c r="AM35" s="467">
        <f>IF(ISERROR(VLOOKUP($B35,IN_T10!$B$2:$AW$3000,38,FALSE))=TRUE,"",VLOOKUP($B35,IN_T10!$B$2:$AW$3000,38,FALSE))</f>
        <v>0</v>
      </c>
      <c r="AN35" s="469">
        <f>IF(ISERROR(VLOOKUP($B35,IN_T10!$B$2:$AW$3000,39,FALSE))=TRUE,"",VLOOKUP($B35,IN_T10!$B$2:$AW$3000,39,FALSE))</f>
        <v>0</v>
      </c>
      <c r="AO35" s="467">
        <f>IF(ISERROR(VLOOKUP($B35,IN_T10!$B$2:$AW$3000,40,FALSE))=TRUE,"",VLOOKUP($B35,IN_T10!$B$2:$AW$3000,40,FALSE))</f>
        <v>0</v>
      </c>
      <c r="AP35" s="469">
        <f>IF(ISERROR(VLOOKUP($B35,IN_T10!$B$2:$AW$3000,41,FALSE))=TRUE,"",VLOOKUP($B35,IN_T10!$B$2:$AW$3000,41,FALSE))</f>
        <v>0</v>
      </c>
      <c r="AQ35" s="467">
        <f>IF(ISERROR(VLOOKUP($B35,IN_T10!$B$2:$AW$3000,42,FALSE))=TRUE,"",VLOOKUP($B35,IN_T10!$B$2:$AW$3000,42,FALSE))</f>
        <v>0</v>
      </c>
      <c r="AR35" s="469">
        <f>IF(ISERROR(VLOOKUP($B35,IN_T10!$B$2:$AW$3000,43,FALSE))=TRUE,"",VLOOKUP($B35,IN_T10!$B$2:$AW$3000,43,FALSE))</f>
        <v>0</v>
      </c>
      <c r="AS35" s="467">
        <f>IF(ISERROR(VLOOKUP($B35,IN_T10!$B$2:$AW$3000,44,FALSE))=TRUE,"",VLOOKUP($B35,IN_T10!$B$2:$AW$3000,44,FALSE))</f>
        <v>0</v>
      </c>
      <c r="AT35" s="472">
        <f>IF(ISERROR(VLOOKUP($B35,IN_T10!$B$2:$AW$3000,45,FALSE))=TRUE,"",VLOOKUP($B35,IN_T10!$B$2:$AW$3000,45,FALSE))</f>
        <v>0</v>
      </c>
      <c r="AU35" s="1179">
        <f t="shared" si="0"/>
        <v>0</v>
      </c>
      <c r="AV35" s="1180">
        <f t="shared" si="1"/>
        <v>0</v>
      </c>
      <c r="AW35" s="1490" t="str">
        <f t="shared" si="2"/>
        <v>OK</v>
      </c>
      <c r="AX35" s="1488">
        <f>'t1'!K35-'t3'!C35-'t3'!E35-'t3'!G35-'t3'!I35+'t3'!K35+'t3'!M35+'t3'!O35</f>
        <v>0</v>
      </c>
      <c r="AY35" s="1489">
        <f>'t1'!L35-'t3'!D35-'t3'!F35-'t3'!H35-'t3'!J35+'t3'!L35+'t3'!N35+'t3'!P35</f>
        <v>0</v>
      </c>
      <c r="AZ35" s="937">
        <f>'t1'!M35</f>
        <v>0</v>
      </c>
    </row>
    <row r="36" spans="1:52" ht="14.25" customHeight="1" thickBot="1" x14ac:dyDescent="0.3">
      <c r="A36" s="1001" t="str">
        <f>'t1'!A36</f>
        <v>Farmacisti con altri incar. Prof.li (rapp. Esclusivo)</v>
      </c>
      <c r="B36" s="1027" t="str">
        <f>'t1'!B36</f>
        <v>SD0A38</v>
      </c>
      <c r="C36" s="467">
        <f>IF(ISERROR(VLOOKUP($B36,IN_T10!$B$2:$AW$3000,2,FALSE))=TRUE,"",VLOOKUP($B36,IN_T10!$B$2:$AW$3000,2,FALSE))</f>
        <v>0</v>
      </c>
      <c r="D36" s="469">
        <f>IF(ISERROR(VLOOKUP($B36,IN_T10!$B$2:$AW$3000,3,FALSE))=TRUE,"",VLOOKUP($B36,IN_T10!$B$2:$AW$3000,3,FALSE))</f>
        <v>0</v>
      </c>
      <c r="E36" s="467">
        <f>IF(ISERROR(VLOOKUP($B36,IN_T10!$B$2:$AW$3000,4,FALSE))=TRUE,"",VLOOKUP($B36,IN_T10!$B$2:$AW$3000,4,FALSE))</f>
        <v>0</v>
      </c>
      <c r="F36" s="469">
        <f>IF(ISERROR(VLOOKUP($B36,IN_T10!$B$2:$AW$3000,5,FALSE))=TRUE,"",VLOOKUP($B36,IN_T10!$B$2:$AW$3000,5,FALSE))</f>
        <v>0</v>
      </c>
      <c r="G36" s="467">
        <f>IF(ISERROR(VLOOKUP($B36,IN_T10!$B$2:$AW$3000,6,FALSE))=TRUE,"",VLOOKUP($B36,IN_T10!$B$2:$AW$3000,6,FALSE))</f>
        <v>0</v>
      </c>
      <c r="H36" s="469">
        <f>IF(ISERROR(VLOOKUP($B36,IN_T10!$B$2:$AW$3000,7,FALSE))=TRUE,"",VLOOKUP($B36,IN_T10!$B$2:$AW$3000,7,FALSE))</f>
        <v>0</v>
      </c>
      <c r="I36" s="467">
        <f>IF(ISERROR(VLOOKUP($B36,IN_T10!$B$2:$AW$3000,8,FALSE))=TRUE,"",VLOOKUP($B36,IN_T10!$B$2:$AW$3000,8,FALSE))</f>
        <v>0</v>
      </c>
      <c r="J36" s="469">
        <f>IF(ISERROR(VLOOKUP($B36,IN_T10!$B$2:$AW$3000,9,FALSE))=TRUE,"",VLOOKUP($B36,IN_T10!$B$2:$AW$3000,9,FALSE))</f>
        <v>0</v>
      </c>
      <c r="K36" s="467">
        <f>IF(ISERROR(VLOOKUP($B36,IN_T10!$B$2:$AW$3000,10,FALSE))=TRUE,"",VLOOKUP($B36,IN_T10!$B$2:$AW$3000,10,FALSE))</f>
        <v>0</v>
      </c>
      <c r="L36" s="469">
        <f>IF(ISERROR(VLOOKUP($B36,IN_T10!$B$2:$AW$3000,11,FALSE))=TRUE,"",VLOOKUP($B36,IN_T10!$B$2:$AW$3000,11,FALSE))</f>
        <v>0</v>
      </c>
      <c r="M36" s="467">
        <f>IF(ISERROR(VLOOKUP($B36,IN_T10!$B$2:$AW$3000,12,FALSE))=TRUE,"",VLOOKUP($B36,IN_T10!$B$2:$AW$3000,12,FALSE))</f>
        <v>0</v>
      </c>
      <c r="N36" s="469">
        <f>IF(ISERROR(VLOOKUP($B36,IN_T10!$B$2:$AW$3000,13,FALSE))=TRUE,"",VLOOKUP($B36,IN_T10!$B$2:$AW$3000,13,FALSE))</f>
        <v>0</v>
      </c>
      <c r="O36" s="467">
        <f>IF(ISERROR(VLOOKUP($B36,IN_T10!$B$2:$AW$3000,14,FALSE))=TRUE,"",VLOOKUP($B36,IN_T10!$B$2:$AW$3000,14,FALSE))</f>
        <v>0</v>
      </c>
      <c r="P36" s="469">
        <f>IF(ISERROR(VLOOKUP($B36,IN_T10!$B$2:$AW$3000,15,FALSE))=TRUE,"",VLOOKUP($B36,IN_T10!$B$2:$AW$3000,15,FALSE))</f>
        <v>0</v>
      </c>
      <c r="Q36" s="467">
        <f>IF(ISERROR(VLOOKUP($B36,IN_T10!$B$2:$AW$3000,16,FALSE))=TRUE,"",VLOOKUP($B36,IN_T10!$B$2:$AW$3000,16,FALSE))</f>
        <v>0</v>
      </c>
      <c r="R36" s="469">
        <f>IF(ISERROR(VLOOKUP($B36,IN_T10!$B$2:$AW$3000,17,FALSE))=TRUE,"",VLOOKUP($B36,IN_T10!$B$2:$AW$3000,17,FALSE))</f>
        <v>0</v>
      </c>
      <c r="S36" s="467">
        <f>IF(ISERROR(VLOOKUP($B36,IN_T10!$B$2:$AW$3000,18,FALSE))=TRUE,"",VLOOKUP($B36,IN_T10!$B$2:$AW$3000,18,FALSE))</f>
        <v>0</v>
      </c>
      <c r="T36" s="469">
        <f>IF(ISERROR(VLOOKUP($B36,IN_T10!$B$2:$AW$3000,19,FALSE))=TRUE,"",VLOOKUP($B36,IN_T10!$B$2:$AW$3000,19,FALSE))</f>
        <v>0</v>
      </c>
      <c r="U36" s="467">
        <v>1</v>
      </c>
      <c r="V36" s="469">
        <v>3</v>
      </c>
      <c r="W36" s="467">
        <f>IF(ISERROR(VLOOKUP($B36,IN_T10!$B$2:$AW$3000,22,FALSE))=TRUE,"",VLOOKUP($B36,IN_T10!$B$2:$AW$3000,22,FALSE))</f>
        <v>0</v>
      </c>
      <c r="X36" s="469">
        <f>IF(ISERROR(VLOOKUP($B36,IN_T10!$B$2:$AW$3000,23,FALSE))=TRUE,"",VLOOKUP($B36,IN_T10!$B$2:$AW$3000,23,FALSE))</f>
        <v>0</v>
      </c>
      <c r="Y36" s="467">
        <f>IF(ISERROR(VLOOKUP($B36,IN_T10!$B$2:$AW$3000,24,FALSE))=TRUE,"",VLOOKUP($B36,IN_T10!$B$2:$AW$3000,24,FALSE))</f>
        <v>0</v>
      </c>
      <c r="Z36" s="469">
        <f>IF(ISERROR(VLOOKUP($B36,IN_T10!$B$2:$AW$3000,25,FALSE))=TRUE,"",VLOOKUP($B36,IN_T10!$B$2:$AW$3000,25,FALSE))</f>
        <v>0</v>
      </c>
      <c r="AA36" s="467">
        <f>IF(ISERROR(VLOOKUP($B36,IN_T10!$B$2:$AW$3000,26,FALSE))=TRUE,"",VLOOKUP($B36,IN_T10!$B$2:$AW$3000,26,FALSE))</f>
        <v>0</v>
      </c>
      <c r="AB36" s="469">
        <f>IF(ISERROR(VLOOKUP($B36,IN_T10!$B$2:$AW$3000,27,FALSE))=TRUE,"",VLOOKUP($B36,IN_T10!$B$2:$AW$3000,27,FALSE))</f>
        <v>0</v>
      </c>
      <c r="AC36" s="467">
        <f>IF(ISERROR(VLOOKUP($B36,IN_T10!$B$2:$AW$3000,28,FALSE))=TRUE,"",VLOOKUP($B36,IN_T10!$B$2:$AW$3000,28,FALSE))</f>
        <v>0</v>
      </c>
      <c r="AD36" s="469">
        <f>IF(ISERROR(VLOOKUP($B36,IN_T10!$B$2:$AW$3000,29,FALSE))=TRUE,"",VLOOKUP($B36,IN_T10!$B$2:$AW$3000,29,FALSE))</f>
        <v>0</v>
      </c>
      <c r="AE36" s="467">
        <f>IF(ISERROR(VLOOKUP($B36,IN_T10!$B$2:$AW$3000,30,FALSE))=TRUE,"",VLOOKUP($B36,IN_T10!$B$2:$AW$3000,30,FALSE))</f>
        <v>0</v>
      </c>
      <c r="AF36" s="469">
        <f>IF(ISERROR(VLOOKUP($B36,IN_T10!$B$2:$AW$3000,31,FALSE))=TRUE,"",VLOOKUP($B36,IN_T10!$B$2:$AW$3000,31,FALSE))</f>
        <v>0</v>
      </c>
      <c r="AG36" s="467">
        <f>IF(ISERROR(VLOOKUP($B36,IN_T10!$B$2:$AW$3000,32,FALSE))=TRUE,"",VLOOKUP($B36,IN_T10!$B$2:$AW$3000,32,FALSE))</f>
        <v>0</v>
      </c>
      <c r="AH36" s="469">
        <f>IF(ISERROR(VLOOKUP($B36,IN_T10!$B$2:$AW$3000,33,FALSE))=TRUE,"",VLOOKUP($B36,IN_T10!$B$2:$AW$3000,33,FALSE))</f>
        <v>0</v>
      </c>
      <c r="AI36" s="467">
        <f>IF(ISERROR(VLOOKUP($B36,IN_T10!$B$2:$AW$3000,34,FALSE))=TRUE,"",VLOOKUP($B36,IN_T10!$B$2:$AW$3000,34,FALSE))</f>
        <v>0</v>
      </c>
      <c r="AJ36" s="469">
        <f>IF(ISERROR(VLOOKUP($B36,IN_T10!$B$2:$AW$3000,35,FALSE))=TRUE,"",VLOOKUP($B36,IN_T10!$B$2:$AW$3000,35,FALSE))</f>
        <v>0</v>
      </c>
      <c r="AK36" s="467">
        <f>IF(ISERROR(VLOOKUP($B36,IN_T10!$B$2:$AW$3000,36,FALSE))=TRUE,"",VLOOKUP($B36,IN_T10!$B$2:$AW$3000,36,FALSE))</f>
        <v>0</v>
      </c>
      <c r="AL36" s="469">
        <f>IF(ISERROR(VLOOKUP($B36,IN_T10!$B$2:$AW$3000,37,FALSE))=TRUE,"",VLOOKUP($B36,IN_T10!$B$2:$AW$3000,37,FALSE))</f>
        <v>0</v>
      </c>
      <c r="AM36" s="467">
        <f>IF(ISERROR(VLOOKUP($B36,IN_T10!$B$2:$AW$3000,38,FALSE))=TRUE,"",VLOOKUP($B36,IN_T10!$B$2:$AW$3000,38,FALSE))</f>
        <v>0</v>
      </c>
      <c r="AN36" s="469">
        <f>IF(ISERROR(VLOOKUP($B36,IN_T10!$B$2:$AW$3000,39,FALSE))=TRUE,"",VLOOKUP($B36,IN_T10!$B$2:$AW$3000,39,FALSE))</f>
        <v>0</v>
      </c>
      <c r="AO36" s="467">
        <f>IF(ISERROR(VLOOKUP($B36,IN_T10!$B$2:$AW$3000,40,FALSE))=TRUE,"",VLOOKUP($B36,IN_T10!$B$2:$AW$3000,40,FALSE))</f>
        <v>0</v>
      </c>
      <c r="AP36" s="469">
        <f>IF(ISERROR(VLOOKUP($B36,IN_T10!$B$2:$AW$3000,41,FALSE))=TRUE,"",VLOOKUP($B36,IN_T10!$B$2:$AW$3000,41,FALSE))</f>
        <v>0</v>
      </c>
      <c r="AQ36" s="467">
        <f>IF(ISERROR(VLOOKUP($B36,IN_T10!$B$2:$AW$3000,42,FALSE))=TRUE,"",VLOOKUP($B36,IN_T10!$B$2:$AW$3000,42,FALSE))</f>
        <v>0</v>
      </c>
      <c r="AR36" s="469">
        <f>IF(ISERROR(VLOOKUP($B36,IN_T10!$B$2:$AW$3000,43,FALSE))=TRUE,"",VLOOKUP($B36,IN_T10!$B$2:$AW$3000,43,FALSE))</f>
        <v>0</v>
      </c>
      <c r="AS36" s="467">
        <f>IF(ISERROR(VLOOKUP($B36,IN_T10!$B$2:$AW$3000,44,FALSE))=TRUE,"",VLOOKUP($B36,IN_T10!$B$2:$AW$3000,44,FALSE))</f>
        <v>0</v>
      </c>
      <c r="AT36" s="472">
        <f>IF(ISERROR(VLOOKUP($B36,IN_T10!$B$2:$AW$3000,45,FALSE))=TRUE,"",VLOOKUP($B36,IN_T10!$B$2:$AW$3000,45,FALSE))</f>
        <v>0</v>
      </c>
      <c r="AU36" s="1179">
        <f t="shared" si="0"/>
        <v>1</v>
      </c>
      <c r="AV36" s="1180">
        <f t="shared" si="1"/>
        <v>3</v>
      </c>
      <c r="AW36" s="1490" t="str">
        <f t="shared" si="2"/>
        <v>OK</v>
      </c>
      <c r="AX36" s="1488">
        <f>'t1'!K36-'t3'!C36-'t3'!E36-'t3'!G36-'t3'!I36+'t3'!K36+'t3'!M36+'t3'!O36</f>
        <v>1</v>
      </c>
      <c r="AY36" s="1489">
        <f>'t1'!L36-'t3'!D36-'t3'!F36-'t3'!H36-'t3'!J36+'t3'!L36+'t3'!N36+'t3'!P36</f>
        <v>3</v>
      </c>
      <c r="AZ36" s="937">
        <f>'t1'!M36</f>
        <v>1</v>
      </c>
    </row>
    <row r="37" spans="1:52" ht="14.25" customHeight="1" thickBot="1" x14ac:dyDescent="0.3">
      <c r="A37" s="1001" t="str">
        <f>'t1'!A37</f>
        <v>Farmacisti con altri incar. Prof.li (rapp. Non escl.)</v>
      </c>
      <c r="B37" s="1027" t="str">
        <f>'t1'!B37</f>
        <v>SD0037</v>
      </c>
      <c r="C37" s="467">
        <f>IF(ISERROR(VLOOKUP($B37,IN_T10!$B$2:$AW$3000,2,FALSE))=TRUE,"",VLOOKUP($B37,IN_T10!$B$2:$AW$3000,2,FALSE))</f>
        <v>0</v>
      </c>
      <c r="D37" s="469">
        <f>IF(ISERROR(VLOOKUP($B37,IN_T10!$B$2:$AW$3000,3,FALSE))=TRUE,"",VLOOKUP($B37,IN_T10!$B$2:$AW$3000,3,FALSE))</f>
        <v>0</v>
      </c>
      <c r="E37" s="467">
        <f>IF(ISERROR(VLOOKUP($B37,IN_T10!$B$2:$AW$3000,4,FALSE))=TRUE,"",VLOOKUP($B37,IN_T10!$B$2:$AW$3000,4,FALSE))</f>
        <v>0</v>
      </c>
      <c r="F37" s="469">
        <f>IF(ISERROR(VLOOKUP($B37,IN_T10!$B$2:$AW$3000,5,FALSE))=TRUE,"",VLOOKUP($B37,IN_T10!$B$2:$AW$3000,5,FALSE))</f>
        <v>0</v>
      </c>
      <c r="G37" s="467">
        <f>IF(ISERROR(VLOOKUP($B37,IN_T10!$B$2:$AW$3000,6,FALSE))=TRUE,"",VLOOKUP($B37,IN_T10!$B$2:$AW$3000,6,FALSE))</f>
        <v>0</v>
      </c>
      <c r="H37" s="469">
        <f>IF(ISERROR(VLOOKUP($B37,IN_T10!$B$2:$AW$3000,7,FALSE))=TRUE,"",VLOOKUP($B37,IN_T10!$B$2:$AW$3000,7,FALSE))</f>
        <v>0</v>
      </c>
      <c r="I37" s="467">
        <f>IF(ISERROR(VLOOKUP($B37,IN_T10!$B$2:$AW$3000,8,FALSE))=TRUE,"",VLOOKUP($B37,IN_T10!$B$2:$AW$3000,8,FALSE))</f>
        <v>0</v>
      </c>
      <c r="J37" s="469">
        <f>IF(ISERROR(VLOOKUP($B37,IN_T10!$B$2:$AW$3000,9,FALSE))=TRUE,"",VLOOKUP($B37,IN_T10!$B$2:$AW$3000,9,FALSE))</f>
        <v>0</v>
      </c>
      <c r="K37" s="467">
        <f>IF(ISERROR(VLOOKUP($B37,IN_T10!$B$2:$AW$3000,10,FALSE))=TRUE,"",VLOOKUP($B37,IN_T10!$B$2:$AW$3000,10,FALSE))</f>
        <v>0</v>
      </c>
      <c r="L37" s="469">
        <f>IF(ISERROR(VLOOKUP($B37,IN_T10!$B$2:$AW$3000,11,FALSE))=TRUE,"",VLOOKUP($B37,IN_T10!$B$2:$AW$3000,11,FALSE))</f>
        <v>0</v>
      </c>
      <c r="M37" s="467">
        <f>IF(ISERROR(VLOOKUP($B37,IN_T10!$B$2:$AW$3000,12,FALSE))=TRUE,"",VLOOKUP($B37,IN_T10!$B$2:$AW$3000,12,FALSE))</f>
        <v>0</v>
      </c>
      <c r="N37" s="469">
        <f>IF(ISERROR(VLOOKUP($B37,IN_T10!$B$2:$AW$3000,13,FALSE))=TRUE,"",VLOOKUP($B37,IN_T10!$B$2:$AW$3000,13,FALSE))</f>
        <v>0</v>
      </c>
      <c r="O37" s="467">
        <f>IF(ISERROR(VLOOKUP($B37,IN_T10!$B$2:$AW$3000,14,FALSE))=TRUE,"",VLOOKUP($B37,IN_T10!$B$2:$AW$3000,14,FALSE))</f>
        <v>0</v>
      </c>
      <c r="P37" s="469">
        <f>IF(ISERROR(VLOOKUP($B37,IN_T10!$B$2:$AW$3000,15,FALSE))=TRUE,"",VLOOKUP($B37,IN_T10!$B$2:$AW$3000,15,FALSE))</f>
        <v>0</v>
      </c>
      <c r="Q37" s="467">
        <f>IF(ISERROR(VLOOKUP($B37,IN_T10!$B$2:$AW$3000,16,FALSE))=TRUE,"",VLOOKUP($B37,IN_T10!$B$2:$AW$3000,16,FALSE))</f>
        <v>0</v>
      </c>
      <c r="R37" s="469">
        <f>IF(ISERROR(VLOOKUP($B37,IN_T10!$B$2:$AW$3000,17,FALSE))=TRUE,"",VLOOKUP($B37,IN_T10!$B$2:$AW$3000,17,FALSE))</f>
        <v>0</v>
      </c>
      <c r="S37" s="467">
        <f>IF(ISERROR(VLOOKUP($B37,IN_T10!$B$2:$AW$3000,18,FALSE))=TRUE,"",VLOOKUP($B37,IN_T10!$B$2:$AW$3000,18,FALSE))</f>
        <v>0</v>
      </c>
      <c r="T37" s="469">
        <f>IF(ISERROR(VLOOKUP($B37,IN_T10!$B$2:$AW$3000,19,FALSE))=TRUE,"",VLOOKUP($B37,IN_T10!$B$2:$AW$3000,19,FALSE))</f>
        <v>0</v>
      </c>
      <c r="U37" s="467">
        <v>0</v>
      </c>
      <c r="V37" s="469">
        <v>0</v>
      </c>
      <c r="W37" s="467">
        <f>IF(ISERROR(VLOOKUP($B37,IN_T10!$B$2:$AW$3000,22,FALSE))=TRUE,"",VLOOKUP($B37,IN_T10!$B$2:$AW$3000,22,FALSE))</f>
        <v>0</v>
      </c>
      <c r="X37" s="469">
        <f>IF(ISERROR(VLOOKUP($B37,IN_T10!$B$2:$AW$3000,23,FALSE))=TRUE,"",VLOOKUP($B37,IN_T10!$B$2:$AW$3000,23,FALSE))</f>
        <v>0</v>
      </c>
      <c r="Y37" s="467">
        <f>IF(ISERROR(VLOOKUP($B37,IN_T10!$B$2:$AW$3000,24,FALSE))=TRUE,"",VLOOKUP($B37,IN_T10!$B$2:$AW$3000,24,FALSE))</f>
        <v>0</v>
      </c>
      <c r="Z37" s="469">
        <f>IF(ISERROR(VLOOKUP($B37,IN_T10!$B$2:$AW$3000,25,FALSE))=TRUE,"",VLOOKUP($B37,IN_T10!$B$2:$AW$3000,25,FALSE))</f>
        <v>0</v>
      </c>
      <c r="AA37" s="467">
        <f>IF(ISERROR(VLOOKUP($B37,IN_T10!$B$2:$AW$3000,26,FALSE))=TRUE,"",VLOOKUP($B37,IN_T10!$B$2:$AW$3000,26,FALSE))</f>
        <v>0</v>
      </c>
      <c r="AB37" s="469">
        <f>IF(ISERROR(VLOOKUP($B37,IN_T10!$B$2:$AW$3000,27,FALSE))=TRUE,"",VLOOKUP($B37,IN_T10!$B$2:$AW$3000,27,FALSE))</f>
        <v>0</v>
      </c>
      <c r="AC37" s="467">
        <f>IF(ISERROR(VLOOKUP($B37,IN_T10!$B$2:$AW$3000,28,FALSE))=TRUE,"",VLOOKUP($B37,IN_T10!$B$2:$AW$3000,28,FALSE))</f>
        <v>0</v>
      </c>
      <c r="AD37" s="469">
        <f>IF(ISERROR(VLOOKUP($B37,IN_T10!$B$2:$AW$3000,29,FALSE))=TRUE,"",VLOOKUP($B37,IN_T10!$B$2:$AW$3000,29,FALSE))</f>
        <v>0</v>
      </c>
      <c r="AE37" s="467">
        <f>IF(ISERROR(VLOOKUP($B37,IN_T10!$B$2:$AW$3000,30,FALSE))=TRUE,"",VLOOKUP($B37,IN_T10!$B$2:$AW$3000,30,FALSE))</f>
        <v>0</v>
      </c>
      <c r="AF37" s="469">
        <f>IF(ISERROR(VLOOKUP($B37,IN_T10!$B$2:$AW$3000,31,FALSE))=TRUE,"",VLOOKUP($B37,IN_T10!$B$2:$AW$3000,31,FALSE))</f>
        <v>0</v>
      </c>
      <c r="AG37" s="467">
        <f>IF(ISERROR(VLOOKUP($B37,IN_T10!$B$2:$AW$3000,32,FALSE))=TRUE,"",VLOOKUP($B37,IN_T10!$B$2:$AW$3000,32,FALSE))</f>
        <v>0</v>
      </c>
      <c r="AH37" s="469">
        <f>IF(ISERROR(VLOOKUP($B37,IN_T10!$B$2:$AW$3000,33,FALSE))=TRUE,"",VLOOKUP($B37,IN_T10!$B$2:$AW$3000,33,FALSE))</f>
        <v>0</v>
      </c>
      <c r="AI37" s="467">
        <f>IF(ISERROR(VLOOKUP($B37,IN_T10!$B$2:$AW$3000,34,FALSE))=TRUE,"",VLOOKUP($B37,IN_T10!$B$2:$AW$3000,34,FALSE))</f>
        <v>0</v>
      </c>
      <c r="AJ37" s="469">
        <f>IF(ISERROR(VLOOKUP($B37,IN_T10!$B$2:$AW$3000,35,FALSE))=TRUE,"",VLOOKUP($B37,IN_T10!$B$2:$AW$3000,35,FALSE))</f>
        <v>0</v>
      </c>
      <c r="AK37" s="467">
        <f>IF(ISERROR(VLOOKUP($B37,IN_T10!$B$2:$AW$3000,36,FALSE))=TRUE,"",VLOOKUP($B37,IN_T10!$B$2:$AW$3000,36,FALSE))</f>
        <v>0</v>
      </c>
      <c r="AL37" s="469">
        <f>IF(ISERROR(VLOOKUP($B37,IN_T10!$B$2:$AW$3000,37,FALSE))=TRUE,"",VLOOKUP($B37,IN_T10!$B$2:$AW$3000,37,FALSE))</f>
        <v>0</v>
      </c>
      <c r="AM37" s="467">
        <f>IF(ISERROR(VLOOKUP($B37,IN_T10!$B$2:$AW$3000,38,FALSE))=TRUE,"",VLOOKUP($B37,IN_T10!$B$2:$AW$3000,38,FALSE))</f>
        <v>0</v>
      </c>
      <c r="AN37" s="469">
        <f>IF(ISERROR(VLOOKUP($B37,IN_T10!$B$2:$AW$3000,39,FALSE))=TRUE,"",VLOOKUP($B37,IN_T10!$B$2:$AW$3000,39,FALSE))</f>
        <v>0</v>
      </c>
      <c r="AO37" s="467">
        <f>IF(ISERROR(VLOOKUP($B37,IN_T10!$B$2:$AW$3000,40,FALSE))=TRUE,"",VLOOKUP($B37,IN_T10!$B$2:$AW$3000,40,FALSE))</f>
        <v>0</v>
      </c>
      <c r="AP37" s="469">
        <f>IF(ISERROR(VLOOKUP($B37,IN_T10!$B$2:$AW$3000,41,FALSE))=TRUE,"",VLOOKUP($B37,IN_T10!$B$2:$AW$3000,41,FALSE))</f>
        <v>0</v>
      </c>
      <c r="AQ37" s="467">
        <f>IF(ISERROR(VLOOKUP($B37,IN_T10!$B$2:$AW$3000,42,FALSE))=TRUE,"",VLOOKUP($B37,IN_T10!$B$2:$AW$3000,42,FALSE))</f>
        <v>0</v>
      </c>
      <c r="AR37" s="469">
        <f>IF(ISERROR(VLOOKUP($B37,IN_T10!$B$2:$AW$3000,43,FALSE))=TRUE,"",VLOOKUP($B37,IN_T10!$B$2:$AW$3000,43,FALSE))</f>
        <v>0</v>
      </c>
      <c r="AS37" s="467">
        <f>IF(ISERROR(VLOOKUP($B37,IN_T10!$B$2:$AW$3000,44,FALSE))=TRUE,"",VLOOKUP($B37,IN_T10!$B$2:$AW$3000,44,FALSE))</f>
        <v>0</v>
      </c>
      <c r="AT37" s="472">
        <f>IF(ISERROR(VLOOKUP($B37,IN_T10!$B$2:$AW$3000,45,FALSE))=TRUE,"",VLOOKUP($B37,IN_T10!$B$2:$AW$3000,45,FALSE))</f>
        <v>0</v>
      </c>
      <c r="AU37" s="1179">
        <f t="shared" si="0"/>
        <v>0</v>
      </c>
      <c r="AV37" s="1180">
        <f t="shared" si="1"/>
        <v>0</v>
      </c>
      <c r="AW37" s="1490" t="str">
        <f t="shared" si="2"/>
        <v>OK</v>
      </c>
      <c r="AX37" s="1488">
        <f>'t1'!K37-'t3'!C37-'t3'!E37-'t3'!G37-'t3'!I37+'t3'!K37+'t3'!M37+'t3'!O37</f>
        <v>0</v>
      </c>
      <c r="AY37" s="1489">
        <f>'t1'!L37-'t3'!D37-'t3'!F37-'t3'!H37-'t3'!J37+'t3'!L37+'t3'!N37+'t3'!P37</f>
        <v>0</v>
      </c>
      <c r="AZ37" s="937">
        <f>'t1'!M37</f>
        <v>0</v>
      </c>
    </row>
    <row r="38" spans="1:52" ht="14.25" customHeight="1" thickBot="1" x14ac:dyDescent="0.3">
      <c r="A38" s="1001" t="str">
        <f>'t1'!A38</f>
        <v>Farmacisti a t. determinato (art. 15-septies d.lgs. 502/92)</v>
      </c>
      <c r="B38" s="1027" t="str">
        <f>'t1'!B38</f>
        <v>SD0600</v>
      </c>
      <c r="C38" s="467">
        <f>IF(ISERROR(VLOOKUP($B38,IN_T10!$B$2:$AW$3000,2,FALSE))=TRUE,"",VLOOKUP($B38,IN_T10!$B$2:$AW$3000,2,FALSE))</f>
        <v>0</v>
      </c>
      <c r="D38" s="469">
        <f>IF(ISERROR(VLOOKUP($B38,IN_T10!$B$2:$AW$3000,3,FALSE))=TRUE,"",VLOOKUP($B38,IN_T10!$B$2:$AW$3000,3,FALSE))</f>
        <v>0</v>
      </c>
      <c r="E38" s="467">
        <f>IF(ISERROR(VLOOKUP($B38,IN_T10!$B$2:$AW$3000,4,FALSE))=TRUE,"",VLOOKUP($B38,IN_T10!$B$2:$AW$3000,4,FALSE))</f>
        <v>0</v>
      </c>
      <c r="F38" s="469">
        <f>IF(ISERROR(VLOOKUP($B38,IN_T10!$B$2:$AW$3000,5,FALSE))=TRUE,"",VLOOKUP($B38,IN_T10!$B$2:$AW$3000,5,FALSE))</f>
        <v>0</v>
      </c>
      <c r="G38" s="467">
        <f>IF(ISERROR(VLOOKUP($B38,IN_T10!$B$2:$AW$3000,6,FALSE))=TRUE,"",VLOOKUP($B38,IN_T10!$B$2:$AW$3000,6,FALSE))</f>
        <v>0</v>
      </c>
      <c r="H38" s="469">
        <f>IF(ISERROR(VLOOKUP($B38,IN_T10!$B$2:$AW$3000,7,FALSE))=TRUE,"",VLOOKUP($B38,IN_T10!$B$2:$AW$3000,7,FALSE))</f>
        <v>0</v>
      </c>
      <c r="I38" s="467">
        <f>IF(ISERROR(VLOOKUP($B38,IN_T10!$B$2:$AW$3000,8,FALSE))=TRUE,"",VLOOKUP($B38,IN_T10!$B$2:$AW$3000,8,FALSE))</f>
        <v>0</v>
      </c>
      <c r="J38" s="469">
        <f>IF(ISERROR(VLOOKUP($B38,IN_T10!$B$2:$AW$3000,9,FALSE))=TRUE,"",VLOOKUP($B38,IN_T10!$B$2:$AW$3000,9,FALSE))</f>
        <v>0</v>
      </c>
      <c r="K38" s="467">
        <f>IF(ISERROR(VLOOKUP($B38,IN_T10!$B$2:$AW$3000,10,FALSE))=TRUE,"",VLOOKUP($B38,IN_T10!$B$2:$AW$3000,10,FALSE))</f>
        <v>0</v>
      </c>
      <c r="L38" s="469">
        <f>IF(ISERROR(VLOOKUP($B38,IN_T10!$B$2:$AW$3000,11,FALSE))=TRUE,"",VLOOKUP($B38,IN_T10!$B$2:$AW$3000,11,FALSE))</f>
        <v>0</v>
      </c>
      <c r="M38" s="467">
        <f>IF(ISERROR(VLOOKUP($B38,IN_T10!$B$2:$AW$3000,12,FALSE))=TRUE,"",VLOOKUP($B38,IN_T10!$B$2:$AW$3000,12,FALSE))</f>
        <v>0</v>
      </c>
      <c r="N38" s="469">
        <f>IF(ISERROR(VLOOKUP($B38,IN_T10!$B$2:$AW$3000,13,FALSE))=TRUE,"",VLOOKUP($B38,IN_T10!$B$2:$AW$3000,13,FALSE))</f>
        <v>0</v>
      </c>
      <c r="O38" s="467">
        <f>IF(ISERROR(VLOOKUP($B38,IN_T10!$B$2:$AW$3000,14,FALSE))=TRUE,"",VLOOKUP($B38,IN_T10!$B$2:$AW$3000,14,FALSE))</f>
        <v>0</v>
      </c>
      <c r="P38" s="469">
        <f>IF(ISERROR(VLOOKUP($B38,IN_T10!$B$2:$AW$3000,15,FALSE))=TRUE,"",VLOOKUP($B38,IN_T10!$B$2:$AW$3000,15,FALSE))</f>
        <v>0</v>
      </c>
      <c r="Q38" s="467">
        <f>IF(ISERROR(VLOOKUP($B38,IN_T10!$B$2:$AW$3000,16,FALSE))=TRUE,"",VLOOKUP($B38,IN_T10!$B$2:$AW$3000,16,FALSE))</f>
        <v>0</v>
      </c>
      <c r="R38" s="469">
        <f>IF(ISERROR(VLOOKUP($B38,IN_T10!$B$2:$AW$3000,17,FALSE))=TRUE,"",VLOOKUP($B38,IN_T10!$B$2:$AW$3000,17,FALSE))</f>
        <v>0</v>
      </c>
      <c r="S38" s="467">
        <f>IF(ISERROR(VLOOKUP($B38,IN_T10!$B$2:$AW$3000,18,FALSE))=TRUE,"",VLOOKUP($B38,IN_T10!$B$2:$AW$3000,18,FALSE))</f>
        <v>0</v>
      </c>
      <c r="T38" s="469">
        <f>IF(ISERROR(VLOOKUP($B38,IN_T10!$B$2:$AW$3000,19,FALSE))=TRUE,"",VLOOKUP($B38,IN_T10!$B$2:$AW$3000,19,FALSE))</f>
        <v>0</v>
      </c>
      <c r="U38" s="467">
        <v>0</v>
      </c>
      <c r="V38" s="469">
        <v>0</v>
      </c>
      <c r="W38" s="467">
        <f>IF(ISERROR(VLOOKUP($B38,IN_T10!$B$2:$AW$3000,22,FALSE))=TRUE,"",VLOOKUP($B38,IN_T10!$B$2:$AW$3000,22,FALSE))</f>
        <v>0</v>
      </c>
      <c r="X38" s="469">
        <f>IF(ISERROR(VLOOKUP($B38,IN_T10!$B$2:$AW$3000,23,FALSE))=TRUE,"",VLOOKUP($B38,IN_T10!$B$2:$AW$3000,23,FALSE))</f>
        <v>0</v>
      </c>
      <c r="Y38" s="467">
        <f>IF(ISERROR(VLOOKUP($B38,IN_T10!$B$2:$AW$3000,24,FALSE))=TRUE,"",VLOOKUP($B38,IN_T10!$B$2:$AW$3000,24,FALSE))</f>
        <v>0</v>
      </c>
      <c r="Z38" s="469">
        <f>IF(ISERROR(VLOOKUP($B38,IN_T10!$B$2:$AW$3000,25,FALSE))=TRUE,"",VLOOKUP($B38,IN_T10!$B$2:$AW$3000,25,FALSE))</f>
        <v>0</v>
      </c>
      <c r="AA38" s="467">
        <f>IF(ISERROR(VLOOKUP($B38,IN_T10!$B$2:$AW$3000,26,FALSE))=TRUE,"",VLOOKUP($B38,IN_T10!$B$2:$AW$3000,26,FALSE))</f>
        <v>0</v>
      </c>
      <c r="AB38" s="469">
        <f>IF(ISERROR(VLOOKUP($B38,IN_T10!$B$2:$AW$3000,27,FALSE))=TRUE,"",VLOOKUP($B38,IN_T10!$B$2:$AW$3000,27,FALSE))</f>
        <v>0</v>
      </c>
      <c r="AC38" s="467">
        <f>IF(ISERROR(VLOOKUP($B38,IN_T10!$B$2:$AW$3000,28,FALSE))=TRUE,"",VLOOKUP($B38,IN_T10!$B$2:$AW$3000,28,FALSE))</f>
        <v>0</v>
      </c>
      <c r="AD38" s="469">
        <f>IF(ISERROR(VLOOKUP($B38,IN_T10!$B$2:$AW$3000,29,FALSE))=TRUE,"",VLOOKUP($B38,IN_T10!$B$2:$AW$3000,29,FALSE))</f>
        <v>0</v>
      </c>
      <c r="AE38" s="467">
        <f>IF(ISERROR(VLOOKUP($B38,IN_T10!$B$2:$AW$3000,30,FALSE))=TRUE,"",VLOOKUP($B38,IN_T10!$B$2:$AW$3000,30,FALSE))</f>
        <v>0</v>
      </c>
      <c r="AF38" s="469">
        <f>IF(ISERROR(VLOOKUP($B38,IN_T10!$B$2:$AW$3000,31,FALSE))=TRUE,"",VLOOKUP($B38,IN_T10!$B$2:$AW$3000,31,FALSE))</f>
        <v>0</v>
      </c>
      <c r="AG38" s="467">
        <f>IF(ISERROR(VLOOKUP($B38,IN_T10!$B$2:$AW$3000,32,FALSE))=TRUE,"",VLOOKUP($B38,IN_T10!$B$2:$AW$3000,32,FALSE))</f>
        <v>0</v>
      </c>
      <c r="AH38" s="469">
        <f>IF(ISERROR(VLOOKUP($B38,IN_T10!$B$2:$AW$3000,33,FALSE))=TRUE,"",VLOOKUP($B38,IN_T10!$B$2:$AW$3000,33,FALSE))</f>
        <v>0</v>
      </c>
      <c r="AI38" s="467">
        <f>IF(ISERROR(VLOOKUP($B38,IN_T10!$B$2:$AW$3000,34,FALSE))=TRUE,"",VLOOKUP($B38,IN_T10!$B$2:$AW$3000,34,FALSE))</f>
        <v>0</v>
      </c>
      <c r="AJ38" s="469">
        <f>IF(ISERROR(VLOOKUP($B38,IN_T10!$B$2:$AW$3000,35,FALSE))=TRUE,"",VLOOKUP($B38,IN_T10!$B$2:$AW$3000,35,FALSE))</f>
        <v>0</v>
      </c>
      <c r="AK38" s="467">
        <f>IF(ISERROR(VLOOKUP($B38,IN_T10!$B$2:$AW$3000,36,FALSE))=TRUE,"",VLOOKUP($B38,IN_T10!$B$2:$AW$3000,36,FALSE))</f>
        <v>0</v>
      </c>
      <c r="AL38" s="469">
        <f>IF(ISERROR(VLOOKUP($B38,IN_T10!$B$2:$AW$3000,37,FALSE))=TRUE,"",VLOOKUP($B38,IN_T10!$B$2:$AW$3000,37,FALSE))</f>
        <v>0</v>
      </c>
      <c r="AM38" s="467">
        <f>IF(ISERROR(VLOOKUP($B38,IN_T10!$B$2:$AW$3000,38,FALSE))=TRUE,"",VLOOKUP($B38,IN_T10!$B$2:$AW$3000,38,FALSE))</f>
        <v>0</v>
      </c>
      <c r="AN38" s="469">
        <f>IF(ISERROR(VLOOKUP($B38,IN_T10!$B$2:$AW$3000,39,FALSE))=TRUE,"",VLOOKUP($B38,IN_T10!$B$2:$AW$3000,39,FALSE))</f>
        <v>0</v>
      </c>
      <c r="AO38" s="467">
        <f>IF(ISERROR(VLOOKUP($B38,IN_T10!$B$2:$AW$3000,40,FALSE))=TRUE,"",VLOOKUP($B38,IN_T10!$B$2:$AW$3000,40,FALSE))</f>
        <v>0</v>
      </c>
      <c r="AP38" s="469">
        <f>IF(ISERROR(VLOOKUP($B38,IN_T10!$B$2:$AW$3000,41,FALSE))=TRUE,"",VLOOKUP($B38,IN_T10!$B$2:$AW$3000,41,FALSE))</f>
        <v>0</v>
      </c>
      <c r="AQ38" s="467">
        <f>IF(ISERROR(VLOOKUP($B38,IN_T10!$B$2:$AW$3000,42,FALSE))=TRUE,"",VLOOKUP($B38,IN_T10!$B$2:$AW$3000,42,FALSE))</f>
        <v>0</v>
      </c>
      <c r="AR38" s="469">
        <f>IF(ISERROR(VLOOKUP($B38,IN_T10!$B$2:$AW$3000,43,FALSE))=TRUE,"",VLOOKUP($B38,IN_T10!$B$2:$AW$3000,43,FALSE))</f>
        <v>0</v>
      </c>
      <c r="AS38" s="467">
        <f>IF(ISERROR(VLOOKUP($B38,IN_T10!$B$2:$AW$3000,44,FALSE))=TRUE,"",VLOOKUP($B38,IN_T10!$B$2:$AW$3000,44,FALSE))</f>
        <v>0</v>
      </c>
      <c r="AT38" s="472">
        <f>IF(ISERROR(VLOOKUP($B38,IN_T10!$B$2:$AW$3000,45,FALSE))=TRUE,"",VLOOKUP($B38,IN_T10!$B$2:$AW$3000,45,FALSE))</f>
        <v>0</v>
      </c>
      <c r="AU38" s="1179">
        <f t="shared" si="0"/>
        <v>0</v>
      </c>
      <c r="AV38" s="1180">
        <f t="shared" si="1"/>
        <v>0</v>
      </c>
      <c r="AW38" s="1490" t="str">
        <f t="shared" si="2"/>
        <v>OK</v>
      </c>
      <c r="AX38" s="1488">
        <f>'t1'!K38-'t3'!C38-'t3'!E38-'t3'!G38-'t3'!I38+'t3'!K38+'t3'!M38+'t3'!O38</f>
        <v>0</v>
      </c>
      <c r="AY38" s="1489">
        <f>'t1'!L38-'t3'!D38-'t3'!F38-'t3'!H38-'t3'!J38+'t3'!L38+'t3'!N38+'t3'!P38</f>
        <v>0</v>
      </c>
      <c r="AZ38" s="937">
        <f>'t1'!M38</f>
        <v>0</v>
      </c>
    </row>
    <row r="39" spans="1:52" ht="14.25" customHeight="1" thickBot="1" x14ac:dyDescent="0.3">
      <c r="A39" s="1001" t="str">
        <f>'t1'!A39</f>
        <v>Biologi con inc. di struttura complessa (rapp. Esclusivo)</v>
      </c>
      <c r="B39" s="1027" t="str">
        <f>'t1'!B39</f>
        <v>SD0E13</v>
      </c>
      <c r="C39" s="467">
        <f>IF(ISERROR(VLOOKUP($B39,IN_T10!$B$2:$AW$3000,2,FALSE))=TRUE,"",VLOOKUP($B39,IN_T10!$B$2:$AW$3000,2,FALSE))</f>
        <v>0</v>
      </c>
      <c r="D39" s="469">
        <f>IF(ISERROR(VLOOKUP($B39,IN_T10!$B$2:$AW$3000,3,FALSE))=TRUE,"",VLOOKUP($B39,IN_T10!$B$2:$AW$3000,3,FALSE))</f>
        <v>0</v>
      </c>
      <c r="E39" s="467">
        <f>IF(ISERROR(VLOOKUP($B39,IN_T10!$B$2:$AW$3000,4,FALSE))=TRUE,"",VLOOKUP($B39,IN_T10!$B$2:$AW$3000,4,FALSE))</f>
        <v>0</v>
      </c>
      <c r="F39" s="469">
        <f>IF(ISERROR(VLOOKUP($B39,IN_T10!$B$2:$AW$3000,5,FALSE))=TRUE,"",VLOOKUP($B39,IN_T10!$B$2:$AW$3000,5,FALSE))</f>
        <v>0</v>
      </c>
      <c r="G39" s="467">
        <f>IF(ISERROR(VLOOKUP($B39,IN_T10!$B$2:$AW$3000,6,FALSE))=TRUE,"",VLOOKUP($B39,IN_T10!$B$2:$AW$3000,6,FALSE))</f>
        <v>0</v>
      </c>
      <c r="H39" s="469">
        <f>IF(ISERROR(VLOOKUP($B39,IN_T10!$B$2:$AW$3000,7,FALSE))=TRUE,"",VLOOKUP($B39,IN_T10!$B$2:$AW$3000,7,FALSE))</f>
        <v>0</v>
      </c>
      <c r="I39" s="467">
        <f>IF(ISERROR(VLOOKUP($B39,IN_T10!$B$2:$AW$3000,8,FALSE))=TRUE,"",VLOOKUP($B39,IN_T10!$B$2:$AW$3000,8,FALSE))</f>
        <v>0</v>
      </c>
      <c r="J39" s="469">
        <f>IF(ISERROR(VLOOKUP($B39,IN_T10!$B$2:$AW$3000,9,FALSE))=TRUE,"",VLOOKUP($B39,IN_T10!$B$2:$AW$3000,9,FALSE))</f>
        <v>0</v>
      </c>
      <c r="K39" s="467">
        <f>IF(ISERROR(VLOOKUP($B39,IN_T10!$B$2:$AW$3000,10,FALSE))=TRUE,"",VLOOKUP($B39,IN_T10!$B$2:$AW$3000,10,FALSE))</f>
        <v>0</v>
      </c>
      <c r="L39" s="469">
        <f>IF(ISERROR(VLOOKUP($B39,IN_T10!$B$2:$AW$3000,11,FALSE))=TRUE,"",VLOOKUP($B39,IN_T10!$B$2:$AW$3000,11,FALSE))</f>
        <v>0</v>
      </c>
      <c r="M39" s="467">
        <f>IF(ISERROR(VLOOKUP($B39,IN_T10!$B$2:$AW$3000,12,FALSE))=TRUE,"",VLOOKUP($B39,IN_T10!$B$2:$AW$3000,12,FALSE))</f>
        <v>0</v>
      </c>
      <c r="N39" s="469">
        <f>IF(ISERROR(VLOOKUP($B39,IN_T10!$B$2:$AW$3000,13,FALSE))=TRUE,"",VLOOKUP($B39,IN_T10!$B$2:$AW$3000,13,FALSE))</f>
        <v>0</v>
      </c>
      <c r="O39" s="467">
        <f>IF(ISERROR(VLOOKUP($B39,IN_T10!$B$2:$AW$3000,14,FALSE))=TRUE,"",VLOOKUP($B39,IN_T10!$B$2:$AW$3000,14,FALSE))</f>
        <v>0</v>
      </c>
      <c r="P39" s="469">
        <f>IF(ISERROR(VLOOKUP($B39,IN_T10!$B$2:$AW$3000,15,FALSE))=TRUE,"",VLOOKUP($B39,IN_T10!$B$2:$AW$3000,15,FALSE))</f>
        <v>0</v>
      </c>
      <c r="Q39" s="467">
        <f>IF(ISERROR(VLOOKUP($B39,IN_T10!$B$2:$AW$3000,16,FALSE))=TRUE,"",VLOOKUP($B39,IN_T10!$B$2:$AW$3000,16,FALSE))</f>
        <v>0</v>
      </c>
      <c r="R39" s="469">
        <f>IF(ISERROR(VLOOKUP($B39,IN_T10!$B$2:$AW$3000,17,FALSE))=TRUE,"",VLOOKUP($B39,IN_T10!$B$2:$AW$3000,17,FALSE))</f>
        <v>0</v>
      </c>
      <c r="S39" s="467">
        <f>IF(ISERROR(VLOOKUP($B39,IN_T10!$B$2:$AW$3000,18,FALSE))=TRUE,"",VLOOKUP($B39,IN_T10!$B$2:$AW$3000,18,FALSE))</f>
        <v>0</v>
      </c>
      <c r="T39" s="469">
        <f>IF(ISERROR(VLOOKUP($B39,IN_T10!$B$2:$AW$3000,19,FALSE))=TRUE,"",VLOOKUP($B39,IN_T10!$B$2:$AW$3000,19,FALSE))</f>
        <v>0</v>
      </c>
      <c r="U39" s="467">
        <v>2</v>
      </c>
      <c r="V39" s="469">
        <v>1</v>
      </c>
      <c r="W39" s="467">
        <f>IF(ISERROR(VLOOKUP($B39,IN_T10!$B$2:$AW$3000,22,FALSE))=TRUE,"",VLOOKUP($B39,IN_T10!$B$2:$AW$3000,22,FALSE))</f>
        <v>0</v>
      </c>
      <c r="X39" s="469">
        <f>IF(ISERROR(VLOOKUP($B39,IN_T10!$B$2:$AW$3000,23,FALSE))=TRUE,"",VLOOKUP($B39,IN_T10!$B$2:$AW$3000,23,FALSE))</f>
        <v>0</v>
      </c>
      <c r="Y39" s="467">
        <f>IF(ISERROR(VLOOKUP($B39,IN_T10!$B$2:$AW$3000,24,FALSE))=TRUE,"",VLOOKUP($B39,IN_T10!$B$2:$AW$3000,24,FALSE))</f>
        <v>0</v>
      </c>
      <c r="Z39" s="469">
        <f>IF(ISERROR(VLOOKUP($B39,IN_T10!$B$2:$AW$3000,25,FALSE))=TRUE,"",VLOOKUP($B39,IN_T10!$B$2:$AW$3000,25,FALSE))</f>
        <v>0</v>
      </c>
      <c r="AA39" s="467">
        <f>IF(ISERROR(VLOOKUP($B39,IN_T10!$B$2:$AW$3000,26,FALSE))=TRUE,"",VLOOKUP($B39,IN_T10!$B$2:$AW$3000,26,FALSE))</f>
        <v>0</v>
      </c>
      <c r="AB39" s="469">
        <f>IF(ISERROR(VLOOKUP($B39,IN_T10!$B$2:$AW$3000,27,FALSE))=TRUE,"",VLOOKUP($B39,IN_T10!$B$2:$AW$3000,27,FALSE))</f>
        <v>0</v>
      </c>
      <c r="AC39" s="467">
        <f>IF(ISERROR(VLOOKUP($B39,IN_T10!$B$2:$AW$3000,28,FALSE))=TRUE,"",VLOOKUP($B39,IN_T10!$B$2:$AW$3000,28,FALSE))</f>
        <v>0</v>
      </c>
      <c r="AD39" s="469">
        <f>IF(ISERROR(VLOOKUP($B39,IN_T10!$B$2:$AW$3000,29,FALSE))=TRUE,"",VLOOKUP($B39,IN_T10!$B$2:$AW$3000,29,FALSE))</f>
        <v>0</v>
      </c>
      <c r="AE39" s="467">
        <f>IF(ISERROR(VLOOKUP($B39,IN_T10!$B$2:$AW$3000,30,FALSE))=TRUE,"",VLOOKUP($B39,IN_T10!$B$2:$AW$3000,30,FALSE))</f>
        <v>0</v>
      </c>
      <c r="AF39" s="469">
        <f>IF(ISERROR(VLOOKUP($B39,IN_T10!$B$2:$AW$3000,31,FALSE))=TRUE,"",VLOOKUP($B39,IN_T10!$B$2:$AW$3000,31,FALSE))</f>
        <v>0</v>
      </c>
      <c r="AG39" s="467">
        <f>IF(ISERROR(VLOOKUP($B39,IN_T10!$B$2:$AW$3000,32,FALSE))=TRUE,"",VLOOKUP($B39,IN_T10!$B$2:$AW$3000,32,FALSE))</f>
        <v>0</v>
      </c>
      <c r="AH39" s="469">
        <f>IF(ISERROR(VLOOKUP($B39,IN_T10!$B$2:$AW$3000,33,FALSE))=TRUE,"",VLOOKUP($B39,IN_T10!$B$2:$AW$3000,33,FALSE))</f>
        <v>0</v>
      </c>
      <c r="AI39" s="467">
        <f>IF(ISERROR(VLOOKUP($B39,IN_T10!$B$2:$AW$3000,34,FALSE))=TRUE,"",VLOOKUP($B39,IN_T10!$B$2:$AW$3000,34,FALSE))</f>
        <v>0</v>
      </c>
      <c r="AJ39" s="469">
        <f>IF(ISERROR(VLOOKUP($B39,IN_T10!$B$2:$AW$3000,35,FALSE))=TRUE,"",VLOOKUP($B39,IN_T10!$B$2:$AW$3000,35,FALSE))</f>
        <v>0</v>
      </c>
      <c r="AK39" s="467">
        <f>IF(ISERROR(VLOOKUP($B39,IN_T10!$B$2:$AW$3000,36,FALSE))=TRUE,"",VLOOKUP($B39,IN_T10!$B$2:$AW$3000,36,FALSE))</f>
        <v>0</v>
      </c>
      <c r="AL39" s="469">
        <f>IF(ISERROR(VLOOKUP($B39,IN_T10!$B$2:$AW$3000,37,FALSE))=TRUE,"",VLOOKUP($B39,IN_T10!$B$2:$AW$3000,37,FALSE))</f>
        <v>0</v>
      </c>
      <c r="AM39" s="467">
        <f>IF(ISERROR(VLOOKUP($B39,IN_T10!$B$2:$AW$3000,38,FALSE))=TRUE,"",VLOOKUP($B39,IN_T10!$B$2:$AW$3000,38,FALSE))</f>
        <v>0</v>
      </c>
      <c r="AN39" s="469">
        <f>IF(ISERROR(VLOOKUP($B39,IN_T10!$B$2:$AW$3000,39,FALSE))=TRUE,"",VLOOKUP($B39,IN_T10!$B$2:$AW$3000,39,FALSE))</f>
        <v>0</v>
      </c>
      <c r="AO39" s="467">
        <f>IF(ISERROR(VLOOKUP($B39,IN_T10!$B$2:$AW$3000,40,FALSE))=TRUE,"",VLOOKUP($B39,IN_T10!$B$2:$AW$3000,40,FALSE))</f>
        <v>0</v>
      </c>
      <c r="AP39" s="469">
        <f>IF(ISERROR(VLOOKUP($B39,IN_T10!$B$2:$AW$3000,41,FALSE))=TRUE,"",VLOOKUP($B39,IN_T10!$B$2:$AW$3000,41,FALSE))</f>
        <v>0</v>
      </c>
      <c r="AQ39" s="467">
        <f>IF(ISERROR(VLOOKUP($B39,IN_T10!$B$2:$AW$3000,42,FALSE))=TRUE,"",VLOOKUP($B39,IN_T10!$B$2:$AW$3000,42,FALSE))</f>
        <v>0</v>
      </c>
      <c r="AR39" s="469">
        <f>IF(ISERROR(VLOOKUP($B39,IN_T10!$B$2:$AW$3000,43,FALSE))=TRUE,"",VLOOKUP($B39,IN_T10!$B$2:$AW$3000,43,FALSE))</f>
        <v>0</v>
      </c>
      <c r="AS39" s="467">
        <f>IF(ISERROR(VLOOKUP($B39,IN_T10!$B$2:$AW$3000,44,FALSE))=TRUE,"",VLOOKUP($B39,IN_T10!$B$2:$AW$3000,44,FALSE))</f>
        <v>0</v>
      </c>
      <c r="AT39" s="472">
        <f>IF(ISERROR(VLOOKUP($B39,IN_T10!$B$2:$AW$3000,45,FALSE))=TRUE,"",VLOOKUP($B39,IN_T10!$B$2:$AW$3000,45,FALSE))</f>
        <v>0</v>
      </c>
      <c r="AU39" s="1179">
        <f t="shared" si="0"/>
        <v>2</v>
      </c>
      <c r="AV39" s="1180">
        <f t="shared" si="1"/>
        <v>1</v>
      </c>
      <c r="AW39" s="1490" t="str">
        <f t="shared" si="2"/>
        <v>OK</v>
      </c>
      <c r="AX39" s="1488">
        <f>'t1'!K39-'t3'!C39-'t3'!E39-'t3'!G39-'t3'!I39+'t3'!K39+'t3'!M39+'t3'!O39</f>
        <v>2</v>
      </c>
      <c r="AY39" s="1489">
        <f>'t1'!L39-'t3'!D39-'t3'!F39-'t3'!H39-'t3'!J39+'t3'!L39+'t3'!N39+'t3'!P39</f>
        <v>1</v>
      </c>
      <c r="AZ39" s="937">
        <f>'t1'!M39</f>
        <v>1</v>
      </c>
    </row>
    <row r="40" spans="1:52" ht="14.25" customHeight="1" thickBot="1" x14ac:dyDescent="0.3">
      <c r="A40" s="1001" t="str">
        <f>'t1'!A40</f>
        <v>Biologi con inc. di struttura complessa (rapp. Non escl.)</v>
      </c>
      <c r="B40" s="1027" t="str">
        <f>'t1'!B40</f>
        <v>SD0N13</v>
      </c>
      <c r="C40" s="467">
        <f>IF(ISERROR(VLOOKUP($B40,IN_T10!$B$2:$AW$3000,2,FALSE))=TRUE,"",VLOOKUP($B40,IN_T10!$B$2:$AW$3000,2,FALSE))</f>
        <v>0</v>
      </c>
      <c r="D40" s="469">
        <f>IF(ISERROR(VLOOKUP($B40,IN_T10!$B$2:$AW$3000,3,FALSE))=TRUE,"",VLOOKUP($B40,IN_T10!$B$2:$AW$3000,3,FALSE))</f>
        <v>0</v>
      </c>
      <c r="E40" s="467">
        <f>IF(ISERROR(VLOOKUP($B40,IN_T10!$B$2:$AW$3000,4,FALSE))=TRUE,"",VLOOKUP($B40,IN_T10!$B$2:$AW$3000,4,FALSE))</f>
        <v>0</v>
      </c>
      <c r="F40" s="469">
        <f>IF(ISERROR(VLOOKUP($B40,IN_T10!$B$2:$AW$3000,5,FALSE))=TRUE,"",VLOOKUP($B40,IN_T10!$B$2:$AW$3000,5,FALSE))</f>
        <v>0</v>
      </c>
      <c r="G40" s="467">
        <f>IF(ISERROR(VLOOKUP($B40,IN_T10!$B$2:$AW$3000,6,FALSE))=TRUE,"",VLOOKUP($B40,IN_T10!$B$2:$AW$3000,6,FALSE))</f>
        <v>0</v>
      </c>
      <c r="H40" s="469">
        <f>IF(ISERROR(VLOOKUP($B40,IN_T10!$B$2:$AW$3000,7,FALSE))=TRUE,"",VLOOKUP($B40,IN_T10!$B$2:$AW$3000,7,FALSE))</f>
        <v>0</v>
      </c>
      <c r="I40" s="467">
        <f>IF(ISERROR(VLOOKUP($B40,IN_T10!$B$2:$AW$3000,8,FALSE))=TRUE,"",VLOOKUP($B40,IN_T10!$B$2:$AW$3000,8,FALSE))</f>
        <v>0</v>
      </c>
      <c r="J40" s="469">
        <f>IF(ISERROR(VLOOKUP($B40,IN_T10!$B$2:$AW$3000,9,FALSE))=TRUE,"",VLOOKUP($B40,IN_T10!$B$2:$AW$3000,9,FALSE))</f>
        <v>0</v>
      </c>
      <c r="K40" s="467">
        <f>IF(ISERROR(VLOOKUP($B40,IN_T10!$B$2:$AW$3000,10,FALSE))=TRUE,"",VLOOKUP($B40,IN_T10!$B$2:$AW$3000,10,FALSE))</f>
        <v>0</v>
      </c>
      <c r="L40" s="469">
        <f>IF(ISERROR(VLOOKUP($B40,IN_T10!$B$2:$AW$3000,11,FALSE))=TRUE,"",VLOOKUP($B40,IN_T10!$B$2:$AW$3000,11,FALSE))</f>
        <v>0</v>
      </c>
      <c r="M40" s="467">
        <f>IF(ISERROR(VLOOKUP($B40,IN_T10!$B$2:$AW$3000,12,FALSE))=TRUE,"",VLOOKUP($B40,IN_T10!$B$2:$AW$3000,12,FALSE))</f>
        <v>0</v>
      </c>
      <c r="N40" s="469">
        <f>IF(ISERROR(VLOOKUP($B40,IN_T10!$B$2:$AW$3000,13,FALSE))=TRUE,"",VLOOKUP($B40,IN_T10!$B$2:$AW$3000,13,FALSE))</f>
        <v>0</v>
      </c>
      <c r="O40" s="467">
        <f>IF(ISERROR(VLOOKUP($B40,IN_T10!$B$2:$AW$3000,14,FALSE))=TRUE,"",VLOOKUP($B40,IN_T10!$B$2:$AW$3000,14,FALSE))</f>
        <v>0</v>
      </c>
      <c r="P40" s="469">
        <f>IF(ISERROR(VLOOKUP($B40,IN_T10!$B$2:$AW$3000,15,FALSE))=TRUE,"",VLOOKUP($B40,IN_T10!$B$2:$AW$3000,15,FALSE))</f>
        <v>0</v>
      </c>
      <c r="Q40" s="467">
        <f>IF(ISERROR(VLOOKUP($B40,IN_T10!$B$2:$AW$3000,16,FALSE))=TRUE,"",VLOOKUP($B40,IN_T10!$B$2:$AW$3000,16,FALSE))</f>
        <v>0</v>
      </c>
      <c r="R40" s="469">
        <f>IF(ISERROR(VLOOKUP($B40,IN_T10!$B$2:$AW$3000,17,FALSE))=TRUE,"",VLOOKUP($B40,IN_T10!$B$2:$AW$3000,17,FALSE))</f>
        <v>0</v>
      </c>
      <c r="S40" s="467">
        <f>IF(ISERROR(VLOOKUP($B40,IN_T10!$B$2:$AW$3000,18,FALSE))=TRUE,"",VLOOKUP($B40,IN_T10!$B$2:$AW$3000,18,FALSE))</f>
        <v>0</v>
      </c>
      <c r="T40" s="469">
        <f>IF(ISERROR(VLOOKUP($B40,IN_T10!$B$2:$AW$3000,19,FALSE))=TRUE,"",VLOOKUP($B40,IN_T10!$B$2:$AW$3000,19,FALSE))</f>
        <v>0</v>
      </c>
      <c r="U40" s="467">
        <v>0</v>
      </c>
      <c r="V40" s="469">
        <v>0</v>
      </c>
      <c r="W40" s="467">
        <f>IF(ISERROR(VLOOKUP($B40,IN_T10!$B$2:$AW$3000,22,FALSE))=TRUE,"",VLOOKUP($B40,IN_T10!$B$2:$AW$3000,22,FALSE))</f>
        <v>0</v>
      </c>
      <c r="X40" s="469">
        <f>IF(ISERROR(VLOOKUP($B40,IN_T10!$B$2:$AW$3000,23,FALSE))=TRUE,"",VLOOKUP($B40,IN_T10!$B$2:$AW$3000,23,FALSE))</f>
        <v>0</v>
      </c>
      <c r="Y40" s="467">
        <f>IF(ISERROR(VLOOKUP($B40,IN_T10!$B$2:$AW$3000,24,FALSE))=TRUE,"",VLOOKUP($B40,IN_T10!$B$2:$AW$3000,24,FALSE))</f>
        <v>0</v>
      </c>
      <c r="Z40" s="469">
        <f>IF(ISERROR(VLOOKUP($B40,IN_T10!$B$2:$AW$3000,25,FALSE))=TRUE,"",VLOOKUP($B40,IN_T10!$B$2:$AW$3000,25,FALSE))</f>
        <v>0</v>
      </c>
      <c r="AA40" s="467">
        <f>IF(ISERROR(VLOOKUP($B40,IN_T10!$B$2:$AW$3000,26,FALSE))=TRUE,"",VLOOKUP($B40,IN_T10!$B$2:$AW$3000,26,FALSE))</f>
        <v>0</v>
      </c>
      <c r="AB40" s="469">
        <f>IF(ISERROR(VLOOKUP($B40,IN_T10!$B$2:$AW$3000,27,FALSE))=TRUE,"",VLOOKUP($B40,IN_T10!$B$2:$AW$3000,27,FALSE))</f>
        <v>0</v>
      </c>
      <c r="AC40" s="467">
        <f>IF(ISERROR(VLOOKUP($B40,IN_T10!$B$2:$AW$3000,28,FALSE))=TRUE,"",VLOOKUP($B40,IN_T10!$B$2:$AW$3000,28,FALSE))</f>
        <v>0</v>
      </c>
      <c r="AD40" s="469">
        <f>IF(ISERROR(VLOOKUP($B40,IN_T10!$B$2:$AW$3000,29,FALSE))=TRUE,"",VLOOKUP($B40,IN_T10!$B$2:$AW$3000,29,FALSE))</f>
        <v>0</v>
      </c>
      <c r="AE40" s="467">
        <f>IF(ISERROR(VLOOKUP($B40,IN_T10!$B$2:$AW$3000,30,FALSE))=TRUE,"",VLOOKUP($B40,IN_T10!$B$2:$AW$3000,30,FALSE))</f>
        <v>0</v>
      </c>
      <c r="AF40" s="469">
        <f>IF(ISERROR(VLOOKUP($B40,IN_T10!$B$2:$AW$3000,31,FALSE))=TRUE,"",VLOOKUP($B40,IN_T10!$B$2:$AW$3000,31,FALSE))</f>
        <v>0</v>
      </c>
      <c r="AG40" s="467">
        <f>IF(ISERROR(VLOOKUP($B40,IN_T10!$B$2:$AW$3000,32,FALSE))=TRUE,"",VLOOKUP($B40,IN_T10!$B$2:$AW$3000,32,FALSE))</f>
        <v>0</v>
      </c>
      <c r="AH40" s="469">
        <f>IF(ISERROR(VLOOKUP($B40,IN_T10!$B$2:$AW$3000,33,FALSE))=TRUE,"",VLOOKUP($B40,IN_T10!$B$2:$AW$3000,33,FALSE))</f>
        <v>0</v>
      </c>
      <c r="AI40" s="467">
        <f>IF(ISERROR(VLOOKUP($B40,IN_T10!$B$2:$AW$3000,34,FALSE))=TRUE,"",VLOOKUP($B40,IN_T10!$B$2:$AW$3000,34,FALSE))</f>
        <v>0</v>
      </c>
      <c r="AJ40" s="469">
        <f>IF(ISERROR(VLOOKUP($B40,IN_T10!$B$2:$AW$3000,35,FALSE))=TRUE,"",VLOOKUP($B40,IN_T10!$B$2:$AW$3000,35,FALSE))</f>
        <v>0</v>
      </c>
      <c r="AK40" s="467">
        <f>IF(ISERROR(VLOOKUP($B40,IN_T10!$B$2:$AW$3000,36,FALSE))=TRUE,"",VLOOKUP($B40,IN_T10!$B$2:$AW$3000,36,FALSE))</f>
        <v>0</v>
      </c>
      <c r="AL40" s="469">
        <f>IF(ISERROR(VLOOKUP($B40,IN_T10!$B$2:$AW$3000,37,FALSE))=TRUE,"",VLOOKUP($B40,IN_T10!$B$2:$AW$3000,37,FALSE))</f>
        <v>0</v>
      </c>
      <c r="AM40" s="467">
        <f>IF(ISERROR(VLOOKUP($B40,IN_T10!$B$2:$AW$3000,38,FALSE))=TRUE,"",VLOOKUP($B40,IN_T10!$B$2:$AW$3000,38,FALSE))</f>
        <v>0</v>
      </c>
      <c r="AN40" s="469">
        <f>IF(ISERROR(VLOOKUP($B40,IN_T10!$B$2:$AW$3000,39,FALSE))=TRUE,"",VLOOKUP($B40,IN_T10!$B$2:$AW$3000,39,FALSE))</f>
        <v>0</v>
      </c>
      <c r="AO40" s="467">
        <f>IF(ISERROR(VLOOKUP($B40,IN_T10!$B$2:$AW$3000,40,FALSE))=TRUE,"",VLOOKUP($B40,IN_T10!$B$2:$AW$3000,40,FALSE))</f>
        <v>0</v>
      </c>
      <c r="AP40" s="469">
        <f>IF(ISERROR(VLOOKUP($B40,IN_T10!$B$2:$AW$3000,41,FALSE))=TRUE,"",VLOOKUP($B40,IN_T10!$B$2:$AW$3000,41,FALSE))</f>
        <v>0</v>
      </c>
      <c r="AQ40" s="467">
        <f>IF(ISERROR(VLOOKUP($B40,IN_T10!$B$2:$AW$3000,42,FALSE))=TRUE,"",VLOOKUP($B40,IN_T10!$B$2:$AW$3000,42,FALSE))</f>
        <v>0</v>
      </c>
      <c r="AR40" s="469">
        <f>IF(ISERROR(VLOOKUP($B40,IN_T10!$B$2:$AW$3000,43,FALSE))=TRUE,"",VLOOKUP($B40,IN_T10!$B$2:$AW$3000,43,FALSE))</f>
        <v>0</v>
      </c>
      <c r="AS40" s="467">
        <f>IF(ISERROR(VLOOKUP($B40,IN_T10!$B$2:$AW$3000,44,FALSE))=TRUE,"",VLOOKUP($B40,IN_T10!$B$2:$AW$3000,44,FALSE))</f>
        <v>0</v>
      </c>
      <c r="AT40" s="472">
        <f>IF(ISERROR(VLOOKUP($B40,IN_T10!$B$2:$AW$3000,45,FALSE))=TRUE,"",VLOOKUP($B40,IN_T10!$B$2:$AW$3000,45,FALSE))</f>
        <v>0</v>
      </c>
      <c r="AU40" s="1179">
        <f t="shared" si="0"/>
        <v>0</v>
      </c>
      <c r="AV40" s="1180">
        <f t="shared" si="1"/>
        <v>0</v>
      </c>
      <c r="AW40" s="1490" t="str">
        <f t="shared" si="2"/>
        <v>OK</v>
      </c>
      <c r="AX40" s="1488">
        <f>'t1'!K40-'t3'!C40-'t3'!E40-'t3'!G40-'t3'!I40+'t3'!K40+'t3'!M40+'t3'!O40</f>
        <v>0</v>
      </c>
      <c r="AY40" s="1489">
        <f>'t1'!L40-'t3'!D40-'t3'!F40-'t3'!H40-'t3'!J40+'t3'!L40+'t3'!N40+'t3'!P40</f>
        <v>0</v>
      </c>
      <c r="AZ40" s="937">
        <f>'t1'!M40</f>
        <v>0</v>
      </c>
    </row>
    <row r="41" spans="1:52" ht="14.25" customHeight="1" thickBot="1" x14ac:dyDescent="0.3">
      <c r="A41" s="1001" t="str">
        <f>'t1'!A41</f>
        <v>Biologi con inc. di struttura semplice (rapp. Esclusivo)</v>
      </c>
      <c r="B41" s="1027" t="str">
        <f>'t1'!B41</f>
        <v>SD0E12</v>
      </c>
      <c r="C41" s="467">
        <f>IF(ISERROR(VLOOKUP($B41,IN_T10!$B$2:$AW$3000,2,FALSE))=TRUE,"",VLOOKUP($B41,IN_T10!$B$2:$AW$3000,2,FALSE))</f>
        <v>0</v>
      </c>
      <c r="D41" s="469">
        <f>IF(ISERROR(VLOOKUP($B41,IN_T10!$B$2:$AW$3000,3,FALSE))=TRUE,"",VLOOKUP($B41,IN_T10!$B$2:$AW$3000,3,FALSE))</f>
        <v>0</v>
      </c>
      <c r="E41" s="467">
        <f>IF(ISERROR(VLOOKUP($B41,IN_T10!$B$2:$AW$3000,4,FALSE))=TRUE,"",VLOOKUP($B41,IN_T10!$B$2:$AW$3000,4,FALSE))</f>
        <v>0</v>
      </c>
      <c r="F41" s="469">
        <f>IF(ISERROR(VLOOKUP($B41,IN_T10!$B$2:$AW$3000,5,FALSE))=TRUE,"",VLOOKUP($B41,IN_T10!$B$2:$AW$3000,5,FALSE))</f>
        <v>0</v>
      </c>
      <c r="G41" s="467">
        <f>IF(ISERROR(VLOOKUP($B41,IN_T10!$B$2:$AW$3000,6,FALSE))=TRUE,"",VLOOKUP($B41,IN_T10!$B$2:$AW$3000,6,FALSE))</f>
        <v>0</v>
      </c>
      <c r="H41" s="469">
        <f>IF(ISERROR(VLOOKUP($B41,IN_T10!$B$2:$AW$3000,7,FALSE))=TRUE,"",VLOOKUP($B41,IN_T10!$B$2:$AW$3000,7,FALSE))</f>
        <v>0</v>
      </c>
      <c r="I41" s="467">
        <f>IF(ISERROR(VLOOKUP($B41,IN_T10!$B$2:$AW$3000,8,FALSE))=TRUE,"",VLOOKUP($B41,IN_T10!$B$2:$AW$3000,8,FALSE))</f>
        <v>0</v>
      </c>
      <c r="J41" s="469">
        <f>IF(ISERROR(VLOOKUP($B41,IN_T10!$B$2:$AW$3000,9,FALSE))=TRUE,"",VLOOKUP($B41,IN_T10!$B$2:$AW$3000,9,FALSE))</f>
        <v>0</v>
      </c>
      <c r="K41" s="467">
        <f>IF(ISERROR(VLOOKUP($B41,IN_T10!$B$2:$AW$3000,10,FALSE))=TRUE,"",VLOOKUP($B41,IN_T10!$B$2:$AW$3000,10,FALSE))</f>
        <v>0</v>
      </c>
      <c r="L41" s="469">
        <f>IF(ISERROR(VLOOKUP($B41,IN_T10!$B$2:$AW$3000,11,FALSE))=TRUE,"",VLOOKUP($B41,IN_T10!$B$2:$AW$3000,11,FALSE))</f>
        <v>0</v>
      </c>
      <c r="M41" s="467">
        <f>IF(ISERROR(VLOOKUP($B41,IN_T10!$B$2:$AW$3000,12,FALSE))=TRUE,"",VLOOKUP($B41,IN_T10!$B$2:$AW$3000,12,FALSE))</f>
        <v>0</v>
      </c>
      <c r="N41" s="469">
        <f>IF(ISERROR(VLOOKUP($B41,IN_T10!$B$2:$AW$3000,13,FALSE))=TRUE,"",VLOOKUP($B41,IN_T10!$B$2:$AW$3000,13,FALSE))</f>
        <v>0</v>
      </c>
      <c r="O41" s="467">
        <f>IF(ISERROR(VLOOKUP($B41,IN_T10!$B$2:$AW$3000,14,FALSE))=TRUE,"",VLOOKUP($B41,IN_T10!$B$2:$AW$3000,14,FALSE))</f>
        <v>0</v>
      </c>
      <c r="P41" s="469">
        <f>IF(ISERROR(VLOOKUP($B41,IN_T10!$B$2:$AW$3000,15,FALSE))=TRUE,"",VLOOKUP($B41,IN_T10!$B$2:$AW$3000,15,FALSE))</f>
        <v>0</v>
      </c>
      <c r="Q41" s="467">
        <f>IF(ISERROR(VLOOKUP($B41,IN_T10!$B$2:$AW$3000,16,FALSE))=TRUE,"",VLOOKUP($B41,IN_T10!$B$2:$AW$3000,16,FALSE))</f>
        <v>0</v>
      </c>
      <c r="R41" s="469">
        <f>IF(ISERROR(VLOOKUP($B41,IN_T10!$B$2:$AW$3000,17,FALSE))=TRUE,"",VLOOKUP($B41,IN_T10!$B$2:$AW$3000,17,FALSE))</f>
        <v>0</v>
      </c>
      <c r="S41" s="467">
        <f>IF(ISERROR(VLOOKUP($B41,IN_T10!$B$2:$AW$3000,18,FALSE))=TRUE,"",VLOOKUP($B41,IN_T10!$B$2:$AW$3000,18,FALSE))</f>
        <v>0</v>
      </c>
      <c r="T41" s="469">
        <f>IF(ISERROR(VLOOKUP($B41,IN_T10!$B$2:$AW$3000,19,FALSE))=TRUE,"",VLOOKUP($B41,IN_T10!$B$2:$AW$3000,19,FALSE))</f>
        <v>0</v>
      </c>
      <c r="U41" s="467">
        <v>3</v>
      </c>
      <c r="V41" s="469">
        <v>4</v>
      </c>
      <c r="W41" s="467">
        <f>IF(ISERROR(VLOOKUP($B41,IN_T10!$B$2:$AW$3000,22,FALSE))=TRUE,"",VLOOKUP($B41,IN_T10!$B$2:$AW$3000,22,FALSE))</f>
        <v>0</v>
      </c>
      <c r="X41" s="469">
        <f>IF(ISERROR(VLOOKUP($B41,IN_T10!$B$2:$AW$3000,23,FALSE))=TRUE,"",VLOOKUP($B41,IN_T10!$B$2:$AW$3000,23,FALSE))</f>
        <v>0</v>
      </c>
      <c r="Y41" s="467">
        <f>IF(ISERROR(VLOOKUP($B41,IN_T10!$B$2:$AW$3000,24,FALSE))=TRUE,"",VLOOKUP($B41,IN_T10!$B$2:$AW$3000,24,FALSE))</f>
        <v>0</v>
      </c>
      <c r="Z41" s="469">
        <f>IF(ISERROR(VLOOKUP($B41,IN_T10!$B$2:$AW$3000,25,FALSE))=TRUE,"",VLOOKUP($B41,IN_T10!$B$2:$AW$3000,25,FALSE))</f>
        <v>0</v>
      </c>
      <c r="AA41" s="467">
        <f>IF(ISERROR(VLOOKUP($B41,IN_T10!$B$2:$AW$3000,26,FALSE))=TRUE,"",VLOOKUP($B41,IN_T10!$B$2:$AW$3000,26,FALSE))</f>
        <v>0</v>
      </c>
      <c r="AB41" s="469">
        <f>IF(ISERROR(VLOOKUP($B41,IN_T10!$B$2:$AW$3000,27,FALSE))=TRUE,"",VLOOKUP($B41,IN_T10!$B$2:$AW$3000,27,FALSE))</f>
        <v>0</v>
      </c>
      <c r="AC41" s="467">
        <f>IF(ISERROR(VLOOKUP($B41,IN_T10!$B$2:$AW$3000,28,FALSE))=TRUE,"",VLOOKUP($B41,IN_T10!$B$2:$AW$3000,28,FALSE))</f>
        <v>0</v>
      </c>
      <c r="AD41" s="469">
        <f>IF(ISERROR(VLOOKUP($B41,IN_T10!$B$2:$AW$3000,29,FALSE))=TRUE,"",VLOOKUP($B41,IN_T10!$B$2:$AW$3000,29,FALSE))</f>
        <v>0</v>
      </c>
      <c r="AE41" s="467">
        <f>IF(ISERROR(VLOOKUP($B41,IN_T10!$B$2:$AW$3000,30,FALSE))=TRUE,"",VLOOKUP($B41,IN_T10!$B$2:$AW$3000,30,FALSE))</f>
        <v>0</v>
      </c>
      <c r="AF41" s="469">
        <f>IF(ISERROR(VLOOKUP($B41,IN_T10!$B$2:$AW$3000,31,FALSE))=TRUE,"",VLOOKUP($B41,IN_T10!$B$2:$AW$3000,31,FALSE))</f>
        <v>0</v>
      </c>
      <c r="AG41" s="467">
        <f>IF(ISERROR(VLOOKUP($B41,IN_T10!$B$2:$AW$3000,32,FALSE))=TRUE,"",VLOOKUP($B41,IN_T10!$B$2:$AW$3000,32,FALSE))</f>
        <v>0</v>
      </c>
      <c r="AH41" s="469">
        <f>IF(ISERROR(VLOOKUP($B41,IN_T10!$B$2:$AW$3000,33,FALSE))=TRUE,"",VLOOKUP($B41,IN_T10!$B$2:$AW$3000,33,FALSE))</f>
        <v>0</v>
      </c>
      <c r="AI41" s="467">
        <f>IF(ISERROR(VLOOKUP($B41,IN_T10!$B$2:$AW$3000,34,FALSE))=TRUE,"",VLOOKUP($B41,IN_T10!$B$2:$AW$3000,34,FALSE))</f>
        <v>0</v>
      </c>
      <c r="AJ41" s="469">
        <f>IF(ISERROR(VLOOKUP($B41,IN_T10!$B$2:$AW$3000,35,FALSE))=TRUE,"",VLOOKUP($B41,IN_T10!$B$2:$AW$3000,35,FALSE))</f>
        <v>0</v>
      </c>
      <c r="AK41" s="467">
        <f>IF(ISERROR(VLOOKUP($B41,IN_T10!$B$2:$AW$3000,36,FALSE))=TRUE,"",VLOOKUP($B41,IN_T10!$B$2:$AW$3000,36,FALSE))</f>
        <v>0</v>
      </c>
      <c r="AL41" s="469">
        <f>IF(ISERROR(VLOOKUP($B41,IN_T10!$B$2:$AW$3000,37,FALSE))=TRUE,"",VLOOKUP($B41,IN_T10!$B$2:$AW$3000,37,FALSE))</f>
        <v>0</v>
      </c>
      <c r="AM41" s="467">
        <f>IF(ISERROR(VLOOKUP($B41,IN_T10!$B$2:$AW$3000,38,FALSE))=TRUE,"",VLOOKUP($B41,IN_T10!$B$2:$AW$3000,38,FALSE))</f>
        <v>0</v>
      </c>
      <c r="AN41" s="469">
        <f>IF(ISERROR(VLOOKUP($B41,IN_T10!$B$2:$AW$3000,39,FALSE))=TRUE,"",VLOOKUP($B41,IN_T10!$B$2:$AW$3000,39,FALSE))</f>
        <v>0</v>
      </c>
      <c r="AO41" s="467">
        <f>IF(ISERROR(VLOOKUP($B41,IN_T10!$B$2:$AW$3000,40,FALSE))=TRUE,"",VLOOKUP($B41,IN_T10!$B$2:$AW$3000,40,FALSE))</f>
        <v>0</v>
      </c>
      <c r="AP41" s="469">
        <f>IF(ISERROR(VLOOKUP($B41,IN_T10!$B$2:$AW$3000,41,FALSE))=TRUE,"",VLOOKUP($B41,IN_T10!$B$2:$AW$3000,41,FALSE))</f>
        <v>0</v>
      </c>
      <c r="AQ41" s="467">
        <f>IF(ISERROR(VLOOKUP($B41,IN_T10!$B$2:$AW$3000,42,FALSE))=TRUE,"",VLOOKUP($B41,IN_T10!$B$2:$AW$3000,42,FALSE))</f>
        <v>0</v>
      </c>
      <c r="AR41" s="469">
        <f>IF(ISERROR(VLOOKUP($B41,IN_T10!$B$2:$AW$3000,43,FALSE))=TRUE,"",VLOOKUP($B41,IN_T10!$B$2:$AW$3000,43,FALSE))</f>
        <v>0</v>
      </c>
      <c r="AS41" s="467">
        <f>IF(ISERROR(VLOOKUP($B41,IN_T10!$B$2:$AW$3000,44,FALSE))=TRUE,"",VLOOKUP($B41,IN_T10!$B$2:$AW$3000,44,FALSE))</f>
        <v>0</v>
      </c>
      <c r="AT41" s="472">
        <f>IF(ISERROR(VLOOKUP($B41,IN_T10!$B$2:$AW$3000,45,FALSE))=TRUE,"",VLOOKUP($B41,IN_T10!$B$2:$AW$3000,45,FALSE))</f>
        <v>0</v>
      </c>
      <c r="AU41" s="1179">
        <f t="shared" si="0"/>
        <v>3</v>
      </c>
      <c r="AV41" s="1180">
        <f t="shared" si="1"/>
        <v>4</v>
      </c>
      <c r="AW41" s="1490" t="str">
        <f t="shared" si="2"/>
        <v>OK</v>
      </c>
      <c r="AX41" s="1488">
        <f>'t1'!K41-'t3'!C41-'t3'!E41-'t3'!G41-'t3'!I41+'t3'!K41+'t3'!M41+'t3'!O41</f>
        <v>3</v>
      </c>
      <c r="AY41" s="1489">
        <f>'t1'!L41-'t3'!D41-'t3'!F41-'t3'!H41-'t3'!J41+'t3'!L41+'t3'!N41+'t3'!P41</f>
        <v>4</v>
      </c>
      <c r="AZ41" s="937">
        <f>'t1'!M41</f>
        <v>1</v>
      </c>
    </row>
    <row r="42" spans="1:52" ht="14.25" customHeight="1" thickBot="1" x14ac:dyDescent="0.3">
      <c r="A42" s="1001" t="str">
        <f>'t1'!A42</f>
        <v>Biologi con inc. di struttura semplice (rapp. Non escl.)</v>
      </c>
      <c r="B42" s="1027" t="str">
        <f>'t1'!B42</f>
        <v>SD0N12</v>
      </c>
      <c r="C42" s="467">
        <f>IF(ISERROR(VLOOKUP($B42,IN_T10!$B$2:$AW$3000,2,FALSE))=TRUE,"",VLOOKUP($B42,IN_T10!$B$2:$AW$3000,2,FALSE))</f>
        <v>0</v>
      </c>
      <c r="D42" s="469">
        <f>IF(ISERROR(VLOOKUP($B42,IN_T10!$B$2:$AW$3000,3,FALSE))=TRUE,"",VLOOKUP($B42,IN_T10!$B$2:$AW$3000,3,FALSE))</f>
        <v>0</v>
      </c>
      <c r="E42" s="467">
        <f>IF(ISERROR(VLOOKUP($B42,IN_T10!$B$2:$AW$3000,4,FALSE))=TRUE,"",VLOOKUP($B42,IN_T10!$B$2:$AW$3000,4,FALSE))</f>
        <v>0</v>
      </c>
      <c r="F42" s="469">
        <f>IF(ISERROR(VLOOKUP($B42,IN_T10!$B$2:$AW$3000,5,FALSE))=TRUE,"",VLOOKUP($B42,IN_T10!$B$2:$AW$3000,5,FALSE))</f>
        <v>0</v>
      </c>
      <c r="G42" s="467">
        <f>IF(ISERROR(VLOOKUP($B42,IN_T10!$B$2:$AW$3000,6,FALSE))=TRUE,"",VLOOKUP($B42,IN_T10!$B$2:$AW$3000,6,FALSE))</f>
        <v>0</v>
      </c>
      <c r="H42" s="469">
        <f>IF(ISERROR(VLOOKUP($B42,IN_T10!$B$2:$AW$3000,7,FALSE))=TRUE,"",VLOOKUP($B42,IN_T10!$B$2:$AW$3000,7,FALSE))</f>
        <v>0</v>
      </c>
      <c r="I42" s="467">
        <f>IF(ISERROR(VLOOKUP($B42,IN_T10!$B$2:$AW$3000,8,FALSE))=TRUE,"",VLOOKUP($B42,IN_T10!$B$2:$AW$3000,8,FALSE))</f>
        <v>0</v>
      </c>
      <c r="J42" s="469">
        <f>IF(ISERROR(VLOOKUP($B42,IN_T10!$B$2:$AW$3000,9,FALSE))=TRUE,"",VLOOKUP($B42,IN_T10!$B$2:$AW$3000,9,FALSE))</f>
        <v>0</v>
      </c>
      <c r="K42" s="467">
        <f>IF(ISERROR(VLOOKUP($B42,IN_T10!$B$2:$AW$3000,10,FALSE))=TRUE,"",VLOOKUP($B42,IN_T10!$B$2:$AW$3000,10,FALSE))</f>
        <v>0</v>
      </c>
      <c r="L42" s="469">
        <f>IF(ISERROR(VLOOKUP($B42,IN_T10!$B$2:$AW$3000,11,FALSE))=TRUE,"",VLOOKUP($B42,IN_T10!$B$2:$AW$3000,11,FALSE))</f>
        <v>0</v>
      </c>
      <c r="M42" s="467">
        <f>IF(ISERROR(VLOOKUP($B42,IN_T10!$B$2:$AW$3000,12,FALSE))=TRUE,"",VLOOKUP($B42,IN_T10!$B$2:$AW$3000,12,FALSE))</f>
        <v>0</v>
      </c>
      <c r="N42" s="469">
        <f>IF(ISERROR(VLOOKUP($B42,IN_T10!$B$2:$AW$3000,13,FALSE))=TRUE,"",VLOOKUP($B42,IN_T10!$B$2:$AW$3000,13,FALSE))</f>
        <v>0</v>
      </c>
      <c r="O42" s="467">
        <f>IF(ISERROR(VLOOKUP($B42,IN_T10!$B$2:$AW$3000,14,FALSE))=TRUE,"",VLOOKUP($B42,IN_T10!$B$2:$AW$3000,14,FALSE))</f>
        <v>0</v>
      </c>
      <c r="P42" s="469">
        <f>IF(ISERROR(VLOOKUP($B42,IN_T10!$B$2:$AW$3000,15,FALSE))=TRUE,"",VLOOKUP($B42,IN_T10!$B$2:$AW$3000,15,FALSE))</f>
        <v>0</v>
      </c>
      <c r="Q42" s="467">
        <f>IF(ISERROR(VLOOKUP($B42,IN_T10!$B$2:$AW$3000,16,FALSE))=TRUE,"",VLOOKUP($B42,IN_T10!$B$2:$AW$3000,16,FALSE))</f>
        <v>0</v>
      </c>
      <c r="R42" s="469">
        <f>IF(ISERROR(VLOOKUP($B42,IN_T10!$B$2:$AW$3000,17,FALSE))=TRUE,"",VLOOKUP($B42,IN_T10!$B$2:$AW$3000,17,FALSE))</f>
        <v>0</v>
      </c>
      <c r="S42" s="467">
        <f>IF(ISERROR(VLOOKUP($B42,IN_T10!$B$2:$AW$3000,18,FALSE))=TRUE,"",VLOOKUP($B42,IN_T10!$B$2:$AW$3000,18,FALSE))</f>
        <v>0</v>
      </c>
      <c r="T42" s="469">
        <f>IF(ISERROR(VLOOKUP($B42,IN_T10!$B$2:$AW$3000,19,FALSE))=TRUE,"",VLOOKUP($B42,IN_T10!$B$2:$AW$3000,19,FALSE))</f>
        <v>0</v>
      </c>
      <c r="U42" s="467">
        <v>0</v>
      </c>
      <c r="V42" s="469">
        <v>0</v>
      </c>
      <c r="W42" s="467">
        <f>IF(ISERROR(VLOOKUP($B42,IN_T10!$B$2:$AW$3000,22,FALSE))=TRUE,"",VLOOKUP($B42,IN_T10!$B$2:$AW$3000,22,FALSE))</f>
        <v>0</v>
      </c>
      <c r="X42" s="469">
        <f>IF(ISERROR(VLOOKUP($B42,IN_T10!$B$2:$AW$3000,23,FALSE))=TRUE,"",VLOOKUP($B42,IN_T10!$B$2:$AW$3000,23,FALSE))</f>
        <v>0</v>
      </c>
      <c r="Y42" s="467">
        <f>IF(ISERROR(VLOOKUP($B42,IN_T10!$B$2:$AW$3000,24,FALSE))=TRUE,"",VLOOKUP($B42,IN_T10!$B$2:$AW$3000,24,FALSE))</f>
        <v>0</v>
      </c>
      <c r="Z42" s="469">
        <f>IF(ISERROR(VLOOKUP($B42,IN_T10!$B$2:$AW$3000,25,FALSE))=TRUE,"",VLOOKUP($B42,IN_T10!$B$2:$AW$3000,25,FALSE))</f>
        <v>0</v>
      </c>
      <c r="AA42" s="467">
        <f>IF(ISERROR(VLOOKUP($B42,IN_T10!$B$2:$AW$3000,26,FALSE))=TRUE,"",VLOOKUP($B42,IN_T10!$B$2:$AW$3000,26,FALSE))</f>
        <v>0</v>
      </c>
      <c r="AB42" s="469">
        <f>IF(ISERROR(VLOOKUP($B42,IN_T10!$B$2:$AW$3000,27,FALSE))=TRUE,"",VLOOKUP($B42,IN_T10!$B$2:$AW$3000,27,FALSE))</f>
        <v>0</v>
      </c>
      <c r="AC42" s="467">
        <f>IF(ISERROR(VLOOKUP($B42,IN_T10!$B$2:$AW$3000,28,FALSE))=TRUE,"",VLOOKUP($B42,IN_T10!$B$2:$AW$3000,28,FALSE))</f>
        <v>0</v>
      </c>
      <c r="AD42" s="469">
        <f>IF(ISERROR(VLOOKUP($B42,IN_T10!$B$2:$AW$3000,29,FALSE))=TRUE,"",VLOOKUP($B42,IN_T10!$B$2:$AW$3000,29,FALSE))</f>
        <v>0</v>
      </c>
      <c r="AE42" s="467">
        <f>IF(ISERROR(VLOOKUP($B42,IN_T10!$B$2:$AW$3000,30,FALSE))=TRUE,"",VLOOKUP($B42,IN_T10!$B$2:$AW$3000,30,FALSE))</f>
        <v>0</v>
      </c>
      <c r="AF42" s="469">
        <f>IF(ISERROR(VLOOKUP($B42,IN_T10!$B$2:$AW$3000,31,FALSE))=TRUE,"",VLOOKUP($B42,IN_T10!$B$2:$AW$3000,31,FALSE))</f>
        <v>0</v>
      </c>
      <c r="AG42" s="467">
        <f>IF(ISERROR(VLOOKUP($B42,IN_T10!$B$2:$AW$3000,32,FALSE))=TRUE,"",VLOOKUP($B42,IN_T10!$B$2:$AW$3000,32,FALSE))</f>
        <v>0</v>
      </c>
      <c r="AH42" s="469">
        <f>IF(ISERROR(VLOOKUP($B42,IN_T10!$B$2:$AW$3000,33,FALSE))=TRUE,"",VLOOKUP($B42,IN_T10!$B$2:$AW$3000,33,FALSE))</f>
        <v>0</v>
      </c>
      <c r="AI42" s="467">
        <f>IF(ISERROR(VLOOKUP($B42,IN_T10!$B$2:$AW$3000,34,FALSE))=TRUE,"",VLOOKUP($B42,IN_T10!$B$2:$AW$3000,34,FALSE))</f>
        <v>0</v>
      </c>
      <c r="AJ42" s="469">
        <f>IF(ISERROR(VLOOKUP($B42,IN_T10!$B$2:$AW$3000,35,FALSE))=TRUE,"",VLOOKUP($B42,IN_T10!$B$2:$AW$3000,35,FALSE))</f>
        <v>0</v>
      </c>
      <c r="AK42" s="467">
        <f>IF(ISERROR(VLOOKUP($B42,IN_T10!$B$2:$AW$3000,36,FALSE))=TRUE,"",VLOOKUP($B42,IN_T10!$B$2:$AW$3000,36,FALSE))</f>
        <v>0</v>
      </c>
      <c r="AL42" s="469">
        <f>IF(ISERROR(VLOOKUP($B42,IN_T10!$B$2:$AW$3000,37,FALSE))=TRUE,"",VLOOKUP($B42,IN_T10!$B$2:$AW$3000,37,FALSE))</f>
        <v>0</v>
      </c>
      <c r="AM42" s="467">
        <f>IF(ISERROR(VLOOKUP($B42,IN_T10!$B$2:$AW$3000,38,FALSE))=TRUE,"",VLOOKUP($B42,IN_T10!$B$2:$AW$3000,38,FALSE))</f>
        <v>0</v>
      </c>
      <c r="AN42" s="469">
        <f>IF(ISERROR(VLOOKUP($B42,IN_T10!$B$2:$AW$3000,39,FALSE))=TRUE,"",VLOOKUP($B42,IN_T10!$B$2:$AW$3000,39,FALSE))</f>
        <v>0</v>
      </c>
      <c r="AO42" s="467">
        <f>IF(ISERROR(VLOOKUP($B42,IN_T10!$B$2:$AW$3000,40,FALSE))=TRUE,"",VLOOKUP($B42,IN_T10!$B$2:$AW$3000,40,FALSE))</f>
        <v>0</v>
      </c>
      <c r="AP42" s="469">
        <f>IF(ISERROR(VLOOKUP($B42,IN_T10!$B$2:$AW$3000,41,FALSE))=TRUE,"",VLOOKUP($B42,IN_T10!$B$2:$AW$3000,41,FALSE))</f>
        <v>0</v>
      </c>
      <c r="AQ42" s="467">
        <f>IF(ISERROR(VLOOKUP($B42,IN_T10!$B$2:$AW$3000,42,FALSE))=TRUE,"",VLOOKUP($B42,IN_T10!$B$2:$AW$3000,42,FALSE))</f>
        <v>0</v>
      </c>
      <c r="AR42" s="469">
        <f>IF(ISERROR(VLOOKUP($B42,IN_T10!$B$2:$AW$3000,43,FALSE))=TRUE,"",VLOOKUP($B42,IN_T10!$B$2:$AW$3000,43,FALSE))</f>
        <v>0</v>
      </c>
      <c r="AS42" s="467">
        <f>IF(ISERROR(VLOOKUP($B42,IN_T10!$B$2:$AW$3000,44,FALSE))=TRUE,"",VLOOKUP($B42,IN_T10!$B$2:$AW$3000,44,FALSE))</f>
        <v>0</v>
      </c>
      <c r="AT42" s="472">
        <f>IF(ISERROR(VLOOKUP($B42,IN_T10!$B$2:$AW$3000,45,FALSE))=TRUE,"",VLOOKUP($B42,IN_T10!$B$2:$AW$3000,45,FALSE))</f>
        <v>0</v>
      </c>
      <c r="AU42" s="1179">
        <f t="shared" si="0"/>
        <v>0</v>
      </c>
      <c r="AV42" s="1180">
        <f t="shared" si="1"/>
        <v>0</v>
      </c>
      <c r="AW42" s="1490" t="str">
        <f t="shared" si="2"/>
        <v>OK</v>
      </c>
      <c r="AX42" s="1488">
        <f>'t1'!K42-'t3'!C42-'t3'!E42-'t3'!G42-'t3'!I42+'t3'!K42+'t3'!M42+'t3'!O42</f>
        <v>0</v>
      </c>
      <c r="AY42" s="1489">
        <f>'t1'!L42-'t3'!D42-'t3'!F42-'t3'!H42-'t3'!J42+'t3'!L42+'t3'!N42+'t3'!P42</f>
        <v>0</v>
      </c>
      <c r="AZ42" s="937">
        <f>'t1'!M42</f>
        <v>0</v>
      </c>
    </row>
    <row r="43" spans="1:52" ht="14.25" customHeight="1" thickBot="1" x14ac:dyDescent="0.3">
      <c r="A43" s="1001" t="str">
        <f>'t1'!A43</f>
        <v>Biologi con altri incar. Prof.li (rapp. Esclusivo)</v>
      </c>
      <c r="B43" s="1027" t="str">
        <f>'t1'!B43</f>
        <v>SD0A12</v>
      </c>
      <c r="C43" s="467">
        <f>IF(ISERROR(VLOOKUP($B43,IN_T10!$B$2:$AW$3000,2,FALSE))=TRUE,"",VLOOKUP($B43,IN_T10!$B$2:$AW$3000,2,FALSE))</f>
        <v>0</v>
      </c>
      <c r="D43" s="469">
        <f>IF(ISERROR(VLOOKUP($B43,IN_T10!$B$2:$AW$3000,3,FALSE))=TRUE,"",VLOOKUP($B43,IN_T10!$B$2:$AW$3000,3,FALSE))</f>
        <v>0</v>
      </c>
      <c r="E43" s="467">
        <f>IF(ISERROR(VLOOKUP($B43,IN_T10!$B$2:$AW$3000,4,FALSE))=TRUE,"",VLOOKUP($B43,IN_T10!$B$2:$AW$3000,4,FALSE))</f>
        <v>0</v>
      </c>
      <c r="F43" s="469">
        <f>IF(ISERROR(VLOOKUP($B43,IN_T10!$B$2:$AW$3000,5,FALSE))=TRUE,"",VLOOKUP($B43,IN_T10!$B$2:$AW$3000,5,FALSE))</f>
        <v>0</v>
      </c>
      <c r="G43" s="467">
        <f>IF(ISERROR(VLOOKUP($B43,IN_T10!$B$2:$AW$3000,6,FALSE))=TRUE,"",VLOOKUP($B43,IN_T10!$B$2:$AW$3000,6,FALSE))</f>
        <v>0</v>
      </c>
      <c r="H43" s="469">
        <f>IF(ISERROR(VLOOKUP($B43,IN_T10!$B$2:$AW$3000,7,FALSE))=TRUE,"",VLOOKUP($B43,IN_T10!$B$2:$AW$3000,7,FALSE))</f>
        <v>0</v>
      </c>
      <c r="I43" s="467">
        <f>IF(ISERROR(VLOOKUP($B43,IN_T10!$B$2:$AW$3000,8,FALSE))=TRUE,"",VLOOKUP($B43,IN_T10!$B$2:$AW$3000,8,FALSE))</f>
        <v>0</v>
      </c>
      <c r="J43" s="469">
        <f>IF(ISERROR(VLOOKUP($B43,IN_T10!$B$2:$AW$3000,9,FALSE))=TRUE,"",VLOOKUP($B43,IN_T10!$B$2:$AW$3000,9,FALSE))</f>
        <v>0</v>
      </c>
      <c r="K43" s="467">
        <f>IF(ISERROR(VLOOKUP($B43,IN_T10!$B$2:$AW$3000,10,FALSE))=TRUE,"",VLOOKUP($B43,IN_T10!$B$2:$AW$3000,10,FALSE))</f>
        <v>0</v>
      </c>
      <c r="L43" s="469">
        <f>IF(ISERROR(VLOOKUP($B43,IN_T10!$B$2:$AW$3000,11,FALSE))=TRUE,"",VLOOKUP($B43,IN_T10!$B$2:$AW$3000,11,FALSE))</f>
        <v>0</v>
      </c>
      <c r="M43" s="467">
        <f>IF(ISERROR(VLOOKUP($B43,IN_T10!$B$2:$AW$3000,12,FALSE))=TRUE,"",VLOOKUP($B43,IN_T10!$B$2:$AW$3000,12,FALSE))</f>
        <v>0</v>
      </c>
      <c r="N43" s="469">
        <f>IF(ISERROR(VLOOKUP($B43,IN_T10!$B$2:$AW$3000,13,FALSE))=TRUE,"",VLOOKUP($B43,IN_T10!$B$2:$AW$3000,13,FALSE))</f>
        <v>0</v>
      </c>
      <c r="O43" s="467">
        <f>IF(ISERROR(VLOOKUP($B43,IN_T10!$B$2:$AW$3000,14,FALSE))=TRUE,"",VLOOKUP($B43,IN_T10!$B$2:$AW$3000,14,FALSE))</f>
        <v>0</v>
      </c>
      <c r="P43" s="469">
        <f>IF(ISERROR(VLOOKUP($B43,IN_T10!$B$2:$AW$3000,15,FALSE))=TRUE,"",VLOOKUP($B43,IN_T10!$B$2:$AW$3000,15,FALSE))</f>
        <v>0</v>
      </c>
      <c r="Q43" s="467">
        <f>IF(ISERROR(VLOOKUP($B43,IN_T10!$B$2:$AW$3000,16,FALSE))=TRUE,"",VLOOKUP($B43,IN_T10!$B$2:$AW$3000,16,FALSE))</f>
        <v>0</v>
      </c>
      <c r="R43" s="469">
        <f>IF(ISERROR(VLOOKUP($B43,IN_T10!$B$2:$AW$3000,17,FALSE))=TRUE,"",VLOOKUP($B43,IN_T10!$B$2:$AW$3000,17,FALSE))</f>
        <v>0</v>
      </c>
      <c r="S43" s="467">
        <f>IF(ISERROR(VLOOKUP($B43,IN_T10!$B$2:$AW$3000,18,FALSE))=TRUE,"",VLOOKUP($B43,IN_T10!$B$2:$AW$3000,18,FALSE))</f>
        <v>0</v>
      </c>
      <c r="T43" s="469">
        <f>IF(ISERROR(VLOOKUP($B43,IN_T10!$B$2:$AW$3000,19,FALSE))=TRUE,"",VLOOKUP($B43,IN_T10!$B$2:$AW$3000,19,FALSE))</f>
        <v>0</v>
      </c>
      <c r="U43" s="467">
        <v>3</v>
      </c>
      <c r="V43" s="469">
        <v>28</v>
      </c>
      <c r="W43" s="467">
        <f>IF(ISERROR(VLOOKUP($B43,IN_T10!$B$2:$AW$3000,22,FALSE))=TRUE,"",VLOOKUP($B43,IN_T10!$B$2:$AW$3000,22,FALSE))</f>
        <v>0</v>
      </c>
      <c r="X43" s="469">
        <f>IF(ISERROR(VLOOKUP($B43,IN_T10!$B$2:$AW$3000,23,FALSE))=TRUE,"",VLOOKUP($B43,IN_T10!$B$2:$AW$3000,23,FALSE))</f>
        <v>0</v>
      </c>
      <c r="Y43" s="467">
        <f>IF(ISERROR(VLOOKUP($B43,IN_T10!$B$2:$AW$3000,24,FALSE))=TRUE,"",VLOOKUP($B43,IN_T10!$B$2:$AW$3000,24,FALSE))</f>
        <v>0</v>
      </c>
      <c r="Z43" s="469">
        <f>IF(ISERROR(VLOOKUP($B43,IN_T10!$B$2:$AW$3000,25,FALSE))=TRUE,"",VLOOKUP($B43,IN_T10!$B$2:$AW$3000,25,FALSE))</f>
        <v>0</v>
      </c>
      <c r="AA43" s="467">
        <f>IF(ISERROR(VLOOKUP($B43,IN_T10!$B$2:$AW$3000,26,FALSE))=TRUE,"",VLOOKUP($B43,IN_T10!$B$2:$AW$3000,26,FALSE))</f>
        <v>0</v>
      </c>
      <c r="AB43" s="469">
        <f>IF(ISERROR(VLOOKUP($B43,IN_T10!$B$2:$AW$3000,27,FALSE))=TRUE,"",VLOOKUP($B43,IN_T10!$B$2:$AW$3000,27,FALSE))</f>
        <v>0</v>
      </c>
      <c r="AC43" s="467">
        <f>IF(ISERROR(VLOOKUP($B43,IN_T10!$B$2:$AW$3000,28,FALSE))=TRUE,"",VLOOKUP($B43,IN_T10!$B$2:$AW$3000,28,FALSE))</f>
        <v>0</v>
      </c>
      <c r="AD43" s="469">
        <f>IF(ISERROR(VLOOKUP($B43,IN_T10!$B$2:$AW$3000,29,FALSE))=TRUE,"",VLOOKUP($B43,IN_T10!$B$2:$AW$3000,29,FALSE))</f>
        <v>0</v>
      </c>
      <c r="AE43" s="467">
        <f>IF(ISERROR(VLOOKUP($B43,IN_T10!$B$2:$AW$3000,30,FALSE))=TRUE,"",VLOOKUP($B43,IN_T10!$B$2:$AW$3000,30,FALSE))</f>
        <v>0</v>
      </c>
      <c r="AF43" s="469">
        <f>IF(ISERROR(VLOOKUP($B43,IN_T10!$B$2:$AW$3000,31,FALSE))=TRUE,"",VLOOKUP($B43,IN_T10!$B$2:$AW$3000,31,FALSE))</f>
        <v>0</v>
      </c>
      <c r="AG43" s="467">
        <f>IF(ISERROR(VLOOKUP($B43,IN_T10!$B$2:$AW$3000,32,FALSE))=TRUE,"",VLOOKUP($B43,IN_T10!$B$2:$AW$3000,32,FALSE))</f>
        <v>0</v>
      </c>
      <c r="AH43" s="469">
        <f>IF(ISERROR(VLOOKUP($B43,IN_T10!$B$2:$AW$3000,33,FALSE))=TRUE,"",VLOOKUP($B43,IN_T10!$B$2:$AW$3000,33,FALSE))</f>
        <v>0</v>
      </c>
      <c r="AI43" s="467">
        <f>IF(ISERROR(VLOOKUP($B43,IN_T10!$B$2:$AW$3000,34,FALSE))=TRUE,"",VLOOKUP($B43,IN_T10!$B$2:$AW$3000,34,FALSE))</f>
        <v>0</v>
      </c>
      <c r="AJ43" s="469">
        <f>IF(ISERROR(VLOOKUP($B43,IN_T10!$B$2:$AW$3000,35,FALSE))=TRUE,"",VLOOKUP($B43,IN_T10!$B$2:$AW$3000,35,FALSE))</f>
        <v>0</v>
      </c>
      <c r="AK43" s="467">
        <f>IF(ISERROR(VLOOKUP($B43,IN_T10!$B$2:$AW$3000,36,FALSE))=TRUE,"",VLOOKUP($B43,IN_T10!$B$2:$AW$3000,36,FALSE))</f>
        <v>0</v>
      </c>
      <c r="AL43" s="469">
        <f>IF(ISERROR(VLOOKUP($B43,IN_T10!$B$2:$AW$3000,37,FALSE))=TRUE,"",VLOOKUP($B43,IN_T10!$B$2:$AW$3000,37,FALSE))</f>
        <v>0</v>
      </c>
      <c r="AM43" s="467">
        <f>IF(ISERROR(VLOOKUP($B43,IN_T10!$B$2:$AW$3000,38,FALSE))=TRUE,"",VLOOKUP($B43,IN_T10!$B$2:$AW$3000,38,FALSE))</f>
        <v>0</v>
      </c>
      <c r="AN43" s="469">
        <f>IF(ISERROR(VLOOKUP($B43,IN_T10!$B$2:$AW$3000,39,FALSE))=TRUE,"",VLOOKUP($B43,IN_T10!$B$2:$AW$3000,39,FALSE))</f>
        <v>0</v>
      </c>
      <c r="AO43" s="467">
        <f>IF(ISERROR(VLOOKUP($B43,IN_T10!$B$2:$AW$3000,40,FALSE))=TRUE,"",VLOOKUP($B43,IN_T10!$B$2:$AW$3000,40,FALSE))</f>
        <v>0</v>
      </c>
      <c r="AP43" s="469">
        <f>IF(ISERROR(VLOOKUP($B43,IN_T10!$B$2:$AW$3000,41,FALSE))=TRUE,"",VLOOKUP($B43,IN_T10!$B$2:$AW$3000,41,FALSE))</f>
        <v>0</v>
      </c>
      <c r="AQ43" s="467">
        <f>IF(ISERROR(VLOOKUP($B43,IN_T10!$B$2:$AW$3000,42,FALSE))=TRUE,"",VLOOKUP($B43,IN_T10!$B$2:$AW$3000,42,FALSE))</f>
        <v>0</v>
      </c>
      <c r="AR43" s="469">
        <f>IF(ISERROR(VLOOKUP($B43,IN_T10!$B$2:$AW$3000,43,FALSE))=TRUE,"",VLOOKUP($B43,IN_T10!$B$2:$AW$3000,43,FALSE))</f>
        <v>0</v>
      </c>
      <c r="AS43" s="467">
        <f>IF(ISERROR(VLOOKUP($B43,IN_T10!$B$2:$AW$3000,44,FALSE))=TRUE,"",VLOOKUP($B43,IN_T10!$B$2:$AW$3000,44,FALSE))</f>
        <v>0</v>
      </c>
      <c r="AT43" s="472">
        <f>IF(ISERROR(VLOOKUP($B43,IN_T10!$B$2:$AW$3000,45,FALSE))=TRUE,"",VLOOKUP($B43,IN_T10!$B$2:$AW$3000,45,FALSE))</f>
        <v>0</v>
      </c>
      <c r="AU43" s="1179">
        <f t="shared" si="0"/>
        <v>3</v>
      </c>
      <c r="AV43" s="1180">
        <f t="shared" si="1"/>
        <v>28</v>
      </c>
      <c r="AW43" s="1490" t="str">
        <f t="shared" si="2"/>
        <v>OK</v>
      </c>
      <c r="AX43" s="1488">
        <f>'t1'!K43-'t3'!C43-'t3'!E43-'t3'!G43-'t3'!I43+'t3'!K43+'t3'!M43+'t3'!O43</f>
        <v>3</v>
      </c>
      <c r="AY43" s="1489">
        <f>'t1'!L43-'t3'!D43-'t3'!F43-'t3'!H43-'t3'!J43+'t3'!L43+'t3'!N43+'t3'!P43</f>
        <v>28</v>
      </c>
      <c r="AZ43" s="937">
        <f>'t1'!M43</f>
        <v>1</v>
      </c>
    </row>
    <row r="44" spans="1:52" ht="14.25" customHeight="1" thickBot="1" x14ac:dyDescent="0.3">
      <c r="A44" s="1001" t="str">
        <f>'t1'!A44</f>
        <v>Biologi con altri incar. Prof.li (rapp. Non escl.)</v>
      </c>
      <c r="B44" s="1027" t="str">
        <f>'t1'!B44</f>
        <v>SD0011</v>
      </c>
      <c r="C44" s="467">
        <f>IF(ISERROR(VLOOKUP($B44,IN_T10!$B$2:$AW$3000,2,FALSE))=TRUE,"",VLOOKUP($B44,IN_T10!$B$2:$AW$3000,2,FALSE))</f>
        <v>0</v>
      </c>
      <c r="D44" s="469">
        <f>IF(ISERROR(VLOOKUP($B44,IN_T10!$B$2:$AW$3000,3,FALSE))=TRUE,"",VLOOKUP($B44,IN_T10!$B$2:$AW$3000,3,FALSE))</f>
        <v>0</v>
      </c>
      <c r="E44" s="467">
        <f>IF(ISERROR(VLOOKUP($B44,IN_T10!$B$2:$AW$3000,4,FALSE))=TRUE,"",VLOOKUP($B44,IN_T10!$B$2:$AW$3000,4,FALSE))</f>
        <v>0</v>
      </c>
      <c r="F44" s="469">
        <f>IF(ISERROR(VLOOKUP($B44,IN_T10!$B$2:$AW$3000,5,FALSE))=TRUE,"",VLOOKUP($B44,IN_T10!$B$2:$AW$3000,5,FALSE))</f>
        <v>0</v>
      </c>
      <c r="G44" s="467">
        <f>IF(ISERROR(VLOOKUP($B44,IN_T10!$B$2:$AW$3000,6,FALSE))=TRUE,"",VLOOKUP($B44,IN_T10!$B$2:$AW$3000,6,FALSE))</f>
        <v>0</v>
      </c>
      <c r="H44" s="469">
        <f>IF(ISERROR(VLOOKUP($B44,IN_T10!$B$2:$AW$3000,7,FALSE))=TRUE,"",VLOOKUP($B44,IN_T10!$B$2:$AW$3000,7,FALSE))</f>
        <v>0</v>
      </c>
      <c r="I44" s="467">
        <f>IF(ISERROR(VLOOKUP($B44,IN_T10!$B$2:$AW$3000,8,FALSE))=TRUE,"",VLOOKUP($B44,IN_T10!$B$2:$AW$3000,8,FALSE))</f>
        <v>0</v>
      </c>
      <c r="J44" s="469">
        <f>IF(ISERROR(VLOOKUP($B44,IN_T10!$B$2:$AW$3000,9,FALSE))=TRUE,"",VLOOKUP($B44,IN_T10!$B$2:$AW$3000,9,FALSE))</f>
        <v>0</v>
      </c>
      <c r="K44" s="467">
        <f>IF(ISERROR(VLOOKUP($B44,IN_T10!$B$2:$AW$3000,10,FALSE))=TRUE,"",VLOOKUP($B44,IN_T10!$B$2:$AW$3000,10,FALSE))</f>
        <v>0</v>
      </c>
      <c r="L44" s="469">
        <f>IF(ISERROR(VLOOKUP($B44,IN_T10!$B$2:$AW$3000,11,FALSE))=TRUE,"",VLOOKUP($B44,IN_T10!$B$2:$AW$3000,11,FALSE))</f>
        <v>0</v>
      </c>
      <c r="M44" s="467">
        <f>IF(ISERROR(VLOOKUP($B44,IN_T10!$B$2:$AW$3000,12,FALSE))=TRUE,"",VLOOKUP($B44,IN_T10!$B$2:$AW$3000,12,FALSE))</f>
        <v>0</v>
      </c>
      <c r="N44" s="469">
        <f>IF(ISERROR(VLOOKUP($B44,IN_T10!$B$2:$AW$3000,13,FALSE))=TRUE,"",VLOOKUP($B44,IN_T10!$B$2:$AW$3000,13,FALSE))</f>
        <v>0</v>
      </c>
      <c r="O44" s="467">
        <f>IF(ISERROR(VLOOKUP($B44,IN_T10!$B$2:$AW$3000,14,FALSE))=TRUE,"",VLOOKUP($B44,IN_T10!$B$2:$AW$3000,14,FALSE))</f>
        <v>0</v>
      </c>
      <c r="P44" s="469">
        <f>IF(ISERROR(VLOOKUP($B44,IN_T10!$B$2:$AW$3000,15,FALSE))=TRUE,"",VLOOKUP($B44,IN_T10!$B$2:$AW$3000,15,FALSE))</f>
        <v>0</v>
      </c>
      <c r="Q44" s="467">
        <f>IF(ISERROR(VLOOKUP($B44,IN_T10!$B$2:$AW$3000,16,FALSE))=TRUE,"",VLOOKUP($B44,IN_T10!$B$2:$AW$3000,16,FALSE))</f>
        <v>0</v>
      </c>
      <c r="R44" s="469">
        <f>IF(ISERROR(VLOOKUP($B44,IN_T10!$B$2:$AW$3000,17,FALSE))=TRUE,"",VLOOKUP($B44,IN_T10!$B$2:$AW$3000,17,FALSE))</f>
        <v>0</v>
      </c>
      <c r="S44" s="467">
        <f>IF(ISERROR(VLOOKUP($B44,IN_T10!$B$2:$AW$3000,18,FALSE))=TRUE,"",VLOOKUP($B44,IN_T10!$B$2:$AW$3000,18,FALSE))</f>
        <v>0</v>
      </c>
      <c r="T44" s="469">
        <f>IF(ISERROR(VLOOKUP($B44,IN_T10!$B$2:$AW$3000,19,FALSE))=TRUE,"",VLOOKUP($B44,IN_T10!$B$2:$AW$3000,19,FALSE))</f>
        <v>0</v>
      </c>
      <c r="U44" s="467">
        <v>0</v>
      </c>
      <c r="V44" s="469">
        <v>0</v>
      </c>
      <c r="W44" s="467">
        <f>IF(ISERROR(VLOOKUP($B44,IN_T10!$B$2:$AW$3000,22,FALSE))=TRUE,"",VLOOKUP($B44,IN_T10!$B$2:$AW$3000,22,FALSE))</f>
        <v>0</v>
      </c>
      <c r="X44" s="469">
        <f>IF(ISERROR(VLOOKUP($B44,IN_T10!$B$2:$AW$3000,23,FALSE))=TRUE,"",VLOOKUP($B44,IN_T10!$B$2:$AW$3000,23,FALSE))</f>
        <v>0</v>
      </c>
      <c r="Y44" s="467">
        <f>IF(ISERROR(VLOOKUP($B44,IN_T10!$B$2:$AW$3000,24,FALSE))=TRUE,"",VLOOKUP($B44,IN_T10!$B$2:$AW$3000,24,FALSE))</f>
        <v>0</v>
      </c>
      <c r="Z44" s="469">
        <f>IF(ISERROR(VLOOKUP($B44,IN_T10!$B$2:$AW$3000,25,FALSE))=TRUE,"",VLOOKUP($B44,IN_T10!$B$2:$AW$3000,25,FALSE))</f>
        <v>0</v>
      </c>
      <c r="AA44" s="467">
        <f>IF(ISERROR(VLOOKUP($B44,IN_T10!$B$2:$AW$3000,26,FALSE))=TRUE,"",VLOOKUP($B44,IN_T10!$B$2:$AW$3000,26,FALSE))</f>
        <v>0</v>
      </c>
      <c r="AB44" s="469">
        <f>IF(ISERROR(VLOOKUP($B44,IN_T10!$B$2:$AW$3000,27,FALSE))=TRUE,"",VLOOKUP($B44,IN_T10!$B$2:$AW$3000,27,FALSE))</f>
        <v>0</v>
      </c>
      <c r="AC44" s="467">
        <f>IF(ISERROR(VLOOKUP($B44,IN_T10!$B$2:$AW$3000,28,FALSE))=TRUE,"",VLOOKUP($B44,IN_T10!$B$2:$AW$3000,28,FALSE))</f>
        <v>0</v>
      </c>
      <c r="AD44" s="469">
        <f>IF(ISERROR(VLOOKUP($B44,IN_T10!$B$2:$AW$3000,29,FALSE))=TRUE,"",VLOOKUP($B44,IN_T10!$B$2:$AW$3000,29,FALSE))</f>
        <v>0</v>
      </c>
      <c r="AE44" s="467">
        <f>IF(ISERROR(VLOOKUP($B44,IN_T10!$B$2:$AW$3000,30,FALSE))=TRUE,"",VLOOKUP($B44,IN_T10!$B$2:$AW$3000,30,FALSE))</f>
        <v>0</v>
      </c>
      <c r="AF44" s="469">
        <f>IF(ISERROR(VLOOKUP($B44,IN_T10!$B$2:$AW$3000,31,FALSE))=TRUE,"",VLOOKUP($B44,IN_T10!$B$2:$AW$3000,31,FALSE))</f>
        <v>0</v>
      </c>
      <c r="AG44" s="467">
        <f>IF(ISERROR(VLOOKUP($B44,IN_T10!$B$2:$AW$3000,32,FALSE))=TRUE,"",VLOOKUP($B44,IN_T10!$B$2:$AW$3000,32,FALSE))</f>
        <v>0</v>
      </c>
      <c r="AH44" s="469">
        <f>IF(ISERROR(VLOOKUP($B44,IN_T10!$B$2:$AW$3000,33,FALSE))=TRUE,"",VLOOKUP($B44,IN_T10!$B$2:$AW$3000,33,FALSE))</f>
        <v>0</v>
      </c>
      <c r="AI44" s="467">
        <f>IF(ISERROR(VLOOKUP($B44,IN_T10!$B$2:$AW$3000,34,FALSE))=TRUE,"",VLOOKUP($B44,IN_T10!$B$2:$AW$3000,34,FALSE))</f>
        <v>0</v>
      </c>
      <c r="AJ44" s="469">
        <f>IF(ISERROR(VLOOKUP($B44,IN_T10!$B$2:$AW$3000,35,FALSE))=TRUE,"",VLOOKUP($B44,IN_T10!$B$2:$AW$3000,35,FALSE))</f>
        <v>0</v>
      </c>
      <c r="AK44" s="467">
        <f>IF(ISERROR(VLOOKUP($B44,IN_T10!$B$2:$AW$3000,36,FALSE))=TRUE,"",VLOOKUP($B44,IN_T10!$B$2:$AW$3000,36,FALSE))</f>
        <v>0</v>
      </c>
      <c r="AL44" s="469">
        <f>IF(ISERROR(VLOOKUP($B44,IN_T10!$B$2:$AW$3000,37,FALSE))=TRUE,"",VLOOKUP($B44,IN_T10!$B$2:$AW$3000,37,FALSE))</f>
        <v>0</v>
      </c>
      <c r="AM44" s="467">
        <f>IF(ISERROR(VLOOKUP($B44,IN_T10!$B$2:$AW$3000,38,FALSE))=TRUE,"",VLOOKUP($B44,IN_T10!$B$2:$AW$3000,38,FALSE))</f>
        <v>0</v>
      </c>
      <c r="AN44" s="469">
        <f>IF(ISERROR(VLOOKUP($B44,IN_T10!$B$2:$AW$3000,39,FALSE))=TRUE,"",VLOOKUP($B44,IN_T10!$B$2:$AW$3000,39,FALSE))</f>
        <v>0</v>
      </c>
      <c r="AO44" s="467">
        <f>IF(ISERROR(VLOOKUP($B44,IN_T10!$B$2:$AW$3000,40,FALSE))=TRUE,"",VLOOKUP($B44,IN_T10!$B$2:$AW$3000,40,FALSE))</f>
        <v>0</v>
      </c>
      <c r="AP44" s="469">
        <f>IF(ISERROR(VLOOKUP($B44,IN_T10!$B$2:$AW$3000,41,FALSE))=TRUE,"",VLOOKUP($B44,IN_T10!$B$2:$AW$3000,41,FALSE))</f>
        <v>0</v>
      </c>
      <c r="AQ44" s="467">
        <f>IF(ISERROR(VLOOKUP($B44,IN_T10!$B$2:$AW$3000,42,FALSE))=TRUE,"",VLOOKUP($B44,IN_T10!$B$2:$AW$3000,42,FALSE))</f>
        <v>0</v>
      </c>
      <c r="AR44" s="469">
        <f>IF(ISERROR(VLOOKUP($B44,IN_T10!$B$2:$AW$3000,43,FALSE))=TRUE,"",VLOOKUP($B44,IN_T10!$B$2:$AW$3000,43,FALSE))</f>
        <v>0</v>
      </c>
      <c r="AS44" s="467">
        <f>IF(ISERROR(VLOOKUP($B44,IN_T10!$B$2:$AW$3000,44,FALSE))=TRUE,"",VLOOKUP($B44,IN_T10!$B$2:$AW$3000,44,FALSE))</f>
        <v>0</v>
      </c>
      <c r="AT44" s="472">
        <f>IF(ISERROR(VLOOKUP($B44,IN_T10!$B$2:$AW$3000,45,FALSE))=TRUE,"",VLOOKUP($B44,IN_T10!$B$2:$AW$3000,45,FALSE))</f>
        <v>0</v>
      </c>
      <c r="AU44" s="1179">
        <f t="shared" si="0"/>
        <v>0</v>
      </c>
      <c r="AV44" s="1180">
        <f t="shared" si="1"/>
        <v>0</v>
      </c>
      <c r="AW44" s="1490" t="str">
        <f t="shared" si="2"/>
        <v>OK</v>
      </c>
      <c r="AX44" s="1488">
        <f>'t1'!K44-'t3'!C44-'t3'!E44-'t3'!G44-'t3'!I44+'t3'!K44+'t3'!M44+'t3'!O44</f>
        <v>0</v>
      </c>
      <c r="AY44" s="1489">
        <f>'t1'!L44-'t3'!D44-'t3'!F44-'t3'!H44-'t3'!J44+'t3'!L44+'t3'!N44+'t3'!P44</f>
        <v>0</v>
      </c>
      <c r="AZ44" s="937">
        <f>'t1'!M44</f>
        <v>0</v>
      </c>
    </row>
    <row r="45" spans="1:52" ht="14.25" customHeight="1" thickBot="1" x14ac:dyDescent="0.3">
      <c r="A45" s="1001" t="str">
        <f>'t1'!A45</f>
        <v>Biologi a t. determinato (art. 15-septies d.lgs. 502/92)</v>
      </c>
      <c r="B45" s="1027" t="str">
        <f>'t1'!B45</f>
        <v>SD0601</v>
      </c>
      <c r="C45" s="467">
        <f>IF(ISERROR(VLOOKUP($B45,IN_T10!$B$2:$AW$3000,2,FALSE))=TRUE,"",VLOOKUP($B45,IN_T10!$B$2:$AW$3000,2,FALSE))</f>
        <v>0</v>
      </c>
      <c r="D45" s="469">
        <f>IF(ISERROR(VLOOKUP($B45,IN_T10!$B$2:$AW$3000,3,FALSE))=TRUE,"",VLOOKUP($B45,IN_T10!$B$2:$AW$3000,3,FALSE))</f>
        <v>0</v>
      </c>
      <c r="E45" s="467">
        <f>IF(ISERROR(VLOOKUP($B45,IN_T10!$B$2:$AW$3000,4,FALSE))=TRUE,"",VLOOKUP($B45,IN_T10!$B$2:$AW$3000,4,FALSE))</f>
        <v>0</v>
      </c>
      <c r="F45" s="469">
        <f>IF(ISERROR(VLOOKUP($B45,IN_T10!$B$2:$AW$3000,5,FALSE))=TRUE,"",VLOOKUP($B45,IN_T10!$B$2:$AW$3000,5,FALSE))</f>
        <v>0</v>
      </c>
      <c r="G45" s="467">
        <f>IF(ISERROR(VLOOKUP($B45,IN_T10!$B$2:$AW$3000,6,FALSE))=TRUE,"",VLOOKUP($B45,IN_T10!$B$2:$AW$3000,6,FALSE))</f>
        <v>0</v>
      </c>
      <c r="H45" s="469">
        <f>IF(ISERROR(VLOOKUP($B45,IN_T10!$B$2:$AW$3000,7,FALSE))=TRUE,"",VLOOKUP($B45,IN_T10!$B$2:$AW$3000,7,FALSE))</f>
        <v>0</v>
      </c>
      <c r="I45" s="467">
        <f>IF(ISERROR(VLOOKUP($B45,IN_T10!$B$2:$AW$3000,8,FALSE))=TRUE,"",VLOOKUP($B45,IN_T10!$B$2:$AW$3000,8,FALSE))</f>
        <v>0</v>
      </c>
      <c r="J45" s="469">
        <f>IF(ISERROR(VLOOKUP($B45,IN_T10!$B$2:$AW$3000,9,FALSE))=TRUE,"",VLOOKUP($B45,IN_T10!$B$2:$AW$3000,9,FALSE))</f>
        <v>0</v>
      </c>
      <c r="K45" s="467">
        <f>IF(ISERROR(VLOOKUP($B45,IN_T10!$B$2:$AW$3000,10,FALSE))=TRUE,"",VLOOKUP($B45,IN_T10!$B$2:$AW$3000,10,FALSE))</f>
        <v>0</v>
      </c>
      <c r="L45" s="469">
        <f>IF(ISERROR(VLOOKUP($B45,IN_T10!$B$2:$AW$3000,11,FALSE))=TRUE,"",VLOOKUP($B45,IN_T10!$B$2:$AW$3000,11,FALSE))</f>
        <v>0</v>
      </c>
      <c r="M45" s="467">
        <f>IF(ISERROR(VLOOKUP($B45,IN_T10!$B$2:$AW$3000,12,FALSE))=TRUE,"",VLOOKUP($B45,IN_T10!$B$2:$AW$3000,12,FALSE))</f>
        <v>0</v>
      </c>
      <c r="N45" s="469">
        <f>IF(ISERROR(VLOOKUP($B45,IN_T10!$B$2:$AW$3000,13,FALSE))=TRUE,"",VLOOKUP($B45,IN_T10!$B$2:$AW$3000,13,FALSE))</f>
        <v>0</v>
      </c>
      <c r="O45" s="467">
        <f>IF(ISERROR(VLOOKUP($B45,IN_T10!$B$2:$AW$3000,14,FALSE))=TRUE,"",VLOOKUP($B45,IN_T10!$B$2:$AW$3000,14,FALSE))</f>
        <v>0</v>
      </c>
      <c r="P45" s="469">
        <f>IF(ISERROR(VLOOKUP($B45,IN_T10!$B$2:$AW$3000,15,FALSE))=TRUE,"",VLOOKUP($B45,IN_T10!$B$2:$AW$3000,15,FALSE))</f>
        <v>0</v>
      </c>
      <c r="Q45" s="467">
        <f>IF(ISERROR(VLOOKUP($B45,IN_T10!$B$2:$AW$3000,16,FALSE))=TRUE,"",VLOOKUP($B45,IN_T10!$B$2:$AW$3000,16,FALSE))</f>
        <v>0</v>
      </c>
      <c r="R45" s="469">
        <f>IF(ISERROR(VLOOKUP($B45,IN_T10!$B$2:$AW$3000,17,FALSE))=TRUE,"",VLOOKUP($B45,IN_T10!$B$2:$AW$3000,17,FALSE))</f>
        <v>0</v>
      </c>
      <c r="S45" s="467">
        <f>IF(ISERROR(VLOOKUP($B45,IN_T10!$B$2:$AW$3000,18,FALSE))=TRUE,"",VLOOKUP($B45,IN_T10!$B$2:$AW$3000,18,FALSE))</f>
        <v>0</v>
      </c>
      <c r="T45" s="469">
        <f>IF(ISERROR(VLOOKUP($B45,IN_T10!$B$2:$AW$3000,19,FALSE))=TRUE,"",VLOOKUP($B45,IN_T10!$B$2:$AW$3000,19,FALSE))</f>
        <v>0</v>
      </c>
      <c r="U45" s="467">
        <v>0</v>
      </c>
      <c r="V45" s="469">
        <v>0</v>
      </c>
      <c r="W45" s="467">
        <f>IF(ISERROR(VLOOKUP($B45,IN_T10!$B$2:$AW$3000,22,FALSE))=TRUE,"",VLOOKUP($B45,IN_T10!$B$2:$AW$3000,22,FALSE))</f>
        <v>0</v>
      </c>
      <c r="X45" s="469">
        <f>IF(ISERROR(VLOOKUP($B45,IN_T10!$B$2:$AW$3000,23,FALSE))=TRUE,"",VLOOKUP($B45,IN_T10!$B$2:$AW$3000,23,FALSE))</f>
        <v>0</v>
      </c>
      <c r="Y45" s="467">
        <f>IF(ISERROR(VLOOKUP($B45,IN_T10!$B$2:$AW$3000,24,FALSE))=TRUE,"",VLOOKUP($B45,IN_T10!$B$2:$AW$3000,24,FALSE))</f>
        <v>0</v>
      </c>
      <c r="Z45" s="469">
        <f>IF(ISERROR(VLOOKUP($B45,IN_T10!$B$2:$AW$3000,25,FALSE))=TRUE,"",VLOOKUP($B45,IN_T10!$B$2:$AW$3000,25,FALSE))</f>
        <v>0</v>
      </c>
      <c r="AA45" s="467">
        <f>IF(ISERROR(VLOOKUP($B45,IN_T10!$B$2:$AW$3000,26,FALSE))=TRUE,"",VLOOKUP($B45,IN_T10!$B$2:$AW$3000,26,FALSE))</f>
        <v>0</v>
      </c>
      <c r="AB45" s="469">
        <f>IF(ISERROR(VLOOKUP($B45,IN_T10!$B$2:$AW$3000,27,FALSE))=TRUE,"",VLOOKUP($B45,IN_T10!$B$2:$AW$3000,27,FALSE))</f>
        <v>0</v>
      </c>
      <c r="AC45" s="467">
        <f>IF(ISERROR(VLOOKUP($B45,IN_T10!$B$2:$AW$3000,28,FALSE))=TRUE,"",VLOOKUP($B45,IN_T10!$B$2:$AW$3000,28,FALSE))</f>
        <v>0</v>
      </c>
      <c r="AD45" s="469">
        <f>IF(ISERROR(VLOOKUP($B45,IN_T10!$B$2:$AW$3000,29,FALSE))=TRUE,"",VLOOKUP($B45,IN_T10!$B$2:$AW$3000,29,FALSE))</f>
        <v>0</v>
      </c>
      <c r="AE45" s="467">
        <f>IF(ISERROR(VLOOKUP($B45,IN_T10!$B$2:$AW$3000,30,FALSE))=TRUE,"",VLOOKUP($B45,IN_T10!$B$2:$AW$3000,30,FALSE))</f>
        <v>0</v>
      </c>
      <c r="AF45" s="469">
        <f>IF(ISERROR(VLOOKUP($B45,IN_T10!$B$2:$AW$3000,31,FALSE))=TRUE,"",VLOOKUP($B45,IN_T10!$B$2:$AW$3000,31,FALSE))</f>
        <v>0</v>
      </c>
      <c r="AG45" s="467">
        <f>IF(ISERROR(VLOOKUP($B45,IN_T10!$B$2:$AW$3000,32,FALSE))=TRUE,"",VLOOKUP($B45,IN_T10!$B$2:$AW$3000,32,FALSE))</f>
        <v>0</v>
      </c>
      <c r="AH45" s="469">
        <f>IF(ISERROR(VLOOKUP($B45,IN_T10!$B$2:$AW$3000,33,FALSE))=TRUE,"",VLOOKUP($B45,IN_T10!$B$2:$AW$3000,33,FALSE))</f>
        <v>0</v>
      </c>
      <c r="AI45" s="467">
        <f>IF(ISERROR(VLOOKUP($B45,IN_T10!$B$2:$AW$3000,34,FALSE))=TRUE,"",VLOOKUP($B45,IN_T10!$B$2:$AW$3000,34,FALSE))</f>
        <v>0</v>
      </c>
      <c r="AJ45" s="469">
        <f>IF(ISERROR(VLOOKUP($B45,IN_T10!$B$2:$AW$3000,35,FALSE))=TRUE,"",VLOOKUP($B45,IN_T10!$B$2:$AW$3000,35,FALSE))</f>
        <v>0</v>
      </c>
      <c r="AK45" s="467">
        <f>IF(ISERROR(VLOOKUP($B45,IN_T10!$B$2:$AW$3000,36,FALSE))=TRUE,"",VLOOKUP($B45,IN_T10!$B$2:$AW$3000,36,FALSE))</f>
        <v>0</v>
      </c>
      <c r="AL45" s="469">
        <f>IF(ISERROR(VLOOKUP($B45,IN_T10!$B$2:$AW$3000,37,FALSE))=TRUE,"",VLOOKUP($B45,IN_T10!$B$2:$AW$3000,37,FALSE))</f>
        <v>0</v>
      </c>
      <c r="AM45" s="467">
        <f>IF(ISERROR(VLOOKUP($B45,IN_T10!$B$2:$AW$3000,38,FALSE))=TRUE,"",VLOOKUP($B45,IN_T10!$B$2:$AW$3000,38,FALSE))</f>
        <v>0</v>
      </c>
      <c r="AN45" s="469">
        <f>IF(ISERROR(VLOOKUP($B45,IN_T10!$B$2:$AW$3000,39,FALSE))=TRUE,"",VLOOKUP($B45,IN_T10!$B$2:$AW$3000,39,FALSE))</f>
        <v>0</v>
      </c>
      <c r="AO45" s="467">
        <f>IF(ISERROR(VLOOKUP($B45,IN_T10!$B$2:$AW$3000,40,FALSE))=TRUE,"",VLOOKUP($B45,IN_T10!$B$2:$AW$3000,40,FALSE))</f>
        <v>0</v>
      </c>
      <c r="AP45" s="469">
        <f>IF(ISERROR(VLOOKUP($B45,IN_T10!$B$2:$AW$3000,41,FALSE))=TRUE,"",VLOOKUP($B45,IN_T10!$B$2:$AW$3000,41,FALSE))</f>
        <v>0</v>
      </c>
      <c r="AQ45" s="467">
        <f>IF(ISERROR(VLOOKUP($B45,IN_T10!$B$2:$AW$3000,42,FALSE))=TRUE,"",VLOOKUP($B45,IN_T10!$B$2:$AW$3000,42,FALSE))</f>
        <v>0</v>
      </c>
      <c r="AR45" s="469">
        <f>IF(ISERROR(VLOOKUP($B45,IN_T10!$B$2:$AW$3000,43,FALSE))=TRUE,"",VLOOKUP($B45,IN_T10!$B$2:$AW$3000,43,FALSE))</f>
        <v>0</v>
      </c>
      <c r="AS45" s="467">
        <f>IF(ISERROR(VLOOKUP($B45,IN_T10!$B$2:$AW$3000,44,FALSE))=TRUE,"",VLOOKUP($B45,IN_T10!$B$2:$AW$3000,44,FALSE))</f>
        <v>0</v>
      </c>
      <c r="AT45" s="472">
        <f>IF(ISERROR(VLOOKUP($B45,IN_T10!$B$2:$AW$3000,45,FALSE))=TRUE,"",VLOOKUP($B45,IN_T10!$B$2:$AW$3000,45,FALSE))</f>
        <v>0</v>
      </c>
      <c r="AU45" s="1179">
        <f t="shared" si="0"/>
        <v>0</v>
      </c>
      <c r="AV45" s="1180">
        <f t="shared" si="1"/>
        <v>0</v>
      </c>
      <c r="AW45" s="1490" t="str">
        <f t="shared" si="2"/>
        <v>OK</v>
      </c>
      <c r="AX45" s="1488">
        <f>'t1'!K45-'t3'!C45-'t3'!E45-'t3'!G45-'t3'!I45+'t3'!K45+'t3'!M45+'t3'!O45</f>
        <v>0</v>
      </c>
      <c r="AY45" s="1489">
        <f>'t1'!L45-'t3'!D45-'t3'!F45-'t3'!H45-'t3'!J45+'t3'!L45+'t3'!N45+'t3'!P45</f>
        <v>0</v>
      </c>
      <c r="AZ45" s="937">
        <f>'t1'!M45</f>
        <v>0</v>
      </c>
    </row>
    <row r="46" spans="1:52" ht="14.25" customHeight="1" thickBot="1" x14ac:dyDescent="0.3">
      <c r="A46" s="1001" t="str">
        <f>'t1'!A46</f>
        <v>Chimici con inc. di struttura complessa (rapp. Esclusivo)</v>
      </c>
      <c r="B46" s="1027" t="str">
        <f>'t1'!B46</f>
        <v>SD0E16</v>
      </c>
      <c r="C46" s="467">
        <f>IF(ISERROR(VLOOKUP($B46,IN_T10!$B$2:$AW$3000,2,FALSE))=TRUE,"",VLOOKUP($B46,IN_T10!$B$2:$AW$3000,2,FALSE))</f>
        <v>0</v>
      </c>
      <c r="D46" s="469">
        <f>IF(ISERROR(VLOOKUP($B46,IN_T10!$B$2:$AW$3000,3,FALSE))=TRUE,"",VLOOKUP($B46,IN_T10!$B$2:$AW$3000,3,FALSE))</f>
        <v>0</v>
      </c>
      <c r="E46" s="467">
        <f>IF(ISERROR(VLOOKUP($B46,IN_T10!$B$2:$AW$3000,4,FALSE))=TRUE,"",VLOOKUP($B46,IN_T10!$B$2:$AW$3000,4,FALSE))</f>
        <v>0</v>
      </c>
      <c r="F46" s="469">
        <f>IF(ISERROR(VLOOKUP($B46,IN_T10!$B$2:$AW$3000,5,FALSE))=TRUE,"",VLOOKUP($B46,IN_T10!$B$2:$AW$3000,5,FALSE))</f>
        <v>0</v>
      </c>
      <c r="G46" s="467">
        <f>IF(ISERROR(VLOOKUP($B46,IN_T10!$B$2:$AW$3000,6,FALSE))=TRUE,"",VLOOKUP($B46,IN_T10!$B$2:$AW$3000,6,FALSE))</f>
        <v>0</v>
      </c>
      <c r="H46" s="469">
        <f>IF(ISERROR(VLOOKUP($B46,IN_T10!$B$2:$AW$3000,7,FALSE))=TRUE,"",VLOOKUP($B46,IN_T10!$B$2:$AW$3000,7,FALSE))</f>
        <v>0</v>
      </c>
      <c r="I46" s="467">
        <f>IF(ISERROR(VLOOKUP($B46,IN_T10!$B$2:$AW$3000,8,FALSE))=TRUE,"",VLOOKUP($B46,IN_T10!$B$2:$AW$3000,8,FALSE))</f>
        <v>0</v>
      </c>
      <c r="J46" s="469">
        <f>IF(ISERROR(VLOOKUP($B46,IN_T10!$B$2:$AW$3000,9,FALSE))=TRUE,"",VLOOKUP($B46,IN_T10!$B$2:$AW$3000,9,FALSE))</f>
        <v>0</v>
      </c>
      <c r="K46" s="467">
        <f>IF(ISERROR(VLOOKUP($B46,IN_T10!$B$2:$AW$3000,10,FALSE))=TRUE,"",VLOOKUP($B46,IN_T10!$B$2:$AW$3000,10,FALSE))</f>
        <v>0</v>
      </c>
      <c r="L46" s="469">
        <f>IF(ISERROR(VLOOKUP($B46,IN_T10!$B$2:$AW$3000,11,FALSE))=TRUE,"",VLOOKUP($B46,IN_T10!$B$2:$AW$3000,11,FALSE))</f>
        <v>0</v>
      </c>
      <c r="M46" s="467">
        <f>IF(ISERROR(VLOOKUP($B46,IN_T10!$B$2:$AW$3000,12,FALSE))=TRUE,"",VLOOKUP($B46,IN_T10!$B$2:$AW$3000,12,FALSE))</f>
        <v>0</v>
      </c>
      <c r="N46" s="469">
        <f>IF(ISERROR(VLOOKUP($B46,IN_T10!$B$2:$AW$3000,13,FALSE))=TRUE,"",VLOOKUP($B46,IN_T10!$B$2:$AW$3000,13,FALSE))</f>
        <v>0</v>
      </c>
      <c r="O46" s="467">
        <f>IF(ISERROR(VLOOKUP($B46,IN_T10!$B$2:$AW$3000,14,FALSE))=TRUE,"",VLOOKUP($B46,IN_T10!$B$2:$AW$3000,14,FALSE))</f>
        <v>0</v>
      </c>
      <c r="P46" s="469">
        <f>IF(ISERROR(VLOOKUP($B46,IN_T10!$B$2:$AW$3000,15,FALSE))=TRUE,"",VLOOKUP($B46,IN_T10!$B$2:$AW$3000,15,FALSE))</f>
        <v>0</v>
      </c>
      <c r="Q46" s="467">
        <f>IF(ISERROR(VLOOKUP($B46,IN_T10!$B$2:$AW$3000,16,FALSE))=TRUE,"",VLOOKUP($B46,IN_T10!$B$2:$AW$3000,16,FALSE))</f>
        <v>0</v>
      </c>
      <c r="R46" s="469">
        <f>IF(ISERROR(VLOOKUP($B46,IN_T10!$B$2:$AW$3000,17,FALSE))=TRUE,"",VLOOKUP($B46,IN_T10!$B$2:$AW$3000,17,FALSE))</f>
        <v>0</v>
      </c>
      <c r="S46" s="467">
        <f>IF(ISERROR(VLOOKUP($B46,IN_T10!$B$2:$AW$3000,18,FALSE))=TRUE,"",VLOOKUP($B46,IN_T10!$B$2:$AW$3000,18,FALSE))</f>
        <v>0</v>
      </c>
      <c r="T46" s="469">
        <f>IF(ISERROR(VLOOKUP($B46,IN_T10!$B$2:$AW$3000,19,FALSE))=TRUE,"",VLOOKUP($B46,IN_T10!$B$2:$AW$3000,19,FALSE))</f>
        <v>0</v>
      </c>
      <c r="U46" s="467">
        <v>0</v>
      </c>
      <c r="V46" s="469">
        <v>0</v>
      </c>
      <c r="W46" s="467">
        <f>IF(ISERROR(VLOOKUP($B46,IN_T10!$B$2:$AW$3000,22,FALSE))=TRUE,"",VLOOKUP($B46,IN_T10!$B$2:$AW$3000,22,FALSE))</f>
        <v>0</v>
      </c>
      <c r="X46" s="469">
        <f>IF(ISERROR(VLOOKUP($B46,IN_T10!$B$2:$AW$3000,23,FALSE))=TRUE,"",VLOOKUP($B46,IN_T10!$B$2:$AW$3000,23,FALSE))</f>
        <v>0</v>
      </c>
      <c r="Y46" s="467">
        <f>IF(ISERROR(VLOOKUP($B46,IN_T10!$B$2:$AW$3000,24,FALSE))=TRUE,"",VLOOKUP($B46,IN_T10!$B$2:$AW$3000,24,FALSE))</f>
        <v>0</v>
      </c>
      <c r="Z46" s="469">
        <f>IF(ISERROR(VLOOKUP($B46,IN_T10!$B$2:$AW$3000,25,FALSE))=TRUE,"",VLOOKUP($B46,IN_T10!$B$2:$AW$3000,25,FALSE))</f>
        <v>0</v>
      </c>
      <c r="AA46" s="467">
        <f>IF(ISERROR(VLOOKUP($B46,IN_T10!$B$2:$AW$3000,26,FALSE))=TRUE,"",VLOOKUP($B46,IN_T10!$B$2:$AW$3000,26,FALSE))</f>
        <v>0</v>
      </c>
      <c r="AB46" s="469">
        <f>IF(ISERROR(VLOOKUP($B46,IN_T10!$B$2:$AW$3000,27,FALSE))=TRUE,"",VLOOKUP($B46,IN_T10!$B$2:$AW$3000,27,FALSE))</f>
        <v>0</v>
      </c>
      <c r="AC46" s="467">
        <f>IF(ISERROR(VLOOKUP($B46,IN_T10!$B$2:$AW$3000,28,FALSE))=TRUE,"",VLOOKUP($B46,IN_T10!$B$2:$AW$3000,28,FALSE))</f>
        <v>0</v>
      </c>
      <c r="AD46" s="469">
        <f>IF(ISERROR(VLOOKUP($B46,IN_T10!$B$2:$AW$3000,29,FALSE))=TRUE,"",VLOOKUP($B46,IN_T10!$B$2:$AW$3000,29,FALSE))</f>
        <v>0</v>
      </c>
      <c r="AE46" s="467">
        <f>IF(ISERROR(VLOOKUP($B46,IN_T10!$B$2:$AW$3000,30,FALSE))=TRUE,"",VLOOKUP($B46,IN_T10!$B$2:$AW$3000,30,FALSE))</f>
        <v>0</v>
      </c>
      <c r="AF46" s="469">
        <f>IF(ISERROR(VLOOKUP($B46,IN_T10!$B$2:$AW$3000,31,FALSE))=TRUE,"",VLOOKUP($B46,IN_T10!$B$2:$AW$3000,31,FALSE))</f>
        <v>0</v>
      </c>
      <c r="AG46" s="467">
        <f>IF(ISERROR(VLOOKUP($B46,IN_T10!$B$2:$AW$3000,32,FALSE))=TRUE,"",VLOOKUP($B46,IN_T10!$B$2:$AW$3000,32,FALSE))</f>
        <v>0</v>
      </c>
      <c r="AH46" s="469">
        <f>IF(ISERROR(VLOOKUP($B46,IN_T10!$B$2:$AW$3000,33,FALSE))=TRUE,"",VLOOKUP($B46,IN_T10!$B$2:$AW$3000,33,FALSE))</f>
        <v>0</v>
      </c>
      <c r="AI46" s="467">
        <f>IF(ISERROR(VLOOKUP($B46,IN_T10!$B$2:$AW$3000,34,FALSE))=TRUE,"",VLOOKUP($B46,IN_T10!$B$2:$AW$3000,34,FALSE))</f>
        <v>0</v>
      </c>
      <c r="AJ46" s="469">
        <f>IF(ISERROR(VLOOKUP($B46,IN_T10!$B$2:$AW$3000,35,FALSE))=TRUE,"",VLOOKUP($B46,IN_T10!$B$2:$AW$3000,35,FALSE))</f>
        <v>0</v>
      </c>
      <c r="AK46" s="467">
        <f>IF(ISERROR(VLOOKUP($B46,IN_T10!$B$2:$AW$3000,36,FALSE))=TRUE,"",VLOOKUP($B46,IN_T10!$B$2:$AW$3000,36,FALSE))</f>
        <v>0</v>
      </c>
      <c r="AL46" s="469">
        <f>IF(ISERROR(VLOOKUP($B46,IN_T10!$B$2:$AW$3000,37,FALSE))=TRUE,"",VLOOKUP($B46,IN_T10!$B$2:$AW$3000,37,FALSE))</f>
        <v>0</v>
      </c>
      <c r="AM46" s="467">
        <f>IF(ISERROR(VLOOKUP($B46,IN_T10!$B$2:$AW$3000,38,FALSE))=TRUE,"",VLOOKUP($B46,IN_T10!$B$2:$AW$3000,38,FALSE))</f>
        <v>0</v>
      </c>
      <c r="AN46" s="469">
        <f>IF(ISERROR(VLOOKUP($B46,IN_T10!$B$2:$AW$3000,39,FALSE))=TRUE,"",VLOOKUP($B46,IN_T10!$B$2:$AW$3000,39,FALSE))</f>
        <v>0</v>
      </c>
      <c r="AO46" s="467">
        <f>IF(ISERROR(VLOOKUP($B46,IN_T10!$B$2:$AW$3000,40,FALSE))=TRUE,"",VLOOKUP($B46,IN_T10!$B$2:$AW$3000,40,FALSE))</f>
        <v>0</v>
      </c>
      <c r="AP46" s="469">
        <f>IF(ISERROR(VLOOKUP($B46,IN_T10!$B$2:$AW$3000,41,FALSE))=TRUE,"",VLOOKUP($B46,IN_T10!$B$2:$AW$3000,41,FALSE))</f>
        <v>0</v>
      </c>
      <c r="AQ46" s="467">
        <f>IF(ISERROR(VLOOKUP($B46,IN_T10!$B$2:$AW$3000,42,FALSE))=TRUE,"",VLOOKUP($B46,IN_T10!$B$2:$AW$3000,42,FALSE))</f>
        <v>0</v>
      </c>
      <c r="AR46" s="469">
        <f>IF(ISERROR(VLOOKUP($B46,IN_T10!$B$2:$AW$3000,43,FALSE))=TRUE,"",VLOOKUP($B46,IN_T10!$B$2:$AW$3000,43,FALSE))</f>
        <v>0</v>
      </c>
      <c r="AS46" s="467">
        <f>IF(ISERROR(VLOOKUP($B46,IN_T10!$B$2:$AW$3000,44,FALSE))=TRUE,"",VLOOKUP($B46,IN_T10!$B$2:$AW$3000,44,FALSE))</f>
        <v>0</v>
      </c>
      <c r="AT46" s="472">
        <f>IF(ISERROR(VLOOKUP($B46,IN_T10!$B$2:$AW$3000,45,FALSE))=TRUE,"",VLOOKUP($B46,IN_T10!$B$2:$AW$3000,45,FALSE))</f>
        <v>0</v>
      </c>
      <c r="AU46" s="1179">
        <f t="shared" si="0"/>
        <v>0</v>
      </c>
      <c r="AV46" s="1180">
        <f t="shared" si="1"/>
        <v>0</v>
      </c>
      <c r="AW46" s="1490" t="str">
        <f t="shared" si="2"/>
        <v>OK</v>
      </c>
      <c r="AX46" s="1488">
        <f>'t1'!K46-'t3'!C46-'t3'!E46-'t3'!G46-'t3'!I46+'t3'!K46+'t3'!M46+'t3'!O46</f>
        <v>0</v>
      </c>
      <c r="AY46" s="1489">
        <f>'t1'!L46-'t3'!D46-'t3'!F46-'t3'!H46-'t3'!J46+'t3'!L46+'t3'!N46+'t3'!P46</f>
        <v>0</v>
      </c>
      <c r="AZ46" s="937">
        <f>'t1'!M46</f>
        <v>0</v>
      </c>
    </row>
    <row r="47" spans="1:52" ht="14.25" customHeight="1" thickBot="1" x14ac:dyDescent="0.3">
      <c r="A47" s="1001" t="str">
        <f>'t1'!A47</f>
        <v>Chimici con inc. di struttura complessa (rapp.non escl.)</v>
      </c>
      <c r="B47" s="1027" t="str">
        <f>'t1'!B47</f>
        <v>SD0N16</v>
      </c>
      <c r="C47" s="467">
        <f>IF(ISERROR(VLOOKUP($B47,IN_T10!$B$2:$AW$3000,2,FALSE))=TRUE,"",VLOOKUP($B47,IN_T10!$B$2:$AW$3000,2,FALSE))</f>
        <v>0</v>
      </c>
      <c r="D47" s="469">
        <f>IF(ISERROR(VLOOKUP($B47,IN_T10!$B$2:$AW$3000,3,FALSE))=TRUE,"",VLOOKUP($B47,IN_T10!$B$2:$AW$3000,3,FALSE))</f>
        <v>0</v>
      </c>
      <c r="E47" s="467">
        <f>IF(ISERROR(VLOOKUP($B47,IN_T10!$B$2:$AW$3000,4,FALSE))=TRUE,"",VLOOKUP($B47,IN_T10!$B$2:$AW$3000,4,FALSE))</f>
        <v>0</v>
      </c>
      <c r="F47" s="469">
        <f>IF(ISERROR(VLOOKUP($B47,IN_T10!$B$2:$AW$3000,5,FALSE))=TRUE,"",VLOOKUP($B47,IN_T10!$B$2:$AW$3000,5,FALSE))</f>
        <v>0</v>
      </c>
      <c r="G47" s="467">
        <f>IF(ISERROR(VLOOKUP($B47,IN_T10!$B$2:$AW$3000,6,FALSE))=TRUE,"",VLOOKUP($B47,IN_T10!$B$2:$AW$3000,6,FALSE))</f>
        <v>0</v>
      </c>
      <c r="H47" s="469">
        <f>IF(ISERROR(VLOOKUP($B47,IN_T10!$B$2:$AW$3000,7,FALSE))=TRUE,"",VLOOKUP($B47,IN_T10!$B$2:$AW$3000,7,FALSE))</f>
        <v>0</v>
      </c>
      <c r="I47" s="467">
        <f>IF(ISERROR(VLOOKUP($B47,IN_T10!$B$2:$AW$3000,8,FALSE))=TRUE,"",VLOOKUP($B47,IN_T10!$B$2:$AW$3000,8,FALSE))</f>
        <v>0</v>
      </c>
      <c r="J47" s="469">
        <f>IF(ISERROR(VLOOKUP($B47,IN_T10!$B$2:$AW$3000,9,FALSE))=TRUE,"",VLOOKUP($B47,IN_T10!$B$2:$AW$3000,9,FALSE))</f>
        <v>0</v>
      </c>
      <c r="K47" s="467">
        <f>IF(ISERROR(VLOOKUP($B47,IN_T10!$B$2:$AW$3000,10,FALSE))=TRUE,"",VLOOKUP($B47,IN_T10!$B$2:$AW$3000,10,FALSE))</f>
        <v>0</v>
      </c>
      <c r="L47" s="469">
        <f>IF(ISERROR(VLOOKUP($B47,IN_T10!$B$2:$AW$3000,11,FALSE))=TRUE,"",VLOOKUP($B47,IN_T10!$B$2:$AW$3000,11,FALSE))</f>
        <v>0</v>
      </c>
      <c r="M47" s="467">
        <f>IF(ISERROR(VLOOKUP($B47,IN_T10!$B$2:$AW$3000,12,FALSE))=TRUE,"",VLOOKUP($B47,IN_T10!$B$2:$AW$3000,12,FALSE))</f>
        <v>0</v>
      </c>
      <c r="N47" s="469">
        <f>IF(ISERROR(VLOOKUP($B47,IN_T10!$B$2:$AW$3000,13,FALSE))=TRUE,"",VLOOKUP($B47,IN_T10!$B$2:$AW$3000,13,FALSE))</f>
        <v>0</v>
      </c>
      <c r="O47" s="467">
        <f>IF(ISERROR(VLOOKUP($B47,IN_T10!$B$2:$AW$3000,14,FALSE))=TRUE,"",VLOOKUP($B47,IN_T10!$B$2:$AW$3000,14,FALSE))</f>
        <v>0</v>
      </c>
      <c r="P47" s="469">
        <f>IF(ISERROR(VLOOKUP($B47,IN_T10!$B$2:$AW$3000,15,FALSE))=TRUE,"",VLOOKUP($B47,IN_T10!$B$2:$AW$3000,15,FALSE))</f>
        <v>0</v>
      </c>
      <c r="Q47" s="467">
        <f>IF(ISERROR(VLOOKUP($B47,IN_T10!$B$2:$AW$3000,16,FALSE))=TRUE,"",VLOOKUP($B47,IN_T10!$B$2:$AW$3000,16,FALSE))</f>
        <v>0</v>
      </c>
      <c r="R47" s="469">
        <f>IF(ISERROR(VLOOKUP($B47,IN_T10!$B$2:$AW$3000,17,FALSE))=TRUE,"",VLOOKUP($B47,IN_T10!$B$2:$AW$3000,17,FALSE))</f>
        <v>0</v>
      </c>
      <c r="S47" s="467">
        <f>IF(ISERROR(VLOOKUP($B47,IN_T10!$B$2:$AW$3000,18,FALSE))=TRUE,"",VLOOKUP($B47,IN_T10!$B$2:$AW$3000,18,FALSE))</f>
        <v>0</v>
      </c>
      <c r="T47" s="469">
        <f>IF(ISERROR(VLOOKUP($B47,IN_T10!$B$2:$AW$3000,19,FALSE))=TRUE,"",VLOOKUP($B47,IN_T10!$B$2:$AW$3000,19,FALSE))</f>
        <v>0</v>
      </c>
      <c r="U47" s="467">
        <v>0</v>
      </c>
      <c r="V47" s="469">
        <v>0</v>
      </c>
      <c r="W47" s="467">
        <f>IF(ISERROR(VLOOKUP($B47,IN_T10!$B$2:$AW$3000,22,FALSE))=TRUE,"",VLOOKUP($B47,IN_T10!$B$2:$AW$3000,22,FALSE))</f>
        <v>0</v>
      </c>
      <c r="X47" s="469">
        <f>IF(ISERROR(VLOOKUP($B47,IN_T10!$B$2:$AW$3000,23,FALSE))=TRUE,"",VLOOKUP($B47,IN_T10!$B$2:$AW$3000,23,FALSE))</f>
        <v>0</v>
      </c>
      <c r="Y47" s="467">
        <f>IF(ISERROR(VLOOKUP($B47,IN_T10!$B$2:$AW$3000,24,FALSE))=TRUE,"",VLOOKUP($B47,IN_T10!$B$2:$AW$3000,24,FALSE))</f>
        <v>0</v>
      </c>
      <c r="Z47" s="469">
        <f>IF(ISERROR(VLOOKUP($B47,IN_T10!$B$2:$AW$3000,25,FALSE))=TRUE,"",VLOOKUP($B47,IN_T10!$B$2:$AW$3000,25,FALSE))</f>
        <v>0</v>
      </c>
      <c r="AA47" s="467">
        <f>IF(ISERROR(VLOOKUP($B47,IN_T10!$B$2:$AW$3000,26,FALSE))=TRUE,"",VLOOKUP($B47,IN_T10!$B$2:$AW$3000,26,FALSE))</f>
        <v>0</v>
      </c>
      <c r="AB47" s="469">
        <f>IF(ISERROR(VLOOKUP($B47,IN_T10!$B$2:$AW$3000,27,FALSE))=TRUE,"",VLOOKUP($B47,IN_T10!$B$2:$AW$3000,27,FALSE))</f>
        <v>0</v>
      </c>
      <c r="AC47" s="467">
        <f>IF(ISERROR(VLOOKUP($B47,IN_T10!$B$2:$AW$3000,28,FALSE))=TRUE,"",VLOOKUP($B47,IN_T10!$B$2:$AW$3000,28,FALSE))</f>
        <v>0</v>
      </c>
      <c r="AD47" s="469">
        <f>IF(ISERROR(VLOOKUP($B47,IN_T10!$B$2:$AW$3000,29,FALSE))=TRUE,"",VLOOKUP($B47,IN_T10!$B$2:$AW$3000,29,FALSE))</f>
        <v>0</v>
      </c>
      <c r="AE47" s="467">
        <f>IF(ISERROR(VLOOKUP($B47,IN_T10!$B$2:$AW$3000,30,FALSE))=TRUE,"",VLOOKUP($B47,IN_T10!$B$2:$AW$3000,30,FALSE))</f>
        <v>0</v>
      </c>
      <c r="AF47" s="469">
        <f>IF(ISERROR(VLOOKUP($B47,IN_T10!$B$2:$AW$3000,31,FALSE))=TRUE,"",VLOOKUP($B47,IN_T10!$B$2:$AW$3000,31,FALSE))</f>
        <v>0</v>
      </c>
      <c r="AG47" s="467">
        <f>IF(ISERROR(VLOOKUP($B47,IN_T10!$B$2:$AW$3000,32,FALSE))=TRUE,"",VLOOKUP($B47,IN_T10!$B$2:$AW$3000,32,FALSE))</f>
        <v>0</v>
      </c>
      <c r="AH47" s="469">
        <f>IF(ISERROR(VLOOKUP($B47,IN_T10!$B$2:$AW$3000,33,FALSE))=TRUE,"",VLOOKUP($B47,IN_T10!$B$2:$AW$3000,33,FALSE))</f>
        <v>0</v>
      </c>
      <c r="AI47" s="467">
        <f>IF(ISERROR(VLOOKUP($B47,IN_T10!$B$2:$AW$3000,34,FALSE))=TRUE,"",VLOOKUP($B47,IN_T10!$B$2:$AW$3000,34,FALSE))</f>
        <v>0</v>
      </c>
      <c r="AJ47" s="469">
        <f>IF(ISERROR(VLOOKUP($B47,IN_T10!$B$2:$AW$3000,35,FALSE))=TRUE,"",VLOOKUP($B47,IN_T10!$B$2:$AW$3000,35,FALSE))</f>
        <v>0</v>
      </c>
      <c r="AK47" s="467">
        <f>IF(ISERROR(VLOOKUP($B47,IN_T10!$B$2:$AW$3000,36,FALSE))=TRUE,"",VLOOKUP($B47,IN_T10!$B$2:$AW$3000,36,FALSE))</f>
        <v>0</v>
      </c>
      <c r="AL47" s="469">
        <f>IF(ISERROR(VLOOKUP($B47,IN_T10!$B$2:$AW$3000,37,FALSE))=TRUE,"",VLOOKUP($B47,IN_T10!$B$2:$AW$3000,37,FALSE))</f>
        <v>0</v>
      </c>
      <c r="AM47" s="467">
        <f>IF(ISERROR(VLOOKUP($B47,IN_T10!$B$2:$AW$3000,38,FALSE))=TRUE,"",VLOOKUP($B47,IN_T10!$B$2:$AW$3000,38,FALSE))</f>
        <v>0</v>
      </c>
      <c r="AN47" s="469">
        <f>IF(ISERROR(VLOOKUP($B47,IN_T10!$B$2:$AW$3000,39,FALSE))=TRUE,"",VLOOKUP($B47,IN_T10!$B$2:$AW$3000,39,FALSE))</f>
        <v>0</v>
      </c>
      <c r="AO47" s="467">
        <f>IF(ISERROR(VLOOKUP($B47,IN_T10!$B$2:$AW$3000,40,FALSE))=TRUE,"",VLOOKUP($B47,IN_T10!$B$2:$AW$3000,40,FALSE))</f>
        <v>0</v>
      </c>
      <c r="AP47" s="469">
        <f>IF(ISERROR(VLOOKUP($B47,IN_T10!$B$2:$AW$3000,41,FALSE))=TRUE,"",VLOOKUP($B47,IN_T10!$B$2:$AW$3000,41,FALSE))</f>
        <v>0</v>
      </c>
      <c r="AQ47" s="467">
        <f>IF(ISERROR(VLOOKUP($B47,IN_T10!$B$2:$AW$3000,42,FALSE))=TRUE,"",VLOOKUP($B47,IN_T10!$B$2:$AW$3000,42,FALSE))</f>
        <v>0</v>
      </c>
      <c r="AR47" s="469">
        <f>IF(ISERROR(VLOOKUP($B47,IN_T10!$B$2:$AW$3000,43,FALSE))=TRUE,"",VLOOKUP($B47,IN_T10!$B$2:$AW$3000,43,FALSE))</f>
        <v>0</v>
      </c>
      <c r="AS47" s="467">
        <f>IF(ISERROR(VLOOKUP($B47,IN_T10!$B$2:$AW$3000,44,FALSE))=TRUE,"",VLOOKUP($B47,IN_T10!$B$2:$AW$3000,44,FALSE))</f>
        <v>0</v>
      </c>
      <c r="AT47" s="472">
        <f>IF(ISERROR(VLOOKUP($B47,IN_T10!$B$2:$AW$3000,45,FALSE))=TRUE,"",VLOOKUP($B47,IN_T10!$B$2:$AW$3000,45,FALSE))</f>
        <v>0</v>
      </c>
      <c r="AU47" s="1179">
        <f t="shared" si="0"/>
        <v>0</v>
      </c>
      <c r="AV47" s="1180">
        <f t="shared" si="1"/>
        <v>0</v>
      </c>
      <c r="AW47" s="1490" t="str">
        <f t="shared" si="2"/>
        <v>OK</v>
      </c>
      <c r="AX47" s="1488">
        <f>'t1'!K47-'t3'!C47-'t3'!E47-'t3'!G47-'t3'!I47+'t3'!K47+'t3'!M47+'t3'!O47</f>
        <v>0</v>
      </c>
      <c r="AY47" s="1489">
        <f>'t1'!L47-'t3'!D47-'t3'!F47-'t3'!H47-'t3'!J47+'t3'!L47+'t3'!N47+'t3'!P47</f>
        <v>0</v>
      </c>
      <c r="AZ47" s="937">
        <f>'t1'!M47</f>
        <v>0</v>
      </c>
    </row>
    <row r="48" spans="1:52" ht="14.25" customHeight="1" thickBot="1" x14ac:dyDescent="0.3">
      <c r="A48" s="1001" t="str">
        <f>'t1'!A48</f>
        <v>Chimici con inc. di struttura semplice (rapp. Esclusivo)</v>
      </c>
      <c r="B48" s="1027" t="str">
        <f>'t1'!B48</f>
        <v>SD0E15</v>
      </c>
      <c r="C48" s="467">
        <f>IF(ISERROR(VLOOKUP($B48,IN_T10!$B$2:$AW$3000,2,FALSE))=TRUE,"",VLOOKUP($B48,IN_T10!$B$2:$AW$3000,2,FALSE))</f>
        <v>0</v>
      </c>
      <c r="D48" s="469">
        <f>IF(ISERROR(VLOOKUP($B48,IN_T10!$B$2:$AW$3000,3,FALSE))=TRUE,"",VLOOKUP($B48,IN_T10!$B$2:$AW$3000,3,FALSE))</f>
        <v>0</v>
      </c>
      <c r="E48" s="467">
        <f>IF(ISERROR(VLOOKUP($B48,IN_T10!$B$2:$AW$3000,4,FALSE))=TRUE,"",VLOOKUP($B48,IN_T10!$B$2:$AW$3000,4,FALSE))</f>
        <v>0</v>
      </c>
      <c r="F48" s="469">
        <f>IF(ISERROR(VLOOKUP($B48,IN_T10!$B$2:$AW$3000,5,FALSE))=TRUE,"",VLOOKUP($B48,IN_T10!$B$2:$AW$3000,5,FALSE))</f>
        <v>0</v>
      </c>
      <c r="G48" s="467">
        <f>IF(ISERROR(VLOOKUP($B48,IN_T10!$B$2:$AW$3000,6,FALSE))=TRUE,"",VLOOKUP($B48,IN_T10!$B$2:$AW$3000,6,FALSE))</f>
        <v>0</v>
      </c>
      <c r="H48" s="469">
        <f>IF(ISERROR(VLOOKUP($B48,IN_T10!$B$2:$AW$3000,7,FALSE))=TRUE,"",VLOOKUP($B48,IN_T10!$B$2:$AW$3000,7,FALSE))</f>
        <v>0</v>
      </c>
      <c r="I48" s="467">
        <f>IF(ISERROR(VLOOKUP($B48,IN_T10!$B$2:$AW$3000,8,FALSE))=TRUE,"",VLOOKUP($B48,IN_T10!$B$2:$AW$3000,8,FALSE))</f>
        <v>0</v>
      </c>
      <c r="J48" s="469">
        <f>IF(ISERROR(VLOOKUP($B48,IN_T10!$B$2:$AW$3000,9,FALSE))=TRUE,"",VLOOKUP($B48,IN_T10!$B$2:$AW$3000,9,FALSE))</f>
        <v>0</v>
      </c>
      <c r="K48" s="467">
        <f>IF(ISERROR(VLOOKUP($B48,IN_T10!$B$2:$AW$3000,10,FALSE))=TRUE,"",VLOOKUP($B48,IN_T10!$B$2:$AW$3000,10,FALSE))</f>
        <v>0</v>
      </c>
      <c r="L48" s="469">
        <f>IF(ISERROR(VLOOKUP($B48,IN_T10!$B$2:$AW$3000,11,FALSE))=TRUE,"",VLOOKUP($B48,IN_T10!$B$2:$AW$3000,11,FALSE))</f>
        <v>0</v>
      </c>
      <c r="M48" s="467">
        <f>IF(ISERROR(VLOOKUP($B48,IN_T10!$B$2:$AW$3000,12,FALSE))=TRUE,"",VLOOKUP($B48,IN_T10!$B$2:$AW$3000,12,FALSE))</f>
        <v>0</v>
      </c>
      <c r="N48" s="469">
        <f>IF(ISERROR(VLOOKUP($B48,IN_T10!$B$2:$AW$3000,13,FALSE))=TRUE,"",VLOOKUP($B48,IN_T10!$B$2:$AW$3000,13,FALSE))</f>
        <v>0</v>
      </c>
      <c r="O48" s="467">
        <f>IF(ISERROR(VLOOKUP($B48,IN_T10!$B$2:$AW$3000,14,FALSE))=TRUE,"",VLOOKUP($B48,IN_T10!$B$2:$AW$3000,14,FALSE))</f>
        <v>0</v>
      </c>
      <c r="P48" s="469">
        <f>IF(ISERROR(VLOOKUP($B48,IN_T10!$B$2:$AW$3000,15,FALSE))=TRUE,"",VLOOKUP($B48,IN_T10!$B$2:$AW$3000,15,FALSE))</f>
        <v>0</v>
      </c>
      <c r="Q48" s="467">
        <f>IF(ISERROR(VLOOKUP($B48,IN_T10!$B$2:$AW$3000,16,FALSE))=TRUE,"",VLOOKUP($B48,IN_T10!$B$2:$AW$3000,16,FALSE))</f>
        <v>0</v>
      </c>
      <c r="R48" s="469">
        <f>IF(ISERROR(VLOOKUP($B48,IN_T10!$B$2:$AW$3000,17,FALSE))=TRUE,"",VLOOKUP($B48,IN_T10!$B$2:$AW$3000,17,FALSE))</f>
        <v>0</v>
      </c>
      <c r="S48" s="467">
        <f>IF(ISERROR(VLOOKUP($B48,IN_T10!$B$2:$AW$3000,18,FALSE))=TRUE,"",VLOOKUP($B48,IN_T10!$B$2:$AW$3000,18,FALSE))</f>
        <v>0</v>
      </c>
      <c r="T48" s="469">
        <f>IF(ISERROR(VLOOKUP($B48,IN_T10!$B$2:$AW$3000,19,FALSE))=TRUE,"",VLOOKUP($B48,IN_T10!$B$2:$AW$3000,19,FALSE))</f>
        <v>0</v>
      </c>
      <c r="U48" s="467">
        <v>1</v>
      </c>
      <c r="V48" s="469">
        <v>0</v>
      </c>
      <c r="W48" s="467">
        <f>IF(ISERROR(VLOOKUP($B48,IN_T10!$B$2:$AW$3000,22,FALSE))=TRUE,"",VLOOKUP($B48,IN_T10!$B$2:$AW$3000,22,FALSE))</f>
        <v>0</v>
      </c>
      <c r="X48" s="469">
        <f>IF(ISERROR(VLOOKUP($B48,IN_T10!$B$2:$AW$3000,23,FALSE))=TRUE,"",VLOOKUP($B48,IN_T10!$B$2:$AW$3000,23,FALSE))</f>
        <v>0</v>
      </c>
      <c r="Y48" s="467">
        <f>IF(ISERROR(VLOOKUP($B48,IN_T10!$B$2:$AW$3000,24,FALSE))=TRUE,"",VLOOKUP($B48,IN_T10!$B$2:$AW$3000,24,FALSE))</f>
        <v>0</v>
      </c>
      <c r="Z48" s="469">
        <f>IF(ISERROR(VLOOKUP($B48,IN_T10!$B$2:$AW$3000,25,FALSE))=TRUE,"",VLOOKUP($B48,IN_T10!$B$2:$AW$3000,25,FALSE))</f>
        <v>0</v>
      </c>
      <c r="AA48" s="467">
        <f>IF(ISERROR(VLOOKUP($B48,IN_T10!$B$2:$AW$3000,26,FALSE))=TRUE,"",VLOOKUP($B48,IN_T10!$B$2:$AW$3000,26,FALSE))</f>
        <v>0</v>
      </c>
      <c r="AB48" s="469">
        <f>IF(ISERROR(VLOOKUP($B48,IN_T10!$B$2:$AW$3000,27,FALSE))=TRUE,"",VLOOKUP($B48,IN_T10!$B$2:$AW$3000,27,FALSE))</f>
        <v>0</v>
      </c>
      <c r="AC48" s="467">
        <f>IF(ISERROR(VLOOKUP($B48,IN_T10!$B$2:$AW$3000,28,FALSE))=TRUE,"",VLOOKUP($B48,IN_T10!$B$2:$AW$3000,28,FALSE))</f>
        <v>0</v>
      </c>
      <c r="AD48" s="469">
        <f>IF(ISERROR(VLOOKUP($B48,IN_T10!$B$2:$AW$3000,29,FALSE))=TRUE,"",VLOOKUP($B48,IN_T10!$B$2:$AW$3000,29,FALSE))</f>
        <v>0</v>
      </c>
      <c r="AE48" s="467">
        <f>IF(ISERROR(VLOOKUP($B48,IN_T10!$B$2:$AW$3000,30,FALSE))=TRUE,"",VLOOKUP($B48,IN_T10!$B$2:$AW$3000,30,FALSE))</f>
        <v>0</v>
      </c>
      <c r="AF48" s="469">
        <f>IF(ISERROR(VLOOKUP($B48,IN_T10!$B$2:$AW$3000,31,FALSE))=TRUE,"",VLOOKUP($B48,IN_T10!$B$2:$AW$3000,31,FALSE))</f>
        <v>0</v>
      </c>
      <c r="AG48" s="467">
        <f>IF(ISERROR(VLOOKUP($B48,IN_T10!$B$2:$AW$3000,32,FALSE))=TRUE,"",VLOOKUP($B48,IN_T10!$B$2:$AW$3000,32,FALSE))</f>
        <v>0</v>
      </c>
      <c r="AH48" s="469">
        <f>IF(ISERROR(VLOOKUP($B48,IN_T10!$B$2:$AW$3000,33,FALSE))=TRUE,"",VLOOKUP($B48,IN_T10!$B$2:$AW$3000,33,FALSE))</f>
        <v>0</v>
      </c>
      <c r="AI48" s="467">
        <f>IF(ISERROR(VLOOKUP($B48,IN_T10!$B$2:$AW$3000,34,FALSE))=TRUE,"",VLOOKUP($B48,IN_T10!$B$2:$AW$3000,34,FALSE))</f>
        <v>0</v>
      </c>
      <c r="AJ48" s="469">
        <f>IF(ISERROR(VLOOKUP($B48,IN_T10!$B$2:$AW$3000,35,FALSE))=TRUE,"",VLOOKUP($B48,IN_T10!$B$2:$AW$3000,35,FALSE))</f>
        <v>0</v>
      </c>
      <c r="AK48" s="467">
        <f>IF(ISERROR(VLOOKUP($B48,IN_T10!$B$2:$AW$3000,36,FALSE))=TRUE,"",VLOOKUP($B48,IN_T10!$B$2:$AW$3000,36,FALSE))</f>
        <v>0</v>
      </c>
      <c r="AL48" s="469">
        <f>IF(ISERROR(VLOOKUP($B48,IN_T10!$B$2:$AW$3000,37,FALSE))=TRUE,"",VLOOKUP($B48,IN_T10!$B$2:$AW$3000,37,FALSE))</f>
        <v>0</v>
      </c>
      <c r="AM48" s="467">
        <f>IF(ISERROR(VLOOKUP($B48,IN_T10!$B$2:$AW$3000,38,FALSE))=TRUE,"",VLOOKUP($B48,IN_T10!$B$2:$AW$3000,38,FALSE))</f>
        <v>0</v>
      </c>
      <c r="AN48" s="469">
        <f>IF(ISERROR(VLOOKUP($B48,IN_T10!$B$2:$AW$3000,39,FALSE))=TRUE,"",VLOOKUP($B48,IN_T10!$B$2:$AW$3000,39,FALSE))</f>
        <v>0</v>
      </c>
      <c r="AO48" s="467">
        <f>IF(ISERROR(VLOOKUP($B48,IN_T10!$B$2:$AW$3000,40,FALSE))=TRUE,"",VLOOKUP($B48,IN_T10!$B$2:$AW$3000,40,FALSE))</f>
        <v>0</v>
      </c>
      <c r="AP48" s="469">
        <f>IF(ISERROR(VLOOKUP($B48,IN_T10!$B$2:$AW$3000,41,FALSE))=TRUE,"",VLOOKUP($B48,IN_T10!$B$2:$AW$3000,41,FALSE))</f>
        <v>0</v>
      </c>
      <c r="AQ48" s="467">
        <f>IF(ISERROR(VLOOKUP($B48,IN_T10!$B$2:$AW$3000,42,FALSE))=TRUE,"",VLOOKUP($B48,IN_T10!$B$2:$AW$3000,42,FALSE))</f>
        <v>0</v>
      </c>
      <c r="AR48" s="469">
        <f>IF(ISERROR(VLOOKUP($B48,IN_T10!$B$2:$AW$3000,43,FALSE))=TRUE,"",VLOOKUP($B48,IN_T10!$B$2:$AW$3000,43,FALSE))</f>
        <v>0</v>
      </c>
      <c r="AS48" s="467">
        <f>IF(ISERROR(VLOOKUP($B48,IN_T10!$B$2:$AW$3000,44,FALSE))=TRUE,"",VLOOKUP($B48,IN_T10!$B$2:$AW$3000,44,FALSE))</f>
        <v>0</v>
      </c>
      <c r="AT48" s="472">
        <f>IF(ISERROR(VLOOKUP($B48,IN_T10!$B$2:$AW$3000,45,FALSE))=TRUE,"",VLOOKUP($B48,IN_T10!$B$2:$AW$3000,45,FALSE))</f>
        <v>0</v>
      </c>
      <c r="AU48" s="1179">
        <f t="shared" si="0"/>
        <v>1</v>
      </c>
      <c r="AV48" s="1180">
        <f t="shared" si="1"/>
        <v>0</v>
      </c>
      <c r="AW48" s="1490" t="str">
        <f t="shared" si="2"/>
        <v>OK</v>
      </c>
      <c r="AX48" s="1488">
        <f>'t1'!K48-'t3'!C48-'t3'!E48-'t3'!G48-'t3'!I48+'t3'!K48+'t3'!M48+'t3'!O48</f>
        <v>1</v>
      </c>
      <c r="AY48" s="1489">
        <f>'t1'!L48-'t3'!D48-'t3'!F48-'t3'!H48-'t3'!J48+'t3'!L48+'t3'!N48+'t3'!P48</f>
        <v>0</v>
      </c>
      <c r="AZ48" s="937">
        <f>'t1'!M48</f>
        <v>1</v>
      </c>
    </row>
    <row r="49" spans="1:52" ht="14.25" customHeight="1" thickBot="1" x14ac:dyDescent="0.3">
      <c r="A49" s="1001" t="str">
        <f>'t1'!A49</f>
        <v>Chimici con inc. di struttura semplice (rapp. Non escl.)</v>
      </c>
      <c r="B49" s="1027" t="str">
        <f>'t1'!B49</f>
        <v>SD0N15</v>
      </c>
      <c r="C49" s="467">
        <f>IF(ISERROR(VLOOKUP($B49,IN_T10!$B$2:$AW$3000,2,FALSE))=TRUE,"",VLOOKUP($B49,IN_T10!$B$2:$AW$3000,2,FALSE))</f>
        <v>0</v>
      </c>
      <c r="D49" s="469">
        <f>IF(ISERROR(VLOOKUP($B49,IN_T10!$B$2:$AW$3000,3,FALSE))=TRUE,"",VLOOKUP($B49,IN_T10!$B$2:$AW$3000,3,FALSE))</f>
        <v>0</v>
      </c>
      <c r="E49" s="467">
        <f>IF(ISERROR(VLOOKUP($B49,IN_T10!$B$2:$AW$3000,4,FALSE))=TRUE,"",VLOOKUP($B49,IN_T10!$B$2:$AW$3000,4,FALSE))</f>
        <v>0</v>
      </c>
      <c r="F49" s="469">
        <f>IF(ISERROR(VLOOKUP($B49,IN_T10!$B$2:$AW$3000,5,FALSE))=TRUE,"",VLOOKUP($B49,IN_T10!$B$2:$AW$3000,5,FALSE))</f>
        <v>0</v>
      </c>
      <c r="G49" s="467">
        <f>IF(ISERROR(VLOOKUP($B49,IN_T10!$B$2:$AW$3000,6,FALSE))=TRUE,"",VLOOKUP($B49,IN_T10!$B$2:$AW$3000,6,FALSE))</f>
        <v>0</v>
      </c>
      <c r="H49" s="469">
        <f>IF(ISERROR(VLOOKUP($B49,IN_T10!$B$2:$AW$3000,7,FALSE))=TRUE,"",VLOOKUP($B49,IN_T10!$B$2:$AW$3000,7,FALSE))</f>
        <v>0</v>
      </c>
      <c r="I49" s="467">
        <f>IF(ISERROR(VLOOKUP($B49,IN_T10!$B$2:$AW$3000,8,FALSE))=TRUE,"",VLOOKUP($B49,IN_T10!$B$2:$AW$3000,8,FALSE))</f>
        <v>0</v>
      </c>
      <c r="J49" s="469">
        <f>IF(ISERROR(VLOOKUP($B49,IN_T10!$B$2:$AW$3000,9,FALSE))=TRUE,"",VLOOKUP($B49,IN_T10!$B$2:$AW$3000,9,FALSE))</f>
        <v>0</v>
      </c>
      <c r="K49" s="467">
        <f>IF(ISERROR(VLOOKUP($B49,IN_T10!$B$2:$AW$3000,10,FALSE))=TRUE,"",VLOOKUP($B49,IN_T10!$B$2:$AW$3000,10,FALSE))</f>
        <v>0</v>
      </c>
      <c r="L49" s="469">
        <f>IF(ISERROR(VLOOKUP($B49,IN_T10!$B$2:$AW$3000,11,FALSE))=TRUE,"",VLOOKUP($B49,IN_T10!$B$2:$AW$3000,11,FALSE))</f>
        <v>0</v>
      </c>
      <c r="M49" s="467">
        <f>IF(ISERROR(VLOOKUP($B49,IN_T10!$B$2:$AW$3000,12,FALSE))=TRUE,"",VLOOKUP($B49,IN_T10!$B$2:$AW$3000,12,FALSE))</f>
        <v>0</v>
      </c>
      <c r="N49" s="469">
        <f>IF(ISERROR(VLOOKUP($B49,IN_T10!$B$2:$AW$3000,13,FALSE))=TRUE,"",VLOOKUP($B49,IN_T10!$B$2:$AW$3000,13,FALSE))</f>
        <v>0</v>
      </c>
      <c r="O49" s="467">
        <f>IF(ISERROR(VLOOKUP($B49,IN_T10!$B$2:$AW$3000,14,FALSE))=TRUE,"",VLOOKUP($B49,IN_T10!$B$2:$AW$3000,14,FALSE))</f>
        <v>0</v>
      </c>
      <c r="P49" s="469">
        <f>IF(ISERROR(VLOOKUP($B49,IN_T10!$B$2:$AW$3000,15,FALSE))=TRUE,"",VLOOKUP($B49,IN_T10!$B$2:$AW$3000,15,FALSE))</f>
        <v>0</v>
      </c>
      <c r="Q49" s="467">
        <f>IF(ISERROR(VLOOKUP($B49,IN_T10!$B$2:$AW$3000,16,FALSE))=TRUE,"",VLOOKUP($B49,IN_T10!$B$2:$AW$3000,16,FALSE))</f>
        <v>0</v>
      </c>
      <c r="R49" s="469">
        <f>IF(ISERROR(VLOOKUP($B49,IN_T10!$B$2:$AW$3000,17,FALSE))=TRUE,"",VLOOKUP($B49,IN_T10!$B$2:$AW$3000,17,FALSE))</f>
        <v>0</v>
      </c>
      <c r="S49" s="467">
        <f>IF(ISERROR(VLOOKUP($B49,IN_T10!$B$2:$AW$3000,18,FALSE))=TRUE,"",VLOOKUP($B49,IN_T10!$B$2:$AW$3000,18,FALSE))</f>
        <v>0</v>
      </c>
      <c r="T49" s="469">
        <f>IF(ISERROR(VLOOKUP($B49,IN_T10!$B$2:$AW$3000,19,FALSE))=TRUE,"",VLOOKUP($B49,IN_T10!$B$2:$AW$3000,19,FALSE))</f>
        <v>0</v>
      </c>
      <c r="U49" s="467">
        <v>0</v>
      </c>
      <c r="V49" s="469">
        <v>0</v>
      </c>
      <c r="W49" s="467">
        <f>IF(ISERROR(VLOOKUP($B49,IN_T10!$B$2:$AW$3000,22,FALSE))=TRUE,"",VLOOKUP($B49,IN_T10!$B$2:$AW$3000,22,FALSE))</f>
        <v>0</v>
      </c>
      <c r="X49" s="469">
        <f>IF(ISERROR(VLOOKUP($B49,IN_T10!$B$2:$AW$3000,23,FALSE))=TRUE,"",VLOOKUP($B49,IN_T10!$B$2:$AW$3000,23,FALSE))</f>
        <v>0</v>
      </c>
      <c r="Y49" s="467">
        <f>IF(ISERROR(VLOOKUP($B49,IN_T10!$B$2:$AW$3000,24,FALSE))=TRUE,"",VLOOKUP($B49,IN_T10!$B$2:$AW$3000,24,FALSE))</f>
        <v>0</v>
      </c>
      <c r="Z49" s="469">
        <f>IF(ISERROR(VLOOKUP($B49,IN_T10!$B$2:$AW$3000,25,FALSE))=TRUE,"",VLOOKUP($B49,IN_T10!$B$2:$AW$3000,25,FALSE))</f>
        <v>0</v>
      </c>
      <c r="AA49" s="467">
        <f>IF(ISERROR(VLOOKUP($B49,IN_T10!$B$2:$AW$3000,26,FALSE))=TRUE,"",VLOOKUP($B49,IN_T10!$B$2:$AW$3000,26,FALSE))</f>
        <v>0</v>
      </c>
      <c r="AB49" s="469">
        <f>IF(ISERROR(VLOOKUP($B49,IN_T10!$B$2:$AW$3000,27,FALSE))=TRUE,"",VLOOKUP($B49,IN_T10!$B$2:$AW$3000,27,FALSE))</f>
        <v>0</v>
      </c>
      <c r="AC49" s="467">
        <f>IF(ISERROR(VLOOKUP($B49,IN_T10!$B$2:$AW$3000,28,FALSE))=TRUE,"",VLOOKUP($B49,IN_T10!$B$2:$AW$3000,28,FALSE))</f>
        <v>0</v>
      </c>
      <c r="AD49" s="469">
        <f>IF(ISERROR(VLOOKUP($B49,IN_T10!$B$2:$AW$3000,29,FALSE))=TRUE,"",VLOOKUP($B49,IN_T10!$B$2:$AW$3000,29,FALSE))</f>
        <v>0</v>
      </c>
      <c r="AE49" s="467">
        <f>IF(ISERROR(VLOOKUP($B49,IN_T10!$B$2:$AW$3000,30,FALSE))=TRUE,"",VLOOKUP($B49,IN_T10!$B$2:$AW$3000,30,FALSE))</f>
        <v>0</v>
      </c>
      <c r="AF49" s="469">
        <f>IF(ISERROR(VLOOKUP($B49,IN_T10!$B$2:$AW$3000,31,FALSE))=TRUE,"",VLOOKUP($B49,IN_T10!$B$2:$AW$3000,31,FALSE))</f>
        <v>0</v>
      </c>
      <c r="AG49" s="467">
        <f>IF(ISERROR(VLOOKUP($B49,IN_T10!$B$2:$AW$3000,32,FALSE))=TRUE,"",VLOOKUP($B49,IN_T10!$B$2:$AW$3000,32,FALSE))</f>
        <v>0</v>
      </c>
      <c r="AH49" s="469">
        <f>IF(ISERROR(VLOOKUP($B49,IN_T10!$B$2:$AW$3000,33,FALSE))=TRUE,"",VLOOKUP($B49,IN_T10!$B$2:$AW$3000,33,FALSE))</f>
        <v>0</v>
      </c>
      <c r="AI49" s="467">
        <f>IF(ISERROR(VLOOKUP($B49,IN_T10!$B$2:$AW$3000,34,FALSE))=TRUE,"",VLOOKUP($B49,IN_T10!$B$2:$AW$3000,34,FALSE))</f>
        <v>0</v>
      </c>
      <c r="AJ49" s="469">
        <f>IF(ISERROR(VLOOKUP($B49,IN_T10!$B$2:$AW$3000,35,FALSE))=TRUE,"",VLOOKUP($B49,IN_T10!$B$2:$AW$3000,35,FALSE))</f>
        <v>0</v>
      </c>
      <c r="AK49" s="467">
        <f>IF(ISERROR(VLOOKUP($B49,IN_T10!$B$2:$AW$3000,36,FALSE))=TRUE,"",VLOOKUP($B49,IN_T10!$B$2:$AW$3000,36,FALSE))</f>
        <v>0</v>
      </c>
      <c r="AL49" s="469">
        <f>IF(ISERROR(VLOOKUP($B49,IN_T10!$B$2:$AW$3000,37,FALSE))=TRUE,"",VLOOKUP($B49,IN_T10!$B$2:$AW$3000,37,FALSE))</f>
        <v>0</v>
      </c>
      <c r="AM49" s="467">
        <f>IF(ISERROR(VLOOKUP($B49,IN_T10!$B$2:$AW$3000,38,FALSE))=TRUE,"",VLOOKUP($B49,IN_T10!$B$2:$AW$3000,38,FALSE))</f>
        <v>0</v>
      </c>
      <c r="AN49" s="469">
        <f>IF(ISERROR(VLOOKUP($B49,IN_T10!$B$2:$AW$3000,39,FALSE))=TRUE,"",VLOOKUP($B49,IN_T10!$B$2:$AW$3000,39,FALSE))</f>
        <v>0</v>
      </c>
      <c r="AO49" s="467">
        <f>IF(ISERROR(VLOOKUP($B49,IN_T10!$B$2:$AW$3000,40,FALSE))=TRUE,"",VLOOKUP($B49,IN_T10!$B$2:$AW$3000,40,FALSE))</f>
        <v>0</v>
      </c>
      <c r="AP49" s="469">
        <f>IF(ISERROR(VLOOKUP($B49,IN_T10!$B$2:$AW$3000,41,FALSE))=TRUE,"",VLOOKUP($B49,IN_T10!$B$2:$AW$3000,41,FALSE))</f>
        <v>0</v>
      </c>
      <c r="AQ49" s="467">
        <f>IF(ISERROR(VLOOKUP($B49,IN_T10!$B$2:$AW$3000,42,FALSE))=TRUE,"",VLOOKUP($B49,IN_T10!$B$2:$AW$3000,42,FALSE))</f>
        <v>0</v>
      </c>
      <c r="AR49" s="469">
        <f>IF(ISERROR(VLOOKUP($B49,IN_T10!$B$2:$AW$3000,43,FALSE))=TRUE,"",VLOOKUP($B49,IN_T10!$B$2:$AW$3000,43,FALSE))</f>
        <v>0</v>
      </c>
      <c r="AS49" s="467">
        <f>IF(ISERROR(VLOOKUP($B49,IN_T10!$B$2:$AW$3000,44,FALSE))=TRUE,"",VLOOKUP($B49,IN_T10!$B$2:$AW$3000,44,FALSE))</f>
        <v>0</v>
      </c>
      <c r="AT49" s="472">
        <f>IF(ISERROR(VLOOKUP($B49,IN_T10!$B$2:$AW$3000,45,FALSE))=TRUE,"",VLOOKUP($B49,IN_T10!$B$2:$AW$3000,45,FALSE))</f>
        <v>0</v>
      </c>
      <c r="AU49" s="1179">
        <f t="shared" si="0"/>
        <v>0</v>
      </c>
      <c r="AV49" s="1180">
        <f t="shared" si="1"/>
        <v>0</v>
      </c>
      <c r="AW49" s="1490" t="str">
        <f t="shared" si="2"/>
        <v>OK</v>
      </c>
      <c r="AX49" s="1488">
        <f>'t1'!K49-'t3'!C49-'t3'!E49-'t3'!G49-'t3'!I49+'t3'!K49+'t3'!M49+'t3'!O49</f>
        <v>0</v>
      </c>
      <c r="AY49" s="1489">
        <f>'t1'!L49-'t3'!D49-'t3'!F49-'t3'!H49-'t3'!J49+'t3'!L49+'t3'!N49+'t3'!P49</f>
        <v>0</v>
      </c>
      <c r="AZ49" s="937">
        <f>'t1'!M49</f>
        <v>0</v>
      </c>
    </row>
    <row r="50" spans="1:52" ht="14.25" customHeight="1" thickBot="1" x14ac:dyDescent="0.3">
      <c r="A50" s="1001" t="str">
        <f>'t1'!A50</f>
        <v>Chimici con altri incar. Prof.li (rapp. Esclusivo)</v>
      </c>
      <c r="B50" s="1027" t="str">
        <f>'t1'!B50</f>
        <v>SD0A15</v>
      </c>
      <c r="C50" s="467">
        <f>IF(ISERROR(VLOOKUP($B50,IN_T10!$B$2:$AW$3000,2,FALSE))=TRUE,"",VLOOKUP($B50,IN_T10!$B$2:$AW$3000,2,FALSE))</f>
        <v>0</v>
      </c>
      <c r="D50" s="469">
        <f>IF(ISERROR(VLOOKUP($B50,IN_T10!$B$2:$AW$3000,3,FALSE))=TRUE,"",VLOOKUP($B50,IN_T10!$B$2:$AW$3000,3,FALSE))</f>
        <v>0</v>
      </c>
      <c r="E50" s="467">
        <f>IF(ISERROR(VLOOKUP($B50,IN_T10!$B$2:$AW$3000,4,FALSE))=TRUE,"",VLOOKUP($B50,IN_T10!$B$2:$AW$3000,4,FALSE))</f>
        <v>0</v>
      </c>
      <c r="F50" s="469">
        <f>IF(ISERROR(VLOOKUP($B50,IN_T10!$B$2:$AW$3000,5,FALSE))=TRUE,"",VLOOKUP($B50,IN_T10!$B$2:$AW$3000,5,FALSE))</f>
        <v>0</v>
      </c>
      <c r="G50" s="467">
        <f>IF(ISERROR(VLOOKUP($B50,IN_T10!$B$2:$AW$3000,6,FALSE))=TRUE,"",VLOOKUP($B50,IN_T10!$B$2:$AW$3000,6,FALSE))</f>
        <v>0</v>
      </c>
      <c r="H50" s="469">
        <f>IF(ISERROR(VLOOKUP($B50,IN_T10!$B$2:$AW$3000,7,FALSE))=TRUE,"",VLOOKUP($B50,IN_T10!$B$2:$AW$3000,7,FALSE))</f>
        <v>0</v>
      </c>
      <c r="I50" s="467">
        <f>IF(ISERROR(VLOOKUP($B50,IN_T10!$B$2:$AW$3000,8,FALSE))=TRUE,"",VLOOKUP($B50,IN_T10!$B$2:$AW$3000,8,FALSE))</f>
        <v>0</v>
      </c>
      <c r="J50" s="469">
        <f>IF(ISERROR(VLOOKUP($B50,IN_T10!$B$2:$AW$3000,9,FALSE))=TRUE,"",VLOOKUP($B50,IN_T10!$B$2:$AW$3000,9,FALSE))</f>
        <v>0</v>
      </c>
      <c r="K50" s="467">
        <f>IF(ISERROR(VLOOKUP($B50,IN_T10!$B$2:$AW$3000,10,FALSE))=TRUE,"",VLOOKUP($B50,IN_T10!$B$2:$AW$3000,10,FALSE))</f>
        <v>0</v>
      </c>
      <c r="L50" s="469">
        <f>IF(ISERROR(VLOOKUP($B50,IN_T10!$B$2:$AW$3000,11,FALSE))=TRUE,"",VLOOKUP($B50,IN_T10!$B$2:$AW$3000,11,FALSE))</f>
        <v>0</v>
      </c>
      <c r="M50" s="467">
        <f>IF(ISERROR(VLOOKUP($B50,IN_T10!$B$2:$AW$3000,12,FALSE))=TRUE,"",VLOOKUP($B50,IN_T10!$B$2:$AW$3000,12,FALSE))</f>
        <v>0</v>
      </c>
      <c r="N50" s="469">
        <f>IF(ISERROR(VLOOKUP($B50,IN_T10!$B$2:$AW$3000,13,FALSE))=TRUE,"",VLOOKUP($B50,IN_T10!$B$2:$AW$3000,13,FALSE))</f>
        <v>0</v>
      </c>
      <c r="O50" s="467">
        <f>IF(ISERROR(VLOOKUP($B50,IN_T10!$B$2:$AW$3000,14,FALSE))=TRUE,"",VLOOKUP($B50,IN_T10!$B$2:$AW$3000,14,FALSE))</f>
        <v>0</v>
      </c>
      <c r="P50" s="469">
        <f>IF(ISERROR(VLOOKUP($B50,IN_T10!$B$2:$AW$3000,15,FALSE))=TRUE,"",VLOOKUP($B50,IN_T10!$B$2:$AW$3000,15,FALSE))</f>
        <v>0</v>
      </c>
      <c r="Q50" s="467">
        <f>IF(ISERROR(VLOOKUP($B50,IN_T10!$B$2:$AW$3000,16,FALSE))=TRUE,"",VLOOKUP($B50,IN_T10!$B$2:$AW$3000,16,FALSE))</f>
        <v>0</v>
      </c>
      <c r="R50" s="469">
        <f>IF(ISERROR(VLOOKUP($B50,IN_T10!$B$2:$AW$3000,17,FALSE))=TRUE,"",VLOOKUP($B50,IN_T10!$B$2:$AW$3000,17,FALSE))</f>
        <v>0</v>
      </c>
      <c r="S50" s="467">
        <f>IF(ISERROR(VLOOKUP($B50,IN_T10!$B$2:$AW$3000,18,FALSE))=TRUE,"",VLOOKUP($B50,IN_T10!$B$2:$AW$3000,18,FALSE))</f>
        <v>0</v>
      </c>
      <c r="T50" s="469">
        <f>IF(ISERROR(VLOOKUP($B50,IN_T10!$B$2:$AW$3000,19,FALSE))=TRUE,"",VLOOKUP($B50,IN_T10!$B$2:$AW$3000,19,FALSE))</f>
        <v>0</v>
      </c>
      <c r="U50" s="467">
        <v>1</v>
      </c>
      <c r="V50" s="469">
        <v>0</v>
      </c>
      <c r="W50" s="467">
        <f>IF(ISERROR(VLOOKUP($B50,IN_T10!$B$2:$AW$3000,22,FALSE))=TRUE,"",VLOOKUP($B50,IN_T10!$B$2:$AW$3000,22,FALSE))</f>
        <v>0</v>
      </c>
      <c r="X50" s="469">
        <f>IF(ISERROR(VLOOKUP($B50,IN_T10!$B$2:$AW$3000,23,FALSE))=TRUE,"",VLOOKUP($B50,IN_T10!$B$2:$AW$3000,23,FALSE))</f>
        <v>0</v>
      </c>
      <c r="Y50" s="467">
        <f>IF(ISERROR(VLOOKUP($B50,IN_T10!$B$2:$AW$3000,24,FALSE))=TRUE,"",VLOOKUP($B50,IN_T10!$B$2:$AW$3000,24,FALSE))</f>
        <v>0</v>
      </c>
      <c r="Z50" s="469">
        <f>IF(ISERROR(VLOOKUP($B50,IN_T10!$B$2:$AW$3000,25,FALSE))=TRUE,"",VLOOKUP($B50,IN_T10!$B$2:$AW$3000,25,FALSE))</f>
        <v>0</v>
      </c>
      <c r="AA50" s="467">
        <f>IF(ISERROR(VLOOKUP($B50,IN_T10!$B$2:$AW$3000,26,FALSE))=TRUE,"",VLOOKUP($B50,IN_T10!$B$2:$AW$3000,26,FALSE))</f>
        <v>0</v>
      </c>
      <c r="AB50" s="469">
        <f>IF(ISERROR(VLOOKUP($B50,IN_T10!$B$2:$AW$3000,27,FALSE))=TRUE,"",VLOOKUP($B50,IN_T10!$B$2:$AW$3000,27,FALSE))</f>
        <v>0</v>
      </c>
      <c r="AC50" s="467">
        <f>IF(ISERROR(VLOOKUP($B50,IN_T10!$B$2:$AW$3000,28,FALSE))=TRUE,"",VLOOKUP($B50,IN_T10!$B$2:$AW$3000,28,FALSE))</f>
        <v>0</v>
      </c>
      <c r="AD50" s="469">
        <f>IF(ISERROR(VLOOKUP($B50,IN_T10!$B$2:$AW$3000,29,FALSE))=TRUE,"",VLOOKUP($B50,IN_T10!$B$2:$AW$3000,29,FALSE))</f>
        <v>0</v>
      </c>
      <c r="AE50" s="467">
        <f>IF(ISERROR(VLOOKUP($B50,IN_T10!$B$2:$AW$3000,30,FALSE))=TRUE,"",VLOOKUP($B50,IN_T10!$B$2:$AW$3000,30,FALSE))</f>
        <v>0</v>
      </c>
      <c r="AF50" s="469">
        <f>IF(ISERROR(VLOOKUP($B50,IN_T10!$B$2:$AW$3000,31,FALSE))=TRUE,"",VLOOKUP($B50,IN_T10!$B$2:$AW$3000,31,FALSE))</f>
        <v>0</v>
      </c>
      <c r="AG50" s="467">
        <f>IF(ISERROR(VLOOKUP($B50,IN_T10!$B$2:$AW$3000,32,FALSE))=TRUE,"",VLOOKUP($B50,IN_T10!$B$2:$AW$3000,32,FALSE))</f>
        <v>0</v>
      </c>
      <c r="AH50" s="469">
        <f>IF(ISERROR(VLOOKUP($B50,IN_T10!$B$2:$AW$3000,33,FALSE))=TRUE,"",VLOOKUP($B50,IN_T10!$B$2:$AW$3000,33,FALSE))</f>
        <v>0</v>
      </c>
      <c r="AI50" s="467">
        <f>IF(ISERROR(VLOOKUP($B50,IN_T10!$B$2:$AW$3000,34,FALSE))=TRUE,"",VLOOKUP($B50,IN_T10!$B$2:$AW$3000,34,FALSE))</f>
        <v>0</v>
      </c>
      <c r="AJ50" s="469">
        <f>IF(ISERROR(VLOOKUP($B50,IN_T10!$B$2:$AW$3000,35,FALSE))=TRUE,"",VLOOKUP($B50,IN_T10!$B$2:$AW$3000,35,FALSE))</f>
        <v>0</v>
      </c>
      <c r="AK50" s="467">
        <f>IF(ISERROR(VLOOKUP($B50,IN_T10!$B$2:$AW$3000,36,FALSE))=TRUE,"",VLOOKUP($B50,IN_T10!$B$2:$AW$3000,36,FALSE))</f>
        <v>0</v>
      </c>
      <c r="AL50" s="469">
        <f>IF(ISERROR(VLOOKUP($B50,IN_T10!$B$2:$AW$3000,37,FALSE))=TRUE,"",VLOOKUP($B50,IN_T10!$B$2:$AW$3000,37,FALSE))</f>
        <v>0</v>
      </c>
      <c r="AM50" s="467">
        <f>IF(ISERROR(VLOOKUP($B50,IN_T10!$B$2:$AW$3000,38,FALSE))=TRUE,"",VLOOKUP($B50,IN_T10!$B$2:$AW$3000,38,FALSE))</f>
        <v>0</v>
      </c>
      <c r="AN50" s="469">
        <f>IF(ISERROR(VLOOKUP($B50,IN_T10!$B$2:$AW$3000,39,FALSE))=TRUE,"",VLOOKUP($B50,IN_T10!$B$2:$AW$3000,39,FALSE))</f>
        <v>0</v>
      </c>
      <c r="AO50" s="467">
        <f>IF(ISERROR(VLOOKUP($B50,IN_T10!$B$2:$AW$3000,40,FALSE))=TRUE,"",VLOOKUP($B50,IN_T10!$B$2:$AW$3000,40,FALSE))</f>
        <v>0</v>
      </c>
      <c r="AP50" s="469">
        <f>IF(ISERROR(VLOOKUP($B50,IN_T10!$B$2:$AW$3000,41,FALSE))=TRUE,"",VLOOKUP($B50,IN_T10!$B$2:$AW$3000,41,FALSE))</f>
        <v>0</v>
      </c>
      <c r="AQ50" s="467">
        <f>IF(ISERROR(VLOOKUP($B50,IN_T10!$B$2:$AW$3000,42,FALSE))=TRUE,"",VLOOKUP($B50,IN_T10!$B$2:$AW$3000,42,FALSE))</f>
        <v>0</v>
      </c>
      <c r="AR50" s="469">
        <f>IF(ISERROR(VLOOKUP($B50,IN_T10!$B$2:$AW$3000,43,FALSE))=TRUE,"",VLOOKUP($B50,IN_T10!$B$2:$AW$3000,43,FALSE))</f>
        <v>0</v>
      </c>
      <c r="AS50" s="467">
        <f>IF(ISERROR(VLOOKUP($B50,IN_T10!$B$2:$AW$3000,44,FALSE))=TRUE,"",VLOOKUP($B50,IN_T10!$B$2:$AW$3000,44,FALSE))</f>
        <v>0</v>
      </c>
      <c r="AT50" s="472">
        <f>IF(ISERROR(VLOOKUP($B50,IN_T10!$B$2:$AW$3000,45,FALSE))=TRUE,"",VLOOKUP($B50,IN_T10!$B$2:$AW$3000,45,FALSE))</f>
        <v>0</v>
      </c>
      <c r="AU50" s="1179">
        <f t="shared" si="0"/>
        <v>1</v>
      </c>
      <c r="AV50" s="1180">
        <f t="shared" si="1"/>
        <v>0</v>
      </c>
      <c r="AW50" s="1490" t="str">
        <f t="shared" si="2"/>
        <v>OK</v>
      </c>
      <c r="AX50" s="1488">
        <f>'t1'!K50-'t3'!C50-'t3'!E50-'t3'!G50-'t3'!I50+'t3'!K50+'t3'!M50+'t3'!O50</f>
        <v>1</v>
      </c>
      <c r="AY50" s="1489">
        <f>'t1'!L50-'t3'!D50-'t3'!F50-'t3'!H50-'t3'!J50+'t3'!L50+'t3'!N50+'t3'!P50</f>
        <v>0</v>
      </c>
      <c r="AZ50" s="937">
        <f>'t1'!M50</f>
        <v>1</v>
      </c>
    </row>
    <row r="51" spans="1:52" ht="14.25" customHeight="1" thickBot="1" x14ac:dyDescent="0.3">
      <c r="A51" s="1001" t="str">
        <f>'t1'!A51</f>
        <v>Chimici con altri incar. Prof.li (rapp. Non escl.)</v>
      </c>
      <c r="B51" s="1027" t="str">
        <f>'t1'!B51</f>
        <v>SD0014</v>
      </c>
      <c r="C51" s="467">
        <f>IF(ISERROR(VLOOKUP($B51,IN_T10!$B$2:$AW$3000,2,FALSE))=TRUE,"",VLOOKUP($B51,IN_T10!$B$2:$AW$3000,2,FALSE))</f>
        <v>0</v>
      </c>
      <c r="D51" s="469">
        <f>IF(ISERROR(VLOOKUP($B51,IN_T10!$B$2:$AW$3000,3,FALSE))=TRUE,"",VLOOKUP($B51,IN_T10!$B$2:$AW$3000,3,FALSE))</f>
        <v>0</v>
      </c>
      <c r="E51" s="467">
        <f>IF(ISERROR(VLOOKUP($B51,IN_T10!$B$2:$AW$3000,4,FALSE))=TRUE,"",VLOOKUP($B51,IN_T10!$B$2:$AW$3000,4,FALSE))</f>
        <v>0</v>
      </c>
      <c r="F51" s="469">
        <f>IF(ISERROR(VLOOKUP($B51,IN_T10!$B$2:$AW$3000,5,FALSE))=TRUE,"",VLOOKUP($B51,IN_T10!$B$2:$AW$3000,5,FALSE))</f>
        <v>0</v>
      </c>
      <c r="G51" s="467">
        <f>IF(ISERROR(VLOOKUP($B51,IN_T10!$B$2:$AW$3000,6,FALSE))=TRUE,"",VLOOKUP($B51,IN_T10!$B$2:$AW$3000,6,FALSE))</f>
        <v>0</v>
      </c>
      <c r="H51" s="469">
        <f>IF(ISERROR(VLOOKUP($B51,IN_T10!$B$2:$AW$3000,7,FALSE))=TRUE,"",VLOOKUP($B51,IN_T10!$B$2:$AW$3000,7,FALSE))</f>
        <v>0</v>
      </c>
      <c r="I51" s="467">
        <f>IF(ISERROR(VLOOKUP($B51,IN_T10!$B$2:$AW$3000,8,FALSE))=TRUE,"",VLOOKUP($B51,IN_T10!$B$2:$AW$3000,8,FALSE))</f>
        <v>0</v>
      </c>
      <c r="J51" s="469">
        <f>IF(ISERROR(VLOOKUP($B51,IN_T10!$B$2:$AW$3000,9,FALSE))=TRUE,"",VLOOKUP($B51,IN_T10!$B$2:$AW$3000,9,FALSE))</f>
        <v>0</v>
      </c>
      <c r="K51" s="467">
        <f>IF(ISERROR(VLOOKUP($B51,IN_T10!$B$2:$AW$3000,10,FALSE))=TRUE,"",VLOOKUP($B51,IN_T10!$B$2:$AW$3000,10,FALSE))</f>
        <v>0</v>
      </c>
      <c r="L51" s="469">
        <f>IF(ISERROR(VLOOKUP($B51,IN_T10!$B$2:$AW$3000,11,FALSE))=TRUE,"",VLOOKUP($B51,IN_T10!$B$2:$AW$3000,11,FALSE))</f>
        <v>0</v>
      </c>
      <c r="M51" s="467">
        <f>IF(ISERROR(VLOOKUP($B51,IN_T10!$B$2:$AW$3000,12,FALSE))=TRUE,"",VLOOKUP($B51,IN_T10!$B$2:$AW$3000,12,FALSE))</f>
        <v>0</v>
      </c>
      <c r="N51" s="469">
        <f>IF(ISERROR(VLOOKUP($B51,IN_T10!$B$2:$AW$3000,13,FALSE))=TRUE,"",VLOOKUP($B51,IN_T10!$B$2:$AW$3000,13,FALSE))</f>
        <v>0</v>
      </c>
      <c r="O51" s="467">
        <f>IF(ISERROR(VLOOKUP($B51,IN_T10!$B$2:$AW$3000,14,FALSE))=TRUE,"",VLOOKUP($B51,IN_T10!$B$2:$AW$3000,14,FALSE))</f>
        <v>0</v>
      </c>
      <c r="P51" s="469">
        <f>IF(ISERROR(VLOOKUP($B51,IN_T10!$B$2:$AW$3000,15,FALSE))=TRUE,"",VLOOKUP($B51,IN_T10!$B$2:$AW$3000,15,FALSE))</f>
        <v>0</v>
      </c>
      <c r="Q51" s="467">
        <f>IF(ISERROR(VLOOKUP($B51,IN_T10!$B$2:$AW$3000,16,FALSE))=TRUE,"",VLOOKUP($B51,IN_T10!$B$2:$AW$3000,16,FALSE))</f>
        <v>0</v>
      </c>
      <c r="R51" s="469">
        <f>IF(ISERROR(VLOOKUP($B51,IN_T10!$B$2:$AW$3000,17,FALSE))=TRUE,"",VLOOKUP($B51,IN_T10!$B$2:$AW$3000,17,FALSE))</f>
        <v>0</v>
      </c>
      <c r="S51" s="467">
        <f>IF(ISERROR(VLOOKUP($B51,IN_T10!$B$2:$AW$3000,18,FALSE))=TRUE,"",VLOOKUP($B51,IN_T10!$B$2:$AW$3000,18,FALSE))</f>
        <v>0</v>
      </c>
      <c r="T51" s="469">
        <f>IF(ISERROR(VLOOKUP($B51,IN_T10!$B$2:$AW$3000,19,FALSE))=TRUE,"",VLOOKUP($B51,IN_T10!$B$2:$AW$3000,19,FALSE))</f>
        <v>0</v>
      </c>
      <c r="U51" s="467">
        <v>0</v>
      </c>
      <c r="V51" s="469">
        <v>0</v>
      </c>
      <c r="W51" s="467">
        <f>IF(ISERROR(VLOOKUP($B51,IN_T10!$B$2:$AW$3000,22,FALSE))=TRUE,"",VLOOKUP($B51,IN_T10!$B$2:$AW$3000,22,FALSE))</f>
        <v>0</v>
      </c>
      <c r="X51" s="469">
        <f>IF(ISERROR(VLOOKUP($B51,IN_T10!$B$2:$AW$3000,23,FALSE))=TRUE,"",VLOOKUP($B51,IN_T10!$B$2:$AW$3000,23,FALSE))</f>
        <v>0</v>
      </c>
      <c r="Y51" s="467">
        <f>IF(ISERROR(VLOOKUP($B51,IN_T10!$B$2:$AW$3000,24,FALSE))=TRUE,"",VLOOKUP($B51,IN_T10!$B$2:$AW$3000,24,FALSE))</f>
        <v>0</v>
      </c>
      <c r="Z51" s="469">
        <f>IF(ISERROR(VLOOKUP($B51,IN_T10!$B$2:$AW$3000,25,FALSE))=TRUE,"",VLOOKUP($B51,IN_T10!$B$2:$AW$3000,25,FALSE))</f>
        <v>0</v>
      </c>
      <c r="AA51" s="467">
        <f>IF(ISERROR(VLOOKUP($B51,IN_T10!$B$2:$AW$3000,26,FALSE))=TRUE,"",VLOOKUP($B51,IN_T10!$B$2:$AW$3000,26,FALSE))</f>
        <v>0</v>
      </c>
      <c r="AB51" s="469">
        <f>IF(ISERROR(VLOOKUP($B51,IN_T10!$B$2:$AW$3000,27,FALSE))=TRUE,"",VLOOKUP($B51,IN_T10!$B$2:$AW$3000,27,FALSE))</f>
        <v>0</v>
      </c>
      <c r="AC51" s="467">
        <f>IF(ISERROR(VLOOKUP($B51,IN_T10!$B$2:$AW$3000,28,FALSE))=TRUE,"",VLOOKUP($B51,IN_T10!$B$2:$AW$3000,28,FALSE))</f>
        <v>0</v>
      </c>
      <c r="AD51" s="469">
        <f>IF(ISERROR(VLOOKUP($B51,IN_T10!$B$2:$AW$3000,29,FALSE))=TRUE,"",VLOOKUP($B51,IN_T10!$B$2:$AW$3000,29,FALSE))</f>
        <v>0</v>
      </c>
      <c r="AE51" s="467">
        <f>IF(ISERROR(VLOOKUP($B51,IN_T10!$B$2:$AW$3000,30,FALSE))=TRUE,"",VLOOKUP($B51,IN_T10!$B$2:$AW$3000,30,FALSE))</f>
        <v>0</v>
      </c>
      <c r="AF51" s="469">
        <f>IF(ISERROR(VLOOKUP($B51,IN_T10!$B$2:$AW$3000,31,FALSE))=TRUE,"",VLOOKUP($B51,IN_T10!$B$2:$AW$3000,31,FALSE))</f>
        <v>0</v>
      </c>
      <c r="AG51" s="467">
        <f>IF(ISERROR(VLOOKUP($B51,IN_T10!$B$2:$AW$3000,32,FALSE))=TRUE,"",VLOOKUP($B51,IN_T10!$B$2:$AW$3000,32,FALSE))</f>
        <v>0</v>
      </c>
      <c r="AH51" s="469">
        <f>IF(ISERROR(VLOOKUP($B51,IN_T10!$B$2:$AW$3000,33,FALSE))=TRUE,"",VLOOKUP($B51,IN_T10!$B$2:$AW$3000,33,FALSE))</f>
        <v>0</v>
      </c>
      <c r="AI51" s="467">
        <f>IF(ISERROR(VLOOKUP($B51,IN_T10!$B$2:$AW$3000,34,FALSE))=TRUE,"",VLOOKUP($B51,IN_T10!$B$2:$AW$3000,34,FALSE))</f>
        <v>0</v>
      </c>
      <c r="AJ51" s="469">
        <f>IF(ISERROR(VLOOKUP($B51,IN_T10!$B$2:$AW$3000,35,FALSE))=TRUE,"",VLOOKUP($B51,IN_T10!$B$2:$AW$3000,35,FALSE))</f>
        <v>0</v>
      </c>
      <c r="AK51" s="467">
        <f>IF(ISERROR(VLOOKUP($B51,IN_T10!$B$2:$AW$3000,36,FALSE))=TRUE,"",VLOOKUP($B51,IN_T10!$B$2:$AW$3000,36,FALSE))</f>
        <v>0</v>
      </c>
      <c r="AL51" s="469">
        <f>IF(ISERROR(VLOOKUP($B51,IN_T10!$B$2:$AW$3000,37,FALSE))=TRUE,"",VLOOKUP($B51,IN_T10!$B$2:$AW$3000,37,FALSE))</f>
        <v>0</v>
      </c>
      <c r="AM51" s="467">
        <f>IF(ISERROR(VLOOKUP($B51,IN_T10!$B$2:$AW$3000,38,FALSE))=TRUE,"",VLOOKUP($B51,IN_T10!$B$2:$AW$3000,38,FALSE))</f>
        <v>0</v>
      </c>
      <c r="AN51" s="469">
        <f>IF(ISERROR(VLOOKUP($B51,IN_T10!$B$2:$AW$3000,39,FALSE))=TRUE,"",VLOOKUP($B51,IN_T10!$B$2:$AW$3000,39,FALSE))</f>
        <v>0</v>
      </c>
      <c r="AO51" s="467">
        <f>IF(ISERROR(VLOOKUP($B51,IN_T10!$B$2:$AW$3000,40,FALSE))=TRUE,"",VLOOKUP($B51,IN_T10!$B$2:$AW$3000,40,FALSE))</f>
        <v>0</v>
      </c>
      <c r="AP51" s="469">
        <f>IF(ISERROR(VLOOKUP($B51,IN_T10!$B$2:$AW$3000,41,FALSE))=TRUE,"",VLOOKUP($B51,IN_T10!$B$2:$AW$3000,41,FALSE))</f>
        <v>0</v>
      </c>
      <c r="AQ51" s="467">
        <f>IF(ISERROR(VLOOKUP($B51,IN_T10!$B$2:$AW$3000,42,FALSE))=TRUE,"",VLOOKUP($B51,IN_T10!$B$2:$AW$3000,42,FALSE))</f>
        <v>0</v>
      </c>
      <c r="AR51" s="469">
        <f>IF(ISERROR(VLOOKUP($B51,IN_T10!$B$2:$AW$3000,43,FALSE))=TRUE,"",VLOOKUP($B51,IN_T10!$B$2:$AW$3000,43,FALSE))</f>
        <v>0</v>
      </c>
      <c r="AS51" s="467">
        <f>IF(ISERROR(VLOOKUP($B51,IN_T10!$B$2:$AW$3000,44,FALSE))=TRUE,"",VLOOKUP($B51,IN_T10!$B$2:$AW$3000,44,FALSE))</f>
        <v>0</v>
      </c>
      <c r="AT51" s="472">
        <f>IF(ISERROR(VLOOKUP($B51,IN_T10!$B$2:$AW$3000,45,FALSE))=TRUE,"",VLOOKUP($B51,IN_T10!$B$2:$AW$3000,45,FALSE))</f>
        <v>0</v>
      </c>
      <c r="AU51" s="1179">
        <f t="shared" si="0"/>
        <v>0</v>
      </c>
      <c r="AV51" s="1180">
        <f t="shared" si="1"/>
        <v>0</v>
      </c>
      <c r="AW51" s="1490" t="str">
        <f t="shared" si="2"/>
        <v>OK</v>
      </c>
      <c r="AX51" s="1488">
        <f>'t1'!K51-'t3'!C51-'t3'!E51-'t3'!G51-'t3'!I51+'t3'!K51+'t3'!M51+'t3'!O51</f>
        <v>0</v>
      </c>
      <c r="AY51" s="1489">
        <f>'t1'!L51-'t3'!D51-'t3'!F51-'t3'!H51-'t3'!J51+'t3'!L51+'t3'!N51+'t3'!P51</f>
        <v>0</v>
      </c>
      <c r="AZ51" s="937">
        <f>'t1'!M51</f>
        <v>0</v>
      </c>
    </row>
    <row r="52" spans="1:52" ht="14.25" customHeight="1" thickBot="1" x14ac:dyDescent="0.3">
      <c r="A52" s="1001" t="str">
        <f>'t1'!A52</f>
        <v>Chimici a t. determinato (art. 15-septies d.lgs. 502/92)</v>
      </c>
      <c r="B52" s="1027" t="str">
        <f>'t1'!B52</f>
        <v>SD0602</v>
      </c>
      <c r="C52" s="467">
        <f>IF(ISERROR(VLOOKUP($B52,IN_T10!$B$2:$AW$3000,2,FALSE))=TRUE,"",VLOOKUP($B52,IN_T10!$B$2:$AW$3000,2,FALSE))</f>
        <v>0</v>
      </c>
      <c r="D52" s="469">
        <f>IF(ISERROR(VLOOKUP($B52,IN_T10!$B$2:$AW$3000,3,FALSE))=TRUE,"",VLOOKUP($B52,IN_T10!$B$2:$AW$3000,3,FALSE))</f>
        <v>0</v>
      </c>
      <c r="E52" s="467">
        <f>IF(ISERROR(VLOOKUP($B52,IN_T10!$B$2:$AW$3000,4,FALSE))=TRUE,"",VLOOKUP($B52,IN_T10!$B$2:$AW$3000,4,FALSE))</f>
        <v>0</v>
      </c>
      <c r="F52" s="469">
        <f>IF(ISERROR(VLOOKUP($B52,IN_T10!$B$2:$AW$3000,5,FALSE))=TRUE,"",VLOOKUP($B52,IN_T10!$B$2:$AW$3000,5,FALSE))</f>
        <v>0</v>
      </c>
      <c r="G52" s="467">
        <f>IF(ISERROR(VLOOKUP($B52,IN_T10!$B$2:$AW$3000,6,FALSE))=TRUE,"",VLOOKUP($B52,IN_T10!$B$2:$AW$3000,6,FALSE))</f>
        <v>0</v>
      </c>
      <c r="H52" s="469">
        <f>IF(ISERROR(VLOOKUP($B52,IN_T10!$B$2:$AW$3000,7,FALSE))=TRUE,"",VLOOKUP($B52,IN_T10!$B$2:$AW$3000,7,FALSE))</f>
        <v>0</v>
      </c>
      <c r="I52" s="467">
        <f>IF(ISERROR(VLOOKUP($B52,IN_T10!$B$2:$AW$3000,8,FALSE))=TRUE,"",VLOOKUP($B52,IN_T10!$B$2:$AW$3000,8,FALSE))</f>
        <v>0</v>
      </c>
      <c r="J52" s="469">
        <f>IF(ISERROR(VLOOKUP($B52,IN_T10!$B$2:$AW$3000,9,FALSE))=TRUE,"",VLOOKUP($B52,IN_T10!$B$2:$AW$3000,9,FALSE))</f>
        <v>0</v>
      </c>
      <c r="K52" s="467">
        <f>IF(ISERROR(VLOOKUP($B52,IN_T10!$B$2:$AW$3000,10,FALSE))=TRUE,"",VLOOKUP($B52,IN_T10!$B$2:$AW$3000,10,FALSE))</f>
        <v>0</v>
      </c>
      <c r="L52" s="469">
        <f>IF(ISERROR(VLOOKUP($B52,IN_T10!$B$2:$AW$3000,11,FALSE))=TRUE,"",VLOOKUP($B52,IN_T10!$B$2:$AW$3000,11,FALSE))</f>
        <v>0</v>
      </c>
      <c r="M52" s="467">
        <f>IF(ISERROR(VLOOKUP($B52,IN_T10!$B$2:$AW$3000,12,FALSE))=TRUE,"",VLOOKUP($B52,IN_T10!$B$2:$AW$3000,12,FALSE))</f>
        <v>0</v>
      </c>
      <c r="N52" s="469">
        <f>IF(ISERROR(VLOOKUP($B52,IN_T10!$B$2:$AW$3000,13,FALSE))=TRUE,"",VLOOKUP($B52,IN_T10!$B$2:$AW$3000,13,FALSE))</f>
        <v>0</v>
      </c>
      <c r="O52" s="467">
        <f>IF(ISERROR(VLOOKUP($B52,IN_T10!$B$2:$AW$3000,14,FALSE))=TRUE,"",VLOOKUP($B52,IN_T10!$B$2:$AW$3000,14,FALSE))</f>
        <v>0</v>
      </c>
      <c r="P52" s="469">
        <f>IF(ISERROR(VLOOKUP($B52,IN_T10!$B$2:$AW$3000,15,FALSE))=TRUE,"",VLOOKUP($B52,IN_T10!$B$2:$AW$3000,15,FALSE))</f>
        <v>0</v>
      </c>
      <c r="Q52" s="467">
        <f>IF(ISERROR(VLOOKUP($B52,IN_T10!$B$2:$AW$3000,16,FALSE))=TRUE,"",VLOOKUP($B52,IN_T10!$B$2:$AW$3000,16,FALSE))</f>
        <v>0</v>
      </c>
      <c r="R52" s="469">
        <f>IF(ISERROR(VLOOKUP($B52,IN_T10!$B$2:$AW$3000,17,FALSE))=TRUE,"",VLOOKUP($B52,IN_T10!$B$2:$AW$3000,17,FALSE))</f>
        <v>0</v>
      </c>
      <c r="S52" s="467">
        <f>IF(ISERROR(VLOOKUP($B52,IN_T10!$B$2:$AW$3000,18,FALSE))=TRUE,"",VLOOKUP($B52,IN_T10!$B$2:$AW$3000,18,FALSE))</f>
        <v>0</v>
      </c>
      <c r="T52" s="469">
        <f>IF(ISERROR(VLOOKUP($B52,IN_T10!$B$2:$AW$3000,19,FALSE))=TRUE,"",VLOOKUP($B52,IN_T10!$B$2:$AW$3000,19,FALSE))</f>
        <v>0</v>
      </c>
      <c r="U52" s="467">
        <v>0</v>
      </c>
      <c r="V52" s="469">
        <v>0</v>
      </c>
      <c r="W52" s="467">
        <f>IF(ISERROR(VLOOKUP($B52,IN_T10!$B$2:$AW$3000,22,FALSE))=TRUE,"",VLOOKUP($B52,IN_T10!$B$2:$AW$3000,22,FALSE))</f>
        <v>0</v>
      </c>
      <c r="X52" s="469">
        <f>IF(ISERROR(VLOOKUP($B52,IN_T10!$B$2:$AW$3000,23,FALSE))=TRUE,"",VLOOKUP($B52,IN_T10!$B$2:$AW$3000,23,FALSE))</f>
        <v>0</v>
      </c>
      <c r="Y52" s="467">
        <f>IF(ISERROR(VLOOKUP($B52,IN_T10!$B$2:$AW$3000,24,FALSE))=TRUE,"",VLOOKUP($B52,IN_T10!$B$2:$AW$3000,24,FALSE))</f>
        <v>0</v>
      </c>
      <c r="Z52" s="469">
        <f>IF(ISERROR(VLOOKUP($B52,IN_T10!$B$2:$AW$3000,25,FALSE))=TRUE,"",VLOOKUP($B52,IN_T10!$B$2:$AW$3000,25,FALSE))</f>
        <v>0</v>
      </c>
      <c r="AA52" s="467">
        <f>IF(ISERROR(VLOOKUP($B52,IN_T10!$B$2:$AW$3000,26,FALSE))=TRUE,"",VLOOKUP($B52,IN_T10!$B$2:$AW$3000,26,FALSE))</f>
        <v>0</v>
      </c>
      <c r="AB52" s="469">
        <f>IF(ISERROR(VLOOKUP($B52,IN_T10!$B$2:$AW$3000,27,FALSE))=TRUE,"",VLOOKUP($B52,IN_T10!$B$2:$AW$3000,27,FALSE))</f>
        <v>0</v>
      </c>
      <c r="AC52" s="467">
        <f>IF(ISERROR(VLOOKUP($B52,IN_T10!$B$2:$AW$3000,28,FALSE))=TRUE,"",VLOOKUP($B52,IN_T10!$B$2:$AW$3000,28,FALSE))</f>
        <v>0</v>
      </c>
      <c r="AD52" s="469">
        <f>IF(ISERROR(VLOOKUP($B52,IN_T10!$B$2:$AW$3000,29,FALSE))=TRUE,"",VLOOKUP($B52,IN_T10!$B$2:$AW$3000,29,FALSE))</f>
        <v>0</v>
      </c>
      <c r="AE52" s="467">
        <f>IF(ISERROR(VLOOKUP($B52,IN_T10!$B$2:$AW$3000,30,FALSE))=TRUE,"",VLOOKUP($B52,IN_T10!$B$2:$AW$3000,30,FALSE))</f>
        <v>0</v>
      </c>
      <c r="AF52" s="469">
        <f>IF(ISERROR(VLOOKUP($B52,IN_T10!$B$2:$AW$3000,31,FALSE))=TRUE,"",VLOOKUP($B52,IN_T10!$B$2:$AW$3000,31,FALSE))</f>
        <v>0</v>
      </c>
      <c r="AG52" s="467">
        <f>IF(ISERROR(VLOOKUP($B52,IN_T10!$B$2:$AW$3000,32,FALSE))=TRUE,"",VLOOKUP($B52,IN_T10!$B$2:$AW$3000,32,FALSE))</f>
        <v>0</v>
      </c>
      <c r="AH52" s="469">
        <f>IF(ISERROR(VLOOKUP($B52,IN_T10!$B$2:$AW$3000,33,FALSE))=TRUE,"",VLOOKUP($B52,IN_T10!$B$2:$AW$3000,33,FALSE))</f>
        <v>0</v>
      </c>
      <c r="AI52" s="467">
        <f>IF(ISERROR(VLOOKUP($B52,IN_T10!$B$2:$AW$3000,34,FALSE))=TRUE,"",VLOOKUP($B52,IN_T10!$B$2:$AW$3000,34,FALSE))</f>
        <v>0</v>
      </c>
      <c r="AJ52" s="469">
        <f>IF(ISERROR(VLOOKUP($B52,IN_T10!$B$2:$AW$3000,35,FALSE))=TRUE,"",VLOOKUP($B52,IN_T10!$B$2:$AW$3000,35,FALSE))</f>
        <v>0</v>
      </c>
      <c r="AK52" s="467">
        <f>IF(ISERROR(VLOOKUP($B52,IN_T10!$B$2:$AW$3000,36,FALSE))=TRUE,"",VLOOKUP($B52,IN_T10!$B$2:$AW$3000,36,FALSE))</f>
        <v>0</v>
      </c>
      <c r="AL52" s="469">
        <f>IF(ISERROR(VLOOKUP($B52,IN_T10!$B$2:$AW$3000,37,FALSE))=TRUE,"",VLOOKUP($B52,IN_T10!$B$2:$AW$3000,37,FALSE))</f>
        <v>0</v>
      </c>
      <c r="AM52" s="467">
        <f>IF(ISERROR(VLOOKUP($B52,IN_T10!$B$2:$AW$3000,38,FALSE))=TRUE,"",VLOOKUP($B52,IN_T10!$B$2:$AW$3000,38,FALSE))</f>
        <v>0</v>
      </c>
      <c r="AN52" s="469">
        <f>IF(ISERROR(VLOOKUP($B52,IN_T10!$B$2:$AW$3000,39,FALSE))=TRUE,"",VLOOKUP($B52,IN_T10!$B$2:$AW$3000,39,FALSE))</f>
        <v>0</v>
      </c>
      <c r="AO52" s="467">
        <f>IF(ISERROR(VLOOKUP($B52,IN_T10!$B$2:$AW$3000,40,FALSE))=TRUE,"",VLOOKUP($B52,IN_T10!$B$2:$AW$3000,40,FALSE))</f>
        <v>0</v>
      </c>
      <c r="AP52" s="469">
        <f>IF(ISERROR(VLOOKUP($B52,IN_T10!$B$2:$AW$3000,41,FALSE))=TRUE,"",VLOOKUP($B52,IN_T10!$B$2:$AW$3000,41,FALSE))</f>
        <v>0</v>
      </c>
      <c r="AQ52" s="467">
        <f>IF(ISERROR(VLOOKUP($B52,IN_T10!$B$2:$AW$3000,42,FALSE))=TRUE,"",VLOOKUP($B52,IN_T10!$B$2:$AW$3000,42,FALSE))</f>
        <v>0</v>
      </c>
      <c r="AR52" s="469">
        <f>IF(ISERROR(VLOOKUP($B52,IN_T10!$B$2:$AW$3000,43,FALSE))=TRUE,"",VLOOKUP($B52,IN_T10!$B$2:$AW$3000,43,FALSE))</f>
        <v>0</v>
      </c>
      <c r="AS52" s="467">
        <f>IF(ISERROR(VLOOKUP($B52,IN_T10!$B$2:$AW$3000,44,FALSE))=TRUE,"",VLOOKUP($B52,IN_T10!$B$2:$AW$3000,44,FALSE))</f>
        <v>0</v>
      </c>
      <c r="AT52" s="472">
        <f>IF(ISERROR(VLOOKUP($B52,IN_T10!$B$2:$AW$3000,45,FALSE))=TRUE,"",VLOOKUP($B52,IN_T10!$B$2:$AW$3000,45,FALSE))</f>
        <v>0</v>
      </c>
      <c r="AU52" s="1179">
        <f t="shared" si="0"/>
        <v>0</v>
      </c>
      <c r="AV52" s="1180">
        <f t="shared" si="1"/>
        <v>0</v>
      </c>
      <c r="AW52" s="1490" t="str">
        <f t="shared" si="2"/>
        <v>OK</v>
      </c>
      <c r="AX52" s="1488">
        <f>'t1'!K52-'t3'!C52-'t3'!E52-'t3'!G52-'t3'!I52+'t3'!K52+'t3'!M52+'t3'!O52</f>
        <v>0</v>
      </c>
      <c r="AY52" s="1489">
        <f>'t1'!L52-'t3'!D52-'t3'!F52-'t3'!H52-'t3'!J52+'t3'!L52+'t3'!N52+'t3'!P52</f>
        <v>0</v>
      </c>
      <c r="AZ52" s="937">
        <f>'t1'!M52</f>
        <v>0</v>
      </c>
    </row>
    <row r="53" spans="1:52" ht="14.25" customHeight="1" thickBot="1" x14ac:dyDescent="0.3">
      <c r="A53" s="1001" t="str">
        <f>'t1'!A53</f>
        <v>Fisici con inc. di struttura complessa (rapp. Esclusivo)</v>
      </c>
      <c r="B53" s="1027" t="str">
        <f>'t1'!B53</f>
        <v>SD0E42</v>
      </c>
      <c r="C53" s="467">
        <f>IF(ISERROR(VLOOKUP($B53,IN_T10!$B$2:$AW$3000,2,FALSE))=TRUE,"",VLOOKUP($B53,IN_T10!$B$2:$AW$3000,2,FALSE))</f>
        <v>0</v>
      </c>
      <c r="D53" s="469">
        <f>IF(ISERROR(VLOOKUP($B53,IN_T10!$B$2:$AW$3000,3,FALSE))=TRUE,"",VLOOKUP($B53,IN_T10!$B$2:$AW$3000,3,FALSE))</f>
        <v>0</v>
      </c>
      <c r="E53" s="467">
        <f>IF(ISERROR(VLOOKUP($B53,IN_T10!$B$2:$AW$3000,4,FALSE))=TRUE,"",VLOOKUP($B53,IN_T10!$B$2:$AW$3000,4,FALSE))</f>
        <v>0</v>
      </c>
      <c r="F53" s="469">
        <f>IF(ISERROR(VLOOKUP($B53,IN_T10!$B$2:$AW$3000,5,FALSE))=TRUE,"",VLOOKUP($B53,IN_T10!$B$2:$AW$3000,5,FALSE))</f>
        <v>0</v>
      </c>
      <c r="G53" s="467">
        <f>IF(ISERROR(VLOOKUP($B53,IN_T10!$B$2:$AW$3000,6,FALSE))=TRUE,"",VLOOKUP($B53,IN_T10!$B$2:$AW$3000,6,FALSE))</f>
        <v>0</v>
      </c>
      <c r="H53" s="469">
        <f>IF(ISERROR(VLOOKUP($B53,IN_T10!$B$2:$AW$3000,7,FALSE))=TRUE,"",VLOOKUP($B53,IN_T10!$B$2:$AW$3000,7,FALSE))</f>
        <v>0</v>
      </c>
      <c r="I53" s="467">
        <f>IF(ISERROR(VLOOKUP($B53,IN_T10!$B$2:$AW$3000,8,FALSE))=TRUE,"",VLOOKUP($B53,IN_T10!$B$2:$AW$3000,8,FALSE))</f>
        <v>0</v>
      </c>
      <c r="J53" s="469">
        <f>IF(ISERROR(VLOOKUP($B53,IN_T10!$B$2:$AW$3000,9,FALSE))=TRUE,"",VLOOKUP($B53,IN_T10!$B$2:$AW$3000,9,FALSE))</f>
        <v>0</v>
      </c>
      <c r="K53" s="467">
        <f>IF(ISERROR(VLOOKUP($B53,IN_T10!$B$2:$AW$3000,10,FALSE))=TRUE,"",VLOOKUP($B53,IN_T10!$B$2:$AW$3000,10,FALSE))</f>
        <v>0</v>
      </c>
      <c r="L53" s="469">
        <f>IF(ISERROR(VLOOKUP($B53,IN_T10!$B$2:$AW$3000,11,FALSE))=TRUE,"",VLOOKUP($B53,IN_T10!$B$2:$AW$3000,11,FALSE))</f>
        <v>0</v>
      </c>
      <c r="M53" s="467">
        <f>IF(ISERROR(VLOOKUP($B53,IN_T10!$B$2:$AW$3000,12,FALSE))=TRUE,"",VLOOKUP($B53,IN_T10!$B$2:$AW$3000,12,FALSE))</f>
        <v>0</v>
      </c>
      <c r="N53" s="469">
        <f>IF(ISERROR(VLOOKUP($B53,IN_T10!$B$2:$AW$3000,13,FALSE))=TRUE,"",VLOOKUP($B53,IN_T10!$B$2:$AW$3000,13,FALSE))</f>
        <v>0</v>
      </c>
      <c r="O53" s="467">
        <f>IF(ISERROR(VLOOKUP($B53,IN_T10!$B$2:$AW$3000,14,FALSE))=TRUE,"",VLOOKUP($B53,IN_T10!$B$2:$AW$3000,14,FALSE))</f>
        <v>0</v>
      </c>
      <c r="P53" s="469">
        <f>IF(ISERROR(VLOOKUP($B53,IN_T10!$B$2:$AW$3000,15,FALSE))=TRUE,"",VLOOKUP($B53,IN_T10!$B$2:$AW$3000,15,FALSE))</f>
        <v>0</v>
      </c>
      <c r="Q53" s="467">
        <f>IF(ISERROR(VLOOKUP($B53,IN_T10!$B$2:$AW$3000,16,FALSE))=TRUE,"",VLOOKUP($B53,IN_T10!$B$2:$AW$3000,16,FALSE))</f>
        <v>0</v>
      </c>
      <c r="R53" s="469">
        <f>IF(ISERROR(VLOOKUP($B53,IN_T10!$B$2:$AW$3000,17,FALSE))=TRUE,"",VLOOKUP($B53,IN_T10!$B$2:$AW$3000,17,FALSE))</f>
        <v>0</v>
      </c>
      <c r="S53" s="467">
        <f>IF(ISERROR(VLOOKUP($B53,IN_T10!$B$2:$AW$3000,18,FALSE))=TRUE,"",VLOOKUP($B53,IN_T10!$B$2:$AW$3000,18,FALSE))</f>
        <v>0</v>
      </c>
      <c r="T53" s="469">
        <f>IF(ISERROR(VLOOKUP($B53,IN_T10!$B$2:$AW$3000,19,FALSE))=TRUE,"",VLOOKUP($B53,IN_T10!$B$2:$AW$3000,19,FALSE))</f>
        <v>0</v>
      </c>
      <c r="U53" s="467">
        <v>0</v>
      </c>
      <c r="V53" s="469">
        <v>0</v>
      </c>
      <c r="W53" s="467">
        <f>IF(ISERROR(VLOOKUP($B53,IN_T10!$B$2:$AW$3000,22,FALSE))=TRUE,"",VLOOKUP($B53,IN_T10!$B$2:$AW$3000,22,FALSE))</f>
        <v>0</v>
      </c>
      <c r="X53" s="469">
        <f>IF(ISERROR(VLOOKUP($B53,IN_T10!$B$2:$AW$3000,23,FALSE))=TRUE,"",VLOOKUP($B53,IN_T10!$B$2:$AW$3000,23,FALSE))</f>
        <v>0</v>
      </c>
      <c r="Y53" s="467">
        <f>IF(ISERROR(VLOOKUP($B53,IN_T10!$B$2:$AW$3000,24,FALSE))=TRUE,"",VLOOKUP($B53,IN_T10!$B$2:$AW$3000,24,FALSE))</f>
        <v>0</v>
      </c>
      <c r="Z53" s="469">
        <f>IF(ISERROR(VLOOKUP($B53,IN_T10!$B$2:$AW$3000,25,FALSE))=TRUE,"",VLOOKUP($B53,IN_T10!$B$2:$AW$3000,25,FALSE))</f>
        <v>0</v>
      </c>
      <c r="AA53" s="467">
        <f>IF(ISERROR(VLOOKUP($B53,IN_T10!$B$2:$AW$3000,26,FALSE))=TRUE,"",VLOOKUP($B53,IN_T10!$B$2:$AW$3000,26,FALSE))</f>
        <v>0</v>
      </c>
      <c r="AB53" s="469">
        <f>IF(ISERROR(VLOOKUP($B53,IN_T10!$B$2:$AW$3000,27,FALSE))=TRUE,"",VLOOKUP($B53,IN_T10!$B$2:$AW$3000,27,FALSE))</f>
        <v>0</v>
      </c>
      <c r="AC53" s="467">
        <f>IF(ISERROR(VLOOKUP($B53,IN_T10!$B$2:$AW$3000,28,FALSE))=TRUE,"",VLOOKUP($B53,IN_T10!$B$2:$AW$3000,28,FALSE))</f>
        <v>0</v>
      </c>
      <c r="AD53" s="469">
        <f>IF(ISERROR(VLOOKUP($B53,IN_T10!$B$2:$AW$3000,29,FALSE))=TRUE,"",VLOOKUP($B53,IN_T10!$B$2:$AW$3000,29,FALSE))</f>
        <v>0</v>
      </c>
      <c r="AE53" s="467">
        <f>IF(ISERROR(VLOOKUP($B53,IN_T10!$B$2:$AW$3000,30,FALSE))=TRUE,"",VLOOKUP($B53,IN_T10!$B$2:$AW$3000,30,FALSE))</f>
        <v>0</v>
      </c>
      <c r="AF53" s="469">
        <f>IF(ISERROR(VLOOKUP($B53,IN_T10!$B$2:$AW$3000,31,FALSE))=TRUE,"",VLOOKUP($B53,IN_T10!$B$2:$AW$3000,31,FALSE))</f>
        <v>0</v>
      </c>
      <c r="AG53" s="467">
        <f>IF(ISERROR(VLOOKUP($B53,IN_T10!$B$2:$AW$3000,32,FALSE))=TRUE,"",VLOOKUP($B53,IN_T10!$B$2:$AW$3000,32,FALSE))</f>
        <v>0</v>
      </c>
      <c r="AH53" s="469">
        <f>IF(ISERROR(VLOOKUP($B53,IN_T10!$B$2:$AW$3000,33,FALSE))=TRUE,"",VLOOKUP($B53,IN_T10!$B$2:$AW$3000,33,FALSE))</f>
        <v>0</v>
      </c>
      <c r="AI53" s="467">
        <f>IF(ISERROR(VLOOKUP($B53,IN_T10!$B$2:$AW$3000,34,FALSE))=TRUE,"",VLOOKUP($B53,IN_T10!$B$2:$AW$3000,34,FALSE))</f>
        <v>0</v>
      </c>
      <c r="AJ53" s="469">
        <f>IF(ISERROR(VLOOKUP($B53,IN_T10!$B$2:$AW$3000,35,FALSE))=TRUE,"",VLOOKUP($B53,IN_T10!$B$2:$AW$3000,35,FALSE))</f>
        <v>0</v>
      </c>
      <c r="AK53" s="467">
        <f>IF(ISERROR(VLOOKUP($B53,IN_T10!$B$2:$AW$3000,36,FALSE))=TRUE,"",VLOOKUP($B53,IN_T10!$B$2:$AW$3000,36,FALSE))</f>
        <v>0</v>
      </c>
      <c r="AL53" s="469">
        <f>IF(ISERROR(VLOOKUP($B53,IN_T10!$B$2:$AW$3000,37,FALSE))=TRUE,"",VLOOKUP($B53,IN_T10!$B$2:$AW$3000,37,FALSE))</f>
        <v>0</v>
      </c>
      <c r="AM53" s="467">
        <f>IF(ISERROR(VLOOKUP($B53,IN_T10!$B$2:$AW$3000,38,FALSE))=TRUE,"",VLOOKUP($B53,IN_T10!$B$2:$AW$3000,38,FALSE))</f>
        <v>0</v>
      </c>
      <c r="AN53" s="469">
        <f>IF(ISERROR(VLOOKUP($B53,IN_T10!$B$2:$AW$3000,39,FALSE))=TRUE,"",VLOOKUP($B53,IN_T10!$B$2:$AW$3000,39,FALSE))</f>
        <v>0</v>
      </c>
      <c r="AO53" s="467">
        <f>IF(ISERROR(VLOOKUP($B53,IN_T10!$B$2:$AW$3000,40,FALSE))=TRUE,"",VLOOKUP($B53,IN_T10!$B$2:$AW$3000,40,FALSE))</f>
        <v>0</v>
      </c>
      <c r="AP53" s="469">
        <f>IF(ISERROR(VLOOKUP($B53,IN_T10!$B$2:$AW$3000,41,FALSE))=TRUE,"",VLOOKUP($B53,IN_T10!$B$2:$AW$3000,41,FALSE))</f>
        <v>0</v>
      </c>
      <c r="AQ53" s="467">
        <f>IF(ISERROR(VLOOKUP($B53,IN_T10!$B$2:$AW$3000,42,FALSE))=TRUE,"",VLOOKUP($B53,IN_T10!$B$2:$AW$3000,42,FALSE))</f>
        <v>0</v>
      </c>
      <c r="AR53" s="469">
        <f>IF(ISERROR(VLOOKUP($B53,IN_T10!$B$2:$AW$3000,43,FALSE))=TRUE,"",VLOOKUP($B53,IN_T10!$B$2:$AW$3000,43,FALSE))</f>
        <v>0</v>
      </c>
      <c r="AS53" s="467">
        <f>IF(ISERROR(VLOOKUP($B53,IN_T10!$B$2:$AW$3000,44,FALSE))=TRUE,"",VLOOKUP($B53,IN_T10!$B$2:$AW$3000,44,FALSE))</f>
        <v>0</v>
      </c>
      <c r="AT53" s="472">
        <f>IF(ISERROR(VLOOKUP($B53,IN_T10!$B$2:$AW$3000,45,FALSE))=TRUE,"",VLOOKUP($B53,IN_T10!$B$2:$AW$3000,45,FALSE))</f>
        <v>0</v>
      </c>
      <c r="AU53" s="1179">
        <f t="shared" si="0"/>
        <v>0</v>
      </c>
      <c r="AV53" s="1180">
        <f t="shared" si="1"/>
        <v>0</v>
      </c>
      <c r="AW53" s="1490" t="str">
        <f t="shared" si="2"/>
        <v>OK</v>
      </c>
      <c r="AX53" s="1488">
        <f>'t1'!K53-'t3'!C53-'t3'!E53-'t3'!G53-'t3'!I53+'t3'!K53+'t3'!M53+'t3'!O53</f>
        <v>0</v>
      </c>
      <c r="AY53" s="1489">
        <f>'t1'!L53-'t3'!D53-'t3'!F53-'t3'!H53-'t3'!J53+'t3'!L53+'t3'!N53+'t3'!P53</f>
        <v>0</v>
      </c>
      <c r="AZ53" s="937">
        <f>'t1'!M53</f>
        <v>0</v>
      </c>
    </row>
    <row r="54" spans="1:52" ht="14.25" customHeight="1" thickBot="1" x14ac:dyDescent="0.3">
      <c r="A54" s="1001" t="str">
        <f>'t1'!A54</f>
        <v>Fisici con inc. di struttura complessa (rapp. Non escl.)</v>
      </c>
      <c r="B54" s="1027" t="str">
        <f>'t1'!B54</f>
        <v>SD0N42</v>
      </c>
      <c r="C54" s="467">
        <f>IF(ISERROR(VLOOKUP($B54,IN_T10!$B$2:$AW$3000,2,FALSE))=TRUE,"",VLOOKUP($B54,IN_T10!$B$2:$AW$3000,2,FALSE))</f>
        <v>0</v>
      </c>
      <c r="D54" s="469">
        <f>IF(ISERROR(VLOOKUP($B54,IN_T10!$B$2:$AW$3000,3,FALSE))=TRUE,"",VLOOKUP($B54,IN_T10!$B$2:$AW$3000,3,FALSE))</f>
        <v>0</v>
      </c>
      <c r="E54" s="467">
        <f>IF(ISERROR(VLOOKUP($B54,IN_T10!$B$2:$AW$3000,4,FALSE))=TRUE,"",VLOOKUP($B54,IN_T10!$B$2:$AW$3000,4,FALSE))</f>
        <v>0</v>
      </c>
      <c r="F54" s="469">
        <f>IF(ISERROR(VLOOKUP($B54,IN_T10!$B$2:$AW$3000,5,FALSE))=TRUE,"",VLOOKUP($B54,IN_T10!$B$2:$AW$3000,5,FALSE))</f>
        <v>0</v>
      </c>
      <c r="G54" s="467">
        <f>IF(ISERROR(VLOOKUP($B54,IN_T10!$B$2:$AW$3000,6,FALSE))=TRUE,"",VLOOKUP($B54,IN_T10!$B$2:$AW$3000,6,FALSE))</f>
        <v>0</v>
      </c>
      <c r="H54" s="469">
        <f>IF(ISERROR(VLOOKUP($B54,IN_T10!$B$2:$AW$3000,7,FALSE))=TRUE,"",VLOOKUP($B54,IN_T10!$B$2:$AW$3000,7,FALSE))</f>
        <v>0</v>
      </c>
      <c r="I54" s="467">
        <f>IF(ISERROR(VLOOKUP($B54,IN_T10!$B$2:$AW$3000,8,FALSE))=TRUE,"",VLOOKUP($B54,IN_T10!$B$2:$AW$3000,8,FALSE))</f>
        <v>0</v>
      </c>
      <c r="J54" s="469">
        <f>IF(ISERROR(VLOOKUP($B54,IN_T10!$B$2:$AW$3000,9,FALSE))=TRUE,"",VLOOKUP($B54,IN_T10!$B$2:$AW$3000,9,FALSE))</f>
        <v>0</v>
      </c>
      <c r="K54" s="467">
        <f>IF(ISERROR(VLOOKUP($B54,IN_T10!$B$2:$AW$3000,10,FALSE))=TRUE,"",VLOOKUP($B54,IN_T10!$B$2:$AW$3000,10,FALSE))</f>
        <v>0</v>
      </c>
      <c r="L54" s="469">
        <f>IF(ISERROR(VLOOKUP($B54,IN_T10!$B$2:$AW$3000,11,FALSE))=TRUE,"",VLOOKUP($B54,IN_T10!$B$2:$AW$3000,11,FALSE))</f>
        <v>0</v>
      </c>
      <c r="M54" s="467">
        <f>IF(ISERROR(VLOOKUP($B54,IN_T10!$B$2:$AW$3000,12,FALSE))=TRUE,"",VLOOKUP($B54,IN_T10!$B$2:$AW$3000,12,FALSE))</f>
        <v>0</v>
      </c>
      <c r="N54" s="469">
        <f>IF(ISERROR(VLOOKUP($B54,IN_T10!$B$2:$AW$3000,13,FALSE))=TRUE,"",VLOOKUP($B54,IN_T10!$B$2:$AW$3000,13,FALSE))</f>
        <v>0</v>
      </c>
      <c r="O54" s="467">
        <f>IF(ISERROR(VLOOKUP($B54,IN_T10!$B$2:$AW$3000,14,FALSE))=TRUE,"",VLOOKUP($B54,IN_T10!$B$2:$AW$3000,14,FALSE))</f>
        <v>0</v>
      </c>
      <c r="P54" s="469">
        <f>IF(ISERROR(VLOOKUP($B54,IN_T10!$B$2:$AW$3000,15,FALSE))=TRUE,"",VLOOKUP($B54,IN_T10!$B$2:$AW$3000,15,FALSE))</f>
        <v>0</v>
      </c>
      <c r="Q54" s="467">
        <f>IF(ISERROR(VLOOKUP($B54,IN_T10!$B$2:$AW$3000,16,FALSE))=TRUE,"",VLOOKUP($B54,IN_T10!$B$2:$AW$3000,16,FALSE))</f>
        <v>0</v>
      </c>
      <c r="R54" s="469">
        <f>IF(ISERROR(VLOOKUP($B54,IN_T10!$B$2:$AW$3000,17,FALSE))=TRUE,"",VLOOKUP($B54,IN_T10!$B$2:$AW$3000,17,FALSE))</f>
        <v>0</v>
      </c>
      <c r="S54" s="467">
        <f>IF(ISERROR(VLOOKUP($B54,IN_T10!$B$2:$AW$3000,18,FALSE))=TRUE,"",VLOOKUP($B54,IN_T10!$B$2:$AW$3000,18,FALSE))</f>
        <v>0</v>
      </c>
      <c r="T54" s="469">
        <f>IF(ISERROR(VLOOKUP($B54,IN_T10!$B$2:$AW$3000,19,FALSE))=TRUE,"",VLOOKUP($B54,IN_T10!$B$2:$AW$3000,19,FALSE))</f>
        <v>0</v>
      </c>
      <c r="U54" s="467">
        <v>0</v>
      </c>
      <c r="V54" s="469">
        <v>0</v>
      </c>
      <c r="W54" s="467">
        <f>IF(ISERROR(VLOOKUP($B54,IN_T10!$B$2:$AW$3000,22,FALSE))=TRUE,"",VLOOKUP($B54,IN_T10!$B$2:$AW$3000,22,FALSE))</f>
        <v>0</v>
      </c>
      <c r="X54" s="469">
        <f>IF(ISERROR(VLOOKUP($B54,IN_T10!$B$2:$AW$3000,23,FALSE))=TRUE,"",VLOOKUP($B54,IN_T10!$B$2:$AW$3000,23,FALSE))</f>
        <v>0</v>
      </c>
      <c r="Y54" s="467">
        <f>IF(ISERROR(VLOOKUP($B54,IN_T10!$B$2:$AW$3000,24,FALSE))=TRUE,"",VLOOKUP($B54,IN_T10!$B$2:$AW$3000,24,FALSE))</f>
        <v>0</v>
      </c>
      <c r="Z54" s="469">
        <f>IF(ISERROR(VLOOKUP($B54,IN_T10!$B$2:$AW$3000,25,FALSE))=TRUE,"",VLOOKUP($B54,IN_T10!$B$2:$AW$3000,25,FALSE))</f>
        <v>0</v>
      </c>
      <c r="AA54" s="467">
        <f>IF(ISERROR(VLOOKUP($B54,IN_T10!$B$2:$AW$3000,26,FALSE))=TRUE,"",VLOOKUP($B54,IN_T10!$B$2:$AW$3000,26,FALSE))</f>
        <v>0</v>
      </c>
      <c r="AB54" s="469">
        <f>IF(ISERROR(VLOOKUP($B54,IN_T10!$B$2:$AW$3000,27,FALSE))=TRUE,"",VLOOKUP($B54,IN_T10!$B$2:$AW$3000,27,FALSE))</f>
        <v>0</v>
      </c>
      <c r="AC54" s="467">
        <f>IF(ISERROR(VLOOKUP($B54,IN_T10!$B$2:$AW$3000,28,FALSE))=TRUE,"",VLOOKUP($B54,IN_T10!$B$2:$AW$3000,28,FALSE))</f>
        <v>0</v>
      </c>
      <c r="AD54" s="469">
        <f>IF(ISERROR(VLOOKUP($B54,IN_T10!$B$2:$AW$3000,29,FALSE))=TRUE,"",VLOOKUP($B54,IN_T10!$B$2:$AW$3000,29,FALSE))</f>
        <v>0</v>
      </c>
      <c r="AE54" s="467">
        <f>IF(ISERROR(VLOOKUP($B54,IN_T10!$B$2:$AW$3000,30,FALSE))=TRUE,"",VLOOKUP($B54,IN_T10!$B$2:$AW$3000,30,FALSE))</f>
        <v>0</v>
      </c>
      <c r="AF54" s="469">
        <f>IF(ISERROR(VLOOKUP($B54,IN_T10!$B$2:$AW$3000,31,FALSE))=TRUE,"",VLOOKUP($B54,IN_T10!$B$2:$AW$3000,31,FALSE))</f>
        <v>0</v>
      </c>
      <c r="AG54" s="467">
        <f>IF(ISERROR(VLOOKUP($B54,IN_T10!$B$2:$AW$3000,32,FALSE))=TRUE,"",VLOOKUP($B54,IN_T10!$B$2:$AW$3000,32,FALSE))</f>
        <v>0</v>
      </c>
      <c r="AH54" s="469">
        <f>IF(ISERROR(VLOOKUP($B54,IN_T10!$B$2:$AW$3000,33,FALSE))=TRUE,"",VLOOKUP($B54,IN_T10!$B$2:$AW$3000,33,FALSE))</f>
        <v>0</v>
      </c>
      <c r="AI54" s="467">
        <f>IF(ISERROR(VLOOKUP($B54,IN_T10!$B$2:$AW$3000,34,FALSE))=TRUE,"",VLOOKUP($B54,IN_T10!$B$2:$AW$3000,34,FALSE))</f>
        <v>0</v>
      </c>
      <c r="AJ54" s="469">
        <f>IF(ISERROR(VLOOKUP($B54,IN_T10!$B$2:$AW$3000,35,FALSE))=TRUE,"",VLOOKUP($B54,IN_T10!$B$2:$AW$3000,35,FALSE))</f>
        <v>0</v>
      </c>
      <c r="AK54" s="467">
        <f>IF(ISERROR(VLOOKUP($B54,IN_T10!$B$2:$AW$3000,36,FALSE))=TRUE,"",VLOOKUP($B54,IN_T10!$B$2:$AW$3000,36,FALSE))</f>
        <v>0</v>
      </c>
      <c r="AL54" s="469">
        <f>IF(ISERROR(VLOOKUP($B54,IN_T10!$B$2:$AW$3000,37,FALSE))=TRUE,"",VLOOKUP($B54,IN_T10!$B$2:$AW$3000,37,FALSE))</f>
        <v>0</v>
      </c>
      <c r="AM54" s="467">
        <f>IF(ISERROR(VLOOKUP($B54,IN_T10!$B$2:$AW$3000,38,FALSE))=TRUE,"",VLOOKUP($B54,IN_T10!$B$2:$AW$3000,38,FALSE))</f>
        <v>0</v>
      </c>
      <c r="AN54" s="469">
        <f>IF(ISERROR(VLOOKUP($B54,IN_T10!$B$2:$AW$3000,39,FALSE))=TRUE,"",VLOOKUP($B54,IN_T10!$B$2:$AW$3000,39,FALSE))</f>
        <v>0</v>
      </c>
      <c r="AO54" s="467">
        <f>IF(ISERROR(VLOOKUP($B54,IN_T10!$B$2:$AW$3000,40,FALSE))=TRUE,"",VLOOKUP($B54,IN_T10!$B$2:$AW$3000,40,FALSE))</f>
        <v>0</v>
      </c>
      <c r="AP54" s="469">
        <f>IF(ISERROR(VLOOKUP($B54,IN_T10!$B$2:$AW$3000,41,FALSE))=TRUE,"",VLOOKUP($B54,IN_T10!$B$2:$AW$3000,41,FALSE))</f>
        <v>0</v>
      </c>
      <c r="AQ54" s="467">
        <f>IF(ISERROR(VLOOKUP($B54,IN_T10!$B$2:$AW$3000,42,FALSE))=TRUE,"",VLOOKUP($B54,IN_T10!$B$2:$AW$3000,42,FALSE))</f>
        <v>0</v>
      </c>
      <c r="AR54" s="469">
        <f>IF(ISERROR(VLOOKUP($B54,IN_T10!$B$2:$AW$3000,43,FALSE))=TRUE,"",VLOOKUP($B54,IN_T10!$B$2:$AW$3000,43,FALSE))</f>
        <v>0</v>
      </c>
      <c r="AS54" s="467">
        <f>IF(ISERROR(VLOOKUP($B54,IN_T10!$B$2:$AW$3000,44,FALSE))=TRUE,"",VLOOKUP($B54,IN_T10!$B$2:$AW$3000,44,FALSE))</f>
        <v>0</v>
      </c>
      <c r="AT54" s="472">
        <f>IF(ISERROR(VLOOKUP($B54,IN_T10!$B$2:$AW$3000,45,FALSE))=TRUE,"",VLOOKUP($B54,IN_T10!$B$2:$AW$3000,45,FALSE))</f>
        <v>0</v>
      </c>
      <c r="AU54" s="1179">
        <f t="shared" si="0"/>
        <v>0</v>
      </c>
      <c r="AV54" s="1180">
        <f t="shared" si="1"/>
        <v>0</v>
      </c>
      <c r="AW54" s="1490" t="str">
        <f t="shared" si="2"/>
        <v>OK</v>
      </c>
      <c r="AX54" s="1488">
        <f>'t1'!K54-'t3'!C54-'t3'!E54-'t3'!G54-'t3'!I54+'t3'!K54+'t3'!M54+'t3'!O54</f>
        <v>0</v>
      </c>
      <c r="AY54" s="1489">
        <f>'t1'!L54-'t3'!D54-'t3'!F54-'t3'!H54-'t3'!J54+'t3'!L54+'t3'!N54+'t3'!P54</f>
        <v>0</v>
      </c>
      <c r="AZ54" s="937">
        <f>'t1'!M54</f>
        <v>0</v>
      </c>
    </row>
    <row r="55" spans="1:52" ht="14.25" customHeight="1" thickBot="1" x14ac:dyDescent="0.3">
      <c r="A55" s="1001" t="str">
        <f>'t1'!A55</f>
        <v>Fisici con inc. di struttura semplice (rapp. Esclusivo)</v>
      </c>
      <c r="B55" s="1027" t="str">
        <f>'t1'!B55</f>
        <v>SD0E41</v>
      </c>
      <c r="C55" s="467">
        <f>IF(ISERROR(VLOOKUP($B55,IN_T10!$B$2:$AW$3000,2,FALSE))=TRUE,"",VLOOKUP($B55,IN_T10!$B$2:$AW$3000,2,FALSE))</f>
        <v>0</v>
      </c>
      <c r="D55" s="469">
        <f>IF(ISERROR(VLOOKUP($B55,IN_T10!$B$2:$AW$3000,3,FALSE))=TRUE,"",VLOOKUP($B55,IN_T10!$B$2:$AW$3000,3,FALSE))</f>
        <v>0</v>
      </c>
      <c r="E55" s="467">
        <f>IF(ISERROR(VLOOKUP($B55,IN_T10!$B$2:$AW$3000,4,FALSE))=TRUE,"",VLOOKUP($B55,IN_T10!$B$2:$AW$3000,4,FALSE))</f>
        <v>0</v>
      </c>
      <c r="F55" s="469">
        <f>IF(ISERROR(VLOOKUP($B55,IN_T10!$B$2:$AW$3000,5,FALSE))=TRUE,"",VLOOKUP($B55,IN_T10!$B$2:$AW$3000,5,FALSE))</f>
        <v>0</v>
      </c>
      <c r="G55" s="467">
        <f>IF(ISERROR(VLOOKUP($B55,IN_T10!$B$2:$AW$3000,6,FALSE))=TRUE,"",VLOOKUP($B55,IN_T10!$B$2:$AW$3000,6,FALSE))</f>
        <v>0</v>
      </c>
      <c r="H55" s="469">
        <f>IF(ISERROR(VLOOKUP($B55,IN_T10!$B$2:$AW$3000,7,FALSE))=TRUE,"",VLOOKUP($B55,IN_T10!$B$2:$AW$3000,7,FALSE))</f>
        <v>0</v>
      </c>
      <c r="I55" s="467">
        <f>IF(ISERROR(VLOOKUP($B55,IN_T10!$B$2:$AW$3000,8,FALSE))=TRUE,"",VLOOKUP($B55,IN_T10!$B$2:$AW$3000,8,FALSE))</f>
        <v>0</v>
      </c>
      <c r="J55" s="469">
        <f>IF(ISERROR(VLOOKUP($B55,IN_T10!$B$2:$AW$3000,9,FALSE))=TRUE,"",VLOOKUP($B55,IN_T10!$B$2:$AW$3000,9,FALSE))</f>
        <v>0</v>
      </c>
      <c r="K55" s="467">
        <f>IF(ISERROR(VLOOKUP($B55,IN_T10!$B$2:$AW$3000,10,FALSE))=TRUE,"",VLOOKUP($B55,IN_T10!$B$2:$AW$3000,10,FALSE))</f>
        <v>0</v>
      </c>
      <c r="L55" s="469">
        <f>IF(ISERROR(VLOOKUP($B55,IN_T10!$B$2:$AW$3000,11,FALSE))=TRUE,"",VLOOKUP($B55,IN_T10!$B$2:$AW$3000,11,FALSE))</f>
        <v>0</v>
      </c>
      <c r="M55" s="467">
        <f>IF(ISERROR(VLOOKUP($B55,IN_T10!$B$2:$AW$3000,12,FALSE))=TRUE,"",VLOOKUP($B55,IN_T10!$B$2:$AW$3000,12,FALSE))</f>
        <v>0</v>
      </c>
      <c r="N55" s="469">
        <f>IF(ISERROR(VLOOKUP($B55,IN_T10!$B$2:$AW$3000,13,FALSE))=TRUE,"",VLOOKUP($B55,IN_T10!$B$2:$AW$3000,13,FALSE))</f>
        <v>0</v>
      </c>
      <c r="O55" s="467">
        <f>IF(ISERROR(VLOOKUP($B55,IN_T10!$B$2:$AW$3000,14,FALSE))=TRUE,"",VLOOKUP($B55,IN_T10!$B$2:$AW$3000,14,FALSE))</f>
        <v>0</v>
      </c>
      <c r="P55" s="469">
        <f>IF(ISERROR(VLOOKUP($B55,IN_T10!$B$2:$AW$3000,15,FALSE))=TRUE,"",VLOOKUP($B55,IN_T10!$B$2:$AW$3000,15,FALSE))</f>
        <v>0</v>
      </c>
      <c r="Q55" s="467">
        <f>IF(ISERROR(VLOOKUP($B55,IN_T10!$B$2:$AW$3000,16,FALSE))=TRUE,"",VLOOKUP($B55,IN_T10!$B$2:$AW$3000,16,FALSE))</f>
        <v>0</v>
      </c>
      <c r="R55" s="469">
        <f>IF(ISERROR(VLOOKUP($B55,IN_T10!$B$2:$AW$3000,17,FALSE))=TRUE,"",VLOOKUP($B55,IN_T10!$B$2:$AW$3000,17,FALSE))</f>
        <v>0</v>
      </c>
      <c r="S55" s="467">
        <f>IF(ISERROR(VLOOKUP($B55,IN_T10!$B$2:$AW$3000,18,FALSE))=TRUE,"",VLOOKUP($B55,IN_T10!$B$2:$AW$3000,18,FALSE))</f>
        <v>0</v>
      </c>
      <c r="T55" s="469">
        <f>IF(ISERROR(VLOOKUP($B55,IN_T10!$B$2:$AW$3000,19,FALSE))=TRUE,"",VLOOKUP($B55,IN_T10!$B$2:$AW$3000,19,FALSE))</f>
        <v>0</v>
      </c>
      <c r="U55" s="467">
        <v>1</v>
      </c>
      <c r="V55" s="469">
        <v>1</v>
      </c>
      <c r="W55" s="467">
        <f>IF(ISERROR(VLOOKUP($B55,IN_T10!$B$2:$AW$3000,22,FALSE))=TRUE,"",VLOOKUP($B55,IN_T10!$B$2:$AW$3000,22,FALSE))</f>
        <v>0</v>
      </c>
      <c r="X55" s="469">
        <f>IF(ISERROR(VLOOKUP($B55,IN_T10!$B$2:$AW$3000,23,FALSE))=TRUE,"",VLOOKUP($B55,IN_T10!$B$2:$AW$3000,23,FALSE))</f>
        <v>0</v>
      </c>
      <c r="Y55" s="467">
        <f>IF(ISERROR(VLOOKUP($B55,IN_T10!$B$2:$AW$3000,24,FALSE))=TRUE,"",VLOOKUP($B55,IN_T10!$B$2:$AW$3000,24,FALSE))</f>
        <v>0</v>
      </c>
      <c r="Z55" s="469">
        <f>IF(ISERROR(VLOOKUP($B55,IN_T10!$B$2:$AW$3000,25,FALSE))=TRUE,"",VLOOKUP($B55,IN_T10!$B$2:$AW$3000,25,FALSE))</f>
        <v>0</v>
      </c>
      <c r="AA55" s="467">
        <f>IF(ISERROR(VLOOKUP($B55,IN_T10!$B$2:$AW$3000,26,FALSE))=TRUE,"",VLOOKUP($B55,IN_T10!$B$2:$AW$3000,26,FALSE))</f>
        <v>0</v>
      </c>
      <c r="AB55" s="469">
        <f>IF(ISERROR(VLOOKUP($B55,IN_T10!$B$2:$AW$3000,27,FALSE))=TRUE,"",VLOOKUP($B55,IN_T10!$B$2:$AW$3000,27,FALSE))</f>
        <v>0</v>
      </c>
      <c r="AC55" s="467">
        <f>IF(ISERROR(VLOOKUP($B55,IN_T10!$B$2:$AW$3000,28,FALSE))=TRUE,"",VLOOKUP($B55,IN_T10!$B$2:$AW$3000,28,FALSE))</f>
        <v>0</v>
      </c>
      <c r="AD55" s="469">
        <f>IF(ISERROR(VLOOKUP($B55,IN_T10!$B$2:$AW$3000,29,FALSE))=TRUE,"",VLOOKUP($B55,IN_T10!$B$2:$AW$3000,29,FALSE))</f>
        <v>0</v>
      </c>
      <c r="AE55" s="467">
        <f>IF(ISERROR(VLOOKUP($B55,IN_T10!$B$2:$AW$3000,30,FALSE))=TRUE,"",VLOOKUP($B55,IN_T10!$B$2:$AW$3000,30,FALSE))</f>
        <v>0</v>
      </c>
      <c r="AF55" s="469">
        <f>IF(ISERROR(VLOOKUP($B55,IN_T10!$B$2:$AW$3000,31,FALSE))=TRUE,"",VLOOKUP($B55,IN_T10!$B$2:$AW$3000,31,FALSE))</f>
        <v>0</v>
      </c>
      <c r="AG55" s="467">
        <f>IF(ISERROR(VLOOKUP($B55,IN_T10!$B$2:$AW$3000,32,FALSE))=TRUE,"",VLOOKUP($B55,IN_T10!$B$2:$AW$3000,32,FALSE))</f>
        <v>0</v>
      </c>
      <c r="AH55" s="469">
        <f>IF(ISERROR(VLOOKUP($B55,IN_T10!$B$2:$AW$3000,33,FALSE))=TRUE,"",VLOOKUP($B55,IN_T10!$B$2:$AW$3000,33,FALSE))</f>
        <v>0</v>
      </c>
      <c r="AI55" s="467">
        <f>IF(ISERROR(VLOOKUP($B55,IN_T10!$B$2:$AW$3000,34,FALSE))=TRUE,"",VLOOKUP($B55,IN_T10!$B$2:$AW$3000,34,FALSE))</f>
        <v>0</v>
      </c>
      <c r="AJ55" s="469">
        <f>IF(ISERROR(VLOOKUP($B55,IN_T10!$B$2:$AW$3000,35,FALSE))=TRUE,"",VLOOKUP($B55,IN_T10!$B$2:$AW$3000,35,FALSE))</f>
        <v>0</v>
      </c>
      <c r="AK55" s="467">
        <f>IF(ISERROR(VLOOKUP($B55,IN_T10!$B$2:$AW$3000,36,FALSE))=TRUE,"",VLOOKUP($B55,IN_T10!$B$2:$AW$3000,36,FALSE))</f>
        <v>0</v>
      </c>
      <c r="AL55" s="469">
        <f>IF(ISERROR(VLOOKUP($B55,IN_T10!$B$2:$AW$3000,37,FALSE))=TRUE,"",VLOOKUP($B55,IN_T10!$B$2:$AW$3000,37,FALSE))</f>
        <v>0</v>
      </c>
      <c r="AM55" s="467">
        <f>IF(ISERROR(VLOOKUP($B55,IN_T10!$B$2:$AW$3000,38,FALSE))=TRUE,"",VLOOKUP($B55,IN_T10!$B$2:$AW$3000,38,FALSE))</f>
        <v>0</v>
      </c>
      <c r="AN55" s="469">
        <f>IF(ISERROR(VLOOKUP($B55,IN_T10!$B$2:$AW$3000,39,FALSE))=TRUE,"",VLOOKUP($B55,IN_T10!$B$2:$AW$3000,39,FALSE))</f>
        <v>0</v>
      </c>
      <c r="AO55" s="467">
        <f>IF(ISERROR(VLOOKUP($B55,IN_T10!$B$2:$AW$3000,40,FALSE))=TRUE,"",VLOOKUP($B55,IN_T10!$B$2:$AW$3000,40,FALSE))</f>
        <v>0</v>
      </c>
      <c r="AP55" s="469">
        <f>IF(ISERROR(VLOOKUP($B55,IN_T10!$B$2:$AW$3000,41,FALSE))=TRUE,"",VLOOKUP($B55,IN_T10!$B$2:$AW$3000,41,FALSE))</f>
        <v>0</v>
      </c>
      <c r="AQ55" s="467">
        <f>IF(ISERROR(VLOOKUP($B55,IN_T10!$B$2:$AW$3000,42,FALSE))=TRUE,"",VLOOKUP($B55,IN_T10!$B$2:$AW$3000,42,FALSE))</f>
        <v>0</v>
      </c>
      <c r="AR55" s="469">
        <f>IF(ISERROR(VLOOKUP($B55,IN_T10!$B$2:$AW$3000,43,FALSE))=TRUE,"",VLOOKUP($B55,IN_T10!$B$2:$AW$3000,43,FALSE))</f>
        <v>0</v>
      </c>
      <c r="AS55" s="467">
        <f>IF(ISERROR(VLOOKUP($B55,IN_T10!$B$2:$AW$3000,44,FALSE))=TRUE,"",VLOOKUP($B55,IN_T10!$B$2:$AW$3000,44,FALSE))</f>
        <v>0</v>
      </c>
      <c r="AT55" s="472">
        <f>IF(ISERROR(VLOOKUP($B55,IN_T10!$B$2:$AW$3000,45,FALSE))=TRUE,"",VLOOKUP($B55,IN_T10!$B$2:$AW$3000,45,FALSE))</f>
        <v>0</v>
      </c>
      <c r="AU55" s="1179">
        <f t="shared" si="0"/>
        <v>1</v>
      </c>
      <c r="AV55" s="1180">
        <f t="shared" si="1"/>
        <v>1</v>
      </c>
      <c r="AW55" s="1490" t="str">
        <f t="shared" si="2"/>
        <v>OK</v>
      </c>
      <c r="AX55" s="1488">
        <f>'t1'!K55-'t3'!C55-'t3'!E55-'t3'!G55-'t3'!I55+'t3'!K55+'t3'!M55+'t3'!O55</f>
        <v>1</v>
      </c>
      <c r="AY55" s="1489">
        <f>'t1'!L55-'t3'!D55-'t3'!F55-'t3'!H55-'t3'!J55+'t3'!L55+'t3'!N55+'t3'!P55</f>
        <v>1</v>
      </c>
      <c r="AZ55" s="937">
        <f>'t1'!M55</f>
        <v>1</v>
      </c>
    </row>
    <row r="56" spans="1:52" ht="14.25" customHeight="1" thickBot="1" x14ac:dyDescent="0.3">
      <c r="A56" s="1001" t="str">
        <f>'t1'!A56</f>
        <v>Fisici con inc. di struttura semplice (rapp. Non escl.)</v>
      </c>
      <c r="B56" s="1027" t="str">
        <f>'t1'!B56</f>
        <v>SD0N41</v>
      </c>
      <c r="C56" s="467">
        <f>IF(ISERROR(VLOOKUP($B56,IN_T10!$B$2:$AW$3000,2,FALSE))=TRUE,"",VLOOKUP($B56,IN_T10!$B$2:$AW$3000,2,FALSE))</f>
        <v>0</v>
      </c>
      <c r="D56" s="469">
        <f>IF(ISERROR(VLOOKUP($B56,IN_T10!$B$2:$AW$3000,3,FALSE))=TRUE,"",VLOOKUP($B56,IN_T10!$B$2:$AW$3000,3,FALSE))</f>
        <v>0</v>
      </c>
      <c r="E56" s="467">
        <f>IF(ISERROR(VLOOKUP($B56,IN_T10!$B$2:$AW$3000,4,FALSE))=TRUE,"",VLOOKUP($B56,IN_T10!$B$2:$AW$3000,4,FALSE))</f>
        <v>0</v>
      </c>
      <c r="F56" s="469">
        <f>IF(ISERROR(VLOOKUP($B56,IN_T10!$B$2:$AW$3000,5,FALSE))=TRUE,"",VLOOKUP($B56,IN_T10!$B$2:$AW$3000,5,FALSE))</f>
        <v>0</v>
      </c>
      <c r="G56" s="467">
        <f>IF(ISERROR(VLOOKUP($B56,IN_T10!$B$2:$AW$3000,6,FALSE))=TRUE,"",VLOOKUP($B56,IN_T10!$B$2:$AW$3000,6,FALSE))</f>
        <v>0</v>
      </c>
      <c r="H56" s="469">
        <f>IF(ISERROR(VLOOKUP($B56,IN_T10!$B$2:$AW$3000,7,FALSE))=TRUE,"",VLOOKUP($B56,IN_T10!$B$2:$AW$3000,7,FALSE))</f>
        <v>0</v>
      </c>
      <c r="I56" s="467">
        <f>IF(ISERROR(VLOOKUP($B56,IN_T10!$B$2:$AW$3000,8,FALSE))=TRUE,"",VLOOKUP($B56,IN_T10!$B$2:$AW$3000,8,FALSE))</f>
        <v>0</v>
      </c>
      <c r="J56" s="469">
        <f>IF(ISERROR(VLOOKUP($B56,IN_T10!$B$2:$AW$3000,9,FALSE))=TRUE,"",VLOOKUP($B56,IN_T10!$B$2:$AW$3000,9,FALSE))</f>
        <v>0</v>
      </c>
      <c r="K56" s="467">
        <f>IF(ISERROR(VLOOKUP($B56,IN_T10!$B$2:$AW$3000,10,FALSE))=TRUE,"",VLOOKUP($B56,IN_T10!$B$2:$AW$3000,10,FALSE))</f>
        <v>0</v>
      </c>
      <c r="L56" s="469">
        <f>IF(ISERROR(VLOOKUP($B56,IN_T10!$B$2:$AW$3000,11,FALSE))=TRUE,"",VLOOKUP($B56,IN_T10!$B$2:$AW$3000,11,FALSE))</f>
        <v>0</v>
      </c>
      <c r="M56" s="467">
        <f>IF(ISERROR(VLOOKUP($B56,IN_T10!$B$2:$AW$3000,12,FALSE))=TRUE,"",VLOOKUP($B56,IN_T10!$B$2:$AW$3000,12,FALSE))</f>
        <v>0</v>
      </c>
      <c r="N56" s="469">
        <f>IF(ISERROR(VLOOKUP($B56,IN_T10!$B$2:$AW$3000,13,FALSE))=TRUE,"",VLOOKUP($B56,IN_T10!$B$2:$AW$3000,13,FALSE))</f>
        <v>0</v>
      </c>
      <c r="O56" s="467">
        <f>IF(ISERROR(VLOOKUP($B56,IN_T10!$B$2:$AW$3000,14,FALSE))=TRUE,"",VLOOKUP($B56,IN_T10!$B$2:$AW$3000,14,FALSE))</f>
        <v>0</v>
      </c>
      <c r="P56" s="469">
        <f>IF(ISERROR(VLOOKUP($B56,IN_T10!$B$2:$AW$3000,15,FALSE))=TRUE,"",VLOOKUP($B56,IN_T10!$B$2:$AW$3000,15,FALSE))</f>
        <v>0</v>
      </c>
      <c r="Q56" s="467">
        <f>IF(ISERROR(VLOOKUP($B56,IN_T10!$B$2:$AW$3000,16,FALSE))=TRUE,"",VLOOKUP($B56,IN_T10!$B$2:$AW$3000,16,FALSE))</f>
        <v>0</v>
      </c>
      <c r="R56" s="469">
        <f>IF(ISERROR(VLOOKUP($B56,IN_T10!$B$2:$AW$3000,17,FALSE))=TRUE,"",VLOOKUP($B56,IN_T10!$B$2:$AW$3000,17,FALSE))</f>
        <v>0</v>
      </c>
      <c r="S56" s="467">
        <f>IF(ISERROR(VLOOKUP($B56,IN_T10!$B$2:$AW$3000,18,FALSE))=TRUE,"",VLOOKUP($B56,IN_T10!$B$2:$AW$3000,18,FALSE))</f>
        <v>0</v>
      </c>
      <c r="T56" s="469">
        <f>IF(ISERROR(VLOOKUP($B56,IN_T10!$B$2:$AW$3000,19,FALSE))=TRUE,"",VLOOKUP($B56,IN_T10!$B$2:$AW$3000,19,FALSE))</f>
        <v>0</v>
      </c>
      <c r="U56" s="467">
        <v>0</v>
      </c>
      <c r="V56" s="469">
        <v>0</v>
      </c>
      <c r="W56" s="467">
        <f>IF(ISERROR(VLOOKUP($B56,IN_T10!$B$2:$AW$3000,22,FALSE))=TRUE,"",VLOOKUP($B56,IN_T10!$B$2:$AW$3000,22,FALSE))</f>
        <v>0</v>
      </c>
      <c r="X56" s="469">
        <f>IF(ISERROR(VLOOKUP($B56,IN_T10!$B$2:$AW$3000,23,FALSE))=TRUE,"",VLOOKUP($B56,IN_T10!$B$2:$AW$3000,23,FALSE))</f>
        <v>0</v>
      </c>
      <c r="Y56" s="467">
        <f>IF(ISERROR(VLOOKUP($B56,IN_T10!$B$2:$AW$3000,24,FALSE))=TRUE,"",VLOOKUP($B56,IN_T10!$B$2:$AW$3000,24,FALSE))</f>
        <v>0</v>
      </c>
      <c r="Z56" s="469">
        <f>IF(ISERROR(VLOOKUP($B56,IN_T10!$B$2:$AW$3000,25,FALSE))=TRUE,"",VLOOKUP($B56,IN_T10!$B$2:$AW$3000,25,FALSE))</f>
        <v>0</v>
      </c>
      <c r="AA56" s="467">
        <f>IF(ISERROR(VLOOKUP($B56,IN_T10!$B$2:$AW$3000,26,FALSE))=TRUE,"",VLOOKUP($B56,IN_T10!$B$2:$AW$3000,26,FALSE))</f>
        <v>0</v>
      </c>
      <c r="AB56" s="469">
        <f>IF(ISERROR(VLOOKUP($B56,IN_T10!$B$2:$AW$3000,27,FALSE))=TRUE,"",VLOOKUP($B56,IN_T10!$B$2:$AW$3000,27,FALSE))</f>
        <v>0</v>
      </c>
      <c r="AC56" s="467">
        <f>IF(ISERROR(VLOOKUP($B56,IN_T10!$B$2:$AW$3000,28,FALSE))=TRUE,"",VLOOKUP($B56,IN_T10!$B$2:$AW$3000,28,FALSE))</f>
        <v>0</v>
      </c>
      <c r="AD56" s="469">
        <f>IF(ISERROR(VLOOKUP($B56,IN_T10!$B$2:$AW$3000,29,FALSE))=TRUE,"",VLOOKUP($B56,IN_T10!$B$2:$AW$3000,29,FALSE))</f>
        <v>0</v>
      </c>
      <c r="AE56" s="467">
        <f>IF(ISERROR(VLOOKUP($B56,IN_T10!$B$2:$AW$3000,30,FALSE))=TRUE,"",VLOOKUP($B56,IN_T10!$B$2:$AW$3000,30,FALSE))</f>
        <v>0</v>
      </c>
      <c r="AF56" s="469">
        <f>IF(ISERROR(VLOOKUP($B56,IN_T10!$B$2:$AW$3000,31,FALSE))=TRUE,"",VLOOKUP($B56,IN_T10!$B$2:$AW$3000,31,FALSE))</f>
        <v>0</v>
      </c>
      <c r="AG56" s="467">
        <f>IF(ISERROR(VLOOKUP($B56,IN_T10!$B$2:$AW$3000,32,FALSE))=TRUE,"",VLOOKUP($B56,IN_T10!$B$2:$AW$3000,32,FALSE))</f>
        <v>0</v>
      </c>
      <c r="AH56" s="469">
        <f>IF(ISERROR(VLOOKUP($B56,IN_T10!$B$2:$AW$3000,33,FALSE))=TRUE,"",VLOOKUP($B56,IN_T10!$B$2:$AW$3000,33,FALSE))</f>
        <v>0</v>
      </c>
      <c r="AI56" s="467">
        <f>IF(ISERROR(VLOOKUP($B56,IN_T10!$B$2:$AW$3000,34,FALSE))=TRUE,"",VLOOKUP($B56,IN_T10!$B$2:$AW$3000,34,FALSE))</f>
        <v>0</v>
      </c>
      <c r="AJ56" s="469">
        <f>IF(ISERROR(VLOOKUP($B56,IN_T10!$B$2:$AW$3000,35,FALSE))=TRUE,"",VLOOKUP($B56,IN_T10!$B$2:$AW$3000,35,FALSE))</f>
        <v>0</v>
      </c>
      <c r="AK56" s="467">
        <f>IF(ISERROR(VLOOKUP($B56,IN_T10!$B$2:$AW$3000,36,FALSE))=TRUE,"",VLOOKUP($B56,IN_T10!$B$2:$AW$3000,36,FALSE))</f>
        <v>0</v>
      </c>
      <c r="AL56" s="469">
        <f>IF(ISERROR(VLOOKUP($B56,IN_T10!$B$2:$AW$3000,37,FALSE))=TRUE,"",VLOOKUP($B56,IN_T10!$B$2:$AW$3000,37,FALSE))</f>
        <v>0</v>
      </c>
      <c r="AM56" s="467">
        <f>IF(ISERROR(VLOOKUP($B56,IN_T10!$B$2:$AW$3000,38,FALSE))=TRUE,"",VLOOKUP($B56,IN_T10!$B$2:$AW$3000,38,FALSE))</f>
        <v>0</v>
      </c>
      <c r="AN56" s="469">
        <f>IF(ISERROR(VLOOKUP($B56,IN_T10!$B$2:$AW$3000,39,FALSE))=TRUE,"",VLOOKUP($B56,IN_T10!$B$2:$AW$3000,39,FALSE))</f>
        <v>0</v>
      </c>
      <c r="AO56" s="467">
        <f>IF(ISERROR(VLOOKUP($B56,IN_T10!$B$2:$AW$3000,40,FALSE))=TRUE,"",VLOOKUP($B56,IN_T10!$B$2:$AW$3000,40,FALSE))</f>
        <v>0</v>
      </c>
      <c r="AP56" s="469">
        <f>IF(ISERROR(VLOOKUP($B56,IN_T10!$B$2:$AW$3000,41,FALSE))=TRUE,"",VLOOKUP($B56,IN_T10!$B$2:$AW$3000,41,FALSE))</f>
        <v>0</v>
      </c>
      <c r="AQ56" s="467">
        <f>IF(ISERROR(VLOOKUP($B56,IN_T10!$B$2:$AW$3000,42,FALSE))=TRUE,"",VLOOKUP($B56,IN_T10!$B$2:$AW$3000,42,FALSE))</f>
        <v>0</v>
      </c>
      <c r="AR56" s="469">
        <f>IF(ISERROR(VLOOKUP($B56,IN_T10!$B$2:$AW$3000,43,FALSE))=TRUE,"",VLOOKUP($B56,IN_T10!$B$2:$AW$3000,43,FALSE))</f>
        <v>0</v>
      </c>
      <c r="AS56" s="467">
        <f>IF(ISERROR(VLOOKUP($B56,IN_T10!$B$2:$AW$3000,44,FALSE))=TRUE,"",VLOOKUP($B56,IN_T10!$B$2:$AW$3000,44,FALSE))</f>
        <v>0</v>
      </c>
      <c r="AT56" s="472">
        <f>IF(ISERROR(VLOOKUP($B56,IN_T10!$B$2:$AW$3000,45,FALSE))=TRUE,"",VLOOKUP($B56,IN_T10!$B$2:$AW$3000,45,FALSE))</f>
        <v>0</v>
      </c>
      <c r="AU56" s="1179">
        <f t="shared" si="0"/>
        <v>0</v>
      </c>
      <c r="AV56" s="1180">
        <f t="shared" si="1"/>
        <v>0</v>
      </c>
      <c r="AW56" s="1490" t="str">
        <f t="shared" si="2"/>
        <v>OK</v>
      </c>
      <c r="AX56" s="1488">
        <f>'t1'!K56-'t3'!C56-'t3'!E56-'t3'!G56-'t3'!I56+'t3'!K56+'t3'!M56+'t3'!O56</f>
        <v>0</v>
      </c>
      <c r="AY56" s="1489">
        <f>'t1'!L56-'t3'!D56-'t3'!F56-'t3'!H56-'t3'!J56+'t3'!L56+'t3'!N56+'t3'!P56</f>
        <v>0</v>
      </c>
      <c r="AZ56" s="937">
        <f>'t1'!M56</f>
        <v>0</v>
      </c>
    </row>
    <row r="57" spans="1:52" ht="14.25" customHeight="1" thickBot="1" x14ac:dyDescent="0.3">
      <c r="A57" s="1001" t="str">
        <f>'t1'!A57</f>
        <v>Fisici con altri incar. Prof.li (rapp. Esclusivo)</v>
      </c>
      <c r="B57" s="1027" t="str">
        <f>'t1'!B57</f>
        <v>SD0A41</v>
      </c>
      <c r="C57" s="467">
        <f>IF(ISERROR(VLOOKUP($B57,IN_T10!$B$2:$AW$3000,2,FALSE))=TRUE,"",VLOOKUP($B57,IN_T10!$B$2:$AW$3000,2,FALSE))</f>
        <v>0</v>
      </c>
      <c r="D57" s="469">
        <f>IF(ISERROR(VLOOKUP($B57,IN_T10!$B$2:$AW$3000,3,FALSE))=TRUE,"",VLOOKUP($B57,IN_T10!$B$2:$AW$3000,3,FALSE))</f>
        <v>0</v>
      </c>
      <c r="E57" s="467">
        <f>IF(ISERROR(VLOOKUP($B57,IN_T10!$B$2:$AW$3000,4,FALSE))=TRUE,"",VLOOKUP($B57,IN_T10!$B$2:$AW$3000,4,FALSE))</f>
        <v>0</v>
      </c>
      <c r="F57" s="469">
        <f>IF(ISERROR(VLOOKUP($B57,IN_T10!$B$2:$AW$3000,5,FALSE))=TRUE,"",VLOOKUP($B57,IN_T10!$B$2:$AW$3000,5,FALSE))</f>
        <v>0</v>
      </c>
      <c r="G57" s="467">
        <f>IF(ISERROR(VLOOKUP($B57,IN_T10!$B$2:$AW$3000,6,FALSE))=TRUE,"",VLOOKUP($B57,IN_T10!$B$2:$AW$3000,6,FALSE))</f>
        <v>0</v>
      </c>
      <c r="H57" s="469">
        <f>IF(ISERROR(VLOOKUP($B57,IN_T10!$B$2:$AW$3000,7,FALSE))=TRUE,"",VLOOKUP($B57,IN_T10!$B$2:$AW$3000,7,FALSE))</f>
        <v>0</v>
      </c>
      <c r="I57" s="467">
        <f>IF(ISERROR(VLOOKUP($B57,IN_T10!$B$2:$AW$3000,8,FALSE))=TRUE,"",VLOOKUP($B57,IN_T10!$B$2:$AW$3000,8,FALSE))</f>
        <v>0</v>
      </c>
      <c r="J57" s="469">
        <f>IF(ISERROR(VLOOKUP($B57,IN_T10!$B$2:$AW$3000,9,FALSE))=TRUE,"",VLOOKUP($B57,IN_T10!$B$2:$AW$3000,9,FALSE))</f>
        <v>0</v>
      </c>
      <c r="K57" s="467">
        <f>IF(ISERROR(VLOOKUP($B57,IN_T10!$B$2:$AW$3000,10,FALSE))=TRUE,"",VLOOKUP($B57,IN_T10!$B$2:$AW$3000,10,FALSE))</f>
        <v>0</v>
      </c>
      <c r="L57" s="469">
        <f>IF(ISERROR(VLOOKUP($B57,IN_T10!$B$2:$AW$3000,11,FALSE))=TRUE,"",VLOOKUP($B57,IN_T10!$B$2:$AW$3000,11,FALSE))</f>
        <v>0</v>
      </c>
      <c r="M57" s="467">
        <f>IF(ISERROR(VLOOKUP($B57,IN_T10!$B$2:$AW$3000,12,FALSE))=TRUE,"",VLOOKUP($B57,IN_T10!$B$2:$AW$3000,12,FALSE))</f>
        <v>0</v>
      </c>
      <c r="N57" s="469">
        <f>IF(ISERROR(VLOOKUP($B57,IN_T10!$B$2:$AW$3000,13,FALSE))=TRUE,"",VLOOKUP($B57,IN_T10!$B$2:$AW$3000,13,FALSE))</f>
        <v>0</v>
      </c>
      <c r="O57" s="467">
        <f>IF(ISERROR(VLOOKUP($B57,IN_T10!$B$2:$AW$3000,14,FALSE))=TRUE,"",VLOOKUP($B57,IN_T10!$B$2:$AW$3000,14,FALSE))</f>
        <v>0</v>
      </c>
      <c r="P57" s="469">
        <f>IF(ISERROR(VLOOKUP($B57,IN_T10!$B$2:$AW$3000,15,FALSE))=TRUE,"",VLOOKUP($B57,IN_T10!$B$2:$AW$3000,15,FALSE))</f>
        <v>0</v>
      </c>
      <c r="Q57" s="467">
        <f>IF(ISERROR(VLOOKUP($B57,IN_T10!$B$2:$AW$3000,16,FALSE))=TRUE,"",VLOOKUP($B57,IN_T10!$B$2:$AW$3000,16,FALSE))</f>
        <v>0</v>
      </c>
      <c r="R57" s="469">
        <f>IF(ISERROR(VLOOKUP($B57,IN_T10!$B$2:$AW$3000,17,FALSE))=TRUE,"",VLOOKUP($B57,IN_T10!$B$2:$AW$3000,17,FALSE))</f>
        <v>0</v>
      </c>
      <c r="S57" s="467">
        <f>IF(ISERROR(VLOOKUP($B57,IN_T10!$B$2:$AW$3000,18,FALSE))=TRUE,"",VLOOKUP($B57,IN_T10!$B$2:$AW$3000,18,FALSE))</f>
        <v>0</v>
      </c>
      <c r="T57" s="469">
        <f>IF(ISERROR(VLOOKUP($B57,IN_T10!$B$2:$AW$3000,19,FALSE))=TRUE,"",VLOOKUP($B57,IN_T10!$B$2:$AW$3000,19,FALSE))</f>
        <v>0</v>
      </c>
      <c r="U57" s="467">
        <v>2</v>
      </c>
      <c r="V57" s="469">
        <v>1</v>
      </c>
      <c r="W57" s="467">
        <f>IF(ISERROR(VLOOKUP($B57,IN_T10!$B$2:$AW$3000,22,FALSE))=TRUE,"",VLOOKUP($B57,IN_T10!$B$2:$AW$3000,22,FALSE))</f>
        <v>0</v>
      </c>
      <c r="X57" s="469">
        <f>IF(ISERROR(VLOOKUP($B57,IN_T10!$B$2:$AW$3000,23,FALSE))=TRUE,"",VLOOKUP($B57,IN_T10!$B$2:$AW$3000,23,FALSE))</f>
        <v>0</v>
      </c>
      <c r="Y57" s="467">
        <f>IF(ISERROR(VLOOKUP($B57,IN_T10!$B$2:$AW$3000,24,FALSE))=TRUE,"",VLOOKUP($B57,IN_T10!$B$2:$AW$3000,24,FALSE))</f>
        <v>0</v>
      </c>
      <c r="Z57" s="469">
        <f>IF(ISERROR(VLOOKUP($B57,IN_T10!$B$2:$AW$3000,25,FALSE))=TRUE,"",VLOOKUP($B57,IN_T10!$B$2:$AW$3000,25,FALSE))</f>
        <v>0</v>
      </c>
      <c r="AA57" s="467">
        <f>IF(ISERROR(VLOOKUP($B57,IN_T10!$B$2:$AW$3000,26,FALSE))=TRUE,"",VLOOKUP($B57,IN_T10!$B$2:$AW$3000,26,FALSE))</f>
        <v>0</v>
      </c>
      <c r="AB57" s="469">
        <f>IF(ISERROR(VLOOKUP($B57,IN_T10!$B$2:$AW$3000,27,FALSE))=TRUE,"",VLOOKUP($B57,IN_T10!$B$2:$AW$3000,27,FALSE))</f>
        <v>0</v>
      </c>
      <c r="AC57" s="467">
        <f>IF(ISERROR(VLOOKUP($B57,IN_T10!$B$2:$AW$3000,28,FALSE))=TRUE,"",VLOOKUP($B57,IN_T10!$B$2:$AW$3000,28,FALSE))</f>
        <v>0</v>
      </c>
      <c r="AD57" s="469">
        <f>IF(ISERROR(VLOOKUP($B57,IN_T10!$B$2:$AW$3000,29,FALSE))=TRUE,"",VLOOKUP($B57,IN_T10!$B$2:$AW$3000,29,FALSE))</f>
        <v>0</v>
      </c>
      <c r="AE57" s="467">
        <f>IF(ISERROR(VLOOKUP($B57,IN_T10!$B$2:$AW$3000,30,FALSE))=TRUE,"",VLOOKUP($B57,IN_T10!$B$2:$AW$3000,30,FALSE))</f>
        <v>0</v>
      </c>
      <c r="AF57" s="469">
        <f>IF(ISERROR(VLOOKUP($B57,IN_T10!$B$2:$AW$3000,31,FALSE))=TRUE,"",VLOOKUP($B57,IN_T10!$B$2:$AW$3000,31,FALSE))</f>
        <v>0</v>
      </c>
      <c r="AG57" s="467">
        <f>IF(ISERROR(VLOOKUP($B57,IN_T10!$B$2:$AW$3000,32,FALSE))=TRUE,"",VLOOKUP($B57,IN_T10!$B$2:$AW$3000,32,FALSE))</f>
        <v>0</v>
      </c>
      <c r="AH57" s="469">
        <f>IF(ISERROR(VLOOKUP($B57,IN_T10!$B$2:$AW$3000,33,FALSE))=TRUE,"",VLOOKUP($B57,IN_T10!$B$2:$AW$3000,33,FALSE))</f>
        <v>0</v>
      </c>
      <c r="AI57" s="467">
        <f>IF(ISERROR(VLOOKUP($B57,IN_T10!$B$2:$AW$3000,34,FALSE))=TRUE,"",VLOOKUP($B57,IN_T10!$B$2:$AW$3000,34,FALSE))</f>
        <v>0</v>
      </c>
      <c r="AJ57" s="469">
        <f>IF(ISERROR(VLOOKUP($B57,IN_T10!$B$2:$AW$3000,35,FALSE))=TRUE,"",VLOOKUP($B57,IN_T10!$B$2:$AW$3000,35,FALSE))</f>
        <v>0</v>
      </c>
      <c r="AK57" s="467">
        <f>IF(ISERROR(VLOOKUP($B57,IN_T10!$B$2:$AW$3000,36,FALSE))=TRUE,"",VLOOKUP($B57,IN_T10!$B$2:$AW$3000,36,FALSE))</f>
        <v>0</v>
      </c>
      <c r="AL57" s="469">
        <f>IF(ISERROR(VLOOKUP($B57,IN_T10!$B$2:$AW$3000,37,FALSE))=TRUE,"",VLOOKUP($B57,IN_T10!$B$2:$AW$3000,37,FALSE))</f>
        <v>0</v>
      </c>
      <c r="AM57" s="467">
        <f>IF(ISERROR(VLOOKUP($B57,IN_T10!$B$2:$AW$3000,38,FALSE))=TRUE,"",VLOOKUP($B57,IN_T10!$B$2:$AW$3000,38,FALSE))</f>
        <v>0</v>
      </c>
      <c r="AN57" s="469">
        <f>IF(ISERROR(VLOOKUP($B57,IN_T10!$B$2:$AW$3000,39,FALSE))=TRUE,"",VLOOKUP($B57,IN_T10!$B$2:$AW$3000,39,FALSE))</f>
        <v>0</v>
      </c>
      <c r="AO57" s="467">
        <f>IF(ISERROR(VLOOKUP($B57,IN_T10!$B$2:$AW$3000,40,FALSE))=TRUE,"",VLOOKUP($B57,IN_T10!$B$2:$AW$3000,40,FALSE))</f>
        <v>0</v>
      </c>
      <c r="AP57" s="469">
        <f>IF(ISERROR(VLOOKUP($B57,IN_T10!$B$2:$AW$3000,41,FALSE))=TRUE,"",VLOOKUP($B57,IN_T10!$B$2:$AW$3000,41,FALSE))</f>
        <v>0</v>
      </c>
      <c r="AQ57" s="467">
        <f>IF(ISERROR(VLOOKUP($B57,IN_T10!$B$2:$AW$3000,42,FALSE))=TRUE,"",VLOOKUP($B57,IN_T10!$B$2:$AW$3000,42,FALSE))</f>
        <v>0</v>
      </c>
      <c r="AR57" s="469">
        <f>IF(ISERROR(VLOOKUP($B57,IN_T10!$B$2:$AW$3000,43,FALSE))=TRUE,"",VLOOKUP($B57,IN_T10!$B$2:$AW$3000,43,FALSE))</f>
        <v>0</v>
      </c>
      <c r="AS57" s="467">
        <f>IF(ISERROR(VLOOKUP($B57,IN_T10!$B$2:$AW$3000,44,FALSE))=TRUE,"",VLOOKUP($B57,IN_T10!$B$2:$AW$3000,44,FALSE))</f>
        <v>0</v>
      </c>
      <c r="AT57" s="472">
        <f>IF(ISERROR(VLOOKUP($B57,IN_T10!$B$2:$AW$3000,45,FALSE))=TRUE,"",VLOOKUP($B57,IN_T10!$B$2:$AW$3000,45,FALSE))</f>
        <v>0</v>
      </c>
      <c r="AU57" s="1179">
        <f t="shared" si="0"/>
        <v>2</v>
      </c>
      <c r="AV57" s="1180">
        <f t="shared" si="1"/>
        <v>1</v>
      </c>
      <c r="AW57" s="1490" t="str">
        <f t="shared" si="2"/>
        <v>OK</v>
      </c>
      <c r="AX57" s="1488">
        <f>'t1'!K57-'t3'!C57-'t3'!E57-'t3'!G57-'t3'!I57+'t3'!K57+'t3'!M57+'t3'!O57</f>
        <v>2</v>
      </c>
      <c r="AY57" s="1489">
        <f>'t1'!L57-'t3'!D57-'t3'!F57-'t3'!H57-'t3'!J57+'t3'!L57+'t3'!N57+'t3'!P57</f>
        <v>1</v>
      </c>
      <c r="AZ57" s="937">
        <f>'t1'!M57</f>
        <v>1</v>
      </c>
    </row>
    <row r="58" spans="1:52" ht="14.25" customHeight="1" thickBot="1" x14ac:dyDescent="0.3">
      <c r="A58" s="1001" t="str">
        <f>'t1'!A58</f>
        <v>Fisici con altri incar. Prof.li (rapp. Non escl.)</v>
      </c>
      <c r="B58" s="1027" t="str">
        <f>'t1'!B58</f>
        <v>SD0040</v>
      </c>
      <c r="C58" s="467">
        <f>IF(ISERROR(VLOOKUP($B58,IN_T10!$B$2:$AW$3000,2,FALSE))=TRUE,"",VLOOKUP($B58,IN_T10!$B$2:$AW$3000,2,FALSE))</f>
        <v>0</v>
      </c>
      <c r="D58" s="469">
        <f>IF(ISERROR(VLOOKUP($B58,IN_T10!$B$2:$AW$3000,3,FALSE))=TRUE,"",VLOOKUP($B58,IN_T10!$B$2:$AW$3000,3,FALSE))</f>
        <v>0</v>
      </c>
      <c r="E58" s="467">
        <f>IF(ISERROR(VLOOKUP($B58,IN_T10!$B$2:$AW$3000,4,FALSE))=TRUE,"",VLOOKUP($B58,IN_T10!$B$2:$AW$3000,4,FALSE))</f>
        <v>0</v>
      </c>
      <c r="F58" s="469">
        <f>IF(ISERROR(VLOOKUP($B58,IN_T10!$B$2:$AW$3000,5,FALSE))=TRUE,"",VLOOKUP($B58,IN_T10!$B$2:$AW$3000,5,FALSE))</f>
        <v>0</v>
      </c>
      <c r="G58" s="467">
        <f>IF(ISERROR(VLOOKUP($B58,IN_T10!$B$2:$AW$3000,6,FALSE))=TRUE,"",VLOOKUP($B58,IN_T10!$B$2:$AW$3000,6,FALSE))</f>
        <v>0</v>
      </c>
      <c r="H58" s="469">
        <f>IF(ISERROR(VLOOKUP($B58,IN_T10!$B$2:$AW$3000,7,FALSE))=TRUE,"",VLOOKUP($B58,IN_T10!$B$2:$AW$3000,7,FALSE))</f>
        <v>0</v>
      </c>
      <c r="I58" s="467">
        <f>IF(ISERROR(VLOOKUP($B58,IN_T10!$B$2:$AW$3000,8,FALSE))=TRUE,"",VLOOKUP($B58,IN_T10!$B$2:$AW$3000,8,FALSE))</f>
        <v>0</v>
      </c>
      <c r="J58" s="469">
        <f>IF(ISERROR(VLOOKUP($B58,IN_T10!$B$2:$AW$3000,9,FALSE))=TRUE,"",VLOOKUP($B58,IN_T10!$B$2:$AW$3000,9,FALSE))</f>
        <v>0</v>
      </c>
      <c r="K58" s="467">
        <f>IF(ISERROR(VLOOKUP($B58,IN_T10!$B$2:$AW$3000,10,FALSE))=TRUE,"",VLOOKUP($B58,IN_T10!$B$2:$AW$3000,10,FALSE))</f>
        <v>0</v>
      </c>
      <c r="L58" s="469">
        <f>IF(ISERROR(VLOOKUP($B58,IN_T10!$B$2:$AW$3000,11,FALSE))=TRUE,"",VLOOKUP($B58,IN_T10!$B$2:$AW$3000,11,FALSE))</f>
        <v>0</v>
      </c>
      <c r="M58" s="467">
        <f>IF(ISERROR(VLOOKUP($B58,IN_T10!$B$2:$AW$3000,12,FALSE))=TRUE,"",VLOOKUP($B58,IN_T10!$B$2:$AW$3000,12,FALSE))</f>
        <v>0</v>
      </c>
      <c r="N58" s="469">
        <f>IF(ISERROR(VLOOKUP($B58,IN_T10!$B$2:$AW$3000,13,FALSE))=TRUE,"",VLOOKUP($B58,IN_T10!$B$2:$AW$3000,13,FALSE))</f>
        <v>0</v>
      </c>
      <c r="O58" s="467">
        <f>IF(ISERROR(VLOOKUP($B58,IN_T10!$B$2:$AW$3000,14,FALSE))=TRUE,"",VLOOKUP($B58,IN_T10!$B$2:$AW$3000,14,FALSE))</f>
        <v>0</v>
      </c>
      <c r="P58" s="469">
        <f>IF(ISERROR(VLOOKUP($B58,IN_T10!$B$2:$AW$3000,15,FALSE))=TRUE,"",VLOOKUP($B58,IN_T10!$B$2:$AW$3000,15,FALSE))</f>
        <v>0</v>
      </c>
      <c r="Q58" s="467">
        <f>IF(ISERROR(VLOOKUP($B58,IN_T10!$B$2:$AW$3000,16,FALSE))=TRUE,"",VLOOKUP($B58,IN_T10!$B$2:$AW$3000,16,FALSE))</f>
        <v>0</v>
      </c>
      <c r="R58" s="469">
        <f>IF(ISERROR(VLOOKUP($B58,IN_T10!$B$2:$AW$3000,17,FALSE))=TRUE,"",VLOOKUP($B58,IN_T10!$B$2:$AW$3000,17,FALSE))</f>
        <v>0</v>
      </c>
      <c r="S58" s="467">
        <f>IF(ISERROR(VLOOKUP($B58,IN_T10!$B$2:$AW$3000,18,FALSE))=TRUE,"",VLOOKUP($B58,IN_T10!$B$2:$AW$3000,18,FALSE))</f>
        <v>0</v>
      </c>
      <c r="T58" s="469">
        <f>IF(ISERROR(VLOOKUP($B58,IN_T10!$B$2:$AW$3000,19,FALSE))=TRUE,"",VLOOKUP($B58,IN_T10!$B$2:$AW$3000,19,FALSE))</f>
        <v>0</v>
      </c>
      <c r="U58" s="467">
        <v>0</v>
      </c>
      <c r="V58" s="469">
        <v>0</v>
      </c>
      <c r="W58" s="467">
        <f>IF(ISERROR(VLOOKUP($B58,IN_T10!$B$2:$AW$3000,22,FALSE))=TRUE,"",VLOOKUP($B58,IN_T10!$B$2:$AW$3000,22,FALSE))</f>
        <v>0</v>
      </c>
      <c r="X58" s="469">
        <f>IF(ISERROR(VLOOKUP($B58,IN_T10!$B$2:$AW$3000,23,FALSE))=TRUE,"",VLOOKUP($B58,IN_T10!$B$2:$AW$3000,23,FALSE))</f>
        <v>0</v>
      </c>
      <c r="Y58" s="467">
        <f>IF(ISERROR(VLOOKUP($B58,IN_T10!$B$2:$AW$3000,24,FALSE))=TRUE,"",VLOOKUP($B58,IN_T10!$B$2:$AW$3000,24,FALSE))</f>
        <v>0</v>
      </c>
      <c r="Z58" s="469">
        <f>IF(ISERROR(VLOOKUP($B58,IN_T10!$B$2:$AW$3000,25,FALSE))=TRUE,"",VLOOKUP($B58,IN_T10!$B$2:$AW$3000,25,FALSE))</f>
        <v>0</v>
      </c>
      <c r="AA58" s="467">
        <f>IF(ISERROR(VLOOKUP($B58,IN_T10!$B$2:$AW$3000,26,FALSE))=TRUE,"",VLOOKUP($B58,IN_T10!$B$2:$AW$3000,26,FALSE))</f>
        <v>0</v>
      </c>
      <c r="AB58" s="469">
        <f>IF(ISERROR(VLOOKUP($B58,IN_T10!$B$2:$AW$3000,27,FALSE))=TRUE,"",VLOOKUP($B58,IN_T10!$B$2:$AW$3000,27,FALSE))</f>
        <v>0</v>
      </c>
      <c r="AC58" s="467">
        <f>IF(ISERROR(VLOOKUP($B58,IN_T10!$B$2:$AW$3000,28,FALSE))=TRUE,"",VLOOKUP($B58,IN_T10!$B$2:$AW$3000,28,FALSE))</f>
        <v>0</v>
      </c>
      <c r="AD58" s="469">
        <f>IF(ISERROR(VLOOKUP($B58,IN_T10!$B$2:$AW$3000,29,FALSE))=TRUE,"",VLOOKUP($B58,IN_T10!$B$2:$AW$3000,29,FALSE))</f>
        <v>0</v>
      </c>
      <c r="AE58" s="467">
        <f>IF(ISERROR(VLOOKUP($B58,IN_T10!$B$2:$AW$3000,30,FALSE))=TRUE,"",VLOOKUP($B58,IN_T10!$B$2:$AW$3000,30,FALSE))</f>
        <v>0</v>
      </c>
      <c r="AF58" s="469">
        <f>IF(ISERROR(VLOOKUP($B58,IN_T10!$B$2:$AW$3000,31,FALSE))=TRUE,"",VLOOKUP($B58,IN_T10!$B$2:$AW$3000,31,FALSE))</f>
        <v>0</v>
      </c>
      <c r="AG58" s="467">
        <f>IF(ISERROR(VLOOKUP($B58,IN_T10!$B$2:$AW$3000,32,FALSE))=TRUE,"",VLOOKUP($B58,IN_T10!$B$2:$AW$3000,32,FALSE))</f>
        <v>0</v>
      </c>
      <c r="AH58" s="469">
        <f>IF(ISERROR(VLOOKUP($B58,IN_T10!$B$2:$AW$3000,33,FALSE))=TRUE,"",VLOOKUP($B58,IN_T10!$B$2:$AW$3000,33,FALSE))</f>
        <v>0</v>
      </c>
      <c r="AI58" s="467">
        <f>IF(ISERROR(VLOOKUP($B58,IN_T10!$B$2:$AW$3000,34,FALSE))=TRUE,"",VLOOKUP($B58,IN_T10!$B$2:$AW$3000,34,FALSE))</f>
        <v>0</v>
      </c>
      <c r="AJ58" s="469">
        <f>IF(ISERROR(VLOOKUP($B58,IN_T10!$B$2:$AW$3000,35,FALSE))=TRUE,"",VLOOKUP($B58,IN_T10!$B$2:$AW$3000,35,FALSE))</f>
        <v>0</v>
      </c>
      <c r="AK58" s="467">
        <f>IF(ISERROR(VLOOKUP($B58,IN_T10!$B$2:$AW$3000,36,FALSE))=TRUE,"",VLOOKUP($B58,IN_T10!$B$2:$AW$3000,36,FALSE))</f>
        <v>0</v>
      </c>
      <c r="AL58" s="469">
        <f>IF(ISERROR(VLOOKUP($B58,IN_T10!$B$2:$AW$3000,37,FALSE))=TRUE,"",VLOOKUP($B58,IN_T10!$B$2:$AW$3000,37,FALSE))</f>
        <v>0</v>
      </c>
      <c r="AM58" s="467">
        <f>IF(ISERROR(VLOOKUP($B58,IN_T10!$B$2:$AW$3000,38,FALSE))=TRUE,"",VLOOKUP($B58,IN_T10!$B$2:$AW$3000,38,FALSE))</f>
        <v>0</v>
      </c>
      <c r="AN58" s="469">
        <f>IF(ISERROR(VLOOKUP($B58,IN_T10!$B$2:$AW$3000,39,FALSE))=TRUE,"",VLOOKUP($B58,IN_T10!$B$2:$AW$3000,39,FALSE))</f>
        <v>0</v>
      </c>
      <c r="AO58" s="467">
        <f>IF(ISERROR(VLOOKUP($B58,IN_T10!$B$2:$AW$3000,40,FALSE))=TRUE,"",VLOOKUP($B58,IN_T10!$B$2:$AW$3000,40,FALSE))</f>
        <v>0</v>
      </c>
      <c r="AP58" s="469">
        <f>IF(ISERROR(VLOOKUP($B58,IN_T10!$B$2:$AW$3000,41,FALSE))=TRUE,"",VLOOKUP($B58,IN_T10!$B$2:$AW$3000,41,FALSE))</f>
        <v>0</v>
      </c>
      <c r="AQ58" s="467">
        <f>IF(ISERROR(VLOOKUP($B58,IN_T10!$B$2:$AW$3000,42,FALSE))=TRUE,"",VLOOKUP($B58,IN_T10!$B$2:$AW$3000,42,FALSE))</f>
        <v>0</v>
      </c>
      <c r="AR58" s="469">
        <f>IF(ISERROR(VLOOKUP($B58,IN_T10!$B$2:$AW$3000,43,FALSE))=TRUE,"",VLOOKUP($B58,IN_T10!$B$2:$AW$3000,43,FALSE))</f>
        <v>0</v>
      </c>
      <c r="AS58" s="467">
        <f>IF(ISERROR(VLOOKUP($B58,IN_T10!$B$2:$AW$3000,44,FALSE))=TRUE,"",VLOOKUP($B58,IN_T10!$B$2:$AW$3000,44,FALSE))</f>
        <v>0</v>
      </c>
      <c r="AT58" s="472">
        <f>IF(ISERROR(VLOOKUP($B58,IN_T10!$B$2:$AW$3000,45,FALSE))=TRUE,"",VLOOKUP($B58,IN_T10!$B$2:$AW$3000,45,FALSE))</f>
        <v>0</v>
      </c>
      <c r="AU58" s="1179">
        <f t="shared" si="0"/>
        <v>0</v>
      </c>
      <c r="AV58" s="1180">
        <f t="shared" si="1"/>
        <v>0</v>
      </c>
      <c r="AW58" s="1490" t="str">
        <f t="shared" si="2"/>
        <v>OK</v>
      </c>
      <c r="AX58" s="1488">
        <f>'t1'!K58-'t3'!C58-'t3'!E58-'t3'!G58-'t3'!I58+'t3'!K58+'t3'!M58+'t3'!O58</f>
        <v>0</v>
      </c>
      <c r="AY58" s="1489">
        <f>'t1'!L58-'t3'!D58-'t3'!F58-'t3'!H58-'t3'!J58+'t3'!L58+'t3'!N58+'t3'!P58</f>
        <v>0</v>
      </c>
      <c r="AZ58" s="937">
        <f>'t1'!M58</f>
        <v>0</v>
      </c>
    </row>
    <row r="59" spans="1:52" ht="14.25" customHeight="1" thickBot="1" x14ac:dyDescent="0.3">
      <c r="A59" s="1001" t="str">
        <f>'t1'!A59</f>
        <v>Fisici a t. determinato (art. 15-septies d.lgs. 502/92)</v>
      </c>
      <c r="B59" s="1027" t="str">
        <f>'t1'!B59</f>
        <v>SD0603</v>
      </c>
      <c r="C59" s="467">
        <f>IF(ISERROR(VLOOKUP($B59,IN_T10!$B$2:$AW$3000,2,FALSE))=TRUE,"",VLOOKUP($B59,IN_T10!$B$2:$AW$3000,2,FALSE))</f>
        <v>0</v>
      </c>
      <c r="D59" s="469">
        <f>IF(ISERROR(VLOOKUP($B59,IN_T10!$B$2:$AW$3000,3,FALSE))=TRUE,"",VLOOKUP($B59,IN_T10!$B$2:$AW$3000,3,FALSE))</f>
        <v>0</v>
      </c>
      <c r="E59" s="467">
        <f>IF(ISERROR(VLOOKUP($B59,IN_T10!$B$2:$AW$3000,4,FALSE))=TRUE,"",VLOOKUP($B59,IN_T10!$B$2:$AW$3000,4,FALSE))</f>
        <v>0</v>
      </c>
      <c r="F59" s="469">
        <f>IF(ISERROR(VLOOKUP($B59,IN_T10!$B$2:$AW$3000,5,FALSE))=TRUE,"",VLOOKUP($B59,IN_T10!$B$2:$AW$3000,5,FALSE))</f>
        <v>0</v>
      </c>
      <c r="G59" s="467">
        <f>IF(ISERROR(VLOOKUP($B59,IN_T10!$B$2:$AW$3000,6,FALSE))=TRUE,"",VLOOKUP($B59,IN_T10!$B$2:$AW$3000,6,FALSE))</f>
        <v>0</v>
      </c>
      <c r="H59" s="469">
        <f>IF(ISERROR(VLOOKUP($B59,IN_T10!$B$2:$AW$3000,7,FALSE))=TRUE,"",VLOOKUP($B59,IN_T10!$B$2:$AW$3000,7,FALSE))</f>
        <v>0</v>
      </c>
      <c r="I59" s="467">
        <f>IF(ISERROR(VLOOKUP($B59,IN_T10!$B$2:$AW$3000,8,FALSE))=TRUE,"",VLOOKUP($B59,IN_T10!$B$2:$AW$3000,8,FALSE))</f>
        <v>0</v>
      </c>
      <c r="J59" s="469">
        <f>IF(ISERROR(VLOOKUP($B59,IN_T10!$B$2:$AW$3000,9,FALSE))=TRUE,"",VLOOKUP($B59,IN_T10!$B$2:$AW$3000,9,FALSE))</f>
        <v>0</v>
      </c>
      <c r="K59" s="467">
        <f>IF(ISERROR(VLOOKUP($B59,IN_T10!$B$2:$AW$3000,10,FALSE))=TRUE,"",VLOOKUP($B59,IN_T10!$B$2:$AW$3000,10,FALSE))</f>
        <v>0</v>
      </c>
      <c r="L59" s="469">
        <f>IF(ISERROR(VLOOKUP($B59,IN_T10!$B$2:$AW$3000,11,FALSE))=TRUE,"",VLOOKUP($B59,IN_T10!$B$2:$AW$3000,11,FALSE))</f>
        <v>0</v>
      </c>
      <c r="M59" s="467">
        <f>IF(ISERROR(VLOOKUP($B59,IN_T10!$B$2:$AW$3000,12,FALSE))=TRUE,"",VLOOKUP($B59,IN_T10!$B$2:$AW$3000,12,FALSE))</f>
        <v>0</v>
      </c>
      <c r="N59" s="469">
        <f>IF(ISERROR(VLOOKUP($B59,IN_T10!$B$2:$AW$3000,13,FALSE))=TRUE,"",VLOOKUP($B59,IN_T10!$B$2:$AW$3000,13,FALSE))</f>
        <v>0</v>
      </c>
      <c r="O59" s="467">
        <f>IF(ISERROR(VLOOKUP($B59,IN_T10!$B$2:$AW$3000,14,FALSE))=TRUE,"",VLOOKUP($B59,IN_T10!$B$2:$AW$3000,14,FALSE))</f>
        <v>0</v>
      </c>
      <c r="P59" s="469">
        <f>IF(ISERROR(VLOOKUP($B59,IN_T10!$B$2:$AW$3000,15,FALSE))=TRUE,"",VLOOKUP($B59,IN_T10!$B$2:$AW$3000,15,FALSE))</f>
        <v>0</v>
      </c>
      <c r="Q59" s="467">
        <f>IF(ISERROR(VLOOKUP($B59,IN_T10!$B$2:$AW$3000,16,FALSE))=TRUE,"",VLOOKUP($B59,IN_T10!$B$2:$AW$3000,16,FALSE))</f>
        <v>0</v>
      </c>
      <c r="R59" s="469">
        <f>IF(ISERROR(VLOOKUP($B59,IN_T10!$B$2:$AW$3000,17,FALSE))=TRUE,"",VLOOKUP($B59,IN_T10!$B$2:$AW$3000,17,FALSE))</f>
        <v>0</v>
      </c>
      <c r="S59" s="467">
        <f>IF(ISERROR(VLOOKUP($B59,IN_T10!$B$2:$AW$3000,18,FALSE))=TRUE,"",VLOOKUP($B59,IN_T10!$B$2:$AW$3000,18,FALSE))</f>
        <v>0</v>
      </c>
      <c r="T59" s="469">
        <f>IF(ISERROR(VLOOKUP($B59,IN_T10!$B$2:$AW$3000,19,FALSE))=TRUE,"",VLOOKUP($B59,IN_T10!$B$2:$AW$3000,19,FALSE))</f>
        <v>0</v>
      </c>
      <c r="U59" s="467">
        <v>0</v>
      </c>
      <c r="V59" s="469">
        <v>0</v>
      </c>
      <c r="W59" s="467">
        <f>IF(ISERROR(VLOOKUP($B59,IN_T10!$B$2:$AW$3000,22,FALSE))=TRUE,"",VLOOKUP($B59,IN_T10!$B$2:$AW$3000,22,FALSE))</f>
        <v>0</v>
      </c>
      <c r="X59" s="469">
        <f>IF(ISERROR(VLOOKUP($B59,IN_T10!$B$2:$AW$3000,23,FALSE))=TRUE,"",VLOOKUP($B59,IN_T10!$B$2:$AW$3000,23,FALSE))</f>
        <v>0</v>
      </c>
      <c r="Y59" s="467">
        <f>IF(ISERROR(VLOOKUP($B59,IN_T10!$B$2:$AW$3000,24,FALSE))=TRUE,"",VLOOKUP($B59,IN_T10!$B$2:$AW$3000,24,FALSE))</f>
        <v>0</v>
      </c>
      <c r="Z59" s="469">
        <f>IF(ISERROR(VLOOKUP($B59,IN_T10!$B$2:$AW$3000,25,FALSE))=TRUE,"",VLOOKUP($B59,IN_T10!$B$2:$AW$3000,25,FALSE))</f>
        <v>0</v>
      </c>
      <c r="AA59" s="467">
        <f>IF(ISERROR(VLOOKUP($B59,IN_T10!$B$2:$AW$3000,26,FALSE))=TRUE,"",VLOOKUP($B59,IN_T10!$B$2:$AW$3000,26,FALSE))</f>
        <v>0</v>
      </c>
      <c r="AB59" s="469">
        <f>IF(ISERROR(VLOOKUP($B59,IN_T10!$B$2:$AW$3000,27,FALSE))=TRUE,"",VLOOKUP($B59,IN_T10!$B$2:$AW$3000,27,FALSE))</f>
        <v>0</v>
      </c>
      <c r="AC59" s="467">
        <f>IF(ISERROR(VLOOKUP($B59,IN_T10!$B$2:$AW$3000,28,FALSE))=TRUE,"",VLOOKUP($B59,IN_T10!$B$2:$AW$3000,28,FALSE))</f>
        <v>0</v>
      </c>
      <c r="AD59" s="469">
        <f>IF(ISERROR(VLOOKUP($B59,IN_T10!$B$2:$AW$3000,29,FALSE))=TRUE,"",VLOOKUP($B59,IN_T10!$B$2:$AW$3000,29,FALSE))</f>
        <v>0</v>
      </c>
      <c r="AE59" s="467">
        <f>IF(ISERROR(VLOOKUP($B59,IN_T10!$B$2:$AW$3000,30,FALSE))=TRUE,"",VLOOKUP($B59,IN_T10!$B$2:$AW$3000,30,FALSE))</f>
        <v>0</v>
      </c>
      <c r="AF59" s="469">
        <f>IF(ISERROR(VLOOKUP($B59,IN_T10!$B$2:$AW$3000,31,FALSE))=TRUE,"",VLOOKUP($B59,IN_T10!$B$2:$AW$3000,31,FALSE))</f>
        <v>0</v>
      </c>
      <c r="AG59" s="467">
        <f>IF(ISERROR(VLOOKUP($B59,IN_T10!$B$2:$AW$3000,32,FALSE))=TRUE,"",VLOOKUP($B59,IN_T10!$B$2:$AW$3000,32,FALSE))</f>
        <v>0</v>
      </c>
      <c r="AH59" s="469">
        <f>IF(ISERROR(VLOOKUP($B59,IN_T10!$B$2:$AW$3000,33,FALSE))=TRUE,"",VLOOKUP($B59,IN_T10!$B$2:$AW$3000,33,FALSE))</f>
        <v>0</v>
      </c>
      <c r="AI59" s="467">
        <f>IF(ISERROR(VLOOKUP($B59,IN_T10!$B$2:$AW$3000,34,FALSE))=TRUE,"",VLOOKUP($B59,IN_T10!$B$2:$AW$3000,34,FALSE))</f>
        <v>0</v>
      </c>
      <c r="AJ59" s="469">
        <f>IF(ISERROR(VLOOKUP($B59,IN_T10!$B$2:$AW$3000,35,FALSE))=TRUE,"",VLOOKUP($B59,IN_T10!$B$2:$AW$3000,35,FALSE))</f>
        <v>0</v>
      </c>
      <c r="AK59" s="467">
        <f>IF(ISERROR(VLOOKUP($B59,IN_T10!$B$2:$AW$3000,36,FALSE))=TRUE,"",VLOOKUP($B59,IN_T10!$B$2:$AW$3000,36,FALSE))</f>
        <v>0</v>
      </c>
      <c r="AL59" s="469">
        <f>IF(ISERROR(VLOOKUP($B59,IN_T10!$B$2:$AW$3000,37,FALSE))=TRUE,"",VLOOKUP($B59,IN_T10!$B$2:$AW$3000,37,FALSE))</f>
        <v>0</v>
      </c>
      <c r="AM59" s="467">
        <f>IF(ISERROR(VLOOKUP($B59,IN_T10!$B$2:$AW$3000,38,FALSE))=TRUE,"",VLOOKUP($B59,IN_T10!$B$2:$AW$3000,38,FALSE))</f>
        <v>0</v>
      </c>
      <c r="AN59" s="469">
        <f>IF(ISERROR(VLOOKUP($B59,IN_T10!$B$2:$AW$3000,39,FALSE))=TRUE,"",VLOOKUP($B59,IN_T10!$B$2:$AW$3000,39,FALSE))</f>
        <v>0</v>
      </c>
      <c r="AO59" s="467">
        <f>IF(ISERROR(VLOOKUP($B59,IN_T10!$B$2:$AW$3000,40,FALSE))=TRUE,"",VLOOKUP($B59,IN_T10!$B$2:$AW$3000,40,FALSE))</f>
        <v>0</v>
      </c>
      <c r="AP59" s="469">
        <f>IF(ISERROR(VLOOKUP($B59,IN_T10!$B$2:$AW$3000,41,FALSE))=TRUE,"",VLOOKUP($B59,IN_T10!$B$2:$AW$3000,41,FALSE))</f>
        <v>0</v>
      </c>
      <c r="AQ59" s="467">
        <f>IF(ISERROR(VLOOKUP($B59,IN_T10!$B$2:$AW$3000,42,FALSE))=TRUE,"",VLOOKUP($B59,IN_T10!$B$2:$AW$3000,42,FALSE))</f>
        <v>0</v>
      </c>
      <c r="AR59" s="469">
        <f>IF(ISERROR(VLOOKUP($B59,IN_T10!$B$2:$AW$3000,43,FALSE))=TRUE,"",VLOOKUP($B59,IN_T10!$B$2:$AW$3000,43,FALSE))</f>
        <v>0</v>
      </c>
      <c r="AS59" s="467">
        <f>IF(ISERROR(VLOOKUP($B59,IN_T10!$B$2:$AW$3000,44,FALSE))=TRUE,"",VLOOKUP($B59,IN_T10!$B$2:$AW$3000,44,FALSE))</f>
        <v>0</v>
      </c>
      <c r="AT59" s="472">
        <f>IF(ISERROR(VLOOKUP($B59,IN_T10!$B$2:$AW$3000,45,FALSE))=TRUE,"",VLOOKUP($B59,IN_T10!$B$2:$AW$3000,45,FALSE))</f>
        <v>0</v>
      </c>
      <c r="AU59" s="1179">
        <f t="shared" si="0"/>
        <v>0</v>
      </c>
      <c r="AV59" s="1180">
        <f t="shared" si="1"/>
        <v>0</v>
      </c>
      <c r="AW59" s="1490" t="str">
        <f t="shared" si="2"/>
        <v>OK</v>
      </c>
      <c r="AX59" s="1488">
        <f>'t1'!K59-'t3'!C59-'t3'!E59-'t3'!G59-'t3'!I59+'t3'!K59+'t3'!M59+'t3'!O59</f>
        <v>0</v>
      </c>
      <c r="AY59" s="1489">
        <f>'t1'!L59-'t3'!D59-'t3'!F59-'t3'!H59-'t3'!J59+'t3'!L59+'t3'!N59+'t3'!P59</f>
        <v>0</v>
      </c>
      <c r="AZ59" s="937">
        <f>'t1'!M59</f>
        <v>0</v>
      </c>
    </row>
    <row r="60" spans="1:52" ht="14.25" customHeight="1" thickBot="1" x14ac:dyDescent="0.3">
      <c r="A60" s="1001" t="str">
        <f>'t1'!A60</f>
        <v>Psicologi con inc. di struttura complessa (rapp. Esclusivo)</v>
      </c>
      <c r="B60" s="1027" t="str">
        <f>'t1'!B60</f>
        <v>SD0E66</v>
      </c>
      <c r="C60" s="467">
        <f>IF(ISERROR(VLOOKUP($B60,IN_T10!$B$2:$AW$3000,2,FALSE))=TRUE,"",VLOOKUP($B60,IN_T10!$B$2:$AW$3000,2,FALSE))</f>
        <v>0</v>
      </c>
      <c r="D60" s="469">
        <f>IF(ISERROR(VLOOKUP($B60,IN_T10!$B$2:$AW$3000,3,FALSE))=TRUE,"",VLOOKUP($B60,IN_T10!$B$2:$AW$3000,3,FALSE))</f>
        <v>0</v>
      </c>
      <c r="E60" s="467">
        <f>IF(ISERROR(VLOOKUP($B60,IN_T10!$B$2:$AW$3000,4,FALSE))=TRUE,"",VLOOKUP($B60,IN_T10!$B$2:$AW$3000,4,FALSE))</f>
        <v>0</v>
      </c>
      <c r="F60" s="469">
        <f>IF(ISERROR(VLOOKUP($B60,IN_T10!$B$2:$AW$3000,5,FALSE))=TRUE,"",VLOOKUP($B60,IN_T10!$B$2:$AW$3000,5,FALSE))</f>
        <v>0</v>
      </c>
      <c r="G60" s="467">
        <f>IF(ISERROR(VLOOKUP($B60,IN_T10!$B$2:$AW$3000,6,FALSE))=TRUE,"",VLOOKUP($B60,IN_T10!$B$2:$AW$3000,6,FALSE))</f>
        <v>0</v>
      </c>
      <c r="H60" s="469">
        <f>IF(ISERROR(VLOOKUP($B60,IN_T10!$B$2:$AW$3000,7,FALSE))=TRUE,"",VLOOKUP($B60,IN_T10!$B$2:$AW$3000,7,FALSE))</f>
        <v>0</v>
      </c>
      <c r="I60" s="467">
        <f>IF(ISERROR(VLOOKUP($B60,IN_T10!$B$2:$AW$3000,8,FALSE))=TRUE,"",VLOOKUP($B60,IN_T10!$B$2:$AW$3000,8,FALSE))</f>
        <v>0</v>
      </c>
      <c r="J60" s="469">
        <f>IF(ISERROR(VLOOKUP($B60,IN_T10!$B$2:$AW$3000,9,FALSE))=TRUE,"",VLOOKUP($B60,IN_T10!$B$2:$AW$3000,9,FALSE))</f>
        <v>0</v>
      </c>
      <c r="K60" s="467">
        <f>IF(ISERROR(VLOOKUP($B60,IN_T10!$B$2:$AW$3000,10,FALSE))=TRUE,"",VLOOKUP($B60,IN_T10!$B$2:$AW$3000,10,FALSE))</f>
        <v>0</v>
      </c>
      <c r="L60" s="469">
        <f>IF(ISERROR(VLOOKUP($B60,IN_T10!$B$2:$AW$3000,11,FALSE))=TRUE,"",VLOOKUP($B60,IN_T10!$B$2:$AW$3000,11,FALSE))</f>
        <v>0</v>
      </c>
      <c r="M60" s="467">
        <f>IF(ISERROR(VLOOKUP($B60,IN_T10!$B$2:$AW$3000,12,FALSE))=TRUE,"",VLOOKUP($B60,IN_T10!$B$2:$AW$3000,12,FALSE))</f>
        <v>0</v>
      </c>
      <c r="N60" s="469">
        <f>IF(ISERROR(VLOOKUP($B60,IN_T10!$B$2:$AW$3000,13,FALSE))=TRUE,"",VLOOKUP($B60,IN_T10!$B$2:$AW$3000,13,FALSE))</f>
        <v>0</v>
      </c>
      <c r="O60" s="467">
        <f>IF(ISERROR(VLOOKUP($B60,IN_T10!$B$2:$AW$3000,14,FALSE))=TRUE,"",VLOOKUP($B60,IN_T10!$B$2:$AW$3000,14,FALSE))</f>
        <v>0</v>
      </c>
      <c r="P60" s="469">
        <f>IF(ISERROR(VLOOKUP($B60,IN_T10!$B$2:$AW$3000,15,FALSE))=TRUE,"",VLOOKUP($B60,IN_T10!$B$2:$AW$3000,15,FALSE))</f>
        <v>0</v>
      </c>
      <c r="Q60" s="467">
        <f>IF(ISERROR(VLOOKUP($B60,IN_T10!$B$2:$AW$3000,16,FALSE))=TRUE,"",VLOOKUP($B60,IN_T10!$B$2:$AW$3000,16,FALSE))</f>
        <v>0</v>
      </c>
      <c r="R60" s="469">
        <f>IF(ISERROR(VLOOKUP($B60,IN_T10!$B$2:$AW$3000,17,FALSE))=TRUE,"",VLOOKUP($B60,IN_T10!$B$2:$AW$3000,17,FALSE))</f>
        <v>0</v>
      </c>
      <c r="S60" s="467">
        <f>IF(ISERROR(VLOOKUP($B60,IN_T10!$B$2:$AW$3000,18,FALSE))=TRUE,"",VLOOKUP($B60,IN_T10!$B$2:$AW$3000,18,FALSE))</f>
        <v>0</v>
      </c>
      <c r="T60" s="469">
        <f>IF(ISERROR(VLOOKUP($B60,IN_T10!$B$2:$AW$3000,19,FALSE))=TRUE,"",VLOOKUP($B60,IN_T10!$B$2:$AW$3000,19,FALSE))</f>
        <v>0</v>
      </c>
      <c r="U60" s="467">
        <v>0</v>
      </c>
      <c r="V60" s="469">
        <v>0</v>
      </c>
      <c r="W60" s="467">
        <f>IF(ISERROR(VLOOKUP($B60,IN_T10!$B$2:$AW$3000,22,FALSE))=TRUE,"",VLOOKUP($B60,IN_T10!$B$2:$AW$3000,22,FALSE))</f>
        <v>0</v>
      </c>
      <c r="X60" s="469">
        <f>IF(ISERROR(VLOOKUP($B60,IN_T10!$B$2:$AW$3000,23,FALSE))=TRUE,"",VLOOKUP($B60,IN_T10!$B$2:$AW$3000,23,FALSE))</f>
        <v>0</v>
      </c>
      <c r="Y60" s="467">
        <f>IF(ISERROR(VLOOKUP($B60,IN_T10!$B$2:$AW$3000,24,FALSE))=TRUE,"",VLOOKUP($B60,IN_T10!$B$2:$AW$3000,24,FALSE))</f>
        <v>0</v>
      </c>
      <c r="Z60" s="469">
        <f>IF(ISERROR(VLOOKUP($B60,IN_T10!$B$2:$AW$3000,25,FALSE))=TRUE,"",VLOOKUP($B60,IN_T10!$B$2:$AW$3000,25,FALSE))</f>
        <v>0</v>
      </c>
      <c r="AA60" s="467">
        <f>IF(ISERROR(VLOOKUP($B60,IN_T10!$B$2:$AW$3000,26,FALSE))=TRUE,"",VLOOKUP($B60,IN_T10!$B$2:$AW$3000,26,FALSE))</f>
        <v>0</v>
      </c>
      <c r="AB60" s="469">
        <f>IF(ISERROR(VLOOKUP($B60,IN_T10!$B$2:$AW$3000,27,FALSE))=TRUE,"",VLOOKUP($B60,IN_T10!$B$2:$AW$3000,27,FALSE))</f>
        <v>0</v>
      </c>
      <c r="AC60" s="467">
        <f>IF(ISERROR(VLOOKUP($B60,IN_T10!$B$2:$AW$3000,28,FALSE))=TRUE,"",VLOOKUP($B60,IN_T10!$B$2:$AW$3000,28,FALSE))</f>
        <v>0</v>
      </c>
      <c r="AD60" s="469">
        <f>IF(ISERROR(VLOOKUP($B60,IN_T10!$B$2:$AW$3000,29,FALSE))=TRUE,"",VLOOKUP($B60,IN_T10!$B$2:$AW$3000,29,FALSE))</f>
        <v>0</v>
      </c>
      <c r="AE60" s="467">
        <f>IF(ISERROR(VLOOKUP($B60,IN_T10!$B$2:$AW$3000,30,FALSE))=TRUE,"",VLOOKUP($B60,IN_T10!$B$2:$AW$3000,30,FALSE))</f>
        <v>0</v>
      </c>
      <c r="AF60" s="469">
        <f>IF(ISERROR(VLOOKUP($B60,IN_T10!$B$2:$AW$3000,31,FALSE))=TRUE,"",VLOOKUP($B60,IN_T10!$B$2:$AW$3000,31,FALSE))</f>
        <v>0</v>
      </c>
      <c r="AG60" s="467">
        <f>IF(ISERROR(VLOOKUP($B60,IN_T10!$B$2:$AW$3000,32,FALSE))=TRUE,"",VLOOKUP($B60,IN_T10!$B$2:$AW$3000,32,FALSE))</f>
        <v>0</v>
      </c>
      <c r="AH60" s="469">
        <f>IF(ISERROR(VLOOKUP($B60,IN_T10!$B$2:$AW$3000,33,FALSE))=TRUE,"",VLOOKUP($B60,IN_T10!$B$2:$AW$3000,33,FALSE))</f>
        <v>0</v>
      </c>
      <c r="AI60" s="467">
        <f>IF(ISERROR(VLOOKUP($B60,IN_T10!$B$2:$AW$3000,34,FALSE))=TRUE,"",VLOOKUP($B60,IN_T10!$B$2:$AW$3000,34,FALSE))</f>
        <v>0</v>
      </c>
      <c r="AJ60" s="469">
        <f>IF(ISERROR(VLOOKUP($B60,IN_T10!$B$2:$AW$3000,35,FALSE))=TRUE,"",VLOOKUP($B60,IN_T10!$B$2:$AW$3000,35,FALSE))</f>
        <v>0</v>
      </c>
      <c r="AK60" s="467">
        <f>IF(ISERROR(VLOOKUP($B60,IN_T10!$B$2:$AW$3000,36,FALSE))=TRUE,"",VLOOKUP($B60,IN_T10!$B$2:$AW$3000,36,FALSE))</f>
        <v>0</v>
      </c>
      <c r="AL60" s="469">
        <f>IF(ISERROR(VLOOKUP($B60,IN_T10!$B$2:$AW$3000,37,FALSE))=TRUE,"",VLOOKUP($B60,IN_T10!$B$2:$AW$3000,37,FALSE))</f>
        <v>0</v>
      </c>
      <c r="AM60" s="467">
        <f>IF(ISERROR(VLOOKUP($B60,IN_T10!$B$2:$AW$3000,38,FALSE))=TRUE,"",VLOOKUP($B60,IN_T10!$B$2:$AW$3000,38,FALSE))</f>
        <v>0</v>
      </c>
      <c r="AN60" s="469">
        <f>IF(ISERROR(VLOOKUP($B60,IN_T10!$B$2:$AW$3000,39,FALSE))=TRUE,"",VLOOKUP($B60,IN_T10!$B$2:$AW$3000,39,FALSE))</f>
        <v>0</v>
      </c>
      <c r="AO60" s="467">
        <f>IF(ISERROR(VLOOKUP($B60,IN_T10!$B$2:$AW$3000,40,FALSE))=TRUE,"",VLOOKUP($B60,IN_T10!$B$2:$AW$3000,40,FALSE))</f>
        <v>0</v>
      </c>
      <c r="AP60" s="469">
        <f>IF(ISERROR(VLOOKUP($B60,IN_T10!$B$2:$AW$3000,41,FALSE))=TRUE,"",VLOOKUP($B60,IN_T10!$B$2:$AW$3000,41,FALSE))</f>
        <v>0</v>
      </c>
      <c r="AQ60" s="467">
        <f>IF(ISERROR(VLOOKUP($B60,IN_T10!$B$2:$AW$3000,42,FALSE))=TRUE,"",VLOOKUP($B60,IN_T10!$B$2:$AW$3000,42,FALSE))</f>
        <v>0</v>
      </c>
      <c r="AR60" s="469">
        <f>IF(ISERROR(VLOOKUP($B60,IN_T10!$B$2:$AW$3000,43,FALSE))=TRUE,"",VLOOKUP($B60,IN_T10!$B$2:$AW$3000,43,FALSE))</f>
        <v>0</v>
      </c>
      <c r="AS60" s="467">
        <f>IF(ISERROR(VLOOKUP($B60,IN_T10!$B$2:$AW$3000,44,FALSE))=TRUE,"",VLOOKUP($B60,IN_T10!$B$2:$AW$3000,44,FALSE))</f>
        <v>0</v>
      </c>
      <c r="AT60" s="472">
        <f>IF(ISERROR(VLOOKUP($B60,IN_T10!$B$2:$AW$3000,45,FALSE))=TRUE,"",VLOOKUP($B60,IN_T10!$B$2:$AW$3000,45,FALSE))</f>
        <v>0</v>
      </c>
      <c r="AU60" s="1179">
        <f t="shared" si="0"/>
        <v>0</v>
      </c>
      <c r="AV60" s="1180">
        <f t="shared" si="1"/>
        <v>0</v>
      </c>
      <c r="AW60" s="1490" t="str">
        <f t="shared" si="2"/>
        <v>OK</v>
      </c>
      <c r="AX60" s="1488">
        <f>'t1'!K60-'t3'!C60-'t3'!E60-'t3'!G60-'t3'!I60+'t3'!K60+'t3'!M60+'t3'!O60</f>
        <v>0</v>
      </c>
      <c r="AY60" s="1489">
        <f>'t1'!L60-'t3'!D60-'t3'!F60-'t3'!H60-'t3'!J60+'t3'!L60+'t3'!N60+'t3'!P60</f>
        <v>0</v>
      </c>
      <c r="AZ60" s="937">
        <f>'t1'!M60</f>
        <v>0</v>
      </c>
    </row>
    <row r="61" spans="1:52" ht="14.25" customHeight="1" thickBot="1" x14ac:dyDescent="0.3">
      <c r="A61" s="1001" t="str">
        <f>'t1'!A61</f>
        <v>Psicologi con inc. di struttura complessa (rapp. Non escl.)</v>
      </c>
      <c r="B61" s="1027" t="str">
        <f>'t1'!B61</f>
        <v>SD0N66</v>
      </c>
      <c r="C61" s="467">
        <f>IF(ISERROR(VLOOKUP($B61,IN_T10!$B$2:$AW$3000,2,FALSE))=TRUE,"",VLOOKUP($B61,IN_T10!$B$2:$AW$3000,2,FALSE))</f>
        <v>0</v>
      </c>
      <c r="D61" s="469">
        <f>IF(ISERROR(VLOOKUP($B61,IN_T10!$B$2:$AW$3000,3,FALSE))=TRUE,"",VLOOKUP($B61,IN_T10!$B$2:$AW$3000,3,FALSE))</f>
        <v>0</v>
      </c>
      <c r="E61" s="467">
        <f>IF(ISERROR(VLOOKUP($B61,IN_T10!$B$2:$AW$3000,4,FALSE))=TRUE,"",VLOOKUP($B61,IN_T10!$B$2:$AW$3000,4,FALSE))</f>
        <v>0</v>
      </c>
      <c r="F61" s="469">
        <f>IF(ISERROR(VLOOKUP($B61,IN_T10!$B$2:$AW$3000,5,FALSE))=TRUE,"",VLOOKUP($B61,IN_T10!$B$2:$AW$3000,5,FALSE))</f>
        <v>0</v>
      </c>
      <c r="G61" s="467">
        <f>IF(ISERROR(VLOOKUP($B61,IN_T10!$B$2:$AW$3000,6,FALSE))=TRUE,"",VLOOKUP($B61,IN_T10!$B$2:$AW$3000,6,FALSE))</f>
        <v>0</v>
      </c>
      <c r="H61" s="469">
        <f>IF(ISERROR(VLOOKUP($B61,IN_T10!$B$2:$AW$3000,7,FALSE))=TRUE,"",VLOOKUP($B61,IN_T10!$B$2:$AW$3000,7,FALSE))</f>
        <v>0</v>
      </c>
      <c r="I61" s="467">
        <f>IF(ISERROR(VLOOKUP($B61,IN_T10!$B$2:$AW$3000,8,FALSE))=TRUE,"",VLOOKUP($B61,IN_T10!$B$2:$AW$3000,8,FALSE))</f>
        <v>0</v>
      </c>
      <c r="J61" s="469">
        <f>IF(ISERROR(VLOOKUP($B61,IN_T10!$B$2:$AW$3000,9,FALSE))=TRUE,"",VLOOKUP($B61,IN_T10!$B$2:$AW$3000,9,FALSE))</f>
        <v>0</v>
      </c>
      <c r="K61" s="467">
        <f>IF(ISERROR(VLOOKUP($B61,IN_T10!$B$2:$AW$3000,10,FALSE))=TRUE,"",VLOOKUP($B61,IN_T10!$B$2:$AW$3000,10,FALSE))</f>
        <v>0</v>
      </c>
      <c r="L61" s="469">
        <f>IF(ISERROR(VLOOKUP($B61,IN_T10!$B$2:$AW$3000,11,FALSE))=TRUE,"",VLOOKUP($B61,IN_T10!$B$2:$AW$3000,11,FALSE))</f>
        <v>0</v>
      </c>
      <c r="M61" s="467">
        <f>IF(ISERROR(VLOOKUP($B61,IN_T10!$B$2:$AW$3000,12,FALSE))=TRUE,"",VLOOKUP($B61,IN_T10!$B$2:$AW$3000,12,FALSE))</f>
        <v>0</v>
      </c>
      <c r="N61" s="469">
        <f>IF(ISERROR(VLOOKUP($B61,IN_T10!$B$2:$AW$3000,13,FALSE))=TRUE,"",VLOOKUP($B61,IN_T10!$B$2:$AW$3000,13,FALSE))</f>
        <v>0</v>
      </c>
      <c r="O61" s="467">
        <f>IF(ISERROR(VLOOKUP($B61,IN_T10!$B$2:$AW$3000,14,FALSE))=TRUE,"",VLOOKUP($B61,IN_T10!$B$2:$AW$3000,14,FALSE))</f>
        <v>0</v>
      </c>
      <c r="P61" s="469">
        <f>IF(ISERROR(VLOOKUP($B61,IN_T10!$B$2:$AW$3000,15,FALSE))=TRUE,"",VLOOKUP($B61,IN_T10!$B$2:$AW$3000,15,FALSE))</f>
        <v>0</v>
      </c>
      <c r="Q61" s="467">
        <f>IF(ISERROR(VLOOKUP($B61,IN_T10!$B$2:$AW$3000,16,FALSE))=TRUE,"",VLOOKUP($B61,IN_T10!$B$2:$AW$3000,16,FALSE))</f>
        <v>0</v>
      </c>
      <c r="R61" s="469">
        <f>IF(ISERROR(VLOOKUP($B61,IN_T10!$B$2:$AW$3000,17,FALSE))=TRUE,"",VLOOKUP($B61,IN_T10!$B$2:$AW$3000,17,FALSE))</f>
        <v>0</v>
      </c>
      <c r="S61" s="467">
        <f>IF(ISERROR(VLOOKUP($B61,IN_T10!$B$2:$AW$3000,18,FALSE))=TRUE,"",VLOOKUP($B61,IN_T10!$B$2:$AW$3000,18,FALSE))</f>
        <v>0</v>
      </c>
      <c r="T61" s="469">
        <f>IF(ISERROR(VLOOKUP($B61,IN_T10!$B$2:$AW$3000,19,FALSE))=TRUE,"",VLOOKUP($B61,IN_T10!$B$2:$AW$3000,19,FALSE))</f>
        <v>0</v>
      </c>
      <c r="U61" s="467">
        <v>0</v>
      </c>
      <c r="V61" s="469">
        <v>0</v>
      </c>
      <c r="W61" s="467">
        <f>IF(ISERROR(VLOOKUP($B61,IN_T10!$B$2:$AW$3000,22,FALSE))=TRUE,"",VLOOKUP($B61,IN_T10!$B$2:$AW$3000,22,FALSE))</f>
        <v>0</v>
      </c>
      <c r="X61" s="469">
        <f>IF(ISERROR(VLOOKUP($B61,IN_T10!$B$2:$AW$3000,23,FALSE))=TRUE,"",VLOOKUP($B61,IN_T10!$B$2:$AW$3000,23,FALSE))</f>
        <v>0</v>
      </c>
      <c r="Y61" s="467">
        <f>IF(ISERROR(VLOOKUP($B61,IN_T10!$B$2:$AW$3000,24,FALSE))=TRUE,"",VLOOKUP($B61,IN_T10!$B$2:$AW$3000,24,FALSE))</f>
        <v>0</v>
      </c>
      <c r="Z61" s="469">
        <f>IF(ISERROR(VLOOKUP($B61,IN_T10!$B$2:$AW$3000,25,FALSE))=TRUE,"",VLOOKUP($B61,IN_T10!$B$2:$AW$3000,25,FALSE))</f>
        <v>0</v>
      </c>
      <c r="AA61" s="467">
        <f>IF(ISERROR(VLOOKUP($B61,IN_T10!$B$2:$AW$3000,26,FALSE))=TRUE,"",VLOOKUP($B61,IN_T10!$B$2:$AW$3000,26,FALSE))</f>
        <v>0</v>
      </c>
      <c r="AB61" s="469">
        <f>IF(ISERROR(VLOOKUP($B61,IN_T10!$B$2:$AW$3000,27,FALSE))=TRUE,"",VLOOKUP($B61,IN_T10!$B$2:$AW$3000,27,FALSE))</f>
        <v>0</v>
      </c>
      <c r="AC61" s="467">
        <f>IF(ISERROR(VLOOKUP($B61,IN_T10!$B$2:$AW$3000,28,FALSE))=TRUE,"",VLOOKUP($B61,IN_T10!$B$2:$AW$3000,28,FALSE))</f>
        <v>0</v>
      </c>
      <c r="AD61" s="469">
        <f>IF(ISERROR(VLOOKUP($B61,IN_T10!$B$2:$AW$3000,29,FALSE))=TRUE,"",VLOOKUP($B61,IN_T10!$B$2:$AW$3000,29,FALSE))</f>
        <v>0</v>
      </c>
      <c r="AE61" s="467">
        <f>IF(ISERROR(VLOOKUP($B61,IN_T10!$B$2:$AW$3000,30,FALSE))=TRUE,"",VLOOKUP($B61,IN_T10!$B$2:$AW$3000,30,FALSE))</f>
        <v>0</v>
      </c>
      <c r="AF61" s="469">
        <f>IF(ISERROR(VLOOKUP($B61,IN_T10!$B$2:$AW$3000,31,FALSE))=TRUE,"",VLOOKUP($B61,IN_T10!$B$2:$AW$3000,31,FALSE))</f>
        <v>0</v>
      </c>
      <c r="AG61" s="467">
        <f>IF(ISERROR(VLOOKUP($B61,IN_T10!$B$2:$AW$3000,32,FALSE))=TRUE,"",VLOOKUP($B61,IN_T10!$B$2:$AW$3000,32,FALSE))</f>
        <v>0</v>
      </c>
      <c r="AH61" s="469">
        <f>IF(ISERROR(VLOOKUP($B61,IN_T10!$B$2:$AW$3000,33,FALSE))=TRUE,"",VLOOKUP($B61,IN_T10!$B$2:$AW$3000,33,FALSE))</f>
        <v>0</v>
      </c>
      <c r="AI61" s="467">
        <f>IF(ISERROR(VLOOKUP($B61,IN_T10!$B$2:$AW$3000,34,FALSE))=TRUE,"",VLOOKUP($B61,IN_T10!$B$2:$AW$3000,34,FALSE))</f>
        <v>0</v>
      </c>
      <c r="AJ61" s="469">
        <f>IF(ISERROR(VLOOKUP($B61,IN_T10!$B$2:$AW$3000,35,FALSE))=TRUE,"",VLOOKUP($B61,IN_T10!$B$2:$AW$3000,35,FALSE))</f>
        <v>0</v>
      </c>
      <c r="AK61" s="467">
        <f>IF(ISERROR(VLOOKUP($B61,IN_T10!$B$2:$AW$3000,36,FALSE))=TRUE,"",VLOOKUP($B61,IN_T10!$B$2:$AW$3000,36,FALSE))</f>
        <v>0</v>
      </c>
      <c r="AL61" s="469">
        <f>IF(ISERROR(VLOOKUP($B61,IN_T10!$B$2:$AW$3000,37,FALSE))=TRUE,"",VLOOKUP($B61,IN_T10!$B$2:$AW$3000,37,FALSE))</f>
        <v>0</v>
      </c>
      <c r="AM61" s="467">
        <f>IF(ISERROR(VLOOKUP($B61,IN_T10!$B$2:$AW$3000,38,FALSE))=TRUE,"",VLOOKUP($B61,IN_T10!$B$2:$AW$3000,38,FALSE))</f>
        <v>0</v>
      </c>
      <c r="AN61" s="469">
        <f>IF(ISERROR(VLOOKUP($B61,IN_T10!$B$2:$AW$3000,39,FALSE))=TRUE,"",VLOOKUP($B61,IN_T10!$B$2:$AW$3000,39,FALSE))</f>
        <v>0</v>
      </c>
      <c r="AO61" s="467">
        <f>IF(ISERROR(VLOOKUP($B61,IN_T10!$B$2:$AW$3000,40,FALSE))=TRUE,"",VLOOKUP($B61,IN_T10!$B$2:$AW$3000,40,FALSE))</f>
        <v>0</v>
      </c>
      <c r="AP61" s="469">
        <f>IF(ISERROR(VLOOKUP($B61,IN_T10!$B$2:$AW$3000,41,FALSE))=TRUE,"",VLOOKUP($B61,IN_T10!$B$2:$AW$3000,41,FALSE))</f>
        <v>0</v>
      </c>
      <c r="AQ61" s="467">
        <f>IF(ISERROR(VLOOKUP($B61,IN_T10!$B$2:$AW$3000,42,FALSE))=TRUE,"",VLOOKUP($B61,IN_T10!$B$2:$AW$3000,42,FALSE))</f>
        <v>0</v>
      </c>
      <c r="AR61" s="469">
        <f>IF(ISERROR(VLOOKUP($B61,IN_T10!$B$2:$AW$3000,43,FALSE))=TRUE,"",VLOOKUP($B61,IN_T10!$B$2:$AW$3000,43,FALSE))</f>
        <v>0</v>
      </c>
      <c r="AS61" s="467">
        <f>IF(ISERROR(VLOOKUP($B61,IN_T10!$B$2:$AW$3000,44,FALSE))=TRUE,"",VLOOKUP($B61,IN_T10!$B$2:$AW$3000,44,FALSE))</f>
        <v>0</v>
      </c>
      <c r="AT61" s="472">
        <f>IF(ISERROR(VLOOKUP($B61,IN_T10!$B$2:$AW$3000,45,FALSE))=TRUE,"",VLOOKUP($B61,IN_T10!$B$2:$AW$3000,45,FALSE))</f>
        <v>0</v>
      </c>
      <c r="AU61" s="1179">
        <f t="shared" si="0"/>
        <v>0</v>
      </c>
      <c r="AV61" s="1180">
        <f t="shared" si="1"/>
        <v>0</v>
      </c>
      <c r="AW61" s="1490" t="str">
        <f t="shared" si="2"/>
        <v>OK</v>
      </c>
      <c r="AX61" s="1488">
        <f>'t1'!K61-'t3'!C61-'t3'!E61-'t3'!G61-'t3'!I61+'t3'!K61+'t3'!M61+'t3'!O61</f>
        <v>0</v>
      </c>
      <c r="AY61" s="1489">
        <f>'t1'!L61-'t3'!D61-'t3'!F61-'t3'!H61-'t3'!J61+'t3'!L61+'t3'!N61+'t3'!P61</f>
        <v>0</v>
      </c>
      <c r="AZ61" s="937">
        <f>'t1'!M61</f>
        <v>0</v>
      </c>
    </row>
    <row r="62" spans="1:52" ht="14.25" customHeight="1" thickBot="1" x14ac:dyDescent="0.3">
      <c r="A62" s="1001" t="str">
        <f>'t1'!A62</f>
        <v>Psicologi con inc. di struttura semplice (rapp. Esclusivo)</v>
      </c>
      <c r="B62" s="1027" t="str">
        <f>'t1'!B62</f>
        <v>SD0E65</v>
      </c>
      <c r="C62" s="467">
        <f>IF(ISERROR(VLOOKUP($B62,IN_T10!$B$2:$AW$3000,2,FALSE))=TRUE,"",VLOOKUP($B62,IN_T10!$B$2:$AW$3000,2,FALSE))</f>
        <v>0</v>
      </c>
      <c r="D62" s="469">
        <f>IF(ISERROR(VLOOKUP($B62,IN_T10!$B$2:$AW$3000,3,FALSE))=TRUE,"",VLOOKUP($B62,IN_T10!$B$2:$AW$3000,3,FALSE))</f>
        <v>0</v>
      </c>
      <c r="E62" s="467">
        <f>IF(ISERROR(VLOOKUP($B62,IN_T10!$B$2:$AW$3000,4,FALSE))=TRUE,"",VLOOKUP($B62,IN_T10!$B$2:$AW$3000,4,FALSE))</f>
        <v>0</v>
      </c>
      <c r="F62" s="469">
        <f>IF(ISERROR(VLOOKUP($B62,IN_T10!$B$2:$AW$3000,5,FALSE))=TRUE,"",VLOOKUP($B62,IN_T10!$B$2:$AW$3000,5,FALSE))</f>
        <v>0</v>
      </c>
      <c r="G62" s="467">
        <f>IF(ISERROR(VLOOKUP($B62,IN_T10!$B$2:$AW$3000,6,FALSE))=TRUE,"",VLOOKUP($B62,IN_T10!$B$2:$AW$3000,6,FALSE))</f>
        <v>0</v>
      </c>
      <c r="H62" s="469">
        <f>IF(ISERROR(VLOOKUP($B62,IN_T10!$B$2:$AW$3000,7,FALSE))=TRUE,"",VLOOKUP($B62,IN_T10!$B$2:$AW$3000,7,FALSE))</f>
        <v>0</v>
      </c>
      <c r="I62" s="467">
        <f>IF(ISERROR(VLOOKUP($B62,IN_T10!$B$2:$AW$3000,8,FALSE))=TRUE,"",VLOOKUP($B62,IN_T10!$B$2:$AW$3000,8,FALSE))</f>
        <v>0</v>
      </c>
      <c r="J62" s="469">
        <f>IF(ISERROR(VLOOKUP($B62,IN_T10!$B$2:$AW$3000,9,FALSE))=TRUE,"",VLOOKUP($B62,IN_T10!$B$2:$AW$3000,9,FALSE))</f>
        <v>0</v>
      </c>
      <c r="K62" s="467">
        <f>IF(ISERROR(VLOOKUP($B62,IN_T10!$B$2:$AW$3000,10,FALSE))=TRUE,"",VLOOKUP($B62,IN_T10!$B$2:$AW$3000,10,FALSE))</f>
        <v>0</v>
      </c>
      <c r="L62" s="469">
        <f>IF(ISERROR(VLOOKUP($B62,IN_T10!$B$2:$AW$3000,11,FALSE))=TRUE,"",VLOOKUP($B62,IN_T10!$B$2:$AW$3000,11,FALSE))</f>
        <v>0</v>
      </c>
      <c r="M62" s="467">
        <f>IF(ISERROR(VLOOKUP($B62,IN_T10!$B$2:$AW$3000,12,FALSE))=TRUE,"",VLOOKUP($B62,IN_T10!$B$2:$AW$3000,12,FALSE))</f>
        <v>0</v>
      </c>
      <c r="N62" s="469">
        <f>IF(ISERROR(VLOOKUP($B62,IN_T10!$B$2:$AW$3000,13,FALSE))=TRUE,"",VLOOKUP($B62,IN_T10!$B$2:$AW$3000,13,FALSE))</f>
        <v>0</v>
      </c>
      <c r="O62" s="467">
        <f>IF(ISERROR(VLOOKUP($B62,IN_T10!$B$2:$AW$3000,14,FALSE))=TRUE,"",VLOOKUP($B62,IN_T10!$B$2:$AW$3000,14,FALSE))</f>
        <v>0</v>
      </c>
      <c r="P62" s="469">
        <f>IF(ISERROR(VLOOKUP($B62,IN_T10!$B$2:$AW$3000,15,FALSE))=TRUE,"",VLOOKUP($B62,IN_T10!$B$2:$AW$3000,15,FALSE))</f>
        <v>0</v>
      </c>
      <c r="Q62" s="467">
        <f>IF(ISERROR(VLOOKUP($B62,IN_T10!$B$2:$AW$3000,16,FALSE))=TRUE,"",VLOOKUP($B62,IN_T10!$B$2:$AW$3000,16,FALSE))</f>
        <v>0</v>
      </c>
      <c r="R62" s="469">
        <f>IF(ISERROR(VLOOKUP($B62,IN_T10!$B$2:$AW$3000,17,FALSE))=TRUE,"",VLOOKUP($B62,IN_T10!$B$2:$AW$3000,17,FALSE))</f>
        <v>0</v>
      </c>
      <c r="S62" s="467">
        <f>IF(ISERROR(VLOOKUP($B62,IN_T10!$B$2:$AW$3000,18,FALSE))=TRUE,"",VLOOKUP($B62,IN_T10!$B$2:$AW$3000,18,FALSE))</f>
        <v>0</v>
      </c>
      <c r="T62" s="469">
        <f>IF(ISERROR(VLOOKUP($B62,IN_T10!$B$2:$AW$3000,19,FALSE))=TRUE,"",VLOOKUP($B62,IN_T10!$B$2:$AW$3000,19,FALSE))</f>
        <v>0</v>
      </c>
      <c r="U62" s="467">
        <v>0</v>
      </c>
      <c r="V62" s="469">
        <v>1</v>
      </c>
      <c r="W62" s="467">
        <f>IF(ISERROR(VLOOKUP($B62,IN_T10!$B$2:$AW$3000,22,FALSE))=TRUE,"",VLOOKUP($B62,IN_T10!$B$2:$AW$3000,22,FALSE))</f>
        <v>0</v>
      </c>
      <c r="X62" s="469">
        <f>IF(ISERROR(VLOOKUP($B62,IN_T10!$B$2:$AW$3000,23,FALSE))=TRUE,"",VLOOKUP($B62,IN_T10!$B$2:$AW$3000,23,FALSE))</f>
        <v>0</v>
      </c>
      <c r="Y62" s="467">
        <f>IF(ISERROR(VLOOKUP($B62,IN_T10!$B$2:$AW$3000,24,FALSE))=TRUE,"",VLOOKUP($B62,IN_T10!$B$2:$AW$3000,24,FALSE))</f>
        <v>0</v>
      </c>
      <c r="Z62" s="469">
        <f>IF(ISERROR(VLOOKUP($B62,IN_T10!$B$2:$AW$3000,25,FALSE))=TRUE,"",VLOOKUP($B62,IN_T10!$B$2:$AW$3000,25,FALSE))</f>
        <v>0</v>
      </c>
      <c r="AA62" s="467">
        <f>IF(ISERROR(VLOOKUP($B62,IN_T10!$B$2:$AW$3000,26,FALSE))=TRUE,"",VLOOKUP($B62,IN_T10!$B$2:$AW$3000,26,FALSE))</f>
        <v>0</v>
      </c>
      <c r="AB62" s="469">
        <f>IF(ISERROR(VLOOKUP($B62,IN_T10!$B$2:$AW$3000,27,FALSE))=TRUE,"",VLOOKUP($B62,IN_T10!$B$2:$AW$3000,27,FALSE))</f>
        <v>0</v>
      </c>
      <c r="AC62" s="467">
        <f>IF(ISERROR(VLOOKUP($B62,IN_T10!$B$2:$AW$3000,28,FALSE))=TRUE,"",VLOOKUP($B62,IN_T10!$B$2:$AW$3000,28,FALSE))</f>
        <v>0</v>
      </c>
      <c r="AD62" s="469">
        <f>IF(ISERROR(VLOOKUP($B62,IN_T10!$B$2:$AW$3000,29,FALSE))=TRUE,"",VLOOKUP($B62,IN_T10!$B$2:$AW$3000,29,FALSE))</f>
        <v>0</v>
      </c>
      <c r="AE62" s="467">
        <f>IF(ISERROR(VLOOKUP($B62,IN_T10!$B$2:$AW$3000,30,FALSE))=TRUE,"",VLOOKUP($B62,IN_T10!$B$2:$AW$3000,30,FALSE))</f>
        <v>0</v>
      </c>
      <c r="AF62" s="469">
        <f>IF(ISERROR(VLOOKUP($B62,IN_T10!$B$2:$AW$3000,31,FALSE))=TRUE,"",VLOOKUP($B62,IN_T10!$B$2:$AW$3000,31,FALSE))</f>
        <v>0</v>
      </c>
      <c r="AG62" s="467">
        <f>IF(ISERROR(VLOOKUP($B62,IN_T10!$B$2:$AW$3000,32,FALSE))=TRUE,"",VLOOKUP($B62,IN_T10!$B$2:$AW$3000,32,FALSE))</f>
        <v>0</v>
      </c>
      <c r="AH62" s="469">
        <f>IF(ISERROR(VLOOKUP($B62,IN_T10!$B$2:$AW$3000,33,FALSE))=TRUE,"",VLOOKUP($B62,IN_T10!$B$2:$AW$3000,33,FALSE))</f>
        <v>0</v>
      </c>
      <c r="AI62" s="467">
        <f>IF(ISERROR(VLOOKUP($B62,IN_T10!$B$2:$AW$3000,34,FALSE))=TRUE,"",VLOOKUP($B62,IN_T10!$B$2:$AW$3000,34,FALSE))</f>
        <v>0</v>
      </c>
      <c r="AJ62" s="469">
        <f>IF(ISERROR(VLOOKUP($B62,IN_T10!$B$2:$AW$3000,35,FALSE))=TRUE,"",VLOOKUP($B62,IN_T10!$B$2:$AW$3000,35,FALSE))</f>
        <v>0</v>
      </c>
      <c r="AK62" s="467">
        <f>IF(ISERROR(VLOOKUP($B62,IN_T10!$B$2:$AW$3000,36,FALSE))=TRUE,"",VLOOKUP($B62,IN_T10!$B$2:$AW$3000,36,FALSE))</f>
        <v>0</v>
      </c>
      <c r="AL62" s="469">
        <f>IF(ISERROR(VLOOKUP($B62,IN_T10!$B$2:$AW$3000,37,FALSE))=TRUE,"",VLOOKUP($B62,IN_T10!$B$2:$AW$3000,37,FALSE))</f>
        <v>0</v>
      </c>
      <c r="AM62" s="467">
        <f>IF(ISERROR(VLOOKUP($B62,IN_T10!$B$2:$AW$3000,38,FALSE))=TRUE,"",VLOOKUP($B62,IN_T10!$B$2:$AW$3000,38,FALSE))</f>
        <v>0</v>
      </c>
      <c r="AN62" s="469">
        <f>IF(ISERROR(VLOOKUP($B62,IN_T10!$B$2:$AW$3000,39,FALSE))=TRUE,"",VLOOKUP($B62,IN_T10!$B$2:$AW$3000,39,FALSE))</f>
        <v>0</v>
      </c>
      <c r="AO62" s="467">
        <f>IF(ISERROR(VLOOKUP($B62,IN_T10!$B$2:$AW$3000,40,FALSE))=TRUE,"",VLOOKUP($B62,IN_T10!$B$2:$AW$3000,40,FALSE))</f>
        <v>0</v>
      </c>
      <c r="AP62" s="469">
        <f>IF(ISERROR(VLOOKUP($B62,IN_T10!$B$2:$AW$3000,41,FALSE))=TRUE,"",VLOOKUP($B62,IN_T10!$B$2:$AW$3000,41,FALSE))</f>
        <v>0</v>
      </c>
      <c r="AQ62" s="467">
        <f>IF(ISERROR(VLOOKUP($B62,IN_T10!$B$2:$AW$3000,42,FALSE))=TRUE,"",VLOOKUP($B62,IN_T10!$B$2:$AW$3000,42,FALSE))</f>
        <v>0</v>
      </c>
      <c r="AR62" s="469">
        <f>IF(ISERROR(VLOOKUP($B62,IN_T10!$B$2:$AW$3000,43,FALSE))=TRUE,"",VLOOKUP($B62,IN_T10!$B$2:$AW$3000,43,FALSE))</f>
        <v>0</v>
      </c>
      <c r="AS62" s="467">
        <f>IF(ISERROR(VLOOKUP($B62,IN_T10!$B$2:$AW$3000,44,FALSE))=TRUE,"",VLOOKUP($B62,IN_T10!$B$2:$AW$3000,44,FALSE))</f>
        <v>0</v>
      </c>
      <c r="AT62" s="472">
        <f>IF(ISERROR(VLOOKUP($B62,IN_T10!$B$2:$AW$3000,45,FALSE))=TRUE,"",VLOOKUP($B62,IN_T10!$B$2:$AW$3000,45,FALSE))</f>
        <v>0</v>
      </c>
      <c r="AU62" s="1179">
        <f t="shared" si="0"/>
        <v>0</v>
      </c>
      <c r="AV62" s="1180">
        <f t="shared" si="1"/>
        <v>1</v>
      </c>
      <c r="AW62" s="1490" t="str">
        <f t="shared" si="2"/>
        <v>OK</v>
      </c>
      <c r="AX62" s="1488">
        <f>'t1'!K62-'t3'!C62-'t3'!E62-'t3'!G62-'t3'!I62+'t3'!K62+'t3'!M62+'t3'!O62</f>
        <v>0</v>
      </c>
      <c r="AY62" s="1489">
        <f>'t1'!L62-'t3'!D62-'t3'!F62-'t3'!H62-'t3'!J62+'t3'!L62+'t3'!N62+'t3'!P62</f>
        <v>1</v>
      </c>
      <c r="AZ62" s="937">
        <f>'t1'!M62</f>
        <v>1</v>
      </c>
    </row>
    <row r="63" spans="1:52" ht="14.25" customHeight="1" thickBot="1" x14ac:dyDescent="0.3">
      <c r="A63" s="1001" t="str">
        <f>'t1'!A63</f>
        <v>Psicologi con inc. di struttura semplice (rapp. Non escl.)</v>
      </c>
      <c r="B63" s="1027" t="str">
        <f>'t1'!B63</f>
        <v>SD0N65</v>
      </c>
      <c r="C63" s="467">
        <f>IF(ISERROR(VLOOKUP($B63,IN_T10!$B$2:$AW$3000,2,FALSE))=TRUE,"",VLOOKUP($B63,IN_T10!$B$2:$AW$3000,2,FALSE))</f>
        <v>0</v>
      </c>
      <c r="D63" s="469">
        <f>IF(ISERROR(VLOOKUP($B63,IN_T10!$B$2:$AW$3000,3,FALSE))=TRUE,"",VLOOKUP($B63,IN_T10!$B$2:$AW$3000,3,FALSE))</f>
        <v>0</v>
      </c>
      <c r="E63" s="467">
        <f>IF(ISERROR(VLOOKUP($B63,IN_T10!$B$2:$AW$3000,4,FALSE))=TRUE,"",VLOOKUP($B63,IN_T10!$B$2:$AW$3000,4,FALSE))</f>
        <v>0</v>
      </c>
      <c r="F63" s="469">
        <f>IF(ISERROR(VLOOKUP($B63,IN_T10!$B$2:$AW$3000,5,FALSE))=TRUE,"",VLOOKUP($B63,IN_T10!$B$2:$AW$3000,5,FALSE))</f>
        <v>0</v>
      </c>
      <c r="G63" s="467">
        <f>IF(ISERROR(VLOOKUP($B63,IN_T10!$B$2:$AW$3000,6,FALSE))=TRUE,"",VLOOKUP($B63,IN_T10!$B$2:$AW$3000,6,FALSE))</f>
        <v>0</v>
      </c>
      <c r="H63" s="469">
        <f>IF(ISERROR(VLOOKUP($B63,IN_T10!$B$2:$AW$3000,7,FALSE))=TRUE,"",VLOOKUP($B63,IN_T10!$B$2:$AW$3000,7,FALSE))</f>
        <v>0</v>
      </c>
      <c r="I63" s="467">
        <f>IF(ISERROR(VLOOKUP($B63,IN_T10!$B$2:$AW$3000,8,FALSE))=TRUE,"",VLOOKUP($B63,IN_T10!$B$2:$AW$3000,8,FALSE))</f>
        <v>0</v>
      </c>
      <c r="J63" s="469">
        <f>IF(ISERROR(VLOOKUP($B63,IN_T10!$B$2:$AW$3000,9,FALSE))=TRUE,"",VLOOKUP($B63,IN_T10!$B$2:$AW$3000,9,FALSE))</f>
        <v>0</v>
      </c>
      <c r="K63" s="467">
        <f>IF(ISERROR(VLOOKUP($B63,IN_T10!$B$2:$AW$3000,10,FALSE))=TRUE,"",VLOOKUP($B63,IN_T10!$B$2:$AW$3000,10,FALSE))</f>
        <v>0</v>
      </c>
      <c r="L63" s="469">
        <f>IF(ISERROR(VLOOKUP($B63,IN_T10!$B$2:$AW$3000,11,FALSE))=TRUE,"",VLOOKUP($B63,IN_T10!$B$2:$AW$3000,11,FALSE))</f>
        <v>0</v>
      </c>
      <c r="M63" s="467">
        <f>IF(ISERROR(VLOOKUP($B63,IN_T10!$B$2:$AW$3000,12,FALSE))=TRUE,"",VLOOKUP($B63,IN_T10!$B$2:$AW$3000,12,FALSE))</f>
        <v>0</v>
      </c>
      <c r="N63" s="469">
        <f>IF(ISERROR(VLOOKUP($B63,IN_T10!$B$2:$AW$3000,13,FALSE))=TRUE,"",VLOOKUP($B63,IN_T10!$B$2:$AW$3000,13,FALSE))</f>
        <v>0</v>
      </c>
      <c r="O63" s="467">
        <f>IF(ISERROR(VLOOKUP($B63,IN_T10!$B$2:$AW$3000,14,FALSE))=TRUE,"",VLOOKUP($B63,IN_T10!$B$2:$AW$3000,14,FALSE))</f>
        <v>0</v>
      </c>
      <c r="P63" s="469">
        <f>IF(ISERROR(VLOOKUP($B63,IN_T10!$B$2:$AW$3000,15,FALSE))=TRUE,"",VLOOKUP($B63,IN_T10!$B$2:$AW$3000,15,FALSE))</f>
        <v>0</v>
      </c>
      <c r="Q63" s="467">
        <f>IF(ISERROR(VLOOKUP($B63,IN_T10!$B$2:$AW$3000,16,FALSE))=TRUE,"",VLOOKUP($B63,IN_T10!$B$2:$AW$3000,16,FALSE))</f>
        <v>0</v>
      </c>
      <c r="R63" s="469">
        <f>IF(ISERROR(VLOOKUP($B63,IN_T10!$B$2:$AW$3000,17,FALSE))=TRUE,"",VLOOKUP($B63,IN_T10!$B$2:$AW$3000,17,FALSE))</f>
        <v>0</v>
      </c>
      <c r="S63" s="467">
        <f>IF(ISERROR(VLOOKUP($B63,IN_T10!$B$2:$AW$3000,18,FALSE))=TRUE,"",VLOOKUP($B63,IN_T10!$B$2:$AW$3000,18,FALSE))</f>
        <v>0</v>
      </c>
      <c r="T63" s="469">
        <f>IF(ISERROR(VLOOKUP($B63,IN_T10!$B$2:$AW$3000,19,FALSE))=TRUE,"",VLOOKUP($B63,IN_T10!$B$2:$AW$3000,19,FALSE))</f>
        <v>0</v>
      </c>
      <c r="U63" s="467">
        <v>0</v>
      </c>
      <c r="V63" s="469">
        <v>0</v>
      </c>
      <c r="W63" s="467">
        <f>IF(ISERROR(VLOOKUP($B63,IN_T10!$B$2:$AW$3000,22,FALSE))=TRUE,"",VLOOKUP($B63,IN_T10!$B$2:$AW$3000,22,FALSE))</f>
        <v>0</v>
      </c>
      <c r="X63" s="469">
        <f>IF(ISERROR(VLOOKUP($B63,IN_T10!$B$2:$AW$3000,23,FALSE))=TRUE,"",VLOOKUP($B63,IN_T10!$B$2:$AW$3000,23,FALSE))</f>
        <v>0</v>
      </c>
      <c r="Y63" s="467">
        <f>IF(ISERROR(VLOOKUP($B63,IN_T10!$B$2:$AW$3000,24,FALSE))=TRUE,"",VLOOKUP($B63,IN_T10!$B$2:$AW$3000,24,FALSE))</f>
        <v>0</v>
      </c>
      <c r="Z63" s="469">
        <f>IF(ISERROR(VLOOKUP($B63,IN_T10!$B$2:$AW$3000,25,FALSE))=TRUE,"",VLOOKUP($B63,IN_T10!$B$2:$AW$3000,25,FALSE))</f>
        <v>0</v>
      </c>
      <c r="AA63" s="467">
        <f>IF(ISERROR(VLOOKUP($B63,IN_T10!$B$2:$AW$3000,26,FALSE))=TRUE,"",VLOOKUP($B63,IN_T10!$B$2:$AW$3000,26,FALSE))</f>
        <v>0</v>
      </c>
      <c r="AB63" s="469">
        <f>IF(ISERROR(VLOOKUP($B63,IN_T10!$B$2:$AW$3000,27,FALSE))=TRUE,"",VLOOKUP($B63,IN_T10!$B$2:$AW$3000,27,FALSE))</f>
        <v>0</v>
      </c>
      <c r="AC63" s="467">
        <f>IF(ISERROR(VLOOKUP($B63,IN_T10!$B$2:$AW$3000,28,FALSE))=TRUE,"",VLOOKUP($B63,IN_T10!$B$2:$AW$3000,28,FALSE))</f>
        <v>0</v>
      </c>
      <c r="AD63" s="469">
        <f>IF(ISERROR(VLOOKUP($B63,IN_T10!$B$2:$AW$3000,29,FALSE))=TRUE,"",VLOOKUP($B63,IN_T10!$B$2:$AW$3000,29,FALSE))</f>
        <v>0</v>
      </c>
      <c r="AE63" s="467">
        <f>IF(ISERROR(VLOOKUP($B63,IN_T10!$B$2:$AW$3000,30,FALSE))=TRUE,"",VLOOKUP($B63,IN_T10!$B$2:$AW$3000,30,FALSE))</f>
        <v>0</v>
      </c>
      <c r="AF63" s="469">
        <f>IF(ISERROR(VLOOKUP($B63,IN_T10!$B$2:$AW$3000,31,FALSE))=TRUE,"",VLOOKUP($B63,IN_T10!$B$2:$AW$3000,31,FALSE))</f>
        <v>0</v>
      </c>
      <c r="AG63" s="467">
        <f>IF(ISERROR(VLOOKUP($B63,IN_T10!$B$2:$AW$3000,32,FALSE))=TRUE,"",VLOOKUP($B63,IN_T10!$B$2:$AW$3000,32,FALSE))</f>
        <v>0</v>
      </c>
      <c r="AH63" s="469">
        <f>IF(ISERROR(VLOOKUP($B63,IN_T10!$B$2:$AW$3000,33,FALSE))=TRUE,"",VLOOKUP($B63,IN_T10!$B$2:$AW$3000,33,FALSE))</f>
        <v>0</v>
      </c>
      <c r="AI63" s="467">
        <f>IF(ISERROR(VLOOKUP($B63,IN_T10!$B$2:$AW$3000,34,FALSE))=TRUE,"",VLOOKUP($B63,IN_T10!$B$2:$AW$3000,34,FALSE))</f>
        <v>0</v>
      </c>
      <c r="AJ63" s="469">
        <f>IF(ISERROR(VLOOKUP($B63,IN_T10!$B$2:$AW$3000,35,FALSE))=TRUE,"",VLOOKUP($B63,IN_T10!$B$2:$AW$3000,35,FALSE))</f>
        <v>0</v>
      </c>
      <c r="AK63" s="467">
        <f>IF(ISERROR(VLOOKUP($B63,IN_T10!$B$2:$AW$3000,36,FALSE))=TRUE,"",VLOOKUP($B63,IN_T10!$B$2:$AW$3000,36,FALSE))</f>
        <v>0</v>
      </c>
      <c r="AL63" s="469">
        <f>IF(ISERROR(VLOOKUP($B63,IN_T10!$B$2:$AW$3000,37,FALSE))=TRUE,"",VLOOKUP($B63,IN_T10!$B$2:$AW$3000,37,FALSE))</f>
        <v>0</v>
      </c>
      <c r="AM63" s="467">
        <f>IF(ISERROR(VLOOKUP($B63,IN_T10!$B$2:$AW$3000,38,FALSE))=TRUE,"",VLOOKUP($B63,IN_T10!$B$2:$AW$3000,38,FALSE))</f>
        <v>0</v>
      </c>
      <c r="AN63" s="469">
        <f>IF(ISERROR(VLOOKUP($B63,IN_T10!$B$2:$AW$3000,39,FALSE))=TRUE,"",VLOOKUP($B63,IN_T10!$B$2:$AW$3000,39,FALSE))</f>
        <v>0</v>
      </c>
      <c r="AO63" s="467">
        <f>IF(ISERROR(VLOOKUP($B63,IN_T10!$B$2:$AW$3000,40,FALSE))=TRUE,"",VLOOKUP($B63,IN_T10!$B$2:$AW$3000,40,FALSE))</f>
        <v>0</v>
      </c>
      <c r="AP63" s="469">
        <f>IF(ISERROR(VLOOKUP($B63,IN_T10!$B$2:$AW$3000,41,FALSE))=TRUE,"",VLOOKUP($B63,IN_T10!$B$2:$AW$3000,41,FALSE))</f>
        <v>0</v>
      </c>
      <c r="AQ63" s="467">
        <f>IF(ISERROR(VLOOKUP($B63,IN_T10!$B$2:$AW$3000,42,FALSE))=TRUE,"",VLOOKUP($B63,IN_T10!$B$2:$AW$3000,42,FALSE))</f>
        <v>0</v>
      </c>
      <c r="AR63" s="469">
        <f>IF(ISERROR(VLOOKUP($B63,IN_T10!$B$2:$AW$3000,43,FALSE))=TRUE,"",VLOOKUP($B63,IN_T10!$B$2:$AW$3000,43,FALSE))</f>
        <v>0</v>
      </c>
      <c r="AS63" s="467">
        <f>IF(ISERROR(VLOOKUP($B63,IN_T10!$B$2:$AW$3000,44,FALSE))=TRUE,"",VLOOKUP($B63,IN_T10!$B$2:$AW$3000,44,FALSE))</f>
        <v>0</v>
      </c>
      <c r="AT63" s="472">
        <f>IF(ISERROR(VLOOKUP($B63,IN_T10!$B$2:$AW$3000,45,FALSE))=TRUE,"",VLOOKUP($B63,IN_T10!$B$2:$AW$3000,45,FALSE))</f>
        <v>0</v>
      </c>
      <c r="AU63" s="1179">
        <f t="shared" si="0"/>
        <v>0</v>
      </c>
      <c r="AV63" s="1180">
        <f t="shared" si="1"/>
        <v>0</v>
      </c>
      <c r="AW63" s="1490" t="str">
        <f t="shared" si="2"/>
        <v>OK</v>
      </c>
      <c r="AX63" s="1488">
        <f>'t1'!K63-'t3'!C63-'t3'!E63-'t3'!G63-'t3'!I63+'t3'!K63+'t3'!M63+'t3'!O63</f>
        <v>0</v>
      </c>
      <c r="AY63" s="1489">
        <f>'t1'!L63-'t3'!D63-'t3'!F63-'t3'!H63-'t3'!J63+'t3'!L63+'t3'!N63+'t3'!P63</f>
        <v>0</v>
      </c>
      <c r="AZ63" s="937">
        <f>'t1'!M63</f>
        <v>0</v>
      </c>
    </row>
    <row r="64" spans="1:52" ht="14.25" customHeight="1" thickBot="1" x14ac:dyDescent="0.3">
      <c r="A64" s="1001" t="str">
        <f>'t1'!A64</f>
        <v>Psicologi con altri incar. Prof.li (rapp. Esclusivo)</v>
      </c>
      <c r="B64" s="1027" t="str">
        <f>'t1'!B64</f>
        <v>SD0A65</v>
      </c>
      <c r="C64" s="467">
        <f>IF(ISERROR(VLOOKUP($B64,IN_T10!$B$2:$AW$3000,2,FALSE))=TRUE,"",VLOOKUP($B64,IN_T10!$B$2:$AW$3000,2,FALSE))</f>
        <v>0</v>
      </c>
      <c r="D64" s="469">
        <f>IF(ISERROR(VLOOKUP($B64,IN_T10!$B$2:$AW$3000,3,FALSE))=TRUE,"",VLOOKUP($B64,IN_T10!$B$2:$AW$3000,3,FALSE))</f>
        <v>0</v>
      </c>
      <c r="E64" s="467">
        <f>IF(ISERROR(VLOOKUP($B64,IN_T10!$B$2:$AW$3000,4,FALSE))=TRUE,"",VLOOKUP($B64,IN_T10!$B$2:$AW$3000,4,FALSE))</f>
        <v>0</v>
      </c>
      <c r="F64" s="469">
        <f>IF(ISERROR(VLOOKUP($B64,IN_T10!$B$2:$AW$3000,5,FALSE))=TRUE,"",VLOOKUP($B64,IN_T10!$B$2:$AW$3000,5,FALSE))</f>
        <v>0</v>
      </c>
      <c r="G64" s="467">
        <f>IF(ISERROR(VLOOKUP($B64,IN_T10!$B$2:$AW$3000,6,FALSE))=TRUE,"",VLOOKUP($B64,IN_T10!$B$2:$AW$3000,6,FALSE))</f>
        <v>0</v>
      </c>
      <c r="H64" s="469">
        <f>IF(ISERROR(VLOOKUP($B64,IN_T10!$B$2:$AW$3000,7,FALSE))=TRUE,"",VLOOKUP($B64,IN_T10!$B$2:$AW$3000,7,FALSE))</f>
        <v>0</v>
      </c>
      <c r="I64" s="467">
        <f>IF(ISERROR(VLOOKUP($B64,IN_T10!$B$2:$AW$3000,8,FALSE))=TRUE,"",VLOOKUP($B64,IN_T10!$B$2:$AW$3000,8,FALSE))</f>
        <v>0</v>
      </c>
      <c r="J64" s="469">
        <f>IF(ISERROR(VLOOKUP($B64,IN_T10!$B$2:$AW$3000,9,FALSE))=TRUE,"",VLOOKUP($B64,IN_T10!$B$2:$AW$3000,9,FALSE))</f>
        <v>0</v>
      </c>
      <c r="K64" s="467">
        <f>IF(ISERROR(VLOOKUP($B64,IN_T10!$B$2:$AW$3000,10,FALSE))=TRUE,"",VLOOKUP($B64,IN_T10!$B$2:$AW$3000,10,FALSE))</f>
        <v>0</v>
      </c>
      <c r="L64" s="469">
        <f>IF(ISERROR(VLOOKUP($B64,IN_T10!$B$2:$AW$3000,11,FALSE))=TRUE,"",VLOOKUP($B64,IN_T10!$B$2:$AW$3000,11,FALSE))</f>
        <v>0</v>
      </c>
      <c r="M64" s="467">
        <f>IF(ISERROR(VLOOKUP($B64,IN_T10!$B$2:$AW$3000,12,FALSE))=TRUE,"",VLOOKUP($B64,IN_T10!$B$2:$AW$3000,12,FALSE))</f>
        <v>0</v>
      </c>
      <c r="N64" s="469">
        <f>IF(ISERROR(VLOOKUP($B64,IN_T10!$B$2:$AW$3000,13,FALSE))=TRUE,"",VLOOKUP($B64,IN_T10!$B$2:$AW$3000,13,FALSE))</f>
        <v>0</v>
      </c>
      <c r="O64" s="467">
        <f>IF(ISERROR(VLOOKUP($B64,IN_T10!$B$2:$AW$3000,14,FALSE))=TRUE,"",VLOOKUP($B64,IN_T10!$B$2:$AW$3000,14,FALSE))</f>
        <v>0</v>
      </c>
      <c r="P64" s="469">
        <f>IF(ISERROR(VLOOKUP($B64,IN_T10!$B$2:$AW$3000,15,FALSE))=TRUE,"",VLOOKUP($B64,IN_T10!$B$2:$AW$3000,15,FALSE))</f>
        <v>0</v>
      </c>
      <c r="Q64" s="467">
        <f>IF(ISERROR(VLOOKUP($B64,IN_T10!$B$2:$AW$3000,16,FALSE))=TRUE,"",VLOOKUP($B64,IN_T10!$B$2:$AW$3000,16,FALSE))</f>
        <v>0</v>
      </c>
      <c r="R64" s="469">
        <f>IF(ISERROR(VLOOKUP($B64,IN_T10!$B$2:$AW$3000,17,FALSE))=TRUE,"",VLOOKUP($B64,IN_T10!$B$2:$AW$3000,17,FALSE))</f>
        <v>0</v>
      </c>
      <c r="S64" s="467">
        <f>IF(ISERROR(VLOOKUP($B64,IN_T10!$B$2:$AW$3000,18,FALSE))=TRUE,"",VLOOKUP($B64,IN_T10!$B$2:$AW$3000,18,FALSE))</f>
        <v>0</v>
      </c>
      <c r="T64" s="469">
        <f>IF(ISERROR(VLOOKUP($B64,IN_T10!$B$2:$AW$3000,19,FALSE))=TRUE,"",VLOOKUP($B64,IN_T10!$B$2:$AW$3000,19,FALSE))</f>
        <v>0</v>
      </c>
      <c r="U64" s="467">
        <v>1</v>
      </c>
      <c r="V64" s="469">
        <v>0</v>
      </c>
      <c r="W64" s="467">
        <f>IF(ISERROR(VLOOKUP($B64,IN_T10!$B$2:$AW$3000,22,FALSE))=TRUE,"",VLOOKUP($B64,IN_T10!$B$2:$AW$3000,22,FALSE))</f>
        <v>0</v>
      </c>
      <c r="X64" s="469">
        <f>IF(ISERROR(VLOOKUP($B64,IN_T10!$B$2:$AW$3000,23,FALSE))=TRUE,"",VLOOKUP($B64,IN_T10!$B$2:$AW$3000,23,FALSE))</f>
        <v>0</v>
      </c>
      <c r="Y64" s="467">
        <f>IF(ISERROR(VLOOKUP($B64,IN_T10!$B$2:$AW$3000,24,FALSE))=TRUE,"",VLOOKUP($B64,IN_T10!$B$2:$AW$3000,24,FALSE))</f>
        <v>0</v>
      </c>
      <c r="Z64" s="469">
        <f>IF(ISERROR(VLOOKUP($B64,IN_T10!$B$2:$AW$3000,25,FALSE))=TRUE,"",VLOOKUP($B64,IN_T10!$B$2:$AW$3000,25,FALSE))</f>
        <v>0</v>
      </c>
      <c r="AA64" s="467">
        <f>IF(ISERROR(VLOOKUP($B64,IN_T10!$B$2:$AW$3000,26,FALSE))=TRUE,"",VLOOKUP($B64,IN_T10!$B$2:$AW$3000,26,FALSE))</f>
        <v>0</v>
      </c>
      <c r="AB64" s="469">
        <f>IF(ISERROR(VLOOKUP($B64,IN_T10!$B$2:$AW$3000,27,FALSE))=TRUE,"",VLOOKUP($B64,IN_T10!$B$2:$AW$3000,27,FALSE))</f>
        <v>0</v>
      </c>
      <c r="AC64" s="467">
        <f>IF(ISERROR(VLOOKUP($B64,IN_T10!$B$2:$AW$3000,28,FALSE))=TRUE,"",VLOOKUP($B64,IN_T10!$B$2:$AW$3000,28,FALSE))</f>
        <v>0</v>
      </c>
      <c r="AD64" s="469">
        <f>IF(ISERROR(VLOOKUP($B64,IN_T10!$B$2:$AW$3000,29,FALSE))=TRUE,"",VLOOKUP($B64,IN_T10!$B$2:$AW$3000,29,FALSE))</f>
        <v>0</v>
      </c>
      <c r="AE64" s="467">
        <f>IF(ISERROR(VLOOKUP($B64,IN_T10!$B$2:$AW$3000,30,FALSE))=TRUE,"",VLOOKUP($B64,IN_T10!$B$2:$AW$3000,30,FALSE))</f>
        <v>0</v>
      </c>
      <c r="AF64" s="469">
        <f>IF(ISERROR(VLOOKUP($B64,IN_T10!$B$2:$AW$3000,31,FALSE))=TRUE,"",VLOOKUP($B64,IN_T10!$B$2:$AW$3000,31,FALSE))</f>
        <v>0</v>
      </c>
      <c r="AG64" s="467">
        <f>IF(ISERROR(VLOOKUP($B64,IN_T10!$B$2:$AW$3000,32,FALSE))=TRUE,"",VLOOKUP($B64,IN_T10!$B$2:$AW$3000,32,FALSE))</f>
        <v>0</v>
      </c>
      <c r="AH64" s="469">
        <f>IF(ISERROR(VLOOKUP($B64,IN_T10!$B$2:$AW$3000,33,FALSE))=TRUE,"",VLOOKUP($B64,IN_T10!$B$2:$AW$3000,33,FALSE))</f>
        <v>0</v>
      </c>
      <c r="AI64" s="467">
        <f>IF(ISERROR(VLOOKUP($B64,IN_T10!$B$2:$AW$3000,34,FALSE))=TRUE,"",VLOOKUP($B64,IN_T10!$B$2:$AW$3000,34,FALSE))</f>
        <v>0</v>
      </c>
      <c r="AJ64" s="469">
        <f>IF(ISERROR(VLOOKUP($B64,IN_T10!$B$2:$AW$3000,35,FALSE))=TRUE,"",VLOOKUP($B64,IN_T10!$B$2:$AW$3000,35,FALSE))</f>
        <v>0</v>
      </c>
      <c r="AK64" s="467">
        <f>IF(ISERROR(VLOOKUP($B64,IN_T10!$B$2:$AW$3000,36,FALSE))=TRUE,"",VLOOKUP($B64,IN_T10!$B$2:$AW$3000,36,FALSE))</f>
        <v>0</v>
      </c>
      <c r="AL64" s="469">
        <f>IF(ISERROR(VLOOKUP($B64,IN_T10!$B$2:$AW$3000,37,FALSE))=TRUE,"",VLOOKUP($B64,IN_T10!$B$2:$AW$3000,37,FALSE))</f>
        <v>0</v>
      </c>
      <c r="AM64" s="467">
        <f>IF(ISERROR(VLOOKUP($B64,IN_T10!$B$2:$AW$3000,38,FALSE))=TRUE,"",VLOOKUP($B64,IN_T10!$B$2:$AW$3000,38,FALSE))</f>
        <v>0</v>
      </c>
      <c r="AN64" s="469">
        <f>IF(ISERROR(VLOOKUP($B64,IN_T10!$B$2:$AW$3000,39,FALSE))=TRUE,"",VLOOKUP($B64,IN_T10!$B$2:$AW$3000,39,FALSE))</f>
        <v>0</v>
      </c>
      <c r="AO64" s="467">
        <f>IF(ISERROR(VLOOKUP($B64,IN_T10!$B$2:$AW$3000,40,FALSE))=TRUE,"",VLOOKUP($B64,IN_T10!$B$2:$AW$3000,40,FALSE))</f>
        <v>0</v>
      </c>
      <c r="AP64" s="469">
        <f>IF(ISERROR(VLOOKUP($B64,IN_T10!$B$2:$AW$3000,41,FALSE))=TRUE,"",VLOOKUP($B64,IN_T10!$B$2:$AW$3000,41,FALSE))</f>
        <v>0</v>
      </c>
      <c r="AQ64" s="467">
        <f>IF(ISERROR(VLOOKUP($B64,IN_T10!$B$2:$AW$3000,42,FALSE))=TRUE,"",VLOOKUP($B64,IN_T10!$B$2:$AW$3000,42,FALSE))</f>
        <v>0</v>
      </c>
      <c r="AR64" s="469">
        <f>IF(ISERROR(VLOOKUP($B64,IN_T10!$B$2:$AW$3000,43,FALSE))=TRUE,"",VLOOKUP($B64,IN_T10!$B$2:$AW$3000,43,FALSE))</f>
        <v>0</v>
      </c>
      <c r="AS64" s="467">
        <f>IF(ISERROR(VLOOKUP($B64,IN_T10!$B$2:$AW$3000,44,FALSE))=TRUE,"",VLOOKUP($B64,IN_T10!$B$2:$AW$3000,44,FALSE))</f>
        <v>0</v>
      </c>
      <c r="AT64" s="472">
        <f>IF(ISERROR(VLOOKUP($B64,IN_T10!$B$2:$AW$3000,45,FALSE))=TRUE,"",VLOOKUP($B64,IN_T10!$B$2:$AW$3000,45,FALSE))</f>
        <v>0</v>
      </c>
      <c r="AU64" s="1179">
        <f t="shared" si="0"/>
        <v>1</v>
      </c>
      <c r="AV64" s="1180">
        <f t="shared" si="1"/>
        <v>0</v>
      </c>
      <c r="AW64" s="1490" t="str">
        <f t="shared" si="2"/>
        <v>OK</v>
      </c>
      <c r="AX64" s="1488">
        <f>'t1'!K64-'t3'!C64-'t3'!E64-'t3'!G64-'t3'!I64+'t3'!K64+'t3'!M64+'t3'!O64</f>
        <v>1</v>
      </c>
      <c r="AY64" s="1489">
        <f>'t1'!L64-'t3'!D64-'t3'!F64-'t3'!H64-'t3'!J64+'t3'!L64+'t3'!N64+'t3'!P64</f>
        <v>0</v>
      </c>
      <c r="AZ64" s="937">
        <f>'t1'!M64</f>
        <v>1</v>
      </c>
    </row>
    <row r="65" spans="1:52" ht="14.25" customHeight="1" thickBot="1" x14ac:dyDescent="0.3">
      <c r="A65" s="1001" t="str">
        <f>'t1'!A65</f>
        <v>Psicologi con altri incar. Prof.li (rapp. Non escl.)</v>
      </c>
      <c r="B65" s="1027" t="str">
        <f>'t1'!B65</f>
        <v>SD0064</v>
      </c>
      <c r="C65" s="467">
        <f>IF(ISERROR(VLOOKUP($B65,IN_T10!$B$2:$AW$3000,2,FALSE))=TRUE,"",VLOOKUP($B65,IN_T10!$B$2:$AW$3000,2,FALSE))</f>
        <v>0</v>
      </c>
      <c r="D65" s="469">
        <f>IF(ISERROR(VLOOKUP($B65,IN_T10!$B$2:$AW$3000,3,FALSE))=TRUE,"",VLOOKUP($B65,IN_T10!$B$2:$AW$3000,3,FALSE))</f>
        <v>0</v>
      </c>
      <c r="E65" s="467">
        <f>IF(ISERROR(VLOOKUP($B65,IN_T10!$B$2:$AW$3000,4,FALSE))=TRUE,"",VLOOKUP($B65,IN_T10!$B$2:$AW$3000,4,FALSE))</f>
        <v>0</v>
      </c>
      <c r="F65" s="469">
        <f>IF(ISERROR(VLOOKUP($B65,IN_T10!$B$2:$AW$3000,5,FALSE))=TRUE,"",VLOOKUP($B65,IN_T10!$B$2:$AW$3000,5,FALSE))</f>
        <v>0</v>
      </c>
      <c r="G65" s="467">
        <f>IF(ISERROR(VLOOKUP($B65,IN_T10!$B$2:$AW$3000,6,FALSE))=TRUE,"",VLOOKUP($B65,IN_T10!$B$2:$AW$3000,6,FALSE))</f>
        <v>0</v>
      </c>
      <c r="H65" s="469">
        <f>IF(ISERROR(VLOOKUP($B65,IN_T10!$B$2:$AW$3000,7,FALSE))=TRUE,"",VLOOKUP($B65,IN_T10!$B$2:$AW$3000,7,FALSE))</f>
        <v>0</v>
      </c>
      <c r="I65" s="467">
        <f>IF(ISERROR(VLOOKUP($B65,IN_T10!$B$2:$AW$3000,8,FALSE))=TRUE,"",VLOOKUP($B65,IN_T10!$B$2:$AW$3000,8,FALSE))</f>
        <v>0</v>
      </c>
      <c r="J65" s="469">
        <f>IF(ISERROR(VLOOKUP($B65,IN_T10!$B$2:$AW$3000,9,FALSE))=TRUE,"",VLOOKUP($B65,IN_T10!$B$2:$AW$3000,9,FALSE))</f>
        <v>0</v>
      </c>
      <c r="K65" s="467">
        <f>IF(ISERROR(VLOOKUP($B65,IN_T10!$B$2:$AW$3000,10,FALSE))=TRUE,"",VLOOKUP($B65,IN_T10!$B$2:$AW$3000,10,FALSE))</f>
        <v>0</v>
      </c>
      <c r="L65" s="469">
        <f>IF(ISERROR(VLOOKUP($B65,IN_T10!$B$2:$AW$3000,11,FALSE))=TRUE,"",VLOOKUP($B65,IN_T10!$B$2:$AW$3000,11,FALSE))</f>
        <v>0</v>
      </c>
      <c r="M65" s="467">
        <f>IF(ISERROR(VLOOKUP($B65,IN_T10!$B$2:$AW$3000,12,FALSE))=TRUE,"",VLOOKUP($B65,IN_T10!$B$2:$AW$3000,12,FALSE))</f>
        <v>0</v>
      </c>
      <c r="N65" s="469">
        <f>IF(ISERROR(VLOOKUP($B65,IN_T10!$B$2:$AW$3000,13,FALSE))=TRUE,"",VLOOKUP($B65,IN_T10!$B$2:$AW$3000,13,FALSE))</f>
        <v>0</v>
      </c>
      <c r="O65" s="467">
        <f>IF(ISERROR(VLOOKUP($B65,IN_T10!$B$2:$AW$3000,14,FALSE))=TRUE,"",VLOOKUP($B65,IN_T10!$B$2:$AW$3000,14,FALSE))</f>
        <v>0</v>
      </c>
      <c r="P65" s="469">
        <f>IF(ISERROR(VLOOKUP($B65,IN_T10!$B$2:$AW$3000,15,FALSE))=TRUE,"",VLOOKUP($B65,IN_T10!$B$2:$AW$3000,15,FALSE))</f>
        <v>0</v>
      </c>
      <c r="Q65" s="467">
        <f>IF(ISERROR(VLOOKUP($B65,IN_T10!$B$2:$AW$3000,16,FALSE))=TRUE,"",VLOOKUP($B65,IN_T10!$B$2:$AW$3000,16,FALSE))</f>
        <v>0</v>
      </c>
      <c r="R65" s="469">
        <f>IF(ISERROR(VLOOKUP($B65,IN_T10!$B$2:$AW$3000,17,FALSE))=TRUE,"",VLOOKUP($B65,IN_T10!$B$2:$AW$3000,17,FALSE))</f>
        <v>0</v>
      </c>
      <c r="S65" s="467">
        <f>IF(ISERROR(VLOOKUP($B65,IN_T10!$B$2:$AW$3000,18,FALSE))=TRUE,"",VLOOKUP($B65,IN_T10!$B$2:$AW$3000,18,FALSE))</f>
        <v>0</v>
      </c>
      <c r="T65" s="469">
        <f>IF(ISERROR(VLOOKUP($B65,IN_T10!$B$2:$AW$3000,19,FALSE))=TRUE,"",VLOOKUP($B65,IN_T10!$B$2:$AW$3000,19,FALSE))</f>
        <v>0</v>
      </c>
      <c r="U65" s="467">
        <v>0</v>
      </c>
      <c r="V65" s="469">
        <v>0</v>
      </c>
      <c r="W65" s="467">
        <f>IF(ISERROR(VLOOKUP($B65,IN_T10!$B$2:$AW$3000,22,FALSE))=TRUE,"",VLOOKUP($B65,IN_T10!$B$2:$AW$3000,22,FALSE))</f>
        <v>0</v>
      </c>
      <c r="X65" s="469">
        <f>IF(ISERROR(VLOOKUP($B65,IN_T10!$B$2:$AW$3000,23,FALSE))=TRUE,"",VLOOKUP($B65,IN_T10!$B$2:$AW$3000,23,FALSE))</f>
        <v>0</v>
      </c>
      <c r="Y65" s="467">
        <f>IF(ISERROR(VLOOKUP($B65,IN_T10!$B$2:$AW$3000,24,FALSE))=TRUE,"",VLOOKUP($B65,IN_T10!$B$2:$AW$3000,24,FALSE))</f>
        <v>0</v>
      </c>
      <c r="Z65" s="469">
        <f>IF(ISERROR(VLOOKUP($B65,IN_T10!$B$2:$AW$3000,25,FALSE))=TRUE,"",VLOOKUP($B65,IN_T10!$B$2:$AW$3000,25,FALSE))</f>
        <v>0</v>
      </c>
      <c r="AA65" s="467">
        <f>IF(ISERROR(VLOOKUP($B65,IN_T10!$B$2:$AW$3000,26,FALSE))=TRUE,"",VLOOKUP($B65,IN_T10!$B$2:$AW$3000,26,FALSE))</f>
        <v>0</v>
      </c>
      <c r="AB65" s="469">
        <f>IF(ISERROR(VLOOKUP($B65,IN_T10!$B$2:$AW$3000,27,FALSE))=TRUE,"",VLOOKUP($B65,IN_T10!$B$2:$AW$3000,27,FALSE))</f>
        <v>0</v>
      </c>
      <c r="AC65" s="467">
        <f>IF(ISERROR(VLOOKUP($B65,IN_T10!$B$2:$AW$3000,28,FALSE))=TRUE,"",VLOOKUP($B65,IN_T10!$B$2:$AW$3000,28,FALSE))</f>
        <v>0</v>
      </c>
      <c r="AD65" s="469">
        <f>IF(ISERROR(VLOOKUP($B65,IN_T10!$B$2:$AW$3000,29,FALSE))=TRUE,"",VLOOKUP($B65,IN_T10!$B$2:$AW$3000,29,FALSE))</f>
        <v>0</v>
      </c>
      <c r="AE65" s="467">
        <f>IF(ISERROR(VLOOKUP($B65,IN_T10!$B$2:$AW$3000,30,FALSE))=TRUE,"",VLOOKUP($B65,IN_T10!$B$2:$AW$3000,30,FALSE))</f>
        <v>0</v>
      </c>
      <c r="AF65" s="469">
        <f>IF(ISERROR(VLOOKUP($B65,IN_T10!$B$2:$AW$3000,31,FALSE))=TRUE,"",VLOOKUP($B65,IN_T10!$B$2:$AW$3000,31,FALSE))</f>
        <v>0</v>
      </c>
      <c r="AG65" s="467">
        <f>IF(ISERROR(VLOOKUP($B65,IN_T10!$B$2:$AW$3000,32,FALSE))=TRUE,"",VLOOKUP($B65,IN_T10!$B$2:$AW$3000,32,FALSE))</f>
        <v>0</v>
      </c>
      <c r="AH65" s="469">
        <f>IF(ISERROR(VLOOKUP($B65,IN_T10!$B$2:$AW$3000,33,FALSE))=TRUE,"",VLOOKUP($B65,IN_T10!$B$2:$AW$3000,33,FALSE))</f>
        <v>0</v>
      </c>
      <c r="AI65" s="467">
        <f>IF(ISERROR(VLOOKUP($B65,IN_T10!$B$2:$AW$3000,34,FALSE))=TRUE,"",VLOOKUP($B65,IN_T10!$B$2:$AW$3000,34,FALSE))</f>
        <v>0</v>
      </c>
      <c r="AJ65" s="469">
        <f>IF(ISERROR(VLOOKUP($B65,IN_T10!$B$2:$AW$3000,35,FALSE))=TRUE,"",VLOOKUP($B65,IN_T10!$B$2:$AW$3000,35,FALSE))</f>
        <v>0</v>
      </c>
      <c r="AK65" s="467">
        <f>IF(ISERROR(VLOOKUP($B65,IN_T10!$B$2:$AW$3000,36,FALSE))=TRUE,"",VLOOKUP($B65,IN_T10!$B$2:$AW$3000,36,FALSE))</f>
        <v>0</v>
      </c>
      <c r="AL65" s="469">
        <f>IF(ISERROR(VLOOKUP($B65,IN_T10!$B$2:$AW$3000,37,FALSE))=TRUE,"",VLOOKUP($B65,IN_T10!$B$2:$AW$3000,37,FALSE))</f>
        <v>0</v>
      </c>
      <c r="AM65" s="467">
        <f>IF(ISERROR(VLOOKUP($B65,IN_T10!$B$2:$AW$3000,38,FALSE))=TRUE,"",VLOOKUP($B65,IN_T10!$B$2:$AW$3000,38,FALSE))</f>
        <v>0</v>
      </c>
      <c r="AN65" s="469">
        <f>IF(ISERROR(VLOOKUP($B65,IN_T10!$B$2:$AW$3000,39,FALSE))=TRUE,"",VLOOKUP($B65,IN_T10!$B$2:$AW$3000,39,FALSE))</f>
        <v>0</v>
      </c>
      <c r="AO65" s="467">
        <f>IF(ISERROR(VLOOKUP($B65,IN_T10!$B$2:$AW$3000,40,FALSE))=TRUE,"",VLOOKUP($B65,IN_T10!$B$2:$AW$3000,40,FALSE))</f>
        <v>0</v>
      </c>
      <c r="AP65" s="469">
        <f>IF(ISERROR(VLOOKUP($B65,IN_T10!$B$2:$AW$3000,41,FALSE))=TRUE,"",VLOOKUP($B65,IN_T10!$B$2:$AW$3000,41,FALSE))</f>
        <v>0</v>
      </c>
      <c r="AQ65" s="467">
        <f>IF(ISERROR(VLOOKUP($B65,IN_T10!$B$2:$AW$3000,42,FALSE))=TRUE,"",VLOOKUP($B65,IN_T10!$B$2:$AW$3000,42,FALSE))</f>
        <v>0</v>
      </c>
      <c r="AR65" s="469">
        <f>IF(ISERROR(VLOOKUP($B65,IN_T10!$B$2:$AW$3000,43,FALSE))=TRUE,"",VLOOKUP($B65,IN_T10!$B$2:$AW$3000,43,FALSE))</f>
        <v>0</v>
      </c>
      <c r="AS65" s="467">
        <f>IF(ISERROR(VLOOKUP($B65,IN_T10!$B$2:$AW$3000,44,FALSE))=TRUE,"",VLOOKUP($B65,IN_T10!$B$2:$AW$3000,44,FALSE))</f>
        <v>0</v>
      </c>
      <c r="AT65" s="472">
        <f>IF(ISERROR(VLOOKUP($B65,IN_T10!$B$2:$AW$3000,45,FALSE))=TRUE,"",VLOOKUP($B65,IN_T10!$B$2:$AW$3000,45,FALSE))</f>
        <v>0</v>
      </c>
      <c r="AU65" s="1179">
        <f t="shared" si="0"/>
        <v>0</v>
      </c>
      <c r="AV65" s="1180">
        <f t="shared" si="1"/>
        <v>0</v>
      </c>
      <c r="AW65" s="1490" t="str">
        <f t="shared" si="2"/>
        <v>OK</v>
      </c>
      <c r="AX65" s="1488">
        <f>'t1'!K65-'t3'!C65-'t3'!E65-'t3'!G65-'t3'!I65+'t3'!K65+'t3'!M65+'t3'!O65</f>
        <v>0</v>
      </c>
      <c r="AY65" s="1489">
        <f>'t1'!L65-'t3'!D65-'t3'!F65-'t3'!H65-'t3'!J65+'t3'!L65+'t3'!N65+'t3'!P65</f>
        <v>0</v>
      </c>
      <c r="AZ65" s="937">
        <f>'t1'!M65</f>
        <v>0</v>
      </c>
    </row>
    <row r="66" spans="1:52" ht="14.25" customHeight="1" thickBot="1" x14ac:dyDescent="0.3">
      <c r="A66" s="1001" t="str">
        <f>'t1'!A66</f>
        <v>Psicologi a t. determinato (art. 15-septies d.lgs. 502/92)</v>
      </c>
      <c r="B66" s="1027" t="str">
        <f>'t1'!B66</f>
        <v>SD0604</v>
      </c>
      <c r="C66" s="467">
        <f>IF(ISERROR(VLOOKUP($B66,IN_T10!$B$2:$AW$3000,2,FALSE))=TRUE,"",VLOOKUP($B66,IN_T10!$B$2:$AW$3000,2,FALSE))</f>
        <v>0</v>
      </c>
      <c r="D66" s="469">
        <f>IF(ISERROR(VLOOKUP($B66,IN_T10!$B$2:$AW$3000,3,FALSE))=TRUE,"",VLOOKUP($B66,IN_T10!$B$2:$AW$3000,3,FALSE))</f>
        <v>0</v>
      </c>
      <c r="E66" s="467">
        <f>IF(ISERROR(VLOOKUP($B66,IN_T10!$B$2:$AW$3000,4,FALSE))=TRUE,"",VLOOKUP($B66,IN_T10!$B$2:$AW$3000,4,FALSE))</f>
        <v>0</v>
      </c>
      <c r="F66" s="469">
        <f>IF(ISERROR(VLOOKUP($B66,IN_T10!$B$2:$AW$3000,5,FALSE))=TRUE,"",VLOOKUP($B66,IN_T10!$B$2:$AW$3000,5,FALSE))</f>
        <v>0</v>
      </c>
      <c r="G66" s="467">
        <f>IF(ISERROR(VLOOKUP($B66,IN_T10!$B$2:$AW$3000,6,FALSE))=TRUE,"",VLOOKUP($B66,IN_T10!$B$2:$AW$3000,6,FALSE))</f>
        <v>0</v>
      </c>
      <c r="H66" s="469">
        <f>IF(ISERROR(VLOOKUP($B66,IN_T10!$B$2:$AW$3000,7,FALSE))=TRUE,"",VLOOKUP($B66,IN_T10!$B$2:$AW$3000,7,FALSE))</f>
        <v>0</v>
      </c>
      <c r="I66" s="467">
        <f>IF(ISERROR(VLOOKUP($B66,IN_T10!$B$2:$AW$3000,8,FALSE))=TRUE,"",VLOOKUP($B66,IN_T10!$B$2:$AW$3000,8,FALSE))</f>
        <v>0</v>
      </c>
      <c r="J66" s="469">
        <f>IF(ISERROR(VLOOKUP($B66,IN_T10!$B$2:$AW$3000,9,FALSE))=TRUE,"",VLOOKUP($B66,IN_T10!$B$2:$AW$3000,9,FALSE))</f>
        <v>0</v>
      </c>
      <c r="K66" s="467">
        <f>IF(ISERROR(VLOOKUP($B66,IN_T10!$B$2:$AW$3000,10,FALSE))=TRUE,"",VLOOKUP($B66,IN_T10!$B$2:$AW$3000,10,FALSE))</f>
        <v>0</v>
      </c>
      <c r="L66" s="469">
        <f>IF(ISERROR(VLOOKUP($B66,IN_T10!$B$2:$AW$3000,11,FALSE))=TRUE,"",VLOOKUP($B66,IN_T10!$B$2:$AW$3000,11,FALSE))</f>
        <v>0</v>
      </c>
      <c r="M66" s="467">
        <f>IF(ISERROR(VLOOKUP($B66,IN_T10!$B$2:$AW$3000,12,FALSE))=TRUE,"",VLOOKUP($B66,IN_T10!$B$2:$AW$3000,12,FALSE))</f>
        <v>0</v>
      </c>
      <c r="N66" s="469">
        <f>IF(ISERROR(VLOOKUP($B66,IN_T10!$B$2:$AW$3000,13,FALSE))=TRUE,"",VLOOKUP($B66,IN_T10!$B$2:$AW$3000,13,FALSE))</f>
        <v>0</v>
      </c>
      <c r="O66" s="467">
        <f>IF(ISERROR(VLOOKUP($B66,IN_T10!$B$2:$AW$3000,14,FALSE))=TRUE,"",VLOOKUP($B66,IN_T10!$B$2:$AW$3000,14,FALSE))</f>
        <v>0</v>
      </c>
      <c r="P66" s="469">
        <f>IF(ISERROR(VLOOKUP($B66,IN_T10!$B$2:$AW$3000,15,FALSE))=TRUE,"",VLOOKUP($B66,IN_T10!$B$2:$AW$3000,15,FALSE))</f>
        <v>0</v>
      </c>
      <c r="Q66" s="467">
        <f>IF(ISERROR(VLOOKUP($B66,IN_T10!$B$2:$AW$3000,16,FALSE))=TRUE,"",VLOOKUP($B66,IN_T10!$B$2:$AW$3000,16,FALSE))</f>
        <v>0</v>
      </c>
      <c r="R66" s="469">
        <f>IF(ISERROR(VLOOKUP($B66,IN_T10!$B$2:$AW$3000,17,FALSE))=TRUE,"",VLOOKUP($B66,IN_T10!$B$2:$AW$3000,17,FALSE))</f>
        <v>0</v>
      </c>
      <c r="S66" s="467">
        <f>IF(ISERROR(VLOOKUP($B66,IN_T10!$B$2:$AW$3000,18,FALSE))=TRUE,"",VLOOKUP($B66,IN_T10!$B$2:$AW$3000,18,FALSE))</f>
        <v>0</v>
      </c>
      <c r="T66" s="469">
        <f>IF(ISERROR(VLOOKUP($B66,IN_T10!$B$2:$AW$3000,19,FALSE))=TRUE,"",VLOOKUP($B66,IN_T10!$B$2:$AW$3000,19,FALSE))</f>
        <v>0</v>
      </c>
      <c r="U66" s="467">
        <v>0</v>
      </c>
      <c r="V66" s="469">
        <v>0</v>
      </c>
      <c r="W66" s="467">
        <f>IF(ISERROR(VLOOKUP($B66,IN_T10!$B$2:$AW$3000,22,FALSE))=TRUE,"",VLOOKUP($B66,IN_T10!$B$2:$AW$3000,22,FALSE))</f>
        <v>0</v>
      </c>
      <c r="X66" s="469">
        <f>IF(ISERROR(VLOOKUP($B66,IN_T10!$B$2:$AW$3000,23,FALSE))=TRUE,"",VLOOKUP($B66,IN_T10!$B$2:$AW$3000,23,FALSE))</f>
        <v>0</v>
      </c>
      <c r="Y66" s="467">
        <f>IF(ISERROR(VLOOKUP($B66,IN_T10!$B$2:$AW$3000,24,FALSE))=TRUE,"",VLOOKUP($B66,IN_T10!$B$2:$AW$3000,24,FALSE))</f>
        <v>0</v>
      </c>
      <c r="Z66" s="469">
        <f>IF(ISERROR(VLOOKUP($B66,IN_T10!$B$2:$AW$3000,25,FALSE))=TRUE,"",VLOOKUP($B66,IN_T10!$B$2:$AW$3000,25,FALSE))</f>
        <v>0</v>
      </c>
      <c r="AA66" s="467">
        <f>IF(ISERROR(VLOOKUP($B66,IN_T10!$B$2:$AW$3000,26,FALSE))=TRUE,"",VLOOKUP($B66,IN_T10!$B$2:$AW$3000,26,FALSE))</f>
        <v>0</v>
      </c>
      <c r="AB66" s="469">
        <f>IF(ISERROR(VLOOKUP($B66,IN_T10!$B$2:$AW$3000,27,FALSE))=TRUE,"",VLOOKUP($B66,IN_T10!$B$2:$AW$3000,27,FALSE))</f>
        <v>0</v>
      </c>
      <c r="AC66" s="467">
        <f>IF(ISERROR(VLOOKUP($B66,IN_T10!$B$2:$AW$3000,28,FALSE))=TRUE,"",VLOOKUP($B66,IN_T10!$B$2:$AW$3000,28,FALSE))</f>
        <v>0</v>
      </c>
      <c r="AD66" s="469">
        <f>IF(ISERROR(VLOOKUP($B66,IN_T10!$B$2:$AW$3000,29,FALSE))=TRUE,"",VLOOKUP($B66,IN_T10!$B$2:$AW$3000,29,FALSE))</f>
        <v>0</v>
      </c>
      <c r="AE66" s="467">
        <f>IF(ISERROR(VLOOKUP($B66,IN_T10!$B$2:$AW$3000,30,FALSE))=TRUE,"",VLOOKUP($B66,IN_T10!$B$2:$AW$3000,30,FALSE))</f>
        <v>0</v>
      </c>
      <c r="AF66" s="469">
        <f>IF(ISERROR(VLOOKUP($B66,IN_T10!$B$2:$AW$3000,31,FALSE))=TRUE,"",VLOOKUP($B66,IN_T10!$B$2:$AW$3000,31,FALSE))</f>
        <v>0</v>
      </c>
      <c r="AG66" s="467">
        <f>IF(ISERROR(VLOOKUP($B66,IN_T10!$B$2:$AW$3000,32,FALSE))=TRUE,"",VLOOKUP($B66,IN_T10!$B$2:$AW$3000,32,FALSE))</f>
        <v>0</v>
      </c>
      <c r="AH66" s="469">
        <f>IF(ISERROR(VLOOKUP($B66,IN_T10!$B$2:$AW$3000,33,FALSE))=TRUE,"",VLOOKUP($B66,IN_T10!$B$2:$AW$3000,33,FALSE))</f>
        <v>0</v>
      </c>
      <c r="AI66" s="467">
        <f>IF(ISERROR(VLOOKUP($B66,IN_T10!$B$2:$AW$3000,34,FALSE))=TRUE,"",VLOOKUP($B66,IN_T10!$B$2:$AW$3000,34,FALSE))</f>
        <v>0</v>
      </c>
      <c r="AJ66" s="469">
        <f>IF(ISERROR(VLOOKUP($B66,IN_T10!$B$2:$AW$3000,35,FALSE))=TRUE,"",VLOOKUP($B66,IN_T10!$B$2:$AW$3000,35,FALSE))</f>
        <v>0</v>
      </c>
      <c r="AK66" s="467">
        <f>IF(ISERROR(VLOOKUP($B66,IN_T10!$B$2:$AW$3000,36,FALSE))=TRUE,"",VLOOKUP($B66,IN_T10!$B$2:$AW$3000,36,FALSE))</f>
        <v>0</v>
      </c>
      <c r="AL66" s="469">
        <f>IF(ISERROR(VLOOKUP($B66,IN_T10!$B$2:$AW$3000,37,FALSE))=TRUE,"",VLOOKUP($B66,IN_T10!$B$2:$AW$3000,37,FALSE))</f>
        <v>0</v>
      </c>
      <c r="AM66" s="467">
        <f>IF(ISERROR(VLOOKUP($B66,IN_T10!$B$2:$AW$3000,38,FALSE))=TRUE,"",VLOOKUP($B66,IN_T10!$B$2:$AW$3000,38,FALSE))</f>
        <v>0</v>
      </c>
      <c r="AN66" s="469">
        <f>IF(ISERROR(VLOOKUP($B66,IN_T10!$B$2:$AW$3000,39,FALSE))=TRUE,"",VLOOKUP($B66,IN_T10!$B$2:$AW$3000,39,FALSE))</f>
        <v>0</v>
      </c>
      <c r="AO66" s="467">
        <f>IF(ISERROR(VLOOKUP($B66,IN_T10!$B$2:$AW$3000,40,FALSE))=TRUE,"",VLOOKUP($B66,IN_T10!$B$2:$AW$3000,40,FALSE))</f>
        <v>0</v>
      </c>
      <c r="AP66" s="469">
        <f>IF(ISERROR(VLOOKUP($B66,IN_T10!$B$2:$AW$3000,41,FALSE))=TRUE,"",VLOOKUP($B66,IN_T10!$B$2:$AW$3000,41,FALSE))</f>
        <v>0</v>
      </c>
      <c r="AQ66" s="467">
        <f>IF(ISERROR(VLOOKUP($B66,IN_T10!$B$2:$AW$3000,42,FALSE))=TRUE,"",VLOOKUP($B66,IN_T10!$B$2:$AW$3000,42,FALSE))</f>
        <v>0</v>
      </c>
      <c r="AR66" s="469">
        <f>IF(ISERROR(VLOOKUP($B66,IN_T10!$B$2:$AW$3000,43,FALSE))=TRUE,"",VLOOKUP($B66,IN_T10!$B$2:$AW$3000,43,FALSE))</f>
        <v>0</v>
      </c>
      <c r="AS66" s="467">
        <f>IF(ISERROR(VLOOKUP($B66,IN_T10!$B$2:$AW$3000,44,FALSE))=TRUE,"",VLOOKUP($B66,IN_T10!$B$2:$AW$3000,44,FALSE))</f>
        <v>0</v>
      </c>
      <c r="AT66" s="472">
        <f>IF(ISERROR(VLOOKUP($B66,IN_T10!$B$2:$AW$3000,45,FALSE))=TRUE,"",VLOOKUP($B66,IN_T10!$B$2:$AW$3000,45,FALSE))</f>
        <v>0</v>
      </c>
      <c r="AU66" s="1179">
        <f t="shared" si="0"/>
        <v>0</v>
      </c>
      <c r="AV66" s="1180">
        <f t="shared" si="1"/>
        <v>0</v>
      </c>
      <c r="AW66" s="1490" t="str">
        <f t="shared" si="2"/>
        <v>OK</v>
      </c>
      <c r="AX66" s="1488">
        <f>'t1'!K66-'t3'!C66-'t3'!E66-'t3'!G66-'t3'!I66+'t3'!K66+'t3'!M66+'t3'!O66</f>
        <v>0</v>
      </c>
      <c r="AY66" s="1489">
        <f>'t1'!L66-'t3'!D66-'t3'!F66-'t3'!H66-'t3'!J66+'t3'!L66+'t3'!N66+'t3'!P66</f>
        <v>0</v>
      </c>
      <c r="AZ66" s="937">
        <f>'t1'!M66</f>
        <v>0</v>
      </c>
    </row>
    <row r="67" spans="1:52" ht="14.25" customHeight="1" thickBot="1" x14ac:dyDescent="0.3">
      <c r="A67" s="1001" t="str">
        <f>'t1'!A67</f>
        <v>Dirigente prof. Sanit. Inferm/ostetrica (inc. Strut. Compl.)</v>
      </c>
      <c r="B67" s="1027" t="str">
        <f>'t1'!B67</f>
        <v>SD0CO1</v>
      </c>
      <c r="C67" s="467">
        <f>IF(ISERROR(VLOOKUP($B67,IN_T10!$B$2:$AW$3000,2,FALSE))=TRUE,"",VLOOKUP($B67,IN_T10!$B$2:$AW$3000,2,FALSE))</f>
        <v>0</v>
      </c>
      <c r="D67" s="469">
        <f>IF(ISERROR(VLOOKUP($B67,IN_T10!$B$2:$AW$3000,3,FALSE))=TRUE,"",VLOOKUP($B67,IN_T10!$B$2:$AW$3000,3,FALSE))</f>
        <v>0</v>
      </c>
      <c r="E67" s="467">
        <f>IF(ISERROR(VLOOKUP($B67,IN_T10!$B$2:$AW$3000,4,FALSE))=TRUE,"",VLOOKUP($B67,IN_T10!$B$2:$AW$3000,4,FALSE))</f>
        <v>0</v>
      </c>
      <c r="F67" s="469">
        <f>IF(ISERROR(VLOOKUP($B67,IN_T10!$B$2:$AW$3000,5,FALSE))=TRUE,"",VLOOKUP($B67,IN_T10!$B$2:$AW$3000,5,FALSE))</f>
        <v>0</v>
      </c>
      <c r="G67" s="467">
        <f>IF(ISERROR(VLOOKUP($B67,IN_T10!$B$2:$AW$3000,6,FALSE))=TRUE,"",VLOOKUP($B67,IN_T10!$B$2:$AW$3000,6,FALSE))</f>
        <v>0</v>
      </c>
      <c r="H67" s="469">
        <f>IF(ISERROR(VLOOKUP($B67,IN_T10!$B$2:$AW$3000,7,FALSE))=TRUE,"",VLOOKUP($B67,IN_T10!$B$2:$AW$3000,7,FALSE))</f>
        <v>0</v>
      </c>
      <c r="I67" s="467">
        <f>IF(ISERROR(VLOOKUP($B67,IN_T10!$B$2:$AW$3000,8,FALSE))=TRUE,"",VLOOKUP($B67,IN_T10!$B$2:$AW$3000,8,FALSE))</f>
        <v>0</v>
      </c>
      <c r="J67" s="469">
        <f>IF(ISERROR(VLOOKUP($B67,IN_T10!$B$2:$AW$3000,9,FALSE))=TRUE,"",VLOOKUP($B67,IN_T10!$B$2:$AW$3000,9,FALSE))</f>
        <v>0</v>
      </c>
      <c r="K67" s="467">
        <f>IF(ISERROR(VLOOKUP($B67,IN_T10!$B$2:$AW$3000,10,FALSE))=TRUE,"",VLOOKUP($B67,IN_T10!$B$2:$AW$3000,10,FALSE))</f>
        <v>0</v>
      </c>
      <c r="L67" s="469">
        <f>IF(ISERROR(VLOOKUP($B67,IN_T10!$B$2:$AW$3000,11,FALSE))=TRUE,"",VLOOKUP($B67,IN_T10!$B$2:$AW$3000,11,FALSE))</f>
        <v>0</v>
      </c>
      <c r="M67" s="467">
        <f>IF(ISERROR(VLOOKUP($B67,IN_T10!$B$2:$AW$3000,12,FALSE))=TRUE,"",VLOOKUP($B67,IN_T10!$B$2:$AW$3000,12,FALSE))</f>
        <v>0</v>
      </c>
      <c r="N67" s="469">
        <f>IF(ISERROR(VLOOKUP($B67,IN_T10!$B$2:$AW$3000,13,FALSE))=TRUE,"",VLOOKUP($B67,IN_T10!$B$2:$AW$3000,13,FALSE))</f>
        <v>0</v>
      </c>
      <c r="O67" s="467">
        <f>IF(ISERROR(VLOOKUP($B67,IN_T10!$B$2:$AW$3000,14,FALSE))=TRUE,"",VLOOKUP($B67,IN_T10!$B$2:$AW$3000,14,FALSE))</f>
        <v>0</v>
      </c>
      <c r="P67" s="469">
        <f>IF(ISERROR(VLOOKUP($B67,IN_T10!$B$2:$AW$3000,15,FALSE))=TRUE,"",VLOOKUP($B67,IN_T10!$B$2:$AW$3000,15,FALSE))</f>
        <v>0</v>
      </c>
      <c r="Q67" s="467">
        <f>IF(ISERROR(VLOOKUP($B67,IN_T10!$B$2:$AW$3000,16,FALSE))=TRUE,"",VLOOKUP($B67,IN_T10!$B$2:$AW$3000,16,FALSE))</f>
        <v>0</v>
      </c>
      <c r="R67" s="469">
        <f>IF(ISERROR(VLOOKUP($B67,IN_T10!$B$2:$AW$3000,17,FALSE))=TRUE,"",VLOOKUP($B67,IN_T10!$B$2:$AW$3000,17,FALSE))</f>
        <v>0</v>
      </c>
      <c r="S67" s="467">
        <f>IF(ISERROR(VLOOKUP($B67,IN_T10!$B$2:$AW$3000,18,FALSE))=TRUE,"",VLOOKUP($B67,IN_T10!$B$2:$AW$3000,18,FALSE))</f>
        <v>0</v>
      </c>
      <c r="T67" s="469">
        <f>IF(ISERROR(VLOOKUP($B67,IN_T10!$B$2:$AW$3000,19,FALSE))=TRUE,"",VLOOKUP($B67,IN_T10!$B$2:$AW$3000,19,FALSE))</f>
        <v>0</v>
      </c>
      <c r="U67" s="467">
        <v>1</v>
      </c>
      <c r="V67" s="469">
        <v>1</v>
      </c>
      <c r="W67" s="467">
        <f>IF(ISERROR(VLOOKUP($B67,IN_T10!$B$2:$AW$3000,22,FALSE))=TRUE,"",VLOOKUP($B67,IN_T10!$B$2:$AW$3000,22,FALSE))</f>
        <v>0</v>
      </c>
      <c r="X67" s="469">
        <f>IF(ISERROR(VLOOKUP($B67,IN_T10!$B$2:$AW$3000,23,FALSE))=TRUE,"",VLOOKUP($B67,IN_T10!$B$2:$AW$3000,23,FALSE))</f>
        <v>0</v>
      </c>
      <c r="Y67" s="467">
        <f>IF(ISERROR(VLOOKUP($B67,IN_T10!$B$2:$AW$3000,24,FALSE))=TRUE,"",VLOOKUP($B67,IN_T10!$B$2:$AW$3000,24,FALSE))</f>
        <v>0</v>
      </c>
      <c r="Z67" s="469">
        <f>IF(ISERROR(VLOOKUP($B67,IN_T10!$B$2:$AW$3000,25,FALSE))=TRUE,"",VLOOKUP($B67,IN_T10!$B$2:$AW$3000,25,FALSE))</f>
        <v>0</v>
      </c>
      <c r="AA67" s="467">
        <f>IF(ISERROR(VLOOKUP($B67,IN_T10!$B$2:$AW$3000,26,FALSE))=TRUE,"",VLOOKUP($B67,IN_T10!$B$2:$AW$3000,26,FALSE))</f>
        <v>0</v>
      </c>
      <c r="AB67" s="469">
        <f>IF(ISERROR(VLOOKUP($B67,IN_T10!$B$2:$AW$3000,27,FALSE))=TRUE,"",VLOOKUP($B67,IN_T10!$B$2:$AW$3000,27,FALSE))</f>
        <v>0</v>
      </c>
      <c r="AC67" s="467">
        <f>IF(ISERROR(VLOOKUP($B67,IN_T10!$B$2:$AW$3000,28,FALSE))=TRUE,"",VLOOKUP($B67,IN_T10!$B$2:$AW$3000,28,FALSE))</f>
        <v>0</v>
      </c>
      <c r="AD67" s="469">
        <f>IF(ISERROR(VLOOKUP($B67,IN_T10!$B$2:$AW$3000,29,FALSE))=TRUE,"",VLOOKUP($B67,IN_T10!$B$2:$AW$3000,29,FALSE))</f>
        <v>0</v>
      </c>
      <c r="AE67" s="467">
        <f>IF(ISERROR(VLOOKUP($B67,IN_T10!$B$2:$AW$3000,30,FALSE))=TRUE,"",VLOOKUP($B67,IN_T10!$B$2:$AW$3000,30,FALSE))</f>
        <v>0</v>
      </c>
      <c r="AF67" s="469">
        <f>IF(ISERROR(VLOOKUP($B67,IN_T10!$B$2:$AW$3000,31,FALSE))=TRUE,"",VLOOKUP($B67,IN_T10!$B$2:$AW$3000,31,FALSE))</f>
        <v>0</v>
      </c>
      <c r="AG67" s="467">
        <f>IF(ISERROR(VLOOKUP($B67,IN_T10!$B$2:$AW$3000,32,FALSE))=TRUE,"",VLOOKUP($B67,IN_T10!$B$2:$AW$3000,32,FALSE))</f>
        <v>0</v>
      </c>
      <c r="AH67" s="469">
        <f>IF(ISERROR(VLOOKUP($B67,IN_T10!$B$2:$AW$3000,33,FALSE))=TRUE,"",VLOOKUP($B67,IN_T10!$B$2:$AW$3000,33,FALSE))</f>
        <v>0</v>
      </c>
      <c r="AI67" s="467">
        <f>IF(ISERROR(VLOOKUP($B67,IN_T10!$B$2:$AW$3000,34,FALSE))=TRUE,"",VLOOKUP($B67,IN_T10!$B$2:$AW$3000,34,FALSE))</f>
        <v>0</v>
      </c>
      <c r="AJ67" s="469">
        <f>IF(ISERROR(VLOOKUP($B67,IN_T10!$B$2:$AW$3000,35,FALSE))=TRUE,"",VLOOKUP($B67,IN_T10!$B$2:$AW$3000,35,FALSE))</f>
        <v>0</v>
      </c>
      <c r="AK67" s="467">
        <f>IF(ISERROR(VLOOKUP($B67,IN_T10!$B$2:$AW$3000,36,FALSE))=TRUE,"",VLOOKUP($B67,IN_T10!$B$2:$AW$3000,36,FALSE))</f>
        <v>0</v>
      </c>
      <c r="AL67" s="469">
        <f>IF(ISERROR(VLOOKUP($B67,IN_T10!$B$2:$AW$3000,37,FALSE))=TRUE,"",VLOOKUP($B67,IN_T10!$B$2:$AW$3000,37,FALSE))</f>
        <v>0</v>
      </c>
      <c r="AM67" s="467">
        <f>IF(ISERROR(VLOOKUP($B67,IN_T10!$B$2:$AW$3000,38,FALSE))=TRUE,"",VLOOKUP($B67,IN_T10!$B$2:$AW$3000,38,FALSE))</f>
        <v>0</v>
      </c>
      <c r="AN67" s="469">
        <f>IF(ISERROR(VLOOKUP($B67,IN_T10!$B$2:$AW$3000,39,FALSE))=TRUE,"",VLOOKUP($B67,IN_T10!$B$2:$AW$3000,39,FALSE))</f>
        <v>0</v>
      </c>
      <c r="AO67" s="467">
        <f>IF(ISERROR(VLOOKUP($B67,IN_T10!$B$2:$AW$3000,40,FALSE))=TRUE,"",VLOOKUP($B67,IN_T10!$B$2:$AW$3000,40,FALSE))</f>
        <v>0</v>
      </c>
      <c r="AP67" s="469">
        <f>IF(ISERROR(VLOOKUP($B67,IN_T10!$B$2:$AW$3000,41,FALSE))=TRUE,"",VLOOKUP($B67,IN_T10!$B$2:$AW$3000,41,FALSE))</f>
        <v>0</v>
      </c>
      <c r="AQ67" s="467">
        <f>IF(ISERROR(VLOOKUP($B67,IN_T10!$B$2:$AW$3000,42,FALSE))=TRUE,"",VLOOKUP($B67,IN_T10!$B$2:$AW$3000,42,FALSE))</f>
        <v>0</v>
      </c>
      <c r="AR67" s="469">
        <f>IF(ISERROR(VLOOKUP($B67,IN_T10!$B$2:$AW$3000,43,FALSE))=TRUE,"",VLOOKUP($B67,IN_T10!$B$2:$AW$3000,43,FALSE))</f>
        <v>0</v>
      </c>
      <c r="AS67" s="467">
        <f>IF(ISERROR(VLOOKUP($B67,IN_T10!$B$2:$AW$3000,44,FALSE))=TRUE,"",VLOOKUP($B67,IN_T10!$B$2:$AW$3000,44,FALSE))</f>
        <v>0</v>
      </c>
      <c r="AT67" s="472">
        <f>IF(ISERROR(VLOOKUP($B67,IN_T10!$B$2:$AW$3000,45,FALSE))=TRUE,"",VLOOKUP($B67,IN_T10!$B$2:$AW$3000,45,FALSE))</f>
        <v>0</v>
      </c>
      <c r="AU67" s="1179">
        <f t="shared" si="0"/>
        <v>1</v>
      </c>
      <c r="AV67" s="1180">
        <f t="shared" si="1"/>
        <v>1</v>
      </c>
      <c r="AW67" s="1490" t="str">
        <f t="shared" si="2"/>
        <v>OK</v>
      </c>
      <c r="AX67" s="1488">
        <f>'t1'!K67-'t3'!C67-'t3'!E67-'t3'!G67-'t3'!I67+'t3'!K67+'t3'!M67+'t3'!O67</f>
        <v>1</v>
      </c>
      <c r="AY67" s="1489">
        <f>'t1'!L67-'t3'!D67-'t3'!F67-'t3'!H67-'t3'!J67+'t3'!L67+'t3'!N67+'t3'!P67</f>
        <v>1</v>
      </c>
      <c r="AZ67" s="937">
        <f>'t1'!M67</f>
        <v>1</v>
      </c>
    </row>
    <row r="68" spans="1:52" ht="14.25" customHeight="1" thickBot="1" x14ac:dyDescent="0.3">
      <c r="A68" s="1001" t="str">
        <f>'t1'!A68</f>
        <v>Dirigente prof. Sanit. Inferm/ostetrica (inc. Strut. Sempl.)</v>
      </c>
      <c r="B68" s="1027" t="str">
        <f>'t1'!B68</f>
        <v>SD0SE1</v>
      </c>
      <c r="C68" s="467">
        <f>IF(ISERROR(VLOOKUP($B68,IN_T10!$B$2:$AW$3000,2,FALSE))=TRUE,"",VLOOKUP($B68,IN_T10!$B$2:$AW$3000,2,FALSE))</f>
        <v>0</v>
      </c>
      <c r="D68" s="469">
        <f>IF(ISERROR(VLOOKUP($B68,IN_T10!$B$2:$AW$3000,3,FALSE))=TRUE,"",VLOOKUP($B68,IN_T10!$B$2:$AW$3000,3,FALSE))</f>
        <v>0</v>
      </c>
      <c r="E68" s="467">
        <f>IF(ISERROR(VLOOKUP($B68,IN_T10!$B$2:$AW$3000,4,FALSE))=TRUE,"",VLOOKUP($B68,IN_T10!$B$2:$AW$3000,4,FALSE))</f>
        <v>0</v>
      </c>
      <c r="F68" s="469">
        <f>IF(ISERROR(VLOOKUP($B68,IN_T10!$B$2:$AW$3000,5,FALSE))=TRUE,"",VLOOKUP($B68,IN_T10!$B$2:$AW$3000,5,FALSE))</f>
        <v>0</v>
      </c>
      <c r="G68" s="467">
        <f>IF(ISERROR(VLOOKUP($B68,IN_T10!$B$2:$AW$3000,6,FALSE))=TRUE,"",VLOOKUP($B68,IN_T10!$B$2:$AW$3000,6,FALSE))</f>
        <v>0</v>
      </c>
      <c r="H68" s="469">
        <f>IF(ISERROR(VLOOKUP($B68,IN_T10!$B$2:$AW$3000,7,FALSE))=TRUE,"",VLOOKUP($B68,IN_T10!$B$2:$AW$3000,7,FALSE))</f>
        <v>0</v>
      </c>
      <c r="I68" s="467">
        <f>IF(ISERROR(VLOOKUP($B68,IN_T10!$B$2:$AW$3000,8,FALSE))=TRUE,"",VLOOKUP($B68,IN_T10!$B$2:$AW$3000,8,FALSE))</f>
        <v>0</v>
      </c>
      <c r="J68" s="469">
        <f>IF(ISERROR(VLOOKUP($B68,IN_T10!$B$2:$AW$3000,9,FALSE))=TRUE,"",VLOOKUP($B68,IN_T10!$B$2:$AW$3000,9,FALSE))</f>
        <v>0</v>
      </c>
      <c r="K68" s="467">
        <f>IF(ISERROR(VLOOKUP($B68,IN_T10!$B$2:$AW$3000,10,FALSE))=TRUE,"",VLOOKUP($B68,IN_T10!$B$2:$AW$3000,10,FALSE))</f>
        <v>0</v>
      </c>
      <c r="L68" s="469">
        <f>IF(ISERROR(VLOOKUP($B68,IN_T10!$B$2:$AW$3000,11,FALSE))=TRUE,"",VLOOKUP($B68,IN_T10!$B$2:$AW$3000,11,FALSE))</f>
        <v>0</v>
      </c>
      <c r="M68" s="467">
        <f>IF(ISERROR(VLOOKUP($B68,IN_T10!$B$2:$AW$3000,12,FALSE))=TRUE,"",VLOOKUP($B68,IN_T10!$B$2:$AW$3000,12,FALSE))</f>
        <v>0</v>
      </c>
      <c r="N68" s="469">
        <f>IF(ISERROR(VLOOKUP($B68,IN_T10!$B$2:$AW$3000,13,FALSE))=TRUE,"",VLOOKUP($B68,IN_T10!$B$2:$AW$3000,13,FALSE))</f>
        <v>0</v>
      </c>
      <c r="O68" s="467">
        <f>IF(ISERROR(VLOOKUP($B68,IN_T10!$B$2:$AW$3000,14,FALSE))=TRUE,"",VLOOKUP($B68,IN_T10!$B$2:$AW$3000,14,FALSE))</f>
        <v>0</v>
      </c>
      <c r="P68" s="469">
        <f>IF(ISERROR(VLOOKUP($B68,IN_T10!$B$2:$AW$3000,15,FALSE))=TRUE,"",VLOOKUP($B68,IN_T10!$B$2:$AW$3000,15,FALSE))</f>
        <v>0</v>
      </c>
      <c r="Q68" s="467">
        <f>IF(ISERROR(VLOOKUP($B68,IN_T10!$B$2:$AW$3000,16,FALSE))=TRUE,"",VLOOKUP($B68,IN_T10!$B$2:$AW$3000,16,FALSE))</f>
        <v>0</v>
      </c>
      <c r="R68" s="469">
        <f>IF(ISERROR(VLOOKUP($B68,IN_T10!$B$2:$AW$3000,17,FALSE))=TRUE,"",VLOOKUP($B68,IN_T10!$B$2:$AW$3000,17,FALSE))</f>
        <v>0</v>
      </c>
      <c r="S68" s="467">
        <f>IF(ISERROR(VLOOKUP($B68,IN_T10!$B$2:$AW$3000,18,FALSE))=TRUE,"",VLOOKUP($B68,IN_T10!$B$2:$AW$3000,18,FALSE))</f>
        <v>0</v>
      </c>
      <c r="T68" s="469">
        <f>IF(ISERROR(VLOOKUP($B68,IN_T10!$B$2:$AW$3000,19,FALSE))=TRUE,"",VLOOKUP($B68,IN_T10!$B$2:$AW$3000,19,FALSE))</f>
        <v>0</v>
      </c>
      <c r="U68" s="467">
        <v>0</v>
      </c>
      <c r="V68" s="469">
        <v>0</v>
      </c>
      <c r="W68" s="467">
        <f>IF(ISERROR(VLOOKUP($B68,IN_T10!$B$2:$AW$3000,22,FALSE))=TRUE,"",VLOOKUP($B68,IN_T10!$B$2:$AW$3000,22,FALSE))</f>
        <v>0</v>
      </c>
      <c r="X68" s="469">
        <f>IF(ISERROR(VLOOKUP($B68,IN_T10!$B$2:$AW$3000,23,FALSE))=TRUE,"",VLOOKUP($B68,IN_T10!$B$2:$AW$3000,23,FALSE))</f>
        <v>0</v>
      </c>
      <c r="Y68" s="467">
        <f>IF(ISERROR(VLOOKUP($B68,IN_T10!$B$2:$AW$3000,24,FALSE))=TRUE,"",VLOOKUP($B68,IN_T10!$B$2:$AW$3000,24,FALSE))</f>
        <v>0</v>
      </c>
      <c r="Z68" s="469">
        <f>IF(ISERROR(VLOOKUP($B68,IN_T10!$B$2:$AW$3000,25,FALSE))=TRUE,"",VLOOKUP($B68,IN_T10!$B$2:$AW$3000,25,FALSE))</f>
        <v>0</v>
      </c>
      <c r="AA68" s="467">
        <f>IF(ISERROR(VLOOKUP($B68,IN_T10!$B$2:$AW$3000,26,FALSE))=TRUE,"",VLOOKUP($B68,IN_T10!$B$2:$AW$3000,26,FALSE))</f>
        <v>0</v>
      </c>
      <c r="AB68" s="469">
        <f>IF(ISERROR(VLOOKUP($B68,IN_T10!$B$2:$AW$3000,27,FALSE))=TRUE,"",VLOOKUP($B68,IN_T10!$B$2:$AW$3000,27,FALSE))</f>
        <v>0</v>
      </c>
      <c r="AC68" s="467">
        <f>IF(ISERROR(VLOOKUP($B68,IN_T10!$B$2:$AW$3000,28,FALSE))=TRUE,"",VLOOKUP($B68,IN_T10!$B$2:$AW$3000,28,FALSE))</f>
        <v>0</v>
      </c>
      <c r="AD68" s="469">
        <f>IF(ISERROR(VLOOKUP($B68,IN_T10!$B$2:$AW$3000,29,FALSE))=TRUE,"",VLOOKUP($B68,IN_T10!$B$2:$AW$3000,29,FALSE))</f>
        <v>0</v>
      </c>
      <c r="AE68" s="467">
        <f>IF(ISERROR(VLOOKUP($B68,IN_T10!$B$2:$AW$3000,30,FALSE))=TRUE,"",VLOOKUP($B68,IN_T10!$B$2:$AW$3000,30,FALSE))</f>
        <v>0</v>
      </c>
      <c r="AF68" s="469">
        <f>IF(ISERROR(VLOOKUP($B68,IN_T10!$B$2:$AW$3000,31,FALSE))=TRUE,"",VLOOKUP($B68,IN_T10!$B$2:$AW$3000,31,FALSE))</f>
        <v>0</v>
      </c>
      <c r="AG68" s="467">
        <f>IF(ISERROR(VLOOKUP($B68,IN_T10!$B$2:$AW$3000,32,FALSE))=TRUE,"",VLOOKUP($B68,IN_T10!$B$2:$AW$3000,32,FALSE))</f>
        <v>0</v>
      </c>
      <c r="AH68" s="469">
        <f>IF(ISERROR(VLOOKUP($B68,IN_T10!$B$2:$AW$3000,33,FALSE))=TRUE,"",VLOOKUP($B68,IN_T10!$B$2:$AW$3000,33,FALSE))</f>
        <v>0</v>
      </c>
      <c r="AI68" s="467">
        <f>IF(ISERROR(VLOOKUP($B68,IN_T10!$B$2:$AW$3000,34,FALSE))=TRUE,"",VLOOKUP($B68,IN_T10!$B$2:$AW$3000,34,FALSE))</f>
        <v>0</v>
      </c>
      <c r="AJ68" s="469">
        <f>IF(ISERROR(VLOOKUP($B68,IN_T10!$B$2:$AW$3000,35,FALSE))=TRUE,"",VLOOKUP($B68,IN_T10!$B$2:$AW$3000,35,FALSE))</f>
        <v>0</v>
      </c>
      <c r="AK68" s="467">
        <f>IF(ISERROR(VLOOKUP($B68,IN_T10!$B$2:$AW$3000,36,FALSE))=TRUE,"",VLOOKUP($B68,IN_T10!$B$2:$AW$3000,36,FALSE))</f>
        <v>0</v>
      </c>
      <c r="AL68" s="469">
        <f>IF(ISERROR(VLOOKUP($B68,IN_T10!$B$2:$AW$3000,37,FALSE))=TRUE,"",VLOOKUP($B68,IN_T10!$B$2:$AW$3000,37,FALSE))</f>
        <v>0</v>
      </c>
      <c r="AM68" s="467">
        <f>IF(ISERROR(VLOOKUP($B68,IN_T10!$B$2:$AW$3000,38,FALSE))=TRUE,"",VLOOKUP($B68,IN_T10!$B$2:$AW$3000,38,FALSE))</f>
        <v>0</v>
      </c>
      <c r="AN68" s="469">
        <f>IF(ISERROR(VLOOKUP($B68,IN_T10!$B$2:$AW$3000,39,FALSE))=TRUE,"",VLOOKUP($B68,IN_T10!$B$2:$AW$3000,39,FALSE))</f>
        <v>0</v>
      </c>
      <c r="AO68" s="467">
        <f>IF(ISERROR(VLOOKUP($B68,IN_T10!$B$2:$AW$3000,40,FALSE))=TRUE,"",VLOOKUP($B68,IN_T10!$B$2:$AW$3000,40,FALSE))</f>
        <v>0</v>
      </c>
      <c r="AP68" s="469">
        <f>IF(ISERROR(VLOOKUP($B68,IN_T10!$B$2:$AW$3000,41,FALSE))=TRUE,"",VLOOKUP($B68,IN_T10!$B$2:$AW$3000,41,FALSE))</f>
        <v>0</v>
      </c>
      <c r="AQ68" s="467">
        <f>IF(ISERROR(VLOOKUP($B68,IN_T10!$B$2:$AW$3000,42,FALSE))=TRUE,"",VLOOKUP($B68,IN_T10!$B$2:$AW$3000,42,FALSE))</f>
        <v>0</v>
      </c>
      <c r="AR68" s="469">
        <f>IF(ISERROR(VLOOKUP($B68,IN_T10!$B$2:$AW$3000,43,FALSE))=TRUE,"",VLOOKUP($B68,IN_T10!$B$2:$AW$3000,43,FALSE))</f>
        <v>0</v>
      </c>
      <c r="AS68" s="467">
        <f>IF(ISERROR(VLOOKUP($B68,IN_T10!$B$2:$AW$3000,44,FALSE))=TRUE,"",VLOOKUP($B68,IN_T10!$B$2:$AW$3000,44,FALSE))</f>
        <v>0</v>
      </c>
      <c r="AT68" s="472">
        <f>IF(ISERROR(VLOOKUP($B68,IN_T10!$B$2:$AW$3000,45,FALSE))=TRUE,"",VLOOKUP($B68,IN_T10!$B$2:$AW$3000,45,FALSE))</f>
        <v>0</v>
      </c>
      <c r="AU68" s="1179">
        <f t="shared" si="0"/>
        <v>0</v>
      </c>
      <c r="AV68" s="1180">
        <f t="shared" si="1"/>
        <v>0</v>
      </c>
      <c r="AW68" s="1490" t="str">
        <f t="shared" si="2"/>
        <v>OK</v>
      </c>
      <c r="AX68" s="1488">
        <f>'t1'!K68-'t3'!C68-'t3'!E68-'t3'!G68-'t3'!I68+'t3'!K68+'t3'!M68+'t3'!O68</f>
        <v>0</v>
      </c>
      <c r="AY68" s="1489">
        <f>'t1'!L68-'t3'!D68-'t3'!F68-'t3'!H68-'t3'!J68+'t3'!L68+'t3'!N68+'t3'!P68</f>
        <v>0</v>
      </c>
      <c r="AZ68" s="937">
        <f>'t1'!M68</f>
        <v>0</v>
      </c>
    </row>
    <row r="69" spans="1:52" ht="14.25" customHeight="1" thickBot="1" x14ac:dyDescent="0.3">
      <c r="A69" s="1001" t="str">
        <f>'t1'!A69</f>
        <v>Dirigente prof. Sanit. Inferm/ostetrica (altri inc. Prof.li)</v>
      </c>
      <c r="B69" s="1027" t="str">
        <f>'t1'!B69</f>
        <v>SD0AI1</v>
      </c>
      <c r="C69" s="467">
        <f>IF(ISERROR(VLOOKUP($B69,IN_T10!$B$2:$AW$3000,2,FALSE))=TRUE,"",VLOOKUP($B69,IN_T10!$B$2:$AW$3000,2,FALSE))</f>
        <v>0</v>
      </c>
      <c r="D69" s="469">
        <f>IF(ISERROR(VLOOKUP($B69,IN_T10!$B$2:$AW$3000,3,FALSE))=TRUE,"",VLOOKUP($B69,IN_T10!$B$2:$AW$3000,3,FALSE))</f>
        <v>0</v>
      </c>
      <c r="E69" s="467">
        <f>IF(ISERROR(VLOOKUP($B69,IN_T10!$B$2:$AW$3000,4,FALSE))=TRUE,"",VLOOKUP($B69,IN_T10!$B$2:$AW$3000,4,FALSE))</f>
        <v>0</v>
      </c>
      <c r="F69" s="469">
        <f>IF(ISERROR(VLOOKUP($B69,IN_T10!$B$2:$AW$3000,5,FALSE))=TRUE,"",VLOOKUP($B69,IN_T10!$B$2:$AW$3000,5,FALSE))</f>
        <v>0</v>
      </c>
      <c r="G69" s="467">
        <f>IF(ISERROR(VLOOKUP($B69,IN_T10!$B$2:$AW$3000,6,FALSE))=TRUE,"",VLOOKUP($B69,IN_T10!$B$2:$AW$3000,6,FALSE))</f>
        <v>0</v>
      </c>
      <c r="H69" s="469">
        <f>IF(ISERROR(VLOOKUP($B69,IN_T10!$B$2:$AW$3000,7,FALSE))=TRUE,"",VLOOKUP($B69,IN_T10!$B$2:$AW$3000,7,FALSE))</f>
        <v>0</v>
      </c>
      <c r="I69" s="467">
        <f>IF(ISERROR(VLOOKUP($B69,IN_T10!$B$2:$AW$3000,8,FALSE))=TRUE,"",VLOOKUP($B69,IN_T10!$B$2:$AW$3000,8,FALSE))</f>
        <v>0</v>
      </c>
      <c r="J69" s="469">
        <f>IF(ISERROR(VLOOKUP($B69,IN_T10!$B$2:$AW$3000,9,FALSE))=TRUE,"",VLOOKUP($B69,IN_T10!$B$2:$AW$3000,9,FALSE))</f>
        <v>0</v>
      </c>
      <c r="K69" s="467">
        <f>IF(ISERROR(VLOOKUP($B69,IN_T10!$B$2:$AW$3000,10,FALSE))=TRUE,"",VLOOKUP($B69,IN_T10!$B$2:$AW$3000,10,FALSE))</f>
        <v>0</v>
      </c>
      <c r="L69" s="469">
        <f>IF(ISERROR(VLOOKUP($B69,IN_T10!$B$2:$AW$3000,11,FALSE))=TRUE,"",VLOOKUP($B69,IN_T10!$B$2:$AW$3000,11,FALSE))</f>
        <v>0</v>
      </c>
      <c r="M69" s="467">
        <f>IF(ISERROR(VLOOKUP($B69,IN_T10!$B$2:$AW$3000,12,FALSE))=TRUE,"",VLOOKUP($B69,IN_T10!$B$2:$AW$3000,12,FALSE))</f>
        <v>0</v>
      </c>
      <c r="N69" s="469">
        <f>IF(ISERROR(VLOOKUP($B69,IN_T10!$B$2:$AW$3000,13,FALSE))=TRUE,"",VLOOKUP($B69,IN_T10!$B$2:$AW$3000,13,FALSE))</f>
        <v>0</v>
      </c>
      <c r="O69" s="467">
        <f>IF(ISERROR(VLOOKUP($B69,IN_T10!$B$2:$AW$3000,14,FALSE))=TRUE,"",VLOOKUP($B69,IN_T10!$B$2:$AW$3000,14,FALSE))</f>
        <v>0</v>
      </c>
      <c r="P69" s="469">
        <f>IF(ISERROR(VLOOKUP($B69,IN_T10!$B$2:$AW$3000,15,FALSE))=TRUE,"",VLOOKUP($B69,IN_T10!$B$2:$AW$3000,15,FALSE))</f>
        <v>0</v>
      </c>
      <c r="Q69" s="467">
        <f>IF(ISERROR(VLOOKUP($B69,IN_T10!$B$2:$AW$3000,16,FALSE))=TRUE,"",VLOOKUP($B69,IN_T10!$B$2:$AW$3000,16,FALSE))</f>
        <v>0</v>
      </c>
      <c r="R69" s="469">
        <f>IF(ISERROR(VLOOKUP($B69,IN_T10!$B$2:$AW$3000,17,FALSE))=TRUE,"",VLOOKUP($B69,IN_T10!$B$2:$AW$3000,17,FALSE))</f>
        <v>0</v>
      </c>
      <c r="S69" s="467">
        <f>IF(ISERROR(VLOOKUP($B69,IN_T10!$B$2:$AW$3000,18,FALSE))=TRUE,"",VLOOKUP($B69,IN_T10!$B$2:$AW$3000,18,FALSE))</f>
        <v>0</v>
      </c>
      <c r="T69" s="469">
        <f>IF(ISERROR(VLOOKUP($B69,IN_T10!$B$2:$AW$3000,19,FALSE))=TRUE,"",VLOOKUP($B69,IN_T10!$B$2:$AW$3000,19,FALSE))</f>
        <v>0</v>
      </c>
      <c r="U69" s="467">
        <v>0</v>
      </c>
      <c r="V69" s="469">
        <v>0</v>
      </c>
      <c r="W69" s="467">
        <f>IF(ISERROR(VLOOKUP($B69,IN_T10!$B$2:$AW$3000,22,FALSE))=TRUE,"",VLOOKUP($B69,IN_T10!$B$2:$AW$3000,22,FALSE))</f>
        <v>0</v>
      </c>
      <c r="X69" s="469">
        <f>IF(ISERROR(VLOOKUP($B69,IN_T10!$B$2:$AW$3000,23,FALSE))=TRUE,"",VLOOKUP($B69,IN_T10!$B$2:$AW$3000,23,FALSE))</f>
        <v>0</v>
      </c>
      <c r="Y69" s="467">
        <f>IF(ISERROR(VLOOKUP($B69,IN_T10!$B$2:$AW$3000,24,FALSE))=TRUE,"",VLOOKUP($B69,IN_T10!$B$2:$AW$3000,24,FALSE))</f>
        <v>0</v>
      </c>
      <c r="Z69" s="469">
        <f>IF(ISERROR(VLOOKUP($B69,IN_T10!$B$2:$AW$3000,25,FALSE))=TRUE,"",VLOOKUP($B69,IN_T10!$B$2:$AW$3000,25,FALSE))</f>
        <v>0</v>
      </c>
      <c r="AA69" s="467">
        <f>IF(ISERROR(VLOOKUP($B69,IN_T10!$B$2:$AW$3000,26,FALSE))=TRUE,"",VLOOKUP($B69,IN_T10!$B$2:$AW$3000,26,FALSE))</f>
        <v>0</v>
      </c>
      <c r="AB69" s="469">
        <f>IF(ISERROR(VLOOKUP($B69,IN_T10!$B$2:$AW$3000,27,FALSE))=TRUE,"",VLOOKUP($B69,IN_T10!$B$2:$AW$3000,27,FALSE))</f>
        <v>0</v>
      </c>
      <c r="AC69" s="467">
        <f>IF(ISERROR(VLOOKUP($B69,IN_T10!$B$2:$AW$3000,28,FALSE))=TRUE,"",VLOOKUP($B69,IN_T10!$B$2:$AW$3000,28,FALSE))</f>
        <v>0</v>
      </c>
      <c r="AD69" s="469">
        <f>IF(ISERROR(VLOOKUP($B69,IN_T10!$B$2:$AW$3000,29,FALSE))=TRUE,"",VLOOKUP($B69,IN_T10!$B$2:$AW$3000,29,FALSE))</f>
        <v>0</v>
      </c>
      <c r="AE69" s="467">
        <f>IF(ISERROR(VLOOKUP($B69,IN_T10!$B$2:$AW$3000,30,FALSE))=TRUE,"",VLOOKUP($B69,IN_T10!$B$2:$AW$3000,30,FALSE))</f>
        <v>0</v>
      </c>
      <c r="AF69" s="469">
        <f>IF(ISERROR(VLOOKUP($B69,IN_T10!$B$2:$AW$3000,31,FALSE))=TRUE,"",VLOOKUP($B69,IN_T10!$B$2:$AW$3000,31,FALSE))</f>
        <v>0</v>
      </c>
      <c r="AG69" s="467">
        <f>IF(ISERROR(VLOOKUP($B69,IN_T10!$B$2:$AW$3000,32,FALSE))=TRUE,"",VLOOKUP($B69,IN_T10!$B$2:$AW$3000,32,FALSE))</f>
        <v>0</v>
      </c>
      <c r="AH69" s="469">
        <f>IF(ISERROR(VLOOKUP($B69,IN_T10!$B$2:$AW$3000,33,FALSE))=TRUE,"",VLOOKUP($B69,IN_T10!$B$2:$AW$3000,33,FALSE))</f>
        <v>0</v>
      </c>
      <c r="AI69" s="467">
        <f>IF(ISERROR(VLOOKUP($B69,IN_T10!$B$2:$AW$3000,34,FALSE))=TRUE,"",VLOOKUP($B69,IN_T10!$B$2:$AW$3000,34,FALSE))</f>
        <v>0</v>
      </c>
      <c r="AJ69" s="469">
        <f>IF(ISERROR(VLOOKUP($B69,IN_T10!$B$2:$AW$3000,35,FALSE))=TRUE,"",VLOOKUP($B69,IN_T10!$B$2:$AW$3000,35,FALSE))</f>
        <v>0</v>
      </c>
      <c r="AK69" s="467">
        <f>IF(ISERROR(VLOOKUP($B69,IN_T10!$B$2:$AW$3000,36,FALSE))=TRUE,"",VLOOKUP($B69,IN_T10!$B$2:$AW$3000,36,FALSE))</f>
        <v>0</v>
      </c>
      <c r="AL69" s="469">
        <f>IF(ISERROR(VLOOKUP($B69,IN_T10!$B$2:$AW$3000,37,FALSE))=TRUE,"",VLOOKUP($B69,IN_T10!$B$2:$AW$3000,37,FALSE))</f>
        <v>0</v>
      </c>
      <c r="AM69" s="467">
        <f>IF(ISERROR(VLOOKUP($B69,IN_T10!$B$2:$AW$3000,38,FALSE))=TRUE,"",VLOOKUP($B69,IN_T10!$B$2:$AW$3000,38,FALSE))</f>
        <v>0</v>
      </c>
      <c r="AN69" s="469">
        <f>IF(ISERROR(VLOOKUP($B69,IN_T10!$B$2:$AW$3000,39,FALSE))=TRUE,"",VLOOKUP($B69,IN_T10!$B$2:$AW$3000,39,FALSE))</f>
        <v>0</v>
      </c>
      <c r="AO69" s="467">
        <f>IF(ISERROR(VLOOKUP($B69,IN_T10!$B$2:$AW$3000,40,FALSE))=TRUE,"",VLOOKUP($B69,IN_T10!$B$2:$AW$3000,40,FALSE))</f>
        <v>0</v>
      </c>
      <c r="AP69" s="469">
        <f>IF(ISERROR(VLOOKUP($B69,IN_T10!$B$2:$AW$3000,41,FALSE))=TRUE,"",VLOOKUP($B69,IN_T10!$B$2:$AW$3000,41,FALSE))</f>
        <v>0</v>
      </c>
      <c r="AQ69" s="467">
        <f>IF(ISERROR(VLOOKUP($B69,IN_T10!$B$2:$AW$3000,42,FALSE))=TRUE,"",VLOOKUP($B69,IN_T10!$B$2:$AW$3000,42,FALSE))</f>
        <v>0</v>
      </c>
      <c r="AR69" s="469">
        <f>IF(ISERROR(VLOOKUP($B69,IN_T10!$B$2:$AW$3000,43,FALSE))=TRUE,"",VLOOKUP($B69,IN_T10!$B$2:$AW$3000,43,FALSE))</f>
        <v>0</v>
      </c>
      <c r="AS69" s="467">
        <f>IF(ISERROR(VLOOKUP($B69,IN_T10!$B$2:$AW$3000,44,FALSE))=TRUE,"",VLOOKUP($B69,IN_T10!$B$2:$AW$3000,44,FALSE))</f>
        <v>0</v>
      </c>
      <c r="AT69" s="472">
        <f>IF(ISERROR(VLOOKUP($B69,IN_T10!$B$2:$AW$3000,45,FALSE))=TRUE,"",VLOOKUP($B69,IN_T10!$B$2:$AW$3000,45,FALSE))</f>
        <v>0</v>
      </c>
      <c r="AU69" s="1179">
        <f t="shared" si="0"/>
        <v>0</v>
      </c>
      <c r="AV69" s="1180">
        <f t="shared" si="1"/>
        <v>0</v>
      </c>
      <c r="AW69" s="1490" t="str">
        <f t="shared" si="2"/>
        <v>OK</v>
      </c>
      <c r="AX69" s="1488">
        <f>'t1'!K69-'t3'!C69-'t3'!E69-'t3'!G69-'t3'!I69+'t3'!K69+'t3'!M69+'t3'!O69</f>
        <v>0</v>
      </c>
      <c r="AY69" s="1489">
        <f>'t1'!L69-'t3'!D69-'t3'!F69-'t3'!H69-'t3'!J69+'t3'!L69+'t3'!N69+'t3'!P69</f>
        <v>0</v>
      </c>
      <c r="AZ69" s="937">
        <f>'t1'!M69</f>
        <v>0</v>
      </c>
    </row>
    <row r="70" spans="1:52" ht="14.25" customHeight="1" thickBot="1" x14ac:dyDescent="0.3">
      <c r="A70" s="1001" t="str">
        <f>'t1'!A70</f>
        <v>Dir. Prof.san.inferm/ostet t.det.art.15-septies dlgs 502/92</v>
      </c>
      <c r="B70" s="1027" t="str">
        <f>'t1'!B70</f>
        <v>SD048B</v>
      </c>
      <c r="C70" s="467">
        <f>IF(ISERROR(VLOOKUP($B70,IN_T10!$B$2:$AW$3000,2,FALSE))=TRUE,"",VLOOKUP($B70,IN_T10!$B$2:$AW$3000,2,FALSE))</f>
        <v>0</v>
      </c>
      <c r="D70" s="469">
        <f>IF(ISERROR(VLOOKUP($B70,IN_T10!$B$2:$AW$3000,3,FALSE))=TRUE,"",VLOOKUP($B70,IN_T10!$B$2:$AW$3000,3,FALSE))</f>
        <v>0</v>
      </c>
      <c r="E70" s="467">
        <f>IF(ISERROR(VLOOKUP($B70,IN_T10!$B$2:$AW$3000,4,FALSE))=TRUE,"",VLOOKUP($B70,IN_T10!$B$2:$AW$3000,4,FALSE))</f>
        <v>0</v>
      </c>
      <c r="F70" s="469">
        <f>IF(ISERROR(VLOOKUP($B70,IN_T10!$B$2:$AW$3000,5,FALSE))=TRUE,"",VLOOKUP($B70,IN_T10!$B$2:$AW$3000,5,FALSE))</f>
        <v>0</v>
      </c>
      <c r="G70" s="467">
        <f>IF(ISERROR(VLOOKUP($B70,IN_T10!$B$2:$AW$3000,6,FALSE))=TRUE,"",VLOOKUP($B70,IN_T10!$B$2:$AW$3000,6,FALSE))</f>
        <v>0</v>
      </c>
      <c r="H70" s="469">
        <f>IF(ISERROR(VLOOKUP($B70,IN_T10!$B$2:$AW$3000,7,FALSE))=TRUE,"",VLOOKUP($B70,IN_T10!$B$2:$AW$3000,7,FALSE))</f>
        <v>0</v>
      </c>
      <c r="I70" s="467">
        <f>IF(ISERROR(VLOOKUP($B70,IN_T10!$B$2:$AW$3000,8,FALSE))=TRUE,"",VLOOKUP($B70,IN_T10!$B$2:$AW$3000,8,FALSE))</f>
        <v>0</v>
      </c>
      <c r="J70" s="469">
        <f>IF(ISERROR(VLOOKUP($B70,IN_T10!$B$2:$AW$3000,9,FALSE))=TRUE,"",VLOOKUP($B70,IN_T10!$B$2:$AW$3000,9,FALSE))</f>
        <v>0</v>
      </c>
      <c r="K70" s="467">
        <f>IF(ISERROR(VLOOKUP($B70,IN_T10!$B$2:$AW$3000,10,FALSE))=TRUE,"",VLOOKUP($B70,IN_T10!$B$2:$AW$3000,10,FALSE))</f>
        <v>0</v>
      </c>
      <c r="L70" s="469">
        <f>IF(ISERROR(VLOOKUP($B70,IN_T10!$B$2:$AW$3000,11,FALSE))=TRUE,"",VLOOKUP($B70,IN_T10!$B$2:$AW$3000,11,FALSE))</f>
        <v>0</v>
      </c>
      <c r="M70" s="467">
        <f>IF(ISERROR(VLOOKUP($B70,IN_T10!$B$2:$AW$3000,12,FALSE))=TRUE,"",VLOOKUP($B70,IN_T10!$B$2:$AW$3000,12,FALSE))</f>
        <v>0</v>
      </c>
      <c r="N70" s="469">
        <f>IF(ISERROR(VLOOKUP($B70,IN_T10!$B$2:$AW$3000,13,FALSE))=TRUE,"",VLOOKUP($B70,IN_T10!$B$2:$AW$3000,13,FALSE))</f>
        <v>0</v>
      </c>
      <c r="O70" s="467">
        <f>IF(ISERROR(VLOOKUP($B70,IN_T10!$B$2:$AW$3000,14,FALSE))=TRUE,"",VLOOKUP($B70,IN_T10!$B$2:$AW$3000,14,FALSE))</f>
        <v>0</v>
      </c>
      <c r="P70" s="469">
        <f>IF(ISERROR(VLOOKUP($B70,IN_T10!$B$2:$AW$3000,15,FALSE))=TRUE,"",VLOOKUP($B70,IN_T10!$B$2:$AW$3000,15,FALSE))</f>
        <v>0</v>
      </c>
      <c r="Q70" s="467">
        <f>IF(ISERROR(VLOOKUP($B70,IN_T10!$B$2:$AW$3000,16,FALSE))=TRUE,"",VLOOKUP($B70,IN_T10!$B$2:$AW$3000,16,FALSE))</f>
        <v>0</v>
      </c>
      <c r="R70" s="469">
        <f>IF(ISERROR(VLOOKUP($B70,IN_T10!$B$2:$AW$3000,17,FALSE))=TRUE,"",VLOOKUP($B70,IN_T10!$B$2:$AW$3000,17,FALSE))</f>
        <v>0</v>
      </c>
      <c r="S70" s="467">
        <f>IF(ISERROR(VLOOKUP($B70,IN_T10!$B$2:$AW$3000,18,FALSE))=TRUE,"",VLOOKUP($B70,IN_T10!$B$2:$AW$3000,18,FALSE))</f>
        <v>0</v>
      </c>
      <c r="T70" s="469">
        <f>IF(ISERROR(VLOOKUP($B70,IN_T10!$B$2:$AW$3000,19,FALSE))=TRUE,"",VLOOKUP($B70,IN_T10!$B$2:$AW$3000,19,FALSE))</f>
        <v>0</v>
      </c>
      <c r="U70" s="467">
        <v>0</v>
      </c>
      <c r="V70" s="469">
        <v>0</v>
      </c>
      <c r="W70" s="467">
        <f>IF(ISERROR(VLOOKUP($B70,IN_T10!$B$2:$AW$3000,22,FALSE))=TRUE,"",VLOOKUP($B70,IN_T10!$B$2:$AW$3000,22,FALSE))</f>
        <v>0</v>
      </c>
      <c r="X70" s="469">
        <f>IF(ISERROR(VLOOKUP($B70,IN_T10!$B$2:$AW$3000,23,FALSE))=TRUE,"",VLOOKUP($B70,IN_T10!$B$2:$AW$3000,23,FALSE))</f>
        <v>0</v>
      </c>
      <c r="Y70" s="467">
        <f>IF(ISERROR(VLOOKUP($B70,IN_T10!$B$2:$AW$3000,24,FALSE))=TRUE,"",VLOOKUP($B70,IN_T10!$B$2:$AW$3000,24,FALSE))</f>
        <v>0</v>
      </c>
      <c r="Z70" s="469">
        <f>IF(ISERROR(VLOOKUP($B70,IN_T10!$B$2:$AW$3000,25,FALSE))=TRUE,"",VLOOKUP($B70,IN_T10!$B$2:$AW$3000,25,FALSE))</f>
        <v>0</v>
      </c>
      <c r="AA70" s="467">
        <f>IF(ISERROR(VLOOKUP($B70,IN_T10!$B$2:$AW$3000,26,FALSE))=TRUE,"",VLOOKUP($B70,IN_T10!$B$2:$AW$3000,26,FALSE))</f>
        <v>0</v>
      </c>
      <c r="AB70" s="469">
        <f>IF(ISERROR(VLOOKUP($B70,IN_T10!$B$2:$AW$3000,27,FALSE))=TRUE,"",VLOOKUP($B70,IN_T10!$B$2:$AW$3000,27,FALSE))</f>
        <v>0</v>
      </c>
      <c r="AC70" s="467">
        <f>IF(ISERROR(VLOOKUP($B70,IN_T10!$B$2:$AW$3000,28,FALSE))=TRUE,"",VLOOKUP($B70,IN_T10!$B$2:$AW$3000,28,FALSE))</f>
        <v>0</v>
      </c>
      <c r="AD70" s="469">
        <f>IF(ISERROR(VLOOKUP($B70,IN_T10!$B$2:$AW$3000,29,FALSE))=TRUE,"",VLOOKUP($B70,IN_T10!$B$2:$AW$3000,29,FALSE))</f>
        <v>0</v>
      </c>
      <c r="AE70" s="467">
        <f>IF(ISERROR(VLOOKUP($B70,IN_T10!$B$2:$AW$3000,30,FALSE))=TRUE,"",VLOOKUP($B70,IN_T10!$B$2:$AW$3000,30,FALSE))</f>
        <v>0</v>
      </c>
      <c r="AF70" s="469">
        <f>IF(ISERROR(VLOOKUP($B70,IN_T10!$B$2:$AW$3000,31,FALSE))=TRUE,"",VLOOKUP($B70,IN_T10!$B$2:$AW$3000,31,FALSE))</f>
        <v>0</v>
      </c>
      <c r="AG70" s="467">
        <f>IF(ISERROR(VLOOKUP($B70,IN_T10!$B$2:$AW$3000,32,FALSE))=TRUE,"",VLOOKUP($B70,IN_T10!$B$2:$AW$3000,32,FALSE))</f>
        <v>0</v>
      </c>
      <c r="AH70" s="469">
        <f>IF(ISERROR(VLOOKUP($B70,IN_T10!$B$2:$AW$3000,33,FALSE))=TRUE,"",VLOOKUP($B70,IN_T10!$B$2:$AW$3000,33,FALSE))</f>
        <v>0</v>
      </c>
      <c r="AI70" s="467">
        <f>IF(ISERROR(VLOOKUP($B70,IN_T10!$B$2:$AW$3000,34,FALSE))=TRUE,"",VLOOKUP($B70,IN_T10!$B$2:$AW$3000,34,FALSE))</f>
        <v>0</v>
      </c>
      <c r="AJ70" s="469">
        <f>IF(ISERROR(VLOOKUP($B70,IN_T10!$B$2:$AW$3000,35,FALSE))=TRUE,"",VLOOKUP($B70,IN_T10!$B$2:$AW$3000,35,FALSE))</f>
        <v>0</v>
      </c>
      <c r="AK70" s="467">
        <f>IF(ISERROR(VLOOKUP($B70,IN_T10!$B$2:$AW$3000,36,FALSE))=TRUE,"",VLOOKUP($B70,IN_T10!$B$2:$AW$3000,36,FALSE))</f>
        <v>0</v>
      </c>
      <c r="AL70" s="469">
        <f>IF(ISERROR(VLOOKUP($B70,IN_T10!$B$2:$AW$3000,37,FALSE))=TRUE,"",VLOOKUP($B70,IN_T10!$B$2:$AW$3000,37,FALSE))</f>
        <v>0</v>
      </c>
      <c r="AM70" s="467">
        <f>IF(ISERROR(VLOOKUP($B70,IN_T10!$B$2:$AW$3000,38,FALSE))=TRUE,"",VLOOKUP($B70,IN_T10!$B$2:$AW$3000,38,FALSE))</f>
        <v>0</v>
      </c>
      <c r="AN70" s="469">
        <f>IF(ISERROR(VLOOKUP($B70,IN_T10!$B$2:$AW$3000,39,FALSE))=TRUE,"",VLOOKUP($B70,IN_T10!$B$2:$AW$3000,39,FALSE))</f>
        <v>0</v>
      </c>
      <c r="AO70" s="467">
        <f>IF(ISERROR(VLOOKUP($B70,IN_T10!$B$2:$AW$3000,40,FALSE))=TRUE,"",VLOOKUP($B70,IN_T10!$B$2:$AW$3000,40,FALSE))</f>
        <v>0</v>
      </c>
      <c r="AP70" s="469">
        <f>IF(ISERROR(VLOOKUP($B70,IN_T10!$B$2:$AW$3000,41,FALSE))=TRUE,"",VLOOKUP($B70,IN_T10!$B$2:$AW$3000,41,FALSE))</f>
        <v>0</v>
      </c>
      <c r="AQ70" s="467">
        <f>IF(ISERROR(VLOOKUP($B70,IN_T10!$B$2:$AW$3000,42,FALSE))=TRUE,"",VLOOKUP($B70,IN_T10!$B$2:$AW$3000,42,FALSE))</f>
        <v>0</v>
      </c>
      <c r="AR70" s="469">
        <f>IF(ISERROR(VLOOKUP($B70,IN_T10!$B$2:$AW$3000,43,FALSE))=TRUE,"",VLOOKUP($B70,IN_T10!$B$2:$AW$3000,43,FALSE))</f>
        <v>0</v>
      </c>
      <c r="AS70" s="467">
        <f>IF(ISERROR(VLOOKUP($B70,IN_T10!$B$2:$AW$3000,44,FALSE))=TRUE,"",VLOOKUP($B70,IN_T10!$B$2:$AW$3000,44,FALSE))</f>
        <v>0</v>
      </c>
      <c r="AT70" s="472">
        <f>IF(ISERROR(VLOOKUP($B70,IN_T10!$B$2:$AW$3000,45,FALSE))=TRUE,"",VLOOKUP($B70,IN_T10!$B$2:$AW$3000,45,FALSE))</f>
        <v>0</v>
      </c>
      <c r="AU70" s="1179">
        <f t="shared" si="0"/>
        <v>0</v>
      </c>
      <c r="AV70" s="1180">
        <f t="shared" si="1"/>
        <v>0</v>
      </c>
      <c r="AW70" s="1490" t="str">
        <f t="shared" si="2"/>
        <v>OK</v>
      </c>
      <c r="AX70" s="1488">
        <f>'t1'!K70-'t3'!C70-'t3'!E70-'t3'!G70-'t3'!I70+'t3'!K70+'t3'!M70+'t3'!O70</f>
        <v>0</v>
      </c>
      <c r="AY70" s="1489">
        <f>'t1'!L70-'t3'!D70-'t3'!F70-'t3'!H70-'t3'!J70+'t3'!L70+'t3'!N70+'t3'!P70</f>
        <v>0</v>
      </c>
      <c r="AZ70" s="937">
        <f>'t1'!M70</f>
        <v>0</v>
      </c>
    </row>
    <row r="71" spans="1:52" ht="14.25" customHeight="1" thickBot="1" x14ac:dyDescent="0.3">
      <c r="A71" s="1001" t="str">
        <f>'t1'!A71</f>
        <v>Dirigente prof. Sanit. Riabilitative (inc. Strut. Compl.)</v>
      </c>
      <c r="B71" s="1027" t="str">
        <f>'t1'!B71</f>
        <v>SD0CO2</v>
      </c>
      <c r="C71" s="467">
        <f>IF(ISERROR(VLOOKUP($B71,IN_T10!$B$2:$AW$3000,2,FALSE))=TRUE,"",VLOOKUP($B71,IN_T10!$B$2:$AW$3000,2,FALSE))</f>
        <v>0</v>
      </c>
      <c r="D71" s="469">
        <f>IF(ISERROR(VLOOKUP($B71,IN_T10!$B$2:$AW$3000,3,FALSE))=TRUE,"",VLOOKUP($B71,IN_T10!$B$2:$AW$3000,3,FALSE))</f>
        <v>0</v>
      </c>
      <c r="E71" s="467">
        <f>IF(ISERROR(VLOOKUP($B71,IN_T10!$B$2:$AW$3000,4,FALSE))=TRUE,"",VLOOKUP($B71,IN_T10!$B$2:$AW$3000,4,FALSE))</f>
        <v>0</v>
      </c>
      <c r="F71" s="469">
        <f>IF(ISERROR(VLOOKUP($B71,IN_T10!$B$2:$AW$3000,5,FALSE))=TRUE,"",VLOOKUP($B71,IN_T10!$B$2:$AW$3000,5,FALSE))</f>
        <v>0</v>
      </c>
      <c r="G71" s="467">
        <f>IF(ISERROR(VLOOKUP($B71,IN_T10!$B$2:$AW$3000,6,FALSE))=TRUE,"",VLOOKUP($B71,IN_T10!$B$2:$AW$3000,6,FALSE))</f>
        <v>0</v>
      </c>
      <c r="H71" s="469">
        <f>IF(ISERROR(VLOOKUP($B71,IN_T10!$B$2:$AW$3000,7,FALSE))=TRUE,"",VLOOKUP($B71,IN_T10!$B$2:$AW$3000,7,FALSE))</f>
        <v>0</v>
      </c>
      <c r="I71" s="467">
        <f>IF(ISERROR(VLOOKUP($B71,IN_T10!$B$2:$AW$3000,8,FALSE))=TRUE,"",VLOOKUP($B71,IN_T10!$B$2:$AW$3000,8,FALSE))</f>
        <v>0</v>
      </c>
      <c r="J71" s="469">
        <f>IF(ISERROR(VLOOKUP($B71,IN_T10!$B$2:$AW$3000,9,FALSE))=TRUE,"",VLOOKUP($B71,IN_T10!$B$2:$AW$3000,9,FALSE))</f>
        <v>0</v>
      </c>
      <c r="K71" s="467">
        <f>IF(ISERROR(VLOOKUP($B71,IN_T10!$B$2:$AW$3000,10,FALSE))=TRUE,"",VLOOKUP($B71,IN_T10!$B$2:$AW$3000,10,FALSE))</f>
        <v>0</v>
      </c>
      <c r="L71" s="469">
        <f>IF(ISERROR(VLOOKUP($B71,IN_T10!$B$2:$AW$3000,11,FALSE))=TRUE,"",VLOOKUP($B71,IN_T10!$B$2:$AW$3000,11,FALSE))</f>
        <v>0</v>
      </c>
      <c r="M71" s="467">
        <f>IF(ISERROR(VLOOKUP($B71,IN_T10!$B$2:$AW$3000,12,FALSE))=TRUE,"",VLOOKUP($B71,IN_T10!$B$2:$AW$3000,12,FALSE))</f>
        <v>0</v>
      </c>
      <c r="N71" s="469">
        <f>IF(ISERROR(VLOOKUP($B71,IN_T10!$B$2:$AW$3000,13,FALSE))=TRUE,"",VLOOKUP($B71,IN_T10!$B$2:$AW$3000,13,FALSE))</f>
        <v>0</v>
      </c>
      <c r="O71" s="467">
        <f>IF(ISERROR(VLOOKUP($B71,IN_T10!$B$2:$AW$3000,14,FALSE))=TRUE,"",VLOOKUP($B71,IN_T10!$B$2:$AW$3000,14,FALSE))</f>
        <v>0</v>
      </c>
      <c r="P71" s="469">
        <f>IF(ISERROR(VLOOKUP($B71,IN_T10!$B$2:$AW$3000,15,FALSE))=TRUE,"",VLOOKUP($B71,IN_T10!$B$2:$AW$3000,15,FALSE))</f>
        <v>0</v>
      </c>
      <c r="Q71" s="467">
        <f>IF(ISERROR(VLOOKUP($B71,IN_T10!$B$2:$AW$3000,16,FALSE))=TRUE,"",VLOOKUP($B71,IN_T10!$B$2:$AW$3000,16,FALSE))</f>
        <v>0</v>
      </c>
      <c r="R71" s="469">
        <f>IF(ISERROR(VLOOKUP($B71,IN_T10!$B$2:$AW$3000,17,FALSE))=TRUE,"",VLOOKUP($B71,IN_T10!$B$2:$AW$3000,17,FALSE))</f>
        <v>0</v>
      </c>
      <c r="S71" s="467">
        <f>IF(ISERROR(VLOOKUP($B71,IN_T10!$B$2:$AW$3000,18,FALSE))=TRUE,"",VLOOKUP($B71,IN_T10!$B$2:$AW$3000,18,FALSE))</f>
        <v>0</v>
      </c>
      <c r="T71" s="469">
        <f>IF(ISERROR(VLOOKUP($B71,IN_T10!$B$2:$AW$3000,19,FALSE))=TRUE,"",VLOOKUP($B71,IN_T10!$B$2:$AW$3000,19,FALSE))</f>
        <v>0</v>
      </c>
      <c r="U71" s="467">
        <v>0</v>
      </c>
      <c r="V71" s="469">
        <v>0</v>
      </c>
      <c r="W71" s="467">
        <f>IF(ISERROR(VLOOKUP($B71,IN_T10!$B$2:$AW$3000,22,FALSE))=TRUE,"",VLOOKUP($B71,IN_T10!$B$2:$AW$3000,22,FALSE))</f>
        <v>0</v>
      </c>
      <c r="X71" s="469">
        <f>IF(ISERROR(VLOOKUP($B71,IN_T10!$B$2:$AW$3000,23,FALSE))=TRUE,"",VLOOKUP($B71,IN_T10!$B$2:$AW$3000,23,FALSE))</f>
        <v>0</v>
      </c>
      <c r="Y71" s="467">
        <f>IF(ISERROR(VLOOKUP($B71,IN_T10!$B$2:$AW$3000,24,FALSE))=TRUE,"",VLOOKUP($B71,IN_T10!$B$2:$AW$3000,24,FALSE))</f>
        <v>0</v>
      </c>
      <c r="Z71" s="469">
        <f>IF(ISERROR(VLOOKUP($B71,IN_T10!$B$2:$AW$3000,25,FALSE))=TRUE,"",VLOOKUP($B71,IN_T10!$B$2:$AW$3000,25,FALSE))</f>
        <v>0</v>
      </c>
      <c r="AA71" s="467">
        <f>IF(ISERROR(VLOOKUP($B71,IN_T10!$B$2:$AW$3000,26,FALSE))=TRUE,"",VLOOKUP($B71,IN_T10!$B$2:$AW$3000,26,FALSE))</f>
        <v>0</v>
      </c>
      <c r="AB71" s="469">
        <f>IF(ISERROR(VLOOKUP($B71,IN_T10!$B$2:$AW$3000,27,FALSE))=TRUE,"",VLOOKUP($B71,IN_T10!$B$2:$AW$3000,27,FALSE))</f>
        <v>0</v>
      </c>
      <c r="AC71" s="467">
        <f>IF(ISERROR(VLOOKUP($B71,IN_T10!$B$2:$AW$3000,28,FALSE))=TRUE,"",VLOOKUP($B71,IN_T10!$B$2:$AW$3000,28,FALSE))</f>
        <v>0</v>
      </c>
      <c r="AD71" s="469">
        <f>IF(ISERROR(VLOOKUP($B71,IN_T10!$B$2:$AW$3000,29,FALSE))=TRUE,"",VLOOKUP($B71,IN_T10!$B$2:$AW$3000,29,FALSE))</f>
        <v>0</v>
      </c>
      <c r="AE71" s="467">
        <f>IF(ISERROR(VLOOKUP($B71,IN_T10!$B$2:$AW$3000,30,FALSE))=TRUE,"",VLOOKUP($B71,IN_T10!$B$2:$AW$3000,30,FALSE))</f>
        <v>0</v>
      </c>
      <c r="AF71" s="469">
        <f>IF(ISERROR(VLOOKUP($B71,IN_T10!$B$2:$AW$3000,31,FALSE))=TRUE,"",VLOOKUP($B71,IN_T10!$B$2:$AW$3000,31,FALSE))</f>
        <v>0</v>
      </c>
      <c r="AG71" s="467">
        <f>IF(ISERROR(VLOOKUP($B71,IN_T10!$B$2:$AW$3000,32,FALSE))=TRUE,"",VLOOKUP($B71,IN_T10!$B$2:$AW$3000,32,FALSE))</f>
        <v>0</v>
      </c>
      <c r="AH71" s="469">
        <f>IF(ISERROR(VLOOKUP($B71,IN_T10!$B$2:$AW$3000,33,FALSE))=TRUE,"",VLOOKUP($B71,IN_T10!$B$2:$AW$3000,33,FALSE))</f>
        <v>0</v>
      </c>
      <c r="AI71" s="467">
        <f>IF(ISERROR(VLOOKUP($B71,IN_T10!$B$2:$AW$3000,34,FALSE))=TRUE,"",VLOOKUP($B71,IN_T10!$B$2:$AW$3000,34,FALSE))</f>
        <v>0</v>
      </c>
      <c r="AJ71" s="469">
        <f>IF(ISERROR(VLOOKUP($B71,IN_T10!$B$2:$AW$3000,35,FALSE))=TRUE,"",VLOOKUP($B71,IN_T10!$B$2:$AW$3000,35,FALSE))</f>
        <v>0</v>
      </c>
      <c r="AK71" s="467">
        <f>IF(ISERROR(VLOOKUP($B71,IN_T10!$B$2:$AW$3000,36,FALSE))=TRUE,"",VLOOKUP($B71,IN_T10!$B$2:$AW$3000,36,FALSE))</f>
        <v>0</v>
      </c>
      <c r="AL71" s="469">
        <f>IF(ISERROR(VLOOKUP($B71,IN_T10!$B$2:$AW$3000,37,FALSE))=TRUE,"",VLOOKUP($B71,IN_T10!$B$2:$AW$3000,37,FALSE))</f>
        <v>0</v>
      </c>
      <c r="AM71" s="467">
        <f>IF(ISERROR(VLOOKUP($B71,IN_T10!$B$2:$AW$3000,38,FALSE))=TRUE,"",VLOOKUP($B71,IN_T10!$B$2:$AW$3000,38,FALSE))</f>
        <v>0</v>
      </c>
      <c r="AN71" s="469">
        <f>IF(ISERROR(VLOOKUP($B71,IN_T10!$B$2:$AW$3000,39,FALSE))=TRUE,"",VLOOKUP($B71,IN_T10!$B$2:$AW$3000,39,FALSE))</f>
        <v>0</v>
      </c>
      <c r="AO71" s="467">
        <f>IF(ISERROR(VLOOKUP($B71,IN_T10!$B$2:$AW$3000,40,FALSE))=TRUE,"",VLOOKUP($B71,IN_T10!$B$2:$AW$3000,40,FALSE))</f>
        <v>0</v>
      </c>
      <c r="AP71" s="469">
        <f>IF(ISERROR(VLOOKUP($B71,IN_T10!$B$2:$AW$3000,41,FALSE))=TRUE,"",VLOOKUP($B71,IN_T10!$B$2:$AW$3000,41,FALSE))</f>
        <v>0</v>
      </c>
      <c r="AQ71" s="467">
        <f>IF(ISERROR(VLOOKUP($B71,IN_T10!$B$2:$AW$3000,42,FALSE))=TRUE,"",VLOOKUP($B71,IN_T10!$B$2:$AW$3000,42,FALSE))</f>
        <v>0</v>
      </c>
      <c r="AR71" s="469">
        <f>IF(ISERROR(VLOOKUP($B71,IN_T10!$B$2:$AW$3000,43,FALSE))=TRUE,"",VLOOKUP($B71,IN_T10!$B$2:$AW$3000,43,FALSE))</f>
        <v>0</v>
      </c>
      <c r="AS71" s="467">
        <f>IF(ISERROR(VLOOKUP($B71,IN_T10!$B$2:$AW$3000,44,FALSE))=TRUE,"",VLOOKUP($B71,IN_T10!$B$2:$AW$3000,44,FALSE))</f>
        <v>0</v>
      </c>
      <c r="AT71" s="472">
        <f>IF(ISERROR(VLOOKUP($B71,IN_T10!$B$2:$AW$3000,45,FALSE))=TRUE,"",VLOOKUP($B71,IN_T10!$B$2:$AW$3000,45,FALSE))</f>
        <v>0</v>
      </c>
      <c r="AU71" s="1179">
        <f t="shared" si="0"/>
        <v>0</v>
      </c>
      <c r="AV71" s="1180">
        <f t="shared" si="1"/>
        <v>0</v>
      </c>
      <c r="AW71" s="1490" t="str">
        <f t="shared" si="2"/>
        <v>OK</v>
      </c>
      <c r="AX71" s="1488">
        <f>'t1'!K71-'t3'!C71-'t3'!E71-'t3'!G71-'t3'!I71+'t3'!K71+'t3'!M71+'t3'!O71</f>
        <v>0</v>
      </c>
      <c r="AY71" s="1489">
        <f>'t1'!L71-'t3'!D71-'t3'!F71-'t3'!H71-'t3'!J71+'t3'!L71+'t3'!N71+'t3'!P71</f>
        <v>0</v>
      </c>
      <c r="AZ71" s="937">
        <f>'t1'!M71</f>
        <v>0</v>
      </c>
    </row>
    <row r="72" spans="1:52" ht="14.25" customHeight="1" thickBot="1" x14ac:dyDescent="0.3">
      <c r="A72" s="1001" t="str">
        <f>'t1'!A72</f>
        <v>Dirigente prof. Sanit. Riabilitative (inc. Strut. Sempl.)</v>
      </c>
      <c r="B72" s="1027" t="str">
        <f>'t1'!B72</f>
        <v>SD0SE2</v>
      </c>
      <c r="C72" s="467">
        <f>IF(ISERROR(VLOOKUP($B72,IN_T10!$B$2:$AW$3000,2,FALSE))=TRUE,"",VLOOKUP($B72,IN_T10!$B$2:$AW$3000,2,FALSE))</f>
        <v>0</v>
      </c>
      <c r="D72" s="469">
        <f>IF(ISERROR(VLOOKUP($B72,IN_T10!$B$2:$AW$3000,3,FALSE))=TRUE,"",VLOOKUP($B72,IN_T10!$B$2:$AW$3000,3,FALSE))</f>
        <v>0</v>
      </c>
      <c r="E72" s="467">
        <f>IF(ISERROR(VLOOKUP($B72,IN_T10!$B$2:$AW$3000,4,FALSE))=TRUE,"",VLOOKUP($B72,IN_T10!$B$2:$AW$3000,4,FALSE))</f>
        <v>0</v>
      </c>
      <c r="F72" s="469">
        <f>IF(ISERROR(VLOOKUP($B72,IN_T10!$B$2:$AW$3000,5,FALSE))=TRUE,"",VLOOKUP($B72,IN_T10!$B$2:$AW$3000,5,FALSE))</f>
        <v>0</v>
      </c>
      <c r="G72" s="467">
        <f>IF(ISERROR(VLOOKUP($B72,IN_T10!$B$2:$AW$3000,6,FALSE))=TRUE,"",VLOOKUP($B72,IN_T10!$B$2:$AW$3000,6,FALSE))</f>
        <v>0</v>
      </c>
      <c r="H72" s="469">
        <f>IF(ISERROR(VLOOKUP($B72,IN_T10!$B$2:$AW$3000,7,FALSE))=TRUE,"",VLOOKUP($B72,IN_T10!$B$2:$AW$3000,7,FALSE))</f>
        <v>0</v>
      </c>
      <c r="I72" s="467">
        <f>IF(ISERROR(VLOOKUP($B72,IN_T10!$B$2:$AW$3000,8,FALSE))=TRUE,"",VLOOKUP($B72,IN_T10!$B$2:$AW$3000,8,FALSE))</f>
        <v>0</v>
      </c>
      <c r="J72" s="469">
        <f>IF(ISERROR(VLOOKUP($B72,IN_T10!$B$2:$AW$3000,9,FALSE))=TRUE,"",VLOOKUP($B72,IN_T10!$B$2:$AW$3000,9,FALSE))</f>
        <v>0</v>
      </c>
      <c r="K72" s="467">
        <f>IF(ISERROR(VLOOKUP($B72,IN_T10!$B$2:$AW$3000,10,FALSE))=TRUE,"",VLOOKUP($B72,IN_T10!$B$2:$AW$3000,10,FALSE))</f>
        <v>0</v>
      </c>
      <c r="L72" s="469">
        <f>IF(ISERROR(VLOOKUP($B72,IN_T10!$B$2:$AW$3000,11,FALSE))=TRUE,"",VLOOKUP($B72,IN_T10!$B$2:$AW$3000,11,FALSE))</f>
        <v>0</v>
      </c>
      <c r="M72" s="467">
        <f>IF(ISERROR(VLOOKUP($B72,IN_T10!$B$2:$AW$3000,12,FALSE))=TRUE,"",VLOOKUP($B72,IN_T10!$B$2:$AW$3000,12,FALSE))</f>
        <v>0</v>
      </c>
      <c r="N72" s="469">
        <f>IF(ISERROR(VLOOKUP($B72,IN_T10!$B$2:$AW$3000,13,FALSE))=TRUE,"",VLOOKUP($B72,IN_T10!$B$2:$AW$3000,13,FALSE))</f>
        <v>0</v>
      </c>
      <c r="O72" s="467">
        <f>IF(ISERROR(VLOOKUP($B72,IN_T10!$B$2:$AW$3000,14,FALSE))=TRUE,"",VLOOKUP($B72,IN_T10!$B$2:$AW$3000,14,FALSE))</f>
        <v>0</v>
      </c>
      <c r="P72" s="469">
        <f>IF(ISERROR(VLOOKUP($B72,IN_T10!$B$2:$AW$3000,15,FALSE))=TRUE,"",VLOOKUP($B72,IN_T10!$B$2:$AW$3000,15,FALSE))</f>
        <v>0</v>
      </c>
      <c r="Q72" s="467">
        <f>IF(ISERROR(VLOOKUP($B72,IN_T10!$B$2:$AW$3000,16,FALSE))=TRUE,"",VLOOKUP($B72,IN_T10!$B$2:$AW$3000,16,FALSE))</f>
        <v>0</v>
      </c>
      <c r="R72" s="469">
        <f>IF(ISERROR(VLOOKUP($B72,IN_T10!$B$2:$AW$3000,17,FALSE))=TRUE,"",VLOOKUP($B72,IN_T10!$B$2:$AW$3000,17,FALSE))</f>
        <v>0</v>
      </c>
      <c r="S72" s="467">
        <f>IF(ISERROR(VLOOKUP($B72,IN_T10!$B$2:$AW$3000,18,FALSE))=TRUE,"",VLOOKUP($B72,IN_T10!$B$2:$AW$3000,18,FALSE))</f>
        <v>0</v>
      </c>
      <c r="T72" s="469">
        <f>IF(ISERROR(VLOOKUP($B72,IN_T10!$B$2:$AW$3000,19,FALSE))=TRUE,"",VLOOKUP($B72,IN_T10!$B$2:$AW$3000,19,FALSE))</f>
        <v>0</v>
      </c>
      <c r="U72" s="467">
        <v>0</v>
      </c>
      <c r="V72" s="469">
        <v>0</v>
      </c>
      <c r="W72" s="467">
        <f>IF(ISERROR(VLOOKUP($B72,IN_T10!$B$2:$AW$3000,22,FALSE))=TRUE,"",VLOOKUP($B72,IN_T10!$B$2:$AW$3000,22,FALSE))</f>
        <v>0</v>
      </c>
      <c r="X72" s="469">
        <f>IF(ISERROR(VLOOKUP($B72,IN_T10!$B$2:$AW$3000,23,FALSE))=TRUE,"",VLOOKUP($B72,IN_T10!$B$2:$AW$3000,23,FALSE))</f>
        <v>0</v>
      </c>
      <c r="Y72" s="467">
        <f>IF(ISERROR(VLOOKUP($B72,IN_T10!$B$2:$AW$3000,24,FALSE))=TRUE,"",VLOOKUP($B72,IN_T10!$B$2:$AW$3000,24,FALSE))</f>
        <v>0</v>
      </c>
      <c r="Z72" s="469">
        <f>IF(ISERROR(VLOOKUP($B72,IN_T10!$B$2:$AW$3000,25,FALSE))=TRUE,"",VLOOKUP($B72,IN_T10!$B$2:$AW$3000,25,FALSE))</f>
        <v>0</v>
      </c>
      <c r="AA72" s="467">
        <f>IF(ISERROR(VLOOKUP($B72,IN_T10!$B$2:$AW$3000,26,FALSE))=TRUE,"",VLOOKUP($B72,IN_T10!$B$2:$AW$3000,26,FALSE))</f>
        <v>0</v>
      </c>
      <c r="AB72" s="469">
        <f>IF(ISERROR(VLOOKUP($B72,IN_T10!$B$2:$AW$3000,27,FALSE))=TRUE,"",VLOOKUP($B72,IN_T10!$B$2:$AW$3000,27,FALSE))</f>
        <v>0</v>
      </c>
      <c r="AC72" s="467">
        <f>IF(ISERROR(VLOOKUP($B72,IN_T10!$B$2:$AW$3000,28,FALSE))=TRUE,"",VLOOKUP($B72,IN_T10!$B$2:$AW$3000,28,FALSE))</f>
        <v>0</v>
      </c>
      <c r="AD72" s="469">
        <f>IF(ISERROR(VLOOKUP($B72,IN_T10!$B$2:$AW$3000,29,FALSE))=TRUE,"",VLOOKUP($B72,IN_T10!$B$2:$AW$3000,29,FALSE))</f>
        <v>0</v>
      </c>
      <c r="AE72" s="467">
        <f>IF(ISERROR(VLOOKUP($B72,IN_T10!$B$2:$AW$3000,30,FALSE))=TRUE,"",VLOOKUP($B72,IN_T10!$B$2:$AW$3000,30,FALSE))</f>
        <v>0</v>
      </c>
      <c r="AF72" s="469">
        <f>IF(ISERROR(VLOOKUP($B72,IN_T10!$B$2:$AW$3000,31,FALSE))=TRUE,"",VLOOKUP($B72,IN_T10!$B$2:$AW$3000,31,FALSE))</f>
        <v>0</v>
      </c>
      <c r="AG72" s="467">
        <f>IF(ISERROR(VLOOKUP($B72,IN_T10!$B$2:$AW$3000,32,FALSE))=TRUE,"",VLOOKUP($B72,IN_T10!$B$2:$AW$3000,32,FALSE))</f>
        <v>0</v>
      </c>
      <c r="AH72" s="469">
        <f>IF(ISERROR(VLOOKUP($B72,IN_T10!$B$2:$AW$3000,33,FALSE))=TRUE,"",VLOOKUP($B72,IN_T10!$B$2:$AW$3000,33,FALSE))</f>
        <v>0</v>
      </c>
      <c r="AI72" s="467">
        <f>IF(ISERROR(VLOOKUP($B72,IN_T10!$B$2:$AW$3000,34,FALSE))=TRUE,"",VLOOKUP($B72,IN_T10!$B$2:$AW$3000,34,FALSE))</f>
        <v>0</v>
      </c>
      <c r="AJ72" s="469">
        <f>IF(ISERROR(VLOOKUP($B72,IN_T10!$B$2:$AW$3000,35,FALSE))=TRUE,"",VLOOKUP($B72,IN_T10!$B$2:$AW$3000,35,FALSE))</f>
        <v>0</v>
      </c>
      <c r="AK72" s="467">
        <f>IF(ISERROR(VLOOKUP($B72,IN_T10!$B$2:$AW$3000,36,FALSE))=TRUE,"",VLOOKUP($B72,IN_T10!$B$2:$AW$3000,36,FALSE))</f>
        <v>0</v>
      </c>
      <c r="AL72" s="469">
        <f>IF(ISERROR(VLOOKUP($B72,IN_T10!$B$2:$AW$3000,37,FALSE))=TRUE,"",VLOOKUP($B72,IN_T10!$B$2:$AW$3000,37,FALSE))</f>
        <v>0</v>
      </c>
      <c r="AM72" s="467">
        <f>IF(ISERROR(VLOOKUP($B72,IN_T10!$B$2:$AW$3000,38,FALSE))=TRUE,"",VLOOKUP($B72,IN_T10!$B$2:$AW$3000,38,FALSE))</f>
        <v>0</v>
      </c>
      <c r="AN72" s="469">
        <f>IF(ISERROR(VLOOKUP($B72,IN_T10!$B$2:$AW$3000,39,FALSE))=TRUE,"",VLOOKUP($B72,IN_T10!$B$2:$AW$3000,39,FALSE))</f>
        <v>0</v>
      </c>
      <c r="AO72" s="467">
        <f>IF(ISERROR(VLOOKUP($B72,IN_T10!$B$2:$AW$3000,40,FALSE))=TRUE,"",VLOOKUP($B72,IN_T10!$B$2:$AW$3000,40,FALSE))</f>
        <v>0</v>
      </c>
      <c r="AP72" s="469">
        <f>IF(ISERROR(VLOOKUP($B72,IN_T10!$B$2:$AW$3000,41,FALSE))=TRUE,"",VLOOKUP($B72,IN_T10!$B$2:$AW$3000,41,FALSE))</f>
        <v>0</v>
      </c>
      <c r="AQ72" s="467">
        <f>IF(ISERROR(VLOOKUP($B72,IN_T10!$B$2:$AW$3000,42,FALSE))=TRUE,"",VLOOKUP($B72,IN_T10!$B$2:$AW$3000,42,FALSE))</f>
        <v>0</v>
      </c>
      <c r="AR72" s="469">
        <f>IF(ISERROR(VLOOKUP($B72,IN_T10!$B$2:$AW$3000,43,FALSE))=TRUE,"",VLOOKUP($B72,IN_T10!$B$2:$AW$3000,43,FALSE))</f>
        <v>0</v>
      </c>
      <c r="AS72" s="467">
        <f>IF(ISERROR(VLOOKUP($B72,IN_T10!$B$2:$AW$3000,44,FALSE))=TRUE,"",VLOOKUP($B72,IN_T10!$B$2:$AW$3000,44,FALSE))</f>
        <v>0</v>
      </c>
      <c r="AT72" s="472">
        <f>IF(ISERROR(VLOOKUP($B72,IN_T10!$B$2:$AW$3000,45,FALSE))=TRUE,"",VLOOKUP($B72,IN_T10!$B$2:$AW$3000,45,FALSE))</f>
        <v>0</v>
      </c>
      <c r="AU72" s="1179">
        <f t="shared" ref="AU72:AU135" si="3">SUM(S72,U72,W72,Y72,C72,E72,G72,I72,K72,M72,O72,Q72,AA72,AC72,AE72,AG72,AI72,AK72,AM72,AO72,AQ72,AS72)</f>
        <v>0</v>
      </c>
      <c r="AV72" s="1180">
        <f t="shared" ref="AV72:AV135" si="4">SUM(T72,V72,X72,Z72,D72,F72,H72,J72,L72,N72,P72,R72,AB72,AD72,AF72,AH72,AJ72,AL72,AN72,AP72,AR72,AT72)</f>
        <v>0</v>
      </c>
      <c r="AW72" s="1490" t="str">
        <f t="shared" ref="AW72:AW135" si="5">IF((AU72+AV72)=(AX72+AY72),"OK","Controllare totale")</f>
        <v>OK</v>
      </c>
      <c r="AX72" s="1488">
        <f>'t1'!K72-'t3'!C72-'t3'!E72-'t3'!G72-'t3'!I72+'t3'!K72+'t3'!M72+'t3'!O72</f>
        <v>0</v>
      </c>
      <c r="AY72" s="1489">
        <f>'t1'!L72-'t3'!D72-'t3'!F72-'t3'!H72-'t3'!J72+'t3'!L72+'t3'!N72+'t3'!P72</f>
        <v>0</v>
      </c>
      <c r="AZ72" s="937">
        <f>'t1'!M72</f>
        <v>0</v>
      </c>
    </row>
    <row r="73" spans="1:52" ht="14.25" customHeight="1" thickBot="1" x14ac:dyDescent="0.3">
      <c r="A73" s="1001" t="str">
        <f>'t1'!A73</f>
        <v>Dirigente prof. Sanit. Riabilitative (altri inc. Prof.li)</v>
      </c>
      <c r="B73" s="1027" t="str">
        <f>'t1'!B73</f>
        <v>SD0AI2</v>
      </c>
      <c r="C73" s="467">
        <f>IF(ISERROR(VLOOKUP($B73,IN_T10!$B$2:$AW$3000,2,FALSE))=TRUE,"",VLOOKUP($B73,IN_T10!$B$2:$AW$3000,2,FALSE))</f>
        <v>0</v>
      </c>
      <c r="D73" s="469">
        <f>IF(ISERROR(VLOOKUP($B73,IN_T10!$B$2:$AW$3000,3,FALSE))=TRUE,"",VLOOKUP($B73,IN_T10!$B$2:$AW$3000,3,FALSE))</f>
        <v>0</v>
      </c>
      <c r="E73" s="467">
        <f>IF(ISERROR(VLOOKUP($B73,IN_T10!$B$2:$AW$3000,4,FALSE))=TRUE,"",VLOOKUP($B73,IN_T10!$B$2:$AW$3000,4,FALSE))</f>
        <v>0</v>
      </c>
      <c r="F73" s="469">
        <f>IF(ISERROR(VLOOKUP($B73,IN_T10!$B$2:$AW$3000,5,FALSE))=TRUE,"",VLOOKUP($B73,IN_T10!$B$2:$AW$3000,5,FALSE))</f>
        <v>0</v>
      </c>
      <c r="G73" s="467">
        <f>IF(ISERROR(VLOOKUP($B73,IN_T10!$B$2:$AW$3000,6,FALSE))=TRUE,"",VLOOKUP($B73,IN_T10!$B$2:$AW$3000,6,FALSE))</f>
        <v>0</v>
      </c>
      <c r="H73" s="469">
        <f>IF(ISERROR(VLOOKUP($B73,IN_T10!$B$2:$AW$3000,7,FALSE))=TRUE,"",VLOOKUP($B73,IN_T10!$B$2:$AW$3000,7,FALSE))</f>
        <v>0</v>
      </c>
      <c r="I73" s="467">
        <f>IF(ISERROR(VLOOKUP($B73,IN_T10!$B$2:$AW$3000,8,FALSE))=TRUE,"",VLOOKUP($B73,IN_T10!$B$2:$AW$3000,8,FALSE))</f>
        <v>0</v>
      </c>
      <c r="J73" s="469">
        <f>IF(ISERROR(VLOOKUP($B73,IN_T10!$B$2:$AW$3000,9,FALSE))=TRUE,"",VLOOKUP($B73,IN_T10!$B$2:$AW$3000,9,FALSE))</f>
        <v>0</v>
      </c>
      <c r="K73" s="467">
        <f>IF(ISERROR(VLOOKUP($B73,IN_T10!$B$2:$AW$3000,10,FALSE))=TRUE,"",VLOOKUP($B73,IN_T10!$B$2:$AW$3000,10,FALSE))</f>
        <v>0</v>
      </c>
      <c r="L73" s="469">
        <f>IF(ISERROR(VLOOKUP($B73,IN_T10!$B$2:$AW$3000,11,FALSE))=TRUE,"",VLOOKUP($B73,IN_T10!$B$2:$AW$3000,11,FALSE))</f>
        <v>0</v>
      </c>
      <c r="M73" s="467">
        <f>IF(ISERROR(VLOOKUP($B73,IN_T10!$B$2:$AW$3000,12,FALSE))=TRUE,"",VLOOKUP($B73,IN_T10!$B$2:$AW$3000,12,FALSE))</f>
        <v>0</v>
      </c>
      <c r="N73" s="469">
        <f>IF(ISERROR(VLOOKUP($B73,IN_T10!$B$2:$AW$3000,13,FALSE))=TRUE,"",VLOOKUP($B73,IN_T10!$B$2:$AW$3000,13,FALSE))</f>
        <v>0</v>
      </c>
      <c r="O73" s="467">
        <f>IF(ISERROR(VLOOKUP($B73,IN_T10!$B$2:$AW$3000,14,FALSE))=TRUE,"",VLOOKUP($B73,IN_T10!$B$2:$AW$3000,14,FALSE))</f>
        <v>0</v>
      </c>
      <c r="P73" s="469">
        <f>IF(ISERROR(VLOOKUP($B73,IN_T10!$B$2:$AW$3000,15,FALSE))=TRUE,"",VLOOKUP($B73,IN_T10!$B$2:$AW$3000,15,FALSE))</f>
        <v>0</v>
      </c>
      <c r="Q73" s="467">
        <f>IF(ISERROR(VLOOKUP($B73,IN_T10!$B$2:$AW$3000,16,FALSE))=TRUE,"",VLOOKUP($B73,IN_T10!$B$2:$AW$3000,16,FALSE))</f>
        <v>0</v>
      </c>
      <c r="R73" s="469">
        <f>IF(ISERROR(VLOOKUP($B73,IN_T10!$B$2:$AW$3000,17,FALSE))=TRUE,"",VLOOKUP($B73,IN_T10!$B$2:$AW$3000,17,FALSE))</f>
        <v>0</v>
      </c>
      <c r="S73" s="467">
        <f>IF(ISERROR(VLOOKUP($B73,IN_T10!$B$2:$AW$3000,18,FALSE))=TRUE,"",VLOOKUP($B73,IN_T10!$B$2:$AW$3000,18,FALSE))</f>
        <v>0</v>
      </c>
      <c r="T73" s="469">
        <f>IF(ISERROR(VLOOKUP($B73,IN_T10!$B$2:$AW$3000,19,FALSE))=TRUE,"",VLOOKUP($B73,IN_T10!$B$2:$AW$3000,19,FALSE))</f>
        <v>0</v>
      </c>
      <c r="U73" s="467">
        <v>0</v>
      </c>
      <c r="V73" s="469">
        <v>0</v>
      </c>
      <c r="W73" s="467">
        <f>IF(ISERROR(VLOOKUP($B73,IN_T10!$B$2:$AW$3000,22,FALSE))=TRUE,"",VLOOKUP($B73,IN_T10!$B$2:$AW$3000,22,FALSE))</f>
        <v>0</v>
      </c>
      <c r="X73" s="469">
        <f>IF(ISERROR(VLOOKUP($B73,IN_T10!$B$2:$AW$3000,23,FALSE))=TRUE,"",VLOOKUP($B73,IN_T10!$B$2:$AW$3000,23,FALSE))</f>
        <v>0</v>
      </c>
      <c r="Y73" s="467">
        <f>IF(ISERROR(VLOOKUP($B73,IN_T10!$B$2:$AW$3000,24,FALSE))=TRUE,"",VLOOKUP($B73,IN_T10!$B$2:$AW$3000,24,FALSE))</f>
        <v>0</v>
      </c>
      <c r="Z73" s="469">
        <f>IF(ISERROR(VLOOKUP($B73,IN_T10!$B$2:$AW$3000,25,FALSE))=TRUE,"",VLOOKUP($B73,IN_T10!$B$2:$AW$3000,25,FALSE))</f>
        <v>0</v>
      </c>
      <c r="AA73" s="467">
        <f>IF(ISERROR(VLOOKUP($B73,IN_T10!$B$2:$AW$3000,26,FALSE))=TRUE,"",VLOOKUP($B73,IN_T10!$B$2:$AW$3000,26,FALSE))</f>
        <v>0</v>
      </c>
      <c r="AB73" s="469">
        <f>IF(ISERROR(VLOOKUP($B73,IN_T10!$B$2:$AW$3000,27,FALSE))=TRUE,"",VLOOKUP($B73,IN_T10!$B$2:$AW$3000,27,FALSE))</f>
        <v>0</v>
      </c>
      <c r="AC73" s="467">
        <f>IF(ISERROR(VLOOKUP($B73,IN_T10!$B$2:$AW$3000,28,FALSE))=TRUE,"",VLOOKUP($B73,IN_T10!$B$2:$AW$3000,28,FALSE))</f>
        <v>0</v>
      </c>
      <c r="AD73" s="469">
        <f>IF(ISERROR(VLOOKUP($B73,IN_T10!$B$2:$AW$3000,29,FALSE))=TRUE,"",VLOOKUP($B73,IN_T10!$B$2:$AW$3000,29,FALSE))</f>
        <v>0</v>
      </c>
      <c r="AE73" s="467">
        <f>IF(ISERROR(VLOOKUP($B73,IN_T10!$B$2:$AW$3000,30,FALSE))=TRUE,"",VLOOKUP($B73,IN_T10!$B$2:$AW$3000,30,FALSE))</f>
        <v>0</v>
      </c>
      <c r="AF73" s="469">
        <f>IF(ISERROR(VLOOKUP($B73,IN_T10!$B$2:$AW$3000,31,FALSE))=TRUE,"",VLOOKUP($B73,IN_T10!$B$2:$AW$3000,31,FALSE))</f>
        <v>0</v>
      </c>
      <c r="AG73" s="467">
        <f>IF(ISERROR(VLOOKUP($B73,IN_T10!$B$2:$AW$3000,32,FALSE))=TRUE,"",VLOOKUP($B73,IN_T10!$B$2:$AW$3000,32,FALSE))</f>
        <v>0</v>
      </c>
      <c r="AH73" s="469">
        <f>IF(ISERROR(VLOOKUP($B73,IN_T10!$B$2:$AW$3000,33,FALSE))=TRUE,"",VLOOKUP($B73,IN_T10!$B$2:$AW$3000,33,FALSE))</f>
        <v>0</v>
      </c>
      <c r="AI73" s="467">
        <f>IF(ISERROR(VLOOKUP($B73,IN_T10!$B$2:$AW$3000,34,FALSE))=TRUE,"",VLOOKUP($B73,IN_T10!$B$2:$AW$3000,34,FALSE))</f>
        <v>0</v>
      </c>
      <c r="AJ73" s="469">
        <f>IF(ISERROR(VLOOKUP($B73,IN_T10!$B$2:$AW$3000,35,FALSE))=TRUE,"",VLOOKUP($B73,IN_T10!$B$2:$AW$3000,35,FALSE))</f>
        <v>0</v>
      </c>
      <c r="AK73" s="467">
        <f>IF(ISERROR(VLOOKUP($B73,IN_T10!$B$2:$AW$3000,36,FALSE))=TRUE,"",VLOOKUP($B73,IN_T10!$B$2:$AW$3000,36,FALSE))</f>
        <v>0</v>
      </c>
      <c r="AL73" s="469">
        <f>IF(ISERROR(VLOOKUP($B73,IN_T10!$B$2:$AW$3000,37,FALSE))=TRUE,"",VLOOKUP($B73,IN_T10!$B$2:$AW$3000,37,FALSE))</f>
        <v>0</v>
      </c>
      <c r="AM73" s="467">
        <f>IF(ISERROR(VLOOKUP($B73,IN_T10!$B$2:$AW$3000,38,FALSE))=TRUE,"",VLOOKUP($B73,IN_T10!$B$2:$AW$3000,38,FALSE))</f>
        <v>0</v>
      </c>
      <c r="AN73" s="469">
        <f>IF(ISERROR(VLOOKUP($B73,IN_T10!$B$2:$AW$3000,39,FALSE))=TRUE,"",VLOOKUP($B73,IN_T10!$B$2:$AW$3000,39,FALSE))</f>
        <v>0</v>
      </c>
      <c r="AO73" s="467">
        <f>IF(ISERROR(VLOOKUP($B73,IN_T10!$B$2:$AW$3000,40,FALSE))=TRUE,"",VLOOKUP($B73,IN_T10!$B$2:$AW$3000,40,FALSE))</f>
        <v>0</v>
      </c>
      <c r="AP73" s="469">
        <f>IF(ISERROR(VLOOKUP($B73,IN_T10!$B$2:$AW$3000,41,FALSE))=TRUE,"",VLOOKUP($B73,IN_T10!$B$2:$AW$3000,41,FALSE))</f>
        <v>0</v>
      </c>
      <c r="AQ73" s="467">
        <f>IF(ISERROR(VLOOKUP($B73,IN_T10!$B$2:$AW$3000,42,FALSE))=TRUE,"",VLOOKUP($B73,IN_T10!$B$2:$AW$3000,42,FALSE))</f>
        <v>0</v>
      </c>
      <c r="AR73" s="469">
        <f>IF(ISERROR(VLOOKUP($B73,IN_T10!$B$2:$AW$3000,43,FALSE))=TRUE,"",VLOOKUP($B73,IN_T10!$B$2:$AW$3000,43,FALSE))</f>
        <v>0</v>
      </c>
      <c r="AS73" s="467">
        <f>IF(ISERROR(VLOOKUP($B73,IN_T10!$B$2:$AW$3000,44,FALSE))=TRUE,"",VLOOKUP($B73,IN_T10!$B$2:$AW$3000,44,FALSE))</f>
        <v>0</v>
      </c>
      <c r="AT73" s="472">
        <f>IF(ISERROR(VLOOKUP($B73,IN_T10!$B$2:$AW$3000,45,FALSE))=TRUE,"",VLOOKUP($B73,IN_T10!$B$2:$AW$3000,45,FALSE))</f>
        <v>0</v>
      </c>
      <c r="AU73" s="1179">
        <f t="shared" si="3"/>
        <v>0</v>
      </c>
      <c r="AV73" s="1180">
        <f t="shared" si="4"/>
        <v>0</v>
      </c>
      <c r="AW73" s="1490" t="str">
        <f t="shared" si="5"/>
        <v>OK</v>
      </c>
      <c r="AX73" s="1488">
        <f>'t1'!K73-'t3'!C73-'t3'!E73-'t3'!G73-'t3'!I73+'t3'!K73+'t3'!M73+'t3'!O73</f>
        <v>0</v>
      </c>
      <c r="AY73" s="1489">
        <f>'t1'!L73-'t3'!D73-'t3'!F73-'t3'!H73-'t3'!J73+'t3'!L73+'t3'!N73+'t3'!P73</f>
        <v>0</v>
      </c>
      <c r="AZ73" s="937">
        <f>'t1'!M73</f>
        <v>0</v>
      </c>
    </row>
    <row r="74" spans="1:52" ht="14.25" customHeight="1" thickBot="1" x14ac:dyDescent="0.3">
      <c r="A74" s="1001" t="str">
        <f>'t1'!A74</f>
        <v>Dir. Prof. San. Riabilitat. T.det.art.15-septies dlgs 502/92</v>
      </c>
      <c r="B74" s="1027" t="str">
        <f>'t1'!B74</f>
        <v>SD048C</v>
      </c>
      <c r="C74" s="467">
        <f>IF(ISERROR(VLOOKUP($B74,IN_T10!$B$2:$AW$3000,2,FALSE))=TRUE,"",VLOOKUP($B74,IN_T10!$B$2:$AW$3000,2,FALSE))</f>
        <v>0</v>
      </c>
      <c r="D74" s="469">
        <f>IF(ISERROR(VLOOKUP($B74,IN_T10!$B$2:$AW$3000,3,FALSE))=TRUE,"",VLOOKUP($B74,IN_T10!$B$2:$AW$3000,3,FALSE))</f>
        <v>0</v>
      </c>
      <c r="E74" s="467">
        <f>IF(ISERROR(VLOOKUP($B74,IN_T10!$B$2:$AW$3000,4,FALSE))=TRUE,"",VLOOKUP($B74,IN_T10!$B$2:$AW$3000,4,FALSE))</f>
        <v>0</v>
      </c>
      <c r="F74" s="469">
        <f>IF(ISERROR(VLOOKUP($B74,IN_T10!$B$2:$AW$3000,5,FALSE))=TRUE,"",VLOOKUP($B74,IN_T10!$B$2:$AW$3000,5,FALSE))</f>
        <v>0</v>
      </c>
      <c r="G74" s="467">
        <f>IF(ISERROR(VLOOKUP($B74,IN_T10!$B$2:$AW$3000,6,FALSE))=TRUE,"",VLOOKUP($B74,IN_T10!$B$2:$AW$3000,6,FALSE))</f>
        <v>0</v>
      </c>
      <c r="H74" s="469">
        <f>IF(ISERROR(VLOOKUP($B74,IN_T10!$B$2:$AW$3000,7,FALSE))=TRUE,"",VLOOKUP($B74,IN_T10!$B$2:$AW$3000,7,FALSE))</f>
        <v>0</v>
      </c>
      <c r="I74" s="467">
        <f>IF(ISERROR(VLOOKUP($B74,IN_T10!$B$2:$AW$3000,8,FALSE))=TRUE,"",VLOOKUP($B74,IN_T10!$B$2:$AW$3000,8,FALSE))</f>
        <v>0</v>
      </c>
      <c r="J74" s="469">
        <f>IF(ISERROR(VLOOKUP($B74,IN_T10!$B$2:$AW$3000,9,FALSE))=TRUE,"",VLOOKUP($B74,IN_T10!$B$2:$AW$3000,9,FALSE))</f>
        <v>0</v>
      </c>
      <c r="K74" s="467">
        <f>IF(ISERROR(VLOOKUP($B74,IN_T10!$B$2:$AW$3000,10,FALSE))=TRUE,"",VLOOKUP($B74,IN_T10!$B$2:$AW$3000,10,FALSE))</f>
        <v>0</v>
      </c>
      <c r="L74" s="469">
        <f>IF(ISERROR(VLOOKUP($B74,IN_T10!$B$2:$AW$3000,11,FALSE))=TRUE,"",VLOOKUP($B74,IN_T10!$B$2:$AW$3000,11,FALSE))</f>
        <v>0</v>
      </c>
      <c r="M74" s="467">
        <f>IF(ISERROR(VLOOKUP($B74,IN_T10!$B$2:$AW$3000,12,FALSE))=TRUE,"",VLOOKUP($B74,IN_T10!$B$2:$AW$3000,12,FALSE))</f>
        <v>0</v>
      </c>
      <c r="N74" s="469">
        <f>IF(ISERROR(VLOOKUP($B74,IN_T10!$B$2:$AW$3000,13,FALSE))=TRUE,"",VLOOKUP($B74,IN_T10!$B$2:$AW$3000,13,FALSE))</f>
        <v>0</v>
      </c>
      <c r="O74" s="467">
        <f>IF(ISERROR(VLOOKUP($B74,IN_T10!$B$2:$AW$3000,14,FALSE))=TRUE,"",VLOOKUP($B74,IN_T10!$B$2:$AW$3000,14,FALSE))</f>
        <v>0</v>
      </c>
      <c r="P74" s="469">
        <f>IF(ISERROR(VLOOKUP($B74,IN_T10!$B$2:$AW$3000,15,FALSE))=TRUE,"",VLOOKUP($B74,IN_T10!$B$2:$AW$3000,15,FALSE))</f>
        <v>0</v>
      </c>
      <c r="Q74" s="467">
        <f>IF(ISERROR(VLOOKUP($B74,IN_T10!$B$2:$AW$3000,16,FALSE))=TRUE,"",VLOOKUP($B74,IN_T10!$B$2:$AW$3000,16,FALSE))</f>
        <v>0</v>
      </c>
      <c r="R74" s="469">
        <f>IF(ISERROR(VLOOKUP($B74,IN_T10!$B$2:$AW$3000,17,FALSE))=TRUE,"",VLOOKUP($B74,IN_T10!$B$2:$AW$3000,17,FALSE))</f>
        <v>0</v>
      </c>
      <c r="S74" s="467">
        <f>IF(ISERROR(VLOOKUP($B74,IN_T10!$B$2:$AW$3000,18,FALSE))=TRUE,"",VLOOKUP($B74,IN_T10!$B$2:$AW$3000,18,FALSE))</f>
        <v>0</v>
      </c>
      <c r="T74" s="469">
        <f>IF(ISERROR(VLOOKUP($B74,IN_T10!$B$2:$AW$3000,19,FALSE))=TRUE,"",VLOOKUP($B74,IN_T10!$B$2:$AW$3000,19,FALSE))</f>
        <v>0</v>
      </c>
      <c r="U74" s="467">
        <v>0</v>
      </c>
      <c r="V74" s="469">
        <v>0</v>
      </c>
      <c r="W74" s="467">
        <f>IF(ISERROR(VLOOKUP($B74,IN_T10!$B$2:$AW$3000,22,FALSE))=TRUE,"",VLOOKUP($B74,IN_T10!$B$2:$AW$3000,22,FALSE))</f>
        <v>0</v>
      </c>
      <c r="X74" s="469">
        <f>IF(ISERROR(VLOOKUP($B74,IN_T10!$B$2:$AW$3000,23,FALSE))=TRUE,"",VLOOKUP($B74,IN_T10!$B$2:$AW$3000,23,FALSE))</f>
        <v>0</v>
      </c>
      <c r="Y74" s="467">
        <f>IF(ISERROR(VLOOKUP($B74,IN_T10!$B$2:$AW$3000,24,FALSE))=TRUE,"",VLOOKUP($B74,IN_T10!$B$2:$AW$3000,24,FALSE))</f>
        <v>0</v>
      </c>
      <c r="Z74" s="469">
        <f>IF(ISERROR(VLOOKUP($B74,IN_T10!$B$2:$AW$3000,25,FALSE))=TRUE,"",VLOOKUP($B74,IN_T10!$B$2:$AW$3000,25,FALSE))</f>
        <v>0</v>
      </c>
      <c r="AA74" s="467">
        <f>IF(ISERROR(VLOOKUP($B74,IN_T10!$B$2:$AW$3000,26,FALSE))=TRUE,"",VLOOKUP($B74,IN_T10!$B$2:$AW$3000,26,FALSE))</f>
        <v>0</v>
      </c>
      <c r="AB74" s="469">
        <f>IF(ISERROR(VLOOKUP($B74,IN_T10!$B$2:$AW$3000,27,FALSE))=TRUE,"",VLOOKUP($B74,IN_T10!$B$2:$AW$3000,27,FALSE))</f>
        <v>0</v>
      </c>
      <c r="AC74" s="467">
        <f>IF(ISERROR(VLOOKUP($B74,IN_T10!$B$2:$AW$3000,28,FALSE))=TRUE,"",VLOOKUP($B74,IN_T10!$B$2:$AW$3000,28,FALSE))</f>
        <v>0</v>
      </c>
      <c r="AD74" s="469">
        <f>IF(ISERROR(VLOOKUP($B74,IN_T10!$B$2:$AW$3000,29,FALSE))=TRUE,"",VLOOKUP($B74,IN_T10!$B$2:$AW$3000,29,FALSE))</f>
        <v>0</v>
      </c>
      <c r="AE74" s="467">
        <f>IF(ISERROR(VLOOKUP($B74,IN_T10!$B$2:$AW$3000,30,FALSE))=TRUE,"",VLOOKUP($B74,IN_T10!$B$2:$AW$3000,30,FALSE))</f>
        <v>0</v>
      </c>
      <c r="AF74" s="469">
        <f>IF(ISERROR(VLOOKUP($B74,IN_T10!$B$2:$AW$3000,31,FALSE))=TRUE,"",VLOOKUP($B74,IN_T10!$B$2:$AW$3000,31,FALSE))</f>
        <v>0</v>
      </c>
      <c r="AG74" s="467">
        <f>IF(ISERROR(VLOOKUP($B74,IN_T10!$B$2:$AW$3000,32,FALSE))=TRUE,"",VLOOKUP($B74,IN_T10!$B$2:$AW$3000,32,FALSE))</f>
        <v>0</v>
      </c>
      <c r="AH74" s="469">
        <f>IF(ISERROR(VLOOKUP($B74,IN_T10!$B$2:$AW$3000,33,FALSE))=TRUE,"",VLOOKUP($B74,IN_T10!$B$2:$AW$3000,33,FALSE))</f>
        <v>0</v>
      </c>
      <c r="AI74" s="467">
        <f>IF(ISERROR(VLOOKUP($B74,IN_T10!$B$2:$AW$3000,34,FALSE))=TRUE,"",VLOOKUP($B74,IN_T10!$B$2:$AW$3000,34,FALSE))</f>
        <v>0</v>
      </c>
      <c r="AJ74" s="469">
        <f>IF(ISERROR(VLOOKUP($B74,IN_T10!$B$2:$AW$3000,35,FALSE))=TRUE,"",VLOOKUP($B74,IN_T10!$B$2:$AW$3000,35,FALSE))</f>
        <v>0</v>
      </c>
      <c r="AK74" s="467">
        <f>IF(ISERROR(VLOOKUP($B74,IN_T10!$B$2:$AW$3000,36,FALSE))=TRUE,"",VLOOKUP($B74,IN_T10!$B$2:$AW$3000,36,FALSE))</f>
        <v>0</v>
      </c>
      <c r="AL74" s="469">
        <f>IF(ISERROR(VLOOKUP($B74,IN_T10!$B$2:$AW$3000,37,FALSE))=TRUE,"",VLOOKUP($B74,IN_T10!$B$2:$AW$3000,37,FALSE))</f>
        <v>0</v>
      </c>
      <c r="AM74" s="467">
        <f>IF(ISERROR(VLOOKUP($B74,IN_T10!$B$2:$AW$3000,38,FALSE))=TRUE,"",VLOOKUP($B74,IN_T10!$B$2:$AW$3000,38,FALSE))</f>
        <v>0</v>
      </c>
      <c r="AN74" s="469">
        <f>IF(ISERROR(VLOOKUP($B74,IN_T10!$B$2:$AW$3000,39,FALSE))=TRUE,"",VLOOKUP($B74,IN_T10!$B$2:$AW$3000,39,FALSE))</f>
        <v>0</v>
      </c>
      <c r="AO74" s="467">
        <f>IF(ISERROR(VLOOKUP($B74,IN_T10!$B$2:$AW$3000,40,FALSE))=TRUE,"",VLOOKUP($B74,IN_T10!$B$2:$AW$3000,40,FALSE))</f>
        <v>0</v>
      </c>
      <c r="AP74" s="469">
        <f>IF(ISERROR(VLOOKUP($B74,IN_T10!$B$2:$AW$3000,41,FALSE))=TRUE,"",VLOOKUP($B74,IN_T10!$B$2:$AW$3000,41,FALSE))</f>
        <v>0</v>
      </c>
      <c r="AQ74" s="467">
        <f>IF(ISERROR(VLOOKUP($B74,IN_T10!$B$2:$AW$3000,42,FALSE))=TRUE,"",VLOOKUP($B74,IN_T10!$B$2:$AW$3000,42,FALSE))</f>
        <v>0</v>
      </c>
      <c r="AR74" s="469">
        <f>IF(ISERROR(VLOOKUP($B74,IN_T10!$B$2:$AW$3000,43,FALSE))=TRUE,"",VLOOKUP($B74,IN_T10!$B$2:$AW$3000,43,FALSE))</f>
        <v>0</v>
      </c>
      <c r="AS74" s="467">
        <f>IF(ISERROR(VLOOKUP($B74,IN_T10!$B$2:$AW$3000,44,FALSE))=TRUE,"",VLOOKUP($B74,IN_T10!$B$2:$AW$3000,44,FALSE))</f>
        <v>0</v>
      </c>
      <c r="AT74" s="472">
        <f>IF(ISERROR(VLOOKUP($B74,IN_T10!$B$2:$AW$3000,45,FALSE))=TRUE,"",VLOOKUP($B74,IN_T10!$B$2:$AW$3000,45,FALSE))</f>
        <v>0</v>
      </c>
      <c r="AU74" s="1179">
        <f t="shared" si="3"/>
        <v>0</v>
      </c>
      <c r="AV74" s="1180">
        <f t="shared" si="4"/>
        <v>0</v>
      </c>
      <c r="AW74" s="1490" t="str">
        <f t="shared" si="5"/>
        <v>OK</v>
      </c>
      <c r="AX74" s="1488">
        <f>'t1'!K74-'t3'!C74-'t3'!E74-'t3'!G74-'t3'!I74+'t3'!K74+'t3'!M74+'t3'!O74</f>
        <v>0</v>
      </c>
      <c r="AY74" s="1489">
        <f>'t1'!L74-'t3'!D74-'t3'!F74-'t3'!H74-'t3'!J74+'t3'!L74+'t3'!N74+'t3'!P74</f>
        <v>0</v>
      </c>
      <c r="AZ74" s="937">
        <f>'t1'!M74</f>
        <v>0</v>
      </c>
    </row>
    <row r="75" spans="1:52" ht="14.25" customHeight="1" thickBot="1" x14ac:dyDescent="0.3">
      <c r="A75" s="1001" t="str">
        <f>'t1'!A75</f>
        <v>Dirigente prof. Tecnico sanitarie (inc. Strut. Compl.)</v>
      </c>
      <c r="B75" s="1027" t="str">
        <f>'t1'!B75</f>
        <v>SD0CO3</v>
      </c>
      <c r="C75" s="467">
        <f>IF(ISERROR(VLOOKUP($B75,IN_T10!$B$2:$AW$3000,2,FALSE))=TRUE,"",VLOOKUP($B75,IN_T10!$B$2:$AW$3000,2,FALSE))</f>
        <v>0</v>
      </c>
      <c r="D75" s="469">
        <f>IF(ISERROR(VLOOKUP($B75,IN_T10!$B$2:$AW$3000,3,FALSE))=TRUE,"",VLOOKUP($B75,IN_T10!$B$2:$AW$3000,3,FALSE))</f>
        <v>0</v>
      </c>
      <c r="E75" s="467">
        <f>IF(ISERROR(VLOOKUP($B75,IN_T10!$B$2:$AW$3000,4,FALSE))=TRUE,"",VLOOKUP($B75,IN_T10!$B$2:$AW$3000,4,FALSE))</f>
        <v>0</v>
      </c>
      <c r="F75" s="469">
        <f>IF(ISERROR(VLOOKUP($B75,IN_T10!$B$2:$AW$3000,5,FALSE))=TRUE,"",VLOOKUP($B75,IN_T10!$B$2:$AW$3000,5,FALSE))</f>
        <v>0</v>
      </c>
      <c r="G75" s="467">
        <f>IF(ISERROR(VLOOKUP($B75,IN_T10!$B$2:$AW$3000,6,FALSE))=TRUE,"",VLOOKUP($B75,IN_T10!$B$2:$AW$3000,6,FALSE))</f>
        <v>0</v>
      </c>
      <c r="H75" s="469">
        <f>IF(ISERROR(VLOOKUP($B75,IN_T10!$B$2:$AW$3000,7,FALSE))=TRUE,"",VLOOKUP($B75,IN_T10!$B$2:$AW$3000,7,FALSE))</f>
        <v>0</v>
      </c>
      <c r="I75" s="467">
        <f>IF(ISERROR(VLOOKUP($B75,IN_T10!$B$2:$AW$3000,8,FALSE))=TRUE,"",VLOOKUP($B75,IN_T10!$B$2:$AW$3000,8,FALSE))</f>
        <v>0</v>
      </c>
      <c r="J75" s="469">
        <f>IF(ISERROR(VLOOKUP($B75,IN_T10!$B$2:$AW$3000,9,FALSE))=TRUE,"",VLOOKUP($B75,IN_T10!$B$2:$AW$3000,9,FALSE))</f>
        <v>0</v>
      </c>
      <c r="K75" s="467">
        <f>IF(ISERROR(VLOOKUP($B75,IN_T10!$B$2:$AW$3000,10,FALSE))=TRUE,"",VLOOKUP($B75,IN_T10!$B$2:$AW$3000,10,FALSE))</f>
        <v>0</v>
      </c>
      <c r="L75" s="469">
        <f>IF(ISERROR(VLOOKUP($B75,IN_T10!$B$2:$AW$3000,11,FALSE))=TRUE,"",VLOOKUP($B75,IN_T10!$B$2:$AW$3000,11,FALSE))</f>
        <v>0</v>
      </c>
      <c r="M75" s="467">
        <f>IF(ISERROR(VLOOKUP($B75,IN_T10!$B$2:$AW$3000,12,FALSE))=TRUE,"",VLOOKUP($B75,IN_T10!$B$2:$AW$3000,12,FALSE))</f>
        <v>0</v>
      </c>
      <c r="N75" s="469">
        <f>IF(ISERROR(VLOOKUP($B75,IN_T10!$B$2:$AW$3000,13,FALSE))=TRUE,"",VLOOKUP($B75,IN_T10!$B$2:$AW$3000,13,FALSE))</f>
        <v>0</v>
      </c>
      <c r="O75" s="467">
        <f>IF(ISERROR(VLOOKUP($B75,IN_T10!$B$2:$AW$3000,14,FALSE))=TRUE,"",VLOOKUP($B75,IN_T10!$B$2:$AW$3000,14,FALSE))</f>
        <v>0</v>
      </c>
      <c r="P75" s="469">
        <f>IF(ISERROR(VLOOKUP($B75,IN_T10!$B$2:$AW$3000,15,FALSE))=TRUE,"",VLOOKUP($B75,IN_T10!$B$2:$AW$3000,15,FALSE))</f>
        <v>0</v>
      </c>
      <c r="Q75" s="467">
        <f>IF(ISERROR(VLOOKUP($B75,IN_T10!$B$2:$AW$3000,16,FALSE))=TRUE,"",VLOOKUP($B75,IN_T10!$B$2:$AW$3000,16,FALSE))</f>
        <v>0</v>
      </c>
      <c r="R75" s="469">
        <f>IF(ISERROR(VLOOKUP($B75,IN_T10!$B$2:$AW$3000,17,FALSE))=TRUE,"",VLOOKUP($B75,IN_T10!$B$2:$AW$3000,17,FALSE))</f>
        <v>0</v>
      </c>
      <c r="S75" s="467">
        <f>IF(ISERROR(VLOOKUP($B75,IN_T10!$B$2:$AW$3000,18,FALSE))=TRUE,"",VLOOKUP($B75,IN_T10!$B$2:$AW$3000,18,FALSE))</f>
        <v>0</v>
      </c>
      <c r="T75" s="469">
        <f>IF(ISERROR(VLOOKUP($B75,IN_T10!$B$2:$AW$3000,19,FALSE))=TRUE,"",VLOOKUP($B75,IN_T10!$B$2:$AW$3000,19,FALSE))</f>
        <v>0</v>
      </c>
      <c r="U75" s="467">
        <v>0</v>
      </c>
      <c r="V75" s="469">
        <v>0</v>
      </c>
      <c r="W75" s="467">
        <f>IF(ISERROR(VLOOKUP($B75,IN_T10!$B$2:$AW$3000,22,FALSE))=TRUE,"",VLOOKUP($B75,IN_T10!$B$2:$AW$3000,22,FALSE))</f>
        <v>0</v>
      </c>
      <c r="X75" s="469">
        <f>IF(ISERROR(VLOOKUP($B75,IN_T10!$B$2:$AW$3000,23,FALSE))=TRUE,"",VLOOKUP($B75,IN_T10!$B$2:$AW$3000,23,FALSE))</f>
        <v>0</v>
      </c>
      <c r="Y75" s="467">
        <f>IF(ISERROR(VLOOKUP($B75,IN_T10!$B$2:$AW$3000,24,FALSE))=TRUE,"",VLOOKUP($B75,IN_T10!$B$2:$AW$3000,24,FALSE))</f>
        <v>0</v>
      </c>
      <c r="Z75" s="469">
        <f>IF(ISERROR(VLOOKUP($B75,IN_T10!$B$2:$AW$3000,25,FALSE))=TRUE,"",VLOOKUP($B75,IN_T10!$B$2:$AW$3000,25,FALSE))</f>
        <v>0</v>
      </c>
      <c r="AA75" s="467">
        <f>IF(ISERROR(VLOOKUP($B75,IN_T10!$B$2:$AW$3000,26,FALSE))=TRUE,"",VLOOKUP($B75,IN_T10!$B$2:$AW$3000,26,FALSE))</f>
        <v>0</v>
      </c>
      <c r="AB75" s="469">
        <f>IF(ISERROR(VLOOKUP($B75,IN_T10!$B$2:$AW$3000,27,FALSE))=TRUE,"",VLOOKUP($B75,IN_T10!$B$2:$AW$3000,27,FALSE))</f>
        <v>0</v>
      </c>
      <c r="AC75" s="467">
        <f>IF(ISERROR(VLOOKUP($B75,IN_T10!$B$2:$AW$3000,28,FALSE))=TRUE,"",VLOOKUP($B75,IN_T10!$B$2:$AW$3000,28,FALSE))</f>
        <v>0</v>
      </c>
      <c r="AD75" s="469">
        <f>IF(ISERROR(VLOOKUP($B75,IN_T10!$B$2:$AW$3000,29,FALSE))=TRUE,"",VLOOKUP($B75,IN_T10!$B$2:$AW$3000,29,FALSE))</f>
        <v>0</v>
      </c>
      <c r="AE75" s="467">
        <f>IF(ISERROR(VLOOKUP($B75,IN_T10!$B$2:$AW$3000,30,FALSE))=TRUE,"",VLOOKUP($B75,IN_T10!$B$2:$AW$3000,30,FALSE))</f>
        <v>0</v>
      </c>
      <c r="AF75" s="469">
        <f>IF(ISERROR(VLOOKUP($B75,IN_T10!$B$2:$AW$3000,31,FALSE))=TRUE,"",VLOOKUP($B75,IN_T10!$B$2:$AW$3000,31,FALSE))</f>
        <v>0</v>
      </c>
      <c r="AG75" s="467">
        <f>IF(ISERROR(VLOOKUP($B75,IN_T10!$B$2:$AW$3000,32,FALSE))=TRUE,"",VLOOKUP($B75,IN_T10!$B$2:$AW$3000,32,FALSE))</f>
        <v>0</v>
      </c>
      <c r="AH75" s="469">
        <f>IF(ISERROR(VLOOKUP($B75,IN_T10!$B$2:$AW$3000,33,FALSE))=TRUE,"",VLOOKUP($B75,IN_T10!$B$2:$AW$3000,33,FALSE))</f>
        <v>0</v>
      </c>
      <c r="AI75" s="467">
        <f>IF(ISERROR(VLOOKUP($B75,IN_T10!$B$2:$AW$3000,34,FALSE))=TRUE,"",VLOOKUP($B75,IN_T10!$B$2:$AW$3000,34,FALSE))</f>
        <v>0</v>
      </c>
      <c r="AJ75" s="469">
        <f>IF(ISERROR(VLOOKUP($B75,IN_T10!$B$2:$AW$3000,35,FALSE))=TRUE,"",VLOOKUP($B75,IN_T10!$B$2:$AW$3000,35,FALSE))</f>
        <v>0</v>
      </c>
      <c r="AK75" s="467">
        <f>IF(ISERROR(VLOOKUP($B75,IN_T10!$B$2:$AW$3000,36,FALSE))=TRUE,"",VLOOKUP($B75,IN_T10!$B$2:$AW$3000,36,FALSE))</f>
        <v>0</v>
      </c>
      <c r="AL75" s="469">
        <f>IF(ISERROR(VLOOKUP($B75,IN_T10!$B$2:$AW$3000,37,FALSE))=TRUE,"",VLOOKUP($B75,IN_T10!$B$2:$AW$3000,37,FALSE))</f>
        <v>0</v>
      </c>
      <c r="AM75" s="467">
        <f>IF(ISERROR(VLOOKUP($B75,IN_T10!$B$2:$AW$3000,38,FALSE))=TRUE,"",VLOOKUP($B75,IN_T10!$B$2:$AW$3000,38,FALSE))</f>
        <v>0</v>
      </c>
      <c r="AN75" s="469">
        <f>IF(ISERROR(VLOOKUP($B75,IN_T10!$B$2:$AW$3000,39,FALSE))=TRUE,"",VLOOKUP($B75,IN_T10!$B$2:$AW$3000,39,FALSE))</f>
        <v>0</v>
      </c>
      <c r="AO75" s="467">
        <f>IF(ISERROR(VLOOKUP($B75,IN_T10!$B$2:$AW$3000,40,FALSE))=TRUE,"",VLOOKUP($B75,IN_T10!$B$2:$AW$3000,40,FALSE))</f>
        <v>0</v>
      </c>
      <c r="AP75" s="469">
        <f>IF(ISERROR(VLOOKUP($B75,IN_T10!$B$2:$AW$3000,41,FALSE))=TRUE,"",VLOOKUP($B75,IN_T10!$B$2:$AW$3000,41,FALSE))</f>
        <v>0</v>
      </c>
      <c r="AQ75" s="467">
        <f>IF(ISERROR(VLOOKUP($B75,IN_T10!$B$2:$AW$3000,42,FALSE))=TRUE,"",VLOOKUP($B75,IN_T10!$B$2:$AW$3000,42,FALSE))</f>
        <v>0</v>
      </c>
      <c r="AR75" s="469">
        <f>IF(ISERROR(VLOOKUP($B75,IN_T10!$B$2:$AW$3000,43,FALSE))=TRUE,"",VLOOKUP($B75,IN_T10!$B$2:$AW$3000,43,FALSE))</f>
        <v>0</v>
      </c>
      <c r="AS75" s="467">
        <f>IF(ISERROR(VLOOKUP($B75,IN_T10!$B$2:$AW$3000,44,FALSE))=TRUE,"",VLOOKUP($B75,IN_T10!$B$2:$AW$3000,44,FALSE))</f>
        <v>0</v>
      </c>
      <c r="AT75" s="472">
        <f>IF(ISERROR(VLOOKUP($B75,IN_T10!$B$2:$AW$3000,45,FALSE))=TRUE,"",VLOOKUP($B75,IN_T10!$B$2:$AW$3000,45,FALSE))</f>
        <v>0</v>
      </c>
      <c r="AU75" s="1179">
        <f t="shared" si="3"/>
        <v>0</v>
      </c>
      <c r="AV75" s="1180">
        <f t="shared" si="4"/>
        <v>0</v>
      </c>
      <c r="AW75" s="1490" t="str">
        <f t="shared" si="5"/>
        <v>OK</v>
      </c>
      <c r="AX75" s="1488">
        <f>'t1'!K75-'t3'!C75-'t3'!E75-'t3'!G75-'t3'!I75+'t3'!K75+'t3'!M75+'t3'!O75</f>
        <v>0</v>
      </c>
      <c r="AY75" s="1489">
        <f>'t1'!L75-'t3'!D75-'t3'!F75-'t3'!H75-'t3'!J75+'t3'!L75+'t3'!N75+'t3'!P75</f>
        <v>0</v>
      </c>
      <c r="AZ75" s="937">
        <f>'t1'!M75</f>
        <v>0</v>
      </c>
    </row>
    <row r="76" spans="1:52" ht="14.25" customHeight="1" thickBot="1" x14ac:dyDescent="0.3">
      <c r="A76" s="1001" t="str">
        <f>'t1'!A76</f>
        <v>Dirigente prof. Tecnico sanitarie (inc. Strut. Sempl.)</v>
      </c>
      <c r="B76" s="1027" t="str">
        <f>'t1'!B76</f>
        <v>SD0SE3</v>
      </c>
      <c r="C76" s="467">
        <f>IF(ISERROR(VLOOKUP($B76,IN_T10!$B$2:$AW$3000,2,FALSE))=TRUE,"",VLOOKUP($B76,IN_T10!$B$2:$AW$3000,2,FALSE))</f>
        <v>0</v>
      </c>
      <c r="D76" s="469">
        <f>IF(ISERROR(VLOOKUP($B76,IN_T10!$B$2:$AW$3000,3,FALSE))=TRUE,"",VLOOKUP($B76,IN_T10!$B$2:$AW$3000,3,FALSE))</f>
        <v>0</v>
      </c>
      <c r="E76" s="467">
        <f>IF(ISERROR(VLOOKUP($B76,IN_T10!$B$2:$AW$3000,4,FALSE))=TRUE,"",VLOOKUP($B76,IN_T10!$B$2:$AW$3000,4,FALSE))</f>
        <v>0</v>
      </c>
      <c r="F76" s="469">
        <f>IF(ISERROR(VLOOKUP($B76,IN_T10!$B$2:$AW$3000,5,FALSE))=TRUE,"",VLOOKUP($B76,IN_T10!$B$2:$AW$3000,5,FALSE))</f>
        <v>0</v>
      </c>
      <c r="G76" s="467">
        <f>IF(ISERROR(VLOOKUP($B76,IN_T10!$B$2:$AW$3000,6,FALSE))=TRUE,"",VLOOKUP($B76,IN_T10!$B$2:$AW$3000,6,FALSE))</f>
        <v>0</v>
      </c>
      <c r="H76" s="469">
        <f>IF(ISERROR(VLOOKUP($B76,IN_T10!$B$2:$AW$3000,7,FALSE))=TRUE,"",VLOOKUP($B76,IN_T10!$B$2:$AW$3000,7,FALSE))</f>
        <v>0</v>
      </c>
      <c r="I76" s="467">
        <f>IF(ISERROR(VLOOKUP($B76,IN_T10!$B$2:$AW$3000,8,FALSE))=TRUE,"",VLOOKUP($B76,IN_T10!$B$2:$AW$3000,8,FALSE))</f>
        <v>0</v>
      </c>
      <c r="J76" s="469">
        <f>IF(ISERROR(VLOOKUP($B76,IN_T10!$B$2:$AW$3000,9,FALSE))=TRUE,"",VLOOKUP($B76,IN_T10!$B$2:$AW$3000,9,FALSE))</f>
        <v>0</v>
      </c>
      <c r="K76" s="467">
        <f>IF(ISERROR(VLOOKUP($B76,IN_T10!$B$2:$AW$3000,10,FALSE))=TRUE,"",VLOOKUP($B76,IN_T10!$B$2:$AW$3000,10,FALSE))</f>
        <v>0</v>
      </c>
      <c r="L76" s="469">
        <f>IF(ISERROR(VLOOKUP($B76,IN_T10!$B$2:$AW$3000,11,FALSE))=TRUE,"",VLOOKUP($B76,IN_T10!$B$2:$AW$3000,11,FALSE))</f>
        <v>0</v>
      </c>
      <c r="M76" s="467">
        <f>IF(ISERROR(VLOOKUP($B76,IN_T10!$B$2:$AW$3000,12,FALSE))=TRUE,"",VLOOKUP($B76,IN_T10!$B$2:$AW$3000,12,FALSE))</f>
        <v>0</v>
      </c>
      <c r="N76" s="469">
        <f>IF(ISERROR(VLOOKUP($B76,IN_T10!$B$2:$AW$3000,13,FALSE))=TRUE,"",VLOOKUP($B76,IN_T10!$B$2:$AW$3000,13,FALSE))</f>
        <v>0</v>
      </c>
      <c r="O76" s="467">
        <f>IF(ISERROR(VLOOKUP($B76,IN_T10!$B$2:$AW$3000,14,FALSE))=TRUE,"",VLOOKUP($B76,IN_T10!$B$2:$AW$3000,14,FALSE))</f>
        <v>0</v>
      </c>
      <c r="P76" s="469">
        <f>IF(ISERROR(VLOOKUP($B76,IN_T10!$B$2:$AW$3000,15,FALSE))=TRUE,"",VLOOKUP($B76,IN_T10!$B$2:$AW$3000,15,FALSE))</f>
        <v>0</v>
      </c>
      <c r="Q76" s="467">
        <f>IF(ISERROR(VLOOKUP($B76,IN_T10!$B$2:$AW$3000,16,FALSE))=TRUE,"",VLOOKUP($B76,IN_T10!$B$2:$AW$3000,16,FALSE))</f>
        <v>0</v>
      </c>
      <c r="R76" s="469">
        <f>IF(ISERROR(VLOOKUP($B76,IN_T10!$B$2:$AW$3000,17,FALSE))=TRUE,"",VLOOKUP($B76,IN_T10!$B$2:$AW$3000,17,FALSE))</f>
        <v>0</v>
      </c>
      <c r="S76" s="467">
        <f>IF(ISERROR(VLOOKUP($B76,IN_T10!$B$2:$AW$3000,18,FALSE))=TRUE,"",VLOOKUP($B76,IN_T10!$B$2:$AW$3000,18,FALSE))</f>
        <v>0</v>
      </c>
      <c r="T76" s="469">
        <f>IF(ISERROR(VLOOKUP($B76,IN_T10!$B$2:$AW$3000,19,FALSE))=TRUE,"",VLOOKUP($B76,IN_T10!$B$2:$AW$3000,19,FALSE))</f>
        <v>0</v>
      </c>
      <c r="U76" s="467">
        <v>0</v>
      </c>
      <c r="V76" s="469">
        <v>0</v>
      </c>
      <c r="W76" s="467">
        <f>IF(ISERROR(VLOOKUP($B76,IN_T10!$B$2:$AW$3000,22,FALSE))=TRUE,"",VLOOKUP($B76,IN_T10!$B$2:$AW$3000,22,FALSE))</f>
        <v>0</v>
      </c>
      <c r="X76" s="469">
        <f>IF(ISERROR(VLOOKUP($B76,IN_T10!$B$2:$AW$3000,23,FALSE))=TRUE,"",VLOOKUP($B76,IN_T10!$B$2:$AW$3000,23,FALSE))</f>
        <v>0</v>
      </c>
      <c r="Y76" s="467">
        <f>IF(ISERROR(VLOOKUP($B76,IN_T10!$B$2:$AW$3000,24,FALSE))=TRUE,"",VLOOKUP($B76,IN_T10!$B$2:$AW$3000,24,FALSE))</f>
        <v>0</v>
      </c>
      <c r="Z76" s="469">
        <f>IF(ISERROR(VLOOKUP($B76,IN_T10!$B$2:$AW$3000,25,FALSE))=TRUE,"",VLOOKUP($B76,IN_T10!$B$2:$AW$3000,25,FALSE))</f>
        <v>0</v>
      </c>
      <c r="AA76" s="467">
        <f>IF(ISERROR(VLOOKUP($B76,IN_T10!$B$2:$AW$3000,26,FALSE))=TRUE,"",VLOOKUP($B76,IN_T10!$B$2:$AW$3000,26,FALSE))</f>
        <v>0</v>
      </c>
      <c r="AB76" s="469">
        <f>IF(ISERROR(VLOOKUP($B76,IN_T10!$B$2:$AW$3000,27,FALSE))=TRUE,"",VLOOKUP($B76,IN_T10!$B$2:$AW$3000,27,FALSE))</f>
        <v>0</v>
      </c>
      <c r="AC76" s="467">
        <f>IF(ISERROR(VLOOKUP($B76,IN_T10!$B$2:$AW$3000,28,FALSE))=TRUE,"",VLOOKUP($B76,IN_T10!$B$2:$AW$3000,28,FALSE))</f>
        <v>0</v>
      </c>
      <c r="AD76" s="469">
        <f>IF(ISERROR(VLOOKUP($B76,IN_T10!$B$2:$AW$3000,29,FALSE))=TRUE,"",VLOOKUP($B76,IN_T10!$B$2:$AW$3000,29,FALSE))</f>
        <v>0</v>
      </c>
      <c r="AE76" s="467">
        <f>IF(ISERROR(VLOOKUP($B76,IN_T10!$B$2:$AW$3000,30,FALSE))=TRUE,"",VLOOKUP($B76,IN_T10!$B$2:$AW$3000,30,FALSE))</f>
        <v>0</v>
      </c>
      <c r="AF76" s="469">
        <f>IF(ISERROR(VLOOKUP($B76,IN_T10!$B$2:$AW$3000,31,FALSE))=TRUE,"",VLOOKUP($B76,IN_T10!$B$2:$AW$3000,31,FALSE))</f>
        <v>0</v>
      </c>
      <c r="AG76" s="467">
        <f>IF(ISERROR(VLOOKUP($B76,IN_T10!$B$2:$AW$3000,32,FALSE))=TRUE,"",VLOOKUP($B76,IN_T10!$B$2:$AW$3000,32,FALSE))</f>
        <v>0</v>
      </c>
      <c r="AH76" s="469">
        <f>IF(ISERROR(VLOOKUP($B76,IN_T10!$B$2:$AW$3000,33,FALSE))=TRUE,"",VLOOKUP($B76,IN_T10!$B$2:$AW$3000,33,FALSE))</f>
        <v>0</v>
      </c>
      <c r="AI76" s="467">
        <f>IF(ISERROR(VLOOKUP($B76,IN_T10!$B$2:$AW$3000,34,FALSE))=TRUE,"",VLOOKUP($B76,IN_T10!$B$2:$AW$3000,34,FALSE))</f>
        <v>0</v>
      </c>
      <c r="AJ76" s="469">
        <f>IF(ISERROR(VLOOKUP($B76,IN_T10!$B$2:$AW$3000,35,FALSE))=TRUE,"",VLOOKUP($B76,IN_T10!$B$2:$AW$3000,35,FALSE))</f>
        <v>0</v>
      </c>
      <c r="AK76" s="467">
        <f>IF(ISERROR(VLOOKUP($B76,IN_T10!$B$2:$AW$3000,36,FALSE))=TRUE,"",VLOOKUP($B76,IN_T10!$B$2:$AW$3000,36,FALSE))</f>
        <v>0</v>
      </c>
      <c r="AL76" s="469">
        <f>IF(ISERROR(VLOOKUP($B76,IN_T10!$B$2:$AW$3000,37,FALSE))=TRUE,"",VLOOKUP($B76,IN_T10!$B$2:$AW$3000,37,FALSE))</f>
        <v>0</v>
      </c>
      <c r="AM76" s="467">
        <f>IF(ISERROR(VLOOKUP($B76,IN_T10!$B$2:$AW$3000,38,FALSE))=TRUE,"",VLOOKUP($B76,IN_T10!$B$2:$AW$3000,38,FALSE))</f>
        <v>0</v>
      </c>
      <c r="AN76" s="469">
        <f>IF(ISERROR(VLOOKUP($B76,IN_T10!$B$2:$AW$3000,39,FALSE))=TRUE,"",VLOOKUP($B76,IN_T10!$B$2:$AW$3000,39,FALSE))</f>
        <v>0</v>
      </c>
      <c r="AO76" s="467">
        <f>IF(ISERROR(VLOOKUP($B76,IN_T10!$B$2:$AW$3000,40,FALSE))=TRUE,"",VLOOKUP($B76,IN_T10!$B$2:$AW$3000,40,FALSE))</f>
        <v>0</v>
      </c>
      <c r="AP76" s="469">
        <f>IF(ISERROR(VLOOKUP($B76,IN_T10!$B$2:$AW$3000,41,FALSE))=TRUE,"",VLOOKUP($B76,IN_T10!$B$2:$AW$3000,41,FALSE))</f>
        <v>0</v>
      </c>
      <c r="AQ76" s="467">
        <f>IF(ISERROR(VLOOKUP($B76,IN_T10!$B$2:$AW$3000,42,FALSE))=TRUE,"",VLOOKUP($B76,IN_T10!$B$2:$AW$3000,42,FALSE))</f>
        <v>0</v>
      </c>
      <c r="AR76" s="469">
        <f>IF(ISERROR(VLOOKUP($B76,IN_T10!$B$2:$AW$3000,43,FALSE))=TRUE,"",VLOOKUP($B76,IN_T10!$B$2:$AW$3000,43,FALSE))</f>
        <v>0</v>
      </c>
      <c r="AS76" s="467">
        <f>IF(ISERROR(VLOOKUP($B76,IN_T10!$B$2:$AW$3000,44,FALSE))=TRUE,"",VLOOKUP($B76,IN_T10!$B$2:$AW$3000,44,FALSE))</f>
        <v>0</v>
      </c>
      <c r="AT76" s="472">
        <f>IF(ISERROR(VLOOKUP($B76,IN_T10!$B$2:$AW$3000,45,FALSE))=TRUE,"",VLOOKUP($B76,IN_T10!$B$2:$AW$3000,45,FALSE))</f>
        <v>0</v>
      </c>
      <c r="AU76" s="1179">
        <f t="shared" si="3"/>
        <v>0</v>
      </c>
      <c r="AV76" s="1180">
        <f t="shared" si="4"/>
        <v>0</v>
      </c>
      <c r="AW76" s="1490" t="str">
        <f t="shared" si="5"/>
        <v>OK</v>
      </c>
      <c r="AX76" s="1488">
        <f>'t1'!K76-'t3'!C76-'t3'!E76-'t3'!G76-'t3'!I76+'t3'!K76+'t3'!M76+'t3'!O76</f>
        <v>0</v>
      </c>
      <c r="AY76" s="1489">
        <f>'t1'!L76-'t3'!D76-'t3'!F76-'t3'!H76-'t3'!J76+'t3'!L76+'t3'!N76+'t3'!P76</f>
        <v>0</v>
      </c>
      <c r="AZ76" s="937">
        <f>'t1'!M76</f>
        <v>0</v>
      </c>
    </row>
    <row r="77" spans="1:52" ht="14.25" customHeight="1" thickBot="1" x14ac:dyDescent="0.3">
      <c r="A77" s="1001" t="str">
        <f>'t1'!A77</f>
        <v>Dirigente prof. Tecnico sanitarie (altri inc. Prof.li)</v>
      </c>
      <c r="B77" s="1027" t="str">
        <f>'t1'!B77</f>
        <v>SD0AI3</v>
      </c>
      <c r="C77" s="467">
        <f>IF(ISERROR(VLOOKUP($B77,IN_T10!$B$2:$AW$3000,2,FALSE))=TRUE,"",VLOOKUP($B77,IN_T10!$B$2:$AW$3000,2,FALSE))</f>
        <v>0</v>
      </c>
      <c r="D77" s="469">
        <f>IF(ISERROR(VLOOKUP($B77,IN_T10!$B$2:$AW$3000,3,FALSE))=TRUE,"",VLOOKUP($B77,IN_T10!$B$2:$AW$3000,3,FALSE))</f>
        <v>0</v>
      </c>
      <c r="E77" s="467">
        <f>IF(ISERROR(VLOOKUP($B77,IN_T10!$B$2:$AW$3000,4,FALSE))=TRUE,"",VLOOKUP($B77,IN_T10!$B$2:$AW$3000,4,FALSE))</f>
        <v>0</v>
      </c>
      <c r="F77" s="469">
        <f>IF(ISERROR(VLOOKUP($B77,IN_T10!$B$2:$AW$3000,5,FALSE))=TRUE,"",VLOOKUP($B77,IN_T10!$B$2:$AW$3000,5,FALSE))</f>
        <v>0</v>
      </c>
      <c r="G77" s="467">
        <f>IF(ISERROR(VLOOKUP($B77,IN_T10!$B$2:$AW$3000,6,FALSE))=TRUE,"",VLOOKUP($B77,IN_T10!$B$2:$AW$3000,6,FALSE))</f>
        <v>0</v>
      </c>
      <c r="H77" s="469">
        <f>IF(ISERROR(VLOOKUP($B77,IN_T10!$B$2:$AW$3000,7,FALSE))=TRUE,"",VLOOKUP($B77,IN_T10!$B$2:$AW$3000,7,FALSE))</f>
        <v>0</v>
      </c>
      <c r="I77" s="467">
        <f>IF(ISERROR(VLOOKUP($B77,IN_T10!$B$2:$AW$3000,8,FALSE))=TRUE,"",VLOOKUP($B77,IN_T10!$B$2:$AW$3000,8,FALSE))</f>
        <v>0</v>
      </c>
      <c r="J77" s="469">
        <f>IF(ISERROR(VLOOKUP($B77,IN_T10!$B$2:$AW$3000,9,FALSE))=TRUE,"",VLOOKUP($B77,IN_T10!$B$2:$AW$3000,9,FALSE))</f>
        <v>0</v>
      </c>
      <c r="K77" s="467">
        <f>IF(ISERROR(VLOOKUP($B77,IN_T10!$B$2:$AW$3000,10,FALSE))=TRUE,"",VLOOKUP($B77,IN_T10!$B$2:$AW$3000,10,FALSE))</f>
        <v>0</v>
      </c>
      <c r="L77" s="469">
        <f>IF(ISERROR(VLOOKUP($B77,IN_T10!$B$2:$AW$3000,11,FALSE))=TRUE,"",VLOOKUP($B77,IN_T10!$B$2:$AW$3000,11,FALSE))</f>
        <v>0</v>
      </c>
      <c r="M77" s="467">
        <f>IF(ISERROR(VLOOKUP($B77,IN_T10!$B$2:$AW$3000,12,FALSE))=TRUE,"",VLOOKUP($B77,IN_T10!$B$2:$AW$3000,12,FALSE))</f>
        <v>0</v>
      </c>
      <c r="N77" s="469">
        <f>IF(ISERROR(VLOOKUP($B77,IN_T10!$B$2:$AW$3000,13,FALSE))=TRUE,"",VLOOKUP($B77,IN_T10!$B$2:$AW$3000,13,FALSE))</f>
        <v>0</v>
      </c>
      <c r="O77" s="467">
        <f>IF(ISERROR(VLOOKUP($B77,IN_T10!$B$2:$AW$3000,14,FALSE))=TRUE,"",VLOOKUP($B77,IN_T10!$B$2:$AW$3000,14,FALSE))</f>
        <v>0</v>
      </c>
      <c r="P77" s="469">
        <f>IF(ISERROR(VLOOKUP($B77,IN_T10!$B$2:$AW$3000,15,FALSE))=TRUE,"",VLOOKUP($B77,IN_T10!$B$2:$AW$3000,15,FALSE))</f>
        <v>0</v>
      </c>
      <c r="Q77" s="467">
        <f>IF(ISERROR(VLOOKUP($B77,IN_T10!$B$2:$AW$3000,16,FALSE))=TRUE,"",VLOOKUP($B77,IN_T10!$B$2:$AW$3000,16,FALSE))</f>
        <v>0</v>
      </c>
      <c r="R77" s="469">
        <f>IF(ISERROR(VLOOKUP($B77,IN_T10!$B$2:$AW$3000,17,FALSE))=TRUE,"",VLOOKUP($B77,IN_T10!$B$2:$AW$3000,17,FALSE))</f>
        <v>0</v>
      </c>
      <c r="S77" s="467">
        <f>IF(ISERROR(VLOOKUP($B77,IN_T10!$B$2:$AW$3000,18,FALSE))=TRUE,"",VLOOKUP($B77,IN_T10!$B$2:$AW$3000,18,FALSE))</f>
        <v>0</v>
      </c>
      <c r="T77" s="469">
        <f>IF(ISERROR(VLOOKUP($B77,IN_T10!$B$2:$AW$3000,19,FALSE))=TRUE,"",VLOOKUP($B77,IN_T10!$B$2:$AW$3000,19,FALSE))</f>
        <v>0</v>
      </c>
      <c r="U77" s="467">
        <v>0</v>
      </c>
      <c r="V77" s="469">
        <v>0</v>
      </c>
      <c r="W77" s="467">
        <f>IF(ISERROR(VLOOKUP($B77,IN_T10!$B$2:$AW$3000,22,FALSE))=TRUE,"",VLOOKUP($B77,IN_T10!$B$2:$AW$3000,22,FALSE))</f>
        <v>0</v>
      </c>
      <c r="X77" s="469">
        <f>IF(ISERROR(VLOOKUP($B77,IN_T10!$B$2:$AW$3000,23,FALSE))=TRUE,"",VLOOKUP($B77,IN_T10!$B$2:$AW$3000,23,FALSE))</f>
        <v>0</v>
      </c>
      <c r="Y77" s="467">
        <f>IF(ISERROR(VLOOKUP($B77,IN_T10!$B$2:$AW$3000,24,FALSE))=TRUE,"",VLOOKUP($B77,IN_T10!$B$2:$AW$3000,24,FALSE))</f>
        <v>0</v>
      </c>
      <c r="Z77" s="469">
        <f>IF(ISERROR(VLOOKUP($B77,IN_T10!$B$2:$AW$3000,25,FALSE))=TRUE,"",VLOOKUP($B77,IN_T10!$B$2:$AW$3000,25,FALSE))</f>
        <v>0</v>
      </c>
      <c r="AA77" s="467">
        <f>IF(ISERROR(VLOOKUP($B77,IN_T10!$B$2:$AW$3000,26,FALSE))=TRUE,"",VLOOKUP($B77,IN_T10!$B$2:$AW$3000,26,FALSE))</f>
        <v>0</v>
      </c>
      <c r="AB77" s="469">
        <f>IF(ISERROR(VLOOKUP($B77,IN_T10!$B$2:$AW$3000,27,FALSE))=TRUE,"",VLOOKUP($B77,IN_T10!$B$2:$AW$3000,27,FALSE))</f>
        <v>0</v>
      </c>
      <c r="AC77" s="467">
        <f>IF(ISERROR(VLOOKUP($B77,IN_T10!$B$2:$AW$3000,28,FALSE))=TRUE,"",VLOOKUP($B77,IN_T10!$B$2:$AW$3000,28,FALSE))</f>
        <v>0</v>
      </c>
      <c r="AD77" s="469">
        <f>IF(ISERROR(VLOOKUP($B77,IN_T10!$B$2:$AW$3000,29,FALSE))=TRUE,"",VLOOKUP($B77,IN_T10!$B$2:$AW$3000,29,FALSE))</f>
        <v>0</v>
      </c>
      <c r="AE77" s="467">
        <f>IF(ISERROR(VLOOKUP($B77,IN_T10!$B$2:$AW$3000,30,FALSE))=TRUE,"",VLOOKUP($B77,IN_T10!$B$2:$AW$3000,30,FALSE))</f>
        <v>0</v>
      </c>
      <c r="AF77" s="469">
        <f>IF(ISERROR(VLOOKUP($B77,IN_T10!$B$2:$AW$3000,31,FALSE))=TRUE,"",VLOOKUP($B77,IN_T10!$B$2:$AW$3000,31,FALSE))</f>
        <v>0</v>
      </c>
      <c r="AG77" s="467">
        <f>IF(ISERROR(VLOOKUP($B77,IN_T10!$B$2:$AW$3000,32,FALSE))=TRUE,"",VLOOKUP($B77,IN_T10!$B$2:$AW$3000,32,FALSE))</f>
        <v>0</v>
      </c>
      <c r="AH77" s="469">
        <f>IF(ISERROR(VLOOKUP($B77,IN_T10!$B$2:$AW$3000,33,FALSE))=TRUE,"",VLOOKUP($B77,IN_T10!$B$2:$AW$3000,33,FALSE))</f>
        <v>0</v>
      </c>
      <c r="AI77" s="467">
        <f>IF(ISERROR(VLOOKUP($B77,IN_T10!$B$2:$AW$3000,34,FALSE))=TRUE,"",VLOOKUP($B77,IN_T10!$B$2:$AW$3000,34,FALSE))</f>
        <v>0</v>
      </c>
      <c r="AJ77" s="469">
        <f>IF(ISERROR(VLOOKUP($B77,IN_T10!$B$2:$AW$3000,35,FALSE))=TRUE,"",VLOOKUP($B77,IN_T10!$B$2:$AW$3000,35,FALSE))</f>
        <v>0</v>
      </c>
      <c r="AK77" s="467">
        <f>IF(ISERROR(VLOOKUP($B77,IN_T10!$B$2:$AW$3000,36,FALSE))=TRUE,"",VLOOKUP($B77,IN_T10!$B$2:$AW$3000,36,FALSE))</f>
        <v>0</v>
      </c>
      <c r="AL77" s="469">
        <f>IF(ISERROR(VLOOKUP($B77,IN_T10!$B$2:$AW$3000,37,FALSE))=TRUE,"",VLOOKUP($B77,IN_T10!$B$2:$AW$3000,37,FALSE))</f>
        <v>0</v>
      </c>
      <c r="AM77" s="467">
        <f>IF(ISERROR(VLOOKUP($B77,IN_T10!$B$2:$AW$3000,38,FALSE))=TRUE,"",VLOOKUP($B77,IN_T10!$B$2:$AW$3000,38,FALSE))</f>
        <v>0</v>
      </c>
      <c r="AN77" s="469">
        <f>IF(ISERROR(VLOOKUP($B77,IN_T10!$B$2:$AW$3000,39,FALSE))=TRUE,"",VLOOKUP($B77,IN_T10!$B$2:$AW$3000,39,FALSE))</f>
        <v>0</v>
      </c>
      <c r="AO77" s="467">
        <f>IF(ISERROR(VLOOKUP($B77,IN_T10!$B$2:$AW$3000,40,FALSE))=TRUE,"",VLOOKUP($B77,IN_T10!$B$2:$AW$3000,40,FALSE))</f>
        <v>0</v>
      </c>
      <c r="AP77" s="469">
        <f>IF(ISERROR(VLOOKUP($B77,IN_T10!$B$2:$AW$3000,41,FALSE))=TRUE,"",VLOOKUP($B77,IN_T10!$B$2:$AW$3000,41,FALSE))</f>
        <v>0</v>
      </c>
      <c r="AQ77" s="467">
        <f>IF(ISERROR(VLOOKUP($B77,IN_T10!$B$2:$AW$3000,42,FALSE))=TRUE,"",VLOOKUP($B77,IN_T10!$B$2:$AW$3000,42,FALSE))</f>
        <v>0</v>
      </c>
      <c r="AR77" s="469">
        <f>IF(ISERROR(VLOOKUP($B77,IN_T10!$B$2:$AW$3000,43,FALSE))=TRUE,"",VLOOKUP($B77,IN_T10!$B$2:$AW$3000,43,FALSE))</f>
        <v>0</v>
      </c>
      <c r="AS77" s="467">
        <f>IF(ISERROR(VLOOKUP($B77,IN_T10!$B$2:$AW$3000,44,FALSE))=TRUE,"",VLOOKUP($B77,IN_T10!$B$2:$AW$3000,44,FALSE))</f>
        <v>0</v>
      </c>
      <c r="AT77" s="472">
        <f>IF(ISERROR(VLOOKUP($B77,IN_T10!$B$2:$AW$3000,45,FALSE))=TRUE,"",VLOOKUP($B77,IN_T10!$B$2:$AW$3000,45,FALSE))</f>
        <v>0</v>
      </c>
      <c r="AU77" s="1179">
        <f t="shared" si="3"/>
        <v>0</v>
      </c>
      <c r="AV77" s="1180">
        <f t="shared" si="4"/>
        <v>0</v>
      </c>
      <c r="AW77" s="1490" t="str">
        <f t="shared" si="5"/>
        <v>OK</v>
      </c>
      <c r="AX77" s="1488">
        <f>'t1'!K77-'t3'!C77-'t3'!E77-'t3'!G77-'t3'!I77+'t3'!K77+'t3'!M77+'t3'!O77</f>
        <v>0</v>
      </c>
      <c r="AY77" s="1489">
        <f>'t1'!L77-'t3'!D77-'t3'!F77-'t3'!H77-'t3'!J77+'t3'!L77+'t3'!N77+'t3'!P77</f>
        <v>0</v>
      </c>
      <c r="AZ77" s="937">
        <f>'t1'!M77</f>
        <v>0</v>
      </c>
    </row>
    <row r="78" spans="1:52" ht="14.25" customHeight="1" thickBot="1" x14ac:dyDescent="0.3">
      <c r="A78" s="1001" t="str">
        <f>'t1'!A78</f>
        <v>Dir. Prof.tecnico sanitarie t.det.art.15-septies dlgs 502/92</v>
      </c>
      <c r="B78" s="1027" t="str">
        <f>'t1'!B78</f>
        <v>SD048D</v>
      </c>
      <c r="C78" s="467">
        <f>IF(ISERROR(VLOOKUP($B78,IN_T10!$B$2:$AW$3000,2,FALSE))=TRUE,"",VLOOKUP($B78,IN_T10!$B$2:$AW$3000,2,FALSE))</f>
        <v>0</v>
      </c>
      <c r="D78" s="469">
        <f>IF(ISERROR(VLOOKUP($B78,IN_T10!$B$2:$AW$3000,3,FALSE))=TRUE,"",VLOOKUP($B78,IN_T10!$B$2:$AW$3000,3,FALSE))</f>
        <v>0</v>
      </c>
      <c r="E78" s="467">
        <f>IF(ISERROR(VLOOKUP($B78,IN_T10!$B$2:$AW$3000,4,FALSE))=TRUE,"",VLOOKUP($B78,IN_T10!$B$2:$AW$3000,4,FALSE))</f>
        <v>0</v>
      </c>
      <c r="F78" s="469">
        <f>IF(ISERROR(VLOOKUP($B78,IN_T10!$B$2:$AW$3000,5,FALSE))=TRUE,"",VLOOKUP($B78,IN_T10!$B$2:$AW$3000,5,FALSE))</f>
        <v>0</v>
      </c>
      <c r="G78" s="467">
        <f>IF(ISERROR(VLOOKUP($B78,IN_T10!$B$2:$AW$3000,6,FALSE))=TRUE,"",VLOOKUP($B78,IN_T10!$B$2:$AW$3000,6,FALSE))</f>
        <v>0</v>
      </c>
      <c r="H78" s="469">
        <f>IF(ISERROR(VLOOKUP($B78,IN_T10!$B$2:$AW$3000,7,FALSE))=TRUE,"",VLOOKUP($B78,IN_T10!$B$2:$AW$3000,7,FALSE))</f>
        <v>0</v>
      </c>
      <c r="I78" s="467">
        <f>IF(ISERROR(VLOOKUP($B78,IN_T10!$B$2:$AW$3000,8,FALSE))=TRUE,"",VLOOKUP($B78,IN_T10!$B$2:$AW$3000,8,FALSE))</f>
        <v>0</v>
      </c>
      <c r="J78" s="469">
        <f>IF(ISERROR(VLOOKUP($B78,IN_T10!$B$2:$AW$3000,9,FALSE))=TRUE,"",VLOOKUP($B78,IN_T10!$B$2:$AW$3000,9,FALSE))</f>
        <v>0</v>
      </c>
      <c r="K78" s="467">
        <f>IF(ISERROR(VLOOKUP($B78,IN_T10!$B$2:$AW$3000,10,FALSE))=TRUE,"",VLOOKUP($B78,IN_T10!$B$2:$AW$3000,10,FALSE))</f>
        <v>0</v>
      </c>
      <c r="L78" s="469">
        <f>IF(ISERROR(VLOOKUP($B78,IN_T10!$B$2:$AW$3000,11,FALSE))=TRUE,"",VLOOKUP($B78,IN_T10!$B$2:$AW$3000,11,FALSE))</f>
        <v>0</v>
      </c>
      <c r="M78" s="467">
        <f>IF(ISERROR(VLOOKUP($B78,IN_T10!$B$2:$AW$3000,12,FALSE))=TRUE,"",VLOOKUP($B78,IN_T10!$B$2:$AW$3000,12,FALSE))</f>
        <v>0</v>
      </c>
      <c r="N78" s="469">
        <f>IF(ISERROR(VLOOKUP($B78,IN_T10!$B$2:$AW$3000,13,FALSE))=TRUE,"",VLOOKUP($B78,IN_T10!$B$2:$AW$3000,13,FALSE))</f>
        <v>0</v>
      </c>
      <c r="O78" s="467">
        <f>IF(ISERROR(VLOOKUP($B78,IN_T10!$B$2:$AW$3000,14,FALSE))=TRUE,"",VLOOKUP($B78,IN_T10!$B$2:$AW$3000,14,FALSE))</f>
        <v>0</v>
      </c>
      <c r="P78" s="469">
        <f>IF(ISERROR(VLOOKUP($B78,IN_T10!$B$2:$AW$3000,15,FALSE))=TRUE,"",VLOOKUP($B78,IN_T10!$B$2:$AW$3000,15,FALSE))</f>
        <v>0</v>
      </c>
      <c r="Q78" s="467">
        <f>IF(ISERROR(VLOOKUP($B78,IN_T10!$B$2:$AW$3000,16,FALSE))=TRUE,"",VLOOKUP($B78,IN_T10!$B$2:$AW$3000,16,FALSE))</f>
        <v>0</v>
      </c>
      <c r="R78" s="469">
        <f>IF(ISERROR(VLOOKUP($B78,IN_T10!$B$2:$AW$3000,17,FALSE))=TRUE,"",VLOOKUP($B78,IN_T10!$B$2:$AW$3000,17,FALSE))</f>
        <v>0</v>
      </c>
      <c r="S78" s="467">
        <f>IF(ISERROR(VLOOKUP($B78,IN_T10!$B$2:$AW$3000,18,FALSE))=TRUE,"",VLOOKUP($B78,IN_T10!$B$2:$AW$3000,18,FALSE))</f>
        <v>0</v>
      </c>
      <c r="T78" s="469">
        <f>IF(ISERROR(VLOOKUP($B78,IN_T10!$B$2:$AW$3000,19,FALSE))=TRUE,"",VLOOKUP($B78,IN_T10!$B$2:$AW$3000,19,FALSE))</f>
        <v>0</v>
      </c>
      <c r="U78" s="467">
        <v>0</v>
      </c>
      <c r="V78" s="469">
        <v>0</v>
      </c>
      <c r="W78" s="467">
        <f>IF(ISERROR(VLOOKUP($B78,IN_T10!$B$2:$AW$3000,22,FALSE))=TRUE,"",VLOOKUP($B78,IN_T10!$B$2:$AW$3000,22,FALSE))</f>
        <v>0</v>
      </c>
      <c r="X78" s="469">
        <f>IF(ISERROR(VLOOKUP($B78,IN_T10!$B$2:$AW$3000,23,FALSE))=TRUE,"",VLOOKUP($B78,IN_T10!$B$2:$AW$3000,23,FALSE))</f>
        <v>0</v>
      </c>
      <c r="Y78" s="467">
        <f>IF(ISERROR(VLOOKUP($B78,IN_T10!$B$2:$AW$3000,24,FALSE))=TRUE,"",VLOOKUP($B78,IN_T10!$B$2:$AW$3000,24,FALSE))</f>
        <v>0</v>
      </c>
      <c r="Z78" s="469">
        <f>IF(ISERROR(VLOOKUP($B78,IN_T10!$B$2:$AW$3000,25,FALSE))=TRUE,"",VLOOKUP($B78,IN_T10!$B$2:$AW$3000,25,FALSE))</f>
        <v>0</v>
      </c>
      <c r="AA78" s="467">
        <f>IF(ISERROR(VLOOKUP($B78,IN_T10!$B$2:$AW$3000,26,FALSE))=TRUE,"",VLOOKUP($B78,IN_T10!$B$2:$AW$3000,26,FALSE))</f>
        <v>0</v>
      </c>
      <c r="AB78" s="469">
        <f>IF(ISERROR(VLOOKUP($B78,IN_T10!$B$2:$AW$3000,27,FALSE))=TRUE,"",VLOOKUP($B78,IN_T10!$B$2:$AW$3000,27,FALSE))</f>
        <v>0</v>
      </c>
      <c r="AC78" s="467">
        <f>IF(ISERROR(VLOOKUP($B78,IN_T10!$B$2:$AW$3000,28,FALSE))=TRUE,"",VLOOKUP($B78,IN_T10!$B$2:$AW$3000,28,FALSE))</f>
        <v>0</v>
      </c>
      <c r="AD78" s="469">
        <f>IF(ISERROR(VLOOKUP($B78,IN_T10!$B$2:$AW$3000,29,FALSE))=TRUE,"",VLOOKUP($B78,IN_T10!$B$2:$AW$3000,29,FALSE))</f>
        <v>0</v>
      </c>
      <c r="AE78" s="467">
        <f>IF(ISERROR(VLOOKUP($B78,IN_T10!$B$2:$AW$3000,30,FALSE))=TRUE,"",VLOOKUP($B78,IN_T10!$B$2:$AW$3000,30,FALSE))</f>
        <v>0</v>
      </c>
      <c r="AF78" s="469">
        <f>IF(ISERROR(VLOOKUP($B78,IN_T10!$B$2:$AW$3000,31,FALSE))=TRUE,"",VLOOKUP($B78,IN_T10!$B$2:$AW$3000,31,FALSE))</f>
        <v>0</v>
      </c>
      <c r="AG78" s="467">
        <f>IF(ISERROR(VLOOKUP($B78,IN_T10!$B$2:$AW$3000,32,FALSE))=TRUE,"",VLOOKUP($B78,IN_T10!$B$2:$AW$3000,32,FALSE))</f>
        <v>0</v>
      </c>
      <c r="AH78" s="469">
        <f>IF(ISERROR(VLOOKUP($B78,IN_T10!$B$2:$AW$3000,33,FALSE))=TRUE,"",VLOOKUP($B78,IN_T10!$B$2:$AW$3000,33,FALSE))</f>
        <v>0</v>
      </c>
      <c r="AI78" s="467">
        <f>IF(ISERROR(VLOOKUP($B78,IN_T10!$B$2:$AW$3000,34,FALSE))=TRUE,"",VLOOKUP($B78,IN_T10!$B$2:$AW$3000,34,FALSE))</f>
        <v>0</v>
      </c>
      <c r="AJ78" s="469">
        <f>IF(ISERROR(VLOOKUP($B78,IN_T10!$B$2:$AW$3000,35,FALSE))=TRUE,"",VLOOKUP($B78,IN_T10!$B$2:$AW$3000,35,FALSE))</f>
        <v>0</v>
      </c>
      <c r="AK78" s="467">
        <f>IF(ISERROR(VLOOKUP($B78,IN_T10!$B$2:$AW$3000,36,FALSE))=TRUE,"",VLOOKUP($B78,IN_T10!$B$2:$AW$3000,36,FALSE))</f>
        <v>0</v>
      </c>
      <c r="AL78" s="469">
        <f>IF(ISERROR(VLOOKUP($B78,IN_T10!$B$2:$AW$3000,37,FALSE))=TRUE,"",VLOOKUP($B78,IN_T10!$B$2:$AW$3000,37,FALSE))</f>
        <v>0</v>
      </c>
      <c r="AM78" s="467">
        <f>IF(ISERROR(VLOOKUP($B78,IN_T10!$B$2:$AW$3000,38,FALSE))=TRUE,"",VLOOKUP($B78,IN_T10!$B$2:$AW$3000,38,FALSE))</f>
        <v>0</v>
      </c>
      <c r="AN78" s="469">
        <f>IF(ISERROR(VLOOKUP($B78,IN_T10!$B$2:$AW$3000,39,FALSE))=TRUE,"",VLOOKUP($B78,IN_T10!$B$2:$AW$3000,39,FALSE))</f>
        <v>0</v>
      </c>
      <c r="AO78" s="467">
        <f>IF(ISERROR(VLOOKUP($B78,IN_T10!$B$2:$AW$3000,40,FALSE))=TRUE,"",VLOOKUP($B78,IN_T10!$B$2:$AW$3000,40,FALSE))</f>
        <v>0</v>
      </c>
      <c r="AP78" s="469">
        <f>IF(ISERROR(VLOOKUP($B78,IN_T10!$B$2:$AW$3000,41,FALSE))=TRUE,"",VLOOKUP($B78,IN_T10!$B$2:$AW$3000,41,FALSE))</f>
        <v>0</v>
      </c>
      <c r="AQ78" s="467">
        <f>IF(ISERROR(VLOOKUP($B78,IN_T10!$B$2:$AW$3000,42,FALSE))=TRUE,"",VLOOKUP($B78,IN_T10!$B$2:$AW$3000,42,FALSE))</f>
        <v>0</v>
      </c>
      <c r="AR78" s="469">
        <f>IF(ISERROR(VLOOKUP($B78,IN_T10!$B$2:$AW$3000,43,FALSE))=TRUE,"",VLOOKUP($B78,IN_T10!$B$2:$AW$3000,43,FALSE))</f>
        <v>0</v>
      </c>
      <c r="AS78" s="467">
        <f>IF(ISERROR(VLOOKUP($B78,IN_T10!$B$2:$AW$3000,44,FALSE))=TRUE,"",VLOOKUP($B78,IN_T10!$B$2:$AW$3000,44,FALSE))</f>
        <v>0</v>
      </c>
      <c r="AT78" s="472">
        <f>IF(ISERROR(VLOOKUP($B78,IN_T10!$B$2:$AW$3000,45,FALSE))=TRUE,"",VLOOKUP($B78,IN_T10!$B$2:$AW$3000,45,FALSE))</f>
        <v>0</v>
      </c>
      <c r="AU78" s="1179">
        <f t="shared" si="3"/>
        <v>0</v>
      </c>
      <c r="AV78" s="1180">
        <f t="shared" si="4"/>
        <v>0</v>
      </c>
      <c r="AW78" s="1490" t="str">
        <f t="shared" si="5"/>
        <v>OK</v>
      </c>
      <c r="AX78" s="1488">
        <f>'t1'!K78-'t3'!C78-'t3'!E78-'t3'!G78-'t3'!I78+'t3'!K78+'t3'!M78+'t3'!O78</f>
        <v>0</v>
      </c>
      <c r="AY78" s="1489">
        <f>'t1'!L78-'t3'!D78-'t3'!F78-'t3'!H78-'t3'!J78+'t3'!L78+'t3'!N78+'t3'!P78</f>
        <v>0</v>
      </c>
      <c r="AZ78" s="937">
        <f>'t1'!M78</f>
        <v>0</v>
      </c>
    </row>
    <row r="79" spans="1:52" ht="14.25" customHeight="1" thickBot="1" x14ac:dyDescent="0.3">
      <c r="A79" s="1001" t="str">
        <f>'t1'!A79</f>
        <v>Dirigente prof.tecniche della prevenzione (inc.strut.compl.)</v>
      </c>
      <c r="B79" s="1027" t="str">
        <f>'t1'!B79</f>
        <v>SD0CO4</v>
      </c>
      <c r="C79" s="467">
        <f>IF(ISERROR(VLOOKUP($B79,IN_T10!$B$2:$AW$3000,2,FALSE))=TRUE,"",VLOOKUP($B79,IN_T10!$B$2:$AW$3000,2,FALSE))</f>
        <v>0</v>
      </c>
      <c r="D79" s="469">
        <f>IF(ISERROR(VLOOKUP($B79,IN_T10!$B$2:$AW$3000,3,FALSE))=TRUE,"",VLOOKUP($B79,IN_T10!$B$2:$AW$3000,3,FALSE))</f>
        <v>0</v>
      </c>
      <c r="E79" s="467">
        <f>IF(ISERROR(VLOOKUP($B79,IN_T10!$B$2:$AW$3000,4,FALSE))=TRUE,"",VLOOKUP($B79,IN_T10!$B$2:$AW$3000,4,FALSE))</f>
        <v>0</v>
      </c>
      <c r="F79" s="469">
        <f>IF(ISERROR(VLOOKUP($B79,IN_T10!$B$2:$AW$3000,5,FALSE))=TRUE,"",VLOOKUP($B79,IN_T10!$B$2:$AW$3000,5,FALSE))</f>
        <v>0</v>
      </c>
      <c r="G79" s="467">
        <f>IF(ISERROR(VLOOKUP($B79,IN_T10!$B$2:$AW$3000,6,FALSE))=TRUE,"",VLOOKUP($B79,IN_T10!$B$2:$AW$3000,6,FALSE))</f>
        <v>0</v>
      </c>
      <c r="H79" s="469">
        <f>IF(ISERROR(VLOOKUP($B79,IN_T10!$B$2:$AW$3000,7,FALSE))=TRUE,"",VLOOKUP($B79,IN_T10!$B$2:$AW$3000,7,FALSE))</f>
        <v>0</v>
      </c>
      <c r="I79" s="467">
        <f>IF(ISERROR(VLOOKUP($B79,IN_T10!$B$2:$AW$3000,8,FALSE))=TRUE,"",VLOOKUP($B79,IN_T10!$B$2:$AW$3000,8,FALSE))</f>
        <v>0</v>
      </c>
      <c r="J79" s="469">
        <f>IF(ISERROR(VLOOKUP($B79,IN_T10!$B$2:$AW$3000,9,FALSE))=TRUE,"",VLOOKUP($B79,IN_T10!$B$2:$AW$3000,9,FALSE))</f>
        <v>0</v>
      </c>
      <c r="K79" s="467">
        <f>IF(ISERROR(VLOOKUP($B79,IN_T10!$B$2:$AW$3000,10,FALSE))=TRUE,"",VLOOKUP($B79,IN_T10!$B$2:$AW$3000,10,FALSE))</f>
        <v>0</v>
      </c>
      <c r="L79" s="469">
        <f>IF(ISERROR(VLOOKUP($B79,IN_T10!$B$2:$AW$3000,11,FALSE))=TRUE,"",VLOOKUP($B79,IN_T10!$B$2:$AW$3000,11,FALSE))</f>
        <v>0</v>
      </c>
      <c r="M79" s="467">
        <f>IF(ISERROR(VLOOKUP($B79,IN_T10!$B$2:$AW$3000,12,FALSE))=TRUE,"",VLOOKUP($B79,IN_T10!$B$2:$AW$3000,12,FALSE))</f>
        <v>0</v>
      </c>
      <c r="N79" s="469">
        <f>IF(ISERROR(VLOOKUP($B79,IN_T10!$B$2:$AW$3000,13,FALSE))=TRUE,"",VLOOKUP($B79,IN_T10!$B$2:$AW$3000,13,FALSE))</f>
        <v>0</v>
      </c>
      <c r="O79" s="467">
        <f>IF(ISERROR(VLOOKUP($B79,IN_T10!$B$2:$AW$3000,14,FALSE))=TRUE,"",VLOOKUP($B79,IN_T10!$B$2:$AW$3000,14,FALSE))</f>
        <v>0</v>
      </c>
      <c r="P79" s="469">
        <f>IF(ISERROR(VLOOKUP($B79,IN_T10!$B$2:$AW$3000,15,FALSE))=TRUE,"",VLOOKUP($B79,IN_T10!$B$2:$AW$3000,15,FALSE))</f>
        <v>0</v>
      </c>
      <c r="Q79" s="467">
        <f>IF(ISERROR(VLOOKUP($B79,IN_T10!$B$2:$AW$3000,16,FALSE))=TRUE,"",VLOOKUP($B79,IN_T10!$B$2:$AW$3000,16,FALSE))</f>
        <v>0</v>
      </c>
      <c r="R79" s="469">
        <f>IF(ISERROR(VLOOKUP($B79,IN_T10!$B$2:$AW$3000,17,FALSE))=TRUE,"",VLOOKUP($B79,IN_T10!$B$2:$AW$3000,17,FALSE))</f>
        <v>0</v>
      </c>
      <c r="S79" s="467">
        <f>IF(ISERROR(VLOOKUP($B79,IN_T10!$B$2:$AW$3000,18,FALSE))=TRUE,"",VLOOKUP($B79,IN_T10!$B$2:$AW$3000,18,FALSE))</f>
        <v>0</v>
      </c>
      <c r="T79" s="469">
        <f>IF(ISERROR(VLOOKUP($B79,IN_T10!$B$2:$AW$3000,19,FALSE))=TRUE,"",VLOOKUP($B79,IN_T10!$B$2:$AW$3000,19,FALSE))</f>
        <v>0</v>
      </c>
      <c r="U79" s="467">
        <v>0</v>
      </c>
      <c r="V79" s="469">
        <v>0</v>
      </c>
      <c r="W79" s="467">
        <f>IF(ISERROR(VLOOKUP($B79,IN_T10!$B$2:$AW$3000,22,FALSE))=TRUE,"",VLOOKUP($B79,IN_T10!$B$2:$AW$3000,22,FALSE))</f>
        <v>0</v>
      </c>
      <c r="X79" s="469">
        <f>IF(ISERROR(VLOOKUP($B79,IN_T10!$B$2:$AW$3000,23,FALSE))=TRUE,"",VLOOKUP($B79,IN_T10!$B$2:$AW$3000,23,FALSE))</f>
        <v>0</v>
      </c>
      <c r="Y79" s="467">
        <f>IF(ISERROR(VLOOKUP($B79,IN_T10!$B$2:$AW$3000,24,FALSE))=TRUE,"",VLOOKUP($B79,IN_T10!$B$2:$AW$3000,24,FALSE))</f>
        <v>0</v>
      </c>
      <c r="Z79" s="469">
        <f>IF(ISERROR(VLOOKUP($B79,IN_T10!$B$2:$AW$3000,25,FALSE))=TRUE,"",VLOOKUP($B79,IN_T10!$B$2:$AW$3000,25,FALSE))</f>
        <v>0</v>
      </c>
      <c r="AA79" s="467">
        <f>IF(ISERROR(VLOOKUP($B79,IN_T10!$B$2:$AW$3000,26,FALSE))=TRUE,"",VLOOKUP($B79,IN_T10!$B$2:$AW$3000,26,FALSE))</f>
        <v>0</v>
      </c>
      <c r="AB79" s="469">
        <f>IF(ISERROR(VLOOKUP($B79,IN_T10!$B$2:$AW$3000,27,FALSE))=TRUE,"",VLOOKUP($B79,IN_T10!$B$2:$AW$3000,27,FALSE))</f>
        <v>0</v>
      </c>
      <c r="AC79" s="467">
        <f>IF(ISERROR(VLOOKUP($B79,IN_T10!$B$2:$AW$3000,28,FALSE))=TRUE,"",VLOOKUP($B79,IN_T10!$B$2:$AW$3000,28,FALSE))</f>
        <v>0</v>
      </c>
      <c r="AD79" s="469">
        <f>IF(ISERROR(VLOOKUP($B79,IN_T10!$B$2:$AW$3000,29,FALSE))=TRUE,"",VLOOKUP($B79,IN_T10!$B$2:$AW$3000,29,FALSE))</f>
        <v>0</v>
      </c>
      <c r="AE79" s="467">
        <f>IF(ISERROR(VLOOKUP($B79,IN_T10!$B$2:$AW$3000,30,FALSE))=TRUE,"",VLOOKUP($B79,IN_T10!$B$2:$AW$3000,30,FALSE))</f>
        <v>0</v>
      </c>
      <c r="AF79" s="469">
        <f>IF(ISERROR(VLOOKUP($B79,IN_T10!$B$2:$AW$3000,31,FALSE))=TRUE,"",VLOOKUP($B79,IN_T10!$B$2:$AW$3000,31,FALSE))</f>
        <v>0</v>
      </c>
      <c r="AG79" s="467">
        <f>IF(ISERROR(VLOOKUP($B79,IN_T10!$B$2:$AW$3000,32,FALSE))=TRUE,"",VLOOKUP($B79,IN_T10!$B$2:$AW$3000,32,FALSE))</f>
        <v>0</v>
      </c>
      <c r="AH79" s="469">
        <f>IF(ISERROR(VLOOKUP($B79,IN_T10!$B$2:$AW$3000,33,FALSE))=TRUE,"",VLOOKUP($B79,IN_T10!$B$2:$AW$3000,33,FALSE))</f>
        <v>0</v>
      </c>
      <c r="AI79" s="467">
        <f>IF(ISERROR(VLOOKUP($B79,IN_T10!$B$2:$AW$3000,34,FALSE))=TRUE,"",VLOOKUP($B79,IN_T10!$B$2:$AW$3000,34,FALSE))</f>
        <v>0</v>
      </c>
      <c r="AJ79" s="469">
        <f>IF(ISERROR(VLOOKUP($B79,IN_T10!$B$2:$AW$3000,35,FALSE))=TRUE,"",VLOOKUP($B79,IN_T10!$B$2:$AW$3000,35,FALSE))</f>
        <v>0</v>
      </c>
      <c r="AK79" s="467">
        <f>IF(ISERROR(VLOOKUP($B79,IN_T10!$B$2:$AW$3000,36,FALSE))=TRUE,"",VLOOKUP($B79,IN_T10!$B$2:$AW$3000,36,FALSE))</f>
        <v>0</v>
      </c>
      <c r="AL79" s="469">
        <f>IF(ISERROR(VLOOKUP($B79,IN_T10!$B$2:$AW$3000,37,FALSE))=TRUE,"",VLOOKUP($B79,IN_T10!$B$2:$AW$3000,37,FALSE))</f>
        <v>0</v>
      </c>
      <c r="AM79" s="467">
        <f>IF(ISERROR(VLOOKUP($B79,IN_T10!$B$2:$AW$3000,38,FALSE))=TRUE,"",VLOOKUP($B79,IN_T10!$B$2:$AW$3000,38,FALSE))</f>
        <v>0</v>
      </c>
      <c r="AN79" s="469">
        <f>IF(ISERROR(VLOOKUP($B79,IN_T10!$B$2:$AW$3000,39,FALSE))=TRUE,"",VLOOKUP($B79,IN_T10!$B$2:$AW$3000,39,FALSE))</f>
        <v>0</v>
      </c>
      <c r="AO79" s="467">
        <f>IF(ISERROR(VLOOKUP($B79,IN_T10!$B$2:$AW$3000,40,FALSE))=TRUE,"",VLOOKUP($B79,IN_T10!$B$2:$AW$3000,40,FALSE))</f>
        <v>0</v>
      </c>
      <c r="AP79" s="469">
        <f>IF(ISERROR(VLOOKUP($B79,IN_T10!$B$2:$AW$3000,41,FALSE))=TRUE,"",VLOOKUP($B79,IN_T10!$B$2:$AW$3000,41,FALSE))</f>
        <v>0</v>
      </c>
      <c r="AQ79" s="467">
        <f>IF(ISERROR(VLOOKUP($B79,IN_T10!$B$2:$AW$3000,42,FALSE))=TRUE,"",VLOOKUP($B79,IN_T10!$B$2:$AW$3000,42,FALSE))</f>
        <v>0</v>
      </c>
      <c r="AR79" s="469">
        <f>IF(ISERROR(VLOOKUP($B79,IN_T10!$B$2:$AW$3000,43,FALSE))=TRUE,"",VLOOKUP($B79,IN_T10!$B$2:$AW$3000,43,FALSE))</f>
        <v>0</v>
      </c>
      <c r="AS79" s="467">
        <f>IF(ISERROR(VLOOKUP($B79,IN_T10!$B$2:$AW$3000,44,FALSE))=TRUE,"",VLOOKUP($B79,IN_T10!$B$2:$AW$3000,44,FALSE))</f>
        <v>0</v>
      </c>
      <c r="AT79" s="472">
        <f>IF(ISERROR(VLOOKUP($B79,IN_T10!$B$2:$AW$3000,45,FALSE))=TRUE,"",VLOOKUP($B79,IN_T10!$B$2:$AW$3000,45,FALSE))</f>
        <v>0</v>
      </c>
      <c r="AU79" s="1179">
        <f t="shared" si="3"/>
        <v>0</v>
      </c>
      <c r="AV79" s="1180">
        <f t="shared" si="4"/>
        <v>0</v>
      </c>
      <c r="AW79" s="1490" t="str">
        <f t="shared" si="5"/>
        <v>OK</v>
      </c>
      <c r="AX79" s="1488">
        <f>'t1'!K79-'t3'!C79-'t3'!E79-'t3'!G79-'t3'!I79+'t3'!K79+'t3'!M79+'t3'!O79</f>
        <v>0</v>
      </c>
      <c r="AY79" s="1489">
        <f>'t1'!L79-'t3'!D79-'t3'!F79-'t3'!H79-'t3'!J79+'t3'!L79+'t3'!N79+'t3'!P79</f>
        <v>0</v>
      </c>
      <c r="AZ79" s="937">
        <f>'t1'!M79</f>
        <v>0</v>
      </c>
    </row>
    <row r="80" spans="1:52" ht="14.25" customHeight="1" thickBot="1" x14ac:dyDescent="0.3">
      <c r="A80" s="1001" t="str">
        <f>'t1'!A80</f>
        <v>Dirigente prof.tecniche della prevenzione (inc.strut.sempl.)</v>
      </c>
      <c r="B80" s="1027" t="str">
        <f>'t1'!B80</f>
        <v>SD0SE4</v>
      </c>
      <c r="C80" s="467">
        <f>IF(ISERROR(VLOOKUP($B80,IN_T10!$B$2:$AW$3000,2,FALSE))=TRUE,"",VLOOKUP($B80,IN_T10!$B$2:$AW$3000,2,FALSE))</f>
        <v>0</v>
      </c>
      <c r="D80" s="469">
        <f>IF(ISERROR(VLOOKUP($B80,IN_T10!$B$2:$AW$3000,3,FALSE))=TRUE,"",VLOOKUP($B80,IN_T10!$B$2:$AW$3000,3,FALSE))</f>
        <v>0</v>
      </c>
      <c r="E80" s="467">
        <f>IF(ISERROR(VLOOKUP($B80,IN_T10!$B$2:$AW$3000,4,FALSE))=TRUE,"",VLOOKUP($B80,IN_T10!$B$2:$AW$3000,4,FALSE))</f>
        <v>0</v>
      </c>
      <c r="F80" s="469">
        <f>IF(ISERROR(VLOOKUP($B80,IN_T10!$B$2:$AW$3000,5,FALSE))=TRUE,"",VLOOKUP($B80,IN_T10!$B$2:$AW$3000,5,FALSE))</f>
        <v>0</v>
      </c>
      <c r="G80" s="467">
        <f>IF(ISERROR(VLOOKUP($B80,IN_T10!$B$2:$AW$3000,6,FALSE))=TRUE,"",VLOOKUP($B80,IN_T10!$B$2:$AW$3000,6,FALSE))</f>
        <v>0</v>
      </c>
      <c r="H80" s="469">
        <f>IF(ISERROR(VLOOKUP($B80,IN_T10!$B$2:$AW$3000,7,FALSE))=TRUE,"",VLOOKUP($B80,IN_T10!$B$2:$AW$3000,7,FALSE))</f>
        <v>0</v>
      </c>
      <c r="I80" s="467">
        <f>IF(ISERROR(VLOOKUP($B80,IN_T10!$B$2:$AW$3000,8,FALSE))=TRUE,"",VLOOKUP($B80,IN_T10!$B$2:$AW$3000,8,FALSE))</f>
        <v>0</v>
      </c>
      <c r="J80" s="469">
        <f>IF(ISERROR(VLOOKUP($B80,IN_T10!$B$2:$AW$3000,9,FALSE))=TRUE,"",VLOOKUP($B80,IN_T10!$B$2:$AW$3000,9,FALSE))</f>
        <v>0</v>
      </c>
      <c r="K80" s="467">
        <f>IF(ISERROR(VLOOKUP($B80,IN_T10!$B$2:$AW$3000,10,FALSE))=TRUE,"",VLOOKUP($B80,IN_T10!$B$2:$AW$3000,10,FALSE))</f>
        <v>0</v>
      </c>
      <c r="L80" s="469">
        <f>IF(ISERROR(VLOOKUP($B80,IN_T10!$B$2:$AW$3000,11,FALSE))=TRUE,"",VLOOKUP($B80,IN_T10!$B$2:$AW$3000,11,FALSE))</f>
        <v>0</v>
      </c>
      <c r="M80" s="467">
        <f>IF(ISERROR(VLOOKUP($B80,IN_T10!$B$2:$AW$3000,12,FALSE))=TRUE,"",VLOOKUP($B80,IN_T10!$B$2:$AW$3000,12,FALSE))</f>
        <v>0</v>
      </c>
      <c r="N80" s="469">
        <f>IF(ISERROR(VLOOKUP($B80,IN_T10!$B$2:$AW$3000,13,FALSE))=TRUE,"",VLOOKUP($B80,IN_T10!$B$2:$AW$3000,13,FALSE))</f>
        <v>0</v>
      </c>
      <c r="O80" s="467">
        <f>IF(ISERROR(VLOOKUP($B80,IN_T10!$B$2:$AW$3000,14,FALSE))=TRUE,"",VLOOKUP($B80,IN_T10!$B$2:$AW$3000,14,FALSE))</f>
        <v>0</v>
      </c>
      <c r="P80" s="469">
        <f>IF(ISERROR(VLOOKUP($B80,IN_T10!$B$2:$AW$3000,15,FALSE))=TRUE,"",VLOOKUP($B80,IN_T10!$B$2:$AW$3000,15,FALSE))</f>
        <v>0</v>
      </c>
      <c r="Q80" s="467">
        <f>IF(ISERROR(VLOOKUP($B80,IN_T10!$B$2:$AW$3000,16,FALSE))=TRUE,"",VLOOKUP($B80,IN_T10!$B$2:$AW$3000,16,FALSE))</f>
        <v>0</v>
      </c>
      <c r="R80" s="469">
        <f>IF(ISERROR(VLOOKUP($B80,IN_T10!$B$2:$AW$3000,17,FALSE))=TRUE,"",VLOOKUP($B80,IN_T10!$B$2:$AW$3000,17,FALSE))</f>
        <v>0</v>
      </c>
      <c r="S80" s="467">
        <f>IF(ISERROR(VLOOKUP($B80,IN_T10!$B$2:$AW$3000,18,FALSE))=TRUE,"",VLOOKUP($B80,IN_T10!$B$2:$AW$3000,18,FALSE))</f>
        <v>0</v>
      </c>
      <c r="T80" s="469">
        <f>IF(ISERROR(VLOOKUP($B80,IN_T10!$B$2:$AW$3000,19,FALSE))=TRUE,"",VLOOKUP($B80,IN_T10!$B$2:$AW$3000,19,FALSE))</f>
        <v>0</v>
      </c>
      <c r="U80" s="467">
        <v>0</v>
      </c>
      <c r="V80" s="469">
        <v>0</v>
      </c>
      <c r="W80" s="467">
        <f>IF(ISERROR(VLOOKUP($B80,IN_T10!$B$2:$AW$3000,22,FALSE))=TRUE,"",VLOOKUP($B80,IN_T10!$B$2:$AW$3000,22,FALSE))</f>
        <v>0</v>
      </c>
      <c r="X80" s="469">
        <f>IF(ISERROR(VLOOKUP($B80,IN_T10!$B$2:$AW$3000,23,FALSE))=TRUE,"",VLOOKUP($B80,IN_T10!$B$2:$AW$3000,23,FALSE))</f>
        <v>0</v>
      </c>
      <c r="Y80" s="467">
        <f>IF(ISERROR(VLOOKUP($B80,IN_T10!$B$2:$AW$3000,24,FALSE))=TRUE,"",VLOOKUP($B80,IN_T10!$B$2:$AW$3000,24,FALSE))</f>
        <v>0</v>
      </c>
      <c r="Z80" s="469">
        <f>IF(ISERROR(VLOOKUP($B80,IN_T10!$B$2:$AW$3000,25,FALSE))=TRUE,"",VLOOKUP($B80,IN_T10!$B$2:$AW$3000,25,FALSE))</f>
        <v>0</v>
      </c>
      <c r="AA80" s="467">
        <f>IF(ISERROR(VLOOKUP($B80,IN_T10!$B$2:$AW$3000,26,FALSE))=TRUE,"",VLOOKUP($B80,IN_T10!$B$2:$AW$3000,26,FALSE))</f>
        <v>0</v>
      </c>
      <c r="AB80" s="469">
        <f>IF(ISERROR(VLOOKUP($B80,IN_T10!$B$2:$AW$3000,27,FALSE))=TRUE,"",VLOOKUP($B80,IN_T10!$B$2:$AW$3000,27,FALSE))</f>
        <v>0</v>
      </c>
      <c r="AC80" s="467">
        <f>IF(ISERROR(VLOOKUP($B80,IN_T10!$B$2:$AW$3000,28,FALSE))=TRUE,"",VLOOKUP($B80,IN_T10!$B$2:$AW$3000,28,FALSE))</f>
        <v>0</v>
      </c>
      <c r="AD80" s="469">
        <f>IF(ISERROR(VLOOKUP($B80,IN_T10!$B$2:$AW$3000,29,FALSE))=TRUE,"",VLOOKUP($B80,IN_T10!$B$2:$AW$3000,29,FALSE))</f>
        <v>0</v>
      </c>
      <c r="AE80" s="467">
        <f>IF(ISERROR(VLOOKUP($B80,IN_T10!$B$2:$AW$3000,30,FALSE))=TRUE,"",VLOOKUP($B80,IN_T10!$B$2:$AW$3000,30,FALSE))</f>
        <v>0</v>
      </c>
      <c r="AF80" s="469">
        <f>IF(ISERROR(VLOOKUP($B80,IN_T10!$B$2:$AW$3000,31,FALSE))=TRUE,"",VLOOKUP($B80,IN_T10!$B$2:$AW$3000,31,FALSE))</f>
        <v>0</v>
      </c>
      <c r="AG80" s="467">
        <f>IF(ISERROR(VLOOKUP($B80,IN_T10!$B$2:$AW$3000,32,FALSE))=TRUE,"",VLOOKUP($B80,IN_T10!$B$2:$AW$3000,32,FALSE))</f>
        <v>0</v>
      </c>
      <c r="AH80" s="469">
        <f>IF(ISERROR(VLOOKUP($B80,IN_T10!$B$2:$AW$3000,33,FALSE))=TRUE,"",VLOOKUP($B80,IN_T10!$B$2:$AW$3000,33,FALSE))</f>
        <v>0</v>
      </c>
      <c r="AI80" s="467">
        <f>IF(ISERROR(VLOOKUP($B80,IN_T10!$B$2:$AW$3000,34,FALSE))=TRUE,"",VLOOKUP($B80,IN_T10!$B$2:$AW$3000,34,FALSE))</f>
        <v>0</v>
      </c>
      <c r="AJ80" s="469">
        <f>IF(ISERROR(VLOOKUP($B80,IN_T10!$B$2:$AW$3000,35,FALSE))=TRUE,"",VLOOKUP($B80,IN_T10!$B$2:$AW$3000,35,FALSE))</f>
        <v>0</v>
      </c>
      <c r="AK80" s="467">
        <f>IF(ISERROR(VLOOKUP($B80,IN_T10!$B$2:$AW$3000,36,FALSE))=TRUE,"",VLOOKUP($B80,IN_T10!$B$2:$AW$3000,36,FALSE))</f>
        <v>0</v>
      </c>
      <c r="AL80" s="469">
        <f>IF(ISERROR(VLOOKUP($B80,IN_T10!$B$2:$AW$3000,37,FALSE))=TRUE,"",VLOOKUP($B80,IN_T10!$B$2:$AW$3000,37,FALSE))</f>
        <v>0</v>
      </c>
      <c r="AM80" s="467">
        <f>IF(ISERROR(VLOOKUP($B80,IN_T10!$B$2:$AW$3000,38,FALSE))=TRUE,"",VLOOKUP($B80,IN_T10!$B$2:$AW$3000,38,FALSE))</f>
        <v>0</v>
      </c>
      <c r="AN80" s="469">
        <f>IF(ISERROR(VLOOKUP($B80,IN_T10!$B$2:$AW$3000,39,FALSE))=TRUE,"",VLOOKUP($B80,IN_T10!$B$2:$AW$3000,39,FALSE))</f>
        <v>0</v>
      </c>
      <c r="AO80" s="467">
        <f>IF(ISERROR(VLOOKUP($B80,IN_T10!$B$2:$AW$3000,40,FALSE))=TRUE,"",VLOOKUP($B80,IN_T10!$B$2:$AW$3000,40,FALSE))</f>
        <v>0</v>
      </c>
      <c r="AP80" s="469">
        <f>IF(ISERROR(VLOOKUP($B80,IN_T10!$B$2:$AW$3000,41,FALSE))=TRUE,"",VLOOKUP($B80,IN_T10!$B$2:$AW$3000,41,FALSE))</f>
        <v>0</v>
      </c>
      <c r="AQ80" s="467">
        <f>IF(ISERROR(VLOOKUP($B80,IN_T10!$B$2:$AW$3000,42,FALSE))=TRUE,"",VLOOKUP($B80,IN_T10!$B$2:$AW$3000,42,FALSE))</f>
        <v>0</v>
      </c>
      <c r="AR80" s="469">
        <f>IF(ISERROR(VLOOKUP($B80,IN_T10!$B$2:$AW$3000,43,FALSE))=TRUE,"",VLOOKUP($B80,IN_T10!$B$2:$AW$3000,43,FALSE))</f>
        <v>0</v>
      </c>
      <c r="AS80" s="467">
        <f>IF(ISERROR(VLOOKUP($B80,IN_T10!$B$2:$AW$3000,44,FALSE))=TRUE,"",VLOOKUP($B80,IN_T10!$B$2:$AW$3000,44,FALSE))</f>
        <v>0</v>
      </c>
      <c r="AT80" s="472">
        <f>IF(ISERROR(VLOOKUP($B80,IN_T10!$B$2:$AW$3000,45,FALSE))=TRUE,"",VLOOKUP($B80,IN_T10!$B$2:$AW$3000,45,FALSE))</f>
        <v>0</v>
      </c>
      <c r="AU80" s="1179">
        <f t="shared" si="3"/>
        <v>0</v>
      </c>
      <c r="AV80" s="1180">
        <f t="shared" si="4"/>
        <v>0</v>
      </c>
      <c r="AW80" s="1490" t="str">
        <f t="shared" si="5"/>
        <v>OK</v>
      </c>
      <c r="AX80" s="1488">
        <f>'t1'!K80-'t3'!C80-'t3'!E80-'t3'!G80-'t3'!I80+'t3'!K80+'t3'!M80+'t3'!O80</f>
        <v>0</v>
      </c>
      <c r="AY80" s="1489">
        <f>'t1'!L80-'t3'!D80-'t3'!F80-'t3'!H80-'t3'!J80+'t3'!L80+'t3'!N80+'t3'!P80</f>
        <v>0</v>
      </c>
      <c r="AZ80" s="937">
        <f>'t1'!M80</f>
        <v>0</v>
      </c>
    </row>
    <row r="81" spans="1:52" ht="14.25" customHeight="1" thickBot="1" x14ac:dyDescent="0.3">
      <c r="A81" s="1001" t="str">
        <f>'t1'!A81</f>
        <v>Dirigente prof.tecniche della prevenzione(altri inc.prof.li)</v>
      </c>
      <c r="B81" s="1027" t="str">
        <f>'t1'!B81</f>
        <v>SD0AI4</v>
      </c>
      <c r="C81" s="467">
        <f>IF(ISERROR(VLOOKUP($B81,IN_T10!$B$2:$AW$3000,2,FALSE))=TRUE,"",VLOOKUP($B81,IN_T10!$B$2:$AW$3000,2,FALSE))</f>
        <v>0</v>
      </c>
      <c r="D81" s="469">
        <f>IF(ISERROR(VLOOKUP($B81,IN_T10!$B$2:$AW$3000,3,FALSE))=TRUE,"",VLOOKUP($B81,IN_T10!$B$2:$AW$3000,3,FALSE))</f>
        <v>0</v>
      </c>
      <c r="E81" s="467">
        <f>IF(ISERROR(VLOOKUP($B81,IN_T10!$B$2:$AW$3000,4,FALSE))=TRUE,"",VLOOKUP($B81,IN_T10!$B$2:$AW$3000,4,FALSE))</f>
        <v>0</v>
      </c>
      <c r="F81" s="469">
        <f>IF(ISERROR(VLOOKUP($B81,IN_T10!$B$2:$AW$3000,5,FALSE))=TRUE,"",VLOOKUP($B81,IN_T10!$B$2:$AW$3000,5,FALSE))</f>
        <v>0</v>
      </c>
      <c r="G81" s="467">
        <f>IF(ISERROR(VLOOKUP($B81,IN_T10!$B$2:$AW$3000,6,FALSE))=TRUE,"",VLOOKUP($B81,IN_T10!$B$2:$AW$3000,6,FALSE))</f>
        <v>0</v>
      </c>
      <c r="H81" s="469">
        <f>IF(ISERROR(VLOOKUP($B81,IN_T10!$B$2:$AW$3000,7,FALSE))=TRUE,"",VLOOKUP($B81,IN_T10!$B$2:$AW$3000,7,FALSE))</f>
        <v>0</v>
      </c>
      <c r="I81" s="467">
        <f>IF(ISERROR(VLOOKUP($B81,IN_T10!$B$2:$AW$3000,8,FALSE))=TRUE,"",VLOOKUP($B81,IN_T10!$B$2:$AW$3000,8,FALSE))</f>
        <v>0</v>
      </c>
      <c r="J81" s="469">
        <f>IF(ISERROR(VLOOKUP($B81,IN_T10!$B$2:$AW$3000,9,FALSE))=TRUE,"",VLOOKUP($B81,IN_T10!$B$2:$AW$3000,9,FALSE))</f>
        <v>0</v>
      </c>
      <c r="K81" s="467">
        <f>IF(ISERROR(VLOOKUP($B81,IN_T10!$B$2:$AW$3000,10,FALSE))=TRUE,"",VLOOKUP($B81,IN_T10!$B$2:$AW$3000,10,FALSE))</f>
        <v>0</v>
      </c>
      <c r="L81" s="469">
        <f>IF(ISERROR(VLOOKUP($B81,IN_T10!$B$2:$AW$3000,11,FALSE))=TRUE,"",VLOOKUP($B81,IN_T10!$B$2:$AW$3000,11,FALSE))</f>
        <v>0</v>
      </c>
      <c r="M81" s="467">
        <f>IF(ISERROR(VLOOKUP($B81,IN_T10!$B$2:$AW$3000,12,FALSE))=TRUE,"",VLOOKUP($B81,IN_T10!$B$2:$AW$3000,12,FALSE))</f>
        <v>0</v>
      </c>
      <c r="N81" s="469">
        <f>IF(ISERROR(VLOOKUP($B81,IN_T10!$B$2:$AW$3000,13,FALSE))=TRUE,"",VLOOKUP($B81,IN_T10!$B$2:$AW$3000,13,FALSE))</f>
        <v>0</v>
      </c>
      <c r="O81" s="467">
        <f>IF(ISERROR(VLOOKUP($B81,IN_T10!$B$2:$AW$3000,14,FALSE))=TRUE,"",VLOOKUP($B81,IN_T10!$B$2:$AW$3000,14,FALSE))</f>
        <v>0</v>
      </c>
      <c r="P81" s="469">
        <f>IF(ISERROR(VLOOKUP($B81,IN_T10!$B$2:$AW$3000,15,FALSE))=TRUE,"",VLOOKUP($B81,IN_T10!$B$2:$AW$3000,15,FALSE))</f>
        <v>0</v>
      </c>
      <c r="Q81" s="467">
        <f>IF(ISERROR(VLOOKUP($B81,IN_T10!$B$2:$AW$3000,16,FALSE))=TRUE,"",VLOOKUP($B81,IN_T10!$B$2:$AW$3000,16,FALSE))</f>
        <v>0</v>
      </c>
      <c r="R81" s="469">
        <f>IF(ISERROR(VLOOKUP($B81,IN_T10!$B$2:$AW$3000,17,FALSE))=TRUE,"",VLOOKUP($B81,IN_T10!$B$2:$AW$3000,17,FALSE))</f>
        <v>0</v>
      </c>
      <c r="S81" s="467">
        <f>IF(ISERROR(VLOOKUP($B81,IN_T10!$B$2:$AW$3000,18,FALSE))=TRUE,"",VLOOKUP($B81,IN_T10!$B$2:$AW$3000,18,FALSE))</f>
        <v>0</v>
      </c>
      <c r="T81" s="469">
        <f>IF(ISERROR(VLOOKUP($B81,IN_T10!$B$2:$AW$3000,19,FALSE))=TRUE,"",VLOOKUP($B81,IN_T10!$B$2:$AW$3000,19,FALSE))</f>
        <v>0</v>
      </c>
      <c r="U81" s="467">
        <v>0</v>
      </c>
      <c r="V81" s="469">
        <v>0</v>
      </c>
      <c r="W81" s="467">
        <f>IF(ISERROR(VLOOKUP($B81,IN_T10!$B$2:$AW$3000,22,FALSE))=TRUE,"",VLOOKUP($B81,IN_T10!$B$2:$AW$3000,22,FALSE))</f>
        <v>0</v>
      </c>
      <c r="X81" s="469">
        <f>IF(ISERROR(VLOOKUP($B81,IN_T10!$B$2:$AW$3000,23,FALSE))=TRUE,"",VLOOKUP($B81,IN_T10!$B$2:$AW$3000,23,FALSE))</f>
        <v>0</v>
      </c>
      <c r="Y81" s="467">
        <f>IF(ISERROR(VLOOKUP($B81,IN_T10!$B$2:$AW$3000,24,FALSE))=TRUE,"",VLOOKUP($B81,IN_T10!$B$2:$AW$3000,24,FALSE))</f>
        <v>0</v>
      </c>
      <c r="Z81" s="469">
        <f>IF(ISERROR(VLOOKUP($B81,IN_T10!$B$2:$AW$3000,25,FALSE))=TRUE,"",VLOOKUP($B81,IN_T10!$B$2:$AW$3000,25,FALSE))</f>
        <v>0</v>
      </c>
      <c r="AA81" s="467">
        <f>IF(ISERROR(VLOOKUP($B81,IN_T10!$B$2:$AW$3000,26,FALSE))=TRUE,"",VLOOKUP($B81,IN_T10!$B$2:$AW$3000,26,FALSE))</f>
        <v>0</v>
      </c>
      <c r="AB81" s="469">
        <f>IF(ISERROR(VLOOKUP($B81,IN_T10!$B$2:$AW$3000,27,FALSE))=TRUE,"",VLOOKUP($B81,IN_T10!$B$2:$AW$3000,27,FALSE))</f>
        <v>0</v>
      </c>
      <c r="AC81" s="467">
        <f>IF(ISERROR(VLOOKUP($B81,IN_T10!$B$2:$AW$3000,28,FALSE))=TRUE,"",VLOOKUP($B81,IN_T10!$B$2:$AW$3000,28,FALSE))</f>
        <v>0</v>
      </c>
      <c r="AD81" s="469">
        <f>IF(ISERROR(VLOOKUP($B81,IN_T10!$B$2:$AW$3000,29,FALSE))=TRUE,"",VLOOKUP($B81,IN_T10!$B$2:$AW$3000,29,FALSE))</f>
        <v>0</v>
      </c>
      <c r="AE81" s="467">
        <f>IF(ISERROR(VLOOKUP($B81,IN_T10!$B$2:$AW$3000,30,FALSE))=TRUE,"",VLOOKUP($B81,IN_T10!$B$2:$AW$3000,30,FALSE))</f>
        <v>0</v>
      </c>
      <c r="AF81" s="469">
        <f>IF(ISERROR(VLOOKUP($B81,IN_T10!$B$2:$AW$3000,31,FALSE))=TRUE,"",VLOOKUP($B81,IN_T10!$B$2:$AW$3000,31,FALSE))</f>
        <v>0</v>
      </c>
      <c r="AG81" s="467">
        <f>IF(ISERROR(VLOOKUP($B81,IN_T10!$B$2:$AW$3000,32,FALSE))=TRUE,"",VLOOKUP($B81,IN_T10!$B$2:$AW$3000,32,FALSE))</f>
        <v>0</v>
      </c>
      <c r="AH81" s="469">
        <f>IF(ISERROR(VLOOKUP($B81,IN_T10!$B$2:$AW$3000,33,FALSE))=TRUE,"",VLOOKUP($B81,IN_T10!$B$2:$AW$3000,33,FALSE))</f>
        <v>0</v>
      </c>
      <c r="AI81" s="467">
        <f>IF(ISERROR(VLOOKUP($B81,IN_T10!$B$2:$AW$3000,34,FALSE))=TRUE,"",VLOOKUP($B81,IN_T10!$B$2:$AW$3000,34,FALSE))</f>
        <v>0</v>
      </c>
      <c r="AJ81" s="469">
        <f>IF(ISERROR(VLOOKUP($B81,IN_T10!$B$2:$AW$3000,35,FALSE))=TRUE,"",VLOOKUP($B81,IN_T10!$B$2:$AW$3000,35,FALSE))</f>
        <v>0</v>
      </c>
      <c r="AK81" s="467">
        <f>IF(ISERROR(VLOOKUP($B81,IN_T10!$B$2:$AW$3000,36,FALSE))=TRUE,"",VLOOKUP($B81,IN_T10!$B$2:$AW$3000,36,FALSE))</f>
        <v>0</v>
      </c>
      <c r="AL81" s="469">
        <f>IF(ISERROR(VLOOKUP($B81,IN_T10!$B$2:$AW$3000,37,FALSE))=TRUE,"",VLOOKUP($B81,IN_T10!$B$2:$AW$3000,37,FALSE))</f>
        <v>0</v>
      </c>
      <c r="AM81" s="467">
        <f>IF(ISERROR(VLOOKUP($B81,IN_T10!$B$2:$AW$3000,38,FALSE))=TRUE,"",VLOOKUP($B81,IN_T10!$B$2:$AW$3000,38,FALSE))</f>
        <v>0</v>
      </c>
      <c r="AN81" s="469">
        <f>IF(ISERROR(VLOOKUP($B81,IN_T10!$B$2:$AW$3000,39,FALSE))=TRUE,"",VLOOKUP($B81,IN_T10!$B$2:$AW$3000,39,FALSE))</f>
        <v>0</v>
      </c>
      <c r="AO81" s="467">
        <f>IF(ISERROR(VLOOKUP($B81,IN_T10!$B$2:$AW$3000,40,FALSE))=TRUE,"",VLOOKUP($B81,IN_T10!$B$2:$AW$3000,40,FALSE))</f>
        <v>0</v>
      </c>
      <c r="AP81" s="469">
        <f>IF(ISERROR(VLOOKUP($B81,IN_T10!$B$2:$AW$3000,41,FALSE))=TRUE,"",VLOOKUP($B81,IN_T10!$B$2:$AW$3000,41,FALSE))</f>
        <v>0</v>
      </c>
      <c r="AQ81" s="467">
        <f>IF(ISERROR(VLOOKUP($B81,IN_T10!$B$2:$AW$3000,42,FALSE))=TRUE,"",VLOOKUP($B81,IN_T10!$B$2:$AW$3000,42,FALSE))</f>
        <v>0</v>
      </c>
      <c r="AR81" s="469">
        <f>IF(ISERROR(VLOOKUP($B81,IN_T10!$B$2:$AW$3000,43,FALSE))=TRUE,"",VLOOKUP($B81,IN_T10!$B$2:$AW$3000,43,FALSE))</f>
        <v>0</v>
      </c>
      <c r="AS81" s="467">
        <f>IF(ISERROR(VLOOKUP($B81,IN_T10!$B$2:$AW$3000,44,FALSE))=TRUE,"",VLOOKUP($B81,IN_T10!$B$2:$AW$3000,44,FALSE))</f>
        <v>0</v>
      </c>
      <c r="AT81" s="472">
        <f>IF(ISERROR(VLOOKUP($B81,IN_T10!$B$2:$AW$3000,45,FALSE))=TRUE,"",VLOOKUP($B81,IN_T10!$B$2:$AW$3000,45,FALSE))</f>
        <v>0</v>
      </c>
      <c r="AU81" s="1179">
        <f t="shared" si="3"/>
        <v>0</v>
      </c>
      <c r="AV81" s="1180">
        <f t="shared" si="4"/>
        <v>0</v>
      </c>
      <c r="AW81" s="1490" t="str">
        <f t="shared" si="5"/>
        <v>OK</v>
      </c>
      <c r="AX81" s="1488">
        <f>'t1'!K81-'t3'!C81-'t3'!E81-'t3'!G81-'t3'!I81+'t3'!K81+'t3'!M81+'t3'!O81</f>
        <v>0</v>
      </c>
      <c r="AY81" s="1489">
        <f>'t1'!L81-'t3'!D81-'t3'!F81-'t3'!H81-'t3'!J81+'t3'!L81+'t3'!N81+'t3'!P81</f>
        <v>0</v>
      </c>
      <c r="AZ81" s="937">
        <f>'t1'!M81</f>
        <v>0</v>
      </c>
    </row>
    <row r="82" spans="1:52" ht="14.25" customHeight="1" thickBot="1" x14ac:dyDescent="0.3">
      <c r="A82" s="1001" t="str">
        <f>'t1'!A82</f>
        <v>Dir. Prof.tecniche prevenz. T.det.art.15-septies dlgs 502/92</v>
      </c>
      <c r="B82" s="1027" t="str">
        <f>'t1'!B82</f>
        <v>SD048E</v>
      </c>
      <c r="C82" s="467">
        <f>IF(ISERROR(VLOOKUP($B82,IN_T10!$B$2:$AW$3000,2,FALSE))=TRUE,"",VLOOKUP($B82,IN_T10!$B$2:$AW$3000,2,FALSE))</f>
        <v>0</v>
      </c>
      <c r="D82" s="469">
        <f>IF(ISERROR(VLOOKUP($B82,IN_T10!$B$2:$AW$3000,3,FALSE))=TRUE,"",VLOOKUP($B82,IN_T10!$B$2:$AW$3000,3,FALSE))</f>
        <v>0</v>
      </c>
      <c r="E82" s="467">
        <f>IF(ISERROR(VLOOKUP($B82,IN_T10!$B$2:$AW$3000,4,FALSE))=TRUE,"",VLOOKUP($B82,IN_T10!$B$2:$AW$3000,4,FALSE))</f>
        <v>0</v>
      </c>
      <c r="F82" s="469">
        <f>IF(ISERROR(VLOOKUP($B82,IN_T10!$B$2:$AW$3000,5,FALSE))=TRUE,"",VLOOKUP($B82,IN_T10!$B$2:$AW$3000,5,FALSE))</f>
        <v>0</v>
      </c>
      <c r="G82" s="467">
        <f>IF(ISERROR(VLOOKUP($B82,IN_T10!$B$2:$AW$3000,6,FALSE))=TRUE,"",VLOOKUP($B82,IN_T10!$B$2:$AW$3000,6,FALSE))</f>
        <v>0</v>
      </c>
      <c r="H82" s="469">
        <f>IF(ISERROR(VLOOKUP($B82,IN_T10!$B$2:$AW$3000,7,FALSE))=TRUE,"",VLOOKUP($B82,IN_T10!$B$2:$AW$3000,7,FALSE))</f>
        <v>0</v>
      </c>
      <c r="I82" s="467">
        <f>IF(ISERROR(VLOOKUP($B82,IN_T10!$B$2:$AW$3000,8,FALSE))=TRUE,"",VLOOKUP($B82,IN_T10!$B$2:$AW$3000,8,FALSE))</f>
        <v>0</v>
      </c>
      <c r="J82" s="469">
        <f>IF(ISERROR(VLOOKUP($B82,IN_T10!$B$2:$AW$3000,9,FALSE))=TRUE,"",VLOOKUP($B82,IN_T10!$B$2:$AW$3000,9,FALSE))</f>
        <v>0</v>
      </c>
      <c r="K82" s="467">
        <f>IF(ISERROR(VLOOKUP($B82,IN_T10!$B$2:$AW$3000,10,FALSE))=TRUE,"",VLOOKUP($B82,IN_T10!$B$2:$AW$3000,10,FALSE))</f>
        <v>0</v>
      </c>
      <c r="L82" s="469">
        <f>IF(ISERROR(VLOOKUP($B82,IN_T10!$B$2:$AW$3000,11,FALSE))=TRUE,"",VLOOKUP($B82,IN_T10!$B$2:$AW$3000,11,FALSE))</f>
        <v>0</v>
      </c>
      <c r="M82" s="467">
        <f>IF(ISERROR(VLOOKUP($B82,IN_T10!$B$2:$AW$3000,12,FALSE))=TRUE,"",VLOOKUP($B82,IN_T10!$B$2:$AW$3000,12,FALSE))</f>
        <v>0</v>
      </c>
      <c r="N82" s="469">
        <f>IF(ISERROR(VLOOKUP($B82,IN_T10!$B$2:$AW$3000,13,FALSE))=TRUE,"",VLOOKUP($B82,IN_T10!$B$2:$AW$3000,13,FALSE))</f>
        <v>0</v>
      </c>
      <c r="O82" s="467">
        <f>IF(ISERROR(VLOOKUP($B82,IN_T10!$B$2:$AW$3000,14,FALSE))=TRUE,"",VLOOKUP($B82,IN_T10!$B$2:$AW$3000,14,FALSE))</f>
        <v>0</v>
      </c>
      <c r="P82" s="469">
        <f>IF(ISERROR(VLOOKUP($B82,IN_T10!$B$2:$AW$3000,15,FALSE))=TRUE,"",VLOOKUP($B82,IN_T10!$B$2:$AW$3000,15,FALSE))</f>
        <v>0</v>
      </c>
      <c r="Q82" s="467">
        <f>IF(ISERROR(VLOOKUP($B82,IN_T10!$B$2:$AW$3000,16,FALSE))=TRUE,"",VLOOKUP($B82,IN_T10!$B$2:$AW$3000,16,FALSE))</f>
        <v>0</v>
      </c>
      <c r="R82" s="469">
        <f>IF(ISERROR(VLOOKUP($B82,IN_T10!$B$2:$AW$3000,17,FALSE))=TRUE,"",VLOOKUP($B82,IN_T10!$B$2:$AW$3000,17,FALSE))</f>
        <v>0</v>
      </c>
      <c r="S82" s="467">
        <f>IF(ISERROR(VLOOKUP($B82,IN_T10!$B$2:$AW$3000,18,FALSE))=TRUE,"",VLOOKUP($B82,IN_T10!$B$2:$AW$3000,18,FALSE))</f>
        <v>0</v>
      </c>
      <c r="T82" s="469">
        <f>IF(ISERROR(VLOOKUP($B82,IN_T10!$B$2:$AW$3000,19,FALSE))=TRUE,"",VLOOKUP($B82,IN_T10!$B$2:$AW$3000,19,FALSE))</f>
        <v>0</v>
      </c>
      <c r="U82" s="467">
        <v>0</v>
      </c>
      <c r="V82" s="469">
        <v>0</v>
      </c>
      <c r="W82" s="467">
        <f>IF(ISERROR(VLOOKUP($B82,IN_T10!$B$2:$AW$3000,22,FALSE))=TRUE,"",VLOOKUP($B82,IN_T10!$B$2:$AW$3000,22,FALSE))</f>
        <v>0</v>
      </c>
      <c r="X82" s="469">
        <f>IF(ISERROR(VLOOKUP($B82,IN_T10!$B$2:$AW$3000,23,FALSE))=TRUE,"",VLOOKUP($B82,IN_T10!$B$2:$AW$3000,23,FALSE))</f>
        <v>0</v>
      </c>
      <c r="Y82" s="467">
        <f>IF(ISERROR(VLOOKUP($B82,IN_T10!$B$2:$AW$3000,24,FALSE))=TRUE,"",VLOOKUP($B82,IN_T10!$B$2:$AW$3000,24,FALSE))</f>
        <v>0</v>
      </c>
      <c r="Z82" s="469">
        <f>IF(ISERROR(VLOOKUP($B82,IN_T10!$B$2:$AW$3000,25,FALSE))=TRUE,"",VLOOKUP($B82,IN_T10!$B$2:$AW$3000,25,FALSE))</f>
        <v>0</v>
      </c>
      <c r="AA82" s="467">
        <f>IF(ISERROR(VLOOKUP($B82,IN_T10!$B$2:$AW$3000,26,FALSE))=TRUE,"",VLOOKUP($B82,IN_T10!$B$2:$AW$3000,26,FALSE))</f>
        <v>0</v>
      </c>
      <c r="AB82" s="469">
        <f>IF(ISERROR(VLOOKUP($B82,IN_T10!$B$2:$AW$3000,27,FALSE))=TRUE,"",VLOOKUP($B82,IN_T10!$B$2:$AW$3000,27,FALSE))</f>
        <v>0</v>
      </c>
      <c r="AC82" s="467">
        <f>IF(ISERROR(VLOOKUP($B82,IN_T10!$B$2:$AW$3000,28,FALSE))=TRUE,"",VLOOKUP($B82,IN_T10!$B$2:$AW$3000,28,FALSE))</f>
        <v>0</v>
      </c>
      <c r="AD82" s="469">
        <f>IF(ISERROR(VLOOKUP($B82,IN_T10!$B$2:$AW$3000,29,FALSE))=TRUE,"",VLOOKUP($B82,IN_T10!$B$2:$AW$3000,29,FALSE))</f>
        <v>0</v>
      </c>
      <c r="AE82" s="467">
        <f>IF(ISERROR(VLOOKUP($B82,IN_T10!$B$2:$AW$3000,30,FALSE))=TRUE,"",VLOOKUP($B82,IN_T10!$B$2:$AW$3000,30,FALSE))</f>
        <v>0</v>
      </c>
      <c r="AF82" s="469">
        <f>IF(ISERROR(VLOOKUP($B82,IN_T10!$B$2:$AW$3000,31,FALSE))=TRUE,"",VLOOKUP($B82,IN_T10!$B$2:$AW$3000,31,FALSE))</f>
        <v>0</v>
      </c>
      <c r="AG82" s="467">
        <f>IF(ISERROR(VLOOKUP($B82,IN_T10!$B$2:$AW$3000,32,FALSE))=TRUE,"",VLOOKUP($B82,IN_T10!$B$2:$AW$3000,32,FALSE))</f>
        <v>0</v>
      </c>
      <c r="AH82" s="469">
        <f>IF(ISERROR(VLOOKUP($B82,IN_T10!$B$2:$AW$3000,33,FALSE))=TRUE,"",VLOOKUP($B82,IN_T10!$B$2:$AW$3000,33,FALSE))</f>
        <v>0</v>
      </c>
      <c r="AI82" s="467">
        <f>IF(ISERROR(VLOOKUP($B82,IN_T10!$B$2:$AW$3000,34,FALSE))=TRUE,"",VLOOKUP($B82,IN_T10!$B$2:$AW$3000,34,FALSE))</f>
        <v>0</v>
      </c>
      <c r="AJ82" s="469">
        <f>IF(ISERROR(VLOOKUP($B82,IN_T10!$B$2:$AW$3000,35,FALSE))=TRUE,"",VLOOKUP($B82,IN_T10!$B$2:$AW$3000,35,FALSE))</f>
        <v>0</v>
      </c>
      <c r="AK82" s="467">
        <f>IF(ISERROR(VLOOKUP($B82,IN_T10!$B$2:$AW$3000,36,FALSE))=TRUE,"",VLOOKUP($B82,IN_T10!$B$2:$AW$3000,36,FALSE))</f>
        <v>0</v>
      </c>
      <c r="AL82" s="469">
        <f>IF(ISERROR(VLOOKUP($B82,IN_T10!$B$2:$AW$3000,37,FALSE))=TRUE,"",VLOOKUP($B82,IN_T10!$B$2:$AW$3000,37,FALSE))</f>
        <v>0</v>
      </c>
      <c r="AM82" s="467">
        <f>IF(ISERROR(VLOOKUP($B82,IN_T10!$B$2:$AW$3000,38,FALSE))=TRUE,"",VLOOKUP($B82,IN_T10!$B$2:$AW$3000,38,FALSE))</f>
        <v>0</v>
      </c>
      <c r="AN82" s="469">
        <f>IF(ISERROR(VLOOKUP($B82,IN_T10!$B$2:$AW$3000,39,FALSE))=TRUE,"",VLOOKUP($B82,IN_T10!$B$2:$AW$3000,39,FALSE))</f>
        <v>0</v>
      </c>
      <c r="AO82" s="467">
        <f>IF(ISERROR(VLOOKUP($B82,IN_T10!$B$2:$AW$3000,40,FALSE))=TRUE,"",VLOOKUP($B82,IN_T10!$B$2:$AW$3000,40,FALSE))</f>
        <v>0</v>
      </c>
      <c r="AP82" s="469">
        <f>IF(ISERROR(VLOOKUP($B82,IN_T10!$B$2:$AW$3000,41,FALSE))=TRUE,"",VLOOKUP($B82,IN_T10!$B$2:$AW$3000,41,FALSE))</f>
        <v>0</v>
      </c>
      <c r="AQ82" s="467">
        <f>IF(ISERROR(VLOOKUP($B82,IN_T10!$B$2:$AW$3000,42,FALSE))=TRUE,"",VLOOKUP($B82,IN_T10!$B$2:$AW$3000,42,FALSE))</f>
        <v>0</v>
      </c>
      <c r="AR82" s="469">
        <f>IF(ISERROR(VLOOKUP($B82,IN_T10!$B$2:$AW$3000,43,FALSE))=TRUE,"",VLOOKUP($B82,IN_T10!$B$2:$AW$3000,43,FALSE))</f>
        <v>0</v>
      </c>
      <c r="AS82" s="467">
        <f>IF(ISERROR(VLOOKUP($B82,IN_T10!$B$2:$AW$3000,44,FALSE))=TRUE,"",VLOOKUP($B82,IN_T10!$B$2:$AW$3000,44,FALSE))</f>
        <v>0</v>
      </c>
      <c r="AT82" s="472">
        <f>IF(ISERROR(VLOOKUP($B82,IN_T10!$B$2:$AW$3000,45,FALSE))=TRUE,"",VLOOKUP($B82,IN_T10!$B$2:$AW$3000,45,FALSE))</f>
        <v>0</v>
      </c>
      <c r="AU82" s="1179">
        <f t="shared" si="3"/>
        <v>0</v>
      </c>
      <c r="AV82" s="1180">
        <f t="shared" si="4"/>
        <v>0</v>
      </c>
      <c r="AW82" s="1490" t="str">
        <f t="shared" si="5"/>
        <v>OK</v>
      </c>
      <c r="AX82" s="1488">
        <f>'t1'!K82-'t3'!C82-'t3'!E82-'t3'!G82-'t3'!I82+'t3'!K82+'t3'!M82+'t3'!O82</f>
        <v>0</v>
      </c>
      <c r="AY82" s="1489">
        <f>'t1'!L82-'t3'!D82-'t3'!F82-'t3'!H82-'t3'!J82+'t3'!L82+'t3'!N82+'t3'!P82</f>
        <v>0</v>
      </c>
      <c r="AZ82" s="937">
        <f>'t1'!M82</f>
        <v>0</v>
      </c>
    </row>
    <row r="83" spans="1:52" ht="14.25" customHeight="1" thickBot="1" x14ac:dyDescent="0.3">
      <c r="A83" s="1001" t="str">
        <f>'t1'!A83</f>
        <v>Coll.re prof.le sanitario - pers. Infer. Senior - ds</v>
      </c>
      <c r="B83" s="1027" t="str">
        <f>'t1'!B83</f>
        <v>S18863</v>
      </c>
      <c r="C83" s="467">
        <f>IF(ISERROR(VLOOKUP($B83,IN_T10!$B$2:$AW$3000,2,FALSE))=TRUE,"",VLOOKUP($B83,IN_T10!$B$2:$AW$3000,2,FALSE))</f>
        <v>0</v>
      </c>
      <c r="D83" s="469">
        <f>IF(ISERROR(VLOOKUP($B83,IN_T10!$B$2:$AW$3000,3,FALSE))=TRUE,"",VLOOKUP($B83,IN_T10!$B$2:$AW$3000,3,FALSE))</f>
        <v>0</v>
      </c>
      <c r="E83" s="467">
        <f>IF(ISERROR(VLOOKUP($B83,IN_T10!$B$2:$AW$3000,4,FALSE))=TRUE,"",VLOOKUP($B83,IN_T10!$B$2:$AW$3000,4,FALSE))</f>
        <v>0</v>
      </c>
      <c r="F83" s="469">
        <f>IF(ISERROR(VLOOKUP($B83,IN_T10!$B$2:$AW$3000,5,FALSE))=TRUE,"",VLOOKUP($B83,IN_T10!$B$2:$AW$3000,5,FALSE))</f>
        <v>0</v>
      </c>
      <c r="G83" s="467">
        <f>IF(ISERROR(VLOOKUP($B83,IN_T10!$B$2:$AW$3000,6,FALSE))=TRUE,"",VLOOKUP($B83,IN_T10!$B$2:$AW$3000,6,FALSE))</f>
        <v>0</v>
      </c>
      <c r="H83" s="469">
        <f>IF(ISERROR(VLOOKUP($B83,IN_T10!$B$2:$AW$3000,7,FALSE))=TRUE,"",VLOOKUP($B83,IN_T10!$B$2:$AW$3000,7,FALSE))</f>
        <v>0</v>
      </c>
      <c r="I83" s="467">
        <f>IF(ISERROR(VLOOKUP($B83,IN_T10!$B$2:$AW$3000,8,FALSE))=TRUE,"",VLOOKUP($B83,IN_T10!$B$2:$AW$3000,8,FALSE))</f>
        <v>0</v>
      </c>
      <c r="J83" s="469">
        <f>IF(ISERROR(VLOOKUP($B83,IN_T10!$B$2:$AW$3000,9,FALSE))=TRUE,"",VLOOKUP($B83,IN_T10!$B$2:$AW$3000,9,FALSE))</f>
        <v>0</v>
      </c>
      <c r="K83" s="467">
        <f>IF(ISERROR(VLOOKUP($B83,IN_T10!$B$2:$AW$3000,10,FALSE))=TRUE,"",VLOOKUP($B83,IN_T10!$B$2:$AW$3000,10,FALSE))</f>
        <v>0</v>
      </c>
      <c r="L83" s="469">
        <f>IF(ISERROR(VLOOKUP($B83,IN_T10!$B$2:$AW$3000,11,FALSE))=TRUE,"",VLOOKUP($B83,IN_T10!$B$2:$AW$3000,11,FALSE))</f>
        <v>0</v>
      </c>
      <c r="M83" s="467">
        <f>IF(ISERROR(VLOOKUP($B83,IN_T10!$B$2:$AW$3000,12,FALSE))=TRUE,"",VLOOKUP($B83,IN_T10!$B$2:$AW$3000,12,FALSE))</f>
        <v>0</v>
      </c>
      <c r="N83" s="469">
        <f>IF(ISERROR(VLOOKUP($B83,IN_T10!$B$2:$AW$3000,13,FALSE))=TRUE,"",VLOOKUP($B83,IN_T10!$B$2:$AW$3000,13,FALSE))</f>
        <v>0</v>
      </c>
      <c r="O83" s="467">
        <f>IF(ISERROR(VLOOKUP($B83,IN_T10!$B$2:$AW$3000,14,FALSE))=TRUE,"",VLOOKUP($B83,IN_T10!$B$2:$AW$3000,14,FALSE))</f>
        <v>0</v>
      </c>
      <c r="P83" s="469">
        <f>IF(ISERROR(VLOOKUP($B83,IN_T10!$B$2:$AW$3000,15,FALSE))=TRUE,"",VLOOKUP($B83,IN_T10!$B$2:$AW$3000,15,FALSE))</f>
        <v>0</v>
      </c>
      <c r="Q83" s="467">
        <f>IF(ISERROR(VLOOKUP($B83,IN_T10!$B$2:$AW$3000,16,FALSE))=TRUE,"",VLOOKUP($B83,IN_T10!$B$2:$AW$3000,16,FALSE))</f>
        <v>0</v>
      </c>
      <c r="R83" s="469">
        <f>IF(ISERROR(VLOOKUP($B83,IN_T10!$B$2:$AW$3000,17,FALSE))=TRUE,"",VLOOKUP($B83,IN_T10!$B$2:$AW$3000,17,FALSE))</f>
        <v>0</v>
      </c>
      <c r="S83" s="467">
        <f>IF(ISERROR(VLOOKUP($B83,IN_T10!$B$2:$AW$3000,18,FALSE))=TRUE,"",VLOOKUP($B83,IN_T10!$B$2:$AW$3000,18,FALSE))</f>
        <v>0</v>
      </c>
      <c r="T83" s="469">
        <f>IF(ISERROR(VLOOKUP($B83,IN_T10!$B$2:$AW$3000,19,FALSE))=TRUE,"",VLOOKUP($B83,IN_T10!$B$2:$AW$3000,19,FALSE))</f>
        <v>0</v>
      </c>
      <c r="U83" s="467">
        <v>3</v>
      </c>
      <c r="V83" s="469">
        <v>16</v>
      </c>
      <c r="W83" s="467">
        <f>IF(ISERROR(VLOOKUP($B83,IN_T10!$B$2:$AW$3000,22,FALSE))=TRUE,"",VLOOKUP($B83,IN_T10!$B$2:$AW$3000,22,FALSE))</f>
        <v>0</v>
      </c>
      <c r="X83" s="469">
        <f>IF(ISERROR(VLOOKUP($B83,IN_T10!$B$2:$AW$3000,23,FALSE))=TRUE,"",VLOOKUP($B83,IN_T10!$B$2:$AW$3000,23,FALSE))</f>
        <v>0</v>
      </c>
      <c r="Y83" s="467">
        <f>IF(ISERROR(VLOOKUP($B83,IN_T10!$B$2:$AW$3000,24,FALSE))=TRUE,"",VLOOKUP($B83,IN_T10!$B$2:$AW$3000,24,FALSE))</f>
        <v>0</v>
      </c>
      <c r="Z83" s="469">
        <f>IF(ISERROR(VLOOKUP($B83,IN_T10!$B$2:$AW$3000,25,FALSE))=TRUE,"",VLOOKUP($B83,IN_T10!$B$2:$AW$3000,25,FALSE))</f>
        <v>0</v>
      </c>
      <c r="AA83" s="467">
        <f>IF(ISERROR(VLOOKUP($B83,IN_T10!$B$2:$AW$3000,26,FALSE))=TRUE,"",VLOOKUP($B83,IN_T10!$B$2:$AW$3000,26,FALSE))</f>
        <v>0</v>
      </c>
      <c r="AB83" s="469">
        <f>IF(ISERROR(VLOOKUP($B83,IN_T10!$B$2:$AW$3000,27,FALSE))=TRUE,"",VLOOKUP($B83,IN_T10!$B$2:$AW$3000,27,FALSE))</f>
        <v>0</v>
      </c>
      <c r="AC83" s="467">
        <f>IF(ISERROR(VLOOKUP($B83,IN_T10!$B$2:$AW$3000,28,FALSE))=TRUE,"",VLOOKUP($B83,IN_T10!$B$2:$AW$3000,28,FALSE))</f>
        <v>0</v>
      </c>
      <c r="AD83" s="469">
        <f>IF(ISERROR(VLOOKUP($B83,IN_T10!$B$2:$AW$3000,29,FALSE))=TRUE,"",VLOOKUP($B83,IN_T10!$B$2:$AW$3000,29,FALSE))</f>
        <v>0</v>
      </c>
      <c r="AE83" s="467">
        <f>IF(ISERROR(VLOOKUP($B83,IN_T10!$B$2:$AW$3000,30,FALSE))=TRUE,"",VLOOKUP($B83,IN_T10!$B$2:$AW$3000,30,FALSE))</f>
        <v>0</v>
      </c>
      <c r="AF83" s="469">
        <f>IF(ISERROR(VLOOKUP($B83,IN_T10!$B$2:$AW$3000,31,FALSE))=TRUE,"",VLOOKUP($B83,IN_T10!$B$2:$AW$3000,31,FALSE))</f>
        <v>0</v>
      </c>
      <c r="AG83" s="467">
        <f>IF(ISERROR(VLOOKUP($B83,IN_T10!$B$2:$AW$3000,32,FALSE))=TRUE,"",VLOOKUP($B83,IN_T10!$B$2:$AW$3000,32,FALSE))</f>
        <v>0</v>
      </c>
      <c r="AH83" s="469">
        <f>IF(ISERROR(VLOOKUP($B83,IN_T10!$B$2:$AW$3000,33,FALSE))=TRUE,"",VLOOKUP($B83,IN_T10!$B$2:$AW$3000,33,FALSE))</f>
        <v>0</v>
      </c>
      <c r="AI83" s="467">
        <f>IF(ISERROR(VLOOKUP($B83,IN_T10!$B$2:$AW$3000,34,FALSE))=TRUE,"",VLOOKUP($B83,IN_T10!$B$2:$AW$3000,34,FALSE))</f>
        <v>0</v>
      </c>
      <c r="AJ83" s="469">
        <f>IF(ISERROR(VLOOKUP($B83,IN_T10!$B$2:$AW$3000,35,FALSE))=TRUE,"",VLOOKUP($B83,IN_T10!$B$2:$AW$3000,35,FALSE))</f>
        <v>0</v>
      </c>
      <c r="AK83" s="467">
        <f>IF(ISERROR(VLOOKUP($B83,IN_T10!$B$2:$AW$3000,36,FALSE))=TRUE,"",VLOOKUP($B83,IN_T10!$B$2:$AW$3000,36,FALSE))</f>
        <v>0</v>
      </c>
      <c r="AL83" s="469">
        <f>IF(ISERROR(VLOOKUP($B83,IN_T10!$B$2:$AW$3000,37,FALSE))=TRUE,"",VLOOKUP($B83,IN_T10!$B$2:$AW$3000,37,FALSE))</f>
        <v>0</v>
      </c>
      <c r="AM83" s="467">
        <f>IF(ISERROR(VLOOKUP($B83,IN_T10!$B$2:$AW$3000,38,FALSE))=TRUE,"",VLOOKUP($B83,IN_T10!$B$2:$AW$3000,38,FALSE))</f>
        <v>0</v>
      </c>
      <c r="AN83" s="469">
        <f>IF(ISERROR(VLOOKUP($B83,IN_T10!$B$2:$AW$3000,39,FALSE))=TRUE,"",VLOOKUP($B83,IN_T10!$B$2:$AW$3000,39,FALSE))</f>
        <v>0</v>
      </c>
      <c r="AO83" s="467">
        <f>IF(ISERROR(VLOOKUP($B83,IN_T10!$B$2:$AW$3000,40,FALSE))=TRUE,"",VLOOKUP($B83,IN_T10!$B$2:$AW$3000,40,FALSE))</f>
        <v>0</v>
      </c>
      <c r="AP83" s="469">
        <f>IF(ISERROR(VLOOKUP($B83,IN_T10!$B$2:$AW$3000,41,FALSE))=TRUE,"",VLOOKUP($B83,IN_T10!$B$2:$AW$3000,41,FALSE))</f>
        <v>0</v>
      </c>
      <c r="AQ83" s="467">
        <f>IF(ISERROR(VLOOKUP($B83,IN_T10!$B$2:$AW$3000,42,FALSE))=TRUE,"",VLOOKUP($B83,IN_T10!$B$2:$AW$3000,42,FALSE))</f>
        <v>0</v>
      </c>
      <c r="AR83" s="469">
        <f>IF(ISERROR(VLOOKUP($B83,IN_T10!$B$2:$AW$3000,43,FALSE))=TRUE,"",VLOOKUP($B83,IN_T10!$B$2:$AW$3000,43,FALSE))</f>
        <v>0</v>
      </c>
      <c r="AS83" s="467">
        <f>IF(ISERROR(VLOOKUP($B83,IN_T10!$B$2:$AW$3000,44,FALSE))=TRUE,"",VLOOKUP($B83,IN_T10!$B$2:$AW$3000,44,FALSE))</f>
        <v>0</v>
      </c>
      <c r="AT83" s="472">
        <f>IF(ISERROR(VLOOKUP($B83,IN_T10!$B$2:$AW$3000,45,FALSE))=TRUE,"",VLOOKUP($B83,IN_T10!$B$2:$AW$3000,45,FALSE))</f>
        <v>0</v>
      </c>
      <c r="AU83" s="1179">
        <f t="shared" si="3"/>
        <v>3</v>
      </c>
      <c r="AV83" s="1180">
        <f t="shared" si="4"/>
        <v>16</v>
      </c>
      <c r="AW83" s="1490" t="str">
        <f t="shared" si="5"/>
        <v>OK</v>
      </c>
      <c r="AX83" s="1488">
        <f>'t1'!K83-'t3'!C83-'t3'!E83-'t3'!G83-'t3'!I83+'t3'!K83+'t3'!M83+'t3'!O83</f>
        <v>3</v>
      </c>
      <c r="AY83" s="1489">
        <f>'t1'!L83-'t3'!D83-'t3'!F83-'t3'!H83-'t3'!J83+'t3'!L83+'t3'!N83+'t3'!P83</f>
        <v>16</v>
      </c>
      <c r="AZ83" s="937">
        <f>'t1'!M83</f>
        <v>1</v>
      </c>
    </row>
    <row r="84" spans="1:52" ht="14.25" customHeight="1" thickBot="1" x14ac:dyDescent="0.3">
      <c r="A84" s="1001" t="str">
        <f>'t1'!A84</f>
        <v>Coll.re prof.le sanitario - pers. Infer. - D</v>
      </c>
      <c r="B84" s="1027" t="str">
        <f>'t1'!B84</f>
        <v>S16020</v>
      </c>
      <c r="C84" s="467">
        <f>IF(ISERROR(VLOOKUP($B84,IN_T10!$B$2:$AW$3000,2,FALSE))=TRUE,"",VLOOKUP($B84,IN_T10!$B$2:$AW$3000,2,FALSE))</f>
        <v>0</v>
      </c>
      <c r="D84" s="469">
        <f>IF(ISERROR(VLOOKUP($B84,IN_T10!$B$2:$AW$3000,3,FALSE))=TRUE,"",VLOOKUP($B84,IN_T10!$B$2:$AW$3000,3,FALSE))</f>
        <v>0</v>
      </c>
      <c r="E84" s="467">
        <f>IF(ISERROR(VLOOKUP($B84,IN_T10!$B$2:$AW$3000,4,FALSE))=TRUE,"",VLOOKUP($B84,IN_T10!$B$2:$AW$3000,4,FALSE))</f>
        <v>0</v>
      </c>
      <c r="F84" s="469">
        <f>IF(ISERROR(VLOOKUP($B84,IN_T10!$B$2:$AW$3000,5,FALSE))=TRUE,"",VLOOKUP($B84,IN_T10!$B$2:$AW$3000,5,FALSE))</f>
        <v>0</v>
      </c>
      <c r="G84" s="467">
        <f>IF(ISERROR(VLOOKUP($B84,IN_T10!$B$2:$AW$3000,6,FALSE))=TRUE,"",VLOOKUP($B84,IN_T10!$B$2:$AW$3000,6,FALSE))</f>
        <v>0</v>
      </c>
      <c r="H84" s="469">
        <f>IF(ISERROR(VLOOKUP($B84,IN_T10!$B$2:$AW$3000,7,FALSE))=TRUE,"",VLOOKUP($B84,IN_T10!$B$2:$AW$3000,7,FALSE))</f>
        <v>0</v>
      </c>
      <c r="I84" s="467">
        <f>IF(ISERROR(VLOOKUP($B84,IN_T10!$B$2:$AW$3000,8,FALSE))=TRUE,"",VLOOKUP($B84,IN_T10!$B$2:$AW$3000,8,FALSE))</f>
        <v>0</v>
      </c>
      <c r="J84" s="469">
        <f>IF(ISERROR(VLOOKUP($B84,IN_T10!$B$2:$AW$3000,9,FALSE))=TRUE,"",VLOOKUP($B84,IN_T10!$B$2:$AW$3000,9,FALSE))</f>
        <v>0</v>
      </c>
      <c r="K84" s="467">
        <f>IF(ISERROR(VLOOKUP($B84,IN_T10!$B$2:$AW$3000,10,FALSE))=TRUE,"",VLOOKUP($B84,IN_T10!$B$2:$AW$3000,10,FALSE))</f>
        <v>0</v>
      </c>
      <c r="L84" s="469">
        <f>IF(ISERROR(VLOOKUP($B84,IN_T10!$B$2:$AW$3000,11,FALSE))=TRUE,"",VLOOKUP($B84,IN_T10!$B$2:$AW$3000,11,FALSE))</f>
        <v>0</v>
      </c>
      <c r="M84" s="467">
        <f>IF(ISERROR(VLOOKUP($B84,IN_T10!$B$2:$AW$3000,12,FALSE))=TRUE,"",VLOOKUP($B84,IN_T10!$B$2:$AW$3000,12,FALSE))</f>
        <v>0</v>
      </c>
      <c r="N84" s="469">
        <f>IF(ISERROR(VLOOKUP($B84,IN_T10!$B$2:$AW$3000,13,FALSE))=TRUE,"",VLOOKUP($B84,IN_T10!$B$2:$AW$3000,13,FALSE))</f>
        <v>0</v>
      </c>
      <c r="O84" s="467">
        <f>IF(ISERROR(VLOOKUP($B84,IN_T10!$B$2:$AW$3000,14,FALSE))=TRUE,"",VLOOKUP($B84,IN_T10!$B$2:$AW$3000,14,FALSE))</f>
        <v>0</v>
      </c>
      <c r="P84" s="469">
        <f>IF(ISERROR(VLOOKUP($B84,IN_T10!$B$2:$AW$3000,15,FALSE))=TRUE,"",VLOOKUP($B84,IN_T10!$B$2:$AW$3000,15,FALSE))</f>
        <v>0</v>
      </c>
      <c r="Q84" s="467">
        <f>IF(ISERROR(VLOOKUP($B84,IN_T10!$B$2:$AW$3000,16,FALSE))=TRUE,"",VLOOKUP($B84,IN_T10!$B$2:$AW$3000,16,FALSE))</f>
        <v>0</v>
      </c>
      <c r="R84" s="469">
        <f>IF(ISERROR(VLOOKUP($B84,IN_T10!$B$2:$AW$3000,17,FALSE))=TRUE,"",VLOOKUP($B84,IN_T10!$B$2:$AW$3000,17,FALSE))</f>
        <v>0</v>
      </c>
      <c r="S84" s="467">
        <f>IF(ISERROR(VLOOKUP($B84,IN_T10!$B$2:$AW$3000,18,FALSE))=TRUE,"",VLOOKUP($B84,IN_T10!$B$2:$AW$3000,18,FALSE))</f>
        <v>0</v>
      </c>
      <c r="T84" s="469">
        <f>IF(ISERROR(VLOOKUP($B84,IN_T10!$B$2:$AW$3000,19,FALSE))=TRUE,"",VLOOKUP($B84,IN_T10!$B$2:$AW$3000,19,FALSE))</f>
        <v>0</v>
      </c>
      <c r="U84" s="467">
        <v>107</v>
      </c>
      <c r="V84" s="469">
        <v>316</v>
      </c>
      <c r="W84" s="467">
        <f>IF(ISERROR(VLOOKUP($B84,IN_T10!$B$2:$AW$3000,22,FALSE))=TRUE,"",VLOOKUP($B84,IN_T10!$B$2:$AW$3000,22,FALSE))</f>
        <v>0</v>
      </c>
      <c r="X84" s="469">
        <f>IF(ISERROR(VLOOKUP($B84,IN_T10!$B$2:$AW$3000,23,FALSE))=TRUE,"",VLOOKUP($B84,IN_T10!$B$2:$AW$3000,23,FALSE))</f>
        <v>0</v>
      </c>
      <c r="Y84" s="467">
        <f>IF(ISERROR(VLOOKUP($B84,IN_T10!$B$2:$AW$3000,24,FALSE))=TRUE,"",VLOOKUP($B84,IN_T10!$B$2:$AW$3000,24,FALSE))</f>
        <v>0</v>
      </c>
      <c r="Z84" s="469">
        <f>IF(ISERROR(VLOOKUP($B84,IN_T10!$B$2:$AW$3000,25,FALSE))=TRUE,"",VLOOKUP($B84,IN_T10!$B$2:$AW$3000,25,FALSE))</f>
        <v>0</v>
      </c>
      <c r="AA84" s="467">
        <f>IF(ISERROR(VLOOKUP($B84,IN_T10!$B$2:$AW$3000,26,FALSE))=TRUE,"",VLOOKUP($B84,IN_T10!$B$2:$AW$3000,26,FALSE))</f>
        <v>0</v>
      </c>
      <c r="AB84" s="469">
        <f>IF(ISERROR(VLOOKUP($B84,IN_T10!$B$2:$AW$3000,27,FALSE))=TRUE,"",VLOOKUP($B84,IN_T10!$B$2:$AW$3000,27,FALSE))</f>
        <v>0</v>
      </c>
      <c r="AC84" s="467">
        <f>IF(ISERROR(VLOOKUP($B84,IN_T10!$B$2:$AW$3000,28,FALSE))=TRUE,"",VLOOKUP($B84,IN_T10!$B$2:$AW$3000,28,FALSE))</f>
        <v>0</v>
      </c>
      <c r="AD84" s="469">
        <f>IF(ISERROR(VLOOKUP($B84,IN_T10!$B$2:$AW$3000,29,FALSE))=TRUE,"",VLOOKUP($B84,IN_T10!$B$2:$AW$3000,29,FALSE))</f>
        <v>0</v>
      </c>
      <c r="AE84" s="467">
        <f>IF(ISERROR(VLOOKUP($B84,IN_T10!$B$2:$AW$3000,30,FALSE))=TRUE,"",VLOOKUP($B84,IN_T10!$B$2:$AW$3000,30,FALSE))</f>
        <v>0</v>
      </c>
      <c r="AF84" s="469">
        <f>IF(ISERROR(VLOOKUP($B84,IN_T10!$B$2:$AW$3000,31,FALSE))=TRUE,"",VLOOKUP($B84,IN_T10!$B$2:$AW$3000,31,FALSE))</f>
        <v>0</v>
      </c>
      <c r="AG84" s="467">
        <f>IF(ISERROR(VLOOKUP($B84,IN_T10!$B$2:$AW$3000,32,FALSE))=TRUE,"",VLOOKUP($B84,IN_T10!$B$2:$AW$3000,32,FALSE))</f>
        <v>0</v>
      </c>
      <c r="AH84" s="469">
        <f>IF(ISERROR(VLOOKUP($B84,IN_T10!$B$2:$AW$3000,33,FALSE))=TRUE,"",VLOOKUP($B84,IN_T10!$B$2:$AW$3000,33,FALSE))</f>
        <v>0</v>
      </c>
      <c r="AI84" s="467">
        <f>IF(ISERROR(VLOOKUP($B84,IN_T10!$B$2:$AW$3000,34,FALSE))=TRUE,"",VLOOKUP($B84,IN_T10!$B$2:$AW$3000,34,FALSE))</f>
        <v>0</v>
      </c>
      <c r="AJ84" s="469">
        <f>IF(ISERROR(VLOOKUP($B84,IN_T10!$B$2:$AW$3000,35,FALSE))=TRUE,"",VLOOKUP($B84,IN_T10!$B$2:$AW$3000,35,FALSE))</f>
        <v>0</v>
      </c>
      <c r="AK84" s="467">
        <f>IF(ISERROR(VLOOKUP($B84,IN_T10!$B$2:$AW$3000,36,FALSE))=TRUE,"",VLOOKUP($B84,IN_T10!$B$2:$AW$3000,36,FALSE))</f>
        <v>0</v>
      </c>
      <c r="AL84" s="469">
        <f>IF(ISERROR(VLOOKUP($B84,IN_T10!$B$2:$AW$3000,37,FALSE))=TRUE,"",VLOOKUP($B84,IN_T10!$B$2:$AW$3000,37,FALSE))</f>
        <v>0</v>
      </c>
      <c r="AM84" s="467">
        <f>IF(ISERROR(VLOOKUP($B84,IN_T10!$B$2:$AW$3000,38,FALSE))=TRUE,"",VLOOKUP($B84,IN_T10!$B$2:$AW$3000,38,FALSE))</f>
        <v>0</v>
      </c>
      <c r="AN84" s="469">
        <f>IF(ISERROR(VLOOKUP($B84,IN_T10!$B$2:$AW$3000,39,FALSE))=TRUE,"",VLOOKUP($B84,IN_T10!$B$2:$AW$3000,39,FALSE))</f>
        <v>0</v>
      </c>
      <c r="AO84" s="467">
        <f>IF(ISERROR(VLOOKUP($B84,IN_T10!$B$2:$AW$3000,40,FALSE))=TRUE,"",VLOOKUP($B84,IN_T10!$B$2:$AW$3000,40,FALSE))</f>
        <v>0</v>
      </c>
      <c r="AP84" s="469">
        <f>IF(ISERROR(VLOOKUP($B84,IN_T10!$B$2:$AW$3000,41,FALSE))=TRUE,"",VLOOKUP($B84,IN_T10!$B$2:$AW$3000,41,FALSE))</f>
        <v>0</v>
      </c>
      <c r="AQ84" s="467">
        <f>IF(ISERROR(VLOOKUP($B84,IN_T10!$B$2:$AW$3000,42,FALSE))=TRUE,"",VLOOKUP($B84,IN_T10!$B$2:$AW$3000,42,FALSE))</f>
        <v>0</v>
      </c>
      <c r="AR84" s="469">
        <f>IF(ISERROR(VLOOKUP($B84,IN_T10!$B$2:$AW$3000,43,FALSE))=TRUE,"",VLOOKUP($B84,IN_T10!$B$2:$AW$3000,43,FALSE))</f>
        <v>0</v>
      </c>
      <c r="AS84" s="467">
        <f>IF(ISERROR(VLOOKUP($B84,IN_T10!$B$2:$AW$3000,44,FALSE))=TRUE,"",VLOOKUP($B84,IN_T10!$B$2:$AW$3000,44,FALSE))</f>
        <v>0</v>
      </c>
      <c r="AT84" s="472">
        <f>IF(ISERROR(VLOOKUP($B84,IN_T10!$B$2:$AW$3000,45,FALSE))=TRUE,"",VLOOKUP($B84,IN_T10!$B$2:$AW$3000,45,FALSE))</f>
        <v>0</v>
      </c>
      <c r="AU84" s="1179">
        <f t="shared" si="3"/>
        <v>107</v>
      </c>
      <c r="AV84" s="1180">
        <f t="shared" si="4"/>
        <v>316</v>
      </c>
      <c r="AW84" s="1490" t="str">
        <f t="shared" si="5"/>
        <v>OK</v>
      </c>
      <c r="AX84" s="1488">
        <f>'t1'!K84-'t3'!C84-'t3'!E84-'t3'!G84-'t3'!I84+'t3'!K84+'t3'!M84+'t3'!O84</f>
        <v>107</v>
      </c>
      <c r="AY84" s="1489">
        <f>'t1'!L84-'t3'!D84-'t3'!F84-'t3'!H84-'t3'!J84+'t3'!L84+'t3'!N84+'t3'!P84</f>
        <v>316</v>
      </c>
      <c r="AZ84" s="937">
        <f>'t1'!M84</f>
        <v>1</v>
      </c>
    </row>
    <row r="85" spans="1:52" ht="14.25" customHeight="1" thickBot="1" x14ac:dyDescent="0.3">
      <c r="A85" s="1001" t="str">
        <f>'t1'!A85</f>
        <v>Oper.re prof.le sanitario pers. Inferm. - C</v>
      </c>
      <c r="B85" s="1027" t="str">
        <f>'t1'!B85</f>
        <v>S14056</v>
      </c>
      <c r="C85" s="467">
        <f>IF(ISERROR(VLOOKUP($B85,IN_T10!$B$2:$AW$3000,2,FALSE))=TRUE,"",VLOOKUP($B85,IN_T10!$B$2:$AW$3000,2,FALSE))</f>
        <v>0</v>
      </c>
      <c r="D85" s="469">
        <f>IF(ISERROR(VLOOKUP($B85,IN_T10!$B$2:$AW$3000,3,FALSE))=TRUE,"",VLOOKUP($B85,IN_T10!$B$2:$AW$3000,3,FALSE))</f>
        <v>0</v>
      </c>
      <c r="E85" s="467">
        <f>IF(ISERROR(VLOOKUP($B85,IN_T10!$B$2:$AW$3000,4,FALSE))=TRUE,"",VLOOKUP($B85,IN_T10!$B$2:$AW$3000,4,FALSE))</f>
        <v>0</v>
      </c>
      <c r="F85" s="469">
        <f>IF(ISERROR(VLOOKUP($B85,IN_T10!$B$2:$AW$3000,5,FALSE))=TRUE,"",VLOOKUP($B85,IN_T10!$B$2:$AW$3000,5,FALSE))</f>
        <v>0</v>
      </c>
      <c r="G85" s="467">
        <f>IF(ISERROR(VLOOKUP($B85,IN_T10!$B$2:$AW$3000,6,FALSE))=TRUE,"",VLOOKUP($B85,IN_T10!$B$2:$AW$3000,6,FALSE))</f>
        <v>0</v>
      </c>
      <c r="H85" s="469">
        <f>IF(ISERROR(VLOOKUP($B85,IN_T10!$B$2:$AW$3000,7,FALSE))=TRUE,"",VLOOKUP($B85,IN_T10!$B$2:$AW$3000,7,FALSE))</f>
        <v>0</v>
      </c>
      <c r="I85" s="467">
        <f>IF(ISERROR(VLOOKUP($B85,IN_T10!$B$2:$AW$3000,8,FALSE))=TRUE,"",VLOOKUP($B85,IN_T10!$B$2:$AW$3000,8,FALSE))</f>
        <v>0</v>
      </c>
      <c r="J85" s="469">
        <f>IF(ISERROR(VLOOKUP($B85,IN_T10!$B$2:$AW$3000,9,FALSE))=TRUE,"",VLOOKUP($B85,IN_T10!$B$2:$AW$3000,9,FALSE))</f>
        <v>0</v>
      </c>
      <c r="K85" s="467">
        <f>IF(ISERROR(VLOOKUP($B85,IN_T10!$B$2:$AW$3000,10,FALSE))=TRUE,"",VLOOKUP($B85,IN_T10!$B$2:$AW$3000,10,FALSE))</f>
        <v>0</v>
      </c>
      <c r="L85" s="469">
        <f>IF(ISERROR(VLOOKUP($B85,IN_T10!$B$2:$AW$3000,11,FALSE))=TRUE,"",VLOOKUP($B85,IN_T10!$B$2:$AW$3000,11,FALSE))</f>
        <v>0</v>
      </c>
      <c r="M85" s="467">
        <f>IF(ISERROR(VLOOKUP($B85,IN_T10!$B$2:$AW$3000,12,FALSE))=TRUE,"",VLOOKUP($B85,IN_T10!$B$2:$AW$3000,12,FALSE))</f>
        <v>0</v>
      </c>
      <c r="N85" s="469">
        <f>IF(ISERROR(VLOOKUP($B85,IN_T10!$B$2:$AW$3000,13,FALSE))=TRUE,"",VLOOKUP($B85,IN_T10!$B$2:$AW$3000,13,FALSE))</f>
        <v>0</v>
      </c>
      <c r="O85" s="467">
        <f>IF(ISERROR(VLOOKUP($B85,IN_T10!$B$2:$AW$3000,14,FALSE))=TRUE,"",VLOOKUP($B85,IN_T10!$B$2:$AW$3000,14,FALSE))</f>
        <v>0</v>
      </c>
      <c r="P85" s="469">
        <f>IF(ISERROR(VLOOKUP($B85,IN_T10!$B$2:$AW$3000,15,FALSE))=TRUE,"",VLOOKUP($B85,IN_T10!$B$2:$AW$3000,15,FALSE))</f>
        <v>0</v>
      </c>
      <c r="Q85" s="467">
        <f>IF(ISERROR(VLOOKUP($B85,IN_T10!$B$2:$AW$3000,16,FALSE))=TRUE,"",VLOOKUP($B85,IN_T10!$B$2:$AW$3000,16,FALSE))</f>
        <v>0</v>
      </c>
      <c r="R85" s="469">
        <f>IF(ISERROR(VLOOKUP($B85,IN_T10!$B$2:$AW$3000,17,FALSE))=TRUE,"",VLOOKUP($B85,IN_T10!$B$2:$AW$3000,17,FALSE))</f>
        <v>0</v>
      </c>
      <c r="S85" s="467">
        <f>IF(ISERROR(VLOOKUP($B85,IN_T10!$B$2:$AW$3000,18,FALSE))=TRUE,"",VLOOKUP($B85,IN_T10!$B$2:$AW$3000,18,FALSE))</f>
        <v>0</v>
      </c>
      <c r="T85" s="469">
        <f>IF(ISERROR(VLOOKUP($B85,IN_T10!$B$2:$AW$3000,19,FALSE))=TRUE,"",VLOOKUP($B85,IN_T10!$B$2:$AW$3000,19,FALSE))</f>
        <v>0</v>
      </c>
      <c r="U85" s="467">
        <v>0</v>
      </c>
      <c r="V85" s="469">
        <v>0</v>
      </c>
      <c r="W85" s="467">
        <f>IF(ISERROR(VLOOKUP($B85,IN_T10!$B$2:$AW$3000,22,FALSE))=TRUE,"",VLOOKUP($B85,IN_T10!$B$2:$AW$3000,22,FALSE))</f>
        <v>0</v>
      </c>
      <c r="X85" s="469">
        <f>IF(ISERROR(VLOOKUP($B85,IN_T10!$B$2:$AW$3000,23,FALSE))=TRUE,"",VLOOKUP($B85,IN_T10!$B$2:$AW$3000,23,FALSE))</f>
        <v>0</v>
      </c>
      <c r="Y85" s="467">
        <f>IF(ISERROR(VLOOKUP($B85,IN_T10!$B$2:$AW$3000,24,FALSE))=TRUE,"",VLOOKUP($B85,IN_T10!$B$2:$AW$3000,24,FALSE))</f>
        <v>0</v>
      </c>
      <c r="Z85" s="469">
        <f>IF(ISERROR(VLOOKUP($B85,IN_T10!$B$2:$AW$3000,25,FALSE))=TRUE,"",VLOOKUP($B85,IN_T10!$B$2:$AW$3000,25,FALSE))</f>
        <v>0</v>
      </c>
      <c r="AA85" s="467">
        <f>IF(ISERROR(VLOOKUP($B85,IN_T10!$B$2:$AW$3000,26,FALSE))=TRUE,"",VLOOKUP($B85,IN_T10!$B$2:$AW$3000,26,FALSE))</f>
        <v>0</v>
      </c>
      <c r="AB85" s="469">
        <f>IF(ISERROR(VLOOKUP($B85,IN_T10!$B$2:$AW$3000,27,FALSE))=TRUE,"",VLOOKUP($B85,IN_T10!$B$2:$AW$3000,27,FALSE))</f>
        <v>0</v>
      </c>
      <c r="AC85" s="467">
        <f>IF(ISERROR(VLOOKUP($B85,IN_T10!$B$2:$AW$3000,28,FALSE))=TRUE,"",VLOOKUP($B85,IN_T10!$B$2:$AW$3000,28,FALSE))</f>
        <v>0</v>
      </c>
      <c r="AD85" s="469">
        <f>IF(ISERROR(VLOOKUP($B85,IN_T10!$B$2:$AW$3000,29,FALSE))=TRUE,"",VLOOKUP($B85,IN_T10!$B$2:$AW$3000,29,FALSE))</f>
        <v>0</v>
      </c>
      <c r="AE85" s="467">
        <f>IF(ISERROR(VLOOKUP($B85,IN_T10!$B$2:$AW$3000,30,FALSE))=TRUE,"",VLOOKUP($B85,IN_T10!$B$2:$AW$3000,30,FALSE))</f>
        <v>0</v>
      </c>
      <c r="AF85" s="469">
        <f>IF(ISERROR(VLOOKUP($B85,IN_T10!$B$2:$AW$3000,31,FALSE))=TRUE,"",VLOOKUP($B85,IN_T10!$B$2:$AW$3000,31,FALSE))</f>
        <v>0</v>
      </c>
      <c r="AG85" s="467">
        <f>IF(ISERROR(VLOOKUP($B85,IN_T10!$B$2:$AW$3000,32,FALSE))=TRUE,"",VLOOKUP($B85,IN_T10!$B$2:$AW$3000,32,FALSE))</f>
        <v>0</v>
      </c>
      <c r="AH85" s="469">
        <f>IF(ISERROR(VLOOKUP($B85,IN_T10!$B$2:$AW$3000,33,FALSE))=TRUE,"",VLOOKUP($B85,IN_T10!$B$2:$AW$3000,33,FALSE))</f>
        <v>0</v>
      </c>
      <c r="AI85" s="467">
        <f>IF(ISERROR(VLOOKUP($B85,IN_T10!$B$2:$AW$3000,34,FALSE))=TRUE,"",VLOOKUP($B85,IN_T10!$B$2:$AW$3000,34,FALSE))</f>
        <v>0</v>
      </c>
      <c r="AJ85" s="469">
        <f>IF(ISERROR(VLOOKUP($B85,IN_T10!$B$2:$AW$3000,35,FALSE))=TRUE,"",VLOOKUP($B85,IN_T10!$B$2:$AW$3000,35,FALSE))</f>
        <v>0</v>
      </c>
      <c r="AK85" s="467">
        <f>IF(ISERROR(VLOOKUP($B85,IN_T10!$B$2:$AW$3000,36,FALSE))=TRUE,"",VLOOKUP($B85,IN_T10!$B$2:$AW$3000,36,FALSE))</f>
        <v>0</v>
      </c>
      <c r="AL85" s="469">
        <f>IF(ISERROR(VLOOKUP($B85,IN_T10!$B$2:$AW$3000,37,FALSE))=TRUE,"",VLOOKUP($B85,IN_T10!$B$2:$AW$3000,37,FALSE))</f>
        <v>0</v>
      </c>
      <c r="AM85" s="467">
        <f>IF(ISERROR(VLOOKUP($B85,IN_T10!$B$2:$AW$3000,38,FALSE))=TRUE,"",VLOOKUP($B85,IN_T10!$B$2:$AW$3000,38,FALSE))</f>
        <v>0</v>
      </c>
      <c r="AN85" s="469">
        <f>IF(ISERROR(VLOOKUP($B85,IN_T10!$B$2:$AW$3000,39,FALSE))=TRUE,"",VLOOKUP($B85,IN_T10!$B$2:$AW$3000,39,FALSE))</f>
        <v>0</v>
      </c>
      <c r="AO85" s="467">
        <f>IF(ISERROR(VLOOKUP($B85,IN_T10!$B$2:$AW$3000,40,FALSE))=TRUE,"",VLOOKUP($B85,IN_T10!$B$2:$AW$3000,40,FALSE))</f>
        <v>0</v>
      </c>
      <c r="AP85" s="469">
        <f>IF(ISERROR(VLOOKUP($B85,IN_T10!$B$2:$AW$3000,41,FALSE))=TRUE,"",VLOOKUP($B85,IN_T10!$B$2:$AW$3000,41,FALSE))</f>
        <v>0</v>
      </c>
      <c r="AQ85" s="467">
        <f>IF(ISERROR(VLOOKUP($B85,IN_T10!$B$2:$AW$3000,42,FALSE))=TRUE,"",VLOOKUP($B85,IN_T10!$B$2:$AW$3000,42,FALSE))</f>
        <v>0</v>
      </c>
      <c r="AR85" s="469">
        <f>IF(ISERROR(VLOOKUP($B85,IN_T10!$B$2:$AW$3000,43,FALSE))=TRUE,"",VLOOKUP($B85,IN_T10!$B$2:$AW$3000,43,FALSE))</f>
        <v>0</v>
      </c>
      <c r="AS85" s="467">
        <f>IF(ISERROR(VLOOKUP($B85,IN_T10!$B$2:$AW$3000,44,FALSE))=TRUE,"",VLOOKUP($B85,IN_T10!$B$2:$AW$3000,44,FALSE))</f>
        <v>0</v>
      </c>
      <c r="AT85" s="472">
        <f>IF(ISERROR(VLOOKUP($B85,IN_T10!$B$2:$AW$3000,45,FALSE))=TRUE,"",VLOOKUP($B85,IN_T10!$B$2:$AW$3000,45,FALSE))</f>
        <v>0</v>
      </c>
      <c r="AU85" s="1179">
        <f t="shared" si="3"/>
        <v>0</v>
      </c>
      <c r="AV85" s="1180">
        <f t="shared" si="4"/>
        <v>0</v>
      </c>
      <c r="AW85" s="1490" t="str">
        <f t="shared" si="5"/>
        <v>OK</v>
      </c>
      <c r="AX85" s="1488">
        <f>'t1'!K85-'t3'!C85-'t3'!E85-'t3'!G85-'t3'!I85+'t3'!K85+'t3'!M85+'t3'!O85</f>
        <v>0</v>
      </c>
      <c r="AY85" s="1489">
        <f>'t1'!L85-'t3'!D85-'t3'!F85-'t3'!H85-'t3'!J85+'t3'!L85+'t3'!N85+'t3'!P85</f>
        <v>0</v>
      </c>
      <c r="AZ85" s="937">
        <f>'t1'!M85</f>
        <v>0</v>
      </c>
    </row>
    <row r="86" spans="1:52" ht="14.25" customHeight="1" thickBot="1" x14ac:dyDescent="0.3">
      <c r="A86" s="1001" t="str">
        <f>'t1'!A86</f>
        <v>Oper.re prof.le di ii cat.pers. Inferm.  Senior-C</v>
      </c>
      <c r="B86" s="1027" t="str">
        <f>'t1'!B86</f>
        <v>S14S52</v>
      </c>
      <c r="C86" s="467">
        <f>IF(ISERROR(VLOOKUP($B86,IN_T10!$B$2:$AW$3000,2,FALSE))=TRUE,"",VLOOKUP($B86,IN_T10!$B$2:$AW$3000,2,FALSE))</f>
        <v>0</v>
      </c>
      <c r="D86" s="469">
        <f>IF(ISERROR(VLOOKUP($B86,IN_T10!$B$2:$AW$3000,3,FALSE))=TRUE,"",VLOOKUP($B86,IN_T10!$B$2:$AW$3000,3,FALSE))</f>
        <v>0</v>
      </c>
      <c r="E86" s="467">
        <f>IF(ISERROR(VLOOKUP($B86,IN_T10!$B$2:$AW$3000,4,FALSE))=TRUE,"",VLOOKUP($B86,IN_T10!$B$2:$AW$3000,4,FALSE))</f>
        <v>0</v>
      </c>
      <c r="F86" s="469">
        <f>IF(ISERROR(VLOOKUP($B86,IN_T10!$B$2:$AW$3000,5,FALSE))=TRUE,"",VLOOKUP($B86,IN_T10!$B$2:$AW$3000,5,FALSE))</f>
        <v>0</v>
      </c>
      <c r="G86" s="467">
        <f>IF(ISERROR(VLOOKUP($B86,IN_T10!$B$2:$AW$3000,6,FALSE))=TRUE,"",VLOOKUP($B86,IN_T10!$B$2:$AW$3000,6,FALSE))</f>
        <v>0</v>
      </c>
      <c r="H86" s="469">
        <f>IF(ISERROR(VLOOKUP($B86,IN_T10!$B$2:$AW$3000,7,FALSE))=TRUE,"",VLOOKUP($B86,IN_T10!$B$2:$AW$3000,7,FALSE))</f>
        <v>0</v>
      </c>
      <c r="I86" s="467">
        <f>IF(ISERROR(VLOOKUP($B86,IN_T10!$B$2:$AW$3000,8,FALSE))=TRUE,"",VLOOKUP($B86,IN_T10!$B$2:$AW$3000,8,FALSE))</f>
        <v>0</v>
      </c>
      <c r="J86" s="469">
        <f>IF(ISERROR(VLOOKUP($B86,IN_T10!$B$2:$AW$3000,9,FALSE))=TRUE,"",VLOOKUP($B86,IN_T10!$B$2:$AW$3000,9,FALSE))</f>
        <v>0</v>
      </c>
      <c r="K86" s="467">
        <f>IF(ISERROR(VLOOKUP($B86,IN_T10!$B$2:$AW$3000,10,FALSE))=TRUE,"",VLOOKUP($B86,IN_T10!$B$2:$AW$3000,10,FALSE))</f>
        <v>0</v>
      </c>
      <c r="L86" s="469">
        <f>IF(ISERROR(VLOOKUP($B86,IN_T10!$B$2:$AW$3000,11,FALSE))=TRUE,"",VLOOKUP($B86,IN_T10!$B$2:$AW$3000,11,FALSE))</f>
        <v>0</v>
      </c>
      <c r="M86" s="467">
        <f>IF(ISERROR(VLOOKUP($B86,IN_T10!$B$2:$AW$3000,12,FALSE))=TRUE,"",VLOOKUP($B86,IN_T10!$B$2:$AW$3000,12,FALSE))</f>
        <v>0</v>
      </c>
      <c r="N86" s="469">
        <f>IF(ISERROR(VLOOKUP($B86,IN_T10!$B$2:$AW$3000,13,FALSE))=TRUE,"",VLOOKUP($B86,IN_T10!$B$2:$AW$3000,13,FALSE))</f>
        <v>0</v>
      </c>
      <c r="O86" s="467">
        <f>IF(ISERROR(VLOOKUP($B86,IN_T10!$B$2:$AW$3000,14,FALSE))=TRUE,"",VLOOKUP($B86,IN_T10!$B$2:$AW$3000,14,FALSE))</f>
        <v>0</v>
      </c>
      <c r="P86" s="469">
        <f>IF(ISERROR(VLOOKUP($B86,IN_T10!$B$2:$AW$3000,15,FALSE))=TRUE,"",VLOOKUP($B86,IN_T10!$B$2:$AW$3000,15,FALSE))</f>
        <v>0</v>
      </c>
      <c r="Q86" s="467">
        <f>IF(ISERROR(VLOOKUP($B86,IN_T10!$B$2:$AW$3000,16,FALSE))=TRUE,"",VLOOKUP($B86,IN_T10!$B$2:$AW$3000,16,FALSE))</f>
        <v>0</v>
      </c>
      <c r="R86" s="469">
        <f>IF(ISERROR(VLOOKUP($B86,IN_T10!$B$2:$AW$3000,17,FALSE))=TRUE,"",VLOOKUP($B86,IN_T10!$B$2:$AW$3000,17,FALSE))</f>
        <v>0</v>
      </c>
      <c r="S86" s="467">
        <f>IF(ISERROR(VLOOKUP($B86,IN_T10!$B$2:$AW$3000,18,FALSE))=TRUE,"",VLOOKUP($B86,IN_T10!$B$2:$AW$3000,18,FALSE))</f>
        <v>0</v>
      </c>
      <c r="T86" s="469">
        <f>IF(ISERROR(VLOOKUP($B86,IN_T10!$B$2:$AW$3000,19,FALSE))=TRUE,"",VLOOKUP($B86,IN_T10!$B$2:$AW$3000,19,FALSE))</f>
        <v>0</v>
      </c>
      <c r="U86" s="467">
        <v>1</v>
      </c>
      <c r="V86" s="469">
        <v>0</v>
      </c>
      <c r="W86" s="467">
        <f>IF(ISERROR(VLOOKUP($B86,IN_T10!$B$2:$AW$3000,22,FALSE))=TRUE,"",VLOOKUP($B86,IN_T10!$B$2:$AW$3000,22,FALSE))</f>
        <v>0</v>
      </c>
      <c r="X86" s="469">
        <f>IF(ISERROR(VLOOKUP($B86,IN_T10!$B$2:$AW$3000,23,FALSE))=TRUE,"",VLOOKUP($B86,IN_T10!$B$2:$AW$3000,23,FALSE))</f>
        <v>0</v>
      </c>
      <c r="Y86" s="467">
        <f>IF(ISERROR(VLOOKUP($B86,IN_T10!$B$2:$AW$3000,24,FALSE))=TRUE,"",VLOOKUP($B86,IN_T10!$B$2:$AW$3000,24,FALSE))</f>
        <v>0</v>
      </c>
      <c r="Z86" s="469">
        <f>IF(ISERROR(VLOOKUP($B86,IN_T10!$B$2:$AW$3000,25,FALSE))=TRUE,"",VLOOKUP($B86,IN_T10!$B$2:$AW$3000,25,FALSE))</f>
        <v>0</v>
      </c>
      <c r="AA86" s="467">
        <f>IF(ISERROR(VLOOKUP($B86,IN_T10!$B$2:$AW$3000,26,FALSE))=TRUE,"",VLOOKUP($B86,IN_T10!$B$2:$AW$3000,26,FALSE))</f>
        <v>0</v>
      </c>
      <c r="AB86" s="469">
        <f>IF(ISERROR(VLOOKUP($B86,IN_T10!$B$2:$AW$3000,27,FALSE))=TRUE,"",VLOOKUP($B86,IN_T10!$B$2:$AW$3000,27,FALSE))</f>
        <v>0</v>
      </c>
      <c r="AC86" s="467">
        <f>IF(ISERROR(VLOOKUP($B86,IN_T10!$B$2:$AW$3000,28,FALSE))=TRUE,"",VLOOKUP($B86,IN_T10!$B$2:$AW$3000,28,FALSE))</f>
        <v>0</v>
      </c>
      <c r="AD86" s="469">
        <f>IF(ISERROR(VLOOKUP($B86,IN_T10!$B$2:$AW$3000,29,FALSE))=TRUE,"",VLOOKUP($B86,IN_T10!$B$2:$AW$3000,29,FALSE))</f>
        <v>0</v>
      </c>
      <c r="AE86" s="467">
        <f>IF(ISERROR(VLOOKUP($B86,IN_T10!$B$2:$AW$3000,30,FALSE))=TRUE,"",VLOOKUP($B86,IN_T10!$B$2:$AW$3000,30,FALSE))</f>
        <v>0</v>
      </c>
      <c r="AF86" s="469">
        <f>IF(ISERROR(VLOOKUP($B86,IN_T10!$B$2:$AW$3000,31,FALSE))=TRUE,"",VLOOKUP($B86,IN_T10!$B$2:$AW$3000,31,FALSE))</f>
        <v>0</v>
      </c>
      <c r="AG86" s="467">
        <f>IF(ISERROR(VLOOKUP($B86,IN_T10!$B$2:$AW$3000,32,FALSE))=TRUE,"",VLOOKUP($B86,IN_T10!$B$2:$AW$3000,32,FALSE))</f>
        <v>0</v>
      </c>
      <c r="AH86" s="469">
        <f>IF(ISERROR(VLOOKUP($B86,IN_T10!$B$2:$AW$3000,33,FALSE))=TRUE,"",VLOOKUP($B86,IN_T10!$B$2:$AW$3000,33,FALSE))</f>
        <v>0</v>
      </c>
      <c r="AI86" s="467">
        <f>IF(ISERROR(VLOOKUP($B86,IN_T10!$B$2:$AW$3000,34,FALSE))=TRUE,"",VLOOKUP($B86,IN_T10!$B$2:$AW$3000,34,FALSE))</f>
        <v>0</v>
      </c>
      <c r="AJ86" s="469">
        <f>IF(ISERROR(VLOOKUP($B86,IN_T10!$B$2:$AW$3000,35,FALSE))=TRUE,"",VLOOKUP($B86,IN_T10!$B$2:$AW$3000,35,FALSE))</f>
        <v>0</v>
      </c>
      <c r="AK86" s="467">
        <f>IF(ISERROR(VLOOKUP($B86,IN_T10!$B$2:$AW$3000,36,FALSE))=TRUE,"",VLOOKUP($B86,IN_T10!$B$2:$AW$3000,36,FALSE))</f>
        <v>0</v>
      </c>
      <c r="AL86" s="469">
        <f>IF(ISERROR(VLOOKUP($B86,IN_T10!$B$2:$AW$3000,37,FALSE))=TRUE,"",VLOOKUP($B86,IN_T10!$B$2:$AW$3000,37,FALSE))</f>
        <v>0</v>
      </c>
      <c r="AM86" s="467">
        <f>IF(ISERROR(VLOOKUP($B86,IN_T10!$B$2:$AW$3000,38,FALSE))=TRUE,"",VLOOKUP($B86,IN_T10!$B$2:$AW$3000,38,FALSE))</f>
        <v>0</v>
      </c>
      <c r="AN86" s="469">
        <f>IF(ISERROR(VLOOKUP($B86,IN_T10!$B$2:$AW$3000,39,FALSE))=TRUE,"",VLOOKUP($B86,IN_T10!$B$2:$AW$3000,39,FALSE))</f>
        <v>0</v>
      </c>
      <c r="AO86" s="467">
        <f>IF(ISERROR(VLOOKUP($B86,IN_T10!$B$2:$AW$3000,40,FALSE))=TRUE,"",VLOOKUP($B86,IN_T10!$B$2:$AW$3000,40,FALSE))</f>
        <v>0</v>
      </c>
      <c r="AP86" s="469">
        <f>IF(ISERROR(VLOOKUP($B86,IN_T10!$B$2:$AW$3000,41,FALSE))=TRUE,"",VLOOKUP($B86,IN_T10!$B$2:$AW$3000,41,FALSE))</f>
        <v>0</v>
      </c>
      <c r="AQ86" s="467">
        <f>IF(ISERROR(VLOOKUP($B86,IN_T10!$B$2:$AW$3000,42,FALSE))=TRUE,"",VLOOKUP($B86,IN_T10!$B$2:$AW$3000,42,FALSE))</f>
        <v>0</v>
      </c>
      <c r="AR86" s="469">
        <f>IF(ISERROR(VLOOKUP($B86,IN_T10!$B$2:$AW$3000,43,FALSE))=TRUE,"",VLOOKUP($B86,IN_T10!$B$2:$AW$3000,43,FALSE))</f>
        <v>0</v>
      </c>
      <c r="AS86" s="467">
        <f>IF(ISERROR(VLOOKUP($B86,IN_T10!$B$2:$AW$3000,44,FALSE))=TRUE,"",VLOOKUP($B86,IN_T10!$B$2:$AW$3000,44,FALSE))</f>
        <v>0</v>
      </c>
      <c r="AT86" s="472">
        <f>IF(ISERROR(VLOOKUP($B86,IN_T10!$B$2:$AW$3000,45,FALSE))=TRUE,"",VLOOKUP($B86,IN_T10!$B$2:$AW$3000,45,FALSE))</f>
        <v>0</v>
      </c>
      <c r="AU86" s="1179">
        <f t="shared" si="3"/>
        <v>1</v>
      </c>
      <c r="AV86" s="1180">
        <f t="shared" si="4"/>
        <v>0</v>
      </c>
      <c r="AW86" s="1490" t="str">
        <f t="shared" si="5"/>
        <v>OK</v>
      </c>
      <c r="AX86" s="1488">
        <f>'t1'!K86-'t3'!C86-'t3'!E86-'t3'!G86-'t3'!I86+'t3'!K86+'t3'!M86+'t3'!O86</f>
        <v>1</v>
      </c>
      <c r="AY86" s="1489">
        <f>'t1'!L86-'t3'!D86-'t3'!F86-'t3'!H86-'t3'!J86+'t3'!L86+'t3'!N86+'t3'!P86</f>
        <v>0</v>
      </c>
      <c r="AZ86" s="937">
        <f>'t1'!M86</f>
        <v>1</v>
      </c>
    </row>
    <row r="87" spans="1:52" ht="14.25" customHeight="1" thickBot="1" x14ac:dyDescent="0.3">
      <c r="A87" s="1001" t="str">
        <f>'t1'!A87</f>
        <v>Oper.re prof.le di ii cat.pers. Inferm. Bs</v>
      </c>
      <c r="B87" s="1027" t="str">
        <f>'t1'!B87</f>
        <v>S13052</v>
      </c>
      <c r="C87" s="467">
        <f>IF(ISERROR(VLOOKUP($B87,IN_T10!$B$2:$AW$3000,2,FALSE))=TRUE,"",VLOOKUP($B87,IN_T10!$B$2:$AW$3000,2,FALSE))</f>
        <v>0</v>
      </c>
      <c r="D87" s="469">
        <f>IF(ISERROR(VLOOKUP($B87,IN_T10!$B$2:$AW$3000,3,FALSE))=TRUE,"",VLOOKUP($B87,IN_T10!$B$2:$AW$3000,3,FALSE))</f>
        <v>0</v>
      </c>
      <c r="E87" s="467">
        <f>IF(ISERROR(VLOOKUP($B87,IN_T10!$B$2:$AW$3000,4,FALSE))=TRUE,"",VLOOKUP($B87,IN_T10!$B$2:$AW$3000,4,FALSE))</f>
        <v>0</v>
      </c>
      <c r="F87" s="469">
        <f>IF(ISERROR(VLOOKUP($B87,IN_T10!$B$2:$AW$3000,5,FALSE))=TRUE,"",VLOOKUP($B87,IN_T10!$B$2:$AW$3000,5,FALSE))</f>
        <v>0</v>
      </c>
      <c r="G87" s="467">
        <f>IF(ISERROR(VLOOKUP($B87,IN_T10!$B$2:$AW$3000,6,FALSE))=TRUE,"",VLOOKUP($B87,IN_T10!$B$2:$AW$3000,6,FALSE))</f>
        <v>0</v>
      </c>
      <c r="H87" s="469">
        <f>IF(ISERROR(VLOOKUP($B87,IN_T10!$B$2:$AW$3000,7,FALSE))=TRUE,"",VLOOKUP($B87,IN_T10!$B$2:$AW$3000,7,FALSE))</f>
        <v>0</v>
      </c>
      <c r="I87" s="467">
        <f>IF(ISERROR(VLOOKUP($B87,IN_T10!$B$2:$AW$3000,8,FALSE))=TRUE,"",VLOOKUP($B87,IN_T10!$B$2:$AW$3000,8,FALSE))</f>
        <v>0</v>
      </c>
      <c r="J87" s="469">
        <f>IF(ISERROR(VLOOKUP($B87,IN_T10!$B$2:$AW$3000,9,FALSE))=TRUE,"",VLOOKUP($B87,IN_T10!$B$2:$AW$3000,9,FALSE))</f>
        <v>0</v>
      </c>
      <c r="K87" s="467">
        <f>IF(ISERROR(VLOOKUP($B87,IN_T10!$B$2:$AW$3000,10,FALSE))=TRUE,"",VLOOKUP($B87,IN_T10!$B$2:$AW$3000,10,FALSE))</f>
        <v>0</v>
      </c>
      <c r="L87" s="469">
        <f>IF(ISERROR(VLOOKUP($B87,IN_T10!$B$2:$AW$3000,11,FALSE))=TRUE,"",VLOOKUP($B87,IN_T10!$B$2:$AW$3000,11,FALSE))</f>
        <v>0</v>
      </c>
      <c r="M87" s="467">
        <f>IF(ISERROR(VLOOKUP($B87,IN_T10!$B$2:$AW$3000,12,FALSE))=TRUE,"",VLOOKUP($B87,IN_T10!$B$2:$AW$3000,12,FALSE))</f>
        <v>0</v>
      </c>
      <c r="N87" s="469">
        <f>IF(ISERROR(VLOOKUP($B87,IN_T10!$B$2:$AW$3000,13,FALSE))=TRUE,"",VLOOKUP($B87,IN_T10!$B$2:$AW$3000,13,FALSE))</f>
        <v>0</v>
      </c>
      <c r="O87" s="467">
        <f>IF(ISERROR(VLOOKUP($B87,IN_T10!$B$2:$AW$3000,14,FALSE))=TRUE,"",VLOOKUP($B87,IN_T10!$B$2:$AW$3000,14,FALSE))</f>
        <v>0</v>
      </c>
      <c r="P87" s="469">
        <f>IF(ISERROR(VLOOKUP($B87,IN_T10!$B$2:$AW$3000,15,FALSE))=TRUE,"",VLOOKUP($B87,IN_T10!$B$2:$AW$3000,15,FALSE))</f>
        <v>0</v>
      </c>
      <c r="Q87" s="467">
        <f>IF(ISERROR(VLOOKUP($B87,IN_T10!$B$2:$AW$3000,16,FALSE))=TRUE,"",VLOOKUP($B87,IN_T10!$B$2:$AW$3000,16,FALSE))</f>
        <v>0</v>
      </c>
      <c r="R87" s="469">
        <f>IF(ISERROR(VLOOKUP($B87,IN_T10!$B$2:$AW$3000,17,FALSE))=TRUE,"",VLOOKUP($B87,IN_T10!$B$2:$AW$3000,17,FALSE))</f>
        <v>0</v>
      </c>
      <c r="S87" s="467">
        <f>IF(ISERROR(VLOOKUP($B87,IN_T10!$B$2:$AW$3000,18,FALSE))=TRUE,"",VLOOKUP($B87,IN_T10!$B$2:$AW$3000,18,FALSE))</f>
        <v>0</v>
      </c>
      <c r="T87" s="469">
        <f>IF(ISERROR(VLOOKUP($B87,IN_T10!$B$2:$AW$3000,19,FALSE))=TRUE,"",VLOOKUP($B87,IN_T10!$B$2:$AW$3000,19,FALSE))</f>
        <v>0</v>
      </c>
      <c r="U87" s="467">
        <v>0</v>
      </c>
      <c r="V87" s="469">
        <v>0</v>
      </c>
      <c r="W87" s="467">
        <f>IF(ISERROR(VLOOKUP($B87,IN_T10!$B$2:$AW$3000,22,FALSE))=TRUE,"",VLOOKUP($B87,IN_T10!$B$2:$AW$3000,22,FALSE))</f>
        <v>0</v>
      </c>
      <c r="X87" s="469">
        <f>IF(ISERROR(VLOOKUP($B87,IN_T10!$B$2:$AW$3000,23,FALSE))=TRUE,"",VLOOKUP($B87,IN_T10!$B$2:$AW$3000,23,FALSE))</f>
        <v>0</v>
      </c>
      <c r="Y87" s="467">
        <f>IF(ISERROR(VLOOKUP($B87,IN_T10!$B$2:$AW$3000,24,FALSE))=TRUE,"",VLOOKUP($B87,IN_T10!$B$2:$AW$3000,24,FALSE))</f>
        <v>0</v>
      </c>
      <c r="Z87" s="469">
        <f>IF(ISERROR(VLOOKUP($B87,IN_T10!$B$2:$AW$3000,25,FALSE))=TRUE,"",VLOOKUP($B87,IN_T10!$B$2:$AW$3000,25,FALSE))</f>
        <v>0</v>
      </c>
      <c r="AA87" s="467">
        <f>IF(ISERROR(VLOOKUP($B87,IN_T10!$B$2:$AW$3000,26,FALSE))=TRUE,"",VLOOKUP($B87,IN_T10!$B$2:$AW$3000,26,FALSE))</f>
        <v>0</v>
      </c>
      <c r="AB87" s="469">
        <f>IF(ISERROR(VLOOKUP($B87,IN_T10!$B$2:$AW$3000,27,FALSE))=TRUE,"",VLOOKUP($B87,IN_T10!$B$2:$AW$3000,27,FALSE))</f>
        <v>0</v>
      </c>
      <c r="AC87" s="467">
        <f>IF(ISERROR(VLOOKUP($B87,IN_T10!$B$2:$AW$3000,28,FALSE))=TRUE,"",VLOOKUP($B87,IN_T10!$B$2:$AW$3000,28,FALSE))</f>
        <v>0</v>
      </c>
      <c r="AD87" s="469">
        <f>IF(ISERROR(VLOOKUP($B87,IN_T10!$B$2:$AW$3000,29,FALSE))=TRUE,"",VLOOKUP($B87,IN_T10!$B$2:$AW$3000,29,FALSE))</f>
        <v>0</v>
      </c>
      <c r="AE87" s="467">
        <f>IF(ISERROR(VLOOKUP($B87,IN_T10!$B$2:$AW$3000,30,FALSE))=TRUE,"",VLOOKUP($B87,IN_T10!$B$2:$AW$3000,30,FALSE))</f>
        <v>0</v>
      </c>
      <c r="AF87" s="469">
        <f>IF(ISERROR(VLOOKUP($B87,IN_T10!$B$2:$AW$3000,31,FALSE))=TRUE,"",VLOOKUP($B87,IN_T10!$B$2:$AW$3000,31,FALSE))</f>
        <v>0</v>
      </c>
      <c r="AG87" s="467">
        <f>IF(ISERROR(VLOOKUP($B87,IN_T10!$B$2:$AW$3000,32,FALSE))=TRUE,"",VLOOKUP($B87,IN_T10!$B$2:$AW$3000,32,FALSE))</f>
        <v>0</v>
      </c>
      <c r="AH87" s="469">
        <f>IF(ISERROR(VLOOKUP($B87,IN_T10!$B$2:$AW$3000,33,FALSE))=TRUE,"",VLOOKUP($B87,IN_T10!$B$2:$AW$3000,33,FALSE))</f>
        <v>0</v>
      </c>
      <c r="AI87" s="467">
        <f>IF(ISERROR(VLOOKUP($B87,IN_T10!$B$2:$AW$3000,34,FALSE))=TRUE,"",VLOOKUP($B87,IN_T10!$B$2:$AW$3000,34,FALSE))</f>
        <v>0</v>
      </c>
      <c r="AJ87" s="469">
        <f>IF(ISERROR(VLOOKUP($B87,IN_T10!$B$2:$AW$3000,35,FALSE))=TRUE,"",VLOOKUP($B87,IN_T10!$B$2:$AW$3000,35,FALSE))</f>
        <v>0</v>
      </c>
      <c r="AK87" s="467">
        <f>IF(ISERROR(VLOOKUP($B87,IN_T10!$B$2:$AW$3000,36,FALSE))=TRUE,"",VLOOKUP($B87,IN_T10!$B$2:$AW$3000,36,FALSE))</f>
        <v>0</v>
      </c>
      <c r="AL87" s="469">
        <f>IF(ISERROR(VLOOKUP($B87,IN_T10!$B$2:$AW$3000,37,FALSE))=TRUE,"",VLOOKUP($B87,IN_T10!$B$2:$AW$3000,37,FALSE))</f>
        <v>0</v>
      </c>
      <c r="AM87" s="467">
        <f>IF(ISERROR(VLOOKUP($B87,IN_T10!$B$2:$AW$3000,38,FALSE))=TRUE,"",VLOOKUP($B87,IN_T10!$B$2:$AW$3000,38,FALSE))</f>
        <v>0</v>
      </c>
      <c r="AN87" s="469">
        <f>IF(ISERROR(VLOOKUP($B87,IN_T10!$B$2:$AW$3000,39,FALSE))=TRUE,"",VLOOKUP($B87,IN_T10!$B$2:$AW$3000,39,FALSE))</f>
        <v>0</v>
      </c>
      <c r="AO87" s="467">
        <f>IF(ISERROR(VLOOKUP($B87,IN_T10!$B$2:$AW$3000,40,FALSE))=TRUE,"",VLOOKUP($B87,IN_T10!$B$2:$AW$3000,40,FALSE))</f>
        <v>0</v>
      </c>
      <c r="AP87" s="469">
        <f>IF(ISERROR(VLOOKUP($B87,IN_T10!$B$2:$AW$3000,41,FALSE))=TRUE,"",VLOOKUP($B87,IN_T10!$B$2:$AW$3000,41,FALSE))</f>
        <v>0</v>
      </c>
      <c r="AQ87" s="467">
        <f>IF(ISERROR(VLOOKUP($B87,IN_T10!$B$2:$AW$3000,42,FALSE))=TRUE,"",VLOOKUP($B87,IN_T10!$B$2:$AW$3000,42,FALSE))</f>
        <v>0</v>
      </c>
      <c r="AR87" s="469">
        <f>IF(ISERROR(VLOOKUP($B87,IN_T10!$B$2:$AW$3000,43,FALSE))=TRUE,"",VLOOKUP($B87,IN_T10!$B$2:$AW$3000,43,FALSE))</f>
        <v>0</v>
      </c>
      <c r="AS87" s="467">
        <f>IF(ISERROR(VLOOKUP($B87,IN_T10!$B$2:$AW$3000,44,FALSE))=TRUE,"",VLOOKUP($B87,IN_T10!$B$2:$AW$3000,44,FALSE))</f>
        <v>0</v>
      </c>
      <c r="AT87" s="472">
        <f>IF(ISERROR(VLOOKUP($B87,IN_T10!$B$2:$AW$3000,45,FALSE))=TRUE,"",VLOOKUP($B87,IN_T10!$B$2:$AW$3000,45,FALSE))</f>
        <v>0</v>
      </c>
      <c r="AU87" s="1179">
        <f t="shared" si="3"/>
        <v>0</v>
      </c>
      <c r="AV87" s="1180">
        <f t="shared" si="4"/>
        <v>0</v>
      </c>
      <c r="AW87" s="1490" t="str">
        <f t="shared" si="5"/>
        <v>OK</v>
      </c>
      <c r="AX87" s="1488">
        <f>'t1'!K87-'t3'!C87-'t3'!E87-'t3'!G87-'t3'!I87+'t3'!K87+'t3'!M87+'t3'!O87</f>
        <v>0</v>
      </c>
      <c r="AY87" s="1489">
        <f>'t1'!L87-'t3'!D87-'t3'!F87-'t3'!H87-'t3'!J87+'t3'!L87+'t3'!N87+'t3'!P87</f>
        <v>0</v>
      </c>
      <c r="AZ87" s="937">
        <f>'t1'!M87</f>
        <v>0</v>
      </c>
    </row>
    <row r="88" spans="1:52" ht="14.25" customHeight="1" thickBot="1" x14ac:dyDescent="0.3">
      <c r="A88" s="1001" t="str">
        <f>'t1'!A88</f>
        <v>Coll.re prof.le sanitario - pers. Tec. Senior - DS</v>
      </c>
      <c r="B88" s="1027" t="str">
        <f>'t1'!B88</f>
        <v>S18864</v>
      </c>
      <c r="C88" s="467">
        <f>IF(ISERROR(VLOOKUP($B88,IN_T10!$B$2:$AW$3000,2,FALSE))=TRUE,"",VLOOKUP($B88,IN_T10!$B$2:$AW$3000,2,FALSE))</f>
        <v>0</v>
      </c>
      <c r="D88" s="469">
        <f>IF(ISERROR(VLOOKUP($B88,IN_T10!$B$2:$AW$3000,3,FALSE))=TRUE,"",VLOOKUP($B88,IN_T10!$B$2:$AW$3000,3,FALSE))</f>
        <v>0</v>
      </c>
      <c r="E88" s="467">
        <f>IF(ISERROR(VLOOKUP($B88,IN_T10!$B$2:$AW$3000,4,FALSE))=TRUE,"",VLOOKUP($B88,IN_T10!$B$2:$AW$3000,4,FALSE))</f>
        <v>0</v>
      </c>
      <c r="F88" s="469">
        <f>IF(ISERROR(VLOOKUP($B88,IN_T10!$B$2:$AW$3000,5,FALSE))=TRUE,"",VLOOKUP($B88,IN_T10!$B$2:$AW$3000,5,FALSE))</f>
        <v>0</v>
      </c>
      <c r="G88" s="467">
        <f>IF(ISERROR(VLOOKUP($B88,IN_T10!$B$2:$AW$3000,6,FALSE))=TRUE,"",VLOOKUP($B88,IN_T10!$B$2:$AW$3000,6,FALSE))</f>
        <v>0</v>
      </c>
      <c r="H88" s="469">
        <f>IF(ISERROR(VLOOKUP($B88,IN_T10!$B$2:$AW$3000,7,FALSE))=TRUE,"",VLOOKUP($B88,IN_T10!$B$2:$AW$3000,7,FALSE))</f>
        <v>0</v>
      </c>
      <c r="I88" s="467">
        <f>IF(ISERROR(VLOOKUP($B88,IN_T10!$B$2:$AW$3000,8,FALSE))=TRUE,"",VLOOKUP($B88,IN_T10!$B$2:$AW$3000,8,FALSE))</f>
        <v>0</v>
      </c>
      <c r="J88" s="469">
        <f>IF(ISERROR(VLOOKUP($B88,IN_T10!$B$2:$AW$3000,9,FALSE))=TRUE,"",VLOOKUP($B88,IN_T10!$B$2:$AW$3000,9,FALSE))</f>
        <v>0</v>
      </c>
      <c r="K88" s="467">
        <f>IF(ISERROR(VLOOKUP($B88,IN_T10!$B$2:$AW$3000,10,FALSE))=TRUE,"",VLOOKUP($B88,IN_T10!$B$2:$AW$3000,10,FALSE))</f>
        <v>0</v>
      </c>
      <c r="L88" s="469">
        <f>IF(ISERROR(VLOOKUP($B88,IN_T10!$B$2:$AW$3000,11,FALSE))=TRUE,"",VLOOKUP($B88,IN_T10!$B$2:$AW$3000,11,FALSE))</f>
        <v>0</v>
      </c>
      <c r="M88" s="467">
        <f>IF(ISERROR(VLOOKUP($B88,IN_T10!$B$2:$AW$3000,12,FALSE))=TRUE,"",VLOOKUP($B88,IN_T10!$B$2:$AW$3000,12,FALSE))</f>
        <v>0</v>
      </c>
      <c r="N88" s="469">
        <f>IF(ISERROR(VLOOKUP($B88,IN_T10!$B$2:$AW$3000,13,FALSE))=TRUE,"",VLOOKUP($B88,IN_T10!$B$2:$AW$3000,13,FALSE))</f>
        <v>0</v>
      </c>
      <c r="O88" s="467">
        <f>IF(ISERROR(VLOOKUP($B88,IN_T10!$B$2:$AW$3000,14,FALSE))=TRUE,"",VLOOKUP($B88,IN_T10!$B$2:$AW$3000,14,FALSE))</f>
        <v>0</v>
      </c>
      <c r="P88" s="469">
        <f>IF(ISERROR(VLOOKUP($B88,IN_T10!$B$2:$AW$3000,15,FALSE))=TRUE,"",VLOOKUP($B88,IN_T10!$B$2:$AW$3000,15,FALSE))</f>
        <v>0</v>
      </c>
      <c r="Q88" s="467">
        <f>IF(ISERROR(VLOOKUP($B88,IN_T10!$B$2:$AW$3000,16,FALSE))=TRUE,"",VLOOKUP($B88,IN_T10!$B$2:$AW$3000,16,FALSE))</f>
        <v>0</v>
      </c>
      <c r="R88" s="469">
        <f>IF(ISERROR(VLOOKUP($B88,IN_T10!$B$2:$AW$3000,17,FALSE))=TRUE,"",VLOOKUP($B88,IN_T10!$B$2:$AW$3000,17,FALSE))</f>
        <v>0</v>
      </c>
      <c r="S88" s="467">
        <f>IF(ISERROR(VLOOKUP($B88,IN_T10!$B$2:$AW$3000,18,FALSE))=TRUE,"",VLOOKUP($B88,IN_T10!$B$2:$AW$3000,18,FALSE))</f>
        <v>0</v>
      </c>
      <c r="T88" s="469">
        <f>IF(ISERROR(VLOOKUP($B88,IN_T10!$B$2:$AW$3000,19,FALSE))=TRUE,"",VLOOKUP($B88,IN_T10!$B$2:$AW$3000,19,FALSE))</f>
        <v>0</v>
      </c>
      <c r="U88" s="467">
        <v>2</v>
      </c>
      <c r="V88" s="469">
        <v>6</v>
      </c>
      <c r="W88" s="467">
        <f>IF(ISERROR(VLOOKUP($B88,IN_T10!$B$2:$AW$3000,22,FALSE))=TRUE,"",VLOOKUP($B88,IN_T10!$B$2:$AW$3000,22,FALSE))</f>
        <v>0</v>
      </c>
      <c r="X88" s="469">
        <f>IF(ISERROR(VLOOKUP($B88,IN_T10!$B$2:$AW$3000,23,FALSE))=TRUE,"",VLOOKUP($B88,IN_T10!$B$2:$AW$3000,23,FALSE))</f>
        <v>0</v>
      </c>
      <c r="Y88" s="467">
        <f>IF(ISERROR(VLOOKUP($B88,IN_T10!$B$2:$AW$3000,24,FALSE))=TRUE,"",VLOOKUP($B88,IN_T10!$B$2:$AW$3000,24,FALSE))</f>
        <v>0</v>
      </c>
      <c r="Z88" s="469">
        <f>IF(ISERROR(VLOOKUP($B88,IN_T10!$B$2:$AW$3000,25,FALSE))=TRUE,"",VLOOKUP($B88,IN_T10!$B$2:$AW$3000,25,FALSE))</f>
        <v>0</v>
      </c>
      <c r="AA88" s="467">
        <f>IF(ISERROR(VLOOKUP($B88,IN_T10!$B$2:$AW$3000,26,FALSE))=TRUE,"",VLOOKUP($B88,IN_T10!$B$2:$AW$3000,26,FALSE))</f>
        <v>0</v>
      </c>
      <c r="AB88" s="469">
        <f>IF(ISERROR(VLOOKUP($B88,IN_T10!$B$2:$AW$3000,27,FALSE))=TRUE,"",VLOOKUP($B88,IN_T10!$B$2:$AW$3000,27,FALSE))</f>
        <v>0</v>
      </c>
      <c r="AC88" s="467">
        <f>IF(ISERROR(VLOOKUP($B88,IN_T10!$B$2:$AW$3000,28,FALSE))=TRUE,"",VLOOKUP($B88,IN_T10!$B$2:$AW$3000,28,FALSE))</f>
        <v>0</v>
      </c>
      <c r="AD88" s="469">
        <f>IF(ISERROR(VLOOKUP($B88,IN_T10!$B$2:$AW$3000,29,FALSE))=TRUE,"",VLOOKUP($B88,IN_T10!$B$2:$AW$3000,29,FALSE))</f>
        <v>0</v>
      </c>
      <c r="AE88" s="467">
        <f>IF(ISERROR(VLOOKUP($B88,IN_T10!$B$2:$AW$3000,30,FALSE))=TRUE,"",VLOOKUP($B88,IN_T10!$B$2:$AW$3000,30,FALSE))</f>
        <v>0</v>
      </c>
      <c r="AF88" s="469">
        <f>IF(ISERROR(VLOOKUP($B88,IN_T10!$B$2:$AW$3000,31,FALSE))=TRUE,"",VLOOKUP($B88,IN_T10!$B$2:$AW$3000,31,FALSE))</f>
        <v>0</v>
      </c>
      <c r="AG88" s="467">
        <f>IF(ISERROR(VLOOKUP($B88,IN_T10!$B$2:$AW$3000,32,FALSE))=TRUE,"",VLOOKUP($B88,IN_T10!$B$2:$AW$3000,32,FALSE))</f>
        <v>0</v>
      </c>
      <c r="AH88" s="469">
        <f>IF(ISERROR(VLOOKUP($B88,IN_T10!$B$2:$AW$3000,33,FALSE))=TRUE,"",VLOOKUP($B88,IN_T10!$B$2:$AW$3000,33,FALSE))</f>
        <v>0</v>
      </c>
      <c r="AI88" s="467">
        <f>IF(ISERROR(VLOOKUP($B88,IN_T10!$B$2:$AW$3000,34,FALSE))=TRUE,"",VLOOKUP($B88,IN_T10!$B$2:$AW$3000,34,FALSE))</f>
        <v>0</v>
      </c>
      <c r="AJ88" s="469">
        <f>IF(ISERROR(VLOOKUP($B88,IN_T10!$B$2:$AW$3000,35,FALSE))=TRUE,"",VLOOKUP($B88,IN_T10!$B$2:$AW$3000,35,FALSE))</f>
        <v>0</v>
      </c>
      <c r="AK88" s="467">
        <f>IF(ISERROR(VLOOKUP($B88,IN_T10!$B$2:$AW$3000,36,FALSE))=TRUE,"",VLOOKUP($B88,IN_T10!$B$2:$AW$3000,36,FALSE))</f>
        <v>0</v>
      </c>
      <c r="AL88" s="469">
        <f>IF(ISERROR(VLOOKUP($B88,IN_T10!$B$2:$AW$3000,37,FALSE))=TRUE,"",VLOOKUP($B88,IN_T10!$B$2:$AW$3000,37,FALSE))</f>
        <v>0</v>
      </c>
      <c r="AM88" s="467">
        <f>IF(ISERROR(VLOOKUP($B88,IN_T10!$B$2:$AW$3000,38,FALSE))=TRUE,"",VLOOKUP($B88,IN_T10!$B$2:$AW$3000,38,FALSE))</f>
        <v>0</v>
      </c>
      <c r="AN88" s="469">
        <f>IF(ISERROR(VLOOKUP($B88,IN_T10!$B$2:$AW$3000,39,FALSE))=TRUE,"",VLOOKUP($B88,IN_T10!$B$2:$AW$3000,39,FALSE))</f>
        <v>0</v>
      </c>
      <c r="AO88" s="467">
        <f>IF(ISERROR(VLOOKUP($B88,IN_T10!$B$2:$AW$3000,40,FALSE))=TRUE,"",VLOOKUP($B88,IN_T10!$B$2:$AW$3000,40,FALSE))</f>
        <v>0</v>
      </c>
      <c r="AP88" s="469">
        <f>IF(ISERROR(VLOOKUP($B88,IN_T10!$B$2:$AW$3000,41,FALSE))=TRUE,"",VLOOKUP($B88,IN_T10!$B$2:$AW$3000,41,FALSE))</f>
        <v>0</v>
      </c>
      <c r="AQ88" s="467">
        <f>IF(ISERROR(VLOOKUP($B88,IN_T10!$B$2:$AW$3000,42,FALSE))=TRUE,"",VLOOKUP($B88,IN_T10!$B$2:$AW$3000,42,FALSE))</f>
        <v>0</v>
      </c>
      <c r="AR88" s="469">
        <f>IF(ISERROR(VLOOKUP($B88,IN_T10!$B$2:$AW$3000,43,FALSE))=TRUE,"",VLOOKUP($B88,IN_T10!$B$2:$AW$3000,43,FALSE))</f>
        <v>0</v>
      </c>
      <c r="AS88" s="467">
        <f>IF(ISERROR(VLOOKUP($B88,IN_T10!$B$2:$AW$3000,44,FALSE))=TRUE,"",VLOOKUP($B88,IN_T10!$B$2:$AW$3000,44,FALSE))</f>
        <v>0</v>
      </c>
      <c r="AT88" s="472">
        <f>IF(ISERROR(VLOOKUP($B88,IN_T10!$B$2:$AW$3000,45,FALSE))=TRUE,"",VLOOKUP($B88,IN_T10!$B$2:$AW$3000,45,FALSE))</f>
        <v>0</v>
      </c>
      <c r="AU88" s="1179">
        <f t="shared" si="3"/>
        <v>2</v>
      </c>
      <c r="AV88" s="1180">
        <f t="shared" si="4"/>
        <v>6</v>
      </c>
      <c r="AW88" s="1490" t="str">
        <f t="shared" si="5"/>
        <v>OK</v>
      </c>
      <c r="AX88" s="1488">
        <f>'t1'!K88-'t3'!C88-'t3'!E88-'t3'!G88-'t3'!I88+'t3'!K88+'t3'!M88+'t3'!O88</f>
        <v>2</v>
      </c>
      <c r="AY88" s="1489">
        <f>'t1'!L88-'t3'!D88-'t3'!F88-'t3'!H88-'t3'!J88+'t3'!L88+'t3'!N88+'t3'!P88</f>
        <v>6</v>
      </c>
      <c r="AZ88" s="937">
        <f>'t1'!M88</f>
        <v>1</v>
      </c>
    </row>
    <row r="89" spans="1:52" ht="14.25" customHeight="1" thickBot="1" x14ac:dyDescent="0.3">
      <c r="A89" s="1001" t="str">
        <f>'t1'!A89</f>
        <v>Coll.re prof.le sanitario - pers. Tec.- D</v>
      </c>
      <c r="B89" s="1027" t="str">
        <f>'t1'!B89</f>
        <v>S16021</v>
      </c>
      <c r="C89" s="467">
        <f>IF(ISERROR(VLOOKUP($B89,IN_T10!$B$2:$AW$3000,2,FALSE))=TRUE,"",VLOOKUP($B89,IN_T10!$B$2:$AW$3000,2,FALSE))</f>
        <v>0</v>
      </c>
      <c r="D89" s="469">
        <f>IF(ISERROR(VLOOKUP($B89,IN_T10!$B$2:$AW$3000,3,FALSE))=TRUE,"",VLOOKUP($B89,IN_T10!$B$2:$AW$3000,3,FALSE))</f>
        <v>0</v>
      </c>
      <c r="E89" s="467">
        <f>IF(ISERROR(VLOOKUP($B89,IN_T10!$B$2:$AW$3000,4,FALSE))=TRUE,"",VLOOKUP($B89,IN_T10!$B$2:$AW$3000,4,FALSE))</f>
        <v>0</v>
      </c>
      <c r="F89" s="469">
        <f>IF(ISERROR(VLOOKUP($B89,IN_T10!$B$2:$AW$3000,5,FALSE))=TRUE,"",VLOOKUP($B89,IN_T10!$B$2:$AW$3000,5,FALSE))</f>
        <v>0</v>
      </c>
      <c r="G89" s="467">
        <f>IF(ISERROR(VLOOKUP($B89,IN_T10!$B$2:$AW$3000,6,FALSE))=TRUE,"",VLOOKUP($B89,IN_T10!$B$2:$AW$3000,6,FALSE))</f>
        <v>0</v>
      </c>
      <c r="H89" s="469">
        <f>IF(ISERROR(VLOOKUP($B89,IN_T10!$B$2:$AW$3000,7,FALSE))=TRUE,"",VLOOKUP($B89,IN_T10!$B$2:$AW$3000,7,FALSE))</f>
        <v>0</v>
      </c>
      <c r="I89" s="467">
        <f>IF(ISERROR(VLOOKUP($B89,IN_T10!$B$2:$AW$3000,8,FALSE))=TRUE,"",VLOOKUP($B89,IN_T10!$B$2:$AW$3000,8,FALSE))</f>
        <v>0</v>
      </c>
      <c r="J89" s="469">
        <f>IF(ISERROR(VLOOKUP($B89,IN_T10!$B$2:$AW$3000,9,FALSE))=TRUE,"",VLOOKUP($B89,IN_T10!$B$2:$AW$3000,9,FALSE))</f>
        <v>0</v>
      </c>
      <c r="K89" s="467">
        <f>IF(ISERROR(VLOOKUP($B89,IN_T10!$B$2:$AW$3000,10,FALSE))=TRUE,"",VLOOKUP($B89,IN_T10!$B$2:$AW$3000,10,FALSE))</f>
        <v>0</v>
      </c>
      <c r="L89" s="469">
        <f>IF(ISERROR(VLOOKUP($B89,IN_T10!$B$2:$AW$3000,11,FALSE))=TRUE,"",VLOOKUP($B89,IN_T10!$B$2:$AW$3000,11,FALSE))</f>
        <v>0</v>
      </c>
      <c r="M89" s="467">
        <f>IF(ISERROR(VLOOKUP($B89,IN_T10!$B$2:$AW$3000,12,FALSE))=TRUE,"",VLOOKUP($B89,IN_T10!$B$2:$AW$3000,12,FALSE))</f>
        <v>0</v>
      </c>
      <c r="N89" s="469">
        <f>IF(ISERROR(VLOOKUP($B89,IN_T10!$B$2:$AW$3000,13,FALSE))=TRUE,"",VLOOKUP($B89,IN_T10!$B$2:$AW$3000,13,FALSE))</f>
        <v>0</v>
      </c>
      <c r="O89" s="467">
        <f>IF(ISERROR(VLOOKUP($B89,IN_T10!$B$2:$AW$3000,14,FALSE))=TRUE,"",VLOOKUP($B89,IN_T10!$B$2:$AW$3000,14,FALSE))</f>
        <v>0</v>
      </c>
      <c r="P89" s="469">
        <f>IF(ISERROR(VLOOKUP($B89,IN_T10!$B$2:$AW$3000,15,FALSE))=TRUE,"",VLOOKUP($B89,IN_T10!$B$2:$AW$3000,15,FALSE))</f>
        <v>0</v>
      </c>
      <c r="Q89" s="467">
        <f>IF(ISERROR(VLOOKUP($B89,IN_T10!$B$2:$AW$3000,16,FALSE))=TRUE,"",VLOOKUP($B89,IN_T10!$B$2:$AW$3000,16,FALSE))</f>
        <v>0</v>
      </c>
      <c r="R89" s="469">
        <f>IF(ISERROR(VLOOKUP($B89,IN_T10!$B$2:$AW$3000,17,FALSE))=TRUE,"",VLOOKUP($B89,IN_T10!$B$2:$AW$3000,17,FALSE))</f>
        <v>0</v>
      </c>
      <c r="S89" s="467">
        <f>IF(ISERROR(VLOOKUP($B89,IN_T10!$B$2:$AW$3000,18,FALSE))=TRUE,"",VLOOKUP($B89,IN_T10!$B$2:$AW$3000,18,FALSE))</f>
        <v>0</v>
      </c>
      <c r="T89" s="469">
        <f>IF(ISERROR(VLOOKUP($B89,IN_T10!$B$2:$AW$3000,19,FALSE))=TRUE,"",VLOOKUP($B89,IN_T10!$B$2:$AW$3000,19,FALSE))</f>
        <v>0</v>
      </c>
      <c r="U89" s="467">
        <v>44</v>
      </c>
      <c r="V89" s="469">
        <v>116</v>
      </c>
      <c r="W89" s="467">
        <f>IF(ISERROR(VLOOKUP($B89,IN_T10!$B$2:$AW$3000,22,FALSE))=TRUE,"",VLOOKUP($B89,IN_T10!$B$2:$AW$3000,22,FALSE))</f>
        <v>0</v>
      </c>
      <c r="X89" s="469">
        <f>IF(ISERROR(VLOOKUP($B89,IN_T10!$B$2:$AW$3000,23,FALSE))=TRUE,"",VLOOKUP($B89,IN_T10!$B$2:$AW$3000,23,FALSE))</f>
        <v>0</v>
      </c>
      <c r="Y89" s="467">
        <f>IF(ISERROR(VLOOKUP($B89,IN_T10!$B$2:$AW$3000,24,FALSE))=TRUE,"",VLOOKUP($B89,IN_T10!$B$2:$AW$3000,24,FALSE))</f>
        <v>0</v>
      </c>
      <c r="Z89" s="469">
        <f>IF(ISERROR(VLOOKUP($B89,IN_T10!$B$2:$AW$3000,25,FALSE))=TRUE,"",VLOOKUP($B89,IN_T10!$B$2:$AW$3000,25,FALSE))</f>
        <v>0</v>
      </c>
      <c r="AA89" s="467">
        <f>IF(ISERROR(VLOOKUP($B89,IN_T10!$B$2:$AW$3000,26,FALSE))=TRUE,"",VLOOKUP($B89,IN_T10!$B$2:$AW$3000,26,FALSE))</f>
        <v>0</v>
      </c>
      <c r="AB89" s="469">
        <f>IF(ISERROR(VLOOKUP($B89,IN_T10!$B$2:$AW$3000,27,FALSE))=TRUE,"",VLOOKUP($B89,IN_T10!$B$2:$AW$3000,27,FALSE))</f>
        <v>0</v>
      </c>
      <c r="AC89" s="467">
        <f>IF(ISERROR(VLOOKUP($B89,IN_T10!$B$2:$AW$3000,28,FALSE))=TRUE,"",VLOOKUP($B89,IN_T10!$B$2:$AW$3000,28,FALSE))</f>
        <v>0</v>
      </c>
      <c r="AD89" s="469">
        <f>IF(ISERROR(VLOOKUP($B89,IN_T10!$B$2:$AW$3000,29,FALSE))=TRUE,"",VLOOKUP($B89,IN_T10!$B$2:$AW$3000,29,FALSE))</f>
        <v>0</v>
      </c>
      <c r="AE89" s="467">
        <f>IF(ISERROR(VLOOKUP($B89,IN_T10!$B$2:$AW$3000,30,FALSE))=TRUE,"",VLOOKUP($B89,IN_T10!$B$2:$AW$3000,30,FALSE))</f>
        <v>0</v>
      </c>
      <c r="AF89" s="469">
        <f>IF(ISERROR(VLOOKUP($B89,IN_T10!$B$2:$AW$3000,31,FALSE))=TRUE,"",VLOOKUP($B89,IN_T10!$B$2:$AW$3000,31,FALSE))</f>
        <v>0</v>
      </c>
      <c r="AG89" s="467">
        <f>IF(ISERROR(VLOOKUP($B89,IN_T10!$B$2:$AW$3000,32,FALSE))=TRUE,"",VLOOKUP($B89,IN_T10!$B$2:$AW$3000,32,FALSE))</f>
        <v>0</v>
      </c>
      <c r="AH89" s="469">
        <f>IF(ISERROR(VLOOKUP($B89,IN_T10!$B$2:$AW$3000,33,FALSE))=TRUE,"",VLOOKUP($B89,IN_T10!$B$2:$AW$3000,33,FALSE))</f>
        <v>0</v>
      </c>
      <c r="AI89" s="467">
        <f>IF(ISERROR(VLOOKUP($B89,IN_T10!$B$2:$AW$3000,34,FALSE))=TRUE,"",VLOOKUP($B89,IN_T10!$B$2:$AW$3000,34,FALSE))</f>
        <v>0</v>
      </c>
      <c r="AJ89" s="469">
        <f>IF(ISERROR(VLOOKUP($B89,IN_T10!$B$2:$AW$3000,35,FALSE))=TRUE,"",VLOOKUP($B89,IN_T10!$B$2:$AW$3000,35,FALSE))</f>
        <v>0</v>
      </c>
      <c r="AK89" s="467">
        <f>IF(ISERROR(VLOOKUP($B89,IN_T10!$B$2:$AW$3000,36,FALSE))=TRUE,"",VLOOKUP($B89,IN_T10!$B$2:$AW$3000,36,FALSE))</f>
        <v>0</v>
      </c>
      <c r="AL89" s="469">
        <f>IF(ISERROR(VLOOKUP($B89,IN_T10!$B$2:$AW$3000,37,FALSE))=TRUE,"",VLOOKUP($B89,IN_T10!$B$2:$AW$3000,37,FALSE))</f>
        <v>0</v>
      </c>
      <c r="AM89" s="467">
        <f>IF(ISERROR(VLOOKUP($B89,IN_T10!$B$2:$AW$3000,38,FALSE))=TRUE,"",VLOOKUP($B89,IN_T10!$B$2:$AW$3000,38,FALSE))</f>
        <v>0</v>
      </c>
      <c r="AN89" s="469">
        <f>IF(ISERROR(VLOOKUP($B89,IN_T10!$B$2:$AW$3000,39,FALSE))=TRUE,"",VLOOKUP($B89,IN_T10!$B$2:$AW$3000,39,FALSE))</f>
        <v>0</v>
      </c>
      <c r="AO89" s="467">
        <f>IF(ISERROR(VLOOKUP($B89,IN_T10!$B$2:$AW$3000,40,FALSE))=TRUE,"",VLOOKUP($B89,IN_T10!$B$2:$AW$3000,40,FALSE))</f>
        <v>0</v>
      </c>
      <c r="AP89" s="469">
        <f>IF(ISERROR(VLOOKUP($B89,IN_T10!$B$2:$AW$3000,41,FALSE))=TRUE,"",VLOOKUP($B89,IN_T10!$B$2:$AW$3000,41,FALSE))</f>
        <v>0</v>
      </c>
      <c r="AQ89" s="467">
        <f>IF(ISERROR(VLOOKUP($B89,IN_T10!$B$2:$AW$3000,42,FALSE))=TRUE,"",VLOOKUP($B89,IN_T10!$B$2:$AW$3000,42,FALSE))</f>
        <v>0</v>
      </c>
      <c r="AR89" s="469">
        <f>IF(ISERROR(VLOOKUP($B89,IN_T10!$B$2:$AW$3000,43,FALSE))=TRUE,"",VLOOKUP($B89,IN_T10!$B$2:$AW$3000,43,FALSE))</f>
        <v>0</v>
      </c>
      <c r="AS89" s="467">
        <f>IF(ISERROR(VLOOKUP($B89,IN_T10!$B$2:$AW$3000,44,FALSE))=TRUE,"",VLOOKUP($B89,IN_T10!$B$2:$AW$3000,44,FALSE))</f>
        <v>0</v>
      </c>
      <c r="AT89" s="472">
        <f>IF(ISERROR(VLOOKUP($B89,IN_T10!$B$2:$AW$3000,45,FALSE))=TRUE,"",VLOOKUP($B89,IN_T10!$B$2:$AW$3000,45,FALSE))</f>
        <v>0</v>
      </c>
      <c r="AU89" s="1179">
        <f t="shared" si="3"/>
        <v>44</v>
      </c>
      <c r="AV89" s="1180">
        <f t="shared" si="4"/>
        <v>116</v>
      </c>
      <c r="AW89" s="1490" t="str">
        <f t="shared" si="5"/>
        <v>OK</v>
      </c>
      <c r="AX89" s="1488">
        <f>'t1'!K89-'t3'!C89-'t3'!E89-'t3'!G89-'t3'!I89+'t3'!K89+'t3'!M89+'t3'!O89</f>
        <v>44</v>
      </c>
      <c r="AY89" s="1489">
        <f>'t1'!L89-'t3'!D89-'t3'!F89-'t3'!H89-'t3'!J89+'t3'!L89+'t3'!N89+'t3'!P89</f>
        <v>116</v>
      </c>
      <c r="AZ89" s="937">
        <f>'t1'!M89</f>
        <v>1</v>
      </c>
    </row>
    <row r="90" spans="1:52" ht="14.25" customHeight="1" thickBot="1" x14ac:dyDescent="0.3">
      <c r="A90" s="1001" t="str">
        <f>'t1'!A90</f>
        <v>Oper.re prof.le sanitario - pers. Tec.- C</v>
      </c>
      <c r="B90" s="1027" t="str">
        <f>'t1'!B90</f>
        <v>S14054</v>
      </c>
      <c r="C90" s="467">
        <f>IF(ISERROR(VLOOKUP($B90,IN_T10!$B$2:$AW$3000,2,FALSE))=TRUE,"",VLOOKUP($B90,IN_T10!$B$2:$AW$3000,2,FALSE))</f>
        <v>0</v>
      </c>
      <c r="D90" s="469">
        <f>IF(ISERROR(VLOOKUP($B90,IN_T10!$B$2:$AW$3000,3,FALSE))=TRUE,"",VLOOKUP($B90,IN_T10!$B$2:$AW$3000,3,FALSE))</f>
        <v>0</v>
      </c>
      <c r="E90" s="467">
        <f>IF(ISERROR(VLOOKUP($B90,IN_T10!$B$2:$AW$3000,4,FALSE))=TRUE,"",VLOOKUP($B90,IN_T10!$B$2:$AW$3000,4,FALSE))</f>
        <v>0</v>
      </c>
      <c r="F90" s="469">
        <f>IF(ISERROR(VLOOKUP($B90,IN_T10!$B$2:$AW$3000,5,FALSE))=TRUE,"",VLOOKUP($B90,IN_T10!$B$2:$AW$3000,5,FALSE))</f>
        <v>0</v>
      </c>
      <c r="G90" s="467">
        <f>IF(ISERROR(VLOOKUP($B90,IN_T10!$B$2:$AW$3000,6,FALSE))=TRUE,"",VLOOKUP($B90,IN_T10!$B$2:$AW$3000,6,FALSE))</f>
        <v>0</v>
      </c>
      <c r="H90" s="469">
        <f>IF(ISERROR(VLOOKUP($B90,IN_T10!$B$2:$AW$3000,7,FALSE))=TRUE,"",VLOOKUP($B90,IN_T10!$B$2:$AW$3000,7,FALSE))</f>
        <v>0</v>
      </c>
      <c r="I90" s="467">
        <f>IF(ISERROR(VLOOKUP($B90,IN_T10!$B$2:$AW$3000,8,FALSE))=TRUE,"",VLOOKUP($B90,IN_T10!$B$2:$AW$3000,8,FALSE))</f>
        <v>0</v>
      </c>
      <c r="J90" s="469">
        <f>IF(ISERROR(VLOOKUP($B90,IN_T10!$B$2:$AW$3000,9,FALSE))=TRUE,"",VLOOKUP($B90,IN_T10!$B$2:$AW$3000,9,FALSE))</f>
        <v>0</v>
      </c>
      <c r="K90" s="467">
        <f>IF(ISERROR(VLOOKUP($B90,IN_T10!$B$2:$AW$3000,10,FALSE))=TRUE,"",VLOOKUP($B90,IN_T10!$B$2:$AW$3000,10,FALSE))</f>
        <v>0</v>
      </c>
      <c r="L90" s="469">
        <f>IF(ISERROR(VLOOKUP($B90,IN_T10!$B$2:$AW$3000,11,FALSE))=TRUE,"",VLOOKUP($B90,IN_T10!$B$2:$AW$3000,11,FALSE))</f>
        <v>0</v>
      </c>
      <c r="M90" s="467">
        <f>IF(ISERROR(VLOOKUP($B90,IN_T10!$B$2:$AW$3000,12,FALSE))=TRUE,"",VLOOKUP($B90,IN_T10!$B$2:$AW$3000,12,FALSE))</f>
        <v>0</v>
      </c>
      <c r="N90" s="469">
        <f>IF(ISERROR(VLOOKUP($B90,IN_T10!$B$2:$AW$3000,13,FALSE))=TRUE,"",VLOOKUP($B90,IN_T10!$B$2:$AW$3000,13,FALSE))</f>
        <v>0</v>
      </c>
      <c r="O90" s="467">
        <f>IF(ISERROR(VLOOKUP($B90,IN_T10!$B$2:$AW$3000,14,FALSE))=TRUE,"",VLOOKUP($B90,IN_T10!$B$2:$AW$3000,14,FALSE))</f>
        <v>0</v>
      </c>
      <c r="P90" s="469">
        <f>IF(ISERROR(VLOOKUP($B90,IN_T10!$B$2:$AW$3000,15,FALSE))=TRUE,"",VLOOKUP($B90,IN_T10!$B$2:$AW$3000,15,FALSE))</f>
        <v>0</v>
      </c>
      <c r="Q90" s="467">
        <f>IF(ISERROR(VLOOKUP($B90,IN_T10!$B$2:$AW$3000,16,FALSE))=TRUE,"",VLOOKUP($B90,IN_T10!$B$2:$AW$3000,16,FALSE))</f>
        <v>0</v>
      </c>
      <c r="R90" s="469">
        <f>IF(ISERROR(VLOOKUP($B90,IN_T10!$B$2:$AW$3000,17,FALSE))=TRUE,"",VLOOKUP($B90,IN_T10!$B$2:$AW$3000,17,FALSE))</f>
        <v>0</v>
      </c>
      <c r="S90" s="467">
        <f>IF(ISERROR(VLOOKUP($B90,IN_T10!$B$2:$AW$3000,18,FALSE))=TRUE,"",VLOOKUP($B90,IN_T10!$B$2:$AW$3000,18,FALSE))</f>
        <v>0</v>
      </c>
      <c r="T90" s="469">
        <f>IF(ISERROR(VLOOKUP($B90,IN_T10!$B$2:$AW$3000,19,FALSE))=TRUE,"",VLOOKUP($B90,IN_T10!$B$2:$AW$3000,19,FALSE))</f>
        <v>0</v>
      </c>
      <c r="U90" s="467">
        <v>0</v>
      </c>
      <c r="V90" s="469">
        <v>0</v>
      </c>
      <c r="W90" s="467">
        <f>IF(ISERROR(VLOOKUP($B90,IN_T10!$B$2:$AW$3000,22,FALSE))=TRUE,"",VLOOKUP($B90,IN_T10!$B$2:$AW$3000,22,FALSE))</f>
        <v>0</v>
      </c>
      <c r="X90" s="469">
        <f>IF(ISERROR(VLOOKUP($B90,IN_T10!$B$2:$AW$3000,23,FALSE))=TRUE,"",VLOOKUP($B90,IN_T10!$B$2:$AW$3000,23,FALSE))</f>
        <v>0</v>
      </c>
      <c r="Y90" s="467">
        <f>IF(ISERROR(VLOOKUP($B90,IN_T10!$B$2:$AW$3000,24,FALSE))=TRUE,"",VLOOKUP($B90,IN_T10!$B$2:$AW$3000,24,FALSE))</f>
        <v>0</v>
      </c>
      <c r="Z90" s="469">
        <f>IF(ISERROR(VLOOKUP($B90,IN_T10!$B$2:$AW$3000,25,FALSE))=TRUE,"",VLOOKUP($B90,IN_T10!$B$2:$AW$3000,25,FALSE))</f>
        <v>0</v>
      </c>
      <c r="AA90" s="467">
        <f>IF(ISERROR(VLOOKUP($B90,IN_T10!$B$2:$AW$3000,26,FALSE))=TRUE,"",VLOOKUP($B90,IN_T10!$B$2:$AW$3000,26,FALSE))</f>
        <v>0</v>
      </c>
      <c r="AB90" s="469">
        <f>IF(ISERROR(VLOOKUP($B90,IN_T10!$B$2:$AW$3000,27,FALSE))=TRUE,"",VLOOKUP($B90,IN_T10!$B$2:$AW$3000,27,FALSE))</f>
        <v>0</v>
      </c>
      <c r="AC90" s="467">
        <f>IF(ISERROR(VLOOKUP($B90,IN_T10!$B$2:$AW$3000,28,FALSE))=TRUE,"",VLOOKUP($B90,IN_T10!$B$2:$AW$3000,28,FALSE))</f>
        <v>0</v>
      </c>
      <c r="AD90" s="469">
        <f>IF(ISERROR(VLOOKUP($B90,IN_T10!$B$2:$AW$3000,29,FALSE))=TRUE,"",VLOOKUP($B90,IN_T10!$B$2:$AW$3000,29,FALSE))</f>
        <v>0</v>
      </c>
      <c r="AE90" s="467">
        <f>IF(ISERROR(VLOOKUP($B90,IN_T10!$B$2:$AW$3000,30,FALSE))=TRUE,"",VLOOKUP($B90,IN_T10!$B$2:$AW$3000,30,FALSE))</f>
        <v>0</v>
      </c>
      <c r="AF90" s="469">
        <f>IF(ISERROR(VLOOKUP($B90,IN_T10!$B$2:$AW$3000,31,FALSE))=TRUE,"",VLOOKUP($B90,IN_T10!$B$2:$AW$3000,31,FALSE))</f>
        <v>0</v>
      </c>
      <c r="AG90" s="467">
        <f>IF(ISERROR(VLOOKUP($B90,IN_T10!$B$2:$AW$3000,32,FALSE))=TRUE,"",VLOOKUP($B90,IN_T10!$B$2:$AW$3000,32,FALSE))</f>
        <v>0</v>
      </c>
      <c r="AH90" s="469">
        <f>IF(ISERROR(VLOOKUP($B90,IN_T10!$B$2:$AW$3000,33,FALSE))=TRUE,"",VLOOKUP($B90,IN_T10!$B$2:$AW$3000,33,FALSE))</f>
        <v>0</v>
      </c>
      <c r="AI90" s="467">
        <f>IF(ISERROR(VLOOKUP($B90,IN_T10!$B$2:$AW$3000,34,FALSE))=TRUE,"",VLOOKUP($B90,IN_T10!$B$2:$AW$3000,34,FALSE))</f>
        <v>0</v>
      </c>
      <c r="AJ90" s="469">
        <f>IF(ISERROR(VLOOKUP($B90,IN_T10!$B$2:$AW$3000,35,FALSE))=TRUE,"",VLOOKUP($B90,IN_T10!$B$2:$AW$3000,35,FALSE))</f>
        <v>0</v>
      </c>
      <c r="AK90" s="467">
        <f>IF(ISERROR(VLOOKUP($B90,IN_T10!$B$2:$AW$3000,36,FALSE))=TRUE,"",VLOOKUP($B90,IN_T10!$B$2:$AW$3000,36,FALSE))</f>
        <v>0</v>
      </c>
      <c r="AL90" s="469">
        <f>IF(ISERROR(VLOOKUP($B90,IN_T10!$B$2:$AW$3000,37,FALSE))=TRUE,"",VLOOKUP($B90,IN_T10!$B$2:$AW$3000,37,FALSE))</f>
        <v>0</v>
      </c>
      <c r="AM90" s="467">
        <f>IF(ISERROR(VLOOKUP($B90,IN_T10!$B$2:$AW$3000,38,FALSE))=TRUE,"",VLOOKUP($B90,IN_T10!$B$2:$AW$3000,38,FALSE))</f>
        <v>0</v>
      </c>
      <c r="AN90" s="469">
        <f>IF(ISERROR(VLOOKUP($B90,IN_T10!$B$2:$AW$3000,39,FALSE))=TRUE,"",VLOOKUP($B90,IN_T10!$B$2:$AW$3000,39,FALSE))</f>
        <v>0</v>
      </c>
      <c r="AO90" s="467">
        <f>IF(ISERROR(VLOOKUP($B90,IN_T10!$B$2:$AW$3000,40,FALSE))=TRUE,"",VLOOKUP($B90,IN_T10!$B$2:$AW$3000,40,FALSE))</f>
        <v>0</v>
      </c>
      <c r="AP90" s="469">
        <f>IF(ISERROR(VLOOKUP($B90,IN_T10!$B$2:$AW$3000,41,FALSE))=TRUE,"",VLOOKUP($B90,IN_T10!$B$2:$AW$3000,41,FALSE))</f>
        <v>0</v>
      </c>
      <c r="AQ90" s="467">
        <f>IF(ISERROR(VLOOKUP($B90,IN_T10!$B$2:$AW$3000,42,FALSE))=TRUE,"",VLOOKUP($B90,IN_T10!$B$2:$AW$3000,42,FALSE))</f>
        <v>0</v>
      </c>
      <c r="AR90" s="469">
        <f>IF(ISERROR(VLOOKUP($B90,IN_T10!$B$2:$AW$3000,43,FALSE))=TRUE,"",VLOOKUP($B90,IN_T10!$B$2:$AW$3000,43,FALSE))</f>
        <v>0</v>
      </c>
      <c r="AS90" s="467">
        <f>IF(ISERROR(VLOOKUP($B90,IN_T10!$B$2:$AW$3000,44,FALSE))=TRUE,"",VLOOKUP($B90,IN_T10!$B$2:$AW$3000,44,FALSE))</f>
        <v>0</v>
      </c>
      <c r="AT90" s="472">
        <f>IF(ISERROR(VLOOKUP($B90,IN_T10!$B$2:$AW$3000,45,FALSE))=TRUE,"",VLOOKUP($B90,IN_T10!$B$2:$AW$3000,45,FALSE))</f>
        <v>0</v>
      </c>
      <c r="AU90" s="1179">
        <f t="shared" si="3"/>
        <v>0</v>
      </c>
      <c r="AV90" s="1180">
        <f t="shared" si="4"/>
        <v>0</v>
      </c>
      <c r="AW90" s="1490" t="str">
        <f t="shared" si="5"/>
        <v>OK</v>
      </c>
      <c r="AX90" s="1488">
        <f>'t1'!K90-'t3'!C90-'t3'!E90-'t3'!G90-'t3'!I90+'t3'!K90+'t3'!M90+'t3'!O90</f>
        <v>0</v>
      </c>
      <c r="AY90" s="1489">
        <f>'t1'!L90-'t3'!D90-'t3'!F90-'t3'!H90-'t3'!J90+'t3'!L90+'t3'!N90+'t3'!P90</f>
        <v>0</v>
      </c>
      <c r="AZ90" s="937">
        <f>'t1'!M90</f>
        <v>0</v>
      </c>
    </row>
    <row r="91" spans="1:52" ht="14.25" customHeight="1" thickBot="1" x14ac:dyDescent="0.3">
      <c r="A91" s="1001" t="str">
        <f>'t1'!A91</f>
        <v>Coll.re prof.le sanitario - tecn. Della prev. Senior - DS</v>
      </c>
      <c r="B91" s="1027" t="str">
        <f>'t1'!B91</f>
        <v>S18865</v>
      </c>
      <c r="C91" s="467">
        <f>IF(ISERROR(VLOOKUP($B91,IN_T10!$B$2:$AW$3000,2,FALSE))=TRUE,"",VLOOKUP($B91,IN_T10!$B$2:$AW$3000,2,FALSE))</f>
        <v>0</v>
      </c>
      <c r="D91" s="469">
        <f>IF(ISERROR(VLOOKUP($B91,IN_T10!$B$2:$AW$3000,3,FALSE))=TRUE,"",VLOOKUP($B91,IN_T10!$B$2:$AW$3000,3,FALSE))</f>
        <v>0</v>
      </c>
      <c r="E91" s="467">
        <f>IF(ISERROR(VLOOKUP($B91,IN_T10!$B$2:$AW$3000,4,FALSE))=TRUE,"",VLOOKUP($B91,IN_T10!$B$2:$AW$3000,4,FALSE))</f>
        <v>0</v>
      </c>
      <c r="F91" s="469">
        <f>IF(ISERROR(VLOOKUP($B91,IN_T10!$B$2:$AW$3000,5,FALSE))=TRUE,"",VLOOKUP($B91,IN_T10!$B$2:$AW$3000,5,FALSE))</f>
        <v>0</v>
      </c>
      <c r="G91" s="467">
        <f>IF(ISERROR(VLOOKUP($B91,IN_T10!$B$2:$AW$3000,6,FALSE))=TRUE,"",VLOOKUP($B91,IN_T10!$B$2:$AW$3000,6,FALSE))</f>
        <v>0</v>
      </c>
      <c r="H91" s="469">
        <f>IF(ISERROR(VLOOKUP($B91,IN_T10!$B$2:$AW$3000,7,FALSE))=TRUE,"",VLOOKUP($B91,IN_T10!$B$2:$AW$3000,7,FALSE))</f>
        <v>0</v>
      </c>
      <c r="I91" s="467">
        <f>IF(ISERROR(VLOOKUP($B91,IN_T10!$B$2:$AW$3000,8,FALSE))=TRUE,"",VLOOKUP($B91,IN_T10!$B$2:$AW$3000,8,FALSE))</f>
        <v>0</v>
      </c>
      <c r="J91" s="469">
        <f>IF(ISERROR(VLOOKUP($B91,IN_T10!$B$2:$AW$3000,9,FALSE))=TRUE,"",VLOOKUP($B91,IN_T10!$B$2:$AW$3000,9,FALSE))</f>
        <v>0</v>
      </c>
      <c r="K91" s="467">
        <f>IF(ISERROR(VLOOKUP($B91,IN_T10!$B$2:$AW$3000,10,FALSE))=TRUE,"",VLOOKUP($B91,IN_T10!$B$2:$AW$3000,10,FALSE))</f>
        <v>0</v>
      </c>
      <c r="L91" s="469">
        <f>IF(ISERROR(VLOOKUP($B91,IN_T10!$B$2:$AW$3000,11,FALSE))=TRUE,"",VLOOKUP($B91,IN_T10!$B$2:$AW$3000,11,FALSE))</f>
        <v>0</v>
      </c>
      <c r="M91" s="467">
        <f>IF(ISERROR(VLOOKUP($B91,IN_T10!$B$2:$AW$3000,12,FALSE))=TRUE,"",VLOOKUP($B91,IN_T10!$B$2:$AW$3000,12,FALSE))</f>
        <v>0</v>
      </c>
      <c r="N91" s="469">
        <f>IF(ISERROR(VLOOKUP($B91,IN_T10!$B$2:$AW$3000,13,FALSE))=TRUE,"",VLOOKUP($B91,IN_T10!$B$2:$AW$3000,13,FALSE))</f>
        <v>0</v>
      </c>
      <c r="O91" s="467">
        <f>IF(ISERROR(VLOOKUP($B91,IN_T10!$B$2:$AW$3000,14,FALSE))=TRUE,"",VLOOKUP($B91,IN_T10!$B$2:$AW$3000,14,FALSE))</f>
        <v>0</v>
      </c>
      <c r="P91" s="469">
        <f>IF(ISERROR(VLOOKUP($B91,IN_T10!$B$2:$AW$3000,15,FALSE))=TRUE,"",VLOOKUP($B91,IN_T10!$B$2:$AW$3000,15,FALSE))</f>
        <v>0</v>
      </c>
      <c r="Q91" s="467">
        <f>IF(ISERROR(VLOOKUP($B91,IN_T10!$B$2:$AW$3000,16,FALSE))=TRUE,"",VLOOKUP($B91,IN_T10!$B$2:$AW$3000,16,FALSE))</f>
        <v>0</v>
      </c>
      <c r="R91" s="469">
        <f>IF(ISERROR(VLOOKUP($B91,IN_T10!$B$2:$AW$3000,17,FALSE))=TRUE,"",VLOOKUP($B91,IN_T10!$B$2:$AW$3000,17,FALSE))</f>
        <v>0</v>
      </c>
      <c r="S91" s="467">
        <f>IF(ISERROR(VLOOKUP($B91,IN_T10!$B$2:$AW$3000,18,FALSE))=TRUE,"",VLOOKUP($B91,IN_T10!$B$2:$AW$3000,18,FALSE))</f>
        <v>0</v>
      </c>
      <c r="T91" s="469">
        <f>IF(ISERROR(VLOOKUP($B91,IN_T10!$B$2:$AW$3000,19,FALSE))=TRUE,"",VLOOKUP($B91,IN_T10!$B$2:$AW$3000,19,FALSE))</f>
        <v>0</v>
      </c>
      <c r="U91" s="467">
        <v>0</v>
      </c>
      <c r="V91" s="469">
        <v>0</v>
      </c>
      <c r="W91" s="467">
        <f>IF(ISERROR(VLOOKUP($B91,IN_T10!$B$2:$AW$3000,22,FALSE))=TRUE,"",VLOOKUP($B91,IN_T10!$B$2:$AW$3000,22,FALSE))</f>
        <v>0</v>
      </c>
      <c r="X91" s="469">
        <f>IF(ISERROR(VLOOKUP($B91,IN_T10!$B$2:$AW$3000,23,FALSE))=TRUE,"",VLOOKUP($B91,IN_T10!$B$2:$AW$3000,23,FALSE))</f>
        <v>0</v>
      </c>
      <c r="Y91" s="467">
        <f>IF(ISERROR(VLOOKUP($B91,IN_T10!$B$2:$AW$3000,24,FALSE))=TRUE,"",VLOOKUP($B91,IN_T10!$B$2:$AW$3000,24,FALSE))</f>
        <v>0</v>
      </c>
      <c r="Z91" s="469">
        <f>IF(ISERROR(VLOOKUP($B91,IN_T10!$B$2:$AW$3000,25,FALSE))=TRUE,"",VLOOKUP($B91,IN_T10!$B$2:$AW$3000,25,FALSE))</f>
        <v>0</v>
      </c>
      <c r="AA91" s="467">
        <f>IF(ISERROR(VLOOKUP($B91,IN_T10!$B$2:$AW$3000,26,FALSE))=TRUE,"",VLOOKUP($B91,IN_T10!$B$2:$AW$3000,26,FALSE))</f>
        <v>0</v>
      </c>
      <c r="AB91" s="469">
        <f>IF(ISERROR(VLOOKUP($B91,IN_T10!$B$2:$AW$3000,27,FALSE))=TRUE,"",VLOOKUP($B91,IN_T10!$B$2:$AW$3000,27,FALSE))</f>
        <v>0</v>
      </c>
      <c r="AC91" s="467">
        <f>IF(ISERROR(VLOOKUP($B91,IN_T10!$B$2:$AW$3000,28,FALSE))=TRUE,"",VLOOKUP($B91,IN_T10!$B$2:$AW$3000,28,FALSE))</f>
        <v>0</v>
      </c>
      <c r="AD91" s="469">
        <f>IF(ISERROR(VLOOKUP($B91,IN_T10!$B$2:$AW$3000,29,FALSE))=TRUE,"",VLOOKUP($B91,IN_T10!$B$2:$AW$3000,29,FALSE))</f>
        <v>0</v>
      </c>
      <c r="AE91" s="467">
        <f>IF(ISERROR(VLOOKUP($B91,IN_T10!$B$2:$AW$3000,30,FALSE))=TRUE,"",VLOOKUP($B91,IN_T10!$B$2:$AW$3000,30,FALSE))</f>
        <v>0</v>
      </c>
      <c r="AF91" s="469">
        <f>IF(ISERROR(VLOOKUP($B91,IN_T10!$B$2:$AW$3000,31,FALSE))=TRUE,"",VLOOKUP($B91,IN_T10!$B$2:$AW$3000,31,FALSE))</f>
        <v>0</v>
      </c>
      <c r="AG91" s="467">
        <f>IF(ISERROR(VLOOKUP($B91,IN_T10!$B$2:$AW$3000,32,FALSE))=TRUE,"",VLOOKUP($B91,IN_T10!$B$2:$AW$3000,32,FALSE))</f>
        <v>0</v>
      </c>
      <c r="AH91" s="469">
        <f>IF(ISERROR(VLOOKUP($B91,IN_T10!$B$2:$AW$3000,33,FALSE))=TRUE,"",VLOOKUP($B91,IN_T10!$B$2:$AW$3000,33,FALSE))</f>
        <v>0</v>
      </c>
      <c r="AI91" s="467">
        <f>IF(ISERROR(VLOOKUP($B91,IN_T10!$B$2:$AW$3000,34,FALSE))=TRUE,"",VLOOKUP($B91,IN_T10!$B$2:$AW$3000,34,FALSE))</f>
        <v>0</v>
      </c>
      <c r="AJ91" s="469">
        <f>IF(ISERROR(VLOOKUP($B91,IN_T10!$B$2:$AW$3000,35,FALSE))=TRUE,"",VLOOKUP($B91,IN_T10!$B$2:$AW$3000,35,FALSE))</f>
        <v>0</v>
      </c>
      <c r="AK91" s="467">
        <f>IF(ISERROR(VLOOKUP($B91,IN_T10!$B$2:$AW$3000,36,FALSE))=TRUE,"",VLOOKUP($B91,IN_T10!$B$2:$AW$3000,36,FALSE))</f>
        <v>0</v>
      </c>
      <c r="AL91" s="469">
        <f>IF(ISERROR(VLOOKUP($B91,IN_T10!$B$2:$AW$3000,37,FALSE))=TRUE,"",VLOOKUP($B91,IN_T10!$B$2:$AW$3000,37,FALSE))</f>
        <v>0</v>
      </c>
      <c r="AM91" s="467">
        <f>IF(ISERROR(VLOOKUP($B91,IN_T10!$B$2:$AW$3000,38,FALSE))=TRUE,"",VLOOKUP($B91,IN_T10!$B$2:$AW$3000,38,FALSE))</f>
        <v>0</v>
      </c>
      <c r="AN91" s="469">
        <f>IF(ISERROR(VLOOKUP($B91,IN_T10!$B$2:$AW$3000,39,FALSE))=TRUE,"",VLOOKUP($B91,IN_T10!$B$2:$AW$3000,39,FALSE))</f>
        <v>0</v>
      </c>
      <c r="AO91" s="467">
        <f>IF(ISERROR(VLOOKUP($B91,IN_T10!$B$2:$AW$3000,40,FALSE))=TRUE,"",VLOOKUP($B91,IN_T10!$B$2:$AW$3000,40,FALSE))</f>
        <v>0</v>
      </c>
      <c r="AP91" s="469">
        <f>IF(ISERROR(VLOOKUP($B91,IN_T10!$B$2:$AW$3000,41,FALSE))=TRUE,"",VLOOKUP($B91,IN_T10!$B$2:$AW$3000,41,FALSE))</f>
        <v>0</v>
      </c>
      <c r="AQ91" s="467">
        <f>IF(ISERROR(VLOOKUP($B91,IN_T10!$B$2:$AW$3000,42,FALSE))=TRUE,"",VLOOKUP($B91,IN_T10!$B$2:$AW$3000,42,FALSE))</f>
        <v>0</v>
      </c>
      <c r="AR91" s="469">
        <f>IF(ISERROR(VLOOKUP($B91,IN_T10!$B$2:$AW$3000,43,FALSE))=TRUE,"",VLOOKUP($B91,IN_T10!$B$2:$AW$3000,43,FALSE))</f>
        <v>0</v>
      </c>
      <c r="AS91" s="467">
        <f>IF(ISERROR(VLOOKUP($B91,IN_T10!$B$2:$AW$3000,44,FALSE))=TRUE,"",VLOOKUP($B91,IN_T10!$B$2:$AW$3000,44,FALSE))</f>
        <v>0</v>
      </c>
      <c r="AT91" s="472">
        <f>IF(ISERROR(VLOOKUP($B91,IN_T10!$B$2:$AW$3000,45,FALSE))=TRUE,"",VLOOKUP($B91,IN_T10!$B$2:$AW$3000,45,FALSE))</f>
        <v>0</v>
      </c>
      <c r="AU91" s="1179">
        <f t="shared" si="3"/>
        <v>0</v>
      </c>
      <c r="AV91" s="1180">
        <f t="shared" si="4"/>
        <v>0</v>
      </c>
      <c r="AW91" s="1490" t="str">
        <f t="shared" si="5"/>
        <v>OK</v>
      </c>
      <c r="AX91" s="1488">
        <f>'t1'!K91-'t3'!C91-'t3'!E91-'t3'!G91-'t3'!I91+'t3'!K91+'t3'!M91+'t3'!O91</f>
        <v>0</v>
      </c>
      <c r="AY91" s="1489">
        <f>'t1'!L91-'t3'!D91-'t3'!F91-'t3'!H91-'t3'!J91+'t3'!L91+'t3'!N91+'t3'!P91</f>
        <v>0</v>
      </c>
      <c r="AZ91" s="937">
        <f>'t1'!M91</f>
        <v>0</v>
      </c>
    </row>
    <row r="92" spans="1:52" ht="14.25" customHeight="1" thickBot="1" x14ac:dyDescent="0.3">
      <c r="A92" s="1001" t="str">
        <f>'t1'!A92</f>
        <v>Coll.re prof.le sanitario - tecn. Della prev. - D</v>
      </c>
      <c r="B92" s="1027" t="str">
        <f>'t1'!B92</f>
        <v>S16022</v>
      </c>
      <c r="C92" s="467">
        <f>IF(ISERROR(VLOOKUP($B92,IN_T10!$B$2:$AW$3000,2,FALSE))=TRUE,"",VLOOKUP($B92,IN_T10!$B$2:$AW$3000,2,FALSE))</f>
        <v>0</v>
      </c>
      <c r="D92" s="469">
        <f>IF(ISERROR(VLOOKUP($B92,IN_T10!$B$2:$AW$3000,3,FALSE))=TRUE,"",VLOOKUP($B92,IN_T10!$B$2:$AW$3000,3,FALSE))</f>
        <v>0</v>
      </c>
      <c r="E92" s="467">
        <f>IF(ISERROR(VLOOKUP($B92,IN_T10!$B$2:$AW$3000,4,FALSE))=TRUE,"",VLOOKUP($B92,IN_T10!$B$2:$AW$3000,4,FALSE))</f>
        <v>0</v>
      </c>
      <c r="F92" s="469">
        <f>IF(ISERROR(VLOOKUP($B92,IN_T10!$B$2:$AW$3000,5,FALSE))=TRUE,"",VLOOKUP($B92,IN_T10!$B$2:$AW$3000,5,FALSE))</f>
        <v>0</v>
      </c>
      <c r="G92" s="467">
        <f>IF(ISERROR(VLOOKUP($B92,IN_T10!$B$2:$AW$3000,6,FALSE))=TRUE,"",VLOOKUP($B92,IN_T10!$B$2:$AW$3000,6,FALSE))</f>
        <v>0</v>
      </c>
      <c r="H92" s="469">
        <f>IF(ISERROR(VLOOKUP($B92,IN_T10!$B$2:$AW$3000,7,FALSE))=TRUE,"",VLOOKUP($B92,IN_T10!$B$2:$AW$3000,7,FALSE))</f>
        <v>0</v>
      </c>
      <c r="I92" s="467">
        <f>IF(ISERROR(VLOOKUP($B92,IN_T10!$B$2:$AW$3000,8,FALSE))=TRUE,"",VLOOKUP($B92,IN_T10!$B$2:$AW$3000,8,FALSE))</f>
        <v>0</v>
      </c>
      <c r="J92" s="469">
        <f>IF(ISERROR(VLOOKUP($B92,IN_T10!$B$2:$AW$3000,9,FALSE))=TRUE,"",VLOOKUP($B92,IN_T10!$B$2:$AW$3000,9,FALSE))</f>
        <v>0</v>
      </c>
      <c r="K92" s="467">
        <f>IF(ISERROR(VLOOKUP($B92,IN_T10!$B$2:$AW$3000,10,FALSE))=TRUE,"",VLOOKUP($B92,IN_T10!$B$2:$AW$3000,10,FALSE))</f>
        <v>0</v>
      </c>
      <c r="L92" s="469">
        <f>IF(ISERROR(VLOOKUP($B92,IN_T10!$B$2:$AW$3000,11,FALSE))=TRUE,"",VLOOKUP($B92,IN_T10!$B$2:$AW$3000,11,FALSE))</f>
        <v>0</v>
      </c>
      <c r="M92" s="467">
        <f>IF(ISERROR(VLOOKUP($B92,IN_T10!$B$2:$AW$3000,12,FALSE))=TRUE,"",VLOOKUP($B92,IN_T10!$B$2:$AW$3000,12,FALSE))</f>
        <v>0</v>
      </c>
      <c r="N92" s="469">
        <f>IF(ISERROR(VLOOKUP($B92,IN_T10!$B$2:$AW$3000,13,FALSE))=TRUE,"",VLOOKUP($B92,IN_T10!$B$2:$AW$3000,13,FALSE))</f>
        <v>0</v>
      </c>
      <c r="O92" s="467">
        <f>IF(ISERROR(VLOOKUP($B92,IN_T10!$B$2:$AW$3000,14,FALSE))=TRUE,"",VLOOKUP($B92,IN_T10!$B$2:$AW$3000,14,FALSE))</f>
        <v>0</v>
      </c>
      <c r="P92" s="469">
        <f>IF(ISERROR(VLOOKUP($B92,IN_T10!$B$2:$AW$3000,15,FALSE))=TRUE,"",VLOOKUP($B92,IN_T10!$B$2:$AW$3000,15,FALSE))</f>
        <v>0</v>
      </c>
      <c r="Q92" s="467">
        <f>IF(ISERROR(VLOOKUP($B92,IN_T10!$B$2:$AW$3000,16,FALSE))=TRUE,"",VLOOKUP($B92,IN_T10!$B$2:$AW$3000,16,FALSE))</f>
        <v>0</v>
      </c>
      <c r="R92" s="469">
        <f>IF(ISERROR(VLOOKUP($B92,IN_T10!$B$2:$AW$3000,17,FALSE))=TRUE,"",VLOOKUP($B92,IN_T10!$B$2:$AW$3000,17,FALSE))</f>
        <v>0</v>
      </c>
      <c r="S92" s="467">
        <f>IF(ISERROR(VLOOKUP($B92,IN_T10!$B$2:$AW$3000,18,FALSE))=TRUE,"",VLOOKUP($B92,IN_T10!$B$2:$AW$3000,18,FALSE))</f>
        <v>0</v>
      </c>
      <c r="T92" s="469">
        <f>IF(ISERROR(VLOOKUP($B92,IN_T10!$B$2:$AW$3000,19,FALSE))=TRUE,"",VLOOKUP($B92,IN_T10!$B$2:$AW$3000,19,FALSE))</f>
        <v>0</v>
      </c>
      <c r="U92" s="467">
        <v>1</v>
      </c>
      <c r="V92" s="469">
        <v>1</v>
      </c>
      <c r="W92" s="467">
        <f>IF(ISERROR(VLOOKUP($B92,IN_T10!$B$2:$AW$3000,22,FALSE))=TRUE,"",VLOOKUP($B92,IN_T10!$B$2:$AW$3000,22,FALSE))</f>
        <v>0</v>
      </c>
      <c r="X92" s="469">
        <f>IF(ISERROR(VLOOKUP($B92,IN_T10!$B$2:$AW$3000,23,FALSE))=TRUE,"",VLOOKUP($B92,IN_T10!$B$2:$AW$3000,23,FALSE))</f>
        <v>0</v>
      </c>
      <c r="Y92" s="467">
        <f>IF(ISERROR(VLOOKUP($B92,IN_T10!$B$2:$AW$3000,24,FALSE))=TRUE,"",VLOOKUP($B92,IN_T10!$B$2:$AW$3000,24,FALSE))</f>
        <v>0</v>
      </c>
      <c r="Z92" s="469">
        <f>IF(ISERROR(VLOOKUP($B92,IN_T10!$B$2:$AW$3000,25,FALSE))=TRUE,"",VLOOKUP($B92,IN_T10!$B$2:$AW$3000,25,FALSE))</f>
        <v>0</v>
      </c>
      <c r="AA92" s="467">
        <f>IF(ISERROR(VLOOKUP($B92,IN_T10!$B$2:$AW$3000,26,FALSE))=TRUE,"",VLOOKUP($B92,IN_T10!$B$2:$AW$3000,26,FALSE))</f>
        <v>0</v>
      </c>
      <c r="AB92" s="469">
        <f>IF(ISERROR(VLOOKUP($B92,IN_T10!$B$2:$AW$3000,27,FALSE))=TRUE,"",VLOOKUP($B92,IN_T10!$B$2:$AW$3000,27,FALSE))</f>
        <v>0</v>
      </c>
      <c r="AC92" s="467">
        <f>IF(ISERROR(VLOOKUP($B92,IN_T10!$B$2:$AW$3000,28,FALSE))=TRUE,"",VLOOKUP($B92,IN_T10!$B$2:$AW$3000,28,FALSE))</f>
        <v>0</v>
      </c>
      <c r="AD92" s="469">
        <f>IF(ISERROR(VLOOKUP($B92,IN_T10!$B$2:$AW$3000,29,FALSE))=TRUE,"",VLOOKUP($B92,IN_T10!$B$2:$AW$3000,29,FALSE))</f>
        <v>0</v>
      </c>
      <c r="AE92" s="467">
        <f>IF(ISERROR(VLOOKUP($B92,IN_T10!$B$2:$AW$3000,30,FALSE))=TRUE,"",VLOOKUP($B92,IN_T10!$B$2:$AW$3000,30,FALSE))</f>
        <v>0</v>
      </c>
      <c r="AF92" s="469">
        <f>IF(ISERROR(VLOOKUP($B92,IN_T10!$B$2:$AW$3000,31,FALSE))=TRUE,"",VLOOKUP($B92,IN_T10!$B$2:$AW$3000,31,FALSE))</f>
        <v>0</v>
      </c>
      <c r="AG92" s="467">
        <f>IF(ISERROR(VLOOKUP($B92,IN_T10!$B$2:$AW$3000,32,FALSE))=TRUE,"",VLOOKUP($B92,IN_T10!$B$2:$AW$3000,32,FALSE))</f>
        <v>0</v>
      </c>
      <c r="AH92" s="469">
        <f>IF(ISERROR(VLOOKUP($B92,IN_T10!$B$2:$AW$3000,33,FALSE))=TRUE,"",VLOOKUP($B92,IN_T10!$B$2:$AW$3000,33,FALSE))</f>
        <v>0</v>
      </c>
      <c r="AI92" s="467">
        <f>IF(ISERROR(VLOOKUP($B92,IN_T10!$B$2:$AW$3000,34,FALSE))=TRUE,"",VLOOKUP($B92,IN_T10!$B$2:$AW$3000,34,FALSE))</f>
        <v>0</v>
      </c>
      <c r="AJ92" s="469">
        <f>IF(ISERROR(VLOOKUP($B92,IN_T10!$B$2:$AW$3000,35,FALSE))=TRUE,"",VLOOKUP($B92,IN_T10!$B$2:$AW$3000,35,FALSE))</f>
        <v>0</v>
      </c>
      <c r="AK92" s="467">
        <f>IF(ISERROR(VLOOKUP($B92,IN_T10!$B$2:$AW$3000,36,FALSE))=TRUE,"",VLOOKUP($B92,IN_T10!$B$2:$AW$3000,36,FALSE))</f>
        <v>0</v>
      </c>
      <c r="AL92" s="469">
        <f>IF(ISERROR(VLOOKUP($B92,IN_T10!$B$2:$AW$3000,37,FALSE))=TRUE,"",VLOOKUP($B92,IN_T10!$B$2:$AW$3000,37,FALSE))</f>
        <v>0</v>
      </c>
      <c r="AM92" s="467">
        <f>IF(ISERROR(VLOOKUP($B92,IN_T10!$B$2:$AW$3000,38,FALSE))=TRUE,"",VLOOKUP($B92,IN_T10!$B$2:$AW$3000,38,FALSE))</f>
        <v>0</v>
      </c>
      <c r="AN92" s="469">
        <f>IF(ISERROR(VLOOKUP($B92,IN_T10!$B$2:$AW$3000,39,FALSE))=TRUE,"",VLOOKUP($B92,IN_T10!$B$2:$AW$3000,39,FALSE))</f>
        <v>0</v>
      </c>
      <c r="AO92" s="467">
        <f>IF(ISERROR(VLOOKUP($B92,IN_T10!$B$2:$AW$3000,40,FALSE))=TRUE,"",VLOOKUP($B92,IN_T10!$B$2:$AW$3000,40,FALSE))</f>
        <v>0</v>
      </c>
      <c r="AP92" s="469">
        <f>IF(ISERROR(VLOOKUP($B92,IN_T10!$B$2:$AW$3000,41,FALSE))=TRUE,"",VLOOKUP($B92,IN_T10!$B$2:$AW$3000,41,FALSE))</f>
        <v>0</v>
      </c>
      <c r="AQ92" s="467">
        <f>IF(ISERROR(VLOOKUP($B92,IN_T10!$B$2:$AW$3000,42,FALSE))=TRUE,"",VLOOKUP($B92,IN_T10!$B$2:$AW$3000,42,FALSE))</f>
        <v>0</v>
      </c>
      <c r="AR92" s="469">
        <f>IF(ISERROR(VLOOKUP($B92,IN_T10!$B$2:$AW$3000,43,FALSE))=TRUE,"",VLOOKUP($B92,IN_T10!$B$2:$AW$3000,43,FALSE))</f>
        <v>0</v>
      </c>
      <c r="AS92" s="467">
        <f>IF(ISERROR(VLOOKUP($B92,IN_T10!$B$2:$AW$3000,44,FALSE))=TRUE,"",VLOOKUP($B92,IN_T10!$B$2:$AW$3000,44,FALSE))</f>
        <v>0</v>
      </c>
      <c r="AT92" s="472">
        <f>IF(ISERROR(VLOOKUP($B92,IN_T10!$B$2:$AW$3000,45,FALSE))=TRUE,"",VLOOKUP($B92,IN_T10!$B$2:$AW$3000,45,FALSE))</f>
        <v>0</v>
      </c>
      <c r="AU92" s="1179">
        <f t="shared" si="3"/>
        <v>1</v>
      </c>
      <c r="AV92" s="1180">
        <f t="shared" si="4"/>
        <v>1</v>
      </c>
      <c r="AW92" s="1490" t="str">
        <f t="shared" si="5"/>
        <v>OK</v>
      </c>
      <c r="AX92" s="1488">
        <f>'t1'!K92-'t3'!C92-'t3'!E92-'t3'!G92-'t3'!I92+'t3'!K92+'t3'!M92+'t3'!O92</f>
        <v>1</v>
      </c>
      <c r="AY92" s="1489">
        <f>'t1'!L92-'t3'!D92-'t3'!F92-'t3'!H92-'t3'!J92+'t3'!L92+'t3'!N92+'t3'!P92</f>
        <v>1</v>
      </c>
      <c r="AZ92" s="937">
        <f>'t1'!M92</f>
        <v>1</v>
      </c>
    </row>
    <row r="93" spans="1:52" ht="14.25" customHeight="1" thickBot="1" x14ac:dyDescent="0.3">
      <c r="A93" s="1001" t="str">
        <f>'t1'!A93</f>
        <v>Oper.re prof.le sanitario - tecn. Della prev. - C</v>
      </c>
      <c r="B93" s="1027" t="str">
        <f>'t1'!B93</f>
        <v>S14055</v>
      </c>
      <c r="C93" s="467">
        <f>IF(ISERROR(VLOOKUP($B93,IN_T10!$B$2:$AW$3000,2,FALSE))=TRUE,"",VLOOKUP($B93,IN_T10!$B$2:$AW$3000,2,FALSE))</f>
        <v>0</v>
      </c>
      <c r="D93" s="469">
        <f>IF(ISERROR(VLOOKUP($B93,IN_T10!$B$2:$AW$3000,3,FALSE))=TRUE,"",VLOOKUP($B93,IN_T10!$B$2:$AW$3000,3,FALSE))</f>
        <v>0</v>
      </c>
      <c r="E93" s="467">
        <f>IF(ISERROR(VLOOKUP($B93,IN_T10!$B$2:$AW$3000,4,FALSE))=TRUE,"",VLOOKUP($B93,IN_T10!$B$2:$AW$3000,4,FALSE))</f>
        <v>0</v>
      </c>
      <c r="F93" s="469">
        <f>IF(ISERROR(VLOOKUP($B93,IN_T10!$B$2:$AW$3000,5,FALSE))=TRUE,"",VLOOKUP($B93,IN_T10!$B$2:$AW$3000,5,FALSE))</f>
        <v>0</v>
      </c>
      <c r="G93" s="467">
        <f>IF(ISERROR(VLOOKUP($B93,IN_T10!$B$2:$AW$3000,6,FALSE))=TRUE,"",VLOOKUP($B93,IN_T10!$B$2:$AW$3000,6,FALSE))</f>
        <v>0</v>
      </c>
      <c r="H93" s="469">
        <f>IF(ISERROR(VLOOKUP($B93,IN_T10!$B$2:$AW$3000,7,FALSE))=TRUE,"",VLOOKUP($B93,IN_T10!$B$2:$AW$3000,7,FALSE))</f>
        <v>0</v>
      </c>
      <c r="I93" s="467">
        <f>IF(ISERROR(VLOOKUP($B93,IN_T10!$B$2:$AW$3000,8,FALSE))=TRUE,"",VLOOKUP($B93,IN_T10!$B$2:$AW$3000,8,FALSE))</f>
        <v>0</v>
      </c>
      <c r="J93" s="469">
        <f>IF(ISERROR(VLOOKUP($B93,IN_T10!$B$2:$AW$3000,9,FALSE))=TRUE,"",VLOOKUP($B93,IN_T10!$B$2:$AW$3000,9,FALSE))</f>
        <v>0</v>
      </c>
      <c r="K93" s="467">
        <f>IF(ISERROR(VLOOKUP($B93,IN_T10!$B$2:$AW$3000,10,FALSE))=TRUE,"",VLOOKUP($B93,IN_T10!$B$2:$AW$3000,10,FALSE))</f>
        <v>0</v>
      </c>
      <c r="L93" s="469">
        <f>IF(ISERROR(VLOOKUP($B93,IN_T10!$B$2:$AW$3000,11,FALSE))=TRUE,"",VLOOKUP($B93,IN_T10!$B$2:$AW$3000,11,FALSE))</f>
        <v>0</v>
      </c>
      <c r="M93" s="467">
        <f>IF(ISERROR(VLOOKUP($B93,IN_T10!$B$2:$AW$3000,12,FALSE))=TRUE,"",VLOOKUP($B93,IN_T10!$B$2:$AW$3000,12,FALSE))</f>
        <v>0</v>
      </c>
      <c r="N93" s="469">
        <f>IF(ISERROR(VLOOKUP($B93,IN_T10!$B$2:$AW$3000,13,FALSE))=TRUE,"",VLOOKUP($B93,IN_T10!$B$2:$AW$3000,13,FALSE))</f>
        <v>0</v>
      </c>
      <c r="O93" s="467">
        <f>IF(ISERROR(VLOOKUP($B93,IN_T10!$B$2:$AW$3000,14,FALSE))=TRUE,"",VLOOKUP($B93,IN_T10!$B$2:$AW$3000,14,FALSE))</f>
        <v>0</v>
      </c>
      <c r="P93" s="469">
        <f>IF(ISERROR(VLOOKUP($B93,IN_T10!$B$2:$AW$3000,15,FALSE))=TRUE,"",VLOOKUP($B93,IN_T10!$B$2:$AW$3000,15,FALSE))</f>
        <v>0</v>
      </c>
      <c r="Q93" s="467">
        <f>IF(ISERROR(VLOOKUP($B93,IN_T10!$B$2:$AW$3000,16,FALSE))=TRUE,"",VLOOKUP($B93,IN_T10!$B$2:$AW$3000,16,FALSE))</f>
        <v>0</v>
      </c>
      <c r="R93" s="469">
        <f>IF(ISERROR(VLOOKUP($B93,IN_T10!$B$2:$AW$3000,17,FALSE))=TRUE,"",VLOOKUP($B93,IN_T10!$B$2:$AW$3000,17,FALSE))</f>
        <v>0</v>
      </c>
      <c r="S93" s="467">
        <f>IF(ISERROR(VLOOKUP($B93,IN_T10!$B$2:$AW$3000,18,FALSE))=TRUE,"",VLOOKUP($B93,IN_T10!$B$2:$AW$3000,18,FALSE))</f>
        <v>0</v>
      </c>
      <c r="T93" s="469">
        <f>IF(ISERROR(VLOOKUP($B93,IN_T10!$B$2:$AW$3000,19,FALSE))=TRUE,"",VLOOKUP($B93,IN_T10!$B$2:$AW$3000,19,FALSE))</f>
        <v>0</v>
      </c>
      <c r="U93" s="467">
        <v>0</v>
      </c>
      <c r="V93" s="469">
        <v>0</v>
      </c>
      <c r="W93" s="467">
        <f>IF(ISERROR(VLOOKUP($B93,IN_T10!$B$2:$AW$3000,22,FALSE))=TRUE,"",VLOOKUP($B93,IN_T10!$B$2:$AW$3000,22,FALSE))</f>
        <v>0</v>
      </c>
      <c r="X93" s="469">
        <f>IF(ISERROR(VLOOKUP($B93,IN_T10!$B$2:$AW$3000,23,FALSE))=TRUE,"",VLOOKUP($B93,IN_T10!$B$2:$AW$3000,23,FALSE))</f>
        <v>0</v>
      </c>
      <c r="Y93" s="467">
        <f>IF(ISERROR(VLOOKUP($B93,IN_T10!$B$2:$AW$3000,24,FALSE))=TRUE,"",VLOOKUP($B93,IN_T10!$B$2:$AW$3000,24,FALSE))</f>
        <v>0</v>
      </c>
      <c r="Z93" s="469">
        <f>IF(ISERROR(VLOOKUP($B93,IN_T10!$B$2:$AW$3000,25,FALSE))=TRUE,"",VLOOKUP($B93,IN_T10!$B$2:$AW$3000,25,FALSE))</f>
        <v>0</v>
      </c>
      <c r="AA93" s="467">
        <f>IF(ISERROR(VLOOKUP($B93,IN_T10!$B$2:$AW$3000,26,FALSE))=TRUE,"",VLOOKUP($B93,IN_T10!$B$2:$AW$3000,26,FALSE))</f>
        <v>0</v>
      </c>
      <c r="AB93" s="469">
        <f>IF(ISERROR(VLOOKUP($B93,IN_T10!$B$2:$AW$3000,27,FALSE))=TRUE,"",VLOOKUP($B93,IN_T10!$B$2:$AW$3000,27,FALSE))</f>
        <v>0</v>
      </c>
      <c r="AC93" s="467">
        <f>IF(ISERROR(VLOOKUP($B93,IN_T10!$B$2:$AW$3000,28,FALSE))=TRUE,"",VLOOKUP($B93,IN_T10!$B$2:$AW$3000,28,FALSE))</f>
        <v>0</v>
      </c>
      <c r="AD93" s="469">
        <f>IF(ISERROR(VLOOKUP($B93,IN_T10!$B$2:$AW$3000,29,FALSE))=TRUE,"",VLOOKUP($B93,IN_T10!$B$2:$AW$3000,29,FALSE))</f>
        <v>0</v>
      </c>
      <c r="AE93" s="467">
        <f>IF(ISERROR(VLOOKUP($B93,IN_T10!$B$2:$AW$3000,30,FALSE))=TRUE,"",VLOOKUP($B93,IN_T10!$B$2:$AW$3000,30,FALSE))</f>
        <v>0</v>
      </c>
      <c r="AF93" s="469">
        <f>IF(ISERROR(VLOOKUP($B93,IN_T10!$B$2:$AW$3000,31,FALSE))=TRUE,"",VLOOKUP($B93,IN_T10!$B$2:$AW$3000,31,FALSE))</f>
        <v>0</v>
      </c>
      <c r="AG93" s="467">
        <f>IF(ISERROR(VLOOKUP($B93,IN_T10!$B$2:$AW$3000,32,FALSE))=TRUE,"",VLOOKUP($B93,IN_T10!$B$2:$AW$3000,32,FALSE))</f>
        <v>0</v>
      </c>
      <c r="AH93" s="469">
        <f>IF(ISERROR(VLOOKUP($B93,IN_T10!$B$2:$AW$3000,33,FALSE))=TRUE,"",VLOOKUP($B93,IN_T10!$B$2:$AW$3000,33,FALSE))</f>
        <v>0</v>
      </c>
      <c r="AI93" s="467">
        <f>IF(ISERROR(VLOOKUP($B93,IN_T10!$B$2:$AW$3000,34,FALSE))=TRUE,"",VLOOKUP($B93,IN_T10!$B$2:$AW$3000,34,FALSE))</f>
        <v>0</v>
      </c>
      <c r="AJ93" s="469">
        <f>IF(ISERROR(VLOOKUP($B93,IN_T10!$B$2:$AW$3000,35,FALSE))=TRUE,"",VLOOKUP($B93,IN_T10!$B$2:$AW$3000,35,FALSE))</f>
        <v>0</v>
      </c>
      <c r="AK93" s="467">
        <f>IF(ISERROR(VLOOKUP($B93,IN_T10!$B$2:$AW$3000,36,FALSE))=TRUE,"",VLOOKUP($B93,IN_T10!$B$2:$AW$3000,36,FALSE))</f>
        <v>0</v>
      </c>
      <c r="AL93" s="469">
        <f>IF(ISERROR(VLOOKUP($B93,IN_T10!$B$2:$AW$3000,37,FALSE))=TRUE,"",VLOOKUP($B93,IN_T10!$B$2:$AW$3000,37,FALSE))</f>
        <v>0</v>
      </c>
      <c r="AM93" s="467">
        <f>IF(ISERROR(VLOOKUP($B93,IN_T10!$B$2:$AW$3000,38,FALSE))=TRUE,"",VLOOKUP($B93,IN_T10!$B$2:$AW$3000,38,FALSE))</f>
        <v>0</v>
      </c>
      <c r="AN93" s="469">
        <f>IF(ISERROR(VLOOKUP($B93,IN_T10!$B$2:$AW$3000,39,FALSE))=TRUE,"",VLOOKUP($B93,IN_T10!$B$2:$AW$3000,39,FALSE))</f>
        <v>0</v>
      </c>
      <c r="AO93" s="467">
        <f>IF(ISERROR(VLOOKUP($B93,IN_T10!$B$2:$AW$3000,40,FALSE))=TRUE,"",VLOOKUP($B93,IN_T10!$B$2:$AW$3000,40,FALSE))</f>
        <v>0</v>
      </c>
      <c r="AP93" s="469">
        <f>IF(ISERROR(VLOOKUP($B93,IN_T10!$B$2:$AW$3000,41,FALSE))=TRUE,"",VLOOKUP($B93,IN_T10!$B$2:$AW$3000,41,FALSE))</f>
        <v>0</v>
      </c>
      <c r="AQ93" s="467">
        <f>IF(ISERROR(VLOOKUP($B93,IN_T10!$B$2:$AW$3000,42,FALSE))=TRUE,"",VLOOKUP($B93,IN_T10!$B$2:$AW$3000,42,FALSE))</f>
        <v>0</v>
      </c>
      <c r="AR93" s="469">
        <f>IF(ISERROR(VLOOKUP($B93,IN_T10!$B$2:$AW$3000,43,FALSE))=TRUE,"",VLOOKUP($B93,IN_T10!$B$2:$AW$3000,43,FALSE))</f>
        <v>0</v>
      </c>
      <c r="AS93" s="467">
        <f>IF(ISERROR(VLOOKUP($B93,IN_T10!$B$2:$AW$3000,44,FALSE))=TRUE,"",VLOOKUP($B93,IN_T10!$B$2:$AW$3000,44,FALSE))</f>
        <v>0</v>
      </c>
      <c r="AT93" s="472">
        <f>IF(ISERROR(VLOOKUP($B93,IN_T10!$B$2:$AW$3000,45,FALSE))=TRUE,"",VLOOKUP($B93,IN_T10!$B$2:$AW$3000,45,FALSE))</f>
        <v>0</v>
      </c>
      <c r="AU93" s="1179">
        <f t="shared" si="3"/>
        <v>0</v>
      </c>
      <c r="AV93" s="1180">
        <f t="shared" si="4"/>
        <v>0</v>
      </c>
      <c r="AW93" s="1490" t="str">
        <f t="shared" si="5"/>
        <v>OK</v>
      </c>
      <c r="AX93" s="1488">
        <f>'t1'!K93-'t3'!C93-'t3'!E93-'t3'!G93-'t3'!I93+'t3'!K93+'t3'!M93+'t3'!O93</f>
        <v>0</v>
      </c>
      <c r="AY93" s="1489">
        <f>'t1'!L93-'t3'!D93-'t3'!F93-'t3'!H93-'t3'!J93+'t3'!L93+'t3'!N93+'t3'!P93</f>
        <v>0</v>
      </c>
      <c r="AZ93" s="937">
        <f>'t1'!M93</f>
        <v>0</v>
      </c>
    </row>
    <row r="94" spans="1:52" ht="14.25" customHeight="1" thickBot="1" x14ac:dyDescent="0.3">
      <c r="A94" s="1001" t="str">
        <f>'t1'!A94</f>
        <v>Coll.re prof.le sanitario - pers. Della riabil. Senior - DS</v>
      </c>
      <c r="B94" s="1027" t="str">
        <f>'t1'!B94</f>
        <v>S18866</v>
      </c>
      <c r="C94" s="467">
        <f>IF(ISERROR(VLOOKUP($B94,IN_T10!$B$2:$AW$3000,2,FALSE))=TRUE,"",VLOOKUP($B94,IN_T10!$B$2:$AW$3000,2,FALSE))</f>
        <v>0</v>
      </c>
      <c r="D94" s="469">
        <f>IF(ISERROR(VLOOKUP($B94,IN_T10!$B$2:$AW$3000,3,FALSE))=TRUE,"",VLOOKUP($B94,IN_T10!$B$2:$AW$3000,3,FALSE))</f>
        <v>0</v>
      </c>
      <c r="E94" s="467">
        <f>IF(ISERROR(VLOOKUP($B94,IN_T10!$B$2:$AW$3000,4,FALSE))=TRUE,"",VLOOKUP($B94,IN_T10!$B$2:$AW$3000,4,FALSE))</f>
        <v>0</v>
      </c>
      <c r="F94" s="469">
        <f>IF(ISERROR(VLOOKUP($B94,IN_T10!$B$2:$AW$3000,5,FALSE))=TRUE,"",VLOOKUP($B94,IN_T10!$B$2:$AW$3000,5,FALSE))</f>
        <v>0</v>
      </c>
      <c r="G94" s="467">
        <f>IF(ISERROR(VLOOKUP($B94,IN_T10!$B$2:$AW$3000,6,FALSE))=TRUE,"",VLOOKUP($B94,IN_T10!$B$2:$AW$3000,6,FALSE))</f>
        <v>0</v>
      </c>
      <c r="H94" s="469">
        <f>IF(ISERROR(VLOOKUP($B94,IN_T10!$B$2:$AW$3000,7,FALSE))=TRUE,"",VLOOKUP($B94,IN_T10!$B$2:$AW$3000,7,FALSE))</f>
        <v>0</v>
      </c>
      <c r="I94" s="467">
        <f>IF(ISERROR(VLOOKUP($B94,IN_T10!$B$2:$AW$3000,8,FALSE))=TRUE,"",VLOOKUP($B94,IN_T10!$B$2:$AW$3000,8,FALSE))</f>
        <v>0</v>
      </c>
      <c r="J94" s="469">
        <f>IF(ISERROR(VLOOKUP($B94,IN_T10!$B$2:$AW$3000,9,FALSE))=TRUE,"",VLOOKUP($B94,IN_T10!$B$2:$AW$3000,9,FALSE))</f>
        <v>0</v>
      </c>
      <c r="K94" s="467">
        <f>IF(ISERROR(VLOOKUP($B94,IN_T10!$B$2:$AW$3000,10,FALSE))=TRUE,"",VLOOKUP($B94,IN_T10!$B$2:$AW$3000,10,FALSE))</f>
        <v>0</v>
      </c>
      <c r="L94" s="469">
        <f>IF(ISERROR(VLOOKUP($B94,IN_T10!$B$2:$AW$3000,11,FALSE))=TRUE,"",VLOOKUP($B94,IN_T10!$B$2:$AW$3000,11,FALSE))</f>
        <v>0</v>
      </c>
      <c r="M94" s="467">
        <f>IF(ISERROR(VLOOKUP($B94,IN_T10!$B$2:$AW$3000,12,FALSE))=TRUE,"",VLOOKUP($B94,IN_T10!$B$2:$AW$3000,12,FALSE))</f>
        <v>0</v>
      </c>
      <c r="N94" s="469">
        <f>IF(ISERROR(VLOOKUP($B94,IN_T10!$B$2:$AW$3000,13,FALSE))=TRUE,"",VLOOKUP($B94,IN_T10!$B$2:$AW$3000,13,FALSE))</f>
        <v>0</v>
      </c>
      <c r="O94" s="467">
        <f>IF(ISERROR(VLOOKUP($B94,IN_T10!$B$2:$AW$3000,14,FALSE))=TRUE,"",VLOOKUP($B94,IN_T10!$B$2:$AW$3000,14,FALSE))</f>
        <v>0</v>
      </c>
      <c r="P94" s="469">
        <f>IF(ISERROR(VLOOKUP($B94,IN_T10!$B$2:$AW$3000,15,FALSE))=TRUE,"",VLOOKUP($B94,IN_T10!$B$2:$AW$3000,15,FALSE))</f>
        <v>0</v>
      </c>
      <c r="Q94" s="467">
        <f>IF(ISERROR(VLOOKUP($B94,IN_T10!$B$2:$AW$3000,16,FALSE))=TRUE,"",VLOOKUP($B94,IN_T10!$B$2:$AW$3000,16,FALSE))</f>
        <v>0</v>
      </c>
      <c r="R94" s="469">
        <f>IF(ISERROR(VLOOKUP($B94,IN_T10!$B$2:$AW$3000,17,FALSE))=TRUE,"",VLOOKUP($B94,IN_T10!$B$2:$AW$3000,17,FALSE))</f>
        <v>0</v>
      </c>
      <c r="S94" s="467">
        <f>IF(ISERROR(VLOOKUP($B94,IN_T10!$B$2:$AW$3000,18,FALSE))=TRUE,"",VLOOKUP($B94,IN_T10!$B$2:$AW$3000,18,FALSE))</f>
        <v>0</v>
      </c>
      <c r="T94" s="469">
        <f>IF(ISERROR(VLOOKUP($B94,IN_T10!$B$2:$AW$3000,19,FALSE))=TRUE,"",VLOOKUP($B94,IN_T10!$B$2:$AW$3000,19,FALSE))</f>
        <v>0</v>
      </c>
      <c r="U94" s="467">
        <v>0</v>
      </c>
      <c r="V94" s="469">
        <v>0</v>
      </c>
      <c r="W94" s="467">
        <f>IF(ISERROR(VLOOKUP($B94,IN_T10!$B$2:$AW$3000,22,FALSE))=TRUE,"",VLOOKUP($B94,IN_T10!$B$2:$AW$3000,22,FALSE))</f>
        <v>0</v>
      </c>
      <c r="X94" s="469">
        <f>IF(ISERROR(VLOOKUP($B94,IN_T10!$B$2:$AW$3000,23,FALSE))=TRUE,"",VLOOKUP($B94,IN_T10!$B$2:$AW$3000,23,FALSE))</f>
        <v>0</v>
      </c>
      <c r="Y94" s="467">
        <f>IF(ISERROR(VLOOKUP($B94,IN_T10!$B$2:$AW$3000,24,FALSE))=TRUE,"",VLOOKUP($B94,IN_T10!$B$2:$AW$3000,24,FALSE))</f>
        <v>0</v>
      </c>
      <c r="Z94" s="469">
        <f>IF(ISERROR(VLOOKUP($B94,IN_T10!$B$2:$AW$3000,25,FALSE))=TRUE,"",VLOOKUP($B94,IN_T10!$B$2:$AW$3000,25,FALSE))</f>
        <v>0</v>
      </c>
      <c r="AA94" s="467">
        <f>IF(ISERROR(VLOOKUP($B94,IN_T10!$B$2:$AW$3000,26,FALSE))=TRUE,"",VLOOKUP($B94,IN_T10!$B$2:$AW$3000,26,FALSE))</f>
        <v>0</v>
      </c>
      <c r="AB94" s="469">
        <f>IF(ISERROR(VLOOKUP($B94,IN_T10!$B$2:$AW$3000,27,FALSE))=TRUE,"",VLOOKUP($B94,IN_T10!$B$2:$AW$3000,27,FALSE))</f>
        <v>0</v>
      </c>
      <c r="AC94" s="467">
        <f>IF(ISERROR(VLOOKUP($B94,IN_T10!$B$2:$AW$3000,28,FALSE))=TRUE,"",VLOOKUP($B94,IN_T10!$B$2:$AW$3000,28,FALSE))</f>
        <v>0</v>
      </c>
      <c r="AD94" s="469">
        <f>IF(ISERROR(VLOOKUP($B94,IN_T10!$B$2:$AW$3000,29,FALSE))=TRUE,"",VLOOKUP($B94,IN_T10!$B$2:$AW$3000,29,FALSE))</f>
        <v>0</v>
      </c>
      <c r="AE94" s="467">
        <f>IF(ISERROR(VLOOKUP($B94,IN_T10!$B$2:$AW$3000,30,FALSE))=TRUE,"",VLOOKUP($B94,IN_T10!$B$2:$AW$3000,30,FALSE))</f>
        <v>0</v>
      </c>
      <c r="AF94" s="469">
        <f>IF(ISERROR(VLOOKUP($B94,IN_T10!$B$2:$AW$3000,31,FALSE))=TRUE,"",VLOOKUP($B94,IN_T10!$B$2:$AW$3000,31,FALSE))</f>
        <v>0</v>
      </c>
      <c r="AG94" s="467">
        <f>IF(ISERROR(VLOOKUP($B94,IN_T10!$B$2:$AW$3000,32,FALSE))=TRUE,"",VLOOKUP($B94,IN_T10!$B$2:$AW$3000,32,FALSE))</f>
        <v>0</v>
      </c>
      <c r="AH94" s="469">
        <f>IF(ISERROR(VLOOKUP($B94,IN_T10!$B$2:$AW$3000,33,FALSE))=TRUE,"",VLOOKUP($B94,IN_T10!$B$2:$AW$3000,33,FALSE))</f>
        <v>0</v>
      </c>
      <c r="AI94" s="467">
        <f>IF(ISERROR(VLOOKUP($B94,IN_T10!$B$2:$AW$3000,34,FALSE))=TRUE,"",VLOOKUP($B94,IN_T10!$B$2:$AW$3000,34,FALSE))</f>
        <v>0</v>
      </c>
      <c r="AJ94" s="469">
        <f>IF(ISERROR(VLOOKUP($B94,IN_T10!$B$2:$AW$3000,35,FALSE))=TRUE,"",VLOOKUP($B94,IN_T10!$B$2:$AW$3000,35,FALSE))</f>
        <v>0</v>
      </c>
      <c r="AK94" s="467">
        <f>IF(ISERROR(VLOOKUP($B94,IN_T10!$B$2:$AW$3000,36,FALSE))=TRUE,"",VLOOKUP($B94,IN_T10!$B$2:$AW$3000,36,FALSE))</f>
        <v>0</v>
      </c>
      <c r="AL94" s="469">
        <f>IF(ISERROR(VLOOKUP($B94,IN_T10!$B$2:$AW$3000,37,FALSE))=TRUE,"",VLOOKUP($B94,IN_T10!$B$2:$AW$3000,37,FALSE))</f>
        <v>0</v>
      </c>
      <c r="AM94" s="467">
        <f>IF(ISERROR(VLOOKUP($B94,IN_T10!$B$2:$AW$3000,38,FALSE))=TRUE,"",VLOOKUP($B94,IN_T10!$B$2:$AW$3000,38,FALSE))</f>
        <v>0</v>
      </c>
      <c r="AN94" s="469">
        <f>IF(ISERROR(VLOOKUP($B94,IN_T10!$B$2:$AW$3000,39,FALSE))=TRUE,"",VLOOKUP($B94,IN_T10!$B$2:$AW$3000,39,FALSE))</f>
        <v>0</v>
      </c>
      <c r="AO94" s="467">
        <f>IF(ISERROR(VLOOKUP($B94,IN_T10!$B$2:$AW$3000,40,FALSE))=TRUE,"",VLOOKUP($B94,IN_T10!$B$2:$AW$3000,40,FALSE))</f>
        <v>0</v>
      </c>
      <c r="AP94" s="469">
        <f>IF(ISERROR(VLOOKUP($B94,IN_T10!$B$2:$AW$3000,41,FALSE))=TRUE,"",VLOOKUP($B94,IN_T10!$B$2:$AW$3000,41,FALSE))</f>
        <v>0</v>
      </c>
      <c r="AQ94" s="467">
        <f>IF(ISERROR(VLOOKUP($B94,IN_T10!$B$2:$AW$3000,42,FALSE))=TRUE,"",VLOOKUP($B94,IN_T10!$B$2:$AW$3000,42,FALSE))</f>
        <v>0</v>
      </c>
      <c r="AR94" s="469">
        <f>IF(ISERROR(VLOOKUP($B94,IN_T10!$B$2:$AW$3000,43,FALSE))=TRUE,"",VLOOKUP($B94,IN_T10!$B$2:$AW$3000,43,FALSE))</f>
        <v>0</v>
      </c>
      <c r="AS94" s="467">
        <f>IF(ISERROR(VLOOKUP($B94,IN_T10!$B$2:$AW$3000,44,FALSE))=TRUE,"",VLOOKUP($B94,IN_T10!$B$2:$AW$3000,44,FALSE))</f>
        <v>0</v>
      </c>
      <c r="AT94" s="472">
        <f>IF(ISERROR(VLOOKUP($B94,IN_T10!$B$2:$AW$3000,45,FALSE))=TRUE,"",VLOOKUP($B94,IN_T10!$B$2:$AW$3000,45,FALSE))</f>
        <v>0</v>
      </c>
      <c r="AU94" s="1179">
        <f t="shared" si="3"/>
        <v>0</v>
      </c>
      <c r="AV94" s="1180">
        <f t="shared" si="4"/>
        <v>0</v>
      </c>
      <c r="AW94" s="1490" t="str">
        <f t="shared" si="5"/>
        <v>OK</v>
      </c>
      <c r="AX94" s="1488">
        <f>'t1'!K94-'t3'!C94-'t3'!E94-'t3'!G94-'t3'!I94+'t3'!K94+'t3'!M94+'t3'!O94</f>
        <v>0</v>
      </c>
      <c r="AY94" s="1489">
        <f>'t1'!L94-'t3'!D94-'t3'!F94-'t3'!H94-'t3'!J94+'t3'!L94+'t3'!N94+'t3'!P94</f>
        <v>0</v>
      </c>
      <c r="AZ94" s="937">
        <f>'t1'!M94</f>
        <v>0</v>
      </c>
    </row>
    <row r="95" spans="1:52" ht="14.25" customHeight="1" thickBot="1" x14ac:dyDescent="0.3">
      <c r="A95" s="1001" t="str">
        <f>'t1'!A95</f>
        <v>Coll.re prof.le sanitario - pers. Della riabil. - D</v>
      </c>
      <c r="B95" s="1027" t="str">
        <f>'t1'!B95</f>
        <v>S16019</v>
      </c>
      <c r="C95" s="467">
        <f>IF(ISERROR(VLOOKUP($B95,IN_T10!$B$2:$AW$3000,2,FALSE))=TRUE,"",VLOOKUP($B95,IN_T10!$B$2:$AW$3000,2,FALSE))</f>
        <v>0</v>
      </c>
      <c r="D95" s="469">
        <f>IF(ISERROR(VLOOKUP($B95,IN_T10!$B$2:$AW$3000,3,FALSE))=TRUE,"",VLOOKUP($B95,IN_T10!$B$2:$AW$3000,3,FALSE))</f>
        <v>0</v>
      </c>
      <c r="E95" s="467">
        <f>IF(ISERROR(VLOOKUP($B95,IN_T10!$B$2:$AW$3000,4,FALSE))=TRUE,"",VLOOKUP($B95,IN_T10!$B$2:$AW$3000,4,FALSE))</f>
        <v>0</v>
      </c>
      <c r="F95" s="469">
        <f>IF(ISERROR(VLOOKUP($B95,IN_T10!$B$2:$AW$3000,5,FALSE))=TRUE,"",VLOOKUP($B95,IN_T10!$B$2:$AW$3000,5,FALSE))</f>
        <v>0</v>
      </c>
      <c r="G95" s="467">
        <f>IF(ISERROR(VLOOKUP($B95,IN_T10!$B$2:$AW$3000,6,FALSE))=TRUE,"",VLOOKUP($B95,IN_T10!$B$2:$AW$3000,6,FALSE))</f>
        <v>0</v>
      </c>
      <c r="H95" s="469">
        <f>IF(ISERROR(VLOOKUP($B95,IN_T10!$B$2:$AW$3000,7,FALSE))=TRUE,"",VLOOKUP($B95,IN_T10!$B$2:$AW$3000,7,FALSE))</f>
        <v>0</v>
      </c>
      <c r="I95" s="467">
        <f>IF(ISERROR(VLOOKUP($B95,IN_T10!$B$2:$AW$3000,8,FALSE))=TRUE,"",VLOOKUP($B95,IN_T10!$B$2:$AW$3000,8,FALSE))</f>
        <v>0</v>
      </c>
      <c r="J95" s="469">
        <f>IF(ISERROR(VLOOKUP($B95,IN_T10!$B$2:$AW$3000,9,FALSE))=TRUE,"",VLOOKUP($B95,IN_T10!$B$2:$AW$3000,9,FALSE))</f>
        <v>0</v>
      </c>
      <c r="K95" s="467">
        <f>IF(ISERROR(VLOOKUP($B95,IN_T10!$B$2:$AW$3000,10,FALSE))=TRUE,"",VLOOKUP($B95,IN_T10!$B$2:$AW$3000,10,FALSE))</f>
        <v>0</v>
      </c>
      <c r="L95" s="469">
        <f>IF(ISERROR(VLOOKUP($B95,IN_T10!$B$2:$AW$3000,11,FALSE))=TRUE,"",VLOOKUP($B95,IN_T10!$B$2:$AW$3000,11,FALSE))</f>
        <v>0</v>
      </c>
      <c r="M95" s="467">
        <f>IF(ISERROR(VLOOKUP($B95,IN_T10!$B$2:$AW$3000,12,FALSE))=TRUE,"",VLOOKUP($B95,IN_T10!$B$2:$AW$3000,12,FALSE))</f>
        <v>0</v>
      </c>
      <c r="N95" s="469">
        <f>IF(ISERROR(VLOOKUP($B95,IN_T10!$B$2:$AW$3000,13,FALSE))=TRUE,"",VLOOKUP($B95,IN_T10!$B$2:$AW$3000,13,FALSE))</f>
        <v>0</v>
      </c>
      <c r="O95" s="467">
        <f>IF(ISERROR(VLOOKUP($B95,IN_T10!$B$2:$AW$3000,14,FALSE))=TRUE,"",VLOOKUP($B95,IN_T10!$B$2:$AW$3000,14,FALSE))</f>
        <v>0</v>
      </c>
      <c r="P95" s="469">
        <f>IF(ISERROR(VLOOKUP($B95,IN_T10!$B$2:$AW$3000,15,FALSE))=TRUE,"",VLOOKUP($B95,IN_T10!$B$2:$AW$3000,15,FALSE))</f>
        <v>0</v>
      </c>
      <c r="Q95" s="467">
        <f>IF(ISERROR(VLOOKUP($B95,IN_T10!$B$2:$AW$3000,16,FALSE))=TRUE,"",VLOOKUP($B95,IN_T10!$B$2:$AW$3000,16,FALSE))</f>
        <v>0</v>
      </c>
      <c r="R95" s="469">
        <f>IF(ISERROR(VLOOKUP($B95,IN_T10!$B$2:$AW$3000,17,FALSE))=TRUE,"",VLOOKUP($B95,IN_T10!$B$2:$AW$3000,17,FALSE))</f>
        <v>0</v>
      </c>
      <c r="S95" s="467">
        <f>IF(ISERROR(VLOOKUP($B95,IN_T10!$B$2:$AW$3000,18,FALSE))=TRUE,"",VLOOKUP($B95,IN_T10!$B$2:$AW$3000,18,FALSE))</f>
        <v>0</v>
      </c>
      <c r="T95" s="469">
        <f>IF(ISERROR(VLOOKUP($B95,IN_T10!$B$2:$AW$3000,19,FALSE))=TRUE,"",VLOOKUP($B95,IN_T10!$B$2:$AW$3000,19,FALSE))</f>
        <v>0</v>
      </c>
      <c r="U95" s="467">
        <v>1</v>
      </c>
      <c r="V95" s="469">
        <v>15</v>
      </c>
      <c r="W95" s="467">
        <f>IF(ISERROR(VLOOKUP($B95,IN_T10!$B$2:$AW$3000,22,FALSE))=TRUE,"",VLOOKUP($B95,IN_T10!$B$2:$AW$3000,22,FALSE))</f>
        <v>0</v>
      </c>
      <c r="X95" s="469">
        <f>IF(ISERROR(VLOOKUP($B95,IN_T10!$B$2:$AW$3000,23,FALSE))=TRUE,"",VLOOKUP($B95,IN_T10!$B$2:$AW$3000,23,FALSE))</f>
        <v>0</v>
      </c>
      <c r="Y95" s="467">
        <f>IF(ISERROR(VLOOKUP($B95,IN_T10!$B$2:$AW$3000,24,FALSE))=TRUE,"",VLOOKUP($B95,IN_T10!$B$2:$AW$3000,24,FALSE))</f>
        <v>0</v>
      </c>
      <c r="Z95" s="469">
        <f>IF(ISERROR(VLOOKUP($B95,IN_T10!$B$2:$AW$3000,25,FALSE))=TRUE,"",VLOOKUP($B95,IN_T10!$B$2:$AW$3000,25,FALSE))</f>
        <v>0</v>
      </c>
      <c r="AA95" s="467">
        <f>IF(ISERROR(VLOOKUP($B95,IN_T10!$B$2:$AW$3000,26,FALSE))=TRUE,"",VLOOKUP($B95,IN_T10!$B$2:$AW$3000,26,FALSE))</f>
        <v>0</v>
      </c>
      <c r="AB95" s="469">
        <f>IF(ISERROR(VLOOKUP($B95,IN_T10!$B$2:$AW$3000,27,FALSE))=TRUE,"",VLOOKUP($B95,IN_T10!$B$2:$AW$3000,27,FALSE))</f>
        <v>0</v>
      </c>
      <c r="AC95" s="467">
        <f>IF(ISERROR(VLOOKUP($B95,IN_T10!$B$2:$AW$3000,28,FALSE))=TRUE,"",VLOOKUP($B95,IN_T10!$B$2:$AW$3000,28,FALSE))</f>
        <v>0</v>
      </c>
      <c r="AD95" s="469">
        <f>IF(ISERROR(VLOOKUP($B95,IN_T10!$B$2:$AW$3000,29,FALSE))=TRUE,"",VLOOKUP($B95,IN_T10!$B$2:$AW$3000,29,FALSE))</f>
        <v>0</v>
      </c>
      <c r="AE95" s="467">
        <f>IF(ISERROR(VLOOKUP($B95,IN_T10!$B$2:$AW$3000,30,FALSE))=TRUE,"",VLOOKUP($B95,IN_T10!$B$2:$AW$3000,30,FALSE))</f>
        <v>0</v>
      </c>
      <c r="AF95" s="469">
        <f>IF(ISERROR(VLOOKUP($B95,IN_T10!$B$2:$AW$3000,31,FALSE))=TRUE,"",VLOOKUP($B95,IN_T10!$B$2:$AW$3000,31,FALSE))</f>
        <v>0</v>
      </c>
      <c r="AG95" s="467">
        <f>IF(ISERROR(VLOOKUP($B95,IN_T10!$B$2:$AW$3000,32,FALSE))=TRUE,"",VLOOKUP($B95,IN_T10!$B$2:$AW$3000,32,FALSE))</f>
        <v>0</v>
      </c>
      <c r="AH95" s="469">
        <f>IF(ISERROR(VLOOKUP($B95,IN_T10!$B$2:$AW$3000,33,FALSE))=TRUE,"",VLOOKUP($B95,IN_T10!$B$2:$AW$3000,33,FALSE))</f>
        <v>0</v>
      </c>
      <c r="AI95" s="467">
        <f>IF(ISERROR(VLOOKUP($B95,IN_T10!$B$2:$AW$3000,34,FALSE))=TRUE,"",VLOOKUP($B95,IN_T10!$B$2:$AW$3000,34,FALSE))</f>
        <v>0</v>
      </c>
      <c r="AJ95" s="469">
        <f>IF(ISERROR(VLOOKUP($B95,IN_T10!$B$2:$AW$3000,35,FALSE))=TRUE,"",VLOOKUP($B95,IN_T10!$B$2:$AW$3000,35,FALSE))</f>
        <v>0</v>
      </c>
      <c r="AK95" s="467">
        <f>IF(ISERROR(VLOOKUP($B95,IN_T10!$B$2:$AW$3000,36,FALSE))=TRUE,"",VLOOKUP($B95,IN_T10!$B$2:$AW$3000,36,FALSE))</f>
        <v>0</v>
      </c>
      <c r="AL95" s="469">
        <f>IF(ISERROR(VLOOKUP($B95,IN_T10!$B$2:$AW$3000,37,FALSE))=TRUE,"",VLOOKUP($B95,IN_T10!$B$2:$AW$3000,37,FALSE))</f>
        <v>0</v>
      </c>
      <c r="AM95" s="467">
        <f>IF(ISERROR(VLOOKUP($B95,IN_T10!$B$2:$AW$3000,38,FALSE))=TRUE,"",VLOOKUP($B95,IN_T10!$B$2:$AW$3000,38,FALSE))</f>
        <v>0</v>
      </c>
      <c r="AN95" s="469">
        <f>IF(ISERROR(VLOOKUP($B95,IN_T10!$B$2:$AW$3000,39,FALSE))=TRUE,"",VLOOKUP($B95,IN_T10!$B$2:$AW$3000,39,FALSE))</f>
        <v>0</v>
      </c>
      <c r="AO95" s="467">
        <f>IF(ISERROR(VLOOKUP($B95,IN_T10!$B$2:$AW$3000,40,FALSE))=TRUE,"",VLOOKUP($B95,IN_T10!$B$2:$AW$3000,40,FALSE))</f>
        <v>0</v>
      </c>
      <c r="AP95" s="469">
        <f>IF(ISERROR(VLOOKUP($B95,IN_T10!$B$2:$AW$3000,41,FALSE))=TRUE,"",VLOOKUP($B95,IN_T10!$B$2:$AW$3000,41,FALSE))</f>
        <v>0</v>
      </c>
      <c r="AQ95" s="467">
        <f>IF(ISERROR(VLOOKUP($B95,IN_T10!$B$2:$AW$3000,42,FALSE))=TRUE,"",VLOOKUP($B95,IN_T10!$B$2:$AW$3000,42,FALSE))</f>
        <v>0</v>
      </c>
      <c r="AR95" s="469">
        <f>IF(ISERROR(VLOOKUP($B95,IN_T10!$B$2:$AW$3000,43,FALSE))=TRUE,"",VLOOKUP($B95,IN_T10!$B$2:$AW$3000,43,FALSE))</f>
        <v>0</v>
      </c>
      <c r="AS95" s="467">
        <f>IF(ISERROR(VLOOKUP($B95,IN_T10!$B$2:$AW$3000,44,FALSE))=TRUE,"",VLOOKUP($B95,IN_T10!$B$2:$AW$3000,44,FALSE))</f>
        <v>0</v>
      </c>
      <c r="AT95" s="472">
        <f>IF(ISERROR(VLOOKUP($B95,IN_T10!$B$2:$AW$3000,45,FALSE))=TRUE,"",VLOOKUP($B95,IN_T10!$B$2:$AW$3000,45,FALSE))</f>
        <v>0</v>
      </c>
      <c r="AU95" s="1179">
        <f t="shared" si="3"/>
        <v>1</v>
      </c>
      <c r="AV95" s="1180">
        <f t="shared" si="4"/>
        <v>15</v>
      </c>
      <c r="AW95" s="1490" t="str">
        <f t="shared" si="5"/>
        <v>OK</v>
      </c>
      <c r="AX95" s="1488">
        <f>'t1'!K95-'t3'!C95-'t3'!E95-'t3'!G95-'t3'!I95+'t3'!K95+'t3'!M95+'t3'!O95</f>
        <v>1</v>
      </c>
      <c r="AY95" s="1489">
        <f>'t1'!L95-'t3'!D95-'t3'!F95-'t3'!H95-'t3'!J95+'t3'!L95+'t3'!N95+'t3'!P95</f>
        <v>15</v>
      </c>
      <c r="AZ95" s="937">
        <f>'t1'!M95</f>
        <v>1</v>
      </c>
    </row>
    <row r="96" spans="1:52" ht="14.25" customHeight="1" thickBot="1" x14ac:dyDescent="0.3">
      <c r="A96" s="1001" t="str">
        <f>'t1'!A96</f>
        <v>Oper.re prof.le di ii cat. Con funz. Di riabil. Senior - C</v>
      </c>
      <c r="B96" s="1027" t="str">
        <f>'t1'!B96</f>
        <v>S14S51</v>
      </c>
      <c r="C96" s="467">
        <f>IF(ISERROR(VLOOKUP($B96,IN_T10!$B$2:$AW$3000,2,FALSE))=TRUE,"",VLOOKUP($B96,IN_T10!$B$2:$AW$3000,2,FALSE))</f>
        <v>0</v>
      </c>
      <c r="D96" s="469">
        <f>IF(ISERROR(VLOOKUP($B96,IN_T10!$B$2:$AW$3000,3,FALSE))=TRUE,"",VLOOKUP($B96,IN_T10!$B$2:$AW$3000,3,FALSE))</f>
        <v>0</v>
      </c>
      <c r="E96" s="467">
        <f>IF(ISERROR(VLOOKUP($B96,IN_T10!$B$2:$AW$3000,4,FALSE))=TRUE,"",VLOOKUP($B96,IN_T10!$B$2:$AW$3000,4,FALSE))</f>
        <v>0</v>
      </c>
      <c r="F96" s="469">
        <f>IF(ISERROR(VLOOKUP($B96,IN_T10!$B$2:$AW$3000,5,FALSE))=TRUE,"",VLOOKUP($B96,IN_T10!$B$2:$AW$3000,5,FALSE))</f>
        <v>0</v>
      </c>
      <c r="G96" s="467">
        <f>IF(ISERROR(VLOOKUP($B96,IN_T10!$B$2:$AW$3000,6,FALSE))=TRUE,"",VLOOKUP($B96,IN_T10!$B$2:$AW$3000,6,FALSE))</f>
        <v>0</v>
      </c>
      <c r="H96" s="469">
        <f>IF(ISERROR(VLOOKUP($B96,IN_T10!$B$2:$AW$3000,7,FALSE))=TRUE,"",VLOOKUP($B96,IN_T10!$B$2:$AW$3000,7,FALSE))</f>
        <v>0</v>
      </c>
      <c r="I96" s="467">
        <f>IF(ISERROR(VLOOKUP($B96,IN_T10!$B$2:$AW$3000,8,FALSE))=TRUE,"",VLOOKUP($B96,IN_T10!$B$2:$AW$3000,8,FALSE))</f>
        <v>0</v>
      </c>
      <c r="J96" s="469">
        <f>IF(ISERROR(VLOOKUP($B96,IN_T10!$B$2:$AW$3000,9,FALSE))=TRUE,"",VLOOKUP($B96,IN_T10!$B$2:$AW$3000,9,FALSE))</f>
        <v>0</v>
      </c>
      <c r="K96" s="467">
        <f>IF(ISERROR(VLOOKUP($B96,IN_T10!$B$2:$AW$3000,10,FALSE))=TRUE,"",VLOOKUP($B96,IN_T10!$B$2:$AW$3000,10,FALSE))</f>
        <v>0</v>
      </c>
      <c r="L96" s="469">
        <f>IF(ISERROR(VLOOKUP($B96,IN_T10!$B$2:$AW$3000,11,FALSE))=TRUE,"",VLOOKUP($B96,IN_T10!$B$2:$AW$3000,11,FALSE))</f>
        <v>0</v>
      </c>
      <c r="M96" s="467">
        <f>IF(ISERROR(VLOOKUP($B96,IN_T10!$B$2:$AW$3000,12,FALSE))=TRUE,"",VLOOKUP($B96,IN_T10!$B$2:$AW$3000,12,FALSE))</f>
        <v>0</v>
      </c>
      <c r="N96" s="469">
        <f>IF(ISERROR(VLOOKUP($B96,IN_T10!$B$2:$AW$3000,13,FALSE))=TRUE,"",VLOOKUP($B96,IN_T10!$B$2:$AW$3000,13,FALSE))</f>
        <v>0</v>
      </c>
      <c r="O96" s="467">
        <f>IF(ISERROR(VLOOKUP($B96,IN_T10!$B$2:$AW$3000,14,FALSE))=TRUE,"",VLOOKUP($B96,IN_T10!$B$2:$AW$3000,14,FALSE))</f>
        <v>0</v>
      </c>
      <c r="P96" s="469">
        <f>IF(ISERROR(VLOOKUP($B96,IN_T10!$B$2:$AW$3000,15,FALSE))=TRUE,"",VLOOKUP($B96,IN_T10!$B$2:$AW$3000,15,FALSE))</f>
        <v>0</v>
      </c>
      <c r="Q96" s="467">
        <f>IF(ISERROR(VLOOKUP($B96,IN_T10!$B$2:$AW$3000,16,FALSE))=TRUE,"",VLOOKUP($B96,IN_T10!$B$2:$AW$3000,16,FALSE))</f>
        <v>0</v>
      </c>
      <c r="R96" s="469">
        <f>IF(ISERROR(VLOOKUP($B96,IN_T10!$B$2:$AW$3000,17,FALSE))=TRUE,"",VLOOKUP($B96,IN_T10!$B$2:$AW$3000,17,FALSE))</f>
        <v>0</v>
      </c>
      <c r="S96" s="467">
        <f>IF(ISERROR(VLOOKUP($B96,IN_T10!$B$2:$AW$3000,18,FALSE))=TRUE,"",VLOOKUP($B96,IN_T10!$B$2:$AW$3000,18,FALSE))</f>
        <v>0</v>
      </c>
      <c r="T96" s="469">
        <f>IF(ISERROR(VLOOKUP($B96,IN_T10!$B$2:$AW$3000,19,FALSE))=TRUE,"",VLOOKUP($B96,IN_T10!$B$2:$AW$3000,19,FALSE))</f>
        <v>0</v>
      </c>
      <c r="U96" s="467">
        <v>0</v>
      </c>
      <c r="V96" s="469">
        <v>0</v>
      </c>
      <c r="W96" s="467">
        <f>IF(ISERROR(VLOOKUP($B96,IN_T10!$B$2:$AW$3000,22,FALSE))=TRUE,"",VLOOKUP($B96,IN_T10!$B$2:$AW$3000,22,FALSE))</f>
        <v>0</v>
      </c>
      <c r="X96" s="469">
        <f>IF(ISERROR(VLOOKUP($B96,IN_T10!$B$2:$AW$3000,23,FALSE))=TRUE,"",VLOOKUP($B96,IN_T10!$B$2:$AW$3000,23,FALSE))</f>
        <v>0</v>
      </c>
      <c r="Y96" s="467">
        <f>IF(ISERROR(VLOOKUP($B96,IN_T10!$B$2:$AW$3000,24,FALSE))=TRUE,"",VLOOKUP($B96,IN_T10!$B$2:$AW$3000,24,FALSE))</f>
        <v>0</v>
      </c>
      <c r="Z96" s="469">
        <f>IF(ISERROR(VLOOKUP($B96,IN_T10!$B$2:$AW$3000,25,FALSE))=TRUE,"",VLOOKUP($B96,IN_T10!$B$2:$AW$3000,25,FALSE))</f>
        <v>0</v>
      </c>
      <c r="AA96" s="467">
        <f>IF(ISERROR(VLOOKUP($B96,IN_T10!$B$2:$AW$3000,26,FALSE))=TRUE,"",VLOOKUP($B96,IN_T10!$B$2:$AW$3000,26,FALSE))</f>
        <v>0</v>
      </c>
      <c r="AB96" s="469">
        <f>IF(ISERROR(VLOOKUP($B96,IN_T10!$B$2:$AW$3000,27,FALSE))=TRUE,"",VLOOKUP($B96,IN_T10!$B$2:$AW$3000,27,FALSE))</f>
        <v>0</v>
      </c>
      <c r="AC96" s="467">
        <f>IF(ISERROR(VLOOKUP($B96,IN_T10!$B$2:$AW$3000,28,FALSE))=TRUE,"",VLOOKUP($B96,IN_T10!$B$2:$AW$3000,28,FALSE))</f>
        <v>0</v>
      </c>
      <c r="AD96" s="469">
        <f>IF(ISERROR(VLOOKUP($B96,IN_T10!$B$2:$AW$3000,29,FALSE))=TRUE,"",VLOOKUP($B96,IN_T10!$B$2:$AW$3000,29,FALSE))</f>
        <v>0</v>
      </c>
      <c r="AE96" s="467">
        <f>IF(ISERROR(VLOOKUP($B96,IN_T10!$B$2:$AW$3000,30,FALSE))=TRUE,"",VLOOKUP($B96,IN_T10!$B$2:$AW$3000,30,FALSE))</f>
        <v>0</v>
      </c>
      <c r="AF96" s="469">
        <f>IF(ISERROR(VLOOKUP($B96,IN_T10!$B$2:$AW$3000,31,FALSE))=TRUE,"",VLOOKUP($B96,IN_T10!$B$2:$AW$3000,31,FALSE))</f>
        <v>0</v>
      </c>
      <c r="AG96" s="467">
        <f>IF(ISERROR(VLOOKUP($B96,IN_T10!$B$2:$AW$3000,32,FALSE))=TRUE,"",VLOOKUP($B96,IN_T10!$B$2:$AW$3000,32,FALSE))</f>
        <v>0</v>
      </c>
      <c r="AH96" s="469">
        <f>IF(ISERROR(VLOOKUP($B96,IN_T10!$B$2:$AW$3000,33,FALSE))=TRUE,"",VLOOKUP($B96,IN_T10!$B$2:$AW$3000,33,FALSE))</f>
        <v>0</v>
      </c>
      <c r="AI96" s="467">
        <f>IF(ISERROR(VLOOKUP($B96,IN_T10!$B$2:$AW$3000,34,FALSE))=TRUE,"",VLOOKUP($B96,IN_T10!$B$2:$AW$3000,34,FALSE))</f>
        <v>0</v>
      </c>
      <c r="AJ96" s="469">
        <f>IF(ISERROR(VLOOKUP($B96,IN_T10!$B$2:$AW$3000,35,FALSE))=TRUE,"",VLOOKUP($B96,IN_T10!$B$2:$AW$3000,35,FALSE))</f>
        <v>0</v>
      </c>
      <c r="AK96" s="467">
        <f>IF(ISERROR(VLOOKUP($B96,IN_T10!$B$2:$AW$3000,36,FALSE))=TRUE,"",VLOOKUP($B96,IN_T10!$B$2:$AW$3000,36,FALSE))</f>
        <v>0</v>
      </c>
      <c r="AL96" s="469">
        <f>IF(ISERROR(VLOOKUP($B96,IN_T10!$B$2:$AW$3000,37,FALSE))=TRUE,"",VLOOKUP($B96,IN_T10!$B$2:$AW$3000,37,FALSE))</f>
        <v>0</v>
      </c>
      <c r="AM96" s="467">
        <f>IF(ISERROR(VLOOKUP($B96,IN_T10!$B$2:$AW$3000,38,FALSE))=TRUE,"",VLOOKUP($B96,IN_T10!$B$2:$AW$3000,38,FALSE))</f>
        <v>0</v>
      </c>
      <c r="AN96" s="469">
        <f>IF(ISERROR(VLOOKUP($B96,IN_T10!$B$2:$AW$3000,39,FALSE))=TRUE,"",VLOOKUP($B96,IN_T10!$B$2:$AW$3000,39,FALSE))</f>
        <v>0</v>
      </c>
      <c r="AO96" s="467">
        <f>IF(ISERROR(VLOOKUP($B96,IN_T10!$B$2:$AW$3000,40,FALSE))=TRUE,"",VLOOKUP($B96,IN_T10!$B$2:$AW$3000,40,FALSE))</f>
        <v>0</v>
      </c>
      <c r="AP96" s="469">
        <f>IF(ISERROR(VLOOKUP($B96,IN_T10!$B$2:$AW$3000,41,FALSE))=TRUE,"",VLOOKUP($B96,IN_T10!$B$2:$AW$3000,41,FALSE))</f>
        <v>0</v>
      </c>
      <c r="AQ96" s="467">
        <f>IF(ISERROR(VLOOKUP($B96,IN_T10!$B$2:$AW$3000,42,FALSE))=TRUE,"",VLOOKUP($B96,IN_T10!$B$2:$AW$3000,42,FALSE))</f>
        <v>0</v>
      </c>
      <c r="AR96" s="469">
        <f>IF(ISERROR(VLOOKUP($B96,IN_T10!$B$2:$AW$3000,43,FALSE))=TRUE,"",VLOOKUP($B96,IN_T10!$B$2:$AW$3000,43,FALSE))</f>
        <v>0</v>
      </c>
      <c r="AS96" s="467">
        <f>IF(ISERROR(VLOOKUP($B96,IN_T10!$B$2:$AW$3000,44,FALSE))=TRUE,"",VLOOKUP($B96,IN_T10!$B$2:$AW$3000,44,FALSE))</f>
        <v>0</v>
      </c>
      <c r="AT96" s="472">
        <f>IF(ISERROR(VLOOKUP($B96,IN_T10!$B$2:$AW$3000,45,FALSE))=TRUE,"",VLOOKUP($B96,IN_T10!$B$2:$AW$3000,45,FALSE))</f>
        <v>0</v>
      </c>
      <c r="AU96" s="1179">
        <f t="shared" si="3"/>
        <v>0</v>
      </c>
      <c r="AV96" s="1180">
        <f t="shared" si="4"/>
        <v>0</v>
      </c>
      <c r="AW96" s="1490" t="str">
        <f t="shared" si="5"/>
        <v>OK</v>
      </c>
      <c r="AX96" s="1488">
        <f>'t1'!K96-'t3'!C96-'t3'!E96-'t3'!G96-'t3'!I96+'t3'!K96+'t3'!M96+'t3'!O96</f>
        <v>0</v>
      </c>
      <c r="AY96" s="1489">
        <f>'t1'!L96-'t3'!D96-'t3'!F96-'t3'!H96-'t3'!J96+'t3'!L96+'t3'!N96+'t3'!P96</f>
        <v>0</v>
      </c>
      <c r="AZ96" s="937">
        <f>'t1'!M96</f>
        <v>0</v>
      </c>
    </row>
    <row r="97" spans="1:52" ht="14.25" customHeight="1" thickBot="1" x14ac:dyDescent="0.3">
      <c r="A97" s="1001" t="str">
        <f>'t1'!A97</f>
        <v>Oper.re prof.le sanitario - pers. Della riabil. - C</v>
      </c>
      <c r="B97" s="1027" t="str">
        <f>'t1'!B97</f>
        <v>S14053</v>
      </c>
      <c r="C97" s="467">
        <f>IF(ISERROR(VLOOKUP($B97,IN_T10!$B$2:$AW$3000,2,FALSE))=TRUE,"",VLOOKUP($B97,IN_T10!$B$2:$AW$3000,2,FALSE))</f>
        <v>0</v>
      </c>
      <c r="D97" s="469">
        <f>IF(ISERROR(VLOOKUP($B97,IN_T10!$B$2:$AW$3000,3,FALSE))=TRUE,"",VLOOKUP($B97,IN_T10!$B$2:$AW$3000,3,FALSE))</f>
        <v>0</v>
      </c>
      <c r="E97" s="467">
        <f>IF(ISERROR(VLOOKUP($B97,IN_T10!$B$2:$AW$3000,4,FALSE))=TRUE,"",VLOOKUP($B97,IN_T10!$B$2:$AW$3000,4,FALSE))</f>
        <v>0</v>
      </c>
      <c r="F97" s="469">
        <f>IF(ISERROR(VLOOKUP($B97,IN_T10!$B$2:$AW$3000,5,FALSE))=TRUE,"",VLOOKUP($B97,IN_T10!$B$2:$AW$3000,5,FALSE))</f>
        <v>0</v>
      </c>
      <c r="G97" s="467">
        <f>IF(ISERROR(VLOOKUP($B97,IN_T10!$B$2:$AW$3000,6,FALSE))=TRUE,"",VLOOKUP($B97,IN_T10!$B$2:$AW$3000,6,FALSE))</f>
        <v>0</v>
      </c>
      <c r="H97" s="469">
        <f>IF(ISERROR(VLOOKUP($B97,IN_T10!$B$2:$AW$3000,7,FALSE))=TRUE,"",VLOOKUP($B97,IN_T10!$B$2:$AW$3000,7,FALSE))</f>
        <v>0</v>
      </c>
      <c r="I97" s="467">
        <f>IF(ISERROR(VLOOKUP($B97,IN_T10!$B$2:$AW$3000,8,FALSE))=TRUE,"",VLOOKUP($B97,IN_T10!$B$2:$AW$3000,8,FALSE))</f>
        <v>0</v>
      </c>
      <c r="J97" s="469">
        <f>IF(ISERROR(VLOOKUP($B97,IN_T10!$B$2:$AW$3000,9,FALSE))=TRUE,"",VLOOKUP($B97,IN_T10!$B$2:$AW$3000,9,FALSE))</f>
        <v>0</v>
      </c>
      <c r="K97" s="467">
        <f>IF(ISERROR(VLOOKUP($B97,IN_T10!$B$2:$AW$3000,10,FALSE))=TRUE,"",VLOOKUP($B97,IN_T10!$B$2:$AW$3000,10,FALSE))</f>
        <v>0</v>
      </c>
      <c r="L97" s="469">
        <f>IF(ISERROR(VLOOKUP($B97,IN_T10!$B$2:$AW$3000,11,FALSE))=TRUE,"",VLOOKUP($B97,IN_T10!$B$2:$AW$3000,11,FALSE))</f>
        <v>0</v>
      </c>
      <c r="M97" s="467">
        <f>IF(ISERROR(VLOOKUP($B97,IN_T10!$B$2:$AW$3000,12,FALSE))=TRUE,"",VLOOKUP($B97,IN_T10!$B$2:$AW$3000,12,FALSE))</f>
        <v>0</v>
      </c>
      <c r="N97" s="469">
        <f>IF(ISERROR(VLOOKUP($B97,IN_T10!$B$2:$AW$3000,13,FALSE))=TRUE,"",VLOOKUP($B97,IN_T10!$B$2:$AW$3000,13,FALSE))</f>
        <v>0</v>
      </c>
      <c r="O97" s="467">
        <f>IF(ISERROR(VLOOKUP($B97,IN_T10!$B$2:$AW$3000,14,FALSE))=TRUE,"",VLOOKUP($B97,IN_T10!$B$2:$AW$3000,14,FALSE))</f>
        <v>0</v>
      </c>
      <c r="P97" s="469">
        <f>IF(ISERROR(VLOOKUP($B97,IN_T10!$B$2:$AW$3000,15,FALSE))=TRUE,"",VLOOKUP($B97,IN_T10!$B$2:$AW$3000,15,FALSE))</f>
        <v>0</v>
      </c>
      <c r="Q97" s="467">
        <f>IF(ISERROR(VLOOKUP($B97,IN_T10!$B$2:$AW$3000,16,FALSE))=TRUE,"",VLOOKUP($B97,IN_T10!$B$2:$AW$3000,16,FALSE))</f>
        <v>0</v>
      </c>
      <c r="R97" s="469">
        <f>IF(ISERROR(VLOOKUP($B97,IN_T10!$B$2:$AW$3000,17,FALSE))=TRUE,"",VLOOKUP($B97,IN_T10!$B$2:$AW$3000,17,FALSE))</f>
        <v>0</v>
      </c>
      <c r="S97" s="467">
        <f>IF(ISERROR(VLOOKUP($B97,IN_T10!$B$2:$AW$3000,18,FALSE))=TRUE,"",VLOOKUP($B97,IN_T10!$B$2:$AW$3000,18,FALSE))</f>
        <v>0</v>
      </c>
      <c r="T97" s="469">
        <f>IF(ISERROR(VLOOKUP($B97,IN_T10!$B$2:$AW$3000,19,FALSE))=TRUE,"",VLOOKUP($B97,IN_T10!$B$2:$AW$3000,19,FALSE))</f>
        <v>0</v>
      </c>
      <c r="U97" s="467">
        <v>0</v>
      </c>
      <c r="V97" s="469">
        <v>0</v>
      </c>
      <c r="W97" s="467">
        <f>IF(ISERROR(VLOOKUP($B97,IN_T10!$B$2:$AW$3000,22,FALSE))=TRUE,"",VLOOKUP($B97,IN_T10!$B$2:$AW$3000,22,FALSE))</f>
        <v>0</v>
      </c>
      <c r="X97" s="469">
        <f>IF(ISERROR(VLOOKUP($B97,IN_T10!$B$2:$AW$3000,23,FALSE))=TRUE,"",VLOOKUP($B97,IN_T10!$B$2:$AW$3000,23,FALSE))</f>
        <v>0</v>
      </c>
      <c r="Y97" s="467">
        <f>IF(ISERROR(VLOOKUP($B97,IN_T10!$B$2:$AW$3000,24,FALSE))=TRUE,"",VLOOKUP($B97,IN_T10!$B$2:$AW$3000,24,FALSE))</f>
        <v>0</v>
      </c>
      <c r="Z97" s="469">
        <f>IF(ISERROR(VLOOKUP($B97,IN_T10!$B$2:$AW$3000,25,FALSE))=TRUE,"",VLOOKUP($B97,IN_T10!$B$2:$AW$3000,25,FALSE))</f>
        <v>0</v>
      </c>
      <c r="AA97" s="467">
        <f>IF(ISERROR(VLOOKUP($B97,IN_T10!$B$2:$AW$3000,26,FALSE))=TRUE,"",VLOOKUP($B97,IN_T10!$B$2:$AW$3000,26,FALSE))</f>
        <v>0</v>
      </c>
      <c r="AB97" s="469">
        <f>IF(ISERROR(VLOOKUP($B97,IN_T10!$B$2:$AW$3000,27,FALSE))=TRUE,"",VLOOKUP($B97,IN_T10!$B$2:$AW$3000,27,FALSE))</f>
        <v>0</v>
      </c>
      <c r="AC97" s="467">
        <f>IF(ISERROR(VLOOKUP($B97,IN_T10!$B$2:$AW$3000,28,FALSE))=TRUE,"",VLOOKUP($B97,IN_T10!$B$2:$AW$3000,28,FALSE))</f>
        <v>0</v>
      </c>
      <c r="AD97" s="469">
        <f>IF(ISERROR(VLOOKUP($B97,IN_T10!$B$2:$AW$3000,29,FALSE))=TRUE,"",VLOOKUP($B97,IN_T10!$B$2:$AW$3000,29,FALSE))</f>
        <v>0</v>
      </c>
      <c r="AE97" s="467">
        <f>IF(ISERROR(VLOOKUP($B97,IN_T10!$B$2:$AW$3000,30,FALSE))=TRUE,"",VLOOKUP($B97,IN_T10!$B$2:$AW$3000,30,FALSE))</f>
        <v>0</v>
      </c>
      <c r="AF97" s="469">
        <f>IF(ISERROR(VLOOKUP($B97,IN_T10!$B$2:$AW$3000,31,FALSE))=TRUE,"",VLOOKUP($B97,IN_T10!$B$2:$AW$3000,31,FALSE))</f>
        <v>0</v>
      </c>
      <c r="AG97" s="467">
        <f>IF(ISERROR(VLOOKUP($B97,IN_T10!$B$2:$AW$3000,32,FALSE))=TRUE,"",VLOOKUP($B97,IN_T10!$B$2:$AW$3000,32,FALSE))</f>
        <v>0</v>
      </c>
      <c r="AH97" s="469">
        <f>IF(ISERROR(VLOOKUP($B97,IN_T10!$B$2:$AW$3000,33,FALSE))=TRUE,"",VLOOKUP($B97,IN_T10!$B$2:$AW$3000,33,FALSE))</f>
        <v>0</v>
      </c>
      <c r="AI97" s="467">
        <f>IF(ISERROR(VLOOKUP($B97,IN_T10!$B$2:$AW$3000,34,FALSE))=TRUE,"",VLOOKUP($B97,IN_T10!$B$2:$AW$3000,34,FALSE))</f>
        <v>0</v>
      </c>
      <c r="AJ97" s="469">
        <f>IF(ISERROR(VLOOKUP($B97,IN_T10!$B$2:$AW$3000,35,FALSE))=TRUE,"",VLOOKUP($B97,IN_T10!$B$2:$AW$3000,35,FALSE))</f>
        <v>0</v>
      </c>
      <c r="AK97" s="467">
        <f>IF(ISERROR(VLOOKUP($B97,IN_T10!$B$2:$AW$3000,36,FALSE))=TRUE,"",VLOOKUP($B97,IN_T10!$B$2:$AW$3000,36,FALSE))</f>
        <v>0</v>
      </c>
      <c r="AL97" s="469">
        <f>IF(ISERROR(VLOOKUP($B97,IN_T10!$B$2:$AW$3000,37,FALSE))=TRUE,"",VLOOKUP($B97,IN_T10!$B$2:$AW$3000,37,FALSE))</f>
        <v>0</v>
      </c>
      <c r="AM97" s="467">
        <f>IF(ISERROR(VLOOKUP($B97,IN_T10!$B$2:$AW$3000,38,FALSE))=TRUE,"",VLOOKUP($B97,IN_T10!$B$2:$AW$3000,38,FALSE))</f>
        <v>0</v>
      </c>
      <c r="AN97" s="469">
        <f>IF(ISERROR(VLOOKUP($B97,IN_T10!$B$2:$AW$3000,39,FALSE))=TRUE,"",VLOOKUP($B97,IN_T10!$B$2:$AW$3000,39,FALSE))</f>
        <v>0</v>
      </c>
      <c r="AO97" s="467">
        <f>IF(ISERROR(VLOOKUP($B97,IN_T10!$B$2:$AW$3000,40,FALSE))=TRUE,"",VLOOKUP($B97,IN_T10!$B$2:$AW$3000,40,FALSE))</f>
        <v>0</v>
      </c>
      <c r="AP97" s="469">
        <f>IF(ISERROR(VLOOKUP($B97,IN_T10!$B$2:$AW$3000,41,FALSE))=TRUE,"",VLOOKUP($B97,IN_T10!$B$2:$AW$3000,41,FALSE))</f>
        <v>0</v>
      </c>
      <c r="AQ97" s="467">
        <f>IF(ISERROR(VLOOKUP($B97,IN_T10!$B$2:$AW$3000,42,FALSE))=TRUE,"",VLOOKUP($B97,IN_T10!$B$2:$AW$3000,42,FALSE))</f>
        <v>0</v>
      </c>
      <c r="AR97" s="469">
        <f>IF(ISERROR(VLOOKUP($B97,IN_T10!$B$2:$AW$3000,43,FALSE))=TRUE,"",VLOOKUP($B97,IN_T10!$B$2:$AW$3000,43,FALSE))</f>
        <v>0</v>
      </c>
      <c r="AS97" s="467">
        <f>IF(ISERROR(VLOOKUP($B97,IN_T10!$B$2:$AW$3000,44,FALSE))=TRUE,"",VLOOKUP($B97,IN_T10!$B$2:$AW$3000,44,FALSE))</f>
        <v>0</v>
      </c>
      <c r="AT97" s="472">
        <f>IF(ISERROR(VLOOKUP($B97,IN_T10!$B$2:$AW$3000,45,FALSE))=TRUE,"",VLOOKUP($B97,IN_T10!$B$2:$AW$3000,45,FALSE))</f>
        <v>0</v>
      </c>
      <c r="AU97" s="1179">
        <f t="shared" si="3"/>
        <v>0</v>
      </c>
      <c r="AV97" s="1180">
        <f t="shared" si="4"/>
        <v>0</v>
      </c>
      <c r="AW97" s="1490" t="str">
        <f t="shared" si="5"/>
        <v>OK</v>
      </c>
      <c r="AX97" s="1488">
        <f>'t1'!K97-'t3'!C97-'t3'!E97-'t3'!G97-'t3'!I97+'t3'!K97+'t3'!M97+'t3'!O97</f>
        <v>0</v>
      </c>
      <c r="AY97" s="1489">
        <f>'t1'!L97-'t3'!D97-'t3'!F97-'t3'!H97-'t3'!J97+'t3'!L97+'t3'!N97+'t3'!P97</f>
        <v>0</v>
      </c>
      <c r="AZ97" s="937">
        <f>'t1'!M97</f>
        <v>0</v>
      </c>
    </row>
    <row r="98" spans="1:52" ht="14.25" customHeight="1" thickBot="1" x14ac:dyDescent="0.3">
      <c r="A98" s="1001" t="str">
        <f>'t1'!A98</f>
        <v>Oper.re prof.le di II cat. Con funz. Di riabil. - BS</v>
      </c>
      <c r="B98" s="1027" t="str">
        <f>'t1'!B98</f>
        <v>S13051</v>
      </c>
      <c r="C98" s="467">
        <f>IF(ISERROR(VLOOKUP($B98,IN_T10!$B$2:$AW$3000,2,FALSE))=TRUE,"",VLOOKUP($B98,IN_T10!$B$2:$AW$3000,2,FALSE))</f>
        <v>0</v>
      </c>
      <c r="D98" s="469">
        <f>IF(ISERROR(VLOOKUP($B98,IN_T10!$B$2:$AW$3000,3,FALSE))=TRUE,"",VLOOKUP($B98,IN_T10!$B$2:$AW$3000,3,FALSE))</f>
        <v>0</v>
      </c>
      <c r="E98" s="467">
        <f>IF(ISERROR(VLOOKUP($B98,IN_T10!$B$2:$AW$3000,4,FALSE))=TRUE,"",VLOOKUP($B98,IN_T10!$B$2:$AW$3000,4,FALSE))</f>
        <v>0</v>
      </c>
      <c r="F98" s="469">
        <f>IF(ISERROR(VLOOKUP($B98,IN_T10!$B$2:$AW$3000,5,FALSE))=TRUE,"",VLOOKUP($B98,IN_T10!$B$2:$AW$3000,5,FALSE))</f>
        <v>0</v>
      </c>
      <c r="G98" s="467">
        <f>IF(ISERROR(VLOOKUP($B98,IN_T10!$B$2:$AW$3000,6,FALSE))=TRUE,"",VLOOKUP($B98,IN_T10!$B$2:$AW$3000,6,FALSE))</f>
        <v>0</v>
      </c>
      <c r="H98" s="469">
        <f>IF(ISERROR(VLOOKUP($B98,IN_T10!$B$2:$AW$3000,7,FALSE))=TRUE,"",VLOOKUP($B98,IN_T10!$B$2:$AW$3000,7,FALSE))</f>
        <v>0</v>
      </c>
      <c r="I98" s="467">
        <f>IF(ISERROR(VLOOKUP($B98,IN_T10!$B$2:$AW$3000,8,FALSE))=TRUE,"",VLOOKUP($B98,IN_T10!$B$2:$AW$3000,8,FALSE))</f>
        <v>0</v>
      </c>
      <c r="J98" s="469">
        <f>IF(ISERROR(VLOOKUP($B98,IN_T10!$B$2:$AW$3000,9,FALSE))=TRUE,"",VLOOKUP($B98,IN_T10!$B$2:$AW$3000,9,FALSE))</f>
        <v>0</v>
      </c>
      <c r="K98" s="467">
        <f>IF(ISERROR(VLOOKUP($B98,IN_T10!$B$2:$AW$3000,10,FALSE))=TRUE,"",VLOOKUP($B98,IN_T10!$B$2:$AW$3000,10,FALSE))</f>
        <v>0</v>
      </c>
      <c r="L98" s="469">
        <f>IF(ISERROR(VLOOKUP($B98,IN_T10!$B$2:$AW$3000,11,FALSE))=TRUE,"",VLOOKUP($B98,IN_T10!$B$2:$AW$3000,11,FALSE))</f>
        <v>0</v>
      </c>
      <c r="M98" s="467">
        <f>IF(ISERROR(VLOOKUP($B98,IN_T10!$B$2:$AW$3000,12,FALSE))=TRUE,"",VLOOKUP($B98,IN_T10!$B$2:$AW$3000,12,FALSE))</f>
        <v>0</v>
      </c>
      <c r="N98" s="469">
        <f>IF(ISERROR(VLOOKUP($B98,IN_T10!$B$2:$AW$3000,13,FALSE))=TRUE,"",VLOOKUP($B98,IN_T10!$B$2:$AW$3000,13,FALSE))</f>
        <v>0</v>
      </c>
      <c r="O98" s="467">
        <f>IF(ISERROR(VLOOKUP($B98,IN_T10!$B$2:$AW$3000,14,FALSE))=TRUE,"",VLOOKUP($B98,IN_T10!$B$2:$AW$3000,14,FALSE))</f>
        <v>0</v>
      </c>
      <c r="P98" s="469">
        <f>IF(ISERROR(VLOOKUP($B98,IN_T10!$B$2:$AW$3000,15,FALSE))=TRUE,"",VLOOKUP($B98,IN_T10!$B$2:$AW$3000,15,FALSE))</f>
        <v>0</v>
      </c>
      <c r="Q98" s="467">
        <f>IF(ISERROR(VLOOKUP($B98,IN_T10!$B$2:$AW$3000,16,FALSE))=TRUE,"",VLOOKUP($B98,IN_T10!$B$2:$AW$3000,16,FALSE))</f>
        <v>0</v>
      </c>
      <c r="R98" s="469">
        <f>IF(ISERROR(VLOOKUP($B98,IN_T10!$B$2:$AW$3000,17,FALSE))=TRUE,"",VLOOKUP($B98,IN_T10!$B$2:$AW$3000,17,FALSE))</f>
        <v>0</v>
      </c>
      <c r="S98" s="467">
        <f>IF(ISERROR(VLOOKUP($B98,IN_T10!$B$2:$AW$3000,18,FALSE))=TRUE,"",VLOOKUP($B98,IN_T10!$B$2:$AW$3000,18,FALSE))</f>
        <v>0</v>
      </c>
      <c r="T98" s="469">
        <f>IF(ISERROR(VLOOKUP($B98,IN_T10!$B$2:$AW$3000,19,FALSE))=TRUE,"",VLOOKUP($B98,IN_T10!$B$2:$AW$3000,19,FALSE))</f>
        <v>0</v>
      </c>
      <c r="U98" s="467">
        <v>0</v>
      </c>
      <c r="V98" s="469">
        <v>0</v>
      </c>
      <c r="W98" s="467">
        <f>IF(ISERROR(VLOOKUP($B98,IN_T10!$B$2:$AW$3000,22,FALSE))=TRUE,"",VLOOKUP($B98,IN_T10!$B$2:$AW$3000,22,FALSE))</f>
        <v>0</v>
      </c>
      <c r="X98" s="469">
        <f>IF(ISERROR(VLOOKUP($B98,IN_T10!$B$2:$AW$3000,23,FALSE))=TRUE,"",VLOOKUP($B98,IN_T10!$B$2:$AW$3000,23,FALSE))</f>
        <v>0</v>
      </c>
      <c r="Y98" s="467">
        <f>IF(ISERROR(VLOOKUP($B98,IN_T10!$B$2:$AW$3000,24,FALSE))=TRUE,"",VLOOKUP($B98,IN_T10!$B$2:$AW$3000,24,FALSE))</f>
        <v>0</v>
      </c>
      <c r="Z98" s="469">
        <f>IF(ISERROR(VLOOKUP($B98,IN_T10!$B$2:$AW$3000,25,FALSE))=TRUE,"",VLOOKUP($B98,IN_T10!$B$2:$AW$3000,25,FALSE))</f>
        <v>0</v>
      </c>
      <c r="AA98" s="467">
        <f>IF(ISERROR(VLOOKUP($B98,IN_T10!$B$2:$AW$3000,26,FALSE))=TRUE,"",VLOOKUP($B98,IN_T10!$B$2:$AW$3000,26,FALSE))</f>
        <v>0</v>
      </c>
      <c r="AB98" s="469">
        <f>IF(ISERROR(VLOOKUP($B98,IN_T10!$B$2:$AW$3000,27,FALSE))=TRUE,"",VLOOKUP($B98,IN_T10!$B$2:$AW$3000,27,FALSE))</f>
        <v>0</v>
      </c>
      <c r="AC98" s="467">
        <f>IF(ISERROR(VLOOKUP($B98,IN_T10!$B$2:$AW$3000,28,FALSE))=TRUE,"",VLOOKUP($B98,IN_T10!$B$2:$AW$3000,28,FALSE))</f>
        <v>0</v>
      </c>
      <c r="AD98" s="469">
        <f>IF(ISERROR(VLOOKUP($B98,IN_T10!$B$2:$AW$3000,29,FALSE))=TRUE,"",VLOOKUP($B98,IN_T10!$B$2:$AW$3000,29,FALSE))</f>
        <v>0</v>
      </c>
      <c r="AE98" s="467">
        <f>IF(ISERROR(VLOOKUP($B98,IN_T10!$B$2:$AW$3000,30,FALSE))=TRUE,"",VLOOKUP($B98,IN_T10!$B$2:$AW$3000,30,FALSE))</f>
        <v>0</v>
      </c>
      <c r="AF98" s="469">
        <f>IF(ISERROR(VLOOKUP($B98,IN_T10!$B$2:$AW$3000,31,FALSE))=TRUE,"",VLOOKUP($B98,IN_T10!$B$2:$AW$3000,31,FALSE))</f>
        <v>0</v>
      </c>
      <c r="AG98" s="467">
        <f>IF(ISERROR(VLOOKUP($B98,IN_T10!$B$2:$AW$3000,32,FALSE))=TRUE,"",VLOOKUP($B98,IN_T10!$B$2:$AW$3000,32,FALSE))</f>
        <v>0</v>
      </c>
      <c r="AH98" s="469">
        <f>IF(ISERROR(VLOOKUP($B98,IN_T10!$B$2:$AW$3000,33,FALSE))=TRUE,"",VLOOKUP($B98,IN_T10!$B$2:$AW$3000,33,FALSE))</f>
        <v>0</v>
      </c>
      <c r="AI98" s="467">
        <f>IF(ISERROR(VLOOKUP($B98,IN_T10!$B$2:$AW$3000,34,FALSE))=TRUE,"",VLOOKUP($B98,IN_T10!$B$2:$AW$3000,34,FALSE))</f>
        <v>0</v>
      </c>
      <c r="AJ98" s="469">
        <f>IF(ISERROR(VLOOKUP($B98,IN_T10!$B$2:$AW$3000,35,FALSE))=TRUE,"",VLOOKUP($B98,IN_T10!$B$2:$AW$3000,35,FALSE))</f>
        <v>0</v>
      </c>
      <c r="AK98" s="467">
        <f>IF(ISERROR(VLOOKUP($B98,IN_T10!$B$2:$AW$3000,36,FALSE))=TRUE,"",VLOOKUP($B98,IN_T10!$B$2:$AW$3000,36,FALSE))</f>
        <v>0</v>
      </c>
      <c r="AL98" s="469">
        <f>IF(ISERROR(VLOOKUP($B98,IN_T10!$B$2:$AW$3000,37,FALSE))=TRUE,"",VLOOKUP($B98,IN_T10!$B$2:$AW$3000,37,FALSE))</f>
        <v>0</v>
      </c>
      <c r="AM98" s="467">
        <f>IF(ISERROR(VLOOKUP($B98,IN_T10!$B$2:$AW$3000,38,FALSE))=TRUE,"",VLOOKUP($B98,IN_T10!$B$2:$AW$3000,38,FALSE))</f>
        <v>0</v>
      </c>
      <c r="AN98" s="469">
        <f>IF(ISERROR(VLOOKUP($B98,IN_T10!$B$2:$AW$3000,39,FALSE))=TRUE,"",VLOOKUP($B98,IN_T10!$B$2:$AW$3000,39,FALSE))</f>
        <v>0</v>
      </c>
      <c r="AO98" s="467">
        <f>IF(ISERROR(VLOOKUP($B98,IN_T10!$B$2:$AW$3000,40,FALSE))=TRUE,"",VLOOKUP($B98,IN_T10!$B$2:$AW$3000,40,FALSE))</f>
        <v>0</v>
      </c>
      <c r="AP98" s="469">
        <f>IF(ISERROR(VLOOKUP($B98,IN_T10!$B$2:$AW$3000,41,FALSE))=TRUE,"",VLOOKUP($B98,IN_T10!$B$2:$AW$3000,41,FALSE))</f>
        <v>0</v>
      </c>
      <c r="AQ98" s="467">
        <f>IF(ISERROR(VLOOKUP($B98,IN_T10!$B$2:$AW$3000,42,FALSE))=TRUE,"",VLOOKUP($B98,IN_T10!$B$2:$AW$3000,42,FALSE))</f>
        <v>0</v>
      </c>
      <c r="AR98" s="469">
        <f>IF(ISERROR(VLOOKUP($B98,IN_T10!$B$2:$AW$3000,43,FALSE))=TRUE,"",VLOOKUP($B98,IN_T10!$B$2:$AW$3000,43,FALSE))</f>
        <v>0</v>
      </c>
      <c r="AS98" s="467">
        <f>IF(ISERROR(VLOOKUP($B98,IN_T10!$B$2:$AW$3000,44,FALSE))=TRUE,"",VLOOKUP($B98,IN_T10!$B$2:$AW$3000,44,FALSE))</f>
        <v>0</v>
      </c>
      <c r="AT98" s="472">
        <f>IF(ISERROR(VLOOKUP($B98,IN_T10!$B$2:$AW$3000,45,FALSE))=TRUE,"",VLOOKUP($B98,IN_T10!$B$2:$AW$3000,45,FALSE))</f>
        <v>0</v>
      </c>
      <c r="AU98" s="1179">
        <f t="shared" si="3"/>
        <v>0</v>
      </c>
      <c r="AV98" s="1180">
        <f t="shared" si="4"/>
        <v>0</v>
      </c>
      <c r="AW98" s="1490" t="str">
        <f t="shared" si="5"/>
        <v>OK</v>
      </c>
      <c r="AX98" s="1488">
        <f>'t1'!K98-'t3'!C98-'t3'!E98-'t3'!G98-'t3'!I98+'t3'!K98+'t3'!M98+'t3'!O98</f>
        <v>0</v>
      </c>
      <c r="AY98" s="1489">
        <f>'t1'!L98-'t3'!D98-'t3'!F98-'t3'!H98-'t3'!J98+'t3'!L98+'t3'!N98+'t3'!P98</f>
        <v>0</v>
      </c>
      <c r="AZ98" s="937">
        <f>'t1'!M98</f>
        <v>0</v>
      </c>
    </row>
    <row r="99" spans="1:52" ht="14.25" customHeight="1" thickBot="1" x14ac:dyDescent="0.3">
      <c r="A99" s="1001" t="str">
        <f>'t1'!A99</f>
        <v>Profilo atipico ruolo sanitario</v>
      </c>
      <c r="B99" s="1027" t="str">
        <f>'t1'!B99</f>
        <v>S00062</v>
      </c>
      <c r="C99" s="467">
        <f>IF(ISERROR(VLOOKUP($B99,IN_T10!$B$2:$AW$3000,2,FALSE))=TRUE,"",VLOOKUP($B99,IN_T10!$B$2:$AW$3000,2,FALSE))</f>
        <v>0</v>
      </c>
      <c r="D99" s="469">
        <f>IF(ISERROR(VLOOKUP($B99,IN_T10!$B$2:$AW$3000,3,FALSE))=TRUE,"",VLOOKUP($B99,IN_T10!$B$2:$AW$3000,3,FALSE))</f>
        <v>0</v>
      </c>
      <c r="E99" s="467">
        <f>IF(ISERROR(VLOOKUP($B99,IN_T10!$B$2:$AW$3000,4,FALSE))=TRUE,"",VLOOKUP($B99,IN_T10!$B$2:$AW$3000,4,FALSE))</f>
        <v>0</v>
      </c>
      <c r="F99" s="469">
        <f>IF(ISERROR(VLOOKUP($B99,IN_T10!$B$2:$AW$3000,5,FALSE))=TRUE,"",VLOOKUP($B99,IN_T10!$B$2:$AW$3000,5,FALSE))</f>
        <v>0</v>
      </c>
      <c r="G99" s="467">
        <f>IF(ISERROR(VLOOKUP($B99,IN_T10!$B$2:$AW$3000,6,FALSE))=TRUE,"",VLOOKUP($B99,IN_T10!$B$2:$AW$3000,6,FALSE))</f>
        <v>0</v>
      </c>
      <c r="H99" s="469">
        <f>IF(ISERROR(VLOOKUP($B99,IN_T10!$B$2:$AW$3000,7,FALSE))=TRUE,"",VLOOKUP($B99,IN_T10!$B$2:$AW$3000,7,FALSE))</f>
        <v>0</v>
      </c>
      <c r="I99" s="467">
        <f>IF(ISERROR(VLOOKUP($B99,IN_T10!$B$2:$AW$3000,8,FALSE))=TRUE,"",VLOOKUP($B99,IN_T10!$B$2:$AW$3000,8,FALSE))</f>
        <v>0</v>
      </c>
      <c r="J99" s="469">
        <f>IF(ISERROR(VLOOKUP($B99,IN_T10!$B$2:$AW$3000,9,FALSE))=TRUE,"",VLOOKUP($B99,IN_T10!$B$2:$AW$3000,9,FALSE))</f>
        <v>0</v>
      </c>
      <c r="K99" s="467">
        <f>IF(ISERROR(VLOOKUP($B99,IN_T10!$B$2:$AW$3000,10,FALSE))=TRUE,"",VLOOKUP($B99,IN_T10!$B$2:$AW$3000,10,FALSE))</f>
        <v>0</v>
      </c>
      <c r="L99" s="469">
        <f>IF(ISERROR(VLOOKUP($B99,IN_T10!$B$2:$AW$3000,11,FALSE))=TRUE,"",VLOOKUP($B99,IN_T10!$B$2:$AW$3000,11,FALSE))</f>
        <v>0</v>
      </c>
      <c r="M99" s="467">
        <f>IF(ISERROR(VLOOKUP($B99,IN_T10!$B$2:$AW$3000,12,FALSE))=TRUE,"",VLOOKUP($B99,IN_T10!$B$2:$AW$3000,12,FALSE))</f>
        <v>0</v>
      </c>
      <c r="N99" s="469">
        <f>IF(ISERROR(VLOOKUP($B99,IN_T10!$B$2:$AW$3000,13,FALSE))=TRUE,"",VLOOKUP($B99,IN_T10!$B$2:$AW$3000,13,FALSE))</f>
        <v>0</v>
      </c>
      <c r="O99" s="467">
        <f>IF(ISERROR(VLOOKUP($B99,IN_T10!$B$2:$AW$3000,14,FALSE))=TRUE,"",VLOOKUP($B99,IN_T10!$B$2:$AW$3000,14,FALSE))</f>
        <v>0</v>
      </c>
      <c r="P99" s="469">
        <f>IF(ISERROR(VLOOKUP($B99,IN_T10!$B$2:$AW$3000,15,FALSE))=TRUE,"",VLOOKUP($B99,IN_T10!$B$2:$AW$3000,15,FALSE))</f>
        <v>0</v>
      </c>
      <c r="Q99" s="467">
        <f>IF(ISERROR(VLOOKUP($B99,IN_T10!$B$2:$AW$3000,16,FALSE))=TRUE,"",VLOOKUP($B99,IN_T10!$B$2:$AW$3000,16,FALSE))</f>
        <v>0</v>
      </c>
      <c r="R99" s="469">
        <f>IF(ISERROR(VLOOKUP($B99,IN_T10!$B$2:$AW$3000,17,FALSE))=TRUE,"",VLOOKUP($B99,IN_T10!$B$2:$AW$3000,17,FALSE))</f>
        <v>0</v>
      </c>
      <c r="S99" s="467">
        <f>IF(ISERROR(VLOOKUP($B99,IN_T10!$B$2:$AW$3000,18,FALSE))=TRUE,"",VLOOKUP($B99,IN_T10!$B$2:$AW$3000,18,FALSE))</f>
        <v>0</v>
      </c>
      <c r="T99" s="469">
        <f>IF(ISERROR(VLOOKUP($B99,IN_T10!$B$2:$AW$3000,19,FALSE))=TRUE,"",VLOOKUP($B99,IN_T10!$B$2:$AW$3000,19,FALSE))</f>
        <v>0</v>
      </c>
      <c r="U99" s="467">
        <v>0</v>
      </c>
      <c r="V99" s="469">
        <v>0</v>
      </c>
      <c r="W99" s="467">
        <f>IF(ISERROR(VLOOKUP($B99,IN_T10!$B$2:$AW$3000,22,FALSE))=TRUE,"",VLOOKUP($B99,IN_T10!$B$2:$AW$3000,22,FALSE))</f>
        <v>0</v>
      </c>
      <c r="X99" s="469">
        <f>IF(ISERROR(VLOOKUP($B99,IN_T10!$B$2:$AW$3000,23,FALSE))=TRUE,"",VLOOKUP($B99,IN_T10!$B$2:$AW$3000,23,FALSE))</f>
        <v>0</v>
      </c>
      <c r="Y99" s="467">
        <f>IF(ISERROR(VLOOKUP($B99,IN_T10!$B$2:$AW$3000,24,FALSE))=TRUE,"",VLOOKUP($B99,IN_T10!$B$2:$AW$3000,24,FALSE))</f>
        <v>0</v>
      </c>
      <c r="Z99" s="469">
        <f>IF(ISERROR(VLOOKUP($B99,IN_T10!$B$2:$AW$3000,25,FALSE))=TRUE,"",VLOOKUP($B99,IN_T10!$B$2:$AW$3000,25,FALSE))</f>
        <v>0</v>
      </c>
      <c r="AA99" s="467">
        <f>IF(ISERROR(VLOOKUP($B99,IN_T10!$B$2:$AW$3000,26,FALSE))=TRUE,"",VLOOKUP($B99,IN_T10!$B$2:$AW$3000,26,FALSE))</f>
        <v>0</v>
      </c>
      <c r="AB99" s="469">
        <f>IF(ISERROR(VLOOKUP($B99,IN_T10!$B$2:$AW$3000,27,FALSE))=TRUE,"",VLOOKUP($B99,IN_T10!$B$2:$AW$3000,27,FALSE))</f>
        <v>0</v>
      </c>
      <c r="AC99" s="467">
        <f>IF(ISERROR(VLOOKUP($B99,IN_T10!$B$2:$AW$3000,28,FALSE))=TRUE,"",VLOOKUP($B99,IN_T10!$B$2:$AW$3000,28,FALSE))</f>
        <v>0</v>
      </c>
      <c r="AD99" s="469">
        <f>IF(ISERROR(VLOOKUP($B99,IN_T10!$B$2:$AW$3000,29,FALSE))=TRUE,"",VLOOKUP($B99,IN_T10!$B$2:$AW$3000,29,FALSE))</f>
        <v>0</v>
      </c>
      <c r="AE99" s="467">
        <f>IF(ISERROR(VLOOKUP($B99,IN_T10!$B$2:$AW$3000,30,FALSE))=TRUE,"",VLOOKUP($B99,IN_T10!$B$2:$AW$3000,30,FALSE))</f>
        <v>0</v>
      </c>
      <c r="AF99" s="469">
        <f>IF(ISERROR(VLOOKUP($B99,IN_T10!$B$2:$AW$3000,31,FALSE))=TRUE,"",VLOOKUP($B99,IN_T10!$B$2:$AW$3000,31,FALSE))</f>
        <v>0</v>
      </c>
      <c r="AG99" s="467">
        <f>IF(ISERROR(VLOOKUP($B99,IN_T10!$B$2:$AW$3000,32,FALSE))=TRUE,"",VLOOKUP($B99,IN_T10!$B$2:$AW$3000,32,FALSE))</f>
        <v>0</v>
      </c>
      <c r="AH99" s="469">
        <f>IF(ISERROR(VLOOKUP($B99,IN_T10!$B$2:$AW$3000,33,FALSE))=TRUE,"",VLOOKUP($B99,IN_T10!$B$2:$AW$3000,33,FALSE))</f>
        <v>0</v>
      </c>
      <c r="AI99" s="467">
        <f>IF(ISERROR(VLOOKUP($B99,IN_T10!$B$2:$AW$3000,34,FALSE))=TRUE,"",VLOOKUP($B99,IN_T10!$B$2:$AW$3000,34,FALSE))</f>
        <v>0</v>
      </c>
      <c r="AJ99" s="469">
        <f>IF(ISERROR(VLOOKUP($B99,IN_T10!$B$2:$AW$3000,35,FALSE))=TRUE,"",VLOOKUP($B99,IN_T10!$B$2:$AW$3000,35,FALSE))</f>
        <v>0</v>
      </c>
      <c r="AK99" s="467">
        <f>IF(ISERROR(VLOOKUP($B99,IN_T10!$B$2:$AW$3000,36,FALSE))=TRUE,"",VLOOKUP($B99,IN_T10!$B$2:$AW$3000,36,FALSE))</f>
        <v>0</v>
      </c>
      <c r="AL99" s="469">
        <f>IF(ISERROR(VLOOKUP($B99,IN_T10!$B$2:$AW$3000,37,FALSE))=TRUE,"",VLOOKUP($B99,IN_T10!$B$2:$AW$3000,37,FALSE))</f>
        <v>0</v>
      </c>
      <c r="AM99" s="467">
        <f>IF(ISERROR(VLOOKUP($B99,IN_T10!$B$2:$AW$3000,38,FALSE))=TRUE,"",VLOOKUP($B99,IN_T10!$B$2:$AW$3000,38,FALSE))</f>
        <v>0</v>
      </c>
      <c r="AN99" s="469">
        <f>IF(ISERROR(VLOOKUP($B99,IN_T10!$B$2:$AW$3000,39,FALSE))=TRUE,"",VLOOKUP($B99,IN_T10!$B$2:$AW$3000,39,FALSE))</f>
        <v>0</v>
      </c>
      <c r="AO99" s="467">
        <f>IF(ISERROR(VLOOKUP($B99,IN_T10!$B$2:$AW$3000,40,FALSE))=TRUE,"",VLOOKUP($B99,IN_T10!$B$2:$AW$3000,40,FALSE))</f>
        <v>0</v>
      </c>
      <c r="AP99" s="469">
        <f>IF(ISERROR(VLOOKUP($B99,IN_T10!$B$2:$AW$3000,41,FALSE))=TRUE,"",VLOOKUP($B99,IN_T10!$B$2:$AW$3000,41,FALSE))</f>
        <v>0</v>
      </c>
      <c r="AQ99" s="467">
        <f>IF(ISERROR(VLOOKUP($B99,IN_T10!$B$2:$AW$3000,42,FALSE))=TRUE,"",VLOOKUP($B99,IN_T10!$B$2:$AW$3000,42,FALSE))</f>
        <v>0</v>
      </c>
      <c r="AR99" s="469">
        <f>IF(ISERROR(VLOOKUP($B99,IN_T10!$B$2:$AW$3000,43,FALSE))=TRUE,"",VLOOKUP($B99,IN_T10!$B$2:$AW$3000,43,FALSE))</f>
        <v>0</v>
      </c>
      <c r="AS99" s="467">
        <f>IF(ISERROR(VLOOKUP($B99,IN_T10!$B$2:$AW$3000,44,FALSE))=TRUE,"",VLOOKUP($B99,IN_T10!$B$2:$AW$3000,44,FALSE))</f>
        <v>0</v>
      </c>
      <c r="AT99" s="472">
        <f>IF(ISERROR(VLOOKUP($B99,IN_T10!$B$2:$AW$3000,45,FALSE))=TRUE,"",VLOOKUP($B99,IN_T10!$B$2:$AW$3000,45,FALSE))</f>
        <v>0</v>
      </c>
      <c r="AU99" s="1179">
        <f t="shared" si="3"/>
        <v>0</v>
      </c>
      <c r="AV99" s="1180">
        <f t="shared" si="4"/>
        <v>0</v>
      </c>
      <c r="AW99" s="1490" t="str">
        <f t="shared" si="5"/>
        <v>OK</v>
      </c>
      <c r="AX99" s="1488">
        <f>'t1'!K99-'t3'!C99-'t3'!E99-'t3'!G99-'t3'!I99+'t3'!K99+'t3'!M99+'t3'!O99</f>
        <v>0</v>
      </c>
      <c r="AY99" s="1489">
        <f>'t1'!L99-'t3'!D99-'t3'!F99-'t3'!H99-'t3'!J99+'t3'!L99+'t3'!N99+'t3'!P99</f>
        <v>0</v>
      </c>
      <c r="AZ99" s="937">
        <f>'t1'!M99</f>
        <v>0</v>
      </c>
    </row>
    <row r="100" spans="1:52" ht="14.25" customHeight="1" thickBot="1" x14ac:dyDescent="0.3">
      <c r="A100" s="1001" t="str">
        <f>'t1'!A100</f>
        <v>Avvocato dirig. Con incarico di struttura complessa</v>
      </c>
      <c r="B100" s="1027" t="str">
        <f>'t1'!B100</f>
        <v>PD0010</v>
      </c>
      <c r="C100" s="467">
        <f>IF(ISERROR(VLOOKUP($B100,IN_T10!$B$2:$AW$3000,2,FALSE))=TRUE,"",VLOOKUP($B100,IN_T10!$B$2:$AW$3000,2,FALSE))</f>
        <v>0</v>
      </c>
      <c r="D100" s="469">
        <f>IF(ISERROR(VLOOKUP($B100,IN_T10!$B$2:$AW$3000,3,FALSE))=TRUE,"",VLOOKUP($B100,IN_T10!$B$2:$AW$3000,3,FALSE))</f>
        <v>0</v>
      </c>
      <c r="E100" s="467">
        <f>IF(ISERROR(VLOOKUP($B100,IN_T10!$B$2:$AW$3000,4,FALSE))=TRUE,"",VLOOKUP($B100,IN_T10!$B$2:$AW$3000,4,FALSE))</f>
        <v>0</v>
      </c>
      <c r="F100" s="469">
        <f>IF(ISERROR(VLOOKUP($B100,IN_T10!$B$2:$AW$3000,5,FALSE))=TRUE,"",VLOOKUP($B100,IN_T10!$B$2:$AW$3000,5,FALSE))</f>
        <v>0</v>
      </c>
      <c r="G100" s="467">
        <f>IF(ISERROR(VLOOKUP($B100,IN_T10!$B$2:$AW$3000,6,FALSE))=TRUE,"",VLOOKUP($B100,IN_T10!$B$2:$AW$3000,6,FALSE))</f>
        <v>0</v>
      </c>
      <c r="H100" s="469">
        <f>IF(ISERROR(VLOOKUP($B100,IN_T10!$B$2:$AW$3000,7,FALSE))=TRUE,"",VLOOKUP($B100,IN_T10!$B$2:$AW$3000,7,FALSE))</f>
        <v>0</v>
      </c>
      <c r="I100" s="467">
        <f>IF(ISERROR(VLOOKUP($B100,IN_T10!$B$2:$AW$3000,8,FALSE))=TRUE,"",VLOOKUP($B100,IN_T10!$B$2:$AW$3000,8,FALSE))</f>
        <v>0</v>
      </c>
      <c r="J100" s="469">
        <f>IF(ISERROR(VLOOKUP($B100,IN_T10!$B$2:$AW$3000,9,FALSE))=TRUE,"",VLOOKUP($B100,IN_T10!$B$2:$AW$3000,9,FALSE))</f>
        <v>0</v>
      </c>
      <c r="K100" s="467">
        <f>IF(ISERROR(VLOOKUP($B100,IN_T10!$B$2:$AW$3000,10,FALSE))=TRUE,"",VLOOKUP($B100,IN_T10!$B$2:$AW$3000,10,FALSE))</f>
        <v>0</v>
      </c>
      <c r="L100" s="469">
        <f>IF(ISERROR(VLOOKUP($B100,IN_T10!$B$2:$AW$3000,11,FALSE))=TRUE,"",VLOOKUP($B100,IN_T10!$B$2:$AW$3000,11,FALSE))</f>
        <v>0</v>
      </c>
      <c r="M100" s="467">
        <f>IF(ISERROR(VLOOKUP($B100,IN_T10!$B$2:$AW$3000,12,FALSE))=TRUE,"",VLOOKUP($B100,IN_T10!$B$2:$AW$3000,12,FALSE))</f>
        <v>0</v>
      </c>
      <c r="N100" s="469">
        <f>IF(ISERROR(VLOOKUP($B100,IN_T10!$B$2:$AW$3000,13,FALSE))=TRUE,"",VLOOKUP($B100,IN_T10!$B$2:$AW$3000,13,FALSE))</f>
        <v>0</v>
      </c>
      <c r="O100" s="467">
        <f>IF(ISERROR(VLOOKUP($B100,IN_T10!$B$2:$AW$3000,14,FALSE))=TRUE,"",VLOOKUP($B100,IN_T10!$B$2:$AW$3000,14,FALSE))</f>
        <v>0</v>
      </c>
      <c r="P100" s="469">
        <f>IF(ISERROR(VLOOKUP($B100,IN_T10!$B$2:$AW$3000,15,FALSE))=TRUE,"",VLOOKUP($B100,IN_T10!$B$2:$AW$3000,15,FALSE))</f>
        <v>0</v>
      </c>
      <c r="Q100" s="467">
        <f>IF(ISERROR(VLOOKUP($B100,IN_T10!$B$2:$AW$3000,16,FALSE))=TRUE,"",VLOOKUP($B100,IN_T10!$B$2:$AW$3000,16,FALSE))</f>
        <v>0</v>
      </c>
      <c r="R100" s="469">
        <f>IF(ISERROR(VLOOKUP($B100,IN_T10!$B$2:$AW$3000,17,FALSE))=TRUE,"",VLOOKUP($B100,IN_T10!$B$2:$AW$3000,17,FALSE))</f>
        <v>0</v>
      </c>
      <c r="S100" s="467">
        <f>IF(ISERROR(VLOOKUP($B100,IN_T10!$B$2:$AW$3000,18,FALSE))=TRUE,"",VLOOKUP($B100,IN_T10!$B$2:$AW$3000,18,FALSE))</f>
        <v>0</v>
      </c>
      <c r="T100" s="469">
        <f>IF(ISERROR(VLOOKUP($B100,IN_T10!$B$2:$AW$3000,19,FALSE))=TRUE,"",VLOOKUP($B100,IN_T10!$B$2:$AW$3000,19,FALSE))</f>
        <v>0</v>
      </c>
      <c r="U100" s="467">
        <v>0</v>
      </c>
      <c r="V100" s="469">
        <v>0</v>
      </c>
      <c r="W100" s="467">
        <f>IF(ISERROR(VLOOKUP($B100,IN_T10!$B$2:$AW$3000,22,FALSE))=TRUE,"",VLOOKUP($B100,IN_T10!$B$2:$AW$3000,22,FALSE))</f>
        <v>0</v>
      </c>
      <c r="X100" s="469">
        <f>IF(ISERROR(VLOOKUP($B100,IN_T10!$B$2:$AW$3000,23,FALSE))=TRUE,"",VLOOKUP($B100,IN_T10!$B$2:$AW$3000,23,FALSE))</f>
        <v>0</v>
      </c>
      <c r="Y100" s="467">
        <f>IF(ISERROR(VLOOKUP($B100,IN_T10!$B$2:$AW$3000,24,FALSE))=TRUE,"",VLOOKUP($B100,IN_T10!$B$2:$AW$3000,24,FALSE))</f>
        <v>0</v>
      </c>
      <c r="Z100" s="469">
        <f>IF(ISERROR(VLOOKUP($B100,IN_T10!$B$2:$AW$3000,25,FALSE))=TRUE,"",VLOOKUP($B100,IN_T10!$B$2:$AW$3000,25,FALSE))</f>
        <v>0</v>
      </c>
      <c r="AA100" s="467">
        <f>IF(ISERROR(VLOOKUP($B100,IN_T10!$B$2:$AW$3000,26,FALSE))=TRUE,"",VLOOKUP($B100,IN_T10!$B$2:$AW$3000,26,FALSE))</f>
        <v>0</v>
      </c>
      <c r="AB100" s="469">
        <f>IF(ISERROR(VLOOKUP($B100,IN_T10!$B$2:$AW$3000,27,FALSE))=TRUE,"",VLOOKUP($B100,IN_T10!$B$2:$AW$3000,27,FALSE))</f>
        <v>0</v>
      </c>
      <c r="AC100" s="467">
        <f>IF(ISERROR(VLOOKUP($B100,IN_T10!$B$2:$AW$3000,28,FALSE))=TRUE,"",VLOOKUP($B100,IN_T10!$B$2:$AW$3000,28,FALSE))</f>
        <v>0</v>
      </c>
      <c r="AD100" s="469">
        <f>IF(ISERROR(VLOOKUP($B100,IN_T10!$B$2:$AW$3000,29,FALSE))=TRUE,"",VLOOKUP($B100,IN_T10!$B$2:$AW$3000,29,FALSE))</f>
        <v>0</v>
      </c>
      <c r="AE100" s="467">
        <f>IF(ISERROR(VLOOKUP($B100,IN_T10!$B$2:$AW$3000,30,FALSE))=TRUE,"",VLOOKUP($B100,IN_T10!$B$2:$AW$3000,30,FALSE))</f>
        <v>0</v>
      </c>
      <c r="AF100" s="469">
        <f>IF(ISERROR(VLOOKUP($B100,IN_T10!$B$2:$AW$3000,31,FALSE))=TRUE,"",VLOOKUP($B100,IN_T10!$B$2:$AW$3000,31,FALSE))</f>
        <v>0</v>
      </c>
      <c r="AG100" s="467">
        <f>IF(ISERROR(VLOOKUP($B100,IN_T10!$B$2:$AW$3000,32,FALSE))=TRUE,"",VLOOKUP($B100,IN_T10!$B$2:$AW$3000,32,FALSE))</f>
        <v>0</v>
      </c>
      <c r="AH100" s="469">
        <f>IF(ISERROR(VLOOKUP($B100,IN_T10!$B$2:$AW$3000,33,FALSE))=TRUE,"",VLOOKUP($B100,IN_T10!$B$2:$AW$3000,33,FALSE))</f>
        <v>0</v>
      </c>
      <c r="AI100" s="467">
        <f>IF(ISERROR(VLOOKUP($B100,IN_T10!$B$2:$AW$3000,34,FALSE))=TRUE,"",VLOOKUP($B100,IN_T10!$B$2:$AW$3000,34,FALSE))</f>
        <v>0</v>
      </c>
      <c r="AJ100" s="469">
        <f>IF(ISERROR(VLOOKUP($B100,IN_T10!$B$2:$AW$3000,35,FALSE))=TRUE,"",VLOOKUP($B100,IN_T10!$B$2:$AW$3000,35,FALSE))</f>
        <v>0</v>
      </c>
      <c r="AK100" s="467">
        <f>IF(ISERROR(VLOOKUP($B100,IN_T10!$B$2:$AW$3000,36,FALSE))=TRUE,"",VLOOKUP($B100,IN_T10!$B$2:$AW$3000,36,FALSE))</f>
        <v>0</v>
      </c>
      <c r="AL100" s="469">
        <f>IF(ISERROR(VLOOKUP($B100,IN_T10!$B$2:$AW$3000,37,FALSE))=TRUE,"",VLOOKUP($B100,IN_T10!$B$2:$AW$3000,37,FALSE))</f>
        <v>0</v>
      </c>
      <c r="AM100" s="467">
        <f>IF(ISERROR(VLOOKUP($B100,IN_T10!$B$2:$AW$3000,38,FALSE))=TRUE,"",VLOOKUP($B100,IN_T10!$B$2:$AW$3000,38,FALSE))</f>
        <v>0</v>
      </c>
      <c r="AN100" s="469">
        <f>IF(ISERROR(VLOOKUP($B100,IN_T10!$B$2:$AW$3000,39,FALSE))=TRUE,"",VLOOKUP($B100,IN_T10!$B$2:$AW$3000,39,FALSE))</f>
        <v>0</v>
      </c>
      <c r="AO100" s="467">
        <f>IF(ISERROR(VLOOKUP($B100,IN_T10!$B$2:$AW$3000,40,FALSE))=TRUE,"",VLOOKUP($B100,IN_T10!$B$2:$AW$3000,40,FALSE))</f>
        <v>0</v>
      </c>
      <c r="AP100" s="469">
        <f>IF(ISERROR(VLOOKUP($B100,IN_T10!$B$2:$AW$3000,41,FALSE))=TRUE,"",VLOOKUP($B100,IN_T10!$B$2:$AW$3000,41,FALSE))</f>
        <v>0</v>
      </c>
      <c r="AQ100" s="467">
        <f>IF(ISERROR(VLOOKUP($B100,IN_T10!$B$2:$AW$3000,42,FALSE))=TRUE,"",VLOOKUP($B100,IN_T10!$B$2:$AW$3000,42,FALSE))</f>
        <v>0</v>
      </c>
      <c r="AR100" s="469">
        <f>IF(ISERROR(VLOOKUP($B100,IN_T10!$B$2:$AW$3000,43,FALSE))=TRUE,"",VLOOKUP($B100,IN_T10!$B$2:$AW$3000,43,FALSE))</f>
        <v>0</v>
      </c>
      <c r="AS100" s="467">
        <f>IF(ISERROR(VLOOKUP($B100,IN_T10!$B$2:$AW$3000,44,FALSE))=TRUE,"",VLOOKUP($B100,IN_T10!$B$2:$AW$3000,44,FALSE))</f>
        <v>0</v>
      </c>
      <c r="AT100" s="472">
        <f>IF(ISERROR(VLOOKUP($B100,IN_T10!$B$2:$AW$3000,45,FALSE))=TRUE,"",VLOOKUP($B100,IN_T10!$B$2:$AW$3000,45,FALSE))</f>
        <v>0</v>
      </c>
      <c r="AU100" s="1179">
        <f t="shared" si="3"/>
        <v>0</v>
      </c>
      <c r="AV100" s="1180">
        <f t="shared" si="4"/>
        <v>0</v>
      </c>
      <c r="AW100" s="1490" t="str">
        <f t="shared" si="5"/>
        <v>OK</v>
      </c>
      <c r="AX100" s="1488">
        <f>'t1'!K100-'t3'!C100-'t3'!E100-'t3'!G100-'t3'!I100+'t3'!K100+'t3'!M100+'t3'!O100</f>
        <v>0</v>
      </c>
      <c r="AY100" s="1489">
        <f>'t1'!L100-'t3'!D100-'t3'!F100-'t3'!H100-'t3'!J100+'t3'!L100+'t3'!N100+'t3'!P100</f>
        <v>0</v>
      </c>
      <c r="AZ100" s="937">
        <f>'t1'!M100</f>
        <v>0</v>
      </c>
    </row>
    <row r="101" spans="1:52" ht="14.25" customHeight="1" thickBot="1" x14ac:dyDescent="0.3">
      <c r="A101" s="1001" t="str">
        <f>'t1'!A101</f>
        <v>Avvocato dirig. Con incarico di struttura semplice</v>
      </c>
      <c r="B101" s="1027" t="str">
        <f>'t1'!B101</f>
        <v>PD0S09</v>
      </c>
      <c r="C101" s="467">
        <f>IF(ISERROR(VLOOKUP($B101,IN_T10!$B$2:$AW$3000,2,FALSE))=TRUE,"",VLOOKUP($B101,IN_T10!$B$2:$AW$3000,2,FALSE))</f>
        <v>0</v>
      </c>
      <c r="D101" s="469">
        <f>IF(ISERROR(VLOOKUP($B101,IN_T10!$B$2:$AW$3000,3,FALSE))=TRUE,"",VLOOKUP($B101,IN_T10!$B$2:$AW$3000,3,FALSE))</f>
        <v>0</v>
      </c>
      <c r="E101" s="467">
        <f>IF(ISERROR(VLOOKUP($B101,IN_T10!$B$2:$AW$3000,4,FALSE))=TRUE,"",VLOOKUP($B101,IN_T10!$B$2:$AW$3000,4,FALSE))</f>
        <v>0</v>
      </c>
      <c r="F101" s="469">
        <f>IF(ISERROR(VLOOKUP($B101,IN_T10!$B$2:$AW$3000,5,FALSE))=TRUE,"",VLOOKUP($B101,IN_T10!$B$2:$AW$3000,5,FALSE))</f>
        <v>0</v>
      </c>
      <c r="G101" s="467">
        <f>IF(ISERROR(VLOOKUP($B101,IN_T10!$B$2:$AW$3000,6,FALSE))=TRUE,"",VLOOKUP($B101,IN_T10!$B$2:$AW$3000,6,FALSE))</f>
        <v>0</v>
      </c>
      <c r="H101" s="469">
        <f>IF(ISERROR(VLOOKUP($B101,IN_T10!$B$2:$AW$3000,7,FALSE))=TRUE,"",VLOOKUP($B101,IN_T10!$B$2:$AW$3000,7,FALSE))</f>
        <v>0</v>
      </c>
      <c r="I101" s="467">
        <f>IF(ISERROR(VLOOKUP($B101,IN_T10!$B$2:$AW$3000,8,FALSE))=TRUE,"",VLOOKUP($B101,IN_T10!$B$2:$AW$3000,8,FALSE))</f>
        <v>0</v>
      </c>
      <c r="J101" s="469">
        <f>IF(ISERROR(VLOOKUP($B101,IN_T10!$B$2:$AW$3000,9,FALSE))=TRUE,"",VLOOKUP($B101,IN_T10!$B$2:$AW$3000,9,FALSE))</f>
        <v>0</v>
      </c>
      <c r="K101" s="467">
        <f>IF(ISERROR(VLOOKUP($B101,IN_T10!$B$2:$AW$3000,10,FALSE))=TRUE,"",VLOOKUP($B101,IN_T10!$B$2:$AW$3000,10,FALSE))</f>
        <v>0</v>
      </c>
      <c r="L101" s="469">
        <f>IF(ISERROR(VLOOKUP($B101,IN_T10!$B$2:$AW$3000,11,FALSE))=TRUE,"",VLOOKUP($B101,IN_T10!$B$2:$AW$3000,11,FALSE))</f>
        <v>0</v>
      </c>
      <c r="M101" s="467">
        <f>IF(ISERROR(VLOOKUP($B101,IN_T10!$B$2:$AW$3000,12,FALSE))=TRUE,"",VLOOKUP($B101,IN_T10!$B$2:$AW$3000,12,FALSE))</f>
        <v>0</v>
      </c>
      <c r="N101" s="469">
        <f>IF(ISERROR(VLOOKUP($B101,IN_T10!$B$2:$AW$3000,13,FALSE))=TRUE,"",VLOOKUP($B101,IN_T10!$B$2:$AW$3000,13,FALSE))</f>
        <v>0</v>
      </c>
      <c r="O101" s="467">
        <f>IF(ISERROR(VLOOKUP($B101,IN_T10!$B$2:$AW$3000,14,FALSE))=TRUE,"",VLOOKUP($B101,IN_T10!$B$2:$AW$3000,14,FALSE))</f>
        <v>0</v>
      </c>
      <c r="P101" s="469">
        <f>IF(ISERROR(VLOOKUP($B101,IN_T10!$B$2:$AW$3000,15,FALSE))=TRUE,"",VLOOKUP($B101,IN_T10!$B$2:$AW$3000,15,FALSE))</f>
        <v>0</v>
      </c>
      <c r="Q101" s="467">
        <f>IF(ISERROR(VLOOKUP($B101,IN_T10!$B$2:$AW$3000,16,FALSE))=TRUE,"",VLOOKUP($B101,IN_T10!$B$2:$AW$3000,16,FALSE))</f>
        <v>0</v>
      </c>
      <c r="R101" s="469">
        <f>IF(ISERROR(VLOOKUP($B101,IN_T10!$B$2:$AW$3000,17,FALSE))=TRUE,"",VLOOKUP($B101,IN_T10!$B$2:$AW$3000,17,FALSE))</f>
        <v>0</v>
      </c>
      <c r="S101" s="467">
        <f>IF(ISERROR(VLOOKUP($B101,IN_T10!$B$2:$AW$3000,18,FALSE))=TRUE,"",VLOOKUP($B101,IN_T10!$B$2:$AW$3000,18,FALSE))</f>
        <v>0</v>
      </c>
      <c r="T101" s="469">
        <f>IF(ISERROR(VLOOKUP($B101,IN_T10!$B$2:$AW$3000,19,FALSE))=TRUE,"",VLOOKUP($B101,IN_T10!$B$2:$AW$3000,19,FALSE))</f>
        <v>0</v>
      </c>
      <c r="U101" s="467">
        <v>0</v>
      </c>
      <c r="V101" s="469">
        <v>0</v>
      </c>
      <c r="W101" s="467">
        <f>IF(ISERROR(VLOOKUP($B101,IN_T10!$B$2:$AW$3000,22,FALSE))=TRUE,"",VLOOKUP($B101,IN_T10!$B$2:$AW$3000,22,FALSE))</f>
        <v>0</v>
      </c>
      <c r="X101" s="469">
        <f>IF(ISERROR(VLOOKUP($B101,IN_T10!$B$2:$AW$3000,23,FALSE))=TRUE,"",VLOOKUP($B101,IN_T10!$B$2:$AW$3000,23,FALSE))</f>
        <v>0</v>
      </c>
      <c r="Y101" s="467">
        <f>IF(ISERROR(VLOOKUP($B101,IN_T10!$B$2:$AW$3000,24,FALSE))=TRUE,"",VLOOKUP($B101,IN_T10!$B$2:$AW$3000,24,FALSE))</f>
        <v>0</v>
      </c>
      <c r="Z101" s="469">
        <f>IF(ISERROR(VLOOKUP($B101,IN_T10!$B$2:$AW$3000,25,FALSE))=TRUE,"",VLOOKUP($B101,IN_T10!$B$2:$AW$3000,25,FALSE))</f>
        <v>0</v>
      </c>
      <c r="AA101" s="467">
        <f>IF(ISERROR(VLOOKUP($B101,IN_T10!$B$2:$AW$3000,26,FALSE))=TRUE,"",VLOOKUP($B101,IN_T10!$B$2:$AW$3000,26,FALSE))</f>
        <v>0</v>
      </c>
      <c r="AB101" s="469">
        <f>IF(ISERROR(VLOOKUP($B101,IN_T10!$B$2:$AW$3000,27,FALSE))=TRUE,"",VLOOKUP($B101,IN_T10!$B$2:$AW$3000,27,FALSE))</f>
        <v>0</v>
      </c>
      <c r="AC101" s="467">
        <f>IF(ISERROR(VLOOKUP($B101,IN_T10!$B$2:$AW$3000,28,FALSE))=TRUE,"",VLOOKUP($B101,IN_T10!$B$2:$AW$3000,28,FALSE))</f>
        <v>0</v>
      </c>
      <c r="AD101" s="469">
        <f>IF(ISERROR(VLOOKUP($B101,IN_T10!$B$2:$AW$3000,29,FALSE))=TRUE,"",VLOOKUP($B101,IN_T10!$B$2:$AW$3000,29,FALSE))</f>
        <v>0</v>
      </c>
      <c r="AE101" s="467">
        <f>IF(ISERROR(VLOOKUP($B101,IN_T10!$B$2:$AW$3000,30,FALSE))=TRUE,"",VLOOKUP($B101,IN_T10!$B$2:$AW$3000,30,FALSE))</f>
        <v>0</v>
      </c>
      <c r="AF101" s="469">
        <f>IF(ISERROR(VLOOKUP($B101,IN_T10!$B$2:$AW$3000,31,FALSE))=TRUE,"",VLOOKUP($B101,IN_T10!$B$2:$AW$3000,31,FALSE))</f>
        <v>0</v>
      </c>
      <c r="AG101" s="467">
        <f>IF(ISERROR(VLOOKUP($B101,IN_T10!$B$2:$AW$3000,32,FALSE))=TRUE,"",VLOOKUP($B101,IN_T10!$B$2:$AW$3000,32,FALSE))</f>
        <v>0</v>
      </c>
      <c r="AH101" s="469">
        <f>IF(ISERROR(VLOOKUP($B101,IN_T10!$B$2:$AW$3000,33,FALSE))=TRUE,"",VLOOKUP($B101,IN_T10!$B$2:$AW$3000,33,FALSE))</f>
        <v>0</v>
      </c>
      <c r="AI101" s="467">
        <f>IF(ISERROR(VLOOKUP($B101,IN_T10!$B$2:$AW$3000,34,FALSE))=TRUE,"",VLOOKUP($B101,IN_T10!$B$2:$AW$3000,34,FALSE))</f>
        <v>0</v>
      </c>
      <c r="AJ101" s="469">
        <f>IF(ISERROR(VLOOKUP($B101,IN_T10!$B$2:$AW$3000,35,FALSE))=TRUE,"",VLOOKUP($B101,IN_T10!$B$2:$AW$3000,35,FALSE))</f>
        <v>0</v>
      </c>
      <c r="AK101" s="467">
        <f>IF(ISERROR(VLOOKUP($B101,IN_T10!$B$2:$AW$3000,36,FALSE))=TRUE,"",VLOOKUP($B101,IN_T10!$B$2:$AW$3000,36,FALSE))</f>
        <v>0</v>
      </c>
      <c r="AL101" s="469">
        <f>IF(ISERROR(VLOOKUP($B101,IN_T10!$B$2:$AW$3000,37,FALSE))=TRUE,"",VLOOKUP($B101,IN_T10!$B$2:$AW$3000,37,FALSE))</f>
        <v>0</v>
      </c>
      <c r="AM101" s="467">
        <f>IF(ISERROR(VLOOKUP($B101,IN_T10!$B$2:$AW$3000,38,FALSE))=TRUE,"",VLOOKUP($B101,IN_T10!$B$2:$AW$3000,38,FALSE))</f>
        <v>0</v>
      </c>
      <c r="AN101" s="469">
        <f>IF(ISERROR(VLOOKUP($B101,IN_T10!$B$2:$AW$3000,39,FALSE))=TRUE,"",VLOOKUP($B101,IN_T10!$B$2:$AW$3000,39,FALSE))</f>
        <v>0</v>
      </c>
      <c r="AO101" s="467">
        <f>IF(ISERROR(VLOOKUP($B101,IN_T10!$B$2:$AW$3000,40,FALSE))=TRUE,"",VLOOKUP($B101,IN_T10!$B$2:$AW$3000,40,FALSE))</f>
        <v>0</v>
      </c>
      <c r="AP101" s="469">
        <f>IF(ISERROR(VLOOKUP($B101,IN_T10!$B$2:$AW$3000,41,FALSE))=TRUE,"",VLOOKUP($B101,IN_T10!$B$2:$AW$3000,41,FALSE))</f>
        <v>0</v>
      </c>
      <c r="AQ101" s="467">
        <f>IF(ISERROR(VLOOKUP($B101,IN_T10!$B$2:$AW$3000,42,FALSE))=TRUE,"",VLOOKUP($B101,IN_T10!$B$2:$AW$3000,42,FALSE))</f>
        <v>0</v>
      </c>
      <c r="AR101" s="469">
        <f>IF(ISERROR(VLOOKUP($B101,IN_T10!$B$2:$AW$3000,43,FALSE))=TRUE,"",VLOOKUP($B101,IN_T10!$B$2:$AW$3000,43,FALSE))</f>
        <v>0</v>
      </c>
      <c r="AS101" s="467">
        <f>IF(ISERROR(VLOOKUP($B101,IN_T10!$B$2:$AW$3000,44,FALSE))=TRUE,"",VLOOKUP($B101,IN_T10!$B$2:$AW$3000,44,FALSE))</f>
        <v>0</v>
      </c>
      <c r="AT101" s="472">
        <f>IF(ISERROR(VLOOKUP($B101,IN_T10!$B$2:$AW$3000,45,FALSE))=TRUE,"",VLOOKUP($B101,IN_T10!$B$2:$AW$3000,45,FALSE))</f>
        <v>0</v>
      </c>
      <c r="AU101" s="1179">
        <f t="shared" si="3"/>
        <v>0</v>
      </c>
      <c r="AV101" s="1180">
        <f t="shared" si="4"/>
        <v>0</v>
      </c>
      <c r="AW101" s="1490" t="str">
        <f t="shared" si="5"/>
        <v>OK</v>
      </c>
      <c r="AX101" s="1488">
        <f>'t1'!K101-'t3'!C101-'t3'!E101-'t3'!G101-'t3'!I101+'t3'!K101+'t3'!M101+'t3'!O101</f>
        <v>0</v>
      </c>
      <c r="AY101" s="1489">
        <f>'t1'!L101-'t3'!D101-'t3'!F101-'t3'!H101-'t3'!J101+'t3'!L101+'t3'!N101+'t3'!P101</f>
        <v>0</v>
      </c>
      <c r="AZ101" s="937">
        <f>'t1'!M101</f>
        <v>0</v>
      </c>
    </row>
    <row r="102" spans="1:52" ht="14.25" customHeight="1" thickBot="1" x14ac:dyDescent="0.3">
      <c r="A102" s="1001" t="str">
        <f>'t1'!A102</f>
        <v>Avvocato dirig. Con altri incar.prof.li</v>
      </c>
      <c r="B102" s="1027" t="str">
        <f>'t1'!B102</f>
        <v>PD0A09</v>
      </c>
      <c r="C102" s="467">
        <f>IF(ISERROR(VLOOKUP($B102,IN_T10!$B$2:$AW$3000,2,FALSE))=TRUE,"",VLOOKUP($B102,IN_T10!$B$2:$AW$3000,2,FALSE))</f>
        <v>0</v>
      </c>
      <c r="D102" s="469">
        <f>IF(ISERROR(VLOOKUP($B102,IN_T10!$B$2:$AW$3000,3,FALSE))=TRUE,"",VLOOKUP($B102,IN_T10!$B$2:$AW$3000,3,FALSE))</f>
        <v>0</v>
      </c>
      <c r="E102" s="467">
        <f>IF(ISERROR(VLOOKUP($B102,IN_T10!$B$2:$AW$3000,4,FALSE))=TRUE,"",VLOOKUP($B102,IN_T10!$B$2:$AW$3000,4,FALSE))</f>
        <v>0</v>
      </c>
      <c r="F102" s="469">
        <f>IF(ISERROR(VLOOKUP($B102,IN_T10!$B$2:$AW$3000,5,FALSE))=TRUE,"",VLOOKUP($B102,IN_T10!$B$2:$AW$3000,5,FALSE))</f>
        <v>0</v>
      </c>
      <c r="G102" s="467">
        <f>IF(ISERROR(VLOOKUP($B102,IN_T10!$B$2:$AW$3000,6,FALSE))=TRUE,"",VLOOKUP($B102,IN_T10!$B$2:$AW$3000,6,FALSE))</f>
        <v>0</v>
      </c>
      <c r="H102" s="469">
        <f>IF(ISERROR(VLOOKUP($B102,IN_T10!$B$2:$AW$3000,7,FALSE))=TRUE,"",VLOOKUP($B102,IN_T10!$B$2:$AW$3000,7,FALSE))</f>
        <v>0</v>
      </c>
      <c r="I102" s="467">
        <f>IF(ISERROR(VLOOKUP($B102,IN_T10!$B$2:$AW$3000,8,FALSE))=TRUE,"",VLOOKUP($B102,IN_T10!$B$2:$AW$3000,8,FALSE))</f>
        <v>0</v>
      </c>
      <c r="J102" s="469">
        <f>IF(ISERROR(VLOOKUP($B102,IN_T10!$B$2:$AW$3000,9,FALSE))=TRUE,"",VLOOKUP($B102,IN_T10!$B$2:$AW$3000,9,FALSE))</f>
        <v>0</v>
      </c>
      <c r="K102" s="467">
        <f>IF(ISERROR(VLOOKUP($B102,IN_T10!$B$2:$AW$3000,10,FALSE))=TRUE,"",VLOOKUP($B102,IN_T10!$B$2:$AW$3000,10,FALSE))</f>
        <v>0</v>
      </c>
      <c r="L102" s="469">
        <f>IF(ISERROR(VLOOKUP($B102,IN_T10!$B$2:$AW$3000,11,FALSE))=TRUE,"",VLOOKUP($B102,IN_T10!$B$2:$AW$3000,11,FALSE))</f>
        <v>0</v>
      </c>
      <c r="M102" s="467">
        <f>IF(ISERROR(VLOOKUP($B102,IN_T10!$B$2:$AW$3000,12,FALSE))=TRUE,"",VLOOKUP($B102,IN_T10!$B$2:$AW$3000,12,FALSE))</f>
        <v>0</v>
      </c>
      <c r="N102" s="469">
        <f>IF(ISERROR(VLOOKUP($B102,IN_T10!$B$2:$AW$3000,13,FALSE))=TRUE,"",VLOOKUP($B102,IN_T10!$B$2:$AW$3000,13,FALSE))</f>
        <v>0</v>
      </c>
      <c r="O102" s="467">
        <f>IF(ISERROR(VLOOKUP($B102,IN_T10!$B$2:$AW$3000,14,FALSE))=TRUE,"",VLOOKUP($B102,IN_T10!$B$2:$AW$3000,14,FALSE))</f>
        <v>0</v>
      </c>
      <c r="P102" s="469">
        <f>IF(ISERROR(VLOOKUP($B102,IN_T10!$B$2:$AW$3000,15,FALSE))=TRUE,"",VLOOKUP($B102,IN_T10!$B$2:$AW$3000,15,FALSE))</f>
        <v>0</v>
      </c>
      <c r="Q102" s="467">
        <f>IF(ISERROR(VLOOKUP($B102,IN_T10!$B$2:$AW$3000,16,FALSE))=TRUE,"",VLOOKUP($B102,IN_T10!$B$2:$AW$3000,16,FALSE))</f>
        <v>0</v>
      </c>
      <c r="R102" s="469">
        <f>IF(ISERROR(VLOOKUP($B102,IN_T10!$B$2:$AW$3000,17,FALSE))=TRUE,"",VLOOKUP($B102,IN_T10!$B$2:$AW$3000,17,FALSE))</f>
        <v>0</v>
      </c>
      <c r="S102" s="467">
        <f>IF(ISERROR(VLOOKUP($B102,IN_T10!$B$2:$AW$3000,18,FALSE))=TRUE,"",VLOOKUP($B102,IN_T10!$B$2:$AW$3000,18,FALSE))</f>
        <v>0</v>
      </c>
      <c r="T102" s="469">
        <f>IF(ISERROR(VLOOKUP($B102,IN_T10!$B$2:$AW$3000,19,FALSE))=TRUE,"",VLOOKUP($B102,IN_T10!$B$2:$AW$3000,19,FALSE))</f>
        <v>0</v>
      </c>
      <c r="U102" s="467">
        <v>0</v>
      </c>
      <c r="V102" s="469">
        <v>0</v>
      </c>
      <c r="W102" s="467">
        <f>IF(ISERROR(VLOOKUP($B102,IN_T10!$B$2:$AW$3000,22,FALSE))=TRUE,"",VLOOKUP($B102,IN_T10!$B$2:$AW$3000,22,FALSE))</f>
        <v>0</v>
      </c>
      <c r="X102" s="469">
        <f>IF(ISERROR(VLOOKUP($B102,IN_T10!$B$2:$AW$3000,23,FALSE))=TRUE,"",VLOOKUP($B102,IN_T10!$B$2:$AW$3000,23,FALSE))</f>
        <v>0</v>
      </c>
      <c r="Y102" s="467">
        <f>IF(ISERROR(VLOOKUP($B102,IN_T10!$B$2:$AW$3000,24,FALSE))=TRUE,"",VLOOKUP($B102,IN_T10!$B$2:$AW$3000,24,FALSE))</f>
        <v>0</v>
      </c>
      <c r="Z102" s="469">
        <f>IF(ISERROR(VLOOKUP($B102,IN_T10!$B$2:$AW$3000,25,FALSE))=TRUE,"",VLOOKUP($B102,IN_T10!$B$2:$AW$3000,25,FALSE))</f>
        <v>0</v>
      </c>
      <c r="AA102" s="467">
        <f>IF(ISERROR(VLOOKUP($B102,IN_T10!$B$2:$AW$3000,26,FALSE))=TRUE,"",VLOOKUP($B102,IN_T10!$B$2:$AW$3000,26,FALSE))</f>
        <v>0</v>
      </c>
      <c r="AB102" s="469">
        <f>IF(ISERROR(VLOOKUP($B102,IN_T10!$B$2:$AW$3000,27,FALSE))=TRUE,"",VLOOKUP($B102,IN_T10!$B$2:$AW$3000,27,FALSE))</f>
        <v>0</v>
      </c>
      <c r="AC102" s="467">
        <f>IF(ISERROR(VLOOKUP($B102,IN_T10!$B$2:$AW$3000,28,FALSE))=TRUE,"",VLOOKUP($B102,IN_T10!$B$2:$AW$3000,28,FALSE))</f>
        <v>0</v>
      </c>
      <c r="AD102" s="469">
        <f>IF(ISERROR(VLOOKUP($B102,IN_T10!$B$2:$AW$3000,29,FALSE))=TRUE,"",VLOOKUP($B102,IN_T10!$B$2:$AW$3000,29,FALSE))</f>
        <v>0</v>
      </c>
      <c r="AE102" s="467">
        <f>IF(ISERROR(VLOOKUP($B102,IN_T10!$B$2:$AW$3000,30,FALSE))=TRUE,"",VLOOKUP($B102,IN_T10!$B$2:$AW$3000,30,FALSE))</f>
        <v>0</v>
      </c>
      <c r="AF102" s="469">
        <f>IF(ISERROR(VLOOKUP($B102,IN_T10!$B$2:$AW$3000,31,FALSE))=TRUE,"",VLOOKUP($B102,IN_T10!$B$2:$AW$3000,31,FALSE))</f>
        <v>0</v>
      </c>
      <c r="AG102" s="467">
        <f>IF(ISERROR(VLOOKUP($B102,IN_T10!$B$2:$AW$3000,32,FALSE))=TRUE,"",VLOOKUP($B102,IN_T10!$B$2:$AW$3000,32,FALSE))</f>
        <v>0</v>
      </c>
      <c r="AH102" s="469">
        <f>IF(ISERROR(VLOOKUP($B102,IN_T10!$B$2:$AW$3000,33,FALSE))=TRUE,"",VLOOKUP($B102,IN_T10!$B$2:$AW$3000,33,FALSE))</f>
        <v>0</v>
      </c>
      <c r="AI102" s="467">
        <f>IF(ISERROR(VLOOKUP($B102,IN_T10!$B$2:$AW$3000,34,FALSE))=TRUE,"",VLOOKUP($B102,IN_T10!$B$2:$AW$3000,34,FALSE))</f>
        <v>0</v>
      </c>
      <c r="AJ102" s="469">
        <f>IF(ISERROR(VLOOKUP($B102,IN_T10!$B$2:$AW$3000,35,FALSE))=TRUE,"",VLOOKUP($B102,IN_T10!$B$2:$AW$3000,35,FALSE))</f>
        <v>0</v>
      </c>
      <c r="AK102" s="467">
        <f>IF(ISERROR(VLOOKUP($B102,IN_T10!$B$2:$AW$3000,36,FALSE))=TRUE,"",VLOOKUP($B102,IN_T10!$B$2:$AW$3000,36,FALSE))</f>
        <v>0</v>
      </c>
      <c r="AL102" s="469">
        <f>IF(ISERROR(VLOOKUP($B102,IN_T10!$B$2:$AW$3000,37,FALSE))=TRUE,"",VLOOKUP($B102,IN_T10!$B$2:$AW$3000,37,FALSE))</f>
        <v>0</v>
      </c>
      <c r="AM102" s="467">
        <f>IF(ISERROR(VLOOKUP($B102,IN_T10!$B$2:$AW$3000,38,FALSE))=TRUE,"",VLOOKUP($B102,IN_T10!$B$2:$AW$3000,38,FALSE))</f>
        <v>0</v>
      </c>
      <c r="AN102" s="469">
        <f>IF(ISERROR(VLOOKUP($B102,IN_T10!$B$2:$AW$3000,39,FALSE))=TRUE,"",VLOOKUP($B102,IN_T10!$B$2:$AW$3000,39,FALSE))</f>
        <v>0</v>
      </c>
      <c r="AO102" s="467">
        <f>IF(ISERROR(VLOOKUP($B102,IN_T10!$B$2:$AW$3000,40,FALSE))=TRUE,"",VLOOKUP($B102,IN_T10!$B$2:$AW$3000,40,FALSE))</f>
        <v>0</v>
      </c>
      <c r="AP102" s="469">
        <f>IF(ISERROR(VLOOKUP($B102,IN_T10!$B$2:$AW$3000,41,FALSE))=TRUE,"",VLOOKUP($B102,IN_T10!$B$2:$AW$3000,41,FALSE))</f>
        <v>0</v>
      </c>
      <c r="AQ102" s="467">
        <f>IF(ISERROR(VLOOKUP($B102,IN_T10!$B$2:$AW$3000,42,FALSE))=TRUE,"",VLOOKUP($B102,IN_T10!$B$2:$AW$3000,42,FALSE))</f>
        <v>0</v>
      </c>
      <c r="AR102" s="469">
        <f>IF(ISERROR(VLOOKUP($B102,IN_T10!$B$2:$AW$3000,43,FALSE))=TRUE,"",VLOOKUP($B102,IN_T10!$B$2:$AW$3000,43,FALSE))</f>
        <v>0</v>
      </c>
      <c r="AS102" s="467">
        <f>IF(ISERROR(VLOOKUP($B102,IN_T10!$B$2:$AW$3000,44,FALSE))=TRUE,"",VLOOKUP($B102,IN_T10!$B$2:$AW$3000,44,FALSE))</f>
        <v>0</v>
      </c>
      <c r="AT102" s="472">
        <f>IF(ISERROR(VLOOKUP($B102,IN_T10!$B$2:$AW$3000,45,FALSE))=TRUE,"",VLOOKUP($B102,IN_T10!$B$2:$AW$3000,45,FALSE))</f>
        <v>0</v>
      </c>
      <c r="AU102" s="1179">
        <f t="shared" si="3"/>
        <v>0</v>
      </c>
      <c r="AV102" s="1180">
        <f t="shared" si="4"/>
        <v>0</v>
      </c>
      <c r="AW102" s="1490" t="str">
        <f t="shared" si="5"/>
        <v>OK</v>
      </c>
      <c r="AX102" s="1488">
        <f>'t1'!K102-'t3'!C102-'t3'!E102-'t3'!G102-'t3'!I102+'t3'!K102+'t3'!M102+'t3'!O102</f>
        <v>0</v>
      </c>
      <c r="AY102" s="1489">
        <f>'t1'!L102-'t3'!D102-'t3'!F102-'t3'!H102-'t3'!J102+'t3'!L102+'t3'!N102+'t3'!P102</f>
        <v>0</v>
      </c>
      <c r="AZ102" s="937">
        <f>'t1'!M102</f>
        <v>0</v>
      </c>
    </row>
    <row r="103" spans="1:52" ht="14.25" customHeight="1" thickBot="1" x14ac:dyDescent="0.3">
      <c r="A103" s="1001" t="str">
        <f>'t1'!A103</f>
        <v>Avvocato dir. A t. Determinato(art. 15-septies dlgs. 502/92)</v>
      </c>
      <c r="B103" s="1027" t="str">
        <f>'t1'!B103</f>
        <v>PD0605</v>
      </c>
      <c r="C103" s="467">
        <f>IF(ISERROR(VLOOKUP($B103,IN_T10!$B$2:$AW$3000,2,FALSE))=TRUE,"",VLOOKUP($B103,IN_T10!$B$2:$AW$3000,2,FALSE))</f>
        <v>0</v>
      </c>
      <c r="D103" s="469">
        <f>IF(ISERROR(VLOOKUP($B103,IN_T10!$B$2:$AW$3000,3,FALSE))=TRUE,"",VLOOKUP($B103,IN_T10!$B$2:$AW$3000,3,FALSE))</f>
        <v>0</v>
      </c>
      <c r="E103" s="467">
        <f>IF(ISERROR(VLOOKUP($B103,IN_T10!$B$2:$AW$3000,4,FALSE))=TRUE,"",VLOOKUP($B103,IN_T10!$B$2:$AW$3000,4,FALSE))</f>
        <v>0</v>
      </c>
      <c r="F103" s="469">
        <f>IF(ISERROR(VLOOKUP($B103,IN_T10!$B$2:$AW$3000,5,FALSE))=TRUE,"",VLOOKUP($B103,IN_T10!$B$2:$AW$3000,5,FALSE))</f>
        <v>0</v>
      </c>
      <c r="G103" s="467">
        <f>IF(ISERROR(VLOOKUP($B103,IN_T10!$B$2:$AW$3000,6,FALSE))=TRUE,"",VLOOKUP($B103,IN_T10!$B$2:$AW$3000,6,FALSE))</f>
        <v>0</v>
      </c>
      <c r="H103" s="469">
        <f>IF(ISERROR(VLOOKUP($B103,IN_T10!$B$2:$AW$3000,7,FALSE))=TRUE,"",VLOOKUP($B103,IN_T10!$B$2:$AW$3000,7,FALSE))</f>
        <v>0</v>
      </c>
      <c r="I103" s="467">
        <f>IF(ISERROR(VLOOKUP($B103,IN_T10!$B$2:$AW$3000,8,FALSE))=TRUE,"",VLOOKUP($B103,IN_T10!$B$2:$AW$3000,8,FALSE))</f>
        <v>0</v>
      </c>
      <c r="J103" s="469">
        <f>IF(ISERROR(VLOOKUP($B103,IN_T10!$B$2:$AW$3000,9,FALSE))=TRUE,"",VLOOKUP($B103,IN_T10!$B$2:$AW$3000,9,FALSE))</f>
        <v>0</v>
      </c>
      <c r="K103" s="467">
        <f>IF(ISERROR(VLOOKUP($B103,IN_T10!$B$2:$AW$3000,10,FALSE))=TRUE,"",VLOOKUP($B103,IN_T10!$B$2:$AW$3000,10,FALSE))</f>
        <v>0</v>
      </c>
      <c r="L103" s="469">
        <f>IF(ISERROR(VLOOKUP($B103,IN_T10!$B$2:$AW$3000,11,FALSE))=TRUE,"",VLOOKUP($B103,IN_T10!$B$2:$AW$3000,11,FALSE))</f>
        <v>0</v>
      </c>
      <c r="M103" s="467">
        <f>IF(ISERROR(VLOOKUP($B103,IN_T10!$B$2:$AW$3000,12,FALSE))=TRUE,"",VLOOKUP($B103,IN_T10!$B$2:$AW$3000,12,FALSE))</f>
        <v>0</v>
      </c>
      <c r="N103" s="469">
        <f>IF(ISERROR(VLOOKUP($B103,IN_T10!$B$2:$AW$3000,13,FALSE))=TRUE,"",VLOOKUP($B103,IN_T10!$B$2:$AW$3000,13,FALSE))</f>
        <v>0</v>
      </c>
      <c r="O103" s="467">
        <f>IF(ISERROR(VLOOKUP($B103,IN_T10!$B$2:$AW$3000,14,FALSE))=TRUE,"",VLOOKUP($B103,IN_T10!$B$2:$AW$3000,14,FALSE))</f>
        <v>0</v>
      </c>
      <c r="P103" s="469">
        <f>IF(ISERROR(VLOOKUP($B103,IN_T10!$B$2:$AW$3000,15,FALSE))=TRUE,"",VLOOKUP($B103,IN_T10!$B$2:$AW$3000,15,FALSE))</f>
        <v>0</v>
      </c>
      <c r="Q103" s="467">
        <f>IF(ISERROR(VLOOKUP($B103,IN_T10!$B$2:$AW$3000,16,FALSE))=TRUE,"",VLOOKUP($B103,IN_T10!$B$2:$AW$3000,16,FALSE))</f>
        <v>0</v>
      </c>
      <c r="R103" s="469">
        <f>IF(ISERROR(VLOOKUP($B103,IN_T10!$B$2:$AW$3000,17,FALSE))=TRUE,"",VLOOKUP($B103,IN_T10!$B$2:$AW$3000,17,FALSE))</f>
        <v>0</v>
      </c>
      <c r="S103" s="467">
        <f>IF(ISERROR(VLOOKUP($B103,IN_T10!$B$2:$AW$3000,18,FALSE))=TRUE,"",VLOOKUP($B103,IN_T10!$B$2:$AW$3000,18,FALSE))</f>
        <v>0</v>
      </c>
      <c r="T103" s="469">
        <f>IF(ISERROR(VLOOKUP($B103,IN_T10!$B$2:$AW$3000,19,FALSE))=TRUE,"",VLOOKUP($B103,IN_T10!$B$2:$AW$3000,19,FALSE))</f>
        <v>0</v>
      </c>
      <c r="U103" s="467">
        <v>0</v>
      </c>
      <c r="V103" s="469">
        <v>0</v>
      </c>
      <c r="W103" s="467">
        <f>IF(ISERROR(VLOOKUP($B103,IN_T10!$B$2:$AW$3000,22,FALSE))=TRUE,"",VLOOKUP($B103,IN_T10!$B$2:$AW$3000,22,FALSE))</f>
        <v>0</v>
      </c>
      <c r="X103" s="469">
        <f>IF(ISERROR(VLOOKUP($B103,IN_T10!$B$2:$AW$3000,23,FALSE))=TRUE,"",VLOOKUP($B103,IN_T10!$B$2:$AW$3000,23,FALSE))</f>
        <v>0</v>
      </c>
      <c r="Y103" s="467">
        <f>IF(ISERROR(VLOOKUP($B103,IN_T10!$B$2:$AW$3000,24,FALSE))=TRUE,"",VLOOKUP($B103,IN_T10!$B$2:$AW$3000,24,FALSE))</f>
        <v>0</v>
      </c>
      <c r="Z103" s="469">
        <f>IF(ISERROR(VLOOKUP($B103,IN_T10!$B$2:$AW$3000,25,FALSE))=TRUE,"",VLOOKUP($B103,IN_T10!$B$2:$AW$3000,25,FALSE))</f>
        <v>0</v>
      </c>
      <c r="AA103" s="467">
        <f>IF(ISERROR(VLOOKUP($B103,IN_T10!$B$2:$AW$3000,26,FALSE))=TRUE,"",VLOOKUP($B103,IN_T10!$B$2:$AW$3000,26,FALSE))</f>
        <v>0</v>
      </c>
      <c r="AB103" s="469">
        <f>IF(ISERROR(VLOOKUP($B103,IN_T10!$B$2:$AW$3000,27,FALSE))=TRUE,"",VLOOKUP($B103,IN_T10!$B$2:$AW$3000,27,FALSE))</f>
        <v>0</v>
      </c>
      <c r="AC103" s="467">
        <f>IF(ISERROR(VLOOKUP($B103,IN_T10!$B$2:$AW$3000,28,FALSE))=TRUE,"",VLOOKUP($B103,IN_T10!$B$2:$AW$3000,28,FALSE))</f>
        <v>0</v>
      </c>
      <c r="AD103" s="469">
        <f>IF(ISERROR(VLOOKUP($B103,IN_T10!$B$2:$AW$3000,29,FALSE))=TRUE,"",VLOOKUP($B103,IN_T10!$B$2:$AW$3000,29,FALSE))</f>
        <v>0</v>
      </c>
      <c r="AE103" s="467">
        <f>IF(ISERROR(VLOOKUP($B103,IN_T10!$B$2:$AW$3000,30,FALSE))=TRUE,"",VLOOKUP($B103,IN_T10!$B$2:$AW$3000,30,FALSE))</f>
        <v>0</v>
      </c>
      <c r="AF103" s="469">
        <f>IF(ISERROR(VLOOKUP($B103,IN_T10!$B$2:$AW$3000,31,FALSE))=TRUE,"",VLOOKUP($B103,IN_T10!$B$2:$AW$3000,31,FALSE))</f>
        <v>0</v>
      </c>
      <c r="AG103" s="467">
        <f>IF(ISERROR(VLOOKUP($B103,IN_T10!$B$2:$AW$3000,32,FALSE))=TRUE,"",VLOOKUP($B103,IN_T10!$B$2:$AW$3000,32,FALSE))</f>
        <v>0</v>
      </c>
      <c r="AH103" s="469">
        <f>IF(ISERROR(VLOOKUP($B103,IN_T10!$B$2:$AW$3000,33,FALSE))=TRUE,"",VLOOKUP($B103,IN_T10!$B$2:$AW$3000,33,FALSE))</f>
        <v>0</v>
      </c>
      <c r="AI103" s="467">
        <f>IF(ISERROR(VLOOKUP($B103,IN_T10!$B$2:$AW$3000,34,FALSE))=TRUE,"",VLOOKUP($B103,IN_T10!$B$2:$AW$3000,34,FALSE))</f>
        <v>0</v>
      </c>
      <c r="AJ103" s="469">
        <f>IF(ISERROR(VLOOKUP($B103,IN_T10!$B$2:$AW$3000,35,FALSE))=TRUE,"",VLOOKUP($B103,IN_T10!$B$2:$AW$3000,35,FALSE))</f>
        <v>0</v>
      </c>
      <c r="AK103" s="467">
        <f>IF(ISERROR(VLOOKUP($B103,IN_T10!$B$2:$AW$3000,36,FALSE))=TRUE,"",VLOOKUP($B103,IN_T10!$B$2:$AW$3000,36,FALSE))</f>
        <v>0</v>
      </c>
      <c r="AL103" s="469">
        <f>IF(ISERROR(VLOOKUP($B103,IN_T10!$B$2:$AW$3000,37,FALSE))=TRUE,"",VLOOKUP($B103,IN_T10!$B$2:$AW$3000,37,FALSE))</f>
        <v>0</v>
      </c>
      <c r="AM103" s="467">
        <f>IF(ISERROR(VLOOKUP($B103,IN_T10!$B$2:$AW$3000,38,FALSE))=TRUE,"",VLOOKUP($B103,IN_T10!$B$2:$AW$3000,38,FALSE))</f>
        <v>0</v>
      </c>
      <c r="AN103" s="469">
        <f>IF(ISERROR(VLOOKUP($B103,IN_T10!$B$2:$AW$3000,39,FALSE))=TRUE,"",VLOOKUP($B103,IN_T10!$B$2:$AW$3000,39,FALSE))</f>
        <v>0</v>
      </c>
      <c r="AO103" s="467">
        <f>IF(ISERROR(VLOOKUP($B103,IN_T10!$B$2:$AW$3000,40,FALSE))=TRUE,"",VLOOKUP($B103,IN_T10!$B$2:$AW$3000,40,FALSE))</f>
        <v>0</v>
      </c>
      <c r="AP103" s="469">
        <f>IF(ISERROR(VLOOKUP($B103,IN_T10!$B$2:$AW$3000,41,FALSE))=TRUE,"",VLOOKUP($B103,IN_T10!$B$2:$AW$3000,41,FALSE))</f>
        <v>0</v>
      </c>
      <c r="AQ103" s="467">
        <f>IF(ISERROR(VLOOKUP($B103,IN_T10!$B$2:$AW$3000,42,FALSE))=TRUE,"",VLOOKUP($B103,IN_T10!$B$2:$AW$3000,42,FALSE))</f>
        <v>0</v>
      </c>
      <c r="AR103" s="469">
        <f>IF(ISERROR(VLOOKUP($B103,IN_T10!$B$2:$AW$3000,43,FALSE))=TRUE,"",VLOOKUP($B103,IN_T10!$B$2:$AW$3000,43,FALSE))</f>
        <v>0</v>
      </c>
      <c r="AS103" s="467">
        <f>IF(ISERROR(VLOOKUP($B103,IN_T10!$B$2:$AW$3000,44,FALSE))=TRUE,"",VLOOKUP($B103,IN_T10!$B$2:$AW$3000,44,FALSE))</f>
        <v>0</v>
      </c>
      <c r="AT103" s="472">
        <f>IF(ISERROR(VLOOKUP($B103,IN_T10!$B$2:$AW$3000,45,FALSE))=TRUE,"",VLOOKUP($B103,IN_T10!$B$2:$AW$3000,45,FALSE))</f>
        <v>0</v>
      </c>
      <c r="AU103" s="1179">
        <f t="shared" si="3"/>
        <v>0</v>
      </c>
      <c r="AV103" s="1180">
        <f t="shared" si="4"/>
        <v>0</v>
      </c>
      <c r="AW103" s="1490" t="str">
        <f t="shared" si="5"/>
        <v>OK</v>
      </c>
      <c r="AX103" s="1488">
        <f>'t1'!K103-'t3'!C103-'t3'!E103-'t3'!G103-'t3'!I103+'t3'!K103+'t3'!M103+'t3'!O103</f>
        <v>0</v>
      </c>
      <c r="AY103" s="1489">
        <f>'t1'!L103-'t3'!D103-'t3'!F103-'t3'!H103-'t3'!J103+'t3'!L103+'t3'!N103+'t3'!P103</f>
        <v>0</v>
      </c>
      <c r="AZ103" s="937">
        <f>'t1'!M103</f>
        <v>0</v>
      </c>
    </row>
    <row r="104" spans="1:52" ht="14.25" customHeight="1" thickBot="1" x14ac:dyDescent="0.3">
      <c r="A104" s="1001" t="str">
        <f>'t1'!A104</f>
        <v>Ingegnere dirig. Con incarico di struttura complessa</v>
      </c>
      <c r="B104" s="1027" t="str">
        <f>'t1'!B104</f>
        <v>PD0046</v>
      </c>
      <c r="C104" s="467">
        <f>IF(ISERROR(VLOOKUP($B104,IN_T10!$B$2:$AW$3000,2,FALSE))=TRUE,"",VLOOKUP($B104,IN_T10!$B$2:$AW$3000,2,FALSE))</f>
        <v>0</v>
      </c>
      <c r="D104" s="469">
        <f>IF(ISERROR(VLOOKUP($B104,IN_T10!$B$2:$AW$3000,3,FALSE))=TRUE,"",VLOOKUP($B104,IN_T10!$B$2:$AW$3000,3,FALSE))</f>
        <v>0</v>
      </c>
      <c r="E104" s="467">
        <f>IF(ISERROR(VLOOKUP($B104,IN_T10!$B$2:$AW$3000,4,FALSE))=TRUE,"",VLOOKUP($B104,IN_T10!$B$2:$AW$3000,4,FALSE))</f>
        <v>0</v>
      </c>
      <c r="F104" s="469">
        <f>IF(ISERROR(VLOOKUP($B104,IN_T10!$B$2:$AW$3000,5,FALSE))=TRUE,"",VLOOKUP($B104,IN_T10!$B$2:$AW$3000,5,FALSE))</f>
        <v>0</v>
      </c>
      <c r="G104" s="467">
        <f>IF(ISERROR(VLOOKUP($B104,IN_T10!$B$2:$AW$3000,6,FALSE))=TRUE,"",VLOOKUP($B104,IN_T10!$B$2:$AW$3000,6,FALSE))</f>
        <v>0</v>
      </c>
      <c r="H104" s="469">
        <f>IF(ISERROR(VLOOKUP($B104,IN_T10!$B$2:$AW$3000,7,FALSE))=TRUE,"",VLOOKUP($B104,IN_T10!$B$2:$AW$3000,7,FALSE))</f>
        <v>0</v>
      </c>
      <c r="I104" s="467">
        <f>IF(ISERROR(VLOOKUP($B104,IN_T10!$B$2:$AW$3000,8,FALSE))=TRUE,"",VLOOKUP($B104,IN_T10!$B$2:$AW$3000,8,FALSE))</f>
        <v>0</v>
      </c>
      <c r="J104" s="469">
        <f>IF(ISERROR(VLOOKUP($B104,IN_T10!$B$2:$AW$3000,9,FALSE))=TRUE,"",VLOOKUP($B104,IN_T10!$B$2:$AW$3000,9,FALSE))</f>
        <v>0</v>
      </c>
      <c r="K104" s="467">
        <f>IF(ISERROR(VLOOKUP($B104,IN_T10!$B$2:$AW$3000,10,FALSE))=TRUE,"",VLOOKUP($B104,IN_T10!$B$2:$AW$3000,10,FALSE))</f>
        <v>0</v>
      </c>
      <c r="L104" s="469">
        <f>IF(ISERROR(VLOOKUP($B104,IN_T10!$B$2:$AW$3000,11,FALSE))=TRUE,"",VLOOKUP($B104,IN_T10!$B$2:$AW$3000,11,FALSE))</f>
        <v>0</v>
      </c>
      <c r="M104" s="467">
        <f>IF(ISERROR(VLOOKUP($B104,IN_T10!$B$2:$AW$3000,12,FALSE))=TRUE,"",VLOOKUP($B104,IN_T10!$B$2:$AW$3000,12,FALSE))</f>
        <v>0</v>
      </c>
      <c r="N104" s="469">
        <f>IF(ISERROR(VLOOKUP($B104,IN_T10!$B$2:$AW$3000,13,FALSE))=TRUE,"",VLOOKUP($B104,IN_T10!$B$2:$AW$3000,13,FALSE))</f>
        <v>0</v>
      </c>
      <c r="O104" s="467">
        <f>IF(ISERROR(VLOOKUP($B104,IN_T10!$B$2:$AW$3000,14,FALSE))=TRUE,"",VLOOKUP($B104,IN_T10!$B$2:$AW$3000,14,FALSE))</f>
        <v>0</v>
      </c>
      <c r="P104" s="469">
        <f>IF(ISERROR(VLOOKUP($B104,IN_T10!$B$2:$AW$3000,15,FALSE))=TRUE,"",VLOOKUP($B104,IN_T10!$B$2:$AW$3000,15,FALSE))</f>
        <v>0</v>
      </c>
      <c r="Q104" s="467">
        <f>IF(ISERROR(VLOOKUP($B104,IN_T10!$B$2:$AW$3000,16,FALSE))=TRUE,"",VLOOKUP($B104,IN_T10!$B$2:$AW$3000,16,FALSE))</f>
        <v>0</v>
      </c>
      <c r="R104" s="469">
        <f>IF(ISERROR(VLOOKUP($B104,IN_T10!$B$2:$AW$3000,17,FALSE))=TRUE,"",VLOOKUP($B104,IN_T10!$B$2:$AW$3000,17,FALSE))</f>
        <v>0</v>
      </c>
      <c r="S104" s="467">
        <f>IF(ISERROR(VLOOKUP($B104,IN_T10!$B$2:$AW$3000,18,FALSE))=TRUE,"",VLOOKUP($B104,IN_T10!$B$2:$AW$3000,18,FALSE))</f>
        <v>0</v>
      </c>
      <c r="T104" s="469">
        <f>IF(ISERROR(VLOOKUP($B104,IN_T10!$B$2:$AW$3000,19,FALSE))=TRUE,"",VLOOKUP($B104,IN_T10!$B$2:$AW$3000,19,FALSE))</f>
        <v>0</v>
      </c>
      <c r="U104" s="467">
        <v>1</v>
      </c>
      <c r="V104" s="469">
        <v>1</v>
      </c>
      <c r="W104" s="467">
        <f>IF(ISERROR(VLOOKUP($B104,IN_T10!$B$2:$AW$3000,22,FALSE))=TRUE,"",VLOOKUP($B104,IN_T10!$B$2:$AW$3000,22,FALSE))</f>
        <v>0</v>
      </c>
      <c r="X104" s="469">
        <f>IF(ISERROR(VLOOKUP($B104,IN_T10!$B$2:$AW$3000,23,FALSE))=TRUE,"",VLOOKUP($B104,IN_T10!$B$2:$AW$3000,23,FALSE))</f>
        <v>0</v>
      </c>
      <c r="Y104" s="467">
        <f>IF(ISERROR(VLOOKUP($B104,IN_T10!$B$2:$AW$3000,24,FALSE))=TRUE,"",VLOOKUP($B104,IN_T10!$B$2:$AW$3000,24,FALSE))</f>
        <v>0</v>
      </c>
      <c r="Z104" s="469">
        <f>IF(ISERROR(VLOOKUP($B104,IN_T10!$B$2:$AW$3000,25,FALSE))=TRUE,"",VLOOKUP($B104,IN_T10!$B$2:$AW$3000,25,FALSE))</f>
        <v>0</v>
      </c>
      <c r="AA104" s="467">
        <f>IF(ISERROR(VLOOKUP($B104,IN_T10!$B$2:$AW$3000,26,FALSE))=TRUE,"",VLOOKUP($B104,IN_T10!$B$2:$AW$3000,26,FALSE))</f>
        <v>0</v>
      </c>
      <c r="AB104" s="469">
        <f>IF(ISERROR(VLOOKUP($B104,IN_T10!$B$2:$AW$3000,27,FALSE))=TRUE,"",VLOOKUP($B104,IN_T10!$B$2:$AW$3000,27,FALSE))</f>
        <v>0</v>
      </c>
      <c r="AC104" s="467">
        <f>IF(ISERROR(VLOOKUP($B104,IN_T10!$B$2:$AW$3000,28,FALSE))=TRUE,"",VLOOKUP($B104,IN_T10!$B$2:$AW$3000,28,FALSE))</f>
        <v>0</v>
      </c>
      <c r="AD104" s="469">
        <f>IF(ISERROR(VLOOKUP($B104,IN_T10!$B$2:$AW$3000,29,FALSE))=TRUE,"",VLOOKUP($B104,IN_T10!$B$2:$AW$3000,29,FALSE))</f>
        <v>0</v>
      </c>
      <c r="AE104" s="467">
        <f>IF(ISERROR(VLOOKUP($B104,IN_T10!$B$2:$AW$3000,30,FALSE))=TRUE,"",VLOOKUP($B104,IN_T10!$B$2:$AW$3000,30,FALSE))</f>
        <v>0</v>
      </c>
      <c r="AF104" s="469">
        <f>IF(ISERROR(VLOOKUP($B104,IN_T10!$B$2:$AW$3000,31,FALSE))=TRUE,"",VLOOKUP($B104,IN_T10!$B$2:$AW$3000,31,FALSE))</f>
        <v>0</v>
      </c>
      <c r="AG104" s="467">
        <f>IF(ISERROR(VLOOKUP($B104,IN_T10!$B$2:$AW$3000,32,FALSE))=TRUE,"",VLOOKUP($B104,IN_T10!$B$2:$AW$3000,32,FALSE))</f>
        <v>0</v>
      </c>
      <c r="AH104" s="469">
        <f>IF(ISERROR(VLOOKUP($B104,IN_T10!$B$2:$AW$3000,33,FALSE))=TRUE,"",VLOOKUP($B104,IN_T10!$B$2:$AW$3000,33,FALSE))</f>
        <v>0</v>
      </c>
      <c r="AI104" s="467">
        <f>IF(ISERROR(VLOOKUP($B104,IN_T10!$B$2:$AW$3000,34,FALSE))=TRUE,"",VLOOKUP($B104,IN_T10!$B$2:$AW$3000,34,FALSE))</f>
        <v>0</v>
      </c>
      <c r="AJ104" s="469">
        <f>IF(ISERROR(VLOOKUP($B104,IN_T10!$B$2:$AW$3000,35,FALSE))=TRUE,"",VLOOKUP($B104,IN_T10!$B$2:$AW$3000,35,FALSE))</f>
        <v>0</v>
      </c>
      <c r="AK104" s="467">
        <f>IF(ISERROR(VLOOKUP($B104,IN_T10!$B$2:$AW$3000,36,FALSE))=TRUE,"",VLOOKUP($B104,IN_T10!$B$2:$AW$3000,36,FALSE))</f>
        <v>0</v>
      </c>
      <c r="AL104" s="469">
        <f>IF(ISERROR(VLOOKUP($B104,IN_T10!$B$2:$AW$3000,37,FALSE))=TRUE,"",VLOOKUP($B104,IN_T10!$B$2:$AW$3000,37,FALSE))</f>
        <v>0</v>
      </c>
      <c r="AM104" s="467">
        <f>IF(ISERROR(VLOOKUP($B104,IN_T10!$B$2:$AW$3000,38,FALSE))=TRUE,"",VLOOKUP($B104,IN_T10!$B$2:$AW$3000,38,FALSE))</f>
        <v>0</v>
      </c>
      <c r="AN104" s="469">
        <f>IF(ISERROR(VLOOKUP($B104,IN_T10!$B$2:$AW$3000,39,FALSE))=TRUE,"",VLOOKUP($B104,IN_T10!$B$2:$AW$3000,39,FALSE))</f>
        <v>0</v>
      </c>
      <c r="AO104" s="467">
        <f>IF(ISERROR(VLOOKUP($B104,IN_T10!$B$2:$AW$3000,40,FALSE))=TRUE,"",VLOOKUP($B104,IN_T10!$B$2:$AW$3000,40,FALSE))</f>
        <v>0</v>
      </c>
      <c r="AP104" s="469">
        <f>IF(ISERROR(VLOOKUP($B104,IN_T10!$B$2:$AW$3000,41,FALSE))=TRUE,"",VLOOKUP($B104,IN_T10!$B$2:$AW$3000,41,FALSE))</f>
        <v>0</v>
      </c>
      <c r="AQ104" s="467">
        <f>IF(ISERROR(VLOOKUP($B104,IN_T10!$B$2:$AW$3000,42,FALSE))=TRUE,"",VLOOKUP($B104,IN_T10!$B$2:$AW$3000,42,FALSE))</f>
        <v>0</v>
      </c>
      <c r="AR104" s="469">
        <f>IF(ISERROR(VLOOKUP($B104,IN_T10!$B$2:$AW$3000,43,FALSE))=TRUE,"",VLOOKUP($B104,IN_T10!$B$2:$AW$3000,43,FALSE))</f>
        <v>0</v>
      </c>
      <c r="AS104" s="467">
        <f>IF(ISERROR(VLOOKUP($B104,IN_T10!$B$2:$AW$3000,44,FALSE))=TRUE,"",VLOOKUP($B104,IN_T10!$B$2:$AW$3000,44,FALSE))</f>
        <v>0</v>
      </c>
      <c r="AT104" s="472">
        <f>IF(ISERROR(VLOOKUP($B104,IN_T10!$B$2:$AW$3000,45,FALSE))=TRUE,"",VLOOKUP($B104,IN_T10!$B$2:$AW$3000,45,FALSE))</f>
        <v>0</v>
      </c>
      <c r="AU104" s="1179">
        <f t="shared" si="3"/>
        <v>1</v>
      </c>
      <c r="AV104" s="1180">
        <f t="shared" si="4"/>
        <v>1</v>
      </c>
      <c r="AW104" s="1490" t="str">
        <f t="shared" si="5"/>
        <v>OK</v>
      </c>
      <c r="AX104" s="1488">
        <f>'t1'!K104-'t3'!C104-'t3'!E104-'t3'!G104-'t3'!I104+'t3'!K104+'t3'!M104+'t3'!O104</f>
        <v>1</v>
      </c>
      <c r="AY104" s="1489">
        <f>'t1'!L104-'t3'!D104-'t3'!F104-'t3'!H104-'t3'!J104+'t3'!L104+'t3'!N104+'t3'!P104</f>
        <v>1</v>
      </c>
      <c r="AZ104" s="937">
        <f>'t1'!M104</f>
        <v>1</v>
      </c>
    </row>
    <row r="105" spans="1:52" ht="14.25" customHeight="1" thickBot="1" x14ac:dyDescent="0.3">
      <c r="A105" s="1001" t="str">
        <f>'t1'!A105</f>
        <v>Ingegnere dirig. Con incarico di struttura semplice</v>
      </c>
      <c r="B105" s="1027" t="str">
        <f>'t1'!B105</f>
        <v>PD0S45</v>
      </c>
      <c r="C105" s="467">
        <f>IF(ISERROR(VLOOKUP($B105,IN_T10!$B$2:$AW$3000,2,FALSE))=TRUE,"",VLOOKUP($B105,IN_T10!$B$2:$AW$3000,2,FALSE))</f>
        <v>0</v>
      </c>
      <c r="D105" s="469">
        <f>IF(ISERROR(VLOOKUP($B105,IN_T10!$B$2:$AW$3000,3,FALSE))=TRUE,"",VLOOKUP($B105,IN_T10!$B$2:$AW$3000,3,FALSE))</f>
        <v>0</v>
      </c>
      <c r="E105" s="467">
        <f>IF(ISERROR(VLOOKUP($B105,IN_T10!$B$2:$AW$3000,4,FALSE))=TRUE,"",VLOOKUP($B105,IN_T10!$B$2:$AW$3000,4,FALSE))</f>
        <v>0</v>
      </c>
      <c r="F105" s="469">
        <f>IF(ISERROR(VLOOKUP($B105,IN_T10!$B$2:$AW$3000,5,FALSE))=TRUE,"",VLOOKUP($B105,IN_T10!$B$2:$AW$3000,5,FALSE))</f>
        <v>0</v>
      </c>
      <c r="G105" s="467">
        <f>IF(ISERROR(VLOOKUP($B105,IN_T10!$B$2:$AW$3000,6,FALSE))=TRUE,"",VLOOKUP($B105,IN_T10!$B$2:$AW$3000,6,FALSE))</f>
        <v>0</v>
      </c>
      <c r="H105" s="469">
        <f>IF(ISERROR(VLOOKUP($B105,IN_T10!$B$2:$AW$3000,7,FALSE))=TRUE,"",VLOOKUP($B105,IN_T10!$B$2:$AW$3000,7,FALSE))</f>
        <v>0</v>
      </c>
      <c r="I105" s="467">
        <f>IF(ISERROR(VLOOKUP($B105,IN_T10!$B$2:$AW$3000,8,FALSE))=TRUE,"",VLOOKUP($B105,IN_T10!$B$2:$AW$3000,8,FALSE))</f>
        <v>0</v>
      </c>
      <c r="J105" s="469">
        <f>IF(ISERROR(VLOOKUP($B105,IN_T10!$B$2:$AW$3000,9,FALSE))=TRUE,"",VLOOKUP($B105,IN_T10!$B$2:$AW$3000,9,FALSE))</f>
        <v>0</v>
      </c>
      <c r="K105" s="467">
        <f>IF(ISERROR(VLOOKUP($B105,IN_T10!$B$2:$AW$3000,10,FALSE))=TRUE,"",VLOOKUP($B105,IN_T10!$B$2:$AW$3000,10,FALSE))</f>
        <v>0</v>
      </c>
      <c r="L105" s="469">
        <f>IF(ISERROR(VLOOKUP($B105,IN_T10!$B$2:$AW$3000,11,FALSE))=TRUE,"",VLOOKUP($B105,IN_T10!$B$2:$AW$3000,11,FALSE))</f>
        <v>0</v>
      </c>
      <c r="M105" s="467">
        <f>IF(ISERROR(VLOOKUP($B105,IN_T10!$B$2:$AW$3000,12,FALSE))=TRUE,"",VLOOKUP($B105,IN_T10!$B$2:$AW$3000,12,FALSE))</f>
        <v>0</v>
      </c>
      <c r="N105" s="469">
        <f>IF(ISERROR(VLOOKUP($B105,IN_T10!$B$2:$AW$3000,13,FALSE))=TRUE,"",VLOOKUP($B105,IN_T10!$B$2:$AW$3000,13,FALSE))</f>
        <v>0</v>
      </c>
      <c r="O105" s="467">
        <f>IF(ISERROR(VLOOKUP($B105,IN_T10!$B$2:$AW$3000,14,FALSE))=TRUE,"",VLOOKUP($B105,IN_T10!$B$2:$AW$3000,14,FALSE))</f>
        <v>0</v>
      </c>
      <c r="P105" s="469">
        <f>IF(ISERROR(VLOOKUP($B105,IN_T10!$B$2:$AW$3000,15,FALSE))=TRUE,"",VLOOKUP($B105,IN_T10!$B$2:$AW$3000,15,FALSE))</f>
        <v>0</v>
      </c>
      <c r="Q105" s="467">
        <f>IF(ISERROR(VLOOKUP($B105,IN_T10!$B$2:$AW$3000,16,FALSE))=TRUE,"",VLOOKUP($B105,IN_T10!$B$2:$AW$3000,16,FALSE))</f>
        <v>0</v>
      </c>
      <c r="R105" s="469">
        <f>IF(ISERROR(VLOOKUP($B105,IN_T10!$B$2:$AW$3000,17,FALSE))=TRUE,"",VLOOKUP($B105,IN_T10!$B$2:$AW$3000,17,FALSE))</f>
        <v>0</v>
      </c>
      <c r="S105" s="467">
        <f>IF(ISERROR(VLOOKUP($B105,IN_T10!$B$2:$AW$3000,18,FALSE))=TRUE,"",VLOOKUP($B105,IN_T10!$B$2:$AW$3000,18,FALSE))</f>
        <v>0</v>
      </c>
      <c r="T105" s="469">
        <f>IF(ISERROR(VLOOKUP($B105,IN_T10!$B$2:$AW$3000,19,FALSE))=TRUE,"",VLOOKUP($B105,IN_T10!$B$2:$AW$3000,19,FALSE))</f>
        <v>0</v>
      </c>
      <c r="U105" s="467">
        <v>0</v>
      </c>
      <c r="V105" s="469">
        <v>0</v>
      </c>
      <c r="W105" s="467">
        <f>IF(ISERROR(VLOOKUP($B105,IN_T10!$B$2:$AW$3000,22,FALSE))=TRUE,"",VLOOKUP($B105,IN_T10!$B$2:$AW$3000,22,FALSE))</f>
        <v>0</v>
      </c>
      <c r="X105" s="469">
        <f>IF(ISERROR(VLOOKUP($B105,IN_T10!$B$2:$AW$3000,23,FALSE))=TRUE,"",VLOOKUP($B105,IN_T10!$B$2:$AW$3000,23,FALSE))</f>
        <v>0</v>
      </c>
      <c r="Y105" s="467">
        <f>IF(ISERROR(VLOOKUP($B105,IN_T10!$B$2:$AW$3000,24,FALSE))=TRUE,"",VLOOKUP($B105,IN_T10!$B$2:$AW$3000,24,FALSE))</f>
        <v>0</v>
      </c>
      <c r="Z105" s="469">
        <f>IF(ISERROR(VLOOKUP($B105,IN_T10!$B$2:$AW$3000,25,FALSE))=TRUE,"",VLOOKUP($B105,IN_T10!$B$2:$AW$3000,25,FALSE))</f>
        <v>0</v>
      </c>
      <c r="AA105" s="467">
        <f>IF(ISERROR(VLOOKUP($B105,IN_T10!$B$2:$AW$3000,26,FALSE))=TRUE,"",VLOOKUP($B105,IN_T10!$B$2:$AW$3000,26,FALSE))</f>
        <v>0</v>
      </c>
      <c r="AB105" s="469">
        <f>IF(ISERROR(VLOOKUP($B105,IN_T10!$B$2:$AW$3000,27,FALSE))=TRUE,"",VLOOKUP($B105,IN_T10!$B$2:$AW$3000,27,FALSE))</f>
        <v>0</v>
      </c>
      <c r="AC105" s="467">
        <f>IF(ISERROR(VLOOKUP($B105,IN_T10!$B$2:$AW$3000,28,FALSE))=TRUE,"",VLOOKUP($B105,IN_T10!$B$2:$AW$3000,28,FALSE))</f>
        <v>0</v>
      </c>
      <c r="AD105" s="469">
        <f>IF(ISERROR(VLOOKUP($B105,IN_T10!$B$2:$AW$3000,29,FALSE))=TRUE,"",VLOOKUP($B105,IN_T10!$B$2:$AW$3000,29,FALSE))</f>
        <v>0</v>
      </c>
      <c r="AE105" s="467">
        <f>IF(ISERROR(VLOOKUP($B105,IN_T10!$B$2:$AW$3000,30,FALSE))=TRUE,"",VLOOKUP($B105,IN_T10!$B$2:$AW$3000,30,FALSE))</f>
        <v>0</v>
      </c>
      <c r="AF105" s="469">
        <f>IF(ISERROR(VLOOKUP($B105,IN_T10!$B$2:$AW$3000,31,FALSE))=TRUE,"",VLOOKUP($B105,IN_T10!$B$2:$AW$3000,31,FALSE))</f>
        <v>0</v>
      </c>
      <c r="AG105" s="467">
        <f>IF(ISERROR(VLOOKUP($B105,IN_T10!$B$2:$AW$3000,32,FALSE))=TRUE,"",VLOOKUP($B105,IN_T10!$B$2:$AW$3000,32,FALSE))</f>
        <v>0</v>
      </c>
      <c r="AH105" s="469">
        <f>IF(ISERROR(VLOOKUP($B105,IN_T10!$B$2:$AW$3000,33,FALSE))=TRUE,"",VLOOKUP($B105,IN_T10!$B$2:$AW$3000,33,FALSE))</f>
        <v>0</v>
      </c>
      <c r="AI105" s="467">
        <f>IF(ISERROR(VLOOKUP($B105,IN_T10!$B$2:$AW$3000,34,FALSE))=TRUE,"",VLOOKUP($B105,IN_T10!$B$2:$AW$3000,34,FALSE))</f>
        <v>0</v>
      </c>
      <c r="AJ105" s="469">
        <f>IF(ISERROR(VLOOKUP($B105,IN_T10!$B$2:$AW$3000,35,FALSE))=TRUE,"",VLOOKUP($B105,IN_T10!$B$2:$AW$3000,35,FALSE))</f>
        <v>0</v>
      </c>
      <c r="AK105" s="467">
        <f>IF(ISERROR(VLOOKUP($B105,IN_T10!$B$2:$AW$3000,36,FALSE))=TRUE,"",VLOOKUP($B105,IN_T10!$B$2:$AW$3000,36,FALSE))</f>
        <v>0</v>
      </c>
      <c r="AL105" s="469">
        <f>IF(ISERROR(VLOOKUP($B105,IN_T10!$B$2:$AW$3000,37,FALSE))=TRUE,"",VLOOKUP($B105,IN_T10!$B$2:$AW$3000,37,FALSE))</f>
        <v>0</v>
      </c>
      <c r="AM105" s="467">
        <f>IF(ISERROR(VLOOKUP($B105,IN_T10!$B$2:$AW$3000,38,FALSE))=TRUE,"",VLOOKUP($B105,IN_T10!$B$2:$AW$3000,38,FALSE))</f>
        <v>0</v>
      </c>
      <c r="AN105" s="469">
        <f>IF(ISERROR(VLOOKUP($B105,IN_T10!$B$2:$AW$3000,39,FALSE))=TRUE,"",VLOOKUP($B105,IN_T10!$B$2:$AW$3000,39,FALSE))</f>
        <v>0</v>
      </c>
      <c r="AO105" s="467">
        <f>IF(ISERROR(VLOOKUP($B105,IN_T10!$B$2:$AW$3000,40,FALSE))=TRUE,"",VLOOKUP($B105,IN_T10!$B$2:$AW$3000,40,FALSE))</f>
        <v>0</v>
      </c>
      <c r="AP105" s="469">
        <f>IF(ISERROR(VLOOKUP($B105,IN_T10!$B$2:$AW$3000,41,FALSE))=TRUE,"",VLOOKUP($B105,IN_T10!$B$2:$AW$3000,41,FALSE))</f>
        <v>0</v>
      </c>
      <c r="AQ105" s="467">
        <f>IF(ISERROR(VLOOKUP($B105,IN_T10!$B$2:$AW$3000,42,FALSE))=TRUE,"",VLOOKUP($B105,IN_T10!$B$2:$AW$3000,42,FALSE))</f>
        <v>0</v>
      </c>
      <c r="AR105" s="469">
        <f>IF(ISERROR(VLOOKUP($B105,IN_T10!$B$2:$AW$3000,43,FALSE))=TRUE,"",VLOOKUP($B105,IN_T10!$B$2:$AW$3000,43,FALSE))</f>
        <v>0</v>
      </c>
      <c r="AS105" s="467">
        <f>IF(ISERROR(VLOOKUP($B105,IN_T10!$B$2:$AW$3000,44,FALSE))=TRUE,"",VLOOKUP($B105,IN_T10!$B$2:$AW$3000,44,FALSE))</f>
        <v>0</v>
      </c>
      <c r="AT105" s="472">
        <f>IF(ISERROR(VLOOKUP($B105,IN_T10!$B$2:$AW$3000,45,FALSE))=TRUE,"",VLOOKUP($B105,IN_T10!$B$2:$AW$3000,45,FALSE))</f>
        <v>0</v>
      </c>
      <c r="AU105" s="1179">
        <f t="shared" si="3"/>
        <v>0</v>
      </c>
      <c r="AV105" s="1180">
        <f t="shared" si="4"/>
        <v>0</v>
      </c>
      <c r="AW105" s="1490" t="str">
        <f t="shared" si="5"/>
        <v>OK</v>
      </c>
      <c r="AX105" s="1488">
        <f>'t1'!K105-'t3'!C105-'t3'!E105-'t3'!G105-'t3'!I105+'t3'!K105+'t3'!M105+'t3'!O105</f>
        <v>0</v>
      </c>
      <c r="AY105" s="1489">
        <f>'t1'!L105-'t3'!D105-'t3'!F105-'t3'!H105-'t3'!J105+'t3'!L105+'t3'!N105+'t3'!P105</f>
        <v>0</v>
      </c>
      <c r="AZ105" s="937">
        <f>'t1'!M105</f>
        <v>0</v>
      </c>
    </row>
    <row r="106" spans="1:52" ht="14.25" customHeight="1" thickBot="1" x14ac:dyDescent="0.3">
      <c r="A106" s="1001" t="str">
        <f>'t1'!A106</f>
        <v>Ingegnere dirig. Con altri incar.prof.li</v>
      </c>
      <c r="B106" s="1027" t="str">
        <f>'t1'!B106</f>
        <v>PD0A45</v>
      </c>
      <c r="C106" s="467">
        <f>IF(ISERROR(VLOOKUP($B106,IN_T10!$B$2:$AW$3000,2,FALSE))=TRUE,"",VLOOKUP($B106,IN_T10!$B$2:$AW$3000,2,FALSE))</f>
        <v>0</v>
      </c>
      <c r="D106" s="469">
        <f>IF(ISERROR(VLOOKUP($B106,IN_T10!$B$2:$AW$3000,3,FALSE))=TRUE,"",VLOOKUP($B106,IN_T10!$B$2:$AW$3000,3,FALSE))</f>
        <v>0</v>
      </c>
      <c r="E106" s="467">
        <f>IF(ISERROR(VLOOKUP($B106,IN_T10!$B$2:$AW$3000,4,FALSE))=TRUE,"",VLOOKUP($B106,IN_T10!$B$2:$AW$3000,4,FALSE))</f>
        <v>0</v>
      </c>
      <c r="F106" s="469">
        <f>IF(ISERROR(VLOOKUP($B106,IN_T10!$B$2:$AW$3000,5,FALSE))=TRUE,"",VLOOKUP($B106,IN_T10!$B$2:$AW$3000,5,FALSE))</f>
        <v>0</v>
      </c>
      <c r="G106" s="467">
        <f>IF(ISERROR(VLOOKUP($B106,IN_T10!$B$2:$AW$3000,6,FALSE))=TRUE,"",VLOOKUP($B106,IN_T10!$B$2:$AW$3000,6,FALSE))</f>
        <v>0</v>
      </c>
      <c r="H106" s="469">
        <f>IF(ISERROR(VLOOKUP($B106,IN_T10!$B$2:$AW$3000,7,FALSE))=TRUE,"",VLOOKUP($B106,IN_T10!$B$2:$AW$3000,7,FALSE))</f>
        <v>0</v>
      </c>
      <c r="I106" s="467">
        <f>IF(ISERROR(VLOOKUP($B106,IN_T10!$B$2:$AW$3000,8,FALSE))=TRUE,"",VLOOKUP($B106,IN_T10!$B$2:$AW$3000,8,FALSE))</f>
        <v>0</v>
      </c>
      <c r="J106" s="469">
        <f>IF(ISERROR(VLOOKUP($B106,IN_T10!$B$2:$AW$3000,9,FALSE))=TRUE,"",VLOOKUP($B106,IN_T10!$B$2:$AW$3000,9,FALSE))</f>
        <v>0</v>
      </c>
      <c r="K106" s="467">
        <f>IF(ISERROR(VLOOKUP($B106,IN_T10!$B$2:$AW$3000,10,FALSE))=TRUE,"",VLOOKUP($B106,IN_T10!$B$2:$AW$3000,10,FALSE))</f>
        <v>0</v>
      </c>
      <c r="L106" s="469">
        <f>IF(ISERROR(VLOOKUP($B106,IN_T10!$B$2:$AW$3000,11,FALSE))=TRUE,"",VLOOKUP($B106,IN_T10!$B$2:$AW$3000,11,FALSE))</f>
        <v>0</v>
      </c>
      <c r="M106" s="467">
        <f>IF(ISERROR(VLOOKUP($B106,IN_T10!$B$2:$AW$3000,12,FALSE))=TRUE,"",VLOOKUP($B106,IN_T10!$B$2:$AW$3000,12,FALSE))</f>
        <v>0</v>
      </c>
      <c r="N106" s="469">
        <f>IF(ISERROR(VLOOKUP($B106,IN_T10!$B$2:$AW$3000,13,FALSE))=TRUE,"",VLOOKUP($B106,IN_T10!$B$2:$AW$3000,13,FALSE))</f>
        <v>0</v>
      </c>
      <c r="O106" s="467">
        <f>IF(ISERROR(VLOOKUP($B106,IN_T10!$B$2:$AW$3000,14,FALSE))=TRUE,"",VLOOKUP($B106,IN_T10!$B$2:$AW$3000,14,FALSE))</f>
        <v>0</v>
      </c>
      <c r="P106" s="469">
        <f>IF(ISERROR(VLOOKUP($B106,IN_T10!$B$2:$AW$3000,15,FALSE))=TRUE,"",VLOOKUP($B106,IN_T10!$B$2:$AW$3000,15,FALSE))</f>
        <v>0</v>
      </c>
      <c r="Q106" s="467">
        <f>IF(ISERROR(VLOOKUP($B106,IN_T10!$B$2:$AW$3000,16,FALSE))=TRUE,"",VLOOKUP($B106,IN_T10!$B$2:$AW$3000,16,FALSE))</f>
        <v>0</v>
      </c>
      <c r="R106" s="469">
        <f>IF(ISERROR(VLOOKUP($B106,IN_T10!$B$2:$AW$3000,17,FALSE))=TRUE,"",VLOOKUP($B106,IN_T10!$B$2:$AW$3000,17,FALSE))</f>
        <v>0</v>
      </c>
      <c r="S106" s="467">
        <f>IF(ISERROR(VLOOKUP($B106,IN_T10!$B$2:$AW$3000,18,FALSE))=TRUE,"",VLOOKUP($B106,IN_T10!$B$2:$AW$3000,18,FALSE))</f>
        <v>0</v>
      </c>
      <c r="T106" s="469">
        <f>IF(ISERROR(VLOOKUP($B106,IN_T10!$B$2:$AW$3000,19,FALSE))=TRUE,"",VLOOKUP($B106,IN_T10!$B$2:$AW$3000,19,FALSE))</f>
        <v>0</v>
      </c>
      <c r="U106" s="467">
        <v>1</v>
      </c>
      <c r="V106" s="469">
        <v>0</v>
      </c>
      <c r="W106" s="467">
        <f>IF(ISERROR(VLOOKUP($B106,IN_T10!$B$2:$AW$3000,22,FALSE))=TRUE,"",VLOOKUP($B106,IN_T10!$B$2:$AW$3000,22,FALSE))</f>
        <v>0</v>
      </c>
      <c r="X106" s="469">
        <f>IF(ISERROR(VLOOKUP($B106,IN_T10!$B$2:$AW$3000,23,FALSE))=TRUE,"",VLOOKUP($B106,IN_T10!$B$2:$AW$3000,23,FALSE))</f>
        <v>0</v>
      </c>
      <c r="Y106" s="467">
        <f>IF(ISERROR(VLOOKUP($B106,IN_T10!$B$2:$AW$3000,24,FALSE))=TRUE,"",VLOOKUP($B106,IN_T10!$B$2:$AW$3000,24,FALSE))</f>
        <v>0</v>
      </c>
      <c r="Z106" s="469">
        <f>IF(ISERROR(VLOOKUP($B106,IN_T10!$B$2:$AW$3000,25,FALSE))=TRUE,"",VLOOKUP($B106,IN_T10!$B$2:$AW$3000,25,FALSE))</f>
        <v>0</v>
      </c>
      <c r="AA106" s="467">
        <f>IF(ISERROR(VLOOKUP($B106,IN_T10!$B$2:$AW$3000,26,FALSE))=TRUE,"",VLOOKUP($B106,IN_T10!$B$2:$AW$3000,26,FALSE))</f>
        <v>0</v>
      </c>
      <c r="AB106" s="469">
        <f>IF(ISERROR(VLOOKUP($B106,IN_T10!$B$2:$AW$3000,27,FALSE))=TRUE,"",VLOOKUP($B106,IN_T10!$B$2:$AW$3000,27,FALSE))</f>
        <v>0</v>
      </c>
      <c r="AC106" s="467">
        <f>IF(ISERROR(VLOOKUP($B106,IN_T10!$B$2:$AW$3000,28,FALSE))=TRUE,"",VLOOKUP($B106,IN_T10!$B$2:$AW$3000,28,FALSE))</f>
        <v>0</v>
      </c>
      <c r="AD106" s="469">
        <f>IF(ISERROR(VLOOKUP($B106,IN_T10!$B$2:$AW$3000,29,FALSE))=TRUE,"",VLOOKUP($B106,IN_T10!$B$2:$AW$3000,29,FALSE))</f>
        <v>0</v>
      </c>
      <c r="AE106" s="467">
        <f>IF(ISERROR(VLOOKUP($B106,IN_T10!$B$2:$AW$3000,30,FALSE))=TRUE,"",VLOOKUP($B106,IN_T10!$B$2:$AW$3000,30,FALSE))</f>
        <v>0</v>
      </c>
      <c r="AF106" s="469">
        <f>IF(ISERROR(VLOOKUP($B106,IN_T10!$B$2:$AW$3000,31,FALSE))=TRUE,"",VLOOKUP($B106,IN_T10!$B$2:$AW$3000,31,FALSE))</f>
        <v>0</v>
      </c>
      <c r="AG106" s="467">
        <f>IF(ISERROR(VLOOKUP($B106,IN_T10!$B$2:$AW$3000,32,FALSE))=TRUE,"",VLOOKUP($B106,IN_T10!$B$2:$AW$3000,32,FALSE))</f>
        <v>0</v>
      </c>
      <c r="AH106" s="469">
        <f>IF(ISERROR(VLOOKUP($B106,IN_T10!$B$2:$AW$3000,33,FALSE))=TRUE,"",VLOOKUP($B106,IN_T10!$B$2:$AW$3000,33,FALSE))</f>
        <v>0</v>
      </c>
      <c r="AI106" s="467">
        <f>IF(ISERROR(VLOOKUP($B106,IN_T10!$B$2:$AW$3000,34,FALSE))=TRUE,"",VLOOKUP($B106,IN_T10!$B$2:$AW$3000,34,FALSE))</f>
        <v>0</v>
      </c>
      <c r="AJ106" s="469">
        <f>IF(ISERROR(VLOOKUP($B106,IN_T10!$B$2:$AW$3000,35,FALSE))=TRUE,"",VLOOKUP($B106,IN_T10!$B$2:$AW$3000,35,FALSE))</f>
        <v>0</v>
      </c>
      <c r="AK106" s="467">
        <f>IF(ISERROR(VLOOKUP($B106,IN_T10!$B$2:$AW$3000,36,FALSE))=TRUE,"",VLOOKUP($B106,IN_T10!$B$2:$AW$3000,36,FALSE))</f>
        <v>0</v>
      </c>
      <c r="AL106" s="469">
        <f>IF(ISERROR(VLOOKUP($B106,IN_T10!$B$2:$AW$3000,37,FALSE))=TRUE,"",VLOOKUP($B106,IN_T10!$B$2:$AW$3000,37,FALSE))</f>
        <v>0</v>
      </c>
      <c r="AM106" s="467">
        <f>IF(ISERROR(VLOOKUP($B106,IN_T10!$B$2:$AW$3000,38,FALSE))=TRUE,"",VLOOKUP($B106,IN_T10!$B$2:$AW$3000,38,FALSE))</f>
        <v>0</v>
      </c>
      <c r="AN106" s="469">
        <f>IF(ISERROR(VLOOKUP($B106,IN_T10!$B$2:$AW$3000,39,FALSE))=TRUE,"",VLOOKUP($B106,IN_T10!$B$2:$AW$3000,39,FALSE))</f>
        <v>0</v>
      </c>
      <c r="AO106" s="467">
        <f>IF(ISERROR(VLOOKUP($B106,IN_T10!$B$2:$AW$3000,40,FALSE))=TRUE,"",VLOOKUP($B106,IN_T10!$B$2:$AW$3000,40,FALSE))</f>
        <v>0</v>
      </c>
      <c r="AP106" s="469">
        <f>IF(ISERROR(VLOOKUP($B106,IN_T10!$B$2:$AW$3000,41,FALSE))=TRUE,"",VLOOKUP($B106,IN_T10!$B$2:$AW$3000,41,FALSE))</f>
        <v>0</v>
      </c>
      <c r="AQ106" s="467">
        <f>IF(ISERROR(VLOOKUP($B106,IN_T10!$B$2:$AW$3000,42,FALSE))=TRUE,"",VLOOKUP($B106,IN_T10!$B$2:$AW$3000,42,FALSE))</f>
        <v>0</v>
      </c>
      <c r="AR106" s="469">
        <f>IF(ISERROR(VLOOKUP($B106,IN_T10!$B$2:$AW$3000,43,FALSE))=TRUE,"",VLOOKUP($B106,IN_T10!$B$2:$AW$3000,43,FALSE))</f>
        <v>0</v>
      </c>
      <c r="AS106" s="467">
        <f>IF(ISERROR(VLOOKUP($B106,IN_T10!$B$2:$AW$3000,44,FALSE))=TRUE,"",VLOOKUP($B106,IN_T10!$B$2:$AW$3000,44,FALSE))</f>
        <v>0</v>
      </c>
      <c r="AT106" s="472">
        <f>IF(ISERROR(VLOOKUP($B106,IN_T10!$B$2:$AW$3000,45,FALSE))=TRUE,"",VLOOKUP($B106,IN_T10!$B$2:$AW$3000,45,FALSE))</f>
        <v>0</v>
      </c>
      <c r="AU106" s="1179">
        <f t="shared" si="3"/>
        <v>1</v>
      </c>
      <c r="AV106" s="1180">
        <f t="shared" si="4"/>
        <v>0</v>
      </c>
      <c r="AW106" s="1490" t="str">
        <f t="shared" si="5"/>
        <v>OK</v>
      </c>
      <c r="AX106" s="1488">
        <f>'t1'!K106-'t3'!C106-'t3'!E106-'t3'!G106-'t3'!I106+'t3'!K106+'t3'!M106+'t3'!O106</f>
        <v>1</v>
      </c>
      <c r="AY106" s="1489">
        <f>'t1'!L106-'t3'!D106-'t3'!F106-'t3'!H106-'t3'!J106+'t3'!L106+'t3'!N106+'t3'!P106</f>
        <v>0</v>
      </c>
      <c r="AZ106" s="937">
        <f>'t1'!M106</f>
        <v>1</v>
      </c>
    </row>
    <row r="107" spans="1:52" ht="14.25" customHeight="1" thickBot="1" x14ac:dyDescent="0.3">
      <c r="A107" s="1001" t="str">
        <f>'t1'!A107</f>
        <v>Ingegnere dir. A t. Determinato(art.15-septies dlgs. 502/92)</v>
      </c>
      <c r="B107" s="1027" t="str">
        <f>'t1'!B107</f>
        <v>PD0606</v>
      </c>
      <c r="C107" s="467">
        <f>IF(ISERROR(VLOOKUP($B107,IN_T10!$B$2:$AW$3000,2,FALSE))=TRUE,"",VLOOKUP($B107,IN_T10!$B$2:$AW$3000,2,FALSE))</f>
        <v>0</v>
      </c>
      <c r="D107" s="469">
        <f>IF(ISERROR(VLOOKUP($B107,IN_T10!$B$2:$AW$3000,3,FALSE))=TRUE,"",VLOOKUP($B107,IN_T10!$B$2:$AW$3000,3,FALSE))</f>
        <v>0</v>
      </c>
      <c r="E107" s="467">
        <f>IF(ISERROR(VLOOKUP($B107,IN_T10!$B$2:$AW$3000,4,FALSE))=TRUE,"",VLOOKUP($B107,IN_T10!$B$2:$AW$3000,4,FALSE))</f>
        <v>0</v>
      </c>
      <c r="F107" s="469">
        <f>IF(ISERROR(VLOOKUP($B107,IN_T10!$B$2:$AW$3000,5,FALSE))=TRUE,"",VLOOKUP($B107,IN_T10!$B$2:$AW$3000,5,FALSE))</f>
        <v>0</v>
      </c>
      <c r="G107" s="467">
        <f>IF(ISERROR(VLOOKUP($B107,IN_T10!$B$2:$AW$3000,6,FALSE))=TRUE,"",VLOOKUP($B107,IN_T10!$B$2:$AW$3000,6,FALSE))</f>
        <v>0</v>
      </c>
      <c r="H107" s="469">
        <f>IF(ISERROR(VLOOKUP($B107,IN_T10!$B$2:$AW$3000,7,FALSE))=TRUE,"",VLOOKUP($B107,IN_T10!$B$2:$AW$3000,7,FALSE))</f>
        <v>0</v>
      </c>
      <c r="I107" s="467">
        <f>IF(ISERROR(VLOOKUP($B107,IN_T10!$B$2:$AW$3000,8,FALSE))=TRUE,"",VLOOKUP($B107,IN_T10!$B$2:$AW$3000,8,FALSE))</f>
        <v>0</v>
      </c>
      <c r="J107" s="469">
        <f>IF(ISERROR(VLOOKUP($B107,IN_T10!$B$2:$AW$3000,9,FALSE))=TRUE,"",VLOOKUP($B107,IN_T10!$B$2:$AW$3000,9,FALSE))</f>
        <v>0</v>
      </c>
      <c r="K107" s="467">
        <f>IF(ISERROR(VLOOKUP($B107,IN_T10!$B$2:$AW$3000,10,FALSE))=TRUE,"",VLOOKUP($B107,IN_T10!$B$2:$AW$3000,10,FALSE))</f>
        <v>0</v>
      </c>
      <c r="L107" s="469">
        <f>IF(ISERROR(VLOOKUP($B107,IN_T10!$B$2:$AW$3000,11,FALSE))=TRUE,"",VLOOKUP($B107,IN_T10!$B$2:$AW$3000,11,FALSE))</f>
        <v>0</v>
      </c>
      <c r="M107" s="467">
        <f>IF(ISERROR(VLOOKUP($B107,IN_T10!$B$2:$AW$3000,12,FALSE))=TRUE,"",VLOOKUP($B107,IN_T10!$B$2:$AW$3000,12,FALSE))</f>
        <v>0</v>
      </c>
      <c r="N107" s="469">
        <f>IF(ISERROR(VLOOKUP($B107,IN_T10!$B$2:$AW$3000,13,FALSE))=TRUE,"",VLOOKUP($B107,IN_T10!$B$2:$AW$3000,13,FALSE))</f>
        <v>0</v>
      </c>
      <c r="O107" s="467">
        <f>IF(ISERROR(VLOOKUP($B107,IN_T10!$B$2:$AW$3000,14,FALSE))=TRUE,"",VLOOKUP($B107,IN_T10!$B$2:$AW$3000,14,FALSE))</f>
        <v>0</v>
      </c>
      <c r="P107" s="469">
        <f>IF(ISERROR(VLOOKUP($B107,IN_T10!$B$2:$AW$3000,15,FALSE))=TRUE,"",VLOOKUP($B107,IN_T10!$B$2:$AW$3000,15,FALSE))</f>
        <v>0</v>
      </c>
      <c r="Q107" s="467">
        <f>IF(ISERROR(VLOOKUP($B107,IN_T10!$B$2:$AW$3000,16,FALSE))=TRUE,"",VLOOKUP($B107,IN_T10!$B$2:$AW$3000,16,FALSE))</f>
        <v>0</v>
      </c>
      <c r="R107" s="469">
        <f>IF(ISERROR(VLOOKUP($B107,IN_T10!$B$2:$AW$3000,17,FALSE))=TRUE,"",VLOOKUP($B107,IN_T10!$B$2:$AW$3000,17,FALSE))</f>
        <v>0</v>
      </c>
      <c r="S107" s="467">
        <f>IF(ISERROR(VLOOKUP($B107,IN_T10!$B$2:$AW$3000,18,FALSE))=TRUE,"",VLOOKUP($B107,IN_T10!$B$2:$AW$3000,18,FALSE))</f>
        <v>0</v>
      </c>
      <c r="T107" s="469">
        <f>IF(ISERROR(VLOOKUP($B107,IN_T10!$B$2:$AW$3000,19,FALSE))=TRUE,"",VLOOKUP($B107,IN_T10!$B$2:$AW$3000,19,FALSE))</f>
        <v>0</v>
      </c>
      <c r="U107" s="467">
        <v>0</v>
      </c>
      <c r="V107" s="469">
        <v>0</v>
      </c>
      <c r="W107" s="467">
        <f>IF(ISERROR(VLOOKUP($B107,IN_T10!$B$2:$AW$3000,22,FALSE))=TRUE,"",VLOOKUP($B107,IN_T10!$B$2:$AW$3000,22,FALSE))</f>
        <v>0</v>
      </c>
      <c r="X107" s="469">
        <f>IF(ISERROR(VLOOKUP($B107,IN_T10!$B$2:$AW$3000,23,FALSE))=TRUE,"",VLOOKUP($B107,IN_T10!$B$2:$AW$3000,23,FALSE))</f>
        <v>0</v>
      </c>
      <c r="Y107" s="467">
        <f>IF(ISERROR(VLOOKUP($B107,IN_T10!$B$2:$AW$3000,24,FALSE))=TRUE,"",VLOOKUP($B107,IN_T10!$B$2:$AW$3000,24,FALSE))</f>
        <v>0</v>
      </c>
      <c r="Z107" s="469">
        <f>IF(ISERROR(VLOOKUP($B107,IN_T10!$B$2:$AW$3000,25,FALSE))=TRUE,"",VLOOKUP($B107,IN_T10!$B$2:$AW$3000,25,FALSE))</f>
        <v>0</v>
      </c>
      <c r="AA107" s="467">
        <f>IF(ISERROR(VLOOKUP($B107,IN_T10!$B$2:$AW$3000,26,FALSE))=TRUE,"",VLOOKUP($B107,IN_T10!$B$2:$AW$3000,26,FALSE))</f>
        <v>0</v>
      </c>
      <c r="AB107" s="469">
        <f>IF(ISERROR(VLOOKUP($B107,IN_T10!$B$2:$AW$3000,27,FALSE))=TRUE,"",VLOOKUP($B107,IN_T10!$B$2:$AW$3000,27,FALSE))</f>
        <v>0</v>
      </c>
      <c r="AC107" s="467">
        <f>IF(ISERROR(VLOOKUP($B107,IN_T10!$B$2:$AW$3000,28,FALSE))=TRUE,"",VLOOKUP($B107,IN_T10!$B$2:$AW$3000,28,FALSE))</f>
        <v>0</v>
      </c>
      <c r="AD107" s="469">
        <f>IF(ISERROR(VLOOKUP($B107,IN_T10!$B$2:$AW$3000,29,FALSE))=TRUE,"",VLOOKUP($B107,IN_T10!$B$2:$AW$3000,29,FALSE))</f>
        <v>0</v>
      </c>
      <c r="AE107" s="467">
        <f>IF(ISERROR(VLOOKUP($B107,IN_T10!$B$2:$AW$3000,30,FALSE))=TRUE,"",VLOOKUP($B107,IN_T10!$B$2:$AW$3000,30,FALSE))</f>
        <v>0</v>
      </c>
      <c r="AF107" s="469">
        <f>IF(ISERROR(VLOOKUP($B107,IN_T10!$B$2:$AW$3000,31,FALSE))=TRUE,"",VLOOKUP($B107,IN_T10!$B$2:$AW$3000,31,FALSE))</f>
        <v>0</v>
      </c>
      <c r="AG107" s="467">
        <f>IF(ISERROR(VLOOKUP($B107,IN_T10!$B$2:$AW$3000,32,FALSE))=TRUE,"",VLOOKUP($B107,IN_T10!$B$2:$AW$3000,32,FALSE))</f>
        <v>0</v>
      </c>
      <c r="AH107" s="469">
        <f>IF(ISERROR(VLOOKUP($B107,IN_T10!$B$2:$AW$3000,33,FALSE))=TRUE,"",VLOOKUP($B107,IN_T10!$B$2:$AW$3000,33,FALSE))</f>
        <v>0</v>
      </c>
      <c r="AI107" s="467">
        <f>IF(ISERROR(VLOOKUP($B107,IN_T10!$B$2:$AW$3000,34,FALSE))=TRUE,"",VLOOKUP($B107,IN_T10!$B$2:$AW$3000,34,FALSE))</f>
        <v>0</v>
      </c>
      <c r="AJ107" s="469">
        <f>IF(ISERROR(VLOOKUP($B107,IN_T10!$B$2:$AW$3000,35,FALSE))=TRUE,"",VLOOKUP($B107,IN_T10!$B$2:$AW$3000,35,FALSE))</f>
        <v>0</v>
      </c>
      <c r="AK107" s="467">
        <f>IF(ISERROR(VLOOKUP($B107,IN_T10!$B$2:$AW$3000,36,FALSE))=TRUE,"",VLOOKUP($B107,IN_T10!$B$2:$AW$3000,36,FALSE))</f>
        <v>0</v>
      </c>
      <c r="AL107" s="469">
        <f>IF(ISERROR(VLOOKUP($B107,IN_T10!$B$2:$AW$3000,37,FALSE))=TRUE,"",VLOOKUP($B107,IN_T10!$B$2:$AW$3000,37,FALSE))</f>
        <v>0</v>
      </c>
      <c r="AM107" s="467">
        <f>IF(ISERROR(VLOOKUP($B107,IN_T10!$B$2:$AW$3000,38,FALSE))=TRUE,"",VLOOKUP($B107,IN_T10!$B$2:$AW$3000,38,FALSE))</f>
        <v>0</v>
      </c>
      <c r="AN107" s="469">
        <f>IF(ISERROR(VLOOKUP($B107,IN_T10!$B$2:$AW$3000,39,FALSE))=TRUE,"",VLOOKUP($B107,IN_T10!$B$2:$AW$3000,39,FALSE))</f>
        <v>0</v>
      </c>
      <c r="AO107" s="467">
        <f>IF(ISERROR(VLOOKUP($B107,IN_T10!$B$2:$AW$3000,40,FALSE))=TRUE,"",VLOOKUP($B107,IN_T10!$B$2:$AW$3000,40,FALSE))</f>
        <v>0</v>
      </c>
      <c r="AP107" s="469">
        <f>IF(ISERROR(VLOOKUP($B107,IN_T10!$B$2:$AW$3000,41,FALSE))=TRUE,"",VLOOKUP($B107,IN_T10!$B$2:$AW$3000,41,FALSE))</f>
        <v>0</v>
      </c>
      <c r="AQ107" s="467">
        <f>IF(ISERROR(VLOOKUP($B107,IN_T10!$B$2:$AW$3000,42,FALSE))=TRUE,"",VLOOKUP($B107,IN_T10!$B$2:$AW$3000,42,FALSE))</f>
        <v>0</v>
      </c>
      <c r="AR107" s="469">
        <f>IF(ISERROR(VLOOKUP($B107,IN_T10!$B$2:$AW$3000,43,FALSE))=TRUE,"",VLOOKUP($B107,IN_T10!$B$2:$AW$3000,43,FALSE))</f>
        <v>0</v>
      </c>
      <c r="AS107" s="467">
        <f>IF(ISERROR(VLOOKUP($B107,IN_T10!$B$2:$AW$3000,44,FALSE))=TRUE,"",VLOOKUP($B107,IN_T10!$B$2:$AW$3000,44,FALSE))</f>
        <v>0</v>
      </c>
      <c r="AT107" s="472">
        <f>IF(ISERROR(VLOOKUP($B107,IN_T10!$B$2:$AW$3000,45,FALSE))=TRUE,"",VLOOKUP($B107,IN_T10!$B$2:$AW$3000,45,FALSE))</f>
        <v>0</v>
      </c>
      <c r="AU107" s="1179">
        <f t="shared" si="3"/>
        <v>0</v>
      </c>
      <c r="AV107" s="1180">
        <f t="shared" si="4"/>
        <v>0</v>
      </c>
      <c r="AW107" s="1490" t="str">
        <f t="shared" si="5"/>
        <v>OK</v>
      </c>
      <c r="AX107" s="1488">
        <f>'t1'!K107-'t3'!C107-'t3'!E107-'t3'!G107-'t3'!I107+'t3'!K107+'t3'!M107+'t3'!O107</f>
        <v>0</v>
      </c>
      <c r="AY107" s="1489">
        <f>'t1'!L107-'t3'!D107-'t3'!F107-'t3'!H107-'t3'!J107+'t3'!L107+'t3'!N107+'t3'!P107</f>
        <v>0</v>
      </c>
      <c r="AZ107" s="937">
        <f>'t1'!M107</f>
        <v>0</v>
      </c>
    </row>
    <row r="108" spans="1:52" ht="14.25" customHeight="1" thickBot="1" x14ac:dyDescent="0.3">
      <c r="A108" s="1001" t="str">
        <f>'t1'!A108</f>
        <v>Architetti dirig. Con incarico di struttura complessa</v>
      </c>
      <c r="B108" s="1027" t="str">
        <f>'t1'!B108</f>
        <v>PD0004</v>
      </c>
      <c r="C108" s="467">
        <f>IF(ISERROR(VLOOKUP($B108,IN_T10!$B$2:$AW$3000,2,FALSE))=TRUE,"",VLOOKUP($B108,IN_T10!$B$2:$AW$3000,2,FALSE))</f>
        <v>0</v>
      </c>
      <c r="D108" s="469">
        <f>IF(ISERROR(VLOOKUP($B108,IN_T10!$B$2:$AW$3000,3,FALSE))=TRUE,"",VLOOKUP($B108,IN_T10!$B$2:$AW$3000,3,FALSE))</f>
        <v>0</v>
      </c>
      <c r="E108" s="467">
        <f>IF(ISERROR(VLOOKUP($B108,IN_T10!$B$2:$AW$3000,4,FALSE))=TRUE,"",VLOOKUP($B108,IN_T10!$B$2:$AW$3000,4,FALSE))</f>
        <v>0</v>
      </c>
      <c r="F108" s="469">
        <f>IF(ISERROR(VLOOKUP($B108,IN_T10!$B$2:$AW$3000,5,FALSE))=TRUE,"",VLOOKUP($B108,IN_T10!$B$2:$AW$3000,5,FALSE))</f>
        <v>0</v>
      </c>
      <c r="G108" s="467">
        <f>IF(ISERROR(VLOOKUP($B108,IN_T10!$B$2:$AW$3000,6,FALSE))=TRUE,"",VLOOKUP($B108,IN_T10!$B$2:$AW$3000,6,FALSE))</f>
        <v>0</v>
      </c>
      <c r="H108" s="469">
        <f>IF(ISERROR(VLOOKUP($B108,IN_T10!$B$2:$AW$3000,7,FALSE))=TRUE,"",VLOOKUP($B108,IN_T10!$B$2:$AW$3000,7,FALSE))</f>
        <v>0</v>
      </c>
      <c r="I108" s="467">
        <f>IF(ISERROR(VLOOKUP($B108,IN_T10!$B$2:$AW$3000,8,FALSE))=TRUE,"",VLOOKUP($B108,IN_T10!$B$2:$AW$3000,8,FALSE))</f>
        <v>0</v>
      </c>
      <c r="J108" s="469">
        <f>IF(ISERROR(VLOOKUP($B108,IN_T10!$B$2:$AW$3000,9,FALSE))=TRUE,"",VLOOKUP($B108,IN_T10!$B$2:$AW$3000,9,FALSE))</f>
        <v>0</v>
      </c>
      <c r="K108" s="467">
        <f>IF(ISERROR(VLOOKUP($B108,IN_T10!$B$2:$AW$3000,10,FALSE))=TRUE,"",VLOOKUP($B108,IN_T10!$B$2:$AW$3000,10,FALSE))</f>
        <v>0</v>
      </c>
      <c r="L108" s="469">
        <f>IF(ISERROR(VLOOKUP($B108,IN_T10!$B$2:$AW$3000,11,FALSE))=TRUE,"",VLOOKUP($B108,IN_T10!$B$2:$AW$3000,11,FALSE))</f>
        <v>0</v>
      </c>
      <c r="M108" s="467">
        <f>IF(ISERROR(VLOOKUP($B108,IN_T10!$B$2:$AW$3000,12,FALSE))=TRUE,"",VLOOKUP($B108,IN_T10!$B$2:$AW$3000,12,FALSE))</f>
        <v>0</v>
      </c>
      <c r="N108" s="469">
        <f>IF(ISERROR(VLOOKUP($B108,IN_T10!$B$2:$AW$3000,13,FALSE))=TRUE,"",VLOOKUP($B108,IN_T10!$B$2:$AW$3000,13,FALSE))</f>
        <v>0</v>
      </c>
      <c r="O108" s="467">
        <f>IF(ISERROR(VLOOKUP($B108,IN_T10!$B$2:$AW$3000,14,FALSE))=TRUE,"",VLOOKUP($B108,IN_T10!$B$2:$AW$3000,14,FALSE))</f>
        <v>0</v>
      </c>
      <c r="P108" s="469">
        <f>IF(ISERROR(VLOOKUP($B108,IN_T10!$B$2:$AW$3000,15,FALSE))=TRUE,"",VLOOKUP($B108,IN_T10!$B$2:$AW$3000,15,FALSE))</f>
        <v>0</v>
      </c>
      <c r="Q108" s="467">
        <f>IF(ISERROR(VLOOKUP($B108,IN_T10!$B$2:$AW$3000,16,FALSE))=TRUE,"",VLOOKUP($B108,IN_T10!$B$2:$AW$3000,16,FALSE))</f>
        <v>0</v>
      </c>
      <c r="R108" s="469">
        <f>IF(ISERROR(VLOOKUP($B108,IN_T10!$B$2:$AW$3000,17,FALSE))=TRUE,"",VLOOKUP($B108,IN_T10!$B$2:$AW$3000,17,FALSE))</f>
        <v>0</v>
      </c>
      <c r="S108" s="467">
        <f>IF(ISERROR(VLOOKUP($B108,IN_T10!$B$2:$AW$3000,18,FALSE))=TRUE,"",VLOOKUP($B108,IN_T10!$B$2:$AW$3000,18,FALSE))</f>
        <v>0</v>
      </c>
      <c r="T108" s="469">
        <f>IF(ISERROR(VLOOKUP($B108,IN_T10!$B$2:$AW$3000,19,FALSE))=TRUE,"",VLOOKUP($B108,IN_T10!$B$2:$AW$3000,19,FALSE))</f>
        <v>0</v>
      </c>
      <c r="U108" s="467">
        <v>0</v>
      </c>
      <c r="V108" s="469">
        <v>0</v>
      </c>
      <c r="W108" s="467">
        <f>IF(ISERROR(VLOOKUP($B108,IN_T10!$B$2:$AW$3000,22,FALSE))=TRUE,"",VLOOKUP($B108,IN_T10!$B$2:$AW$3000,22,FALSE))</f>
        <v>0</v>
      </c>
      <c r="X108" s="469">
        <f>IF(ISERROR(VLOOKUP($B108,IN_T10!$B$2:$AW$3000,23,FALSE))=TRUE,"",VLOOKUP($B108,IN_T10!$B$2:$AW$3000,23,FALSE))</f>
        <v>0</v>
      </c>
      <c r="Y108" s="467">
        <f>IF(ISERROR(VLOOKUP($B108,IN_T10!$B$2:$AW$3000,24,FALSE))=TRUE,"",VLOOKUP($B108,IN_T10!$B$2:$AW$3000,24,FALSE))</f>
        <v>0</v>
      </c>
      <c r="Z108" s="469">
        <f>IF(ISERROR(VLOOKUP($B108,IN_T10!$B$2:$AW$3000,25,FALSE))=TRUE,"",VLOOKUP($B108,IN_T10!$B$2:$AW$3000,25,FALSE))</f>
        <v>0</v>
      </c>
      <c r="AA108" s="467">
        <f>IF(ISERROR(VLOOKUP($B108,IN_T10!$B$2:$AW$3000,26,FALSE))=TRUE,"",VLOOKUP($B108,IN_T10!$B$2:$AW$3000,26,FALSE))</f>
        <v>0</v>
      </c>
      <c r="AB108" s="469">
        <f>IF(ISERROR(VLOOKUP($B108,IN_T10!$B$2:$AW$3000,27,FALSE))=TRUE,"",VLOOKUP($B108,IN_T10!$B$2:$AW$3000,27,FALSE))</f>
        <v>0</v>
      </c>
      <c r="AC108" s="467">
        <f>IF(ISERROR(VLOOKUP($B108,IN_T10!$B$2:$AW$3000,28,FALSE))=TRUE,"",VLOOKUP($B108,IN_T10!$B$2:$AW$3000,28,FALSE))</f>
        <v>0</v>
      </c>
      <c r="AD108" s="469">
        <f>IF(ISERROR(VLOOKUP($B108,IN_T10!$B$2:$AW$3000,29,FALSE))=TRUE,"",VLOOKUP($B108,IN_T10!$B$2:$AW$3000,29,FALSE))</f>
        <v>0</v>
      </c>
      <c r="AE108" s="467">
        <f>IF(ISERROR(VLOOKUP($B108,IN_T10!$B$2:$AW$3000,30,FALSE))=TRUE,"",VLOOKUP($B108,IN_T10!$B$2:$AW$3000,30,FALSE))</f>
        <v>0</v>
      </c>
      <c r="AF108" s="469">
        <f>IF(ISERROR(VLOOKUP($B108,IN_T10!$B$2:$AW$3000,31,FALSE))=TRUE,"",VLOOKUP($B108,IN_T10!$B$2:$AW$3000,31,FALSE))</f>
        <v>0</v>
      </c>
      <c r="AG108" s="467">
        <f>IF(ISERROR(VLOOKUP($B108,IN_T10!$B$2:$AW$3000,32,FALSE))=TRUE,"",VLOOKUP($B108,IN_T10!$B$2:$AW$3000,32,FALSE))</f>
        <v>0</v>
      </c>
      <c r="AH108" s="469">
        <f>IF(ISERROR(VLOOKUP($B108,IN_T10!$B$2:$AW$3000,33,FALSE))=TRUE,"",VLOOKUP($B108,IN_T10!$B$2:$AW$3000,33,FALSE))</f>
        <v>0</v>
      </c>
      <c r="AI108" s="467">
        <f>IF(ISERROR(VLOOKUP($B108,IN_T10!$B$2:$AW$3000,34,FALSE))=TRUE,"",VLOOKUP($B108,IN_T10!$B$2:$AW$3000,34,FALSE))</f>
        <v>0</v>
      </c>
      <c r="AJ108" s="469">
        <f>IF(ISERROR(VLOOKUP($B108,IN_T10!$B$2:$AW$3000,35,FALSE))=TRUE,"",VLOOKUP($B108,IN_T10!$B$2:$AW$3000,35,FALSE))</f>
        <v>0</v>
      </c>
      <c r="AK108" s="467">
        <f>IF(ISERROR(VLOOKUP($B108,IN_T10!$B$2:$AW$3000,36,FALSE))=TRUE,"",VLOOKUP($B108,IN_T10!$B$2:$AW$3000,36,FALSE))</f>
        <v>0</v>
      </c>
      <c r="AL108" s="469">
        <f>IF(ISERROR(VLOOKUP($B108,IN_T10!$B$2:$AW$3000,37,FALSE))=TRUE,"",VLOOKUP($B108,IN_T10!$B$2:$AW$3000,37,FALSE))</f>
        <v>0</v>
      </c>
      <c r="AM108" s="467">
        <f>IF(ISERROR(VLOOKUP($B108,IN_T10!$B$2:$AW$3000,38,FALSE))=TRUE,"",VLOOKUP($B108,IN_T10!$B$2:$AW$3000,38,FALSE))</f>
        <v>0</v>
      </c>
      <c r="AN108" s="469">
        <f>IF(ISERROR(VLOOKUP($B108,IN_T10!$B$2:$AW$3000,39,FALSE))=TRUE,"",VLOOKUP($B108,IN_T10!$B$2:$AW$3000,39,FALSE))</f>
        <v>0</v>
      </c>
      <c r="AO108" s="467">
        <f>IF(ISERROR(VLOOKUP($B108,IN_T10!$B$2:$AW$3000,40,FALSE))=TRUE,"",VLOOKUP($B108,IN_T10!$B$2:$AW$3000,40,FALSE))</f>
        <v>0</v>
      </c>
      <c r="AP108" s="469">
        <f>IF(ISERROR(VLOOKUP($B108,IN_T10!$B$2:$AW$3000,41,FALSE))=TRUE,"",VLOOKUP($B108,IN_T10!$B$2:$AW$3000,41,FALSE))</f>
        <v>0</v>
      </c>
      <c r="AQ108" s="467">
        <f>IF(ISERROR(VLOOKUP($B108,IN_T10!$B$2:$AW$3000,42,FALSE))=TRUE,"",VLOOKUP($B108,IN_T10!$B$2:$AW$3000,42,FALSE))</f>
        <v>0</v>
      </c>
      <c r="AR108" s="469">
        <f>IF(ISERROR(VLOOKUP($B108,IN_T10!$B$2:$AW$3000,43,FALSE))=TRUE,"",VLOOKUP($B108,IN_T10!$B$2:$AW$3000,43,FALSE))</f>
        <v>0</v>
      </c>
      <c r="AS108" s="467">
        <f>IF(ISERROR(VLOOKUP($B108,IN_T10!$B$2:$AW$3000,44,FALSE))=TRUE,"",VLOOKUP($B108,IN_T10!$B$2:$AW$3000,44,FALSE))</f>
        <v>0</v>
      </c>
      <c r="AT108" s="472">
        <f>IF(ISERROR(VLOOKUP($B108,IN_T10!$B$2:$AW$3000,45,FALSE))=TRUE,"",VLOOKUP($B108,IN_T10!$B$2:$AW$3000,45,FALSE))</f>
        <v>0</v>
      </c>
      <c r="AU108" s="1179">
        <f t="shared" si="3"/>
        <v>0</v>
      </c>
      <c r="AV108" s="1180">
        <f t="shared" si="4"/>
        <v>0</v>
      </c>
      <c r="AW108" s="1490" t="str">
        <f t="shared" si="5"/>
        <v>OK</v>
      </c>
      <c r="AX108" s="1488">
        <f>'t1'!K108-'t3'!C108-'t3'!E108-'t3'!G108-'t3'!I108+'t3'!K108+'t3'!M108+'t3'!O108</f>
        <v>0</v>
      </c>
      <c r="AY108" s="1489">
        <f>'t1'!L108-'t3'!D108-'t3'!F108-'t3'!H108-'t3'!J108+'t3'!L108+'t3'!N108+'t3'!P108</f>
        <v>0</v>
      </c>
      <c r="AZ108" s="937">
        <f>'t1'!M108</f>
        <v>0</v>
      </c>
    </row>
    <row r="109" spans="1:52" ht="14.25" customHeight="1" thickBot="1" x14ac:dyDescent="0.3">
      <c r="A109" s="1001" t="str">
        <f>'t1'!A109</f>
        <v>Architetti dirig. Con incarico di struttura semplice</v>
      </c>
      <c r="B109" s="1027" t="str">
        <f>'t1'!B109</f>
        <v>PD0S03</v>
      </c>
      <c r="C109" s="467">
        <f>IF(ISERROR(VLOOKUP($B109,IN_T10!$B$2:$AW$3000,2,FALSE))=TRUE,"",VLOOKUP($B109,IN_T10!$B$2:$AW$3000,2,FALSE))</f>
        <v>0</v>
      </c>
      <c r="D109" s="469">
        <f>IF(ISERROR(VLOOKUP($B109,IN_T10!$B$2:$AW$3000,3,FALSE))=TRUE,"",VLOOKUP($B109,IN_T10!$B$2:$AW$3000,3,FALSE))</f>
        <v>0</v>
      </c>
      <c r="E109" s="467">
        <f>IF(ISERROR(VLOOKUP($B109,IN_T10!$B$2:$AW$3000,4,FALSE))=TRUE,"",VLOOKUP($B109,IN_T10!$B$2:$AW$3000,4,FALSE))</f>
        <v>0</v>
      </c>
      <c r="F109" s="469">
        <f>IF(ISERROR(VLOOKUP($B109,IN_T10!$B$2:$AW$3000,5,FALSE))=TRUE,"",VLOOKUP($B109,IN_T10!$B$2:$AW$3000,5,FALSE))</f>
        <v>0</v>
      </c>
      <c r="G109" s="467">
        <f>IF(ISERROR(VLOOKUP($B109,IN_T10!$B$2:$AW$3000,6,FALSE))=TRUE,"",VLOOKUP($B109,IN_T10!$B$2:$AW$3000,6,FALSE))</f>
        <v>0</v>
      </c>
      <c r="H109" s="469">
        <f>IF(ISERROR(VLOOKUP($B109,IN_T10!$B$2:$AW$3000,7,FALSE))=TRUE,"",VLOOKUP($B109,IN_T10!$B$2:$AW$3000,7,FALSE))</f>
        <v>0</v>
      </c>
      <c r="I109" s="467">
        <f>IF(ISERROR(VLOOKUP($B109,IN_T10!$B$2:$AW$3000,8,FALSE))=TRUE,"",VLOOKUP($B109,IN_T10!$B$2:$AW$3000,8,FALSE))</f>
        <v>0</v>
      </c>
      <c r="J109" s="469">
        <f>IF(ISERROR(VLOOKUP($B109,IN_T10!$B$2:$AW$3000,9,FALSE))=TRUE,"",VLOOKUP($B109,IN_T10!$B$2:$AW$3000,9,FALSE))</f>
        <v>0</v>
      </c>
      <c r="K109" s="467">
        <f>IF(ISERROR(VLOOKUP($B109,IN_T10!$B$2:$AW$3000,10,FALSE))=TRUE,"",VLOOKUP($B109,IN_T10!$B$2:$AW$3000,10,FALSE))</f>
        <v>0</v>
      </c>
      <c r="L109" s="469">
        <f>IF(ISERROR(VLOOKUP($B109,IN_T10!$B$2:$AW$3000,11,FALSE))=TRUE,"",VLOOKUP($B109,IN_T10!$B$2:$AW$3000,11,FALSE))</f>
        <v>0</v>
      </c>
      <c r="M109" s="467">
        <f>IF(ISERROR(VLOOKUP($B109,IN_T10!$B$2:$AW$3000,12,FALSE))=TRUE,"",VLOOKUP($B109,IN_T10!$B$2:$AW$3000,12,FALSE))</f>
        <v>0</v>
      </c>
      <c r="N109" s="469">
        <f>IF(ISERROR(VLOOKUP($B109,IN_T10!$B$2:$AW$3000,13,FALSE))=TRUE,"",VLOOKUP($B109,IN_T10!$B$2:$AW$3000,13,FALSE))</f>
        <v>0</v>
      </c>
      <c r="O109" s="467">
        <f>IF(ISERROR(VLOOKUP($B109,IN_T10!$B$2:$AW$3000,14,FALSE))=TRUE,"",VLOOKUP($B109,IN_T10!$B$2:$AW$3000,14,FALSE))</f>
        <v>0</v>
      </c>
      <c r="P109" s="469">
        <f>IF(ISERROR(VLOOKUP($B109,IN_T10!$B$2:$AW$3000,15,FALSE))=TRUE,"",VLOOKUP($B109,IN_T10!$B$2:$AW$3000,15,FALSE))</f>
        <v>0</v>
      </c>
      <c r="Q109" s="467">
        <f>IF(ISERROR(VLOOKUP($B109,IN_T10!$B$2:$AW$3000,16,FALSE))=TRUE,"",VLOOKUP($B109,IN_T10!$B$2:$AW$3000,16,FALSE))</f>
        <v>0</v>
      </c>
      <c r="R109" s="469">
        <f>IF(ISERROR(VLOOKUP($B109,IN_T10!$B$2:$AW$3000,17,FALSE))=TRUE,"",VLOOKUP($B109,IN_T10!$B$2:$AW$3000,17,FALSE))</f>
        <v>0</v>
      </c>
      <c r="S109" s="467">
        <f>IF(ISERROR(VLOOKUP($B109,IN_T10!$B$2:$AW$3000,18,FALSE))=TRUE,"",VLOOKUP($B109,IN_T10!$B$2:$AW$3000,18,FALSE))</f>
        <v>0</v>
      </c>
      <c r="T109" s="469">
        <f>IF(ISERROR(VLOOKUP($B109,IN_T10!$B$2:$AW$3000,19,FALSE))=TRUE,"",VLOOKUP($B109,IN_T10!$B$2:$AW$3000,19,FALSE))</f>
        <v>0</v>
      </c>
      <c r="U109" s="467">
        <v>0</v>
      </c>
      <c r="V109" s="469">
        <v>0</v>
      </c>
      <c r="W109" s="467">
        <f>IF(ISERROR(VLOOKUP($B109,IN_T10!$B$2:$AW$3000,22,FALSE))=TRUE,"",VLOOKUP($B109,IN_T10!$B$2:$AW$3000,22,FALSE))</f>
        <v>0</v>
      </c>
      <c r="X109" s="469">
        <f>IF(ISERROR(VLOOKUP($B109,IN_T10!$B$2:$AW$3000,23,FALSE))=TRUE,"",VLOOKUP($B109,IN_T10!$B$2:$AW$3000,23,FALSE))</f>
        <v>0</v>
      </c>
      <c r="Y109" s="467">
        <f>IF(ISERROR(VLOOKUP($B109,IN_T10!$B$2:$AW$3000,24,FALSE))=TRUE,"",VLOOKUP($B109,IN_T10!$B$2:$AW$3000,24,FALSE))</f>
        <v>0</v>
      </c>
      <c r="Z109" s="469">
        <f>IF(ISERROR(VLOOKUP($B109,IN_T10!$B$2:$AW$3000,25,FALSE))=TRUE,"",VLOOKUP($B109,IN_T10!$B$2:$AW$3000,25,FALSE))</f>
        <v>0</v>
      </c>
      <c r="AA109" s="467">
        <f>IF(ISERROR(VLOOKUP($B109,IN_T10!$B$2:$AW$3000,26,FALSE))=TRUE,"",VLOOKUP($B109,IN_T10!$B$2:$AW$3000,26,FALSE))</f>
        <v>0</v>
      </c>
      <c r="AB109" s="469">
        <f>IF(ISERROR(VLOOKUP($B109,IN_T10!$B$2:$AW$3000,27,FALSE))=TRUE,"",VLOOKUP($B109,IN_T10!$B$2:$AW$3000,27,FALSE))</f>
        <v>0</v>
      </c>
      <c r="AC109" s="467">
        <f>IF(ISERROR(VLOOKUP($B109,IN_T10!$B$2:$AW$3000,28,FALSE))=TRUE,"",VLOOKUP($B109,IN_T10!$B$2:$AW$3000,28,FALSE))</f>
        <v>0</v>
      </c>
      <c r="AD109" s="469">
        <f>IF(ISERROR(VLOOKUP($B109,IN_T10!$B$2:$AW$3000,29,FALSE))=TRUE,"",VLOOKUP($B109,IN_T10!$B$2:$AW$3000,29,FALSE))</f>
        <v>0</v>
      </c>
      <c r="AE109" s="467">
        <f>IF(ISERROR(VLOOKUP($B109,IN_T10!$B$2:$AW$3000,30,FALSE))=TRUE,"",VLOOKUP($B109,IN_T10!$B$2:$AW$3000,30,FALSE))</f>
        <v>0</v>
      </c>
      <c r="AF109" s="469">
        <f>IF(ISERROR(VLOOKUP($B109,IN_T10!$B$2:$AW$3000,31,FALSE))=TRUE,"",VLOOKUP($B109,IN_T10!$B$2:$AW$3000,31,FALSE))</f>
        <v>0</v>
      </c>
      <c r="AG109" s="467">
        <f>IF(ISERROR(VLOOKUP($B109,IN_T10!$B$2:$AW$3000,32,FALSE))=TRUE,"",VLOOKUP($B109,IN_T10!$B$2:$AW$3000,32,FALSE))</f>
        <v>0</v>
      </c>
      <c r="AH109" s="469">
        <f>IF(ISERROR(VLOOKUP($B109,IN_T10!$B$2:$AW$3000,33,FALSE))=TRUE,"",VLOOKUP($B109,IN_T10!$B$2:$AW$3000,33,FALSE))</f>
        <v>0</v>
      </c>
      <c r="AI109" s="467">
        <f>IF(ISERROR(VLOOKUP($B109,IN_T10!$B$2:$AW$3000,34,FALSE))=TRUE,"",VLOOKUP($B109,IN_T10!$B$2:$AW$3000,34,FALSE))</f>
        <v>0</v>
      </c>
      <c r="AJ109" s="469">
        <f>IF(ISERROR(VLOOKUP($B109,IN_T10!$B$2:$AW$3000,35,FALSE))=TRUE,"",VLOOKUP($B109,IN_T10!$B$2:$AW$3000,35,FALSE))</f>
        <v>0</v>
      </c>
      <c r="AK109" s="467">
        <f>IF(ISERROR(VLOOKUP($B109,IN_T10!$B$2:$AW$3000,36,FALSE))=TRUE,"",VLOOKUP($B109,IN_T10!$B$2:$AW$3000,36,FALSE))</f>
        <v>0</v>
      </c>
      <c r="AL109" s="469">
        <f>IF(ISERROR(VLOOKUP($B109,IN_T10!$B$2:$AW$3000,37,FALSE))=TRUE,"",VLOOKUP($B109,IN_T10!$B$2:$AW$3000,37,FALSE))</f>
        <v>0</v>
      </c>
      <c r="AM109" s="467">
        <f>IF(ISERROR(VLOOKUP($B109,IN_T10!$B$2:$AW$3000,38,FALSE))=TRUE,"",VLOOKUP($B109,IN_T10!$B$2:$AW$3000,38,FALSE))</f>
        <v>0</v>
      </c>
      <c r="AN109" s="469">
        <f>IF(ISERROR(VLOOKUP($B109,IN_T10!$B$2:$AW$3000,39,FALSE))=TRUE,"",VLOOKUP($B109,IN_T10!$B$2:$AW$3000,39,FALSE))</f>
        <v>0</v>
      </c>
      <c r="AO109" s="467">
        <f>IF(ISERROR(VLOOKUP($B109,IN_T10!$B$2:$AW$3000,40,FALSE))=TRUE,"",VLOOKUP($B109,IN_T10!$B$2:$AW$3000,40,FALSE))</f>
        <v>0</v>
      </c>
      <c r="AP109" s="469">
        <f>IF(ISERROR(VLOOKUP($B109,IN_T10!$B$2:$AW$3000,41,FALSE))=TRUE,"",VLOOKUP($B109,IN_T10!$B$2:$AW$3000,41,FALSE))</f>
        <v>0</v>
      </c>
      <c r="AQ109" s="467">
        <f>IF(ISERROR(VLOOKUP($B109,IN_T10!$B$2:$AW$3000,42,FALSE))=TRUE,"",VLOOKUP($B109,IN_T10!$B$2:$AW$3000,42,FALSE))</f>
        <v>0</v>
      </c>
      <c r="AR109" s="469">
        <f>IF(ISERROR(VLOOKUP($B109,IN_T10!$B$2:$AW$3000,43,FALSE))=TRUE,"",VLOOKUP($B109,IN_T10!$B$2:$AW$3000,43,FALSE))</f>
        <v>0</v>
      </c>
      <c r="AS109" s="467">
        <f>IF(ISERROR(VLOOKUP($B109,IN_T10!$B$2:$AW$3000,44,FALSE))=TRUE,"",VLOOKUP($B109,IN_T10!$B$2:$AW$3000,44,FALSE))</f>
        <v>0</v>
      </c>
      <c r="AT109" s="472">
        <f>IF(ISERROR(VLOOKUP($B109,IN_T10!$B$2:$AW$3000,45,FALSE))=TRUE,"",VLOOKUP($B109,IN_T10!$B$2:$AW$3000,45,FALSE))</f>
        <v>0</v>
      </c>
      <c r="AU109" s="1179">
        <f t="shared" si="3"/>
        <v>0</v>
      </c>
      <c r="AV109" s="1180">
        <f t="shared" si="4"/>
        <v>0</v>
      </c>
      <c r="AW109" s="1490" t="str">
        <f t="shared" si="5"/>
        <v>OK</v>
      </c>
      <c r="AX109" s="1488">
        <f>'t1'!K109-'t3'!C109-'t3'!E109-'t3'!G109-'t3'!I109+'t3'!K109+'t3'!M109+'t3'!O109</f>
        <v>0</v>
      </c>
      <c r="AY109" s="1489">
        <f>'t1'!L109-'t3'!D109-'t3'!F109-'t3'!H109-'t3'!J109+'t3'!L109+'t3'!N109+'t3'!P109</f>
        <v>0</v>
      </c>
      <c r="AZ109" s="937">
        <f>'t1'!M109</f>
        <v>0</v>
      </c>
    </row>
    <row r="110" spans="1:52" ht="14.25" customHeight="1" thickBot="1" x14ac:dyDescent="0.3">
      <c r="A110" s="1001" t="str">
        <f>'t1'!A110</f>
        <v>Architetti dirig. Con altri incar.prof.li</v>
      </c>
      <c r="B110" s="1027" t="str">
        <f>'t1'!B110</f>
        <v>PD0A03</v>
      </c>
      <c r="C110" s="467">
        <f>IF(ISERROR(VLOOKUP($B110,IN_T10!$B$2:$AW$3000,2,FALSE))=TRUE,"",VLOOKUP($B110,IN_T10!$B$2:$AW$3000,2,FALSE))</f>
        <v>0</v>
      </c>
      <c r="D110" s="469">
        <f>IF(ISERROR(VLOOKUP($B110,IN_T10!$B$2:$AW$3000,3,FALSE))=TRUE,"",VLOOKUP($B110,IN_T10!$B$2:$AW$3000,3,FALSE))</f>
        <v>0</v>
      </c>
      <c r="E110" s="467">
        <f>IF(ISERROR(VLOOKUP($B110,IN_T10!$B$2:$AW$3000,4,FALSE))=TRUE,"",VLOOKUP($B110,IN_T10!$B$2:$AW$3000,4,FALSE))</f>
        <v>0</v>
      </c>
      <c r="F110" s="469">
        <f>IF(ISERROR(VLOOKUP($B110,IN_T10!$B$2:$AW$3000,5,FALSE))=TRUE,"",VLOOKUP($B110,IN_T10!$B$2:$AW$3000,5,FALSE))</f>
        <v>0</v>
      </c>
      <c r="G110" s="467">
        <f>IF(ISERROR(VLOOKUP($B110,IN_T10!$B$2:$AW$3000,6,FALSE))=TRUE,"",VLOOKUP($B110,IN_T10!$B$2:$AW$3000,6,FALSE))</f>
        <v>0</v>
      </c>
      <c r="H110" s="469">
        <f>IF(ISERROR(VLOOKUP($B110,IN_T10!$B$2:$AW$3000,7,FALSE))=TRUE,"",VLOOKUP($B110,IN_T10!$B$2:$AW$3000,7,FALSE))</f>
        <v>0</v>
      </c>
      <c r="I110" s="467">
        <f>IF(ISERROR(VLOOKUP($B110,IN_T10!$B$2:$AW$3000,8,FALSE))=TRUE,"",VLOOKUP($B110,IN_T10!$B$2:$AW$3000,8,FALSE))</f>
        <v>0</v>
      </c>
      <c r="J110" s="469">
        <f>IF(ISERROR(VLOOKUP($B110,IN_T10!$B$2:$AW$3000,9,FALSE))=TRUE,"",VLOOKUP($B110,IN_T10!$B$2:$AW$3000,9,FALSE))</f>
        <v>0</v>
      </c>
      <c r="K110" s="467">
        <f>IF(ISERROR(VLOOKUP($B110,IN_T10!$B$2:$AW$3000,10,FALSE))=TRUE,"",VLOOKUP($B110,IN_T10!$B$2:$AW$3000,10,FALSE))</f>
        <v>0</v>
      </c>
      <c r="L110" s="469">
        <f>IF(ISERROR(VLOOKUP($B110,IN_T10!$B$2:$AW$3000,11,FALSE))=TRUE,"",VLOOKUP($B110,IN_T10!$B$2:$AW$3000,11,FALSE))</f>
        <v>0</v>
      </c>
      <c r="M110" s="467">
        <f>IF(ISERROR(VLOOKUP($B110,IN_T10!$B$2:$AW$3000,12,FALSE))=TRUE,"",VLOOKUP($B110,IN_T10!$B$2:$AW$3000,12,FALSE))</f>
        <v>0</v>
      </c>
      <c r="N110" s="469">
        <f>IF(ISERROR(VLOOKUP($B110,IN_T10!$B$2:$AW$3000,13,FALSE))=TRUE,"",VLOOKUP($B110,IN_T10!$B$2:$AW$3000,13,FALSE))</f>
        <v>0</v>
      </c>
      <c r="O110" s="467">
        <f>IF(ISERROR(VLOOKUP($B110,IN_T10!$B$2:$AW$3000,14,FALSE))=TRUE,"",VLOOKUP($B110,IN_T10!$B$2:$AW$3000,14,FALSE))</f>
        <v>0</v>
      </c>
      <c r="P110" s="469">
        <f>IF(ISERROR(VLOOKUP($B110,IN_T10!$B$2:$AW$3000,15,FALSE))=TRUE,"",VLOOKUP($B110,IN_T10!$B$2:$AW$3000,15,FALSE))</f>
        <v>0</v>
      </c>
      <c r="Q110" s="467">
        <f>IF(ISERROR(VLOOKUP($B110,IN_T10!$B$2:$AW$3000,16,FALSE))=TRUE,"",VLOOKUP($B110,IN_T10!$B$2:$AW$3000,16,FALSE))</f>
        <v>0</v>
      </c>
      <c r="R110" s="469">
        <f>IF(ISERROR(VLOOKUP($B110,IN_T10!$B$2:$AW$3000,17,FALSE))=TRUE,"",VLOOKUP($B110,IN_T10!$B$2:$AW$3000,17,FALSE))</f>
        <v>0</v>
      </c>
      <c r="S110" s="467">
        <f>IF(ISERROR(VLOOKUP($B110,IN_T10!$B$2:$AW$3000,18,FALSE))=TRUE,"",VLOOKUP($B110,IN_T10!$B$2:$AW$3000,18,FALSE))</f>
        <v>0</v>
      </c>
      <c r="T110" s="469">
        <f>IF(ISERROR(VLOOKUP($B110,IN_T10!$B$2:$AW$3000,19,FALSE))=TRUE,"",VLOOKUP($B110,IN_T10!$B$2:$AW$3000,19,FALSE))</f>
        <v>0</v>
      </c>
      <c r="U110" s="467">
        <v>0</v>
      </c>
      <c r="V110" s="469">
        <v>0</v>
      </c>
      <c r="W110" s="467">
        <f>IF(ISERROR(VLOOKUP($B110,IN_T10!$B$2:$AW$3000,22,FALSE))=TRUE,"",VLOOKUP($B110,IN_T10!$B$2:$AW$3000,22,FALSE))</f>
        <v>0</v>
      </c>
      <c r="X110" s="469">
        <f>IF(ISERROR(VLOOKUP($B110,IN_T10!$B$2:$AW$3000,23,FALSE))=TRUE,"",VLOOKUP($B110,IN_T10!$B$2:$AW$3000,23,FALSE))</f>
        <v>0</v>
      </c>
      <c r="Y110" s="467">
        <f>IF(ISERROR(VLOOKUP($B110,IN_T10!$B$2:$AW$3000,24,FALSE))=TRUE,"",VLOOKUP($B110,IN_T10!$B$2:$AW$3000,24,FALSE))</f>
        <v>0</v>
      </c>
      <c r="Z110" s="469">
        <f>IF(ISERROR(VLOOKUP($B110,IN_T10!$B$2:$AW$3000,25,FALSE))=TRUE,"",VLOOKUP($B110,IN_T10!$B$2:$AW$3000,25,FALSE))</f>
        <v>0</v>
      </c>
      <c r="AA110" s="467">
        <f>IF(ISERROR(VLOOKUP($B110,IN_T10!$B$2:$AW$3000,26,FALSE))=TRUE,"",VLOOKUP($B110,IN_T10!$B$2:$AW$3000,26,FALSE))</f>
        <v>0</v>
      </c>
      <c r="AB110" s="469">
        <f>IF(ISERROR(VLOOKUP($B110,IN_T10!$B$2:$AW$3000,27,FALSE))=TRUE,"",VLOOKUP($B110,IN_T10!$B$2:$AW$3000,27,FALSE))</f>
        <v>0</v>
      </c>
      <c r="AC110" s="467">
        <f>IF(ISERROR(VLOOKUP($B110,IN_T10!$B$2:$AW$3000,28,FALSE))=TRUE,"",VLOOKUP($B110,IN_T10!$B$2:$AW$3000,28,FALSE))</f>
        <v>0</v>
      </c>
      <c r="AD110" s="469">
        <f>IF(ISERROR(VLOOKUP($B110,IN_T10!$B$2:$AW$3000,29,FALSE))=TRUE,"",VLOOKUP($B110,IN_T10!$B$2:$AW$3000,29,FALSE))</f>
        <v>0</v>
      </c>
      <c r="AE110" s="467">
        <f>IF(ISERROR(VLOOKUP($B110,IN_T10!$B$2:$AW$3000,30,FALSE))=TRUE,"",VLOOKUP($B110,IN_T10!$B$2:$AW$3000,30,FALSE))</f>
        <v>0</v>
      </c>
      <c r="AF110" s="469">
        <f>IF(ISERROR(VLOOKUP($B110,IN_T10!$B$2:$AW$3000,31,FALSE))=TRUE,"",VLOOKUP($B110,IN_T10!$B$2:$AW$3000,31,FALSE))</f>
        <v>0</v>
      </c>
      <c r="AG110" s="467">
        <f>IF(ISERROR(VLOOKUP($B110,IN_T10!$B$2:$AW$3000,32,FALSE))=TRUE,"",VLOOKUP($B110,IN_T10!$B$2:$AW$3000,32,FALSE))</f>
        <v>0</v>
      </c>
      <c r="AH110" s="469">
        <f>IF(ISERROR(VLOOKUP($B110,IN_T10!$B$2:$AW$3000,33,FALSE))=TRUE,"",VLOOKUP($B110,IN_T10!$B$2:$AW$3000,33,FALSE))</f>
        <v>0</v>
      </c>
      <c r="AI110" s="467">
        <f>IF(ISERROR(VLOOKUP($B110,IN_T10!$B$2:$AW$3000,34,FALSE))=TRUE,"",VLOOKUP($B110,IN_T10!$B$2:$AW$3000,34,FALSE))</f>
        <v>0</v>
      </c>
      <c r="AJ110" s="469">
        <f>IF(ISERROR(VLOOKUP($B110,IN_T10!$B$2:$AW$3000,35,FALSE))=TRUE,"",VLOOKUP($B110,IN_T10!$B$2:$AW$3000,35,FALSE))</f>
        <v>0</v>
      </c>
      <c r="AK110" s="467">
        <f>IF(ISERROR(VLOOKUP($B110,IN_T10!$B$2:$AW$3000,36,FALSE))=TRUE,"",VLOOKUP($B110,IN_T10!$B$2:$AW$3000,36,FALSE))</f>
        <v>0</v>
      </c>
      <c r="AL110" s="469">
        <f>IF(ISERROR(VLOOKUP($B110,IN_T10!$B$2:$AW$3000,37,FALSE))=TRUE,"",VLOOKUP($B110,IN_T10!$B$2:$AW$3000,37,FALSE))</f>
        <v>0</v>
      </c>
      <c r="AM110" s="467">
        <f>IF(ISERROR(VLOOKUP($B110,IN_T10!$B$2:$AW$3000,38,FALSE))=TRUE,"",VLOOKUP($B110,IN_T10!$B$2:$AW$3000,38,FALSE))</f>
        <v>0</v>
      </c>
      <c r="AN110" s="469">
        <f>IF(ISERROR(VLOOKUP($B110,IN_T10!$B$2:$AW$3000,39,FALSE))=TRUE,"",VLOOKUP($B110,IN_T10!$B$2:$AW$3000,39,FALSE))</f>
        <v>0</v>
      </c>
      <c r="AO110" s="467">
        <f>IF(ISERROR(VLOOKUP($B110,IN_T10!$B$2:$AW$3000,40,FALSE))=TRUE,"",VLOOKUP($B110,IN_T10!$B$2:$AW$3000,40,FALSE))</f>
        <v>0</v>
      </c>
      <c r="AP110" s="469">
        <f>IF(ISERROR(VLOOKUP($B110,IN_T10!$B$2:$AW$3000,41,FALSE))=TRUE,"",VLOOKUP($B110,IN_T10!$B$2:$AW$3000,41,FALSE))</f>
        <v>0</v>
      </c>
      <c r="AQ110" s="467">
        <f>IF(ISERROR(VLOOKUP($B110,IN_T10!$B$2:$AW$3000,42,FALSE))=TRUE,"",VLOOKUP($B110,IN_T10!$B$2:$AW$3000,42,FALSE))</f>
        <v>0</v>
      </c>
      <c r="AR110" s="469">
        <f>IF(ISERROR(VLOOKUP($B110,IN_T10!$B$2:$AW$3000,43,FALSE))=TRUE,"",VLOOKUP($B110,IN_T10!$B$2:$AW$3000,43,FALSE))</f>
        <v>0</v>
      </c>
      <c r="AS110" s="467">
        <f>IF(ISERROR(VLOOKUP($B110,IN_T10!$B$2:$AW$3000,44,FALSE))=TRUE,"",VLOOKUP($B110,IN_T10!$B$2:$AW$3000,44,FALSE))</f>
        <v>0</v>
      </c>
      <c r="AT110" s="472">
        <f>IF(ISERROR(VLOOKUP($B110,IN_T10!$B$2:$AW$3000,45,FALSE))=TRUE,"",VLOOKUP($B110,IN_T10!$B$2:$AW$3000,45,FALSE))</f>
        <v>0</v>
      </c>
      <c r="AU110" s="1179">
        <f t="shared" si="3"/>
        <v>0</v>
      </c>
      <c r="AV110" s="1180">
        <f t="shared" si="4"/>
        <v>0</v>
      </c>
      <c r="AW110" s="1490" t="str">
        <f t="shared" si="5"/>
        <v>OK</v>
      </c>
      <c r="AX110" s="1488">
        <f>'t1'!K110-'t3'!C110-'t3'!E110-'t3'!G110-'t3'!I110+'t3'!K110+'t3'!M110+'t3'!O110</f>
        <v>0</v>
      </c>
      <c r="AY110" s="1489">
        <f>'t1'!L110-'t3'!D110-'t3'!F110-'t3'!H110-'t3'!J110+'t3'!L110+'t3'!N110+'t3'!P110</f>
        <v>0</v>
      </c>
      <c r="AZ110" s="937">
        <f>'t1'!M110</f>
        <v>0</v>
      </c>
    </row>
    <row r="111" spans="1:52" ht="14.25" customHeight="1" thickBot="1" x14ac:dyDescent="0.3">
      <c r="A111" s="1001" t="str">
        <f>'t1'!A111</f>
        <v>Architetti dir. A t.determinato(art. 15-septies dlgs.502/92)</v>
      </c>
      <c r="B111" s="1027" t="str">
        <f>'t1'!B111</f>
        <v>PD0607</v>
      </c>
      <c r="C111" s="467">
        <f>IF(ISERROR(VLOOKUP($B111,IN_T10!$B$2:$AW$3000,2,FALSE))=TRUE,"",VLOOKUP($B111,IN_T10!$B$2:$AW$3000,2,FALSE))</f>
        <v>0</v>
      </c>
      <c r="D111" s="469">
        <f>IF(ISERROR(VLOOKUP($B111,IN_T10!$B$2:$AW$3000,3,FALSE))=TRUE,"",VLOOKUP($B111,IN_T10!$B$2:$AW$3000,3,FALSE))</f>
        <v>0</v>
      </c>
      <c r="E111" s="467">
        <f>IF(ISERROR(VLOOKUP($B111,IN_T10!$B$2:$AW$3000,4,FALSE))=TRUE,"",VLOOKUP($B111,IN_T10!$B$2:$AW$3000,4,FALSE))</f>
        <v>0</v>
      </c>
      <c r="F111" s="469">
        <f>IF(ISERROR(VLOOKUP($B111,IN_T10!$B$2:$AW$3000,5,FALSE))=TRUE,"",VLOOKUP($B111,IN_T10!$B$2:$AW$3000,5,FALSE))</f>
        <v>0</v>
      </c>
      <c r="G111" s="467">
        <f>IF(ISERROR(VLOOKUP($B111,IN_T10!$B$2:$AW$3000,6,FALSE))=TRUE,"",VLOOKUP($B111,IN_T10!$B$2:$AW$3000,6,FALSE))</f>
        <v>0</v>
      </c>
      <c r="H111" s="469">
        <f>IF(ISERROR(VLOOKUP($B111,IN_T10!$B$2:$AW$3000,7,FALSE))=TRUE,"",VLOOKUP($B111,IN_T10!$B$2:$AW$3000,7,FALSE))</f>
        <v>0</v>
      </c>
      <c r="I111" s="467">
        <f>IF(ISERROR(VLOOKUP($B111,IN_T10!$B$2:$AW$3000,8,FALSE))=TRUE,"",VLOOKUP($B111,IN_T10!$B$2:$AW$3000,8,FALSE))</f>
        <v>0</v>
      </c>
      <c r="J111" s="469">
        <f>IF(ISERROR(VLOOKUP($B111,IN_T10!$B$2:$AW$3000,9,FALSE))=TRUE,"",VLOOKUP($B111,IN_T10!$B$2:$AW$3000,9,FALSE))</f>
        <v>0</v>
      </c>
      <c r="K111" s="467">
        <f>IF(ISERROR(VLOOKUP($B111,IN_T10!$B$2:$AW$3000,10,FALSE))=TRUE,"",VLOOKUP($B111,IN_T10!$B$2:$AW$3000,10,FALSE))</f>
        <v>0</v>
      </c>
      <c r="L111" s="469">
        <f>IF(ISERROR(VLOOKUP($B111,IN_T10!$B$2:$AW$3000,11,FALSE))=TRUE,"",VLOOKUP($B111,IN_T10!$B$2:$AW$3000,11,FALSE))</f>
        <v>0</v>
      </c>
      <c r="M111" s="467">
        <f>IF(ISERROR(VLOOKUP($B111,IN_T10!$B$2:$AW$3000,12,FALSE))=TRUE,"",VLOOKUP($B111,IN_T10!$B$2:$AW$3000,12,FALSE))</f>
        <v>0</v>
      </c>
      <c r="N111" s="469">
        <f>IF(ISERROR(VLOOKUP($B111,IN_T10!$B$2:$AW$3000,13,FALSE))=TRUE,"",VLOOKUP($B111,IN_T10!$B$2:$AW$3000,13,FALSE))</f>
        <v>0</v>
      </c>
      <c r="O111" s="467">
        <f>IF(ISERROR(VLOOKUP($B111,IN_T10!$B$2:$AW$3000,14,FALSE))=TRUE,"",VLOOKUP($B111,IN_T10!$B$2:$AW$3000,14,FALSE))</f>
        <v>0</v>
      </c>
      <c r="P111" s="469">
        <f>IF(ISERROR(VLOOKUP($B111,IN_T10!$B$2:$AW$3000,15,FALSE))=TRUE,"",VLOOKUP($B111,IN_T10!$B$2:$AW$3000,15,FALSE))</f>
        <v>0</v>
      </c>
      <c r="Q111" s="467">
        <f>IF(ISERROR(VLOOKUP($B111,IN_T10!$B$2:$AW$3000,16,FALSE))=TRUE,"",VLOOKUP($B111,IN_T10!$B$2:$AW$3000,16,FALSE))</f>
        <v>0</v>
      </c>
      <c r="R111" s="469">
        <f>IF(ISERROR(VLOOKUP($B111,IN_T10!$B$2:$AW$3000,17,FALSE))=TRUE,"",VLOOKUP($B111,IN_T10!$B$2:$AW$3000,17,FALSE))</f>
        <v>0</v>
      </c>
      <c r="S111" s="467">
        <f>IF(ISERROR(VLOOKUP($B111,IN_T10!$B$2:$AW$3000,18,FALSE))=TRUE,"",VLOOKUP($B111,IN_T10!$B$2:$AW$3000,18,FALSE))</f>
        <v>0</v>
      </c>
      <c r="T111" s="469">
        <f>IF(ISERROR(VLOOKUP($B111,IN_T10!$B$2:$AW$3000,19,FALSE))=TRUE,"",VLOOKUP($B111,IN_T10!$B$2:$AW$3000,19,FALSE))</f>
        <v>0</v>
      </c>
      <c r="U111" s="467">
        <v>0</v>
      </c>
      <c r="V111" s="469">
        <v>0</v>
      </c>
      <c r="W111" s="467">
        <f>IF(ISERROR(VLOOKUP($B111,IN_T10!$B$2:$AW$3000,22,FALSE))=TRUE,"",VLOOKUP($B111,IN_T10!$B$2:$AW$3000,22,FALSE))</f>
        <v>0</v>
      </c>
      <c r="X111" s="469">
        <f>IF(ISERROR(VLOOKUP($B111,IN_T10!$B$2:$AW$3000,23,FALSE))=TRUE,"",VLOOKUP($B111,IN_T10!$B$2:$AW$3000,23,FALSE))</f>
        <v>0</v>
      </c>
      <c r="Y111" s="467">
        <f>IF(ISERROR(VLOOKUP($B111,IN_T10!$B$2:$AW$3000,24,FALSE))=TRUE,"",VLOOKUP($B111,IN_T10!$B$2:$AW$3000,24,FALSE))</f>
        <v>0</v>
      </c>
      <c r="Z111" s="469">
        <f>IF(ISERROR(VLOOKUP($B111,IN_T10!$B$2:$AW$3000,25,FALSE))=TRUE,"",VLOOKUP($B111,IN_T10!$B$2:$AW$3000,25,FALSE))</f>
        <v>0</v>
      </c>
      <c r="AA111" s="467">
        <f>IF(ISERROR(VLOOKUP($B111,IN_T10!$B$2:$AW$3000,26,FALSE))=TRUE,"",VLOOKUP($B111,IN_T10!$B$2:$AW$3000,26,FALSE))</f>
        <v>0</v>
      </c>
      <c r="AB111" s="469">
        <f>IF(ISERROR(VLOOKUP($B111,IN_T10!$B$2:$AW$3000,27,FALSE))=TRUE,"",VLOOKUP($B111,IN_T10!$B$2:$AW$3000,27,FALSE))</f>
        <v>0</v>
      </c>
      <c r="AC111" s="467">
        <f>IF(ISERROR(VLOOKUP($B111,IN_T10!$B$2:$AW$3000,28,FALSE))=TRUE,"",VLOOKUP($B111,IN_T10!$B$2:$AW$3000,28,FALSE))</f>
        <v>0</v>
      </c>
      <c r="AD111" s="469">
        <f>IF(ISERROR(VLOOKUP($B111,IN_T10!$B$2:$AW$3000,29,FALSE))=TRUE,"",VLOOKUP($B111,IN_T10!$B$2:$AW$3000,29,FALSE))</f>
        <v>0</v>
      </c>
      <c r="AE111" s="467">
        <f>IF(ISERROR(VLOOKUP($B111,IN_T10!$B$2:$AW$3000,30,FALSE))=TRUE,"",VLOOKUP($B111,IN_T10!$B$2:$AW$3000,30,FALSE))</f>
        <v>0</v>
      </c>
      <c r="AF111" s="469">
        <f>IF(ISERROR(VLOOKUP($B111,IN_T10!$B$2:$AW$3000,31,FALSE))=TRUE,"",VLOOKUP($B111,IN_T10!$B$2:$AW$3000,31,FALSE))</f>
        <v>0</v>
      </c>
      <c r="AG111" s="467">
        <f>IF(ISERROR(VLOOKUP($B111,IN_T10!$B$2:$AW$3000,32,FALSE))=TRUE,"",VLOOKUP($B111,IN_T10!$B$2:$AW$3000,32,FALSE))</f>
        <v>0</v>
      </c>
      <c r="AH111" s="469">
        <f>IF(ISERROR(VLOOKUP($B111,IN_T10!$B$2:$AW$3000,33,FALSE))=TRUE,"",VLOOKUP($B111,IN_T10!$B$2:$AW$3000,33,FALSE))</f>
        <v>0</v>
      </c>
      <c r="AI111" s="467">
        <f>IF(ISERROR(VLOOKUP($B111,IN_T10!$B$2:$AW$3000,34,FALSE))=TRUE,"",VLOOKUP($B111,IN_T10!$B$2:$AW$3000,34,FALSE))</f>
        <v>0</v>
      </c>
      <c r="AJ111" s="469">
        <f>IF(ISERROR(VLOOKUP($B111,IN_T10!$B$2:$AW$3000,35,FALSE))=TRUE,"",VLOOKUP($B111,IN_T10!$B$2:$AW$3000,35,FALSE))</f>
        <v>0</v>
      </c>
      <c r="AK111" s="467">
        <f>IF(ISERROR(VLOOKUP($B111,IN_T10!$B$2:$AW$3000,36,FALSE))=TRUE,"",VLOOKUP($B111,IN_T10!$B$2:$AW$3000,36,FALSE))</f>
        <v>0</v>
      </c>
      <c r="AL111" s="469">
        <f>IF(ISERROR(VLOOKUP($B111,IN_T10!$B$2:$AW$3000,37,FALSE))=TRUE,"",VLOOKUP($B111,IN_T10!$B$2:$AW$3000,37,FALSE))</f>
        <v>0</v>
      </c>
      <c r="AM111" s="467">
        <f>IF(ISERROR(VLOOKUP($B111,IN_T10!$B$2:$AW$3000,38,FALSE))=TRUE,"",VLOOKUP($B111,IN_T10!$B$2:$AW$3000,38,FALSE))</f>
        <v>0</v>
      </c>
      <c r="AN111" s="469">
        <f>IF(ISERROR(VLOOKUP($B111,IN_T10!$B$2:$AW$3000,39,FALSE))=TRUE,"",VLOOKUP($B111,IN_T10!$B$2:$AW$3000,39,FALSE))</f>
        <v>0</v>
      </c>
      <c r="AO111" s="467">
        <f>IF(ISERROR(VLOOKUP($B111,IN_T10!$B$2:$AW$3000,40,FALSE))=TRUE,"",VLOOKUP($B111,IN_T10!$B$2:$AW$3000,40,FALSE))</f>
        <v>0</v>
      </c>
      <c r="AP111" s="469">
        <f>IF(ISERROR(VLOOKUP($B111,IN_T10!$B$2:$AW$3000,41,FALSE))=TRUE,"",VLOOKUP($B111,IN_T10!$B$2:$AW$3000,41,FALSE))</f>
        <v>0</v>
      </c>
      <c r="AQ111" s="467">
        <f>IF(ISERROR(VLOOKUP($B111,IN_T10!$B$2:$AW$3000,42,FALSE))=TRUE,"",VLOOKUP($B111,IN_T10!$B$2:$AW$3000,42,FALSE))</f>
        <v>0</v>
      </c>
      <c r="AR111" s="469">
        <f>IF(ISERROR(VLOOKUP($B111,IN_T10!$B$2:$AW$3000,43,FALSE))=TRUE,"",VLOOKUP($B111,IN_T10!$B$2:$AW$3000,43,FALSE))</f>
        <v>0</v>
      </c>
      <c r="AS111" s="467">
        <f>IF(ISERROR(VLOOKUP($B111,IN_T10!$B$2:$AW$3000,44,FALSE))=TRUE,"",VLOOKUP($B111,IN_T10!$B$2:$AW$3000,44,FALSE))</f>
        <v>0</v>
      </c>
      <c r="AT111" s="472">
        <f>IF(ISERROR(VLOOKUP($B111,IN_T10!$B$2:$AW$3000,45,FALSE))=TRUE,"",VLOOKUP($B111,IN_T10!$B$2:$AW$3000,45,FALSE))</f>
        <v>0</v>
      </c>
      <c r="AU111" s="1179">
        <f t="shared" si="3"/>
        <v>0</v>
      </c>
      <c r="AV111" s="1180">
        <f t="shared" si="4"/>
        <v>0</v>
      </c>
      <c r="AW111" s="1490" t="str">
        <f t="shared" si="5"/>
        <v>OK</v>
      </c>
      <c r="AX111" s="1488">
        <f>'t1'!K111-'t3'!C111-'t3'!E111-'t3'!G111-'t3'!I111+'t3'!K111+'t3'!M111+'t3'!O111</f>
        <v>0</v>
      </c>
      <c r="AY111" s="1489">
        <f>'t1'!L111-'t3'!D111-'t3'!F111-'t3'!H111-'t3'!J111+'t3'!L111+'t3'!N111+'t3'!P111</f>
        <v>0</v>
      </c>
      <c r="AZ111" s="937">
        <f>'t1'!M111</f>
        <v>0</v>
      </c>
    </row>
    <row r="112" spans="1:52" ht="14.25" customHeight="1" thickBot="1" x14ac:dyDescent="0.3">
      <c r="A112" s="1001" t="str">
        <f>'t1'!A112</f>
        <v>Geologi dirig. Con incarico di struttura complessa</v>
      </c>
      <c r="B112" s="1027" t="str">
        <f>'t1'!B112</f>
        <v>PD0044</v>
      </c>
      <c r="C112" s="467">
        <f>IF(ISERROR(VLOOKUP($B112,IN_T10!$B$2:$AW$3000,2,FALSE))=TRUE,"",VLOOKUP($B112,IN_T10!$B$2:$AW$3000,2,FALSE))</f>
        <v>0</v>
      </c>
      <c r="D112" s="469">
        <f>IF(ISERROR(VLOOKUP($B112,IN_T10!$B$2:$AW$3000,3,FALSE))=TRUE,"",VLOOKUP($B112,IN_T10!$B$2:$AW$3000,3,FALSE))</f>
        <v>0</v>
      </c>
      <c r="E112" s="467">
        <f>IF(ISERROR(VLOOKUP($B112,IN_T10!$B$2:$AW$3000,4,FALSE))=TRUE,"",VLOOKUP($B112,IN_T10!$B$2:$AW$3000,4,FALSE))</f>
        <v>0</v>
      </c>
      <c r="F112" s="469">
        <f>IF(ISERROR(VLOOKUP($B112,IN_T10!$B$2:$AW$3000,5,FALSE))=TRUE,"",VLOOKUP($B112,IN_T10!$B$2:$AW$3000,5,FALSE))</f>
        <v>0</v>
      </c>
      <c r="G112" s="467">
        <f>IF(ISERROR(VLOOKUP($B112,IN_T10!$B$2:$AW$3000,6,FALSE))=TRUE,"",VLOOKUP($B112,IN_T10!$B$2:$AW$3000,6,FALSE))</f>
        <v>0</v>
      </c>
      <c r="H112" s="469">
        <f>IF(ISERROR(VLOOKUP($B112,IN_T10!$B$2:$AW$3000,7,FALSE))=TRUE,"",VLOOKUP($B112,IN_T10!$B$2:$AW$3000,7,FALSE))</f>
        <v>0</v>
      </c>
      <c r="I112" s="467">
        <f>IF(ISERROR(VLOOKUP($B112,IN_T10!$B$2:$AW$3000,8,FALSE))=TRUE,"",VLOOKUP($B112,IN_T10!$B$2:$AW$3000,8,FALSE))</f>
        <v>0</v>
      </c>
      <c r="J112" s="469">
        <f>IF(ISERROR(VLOOKUP($B112,IN_T10!$B$2:$AW$3000,9,FALSE))=TRUE,"",VLOOKUP($B112,IN_T10!$B$2:$AW$3000,9,FALSE))</f>
        <v>0</v>
      </c>
      <c r="K112" s="467">
        <f>IF(ISERROR(VLOOKUP($B112,IN_T10!$B$2:$AW$3000,10,FALSE))=TRUE,"",VLOOKUP($B112,IN_T10!$B$2:$AW$3000,10,FALSE))</f>
        <v>0</v>
      </c>
      <c r="L112" s="469">
        <f>IF(ISERROR(VLOOKUP($B112,IN_T10!$B$2:$AW$3000,11,FALSE))=TRUE,"",VLOOKUP($B112,IN_T10!$B$2:$AW$3000,11,FALSE))</f>
        <v>0</v>
      </c>
      <c r="M112" s="467">
        <f>IF(ISERROR(VLOOKUP($B112,IN_T10!$B$2:$AW$3000,12,FALSE))=TRUE,"",VLOOKUP($B112,IN_T10!$B$2:$AW$3000,12,FALSE))</f>
        <v>0</v>
      </c>
      <c r="N112" s="469">
        <f>IF(ISERROR(VLOOKUP($B112,IN_T10!$B$2:$AW$3000,13,FALSE))=TRUE,"",VLOOKUP($B112,IN_T10!$B$2:$AW$3000,13,FALSE))</f>
        <v>0</v>
      </c>
      <c r="O112" s="467">
        <f>IF(ISERROR(VLOOKUP($B112,IN_T10!$B$2:$AW$3000,14,FALSE))=TRUE,"",VLOOKUP($B112,IN_T10!$B$2:$AW$3000,14,FALSE))</f>
        <v>0</v>
      </c>
      <c r="P112" s="469">
        <f>IF(ISERROR(VLOOKUP($B112,IN_T10!$B$2:$AW$3000,15,FALSE))=TRUE,"",VLOOKUP($B112,IN_T10!$B$2:$AW$3000,15,FALSE))</f>
        <v>0</v>
      </c>
      <c r="Q112" s="467">
        <f>IF(ISERROR(VLOOKUP($B112,IN_T10!$B$2:$AW$3000,16,FALSE))=TRUE,"",VLOOKUP($B112,IN_T10!$B$2:$AW$3000,16,FALSE))</f>
        <v>0</v>
      </c>
      <c r="R112" s="469">
        <f>IF(ISERROR(VLOOKUP($B112,IN_T10!$B$2:$AW$3000,17,FALSE))=TRUE,"",VLOOKUP($B112,IN_T10!$B$2:$AW$3000,17,FALSE))</f>
        <v>0</v>
      </c>
      <c r="S112" s="467">
        <f>IF(ISERROR(VLOOKUP($B112,IN_T10!$B$2:$AW$3000,18,FALSE))=TRUE,"",VLOOKUP($B112,IN_T10!$B$2:$AW$3000,18,FALSE))</f>
        <v>0</v>
      </c>
      <c r="T112" s="469">
        <f>IF(ISERROR(VLOOKUP($B112,IN_T10!$B$2:$AW$3000,19,FALSE))=TRUE,"",VLOOKUP($B112,IN_T10!$B$2:$AW$3000,19,FALSE))</f>
        <v>0</v>
      </c>
      <c r="U112" s="467">
        <v>0</v>
      </c>
      <c r="V112" s="469">
        <v>0</v>
      </c>
      <c r="W112" s="467">
        <f>IF(ISERROR(VLOOKUP($B112,IN_T10!$B$2:$AW$3000,22,FALSE))=TRUE,"",VLOOKUP($B112,IN_T10!$B$2:$AW$3000,22,FALSE))</f>
        <v>0</v>
      </c>
      <c r="X112" s="469">
        <f>IF(ISERROR(VLOOKUP($B112,IN_T10!$B$2:$AW$3000,23,FALSE))=TRUE,"",VLOOKUP($B112,IN_T10!$B$2:$AW$3000,23,FALSE))</f>
        <v>0</v>
      </c>
      <c r="Y112" s="467">
        <f>IF(ISERROR(VLOOKUP($B112,IN_T10!$B$2:$AW$3000,24,FALSE))=TRUE,"",VLOOKUP($B112,IN_T10!$B$2:$AW$3000,24,FALSE))</f>
        <v>0</v>
      </c>
      <c r="Z112" s="469">
        <f>IF(ISERROR(VLOOKUP($B112,IN_T10!$B$2:$AW$3000,25,FALSE))=TRUE,"",VLOOKUP($B112,IN_T10!$B$2:$AW$3000,25,FALSE))</f>
        <v>0</v>
      </c>
      <c r="AA112" s="467">
        <f>IF(ISERROR(VLOOKUP($B112,IN_T10!$B$2:$AW$3000,26,FALSE))=TRUE,"",VLOOKUP($B112,IN_T10!$B$2:$AW$3000,26,FALSE))</f>
        <v>0</v>
      </c>
      <c r="AB112" s="469">
        <f>IF(ISERROR(VLOOKUP($B112,IN_T10!$B$2:$AW$3000,27,FALSE))=TRUE,"",VLOOKUP($B112,IN_T10!$B$2:$AW$3000,27,FALSE))</f>
        <v>0</v>
      </c>
      <c r="AC112" s="467">
        <f>IF(ISERROR(VLOOKUP($B112,IN_T10!$B$2:$AW$3000,28,FALSE))=TRUE,"",VLOOKUP($B112,IN_T10!$B$2:$AW$3000,28,FALSE))</f>
        <v>0</v>
      </c>
      <c r="AD112" s="469">
        <f>IF(ISERROR(VLOOKUP($B112,IN_T10!$B$2:$AW$3000,29,FALSE))=TRUE,"",VLOOKUP($B112,IN_T10!$B$2:$AW$3000,29,FALSE))</f>
        <v>0</v>
      </c>
      <c r="AE112" s="467">
        <f>IF(ISERROR(VLOOKUP($B112,IN_T10!$B$2:$AW$3000,30,FALSE))=TRUE,"",VLOOKUP($B112,IN_T10!$B$2:$AW$3000,30,FALSE))</f>
        <v>0</v>
      </c>
      <c r="AF112" s="469">
        <f>IF(ISERROR(VLOOKUP($B112,IN_T10!$B$2:$AW$3000,31,FALSE))=TRUE,"",VLOOKUP($B112,IN_T10!$B$2:$AW$3000,31,FALSE))</f>
        <v>0</v>
      </c>
      <c r="AG112" s="467">
        <f>IF(ISERROR(VLOOKUP($B112,IN_T10!$B$2:$AW$3000,32,FALSE))=TRUE,"",VLOOKUP($B112,IN_T10!$B$2:$AW$3000,32,FALSE))</f>
        <v>0</v>
      </c>
      <c r="AH112" s="469">
        <f>IF(ISERROR(VLOOKUP($B112,IN_T10!$B$2:$AW$3000,33,FALSE))=TRUE,"",VLOOKUP($B112,IN_T10!$B$2:$AW$3000,33,FALSE))</f>
        <v>0</v>
      </c>
      <c r="AI112" s="467">
        <f>IF(ISERROR(VLOOKUP($B112,IN_T10!$B$2:$AW$3000,34,FALSE))=TRUE,"",VLOOKUP($B112,IN_T10!$B$2:$AW$3000,34,FALSE))</f>
        <v>0</v>
      </c>
      <c r="AJ112" s="469">
        <f>IF(ISERROR(VLOOKUP($B112,IN_T10!$B$2:$AW$3000,35,FALSE))=TRUE,"",VLOOKUP($B112,IN_T10!$B$2:$AW$3000,35,FALSE))</f>
        <v>0</v>
      </c>
      <c r="AK112" s="467">
        <f>IF(ISERROR(VLOOKUP($B112,IN_T10!$B$2:$AW$3000,36,FALSE))=TRUE,"",VLOOKUP($B112,IN_T10!$B$2:$AW$3000,36,FALSE))</f>
        <v>0</v>
      </c>
      <c r="AL112" s="469">
        <f>IF(ISERROR(VLOOKUP($B112,IN_T10!$B$2:$AW$3000,37,FALSE))=TRUE,"",VLOOKUP($B112,IN_T10!$B$2:$AW$3000,37,FALSE))</f>
        <v>0</v>
      </c>
      <c r="AM112" s="467">
        <f>IF(ISERROR(VLOOKUP($B112,IN_T10!$B$2:$AW$3000,38,FALSE))=TRUE,"",VLOOKUP($B112,IN_T10!$B$2:$AW$3000,38,FALSE))</f>
        <v>0</v>
      </c>
      <c r="AN112" s="469">
        <f>IF(ISERROR(VLOOKUP($B112,IN_T10!$B$2:$AW$3000,39,FALSE))=TRUE,"",VLOOKUP($B112,IN_T10!$B$2:$AW$3000,39,FALSE))</f>
        <v>0</v>
      </c>
      <c r="AO112" s="467">
        <f>IF(ISERROR(VLOOKUP($B112,IN_T10!$B$2:$AW$3000,40,FALSE))=TRUE,"",VLOOKUP($B112,IN_T10!$B$2:$AW$3000,40,FALSE))</f>
        <v>0</v>
      </c>
      <c r="AP112" s="469">
        <f>IF(ISERROR(VLOOKUP($B112,IN_T10!$B$2:$AW$3000,41,FALSE))=TRUE,"",VLOOKUP($B112,IN_T10!$B$2:$AW$3000,41,FALSE))</f>
        <v>0</v>
      </c>
      <c r="AQ112" s="467">
        <f>IF(ISERROR(VLOOKUP($B112,IN_T10!$B$2:$AW$3000,42,FALSE))=TRUE,"",VLOOKUP($B112,IN_T10!$B$2:$AW$3000,42,FALSE))</f>
        <v>0</v>
      </c>
      <c r="AR112" s="469">
        <f>IF(ISERROR(VLOOKUP($B112,IN_T10!$B$2:$AW$3000,43,FALSE))=TRUE,"",VLOOKUP($B112,IN_T10!$B$2:$AW$3000,43,FALSE))</f>
        <v>0</v>
      </c>
      <c r="AS112" s="467">
        <f>IF(ISERROR(VLOOKUP($B112,IN_T10!$B$2:$AW$3000,44,FALSE))=TRUE,"",VLOOKUP($B112,IN_T10!$B$2:$AW$3000,44,FALSE))</f>
        <v>0</v>
      </c>
      <c r="AT112" s="472">
        <f>IF(ISERROR(VLOOKUP($B112,IN_T10!$B$2:$AW$3000,45,FALSE))=TRUE,"",VLOOKUP($B112,IN_T10!$B$2:$AW$3000,45,FALSE))</f>
        <v>0</v>
      </c>
      <c r="AU112" s="1179">
        <f t="shared" si="3"/>
        <v>0</v>
      </c>
      <c r="AV112" s="1180">
        <f t="shared" si="4"/>
        <v>0</v>
      </c>
      <c r="AW112" s="1490" t="str">
        <f t="shared" si="5"/>
        <v>OK</v>
      </c>
      <c r="AX112" s="1488">
        <f>'t1'!K112-'t3'!C112-'t3'!E112-'t3'!G112-'t3'!I112+'t3'!K112+'t3'!M112+'t3'!O112</f>
        <v>0</v>
      </c>
      <c r="AY112" s="1489">
        <f>'t1'!L112-'t3'!D112-'t3'!F112-'t3'!H112-'t3'!J112+'t3'!L112+'t3'!N112+'t3'!P112</f>
        <v>0</v>
      </c>
      <c r="AZ112" s="937">
        <f>'t1'!M112</f>
        <v>0</v>
      </c>
    </row>
    <row r="113" spans="1:52" ht="14.25" customHeight="1" thickBot="1" x14ac:dyDescent="0.3">
      <c r="A113" s="1001" t="str">
        <f>'t1'!A113</f>
        <v>Geologi dirig. Con incarico di struttura semplice</v>
      </c>
      <c r="B113" s="1027" t="str">
        <f>'t1'!B113</f>
        <v>PD0S43</v>
      </c>
      <c r="C113" s="467">
        <f>IF(ISERROR(VLOOKUP($B113,IN_T10!$B$2:$AW$3000,2,FALSE))=TRUE,"",VLOOKUP($B113,IN_T10!$B$2:$AW$3000,2,FALSE))</f>
        <v>0</v>
      </c>
      <c r="D113" s="469">
        <f>IF(ISERROR(VLOOKUP($B113,IN_T10!$B$2:$AW$3000,3,FALSE))=TRUE,"",VLOOKUP($B113,IN_T10!$B$2:$AW$3000,3,FALSE))</f>
        <v>0</v>
      </c>
      <c r="E113" s="467">
        <f>IF(ISERROR(VLOOKUP($B113,IN_T10!$B$2:$AW$3000,4,FALSE))=TRUE,"",VLOOKUP($B113,IN_T10!$B$2:$AW$3000,4,FALSE))</f>
        <v>0</v>
      </c>
      <c r="F113" s="469">
        <f>IF(ISERROR(VLOOKUP($B113,IN_T10!$B$2:$AW$3000,5,FALSE))=TRUE,"",VLOOKUP($B113,IN_T10!$B$2:$AW$3000,5,FALSE))</f>
        <v>0</v>
      </c>
      <c r="G113" s="467">
        <f>IF(ISERROR(VLOOKUP($B113,IN_T10!$B$2:$AW$3000,6,FALSE))=TRUE,"",VLOOKUP($B113,IN_T10!$B$2:$AW$3000,6,FALSE))</f>
        <v>0</v>
      </c>
      <c r="H113" s="469">
        <f>IF(ISERROR(VLOOKUP($B113,IN_T10!$B$2:$AW$3000,7,FALSE))=TRUE,"",VLOOKUP($B113,IN_T10!$B$2:$AW$3000,7,FALSE))</f>
        <v>0</v>
      </c>
      <c r="I113" s="467">
        <f>IF(ISERROR(VLOOKUP($B113,IN_T10!$B$2:$AW$3000,8,FALSE))=TRUE,"",VLOOKUP($B113,IN_T10!$B$2:$AW$3000,8,FALSE))</f>
        <v>0</v>
      </c>
      <c r="J113" s="469">
        <f>IF(ISERROR(VLOOKUP($B113,IN_T10!$B$2:$AW$3000,9,FALSE))=TRUE,"",VLOOKUP($B113,IN_T10!$B$2:$AW$3000,9,FALSE))</f>
        <v>0</v>
      </c>
      <c r="K113" s="467">
        <f>IF(ISERROR(VLOOKUP($B113,IN_T10!$B$2:$AW$3000,10,FALSE))=TRUE,"",VLOOKUP($B113,IN_T10!$B$2:$AW$3000,10,FALSE))</f>
        <v>0</v>
      </c>
      <c r="L113" s="469">
        <f>IF(ISERROR(VLOOKUP($B113,IN_T10!$B$2:$AW$3000,11,FALSE))=TRUE,"",VLOOKUP($B113,IN_T10!$B$2:$AW$3000,11,FALSE))</f>
        <v>0</v>
      </c>
      <c r="M113" s="467">
        <f>IF(ISERROR(VLOOKUP($B113,IN_T10!$B$2:$AW$3000,12,FALSE))=TRUE,"",VLOOKUP($B113,IN_T10!$B$2:$AW$3000,12,FALSE))</f>
        <v>0</v>
      </c>
      <c r="N113" s="469">
        <f>IF(ISERROR(VLOOKUP($B113,IN_T10!$B$2:$AW$3000,13,FALSE))=TRUE,"",VLOOKUP($B113,IN_T10!$B$2:$AW$3000,13,FALSE))</f>
        <v>0</v>
      </c>
      <c r="O113" s="467">
        <f>IF(ISERROR(VLOOKUP($B113,IN_T10!$B$2:$AW$3000,14,FALSE))=TRUE,"",VLOOKUP($B113,IN_T10!$B$2:$AW$3000,14,FALSE))</f>
        <v>0</v>
      </c>
      <c r="P113" s="469">
        <f>IF(ISERROR(VLOOKUP($B113,IN_T10!$B$2:$AW$3000,15,FALSE))=TRUE,"",VLOOKUP($B113,IN_T10!$B$2:$AW$3000,15,FALSE))</f>
        <v>0</v>
      </c>
      <c r="Q113" s="467">
        <f>IF(ISERROR(VLOOKUP($B113,IN_T10!$B$2:$AW$3000,16,FALSE))=TRUE,"",VLOOKUP($B113,IN_T10!$B$2:$AW$3000,16,FALSE))</f>
        <v>0</v>
      </c>
      <c r="R113" s="469">
        <f>IF(ISERROR(VLOOKUP($B113,IN_T10!$B$2:$AW$3000,17,FALSE))=TRUE,"",VLOOKUP($B113,IN_T10!$B$2:$AW$3000,17,FALSE))</f>
        <v>0</v>
      </c>
      <c r="S113" s="467">
        <f>IF(ISERROR(VLOOKUP($B113,IN_T10!$B$2:$AW$3000,18,FALSE))=TRUE,"",VLOOKUP($B113,IN_T10!$B$2:$AW$3000,18,FALSE))</f>
        <v>0</v>
      </c>
      <c r="T113" s="469">
        <f>IF(ISERROR(VLOOKUP($B113,IN_T10!$B$2:$AW$3000,19,FALSE))=TRUE,"",VLOOKUP($B113,IN_T10!$B$2:$AW$3000,19,FALSE))</f>
        <v>0</v>
      </c>
      <c r="U113" s="467">
        <v>0</v>
      </c>
      <c r="V113" s="469">
        <v>0</v>
      </c>
      <c r="W113" s="467">
        <f>IF(ISERROR(VLOOKUP($B113,IN_T10!$B$2:$AW$3000,22,FALSE))=TRUE,"",VLOOKUP($B113,IN_T10!$B$2:$AW$3000,22,FALSE))</f>
        <v>0</v>
      </c>
      <c r="X113" s="469">
        <f>IF(ISERROR(VLOOKUP($B113,IN_T10!$B$2:$AW$3000,23,FALSE))=TRUE,"",VLOOKUP($B113,IN_T10!$B$2:$AW$3000,23,FALSE))</f>
        <v>0</v>
      </c>
      <c r="Y113" s="467">
        <f>IF(ISERROR(VLOOKUP($B113,IN_T10!$B$2:$AW$3000,24,FALSE))=TRUE,"",VLOOKUP($B113,IN_T10!$B$2:$AW$3000,24,FALSE))</f>
        <v>0</v>
      </c>
      <c r="Z113" s="469">
        <f>IF(ISERROR(VLOOKUP($B113,IN_T10!$B$2:$AW$3000,25,FALSE))=TRUE,"",VLOOKUP($B113,IN_T10!$B$2:$AW$3000,25,FALSE))</f>
        <v>0</v>
      </c>
      <c r="AA113" s="467">
        <f>IF(ISERROR(VLOOKUP($B113,IN_T10!$B$2:$AW$3000,26,FALSE))=TRUE,"",VLOOKUP($B113,IN_T10!$B$2:$AW$3000,26,FALSE))</f>
        <v>0</v>
      </c>
      <c r="AB113" s="469">
        <f>IF(ISERROR(VLOOKUP($B113,IN_T10!$B$2:$AW$3000,27,FALSE))=TRUE,"",VLOOKUP($B113,IN_T10!$B$2:$AW$3000,27,FALSE))</f>
        <v>0</v>
      </c>
      <c r="AC113" s="467">
        <f>IF(ISERROR(VLOOKUP($B113,IN_T10!$B$2:$AW$3000,28,FALSE))=TRUE,"",VLOOKUP($B113,IN_T10!$B$2:$AW$3000,28,FALSE))</f>
        <v>0</v>
      </c>
      <c r="AD113" s="469">
        <f>IF(ISERROR(VLOOKUP($B113,IN_T10!$B$2:$AW$3000,29,FALSE))=TRUE,"",VLOOKUP($B113,IN_T10!$B$2:$AW$3000,29,FALSE))</f>
        <v>0</v>
      </c>
      <c r="AE113" s="467">
        <f>IF(ISERROR(VLOOKUP($B113,IN_T10!$B$2:$AW$3000,30,FALSE))=TRUE,"",VLOOKUP($B113,IN_T10!$B$2:$AW$3000,30,FALSE))</f>
        <v>0</v>
      </c>
      <c r="AF113" s="469">
        <f>IF(ISERROR(VLOOKUP($B113,IN_T10!$B$2:$AW$3000,31,FALSE))=TRUE,"",VLOOKUP($B113,IN_T10!$B$2:$AW$3000,31,FALSE))</f>
        <v>0</v>
      </c>
      <c r="AG113" s="467">
        <f>IF(ISERROR(VLOOKUP($B113,IN_T10!$B$2:$AW$3000,32,FALSE))=TRUE,"",VLOOKUP($B113,IN_T10!$B$2:$AW$3000,32,FALSE))</f>
        <v>0</v>
      </c>
      <c r="AH113" s="469">
        <f>IF(ISERROR(VLOOKUP($B113,IN_T10!$B$2:$AW$3000,33,FALSE))=TRUE,"",VLOOKUP($B113,IN_T10!$B$2:$AW$3000,33,FALSE))</f>
        <v>0</v>
      </c>
      <c r="AI113" s="467">
        <f>IF(ISERROR(VLOOKUP($B113,IN_T10!$B$2:$AW$3000,34,FALSE))=TRUE,"",VLOOKUP($B113,IN_T10!$B$2:$AW$3000,34,FALSE))</f>
        <v>0</v>
      </c>
      <c r="AJ113" s="469">
        <f>IF(ISERROR(VLOOKUP($B113,IN_T10!$B$2:$AW$3000,35,FALSE))=TRUE,"",VLOOKUP($B113,IN_T10!$B$2:$AW$3000,35,FALSE))</f>
        <v>0</v>
      </c>
      <c r="AK113" s="467">
        <f>IF(ISERROR(VLOOKUP($B113,IN_T10!$B$2:$AW$3000,36,FALSE))=TRUE,"",VLOOKUP($B113,IN_T10!$B$2:$AW$3000,36,FALSE))</f>
        <v>0</v>
      </c>
      <c r="AL113" s="469">
        <f>IF(ISERROR(VLOOKUP($B113,IN_T10!$B$2:$AW$3000,37,FALSE))=TRUE,"",VLOOKUP($B113,IN_T10!$B$2:$AW$3000,37,FALSE))</f>
        <v>0</v>
      </c>
      <c r="AM113" s="467">
        <f>IF(ISERROR(VLOOKUP($B113,IN_T10!$B$2:$AW$3000,38,FALSE))=TRUE,"",VLOOKUP($B113,IN_T10!$B$2:$AW$3000,38,FALSE))</f>
        <v>0</v>
      </c>
      <c r="AN113" s="469">
        <f>IF(ISERROR(VLOOKUP($B113,IN_T10!$B$2:$AW$3000,39,FALSE))=TRUE,"",VLOOKUP($B113,IN_T10!$B$2:$AW$3000,39,FALSE))</f>
        <v>0</v>
      </c>
      <c r="AO113" s="467">
        <f>IF(ISERROR(VLOOKUP($B113,IN_T10!$B$2:$AW$3000,40,FALSE))=TRUE,"",VLOOKUP($B113,IN_T10!$B$2:$AW$3000,40,FALSE))</f>
        <v>0</v>
      </c>
      <c r="AP113" s="469">
        <f>IF(ISERROR(VLOOKUP($B113,IN_T10!$B$2:$AW$3000,41,FALSE))=TRUE,"",VLOOKUP($B113,IN_T10!$B$2:$AW$3000,41,FALSE))</f>
        <v>0</v>
      </c>
      <c r="AQ113" s="467">
        <f>IF(ISERROR(VLOOKUP($B113,IN_T10!$B$2:$AW$3000,42,FALSE))=TRUE,"",VLOOKUP($B113,IN_T10!$B$2:$AW$3000,42,FALSE))</f>
        <v>0</v>
      </c>
      <c r="AR113" s="469">
        <f>IF(ISERROR(VLOOKUP($B113,IN_T10!$B$2:$AW$3000,43,FALSE))=TRUE,"",VLOOKUP($B113,IN_T10!$B$2:$AW$3000,43,FALSE))</f>
        <v>0</v>
      </c>
      <c r="AS113" s="467">
        <f>IF(ISERROR(VLOOKUP($B113,IN_T10!$B$2:$AW$3000,44,FALSE))=TRUE,"",VLOOKUP($B113,IN_T10!$B$2:$AW$3000,44,FALSE))</f>
        <v>0</v>
      </c>
      <c r="AT113" s="472">
        <f>IF(ISERROR(VLOOKUP($B113,IN_T10!$B$2:$AW$3000,45,FALSE))=TRUE,"",VLOOKUP($B113,IN_T10!$B$2:$AW$3000,45,FALSE))</f>
        <v>0</v>
      </c>
      <c r="AU113" s="1179">
        <f t="shared" si="3"/>
        <v>0</v>
      </c>
      <c r="AV113" s="1180">
        <f t="shared" si="4"/>
        <v>0</v>
      </c>
      <c r="AW113" s="1490" t="str">
        <f t="shared" si="5"/>
        <v>OK</v>
      </c>
      <c r="AX113" s="1488">
        <f>'t1'!K113-'t3'!C113-'t3'!E113-'t3'!G113-'t3'!I113+'t3'!K113+'t3'!M113+'t3'!O113</f>
        <v>0</v>
      </c>
      <c r="AY113" s="1489">
        <f>'t1'!L113-'t3'!D113-'t3'!F113-'t3'!H113-'t3'!J113+'t3'!L113+'t3'!N113+'t3'!P113</f>
        <v>0</v>
      </c>
      <c r="AZ113" s="937">
        <f>'t1'!M113</f>
        <v>0</v>
      </c>
    </row>
    <row r="114" spans="1:52" ht="14.25" customHeight="1" thickBot="1" x14ac:dyDescent="0.3">
      <c r="A114" s="1001" t="str">
        <f>'t1'!A114</f>
        <v>Geologi dirig. Con altri incar.prof.li</v>
      </c>
      <c r="B114" s="1027" t="str">
        <f>'t1'!B114</f>
        <v>PD0A43</v>
      </c>
      <c r="C114" s="467">
        <f>IF(ISERROR(VLOOKUP($B114,IN_T10!$B$2:$AW$3000,2,FALSE))=TRUE,"",VLOOKUP($B114,IN_T10!$B$2:$AW$3000,2,FALSE))</f>
        <v>0</v>
      </c>
      <c r="D114" s="469">
        <f>IF(ISERROR(VLOOKUP($B114,IN_T10!$B$2:$AW$3000,3,FALSE))=TRUE,"",VLOOKUP($B114,IN_T10!$B$2:$AW$3000,3,FALSE))</f>
        <v>0</v>
      </c>
      <c r="E114" s="467">
        <f>IF(ISERROR(VLOOKUP($B114,IN_T10!$B$2:$AW$3000,4,FALSE))=TRUE,"",VLOOKUP($B114,IN_T10!$B$2:$AW$3000,4,FALSE))</f>
        <v>0</v>
      </c>
      <c r="F114" s="469">
        <f>IF(ISERROR(VLOOKUP($B114,IN_T10!$B$2:$AW$3000,5,FALSE))=TRUE,"",VLOOKUP($B114,IN_T10!$B$2:$AW$3000,5,FALSE))</f>
        <v>0</v>
      </c>
      <c r="G114" s="467">
        <f>IF(ISERROR(VLOOKUP($B114,IN_T10!$B$2:$AW$3000,6,FALSE))=TRUE,"",VLOOKUP($B114,IN_T10!$B$2:$AW$3000,6,FALSE))</f>
        <v>0</v>
      </c>
      <c r="H114" s="469">
        <f>IF(ISERROR(VLOOKUP($B114,IN_T10!$B$2:$AW$3000,7,FALSE))=TRUE,"",VLOOKUP($B114,IN_T10!$B$2:$AW$3000,7,FALSE))</f>
        <v>0</v>
      </c>
      <c r="I114" s="467">
        <f>IF(ISERROR(VLOOKUP($B114,IN_T10!$B$2:$AW$3000,8,FALSE))=TRUE,"",VLOOKUP($B114,IN_T10!$B$2:$AW$3000,8,FALSE))</f>
        <v>0</v>
      </c>
      <c r="J114" s="469">
        <f>IF(ISERROR(VLOOKUP($B114,IN_T10!$B$2:$AW$3000,9,FALSE))=TRUE,"",VLOOKUP($B114,IN_T10!$B$2:$AW$3000,9,FALSE))</f>
        <v>0</v>
      </c>
      <c r="K114" s="467">
        <f>IF(ISERROR(VLOOKUP($B114,IN_T10!$B$2:$AW$3000,10,FALSE))=TRUE,"",VLOOKUP($B114,IN_T10!$B$2:$AW$3000,10,FALSE))</f>
        <v>0</v>
      </c>
      <c r="L114" s="469">
        <f>IF(ISERROR(VLOOKUP($B114,IN_T10!$B$2:$AW$3000,11,FALSE))=TRUE,"",VLOOKUP($B114,IN_T10!$B$2:$AW$3000,11,FALSE))</f>
        <v>0</v>
      </c>
      <c r="M114" s="467">
        <f>IF(ISERROR(VLOOKUP($B114,IN_T10!$B$2:$AW$3000,12,FALSE))=TRUE,"",VLOOKUP($B114,IN_T10!$B$2:$AW$3000,12,FALSE))</f>
        <v>0</v>
      </c>
      <c r="N114" s="469">
        <f>IF(ISERROR(VLOOKUP($B114,IN_T10!$B$2:$AW$3000,13,FALSE))=TRUE,"",VLOOKUP($B114,IN_T10!$B$2:$AW$3000,13,FALSE))</f>
        <v>0</v>
      </c>
      <c r="O114" s="467">
        <f>IF(ISERROR(VLOOKUP($B114,IN_T10!$B$2:$AW$3000,14,FALSE))=TRUE,"",VLOOKUP($B114,IN_T10!$B$2:$AW$3000,14,FALSE))</f>
        <v>0</v>
      </c>
      <c r="P114" s="469">
        <f>IF(ISERROR(VLOOKUP($B114,IN_T10!$B$2:$AW$3000,15,FALSE))=TRUE,"",VLOOKUP($B114,IN_T10!$B$2:$AW$3000,15,FALSE))</f>
        <v>0</v>
      </c>
      <c r="Q114" s="467">
        <f>IF(ISERROR(VLOOKUP($B114,IN_T10!$B$2:$AW$3000,16,FALSE))=TRUE,"",VLOOKUP($B114,IN_T10!$B$2:$AW$3000,16,FALSE))</f>
        <v>0</v>
      </c>
      <c r="R114" s="469">
        <f>IF(ISERROR(VLOOKUP($B114,IN_T10!$B$2:$AW$3000,17,FALSE))=TRUE,"",VLOOKUP($B114,IN_T10!$B$2:$AW$3000,17,FALSE))</f>
        <v>0</v>
      </c>
      <c r="S114" s="467">
        <f>IF(ISERROR(VLOOKUP($B114,IN_T10!$B$2:$AW$3000,18,FALSE))=TRUE,"",VLOOKUP($B114,IN_T10!$B$2:$AW$3000,18,FALSE))</f>
        <v>0</v>
      </c>
      <c r="T114" s="469">
        <f>IF(ISERROR(VLOOKUP($B114,IN_T10!$B$2:$AW$3000,19,FALSE))=TRUE,"",VLOOKUP($B114,IN_T10!$B$2:$AW$3000,19,FALSE))</f>
        <v>0</v>
      </c>
      <c r="U114" s="467">
        <v>0</v>
      </c>
      <c r="V114" s="469">
        <v>0</v>
      </c>
      <c r="W114" s="467">
        <f>IF(ISERROR(VLOOKUP($B114,IN_T10!$B$2:$AW$3000,22,FALSE))=TRUE,"",VLOOKUP($B114,IN_T10!$B$2:$AW$3000,22,FALSE))</f>
        <v>0</v>
      </c>
      <c r="X114" s="469">
        <f>IF(ISERROR(VLOOKUP($B114,IN_T10!$B$2:$AW$3000,23,FALSE))=TRUE,"",VLOOKUP($B114,IN_T10!$B$2:$AW$3000,23,FALSE))</f>
        <v>0</v>
      </c>
      <c r="Y114" s="467">
        <f>IF(ISERROR(VLOOKUP($B114,IN_T10!$B$2:$AW$3000,24,FALSE))=TRUE,"",VLOOKUP($B114,IN_T10!$B$2:$AW$3000,24,FALSE))</f>
        <v>0</v>
      </c>
      <c r="Z114" s="469">
        <f>IF(ISERROR(VLOOKUP($B114,IN_T10!$B$2:$AW$3000,25,FALSE))=TRUE,"",VLOOKUP($B114,IN_T10!$B$2:$AW$3000,25,FALSE))</f>
        <v>0</v>
      </c>
      <c r="AA114" s="467">
        <f>IF(ISERROR(VLOOKUP($B114,IN_T10!$B$2:$AW$3000,26,FALSE))=TRUE,"",VLOOKUP($B114,IN_T10!$B$2:$AW$3000,26,FALSE))</f>
        <v>0</v>
      </c>
      <c r="AB114" s="469">
        <f>IF(ISERROR(VLOOKUP($B114,IN_T10!$B$2:$AW$3000,27,FALSE))=TRUE,"",VLOOKUP($B114,IN_T10!$B$2:$AW$3000,27,FALSE))</f>
        <v>0</v>
      </c>
      <c r="AC114" s="467">
        <f>IF(ISERROR(VLOOKUP($B114,IN_T10!$B$2:$AW$3000,28,FALSE))=TRUE,"",VLOOKUP($B114,IN_T10!$B$2:$AW$3000,28,FALSE))</f>
        <v>0</v>
      </c>
      <c r="AD114" s="469">
        <f>IF(ISERROR(VLOOKUP($B114,IN_T10!$B$2:$AW$3000,29,FALSE))=TRUE,"",VLOOKUP($B114,IN_T10!$B$2:$AW$3000,29,FALSE))</f>
        <v>0</v>
      </c>
      <c r="AE114" s="467">
        <f>IF(ISERROR(VLOOKUP($B114,IN_T10!$B$2:$AW$3000,30,FALSE))=TRUE,"",VLOOKUP($B114,IN_T10!$B$2:$AW$3000,30,FALSE))</f>
        <v>0</v>
      </c>
      <c r="AF114" s="469">
        <f>IF(ISERROR(VLOOKUP($B114,IN_T10!$B$2:$AW$3000,31,FALSE))=TRUE,"",VLOOKUP($B114,IN_T10!$B$2:$AW$3000,31,FALSE))</f>
        <v>0</v>
      </c>
      <c r="AG114" s="467">
        <f>IF(ISERROR(VLOOKUP($B114,IN_T10!$B$2:$AW$3000,32,FALSE))=TRUE,"",VLOOKUP($B114,IN_T10!$B$2:$AW$3000,32,FALSE))</f>
        <v>0</v>
      </c>
      <c r="AH114" s="469">
        <f>IF(ISERROR(VLOOKUP($B114,IN_T10!$B$2:$AW$3000,33,FALSE))=TRUE,"",VLOOKUP($B114,IN_T10!$B$2:$AW$3000,33,FALSE))</f>
        <v>0</v>
      </c>
      <c r="AI114" s="467">
        <f>IF(ISERROR(VLOOKUP($B114,IN_T10!$B$2:$AW$3000,34,FALSE))=TRUE,"",VLOOKUP($B114,IN_T10!$B$2:$AW$3000,34,FALSE))</f>
        <v>0</v>
      </c>
      <c r="AJ114" s="469">
        <f>IF(ISERROR(VLOOKUP($B114,IN_T10!$B$2:$AW$3000,35,FALSE))=TRUE,"",VLOOKUP($B114,IN_T10!$B$2:$AW$3000,35,FALSE))</f>
        <v>0</v>
      </c>
      <c r="AK114" s="467">
        <f>IF(ISERROR(VLOOKUP($B114,IN_T10!$B$2:$AW$3000,36,FALSE))=TRUE,"",VLOOKUP($B114,IN_T10!$B$2:$AW$3000,36,FALSE))</f>
        <v>0</v>
      </c>
      <c r="AL114" s="469">
        <f>IF(ISERROR(VLOOKUP($B114,IN_T10!$B$2:$AW$3000,37,FALSE))=TRUE,"",VLOOKUP($B114,IN_T10!$B$2:$AW$3000,37,FALSE))</f>
        <v>0</v>
      </c>
      <c r="AM114" s="467">
        <f>IF(ISERROR(VLOOKUP($B114,IN_T10!$B$2:$AW$3000,38,FALSE))=TRUE,"",VLOOKUP($B114,IN_T10!$B$2:$AW$3000,38,FALSE))</f>
        <v>0</v>
      </c>
      <c r="AN114" s="469">
        <f>IF(ISERROR(VLOOKUP($B114,IN_T10!$B$2:$AW$3000,39,FALSE))=TRUE,"",VLOOKUP($B114,IN_T10!$B$2:$AW$3000,39,FALSE))</f>
        <v>0</v>
      </c>
      <c r="AO114" s="467">
        <f>IF(ISERROR(VLOOKUP($B114,IN_T10!$B$2:$AW$3000,40,FALSE))=TRUE,"",VLOOKUP($B114,IN_T10!$B$2:$AW$3000,40,FALSE))</f>
        <v>0</v>
      </c>
      <c r="AP114" s="469">
        <f>IF(ISERROR(VLOOKUP($B114,IN_T10!$B$2:$AW$3000,41,FALSE))=TRUE,"",VLOOKUP($B114,IN_T10!$B$2:$AW$3000,41,FALSE))</f>
        <v>0</v>
      </c>
      <c r="AQ114" s="467">
        <f>IF(ISERROR(VLOOKUP($B114,IN_T10!$B$2:$AW$3000,42,FALSE))=TRUE,"",VLOOKUP($B114,IN_T10!$B$2:$AW$3000,42,FALSE))</f>
        <v>0</v>
      </c>
      <c r="AR114" s="469">
        <f>IF(ISERROR(VLOOKUP($B114,IN_T10!$B$2:$AW$3000,43,FALSE))=TRUE,"",VLOOKUP($B114,IN_T10!$B$2:$AW$3000,43,FALSE))</f>
        <v>0</v>
      </c>
      <c r="AS114" s="467">
        <f>IF(ISERROR(VLOOKUP($B114,IN_T10!$B$2:$AW$3000,44,FALSE))=TRUE,"",VLOOKUP($B114,IN_T10!$B$2:$AW$3000,44,FALSE))</f>
        <v>0</v>
      </c>
      <c r="AT114" s="472">
        <f>IF(ISERROR(VLOOKUP($B114,IN_T10!$B$2:$AW$3000,45,FALSE))=TRUE,"",VLOOKUP($B114,IN_T10!$B$2:$AW$3000,45,FALSE))</f>
        <v>0</v>
      </c>
      <c r="AU114" s="1179">
        <f t="shared" si="3"/>
        <v>0</v>
      </c>
      <c r="AV114" s="1180">
        <f t="shared" si="4"/>
        <v>0</v>
      </c>
      <c r="AW114" s="1490" t="str">
        <f t="shared" si="5"/>
        <v>OK</v>
      </c>
      <c r="AX114" s="1488">
        <f>'t1'!K114-'t3'!C114-'t3'!E114-'t3'!G114-'t3'!I114+'t3'!K114+'t3'!M114+'t3'!O114</f>
        <v>0</v>
      </c>
      <c r="AY114" s="1489">
        <f>'t1'!L114-'t3'!D114-'t3'!F114-'t3'!H114-'t3'!J114+'t3'!L114+'t3'!N114+'t3'!P114</f>
        <v>0</v>
      </c>
      <c r="AZ114" s="937">
        <f>'t1'!M114</f>
        <v>0</v>
      </c>
    </row>
    <row r="115" spans="1:52" ht="14.25" customHeight="1" thickBot="1" x14ac:dyDescent="0.3">
      <c r="A115" s="1001" t="str">
        <f>'t1'!A115</f>
        <v>Geologi  dir. A t. Determinato(art. 15-septies dlgs. 502/92)</v>
      </c>
      <c r="B115" s="1027" t="str">
        <f>'t1'!B115</f>
        <v>PD0608</v>
      </c>
      <c r="C115" s="467">
        <f>IF(ISERROR(VLOOKUP($B115,IN_T10!$B$2:$AW$3000,2,FALSE))=TRUE,"",VLOOKUP($B115,IN_T10!$B$2:$AW$3000,2,FALSE))</f>
        <v>0</v>
      </c>
      <c r="D115" s="469">
        <f>IF(ISERROR(VLOOKUP($B115,IN_T10!$B$2:$AW$3000,3,FALSE))=TRUE,"",VLOOKUP($B115,IN_T10!$B$2:$AW$3000,3,FALSE))</f>
        <v>0</v>
      </c>
      <c r="E115" s="467">
        <f>IF(ISERROR(VLOOKUP($B115,IN_T10!$B$2:$AW$3000,4,FALSE))=TRUE,"",VLOOKUP($B115,IN_T10!$B$2:$AW$3000,4,FALSE))</f>
        <v>0</v>
      </c>
      <c r="F115" s="469">
        <f>IF(ISERROR(VLOOKUP($B115,IN_T10!$B$2:$AW$3000,5,FALSE))=TRUE,"",VLOOKUP($B115,IN_T10!$B$2:$AW$3000,5,FALSE))</f>
        <v>0</v>
      </c>
      <c r="G115" s="467">
        <f>IF(ISERROR(VLOOKUP($B115,IN_T10!$B$2:$AW$3000,6,FALSE))=TRUE,"",VLOOKUP($B115,IN_T10!$B$2:$AW$3000,6,FALSE))</f>
        <v>0</v>
      </c>
      <c r="H115" s="469">
        <f>IF(ISERROR(VLOOKUP($B115,IN_T10!$B$2:$AW$3000,7,FALSE))=TRUE,"",VLOOKUP($B115,IN_T10!$B$2:$AW$3000,7,FALSE))</f>
        <v>0</v>
      </c>
      <c r="I115" s="467">
        <f>IF(ISERROR(VLOOKUP($B115,IN_T10!$B$2:$AW$3000,8,FALSE))=TRUE,"",VLOOKUP($B115,IN_T10!$B$2:$AW$3000,8,FALSE))</f>
        <v>0</v>
      </c>
      <c r="J115" s="469">
        <f>IF(ISERROR(VLOOKUP($B115,IN_T10!$B$2:$AW$3000,9,FALSE))=TRUE,"",VLOOKUP($B115,IN_T10!$B$2:$AW$3000,9,FALSE))</f>
        <v>0</v>
      </c>
      <c r="K115" s="467">
        <f>IF(ISERROR(VLOOKUP($B115,IN_T10!$B$2:$AW$3000,10,FALSE))=TRUE,"",VLOOKUP($B115,IN_T10!$B$2:$AW$3000,10,FALSE))</f>
        <v>0</v>
      </c>
      <c r="L115" s="469">
        <f>IF(ISERROR(VLOOKUP($B115,IN_T10!$B$2:$AW$3000,11,FALSE))=TRUE,"",VLOOKUP($B115,IN_T10!$B$2:$AW$3000,11,FALSE))</f>
        <v>0</v>
      </c>
      <c r="M115" s="467">
        <f>IF(ISERROR(VLOOKUP($B115,IN_T10!$B$2:$AW$3000,12,FALSE))=TRUE,"",VLOOKUP($B115,IN_T10!$B$2:$AW$3000,12,FALSE))</f>
        <v>0</v>
      </c>
      <c r="N115" s="469">
        <f>IF(ISERROR(VLOOKUP($B115,IN_T10!$B$2:$AW$3000,13,FALSE))=TRUE,"",VLOOKUP($B115,IN_T10!$B$2:$AW$3000,13,FALSE))</f>
        <v>0</v>
      </c>
      <c r="O115" s="467">
        <f>IF(ISERROR(VLOOKUP($B115,IN_T10!$B$2:$AW$3000,14,FALSE))=TRUE,"",VLOOKUP($B115,IN_T10!$B$2:$AW$3000,14,FALSE))</f>
        <v>0</v>
      </c>
      <c r="P115" s="469">
        <f>IF(ISERROR(VLOOKUP($B115,IN_T10!$B$2:$AW$3000,15,FALSE))=TRUE,"",VLOOKUP($B115,IN_T10!$B$2:$AW$3000,15,FALSE))</f>
        <v>0</v>
      </c>
      <c r="Q115" s="467">
        <f>IF(ISERROR(VLOOKUP($B115,IN_T10!$B$2:$AW$3000,16,FALSE))=TRUE,"",VLOOKUP($B115,IN_T10!$B$2:$AW$3000,16,FALSE))</f>
        <v>0</v>
      </c>
      <c r="R115" s="469">
        <f>IF(ISERROR(VLOOKUP($B115,IN_T10!$B$2:$AW$3000,17,FALSE))=TRUE,"",VLOOKUP($B115,IN_T10!$B$2:$AW$3000,17,FALSE))</f>
        <v>0</v>
      </c>
      <c r="S115" s="467">
        <f>IF(ISERROR(VLOOKUP($B115,IN_T10!$B$2:$AW$3000,18,FALSE))=TRUE,"",VLOOKUP($B115,IN_T10!$B$2:$AW$3000,18,FALSE))</f>
        <v>0</v>
      </c>
      <c r="T115" s="469">
        <f>IF(ISERROR(VLOOKUP($B115,IN_T10!$B$2:$AW$3000,19,FALSE))=TRUE,"",VLOOKUP($B115,IN_T10!$B$2:$AW$3000,19,FALSE))</f>
        <v>0</v>
      </c>
      <c r="U115" s="467">
        <v>0</v>
      </c>
      <c r="V115" s="469">
        <v>0</v>
      </c>
      <c r="W115" s="467">
        <f>IF(ISERROR(VLOOKUP($B115,IN_T10!$B$2:$AW$3000,22,FALSE))=TRUE,"",VLOOKUP($B115,IN_T10!$B$2:$AW$3000,22,FALSE))</f>
        <v>0</v>
      </c>
      <c r="X115" s="469">
        <f>IF(ISERROR(VLOOKUP($B115,IN_T10!$B$2:$AW$3000,23,FALSE))=TRUE,"",VLOOKUP($B115,IN_T10!$B$2:$AW$3000,23,FALSE))</f>
        <v>0</v>
      </c>
      <c r="Y115" s="467">
        <f>IF(ISERROR(VLOOKUP($B115,IN_T10!$B$2:$AW$3000,24,FALSE))=TRUE,"",VLOOKUP($B115,IN_T10!$B$2:$AW$3000,24,FALSE))</f>
        <v>0</v>
      </c>
      <c r="Z115" s="469">
        <f>IF(ISERROR(VLOOKUP($B115,IN_T10!$B$2:$AW$3000,25,FALSE))=TRUE,"",VLOOKUP($B115,IN_T10!$B$2:$AW$3000,25,FALSE))</f>
        <v>0</v>
      </c>
      <c r="AA115" s="467">
        <f>IF(ISERROR(VLOOKUP($B115,IN_T10!$B$2:$AW$3000,26,FALSE))=TRUE,"",VLOOKUP($B115,IN_T10!$B$2:$AW$3000,26,FALSE))</f>
        <v>0</v>
      </c>
      <c r="AB115" s="469">
        <f>IF(ISERROR(VLOOKUP($B115,IN_T10!$B$2:$AW$3000,27,FALSE))=TRUE,"",VLOOKUP($B115,IN_T10!$B$2:$AW$3000,27,FALSE))</f>
        <v>0</v>
      </c>
      <c r="AC115" s="467">
        <f>IF(ISERROR(VLOOKUP($B115,IN_T10!$B$2:$AW$3000,28,FALSE))=TRUE,"",VLOOKUP($B115,IN_T10!$B$2:$AW$3000,28,FALSE))</f>
        <v>0</v>
      </c>
      <c r="AD115" s="469">
        <f>IF(ISERROR(VLOOKUP($B115,IN_T10!$B$2:$AW$3000,29,FALSE))=TRUE,"",VLOOKUP($B115,IN_T10!$B$2:$AW$3000,29,FALSE))</f>
        <v>0</v>
      </c>
      <c r="AE115" s="467">
        <f>IF(ISERROR(VLOOKUP($B115,IN_T10!$B$2:$AW$3000,30,FALSE))=TRUE,"",VLOOKUP($B115,IN_T10!$B$2:$AW$3000,30,FALSE))</f>
        <v>0</v>
      </c>
      <c r="AF115" s="469">
        <f>IF(ISERROR(VLOOKUP($B115,IN_T10!$B$2:$AW$3000,31,FALSE))=TRUE,"",VLOOKUP($B115,IN_T10!$B$2:$AW$3000,31,FALSE))</f>
        <v>0</v>
      </c>
      <c r="AG115" s="467">
        <f>IF(ISERROR(VLOOKUP($B115,IN_T10!$B$2:$AW$3000,32,FALSE))=TRUE,"",VLOOKUP($B115,IN_T10!$B$2:$AW$3000,32,FALSE))</f>
        <v>0</v>
      </c>
      <c r="AH115" s="469">
        <f>IF(ISERROR(VLOOKUP($B115,IN_T10!$B$2:$AW$3000,33,FALSE))=TRUE,"",VLOOKUP($B115,IN_T10!$B$2:$AW$3000,33,FALSE))</f>
        <v>0</v>
      </c>
      <c r="AI115" s="467">
        <f>IF(ISERROR(VLOOKUP($B115,IN_T10!$B$2:$AW$3000,34,FALSE))=TRUE,"",VLOOKUP($B115,IN_T10!$B$2:$AW$3000,34,FALSE))</f>
        <v>0</v>
      </c>
      <c r="AJ115" s="469">
        <f>IF(ISERROR(VLOOKUP($B115,IN_T10!$B$2:$AW$3000,35,FALSE))=TRUE,"",VLOOKUP($B115,IN_T10!$B$2:$AW$3000,35,FALSE))</f>
        <v>0</v>
      </c>
      <c r="AK115" s="467">
        <f>IF(ISERROR(VLOOKUP($B115,IN_T10!$B$2:$AW$3000,36,FALSE))=TRUE,"",VLOOKUP($B115,IN_T10!$B$2:$AW$3000,36,FALSE))</f>
        <v>0</v>
      </c>
      <c r="AL115" s="469">
        <f>IF(ISERROR(VLOOKUP($B115,IN_T10!$B$2:$AW$3000,37,FALSE))=TRUE,"",VLOOKUP($B115,IN_T10!$B$2:$AW$3000,37,FALSE))</f>
        <v>0</v>
      </c>
      <c r="AM115" s="467">
        <f>IF(ISERROR(VLOOKUP($B115,IN_T10!$B$2:$AW$3000,38,FALSE))=TRUE,"",VLOOKUP($B115,IN_T10!$B$2:$AW$3000,38,FALSE))</f>
        <v>0</v>
      </c>
      <c r="AN115" s="469">
        <f>IF(ISERROR(VLOOKUP($B115,IN_T10!$B$2:$AW$3000,39,FALSE))=TRUE,"",VLOOKUP($B115,IN_T10!$B$2:$AW$3000,39,FALSE))</f>
        <v>0</v>
      </c>
      <c r="AO115" s="467">
        <f>IF(ISERROR(VLOOKUP($B115,IN_T10!$B$2:$AW$3000,40,FALSE))=TRUE,"",VLOOKUP($B115,IN_T10!$B$2:$AW$3000,40,FALSE))</f>
        <v>0</v>
      </c>
      <c r="AP115" s="469">
        <f>IF(ISERROR(VLOOKUP($B115,IN_T10!$B$2:$AW$3000,41,FALSE))=TRUE,"",VLOOKUP($B115,IN_T10!$B$2:$AW$3000,41,FALSE))</f>
        <v>0</v>
      </c>
      <c r="AQ115" s="467">
        <f>IF(ISERROR(VLOOKUP($B115,IN_T10!$B$2:$AW$3000,42,FALSE))=TRUE,"",VLOOKUP($B115,IN_T10!$B$2:$AW$3000,42,FALSE))</f>
        <v>0</v>
      </c>
      <c r="AR115" s="469">
        <f>IF(ISERROR(VLOOKUP($B115,IN_T10!$B$2:$AW$3000,43,FALSE))=TRUE,"",VLOOKUP($B115,IN_T10!$B$2:$AW$3000,43,FALSE))</f>
        <v>0</v>
      </c>
      <c r="AS115" s="467">
        <f>IF(ISERROR(VLOOKUP($B115,IN_T10!$B$2:$AW$3000,44,FALSE))=TRUE,"",VLOOKUP($B115,IN_T10!$B$2:$AW$3000,44,FALSE))</f>
        <v>0</v>
      </c>
      <c r="AT115" s="472">
        <f>IF(ISERROR(VLOOKUP($B115,IN_T10!$B$2:$AW$3000,45,FALSE))=TRUE,"",VLOOKUP($B115,IN_T10!$B$2:$AW$3000,45,FALSE))</f>
        <v>0</v>
      </c>
      <c r="AU115" s="1179">
        <f t="shared" si="3"/>
        <v>0</v>
      </c>
      <c r="AV115" s="1180">
        <f t="shared" si="4"/>
        <v>0</v>
      </c>
      <c r="AW115" s="1490" t="str">
        <f t="shared" si="5"/>
        <v>OK</v>
      </c>
      <c r="AX115" s="1488">
        <f>'t1'!K115-'t3'!C115-'t3'!E115-'t3'!G115-'t3'!I115+'t3'!K115+'t3'!M115+'t3'!O115</f>
        <v>0</v>
      </c>
      <c r="AY115" s="1489">
        <f>'t1'!L115-'t3'!D115-'t3'!F115-'t3'!H115-'t3'!J115+'t3'!L115+'t3'!N115+'t3'!P115</f>
        <v>0</v>
      </c>
      <c r="AZ115" s="937">
        <f>'t1'!M115</f>
        <v>0</v>
      </c>
    </row>
    <row r="116" spans="1:52" ht="14.25" customHeight="1" thickBot="1" x14ac:dyDescent="0.3">
      <c r="A116" s="1001" t="str">
        <f>'t1'!A116</f>
        <v>Assistente religioso - D</v>
      </c>
      <c r="B116" s="1027" t="str">
        <f>'t1'!B116</f>
        <v>P16006</v>
      </c>
      <c r="C116" s="467">
        <f>IF(ISERROR(VLOOKUP($B116,IN_T10!$B$2:$AW$3000,2,FALSE))=TRUE,"",VLOOKUP($B116,IN_T10!$B$2:$AW$3000,2,FALSE))</f>
        <v>0</v>
      </c>
      <c r="D116" s="469">
        <f>IF(ISERROR(VLOOKUP($B116,IN_T10!$B$2:$AW$3000,3,FALSE))=TRUE,"",VLOOKUP($B116,IN_T10!$B$2:$AW$3000,3,FALSE))</f>
        <v>0</v>
      </c>
      <c r="E116" s="467">
        <f>IF(ISERROR(VLOOKUP($B116,IN_T10!$B$2:$AW$3000,4,FALSE))=TRUE,"",VLOOKUP($B116,IN_T10!$B$2:$AW$3000,4,FALSE))</f>
        <v>0</v>
      </c>
      <c r="F116" s="469">
        <f>IF(ISERROR(VLOOKUP($B116,IN_T10!$B$2:$AW$3000,5,FALSE))=TRUE,"",VLOOKUP($B116,IN_T10!$B$2:$AW$3000,5,FALSE))</f>
        <v>0</v>
      </c>
      <c r="G116" s="467">
        <f>IF(ISERROR(VLOOKUP($B116,IN_T10!$B$2:$AW$3000,6,FALSE))=TRUE,"",VLOOKUP($B116,IN_T10!$B$2:$AW$3000,6,FALSE))</f>
        <v>0</v>
      </c>
      <c r="H116" s="469">
        <f>IF(ISERROR(VLOOKUP($B116,IN_T10!$B$2:$AW$3000,7,FALSE))=TRUE,"",VLOOKUP($B116,IN_T10!$B$2:$AW$3000,7,FALSE))</f>
        <v>0</v>
      </c>
      <c r="I116" s="467">
        <f>IF(ISERROR(VLOOKUP($B116,IN_T10!$B$2:$AW$3000,8,FALSE))=TRUE,"",VLOOKUP($B116,IN_T10!$B$2:$AW$3000,8,FALSE))</f>
        <v>0</v>
      </c>
      <c r="J116" s="469">
        <f>IF(ISERROR(VLOOKUP($B116,IN_T10!$B$2:$AW$3000,9,FALSE))=TRUE,"",VLOOKUP($B116,IN_T10!$B$2:$AW$3000,9,FALSE))</f>
        <v>0</v>
      </c>
      <c r="K116" s="467">
        <f>IF(ISERROR(VLOOKUP($B116,IN_T10!$B$2:$AW$3000,10,FALSE))=TRUE,"",VLOOKUP($B116,IN_T10!$B$2:$AW$3000,10,FALSE))</f>
        <v>0</v>
      </c>
      <c r="L116" s="469">
        <f>IF(ISERROR(VLOOKUP($B116,IN_T10!$B$2:$AW$3000,11,FALSE))=TRUE,"",VLOOKUP($B116,IN_T10!$B$2:$AW$3000,11,FALSE))</f>
        <v>0</v>
      </c>
      <c r="M116" s="467">
        <f>IF(ISERROR(VLOOKUP($B116,IN_T10!$B$2:$AW$3000,12,FALSE))=TRUE,"",VLOOKUP($B116,IN_T10!$B$2:$AW$3000,12,FALSE))</f>
        <v>0</v>
      </c>
      <c r="N116" s="469">
        <f>IF(ISERROR(VLOOKUP($B116,IN_T10!$B$2:$AW$3000,13,FALSE))=TRUE,"",VLOOKUP($B116,IN_T10!$B$2:$AW$3000,13,FALSE))</f>
        <v>0</v>
      </c>
      <c r="O116" s="467">
        <f>IF(ISERROR(VLOOKUP($B116,IN_T10!$B$2:$AW$3000,14,FALSE))=TRUE,"",VLOOKUP($B116,IN_T10!$B$2:$AW$3000,14,FALSE))</f>
        <v>0</v>
      </c>
      <c r="P116" s="469">
        <f>IF(ISERROR(VLOOKUP($B116,IN_T10!$B$2:$AW$3000,15,FALSE))=TRUE,"",VLOOKUP($B116,IN_T10!$B$2:$AW$3000,15,FALSE))</f>
        <v>0</v>
      </c>
      <c r="Q116" s="467">
        <f>IF(ISERROR(VLOOKUP($B116,IN_T10!$B$2:$AW$3000,16,FALSE))=TRUE,"",VLOOKUP($B116,IN_T10!$B$2:$AW$3000,16,FALSE))</f>
        <v>0</v>
      </c>
      <c r="R116" s="469">
        <f>IF(ISERROR(VLOOKUP($B116,IN_T10!$B$2:$AW$3000,17,FALSE))=TRUE,"",VLOOKUP($B116,IN_T10!$B$2:$AW$3000,17,FALSE))</f>
        <v>0</v>
      </c>
      <c r="S116" s="467">
        <f>IF(ISERROR(VLOOKUP($B116,IN_T10!$B$2:$AW$3000,18,FALSE))=TRUE,"",VLOOKUP($B116,IN_T10!$B$2:$AW$3000,18,FALSE))</f>
        <v>0</v>
      </c>
      <c r="T116" s="469">
        <f>IF(ISERROR(VLOOKUP($B116,IN_T10!$B$2:$AW$3000,19,FALSE))=TRUE,"",VLOOKUP($B116,IN_T10!$B$2:$AW$3000,19,FALSE))</f>
        <v>0</v>
      </c>
      <c r="U116" s="467">
        <v>0</v>
      </c>
      <c r="V116" s="469">
        <v>0</v>
      </c>
      <c r="W116" s="467">
        <f>IF(ISERROR(VLOOKUP($B116,IN_T10!$B$2:$AW$3000,22,FALSE))=TRUE,"",VLOOKUP($B116,IN_T10!$B$2:$AW$3000,22,FALSE))</f>
        <v>0</v>
      </c>
      <c r="X116" s="469">
        <f>IF(ISERROR(VLOOKUP($B116,IN_T10!$B$2:$AW$3000,23,FALSE))=TRUE,"",VLOOKUP($B116,IN_T10!$B$2:$AW$3000,23,FALSE))</f>
        <v>0</v>
      </c>
      <c r="Y116" s="467">
        <f>IF(ISERROR(VLOOKUP($B116,IN_T10!$B$2:$AW$3000,24,FALSE))=TRUE,"",VLOOKUP($B116,IN_T10!$B$2:$AW$3000,24,FALSE))</f>
        <v>0</v>
      </c>
      <c r="Z116" s="469">
        <f>IF(ISERROR(VLOOKUP($B116,IN_T10!$B$2:$AW$3000,25,FALSE))=TRUE,"",VLOOKUP($B116,IN_T10!$B$2:$AW$3000,25,FALSE))</f>
        <v>0</v>
      </c>
      <c r="AA116" s="467">
        <f>IF(ISERROR(VLOOKUP($B116,IN_T10!$B$2:$AW$3000,26,FALSE))=TRUE,"",VLOOKUP($B116,IN_T10!$B$2:$AW$3000,26,FALSE))</f>
        <v>0</v>
      </c>
      <c r="AB116" s="469">
        <f>IF(ISERROR(VLOOKUP($B116,IN_T10!$B$2:$AW$3000,27,FALSE))=TRUE,"",VLOOKUP($B116,IN_T10!$B$2:$AW$3000,27,FALSE))</f>
        <v>0</v>
      </c>
      <c r="AC116" s="467">
        <f>IF(ISERROR(VLOOKUP($B116,IN_T10!$B$2:$AW$3000,28,FALSE))=TRUE,"",VLOOKUP($B116,IN_T10!$B$2:$AW$3000,28,FALSE))</f>
        <v>0</v>
      </c>
      <c r="AD116" s="469">
        <f>IF(ISERROR(VLOOKUP($B116,IN_T10!$B$2:$AW$3000,29,FALSE))=TRUE,"",VLOOKUP($B116,IN_T10!$B$2:$AW$3000,29,FALSE))</f>
        <v>0</v>
      </c>
      <c r="AE116" s="467">
        <f>IF(ISERROR(VLOOKUP($B116,IN_T10!$B$2:$AW$3000,30,FALSE))=TRUE,"",VLOOKUP($B116,IN_T10!$B$2:$AW$3000,30,FALSE))</f>
        <v>0</v>
      </c>
      <c r="AF116" s="469">
        <f>IF(ISERROR(VLOOKUP($B116,IN_T10!$B$2:$AW$3000,31,FALSE))=TRUE,"",VLOOKUP($B116,IN_T10!$B$2:$AW$3000,31,FALSE))</f>
        <v>0</v>
      </c>
      <c r="AG116" s="467">
        <f>IF(ISERROR(VLOOKUP($B116,IN_T10!$B$2:$AW$3000,32,FALSE))=TRUE,"",VLOOKUP($B116,IN_T10!$B$2:$AW$3000,32,FALSE))</f>
        <v>0</v>
      </c>
      <c r="AH116" s="469">
        <f>IF(ISERROR(VLOOKUP($B116,IN_T10!$B$2:$AW$3000,33,FALSE))=TRUE,"",VLOOKUP($B116,IN_T10!$B$2:$AW$3000,33,FALSE))</f>
        <v>0</v>
      </c>
      <c r="AI116" s="467">
        <f>IF(ISERROR(VLOOKUP($B116,IN_T10!$B$2:$AW$3000,34,FALSE))=TRUE,"",VLOOKUP($B116,IN_T10!$B$2:$AW$3000,34,FALSE))</f>
        <v>0</v>
      </c>
      <c r="AJ116" s="469">
        <f>IF(ISERROR(VLOOKUP($B116,IN_T10!$B$2:$AW$3000,35,FALSE))=TRUE,"",VLOOKUP($B116,IN_T10!$B$2:$AW$3000,35,FALSE))</f>
        <v>0</v>
      </c>
      <c r="AK116" s="467">
        <f>IF(ISERROR(VLOOKUP($B116,IN_T10!$B$2:$AW$3000,36,FALSE))=TRUE,"",VLOOKUP($B116,IN_T10!$B$2:$AW$3000,36,FALSE))</f>
        <v>0</v>
      </c>
      <c r="AL116" s="469">
        <f>IF(ISERROR(VLOOKUP($B116,IN_T10!$B$2:$AW$3000,37,FALSE))=TRUE,"",VLOOKUP($B116,IN_T10!$B$2:$AW$3000,37,FALSE))</f>
        <v>0</v>
      </c>
      <c r="AM116" s="467">
        <f>IF(ISERROR(VLOOKUP($B116,IN_T10!$B$2:$AW$3000,38,FALSE))=TRUE,"",VLOOKUP($B116,IN_T10!$B$2:$AW$3000,38,FALSE))</f>
        <v>0</v>
      </c>
      <c r="AN116" s="469">
        <f>IF(ISERROR(VLOOKUP($B116,IN_T10!$B$2:$AW$3000,39,FALSE))=TRUE,"",VLOOKUP($B116,IN_T10!$B$2:$AW$3000,39,FALSE))</f>
        <v>0</v>
      </c>
      <c r="AO116" s="467">
        <f>IF(ISERROR(VLOOKUP($B116,IN_T10!$B$2:$AW$3000,40,FALSE))=TRUE,"",VLOOKUP($B116,IN_T10!$B$2:$AW$3000,40,FALSE))</f>
        <v>0</v>
      </c>
      <c r="AP116" s="469">
        <f>IF(ISERROR(VLOOKUP($B116,IN_T10!$B$2:$AW$3000,41,FALSE))=TRUE,"",VLOOKUP($B116,IN_T10!$B$2:$AW$3000,41,FALSE))</f>
        <v>0</v>
      </c>
      <c r="AQ116" s="467">
        <f>IF(ISERROR(VLOOKUP($B116,IN_T10!$B$2:$AW$3000,42,FALSE))=TRUE,"",VLOOKUP($B116,IN_T10!$B$2:$AW$3000,42,FALSE))</f>
        <v>0</v>
      </c>
      <c r="AR116" s="469">
        <f>IF(ISERROR(VLOOKUP($B116,IN_T10!$B$2:$AW$3000,43,FALSE))=TRUE,"",VLOOKUP($B116,IN_T10!$B$2:$AW$3000,43,FALSE))</f>
        <v>0</v>
      </c>
      <c r="AS116" s="467">
        <f>IF(ISERROR(VLOOKUP($B116,IN_T10!$B$2:$AW$3000,44,FALSE))=TRUE,"",VLOOKUP($B116,IN_T10!$B$2:$AW$3000,44,FALSE))</f>
        <v>0</v>
      </c>
      <c r="AT116" s="472">
        <f>IF(ISERROR(VLOOKUP($B116,IN_T10!$B$2:$AW$3000,45,FALSE))=TRUE,"",VLOOKUP($B116,IN_T10!$B$2:$AW$3000,45,FALSE))</f>
        <v>0</v>
      </c>
      <c r="AU116" s="1179">
        <f t="shared" si="3"/>
        <v>0</v>
      </c>
      <c r="AV116" s="1180">
        <f t="shared" si="4"/>
        <v>0</v>
      </c>
      <c r="AW116" s="1490" t="str">
        <f t="shared" si="5"/>
        <v>OK</v>
      </c>
      <c r="AX116" s="1488">
        <f>'t1'!K116-'t3'!C116-'t3'!E116-'t3'!G116-'t3'!I116+'t3'!K116+'t3'!M116+'t3'!O116</f>
        <v>0</v>
      </c>
      <c r="AY116" s="1489">
        <f>'t1'!L116-'t3'!D116-'t3'!F116-'t3'!H116-'t3'!J116+'t3'!L116+'t3'!N116+'t3'!P116</f>
        <v>0</v>
      </c>
      <c r="AZ116" s="937">
        <f>'t1'!M116</f>
        <v>0</v>
      </c>
    </row>
    <row r="117" spans="1:52" ht="14.25" customHeight="1" thickBot="1" x14ac:dyDescent="0.3">
      <c r="A117" s="1001" t="str">
        <f>'t1'!A117</f>
        <v>Specialista della comunicazione istituzionale - D</v>
      </c>
      <c r="B117" s="1027" t="str">
        <f>'t1'!B117</f>
        <v>PSP871</v>
      </c>
      <c r="C117" s="467">
        <f>IF(ISERROR(VLOOKUP($B117,IN_T10!$B$2:$AW$3000,2,FALSE))=TRUE,"",VLOOKUP($B117,IN_T10!$B$2:$AW$3000,2,FALSE))</f>
        <v>0</v>
      </c>
      <c r="D117" s="469">
        <f>IF(ISERROR(VLOOKUP($B117,IN_T10!$B$2:$AW$3000,3,FALSE))=TRUE,"",VLOOKUP($B117,IN_T10!$B$2:$AW$3000,3,FALSE))</f>
        <v>0</v>
      </c>
      <c r="E117" s="467">
        <f>IF(ISERROR(VLOOKUP($B117,IN_T10!$B$2:$AW$3000,4,FALSE))=TRUE,"",VLOOKUP($B117,IN_T10!$B$2:$AW$3000,4,FALSE))</f>
        <v>0</v>
      </c>
      <c r="F117" s="469">
        <f>IF(ISERROR(VLOOKUP($B117,IN_T10!$B$2:$AW$3000,5,FALSE))=TRUE,"",VLOOKUP($B117,IN_T10!$B$2:$AW$3000,5,FALSE))</f>
        <v>0</v>
      </c>
      <c r="G117" s="467">
        <f>IF(ISERROR(VLOOKUP($B117,IN_T10!$B$2:$AW$3000,6,FALSE))=TRUE,"",VLOOKUP($B117,IN_T10!$B$2:$AW$3000,6,FALSE))</f>
        <v>0</v>
      </c>
      <c r="H117" s="469">
        <f>IF(ISERROR(VLOOKUP($B117,IN_T10!$B$2:$AW$3000,7,FALSE))=TRUE,"",VLOOKUP($B117,IN_T10!$B$2:$AW$3000,7,FALSE))</f>
        <v>0</v>
      </c>
      <c r="I117" s="467">
        <f>IF(ISERROR(VLOOKUP($B117,IN_T10!$B$2:$AW$3000,8,FALSE))=TRUE,"",VLOOKUP($B117,IN_T10!$B$2:$AW$3000,8,FALSE))</f>
        <v>0</v>
      </c>
      <c r="J117" s="469">
        <f>IF(ISERROR(VLOOKUP($B117,IN_T10!$B$2:$AW$3000,9,FALSE))=TRUE,"",VLOOKUP($B117,IN_T10!$B$2:$AW$3000,9,FALSE))</f>
        <v>0</v>
      </c>
      <c r="K117" s="467">
        <f>IF(ISERROR(VLOOKUP($B117,IN_T10!$B$2:$AW$3000,10,FALSE))=TRUE,"",VLOOKUP($B117,IN_T10!$B$2:$AW$3000,10,FALSE))</f>
        <v>0</v>
      </c>
      <c r="L117" s="469">
        <f>IF(ISERROR(VLOOKUP($B117,IN_T10!$B$2:$AW$3000,11,FALSE))=TRUE,"",VLOOKUP($B117,IN_T10!$B$2:$AW$3000,11,FALSE))</f>
        <v>0</v>
      </c>
      <c r="M117" s="467">
        <f>IF(ISERROR(VLOOKUP($B117,IN_T10!$B$2:$AW$3000,12,FALSE))=TRUE,"",VLOOKUP($B117,IN_T10!$B$2:$AW$3000,12,FALSE))</f>
        <v>0</v>
      </c>
      <c r="N117" s="469">
        <f>IF(ISERROR(VLOOKUP($B117,IN_T10!$B$2:$AW$3000,13,FALSE))=TRUE,"",VLOOKUP($B117,IN_T10!$B$2:$AW$3000,13,FALSE))</f>
        <v>0</v>
      </c>
      <c r="O117" s="467">
        <f>IF(ISERROR(VLOOKUP($B117,IN_T10!$B$2:$AW$3000,14,FALSE))=TRUE,"",VLOOKUP($B117,IN_T10!$B$2:$AW$3000,14,FALSE))</f>
        <v>0</v>
      </c>
      <c r="P117" s="469">
        <f>IF(ISERROR(VLOOKUP($B117,IN_T10!$B$2:$AW$3000,15,FALSE))=TRUE,"",VLOOKUP($B117,IN_T10!$B$2:$AW$3000,15,FALSE))</f>
        <v>0</v>
      </c>
      <c r="Q117" s="467">
        <f>IF(ISERROR(VLOOKUP($B117,IN_T10!$B$2:$AW$3000,16,FALSE))=TRUE,"",VLOOKUP($B117,IN_T10!$B$2:$AW$3000,16,FALSE))</f>
        <v>0</v>
      </c>
      <c r="R117" s="469">
        <f>IF(ISERROR(VLOOKUP($B117,IN_T10!$B$2:$AW$3000,17,FALSE))=TRUE,"",VLOOKUP($B117,IN_T10!$B$2:$AW$3000,17,FALSE))</f>
        <v>0</v>
      </c>
      <c r="S117" s="467">
        <f>IF(ISERROR(VLOOKUP($B117,IN_T10!$B$2:$AW$3000,18,FALSE))=TRUE,"",VLOOKUP($B117,IN_T10!$B$2:$AW$3000,18,FALSE))</f>
        <v>0</v>
      </c>
      <c r="T117" s="469">
        <f>IF(ISERROR(VLOOKUP($B117,IN_T10!$B$2:$AW$3000,19,FALSE))=TRUE,"",VLOOKUP($B117,IN_T10!$B$2:$AW$3000,19,FALSE))</f>
        <v>0</v>
      </c>
      <c r="U117" s="467">
        <v>0</v>
      </c>
      <c r="V117" s="469">
        <v>0</v>
      </c>
      <c r="W117" s="467">
        <f>IF(ISERROR(VLOOKUP($B117,IN_T10!$B$2:$AW$3000,22,FALSE))=TRUE,"",VLOOKUP($B117,IN_T10!$B$2:$AW$3000,22,FALSE))</f>
        <v>0</v>
      </c>
      <c r="X117" s="469">
        <f>IF(ISERROR(VLOOKUP($B117,IN_T10!$B$2:$AW$3000,23,FALSE))=TRUE,"",VLOOKUP($B117,IN_T10!$B$2:$AW$3000,23,FALSE))</f>
        <v>0</v>
      </c>
      <c r="Y117" s="467">
        <f>IF(ISERROR(VLOOKUP($B117,IN_T10!$B$2:$AW$3000,24,FALSE))=TRUE,"",VLOOKUP($B117,IN_T10!$B$2:$AW$3000,24,FALSE))</f>
        <v>0</v>
      </c>
      <c r="Z117" s="469">
        <f>IF(ISERROR(VLOOKUP($B117,IN_T10!$B$2:$AW$3000,25,FALSE))=TRUE,"",VLOOKUP($B117,IN_T10!$B$2:$AW$3000,25,FALSE))</f>
        <v>0</v>
      </c>
      <c r="AA117" s="467">
        <f>IF(ISERROR(VLOOKUP($B117,IN_T10!$B$2:$AW$3000,26,FALSE))=TRUE,"",VLOOKUP($B117,IN_T10!$B$2:$AW$3000,26,FALSE))</f>
        <v>0</v>
      </c>
      <c r="AB117" s="469">
        <f>IF(ISERROR(VLOOKUP($B117,IN_T10!$B$2:$AW$3000,27,FALSE))=TRUE,"",VLOOKUP($B117,IN_T10!$B$2:$AW$3000,27,FALSE))</f>
        <v>0</v>
      </c>
      <c r="AC117" s="467">
        <f>IF(ISERROR(VLOOKUP($B117,IN_T10!$B$2:$AW$3000,28,FALSE))=TRUE,"",VLOOKUP($B117,IN_T10!$B$2:$AW$3000,28,FALSE))</f>
        <v>0</v>
      </c>
      <c r="AD117" s="469">
        <f>IF(ISERROR(VLOOKUP($B117,IN_T10!$B$2:$AW$3000,29,FALSE))=TRUE,"",VLOOKUP($B117,IN_T10!$B$2:$AW$3000,29,FALSE))</f>
        <v>0</v>
      </c>
      <c r="AE117" s="467">
        <f>IF(ISERROR(VLOOKUP($B117,IN_T10!$B$2:$AW$3000,30,FALSE))=TRUE,"",VLOOKUP($B117,IN_T10!$B$2:$AW$3000,30,FALSE))</f>
        <v>0</v>
      </c>
      <c r="AF117" s="469">
        <f>IF(ISERROR(VLOOKUP($B117,IN_T10!$B$2:$AW$3000,31,FALSE))=TRUE,"",VLOOKUP($B117,IN_T10!$B$2:$AW$3000,31,FALSE))</f>
        <v>0</v>
      </c>
      <c r="AG117" s="467">
        <f>IF(ISERROR(VLOOKUP($B117,IN_T10!$B$2:$AW$3000,32,FALSE))=TRUE,"",VLOOKUP($B117,IN_T10!$B$2:$AW$3000,32,FALSE))</f>
        <v>0</v>
      </c>
      <c r="AH117" s="469">
        <f>IF(ISERROR(VLOOKUP($B117,IN_T10!$B$2:$AW$3000,33,FALSE))=TRUE,"",VLOOKUP($B117,IN_T10!$B$2:$AW$3000,33,FALSE))</f>
        <v>0</v>
      </c>
      <c r="AI117" s="467">
        <f>IF(ISERROR(VLOOKUP($B117,IN_T10!$B$2:$AW$3000,34,FALSE))=TRUE,"",VLOOKUP($B117,IN_T10!$B$2:$AW$3000,34,FALSE))</f>
        <v>0</v>
      </c>
      <c r="AJ117" s="469">
        <f>IF(ISERROR(VLOOKUP($B117,IN_T10!$B$2:$AW$3000,35,FALSE))=TRUE,"",VLOOKUP($B117,IN_T10!$B$2:$AW$3000,35,FALSE))</f>
        <v>0</v>
      </c>
      <c r="AK117" s="467">
        <f>IF(ISERROR(VLOOKUP($B117,IN_T10!$B$2:$AW$3000,36,FALSE))=TRUE,"",VLOOKUP($B117,IN_T10!$B$2:$AW$3000,36,FALSE))</f>
        <v>0</v>
      </c>
      <c r="AL117" s="469">
        <f>IF(ISERROR(VLOOKUP($B117,IN_T10!$B$2:$AW$3000,37,FALSE))=TRUE,"",VLOOKUP($B117,IN_T10!$B$2:$AW$3000,37,FALSE))</f>
        <v>0</v>
      </c>
      <c r="AM117" s="467">
        <f>IF(ISERROR(VLOOKUP($B117,IN_T10!$B$2:$AW$3000,38,FALSE))=TRUE,"",VLOOKUP($B117,IN_T10!$B$2:$AW$3000,38,FALSE))</f>
        <v>0</v>
      </c>
      <c r="AN117" s="469">
        <f>IF(ISERROR(VLOOKUP($B117,IN_T10!$B$2:$AW$3000,39,FALSE))=TRUE,"",VLOOKUP($B117,IN_T10!$B$2:$AW$3000,39,FALSE))</f>
        <v>0</v>
      </c>
      <c r="AO117" s="467">
        <f>IF(ISERROR(VLOOKUP($B117,IN_T10!$B$2:$AW$3000,40,FALSE))=TRUE,"",VLOOKUP($B117,IN_T10!$B$2:$AW$3000,40,FALSE))</f>
        <v>0</v>
      </c>
      <c r="AP117" s="469">
        <f>IF(ISERROR(VLOOKUP($B117,IN_T10!$B$2:$AW$3000,41,FALSE))=TRUE,"",VLOOKUP($B117,IN_T10!$B$2:$AW$3000,41,FALSE))</f>
        <v>0</v>
      </c>
      <c r="AQ117" s="467">
        <f>IF(ISERROR(VLOOKUP($B117,IN_T10!$B$2:$AW$3000,42,FALSE))=TRUE,"",VLOOKUP($B117,IN_T10!$B$2:$AW$3000,42,FALSE))</f>
        <v>0</v>
      </c>
      <c r="AR117" s="469">
        <f>IF(ISERROR(VLOOKUP($B117,IN_T10!$B$2:$AW$3000,43,FALSE))=TRUE,"",VLOOKUP($B117,IN_T10!$B$2:$AW$3000,43,FALSE))</f>
        <v>0</v>
      </c>
      <c r="AS117" s="467">
        <f>IF(ISERROR(VLOOKUP($B117,IN_T10!$B$2:$AW$3000,44,FALSE))=TRUE,"",VLOOKUP($B117,IN_T10!$B$2:$AW$3000,44,FALSE))</f>
        <v>0</v>
      </c>
      <c r="AT117" s="472">
        <f>IF(ISERROR(VLOOKUP($B117,IN_T10!$B$2:$AW$3000,45,FALSE))=TRUE,"",VLOOKUP($B117,IN_T10!$B$2:$AW$3000,45,FALSE))</f>
        <v>0</v>
      </c>
      <c r="AU117" s="1179">
        <f t="shared" si="3"/>
        <v>0</v>
      </c>
      <c r="AV117" s="1180">
        <f t="shared" si="4"/>
        <v>0</v>
      </c>
      <c r="AW117" s="1490" t="str">
        <f t="shared" si="5"/>
        <v>OK</v>
      </c>
      <c r="AX117" s="1488">
        <f>'t1'!K117-'t3'!C117-'t3'!E117-'t3'!G117-'t3'!I117+'t3'!K117+'t3'!M117+'t3'!O117</f>
        <v>0</v>
      </c>
      <c r="AY117" s="1489">
        <f>'t1'!L117-'t3'!D117-'t3'!F117-'t3'!H117-'t3'!J117+'t3'!L117+'t3'!N117+'t3'!P117</f>
        <v>0</v>
      </c>
      <c r="AZ117" s="937">
        <f>'t1'!M117</f>
        <v>0</v>
      </c>
    </row>
    <row r="118" spans="1:52" ht="14.25" customHeight="1" thickBot="1" x14ac:dyDescent="0.3">
      <c r="A118" s="1001" t="str">
        <f>'t1'!A118</f>
        <v>Specialista nei rapporti con i media, giornalista pubblico - D</v>
      </c>
      <c r="B118" s="1027" t="str">
        <f>'t1'!B118</f>
        <v>PSP872</v>
      </c>
      <c r="C118" s="467">
        <f>IF(ISERROR(VLOOKUP($B118,IN_T10!$B$2:$AW$3000,2,FALSE))=TRUE,"",VLOOKUP($B118,IN_T10!$B$2:$AW$3000,2,FALSE))</f>
        <v>0</v>
      </c>
      <c r="D118" s="469">
        <f>IF(ISERROR(VLOOKUP($B118,IN_T10!$B$2:$AW$3000,3,FALSE))=TRUE,"",VLOOKUP($B118,IN_T10!$B$2:$AW$3000,3,FALSE))</f>
        <v>0</v>
      </c>
      <c r="E118" s="467">
        <f>IF(ISERROR(VLOOKUP($B118,IN_T10!$B$2:$AW$3000,4,FALSE))=TRUE,"",VLOOKUP($B118,IN_T10!$B$2:$AW$3000,4,FALSE))</f>
        <v>0</v>
      </c>
      <c r="F118" s="469">
        <f>IF(ISERROR(VLOOKUP($B118,IN_T10!$B$2:$AW$3000,5,FALSE))=TRUE,"",VLOOKUP($B118,IN_T10!$B$2:$AW$3000,5,FALSE))</f>
        <v>0</v>
      </c>
      <c r="G118" s="467">
        <f>IF(ISERROR(VLOOKUP($B118,IN_T10!$B$2:$AW$3000,6,FALSE))=TRUE,"",VLOOKUP($B118,IN_T10!$B$2:$AW$3000,6,FALSE))</f>
        <v>0</v>
      </c>
      <c r="H118" s="469">
        <f>IF(ISERROR(VLOOKUP($B118,IN_T10!$B$2:$AW$3000,7,FALSE))=TRUE,"",VLOOKUP($B118,IN_T10!$B$2:$AW$3000,7,FALSE))</f>
        <v>0</v>
      </c>
      <c r="I118" s="467">
        <f>IF(ISERROR(VLOOKUP($B118,IN_T10!$B$2:$AW$3000,8,FALSE))=TRUE,"",VLOOKUP($B118,IN_T10!$B$2:$AW$3000,8,FALSE))</f>
        <v>0</v>
      </c>
      <c r="J118" s="469">
        <f>IF(ISERROR(VLOOKUP($B118,IN_T10!$B$2:$AW$3000,9,FALSE))=TRUE,"",VLOOKUP($B118,IN_T10!$B$2:$AW$3000,9,FALSE))</f>
        <v>0</v>
      </c>
      <c r="K118" s="467">
        <f>IF(ISERROR(VLOOKUP($B118,IN_T10!$B$2:$AW$3000,10,FALSE))=TRUE,"",VLOOKUP($B118,IN_T10!$B$2:$AW$3000,10,FALSE))</f>
        <v>0</v>
      </c>
      <c r="L118" s="469">
        <f>IF(ISERROR(VLOOKUP($B118,IN_T10!$B$2:$AW$3000,11,FALSE))=TRUE,"",VLOOKUP($B118,IN_T10!$B$2:$AW$3000,11,FALSE))</f>
        <v>0</v>
      </c>
      <c r="M118" s="467">
        <f>IF(ISERROR(VLOOKUP($B118,IN_T10!$B$2:$AW$3000,12,FALSE))=TRUE,"",VLOOKUP($B118,IN_T10!$B$2:$AW$3000,12,FALSE))</f>
        <v>0</v>
      </c>
      <c r="N118" s="469">
        <f>IF(ISERROR(VLOOKUP($B118,IN_T10!$B$2:$AW$3000,13,FALSE))=TRUE,"",VLOOKUP($B118,IN_T10!$B$2:$AW$3000,13,FALSE))</f>
        <v>0</v>
      </c>
      <c r="O118" s="467">
        <f>IF(ISERROR(VLOOKUP($B118,IN_T10!$B$2:$AW$3000,14,FALSE))=TRUE,"",VLOOKUP($B118,IN_T10!$B$2:$AW$3000,14,FALSE))</f>
        <v>0</v>
      </c>
      <c r="P118" s="469">
        <f>IF(ISERROR(VLOOKUP($B118,IN_T10!$B$2:$AW$3000,15,FALSE))=TRUE,"",VLOOKUP($B118,IN_T10!$B$2:$AW$3000,15,FALSE))</f>
        <v>0</v>
      </c>
      <c r="Q118" s="467">
        <f>IF(ISERROR(VLOOKUP($B118,IN_T10!$B$2:$AW$3000,16,FALSE))=TRUE,"",VLOOKUP($B118,IN_T10!$B$2:$AW$3000,16,FALSE))</f>
        <v>0</v>
      </c>
      <c r="R118" s="469">
        <f>IF(ISERROR(VLOOKUP($B118,IN_T10!$B$2:$AW$3000,17,FALSE))=TRUE,"",VLOOKUP($B118,IN_T10!$B$2:$AW$3000,17,FALSE))</f>
        <v>0</v>
      </c>
      <c r="S118" s="467">
        <f>IF(ISERROR(VLOOKUP($B118,IN_T10!$B$2:$AW$3000,18,FALSE))=TRUE,"",VLOOKUP($B118,IN_T10!$B$2:$AW$3000,18,FALSE))</f>
        <v>0</v>
      </c>
      <c r="T118" s="469">
        <f>IF(ISERROR(VLOOKUP($B118,IN_T10!$B$2:$AW$3000,19,FALSE))=TRUE,"",VLOOKUP($B118,IN_T10!$B$2:$AW$3000,19,FALSE))</f>
        <v>0</v>
      </c>
      <c r="U118" s="467">
        <v>0</v>
      </c>
      <c r="V118" s="469">
        <v>0</v>
      </c>
      <c r="W118" s="467">
        <f>IF(ISERROR(VLOOKUP($B118,IN_T10!$B$2:$AW$3000,22,FALSE))=TRUE,"",VLOOKUP($B118,IN_T10!$B$2:$AW$3000,22,FALSE))</f>
        <v>0</v>
      </c>
      <c r="X118" s="469">
        <f>IF(ISERROR(VLOOKUP($B118,IN_T10!$B$2:$AW$3000,23,FALSE))=TRUE,"",VLOOKUP($B118,IN_T10!$B$2:$AW$3000,23,FALSE))</f>
        <v>0</v>
      </c>
      <c r="Y118" s="467">
        <f>IF(ISERROR(VLOOKUP($B118,IN_T10!$B$2:$AW$3000,24,FALSE))=TRUE,"",VLOOKUP($B118,IN_T10!$B$2:$AW$3000,24,FALSE))</f>
        <v>0</v>
      </c>
      <c r="Z118" s="469">
        <f>IF(ISERROR(VLOOKUP($B118,IN_T10!$B$2:$AW$3000,25,FALSE))=TRUE,"",VLOOKUP($B118,IN_T10!$B$2:$AW$3000,25,FALSE))</f>
        <v>0</v>
      </c>
      <c r="AA118" s="467">
        <f>IF(ISERROR(VLOOKUP($B118,IN_T10!$B$2:$AW$3000,26,FALSE))=TRUE,"",VLOOKUP($B118,IN_T10!$B$2:$AW$3000,26,FALSE))</f>
        <v>0</v>
      </c>
      <c r="AB118" s="469">
        <f>IF(ISERROR(VLOOKUP($B118,IN_T10!$B$2:$AW$3000,27,FALSE))=TRUE,"",VLOOKUP($B118,IN_T10!$B$2:$AW$3000,27,FALSE))</f>
        <v>0</v>
      </c>
      <c r="AC118" s="467">
        <f>IF(ISERROR(VLOOKUP($B118,IN_T10!$B$2:$AW$3000,28,FALSE))=TRUE,"",VLOOKUP($B118,IN_T10!$B$2:$AW$3000,28,FALSE))</f>
        <v>0</v>
      </c>
      <c r="AD118" s="469">
        <f>IF(ISERROR(VLOOKUP($B118,IN_T10!$B$2:$AW$3000,29,FALSE))=TRUE,"",VLOOKUP($B118,IN_T10!$B$2:$AW$3000,29,FALSE))</f>
        <v>0</v>
      </c>
      <c r="AE118" s="467">
        <f>IF(ISERROR(VLOOKUP($B118,IN_T10!$B$2:$AW$3000,30,FALSE))=TRUE,"",VLOOKUP($B118,IN_T10!$B$2:$AW$3000,30,FALSE))</f>
        <v>0</v>
      </c>
      <c r="AF118" s="469">
        <f>IF(ISERROR(VLOOKUP($B118,IN_T10!$B$2:$AW$3000,31,FALSE))=TRUE,"",VLOOKUP($B118,IN_T10!$B$2:$AW$3000,31,FALSE))</f>
        <v>0</v>
      </c>
      <c r="AG118" s="467">
        <f>IF(ISERROR(VLOOKUP($B118,IN_T10!$B$2:$AW$3000,32,FALSE))=TRUE,"",VLOOKUP($B118,IN_T10!$B$2:$AW$3000,32,FALSE))</f>
        <v>0</v>
      </c>
      <c r="AH118" s="469">
        <f>IF(ISERROR(VLOOKUP($B118,IN_T10!$B$2:$AW$3000,33,FALSE))=TRUE,"",VLOOKUP($B118,IN_T10!$B$2:$AW$3000,33,FALSE))</f>
        <v>0</v>
      </c>
      <c r="AI118" s="467">
        <f>IF(ISERROR(VLOOKUP($B118,IN_T10!$B$2:$AW$3000,34,FALSE))=TRUE,"",VLOOKUP($B118,IN_T10!$B$2:$AW$3000,34,FALSE))</f>
        <v>0</v>
      </c>
      <c r="AJ118" s="469">
        <f>IF(ISERROR(VLOOKUP($B118,IN_T10!$B$2:$AW$3000,35,FALSE))=TRUE,"",VLOOKUP($B118,IN_T10!$B$2:$AW$3000,35,FALSE))</f>
        <v>0</v>
      </c>
      <c r="AK118" s="467">
        <f>IF(ISERROR(VLOOKUP($B118,IN_T10!$B$2:$AW$3000,36,FALSE))=TRUE,"",VLOOKUP($B118,IN_T10!$B$2:$AW$3000,36,FALSE))</f>
        <v>0</v>
      </c>
      <c r="AL118" s="469">
        <f>IF(ISERROR(VLOOKUP($B118,IN_T10!$B$2:$AW$3000,37,FALSE))=TRUE,"",VLOOKUP($B118,IN_T10!$B$2:$AW$3000,37,FALSE))</f>
        <v>0</v>
      </c>
      <c r="AM118" s="467">
        <f>IF(ISERROR(VLOOKUP($B118,IN_T10!$B$2:$AW$3000,38,FALSE))=TRUE,"",VLOOKUP($B118,IN_T10!$B$2:$AW$3000,38,FALSE))</f>
        <v>0</v>
      </c>
      <c r="AN118" s="469">
        <f>IF(ISERROR(VLOOKUP($B118,IN_T10!$B$2:$AW$3000,39,FALSE))=TRUE,"",VLOOKUP($B118,IN_T10!$B$2:$AW$3000,39,FALSE))</f>
        <v>0</v>
      </c>
      <c r="AO118" s="467">
        <f>IF(ISERROR(VLOOKUP($B118,IN_T10!$B$2:$AW$3000,40,FALSE))=TRUE,"",VLOOKUP($B118,IN_T10!$B$2:$AW$3000,40,FALSE))</f>
        <v>0</v>
      </c>
      <c r="AP118" s="469">
        <f>IF(ISERROR(VLOOKUP($B118,IN_T10!$B$2:$AW$3000,41,FALSE))=TRUE,"",VLOOKUP($B118,IN_T10!$B$2:$AW$3000,41,FALSE))</f>
        <v>0</v>
      </c>
      <c r="AQ118" s="467">
        <f>IF(ISERROR(VLOOKUP($B118,IN_T10!$B$2:$AW$3000,42,FALSE))=TRUE,"",VLOOKUP($B118,IN_T10!$B$2:$AW$3000,42,FALSE))</f>
        <v>0</v>
      </c>
      <c r="AR118" s="469">
        <f>IF(ISERROR(VLOOKUP($B118,IN_T10!$B$2:$AW$3000,43,FALSE))=TRUE,"",VLOOKUP($B118,IN_T10!$B$2:$AW$3000,43,FALSE))</f>
        <v>0</v>
      </c>
      <c r="AS118" s="467">
        <f>IF(ISERROR(VLOOKUP($B118,IN_T10!$B$2:$AW$3000,44,FALSE))=TRUE,"",VLOOKUP($B118,IN_T10!$B$2:$AW$3000,44,FALSE))</f>
        <v>0</v>
      </c>
      <c r="AT118" s="472">
        <f>IF(ISERROR(VLOOKUP($B118,IN_T10!$B$2:$AW$3000,45,FALSE))=TRUE,"",VLOOKUP($B118,IN_T10!$B$2:$AW$3000,45,FALSE))</f>
        <v>0</v>
      </c>
      <c r="AU118" s="1179">
        <f t="shared" si="3"/>
        <v>0</v>
      </c>
      <c r="AV118" s="1180">
        <f t="shared" si="4"/>
        <v>0</v>
      </c>
      <c r="AW118" s="1490" t="str">
        <f t="shared" si="5"/>
        <v>OK</v>
      </c>
      <c r="AX118" s="1488">
        <f>'t1'!K118-'t3'!C118-'t3'!E118-'t3'!G118-'t3'!I118+'t3'!K118+'t3'!M118+'t3'!O118</f>
        <v>0</v>
      </c>
      <c r="AY118" s="1489">
        <f>'t1'!L118-'t3'!D118-'t3'!F118-'t3'!H118-'t3'!J118+'t3'!L118+'t3'!N118+'t3'!P118</f>
        <v>0</v>
      </c>
      <c r="AZ118" s="937">
        <f>'t1'!M118</f>
        <v>0</v>
      </c>
    </row>
    <row r="119" spans="1:52" ht="14.25" customHeight="1" thickBot="1" x14ac:dyDescent="0.3">
      <c r="A119" s="1001" t="str">
        <f>'t1'!A119</f>
        <v>Profilo atipico ruolo professionale</v>
      </c>
      <c r="B119" s="1027" t="str">
        <f>'t1'!B119</f>
        <v>P00062</v>
      </c>
      <c r="C119" s="467">
        <f>IF(ISERROR(VLOOKUP($B119,IN_T10!$B$2:$AW$3000,2,FALSE))=TRUE,"",VLOOKUP($B119,IN_T10!$B$2:$AW$3000,2,FALSE))</f>
        <v>0</v>
      </c>
      <c r="D119" s="469">
        <f>IF(ISERROR(VLOOKUP($B119,IN_T10!$B$2:$AW$3000,3,FALSE))=TRUE,"",VLOOKUP($B119,IN_T10!$B$2:$AW$3000,3,FALSE))</f>
        <v>0</v>
      </c>
      <c r="E119" s="467">
        <f>IF(ISERROR(VLOOKUP($B119,IN_T10!$B$2:$AW$3000,4,FALSE))=TRUE,"",VLOOKUP($B119,IN_T10!$B$2:$AW$3000,4,FALSE))</f>
        <v>0</v>
      </c>
      <c r="F119" s="469">
        <f>IF(ISERROR(VLOOKUP($B119,IN_T10!$B$2:$AW$3000,5,FALSE))=TRUE,"",VLOOKUP($B119,IN_T10!$B$2:$AW$3000,5,FALSE))</f>
        <v>0</v>
      </c>
      <c r="G119" s="467">
        <f>IF(ISERROR(VLOOKUP($B119,IN_T10!$B$2:$AW$3000,6,FALSE))=TRUE,"",VLOOKUP($B119,IN_T10!$B$2:$AW$3000,6,FALSE))</f>
        <v>0</v>
      </c>
      <c r="H119" s="469">
        <f>IF(ISERROR(VLOOKUP($B119,IN_T10!$B$2:$AW$3000,7,FALSE))=TRUE,"",VLOOKUP($B119,IN_T10!$B$2:$AW$3000,7,FALSE))</f>
        <v>0</v>
      </c>
      <c r="I119" s="467">
        <f>IF(ISERROR(VLOOKUP($B119,IN_T10!$B$2:$AW$3000,8,FALSE))=TRUE,"",VLOOKUP($B119,IN_T10!$B$2:$AW$3000,8,FALSE))</f>
        <v>0</v>
      </c>
      <c r="J119" s="469">
        <f>IF(ISERROR(VLOOKUP($B119,IN_T10!$B$2:$AW$3000,9,FALSE))=TRUE,"",VLOOKUP($B119,IN_T10!$B$2:$AW$3000,9,FALSE))</f>
        <v>0</v>
      </c>
      <c r="K119" s="467">
        <f>IF(ISERROR(VLOOKUP($B119,IN_T10!$B$2:$AW$3000,10,FALSE))=TRUE,"",VLOOKUP($B119,IN_T10!$B$2:$AW$3000,10,FALSE))</f>
        <v>0</v>
      </c>
      <c r="L119" s="469">
        <f>IF(ISERROR(VLOOKUP($B119,IN_T10!$B$2:$AW$3000,11,FALSE))=TRUE,"",VLOOKUP($B119,IN_T10!$B$2:$AW$3000,11,FALSE))</f>
        <v>0</v>
      </c>
      <c r="M119" s="467">
        <f>IF(ISERROR(VLOOKUP($B119,IN_T10!$B$2:$AW$3000,12,FALSE))=TRUE,"",VLOOKUP($B119,IN_T10!$B$2:$AW$3000,12,FALSE))</f>
        <v>0</v>
      </c>
      <c r="N119" s="469">
        <f>IF(ISERROR(VLOOKUP($B119,IN_T10!$B$2:$AW$3000,13,FALSE))=TRUE,"",VLOOKUP($B119,IN_T10!$B$2:$AW$3000,13,FALSE))</f>
        <v>0</v>
      </c>
      <c r="O119" s="467">
        <f>IF(ISERROR(VLOOKUP($B119,IN_T10!$B$2:$AW$3000,14,FALSE))=TRUE,"",VLOOKUP($B119,IN_T10!$B$2:$AW$3000,14,FALSE))</f>
        <v>0</v>
      </c>
      <c r="P119" s="469">
        <f>IF(ISERROR(VLOOKUP($B119,IN_T10!$B$2:$AW$3000,15,FALSE))=TRUE,"",VLOOKUP($B119,IN_T10!$B$2:$AW$3000,15,FALSE))</f>
        <v>0</v>
      </c>
      <c r="Q119" s="467">
        <f>IF(ISERROR(VLOOKUP($B119,IN_T10!$B$2:$AW$3000,16,FALSE))=TRUE,"",VLOOKUP($B119,IN_T10!$B$2:$AW$3000,16,FALSE))</f>
        <v>0</v>
      </c>
      <c r="R119" s="469">
        <f>IF(ISERROR(VLOOKUP($B119,IN_T10!$B$2:$AW$3000,17,FALSE))=TRUE,"",VLOOKUP($B119,IN_T10!$B$2:$AW$3000,17,FALSE))</f>
        <v>0</v>
      </c>
      <c r="S119" s="467">
        <f>IF(ISERROR(VLOOKUP($B119,IN_T10!$B$2:$AW$3000,18,FALSE))=TRUE,"",VLOOKUP($B119,IN_T10!$B$2:$AW$3000,18,FALSE))</f>
        <v>0</v>
      </c>
      <c r="T119" s="469">
        <f>IF(ISERROR(VLOOKUP($B119,IN_T10!$B$2:$AW$3000,19,FALSE))=TRUE,"",VLOOKUP($B119,IN_T10!$B$2:$AW$3000,19,FALSE))</f>
        <v>0</v>
      </c>
      <c r="U119" s="467">
        <v>0</v>
      </c>
      <c r="V119" s="469">
        <v>0</v>
      </c>
      <c r="W119" s="467">
        <f>IF(ISERROR(VLOOKUP($B119,IN_T10!$B$2:$AW$3000,22,FALSE))=TRUE,"",VLOOKUP($B119,IN_T10!$B$2:$AW$3000,22,FALSE))</f>
        <v>0</v>
      </c>
      <c r="X119" s="469">
        <f>IF(ISERROR(VLOOKUP($B119,IN_T10!$B$2:$AW$3000,23,FALSE))=TRUE,"",VLOOKUP($B119,IN_T10!$B$2:$AW$3000,23,FALSE))</f>
        <v>0</v>
      </c>
      <c r="Y119" s="467">
        <f>IF(ISERROR(VLOOKUP($B119,IN_T10!$B$2:$AW$3000,24,FALSE))=TRUE,"",VLOOKUP($B119,IN_T10!$B$2:$AW$3000,24,FALSE))</f>
        <v>0</v>
      </c>
      <c r="Z119" s="469">
        <f>IF(ISERROR(VLOOKUP($B119,IN_T10!$B$2:$AW$3000,25,FALSE))=TRUE,"",VLOOKUP($B119,IN_T10!$B$2:$AW$3000,25,FALSE))</f>
        <v>0</v>
      </c>
      <c r="AA119" s="467">
        <f>IF(ISERROR(VLOOKUP($B119,IN_T10!$B$2:$AW$3000,26,FALSE))=TRUE,"",VLOOKUP($B119,IN_T10!$B$2:$AW$3000,26,FALSE))</f>
        <v>0</v>
      </c>
      <c r="AB119" s="469">
        <f>IF(ISERROR(VLOOKUP($B119,IN_T10!$B$2:$AW$3000,27,FALSE))=TRUE,"",VLOOKUP($B119,IN_T10!$B$2:$AW$3000,27,FALSE))</f>
        <v>0</v>
      </c>
      <c r="AC119" s="467">
        <f>IF(ISERROR(VLOOKUP($B119,IN_T10!$B$2:$AW$3000,28,FALSE))=TRUE,"",VLOOKUP($B119,IN_T10!$B$2:$AW$3000,28,FALSE))</f>
        <v>0</v>
      </c>
      <c r="AD119" s="469">
        <f>IF(ISERROR(VLOOKUP($B119,IN_T10!$B$2:$AW$3000,29,FALSE))=TRUE,"",VLOOKUP($B119,IN_T10!$B$2:$AW$3000,29,FALSE))</f>
        <v>0</v>
      </c>
      <c r="AE119" s="467">
        <f>IF(ISERROR(VLOOKUP($B119,IN_T10!$B$2:$AW$3000,30,FALSE))=TRUE,"",VLOOKUP($B119,IN_T10!$B$2:$AW$3000,30,FALSE))</f>
        <v>0</v>
      </c>
      <c r="AF119" s="469">
        <f>IF(ISERROR(VLOOKUP($B119,IN_T10!$B$2:$AW$3000,31,FALSE))=TRUE,"",VLOOKUP($B119,IN_T10!$B$2:$AW$3000,31,FALSE))</f>
        <v>0</v>
      </c>
      <c r="AG119" s="467">
        <f>IF(ISERROR(VLOOKUP($B119,IN_T10!$B$2:$AW$3000,32,FALSE))=TRUE,"",VLOOKUP($B119,IN_T10!$B$2:$AW$3000,32,FALSE))</f>
        <v>0</v>
      </c>
      <c r="AH119" s="469">
        <f>IF(ISERROR(VLOOKUP($B119,IN_T10!$B$2:$AW$3000,33,FALSE))=TRUE,"",VLOOKUP($B119,IN_T10!$B$2:$AW$3000,33,FALSE))</f>
        <v>0</v>
      </c>
      <c r="AI119" s="467">
        <f>IF(ISERROR(VLOOKUP($B119,IN_T10!$B$2:$AW$3000,34,FALSE))=TRUE,"",VLOOKUP($B119,IN_T10!$B$2:$AW$3000,34,FALSE))</f>
        <v>0</v>
      </c>
      <c r="AJ119" s="469">
        <f>IF(ISERROR(VLOOKUP($B119,IN_T10!$B$2:$AW$3000,35,FALSE))=TRUE,"",VLOOKUP($B119,IN_T10!$B$2:$AW$3000,35,FALSE))</f>
        <v>0</v>
      </c>
      <c r="AK119" s="467">
        <f>IF(ISERROR(VLOOKUP($B119,IN_T10!$B$2:$AW$3000,36,FALSE))=TRUE,"",VLOOKUP($B119,IN_T10!$B$2:$AW$3000,36,FALSE))</f>
        <v>0</v>
      </c>
      <c r="AL119" s="469">
        <f>IF(ISERROR(VLOOKUP($B119,IN_T10!$B$2:$AW$3000,37,FALSE))=TRUE,"",VLOOKUP($B119,IN_T10!$B$2:$AW$3000,37,FALSE))</f>
        <v>0</v>
      </c>
      <c r="AM119" s="467">
        <f>IF(ISERROR(VLOOKUP($B119,IN_T10!$B$2:$AW$3000,38,FALSE))=TRUE,"",VLOOKUP($B119,IN_T10!$B$2:$AW$3000,38,FALSE))</f>
        <v>0</v>
      </c>
      <c r="AN119" s="469">
        <f>IF(ISERROR(VLOOKUP($B119,IN_T10!$B$2:$AW$3000,39,FALSE))=TRUE,"",VLOOKUP($B119,IN_T10!$B$2:$AW$3000,39,FALSE))</f>
        <v>0</v>
      </c>
      <c r="AO119" s="467">
        <f>IF(ISERROR(VLOOKUP($B119,IN_T10!$B$2:$AW$3000,40,FALSE))=TRUE,"",VLOOKUP($B119,IN_T10!$B$2:$AW$3000,40,FALSE))</f>
        <v>0</v>
      </c>
      <c r="AP119" s="469">
        <f>IF(ISERROR(VLOOKUP($B119,IN_T10!$B$2:$AW$3000,41,FALSE))=TRUE,"",VLOOKUP($B119,IN_T10!$B$2:$AW$3000,41,FALSE))</f>
        <v>0</v>
      </c>
      <c r="AQ119" s="467">
        <f>IF(ISERROR(VLOOKUP($B119,IN_T10!$B$2:$AW$3000,42,FALSE))=TRUE,"",VLOOKUP($B119,IN_T10!$B$2:$AW$3000,42,FALSE))</f>
        <v>0</v>
      </c>
      <c r="AR119" s="469">
        <f>IF(ISERROR(VLOOKUP($B119,IN_T10!$B$2:$AW$3000,43,FALSE))=TRUE,"",VLOOKUP($B119,IN_T10!$B$2:$AW$3000,43,FALSE))</f>
        <v>0</v>
      </c>
      <c r="AS119" s="467">
        <f>IF(ISERROR(VLOOKUP($B119,IN_T10!$B$2:$AW$3000,44,FALSE))=TRUE,"",VLOOKUP($B119,IN_T10!$B$2:$AW$3000,44,FALSE))</f>
        <v>0</v>
      </c>
      <c r="AT119" s="472">
        <f>IF(ISERROR(VLOOKUP($B119,IN_T10!$B$2:$AW$3000,45,FALSE))=TRUE,"",VLOOKUP($B119,IN_T10!$B$2:$AW$3000,45,FALSE))</f>
        <v>0</v>
      </c>
      <c r="AU119" s="1179">
        <f t="shared" si="3"/>
        <v>0</v>
      </c>
      <c r="AV119" s="1180">
        <f t="shared" si="4"/>
        <v>0</v>
      </c>
      <c r="AW119" s="1490" t="str">
        <f t="shared" si="5"/>
        <v>OK</v>
      </c>
      <c r="AX119" s="1488">
        <f>'t1'!K119-'t3'!C119-'t3'!E119-'t3'!G119-'t3'!I119+'t3'!K119+'t3'!M119+'t3'!O119</f>
        <v>0</v>
      </c>
      <c r="AY119" s="1489">
        <f>'t1'!L119-'t3'!D119-'t3'!F119-'t3'!H119-'t3'!J119+'t3'!L119+'t3'!N119+'t3'!P119</f>
        <v>0</v>
      </c>
      <c r="AZ119" s="937">
        <f>'t1'!M119</f>
        <v>0</v>
      </c>
    </row>
    <row r="120" spans="1:52" ht="14.25" customHeight="1" thickBot="1" x14ac:dyDescent="0.3">
      <c r="A120" s="1001" t="str">
        <f>'t1'!A120</f>
        <v>Analisti dirig. Con incarico di struttura complessa</v>
      </c>
      <c r="B120" s="1027" t="str">
        <f>'t1'!B120</f>
        <v>TD0002</v>
      </c>
      <c r="C120" s="467">
        <f>IF(ISERROR(VLOOKUP($B120,IN_T10!$B$2:$AW$3000,2,FALSE))=TRUE,"",VLOOKUP($B120,IN_T10!$B$2:$AW$3000,2,FALSE))</f>
        <v>0</v>
      </c>
      <c r="D120" s="469">
        <f>IF(ISERROR(VLOOKUP($B120,IN_T10!$B$2:$AW$3000,3,FALSE))=TRUE,"",VLOOKUP($B120,IN_T10!$B$2:$AW$3000,3,FALSE))</f>
        <v>0</v>
      </c>
      <c r="E120" s="467">
        <f>IF(ISERROR(VLOOKUP($B120,IN_T10!$B$2:$AW$3000,4,FALSE))=TRUE,"",VLOOKUP($B120,IN_T10!$B$2:$AW$3000,4,FALSE))</f>
        <v>0</v>
      </c>
      <c r="F120" s="469">
        <f>IF(ISERROR(VLOOKUP($B120,IN_T10!$B$2:$AW$3000,5,FALSE))=TRUE,"",VLOOKUP($B120,IN_T10!$B$2:$AW$3000,5,FALSE))</f>
        <v>0</v>
      </c>
      <c r="G120" s="467">
        <f>IF(ISERROR(VLOOKUP($B120,IN_T10!$B$2:$AW$3000,6,FALSE))=TRUE,"",VLOOKUP($B120,IN_T10!$B$2:$AW$3000,6,FALSE))</f>
        <v>0</v>
      </c>
      <c r="H120" s="469">
        <f>IF(ISERROR(VLOOKUP($B120,IN_T10!$B$2:$AW$3000,7,FALSE))=TRUE,"",VLOOKUP($B120,IN_T10!$B$2:$AW$3000,7,FALSE))</f>
        <v>0</v>
      </c>
      <c r="I120" s="467">
        <f>IF(ISERROR(VLOOKUP($B120,IN_T10!$B$2:$AW$3000,8,FALSE))=TRUE,"",VLOOKUP($B120,IN_T10!$B$2:$AW$3000,8,FALSE))</f>
        <v>0</v>
      </c>
      <c r="J120" s="469">
        <f>IF(ISERROR(VLOOKUP($B120,IN_T10!$B$2:$AW$3000,9,FALSE))=TRUE,"",VLOOKUP($B120,IN_T10!$B$2:$AW$3000,9,FALSE))</f>
        <v>0</v>
      </c>
      <c r="K120" s="467">
        <f>IF(ISERROR(VLOOKUP($B120,IN_T10!$B$2:$AW$3000,10,FALSE))=TRUE,"",VLOOKUP($B120,IN_T10!$B$2:$AW$3000,10,FALSE))</f>
        <v>0</v>
      </c>
      <c r="L120" s="469">
        <f>IF(ISERROR(VLOOKUP($B120,IN_T10!$B$2:$AW$3000,11,FALSE))=TRUE,"",VLOOKUP($B120,IN_T10!$B$2:$AW$3000,11,FALSE))</f>
        <v>0</v>
      </c>
      <c r="M120" s="467">
        <f>IF(ISERROR(VLOOKUP($B120,IN_T10!$B$2:$AW$3000,12,FALSE))=TRUE,"",VLOOKUP($B120,IN_T10!$B$2:$AW$3000,12,FALSE))</f>
        <v>0</v>
      </c>
      <c r="N120" s="469">
        <f>IF(ISERROR(VLOOKUP($B120,IN_T10!$B$2:$AW$3000,13,FALSE))=TRUE,"",VLOOKUP($B120,IN_T10!$B$2:$AW$3000,13,FALSE))</f>
        <v>0</v>
      </c>
      <c r="O120" s="467">
        <f>IF(ISERROR(VLOOKUP($B120,IN_T10!$B$2:$AW$3000,14,FALSE))=TRUE,"",VLOOKUP($B120,IN_T10!$B$2:$AW$3000,14,FALSE))</f>
        <v>0</v>
      </c>
      <c r="P120" s="469">
        <f>IF(ISERROR(VLOOKUP($B120,IN_T10!$B$2:$AW$3000,15,FALSE))=TRUE,"",VLOOKUP($B120,IN_T10!$B$2:$AW$3000,15,FALSE))</f>
        <v>0</v>
      </c>
      <c r="Q120" s="467">
        <f>IF(ISERROR(VLOOKUP($B120,IN_T10!$B$2:$AW$3000,16,FALSE))=TRUE,"",VLOOKUP($B120,IN_T10!$B$2:$AW$3000,16,FALSE))</f>
        <v>0</v>
      </c>
      <c r="R120" s="469">
        <f>IF(ISERROR(VLOOKUP($B120,IN_T10!$B$2:$AW$3000,17,FALSE))=TRUE,"",VLOOKUP($B120,IN_T10!$B$2:$AW$3000,17,FALSE))</f>
        <v>0</v>
      </c>
      <c r="S120" s="467">
        <f>IF(ISERROR(VLOOKUP($B120,IN_T10!$B$2:$AW$3000,18,FALSE))=TRUE,"",VLOOKUP($B120,IN_T10!$B$2:$AW$3000,18,FALSE))</f>
        <v>0</v>
      </c>
      <c r="T120" s="469">
        <f>IF(ISERROR(VLOOKUP($B120,IN_T10!$B$2:$AW$3000,19,FALSE))=TRUE,"",VLOOKUP($B120,IN_T10!$B$2:$AW$3000,19,FALSE))</f>
        <v>0</v>
      </c>
      <c r="U120" s="467">
        <v>1</v>
      </c>
      <c r="V120" s="469">
        <v>0</v>
      </c>
      <c r="W120" s="467">
        <f>IF(ISERROR(VLOOKUP($B120,IN_T10!$B$2:$AW$3000,22,FALSE))=TRUE,"",VLOOKUP($B120,IN_T10!$B$2:$AW$3000,22,FALSE))</f>
        <v>0</v>
      </c>
      <c r="X120" s="469">
        <f>IF(ISERROR(VLOOKUP($B120,IN_T10!$B$2:$AW$3000,23,FALSE))=TRUE,"",VLOOKUP($B120,IN_T10!$B$2:$AW$3000,23,FALSE))</f>
        <v>0</v>
      </c>
      <c r="Y120" s="467">
        <f>IF(ISERROR(VLOOKUP($B120,IN_T10!$B$2:$AW$3000,24,FALSE))=TRUE,"",VLOOKUP($B120,IN_T10!$B$2:$AW$3000,24,FALSE))</f>
        <v>0</v>
      </c>
      <c r="Z120" s="469">
        <f>IF(ISERROR(VLOOKUP($B120,IN_T10!$B$2:$AW$3000,25,FALSE))=TRUE,"",VLOOKUP($B120,IN_T10!$B$2:$AW$3000,25,FALSE))</f>
        <v>0</v>
      </c>
      <c r="AA120" s="467">
        <f>IF(ISERROR(VLOOKUP($B120,IN_T10!$B$2:$AW$3000,26,FALSE))=TRUE,"",VLOOKUP($B120,IN_T10!$B$2:$AW$3000,26,FALSE))</f>
        <v>0</v>
      </c>
      <c r="AB120" s="469">
        <f>IF(ISERROR(VLOOKUP($B120,IN_T10!$B$2:$AW$3000,27,FALSE))=TRUE,"",VLOOKUP($B120,IN_T10!$B$2:$AW$3000,27,FALSE))</f>
        <v>0</v>
      </c>
      <c r="AC120" s="467">
        <f>IF(ISERROR(VLOOKUP($B120,IN_T10!$B$2:$AW$3000,28,FALSE))=TRUE,"",VLOOKUP($B120,IN_T10!$B$2:$AW$3000,28,FALSE))</f>
        <v>0</v>
      </c>
      <c r="AD120" s="469">
        <f>IF(ISERROR(VLOOKUP($B120,IN_T10!$B$2:$AW$3000,29,FALSE))=TRUE,"",VLOOKUP($B120,IN_T10!$B$2:$AW$3000,29,FALSE))</f>
        <v>0</v>
      </c>
      <c r="AE120" s="467">
        <f>IF(ISERROR(VLOOKUP($B120,IN_T10!$B$2:$AW$3000,30,FALSE))=TRUE,"",VLOOKUP($B120,IN_T10!$B$2:$AW$3000,30,FALSE))</f>
        <v>0</v>
      </c>
      <c r="AF120" s="469">
        <f>IF(ISERROR(VLOOKUP($B120,IN_T10!$B$2:$AW$3000,31,FALSE))=TRUE,"",VLOOKUP($B120,IN_T10!$B$2:$AW$3000,31,FALSE))</f>
        <v>0</v>
      </c>
      <c r="AG120" s="467">
        <f>IF(ISERROR(VLOOKUP($B120,IN_T10!$B$2:$AW$3000,32,FALSE))=TRUE,"",VLOOKUP($B120,IN_T10!$B$2:$AW$3000,32,FALSE))</f>
        <v>0</v>
      </c>
      <c r="AH120" s="469">
        <f>IF(ISERROR(VLOOKUP($B120,IN_T10!$B$2:$AW$3000,33,FALSE))=TRUE,"",VLOOKUP($B120,IN_T10!$B$2:$AW$3000,33,FALSE))</f>
        <v>0</v>
      </c>
      <c r="AI120" s="467">
        <f>IF(ISERROR(VLOOKUP($B120,IN_T10!$B$2:$AW$3000,34,FALSE))=TRUE,"",VLOOKUP($B120,IN_T10!$B$2:$AW$3000,34,FALSE))</f>
        <v>0</v>
      </c>
      <c r="AJ120" s="469">
        <f>IF(ISERROR(VLOOKUP($B120,IN_T10!$B$2:$AW$3000,35,FALSE))=TRUE,"",VLOOKUP($B120,IN_T10!$B$2:$AW$3000,35,FALSE))</f>
        <v>0</v>
      </c>
      <c r="AK120" s="467">
        <f>IF(ISERROR(VLOOKUP($B120,IN_T10!$B$2:$AW$3000,36,FALSE))=TRUE,"",VLOOKUP($B120,IN_T10!$B$2:$AW$3000,36,FALSE))</f>
        <v>0</v>
      </c>
      <c r="AL120" s="469">
        <f>IF(ISERROR(VLOOKUP($B120,IN_T10!$B$2:$AW$3000,37,FALSE))=TRUE,"",VLOOKUP($B120,IN_T10!$B$2:$AW$3000,37,FALSE))</f>
        <v>0</v>
      </c>
      <c r="AM120" s="467">
        <f>IF(ISERROR(VLOOKUP($B120,IN_T10!$B$2:$AW$3000,38,FALSE))=TRUE,"",VLOOKUP($B120,IN_T10!$B$2:$AW$3000,38,FALSE))</f>
        <v>0</v>
      </c>
      <c r="AN120" s="469">
        <f>IF(ISERROR(VLOOKUP($B120,IN_T10!$B$2:$AW$3000,39,FALSE))=TRUE,"",VLOOKUP($B120,IN_T10!$B$2:$AW$3000,39,FALSE))</f>
        <v>0</v>
      </c>
      <c r="AO120" s="467">
        <f>IF(ISERROR(VLOOKUP($B120,IN_T10!$B$2:$AW$3000,40,FALSE))=TRUE,"",VLOOKUP($B120,IN_T10!$B$2:$AW$3000,40,FALSE))</f>
        <v>0</v>
      </c>
      <c r="AP120" s="469">
        <f>IF(ISERROR(VLOOKUP($B120,IN_T10!$B$2:$AW$3000,41,FALSE))=TRUE,"",VLOOKUP($B120,IN_T10!$B$2:$AW$3000,41,FALSE))</f>
        <v>0</v>
      </c>
      <c r="AQ120" s="467">
        <f>IF(ISERROR(VLOOKUP($B120,IN_T10!$B$2:$AW$3000,42,FALSE))=TRUE,"",VLOOKUP($B120,IN_T10!$B$2:$AW$3000,42,FALSE))</f>
        <v>0</v>
      </c>
      <c r="AR120" s="469">
        <f>IF(ISERROR(VLOOKUP($B120,IN_T10!$B$2:$AW$3000,43,FALSE))=TRUE,"",VLOOKUP($B120,IN_T10!$B$2:$AW$3000,43,FALSE))</f>
        <v>0</v>
      </c>
      <c r="AS120" s="467">
        <f>IF(ISERROR(VLOOKUP($B120,IN_T10!$B$2:$AW$3000,44,FALSE))=TRUE,"",VLOOKUP($B120,IN_T10!$B$2:$AW$3000,44,FALSE))</f>
        <v>0</v>
      </c>
      <c r="AT120" s="472">
        <f>IF(ISERROR(VLOOKUP($B120,IN_T10!$B$2:$AW$3000,45,FALSE))=TRUE,"",VLOOKUP($B120,IN_T10!$B$2:$AW$3000,45,FALSE))</f>
        <v>0</v>
      </c>
      <c r="AU120" s="1179">
        <f t="shared" si="3"/>
        <v>1</v>
      </c>
      <c r="AV120" s="1180">
        <f t="shared" si="4"/>
        <v>0</v>
      </c>
      <c r="AW120" s="1490" t="str">
        <f t="shared" si="5"/>
        <v>OK</v>
      </c>
      <c r="AX120" s="1488">
        <f>'t1'!K120-'t3'!C120-'t3'!E120-'t3'!G120-'t3'!I120+'t3'!K120+'t3'!M120+'t3'!O120</f>
        <v>1</v>
      </c>
      <c r="AY120" s="1489">
        <f>'t1'!L120-'t3'!D120-'t3'!F120-'t3'!H120-'t3'!J120+'t3'!L120+'t3'!N120+'t3'!P120</f>
        <v>0</v>
      </c>
      <c r="AZ120" s="937">
        <f>'t1'!M120</f>
        <v>1</v>
      </c>
    </row>
    <row r="121" spans="1:52" ht="14.25" customHeight="1" thickBot="1" x14ac:dyDescent="0.3">
      <c r="A121" s="1001" t="str">
        <f>'t1'!A121</f>
        <v>Analisti dirig. Con incarico di struttura semplice</v>
      </c>
      <c r="B121" s="1027" t="str">
        <f>'t1'!B121</f>
        <v>TD0S01</v>
      </c>
      <c r="C121" s="467">
        <f>IF(ISERROR(VLOOKUP($B121,IN_T10!$B$2:$AW$3000,2,FALSE))=TRUE,"",VLOOKUP($B121,IN_T10!$B$2:$AW$3000,2,FALSE))</f>
        <v>0</v>
      </c>
      <c r="D121" s="469">
        <f>IF(ISERROR(VLOOKUP($B121,IN_T10!$B$2:$AW$3000,3,FALSE))=TRUE,"",VLOOKUP($B121,IN_T10!$B$2:$AW$3000,3,FALSE))</f>
        <v>0</v>
      </c>
      <c r="E121" s="467">
        <f>IF(ISERROR(VLOOKUP($B121,IN_T10!$B$2:$AW$3000,4,FALSE))=TRUE,"",VLOOKUP($B121,IN_T10!$B$2:$AW$3000,4,FALSE))</f>
        <v>0</v>
      </c>
      <c r="F121" s="469">
        <f>IF(ISERROR(VLOOKUP($B121,IN_T10!$B$2:$AW$3000,5,FALSE))=TRUE,"",VLOOKUP($B121,IN_T10!$B$2:$AW$3000,5,FALSE))</f>
        <v>0</v>
      </c>
      <c r="G121" s="467">
        <f>IF(ISERROR(VLOOKUP($B121,IN_T10!$B$2:$AW$3000,6,FALSE))=TRUE,"",VLOOKUP($B121,IN_T10!$B$2:$AW$3000,6,FALSE))</f>
        <v>0</v>
      </c>
      <c r="H121" s="469">
        <f>IF(ISERROR(VLOOKUP($B121,IN_T10!$B$2:$AW$3000,7,FALSE))=TRUE,"",VLOOKUP($B121,IN_T10!$B$2:$AW$3000,7,FALSE))</f>
        <v>0</v>
      </c>
      <c r="I121" s="467">
        <f>IF(ISERROR(VLOOKUP($B121,IN_T10!$B$2:$AW$3000,8,FALSE))=TRUE,"",VLOOKUP($B121,IN_T10!$B$2:$AW$3000,8,FALSE))</f>
        <v>0</v>
      </c>
      <c r="J121" s="469">
        <f>IF(ISERROR(VLOOKUP($B121,IN_T10!$B$2:$AW$3000,9,FALSE))=TRUE,"",VLOOKUP($B121,IN_T10!$B$2:$AW$3000,9,FALSE))</f>
        <v>0</v>
      </c>
      <c r="K121" s="467">
        <f>IF(ISERROR(VLOOKUP($B121,IN_T10!$B$2:$AW$3000,10,FALSE))=TRUE,"",VLOOKUP($B121,IN_T10!$B$2:$AW$3000,10,FALSE))</f>
        <v>0</v>
      </c>
      <c r="L121" s="469">
        <f>IF(ISERROR(VLOOKUP($B121,IN_T10!$B$2:$AW$3000,11,FALSE))=TRUE,"",VLOOKUP($B121,IN_T10!$B$2:$AW$3000,11,FALSE))</f>
        <v>0</v>
      </c>
      <c r="M121" s="467">
        <f>IF(ISERROR(VLOOKUP($B121,IN_T10!$B$2:$AW$3000,12,FALSE))=TRUE,"",VLOOKUP($B121,IN_T10!$B$2:$AW$3000,12,FALSE))</f>
        <v>0</v>
      </c>
      <c r="N121" s="469">
        <f>IF(ISERROR(VLOOKUP($B121,IN_T10!$B$2:$AW$3000,13,FALSE))=TRUE,"",VLOOKUP($B121,IN_T10!$B$2:$AW$3000,13,FALSE))</f>
        <v>0</v>
      </c>
      <c r="O121" s="467">
        <f>IF(ISERROR(VLOOKUP($B121,IN_T10!$B$2:$AW$3000,14,FALSE))=TRUE,"",VLOOKUP($B121,IN_T10!$B$2:$AW$3000,14,FALSE))</f>
        <v>0</v>
      </c>
      <c r="P121" s="469">
        <f>IF(ISERROR(VLOOKUP($B121,IN_T10!$B$2:$AW$3000,15,FALSE))=TRUE,"",VLOOKUP($B121,IN_T10!$B$2:$AW$3000,15,FALSE))</f>
        <v>0</v>
      </c>
      <c r="Q121" s="467">
        <f>IF(ISERROR(VLOOKUP($B121,IN_T10!$B$2:$AW$3000,16,FALSE))=TRUE,"",VLOOKUP($B121,IN_T10!$B$2:$AW$3000,16,FALSE))</f>
        <v>0</v>
      </c>
      <c r="R121" s="469">
        <f>IF(ISERROR(VLOOKUP($B121,IN_T10!$B$2:$AW$3000,17,FALSE))=TRUE,"",VLOOKUP($B121,IN_T10!$B$2:$AW$3000,17,FALSE))</f>
        <v>0</v>
      </c>
      <c r="S121" s="467">
        <f>IF(ISERROR(VLOOKUP($B121,IN_T10!$B$2:$AW$3000,18,FALSE))=TRUE,"",VLOOKUP($B121,IN_T10!$B$2:$AW$3000,18,FALSE))</f>
        <v>0</v>
      </c>
      <c r="T121" s="469">
        <f>IF(ISERROR(VLOOKUP($B121,IN_T10!$B$2:$AW$3000,19,FALSE))=TRUE,"",VLOOKUP($B121,IN_T10!$B$2:$AW$3000,19,FALSE))</f>
        <v>0</v>
      </c>
      <c r="U121" s="467">
        <v>0</v>
      </c>
      <c r="V121" s="469">
        <v>0</v>
      </c>
      <c r="W121" s="467">
        <f>IF(ISERROR(VLOOKUP($B121,IN_T10!$B$2:$AW$3000,22,FALSE))=TRUE,"",VLOOKUP($B121,IN_T10!$B$2:$AW$3000,22,FALSE))</f>
        <v>0</v>
      </c>
      <c r="X121" s="469">
        <f>IF(ISERROR(VLOOKUP($B121,IN_T10!$B$2:$AW$3000,23,FALSE))=TRUE,"",VLOOKUP($B121,IN_T10!$B$2:$AW$3000,23,FALSE))</f>
        <v>0</v>
      </c>
      <c r="Y121" s="467">
        <f>IF(ISERROR(VLOOKUP($B121,IN_T10!$B$2:$AW$3000,24,FALSE))=TRUE,"",VLOOKUP($B121,IN_T10!$B$2:$AW$3000,24,FALSE))</f>
        <v>0</v>
      </c>
      <c r="Z121" s="469">
        <f>IF(ISERROR(VLOOKUP($B121,IN_T10!$B$2:$AW$3000,25,FALSE))=TRUE,"",VLOOKUP($B121,IN_T10!$B$2:$AW$3000,25,FALSE))</f>
        <v>0</v>
      </c>
      <c r="AA121" s="467">
        <f>IF(ISERROR(VLOOKUP($B121,IN_T10!$B$2:$AW$3000,26,FALSE))=TRUE,"",VLOOKUP($B121,IN_T10!$B$2:$AW$3000,26,FALSE))</f>
        <v>0</v>
      </c>
      <c r="AB121" s="469">
        <f>IF(ISERROR(VLOOKUP($B121,IN_T10!$B$2:$AW$3000,27,FALSE))=TRUE,"",VLOOKUP($B121,IN_T10!$B$2:$AW$3000,27,FALSE))</f>
        <v>0</v>
      </c>
      <c r="AC121" s="467">
        <f>IF(ISERROR(VLOOKUP($B121,IN_T10!$B$2:$AW$3000,28,FALSE))=TRUE,"",VLOOKUP($B121,IN_T10!$B$2:$AW$3000,28,FALSE))</f>
        <v>0</v>
      </c>
      <c r="AD121" s="469">
        <f>IF(ISERROR(VLOOKUP($B121,IN_T10!$B$2:$AW$3000,29,FALSE))=TRUE,"",VLOOKUP($B121,IN_T10!$B$2:$AW$3000,29,FALSE))</f>
        <v>0</v>
      </c>
      <c r="AE121" s="467">
        <f>IF(ISERROR(VLOOKUP($B121,IN_T10!$B$2:$AW$3000,30,FALSE))=TRUE,"",VLOOKUP($B121,IN_T10!$B$2:$AW$3000,30,FALSE))</f>
        <v>0</v>
      </c>
      <c r="AF121" s="469">
        <f>IF(ISERROR(VLOOKUP($B121,IN_T10!$B$2:$AW$3000,31,FALSE))=TRUE,"",VLOOKUP($B121,IN_T10!$B$2:$AW$3000,31,FALSE))</f>
        <v>0</v>
      </c>
      <c r="AG121" s="467">
        <f>IF(ISERROR(VLOOKUP($B121,IN_T10!$B$2:$AW$3000,32,FALSE))=TRUE,"",VLOOKUP($B121,IN_T10!$B$2:$AW$3000,32,FALSE))</f>
        <v>0</v>
      </c>
      <c r="AH121" s="469">
        <f>IF(ISERROR(VLOOKUP($B121,IN_T10!$B$2:$AW$3000,33,FALSE))=TRUE,"",VLOOKUP($B121,IN_T10!$B$2:$AW$3000,33,FALSE))</f>
        <v>0</v>
      </c>
      <c r="AI121" s="467">
        <f>IF(ISERROR(VLOOKUP($B121,IN_T10!$B$2:$AW$3000,34,FALSE))=TRUE,"",VLOOKUP($B121,IN_T10!$B$2:$AW$3000,34,FALSE))</f>
        <v>0</v>
      </c>
      <c r="AJ121" s="469">
        <f>IF(ISERROR(VLOOKUP($B121,IN_T10!$B$2:$AW$3000,35,FALSE))=TRUE,"",VLOOKUP($B121,IN_T10!$B$2:$AW$3000,35,FALSE))</f>
        <v>0</v>
      </c>
      <c r="AK121" s="467">
        <f>IF(ISERROR(VLOOKUP($B121,IN_T10!$B$2:$AW$3000,36,FALSE))=TRUE,"",VLOOKUP($B121,IN_T10!$B$2:$AW$3000,36,FALSE))</f>
        <v>0</v>
      </c>
      <c r="AL121" s="469">
        <f>IF(ISERROR(VLOOKUP($B121,IN_T10!$B$2:$AW$3000,37,FALSE))=TRUE,"",VLOOKUP($B121,IN_T10!$B$2:$AW$3000,37,FALSE))</f>
        <v>0</v>
      </c>
      <c r="AM121" s="467">
        <f>IF(ISERROR(VLOOKUP($B121,IN_T10!$B$2:$AW$3000,38,FALSE))=TRUE,"",VLOOKUP($B121,IN_T10!$B$2:$AW$3000,38,FALSE))</f>
        <v>0</v>
      </c>
      <c r="AN121" s="469">
        <f>IF(ISERROR(VLOOKUP($B121,IN_T10!$B$2:$AW$3000,39,FALSE))=TRUE,"",VLOOKUP($B121,IN_T10!$B$2:$AW$3000,39,FALSE))</f>
        <v>0</v>
      </c>
      <c r="AO121" s="467">
        <f>IF(ISERROR(VLOOKUP($B121,IN_T10!$B$2:$AW$3000,40,FALSE))=TRUE,"",VLOOKUP($B121,IN_T10!$B$2:$AW$3000,40,FALSE))</f>
        <v>0</v>
      </c>
      <c r="AP121" s="469">
        <f>IF(ISERROR(VLOOKUP($B121,IN_T10!$B$2:$AW$3000,41,FALSE))=TRUE,"",VLOOKUP($B121,IN_T10!$B$2:$AW$3000,41,FALSE))</f>
        <v>0</v>
      </c>
      <c r="AQ121" s="467">
        <f>IF(ISERROR(VLOOKUP($B121,IN_T10!$B$2:$AW$3000,42,FALSE))=TRUE,"",VLOOKUP($B121,IN_T10!$B$2:$AW$3000,42,FALSE))</f>
        <v>0</v>
      </c>
      <c r="AR121" s="469">
        <f>IF(ISERROR(VLOOKUP($B121,IN_T10!$B$2:$AW$3000,43,FALSE))=TRUE,"",VLOOKUP($B121,IN_T10!$B$2:$AW$3000,43,FALSE))</f>
        <v>0</v>
      </c>
      <c r="AS121" s="467">
        <f>IF(ISERROR(VLOOKUP($B121,IN_T10!$B$2:$AW$3000,44,FALSE))=TRUE,"",VLOOKUP($B121,IN_T10!$B$2:$AW$3000,44,FALSE))</f>
        <v>0</v>
      </c>
      <c r="AT121" s="472">
        <f>IF(ISERROR(VLOOKUP($B121,IN_T10!$B$2:$AW$3000,45,FALSE))=TRUE,"",VLOOKUP($B121,IN_T10!$B$2:$AW$3000,45,FALSE))</f>
        <v>0</v>
      </c>
      <c r="AU121" s="1179">
        <f t="shared" si="3"/>
        <v>0</v>
      </c>
      <c r="AV121" s="1180">
        <f t="shared" si="4"/>
        <v>0</v>
      </c>
      <c r="AW121" s="1490" t="str">
        <f t="shared" si="5"/>
        <v>OK</v>
      </c>
      <c r="AX121" s="1488">
        <f>'t1'!K121-'t3'!C121-'t3'!E121-'t3'!G121-'t3'!I121+'t3'!K121+'t3'!M121+'t3'!O121</f>
        <v>0</v>
      </c>
      <c r="AY121" s="1489">
        <f>'t1'!L121-'t3'!D121-'t3'!F121-'t3'!H121-'t3'!J121+'t3'!L121+'t3'!N121+'t3'!P121</f>
        <v>0</v>
      </c>
      <c r="AZ121" s="937">
        <f>'t1'!M121</f>
        <v>0</v>
      </c>
    </row>
    <row r="122" spans="1:52" ht="14.25" customHeight="1" thickBot="1" x14ac:dyDescent="0.3">
      <c r="A122" s="1001" t="str">
        <f>'t1'!A122</f>
        <v>Analisti dirig. Con altri incar.prof.li</v>
      </c>
      <c r="B122" s="1027" t="str">
        <f>'t1'!B122</f>
        <v>TD0A01</v>
      </c>
      <c r="C122" s="467">
        <f>IF(ISERROR(VLOOKUP($B122,IN_T10!$B$2:$AW$3000,2,FALSE))=TRUE,"",VLOOKUP($B122,IN_T10!$B$2:$AW$3000,2,FALSE))</f>
        <v>0</v>
      </c>
      <c r="D122" s="469">
        <f>IF(ISERROR(VLOOKUP($B122,IN_T10!$B$2:$AW$3000,3,FALSE))=TRUE,"",VLOOKUP($B122,IN_T10!$B$2:$AW$3000,3,FALSE))</f>
        <v>0</v>
      </c>
      <c r="E122" s="467">
        <f>IF(ISERROR(VLOOKUP($B122,IN_T10!$B$2:$AW$3000,4,FALSE))=TRUE,"",VLOOKUP($B122,IN_T10!$B$2:$AW$3000,4,FALSE))</f>
        <v>0</v>
      </c>
      <c r="F122" s="469">
        <f>IF(ISERROR(VLOOKUP($B122,IN_T10!$B$2:$AW$3000,5,FALSE))=TRUE,"",VLOOKUP($B122,IN_T10!$B$2:$AW$3000,5,FALSE))</f>
        <v>0</v>
      </c>
      <c r="G122" s="467">
        <f>IF(ISERROR(VLOOKUP($B122,IN_T10!$B$2:$AW$3000,6,FALSE))=TRUE,"",VLOOKUP($B122,IN_T10!$B$2:$AW$3000,6,FALSE))</f>
        <v>0</v>
      </c>
      <c r="H122" s="469">
        <f>IF(ISERROR(VLOOKUP($B122,IN_T10!$B$2:$AW$3000,7,FALSE))=TRUE,"",VLOOKUP($B122,IN_T10!$B$2:$AW$3000,7,FALSE))</f>
        <v>0</v>
      </c>
      <c r="I122" s="467">
        <f>IF(ISERROR(VLOOKUP($B122,IN_T10!$B$2:$AW$3000,8,FALSE))=TRUE,"",VLOOKUP($B122,IN_T10!$B$2:$AW$3000,8,FALSE))</f>
        <v>0</v>
      </c>
      <c r="J122" s="469">
        <f>IF(ISERROR(VLOOKUP($B122,IN_T10!$B$2:$AW$3000,9,FALSE))=TRUE,"",VLOOKUP($B122,IN_T10!$B$2:$AW$3000,9,FALSE))</f>
        <v>0</v>
      </c>
      <c r="K122" s="467">
        <f>IF(ISERROR(VLOOKUP($B122,IN_T10!$B$2:$AW$3000,10,FALSE))=TRUE,"",VLOOKUP($B122,IN_T10!$B$2:$AW$3000,10,FALSE))</f>
        <v>0</v>
      </c>
      <c r="L122" s="469">
        <f>IF(ISERROR(VLOOKUP($B122,IN_T10!$B$2:$AW$3000,11,FALSE))=TRUE,"",VLOOKUP($B122,IN_T10!$B$2:$AW$3000,11,FALSE))</f>
        <v>0</v>
      </c>
      <c r="M122" s="467">
        <f>IF(ISERROR(VLOOKUP($B122,IN_T10!$B$2:$AW$3000,12,FALSE))=TRUE,"",VLOOKUP($B122,IN_T10!$B$2:$AW$3000,12,FALSE))</f>
        <v>0</v>
      </c>
      <c r="N122" s="469">
        <f>IF(ISERROR(VLOOKUP($B122,IN_T10!$B$2:$AW$3000,13,FALSE))=TRUE,"",VLOOKUP($B122,IN_T10!$B$2:$AW$3000,13,FALSE))</f>
        <v>0</v>
      </c>
      <c r="O122" s="467">
        <f>IF(ISERROR(VLOOKUP($B122,IN_T10!$B$2:$AW$3000,14,FALSE))=TRUE,"",VLOOKUP($B122,IN_T10!$B$2:$AW$3000,14,FALSE))</f>
        <v>0</v>
      </c>
      <c r="P122" s="469">
        <f>IF(ISERROR(VLOOKUP($B122,IN_T10!$B$2:$AW$3000,15,FALSE))=TRUE,"",VLOOKUP($B122,IN_T10!$B$2:$AW$3000,15,FALSE))</f>
        <v>0</v>
      </c>
      <c r="Q122" s="467">
        <f>IF(ISERROR(VLOOKUP($B122,IN_T10!$B$2:$AW$3000,16,FALSE))=TRUE,"",VLOOKUP($B122,IN_T10!$B$2:$AW$3000,16,FALSE))</f>
        <v>0</v>
      </c>
      <c r="R122" s="469">
        <f>IF(ISERROR(VLOOKUP($B122,IN_T10!$B$2:$AW$3000,17,FALSE))=TRUE,"",VLOOKUP($B122,IN_T10!$B$2:$AW$3000,17,FALSE))</f>
        <v>0</v>
      </c>
      <c r="S122" s="467">
        <f>IF(ISERROR(VLOOKUP($B122,IN_T10!$B$2:$AW$3000,18,FALSE))=TRUE,"",VLOOKUP($B122,IN_T10!$B$2:$AW$3000,18,FALSE))</f>
        <v>0</v>
      </c>
      <c r="T122" s="469">
        <f>IF(ISERROR(VLOOKUP($B122,IN_T10!$B$2:$AW$3000,19,FALSE))=TRUE,"",VLOOKUP($B122,IN_T10!$B$2:$AW$3000,19,FALSE))</f>
        <v>0</v>
      </c>
      <c r="U122" s="467">
        <v>2</v>
      </c>
      <c r="V122" s="469">
        <v>0</v>
      </c>
      <c r="W122" s="467">
        <f>IF(ISERROR(VLOOKUP($B122,IN_T10!$B$2:$AW$3000,22,FALSE))=TRUE,"",VLOOKUP($B122,IN_T10!$B$2:$AW$3000,22,FALSE))</f>
        <v>0</v>
      </c>
      <c r="X122" s="469">
        <f>IF(ISERROR(VLOOKUP($B122,IN_T10!$B$2:$AW$3000,23,FALSE))=TRUE,"",VLOOKUP($B122,IN_T10!$B$2:$AW$3000,23,FALSE))</f>
        <v>0</v>
      </c>
      <c r="Y122" s="467">
        <f>IF(ISERROR(VLOOKUP($B122,IN_T10!$B$2:$AW$3000,24,FALSE))=TRUE,"",VLOOKUP($B122,IN_T10!$B$2:$AW$3000,24,FALSE))</f>
        <v>0</v>
      </c>
      <c r="Z122" s="469">
        <f>IF(ISERROR(VLOOKUP($B122,IN_T10!$B$2:$AW$3000,25,FALSE))=TRUE,"",VLOOKUP($B122,IN_T10!$B$2:$AW$3000,25,FALSE))</f>
        <v>0</v>
      </c>
      <c r="AA122" s="467">
        <f>IF(ISERROR(VLOOKUP($B122,IN_T10!$B$2:$AW$3000,26,FALSE))=TRUE,"",VLOOKUP($B122,IN_T10!$B$2:$AW$3000,26,FALSE))</f>
        <v>0</v>
      </c>
      <c r="AB122" s="469">
        <f>IF(ISERROR(VLOOKUP($B122,IN_T10!$B$2:$AW$3000,27,FALSE))=TRUE,"",VLOOKUP($B122,IN_T10!$B$2:$AW$3000,27,FALSE))</f>
        <v>0</v>
      </c>
      <c r="AC122" s="467">
        <f>IF(ISERROR(VLOOKUP($B122,IN_T10!$B$2:$AW$3000,28,FALSE))=TRUE,"",VLOOKUP($B122,IN_T10!$B$2:$AW$3000,28,FALSE))</f>
        <v>0</v>
      </c>
      <c r="AD122" s="469">
        <f>IF(ISERROR(VLOOKUP($B122,IN_T10!$B$2:$AW$3000,29,FALSE))=TRUE,"",VLOOKUP($B122,IN_T10!$B$2:$AW$3000,29,FALSE))</f>
        <v>0</v>
      </c>
      <c r="AE122" s="467">
        <f>IF(ISERROR(VLOOKUP($B122,IN_T10!$B$2:$AW$3000,30,FALSE))=TRUE,"",VLOOKUP($B122,IN_T10!$B$2:$AW$3000,30,FALSE))</f>
        <v>0</v>
      </c>
      <c r="AF122" s="469">
        <f>IF(ISERROR(VLOOKUP($B122,IN_T10!$B$2:$AW$3000,31,FALSE))=TRUE,"",VLOOKUP($B122,IN_T10!$B$2:$AW$3000,31,FALSE))</f>
        <v>0</v>
      </c>
      <c r="AG122" s="467">
        <f>IF(ISERROR(VLOOKUP($B122,IN_T10!$B$2:$AW$3000,32,FALSE))=TRUE,"",VLOOKUP($B122,IN_T10!$B$2:$AW$3000,32,FALSE))</f>
        <v>0</v>
      </c>
      <c r="AH122" s="469">
        <f>IF(ISERROR(VLOOKUP($B122,IN_T10!$B$2:$AW$3000,33,FALSE))=TRUE,"",VLOOKUP($B122,IN_T10!$B$2:$AW$3000,33,FALSE))</f>
        <v>0</v>
      </c>
      <c r="AI122" s="467">
        <f>IF(ISERROR(VLOOKUP($B122,IN_T10!$B$2:$AW$3000,34,FALSE))=TRUE,"",VLOOKUP($B122,IN_T10!$B$2:$AW$3000,34,FALSE))</f>
        <v>0</v>
      </c>
      <c r="AJ122" s="469">
        <f>IF(ISERROR(VLOOKUP($B122,IN_T10!$B$2:$AW$3000,35,FALSE))=TRUE,"",VLOOKUP($B122,IN_T10!$B$2:$AW$3000,35,FALSE))</f>
        <v>0</v>
      </c>
      <c r="AK122" s="467">
        <f>IF(ISERROR(VLOOKUP($B122,IN_T10!$B$2:$AW$3000,36,FALSE))=TRUE,"",VLOOKUP($B122,IN_T10!$B$2:$AW$3000,36,FALSE))</f>
        <v>0</v>
      </c>
      <c r="AL122" s="469">
        <f>IF(ISERROR(VLOOKUP($B122,IN_T10!$B$2:$AW$3000,37,FALSE))=TRUE,"",VLOOKUP($B122,IN_T10!$B$2:$AW$3000,37,FALSE))</f>
        <v>0</v>
      </c>
      <c r="AM122" s="467">
        <f>IF(ISERROR(VLOOKUP($B122,IN_T10!$B$2:$AW$3000,38,FALSE))=TRUE,"",VLOOKUP($B122,IN_T10!$B$2:$AW$3000,38,FALSE))</f>
        <v>0</v>
      </c>
      <c r="AN122" s="469">
        <f>IF(ISERROR(VLOOKUP($B122,IN_T10!$B$2:$AW$3000,39,FALSE))=TRUE,"",VLOOKUP($B122,IN_T10!$B$2:$AW$3000,39,FALSE))</f>
        <v>0</v>
      </c>
      <c r="AO122" s="467">
        <f>IF(ISERROR(VLOOKUP($B122,IN_T10!$B$2:$AW$3000,40,FALSE))=TRUE,"",VLOOKUP($B122,IN_T10!$B$2:$AW$3000,40,FALSE))</f>
        <v>0</v>
      </c>
      <c r="AP122" s="469">
        <f>IF(ISERROR(VLOOKUP($B122,IN_T10!$B$2:$AW$3000,41,FALSE))=TRUE,"",VLOOKUP($B122,IN_T10!$B$2:$AW$3000,41,FALSE))</f>
        <v>0</v>
      </c>
      <c r="AQ122" s="467">
        <f>IF(ISERROR(VLOOKUP($B122,IN_T10!$B$2:$AW$3000,42,FALSE))=TRUE,"",VLOOKUP($B122,IN_T10!$B$2:$AW$3000,42,FALSE))</f>
        <v>0</v>
      </c>
      <c r="AR122" s="469">
        <f>IF(ISERROR(VLOOKUP($B122,IN_T10!$B$2:$AW$3000,43,FALSE))=TRUE,"",VLOOKUP($B122,IN_T10!$B$2:$AW$3000,43,FALSE))</f>
        <v>0</v>
      </c>
      <c r="AS122" s="467">
        <f>IF(ISERROR(VLOOKUP($B122,IN_T10!$B$2:$AW$3000,44,FALSE))=TRUE,"",VLOOKUP($B122,IN_T10!$B$2:$AW$3000,44,FALSE))</f>
        <v>0</v>
      </c>
      <c r="AT122" s="472">
        <f>IF(ISERROR(VLOOKUP($B122,IN_T10!$B$2:$AW$3000,45,FALSE))=TRUE,"",VLOOKUP($B122,IN_T10!$B$2:$AW$3000,45,FALSE))</f>
        <v>0</v>
      </c>
      <c r="AU122" s="1179">
        <f t="shared" si="3"/>
        <v>2</v>
      </c>
      <c r="AV122" s="1180">
        <f t="shared" si="4"/>
        <v>0</v>
      </c>
      <c r="AW122" s="1490" t="str">
        <f t="shared" si="5"/>
        <v>OK</v>
      </c>
      <c r="AX122" s="1488">
        <f>'t1'!K122-'t3'!C122-'t3'!E122-'t3'!G122-'t3'!I122+'t3'!K122+'t3'!M122+'t3'!O122</f>
        <v>2</v>
      </c>
      <c r="AY122" s="1489">
        <f>'t1'!L122-'t3'!D122-'t3'!F122-'t3'!H122-'t3'!J122+'t3'!L122+'t3'!N122+'t3'!P122</f>
        <v>0</v>
      </c>
      <c r="AZ122" s="937">
        <f>'t1'!M122</f>
        <v>1</v>
      </c>
    </row>
    <row r="123" spans="1:52" ht="14.25" customHeight="1" thickBot="1" x14ac:dyDescent="0.3">
      <c r="A123" s="1001" t="str">
        <f>'t1'!A123</f>
        <v>Analisti dir. A t. Determinato(art. 15-septies dlgs. 502/92)</v>
      </c>
      <c r="B123" s="1027" t="str">
        <f>'t1'!B123</f>
        <v>TD0609</v>
      </c>
      <c r="C123" s="467">
        <f>IF(ISERROR(VLOOKUP($B123,IN_T10!$B$2:$AW$3000,2,FALSE))=TRUE,"",VLOOKUP($B123,IN_T10!$B$2:$AW$3000,2,FALSE))</f>
        <v>0</v>
      </c>
      <c r="D123" s="469">
        <f>IF(ISERROR(VLOOKUP($B123,IN_T10!$B$2:$AW$3000,3,FALSE))=TRUE,"",VLOOKUP($B123,IN_T10!$B$2:$AW$3000,3,FALSE))</f>
        <v>0</v>
      </c>
      <c r="E123" s="467">
        <f>IF(ISERROR(VLOOKUP($B123,IN_T10!$B$2:$AW$3000,4,FALSE))=TRUE,"",VLOOKUP($B123,IN_T10!$B$2:$AW$3000,4,FALSE))</f>
        <v>0</v>
      </c>
      <c r="F123" s="469">
        <f>IF(ISERROR(VLOOKUP($B123,IN_T10!$B$2:$AW$3000,5,FALSE))=TRUE,"",VLOOKUP($B123,IN_T10!$B$2:$AW$3000,5,FALSE))</f>
        <v>0</v>
      </c>
      <c r="G123" s="467">
        <f>IF(ISERROR(VLOOKUP($B123,IN_T10!$B$2:$AW$3000,6,FALSE))=TRUE,"",VLOOKUP($B123,IN_T10!$B$2:$AW$3000,6,FALSE))</f>
        <v>0</v>
      </c>
      <c r="H123" s="469">
        <f>IF(ISERROR(VLOOKUP($B123,IN_T10!$B$2:$AW$3000,7,FALSE))=TRUE,"",VLOOKUP($B123,IN_T10!$B$2:$AW$3000,7,FALSE))</f>
        <v>0</v>
      </c>
      <c r="I123" s="467">
        <f>IF(ISERROR(VLOOKUP($B123,IN_T10!$B$2:$AW$3000,8,FALSE))=TRUE,"",VLOOKUP($B123,IN_T10!$B$2:$AW$3000,8,FALSE))</f>
        <v>0</v>
      </c>
      <c r="J123" s="469">
        <f>IF(ISERROR(VLOOKUP($B123,IN_T10!$B$2:$AW$3000,9,FALSE))=TRUE,"",VLOOKUP($B123,IN_T10!$B$2:$AW$3000,9,FALSE))</f>
        <v>0</v>
      </c>
      <c r="K123" s="467">
        <f>IF(ISERROR(VLOOKUP($B123,IN_T10!$B$2:$AW$3000,10,FALSE))=TRUE,"",VLOOKUP($B123,IN_T10!$B$2:$AW$3000,10,FALSE))</f>
        <v>0</v>
      </c>
      <c r="L123" s="469">
        <f>IF(ISERROR(VLOOKUP($B123,IN_T10!$B$2:$AW$3000,11,FALSE))=TRUE,"",VLOOKUP($B123,IN_T10!$B$2:$AW$3000,11,FALSE))</f>
        <v>0</v>
      </c>
      <c r="M123" s="467">
        <f>IF(ISERROR(VLOOKUP($B123,IN_T10!$B$2:$AW$3000,12,FALSE))=TRUE,"",VLOOKUP($B123,IN_T10!$B$2:$AW$3000,12,FALSE))</f>
        <v>0</v>
      </c>
      <c r="N123" s="469">
        <f>IF(ISERROR(VLOOKUP($B123,IN_T10!$B$2:$AW$3000,13,FALSE))=TRUE,"",VLOOKUP($B123,IN_T10!$B$2:$AW$3000,13,FALSE))</f>
        <v>0</v>
      </c>
      <c r="O123" s="467">
        <f>IF(ISERROR(VLOOKUP($B123,IN_T10!$B$2:$AW$3000,14,FALSE))=TRUE,"",VLOOKUP($B123,IN_T10!$B$2:$AW$3000,14,FALSE))</f>
        <v>0</v>
      </c>
      <c r="P123" s="469">
        <f>IF(ISERROR(VLOOKUP($B123,IN_T10!$B$2:$AW$3000,15,FALSE))=TRUE,"",VLOOKUP($B123,IN_T10!$B$2:$AW$3000,15,FALSE))</f>
        <v>0</v>
      </c>
      <c r="Q123" s="467">
        <f>IF(ISERROR(VLOOKUP($B123,IN_T10!$B$2:$AW$3000,16,FALSE))=TRUE,"",VLOOKUP($B123,IN_T10!$B$2:$AW$3000,16,FALSE))</f>
        <v>0</v>
      </c>
      <c r="R123" s="469">
        <f>IF(ISERROR(VLOOKUP($B123,IN_T10!$B$2:$AW$3000,17,FALSE))=TRUE,"",VLOOKUP($B123,IN_T10!$B$2:$AW$3000,17,FALSE))</f>
        <v>0</v>
      </c>
      <c r="S123" s="467">
        <f>IF(ISERROR(VLOOKUP($B123,IN_T10!$B$2:$AW$3000,18,FALSE))=TRUE,"",VLOOKUP($B123,IN_T10!$B$2:$AW$3000,18,FALSE))</f>
        <v>0</v>
      </c>
      <c r="T123" s="469">
        <f>IF(ISERROR(VLOOKUP($B123,IN_T10!$B$2:$AW$3000,19,FALSE))=TRUE,"",VLOOKUP($B123,IN_T10!$B$2:$AW$3000,19,FALSE))</f>
        <v>0</v>
      </c>
      <c r="U123" s="467">
        <v>0</v>
      </c>
      <c r="V123" s="469">
        <v>0</v>
      </c>
      <c r="W123" s="467">
        <f>IF(ISERROR(VLOOKUP($B123,IN_T10!$B$2:$AW$3000,22,FALSE))=TRUE,"",VLOOKUP($B123,IN_T10!$B$2:$AW$3000,22,FALSE))</f>
        <v>0</v>
      </c>
      <c r="X123" s="469">
        <f>IF(ISERROR(VLOOKUP($B123,IN_T10!$B$2:$AW$3000,23,FALSE))=TRUE,"",VLOOKUP($B123,IN_T10!$B$2:$AW$3000,23,FALSE))</f>
        <v>0</v>
      </c>
      <c r="Y123" s="467">
        <f>IF(ISERROR(VLOOKUP($B123,IN_T10!$B$2:$AW$3000,24,FALSE))=TRUE,"",VLOOKUP($B123,IN_T10!$B$2:$AW$3000,24,FALSE))</f>
        <v>0</v>
      </c>
      <c r="Z123" s="469">
        <f>IF(ISERROR(VLOOKUP($B123,IN_T10!$B$2:$AW$3000,25,FALSE))=TRUE,"",VLOOKUP($B123,IN_T10!$B$2:$AW$3000,25,FALSE))</f>
        <v>0</v>
      </c>
      <c r="AA123" s="467">
        <f>IF(ISERROR(VLOOKUP($B123,IN_T10!$B$2:$AW$3000,26,FALSE))=TRUE,"",VLOOKUP($B123,IN_T10!$B$2:$AW$3000,26,FALSE))</f>
        <v>0</v>
      </c>
      <c r="AB123" s="469">
        <f>IF(ISERROR(VLOOKUP($B123,IN_T10!$B$2:$AW$3000,27,FALSE))=TRUE,"",VLOOKUP($B123,IN_T10!$B$2:$AW$3000,27,FALSE))</f>
        <v>0</v>
      </c>
      <c r="AC123" s="467">
        <f>IF(ISERROR(VLOOKUP($B123,IN_T10!$B$2:$AW$3000,28,FALSE))=TRUE,"",VLOOKUP($B123,IN_T10!$B$2:$AW$3000,28,FALSE))</f>
        <v>0</v>
      </c>
      <c r="AD123" s="469">
        <f>IF(ISERROR(VLOOKUP($B123,IN_T10!$B$2:$AW$3000,29,FALSE))=TRUE,"",VLOOKUP($B123,IN_T10!$B$2:$AW$3000,29,FALSE))</f>
        <v>0</v>
      </c>
      <c r="AE123" s="467">
        <f>IF(ISERROR(VLOOKUP($B123,IN_T10!$B$2:$AW$3000,30,FALSE))=TRUE,"",VLOOKUP($B123,IN_T10!$B$2:$AW$3000,30,FALSE))</f>
        <v>0</v>
      </c>
      <c r="AF123" s="469">
        <f>IF(ISERROR(VLOOKUP($B123,IN_T10!$B$2:$AW$3000,31,FALSE))=TRUE,"",VLOOKUP($B123,IN_T10!$B$2:$AW$3000,31,FALSE))</f>
        <v>0</v>
      </c>
      <c r="AG123" s="467">
        <f>IF(ISERROR(VLOOKUP($B123,IN_T10!$B$2:$AW$3000,32,FALSE))=TRUE,"",VLOOKUP($B123,IN_T10!$B$2:$AW$3000,32,FALSE))</f>
        <v>0</v>
      </c>
      <c r="AH123" s="469">
        <f>IF(ISERROR(VLOOKUP($B123,IN_T10!$B$2:$AW$3000,33,FALSE))=TRUE,"",VLOOKUP($B123,IN_T10!$B$2:$AW$3000,33,FALSE))</f>
        <v>0</v>
      </c>
      <c r="AI123" s="467">
        <f>IF(ISERROR(VLOOKUP($B123,IN_T10!$B$2:$AW$3000,34,FALSE))=TRUE,"",VLOOKUP($B123,IN_T10!$B$2:$AW$3000,34,FALSE))</f>
        <v>0</v>
      </c>
      <c r="AJ123" s="469">
        <f>IF(ISERROR(VLOOKUP($B123,IN_T10!$B$2:$AW$3000,35,FALSE))=TRUE,"",VLOOKUP($B123,IN_T10!$B$2:$AW$3000,35,FALSE))</f>
        <v>0</v>
      </c>
      <c r="AK123" s="467">
        <f>IF(ISERROR(VLOOKUP($B123,IN_T10!$B$2:$AW$3000,36,FALSE))=TRUE,"",VLOOKUP($B123,IN_T10!$B$2:$AW$3000,36,FALSE))</f>
        <v>0</v>
      </c>
      <c r="AL123" s="469">
        <f>IF(ISERROR(VLOOKUP($B123,IN_T10!$B$2:$AW$3000,37,FALSE))=TRUE,"",VLOOKUP($B123,IN_T10!$B$2:$AW$3000,37,FALSE))</f>
        <v>0</v>
      </c>
      <c r="AM123" s="467">
        <f>IF(ISERROR(VLOOKUP($B123,IN_T10!$B$2:$AW$3000,38,FALSE))=TRUE,"",VLOOKUP($B123,IN_T10!$B$2:$AW$3000,38,FALSE))</f>
        <v>0</v>
      </c>
      <c r="AN123" s="469">
        <f>IF(ISERROR(VLOOKUP($B123,IN_T10!$B$2:$AW$3000,39,FALSE))=TRUE,"",VLOOKUP($B123,IN_T10!$B$2:$AW$3000,39,FALSE))</f>
        <v>0</v>
      </c>
      <c r="AO123" s="467">
        <f>IF(ISERROR(VLOOKUP($B123,IN_T10!$B$2:$AW$3000,40,FALSE))=TRUE,"",VLOOKUP($B123,IN_T10!$B$2:$AW$3000,40,FALSE))</f>
        <v>0</v>
      </c>
      <c r="AP123" s="469">
        <f>IF(ISERROR(VLOOKUP($B123,IN_T10!$B$2:$AW$3000,41,FALSE))=TRUE,"",VLOOKUP($B123,IN_T10!$B$2:$AW$3000,41,FALSE))</f>
        <v>0</v>
      </c>
      <c r="AQ123" s="467">
        <f>IF(ISERROR(VLOOKUP($B123,IN_T10!$B$2:$AW$3000,42,FALSE))=TRUE,"",VLOOKUP($B123,IN_T10!$B$2:$AW$3000,42,FALSE))</f>
        <v>0</v>
      </c>
      <c r="AR123" s="469">
        <f>IF(ISERROR(VLOOKUP($B123,IN_T10!$B$2:$AW$3000,43,FALSE))=TRUE,"",VLOOKUP($B123,IN_T10!$B$2:$AW$3000,43,FALSE))</f>
        <v>0</v>
      </c>
      <c r="AS123" s="467">
        <f>IF(ISERROR(VLOOKUP($B123,IN_T10!$B$2:$AW$3000,44,FALSE))=TRUE,"",VLOOKUP($B123,IN_T10!$B$2:$AW$3000,44,FALSE))</f>
        <v>0</v>
      </c>
      <c r="AT123" s="472">
        <f>IF(ISERROR(VLOOKUP($B123,IN_T10!$B$2:$AW$3000,45,FALSE))=TRUE,"",VLOOKUP($B123,IN_T10!$B$2:$AW$3000,45,FALSE))</f>
        <v>0</v>
      </c>
      <c r="AU123" s="1179">
        <f t="shared" si="3"/>
        <v>0</v>
      </c>
      <c r="AV123" s="1180">
        <f t="shared" si="4"/>
        <v>0</v>
      </c>
      <c r="AW123" s="1490" t="str">
        <f t="shared" si="5"/>
        <v>OK</v>
      </c>
      <c r="AX123" s="1488">
        <f>'t1'!K123-'t3'!C123-'t3'!E123-'t3'!G123-'t3'!I123+'t3'!K123+'t3'!M123+'t3'!O123</f>
        <v>0</v>
      </c>
      <c r="AY123" s="1489">
        <f>'t1'!L123-'t3'!D123-'t3'!F123-'t3'!H123-'t3'!J123+'t3'!L123+'t3'!N123+'t3'!P123</f>
        <v>0</v>
      </c>
      <c r="AZ123" s="937">
        <f>'t1'!M123</f>
        <v>0</v>
      </c>
    </row>
    <row r="124" spans="1:52" ht="14.25" customHeight="1" thickBot="1" x14ac:dyDescent="0.3">
      <c r="A124" s="1001" t="str">
        <f>'t1'!A124</f>
        <v>Statistico dirig. Con incarico di struttura complessa</v>
      </c>
      <c r="B124" s="1027" t="str">
        <f>'t1'!B124</f>
        <v>TD0071</v>
      </c>
      <c r="C124" s="467">
        <f>IF(ISERROR(VLOOKUP($B124,IN_T10!$B$2:$AW$3000,2,FALSE))=TRUE,"",VLOOKUP($B124,IN_T10!$B$2:$AW$3000,2,FALSE))</f>
        <v>0</v>
      </c>
      <c r="D124" s="469">
        <f>IF(ISERROR(VLOOKUP($B124,IN_T10!$B$2:$AW$3000,3,FALSE))=TRUE,"",VLOOKUP($B124,IN_T10!$B$2:$AW$3000,3,FALSE))</f>
        <v>0</v>
      </c>
      <c r="E124" s="467">
        <f>IF(ISERROR(VLOOKUP($B124,IN_T10!$B$2:$AW$3000,4,FALSE))=TRUE,"",VLOOKUP($B124,IN_T10!$B$2:$AW$3000,4,FALSE))</f>
        <v>0</v>
      </c>
      <c r="F124" s="469">
        <f>IF(ISERROR(VLOOKUP($B124,IN_T10!$B$2:$AW$3000,5,FALSE))=TRUE,"",VLOOKUP($B124,IN_T10!$B$2:$AW$3000,5,FALSE))</f>
        <v>0</v>
      </c>
      <c r="G124" s="467">
        <f>IF(ISERROR(VLOOKUP($B124,IN_T10!$B$2:$AW$3000,6,FALSE))=TRUE,"",VLOOKUP($B124,IN_T10!$B$2:$AW$3000,6,FALSE))</f>
        <v>0</v>
      </c>
      <c r="H124" s="469">
        <f>IF(ISERROR(VLOOKUP($B124,IN_T10!$B$2:$AW$3000,7,FALSE))=TRUE,"",VLOOKUP($B124,IN_T10!$B$2:$AW$3000,7,FALSE))</f>
        <v>0</v>
      </c>
      <c r="I124" s="467">
        <f>IF(ISERROR(VLOOKUP($B124,IN_T10!$B$2:$AW$3000,8,FALSE))=TRUE,"",VLOOKUP($B124,IN_T10!$B$2:$AW$3000,8,FALSE))</f>
        <v>0</v>
      </c>
      <c r="J124" s="469">
        <f>IF(ISERROR(VLOOKUP($B124,IN_T10!$B$2:$AW$3000,9,FALSE))=TRUE,"",VLOOKUP($B124,IN_T10!$B$2:$AW$3000,9,FALSE))</f>
        <v>0</v>
      </c>
      <c r="K124" s="467">
        <f>IF(ISERROR(VLOOKUP($B124,IN_T10!$B$2:$AW$3000,10,FALSE))=TRUE,"",VLOOKUP($B124,IN_T10!$B$2:$AW$3000,10,FALSE))</f>
        <v>0</v>
      </c>
      <c r="L124" s="469">
        <f>IF(ISERROR(VLOOKUP($B124,IN_T10!$B$2:$AW$3000,11,FALSE))=TRUE,"",VLOOKUP($B124,IN_T10!$B$2:$AW$3000,11,FALSE))</f>
        <v>0</v>
      </c>
      <c r="M124" s="467">
        <f>IF(ISERROR(VLOOKUP($B124,IN_T10!$B$2:$AW$3000,12,FALSE))=TRUE,"",VLOOKUP($B124,IN_T10!$B$2:$AW$3000,12,FALSE))</f>
        <v>0</v>
      </c>
      <c r="N124" s="469">
        <f>IF(ISERROR(VLOOKUP($B124,IN_T10!$B$2:$AW$3000,13,FALSE))=TRUE,"",VLOOKUP($B124,IN_T10!$B$2:$AW$3000,13,FALSE))</f>
        <v>0</v>
      </c>
      <c r="O124" s="467">
        <f>IF(ISERROR(VLOOKUP($B124,IN_T10!$B$2:$AW$3000,14,FALSE))=TRUE,"",VLOOKUP($B124,IN_T10!$B$2:$AW$3000,14,FALSE))</f>
        <v>0</v>
      </c>
      <c r="P124" s="469">
        <f>IF(ISERROR(VLOOKUP($B124,IN_T10!$B$2:$AW$3000,15,FALSE))=TRUE,"",VLOOKUP($B124,IN_T10!$B$2:$AW$3000,15,FALSE))</f>
        <v>0</v>
      </c>
      <c r="Q124" s="467">
        <f>IF(ISERROR(VLOOKUP($B124,IN_T10!$B$2:$AW$3000,16,FALSE))=TRUE,"",VLOOKUP($B124,IN_T10!$B$2:$AW$3000,16,FALSE))</f>
        <v>0</v>
      </c>
      <c r="R124" s="469">
        <f>IF(ISERROR(VLOOKUP($B124,IN_T10!$B$2:$AW$3000,17,FALSE))=TRUE,"",VLOOKUP($B124,IN_T10!$B$2:$AW$3000,17,FALSE))</f>
        <v>0</v>
      </c>
      <c r="S124" s="467">
        <f>IF(ISERROR(VLOOKUP($B124,IN_T10!$B$2:$AW$3000,18,FALSE))=TRUE,"",VLOOKUP($B124,IN_T10!$B$2:$AW$3000,18,FALSE))</f>
        <v>0</v>
      </c>
      <c r="T124" s="469">
        <f>IF(ISERROR(VLOOKUP($B124,IN_T10!$B$2:$AW$3000,19,FALSE))=TRUE,"",VLOOKUP($B124,IN_T10!$B$2:$AW$3000,19,FALSE))</f>
        <v>0</v>
      </c>
      <c r="U124" s="467">
        <v>0</v>
      </c>
      <c r="V124" s="469">
        <v>0</v>
      </c>
      <c r="W124" s="467">
        <f>IF(ISERROR(VLOOKUP($B124,IN_T10!$B$2:$AW$3000,22,FALSE))=TRUE,"",VLOOKUP($B124,IN_T10!$B$2:$AW$3000,22,FALSE))</f>
        <v>0</v>
      </c>
      <c r="X124" s="469">
        <f>IF(ISERROR(VLOOKUP($B124,IN_T10!$B$2:$AW$3000,23,FALSE))=TRUE,"",VLOOKUP($B124,IN_T10!$B$2:$AW$3000,23,FALSE))</f>
        <v>0</v>
      </c>
      <c r="Y124" s="467">
        <f>IF(ISERROR(VLOOKUP($B124,IN_T10!$B$2:$AW$3000,24,FALSE))=TRUE,"",VLOOKUP($B124,IN_T10!$B$2:$AW$3000,24,FALSE))</f>
        <v>0</v>
      </c>
      <c r="Z124" s="469">
        <f>IF(ISERROR(VLOOKUP($B124,IN_T10!$B$2:$AW$3000,25,FALSE))=TRUE,"",VLOOKUP($B124,IN_T10!$B$2:$AW$3000,25,FALSE))</f>
        <v>0</v>
      </c>
      <c r="AA124" s="467">
        <f>IF(ISERROR(VLOOKUP($B124,IN_T10!$B$2:$AW$3000,26,FALSE))=TRUE,"",VLOOKUP($B124,IN_T10!$B$2:$AW$3000,26,FALSE))</f>
        <v>0</v>
      </c>
      <c r="AB124" s="469">
        <f>IF(ISERROR(VLOOKUP($B124,IN_T10!$B$2:$AW$3000,27,FALSE))=TRUE,"",VLOOKUP($B124,IN_T10!$B$2:$AW$3000,27,FALSE))</f>
        <v>0</v>
      </c>
      <c r="AC124" s="467">
        <f>IF(ISERROR(VLOOKUP($B124,IN_T10!$B$2:$AW$3000,28,FALSE))=TRUE,"",VLOOKUP($B124,IN_T10!$B$2:$AW$3000,28,FALSE))</f>
        <v>0</v>
      </c>
      <c r="AD124" s="469">
        <f>IF(ISERROR(VLOOKUP($B124,IN_T10!$B$2:$AW$3000,29,FALSE))=TRUE,"",VLOOKUP($B124,IN_T10!$B$2:$AW$3000,29,FALSE))</f>
        <v>0</v>
      </c>
      <c r="AE124" s="467">
        <f>IF(ISERROR(VLOOKUP($B124,IN_T10!$B$2:$AW$3000,30,FALSE))=TRUE,"",VLOOKUP($B124,IN_T10!$B$2:$AW$3000,30,FALSE))</f>
        <v>0</v>
      </c>
      <c r="AF124" s="469">
        <f>IF(ISERROR(VLOOKUP($B124,IN_T10!$B$2:$AW$3000,31,FALSE))=TRUE,"",VLOOKUP($B124,IN_T10!$B$2:$AW$3000,31,FALSE))</f>
        <v>0</v>
      </c>
      <c r="AG124" s="467">
        <f>IF(ISERROR(VLOOKUP($B124,IN_T10!$B$2:$AW$3000,32,FALSE))=TRUE,"",VLOOKUP($B124,IN_T10!$B$2:$AW$3000,32,FALSE))</f>
        <v>0</v>
      </c>
      <c r="AH124" s="469">
        <f>IF(ISERROR(VLOOKUP($B124,IN_T10!$B$2:$AW$3000,33,FALSE))=TRUE,"",VLOOKUP($B124,IN_T10!$B$2:$AW$3000,33,FALSE))</f>
        <v>0</v>
      </c>
      <c r="AI124" s="467">
        <f>IF(ISERROR(VLOOKUP($B124,IN_T10!$B$2:$AW$3000,34,FALSE))=TRUE,"",VLOOKUP($B124,IN_T10!$B$2:$AW$3000,34,FALSE))</f>
        <v>0</v>
      </c>
      <c r="AJ124" s="469">
        <f>IF(ISERROR(VLOOKUP($B124,IN_T10!$B$2:$AW$3000,35,FALSE))=TRUE,"",VLOOKUP($B124,IN_T10!$B$2:$AW$3000,35,FALSE))</f>
        <v>0</v>
      </c>
      <c r="AK124" s="467">
        <f>IF(ISERROR(VLOOKUP($B124,IN_T10!$B$2:$AW$3000,36,FALSE))=TRUE,"",VLOOKUP($B124,IN_T10!$B$2:$AW$3000,36,FALSE))</f>
        <v>0</v>
      </c>
      <c r="AL124" s="469">
        <f>IF(ISERROR(VLOOKUP($B124,IN_T10!$B$2:$AW$3000,37,FALSE))=TRUE,"",VLOOKUP($B124,IN_T10!$B$2:$AW$3000,37,FALSE))</f>
        <v>0</v>
      </c>
      <c r="AM124" s="467">
        <f>IF(ISERROR(VLOOKUP($B124,IN_T10!$B$2:$AW$3000,38,FALSE))=TRUE,"",VLOOKUP($B124,IN_T10!$B$2:$AW$3000,38,FALSE))</f>
        <v>0</v>
      </c>
      <c r="AN124" s="469">
        <f>IF(ISERROR(VLOOKUP($B124,IN_T10!$B$2:$AW$3000,39,FALSE))=TRUE,"",VLOOKUP($B124,IN_T10!$B$2:$AW$3000,39,FALSE))</f>
        <v>0</v>
      </c>
      <c r="AO124" s="467">
        <f>IF(ISERROR(VLOOKUP($B124,IN_T10!$B$2:$AW$3000,40,FALSE))=TRUE,"",VLOOKUP($B124,IN_T10!$B$2:$AW$3000,40,FALSE))</f>
        <v>0</v>
      </c>
      <c r="AP124" s="469">
        <f>IF(ISERROR(VLOOKUP($B124,IN_T10!$B$2:$AW$3000,41,FALSE))=TRUE,"",VLOOKUP($B124,IN_T10!$B$2:$AW$3000,41,FALSE))</f>
        <v>0</v>
      </c>
      <c r="AQ124" s="467">
        <f>IF(ISERROR(VLOOKUP($B124,IN_T10!$B$2:$AW$3000,42,FALSE))=TRUE,"",VLOOKUP($B124,IN_T10!$B$2:$AW$3000,42,FALSE))</f>
        <v>0</v>
      </c>
      <c r="AR124" s="469">
        <f>IF(ISERROR(VLOOKUP($B124,IN_T10!$B$2:$AW$3000,43,FALSE))=TRUE,"",VLOOKUP($B124,IN_T10!$B$2:$AW$3000,43,FALSE))</f>
        <v>0</v>
      </c>
      <c r="AS124" s="467">
        <f>IF(ISERROR(VLOOKUP($B124,IN_T10!$B$2:$AW$3000,44,FALSE))=TRUE,"",VLOOKUP($B124,IN_T10!$B$2:$AW$3000,44,FALSE))</f>
        <v>0</v>
      </c>
      <c r="AT124" s="472">
        <f>IF(ISERROR(VLOOKUP($B124,IN_T10!$B$2:$AW$3000,45,FALSE))=TRUE,"",VLOOKUP($B124,IN_T10!$B$2:$AW$3000,45,FALSE))</f>
        <v>0</v>
      </c>
      <c r="AU124" s="1179">
        <f t="shared" si="3"/>
        <v>0</v>
      </c>
      <c r="AV124" s="1180">
        <f t="shared" si="4"/>
        <v>0</v>
      </c>
      <c r="AW124" s="1490" t="str">
        <f t="shared" si="5"/>
        <v>OK</v>
      </c>
      <c r="AX124" s="1488">
        <f>'t1'!K124-'t3'!C124-'t3'!E124-'t3'!G124-'t3'!I124+'t3'!K124+'t3'!M124+'t3'!O124</f>
        <v>0</v>
      </c>
      <c r="AY124" s="1489">
        <f>'t1'!L124-'t3'!D124-'t3'!F124-'t3'!H124-'t3'!J124+'t3'!L124+'t3'!N124+'t3'!P124</f>
        <v>0</v>
      </c>
      <c r="AZ124" s="937">
        <f>'t1'!M124</f>
        <v>0</v>
      </c>
    </row>
    <row r="125" spans="1:52" ht="14.25" customHeight="1" thickBot="1" x14ac:dyDescent="0.3">
      <c r="A125" s="1001" t="str">
        <f>'t1'!A125</f>
        <v>Statistico dirig. Con incarico di struttura semplice</v>
      </c>
      <c r="B125" s="1027" t="str">
        <f>'t1'!B125</f>
        <v>TD0S70</v>
      </c>
      <c r="C125" s="467">
        <f>IF(ISERROR(VLOOKUP($B125,IN_T10!$B$2:$AW$3000,2,FALSE))=TRUE,"",VLOOKUP($B125,IN_T10!$B$2:$AW$3000,2,FALSE))</f>
        <v>0</v>
      </c>
      <c r="D125" s="469">
        <f>IF(ISERROR(VLOOKUP($B125,IN_T10!$B$2:$AW$3000,3,FALSE))=TRUE,"",VLOOKUP($B125,IN_T10!$B$2:$AW$3000,3,FALSE))</f>
        <v>0</v>
      </c>
      <c r="E125" s="467">
        <f>IF(ISERROR(VLOOKUP($B125,IN_T10!$B$2:$AW$3000,4,FALSE))=TRUE,"",VLOOKUP($B125,IN_T10!$B$2:$AW$3000,4,FALSE))</f>
        <v>0</v>
      </c>
      <c r="F125" s="469">
        <f>IF(ISERROR(VLOOKUP($B125,IN_T10!$B$2:$AW$3000,5,FALSE))=TRUE,"",VLOOKUP($B125,IN_T10!$B$2:$AW$3000,5,FALSE))</f>
        <v>0</v>
      </c>
      <c r="G125" s="467">
        <f>IF(ISERROR(VLOOKUP($B125,IN_T10!$B$2:$AW$3000,6,FALSE))=TRUE,"",VLOOKUP($B125,IN_T10!$B$2:$AW$3000,6,FALSE))</f>
        <v>0</v>
      </c>
      <c r="H125" s="469">
        <f>IF(ISERROR(VLOOKUP($B125,IN_T10!$B$2:$AW$3000,7,FALSE))=TRUE,"",VLOOKUP($B125,IN_T10!$B$2:$AW$3000,7,FALSE))</f>
        <v>0</v>
      </c>
      <c r="I125" s="467">
        <f>IF(ISERROR(VLOOKUP($B125,IN_T10!$B$2:$AW$3000,8,FALSE))=TRUE,"",VLOOKUP($B125,IN_T10!$B$2:$AW$3000,8,FALSE))</f>
        <v>0</v>
      </c>
      <c r="J125" s="469">
        <f>IF(ISERROR(VLOOKUP($B125,IN_T10!$B$2:$AW$3000,9,FALSE))=TRUE,"",VLOOKUP($B125,IN_T10!$B$2:$AW$3000,9,FALSE))</f>
        <v>0</v>
      </c>
      <c r="K125" s="467">
        <f>IF(ISERROR(VLOOKUP($B125,IN_T10!$B$2:$AW$3000,10,FALSE))=TRUE,"",VLOOKUP($B125,IN_T10!$B$2:$AW$3000,10,FALSE))</f>
        <v>0</v>
      </c>
      <c r="L125" s="469">
        <f>IF(ISERROR(VLOOKUP($B125,IN_T10!$B$2:$AW$3000,11,FALSE))=TRUE,"",VLOOKUP($B125,IN_T10!$B$2:$AW$3000,11,FALSE))</f>
        <v>0</v>
      </c>
      <c r="M125" s="467">
        <f>IF(ISERROR(VLOOKUP($B125,IN_T10!$B$2:$AW$3000,12,FALSE))=TRUE,"",VLOOKUP($B125,IN_T10!$B$2:$AW$3000,12,FALSE))</f>
        <v>0</v>
      </c>
      <c r="N125" s="469">
        <f>IF(ISERROR(VLOOKUP($B125,IN_T10!$B$2:$AW$3000,13,FALSE))=TRUE,"",VLOOKUP($B125,IN_T10!$B$2:$AW$3000,13,FALSE))</f>
        <v>0</v>
      </c>
      <c r="O125" s="467">
        <f>IF(ISERROR(VLOOKUP($B125,IN_T10!$B$2:$AW$3000,14,FALSE))=TRUE,"",VLOOKUP($B125,IN_T10!$B$2:$AW$3000,14,FALSE))</f>
        <v>0</v>
      </c>
      <c r="P125" s="469">
        <f>IF(ISERROR(VLOOKUP($B125,IN_T10!$B$2:$AW$3000,15,FALSE))=TRUE,"",VLOOKUP($B125,IN_T10!$B$2:$AW$3000,15,FALSE))</f>
        <v>0</v>
      </c>
      <c r="Q125" s="467">
        <f>IF(ISERROR(VLOOKUP($B125,IN_T10!$B$2:$AW$3000,16,FALSE))=TRUE,"",VLOOKUP($B125,IN_T10!$B$2:$AW$3000,16,FALSE))</f>
        <v>0</v>
      </c>
      <c r="R125" s="469">
        <f>IF(ISERROR(VLOOKUP($B125,IN_T10!$B$2:$AW$3000,17,FALSE))=TRUE,"",VLOOKUP($B125,IN_T10!$B$2:$AW$3000,17,FALSE))</f>
        <v>0</v>
      </c>
      <c r="S125" s="467">
        <f>IF(ISERROR(VLOOKUP($B125,IN_T10!$B$2:$AW$3000,18,FALSE))=TRUE,"",VLOOKUP($B125,IN_T10!$B$2:$AW$3000,18,FALSE))</f>
        <v>0</v>
      </c>
      <c r="T125" s="469">
        <f>IF(ISERROR(VLOOKUP($B125,IN_T10!$B$2:$AW$3000,19,FALSE))=TRUE,"",VLOOKUP($B125,IN_T10!$B$2:$AW$3000,19,FALSE))</f>
        <v>0</v>
      </c>
      <c r="U125" s="467">
        <v>1</v>
      </c>
      <c r="V125" s="469">
        <v>0</v>
      </c>
      <c r="W125" s="467">
        <f>IF(ISERROR(VLOOKUP($B125,IN_T10!$B$2:$AW$3000,22,FALSE))=TRUE,"",VLOOKUP($B125,IN_T10!$B$2:$AW$3000,22,FALSE))</f>
        <v>0</v>
      </c>
      <c r="X125" s="469">
        <f>IF(ISERROR(VLOOKUP($B125,IN_T10!$B$2:$AW$3000,23,FALSE))=TRUE,"",VLOOKUP($B125,IN_T10!$B$2:$AW$3000,23,FALSE))</f>
        <v>0</v>
      </c>
      <c r="Y125" s="467">
        <f>IF(ISERROR(VLOOKUP($B125,IN_T10!$B$2:$AW$3000,24,FALSE))=TRUE,"",VLOOKUP($B125,IN_T10!$B$2:$AW$3000,24,FALSE))</f>
        <v>0</v>
      </c>
      <c r="Z125" s="469">
        <f>IF(ISERROR(VLOOKUP($B125,IN_T10!$B$2:$AW$3000,25,FALSE))=TRUE,"",VLOOKUP($B125,IN_T10!$B$2:$AW$3000,25,FALSE))</f>
        <v>0</v>
      </c>
      <c r="AA125" s="467">
        <f>IF(ISERROR(VLOOKUP($B125,IN_T10!$B$2:$AW$3000,26,FALSE))=TRUE,"",VLOOKUP($B125,IN_T10!$B$2:$AW$3000,26,FALSE))</f>
        <v>0</v>
      </c>
      <c r="AB125" s="469">
        <f>IF(ISERROR(VLOOKUP($B125,IN_T10!$B$2:$AW$3000,27,FALSE))=TRUE,"",VLOOKUP($B125,IN_T10!$B$2:$AW$3000,27,FALSE))</f>
        <v>0</v>
      </c>
      <c r="AC125" s="467">
        <f>IF(ISERROR(VLOOKUP($B125,IN_T10!$B$2:$AW$3000,28,FALSE))=TRUE,"",VLOOKUP($B125,IN_T10!$B$2:$AW$3000,28,FALSE))</f>
        <v>0</v>
      </c>
      <c r="AD125" s="469">
        <f>IF(ISERROR(VLOOKUP($B125,IN_T10!$B$2:$AW$3000,29,FALSE))=TRUE,"",VLOOKUP($B125,IN_T10!$B$2:$AW$3000,29,FALSE))</f>
        <v>0</v>
      </c>
      <c r="AE125" s="467">
        <f>IF(ISERROR(VLOOKUP($B125,IN_T10!$B$2:$AW$3000,30,FALSE))=TRUE,"",VLOOKUP($B125,IN_T10!$B$2:$AW$3000,30,FALSE))</f>
        <v>0</v>
      </c>
      <c r="AF125" s="469">
        <f>IF(ISERROR(VLOOKUP($B125,IN_T10!$B$2:$AW$3000,31,FALSE))=TRUE,"",VLOOKUP($B125,IN_T10!$B$2:$AW$3000,31,FALSE))</f>
        <v>0</v>
      </c>
      <c r="AG125" s="467">
        <f>IF(ISERROR(VLOOKUP($B125,IN_T10!$B$2:$AW$3000,32,FALSE))=TRUE,"",VLOOKUP($B125,IN_T10!$B$2:$AW$3000,32,FALSE))</f>
        <v>0</v>
      </c>
      <c r="AH125" s="469">
        <f>IF(ISERROR(VLOOKUP($B125,IN_T10!$B$2:$AW$3000,33,FALSE))=TRUE,"",VLOOKUP($B125,IN_T10!$B$2:$AW$3000,33,FALSE))</f>
        <v>0</v>
      </c>
      <c r="AI125" s="467">
        <f>IF(ISERROR(VLOOKUP($B125,IN_T10!$B$2:$AW$3000,34,FALSE))=TRUE,"",VLOOKUP($B125,IN_T10!$B$2:$AW$3000,34,FALSE))</f>
        <v>0</v>
      </c>
      <c r="AJ125" s="469">
        <f>IF(ISERROR(VLOOKUP($B125,IN_T10!$B$2:$AW$3000,35,FALSE))=TRUE,"",VLOOKUP($B125,IN_T10!$B$2:$AW$3000,35,FALSE))</f>
        <v>0</v>
      </c>
      <c r="AK125" s="467">
        <f>IF(ISERROR(VLOOKUP($B125,IN_T10!$B$2:$AW$3000,36,FALSE))=TRUE,"",VLOOKUP($B125,IN_T10!$B$2:$AW$3000,36,FALSE))</f>
        <v>0</v>
      </c>
      <c r="AL125" s="469">
        <f>IF(ISERROR(VLOOKUP($B125,IN_T10!$B$2:$AW$3000,37,FALSE))=TRUE,"",VLOOKUP($B125,IN_T10!$B$2:$AW$3000,37,FALSE))</f>
        <v>0</v>
      </c>
      <c r="AM125" s="467">
        <f>IF(ISERROR(VLOOKUP($B125,IN_T10!$B$2:$AW$3000,38,FALSE))=TRUE,"",VLOOKUP($B125,IN_T10!$B$2:$AW$3000,38,FALSE))</f>
        <v>0</v>
      </c>
      <c r="AN125" s="469">
        <f>IF(ISERROR(VLOOKUP($B125,IN_T10!$B$2:$AW$3000,39,FALSE))=TRUE,"",VLOOKUP($B125,IN_T10!$B$2:$AW$3000,39,FALSE))</f>
        <v>0</v>
      </c>
      <c r="AO125" s="467">
        <f>IF(ISERROR(VLOOKUP($B125,IN_T10!$B$2:$AW$3000,40,FALSE))=TRUE,"",VLOOKUP($B125,IN_T10!$B$2:$AW$3000,40,FALSE))</f>
        <v>0</v>
      </c>
      <c r="AP125" s="469">
        <f>IF(ISERROR(VLOOKUP($B125,IN_T10!$B$2:$AW$3000,41,FALSE))=TRUE,"",VLOOKUP($B125,IN_T10!$B$2:$AW$3000,41,FALSE))</f>
        <v>0</v>
      </c>
      <c r="AQ125" s="467">
        <f>IF(ISERROR(VLOOKUP($B125,IN_T10!$B$2:$AW$3000,42,FALSE))=TRUE,"",VLOOKUP($B125,IN_T10!$B$2:$AW$3000,42,FALSE))</f>
        <v>0</v>
      </c>
      <c r="AR125" s="469">
        <f>IF(ISERROR(VLOOKUP($B125,IN_T10!$B$2:$AW$3000,43,FALSE))=TRUE,"",VLOOKUP($B125,IN_T10!$B$2:$AW$3000,43,FALSE))</f>
        <v>0</v>
      </c>
      <c r="AS125" s="467">
        <f>IF(ISERROR(VLOOKUP($B125,IN_T10!$B$2:$AW$3000,44,FALSE))=TRUE,"",VLOOKUP($B125,IN_T10!$B$2:$AW$3000,44,FALSE))</f>
        <v>0</v>
      </c>
      <c r="AT125" s="472">
        <f>IF(ISERROR(VLOOKUP($B125,IN_T10!$B$2:$AW$3000,45,FALSE))=TRUE,"",VLOOKUP($B125,IN_T10!$B$2:$AW$3000,45,FALSE))</f>
        <v>0</v>
      </c>
      <c r="AU125" s="1179">
        <f t="shared" si="3"/>
        <v>1</v>
      </c>
      <c r="AV125" s="1180">
        <f t="shared" si="4"/>
        <v>0</v>
      </c>
      <c r="AW125" s="1490" t="str">
        <f t="shared" si="5"/>
        <v>OK</v>
      </c>
      <c r="AX125" s="1488">
        <f>'t1'!K125-'t3'!C125-'t3'!E125-'t3'!G125-'t3'!I125+'t3'!K125+'t3'!M125+'t3'!O125</f>
        <v>1</v>
      </c>
      <c r="AY125" s="1489">
        <f>'t1'!L125-'t3'!D125-'t3'!F125-'t3'!H125-'t3'!J125+'t3'!L125+'t3'!N125+'t3'!P125</f>
        <v>0</v>
      </c>
      <c r="AZ125" s="937">
        <f>'t1'!M125</f>
        <v>1</v>
      </c>
    </row>
    <row r="126" spans="1:52" ht="14.25" customHeight="1" thickBot="1" x14ac:dyDescent="0.3">
      <c r="A126" s="1001" t="str">
        <f>'t1'!A126</f>
        <v>Statistico dirig. Con altri incar.prof.li</v>
      </c>
      <c r="B126" s="1027" t="str">
        <f>'t1'!B126</f>
        <v>TD0A70</v>
      </c>
      <c r="C126" s="467">
        <f>IF(ISERROR(VLOOKUP($B126,IN_T10!$B$2:$AW$3000,2,FALSE))=TRUE,"",VLOOKUP($B126,IN_T10!$B$2:$AW$3000,2,FALSE))</f>
        <v>0</v>
      </c>
      <c r="D126" s="469">
        <f>IF(ISERROR(VLOOKUP($B126,IN_T10!$B$2:$AW$3000,3,FALSE))=TRUE,"",VLOOKUP($B126,IN_T10!$B$2:$AW$3000,3,FALSE))</f>
        <v>0</v>
      </c>
      <c r="E126" s="467">
        <f>IF(ISERROR(VLOOKUP($B126,IN_T10!$B$2:$AW$3000,4,FALSE))=TRUE,"",VLOOKUP($B126,IN_T10!$B$2:$AW$3000,4,FALSE))</f>
        <v>0</v>
      </c>
      <c r="F126" s="469">
        <f>IF(ISERROR(VLOOKUP($B126,IN_T10!$B$2:$AW$3000,5,FALSE))=TRUE,"",VLOOKUP($B126,IN_T10!$B$2:$AW$3000,5,FALSE))</f>
        <v>0</v>
      </c>
      <c r="G126" s="467">
        <f>IF(ISERROR(VLOOKUP($B126,IN_T10!$B$2:$AW$3000,6,FALSE))=TRUE,"",VLOOKUP($B126,IN_T10!$B$2:$AW$3000,6,FALSE))</f>
        <v>0</v>
      </c>
      <c r="H126" s="469">
        <f>IF(ISERROR(VLOOKUP($B126,IN_T10!$B$2:$AW$3000,7,FALSE))=TRUE,"",VLOOKUP($B126,IN_T10!$B$2:$AW$3000,7,FALSE))</f>
        <v>0</v>
      </c>
      <c r="I126" s="467">
        <f>IF(ISERROR(VLOOKUP($B126,IN_T10!$B$2:$AW$3000,8,FALSE))=TRUE,"",VLOOKUP($B126,IN_T10!$B$2:$AW$3000,8,FALSE))</f>
        <v>0</v>
      </c>
      <c r="J126" s="469">
        <f>IF(ISERROR(VLOOKUP($B126,IN_T10!$B$2:$AW$3000,9,FALSE))=TRUE,"",VLOOKUP($B126,IN_T10!$B$2:$AW$3000,9,FALSE))</f>
        <v>0</v>
      </c>
      <c r="K126" s="467">
        <f>IF(ISERROR(VLOOKUP($B126,IN_T10!$B$2:$AW$3000,10,FALSE))=TRUE,"",VLOOKUP($B126,IN_T10!$B$2:$AW$3000,10,FALSE))</f>
        <v>0</v>
      </c>
      <c r="L126" s="469">
        <f>IF(ISERROR(VLOOKUP($B126,IN_T10!$B$2:$AW$3000,11,FALSE))=TRUE,"",VLOOKUP($B126,IN_T10!$B$2:$AW$3000,11,FALSE))</f>
        <v>0</v>
      </c>
      <c r="M126" s="467">
        <f>IF(ISERROR(VLOOKUP($B126,IN_T10!$B$2:$AW$3000,12,FALSE))=TRUE,"",VLOOKUP($B126,IN_T10!$B$2:$AW$3000,12,FALSE))</f>
        <v>0</v>
      </c>
      <c r="N126" s="469">
        <f>IF(ISERROR(VLOOKUP($B126,IN_T10!$B$2:$AW$3000,13,FALSE))=TRUE,"",VLOOKUP($B126,IN_T10!$B$2:$AW$3000,13,FALSE))</f>
        <v>0</v>
      </c>
      <c r="O126" s="467">
        <f>IF(ISERROR(VLOOKUP($B126,IN_T10!$B$2:$AW$3000,14,FALSE))=TRUE,"",VLOOKUP($B126,IN_T10!$B$2:$AW$3000,14,FALSE))</f>
        <v>0</v>
      </c>
      <c r="P126" s="469">
        <f>IF(ISERROR(VLOOKUP($B126,IN_T10!$B$2:$AW$3000,15,FALSE))=TRUE,"",VLOOKUP($B126,IN_T10!$B$2:$AW$3000,15,FALSE))</f>
        <v>0</v>
      </c>
      <c r="Q126" s="467">
        <f>IF(ISERROR(VLOOKUP($B126,IN_T10!$B$2:$AW$3000,16,FALSE))=TRUE,"",VLOOKUP($B126,IN_T10!$B$2:$AW$3000,16,FALSE))</f>
        <v>0</v>
      </c>
      <c r="R126" s="469">
        <f>IF(ISERROR(VLOOKUP($B126,IN_T10!$B$2:$AW$3000,17,FALSE))=TRUE,"",VLOOKUP($B126,IN_T10!$B$2:$AW$3000,17,FALSE))</f>
        <v>0</v>
      </c>
      <c r="S126" s="467">
        <f>IF(ISERROR(VLOOKUP($B126,IN_T10!$B$2:$AW$3000,18,FALSE))=TRUE,"",VLOOKUP($B126,IN_T10!$B$2:$AW$3000,18,FALSE))</f>
        <v>0</v>
      </c>
      <c r="T126" s="469">
        <f>IF(ISERROR(VLOOKUP($B126,IN_T10!$B$2:$AW$3000,19,FALSE))=TRUE,"",VLOOKUP($B126,IN_T10!$B$2:$AW$3000,19,FALSE))</f>
        <v>0</v>
      </c>
      <c r="U126" s="467">
        <v>0</v>
      </c>
      <c r="V126" s="469">
        <v>1</v>
      </c>
      <c r="W126" s="467">
        <f>IF(ISERROR(VLOOKUP($B126,IN_T10!$B$2:$AW$3000,22,FALSE))=TRUE,"",VLOOKUP($B126,IN_T10!$B$2:$AW$3000,22,FALSE))</f>
        <v>0</v>
      </c>
      <c r="X126" s="469">
        <f>IF(ISERROR(VLOOKUP($B126,IN_T10!$B$2:$AW$3000,23,FALSE))=TRUE,"",VLOOKUP($B126,IN_T10!$B$2:$AW$3000,23,FALSE))</f>
        <v>0</v>
      </c>
      <c r="Y126" s="467">
        <f>IF(ISERROR(VLOOKUP($B126,IN_T10!$B$2:$AW$3000,24,FALSE))=TRUE,"",VLOOKUP($B126,IN_T10!$B$2:$AW$3000,24,FALSE))</f>
        <v>0</v>
      </c>
      <c r="Z126" s="469">
        <f>IF(ISERROR(VLOOKUP($B126,IN_T10!$B$2:$AW$3000,25,FALSE))=TRUE,"",VLOOKUP($B126,IN_T10!$B$2:$AW$3000,25,FALSE))</f>
        <v>0</v>
      </c>
      <c r="AA126" s="467">
        <f>IF(ISERROR(VLOOKUP($B126,IN_T10!$B$2:$AW$3000,26,FALSE))=TRUE,"",VLOOKUP($B126,IN_T10!$B$2:$AW$3000,26,FALSE))</f>
        <v>0</v>
      </c>
      <c r="AB126" s="469">
        <f>IF(ISERROR(VLOOKUP($B126,IN_T10!$B$2:$AW$3000,27,FALSE))=TRUE,"",VLOOKUP($B126,IN_T10!$B$2:$AW$3000,27,FALSE))</f>
        <v>0</v>
      </c>
      <c r="AC126" s="467">
        <f>IF(ISERROR(VLOOKUP($B126,IN_T10!$B$2:$AW$3000,28,FALSE))=TRUE,"",VLOOKUP($B126,IN_T10!$B$2:$AW$3000,28,FALSE))</f>
        <v>0</v>
      </c>
      <c r="AD126" s="469">
        <f>IF(ISERROR(VLOOKUP($B126,IN_T10!$B$2:$AW$3000,29,FALSE))=TRUE,"",VLOOKUP($B126,IN_T10!$B$2:$AW$3000,29,FALSE))</f>
        <v>0</v>
      </c>
      <c r="AE126" s="467">
        <f>IF(ISERROR(VLOOKUP($B126,IN_T10!$B$2:$AW$3000,30,FALSE))=TRUE,"",VLOOKUP($B126,IN_T10!$B$2:$AW$3000,30,FALSE))</f>
        <v>0</v>
      </c>
      <c r="AF126" s="469">
        <f>IF(ISERROR(VLOOKUP($B126,IN_T10!$B$2:$AW$3000,31,FALSE))=TRUE,"",VLOOKUP($B126,IN_T10!$B$2:$AW$3000,31,FALSE))</f>
        <v>0</v>
      </c>
      <c r="AG126" s="467">
        <f>IF(ISERROR(VLOOKUP($B126,IN_T10!$B$2:$AW$3000,32,FALSE))=TRUE,"",VLOOKUP($B126,IN_T10!$B$2:$AW$3000,32,FALSE))</f>
        <v>0</v>
      </c>
      <c r="AH126" s="469">
        <f>IF(ISERROR(VLOOKUP($B126,IN_T10!$B$2:$AW$3000,33,FALSE))=TRUE,"",VLOOKUP($B126,IN_T10!$B$2:$AW$3000,33,FALSE))</f>
        <v>0</v>
      </c>
      <c r="AI126" s="467">
        <f>IF(ISERROR(VLOOKUP($B126,IN_T10!$B$2:$AW$3000,34,FALSE))=TRUE,"",VLOOKUP($B126,IN_T10!$B$2:$AW$3000,34,FALSE))</f>
        <v>0</v>
      </c>
      <c r="AJ126" s="469">
        <f>IF(ISERROR(VLOOKUP($B126,IN_T10!$B$2:$AW$3000,35,FALSE))=TRUE,"",VLOOKUP($B126,IN_T10!$B$2:$AW$3000,35,FALSE))</f>
        <v>0</v>
      </c>
      <c r="AK126" s="467">
        <f>IF(ISERROR(VLOOKUP($B126,IN_T10!$B$2:$AW$3000,36,FALSE))=TRUE,"",VLOOKUP($B126,IN_T10!$B$2:$AW$3000,36,FALSE))</f>
        <v>0</v>
      </c>
      <c r="AL126" s="469">
        <f>IF(ISERROR(VLOOKUP($B126,IN_T10!$B$2:$AW$3000,37,FALSE))=TRUE,"",VLOOKUP($B126,IN_T10!$B$2:$AW$3000,37,FALSE))</f>
        <v>0</v>
      </c>
      <c r="AM126" s="467">
        <f>IF(ISERROR(VLOOKUP($B126,IN_T10!$B$2:$AW$3000,38,FALSE))=TRUE,"",VLOOKUP($B126,IN_T10!$B$2:$AW$3000,38,FALSE))</f>
        <v>0</v>
      </c>
      <c r="AN126" s="469">
        <f>IF(ISERROR(VLOOKUP($B126,IN_T10!$B$2:$AW$3000,39,FALSE))=TRUE,"",VLOOKUP($B126,IN_T10!$B$2:$AW$3000,39,FALSE))</f>
        <v>0</v>
      </c>
      <c r="AO126" s="467">
        <f>IF(ISERROR(VLOOKUP($B126,IN_T10!$B$2:$AW$3000,40,FALSE))=TRUE,"",VLOOKUP($B126,IN_T10!$B$2:$AW$3000,40,FALSE))</f>
        <v>0</v>
      </c>
      <c r="AP126" s="469">
        <f>IF(ISERROR(VLOOKUP($B126,IN_T10!$B$2:$AW$3000,41,FALSE))=TRUE,"",VLOOKUP($B126,IN_T10!$B$2:$AW$3000,41,FALSE))</f>
        <v>0</v>
      </c>
      <c r="AQ126" s="467">
        <f>IF(ISERROR(VLOOKUP($B126,IN_T10!$B$2:$AW$3000,42,FALSE))=TRUE,"",VLOOKUP($B126,IN_T10!$B$2:$AW$3000,42,FALSE))</f>
        <v>0</v>
      </c>
      <c r="AR126" s="469">
        <f>IF(ISERROR(VLOOKUP($B126,IN_T10!$B$2:$AW$3000,43,FALSE))=TRUE,"",VLOOKUP($B126,IN_T10!$B$2:$AW$3000,43,FALSE))</f>
        <v>0</v>
      </c>
      <c r="AS126" s="467">
        <f>IF(ISERROR(VLOOKUP($B126,IN_T10!$B$2:$AW$3000,44,FALSE))=TRUE,"",VLOOKUP($B126,IN_T10!$B$2:$AW$3000,44,FALSE))</f>
        <v>0</v>
      </c>
      <c r="AT126" s="472">
        <f>IF(ISERROR(VLOOKUP($B126,IN_T10!$B$2:$AW$3000,45,FALSE))=TRUE,"",VLOOKUP($B126,IN_T10!$B$2:$AW$3000,45,FALSE))</f>
        <v>0</v>
      </c>
      <c r="AU126" s="1179">
        <f t="shared" si="3"/>
        <v>0</v>
      </c>
      <c r="AV126" s="1180">
        <f t="shared" si="4"/>
        <v>1</v>
      </c>
      <c r="AW126" s="1490" t="str">
        <f t="shared" si="5"/>
        <v>OK</v>
      </c>
      <c r="AX126" s="1488">
        <f>'t1'!K126-'t3'!C126-'t3'!E126-'t3'!G126-'t3'!I126+'t3'!K126+'t3'!M126+'t3'!O126</f>
        <v>0</v>
      </c>
      <c r="AY126" s="1489">
        <f>'t1'!L126-'t3'!D126-'t3'!F126-'t3'!H126-'t3'!J126+'t3'!L126+'t3'!N126+'t3'!P126</f>
        <v>1</v>
      </c>
      <c r="AZ126" s="937">
        <f>'t1'!M126</f>
        <v>1</v>
      </c>
    </row>
    <row r="127" spans="1:52" ht="14.25" customHeight="1" thickBot="1" x14ac:dyDescent="0.3">
      <c r="A127" s="1001" t="str">
        <f>'t1'!A127</f>
        <v>Statistico dir. A t.determinato(art. 15-septies dlgs.502/92)</v>
      </c>
      <c r="B127" s="1027" t="str">
        <f>'t1'!B127</f>
        <v>TD0610</v>
      </c>
      <c r="C127" s="467">
        <f>IF(ISERROR(VLOOKUP($B127,IN_T10!$B$2:$AW$3000,2,FALSE))=TRUE,"",VLOOKUP($B127,IN_T10!$B$2:$AW$3000,2,FALSE))</f>
        <v>0</v>
      </c>
      <c r="D127" s="469">
        <f>IF(ISERROR(VLOOKUP($B127,IN_T10!$B$2:$AW$3000,3,FALSE))=TRUE,"",VLOOKUP($B127,IN_T10!$B$2:$AW$3000,3,FALSE))</f>
        <v>0</v>
      </c>
      <c r="E127" s="467">
        <f>IF(ISERROR(VLOOKUP($B127,IN_T10!$B$2:$AW$3000,4,FALSE))=TRUE,"",VLOOKUP($B127,IN_T10!$B$2:$AW$3000,4,FALSE))</f>
        <v>0</v>
      </c>
      <c r="F127" s="469">
        <f>IF(ISERROR(VLOOKUP($B127,IN_T10!$B$2:$AW$3000,5,FALSE))=TRUE,"",VLOOKUP($B127,IN_T10!$B$2:$AW$3000,5,FALSE))</f>
        <v>0</v>
      </c>
      <c r="G127" s="467">
        <f>IF(ISERROR(VLOOKUP($B127,IN_T10!$B$2:$AW$3000,6,FALSE))=TRUE,"",VLOOKUP($B127,IN_T10!$B$2:$AW$3000,6,FALSE))</f>
        <v>0</v>
      </c>
      <c r="H127" s="469">
        <f>IF(ISERROR(VLOOKUP($B127,IN_T10!$B$2:$AW$3000,7,FALSE))=TRUE,"",VLOOKUP($B127,IN_T10!$B$2:$AW$3000,7,FALSE))</f>
        <v>0</v>
      </c>
      <c r="I127" s="467">
        <f>IF(ISERROR(VLOOKUP($B127,IN_T10!$B$2:$AW$3000,8,FALSE))=TRUE,"",VLOOKUP($B127,IN_T10!$B$2:$AW$3000,8,FALSE))</f>
        <v>0</v>
      </c>
      <c r="J127" s="469">
        <f>IF(ISERROR(VLOOKUP($B127,IN_T10!$B$2:$AW$3000,9,FALSE))=TRUE,"",VLOOKUP($B127,IN_T10!$B$2:$AW$3000,9,FALSE))</f>
        <v>0</v>
      </c>
      <c r="K127" s="467">
        <f>IF(ISERROR(VLOOKUP($B127,IN_T10!$B$2:$AW$3000,10,FALSE))=TRUE,"",VLOOKUP($B127,IN_T10!$B$2:$AW$3000,10,FALSE))</f>
        <v>0</v>
      </c>
      <c r="L127" s="469">
        <f>IF(ISERROR(VLOOKUP($B127,IN_T10!$B$2:$AW$3000,11,FALSE))=TRUE,"",VLOOKUP($B127,IN_T10!$B$2:$AW$3000,11,FALSE))</f>
        <v>0</v>
      </c>
      <c r="M127" s="467">
        <f>IF(ISERROR(VLOOKUP($B127,IN_T10!$B$2:$AW$3000,12,FALSE))=TRUE,"",VLOOKUP($B127,IN_T10!$B$2:$AW$3000,12,FALSE))</f>
        <v>0</v>
      </c>
      <c r="N127" s="469">
        <f>IF(ISERROR(VLOOKUP($B127,IN_T10!$B$2:$AW$3000,13,FALSE))=TRUE,"",VLOOKUP($B127,IN_T10!$B$2:$AW$3000,13,FALSE))</f>
        <v>0</v>
      </c>
      <c r="O127" s="467">
        <f>IF(ISERROR(VLOOKUP($B127,IN_T10!$B$2:$AW$3000,14,FALSE))=TRUE,"",VLOOKUP($B127,IN_T10!$B$2:$AW$3000,14,FALSE))</f>
        <v>0</v>
      </c>
      <c r="P127" s="469">
        <f>IF(ISERROR(VLOOKUP($B127,IN_T10!$B$2:$AW$3000,15,FALSE))=TRUE,"",VLOOKUP($B127,IN_T10!$B$2:$AW$3000,15,FALSE))</f>
        <v>0</v>
      </c>
      <c r="Q127" s="467">
        <f>IF(ISERROR(VLOOKUP($B127,IN_T10!$B$2:$AW$3000,16,FALSE))=TRUE,"",VLOOKUP($B127,IN_T10!$B$2:$AW$3000,16,FALSE))</f>
        <v>0</v>
      </c>
      <c r="R127" s="469">
        <f>IF(ISERROR(VLOOKUP($B127,IN_T10!$B$2:$AW$3000,17,FALSE))=TRUE,"",VLOOKUP($B127,IN_T10!$B$2:$AW$3000,17,FALSE))</f>
        <v>0</v>
      </c>
      <c r="S127" s="467">
        <f>IF(ISERROR(VLOOKUP($B127,IN_T10!$B$2:$AW$3000,18,FALSE))=TRUE,"",VLOOKUP($B127,IN_T10!$B$2:$AW$3000,18,FALSE))</f>
        <v>0</v>
      </c>
      <c r="T127" s="469">
        <f>IF(ISERROR(VLOOKUP($B127,IN_T10!$B$2:$AW$3000,19,FALSE))=TRUE,"",VLOOKUP($B127,IN_T10!$B$2:$AW$3000,19,FALSE))</f>
        <v>0</v>
      </c>
      <c r="U127" s="467">
        <v>0</v>
      </c>
      <c r="V127" s="469">
        <v>0</v>
      </c>
      <c r="W127" s="467">
        <f>IF(ISERROR(VLOOKUP($B127,IN_T10!$B$2:$AW$3000,22,FALSE))=TRUE,"",VLOOKUP($B127,IN_T10!$B$2:$AW$3000,22,FALSE))</f>
        <v>0</v>
      </c>
      <c r="X127" s="469">
        <f>IF(ISERROR(VLOOKUP($B127,IN_T10!$B$2:$AW$3000,23,FALSE))=TRUE,"",VLOOKUP($B127,IN_T10!$B$2:$AW$3000,23,FALSE))</f>
        <v>0</v>
      </c>
      <c r="Y127" s="467">
        <f>IF(ISERROR(VLOOKUP($B127,IN_T10!$B$2:$AW$3000,24,FALSE))=TRUE,"",VLOOKUP($B127,IN_T10!$B$2:$AW$3000,24,FALSE))</f>
        <v>0</v>
      </c>
      <c r="Z127" s="469">
        <f>IF(ISERROR(VLOOKUP($B127,IN_T10!$B$2:$AW$3000,25,FALSE))=TRUE,"",VLOOKUP($B127,IN_T10!$B$2:$AW$3000,25,FALSE))</f>
        <v>0</v>
      </c>
      <c r="AA127" s="467">
        <f>IF(ISERROR(VLOOKUP($B127,IN_T10!$B$2:$AW$3000,26,FALSE))=TRUE,"",VLOOKUP($B127,IN_T10!$B$2:$AW$3000,26,FALSE))</f>
        <v>0</v>
      </c>
      <c r="AB127" s="469">
        <f>IF(ISERROR(VLOOKUP($B127,IN_T10!$B$2:$AW$3000,27,FALSE))=TRUE,"",VLOOKUP($B127,IN_T10!$B$2:$AW$3000,27,FALSE))</f>
        <v>0</v>
      </c>
      <c r="AC127" s="467">
        <f>IF(ISERROR(VLOOKUP($B127,IN_T10!$B$2:$AW$3000,28,FALSE))=TRUE,"",VLOOKUP($B127,IN_T10!$B$2:$AW$3000,28,FALSE))</f>
        <v>0</v>
      </c>
      <c r="AD127" s="469">
        <f>IF(ISERROR(VLOOKUP($B127,IN_T10!$B$2:$AW$3000,29,FALSE))=TRUE,"",VLOOKUP($B127,IN_T10!$B$2:$AW$3000,29,FALSE))</f>
        <v>0</v>
      </c>
      <c r="AE127" s="467">
        <f>IF(ISERROR(VLOOKUP($B127,IN_T10!$B$2:$AW$3000,30,FALSE))=TRUE,"",VLOOKUP($B127,IN_T10!$B$2:$AW$3000,30,FALSE))</f>
        <v>0</v>
      </c>
      <c r="AF127" s="469">
        <f>IF(ISERROR(VLOOKUP($B127,IN_T10!$B$2:$AW$3000,31,FALSE))=TRUE,"",VLOOKUP($B127,IN_T10!$B$2:$AW$3000,31,FALSE))</f>
        <v>0</v>
      </c>
      <c r="AG127" s="467">
        <f>IF(ISERROR(VLOOKUP($B127,IN_T10!$B$2:$AW$3000,32,FALSE))=TRUE,"",VLOOKUP($B127,IN_T10!$B$2:$AW$3000,32,FALSE))</f>
        <v>0</v>
      </c>
      <c r="AH127" s="469">
        <f>IF(ISERROR(VLOOKUP($B127,IN_T10!$B$2:$AW$3000,33,FALSE))=TRUE,"",VLOOKUP($B127,IN_T10!$B$2:$AW$3000,33,FALSE))</f>
        <v>0</v>
      </c>
      <c r="AI127" s="467">
        <f>IF(ISERROR(VLOOKUP($B127,IN_T10!$B$2:$AW$3000,34,FALSE))=TRUE,"",VLOOKUP($B127,IN_T10!$B$2:$AW$3000,34,FALSE))</f>
        <v>0</v>
      </c>
      <c r="AJ127" s="469">
        <f>IF(ISERROR(VLOOKUP($B127,IN_T10!$B$2:$AW$3000,35,FALSE))=TRUE,"",VLOOKUP($B127,IN_T10!$B$2:$AW$3000,35,FALSE))</f>
        <v>0</v>
      </c>
      <c r="AK127" s="467">
        <f>IF(ISERROR(VLOOKUP($B127,IN_T10!$B$2:$AW$3000,36,FALSE))=TRUE,"",VLOOKUP($B127,IN_T10!$B$2:$AW$3000,36,FALSE))</f>
        <v>0</v>
      </c>
      <c r="AL127" s="469">
        <f>IF(ISERROR(VLOOKUP($B127,IN_T10!$B$2:$AW$3000,37,FALSE))=TRUE,"",VLOOKUP($B127,IN_T10!$B$2:$AW$3000,37,FALSE))</f>
        <v>0</v>
      </c>
      <c r="AM127" s="467">
        <f>IF(ISERROR(VLOOKUP($B127,IN_T10!$B$2:$AW$3000,38,FALSE))=TRUE,"",VLOOKUP($B127,IN_T10!$B$2:$AW$3000,38,FALSE))</f>
        <v>0</v>
      </c>
      <c r="AN127" s="469">
        <f>IF(ISERROR(VLOOKUP($B127,IN_T10!$B$2:$AW$3000,39,FALSE))=TRUE,"",VLOOKUP($B127,IN_T10!$B$2:$AW$3000,39,FALSE))</f>
        <v>0</v>
      </c>
      <c r="AO127" s="467">
        <f>IF(ISERROR(VLOOKUP($B127,IN_T10!$B$2:$AW$3000,40,FALSE))=TRUE,"",VLOOKUP($B127,IN_T10!$B$2:$AW$3000,40,FALSE))</f>
        <v>0</v>
      </c>
      <c r="AP127" s="469">
        <f>IF(ISERROR(VLOOKUP($B127,IN_T10!$B$2:$AW$3000,41,FALSE))=TRUE,"",VLOOKUP($B127,IN_T10!$B$2:$AW$3000,41,FALSE))</f>
        <v>0</v>
      </c>
      <c r="AQ127" s="467">
        <f>IF(ISERROR(VLOOKUP($B127,IN_T10!$B$2:$AW$3000,42,FALSE))=TRUE,"",VLOOKUP($B127,IN_T10!$B$2:$AW$3000,42,FALSE))</f>
        <v>0</v>
      </c>
      <c r="AR127" s="469">
        <f>IF(ISERROR(VLOOKUP($B127,IN_T10!$B$2:$AW$3000,43,FALSE))=TRUE,"",VLOOKUP($B127,IN_T10!$B$2:$AW$3000,43,FALSE))</f>
        <v>0</v>
      </c>
      <c r="AS127" s="467">
        <f>IF(ISERROR(VLOOKUP($B127,IN_T10!$B$2:$AW$3000,44,FALSE))=TRUE,"",VLOOKUP($B127,IN_T10!$B$2:$AW$3000,44,FALSE))</f>
        <v>0</v>
      </c>
      <c r="AT127" s="472">
        <f>IF(ISERROR(VLOOKUP($B127,IN_T10!$B$2:$AW$3000,45,FALSE))=TRUE,"",VLOOKUP($B127,IN_T10!$B$2:$AW$3000,45,FALSE))</f>
        <v>0</v>
      </c>
      <c r="AU127" s="1179">
        <f t="shared" si="3"/>
        <v>0</v>
      </c>
      <c r="AV127" s="1180">
        <f t="shared" si="4"/>
        <v>0</v>
      </c>
      <c r="AW127" s="1490" t="str">
        <f t="shared" si="5"/>
        <v>OK</v>
      </c>
      <c r="AX127" s="1488">
        <f>'t1'!K127-'t3'!C127-'t3'!E127-'t3'!G127-'t3'!I127+'t3'!K127+'t3'!M127+'t3'!O127</f>
        <v>0</v>
      </c>
      <c r="AY127" s="1489">
        <f>'t1'!L127-'t3'!D127-'t3'!F127-'t3'!H127-'t3'!J127+'t3'!L127+'t3'!N127+'t3'!P127</f>
        <v>0</v>
      </c>
      <c r="AZ127" s="937">
        <f>'t1'!M127</f>
        <v>0</v>
      </c>
    </row>
    <row r="128" spans="1:52" ht="14.25" customHeight="1" thickBot="1" x14ac:dyDescent="0.3">
      <c r="A128" s="1001" t="str">
        <f>'t1'!A128</f>
        <v>Sociologo dirig. Con incarico di struttura complessa</v>
      </c>
      <c r="B128" s="1027" t="str">
        <f>'t1'!B128</f>
        <v>TD0068</v>
      </c>
      <c r="C128" s="467">
        <f>IF(ISERROR(VLOOKUP($B128,IN_T10!$B$2:$AW$3000,2,FALSE))=TRUE,"",VLOOKUP($B128,IN_T10!$B$2:$AW$3000,2,FALSE))</f>
        <v>0</v>
      </c>
      <c r="D128" s="469">
        <f>IF(ISERROR(VLOOKUP($B128,IN_T10!$B$2:$AW$3000,3,FALSE))=TRUE,"",VLOOKUP($B128,IN_T10!$B$2:$AW$3000,3,FALSE))</f>
        <v>0</v>
      </c>
      <c r="E128" s="467">
        <f>IF(ISERROR(VLOOKUP($B128,IN_T10!$B$2:$AW$3000,4,FALSE))=TRUE,"",VLOOKUP($B128,IN_T10!$B$2:$AW$3000,4,FALSE))</f>
        <v>0</v>
      </c>
      <c r="F128" s="469">
        <f>IF(ISERROR(VLOOKUP($B128,IN_T10!$B$2:$AW$3000,5,FALSE))=TRUE,"",VLOOKUP($B128,IN_T10!$B$2:$AW$3000,5,FALSE))</f>
        <v>0</v>
      </c>
      <c r="G128" s="467">
        <f>IF(ISERROR(VLOOKUP($B128,IN_T10!$B$2:$AW$3000,6,FALSE))=TRUE,"",VLOOKUP($B128,IN_T10!$B$2:$AW$3000,6,FALSE))</f>
        <v>0</v>
      </c>
      <c r="H128" s="469">
        <f>IF(ISERROR(VLOOKUP($B128,IN_T10!$B$2:$AW$3000,7,FALSE))=TRUE,"",VLOOKUP($B128,IN_T10!$B$2:$AW$3000,7,FALSE))</f>
        <v>0</v>
      </c>
      <c r="I128" s="467">
        <f>IF(ISERROR(VLOOKUP($B128,IN_T10!$B$2:$AW$3000,8,FALSE))=TRUE,"",VLOOKUP($B128,IN_T10!$B$2:$AW$3000,8,FALSE))</f>
        <v>0</v>
      </c>
      <c r="J128" s="469">
        <f>IF(ISERROR(VLOOKUP($B128,IN_T10!$B$2:$AW$3000,9,FALSE))=TRUE,"",VLOOKUP($B128,IN_T10!$B$2:$AW$3000,9,FALSE))</f>
        <v>0</v>
      </c>
      <c r="K128" s="467">
        <f>IF(ISERROR(VLOOKUP($B128,IN_T10!$B$2:$AW$3000,10,FALSE))=TRUE,"",VLOOKUP($B128,IN_T10!$B$2:$AW$3000,10,FALSE))</f>
        <v>0</v>
      </c>
      <c r="L128" s="469">
        <f>IF(ISERROR(VLOOKUP($B128,IN_T10!$B$2:$AW$3000,11,FALSE))=TRUE,"",VLOOKUP($B128,IN_T10!$B$2:$AW$3000,11,FALSE))</f>
        <v>0</v>
      </c>
      <c r="M128" s="467">
        <f>IF(ISERROR(VLOOKUP($B128,IN_T10!$B$2:$AW$3000,12,FALSE))=TRUE,"",VLOOKUP($B128,IN_T10!$B$2:$AW$3000,12,FALSE))</f>
        <v>0</v>
      </c>
      <c r="N128" s="469">
        <f>IF(ISERROR(VLOOKUP($B128,IN_T10!$B$2:$AW$3000,13,FALSE))=TRUE,"",VLOOKUP($B128,IN_T10!$B$2:$AW$3000,13,FALSE))</f>
        <v>0</v>
      </c>
      <c r="O128" s="467">
        <f>IF(ISERROR(VLOOKUP($B128,IN_T10!$B$2:$AW$3000,14,FALSE))=TRUE,"",VLOOKUP($B128,IN_T10!$B$2:$AW$3000,14,FALSE))</f>
        <v>0</v>
      </c>
      <c r="P128" s="469">
        <f>IF(ISERROR(VLOOKUP($B128,IN_T10!$B$2:$AW$3000,15,FALSE))=TRUE,"",VLOOKUP($B128,IN_T10!$B$2:$AW$3000,15,FALSE))</f>
        <v>0</v>
      </c>
      <c r="Q128" s="467">
        <f>IF(ISERROR(VLOOKUP($B128,IN_T10!$B$2:$AW$3000,16,FALSE))=TRUE,"",VLOOKUP($B128,IN_T10!$B$2:$AW$3000,16,FALSE))</f>
        <v>0</v>
      </c>
      <c r="R128" s="469">
        <f>IF(ISERROR(VLOOKUP($B128,IN_T10!$B$2:$AW$3000,17,FALSE))=TRUE,"",VLOOKUP($B128,IN_T10!$B$2:$AW$3000,17,FALSE))</f>
        <v>0</v>
      </c>
      <c r="S128" s="467">
        <f>IF(ISERROR(VLOOKUP($B128,IN_T10!$B$2:$AW$3000,18,FALSE))=TRUE,"",VLOOKUP($B128,IN_T10!$B$2:$AW$3000,18,FALSE))</f>
        <v>0</v>
      </c>
      <c r="T128" s="469">
        <f>IF(ISERROR(VLOOKUP($B128,IN_T10!$B$2:$AW$3000,19,FALSE))=TRUE,"",VLOOKUP($B128,IN_T10!$B$2:$AW$3000,19,FALSE))</f>
        <v>0</v>
      </c>
      <c r="U128" s="467">
        <v>0</v>
      </c>
      <c r="V128" s="469">
        <v>0</v>
      </c>
      <c r="W128" s="467">
        <f>IF(ISERROR(VLOOKUP($B128,IN_T10!$B$2:$AW$3000,22,FALSE))=TRUE,"",VLOOKUP($B128,IN_T10!$B$2:$AW$3000,22,FALSE))</f>
        <v>0</v>
      </c>
      <c r="X128" s="469">
        <f>IF(ISERROR(VLOOKUP($B128,IN_T10!$B$2:$AW$3000,23,FALSE))=TRUE,"",VLOOKUP($B128,IN_T10!$B$2:$AW$3000,23,FALSE))</f>
        <v>0</v>
      </c>
      <c r="Y128" s="467">
        <f>IF(ISERROR(VLOOKUP($B128,IN_T10!$B$2:$AW$3000,24,FALSE))=TRUE,"",VLOOKUP($B128,IN_T10!$B$2:$AW$3000,24,FALSE))</f>
        <v>0</v>
      </c>
      <c r="Z128" s="469">
        <f>IF(ISERROR(VLOOKUP($B128,IN_T10!$B$2:$AW$3000,25,FALSE))=TRUE,"",VLOOKUP($B128,IN_T10!$B$2:$AW$3000,25,FALSE))</f>
        <v>0</v>
      </c>
      <c r="AA128" s="467">
        <f>IF(ISERROR(VLOOKUP($B128,IN_T10!$B$2:$AW$3000,26,FALSE))=TRUE,"",VLOOKUP($B128,IN_T10!$B$2:$AW$3000,26,FALSE))</f>
        <v>0</v>
      </c>
      <c r="AB128" s="469">
        <f>IF(ISERROR(VLOOKUP($B128,IN_T10!$B$2:$AW$3000,27,FALSE))=TRUE,"",VLOOKUP($B128,IN_T10!$B$2:$AW$3000,27,FALSE))</f>
        <v>0</v>
      </c>
      <c r="AC128" s="467">
        <f>IF(ISERROR(VLOOKUP($B128,IN_T10!$B$2:$AW$3000,28,FALSE))=TRUE,"",VLOOKUP($B128,IN_T10!$B$2:$AW$3000,28,FALSE))</f>
        <v>0</v>
      </c>
      <c r="AD128" s="469">
        <f>IF(ISERROR(VLOOKUP($B128,IN_T10!$B$2:$AW$3000,29,FALSE))=TRUE,"",VLOOKUP($B128,IN_T10!$B$2:$AW$3000,29,FALSE))</f>
        <v>0</v>
      </c>
      <c r="AE128" s="467">
        <f>IF(ISERROR(VLOOKUP($B128,IN_T10!$B$2:$AW$3000,30,FALSE))=TRUE,"",VLOOKUP($B128,IN_T10!$B$2:$AW$3000,30,FALSE))</f>
        <v>0</v>
      </c>
      <c r="AF128" s="469">
        <f>IF(ISERROR(VLOOKUP($B128,IN_T10!$B$2:$AW$3000,31,FALSE))=TRUE,"",VLOOKUP($B128,IN_T10!$B$2:$AW$3000,31,FALSE))</f>
        <v>0</v>
      </c>
      <c r="AG128" s="467">
        <f>IF(ISERROR(VLOOKUP($B128,IN_T10!$B$2:$AW$3000,32,FALSE))=TRUE,"",VLOOKUP($B128,IN_T10!$B$2:$AW$3000,32,FALSE))</f>
        <v>0</v>
      </c>
      <c r="AH128" s="469">
        <f>IF(ISERROR(VLOOKUP($B128,IN_T10!$B$2:$AW$3000,33,FALSE))=TRUE,"",VLOOKUP($B128,IN_T10!$B$2:$AW$3000,33,FALSE))</f>
        <v>0</v>
      </c>
      <c r="AI128" s="467">
        <f>IF(ISERROR(VLOOKUP($B128,IN_T10!$B$2:$AW$3000,34,FALSE))=TRUE,"",VLOOKUP($B128,IN_T10!$B$2:$AW$3000,34,FALSE))</f>
        <v>0</v>
      </c>
      <c r="AJ128" s="469">
        <f>IF(ISERROR(VLOOKUP($B128,IN_T10!$B$2:$AW$3000,35,FALSE))=TRUE,"",VLOOKUP($B128,IN_T10!$B$2:$AW$3000,35,FALSE))</f>
        <v>0</v>
      </c>
      <c r="AK128" s="467">
        <f>IF(ISERROR(VLOOKUP($B128,IN_T10!$B$2:$AW$3000,36,FALSE))=TRUE,"",VLOOKUP($B128,IN_T10!$B$2:$AW$3000,36,FALSE))</f>
        <v>0</v>
      </c>
      <c r="AL128" s="469">
        <f>IF(ISERROR(VLOOKUP($B128,IN_T10!$B$2:$AW$3000,37,FALSE))=TRUE,"",VLOOKUP($B128,IN_T10!$B$2:$AW$3000,37,FALSE))</f>
        <v>0</v>
      </c>
      <c r="AM128" s="467">
        <f>IF(ISERROR(VLOOKUP($B128,IN_T10!$B$2:$AW$3000,38,FALSE))=TRUE,"",VLOOKUP($B128,IN_T10!$B$2:$AW$3000,38,FALSE))</f>
        <v>0</v>
      </c>
      <c r="AN128" s="469">
        <f>IF(ISERROR(VLOOKUP($B128,IN_T10!$B$2:$AW$3000,39,FALSE))=TRUE,"",VLOOKUP($B128,IN_T10!$B$2:$AW$3000,39,FALSE))</f>
        <v>0</v>
      </c>
      <c r="AO128" s="467">
        <f>IF(ISERROR(VLOOKUP($B128,IN_T10!$B$2:$AW$3000,40,FALSE))=TRUE,"",VLOOKUP($B128,IN_T10!$B$2:$AW$3000,40,FALSE))</f>
        <v>0</v>
      </c>
      <c r="AP128" s="469">
        <f>IF(ISERROR(VLOOKUP($B128,IN_T10!$B$2:$AW$3000,41,FALSE))=TRUE,"",VLOOKUP($B128,IN_T10!$B$2:$AW$3000,41,FALSE))</f>
        <v>0</v>
      </c>
      <c r="AQ128" s="467">
        <f>IF(ISERROR(VLOOKUP($B128,IN_T10!$B$2:$AW$3000,42,FALSE))=TRUE,"",VLOOKUP($B128,IN_T10!$B$2:$AW$3000,42,FALSE))</f>
        <v>0</v>
      </c>
      <c r="AR128" s="469">
        <f>IF(ISERROR(VLOOKUP($B128,IN_T10!$B$2:$AW$3000,43,FALSE))=TRUE,"",VLOOKUP($B128,IN_T10!$B$2:$AW$3000,43,FALSE))</f>
        <v>0</v>
      </c>
      <c r="AS128" s="467">
        <f>IF(ISERROR(VLOOKUP($B128,IN_T10!$B$2:$AW$3000,44,FALSE))=TRUE,"",VLOOKUP($B128,IN_T10!$B$2:$AW$3000,44,FALSE))</f>
        <v>0</v>
      </c>
      <c r="AT128" s="472">
        <f>IF(ISERROR(VLOOKUP($B128,IN_T10!$B$2:$AW$3000,45,FALSE))=TRUE,"",VLOOKUP($B128,IN_T10!$B$2:$AW$3000,45,FALSE))</f>
        <v>0</v>
      </c>
      <c r="AU128" s="1179">
        <f t="shared" si="3"/>
        <v>0</v>
      </c>
      <c r="AV128" s="1180">
        <f t="shared" si="4"/>
        <v>0</v>
      </c>
      <c r="AW128" s="1490" t="str">
        <f t="shared" si="5"/>
        <v>OK</v>
      </c>
      <c r="AX128" s="1488">
        <f>'t1'!K128-'t3'!C128-'t3'!E128-'t3'!G128-'t3'!I128+'t3'!K128+'t3'!M128+'t3'!O128</f>
        <v>0</v>
      </c>
      <c r="AY128" s="1489">
        <f>'t1'!L128-'t3'!D128-'t3'!F128-'t3'!H128-'t3'!J128+'t3'!L128+'t3'!N128+'t3'!P128</f>
        <v>0</v>
      </c>
      <c r="AZ128" s="937">
        <f>'t1'!M128</f>
        <v>0</v>
      </c>
    </row>
    <row r="129" spans="1:52" ht="14.25" customHeight="1" thickBot="1" x14ac:dyDescent="0.3">
      <c r="A129" s="1001" t="str">
        <f>'t1'!A129</f>
        <v>Sociologo dirig. Con incarico di struttura semplice</v>
      </c>
      <c r="B129" s="1027" t="str">
        <f>'t1'!B129</f>
        <v>TD0S67</v>
      </c>
      <c r="C129" s="467">
        <f>IF(ISERROR(VLOOKUP($B129,IN_T10!$B$2:$AW$3000,2,FALSE))=TRUE,"",VLOOKUP($B129,IN_T10!$B$2:$AW$3000,2,FALSE))</f>
        <v>0</v>
      </c>
      <c r="D129" s="469">
        <f>IF(ISERROR(VLOOKUP($B129,IN_T10!$B$2:$AW$3000,3,FALSE))=TRUE,"",VLOOKUP($B129,IN_T10!$B$2:$AW$3000,3,FALSE))</f>
        <v>0</v>
      </c>
      <c r="E129" s="467">
        <f>IF(ISERROR(VLOOKUP($B129,IN_T10!$B$2:$AW$3000,4,FALSE))=TRUE,"",VLOOKUP($B129,IN_T10!$B$2:$AW$3000,4,FALSE))</f>
        <v>0</v>
      </c>
      <c r="F129" s="469">
        <f>IF(ISERROR(VLOOKUP($B129,IN_T10!$B$2:$AW$3000,5,FALSE))=TRUE,"",VLOOKUP($B129,IN_T10!$B$2:$AW$3000,5,FALSE))</f>
        <v>0</v>
      </c>
      <c r="G129" s="467">
        <f>IF(ISERROR(VLOOKUP($B129,IN_T10!$B$2:$AW$3000,6,FALSE))=TRUE,"",VLOOKUP($B129,IN_T10!$B$2:$AW$3000,6,FALSE))</f>
        <v>0</v>
      </c>
      <c r="H129" s="469">
        <f>IF(ISERROR(VLOOKUP($B129,IN_T10!$B$2:$AW$3000,7,FALSE))=TRUE,"",VLOOKUP($B129,IN_T10!$B$2:$AW$3000,7,FALSE))</f>
        <v>0</v>
      </c>
      <c r="I129" s="467">
        <f>IF(ISERROR(VLOOKUP($B129,IN_T10!$B$2:$AW$3000,8,FALSE))=TRUE,"",VLOOKUP($B129,IN_T10!$B$2:$AW$3000,8,FALSE))</f>
        <v>0</v>
      </c>
      <c r="J129" s="469">
        <f>IF(ISERROR(VLOOKUP($B129,IN_T10!$B$2:$AW$3000,9,FALSE))=TRUE,"",VLOOKUP($B129,IN_T10!$B$2:$AW$3000,9,FALSE))</f>
        <v>0</v>
      </c>
      <c r="K129" s="467">
        <f>IF(ISERROR(VLOOKUP($B129,IN_T10!$B$2:$AW$3000,10,FALSE))=TRUE,"",VLOOKUP($B129,IN_T10!$B$2:$AW$3000,10,FALSE))</f>
        <v>0</v>
      </c>
      <c r="L129" s="469">
        <f>IF(ISERROR(VLOOKUP($B129,IN_T10!$B$2:$AW$3000,11,FALSE))=TRUE,"",VLOOKUP($B129,IN_T10!$B$2:$AW$3000,11,FALSE))</f>
        <v>0</v>
      </c>
      <c r="M129" s="467">
        <f>IF(ISERROR(VLOOKUP($B129,IN_T10!$B$2:$AW$3000,12,FALSE))=TRUE,"",VLOOKUP($B129,IN_T10!$B$2:$AW$3000,12,FALSE))</f>
        <v>0</v>
      </c>
      <c r="N129" s="469">
        <f>IF(ISERROR(VLOOKUP($B129,IN_T10!$B$2:$AW$3000,13,FALSE))=TRUE,"",VLOOKUP($B129,IN_T10!$B$2:$AW$3000,13,FALSE))</f>
        <v>0</v>
      </c>
      <c r="O129" s="467">
        <f>IF(ISERROR(VLOOKUP($B129,IN_T10!$B$2:$AW$3000,14,FALSE))=TRUE,"",VLOOKUP($B129,IN_T10!$B$2:$AW$3000,14,FALSE))</f>
        <v>0</v>
      </c>
      <c r="P129" s="469">
        <f>IF(ISERROR(VLOOKUP($B129,IN_T10!$B$2:$AW$3000,15,FALSE))=TRUE,"",VLOOKUP($B129,IN_T10!$B$2:$AW$3000,15,FALSE))</f>
        <v>0</v>
      </c>
      <c r="Q129" s="467">
        <f>IF(ISERROR(VLOOKUP($B129,IN_T10!$B$2:$AW$3000,16,FALSE))=TRUE,"",VLOOKUP($B129,IN_T10!$B$2:$AW$3000,16,FALSE))</f>
        <v>0</v>
      </c>
      <c r="R129" s="469">
        <f>IF(ISERROR(VLOOKUP($B129,IN_T10!$B$2:$AW$3000,17,FALSE))=TRUE,"",VLOOKUP($B129,IN_T10!$B$2:$AW$3000,17,FALSE))</f>
        <v>0</v>
      </c>
      <c r="S129" s="467">
        <f>IF(ISERROR(VLOOKUP($B129,IN_T10!$B$2:$AW$3000,18,FALSE))=TRUE,"",VLOOKUP($B129,IN_T10!$B$2:$AW$3000,18,FALSE))</f>
        <v>0</v>
      </c>
      <c r="T129" s="469">
        <f>IF(ISERROR(VLOOKUP($B129,IN_T10!$B$2:$AW$3000,19,FALSE))=TRUE,"",VLOOKUP($B129,IN_T10!$B$2:$AW$3000,19,FALSE))</f>
        <v>0</v>
      </c>
      <c r="U129" s="467">
        <v>0</v>
      </c>
      <c r="V129" s="469">
        <v>0</v>
      </c>
      <c r="W129" s="467">
        <f>IF(ISERROR(VLOOKUP($B129,IN_T10!$B$2:$AW$3000,22,FALSE))=TRUE,"",VLOOKUP($B129,IN_T10!$B$2:$AW$3000,22,FALSE))</f>
        <v>0</v>
      </c>
      <c r="X129" s="469">
        <f>IF(ISERROR(VLOOKUP($B129,IN_T10!$B$2:$AW$3000,23,FALSE))=TRUE,"",VLOOKUP($B129,IN_T10!$B$2:$AW$3000,23,FALSE))</f>
        <v>0</v>
      </c>
      <c r="Y129" s="467">
        <f>IF(ISERROR(VLOOKUP($B129,IN_T10!$B$2:$AW$3000,24,FALSE))=TRUE,"",VLOOKUP($B129,IN_T10!$B$2:$AW$3000,24,FALSE))</f>
        <v>0</v>
      </c>
      <c r="Z129" s="469">
        <f>IF(ISERROR(VLOOKUP($B129,IN_T10!$B$2:$AW$3000,25,FALSE))=TRUE,"",VLOOKUP($B129,IN_T10!$B$2:$AW$3000,25,FALSE))</f>
        <v>0</v>
      </c>
      <c r="AA129" s="467">
        <f>IF(ISERROR(VLOOKUP($B129,IN_T10!$B$2:$AW$3000,26,FALSE))=TRUE,"",VLOOKUP($B129,IN_T10!$B$2:$AW$3000,26,FALSE))</f>
        <v>0</v>
      </c>
      <c r="AB129" s="469">
        <f>IF(ISERROR(VLOOKUP($B129,IN_T10!$B$2:$AW$3000,27,FALSE))=TRUE,"",VLOOKUP($B129,IN_T10!$B$2:$AW$3000,27,FALSE))</f>
        <v>0</v>
      </c>
      <c r="AC129" s="467">
        <f>IF(ISERROR(VLOOKUP($B129,IN_T10!$B$2:$AW$3000,28,FALSE))=TRUE,"",VLOOKUP($B129,IN_T10!$B$2:$AW$3000,28,FALSE))</f>
        <v>0</v>
      </c>
      <c r="AD129" s="469">
        <f>IF(ISERROR(VLOOKUP($B129,IN_T10!$B$2:$AW$3000,29,FALSE))=TRUE,"",VLOOKUP($B129,IN_T10!$B$2:$AW$3000,29,FALSE))</f>
        <v>0</v>
      </c>
      <c r="AE129" s="467">
        <f>IF(ISERROR(VLOOKUP($B129,IN_T10!$B$2:$AW$3000,30,FALSE))=TRUE,"",VLOOKUP($B129,IN_T10!$B$2:$AW$3000,30,FALSE))</f>
        <v>0</v>
      </c>
      <c r="AF129" s="469">
        <f>IF(ISERROR(VLOOKUP($B129,IN_T10!$B$2:$AW$3000,31,FALSE))=TRUE,"",VLOOKUP($B129,IN_T10!$B$2:$AW$3000,31,FALSE))</f>
        <v>0</v>
      </c>
      <c r="AG129" s="467">
        <f>IF(ISERROR(VLOOKUP($B129,IN_T10!$B$2:$AW$3000,32,FALSE))=TRUE,"",VLOOKUP($B129,IN_T10!$B$2:$AW$3000,32,FALSE))</f>
        <v>0</v>
      </c>
      <c r="AH129" s="469">
        <f>IF(ISERROR(VLOOKUP($B129,IN_T10!$B$2:$AW$3000,33,FALSE))=TRUE,"",VLOOKUP($B129,IN_T10!$B$2:$AW$3000,33,FALSE))</f>
        <v>0</v>
      </c>
      <c r="AI129" s="467">
        <f>IF(ISERROR(VLOOKUP($B129,IN_T10!$B$2:$AW$3000,34,FALSE))=TRUE,"",VLOOKUP($B129,IN_T10!$B$2:$AW$3000,34,FALSE))</f>
        <v>0</v>
      </c>
      <c r="AJ129" s="469">
        <f>IF(ISERROR(VLOOKUP($B129,IN_T10!$B$2:$AW$3000,35,FALSE))=TRUE,"",VLOOKUP($B129,IN_T10!$B$2:$AW$3000,35,FALSE))</f>
        <v>0</v>
      </c>
      <c r="AK129" s="467">
        <f>IF(ISERROR(VLOOKUP($B129,IN_T10!$B$2:$AW$3000,36,FALSE))=TRUE,"",VLOOKUP($B129,IN_T10!$B$2:$AW$3000,36,FALSE))</f>
        <v>0</v>
      </c>
      <c r="AL129" s="469">
        <f>IF(ISERROR(VLOOKUP($B129,IN_T10!$B$2:$AW$3000,37,FALSE))=TRUE,"",VLOOKUP($B129,IN_T10!$B$2:$AW$3000,37,FALSE))</f>
        <v>0</v>
      </c>
      <c r="AM129" s="467">
        <f>IF(ISERROR(VLOOKUP($B129,IN_T10!$B$2:$AW$3000,38,FALSE))=TRUE,"",VLOOKUP($B129,IN_T10!$B$2:$AW$3000,38,FALSE))</f>
        <v>0</v>
      </c>
      <c r="AN129" s="469">
        <f>IF(ISERROR(VLOOKUP($B129,IN_T10!$B$2:$AW$3000,39,FALSE))=TRUE,"",VLOOKUP($B129,IN_T10!$B$2:$AW$3000,39,FALSE))</f>
        <v>0</v>
      </c>
      <c r="AO129" s="467">
        <f>IF(ISERROR(VLOOKUP($B129,IN_T10!$B$2:$AW$3000,40,FALSE))=TRUE,"",VLOOKUP($B129,IN_T10!$B$2:$AW$3000,40,FALSE))</f>
        <v>0</v>
      </c>
      <c r="AP129" s="469">
        <f>IF(ISERROR(VLOOKUP($B129,IN_T10!$B$2:$AW$3000,41,FALSE))=TRUE,"",VLOOKUP($B129,IN_T10!$B$2:$AW$3000,41,FALSE))</f>
        <v>0</v>
      </c>
      <c r="AQ129" s="467">
        <f>IF(ISERROR(VLOOKUP($B129,IN_T10!$B$2:$AW$3000,42,FALSE))=TRUE,"",VLOOKUP($B129,IN_T10!$B$2:$AW$3000,42,FALSE))</f>
        <v>0</v>
      </c>
      <c r="AR129" s="469">
        <f>IF(ISERROR(VLOOKUP($B129,IN_T10!$B$2:$AW$3000,43,FALSE))=TRUE,"",VLOOKUP($B129,IN_T10!$B$2:$AW$3000,43,FALSE))</f>
        <v>0</v>
      </c>
      <c r="AS129" s="467">
        <f>IF(ISERROR(VLOOKUP($B129,IN_T10!$B$2:$AW$3000,44,FALSE))=TRUE,"",VLOOKUP($B129,IN_T10!$B$2:$AW$3000,44,FALSE))</f>
        <v>0</v>
      </c>
      <c r="AT129" s="472">
        <f>IF(ISERROR(VLOOKUP($B129,IN_T10!$B$2:$AW$3000,45,FALSE))=TRUE,"",VLOOKUP($B129,IN_T10!$B$2:$AW$3000,45,FALSE))</f>
        <v>0</v>
      </c>
      <c r="AU129" s="1179">
        <f t="shared" si="3"/>
        <v>0</v>
      </c>
      <c r="AV129" s="1180">
        <f t="shared" si="4"/>
        <v>0</v>
      </c>
      <c r="AW129" s="1490" t="str">
        <f t="shared" si="5"/>
        <v>OK</v>
      </c>
      <c r="AX129" s="1488">
        <f>'t1'!K129-'t3'!C129-'t3'!E129-'t3'!G129-'t3'!I129+'t3'!K129+'t3'!M129+'t3'!O129</f>
        <v>0</v>
      </c>
      <c r="AY129" s="1489">
        <f>'t1'!L129-'t3'!D129-'t3'!F129-'t3'!H129-'t3'!J129+'t3'!L129+'t3'!N129+'t3'!P129</f>
        <v>0</v>
      </c>
      <c r="AZ129" s="937">
        <f>'t1'!M129</f>
        <v>0</v>
      </c>
    </row>
    <row r="130" spans="1:52" ht="14.25" customHeight="1" thickBot="1" x14ac:dyDescent="0.3">
      <c r="A130" s="1001" t="str">
        <f>'t1'!A130</f>
        <v>Sociologo dirig. Con altri incar.prof.li</v>
      </c>
      <c r="B130" s="1027" t="str">
        <f>'t1'!B130</f>
        <v>TD0A67</v>
      </c>
      <c r="C130" s="467">
        <f>IF(ISERROR(VLOOKUP($B130,IN_T10!$B$2:$AW$3000,2,FALSE))=TRUE,"",VLOOKUP($B130,IN_T10!$B$2:$AW$3000,2,FALSE))</f>
        <v>0</v>
      </c>
      <c r="D130" s="469">
        <f>IF(ISERROR(VLOOKUP($B130,IN_T10!$B$2:$AW$3000,3,FALSE))=TRUE,"",VLOOKUP($B130,IN_T10!$B$2:$AW$3000,3,FALSE))</f>
        <v>0</v>
      </c>
      <c r="E130" s="467">
        <f>IF(ISERROR(VLOOKUP($B130,IN_T10!$B$2:$AW$3000,4,FALSE))=TRUE,"",VLOOKUP($B130,IN_T10!$B$2:$AW$3000,4,FALSE))</f>
        <v>0</v>
      </c>
      <c r="F130" s="469">
        <f>IF(ISERROR(VLOOKUP($B130,IN_T10!$B$2:$AW$3000,5,FALSE))=TRUE,"",VLOOKUP($B130,IN_T10!$B$2:$AW$3000,5,FALSE))</f>
        <v>0</v>
      </c>
      <c r="G130" s="467">
        <f>IF(ISERROR(VLOOKUP($B130,IN_T10!$B$2:$AW$3000,6,FALSE))=TRUE,"",VLOOKUP($B130,IN_T10!$B$2:$AW$3000,6,FALSE))</f>
        <v>0</v>
      </c>
      <c r="H130" s="469">
        <f>IF(ISERROR(VLOOKUP($B130,IN_T10!$B$2:$AW$3000,7,FALSE))=TRUE,"",VLOOKUP($B130,IN_T10!$B$2:$AW$3000,7,FALSE))</f>
        <v>0</v>
      </c>
      <c r="I130" s="467">
        <f>IF(ISERROR(VLOOKUP($B130,IN_T10!$B$2:$AW$3000,8,FALSE))=TRUE,"",VLOOKUP($B130,IN_T10!$B$2:$AW$3000,8,FALSE))</f>
        <v>0</v>
      </c>
      <c r="J130" s="469">
        <f>IF(ISERROR(VLOOKUP($B130,IN_T10!$B$2:$AW$3000,9,FALSE))=TRUE,"",VLOOKUP($B130,IN_T10!$B$2:$AW$3000,9,FALSE))</f>
        <v>0</v>
      </c>
      <c r="K130" s="467">
        <f>IF(ISERROR(VLOOKUP($B130,IN_T10!$B$2:$AW$3000,10,FALSE))=TRUE,"",VLOOKUP($B130,IN_T10!$B$2:$AW$3000,10,FALSE))</f>
        <v>0</v>
      </c>
      <c r="L130" s="469">
        <f>IF(ISERROR(VLOOKUP($B130,IN_T10!$B$2:$AW$3000,11,FALSE))=TRUE,"",VLOOKUP($B130,IN_T10!$B$2:$AW$3000,11,FALSE))</f>
        <v>0</v>
      </c>
      <c r="M130" s="467">
        <f>IF(ISERROR(VLOOKUP($B130,IN_T10!$B$2:$AW$3000,12,FALSE))=TRUE,"",VLOOKUP($B130,IN_T10!$B$2:$AW$3000,12,FALSE))</f>
        <v>0</v>
      </c>
      <c r="N130" s="469">
        <f>IF(ISERROR(VLOOKUP($B130,IN_T10!$B$2:$AW$3000,13,FALSE))=TRUE,"",VLOOKUP($B130,IN_T10!$B$2:$AW$3000,13,FALSE))</f>
        <v>0</v>
      </c>
      <c r="O130" s="467">
        <f>IF(ISERROR(VLOOKUP($B130,IN_T10!$B$2:$AW$3000,14,FALSE))=TRUE,"",VLOOKUP($B130,IN_T10!$B$2:$AW$3000,14,FALSE))</f>
        <v>0</v>
      </c>
      <c r="P130" s="469">
        <f>IF(ISERROR(VLOOKUP($B130,IN_T10!$B$2:$AW$3000,15,FALSE))=TRUE,"",VLOOKUP($B130,IN_T10!$B$2:$AW$3000,15,FALSE))</f>
        <v>0</v>
      </c>
      <c r="Q130" s="467">
        <f>IF(ISERROR(VLOOKUP($B130,IN_T10!$B$2:$AW$3000,16,FALSE))=TRUE,"",VLOOKUP($B130,IN_T10!$B$2:$AW$3000,16,FALSE))</f>
        <v>0</v>
      </c>
      <c r="R130" s="469">
        <f>IF(ISERROR(VLOOKUP($B130,IN_T10!$B$2:$AW$3000,17,FALSE))=TRUE,"",VLOOKUP($B130,IN_T10!$B$2:$AW$3000,17,FALSE))</f>
        <v>0</v>
      </c>
      <c r="S130" s="467">
        <f>IF(ISERROR(VLOOKUP($B130,IN_T10!$B$2:$AW$3000,18,FALSE))=TRUE,"",VLOOKUP($B130,IN_T10!$B$2:$AW$3000,18,FALSE))</f>
        <v>0</v>
      </c>
      <c r="T130" s="469">
        <f>IF(ISERROR(VLOOKUP($B130,IN_T10!$B$2:$AW$3000,19,FALSE))=TRUE,"",VLOOKUP($B130,IN_T10!$B$2:$AW$3000,19,FALSE))</f>
        <v>0</v>
      </c>
      <c r="U130" s="467">
        <v>0</v>
      </c>
      <c r="V130" s="469">
        <v>0</v>
      </c>
      <c r="W130" s="467">
        <f>IF(ISERROR(VLOOKUP($B130,IN_T10!$B$2:$AW$3000,22,FALSE))=TRUE,"",VLOOKUP($B130,IN_T10!$B$2:$AW$3000,22,FALSE))</f>
        <v>0</v>
      </c>
      <c r="X130" s="469">
        <f>IF(ISERROR(VLOOKUP($B130,IN_T10!$B$2:$AW$3000,23,FALSE))=TRUE,"",VLOOKUP($B130,IN_T10!$B$2:$AW$3000,23,FALSE))</f>
        <v>0</v>
      </c>
      <c r="Y130" s="467">
        <f>IF(ISERROR(VLOOKUP($B130,IN_T10!$B$2:$AW$3000,24,FALSE))=TRUE,"",VLOOKUP($B130,IN_T10!$B$2:$AW$3000,24,FALSE))</f>
        <v>0</v>
      </c>
      <c r="Z130" s="469">
        <f>IF(ISERROR(VLOOKUP($B130,IN_T10!$B$2:$AW$3000,25,FALSE))=TRUE,"",VLOOKUP($B130,IN_T10!$B$2:$AW$3000,25,FALSE))</f>
        <v>0</v>
      </c>
      <c r="AA130" s="467">
        <f>IF(ISERROR(VLOOKUP($B130,IN_T10!$B$2:$AW$3000,26,FALSE))=TRUE,"",VLOOKUP($B130,IN_T10!$B$2:$AW$3000,26,FALSE))</f>
        <v>0</v>
      </c>
      <c r="AB130" s="469">
        <f>IF(ISERROR(VLOOKUP($B130,IN_T10!$B$2:$AW$3000,27,FALSE))=TRUE,"",VLOOKUP($B130,IN_T10!$B$2:$AW$3000,27,FALSE))</f>
        <v>0</v>
      </c>
      <c r="AC130" s="467">
        <f>IF(ISERROR(VLOOKUP($B130,IN_T10!$B$2:$AW$3000,28,FALSE))=TRUE,"",VLOOKUP($B130,IN_T10!$B$2:$AW$3000,28,FALSE))</f>
        <v>0</v>
      </c>
      <c r="AD130" s="469">
        <f>IF(ISERROR(VLOOKUP($B130,IN_T10!$B$2:$AW$3000,29,FALSE))=TRUE,"",VLOOKUP($B130,IN_T10!$B$2:$AW$3000,29,FALSE))</f>
        <v>0</v>
      </c>
      <c r="AE130" s="467">
        <f>IF(ISERROR(VLOOKUP($B130,IN_T10!$B$2:$AW$3000,30,FALSE))=TRUE,"",VLOOKUP($B130,IN_T10!$B$2:$AW$3000,30,FALSE))</f>
        <v>0</v>
      </c>
      <c r="AF130" s="469">
        <f>IF(ISERROR(VLOOKUP($B130,IN_T10!$B$2:$AW$3000,31,FALSE))=TRUE,"",VLOOKUP($B130,IN_T10!$B$2:$AW$3000,31,FALSE))</f>
        <v>0</v>
      </c>
      <c r="AG130" s="467">
        <f>IF(ISERROR(VLOOKUP($B130,IN_T10!$B$2:$AW$3000,32,FALSE))=TRUE,"",VLOOKUP($B130,IN_T10!$B$2:$AW$3000,32,FALSE))</f>
        <v>0</v>
      </c>
      <c r="AH130" s="469">
        <f>IF(ISERROR(VLOOKUP($B130,IN_T10!$B$2:$AW$3000,33,FALSE))=TRUE,"",VLOOKUP($B130,IN_T10!$B$2:$AW$3000,33,FALSE))</f>
        <v>0</v>
      </c>
      <c r="AI130" s="467">
        <f>IF(ISERROR(VLOOKUP($B130,IN_T10!$B$2:$AW$3000,34,FALSE))=TRUE,"",VLOOKUP($B130,IN_T10!$B$2:$AW$3000,34,FALSE))</f>
        <v>0</v>
      </c>
      <c r="AJ130" s="469">
        <f>IF(ISERROR(VLOOKUP($B130,IN_T10!$B$2:$AW$3000,35,FALSE))=TRUE,"",VLOOKUP($B130,IN_T10!$B$2:$AW$3000,35,FALSE))</f>
        <v>0</v>
      </c>
      <c r="AK130" s="467">
        <f>IF(ISERROR(VLOOKUP($B130,IN_T10!$B$2:$AW$3000,36,FALSE))=TRUE,"",VLOOKUP($B130,IN_T10!$B$2:$AW$3000,36,FALSE))</f>
        <v>0</v>
      </c>
      <c r="AL130" s="469">
        <f>IF(ISERROR(VLOOKUP($B130,IN_T10!$B$2:$AW$3000,37,FALSE))=TRUE,"",VLOOKUP($B130,IN_T10!$B$2:$AW$3000,37,FALSE))</f>
        <v>0</v>
      </c>
      <c r="AM130" s="467">
        <f>IF(ISERROR(VLOOKUP($B130,IN_T10!$B$2:$AW$3000,38,FALSE))=TRUE,"",VLOOKUP($B130,IN_T10!$B$2:$AW$3000,38,FALSE))</f>
        <v>0</v>
      </c>
      <c r="AN130" s="469">
        <f>IF(ISERROR(VLOOKUP($B130,IN_T10!$B$2:$AW$3000,39,FALSE))=TRUE,"",VLOOKUP($B130,IN_T10!$B$2:$AW$3000,39,FALSE))</f>
        <v>0</v>
      </c>
      <c r="AO130" s="467">
        <f>IF(ISERROR(VLOOKUP($B130,IN_T10!$B$2:$AW$3000,40,FALSE))=TRUE,"",VLOOKUP($B130,IN_T10!$B$2:$AW$3000,40,FALSE))</f>
        <v>0</v>
      </c>
      <c r="AP130" s="469">
        <f>IF(ISERROR(VLOOKUP($B130,IN_T10!$B$2:$AW$3000,41,FALSE))=TRUE,"",VLOOKUP($B130,IN_T10!$B$2:$AW$3000,41,FALSE))</f>
        <v>0</v>
      </c>
      <c r="AQ130" s="467">
        <f>IF(ISERROR(VLOOKUP($B130,IN_T10!$B$2:$AW$3000,42,FALSE))=TRUE,"",VLOOKUP($B130,IN_T10!$B$2:$AW$3000,42,FALSE))</f>
        <v>0</v>
      </c>
      <c r="AR130" s="469">
        <f>IF(ISERROR(VLOOKUP($B130,IN_T10!$B$2:$AW$3000,43,FALSE))=TRUE,"",VLOOKUP($B130,IN_T10!$B$2:$AW$3000,43,FALSE))</f>
        <v>0</v>
      </c>
      <c r="AS130" s="467">
        <f>IF(ISERROR(VLOOKUP($B130,IN_T10!$B$2:$AW$3000,44,FALSE))=TRUE,"",VLOOKUP($B130,IN_T10!$B$2:$AW$3000,44,FALSE))</f>
        <v>0</v>
      </c>
      <c r="AT130" s="472">
        <f>IF(ISERROR(VLOOKUP($B130,IN_T10!$B$2:$AW$3000,45,FALSE))=TRUE,"",VLOOKUP($B130,IN_T10!$B$2:$AW$3000,45,FALSE))</f>
        <v>0</v>
      </c>
      <c r="AU130" s="1179">
        <f t="shared" si="3"/>
        <v>0</v>
      </c>
      <c r="AV130" s="1180">
        <f t="shared" si="4"/>
        <v>0</v>
      </c>
      <c r="AW130" s="1490" t="str">
        <f t="shared" si="5"/>
        <v>OK</v>
      </c>
      <c r="AX130" s="1488">
        <f>'t1'!K130-'t3'!C130-'t3'!E130-'t3'!G130-'t3'!I130+'t3'!K130+'t3'!M130+'t3'!O130</f>
        <v>0</v>
      </c>
      <c r="AY130" s="1489">
        <f>'t1'!L130-'t3'!D130-'t3'!F130-'t3'!H130-'t3'!J130+'t3'!L130+'t3'!N130+'t3'!P130</f>
        <v>0</v>
      </c>
      <c r="AZ130" s="937">
        <f>'t1'!M130</f>
        <v>0</v>
      </c>
    </row>
    <row r="131" spans="1:52" ht="14.25" customHeight="1" thickBot="1" x14ac:dyDescent="0.3">
      <c r="A131" s="1001" t="str">
        <f>'t1'!A131</f>
        <v>Sociologo dir. A t. Determinato(art.15-septies dlgs. 502/92)</v>
      </c>
      <c r="B131" s="1027" t="str">
        <f>'t1'!B131</f>
        <v>TD0611</v>
      </c>
      <c r="C131" s="467">
        <f>IF(ISERROR(VLOOKUP($B131,IN_T10!$B$2:$AW$3000,2,FALSE))=TRUE,"",VLOOKUP($B131,IN_T10!$B$2:$AW$3000,2,FALSE))</f>
        <v>0</v>
      </c>
      <c r="D131" s="469">
        <f>IF(ISERROR(VLOOKUP($B131,IN_T10!$B$2:$AW$3000,3,FALSE))=TRUE,"",VLOOKUP($B131,IN_T10!$B$2:$AW$3000,3,FALSE))</f>
        <v>0</v>
      </c>
      <c r="E131" s="467">
        <f>IF(ISERROR(VLOOKUP($B131,IN_T10!$B$2:$AW$3000,4,FALSE))=TRUE,"",VLOOKUP($B131,IN_T10!$B$2:$AW$3000,4,FALSE))</f>
        <v>0</v>
      </c>
      <c r="F131" s="469">
        <f>IF(ISERROR(VLOOKUP($B131,IN_T10!$B$2:$AW$3000,5,FALSE))=TRUE,"",VLOOKUP($B131,IN_T10!$B$2:$AW$3000,5,FALSE))</f>
        <v>0</v>
      </c>
      <c r="G131" s="467">
        <f>IF(ISERROR(VLOOKUP($B131,IN_T10!$B$2:$AW$3000,6,FALSE))=TRUE,"",VLOOKUP($B131,IN_T10!$B$2:$AW$3000,6,FALSE))</f>
        <v>0</v>
      </c>
      <c r="H131" s="469">
        <f>IF(ISERROR(VLOOKUP($B131,IN_T10!$B$2:$AW$3000,7,FALSE))=TRUE,"",VLOOKUP($B131,IN_T10!$B$2:$AW$3000,7,FALSE))</f>
        <v>0</v>
      </c>
      <c r="I131" s="467">
        <f>IF(ISERROR(VLOOKUP($B131,IN_T10!$B$2:$AW$3000,8,FALSE))=TRUE,"",VLOOKUP($B131,IN_T10!$B$2:$AW$3000,8,FALSE))</f>
        <v>0</v>
      </c>
      <c r="J131" s="469">
        <f>IF(ISERROR(VLOOKUP($B131,IN_T10!$B$2:$AW$3000,9,FALSE))=TRUE,"",VLOOKUP($B131,IN_T10!$B$2:$AW$3000,9,FALSE))</f>
        <v>0</v>
      </c>
      <c r="K131" s="467">
        <f>IF(ISERROR(VLOOKUP($B131,IN_T10!$B$2:$AW$3000,10,FALSE))=TRUE,"",VLOOKUP($B131,IN_T10!$B$2:$AW$3000,10,FALSE))</f>
        <v>0</v>
      </c>
      <c r="L131" s="469">
        <f>IF(ISERROR(VLOOKUP($B131,IN_T10!$B$2:$AW$3000,11,FALSE))=TRUE,"",VLOOKUP($B131,IN_T10!$B$2:$AW$3000,11,FALSE))</f>
        <v>0</v>
      </c>
      <c r="M131" s="467">
        <f>IF(ISERROR(VLOOKUP($B131,IN_T10!$B$2:$AW$3000,12,FALSE))=TRUE,"",VLOOKUP($B131,IN_T10!$B$2:$AW$3000,12,FALSE))</f>
        <v>0</v>
      </c>
      <c r="N131" s="469">
        <f>IF(ISERROR(VLOOKUP($B131,IN_T10!$B$2:$AW$3000,13,FALSE))=TRUE,"",VLOOKUP($B131,IN_T10!$B$2:$AW$3000,13,FALSE))</f>
        <v>0</v>
      </c>
      <c r="O131" s="467">
        <f>IF(ISERROR(VLOOKUP($B131,IN_T10!$B$2:$AW$3000,14,FALSE))=TRUE,"",VLOOKUP($B131,IN_T10!$B$2:$AW$3000,14,FALSE))</f>
        <v>0</v>
      </c>
      <c r="P131" s="469">
        <f>IF(ISERROR(VLOOKUP($B131,IN_T10!$B$2:$AW$3000,15,FALSE))=TRUE,"",VLOOKUP($B131,IN_T10!$B$2:$AW$3000,15,FALSE))</f>
        <v>0</v>
      </c>
      <c r="Q131" s="467">
        <f>IF(ISERROR(VLOOKUP($B131,IN_T10!$B$2:$AW$3000,16,FALSE))=TRUE,"",VLOOKUP($B131,IN_T10!$B$2:$AW$3000,16,FALSE))</f>
        <v>0</v>
      </c>
      <c r="R131" s="469">
        <f>IF(ISERROR(VLOOKUP($B131,IN_T10!$B$2:$AW$3000,17,FALSE))=TRUE,"",VLOOKUP($B131,IN_T10!$B$2:$AW$3000,17,FALSE))</f>
        <v>0</v>
      </c>
      <c r="S131" s="467">
        <f>IF(ISERROR(VLOOKUP($B131,IN_T10!$B$2:$AW$3000,18,FALSE))=TRUE,"",VLOOKUP($B131,IN_T10!$B$2:$AW$3000,18,FALSE))</f>
        <v>0</v>
      </c>
      <c r="T131" s="469">
        <f>IF(ISERROR(VLOOKUP($B131,IN_T10!$B$2:$AW$3000,19,FALSE))=TRUE,"",VLOOKUP($B131,IN_T10!$B$2:$AW$3000,19,FALSE))</f>
        <v>0</v>
      </c>
      <c r="U131" s="467">
        <v>0</v>
      </c>
      <c r="V131" s="469">
        <v>0</v>
      </c>
      <c r="W131" s="467">
        <f>IF(ISERROR(VLOOKUP($B131,IN_T10!$B$2:$AW$3000,22,FALSE))=TRUE,"",VLOOKUP($B131,IN_T10!$B$2:$AW$3000,22,FALSE))</f>
        <v>0</v>
      </c>
      <c r="X131" s="469">
        <f>IF(ISERROR(VLOOKUP($B131,IN_T10!$B$2:$AW$3000,23,FALSE))=TRUE,"",VLOOKUP($B131,IN_T10!$B$2:$AW$3000,23,FALSE))</f>
        <v>0</v>
      </c>
      <c r="Y131" s="467">
        <f>IF(ISERROR(VLOOKUP($B131,IN_T10!$B$2:$AW$3000,24,FALSE))=TRUE,"",VLOOKUP($B131,IN_T10!$B$2:$AW$3000,24,FALSE))</f>
        <v>0</v>
      </c>
      <c r="Z131" s="469">
        <f>IF(ISERROR(VLOOKUP($B131,IN_T10!$B$2:$AW$3000,25,FALSE))=TRUE,"",VLOOKUP($B131,IN_T10!$B$2:$AW$3000,25,FALSE))</f>
        <v>0</v>
      </c>
      <c r="AA131" s="467">
        <f>IF(ISERROR(VLOOKUP($B131,IN_T10!$B$2:$AW$3000,26,FALSE))=TRUE,"",VLOOKUP($B131,IN_T10!$B$2:$AW$3000,26,FALSE))</f>
        <v>0</v>
      </c>
      <c r="AB131" s="469">
        <f>IF(ISERROR(VLOOKUP($B131,IN_T10!$B$2:$AW$3000,27,FALSE))=TRUE,"",VLOOKUP($B131,IN_T10!$B$2:$AW$3000,27,FALSE))</f>
        <v>0</v>
      </c>
      <c r="AC131" s="467">
        <f>IF(ISERROR(VLOOKUP($B131,IN_T10!$B$2:$AW$3000,28,FALSE))=TRUE,"",VLOOKUP($B131,IN_T10!$B$2:$AW$3000,28,FALSE))</f>
        <v>0</v>
      </c>
      <c r="AD131" s="469">
        <f>IF(ISERROR(VLOOKUP($B131,IN_T10!$B$2:$AW$3000,29,FALSE))=TRUE,"",VLOOKUP($B131,IN_T10!$B$2:$AW$3000,29,FALSE))</f>
        <v>0</v>
      </c>
      <c r="AE131" s="467">
        <f>IF(ISERROR(VLOOKUP($B131,IN_T10!$B$2:$AW$3000,30,FALSE))=TRUE,"",VLOOKUP($B131,IN_T10!$B$2:$AW$3000,30,FALSE))</f>
        <v>0</v>
      </c>
      <c r="AF131" s="469">
        <f>IF(ISERROR(VLOOKUP($B131,IN_T10!$B$2:$AW$3000,31,FALSE))=TRUE,"",VLOOKUP($B131,IN_T10!$B$2:$AW$3000,31,FALSE))</f>
        <v>0</v>
      </c>
      <c r="AG131" s="467">
        <f>IF(ISERROR(VLOOKUP($B131,IN_T10!$B$2:$AW$3000,32,FALSE))=TRUE,"",VLOOKUP($B131,IN_T10!$B$2:$AW$3000,32,FALSE))</f>
        <v>0</v>
      </c>
      <c r="AH131" s="469">
        <f>IF(ISERROR(VLOOKUP($B131,IN_T10!$B$2:$AW$3000,33,FALSE))=TRUE,"",VLOOKUP($B131,IN_T10!$B$2:$AW$3000,33,FALSE))</f>
        <v>0</v>
      </c>
      <c r="AI131" s="467">
        <f>IF(ISERROR(VLOOKUP($B131,IN_T10!$B$2:$AW$3000,34,FALSE))=TRUE,"",VLOOKUP($B131,IN_T10!$B$2:$AW$3000,34,FALSE))</f>
        <v>0</v>
      </c>
      <c r="AJ131" s="469">
        <f>IF(ISERROR(VLOOKUP($B131,IN_T10!$B$2:$AW$3000,35,FALSE))=TRUE,"",VLOOKUP($B131,IN_T10!$B$2:$AW$3000,35,FALSE))</f>
        <v>0</v>
      </c>
      <c r="AK131" s="467">
        <f>IF(ISERROR(VLOOKUP($B131,IN_T10!$B$2:$AW$3000,36,FALSE))=TRUE,"",VLOOKUP($B131,IN_T10!$B$2:$AW$3000,36,FALSE))</f>
        <v>0</v>
      </c>
      <c r="AL131" s="469">
        <f>IF(ISERROR(VLOOKUP($B131,IN_T10!$B$2:$AW$3000,37,FALSE))=TRUE,"",VLOOKUP($B131,IN_T10!$B$2:$AW$3000,37,FALSE))</f>
        <v>0</v>
      </c>
      <c r="AM131" s="467">
        <f>IF(ISERROR(VLOOKUP($B131,IN_T10!$B$2:$AW$3000,38,FALSE))=TRUE,"",VLOOKUP($B131,IN_T10!$B$2:$AW$3000,38,FALSE))</f>
        <v>0</v>
      </c>
      <c r="AN131" s="469">
        <f>IF(ISERROR(VLOOKUP($B131,IN_T10!$B$2:$AW$3000,39,FALSE))=TRUE,"",VLOOKUP($B131,IN_T10!$B$2:$AW$3000,39,FALSE))</f>
        <v>0</v>
      </c>
      <c r="AO131" s="467">
        <f>IF(ISERROR(VLOOKUP($B131,IN_T10!$B$2:$AW$3000,40,FALSE))=TRUE,"",VLOOKUP($B131,IN_T10!$B$2:$AW$3000,40,FALSE))</f>
        <v>0</v>
      </c>
      <c r="AP131" s="469">
        <f>IF(ISERROR(VLOOKUP($B131,IN_T10!$B$2:$AW$3000,41,FALSE))=TRUE,"",VLOOKUP($B131,IN_T10!$B$2:$AW$3000,41,FALSE))</f>
        <v>0</v>
      </c>
      <c r="AQ131" s="467">
        <f>IF(ISERROR(VLOOKUP($B131,IN_T10!$B$2:$AW$3000,42,FALSE))=TRUE,"",VLOOKUP($B131,IN_T10!$B$2:$AW$3000,42,FALSE))</f>
        <v>0</v>
      </c>
      <c r="AR131" s="469">
        <f>IF(ISERROR(VLOOKUP($B131,IN_T10!$B$2:$AW$3000,43,FALSE))=TRUE,"",VLOOKUP($B131,IN_T10!$B$2:$AW$3000,43,FALSE))</f>
        <v>0</v>
      </c>
      <c r="AS131" s="467">
        <f>IF(ISERROR(VLOOKUP($B131,IN_T10!$B$2:$AW$3000,44,FALSE))=TRUE,"",VLOOKUP($B131,IN_T10!$B$2:$AW$3000,44,FALSE))</f>
        <v>0</v>
      </c>
      <c r="AT131" s="472">
        <f>IF(ISERROR(VLOOKUP($B131,IN_T10!$B$2:$AW$3000,45,FALSE))=TRUE,"",VLOOKUP($B131,IN_T10!$B$2:$AW$3000,45,FALSE))</f>
        <v>0</v>
      </c>
      <c r="AU131" s="1179">
        <f t="shared" si="3"/>
        <v>0</v>
      </c>
      <c r="AV131" s="1180">
        <f t="shared" si="4"/>
        <v>0</v>
      </c>
      <c r="AW131" s="1490" t="str">
        <f t="shared" si="5"/>
        <v>OK</v>
      </c>
      <c r="AX131" s="1488">
        <f>'t1'!K131-'t3'!C131-'t3'!E131-'t3'!G131-'t3'!I131+'t3'!K131+'t3'!M131+'t3'!O131</f>
        <v>0</v>
      </c>
      <c r="AY131" s="1489">
        <f>'t1'!L131-'t3'!D131-'t3'!F131-'t3'!H131-'t3'!J131+'t3'!L131+'t3'!N131+'t3'!P131</f>
        <v>0</v>
      </c>
      <c r="AZ131" s="937">
        <f>'t1'!M131</f>
        <v>0</v>
      </c>
    </row>
    <row r="132" spans="1:52" ht="14.25" customHeight="1" thickBot="1" x14ac:dyDescent="0.3">
      <c r="A132" s="1001" t="str">
        <f>'t1'!A132</f>
        <v>Collab.re prof.le assistente sociale senior - DS</v>
      </c>
      <c r="B132" s="1027" t="str">
        <f>'t1'!B132</f>
        <v>T18867</v>
      </c>
      <c r="C132" s="467">
        <f>IF(ISERROR(VLOOKUP($B132,IN_T10!$B$2:$AW$3000,2,FALSE))=TRUE,"",VLOOKUP($B132,IN_T10!$B$2:$AW$3000,2,FALSE))</f>
        <v>0</v>
      </c>
      <c r="D132" s="469">
        <f>IF(ISERROR(VLOOKUP($B132,IN_T10!$B$2:$AW$3000,3,FALSE))=TRUE,"",VLOOKUP($B132,IN_T10!$B$2:$AW$3000,3,FALSE))</f>
        <v>0</v>
      </c>
      <c r="E132" s="467">
        <f>IF(ISERROR(VLOOKUP($B132,IN_T10!$B$2:$AW$3000,4,FALSE))=TRUE,"",VLOOKUP($B132,IN_T10!$B$2:$AW$3000,4,FALSE))</f>
        <v>0</v>
      </c>
      <c r="F132" s="469">
        <f>IF(ISERROR(VLOOKUP($B132,IN_T10!$B$2:$AW$3000,5,FALSE))=TRUE,"",VLOOKUP($B132,IN_T10!$B$2:$AW$3000,5,FALSE))</f>
        <v>0</v>
      </c>
      <c r="G132" s="467">
        <f>IF(ISERROR(VLOOKUP($B132,IN_T10!$B$2:$AW$3000,6,FALSE))=TRUE,"",VLOOKUP($B132,IN_T10!$B$2:$AW$3000,6,FALSE))</f>
        <v>0</v>
      </c>
      <c r="H132" s="469">
        <f>IF(ISERROR(VLOOKUP($B132,IN_T10!$B$2:$AW$3000,7,FALSE))=TRUE,"",VLOOKUP($B132,IN_T10!$B$2:$AW$3000,7,FALSE))</f>
        <v>0</v>
      </c>
      <c r="I132" s="467">
        <f>IF(ISERROR(VLOOKUP($B132,IN_T10!$B$2:$AW$3000,8,FALSE))=TRUE,"",VLOOKUP($B132,IN_T10!$B$2:$AW$3000,8,FALSE))</f>
        <v>0</v>
      </c>
      <c r="J132" s="469">
        <f>IF(ISERROR(VLOOKUP($B132,IN_T10!$B$2:$AW$3000,9,FALSE))=TRUE,"",VLOOKUP($B132,IN_T10!$B$2:$AW$3000,9,FALSE))</f>
        <v>0</v>
      </c>
      <c r="K132" s="467">
        <f>IF(ISERROR(VLOOKUP($B132,IN_T10!$B$2:$AW$3000,10,FALSE))=TRUE,"",VLOOKUP($B132,IN_T10!$B$2:$AW$3000,10,FALSE))</f>
        <v>0</v>
      </c>
      <c r="L132" s="469">
        <f>IF(ISERROR(VLOOKUP($B132,IN_T10!$B$2:$AW$3000,11,FALSE))=TRUE,"",VLOOKUP($B132,IN_T10!$B$2:$AW$3000,11,FALSE))</f>
        <v>0</v>
      </c>
      <c r="M132" s="467">
        <f>IF(ISERROR(VLOOKUP($B132,IN_T10!$B$2:$AW$3000,12,FALSE))=TRUE,"",VLOOKUP($B132,IN_T10!$B$2:$AW$3000,12,FALSE))</f>
        <v>0</v>
      </c>
      <c r="N132" s="469">
        <f>IF(ISERROR(VLOOKUP($B132,IN_T10!$B$2:$AW$3000,13,FALSE))=TRUE,"",VLOOKUP($B132,IN_T10!$B$2:$AW$3000,13,FALSE))</f>
        <v>0</v>
      </c>
      <c r="O132" s="467">
        <f>IF(ISERROR(VLOOKUP($B132,IN_T10!$B$2:$AW$3000,14,FALSE))=TRUE,"",VLOOKUP($B132,IN_T10!$B$2:$AW$3000,14,FALSE))</f>
        <v>0</v>
      </c>
      <c r="P132" s="469">
        <f>IF(ISERROR(VLOOKUP($B132,IN_T10!$B$2:$AW$3000,15,FALSE))=TRUE,"",VLOOKUP($B132,IN_T10!$B$2:$AW$3000,15,FALSE))</f>
        <v>0</v>
      </c>
      <c r="Q132" s="467">
        <f>IF(ISERROR(VLOOKUP($B132,IN_T10!$B$2:$AW$3000,16,FALSE))=TRUE,"",VLOOKUP($B132,IN_T10!$B$2:$AW$3000,16,FALSE))</f>
        <v>0</v>
      </c>
      <c r="R132" s="469">
        <f>IF(ISERROR(VLOOKUP($B132,IN_T10!$B$2:$AW$3000,17,FALSE))=TRUE,"",VLOOKUP($B132,IN_T10!$B$2:$AW$3000,17,FALSE))</f>
        <v>0</v>
      </c>
      <c r="S132" s="467">
        <f>IF(ISERROR(VLOOKUP($B132,IN_T10!$B$2:$AW$3000,18,FALSE))=TRUE,"",VLOOKUP($B132,IN_T10!$B$2:$AW$3000,18,FALSE))</f>
        <v>0</v>
      </c>
      <c r="T132" s="469">
        <f>IF(ISERROR(VLOOKUP($B132,IN_T10!$B$2:$AW$3000,19,FALSE))=TRUE,"",VLOOKUP($B132,IN_T10!$B$2:$AW$3000,19,FALSE))</f>
        <v>0</v>
      </c>
      <c r="U132" s="467">
        <v>0</v>
      </c>
      <c r="V132" s="469">
        <v>0</v>
      </c>
      <c r="W132" s="467">
        <f>IF(ISERROR(VLOOKUP($B132,IN_T10!$B$2:$AW$3000,22,FALSE))=TRUE,"",VLOOKUP($B132,IN_T10!$B$2:$AW$3000,22,FALSE))</f>
        <v>0</v>
      </c>
      <c r="X132" s="469">
        <f>IF(ISERROR(VLOOKUP($B132,IN_T10!$B$2:$AW$3000,23,FALSE))=TRUE,"",VLOOKUP($B132,IN_T10!$B$2:$AW$3000,23,FALSE))</f>
        <v>0</v>
      </c>
      <c r="Y132" s="467">
        <f>IF(ISERROR(VLOOKUP($B132,IN_T10!$B$2:$AW$3000,24,FALSE))=TRUE,"",VLOOKUP($B132,IN_T10!$B$2:$AW$3000,24,FALSE))</f>
        <v>0</v>
      </c>
      <c r="Z132" s="469">
        <f>IF(ISERROR(VLOOKUP($B132,IN_T10!$B$2:$AW$3000,25,FALSE))=TRUE,"",VLOOKUP($B132,IN_T10!$B$2:$AW$3000,25,FALSE))</f>
        <v>0</v>
      </c>
      <c r="AA132" s="467">
        <f>IF(ISERROR(VLOOKUP($B132,IN_T10!$B$2:$AW$3000,26,FALSE))=TRUE,"",VLOOKUP($B132,IN_T10!$B$2:$AW$3000,26,FALSE))</f>
        <v>0</v>
      </c>
      <c r="AB132" s="469">
        <f>IF(ISERROR(VLOOKUP($B132,IN_T10!$B$2:$AW$3000,27,FALSE))=TRUE,"",VLOOKUP($B132,IN_T10!$B$2:$AW$3000,27,FALSE))</f>
        <v>0</v>
      </c>
      <c r="AC132" s="467">
        <f>IF(ISERROR(VLOOKUP($B132,IN_T10!$B$2:$AW$3000,28,FALSE))=TRUE,"",VLOOKUP($B132,IN_T10!$B$2:$AW$3000,28,FALSE))</f>
        <v>0</v>
      </c>
      <c r="AD132" s="469">
        <f>IF(ISERROR(VLOOKUP($B132,IN_T10!$B$2:$AW$3000,29,FALSE))=TRUE,"",VLOOKUP($B132,IN_T10!$B$2:$AW$3000,29,FALSE))</f>
        <v>0</v>
      </c>
      <c r="AE132" s="467">
        <f>IF(ISERROR(VLOOKUP($B132,IN_T10!$B$2:$AW$3000,30,FALSE))=TRUE,"",VLOOKUP($B132,IN_T10!$B$2:$AW$3000,30,FALSE))</f>
        <v>0</v>
      </c>
      <c r="AF132" s="469">
        <f>IF(ISERROR(VLOOKUP($B132,IN_T10!$B$2:$AW$3000,31,FALSE))=TRUE,"",VLOOKUP($B132,IN_T10!$B$2:$AW$3000,31,FALSE))</f>
        <v>0</v>
      </c>
      <c r="AG132" s="467">
        <f>IF(ISERROR(VLOOKUP($B132,IN_T10!$B$2:$AW$3000,32,FALSE))=TRUE,"",VLOOKUP($B132,IN_T10!$B$2:$AW$3000,32,FALSE))</f>
        <v>0</v>
      </c>
      <c r="AH132" s="469">
        <f>IF(ISERROR(VLOOKUP($B132,IN_T10!$B$2:$AW$3000,33,FALSE))=TRUE,"",VLOOKUP($B132,IN_T10!$B$2:$AW$3000,33,FALSE))</f>
        <v>0</v>
      </c>
      <c r="AI132" s="467">
        <f>IF(ISERROR(VLOOKUP($B132,IN_T10!$B$2:$AW$3000,34,FALSE))=TRUE,"",VLOOKUP($B132,IN_T10!$B$2:$AW$3000,34,FALSE))</f>
        <v>0</v>
      </c>
      <c r="AJ132" s="469">
        <f>IF(ISERROR(VLOOKUP($B132,IN_T10!$B$2:$AW$3000,35,FALSE))=TRUE,"",VLOOKUP($B132,IN_T10!$B$2:$AW$3000,35,FALSE))</f>
        <v>0</v>
      </c>
      <c r="AK132" s="467">
        <f>IF(ISERROR(VLOOKUP($B132,IN_T10!$B$2:$AW$3000,36,FALSE))=TRUE,"",VLOOKUP($B132,IN_T10!$B$2:$AW$3000,36,FALSE))</f>
        <v>0</v>
      </c>
      <c r="AL132" s="469">
        <f>IF(ISERROR(VLOOKUP($B132,IN_T10!$B$2:$AW$3000,37,FALSE))=TRUE,"",VLOOKUP($B132,IN_T10!$B$2:$AW$3000,37,FALSE))</f>
        <v>0</v>
      </c>
      <c r="AM132" s="467">
        <f>IF(ISERROR(VLOOKUP($B132,IN_T10!$B$2:$AW$3000,38,FALSE))=TRUE,"",VLOOKUP($B132,IN_T10!$B$2:$AW$3000,38,FALSE))</f>
        <v>0</v>
      </c>
      <c r="AN132" s="469">
        <f>IF(ISERROR(VLOOKUP($B132,IN_T10!$B$2:$AW$3000,39,FALSE))=TRUE,"",VLOOKUP($B132,IN_T10!$B$2:$AW$3000,39,FALSE))</f>
        <v>0</v>
      </c>
      <c r="AO132" s="467">
        <f>IF(ISERROR(VLOOKUP($B132,IN_T10!$B$2:$AW$3000,40,FALSE))=TRUE,"",VLOOKUP($B132,IN_T10!$B$2:$AW$3000,40,FALSE))</f>
        <v>0</v>
      </c>
      <c r="AP132" s="469">
        <f>IF(ISERROR(VLOOKUP($B132,IN_T10!$B$2:$AW$3000,41,FALSE))=TRUE,"",VLOOKUP($B132,IN_T10!$B$2:$AW$3000,41,FALSE))</f>
        <v>0</v>
      </c>
      <c r="AQ132" s="467">
        <f>IF(ISERROR(VLOOKUP($B132,IN_T10!$B$2:$AW$3000,42,FALSE))=TRUE,"",VLOOKUP($B132,IN_T10!$B$2:$AW$3000,42,FALSE))</f>
        <v>0</v>
      </c>
      <c r="AR132" s="469">
        <f>IF(ISERROR(VLOOKUP($B132,IN_T10!$B$2:$AW$3000,43,FALSE))=TRUE,"",VLOOKUP($B132,IN_T10!$B$2:$AW$3000,43,FALSE))</f>
        <v>0</v>
      </c>
      <c r="AS132" s="467">
        <f>IF(ISERROR(VLOOKUP($B132,IN_T10!$B$2:$AW$3000,44,FALSE))=TRUE,"",VLOOKUP($B132,IN_T10!$B$2:$AW$3000,44,FALSE))</f>
        <v>0</v>
      </c>
      <c r="AT132" s="472">
        <f>IF(ISERROR(VLOOKUP($B132,IN_T10!$B$2:$AW$3000,45,FALSE))=TRUE,"",VLOOKUP($B132,IN_T10!$B$2:$AW$3000,45,FALSE))</f>
        <v>0</v>
      </c>
      <c r="AU132" s="1179">
        <f t="shared" si="3"/>
        <v>0</v>
      </c>
      <c r="AV132" s="1180">
        <f t="shared" si="4"/>
        <v>0</v>
      </c>
      <c r="AW132" s="1490" t="str">
        <f t="shared" si="5"/>
        <v>OK</v>
      </c>
      <c r="AX132" s="1488">
        <f>'t1'!K132-'t3'!C132-'t3'!E132-'t3'!G132-'t3'!I132+'t3'!K132+'t3'!M132+'t3'!O132</f>
        <v>0</v>
      </c>
      <c r="AY132" s="1489">
        <f>'t1'!L132-'t3'!D132-'t3'!F132-'t3'!H132-'t3'!J132+'t3'!L132+'t3'!N132+'t3'!P132</f>
        <v>0</v>
      </c>
      <c r="AZ132" s="937">
        <f>'t1'!M132</f>
        <v>0</v>
      </c>
    </row>
    <row r="133" spans="1:52" ht="14.25" customHeight="1" thickBot="1" x14ac:dyDescent="0.3">
      <c r="A133" s="1001" t="str">
        <f>'t1'!A133</f>
        <v>Collab.re prof.le assistente sociale - D</v>
      </c>
      <c r="B133" s="1027" t="str">
        <f>'t1'!B133</f>
        <v>T16024</v>
      </c>
      <c r="C133" s="467">
        <f>IF(ISERROR(VLOOKUP($B133,IN_T10!$B$2:$AW$3000,2,FALSE))=TRUE,"",VLOOKUP($B133,IN_T10!$B$2:$AW$3000,2,FALSE))</f>
        <v>0</v>
      </c>
      <c r="D133" s="469">
        <f>IF(ISERROR(VLOOKUP($B133,IN_T10!$B$2:$AW$3000,3,FALSE))=TRUE,"",VLOOKUP($B133,IN_T10!$B$2:$AW$3000,3,FALSE))</f>
        <v>0</v>
      </c>
      <c r="E133" s="467">
        <f>IF(ISERROR(VLOOKUP($B133,IN_T10!$B$2:$AW$3000,4,FALSE))=TRUE,"",VLOOKUP($B133,IN_T10!$B$2:$AW$3000,4,FALSE))</f>
        <v>0</v>
      </c>
      <c r="F133" s="469">
        <f>IF(ISERROR(VLOOKUP($B133,IN_T10!$B$2:$AW$3000,5,FALSE))=TRUE,"",VLOOKUP($B133,IN_T10!$B$2:$AW$3000,5,FALSE))</f>
        <v>0</v>
      </c>
      <c r="G133" s="467">
        <f>IF(ISERROR(VLOOKUP($B133,IN_T10!$B$2:$AW$3000,6,FALSE))=TRUE,"",VLOOKUP($B133,IN_T10!$B$2:$AW$3000,6,FALSE))</f>
        <v>0</v>
      </c>
      <c r="H133" s="469">
        <f>IF(ISERROR(VLOOKUP($B133,IN_T10!$B$2:$AW$3000,7,FALSE))=TRUE,"",VLOOKUP($B133,IN_T10!$B$2:$AW$3000,7,FALSE))</f>
        <v>0</v>
      </c>
      <c r="I133" s="467">
        <f>IF(ISERROR(VLOOKUP($B133,IN_T10!$B$2:$AW$3000,8,FALSE))=TRUE,"",VLOOKUP($B133,IN_T10!$B$2:$AW$3000,8,FALSE))</f>
        <v>0</v>
      </c>
      <c r="J133" s="469">
        <f>IF(ISERROR(VLOOKUP($B133,IN_T10!$B$2:$AW$3000,9,FALSE))=TRUE,"",VLOOKUP($B133,IN_T10!$B$2:$AW$3000,9,FALSE))</f>
        <v>0</v>
      </c>
      <c r="K133" s="467">
        <f>IF(ISERROR(VLOOKUP($B133,IN_T10!$B$2:$AW$3000,10,FALSE))=TRUE,"",VLOOKUP($B133,IN_T10!$B$2:$AW$3000,10,FALSE))</f>
        <v>0</v>
      </c>
      <c r="L133" s="469">
        <f>IF(ISERROR(VLOOKUP($B133,IN_T10!$B$2:$AW$3000,11,FALSE))=TRUE,"",VLOOKUP($B133,IN_T10!$B$2:$AW$3000,11,FALSE))</f>
        <v>0</v>
      </c>
      <c r="M133" s="467">
        <f>IF(ISERROR(VLOOKUP($B133,IN_T10!$B$2:$AW$3000,12,FALSE))=TRUE,"",VLOOKUP($B133,IN_T10!$B$2:$AW$3000,12,FALSE))</f>
        <v>0</v>
      </c>
      <c r="N133" s="469">
        <f>IF(ISERROR(VLOOKUP($B133,IN_T10!$B$2:$AW$3000,13,FALSE))=TRUE,"",VLOOKUP($B133,IN_T10!$B$2:$AW$3000,13,FALSE))</f>
        <v>0</v>
      </c>
      <c r="O133" s="467">
        <f>IF(ISERROR(VLOOKUP($B133,IN_T10!$B$2:$AW$3000,14,FALSE))=TRUE,"",VLOOKUP($B133,IN_T10!$B$2:$AW$3000,14,FALSE))</f>
        <v>0</v>
      </c>
      <c r="P133" s="469">
        <f>IF(ISERROR(VLOOKUP($B133,IN_T10!$B$2:$AW$3000,15,FALSE))=TRUE,"",VLOOKUP($B133,IN_T10!$B$2:$AW$3000,15,FALSE))</f>
        <v>0</v>
      </c>
      <c r="Q133" s="467">
        <f>IF(ISERROR(VLOOKUP($B133,IN_T10!$B$2:$AW$3000,16,FALSE))=TRUE,"",VLOOKUP($B133,IN_T10!$B$2:$AW$3000,16,FALSE))</f>
        <v>0</v>
      </c>
      <c r="R133" s="469">
        <f>IF(ISERROR(VLOOKUP($B133,IN_T10!$B$2:$AW$3000,17,FALSE))=TRUE,"",VLOOKUP($B133,IN_T10!$B$2:$AW$3000,17,FALSE))</f>
        <v>0</v>
      </c>
      <c r="S133" s="467">
        <f>IF(ISERROR(VLOOKUP($B133,IN_T10!$B$2:$AW$3000,18,FALSE))=TRUE,"",VLOOKUP($B133,IN_T10!$B$2:$AW$3000,18,FALSE))</f>
        <v>0</v>
      </c>
      <c r="T133" s="469">
        <f>IF(ISERROR(VLOOKUP($B133,IN_T10!$B$2:$AW$3000,19,FALSE))=TRUE,"",VLOOKUP($B133,IN_T10!$B$2:$AW$3000,19,FALSE))</f>
        <v>0</v>
      </c>
      <c r="U133" s="467">
        <v>0</v>
      </c>
      <c r="V133" s="469">
        <v>2</v>
      </c>
      <c r="W133" s="467">
        <f>IF(ISERROR(VLOOKUP($B133,IN_T10!$B$2:$AW$3000,22,FALSE))=TRUE,"",VLOOKUP($B133,IN_T10!$B$2:$AW$3000,22,FALSE))</f>
        <v>0</v>
      </c>
      <c r="X133" s="469">
        <f>IF(ISERROR(VLOOKUP($B133,IN_T10!$B$2:$AW$3000,23,FALSE))=TRUE,"",VLOOKUP($B133,IN_T10!$B$2:$AW$3000,23,FALSE))</f>
        <v>0</v>
      </c>
      <c r="Y133" s="467">
        <f>IF(ISERROR(VLOOKUP($B133,IN_T10!$B$2:$AW$3000,24,FALSE))=TRUE,"",VLOOKUP($B133,IN_T10!$B$2:$AW$3000,24,FALSE))</f>
        <v>0</v>
      </c>
      <c r="Z133" s="469">
        <f>IF(ISERROR(VLOOKUP($B133,IN_T10!$B$2:$AW$3000,25,FALSE))=TRUE,"",VLOOKUP($B133,IN_T10!$B$2:$AW$3000,25,FALSE))</f>
        <v>0</v>
      </c>
      <c r="AA133" s="467">
        <f>IF(ISERROR(VLOOKUP($B133,IN_T10!$B$2:$AW$3000,26,FALSE))=TRUE,"",VLOOKUP($B133,IN_T10!$B$2:$AW$3000,26,FALSE))</f>
        <v>0</v>
      </c>
      <c r="AB133" s="469">
        <f>IF(ISERROR(VLOOKUP($B133,IN_T10!$B$2:$AW$3000,27,FALSE))=TRUE,"",VLOOKUP($B133,IN_T10!$B$2:$AW$3000,27,FALSE))</f>
        <v>0</v>
      </c>
      <c r="AC133" s="467">
        <f>IF(ISERROR(VLOOKUP($B133,IN_T10!$B$2:$AW$3000,28,FALSE))=TRUE,"",VLOOKUP($B133,IN_T10!$B$2:$AW$3000,28,FALSE))</f>
        <v>0</v>
      </c>
      <c r="AD133" s="469">
        <f>IF(ISERROR(VLOOKUP($B133,IN_T10!$B$2:$AW$3000,29,FALSE))=TRUE,"",VLOOKUP($B133,IN_T10!$B$2:$AW$3000,29,FALSE))</f>
        <v>0</v>
      </c>
      <c r="AE133" s="467">
        <f>IF(ISERROR(VLOOKUP($B133,IN_T10!$B$2:$AW$3000,30,FALSE))=TRUE,"",VLOOKUP($B133,IN_T10!$B$2:$AW$3000,30,FALSE))</f>
        <v>0</v>
      </c>
      <c r="AF133" s="469">
        <f>IF(ISERROR(VLOOKUP($B133,IN_T10!$B$2:$AW$3000,31,FALSE))=TRUE,"",VLOOKUP($B133,IN_T10!$B$2:$AW$3000,31,FALSE))</f>
        <v>0</v>
      </c>
      <c r="AG133" s="467">
        <f>IF(ISERROR(VLOOKUP($B133,IN_T10!$B$2:$AW$3000,32,FALSE))=TRUE,"",VLOOKUP($B133,IN_T10!$B$2:$AW$3000,32,FALSE))</f>
        <v>0</v>
      </c>
      <c r="AH133" s="469">
        <f>IF(ISERROR(VLOOKUP($B133,IN_T10!$B$2:$AW$3000,33,FALSE))=TRUE,"",VLOOKUP($B133,IN_T10!$B$2:$AW$3000,33,FALSE))</f>
        <v>0</v>
      </c>
      <c r="AI133" s="467">
        <f>IF(ISERROR(VLOOKUP($B133,IN_T10!$B$2:$AW$3000,34,FALSE))=TRUE,"",VLOOKUP($B133,IN_T10!$B$2:$AW$3000,34,FALSE))</f>
        <v>0</v>
      </c>
      <c r="AJ133" s="469">
        <f>IF(ISERROR(VLOOKUP($B133,IN_T10!$B$2:$AW$3000,35,FALSE))=TRUE,"",VLOOKUP($B133,IN_T10!$B$2:$AW$3000,35,FALSE))</f>
        <v>0</v>
      </c>
      <c r="AK133" s="467">
        <f>IF(ISERROR(VLOOKUP($B133,IN_T10!$B$2:$AW$3000,36,FALSE))=TRUE,"",VLOOKUP($B133,IN_T10!$B$2:$AW$3000,36,FALSE))</f>
        <v>0</v>
      </c>
      <c r="AL133" s="469">
        <f>IF(ISERROR(VLOOKUP($B133,IN_T10!$B$2:$AW$3000,37,FALSE))=TRUE,"",VLOOKUP($B133,IN_T10!$B$2:$AW$3000,37,FALSE))</f>
        <v>0</v>
      </c>
      <c r="AM133" s="467">
        <f>IF(ISERROR(VLOOKUP($B133,IN_T10!$B$2:$AW$3000,38,FALSE))=TRUE,"",VLOOKUP($B133,IN_T10!$B$2:$AW$3000,38,FALSE))</f>
        <v>0</v>
      </c>
      <c r="AN133" s="469">
        <f>IF(ISERROR(VLOOKUP($B133,IN_T10!$B$2:$AW$3000,39,FALSE))=TRUE,"",VLOOKUP($B133,IN_T10!$B$2:$AW$3000,39,FALSE))</f>
        <v>0</v>
      </c>
      <c r="AO133" s="467">
        <f>IF(ISERROR(VLOOKUP($B133,IN_T10!$B$2:$AW$3000,40,FALSE))=TRUE,"",VLOOKUP($B133,IN_T10!$B$2:$AW$3000,40,FALSE))</f>
        <v>0</v>
      </c>
      <c r="AP133" s="469">
        <f>IF(ISERROR(VLOOKUP($B133,IN_T10!$B$2:$AW$3000,41,FALSE))=TRUE,"",VLOOKUP($B133,IN_T10!$B$2:$AW$3000,41,FALSE))</f>
        <v>0</v>
      </c>
      <c r="AQ133" s="467">
        <f>IF(ISERROR(VLOOKUP($B133,IN_T10!$B$2:$AW$3000,42,FALSE))=TRUE,"",VLOOKUP($B133,IN_T10!$B$2:$AW$3000,42,FALSE))</f>
        <v>0</v>
      </c>
      <c r="AR133" s="469">
        <f>IF(ISERROR(VLOOKUP($B133,IN_T10!$B$2:$AW$3000,43,FALSE))=TRUE,"",VLOOKUP($B133,IN_T10!$B$2:$AW$3000,43,FALSE))</f>
        <v>0</v>
      </c>
      <c r="AS133" s="467">
        <f>IF(ISERROR(VLOOKUP($B133,IN_T10!$B$2:$AW$3000,44,FALSE))=TRUE,"",VLOOKUP($B133,IN_T10!$B$2:$AW$3000,44,FALSE))</f>
        <v>0</v>
      </c>
      <c r="AT133" s="472">
        <f>IF(ISERROR(VLOOKUP($B133,IN_T10!$B$2:$AW$3000,45,FALSE))=TRUE,"",VLOOKUP($B133,IN_T10!$B$2:$AW$3000,45,FALSE))</f>
        <v>0</v>
      </c>
      <c r="AU133" s="1179">
        <f t="shared" si="3"/>
        <v>0</v>
      </c>
      <c r="AV133" s="1180">
        <f t="shared" si="4"/>
        <v>2</v>
      </c>
      <c r="AW133" s="1490" t="str">
        <f t="shared" si="5"/>
        <v>OK</v>
      </c>
      <c r="AX133" s="1488">
        <f>'t1'!K133-'t3'!C133-'t3'!E133-'t3'!G133-'t3'!I133+'t3'!K133+'t3'!M133+'t3'!O133</f>
        <v>0</v>
      </c>
      <c r="AY133" s="1489">
        <f>'t1'!L133-'t3'!D133-'t3'!F133-'t3'!H133-'t3'!J133+'t3'!L133+'t3'!N133+'t3'!P133</f>
        <v>2</v>
      </c>
      <c r="AZ133" s="937">
        <f>'t1'!M133</f>
        <v>1</v>
      </c>
    </row>
    <row r="134" spans="1:52" ht="14.25" customHeight="1" thickBot="1" x14ac:dyDescent="0.3">
      <c r="A134" s="1001" t="str">
        <f>'t1'!A134</f>
        <v>Collab.re tec. - prof.le senior - DS</v>
      </c>
      <c r="B134" s="1027" t="str">
        <f>'t1'!B134</f>
        <v>T18868</v>
      </c>
      <c r="C134" s="467">
        <f>IF(ISERROR(VLOOKUP($B134,IN_T10!$B$2:$AW$3000,2,FALSE))=TRUE,"",VLOOKUP($B134,IN_T10!$B$2:$AW$3000,2,FALSE))</f>
        <v>0</v>
      </c>
      <c r="D134" s="469">
        <f>IF(ISERROR(VLOOKUP($B134,IN_T10!$B$2:$AW$3000,3,FALSE))=TRUE,"",VLOOKUP($B134,IN_T10!$B$2:$AW$3000,3,FALSE))</f>
        <v>0</v>
      </c>
      <c r="E134" s="467">
        <f>IF(ISERROR(VLOOKUP($B134,IN_T10!$B$2:$AW$3000,4,FALSE))=TRUE,"",VLOOKUP($B134,IN_T10!$B$2:$AW$3000,4,FALSE))</f>
        <v>0</v>
      </c>
      <c r="F134" s="469">
        <f>IF(ISERROR(VLOOKUP($B134,IN_T10!$B$2:$AW$3000,5,FALSE))=TRUE,"",VLOOKUP($B134,IN_T10!$B$2:$AW$3000,5,FALSE))</f>
        <v>0</v>
      </c>
      <c r="G134" s="467">
        <f>IF(ISERROR(VLOOKUP($B134,IN_T10!$B$2:$AW$3000,6,FALSE))=TRUE,"",VLOOKUP($B134,IN_T10!$B$2:$AW$3000,6,FALSE))</f>
        <v>0</v>
      </c>
      <c r="H134" s="469">
        <f>IF(ISERROR(VLOOKUP($B134,IN_T10!$B$2:$AW$3000,7,FALSE))=TRUE,"",VLOOKUP($B134,IN_T10!$B$2:$AW$3000,7,FALSE))</f>
        <v>0</v>
      </c>
      <c r="I134" s="467">
        <f>IF(ISERROR(VLOOKUP($B134,IN_T10!$B$2:$AW$3000,8,FALSE))=TRUE,"",VLOOKUP($B134,IN_T10!$B$2:$AW$3000,8,FALSE))</f>
        <v>0</v>
      </c>
      <c r="J134" s="469">
        <f>IF(ISERROR(VLOOKUP($B134,IN_T10!$B$2:$AW$3000,9,FALSE))=TRUE,"",VLOOKUP($B134,IN_T10!$B$2:$AW$3000,9,FALSE))</f>
        <v>0</v>
      </c>
      <c r="K134" s="467">
        <f>IF(ISERROR(VLOOKUP($B134,IN_T10!$B$2:$AW$3000,10,FALSE))=TRUE,"",VLOOKUP($B134,IN_T10!$B$2:$AW$3000,10,FALSE))</f>
        <v>0</v>
      </c>
      <c r="L134" s="469">
        <f>IF(ISERROR(VLOOKUP($B134,IN_T10!$B$2:$AW$3000,11,FALSE))=TRUE,"",VLOOKUP($B134,IN_T10!$B$2:$AW$3000,11,FALSE))</f>
        <v>0</v>
      </c>
      <c r="M134" s="467">
        <f>IF(ISERROR(VLOOKUP($B134,IN_T10!$B$2:$AW$3000,12,FALSE))=TRUE,"",VLOOKUP($B134,IN_T10!$B$2:$AW$3000,12,FALSE))</f>
        <v>0</v>
      </c>
      <c r="N134" s="469">
        <f>IF(ISERROR(VLOOKUP($B134,IN_T10!$B$2:$AW$3000,13,FALSE))=TRUE,"",VLOOKUP($B134,IN_T10!$B$2:$AW$3000,13,FALSE))</f>
        <v>0</v>
      </c>
      <c r="O134" s="467">
        <f>IF(ISERROR(VLOOKUP($B134,IN_T10!$B$2:$AW$3000,14,FALSE))=TRUE,"",VLOOKUP($B134,IN_T10!$B$2:$AW$3000,14,FALSE))</f>
        <v>0</v>
      </c>
      <c r="P134" s="469">
        <f>IF(ISERROR(VLOOKUP($B134,IN_T10!$B$2:$AW$3000,15,FALSE))=TRUE,"",VLOOKUP($B134,IN_T10!$B$2:$AW$3000,15,FALSE))</f>
        <v>0</v>
      </c>
      <c r="Q134" s="467">
        <f>IF(ISERROR(VLOOKUP($B134,IN_T10!$B$2:$AW$3000,16,FALSE))=TRUE,"",VLOOKUP($B134,IN_T10!$B$2:$AW$3000,16,FALSE))</f>
        <v>0</v>
      </c>
      <c r="R134" s="469">
        <f>IF(ISERROR(VLOOKUP($B134,IN_T10!$B$2:$AW$3000,17,FALSE))=TRUE,"",VLOOKUP($B134,IN_T10!$B$2:$AW$3000,17,FALSE))</f>
        <v>0</v>
      </c>
      <c r="S134" s="467">
        <f>IF(ISERROR(VLOOKUP($B134,IN_T10!$B$2:$AW$3000,18,FALSE))=TRUE,"",VLOOKUP($B134,IN_T10!$B$2:$AW$3000,18,FALSE))</f>
        <v>0</v>
      </c>
      <c r="T134" s="469">
        <f>IF(ISERROR(VLOOKUP($B134,IN_T10!$B$2:$AW$3000,19,FALSE))=TRUE,"",VLOOKUP($B134,IN_T10!$B$2:$AW$3000,19,FALSE))</f>
        <v>0</v>
      </c>
      <c r="U134" s="467">
        <v>0</v>
      </c>
      <c r="V134" s="469">
        <v>0</v>
      </c>
      <c r="W134" s="467">
        <f>IF(ISERROR(VLOOKUP($B134,IN_T10!$B$2:$AW$3000,22,FALSE))=TRUE,"",VLOOKUP($B134,IN_T10!$B$2:$AW$3000,22,FALSE))</f>
        <v>0</v>
      </c>
      <c r="X134" s="469">
        <f>IF(ISERROR(VLOOKUP($B134,IN_T10!$B$2:$AW$3000,23,FALSE))=TRUE,"",VLOOKUP($B134,IN_T10!$B$2:$AW$3000,23,FALSE))</f>
        <v>0</v>
      </c>
      <c r="Y134" s="467">
        <f>IF(ISERROR(VLOOKUP($B134,IN_T10!$B$2:$AW$3000,24,FALSE))=TRUE,"",VLOOKUP($B134,IN_T10!$B$2:$AW$3000,24,FALSE))</f>
        <v>0</v>
      </c>
      <c r="Z134" s="469">
        <f>IF(ISERROR(VLOOKUP($B134,IN_T10!$B$2:$AW$3000,25,FALSE))=TRUE,"",VLOOKUP($B134,IN_T10!$B$2:$AW$3000,25,FALSE))</f>
        <v>0</v>
      </c>
      <c r="AA134" s="467">
        <f>IF(ISERROR(VLOOKUP($B134,IN_T10!$B$2:$AW$3000,26,FALSE))=TRUE,"",VLOOKUP($B134,IN_T10!$B$2:$AW$3000,26,FALSE))</f>
        <v>0</v>
      </c>
      <c r="AB134" s="469">
        <f>IF(ISERROR(VLOOKUP($B134,IN_T10!$B$2:$AW$3000,27,FALSE))=TRUE,"",VLOOKUP($B134,IN_T10!$B$2:$AW$3000,27,FALSE))</f>
        <v>0</v>
      </c>
      <c r="AC134" s="467">
        <f>IF(ISERROR(VLOOKUP($B134,IN_T10!$B$2:$AW$3000,28,FALSE))=TRUE,"",VLOOKUP($B134,IN_T10!$B$2:$AW$3000,28,FALSE))</f>
        <v>0</v>
      </c>
      <c r="AD134" s="469">
        <f>IF(ISERROR(VLOOKUP($B134,IN_T10!$B$2:$AW$3000,29,FALSE))=TRUE,"",VLOOKUP($B134,IN_T10!$B$2:$AW$3000,29,FALSE))</f>
        <v>0</v>
      </c>
      <c r="AE134" s="467">
        <f>IF(ISERROR(VLOOKUP($B134,IN_T10!$B$2:$AW$3000,30,FALSE))=TRUE,"",VLOOKUP($B134,IN_T10!$B$2:$AW$3000,30,FALSE))</f>
        <v>0</v>
      </c>
      <c r="AF134" s="469">
        <f>IF(ISERROR(VLOOKUP($B134,IN_T10!$B$2:$AW$3000,31,FALSE))=TRUE,"",VLOOKUP($B134,IN_T10!$B$2:$AW$3000,31,FALSE))</f>
        <v>0</v>
      </c>
      <c r="AG134" s="467">
        <f>IF(ISERROR(VLOOKUP($B134,IN_T10!$B$2:$AW$3000,32,FALSE))=TRUE,"",VLOOKUP($B134,IN_T10!$B$2:$AW$3000,32,FALSE))</f>
        <v>0</v>
      </c>
      <c r="AH134" s="469">
        <f>IF(ISERROR(VLOOKUP($B134,IN_T10!$B$2:$AW$3000,33,FALSE))=TRUE,"",VLOOKUP($B134,IN_T10!$B$2:$AW$3000,33,FALSE))</f>
        <v>0</v>
      </c>
      <c r="AI134" s="467">
        <f>IF(ISERROR(VLOOKUP($B134,IN_T10!$B$2:$AW$3000,34,FALSE))=TRUE,"",VLOOKUP($B134,IN_T10!$B$2:$AW$3000,34,FALSE))</f>
        <v>0</v>
      </c>
      <c r="AJ134" s="469">
        <f>IF(ISERROR(VLOOKUP($B134,IN_T10!$B$2:$AW$3000,35,FALSE))=TRUE,"",VLOOKUP($B134,IN_T10!$B$2:$AW$3000,35,FALSE))</f>
        <v>0</v>
      </c>
      <c r="AK134" s="467">
        <f>IF(ISERROR(VLOOKUP($B134,IN_T10!$B$2:$AW$3000,36,FALSE))=TRUE,"",VLOOKUP($B134,IN_T10!$B$2:$AW$3000,36,FALSE))</f>
        <v>0</v>
      </c>
      <c r="AL134" s="469">
        <f>IF(ISERROR(VLOOKUP($B134,IN_T10!$B$2:$AW$3000,37,FALSE))=TRUE,"",VLOOKUP($B134,IN_T10!$B$2:$AW$3000,37,FALSE))</f>
        <v>0</v>
      </c>
      <c r="AM134" s="467">
        <f>IF(ISERROR(VLOOKUP($B134,IN_T10!$B$2:$AW$3000,38,FALSE))=TRUE,"",VLOOKUP($B134,IN_T10!$B$2:$AW$3000,38,FALSE))</f>
        <v>0</v>
      </c>
      <c r="AN134" s="469">
        <f>IF(ISERROR(VLOOKUP($B134,IN_T10!$B$2:$AW$3000,39,FALSE))=TRUE,"",VLOOKUP($B134,IN_T10!$B$2:$AW$3000,39,FALSE))</f>
        <v>0</v>
      </c>
      <c r="AO134" s="467">
        <f>IF(ISERROR(VLOOKUP($B134,IN_T10!$B$2:$AW$3000,40,FALSE))=TRUE,"",VLOOKUP($B134,IN_T10!$B$2:$AW$3000,40,FALSE))</f>
        <v>0</v>
      </c>
      <c r="AP134" s="469">
        <f>IF(ISERROR(VLOOKUP($B134,IN_T10!$B$2:$AW$3000,41,FALSE))=TRUE,"",VLOOKUP($B134,IN_T10!$B$2:$AW$3000,41,FALSE))</f>
        <v>0</v>
      </c>
      <c r="AQ134" s="467">
        <f>IF(ISERROR(VLOOKUP($B134,IN_T10!$B$2:$AW$3000,42,FALSE))=TRUE,"",VLOOKUP($B134,IN_T10!$B$2:$AW$3000,42,FALSE))</f>
        <v>0</v>
      </c>
      <c r="AR134" s="469">
        <f>IF(ISERROR(VLOOKUP($B134,IN_T10!$B$2:$AW$3000,43,FALSE))=TRUE,"",VLOOKUP($B134,IN_T10!$B$2:$AW$3000,43,FALSE))</f>
        <v>0</v>
      </c>
      <c r="AS134" s="467">
        <f>IF(ISERROR(VLOOKUP($B134,IN_T10!$B$2:$AW$3000,44,FALSE))=TRUE,"",VLOOKUP($B134,IN_T10!$B$2:$AW$3000,44,FALSE))</f>
        <v>0</v>
      </c>
      <c r="AT134" s="472">
        <f>IF(ISERROR(VLOOKUP($B134,IN_T10!$B$2:$AW$3000,45,FALSE))=TRUE,"",VLOOKUP($B134,IN_T10!$B$2:$AW$3000,45,FALSE))</f>
        <v>0</v>
      </c>
      <c r="AU134" s="1179">
        <f t="shared" si="3"/>
        <v>0</v>
      </c>
      <c r="AV134" s="1180">
        <f t="shared" si="4"/>
        <v>0</v>
      </c>
      <c r="AW134" s="1490" t="str">
        <f t="shared" si="5"/>
        <v>OK</v>
      </c>
      <c r="AX134" s="1488">
        <f>'t1'!K134-'t3'!C134-'t3'!E134-'t3'!G134-'t3'!I134+'t3'!K134+'t3'!M134+'t3'!O134</f>
        <v>0</v>
      </c>
      <c r="AY134" s="1489">
        <f>'t1'!L134-'t3'!D134-'t3'!F134-'t3'!H134-'t3'!J134+'t3'!L134+'t3'!N134+'t3'!P134</f>
        <v>0</v>
      </c>
      <c r="AZ134" s="937">
        <f>'t1'!M134</f>
        <v>0</v>
      </c>
    </row>
    <row r="135" spans="1:52" ht="14.25" customHeight="1" thickBot="1" x14ac:dyDescent="0.3">
      <c r="A135" s="1001" t="str">
        <f>'t1'!A135</f>
        <v>Collab.re tec. - prof.le - D</v>
      </c>
      <c r="B135" s="1027" t="str">
        <f>'t1'!B135</f>
        <v>T16026</v>
      </c>
      <c r="C135" s="467">
        <f>IF(ISERROR(VLOOKUP($B135,IN_T10!$B$2:$AW$3000,2,FALSE))=TRUE,"",VLOOKUP($B135,IN_T10!$B$2:$AW$3000,2,FALSE))</f>
        <v>0</v>
      </c>
      <c r="D135" s="469">
        <f>IF(ISERROR(VLOOKUP($B135,IN_T10!$B$2:$AW$3000,3,FALSE))=TRUE,"",VLOOKUP($B135,IN_T10!$B$2:$AW$3000,3,FALSE))</f>
        <v>0</v>
      </c>
      <c r="E135" s="467">
        <f>IF(ISERROR(VLOOKUP($B135,IN_T10!$B$2:$AW$3000,4,FALSE))=TRUE,"",VLOOKUP($B135,IN_T10!$B$2:$AW$3000,4,FALSE))</f>
        <v>0</v>
      </c>
      <c r="F135" s="469">
        <f>IF(ISERROR(VLOOKUP($B135,IN_T10!$B$2:$AW$3000,5,FALSE))=TRUE,"",VLOOKUP($B135,IN_T10!$B$2:$AW$3000,5,FALSE))</f>
        <v>0</v>
      </c>
      <c r="G135" s="467">
        <f>IF(ISERROR(VLOOKUP($B135,IN_T10!$B$2:$AW$3000,6,FALSE))=TRUE,"",VLOOKUP($B135,IN_T10!$B$2:$AW$3000,6,FALSE))</f>
        <v>0</v>
      </c>
      <c r="H135" s="469">
        <f>IF(ISERROR(VLOOKUP($B135,IN_T10!$B$2:$AW$3000,7,FALSE))=TRUE,"",VLOOKUP($B135,IN_T10!$B$2:$AW$3000,7,FALSE))</f>
        <v>0</v>
      </c>
      <c r="I135" s="467">
        <f>IF(ISERROR(VLOOKUP($B135,IN_T10!$B$2:$AW$3000,8,FALSE))=TRUE,"",VLOOKUP($B135,IN_T10!$B$2:$AW$3000,8,FALSE))</f>
        <v>0</v>
      </c>
      <c r="J135" s="469">
        <f>IF(ISERROR(VLOOKUP($B135,IN_T10!$B$2:$AW$3000,9,FALSE))=TRUE,"",VLOOKUP($B135,IN_T10!$B$2:$AW$3000,9,FALSE))</f>
        <v>0</v>
      </c>
      <c r="K135" s="467">
        <f>IF(ISERROR(VLOOKUP($B135,IN_T10!$B$2:$AW$3000,10,FALSE))=TRUE,"",VLOOKUP($B135,IN_T10!$B$2:$AW$3000,10,FALSE))</f>
        <v>0</v>
      </c>
      <c r="L135" s="469">
        <f>IF(ISERROR(VLOOKUP($B135,IN_T10!$B$2:$AW$3000,11,FALSE))=TRUE,"",VLOOKUP($B135,IN_T10!$B$2:$AW$3000,11,FALSE))</f>
        <v>0</v>
      </c>
      <c r="M135" s="467">
        <f>IF(ISERROR(VLOOKUP($B135,IN_T10!$B$2:$AW$3000,12,FALSE))=TRUE,"",VLOOKUP($B135,IN_T10!$B$2:$AW$3000,12,FALSE))</f>
        <v>0</v>
      </c>
      <c r="N135" s="469">
        <f>IF(ISERROR(VLOOKUP($B135,IN_T10!$B$2:$AW$3000,13,FALSE))=TRUE,"",VLOOKUP($B135,IN_T10!$B$2:$AW$3000,13,FALSE))</f>
        <v>0</v>
      </c>
      <c r="O135" s="467">
        <f>IF(ISERROR(VLOOKUP($B135,IN_T10!$B$2:$AW$3000,14,FALSE))=TRUE,"",VLOOKUP($B135,IN_T10!$B$2:$AW$3000,14,FALSE))</f>
        <v>0</v>
      </c>
      <c r="P135" s="469">
        <f>IF(ISERROR(VLOOKUP($B135,IN_T10!$B$2:$AW$3000,15,FALSE))=TRUE,"",VLOOKUP($B135,IN_T10!$B$2:$AW$3000,15,FALSE))</f>
        <v>0</v>
      </c>
      <c r="Q135" s="467">
        <f>IF(ISERROR(VLOOKUP($B135,IN_T10!$B$2:$AW$3000,16,FALSE))=TRUE,"",VLOOKUP($B135,IN_T10!$B$2:$AW$3000,16,FALSE))</f>
        <v>0</v>
      </c>
      <c r="R135" s="469">
        <f>IF(ISERROR(VLOOKUP($B135,IN_T10!$B$2:$AW$3000,17,FALSE))=TRUE,"",VLOOKUP($B135,IN_T10!$B$2:$AW$3000,17,FALSE))</f>
        <v>0</v>
      </c>
      <c r="S135" s="467">
        <f>IF(ISERROR(VLOOKUP($B135,IN_T10!$B$2:$AW$3000,18,FALSE))=TRUE,"",VLOOKUP($B135,IN_T10!$B$2:$AW$3000,18,FALSE))</f>
        <v>0</v>
      </c>
      <c r="T135" s="469">
        <f>IF(ISERROR(VLOOKUP($B135,IN_T10!$B$2:$AW$3000,19,FALSE))=TRUE,"",VLOOKUP($B135,IN_T10!$B$2:$AW$3000,19,FALSE))</f>
        <v>0</v>
      </c>
      <c r="U135" s="467">
        <v>7</v>
      </c>
      <c r="V135" s="469">
        <v>0</v>
      </c>
      <c r="W135" s="467">
        <f>IF(ISERROR(VLOOKUP($B135,IN_T10!$B$2:$AW$3000,22,FALSE))=TRUE,"",VLOOKUP($B135,IN_T10!$B$2:$AW$3000,22,FALSE))</f>
        <v>0</v>
      </c>
      <c r="X135" s="469">
        <f>IF(ISERROR(VLOOKUP($B135,IN_T10!$B$2:$AW$3000,23,FALSE))=TRUE,"",VLOOKUP($B135,IN_T10!$B$2:$AW$3000,23,FALSE))</f>
        <v>0</v>
      </c>
      <c r="Y135" s="467">
        <f>IF(ISERROR(VLOOKUP($B135,IN_T10!$B$2:$AW$3000,24,FALSE))=TRUE,"",VLOOKUP($B135,IN_T10!$B$2:$AW$3000,24,FALSE))</f>
        <v>0</v>
      </c>
      <c r="Z135" s="469">
        <f>IF(ISERROR(VLOOKUP($B135,IN_T10!$B$2:$AW$3000,25,FALSE))=TRUE,"",VLOOKUP($B135,IN_T10!$B$2:$AW$3000,25,FALSE))</f>
        <v>0</v>
      </c>
      <c r="AA135" s="467">
        <f>IF(ISERROR(VLOOKUP($B135,IN_T10!$B$2:$AW$3000,26,FALSE))=TRUE,"",VLOOKUP($B135,IN_T10!$B$2:$AW$3000,26,FALSE))</f>
        <v>0</v>
      </c>
      <c r="AB135" s="469">
        <f>IF(ISERROR(VLOOKUP($B135,IN_T10!$B$2:$AW$3000,27,FALSE))=TRUE,"",VLOOKUP($B135,IN_T10!$B$2:$AW$3000,27,FALSE))</f>
        <v>0</v>
      </c>
      <c r="AC135" s="467">
        <f>IF(ISERROR(VLOOKUP($B135,IN_T10!$B$2:$AW$3000,28,FALSE))=TRUE,"",VLOOKUP($B135,IN_T10!$B$2:$AW$3000,28,FALSE))</f>
        <v>0</v>
      </c>
      <c r="AD135" s="469">
        <f>IF(ISERROR(VLOOKUP($B135,IN_T10!$B$2:$AW$3000,29,FALSE))=TRUE,"",VLOOKUP($B135,IN_T10!$B$2:$AW$3000,29,FALSE))</f>
        <v>0</v>
      </c>
      <c r="AE135" s="467">
        <f>IF(ISERROR(VLOOKUP($B135,IN_T10!$B$2:$AW$3000,30,FALSE))=TRUE,"",VLOOKUP($B135,IN_T10!$B$2:$AW$3000,30,FALSE))</f>
        <v>0</v>
      </c>
      <c r="AF135" s="469">
        <f>IF(ISERROR(VLOOKUP($B135,IN_T10!$B$2:$AW$3000,31,FALSE))=TRUE,"",VLOOKUP($B135,IN_T10!$B$2:$AW$3000,31,FALSE))</f>
        <v>0</v>
      </c>
      <c r="AG135" s="467">
        <f>IF(ISERROR(VLOOKUP($B135,IN_T10!$B$2:$AW$3000,32,FALSE))=TRUE,"",VLOOKUP($B135,IN_T10!$B$2:$AW$3000,32,FALSE))</f>
        <v>0</v>
      </c>
      <c r="AH135" s="469">
        <f>IF(ISERROR(VLOOKUP($B135,IN_T10!$B$2:$AW$3000,33,FALSE))=TRUE,"",VLOOKUP($B135,IN_T10!$B$2:$AW$3000,33,FALSE))</f>
        <v>0</v>
      </c>
      <c r="AI135" s="467">
        <f>IF(ISERROR(VLOOKUP($B135,IN_T10!$B$2:$AW$3000,34,FALSE))=TRUE,"",VLOOKUP($B135,IN_T10!$B$2:$AW$3000,34,FALSE))</f>
        <v>0</v>
      </c>
      <c r="AJ135" s="469">
        <f>IF(ISERROR(VLOOKUP($B135,IN_T10!$B$2:$AW$3000,35,FALSE))=TRUE,"",VLOOKUP($B135,IN_T10!$B$2:$AW$3000,35,FALSE))</f>
        <v>0</v>
      </c>
      <c r="AK135" s="467">
        <f>IF(ISERROR(VLOOKUP($B135,IN_T10!$B$2:$AW$3000,36,FALSE))=TRUE,"",VLOOKUP($B135,IN_T10!$B$2:$AW$3000,36,FALSE))</f>
        <v>0</v>
      </c>
      <c r="AL135" s="469">
        <f>IF(ISERROR(VLOOKUP($B135,IN_T10!$B$2:$AW$3000,37,FALSE))=TRUE,"",VLOOKUP($B135,IN_T10!$B$2:$AW$3000,37,FALSE))</f>
        <v>0</v>
      </c>
      <c r="AM135" s="467">
        <f>IF(ISERROR(VLOOKUP($B135,IN_T10!$B$2:$AW$3000,38,FALSE))=TRUE,"",VLOOKUP($B135,IN_T10!$B$2:$AW$3000,38,FALSE))</f>
        <v>0</v>
      </c>
      <c r="AN135" s="469">
        <f>IF(ISERROR(VLOOKUP($B135,IN_T10!$B$2:$AW$3000,39,FALSE))=TRUE,"",VLOOKUP($B135,IN_T10!$B$2:$AW$3000,39,FALSE))</f>
        <v>0</v>
      </c>
      <c r="AO135" s="467">
        <f>IF(ISERROR(VLOOKUP($B135,IN_T10!$B$2:$AW$3000,40,FALSE))=TRUE,"",VLOOKUP($B135,IN_T10!$B$2:$AW$3000,40,FALSE))</f>
        <v>0</v>
      </c>
      <c r="AP135" s="469">
        <f>IF(ISERROR(VLOOKUP($B135,IN_T10!$B$2:$AW$3000,41,FALSE))=TRUE,"",VLOOKUP($B135,IN_T10!$B$2:$AW$3000,41,FALSE))</f>
        <v>0</v>
      </c>
      <c r="AQ135" s="467">
        <f>IF(ISERROR(VLOOKUP($B135,IN_T10!$B$2:$AW$3000,42,FALSE))=TRUE,"",VLOOKUP($B135,IN_T10!$B$2:$AW$3000,42,FALSE))</f>
        <v>0</v>
      </c>
      <c r="AR135" s="469">
        <f>IF(ISERROR(VLOOKUP($B135,IN_T10!$B$2:$AW$3000,43,FALSE))=TRUE,"",VLOOKUP($B135,IN_T10!$B$2:$AW$3000,43,FALSE))</f>
        <v>0</v>
      </c>
      <c r="AS135" s="467">
        <f>IF(ISERROR(VLOOKUP($B135,IN_T10!$B$2:$AW$3000,44,FALSE))=TRUE,"",VLOOKUP($B135,IN_T10!$B$2:$AW$3000,44,FALSE))</f>
        <v>0</v>
      </c>
      <c r="AT135" s="472">
        <f>IF(ISERROR(VLOOKUP($B135,IN_T10!$B$2:$AW$3000,45,FALSE))=TRUE,"",VLOOKUP($B135,IN_T10!$B$2:$AW$3000,45,FALSE))</f>
        <v>0</v>
      </c>
      <c r="AU135" s="1179">
        <f t="shared" si="3"/>
        <v>7</v>
      </c>
      <c r="AV135" s="1180">
        <f t="shared" si="4"/>
        <v>0</v>
      </c>
      <c r="AW135" s="1490" t="str">
        <f t="shared" si="5"/>
        <v>OK</v>
      </c>
      <c r="AX135" s="1488">
        <f>'t1'!K135-'t3'!C135-'t3'!E135-'t3'!G135-'t3'!I135+'t3'!K135+'t3'!M135+'t3'!O135</f>
        <v>7</v>
      </c>
      <c r="AY135" s="1489">
        <f>'t1'!L135-'t3'!D135-'t3'!F135-'t3'!H135-'t3'!J135+'t3'!L135+'t3'!N135+'t3'!P135</f>
        <v>0</v>
      </c>
      <c r="AZ135" s="937">
        <f>'t1'!M135</f>
        <v>1</v>
      </c>
    </row>
    <row r="136" spans="1:52" ht="14.25" customHeight="1" thickBot="1" x14ac:dyDescent="0.3">
      <c r="A136" s="1001" t="str">
        <f>'t1'!A136</f>
        <v>Oper.re prof.le assistente soc. - C</v>
      </c>
      <c r="B136" s="1027" t="str">
        <f>'t1'!B136</f>
        <v>T14050</v>
      </c>
      <c r="C136" s="467">
        <f>IF(ISERROR(VLOOKUP($B136,IN_T10!$B$2:$AW$3000,2,FALSE))=TRUE,"",VLOOKUP($B136,IN_T10!$B$2:$AW$3000,2,FALSE))</f>
        <v>0</v>
      </c>
      <c r="D136" s="469">
        <f>IF(ISERROR(VLOOKUP($B136,IN_T10!$B$2:$AW$3000,3,FALSE))=TRUE,"",VLOOKUP($B136,IN_T10!$B$2:$AW$3000,3,FALSE))</f>
        <v>0</v>
      </c>
      <c r="E136" s="467">
        <f>IF(ISERROR(VLOOKUP($B136,IN_T10!$B$2:$AW$3000,4,FALSE))=TRUE,"",VLOOKUP($B136,IN_T10!$B$2:$AW$3000,4,FALSE))</f>
        <v>0</v>
      </c>
      <c r="F136" s="469">
        <f>IF(ISERROR(VLOOKUP($B136,IN_T10!$B$2:$AW$3000,5,FALSE))=TRUE,"",VLOOKUP($B136,IN_T10!$B$2:$AW$3000,5,FALSE))</f>
        <v>0</v>
      </c>
      <c r="G136" s="467">
        <f>IF(ISERROR(VLOOKUP($B136,IN_T10!$B$2:$AW$3000,6,FALSE))=TRUE,"",VLOOKUP($B136,IN_T10!$B$2:$AW$3000,6,FALSE))</f>
        <v>0</v>
      </c>
      <c r="H136" s="469">
        <f>IF(ISERROR(VLOOKUP($B136,IN_T10!$B$2:$AW$3000,7,FALSE))=TRUE,"",VLOOKUP($B136,IN_T10!$B$2:$AW$3000,7,FALSE))</f>
        <v>0</v>
      </c>
      <c r="I136" s="467">
        <f>IF(ISERROR(VLOOKUP($B136,IN_T10!$B$2:$AW$3000,8,FALSE))=TRUE,"",VLOOKUP($B136,IN_T10!$B$2:$AW$3000,8,FALSE))</f>
        <v>0</v>
      </c>
      <c r="J136" s="469">
        <f>IF(ISERROR(VLOOKUP($B136,IN_T10!$B$2:$AW$3000,9,FALSE))=TRUE,"",VLOOKUP($B136,IN_T10!$B$2:$AW$3000,9,FALSE))</f>
        <v>0</v>
      </c>
      <c r="K136" s="467">
        <f>IF(ISERROR(VLOOKUP($B136,IN_T10!$B$2:$AW$3000,10,FALSE))=TRUE,"",VLOOKUP($B136,IN_T10!$B$2:$AW$3000,10,FALSE))</f>
        <v>0</v>
      </c>
      <c r="L136" s="469">
        <f>IF(ISERROR(VLOOKUP($B136,IN_T10!$B$2:$AW$3000,11,FALSE))=TRUE,"",VLOOKUP($B136,IN_T10!$B$2:$AW$3000,11,FALSE))</f>
        <v>0</v>
      </c>
      <c r="M136" s="467">
        <f>IF(ISERROR(VLOOKUP($B136,IN_T10!$B$2:$AW$3000,12,FALSE))=TRUE,"",VLOOKUP($B136,IN_T10!$B$2:$AW$3000,12,FALSE))</f>
        <v>0</v>
      </c>
      <c r="N136" s="469">
        <f>IF(ISERROR(VLOOKUP($B136,IN_T10!$B$2:$AW$3000,13,FALSE))=TRUE,"",VLOOKUP($B136,IN_T10!$B$2:$AW$3000,13,FALSE))</f>
        <v>0</v>
      </c>
      <c r="O136" s="467">
        <f>IF(ISERROR(VLOOKUP($B136,IN_T10!$B$2:$AW$3000,14,FALSE))=TRUE,"",VLOOKUP($B136,IN_T10!$B$2:$AW$3000,14,FALSE))</f>
        <v>0</v>
      </c>
      <c r="P136" s="469">
        <f>IF(ISERROR(VLOOKUP($B136,IN_T10!$B$2:$AW$3000,15,FALSE))=TRUE,"",VLOOKUP($B136,IN_T10!$B$2:$AW$3000,15,FALSE))</f>
        <v>0</v>
      </c>
      <c r="Q136" s="467">
        <f>IF(ISERROR(VLOOKUP($B136,IN_T10!$B$2:$AW$3000,16,FALSE))=TRUE,"",VLOOKUP($B136,IN_T10!$B$2:$AW$3000,16,FALSE))</f>
        <v>0</v>
      </c>
      <c r="R136" s="469">
        <f>IF(ISERROR(VLOOKUP($B136,IN_T10!$B$2:$AW$3000,17,FALSE))=TRUE,"",VLOOKUP($B136,IN_T10!$B$2:$AW$3000,17,FALSE))</f>
        <v>0</v>
      </c>
      <c r="S136" s="467">
        <f>IF(ISERROR(VLOOKUP($B136,IN_T10!$B$2:$AW$3000,18,FALSE))=TRUE,"",VLOOKUP($B136,IN_T10!$B$2:$AW$3000,18,FALSE))</f>
        <v>0</v>
      </c>
      <c r="T136" s="469">
        <f>IF(ISERROR(VLOOKUP($B136,IN_T10!$B$2:$AW$3000,19,FALSE))=TRUE,"",VLOOKUP($B136,IN_T10!$B$2:$AW$3000,19,FALSE))</f>
        <v>0</v>
      </c>
      <c r="U136" s="467">
        <v>0</v>
      </c>
      <c r="V136" s="469">
        <v>0</v>
      </c>
      <c r="W136" s="467">
        <f>IF(ISERROR(VLOOKUP($B136,IN_T10!$B$2:$AW$3000,22,FALSE))=TRUE,"",VLOOKUP($B136,IN_T10!$B$2:$AW$3000,22,FALSE))</f>
        <v>0</v>
      </c>
      <c r="X136" s="469">
        <f>IF(ISERROR(VLOOKUP($B136,IN_T10!$B$2:$AW$3000,23,FALSE))=TRUE,"",VLOOKUP($B136,IN_T10!$B$2:$AW$3000,23,FALSE))</f>
        <v>0</v>
      </c>
      <c r="Y136" s="467">
        <f>IF(ISERROR(VLOOKUP($B136,IN_T10!$B$2:$AW$3000,24,FALSE))=TRUE,"",VLOOKUP($B136,IN_T10!$B$2:$AW$3000,24,FALSE))</f>
        <v>0</v>
      </c>
      <c r="Z136" s="469">
        <f>IF(ISERROR(VLOOKUP($B136,IN_T10!$B$2:$AW$3000,25,FALSE))=TRUE,"",VLOOKUP($B136,IN_T10!$B$2:$AW$3000,25,FALSE))</f>
        <v>0</v>
      </c>
      <c r="AA136" s="467">
        <f>IF(ISERROR(VLOOKUP($B136,IN_T10!$B$2:$AW$3000,26,FALSE))=TRUE,"",VLOOKUP($B136,IN_T10!$B$2:$AW$3000,26,FALSE))</f>
        <v>0</v>
      </c>
      <c r="AB136" s="469">
        <f>IF(ISERROR(VLOOKUP($B136,IN_T10!$B$2:$AW$3000,27,FALSE))=TRUE,"",VLOOKUP($B136,IN_T10!$B$2:$AW$3000,27,FALSE))</f>
        <v>0</v>
      </c>
      <c r="AC136" s="467">
        <f>IF(ISERROR(VLOOKUP($B136,IN_T10!$B$2:$AW$3000,28,FALSE))=TRUE,"",VLOOKUP($B136,IN_T10!$B$2:$AW$3000,28,FALSE))</f>
        <v>0</v>
      </c>
      <c r="AD136" s="469">
        <f>IF(ISERROR(VLOOKUP($B136,IN_T10!$B$2:$AW$3000,29,FALSE))=TRUE,"",VLOOKUP($B136,IN_T10!$B$2:$AW$3000,29,FALSE))</f>
        <v>0</v>
      </c>
      <c r="AE136" s="467">
        <f>IF(ISERROR(VLOOKUP($B136,IN_T10!$B$2:$AW$3000,30,FALSE))=TRUE,"",VLOOKUP($B136,IN_T10!$B$2:$AW$3000,30,FALSE))</f>
        <v>0</v>
      </c>
      <c r="AF136" s="469">
        <f>IF(ISERROR(VLOOKUP($B136,IN_T10!$B$2:$AW$3000,31,FALSE))=TRUE,"",VLOOKUP($B136,IN_T10!$B$2:$AW$3000,31,FALSE))</f>
        <v>0</v>
      </c>
      <c r="AG136" s="467">
        <f>IF(ISERROR(VLOOKUP($B136,IN_T10!$B$2:$AW$3000,32,FALSE))=TRUE,"",VLOOKUP($B136,IN_T10!$B$2:$AW$3000,32,FALSE))</f>
        <v>0</v>
      </c>
      <c r="AH136" s="469">
        <f>IF(ISERROR(VLOOKUP($B136,IN_T10!$B$2:$AW$3000,33,FALSE))=TRUE,"",VLOOKUP($B136,IN_T10!$B$2:$AW$3000,33,FALSE))</f>
        <v>0</v>
      </c>
      <c r="AI136" s="467">
        <f>IF(ISERROR(VLOOKUP($B136,IN_T10!$B$2:$AW$3000,34,FALSE))=TRUE,"",VLOOKUP($B136,IN_T10!$B$2:$AW$3000,34,FALSE))</f>
        <v>0</v>
      </c>
      <c r="AJ136" s="469">
        <f>IF(ISERROR(VLOOKUP($B136,IN_T10!$B$2:$AW$3000,35,FALSE))=TRUE,"",VLOOKUP($B136,IN_T10!$B$2:$AW$3000,35,FALSE))</f>
        <v>0</v>
      </c>
      <c r="AK136" s="467">
        <f>IF(ISERROR(VLOOKUP($B136,IN_T10!$B$2:$AW$3000,36,FALSE))=TRUE,"",VLOOKUP($B136,IN_T10!$B$2:$AW$3000,36,FALSE))</f>
        <v>0</v>
      </c>
      <c r="AL136" s="469">
        <f>IF(ISERROR(VLOOKUP($B136,IN_T10!$B$2:$AW$3000,37,FALSE))=TRUE,"",VLOOKUP($B136,IN_T10!$B$2:$AW$3000,37,FALSE))</f>
        <v>0</v>
      </c>
      <c r="AM136" s="467">
        <f>IF(ISERROR(VLOOKUP($B136,IN_T10!$B$2:$AW$3000,38,FALSE))=TRUE,"",VLOOKUP($B136,IN_T10!$B$2:$AW$3000,38,FALSE))</f>
        <v>0</v>
      </c>
      <c r="AN136" s="469">
        <f>IF(ISERROR(VLOOKUP($B136,IN_T10!$B$2:$AW$3000,39,FALSE))=TRUE,"",VLOOKUP($B136,IN_T10!$B$2:$AW$3000,39,FALSE))</f>
        <v>0</v>
      </c>
      <c r="AO136" s="467">
        <f>IF(ISERROR(VLOOKUP($B136,IN_T10!$B$2:$AW$3000,40,FALSE))=TRUE,"",VLOOKUP($B136,IN_T10!$B$2:$AW$3000,40,FALSE))</f>
        <v>0</v>
      </c>
      <c r="AP136" s="469">
        <f>IF(ISERROR(VLOOKUP($B136,IN_T10!$B$2:$AW$3000,41,FALSE))=TRUE,"",VLOOKUP($B136,IN_T10!$B$2:$AW$3000,41,FALSE))</f>
        <v>0</v>
      </c>
      <c r="AQ136" s="467">
        <f>IF(ISERROR(VLOOKUP($B136,IN_T10!$B$2:$AW$3000,42,FALSE))=TRUE,"",VLOOKUP($B136,IN_T10!$B$2:$AW$3000,42,FALSE))</f>
        <v>0</v>
      </c>
      <c r="AR136" s="469">
        <f>IF(ISERROR(VLOOKUP($B136,IN_T10!$B$2:$AW$3000,43,FALSE))=TRUE,"",VLOOKUP($B136,IN_T10!$B$2:$AW$3000,43,FALSE))</f>
        <v>0</v>
      </c>
      <c r="AS136" s="467">
        <f>IF(ISERROR(VLOOKUP($B136,IN_T10!$B$2:$AW$3000,44,FALSE))=TRUE,"",VLOOKUP($B136,IN_T10!$B$2:$AW$3000,44,FALSE))</f>
        <v>0</v>
      </c>
      <c r="AT136" s="472">
        <f>IF(ISERROR(VLOOKUP($B136,IN_T10!$B$2:$AW$3000,45,FALSE))=TRUE,"",VLOOKUP($B136,IN_T10!$B$2:$AW$3000,45,FALSE))</f>
        <v>0</v>
      </c>
      <c r="AU136" s="1179">
        <f t="shared" ref="AU136:AU158" si="6">SUM(S136,U136,W136,Y136,C136,E136,G136,I136,K136,M136,O136,Q136,AA136,AC136,AE136,AG136,AI136,AK136,AM136,AO136,AQ136,AS136)</f>
        <v>0</v>
      </c>
      <c r="AV136" s="1180">
        <f t="shared" ref="AV136:AV158" si="7">SUM(T136,V136,X136,Z136,D136,F136,H136,J136,L136,N136,P136,R136,AB136,AD136,AF136,AH136,AJ136,AL136,AN136,AP136,AR136,AT136)</f>
        <v>0</v>
      </c>
      <c r="AW136" s="1490" t="str">
        <f t="shared" ref="AW136:AW158" si="8">IF((AU136+AV136)=(AX136+AY136),"OK","Controllare totale")</f>
        <v>OK</v>
      </c>
      <c r="AX136" s="1488">
        <f>'t1'!K136-'t3'!C136-'t3'!E136-'t3'!G136-'t3'!I136+'t3'!K136+'t3'!M136+'t3'!O136</f>
        <v>0</v>
      </c>
      <c r="AY136" s="1489">
        <f>'t1'!L136-'t3'!D136-'t3'!F136-'t3'!H136-'t3'!J136+'t3'!L136+'t3'!N136+'t3'!P136</f>
        <v>0</v>
      </c>
      <c r="AZ136" s="937">
        <f>'t1'!M136</f>
        <v>0</v>
      </c>
    </row>
    <row r="137" spans="1:52" ht="14.25" customHeight="1" thickBot="1" x14ac:dyDescent="0.3">
      <c r="A137" s="1001" t="str">
        <f>'t1'!A137</f>
        <v>Assistente tecnico - C</v>
      </c>
      <c r="B137" s="1027" t="str">
        <f>'t1'!B137</f>
        <v>T14007</v>
      </c>
      <c r="C137" s="467">
        <f>IF(ISERROR(VLOOKUP($B137,IN_T10!$B$2:$AW$3000,2,FALSE))=TRUE,"",VLOOKUP($B137,IN_T10!$B$2:$AW$3000,2,FALSE))</f>
        <v>0</v>
      </c>
      <c r="D137" s="469">
        <f>IF(ISERROR(VLOOKUP($B137,IN_T10!$B$2:$AW$3000,3,FALSE))=TRUE,"",VLOOKUP($B137,IN_T10!$B$2:$AW$3000,3,FALSE))</f>
        <v>0</v>
      </c>
      <c r="E137" s="467">
        <f>IF(ISERROR(VLOOKUP($B137,IN_T10!$B$2:$AW$3000,4,FALSE))=TRUE,"",VLOOKUP($B137,IN_T10!$B$2:$AW$3000,4,FALSE))</f>
        <v>0</v>
      </c>
      <c r="F137" s="469">
        <f>IF(ISERROR(VLOOKUP($B137,IN_T10!$B$2:$AW$3000,5,FALSE))=TRUE,"",VLOOKUP($B137,IN_T10!$B$2:$AW$3000,5,FALSE))</f>
        <v>0</v>
      </c>
      <c r="G137" s="467">
        <f>IF(ISERROR(VLOOKUP($B137,IN_T10!$B$2:$AW$3000,6,FALSE))=TRUE,"",VLOOKUP($B137,IN_T10!$B$2:$AW$3000,6,FALSE))</f>
        <v>0</v>
      </c>
      <c r="H137" s="469">
        <f>IF(ISERROR(VLOOKUP($B137,IN_T10!$B$2:$AW$3000,7,FALSE))=TRUE,"",VLOOKUP($B137,IN_T10!$B$2:$AW$3000,7,FALSE))</f>
        <v>0</v>
      </c>
      <c r="I137" s="467">
        <f>IF(ISERROR(VLOOKUP($B137,IN_T10!$B$2:$AW$3000,8,FALSE))=TRUE,"",VLOOKUP($B137,IN_T10!$B$2:$AW$3000,8,FALSE))</f>
        <v>0</v>
      </c>
      <c r="J137" s="469">
        <f>IF(ISERROR(VLOOKUP($B137,IN_T10!$B$2:$AW$3000,9,FALSE))=TRUE,"",VLOOKUP($B137,IN_T10!$B$2:$AW$3000,9,FALSE))</f>
        <v>0</v>
      </c>
      <c r="K137" s="467">
        <f>IF(ISERROR(VLOOKUP($B137,IN_T10!$B$2:$AW$3000,10,FALSE))=TRUE,"",VLOOKUP($B137,IN_T10!$B$2:$AW$3000,10,FALSE))</f>
        <v>0</v>
      </c>
      <c r="L137" s="469">
        <f>IF(ISERROR(VLOOKUP($B137,IN_T10!$B$2:$AW$3000,11,FALSE))=TRUE,"",VLOOKUP($B137,IN_T10!$B$2:$AW$3000,11,FALSE))</f>
        <v>0</v>
      </c>
      <c r="M137" s="467">
        <f>IF(ISERROR(VLOOKUP($B137,IN_T10!$B$2:$AW$3000,12,FALSE))=TRUE,"",VLOOKUP($B137,IN_T10!$B$2:$AW$3000,12,FALSE))</f>
        <v>0</v>
      </c>
      <c r="N137" s="469">
        <f>IF(ISERROR(VLOOKUP($B137,IN_T10!$B$2:$AW$3000,13,FALSE))=TRUE,"",VLOOKUP($B137,IN_T10!$B$2:$AW$3000,13,FALSE))</f>
        <v>0</v>
      </c>
      <c r="O137" s="467">
        <f>IF(ISERROR(VLOOKUP($B137,IN_T10!$B$2:$AW$3000,14,FALSE))=TRUE,"",VLOOKUP($B137,IN_T10!$B$2:$AW$3000,14,FALSE))</f>
        <v>0</v>
      </c>
      <c r="P137" s="469">
        <f>IF(ISERROR(VLOOKUP($B137,IN_T10!$B$2:$AW$3000,15,FALSE))=TRUE,"",VLOOKUP($B137,IN_T10!$B$2:$AW$3000,15,FALSE))</f>
        <v>0</v>
      </c>
      <c r="Q137" s="467">
        <f>IF(ISERROR(VLOOKUP($B137,IN_T10!$B$2:$AW$3000,16,FALSE))=TRUE,"",VLOOKUP($B137,IN_T10!$B$2:$AW$3000,16,FALSE))</f>
        <v>0</v>
      </c>
      <c r="R137" s="469">
        <f>IF(ISERROR(VLOOKUP($B137,IN_T10!$B$2:$AW$3000,17,FALSE))=TRUE,"",VLOOKUP($B137,IN_T10!$B$2:$AW$3000,17,FALSE))</f>
        <v>0</v>
      </c>
      <c r="S137" s="467">
        <f>IF(ISERROR(VLOOKUP($B137,IN_T10!$B$2:$AW$3000,18,FALSE))=TRUE,"",VLOOKUP($B137,IN_T10!$B$2:$AW$3000,18,FALSE))</f>
        <v>0</v>
      </c>
      <c r="T137" s="469">
        <f>IF(ISERROR(VLOOKUP($B137,IN_T10!$B$2:$AW$3000,19,FALSE))=TRUE,"",VLOOKUP($B137,IN_T10!$B$2:$AW$3000,19,FALSE))</f>
        <v>0</v>
      </c>
      <c r="U137" s="467">
        <v>13</v>
      </c>
      <c r="V137" s="469">
        <v>2</v>
      </c>
      <c r="W137" s="467">
        <f>IF(ISERROR(VLOOKUP($B137,IN_T10!$B$2:$AW$3000,22,FALSE))=TRUE,"",VLOOKUP($B137,IN_T10!$B$2:$AW$3000,22,FALSE))</f>
        <v>0</v>
      </c>
      <c r="X137" s="469">
        <f>IF(ISERROR(VLOOKUP($B137,IN_T10!$B$2:$AW$3000,23,FALSE))=TRUE,"",VLOOKUP($B137,IN_T10!$B$2:$AW$3000,23,FALSE))</f>
        <v>0</v>
      </c>
      <c r="Y137" s="467">
        <f>IF(ISERROR(VLOOKUP($B137,IN_T10!$B$2:$AW$3000,24,FALSE))=TRUE,"",VLOOKUP($B137,IN_T10!$B$2:$AW$3000,24,FALSE))</f>
        <v>0</v>
      </c>
      <c r="Z137" s="469">
        <f>IF(ISERROR(VLOOKUP($B137,IN_T10!$B$2:$AW$3000,25,FALSE))=TRUE,"",VLOOKUP($B137,IN_T10!$B$2:$AW$3000,25,FALSE))</f>
        <v>0</v>
      </c>
      <c r="AA137" s="467">
        <f>IF(ISERROR(VLOOKUP($B137,IN_T10!$B$2:$AW$3000,26,FALSE))=TRUE,"",VLOOKUP($B137,IN_T10!$B$2:$AW$3000,26,FALSE))</f>
        <v>0</v>
      </c>
      <c r="AB137" s="469">
        <f>IF(ISERROR(VLOOKUP($B137,IN_T10!$B$2:$AW$3000,27,FALSE))=TRUE,"",VLOOKUP($B137,IN_T10!$B$2:$AW$3000,27,FALSE))</f>
        <v>0</v>
      </c>
      <c r="AC137" s="467">
        <f>IF(ISERROR(VLOOKUP($B137,IN_T10!$B$2:$AW$3000,28,FALSE))=TRUE,"",VLOOKUP($B137,IN_T10!$B$2:$AW$3000,28,FALSE))</f>
        <v>0</v>
      </c>
      <c r="AD137" s="469">
        <f>IF(ISERROR(VLOOKUP($B137,IN_T10!$B$2:$AW$3000,29,FALSE))=TRUE,"",VLOOKUP($B137,IN_T10!$B$2:$AW$3000,29,FALSE))</f>
        <v>0</v>
      </c>
      <c r="AE137" s="467">
        <f>IF(ISERROR(VLOOKUP($B137,IN_T10!$B$2:$AW$3000,30,FALSE))=TRUE,"",VLOOKUP($B137,IN_T10!$B$2:$AW$3000,30,FALSE))</f>
        <v>0</v>
      </c>
      <c r="AF137" s="469">
        <f>IF(ISERROR(VLOOKUP($B137,IN_T10!$B$2:$AW$3000,31,FALSE))=TRUE,"",VLOOKUP($B137,IN_T10!$B$2:$AW$3000,31,FALSE))</f>
        <v>0</v>
      </c>
      <c r="AG137" s="467">
        <f>IF(ISERROR(VLOOKUP($B137,IN_T10!$B$2:$AW$3000,32,FALSE))=TRUE,"",VLOOKUP($B137,IN_T10!$B$2:$AW$3000,32,FALSE))</f>
        <v>0</v>
      </c>
      <c r="AH137" s="469">
        <f>IF(ISERROR(VLOOKUP($B137,IN_T10!$B$2:$AW$3000,33,FALSE))=TRUE,"",VLOOKUP($B137,IN_T10!$B$2:$AW$3000,33,FALSE))</f>
        <v>0</v>
      </c>
      <c r="AI137" s="467">
        <f>IF(ISERROR(VLOOKUP($B137,IN_T10!$B$2:$AW$3000,34,FALSE))=TRUE,"",VLOOKUP($B137,IN_T10!$B$2:$AW$3000,34,FALSE))</f>
        <v>0</v>
      </c>
      <c r="AJ137" s="469">
        <f>IF(ISERROR(VLOOKUP($B137,IN_T10!$B$2:$AW$3000,35,FALSE))=TRUE,"",VLOOKUP($B137,IN_T10!$B$2:$AW$3000,35,FALSE))</f>
        <v>0</v>
      </c>
      <c r="AK137" s="467">
        <f>IF(ISERROR(VLOOKUP($B137,IN_T10!$B$2:$AW$3000,36,FALSE))=TRUE,"",VLOOKUP($B137,IN_T10!$B$2:$AW$3000,36,FALSE))</f>
        <v>0</v>
      </c>
      <c r="AL137" s="469">
        <f>IF(ISERROR(VLOOKUP($B137,IN_T10!$B$2:$AW$3000,37,FALSE))=TRUE,"",VLOOKUP($B137,IN_T10!$B$2:$AW$3000,37,FALSE))</f>
        <v>0</v>
      </c>
      <c r="AM137" s="467">
        <f>IF(ISERROR(VLOOKUP($B137,IN_T10!$B$2:$AW$3000,38,FALSE))=TRUE,"",VLOOKUP($B137,IN_T10!$B$2:$AW$3000,38,FALSE))</f>
        <v>0</v>
      </c>
      <c r="AN137" s="469">
        <f>IF(ISERROR(VLOOKUP($B137,IN_T10!$B$2:$AW$3000,39,FALSE))=TRUE,"",VLOOKUP($B137,IN_T10!$B$2:$AW$3000,39,FALSE))</f>
        <v>0</v>
      </c>
      <c r="AO137" s="467">
        <f>IF(ISERROR(VLOOKUP($B137,IN_T10!$B$2:$AW$3000,40,FALSE))=TRUE,"",VLOOKUP($B137,IN_T10!$B$2:$AW$3000,40,FALSE))</f>
        <v>0</v>
      </c>
      <c r="AP137" s="469">
        <f>IF(ISERROR(VLOOKUP($B137,IN_T10!$B$2:$AW$3000,41,FALSE))=TRUE,"",VLOOKUP($B137,IN_T10!$B$2:$AW$3000,41,FALSE))</f>
        <v>0</v>
      </c>
      <c r="AQ137" s="467">
        <f>IF(ISERROR(VLOOKUP($B137,IN_T10!$B$2:$AW$3000,42,FALSE))=TRUE,"",VLOOKUP($B137,IN_T10!$B$2:$AW$3000,42,FALSE))</f>
        <v>0</v>
      </c>
      <c r="AR137" s="469">
        <f>IF(ISERROR(VLOOKUP($B137,IN_T10!$B$2:$AW$3000,43,FALSE))=TRUE,"",VLOOKUP($B137,IN_T10!$B$2:$AW$3000,43,FALSE))</f>
        <v>0</v>
      </c>
      <c r="AS137" s="467">
        <f>IF(ISERROR(VLOOKUP($B137,IN_T10!$B$2:$AW$3000,44,FALSE))=TRUE,"",VLOOKUP($B137,IN_T10!$B$2:$AW$3000,44,FALSE))</f>
        <v>0</v>
      </c>
      <c r="AT137" s="472">
        <f>IF(ISERROR(VLOOKUP($B137,IN_T10!$B$2:$AW$3000,45,FALSE))=TRUE,"",VLOOKUP($B137,IN_T10!$B$2:$AW$3000,45,FALSE))</f>
        <v>0</v>
      </c>
      <c r="AU137" s="1179">
        <f t="shared" si="6"/>
        <v>13</v>
      </c>
      <c r="AV137" s="1180">
        <f t="shared" si="7"/>
        <v>2</v>
      </c>
      <c r="AW137" s="1490" t="str">
        <f t="shared" si="8"/>
        <v>OK</v>
      </c>
      <c r="AX137" s="1488">
        <f>'t1'!K137-'t3'!C137-'t3'!E137-'t3'!G137-'t3'!I137+'t3'!K137+'t3'!M137+'t3'!O137</f>
        <v>13</v>
      </c>
      <c r="AY137" s="1489">
        <f>'t1'!L137-'t3'!D137-'t3'!F137-'t3'!H137-'t3'!J137+'t3'!L137+'t3'!N137+'t3'!P137</f>
        <v>2</v>
      </c>
      <c r="AZ137" s="937">
        <f>'t1'!M137</f>
        <v>1</v>
      </c>
    </row>
    <row r="138" spans="1:52" ht="14.25" customHeight="1" thickBot="1" x14ac:dyDescent="0.3">
      <c r="A138" s="1001" t="str">
        <f>'t1'!A138</f>
        <v>Program.re - C</v>
      </c>
      <c r="B138" s="1027" t="str">
        <f>'t1'!B138</f>
        <v>T14063</v>
      </c>
      <c r="C138" s="467">
        <f>IF(ISERROR(VLOOKUP($B138,IN_T10!$B$2:$AW$3000,2,FALSE))=TRUE,"",VLOOKUP($B138,IN_T10!$B$2:$AW$3000,2,FALSE))</f>
        <v>0</v>
      </c>
      <c r="D138" s="469">
        <f>IF(ISERROR(VLOOKUP($B138,IN_T10!$B$2:$AW$3000,3,FALSE))=TRUE,"",VLOOKUP($B138,IN_T10!$B$2:$AW$3000,3,FALSE))</f>
        <v>0</v>
      </c>
      <c r="E138" s="467">
        <f>IF(ISERROR(VLOOKUP($B138,IN_T10!$B$2:$AW$3000,4,FALSE))=TRUE,"",VLOOKUP($B138,IN_T10!$B$2:$AW$3000,4,FALSE))</f>
        <v>0</v>
      </c>
      <c r="F138" s="469">
        <f>IF(ISERROR(VLOOKUP($B138,IN_T10!$B$2:$AW$3000,5,FALSE))=TRUE,"",VLOOKUP($B138,IN_T10!$B$2:$AW$3000,5,FALSE))</f>
        <v>0</v>
      </c>
      <c r="G138" s="467">
        <f>IF(ISERROR(VLOOKUP($B138,IN_T10!$B$2:$AW$3000,6,FALSE))=TRUE,"",VLOOKUP($B138,IN_T10!$B$2:$AW$3000,6,FALSE))</f>
        <v>0</v>
      </c>
      <c r="H138" s="469">
        <f>IF(ISERROR(VLOOKUP($B138,IN_T10!$B$2:$AW$3000,7,FALSE))=TRUE,"",VLOOKUP($B138,IN_T10!$B$2:$AW$3000,7,FALSE))</f>
        <v>0</v>
      </c>
      <c r="I138" s="467">
        <f>IF(ISERROR(VLOOKUP($B138,IN_T10!$B$2:$AW$3000,8,FALSE))=TRUE,"",VLOOKUP($B138,IN_T10!$B$2:$AW$3000,8,FALSE))</f>
        <v>0</v>
      </c>
      <c r="J138" s="469">
        <f>IF(ISERROR(VLOOKUP($B138,IN_T10!$B$2:$AW$3000,9,FALSE))=TRUE,"",VLOOKUP($B138,IN_T10!$B$2:$AW$3000,9,FALSE))</f>
        <v>0</v>
      </c>
      <c r="K138" s="467">
        <f>IF(ISERROR(VLOOKUP($B138,IN_T10!$B$2:$AW$3000,10,FALSE))=TRUE,"",VLOOKUP($B138,IN_T10!$B$2:$AW$3000,10,FALSE))</f>
        <v>0</v>
      </c>
      <c r="L138" s="469">
        <f>IF(ISERROR(VLOOKUP($B138,IN_T10!$B$2:$AW$3000,11,FALSE))=TRUE,"",VLOOKUP($B138,IN_T10!$B$2:$AW$3000,11,FALSE))</f>
        <v>0</v>
      </c>
      <c r="M138" s="467">
        <f>IF(ISERROR(VLOOKUP($B138,IN_T10!$B$2:$AW$3000,12,FALSE))=TRUE,"",VLOOKUP($B138,IN_T10!$B$2:$AW$3000,12,FALSE))</f>
        <v>0</v>
      </c>
      <c r="N138" s="469">
        <f>IF(ISERROR(VLOOKUP($B138,IN_T10!$B$2:$AW$3000,13,FALSE))=TRUE,"",VLOOKUP($B138,IN_T10!$B$2:$AW$3000,13,FALSE))</f>
        <v>0</v>
      </c>
      <c r="O138" s="467">
        <f>IF(ISERROR(VLOOKUP($B138,IN_T10!$B$2:$AW$3000,14,FALSE))=TRUE,"",VLOOKUP($B138,IN_T10!$B$2:$AW$3000,14,FALSE))</f>
        <v>0</v>
      </c>
      <c r="P138" s="469">
        <f>IF(ISERROR(VLOOKUP($B138,IN_T10!$B$2:$AW$3000,15,FALSE))=TRUE,"",VLOOKUP($B138,IN_T10!$B$2:$AW$3000,15,FALSE))</f>
        <v>0</v>
      </c>
      <c r="Q138" s="467">
        <f>IF(ISERROR(VLOOKUP($B138,IN_T10!$B$2:$AW$3000,16,FALSE))=TRUE,"",VLOOKUP($B138,IN_T10!$B$2:$AW$3000,16,FALSE))</f>
        <v>0</v>
      </c>
      <c r="R138" s="469">
        <f>IF(ISERROR(VLOOKUP($B138,IN_T10!$B$2:$AW$3000,17,FALSE))=TRUE,"",VLOOKUP($B138,IN_T10!$B$2:$AW$3000,17,FALSE))</f>
        <v>0</v>
      </c>
      <c r="S138" s="467">
        <f>IF(ISERROR(VLOOKUP($B138,IN_T10!$B$2:$AW$3000,18,FALSE))=TRUE,"",VLOOKUP($B138,IN_T10!$B$2:$AW$3000,18,FALSE))</f>
        <v>0</v>
      </c>
      <c r="T138" s="469">
        <f>IF(ISERROR(VLOOKUP($B138,IN_T10!$B$2:$AW$3000,19,FALSE))=TRUE,"",VLOOKUP($B138,IN_T10!$B$2:$AW$3000,19,FALSE))</f>
        <v>0</v>
      </c>
      <c r="U138" s="467">
        <v>3</v>
      </c>
      <c r="V138" s="469">
        <v>2</v>
      </c>
      <c r="W138" s="467">
        <f>IF(ISERROR(VLOOKUP($B138,IN_T10!$B$2:$AW$3000,22,FALSE))=TRUE,"",VLOOKUP($B138,IN_T10!$B$2:$AW$3000,22,FALSE))</f>
        <v>0</v>
      </c>
      <c r="X138" s="469">
        <f>IF(ISERROR(VLOOKUP($B138,IN_T10!$B$2:$AW$3000,23,FALSE))=TRUE,"",VLOOKUP($B138,IN_T10!$B$2:$AW$3000,23,FALSE))</f>
        <v>0</v>
      </c>
      <c r="Y138" s="467">
        <f>IF(ISERROR(VLOOKUP($B138,IN_T10!$B$2:$AW$3000,24,FALSE))=TRUE,"",VLOOKUP($B138,IN_T10!$B$2:$AW$3000,24,FALSE))</f>
        <v>0</v>
      </c>
      <c r="Z138" s="469">
        <f>IF(ISERROR(VLOOKUP($B138,IN_T10!$B$2:$AW$3000,25,FALSE))=TRUE,"",VLOOKUP($B138,IN_T10!$B$2:$AW$3000,25,FALSE))</f>
        <v>0</v>
      </c>
      <c r="AA138" s="467">
        <f>IF(ISERROR(VLOOKUP($B138,IN_T10!$B$2:$AW$3000,26,FALSE))=TRUE,"",VLOOKUP($B138,IN_T10!$B$2:$AW$3000,26,FALSE))</f>
        <v>0</v>
      </c>
      <c r="AB138" s="469">
        <f>IF(ISERROR(VLOOKUP($B138,IN_T10!$B$2:$AW$3000,27,FALSE))=TRUE,"",VLOOKUP($B138,IN_T10!$B$2:$AW$3000,27,FALSE))</f>
        <v>0</v>
      </c>
      <c r="AC138" s="467">
        <f>IF(ISERROR(VLOOKUP($B138,IN_T10!$B$2:$AW$3000,28,FALSE))=TRUE,"",VLOOKUP($B138,IN_T10!$B$2:$AW$3000,28,FALSE))</f>
        <v>0</v>
      </c>
      <c r="AD138" s="469">
        <f>IF(ISERROR(VLOOKUP($B138,IN_T10!$B$2:$AW$3000,29,FALSE))=TRUE,"",VLOOKUP($B138,IN_T10!$B$2:$AW$3000,29,FALSE))</f>
        <v>0</v>
      </c>
      <c r="AE138" s="467">
        <f>IF(ISERROR(VLOOKUP($B138,IN_T10!$B$2:$AW$3000,30,FALSE))=TRUE,"",VLOOKUP($B138,IN_T10!$B$2:$AW$3000,30,FALSE))</f>
        <v>0</v>
      </c>
      <c r="AF138" s="469">
        <f>IF(ISERROR(VLOOKUP($B138,IN_T10!$B$2:$AW$3000,31,FALSE))=TRUE,"",VLOOKUP($B138,IN_T10!$B$2:$AW$3000,31,FALSE))</f>
        <v>0</v>
      </c>
      <c r="AG138" s="467">
        <f>IF(ISERROR(VLOOKUP($B138,IN_T10!$B$2:$AW$3000,32,FALSE))=TRUE,"",VLOOKUP($B138,IN_T10!$B$2:$AW$3000,32,FALSE))</f>
        <v>0</v>
      </c>
      <c r="AH138" s="469">
        <f>IF(ISERROR(VLOOKUP($B138,IN_T10!$B$2:$AW$3000,33,FALSE))=TRUE,"",VLOOKUP($B138,IN_T10!$B$2:$AW$3000,33,FALSE))</f>
        <v>0</v>
      </c>
      <c r="AI138" s="467">
        <f>IF(ISERROR(VLOOKUP($B138,IN_T10!$B$2:$AW$3000,34,FALSE))=TRUE,"",VLOOKUP($B138,IN_T10!$B$2:$AW$3000,34,FALSE))</f>
        <v>0</v>
      </c>
      <c r="AJ138" s="469">
        <f>IF(ISERROR(VLOOKUP($B138,IN_T10!$B$2:$AW$3000,35,FALSE))=TRUE,"",VLOOKUP($B138,IN_T10!$B$2:$AW$3000,35,FALSE))</f>
        <v>0</v>
      </c>
      <c r="AK138" s="467">
        <f>IF(ISERROR(VLOOKUP($B138,IN_T10!$B$2:$AW$3000,36,FALSE))=TRUE,"",VLOOKUP($B138,IN_T10!$B$2:$AW$3000,36,FALSE))</f>
        <v>0</v>
      </c>
      <c r="AL138" s="469">
        <f>IF(ISERROR(VLOOKUP($B138,IN_T10!$B$2:$AW$3000,37,FALSE))=TRUE,"",VLOOKUP($B138,IN_T10!$B$2:$AW$3000,37,FALSE))</f>
        <v>0</v>
      </c>
      <c r="AM138" s="467">
        <f>IF(ISERROR(VLOOKUP($B138,IN_T10!$B$2:$AW$3000,38,FALSE))=TRUE,"",VLOOKUP($B138,IN_T10!$B$2:$AW$3000,38,FALSE))</f>
        <v>0</v>
      </c>
      <c r="AN138" s="469">
        <f>IF(ISERROR(VLOOKUP($B138,IN_T10!$B$2:$AW$3000,39,FALSE))=TRUE,"",VLOOKUP($B138,IN_T10!$B$2:$AW$3000,39,FALSE))</f>
        <v>0</v>
      </c>
      <c r="AO138" s="467">
        <f>IF(ISERROR(VLOOKUP($B138,IN_T10!$B$2:$AW$3000,40,FALSE))=TRUE,"",VLOOKUP($B138,IN_T10!$B$2:$AW$3000,40,FALSE))</f>
        <v>0</v>
      </c>
      <c r="AP138" s="469">
        <f>IF(ISERROR(VLOOKUP($B138,IN_T10!$B$2:$AW$3000,41,FALSE))=TRUE,"",VLOOKUP($B138,IN_T10!$B$2:$AW$3000,41,FALSE))</f>
        <v>0</v>
      </c>
      <c r="AQ138" s="467">
        <f>IF(ISERROR(VLOOKUP($B138,IN_T10!$B$2:$AW$3000,42,FALSE))=TRUE,"",VLOOKUP($B138,IN_T10!$B$2:$AW$3000,42,FALSE))</f>
        <v>0</v>
      </c>
      <c r="AR138" s="469">
        <f>IF(ISERROR(VLOOKUP($B138,IN_T10!$B$2:$AW$3000,43,FALSE))=TRUE,"",VLOOKUP($B138,IN_T10!$B$2:$AW$3000,43,FALSE))</f>
        <v>0</v>
      </c>
      <c r="AS138" s="467">
        <f>IF(ISERROR(VLOOKUP($B138,IN_T10!$B$2:$AW$3000,44,FALSE))=TRUE,"",VLOOKUP($B138,IN_T10!$B$2:$AW$3000,44,FALSE))</f>
        <v>0</v>
      </c>
      <c r="AT138" s="472">
        <f>IF(ISERROR(VLOOKUP($B138,IN_T10!$B$2:$AW$3000,45,FALSE))=TRUE,"",VLOOKUP($B138,IN_T10!$B$2:$AW$3000,45,FALSE))</f>
        <v>0</v>
      </c>
      <c r="AU138" s="1179">
        <f t="shared" si="6"/>
        <v>3</v>
      </c>
      <c r="AV138" s="1180">
        <f t="shared" si="7"/>
        <v>2</v>
      </c>
      <c r="AW138" s="1490" t="str">
        <f t="shared" si="8"/>
        <v>OK</v>
      </c>
      <c r="AX138" s="1488">
        <f>'t1'!K138-'t3'!C138-'t3'!E138-'t3'!G138-'t3'!I138+'t3'!K138+'t3'!M138+'t3'!O138</f>
        <v>3</v>
      </c>
      <c r="AY138" s="1489">
        <f>'t1'!L138-'t3'!D138-'t3'!F138-'t3'!H138-'t3'!J138+'t3'!L138+'t3'!N138+'t3'!P138</f>
        <v>2</v>
      </c>
      <c r="AZ138" s="937">
        <f>'t1'!M138</f>
        <v>1</v>
      </c>
    </row>
    <row r="139" spans="1:52" ht="14.25" customHeight="1" thickBot="1" x14ac:dyDescent="0.3">
      <c r="A139" s="1001" t="str">
        <f>'t1'!A139</f>
        <v>Operatore tecnico special.to senior - C</v>
      </c>
      <c r="B139" s="1027" t="str">
        <f>'t1'!B139</f>
        <v>T14S59</v>
      </c>
      <c r="C139" s="467">
        <f>IF(ISERROR(VLOOKUP($B139,IN_T10!$B$2:$AW$3000,2,FALSE))=TRUE,"",VLOOKUP($B139,IN_T10!$B$2:$AW$3000,2,FALSE))</f>
        <v>0</v>
      </c>
      <c r="D139" s="469">
        <f>IF(ISERROR(VLOOKUP($B139,IN_T10!$B$2:$AW$3000,3,FALSE))=TRUE,"",VLOOKUP($B139,IN_T10!$B$2:$AW$3000,3,FALSE))</f>
        <v>0</v>
      </c>
      <c r="E139" s="467">
        <f>IF(ISERROR(VLOOKUP($B139,IN_T10!$B$2:$AW$3000,4,FALSE))=TRUE,"",VLOOKUP($B139,IN_T10!$B$2:$AW$3000,4,FALSE))</f>
        <v>0</v>
      </c>
      <c r="F139" s="469">
        <f>IF(ISERROR(VLOOKUP($B139,IN_T10!$B$2:$AW$3000,5,FALSE))=TRUE,"",VLOOKUP($B139,IN_T10!$B$2:$AW$3000,5,FALSE))</f>
        <v>0</v>
      </c>
      <c r="G139" s="467">
        <f>IF(ISERROR(VLOOKUP($B139,IN_T10!$B$2:$AW$3000,6,FALSE))=TRUE,"",VLOOKUP($B139,IN_T10!$B$2:$AW$3000,6,FALSE))</f>
        <v>0</v>
      </c>
      <c r="H139" s="469">
        <f>IF(ISERROR(VLOOKUP($B139,IN_T10!$B$2:$AW$3000,7,FALSE))=TRUE,"",VLOOKUP($B139,IN_T10!$B$2:$AW$3000,7,FALSE))</f>
        <v>0</v>
      </c>
      <c r="I139" s="467">
        <f>IF(ISERROR(VLOOKUP($B139,IN_T10!$B$2:$AW$3000,8,FALSE))=TRUE,"",VLOOKUP($B139,IN_T10!$B$2:$AW$3000,8,FALSE))</f>
        <v>0</v>
      </c>
      <c r="J139" s="469">
        <f>IF(ISERROR(VLOOKUP($B139,IN_T10!$B$2:$AW$3000,9,FALSE))=TRUE,"",VLOOKUP($B139,IN_T10!$B$2:$AW$3000,9,FALSE))</f>
        <v>0</v>
      </c>
      <c r="K139" s="467">
        <f>IF(ISERROR(VLOOKUP($B139,IN_T10!$B$2:$AW$3000,10,FALSE))=TRUE,"",VLOOKUP($B139,IN_T10!$B$2:$AW$3000,10,FALSE))</f>
        <v>0</v>
      </c>
      <c r="L139" s="469">
        <f>IF(ISERROR(VLOOKUP($B139,IN_T10!$B$2:$AW$3000,11,FALSE))=TRUE,"",VLOOKUP($B139,IN_T10!$B$2:$AW$3000,11,FALSE))</f>
        <v>0</v>
      </c>
      <c r="M139" s="467">
        <f>IF(ISERROR(VLOOKUP($B139,IN_T10!$B$2:$AW$3000,12,FALSE))=TRUE,"",VLOOKUP($B139,IN_T10!$B$2:$AW$3000,12,FALSE))</f>
        <v>0</v>
      </c>
      <c r="N139" s="469">
        <f>IF(ISERROR(VLOOKUP($B139,IN_T10!$B$2:$AW$3000,13,FALSE))=TRUE,"",VLOOKUP($B139,IN_T10!$B$2:$AW$3000,13,FALSE))</f>
        <v>0</v>
      </c>
      <c r="O139" s="467">
        <f>IF(ISERROR(VLOOKUP($B139,IN_T10!$B$2:$AW$3000,14,FALSE))=TRUE,"",VLOOKUP($B139,IN_T10!$B$2:$AW$3000,14,FALSE))</f>
        <v>0</v>
      </c>
      <c r="P139" s="469">
        <f>IF(ISERROR(VLOOKUP($B139,IN_T10!$B$2:$AW$3000,15,FALSE))=TRUE,"",VLOOKUP($B139,IN_T10!$B$2:$AW$3000,15,FALSE))</f>
        <v>0</v>
      </c>
      <c r="Q139" s="467">
        <f>IF(ISERROR(VLOOKUP($B139,IN_T10!$B$2:$AW$3000,16,FALSE))=TRUE,"",VLOOKUP($B139,IN_T10!$B$2:$AW$3000,16,FALSE))</f>
        <v>0</v>
      </c>
      <c r="R139" s="469">
        <f>IF(ISERROR(VLOOKUP($B139,IN_T10!$B$2:$AW$3000,17,FALSE))=TRUE,"",VLOOKUP($B139,IN_T10!$B$2:$AW$3000,17,FALSE))</f>
        <v>0</v>
      </c>
      <c r="S139" s="467">
        <f>IF(ISERROR(VLOOKUP($B139,IN_T10!$B$2:$AW$3000,18,FALSE))=TRUE,"",VLOOKUP($B139,IN_T10!$B$2:$AW$3000,18,FALSE))</f>
        <v>0</v>
      </c>
      <c r="T139" s="469">
        <f>IF(ISERROR(VLOOKUP($B139,IN_T10!$B$2:$AW$3000,19,FALSE))=TRUE,"",VLOOKUP($B139,IN_T10!$B$2:$AW$3000,19,FALSE))</f>
        <v>0</v>
      </c>
      <c r="U139" s="467">
        <v>5</v>
      </c>
      <c r="V139" s="469">
        <v>0</v>
      </c>
      <c r="W139" s="467">
        <f>IF(ISERROR(VLOOKUP($B139,IN_T10!$B$2:$AW$3000,22,FALSE))=TRUE,"",VLOOKUP($B139,IN_T10!$B$2:$AW$3000,22,FALSE))</f>
        <v>0</v>
      </c>
      <c r="X139" s="469">
        <f>IF(ISERROR(VLOOKUP($B139,IN_T10!$B$2:$AW$3000,23,FALSE))=TRUE,"",VLOOKUP($B139,IN_T10!$B$2:$AW$3000,23,FALSE))</f>
        <v>0</v>
      </c>
      <c r="Y139" s="467">
        <f>IF(ISERROR(VLOOKUP($B139,IN_T10!$B$2:$AW$3000,24,FALSE))=TRUE,"",VLOOKUP($B139,IN_T10!$B$2:$AW$3000,24,FALSE))</f>
        <v>0</v>
      </c>
      <c r="Z139" s="469">
        <f>IF(ISERROR(VLOOKUP($B139,IN_T10!$B$2:$AW$3000,25,FALSE))=TRUE,"",VLOOKUP($B139,IN_T10!$B$2:$AW$3000,25,FALSE))</f>
        <v>0</v>
      </c>
      <c r="AA139" s="467">
        <f>IF(ISERROR(VLOOKUP($B139,IN_T10!$B$2:$AW$3000,26,FALSE))=TRUE,"",VLOOKUP($B139,IN_T10!$B$2:$AW$3000,26,FALSE))</f>
        <v>0</v>
      </c>
      <c r="AB139" s="469">
        <f>IF(ISERROR(VLOOKUP($B139,IN_T10!$B$2:$AW$3000,27,FALSE))=TRUE,"",VLOOKUP($B139,IN_T10!$B$2:$AW$3000,27,FALSE))</f>
        <v>0</v>
      </c>
      <c r="AC139" s="467">
        <f>IF(ISERROR(VLOOKUP($B139,IN_T10!$B$2:$AW$3000,28,FALSE))=TRUE,"",VLOOKUP($B139,IN_T10!$B$2:$AW$3000,28,FALSE))</f>
        <v>0</v>
      </c>
      <c r="AD139" s="469">
        <f>IF(ISERROR(VLOOKUP($B139,IN_T10!$B$2:$AW$3000,29,FALSE))=TRUE,"",VLOOKUP($B139,IN_T10!$B$2:$AW$3000,29,FALSE))</f>
        <v>0</v>
      </c>
      <c r="AE139" s="467">
        <f>IF(ISERROR(VLOOKUP($B139,IN_T10!$B$2:$AW$3000,30,FALSE))=TRUE,"",VLOOKUP($B139,IN_T10!$B$2:$AW$3000,30,FALSE))</f>
        <v>0</v>
      </c>
      <c r="AF139" s="469">
        <f>IF(ISERROR(VLOOKUP($B139,IN_T10!$B$2:$AW$3000,31,FALSE))=TRUE,"",VLOOKUP($B139,IN_T10!$B$2:$AW$3000,31,FALSE))</f>
        <v>0</v>
      </c>
      <c r="AG139" s="467">
        <f>IF(ISERROR(VLOOKUP($B139,IN_T10!$B$2:$AW$3000,32,FALSE))=TRUE,"",VLOOKUP($B139,IN_T10!$B$2:$AW$3000,32,FALSE))</f>
        <v>0</v>
      </c>
      <c r="AH139" s="469">
        <f>IF(ISERROR(VLOOKUP($B139,IN_T10!$B$2:$AW$3000,33,FALSE))=TRUE,"",VLOOKUP($B139,IN_T10!$B$2:$AW$3000,33,FALSE))</f>
        <v>0</v>
      </c>
      <c r="AI139" s="467">
        <f>IF(ISERROR(VLOOKUP($B139,IN_T10!$B$2:$AW$3000,34,FALSE))=TRUE,"",VLOOKUP($B139,IN_T10!$B$2:$AW$3000,34,FALSE))</f>
        <v>0</v>
      </c>
      <c r="AJ139" s="469">
        <f>IF(ISERROR(VLOOKUP($B139,IN_T10!$B$2:$AW$3000,35,FALSE))=TRUE,"",VLOOKUP($B139,IN_T10!$B$2:$AW$3000,35,FALSE))</f>
        <v>0</v>
      </c>
      <c r="AK139" s="467">
        <f>IF(ISERROR(VLOOKUP($B139,IN_T10!$B$2:$AW$3000,36,FALSE))=TRUE,"",VLOOKUP($B139,IN_T10!$B$2:$AW$3000,36,FALSE))</f>
        <v>0</v>
      </c>
      <c r="AL139" s="469">
        <f>IF(ISERROR(VLOOKUP($B139,IN_T10!$B$2:$AW$3000,37,FALSE))=TRUE,"",VLOOKUP($B139,IN_T10!$B$2:$AW$3000,37,FALSE))</f>
        <v>0</v>
      </c>
      <c r="AM139" s="467">
        <f>IF(ISERROR(VLOOKUP($B139,IN_T10!$B$2:$AW$3000,38,FALSE))=TRUE,"",VLOOKUP($B139,IN_T10!$B$2:$AW$3000,38,FALSE))</f>
        <v>0</v>
      </c>
      <c r="AN139" s="469">
        <f>IF(ISERROR(VLOOKUP($B139,IN_T10!$B$2:$AW$3000,39,FALSE))=TRUE,"",VLOOKUP($B139,IN_T10!$B$2:$AW$3000,39,FALSE))</f>
        <v>0</v>
      </c>
      <c r="AO139" s="467">
        <f>IF(ISERROR(VLOOKUP($B139,IN_T10!$B$2:$AW$3000,40,FALSE))=TRUE,"",VLOOKUP($B139,IN_T10!$B$2:$AW$3000,40,FALSE))</f>
        <v>0</v>
      </c>
      <c r="AP139" s="469">
        <f>IF(ISERROR(VLOOKUP($B139,IN_T10!$B$2:$AW$3000,41,FALSE))=TRUE,"",VLOOKUP($B139,IN_T10!$B$2:$AW$3000,41,FALSE))</f>
        <v>0</v>
      </c>
      <c r="AQ139" s="467">
        <f>IF(ISERROR(VLOOKUP($B139,IN_T10!$B$2:$AW$3000,42,FALSE))=TRUE,"",VLOOKUP($B139,IN_T10!$B$2:$AW$3000,42,FALSE))</f>
        <v>0</v>
      </c>
      <c r="AR139" s="469">
        <f>IF(ISERROR(VLOOKUP($B139,IN_T10!$B$2:$AW$3000,43,FALSE))=TRUE,"",VLOOKUP($B139,IN_T10!$B$2:$AW$3000,43,FALSE))</f>
        <v>0</v>
      </c>
      <c r="AS139" s="467">
        <f>IF(ISERROR(VLOOKUP($B139,IN_T10!$B$2:$AW$3000,44,FALSE))=TRUE,"",VLOOKUP($B139,IN_T10!$B$2:$AW$3000,44,FALSE))</f>
        <v>0</v>
      </c>
      <c r="AT139" s="472">
        <f>IF(ISERROR(VLOOKUP($B139,IN_T10!$B$2:$AW$3000,45,FALSE))=TRUE,"",VLOOKUP($B139,IN_T10!$B$2:$AW$3000,45,FALSE))</f>
        <v>0</v>
      </c>
      <c r="AU139" s="1179">
        <f t="shared" si="6"/>
        <v>5</v>
      </c>
      <c r="AV139" s="1180">
        <f t="shared" si="7"/>
        <v>0</v>
      </c>
      <c r="AW139" s="1490" t="str">
        <f t="shared" si="8"/>
        <v>OK</v>
      </c>
      <c r="AX139" s="1488">
        <f>'t1'!K139-'t3'!C139-'t3'!E139-'t3'!G139-'t3'!I139+'t3'!K139+'t3'!M139+'t3'!O139</f>
        <v>5</v>
      </c>
      <c r="AY139" s="1489">
        <f>'t1'!L139-'t3'!D139-'t3'!F139-'t3'!H139-'t3'!J139+'t3'!L139+'t3'!N139+'t3'!P139</f>
        <v>0</v>
      </c>
      <c r="AZ139" s="937">
        <f>'t1'!M139</f>
        <v>1</v>
      </c>
    </row>
    <row r="140" spans="1:52" ht="14.25" customHeight="1" thickBot="1" x14ac:dyDescent="0.3">
      <c r="A140" s="1001" t="str">
        <f>'t1'!A140</f>
        <v>Operatore tecnico special.to - BS</v>
      </c>
      <c r="B140" s="1027" t="str">
        <f>'t1'!B140</f>
        <v>T13059</v>
      </c>
      <c r="C140" s="467">
        <f>IF(ISERROR(VLOOKUP($B140,IN_T10!$B$2:$AW$3000,2,FALSE))=TRUE,"",VLOOKUP($B140,IN_T10!$B$2:$AW$3000,2,FALSE))</f>
        <v>0</v>
      </c>
      <c r="D140" s="469">
        <f>IF(ISERROR(VLOOKUP($B140,IN_T10!$B$2:$AW$3000,3,FALSE))=TRUE,"",VLOOKUP($B140,IN_T10!$B$2:$AW$3000,3,FALSE))</f>
        <v>0</v>
      </c>
      <c r="E140" s="467">
        <f>IF(ISERROR(VLOOKUP($B140,IN_T10!$B$2:$AW$3000,4,FALSE))=TRUE,"",VLOOKUP($B140,IN_T10!$B$2:$AW$3000,4,FALSE))</f>
        <v>0</v>
      </c>
      <c r="F140" s="469">
        <f>IF(ISERROR(VLOOKUP($B140,IN_T10!$B$2:$AW$3000,5,FALSE))=TRUE,"",VLOOKUP($B140,IN_T10!$B$2:$AW$3000,5,FALSE))</f>
        <v>0</v>
      </c>
      <c r="G140" s="467">
        <f>IF(ISERROR(VLOOKUP($B140,IN_T10!$B$2:$AW$3000,6,FALSE))=TRUE,"",VLOOKUP($B140,IN_T10!$B$2:$AW$3000,6,FALSE))</f>
        <v>0</v>
      </c>
      <c r="H140" s="469">
        <f>IF(ISERROR(VLOOKUP($B140,IN_T10!$B$2:$AW$3000,7,FALSE))=TRUE,"",VLOOKUP($B140,IN_T10!$B$2:$AW$3000,7,FALSE))</f>
        <v>0</v>
      </c>
      <c r="I140" s="467">
        <f>IF(ISERROR(VLOOKUP($B140,IN_T10!$B$2:$AW$3000,8,FALSE))=TRUE,"",VLOOKUP($B140,IN_T10!$B$2:$AW$3000,8,FALSE))</f>
        <v>0</v>
      </c>
      <c r="J140" s="469">
        <f>IF(ISERROR(VLOOKUP($B140,IN_T10!$B$2:$AW$3000,9,FALSE))=TRUE,"",VLOOKUP($B140,IN_T10!$B$2:$AW$3000,9,FALSE))</f>
        <v>0</v>
      </c>
      <c r="K140" s="467">
        <f>IF(ISERROR(VLOOKUP($B140,IN_T10!$B$2:$AW$3000,10,FALSE))=TRUE,"",VLOOKUP($B140,IN_T10!$B$2:$AW$3000,10,FALSE))</f>
        <v>0</v>
      </c>
      <c r="L140" s="469">
        <f>IF(ISERROR(VLOOKUP($B140,IN_T10!$B$2:$AW$3000,11,FALSE))=TRUE,"",VLOOKUP($B140,IN_T10!$B$2:$AW$3000,11,FALSE))</f>
        <v>0</v>
      </c>
      <c r="M140" s="467">
        <f>IF(ISERROR(VLOOKUP($B140,IN_T10!$B$2:$AW$3000,12,FALSE))=TRUE,"",VLOOKUP($B140,IN_T10!$B$2:$AW$3000,12,FALSE))</f>
        <v>0</v>
      </c>
      <c r="N140" s="469">
        <f>IF(ISERROR(VLOOKUP($B140,IN_T10!$B$2:$AW$3000,13,FALSE))=TRUE,"",VLOOKUP($B140,IN_T10!$B$2:$AW$3000,13,FALSE))</f>
        <v>0</v>
      </c>
      <c r="O140" s="467">
        <f>IF(ISERROR(VLOOKUP($B140,IN_T10!$B$2:$AW$3000,14,FALSE))=TRUE,"",VLOOKUP($B140,IN_T10!$B$2:$AW$3000,14,FALSE))</f>
        <v>0</v>
      </c>
      <c r="P140" s="469">
        <f>IF(ISERROR(VLOOKUP($B140,IN_T10!$B$2:$AW$3000,15,FALSE))=TRUE,"",VLOOKUP($B140,IN_T10!$B$2:$AW$3000,15,FALSE))</f>
        <v>0</v>
      </c>
      <c r="Q140" s="467">
        <f>IF(ISERROR(VLOOKUP($B140,IN_T10!$B$2:$AW$3000,16,FALSE))=TRUE,"",VLOOKUP($B140,IN_T10!$B$2:$AW$3000,16,FALSE))</f>
        <v>0</v>
      </c>
      <c r="R140" s="469">
        <f>IF(ISERROR(VLOOKUP($B140,IN_T10!$B$2:$AW$3000,17,FALSE))=TRUE,"",VLOOKUP($B140,IN_T10!$B$2:$AW$3000,17,FALSE))</f>
        <v>0</v>
      </c>
      <c r="S140" s="467">
        <f>IF(ISERROR(VLOOKUP($B140,IN_T10!$B$2:$AW$3000,18,FALSE))=TRUE,"",VLOOKUP($B140,IN_T10!$B$2:$AW$3000,18,FALSE))</f>
        <v>0</v>
      </c>
      <c r="T140" s="469">
        <f>IF(ISERROR(VLOOKUP($B140,IN_T10!$B$2:$AW$3000,19,FALSE))=TRUE,"",VLOOKUP($B140,IN_T10!$B$2:$AW$3000,19,FALSE))</f>
        <v>0</v>
      </c>
      <c r="U140" s="467">
        <v>20</v>
      </c>
      <c r="V140" s="469">
        <v>6</v>
      </c>
      <c r="W140" s="467">
        <f>IF(ISERROR(VLOOKUP($B140,IN_T10!$B$2:$AW$3000,22,FALSE))=TRUE,"",VLOOKUP($B140,IN_T10!$B$2:$AW$3000,22,FALSE))</f>
        <v>0</v>
      </c>
      <c r="X140" s="469">
        <f>IF(ISERROR(VLOOKUP($B140,IN_T10!$B$2:$AW$3000,23,FALSE))=TRUE,"",VLOOKUP($B140,IN_T10!$B$2:$AW$3000,23,FALSE))</f>
        <v>0</v>
      </c>
      <c r="Y140" s="467">
        <f>IF(ISERROR(VLOOKUP($B140,IN_T10!$B$2:$AW$3000,24,FALSE))=TRUE,"",VLOOKUP($B140,IN_T10!$B$2:$AW$3000,24,FALSE))</f>
        <v>0</v>
      </c>
      <c r="Z140" s="469">
        <f>IF(ISERROR(VLOOKUP($B140,IN_T10!$B$2:$AW$3000,25,FALSE))=TRUE,"",VLOOKUP($B140,IN_T10!$B$2:$AW$3000,25,FALSE))</f>
        <v>0</v>
      </c>
      <c r="AA140" s="467">
        <f>IF(ISERROR(VLOOKUP($B140,IN_T10!$B$2:$AW$3000,26,FALSE))=TRUE,"",VLOOKUP($B140,IN_T10!$B$2:$AW$3000,26,FALSE))</f>
        <v>0</v>
      </c>
      <c r="AB140" s="469">
        <f>IF(ISERROR(VLOOKUP($B140,IN_T10!$B$2:$AW$3000,27,FALSE))=TRUE,"",VLOOKUP($B140,IN_T10!$B$2:$AW$3000,27,FALSE))</f>
        <v>0</v>
      </c>
      <c r="AC140" s="467">
        <f>IF(ISERROR(VLOOKUP($B140,IN_T10!$B$2:$AW$3000,28,FALSE))=TRUE,"",VLOOKUP($B140,IN_T10!$B$2:$AW$3000,28,FALSE))</f>
        <v>0</v>
      </c>
      <c r="AD140" s="469">
        <f>IF(ISERROR(VLOOKUP($B140,IN_T10!$B$2:$AW$3000,29,FALSE))=TRUE,"",VLOOKUP($B140,IN_T10!$B$2:$AW$3000,29,FALSE))</f>
        <v>0</v>
      </c>
      <c r="AE140" s="467">
        <f>IF(ISERROR(VLOOKUP($B140,IN_T10!$B$2:$AW$3000,30,FALSE))=TRUE,"",VLOOKUP($B140,IN_T10!$B$2:$AW$3000,30,FALSE))</f>
        <v>0</v>
      </c>
      <c r="AF140" s="469">
        <f>IF(ISERROR(VLOOKUP($B140,IN_T10!$B$2:$AW$3000,31,FALSE))=TRUE,"",VLOOKUP($B140,IN_T10!$B$2:$AW$3000,31,FALSE))</f>
        <v>0</v>
      </c>
      <c r="AG140" s="467">
        <f>IF(ISERROR(VLOOKUP($B140,IN_T10!$B$2:$AW$3000,32,FALSE))=TRUE,"",VLOOKUP($B140,IN_T10!$B$2:$AW$3000,32,FALSE))</f>
        <v>0</v>
      </c>
      <c r="AH140" s="469">
        <f>IF(ISERROR(VLOOKUP($B140,IN_T10!$B$2:$AW$3000,33,FALSE))=TRUE,"",VLOOKUP($B140,IN_T10!$B$2:$AW$3000,33,FALSE))</f>
        <v>0</v>
      </c>
      <c r="AI140" s="467">
        <f>IF(ISERROR(VLOOKUP($B140,IN_T10!$B$2:$AW$3000,34,FALSE))=TRUE,"",VLOOKUP($B140,IN_T10!$B$2:$AW$3000,34,FALSE))</f>
        <v>0</v>
      </c>
      <c r="AJ140" s="469">
        <f>IF(ISERROR(VLOOKUP($B140,IN_T10!$B$2:$AW$3000,35,FALSE))=TRUE,"",VLOOKUP($B140,IN_T10!$B$2:$AW$3000,35,FALSE))</f>
        <v>0</v>
      </c>
      <c r="AK140" s="467">
        <f>IF(ISERROR(VLOOKUP($B140,IN_T10!$B$2:$AW$3000,36,FALSE))=TRUE,"",VLOOKUP($B140,IN_T10!$B$2:$AW$3000,36,FALSE))</f>
        <v>0</v>
      </c>
      <c r="AL140" s="469">
        <f>IF(ISERROR(VLOOKUP($B140,IN_T10!$B$2:$AW$3000,37,FALSE))=TRUE,"",VLOOKUP($B140,IN_T10!$B$2:$AW$3000,37,FALSE))</f>
        <v>0</v>
      </c>
      <c r="AM140" s="467">
        <f>IF(ISERROR(VLOOKUP($B140,IN_T10!$B$2:$AW$3000,38,FALSE))=TRUE,"",VLOOKUP($B140,IN_T10!$B$2:$AW$3000,38,FALSE))</f>
        <v>0</v>
      </c>
      <c r="AN140" s="469">
        <f>IF(ISERROR(VLOOKUP($B140,IN_T10!$B$2:$AW$3000,39,FALSE))=TRUE,"",VLOOKUP($B140,IN_T10!$B$2:$AW$3000,39,FALSE))</f>
        <v>0</v>
      </c>
      <c r="AO140" s="467">
        <f>IF(ISERROR(VLOOKUP($B140,IN_T10!$B$2:$AW$3000,40,FALSE))=TRUE,"",VLOOKUP($B140,IN_T10!$B$2:$AW$3000,40,FALSE))</f>
        <v>0</v>
      </c>
      <c r="AP140" s="469">
        <f>IF(ISERROR(VLOOKUP($B140,IN_T10!$B$2:$AW$3000,41,FALSE))=TRUE,"",VLOOKUP($B140,IN_T10!$B$2:$AW$3000,41,FALSE))</f>
        <v>0</v>
      </c>
      <c r="AQ140" s="467">
        <f>IF(ISERROR(VLOOKUP($B140,IN_T10!$B$2:$AW$3000,42,FALSE))=TRUE,"",VLOOKUP($B140,IN_T10!$B$2:$AW$3000,42,FALSE))</f>
        <v>0</v>
      </c>
      <c r="AR140" s="469">
        <f>IF(ISERROR(VLOOKUP($B140,IN_T10!$B$2:$AW$3000,43,FALSE))=TRUE,"",VLOOKUP($B140,IN_T10!$B$2:$AW$3000,43,FALSE))</f>
        <v>0</v>
      </c>
      <c r="AS140" s="467">
        <f>IF(ISERROR(VLOOKUP($B140,IN_T10!$B$2:$AW$3000,44,FALSE))=TRUE,"",VLOOKUP($B140,IN_T10!$B$2:$AW$3000,44,FALSE))</f>
        <v>0</v>
      </c>
      <c r="AT140" s="472">
        <f>IF(ISERROR(VLOOKUP($B140,IN_T10!$B$2:$AW$3000,45,FALSE))=TRUE,"",VLOOKUP($B140,IN_T10!$B$2:$AW$3000,45,FALSE))</f>
        <v>0</v>
      </c>
      <c r="AU140" s="1179">
        <f t="shared" si="6"/>
        <v>20</v>
      </c>
      <c r="AV140" s="1180">
        <f t="shared" si="7"/>
        <v>6</v>
      </c>
      <c r="AW140" s="1490" t="str">
        <f t="shared" si="8"/>
        <v>OK</v>
      </c>
      <c r="AX140" s="1488">
        <f>'t1'!K140-'t3'!C140-'t3'!E140-'t3'!G140-'t3'!I140+'t3'!K140+'t3'!M140+'t3'!O140</f>
        <v>20</v>
      </c>
      <c r="AY140" s="1489">
        <f>'t1'!L140-'t3'!D140-'t3'!F140-'t3'!H140-'t3'!J140+'t3'!L140+'t3'!N140+'t3'!P140</f>
        <v>6</v>
      </c>
      <c r="AZ140" s="937">
        <f>'t1'!M140</f>
        <v>1</v>
      </c>
    </row>
    <row r="141" spans="1:52" ht="14.25" customHeight="1" thickBot="1" x14ac:dyDescent="0.3">
      <c r="A141" s="1001" t="str">
        <f>'t1'!A141</f>
        <v>Operatore socio sanitario - BS</v>
      </c>
      <c r="B141" s="1027" t="str">
        <f>'t1'!B141</f>
        <v>T13660</v>
      </c>
      <c r="C141" s="467">
        <f>IF(ISERROR(VLOOKUP($B141,IN_T10!$B$2:$AW$3000,2,FALSE))=TRUE,"",VLOOKUP($B141,IN_T10!$B$2:$AW$3000,2,FALSE))</f>
        <v>0</v>
      </c>
      <c r="D141" s="469">
        <f>IF(ISERROR(VLOOKUP($B141,IN_T10!$B$2:$AW$3000,3,FALSE))=TRUE,"",VLOOKUP($B141,IN_T10!$B$2:$AW$3000,3,FALSE))</f>
        <v>0</v>
      </c>
      <c r="E141" s="467">
        <f>IF(ISERROR(VLOOKUP($B141,IN_T10!$B$2:$AW$3000,4,FALSE))=TRUE,"",VLOOKUP($B141,IN_T10!$B$2:$AW$3000,4,FALSE))</f>
        <v>0</v>
      </c>
      <c r="F141" s="469">
        <f>IF(ISERROR(VLOOKUP($B141,IN_T10!$B$2:$AW$3000,5,FALSE))=TRUE,"",VLOOKUP($B141,IN_T10!$B$2:$AW$3000,5,FALSE))</f>
        <v>0</v>
      </c>
      <c r="G141" s="467">
        <f>IF(ISERROR(VLOOKUP($B141,IN_T10!$B$2:$AW$3000,6,FALSE))=TRUE,"",VLOOKUP($B141,IN_T10!$B$2:$AW$3000,6,FALSE))</f>
        <v>0</v>
      </c>
      <c r="H141" s="469">
        <f>IF(ISERROR(VLOOKUP($B141,IN_T10!$B$2:$AW$3000,7,FALSE))=TRUE,"",VLOOKUP($B141,IN_T10!$B$2:$AW$3000,7,FALSE))</f>
        <v>0</v>
      </c>
      <c r="I141" s="467">
        <f>IF(ISERROR(VLOOKUP($B141,IN_T10!$B$2:$AW$3000,8,FALSE))=TRUE,"",VLOOKUP($B141,IN_T10!$B$2:$AW$3000,8,FALSE))</f>
        <v>0</v>
      </c>
      <c r="J141" s="469">
        <f>IF(ISERROR(VLOOKUP($B141,IN_T10!$B$2:$AW$3000,9,FALSE))=TRUE,"",VLOOKUP($B141,IN_T10!$B$2:$AW$3000,9,FALSE))</f>
        <v>0</v>
      </c>
      <c r="K141" s="467">
        <f>IF(ISERROR(VLOOKUP($B141,IN_T10!$B$2:$AW$3000,10,FALSE))=TRUE,"",VLOOKUP($B141,IN_T10!$B$2:$AW$3000,10,FALSE))</f>
        <v>0</v>
      </c>
      <c r="L141" s="469">
        <f>IF(ISERROR(VLOOKUP($B141,IN_T10!$B$2:$AW$3000,11,FALSE))=TRUE,"",VLOOKUP($B141,IN_T10!$B$2:$AW$3000,11,FALSE))</f>
        <v>0</v>
      </c>
      <c r="M141" s="467">
        <f>IF(ISERROR(VLOOKUP($B141,IN_T10!$B$2:$AW$3000,12,FALSE))=TRUE,"",VLOOKUP($B141,IN_T10!$B$2:$AW$3000,12,FALSE))</f>
        <v>0</v>
      </c>
      <c r="N141" s="469">
        <f>IF(ISERROR(VLOOKUP($B141,IN_T10!$B$2:$AW$3000,13,FALSE))=TRUE,"",VLOOKUP($B141,IN_T10!$B$2:$AW$3000,13,FALSE))</f>
        <v>0</v>
      </c>
      <c r="O141" s="467">
        <f>IF(ISERROR(VLOOKUP($B141,IN_T10!$B$2:$AW$3000,14,FALSE))=TRUE,"",VLOOKUP($B141,IN_T10!$B$2:$AW$3000,14,FALSE))</f>
        <v>0</v>
      </c>
      <c r="P141" s="469">
        <f>IF(ISERROR(VLOOKUP($B141,IN_T10!$B$2:$AW$3000,15,FALSE))=TRUE,"",VLOOKUP($B141,IN_T10!$B$2:$AW$3000,15,FALSE))</f>
        <v>0</v>
      </c>
      <c r="Q141" s="467">
        <f>IF(ISERROR(VLOOKUP($B141,IN_T10!$B$2:$AW$3000,16,FALSE))=TRUE,"",VLOOKUP($B141,IN_T10!$B$2:$AW$3000,16,FALSE))</f>
        <v>0</v>
      </c>
      <c r="R141" s="469">
        <f>IF(ISERROR(VLOOKUP($B141,IN_T10!$B$2:$AW$3000,17,FALSE))=TRUE,"",VLOOKUP($B141,IN_T10!$B$2:$AW$3000,17,FALSE))</f>
        <v>0</v>
      </c>
      <c r="S141" s="467">
        <f>IF(ISERROR(VLOOKUP($B141,IN_T10!$B$2:$AW$3000,18,FALSE))=TRUE,"",VLOOKUP($B141,IN_T10!$B$2:$AW$3000,18,FALSE))</f>
        <v>0</v>
      </c>
      <c r="T141" s="469">
        <f>IF(ISERROR(VLOOKUP($B141,IN_T10!$B$2:$AW$3000,19,FALSE))=TRUE,"",VLOOKUP($B141,IN_T10!$B$2:$AW$3000,19,FALSE))</f>
        <v>0</v>
      </c>
      <c r="U141" s="467">
        <v>38</v>
      </c>
      <c r="V141" s="469">
        <v>102</v>
      </c>
      <c r="W141" s="467">
        <f>IF(ISERROR(VLOOKUP($B141,IN_T10!$B$2:$AW$3000,22,FALSE))=TRUE,"",VLOOKUP($B141,IN_T10!$B$2:$AW$3000,22,FALSE))</f>
        <v>0</v>
      </c>
      <c r="X141" s="469">
        <f>IF(ISERROR(VLOOKUP($B141,IN_T10!$B$2:$AW$3000,23,FALSE))=TRUE,"",VLOOKUP($B141,IN_T10!$B$2:$AW$3000,23,FALSE))</f>
        <v>0</v>
      </c>
      <c r="Y141" s="467">
        <f>IF(ISERROR(VLOOKUP($B141,IN_T10!$B$2:$AW$3000,24,FALSE))=TRUE,"",VLOOKUP($B141,IN_T10!$B$2:$AW$3000,24,FALSE))</f>
        <v>0</v>
      </c>
      <c r="Z141" s="469">
        <f>IF(ISERROR(VLOOKUP($B141,IN_T10!$B$2:$AW$3000,25,FALSE))=TRUE,"",VLOOKUP($B141,IN_T10!$B$2:$AW$3000,25,FALSE))</f>
        <v>0</v>
      </c>
      <c r="AA141" s="467">
        <f>IF(ISERROR(VLOOKUP($B141,IN_T10!$B$2:$AW$3000,26,FALSE))=TRUE,"",VLOOKUP($B141,IN_T10!$B$2:$AW$3000,26,FALSE))</f>
        <v>0</v>
      </c>
      <c r="AB141" s="469">
        <f>IF(ISERROR(VLOOKUP($B141,IN_T10!$B$2:$AW$3000,27,FALSE))=TRUE,"",VLOOKUP($B141,IN_T10!$B$2:$AW$3000,27,FALSE))</f>
        <v>0</v>
      </c>
      <c r="AC141" s="467">
        <f>IF(ISERROR(VLOOKUP($B141,IN_T10!$B$2:$AW$3000,28,FALSE))=TRUE,"",VLOOKUP($B141,IN_T10!$B$2:$AW$3000,28,FALSE))</f>
        <v>0</v>
      </c>
      <c r="AD141" s="469">
        <f>IF(ISERROR(VLOOKUP($B141,IN_T10!$B$2:$AW$3000,29,FALSE))=TRUE,"",VLOOKUP($B141,IN_T10!$B$2:$AW$3000,29,FALSE))</f>
        <v>0</v>
      </c>
      <c r="AE141" s="467">
        <f>IF(ISERROR(VLOOKUP($B141,IN_T10!$B$2:$AW$3000,30,FALSE))=TRUE,"",VLOOKUP($B141,IN_T10!$B$2:$AW$3000,30,FALSE))</f>
        <v>0</v>
      </c>
      <c r="AF141" s="469">
        <f>IF(ISERROR(VLOOKUP($B141,IN_T10!$B$2:$AW$3000,31,FALSE))=TRUE,"",VLOOKUP($B141,IN_T10!$B$2:$AW$3000,31,FALSE))</f>
        <v>0</v>
      </c>
      <c r="AG141" s="467">
        <f>IF(ISERROR(VLOOKUP($B141,IN_T10!$B$2:$AW$3000,32,FALSE))=TRUE,"",VLOOKUP($B141,IN_T10!$B$2:$AW$3000,32,FALSE))</f>
        <v>0</v>
      </c>
      <c r="AH141" s="469">
        <f>IF(ISERROR(VLOOKUP($B141,IN_T10!$B$2:$AW$3000,33,FALSE))=TRUE,"",VLOOKUP($B141,IN_T10!$B$2:$AW$3000,33,FALSE))</f>
        <v>0</v>
      </c>
      <c r="AI141" s="467">
        <f>IF(ISERROR(VLOOKUP($B141,IN_T10!$B$2:$AW$3000,34,FALSE))=TRUE,"",VLOOKUP($B141,IN_T10!$B$2:$AW$3000,34,FALSE))</f>
        <v>0</v>
      </c>
      <c r="AJ141" s="469">
        <f>IF(ISERROR(VLOOKUP($B141,IN_T10!$B$2:$AW$3000,35,FALSE))=TRUE,"",VLOOKUP($B141,IN_T10!$B$2:$AW$3000,35,FALSE))</f>
        <v>0</v>
      </c>
      <c r="AK141" s="467">
        <f>IF(ISERROR(VLOOKUP($B141,IN_T10!$B$2:$AW$3000,36,FALSE))=TRUE,"",VLOOKUP($B141,IN_T10!$B$2:$AW$3000,36,FALSE))</f>
        <v>0</v>
      </c>
      <c r="AL141" s="469">
        <f>IF(ISERROR(VLOOKUP($B141,IN_T10!$B$2:$AW$3000,37,FALSE))=TRUE,"",VLOOKUP($B141,IN_T10!$B$2:$AW$3000,37,FALSE))</f>
        <v>0</v>
      </c>
      <c r="AM141" s="467">
        <f>IF(ISERROR(VLOOKUP($B141,IN_T10!$B$2:$AW$3000,38,FALSE))=TRUE,"",VLOOKUP($B141,IN_T10!$B$2:$AW$3000,38,FALSE))</f>
        <v>0</v>
      </c>
      <c r="AN141" s="469">
        <f>IF(ISERROR(VLOOKUP($B141,IN_T10!$B$2:$AW$3000,39,FALSE))=TRUE,"",VLOOKUP($B141,IN_T10!$B$2:$AW$3000,39,FALSE))</f>
        <v>0</v>
      </c>
      <c r="AO141" s="467">
        <f>IF(ISERROR(VLOOKUP($B141,IN_T10!$B$2:$AW$3000,40,FALSE))=TRUE,"",VLOOKUP($B141,IN_T10!$B$2:$AW$3000,40,FALSE))</f>
        <v>0</v>
      </c>
      <c r="AP141" s="469">
        <f>IF(ISERROR(VLOOKUP($B141,IN_T10!$B$2:$AW$3000,41,FALSE))=TRUE,"",VLOOKUP($B141,IN_T10!$B$2:$AW$3000,41,FALSE))</f>
        <v>0</v>
      </c>
      <c r="AQ141" s="467">
        <f>IF(ISERROR(VLOOKUP($B141,IN_T10!$B$2:$AW$3000,42,FALSE))=TRUE,"",VLOOKUP($B141,IN_T10!$B$2:$AW$3000,42,FALSE))</f>
        <v>0</v>
      </c>
      <c r="AR141" s="469">
        <f>IF(ISERROR(VLOOKUP($B141,IN_T10!$B$2:$AW$3000,43,FALSE))=TRUE,"",VLOOKUP($B141,IN_T10!$B$2:$AW$3000,43,FALSE))</f>
        <v>0</v>
      </c>
      <c r="AS141" s="467">
        <f>IF(ISERROR(VLOOKUP($B141,IN_T10!$B$2:$AW$3000,44,FALSE))=TRUE,"",VLOOKUP($B141,IN_T10!$B$2:$AW$3000,44,FALSE))</f>
        <v>0</v>
      </c>
      <c r="AT141" s="472">
        <f>IF(ISERROR(VLOOKUP($B141,IN_T10!$B$2:$AW$3000,45,FALSE))=TRUE,"",VLOOKUP($B141,IN_T10!$B$2:$AW$3000,45,FALSE))</f>
        <v>0</v>
      </c>
      <c r="AU141" s="1179">
        <f t="shared" si="6"/>
        <v>38</v>
      </c>
      <c r="AV141" s="1180">
        <f t="shared" si="7"/>
        <v>102</v>
      </c>
      <c r="AW141" s="1490" t="str">
        <f t="shared" si="8"/>
        <v>OK</v>
      </c>
      <c r="AX141" s="1488">
        <f>'t1'!K141-'t3'!C141-'t3'!E141-'t3'!G141-'t3'!I141+'t3'!K141+'t3'!M141+'t3'!O141</f>
        <v>38</v>
      </c>
      <c r="AY141" s="1489">
        <f>'t1'!L141-'t3'!D141-'t3'!F141-'t3'!H141-'t3'!J141+'t3'!L141+'t3'!N141+'t3'!P141</f>
        <v>102</v>
      </c>
      <c r="AZ141" s="937">
        <f>'t1'!M141</f>
        <v>1</v>
      </c>
    </row>
    <row r="142" spans="1:52" ht="14.25" customHeight="1" thickBot="1" x14ac:dyDescent="0.3">
      <c r="A142" s="1001" t="str">
        <f>'t1'!A142</f>
        <v>Operatore tecnico - B</v>
      </c>
      <c r="B142" s="1027" t="str">
        <f>'t1'!B142</f>
        <v>T12057</v>
      </c>
      <c r="C142" s="467">
        <f>IF(ISERROR(VLOOKUP($B142,IN_T10!$B$2:$AW$3000,2,FALSE))=TRUE,"",VLOOKUP($B142,IN_T10!$B$2:$AW$3000,2,FALSE))</f>
        <v>0</v>
      </c>
      <c r="D142" s="469">
        <f>IF(ISERROR(VLOOKUP($B142,IN_T10!$B$2:$AW$3000,3,FALSE))=TRUE,"",VLOOKUP($B142,IN_T10!$B$2:$AW$3000,3,FALSE))</f>
        <v>0</v>
      </c>
      <c r="E142" s="467">
        <f>IF(ISERROR(VLOOKUP($B142,IN_T10!$B$2:$AW$3000,4,FALSE))=TRUE,"",VLOOKUP($B142,IN_T10!$B$2:$AW$3000,4,FALSE))</f>
        <v>0</v>
      </c>
      <c r="F142" s="469">
        <f>IF(ISERROR(VLOOKUP($B142,IN_T10!$B$2:$AW$3000,5,FALSE))=TRUE,"",VLOOKUP($B142,IN_T10!$B$2:$AW$3000,5,FALSE))</f>
        <v>0</v>
      </c>
      <c r="G142" s="467">
        <f>IF(ISERROR(VLOOKUP($B142,IN_T10!$B$2:$AW$3000,6,FALSE))=TRUE,"",VLOOKUP($B142,IN_T10!$B$2:$AW$3000,6,FALSE))</f>
        <v>0</v>
      </c>
      <c r="H142" s="469">
        <f>IF(ISERROR(VLOOKUP($B142,IN_T10!$B$2:$AW$3000,7,FALSE))=TRUE,"",VLOOKUP($B142,IN_T10!$B$2:$AW$3000,7,FALSE))</f>
        <v>0</v>
      </c>
      <c r="I142" s="467">
        <f>IF(ISERROR(VLOOKUP($B142,IN_T10!$B$2:$AW$3000,8,FALSE))=TRUE,"",VLOOKUP($B142,IN_T10!$B$2:$AW$3000,8,FALSE))</f>
        <v>0</v>
      </c>
      <c r="J142" s="469">
        <f>IF(ISERROR(VLOOKUP($B142,IN_T10!$B$2:$AW$3000,9,FALSE))=TRUE,"",VLOOKUP($B142,IN_T10!$B$2:$AW$3000,9,FALSE))</f>
        <v>0</v>
      </c>
      <c r="K142" s="467">
        <f>IF(ISERROR(VLOOKUP($B142,IN_T10!$B$2:$AW$3000,10,FALSE))=TRUE,"",VLOOKUP($B142,IN_T10!$B$2:$AW$3000,10,FALSE))</f>
        <v>0</v>
      </c>
      <c r="L142" s="469">
        <f>IF(ISERROR(VLOOKUP($B142,IN_T10!$B$2:$AW$3000,11,FALSE))=TRUE,"",VLOOKUP($B142,IN_T10!$B$2:$AW$3000,11,FALSE))</f>
        <v>0</v>
      </c>
      <c r="M142" s="467">
        <f>IF(ISERROR(VLOOKUP($B142,IN_T10!$B$2:$AW$3000,12,FALSE))=TRUE,"",VLOOKUP($B142,IN_T10!$B$2:$AW$3000,12,FALSE))</f>
        <v>0</v>
      </c>
      <c r="N142" s="469">
        <f>IF(ISERROR(VLOOKUP($B142,IN_T10!$B$2:$AW$3000,13,FALSE))=TRUE,"",VLOOKUP($B142,IN_T10!$B$2:$AW$3000,13,FALSE))</f>
        <v>0</v>
      </c>
      <c r="O142" s="467">
        <f>IF(ISERROR(VLOOKUP($B142,IN_T10!$B$2:$AW$3000,14,FALSE))=TRUE,"",VLOOKUP($B142,IN_T10!$B$2:$AW$3000,14,FALSE))</f>
        <v>0</v>
      </c>
      <c r="P142" s="469">
        <f>IF(ISERROR(VLOOKUP($B142,IN_T10!$B$2:$AW$3000,15,FALSE))=TRUE,"",VLOOKUP($B142,IN_T10!$B$2:$AW$3000,15,FALSE))</f>
        <v>0</v>
      </c>
      <c r="Q142" s="467">
        <f>IF(ISERROR(VLOOKUP($B142,IN_T10!$B$2:$AW$3000,16,FALSE))=TRUE,"",VLOOKUP($B142,IN_T10!$B$2:$AW$3000,16,FALSE))</f>
        <v>0</v>
      </c>
      <c r="R142" s="469">
        <f>IF(ISERROR(VLOOKUP($B142,IN_T10!$B$2:$AW$3000,17,FALSE))=TRUE,"",VLOOKUP($B142,IN_T10!$B$2:$AW$3000,17,FALSE))</f>
        <v>0</v>
      </c>
      <c r="S142" s="467">
        <f>IF(ISERROR(VLOOKUP($B142,IN_T10!$B$2:$AW$3000,18,FALSE))=TRUE,"",VLOOKUP($B142,IN_T10!$B$2:$AW$3000,18,FALSE))</f>
        <v>0</v>
      </c>
      <c r="T142" s="469">
        <f>IF(ISERROR(VLOOKUP($B142,IN_T10!$B$2:$AW$3000,19,FALSE))=TRUE,"",VLOOKUP($B142,IN_T10!$B$2:$AW$3000,19,FALSE))</f>
        <v>0</v>
      </c>
      <c r="U142" s="467">
        <v>26</v>
      </c>
      <c r="V142" s="469">
        <v>47</v>
      </c>
      <c r="W142" s="467">
        <f>IF(ISERROR(VLOOKUP($B142,IN_T10!$B$2:$AW$3000,22,FALSE))=TRUE,"",VLOOKUP($B142,IN_T10!$B$2:$AW$3000,22,FALSE))</f>
        <v>0</v>
      </c>
      <c r="X142" s="469">
        <f>IF(ISERROR(VLOOKUP($B142,IN_T10!$B$2:$AW$3000,23,FALSE))=TRUE,"",VLOOKUP($B142,IN_T10!$B$2:$AW$3000,23,FALSE))</f>
        <v>0</v>
      </c>
      <c r="Y142" s="467">
        <f>IF(ISERROR(VLOOKUP($B142,IN_T10!$B$2:$AW$3000,24,FALSE))=TRUE,"",VLOOKUP($B142,IN_T10!$B$2:$AW$3000,24,FALSE))</f>
        <v>0</v>
      </c>
      <c r="Z142" s="469">
        <f>IF(ISERROR(VLOOKUP($B142,IN_T10!$B$2:$AW$3000,25,FALSE))=TRUE,"",VLOOKUP($B142,IN_T10!$B$2:$AW$3000,25,FALSE))</f>
        <v>0</v>
      </c>
      <c r="AA142" s="467">
        <f>IF(ISERROR(VLOOKUP($B142,IN_T10!$B$2:$AW$3000,26,FALSE))=TRUE,"",VLOOKUP($B142,IN_T10!$B$2:$AW$3000,26,FALSE))</f>
        <v>0</v>
      </c>
      <c r="AB142" s="469">
        <f>IF(ISERROR(VLOOKUP($B142,IN_T10!$B$2:$AW$3000,27,FALSE))=TRUE,"",VLOOKUP($B142,IN_T10!$B$2:$AW$3000,27,FALSE))</f>
        <v>0</v>
      </c>
      <c r="AC142" s="467">
        <f>IF(ISERROR(VLOOKUP($B142,IN_T10!$B$2:$AW$3000,28,FALSE))=TRUE,"",VLOOKUP($B142,IN_T10!$B$2:$AW$3000,28,FALSE))</f>
        <v>0</v>
      </c>
      <c r="AD142" s="469">
        <f>IF(ISERROR(VLOOKUP($B142,IN_T10!$B$2:$AW$3000,29,FALSE))=TRUE,"",VLOOKUP($B142,IN_T10!$B$2:$AW$3000,29,FALSE))</f>
        <v>0</v>
      </c>
      <c r="AE142" s="467">
        <f>IF(ISERROR(VLOOKUP($B142,IN_T10!$B$2:$AW$3000,30,FALSE))=TRUE,"",VLOOKUP($B142,IN_T10!$B$2:$AW$3000,30,FALSE))</f>
        <v>0</v>
      </c>
      <c r="AF142" s="469">
        <f>IF(ISERROR(VLOOKUP($B142,IN_T10!$B$2:$AW$3000,31,FALSE))=TRUE,"",VLOOKUP($B142,IN_T10!$B$2:$AW$3000,31,FALSE))</f>
        <v>0</v>
      </c>
      <c r="AG142" s="467">
        <f>IF(ISERROR(VLOOKUP($B142,IN_T10!$B$2:$AW$3000,32,FALSE))=TRUE,"",VLOOKUP($B142,IN_T10!$B$2:$AW$3000,32,FALSE))</f>
        <v>0</v>
      </c>
      <c r="AH142" s="469">
        <f>IF(ISERROR(VLOOKUP($B142,IN_T10!$B$2:$AW$3000,33,FALSE))=TRUE,"",VLOOKUP($B142,IN_T10!$B$2:$AW$3000,33,FALSE))</f>
        <v>0</v>
      </c>
      <c r="AI142" s="467">
        <f>IF(ISERROR(VLOOKUP($B142,IN_T10!$B$2:$AW$3000,34,FALSE))=TRUE,"",VLOOKUP($B142,IN_T10!$B$2:$AW$3000,34,FALSE))</f>
        <v>0</v>
      </c>
      <c r="AJ142" s="469">
        <f>IF(ISERROR(VLOOKUP($B142,IN_T10!$B$2:$AW$3000,35,FALSE))=TRUE,"",VLOOKUP($B142,IN_T10!$B$2:$AW$3000,35,FALSE))</f>
        <v>0</v>
      </c>
      <c r="AK142" s="467">
        <f>IF(ISERROR(VLOOKUP($B142,IN_T10!$B$2:$AW$3000,36,FALSE))=TRUE,"",VLOOKUP($B142,IN_T10!$B$2:$AW$3000,36,FALSE))</f>
        <v>0</v>
      </c>
      <c r="AL142" s="469">
        <f>IF(ISERROR(VLOOKUP($B142,IN_T10!$B$2:$AW$3000,37,FALSE))=TRUE,"",VLOOKUP($B142,IN_T10!$B$2:$AW$3000,37,FALSE))</f>
        <v>0</v>
      </c>
      <c r="AM142" s="467">
        <f>IF(ISERROR(VLOOKUP($B142,IN_T10!$B$2:$AW$3000,38,FALSE))=TRUE,"",VLOOKUP($B142,IN_T10!$B$2:$AW$3000,38,FALSE))</f>
        <v>0</v>
      </c>
      <c r="AN142" s="469">
        <f>IF(ISERROR(VLOOKUP($B142,IN_T10!$B$2:$AW$3000,39,FALSE))=TRUE,"",VLOOKUP($B142,IN_T10!$B$2:$AW$3000,39,FALSE))</f>
        <v>0</v>
      </c>
      <c r="AO142" s="467">
        <f>IF(ISERROR(VLOOKUP($B142,IN_T10!$B$2:$AW$3000,40,FALSE))=TRUE,"",VLOOKUP($B142,IN_T10!$B$2:$AW$3000,40,FALSE))</f>
        <v>0</v>
      </c>
      <c r="AP142" s="469">
        <f>IF(ISERROR(VLOOKUP($B142,IN_T10!$B$2:$AW$3000,41,FALSE))=TRUE,"",VLOOKUP($B142,IN_T10!$B$2:$AW$3000,41,FALSE))</f>
        <v>0</v>
      </c>
      <c r="AQ142" s="467">
        <f>IF(ISERROR(VLOOKUP($B142,IN_T10!$B$2:$AW$3000,42,FALSE))=TRUE,"",VLOOKUP($B142,IN_T10!$B$2:$AW$3000,42,FALSE))</f>
        <v>0</v>
      </c>
      <c r="AR142" s="469">
        <f>IF(ISERROR(VLOOKUP($B142,IN_T10!$B$2:$AW$3000,43,FALSE))=TRUE,"",VLOOKUP($B142,IN_T10!$B$2:$AW$3000,43,FALSE))</f>
        <v>0</v>
      </c>
      <c r="AS142" s="467">
        <f>IF(ISERROR(VLOOKUP($B142,IN_T10!$B$2:$AW$3000,44,FALSE))=TRUE,"",VLOOKUP($B142,IN_T10!$B$2:$AW$3000,44,FALSE))</f>
        <v>0</v>
      </c>
      <c r="AT142" s="472">
        <f>IF(ISERROR(VLOOKUP($B142,IN_T10!$B$2:$AW$3000,45,FALSE))=TRUE,"",VLOOKUP($B142,IN_T10!$B$2:$AW$3000,45,FALSE))</f>
        <v>0</v>
      </c>
      <c r="AU142" s="1179">
        <f t="shared" si="6"/>
        <v>26</v>
      </c>
      <c r="AV142" s="1180">
        <f t="shared" si="7"/>
        <v>47</v>
      </c>
      <c r="AW142" s="1490" t="str">
        <f t="shared" si="8"/>
        <v>OK</v>
      </c>
      <c r="AX142" s="1488">
        <f>'t1'!K142-'t3'!C142-'t3'!E142-'t3'!G142-'t3'!I142+'t3'!K142+'t3'!M142+'t3'!O142</f>
        <v>26</v>
      </c>
      <c r="AY142" s="1489">
        <f>'t1'!L142-'t3'!D142-'t3'!F142-'t3'!H142-'t3'!J142+'t3'!L142+'t3'!N142+'t3'!P142</f>
        <v>47</v>
      </c>
      <c r="AZ142" s="937">
        <f>'t1'!M142</f>
        <v>1</v>
      </c>
    </row>
    <row r="143" spans="1:52" ht="14.25" customHeight="1" thickBot="1" x14ac:dyDescent="0.3">
      <c r="A143" s="1001" t="str">
        <f>'t1'!A143</f>
        <v>Operatore tecnico addetto all'assistenza - B</v>
      </c>
      <c r="B143" s="1027" t="str">
        <f>'t1'!B143</f>
        <v>T12058</v>
      </c>
      <c r="C143" s="467">
        <f>IF(ISERROR(VLOOKUP($B143,IN_T10!$B$2:$AW$3000,2,FALSE))=TRUE,"",VLOOKUP($B143,IN_T10!$B$2:$AW$3000,2,FALSE))</f>
        <v>0</v>
      </c>
      <c r="D143" s="469">
        <f>IF(ISERROR(VLOOKUP($B143,IN_T10!$B$2:$AW$3000,3,FALSE))=TRUE,"",VLOOKUP($B143,IN_T10!$B$2:$AW$3000,3,FALSE))</f>
        <v>0</v>
      </c>
      <c r="E143" s="467">
        <f>IF(ISERROR(VLOOKUP($B143,IN_T10!$B$2:$AW$3000,4,FALSE))=TRUE,"",VLOOKUP($B143,IN_T10!$B$2:$AW$3000,4,FALSE))</f>
        <v>0</v>
      </c>
      <c r="F143" s="469">
        <f>IF(ISERROR(VLOOKUP($B143,IN_T10!$B$2:$AW$3000,5,FALSE))=TRUE,"",VLOOKUP($B143,IN_T10!$B$2:$AW$3000,5,FALSE))</f>
        <v>0</v>
      </c>
      <c r="G143" s="467">
        <f>IF(ISERROR(VLOOKUP($B143,IN_T10!$B$2:$AW$3000,6,FALSE))=TRUE,"",VLOOKUP($B143,IN_T10!$B$2:$AW$3000,6,FALSE))</f>
        <v>0</v>
      </c>
      <c r="H143" s="469">
        <f>IF(ISERROR(VLOOKUP($B143,IN_T10!$B$2:$AW$3000,7,FALSE))=TRUE,"",VLOOKUP($B143,IN_T10!$B$2:$AW$3000,7,FALSE))</f>
        <v>0</v>
      </c>
      <c r="I143" s="467">
        <f>IF(ISERROR(VLOOKUP($B143,IN_T10!$B$2:$AW$3000,8,FALSE))=TRUE,"",VLOOKUP($B143,IN_T10!$B$2:$AW$3000,8,FALSE))</f>
        <v>0</v>
      </c>
      <c r="J143" s="469">
        <f>IF(ISERROR(VLOOKUP($B143,IN_T10!$B$2:$AW$3000,9,FALSE))=TRUE,"",VLOOKUP($B143,IN_T10!$B$2:$AW$3000,9,FALSE))</f>
        <v>0</v>
      </c>
      <c r="K143" s="467">
        <f>IF(ISERROR(VLOOKUP($B143,IN_T10!$B$2:$AW$3000,10,FALSE))=TRUE,"",VLOOKUP($B143,IN_T10!$B$2:$AW$3000,10,FALSE))</f>
        <v>0</v>
      </c>
      <c r="L143" s="469">
        <f>IF(ISERROR(VLOOKUP($B143,IN_T10!$B$2:$AW$3000,11,FALSE))=TRUE,"",VLOOKUP($B143,IN_T10!$B$2:$AW$3000,11,FALSE))</f>
        <v>0</v>
      </c>
      <c r="M143" s="467">
        <f>IF(ISERROR(VLOOKUP($B143,IN_T10!$B$2:$AW$3000,12,FALSE))=TRUE,"",VLOOKUP($B143,IN_T10!$B$2:$AW$3000,12,FALSE))</f>
        <v>0</v>
      </c>
      <c r="N143" s="469">
        <f>IF(ISERROR(VLOOKUP($B143,IN_T10!$B$2:$AW$3000,13,FALSE))=TRUE,"",VLOOKUP($B143,IN_T10!$B$2:$AW$3000,13,FALSE))</f>
        <v>0</v>
      </c>
      <c r="O143" s="467">
        <f>IF(ISERROR(VLOOKUP($B143,IN_T10!$B$2:$AW$3000,14,FALSE))=TRUE,"",VLOOKUP($B143,IN_T10!$B$2:$AW$3000,14,FALSE))</f>
        <v>0</v>
      </c>
      <c r="P143" s="469">
        <f>IF(ISERROR(VLOOKUP($B143,IN_T10!$B$2:$AW$3000,15,FALSE))=TRUE,"",VLOOKUP($B143,IN_T10!$B$2:$AW$3000,15,FALSE))</f>
        <v>0</v>
      </c>
      <c r="Q143" s="467">
        <f>IF(ISERROR(VLOOKUP($B143,IN_T10!$B$2:$AW$3000,16,FALSE))=TRUE,"",VLOOKUP($B143,IN_T10!$B$2:$AW$3000,16,FALSE))</f>
        <v>0</v>
      </c>
      <c r="R143" s="469">
        <f>IF(ISERROR(VLOOKUP($B143,IN_T10!$B$2:$AW$3000,17,FALSE))=TRUE,"",VLOOKUP($B143,IN_T10!$B$2:$AW$3000,17,FALSE))</f>
        <v>0</v>
      </c>
      <c r="S143" s="467">
        <f>IF(ISERROR(VLOOKUP($B143,IN_T10!$B$2:$AW$3000,18,FALSE))=TRUE,"",VLOOKUP($B143,IN_T10!$B$2:$AW$3000,18,FALSE))</f>
        <v>0</v>
      </c>
      <c r="T143" s="469">
        <f>IF(ISERROR(VLOOKUP($B143,IN_T10!$B$2:$AW$3000,19,FALSE))=TRUE,"",VLOOKUP($B143,IN_T10!$B$2:$AW$3000,19,FALSE))</f>
        <v>0</v>
      </c>
      <c r="U143" s="467">
        <v>1</v>
      </c>
      <c r="V143" s="469">
        <v>9</v>
      </c>
      <c r="W143" s="467">
        <f>IF(ISERROR(VLOOKUP($B143,IN_T10!$B$2:$AW$3000,22,FALSE))=TRUE,"",VLOOKUP($B143,IN_T10!$B$2:$AW$3000,22,FALSE))</f>
        <v>0</v>
      </c>
      <c r="X143" s="469">
        <f>IF(ISERROR(VLOOKUP($B143,IN_T10!$B$2:$AW$3000,23,FALSE))=TRUE,"",VLOOKUP($B143,IN_T10!$B$2:$AW$3000,23,FALSE))</f>
        <v>0</v>
      </c>
      <c r="Y143" s="467">
        <f>IF(ISERROR(VLOOKUP($B143,IN_T10!$B$2:$AW$3000,24,FALSE))=TRUE,"",VLOOKUP($B143,IN_T10!$B$2:$AW$3000,24,FALSE))</f>
        <v>0</v>
      </c>
      <c r="Z143" s="469">
        <f>IF(ISERROR(VLOOKUP($B143,IN_T10!$B$2:$AW$3000,25,FALSE))=TRUE,"",VLOOKUP($B143,IN_T10!$B$2:$AW$3000,25,FALSE))</f>
        <v>0</v>
      </c>
      <c r="AA143" s="467">
        <f>IF(ISERROR(VLOOKUP($B143,IN_T10!$B$2:$AW$3000,26,FALSE))=TRUE,"",VLOOKUP($B143,IN_T10!$B$2:$AW$3000,26,FALSE))</f>
        <v>0</v>
      </c>
      <c r="AB143" s="469">
        <f>IF(ISERROR(VLOOKUP($B143,IN_T10!$B$2:$AW$3000,27,FALSE))=TRUE,"",VLOOKUP($B143,IN_T10!$B$2:$AW$3000,27,FALSE))</f>
        <v>0</v>
      </c>
      <c r="AC143" s="467">
        <f>IF(ISERROR(VLOOKUP($B143,IN_T10!$B$2:$AW$3000,28,FALSE))=TRUE,"",VLOOKUP($B143,IN_T10!$B$2:$AW$3000,28,FALSE))</f>
        <v>0</v>
      </c>
      <c r="AD143" s="469">
        <f>IF(ISERROR(VLOOKUP($B143,IN_T10!$B$2:$AW$3000,29,FALSE))=TRUE,"",VLOOKUP($B143,IN_T10!$B$2:$AW$3000,29,FALSE))</f>
        <v>0</v>
      </c>
      <c r="AE143" s="467">
        <f>IF(ISERROR(VLOOKUP($B143,IN_T10!$B$2:$AW$3000,30,FALSE))=TRUE,"",VLOOKUP($B143,IN_T10!$B$2:$AW$3000,30,FALSE))</f>
        <v>0</v>
      </c>
      <c r="AF143" s="469">
        <f>IF(ISERROR(VLOOKUP($B143,IN_T10!$B$2:$AW$3000,31,FALSE))=TRUE,"",VLOOKUP($B143,IN_T10!$B$2:$AW$3000,31,FALSE))</f>
        <v>0</v>
      </c>
      <c r="AG143" s="467">
        <f>IF(ISERROR(VLOOKUP($B143,IN_T10!$B$2:$AW$3000,32,FALSE))=TRUE,"",VLOOKUP($B143,IN_T10!$B$2:$AW$3000,32,FALSE))</f>
        <v>0</v>
      </c>
      <c r="AH143" s="469">
        <f>IF(ISERROR(VLOOKUP($B143,IN_T10!$B$2:$AW$3000,33,FALSE))=TRUE,"",VLOOKUP($B143,IN_T10!$B$2:$AW$3000,33,FALSE))</f>
        <v>0</v>
      </c>
      <c r="AI143" s="467">
        <f>IF(ISERROR(VLOOKUP($B143,IN_T10!$B$2:$AW$3000,34,FALSE))=TRUE,"",VLOOKUP($B143,IN_T10!$B$2:$AW$3000,34,FALSE))</f>
        <v>0</v>
      </c>
      <c r="AJ143" s="469">
        <f>IF(ISERROR(VLOOKUP($B143,IN_T10!$B$2:$AW$3000,35,FALSE))=TRUE,"",VLOOKUP($B143,IN_T10!$B$2:$AW$3000,35,FALSE))</f>
        <v>0</v>
      </c>
      <c r="AK143" s="467">
        <f>IF(ISERROR(VLOOKUP($B143,IN_T10!$B$2:$AW$3000,36,FALSE))=TRUE,"",VLOOKUP($B143,IN_T10!$B$2:$AW$3000,36,FALSE))</f>
        <v>0</v>
      </c>
      <c r="AL143" s="469">
        <f>IF(ISERROR(VLOOKUP($B143,IN_T10!$B$2:$AW$3000,37,FALSE))=TRUE,"",VLOOKUP($B143,IN_T10!$B$2:$AW$3000,37,FALSE))</f>
        <v>0</v>
      </c>
      <c r="AM143" s="467">
        <f>IF(ISERROR(VLOOKUP($B143,IN_T10!$B$2:$AW$3000,38,FALSE))=TRUE,"",VLOOKUP($B143,IN_T10!$B$2:$AW$3000,38,FALSE))</f>
        <v>0</v>
      </c>
      <c r="AN143" s="469">
        <f>IF(ISERROR(VLOOKUP($B143,IN_T10!$B$2:$AW$3000,39,FALSE))=TRUE,"",VLOOKUP($B143,IN_T10!$B$2:$AW$3000,39,FALSE))</f>
        <v>0</v>
      </c>
      <c r="AO143" s="467">
        <f>IF(ISERROR(VLOOKUP($B143,IN_T10!$B$2:$AW$3000,40,FALSE))=TRUE,"",VLOOKUP($B143,IN_T10!$B$2:$AW$3000,40,FALSE))</f>
        <v>0</v>
      </c>
      <c r="AP143" s="469">
        <f>IF(ISERROR(VLOOKUP($B143,IN_T10!$B$2:$AW$3000,41,FALSE))=TRUE,"",VLOOKUP($B143,IN_T10!$B$2:$AW$3000,41,FALSE))</f>
        <v>0</v>
      </c>
      <c r="AQ143" s="467">
        <f>IF(ISERROR(VLOOKUP($B143,IN_T10!$B$2:$AW$3000,42,FALSE))=TRUE,"",VLOOKUP($B143,IN_T10!$B$2:$AW$3000,42,FALSE))</f>
        <v>0</v>
      </c>
      <c r="AR143" s="469">
        <f>IF(ISERROR(VLOOKUP($B143,IN_T10!$B$2:$AW$3000,43,FALSE))=TRUE,"",VLOOKUP($B143,IN_T10!$B$2:$AW$3000,43,FALSE))</f>
        <v>0</v>
      </c>
      <c r="AS143" s="467">
        <f>IF(ISERROR(VLOOKUP($B143,IN_T10!$B$2:$AW$3000,44,FALSE))=TRUE,"",VLOOKUP($B143,IN_T10!$B$2:$AW$3000,44,FALSE))</f>
        <v>0</v>
      </c>
      <c r="AT143" s="472">
        <f>IF(ISERROR(VLOOKUP($B143,IN_T10!$B$2:$AW$3000,45,FALSE))=TRUE,"",VLOOKUP($B143,IN_T10!$B$2:$AW$3000,45,FALSE))</f>
        <v>0</v>
      </c>
      <c r="AU143" s="1179">
        <f t="shared" si="6"/>
        <v>1</v>
      </c>
      <c r="AV143" s="1180">
        <f t="shared" si="7"/>
        <v>9</v>
      </c>
      <c r="AW143" s="1490" t="str">
        <f t="shared" si="8"/>
        <v>OK</v>
      </c>
      <c r="AX143" s="1488">
        <f>'t1'!K143-'t3'!C143-'t3'!E143-'t3'!G143-'t3'!I143+'t3'!K143+'t3'!M143+'t3'!O143</f>
        <v>1</v>
      </c>
      <c r="AY143" s="1489">
        <f>'t1'!L143-'t3'!D143-'t3'!F143-'t3'!H143-'t3'!J143+'t3'!L143+'t3'!N143+'t3'!P143</f>
        <v>9</v>
      </c>
      <c r="AZ143" s="937">
        <f>'t1'!M143</f>
        <v>1</v>
      </c>
    </row>
    <row r="144" spans="1:52" ht="14.25" customHeight="1" thickBot="1" x14ac:dyDescent="0.3">
      <c r="A144" s="1001" t="str">
        <f>'t1'!A144</f>
        <v>Ausiliario specializzato - A</v>
      </c>
      <c r="B144" s="1027" t="str">
        <f>'t1'!B144</f>
        <v>T11008</v>
      </c>
      <c r="C144" s="467">
        <f>IF(ISERROR(VLOOKUP($B144,IN_T10!$B$2:$AW$3000,2,FALSE))=TRUE,"",VLOOKUP($B144,IN_T10!$B$2:$AW$3000,2,FALSE))</f>
        <v>0</v>
      </c>
      <c r="D144" s="469">
        <f>IF(ISERROR(VLOOKUP($B144,IN_T10!$B$2:$AW$3000,3,FALSE))=TRUE,"",VLOOKUP($B144,IN_T10!$B$2:$AW$3000,3,FALSE))</f>
        <v>0</v>
      </c>
      <c r="E144" s="467">
        <f>IF(ISERROR(VLOOKUP($B144,IN_T10!$B$2:$AW$3000,4,FALSE))=TRUE,"",VLOOKUP($B144,IN_T10!$B$2:$AW$3000,4,FALSE))</f>
        <v>0</v>
      </c>
      <c r="F144" s="469">
        <f>IF(ISERROR(VLOOKUP($B144,IN_T10!$B$2:$AW$3000,5,FALSE))=TRUE,"",VLOOKUP($B144,IN_T10!$B$2:$AW$3000,5,FALSE))</f>
        <v>0</v>
      </c>
      <c r="G144" s="467">
        <f>IF(ISERROR(VLOOKUP($B144,IN_T10!$B$2:$AW$3000,6,FALSE))=TRUE,"",VLOOKUP($B144,IN_T10!$B$2:$AW$3000,6,FALSE))</f>
        <v>0</v>
      </c>
      <c r="H144" s="469">
        <f>IF(ISERROR(VLOOKUP($B144,IN_T10!$B$2:$AW$3000,7,FALSE))=TRUE,"",VLOOKUP($B144,IN_T10!$B$2:$AW$3000,7,FALSE))</f>
        <v>0</v>
      </c>
      <c r="I144" s="467">
        <f>IF(ISERROR(VLOOKUP($B144,IN_T10!$B$2:$AW$3000,8,FALSE))=TRUE,"",VLOOKUP($B144,IN_T10!$B$2:$AW$3000,8,FALSE))</f>
        <v>0</v>
      </c>
      <c r="J144" s="469">
        <f>IF(ISERROR(VLOOKUP($B144,IN_T10!$B$2:$AW$3000,9,FALSE))=TRUE,"",VLOOKUP($B144,IN_T10!$B$2:$AW$3000,9,FALSE))</f>
        <v>0</v>
      </c>
      <c r="K144" s="467">
        <f>IF(ISERROR(VLOOKUP($B144,IN_T10!$B$2:$AW$3000,10,FALSE))=TRUE,"",VLOOKUP($B144,IN_T10!$B$2:$AW$3000,10,FALSE))</f>
        <v>0</v>
      </c>
      <c r="L144" s="469">
        <f>IF(ISERROR(VLOOKUP($B144,IN_T10!$B$2:$AW$3000,11,FALSE))=TRUE,"",VLOOKUP($B144,IN_T10!$B$2:$AW$3000,11,FALSE))</f>
        <v>0</v>
      </c>
      <c r="M144" s="467">
        <f>IF(ISERROR(VLOOKUP($B144,IN_T10!$B$2:$AW$3000,12,FALSE))=TRUE,"",VLOOKUP($B144,IN_T10!$B$2:$AW$3000,12,FALSE))</f>
        <v>0</v>
      </c>
      <c r="N144" s="469">
        <f>IF(ISERROR(VLOOKUP($B144,IN_T10!$B$2:$AW$3000,13,FALSE))=TRUE,"",VLOOKUP($B144,IN_T10!$B$2:$AW$3000,13,FALSE))</f>
        <v>0</v>
      </c>
      <c r="O144" s="467">
        <f>IF(ISERROR(VLOOKUP($B144,IN_T10!$B$2:$AW$3000,14,FALSE))=TRUE,"",VLOOKUP($B144,IN_T10!$B$2:$AW$3000,14,FALSE))</f>
        <v>0</v>
      </c>
      <c r="P144" s="469">
        <f>IF(ISERROR(VLOOKUP($B144,IN_T10!$B$2:$AW$3000,15,FALSE))=TRUE,"",VLOOKUP($B144,IN_T10!$B$2:$AW$3000,15,FALSE))</f>
        <v>0</v>
      </c>
      <c r="Q144" s="467">
        <f>IF(ISERROR(VLOOKUP($B144,IN_T10!$B$2:$AW$3000,16,FALSE))=TRUE,"",VLOOKUP($B144,IN_T10!$B$2:$AW$3000,16,FALSE))</f>
        <v>0</v>
      </c>
      <c r="R144" s="469">
        <f>IF(ISERROR(VLOOKUP($B144,IN_T10!$B$2:$AW$3000,17,FALSE))=TRUE,"",VLOOKUP($B144,IN_T10!$B$2:$AW$3000,17,FALSE))</f>
        <v>0</v>
      </c>
      <c r="S144" s="467">
        <f>IF(ISERROR(VLOOKUP($B144,IN_T10!$B$2:$AW$3000,18,FALSE))=TRUE,"",VLOOKUP($B144,IN_T10!$B$2:$AW$3000,18,FALSE))</f>
        <v>0</v>
      </c>
      <c r="T144" s="469">
        <f>IF(ISERROR(VLOOKUP($B144,IN_T10!$B$2:$AW$3000,19,FALSE))=TRUE,"",VLOOKUP($B144,IN_T10!$B$2:$AW$3000,19,FALSE))</f>
        <v>0</v>
      </c>
      <c r="U144" s="467">
        <v>0</v>
      </c>
      <c r="V144" s="469">
        <v>0</v>
      </c>
      <c r="W144" s="467">
        <f>IF(ISERROR(VLOOKUP($B144,IN_T10!$B$2:$AW$3000,22,FALSE))=TRUE,"",VLOOKUP($B144,IN_T10!$B$2:$AW$3000,22,FALSE))</f>
        <v>0</v>
      </c>
      <c r="X144" s="469">
        <f>IF(ISERROR(VLOOKUP($B144,IN_T10!$B$2:$AW$3000,23,FALSE))=TRUE,"",VLOOKUP($B144,IN_T10!$B$2:$AW$3000,23,FALSE))</f>
        <v>0</v>
      </c>
      <c r="Y144" s="467">
        <f>IF(ISERROR(VLOOKUP($B144,IN_T10!$B$2:$AW$3000,24,FALSE))=TRUE,"",VLOOKUP($B144,IN_T10!$B$2:$AW$3000,24,FALSE))</f>
        <v>0</v>
      </c>
      <c r="Z144" s="469">
        <f>IF(ISERROR(VLOOKUP($B144,IN_T10!$B$2:$AW$3000,25,FALSE))=TRUE,"",VLOOKUP($B144,IN_T10!$B$2:$AW$3000,25,FALSE))</f>
        <v>0</v>
      </c>
      <c r="AA144" s="467">
        <f>IF(ISERROR(VLOOKUP($B144,IN_T10!$B$2:$AW$3000,26,FALSE))=TRUE,"",VLOOKUP($B144,IN_T10!$B$2:$AW$3000,26,FALSE))</f>
        <v>0</v>
      </c>
      <c r="AB144" s="469">
        <f>IF(ISERROR(VLOOKUP($B144,IN_T10!$B$2:$AW$3000,27,FALSE))=TRUE,"",VLOOKUP($B144,IN_T10!$B$2:$AW$3000,27,FALSE))</f>
        <v>0</v>
      </c>
      <c r="AC144" s="467">
        <f>IF(ISERROR(VLOOKUP($B144,IN_T10!$B$2:$AW$3000,28,FALSE))=TRUE,"",VLOOKUP($B144,IN_T10!$B$2:$AW$3000,28,FALSE))</f>
        <v>0</v>
      </c>
      <c r="AD144" s="469">
        <f>IF(ISERROR(VLOOKUP($B144,IN_T10!$B$2:$AW$3000,29,FALSE))=TRUE,"",VLOOKUP($B144,IN_T10!$B$2:$AW$3000,29,FALSE))</f>
        <v>0</v>
      </c>
      <c r="AE144" s="467">
        <f>IF(ISERROR(VLOOKUP($B144,IN_T10!$B$2:$AW$3000,30,FALSE))=TRUE,"",VLOOKUP($B144,IN_T10!$B$2:$AW$3000,30,FALSE))</f>
        <v>0</v>
      </c>
      <c r="AF144" s="469">
        <f>IF(ISERROR(VLOOKUP($B144,IN_T10!$B$2:$AW$3000,31,FALSE))=TRUE,"",VLOOKUP($B144,IN_T10!$B$2:$AW$3000,31,FALSE))</f>
        <v>0</v>
      </c>
      <c r="AG144" s="467">
        <f>IF(ISERROR(VLOOKUP($B144,IN_T10!$B$2:$AW$3000,32,FALSE))=TRUE,"",VLOOKUP($B144,IN_T10!$B$2:$AW$3000,32,FALSE))</f>
        <v>0</v>
      </c>
      <c r="AH144" s="469">
        <f>IF(ISERROR(VLOOKUP($B144,IN_T10!$B$2:$AW$3000,33,FALSE))=TRUE,"",VLOOKUP($B144,IN_T10!$B$2:$AW$3000,33,FALSE))</f>
        <v>0</v>
      </c>
      <c r="AI144" s="467">
        <f>IF(ISERROR(VLOOKUP($B144,IN_T10!$B$2:$AW$3000,34,FALSE))=TRUE,"",VLOOKUP($B144,IN_T10!$B$2:$AW$3000,34,FALSE))</f>
        <v>0</v>
      </c>
      <c r="AJ144" s="469">
        <f>IF(ISERROR(VLOOKUP($B144,IN_T10!$B$2:$AW$3000,35,FALSE))=TRUE,"",VLOOKUP($B144,IN_T10!$B$2:$AW$3000,35,FALSE))</f>
        <v>0</v>
      </c>
      <c r="AK144" s="467">
        <f>IF(ISERROR(VLOOKUP($B144,IN_T10!$B$2:$AW$3000,36,FALSE))=TRUE,"",VLOOKUP($B144,IN_T10!$B$2:$AW$3000,36,FALSE))</f>
        <v>0</v>
      </c>
      <c r="AL144" s="469">
        <f>IF(ISERROR(VLOOKUP($B144,IN_T10!$B$2:$AW$3000,37,FALSE))=TRUE,"",VLOOKUP($B144,IN_T10!$B$2:$AW$3000,37,FALSE))</f>
        <v>0</v>
      </c>
      <c r="AM144" s="467">
        <f>IF(ISERROR(VLOOKUP($B144,IN_T10!$B$2:$AW$3000,38,FALSE))=TRUE,"",VLOOKUP($B144,IN_T10!$B$2:$AW$3000,38,FALSE))</f>
        <v>0</v>
      </c>
      <c r="AN144" s="469">
        <f>IF(ISERROR(VLOOKUP($B144,IN_T10!$B$2:$AW$3000,39,FALSE))=TRUE,"",VLOOKUP($B144,IN_T10!$B$2:$AW$3000,39,FALSE))</f>
        <v>0</v>
      </c>
      <c r="AO144" s="467">
        <f>IF(ISERROR(VLOOKUP($B144,IN_T10!$B$2:$AW$3000,40,FALSE))=TRUE,"",VLOOKUP($B144,IN_T10!$B$2:$AW$3000,40,FALSE))</f>
        <v>0</v>
      </c>
      <c r="AP144" s="469">
        <f>IF(ISERROR(VLOOKUP($B144,IN_T10!$B$2:$AW$3000,41,FALSE))=TRUE,"",VLOOKUP($B144,IN_T10!$B$2:$AW$3000,41,FALSE))</f>
        <v>0</v>
      </c>
      <c r="AQ144" s="467">
        <f>IF(ISERROR(VLOOKUP($B144,IN_T10!$B$2:$AW$3000,42,FALSE))=TRUE,"",VLOOKUP($B144,IN_T10!$B$2:$AW$3000,42,FALSE))</f>
        <v>0</v>
      </c>
      <c r="AR144" s="469">
        <f>IF(ISERROR(VLOOKUP($B144,IN_T10!$B$2:$AW$3000,43,FALSE))=TRUE,"",VLOOKUP($B144,IN_T10!$B$2:$AW$3000,43,FALSE))</f>
        <v>0</v>
      </c>
      <c r="AS144" s="467">
        <f>IF(ISERROR(VLOOKUP($B144,IN_T10!$B$2:$AW$3000,44,FALSE))=TRUE,"",VLOOKUP($B144,IN_T10!$B$2:$AW$3000,44,FALSE))</f>
        <v>0</v>
      </c>
      <c r="AT144" s="472">
        <f>IF(ISERROR(VLOOKUP($B144,IN_T10!$B$2:$AW$3000,45,FALSE))=TRUE,"",VLOOKUP($B144,IN_T10!$B$2:$AW$3000,45,FALSE))</f>
        <v>0</v>
      </c>
      <c r="AU144" s="1179">
        <f t="shared" si="6"/>
        <v>0</v>
      </c>
      <c r="AV144" s="1180">
        <f t="shared" si="7"/>
        <v>0</v>
      </c>
      <c r="AW144" s="1490" t="str">
        <f t="shared" si="8"/>
        <v>OK</v>
      </c>
      <c r="AX144" s="1488">
        <f>'t1'!K144-'t3'!C144-'t3'!E144-'t3'!G144-'t3'!I144+'t3'!K144+'t3'!M144+'t3'!O144</f>
        <v>0</v>
      </c>
      <c r="AY144" s="1489">
        <f>'t1'!L144-'t3'!D144-'t3'!F144-'t3'!H144-'t3'!J144+'t3'!L144+'t3'!N144+'t3'!P144</f>
        <v>0</v>
      </c>
      <c r="AZ144" s="937">
        <f>'t1'!M144</f>
        <v>0</v>
      </c>
    </row>
    <row r="145" spans="1:52" ht="14.25" customHeight="1" thickBot="1" x14ac:dyDescent="0.3">
      <c r="A145" s="1001" t="str">
        <f>'t1'!A145</f>
        <v>Profilo atipico ruolo tecnico</v>
      </c>
      <c r="B145" s="1027" t="str">
        <f>'t1'!B145</f>
        <v>T00062</v>
      </c>
      <c r="C145" s="467">
        <f>IF(ISERROR(VLOOKUP($B145,IN_T10!$B$2:$AW$3000,2,FALSE))=TRUE,"",VLOOKUP($B145,IN_T10!$B$2:$AW$3000,2,FALSE))</f>
        <v>0</v>
      </c>
      <c r="D145" s="469">
        <f>IF(ISERROR(VLOOKUP($B145,IN_T10!$B$2:$AW$3000,3,FALSE))=TRUE,"",VLOOKUP($B145,IN_T10!$B$2:$AW$3000,3,FALSE))</f>
        <v>0</v>
      </c>
      <c r="E145" s="467">
        <f>IF(ISERROR(VLOOKUP($B145,IN_T10!$B$2:$AW$3000,4,FALSE))=TRUE,"",VLOOKUP($B145,IN_T10!$B$2:$AW$3000,4,FALSE))</f>
        <v>0</v>
      </c>
      <c r="F145" s="469">
        <f>IF(ISERROR(VLOOKUP($B145,IN_T10!$B$2:$AW$3000,5,FALSE))=TRUE,"",VLOOKUP($B145,IN_T10!$B$2:$AW$3000,5,FALSE))</f>
        <v>0</v>
      </c>
      <c r="G145" s="467">
        <f>IF(ISERROR(VLOOKUP($B145,IN_T10!$B$2:$AW$3000,6,FALSE))=TRUE,"",VLOOKUP($B145,IN_T10!$B$2:$AW$3000,6,FALSE))</f>
        <v>0</v>
      </c>
      <c r="H145" s="469">
        <f>IF(ISERROR(VLOOKUP($B145,IN_T10!$B$2:$AW$3000,7,FALSE))=TRUE,"",VLOOKUP($B145,IN_T10!$B$2:$AW$3000,7,FALSE))</f>
        <v>0</v>
      </c>
      <c r="I145" s="467">
        <f>IF(ISERROR(VLOOKUP($B145,IN_T10!$B$2:$AW$3000,8,FALSE))=TRUE,"",VLOOKUP($B145,IN_T10!$B$2:$AW$3000,8,FALSE))</f>
        <v>0</v>
      </c>
      <c r="J145" s="469">
        <f>IF(ISERROR(VLOOKUP($B145,IN_T10!$B$2:$AW$3000,9,FALSE))=TRUE,"",VLOOKUP($B145,IN_T10!$B$2:$AW$3000,9,FALSE))</f>
        <v>0</v>
      </c>
      <c r="K145" s="467">
        <f>IF(ISERROR(VLOOKUP($B145,IN_T10!$B$2:$AW$3000,10,FALSE))=TRUE,"",VLOOKUP($B145,IN_T10!$B$2:$AW$3000,10,FALSE))</f>
        <v>0</v>
      </c>
      <c r="L145" s="469">
        <f>IF(ISERROR(VLOOKUP($B145,IN_T10!$B$2:$AW$3000,11,FALSE))=TRUE,"",VLOOKUP($B145,IN_T10!$B$2:$AW$3000,11,FALSE))</f>
        <v>0</v>
      </c>
      <c r="M145" s="467">
        <f>IF(ISERROR(VLOOKUP($B145,IN_T10!$B$2:$AW$3000,12,FALSE))=TRUE,"",VLOOKUP($B145,IN_T10!$B$2:$AW$3000,12,FALSE))</f>
        <v>0</v>
      </c>
      <c r="N145" s="469">
        <f>IF(ISERROR(VLOOKUP($B145,IN_T10!$B$2:$AW$3000,13,FALSE))=TRUE,"",VLOOKUP($B145,IN_T10!$B$2:$AW$3000,13,FALSE))</f>
        <v>0</v>
      </c>
      <c r="O145" s="467">
        <f>IF(ISERROR(VLOOKUP($B145,IN_T10!$B$2:$AW$3000,14,FALSE))=TRUE,"",VLOOKUP($B145,IN_T10!$B$2:$AW$3000,14,FALSE))</f>
        <v>0</v>
      </c>
      <c r="P145" s="469">
        <f>IF(ISERROR(VLOOKUP($B145,IN_T10!$B$2:$AW$3000,15,FALSE))=TRUE,"",VLOOKUP($B145,IN_T10!$B$2:$AW$3000,15,FALSE))</f>
        <v>0</v>
      </c>
      <c r="Q145" s="467">
        <f>IF(ISERROR(VLOOKUP($B145,IN_T10!$B$2:$AW$3000,16,FALSE))=TRUE,"",VLOOKUP($B145,IN_T10!$B$2:$AW$3000,16,FALSE))</f>
        <v>0</v>
      </c>
      <c r="R145" s="469">
        <f>IF(ISERROR(VLOOKUP($B145,IN_T10!$B$2:$AW$3000,17,FALSE))=TRUE,"",VLOOKUP($B145,IN_T10!$B$2:$AW$3000,17,FALSE))</f>
        <v>0</v>
      </c>
      <c r="S145" s="467">
        <f>IF(ISERROR(VLOOKUP($B145,IN_T10!$B$2:$AW$3000,18,FALSE))=TRUE,"",VLOOKUP($B145,IN_T10!$B$2:$AW$3000,18,FALSE))</f>
        <v>0</v>
      </c>
      <c r="T145" s="469">
        <f>IF(ISERROR(VLOOKUP($B145,IN_T10!$B$2:$AW$3000,19,FALSE))=TRUE,"",VLOOKUP($B145,IN_T10!$B$2:$AW$3000,19,FALSE))</f>
        <v>0</v>
      </c>
      <c r="U145" s="467">
        <v>0</v>
      </c>
      <c r="V145" s="469">
        <v>0</v>
      </c>
      <c r="W145" s="467">
        <f>IF(ISERROR(VLOOKUP($B145,IN_T10!$B$2:$AW$3000,22,FALSE))=TRUE,"",VLOOKUP($B145,IN_T10!$B$2:$AW$3000,22,FALSE))</f>
        <v>0</v>
      </c>
      <c r="X145" s="469">
        <f>IF(ISERROR(VLOOKUP($B145,IN_T10!$B$2:$AW$3000,23,FALSE))=TRUE,"",VLOOKUP($B145,IN_T10!$B$2:$AW$3000,23,FALSE))</f>
        <v>0</v>
      </c>
      <c r="Y145" s="467">
        <f>IF(ISERROR(VLOOKUP($B145,IN_T10!$B$2:$AW$3000,24,FALSE))=TRUE,"",VLOOKUP($B145,IN_T10!$B$2:$AW$3000,24,FALSE))</f>
        <v>0</v>
      </c>
      <c r="Z145" s="469">
        <f>IF(ISERROR(VLOOKUP($B145,IN_T10!$B$2:$AW$3000,25,FALSE))=TRUE,"",VLOOKUP($B145,IN_T10!$B$2:$AW$3000,25,FALSE))</f>
        <v>0</v>
      </c>
      <c r="AA145" s="467">
        <f>IF(ISERROR(VLOOKUP($B145,IN_T10!$B$2:$AW$3000,26,FALSE))=TRUE,"",VLOOKUP($B145,IN_T10!$B$2:$AW$3000,26,FALSE))</f>
        <v>0</v>
      </c>
      <c r="AB145" s="469">
        <f>IF(ISERROR(VLOOKUP($B145,IN_T10!$B$2:$AW$3000,27,FALSE))=TRUE,"",VLOOKUP($B145,IN_T10!$B$2:$AW$3000,27,FALSE))</f>
        <v>0</v>
      </c>
      <c r="AC145" s="467">
        <f>IF(ISERROR(VLOOKUP($B145,IN_T10!$B$2:$AW$3000,28,FALSE))=TRUE,"",VLOOKUP($B145,IN_T10!$B$2:$AW$3000,28,FALSE))</f>
        <v>0</v>
      </c>
      <c r="AD145" s="469">
        <f>IF(ISERROR(VLOOKUP($B145,IN_T10!$B$2:$AW$3000,29,FALSE))=TRUE,"",VLOOKUP($B145,IN_T10!$B$2:$AW$3000,29,FALSE))</f>
        <v>0</v>
      </c>
      <c r="AE145" s="467">
        <f>IF(ISERROR(VLOOKUP($B145,IN_T10!$B$2:$AW$3000,30,FALSE))=TRUE,"",VLOOKUP($B145,IN_T10!$B$2:$AW$3000,30,FALSE))</f>
        <v>0</v>
      </c>
      <c r="AF145" s="469">
        <f>IF(ISERROR(VLOOKUP($B145,IN_T10!$B$2:$AW$3000,31,FALSE))=TRUE,"",VLOOKUP($B145,IN_T10!$B$2:$AW$3000,31,FALSE))</f>
        <v>0</v>
      </c>
      <c r="AG145" s="467">
        <f>IF(ISERROR(VLOOKUP($B145,IN_T10!$B$2:$AW$3000,32,FALSE))=TRUE,"",VLOOKUP($B145,IN_T10!$B$2:$AW$3000,32,FALSE))</f>
        <v>0</v>
      </c>
      <c r="AH145" s="469">
        <f>IF(ISERROR(VLOOKUP($B145,IN_T10!$B$2:$AW$3000,33,FALSE))=TRUE,"",VLOOKUP($B145,IN_T10!$B$2:$AW$3000,33,FALSE))</f>
        <v>0</v>
      </c>
      <c r="AI145" s="467">
        <f>IF(ISERROR(VLOOKUP($B145,IN_T10!$B$2:$AW$3000,34,FALSE))=TRUE,"",VLOOKUP($B145,IN_T10!$B$2:$AW$3000,34,FALSE))</f>
        <v>0</v>
      </c>
      <c r="AJ145" s="469">
        <f>IF(ISERROR(VLOOKUP($B145,IN_T10!$B$2:$AW$3000,35,FALSE))=TRUE,"",VLOOKUP($B145,IN_T10!$B$2:$AW$3000,35,FALSE))</f>
        <v>0</v>
      </c>
      <c r="AK145" s="467">
        <f>IF(ISERROR(VLOOKUP($B145,IN_T10!$B$2:$AW$3000,36,FALSE))=TRUE,"",VLOOKUP($B145,IN_T10!$B$2:$AW$3000,36,FALSE))</f>
        <v>0</v>
      </c>
      <c r="AL145" s="469">
        <f>IF(ISERROR(VLOOKUP($B145,IN_T10!$B$2:$AW$3000,37,FALSE))=TRUE,"",VLOOKUP($B145,IN_T10!$B$2:$AW$3000,37,FALSE))</f>
        <v>0</v>
      </c>
      <c r="AM145" s="467">
        <f>IF(ISERROR(VLOOKUP($B145,IN_T10!$B$2:$AW$3000,38,FALSE))=TRUE,"",VLOOKUP($B145,IN_T10!$B$2:$AW$3000,38,FALSE))</f>
        <v>0</v>
      </c>
      <c r="AN145" s="469">
        <f>IF(ISERROR(VLOOKUP($B145,IN_T10!$B$2:$AW$3000,39,FALSE))=TRUE,"",VLOOKUP($B145,IN_T10!$B$2:$AW$3000,39,FALSE))</f>
        <v>0</v>
      </c>
      <c r="AO145" s="467">
        <f>IF(ISERROR(VLOOKUP($B145,IN_T10!$B$2:$AW$3000,40,FALSE))=TRUE,"",VLOOKUP($B145,IN_T10!$B$2:$AW$3000,40,FALSE))</f>
        <v>0</v>
      </c>
      <c r="AP145" s="469">
        <f>IF(ISERROR(VLOOKUP($B145,IN_T10!$B$2:$AW$3000,41,FALSE))=TRUE,"",VLOOKUP($B145,IN_T10!$B$2:$AW$3000,41,FALSE))</f>
        <v>0</v>
      </c>
      <c r="AQ145" s="467">
        <f>IF(ISERROR(VLOOKUP($B145,IN_T10!$B$2:$AW$3000,42,FALSE))=TRUE,"",VLOOKUP($B145,IN_T10!$B$2:$AW$3000,42,FALSE))</f>
        <v>0</v>
      </c>
      <c r="AR145" s="469">
        <f>IF(ISERROR(VLOOKUP($B145,IN_T10!$B$2:$AW$3000,43,FALSE))=TRUE,"",VLOOKUP($B145,IN_T10!$B$2:$AW$3000,43,FALSE))</f>
        <v>0</v>
      </c>
      <c r="AS145" s="467">
        <f>IF(ISERROR(VLOOKUP($B145,IN_T10!$B$2:$AW$3000,44,FALSE))=TRUE,"",VLOOKUP($B145,IN_T10!$B$2:$AW$3000,44,FALSE))</f>
        <v>0</v>
      </c>
      <c r="AT145" s="472">
        <f>IF(ISERROR(VLOOKUP($B145,IN_T10!$B$2:$AW$3000,45,FALSE))=TRUE,"",VLOOKUP($B145,IN_T10!$B$2:$AW$3000,45,FALSE))</f>
        <v>0</v>
      </c>
      <c r="AU145" s="1179">
        <f t="shared" si="6"/>
        <v>0</v>
      </c>
      <c r="AV145" s="1180">
        <f t="shared" si="7"/>
        <v>0</v>
      </c>
      <c r="AW145" s="1490" t="str">
        <f t="shared" si="8"/>
        <v>OK</v>
      </c>
      <c r="AX145" s="1488">
        <f>'t1'!K145-'t3'!C145-'t3'!E145-'t3'!G145-'t3'!I145+'t3'!K145+'t3'!M145+'t3'!O145</f>
        <v>0</v>
      </c>
      <c r="AY145" s="1489">
        <f>'t1'!L145-'t3'!D145-'t3'!F145-'t3'!H145-'t3'!J145+'t3'!L145+'t3'!N145+'t3'!P145</f>
        <v>0</v>
      </c>
      <c r="AZ145" s="937">
        <f>'t1'!M145</f>
        <v>0</v>
      </c>
    </row>
    <row r="146" spans="1:52" ht="14.25" customHeight="1" thickBot="1" x14ac:dyDescent="0.3">
      <c r="A146" s="1001" t="str">
        <f>'t1'!A146</f>
        <v>Dirigente amm.vo con incarico di struttura complessa</v>
      </c>
      <c r="B146" s="1027" t="str">
        <f>'t1'!B146</f>
        <v>AD0032</v>
      </c>
      <c r="C146" s="467">
        <f>IF(ISERROR(VLOOKUP($B146,IN_T10!$B$2:$AW$3000,2,FALSE))=TRUE,"",VLOOKUP($B146,IN_T10!$B$2:$AW$3000,2,FALSE))</f>
        <v>0</v>
      </c>
      <c r="D146" s="469">
        <f>IF(ISERROR(VLOOKUP($B146,IN_T10!$B$2:$AW$3000,3,FALSE))=TRUE,"",VLOOKUP($B146,IN_T10!$B$2:$AW$3000,3,FALSE))</f>
        <v>0</v>
      </c>
      <c r="E146" s="467">
        <f>IF(ISERROR(VLOOKUP($B146,IN_T10!$B$2:$AW$3000,4,FALSE))=TRUE,"",VLOOKUP($B146,IN_T10!$B$2:$AW$3000,4,FALSE))</f>
        <v>0</v>
      </c>
      <c r="F146" s="469">
        <f>IF(ISERROR(VLOOKUP($B146,IN_T10!$B$2:$AW$3000,5,FALSE))=TRUE,"",VLOOKUP($B146,IN_T10!$B$2:$AW$3000,5,FALSE))</f>
        <v>0</v>
      </c>
      <c r="G146" s="467">
        <f>IF(ISERROR(VLOOKUP($B146,IN_T10!$B$2:$AW$3000,6,FALSE))=TRUE,"",VLOOKUP($B146,IN_T10!$B$2:$AW$3000,6,FALSE))</f>
        <v>0</v>
      </c>
      <c r="H146" s="469">
        <f>IF(ISERROR(VLOOKUP($B146,IN_T10!$B$2:$AW$3000,7,FALSE))=TRUE,"",VLOOKUP($B146,IN_T10!$B$2:$AW$3000,7,FALSE))</f>
        <v>0</v>
      </c>
      <c r="I146" s="467">
        <f>IF(ISERROR(VLOOKUP($B146,IN_T10!$B$2:$AW$3000,8,FALSE))=TRUE,"",VLOOKUP($B146,IN_T10!$B$2:$AW$3000,8,FALSE))</f>
        <v>0</v>
      </c>
      <c r="J146" s="469">
        <f>IF(ISERROR(VLOOKUP($B146,IN_T10!$B$2:$AW$3000,9,FALSE))=TRUE,"",VLOOKUP($B146,IN_T10!$B$2:$AW$3000,9,FALSE))</f>
        <v>0</v>
      </c>
      <c r="K146" s="467">
        <f>IF(ISERROR(VLOOKUP($B146,IN_T10!$B$2:$AW$3000,10,FALSE))=TRUE,"",VLOOKUP($B146,IN_T10!$B$2:$AW$3000,10,FALSE))</f>
        <v>0</v>
      </c>
      <c r="L146" s="469">
        <f>IF(ISERROR(VLOOKUP($B146,IN_T10!$B$2:$AW$3000,11,FALSE))=TRUE,"",VLOOKUP($B146,IN_T10!$B$2:$AW$3000,11,FALSE))</f>
        <v>0</v>
      </c>
      <c r="M146" s="467">
        <f>IF(ISERROR(VLOOKUP($B146,IN_T10!$B$2:$AW$3000,12,FALSE))=TRUE,"",VLOOKUP($B146,IN_T10!$B$2:$AW$3000,12,FALSE))</f>
        <v>0</v>
      </c>
      <c r="N146" s="469">
        <f>IF(ISERROR(VLOOKUP($B146,IN_T10!$B$2:$AW$3000,13,FALSE))=TRUE,"",VLOOKUP($B146,IN_T10!$B$2:$AW$3000,13,FALSE))</f>
        <v>0</v>
      </c>
      <c r="O146" s="467">
        <f>IF(ISERROR(VLOOKUP($B146,IN_T10!$B$2:$AW$3000,14,FALSE))=TRUE,"",VLOOKUP($B146,IN_T10!$B$2:$AW$3000,14,FALSE))</f>
        <v>0</v>
      </c>
      <c r="P146" s="469">
        <f>IF(ISERROR(VLOOKUP($B146,IN_T10!$B$2:$AW$3000,15,FALSE))=TRUE,"",VLOOKUP($B146,IN_T10!$B$2:$AW$3000,15,FALSE))</f>
        <v>0</v>
      </c>
      <c r="Q146" s="467">
        <f>IF(ISERROR(VLOOKUP($B146,IN_T10!$B$2:$AW$3000,16,FALSE))=TRUE,"",VLOOKUP($B146,IN_T10!$B$2:$AW$3000,16,FALSE))</f>
        <v>0</v>
      </c>
      <c r="R146" s="469">
        <f>IF(ISERROR(VLOOKUP($B146,IN_T10!$B$2:$AW$3000,17,FALSE))=TRUE,"",VLOOKUP($B146,IN_T10!$B$2:$AW$3000,17,FALSE))</f>
        <v>0</v>
      </c>
      <c r="S146" s="467">
        <f>IF(ISERROR(VLOOKUP($B146,IN_T10!$B$2:$AW$3000,18,FALSE))=TRUE,"",VLOOKUP($B146,IN_T10!$B$2:$AW$3000,18,FALSE))</f>
        <v>0</v>
      </c>
      <c r="T146" s="469">
        <f>IF(ISERROR(VLOOKUP($B146,IN_T10!$B$2:$AW$3000,19,FALSE))=TRUE,"",VLOOKUP($B146,IN_T10!$B$2:$AW$3000,19,FALSE))</f>
        <v>0</v>
      </c>
      <c r="U146" s="467">
        <v>1</v>
      </c>
      <c r="V146" s="469">
        <v>3</v>
      </c>
      <c r="W146" s="467">
        <f>IF(ISERROR(VLOOKUP($B146,IN_T10!$B$2:$AW$3000,22,FALSE))=TRUE,"",VLOOKUP($B146,IN_T10!$B$2:$AW$3000,22,FALSE))</f>
        <v>0</v>
      </c>
      <c r="X146" s="469">
        <f>IF(ISERROR(VLOOKUP($B146,IN_T10!$B$2:$AW$3000,23,FALSE))=TRUE,"",VLOOKUP($B146,IN_T10!$B$2:$AW$3000,23,FALSE))</f>
        <v>0</v>
      </c>
      <c r="Y146" s="467">
        <f>IF(ISERROR(VLOOKUP($B146,IN_T10!$B$2:$AW$3000,24,FALSE))=TRUE,"",VLOOKUP($B146,IN_T10!$B$2:$AW$3000,24,FALSE))</f>
        <v>0</v>
      </c>
      <c r="Z146" s="469">
        <f>IF(ISERROR(VLOOKUP($B146,IN_T10!$B$2:$AW$3000,25,FALSE))=TRUE,"",VLOOKUP($B146,IN_T10!$B$2:$AW$3000,25,FALSE))</f>
        <v>0</v>
      </c>
      <c r="AA146" s="467">
        <f>IF(ISERROR(VLOOKUP($B146,IN_T10!$B$2:$AW$3000,26,FALSE))=TRUE,"",VLOOKUP($B146,IN_T10!$B$2:$AW$3000,26,FALSE))</f>
        <v>0</v>
      </c>
      <c r="AB146" s="469">
        <f>IF(ISERROR(VLOOKUP($B146,IN_T10!$B$2:$AW$3000,27,FALSE))=TRUE,"",VLOOKUP($B146,IN_T10!$B$2:$AW$3000,27,FALSE))</f>
        <v>0</v>
      </c>
      <c r="AC146" s="467">
        <f>IF(ISERROR(VLOOKUP($B146,IN_T10!$B$2:$AW$3000,28,FALSE))=TRUE,"",VLOOKUP($B146,IN_T10!$B$2:$AW$3000,28,FALSE))</f>
        <v>0</v>
      </c>
      <c r="AD146" s="469">
        <f>IF(ISERROR(VLOOKUP($B146,IN_T10!$B$2:$AW$3000,29,FALSE))=TRUE,"",VLOOKUP($B146,IN_T10!$B$2:$AW$3000,29,FALSE))</f>
        <v>0</v>
      </c>
      <c r="AE146" s="467">
        <f>IF(ISERROR(VLOOKUP($B146,IN_T10!$B$2:$AW$3000,30,FALSE))=TRUE,"",VLOOKUP($B146,IN_T10!$B$2:$AW$3000,30,FALSE))</f>
        <v>0</v>
      </c>
      <c r="AF146" s="469">
        <f>IF(ISERROR(VLOOKUP($B146,IN_T10!$B$2:$AW$3000,31,FALSE))=TRUE,"",VLOOKUP($B146,IN_T10!$B$2:$AW$3000,31,FALSE))</f>
        <v>0</v>
      </c>
      <c r="AG146" s="467">
        <f>IF(ISERROR(VLOOKUP($B146,IN_T10!$B$2:$AW$3000,32,FALSE))=TRUE,"",VLOOKUP($B146,IN_T10!$B$2:$AW$3000,32,FALSE))</f>
        <v>0</v>
      </c>
      <c r="AH146" s="469">
        <f>IF(ISERROR(VLOOKUP($B146,IN_T10!$B$2:$AW$3000,33,FALSE))=TRUE,"",VLOOKUP($B146,IN_T10!$B$2:$AW$3000,33,FALSE))</f>
        <v>0</v>
      </c>
      <c r="AI146" s="467">
        <f>IF(ISERROR(VLOOKUP($B146,IN_T10!$B$2:$AW$3000,34,FALSE))=TRUE,"",VLOOKUP($B146,IN_T10!$B$2:$AW$3000,34,FALSE))</f>
        <v>0</v>
      </c>
      <c r="AJ146" s="469">
        <f>IF(ISERROR(VLOOKUP($B146,IN_T10!$B$2:$AW$3000,35,FALSE))=TRUE,"",VLOOKUP($B146,IN_T10!$B$2:$AW$3000,35,FALSE))</f>
        <v>0</v>
      </c>
      <c r="AK146" s="467">
        <f>IF(ISERROR(VLOOKUP($B146,IN_T10!$B$2:$AW$3000,36,FALSE))=TRUE,"",VLOOKUP($B146,IN_T10!$B$2:$AW$3000,36,FALSE))</f>
        <v>0</v>
      </c>
      <c r="AL146" s="469">
        <f>IF(ISERROR(VLOOKUP($B146,IN_T10!$B$2:$AW$3000,37,FALSE))=TRUE,"",VLOOKUP($B146,IN_T10!$B$2:$AW$3000,37,FALSE))</f>
        <v>0</v>
      </c>
      <c r="AM146" s="467">
        <f>IF(ISERROR(VLOOKUP($B146,IN_T10!$B$2:$AW$3000,38,FALSE))=TRUE,"",VLOOKUP($B146,IN_T10!$B$2:$AW$3000,38,FALSE))</f>
        <v>0</v>
      </c>
      <c r="AN146" s="469">
        <f>IF(ISERROR(VLOOKUP($B146,IN_T10!$B$2:$AW$3000,39,FALSE))=TRUE,"",VLOOKUP($B146,IN_T10!$B$2:$AW$3000,39,FALSE))</f>
        <v>0</v>
      </c>
      <c r="AO146" s="467">
        <f>IF(ISERROR(VLOOKUP($B146,IN_T10!$B$2:$AW$3000,40,FALSE))=TRUE,"",VLOOKUP($B146,IN_T10!$B$2:$AW$3000,40,FALSE))</f>
        <v>0</v>
      </c>
      <c r="AP146" s="469">
        <f>IF(ISERROR(VLOOKUP($B146,IN_T10!$B$2:$AW$3000,41,FALSE))=TRUE,"",VLOOKUP($B146,IN_T10!$B$2:$AW$3000,41,FALSE))</f>
        <v>0</v>
      </c>
      <c r="AQ146" s="467">
        <f>IF(ISERROR(VLOOKUP($B146,IN_T10!$B$2:$AW$3000,42,FALSE))=TRUE,"",VLOOKUP($B146,IN_T10!$B$2:$AW$3000,42,FALSE))</f>
        <v>0</v>
      </c>
      <c r="AR146" s="469">
        <f>IF(ISERROR(VLOOKUP($B146,IN_T10!$B$2:$AW$3000,43,FALSE))=TRUE,"",VLOOKUP($B146,IN_T10!$B$2:$AW$3000,43,FALSE))</f>
        <v>0</v>
      </c>
      <c r="AS146" s="467">
        <f>IF(ISERROR(VLOOKUP($B146,IN_T10!$B$2:$AW$3000,44,FALSE))=TRUE,"",VLOOKUP($B146,IN_T10!$B$2:$AW$3000,44,FALSE))</f>
        <v>0</v>
      </c>
      <c r="AT146" s="472">
        <f>IF(ISERROR(VLOOKUP($B146,IN_T10!$B$2:$AW$3000,45,FALSE))=TRUE,"",VLOOKUP($B146,IN_T10!$B$2:$AW$3000,45,FALSE))</f>
        <v>0</v>
      </c>
      <c r="AU146" s="1179">
        <f t="shared" si="6"/>
        <v>1</v>
      </c>
      <c r="AV146" s="1180">
        <f t="shared" si="7"/>
        <v>3</v>
      </c>
      <c r="AW146" s="1490" t="str">
        <f t="shared" si="8"/>
        <v>OK</v>
      </c>
      <c r="AX146" s="1488">
        <f>'t1'!K146-'t3'!C146-'t3'!E146-'t3'!G146-'t3'!I146+'t3'!K146+'t3'!M146+'t3'!O146</f>
        <v>1</v>
      </c>
      <c r="AY146" s="1489">
        <f>'t1'!L146-'t3'!D146-'t3'!F146-'t3'!H146-'t3'!J146+'t3'!L146+'t3'!N146+'t3'!P146</f>
        <v>3</v>
      </c>
      <c r="AZ146" s="937">
        <f>'t1'!M146</f>
        <v>1</v>
      </c>
    </row>
    <row r="147" spans="1:52" ht="14.25" customHeight="1" thickBot="1" x14ac:dyDescent="0.3">
      <c r="A147" s="1001" t="str">
        <f>'t1'!A147</f>
        <v>Dirigente amm.vo con incarico di struttura semplice</v>
      </c>
      <c r="B147" s="1027" t="str">
        <f>'t1'!B147</f>
        <v>AD0S31</v>
      </c>
      <c r="C147" s="467">
        <f>IF(ISERROR(VLOOKUP($B147,IN_T10!$B$2:$AW$3000,2,FALSE))=TRUE,"",VLOOKUP($B147,IN_T10!$B$2:$AW$3000,2,FALSE))</f>
        <v>0</v>
      </c>
      <c r="D147" s="469">
        <f>IF(ISERROR(VLOOKUP($B147,IN_T10!$B$2:$AW$3000,3,FALSE))=TRUE,"",VLOOKUP($B147,IN_T10!$B$2:$AW$3000,3,FALSE))</f>
        <v>0</v>
      </c>
      <c r="E147" s="467">
        <f>IF(ISERROR(VLOOKUP($B147,IN_T10!$B$2:$AW$3000,4,FALSE))=TRUE,"",VLOOKUP($B147,IN_T10!$B$2:$AW$3000,4,FALSE))</f>
        <v>0</v>
      </c>
      <c r="F147" s="469">
        <f>IF(ISERROR(VLOOKUP($B147,IN_T10!$B$2:$AW$3000,5,FALSE))=TRUE,"",VLOOKUP($B147,IN_T10!$B$2:$AW$3000,5,FALSE))</f>
        <v>0</v>
      </c>
      <c r="G147" s="467">
        <f>IF(ISERROR(VLOOKUP($B147,IN_T10!$B$2:$AW$3000,6,FALSE))=TRUE,"",VLOOKUP($B147,IN_T10!$B$2:$AW$3000,6,FALSE))</f>
        <v>0</v>
      </c>
      <c r="H147" s="469">
        <f>IF(ISERROR(VLOOKUP($B147,IN_T10!$B$2:$AW$3000,7,FALSE))=TRUE,"",VLOOKUP($B147,IN_T10!$B$2:$AW$3000,7,FALSE))</f>
        <v>0</v>
      </c>
      <c r="I147" s="467">
        <f>IF(ISERROR(VLOOKUP($B147,IN_T10!$B$2:$AW$3000,8,FALSE))=TRUE,"",VLOOKUP($B147,IN_T10!$B$2:$AW$3000,8,FALSE))</f>
        <v>0</v>
      </c>
      <c r="J147" s="469">
        <f>IF(ISERROR(VLOOKUP($B147,IN_T10!$B$2:$AW$3000,9,FALSE))=TRUE,"",VLOOKUP($B147,IN_T10!$B$2:$AW$3000,9,FALSE))</f>
        <v>0</v>
      </c>
      <c r="K147" s="467">
        <f>IF(ISERROR(VLOOKUP($B147,IN_T10!$B$2:$AW$3000,10,FALSE))=TRUE,"",VLOOKUP($B147,IN_T10!$B$2:$AW$3000,10,FALSE))</f>
        <v>0</v>
      </c>
      <c r="L147" s="469">
        <f>IF(ISERROR(VLOOKUP($B147,IN_T10!$B$2:$AW$3000,11,FALSE))=TRUE,"",VLOOKUP($B147,IN_T10!$B$2:$AW$3000,11,FALSE))</f>
        <v>0</v>
      </c>
      <c r="M147" s="467">
        <f>IF(ISERROR(VLOOKUP($B147,IN_T10!$B$2:$AW$3000,12,FALSE))=TRUE,"",VLOOKUP($B147,IN_T10!$B$2:$AW$3000,12,FALSE))</f>
        <v>0</v>
      </c>
      <c r="N147" s="469">
        <f>IF(ISERROR(VLOOKUP($B147,IN_T10!$B$2:$AW$3000,13,FALSE))=TRUE,"",VLOOKUP($B147,IN_T10!$B$2:$AW$3000,13,FALSE))</f>
        <v>0</v>
      </c>
      <c r="O147" s="467">
        <f>IF(ISERROR(VLOOKUP($B147,IN_T10!$B$2:$AW$3000,14,FALSE))=TRUE,"",VLOOKUP($B147,IN_T10!$B$2:$AW$3000,14,FALSE))</f>
        <v>0</v>
      </c>
      <c r="P147" s="469">
        <f>IF(ISERROR(VLOOKUP($B147,IN_T10!$B$2:$AW$3000,15,FALSE))=TRUE,"",VLOOKUP($B147,IN_T10!$B$2:$AW$3000,15,FALSE))</f>
        <v>0</v>
      </c>
      <c r="Q147" s="467">
        <f>IF(ISERROR(VLOOKUP($B147,IN_T10!$B$2:$AW$3000,16,FALSE))=TRUE,"",VLOOKUP($B147,IN_T10!$B$2:$AW$3000,16,FALSE))</f>
        <v>0</v>
      </c>
      <c r="R147" s="469">
        <f>IF(ISERROR(VLOOKUP($B147,IN_T10!$B$2:$AW$3000,17,FALSE))=TRUE,"",VLOOKUP($B147,IN_T10!$B$2:$AW$3000,17,FALSE))</f>
        <v>0</v>
      </c>
      <c r="S147" s="467">
        <f>IF(ISERROR(VLOOKUP($B147,IN_T10!$B$2:$AW$3000,18,FALSE))=TRUE,"",VLOOKUP($B147,IN_T10!$B$2:$AW$3000,18,FALSE))</f>
        <v>0</v>
      </c>
      <c r="T147" s="469">
        <f>IF(ISERROR(VLOOKUP($B147,IN_T10!$B$2:$AW$3000,19,FALSE))=TRUE,"",VLOOKUP($B147,IN_T10!$B$2:$AW$3000,19,FALSE))</f>
        <v>0</v>
      </c>
      <c r="U147" s="467">
        <v>0</v>
      </c>
      <c r="V147" s="469">
        <v>0</v>
      </c>
      <c r="W147" s="467">
        <f>IF(ISERROR(VLOOKUP($B147,IN_T10!$B$2:$AW$3000,22,FALSE))=TRUE,"",VLOOKUP($B147,IN_T10!$B$2:$AW$3000,22,FALSE))</f>
        <v>0</v>
      </c>
      <c r="X147" s="469">
        <f>IF(ISERROR(VLOOKUP($B147,IN_T10!$B$2:$AW$3000,23,FALSE))=TRUE,"",VLOOKUP($B147,IN_T10!$B$2:$AW$3000,23,FALSE))</f>
        <v>0</v>
      </c>
      <c r="Y147" s="467">
        <f>IF(ISERROR(VLOOKUP($B147,IN_T10!$B$2:$AW$3000,24,FALSE))=TRUE,"",VLOOKUP($B147,IN_T10!$B$2:$AW$3000,24,FALSE))</f>
        <v>0</v>
      </c>
      <c r="Z147" s="469">
        <f>IF(ISERROR(VLOOKUP($B147,IN_T10!$B$2:$AW$3000,25,FALSE))=TRUE,"",VLOOKUP($B147,IN_T10!$B$2:$AW$3000,25,FALSE))</f>
        <v>0</v>
      </c>
      <c r="AA147" s="467">
        <f>IF(ISERROR(VLOOKUP($B147,IN_T10!$B$2:$AW$3000,26,FALSE))=TRUE,"",VLOOKUP($B147,IN_T10!$B$2:$AW$3000,26,FALSE))</f>
        <v>0</v>
      </c>
      <c r="AB147" s="469">
        <f>IF(ISERROR(VLOOKUP($B147,IN_T10!$B$2:$AW$3000,27,FALSE))=TRUE,"",VLOOKUP($B147,IN_T10!$B$2:$AW$3000,27,FALSE))</f>
        <v>0</v>
      </c>
      <c r="AC147" s="467">
        <f>IF(ISERROR(VLOOKUP($B147,IN_T10!$B$2:$AW$3000,28,FALSE))=TRUE,"",VLOOKUP($B147,IN_T10!$B$2:$AW$3000,28,FALSE))</f>
        <v>0</v>
      </c>
      <c r="AD147" s="469">
        <f>IF(ISERROR(VLOOKUP($B147,IN_T10!$B$2:$AW$3000,29,FALSE))=TRUE,"",VLOOKUP($B147,IN_T10!$B$2:$AW$3000,29,FALSE))</f>
        <v>0</v>
      </c>
      <c r="AE147" s="467">
        <f>IF(ISERROR(VLOOKUP($B147,IN_T10!$B$2:$AW$3000,30,FALSE))=TRUE,"",VLOOKUP($B147,IN_T10!$B$2:$AW$3000,30,FALSE))</f>
        <v>0</v>
      </c>
      <c r="AF147" s="469">
        <f>IF(ISERROR(VLOOKUP($B147,IN_T10!$B$2:$AW$3000,31,FALSE))=TRUE,"",VLOOKUP($B147,IN_T10!$B$2:$AW$3000,31,FALSE))</f>
        <v>0</v>
      </c>
      <c r="AG147" s="467">
        <f>IF(ISERROR(VLOOKUP($B147,IN_T10!$B$2:$AW$3000,32,FALSE))=TRUE,"",VLOOKUP($B147,IN_T10!$B$2:$AW$3000,32,FALSE))</f>
        <v>0</v>
      </c>
      <c r="AH147" s="469">
        <f>IF(ISERROR(VLOOKUP($B147,IN_T10!$B$2:$AW$3000,33,FALSE))=TRUE,"",VLOOKUP($B147,IN_T10!$B$2:$AW$3000,33,FALSE))</f>
        <v>0</v>
      </c>
      <c r="AI147" s="467">
        <f>IF(ISERROR(VLOOKUP($B147,IN_T10!$B$2:$AW$3000,34,FALSE))=TRUE,"",VLOOKUP($B147,IN_T10!$B$2:$AW$3000,34,FALSE))</f>
        <v>0</v>
      </c>
      <c r="AJ147" s="469">
        <f>IF(ISERROR(VLOOKUP($B147,IN_T10!$B$2:$AW$3000,35,FALSE))=TRUE,"",VLOOKUP($B147,IN_T10!$B$2:$AW$3000,35,FALSE))</f>
        <v>0</v>
      </c>
      <c r="AK147" s="467">
        <f>IF(ISERROR(VLOOKUP($B147,IN_T10!$B$2:$AW$3000,36,FALSE))=TRUE,"",VLOOKUP($B147,IN_T10!$B$2:$AW$3000,36,FALSE))</f>
        <v>0</v>
      </c>
      <c r="AL147" s="469">
        <f>IF(ISERROR(VLOOKUP($B147,IN_T10!$B$2:$AW$3000,37,FALSE))=TRUE,"",VLOOKUP($B147,IN_T10!$B$2:$AW$3000,37,FALSE))</f>
        <v>0</v>
      </c>
      <c r="AM147" s="467">
        <f>IF(ISERROR(VLOOKUP($B147,IN_T10!$B$2:$AW$3000,38,FALSE))=TRUE,"",VLOOKUP($B147,IN_T10!$B$2:$AW$3000,38,FALSE))</f>
        <v>0</v>
      </c>
      <c r="AN147" s="469">
        <f>IF(ISERROR(VLOOKUP($B147,IN_T10!$B$2:$AW$3000,39,FALSE))=TRUE,"",VLOOKUP($B147,IN_T10!$B$2:$AW$3000,39,FALSE))</f>
        <v>0</v>
      </c>
      <c r="AO147" s="467">
        <f>IF(ISERROR(VLOOKUP($B147,IN_T10!$B$2:$AW$3000,40,FALSE))=TRUE,"",VLOOKUP($B147,IN_T10!$B$2:$AW$3000,40,FALSE))</f>
        <v>0</v>
      </c>
      <c r="AP147" s="469">
        <f>IF(ISERROR(VLOOKUP($B147,IN_T10!$B$2:$AW$3000,41,FALSE))=TRUE,"",VLOOKUP($B147,IN_T10!$B$2:$AW$3000,41,FALSE))</f>
        <v>0</v>
      </c>
      <c r="AQ147" s="467">
        <f>IF(ISERROR(VLOOKUP($B147,IN_T10!$B$2:$AW$3000,42,FALSE))=TRUE,"",VLOOKUP($B147,IN_T10!$B$2:$AW$3000,42,FALSE))</f>
        <v>0</v>
      </c>
      <c r="AR147" s="469">
        <f>IF(ISERROR(VLOOKUP($B147,IN_T10!$B$2:$AW$3000,43,FALSE))=TRUE,"",VLOOKUP($B147,IN_T10!$B$2:$AW$3000,43,FALSE))</f>
        <v>0</v>
      </c>
      <c r="AS147" s="467">
        <f>IF(ISERROR(VLOOKUP($B147,IN_T10!$B$2:$AW$3000,44,FALSE))=TRUE,"",VLOOKUP($B147,IN_T10!$B$2:$AW$3000,44,FALSE))</f>
        <v>0</v>
      </c>
      <c r="AT147" s="472">
        <f>IF(ISERROR(VLOOKUP($B147,IN_T10!$B$2:$AW$3000,45,FALSE))=TRUE,"",VLOOKUP($B147,IN_T10!$B$2:$AW$3000,45,FALSE))</f>
        <v>0</v>
      </c>
      <c r="AU147" s="1179">
        <f t="shared" si="6"/>
        <v>0</v>
      </c>
      <c r="AV147" s="1180">
        <f t="shared" si="7"/>
        <v>0</v>
      </c>
      <c r="AW147" s="1490" t="str">
        <f t="shared" si="8"/>
        <v>OK</v>
      </c>
      <c r="AX147" s="1488">
        <f>'t1'!K147-'t3'!C147-'t3'!E147-'t3'!G147-'t3'!I147+'t3'!K147+'t3'!M147+'t3'!O147</f>
        <v>0</v>
      </c>
      <c r="AY147" s="1489">
        <f>'t1'!L147-'t3'!D147-'t3'!F147-'t3'!H147-'t3'!J147+'t3'!L147+'t3'!N147+'t3'!P147</f>
        <v>0</v>
      </c>
      <c r="AZ147" s="937">
        <f>'t1'!M147</f>
        <v>0</v>
      </c>
    </row>
    <row r="148" spans="1:52" ht="14.25" customHeight="1" thickBot="1" x14ac:dyDescent="0.3">
      <c r="A148" s="1001" t="str">
        <f>'t1'!A148</f>
        <v>Dirigente amm.vo con altri incar.prof.li</v>
      </c>
      <c r="B148" s="1027" t="str">
        <f>'t1'!B148</f>
        <v>AD0A31</v>
      </c>
      <c r="C148" s="467">
        <f>IF(ISERROR(VLOOKUP($B148,IN_T10!$B$2:$AW$3000,2,FALSE))=TRUE,"",VLOOKUP($B148,IN_T10!$B$2:$AW$3000,2,FALSE))</f>
        <v>0</v>
      </c>
      <c r="D148" s="469">
        <f>IF(ISERROR(VLOOKUP($B148,IN_T10!$B$2:$AW$3000,3,FALSE))=TRUE,"",VLOOKUP($B148,IN_T10!$B$2:$AW$3000,3,FALSE))</f>
        <v>0</v>
      </c>
      <c r="E148" s="467">
        <f>IF(ISERROR(VLOOKUP($B148,IN_T10!$B$2:$AW$3000,4,FALSE))=TRUE,"",VLOOKUP($B148,IN_T10!$B$2:$AW$3000,4,FALSE))</f>
        <v>0</v>
      </c>
      <c r="F148" s="469">
        <f>IF(ISERROR(VLOOKUP($B148,IN_T10!$B$2:$AW$3000,5,FALSE))=TRUE,"",VLOOKUP($B148,IN_T10!$B$2:$AW$3000,5,FALSE))</f>
        <v>0</v>
      </c>
      <c r="G148" s="467">
        <f>IF(ISERROR(VLOOKUP($B148,IN_T10!$B$2:$AW$3000,6,FALSE))=TRUE,"",VLOOKUP($B148,IN_T10!$B$2:$AW$3000,6,FALSE))</f>
        <v>0</v>
      </c>
      <c r="H148" s="469">
        <f>IF(ISERROR(VLOOKUP($B148,IN_T10!$B$2:$AW$3000,7,FALSE))=TRUE,"",VLOOKUP($B148,IN_T10!$B$2:$AW$3000,7,FALSE))</f>
        <v>0</v>
      </c>
      <c r="I148" s="467">
        <f>IF(ISERROR(VLOOKUP($B148,IN_T10!$B$2:$AW$3000,8,FALSE))=TRUE,"",VLOOKUP($B148,IN_T10!$B$2:$AW$3000,8,FALSE))</f>
        <v>0</v>
      </c>
      <c r="J148" s="469">
        <f>IF(ISERROR(VLOOKUP($B148,IN_T10!$B$2:$AW$3000,9,FALSE))=TRUE,"",VLOOKUP($B148,IN_T10!$B$2:$AW$3000,9,FALSE))</f>
        <v>0</v>
      </c>
      <c r="K148" s="467">
        <f>IF(ISERROR(VLOOKUP($B148,IN_T10!$B$2:$AW$3000,10,FALSE))=TRUE,"",VLOOKUP($B148,IN_T10!$B$2:$AW$3000,10,FALSE))</f>
        <v>0</v>
      </c>
      <c r="L148" s="469">
        <f>IF(ISERROR(VLOOKUP($B148,IN_T10!$B$2:$AW$3000,11,FALSE))=TRUE,"",VLOOKUP($B148,IN_T10!$B$2:$AW$3000,11,FALSE))</f>
        <v>0</v>
      </c>
      <c r="M148" s="467">
        <f>IF(ISERROR(VLOOKUP($B148,IN_T10!$B$2:$AW$3000,12,FALSE))=TRUE,"",VLOOKUP($B148,IN_T10!$B$2:$AW$3000,12,FALSE))</f>
        <v>0</v>
      </c>
      <c r="N148" s="469">
        <f>IF(ISERROR(VLOOKUP($B148,IN_T10!$B$2:$AW$3000,13,FALSE))=TRUE,"",VLOOKUP($B148,IN_T10!$B$2:$AW$3000,13,FALSE))</f>
        <v>0</v>
      </c>
      <c r="O148" s="467">
        <f>IF(ISERROR(VLOOKUP($B148,IN_T10!$B$2:$AW$3000,14,FALSE))=TRUE,"",VLOOKUP($B148,IN_T10!$B$2:$AW$3000,14,FALSE))</f>
        <v>0</v>
      </c>
      <c r="P148" s="469">
        <f>IF(ISERROR(VLOOKUP($B148,IN_T10!$B$2:$AW$3000,15,FALSE))=TRUE,"",VLOOKUP($B148,IN_T10!$B$2:$AW$3000,15,FALSE))</f>
        <v>0</v>
      </c>
      <c r="Q148" s="467">
        <f>IF(ISERROR(VLOOKUP($B148,IN_T10!$B$2:$AW$3000,16,FALSE))=TRUE,"",VLOOKUP($B148,IN_T10!$B$2:$AW$3000,16,FALSE))</f>
        <v>0</v>
      </c>
      <c r="R148" s="469">
        <f>IF(ISERROR(VLOOKUP($B148,IN_T10!$B$2:$AW$3000,17,FALSE))=TRUE,"",VLOOKUP($B148,IN_T10!$B$2:$AW$3000,17,FALSE))</f>
        <v>0</v>
      </c>
      <c r="S148" s="467">
        <f>IF(ISERROR(VLOOKUP($B148,IN_T10!$B$2:$AW$3000,18,FALSE))=TRUE,"",VLOOKUP($B148,IN_T10!$B$2:$AW$3000,18,FALSE))</f>
        <v>0</v>
      </c>
      <c r="T148" s="469">
        <f>IF(ISERROR(VLOOKUP($B148,IN_T10!$B$2:$AW$3000,19,FALSE))=TRUE,"",VLOOKUP($B148,IN_T10!$B$2:$AW$3000,19,FALSE))</f>
        <v>0</v>
      </c>
      <c r="U148" s="467">
        <v>0</v>
      </c>
      <c r="V148" s="469">
        <v>0</v>
      </c>
      <c r="W148" s="467">
        <f>IF(ISERROR(VLOOKUP($B148,IN_T10!$B$2:$AW$3000,22,FALSE))=TRUE,"",VLOOKUP($B148,IN_T10!$B$2:$AW$3000,22,FALSE))</f>
        <v>0</v>
      </c>
      <c r="X148" s="469">
        <f>IF(ISERROR(VLOOKUP($B148,IN_T10!$B$2:$AW$3000,23,FALSE))=TRUE,"",VLOOKUP($B148,IN_T10!$B$2:$AW$3000,23,FALSE))</f>
        <v>0</v>
      </c>
      <c r="Y148" s="467">
        <f>IF(ISERROR(VLOOKUP($B148,IN_T10!$B$2:$AW$3000,24,FALSE))=TRUE,"",VLOOKUP($B148,IN_T10!$B$2:$AW$3000,24,FALSE))</f>
        <v>0</v>
      </c>
      <c r="Z148" s="469">
        <f>IF(ISERROR(VLOOKUP($B148,IN_T10!$B$2:$AW$3000,25,FALSE))=TRUE,"",VLOOKUP($B148,IN_T10!$B$2:$AW$3000,25,FALSE))</f>
        <v>0</v>
      </c>
      <c r="AA148" s="467">
        <f>IF(ISERROR(VLOOKUP($B148,IN_T10!$B$2:$AW$3000,26,FALSE))=TRUE,"",VLOOKUP($B148,IN_T10!$B$2:$AW$3000,26,FALSE))</f>
        <v>0</v>
      </c>
      <c r="AB148" s="469">
        <f>IF(ISERROR(VLOOKUP($B148,IN_T10!$B$2:$AW$3000,27,FALSE))=TRUE,"",VLOOKUP($B148,IN_T10!$B$2:$AW$3000,27,FALSE))</f>
        <v>0</v>
      </c>
      <c r="AC148" s="467">
        <f>IF(ISERROR(VLOOKUP($B148,IN_T10!$B$2:$AW$3000,28,FALSE))=TRUE,"",VLOOKUP($B148,IN_T10!$B$2:$AW$3000,28,FALSE))</f>
        <v>0</v>
      </c>
      <c r="AD148" s="469">
        <f>IF(ISERROR(VLOOKUP($B148,IN_T10!$B$2:$AW$3000,29,FALSE))=TRUE,"",VLOOKUP($B148,IN_T10!$B$2:$AW$3000,29,FALSE))</f>
        <v>0</v>
      </c>
      <c r="AE148" s="467">
        <f>IF(ISERROR(VLOOKUP($B148,IN_T10!$B$2:$AW$3000,30,FALSE))=TRUE,"",VLOOKUP($B148,IN_T10!$B$2:$AW$3000,30,FALSE))</f>
        <v>0</v>
      </c>
      <c r="AF148" s="469">
        <f>IF(ISERROR(VLOOKUP($B148,IN_T10!$B$2:$AW$3000,31,FALSE))=TRUE,"",VLOOKUP($B148,IN_T10!$B$2:$AW$3000,31,FALSE))</f>
        <v>0</v>
      </c>
      <c r="AG148" s="467">
        <f>IF(ISERROR(VLOOKUP($B148,IN_T10!$B$2:$AW$3000,32,FALSE))=TRUE,"",VLOOKUP($B148,IN_T10!$B$2:$AW$3000,32,FALSE))</f>
        <v>0</v>
      </c>
      <c r="AH148" s="469">
        <f>IF(ISERROR(VLOOKUP($B148,IN_T10!$B$2:$AW$3000,33,FALSE))=TRUE,"",VLOOKUP($B148,IN_T10!$B$2:$AW$3000,33,FALSE))</f>
        <v>0</v>
      </c>
      <c r="AI148" s="467">
        <f>IF(ISERROR(VLOOKUP($B148,IN_T10!$B$2:$AW$3000,34,FALSE))=TRUE,"",VLOOKUP($B148,IN_T10!$B$2:$AW$3000,34,FALSE))</f>
        <v>0</v>
      </c>
      <c r="AJ148" s="469">
        <f>IF(ISERROR(VLOOKUP($B148,IN_T10!$B$2:$AW$3000,35,FALSE))=TRUE,"",VLOOKUP($B148,IN_T10!$B$2:$AW$3000,35,FALSE))</f>
        <v>0</v>
      </c>
      <c r="AK148" s="467">
        <f>IF(ISERROR(VLOOKUP($B148,IN_T10!$B$2:$AW$3000,36,FALSE))=TRUE,"",VLOOKUP($B148,IN_T10!$B$2:$AW$3000,36,FALSE))</f>
        <v>0</v>
      </c>
      <c r="AL148" s="469">
        <f>IF(ISERROR(VLOOKUP($B148,IN_T10!$B$2:$AW$3000,37,FALSE))=TRUE,"",VLOOKUP($B148,IN_T10!$B$2:$AW$3000,37,FALSE))</f>
        <v>0</v>
      </c>
      <c r="AM148" s="467">
        <f>IF(ISERROR(VLOOKUP($B148,IN_T10!$B$2:$AW$3000,38,FALSE))=TRUE,"",VLOOKUP($B148,IN_T10!$B$2:$AW$3000,38,FALSE))</f>
        <v>0</v>
      </c>
      <c r="AN148" s="469">
        <f>IF(ISERROR(VLOOKUP($B148,IN_T10!$B$2:$AW$3000,39,FALSE))=TRUE,"",VLOOKUP($B148,IN_T10!$B$2:$AW$3000,39,FALSE))</f>
        <v>0</v>
      </c>
      <c r="AO148" s="467">
        <f>IF(ISERROR(VLOOKUP($B148,IN_T10!$B$2:$AW$3000,40,FALSE))=TRUE,"",VLOOKUP($B148,IN_T10!$B$2:$AW$3000,40,FALSE))</f>
        <v>0</v>
      </c>
      <c r="AP148" s="469">
        <f>IF(ISERROR(VLOOKUP($B148,IN_T10!$B$2:$AW$3000,41,FALSE))=TRUE,"",VLOOKUP($B148,IN_T10!$B$2:$AW$3000,41,FALSE))</f>
        <v>0</v>
      </c>
      <c r="AQ148" s="467">
        <f>IF(ISERROR(VLOOKUP($B148,IN_T10!$B$2:$AW$3000,42,FALSE))=TRUE,"",VLOOKUP($B148,IN_T10!$B$2:$AW$3000,42,FALSE))</f>
        <v>0</v>
      </c>
      <c r="AR148" s="469">
        <f>IF(ISERROR(VLOOKUP($B148,IN_T10!$B$2:$AW$3000,43,FALSE))=TRUE,"",VLOOKUP($B148,IN_T10!$B$2:$AW$3000,43,FALSE))</f>
        <v>0</v>
      </c>
      <c r="AS148" s="467">
        <f>IF(ISERROR(VLOOKUP($B148,IN_T10!$B$2:$AW$3000,44,FALSE))=TRUE,"",VLOOKUP($B148,IN_T10!$B$2:$AW$3000,44,FALSE))</f>
        <v>0</v>
      </c>
      <c r="AT148" s="472">
        <f>IF(ISERROR(VLOOKUP($B148,IN_T10!$B$2:$AW$3000,45,FALSE))=TRUE,"",VLOOKUP($B148,IN_T10!$B$2:$AW$3000,45,FALSE))</f>
        <v>0</v>
      </c>
      <c r="AU148" s="1179">
        <f t="shared" si="6"/>
        <v>0</v>
      </c>
      <c r="AV148" s="1180">
        <f t="shared" si="7"/>
        <v>0</v>
      </c>
      <c r="AW148" s="1490" t="str">
        <f t="shared" si="8"/>
        <v>OK</v>
      </c>
      <c r="AX148" s="1488">
        <f>'t1'!K148-'t3'!C148-'t3'!E148-'t3'!G148-'t3'!I148+'t3'!K148+'t3'!M148+'t3'!O148</f>
        <v>0</v>
      </c>
      <c r="AY148" s="1489">
        <f>'t1'!L148-'t3'!D148-'t3'!F148-'t3'!H148-'t3'!J148+'t3'!L148+'t3'!N148+'t3'!P148</f>
        <v>0</v>
      </c>
      <c r="AZ148" s="937">
        <f>'t1'!M148</f>
        <v>0</v>
      </c>
    </row>
    <row r="149" spans="1:52" ht="14.25" customHeight="1" thickBot="1" x14ac:dyDescent="0.3">
      <c r="A149" s="1001" t="str">
        <f>'t1'!A149</f>
        <v>Dirig. Amm.vo a t. determinato (art. 15-septies dlgs.502/92)</v>
      </c>
      <c r="B149" s="1027" t="str">
        <f>'t1'!B149</f>
        <v>AD0612</v>
      </c>
      <c r="C149" s="467">
        <f>IF(ISERROR(VLOOKUP($B149,IN_T10!$B$2:$AW$3000,2,FALSE))=TRUE,"",VLOOKUP($B149,IN_T10!$B$2:$AW$3000,2,FALSE))</f>
        <v>0</v>
      </c>
      <c r="D149" s="469">
        <f>IF(ISERROR(VLOOKUP($B149,IN_T10!$B$2:$AW$3000,3,FALSE))=TRUE,"",VLOOKUP($B149,IN_T10!$B$2:$AW$3000,3,FALSE))</f>
        <v>0</v>
      </c>
      <c r="E149" s="467">
        <f>IF(ISERROR(VLOOKUP($B149,IN_T10!$B$2:$AW$3000,4,FALSE))=TRUE,"",VLOOKUP($B149,IN_T10!$B$2:$AW$3000,4,FALSE))</f>
        <v>0</v>
      </c>
      <c r="F149" s="469">
        <f>IF(ISERROR(VLOOKUP($B149,IN_T10!$B$2:$AW$3000,5,FALSE))=TRUE,"",VLOOKUP($B149,IN_T10!$B$2:$AW$3000,5,FALSE))</f>
        <v>0</v>
      </c>
      <c r="G149" s="467">
        <f>IF(ISERROR(VLOOKUP($B149,IN_T10!$B$2:$AW$3000,6,FALSE))=TRUE,"",VLOOKUP($B149,IN_T10!$B$2:$AW$3000,6,FALSE))</f>
        <v>0</v>
      </c>
      <c r="H149" s="469">
        <f>IF(ISERROR(VLOOKUP($B149,IN_T10!$B$2:$AW$3000,7,FALSE))=TRUE,"",VLOOKUP($B149,IN_T10!$B$2:$AW$3000,7,FALSE))</f>
        <v>0</v>
      </c>
      <c r="I149" s="467">
        <f>IF(ISERROR(VLOOKUP($B149,IN_T10!$B$2:$AW$3000,8,FALSE))=TRUE,"",VLOOKUP($B149,IN_T10!$B$2:$AW$3000,8,FALSE))</f>
        <v>0</v>
      </c>
      <c r="J149" s="469">
        <f>IF(ISERROR(VLOOKUP($B149,IN_T10!$B$2:$AW$3000,9,FALSE))=TRUE,"",VLOOKUP($B149,IN_T10!$B$2:$AW$3000,9,FALSE))</f>
        <v>0</v>
      </c>
      <c r="K149" s="467">
        <f>IF(ISERROR(VLOOKUP($B149,IN_T10!$B$2:$AW$3000,10,FALSE))=TRUE,"",VLOOKUP($B149,IN_T10!$B$2:$AW$3000,10,FALSE))</f>
        <v>0</v>
      </c>
      <c r="L149" s="469">
        <f>IF(ISERROR(VLOOKUP($B149,IN_T10!$B$2:$AW$3000,11,FALSE))=TRUE,"",VLOOKUP($B149,IN_T10!$B$2:$AW$3000,11,FALSE))</f>
        <v>0</v>
      </c>
      <c r="M149" s="467">
        <f>IF(ISERROR(VLOOKUP($B149,IN_T10!$B$2:$AW$3000,12,FALSE))=TRUE,"",VLOOKUP($B149,IN_T10!$B$2:$AW$3000,12,FALSE))</f>
        <v>0</v>
      </c>
      <c r="N149" s="469">
        <f>IF(ISERROR(VLOOKUP($B149,IN_T10!$B$2:$AW$3000,13,FALSE))=TRUE,"",VLOOKUP($B149,IN_T10!$B$2:$AW$3000,13,FALSE))</f>
        <v>0</v>
      </c>
      <c r="O149" s="467">
        <f>IF(ISERROR(VLOOKUP($B149,IN_T10!$B$2:$AW$3000,14,FALSE))=TRUE,"",VLOOKUP($B149,IN_T10!$B$2:$AW$3000,14,FALSE))</f>
        <v>0</v>
      </c>
      <c r="P149" s="469">
        <f>IF(ISERROR(VLOOKUP($B149,IN_T10!$B$2:$AW$3000,15,FALSE))=TRUE,"",VLOOKUP($B149,IN_T10!$B$2:$AW$3000,15,FALSE))</f>
        <v>0</v>
      </c>
      <c r="Q149" s="467">
        <f>IF(ISERROR(VLOOKUP($B149,IN_T10!$B$2:$AW$3000,16,FALSE))=TRUE,"",VLOOKUP($B149,IN_T10!$B$2:$AW$3000,16,FALSE))</f>
        <v>0</v>
      </c>
      <c r="R149" s="469">
        <f>IF(ISERROR(VLOOKUP($B149,IN_T10!$B$2:$AW$3000,17,FALSE))=TRUE,"",VLOOKUP($B149,IN_T10!$B$2:$AW$3000,17,FALSE))</f>
        <v>0</v>
      </c>
      <c r="S149" s="467">
        <f>IF(ISERROR(VLOOKUP($B149,IN_T10!$B$2:$AW$3000,18,FALSE))=TRUE,"",VLOOKUP($B149,IN_T10!$B$2:$AW$3000,18,FALSE))</f>
        <v>0</v>
      </c>
      <c r="T149" s="469">
        <f>IF(ISERROR(VLOOKUP($B149,IN_T10!$B$2:$AW$3000,19,FALSE))=TRUE,"",VLOOKUP($B149,IN_T10!$B$2:$AW$3000,19,FALSE))</f>
        <v>0</v>
      </c>
      <c r="U149" s="467">
        <v>0</v>
      </c>
      <c r="V149" s="469">
        <v>0</v>
      </c>
      <c r="W149" s="467">
        <f>IF(ISERROR(VLOOKUP($B149,IN_T10!$B$2:$AW$3000,22,FALSE))=TRUE,"",VLOOKUP($B149,IN_T10!$B$2:$AW$3000,22,FALSE))</f>
        <v>0</v>
      </c>
      <c r="X149" s="469">
        <f>IF(ISERROR(VLOOKUP($B149,IN_T10!$B$2:$AW$3000,23,FALSE))=TRUE,"",VLOOKUP($B149,IN_T10!$B$2:$AW$3000,23,FALSE))</f>
        <v>0</v>
      </c>
      <c r="Y149" s="467">
        <f>IF(ISERROR(VLOOKUP($B149,IN_T10!$B$2:$AW$3000,24,FALSE))=TRUE,"",VLOOKUP($B149,IN_T10!$B$2:$AW$3000,24,FALSE))</f>
        <v>0</v>
      </c>
      <c r="Z149" s="469">
        <f>IF(ISERROR(VLOOKUP($B149,IN_T10!$B$2:$AW$3000,25,FALSE))=TRUE,"",VLOOKUP($B149,IN_T10!$B$2:$AW$3000,25,FALSE))</f>
        <v>0</v>
      </c>
      <c r="AA149" s="467">
        <f>IF(ISERROR(VLOOKUP($B149,IN_T10!$B$2:$AW$3000,26,FALSE))=TRUE,"",VLOOKUP($B149,IN_T10!$B$2:$AW$3000,26,FALSE))</f>
        <v>0</v>
      </c>
      <c r="AB149" s="469">
        <f>IF(ISERROR(VLOOKUP($B149,IN_T10!$B$2:$AW$3000,27,FALSE))=TRUE,"",VLOOKUP($B149,IN_T10!$B$2:$AW$3000,27,FALSE))</f>
        <v>0</v>
      </c>
      <c r="AC149" s="467">
        <f>IF(ISERROR(VLOOKUP($B149,IN_T10!$B$2:$AW$3000,28,FALSE))=TRUE,"",VLOOKUP($B149,IN_T10!$B$2:$AW$3000,28,FALSE))</f>
        <v>0</v>
      </c>
      <c r="AD149" s="469">
        <f>IF(ISERROR(VLOOKUP($B149,IN_T10!$B$2:$AW$3000,29,FALSE))=TRUE,"",VLOOKUP($B149,IN_T10!$B$2:$AW$3000,29,FALSE))</f>
        <v>0</v>
      </c>
      <c r="AE149" s="467">
        <f>IF(ISERROR(VLOOKUP($B149,IN_T10!$B$2:$AW$3000,30,FALSE))=TRUE,"",VLOOKUP($B149,IN_T10!$B$2:$AW$3000,30,FALSE))</f>
        <v>0</v>
      </c>
      <c r="AF149" s="469">
        <f>IF(ISERROR(VLOOKUP($B149,IN_T10!$B$2:$AW$3000,31,FALSE))=TRUE,"",VLOOKUP($B149,IN_T10!$B$2:$AW$3000,31,FALSE))</f>
        <v>0</v>
      </c>
      <c r="AG149" s="467">
        <f>IF(ISERROR(VLOOKUP($B149,IN_T10!$B$2:$AW$3000,32,FALSE))=TRUE,"",VLOOKUP($B149,IN_T10!$B$2:$AW$3000,32,FALSE))</f>
        <v>0</v>
      </c>
      <c r="AH149" s="469">
        <f>IF(ISERROR(VLOOKUP($B149,IN_T10!$B$2:$AW$3000,33,FALSE))=TRUE,"",VLOOKUP($B149,IN_T10!$B$2:$AW$3000,33,FALSE))</f>
        <v>0</v>
      </c>
      <c r="AI149" s="467">
        <f>IF(ISERROR(VLOOKUP($B149,IN_T10!$B$2:$AW$3000,34,FALSE))=TRUE,"",VLOOKUP($B149,IN_T10!$B$2:$AW$3000,34,FALSE))</f>
        <v>0</v>
      </c>
      <c r="AJ149" s="469">
        <f>IF(ISERROR(VLOOKUP($B149,IN_T10!$B$2:$AW$3000,35,FALSE))=TRUE,"",VLOOKUP($B149,IN_T10!$B$2:$AW$3000,35,FALSE))</f>
        <v>0</v>
      </c>
      <c r="AK149" s="467">
        <f>IF(ISERROR(VLOOKUP($B149,IN_T10!$B$2:$AW$3000,36,FALSE))=TRUE,"",VLOOKUP($B149,IN_T10!$B$2:$AW$3000,36,FALSE))</f>
        <v>0</v>
      </c>
      <c r="AL149" s="469">
        <f>IF(ISERROR(VLOOKUP($B149,IN_T10!$B$2:$AW$3000,37,FALSE))=TRUE,"",VLOOKUP($B149,IN_T10!$B$2:$AW$3000,37,FALSE))</f>
        <v>0</v>
      </c>
      <c r="AM149" s="467">
        <f>IF(ISERROR(VLOOKUP($B149,IN_T10!$B$2:$AW$3000,38,FALSE))=TRUE,"",VLOOKUP($B149,IN_T10!$B$2:$AW$3000,38,FALSE))</f>
        <v>0</v>
      </c>
      <c r="AN149" s="469">
        <f>IF(ISERROR(VLOOKUP($B149,IN_T10!$B$2:$AW$3000,39,FALSE))=TRUE,"",VLOOKUP($B149,IN_T10!$B$2:$AW$3000,39,FALSE))</f>
        <v>0</v>
      </c>
      <c r="AO149" s="467">
        <f>IF(ISERROR(VLOOKUP($B149,IN_T10!$B$2:$AW$3000,40,FALSE))=TRUE,"",VLOOKUP($B149,IN_T10!$B$2:$AW$3000,40,FALSE))</f>
        <v>0</v>
      </c>
      <c r="AP149" s="469">
        <f>IF(ISERROR(VLOOKUP($B149,IN_T10!$B$2:$AW$3000,41,FALSE))=TRUE,"",VLOOKUP($B149,IN_T10!$B$2:$AW$3000,41,FALSE))</f>
        <v>0</v>
      </c>
      <c r="AQ149" s="467">
        <f>IF(ISERROR(VLOOKUP($B149,IN_T10!$B$2:$AW$3000,42,FALSE))=TRUE,"",VLOOKUP($B149,IN_T10!$B$2:$AW$3000,42,FALSE))</f>
        <v>0</v>
      </c>
      <c r="AR149" s="469">
        <f>IF(ISERROR(VLOOKUP($B149,IN_T10!$B$2:$AW$3000,43,FALSE))=TRUE,"",VLOOKUP($B149,IN_T10!$B$2:$AW$3000,43,FALSE))</f>
        <v>0</v>
      </c>
      <c r="AS149" s="467">
        <f>IF(ISERROR(VLOOKUP($B149,IN_T10!$B$2:$AW$3000,44,FALSE))=TRUE,"",VLOOKUP($B149,IN_T10!$B$2:$AW$3000,44,FALSE))</f>
        <v>0</v>
      </c>
      <c r="AT149" s="472">
        <f>IF(ISERROR(VLOOKUP($B149,IN_T10!$B$2:$AW$3000,45,FALSE))=TRUE,"",VLOOKUP($B149,IN_T10!$B$2:$AW$3000,45,FALSE))</f>
        <v>0</v>
      </c>
      <c r="AU149" s="1179">
        <f t="shared" si="6"/>
        <v>0</v>
      </c>
      <c r="AV149" s="1180">
        <f t="shared" si="7"/>
        <v>0</v>
      </c>
      <c r="AW149" s="1490" t="str">
        <f t="shared" si="8"/>
        <v>OK</v>
      </c>
      <c r="AX149" s="1488">
        <f>'t1'!K149-'t3'!C149-'t3'!E149-'t3'!G149-'t3'!I149+'t3'!K149+'t3'!M149+'t3'!O149</f>
        <v>0</v>
      </c>
      <c r="AY149" s="1489">
        <f>'t1'!L149-'t3'!D149-'t3'!F149-'t3'!H149-'t3'!J149+'t3'!L149+'t3'!N149+'t3'!P149</f>
        <v>0</v>
      </c>
      <c r="AZ149" s="937">
        <f>'t1'!M149</f>
        <v>0</v>
      </c>
    </row>
    <row r="150" spans="1:52" ht="14.25" customHeight="1" thickBot="1" x14ac:dyDescent="0.3">
      <c r="A150" s="1001" t="str">
        <f>'t1'!A150</f>
        <v>Collaboratore amministrativo prof.le senior - DS</v>
      </c>
      <c r="B150" s="1027" t="str">
        <f>'t1'!B150</f>
        <v>A18869</v>
      </c>
      <c r="C150" s="467">
        <f>IF(ISERROR(VLOOKUP($B150,IN_T10!$B$2:$AW$3000,2,FALSE))=TRUE,"",VLOOKUP($B150,IN_T10!$B$2:$AW$3000,2,FALSE))</f>
        <v>0</v>
      </c>
      <c r="D150" s="469">
        <f>IF(ISERROR(VLOOKUP($B150,IN_T10!$B$2:$AW$3000,3,FALSE))=TRUE,"",VLOOKUP($B150,IN_T10!$B$2:$AW$3000,3,FALSE))</f>
        <v>0</v>
      </c>
      <c r="E150" s="467">
        <f>IF(ISERROR(VLOOKUP($B150,IN_T10!$B$2:$AW$3000,4,FALSE))=TRUE,"",VLOOKUP($B150,IN_T10!$B$2:$AW$3000,4,FALSE))</f>
        <v>0</v>
      </c>
      <c r="F150" s="469">
        <f>IF(ISERROR(VLOOKUP($B150,IN_T10!$B$2:$AW$3000,5,FALSE))=TRUE,"",VLOOKUP($B150,IN_T10!$B$2:$AW$3000,5,FALSE))</f>
        <v>0</v>
      </c>
      <c r="G150" s="467">
        <f>IF(ISERROR(VLOOKUP($B150,IN_T10!$B$2:$AW$3000,6,FALSE))=TRUE,"",VLOOKUP($B150,IN_T10!$B$2:$AW$3000,6,FALSE))</f>
        <v>0</v>
      </c>
      <c r="H150" s="469">
        <f>IF(ISERROR(VLOOKUP($B150,IN_T10!$B$2:$AW$3000,7,FALSE))=TRUE,"",VLOOKUP($B150,IN_T10!$B$2:$AW$3000,7,FALSE))</f>
        <v>0</v>
      </c>
      <c r="I150" s="467">
        <f>IF(ISERROR(VLOOKUP($B150,IN_T10!$B$2:$AW$3000,8,FALSE))=TRUE,"",VLOOKUP($B150,IN_T10!$B$2:$AW$3000,8,FALSE))</f>
        <v>0</v>
      </c>
      <c r="J150" s="469">
        <f>IF(ISERROR(VLOOKUP($B150,IN_T10!$B$2:$AW$3000,9,FALSE))=TRUE,"",VLOOKUP($B150,IN_T10!$B$2:$AW$3000,9,FALSE))</f>
        <v>0</v>
      </c>
      <c r="K150" s="467">
        <f>IF(ISERROR(VLOOKUP($B150,IN_T10!$B$2:$AW$3000,10,FALSE))=TRUE,"",VLOOKUP($B150,IN_T10!$B$2:$AW$3000,10,FALSE))</f>
        <v>0</v>
      </c>
      <c r="L150" s="469">
        <f>IF(ISERROR(VLOOKUP($B150,IN_T10!$B$2:$AW$3000,11,FALSE))=TRUE,"",VLOOKUP($B150,IN_T10!$B$2:$AW$3000,11,FALSE))</f>
        <v>0</v>
      </c>
      <c r="M150" s="467">
        <f>IF(ISERROR(VLOOKUP($B150,IN_T10!$B$2:$AW$3000,12,FALSE))=TRUE,"",VLOOKUP($B150,IN_T10!$B$2:$AW$3000,12,FALSE))</f>
        <v>0</v>
      </c>
      <c r="N150" s="469">
        <f>IF(ISERROR(VLOOKUP($B150,IN_T10!$B$2:$AW$3000,13,FALSE))=TRUE,"",VLOOKUP($B150,IN_T10!$B$2:$AW$3000,13,FALSE))</f>
        <v>0</v>
      </c>
      <c r="O150" s="467">
        <f>IF(ISERROR(VLOOKUP($B150,IN_T10!$B$2:$AW$3000,14,FALSE))=TRUE,"",VLOOKUP($B150,IN_T10!$B$2:$AW$3000,14,FALSE))</f>
        <v>0</v>
      </c>
      <c r="P150" s="469">
        <f>IF(ISERROR(VLOOKUP($B150,IN_T10!$B$2:$AW$3000,15,FALSE))=TRUE,"",VLOOKUP($B150,IN_T10!$B$2:$AW$3000,15,FALSE))</f>
        <v>0</v>
      </c>
      <c r="Q150" s="467">
        <f>IF(ISERROR(VLOOKUP($B150,IN_T10!$B$2:$AW$3000,16,FALSE))=TRUE,"",VLOOKUP($B150,IN_T10!$B$2:$AW$3000,16,FALSE))</f>
        <v>0</v>
      </c>
      <c r="R150" s="469">
        <f>IF(ISERROR(VLOOKUP($B150,IN_T10!$B$2:$AW$3000,17,FALSE))=TRUE,"",VLOOKUP($B150,IN_T10!$B$2:$AW$3000,17,FALSE))</f>
        <v>0</v>
      </c>
      <c r="S150" s="467">
        <f>IF(ISERROR(VLOOKUP($B150,IN_T10!$B$2:$AW$3000,18,FALSE))=TRUE,"",VLOOKUP($B150,IN_T10!$B$2:$AW$3000,18,FALSE))</f>
        <v>0</v>
      </c>
      <c r="T150" s="469">
        <f>IF(ISERROR(VLOOKUP($B150,IN_T10!$B$2:$AW$3000,19,FALSE))=TRUE,"",VLOOKUP($B150,IN_T10!$B$2:$AW$3000,19,FALSE))</f>
        <v>0</v>
      </c>
      <c r="U150" s="467">
        <v>3</v>
      </c>
      <c r="V150" s="469">
        <v>10</v>
      </c>
      <c r="W150" s="467">
        <f>IF(ISERROR(VLOOKUP($B150,IN_T10!$B$2:$AW$3000,22,FALSE))=TRUE,"",VLOOKUP($B150,IN_T10!$B$2:$AW$3000,22,FALSE))</f>
        <v>0</v>
      </c>
      <c r="X150" s="469">
        <f>IF(ISERROR(VLOOKUP($B150,IN_T10!$B$2:$AW$3000,23,FALSE))=TRUE,"",VLOOKUP($B150,IN_T10!$B$2:$AW$3000,23,FALSE))</f>
        <v>0</v>
      </c>
      <c r="Y150" s="467">
        <f>IF(ISERROR(VLOOKUP($B150,IN_T10!$B$2:$AW$3000,24,FALSE))=TRUE,"",VLOOKUP($B150,IN_T10!$B$2:$AW$3000,24,FALSE))</f>
        <v>0</v>
      </c>
      <c r="Z150" s="469">
        <f>IF(ISERROR(VLOOKUP($B150,IN_T10!$B$2:$AW$3000,25,FALSE))=TRUE,"",VLOOKUP($B150,IN_T10!$B$2:$AW$3000,25,FALSE))</f>
        <v>0</v>
      </c>
      <c r="AA150" s="467">
        <f>IF(ISERROR(VLOOKUP($B150,IN_T10!$B$2:$AW$3000,26,FALSE))=TRUE,"",VLOOKUP($B150,IN_T10!$B$2:$AW$3000,26,FALSE))</f>
        <v>0</v>
      </c>
      <c r="AB150" s="469">
        <f>IF(ISERROR(VLOOKUP($B150,IN_T10!$B$2:$AW$3000,27,FALSE))=TRUE,"",VLOOKUP($B150,IN_T10!$B$2:$AW$3000,27,FALSE))</f>
        <v>0</v>
      </c>
      <c r="AC150" s="467">
        <f>IF(ISERROR(VLOOKUP($B150,IN_T10!$B$2:$AW$3000,28,FALSE))=TRUE,"",VLOOKUP($B150,IN_T10!$B$2:$AW$3000,28,FALSE))</f>
        <v>0</v>
      </c>
      <c r="AD150" s="469">
        <f>IF(ISERROR(VLOOKUP($B150,IN_T10!$B$2:$AW$3000,29,FALSE))=TRUE,"",VLOOKUP($B150,IN_T10!$B$2:$AW$3000,29,FALSE))</f>
        <v>0</v>
      </c>
      <c r="AE150" s="467">
        <f>IF(ISERROR(VLOOKUP($B150,IN_T10!$B$2:$AW$3000,30,FALSE))=TRUE,"",VLOOKUP($B150,IN_T10!$B$2:$AW$3000,30,FALSE))</f>
        <v>0</v>
      </c>
      <c r="AF150" s="469">
        <f>IF(ISERROR(VLOOKUP($B150,IN_T10!$B$2:$AW$3000,31,FALSE))=TRUE,"",VLOOKUP($B150,IN_T10!$B$2:$AW$3000,31,FALSE))</f>
        <v>0</v>
      </c>
      <c r="AG150" s="467">
        <f>IF(ISERROR(VLOOKUP($B150,IN_T10!$B$2:$AW$3000,32,FALSE))=TRUE,"",VLOOKUP($B150,IN_T10!$B$2:$AW$3000,32,FALSE))</f>
        <v>0</v>
      </c>
      <c r="AH150" s="469">
        <f>IF(ISERROR(VLOOKUP($B150,IN_T10!$B$2:$AW$3000,33,FALSE))=TRUE,"",VLOOKUP($B150,IN_T10!$B$2:$AW$3000,33,FALSE))</f>
        <v>0</v>
      </c>
      <c r="AI150" s="467">
        <f>IF(ISERROR(VLOOKUP($B150,IN_T10!$B$2:$AW$3000,34,FALSE))=TRUE,"",VLOOKUP($B150,IN_T10!$B$2:$AW$3000,34,FALSE))</f>
        <v>0</v>
      </c>
      <c r="AJ150" s="469">
        <f>IF(ISERROR(VLOOKUP($B150,IN_T10!$B$2:$AW$3000,35,FALSE))=TRUE,"",VLOOKUP($B150,IN_T10!$B$2:$AW$3000,35,FALSE))</f>
        <v>0</v>
      </c>
      <c r="AK150" s="467">
        <f>IF(ISERROR(VLOOKUP($B150,IN_T10!$B$2:$AW$3000,36,FALSE))=TRUE,"",VLOOKUP($B150,IN_T10!$B$2:$AW$3000,36,FALSE))</f>
        <v>0</v>
      </c>
      <c r="AL150" s="469">
        <f>IF(ISERROR(VLOOKUP($B150,IN_T10!$B$2:$AW$3000,37,FALSE))=TRUE,"",VLOOKUP($B150,IN_T10!$B$2:$AW$3000,37,FALSE))</f>
        <v>0</v>
      </c>
      <c r="AM150" s="467">
        <f>IF(ISERROR(VLOOKUP($B150,IN_T10!$B$2:$AW$3000,38,FALSE))=TRUE,"",VLOOKUP($B150,IN_T10!$B$2:$AW$3000,38,FALSE))</f>
        <v>0</v>
      </c>
      <c r="AN150" s="469">
        <f>IF(ISERROR(VLOOKUP($B150,IN_T10!$B$2:$AW$3000,39,FALSE))=TRUE,"",VLOOKUP($B150,IN_T10!$B$2:$AW$3000,39,FALSE))</f>
        <v>0</v>
      </c>
      <c r="AO150" s="467">
        <f>IF(ISERROR(VLOOKUP($B150,IN_T10!$B$2:$AW$3000,40,FALSE))=TRUE,"",VLOOKUP($B150,IN_T10!$B$2:$AW$3000,40,FALSE))</f>
        <v>0</v>
      </c>
      <c r="AP150" s="469">
        <f>IF(ISERROR(VLOOKUP($B150,IN_T10!$B$2:$AW$3000,41,FALSE))=TRUE,"",VLOOKUP($B150,IN_T10!$B$2:$AW$3000,41,FALSE))</f>
        <v>0</v>
      </c>
      <c r="AQ150" s="467">
        <f>IF(ISERROR(VLOOKUP($B150,IN_T10!$B$2:$AW$3000,42,FALSE))=TRUE,"",VLOOKUP($B150,IN_T10!$B$2:$AW$3000,42,FALSE))</f>
        <v>0</v>
      </c>
      <c r="AR150" s="469">
        <f>IF(ISERROR(VLOOKUP($B150,IN_T10!$B$2:$AW$3000,43,FALSE))=TRUE,"",VLOOKUP($B150,IN_T10!$B$2:$AW$3000,43,FALSE))</f>
        <v>0</v>
      </c>
      <c r="AS150" s="467">
        <f>IF(ISERROR(VLOOKUP($B150,IN_T10!$B$2:$AW$3000,44,FALSE))=TRUE,"",VLOOKUP($B150,IN_T10!$B$2:$AW$3000,44,FALSE))</f>
        <v>0</v>
      </c>
      <c r="AT150" s="472">
        <f>IF(ISERROR(VLOOKUP($B150,IN_T10!$B$2:$AW$3000,45,FALSE))=TRUE,"",VLOOKUP($B150,IN_T10!$B$2:$AW$3000,45,FALSE))</f>
        <v>0</v>
      </c>
      <c r="AU150" s="1179">
        <f t="shared" si="6"/>
        <v>3</v>
      </c>
      <c r="AV150" s="1180">
        <f t="shared" si="7"/>
        <v>10</v>
      </c>
      <c r="AW150" s="1490" t="str">
        <f t="shared" si="8"/>
        <v>OK</v>
      </c>
      <c r="AX150" s="1488">
        <f>'t1'!K150-'t3'!C150-'t3'!E150-'t3'!G150-'t3'!I150+'t3'!K150+'t3'!M150+'t3'!O150</f>
        <v>3</v>
      </c>
      <c r="AY150" s="1489">
        <f>'t1'!L150-'t3'!D150-'t3'!F150-'t3'!H150-'t3'!J150+'t3'!L150+'t3'!N150+'t3'!P150</f>
        <v>10</v>
      </c>
      <c r="AZ150" s="937">
        <f>'t1'!M150</f>
        <v>1</v>
      </c>
    </row>
    <row r="151" spans="1:52" ht="14.25" customHeight="1" thickBot="1" x14ac:dyDescent="0.3">
      <c r="A151" s="1001" t="str">
        <f>'t1'!A151</f>
        <v>Collaboratore amministrativo prof.le - D</v>
      </c>
      <c r="B151" s="1027" t="str">
        <f>'t1'!B151</f>
        <v>A16028</v>
      </c>
      <c r="C151" s="467">
        <f>IF(ISERROR(VLOOKUP($B151,IN_T10!$B$2:$AW$3000,2,FALSE))=TRUE,"",VLOOKUP($B151,IN_T10!$B$2:$AW$3000,2,FALSE))</f>
        <v>0</v>
      </c>
      <c r="D151" s="469">
        <f>IF(ISERROR(VLOOKUP($B151,IN_T10!$B$2:$AW$3000,3,FALSE))=TRUE,"",VLOOKUP($B151,IN_T10!$B$2:$AW$3000,3,FALSE))</f>
        <v>0</v>
      </c>
      <c r="E151" s="467">
        <f>IF(ISERROR(VLOOKUP($B151,IN_T10!$B$2:$AW$3000,4,FALSE))=TRUE,"",VLOOKUP($B151,IN_T10!$B$2:$AW$3000,4,FALSE))</f>
        <v>0</v>
      </c>
      <c r="F151" s="469">
        <f>IF(ISERROR(VLOOKUP($B151,IN_T10!$B$2:$AW$3000,5,FALSE))=TRUE,"",VLOOKUP($B151,IN_T10!$B$2:$AW$3000,5,FALSE))</f>
        <v>0</v>
      </c>
      <c r="G151" s="467">
        <f>IF(ISERROR(VLOOKUP($B151,IN_T10!$B$2:$AW$3000,6,FALSE))=TRUE,"",VLOOKUP($B151,IN_T10!$B$2:$AW$3000,6,FALSE))</f>
        <v>0</v>
      </c>
      <c r="H151" s="469">
        <f>IF(ISERROR(VLOOKUP($B151,IN_T10!$B$2:$AW$3000,7,FALSE))=TRUE,"",VLOOKUP($B151,IN_T10!$B$2:$AW$3000,7,FALSE))</f>
        <v>0</v>
      </c>
      <c r="I151" s="467">
        <f>IF(ISERROR(VLOOKUP($B151,IN_T10!$B$2:$AW$3000,8,FALSE))=TRUE,"",VLOOKUP($B151,IN_T10!$B$2:$AW$3000,8,FALSE))</f>
        <v>0</v>
      </c>
      <c r="J151" s="469">
        <f>IF(ISERROR(VLOOKUP($B151,IN_T10!$B$2:$AW$3000,9,FALSE))=TRUE,"",VLOOKUP($B151,IN_T10!$B$2:$AW$3000,9,FALSE))</f>
        <v>0</v>
      </c>
      <c r="K151" s="467">
        <f>IF(ISERROR(VLOOKUP($B151,IN_T10!$B$2:$AW$3000,10,FALSE))=TRUE,"",VLOOKUP($B151,IN_T10!$B$2:$AW$3000,10,FALSE))</f>
        <v>0</v>
      </c>
      <c r="L151" s="469">
        <f>IF(ISERROR(VLOOKUP($B151,IN_T10!$B$2:$AW$3000,11,FALSE))=TRUE,"",VLOOKUP($B151,IN_T10!$B$2:$AW$3000,11,FALSE))</f>
        <v>0</v>
      </c>
      <c r="M151" s="467">
        <f>IF(ISERROR(VLOOKUP($B151,IN_T10!$B$2:$AW$3000,12,FALSE))=TRUE,"",VLOOKUP($B151,IN_T10!$B$2:$AW$3000,12,FALSE))</f>
        <v>0</v>
      </c>
      <c r="N151" s="469">
        <f>IF(ISERROR(VLOOKUP($B151,IN_T10!$B$2:$AW$3000,13,FALSE))=TRUE,"",VLOOKUP($B151,IN_T10!$B$2:$AW$3000,13,FALSE))</f>
        <v>0</v>
      </c>
      <c r="O151" s="467">
        <f>IF(ISERROR(VLOOKUP($B151,IN_T10!$B$2:$AW$3000,14,FALSE))=TRUE,"",VLOOKUP($B151,IN_T10!$B$2:$AW$3000,14,FALSE))</f>
        <v>0</v>
      </c>
      <c r="P151" s="469">
        <f>IF(ISERROR(VLOOKUP($B151,IN_T10!$B$2:$AW$3000,15,FALSE))=TRUE,"",VLOOKUP($B151,IN_T10!$B$2:$AW$3000,15,FALSE))</f>
        <v>0</v>
      </c>
      <c r="Q151" s="467">
        <f>IF(ISERROR(VLOOKUP($B151,IN_T10!$B$2:$AW$3000,16,FALSE))=TRUE,"",VLOOKUP($B151,IN_T10!$B$2:$AW$3000,16,FALSE))</f>
        <v>0</v>
      </c>
      <c r="R151" s="469">
        <f>IF(ISERROR(VLOOKUP($B151,IN_T10!$B$2:$AW$3000,17,FALSE))=TRUE,"",VLOOKUP($B151,IN_T10!$B$2:$AW$3000,17,FALSE))</f>
        <v>0</v>
      </c>
      <c r="S151" s="467">
        <f>IF(ISERROR(VLOOKUP($B151,IN_T10!$B$2:$AW$3000,18,FALSE))=TRUE,"",VLOOKUP($B151,IN_T10!$B$2:$AW$3000,18,FALSE))</f>
        <v>0</v>
      </c>
      <c r="T151" s="469">
        <f>IF(ISERROR(VLOOKUP($B151,IN_T10!$B$2:$AW$3000,19,FALSE))=TRUE,"",VLOOKUP($B151,IN_T10!$B$2:$AW$3000,19,FALSE))</f>
        <v>0</v>
      </c>
      <c r="U151" s="467">
        <v>7</v>
      </c>
      <c r="V151" s="469">
        <v>33</v>
      </c>
      <c r="W151" s="467">
        <f>IF(ISERROR(VLOOKUP($B151,IN_T10!$B$2:$AW$3000,22,FALSE))=TRUE,"",VLOOKUP($B151,IN_T10!$B$2:$AW$3000,22,FALSE))</f>
        <v>0</v>
      </c>
      <c r="X151" s="469">
        <f>IF(ISERROR(VLOOKUP($B151,IN_T10!$B$2:$AW$3000,23,FALSE))=TRUE,"",VLOOKUP($B151,IN_T10!$B$2:$AW$3000,23,FALSE))</f>
        <v>0</v>
      </c>
      <c r="Y151" s="467">
        <f>IF(ISERROR(VLOOKUP($B151,IN_T10!$B$2:$AW$3000,24,FALSE))=TRUE,"",VLOOKUP($B151,IN_T10!$B$2:$AW$3000,24,FALSE))</f>
        <v>0</v>
      </c>
      <c r="Z151" s="469">
        <f>IF(ISERROR(VLOOKUP($B151,IN_T10!$B$2:$AW$3000,25,FALSE))=TRUE,"",VLOOKUP($B151,IN_T10!$B$2:$AW$3000,25,FALSE))</f>
        <v>0</v>
      </c>
      <c r="AA151" s="467">
        <f>IF(ISERROR(VLOOKUP($B151,IN_T10!$B$2:$AW$3000,26,FALSE))=TRUE,"",VLOOKUP($B151,IN_T10!$B$2:$AW$3000,26,FALSE))</f>
        <v>0</v>
      </c>
      <c r="AB151" s="469">
        <f>IF(ISERROR(VLOOKUP($B151,IN_T10!$B$2:$AW$3000,27,FALSE))=TRUE,"",VLOOKUP($B151,IN_T10!$B$2:$AW$3000,27,FALSE))</f>
        <v>0</v>
      </c>
      <c r="AC151" s="467">
        <f>IF(ISERROR(VLOOKUP($B151,IN_T10!$B$2:$AW$3000,28,FALSE))=TRUE,"",VLOOKUP($B151,IN_T10!$B$2:$AW$3000,28,FALSE))</f>
        <v>0</v>
      </c>
      <c r="AD151" s="469">
        <f>IF(ISERROR(VLOOKUP($B151,IN_T10!$B$2:$AW$3000,29,FALSE))=TRUE,"",VLOOKUP($B151,IN_T10!$B$2:$AW$3000,29,FALSE))</f>
        <v>0</v>
      </c>
      <c r="AE151" s="467">
        <f>IF(ISERROR(VLOOKUP($B151,IN_T10!$B$2:$AW$3000,30,FALSE))=TRUE,"",VLOOKUP($B151,IN_T10!$B$2:$AW$3000,30,FALSE))</f>
        <v>0</v>
      </c>
      <c r="AF151" s="469">
        <f>IF(ISERROR(VLOOKUP($B151,IN_T10!$B$2:$AW$3000,31,FALSE))=TRUE,"",VLOOKUP($B151,IN_T10!$B$2:$AW$3000,31,FALSE))</f>
        <v>0</v>
      </c>
      <c r="AG151" s="467">
        <f>IF(ISERROR(VLOOKUP($B151,IN_T10!$B$2:$AW$3000,32,FALSE))=TRUE,"",VLOOKUP($B151,IN_T10!$B$2:$AW$3000,32,FALSE))</f>
        <v>0</v>
      </c>
      <c r="AH151" s="469">
        <f>IF(ISERROR(VLOOKUP($B151,IN_T10!$B$2:$AW$3000,33,FALSE))=TRUE,"",VLOOKUP($B151,IN_T10!$B$2:$AW$3000,33,FALSE))</f>
        <v>0</v>
      </c>
      <c r="AI151" s="467">
        <f>IF(ISERROR(VLOOKUP($B151,IN_T10!$B$2:$AW$3000,34,FALSE))=TRUE,"",VLOOKUP($B151,IN_T10!$B$2:$AW$3000,34,FALSE))</f>
        <v>0</v>
      </c>
      <c r="AJ151" s="469">
        <f>IF(ISERROR(VLOOKUP($B151,IN_T10!$B$2:$AW$3000,35,FALSE))=TRUE,"",VLOOKUP($B151,IN_T10!$B$2:$AW$3000,35,FALSE))</f>
        <v>0</v>
      </c>
      <c r="AK151" s="467">
        <f>IF(ISERROR(VLOOKUP($B151,IN_T10!$B$2:$AW$3000,36,FALSE))=TRUE,"",VLOOKUP($B151,IN_T10!$B$2:$AW$3000,36,FALSE))</f>
        <v>0</v>
      </c>
      <c r="AL151" s="469">
        <f>IF(ISERROR(VLOOKUP($B151,IN_T10!$B$2:$AW$3000,37,FALSE))=TRUE,"",VLOOKUP($B151,IN_T10!$B$2:$AW$3000,37,FALSE))</f>
        <v>0</v>
      </c>
      <c r="AM151" s="467">
        <f>IF(ISERROR(VLOOKUP($B151,IN_T10!$B$2:$AW$3000,38,FALSE))=TRUE,"",VLOOKUP($B151,IN_T10!$B$2:$AW$3000,38,FALSE))</f>
        <v>0</v>
      </c>
      <c r="AN151" s="469">
        <f>IF(ISERROR(VLOOKUP($B151,IN_T10!$B$2:$AW$3000,39,FALSE))=TRUE,"",VLOOKUP($B151,IN_T10!$B$2:$AW$3000,39,FALSE))</f>
        <v>0</v>
      </c>
      <c r="AO151" s="467">
        <f>IF(ISERROR(VLOOKUP($B151,IN_T10!$B$2:$AW$3000,40,FALSE))=TRUE,"",VLOOKUP($B151,IN_T10!$B$2:$AW$3000,40,FALSE))</f>
        <v>0</v>
      </c>
      <c r="AP151" s="469">
        <f>IF(ISERROR(VLOOKUP($B151,IN_T10!$B$2:$AW$3000,41,FALSE))=TRUE,"",VLOOKUP($B151,IN_T10!$B$2:$AW$3000,41,FALSE))</f>
        <v>0</v>
      </c>
      <c r="AQ151" s="467">
        <f>IF(ISERROR(VLOOKUP($B151,IN_T10!$B$2:$AW$3000,42,FALSE))=TRUE,"",VLOOKUP($B151,IN_T10!$B$2:$AW$3000,42,FALSE))</f>
        <v>0</v>
      </c>
      <c r="AR151" s="469">
        <f>IF(ISERROR(VLOOKUP($B151,IN_T10!$B$2:$AW$3000,43,FALSE))=TRUE,"",VLOOKUP($B151,IN_T10!$B$2:$AW$3000,43,FALSE))</f>
        <v>0</v>
      </c>
      <c r="AS151" s="467">
        <f>IF(ISERROR(VLOOKUP($B151,IN_T10!$B$2:$AW$3000,44,FALSE))=TRUE,"",VLOOKUP($B151,IN_T10!$B$2:$AW$3000,44,FALSE))</f>
        <v>0</v>
      </c>
      <c r="AT151" s="472">
        <f>IF(ISERROR(VLOOKUP($B151,IN_T10!$B$2:$AW$3000,45,FALSE))=TRUE,"",VLOOKUP($B151,IN_T10!$B$2:$AW$3000,45,FALSE))</f>
        <v>0</v>
      </c>
      <c r="AU151" s="1179">
        <f t="shared" si="6"/>
        <v>7</v>
      </c>
      <c r="AV151" s="1180">
        <f t="shared" si="7"/>
        <v>33</v>
      </c>
      <c r="AW151" s="1490" t="str">
        <f t="shared" si="8"/>
        <v>OK</v>
      </c>
      <c r="AX151" s="1488">
        <f>'t1'!K151-'t3'!C151-'t3'!E151-'t3'!G151-'t3'!I151+'t3'!K151+'t3'!M151+'t3'!O151</f>
        <v>7</v>
      </c>
      <c r="AY151" s="1489">
        <f>'t1'!L151-'t3'!D151-'t3'!F151-'t3'!H151-'t3'!J151+'t3'!L151+'t3'!N151+'t3'!P151</f>
        <v>33</v>
      </c>
      <c r="AZ151" s="937">
        <f>'t1'!M151</f>
        <v>1</v>
      </c>
    </row>
    <row r="152" spans="1:52" ht="14.25" customHeight="1" thickBot="1" x14ac:dyDescent="0.3">
      <c r="A152" s="1001" t="str">
        <f>'t1'!A152</f>
        <v>Assistente amministrativo - C</v>
      </c>
      <c r="B152" s="1027" t="str">
        <f>'t1'!B152</f>
        <v>A14005</v>
      </c>
      <c r="C152" s="467">
        <f>IF(ISERROR(VLOOKUP($B152,IN_T10!$B$2:$AW$3000,2,FALSE))=TRUE,"",VLOOKUP($B152,IN_T10!$B$2:$AW$3000,2,FALSE))</f>
        <v>0</v>
      </c>
      <c r="D152" s="469">
        <f>IF(ISERROR(VLOOKUP($B152,IN_T10!$B$2:$AW$3000,3,FALSE))=TRUE,"",VLOOKUP($B152,IN_T10!$B$2:$AW$3000,3,FALSE))</f>
        <v>0</v>
      </c>
      <c r="E152" s="467">
        <f>IF(ISERROR(VLOOKUP($B152,IN_T10!$B$2:$AW$3000,4,FALSE))=TRUE,"",VLOOKUP($B152,IN_T10!$B$2:$AW$3000,4,FALSE))</f>
        <v>0</v>
      </c>
      <c r="F152" s="469">
        <f>IF(ISERROR(VLOOKUP($B152,IN_T10!$B$2:$AW$3000,5,FALSE))=TRUE,"",VLOOKUP($B152,IN_T10!$B$2:$AW$3000,5,FALSE))</f>
        <v>0</v>
      </c>
      <c r="G152" s="467">
        <f>IF(ISERROR(VLOOKUP($B152,IN_T10!$B$2:$AW$3000,6,FALSE))=TRUE,"",VLOOKUP($B152,IN_T10!$B$2:$AW$3000,6,FALSE))</f>
        <v>0</v>
      </c>
      <c r="H152" s="469">
        <f>IF(ISERROR(VLOOKUP($B152,IN_T10!$B$2:$AW$3000,7,FALSE))=TRUE,"",VLOOKUP($B152,IN_T10!$B$2:$AW$3000,7,FALSE))</f>
        <v>0</v>
      </c>
      <c r="I152" s="467">
        <f>IF(ISERROR(VLOOKUP($B152,IN_T10!$B$2:$AW$3000,8,FALSE))=TRUE,"",VLOOKUP($B152,IN_T10!$B$2:$AW$3000,8,FALSE))</f>
        <v>0</v>
      </c>
      <c r="J152" s="469">
        <f>IF(ISERROR(VLOOKUP($B152,IN_T10!$B$2:$AW$3000,9,FALSE))=TRUE,"",VLOOKUP($B152,IN_T10!$B$2:$AW$3000,9,FALSE))</f>
        <v>0</v>
      </c>
      <c r="K152" s="467">
        <f>IF(ISERROR(VLOOKUP($B152,IN_T10!$B$2:$AW$3000,10,FALSE))=TRUE,"",VLOOKUP($B152,IN_T10!$B$2:$AW$3000,10,FALSE))</f>
        <v>0</v>
      </c>
      <c r="L152" s="469">
        <f>IF(ISERROR(VLOOKUP($B152,IN_T10!$B$2:$AW$3000,11,FALSE))=TRUE,"",VLOOKUP($B152,IN_T10!$B$2:$AW$3000,11,FALSE))</f>
        <v>0</v>
      </c>
      <c r="M152" s="467">
        <f>IF(ISERROR(VLOOKUP($B152,IN_T10!$B$2:$AW$3000,12,FALSE))=TRUE,"",VLOOKUP($B152,IN_T10!$B$2:$AW$3000,12,FALSE))</f>
        <v>0</v>
      </c>
      <c r="N152" s="469">
        <f>IF(ISERROR(VLOOKUP($B152,IN_T10!$B$2:$AW$3000,13,FALSE))=TRUE,"",VLOOKUP($B152,IN_T10!$B$2:$AW$3000,13,FALSE))</f>
        <v>0</v>
      </c>
      <c r="O152" s="467">
        <f>IF(ISERROR(VLOOKUP($B152,IN_T10!$B$2:$AW$3000,14,FALSE))=TRUE,"",VLOOKUP($B152,IN_T10!$B$2:$AW$3000,14,FALSE))</f>
        <v>0</v>
      </c>
      <c r="P152" s="469">
        <f>IF(ISERROR(VLOOKUP($B152,IN_T10!$B$2:$AW$3000,15,FALSE))=TRUE,"",VLOOKUP($B152,IN_T10!$B$2:$AW$3000,15,FALSE))</f>
        <v>0</v>
      </c>
      <c r="Q152" s="467">
        <f>IF(ISERROR(VLOOKUP($B152,IN_T10!$B$2:$AW$3000,16,FALSE))=TRUE,"",VLOOKUP($B152,IN_T10!$B$2:$AW$3000,16,FALSE))</f>
        <v>0</v>
      </c>
      <c r="R152" s="469">
        <f>IF(ISERROR(VLOOKUP($B152,IN_T10!$B$2:$AW$3000,17,FALSE))=TRUE,"",VLOOKUP($B152,IN_T10!$B$2:$AW$3000,17,FALSE))</f>
        <v>0</v>
      </c>
      <c r="S152" s="467">
        <f>IF(ISERROR(VLOOKUP($B152,IN_T10!$B$2:$AW$3000,18,FALSE))=TRUE,"",VLOOKUP($B152,IN_T10!$B$2:$AW$3000,18,FALSE))</f>
        <v>0</v>
      </c>
      <c r="T152" s="469">
        <f>IF(ISERROR(VLOOKUP($B152,IN_T10!$B$2:$AW$3000,19,FALSE))=TRUE,"",VLOOKUP($B152,IN_T10!$B$2:$AW$3000,19,FALSE))</f>
        <v>0</v>
      </c>
      <c r="U152" s="467">
        <v>17</v>
      </c>
      <c r="V152" s="469">
        <v>83</v>
      </c>
      <c r="W152" s="467">
        <f>IF(ISERROR(VLOOKUP($B152,IN_T10!$B$2:$AW$3000,22,FALSE))=TRUE,"",VLOOKUP($B152,IN_T10!$B$2:$AW$3000,22,FALSE))</f>
        <v>0</v>
      </c>
      <c r="X152" s="469">
        <f>IF(ISERROR(VLOOKUP($B152,IN_T10!$B$2:$AW$3000,23,FALSE))=TRUE,"",VLOOKUP($B152,IN_T10!$B$2:$AW$3000,23,FALSE))</f>
        <v>0</v>
      </c>
      <c r="Y152" s="467">
        <f>IF(ISERROR(VLOOKUP($B152,IN_T10!$B$2:$AW$3000,24,FALSE))=TRUE,"",VLOOKUP($B152,IN_T10!$B$2:$AW$3000,24,FALSE))</f>
        <v>0</v>
      </c>
      <c r="Z152" s="469">
        <f>IF(ISERROR(VLOOKUP($B152,IN_T10!$B$2:$AW$3000,25,FALSE))=TRUE,"",VLOOKUP($B152,IN_T10!$B$2:$AW$3000,25,FALSE))</f>
        <v>0</v>
      </c>
      <c r="AA152" s="467">
        <f>IF(ISERROR(VLOOKUP($B152,IN_T10!$B$2:$AW$3000,26,FALSE))=TRUE,"",VLOOKUP($B152,IN_T10!$B$2:$AW$3000,26,FALSE))</f>
        <v>0</v>
      </c>
      <c r="AB152" s="469">
        <f>IF(ISERROR(VLOOKUP($B152,IN_T10!$B$2:$AW$3000,27,FALSE))=TRUE,"",VLOOKUP($B152,IN_T10!$B$2:$AW$3000,27,FALSE))</f>
        <v>0</v>
      </c>
      <c r="AC152" s="467">
        <f>IF(ISERROR(VLOOKUP($B152,IN_T10!$B$2:$AW$3000,28,FALSE))=TRUE,"",VLOOKUP($B152,IN_T10!$B$2:$AW$3000,28,FALSE))</f>
        <v>0</v>
      </c>
      <c r="AD152" s="469">
        <f>IF(ISERROR(VLOOKUP($B152,IN_T10!$B$2:$AW$3000,29,FALSE))=TRUE,"",VLOOKUP($B152,IN_T10!$B$2:$AW$3000,29,FALSE))</f>
        <v>0</v>
      </c>
      <c r="AE152" s="467">
        <f>IF(ISERROR(VLOOKUP($B152,IN_T10!$B$2:$AW$3000,30,FALSE))=TRUE,"",VLOOKUP($B152,IN_T10!$B$2:$AW$3000,30,FALSE))</f>
        <v>0</v>
      </c>
      <c r="AF152" s="469">
        <f>IF(ISERROR(VLOOKUP($B152,IN_T10!$B$2:$AW$3000,31,FALSE))=TRUE,"",VLOOKUP($B152,IN_T10!$B$2:$AW$3000,31,FALSE))</f>
        <v>0</v>
      </c>
      <c r="AG152" s="467">
        <f>IF(ISERROR(VLOOKUP($B152,IN_T10!$B$2:$AW$3000,32,FALSE))=TRUE,"",VLOOKUP($B152,IN_T10!$B$2:$AW$3000,32,FALSE))</f>
        <v>0</v>
      </c>
      <c r="AH152" s="469">
        <f>IF(ISERROR(VLOOKUP($B152,IN_T10!$B$2:$AW$3000,33,FALSE))=TRUE,"",VLOOKUP($B152,IN_T10!$B$2:$AW$3000,33,FALSE))</f>
        <v>0</v>
      </c>
      <c r="AI152" s="467">
        <f>IF(ISERROR(VLOOKUP($B152,IN_T10!$B$2:$AW$3000,34,FALSE))=TRUE,"",VLOOKUP($B152,IN_T10!$B$2:$AW$3000,34,FALSE))</f>
        <v>0</v>
      </c>
      <c r="AJ152" s="469">
        <f>IF(ISERROR(VLOOKUP($B152,IN_T10!$B$2:$AW$3000,35,FALSE))=TRUE,"",VLOOKUP($B152,IN_T10!$B$2:$AW$3000,35,FALSE))</f>
        <v>0</v>
      </c>
      <c r="AK152" s="467">
        <f>IF(ISERROR(VLOOKUP($B152,IN_T10!$B$2:$AW$3000,36,FALSE))=TRUE,"",VLOOKUP($B152,IN_T10!$B$2:$AW$3000,36,FALSE))</f>
        <v>0</v>
      </c>
      <c r="AL152" s="469">
        <f>IF(ISERROR(VLOOKUP($B152,IN_T10!$B$2:$AW$3000,37,FALSE))=TRUE,"",VLOOKUP($B152,IN_T10!$B$2:$AW$3000,37,FALSE))</f>
        <v>0</v>
      </c>
      <c r="AM152" s="467">
        <f>IF(ISERROR(VLOOKUP($B152,IN_T10!$B$2:$AW$3000,38,FALSE))=TRUE,"",VLOOKUP($B152,IN_T10!$B$2:$AW$3000,38,FALSE))</f>
        <v>0</v>
      </c>
      <c r="AN152" s="469">
        <f>IF(ISERROR(VLOOKUP($B152,IN_T10!$B$2:$AW$3000,39,FALSE))=TRUE,"",VLOOKUP($B152,IN_T10!$B$2:$AW$3000,39,FALSE))</f>
        <v>0</v>
      </c>
      <c r="AO152" s="467">
        <f>IF(ISERROR(VLOOKUP($B152,IN_T10!$B$2:$AW$3000,40,FALSE))=TRUE,"",VLOOKUP($B152,IN_T10!$B$2:$AW$3000,40,FALSE))</f>
        <v>0</v>
      </c>
      <c r="AP152" s="469">
        <f>IF(ISERROR(VLOOKUP($B152,IN_T10!$B$2:$AW$3000,41,FALSE))=TRUE,"",VLOOKUP($B152,IN_T10!$B$2:$AW$3000,41,FALSE))</f>
        <v>0</v>
      </c>
      <c r="AQ152" s="467">
        <f>IF(ISERROR(VLOOKUP($B152,IN_T10!$B$2:$AW$3000,42,FALSE))=TRUE,"",VLOOKUP($B152,IN_T10!$B$2:$AW$3000,42,FALSE))</f>
        <v>0</v>
      </c>
      <c r="AR152" s="469">
        <f>IF(ISERROR(VLOOKUP($B152,IN_T10!$B$2:$AW$3000,43,FALSE))=TRUE,"",VLOOKUP($B152,IN_T10!$B$2:$AW$3000,43,FALSE))</f>
        <v>0</v>
      </c>
      <c r="AS152" s="467">
        <f>IF(ISERROR(VLOOKUP($B152,IN_T10!$B$2:$AW$3000,44,FALSE))=TRUE,"",VLOOKUP($B152,IN_T10!$B$2:$AW$3000,44,FALSE))</f>
        <v>0</v>
      </c>
      <c r="AT152" s="472">
        <f>IF(ISERROR(VLOOKUP($B152,IN_T10!$B$2:$AW$3000,45,FALSE))=TRUE,"",VLOOKUP($B152,IN_T10!$B$2:$AW$3000,45,FALSE))</f>
        <v>0</v>
      </c>
      <c r="AU152" s="1179">
        <f t="shared" si="6"/>
        <v>17</v>
      </c>
      <c r="AV152" s="1180">
        <f t="shared" si="7"/>
        <v>83</v>
      </c>
      <c r="AW152" s="1490" t="str">
        <f t="shared" si="8"/>
        <v>OK</v>
      </c>
      <c r="AX152" s="1488">
        <f>'t1'!K152-'t3'!C152-'t3'!E152-'t3'!G152-'t3'!I152+'t3'!K152+'t3'!M152+'t3'!O152</f>
        <v>17</v>
      </c>
      <c r="AY152" s="1489">
        <f>'t1'!L152-'t3'!D152-'t3'!F152-'t3'!H152-'t3'!J152+'t3'!L152+'t3'!N152+'t3'!P152</f>
        <v>83</v>
      </c>
      <c r="AZ152" s="937">
        <f>'t1'!M152</f>
        <v>1</v>
      </c>
    </row>
    <row r="153" spans="1:52" ht="14.25" customHeight="1" thickBot="1" x14ac:dyDescent="0.3">
      <c r="A153" s="1001" t="str">
        <f>'t1'!A153</f>
        <v>Coadiutore amm.vo senior - BS</v>
      </c>
      <c r="B153" s="1027" t="str">
        <f>'t1'!B153</f>
        <v>A13870</v>
      </c>
      <c r="C153" s="467">
        <f>IF(ISERROR(VLOOKUP($B153,IN_T10!$B$2:$AW$3000,2,FALSE))=TRUE,"",VLOOKUP($B153,IN_T10!$B$2:$AW$3000,2,FALSE))</f>
        <v>0</v>
      </c>
      <c r="D153" s="469">
        <f>IF(ISERROR(VLOOKUP($B153,IN_T10!$B$2:$AW$3000,3,FALSE))=TRUE,"",VLOOKUP($B153,IN_T10!$B$2:$AW$3000,3,FALSE))</f>
        <v>0</v>
      </c>
      <c r="E153" s="467">
        <f>IF(ISERROR(VLOOKUP($B153,IN_T10!$B$2:$AW$3000,4,FALSE))=TRUE,"",VLOOKUP($B153,IN_T10!$B$2:$AW$3000,4,FALSE))</f>
        <v>0</v>
      </c>
      <c r="F153" s="469">
        <f>IF(ISERROR(VLOOKUP($B153,IN_T10!$B$2:$AW$3000,5,FALSE))=TRUE,"",VLOOKUP($B153,IN_T10!$B$2:$AW$3000,5,FALSE))</f>
        <v>0</v>
      </c>
      <c r="G153" s="467">
        <f>IF(ISERROR(VLOOKUP($B153,IN_T10!$B$2:$AW$3000,6,FALSE))=TRUE,"",VLOOKUP($B153,IN_T10!$B$2:$AW$3000,6,FALSE))</f>
        <v>0</v>
      </c>
      <c r="H153" s="469">
        <f>IF(ISERROR(VLOOKUP($B153,IN_T10!$B$2:$AW$3000,7,FALSE))=TRUE,"",VLOOKUP($B153,IN_T10!$B$2:$AW$3000,7,FALSE))</f>
        <v>0</v>
      </c>
      <c r="I153" s="467">
        <f>IF(ISERROR(VLOOKUP($B153,IN_T10!$B$2:$AW$3000,8,FALSE))=TRUE,"",VLOOKUP($B153,IN_T10!$B$2:$AW$3000,8,FALSE))</f>
        <v>0</v>
      </c>
      <c r="J153" s="469">
        <f>IF(ISERROR(VLOOKUP($B153,IN_T10!$B$2:$AW$3000,9,FALSE))=TRUE,"",VLOOKUP($B153,IN_T10!$B$2:$AW$3000,9,FALSE))</f>
        <v>0</v>
      </c>
      <c r="K153" s="467">
        <f>IF(ISERROR(VLOOKUP($B153,IN_T10!$B$2:$AW$3000,10,FALSE))=TRUE,"",VLOOKUP($B153,IN_T10!$B$2:$AW$3000,10,FALSE))</f>
        <v>0</v>
      </c>
      <c r="L153" s="469">
        <f>IF(ISERROR(VLOOKUP($B153,IN_T10!$B$2:$AW$3000,11,FALSE))=TRUE,"",VLOOKUP($B153,IN_T10!$B$2:$AW$3000,11,FALSE))</f>
        <v>0</v>
      </c>
      <c r="M153" s="467">
        <f>IF(ISERROR(VLOOKUP($B153,IN_T10!$B$2:$AW$3000,12,FALSE))=TRUE,"",VLOOKUP($B153,IN_T10!$B$2:$AW$3000,12,FALSE))</f>
        <v>0</v>
      </c>
      <c r="N153" s="469">
        <f>IF(ISERROR(VLOOKUP($B153,IN_T10!$B$2:$AW$3000,13,FALSE))=TRUE,"",VLOOKUP($B153,IN_T10!$B$2:$AW$3000,13,FALSE))</f>
        <v>0</v>
      </c>
      <c r="O153" s="467">
        <f>IF(ISERROR(VLOOKUP($B153,IN_T10!$B$2:$AW$3000,14,FALSE))=TRUE,"",VLOOKUP($B153,IN_T10!$B$2:$AW$3000,14,FALSE))</f>
        <v>0</v>
      </c>
      <c r="P153" s="469">
        <f>IF(ISERROR(VLOOKUP($B153,IN_T10!$B$2:$AW$3000,15,FALSE))=TRUE,"",VLOOKUP($B153,IN_T10!$B$2:$AW$3000,15,FALSE))</f>
        <v>0</v>
      </c>
      <c r="Q153" s="467">
        <f>IF(ISERROR(VLOOKUP($B153,IN_T10!$B$2:$AW$3000,16,FALSE))=TRUE,"",VLOOKUP($B153,IN_T10!$B$2:$AW$3000,16,FALSE))</f>
        <v>0</v>
      </c>
      <c r="R153" s="469">
        <f>IF(ISERROR(VLOOKUP($B153,IN_T10!$B$2:$AW$3000,17,FALSE))=TRUE,"",VLOOKUP($B153,IN_T10!$B$2:$AW$3000,17,FALSE))</f>
        <v>0</v>
      </c>
      <c r="S153" s="467">
        <f>IF(ISERROR(VLOOKUP($B153,IN_T10!$B$2:$AW$3000,18,FALSE))=TRUE,"",VLOOKUP($B153,IN_T10!$B$2:$AW$3000,18,FALSE))</f>
        <v>0</v>
      </c>
      <c r="T153" s="469">
        <f>IF(ISERROR(VLOOKUP($B153,IN_T10!$B$2:$AW$3000,19,FALSE))=TRUE,"",VLOOKUP($B153,IN_T10!$B$2:$AW$3000,19,FALSE))</f>
        <v>0</v>
      </c>
      <c r="U153" s="467">
        <v>7</v>
      </c>
      <c r="V153" s="469">
        <v>43</v>
      </c>
      <c r="W153" s="467">
        <f>IF(ISERROR(VLOOKUP($B153,IN_T10!$B$2:$AW$3000,22,FALSE))=TRUE,"",VLOOKUP($B153,IN_T10!$B$2:$AW$3000,22,FALSE))</f>
        <v>0</v>
      </c>
      <c r="X153" s="469">
        <f>IF(ISERROR(VLOOKUP($B153,IN_T10!$B$2:$AW$3000,23,FALSE))=TRUE,"",VLOOKUP($B153,IN_T10!$B$2:$AW$3000,23,FALSE))</f>
        <v>0</v>
      </c>
      <c r="Y153" s="467">
        <f>IF(ISERROR(VLOOKUP($B153,IN_T10!$B$2:$AW$3000,24,FALSE))=TRUE,"",VLOOKUP($B153,IN_T10!$B$2:$AW$3000,24,FALSE))</f>
        <v>0</v>
      </c>
      <c r="Z153" s="469">
        <f>IF(ISERROR(VLOOKUP($B153,IN_T10!$B$2:$AW$3000,25,FALSE))=TRUE,"",VLOOKUP($B153,IN_T10!$B$2:$AW$3000,25,FALSE))</f>
        <v>0</v>
      </c>
      <c r="AA153" s="467">
        <f>IF(ISERROR(VLOOKUP($B153,IN_T10!$B$2:$AW$3000,26,FALSE))=TRUE,"",VLOOKUP($B153,IN_T10!$B$2:$AW$3000,26,FALSE))</f>
        <v>0</v>
      </c>
      <c r="AB153" s="469">
        <f>IF(ISERROR(VLOOKUP($B153,IN_T10!$B$2:$AW$3000,27,FALSE))=TRUE,"",VLOOKUP($B153,IN_T10!$B$2:$AW$3000,27,FALSE))</f>
        <v>0</v>
      </c>
      <c r="AC153" s="467">
        <f>IF(ISERROR(VLOOKUP($B153,IN_T10!$B$2:$AW$3000,28,FALSE))=TRUE,"",VLOOKUP($B153,IN_T10!$B$2:$AW$3000,28,FALSE))</f>
        <v>0</v>
      </c>
      <c r="AD153" s="469">
        <f>IF(ISERROR(VLOOKUP($B153,IN_T10!$B$2:$AW$3000,29,FALSE))=TRUE,"",VLOOKUP($B153,IN_T10!$B$2:$AW$3000,29,FALSE))</f>
        <v>0</v>
      </c>
      <c r="AE153" s="467">
        <f>IF(ISERROR(VLOOKUP($B153,IN_T10!$B$2:$AW$3000,30,FALSE))=TRUE,"",VLOOKUP($B153,IN_T10!$B$2:$AW$3000,30,FALSE))</f>
        <v>0</v>
      </c>
      <c r="AF153" s="469">
        <f>IF(ISERROR(VLOOKUP($B153,IN_T10!$B$2:$AW$3000,31,FALSE))=TRUE,"",VLOOKUP($B153,IN_T10!$B$2:$AW$3000,31,FALSE))</f>
        <v>0</v>
      </c>
      <c r="AG153" s="467">
        <f>IF(ISERROR(VLOOKUP($B153,IN_T10!$B$2:$AW$3000,32,FALSE))=TRUE,"",VLOOKUP($B153,IN_T10!$B$2:$AW$3000,32,FALSE))</f>
        <v>0</v>
      </c>
      <c r="AH153" s="469">
        <f>IF(ISERROR(VLOOKUP($B153,IN_T10!$B$2:$AW$3000,33,FALSE))=TRUE,"",VLOOKUP($B153,IN_T10!$B$2:$AW$3000,33,FALSE))</f>
        <v>0</v>
      </c>
      <c r="AI153" s="467">
        <f>IF(ISERROR(VLOOKUP($B153,IN_T10!$B$2:$AW$3000,34,FALSE))=TRUE,"",VLOOKUP($B153,IN_T10!$B$2:$AW$3000,34,FALSE))</f>
        <v>0</v>
      </c>
      <c r="AJ153" s="469">
        <f>IF(ISERROR(VLOOKUP($B153,IN_T10!$B$2:$AW$3000,35,FALSE))=TRUE,"",VLOOKUP($B153,IN_T10!$B$2:$AW$3000,35,FALSE))</f>
        <v>0</v>
      </c>
      <c r="AK153" s="467">
        <f>IF(ISERROR(VLOOKUP($B153,IN_T10!$B$2:$AW$3000,36,FALSE))=TRUE,"",VLOOKUP($B153,IN_T10!$B$2:$AW$3000,36,FALSE))</f>
        <v>0</v>
      </c>
      <c r="AL153" s="469">
        <f>IF(ISERROR(VLOOKUP($B153,IN_T10!$B$2:$AW$3000,37,FALSE))=TRUE,"",VLOOKUP($B153,IN_T10!$B$2:$AW$3000,37,FALSE))</f>
        <v>0</v>
      </c>
      <c r="AM153" s="467">
        <f>IF(ISERROR(VLOOKUP($B153,IN_T10!$B$2:$AW$3000,38,FALSE))=TRUE,"",VLOOKUP($B153,IN_T10!$B$2:$AW$3000,38,FALSE))</f>
        <v>0</v>
      </c>
      <c r="AN153" s="469">
        <f>IF(ISERROR(VLOOKUP($B153,IN_T10!$B$2:$AW$3000,39,FALSE))=TRUE,"",VLOOKUP($B153,IN_T10!$B$2:$AW$3000,39,FALSE))</f>
        <v>0</v>
      </c>
      <c r="AO153" s="467">
        <f>IF(ISERROR(VLOOKUP($B153,IN_T10!$B$2:$AW$3000,40,FALSE))=TRUE,"",VLOOKUP($B153,IN_T10!$B$2:$AW$3000,40,FALSE))</f>
        <v>0</v>
      </c>
      <c r="AP153" s="469">
        <f>IF(ISERROR(VLOOKUP($B153,IN_T10!$B$2:$AW$3000,41,FALSE))=TRUE,"",VLOOKUP($B153,IN_T10!$B$2:$AW$3000,41,FALSE))</f>
        <v>0</v>
      </c>
      <c r="AQ153" s="467">
        <f>IF(ISERROR(VLOOKUP($B153,IN_T10!$B$2:$AW$3000,42,FALSE))=TRUE,"",VLOOKUP($B153,IN_T10!$B$2:$AW$3000,42,FALSE))</f>
        <v>0</v>
      </c>
      <c r="AR153" s="469">
        <f>IF(ISERROR(VLOOKUP($B153,IN_T10!$B$2:$AW$3000,43,FALSE))=TRUE,"",VLOOKUP($B153,IN_T10!$B$2:$AW$3000,43,FALSE))</f>
        <v>0</v>
      </c>
      <c r="AS153" s="467">
        <f>IF(ISERROR(VLOOKUP($B153,IN_T10!$B$2:$AW$3000,44,FALSE))=TRUE,"",VLOOKUP($B153,IN_T10!$B$2:$AW$3000,44,FALSE))</f>
        <v>0</v>
      </c>
      <c r="AT153" s="472">
        <f>IF(ISERROR(VLOOKUP($B153,IN_T10!$B$2:$AW$3000,45,FALSE))=TRUE,"",VLOOKUP($B153,IN_T10!$B$2:$AW$3000,45,FALSE))</f>
        <v>0</v>
      </c>
      <c r="AU153" s="1179">
        <f t="shared" si="6"/>
        <v>7</v>
      </c>
      <c r="AV153" s="1180">
        <f t="shared" si="7"/>
        <v>43</v>
      </c>
      <c r="AW153" s="1490" t="str">
        <f t="shared" si="8"/>
        <v>OK</v>
      </c>
      <c r="AX153" s="1488">
        <f>'t1'!K153-'t3'!C153-'t3'!E153-'t3'!G153-'t3'!I153+'t3'!K153+'t3'!M153+'t3'!O153</f>
        <v>7</v>
      </c>
      <c r="AY153" s="1489">
        <f>'t1'!L153-'t3'!D153-'t3'!F153-'t3'!H153-'t3'!J153+'t3'!L153+'t3'!N153+'t3'!P153</f>
        <v>43</v>
      </c>
      <c r="AZ153" s="937">
        <f>'t1'!M153</f>
        <v>1</v>
      </c>
    </row>
    <row r="154" spans="1:52" ht="14.25" customHeight="1" thickBot="1" x14ac:dyDescent="0.3">
      <c r="A154" s="1001" t="str">
        <f>'t1'!A154</f>
        <v>Coadiutore amm.vo - B</v>
      </c>
      <c r="B154" s="1027" t="str">
        <f>'t1'!B154</f>
        <v>A12017</v>
      </c>
      <c r="C154" s="467">
        <f>IF(ISERROR(VLOOKUP($B154,IN_T10!$B$2:$AW$3000,2,FALSE))=TRUE,"",VLOOKUP($B154,IN_T10!$B$2:$AW$3000,2,FALSE))</f>
        <v>0</v>
      </c>
      <c r="D154" s="469">
        <f>IF(ISERROR(VLOOKUP($B154,IN_T10!$B$2:$AW$3000,3,FALSE))=TRUE,"",VLOOKUP($B154,IN_T10!$B$2:$AW$3000,3,FALSE))</f>
        <v>0</v>
      </c>
      <c r="E154" s="467">
        <f>IF(ISERROR(VLOOKUP($B154,IN_T10!$B$2:$AW$3000,4,FALSE))=TRUE,"",VLOOKUP($B154,IN_T10!$B$2:$AW$3000,4,FALSE))</f>
        <v>0</v>
      </c>
      <c r="F154" s="469">
        <f>IF(ISERROR(VLOOKUP($B154,IN_T10!$B$2:$AW$3000,5,FALSE))=TRUE,"",VLOOKUP($B154,IN_T10!$B$2:$AW$3000,5,FALSE))</f>
        <v>0</v>
      </c>
      <c r="G154" s="467">
        <f>IF(ISERROR(VLOOKUP($B154,IN_T10!$B$2:$AW$3000,6,FALSE))=TRUE,"",VLOOKUP($B154,IN_T10!$B$2:$AW$3000,6,FALSE))</f>
        <v>0</v>
      </c>
      <c r="H154" s="469">
        <f>IF(ISERROR(VLOOKUP($B154,IN_T10!$B$2:$AW$3000,7,FALSE))=TRUE,"",VLOOKUP($B154,IN_T10!$B$2:$AW$3000,7,FALSE))</f>
        <v>0</v>
      </c>
      <c r="I154" s="467">
        <f>IF(ISERROR(VLOOKUP($B154,IN_T10!$B$2:$AW$3000,8,FALSE))=TRUE,"",VLOOKUP($B154,IN_T10!$B$2:$AW$3000,8,FALSE))</f>
        <v>0</v>
      </c>
      <c r="J154" s="469">
        <f>IF(ISERROR(VLOOKUP($B154,IN_T10!$B$2:$AW$3000,9,FALSE))=TRUE,"",VLOOKUP($B154,IN_T10!$B$2:$AW$3000,9,FALSE))</f>
        <v>0</v>
      </c>
      <c r="K154" s="467">
        <f>IF(ISERROR(VLOOKUP($B154,IN_T10!$B$2:$AW$3000,10,FALSE))=TRUE,"",VLOOKUP($B154,IN_T10!$B$2:$AW$3000,10,FALSE))</f>
        <v>0</v>
      </c>
      <c r="L154" s="469">
        <f>IF(ISERROR(VLOOKUP($B154,IN_T10!$B$2:$AW$3000,11,FALSE))=TRUE,"",VLOOKUP($B154,IN_T10!$B$2:$AW$3000,11,FALSE))</f>
        <v>0</v>
      </c>
      <c r="M154" s="467">
        <f>IF(ISERROR(VLOOKUP($B154,IN_T10!$B$2:$AW$3000,12,FALSE))=TRUE,"",VLOOKUP($B154,IN_T10!$B$2:$AW$3000,12,FALSE))</f>
        <v>0</v>
      </c>
      <c r="N154" s="469">
        <f>IF(ISERROR(VLOOKUP($B154,IN_T10!$B$2:$AW$3000,13,FALSE))=TRUE,"",VLOOKUP($B154,IN_T10!$B$2:$AW$3000,13,FALSE))</f>
        <v>0</v>
      </c>
      <c r="O154" s="467">
        <f>IF(ISERROR(VLOOKUP($B154,IN_T10!$B$2:$AW$3000,14,FALSE))=TRUE,"",VLOOKUP($B154,IN_T10!$B$2:$AW$3000,14,FALSE))</f>
        <v>0</v>
      </c>
      <c r="P154" s="469">
        <f>IF(ISERROR(VLOOKUP($B154,IN_T10!$B$2:$AW$3000,15,FALSE))=TRUE,"",VLOOKUP($B154,IN_T10!$B$2:$AW$3000,15,FALSE))</f>
        <v>0</v>
      </c>
      <c r="Q154" s="467">
        <f>IF(ISERROR(VLOOKUP($B154,IN_T10!$B$2:$AW$3000,16,FALSE))=TRUE,"",VLOOKUP($B154,IN_T10!$B$2:$AW$3000,16,FALSE))</f>
        <v>0</v>
      </c>
      <c r="R154" s="469">
        <f>IF(ISERROR(VLOOKUP($B154,IN_T10!$B$2:$AW$3000,17,FALSE))=TRUE,"",VLOOKUP($B154,IN_T10!$B$2:$AW$3000,17,FALSE))</f>
        <v>0</v>
      </c>
      <c r="S154" s="467">
        <f>IF(ISERROR(VLOOKUP($B154,IN_T10!$B$2:$AW$3000,18,FALSE))=TRUE,"",VLOOKUP($B154,IN_T10!$B$2:$AW$3000,18,FALSE))</f>
        <v>0</v>
      </c>
      <c r="T154" s="469">
        <f>IF(ISERROR(VLOOKUP($B154,IN_T10!$B$2:$AW$3000,19,FALSE))=TRUE,"",VLOOKUP($B154,IN_T10!$B$2:$AW$3000,19,FALSE))</f>
        <v>0</v>
      </c>
      <c r="U154" s="467">
        <v>8</v>
      </c>
      <c r="V154" s="469">
        <v>25</v>
      </c>
      <c r="W154" s="467">
        <f>IF(ISERROR(VLOOKUP($B154,IN_T10!$B$2:$AW$3000,22,FALSE))=TRUE,"",VLOOKUP($B154,IN_T10!$B$2:$AW$3000,22,FALSE))</f>
        <v>0</v>
      </c>
      <c r="X154" s="469">
        <f>IF(ISERROR(VLOOKUP($B154,IN_T10!$B$2:$AW$3000,23,FALSE))=TRUE,"",VLOOKUP($B154,IN_T10!$B$2:$AW$3000,23,FALSE))</f>
        <v>0</v>
      </c>
      <c r="Y154" s="467">
        <f>IF(ISERROR(VLOOKUP($B154,IN_T10!$B$2:$AW$3000,24,FALSE))=TRUE,"",VLOOKUP($B154,IN_T10!$B$2:$AW$3000,24,FALSE))</f>
        <v>0</v>
      </c>
      <c r="Z154" s="469">
        <f>IF(ISERROR(VLOOKUP($B154,IN_T10!$B$2:$AW$3000,25,FALSE))=TRUE,"",VLOOKUP($B154,IN_T10!$B$2:$AW$3000,25,FALSE))</f>
        <v>0</v>
      </c>
      <c r="AA154" s="467">
        <f>IF(ISERROR(VLOOKUP($B154,IN_T10!$B$2:$AW$3000,26,FALSE))=TRUE,"",VLOOKUP($B154,IN_T10!$B$2:$AW$3000,26,FALSE))</f>
        <v>0</v>
      </c>
      <c r="AB154" s="469">
        <f>IF(ISERROR(VLOOKUP($B154,IN_T10!$B$2:$AW$3000,27,FALSE))=TRUE,"",VLOOKUP($B154,IN_T10!$B$2:$AW$3000,27,FALSE))</f>
        <v>0</v>
      </c>
      <c r="AC154" s="467">
        <f>IF(ISERROR(VLOOKUP($B154,IN_T10!$B$2:$AW$3000,28,FALSE))=TRUE,"",VLOOKUP($B154,IN_T10!$B$2:$AW$3000,28,FALSE))</f>
        <v>0</v>
      </c>
      <c r="AD154" s="469">
        <f>IF(ISERROR(VLOOKUP($B154,IN_T10!$B$2:$AW$3000,29,FALSE))=TRUE,"",VLOOKUP($B154,IN_T10!$B$2:$AW$3000,29,FALSE))</f>
        <v>0</v>
      </c>
      <c r="AE154" s="467">
        <f>IF(ISERROR(VLOOKUP($B154,IN_T10!$B$2:$AW$3000,30,FALSE))=TRUE,"",VLOOKUP($B154,IN_T10!$B$2:$AW$3000,30,FALSE))</f>
        <v>0</v>
      </c>
      <c r="AF154" s="469">
        <f>IF(ISERROR(VLOOKUP($B154,IN_T10!$B$2:$AW$3000,31,FALSE))=TRUE,"",VLOOKUP($B154,IN_T10!$B$2:$AW$3000,31,FALSE))</f>
        <v>0</v>
      </c>
      <c r="AG154" s="467">
        <f>IF(ISERROR(VLOOKUP($B154,IN_T10!$B$2:$AW$3000,32,FALSE))=TRUE,"",VLOOKUP($B154,IN_T10!$B$2:$AW$3000,32,FALSE))</f>
        <v>0</v>
      </c>
      <c r="AH154" s="469">
        <f>IF(ISERROR(VLOOKUP($B154,IN_T10!$B$2:$AW$3000,33,FALSE))=TRUE,"",VLOOKUP($B154,IN_T10!$B$2:$AW$3000,33,FALSE))</f>
        <v>0</v>
      </c>
      <c r="AI154" s="467">
        <f>IF(ISERROR(VLOOKUP($B154,IN_T10!$B$2:$AW$3000,34,FALSE))=TRUE,"",VLOOKUP($B154,IN_T10!$B$2:$AW$3000,34,FALSE))</f>
        <v>0</v>
      </c>
      <c r="AJ154" s="469">
        <f>IF(ISERROR(VLOOKUP($B154,IN_T10!$B$2:$AW$3000,35,FALSE))=TRUE,"",VLOOKUP($B154,IN_T10!$B$2:$AW$3000,35,FALSE))</f>
        <v>0</v>
      </c>
      <c r="AK154" s="467">
        <f>IF(ISERROR(VLOOKUP($B154,IN_T10!$B$2:$AW$3000,36,FALSE))=TRUE,"",VLOOKUP($B154,IN_T10!$B$2:$AW$3000,36,FALSE))</f>
        <v>0</v>
      </c>
      <c r="AL154" s="469">
        <f>IF(ISERROR(VLOOKUP($B154,IN_T10!$B$2:$AW$3000,37,FALSE))=TRUE,"",VLOOKUP($B154,IN_T10!$B$2:$AW$3000,37,FALSE))</f>
        <v>0</v>
      </c>
      <c r="AM154" s="467">
        <f>IF(ISERROR(VLOOKUP($B154,IN_T10!$B$2:$AW$3000,38,FALSE))=TRUE,"",VLOOKUP($B154,IN_T10!$B$2:$AW$3000,38,FALSE))</f>
        <v>0</v>
      </c>
      <c r="AN154" s="469">
        <f>IF(ISERROR(VLOOKUP($B154,IN_T10!$B$2:$AW$3000,39,FALSE))=TRUE,"",VLOOKUP($B154,IN_T10!$B$2:$AW$3000,39,FALSE))</f>
        <v>0</v>
      </c>
      <c r="AO154" s="467">
        <f>IF(ISERROR(VLOOKUP($B154,IN_T10!$B$2:$AW$3000,40,FALSE))=TRUE,"",VLOOKUP($B154,IN_T10!$B$2:$AW$3000,40,FALSE))</f>
        <v>0</v>
      </c>
      <c r="AP154" s="469">
        <f>IF(ISERROR(VLOOKUP($B154,IN_T10!$B$2:$AW$3000,41,FALSE))=TRUE,"",VLOOKUP($B154,IN_T10!$B$2:$AW$3000,41,FALSE))</f>
        <v>0</v>
      </c>
      <c r="AQ154" s="467">
        <f>IF(ISERROR(VLOOKUP($B154,IN_T10!$B$2:$AW$3000,42,FALSE))=TRUE,"",VLOOKUP($B154,IN_T10!$B$2:$AW$3000,42,FALSE))</f>
        <v>0</v>
      </c>
      <c r="AR154" s="469">
        <f>IF(ISERROR(VLOOKUP($B154,IN_T10!$B$2:$AW$3000,43,FALSE))=TRUE,"",VLOOKUP($B154,IN_T10!$B$2:$AW$3000,43,FALSE))</f>
        <v>0</v>
      </c>
      <c r="AS154" s="467">
        <f>IF(ISERROR(VLOOKUP($B154,IN_T10!$B$2:$AW$3000,44,FALSE))=TRUE,"",VLOOKUP($B154,IN_T10!$B$2:$AW$3000,44,FALSE))</f>
        <v>0</v>
      </c>
      <c r="AT154" s="472">
        <f>IF(ISERROR(VLOOKUP($B154,IN_T10!$B$2:$AW$3000,45,FALSE))=TRUE,"",VLOOKUP($B154,IN_T10!$B$2:$AW$3000,45,FALSE))</f>
        <v>0</v>
      </c>
      <c r="AU154" s="1179">
        <f t="shared" si="6"/>
        <v>8</v>
      </c>
      <c r="AV154" s="1180">
        <f t="shared" si="7"/>
        <v>25</v>
      </c>
      <c r="AW154" s="1490" t="str">
        <f t="shared" si="8"/>
        <v>OK</v>
      </c>
      <c r="AX154" s="1488">
        <f>'t1'!K154-'t3'!C154-'t3'!E154-'t3'!G154-'t3'!I154+'t3'!K154+'t3'!M154+'t3'!O154</f>
        <v>8</v>
      </c>
      <c r="AY154" s="1489">
        <f>'t1'!L154-'t3'!D154-'t3'!F154-'t3'!H154-'t3'!J154+'t3'!L154+'t3'!N154+'t3'!P154</f>
        <v>25</v>
      </c>
      <c r="AZ154" s="937">
        <f>'t1'!M154</f>
        <v>1</v>
      </c>
    </row>
    <row r="155" spans="1:52" ht="14.25" customHeight="1" thickBot="1" x14ac:dyDescent="0.3">
      <c r="A155" s="1001" t="str">
        <f>'t1'!A155</f>
        <v>Commesso - A</v>
      </c>
      <c r="B155" s="1027" t="str">
        <f>'t1'!B155</f>
        <v>A11030</v>
      </c>
      <c r="C155" s="467">
        <f>IF(ISERROR(VLOOKUP($B155,IN_T10!$B$2:$AW$3000,2,FALSE))=TRUE,"",VLOOKUP($B155,IN_T10!$B$2:$AW$3000,2,FALSE))</f>
        <v>0</v>
      </c>
      <c r="D155" s="469">
        <f>IF(ISERROR(VLOOKUP($B155,IN_T10!$B$2:$AW$3000,3,FALSE))=TRUE,"",VLOOKUP($B155,IN_T10!$B$2:$AW$3000,3,FALSE))</f>
        <v>0</v>
      </c>
      <c r="E155" s="467">
        <f>IF(ISERROR(VLOOKUP($B155,IN_T10!$B$2:$AW$3000,4,FALSE))=TRUE,"",VLOOKUP($B155,IN_T10!$B$2:$AW$3000,4,FALSE))</f>
        <v>0</v>
      </c>
      <c r="F155" s="469">
        <f>IF(ISERROR(VLOOKUP($B155,IN_T10!$B$2:$AW$3000,5,FALSE))=TRUE,"",VLOOKUP($B155,IN_T10!$B$2:$AW$3000,5,FALSE))</f>
        <v>0</v>
      </c>
      <c r="G155" s="467">
        <f>IF(ISERROR(VLOOKUP($B155,IN_T10!$B$2:$AW$3000,6,FALSE))=TRUE,"",VLOOKUP($B155,IN_T10!$B$2:$AW$3000,6,FALSE))</f>
        <v>0</v>
      </c>
      <c r="H155" s="469">
        <f>IF(ISERROR(VLOOKUP($B155,IN_T10!$B$2:$AW$3000,7,FALSE))=TRUE,"",VLOOKUP($B155,IN_T10!$B$2:$AW$3000,7,FALSE))</f>
        <v>0</v>
      </c>
      <c r="I155" s="467">
        <f>IF(ISERROR(VLOOKUP($B155,IN_T10!$B$2:$AW$3000,8,FALSE))=TRUE,"",VLOOKUP($B155,IN_T10!$B$2:$AW$3000,8,FALSE))</f>
        <v>0</v>
      </c>
      <c r="J155" s="469">
        <f>IF(ISERROR(VLOOKUP($B155,IN_T10!$B$2:$AW$3000,9,FALSE))=TRUE,"",VLOOKUP($B155,IN_T10!$B$2:$AW$3000,9,FALSE))</f>
        <v>0</v>
      </c>
      <c r="K155" s="467">
        <f>IF(ISERROR(VLOOKUP($B155,IN_T10!$B$2:$AW$3000,10,FALSE))=TRUE,"",VLOOKUP($B155,IN_T10!$B$2:$AW$3000,10,FALSE))</f>
        <v>0</v>
      </c>
      <c r="L155" s="469">
        <f>IF(ISERROR(VLOOKUP($B155,IN_T10!$B$2:$AW$3000,11,FALSE))=TRUE,"",VLOOKUP($B155,IN_T10!$B$2:$AW$3000,11,FALSE))</f>
        <v>0</v>
      </c>
      <c r="M155" s="467">
        <f>IF(ISERROR(VLOOKUP($B155,IN_T10!$B$2:$AW$3000,12,FALSE))=TRUE,"",VLOOKUP($B155,IN_T10!$B$2:$AW$3000,12,FALSE))</f>
        <v>0</v>
      </c>
      <c r="N155" s="469">
        <f>IF(ISERROR(VLOOKUP($B155,IN_T10!$B$2:$AW$3000,13,FALSE))=TRUE,"",VLOOKUP($B155,IN_T10!$B$2:$AW$3000,13,FALSE))</f>
        <v>0</v>
      </c>
      <c r="O155" s="467">
        <f>IF(ISERROR(VLOOKUP($B155,IN_T10!$B$2:$AW$3000,14,FALSE))=TRUE,"",VLOOKUP($B155,IN_T10!$B$2:$AW$3000,14,FALSE))</f>
        <v>0</v>
      </c>
      <c r="P155" s="469">
        <f>IF(ISERROR(VLOOKUP($B155,IN_T10!$B$2:$AW$3000,15,FALSE))=TRUE,"",VLOOKUP($B155,IN_T10!$B$2:$AW$3000,15,FALSE))</f>
        <v>0</v>
      </c>
      <c r="Q155" s="467">
        <f>IF(ISERROR(VLOOKUP($B155,IN_T10!$B$2:$AW$3000,16,FALSE))=TRUE,"",VLOOKUP($B155,IN_T10!$B$2:$AW$3000,16,FALSE))</f>
        <v>0</v>
      </c>
      <c r="R155" s="469">
        <f>IF(ISERROR(VLOOKUP($B155,IN_T10!$B$2:$AW$3000,17,FALSE))=TRUE,"",VLOOKUP($B155,IN_T10!$B$2:$AW$3000,17,FALSE))</f>
        <v>0</v>
      </c>
      <c r="S155" s="467">
        <f>IF(ISERROR(VLOOKUP($B155,IN_T10!$B$2:$AW$3000,18,FALSE))=TRUE,"",VLOOKUP($B155,IN_T10!$B$2:$AW$3000,18,FALSE))</f>
        <v>0</v>
      </c>
      <c r="T155" s="469">
        <f>IF(ISERROR(VLOOKUP($B155,IN_T10!$B$2:$AW$3000,19,FALSE))=TRUE,"",VLOOKUP($B155,IN_T10!$B$2:$AW$3000,19,FALSE))</f>
        <v>0</v>
      </c>
      <c r="U155" s="467">
        <v>0</v>
      </c>
      <c r="V155" s="469">
        <v>0</v>
      </c>
      <c r="W155" s="467">
        <f>IF(ISERROR(VLOOKUP($B155,IN_T10!$B$2:$AW$3000,22,FALSE))=TRUE,"",VLOOKUP($B155,IN_T10!$B$2:$AW$3000,22,FALSE))</f>
        <v>0</v>
      </c>
      <c r="X155" s="469">
        <f>IF(ISERROR(VLOOKUP($B155,IN_T10!$B$2:$AW$3000,23,FALSE))=TRUE,"",VLOOKUP($B155,IN_T10!$B$2:$AW$3000,23,FALSE))</f>
        <v>0</v>
      </c>
      <c r="Y155" s="467">
        <f>IF(ISERROR(VLOOKUP($B155,IN_T10!$B$2:$AW$3000,24,FALSE))=TRUE,"",VLOOKUP($B155,IN_T10!$B$2:$AW$3000,24,FALSE))</f>
        <v>0</v>
      </c>
      <c r="Z155" s="469">
        <f>IF(ISERROR(VLOOKUP($B155,IN_T10!$B$2:$AW$3000,25,FALSE))=TRUE,"",VLOOKUP($B155,IN_T10!$B$2:$AW$3000,25,FALSE))</f>
        <v>0</v>
      </c>
      <c r="AA155" s="467">
        <f>IF(ISERROR(VLOOKUP($B155,IN_T10!$B$2:$AW$3000,26,FALSE))=TRUE,"",VLOOKUP($B155,IN_T10!$B$2:$AW$3000,26,FALSE))</f>
        <v>0</v>
      </c>
      <c r="AB155" s="469">
        <f>IF(ISERROR(VLOOKUP($B155,IN_T10!$B$2:$AW$3000,27,FALSE))=TRUE,"",VLOOKUP($B155,IN_T10!$B$2:$AW$3000,27,FALSE))</f>
        <v>0</v>
      </c>
      <c r="AC155" s="467">
        <f>IF(ISERROR(VLOOKUP($B155,IN_T10!$B$2:$AW$3000,28,FALSE))=TRUE,"",VLOOKUP($B155,IN_T10!$B$2:$AW$3000,28,FALSE))</f>
        <v>0</v>
      </c>
      <c r="AD155" s="469">
        <f>IF(ISERROR(VLOOKUP($B155,IN_T10!$B$2:$AW$3000,29,FALSE))=TRUE,"",VLOOKUP($B155,IN_T10!$B$2:$AW$3000,29,FALSE))</f>
        <v>0</v>
      </c>
      <c r="AE155" s="467">
        <f>IF(ISERROR(VLOOKUP($B155,IN_T10!$B$2:$AW$3000,30,FALSE))=TRUE,"",VLOOKUP($B155,IN_T10!$B$2:$AW$3000,30,FALSE))</f>
        <v>0</v>
      </c>
      <c r="AF155" s="469">
        <f>IF(ISERROR(VLOOKUP($B155,IN_T10!$B$2:$AW$3000,31,FALSE))=TRUE,"",VLOOKUP($B155,IN_T10!$B$2:$AW$3000,31,FALSE))</f>
        <v>0</v>
      </c>
      <c r="AG155" s="467">
        <f>IF(ISERROR(VLOOKUP($B155,IN_T10!$B$2:$AW$3000,32,FALSE))=TRUE,"",VLOOKUP($B155,IN_T10!$B$2:$AW$3000,32,FALSE))</f>
        <v>0</v>
      </c>
      <c r="AH155" s="469">
        <f>IF(ISERROR(VLOOKUP($B155,IN_T10!$B$2:$AW$3000,33,FALSE))=TRUE,"",VLOOKUP($B155,IN_T10!$B$2:$AW$3000,33,FALSE))</f>
        <v>0</v>
      </c>
      <c r="AI155" s="467">
        <f>IF(ISERROR(VLOOKUP($B155,IN_T10!$B$2:$AW$3000,34,FALSE))=TRUE,"",VLOOKUP($B155,IN_T10!$B$2:$AW$3000,34,FALSE))</f>
        <v>0</v>
      </c>
      <c r="AJ155" s="469">
        <f>IF(ISERROR(VLOOKUP($B155,IN_T10!$B$2:$AW$3000,35,FALSE))=TRUE,"",VLOOKUP($B155,IN_T10!$B$2:$AW$3000,35,FALSE))</f>
        <v>0</v>
      </c>
      <c r="AK155" s="467">
        <f>IF(ISERROR(VLOOKUP($B155,IN_T10!$B$2:$AW$3000,36,FALSE))=TRUE,"",VLOOKUP($B155,IN_T10!$B$2:$AW$3000,36,FALSE))</f>
        <v>0</v>
      </c>
      <c r="AL155" s="469">
        <f>IF(ISERROR(VLOOKUP($B155,IN_T10!$B$2:$AW$3000,37,FALSE))=TRUE,"",VLOOKUP($B155,IN_T10!$B$2:$AW$3000,37,FALSE))</f>
        <v>0</v>
      </c>
      <c r="AM155" s="467">
        <f>IF(ISERROR(VLOOKUP($B155,IN_T10!$B$2:$AW$3000,38,FALSE))=TRUE,"",VLOOKUP($B155,IN_T10!$B$2:$AW$3000,38,FALSE))</f>
        <v>0</v>
      </c>
      <c r="AN155" s="469">
        <f>IF(ISERROR(VLOOKUP($B155,IN_T10!$B$2:$AW$3000,39,FALSE))=TRUE,"",VLOOKUP($B155,IN_T10!$B$2:$AW$3000,39,FALSE))</f>
        <v>0</v>
      </c>
      <c r="AO155" s="467">
        <f>IF(ISERROR(VLOOKUP($B155,IN_T10!$B$2:$AW$3000,40,FALSE))=TRUE,"",VLOOKUP($B155,IN_T10!$B$2:$AW$3000,40,FALSE))</f>
        <v>0</v>
      </c>
      <c r="AP155" s="469">
        <f>IF(ISERROR(VLOOKUP($B155,IN_T10!$B$2:$AW$3000,41,FALSE))=TRUE,"",VLOOKUP($B155,IN_T10!$B$2:$AW$3000,41,FALSE))</f>
        <v>0</v>
      </c>
      <c r="AQ155" s="467">
        <f>IF(ISERROR(VLOOKUP($B155,IN_T10!$B$2:$AW$3000,42,FALSE))=TRUE,"",VLOOKUP($B155,IN_T10!$B$2:$AW$3000,42,FALSE))</f>
        <v>0</v>
      </c>
      <c r="AR155" s="469">
        <f>IF(ISERROR(VLOOKUP($B155,IN_T10!$B$2:$AW$3000,43,FALSE))=TRUE,"",VLOOKUP($B155,IN_T10!$B$2:$AW$3000,43,FALSE))</f>
        <v>0</v>
      </c>
      <c r="AS155" s="467">
        <f>IF(ISERROR(VLOOKUP($B155,IN_T10!$B$2:$AW$3000,44,FALSE))=TRUE,"",VLOOKUP($B155,IN_T10!$B$2:$AW$3000,44,FALSE))</f>
        <v>0</v>
      </c>
      <c r="AT155" s="472">
        <f>IF(ISERROR(VLOOKUP($B155,IN_T10!$B$2:$AW$3000,45,FALSE))=TRUE,"",VLOOKUP($B155,IN_T10!$B$2:$AW$3000,45,FALSE))</f>
        <v>0</v>
      </c>
      <c r="AU155" s="1179">
        <f t="shared" si="6"/>
        <v>0</v>
      </c>
      <c r="AV155" s="1180">
        <f t="shared" si="7"/>
        <v>0</v>
      </c>
      <c r="AW155" s="1490" t="str">
        <f t="shared" si="8"/>
        <v>OK</v>
      </c>
      <c r="AX155" s="1488">
        <f>'t1'!K155-'t3'!C155-'t3'!E155-'t3'!G155-'t3'!I155+'t3'!K155+'t3'!M155+'t3'!O155</f>
        <v>0</v>
      </c>
      <c r="AY155" s="1489">
        <f>'t1'!L155-'t3'!D155-'t3'!F155-'t3'!H155-'t3'!J155+'t3'!L155+'t3'!N155+'t3'!P155</f>
        <v>0</v>
      </c>
      <c r="AZ155" s="937">
        <f>'t1'!M155</f>
        <v>0</v>
      </c>
    </row>
    <row r="156" spans="1:52" ht="14.25" customHeight="1" thickBot="1" x14ac:dyDescent="0.3">
      <c r="A156" s="1001" t="str">
        <f>'t1'!A156</f>
        <v>Profilo atipico ruolo amministrativo</v>
      </c>
      <c r="B156" s="1027" t="str">
        <f>'t1'!B156</f>
        <v>A00062</v>
      </c>
      <c r="C156" s="467">
        <f>IF(ISERROR(VLOOKUP($B156,IN_T10!$B$2:$AW$3000,2,FALSE))=TRUE,"",VLOOKUP($B156,IN_T10!$B$2:$AW$3000,2,FALSE))</f>
        <v>0</v>
      </c>
      <c r="D156" s="469">
        <f>IF(ISERROR(VLOOKUP($B156,IN_T10!$B$2:$AW$3000,3,FALSE))=TRUE,"",VLOOKUP($B156,IN_T10!$B$2:$AW$3000,3,FALSE))</f>
        <v>0</v>
      </c>
      <c r="E156" s="467">
        <f>IF(ISERROR(VLOOKUP($B156,IN_T10!$B$2:$AW$3000,4,FALSE))=TRUE,"",VLOOKUP($B156,IN_T10!$B$2:$AW$3000,4,FALSE))</f>
        <v>0</v>
      </c>
      <c r="F156" s="469">
        <f>IF(ISERROR(VLOOKUP($B156,IN_T10!$B$2:$AW$3000,5,FALSE))=TRUE,"",VLOOKUP($B156,IN_T10!$B$2:$AW$3000,5,FALSE))</f>
        <v>0</v>
      </c>
      <c r="G156" s="467">
        <f>IF(ISERROR(VLOOKUP($B156,IN_T10!$B$2:$AW$3000,6,FALSE))=TRUE,"",VLOOKUP($B156,IN_T10!$B$2:$AW$3000,6,FALSE))</f>
        <v>0</v>
      </c>
      <c r="H156" s="469">
        <f>IF(ISERROR(VLOOKUP($B156,IN_T10!$B$2:$AW$3000,7,FALSE))=TRUE,"",VLOOKUP($B156,IN_T10!$B$2:$AW$3000,7,FALSE))</f>
        <v>0</v>
      </c>
      <c r="I156" s="467">
        <f>IF(ISERROR(VLOOKUP($B156,IN_T10!$B$2:$AW$3000,8,FALSE))=TRUE,"",VLOOKUP($B156,IN_T10!$B$2:$AW$3000,8,FALSE))</f>
        <v>0</v>
      </c>
      <c r="J156" s="469">
        <f>IF(ISERROR(VLOOKUP($B156,IN_T10!$B$2:$AW$3000,9,FALSE))=TRUE,"",VLOOKUP($B156,IN_T10!$B$2:$AW$3000,9,FALSE))</f>
        <v>0</v>
      </c>
      <c r="K156" s="467">
        <f>IF(ISERROR(VLOOKUP($B156,IN_T10!$B$2:$AW$3000,10,FALSE))=TRUE,"",VLOOKUP($B156,IN_T10!$B$2:$AW$3000,10,FALSE))</f>
        <v>0</v>
      </c>
      <c r="L156" s="469">
        <f>IF(ISERROR(VLOOKUP($B156,IN_T10!$B$2:$AW$3000,11,FALSE))=TRUE,"",VLOOKUP($B156,IN_T10!$B$2:$AW$3000,11,FALSE))</f>
        <v>0</v>
      </c>
      <c r="M156" s="467">
        <f>IF(ISERROR(VLOOKUP($B156,IN_T10!$B$2:$AW$3000,12,FALSE))=TRUE,"",VLOOKUP($B156,IN_T10!$B$2:$AW$3000,12,FALSE))</f>
        <v>0</v>
      </c>
      <c r="N156" s="469">
        <f>IF(ISERROR(VLOOKUP($B156,IN_T10!$B$2:$AW$3000,13,FALSE))=TRUE,"",VLOOKUP($B156,IN_T10!$B$2:$AW$3000,13,FALSE))</f>
        <v>0</v>
      </c>
      <c r="O156" s="467">
        <f>IF(ISERROR(VLOOKUP($B156,IN_T10!$B$2:$AW$3000,14,FALSE))=TRUE,"",VLOOKUP($B156,IN_T10!$B$2:$AW$3000,14,FALSE))</f>
        <v>0</v>
      </c>
      <c r="P156" s="469">
        <f>IF(ISERROR(VLOOKUP($B156,IN_T10!$B$2:$AW$3000,15,FALSE))=TRUE,"",VLOOKUP($B156,IN_T10!$B$2:$AW$3000,15,FALSE))</f>
        <v>0</v>
      </c>
      <c r="Q156" s="467">
        <f>IF(ISERROR(VLOOKUP($B156,IN_T10!$B$2:$AW$3000,16,FALSE))=TRUE,"",VLOOKUP($B156,IN_T10!$B$2:$AW$3000,16,FALSE))</f>
        <v>0</v>
      </c>
      <c r="R156" s="469">
        <f>IF(ISERROR(VLOOKUP($B156,IN_T10!$B$2:$AW$3000,17,FALSE))=TRUE,"",VLOOKUP($B156,IN_T10!$B$2:$AW$3000,17,FALSE))</f>
        <v>0</v>
      </c>
      <c r="S156" s="467">
        <f>IF(ISERROR(VLOOKUP($B156,IN_T10!$B$2:$AW$3000,18,FALSE))=TRUE,"",VLOOKUP($B156,IN_T10!$B$2:$AW$3000,18,FALSE))</f>
        <v>0</v>
      </c>
      <c r="T156" s="469">
        <f>IF(ISERROR(VLOOKUP($B156,IN_T10!$B$2:$AW$3000,19,FALSE))=TRUE,"",VLOOKUP($B156,IN_T10!$B$2:$AW$3000,19,FALSE))</f>
        <v>0</v>
      </c>
      <c r="U156" s="467">
        <v>0</v>
      </c>
      <c r="V156" s="469">
        <v>0</v>
      </c>
      <c r="W156" s="467">
        <f>IF(ISERROR(VLOOKUP($B156,IN_T10!$B$2:$AW$3000,22,FALSE))=TRUE,"",VLOOKUP($B156,IN_T10!$B$2:$AW$3000,22,FALSE))</f>
        <v>0</v>
      </c>
      <c r="X156" s="469">
        <f>IF(ISERROR(VLOOKUP($B156,IN_T10!$B$2:$AW$3000,23,FALSE))=TRUE,"",VLOOKUP($B156,IN_T10!$B$2:$AW$3000,23,FALSE))</f>
        <v>0</v>
      </c>
      <c r="Y156" s="467">
        <f>IF(ISERROR(VLOOKUP($B156,IN_T10!$B$2:$AW$3000,24,FALSE))=TRUE,"",VLOOKUP($B156,IN_T10!$B$2:$AW$3000,24,FALSE))</f>
        <v>0</v>
      </c>
      <c r="Z156" s="469">
        <f>IF(ISERROR(VLOOKUP($B156,IN_T10!$B$2:$AW$3000,25,FALSE))=TRUE,"",VLOOKUP($B156,IN_T10!$B$2:$AW$3000,25,FALSE))</f>
        <v>0</v>
      </c>
      <c r="AA156" s="467">
        <f>IF(ISERROR(VLOOKUP($B156,IN_T10!$B$2:$AW$3000,26,FALSE))=TRUE,"",VLOOKUP($B156,IN_T10!$B$2:$AW$3000,26,FALSE))</f>
        <v>0</v>
      </c>
      <c r="AB156" s="469">
        <f>IF(ISERROR(VLOOKUP($B156,IN_T10!$B$2:$AW$3000,27,FALSE))=TRUE,"",VLOOKUP($B156,IN_T10!$B$2:$AW$3000,27,FALSE))</f>
        <v>0</v>
      </c>
      <c r="AC156" s="467">
        <f>IF(ISERROR(VLOOKUP($B156,IN_T10!$B$2:$AW$3000,28,FALSE))=TRUE,"",VLOOKUP($B156,IN_T10!$B$2:$AW$3000,28,FALSE))</f>
        <v>0</v>
      </c>
      <c r="AD156" s="469">
        <f>IF(ISERROR(VLOOKUP($B156,IN_T10!$B$2:$AW$3000,29,FALSE))=TRUE,"",VLOOKUP($B156,IN_T10!$B$2:$AW$3000,29,FALSE))</f>
        <v>0</v>
      </c>
      <c r="AE156" s="467">
        <f>IF(ISERROR(VLOOKUP($B156,IN_T10!$B$2:$AW$3000,30,FALSE))=TRUE,"",VLOOKUP($B156,IN_T10!$B$2:$AW$3000,30,FALSE))</f>
        <v>0</v>
      </c>
      <c r="AF156" s="469">
        <f>IF(ISERROR(VLOOKUP($B156,IN_T10!$B$2:$AW$3000,31,FALSE))=TRUE,"",VLOOKUP($B156,IN_T10!$B$2:$AW$3000,31,FALSE))</f>
        <v>0</v>
      </c>
      <c r="AG156" s="467">
        <f>IF(ISERROR(VLOOKUP($B156,IN_T10!$B$2:$AW$3000,32,FALSE))=TRUE,"",VLOOKUP($B156,IN_T10!$B$2:$AW$3000,32,FALSE))</f>
        <v>0</v>
      </c>
      <c r="AH156" s="469">
        <f>IF(ISERROR(VLOOKUP($B156,IN_T10!$B$2:$AW$3000,33,FALSE))=TRUE,"",VLOOKUP($B156,IN_T10!$B$2:$AW$3000,33,FALSE))</f>
        <v>0</v>
      </c>
      <c r="AI156" s="467">
        <f>IF(ISERROR(VLOOKUP($B156,IN_T10!$B$2:$AW$3000,34,FALSE))=TRUE,"",VLOOKUP($B156,IN_T10!$B$2:$AW$3000,34,FALSE))</f>
        <v>0</v>
      </c>
      <c r="AJ156" s="469">
        <f>IF(ISERROR(VLOOKUP($B156,IN_T10!$B$2:$AW$3000,35,FALSE))=TRUE,"",VLOOKUP($B156,IN_T10!$B$2:$AW$3000,35,FALSE))</f>
        <v>0</v>
      </c>
      <c r="AK156" s="467">
        <f>IF(ISERROR(VLOOKUP($B156,IN_T10!$B$2:$AW$3000,36,FALSE))=TRUE,"",VLOOKUP($B156,IN_T10!$B$2:$AW$3000,36,FALSE))</f>
        <v>0</v>
      </c>
      <c r="AL156" s="469">
        <f>IF(ISERROR(VLOOKUP($B156,IN_T10!$B$2:$AW$3000,37,FALSE))=TRUE,"",VLOOKUP($B156,IN_T10!$B$2:$AW$3000,37,FALSE))</f>
        <v>0</v>
      </c>
      <c r="AM156" s="467">
        <f>IF(ISERROR(VLOOKUP($B156,IN_T10!$B$2:$AW$3000,38,FALSE))=TRUE,"",VLOOKUP($B156,IN_T10!$B$2:$AW$3000,38,FALSE))</f>
        <v>0</v>
      </c>
      <c r="AN156" s="469">
        <f>IF(ISERROR(VLOOKUP($B156,IN_T10!$B$2:$AW$3000,39,FALSE))=TRUE,"",VLOOKUP($B156,IN_T10!$B$2:$AW$3000,39,FALSE))</f>
        <v>0</v>
      </c>
      <c r="AO156" s="467">
        <f>IF(ISERROR(VLOOKUP($B156,IN_T10!$B$2:$AW$3000,40,FALSE))=TRUE,"",VLOOKUP($B156,IN_T10!$B$2:$AW$3000,40,FALSE))</f>
        <v>0</v>
      </c>
      <c r="AP156" s="469">
        <f>IF(ISERROR(VLOOKUP($B156,IN_T10!$B$2:$AW$3000,41,FALSE))=TRUE,"",VLOOKUP($B156,IN_T10!$B$2:$AW$3000,41,FALSE))</f>
        <v>0</v>
      </c>
      <c r="AQ156" s="467">
        <f>IF(ISERROR(VLOOKUP($B156,IN_T10!$B$2:$AW$3000,42,FALSE))=TRUE,"",VLOOKUP($B156,IN_T10!$B$2:$AW$3000,42,FALSE))</f>
        <v>0</v>
      </c>
      <c r="AR156" s="469">
        <f>IF(ISERROR(VLOOKUP($B156,IN_T10!$B$2:$AW$3000,43,FALSE))=TRUE,"",VLOOKUP($B156,IN_T10!$B$2:$AW$3000,43,FALSE))</f>
        <v>0</v>
      </c>
      <c r="AS156" s="467">
        <f>IF(ISERROR(VLOOKUP($B156,IN_T10!$B$2:$AW$3000,44,FALSE))=TRUE,"",VLOOKUP($B156,IN_T10!$B$2:$AW$3000,44,FALSE))</f>
        <v>0</v>
      </c>
      <c r="AT156" s="472">
        <f>IF(ISERROR(VLOOKUP($B156,IN_T10!$B$2:$AW$3000,45,FALSE))=TRUE,"",VLOOKUP($B156,IN_T10!$B$2:$AW$3000,45,FALSE))</f>
        <v>0</v>
      </c>
      <c r="AU156" s="1179">
        <f t="shared" si="6"/>
        <v>0</v>
      </c>
      <c r="AV156" s="1180">
        <f t="shared" si="7"/>
        <v>0</v>
      </c>
      <c r="AW156" s="1490" t="str">
        <f t="shared" si="8"/>
        <v>OK</v>
      </c>
      <c r="AX156" s="1488">
        <f>'t1'!K156-'t3'!C156-'t3'!E156-'t3'!G156-'t3'!I156+'t3'!K156+'t3'!M156+'t3'!O156</f>
        <v>0</v>
      </c>
      <c r="AY156" s="1489">
        <f>'t1'!L156-'t3'!D156-'t3'!F156-'t3'!H156-'t3'!J156+'t3'!L156+'t3'!N156+'t3'!P156</f>
        <v>0</v>
      </c>
      <c r="AZ156" s="937">
        <f>'t1'!M156</f>
        <v>0</v>
      </c>
    </row>
    <row r="157" spans="1:52" ht="14.25" customHeight="1" thickBot="1" x14ac:dyDescent="0.3">
      <c r="A157" s="1001" t="str">
        <f>'t1'!A157</f>
        <v>Ricercatore sanitario - DS</v>
      </c>
      <c r="B157" s="1027" t="str">
        <f>'t1'!B157</f>
        <v>N18694</v>
      </c>
      <c r="C157" s="467">
        <f>IF(ISERROR(VLOOKUP($B157,IN_T10!$B$2:$AW$3000,2,FALSE))=TRUE,"",VLOOKUP($B157,IN_T10!$B$2:$AW$3000,2,FALSE))</f>
        <v>0</v>
      </c>
      <c r="D157" s="469">
        <f>IF(ISERROR(VLOOKUP($B157,IN_T10!$B$2:$AW$3000,3,FALSE))=TRUE,"",VLOOKUP($B157,IN_T10!$B$2:$AW$3000,3,FALSE))</f>
        <v>0</v>
      </c>
      <c r="E157" s="467">
        <f>IF(ISERROR(VLOOKUP($B157,IN_T10!$B$2:$AW$3000,4,FALSE))=TRUE,"",VLOOKUP($B157,IN_T10!$B$2:$AW$3000,4,FALSE))</f>
        <v>0</v>
      </c>
      <c r="F157" s="469">
        <f>IF(ISERROR(VLOOKUP($B157,IN_T10!$B$2:$AW$3000,5,FALSE))=TRUE,"",VLOOKUP($B157,IN_T10!$B$2:$AW$3000,5,FALSE))</f>
        <v>0</v>
      </c>
      <c r="G157" s="467">
        <f>IF(ISERROR(VLOOKUP($B157,IN_T10!$B$2:$AW$3000,6,FALSE))=TRUE,"",VLOOKUP($B157,IN_T10!$B$2:$AW$3000,6,FALSE))</f>
        <v>0</v>
      </c>
      <c r="H157" s="469">
        <f>IF(ISERROR(VLOOKUP($B157,IN_T10!$B$2:$AW$3000,7,FALSE))=TRUE,"",VLOOKUP($B157,IN_T10!$B$2:$AW$3000,7,FALSE))</f>
        <v>0</v>
      </c>
      <c r="I157" s="467">
        <f>IF(ISERROR(VLOOKUP($B157,IN_T10!$B$2:$AW$3000,8,FALSE))=TRUE,"",VLOOKUP($B157,IN_T10!$B$2:$AW$3000,8,FALSE))</f>
        <v>0</v>
      </c>
      <c r="J157" s="469">
        <f>IF(ISERROR(VLOOKUP($B157,IN_T10!$B$2:$AW$3000,9,FALSE))=TRUE,"",VLOOKUP($B157,IN_T10!$B$2:$AW$3000,9,FALSE))</f>
        <v>0</v>
      </c>
      <c r="K157" s="467">
        <f>IF(ISERROR(VLOOKUP($B157,IN_T10!$B$2:$AW$3000,10,FALSE))=TRUE,"",VLOOKUP($B157,IN_T10!$B$2:$AW$3000,10,FALSE))</f>
        <v>0</v>
      </c>
      <c r="L157" s="469">
        <f>IF(ISERROR(VLOOKUP($B157,IN_T10!$B$2:$AW$3000,11,FALSE))=TRUE,"",VLOOKUP($B157,IN_T10!$B$2:$AW$3000,11,FALSE))</f>
        <v>0</v>
      </c>
      <c r="M157" s="467">
        <f>IF(ISERROR(VLOOKUP($B157,IN_T10!$B$2:$AW$3000,12,FALSE))=TRUE,"",VLOOKUP($B157,IN_T10!$B$2:$AW$3000,12,FALSE))</f>
        <v>0</v>
      </c>
      <c r="N157" s="469">
        <f>IF(ISERROR(VLOOKUP($B157,IN_T10!$B$2:$AW$3000,13,FALSE))=TRUE,"",VLOOKUP($B157,IN_T10!$B$2:$AW$3000,13,FALSE))</f>
        <v>0</v>
      </c>
      <c r="O157" s="467">
        <f>IF(ISERROR(VLOOKUP($B157,IN_T10!$B$2:$AW$3000,14,FALSE))=TRUE,"",VLOOKUP($B157,IN_T10!$B$2:$AW$3000,14,FALSE))</f>
        <v>0</v>
      </c>
      <c r="P157" s="469">
        <f>IF(ISERROR(VLOOKUP($B157,IN_T10!$B$2:$AW$3000,15,FALSE))=TRUE,"",VLOOKUP($B157,IN_T10!$B$2:$AW$3000,15,FALSE))</f>
        <v>0</v>
      </c>
      <c r="Q157" s="467">
        <f>IF(ISERROR(VLOOKUP($B157,IN_T10!$B$2:$AW$3000,16,FALSE))=TRUE,"",VLOOKUP($B157,IN_T10!$B$2:$AW$3000,16,FALSE))</f>
        <v>0</v>
      </c>
      <c r="R157" s="469">
        <f>IF(ISERROR(VLOOKUP($B157,IN_T10!$B$2:$AW$3000,17,FALSE))=TRUE,"",VLOOKUP($B157,IN_T10!$B$2:$AW$3000,17,FALSE))</f>
        <v>0</v>
      </c>
      <c r="S157" s="467">
        <f>IF(ISERROR(VLOOKUP($B157,IN_T10!$B$2:$AW$3000,18,FALSE))=TRUE,"",VLOOKUP($B157,IN_T10!$B$2:$AW$3000,18,FALSE))</f>
        <v>0</v>
      </c>
      <c r="T157" s="469">
        <f>IF(ISERROR(VLOOKUP($B157,IN_T10!$B$2:$AW$3000,19,FALSE))=TRUE,"",VLOOKUP($B157,IN_T10!$B$2:$AW$3000,19,FALSE))</f>
        <v>0</v>
      </c>
      <c r="U157" s="467">
        <v>21</v>
      </c>
      <c r="V157" s="469">
        <v>61</v>
      </c>
      <c r="W157" s="467">
        <f>IF(ISERROR(VLOOKUP($B157,IN_T10!$B$2:$AW$3000,22,FALSE))=TRUE,"",VLOOKUP($B157,IN_T10!$B$2:$AW$3000,22,FALSE))</f>
        <v>0</v>
      </c>
      <c r="X157" s="469">
        <f>IF(ISERROR(VLOOKUP($B157,IN_T10!$B$2:$AW$3000,23,FALSE))=TRUE,"",VLOOKUP($B157,IN_T10!$B$2:$AW$3000,23,FALSE))</f>
        <v>0</v>
      </c>
      <c r="Y157" s="467">
        <f>IF(ISERROR(VLOOKUP($B157,IN_T10!$B$2:$AW$3000,24,FALSE))=TRUE,"",VLOOKUP($B157,IN_T10!$B$2:$AW$3000,24,FALSE))</f>
        <v>0</v>
      </c>
      <c r="Z157" s="469">
        <f>IF(ISERROR(VLOOKUP($B157,IN_T10!$B$2:$AW$3000,25,FALSE))=TRUE,"",VLOOKUP($B157,IN_T10!$B$2:$AW$3000,25,FALSE))</f>
        <v>0</v>
      </c>
      <c r="AA157" s="467">
        <f>IF(ISERROR(VLOOKUP($B157,IN_T10!$B$2:$AW$3000,26,FALSE))=TRUE,"",VLOOKUP($B157,IN_T10!$B$2:$AW$3000,26,FALSE))</f>
        <v>0</v>
      </c>
      <c r="AB157" s="469">
        <f>IF(ISERROR(VLOOKUP($B157,IN_T10!$B$2:$AW$3000,27,FALSE))=TRUE,"",VLOOKUP($B157,IN_T10!$B$2:$AW$3000,27,FALSE))</f>
        <v>0</v>
      </c>
      <c r="AC157" s="467">
        <f>IF(ISERROR(VLOOKUP($B157,IN_T10!$B$2:$AW$3000,28,FALSE))=TRUE,"",VLOOKUP($B157,IN_T10!$B$2:$AW$3000,28,FALSE))</f>
        <v>0</v>
      </c>
      <c r="AD157" s="469">
        <f>IF(ISERROR(VLOOKUP($B157,IN_T10!$B$2:$AW$3000,29,FALSE))=TRUE,"",VLOOKUP($B157,IN_T10!$B$2:$AW$3000,29,FALSE))</f>
        <v>0</v>
      </c>
      <c r="AE157" s="467">
        <f>IF(ISERROR(VLOOKUP($B157,IN_T10!$B$2:$AW$3000,30,FALSE))=TRUE,"",VLOOKUP($B157,IN_T10!$B$2:$AW$3000,30,FALSE))</f>
        <v>0</v>
      </c>
      <c r="AF157" s="469">
        <f>IF(ISERROR(VLOOKUP($B157,IN_T10!$B$2:$AW$3000,31,FALSE))=TRUE,"",VLOOKUP($B157,IN_T10!$B$2:$AW$3000,31,FALSE))</f>
        <v>0</v>
      </c>
      <c r="AG157" s="467">
        <f>IF(ISERROR(VLOOKUP($B157,IN_T10!$B$2:$AW$3000,32,FALSE))=TRUE,"",VLOOKUP($B157,IN_T10!$B$2:$AW$3000,32,FALSE))</f>
        <v>0</v>
      </c>
      <c r="AH157" s="469">
        <f>IF(ISERROR(VLOOKUP($B157,IN_T10!$B$2:$AW$3000,33,FALSE))=TRUE,"",VLOOKUP($B157,IN_T10!$B$2:$AW$3000,33,FALSE))</f>
        <v>0</v>
      </c>
      <c r="AI157" s="467">
        <f>IF(ISERROR(VLOOKUP($B157,IN_T10!$B$2:$AW$3000,34,FALSE))=TRUE,"",VLOOKUP($B157,IN_T10!$B$2:$AW$3000,34,FALSE))</f>
        <v>0</v>
      </c>
      <c r="AJ157" s="469">
        <f>IF(ISERROR(VLOOKUP($B157,IN_T10!$B$2:$AW$3000,35,FALSE))=TRUE,"",VLOOKUP($B157,IN_T10!$B$2:$AW$3000,35,FALSE))</f>
        <v>0</v>
      </c>
      <c r="AK157" s="467">
        <f>IF(ISERROR(VLOOKUP($B157,IN_T10!$B$2:$AW$3000,36,FALSE))=TRUE,"",VLOOKUP($B157,IN_T10!$B$2:$AW$3000,36,FALSE))</f>
        <v>0</v>
      </c>
      <c r="AL157" s="469">
        <f>IF(ISERROR(VLOOKUP($B157,IN_T10!$B$2:$AW$3000,37,FALSE))=TRUE,"",VLOOKUP($B157,IN_T10!$B$2:$AW$3000,37,FALSE))</f>
        <v>0</v>
      </c>
      <c r="AM157" s="467">
        <f>IF(ISERROR(VLOOKUP($B157,IN_T10!$B$2:$AW$3000,38,FALSE))=TRUE,"",VLOOKUP($B157,IN_T10!$B$2:$AW$3000,38,FALSE))</f>
        <v>0</v>
      </c>
      <c r="AN157" s="469">
        <f>IF(ISERROR(VLOOKUP($B157,IN_T10!$B$2:$AW$3000,39,FALSE))=TRUE,"",VLOOKUP($B157,IN_T10!$B$2:$AW$3000,39,FALSE))</f>
        <v>0</v>
      </c>
      <c r="AO157" s="467">
        <f>IF(ISERROR(VLOOKUP($B157,IN_T10!$B$2:$AW$3000,40,FALSE))=TRUE,"",VLOOKUP($B157,IN_T10!$B$2:$AW$3000,40,FALSE))</f>
        <v>0</v>
      </c>
      <c r="AP157" s="469">
        <f>IF(ISERROR(VLOOKUP($B157,IN_T10!$B$2:$AW$3000,41,FALSE))=TRUE,"",VLOOKUP($B157,IN_T10!$B$2:$AW$3000,41,FALSE))</f>
        <v>0</v>
      </c>
      <c r="AQ157" s="467">
        <f>IF(ISERROR(VLOOKUP($B157,IN_T10!$B$2:$AW$3000,42,FALSE))=TRUE,"",VLOOKUP($B157,IN_T10!$B$2:$AW$3000,42,FALSE))</f>
        <v>0</v>
      </c>
      <c r="AR157" s="469">
        <f>IF(ISERROR(VLOOKUP($B157,IN_T10!$B$2:$AW$3000,43,FALSE))=TRUE,"",VLOOKUP($B157,IN_T10!$B$2:$AW$3000,43,FALSE))</f>
        <v>0</v>
      </c>
      <c r="AS157" s="467">
        <f>IF(ISERROR(VLOOKUP($B157,IN_T10!$B$2:$AW$3000,44,FALSE))=TRUE,"",VLOOKUP($B157,IN_T10!$B$2:$AW$3000,44,FALSE))</f>
        <v>0</v>
      </c>
      <c r="AT157" s="472">
        <f>IF(ISERROR(VLOOKUP($B157,IN_T10!$B$2:$AW$3000,45,FALSE))=TRUE,"",VLOOKUP($B157,IN_T10!$B$2:$AW$3000,45,FALSE))</f>
        <v>0</v>
      </c>
      <c r="AU157" s="1179">
        <f t="shared" si="6"/>
        <v>21</v>
      </c>
      <c r="AV157" s="1180">
        <f t="shared" si="7"/>
        <v>61</v>
      </c>
      <c r="AW157" s="1490" t="str">
        <f t="shared" si="8"/>
        <v>OK</v>
      </c>
      <c r="AX157" s="1488">
        <f>'t1'!K157-'t3'!C157-'t3'!E157-'t3'!G157-'t3'!I157+'t3'!K157+'t3'!M157+'t3'!O157</f>
        <v>21</v>
      </c>
      <c r="AY157" s="1489">
        <f>'t1'!L157-'t3'!D157-'t3'!F157-'t3'!H157-'t3'!J157+'t3'!L157+'t3'!N157+'t3'!P157</f>
        <v>61</v>
      </c>
      <c r="AZ157" s="937">
        <f>'t1'!M157</f>
        <v>1</v>
      </c>
    </row>
    <row r="158" spans="1:52" ht="14.25" customHeight="1" thickBot="1" x14ac:dyDescent="0.3">
      <c r="A158" s="1001" t="str">
        <f>'t1'!A158</f>
        <v>Collaboratore prof.le  di ricerca sanitaria - D</v>
      </c>
      <c r="B158" s="1027" t="str">
        <f>'t1'!B158</f>
        <v>N16695</v>
      </c>
      <c r="C158" s="466">
        <f>IF(ISERROR(VLOOKUP($B158,IN_T10!$B$2:$AW$3000,2,FALSE))=TRUE,"",VLOOKUP($B158,IN_T10!$B$2:$AW$3000,2,FALSE))</f>
        <v>0</v>
      </c>
      <c r="D158" s="470">
        <f>IF(ISERROR(VLOOKUP($B158,IN_T10!$B$2:$AW$3000,3,FALSE))=TRUE,"",VLOOKUP($B158,IN_T10!$B$2:$AW$3000,3,FALSE))</f>
        <v>0</v>
      </c>
      <c r="E158" s="466">
        <f>IF(ISERROR(VLOOKUP($B158,IN_T10!$B$2:$AW$3000,4,FALSE))=TRUE,"",VLOOKUP($B158,IN_T10!$B$2:$AW$3000,4,FALSE))</f>
        <v>0</v>
      </c>
      <c r="F158" s="470">
        <f>IF(ISERROR(VLOOKUP($B158,IN_T10!$B$2:$AW$3000,5,FALSE))=TRUE,"",VLOOKUP($B158,IN_T10!$B$2:$AW$3000,5,FALSE))</f>
        <v>0</v>
      </c>
      <c r="G158" s="466">
        <f>IF(ISERROR(VLOOKUP($B158,IN_T10!$B$2:$AW$3000,6,FALSE))=TRUE,"",VLOOKUP($B158,IN_T10!$B$2:$AW$3000,6,FALSE))</f>
        <v>0</v>
      </c>
      <c r="H158" s="470">
        <f>IF(ISERROR(VLOOKUP($B158,IN_T10!$B$2:$AW$3000,7,FALSE))=TRUE,"",VLOOKUP($B158,IN_T10!$B$2:$AW$3000,7,FALSE))</f>
        <v>0</v>
      </c>
      <c r="I158" s="466">
        <f>IF(ISERROR(VLOOKUP($B158,IN_T10!$B$2:$AW$3000,8,FALSE))=TRUE,"",VLOOKUP($B158,IN_T10!$B$2:$AW$3000,8,FALSE))</f>
        <v>0</v>
      </c>
      <c r="J158" s="470">
        <f>IF(ISERROR(VLOOKUP($B158,IN_T10!$B$2:$AW$3000,9,FALSE))=TRUE,"",VLOOKUP($B158,IN_T10!$B$2:$AW$3000,9,FALSE))</f>
        <v>0</v>
      </c>
      <c r="K158" s="466">
        <f>IF(ISERROR(VLOOKUP($B158,IN_T10!$B$2:$AW$3000,10,FALSE))=TRUE,"",VLOOKUP($B158,IN_T10!$B$2:$AW$3000,10,FALSE))</f>
        <v>0</v>
      </c>
      <c r="L158" s="470">
        <f>IF(ISERROR(VLOOKUP($B158,IN_T10!$B$2:$AW$3000,11,FALSE))=TRUE,"",VLOOKUP($B158,IN_T10!$B$2:$AW$3000,11,FALSE))</f>
        <v>0</v>
      </c>
      <c r="M158" s="466">
        <f>IF(ISERROR(VLOOKUP($B158,IN_T10!$B$2:$AW$3000,12,FALSE))=TRUE,"",VLOOKUP($B158,IN_T10!$B$2:$AW$3000,12,FALSE))</f>
        <v>0</v>
      </c>
      <c r="N158" s="470">
        <f>IF(ISERROR(VLOOKUP($B158,IN_T10!$B$2:$AW$3000,13,FALSE))=TRUE,"",VLOOKUP($B158,IN_T10!$B$2:$AW$3000,13,FALSE))</f>
        <v>0</v>
      </c>
      <c r="O158" s="466">
        <f>IF(ISERROR(VLOOKUP($B158,IN_T10!$B$2:$AW$3000,14,FALSE))=TRUE,"",VLOOKUP($B158,IN_T10!$B$2:$AW$3000,14,FALSE))</f>
        <v>0</v>
      </c>
      <c r="P158" s="470">
        <f>IF(ISERROR(VLOOKUP($B158,IN_T10!$B$2:$AW$3000,15,FALSE))=TRUE,"",VLOOKUP($B158,IN_T10!$B$2:$AW$3000,15,FALSE))</f>
        <v>0</v>
      </c>
      <c r="Q158" s="466">
        <f>IF(ISERROR(VLOOKUP($B158,IN_T10!$B$2:$AW$3000,16,FALSE))=TRUE,"",VLOOKUP($B158,IN_T10!$B$2:$AW$3000,16,FALSE))</f>
        <v>0</v>
      </c>
      <c r="R158" s="470">
        <f>IF(ISERROR(VLOOKUP($B158,IN_T10!$B$2:$AW$3000,17,FALSE))=TRUE,"",VLOOKUP($B158,IN_T10!$B$2:$AW$3000,17,FALSE))</f>
        <v>0</v>
      </c>
      <c r="S158" s="466">
        <f>IF(ISERROR(VLOOKUP($B158,IN_T10!$B$2:$AW$3000,18,FALSE))=TRUE,"",VLOOKUP($B158,IN_T10!$B$2:$AW$3000,18,FALSE))</f>
        <v>0</v>
      </c>
      <c r="T158" s="470">
        <f>IF(ISERROR(VLOOKUP($B158,IN_T10!$B$2:$AW$3000,19,FALSE))=TRUE,"",VLOOKUP($B158,IN_T10!$B$2:$AW$3000,19,FALSE))</f>
        <v>0</v>
      </c>
      <c r="U158" s="466">
        <v>12</v>
      </c>
      <c r="V158" s="470">
        <v>53</v>
      </c>
      <c r="W158" s="466">
        <f>IF(ISERROR(VLOOKUP($B158,IN_T10!$B$2:$AW$3000,22,FALSE))=TRUE,"",VLOOKUP($B158,IN_T10!$B$2:$AW$3000,22,FALSE))</f>
        <v>0</v>
      </c>
      <c r="X158" s="470">
        <f>IF(ISERROR(VLOOKUP($B158,IN_T10!$B$2:$AW$3000,23,FALSE))=TRUE,"",VLOOKUP($B158,IN_T10!$B$2:$AW$3000,23,FALSE))</f>
        <v>0</v>
      </c>
      <c r="Y158" s="466">
        <f>IF(ISERROR(VLOOKUP($B158,IN_T10!$B$2:$AW$3000,24,FALSE))=TRUE,"",VLOOKUP($B158,IN_T10!$B$2:$AW$3000,24,FALSE))</f>
        <v>0</v>
      </c>
      <c r="Z158" s="470">
        <f>IF(ISERROR(VLOOKUP($B158,IN_T10!$B$2:$AW$3000,25,FALSE))=TRUE,"",VLOOKUP($B158,IN_T10!$B$2:$AW$3000,25,FALSE))</f>
        <v>0</v>
      </c>
      <c r="AA158" s="466">
        <f>IF(ISERROR(VLOOKUP($B158,IN_T10!$B$2:$AW$3000,26,FALSE))=TRUE,"",VLOOKUP($B158,IN_T10!$B$2:$AW$3000,26,FALSE))</f>
        <v>0</v>
      </c>
      <c r="AB158" s="470">
        <f>IF(ISERROR(VLOOKUP($B158,IN_T10!$B$2:$AW$3000,27,FALSE))=TRUE,"",VLOOKUP($B158,IN_T10!$B$2:$AW$3000,27,FALSE))</f>
        <v>0</v>
      </c>
      <c r="AC158" s="466">
        <f>IF(ISERROR(VLOOKUP($B158,IN_T10!$B$2:$AW$3000,28,FALSE))=TRUE,"",VLOOKUP($B158,IN_T10!$B$2:$AW$3000,28,FALSE))</f>
        <v>0</v>
      </c>
      <c r="AD158" s="470">
        <f>IF(ISERROR(VLOOKUP($B158,IN_T10!$B$2:$AW$3000,29,FALSE))=TRUE,"",VLOOKUP($B158,IN_T10!$B$2:$AW$3000,29,FALSE))</f>
        <v>0</v>
      </c>
      <c r="AE158" s="466">
        <f>IF(ISERROR(VLOOKUP($B158,IN_T10!$B$2:$AW$3000,30,FALSE))=TRUE,"",VLOOKUP($B158,IN_T10!$B$2:$AW$3000,30,FALSE))</f>
        <v>0</v>
      </c>
      <c r="AF158" s="470">
        <f>IF(ISERROR(VLOOKUP($B158,IN_T10!$B$2:$AW$3000,31,FALSE))=TRUE,"",VLOOKUP($B158,IN_T10!$B$2:$AW$3000,31,FALSE))</f>
        <v>0</v>
      </c>
      <c r="AG158" s="466">
        <f>IF(ISERROR(VLOOKUP($B158,IN_T10!$B$2:$AW$3000,32,FALSE))=TRUE,"",VLOOKUP($B158,IN_T10!$B$2:$AW$3000,32,FALSE))</f>
        <v>0</v>
      </c>
      <c r="AH158" s="470">
        <f>IF(ISERROR(VLOOKUP($B158,IN_T10!$B$2:$AW$3000,33,FALSE))=TRUE,"",VLOOKUP($B158,IN_T10!$B$2:$AW$3000,33,FALSE))</f>
        <v>0</v>
      </c>
      <c r="AI158" s="466">
        <f>IF(ISERROR(VLOOKUP($B158,IN_T10!$B$2:$AW$3000,34,FALSE))=TRUE,"",VLOOKUP($B158,IN_T10!$B$2:$AW$3000,34,FALSE))</f>
        <v>0</v>
      </c>
      <c r="AJ158" s="470">
        <f>IF(ISERROR(VLOOKUP($B158,IN_T10!$B$2:$AW$3000,35,FALSE))=TRUE,"",VLOOKUP($B158,IN_T10!$B$2:$AW$3000,35,FALSE))</f>
        <v>0</v>
      </c>
      <c r="AK158" s="466">
        <f>IF(ISERROR(VLOOKUP($B158,IN_T10!$B$2:$AW$3000,36,FALSE))=TRUE,"",VLOOKUP($B158,IN_T10!$B$2:$AW$3000,36,FALSE))</f>
        <v>0</v>
      </c>
      <c r="AL158" s="470">
        <f>IF(ISERROR(VLOOKUP($B158,IN_T10!$B$2:$AW$3000,37,FALSE))=TRUE,"",VLOOKUP($B158,IN_T10!$B$2:$AW$3000,37,FALSE))</f>
        <v>0</v>
      </c>
      <c r="AM158" s="466">
        <f>IF(ISERROR(VLOOKUP($B158,IN_T10!$B$2:$AW$3000,38,FALSE))=TRUE,"",VLOOKUP($B158,IN_T10!$B$2:$AW$3000,38,FALSE))</f>
        <v>0</v>
      </c>
      <c r="AN158" s="470">
        <f>IF(ISERROR(VLOOKUP($B158,IN_T10!$B$2:$AW$3000,39,FALSE))=TRUE,"",VLOOKUP($B158,IN_T10!$B$2:$AW$3000,39,FALSE))</f>
        <v>0</v>
      </c>
      <c r="AO158" s="466">
        <f>IF(ISERROR(VLOOKUP($B158,IN_T10!$B$2:$AW$3000,40,FALSE))=TRUE,"",VLOOKUP($B158,IN_T10!$B$2:$AW$3000,40,FALSE))</f>
        <v>0</v>
      </c>
      <c r="AP158" s="470">
        <f>IF(ISERROR(VLOOKUP($B158,IN_T10!$B$2:$AW$3000,41,FALSE))=TRUE,"",VLOOKUP($B158,IN_T10!$B$2:$AW$3000,41,FALSE))</f>
        <v>0</v>
      </c>
      <c r="AQ158" s="466">
        <f>IF(ISERROR(VLOOKUP($B158,IN_T10!$B$2:$AW$3000,42,FALSE))=TRUE,"",VLOOKUP($B158,IN_T10!$B$2:$AW$3000,42,FALSE))</f>
        <v>0</v>
      </c>
      <c r="AR158" s="470">
        <f>IF(ISERROR(VLOOKUP($B158,IN_T10!$B$2:$AW$3000,43,FALSE))=TRUE,"",VLOOKUP($B158,IN_T10!$B$2:$AW$3000,43,FALSE))</f>
        <v>0</v>
      </c>
      <c r="AS158" s="466">
        <f>IF(ISERROR(VLOOKUP($B158,IN_T10!$B$2:$AW$3000,44,FALSE))=TRUE,"",VLOOKUP($B158,IN_T10!$B$2:$AW$3000,44,FALSE))</f>
        <v>0</v>
      </c>
      <c r="AT158" s="473">
        <f>IF(ISERROR(VLOOKUP($B158,IN_T10!$B$2:$AW$3000,45,FALSE))=TRUE,"",VLOOKUP($B158,IN_T10!$B$2:$AW$3000,45,FALSE))</f>
        <v>0</v>
      </c>
      <c r="AU158" s="1179">
        <f t="shared" si="6"/>
        <v>12</v>
      </c>
      <c r="AV158" s="1180">
        <f t="shared" si="7"/>
        <v>53</v>
      </c>
      <c r="AW158" s="1490" t="str">
        <f t="shared" si="8"/>
        <v>OK</v>
      </c>
      <c r="AX158" s="1488">
        <f>'t1'!K158-'t3'!C158-'t3'!E158-'t3'!G158-'t3'!I158+'t3'!K158+'t3'!M158+'t3'!O158</f>
        <v>12</v>
      </c>
      <c r="AY158" s="1489">
        <f>'t1'!L158-'t3'!D158-'t3'!F158-'t3'!H158-'t3'!J158+'t3'!L158+'t3'!N158+'t3'!P158</f>
        <v>53</v>
      </c>
      <c r="AZ158" s="937">
        <f>'t1'!M158</f>
        <v>1</v>
      </c>
    </row>
    <row r="159" spans="1:52" ht="14.25" customHeight="1" thickBot="1" x14ac:dyDescent="0.3">
      <c r="A159" s="1001" t="str">
        <f>'t1'!A159</f>
        <v>CONTRATTISTI (a)</v>
      </c>
      <c r="B159" s="1027" t="str">
        <f>'t1'!B159</f>
        <v>000061</v>
      </c>
      <c r="C159" s="466">
        <f>IF(ISERROR(VLOOKUP($B159,IN_T10!$B$2:$AW$3000,2,FALSE))=TRUE,"",VLOOKUP($B159,IN_T10!$B$2:$AW$3000,2,FALSE))</f>
        <v>0</v>
      </c>
      <c r="D159" s="470">
        <f>IF(ISERROR(VLOOKUP($B159,IN_T10!$B$2:$AW$3000,3,FALSE))=TRUE,"",VLOOKUP($B159,IN_T10!$B$2:$AW$3000,3,FALSE))</f>
        <v>0</v>
      </c>
      <c r="E159" s="466">
        <f>IF(ISERROR(VLOOKUP($B159,IN_T10!$B$2:$AW$3000,4,FALSE))=TRUE,"",VLOOKUP($B159,IN_T10!$B$2:$AW$3000,4,FALSE))</f>
        <v>0</v>
      </c>
      <c r="F159" s="470">
        <f>IF(ISERROR(VLOOKUP($B159,IN_T10!$B$2:$AW$3000,5,FALSE))=TRUE,"",VLOOKUP($B159,IN_T10!$B$2:$AW$3000,5,FALSE))</f>
        <v>0</v>
      </c>
      <c r="G159" s="466">
        <f>IF(ISERROR(VLOOKUP($B159,IN_T10!$B$2:$AW$3000,6,FALSE))=TRUE,"",VLOOKUP($B159,IN_T10!$B$2:$AW$3000,6,FALSE))</f>
        <v>0</v>
      </c>
      <c r="H159" s="470">
        <f>IF(ISERROR(VLOOKUP($B159,IN_T10!$B$2:$AW$3000,7,FALSE))=TRUE,"",VLOOKUP($B159,IN_T10!$B$2:$AW$3000,7,FALSE))</f>
        <v>0</v>
      </c>
      <c r="I159" s="466">
        <f>IF(ISERROR(VLOOKUP($B159,IN_T10!$B$2:$AW$3000,8,FALSE))=TRUE,"",VLOOKUP($B159,IN_T10!$B$2:$AW$3000,8,FALSE))</f>
        <v>0</v>
      </c>
      <c r="J159" s="470">
        <f>IF(ISERROR(VLOOKUP($B159,IN_T10!$B$2:$AW$3000,9,FALSE))=TRUE,"",VLOOKUP($B159,IN_T10!$B$2:$AW$3000,9,FALSE))</f>
        <v>0</v>
      </c>
      <c r="K159" s="466">
        <f>IF(ISERROR(VLOOKUP($B159,IN_T10!$B$2:$AW$3000,10,FALSE))=TRUE,"",VLOOKUP($B159,IN_T10!$B$2:$AW$3000,10,FALSE))</f>
        <v>0</v>
      </c>
      <c r="L159" s="470">
        <f>IF(ISERROR(VLOOKUP($B159,IN_T10!$B$2:$AW$3000,11,FALSE))=TRUE,"",VLOOKUP($B159,IN_T10!$B$2:$AW$3000,11,FALSE))</f>
        <v>0</v>
      </c>
      <c r="M159" s="466">
        <f>IF(ISERROR(VLOOKUP($B159,IN_T10!$B$2:$AW$3000,12,FALSE))=TRUE,"",VLOOKUP($B159,IN_T10!$B$2:$AW$3000,12,FALSE))</f>
        <v>0</v>
      </c>
      <c r="N159" s="470">
        <f>IF(ISERROR(VLOOKUP($B159,IN_T10!$B$2:$AW$3000,13,FALSE))=TRUE,"",VLOOKUP($B159,IN_T10!$B$2:$AW$3000,13,FALSE))</f>
        <v>0</v>
      </c>
      <c r="O159" s="466">
        <f>IF(ISERROR(VLOOKUP($B159,IN_T10!$B$2:$AW$3000,14,FALSE))=TRUE,"",VLOOKUP($B159,IN_T10!$B$2:$AW$3000,14,FALSE))</f>
        <v>0</v>
      </c>
      <c r="P159" s="470">
        <f>IF(ISERROR(VLOOKUP($B159,IN_T10!$B$2:$AW$3000,15,FALSE))=TRUE,"",VLOOKUP($B159,IN_T10!$B$2:$AW$3000,15,FALSE))</f>
        <v>0</v>
      </c>
      <c r="Q159" s="466">
        <f>IF(ISERROR(VLOOKUP($B159,IN_T10!$B$2:$AW$3000,16,FALSE))=TRUE,"",VLOOKUP($B159,IN_T10!$B$2:$AW$3000,16,FALSE))</f>
        <v>0</v>
      </c>
      <c r="R159" s="470">
        <f>IF(ISERROR(VLOOKUP($B159,IN_T10!$B$2:$AW$3000,17,FALSE))=TRUE,"",VLOOKUP($B159,IN_T10!$B$2:$AW$3000,17,FALSE))</f>
        <v>0</v>
      </c>
      <c r="S159" s="466">
        <f>IF(ISERROR(VLOOKUP($B159,IN_T10!$B$2:$AW$3000,18,FALSE))=TRUE,"",VLOOKUP($B159,IN_T10!$B$2:$AW$3000,18,FALSE))</f>
        <v>0</v>
      </c>
      <c r="T159" s="470">
        <f>IF(ISERROR(VLOOKUP($B159,IN_T10!$B$2:$AW$3000,19,FALSE))=TRUE,"",VLOOKUP($B159,IN_T10!$B$2:$AW$3000,19,FALSE))</f>
        <v>0</v>
      </c>
      <c r="U159" s="466">
        <v>0</v>
      </c>
      <c r="V159" s="470">
        <v>0</v>
      </c>
      <c r="W159" s="466">
        <f>IF(ISERROR(VLOOKUP($B159,IN_T10!$B$2:$AW$3000,22,FALSE))=TRUE,"",VLOOKUP($B159,IN_T10!$B$2:$AW$3000,22,FALSE))</f>
        <v>0</v>
      </c>
      <c r="X159" s="470">
        <f>IF(ISERROR(VLOOKUP($B159,IN_T10!$B$2:$AW$3000,23,FALSE))=TRUE,"",VLOOKUP($B159,IN_T10!$B$2:$AW$3000,23,FALSE))</f>
        <v>0</v>
      </c>
      <c r="Y159" s="466">
        <f>IF(ISERROR(VLOOKUP($B159,IN_T10!$B$2:$AW$3000,24,FALSE))=TRUE,"",VLOOKUP($B159,IN_T10!$B$2:$AW$3000,24,FALSE))</f>
        <v>0</v>
      </c>
      <c r="Z159" s="470">
        <f>IF(ISERROR(VLOOKUP($B159,IN_T10!$B$2:$AW$3000,25,FALSE))=TRUE,"",VLOOKUP($B159,IN_T10!$B$2:$AW$3000,25,FALSE))</f>
        <v>0</v>
      </c>
      <c r="AA159" s="466">
        <f>IF(ISERROR(VLOOKUP($B159,IN_T10!$B$2:$AW$3000,26,FALSE))=TRUE,"",VLOOKUP($B159,IN_T10!$B$2:$AW$3000,26,FALSE))</f>
        <v>0</v>
      </c>
      <c r="AB159" s="470">
        <f>IF(ISERROR(VLOOKUP($B159,IN_T10!$B$2:$AW$3000,27,FALSE))=TRUE,"",VLOOKUP($B159,IN_T10!$B$2:$AW$3000,27,FALSE))</f>
        <v>0</v>
      </c>
      <c r="AC159" s="466">
        <f>IF(ISERROR(VLOOKUP($B159,IN_T10!$B$2:$AW$3000,28,FALSE))=TRUE,"",VLOOKUP($B159,IN_T10!$B$2:$AW$3000,28,FALSE))</f>
        <v>0</v>
      </c>
      <c r="AD159" s="470">
        <f>IF(ISERROR(VLOOKUP($B159,IN_T10!$B$2:$AW$3000,29,FALSE))=TRUE,"",VLOOKUP($B159,IN_T10!$B$2:$AW$3000,29,FALSE))</f>
        <v>0</v>
      </c>
      <c r="AE159" s="466">
        <f>IF(ISERROR(VLOOKUP($B159,IN_T10!$B$2:$AW$3000,30,FALSE))=TRUE,"",VLOOKUP($B159,IN_T10!$B$2:$AW$3000,30,FALSE))</f>
        <v>0</v>
      </c>
      <c r="AF159" s="470">
        <f>IF(ISERROR(VLOOKUP($B159,IN_T10!$B$2:$AW$3000,31,FALSE))=TRUE,"",VLOOKUP($B159,IN_T10!$B$2:$AW$3000,31,FALSE))</f>
        <v>0</v>
      </c>
      <c r="AG159" s="466">
        <f>IF(ISERROR(VLOOKUP($B159,IN_T10!$B$2:$AW$3000,32,FALSE))=TRUE,"",VLOOKUP($B159,IN_T10!$B$2:$AW$3000,32,FALSE))</f>
        <v>0</v>
      </c>
      <c r="AH159" s="470">
        <f>IF(ISERROR(VLOOKUP($B159,IN_T10!$B$2:$AW$3000,33,FALSE))=TRUE,"",VLOOKUP($B159,IN_T10!$B$2:$AW$3000,33,FALSE))</f>
        <v>0</v>
      </c>
      <c r="AI159" s="466">
        <f>IF(ISERROR(VLOOKUP($B159,IN_T10!$B$2:$AW$3000,34,FALSE))=TRUE,"",VLOOKUP($B159,IN_T10!$B$2:$AW$3000,34,FALSE))</f>
        <v>0</v>
      </c>
      <c r="AJ159" s="470">
        <f>IF(ISERROR(VLOOKUP($B159,IN_T10!$B$2:$AW$3000,35,FALSE))=TRUE,"",VLOOKUP($B159,IN_T10!$B$2:$AW$3000,35,FALSE))</f>
        <v>0</v>
      </c>
      <c r="AK159" s="466">
        <f>IF(ISERROR(VLOOKUP($B159,IN_T10!$B$2:$AW$3000,36,FALSE))=TRUE,"",VLOOKUP($B159,IN_T10!$B$2:$AW$3000,36,FALSE))</f>
        <v>0</v>
      </c>
      <c r="AL159" s="470">
        <f>IF(ISERROR(VLOOKUP($B159,IN_T10!$B$2:$AW$3000,37,FALSE))=TRUE,"",VLOOKUP($B159,IN_T10!$B$2:$AW$3000,37,FALSE))</f>
        <v>0</v>
      </c>
      <c r="AM159" s="466">
        <f>IF(ISERROR(VLOOKUP($B159,IN_T10!$B$2:$AW$3000,38,FALSE))=TRUE,"",VLOOKUP($B159,IN_T10!$B$2:$AW$3000,38,FALSE))</f>
        <v>0</v>
      </c>
      <c r="AN159" s="470">
        <f>IF(ISERROR(VLOOKUP($B159,IN_T10!$B$2:$AW$3000,39,FALSE))=TRUE,"",VLOOKUP($B159,IN_T10!$B$2:$AW$3000,39,FALSE))</f>
        <v>0</v>
      </c>
      <c r="AO159" s="466">
        <f>IF(ISERROR(VLOOKUP($B159,IN_T10!$B$2:$AW$3000,40,FALSE))=TRUE,"",VLOOKUP($B159,IN_T10!$B$2:$AW$3000,40,FALSE))</f>
        <v>0</v>
      </c>
      <c r="AP159" s="470">
        <f>IF(ISERROR(VLOOKUP($B159,IN_T10!$B$2:$AW$3000,41,FALSE))=TRUE,"",VLOOKUP($B159,IN_T10!$B$2:$AW$3000,41,FALSE))</f>
        <v>0</v>
      </c>
      <c r="AQ159" s="466">
        <f>IF(ISERROR(VLOOKUP($B159,IN_T10!$B$2:$AW$3000,42,FALSE))=TRUE,"",VLOOKUP($B159,IN_T10!$B$2:$AW$3000,42,FALSE))</f>
        <v>0</v>
      </c>
      <c r="AR159" s="470">
        <f>IF(ISERROR(VLOOKUP($B159,IN_T10!$B$2:$AW$3000,43,FALSE))=TRUE,"",VLOOKUP($B159,IN_T10!$B$2:$AW$3000,43,FALSE))</f>
        <v>0</v>
      </c>
      <c r="AS159" s="466">
        <f>IF(ISERROR(VLOOKUP($B159,IN_T10!$B$2:$AW$3000,44,FALSE))=TRUE,"",VLOOKUP($B159,IN_T10!$B$2:$AW$3000,44,FALSE))</f>
        <v>0</v>
      </c>
      <c r="AT159" s="473">
        <f>IF(ISERROR(VLOOKUP($B159,IN_T10!$B$2:$AW$3000,45,FALSE))=TRUE,"",VLOOKUP($B159,IN_T10!$B$2:$AW$3000,45,FALSE))</f>
        <v>0</v>
      </c>
      <c r="AU159" s="1179">
        <f t="shared" ref="AU159:AV163" si="9">SUM(S159,U159,W159,Y159,C159,E159,G159,I159,K159,M159,O159,Q159,AA159,AC159,AE159,AG159,AI159,AK159,AM159,AO159,AQ159,AS159)</f>
        <v>0</v>
      </c>
      <c r="AV159" s="1180">
        <f t="shared" si="9"/>
        <v>0</v>
      </c>
      <c r="AW159" s="1490" t="str">
        <f t="shared" ref="AW159:AW164" si="10">IF((AU159+AV159)=(AX159+AY159),"OK","Controllare totale")</f>
        <v>OK</v>
      </c>
      <c r="AX159" s="1488">
        <f>'t1'!K159-'t3'!C159-'t3'!E159-'t3'!G159-'t3'!I159+'t3'!K159+'t3'!M159+'t3'!O159</f>
        <v>0</v>
      </c>
      <c r="AY159" s="1489">
        <f>'t1'!L159-'t3'!D159-'t3'!F159-'t3'!H159-'t3'!J159+'t3'!L159+'t3'!N159+'t3'!P159</f>
        <v>0</v>
      </c>
      <c r="AZ159" s="937">
        <f>'t1'!M159</f>
        <v>0</v>
      </c>
    </row>
    <row r="160" spans="1:52" ht="14.25" customHeight="1" thickBot="1" x14ac:dyDescent="0.3">
      <c r="A160" s="1001" t="str">
        <f>'t1'!A160</f>
        <v>Dir. Ambientale con incarico di struttura complessa</v>
      </c>
      <c r="B160" s="1027" t="str">
        <f>'t1'!B160</f>
        <v>TD0C02</v>
      </c>
      <c r="C160" s="2264">
        <f>IF(ISERROR(VLOOKUP($B160,IN_T10!$B$2:$AW$3000,2,FALSE))=TRUE,"",VLOOKUP($B160,IN_T10!$B$2:$AW$3000,2,FALSE))</f>
        <v>0</v>
      </c>
      <c r="D160" s="2265">
        <f>IF(ISERROR(VLOOKUP($B160,IN_T10!$B$2:$AW$3000,3,FALSE))=TRUE,"",VLOOKUP($B160,IN_T10!$B$2:$AW$3000,3,FALSE))</f>
        <v>0</v>
      </c>
      <c r="E160" s="2264">
        <f>IF(ISERROR(VLOOKUP($B160,IN_T10!$B$2:$AW$3000,4,FALSE))=TRUE,"",VLOOKUP($B160,IN_T10!$B$2:$AW$3000,4,FALSE))</f>
        <v>0</v>
      </c>
      <c r="F160" s="2265">
        <f>IF(ISERROR(VLOOKUP($B160,IN_T10!$B$2:$AW$3000,5,FALSE))=TRUE,"",VLOOKUP($B160,IN_T10!$B$2:$AW$3000,5,FALSE))</f>
        <v>0</v>
      </c>
      <c r="G160" s="2264">
        <f>IF(ISERROR(VLOOKUP($B160,IN_T10!$B$2:$AW$3000,6,FALSE))=TRUE,"",VLOOKUP($B160,IN_T10!$B$2:$AW$3000,6,FALSE))</f>
        <v>0</v>
      </c>
      <c r="H160" s="2265">
        <f>IF(ISERROR(VLOOKUP($B160,IN_T10!$B$2:$AW$3000,7,FALSE))=TRUE,"",VLOOKUP($B160,IN_T10!$B$2:$AW$3000,7,FALSE))</f>
        <v>0</v>
      </c>
      <c r="I160" s="2264">
        <f>IF(ISERROR(VLOOKUP($B160,IN_T10!$B$2:$AW$3000,8,FALSE))=TRUE,"",VLOOKUP($B160,IN_T10!$B$2:$AW$3000,8,FALSE))</f>
        <v>0</v>
      </c>
      <c r="J160" s="2265">
        <f>IF(ISERROR(VLOOKUP($B160,IN_T10!$B$2:$AW$3000,9,FALSE))=TRUE,"",VLOOKUP($B160,IN_T10!$B$2:$AW$3000,9,FALSE))</f>
        <v>0</v>
      </c>
      <c r="K160" s="2264">
        <f>IF(ISERROR(VLOOKUP($B160,IN_T10!$B$2:$AW$3000,10,FALSE))=TRUE,"",VLOOKUP($B160,IN_T10!$B$2:$AW$3000,10,FALSE))</f>
        <v>0</v>
      </c>
      <c r="L160" s="2265">
        <f>IF(ISERROR(VLOOKUP($B160,IN_T10!$B$2:$AW$3000,11,FALSE))=TRUE,"",VLOOKUP($B160,IN_T10!$B$2:$AW$3000,11,FALSE))</f>
        <v>0</v>
      </c>
      <c r="M160" s="2264">
        <f>IF(ISERROR(VLOOKUP($B160,IN_T10!$B$2:$AW$3000,12,FALSE))=TRUE,"",VLOOKUP($B160,IN_T10!$B$2:$AW$3000,12,FALSE))</f>
        <v>0</v>
      </c>
      <c r="N160" s="2265">
        <f>IF(ISERROR(VLOOKUP($B160,IN_T10!$B$2:$AW$3000,13,FALSE))=TRUE,"",VLOOKUP($B160,IN_T10!$B$2:$AW$3000,13,FALSE))</f>
        <v>0</v>
      </c>
      <c r="O160" s="2264">
        <f>IF(ISERROR(VLOOKUP($B160,IN_T10!$B$2:$AW$3000,14,FALSE))=TRUE,"",VLOOKUP($B160,IN_T10!$B$2:$AW$3000,14,FALSE))</f>
        <v>0</v>
      </c>
      <c r="P160" s="2265">
        <f>IF(ISERROR(VLOOKUP($B160,IN_T10!$B$2:$AW$3000,15,FALSE))=TRUE,"",VLOOKUP($B160,IN_T10!$B$2:$AW$3000,15,FALSE))</f>
        <v>0</v>
      </c>
      <c r="Q160" s="2264">
        <f>IF(ISERROR(VLOOKUP($B160,IN_T10!$B$2:$AW$3000,16,FALSE))=TRUE,"",VLOOKUP($B160,IN_T10!$B$2:$AW$3000,16,FALSE))</f>
        <v>0</v>
      </c>
      <c r="R160" s="2265">
        <f>IF(ISERROR(VLOOKUP($B160,IN_T10!$B$2:$AW$3000,17,FALSE))=TRUE,"",VLOOKUP($B160,IN_T10!$B$2:$AW$3000,17,FALSE))</f>
        <v>0</v>
      </c>
      <c r="S160" s="2264">
        <f>IF(ISERROR(VLOOKUP($B160,IN_T10!$B$2:$AW$3000,18,FALSE))=TRUE,"",VLOOKUP($B160,IN_T10!$B$2:$AW$3000,18,FALSE))</f>
        <v>0</v>
      </c>
      <c r="T160" s="2265">
        <f>IF(ISERROR(VLOOKUP($B160,IN_T10!$B$2:$AW$3000,19,FALSE))=TRUE,"",VLOOKUP($B160,IN_T10!$B$2:$AW$3000,19,FALSE))</f>
        <v>0</v>
      </c>
      <c r="U160" s="2264">
        <f>IF(ISERROR(VLOOKUP($B160,IN_T10!$B$2:$AW$3000,20,FALSE))=TRUE,"",VLOOKUP($B160,IN_T10!$B$2:$AW$3000,20,FALSE))</f>
        <v>0</v>
      </c>
      <c r="V160" s="2265">
        <f>IF(ISERROR(VLOOKUP($B160,IN_T10!$B$2:$AW$3000,21,FALSE))=TRUE,"",VLOOKUP($B160,IN_T10!$B$2:$AW$3000,21,FALSE))</f>
        <v>0</v>
      </c>
      <c r="W160" s="2264">
        <f>IF(ISERROR(VLOOKUP($B160,IN_T10!$B$2:$AW$3000,22,FALSE))=TRUE,"",VLOOKUP($B160,IN_T10!$B$2:$AW$3000,22,FALSE))</f>
        <v>0</v>
      </c>
      <c r="X160" s="2265">
        <f>IF(ISERROR(VLOOKUP($B160,IN_T10!$B$2:$AW$3000,23,FALSE))=TRUE,"",VLOOKUP($B160,IN_T10!$B$2:$AW$3000,23,FALSE))</f>
        <v>0</v>
      </c>
      <c r="Y160" s="2264">
        <f>IF(ISERROR(VLOOKUP($B160,IN_T10!$B$2:$AW$3000,24,FALSE))=TRUE,"",VLOOKUP($B160,IN_T10!$B$2:$AW$3000,24,FALSE))</f>
        <v>0</v>
      </c>
      <c r="Z160" s="2265">
        <f>IF(ISERROR(VLOOKUP($B160,IN_T10!$B$2:$AW$3000,25,FALSE))=TRUE,"",VLOOKUP($B160,IN_T10!$B$2:$AW$3000,25,FALSE))</f>
        <v>0</v>
      </c>
      <c r="AA160" s="2264">
        <f>IF(ISERROR(VLOOKUP($B160,IN_T10!$B$2:$AW$3000,26,FALSE))=TRUE,"",VLOOKUP($B160,IN_T10!$B$2:$AW$3000,26,FALSE))</f>
        <v>0</v>
      </c>
      <c r="AB160" s="2265">
        <f>IF(ISERROR(VLOOKUP($B160,IN_T10!$B$2:$AW$3000,27,FALSE))=TRUE,"",VLOOKUP($B160,IN_T10!$B$2:$AW$3000,27,FALSE))</f>
        <v>0</v>
      </c>
      <c r="AC160" s="2264">
        <f>IF(ISERROR(VLOOKUP($B160,IN_T10!$B$2:$AW$3000,28,FALSE))=TRUE,"",VLOOKUP($B160,IN_T10!$B$2:$AW$3000,28,FALSE))</f>
        <v>0</v>
      </c>
      <c r="AD160" s="2265">
        <f>IF(ISERROR(VLOOKUP($B160,IN_T10!$B$2:$AW$3000,29,FALSE))=TRUE,"",VLOOKUP($B160,IN_T10!$B$2:$AW$3000,29,FALSE))</f>
        <v>0</v>
      </c>
      <c r="AE160" s="2264">
        <f>IF(ISERROR(VLOOKUP($B160,IN_T10!$B$2:$AW$3000,30,FALSE))=TRUE,"",VLOOKUP($B160,IN_T10!$B$2:$AW$3000,30,FALSE))</f>
        <v>0</v>
      </c>
      <c r="AF160" s="2265">
        <f>IF(ISERROR(VLOOKUP($B160,IN_T10!$B$2:$AW$3000,31,FALSE))=TRUE,"",VLOOKUP($B160,IN_T10!$B$2:$AW$3000,31,FALSE))</f>
        <v>0</v>
      </c>
      <c r="AG160" s="2264">
        <f>IF(ISERROR(VLOOKUP($B160,IN_T10!$B$2:$AW$3000,32,FALSE))=TRUE,"",VLOOKUP($B160,IN_T10!$B$2:$AW$3000,32,FALSE))</f>
        <v>0</v>
      </c>
      <c r="AH160" s="2265">
        <f>IF(ISERROR(VLOOKUP($B160,IN_T10!$B$2:$AW$3000,33,FALSE))=TRUE,"",VLOOKUP($B160,IN_T10!$B$2:$AW$3000,33,FALSE))</f>
        <v>0</v>
      </c>
      <c r="AI160" s="2264">
        <f>IF(ISERROR(VLOOKUP($B160,IN_T10!$B$2:$AW$3000,34,FALSE))=TRUE,"",VLOOKUP($B160,IN_T10!$B$2:$AW$3000,34,FALSE))</f>
        <v>0</v>
      </c>
      <c r="AJ160" s="2265">
        <f>IF(ISERROR(VLOOKUP($B160,IN_T10!$B$2:$AW$3000,35,FALSE))=TRUE,"",VLOOKUP($B160,IN_T10!$B$2:$AW$3000,35,FALSE))</f>
        <v>0</v>
      </c>
      <c r="AK160" s="2264">
        <f>IF(ISERROR(VLOOKUP($B160,IN_T10!$B$2:$AW$3000,36,FALSE))=TRUE,"",VLOOKUP($B160,IN_T10!$B$2:$AW$3000,36,FALSE))</f>
        <v>0</v>
      </c>
      <c r="AL160" s="2265">
        <f>IF(ISERROR(VLOOKUP($B160,IN_T10!$B$2:$AW$3000,37,FALSE))=TRUE,"",VLOOKUP($B160,IN_T10!$B$2:$AW$3000,37,FALSE))</f>
        <v>0</v>
      </c>
      <c r="AM160" s="2264">
        <f>IF(ISERROR(VLOOKUP($B160,IN_T10!$B$2:$AW$3000,38,FALSE))=TRUE,"",VLOOKUP($B160,IN_T10!$B$2:$AW$3000,38,FALSE))</f>
        <v>0</v>
      </c>
      <c r="AN160" s="2265">
        <f>IF(ISERROR(VLOOKUP($B160,IN_T10!$B$2:$AW$3000,39,FALSE))=TRUE,"",VLOOKUP($B160,IN_T10!$B$2:$AW$3000,39,FALSE))</f>
        <v>0</v>
      </c>
      <c r="AO160" s="2264">
        <f>IF(ISERROR(VLOOKUP($B160,IN_T10!$B$2:$AW$3000,40,FALSE))=TRUE,"",VLOOKUP($B160,IN_T10!$B$2:$AW$3000,40,FALSE))</f>
        <v>0</v>
      </c>
      <c r="AP160" s="2265">
        <f>IF(ISERROR(VLOOKUP($B160,IN_T10!$B$2:$AW$3000,41,FALSE))=TRUE,"",VLOOKUP($B160,IN_T10!$B$2:$AW$3000,41,FALSE))</f>
        <v>0</v>
      </c>
      <c r="AQ160" s="2264">
        <f>IF(ISERROR(VLOOKUP($B160,IN_T10!$B$2:$AW$3000,42,FALSE))=TRUE,"",VLOOKUP($B160,IN_T10!$B$2:$AW$3000,42,FALSE))</f>
        <v>0</v>
      </c>
      <c r="AR160" s="2265">
        <f>IF(ISERROR(VLOOKUP($B160,IN_T10!$B$2:$AW$3000,43,FALSE))=TRUE,"",VLOOKUP($B160,IN_T10!$B$2:$AW$3000,43,FALSE))</f>
        <v>0</v>
      </c>
      <c r="AS160" s="2264">
        <f>IF(ISERROR(VLOOKUP($B160,IN_T10!$B$2:$AW$3000,44,FALSE))=TRUE,"",VLOOKUP($B160,IN_T10!$B$2:$AW$3000,44,FALSE))</f>
        <v>0</v>
      </c>
      <c r="AT160" s="2266">
        <f>IF(ISERROR(VLOOKUP($B160,IN_T10!$B$2:$AW$3000,45,FALSE))=TRUE,"",VLOOKUP($B160,IN_T10!$B$2:$AW$3000,45,FALSE))</f>
        <v>0</v>
      </c>
      <c r="AU160" s="1179">
        <f t="shared" si="9"/>
        <v>0</v>
      </c>
      <c r="AV160" s="1180">
        <f t="shared" si="9"/>
        <v>0</v>
      </c>
      <c r="AW160" s="1490" t="str">
        <f t="shared" si="10"/>
        <v>OK</v>
      </c>
      <c r="AX160" s="1488">
        <f>'t1'!K160-'t3'!C160-'t3'!E160-'t3'!G160-'t3'!I160+'t3'!K160+'t3'!M160+'t3'!O160</f>
        <v>0</v>
      </c>
      <c r="AY160" s="1489">
        <f>'t1'!L160-'t3'!D160-'t3'!F160-'t3'!H160-'t3'!J160+'t3'!L160+'t3'!N160+'t3'!P160</f>
        <v>0</v>
      </c>
      <c r="AZ160" s="937">
        <f>'t1'!M160</f>
        <v>0</v>
      </c>
    </row>
    <row r="161" spans="1:52" ht="14.25" customHeight="1" thickBot="1" x14ac:dyDescent="0.3">
      <c r="A161" s="1001" t="str">
        <f>'t1'!A161</f>
        <v>Dir. Ambientale con incarico di struttura semplice</v>
      </c>
      <c r="B161" s="1027" t="str">
        <f>'t1'!B161</f>
        <v>TD0S02</v>
      </c>
      <c r="C161" s="2264">
        <f>IF(ISERROR(VLOOKUP($B161,IN_T10!$B$2:$AW$3000,2,FALSE))=TRUE,"",VLOOKUP($B161,IN_T10!$B$2:$AW$3000,2,FALSE))</f>
        <v>0</v>
      </c>
      <c r="D161" s="2265">
        <f>IF(ISERROR(VLOOKUP($B161,IN_T10!$B$2:$AW$3000,3,FALSE))=TRUE,"",VLOOKUP($B161,IN_T10!$B$2:$AW$3000,3,FALSE))</f>
        <v>0</v>
      </c>
      <c r="E161" s="2264">
        <f>IF(ISERROR(VLOOKUP($B161,IN_T10!$B$2:$AW$3000,4,FALSE))=TRUE,"",VLOOKUP($B161,IN_T10!$B$2:$AW$3000,4,FALSE))</f>
        <v>0</v>
      </c>
      <c r="F161" s="2265">
        <f>IF(ISERROR(VLOOKUP($B161,IN_T10!$B$2:$AW$3000,5,FALSE))=TRUE,"",VLOOKUP($B161,IN_T10!$B$2:$AW$3000,5,FALSE))</f>
        <v>0</v>
      </c>
      <c r="G161" s="2264">
        <f>IF(ISERROR(VLOOKUP($B161,IN_T10!$B$2:$AW$3000,6,FALSE))=TRUE,"",VLOOKUP($B161,IN_T10!$B$2:$AW$3000,6,FALSE))</f>
        <v>0</v>
      </c>
      <c r="H161" s="2265">
        <f>IF(ISERROR(VLOOKUP($B161,IN_T10!$B$2:$AW$3000,7,FALSE))=TRUE,"",VLOOKUP($B161,IN_T10!$B$2:$AW$3000,7,FALSE))</f>
        <v>0</v>
      </c>
      <c r="I161" s="2264">
        <f>IF(ISERROR(VLOOKUP($B161,IN_T10!$B$2:$AW$3000,8,FALSE))=TRUE,"",VLOOKUP($B161,IN_T10!$B$2:$AW$3000,8,FALSE))</f>
        <v>0</v>
      </c>
      <c r="J161" s="2265">
        <f>IF(ISERROR(VLOOKUP($B161,IN_T10!$B$2:$AW$3000,9,FALSE))=TRUE,"",VLOOKUP($B161,IN_T10!$B$2:$AW$3000,9,FALSE))</f>
        <v>0</v>
      </c>
      <c r="K161" s="2264">
        <f>IF(ISERROR(VLOOKUP($B161,IN_T10!$B$2:$AW$3000,10,FALSE))=TRUE,"",VLOOKUP($B161,IN_T10!$B$2:$AW$3000,10,FALSE))</f>
        <v>0</v>
      </c>
      <c r="L161" s="2265">
        <f>IF(ISERROR(VLOOKUP($B161,IN_T10!$B$2:$AW$3000,11,FALSE))=TRUE,"",VLOOKUP($B161,IN_T10!$B$2:$AW$3000,11,FALSE))</f>
        <v>0</v>
      </c>
      <c r="M161" s="2264">
        <f>IF(ISERROR(VLOOKUP($B161,IN_T10!$B$2:$AW$3000,12,FALSE))=TRUE,"",VLOOKUP($B161,IN_T10!$B$2:$AW$3000,12,FALSE))</f>
        <v>0</v>
      </c>
      <c r="N161" s="2265">
        <f>IF(ISERROR(VLOOKUP($B161,IN_T10!$B$2:$AW$3000,13,FALSE))=TRUE,"",VLOOKUP($B161,IN_T10!$B$2:$AW$3000,13,FALSE))</f>
        <v>0</v>
      </c>
      <c r="O161" s="2264">
        <f>IF(ISERROR(VLOOKUP($B161,IN_T10!$B$2:$AW$3000,14,FALSE))=TRUE,"",VLOOKUP($B161,IN_T10!$B$2:$AW$3000,14,FALSE))</f>
        <v>0</v>
      </c>
      <c r="P161" s="2265">
        <f>IF(ISERROR(VLOOKUP($B161,IN_T10!$B$2:$AW$3000,15,FALSE))=TRUE,"",VLOOKUP($B161,IN_T10!$B$2:$AW$3000,15,FALSE))</f>
        <v>0</v>
      </c>
      <c r="Q161" s="2264">
        <f>IF(ISERROR(VLOOKUP($B161,IN_T10!$B$2:$AW$3000,16,FALSE))=TRUE,"",VLOOKUP($B161,IN_T10!$B$2:$AW$3000,16,FALSE))</f>
        <v>0</v>
      </c>
      <c r="R161" s="2265">
        <f>IF(ISERROR(VLOOKUP($B161,IN_T10!$B$2:$AW$3000,17,FALSE))=TRUE,"",VLOOKUP($B161,IN_T10!$B$2:$AW$3000,17,FALSE))</f>
        <v>0</v>
      </c>
      <c r="S161" s="2264">
        <f>IF(ISERROR(VLOOKUP($B161,IN_T10!$B$2:$AW$3000,18,FALSE))=TRUE,"",VLOOKUP($B161,IN_T10!$B$2:$AW$3000,18,FALSE))</f>
        <v>0</v>
      </c>
      <c r="T161" s="2265">
        <f>IF(ISERROR(VLOOKUP($B161,IN_T10!$B$2:$AW$3000,19,FALSE))=TRUE,"",VLOOKUP($B161,IN_T10!$B$2:$AW$3000,19,FALSE))</f>
        <v>0</v>
      </c>
      <c r="U161" s="2264">
        <f>IF(ISERROR(VLOOKUP($B161,IN_T10!$B$2:$AW$3000,20,FALSE))=TRUE,"",VLOOKUP($B161,IN_T10!$B$2:$AW$3000,20,FALSE))</f>
        <v>0</v>
      </c>
      <c r="V161" s="2265">
        <f>IF(ISERROR(VLOOKUP($B161,IN_T10!$B$2:$AW$3000,21,FALSE))=TRUE,"",VLOOKUP($B161,IN_T10!$B$2:$AW$3000,21,FALSE))</f>
        <v>0</v>
      </c>
      <c r="W161" s="2264">
        <f>IF(ISERROR(VLOOKUP($B161,IN_T10!$B$2:$AW$3000,22,FALSE))=TRUE,"",VLOOKUP($B161,IN_T10!$B$2:$AW$3000,22,FALSE))</f>
        <v>0</v>
      </c>
      <c r="X161" s="2265">
        <f>IF(ISERROR(VLOOKUP($B161,IN_T10!$B$2:$AW$3000,23,FALSE))=TRUE,"",VLOOKUP($B161,IN_T10!$B$2:$AW$3000,23,FALSE))</f>
        <v>0</v>
      </c>
      <c r="Y161" s="2264">
        <f>IF(ISERROR(VLOOKUP($B161,IN_T10!$B$2:$AW$3000,24,FALSE))=TRUE,"",VLOOKUP($B161,IN_T10!$B$2:$AW$3000,24,FALSE))</f>
        <v>0</v>
      </c>
      <c r="Z161" s="2265">
        <f>IF(ISERROR(VLOOKUP($B161,IN_T10!$B$2:$AW$3000,25,FALSE))=TRUE,"",VLOOKUP($B161,IN_T10!$B$2:$AW$3000,25,FALSE))</f>
        <v>0</v>
      </c>
      <c r="AA161" s="2264">
        <f>IF(ISERROR(VLOOKUP($B161,IN_T10!$B$2:$AW$3000,26,FALSE))=TRUE,"",VLOOKUP($B161,IN_T10!$B$2:$AW$3000,26,FALSE))</f>
        <v>0</v>
      </c>
      <c r="AB161" s="2265">
        <f>IF(ISERROR(VLOOKUP($B161,IN_T10!$B$2:$AW$3000,27,FALSE))=TRUE,"",VLOOKUP($B161,IN_T10!$B$2:$AW$3000,27,FALSE))</f>
        <v>0</v>
      </c>
      <c r="AC161" s="2264">
        <f>IF(ISERROR(VLOOKUP($B161,IN_T10!$B$2:$AW$3000,28,FALSE))=TRUE,"",VLOOKUP($B161,IN_T10!$B$2:$AW$3000,28,FALSE))</f>
        <v>0</v>
      </c>
      <c r="AD161" s="2265">
        <f>IF(ISERROR(VLOOKUP($B161,IN_T10!$B$2:$AW$3000,29,FALSE))=TRUE,"",VLOOKUP($B161,IN_T10!$B$2:$AW$3000,29,FALSE))</f>
        <v>0</v>
      </c>
      <c r="AE161" s="2264">
        <f>IF(ISERROR(VLOOKUP($B161,IN_T10!$B$2:$AW$3000,30,FALSE))=TRUE,"",VLOOKUP($B161,IN_T10!$B$2:$AW$3000,30,FALSE))</f>
        <v>0</v>
      </c>
      <c r="AF161" s="2265">
        <f>IF(ISERROR(VLOOKUP($B161,IN_T10!$B$2:$AW$3000,31,FALSE))=TRUE,"",VLOOKUP($B161,IN_T10!$B$2:$AW$3000,31,FALSE))</f>
        <v>0</v>
      </c>
      <c r="AG161" s="2264">
        <f>IF(ISERROR(VLOOKUP($B161,IN_T10!$B$2:$AW$3000,32,FALSE))=TRUE,"",VLOOKUP($B161,IN_T10!$B$2:$AW$3000,32,FALSE))</f>
        <v>0</v>
      </c>
      <c r="AH161" s="2265">
        <f>IF(ISERROR(VLOOKUP($B161,IN_T10!$B$2:$AW$3000,33,FALSE))=TRUE,"",VLOOKUP($B161,IN_T10!$B$2:$AW$3000,33,FALSE))</f>
        <v>0</v>
      </c>
      <c r="AI161" s="2264">
        <f>IF(ISERROR(VLOOKUP($B161,IN_T10!$B$2:$AW$3000,34,FALSE))=TRUE,"",VLOOKUP($B161,IN_T10!$B$2:$AW$3000,34,FALSE))</f>
        <v>0</v>
      </c>
      <c r="AJ161" s="2265">
        <f>IF(ISERROR(VLOOKUP($B161,IN_T10!$B$2:$AW$3000,35,FALSE))=TRUE,"",VLOOKUP($B161,IN_T10!$B$2:$AW$3000,35,FALSE))</f>
        <v>0</v>
      </c>
      <c r="AK161" s="2264">
        <f>IF(ISERROR(VLOOKUP($B161,IN_T10!$B$2:$AW$3000,36,FALSE))=TRUE,"",VLOOKUP($B161,IN_T10!$B$2:$AW$3000,36,FALSE))</f>
        <v>0</v>
      </c>
      <c r="AL161" s="2265">
        <f>IF(ISERROR(VLOOKUP($B161,IN_T10!$B$2:$AW$3000,37,FALSE))=TRUE,"",VLOOKUP($B161,IN_T10!$B$2:$AW$3000,37,FALSE))</f>
        <v>0</v>
      </c>
      <c r="AM161" s="2264">
        <f>IF(ISERROR(VLOOKUP($B161,IN_T10!$B$2:$AW$3000,38,FALSE))=TRUE,"",VLOOKUP($B161,IN_T10!$B$2:$AW$3000,38,FALSE))</f>
        <v>0</v>
      </c>
      <c r="AN161" s="2265">
        <f>IF(ISERROR(VLOOKUP($B161,IN_T10!$B$2:$AW$3000,39,FALSE))=TRUE,"",VLOOKUP($B161,IN_T10!$B$2:$AW$3000,39,FALSE))</f>
        <v>0</v>
      </c>
      <c r="AO161" s="2264">
        <f>IF(ISERROR(VLOOKUP($B161,IN_T10!$B$2:$AW$3000,40,FALSE))=TRUE,"",VLOOKUP($B161,IN_T10!$B$2:$AW$3000,40,FALSE))</f>
        <v>0</v>
      </c>
      <c r="AP161" s="2265">
        <f>IF(ISERROR(VLOOKUP($B161,IN_T10!$B$2:$AW$3000,41,FALSE))=TRUE,"",VLOOKUP($B161,IN_T10!$B$2:$AW$3000,41,FALSE))</f>
        <v>0</v>
      </c>
      <c r="AQ161" s="2264">
        <f>IF(ISERROR(VLOOKUP($B161,IN_T10!$B$2:$AW$3000,42,FALSE))=TRUE,"",VLOOKUP($B161,IN_T10!$B$2:$AW$3000,42,FALSE))</f>
        <v>0</v>
      </c>
      <c r="AR161" s="2265">
        <f>IF(ISERROR(VLOOKUP($B161,IN_T10!$B$2:$AW$3000,43,FALSE))=TRUE,"",VLOOKUP($B161,IN_T10!$B$2:$AW$3000,43,FALSE))</f>
        <v>0</v>
      </c>
      <c r="AS161" s="2264">
        <f>IF(ISERROR(VLOOKUP($B161,IN_T10!$B$2:$AW$3000,44,FALSE))=TRUE,"",VLOOKUP($B161,IN_T10!$B$2:$AW$3000,44,FALSE))</f>
        <v>0</v>
      </c>
      <c r="AT161" s="2266">
        <f>IF(ISERROR(VLOOKUP($B161,IN_T10!$B$2:$AW$3000,45,FALSE))=TRUE,"",VLOOKUP($B161,IN_T10!$B$2:$AW$3000,45,FALSE))</f>
        <v>0</v>
      </c>
      <c r="AU161" s="1179">
        <f t="shared" si="9"/>
        <v>0</v>
      </c>
      <c r="AV161" s="1180">
        <f t="shared" si="9"/>
        <v>0</v>
      </c>
      <c r="AW161" s="1490" t="str">
        <f t="shared" si="10"/>
        <v>OK</v>
      </c>
      <c r="AX161" s="1488">
        <f>'t1'!K161-'t3'!C161-'t3'!E161-'t3'!G161-'t3'!I161+'t3'!K161+'t3'!M161+'t3'!O161</f>
        <v>0</v>
      </c>
      <c r="AY161" s="1489">
        <f>'t1'!L161-'t3'!D161-'t3'!F161-'t3'!H161-'t3'!J161+'t3'!L161+'t3'!N161+'t3'!P161</f>
        <v>0</v>
      </c>
      <c r="AZ161" s="937">
        <f>'t1'!M161</f>
        <v>0</v>
      </c>
    </row>
    <row r="162" spans="1:52" ht="14.25" customHeight="1" thickBot="1" x14ac:dyDescent="0.3">
      <c r="A162" s="1001" t="str">
        <f>'t1'!A162</f>
        <v>Dir. Ambientale con altri incar.prof.li</v>
      </c>
      <c r="B162" s="1027" t="str">
        <f>'t1'!B162</f>
        <v>TD0A02</v>
      </c>
      <c r="C162" s="2264">
        <f>IF(ISERROR(VLOOKUP($B162,IN_T10!$B$2:$AW$3000,2,FALSE))=TRUE,"",VLOOKUP($B162,IN_T10!$B$2:$AW$3000,2,FALSE))</f>
        <v>0</v>
      </c>
      <c r="D162" s="2265">
        <f>IF(ISERROR(VLOOKUP($B162,IN_T10!$B$2:$AW$3000,3,FALSE))=TRUE,"",VLOOKUP($B162,IN_T10!$B$2:$AW$3000,3,FALSE))</f>
        <v>0</v>
      </c>
      <c r="E162" s="2264">
        <f>IF(ISERROR(VLOOKUP($B162,IN_T10!$B$2:$AW$3000,4,FALSE))=TRUE,"",VLOOKUP($B162,IN_T10!$B$2:$AW$3000,4,FALSE))</f>
        <v>0</v>
      </c>
      <c r="F162" s="2265">
        <f>IF(ISERROR(VLOOKUP($B162,IN_T10!$B$2:$AW$3000,5,FALSE))=TRUE,"",VLOOKUP($B162,IN_T10!$B$2:$AW$3000,5,FALSE))</f>
        <v>0</v>
      </c>
      <c r="G162" s="2264">
        <f>IF(ISERROR(VLOOKUP($B162,IN_T10!$B$2:$AW$3000,6,FALSE))=TRUE,"",VLOOKUP($B162,IN_T10!$B$2:$AW$3000,6,FALSE))</f>
        <v>0</v>
      </c>
      <c r="H162" s="2265">
        <f>IF(ISERROR(VLOOKUP($B162,IN_T10!$B$2:$AW$3000,7,FALSE))=TRUE,"",VLOOKUP($B162,IN_T10!$B$2:$AW$3000,7,FALSE))</f>
        <v>0</v>
      </c>
      <c r="I162" s="2264">
        <f>IF(ISERROR(VLOOKUP($B162,IN_T10!$B$2:$AW$3000,8,FALSE))=TRUE,"",VLOOKUP($B162,IN_T10!$B$2:$AW$3000,8,FALSE))</f>
        <v>0</v>
      </c>
      <c r="J162" s="2265">
        <f>IF(ISERROR(VLOOKUP($B162,IN_T10!$B$2:$AW$3000,9,FALSE))=TRUE,"",VLOOKUP($B162,IN_T10!$B$2:$AW$3000,9,FALSE))</f>
        <v>0</v>
      </c>
      <c r="K162" s="2264">
        <f>IF(ISERROR(VLOOKUP($B162,IN_T10!$B$2:$AW$3000,10,FALSE))=TRUE,"",VLOOKUP($B162,IN_T10!$B$2:$AW$3000,10,FALSE))</f>
        <v>0</v>
      </c>
      <c r="L162" s="2265">
        <f>IF(ISERROR(VLOOKUP($B162,IN_T10!$B$2:$AW$3000,11,FALSE))=TRUE,"",VLOOKUP($B162,IN_T10!$B$2:$AW$3000,11,FALSE))</f>
        <v>0</v>
      </c>
      <c r="M162" s="2264">
        <f>IF(ISERROR(VLOOKUP($B162,IN_T10!$B$2:$AW$3000,12,FALSE))=TRUE,"",VLOOKUP($B162,IN_T10!$B$2:$AW$3000,12,FALSE))</f>
        <v>0</v>
      </c>
      <c r="N162" s="2265">
        <f>IF(ISERROR(VLOOKUP($B162,IN_T10!$B$2:$AW$3000,13,FALSE))=TRUE,"",VLOOKUP($B162,IN_T10!$B$2:$AW$3000,13,FALSE))</f>
        <v>0</v>
      </c>
      <c r="O162" s="2264">
        <f>IF(ISERROR(VLOOKUP($B162,IN_T10!$B$2:$AW$3000,14,FALSE))=TRUE,"",VLOOKUP($B162,IN_T10!$B$2:$AW$3000,14,FALSE))</f>
        <v>0</v>
      </c>
      <c r="P162" s="2265">
        <f>IF(ISERROR(VLOOKUP($B162,IN_T10!$B$2:$AW$3000,15,FALSE))=TRUE,"",VLOOKUP($B162,IN_T10!$B$2:$AW$3000,15,FALSE))</f>
        <v>0</v>
      </c>
      <c r="Q162" s="2264">
        <f>IF(ISERROR(VLOOKUP($B162,IN_T10!$B$2:$AW$3000,16,FALSE))=TRUE,"",VLOOKUP($B162,IN_T10!$B$2:$AW$3000,16,FALSE))</f>
        <v>0</v>
      </c>
      <c r="R162" s="2265">
        <f>IF(ISERROR(VLOOKUP($B162,IN_T10!$B$2:$AW$3000,17,FALSE))=TRUE,"",VLOOKUP($B162,IN_T10!$B$2:$AW$3000,17,FALSE))</f>
        <v>0</v>
      </c>
      <c r="S162" s="2264">
        <f>IF(ISERROR(VLOOKUP($B162,IN_T10!$B$2:$AW$3000,18,FALSE))=TRUE,"",VLOOKUP($B162,IN_T10!$B$2:$AW$3000,18,FALSE))</f>
        <v>0</v>
      </c>
      <c r="T162" s="2265">
        <f>IF(ISERROR(VLOOKUP($B162,IN_T10!$B$2:$AW$3000,19,FALSE))=TRUE,"",VLOOKUP($B162,IN_T10!$B$2:$AW$3000,19,FALSE))</f>
        <v>0</v>
      </c>
      <c r="U162" s="2264">
        <f>IF(ISERROR(VLOOKUP($B162,IN_T10!$B$2:$AW$3000,20,FALSE))=TRUE,"",VLOOKUP($B162,IN_T10!$B$2:$AW$3000,20,FALSE))</f>
        <v>0</v>
      </c>
      <c r="V162" s="2265">
        <f>IF(ISERROR(VLOOKUP($B162,IN_T10!$B$2:$AW$3000,21,FALSE))=TRUE,"",VLOOKUP($B162,IN_T10!$B$2:$AW$3000,21,FALSE))</f>
        <v>0</v>
      </c>
      <c r="W162" s="2264">
        <f>IF(ISERROR(VLOOKUP($B162,IN_T10!$B$2:$AW$3000,22,FALSE))=TRUE,"",VLOOKUP($B162,IN_T10!$B$2:$AW$3000,22,FALSE))</f>
        <v>0</v>
      </c>
      <c r="X162" s="2265">
        <f>IF(ISERROR(VLOOKUP($B162,IN_T10!$B$2:$AW$3000,23,FALSE))=TRUE,"",VLOOKUP($B162,IN_T10!$B$2:$AW$3000,23,FALSE))</f>
        <v>0</v>
      </c>
      <c r="Y162" s="2264">
        <f>IF(ISERROR(VLOOKUP($B162,IN_T10!$B$2:$AW$3000,24,FALSE))=TRUE,"",VLOOKUP($B162,IN_T10!$B$2:$AW$3000,24,FALSE))</f>
        <v>0</v>
      </c>
      <c r="Z162" s="2265">
        <f>IF(ISERROR(VLOOKUP($B162,IN_T10!$B$2:$AW$3000,25,FALSE))=TRUE,"",VLOOKUP($B162,IN_T10!$B$2:$AW$3000,25,FALSE))</f>
        <v>0</v>
      </c>
      <c r="AA162" s="2264">
        <f>IF(ISERROR(VLOOKUP($B162,IN_T10!$B$2:$AW$3000,26,FALSE))=TRUE,"",VLOOKUP($B162,IN_T10!$B$2:$AW$3000,26,FALSE))</f>
        <v>0</v>
      </c>
      <c r="AB162" s="2265">
        <f>IF(ISERROR(VLOOKUP($B162,IN_T10!$B$2:$AW$3000,27,FALSE))=TRUE,"",VLOOKUP($B162,IN_T10!$B$2:$AW$3000,27,FALSE))</f>
        <v>0</v>
      </c>
      <c r="AC162" s="2264">
        <f>IF(ISERROR(VLOOKUP($B162,IN_T10!$B$2:$AW$3000,28,FALSE))=TRUE,"",VLOOKUP($B162,IN_T10!$B$2:$AW$3000,28,FALSE))</f>
        <v>0</v>
      </c>
      <c r="AD162" s="2265">
        <f>IF(ISERROR(VLOOKUP($B162,IN_T10!$B$2:$AW$3000,29,FALSE))=TRUE,"",VLOOKUP($B162,IN_T10!$B$2:$AW$3000,29,FALSE))</f>
        <v>0</v>
      </c>
      <c r="AE162" s="2264">
        <f>IF(ISERROR(VLOOKUP($B162,IN_T10!$B$2:$AW$3000,30,FALSE))=TRUE,"",VLOOKUP($B162,IN_T10!$B$2:$AW$3000,30,FALSE))</f>
        <v>0</v>
      </c>
      <c r="AF162" s="2265">
        <f>IF(ISERROR(VLOOKUP($B162,IN_T10!$B$2:$AW$3000,31,FALSE))=TRUE,"",VLOOKUP($B162,IN_T10!$B$2:$AW$3000,31,FALSE))</f>
        <v>0</v>
      </c>
      <c r="AG162" s="2264">
        <f>IF(ISERROR(VLOOKUP($B162,IN_T10!$B$2:$AW$3000,32,FALSE))=TRUE,"",VLOOKUP($B162,IN_T10!$B$2:$AW$3000,32,FALSE))</f>
        <v>0</v>
      </c>
      <c r="AH162" s="2265">
        <f>IF(ISERROR(VLOOKUP($B162,IN_T10!$B$2:$AW$3000,33,FALSE))=TRUE,"",VLOOKUP($B162,IN_T10!$B$2:$AW$3000,33,FALSE))</f>
        <v>0</v>
      </c>
      <c r="AI162" s="2264">
        <f>IF(ISERROR(VLOOKUP($B162,IN_T10!$B$2:$AW$3000,34,FALSE))=TRUE,"",VLOOKUP($B162,IN_T10!$B$2:$AW$3000,34,FALSE))</f>
        <v>0</v>
      </c>
      <c r="AJ162" s="2265">
        <f>IF(ISERROR(VLOOKUP($B162,IN_T10!$B$2:$AW$3000,35,FALSE))=TRUE,"",VLOOKUP($B162,IN_T10!$B$2:$AW$3000,35,FALSE))</f>
        <v>0</v>
      </c>
      <c r="AK162" s="2264">
        <f>IF(ISERROR(VLOOKUP($B162,IN_T10!$B$2:$AW$3000,36,FALSE))=TRUE,"",VLOOKUP($B162,IN_T10!$B$2:$AW$3000,36,FALSE))</f>
        <v>0</v>
      </c>
      <c r="AL162" s="2265">
        <f>IF(ISERROR(VLOOKUP($B162,IN_T10!$B$2:$AW$3000,37,FALSE))=TRUE,"",VLOOKUP($B162,IN_T10!$B$2:$AW$3000,37,FALSE))</f>
        <v>0</v>
      </c>
      <c r="AM162" s="2264">
        <f>IF(ISERROR(VLOOKUP($B162,IN_T10!$B$2:$AW$3000,38,FALSE))=TRUE,"",VLOOKUP($B162,IN_T10!$B$2:$AW$3000,38,FALSE))</f>
        <v>0</v>
      </c>
      <c r="AN162" s="2265">
        <f>IF(ISERROR(VLOOKUP($B162,IN_T10!$B$2:$AW$3000,39,FALSE))=TRUE,"",VLOOKUP($B162,IN_T10!$B$2:$AW$3000,39,FALSE))</f>
        <v>0</v>
      </c>
      <c r="AO162" s="2264">
        <f>IF(ISERROR(VLOOKUP($B162,IN_T10!$B$2:$AW$3000,40,FALSE))=TRUE,"",VLOOKUP($B162,IN_T10!$B$2:$AW$3000,40,FALSE))</f>
        <v>0</v>
      </c>
      <c r="AP162" s="2265">
        <f>IF(ISERROR(VLOOKUP($B162,IN_T10!$B$2:$AW$3000,41,FALSE))=TRUE,"",VLOOKUP($B162,IN_T10!$B$2:$AW$3000,41,FALSE))</f>
        <v>0</v>
      </c>
      <c r="AQ162" s="2264">
        <f>IF(ISERROR(VLOOKUP($B162,IN_T10!$B$2:$AW$3000,42,FALSE))=TRUE,"",VLOOKUP($B162,IN_T10!$B$2:$AW$3000,42,FALSE))</f>
        <v>0</v>
      </c>
      <c r="AR162" s="2265">
        <f>IF(ISERROR(VLOOKUP($B162,IN_T10!$B$2:$AW$3000,43,FALSE))=TRUE,"",VLOOKUP($B162,IN_T10!$B$2:$AW$3000,43,FALSE))</f>
        <v>0</v>
      </c>
      <c r="AS162" s="2264">
        <f>IF(ISERROR(VLOOKUP($B162,IN_T10!$B$2:$AW$3000,44,FALSE))=TRUE,"",VLOOKUP($B162,IN_T10!$B$2:$AW$3000,44,FALSE))</f>
        <v>0</v>
      </c>
      <c r="AT162" s="2266">
        <f>IF(ISERROR(VLOOKUP($B162,IN_T10!$B$2:$AW$3000,45,FALSE))=TRUE,"",VLOOKUP($B162,IN_T10!$B$2:$AW$3000,45,FALSE))</f>
        <v>0</v>
      </c>
      <c r="AU162" s="1179">
        <f t="shared" si="9"/>
        <v>0</v>
      </c>
      <c r="AV162" s="1180">
        <f t="shared" si="9"/>
        <v>0</v>
      </c>
      <c r="AW162" s="1490" t="str">
        <f t="shared" si="10"/>
        <v>OK</v>
      </c>
      <c r="AX162" s="1488">
        <f>'t1'!K162-'t3'!C162-'t3'!E162-'t3'!G162-'t3'!I162+'t3'!K162+'t3'!M162+'t3'!O162</f>
        <v>0</v>
      </c>
      <c r="AY162" s="1489">
        <f>'t1'!L162-'t3'!D162-'t3'!F162-'t3'!H162-'t3'!J162+'t3'!L162+'t3'!N162+'t3'!P162</f>
        <v>0</v>
      </c>
      <c r="AZ162" s="937">
        <f>'t1'!M162</f>
        <v>0</v>
      </c>
    </row>
    <row r="163" spans="1:52" ht="14.25" customHeight="1" thickBot="1" x14ac:dyDescent="0.3">
      <c r="A163" s="1001" t="str">
        <f>'t1'!A163</f>
        <v>Dir. Ambientale a t. determinato (art.15-septies dlgs 502/92)</v>
      </c>
      <c r="B163" s="1027" t="str">
        <f>'t1'!B163</f>
        <v>TD0810</v>
      </c>
      <c r="C163" s="2264">
        <f>IF(ISERROR(VLOOKUP($B163,IN_T10!$B$2:$AW$3000,2,FALSE))=TRUE,"",VLOOKUP($B163,IN_T10!$B$2:$AW$3000,2,FALSE))</f>
        <v>0</v>
      </c>
      <c r="D163" s="2265">
        <f>IF(ISERROR(VLOOKUP($B163,IN_T10!$B$2:$AW$3000,3,FALSE))=TRUE,"",VLOOKUP($B163,IN_T10!$B$2:$AW$3000,3,FALSE))</f>
        <v>0</v>
      </c>
      <c r="E163" s="2264">
        <f>IF(ISERROR(VLOOKUP($B163,IN_T10!$B$2:$AW$3000,4,FALSE))=TRUE,"",VLOOKUP($B163,IN_T10!$B$2:$AW$3000,4,FALSE))</f>
        <v>0</v>
      </c>
      <c r="F163" s="2265">
        <f>IF(ISERROR(VLOOKUP($B163,IN_T10!$B$2:$AW$3000,5,FALSE))=TRUE,"",VLOOKUP($B163,IN_T10!$B$2:$AW$3000,5,FALSE))</f>
        <v>0</v>
      </c>
      <c r="G163" s="2264">
        <f>IF(ISERROR(VLOOKUP($B163,IN_T10!$B$2:$AW$3000,6,FALSE))=TRUE,"",VLOOKUP($B163,IN_T10!$B$2:$AW$3000,6,FALSE))</f>
        <v>0</v>
      </c>
      <c r="H163" s="2265">
        <f>IF(ISERROR(VLOOKUP($B163,IN_T10!$B$2:$AW$3000,7,FALSE))=TRUE,"",VLOOKUP($B163,IN_T10!$B$2:$AW$3000,7,FALSE))</f>
        <v>0</v>
      </c>
      <c r="I163" s="2264">
        <f>IF(ISERROR(VLOOKUP($B163,IN_T10!$B$2:$AW$3000,8,FALSE))=TRUE,"",VLOOKUP($B163,IN_T10!$B$2:$AW$3000,8,FALSE))</f>
        <v>0</v>
      </c>
      <c r="J163" s="2265">
        <f>IF(ISERROR(VLOOKUP($B163,IN_T10!$B$2:$AW$3000,9,FALSE))=TRUE,"",VLOOKUP($B163,IN_T10!$B$2:$AW$3000,9,FALSE))</f>
        <v>0</v>
      </c>
      <c r="K163" s="2264">
        <f>IF(ISERROR(VLOOKUP($B163,IN_T10!$B$2:$AW$3000,10,FALSE))=TRUE,"",VLOOKUP($B163,IN_T10!$B$2:$AW$3000,10,FALSE))</f>
        <v>0</v>
      </c>
      <c r="L163" s="2265">
        <f>IF(ISERROR(VLOOKUP($B163,IN_T10!$B$2:$AW$3000,11,FALSE))=TRUE,"",VLOOKUP($B163,IN_T10!$B$2:$AW$3000,11,FALSE))</f>
        <v>0</v>
      </c>
      <c r="M163" s="2264">
        <f>IF(ISERROR(VLOOKUP($B163,IN_T10!$B$2:$AW$3000,12,FALSE))=TRUE,"",VLOOKUP($B163,IN_T10!$B$2:$AW$3000,12,FALSE))</f>
        <v>0</v>
      </c>
      <c r="N163" s="2265">
        <f>IF(ISERROR(VLOOKUP($B163,IN_T10!$B$2:$AW$3000,13,FALSE))=TRUE,"",VLOOKUP($B163,IN_T10!$B$2:$AW$3000,13,FALSE))</f>
        <v>0</v>
      </c>
      <c r="O163" s="2264">
        <f>IF(ISERROR(VLOOKUP($B163,IN_T10!$B$2:$AW$3000,14,FALSE))=TRUE,"",VLOOKUP($B163,IN_T10!$B$2:$AW$3000,14,FALSE))</f>
        <v>0</v>
      </c>
      <c r="P163" s="2265">
        <f>IF(ISERROR(VLOOKUP($B163,IN_T10!$B$2:$AW$3000,15,FALSE))=TRUE,"",VLOOKUP($B163,IN_T10!$B$2:$AW$3000,15,FALSE))</f>
        <v>0</v>
      </c>
      <c r="Q163" s="2264">
        <f>IF(ISERROR(VLOOKUP($B163,IN_T10!$B$2:$AW$3000,16,FALSE))=TRUE,"",VLOOKUP($B163,IN_T10!$B$2:$AW$3000,16,FALSE))</f>
        <v>0</v>
      </c>
      <c r="R163" s="2265">
        <f>IF(ISERROR(VLOOKUP($B163,IN_T10!$B$2:$AW$3000,17,FALSE))=TRUE,"",VLOOKUP($B163,IN_T10!$B$2:$AW$3000,17,FALSE))</f>
        <v>0</v>
      </c>
      <c r="S163" s="2264">
        <f>IF(ISERROR(VLOOKUP($B163,IN_T10!$B$2:$AW$3000,18,FALSE))=TRUE,"",VLOOKUP($B163,IN_T10!$B$2:$AW$3000,18,FALSE))</f>
        <v>0</v>
      </c>
      <c r="T163" s="2265">
        <f>IF(ISERROR(VLOOKUP($B163,IN_T10!$B$2:$AW$3000,19,FALSE))=TRUE,"",VLOOKUP($B163,IN_T10!$B$2:$AW$3000,19,FALSE))</f>
        <v>0</v>
      </c>
      <c r="U163" s="2264">
        <f>IF(ISERROR(VLOOKUP($B163,IN_T10!$B$2:$AW$3000,20,FALSE))=TRUE,"",VLOOKUP($B163,IN_T10!$B$2:$AW$3000,20,FALSE))</f>
        <v>0</v>
      </c>
      <c r="V163" s="2265">
        <f>IF(ISERROR(VLOOKUP($B163,IN_T10!$B$2:$AW$3000,21,FALSE))=TRUE,"",VLOOKUP($B163,IN_T10!$B$2:$AW$3000,21,FALSE))</f>
        <v>0</v>
      </c>
      <c r="W163" s="2264">
        <f>IF(ISERROR(VLOOKUP($B163,IN_T10!$B$2:$AW$3000,22,FALSE))=TRUE,"",VLOOKUP($B163,IN_T10!$B$2:$AW$3000,22,FALSE))</f>
        <v>0</v>
      </c>
      <c r="X163" s="2265">
        <f>IF(ISERROR(VLOOKUP($B163,IN_T10!$B$2:$AW$3000,23,FALSE))=TRUE,"",VLOOKUP($B163,IN_T10!$B$2:$AW$3000,23,FALSE))</f>
        <v>0</v>
      </c>
      <c r="Y163" s="2264">
        <f>IF(ISERROR(VLOOKUP($B163,IN_T10!$B$2:$AW$3000,24,FALSE))=TRUE,"",VLOOKUP($B163,IN_T10!$B$2:$AW$3000,24,FALSE))</f>
        <v>0</v>
      </c>
      <c r="Z163" s="2265">
        <f>IF(ISERROR(VLOOKUP($B163,IN_T10!$B$2:$AW$3000,25,FALSE))=TRUE,"",VLOOKUP($B163,IN_T10!$B$2:$AW$3000,25,FALSE))</f>
        <v>0</v>
      </c>
      <c r="AA163" s="2264">
        <f>IF(ISERROR(VLOOKUP($B163,IN_T10!$B$2:$AW$3000,26,FALSE))=TRUE,"",VLOOKUP($B163,IN_T10!$B$2:$AW$3000,26,FALSE))</f>
        <v>0</v>
      </c>
      <c r="AB163" s="2265">
        <f>IF(ISERROR(VLOOKUP($B163,IN_T10!$B$2:$AW$3000,27,FALSE))=TRUE,"",VLOOKUP($B163,IN_T10!$B$2:$AW$3000,27,FALSE))</f>
        <v>0</v>
      </c>
      <c r="AC163" s="2264">
        <f>IF(ISERROR(VLOOKUP($B163,IN_T10!$B$2:$AW$3000,28,FALSE))=TRUE,"",VLOOKUP($B163,IN_T10!$B$2:$AW$3000,28,FALSE))</f>
        <v>0</v>
      </c>
      <c r="AD163" s="2265">
        <f>IF(ISERROR(VLOOKUP($B163,IN_T10!$B$2:$AW$3000,29,FALSE))=TRUE,"",VLOOKUP($B163,IN_T10!$B$2:$AW$3000,29,FALSE))</f>
        <v>0</v>
      </c>
      <c r="AE163" s="2264">
        <f>IF(ISERROR(VLOOKUP($B163,IN_T10!$B$2:$AW$3000,30,FALSE))=TRUE,"",VLOOKUP($B163,IN_T10!$B$2:$AW$3000,30,FALSE))</f>
        <v>0</v>
      </c>
      <c r="AF163" s="2265">
        <f>IF(ISERROR(VLOOKUP($B163,IN_T10!$B$2:$AW$3000,31,FALSE))=TRUE,"",VLOOKUP($B163,IN_T10!$B$2:$AW$3000,31,FALSE))</f>
        <v>0</v>
      </c>
      <c r="AG163" s="2264">
        <f>IF(ISERROR(VLOOKUP($B163,IN_T10!$B$2:$AW$3000,32,FALSE))=TRUE,"",VLOOKUP($B163,IN_T10!$B$2:$AW$3000,32,FALSE))</f>
        <v>0</v>
      </c>
      <c r="AH163" s="2265">
        <f>IF(ISERROR(VLOOKUP($B163,IN_T10!$B$2:$AW$3000,33,FALSE))=TRUE,"",VLOOKUP($B163,IN_T10!$B$2:$AW$3000,33,FALSE))</f>
        <v>0</v>
      </c>
      <c r="AI163" s="2264">
        <f>IF(ISERROR(VLOOKUP($B163,IN_T10!$B$2:$AW$3000,34,FALSE))=TRUE,"",VLOOKUP($B163,IN_T10!$B$2:$AW$3000,34,FALSE))</f>
        <v>0</v>
      </c>
      <c r="AJ163" s="2265">
        <f>IF(ISERROR(VLOOKUP($B163,IN_T10!$B$2:$AW$3000,35,FALSE))=TRUE,"",VLOOKUP($B163,IN_T10!$B$2:$AW$3000,35,FALSE))</f>
        <v>0</v>
      </c>
      <c r="AK163" s="2264">
        <f>IF(ISERROR(VLOOKUP($B163,IN_T10!$B$2:$AW$3000,36,FALSE))=TRUE,"",VLOOKUP($B163,IN_T10!$B$2:$AW$3000,36,FALSE))</f>
        <v>0</v>
      </c>
      <c r="AL163" s="2265">
        <f>IF(ISERROR(VLOOKUP($B163,IN_T10!$B$2:$AW$3000,37,FALSE))=TRUE,"",VLOOKUP($B163,IN_T10!$B$2:$AW$3000,37,FALSE))</f>
        <v>0</v>
      </c>
      <c r="AM163" s="2264">
        <f>IF(ISERROR(VLOOKUP($B163,IN_T10!$B$2:$AW$3000,38,FALSE))=TRUE,"",VLOOKUP($B163,IN_T10!$B$2:$AW$3000,38,FALSE))</f>
        <v>0</v>
      </c>
      <c r="AN163" s="2265">
        <f>IF(ISERROR(VLOOKUP($B163,IN_T10!$B$2:$AW$3000,39,FALSE))=TRUE,"",VLOOKUP($B163,IN_T10!$B$2:$AW$3000,39,FALSE))</f>
        <v>0</v>
      </c>
      <c r="AO163" s="2264">
        <f>IF(ISERROR(VLOOKUP($B163,IN_T10!$B$2:$AW$3000,40,FALSE))=TRUE,"",VLOOKUP($B163,IN_T10!$B$2:$AW$3000,40,FALSE))</f>
        <v>0</v>
      </c>
      <c r="AP163" s="2265">
        <f>IF(ISERROR(VLOOKUP($B163,IN_T10!$B$2:$AW$3000,41,FALSE))=TRUE,"",VLOOKUP($B163,IN_T10!$B$2:$AW$3000,41,FALSE))</f>
        <v>0</v>
      </c>
      <c r="AQ163" s="2264">
        <f>IF(ISERROR(VLOOKUP($B163,IN_T10!$B$2:$AW$3000,42,FALSE))=TRUE,"",VLOOKUP($B163,IN_T10!$B$2:$AW$3000,42,FALSE))</f>
        <v>0</v>
      </c>
      <c r="AR163" s="2265">
        <f>IF(ISERROR(VLOOKUP($B163,IN_T10!$B$2:$AW$3000,43,FALSE))=TRUE,"",VLOOKUP($B163,IN_T10!$B$2:$AW$3000,43,FALSE))</f>
        <v>0</v>
      </c>
      <c r="AS163" s="2264">
        <f>IF(ISERROR(VLOOKUP($B163,IN_T10!$B$2:$AW$3000,44,FALSE))=TRUE,"",VLOOKUP($B163,IN_T10!$B$2:$AW$3000,44,FALSE))</f>
        <v>0</v>
      </c>
      <c r="AT163" s="2266">
        <f>IF(ISERROR(VLOOKUP($B163,IN_T10!$B$2:$AW$3000,45,FALSE))=TRUE,"",VLOOKUP($B163,IN_T10!$B$2:$AW$3000,45,FALSE))</f>
        <v>0</v>
      </c>
      <c r="AU163" s="1179">
        <f t="shared" si="9"/>
        <v>0</v>
      </c>
      <c r="AV163" s="1180">
        <f t="shared" si="9"/>
        <v>0</v>
      </c>
      <c r="AW163" s="1490" t="str">
        <f t="shared" si="10"/>
        <v>OK</v>
      </c>
      <c r="AX163" s="1488">
        <f>'t1'!K163-'t3'!C163-'t3'!E163-'t3'!G163-'t3'!I163+'t3'!K163+'t3'!M163+'t3'!O163</f>
        <v>0</v>
      </c>
      <c r="AY163" s="1489">
        <f>'t1'!L163-'t3'!D163-'t3'!F163-'t3'!H163-'t3'!J163+'t3'!L163+'t3'!N163+'t3'!P163</f>
        <v>0</v>
      </c>
      <c r="AZ163" s="937">
        <f>'t1'!M163</f>
        <v>0</v>
      </c>
    </row>
    <row r="164" spans="1:52" ht="17.25" customHeight="1" thickTop="1" thickBot="1" x14ac:dyDescent="0.3">
      <c r="A164" s="961" t="s">
        <v>623</v>
      </c>
      <c r="B164" s="1181"/>
      <c r="C164" s="1182">
        <f>SUM(C7:C163)</f>
        <v>0</v>
      </c>
      <c r="D164" s="1183">
        <f t="shared" ref="D164:AV164" si="11">SUM(D7:D163)</f>
        <v>0</v>
      </c>
      <c r="E164" s="1182">
        <f t="shared" si="11"/>
        <v>0</v>
      </c>
      <c r="F164" s="1183">
        <f t="shared" si="11"/>
        <v>0</v>
      </c>
      <c r="G164" s="1182">
        <f t="shared" si="11"/>
        <v>0</v>
      </c>
      <c r="H164" s="1183">
        <f t="shared" si="11"/>
        <v>0</v>
      </c>
      <c r="I164" s="1182">
        <f t="shared" si="11"/>
        <v>0</v>
      </c>
      <c r="J164" s="1183">
        <f t="shared" si="11"/>
        <v>0</v>
      </c>
      <c r="K164" s="1182">
        <f t="shared" si="11"/>
        <v>0</v>
      </c>
      <c r="L164" s="1183">
        <f t="shared" si="11"/>
        <v>0</v>
      </c>
      <c r="M164" s="1182">
        <f t="shared" si="11"/>
        <v>0</v>
      </c>
      <c r="N164" s="1183">
        <f t="shared" si="11"/>
        <v>0</v>
      </c>
      <c r="O164" s="1182">
        <f t="shared" si="11"/>
        <v>0</v>
      </c>
      <c r="P164" s="1183">
        <f t="shared" si="11"/>
        <v>0</v>
      </c>
      <c r="Q164" s="1182">
        <f t="shared" si="11"/>
        <v>0</v>
      </c>
      <c r="R164" s="1183">
        <f t="shared" si="11"/>
        <v>0</v>
      </c>
      <c r="S164" s="1182">
        <f t="shared" si="11"/>
        <v>0</v>
      </c>
      <c r="T164" s="1183">
        <f t="shared" si="11"/>
        <v>0</v>
      </c>
      <c r="U164" s="1182">
        <f t="shared" si="11"/>
        <v>503</v>
      </c>
      <c r="V164" s="1183">
        <f t="shared" si="11"/>
        <v>1112</v>
      </c>
      <c r="W164" s="1182">
        <f t="shared" si="11"/>
        <v>0</v>
      </c>
      <c r="X164" s="1183">
        <f t="shared" si="11"/>
        <v>0</v>
      </c>
      <c r="Y164" s="1182">
        <f t="shared" si="11"/>
        <v>0</v>
      </c>
      <c r="Z164" s="1183">
        <f t="shared" si="11"/>
        <v>0</v>
      </c>
      <c r="AA164" s="1182">
        <f t="shared" si="11"/>
        <v>0</v>
      </c>
      <c r="AB164" s="1183">
        <f t="shared" si="11"/>
        <v>0</v>
      </c>
      <c r="AC164" s="1182">
        <f t="shared" si="11"/>
        <v>0</v>
      </c>
      <c r="AD164" s="1183">
        <f t="shared" si="11"/>
        <v>0</v>
      </c>
      <c r="AE164" s="1182">
        <f t="shared" si="11"/>
        <v>0</v>
      </c>
      <c r="AF164" s="1183">
        <f t="shared" si="11"/>
        <v>0</v>
      </c>
      <c r="AG164" s="1182">
        <f t="shared" si="11"/>
        <v>0</v>
      </c>
      <c r="AH164" s="1183">
        <f t="shared" si="11"/>
        <v>0</v>
      </c>
      <c r="AI164" s="1182">
        <f t="shared" si="11"/>
        <v>0</v>
      </c>
      <c r="AJ164" s="1183">
        <f t="shared" si="11"/>
        <v>0</v>
      </c>
      <c r="AK164" s="1182">
        <f t="shared" si="11"/>
        <v>0</v>
      </c>
      <c r="AL164" s="1183">
        <f t="shared" si="11"/>
        <v>0</v>
      </c>
      <c r="AM164" s="1182">
        <f t="shared" si="11"/>
        <v>0</v>
      </c>
      <c r="AN164" s="1183">
        <f t="shared" si="11"/>
        <v>0</v>
      </c>
      <c r="AO164" s="1182">
        <f t="shared" si="11"/>
        <v>0</v>
      </c>
      <c r="AP164" s="1183">
        <f t="shared" si="11"/>
        <v>0</v>
      </c>
      <c r="AQ164" s="1182">
        <f t="shared" si="11"/>
        <v>0</v>
      </c>
      <c r="AR164" s="1183">
        <f t="shared" si="11"/>
        <v>0</v>
      </c>
      <c r="AS164" s="1182">
        <f t="shared" si="11"/>
        <v>0</v>
      </c>
      <c r="AT164" s="1183">
        <f t="shared" si="11"/>
        <v>0</v>
      </c>
      <c r="AU164" s="1182">
        <f t="shared" si="11"/>
        <v>503</v>
      </c>
      <c r="AV164" s="1184">
        <f t="shared" si="11"/>
        <v>1112</v>
      </c>
      <c r="AW164" s="1490" t="str">
        <f t="shared" si="10"/>
        <v>OK</v>
      </c>
      <c r="AX164" s="1488">
        <f>'t1'!K164-'t3'!C164-'t3'!E164-'t3'!G164-'t3'!I164+'t3'!K164+'t3'!M164+'t3'!O164</f>
        <v>503</v>
      </c>
      <c r="AY164" s="1489">
        <f>'t1'!L164-'t3'!D164-'t3'!F164-'t3'!H164-'t3'!J164+'t3'!L164+'t3'!N164+'t3'!P164</f>
        <v>1112</v>
      </c>
    </row>
    <row r="165" spans="1:52" ht="22.5" customHeight="1" x14ac:dyDescent="0.25">
      <c r="C165" s="2889" t="s">
        <v>624</v>
      </c>
      <c r="D165" s="2889"/>
      <c r="E165" s="2889"/>
      <c r="F165" s="2889"/>
      <c r="G165" s="2889"/>
      <c r="H165" s="2889"/>
      <c r="I165" s="2889"/>
      <c r="J165" s="2889"/>
      <c r="K165" s="2889"/>
      <c r="L165" s="2889"/>
      <c r="M165" s="2889"/>
      <c r="N165" s="2889"/>
      <c r="O165" s="2889"/>
      <c r="P165" s="2889"/>
      <c r="Q165" s="2889"/>
      <c r="R165" s="2889"/>
      <c r="S165" s="2889"/>
      <c r="T165" s="2889"/>
      <c r="U165" s="2889"/>
      <c r="V165" s="2889"/>
      <c r="W165" s="2889"/>
      <c r="X165" s="2889"/>
      <c r="Y165" s="2889"/>
      <c r="Z165" s="2889"/>
      <c r="AA165" s="2889" t="s">
        <v>624</v>
      </c>
      <c r="AB165" s="2889"/>
      <c r="AC165" s="2889"/>
      <c r="AD165" s="2889"/>
      <c r="AE165" s="2889"/>
      <c r="AF165" s="2889"/>
      <c r="AG165" s="2889"/>
      <c r="AH165" s="2889"/>
      <c r="AI165" s="2889"/>
      <c r="AJ165" s="2889"/>
      <c r="AK165" s="2889"/>
      <c r="AL165" s="2889"/>
      <c r="AM165" s="2889"/>
      <c r="AN165" s="2889"/>
      <c r="AO165" s="2889"/>
      <c r="AP165" s="2889"/>
      <c r="AQ165" s="2889"/>
      <c r="AR165" s="2889"/>
      <c r="AS165" s="2889"/>
      <c r="AT165" s="2889"/>
      <c r="AU165" s="2889"/>
      <c r="AV165" s="2889"/>
      <c r="AW165" s="1075"/>
      <c r="AX165" s="1075"/>
    </row>
    <row r="166" spans="1:52" ht="10.3" x14ac:dyDescent="0.25">
      <c r="C166" s="937" t="s">
        <v>2877</v>
      </c>
      <c r="D166" s="971"/>
      <c r="F166" s="971"/>
      <c r="AA166" s="937" t="s">
        <v>2877</v>
      </c>
      <c r="AB166" s="971"/>
      <c r="AD166" s="971"/>
    </row>
    <row r="167" spans="1:52" ht="22.5" customHeight="1" x14ac:dyDescent="0.25">
      <c r="C167" s="2834" t="s">
        <v>2880</v>
      </c>
      <c r="D167" s="2834"/>
      <c r="E167" s="2834"/>
      <c r="F167" s="2834"/>
      <c r="G167" s="2834"/>
      <c r="H167" s="2834"/>
      <c r="I167" s="2834"/>
      <c r="J167" s="2834"/>
      <c r="K167" s="2834"/>
      <c r="L167" s="2834"/>
      <c r="M167" s="2834"/>
      <c r="N167" s="2834"/>
      <c r="O167" s="2834"/>
      <c r="P167" s="2834"/>
      <c r="Q167" s="2834"/>
      <c r="R167" s="2834"/>
      <c r="S167" s="2834"/>
      <c r="T167" s="2834"/>
      <c r="U167" s="2834"/>
      <c r="V167" s="2834"/>
      <c r="W167" s="2834"/>
      <c r="X167" s="2834"/>
      <c r="Y167" s="2834"/>
      <c r="Z167" s="2834"/>
      <c r="AA167" s="2834" t="s">
        <v>2880</v>
      </c>
      <c r="AB167" s="2834"/>
      <c r="AC167" s="2834"/>
      <c r="AD167" s="2834"/>
      <c r="AE167" s="2834"/>
      <c r="AF167" s="2834"/>
      <c r="AG167" s="2834"/>
      <c r="AH167" s="2834"/>
      <c r="AI167" s="2834"/>
      <c r="AJ167" s="2834"/>
      <c r="AK167" s="2834"/>
      <c r="AL167" s="2834"/>
      <c r="AM167" s="2834"/>
      <c r="AN167" s="2834"/>
      <c r="AO167" s="2834"/>
      <c r="AP167" s="2834"/>
      <c r="AQ167" s="2834"/>
      <c r="AR167" s="2834"/>
      <c r="AS167" s="2834"/>
      <c r="AT167" s="2834"/>
      <c r="AU167" s="2834"/>
      <c r="AV167" s="2834"/>
      <c r="AW167" s="1076"/>
      <c r="AX167" s="1076"/>
    </row>
    <row r="168" spans="1:52" ht="10.3" x14ac:dyDescent="0.25">
      <c r="C168" s="937" t="s">
        <v>627</v>
      </c>
      <c r="D168" s="971"/>
      <c r="F168" s="971"/>
      <c r="AA168" s="937" t="s">
        <v>627</v>
      </c>
      <c r="AB168" s="971"/>
      <c r="AD168" s="971"/>
    </row>
  </sheetData>
  <sheetProtection password="8611" sheet="1" selectLockedCells="1"/>
  <mergeCells count="12">
    <mergeCell ref="C167:Z167"/>
    <mergeCell ref="AA167:AV167"/>
    <mergeCell ref="C3:Z3"/>
    <mergeCell ref="AA3:AV3"/>
    <mergeCell ref="G4:H4"/>
    <mergeCell ref="C165:Z165"/>
    <mergeCell ref="AA165:AV165"/>
    <mergeCell ref="A1:A2"/>
    <mergeCell ref="AA1:AS1"/>
    <mergeCell ref="S2:T2"/>
    <mergeCell ref="AO2:AV2"/>
    <mergeCell ref="C1:W1"/>
  </mergeCells>
  <conditionalFormatting sqref="A7:AV163">
    <cfRule type="expression" dxfId="107" priority="4" stopIfTrue="1">
      <formula>$AZ7&gt;0</formula>
    </cfRule>
  </conditionalFormatting>
  <conditionalFormatting sqref="U7:V159">
    <cfRule type="expression" dxfId="106" priority="3" stopIfTrue="1">
      <formula>$AZ7&gt;0</formula>
    </cfRule>
  </conditionalFormatting>
  <conditionalFormatting sqref="U7:V158">
    <cfRule type="expression" dxfId="105" priority="2" stopIfTrue="1">
      <formula>$AZ7&gt;0</formula>
    </cfRule>
  </conditionalFormatting>
  <conditionalFormatting sqref="U7:V158">
    <cfRule type="expression" dxfId="104" priority="1" stopIfTrue="1">
      <formula>$AZ7&gt;0</formula>
    </cfRule>
  </conditionalFormatting>
  <printOptions horizontalCentered="1" verticalCentered="1"/>
  <pageMargins left="0.2" right="0.2" top="0.17" bottom="0.16" header="0.17" footer="0.16"/>
  <pageSetup paperSize="9" scale="67" orientation="landscape" horizontalDpi="300" verticalDpi="4294967292" r:id="rId1"/>
  <headerFooter alignWithMargins="0"/>
  <rowBreaks count="1" manualBreakCount="1">
    <brk id="96" max="47" man="1"/>
  </rowBreaks>
  <colBreaks count="1" manualBreakCount="1">
    <brk id="24" max="145" man="1"/>
  </col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1">
    <tabColor rgb="FF92D050"/>
  </sheetPr>
  <dimension ref="A1:AV158"/>
  <sheetViews>
    <sheetView topLeftCell="A138" workbookViewId="0">
      <selection activeCell="E161" sqref="E161"/>
    </sheetView>
  </sheetViews>
  <sheetFormatPr defaultRowHeight="12.9" x14ac:dyDescent="0.35"/>
  <cols>
    <col min="1" max="1" width="50.3046875" bestFit="1" customWidth="1"/>
    <col min="2" max="2" width="10.84375" bestFit="1" customWidth="1"/>
  </cols>
  <sheetData>
    <row r="1" spans="1:48" x14ac:dyDescent="0.35">
      <c r="A1" s="1" t="s">
        <v>1883</v>
      </c>
      <c r="B1" s="1" t="s">
        <v>1884</v>
      </c>
      <c r="C1" s="1" t="s">
        <v>3075</v>
      </c>
      <c r="D1" s="1" t="s">
        <v>3076</v>
      </c>
      <c r="E1" s="1" t="s">
        <v>3077</v>
      </c>
      <c r="F1" s="1" t="s">
        <v>3078</v>
      </c>
      <c r="G1" s="1" t="s">
        <v>3079</v>
      </c>
      <c r="H1" s="1" t="s">
        <v>3080</v>
      </c>
      <c r="I1" s="1" t="s">
        <v>3081</v>
      </c>
      <c r="J1" s="1" t="s">
        <v>3082</v>
      </c>
      <c r="K1" s="1" t="s">
        <v>3083</v>
      </c>
      <c r="L1" s="1" t="s">
        <v>3084</v>
      </c>
      <c r="M1" s="1" t="s">
        <v>3085</v>
      </c>
      <c r="N1" s="1" t="s">
        <v>3086</v>
      </c>
      <c r="O1" s="1" t="s">
        <v>3087</v>
      </c>
      <c r="P1" s="1" t="s">
        <v>3088</v>
      </c>
      <c r="Q1" s="1" t="s">
        <v>3089</v>
      </c>
      <c r="R1" s="1" t="s">
        <v>3090</v>
      </c>
      <c r="S1" s="1" t="s">
        <v>3091</v>
      </c>
      <c r="T1" s="1" t="s">
        <v>3092</v>
      </c>
      <c r="U1" s="1" t="s">
        <v>3093</v>
      </c>
      <c r="V1" s="1" t="s">
        <v>3094</v>
      </c>
      <c r="W1" s="1" t="s">
        <v>3095</v>
      </c>
      <c r="X1" s="1" t="s">
        <v>3096</v>
      </c>
      <c r="Y1" s="1" t="s">
        <v>3097</v>
      </c>
      <c r="Z1" s="1" t="s">
        <v>3098</v>
      </c>
      <c r="AA1" s="1" t="s">
        <v>3099</v>
      </c>
      <c r="AB1" s="1" t="s">
        <v>3100</v>
      </c>
      <c r="AC1" s="1" t="s">
        <v>3101</v>
      </c>
      <c r="AD1" s="1" t="s">
        <v>3102</v>
      </c>
      <c r="AE1" s="1" t="s">
        <v>3103</v>
      </c>
      <c r="AF1" s="1" t="s">
        <v>3104</v>
      </c>
      <c r="AG1" s="1" t="s">
        <v>3105</v>
      </c>
      <c r="AH1" s="1" t="s">
        <v>3106</v>
      </c>
      <c r="AI1" s="1" t="s">
        <v>3107</v>
      </c>
      <c r="AJ1" s="1" t="s">
        <v>3108</v>
      </c>
      <c r="AK1" s="1" t="s">
        <v>3109</v>
      </c>
      <c r="AL1" s="1" t="s">
        <v>3110</v>
      </c>
      <c r="AM1" s="1" t="s">
        <v>3111</v>
      </c>
      <c r="AN1" s="1" t="s">
        <v>3112</v>
      </c>
      <c r="AO1" s="1" t="s">
        <v>3113</v>
      </c>
      <c r="AP1" s="1" t="s">
        <v>3114</v>
      </c>
      <c r="AQ1" s="1" t="s">
        <v>3115</v>
      </c>
      <c r="AR1" s="1" t="s">
        <v>3116</v>
      </c>
      <c r="AS1" s="1" t="s">
        <v>3117</v>
      </c>
      <c r="AT1" s="1" t="s">
        <v>3118</v>
      </c>
      <c r="AU1" s="1" t="s">
        <v>2930</v>
      </c>
      <c r="AV1" s="1" t="s">
        <v>2931</v>
      </c>
    </row>
    <row r="2" spans="1:48" x14ac:dyDescent="0.35">
      <c r="A2" s="1" t="s">
        <v>287</v>
      </c>
      <c r="B2" s="1" t="s">
        <v>288</v>
      </c>
      <c r="C2" s="1">
        <v>0</v>
      </c>
      <c r="D2" s="1">
        <v>0</v>
      </c>
      <c r="E2" s="1">
        <v>0</v>
      </c>
      <c r="F2" s="1">
        <v>0</v>
      </c>
      <c r="G2" s="1">
        <v>0</v>
      </c>
      <c r="H2" s="1">
        <v>0</v>
      </c>
      <c r="I2" s="1">
        <v>0</v>
      </c>
      <c r="J2" s="1">
        <v>0</v>
      </c>
      <c r="K2" s="1">
        <v>0</v>
      </c>
      <c r="L2" s="1">
        <v>0</v>
      </c>
      <c r="M2" s="1">
        <v>0</v>
      </c>
      <c r="N2" s="1">
        <v>0</v>
      </c>
      <c r="O2" s="1">
        <v>0</v>
      </c>
      <c r="P2" s="1">
        <v>0</v>
      </c>
      <c r="Q2" s="1">
        <v>0</v>
      </c>
      <c r="R2" s="1">
        <v>0</v>
      </c>
      <c r="S2" s="1">
        <v>0</v>
      </c>
      <c r="T2" s="1">
        <v>0</v>
      </c>
      <c r="U2" s="1">
        <v>0</v>
      </c>
      <c r="V2" s="1">
        <v>0</v>
      </c>
      <c r="W2" s="1">
        <v>0</v>
      </c>
      <c r="X2" s="1">
        <v>0</v>
      </c>
      <c r="Y2" s="1">
        <v>0</v>
      </c>
      <c r="Z2" s="1">
        <v>0</v>
      </c>
      <c r="AA2" s="1">
        <v>0</v>
      </c>
      <c r="AB2" s="1">
        <v>0</v>
      </c>
      <c r="AC2" s="1">
        <v>0</v>
      </c>
      <c r="AD2" s="1">
        <v>0</v>
      </c>
      <c r="AE2" s="1">
        <v>0</v>
      </c>
      <c r="AF2" s="1">
        <v>0</v>
      </c>
      <c r="AG2" s="1">
        <v>0</v>
      </c>
      <c r="AH2" s="1">
        <v>0</v>
      </c>
      <c r="AI2" s="1">
        <v>0</v>
      </c>
      <c r="AJ2" s="1">
        <v>0</v>
      </c>
      <c r="AK2" s="1">
        <v>0</v>
      </c>
      <c r="AL2" s="1">
        <v>0</v>
      </c>
      <c r="AM2" s="1">
        <v>0</v>
      </c>
      <c r="AN2" s="1">
        <v>0</v>
      </c>
      <c r="AO2" s="1">
        <v>0</v>
      </c>
      <c r="AP2" s="1">
        <v>0</v>
      </c>
      <c r="AQ2" s="1">
        <v>0</v>
      </c>
      <c r="AR2" s="1">
        <v>0</v>
      </c>
      <c r="AS2" s="1">
        <v>0</v>
      </c>
      <c r="AT2" s="1">
        <v>0</v>
      </c>
      <c r="AU2" s="1">
        <v>0</v>
      </c>
      <c r="AV2" s="1">
        <v>0</v>
      </c>
    </row>
    <row r="3" spans="1:48" x14ac:dyDescent="0.35">
      <c r="A3" s="1" t="s">
        <v>291</v>
      </c>
      <c r="B3" s="1" t="s">
        <v>292</v>
      </c>
      <c r="C3" s="1">
        <v>0</v>
      </c>
      <c r="D3" s="1">
        <v>0</v>
      </c>
      <c r="E3" s="1">
        <v>0</v>
      </c>
      <c r="F3" s="1">
        <v>0</v>
      </c>
      <c r="G3" s="1">
        <v>0</v>
      </c>
      <c r="H3" s="1">
        <v>0</v>
      </c>
      <c r="I3" s="1">
        <v>0</v>
      </c>
      <c r="J3" s="1">
        <v>0</v>
      </c>
      <c r="K3" s="1">
        <v>0</v>
      </c>
      <c r="L3" s="1">
        <v>0</v>
      </c>
      <c r="M3" s="1">
        <v>0</v>
      </c>
      <c r="N3" s="1">
        <v>0</v>
      </c>
      <c r="O3" s="1">
        <v>0</v>
      </c>
      <c r="P3" s="1">
        <v>0</v>
      </c>
      <c r="Q3" s="1">
        <v>0</v>
      </c>
      <c r="R3" s="1">
        <v>0</v>
      </c>
      <c r="S3" s="1">
        <v>0</v>
      </c>
      <c r="T3" s="1">
        <v>0</v>
      </c>
      <c r="U3" s="1">
        <v>0</v>
      </c>
      <c r="V3" s="1">
        <v>0</v>
      </c>
      <c r="W3" s="1">
        <v>0</v>
      </c>
      <c r="X3" s="1">
        <v>0</v>
      </c>
      <c r="Y3" s="1">
        <v>0</v>
      </c>
      <c r="Z3" s="1">
        <v>0</v>
      </c>
      <c r="AA3" s="1">
        <v>0</v>
      </c>
      <c r="AB3" s="1">
        <v>0</v>
      </c>
      <c r="AC3" s="1">
        <v>0</v>
      </c>
      <c r="AD3" s="1">
        <v>0</v>
      </c>
      <c r="AE3" s="1">
        <v>0</v>
      </c>
      <c r="AF3" s="1">
        <v>0</v>
      </c>
      <c r="AG3" s="1">
        <v>0</v>
      </c>
      <c r="AH3" s="1">
        <v>0</v>
      </c>
      <c r="AI3" s="1">
        <v>0</v>
      </c>
      <c r="AJ3" s="1">
        <v>0</v>
      </c>
      <c r="AK3" s="1">
        <v>0</v>
      </c>
      <c r="AL3" s="1">
        <v>0</v>
      </c>
      <c r="AM3" s="1">
        <v>0</v>
      </c>
      <c r="AN3" s="1">
        <v>0</v>
      </c>
      <c r="AO3" s="1">
        <v>0</v>
      </c>
      <c r="AP3" s="1">
        <v>0</v>
      </c>
      <c r="AQ3" s="1">
        <v>0</v>
      </c>
      <c r="AR3" s="1">
        <v>0</v>
      </c>
      <c r="AS3" s="1">
        <v>0</v>
      </c>
      <c r="AT3" s="1">
        <v>0</v>
      </c>
      <c r="AU3" s="1">
        <v>0</v>
      </c>
      <c r="AV3" s="1">
        <v>0</v>
      </c>
    </row>
    <row r="4" spans="1:48" x14ac:dyDescent="0.35">
      <c r="A4" s="1" t="s">
        <v>293</v>
      </c>
      <c r="B4" s="1" t="s">
        <v>294</v>
      </c>
      <c r="C4" s="1">
        <v>0</v>
      </c>
      <c r="D4" s="1">
        <v>0</v>
      </c>
      <c r="E4" s="1">
        <v>0</v>
      </c>
      <c r="F4" s="1">
        <v>0</v>
      </c>
      <c r="G4" s="1">
        <v>0</v>
      </c>
      <c r="H4" s="1">
        <v>0</v>
      </c>
      <c r="I4" s="1">
        <v>0</v>
      </c>
      <c r="J4" s="1">
        <v>0</v>
      </c>
      <c r="K4" s="1">
        <v>0</v>
      </c>
      <c r="L4" s="1">
        <v>0</v>
      </c>
      <c r="M4" s="1">
        <v>0</v>
      </c>
      <c r="N4" s="1">
        <v>0</v>
      </c>
      <c r="O4" s="1">
        <v>0</v>
      </c>
      <c r="P4" s="1">
        <v>0</v>
      </c>
      <c r="Q4" s="1">
        <v>0</v>
      </c>
      <c r="R4" s="1">
        <v>0</v>
      </c>
      <c r="S4" s="1">
        <v>0</v>
      </c>
      <c r="T4" s="1">
        <v>0</v>
      </c>
      <c r="U4" s="1">
        <v>0</v>
      </c>
      <c r="V4" s="1">
        <v>0</v>
      </c>
      <c r="W4" s="1">
        <v>0</v>
      </c>
      <c r="X4" s="1">
        <v>0</v>
      </c>
      <c r="Y4" s="1">
        <v>0</v>
      </c>
      <c r="Z4" s="1">
        <v>0</v>
      </c>
      <c r="AA4" s="1">
        <v>0</v>
      </c>
      <c r="AB4" s="1">
        <v>0</v>
      </c>
      <c r="AC4" s="1">
        <v>0</v>
      </c>
      <c r="AD4" s="1">
        <v>0</v>
      </c>
      <c r="AE4" s="1">
        <v>0</v>
      </c>
      <c r="AF4" s="1">
        <v>0</v>
      </c>
      <c r="AG4" s="1">
        <v>0</v>
      </c>
      <c r="AH4" s="1">
        <v>0</v>
      </c>
      <c r="AI4" s="1">
        <v>0</v>
      </c>
      <c r="AJ4" s="1">
        <v>0</v>
      </c>
      <c r="AK4" s="1">
        <v>0</v>
      </c>
      <c r="AL4" s="1">
        <v>0</v>
      </c>
      <c r="AM4" s="1">
        <v>0</v>
      </c>
      <c r="AN4" s="1">
        <v>0</v>
      </c>
      <c r="AO4" s="1">
        <v>0</v>
      </c>
      <c r="AP4" s="1">
        <v>0</v>
      </c>
      <c r="AQ4" s="1">
        <v>0</v>
      </c>
      <c r="AR4" s="1">
        <v>0</v>
      </c>
      <c r="AS4" s="1">
        <v>0</v>
      </c>
      <c r="AT4" s="1">
        <v>0</v>
      </c>
      <c r="AU4" s="1">
        <v>0</v>
      </c>
      <c r="AV4" s="1">
        <v>0</v>
      </c>
    </row>
    <row r="5" spans="1:48" x14ac:dyDescent="0.35">
      <c r="A5" s="1" t="s">
        <v>295</v>
      </c>
      <c r="B5" s="1" t="s">
        <v>296</v>
      </c>
      <c r="C5" s="1">
        <v>0</v>
      </c>
      <c r="D5" s="1">
        <v>0</v>
      </c>
      <c r="E5" s="1">
        <v>0</v>
      </c>
      <c r="F5" s="1">
        <v>0</v>
      </c>
      <c r="G5" s="1">
        <v>0</v>
      </c>
      <c r="H5" s="1">
        <v>0</v>
      </c>
      <c r="I5" s="1">
        <v>0</v>
      </c>
      <c r="J5" s="1">
        <v>0</v>
      </c>
      <c r="K5" s="1">
        <v>0</v>
      </c>
      <c r="L5" s="1">
        <v>0</v>
      </c>
      <c r="M5" s="1">
        <v>0</v>
      </c>
      <c r="N5" s="1">
        <v>0</v>
      </c>
      <c r="O5" s="1">
        <v>0</v>
      </c>
      <c r="P5" s="1">
        <v>0</v>
      </c>
      <c r="Q5" s="1">
        <v>0</v>
      </c>
      <c r="R5" s="1">
        <v>0</v>
      </c>
      <c r="S5" s="1">
        <v>0</v>
      </c>
      <c r="T5" s="1">
        <v>0</v>
      </c>
      <c r="U5" s="1">
        <v>0</v>
      </c>
      <c r="V5" s="1">
        <v>0</v>
      </c>
      <c r="W5" s="1">
        <v>0</v>
      </c>
      <c r="X5" s="1">
        <v>0</v>
      </c>
      <c r="Y5" s="1">
        <v>0</v>
      </c>
      <c r="Z5" s="1">
        <v>0</v>
      </c>
      <c r="AA5" s="1">
        <v>0</v>
      </c>
      <c r="AB5" s="1">
        <v>0</v>
      </c>
      <c r="AC5" s="1">
        <v>0</v>
      </c>
      <c r="AD5" s="1">
        <v>0</v>
      </c>
      <c r="AE5" s="1">
        <v>0</v>
      </c>
      <c r="AF5" s="1">
        <v>0</v>
      </c>
      <c r="AG5" s="1">
        <v>0</v>
      </c>
      <c r="AH5" s="1">
        <v>0</v>
      </c>
      <c r="AI5" s="1">
        <v>0</v>
      </c>
      <c r="AJ5" s="1">
        <v>0</v>
      </c>
      <c r="AK5" s="1">
        <v>0</v>
      </c>
      <c r="AL5" s="1">
        <v>0</v>
      </c>
      <c r="AM5" s="1">
        <v>0</v>
      </c>
      <c r="AN5" s="1">
        <v>0</v>
      </c>
      <c r="AO5" s="1">
        <v>0</v>
      </c>
      <c r="AP5" s="1">
        <v>0</v>
      </c>
      <c r="AQ5" s="1">
        <v>0</v>
      </c>
      <c r="AR5" s="1">
        <v>0</v>
      </c>
      <c r="AS5" s="1">
        <v>0</v>
      </c>
      <c r="AT5" s="1">
        <v>0</v>
      </c>
      <c r="AU5" s="1">
        <v>0</v>
      </c>
      <c r="AV5" s="1">
        <v>0</v>
      </c>
    </row>
    <row r="6" spans="1:48" x14ac:dyDescent="0.35">
      <c r="A6" s="1" t="s">
        <v>297</v>
      </c>
      <c r="B6" s="1" t="s">
        <v>298</v>
      </c>
      <c r="C6" s="1">
        <v>0</v>
      </c>
      <c r="D6" s="1">
        <v>0</v>
      </c>
      <c r="E6" s="1">
        <v>0</v>
      </c>
      <c r="F6" s="1">
        <v>0</v>
      </c>
      <c r="G6" s="1">
        <v>0</v>
      </c>
      <c r="H6" s="1">
        <v>0</v>
      </c>
      <c r="I6" s="1">
        <v>0</v>
      </c>
      <c r="J6" s="1">
        <v>0</v>
      </c>
      <c r="K6" s="1">
        <v>0</v>
      </c>
      <c r="L6" s="1">
        <v>0</v>
      </c>
      <c r="M6" s="1">
        <v>0</v>
      </c>
      <c r="N6" s="1">
        <v>0</v>
      </c>
      <c r="O6" s="1">
        <v>0</v>
      </c>
      <c r="P6" s="1">
        <v>0</v>
      </c>
      <c r="Q6" s="1">
        <v>0</v>
      </c>
      <c r="R6" s="1">
        <v>0</v>
      </c>
      <c r="S6" s="1">
        <v>0</v>
      </c>
      <c r="T6" s="1">
        <v>0</v>
      </c>
      <c r="U6" s="1">
        <v>0</v>
      </c>
      <c r="V6" s="1">
        <v>0</v>
      </c>
      <c r="W6" s="1">
        <v>0</v>
      </c>
      <c r="X6" s="1">
        <v>0</v>
      </c>
      <c r="Y6" s="1">
        <v>0</v>
      </c>
      <c r="Z6" s="1">
        <v>0</v>
      </c>
      <c r="AA6" s="1">
        <v>0</v>
      </c>
      <c r="AB6" s="1">
        <v>0</v>
      </c>
      <c r="AC6" s="1">
        <v>0</v>
      </c>
      <c r="AD6" s="1">
        <v>0</v>
      </c>
      <c r="AE6" s="1">
        <v>0</v>
      </c>
      <c r="AF6" s="1">
        <v>0</v>
      </c>
      <c r="AG6" s="1">
        <v>0</v>
      </c>
      <c r="AH6" s="1">
        <v>0</v>
      </c>
      <c r="AI6" s="1">
        <v>0</v>
      </c>
      <c r="AJ6" s="1">
        <v>0</v>
      </c>
      <c r="AK6" s="1">
        <v>0</v>
      </c>
      <c r="AL6" s="1">
        <v>0</v>
      </c>
      <c r="AM6" s="1">
        <v>0</v>
      </c>
      <c r="AN6" s="1">
        <v>0</v>
      </c>
      <c r="AO6" s="1">
        <v>0</v>
      </c>
      <c r="AP6" s="1">
        <v>0</v>
      </c>
      <c r="AQ6" s="1">
        <v>0</v>
      </c>
      <c r="AR6" s="1">
        <v>0</v>
      </c>
      <c r="AS6" s="1">
        <v>0</v>
      </c>
      <c r="AT6" s="1">
        <v>0</v>
      </c>
      <c r="AU6" s="1">
        <v>0</v>
      </c>
      <c r="AV6" s="1">
        <v>0</v>
      </c>
    </row>
    <row r="7" spans="1:48" x14ac:dyDescent="0.35">
      <c r="A7" s="1" t="s">
        <v>301</v>
      </c>
      <c r="B7" s="1" t="s">
        <v>302</v>
      </c>
      <c r="C7" s="1">
        <v>0</v>
      </c>
      <c r="D7" s="1">
        <v>0</v>
      </c>
      <c r="E7" s="1">
        <v>0</v>
      </c>
      <c r="F7" s="1">
        <v>0</v>
      </c>
      <c r="G7" s="1">
        <v>0</v>
      </c>
      <c r="H7" s="1">
        <v>0</v>
      </c>
      <c r="I7" s="1">
        <v>0</v>
      </c>
      <c r="J7" s="1">
        <v>0</v>
      </c>
      <c r="K7" s="1">
        <v>0</v>
      </c>
      <c r="L7" s="1">
        <v>0</v>
      </c>
      <c r="M7" s="1">
        <v>0</v>
      </c>
      <c r="N7" s="1">
        <v>0</v>
      </c>
      <c r="O7" s="1">
        <v>0</v>
      </c>
      <c r="P7" s="1">
        <v>0</v>
      </c>
      <c r="Q7" s="1">
        <v>0</v>
      </c>
      <c r="R7" s="1">
        <v>0</v>
      </c>
      <c r="S7" s="1">
        <v>0</v>
      </c>
      <c r="T7" s="1">
        <v>0</v>
      </c>
      <c r="U7" s="1">
        <v>0</v>
      </c>
      <c r="V7" s="1">
        <v>0</v>
      </c>
      <c r="W7" s="1">
        <v>0</v>
      </c>
      <c r="X7" s="1">
        <v>0</v>
      </c>
      <c r="Y7" s="1">
        <v>0</v>
      </c>
      <c r="Z7" s="1">
        <v>0</v>
      </c>
      <c r="AA7" s="1">
        <v>0</v>
      </c>
      <c r="AB7" s="1">
        <v>0</v>
      </c>
      <c r="AC7" s="1">
        <v>0</v>
      </c>
      <c r="AD7" s="1">
        <v>0</v>
      </c>
      <c r="AE7" s="1">
        <v>0</v>
      </c>
      <c r="AF7" s="1">
        <v>0</v>
      </c>
      <c r="AG7" s="1">
        <v>0</v>
      </c>
      <c r="AH7" s="1">
        <v>0</v>
      </c>
      <c r="AI7" s="1">
        <v>0</v>
      </c>
      <c r="AJ7" s="1">
        <v>0</v>
      </c>
      <c r="AK7" s="1">
        <v>0</v>
      </c>
      <c r="AL7" s="1">
        <v>0</v>
      </c>
      <c r="AM7" s="1">
        <v>0</v>
      </c>
      <c r="AN7" s="1">
        <v>0</v>
      </c>
      <c r="AO7" s="1">
        <v>0</v>
      </c>
      <c r="AP7" s="1">
        <v>0</v>
      </c>
      <c r="AQ7" s="1">
        <v>0</v>
      </c>
      <c r="AR7" s="1">
        <v>0</v>
      </c>
      <c r="AS7" s="1">
        <v>0</v>
      </c>
      <c r="AT7" s="1">
        <v>0</v>
      </c>
      <c r="AU7" s="1">
        <v>0</v>
      </c>
      <c r="AV7" s="1">
        <v>0</v>
      </c>
    </row>
    <row r="8" spans="1:48" x14ac:dyDescent="0.35">
      <c r="A8" s="1" t="s">
        <v>303</v>
      </c>
      <c r="B8" s="1" t="s">
        <v>304</v>
      </c>
      <c r="C8" s="1">
        <v>0</v>
      </c>
      <c r="D8" s="1">
        <v>0</v>
      </c>
      <c r="E8" s="1">
        <v>0</v>
      </c>
      <c r="F8" s="1">
        <v>0</v>
      </c>
      <c r="G8" s="1">
        <v>0</v>
      </c>
      <c r="H8" s="1">
        <v>0</v>
      </c>
      <c r="I8" s="1">
        <v>0</v>
      </c>
      <c r="J8" s="1">
        <v>0</v>
      </c>
      <c r="K8" s="1">
        <v>0</v>
      </c>
      <c r="L8" s="1">
        <v>0</v>
      </c>
      <c r="M8" s="1">
        <v>0</v>
      </c>
      <c r="N8" s="1">
        <v>0</v>
      </c>
      <c r="O8" s="1">
        <v>0</v>
      </c>
      <c r="P8" s="1">
        <v>0</v>
      </c>
      <c r="Q8" s="1">
        <v>0</v>
      </c>
      <c r="R8" s="1">
        <v>0</v>
      </c>
      <c r="S8" s="1">
        <v>0</v>
      </c>
      <c r="T8" s="1">
        <v>0</v>
      </c>
      <c r="U8" s="1">
        <v>0</v>
      </c>
      <c r="V8" s="1">
        <v>0</v>
      </c>
      <c r="W8" s="1">
        <v>0</v>
      </c>
      <c r="X8" s="1">
        <v>0</v>
      </c>
      <c r="Y8" s="1">
        <v>0</v>
      </c>
      <c r="Z8" s="1">
        <v>0</v>
      </c>
      <c r="AA8" s="1">
        <v>0</v>
      </c>
      <c r="AB8" s="1">
        <v>0</v>
      </c>
      <c r="AC8" s="1">
        <v>0</v>
      </c>
      <c r="AD8" s="1">
        <v>0</v>
      </c>
      <c r="AE8" s="1">
        <v>0</v>
      </c>
      <c r="AF8" s="1">
        <v>0</v>
      </c>
      <c r="AG8" s="1">
        <v>0</v>
      </c>
      <c r="AH8" s="1">
        <v>0</v>
      </c>
      <c r="AI8" s="1">
        <v>0</v>
      </c>
      <c r="AJ8" s="1">
        <v>0</v>
      </c>
      <c r="AK8" s="1">
        <v>0</v>
      </c>
      <c r="AL8" s="1">
        <v>0</v>
      </c>
      <c r="AM8" s="1">
        <v>0</v>
      </c>
      <c r="AN8" s="1">
        <v>0</v>
      </c>
      <c r="AO8" s="1">
        <v>0</v>
      </c>
      <c r="AP8" s="1">
        <v>0</v>
      </c>
      <c r="AQ8" s="1">
        <v>0</v>
      </c>
      <c r="AR8" s="1">
        <v>0</v>
      </c>
      <c r="AS8" s="1">
        <v>0</v>
      </c>
      <c r="AT8" s="1">
        <v>0</v>
      </c>
      <c r="AU8" s="1">
        <v>0</v>
      </c>
      <c r="AV8" s="1">
        <v>0</v>
      </c>
    </row>
    <row r="9" spans="1:48" x14ac:dyDescent="0.35">
      <c r="A9" s="1" t="s">
        <v>305</v>
      </c>
      <c r="B9" s="1" t="s">
        <v>306</v>
      </c>
      <c r="C9" s="1">
        <v>0</v>
      </c>
      <c r="D9" s="1">
        <v>0</v>
      </c>
      <c r="E9" s="1">
        <v>0</v>
      </c>
      <c r="F9" s="1">
        <v>0</v>
      </c>
      <c r="G9" s="1">
        <v>0</v>
      </c>
      <c r="H9" s="1">
        <v>0</v>
      </c>
      <c r="I9" s="1">
        <v>0</v>
      </c>
      <c r="J9" s="1">
        <v>0</v>
      </c>
      <c r="K9" s="1">
        <v>0</v>
      </c>
      <c r="L9" s="1">
        <v>0</v>
      </c>
      <c r="M9" s="1">
        <v>0</v>
      </c>
      <c r="N9" s="1">
        <v>0</v>
      </c>
      <c r="O9" s="1">
        <v>0</v>
      </c>
      <c r="P9" s="1">
        <v>0</v>
      </c>
      <c r="Q9" s="1">
        <v>0</v>
      </c>
      <c r="R9" s="1">
        <v>0</v>
      </c>
      <c r="S9" s="1">
        <v>0</v>
      </c>
      <c r="T9" s="1">
        <v>0</v>
      </c>
      <c r="U9" s="1">
        <v>0</v>
      </c>
      <c r="V9" s="1">
        <v>0</v>
      </c>
      <c r="W9" s="1">
        <v>0</v>
      </c>
      <c r="X9" s="1">
        <v>0</v>
      </c>
      <c r="Y9" s="1">
        <v>0</v>
      </c>
      <c r="Z9" s="1">
        <v>0</v>
      </c>
      <c r="AA9" s="1">
        <v>0</v>
      </c>
      <c r="AB9" s="1">
        <v>0</v>
      </c>
      <c r="AC9" s="1">
        <v>0</v>
      </c>
      <c r="AD9" s="1">
        <v>0</v>
      </c>
      <c r="AE9" s="1">
        <v>0</v>
      </c>
      <c r="AF9" s="1">
        <v>0</v>
      </c>
      <c r="AG9" s="1">
        <v>0</v>
      </c>
      <c r="AH9" s="1">
        <v>0</v>
      </c>
      <c r="AI9" s="1">
        <v>0</v>
      </c>
      <c r="AJ9" s="1">
        <v>0</v>
      </c>
      <c r="AK9" s="1">
        <v>0</v>
      </c>
      <c r="AL9" s="1">
        <v>0</v>
      </c>
      <c r="AM9" s="1">
        <v>0</v>
      </c>
      <c r="AN9" s="1">
        <v>0</v>
      </c>
      <c r="AO9" s="1">
        <v>0</v>
      </c>
      <c r="AP9" s="1">
        <v>0</v>
      </c>
      <c r="AQ9" s="1">
        <v>0</v>
      </c>
      <c r="AR9" s="1">
        <v>0</v>
      </c>
      <c r="AS9" s="1">
        <v>0</v>
      </c>
      <c r="AT9" s="1">
        <v>0</v>
      </c>
      <c r="AU9" s="1">
        <v>0</v>
      </c>
      <c r="AV9" s="1">
        <v>0</v>
      </c>
    </row>
    <row r="10" spans="1:48" x14ac:dyDescent="0.35">
      <c r="A10" s="1" t="s">
        <v>307</v>
      </c>
      <c r="B10" s="1" t="s">
        <v>308</v>
      </c>
      <c r="C10" s="1">
        <v>0</v>
      </c>
      <c r="D10" s="1">
        <v>0</v>
      </c>
      <c r="E10" s="1">
        <v>0</v>
      </c>
      <c r="F10" s="1">
        <v>0</v>
      </c>
      <c r="G10" s="1">
        <v>0</v>
      </c>
      <c r="H10" s="1">
        <v>0</v>
      </c>
      <c r="I10" s="1">
        <v>0</v>
      </c>
      <c r="J10" s="1">
        <v>0</v>
      </c>
      <c r="K10" s="1">
        <v>0</v>
      </c>
      <c r="L10" s="1">
        <v>0</v>
      </c>
      <c r="M10" s="1">
        <v>0</v>
      </c>
      <c r="N10" s="1">
        <v>0</v>
      </c>
      <c r="O10" s="1">
        <v>0</v>
      </c>
      <c r="P10" s="1">
        <v>0</v>
      </c>
      <c r="Q10" s="1">
        <v>0</v>
      </c>
      <c r="R10" s="1">
        <v>0</v>
      </c>
      <c r="S10" s="1">
        <v>0</v>
      </c>
      <c r="T10" s="1">
        <v>0</v>
      </c>
      <c r="U10" s="1">
        <v>0</v>
      </c>
      <c r="V10" s="1">
        <v>0</v>
      </c>
      <c r="W10" s="1">
        <v>0</v>
      </c>
      <c r="X10" s="1">
        <v>0</v>
      </c>
      <c r="Y10" s="1">
        <v>0</v>
      </c>
      <c r="Z10" s="1">
        <v>0</v>
      </c>
      <c r="AA10" s="1">
        <v>0</v>
      </c>
      <c r="AB10" s="1">
        <v>0</v>
      </c>
      <c r="AC10" s="1">
        <v>0</v>
      </c>
      <c r="AD10" s="1">
        <v>0</v>
      </c>
      <c r="AE10" s="1">
        <v>0</v>
      </c>
      <c r="AF10" s="1">
        <v>0</v>
      </c>
      <c r="AG10" s="1">
        <v>0</v>
      </c>
      <c r="AH10" s="1">
        <v>0</v>
      </c>
      <c r="AI10" s="1">
        <v>0</v>
      </c>
      <c r="AJ10" s="1">
        <v>0</v>
      </c>
      <c r="AK10" s="1">
        <v>0</v>
      </c>
      <c r="AL10" s="1">
        <v>0</v>
      </c>
      <c r="AM10" s="1">
        <v>0</v>
      </c>
      <c r="AN10" s="1">
        <v>0</v>
      </c>
      <c r="AO10" s="1">
        <v>0</v>
      </c>
      <c r="AP10" s="1">
        <v>0</v>
      </c>
      <c r="AQ10" s="1">
        <v>0</v>
      </c>
      <c r="AR10" s="1">
        <v>0</v>
      </c>
      <c r="AS10" s="1">
        <v>0</v>
      </c>
      <c r="AT10" s="1">
        <v>0</v>
      </c>
      <c r="AU10" s="1">
        <v>0</v>
      </c>
      <c r="AV10" s="1">
        <v>0</v>
      </c>
    </row>
    <row r="11" spans="1:48" x14ac:dyDescent="0.35">
      <c r="A11" s="1" t="s">
        <v>309</v>
      </c>
      <c r="B11" s="1" t="s">
        <v>310</v>
      </c>
      <c r="C11" s="1">
        <v>0</v>
      </c>
      <c r="D11" s="1">
        <v>0</v>
      </c>
      <c r="E11" s="1">
        <v>0</v>
      </c>
      <c r="F11" s="1">
        <v>0</v>
      </c>
      <c r="G11" s="1">
        <v>0</v>
      </c>
      <c r="H11" s="1">
        <v>0</v>
      </c>
      <c r="I11" s="1">
        <v>0</v>
      </c>
      <c r="J11" s="1">
        <v>0</v>
      </c>
      <c r="K11" s="1">
        <v>0</v>
      </c>
      <c r="L11" s="1">
        <v>0</v>
      </c>
      <c r="M11" s="1">
        <v>0</v>
      </c>
      <c r="N11" s="1">
        <v>0</v>
      </c>
      <c r="O11" s="1">
        <v>0</v>
      </c>
      <c r="P11" s="1">
        <v>0</v>
      </c>
      <c r="Q11" s="1">
        <v>0</v>
      </c>
      <c r="R11" s="1">
        <v>0</v>
      </c>
      <c r="S11" s="1">
        <v>0</v>
      </c>
      <c r="T11" s="1">
        <v>0</v>
      </c>
      <c r="U11" s="1">
        <v>0</v>
      </c>
      <c r="V11" s="1">
        <v>0</v>
      </c>
      <c r="W11" s="1">
        <v>0</v>
      </c>
      <c r="X11" s="1">
        <v>0</v>
      </c>
      <c r="Y11" s="1">
        <v>0</v>
      </c>
      <c r="Z11" s="1">
        <v>0</v>
      </c>
      <c r="AA11" s="1">
        <v>0</v>
      </c>
      <c r="AB11" s="1">
        <v>0</v>
      </c>
      <c r="AC11" s="1">
        <v>0</v>
      </c>
      <c r="AD11" s="1">
        <v>0</v>
      </c>
      <c r="AE11" s="1">
        <v>0</v>
      </c>
      <c r="AF11" s="1">
        <v>0</v>
      </c>
      <c r="AG11" s="1">
        <v>0</v>
      </c>
      <c r="AH11" s="1">
        <v>0</v>
      </c>
      <c r="AI11" s="1">
        <v>0</v>
      </c>
      <c r="AJ11" s="1">
        <v>0</v>
      </c>
      <c r="AK11" s="1">
        <v>0</v>
      </c>
      <c r="AL11" s="1">
        <v>0</v>
      </c>
      <c r="AM11" s="1">
        <v>0</v>
      </c>
      <c r="AN11" s="1">
        <v>0</v>
      </c>
      <c r="AO11" s="1">
        <v>0</v>
      </c>
      <c r="AP11" s="1">
        <v>0</v>
      </c>
      <c r="AQ11" s="1">
        <v>0</v>
      </c>
      <c r="AR11" s="1">
        <v>0</v>
      </c>
      <c r="AS11" s="1">
        <v>0</v>
      </c>
      <c r="AT11" s="1">
        <v>0</v>
      </c>
      <c r="AU11" s="1">
        <v>0</v>
      </c>
      <c r="AV11" s="1">
        <v>0</v>
      </c>
    </row>
    <row r="12" spans="1:48" x14ac:dyDescent="0.35">
      <c r="A12" s="1" t="s">
        <v>311</v>
      </c>
      <c r="B12" s="1" t="s">
        <v>312</v>
      </c>
      <c r="C12" s="1">
        <v>0</v>
      </c>
      <c r="D12" s="1">
        <v>0</v>
      </c>
      <c r="E12" s="1">
        <v>0</v>
      </c>
      <c r="F12" s="1">
        <v>0</v>
      </c>
      <c r="G12" s="1">
        <v>0</v>
      </c>
      <c r="H12" s="1">
        <v>0</v>
      </c>
      <c r="I12" s="1">
        <v>0</v>
      </c>
      <c r="J12" s="1">
        <v>0</v>
      </c>
      <c r="K12" s="1">
        <v>0</v>
      </c>
      <c r="L12" s="1">
        <v>0</v>
      </c>
      <c r="M12" s="1">
        <v>0</v>
      </c>
      <c r="N12" s="1">
        <v>0</v>
      </c>
      <c r="O12" s="1">
        <v>0</v>
      </c>
      <c r="P12" s="1">
        <v>0</v>
      </c>
      <c r="Q12" s="1">
        <v>0</v>
      </c>
      <c r="R12" s="1">
        <v>0</v>
      </c>
      <c r="S12" s="1">
        <v>0</v>
      </c>
      <c r="T12" s="1">
        <v>0</v>
      </c>
      <c r="U12" s="1">
        <v>0</v>
      </c>
      <c r="V12" s="1">
        <v>0</v>
      </c>
      <c r="W12" s="1">
        <v>0</v>
      </c>
      <c r="X12" s="1">
        <v>0</v>
      </c>
      <c r="Y12" s="1">
        <v>0</v>
      </c>
      <c r="Z12" s="1">
        <v>0</v>
      </c>
      <c r="AA12" s="1">
        <v>0</v>
      </c>
      <c r="AB12" s="1">
        <v>0</v>
      </c>
      <c r="AC12" s="1">
        <v>0</v>
      </c>
      <c r="AD12" s="1">
        <v>0</v>
      </c>
      <c r="AE12" s="1">
        <v>0</v>
      </c>
      <c r="AF12" s="1">
        <v>0</v>
      </c>
      <c r="AG12" s="1">
        <v>0</v>
      </c>
      <c r="AH12" s="1">
        <v>0</v>
      </c>
      <c r="AI12" s="1">
        <v>0</v>
      </c>
      <c r="AJ12" s="1">
        <v>0</v>
      </c>
      <c r="AK12" s="1">
        <v>0</v>
      </c>
      <c r="AL12" s="1">
        <v>0</v>
      </c>
      <c r="AM12" s="1">
        <v>0</v>
      </c>
      <c r="AN12" s="1">
        <v>0</v>
      </c>
      <c r="AO12" s="1">
        <v>0</v>
      </c>
      <c r="AP12" s="1">
        <v>0</v>
      </c>
      <c r="AQ12" s="1">
        <v>0</v>
      </c>
      <c r="AR12" s="1">
        <v>0</v>
      </c>
      <c r="AS12" s="1">
        <v>0</v>
      </c>
      <c r="AT12" s="1">
        <v>0</v>
      </c>
      <c r="AU12" s="1">
        <v>0</v>
      </c>
      <c r="AV12" s="1">
        <v>0</v>
      </c>
    </row>
    <row r="13" spans="1:48" x14ac:dyDescent="0.35">
      <c r="A13" s="1" t="s">
        <v>313</v>
      </c>
      <c r="B13" s="1" t="s">
        <v>314</v>
      </c>
      <c r="C13" s="1">
        <v>0</v>
      </c>
      <c r="D13" s="1">
        <v>0</v>
      </c>
      <c r="E13" s="1">
        <v>0</v>
      </c>
      <c r="F13" s="1">
        <v>0</v>
      </c>
      <c r="G13" s="1">
        <v>0</v>
      </c>
      <c r="H13" s="1">
        <v>0</v>
      </c>
      <c r="I13" s="1">
        <v>0</v>
      </c>
      <c r="J13" s="1">
        <v>0</v>
      </c>
      <c r="K13" s="1">
        <v>0</v>
      </c>
      <c r="L13" s="1">
        <v>0</v>
      </c>
      <c r="M13" s="1">
        <v>0</v>
      </c>
      <c r="N13" s="1">
        <v>0</v>
      </c>
      <c r="O13" s="1">
        <v>0</v>
      </c>
      <c r="P13" s="1">
        <v>0</v>
      </c>
      <c r="Q13" s="1">
        <v>0</v>
      </c>
      <c r="R13" s="1">
        <v>0</v>
      </c>
      <c r="S13" s="1">
        <v>0</v>
      </c>
      <c r="T13" s="1">
        <v>0</v>
      </c>
      <c r="U13" s="1">
        <v>0</v>
      </c>
      <c r="V13" s="1">
        <v>0</v>
      </c>
      <c r="W13" s="1">
        <v>0</v>
      </c>
      <c r="X13" s="1">
        <v>0</v>
      </c>
      <c r="Y13" s="1">
        <v>0</v>
      </c>
      <c r="Z13" s="1">
        <v>0</v>
      </c>
      <c r="AA13" s="1">
        <v>0</v>
      </c>
      <c r="AB13" s="1">
        <v>0</v>
      </c>
      <c r="AC13" s="1">
        <v>0</v>
      </c>
      <c r="AD13" s="1">
        <v>0</v>
      </c>
      <c r="AE13" s="1">
        <v>0</v>
      </c>
      <c r="AF13" s="1">
        <v>0</v>
      </c>
      <c r="AG13" s="1">
        <v>0</v>
      </c>
      <c r="AH13" s="1">
        <v>0</v>
      </c>
      <c r="AI13" s="1">
        <v>0</v>
      </c>
      <c r="AJ13" s="1">
        <v>0</v>
      </c>
      <c r="AK13" s="1">
        <v>0</v>
      </c>
      <c r="AL13" s="1">
        <v>0</v>
      </c>
      <c r="AM13" s="1">
        <v>0</v>
      </c>
      <c r="AN13" s="1">
        <v>0</v>
      </c>
      <c r="AO13" s="1">
        <v>0</v>
      </c>
      <c r="AP13" s="1">
        <v>0</v>
      </c>
      <c r="AQ13" s="1">
        <v>0</v>
      </c>
      <c r="AR13" s="1">
        <v>0</v>
      </c>
      <c r="AS13" s="1">
        <v>0</v>
      </c>
      <c r="AT13" s="1">
        <v>0</v>
      </c>
      <c r="AU13" s="1">
        <v>0</v>
      </c>
      <c r="AV13" s="1">
        <v>0</v>
      </c>
    </row>
    <row r="14" spans="1:48" x14ac:dyDescent="0.35">
      <c r="A14" s="1" t="s">
        <v>316</v>
      </c>
      <c r="B14" s="1" t="s">
        <v>317</v>
      </c>
      <c r="C14" s="1">
        <v>0</v>
      </c>
      <c r="D14" s="1">
        <v>0</v>
      </c>
      <c r="E14" s="1">
        <v>0</v>
      </c>
      <c r="F14" s="1">
        <v>0</v>
      </c>
      <c r="G14" s="1">
        <v>0</v>
      </c>
      <c r="H14" s="1">
        <v>0</v>
      </c>
      <c r="I14" s="1">
        <v>0</v>
      </c>
      <c r="J14" s="1">
        <v>0</v>
      </c>
      <c r="K14" s="1">
        <v>0</v>
      </c>
      <c r="L14" s="1">
        <v>0</v>
      </c>
      <c r="M14" s="1">
        <v>0</v>
      </c>
      <c r="N14" s="1">
        <v>0</v>
      </c>
      <c r="O14" s="1">
        <v>0</v>
      </c>
      <c r="P14" s="1">
        <v>0</v>
      </c>
      <c r="Q14" s="1">
        <v>0</v>
      </c>
      <c r="R14" s="1">
        <v>0</v>
      </c>
      <c r="S14" s="1">
        <v>0</v>
      </c>
      <c r="T14" s="1">
        <v>0</v>
      </c>
      <c r="U14" s="1">
        <v>0</v>
      </c>
      <c r="V14" s="1">
        <v>0</v>
      </c>
      <c r="W14" s="1">
        <v>0</v>
      </c>
      <c r="X14" s="1">
        <v>0</v>
      </c>
      <c r="Y14" s="1">
        <v>0</v>
      </c>
      <c r="Z14" s="1">
        <v>0</v>
      </c>
      <c r="AA14" s="1">
        <v>0</v>
      </c>
      <c r="AB14" s="1">
        <v>0</v>
      </c>
      <c r="AC14" s="1">
        <v>0</v>
      </c>
      <c r="AD14" s="1">
        <v>0</v>
      </c>
      <c r="AE14" s="1">
        <v>0</v>
      </c>
      <c r="AF14" s="1">
        <v>0</v>
      </c>
      <c r="AG14" s="1">
        <v>0</v>
      </c>
      <c r="AH14" s="1">
        <v>0</v>
      </c>
      <c r="AI14" s="1">
        <v>0</v>
      </c>
      <c r="AJ14" s="1">
        <v>0</v>
      </c>
      <c r="AK14" s="1">
        <v>0</v>
      </c>
      <c r="AL14" s="1">
        <v>0</v>
      </c>
      <c r="AM14" s="1">
        <v>0</v>
      </c>
      <c r="AN14" s="1">
        <v>0</v>
      </c>
      <c r="AO14" s="1">
        <v>0</v>
      </c>
      <c r="AP14" s="1">
        <v>0</v>
      </c>
      <c r="AQ14" s="1">
        <v>0</v>
      </c>
      <c r="AR14" s="1">
        <v>0</v>
      </c>
      <c r="AS14" s="1">
        <v>0</v>
      </c>
      <c r="AT14" s="1">
        <v>0</v>
      </c>
      <c r="AU14" s="1">
        <v>0</v>
      </c>
      <c r="AV14" s="1">
        <v>0</v>
      </c>
    </row>
    <row r="15" spans="1:48" x14ac:dyDescent="0.35">
      <c r="A15" s="1" t="s">
        <v>318</v>
      </c>
      <c r="B15" s="1" t="s">
        <v>319</v>
      </c>
      <c r="C15" s="1">
        <v>0</v>
      </c>
      <c r="D15" s="1">
        <v>0</v>
      </c>
      <c r="E15" s="1">
        <v>0</v>
      </c>
      <c r="F15" s="1">
        <v>0</v>
      </c>
      <c r="G15" s="1">
        <v>0</v>
      </c>
      <c r="H15" s="1">
        <v>0</v>
      </c>
      <c r="I15" s="1">
        <v>0</v>
      </c>
      <c r="J15" s="1">
        <v>0</v>
      </c>
      <c r="K15" s="1">
        <v>0</v>
      </c>
      <c r="L15" s="1">
        <v>0</v>
      </c>
      <c r="M15" s="1">
        <v>0</v>
      </c>
      <c r="N15" s="1">
        <v>0</v>
      </c>
      <c r="O15" s="1">
        <v>0</v>
      </c>
      <c r="P15" s="1">
        <v>0</v>
      </c>
      <c r="Q15" s="1">
        <v>0</v>
      </c>
      <c r="R15" s="1">
        <v>0</v>
      </c>
      <c r="S15" s="1">
        <v>0</v>
      </c>
      <c r="T15" s="1">
        <v>0</v>
      </c>
      <c r="U15" s="1">
        <v>0</v>
      </c>
      <c r="V15" s="1">
        <v>0</v>
      </c>
      <c r="W15" s="1">
        <v>0</v>
      </c>
      <c r="X15" s="1">
        <v>0</v>
      </c>
      <c r="Y15" s="1">
        <v>0</v>
      </c>
      <c r="Z15" s="1">
        <v>0</v>
      </c>
      <c r="AA15" s="1">
        <v>0</v>
      </c>
      <c r="AB15" s="1">
        <v>0</v>
      </c>
      <c r="AC15" s="1">
        <v>0</v>
      </c>
      <c r="AD15" s="1">
        <v>0</v>
      </c>
      <c r="AE15" s="1">
        <v>0</v>
      </c>
      <c r="AF15" s="1">
        <v>0</v>
      </c>
      <c r="AG15" s="1">
        <v>0</v>
      </c>
      <c r="AH15" s="1">
        <v>0</v>
      </c>
      <c r="AI15" s="1">
        <v>0</v>
      </c>
      <c r="AJ15" s="1">
        <v>0</v>
      </c>
      <c r="AK15" s="1">
        <v>0</v>
      </c>
      <c r="AL15" s="1">
        <v>0</v>
      </c>
      <c r="AM15" s="1">
        <v>0</v>
      </c>
      <c r="AN15" s="1">
        <v>0</v>
      </c>
      <c r="AO15" s="1">
        <v>0</v>
      </c>
      <c r="AP15" s="1">
        <v>0</v>
      </c>
      <c r="AQ15" s="1">
        <v>0</v>
      </c>
      <c r="AR15" s="1">
        <v>0</v>
      </c>
      <c r="AS15" s="1">
        <v>0</v>
      </c>
      <c r="AT15" s="1">
        <v>0</v>
      </c>
      <c r="AU15" s="1">
        <v>0</v>
      </c>
      <c r="AV15" s="1">
        <v>0</v>
      </c>
    </row>
    <row r="16" spans="1:48" x14ac:dyDescent="0.35">
      <c r="A16" s="1" t="s">
        <v>320</v>
      </c>
      <c r="B16" s="1" t="s">
        <v>321</v>
      </c>
      <c r="C16" s="1">
        <v>0</v>
      </c>
      <c r="D16" s="1">
        <v>0</v>
      </c>
      <c r="E16" s="1">
        <v>0</v>
      </c>
      <c r="F16" s="1">
        <v>0</v>
      </c>
      <c r="G16" s="1">
        <v>0</v>
      </c>
      <c r="H16" s="1">
        <v>0</v>
      </c>
      <c r="I16" s="1">
        <v>0</v>
      </c>
      <c r="J16" s="1">
        <v>0</v>
      </c>
      <c r="K16" s="1">
        <v>0</v>
      </c>
      <c r="L16" s="1">
        <v>0</v>
      </c>
      <c r="M16" s="1">
        <v>0</v>
      </c>
      <c r="N16" s="1">
        <v>0</v>
      </c>
      <c r="O16" s="1">
        <v>0</v>
      </c>
      <c r="P16" s="1">
        <v>0</v>
      </c>
      <c r="Q16" s="1">
        <v>0</v>
      </c>
      <c r="R16" s="1">
        <v>0</v>
      </c>
      <c r="S16" s="1">
        <v>0</v>
      </c>
      <c r="T16" s="1">
        <v>0</v>
      </c>
      <c r="U16" s="1">
        <v>0</v>
      </c>
      <c r="V16" s="1">
        <v>0</v>
      </c>
      <c r="W16" s="1">
        <v>0</v>
      </c>
      <c r="X16" s="1">
        <v>0</v>
      </c>
      <c r="Y16" s="1">
        <v>0</v>
      </c>
      <c r="Z16" s="1">
        <v>0</v>
      </c>
      <c r="AA16" s="1">
        <v>0</v>
      </c>
      <c r="AB16" s="1">
        <v>0</v>
      </c>
      <c r="AC16" s="1">
        <v>0</v>
      </c>
      <c r="AD16" s="1">
        <v>0</v>
      </c>
      <c r="AE16" s="1">
        <v>0</v>
      </c>
      <c r="AF16" s="1">
        <v>0</v>
      </c>
      <c r="AG16" s="1">
        <v>0</v>
      </c>
      <c r="AH16" s="1">
        <v>0</v>
      </c>
      <c r="AI16" s="1">
        <v>0</v>
      </c>
      <c r="AJ16" s="1">
        <v>0</v>
      </c>
      <c r="AK16" s="1">
        <v>0</v>
      </c>
      <c r="AL16" s="1">
        <v>0</v>
      </c>
      <c r="AM16" s="1">
        <v>0</v>
      </c>
      <c r="AN16" s="1">
        <v>0</v>
      </c>
      <c r="AO16" s="1">
        <v>0</v>
      </c>
      <c r="AP16" s="1">
        <v>0</v>
      </c>
      <c r="AQ16" s="1">
        <v>0</v>
      </c>
      <c r="AR16" s="1">
        <v>0</v>
      </c>
      <c r="AS16" s="1">
        <v>0</v>
      </c>
      <c r="AT16" s="1">
        <v>0</v>
      </c>
      <c r="AU16" s="1">
        <v>0</v>
      </c>
      <c r="AV16" s="1">
        <v>0</v>
      </c>
    </row>
    <row r="17" spans="1:48" x14ac:dyDescent="0.35">
      <c r="A17" s="1" t="s">
        <v>322</v>
      </c>
      <c r="B17" s="1" t="s">
        <v>323</v>
      </c>
      <c r="C17" s="1">
        <v>0</v>
      </c>
      <c r="D17" s="1">
        <v>0</v>
      </c>
      <c r="E17" s="1">
        <v>0</v>
      </c>
      <c r="F17" s="1">
        <v>0</v>
      </c>
      <c r="G17" s="1">
        <v>0</v>
      </c>
      <c r="H17" s="1">
        <v>0</v>
      </c>
      <c r="I17" s="1">
        <v>0</v>
      </c>
      <c r="J17" s="1">
        <v>0</v>
      </c>
      <c r="K17" s="1">
        <v>0</v>
      </c>
      <c r="L17" s="1">
        <v>0</v>
      </c>
      <c r="M17" s="1">
        <v>0</v>
      </c>
      <c r="N17" s="1">
        <v>0</v>
      </c>
      <c r="O17" s="1">
        <v>0</v>
      </c>
      <c r="P17" s="1">
        <v>0</v>
      </c>
      <c r="Q17" s="1">
        <v>0</v>
      </c>
      <c r="R17" s="1">
        <v>0</v>
      </c>
      <c r="S17" s="1">
        <v>0</v>
      </c>
      <c r="T17" s="1">
        <v>0</v>
      </c>
      <c r="U17" s="1">
        <v>0</v>
      </c>
      <c r="V17" s="1">
        <v>0</v>
      </c>
      <c r="W17" s="1">
        <v>0</v>
      </c>
      <c r="X17" s="1">
        <v>0</v>
      </c>
      <c r="Y17" s="1">
        <v>0</v>
      </c>
      <c r="Z17" s="1">
        <v>0</v>
      </c>
      <c r="AA17" s="1">
        <v>0</v>
      </c>
      <c r="AB17" s="1">
        <v>0</v>
      </c>
      <c r="AC17" s="1">
        <v>0</v>
      </c>
      <c r="AD17" s="1">
        <v>0</v>
      </c>
      <c r="AE17" s="1">
        <v>0</v>
      </c>
      <c r="AF17" s="1">
        <v>0</v>
      </c>
      <c r="AG17" s="1">
        <v>0</v>
      </c>
      <c r="AH17" s="1">
        <v>0</v>
      </c>
      <c r="AI17" s="1">
        <v>0</v>
      </c>
      <c r="AJ17" s="1">
        <v>0</v>
      </c>
      <c r="AK17" s="1">
        <v>0</v>
      </c>
      <c r="AL17" s="1">
        <v>0</v>
      </c>
      <c r="AM17" s="1">
        <v>0</v>
      </c>
      <c r="AN17" s="1">
        <v>0</v>
      </c>
      <c r="AO17" s="1">
        <v>0</v>
      </c>
      <c r="AP17" s="1">
        <v>0</v>
      </c>
      <c r="AQ17" s="1">
        <v>0</v>
      </c>
      <c r="AR17" s="1">
        <v>0</v>
      </c>
      <c r="AS17" s="1">
        <v>0</v>
      </c>
      <c r="AT17" s="1">
        <v>0</v>
      </c>
      <c r="AU17" s="1">
        <v>0</v>
      </c>
      <c r="AV17" s="1">
        <v>0</v>
      </c>
    </row>
    <row r="18" spans="1:48" x14ac:dyDescent="0.35">
      <c r="A18" s="1" t="s">
        <v>324</v>
      </c>
      <c r="B18" s="1" t="s">
        <v>325</v>
      </c>
      <c r="C18" s="1">
        <v>0</v>
      </c>
      <c r="D18" s="1">
        <v>0</v>
      </c>
      <c r="E18" s="1">
        <v>0</v>
      </c>
      <c r="F18" s="1">
        <v>0</v>
      </c>
      <c r="G18" s="1">
        <v>0</v>
      </c>
      <c r="H18" s="1">
        <v>0</v>
      </c>
      <c r="I18" s="1">
        <v>0</v>
      </c>
      <c r="J18" s="1">
        <v>0</v>
      </c>
      <c r="K18" s="1">
        <v>0</v>
      </c>
      <c r="L18" s="1">
        <v>0</v>
      </c>
      <c r="M18" s="1">
        <v>0</v>
      </c>
      <c r="N18" s="1">
        <v>0</v>
      </c>
      <c r="O18" s="1">
        <v>0</v>
      </c>
      <c r="P18" s="1">
        <v>0</v>
      </c>
      <c r="Q18" s="1">
        <v>0</v>
      </c>
      <c r="R18" s="1">
        <v>0</v>
      </c>
      <c r="S18" s="1">
        <v>0</v>
      </c>
      <c r="T18" s="1">
        <v>0</v>
      </c>
      <c r="U18" s="1">
        <v>0</v>
      </c>
      <c r="V18" s="1">
        <v>0</v>
      </c>
      <c r="W18" s="1">
        <v>0</v>
      </c>
      <c r="X18" s="1">
        <v>0</v>
      </c>
      <c r="Y18" s="1">
        <v>0</v>
      </c>
      <c r="Z18" s="1">
        <v>0</v>
      </c>
      <c r="AA18" s="1">
        <v>0</v>
      </c>
      <c r="AB18" s="1">
        <v>0</v>
      </c>
      <c r="AC18" s="1">
        <v>0</v>
      </c>
      <c r="AD18" s="1">
        <v>0</v>
      </c>
      <c r="AE18" s="1">
        <v>0</v>
      </c>
      <c r="AF18" s="1">
        <v>0</v>
      </c>
      <c r="AG18" s="1">
        <v>0</v>
      </c>
      <c r="AH18" s="1">
        <v>0</v>
      </c>
      <c r="AI18" s="1">
        <v>0</v>
      </c>
      <c r="AJ18" s="1">
        <v>0</v>
      </c>
      <c r="AK18" s="1">
        <v>0</v>
      </c>
      <c r="AL18" s="1">
        <v>0</v>
      </c>
      <c r="AM18" s="1">
        <v>0</v>
      </c>
      <c r="AN18" s="1">
        <v>0</v>
      </c>
      <c r="AO18" s="1">
        <v>0</v>
      </c>
      <c r="AP18" s="1">
        <v>0</v>
      </c>
      <c r="AQ18" s="1">
        <v>0</v>
      </c>
      <c r="AR18" s="1">
        <v>0</v>
      </c>
      <c r="AS18" s="1">
        <v>0</v>
      </c>
      <c r="AT18" s="1">
        <v>0</v>
      </c>
      <c r="AU18" s="1">
        <v>0</v>
      </c>
      <c r="AV18" s="1">
        <v>0</v>
      </c>
    </row>
    <row r="19" spans="1:48" x14ac:dyDescent="0.35">
      <c r="A19" s="1" t="s">
        <v>326</v>
      </c>
      <c r="B19" s="1" t="s">
        <v>327</v>
      </c>
      <c r="C19" s="1">
        <v>0</v>
      </c>
      <c r="D19" s="1">
        <v>0</v>
      </c>
      <c r="E19" s="1">
        <v>0</v>
      </c>
      <c r="F19" s="1">
        <v>0</v>
      </c>
      <c r="G19" s="1">
        <v>0</v>
      </c>
      <c r="H19" s="1">
        <v>0</v>
      </c>
      <c r="I19" s="1">
        <v>0</v>
      </c>
      <c r="J19" s="1">
        <v>0</v>
      </c>
      <c r="K19" s="1">
        <v>0</v>
      </c>
      <c r="L19" s="1">
        <v>0</v>
      </c>
      <c r="M19" s="1">
        <v>0</v>
      </c>
      <c r="N19" s="1">
        <v>0</v>
      </c>
      <c r="O19" s="1">
        <v>0</v>
      </c>
      <c r="P19" s="1">
        <v>0</v>
      </c>
      <c r="Q19" s="1">
        <v>0</v>
      </c>
      <c r="R19" s="1">
        <v>0</v>
      </c>
      <c r="S19" s="1">
        <v>0</v>
      </c>
      <c r="T19" s="1">
        <v>0</v>
      </c>
      <c r="U19" s="1">
        <v>0</v>
      </c>
      <c r="V19" s="1">
        <v>0</v>
      </c>
      <c r="W19" s="1">
        <v>0</v>
      </c>
      <c r="X19" s="1">
        <v>0</v>
      </c>
      <c r="Y19" s="1">
        <v>0</v>
      </c>
      <c r="Z19" s="1">
        <v>0</v>
      </c>
      <c r="AA19" s="1">
        <v>0</v>
      </c>
      <c r="AB19" s="1">
        <v>0</v>
      </c>
      <c r="AC19" s="1">
        <v>0</v>
      </c>
      <c r="AD19" s="1">
        <v>0</v>
      </c>
      <c r="AE19" s="1">
        <v>0</v>
      </c>
      <c r="AF19" s="1">
        <v>0</v>
      </c>
      <c r="AG19" s="1">
        <v>0</v>
      </c>
      <c r="AH19" s="1">
        <v>0</v>
      </c>
      <c r="AI19" s="1">
        <v>0</v>
      </c>
      <c r="AJ19" s="1">
        <v>0</v>
      </c>
      <c r="AK19" s="1">
        <v>0</v>
      </c>
      <c r="AL19" s="1">
        <v>0</v>
      </c>
      <c r="AM19" s="1">
        <v>0</v>
      </c>
      <c r="AN19" s="1">
        <v>0</v>
      </c>
      <c r="AO19" s="1">
        <v>0</v>
      </c>
      <c r="AP19" s="1">
        <v>0</v>
      </c>
      <c r="AQ19" s="1">
        <v>0</v>
      </c>
      <c r="AR19" s="1">
        <v>0</v>
      </c>
      <c r="AS19" s="1">
        <v>0</v>
      </c>
      <c r="AT19" s="1">
        <v>0</v>
      </c>
      <c r="AU19" s="1">
        <v>0</v>
      </c>
      <c r="AV19" s="1">
        <v>0</v>
      </c>
    </row>
    <row r="20" spans="1:48" x14ac:dyDescent="0.35">
      <c r="A20" s="1" t="s">
        <v>328</v>
      </c>
      <c r="B20" s="1" t="s">
        <v>329</v>
      </c>
      <c r="C20" s="1">
        <v>0</v>
      </c>
      <c r="D20" s="1">
        <v>0</v>
      </c>
      <c r="E20" s="1">
        <v>0</v>
      </c>
      <c r="F20" s="1">
        <v>0</v>
      </c>
      <c r="G20" s="1">
        <v>0</v>
      </c>
      <c r="H20" s="1">
        <v>0</v>
      </c>
      <c r="I20" s="1">
        <v>0</v>
      </c>
      <c r="J20" s="1">
        <v>0</v>
      </c>
      <c r="K20" s="1">
        <v>0</v>
      </c>
      <c r="L20" s="1">
        <v>0</v>
      </c>
      <c r="M20" s="1">
        <v>0</v>
      </c>
      <c r="N20" s="1">
        <v>0</v>
      </c>
      <c r="O20" s="1">
        <v>0</v>
      </c>
      <c r="P20" s="1">
        <v>0</v>
      </c>
      <c r="Q20" s="1">
        <v>0</v>
      </c>
      <c r="R20" s="1">
        <v>0</v>
      </c>
      <c r="S20" s="1">
        <v>0</v>
      </c>
      <c r="T20" s="1">
        <v>0</v>
      </c>
      <c r="U20" s="1">
        <v>0</v>
      </c>
      <c r="V20" s="1">
        <v>0</v>
      </c>
      <c r="W20" s="1">
        <v>0</v>
      </c>
      <c r="X20" s="1">
        <v>0</v>
      </c>
      <c r="Y20" s="1">
        <v>0</v>
      </c>
      <c r="Z20" s="1">
        <v>0</v>
      </c>
      <c r="AA20" s="1">
        <v>0</v>
      </c>
      <c r="AB20" s="1">
        <v>0</v>
      </c>
      <c r="AC20" s="1">
        <v>0</v>
      </c>
      <c r="AD20" s="1">
        <v>0</v>
      </c>
      <c r="AE20" s="1">
        <v>0</v>
      </c>
      <c r="AF20" s="1">
        <v>0</v>
      </c>
      <c r="AG20" s="1">
        <v>0</v>
      </c>
      <c r="AH20" s="1">
        <v>0</v>
      </c>
      <c r="AI20" s="1">
        <v>0</v>
      </c>
      <c r="AJ20" s="1">
        <v>0</v>
      </c>
      <c r="AK20" s="1">
        <v>0</v>
      </c>
      <c r="AL20" s="1">
        <v>0</v>
      </c>
      <c r="AM20" s="1">
        <v>0</v>
      </c>
      <c r="AN20" s="1">
        <v>0</v>
      </c>
      <c r="AO20" s="1">
        <v>0</v>
      </c>
      <c r="AP20" s="1">
        <v>0</v>
      </c>
      <c r="AQ20" s="1">
        <v>0</v>
      </c>
      <c r="AR20" s="1">
        <v>0</v>
      </c>
      <c r="AS20" s="1">
        <v>0</v>
      </c>
      <c r="AT20" s="1">
        <v>0</v>
      </c>
      <c r="AU20" s="1">
        <v>0</v>
      </c>
      <c r="AV20" s="1">
        <v>0</v>
      </c>
    </row>
    <row r="21" spans="1:48" x14ac:dyDescent="0.35">
      <c r="A21" s="1" t="s">
        <v>331</v>
      </c>
      <c r="B21" s="1" t="s">
        <v>332</v>
      </c>
      <c r="C21" s="1">
        <v>0</v>
      </c>
      <c r="D21" s="1">
        <v>0</v>
      </c>
      <c r="E21" s="1">
        <v>0</v>
      </c>
      <c r="F21" s="1">
        <v>0</v>
      </c>
      <c r="G21" s="1">
        <v>0</v>
      </c>
      <c r="H21" s="1">
        <v>0</v>
      </c>
      <c r="I21" s="1">
        <v>0</v>
      </c>
      <c r="J21" s="1">
        <v>0</v>
      </c>
      <c r="K21" s="1">
        <v>0</v>
      </c>
      <c r="L21" s="1">
        <v>0</v>
      </c>
      <c r="M21" s="1">
        <v>0</v>
      </c>
      <c r="N21" s="1">
        <v>0</v>
      </c>
      <c r="O21" s="1">
        <v>0</v>
      </c>
      <c r="P21" s="1">
        <v>0</v>
      </c>
      <c r="Q21" s="1">
        <v>0</v>
      </c>
      <c r="R21" s="1">
        <v>0</v>
      </c>
      <c r="S21" s="1">
        <v>0</v>
      </c>
      <c r="T21" s="1">
        <v>0</v>
      </c>
      <c r="U21" s="1">
        <v>0</v>
      </c>
      <c r="V21" s="1">
        <v>0</v>
      </c>
      <c r="W21" s="1">
        <v>0</v>
      </c>
      <c r="X21" s="1">
        <v>0</v>
      </c>
      <c r="Y21" s="1">
        <v>0</v>
      </c>
      <c r="Z21" s="1">
        <v>0</v>
      </c>
      <c r="AA21" s="1">
        <v>0</v>
      </c>
      <c r="AB21" s="1">
        <v>0</v>
      </c>
      <c r="AC21" s="1">
        <v>0</v>
      </c>
      <c r="AD21" s="1">
        <v>0</v>
      </c>
      <c r="AE21" s="1">
        <v>0</v>
      </c>
      <c r="AF21" s="1">
        <v>0</v>
      </c>
      <c r="AG21" s="1">
        <v>0</v>
      </c>
      <c r="AH21" s="1">
        <v>0</v>
      </c>
      <c r="AI21" s="1">
        <v>0</v>
      </c>
      <c r="AJ21" s="1">
        <v>0</v>
      </c>
      <c r="AK21" s="1">
        <v>0</v>
      </c>
      <c r="AL21" s="1">
        <v>0</v>
      </c>
      <c r="AM21" s="1">
        <v>0</v>
      </c>
      <c r="AN21" s="1">
        <v>0</v>
      </c>
      <c r="AO21" s="1">
        <v>0</v>
      </c>
      <c r="AP21" s="1">
        <v>0</v>
      </c>
      <c r="AQ21" s="1">
        <v>0</v>
      </c>
      <c r="AR21" s="1">
        <v>0</v>
      </c>
      <c r="AS21" s="1">
        <v>0</v>
      </c>
      <c r="AT21" s="1">
        <v>0</v>
      </c>
      <c r="AU21" s="1">
        <v>0</v>
      </c>
      <c r="AV21" s="1">
        <v>0</v>
      </c>
    </row>
    <row r="22" spans="1:48" x14ac:dyDescent="0.35">
      <c r="A22" s="1" t="s">
        <v>333</v>
      </c>
      <c r="B22" s="1" t="s">
        <v>334</v>
      </c>
      <c r="C22" s="1">
        <v>0</v>
      </c>
      <c r="D22" s="1">
        <v>0</v>
      </c>
      <c r="E22" s="1">
        <v>0</v>
      </c>
      <c r="F22" s="1">
        <v>0</v>
      </c>
      <c r="G22" s="1">
        <v>0</v>
      </c>
      <c r="H22" s="1">
        <v>0</v>
      </c>
      <c r="I22" s="1">
        <v>0</v>
      </c>
      <c r="J22" s="1">
        <v>0</v>
      </c>
      <c r="K22" s="1">
        <v>0</v>
      </c>
      <c r="L22" s="1">
        <v>0</v>
      </c>
      <c r="M22" s="1">
        <v>0</v>
      </c>
      <c r="N22" s="1">
        <v>0</v>
      </c>
      <c r="O22" s="1">
        <v>0</v>
      </c>
      <c r="P22" s="1">
        <v>0</v>
      </c>
      <c r="Q22" s="1">
        <v>0</v>
      </c>
      <c r="R22" s="1">
        <v>0</v>
      </c>
      <c r="S22" s="1">
        <v>0</v>
      </c>
      <c r="T22" s="1">
        <v>0</v>
      </c>
      <c r="U22" s="1">
        <v>0</v>
      </c>
      <c r="V22" s="1">
        <v>0</v>
      </c>
      <c r="W22" s="1">
        <v>0</v>
      </c>
      <c r="X22" s="1">
        <v>0</v>
      </c>
      <c r="Y22" s="1">
        <v>0</v>
      </c>
      <c r="Z22" s="1">
        <v>0</v>
      </c>
      <c r="AA22" s="1">
        <v>0</v>
      </c>
      <c r="AB22" s="1">
        <v>0</v>
      </c>
      <c r="AC22" s="1">
        <v>0</v>
      </c>
      <c r="AD22" s="1">
        <v>0</v>
      </c>
      <c r="AE22" s="1">
        <v>0</v>
      </c>
      <c r="AF22" s="1">
        <v>0</v>
      </c>
      <c r="AG22" s="1">
        <v>0</v>
      </c>
      <c r="AH22" s="1">
        <v>0</v>
      </c>
      <c r="AI22" s="1">
        <v>0</v>
      </c>
      <c r="AJ22" s="1">
        <v>0</v>
      </c>
      <c r="AK22" s="1">
        <v>0</v>
      </c>
      <c r="AL22" s="1">
        <v>0</v>
      </c>
      <c r="AM22" s="1">
        <v>0</v>
      </c>
      <c r="AN22" s="1">
        <v>0</v>
      </c>
      <c r="AO22" s="1">
        <v>0</v>
      </c>
      <c r="AP22" s="1">
        <v>0</v>
      </c>
      <c r="AQ22" s="1">
        <v>0</v>
      </c>
      <c r="AR22" s="1">
        <v>0</v>
      </c>
      <c r="AS22" s="1">
        <v>0</v>
      </c>
      <c r="AT22" s="1">
        <v>0</v>
      </c>
      <c r="AU22" s="1">
        <v>0</v>
      </c>
      <c r="AV22" s="1">
        <v>0</v>
      </c>
    </row>
    <row r="23" spans="1:48" x14ac:dyDescent="0.35">
      <c r="A23" s="1" t="s">
        <v>335</v>
      </c>
      <c r="B23" s="1" t="s">
        <v>336</v>
      </c>
      <c r="C23" s="1">
        <v>0</v>
      </c>
      <c r="D23" s="1">
        <v>0</v>
      </c>
      <c r="E23" s="1">
        <v>0</v>
      </c>
      <c r="F23" s="1">
        <v>0</v>
      </c>
      <c r="G23" s="1">
        <v>0</v>
      </c>
      <c r="H23" s="1">
        <v>0</v>
      </c>
      <c r="I23" s="1">
        <v>0</v>
      </c>
      <c r="J23" s="1">
        <v>0</v>
      </c>
      <c r="K23" s="1">
        <v>0</v>
      </c>
      <c r="L23" s="1">
        <v>0</v>
      </c>
      <c r="M23" s="1">
        <v>0</v>
      </c>
      <c r="N23" s="1">
        <v>0</v>
      </c>
      <c r="O23" s="1">
        <v>0</v>
      </c>
      <c r="P23" s="1">
        <v>0</v>
      </c>
      <c r="Q23" s="1">
        <v>0</v>
      </c>
      <c r="R23" s="1">
        <v>0</v>
      </c>
      <c r="S23" s="1">
        <v>0</v>
      </c>
      <c r="T23" s="1">
        <v>0</v>
      </c>
      <c r="U23" s="1">
        <v>0</v>
      </c>
      <c r="V23" s="1">
        <v>0</v>
      </c>
      <c r="W23" s="1">
        <v>0</v>
      </c>
      <c r="X23" s="1">
        <v>0</v>
      </c>
      <c r="Y23" s="1">
        <v>0</v>
      </c>
      <c r="Z23" s="1">
        <v>0</v>
      </c>
      <c r="AA23" s="1">
        <v>0</v>
      </c>
      <c r="AB23" s="1">
        <v>0</v>
      </c>
      <c r="AC23" s="1">
        <v>0</v>
      </c>
      <c r="AD23" s="1">
        <v>0</v>
      </c>
      <c r="AE23" s="1">
        <v>0</v>
      </c>
      <c r="AF23" s="1">
        <v>0</v>
      </c>
      <c r="AG23" s="1">
        <v>0</v>
      </c>
      <c r="AH23" s="1">
        <v>0</v>
      </c>
      <c r="AI23" s="1">
        <v>0</v>
      </c>
      <c r="AJ23" s="1">
        <v>0</v>
      </c>
      <c r="AK23" s="1">
        <v>0</v>
      </c>
      <c r="AL23" s="1">
        <v>0</v>
      </c>
      <c r="AM23" s="1">
        <v>0</v>
      </c>
      <c r="AN23" s="1">
        <v>0</v>
      </c>
      <c r="AO23" s="1">
        <v>0</v>
      </c>
      <c r="AP23" s="1">
        <v>0</v>
      </c>
      <c r="AQ23" s="1">
        <v>0</v>
      </c>
      <c r="AR23" s="1">
        <v>0</v>
      </c>
      <c r="AS23" s="1">
        <v>0</v>
      </c>
      <c r="AT23" s="1">
        <v>0</v>
      </c>
      <c r="AU23" s="1">
        <v>0</v>
      </c>
      <c r="AV23" s="1">
        <v>0</v>
      </c>
    </row>
    <row r="24" spans="1:48" x14ac:dyDescent="0.35">
      <c r="A24" s="1" t="s">
        <v>337</v>
      </c>
      <c r="B24" s="1" t="s">
        <v>338</v>
      </c>
      <c r="C24" s="1">
        <v>0</v>
      </c>
      <c r="D24" s="1">
        <v>0</v>
      </c>
      <c r="E24" s="1">
        <v>0</v>
      </c>
      <c r="F24" s="1">
        <v>0</v>
      </c>
      <c r="G24" s="1">
        <v>0</v>
      </c>
      <c r="H24" s="1">
        <v>0</v>
      </c>
      <c r="I24" s="1">
        <v>0</v>
      </c>
      <c r="J24" s="1">
        <v>0</v>
      </c>
      <c r="K24" s="1">
        <v>0</v>
      </c>
      <c r="L24" s="1">
        <v>0</v>
      </c>
      <c r="M24" s="1">
        <v>0</v>
      </c>
      <c r="N24" s="1">
        <v>0</v>
      </c>
      <c r="O24" s="1">
        <v>0</v>
      </c>
      <c r="P24" s="1">
        <v>0</v>
      </c>
      <c r="Q24" s="1">
        <v>0</v>
      </c>
      <c r="R24" s="1">
        <v>0</v>
      </c>
      <c r="S24" s="1">
        <v>0</v>
      </c>
      <c r="T24" s="1">
        <v>0</v>
      </c>
      <c r="U24" s="1">
        <v>0</v>
      </c>
      <c r="V24" s="1">
        <v>0</v>
      </c>
      <c r="W24" s="1">
        <v>0</v>
      </c>
      <c r="X24" s="1">
        <v>0</v>
      </c>
      <c r="Y24" s="1">
        <v>0</v>
      </c>
      <c r="Z24" s="1">
        <v>0</v>
      </c>
      <c r="AA24" s="1">
        <v>0</v>
      </c>
      <c r="AB24" s="1">
        <v>0</v>
      </c>
      <c r="AC24" s="1">
        <v>0</v>
      </c>
      <c r="AD24" s="1">
        <v>0</v>
      </c>
      <c r="AE24" s="1">
        <v>0</v>
      </c>
      <c r="AF24" s="1">
        <v>0</v>
      </c>
      <c r="AG24" s="1">
        <v>0</v>
      </c>
      <c r="AH24" s="1">
        <v>0</v>
      </c>
      <c r="AI24" s="1">
        <v>0</v>
      </c>
      <c r="AJ24" s="1">
        <v>0</v>
      </c>
      <c r="AK24" s="1">
        <v>0</v>
      </c>
      <c r="AL24" s="1">
        <v>0</v>
      </c>
      <c r="AM24" s="1">
        <v>0</v>
      </c>
      <c r="AN24" s="1">
        <v>0</v>
      </c>
      <c r="AO24" s="1">
        <v>0</v>
      </c>
      <c r="AP24" s="1">
        <v>0</v>
      </c>
      <c r="AQ24" s="1">
        <v>0</v>
      </c>
      <c r="AR24" s="1">
        <v>0</v>
      </c>
      <c r="AS24" s="1">
        <v>0</v>
      </c>
      <c r="AT24" s="1">
        <v>0</v>
      </c>
      <c r="AU24" s="1">
        <v>0</v>
      </c>
      <c r="AV24" s="1">
        <v>0</v>
      </c>
    </row>
    <row r="25" spans="1:48" x14ac:dyDescent="0.35">
      <c r="A25" s="1" t="s">
        <v>339</v>
      </c>
      <c r="B25" s="1" t="s">
        <v>340</v>
      </c>
      <c r="C25" s="1">
        <v>0</v>
      </c>
      <c r="D25" s="1">
        <v>0</v>
      </c>
      <c r="E25" s="1">
        <v>0</v>
      </c>
      <c r="F25" s="1">
        <v>0</v>
      </c>
      <c r="G25" s="1">
        <v>0</v>
      </c>
      <c r="H25" s="1">
        <v>0</v>
      </c>
      <c r="I25" s="1">
        <v>0</v>
      </c>
      <c r="J25" s="1">
        <v>0</v>
      </c>
      <c r="K25" s="1">
        <v>0</v>
      </c>
      <c r="L25" s="1">
        <v>0</v>
      </c>
      <c r="M25" s="1">
        <v>0</v>
      </c>
      <c r="N25" s="1">
        <v>0</v>
      </c>
      <c r="O25" s="1">
        <v>0</v>
      </c>
      <c r="P25" s="1">
        <v>0</v>
      </c>
      <c r="Q25" s="1">
        <v>0</v>
      </c>
      <c r="R25" s="1">
        <v>0</v>
      </c>
      <c r="S25" s="1">
        <v>0</v>
      </c>
      <c r="T25" s="1">
        <v>0</v>
      </c>
      <c r="U25" s="1">
        <v>0</v>
      </c>
      <c r="V25" s="1">
        <v>0</v>
      </c>
      <c r="W25" s="1">
        <v>0</v>
      </c>
      <c r="X25" s="1">
        <v>0</v>
      </c>
      <c r="Y25" s="1">
        <v>0</v>
      </c>
      <c r="Z25" s="1">
        <v>0</v>
      </c>
      <c r="AA25" s="1">
        <v>0</v>
      </c>
      <c r="AB25" s="1">
        <v>0</v>
      </c>
      <c r="AC25" s="1">
        <v>0</v>
      </c>
      <c r="AD25" s="1">
        <v>0</v>
      </c>
      <c r="AE25" s="1">
        <v>0</v>
      </c>
      <c r="AF25" s="1">
        <v>0</v>
      </c>
      <c r="AG25" s="1">
        <v>0</v>
      </c>
      <c r="AH25" s="1">
        <v>0</v>
      </c>
      <c r="AI25" s="1">
        <v>0</v>
      </c>
      <c r="AJ25" s="1">
        <v>0</v>
      </c>
      <c r="AK25" s="1">
        <v>0</v>
      </c>
      <c r="AL25" s="1">
        <v>0</v>
      </c>
      <c r="AM25" s="1">
        <v>0</v>
      </c>
      <c r="AN25" s="1">
        <v>0</v>
      </c>
      <c r="AO25" s="1">
        <v>0</v>
      </c>
      <c r="AP25" s="1">
        <v>0</v>
      </c>
      <c r="AQ25" s="1">
        <v>0</v>
      </c>
      <c r="AR25" s="1">
        <v>0</v>
      </c>
      <c r="AS25" s="1">
        <v>0</v>
      </c>
      <c r="AT25" s="1">
        <v>0</v>
      </c>
      <c r="AU25" s="1">
        <v>0</v>
      </c>
      <c r="AV25" s="1">
        <v>0</v>
      </c>
    </row>
    <row r="26" spans="1:48" x14ac:dyDescent="0.35">
      <c r="A26" s="1" t="s">
        <v>341</v>
      </c>
      <c r="B26" s="1" t="s">
        <v>342</v>
      </c>
      <c r="C26" s="1">
        <v>0</v>
      </c>
      <c r="D26" s="1">
        <v>0</v>
      </c>
      <c r="E26" s="1">
        <v>0</v>
      </c>
      <c r="F26" s="1">
        <v>0</v>
      </c>
      <c r="G26" s="1">
        <v>0</v>
      </c>
      <c r="H26" s="1">
        <v>0</v>
      </c>
      <c r="I26" s="1">
        <v>0</v>
      </c>
      <c r="J26" s="1">
        <v>0</v>
      </c>
      <c r="K26" s="1">
        <v>0</v>
      </c>
      <c r="L26" s="1">
        <v>0</v>
      </c>
      <c r="M26" s="1">
        <v>0</v>
      </c>
      <c r="N26" s="1">
        <v>0</v>
      </c>
      <c r="O26" s="1">
        <v>0</v>
      </c>
      <c r="P26" s="1">
        <v>0</v>
      </c>
      <c r="Q26" s="1">
        <v>0</v>
      </c>
      <c r="R26" s="1">
        <v>0</v>
      </c>
      <c r="S26" s="1">
        <v>0</v>
      </c>
      <c r="T26" s="1">
        <v>0</v>
      </c>
      <c r="U26" s="1">
        <v>0</v>
      </c>
      <c r="V26" s="1">
        <v>0</v>
      </c>
      <c r="W26" s="1">
        <v>0</v>
      </c>
      <c r="X26" s="1">
        <v>0</v>
      </c>
      <c r="Y26" s="1">
        <v>0</v>
      </c>
      <c r="Z26" s="1">
        <v>0</v>
      </c>
      <c r="AA26" s="1">
        <v>0</v>
      </c>
      <c r="AB26" s="1">
        <v>0</v>
      </c>
      <c r="AC26" s="1">
        <v>0</v>
      </c>
      <c r="AD26" s="1">
        <v>0</v>
      </c>
      <c r="AE26" s="1">
        <v>0</v>
      </c>
      <c r="AF26" s="1">
        <v>0</v>
      </c>
      <c r="AG26" s="1">
        <v>0</v>
      </c>
      <c r="AH26" s="1">
        <v>0</v>
      </c>
      <c r="AI26" s="1">
        <v>0</v>
      </c>
      <c r="AJ26" s="1">
        <v>0</v>
      </c>
      <c r="AK26" s="1">
        <v>0</v>
      </c>
      <c r="AL26" s="1">
        <v>0</v>
      </c>
      <c r="AM26" s="1">
        <v>0</v>
      </c>
      <c r="AN26" s="1">
        <v>0</v>
      </c>
      <c r="AO26" s="1">
        <v>0</v>
      </c>
      <c r="AP26" s="1">
        <v>0</v>
      </c>
      <c r="AQ26" s="1">
        <v>0</v>
      </c>
      <c r="AR26" s="1">
        <v>0</v>
      </c>
      <c r="AS26" s="1">
        <v>0</v>
      </c>
      <c r="AT26" s="1">
        <v>0</v>
      </c>
      <c r="AU26" s="1">
        <v>0</v>
      </c>
      <c r="AV26" s="1">
        <v>0</v>
      </c>
    </row>
    <row r="27" spans="1:48" x14ac:dyDescent="0.35">
      <c r="A27" s="1" t="s">
        <v>343</v>
      </c>
      <c r="B27" s="1" t="s">
        <v>344</v>
      </c>
      <c r="C27" s="1">
        <v>0</v>
      </c>
      <c r="D27" s="1">
        <v>0</v>
      </c>
      <c r="E27" s="1">
        <v>0</v>
      </c>
      <c r="F27" s="1">
        <v>0</v>
      </c>
      <c r="G27" s="1">
        <v>0</v>
      </c>
      <c r="H27" s="1">
        <v>0</v>
      </c>
      <c r="I27" s="1">
        <v>0</v>
      </c>
      <c r="J27" s="1">
        <v>0</v>
      </c>
      <c r="K27" s="1">
        <v>0</v>
      </c>
      <c r="L27" s="1">
        <v>0</v>
      </c>
      <c r="M27" s="1">
        <v>0</v>
      </c>
      <c r="N27" s="1">
        <v>0</v>
      </c>
      <c r="O27" s="1">
        <v>0</v>
      </c>
      <c r="P27" s="1">
        <v>0</v>
      </c>
      <c r="Q27" s="1">
        <v>0</v>
      </c>
      <c r="R27" s="1">
        <v>0</v>
      </c>
      <c r="S27" s="1">
        <v>0</v>
      </c>
      <c r="T27" s="1">
        <v>0</v>
      </c>
      <c r="U27" s="1">
        <v>0</v>
      </c>
      <c r="V27" s="1">
        <v>0</v>
      </c>
      <c r="W27" s="1">
        <v>0</v>
      </c>
      <c r="X27" s="1">
        <v>0</v>
      </c>
      <c r="Y27" s="1">
        <v>0</v>
      </c>
      <c r="Z27" s="1">
        <v>0</v>
      </c>
      <c r="AA27" s="1">
        <v>0</v>
      </c>
      <c r="AB27" s="1">
        <v>0</v>
      </c>
      <c r="AC27" s="1">
        <v>0</v>
      </c>
      <c r="AD27" s="1">
        <v>0</v>
      </c>
      <c r="AE27" s="1">
        <v>0</v>
      </c>
      <c r="AF27" s="1">
        <v>0</v>
      </c>
      <c r="AG27" s="1">
        <v>0</v>
      </c>
      <c r="AH27" s="1">
        <v>0</v>
      </c>
      <c r="AI27" s="1">
        <v>0</v>
      </c>
      <c r="AJ27" s="1">
        <v>0</v>
      </c>
      <c r="AK27" s="1">
        <v>0</v>
      </c>
      <c r="AL27" s="1">
        <v>0</v>
      </c>
      <c r="AM27" s="1">
        <v>0</v>
      </c>
      <c r="AN27" s="1">
        <v>0</v>
      </c>
      <c r="AO27" s="1">
        <v>0</v>
      </c>
      <c r="AP27" s="1">
        <v>0</v>
      </c>
      <c r="AQ27" s="1">
        <v>0</v>
      </c>
      <c r="AR27" s="1">
        <v>0</v>
      </c>
      <c r="AS27" s="1">
        <v>0</v>
      </c>
      <c r="AT27" s="1">
        <v>0</v>
      </c>
      <c r="AU27" s="1">
        <v>0</v>
      </c>
      <c r="AV27" s="1">
        <v>0</v>
      </c>
    </row>
    <row r="28" spans="1:48" x14ac:dyDescent="0.35">
      <c r="A28" s="1" t="s">
        <v>347</v>
      </c>
      <c r="B28" s="1" t="s">
        <v>348</v>
      </c>
      <c r="C28" s="1">
        <v>0</v>
      </c>
      <c r="D28" s="1">
        <v>0</v>
      </c>
      <c r="E28" s="1">
        <v>0</v>
      </c>
      <c r="F28" s="1">
        <v>0</v>
      </c>
      <c r="G28" s="1">
        <v>0</v>
      </c>
      <c r="H28" s="1">
        <v>0</v>
      </c>
      <c r="I28" s="1">
        <v>0</v>
      </c>
      <c r="J28" s="1">
        <v>0</v>
      </c>
      <c r="K28" s="1">
        <v>0</v>
      </c>
      <c r="L28" s="1">
        <v>0</v>
      </c>
      <c r="M28" s="1">
        <v>0</v>
      </c>
      <c r="N28" s="1">
        <v>0</v>
      </c>
      <c r="O28" s="1">
        <v>0</v>
      </c>
      <c r="P28" s="1">
        <v>0</v>
      </c>
      <c r="Q28" s="1">
        <v>0</v>
      </c>
      <c r="R28" s="1">
        <v>0</v>
      </c>
      <c r="S28" s="1">
        <v>0</v>
      </c>
      <c r="T28" s="1">
        <v>0</v>
      </c>
      <c r="U28" s="1">
        <v>0</v>
      </c>
      <c r="V28" s="1">
        <v>0</v>
      </c>
      <c r="W28" s="1">
        <v>0</v>
      </c>
      <c r="X28" s="1">
        <v>0</v>
      </c>
      <c r="Y28" s="1">
        <v>0</v>
      </c>
      <c r="Z28" s="1">
        <v>0</v>
      </c>
      <c r="AA28" s="1">
        <v>0</v>
      </c>
      <c r="AB28" s="1">
        <v>0</v>
      </c>
      <c r="AC28" s="1">
        <v>0</v>
      </c>
      <c r="AD28" s="1">
        <v>0</v>
      </c>
      <c r="AE28" s="1">
        <v>0</v>
      </c>
      <c r="AF28" s="1">
        <v>0</v>
      </c>
      <c r="AG28" s="1">
        <v>0</v>
      </c>
      <c r="AH28" s="1">
        <v>0</v>
      </c>
      <c r="AI28" s="1">
        <v>0</v>
      </c>
      <c r="AJ28" s="1">
        <v>0</v>
      </c>
      <c r="AK28" s="1">
        <v>0</v>
      </c>
      <c r="AL28" s="1">
        <v>0</v>
      </c>
      <c r="AM28" s="1">
        <v>0</v>
      </c>
      <c r="AN28" s="1">
        <v>0</v>
      </c>
      <c r="AO28" s="1">
        <v>0</v>
      </c>
      <c r="AP28" s="1">
        <v>0</v>
      </c>
      <c r="AQ28" s="1">
        <v>0</v>
      </c>
      <c r="AR28" s="1">
        <v>0</v>
      </c>
      <c r="AS28" s="1">
        <v>0</v>
      </c>
      <c r="AT28" s="1">
        <v>0</v>
      </c>
      <c r="AU28" s="1">
        <v>0</v>
      </c>
      <c r="AV28" s="1">
        <v>0</v>
      </c>
    </row>
    <row r="29" spans="1:48" x14ac:dyDescent="0.35">
      <c r="A29" s="1" t="s">
        <v>349</v>
      </c>
      <c r="B29" s="1" t="s">
        <v>350</v>
      </c>
      <c r="C29" s="1">
        <v>0</v>
      </c>
      <c r="D29" s="1">
        <v>0</v>
      </c>
      <c r="E29" s="1">
        <v>0</v>
      </c>
      <c r="F29" s="1">
        <v>0</v>
      </c>
      <c r="G29" s="1">
        <v>0</v>
      </c>
      <c r="H29" s="1">
        <v>0</v>
      </c>
      <c r="I29" s="1">
        <v>0</v>
      </c>
      <c r="J29" s="1">
        <v>0</v>
      </c>
      <c r="K29" s="1">
        <v>0</v>
      </c>
      <c r="L29" s="1">
        <v>0</v>
      </c>
      <c r="M29" s="1">
        <v>0</v>
      </c>
      <c r="N29" s="1">
        <v>0</v>
      </c>
      <c r="O29" s="1">
        <v>0</v>
      </c>
      <c r="P29" s="1">
        <v>0</v>
      </c>
      <c r="Q29" s="1">
        <v>0</v>
      </c>
      <c r="R29" s="1">
        <v>0</v>
      </c>
      <c r="S29" s="1">
        <v>0</v>
      </c>
      <c r="T29" s="1">
        <v>0</v>
      </c>
      <c r="U29" s="1">
        <v>0</v>
      </c>
      <c r="V29" s="1">
        <v>0</v>
      </c>
      <c r="W29" s="1">
        <v>0</v>
      </c>
      <c r="X29" s="1">
        <v>0</v>
      </c>
      <c r="Y29" s="1">
        <v>0</v>
      </c>
      <c r="Z29" s="1">
        <v>0</v>
      </c>
      <c r="AA29" s="1">
        <v>0</v>
      </c>
      <c r="AB29" s="1">
        <v>0</v>
      </c>
      <c r="AC29" s="1">
        <v>0</v>
      </c>
      <c r="AD29" s="1">
        <v>0</v>
      </c>
      <c r="AE29" s="1">
        <v>0</v>
      </c>
      <c r="AF29" s="1">
        <v>0</v>
      </c>
      <c r="AG29" s="1">
        <v>0</v>
      </c>
      <c r="AH29" s="1">
        <v>0</v>
      </c>
      <c r="AI29" s="1">
        <v>0</v>
      </c>
      <c r="AJ29" s="1">
        <v>0</v>
      </c>
      <c r="AK29" s="1">
        <v>0</v>
      </c>
      <c r="AL29" s="1">
        <v>0</v>
      </c>
      <c r="AM29" s="1">
        <v>0</v>
      </c>
      <c r="AN29" s="1">
        <v>0</v>
      </c>
      <c r="AO29" s="1">
        <v>0</v>
      </c>
      <c r="AP29" s="1">
        <v>0</v>
      </c>
      <c r="AQ29" s="1">
        <v>0</v>
      </c>
      <c r="AR29" s="1">
        <v>0</v>
      </c>
      <c r="AS29" s="1">
        <v>0</v>
      </c>
      <c r="AT29" s="1">
        <v>0</v>
      </c>
      <c r="AU29" s="1">
        <v>0</v>
      </c>
      <c r="AV29" s="1">
        <v>0</v>
      </c>
    </row>
    <row r="30" spans="1:48" x14ac:dyDescent="0.35">
      <c r="A30" s="1" t="s">
        <v>351</v>
      </c>
      <c r="B30" s="1" t="s">
        <v>352</v>
      </c>
      <c r="C30" s="1">
        <v>0</v>
      </c>
      <c r="D30" s="1">
        <v>0</v>
      </c>
      <c r="E30" s="1">
        <v>0</v>
      </c>
      <c r="F30" s="1">
        <v>0</v>
      </c>
      <c r="G30" s="1">
        <v>0</v>
      </c>
      <c r="H30" s="1">
        <v>0</v>
      </c>
      <c r="I30" s="1">
        <v>0</v>
      </c>
      <c r="J30" s="1">
        <v>0</v>
      </c>
      <c r="K30" s="1">
        <v>0</v>
      </c>
      <c r="L30" s="1">
        <v>0</v>
      </c>
      <c r="M30" s="1">
        <v>0</v>
      </c>
      <c r="N30" s="1">
        <v>0</v>
      </c>
      <c r="O30" s="1">
        <v>0</v>
      </c>
      <c r="P30" s="1">
        <v>0</v>
      </c>
      <c r="Q30" s="1">
        <v>0</v>
      </c>
      <c r="R30" s="1">
        <v>0</v>
      </c>
      <c r="S30" s="1">
        <v>0</v>
      </c>
      <c r="T30" s="1">
        <v>0</v>
      </c>
      <c r="U30" s="1">
        <v>0</v>
      </c>
      <c r="V30" s="1">
        <v>0</v>
      </c>
      <c r="W30" s="1">
        <v>0</v>
      </c>
      <c r="X30" s="1">
        <v>0</v>
      </c>
      <c r="Y30" s="1">
        <v>0</v>
      </c>
      <c r="Z30" s="1">
        <v>0</v>
      </c>
      <c r="AA30" s="1">
        <v>0</v>
      </c>
      <c r="AB30" s="1">
        <v>0</v>
      </c>
      <c r="AC30" s="1">
        <v>0</v>
      </c>
      <c r="AD30" s="1">
        <v>0</v>
      </c>
      <c r="AE30" s="1">
        <v>0</v>
      </c>
      <c r="AF30" s="1">
        <v>0</v>
      </c>
      <c r="AG30" s="1">
        <v>0</v>
      </c>
      <c r="AH30" s="1">
        <v>0</v>
      </c>
      <c r="AI30" s="1">
        <v>0</v>
      </c>
      <c r="AJ30" s="1">
        <v>0</v>
      </c>
      <c r="AK30" s="1">
        <v>0</v>
      </c>
      <c r="AL30" s="1">
        <v>0</v>
      </c>
      <c r="AM30" s="1">
        <v>0</v>
      </c>
      <c r="AN30" s="1">
        <v>0</v>
      </c>
      <c r="AO30" s="1">
        <v>0</v>
      </c>
      <c r="AP30" s="1">
        <v>0</v>
      </c>
      <c r="AQ30" s="1">
        <v>0</v>
      </c>
      <c r="AR30" s="1">
        <v>0</v>
      </c>
      <c r="AS30" s="1">
        <v>0</v>
      </c>
      <c r="AT30" s="1">
        <v>0</v>
      </c>
      <c r="AU30" s="1">
        <v>0</v>
      </c>
      <c r="AV30" s="1">
        <v>0</v>
      </c>
    </row>
    <row r="31" spans="1:48" x14ac:dyDescent="0.35">
      <c r="A31" s="1" t="s">
        <v>353</v>
      </c>
      <c r="B31" s="1" t="s">
        <v>354</v>
      </c>
      <c r="C31" s="1">
        <v>0</v>
      </c>
      <c r="D31" s="1">
        <v>0</v>
      </c>
      <c r="E31" s="1">
        <v>0</v>
      </c>
      <c r="F31" s="1">
        <v>0</v>
      </c>
      <c r="G31" s="1">
        <v>0</v>
      </c>
      <c r="H31" s="1">
        <v>0</v>
      </c>
      <c r="I31" s="1">
        <v>0</v>
      </c>
      <c r="J31" s="1">
        <v>0</v>
      </c>
      <c r="K31" s="1">
        <v>0</v>
      </c>
      <c r="L31" s="1">
        <v>0</v>
      </c>
      <c r="M31" s="1">
        <v>0</v>
      </c>
      <c r="N31" s="1">
        <v>0</v>
      </c>
      <c r="O31" s="1">
        <v>0</v>
      </c>
      <c r="P31" s="1">
        <v>0</v>
      </c>
      <c r="Q31" s="1">
        <v>0</v>
      </c>
      <c r="R31" s="1">
        <v>0</v>
      </c>
      <c r="S31" s="1">
        <v>0</v>
      </c>
      <c r="T31" s="1">
        <v>0</v>
      </c>
      <c r="U31" s="1">
        <v>0</v>
      </c>
      <c r="V31" s="1">
        <v>0</v>
      </c>
      <c r="W31" s="1">
        <v>0</v>
      </c>
      <c r="X31" s="1">
        <v>0</v>
      </c>
      <c r="Y31" s="1">
        <v>0</v>
      </c>
      <c r="Z31" s="1">
        <v>0</v>
      </c>
      <c r="AA31" s="1">
        <v>0</v>
      </c>
      <c r="AB31" s="1">
        <v>0</v>
      </c>
      <c r="AC31" s="1">
        <v>0</v>
      </c>
      <c r="AD31" s="1">
        <v>0</v>
      </c>
      <c r="AE31" s="1">
        <v>0</v>
      </c>
      <c r="AF31" s="1">
        <v>0</v>
      </c>
      <c r="AG31" s="1">
        <v>0</v>
      </c>
      <c r="AH31" s="1">
        <v>0</v>
      </c>
      <c r="AI31" s="1">
        <v>0</v>
      </c>
      <c r="AJ31" s="1">
        <v>0</v>
      </c>
      <c r="AK31" s="1">
        <v>0</v>
      </c>
      <c r="AL31" s="1">
        <v>0</v>
      </c>
      <c r="AM31" s="1">
        <v>0</v>
      </c>
      <c r="AN31" s="1">
        <v>0</v>
      </c>
      <c r="AO31" s="1">
        <v>0</v>
      </c>
      <c r="AP31" s="1">
        <v>0</v>
      </c>
      <c r="AQ31" s="1">
        <v>0</v>
      </c>
      <c r="AR31" s="1">
        <v>0</v>
      </c>
      <c r="AS31" s="1">
        <v>0</v>
      </c>
      <c r="AT31" s="1">
        <v>0</v>
      </c>
      <c r="AU31" s="1">
        <v>0</v>
      </c>
      <c r="AV31" s="1">
        <v>0</v>
      </c>
    </row>
    <row r="32" spans="1:48" x14ac:dyDescent="0.35">
      <c r="A32" s="1" t="s">
        <v>355</v>
      </c>
      <c r="B32" s="1" t="s">
        <v>356</v>
      </c>
      <c r="C32" s="1">
        <v>0</v>
      </c>
      <c r="D32" s="1">
        <v>0</v>
      </c>
      <c r="E32" s="1">
        <v>0</v>
      </c>
      <c r="F32" s="1">
        <v>0</v>
      </c>
      <c r="G32" s="1">
        <v>0</v>
      </c>
      <c r="H32" s="1">
        <v>0</v>
      </c>
      <c r="I32" s="1">
        <v>0</v>
      </c>
      <c r="J32" s="1">
        <v>0</v>
      </c>
      <c r="K32" s="1">
        <v>0</v>
      </c>
      <c r="L32" s="1">
        <v>0</v>
      </c>
      <c r="M32" s="1">
        <v>0</v>
      </c>
      <c r="N32" s="1">
        <v>0</v>
      </c>
      <c r="O32" s="1">
        <v>0</v>
      </c>
      <c r="P32" s="1">
        <v>0</v>
      </c>
      <c r="Q32" s="1">
        <v>0</v>
      </c>
      <c r="R32" s="1">
        <v>0</v>
      </c>
      <c r="S32" s="1">
        <v>0</v>
      </c>
      <c r="T32" s="1">
        <v>0</v>
      </c>
      <c r="U32" s="1">
        <v>0</v>
      </c>
      <c r="V32" s="1">
        <v>0</v>
      </c>
      <c r="W32" s="1">
        <v>0</v>
      </c>
      <c r="X32" s="1">
        <v>0</v>
      </c>
      <c r="Y32" s="1">
        <v>0</v>
      </c>
      <c r="Z32" s="1">
        <v>0</v>
      </c>
      <c r="AA32" s="1">
        <v>0</v>
      </c>
      <c r="AB32" s="1">
        <v>0</v>
      </c>
      <c r="AC32" s="1">
        <v>0</v>
      </c>
      <c r="AD32" s="1">
        <v>0</v>
      </c>
      <c r="AE32" s="1">
        <v>0</v>
      </c>
      <c r="AF32" s="1">
        <v>0</v>
      </c>
      <c r="AG32" s="1">
        <v>0</v>
      </c>
      <c r="AH32" s="1">
        <v>0</v>
      </c>
      <c r="AI32" s="1">
        <v>0</v>
      </c>
      <c r="AJ32" s="1">
        <v>0</v>
      </c>
      <c r="AK32" s="1">
        <v>0</v>
      </c>
      <c r="AL32" s="1">
        <v>0</v>
      </c>
      <c r="AM32" s="1">
        <v>0</v>
      </c>
      <c r="AN32" s="1">
        <v>0</v>
      </c>
      <c r="AO32" s="1">
        <v>0</v>
      </c>
      <c r="AP32" s="1">
        <v>0</v>
      </c>
      <c r="AQ32" s="1">
        <v>0</v>
      </c>
      <c r="AR32" s="1">
        <v>0</v>
      </c>
      <c r="AS32" s="1">
        <v>0</v>
      </c>
      <c r="AT32" s="1">
        <v>0</v>
      </c>
      <c r="AU32" s="1">
        <v>0</v>
      </c>
      <c r="AV32" s="1">
        <v>0</v>
      </c>
    </row>
    <row r="33" spans="1:48" x14ac:dyDescent="0.35">
      <c r="A33" s="1" t="s">
        <v>357</v>
      </c>
      <c r="B33" s="1" t="s">
        <v>358</v>
      </c>
      <c r="C33" s="1">
        <v>0</v>
      </c>
      <c r="D33" s="1">
        <v>0</v>
      </c>
      <c r="E33" s="1">
        <v>0</v>
      </c>
      <c r="F33" s="1">
        <v>0</v>
      </c>
      <c r="G33" s="1">
        <v>0</v>
      </c>
      <c r="H33" s="1">
        <v>0</v>
      </c>
      <c r="I33" s="1">
        <v>0</v>
      </c>
      <c r="J33" s="1">
        <v>0</v>
      </c>
      <c r="K33" s="1">
        <v>0</v>
      </c>
      <c r="L33" s="1">
        <v>0</v>
      </c>
      <c r="M33" s="1">
        <v>0</v>
      </c>
      <c r="N33" s="1">
        <v>0</v>
      </c>
      <c r="O33" s="1">
        <v>0</v>
      </c>
      <c r="P33" s="1">
        <v>0</v>
      </c>
      <c r="Q33" s="1">
        <v>0</v>
      </c>
      <c r="R33" s="1">
        <v>0</v>
      </c>
      <c r="S33" s="1">
        <v>0</v>
      </c>
      <c r="T33" s="1">
        <v>0</v>
      </c>
      <c r="U33" s="1">
        <v>0</v>
      </c>
      <c r="V33" s="1">
        <v>0</v>
      </c>
      <c r="W33" s="1">
        <v>0</v>
      </c>
      <c r="X33" s="1">
        <v>0</v>
      </c>
      <c r="Y33" s="1">
        <v>0</v>
      </c>
      <c r="Z33" s="1">
        <v>0</v>
      </c>
      <c r="AA33" s="1">
        <v>0</v>
      </c>
      <c r="AB33" s="1">
        <v>0</v>
      </c>
      <c r="AC33" s="1">
        <v>0</v>
      </c>
      <c r="AD33" s="1">
        <v>0</v>
      </c>
      <c r="AE33" s="1">
        <v>0</v>
      </c>
      <c r="AF33" s="1">
        <v>0</v>
      </c>
      <c r="AG33" s="1">
        <v>0</v>
      </c>
      <c r="AH33" s="1">
        <v>0</v>
      </c>
      <c r="AI33" s="1">
        <v>0</v>
      </c>
      <c r="AJ33" s="1">
        <v>0</v>
      </c>
      <c r="AK33" s="1">
        <v>0</v>
      </c>
      <c r="AL33" s="1">
        <v>0</v>
      </c>
      <c r="AM33" s="1">
        <v>0</v>
      </c>
      <c r="AN33" s="1">
        <v>0</v>
      </c>
      <c r="AO33" s="1">
        <v>0</v>
      </c>
      <c r="AP33" s="1">
        <v>0</v>
      </c>
      <c r="AQ33" s="1">
        <v>0</v>
      </c>
      <c r="AR33" s="1">
        <v>0</v>
      </c>
      <c r="AS33" s="1">
        <v>0</v>
      </c>
      <c r="AT33" s="1">
        <v>0</v>
      </c>
      <c r="AU33" s="1">
        <v>0</v>
      </c>
      <c r="AV33" s="1">
        <v>0</v>
      </c>
    </row>
    <row r="34" spans="1:48" x14ac:dyDescent="0.35">
      <c r="A34" s="1" t="s">
        <v>359</v>
      </c>
      <c r="B34" s="1" t="s">
        <v>360</v>
      </c>
      <c r="C34" s="1">
        <v>0</v>
      </c>
      <c r="D34" s="1">
        <v>0</v>
      </c>
      <c r="E34" s="1">
        <v>0</v>
      </c>
      <c r="F34" s="1">
        <v>0</v>
      </c>
      <c r="G34" s="1">
        <v>0</v>
      </c>
      <c r="H34" s="1">
        <v>0</v>
      </c>
      <c r="I34" s="1">
        <v>0</v>
      </c>
      <c r="J34" s="1">
        <v>0</v>
      </c>
      <c r="K34" s="1">
        <v>0</v>
      </c>
      <c r="L34" s="1">
        <v>0</v>
      </c>
      <c r="M34" s="1">
        <v>0</v>
      </c>
      <c r="N34" s="1">
        <v>0</v>
      </c>
      <c r="O34" s="1">
        <v>0</v>
      </c>
      <c r="P34" s="1">
        <v>0</v>
      </c>
      <c r="Q34" s="1">
        <v>0</v>
      </c>
      <c r="R34" s="1">
        <v>0</v>
      </c>
      <c r="S34" s="1">
        <v>0</v>
      </c>
      <c r="T34" s="1">
        <v>0</v>
      </c>
      <c r="U34" s="1">
        <v>0</v>
      </c>
      <c r="V34" s="1">
        <v>0</v>
      </c>
      <c r="W34" s="1">
        <v>0</v>
      </c>
      <c r="X34" s="1">
        <v>0</v>
      </c>
      <c r="Y34" s="1">
        <v>0</v>
      </c>
      <c r="Z34" s="1">
        <v>0</v>
      </c>
      <c r="AA34" s="1">
        <v>0</v>
      </c>
      <c r="AB34" s="1">
        <v>0</v>
      </c>
      <c r="AC34" s="1">
        <v>0</v>
      </c>
      <c r="AD34" s="1">
        <v>0</v>
      </c>
      <c r="AE34" s="1">
        <v>0</v>
      </c>
      <c r="AF34" s="1">
        <v>0</v>
      </c>
      <c r="AG34" s="1">
        <v>0</v>
      </c>
      <c r="AH34" s="1">
        <v>0</v>
      </c>
      <c r="AI34" s="1">
        <v>0</v>
      </c>
      <c r="AJ34" s="1">
        <v>0</v>
      </c>
      <c r="AK34" s="1">
        <v>0</v>
      </c>
      <c r="AL34" s="1">
        <v>0</v>
      </c>
      <c r="AM34" s="1">
        <v>0</v>
      </c>
      <c r="AN34" s="1">
        <v>0</v>
      </c>
      <c r="AO34" s="1">
        <v>0</v>
      </c>
      <c r="AP34" s="1">
        <v>0</v>
      </c>
      <c r="AQ34" s="1">
        <v>0</v>
      </c>
      <c r="AR34" s="1">
        <v>0</v>
      </c>
      <c r="AS34" s="1">
        <v>0</v>
      </c>
      <c r="AT34" s="1">
        <v>0</v>
      </c>
      <c r="AU34" s="1">
        <v>0</v>
      </c>
      <c r="AV34" s="1">
        <v>0</v>
      </c>
    </row>
    <row r="35" spans="1:48" x14ac:dyDescent="0.35">
      <c r="A35" s="1" t="s">
        <v>361</v>
      </c>
      <c r="B35" s="1" t="s">
        <v>362</v>
      </c>
      <c r="C35" s="1">
        <v>0</v>
      </c>
      <c r="D35" s="1">
        <v>0</v>
      </c>
      <c r="E35" s="1">
        <v>0</v>
      </c>
      <c r="F35" s="1">
        <v>0</v>
      </c>
      <c r="G35" s="1">
        <v>0</v>
      </c>
      <c r="H35" s="1">
        <v>0</v>
      </c>
      <c r="I35" s="1">
        <v>0</v>
      </c>
      <c r="J35" s="1">
        <v>0</v>
      </c>
      <c r="K35" s="1">
        <v>0</v>
      </c>
      <c r="L35" s="1">
        <v>0</v>
      </c>
      <c r="M35" s="1">
        <v>0</v>
      </c>
      <c r="N35" s="1">
        <v>0</v>
      </c>
      <c r="O35" s="1">
        <v>0</v>
      </c>
      <c r="P35" s="1">
        <v>0</v>
      </c>
      <c r="Q35" s="1">
        <v>0</v>
      </c>
      <c r="R35" s="1">
        <v>0</v>
      </c>
      <c r="S35" s="1">
        <v>0</v>
      </c>
      <c r="T35" s="1">
        <v>0</v>
      </c>
      <c r="U35" s="1">
        <v>0</v>
      </c>
      <c r="V35" s="1">
        <v>0</v>
      </c>
      <c r="W35" s="1">
        <v>0</v>
      </c>
      <c r="X35" s="1">
        <v>0</v>
      </c>
      <c r="Y35" s="1">
        <v>0</v>
      </c>
      <c r="Z35" s="1">
        <v>0</v>
      </c>
      <c r="AA35" s="1">
        <v>0</v>
      </c>
      <c r="AB35" s="1">
        <v>0</v>
      </c>
      <c r="AC35" s="1">
        <v>0</v>
      </c>
      <c r="AD35" s="1">
        <v>0</v>
      </c>
      <c r="AE35" s="1">
        <v>0</v>
      </c>
      <c r="AF35" s="1">
        <v>0</v>
      </c>
      <c r="AG35" s="1">
        <v>0</v>
      </c>
      <c r="AH35" s="1">
        <v>0</v>
      </c>
      <c r="AI35" s="1">
        <v>0</v>
      </c>
      <c r="AJ35" s="1">
        <v>0</v>
      </c>
      <c r="AK35" s="1">
        <v>0</v>
      </c>
      <c r="AL35" s="1">
        <v>0</v>
      </c>
      <c r="AM35" s="1">
        <v>0</v>
      </c>
      <c r="AN35" s="1">
        <v>0</v>
      </c>
      <c r="AO35" s="1">
        <v>0</v>
      </c>
      <c r="AP35" s="1">
        <v>0</v>
      </c>
      <c r="AQ35" s="1">
        <v>0</v>
      </c>
      <c r="AR35" s="1">
        <v>0</v>
      </c>
      <c r="AS35" s="1">
        <v>0</v>
      </c>
      <c r="AT35" s="1">
        <v>0</v>
      </c>
      <c r="AU35" s="1">
        <v>0</v>
      </c>
      <c r="AV35" s="1">
        <v>0</v>
      </c>
    </row>
    <row r="36" spans="1:48" x14ac:dyDescent="0.35">
      <c r="A36" s="1" t="s">
        <v>363</v>
      </c>
      <c r="B36" s="1" t="s">
        <v>364</v>
      </c>
      <c r="C36" s="1">
        <v>0</v>
      </c>
      <c r="D36" s="1">
        <v>0</v>
      </c>
      <c r="E36" s="1">
        <v>0</v>
      </c>
      <c r="F36" s="1">
        <v>0</v>
      </c>
      <c r="G36" s="1">
        <v>0</v>
      </c>
      <c r="H36" s="1">
        <v>0</v>
      </c>
      <c r="I36" s="1">
        <v>0</v>
      </c>
      <c r="J36" s="1">
        <v>0</v>
      </c>
      <c r="K36" s="1">
        <v>0</v>
      </c>
      <c r="L36" s="1">
        <v>0</v>
      </c>
      <c r="M36" s="1">
        <v>0</v>
      </c>
      <c r="N36" s="1">
        <v>0</v>
      </c>
      <c r="O36" s="1">
        <v>0</v>
      </c>
      <c r="P36" s="1">
        <v>0</v>
      </c>
      <c r="Q36" s="1">
        <v>0</v>
      </c>
      <c r="R36" s="1">
        <v>0</v>
      </c>
      <c r="S36" s="1">
        <v>0</v>
      </c>
      <c r="T36" s="1">
        <v>0</v>
      </c>
      <c r="U36" s="1">
        <v>0</v>
      </c>
      <c r="V36" s="1">
        <v>0</v>
      </c>
      <c r="W36" s="1">
        <v>0</v>
      </c>
      <c r="X36" s="1">
        <v>0</v>
      </c>
      <c r="Y36" s="1">
        <v>0</v>
      </c>
      <c r="Z36" s="1">
        <v>0</v>
      </c>
      <c r="AA36" s="1">
        <v>0</v>
      </c>
      <c r="AB36" s="1">
        <v>0</v>
      </c>
      <c r="AC36" s="1">
        <v>0</v>
      </c>
      <c r="AD36" s="1">
        <v>0</v>
      </c>
      <c r="AE36" s="1">
        <v>0</v>
      </c>
      <c r="AF36" s="1">
        <v>0</v>
      </c>
      <c r="AG36" s="1">
        <v>0</v>
      </c>
      <c r="AH36" s="1">
        <v>0</v>
      </c>
      <c r="AI36" s="1">
        <v>0</v>
      </c>
      <c r="AJ36" s="1">
        <v>0</v>
      </c>
      <c r="AK36" s="1">
        <v>0</v>
      </c>
      <c r="AL36" s="1">
        <v>0</v>
      </c>
      <c r="AM36" s="1">
        <v>0</v>
      </c>
      <c r="AN36" s="1">
        <v>0</v>
      </c>
      <c r="AO36" s="1">
        <v>0</v>
      </c>
      <c r="AP36" s="1">
        <v>0</v>
      </c>
      <c r="AQ36" s="1">
        <v>0</v>
      </c>
      <c r="AR36" s="1">
        <v>0</v>
      </c>
      <c r="AS36" s="1">
        <v>0</v>
      </c>
      <c r="AT36" s="1">
        <v>0</v>
      </c>
      <c r="AU36" s="1">
        <v>0</v>
      </c>
      <c r="AV36" s="1">
        <v>0</v>
      </c>
    </row>
    <row r="37" spans="1:48" x14ac:dyDescent="0.35">
      <c r="A37" s="1" t="s">
        <v>365</v>
      </c>
      <c r="B37" s="1" t="s">
        <v>366</v>
      </c>
      <c r="C37" s="1">
        <v>0</v>
      </c>
      <c r="D37" s="1">
        <v>0</v>
      </c>
      <c r="E37" s="1">
        <v>0</v>
      </c>
      <c r="F37" s="1">
        <v>0</v>
      </c>
      <c r="G37" s="1">
        <v>0</v>
      </c>
      <c r="H37" s="1">
        <v>0</v>
      </c>
      <c r="I37" s="1">
        <v>0</v>
      </c>
      <c r="J37" s="1">
        <v>0</v>
      </c>
      <c r="K37" s="1">
        <v>0</v>
      </c>
      <c r="L37" s="1">
        <v>0</v>
      </c>
      <c r="M37" s="1">
        <v>0</v>
      </c>
      <c r="N37" s="1">
        <v>0</v>
      </c>
      <c r="O37" s="1">
        <v>0</v>
      </c>
      <c r="P37" s="1">
        <v>0</v>
      </c>
      <c r="Q37" s="1">
        <v>0</v>
      </c>
      <c r="R37" s="1">
        <v>0</v>
      </c>
      <c r="S37" s="1">
        <v>0</v>
      </c>
      <c r="T37" s="1">
        <v>0</v>
      </c>
      <c r="U37" s="1">
        <v>0</v>
      </c>
      <c r="V37" s="1">
        <v>0</v>
      </c>
      <c r="W37" s="1">
        <v>0</v>
      </c>
      <c r="X37" s="1">
        <v>0</v>
      </c>
      <c r="Y37" s="1">
        <v>0</v>
      </c>
      <c r="Z37" s="1">
        <v>0</v>
      </c>
      <c r="AA37" s="1">
        <v>0</v>
      </c>
      <c r="AB37" s="1">
        <v>0</v>
      </c>
      <c r="AC37" s="1">
        <v>0</v>
      </c>
      <c r="AD37" s="1">
        <v>0</v>
      </c>
      <c r="AE37" s="1">
        <v>0</v>
      </c>
      <c r="AF37" s="1">
        <v>0</v>
      </c>
      <c r="AG37" s="1">
        <v>0</v>
      </c>
      <c r="AH37" s="1">
        <v>0</v>
      </c>
      <c r="AI37" s="1">
        <v>0</v>
      </c>
      <c r="AJ37" s="1">
        <v>0</v>
      </c>
      <c r="AK37" s="1">
        <v>0</v>
      </c>
      <c r="AL37" s="1">
        <v>0</v>
      </c>
      <c r="AM37" s="1">
        <v>0</v>
      </c>
      <c r="AN37" s="1">
        <v>0</v>
      </c>
      <c r="AO37" s="1">
        <v>0</v>
      </c>
      <c r="AP37" s="1">
        <v>0</v>
      </c>
      <c r="AQ37" s="1">
        <v>0</v>
      </c>
      <c r="AR37" s="1">
        <v>0</v>
      </c>
      <c r="AS37" s="1">
        <v>0</v>
      </c>
      <c r="AT37" s="1">
        <v>0</v>
      </c>
      <c r="AU37" s="1">
        <v>0</v>
      </c>
      <c r="AV37" s="1">
        <v>0</v>
      </c>
    </row>
    <row r="38" spans="1:48" x14ac:dyDescent="0.35">
      <c r="A38" s="1" t="s">
        <v>367</v>
      </c>
      <c r="B38" s="1" t="s">
        <v>368</v>
      </c>
      <c r="C38" s="1">
        <v>0</v>
      </c>
      <c r="D38" s="1">
        <v>0</v>
      </c>
      <c r="E38" s="1">
        <v>0</v>
      </c>
      <c r="F38" s="1">
        <v>0</v>
      </c>
      <c r="G38" s="1">
        <v>0</v>
      </c>
      <c r="H38" s="1">
        <v>0</v>
      </c>
      <c r="I38" s="1">
        <v>0</v>
      </c>
      <c r="J38" s="1">
        <v>0</v>
      </c>
      <c r="K38" s="1">
        <v>0</v>
      </c>
      <c r="L38" s="1">
        <v>0</v>
      </c>
      <c r="M38" s="1">
        <v>0</v>
      </c>
      <c r="N38" s="1">
        <v>0</v>
      </c>
      <c r="O38" s="1">
        <v>0</v>
      </c>
      <c r="P38" s="1">
        <v>0</v>
      </c>
      <c r="Q38" s="1">
        <v>0</v>
      </c>
      <c r="R38" s="1">
        <v>0</v>
      </c>
      <c r="S38" s="1">
        <v>0</v>
      </c>
      <c r="T38" s="1">
        <v>0</v>
      </c>
      <c r="U38" s="1">
        <v>0</v>
      </c>
      <c r="V38" s="1">
        <v>0</v>
      </c>
      <c r="W38" s="1">
        <v>0</v>
      </c>
      <c r="X38" s="1">
        <v>0</v>
      </c>
      <c r="Y38" s="1">
        <v>0</v>
      </c>
      <c r="Z38" s="1">
        <v>0</v>
      </c>
      <c r="AA38" s="1">
        <v>0</v>
      </c>
      <c r="AB38" s="1">
        <v>0</v>
      </c>
      <c r="AC38" s="1">
        <v>0</v>
      </c>
      <c r="AD38" s="1">
        <v>0</v>
      </c>
      <c r="AE38" s="1">
        <v>0</v>
      </c>
      <c r="AF38" s="1">
        <v>0</v>
      </c>
      <c r="AG38" s="1">
        <v>0</v>
      </c>
      <c r="AH38" s="1">
        <v>0</v>
      </c>
      <c r="AI38" s="1">
        <v>0</v>
      </c>
      <c r="AJ38" s="1">
        <v>0</v>
      </c>
      <c r="AK38" s="1">
        <v>0</v>
      </c>
      <c r="AL38" s="1">
        <v>0</v>
      </c>
      <c r="AM38" s="1">
        <v>0</v>
      </c>
      <c r="AN38" s="1">
        <v>0</v>
      </c>
      <c r="AO38" s="1">
        <v>0</v>
      </c>
      <c r="AP38" s="1">
        <v>0</v>
      </c>
      <c r="AQ38" s="1">
        <v>0</v>
      </c>
      <c r="AR38" s="1">
        <v>0</v>
      </c>
      <c r="AS38" s="1">
        <v>0</v>
      </c>
      <c r="AT38" s="1">
        <v>0</v>
      </c>
      <c r="AU38" s="1">
        <v>0</v>
      </c>
      <c r="AV38" s="1">
        <v>0</v>
      </c>
    </row>
    <row r="39" spans="1:48" x14ac:dyDescent="0.35">
      <c r="A39" s="1" t="s">
        <v>369</v>
      </c>
      <c r="B39" s="1" t="s">
        <v>370</v>
      </c>
      <c r="C39" s="1">
        <v>0</v>
      </c>
      <c r="D39" s="1">
        <v>0</v>
      </c>
      <c r="E39" s="1">
        <v>0</v>
      </c>
      <c r="F39" s="1">
        <v>0</v>
      </c>
      <c r="G39" s="1">
        <v>0</v>
      </c>
      <c r="H39" s="1">
        <v>0</v>
      </c>
      <c r="I39" s="1">
        <v>0</v>
      </c>
      <c r="J39" s="1">
        <v>0</v>
      </c>
      <c r="K39" s="1">
        <v>0</v>
      </c>
      <c r="L39" s="1">
        <v>0</v>
      </c>
      <c r="M39" s="1">
        <v>0</v>
      </c>
      <c r="N39" s="1">
        <v>0</v>
      </c>
      <c r="O39" s="1">
        <v>0</v>
      </c>
      <c r="P39" s="1">
        <v>0</v>
      </c>
      <c r="Q39" s="1">
        <v>0</v>
      </c>
      <c r="R39" s="1">
        <v>0</v>
      </c>
      <c r="S39" s="1">
        <v>0</v>
      </c>
      <c r="T39" s="1">
        <v>0</v>
      </c>
      <c r="U39" s="1">
        <v>0</v>
      </c>
      <c r="V39" s="1">
        <v>0</v>
      </c>
      <c r="W39" s="1">
        <v>0</v>
      </c>
      <c r="X39" s="1">
        <v>0</v>
      </c>
      <c r="Y39" s="1">
        <v>0</v>
      </c>
      <c r="Z39" s="1">
        <v>0</v>
      </c>
      <c r="AA39" s="1">
        <v>0</v>
      </c>
      <c r="AB39" s="1">
        <v>0</v>
      </c>
      <c r="AC39" s="1">
        <v>0</v>
      </c>
      <c r="AD39" s="1">
        <v>0</v>
      </c>
      <c r="AE39" s="1">
        <v>0</v>
      </c>
      <c r="AF39" s="1">
        <v>0</v>
      </c>
      <c r="AG39" s="1">
        <v>0</v>
      </c>
      <c r="AH39" s="1">
        <v>0</v>
      </c>
      <c r="AI39" s="1">
        <v>0</v>
      </c>
      <c r="AJ39" s="1">
        <v>0</v>
      </c>
      <c r="AK39" s="1">
        <v>0</v>
      </c>
      <c r="AL39" s="1">
        <v>0</v>
      </c>
      <c r="AM39" s="1">
        <v>0</v>
      </c>
      <c r="AN39" s="1">
        <v>0</v>
      </c>
      <c r="AO39" s="1">
        <v>0</v>
      </c>
      <c r="AP39" s="1">
        <v>0</v>
      </c>
      <c r="AQ39" s="1">
        <v>0</v>
      </c>
      <c r="AR39" s="1">
        <v>0</v>
      </c>
      <c r="AS39" s="1">
        <v>0</v>
      </c>
      <c r="AT39" s="1">
        <v>0</v>
      </c>
      <c r="AU39" s="1">
        <v>0</v>
      </c>
      <c r="AV39" s="1">
        <v>0</v>
      </c>
    </row>
    <row r="40" spans="1:48" x14ac:dyDescent="0.35">
      <c r="A40" s="1" t="s">
        <v>371</v>
      </c>
      <c r="B40" s="1" t="s">
        <v>372</v>
      </c>
      <c r="C40" s="1">
        <v>0</v>
      </c>
      <c r="D40" s="1">
        <v>0</v>
      </c>
      <c r="E40" s="1">
        <v>0</v>
      </c>
      <c r="F40" s="1">
        <v>0</v>
      </c>
      <c r="G40" s="1">
        <v>0</v>
      </c>
      <c r="H40" s="1">
        <v>0</v>
      </c>
      <c r="I40" s="1">
        <v>0</v>
      </c>
      <c r="J40" s="1">
        <v>0</v>
      </c>
      <c r="K40" s="1">
        <v>0</v>
      </c>
      <c r="L40" s="1">
        <v>0</v>
      </c>
      <c r="M40" s="1">
        <v>0</v>
      </c>
      <c r="N40" s="1">
        <v>0</v>
      </c>
      <c r="O40" s="1">
        <v>0</v>
      </c>
      <c r="P40" s="1">
        <v>0</v>
      </c>
      <c r="Q40" s="1">
        <v>0</v>
      </c>
      <c r="R40" s="1">
        <v>0</v>
      </c>
      <c r="S40" s="1">
        <v>0</v>
      </c>
      <c r="T40" s="1">
        <v>0</v>
      </c>
      <c r="U40" s="1">
        <v>0</v>
      </c>
      <c r="V40" s="1">
        <v>0</v>
      </c>
      <c r="W40" s="1">
        <v>0</v>
      </c>
      <c r="X40" s="1">
        <v>0</v>
      </c>
      <c r="Y40" s="1">
        <v>0</v>
      </c>
      <c r="Z40" s="1">
        <v>0</v>
      </c>
      <c r="AA40" s="1">
        <v>0</v>
      </c>
      <c r="AB40" s="1">
        <v>0</v>
      </c>
      <c r="AC40" s="1">
        <v>0</v>
      </c>
      <c r="AD40" s="1">
        <v>0</v>
      </c>
      <c r="AE40" s="1">
        <v>0</v>
      </c>
      <c r="AF40" s="1">
        <v>0</v>
      </c>
      <c r="AG40" s="1">
        <v>0</v>
      </c>
      <c r="AH40" s="1">
        <v>0</v>
      </c>
      <c r="AI40" s="1">
        <v>0</v>
      </c>
      <c r="AJ40" s="1">
        <v>0</v>
      </c>
      <c r="AK40" s="1">
        <v>0</v>
      </c>
      <c r="AL40" s="1">
        <v>0</v>
      </c>
      <c r="AM40" s="1">
        <v>0</v>
      </c>
      <c r="AN40" s="1">
        <v>0</v>
      </c>
      <c r="AO40" s="1">
        <v>0</v>
      </c>
      <c r="AP40" s="1">
        <v>0</v>
      </c>
      <c r="AQ40" s="1">
        <v>0</v>
      </c>
      <c r="AR40" s="1">
        <v>0</v>
      </c>
      <c r="AS40" s="1">
        <v>0</v>
      </c>
      <c r="AT40" s="1">
        <v>0</v>
      </c>
      <c r="AU40" s="1">
        <v>0</v>
      </c>
      <c r="AV40" s="1">
        <v>0</v>
      </c>
    </row>
    <row r="41" spans="1:48" x14ac:dyDescent="0.35">
      <c r="A41" s="1" t="s">
        <v>373</v>
      </c>
      <c r="B41" s="1" t="s">
        <v>374</v>
      </c>
      <c r="C41" s="1">
        <v>0</v>
      </c>
      <c r="D41" s="1">
        <v>0</v>
      </c>
      <c r="E41" s="1">
        <v>0</v>
      </c>
      <c r="F41" s="1">
        <v>0</v>
      </c>
      <c r="G41" s="1">
        <v>0</v>
      </c>
      <c r="H41" s="1">
        <v>0</v>
      </c>
      <c r="I41" s="1">
        <v>0</v>
      </c>
      <c r="J41" s="1">
        <v>0</v>
      </c>
      <c r="K41" s="1">
        <v>0</v>
      </c>
      <c r="L41" s="1">
        <v>0</v>
      </c>
      <c r="M41" s="1">
        <v>0</v>
      </c>
      <c r="N41" s="1">
        <v>0</v>
      </c>
      <c r="O41" s="1">
        <v>0</v>
      </c>
      <c r="P41" s="1">
        <v>0</v>
      </c>
      <c r="Q41" s="1">
        <v>0</v>
      </c>
      <c r="R41" s="1">
        <v>0</v>
      </c>
      <c r="S41" s="1">
        <v>0</v>
      </c>
      <c r="T41" s="1">
        <v>0</v>
      </c>
      <c r="U41" s="1">
        <v>0</v>
      </c>
      <c r="V41" s="1">
        <v>0</v>
      </c>
      <c r="W41" s="1">
        <v>0</v>
      </c>
      <c r="X41" s="1">
        <v>0</v>
      </c>
      <c r="Y41" s="1">
        <v>0</v>
      </c>
      <c r="Z41" s="1">
        <v>0</v>
      </c>
      <c r="AA41" s="1">
        <v>0</v>
      </c>
      <c r="AB41" s="1">
        <v>0</v>
      </c>
      <c r="AC41" s="1">
        <v>0</v>
      </c>
      <c r="AD41" s="1">
        <v>0</v>
      </c>
      <c r="AE41" s="1">
        <v>0</v>
      </c>
      <c r="AF41" s="1">
        <v>0</v>
      </c>
      <c r="AG41" s="1">
        <v>0</v>
      </c>
      <c r="AH41" s="1">
        <v>0</v>
      </c>
      <c r="AI41" s="1">
        <v>0</v>
      </c>
      <c r="AJ41" s="1">
        <v>0</v>
      </c>
      <c r="AK41" s="1">
        <v>0</v>
      </c>
      <c r="AL41" s="1">
        <v>0</v>
      </c>
      <c r="AM41" s="1">
        <v>0</v>
      </c>
      <c r="AN41" s="1">
        <v>0</v>
      </c>
      <c r="AO41" s="1">
        <v>0</v>
      </c>
      <c r="AP41" s="1">
        <v>0</v>
      </c>
      <c r="AQ41" s="1">
        <v>0</v>
      </c>
      <c r="AR41" s="1">
        <v>0</v>
      </c>
      <c r="AS41" s="1">
        <v>0</v>
      </c>
      <c r="AT41" s="1">
        <v>0</v>
      </c>
      <c r="AU41" s="1">
        <v>0</v>
      </c>
      <c r="AV41" s="1">
        <v>0</v>
      </c>
    </row>
    <row r="42" spans="1:48" x14ac:dyDescent="0.35">
      <c r="A42" s="1" t="s">
        <v>375</v>
      </c>
      <c r="B42" s="1" t="s">
        <v>376</v>
      </c>
      <c r="C42" s="1">
        <v>0</v>
      </c>
      <c r="D42" s="1">
        <v>0</v>
      </c>
      <c r="E42" s="1">
        <v>0</v>
      </c>
      <c r="F42" s="1">
        <v>0</v>
      </c>
      <c r="G42" s="1">
        <v>0</v>
      </c>
      <c r="H42" s="1">
        <v>0</v>
      </c>
      <c r="I42" s="1">
        <v>0</v>
      </c>
      <c r="J42" s="1">
        <v>0</v>
      </c>
      <c r="K42" s="1">
        <v>0</v>
      </c>
      <c r="L42" s="1">
        <v>0</v>
      </c>
      <c r="M42" s="1">
        <v>0</v>
      </c>
      <c r="N42" s="1">
        <v>0</v>
      </c>
      <c r="O42" s="1">
        <v>0</v>
      </c>
      <c r="P42" s="1">
        <v>0</v>
      </c>
      <c r="Q42" s="1">
        <v>0</v>
      </c>
      <c r="R42" s="1">
        <v>0</v>
      </c>
      <c r="S42" s="1">
        <v>0</v>
      </c>
      <c r="T42" s="1">
        <v>0</v>
      </c>
      <c r="U42" s="1">
        <v>0</v>
      </c>
      <c r="V42" s="1">
        <v>0</v>
      </c>
      <c r="W42" s="1">
        <v>0</v>
      </c>
      <c r="X42" s="1">
        <v>0</v>
      </c>
      <c r="Y42" s="1">
        <v>0</v>
      </c>
      <c r="Z42" s="1">
        <v>0</v>
      </c>
      <c r="AA42" s="1">
        <v>0</v>
      </c>
      <c r="AB42" s="1">
        <v>0</v>
      </c>
      <c r="AC42" s="1">
        <v>0</v>
      </c>
      <c r="AD42" s="1">
        <v>0</v>
      </c>
      <c r="AE42" s="1">
        <v>0</v>
      </c>
      <c r="AF42" s="1">
        <v>0</v>
      </c>
      <c r="AG42" s="1">
        <v>0</v>
      </c>
      <c r="AH42" s="1">
        <v>0</v>
      </c>
      <c r="AI42" s="1">
        <v>0</v>
      </c>
      <c r="AJ42" s="1">
        <v>0</v>
      </c>
      <c r="AK42" s="1">
        <v>0</v>
      </c>
      <c r="AL42" s="1">
        <v>0</v>
      </c>
      <c r="AM42" s="1">
        <v>0</v>
      </c>
      <c r="AN42" s="1">
        <v>0</v>
      </c>
      <c r="AO42" s="1">
        <v>0</v>
      </c>
      <c r="AP42" s="1">
        <v>0</v>
      </c>
      <c r="AQ42" s="1">
        <v>0</v>
      </c>
      <c r="AR42" s="1">
        <v>0</v>
      </c>
      <c r="AS42" s="1">
        <v>0</v>
      </c>
      <c r="AT42" s="1">
        <v>0</v>
      </c>
      <c r="AU42" s="1">
        <v>0</v>
      </c>
      <c r="AV42" s="1">
        <v>0</v>
      </c>
    </row>
    <row r="43" spans="1:48" x14ac:dyDescent="0.35">
      <c r="A43" s="1" t="s">
        <v>377</v>
      </c>
      <c r="B43" s="1" t="s">
        <v>378</v>
      </c>
      <c r="C43" s="1">
        <v>0</v>
      </c>
      <c r="D43" s="1">
        <v>0</v>
      </c>
      <c r="E43" s="1">
        <v>0</v>
      </c>
      <c r="F43" s="1">
        <v>0</v>
      </c>
      <c r="G43" s="1">
        <v>0</v>
      </c>
      <c r="H43" s="1">
        <v>0</v>
      </c>
      <c r="I43" s="1">
        <v>0</v>
      </c>
      <c r="J43" s="1">
        <v>0</v>
      </c>
      <c r="K43" s="1">
        <v>0</v>
      </c>
      <c r="L43" s="1">
        <v>0</v>
      </c>
      <c r="M43" s="1">
        <v>0</v>
      </c>
      <c r="N43" s="1">
        <v>0</v>
      </c>
      <c r="O43" s="1">
        <v>0</v>
      </c>
      <c r="P43" s="1">
        <v>0</v>
      </c>
      <c r="Q43" s="1">
        <v>0</v>
      </c>
      <c r="R43" s="1">
        <v>0</v>
      </c>
      <c r="S43" s="1">
        <v>0</v>
      </c>
      <c r="T43" s="1">
        <v>0</v>
      </c>
      <c r="U43" s="1">
        <v>0</v>
      </c>
      <c r="V43" s="1">
        <v>0</v>
      </c>
      <c r="W43" s="1">
        <v>0</v>
      </c>
      <c r="X43" s="1">
        <v>0</v>
      </c>
      <c r="Y43" s="1">
        <v>0</v>
      </c>
      <c r="Z43" s="1">
        <v>0</v>
      </c>
      <c r="AA43" s="1">
        <v>0</v>
      </c>
      <c r="AB43" s="1">
        <v>0</v>
      </c>
      <c r="AC43" s="1">
        <v>0</v>
      </c>
      <c r="AD43" s="1">
        <v>0</v>
      </c>
      <c r="AE43" s="1">
        <v>0</v>
      </c>
      <c r="AF43" s="1">
        <v>0</v>
      </c>
      <c r="AG43" s="1">
        <v>0</v>
      </c>
      <c r="AH43" s="1">
        <v>0</v>
      </c>
      <c r="AI43" s="1">
        <v>0</v>
      </c>
      <c r="AJ43" s="1">
        <v>0</v>
      </c>
      <c r="AK43" s="1">
        <v>0</v>
      </c>
      <c r="AL43" s="1">
        <v>0</v>
      </c>
      <c r="AM43" s="1">
        <v>0</v>
      </c>
      <c r="AN43" s="1">
        <v>0</v>
      </c>
      <c r="AO43" s="1">
        <v>0</v>
      </c>
      <c r="AP43" s="1">
        <v>0</v>
      </c>
      <c r="AQ43" s="1">
        <v>0</v>
      </c>
      <c r="AR43" s="1">
        <v>0</v>
      </c>
      <c r="AS43" s="1">
        <v>0</v>
      </c>
      <c r="AT43" s="1">
        <v>0</v>
      </c>
      <c r="AU43" s="1">
        <v>0</v>
      </c>
      <c r="AV43" s="1">
        <v>0</v>
      </c>
    </row>
    <row r="44" spans="1:48" x14ac:dyDescent="0.35">
      <c r="A44" s="1" t="s">
        <v>379</v>
      </c>
      <c r="B44" s="1" t="s">
        <v>380</v>
      </c>
      <c r="C44" s="1">
        <v>0</v>
      </c>
      <c r="D44" s="1">
        <v>0</v>
      </c>
      <c r="E44" s="1">
        <v>0</v>
      </c>
      <c r="F44" s="1">
        <v>0</v>
      </c>
      <c r="G44" s="1">
        <v>0</v>
      </c>
      <c r="H44" s="1">
        <v>0</v>
      </c>
      <c r="I44" s="1">
        <v>0</v>
      </c>
      <c r="J44" s="1">
        <v>0</v>
      </c>
      <c r="K44" s="1">
        <v>0</v>
      </c>
      <c r="L44" s="1">
        <v>0</v>
      </c>
      <c r="M44" s="1">
        <v>0</v>
      </c>
      <c r="N44" s="1">
        <v>0</v>
      </c>
      <c r="O44" s="1">
        <v>0</v>
      </c>
      <c r="P44" s="1">
        <v>0</v>
      </c>
      <c r="Q44" s="1">
        <v>0</v>
      </c>
      <c r="R44" s="1">
        <v>0</v>
      </c>
      <c r="S44" s="1">
        <v>0</v>
      </c>
      <c r="T44" s="1">
        <v>0</v>
      </c>
      <c r="U44" s="1">
        <v>0</v>
      </c>
      <c r="V44" s="1">
        <v>0</v>
      </c>
      <c r="W44" s="1">
        <v>0</v>
      </c>
      <c r="X44" s="1">
        <v>0</v>
      </c>
      <c r="Y44" s="1">
        <v>0</v>
      </c>
      <c r="Z44" s="1">
        <v>0</v>
      </c>
      <c r="AA44" s="1">
        <v>0</v>
      </c>
      <c r="AB44" s="1">
        <v>0</v>
      </c>
      <c r="AC44" s="1">
        <v>0</v>
      </c>
      <c r="AD44" s="1">
        <v>0</v>
      </c>
      <c r="AE44" s="1">
        <v>0</v>
      </c>
      <c r="AF44" s="1">
        <v>0</v>
      </c>
      <c r="AG44" s="1">
        <v>0</v>
      </c>
      <c r="AH44" s="1">
        <v>0</v>
      </c>
      <c r="AI44" s="1">
        <v>0</v>
      </c>
      <c r="AJ44" s="1">
        <v>0</v>
      </c>
      <c r="AK44" s="1">
        <v>0</v>
      </c>
      <c r="AL44" s="1">
        <v>0</v>
      </c>
      <c r="AM44" s="1">
        <v>0</v>
      </c>
      <c r="AN44" s="1">
        <v>0</v>
      </c>
      <c r="AO44" s="1">
        <v>0</v>
      </c>
      <c r="AP44" s="1">
        <v>0</v>
      </c>
      <c r="AQ44" s="1">
        <v>0</v>
      </c>
      <c r="AR44" s="1">
        <v>0</v>
      </c>
      <c r="AS44" s="1">
        <v>0</v>
      </c>
      <c r="AT44" s="1">
        <v>0</v>
      </c>
      <c r="AU44" s="1">
        <v>0</v>
      </c>
      <c r="AV44" s="1">
        <v>0</v>
      </c>
    </row>
    <row r="45" spans="1:48" x14ac:dyDescent="0.35">
      <c r="A45" s="1" t="s">
        <v>381</v>
      </c>
      <c r="B45" s="1" t="s">
        <v>382</v>
      </c>
      <c r="C45" s="1">
        <v>0</v>
      </c>
      <c r="D45" s="1">
        <v>0</v>
      </c>
      <c r="E45" s="1">
        <v>0</v>
      </c>
      <c r="F45" s="1">
        <v>0</v>
      </c>
      <c r="G45" s="1">
        <v>0</v>
      </c>
      <c r="H45" s="1">
        <v>0</v>
      </c>
      <c r="I45" s="1">
        <v>0</v>
      </c>
      <c r="J45" s="1">
        <v>0</v>
      </c>
      <c r="K45" s="1">
        <v>0</v>
      </c>
      <c r="L45" s="1">
        <v>0</v>
      </c>
      <c r="M45" s="1">
        <v>0</v>
      </c>
      <c r="N45" s="1">
        <v>0</v>
      </c>
      <c r="O45" s="1">
        <v>0</v>
      </c>
      <c r="P45" s="1">
        <v>0</v>
      </c>
      <c r="Q45" s="1">
        <v>0</v>
      </c>
      <c r="R45" s="1">
        <v>0</v>
      </c>
      <c r="S45" s="1">
        <v>0</v>
      </c>
      <c r="T45" s="1">
        <v>0</v>
      </c>
      <c r="U45" s="1">
        <v>0</v>
      </c>
      <c r="V45" s="1">
        <v>0</v>
      </c>
      <c r="W45" s="1">
        <v>0</v>
      </c>
      <c r="X45" s="1">
        <v>0</v>
      </c>
      <c r="Y45" s="1">
        <v>0</v>
      </c>
      <c r="Z45" s="1">
        <v>0</v>
      </c>
      <c r="AA45" s="1">
        <v>0</v>
      </c>
      <c r="AB45" s="1">
        <v>0</v>
      </c>
      <c r="AC45" s="1">
        <v>0</v>
      </c>
      <c r="AD45" s="1">
        <v>0</v>
      </c>
      <c r="AE45" s="1">
        <v>0</v>
      </c>
      <c r="AF45" s="1">
        <v>0</v>
      </c>
      <c r="AG45" s="1">
        <v>0</v>
      </c>
      <c r="AH45" s="1">
        <v>0</v>
      </c>
      <c r="AI45" s="1">
        <v>0</v>
      </c>
      <c r="AJ45" s="1">
        <v>0</v>
      </c>
      <c r="AK45" s="1">
        <v>0</v>
      </c>
      <c r="AL45" s="1">
        <v>0</v>
      </c>
      <c r="AM45" s="1">
        <v>0</v>
      </c>
      <c r="AN45" s="1">
        <v>0</v>
      </c>
      <c r="AO45" s="1">
        <v>0</v>
      </c>
      <c r="AP45" s="1">
        <v>0</v>
      </c>
      <c r="AQ45" s="1">
        <v>0</v>
      </c>
      <c r="AR45" s="1">
        <v>0</v>
      </c>
      <c r="AS45" s="1">
        <v>0</v>
      </c>
      <c r="AT45" s="1">
        <v>0</v>
      </c>
      <c r="AU45" s="1">
        <v>0</v>
      </c>
      <c r="AV45" s="1">
        <v>0</v>
      </c>
    </row>
    <row r="46" spans="1:48" x14ac:dyDescent="0.35">
      <c r="A46" s="1" t="s">
        <v>383</v>
      </c>
      <c r="B46" s="1" t="s">
        <v>384</v>
      </c>
      <c r="C46" s="1">
        <v>0</v>
      </c>
      <c r="D46" s="1">
        <v>0</v>
      </c>
      <c r="E46" s="1">
        <v>0</v>
      </c>
      <c r="F46" s="1">
        <v>0</v>
      </c>
      <c r="G46" s="1">
        <v>0</v>
      </c>
      <c r="H46" s="1">
        <v>0</v>
      </c>
      <c r="I46" s="1">
        <v>0</v>
      </c>
      <c r="J46" s="1">
        <v>0</v>
      </c>
      <c r="K46" s="1">
        <v>0</v>
      </c>
      <c r="L46" s="1">
        <v>0</v>
      </c>
      <c r="M46" s="1">
        <v>0</v>
      </c>
      <c r="N46" s="1">
        <v>0</v>
      </c>
      <c r="O46" s="1">
        <v>0</v>
      </c>
      <c r="P46" s="1">
        <v>0</v>
      </c>
      <c r="Q46" s="1">
        <v>0</v>
      </c>
      <c r="R46" s="1">
        <v>0</v>
      </c>
      <c r="S46" s="1">
        <v>0</v>
      </c>
      <c r="T46" s="1">
        <v>0</v>
      </c>
      <c r="U46" s="1">
        <v>0</v>
      </c>
      <c r="V46" s="1">
        <v>0</v>
      </c>
      <c r="W46" s="1">
        <v>0</v>
      </c>
      <c r="X46" s="1">
        <v>0</v>
      </c>
      <c r="Y46" s="1">
        <v>0</v>
      </c>
      <c r="Z46" s="1">
        <v>0</v>
      </c>
      <c r="AA46" s="1">
        <v>0</v>
      </c>
      <c r="AB46" s="1">
        <v>0</v>
      </c>
      <c r="AC46" s="1">
        <v>0</v>
      </c>
      <c r="AD46" s="1">
        <v>0</v>
      </c>
      <c r="AE46" s="1">
        <v>0</v>
      </c>
      <c r="AF46" s="1">
        <v>0</v>
      </c>
      <c r="AG46" s="1">
        <v>0</v>
      </c>
      <c r="AH46" s="1">
        <v>0</v>
      </c>
      <c r="AI46" s="1">
        <v>0</v>
      </c>
      <c r="AJ46" s="1">
        <v>0</v>
      </c>
      <c r="AK46" s="1">
        <v>0</v>
      </c>
      <c r="AL46" s="1">
        <v>0</v>
      </c>
      <c r="AM46" s="1">
        <v>0</v>
      </c>
      <c r="AN46" s="1">
        <v>0</v>
      </c>
      <c r="AO46" s="1">
        <v>0</v>
      </c>
      <c r="AP46" s="1">
        <v>0</v>
      </c>
      <c r="AQ46" s="1">
        <v>0</v>
      </c>
      <c r="AR46" s="1">
        <v>0</v>
      </c>
      <c r="AS46" s="1">
        <v>0</v>
      </c>
      <c r="AT46" s="1">
        <v>0</v>
      </c>
      <c r="AU46" s="1">
        <v>0</v>
      </c>
      <c r="AV46" s="1">
        <v>0</v>
      </c>
    </row>
    <row r="47" spans="1:48" x14ac:dyDescent="0.35">
      <c r="A47" s="1" t="s">
        <v>385</v>
      </c>
      <c r="B47" s="1" t="s">
        <v>386</v>
      </c>
      <c r="C47" s="1">
        <v>0</v>
      </c>
      <c r="D47" s="1">
        <v>0</v>
      </c>
      <c r="E47" s="1">
        <v>0</v>
      </c>
      <c r="F47" s="1">
        <v>0</v>
      </c>
      <c r="G47" s="1">
        <v>0</v>
      </c>
      <c r="H47" s="1">
        <v>0</v>
      </c>
      <c r="I47" s="1">
        <v>0</v>
      </c>
      <c r="J47" s="1">
        <v>0</v>
      </c>
      <c r="K47" s="1">
        <v>0</v>
      </c>
      <c r="L47" s="1">
        <v>0</v>
      </c>
      <c r="M47" s="1">
        <v>0</v>
      </c>
      <c r="N47" s="1">
        <v>0</v>
      </c>
      <c r="O47" s="1">
        <v>0</v>
      </c>
      <c r="P47" s="1">
        <v>0</v>
      </c>
      <c r="Q47" s="1">
        <v>0</v>
      </c>
      <c r="R47" s="1">
        <v>0</v>
      </c>
      <c r="S47" s="1">
        <v>0</v>
      </c>
      <c r="T47" s="1">
        <v>0</v>
      </c>
      <c r="U47" s="1">
        <v>0</v>
      </c>
      <c r="V47" s="1">
        <v>0</v>
      </c>
      <c r="W47" s="1">
        <v>0</v>
      </c>
      <c r="X47" s="1">
        <v>0</v>
      </c>
      <c r="Y47" s="1">
        <v>0</v>
      </c>
      <c r="Z47" s="1">
        <v>0</v>
      </c>
      <c r="AA47" s="1">
        <v>0</v>
      </c>
      <c r="AB47" s="1">
        <v>0</v>
      </c>
      <c r="AC47" s="1">
        <v>0</v>
      </c>
      <c r="AD47" s="1">
        <v>0</v>
      </c>
      <c r="AE47" s="1">
        <v>0</v>
      </c>
      <c r="AF47" s="1">
        <v>0</v>
      </c>
      <c r="AG47" s="1">
        <v>0</v>
      </c>
      <c r="AH47" s="1">
        <v>0</v>
      </c>
      <c r="AI47" s="1">
        <v>0</v>
      </c>
      <c r="AJ47" s="1">
        <v>0</v>
      </c>
      <c r="AK47" s="1">
        <v>0</v>
      </c>
      <c r="AL47" s="1">
        <v>0</v>
      </c>
      <c r="AM47" s="1">
        <v>0</v>
      </c>
      <c r="AN47" s="1">
        <v>0</v>
      </c>
      <c r="AO47" s="1">
        <v>0</v>
      </c>
      <c r="AP47" s="1">
        <v>0</v>
      </c>
      <c r="AQ47" s="1">
        <v>0</v>
      </c>
      <c r="AR47" s="1">
        <v>0</v>
      </c>
      <c r="AS47" s="1">
        <v>0</v>
      </c>
      <c r="AT47" s="1">
        <v>0</v>
      </c>
      <c r="AU47" s="1">
        <v>0</v>
      </c>
      <c r="AV47" s="1">
        <v>0</v>
      </c>
    </row>
    <row r="48" spans="1:48" x14ac:dyDescent="0.35">
      <c r="A48" s="1" t="s">
        <v>387</v>
      </c>
      <c r="B48" s="1" t="s">
        <v>388</v>
      </c>
      <c r="C48" s="1">
        <v>0</v>
      </c>
      <c r="D48" s="1">
        <v>0</v>
      </c>
      <c r="E48" s="1">
        <v>0</v>
      </c>
      <c r="F48" s="1">
        <v>0</v>
      </c>
      <c r="G48" s="1">
        <v>0</v>
      </c>
      <c r="H48" s="1">
        <v>0</v>
      </c>
      <c r="I48" s="1">
        <v>0</v>
      </c>
      <c r="J48" s="1">
        <v>0</v>
      </c>
      <c r="K48" s="1">
        <v>0</v>
      </c>
      <c r="L48" s="1">
        <v>0</v>
      </c>
      <c r="M48" s="1">
        <v>0</v>
      </c>
      <c r="N48" s="1">
        <v>0</v>
      </c>
      <c r="O48" s="1">
        <v>0</v>
      </c>
      <c r="P48" s="1">
        <v>0</v>
      </c>
      <c r="Q48" s="1">
        <v>0</v>
      </c>
      <c r="R48" s="1">
        <v>0</v>
      </c>
      <c r="S48" s="1">
        <v>0</v>
      </c>
      <c r="T48" s="1">
        <v>0</v>
      </c>
      <c r="U48" s="1">
        <v>0</v>
      </c>
      <c r="V48" s="1">
        <v>0</v>
      </c>
      <c r="W48" s="1">
        <v>0</v>
      </c>
      <c r="X48" s="1">
        <v>0</v>
      </c>
      <c r="Y48" s="1">
        <v>0</v>
      </c>
      <c r="Z48" s="1">
        <v>0</v>
      </c>
      <c r="AA48" s="1">
        <v>0</v>
      </c>
      <c r="AB48" s="1">
        <v>0</v>
      </c>
      <c r="AC48" s="1">
        <v>0</v>
      </c>
      <c r="AD48" s="1">
        <v>0</v>
      </c>
      <c r="AE48" s="1">
        <v>0</v>
      </c>
      <c r="AF48" s="1">
        <v>0</v>
      </c>
      <c r="AG48" s="1">
        <v>0</v>
      </c>
      <c r="AH48" s="1">
        <v>0</v>
      </c>
      <c r="AI48" s="1">
        <v>0</v>
      </c>
      <c r="AJ48" s="1">
        <v>0</v>
      </c>
      <c r="AK48" s="1">
        <v>0</v>
      </c>
      <c r="AL48" s="1">
        <v>0</v>
      </c>
      <c r="AM48" s="1">
        <v>0</v>
      </c>
      <c r="AN48" s="1">
        <v>0</v>
      </c>
      <c r="AO48" s="1">
        <v>0</v>
      </c>
      <c r="AP48" s="1">
        <v>0</v>
      </c>
      <c r="AQ48" s="1">
        <v>0</v>
      </c>
      <c r="AR48" s="1">
        <v>0</v>
      </c>
      <c r="AS48" s="1">
        <v>0</v>
      </c>
      <c r="AT48" s="1">
        <v>0</v>
      </c>
      <c r="AU48" s="1">
        <v>0</v>
      </c>
      <c r="AV48" s="1">
        <v>0</v>
      </c>
    </row>
    <row r="49" spans="1:48" x14ac:dyDescent="0.35">
      <c r="A49" s="1" t="s">
        <v>389</v>
      </c>
      <c r="B49" s="1" t="s">
        <v>390</v>
      </c>
      <c r="C49" s="1">
        <v>0</v>
      </c>
      <c r="D49" s="1">
        <v>0</v>
      </c>
      <c r="E49" s="1">
        <v>0</v>
      </c>
      <c r="F49" s="1">
        <v>0</v>
      </c>
      <c r="G49" s="1">
        <v>0</v>
      </c>
      <c r="H49" s="1">
        <v>0</v>
      </c>
      <c r="I49" s="1">
        <v>0</v>
      </c>
      <c r="J49" s="1">
        <v>0</v>
      </c>
      <c r="K49" s="1">
        <v>0</v>
      </c>
      <c r="L49" s="1">
        <v>0</v>
      </c>
      <c r="M49" s="1">
        <v>0</v>
      </c>
      <c r="N49" s="1">
        <v>0</v>
      </c>
      <c r="O49" s="1">
        <v>0</v>
      </c>
      <c r="P49" s="1">
        <v>0</v>
      </c>
      <c r="Q49" s="1">
        <v>0</v>
      </c>
      <c r="R49" s="1">
        <v>0</v>
      </c>
      <c r="S49" s="1">
        <v>0</v>
      </c>
      <c r="T49" s="1">
        <v>0</v>
      </c>
      <c r="U49" s="1">
        <v>0</v>
      </c>
      <c r="V49" s="1">
        <v>0</v>
      </c>
      <c r="W49" s="1">
        <v>0</v>
      </c>
      <c r="X49" s="1">
        <v>0</v>
      </c>
      <c r="Y49" s="1">
        <v>0</v>
      </c>
      <c r="Z49" s="1">
        <v>0</v>
      </c>
      <c r="AA49" s="1">
        <v>0</v>
      </c>
      <c r="AB49" s="1">
        <v>0</v>
      </c>
      <c r="AC49" s="1">
        <v>0</v>
      </c>
      <c r="AD49" s="1">
        <v>0</v>
      </c>
      <c r="AE49" s="1">
        <v>0</v>
      </c>
      <c r="AF49" s="1">
        <v>0</v>
      </c>
      <c r="AG49" s="1">
        <v>0</v>
      </c>
      <c r="AH49" s="1">
        <v>0</v>
      </c>
      <c r="AI49" s="1">
        <v>0</v>
      </c>
      <c r="AJ49" s="1">
        <v>0</v>
      </c>
      <c r="AK49" s="1">
        <v>0</v>
      </c>
      <c r="AL49" s="1">
        <v>0</v>
      </c>
      <c r="AM49" s="1">
        <v>0</v>
      </c>
      <c r="AN49" s="1">
        <v>0</v>
      </c>
      <c r="AO49" s="1">
        <v>0</v>
      </c>
      <c r="AP49" s="1">
        <v>0</v>
      </c>
      <c r="AQ49" s="1">
        <v>0</v>
      </c>
      <c r="AR49" s="1">
        <v>0</v>
      </c>
      <c r="AS49" s="1">
        <v>0</v>
      </c>
      <c r="AT49" s="1">
        <v>0</v>
      </c>
      <c r="AU49" s="1">
        <v>0</v>
      </c>
      <c r="AV49" s="1">
        <v>0</v>
      </c>
    </row>
    <row r="50" spans="1:48" x14ac:dyDescent="0.35">
      <c r="A50" s="1" t="s">
        <v>391</v>
      </c>
      <c r="B50" s="1" t="s">
        <v>392</v>
      </c>
      <c r="C50" s="1">
        <v>0</v>
      </c>
      <c r="D50" s="1">
        <v>0</v>
      </c>
      <c r="E50" s="1">
        <v>0</v>
      </c>
      <c r="F50" s="1">
        <v>0</v>
      </c>
      <c r="G50" s="1">
        <v>0</v>
      </c>
      <c r="H50" s="1">
        <v>0</v>
      </c>
      <c r="I50" s="1">
        <v>0</v>
      </c>
      <c r="J50" s="1">
        <v>0</v>
      </c>
      <c r="K50" s="1">
        <v>0</v>
      </c>
      <c r="L50" s="1">
        <v>0</v>
      </c>
      <c r="M50" s="1">
        <v>0</v>
      </c>
      <c r="N50" s="1">
        <v>0</v>
      </c>
      <c r="O50" s="1">
        <v>0</v>
      </c>
      <c r="P50" s="1">
        <v>0</v>
      </c>
      <c r="Q50" s="1">
        <v>0</v>
      </c>
      <c r="R50" s="1">
        <v>0</v>
      </c>
      <c r="S50" s="1">
        <v>0</v>
      </c>
      <c r="T50" s="1">
        <v>0</v>
      </c>
      <c r="U50" s="1">
        <v>0</v>
      </c>
      <c r="V50" s="1">
        <v>0</v>
      </c>
      <c r="W50" s="1">
        <v>0</v>
      </c>
      <c r="X50" s="1">
        <v>0</v>
      </c>
      <c r="Y50" s="1">
        <v>0</v>
      </c>
      <c r="Z50" s="1">
        <v>0</v>
      </c>
      <c r="AA50" s="1">
        <v>0</v>
      </c>
      <c r="AB50" s="1">
        <v>0</v>
      </c>
      <c r="AC50" s="1">
        <v>0</v>
      </c>
      <c r="AD50" s="1">
        <v>0</v>
      </c>
      <c r="AE50" s="1">
        <v>0</v>
      </c>
      <c r="AF50" s="1">
        <v>0</v>
      </c>
      <c r="AG50" s="1">
        <v>0</v>
      </c>
      <c r="AH50" s="1">
        <v>0</v>
      </c>
      <c r="AI50" s="1">
        <v>0</v>
      </c>
      <c r="AJ50" s="1">
        <v>0</v>
      </c>
      <c r="AK50" s="1">
        <v>0</v>
      </c>
      <c r="AL50" s="1">
        <v>0</v>
      </c>
      <c r="AM50" s="1">
        <v>0</v>
      </c>
      <c r="AN50" s="1">
        <v>0</v>
      </c>
      <c r="AO50" s="1">
        <v>0</v>
      </c>
      <c r="AP50" s="1">
        <v>0</v>
      </c>
      <c r="AQ50" s="1">
        <v>0</v>
      </c>
      <c r="AR50" s="1">
        <v>0</v>
      </c>
      <c r="AS50" s="1">
        <v>0</v>
      </c>
      <c r="AT50" s="1">
        <v>0</v>
      </c>
      <c r="AU50" s="1">
        <v>0</v>
      </c>
      <c r="AV50" s="1">
        <v>0</v>
      </c>
    </row>
    <row r="51" spans="1:48" x14ac:dyDescent="0.35">
      <c r="A51" s="1" t="s">
        <v>393</v>
      </c>
      <c r="B51" s="1" t="s">
        <v>394</v>
      </c>
      <c r="C51" s="1">
        <v>0</v>
      </c>
      <c r="D51" s="1">
        <v>0</v>
      </c>
      <c r="E51" s="1">
        <v>0</v>
      </c>
      <c r="F51" s="1">
        <v>0</v>
      </c>
      <c r="G51" s="1">
        <v>0</v>
      </c>
      <c r="H51" s="1">
        <v>0</v>
      </c>
      <c r="I51" s="1">
        <v>0</v>
      </c>
      <c r="J51" s="1">
        <v>0</v>
      </c>
      <c r="K51" s="1">
        <v>0</v>
      </c>
      <c r="L51" s="1">
        <v>0</v>
      </c>
      <c r="M51" s="1">
        <v>0</v>
      </c>
      <c r="N51" s="1">
        <v>0</v>
      </c>
      <c r="O51" s="1">
        <v>0</v>
      </c>
      <c r="P51" s="1">
        <v>0</v>
      </c>
      <c r="Q51" s="1">
        <v>0</v>
      </c>
      <c r="R51" s="1">
        <v>0</v>
      </c>
      <c r="S51" s="1">
        <v>0</v>
      </c>
      <c r="T51" s="1">
        <v>0</v>
      </c>
      <c r="U51" s="1">
        <v>0</v>
      </c>
      <c r="V51" s="1">
        <v>0</v>
      </c>
      <c r="W51" s="1">
        <v>0</v>
      </c>
      <c r="X51" s="1">
        <v>0</v>
      </c>
      <c r="Y51" s="1">
        <v>0</v>
      </c>
      <c r="Z51" s="1">
        <v>0</v>
      </c>
      <c r="AA51" s="1">
        <v>0</v>
      </c>
      <c r="AB51" s="1">
        <v>0</v>
      </c>
      <c r="AC51" s="1">
        <v>0</v>
      </c>
      <c r="AD51" s="1">
        <v>0</v>
      </c>
      <c r="AE51" s="1">
        <v>0</v>
      </c>
      <c r="AF51" s="1">
        <v>0</v>
      </c>
      <c r="AG51" s="1">
        <v>0</v>
      </c>
      <c r="AH51" s="1">
        <v>0</v>
      </c>
      <c r="AI51" s="1">
        <v>0</v>
      </c>
      <c r="AJ51" s="1">
        <v>0</v>
      </c>
      <c r="AK51" s="1">
        <v>0</v>
      </c>
      <c r="AL51" s="1">
        <v>0</v>
      </c>
      <c r="AM51" s="1">
        <v>0</v>
      </c>
      <c r="AN51" s="1">
        <v>0</v>
      </c>
      <c r="AO51" s="1">
        <v>0</v>
      </c>
      <c r="AP51" s="1">
        <v>0</v>
      </c>
      <c r="AQ51" s="1">
        <v>0</v>
      </c>
      <c r="AR51" s="1">
        <v>0</v>
      </c>
      <c r="AS51" s="1">
        <v>0</v>
      </c>
      <c r="AT51" s="1">
        <v>0</v>
      </c>
      <c r="AU51" s="1">
        <v>0</v>
      </c>
      <c r="AV51" s="1">
        <v>0</v>
      </c>
    </row>
    <row r="52" spans="1:48" x14ac:dyDescent="0.35">
      <c r="A52" s="1" t="s">
        <v>395</v>
      </c>
      <c r="B52" s="1" t="s">
        <v>396</v>
      </c>
      <c r="C52" s="1">
        <v>0</v>
      </c>
      <c r="D52" s="1">
        <v>0</v>
      </c>
      <c r="E52" s="1">
        <v>0</v>
      </c>
      <c r="F52" s="1">
        <v>0</v>
      </c>
      <c r="G52" s="1">
        <v>0</v>
      </c>
      <c r="H52" s="1">
        <v>0</v>
      </c>
      <c r="I52" s="1">
        <v>0</v>
      </c>
      <c r="J52" s="1">
        <v>0</v>
      </c>
      <c r="K52" s="1">
        <v>0</v>
      </c>
      <c r="L52" s="1">
        <v>0</v>
      </c>
      <c r="M52" s="1">
        <v>0</v>
      </c>
      <c r="N52" s="1">
        <v>0</v>
      </c>
      <c r="O52" s="1">
        <v>0</v>
      </c>
      <c r="P52" s="1">
        <v>0</v>
      </c>
      <c r="Q52" s="1">
        <v>0</v>
      </c>
      <c r="R52" s="1">
        <v>0</v>
      </c>
      <c r="S52" s="1">
        <v>0</v>
      </c>
      <c r="T52" s="1">
        <v>0</v>
      </c>
      <c r="U52" s="1">
        <v>0</v>
      </c>
      <c r="V52" s="1">
        <v>0</v>
      </c>
      <c r="W52" s="1">
        <v>0</v>
      </c>
      <c r="X52" s="1">
        <v>0</v>
      </c>
      <c r="Y52" s="1">
        <v>0</v>
      </c>
      <c r="Z52" s="1">
        <v>0</v>
      </c>
      <c r="AA52" s="1">
        <v>0</v>
      </c>
      <c r="AB52" s="1">
        <v>0</v>
      </c>
      <c r="AC52" s="1">
        <v>0</v>
      </c>
      <c r="AD52" s="1">
        <v>0</v>
      </c>
      <c r="AE52" s="1">
        <v>0</v>
      </c>
      <c r="AF52" s="1">
        <v>0</v>
      </c>
      <c r="AG52" s="1">
        <v>0</v>
      </c>
      <c r="AH52" s="1">
        <v>0</v>
      </c>
      <c r="AI52" s="1">
        <v>0</v>
      </c>
      <c r="AJ52" s="1">
        <v>0</v>
      </c>
      <c r="AK52" s="1">
        <v>0</v>
      </c>
      <c r="AL52" s="1">
        <v>0</v>
      </c>
      <c r="AM52" s="1">
        <v>0</v>
      </c>
      <c r="AN52" s="1">
        <v>0</v>
      </c>
      <c r="AO52" s="1">
        <v>0</v>
      </c>
      <c r="AP52" s="1">
        <v>0</v>
      </c>
      <c r="AQ52" s="1">
        <v>0</v>
      </c>
      <c r="AR52" s="1">
        <v>0</v>
      </c>
      <c r="AS52" s="1">
        <v>0</v>
      </c>
      <c r="AT52" s="1">
        <v>0</v>
      </c>
      <c r="AU52" s="1">
        <v>0</v>
      </c>
      <c r="AV52" s="1">
        <v>0</v>
      </c>
    </row>
    <row r="53" spans="1:48" x14ac:dyDescent="0.35">
      <c r="A53" s="1" t="s">
        <v>397</v>
      </c>
      <c r="B53" s="1" t="s">
        <v>398</v>
      </c>
      <c r="C53" s="1">
        <v>0</v>
      </c>
      <c r="D53" s="1">
        <v>0</v>
      </c>
      <c r="E53" s="1">
        <v>0</v>
      </c>
      <c r="F53" s="1">
        <v>0</v>
      </c>
      <c r="G53" s="1">
        <v>0</v>
      </c>
      <c r="H53" s="1">
        <v>0</v>
      </c>
      <c r="I53" s="1">
        <v>0</v>
      </c>
      <c r="J53" s="1">
        <v>0</v>
      </c>
      <c r="K53" s="1">
        <v>0</v>
      </c>
      <c r="L53" s="1">
        <v>0</v>
      </c>
      <c r="M53" s="1">
        <v>0</v>
      </c>
      <c r="N53" s="1">
        <v>0</v>
      </c>
      <c r="O53" s="1">
        <v>0</v>
      </c>
      <c r="P53" s="1">
        <v>0</v>
      </c>
      <c r="Q53" s="1">
        <v>0</v>
      </c>
      <c r="R53" s="1">
        <v>0</v>
      </c>
      <c r="S53" s="1">
        <v>0</v>
      </c>
      <c r="T53" s="1">
        <v>0</v>
      </c>
      <c r="U53" s="1">
        <v>0</v>
      </c>
      <c r="V53" s="1">
        <v>0</v>
      </c>
      <c r="W53" s="1">
        <v>0</v>
      </c>
      <c r="X53" s="1">
        <v>0</v>
      </c>
      <c r="Y53" s="1">
        <v>0</v>
      </c>
      <c r="Z53" s="1">
        <v>0</v>
      </c>
      <c r="AA53" s="1">
        <v>0</v>
      </c>
      <c r="AB53" s="1">
        <v>0</v>
      </c>
      <c r="AC53" s="1">
        <v>0</v>
      </c>
      <c r="AD53" s="1">
        <v>0</v>
      </c>
      <c r="AE53" s="1">
        <v>0</v>
      </c>
      <c r="AF53" s="1">
        <v>0</v>
      </c>
      <c r="AG53" s="1">
        <v>0</v>
      </c>
      <c r="AH53" s="1">
        <v>0</v>
      </c>
      <c r="AI53" s="1">
        <v>0</v>
      </c>
      <c r="AJ53" s="1">
        <v>0</v>
      </c>
      <c r="AK53" s="1">
        <v>0</v>
      </c>
      <c r="AL53" s="1">
        <v>0</v>
      </c>
      <c r="AM53" s="1">
        <v>0</v>
      </c>
      <c r="AN53" s="1">
        <v>0</v>
      </c>
      <c r="AO53" s="1">
        <v>0</v>
      </c>
      <c r="AP53" s="1">
        <v>0</v>
      </c>
      <c r="AQ53" s="1">
        <v>0</v>
      </c>
      <c r="AR53" s="1">
        <v>0</v>
      </c>
      <c r="AS53" s="1">
        <v>0</v>
      </c>
      <c r="AT53" s="1">
        <v>0</v>
      </c>
      <c r="AU53" s="1">
        <v>0</v>
      </c>
      <c r="AV53" s="1">
        <v>0</v>
      </c>
    </row>
    <row r="54" spans="1:48" x14ac:dyDescent="0.35">
      <c r="A54" s="1" t="s">
        <v>399</v>
      </c>
      <c r="B54" s="1" t="s">
        <v>400</v>
      </c>
      <c r="C54" s="1">
        <v>0</v>
      </c>
      <c r="D54" s="1">
        <v>0</v>
      </c>
      <c r="E54" s="1">
        <v>0</v>
      </c>
      <c r="F54" s="1">
        <v>0</v>
      </c>
      <c r="G54" s="1">
        <v>0</v>
      </c>
      <c r="H54" s="1">
        <v>0</v>
      </c>
      <c r="I54" s="1">
        <v>0</v>
      </c>
      <c r="J54" s="1">
        <v>0</v>
      </c>
      <c r="K54" s="1">
        <v>0</v>
      </c>
      <c r="L54" s="1">
        <v>0</v>
      </c>
      <c r="M54" s="1">
        <v>0</v>
      </c>
      <c r="N54" s="1">
        <v>0</v>
      </c>
      <c r="O54" s="1">
        <v>0</v>
      </c>
      <c r="P54" s="1">
        <v>0</v>
      </c>
      <c r="Q54" s="1">
        <v>0</v>
      </c>
      <c r="R54" s="1">
        <v>0</v>
      </c>
      <c r="S54" s="1">
        <v>0</v>
      </c>
      <c r="T54" s="1">
        <v>0</v>
      </c>
      <c r="U54" s="1">
        <v>0</v>
      </c>
      <c r="V54" s="1">
        <v>0</v>
      </c>
      <c r="W54" s="1">
        <v>0</v>
      </c>
      <c r="X54" s="1">
        <v>0</v>
      </c>
      <c r="Y54" s="1">
        <v>0</v>
      </c>
      <c r="Z54" s="1">
        <v>0</v>
      </c>
      <c r="AA54" s="1">
        <v>0</v>
      </c>
      <c r="AB54" s="1">
        <v>0</v>
      </c>
      <c r="AC54" s="1">
        <v>0</v>
      </c>
      <c r="AD54" s="1">
        <v>0</v>
      </c>
      <c r="AE54" s="1">
        <v>0</v>
      </c>
      <c r="AF54" s="1">
        <v>0</v>
      </c>
      <c r="AG54" s="1">
        <v>0</v>
      </c>
      <c r="AH54" s="1">
        <v>0</v>
      </c>
      <c r="AI54" s="1">
        <v>0</v>
      </c>
      <c r="AJ54" s="1">
        <v>0</v>
      </c>
      <c r="AK54" s="1">
        <v>0</v>
      </c>
      <c r="AL54" s="1">
        <v>0</v>
      </c>
      <c r="AM54" s="1">
        <v>0</v>
      </c>
      <c r="AN54" s="1">
        <v>0</v>
      </c>
      <c r="AO54" s="1">
        <v>0</v>
      </c>
      <c r="AP54" s="1">
        <v>0</v>
      </c>
      <c r="AQ54" s="1">
        <v>0</v>
      </c>
      <c r="AR54" s="1">
        <v>0</v>
      </c>
      <c r="AS54" s="1">
        <v>0</v>
      </c>
      <c r="AT54" s="1">
        <v>0</v>
      </c>
      <c r="AU54" s="1">
        <v>0</v>
      </c>
      <c r="AV54" s="1">
        <v>0</v>
      </c>
    </row>
    <row r="55" spans="1:48" x14ac:dyDescent="0.35">
      <c r="A55" s="1" t="s">
        <v>401</v>
      </c>
      <c r="B55" s="1" t="s">
        <v>402</v>
      </c>
      <c r="C55" s="1">
        <v>0</v>
      </c>
      <c r="D55" s="1">
        <v>0</v>
      </c>
      <c r="E55" s="1">
        <v>0</v>
      </c>
      <c r="F55" s="1">
        <v>0</v>
      </c>
      <c r="G55" s="1">
        <v>0</v>
      </c>
      <c r="H55" s="1">
        <v>0</v>
      </c>
      <c r="I55" s="1">
        <v>0</v>
      </c>
      <c r="J55" s="1">
        <v>0</v>
      </c>
      <c r="K55" s="1">
        <v>0</v>
      </c>
      <c r="L55" s="1">
        <v>0</v>
      </c>
      <c r="M55" s="1">
        <v>0</v>
      </c>
      <c r="N55" s="1">
        <v>0</v>
      </c>
      <c r="O55" s="1">
        <v>0</v>
      </c>
      <c r="P55" s="1">
        <v>0</v>
      </c>
      <c r="Q55" s="1">
        <v>0</v>
      </c>
      <c r="R55" s="1">
        <v>0</v>
      </c>
      <c r="S55" s="1">
        <v>0</v>
      </c>
      <c r="T55" s="1">
        <v>0</v>
      </c>
      <c r="U55" s="1">
        <v>0</v>
      </c>
      <c r="V55" s="1">
        <v>0</v>
      </c>
      <c r="W55" s="1">
        <v>0</v>
      </c>
      <c r="X55" s="1">
        <v>0</v>
      </c>
      <c r="Y55" s="1">
        <v>0</v>
      </c>
      <c r="Z55" s="1">
        <v>0</v>
      </c>
      <c r="AA55" s="1">
        <v>0</v>
      </c>
      <c r="AB55" s="1">
        <v>0</v>
      </c>
      <c r="AC55" s="1">
        <v>0</v>
      </c>
      <c r="AD55" s="1">
        <v>0</v>
      </c>
      <c r="AE55" s="1">
        <v>0</v>
      </c>
      <c r="AF55" s="1">
        <v>0</v>
      </c>
      <c r="AG55" s="1">
        <v>0</v>
      </c>
      <c r="AH55" s="1">
        <v>0</v>
      </c>
      <c r="AI55" s="1">
        <v>0</v>
      </c>
      <c r="AJ55" s="1">
        <v>0</v>
      </c>
      <c r="AK55" s="1">
        <v>0</v>
      </c>
      <c r="AL55" s="1">
        <v>0</v>
      </c>
      <c r="AM55" s="1">
        <v>0</v>
      </c>
      <c r="AN55" s="1">
        <v>0</v>
      </c>
      <c r="AO55" s="1">
        <v>0</v>
      </c>
      <c r="AP55" s="1">
        <v>0</v>
      </c>
      <c r="AQ55" s="1">
        <v>0</v>
      </c>
      <c r="AR55" s="1">
        <v>0</v>
      </c>
      <c r="AS55" s="1">
        <v>0</v>
      </c>
      <c r="AT55" s="1">
        <v>0</v>
      </c>
      <c r="AU55" s="1">
        <v>0</v>
      </c>
      <c r="AV55" s="1">
        <v>0</v>
      </c>
    </row>
    <row r="56" spans="1:48" x14ac:dyDescent="0.35">
      <c r="A56" s="1" t="s">
        <v>403</v>
      </c>
      <c r="B56" s="1" t="s">
        <v>404</v>
      </c>
      <c r="C56" s="1">
        <v>0</v>
      </c>
      <c r="D56" s="1">
        <v>0</v>
      </c>
      <c r="E56" s="1">
        <v>0</v>
      </c>
      <c r="F56" s="1">
        <v>0</v>
      </c>
      <c r="G56" s="1">
        <v>0</v>
      </c>
      <c r="H56" s="1">
        <v>0</v>
      </c>
      <c r="I56" s="1">
        <v>0</v>
      </c>
      <c r="J56" s="1">
        <v>0</v>
      </c>
      <c r="K56" s="1">
        <v>0</v>
      </c>
      <c r="L56" s="1">
        <v>0</v>
      </c>
      <c r="M56" s="1">
        <v>0</v>
      </c>
      <c r="N56" s="1">
        <v>0</v>
      </c>
      <c r="O56" s="1">
        <v>0</v>
      </c>
      <c r="P56" s="1">
        <v>0</v>
      </c>
      <c r="Q56" s="1">
        <v>0</v>
      </c>
      <c r="R56" s="1">
        <v>0</v>
      </c>
      <c r="S56" s="1">
        <v>0</v>
      </c>
      <c r="T56" s="1">
        <v>0</v>
      </c>
      <c r="U56" s="1">
        <v>0</v>
      </c>
      <c r="V56" s="1">
        <v>0</v>
      </c>
      <c r="W56" s="1">
        <v>0</v>
      </c>
      <c r="X56" s="1">
        <v>0</v>
      </c>
      <c r="Y56" s="1">
        <v>0</v>
      </c>
      <c r="Z56" s="1">
        <v>0</v>
      </c>
      <c r="AA56" s="1">
        <v>0</v>
      </c>
      <c r="AB56" s="1">
        <v>0</v>
      </c>
      <c r="AC56" s="1">
        <v>0</v>
      </c>
      <c r="AD56" s="1">
        <v>0</v>
      </c>
      <c r="AE56" s="1">
        <v>0</v>
      </c>
      <c r="AF56" s="1">
        <v>0</v>
      </c>
      <c r="AG56" s="1">
        <v>0</v>
      </c>
      <c r="AH56" s="1">
        <v>0</v>
      </c>
      <c r="AI56" s="1">
        <v>0</v>
      </c>
      <c r="AJ56" s="1">
        <v>0</v>
      </c>
      <c r="AK56" s="1">
        <v>0</v>
      </c>
      <c r="AL56" s="1">
        <v>0</v>
      </c>
      <c r="AM56" s="1">
        <v>0</v>
      </c>
      <c r="AN56" s="1">
        <v>0</v>
      </c>
      <c r="AO56" s="1">
        <v>0</v>
      </c>
      <c r="AP56" s="1">
        <v>0</v>
      </c>
      <c r="AQ56" s="1">
        <v>0</v>
      </c>
      <c r="AR56" s="1">
        <v>0</v>
      </c>
      <c r="AS56" s="1">
        <v>0</v>
      </c>
      <c r="AT56" s="1">
        <v>0</v>
      </c>
      <c r="AU56" s="1">
        <v>0</v>
      </c>
      <c r="AV56" s="1">
        <v>0</v>
      </c>
    </row>
    <row r="57" spans="1:48" x14ac:dyDescent="0.35">
      <c r="A57" s="1" t="s">
        <v>405</v>
      </c>
      <c r="B57" s="1" t="s">
        <v>406</v>
      </c>
      <c r="C57" s="1">
        <v>0</v>
      </c>
      <c r="D57" s="1">
        <v>0</v>
      </c>
      <c r="E57" s="1">
        <v>0</v>
      </c>
      <c r="F57" s="1">
        <v>0</v>
      </c>
      <c r="G57" s="1">
        <v>0</v>
      </c>
      <c r="H57" s="1">
        <v>0</v>
      </c>
      <c r="I57" s="1">
        <v>0</v>
      </c>
      <c r="J57" s="1">
        <v>0</v>
      </c>
      <c r="K57" s="1">
        <v>0</v>
      </c>
      <c r="L57" s="1">
        <v>0</v>
      </c>
      <c r="M57" s="1">
        <v>0</v>
      </c>
      <c r="N57" s="1">
        <v>0</v>
      </c>
      <c r="O57" s="1">
        <v>0</v>
      </c>
      <c r="P57" s="1">
        <v>0</v>
      </c>
      <c r="Q57" s="1">
        <v>0</v>
      </c>
      <c r="R57" s="1">
        <v>0</v>
      </c>
      <c r="S57" s="1">
        <v>0</v>
      </c>
      <c r="T57" s="1">
        <v>0</v>
      </c>
      <c r="U57" s="1">
        <v>0</v>
      </c>
      <c r="V57" s="1">
        <v>0</v>
      </c>
      <c r="W57" s="1">
        <v>0</v>
      </c>
      <c r="X57" s="1">
        <v>0</v>
      </c>
      <c r="Y57" s="1">
        <v>0</v>
      </c>
      <c r="Z57" s="1">
        <v>0</v>
      </c>
      <c r="AA57" s="1">
        <v>0</v>
      </c>
      <c r="AB57" s="1">
        <v>0</v>
      </c>
      <c r="AC57" s="1">
        <v>0</v>
      </c>
      <c r="AD57" s="1">
        <v>0</v>
      </c>
      <c r="AE57" s="1">
        <v>0</v>
      </c>
      <c r="AF57" s="1">
        <v>0</v>
      </c>
      <c r="AG57" s="1">
        <v>0</v>
      </c>
      <c r="AH57" s="1">
        <v>0</v>
      </c>
      <c r="AI57" s="1">
        <v>0</v>
      </c>
      <c r="AJ57" s="1">
        <v>0</v>
      </c>
      <c r="AK57" s="1">
        <v>0</v>
      </c>
      <c r="AL57" s="1">
        <v>0</v>
      </c>
      <c r="AM57" s="1">
        <v>0</v>
      </c>
      <c r="AN57" s="1">
        <v>0</v>
      </c>
      <c r="AO57" s="1">
        <v>0</v>
      </c>
      <c r="AP57" s="1">
        <v>0</v>
      </c>
      <c r="AQ57" s="1">
        <v>0</v>
      </c>
      <c r="AR57" s="1">
        <v>0</v>
      </c>
      <c r="AS57" s="1">
        <v>0</v>
      </c>
      <c r="AT57" s="1">
        <v>0</v>
      </c>
      <c r="AU57" s="1">
        <v>0</v>
      </c>
      <c r="AV57" s="1">
        <v>0</v>
      </c>
    </row>
    <row r="58" spans="1:48" x14ac:dyDescent="0.35">
      <c r="A58" s="1" t="s">
        <v>407</v>
      </c>
      <c r="B58" s="1" t="s">
        <v>408</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0</v>
      </c>
      <c r="AC58" s="1">
        <v>0</v>
      </c>
      <c r="AD58" s="1">
        <v>0</v>
      </c>
      <c r="AE58" s="1">
        <v>0</v>
      </c>
      <c r="AF58" s="1">
        <v>0</v>
      </c>
      <c r="AG58" s="1">
        <v>0</v>
      </c>
      <c r="AH58" s="1">
        <v>0</v>
      </c>
      <c r="AI58" s="1">
        <v>0</v>
      </c>
      <c r="AJ58" s="1">
        <v>0</v>
      </c>
      <c r="AK58" s="1">
        <v>0</v>
      </c>
      <c r="AL58" s="1">
        <v>0</v>
      </c>
      <c r="AM58" s="1">
        <v>0</v>
      </c>
      <c r="AN58" s="1">
        <v>0</v>
      </c>
      <c r="AO58" s="1">
        <v>0</v>
      </c>
      <c r="AP58" s="1">
        <v>0</v>
      </c>
      <c r="AQ58" s="1">
        <v>0</v>
      </c>
      <c r="AR58" s="1">
        <v>0</v>
      </c>
      <c r="AS58" s="1">
        <v>0</v>
      </c>
      <c r="AT58" s="1">
        <v>0</v>
      </c>
      <c r="AU58" s="1">
        <v>0</v>
      </c>
      <c r="AV58" s="1">
        <v>0</v>
      </c>
    </row>
    <row r="59" spans="1:48" x14ac:dyDescent="0.35">
      <c r="A59" s="1" t="s">
        <v>409</v>
      </c>
      <c r="B59" s="1" t="s">
        <v>410</v>
      </c>
      <c r="C59" s="1">
        <v>0</v>
      </c>
      <c r="D59" s="1">
        <v>0</v>
      </c>
      <c r="E59" s="1">
        <v>0</v>
      </c>
      <c r="F59" s="1">
        <v>0</v>
      </c>
      <c r="G59" s="1">
        <v>0</v>
      </c>
      <c r="H59" s="1">
        <v>0</v>
      </c>
      <c r="I59" s="1">
        <v>0</v>
      </c>
      <c r="J59" s="1">
        <v>0</v>
      </c>
      <c r="K59" s="1">
        <v>0</v>
      </c>
      <c r="L59" s="1">
        <v>0</v>
      </c>
      <c r="M59" s="1">
        <v>0</v>
      </c>
      <c r="N59" s="1">
        <v>0</v>
      </c>
      <c r="O59" s="1">
        <v>0</v>
      </c>
      <c r="P59" s="1">
        <v>0</v>
      </c>
      <c r="Q59" s="1">
        <v>0</v>
      </c>
      <c r="R59" s="1">
        <v>0</v>
      </c>
      <c r="S59" s="1">
        <v>0</v>
      </c>
      <c r="T59" s="1">
        <v>0</v>
      </c>
      <c r="U59" s="1">
        <v>0</v>
      </c>
      <c r="V59" s="1">
        <v>0</v>
      </c>
      <c r="W59" s="1">
        <v>0</v>
      </c>
      <c r="X59" s="1">
        <v>0</v>
      </c>
      <c r="Y59" s="1">
        <v>0</v>
      </c>
      <c r="Z59" s="1">
        <v>0</v>
      </c>
      <c r="AA59" s="1">
        <v>0</v>
      </c>
      <c r="AB59" s="1">
        <v>0</v>
      </c>
      <c r="AC59" s="1">
        <v>0</v>
      </c>
      <c r="AD59" s="1">
        <v>0</v>
      </c>
      <c r="AE59" s="1">
        <v>0</v>
      </c>
      <c r="AF59" s="1">
        <v>0</v>
      </c>
      <c r="AG59" s="1">
        <v>0</v>
      </c>
      <c r="AH59" s="1">
        <v>0</v>
      </c>
      <c r="AI59" s="1">
        <v>0</v>
      </c>
      <c r="AJ59" s="1">
        <v>0</v>
      </c>
      <c r="AK59" s="1">
        <v>0</v>
      </c>
      <c r="AL59" s="1">
        <v>0</v>
      </c>
      <c r="AM59" s="1">
        <v>0</v>
      </c>
      <c r="AN59" s="1">
        <v>0</v>
      </c>
      <c r="AO59" s="1">
        <v>0</v>
      </c>
      <c r="AP59" s="1">
        <v>0</v>
      </c>
      <c r="AQ59" s="1">
        <v>0</v>
      </c>
      <c r="AR59" s="1">
        <v>0</v>
      </c>
      <c r="AS59" s="1">
        <v>0</v>
      </c>
      <c r="AT59" s="1">
        <v>0</v>
      </c>
      <c r="AU59" s="1">
        <v>0</v>
      </c>
      <c r="AV59" s="1">
        <v>0</v>
      </c>
    </row>
    <row r="60" spans="1:48" x14ac:dyDescent="0.35">
      <c r="A60" s="1" t="s">
        <v>411</v>
      </c>
      <c r="B60" s="1" t="s">
        <v>412</v>
      </c>
      <c r="C60" s="1">
        <v>0</v>
      </c>
      <c r="D60" s="1">
        <v>0</v>
      </c>
      <c r="E60" s="1">
        <v>0</v>
      </c>
      <c r="F60" s="1">
        <v>0</v>
      </c>
      <c r="G60" s="1">
        <v>0</v>
      </c>
      <c r="H60" s="1">
        <v>0</v>
      </c>
      <c r="I60" s="1">
        <v>0</v>
      </c>
      <c r="J60" s="1">
        <v>0</v>
      </c>
      <c r="K60" s="1">
        <v>0</v>
      </c>
      <c r="L60" s="1">
        <v>0</v>
      </c>
      <c r="M60" s="1">
        <v>0</v>
      </c>
      <c r="N60" s="1">
        <v>0</v>
      </c>
      <c r="O60" s="1">
        <v>0</v>
      </c>
      <c r="P60" s="1">
        <v>0</v>
      </c>
      <c r="Q60" s="1">
        <v>0</v>
      </c>
      <c r="R60" s="1">
        <v>0</v>
      </c>
      <c r="S60" s="1">
        <v>0</v>
      </c>
      <c r="T60" s="1">
        <v>0</v>
      </c>
      <c r="U60" s="1">
        <v>0</v>
      </c>
      <c r="V60" s="1">
        <v>0</v>
      </c>
      <c r="W60" s="1">
        <v>0</v>
      </c>
      <c r="X60" s="1">
        <v>0</v>
      </c>
      <c r="Y60" s="1">
        <v>0</v>
      </c>
      <c r="Z60" s="1">
        <v>0</v>
      </c>
      <c r="AA60" s="1">
        <v>0</v>
      </c>
      <c r="AB60" s="1">
        <v>0</v>
      </c>
      <c r="AC60" s="1">
        <v>0</v>
      </c>
      <c r="AD60" s="1">
        <v>0</v>
      </c>
      <c r="AE60" s="1">
        <v>0</v>
      </c>
      <c r="AF60" s="1">
        <v>0</v>
      </c>
      <c r="AG60" s="1">
        <v>0</v>
      </c>
      <c r="AH60" s="1">
        <v>0</v>
      </c>
      <c r="AI60" s="1">
        <v>0</v>
      </c>
      <c r="AJ60" s="1">
        <v>0</v>
      </c>
      <c r="AK60" s="1">
        <v>0</v>
      </c>
      <c r="AL60" s="1">
        <v>0</v>
      </c>
      <c r="AM60" s="1">
        <v>0</v>
      </c>
      <c r="AN60" s="1">
        <v>0</v>
      </c>
      <c r="AO60" s="1">
        <v>0</v>
      </c>
      <c r="AP60" s="1">
        <v>0</v>
      </c>
      <c r="AQ60" s="1">
        <v>0</v>
      </c>
      <c r="AR60" s="1">
        <v>0</v>
      </c>
      <c r="AS60" s="1">
        <v>0</v>
      </c>
      <c r="AT60" s="1">
        <v>0</v>
      </c>
      <c r="AU60" s="1">
        <v>0</v>
      </c>
      <c r="AV60" s="1">
        <v>0</v>
      </c>
    </row>
    <row r="61" spans="1:48" x14ac:dyDescent="0.35">
      <c r="A61" s="1" t="s">
        <v>413</v>
      </c>
      <c r="B61" s="1" t="s">
        <v>414</v>
      </c>
      <c r="C61" s="1">
        <v>0</v>
      </c>
      <c r="D61" s="1">
        <v>0</v>
      </c>
      <c r="E61" s="1">
        <v>0</v>
      </c>
      <c r="F61" s="1">
        <v>0</v>
      </c>
      <c r="G61" s="1">
        <v>0</v>
      </c>
      <c r="H61" s="1">
        <v>0</v>
      </c>
      <c r="I61" s="1">
        <v>0</v>
      </c>
      <c r="J61" s="1">
        <v>0</v>
      </c>
      <c r="K61" s="1">
        <v>0</v>
      </c>
      <c r="L61" s="1">
        <v>0</v>
      </c>
      <c r="M61" s="1">
        <v>0</v>
      </c>
      <c r="N61" s="1">
        <v>0</v>
      </c>
      <c r="O61" s="1">
        <v>0</v>
      </c>
      <c r="P61" s="1">
        <v>0</v>
      </c>
      <c r="Q61" s="1">
        <v>0</v>
      </c>
      <c r="R61" s="1">
        <v>0</v>
      </c>
      <c r="S61" s="1">
        <v>0</v>
      </c>
      <c r="T61" s="1">
        <v>0</v>
      </c>
      <c r="U61" s="1">
        <v>0</v>
      </c>
      <c r="V61" s="1">
        <v>0</v>
      </c>
      <c r="W61" s="1">
        <v>0</v>
      </c>
      <c r="X61" s="1">
        <v>0</v>
      </c>
      <c r="Y61" s="1">
        <v>0</v>
      </c>
      <c r="Z61" s="1">
        <v>0</v>
      </c>
      <c r="AA61" s="1">
        <v>0</v>
      </c>
      <c r="AB61" s="1">
        <v>0</v>
      </c>
      <c r="AC61" s="1">
        <v>0</v>
      </c>
      <c r="AD61" s="1">
        <v>0</v>
      </c>
      <c r="AE61" s="1">
        <v>0</v>
      </c>
      <c r="AF61" s="1">
        <v>0</v>
      </c>
      <c r="AG61" s="1">
        <v>0</v>
      </c>
      <c r="AH61" s="1">
        <v>0</v>
      </c>
      <c r="AI61" s="1">
        <v>0</v>
      </c>
      <c r="AJ61" s="1">
        <v>0</v>
      </c>
      <c r="AK61" s="1">
        <v>0</v>
      </c>
      <c r="AL61" s="1">
        <v>0</v>
      </c>
      <c r="AM61" s="1">
        <v>0</v>
      </c>
      <c r="AN61" s="1">
        <v>0</v>
      </c>
      <c r="AO61" s="1">
        <v>0</v>
      </c>
      <c r="AP61" s="1">
        <v>0</v>
      </c>
      <c r="AQ61" s="1">
        <v>0</v>
      </c>
      <c r="AR61" s="1">
        <v>0</v>
      </c>
      <c r="AS61" s="1">
        <v>0</v>
      </c>
      <c r="AT61" s="1">
        <v>0</v>
      </c>
      <c r="AU61" s="1">
        <v>0</v>
      </c>
      <c r="AV61" s="1">
        <v>0</v>
      </c>
    </row>
    <row r="62" spans="1:48" x14ac:dyDescent="0.35">
      <c r="A62" s="1" t="s">
        <v>415</v>
      </c>
      <c r="B62" s="1" t="s">
        <v>416</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c r="Y62" s="1">
        <v>0</v>
      </c>
      <c r="Z62" s="1">
        <v>0</v>
      </c>
      <c r="AA62" s="1">
        <v>0</v>
      </c>
      <c r="AB62" s="1">
        <v>0</v>
      </c>
      <c r="AC62" s="1">
        <v>0</v>
      </c>
      <c r="AD62" s="1">
        <v>0</v>
      </c>
      <c r="AE62" s="1">
        <v>0</v>
      </c>
      <c r="AF62" s="1">
        <v>0</v>
      </c>
      <c r="AG62" s="1">
        <v>0</v>
      </c>
      <c r="AH62" s="1">
        <v>0</v>
      </c>
      <c r="AI62" s="1">
        <v>0</v>
      </c>
      <c r="AJ62" s="1">
        <v>0</v>
      </c>
      <c r="AK62" s="1">
        <v>0</v>
      </c>
      <c r="AL62" s="1">
        <v>0</v>
      </c>
      <c r="AM62" s="1">
        <v>0</v>
      </c>
      <c r="AN62" s="1">
        <v>0</v>
      </c>
      <c r="AO62" s="1">
        <v>0</v>
      </c>
      <c r="AP62" s="1">
        <v>0</v>
      </c>
      <c r="AQ62" s="1">
        <v>0</v>
      </c>
      <c r="AR62" s="1">
        <v>0</v>
      </c>
      <c r="AS62" s="1">
        <v>0</v>
      </c>
      <c r="AT62" s="1">
        <v>0</v>
      </c>
      <c r="AU62" s="1">
        <v>0</v>
      </c>
      <c r="AV62" s="1">
        <v>0</v>
      </c>
    </row>
    <row r="63" spans="1:48" x14ac:dyDescent="0.35">
      <c r="A63" s="1" t="s">
        <v>418</v>
      </c>
      <c r="B63" s="1" t="s">
        <v>419</v>
      </c>
      <c r="C63" s="1">
        <v>0</v>
      </c>
      <c r="D63" s="1">
        <v>0</v>
      </c>
      <c r="E63" s="1">
        <v>0</v>
      </c>
      <c r="F63" s="1">
        <v>0</v>
      </c>
      <c r="G63" s="1">
        <v>0</v>
      </c>
      <c r="H63" s="1">
        <v>0</v>
      </c>
      <c r="I63" s="1">
        <v>0</v>
      </c>
      <c r="J63" s="1">
        <v>0</v>
      </c>
      <c r="K63" s="1">
        <v>0</v>
      </c>
      <c r="L63" s="1">
        <v>0</v>
      </c>
      <c r="M63" s="1">
        <v>0</v>
      </c>
      <c r="N63" s="1">
        <v>0</v>
      </c>
      <c r="O63" s="1">
        <v>0</v>
      </c>
      <c r="P63" s="1">
        <v>0</v>
      </c>
      <c r="Q63" s="1">
        <v>0</v>
      </c>
      <c r="R63" s="1">
        <v>0</v>
      </c>
      <c r="S63" s="1">
        <v>0</v>
      </c>
      <c r="T63" s="1">
        <v>0</v>
      </c>
      <c r="U63" s="1">
        <v>0</v>
      </c>
      <c r="V63" s="1">
        <v>0</v>
      </c>
      <c r="W63" s="1">
        <v>0</v>
      </c>
      <c r="X63" s="1">
        <v>0</v>
      </c>
      <c r="Y63" s="1">
        <v>0</v>
      </c>
      <c r="Z63" s="1">
        <v>0</v>
      </c>
      <c r="AA63" s="1">
        <v>0</v>
      </c>
      <c r="AB63" s="1">
        <v>0</v>
      </c>
      <c r="AC63" s="1">
        <v>0</v>
      </c>
      <c r="AD63" s="1">
        <v>0</v>
      </c>
      <c r="AE63" s="1">
        <v>0</v>
      </c>
      <c r="AF63" s="1">
        <v>0</v>
      </c>
      <c r="AG63" s="1">
        <v>0</v>
      </c>
      <c r="AH63" s="1">
        <v>0</v>
      </c>
      <c r="AI63" s="1">
        <v>0</v>
      </c>
      <c r="AJ63" s="1">
        <v>0</v>
      </c>
      <c r="AK63" s="1">
        <v>0</v>
      </c>
      <c r="AL63" s="1">
        <v>0</v>
      </c>
      <c r="AM63" s="1">
        <v>0</v>
      </c>
      <c r="AN63" s="1">
        <v>0</v>
      </c>
      <c r="AO63" s="1">
        <v>0</v>
      </c>
      <c r="AP63" s="1">
        <v>0</v>
      </c>
      <c r="AQ63" s="1">
        <v>0</v>
      </c>
      <c r="AR63" s="1">
        <v>0</v>
      </c>
      <c r="AS63" s="1">
        <v>0</v>
      </c>
      <c r="AT63" s="1">
        <v>0</v>
      </c>
      <c r="AU63" s="1">
        <v>0</v>
      </c>
      <c r="AV63" s="1">
        <v>0</v>
      </c>
    </row>
    <row r="64" spans="1:48" x14ac:dyDescent="0.35">
      <c r="A64" s="1" t="s">
        <v>420</v>
      </c>
      <c r="B64" s="1" t="s">
        <v>421</v>
      </c>
      <c r="C64" s="1">
        <v>0</v>
      </c>
      <c r="D64" s="1">
        <v>0</v>
      </c>
      <c r="E64" s="1">
        <v>0</v>
      </c>
      <c r="F64" s="1">
        <v>0</v>
      </c>
      <c r="G64" s="1">
        <v>0</v>
      </c>
      <c r="H64" s="1">
        <v>0</v>
      </c>
      <c r="I64" s="1">
        <v>0</v>
      </c>
      <c r="J64" s="1">
        <v>0</v>
      </c>
      <c r="K64" s="1">
        <v>0</v>
      </c>
      <c r="L64" s="1">
        <v>0</v>
      </c>
      <c r="M64" s="1">
        <v>0</v>
      </c>
      <c r="N64" s="1">
        <v>0</v>
      </c>
      <c r="O64" s="1">
        <v>0</v>
      </c>
      <c r="P64" s="1">
        <v>0</v>
      </c>
      <c r="Q64" s="1">
        <v>0</v>
      </c>
      <c r="R64" s="1">
        <v>0</v>
      </c>
      <c r="S64" s="1">
        <v>0</v>
      </c>
      <c r="T64" s="1">
        <v>0</v>
      </c>
      <c r="U64" s="1">
        <v>0</v>
      </c>
      <c r="V64" s="1">
        <v>0</v>
      </c>
      <c r="W64" s="1">
        <v>0</v>
      </c>
      <c r="X64" s="1">
        <v>0</v>
      </c>
      <c r="Y64" s="1">
        <v>0</v>
      </c>
      <c r="Z64" s="1">
        <v>0</v>
      </c>
      <c r="AA64" s="1">
        <v>0</v>
      </c>
      <c r="AB64" s="1">
        <v>0</v>
      </c>
      <c r="AC64" s="1">
        <v>0</v>
      </c>
      <c r="AD64" s="1">
        <v>0</v>
      </c>
      <c r="AE64" s="1">
        <v>0</v>
      </c>
      <c r="AF64" s="1">
        <v>0</v>
      </c>
      <c r="AG64" s="1">
        <v>0</v>
      </c>
      <c r="AH64" s="1">
        <v>0</v>
      </c>
      <c r="AI64" s="1">
        <v>0</v>
      </c>
      <c r="AJ64" s="1">
        <v>0</v>
      </c>
      <c r="AK64" s="1">
        <v>0</v>
      </c>
      <c r="AL64" s="1">
        <v>0</v>
      </c>
      <c r="AM64" s="1">
        <v>0</v>
      </c>
      <c r="AN64" s="1">
        <v>0</v>
      </c>
      <c r="AO64" s="1">
        <v>0</v>
      </c>
      <c r="AP64" s="1">
        <v>0</v>
      </c>
      <c r="AQ64" s="1">
        <v>0</v>
      </c>
      <c r="AR64" s="1">
        <v>0</v>
      </c>
      <c r="AS64" s="1">
        <v>0</v>
      </c>
      <c r="AT64" s="1">
        <v>0</v>
      </c>
      <c r="AU64" s="1">
        <v>0</v>
      </c>
      <c r="AV64" s="1">
        <v>0</v>
      </c>
    </row>
    <row r="65" spans="1:48" x14ac:dyDescent="0.35">
      <c r="A65" s="1" t="s">
        <v>422</v>
      </c>
      <c r="B65" s="1" t="s">
        <v>423</v>
      </c>
      <c r="C65" s="1">
        <v>0</v>
      </c>
      <c r="D65" s="1">
        <v>0</v>
      </c>
      <c r="E65" s="1">
        <v>0</v>
      </c>
      <c r="F65" s="1">
        <v>0</v>
      </c>
      <c r="G65" s="1">
        <v>0</v>
      </c>
      <c r="H65" s="1">
        <v>0</v>
      </c>
      <c r="I65" s="1">
        <v>0</v>
      </c>
      <c r="J65" s="1">
        <v>0</v>
      </c>
      <c r="K65" s="1">
        <v>0</v>
      </c>
      <c r="L65" s="1">
        <v>0</v>
      </c>
      <c r="M65" s="1">
        <v>0</v>
      </c>
      <c r="N65" s="1">
        <v>0</v>
      </c>
      <c r="O65" s="1">
        <v>0</v>
      </c>
      <c r="P65" s="1">
        <v>0</v>
      </c>
      <c r="Q65" s="1">
        <v>0</v>
      </c>
      <c r="R65" s="1">
        <v>0</v>
      </c>
      <c r="S65" s="1">
        <v>0</v>
      </c>
      <c r="T65" s="1">
        <v>0</v>
      </c>
      <c r="U65" s="1">
        <v>0</v>
      </c>
      <c r="V65" s="1">
        <v>0</v>
      </c>
      <c r="W65" s="1">
        <v>0</v>
      </c>
      <c r="X65" s="1">
        <v>0</v>
      </c>
      <c r="Y65" s="1">
        <v>0</v>
      </c>
      <c r="Z65" s="1">
        <v>0</v>
      </c>
      <c r="AA65" s="1">
        <v>0</v>
      </c>
      <c r="AB65" s="1">
        <v>0</v>
      </c>
      <c r="AC65" s="1">
        <v>0</v>
      </c>
      <c r="AD65" s="1">
        <v>0</v>
      </c>
      <c r="AE65" s="1">
        <v>0</v>
      </c>
      <c r="AF65" s="1">
        <v>0</v>
      </c>
      <c r="AG65" s="1">
        <v>0</v>
      </c>
      <c r="AH65" s="1">
        <v>0</v>
      </c>
      <c r="AI65" s="1">
        <v>0</v>
      </c>
      <c r="AJ65" s="1">
        <v>0</v>
      </c>
      <c r="AK65" s="1">
        <v>0</v>
      </c>
      <c r="AL65" s="1">
        <v>0</v>
      </c>
      <c r="AM65" s="1">
        <v>0</v>
      </c>
      <c r="AN65" s="1">
        <v>0</v>
      </c>
      <c r="AO65" s="1">
        <v>0</v>
      </c>
      <c r="AP65" s="1">
        <v>0</v>
      </c>
      <c r="AQ65" s="1">
        <v>0</v>
      </c>
      <c r="AR65" s="1">
        <v>0</v>
      </c>
      <c r="AS65" s="1">
        <v>0</v>
      </c>
      <c r="AT65" s="1">
        <v>0</v>
      </c>
      <c r="AU65" s="1">
        <v>0</v>
      </c>
      <c r="AV65" s="1">
        <v>0</v>
      </c>
    </row>
    <row r="66" spans="1:48" x14ac:dyDescent="0.35">
      <c r="A66" s="1" t="s">
        <v>424</v>
      </c>
      <c r="B66" s="1" t="s">
        <v>425</v>
      </c>
      <c r="C66" s="1">
        <v>0</v>
      </c>
      <c r="D66" s="1">
        <v>0</v>
      </c>
      <c r="E66" s="1">
        <v>0</v>
      </c>
      <c r="F66" s="1">
        <v>0</v>
      </c>
      <c r="G66" s="1">
        <v>0</v>
      </c>
      <c r="H66" s="1">
        <v>0</v>
      </c>
      <c r="I66" s="1">
        <v>0</v>
      </c>
      <c r="J66" s="1">
        <v>0</v>
      </c>
      <c r="K66" s="1">
        <v>0</v>
      </c>
      <c r="L66" s="1">
        <v>0</v>
      </c>
      <c r="M66" s="1">
        <v>0</v>
      </c>
      <c r="N66" s="1">
        <v>0</v>
      </c>
      <c r="O66" s="1">
        <v>0</v>
      </c>
      <c r="P66" s="1">
        <v>0</v>
      </c>
      <c r="Q66" s="1">
        <v>0</v>
      </c>
      <c r="R66" s="1">
        <v>0</v>
      </c>
      <c r="S66" s="1">
        <v>0</v>
      </c>
      <c r="T66" s="1">
        <v>0</v>
      </c>
      <c r="U66" s="1">
        <v>0</v>
      </c>
      <c r="V66" s="1">
        <v>0</v>
      </c>
      <c r="W66" s="1">
        <v>0</v>
      </c>
      <c r="X66" s="1">
        <v>0</v>
      </c>
      <c r="Y66" s="1">
        <v>0</v>
      </c>
      <c r="Z66" s="1">
        <v>0</v>
      </c>
      <c r="AA66" s="1">
        <v>0</v>
      </c>
      <c r="AB66" s="1">
        <v>0</v>
      </c>
      <c r="AC66" s="1">
        <v>0</v>
      </c>
      <c r="AD66" s="1">
        <v>0</v>
      </c>
      <c r="AE66" s="1">
        <v>0</v>
      </c>
      <c r="AF66" s="1">
        <v>0</v>
      </c>
      <c r="AG66" s="1">
        <v>0</v>
      </c>
      <c r="AH66" s="1">
        <v>0</v>
      </c>
      <c r="AI66" s="1">
        <v>0</v>
      </c>
      <c r="AJ66" s="1">
        <v>0</v>
      </c>
      <c r="AK66" s="1">
        <v>0</v>
      </c>
      <c r="AL66" s="1">
        <v>0</v>
      </c>
      <c r="AM66" s="1">
        <v>0</v>
      </c>
      <c r="AN66" s="1">
        <v>0</v>
      </c>
      <c r="AO66" s="1">
        <v>0</v>
      </c>
      <c r="AP66" s="1">
        <v>0</v>
      </c>
      <c r="AQ66" s="1">
        <v>0</v>
      </c>
      <c r="AR66" s="1">
        <v>0</v>
      </c>
      <c r="AS66" s="1">
        <v>0</v>
      </c>
      <c r="AT66" s="1">
        <v>0</v>
      </c>
      <c r="AU66" s="1">
        <v>0</v>
      </c>
      <c r="AV66" s="1">
        <v>0</v>
      </c>
    </row>
    <row r="67" spans="1:48" x14ac:dyDescent="0.35">
      <c r="A67" s="1" t="s">
        <v>426</v>
      </c>
      <c r="B67" s="1" t="s">
        <v>427</v>
      </c>
      <c r="C67" s="1">
        <v>0</v>
      </c>
      <c r="D67" s="1">
        <v>0</v>
      </c>
      <c r="E67" s="1">
        <v>0</v>
      </c>
      <c r="F67" s="1">
        <v>0</v>
      </c>
      <c r="G67" s="1">
        <v>0</v>
      </c>
      <c r="H67" s="1">
        <v>0</v>
      </c>
      <c r="I67" s="1">
        <v>0</v>
      </c>
      <c r="J67" s="1">
        <v>0</v>
      </c>
      <c r="K67" s="1">
        <v>0</v>
      </c>
      <c r="L67" s="1">
        <v>0</v>
      </c>
      <c r="M67" s="1">
        <v>0</v>
      </c>
      <c r="N67" s="1">
        <v>0</v>
      </c>
      <c r="O67" s="1">
        <v>0</v>
      </c>
      <c r="P67" s="1">
        <v>0</v>
      </c>
      <c r="Q67" s="1">
        <v>0</v>
      </c>
      <c r="R67" s="1">
        <v>0</v>
      </c>
      <c r="S67" s="1">
        <v>0</v>
      </c>
      <c r="T67" s="1">
        <v>0</v>
      </c>
      <c r="U67" s="1">
        <v>0</v>
      </c>
      <c r="V67" s="1">
        <v>0</v>
      </c>
      <c r="W67" s="1">
        <v>0</v>
      </c>
      <c r="X67" s="1">
        <v>0</v>
      </c>
      <c r="Y67" s="1">
        <v>0</v>
      </c>
      <c r="Z67" s="1">
        <v>0</v>
      </c>
      <c r="AA67" s="1">
        <v>0</v>
      </c>
      <c r="AB67" s="1">
        <v>0</v>
      </c>
      <c r="AC67" s="1">
        <v>0</v>
      </c>
      <c r="AD67" s="1">
        <v>0</v>
      </c>
      <c r="AE67" s="1">
        <v>0</v>
      </c>
      <c r="AF67" s="1">
        <v>0</v>
      </c>
      <c r="AG67" s="1">
        <v>0</v>
      </c>
      <c r="AH67" s="1">
        <v>0</v>
      </c>
      <c r="AI67" s="1">
        <v>0</v>
      </c>
      <c r="AJ67" s="1">
        <v>0</v>
      </c>
      <c r="AK67" s="1">
        <v>0</v>
      </c>
      <c r="AL67" s="1">
        <v>0</v>
      </c>
      <c r="AM67" s="1">
        <v>0</v>
      </c>
      <c r="AN67" s="1">
        <v>0</v>
      </c>
      <c r="AO67" s="1">
        <v>0</v>
      </c>
      <c r="AP67" s="1">
        <v>0</v>
      </c>
      <c r="AQ67" s="1">
        <v>0</v>
      </c>
      <c r="AR67" s="1">
        <v>0</v>
      </c>
      <c r="AS67" s="1">
        <v>0</v>
      </c>
      <c r="AT67" s="1">
        <v>0</v>
      </c>
      <c r="AU67" s="1">
        <v>0</v>
      </c>
      <c r="AV67" s="1">
        <v>0</v>
      </c>
    </row>
    <row r="68" spans="1:48" x14ac:dyDescent="0.35">
      <c r="A68" s="1" t="s">
        <v>428</v>
      </c>
      <c r="B68" s="1" t="s">
        <v>429</v>
      </c>
      <c r="C68" s="1">
        <v>0</v>
      </c>
      <c r="D68" s="1">
        <v>0</v>
      </c>
      <c r="E68" s="1">
        <v>0</v>
      </c>
      <c r="F68" s="1">
        <v>0</v>
      </c>
      <c r="G68" s="1">
        <v>0</v>
      </c>
      <c r="H68" s="1">
        <v>0</v>
      </c>
      <c r="I68" s="1">
        <v>0</v>
      </c>
      <c r="J68" s="1">
        <v>0</v>
      </c>
      <c r="K68" s="1">
        <v>0</v>
      </c>
      <c r="L68" s="1">
        <v>0</v>
      </c>
      <c r="M68" s="1">
        <v>0</v>
      </c>
      <c r="N68" s="1">
        <v>0</v>
      </c>
      <c r="O68" s="1">
        <v>0</v>
      </c>
      <c r="P68" s="1">
        <v>0</v>
      </c>
      <c r="Q68" s="1">
        <v>0</v>
      </c>
      <c r="R68" s="1">
        <v>0</v>
      </c>
      <c r="S68" s="1">
        <v>0</v>
      </c>
      <c r="T68" s="1">
        <v>0</v>
      </c>
      <c r="U68" s="1">
        <v>0</v>
      </c>
      <c r="V68" s="1">
        <v>0</v>
      </c>
      <c r="W68" s="1">
        <v>0</v>
      </c>
      <c r="X68" s="1">
        <v>0</v>
      </c>
      <c r="Y68" s="1">
        <v>0</v>
      </c>
      <c r="Z68" s="1">
        <v>0</v>
      </c>
      <c r="AA68" s="1">
        <v>0</v>
      </c>
      <c r="AB68" s="1">
        <v>0</v>
      </c>
      <c r="AC68" s="1">
        <v>0</v>
      </c>
      <c r="AD68" s="1">
        <v>0</v>
      </c>
      <c r="AE68" s="1">
        <v>0</v>
      </c>
      <c r="AF68" s="1">
        <v>0</v>
      </c>
      <c r="AG68" s="1">
        <v>0</v>
      </c>
      <c r="AH68" s="1">
        <v>0</v>
      </c>
      <c r="AI68" s="1">
        <v>0</v>
      </c>
      <c r="AJ68" s="1">
        <v>0</v>
      </c>
      <c r="AK68" s="1">
        <v>0</v>
      </c>
      <c r="AL68" s="1">
        <v>0</v>
      </c>
      <c r="AM68" s="1">
        <v>0</v>
      </c>
      <c r="AN68" s="1">
        <v>0</v>
      </c>
      <c r="AO68" s="1">
        <v>0</v>
      </c>
      <c r="AP68" s="1">
        <v>0</v>
      </c>
      <c r="AQ68" s="1">
        <v>0</v>
      </c>
      <c r="AR68" s="1">
        <v>0</v>
      </c>
      <c r="AS68" s="1">
        <v>0</v>
      </c>
      <c r="AT68" s="1">
        <v>0</v>
      </c>
      <c r="AU68" s="1">
        <v>0</v>
      </c>
      <c r="AV68" s="1">
        <v>0</v>
      </c>
    </row>
    <row r="69" spans="1:48" x14ac:dyDescent="0.35">
      <c r="A69" s="1" t="s">
        <v>430</v>
      </c>
      <c r="B69" s="1" t="s">
        <v>431</v>
      </c>
      <c r="C69" s="1">
        <v>0</v>
      </c>
      <c r="D69" s="1">
        <v>0</v>
      </c>
      <c r="E69" s="1">
        <v>0</v>
      </c>
      <c r="F69" s="1">
        <v>0</v>
      </c>
      <c r="G69" s="1">
        <v>0</v>
      </c>
      <c r="H69" s="1">
        <v>0</v>
      </c>
      <c r="I69" s="1">
        <v>0</v>
      </c>
      <c r="J69" s="1">
        <v>0</v>
      </c>
      <c r="K69" s="1">
        <v>0</v>
      </c>
      <c r="L69" s="1">
        <v>0</v>
      </c>
      <c r="M69" s="1">
        <v>0</v>
      </c>
      <c r="N69" s="1">
        <v>0</v>
      </c>
      <c r="O69" s="1">
        <v>0</v>
      </c>
      <c r="P69" s="1">
        <v>0</v>
      </c>
      <c r="Q69" s="1">
        <v>0</v>
      </c>
      <c r="R69" s="1">
        <v>0</v>
      </c>
      <c r="S69" s="1">
        <v>0</v>
      </c>
      <c r="T69" s="1">
        <v>0</v>
      </c>
      <c r="U69" s="1">
        <v>0</v>
      </c>
      <c r="V69" s="1">
        <v>0</v>
      </c>
      <c r="W69" s="1">
        <v>0</v>
      </c>
      <c r="X69" s="1">
        <v>0</v>
      </c>
      <c r="Y69" s="1">
        <v>0</v>
      </c>
      <c r="Z69" s="1">
        <v>0</v>
      </c>
      <c r="AA69" s="1">
        <v>0</v>
      </c>
      <c r="AB69" s="1">
        <v>0</v>
      </c>
      <c r="AC69" s="1">
        <v>0</v>
      </c>
      <c r="AD69" s="1">
        <v>0</v>
      </c>
      <c r="AE69" s="1">
        <v>0</v>
      </c>
      <c r="AF69" s="1">
        <v>0</v>
      </c>
      <c r="AG69" s="1">
        <v>0</v>
      </c>
      <c r="AH69" s="1">
        <v>0</v>
      </c>
      <c r="AI69" s="1">
        <v>0</v>
      </c>
      <c r="AJ69" s="1">
        <v>0</v>
      </c>
      <c r="AK69" s="1">
        <v>0</v>
      </c>
      <c r="AL69" s="1">
        <v>0</v>
      </c>
      <c r="AM69" s="1">
        <v>0</v>
      </c>
      <c r="AN69" s="1">
        <v>0</v>
      </c>
      <c r="AO69" s="1">
        <v>0</v>
      </c>
      <c r="AP69" s="1">
        <v>0</v>
      </c>
      <c r="AQ69" s="1">
        <v>0</v>
      </c>
      <c r="AR69" s="1">
        <v>0</v>
      </c>
      <c r="AS69" s="1">
        <v>0</v>
      </c>
      <c r="AT69" s="1">
        <v>0</v>
      </c>
      <c r="AU69" s="1">
        <v>0</v>
      </c>
      <c r="AV69" s="1">
        <v>0</v>
      </c>
    </row>
    <row r="70" spans="1:48" x14ac:dyDescent="0.35">
      <c r="A70" s="1" t="s">
        <v>432</v>
      </c>
      <c r="B70" s="1" t="s">
        <v>433</v>
      </c>
      <c r="C70" s="1">
        <v>0</v>
      </c>
      <c r="D70" s="1">
        <v>0</v>
      </c>
      <c r="E70" s="1">
        <v>0</v>
      </c>
      <c r="F70" s="1">
        <v>0</v>
      </c>
      <c r="G70" s="1">
        <v>0</v>
      </c>
      <c r="H70" s="1">
        <v>0</v>
      </c>
      <c r="I70" s="1">
        <v>0</v>
      </c>
      <c r="J70" s="1">
        <v>0</v>
      </c>
      <c r="K70" s="1">
        <v>0</v>
      </c>
      <c r="L70" s="1">
        <v>0</v>
      </c>
      <c r="M70" s="1">
        <v>0</v>
      </c>
      <c r="N70" s="1">
        <v>0</v>
      </c>
      <c r="O70" s="1">
        <v>0</v>
      </c>
      <c r="P70" s="1">
        <v>0</v>
      </c>
      <c r="Q70" s="1">
        <v>0</v>
      </c>
      <c r="R70" s="1">
        <v>0</v>
      </c>
      <c r="S70" s="1">
        <v>0</v>
      </c>
      <c r="T70" s="1">
        <v>0</v>
      </c>
      <c r="U70" s="1">
        <v>0</v>
      </c>
      <c r="V70" s="1">
        <v>0</v>
      </c>
      <c r="W70" s="1">
        <v>0</v>
      </c>
      <c r="X70" s="1">
        <v>0</v>
      </c>
      <c r="Y70" s="1">
        <v>0</v>
      </c>
      <c r="Z70" s="1">
        <v>0</v>
      </c>
      <c r="AA70" s="1">
        <v>0</v>
      </c>
      <c r="AB70" s="1">
        <v>0</v>
      </c>
      <c r="AC70" s="1">
        <v>0</v>
      </c>
      <c r="AD70" s="1">
        <v>0</v>
      </c>
      <c r="AE70" s="1">
        <v>0</v>
      </c>
      <c r="AF70" s="1">
        <v>0</v>
      </c>
      <c r="AG70" s="1">
        <v>0</v>
      </c>
      <c r="AH70" s="1">
        <v>0</v>
      </c>
      <c r="AI70" s="1">
        <v>0</v>
      </c>
      <c r="AJ70" s="1">
        <v>0</v>
      </c>
      <c r="AK70" s="1">
        <v>0</v>
      </c>
      <c r="AL70" s="1">
        <v>0</v>
      </c>
      <c r="AM70" s="1">
        <v>0</v>
      </c>
      <c r="AN70" s="1">
        <v>0</v>
      </c>
      <c r="AO70" s="1">
        <v>0</v>
      </c>
      <c r="AP70" s="1">
        <v>0</v>
      </c>
      <c r="AQ70" s="1">
        <v>0</v>
      </c>
      <c r="AR70" s="1">
        <v>0</v>
      </c>
      <c r="AS70" s="1">
        <v>0</v>
      </c>
      <c r="AT70" s="1">
        <v>0</v>
      </c>
      <c r="AU70" s="1">
        <v>0</v>
      </c>
      <c r="AV70" s="1">
        <v>0</v>
      </c>
    </row>
    <row r="71" spans="1:48" x14ac:dyDescent="0.35">
      <c r="A71" s="1" t="s">
        <v>434</v>
      </c>
      <c r="B71" s="1" t="s">
        <v>435</v>
      </c>
      <c r="C71" s="1">
        <v>0</v>
      </c>
      <c r="D71" s="1">
        <v>0</v>
      </c>
      <c r="E71" s="1">
        <v>0</v>
      </c>
      <c r="F71" s="1">
        <v>0</v>
      </c>
      <c r="G71" s="1">
        <v>0</v>
      </c>
      <c r="H71" s="1">
        <v>0</v>
      </c>
      <c r="I71" s="1">
        <v>0</v>
      </c>
      <c r="J71" s="1">
        <v>0</v>
      </c>
      <c r="K71" s="1">
        <v>0</v>
      </c>
      <c r="L71" s="1">
        <v>0</v>
      </c>
      <c r="M71" s="1">
        <v>0</v>
      </c>
      <c r="N71" s="1">
        <v>0</v>
      </c>
      <c r="O71" s="1">
        <v>0</v>
      </c>
      <c r="P71" s="1">
        <v>0</v>
      </c>
      <c r="Q71" s="1">
        <v>0</v>
      </c>
      <c r="R71" s="1">
        <v>0</v>
      </c>
      <c r="S71" s="1">
        <v>0</v>
      </c>
      <c r="T71" s="1">
        <v>0</v>
      </c>
      <c r="U71" s="1">
        <v>0</v>
      </c>
      <c r="V71" s="1">
        <v>0</v>
      </c>
      <c r="W71" s="1">
        <v>0</v>
      </c>
      <c r="X71" s="1">
        <v>0</v>
      </c>
      <c r="Y71" s="1">
        <v>0</v>
      </c>
      <c r="Z71" s="1">
        <v>0</v>
      </c>
      <c r="AA71" s="1">
        <v>0</v>
      </c>
      <c r="AB71" s="1">
        <v>0</v>
      </c>
      <c r="AC71" s="1">
        <v>0</v>
      </c>
      <c r="AD71" s="1">
        <v>0</v>
      </c>
      <c r="AE71" s="1">
        <v>0</v>
      </c>
      <c r="AF71" s="1">
        <v>0</v>
      </c>
      <c r="AG71" s="1">
        <v>0</v>
      </c>
      <c r="AH71" s="1">
        <v>0</v>
      </c>
      <c r="AI71" s="1">
        <v>0</v>
      </c>
      <c r="AJ71" s="1">
        <v>0</v>
      </c>
      <c r="AK71" s="1">
        <v>0</v>
      </c>
      <c r="AL71" s="1">
        <v>0</v>
      </c>
      <c r="AM71" s="1">
        <v>0</v>
      </c>
      <c r="AN71" s="1">
        <v>0</v>
      </c>
      <c r="AO71" s="1">
        <v>0</v>
      </c>
      <c r="AP71" s="1">
        <v>0</v>
      </c>
      <c r="AQ71" s="1">
        <v>0</v>
      </c>
      <c r="AR71" s="1">
        <v>0</v>
      </c>
      <c r="AS71" s="1">
        <v>0</v>
      </c>
      <c r="AT71" s="1">
        <v>0</v>
      </c>
      <c r="AU71" s="1">
        <v>0</v>
      </c>
      <c r="AV71" s="1">
        <v>0</v>
      </c>
    </row>
    <row r="72" spans="1:48" x14ac:dyDescent="0.35">
      <c r="A72" s="1" t="s">
        <v>436</v>
      </c>
      <c r="B72" s="1" t="s">
        <v>437</v>
      </c>
      <c r="C72" s="1">
        <v>0</v>
      </c>
      <c r="D72" s="1">
        <v>0</v>
      </c>
      <c r="E72" s="1">
        <v>0</v>
      </c>
      <c r="F72" s="1">
        <v>0</v>
      </c>
      <c r="G72" s="1">
        <v>0</v>
      </c>
      <c r="H72" s="1">
        <v>0</v>
      </c>
      <c r="I72" s="1">
        <v>0</v>
      </c>
      <c r="J72" s="1">
        <v>0</v>
      </c>
      <c r="K72" s="1">
        <v>0</v>
      </c>
      <c r="L72" s="1">
        <v>0</v>
      </c>
      <c r="M72" s="1">
        <v>0</v>
      </c>
      <c r="N72" s="1">
        <v>0</v>
      </c>
      <c r="O72" s="1">
        <v>0</v>
      </c>
      <c r="P72" s="1">
        <v>0</v>
      </c>
      <c r="Q72" s="1">
        <v>0</v>
      </c>
      <c r="R72" s="1">
        <v>0</v>
      </c>
      <c r="S72" s="1">
        <v>0</v>
      </c>
      <c r="T72" s="1">
        <v>0</v>
      </c>
      <c r="U72" s="1">
        <v>0</v>
      </c>
      <c r="V72" s="1">
        <v>0</v>
      </c>
      <c r="W72" s="1">
        <v>0</v>
      </c>
      <c r="X72" s="1">
        <v>0</v>
      </c>
      <c r="Y72" s="1">
        <v>0</v>
      </c>
      <c r="Z72" s="1">
        <v>0</v>
      </c>
      <c r="AA72" s="1">
        <v>0</v>
      </c>
      <c r="AB72" s="1">
        <v>0</v>
      </c>
      <c r="AC72" s="1">
        <v>0</v>
      </c>
      <c r="AD72" s="1">
        <v>0</v>
      </c>
      <c r="AE72" s="1">
        <v>0</v>
      </c>
      <c r="AF72" s="1">
        <v>0</v>
      </c>
      <c r="AG72" s="1">
        <v>0</v>
      </c>
      <c r="AH72" s="1">
        <v>0</v>
      </c>
      <c r="AI72" s="1">
        <v>0</v>
      </c>
      <c r="AJ72" s="1">
        <v>0</v>
      </c>
      <c r="AK72" s="1">
        <v>0</v>
      </c>
      <c r="AL72" s="1">
        <v>0</v>
      </c>
      <c r="AM72" s="1">
        <v>0</v>
      </c>
      <c r="AN72" s="1">
        <v>0</v>
      </c>
      <c r="AO72" s="1">
        <v>0</v>
      </c>
      <c r="AP72" s="1">
        <v>0</v>
      </c>
      <c r="AQ72" s="1">
        <v>0</v>
      </c>
      <c r="AR72" s="1">
        <v>0</v>
      </c>
      <c r="AS72" s="1">
        <v>0</v>
      </c>
      <c r="AT72" s="1">
        <v>0</v>
      </c>
      <c r="AU72" s="1">
        <v>0</v>
      </c>
      <c r="AV72" s="1">
        <v>0</v>
      </c>
    </row>
    <row r="73" spans="1:48" x14ac:dyDescent="0.35">
      <c r="A73" s="1" t="s">
        <v>438</v>
      </c>
      <c r="B73" s="1" t="s">
        <v>439</v>
      </c>
      <c r="C73" s="1">
        <v>0</v>
      </c>
      <c r="D73" s="1">
        <v>0</v>
      </c>
      <c r="E73" s="1">
        <v>0</v>
      </c>
      <c r="F73" s="1">
        <v>0</v>
      </c>
      <c r="G73" s="1">
        <v>0</v>
      </c>
      <c r="H73" s="1">
        <v>0</v>
      </c>
      <c r="I73" s="1">
        <v>0</v>
      </c>
      <c r="J73" s="1">
        <v>0</v>
      </c>
      <c r="K73" s="1">
        <v>0</v>
      </c>
      <c r="L73" s="1">
        <v>0</v>
      </c>
      <c r="M73" s="1">
        <v>0</v>
      </c>
      <c r="N73" s="1">
        <v>0</v>
      </c>
      <c r="O73" s="1">
        <v>0</v>
      </c>
      <c r="P73" s="1">
        <v>0</v>
      </c>
      <c r="Q73" s="1">
        <v>0</v>
      </c>
      <c r="R73" s="1">
        <v>0</v>
      </c>
      <c r="S73" s="1">
        <v>0</v>
      </c>
      <c r="T73" s="1">
        <v>0</v>
      </c>
      <c r="U73" s="1">
        <v>0</v>
      </c>
      <c r="V73" s="1">
        <v>0</v>
      </c>
      <c r="W73" s="1">
        <v>0</v>
      </c>
      <c r="X73" s="1">
        <v>0</v>
      </c>
      <c r="Y73" s="1">
        <v>0</v>
      </c>
      <c r="Z73" s="1">
        <v>0</v>
      </c>
      <c r="AA73" s="1">
        <v>0</v>
      </c>
      <c r="AB73" s="1">
        <v>0</v>
      </c>
      <c r="AC73" s="1">
        <v>0</v>
      </c>
      <c r="AD73" s="1">
        <v>0</v>
      </c>
      <c r="AE73" s="1">
        <v>0</v>
      </c>
      <c r="AF73" s="1">
        <v>0</v>
      </c>
      <c r="AG73" s="1">
        <v>0</v>
      </c>
      <c r="AH73" s="1">
        <v>0</v>
      </c>
      <c r="AI73" s="1">
        <v>0</v>
      </c>
      <c r="AJ73" s="1">
        <v>0</v>
      </c>
      <c r="AK73" s="1">
        <v>0</v>
      </c>
      <c r="AL73" s="1">
        <v>0</v>
      </c>
      <c r="AM73" s="1">
        <v>0</v>
      </c>
      <c r="AN73" s="1">
        <v>0</v>
      </c>
      <c r="AO73" s="1">
        <v>0</v>
      </c>
      <c r="AP73" s="1">
        <v>0</v>
      </c>
      <c r="AQ73" s="1">
        <v>0</v>
      </c>
      <c r="AR73" s="1">
        <v>0</v>
      </c>
      <c r="AS73" s="1">
        <v>0</v>
      </c>
      <c r="AT73" s="1">
        <v>0</v>
      </c>
      <c r="AU73" s="1">
        <v>0</v>
      </c>
      <c r="AV73" s="1">
        <v>0</v>
      </c>
    </row>
    <row r="74" spans="1:48" x14ac:dyDescent="0.35">
      <c r="A74" s="1" t="s">
        <v>440</v>
      </c>
      <c r="B74" s="1" t="s">
        <v>441</v>
      </c>
      <c r="C74" s="1">
        <v>0</v>
      </c>
      <c r="D74" s="1">
        <v>0</v>
      </c>
      <c r="E74" s="1">
        <v>0</v>
      </c>
      <c r="F74" s="1">
        <v>0</v>
      </c>
      <c r="G74" s="1">
        <v>0</v>
      </c>
      <c r="H74" s="1">
        <v>0</v>
      </c>
      <c r="I74" s="1">
        <v>0</v>
      </c>
      <c r="J74" s="1">
        <v>0</v>
      </c>
      <c r="K74" s="1">
        <v>0</v>
      </c>
      <c r="L74" s="1">
        <v>0</v>
      </c>
      <c r="M74" s="1">
        <v>0</v>
      </c>
      <c r="N74" s="1">
        <v>0</v>
      </c>
      <c r="O74" s="1">
        <v>0</v>
      </c>
      <c r="P74" s="1">
        <v>0</v>
      </c>
      <c r="Q74" s="1">
        <v>0</v>
      </c>
      <c r="R74" s="1">
        <v>0</v>
      </c>
      <c r="S74" s="1">
        <v>0</v>
      </c>
      <c r="T74" s="1">
        <v>0</v>
      </c>
      <c r="U74" s="1">
        <v>0</v>
      </c>
      <c r="V74" s="1">
        <v>0</v>
      </c>
      <c r="W74" s="1">
        <v>0</v>
      </c>
      <c r="X74" s="1">
        <v>0</v>
      </c>
      <c r="Y74" s="1">
        <v>0</v>
      </c>
      <c r="Z74" s="1">
        <v>0</v>
      </c>
      <c r="AA74" s="1">
        <v>0</v>
      </c>
      <c r="AB74" s="1">
        <v>0</v>
      </c>
      <c r="AC74" s="1">
        <v>0</v>
      </c>
      <c r="AD74" s="1">
        <v>0</v>
      </c>
      <c r="AE74" s="1">
        <v>0</v>
      </c>
      <c r="AF74" s="1">
        <v>0</v>
      </c>
      <c r="AG74" s="1">
        <v>0</v>
      </c>
      <c r="AH74" s="1">
        <v>0</v>
      </c>
      <c r="AI74" s="1">
        <v>0</v>
      </c>
      <c r="AJ74" s="1">
        <v>0</v>
      </c>
      <c r="AK74" s="1">
        <v>0</v>
      </c>
      <c r="AL74" s="1">
        <v>0</v>
      </c>
      <c r="AM74" s="1">
        <v>0</v>
      </c>
      <c r="AN74" s="1">
        <v>0</v>
      </c>
      <c r="AO74" s="1">
        <v>0</v>
      </c>
      <c r="AP74" s="1">
        <v>0</v>
      </c>
      <c r="AQ74" s="1">
        <v>0</v>
      </c>
      <c r="AR74" s="1">
        <v>0</v>
      </c>
      <c r="AS74" s="1">
        <v>0</v>
      </c>
      <c r="AT74" s="1">
        <v>0</v>
      </c>
      <c r="AU74" s="1">
        <v>0</v>
      </c>
      <c r="AV74" s="1">
        <v>0</v>
      </c>
    </row>
    <row r="75" spans="1:48" x14ac:dyDescent="0.35">
      <c r="A75" s="1" t="s">
        <v>442</v>
      </c>
      <c r="B75" s="1" t="s">
        <v>443</v>
      </c>
      <c r="C75" s="1">
        <v>0</v>
      </c>
      <c r="D75" s="1">
        <v>0</v>
      </c>
      <c r="E75" s="1">
        <v>0</v>
      </c>
      <c r="F75" s="1">
        <v>0</v>
      </c>
      <c r="G75" s="1">
        <v>0</v>
      </c>
      <c r="H75" s="1">
        <v>0</v>
      </c>
      <c r="I75" s="1">
        <v>0</v>
      </c>
      <c r="J75" s="1">
        <v>0</v>
      </c>
      <c r="K75" s="1">
        <v>0</v>
      </c>
      <c r="L75" s="1">
        <v>0</v>
      </c>
      <c r="M75" s="1">
        <v>0</v>
      </c>
      <c r="N75" s="1">
        <v>0</v>
      </c>
      <c r="O75" s="1">
        <v>0</v>
      </c>
      <c r="P75" s="1">
        <v>0</v>
      </c>
      <c r="Q75" s="1">
        <v>0</v>
      </c>
      <c r="R75" s="1">
        <v>0</v>
      </c>
      <c r="S75" s="1">
        <v>0</v>
      </c>
      <c r="T75" s="1">
        <v>0</v>
      </c>
      <c r="U75" s="1">
        <v>0</v>
      </c>
      <c r="V75" s="1">
        <v>0</v>
      </c>
      <c r="W75" s="1">
        <v>0</v>
      </c>
      <c r="X75" s="1">
        <v>0</v>
      </c>
      <c r="Y75" s="1">
        <v>0</v>
      </c>
      <c r="Z75" s="1">
        <v>0</v>
      </c>
      <c r="AA75" s="1">
        <v>0</v>
      </c>
      <c r="AB75" s="1">
        <v>0</v>
      </c>
      <c r="AC75" s="1">
        <v>0</v>
      </c>
      <c r="AD75" s="1">
        <v>0</v>
      </c>
      <c r="AE75" s="1">
        <v>0</v>
      </c>
      <c r="AF75" s="1">
        <v>0</v>
      </c>
      <c r="AG75" s="1">
        <v>0</v>
      </c>
      <c r="AH75" s="1">
        <v>0</v>
      </c>
      <c r="AI75" s="1">
        <v>0</v>
      </c>
      <c r="AJ75" s="1">
        <v>0</v>
      </c>
      <c r="AK75" s="1">
        <v>0</v>
      </c>
      <c r="AL75" s="1">
        <v>0</v>
      </c>
      <c r="AM75" s="1">
        <v>0</v>
      </c>
      <c r="AN75" s="1">
        <v>0</v>
      </c>
      <c r="AO75" s="1">
        <v>0</v>
      </c>
      <c r="AP75" s="1">
        <v>0</v>
      </c>
      <c r="AQ75" s="1">
        <v>0</v>
      </c>
      <c r="AR75" s="1">
        <v>0</v>
      </c>
      <c r="AS75" s="1">
        <v>0</v>
      </c>
      <c r="AT75" s="1">
        <v>0</v>
      </c>
      <c r="AU75" s="1">
        <v>0</v>
      </c>
      <c r="AV75" s="1">
        <v>0</v>
      </c>
    </row>
    <row r="76" spans="1:48" x14ac:dyDescent="0.35">
      <c r="A76" s="1" t="s">
        <v>444</v>
      </c>
      <c r="B76" s="1" t="s">
        <v>445</v>
      </c>
      <c r="C76" s="1">
        <v>0</v>
      </c>
      <c r="D76" s="1">
        <v>0</v>
      </c>
      <c r="E76" s="1">
        <v>0</v>
      </c>
      <c r="F76" s="1">
        <v>0</v>
      </c>
      <c r="G76" s="1">
        <v>0</v>
      </c>
      <c r="H76" s="1">
        <v>0</v>
      </c>
      <c r="I76" s="1">
        <v>0</v>
      </c>
      <c r="J76" s="1">
        <v>0</v>
      </c>
      <c r="K76" s="1">
        <v>0</v>
      </c>
      <c r="L76" s="1">
        <v>0</v>
      </c>
      <c r="M76" s="1">
        <v>0</v>
      </c>
      <c r="N76" s="1">
        <v>0</v>
      </c>
      <c r="O76" s="1">
        <v>0</v>
      </c>
      <c r="P76" s="1">
        <v>0</v>
      </c>
      <c r="Q76" s="1">
        <v>0</v>
      </c>
      <c r="R76" s="1">
        <v>0</v>
      </c>
      <c r="S76" s="1">
        <v>0</v>
      </c>
      <c r="T76" s="1">
        <v>0</v>
      </c>
      <c r="U76" s="1">
        <v>0</v>
      </c>
      <c r="V76" s="1">
        <v>0</v>
      </c>
      <c r="W76" s="1">
        <v>0</v>
      </c>
      <c r="X76" s="1">
        <v>0</v>
      </c>
      <c r="Y76" s="1">
        <v>0</v>
      </c>
      <c r="Z76" s="1">
        <v>0</v>
      </c>
      <c r="AA76" s="1">
        <v>0</v>
      </c>
      <c r="AB76" s="1">
        <v>0</v>
      </c>
      <c r="AC76" s="1">
        <v>0</v>
      </c>
      <c r="AD76" s="1">
        <v>0</v>
      </c>
      <c r="AE76" s="1">
        <v>0</v>
      </c>
      <c r="AF76" s="1">
        <v>0</v>
      </c>
      <c r="AG76" s="1">
        <v>0</v>
      </c>
      <c r="AH76" s="1">
        <v>0</v>
      </c>
      <c r="AI76" s="1">
        <v>0</v>
      </c>
      <c r="AJ76" s="1">
        <v>0</v>
      </c>
      <c r="AK76" s="1">
        <v>0</v>
      </c>
      <c r="AL76" s="1">
        <v>0</v>
      </c>
      <c r="AM76" s="1">
        <v>0</v>
      </c>
      <c r="AN76" s="1">
        <v>0</v>
      </c>
      <c r="AO76" s="1">
        <v>0</v>
      </c>
      <c r="AP76" s="1">
        <v>0</v>
      </c>
      <c r="AQ76" s="1">
        <v>0</v>
      </c>
      <c r="AR76" s="1">
        <v>0</v>
      </c>
      <c r="AS76" s="1">
        <v>0</v>
      </c>
      <c r="AT76" s="1">
        <v>0</v>
      </c>
      <c r="AU76" s="1">
        <v>0</v>
      </c>
      <c r="AV76" s="1">
        <v>0</v>
      </c>
    </row>
    <row r="77" spans="1:48" x14ac:dyDescent="0.35">
      <c r="A77" s="1" t="s">
        <v>446</v>
      </c>
      <c r="B77" s="1" t="s">
        <v>447</v>
      </c>
      <c r="C77" s="1">
        <v>0</v>
      </c>
      <c r="D77" s="1">
        <v>0</v>
      </c>
      <c r="E77" s="1">
        <v>0</v>
      </c>
      <c r="F77" s="1">
        <v>0</v>
      </c>
      <c r="G77" s="1">
        <v>0</v>
      </c>
      <c r="H77" s="1">
        <v>0</v>
      </c>
      <c r="I77" s="1">
        <v>0</v>
      </c>
      <c r="J77" s="1">
        <v>0</v>
      </c>
      <c r="K77" s="1">
        <v>0</v>
      </c>
      <c r="L77" s="1">
        <v>0</v>
      </c>
      <c r="M77" s="1">
        <v>0</v>
      </c>
      <c r="N77" s="1">
        <v>0</v>
      </c>
      <c r="O77" s="1">
        <v>0</v>
      </c>
      <c r="P77" s="1">
        <v>0</v>
      </c>
      <c r="Q77" s="1">
        <v>0</v>
      </c>
      <c r="R77" s="1">
        <v>0</v>
      </c>
      <c r="S77" s="1">
        <v>0</v>
      </c>
      <c r="T77" s="1">
        <v>0</v>
      </c>
      <c r="U77" s="1">
        <v>0</v>
      </c>
      <c r="V77" s="1">
        <v>0</v>
      </c>
      <c r="W77" s="1">
        <v>0</v>
      </c>
      <c r="X77" s="1">
        <v>0</v>
      </c>
      <c r="Y77" s="1">
        <v>0</v>
      </c>
      <c r="Z77" s="1">
        <v>0</v>
      </c>
      <c r="AA77" s="1">
        <v>0</v>
      </c>
      <c r="AB77" s="1">
        <v>0</v>
      </c>
      <c r="AC77" s="1">
        <v>0</v>
      </c>
      <c r="AD77" s="1">
        <v>0</v>
      </c>
      <c r="AE77" s="1">
        <v>0</v>
      </c>
      <c r="AF77" s="1">
        <v>0</v>
      </c>
      <c r="AG77" s="1">
        <v>0</v>
      </c>
      <c r="AH77" s="1">
        <v>0</v>
      </c>
      <c r="AI77" s="1">
        <v>0</v>
      </c>
      <c r="AJ77" s="1">
        <v>0</v>
      </c>
      <c r="AK77" s="1">
        <v>0</v>
      </c>
      <c r="AL77" s="1">
        <v>0</v>
      </c>
      <c r="AM77" s="1">
        <v>0</v>
      </c>
      <c r="AN77" s="1">
        <v>0</v>
      </c>
      <c r="AO77" s="1">
        <v>0</v>
      </c>
      <c r="AP77" s="1">
        <v>0</v>
      </c>
      <c r="AQ77" s="1">
        <v>0</v>
      </c>
      <c r="AR77" s="1">
        <v>0</v>
      </c>
      <c r="AS77" s="1">
        <v>0</v>
      </c>
      <c r="AT77" s="1">
        <v>0</v>
      </c>
      <c r="AU77" s="1">
        <v>0</v>
      </c>
      <c r="AV77" s="1">
        <v>0</v>
      </c>
    </row>
    <row r="78" spans="1:48" x14ac:dyDescent="0.35">
      <c r="A78" s="1" t="s">
        <v>448</v>
      </c>
      <c r="B78" s="1" t="s">
        <v>449</v>
      </c>
      <c r="C78" s="1">
        <v>0</v>
      </c>
      <c r="D78" s="1">
        <v>0</v>
      </c>
      <c r="E78" s="1">
        <v>0</v>
      </c>
      <c r="F78" s="1">
        <v>0</v>
      </c>
      <c r="G78" s="1">
        <v>0</v>
      </c>
      <c r="H78" s="1">
        <v>0</v>
      </c>
      <c r="I78" s="1">
        <v>0</v>
      </c>
      <c r="J78" s="1">
        <v>0</v>
      </c>
      <c r="K78" s="1">
        <v>0</v>
      </c>
      <c r="L78" s="1">
        <v>0</v>
      </c>
      <c r="M78" s="1">
        <v>0</v>
      </c>
      <c r="N78" s="1">
        <v>0</v>
      </c>
      <c r="O78" s="1">
        <v>0</v>
      </c>
      <c r="P78" s="1">
        <v>0</v>
      </c>
      <c r="Q78" s="1">
        <v>0</v>
      </c>
      <c r="R78" s="1">
        <v>0</v>
      </c>
      <c r="S78" s="1">
        <v>0</v>
      </c>
      <c r="T78" s="1">
        <v>0</v>
      </c>
      <c r="U78" s="1">
        <v>0</v>
      </c>
      <c r="V78" s="1">
        <v>0</v>
      </c>
      <c r="W78" s="1">
        <v>0</v>
      </c>
      <c r="X78" s="1">
        <v>0</v>
      </c>
      <c r="Y78" s="1">
        <v>0</v>
      </c>
      <c r="Z78" s="1">
        <v>0</v>
      </c>
      <c r="AA78" s="1">
        <v>0</v>
      </c>
      <c r="AB78" s="1">
        <v>0</v>
      </c>
      <c r="AC78" s="1">
        <v>0</v>
      </c>
      <c r="AD78" s="1">
        <v>0</v>
      </c>
      <c r="AE78" s="1">
        <v>0</v>
      </c>
      <c r="AF78" s="1">
        <v>0</v>
      </c>
      <c r="AG78" s="1">
        <v>0</v>
      </c>
      <c r="AH78" s="1">
        <v>0</v>
      </c>
      <c r="AI78" s="1">
        <v>0</v>
      </c>
      <c r="AJ78" s="1">
        <v>0</v>
      </c>
      <c r="AK78" s="1">
        <v>0</v>
      </c>
      <c r="AL78" s="1">
        <v>0</v>
      </c>
      <c r="AM78" s="1">
        <v>0</v>
      </c>
      <c r="AN78" s="1">
        <v>0</v>
      </c>
      <c r="AO78" s="1">
        <v>0</v>
      </c>
      <c r="AP78" s="1">
        <v>0</v>
      </c>
      <c r="AQ78" s="1">
        <v>0</v>
      </c>
      <c r="AR78" s="1">
        <v>0</v>
      </c>
      <c r="AS78" s="1">
        <v>0</v>
      </c>
      <c r="AT78" s="1">
        <v>0</v>
      </c>
      <c r="AU78" s="1">
        <v>0</v>
      </c>
      <c r="AV78" s="1">
        <v>0</v>
      </c>
    </row>
    <row r="79" spans="1:48" x14ac:dyDescent="0.35">
      <c r="A79" s="1" t="s">
        <v>452</v>
      </c>
      <c r="B79" s="1" t="s">
        <v>453</v>
      </c>
      <c r="C79" s="1">
        <v>0</v>
      </c>
      <c r="D79" s="1">
        <v>0</v>
      </c>
      <c r="E79" s="1">
        <v>0</v>
      </c>
      <c r="F79" s="1">
        <v>0</v>
      </c>
      <c r="G79" s="1">
        <v>0</v>
      </c>
      <c r="H79" s="1">
        <v>0</v>
      </c>
      <c r="I79" s="1">
        <v>0</v>
      </c>
      <c r="J79" s="1">
        <v>0</v>
      </c>
      <c r="K79" s="1">
        <v>0</v>
      </c>
      <c r="L79" s="1">
        <v>0</v>
      </c>
      <c r="M79" s="1">
        <v>0</v>
      </c>
      <c r="N79" s="1">
        <v>0</v>
      </c>
      <c r="O79" s="1">
        <v>0</v>
      </c>
      <c r="P79" s="1">
        <v>0</v>
      </c>
      <c r="Q79" s="1">
        <v>0</v>
      </c>
      <c r="R79" s="1">
        <v>0</v>
      </c>
      <c r="S79" s="1">
        <v>0</v>
      </c>
      <c r="T79" s="1">
        <v>0</v>
      </c>
      <c r="U79" s="1">
        <v>0</v>
      </c>
      <c r="V79" s="1">
        <v>0</v>
      </c>
      <c r="W79" s="1">
        <v>0</v>
      </c>
      <c r="X79" s="1">
        <v>0</v>
      </c>
      <c r="Y79" s="1">
        <v>0</v>
      </c>
      <c r="Z79" s="1">
        <v>0</v>
      </c>
      <c r="AA79" s="1">
        <v>0</v>
      </c>
      <c r="AB79" s="1">
        <v>0</v>
      </c>
      <c r="AC79" s="1">
        <v>0</v>
      </c>
      <c r="AD79" s="1">
        <v>0</v>
      </c>
      <c r="AE79" s="1">
        <v>0</v>
      </c>
      <c r="AF79" s="1">
        <v>0</v>
      </c>
      <c r="AG79" s="1">
        <v>0</v>
      </c>
      <c r="AH79" s="1">
        <v>0</v>
      </c>
      <c r="AI79" s="1">
        <v>0</v>
      </c>
      <c r="AJ79" s="1">
        <v>0</v>
      </c>
      <c r="AK79" s="1">
        <v>0</v>
      </c>
      <c r="AL79" s="1">
        <v>0</v>
      </c>
      <c r="AM79" s="1">
        <v>0</v>
      </c>
      <c r="AN79" s="1">
        <v>0</v>
      </c>
      <c r="AO79" s="1">
        <v>0</v>
      </c>
      <c r="AP79" s="1">
        <v>0</v>
      </c>
      <c r="AQ79" s="1">
        <v>0</v>
      </c>
      <c r="AR79" s="1">
        <v>0</v>
      </c>
      <c r="AS79" s="1">
        <v>0</v>
      </c>
      <c r="AT79" s="1">
        <v>0</v>
      </c>
      <c r="AU79" s="1">
        <v>0</v>
      </c>
      <c r="AV79" s="1">
        <v>0</v>
      </c>
    </row>
    <row r="80" spans="1:48" x14ac:dyDescent="0.35">
      <c r="A80" s="1" t="s">
        <v>454</v>
      </c>
      <c r="B80" s="1" t="s">
        <v>455</v>
      </c>
      <c r="C80" s="1">
        <v>0</v>
      </c>
      <c r="D80" s="1">
        <v>0</v>
      </c>
      <c r="E80" s="1">
        <v>0</v>
      </c>
      <c r="F80" s="1">
        <v>0</v>
      </c>
      <c r="G80" s="1">
        <v>0</v>
      </c>
      <c r="H80" s="1">
        <v>0</v>
      </c>
      <c r="I80" s="1">
        <v>0</v>
      </c>
      <c r="J80" s="1">
        <v>0</v>
      </c>
      <c r="K80" s="1">
        <v>0</v>
      </c>
      <c r="L80" s="1">
        <v>0</v>
      </c>
      <c r="M80" s="1">
        <v>0</v>
      </c>
      <c r="N80" s="1">
        <v>0</v>
      </c>
      <c r="O80" s="1">
        <v>0</v>
      </c>
      <c r="P80" s="1">
        <v>0</v>
      </c>
      <c r="Q80" s="1">
        <v>0</v>
      </c>
      <c r="R80" s="1">
        <v>0</v>
      </c>
      <c r="S80" s="1">
        <v>0</v>
      </c>
      <c r="T80" s="1">
        <v>0</v>
      </c>
      <c r="U80" s="1">
        <v>0</v>
      </c>
      <c r="V80" s="1">
        <v>0</v>
      </c>
      <c r="W80" s="1">
        <v>0</v>
      </c>
      <c r="X80" s="1">
        <v>0</v>
      </c>
      <c r="Y80" s="1">
        <v>0</v>
      </c>
      <c r="Z80" s="1">
        <v>0</v>
      </c>
      <c r="AA80" s="1">
        <v>0</v>
      </c>
      <c r="AB80" s="1">
        <v>0</v>
      </c>
      <c r="AC80" s="1">
        <v>0</v>
      </c>
      <c r="AD80" s="1">
        <v>0</v>
      </c>
      <c r="AE80" s="1">
        <v>0</v>
      </c>
      <c r="AF80" s="1">
        <v>0</v>
      </c>
      <c r="AG80" s="1">
        <v>0</v>
      </c>
      <c r="AH80" s="1">
        <v>0</v>
      </c>
      <c r="AI80" s="1">
        <v>0</v>
      </c>
      <c r="AJ80" s="1">
        <v>0</v>
      </c>
      <c r="AK80" s="1">
        <v>0</v>
      </c>
      <c r="AL80" s="1">
        <v>0</v>
      </c>
      <c r="AM80" s="1">
        <v>0</v>
      </c>
      <c r="AN80" s="1">
        <v>0</v>
      </c>
      <c r="AO80" s="1">
        <v>0</v>
      </c>
      <c r="AP80" s="1">
        <v>0</v>
      </c>
      <c r="AQ80" s="1">
        <v>0</v>
      </c>
      <c r="AR80" s="1">
        <v>0</v>
      </c>
      <c r="AS80" s="1">
        <v>0</v>
      </c>
      <c r="AT80" s="1">
        <v>0</v>
      </c>
      <c r="AU80" s="1">
        <v>0</v>
      </c>
      <c r="AV80" s="1">
        <v>0</v>
      </c>
    </row>
    <row r="81" spans="1:48" x14ac:dyDescent="0.35">
      <c r="A81" s="1" t="s">
        <v>456</v>
      </c>
      <c r="B81" s="1" t="s">
        <v>457</v>
      </c>
      <c r="C81" s="1">
        <v>0</v>
      </c>
      <c r="D81" s="1">
        <v>0</v>
      </c>
      <c r="E81" s="1">
        <v>0</v>
      </c>
      <c r="F81" s="1">
        <v>0</v>
      </c>
      <c r="G81" s="1">
        <v>0</v>
      </c>
      <c r="H81" s="1">
        <v>0</v>
      </c>
      <c r="I81" s="1">
        <v>0</v>
      </c>
      <c r="J81" s="1">
        <v>0</v>
      </c>
      <c r="K81" s="1">
        <v>0</v>
      </c>
      <c r="L81" s="1">
        <v>0</v>
      </c>
      <c r="M81" s="1">
        <v>0</v>
      </c>
      <c r="N81" s="1">
        <v>0</v>
      </c>
      <c r="O81" s="1">
        <v>0</v>
      </c>
      <c r="P81" s="1">
        <v>0</v>
      </c>
      <c r="Q81" s="1">
        <v>0</v>
      </c>
      <c r="R81" s="1">
        <v>0</v>
      </c>
      <c r="S81" s="1">
        <v>0</v>
      </c>
      <c r="T81" s="1">
        <v>0</v>
      </c>
      <c r="U81" s="1">
        <v>0</v>
      </c>
      <c r="V81" s="1">
        <v>0</v>
      </c>
      <c r="W81" s="1">
        <v>0</v>
      </c>
      <c r="X81" s="1">
        <v>0</v>
      </c>
      <c r="Y81" s="1">
        <v>0</v>
      </c>
      <c r="Z81" s="1">
        <v>0</v>
      </c>
      <c r="AA81" s="1">
        <v>0</v>
      </c>
      <c r="AB81" s="1">
        <v>0</v>
      </c>
      <c r="AC81" s="1">
        <v>0</v>
      </c>
      <c r="AD81" s="1">
        <v>0</v>
      </c>
      <c r="AE81" s="1">
        <v>0</v>
      </c>
      <c r="AF81" s="1">
        <v>0</v>
      </c>
      <c r="AG81" s="1">
        <v>0</v>
      </c>
      <c r="AH81" s="1">
        <v>0</v>
      </c>
      <c r="AI81" s="1">
        <v>0</v>
      </c>
      <c r="AJ81" s="1">
        <v>0</v>
      </c>
      <c r="AK81" s="1">
        <v>0</v>
      </c>
      <c r="AL81" s="1">
        <v>0</v>
      </c>
      <c r="AM81" s="1">
        <v>0</v>
      </c>
      <c r="AN81" s="1">
        <v>0</v>
      </c>
      <c r="AO81" s="1">
        <v>0</v>
      </c>
      <c r="AP81" s="1">
        <v>0</v>
      </c>
      <c r="AQ81" s="1">
        <v>0</v>
      </c>
      <c r="AR81" s="1">
        <v>0</v>
      </c>
      <c r="AS81" s="1">
        <v>0</v>
      </c>
      <c r="AT81" s="1">
        <v>0</v>
      </c>
      <c r="AU81" s="1">
        <v>0</v>
      </c>
      <c r="AV81" s="1">
        <v>0</v>
      </c>
    </row>
    <row r="82" spans="1:48" x14ac:dyDescent="0.35">
      <c r="A82" s="1" t="s">
        <v>458</v>
      </c>
      <c r="B82" s="1" t="s">
        <v>459</v>
      </c>
      <c r="C82" s="1">
        <v>0</v>
      </c>
      <c r="D82" s="1">
        <v>0</v>
      </c>
      <c r="E82" s="1">
        <v>0</v>
      </c>
      <c r="F82" s="1">
        <v>0</v>
      </c>
      <c r="G82" s="1">
        <v>0</v>
      </c>
      <c r="H82" s="1">
        <v>0</v>
      </c>
      <c r="I82" s="1">
        <v>0</v>
      </c>
      <c r="J82" s="1">
        <v>0</v>
      </c>
      <c r="K82" s="1">
        <v>0</v>
      </c>
      <c r="L82" s="1">
        <v>0</v>
      </c>
      <c r="M82" s="1">
        <v>0</v>
      </c>
      <c r="N82" s="1">
        <v>0</v>
      </c>
      <c r="O82" s="1">
        <v>0</v>
      </c>
      <c r="P82" s="1">
        <v>0</v>
      </c>
      <c r="Q82" s="1">
        <v>0</v>
      </c>
      <c r="R82" s="1">
        <v>0</v>
      </c>
      <c r="S82" s="1">
        <v>0</v>
      </c>
      <c r="T82" s="1">
        <v>0</v>
      </c>
      <c r="U82" s="1">
        <v>0</v>
      </c>
      <c r="V82" s="1">
        <v>0</v>
      </c>
      <c r="W82" s="1">
        <v>0</v>
      </c>
      <c r="X82" s="1">
        <v>0</v>
      </c>
      <c r="Y82" s="1">
        <v>0</v>
      </c>
      <c r="Z82" s="1">
        <v>0</v>
      </c>
      <c r="AA82" s="1">
        <v>0</v>
      </c>
      <c r="AB82" s="1">
        <v>0</v>
      </c>
      <c r="AC82" s="1">
        <v>0</v>
      </c>
      <c r="AD82" s="1">
        <v>0</v>
      </c>
      <c r="AE82" s="1">
        <v>0</v>
      </c>
      <c r="AF82" s="1">
        <v>0</v>
      </c>
      <c r="AG82" s="1">
        <v>0</v>
      </c>
      <c r="AH82" s="1">
        <v>0</v>
      </c>
      <c r="AI82" s="1">
        <v>0</v>
      </c>
      <c r="AJ82" s="1">
        <v>0</v>
      </c>
      <c r="AK82" s="1">
        <v>0</v>
      </c>
      <c r="AL82" s="1">
        <v>0</v>
      </c>
      <c r="AM82" s="1">
        <v>0</v>
      </c>
      <c r="AN82" s="1">
        <v>0</v>
      </c>
      <c r="AO82" s="1">
        <v>0</v>
      </c>
      <c r="AP82" s="1">
        <v>0</v>
      </c>
      <c r="AQ82" s="1">
        <v>0</v>
      </c>
      <c r="AR82" s="1">
        <v>0</v>
      </c>
      <c r="AS82" s="1">
        <v>0</v>
      </c>
      <c r="AT82" s="1">
        <v>0</v>
      </c>
      <c r="AU82" s="1">
        <v>0</v>
      </c>
      <c r="AV82" s="1">
        <v>0</v>
      </c>
    </row>
    <row r="83" spans="1:48" x14ac:dyDescent="0.35">
      <c r="A83" s="1" t="s">
        <v>460</v>
      </c>
      <c r="B83" s="1" t="s">
        <v>461</v>
      </c>
      <c r="C83" s="1">
        <v>0</v>
      </c>
      <c r="D83" s="1">
        <v>0</v>
      </c>
      <c r="E83" s="1">
        <v>0</v>
      </c>
      <c r="F83" s="1">
        <v>0</v>
      </c>
      <c r="G83" s="1">
        <v>0</v>
      </c>
      <c r="H83" s="1">
        <v>0</v>
      </c>
      <c r="I83" s="1">
        <v>0</v>
      </c>
      <c r="J83" s="1">
        <v>0</v>
      </c>
      <c r="K83" s="1">
        <v>0</v>
      </c>
      <c r="L83" s="1">
        <v>0</v>
      </c>
      <c r="M83" s="1">
        <v>0</v>
      </c>
      <c r="N83" s="1">
        <v>0</v>
      </c>
      <c r="O83" s="1">
        <v>0</v>
      </c>
      <c r="P83" s="1">
        <v>0</v>
      </c>
      <c r="Q83" s="1">
        <v>0</v>
      </c>
      <c r="R83" s="1">
        <v>0</v>
      </c>
      <c r="S83" s="1">
        <v>0</v>
      </c>
      <c r="T83" s="1">
        <v>0</v>
      </c>
      <c r="U83" s="1">
        <v>0</v>
      </c>
      <c r="V83" s="1">
        <v>0</v>
      </c>
      <c r="W83" s="1">
        <v>0</v>
      </c>
      <c r="X83" s="1">
        <v>0</v>
      </c>
      <c r="Y83" s="1">
        <v>0</v>
      </c>
      <c r="Z83" s="1">
        <v>0</v>
      </c>
      <c r="AA83" s="1">
        <v>0</v>
      </c>
      <c r="AB83" s="1">
        <v>0</v>
      </c>
      <c r="AC83" s="1">
        <v>0</v>
      </c>
      <c r="AD83" s="1">
        <v>0</v>
      </c>
      <c r="AE83" s="1">
        <v>0</v>
      </c>
      <c r="AF83" s="1">
        <v>0</v>
      </c>
      <c r="AG83" s="1">
        <v>0</v>
      </c>
      <c r="AH83" s="1">
        <v>0</v>
      </c>
      <c r="AI83" s="1">
        <v>0</v>
      </c>
      <c r="AJ83" s="1">
        <v>0</v>
      </c>
      <c r="AK83" s="1">
        <v>0</v>
      </c>
      <c r="AL83" s="1">
        <v>0</v>
      </c>
      <c r="AM83" s="1">
        <v>0</v>
      </c>
      <c r="AN83" s="1">
        <v>0</v>
      </c>
      <c r="AO83" s="1">
        <v>0</v>
      </c>
      <c r="AP83" s="1">
        <v>0</v>
      </c>
      <c r="AQ83" s="1">
        <v>0</v>
      </c>
      <c r="AR83" s="1">
        <v>0</v>
      </c>
      <c r="AS83" s="1">
        <v>0</v>
      </c>
      <c r="AT83" s="1">
        <v>0</v>
      </c>
      <c r="AU83" s="1">
        <v>0</v>
      </c>
      <c r="AV83" s="1">
        <v>0</v>
      </c>
    </row>
    <row r="84" spans="1:48" x14ac:dyDescent="0.35">
      <c r="A84" s="1" t="s">
        <v>463</v>
      </c>
      <c r="B84" s="1" t="s">
        <v>464</v>
      </c>
      <c r="C84" s="1">
        <v>0</v>
      </c>
      <c r="D84" s="1">
        <v>0</v>
      </c>
      <c r="E84" s="1">
        <v>0</v>
      </c>
      <c r="F84" s="1">
        <v>0</v>
      </c>
      <c r="G84" s="1">
        <v>0</v>
      </c>
      <c r="H84" s="1">
        <v>0</v>
      </c>
      <c r="I84" s="1">
        <v>0</v>
      </c>
      <c r="J84" s="1">
        <v>0</v>
      </c>
      <c r="K84" s="1">
        <v>0</v>
      </c>
      <c r="L84" s="1">
        <v>0</v>
      </c>
      <c r="M84" s="1">
        <v>0</v>
      </c>
      <c r="N84" s="1">
        <v>0</v>
      </c>
      <c r="O84" s="1">
        <v>0</v>
      </c>
      <c r="P84" s="1">
        <v>0</v>
      </c>
      <c r="Q84" s="1">
        <v>0</v>
      </c>
      <c r="R84" s="1">
        <v>0</v>
      </c>
      <c r="S84" s="1">
        <v>0</v>
      </c>
      <c r="T84" s="1">
        <v>0</v>
      </c>
      <c r="U84" s="1">
        <v>0</v>
      </c>
      <c r="V84" s="1">
        <v>0</v>
      </c>
      <c r="W84" s="1">
        <v>0</v>
      </c>
      <c r="X84" s="1">
        <v>0</v>
      </c>
      <c r="Y84" s="1">
        <v>0</v>
      </c>
      <c r="Z84" s="1">
        <v>0</v>
      </c>
      <c r="AA84" s="1">
        <v>0</v>
      </c>
      <c r="AB84" s="1">
        <v>0</v>
      </c>
      <c r="AC84" s="1">
        <v>0</v>
      </c>
      <c r="AD84" s="1">
        <v>0</v>
      </c>
      <c r="AE84" s="1">
        <v>0</v>
      </c>
      <c r="AF84" s="1">
        <v>0</v>
      </c>
      <c r="AG84" s="1">
        <v>0</v>
      </c>
      <c r="AH84" s="1">
        <v>0</v>
      </c>
      <c r="AI84" s="1">
        <v>0</v>
      </c>
      <c r="AJ84" s="1">
        <v>0</v>
      </c>
      <c r="AK84" s="1">
        <v>0</v>
      </c>
      <c r="AL84" s="1">
        <v>0</v>
      </c>
      <c r="AM84" s="1">
        <v>0</v>
      </c>
      <c r="AN84" s="1">
        <v>0</v>
      </c>
      <c r="AO84" s="1">
        <v>0</v>
      </c>
      <c r="AP84" s="1">
        <v>0</v>
      </c>
      <c r="AQ84" s="1">
        <v>0</v>
      </c>
      <c r="AR84" s="1">
        <v>0</v>
      </c>
      <c r="AS84" s="1">
        <v>0</v>
      </c>
      <c r="AT84" s="1">
        <v>0</v>
      </c>
      <c r="AU84" s="1">
        <v>0</v>
      </c>
      <c r="AV84" s="1">
        <v>0</v>
      </c>
    </row>
    <row r="85" spans="1:48" x14ac:dyDescent="0.35">
      <c r="A85" s="1" t="s">
        <v>465</v>
      </c>
      <c r="B85" s="1" t="s">
        <v>466</v>
      </c>
      <c r="C85" s="1">
        <v>0</v>
      </c>
      <c r="D85" s="1">
        <v>0</v>
      </c>
      <c r="E85" s="1">
        <v>0</v>
      </c>
      <c r="F85" s="1">
        <v>0</v>
      </c>
      <c r="G85" s="1">
        <v>0</v>
      </c>
      <c r="H85" s="1">
        <v>0</v>
      </c>
      <c r="I85" s="1">
        <v>0</v>
      </c>
      <c r="J85" s="1">
        <v>0</v>
      </c>
      <c r="K85" s="1">
        <v>0</v>
      </c>
      <c r="L85" s="1">
        <v>0</v>
      </c>
      <c r="M85" s="1">
        <v>0</v>
      </c>
      <c r="N85" s="1">
        <v>0</v>
      </c>
      <c r="O85" s="1">
        <v>0</v>
      </c>
      <c r="P85" s="1">
        <v>0</v>
      </c>
      <c r="Q85" s="1">
        <v>0</v>
      </c>
      <c r="R85" s="1">
        <v>0</v>
      </c>
      <c r="S85" s="1">
        <v>0</v>
      </c>
      <c r="T85" s="1">
        <v>0</v>
      </c>
      <c r="U85" s="1">
        <v>0</v>
      </c>
      <c r="V85" s="1">
        <v>0</v>
      </c>
      <c r="W85" s="1">
        <v>0</v>
      </c>
      <c r="X85" s="1">
        <v>0</v>
      </c>
      <c r="Y85" s="1">
        <v>0</v>
      </c>
      <c r="Z85" s="1">
        <v>0</v>
      </c>
      <c r="AA85" s="1">
        <v>0</v>
      </c>
      <c r="AB85" s="1">
        <v>0</v>
      </c>
      <c r="AC85" s="1">
        <v>0</v>
      </c>
      <c r="AD85" s="1">
        <v>0</v>
      </c>
      <c r="AE85" s="1">
        <v>0</v>
      </c>
      <c r="AF85" s="1">
        <v>0</v>
      </c>
      <c r="AG85" s="1">
        <v>0</v>
      </c>
      <c r="AH85" s="1">
        <v>0</v>
      </c>
      <c r="AI85" s="1">
        <v>0</v>
      </c>
      <c r="AJ85" s="1">
        <v>0</v>
      </c>
      <c r="AK85" s="1">
        <v>0</v>
      </c>
      <c r="AL85" s="1">
        <v>0</v>
      </c>
      <c r="AM85" s="1">
        <v>0</v>
      </c>
      <c r="AN85" s="1">
        <v>0</v>
      </c>
      <c r="AO85" s="1">
        <v>0</v>
      </c>
      <c r="AP85" s="1">
        <v>0</v>
      </c>
      <c r="AQ85" s="1">
        <v>0</v>
      </c>
      <c r="AR85" s="1">
        <v>0</v>
      </c>
      <c r="AS85" s="1">
        <v>0</v>
      </c>
      <c r="AT85" s="1">
        <v>0</v>
      </c>
      <c r="AU85" s="1">
        <v>0</v>
      </c>
      <c r="AV85" s="1">
        <v>0</v>
      </c>
    </row>
    <row r="86" spans="1:48" x14ac:dyDescent="0.35">
      <c r="A86" s="1" t="s">
        <v>467</v>
      </c>
      <c r="B86" s="1" t="s">
        <v>468</v>
      </c>
      <c r="C86" s="1">
        <v>0</v>
      </c>
      <c r="D86" s="1">
        <v>0</v>
      </c>
      <c r="E86" s="1">
        <v>0</v>
      </c>
      <c r="F86" s="1">
        <v>0</v>
      </c>
      <c r="G86" s="1">
        <v>0</v>
      </c>
      <c r="H86" s="1">
        <v>0</v>
      </c>
      <c r="I86" s="1">
        <v>0</v>
      </c>
      <c r="J86" s="1">
        <v>0</v>
      </c>
      <c r="K86" s="1">
        <v>0</v>
      </c>
      <c r="L86" s="1">
        <v>0</v>
      </c>
      <c r="M86" s="1">
        <v>0</v>
      </c>
      <c r="N86" s="1">
        <v>0</v>
      </c>
      <c r="O86" s="1">
        <v>0</v>
      </c>
      <c r="P86" s="1">
        <v>0</v>
      </c>
      <c r="Q86" s="1">
        <v>0</v>
      </c>
      <c r="R86" s="1">
        <v>0</v>
      </c>
      <c r="S86" s="1">
        <v>0</v>
      </c>
      <c r="T86" s="1">
        <v>0</v>
      </c>
      <c r="U86" s="1">
        <v>0</v>
      </c>
      <c r="V86" s="1">
        <v>0</v>
      </c>
      <c r="W86" s="1">
        <v>0</v>
      </c>
      <c r="X86" s="1">
        <v>0</v>
      </c>
      <c r="Y86" s="1">
        <v>0</v>
      </c>
      <c r="Z86" s="1">
        <v>0</v>
      </c>
      <c r="AA86" s="1">
        <v>0</v>
      </c>
      <c r="AB86" s="1">
        <v>0</v>
      </c>
      <c r="AC86" s="1">
        <v>0</v>
      </c>
      <c r="AD86" s="1">
        <v>0</v>
      </c>
      <c r="AE86" s="1">
        <v>0</v>
      </c>
      <c r="AF86" s="1">
        <v>0</v>
      </c>
      <c r="AG86" s="1">
        <v>0</v>
      </c>
      <c r="AH86" s="1">
        <v>0</v>
      </c>
      <c r="AI86" s="1">
        <v>0</v>
      </c>
      <c r="AJ86" s="1">
        <v>0</v>
      </c>
      <c r="AK86" s="1">
        <v>0</v>
      </c>
      <c r="AL86" s="1">
        <v>0</v>
      </c>
      <c r="AM86" s="1">
        <v>0</v>
      </c>
      <c r="AN86" s="1">
        <v>0</v>
      </c>
      <c r="AO86" s="1">
        <v>0</v>
      </c>
      <c r="AP86" s="1">
        <v>0</v>
      </c>
      <c r="AQ86" s="1">
        <v>0</v>
      </c>
      <c r="AR86" s="1">
        <v>0</v>
      </c>
      <c r="AS86" s="1">
        <v>0</v>
      </c>
      <c r="AT86" s="1">
        <v>0</v>
      </c>
      <c r="AU86" s="1">
        <v>0</v>
      </c>
      <c r="AV86" s="1">
        <v>0</v>
      </c>
    </row>
    <row r="87" spans="1:48" x14ac:dyDescent="0.35">
      <c r="A87" s="1" t="s">
        <v>470</v>
      </c>
      <c r="B87" s="1" t="s">
        <v>471</v>
      </c>
      <c r="C87" s="1">
        <v>0</v>
      </c>
      <c r="D87" s="1">
        <v>0</v>
      </c>
      <c r="E87" s="1">
        <v>0</v>
      </c>
      <c r="F87" s="1">
        <v>0</v>
      </c>
      <c r="G87" s="1">
        <v>0</v>
      </c>
      <c r="H87" s="1">
        <v>0</v>
      </c>
      <c r="I87" s="1">
        <v>0</v>
      </c>
      <c r="J87" s="1">
        <v>0</v>
      </c>
      <c r="K87" s="1">
        <v>0</v>
      </c>
      <c r="L87" s="1">
        <v>0</v>
      </c>
      <c r="M87" s="1">
        <v>0</v>
      </c>
      <c r="N87" s="1">
        <v>0</v>
      </c>
      <c r="O87" s="1">
        <v>0</v>
      </c>
      <c r="P87" s="1">
        <v>0</v>
      </c>
      <c r="Q87" s="1">
        <v>0</v>
      </c>
      <c r="R87" s="1">
        <v>0</v>
      </c>
      <c r="S87" s="1">
        <v>0</v>
      </c>
      <c r="T87" s="1">
        <v>0</v>
      </c>
      <c r="U87" s="1">
        <v>0</v>
      </c>
      <c r="V87" s="1">
        <v>0</v>
      </c>
      <c r="W87" s="1">
        <v>0</v>
      </c>
      <c r="X87" s="1">
        <v>0</v>
      </c>
      <c r="Y87" s="1">
        <v>0</v>
      </c>
      <c r="Z87" s="1">
        <v>0</v>
      </c>
      <c r="AA87" s="1">
        <v>0</v>
      </c>
      <c r="AB87" s="1">
        <v>0</v>
      </c>
      <c r="AC87" s="1">
        <v>0</v>
      </c>
      <c r="AD87" s="1">
        <v>0</v>
      </c>
      <c r="AE87" s="1">
        <v>0</v>
      </c>
      <c r="AF87" s="1">
        <v>0</v>
      </c>
      <c r="AG87" s="1">
        <v>0</v>
      </c>
      <c r="AH87" s="1">
        <v>0</v>
      </c>
      <c r="AI87" s="1">
        <v>0</v>
      </c>
      <c r="AJ87" s="1">
        <v>0</v>
      </c>
      <c r="AK87" s="1">
        <v>0</v>
      </c>
      <c r="AL87" s="1">
        <v>0</v>
      </c>
      <c r="AM87" s="1">
        <v>0</v>
      </c>
      <c r="AN87" s="1">
        <v>0</v>
      </c>
      <c r="AO87" s="1">
        <v>0</v>
      </c>
      <c r="AP87" s="1">
        <v>0</v>
      </c>
      <c r="AQ87" s="1">
        <v>0</v>
      </c>
      <c r="AR87" s="1">
        <v>0</v>
      </c>
      <c r="AS87" s="1">
        <v>0</v>
      </c>
      <c r="AT87" s="1">
        <v>0</v>
      </c>
      <c r="AU87" s="1">
        <v>0</v>
      </c>
      <c r="AV87" s="1">
        <v>0</v>
      </c>
    </row>
    <row r="88" spans="1:48" x14ac:dyDescent="0.35">
      <c r="A88" s="1" t="s">
        <v>472</v>
      </c>
      <c r="B88" s="1" t="s">
        <v>473</v>
      </c>
      <c r="C88" s="1">
        <v>0</v>
      </c>
      <c r="D88" s="1">
        <v>0</v>
      </c>
      <c r="E88" s="1">
        <v>0</v>
      </c>
      <c r="F88" s="1">
        <v>0</v>
      </c>
      <c r="G88" s="1">
        <v>0</v>
      </c>
      <c r="H88" s="1">
        <v>0</v>
      </c>
      <c r="I88" s="1">
        <v>0</v>
      </c>
      <c r="J88" s="1">
        <v>0</v>
      </c>
      <c r="K88" s="1">
        <v>0</v>
      </c>
      <c r="L88" s="1">
        <v>0</v>
      </c>
      <c r="M88" s="1">
        <v>0</v>
      </c>
      <c r="N88" s="1">
        <v>0</v>
      </c>
      <c r="O88" s="1">
        <v>0</v>
      </c>
      <c r="P88" s="1">
        <v>0</v>
      </c>
      <c r="Q88" s="1">
        <v>0</v>
      </c>
      <c r="R88" s="1">
        <v>0</v>
      </c>
      <c r="S88" s="1">
        <v>0</v>
      </c>
      <c r="T88" s="1">
        <v>0</v>
      </c>
      <c r="U88" s="1">
        <v>0</v>
      </c>
      <c r="V88" s="1">
        <v>0</v>
      </c>
      <c r="W88" s="1">
        <v>0</v>
      </c>
      <c r="X88" s="1">
        <v>0</v>
      </c>
      <c r="Y88" s="1">
        <v>0</v>
      </c>
      <c r="Z88" s="1">
        <v>0</v>
      </c>
      <c r="AA88" s="1">
        <v>0</v>
      </c>
      <c r="AB88" s="1">
        <v>0</v>
      </c>
      <c r="AC88" s="1">
        <v>0</v>
      </c>
      <c r="AD88" s="1">
        <v>0</v>
      </c>
      <c r="AE88" s="1">
        <v>0</v>
      </c>
      <c r="AF88" s="1">
        <v>0</v>
      </c>
      <c r="AG88" s="1">
        <v>0</v>
      </c>
      <c r="AH88" s="1">
        <v>0</v>
      </c>
      <c r="AI88" s="1">
        <v>0</v>
      </c>
      <c r="AJ88" s="1">
        <v>0</v>
      </c>
      <c r="AK88" s="1">
        <v>0</v>
      </c>
      <c r="AL88" s="1">
        <v>0</v>
      </c>
      <c r="AM88" s="1">
        <v>0</v>
      </c>
      <c r="AN88" s="1">
        <v>0</v>
      </c>
      <c r="AO88" s="1">
        <v>0</v>
      </c>
      <c r="AP88" s="1">
        <v>0</v>
      </c>
      <c r="AQ88" s="1">
        <v>0</v>
      </c>
      <c r="AR88" s="1">
        <v>0</v>
      </c>
      <c r="AS88" s="1">
        <v>0</v>
      </c>
      <c r="AT88" s="1">
        <v>0</v>
      </c>
      <c r="AU88" s="1">
        <v>0</v>
      </c>
      <c r="AV88" s="1">
        <v>0</v>
      </c>
    </row>
    <row r="89" spans="1:48" x14ac:dyDescent="0.35">
      <c r="A89" s="1" t="s">
        <v>474</v>
      </c>
      <c r="B89" s="1" t="s">
        <v>475</v>
      </c>
      <c r="C89" s="1">
        <v>0</v>
      </c>
      <c r="D89" s="1">
        <v>0</v>
      </c>
      <c r="E89" s="1">
        <v>0</v>
      </c>
      <c r="F89" s="1">
        <v>0</v>
      </c>
      <c r="G89" s="1">
        <v>0</v>
      </c>
      <c r="H89" s="1">
        <v>0</v>
      </c>
      <c r="I89" s="1">
        <v>0</v>
      </c>
      <c r="J89" s="1">
        <v>0</v>
      </c>
      <c r="K89" s="1">
        <v>0</v>
      </c>
      <c r="L89" s="1">
        <v>0</v>
      </c>
      <c r="M89" s="1">
        <v>0</v>
      </c>
      <c r="N89" s="1">
        <v>0</v>
      </c>
      <c r="O89" s="1">
        <v>0</v>
      </c>
      <c r="P89" s="1">
        <v>0</v>
      </c>
      <c r="Q89" s="1">
        <v>0</v>
      </c>
      <c r="R89" s="1">
        <v>0</v>
      </c>
      <c r="S89" s="1">
        <v>0</v>
      </c>
      <c r="T89" s="1">
        <v>0</v>
      </c>
      <c r="U89" s="1">
        <v>0</v>
      </c>
      <c r="V89" s="1">
        <v>0</v>
      </c>
      <c r="W89" s="1">
        <v>0</v>
      </c>
      <c r="X89" s="1">
        <v>0</v>
      </c>
      <c r="Y89" s="1">
        <v>0</v>
      </c>
      <c r="Z89" s="1">
        <v>0</v>
      </c>
      <c r="AA89" s="1">
        <v>0</v>
      </c>
      <c r="AB89" s="1">
        <v>0</v>
      </c>
      <c r="AC89" s="1">
        <v>0</v>
      </c>
      <c r="AD89" s="1">
        <v>0</v>
      </c>
      <c r="AE89" s="1">
        <v>0</v>
      </c>
      <c r="AF89" s="1">
        <v>0</v>
      </c>
      <c r="AG89" s="1">
        <v>0</v>
      </c>
      <c r="AH89" s="1">
        <v>0</v>
      </c>
      <c r="AI89" s="1">
        <v>0</v>
      </c>
      <c r="AJ89" s="1">
        <v>0</v>
      </c>
      <c r="AK89" s="1">
        <v>0</v>
      </c>
      <c r="AL89" s="1">
        <v>0</v>
      </c>
      <c r="AM89" s="1">
        <v>0</v>
      </c>
      <c r="AN89" s="1">
        <v>0</v>
      </c>
      <c r="AO89" s="1">
        <v>0</v>
      </c>
      <c r="AP89" s="1">
        <v>0</v>
      </c>
      <c r="AQ89" s="1">
        <v>0</v>
      </c>
      <c r="AR89" s="1">
        <v>0</v>
      </c>
      <c r="AS89" s="1">
        <v>0</v>
      </c>
      <c r="AT89" s="1">
        <v>0</v>
      </c>
      <c r="AU89" s="1">
        <v>0</v>
      </c>
      <c r="AV89" s="1">
        <v>0</v>
      </c>
    </row>
    <row r="90" spans="1:48" x14ac:dyDescent="0.35">
      <c r="A90" s="1" t="s">
        <v>477</v>
      </c>
      <c r="B90" s="1" t="s">
        <v>478</v>
      </c>
      <c r="C90" s="1">
        <v>0</v>
      </c>
      <c r="D90" s="1">
        <v>0</v>
      </c>
      <c r="E90" s="1">
        <v>0</v>
      </c>
      <c r="F90" s="1">
        <v>0</v>
      </c>
      <c r="G90" s="1">
        <v>0</v>
      </c>
      <c r="H90" s="1">
        <v>0</v>
      </c>
      <c r="I90" s="1">
        <v>0</v>
      </c>
      <c r="J90" s="1">
        <v>0</v>
      </c>
      <c r="K90" s="1">
        <v>0</v>
      </c>
      <c r="L90" s="1">
        <v>0</v>
      </c>
      <c r="M90" s="1">
        <v>0</v>
      </c>
      <c r="N90" s="1">
        <v>0</v>
      </c>
      <c r="O90" s="1">
        <v>0</v>
      </c>
      <c r="P90" s="1">
        <v>0</v>
      </c>
      <c r="Q90" s="1">
        <v>0</v>
      </c>
      <c r="R90" s="1">
        <v>0</v>
      </c>
      <c r="S90" s="1">
        <v>0</v>
      </c>
      <c r="T90" s="1">
        <v>0</v>
      </c>
      <c r="U90" s="1">
        <v>0</v>
      </c>
      <c r="V90" s="1">
        <v>0</v>
      </c>
      <c r="W90" s="1">
        <v>0</v>
      </c>
      <c r="X90" s="1">
        <v>0</v>
      </c>
      <c r="Y90" s="1">
        <v>0</v>
      </c>
      <c r="Z90" s="1">
        <v>0</v>
      </c>
      <c r="AA90" s="1">
        <v>0</v>
      </c>
      <c r="AB90" s="1">
        <v>0</v>
      </c>
      <c r="AC90" s="1">
        <v>0</v>
      </c>
      <c r="AD90" s="1">
        <v>0</v>
      </c>
      <c r="AE90" s="1">
        <v>0</v>
      </c>
      <c r="AF90" s="1">
        <v>0</v>
      </c>
      <c r="AG90" s="1">
        <v>0</v>
      </c>
      <c r="AH90" s="1">
        <v>0</v>
      </c>
      <c r="AI90" s="1">
        <v>0</v>
      </c>
      <c r="AJ90" s="1">
        <v>0</v>
      </c>
      <c r="AK90" s="1">
        <v>0</v>
      </c>
      <c r="AL90" s="1">
        <v>0</v>
      </c>
      <c r="AM90" s="1">
        <v>0</v>
      </c>
      <c r="AN90" s="1">
        <v>0</v>
      </c>
      <c r="AO90" s="1">
        <v>0</v>
      </c>
      <c r="AP90" s="1">
        <v>0</v>
      </c>
      <c r="AQ90" s="1">
        <v>0</v>
      </c>
      <c r="AR90" s="1">
        <v>0</v>
      </c>
      <c r="AS90" s="1">
        <v>0</v>
      </c>
      <c r="AT90" s="1">
        <v>0</v>
      </c>
      <c r="AU90" s="1">
        <v>0</v>
      </c>
      <c r="AV90" s="1">
        <v>0</v>
      </c>
    </row>
    <row r="91" spans="1:48" x14ac:dyDescent="0.35">
      <c r="A91" s="1" t="s">
        <v>479</v>
      </c>
      <c r="B91" s="1" t="s">
        <v>480</v>
      </c>
      <c r="C91" s="1">
        <v>0</v>
      </c>
      <c r="D91" s="1">
        <v>0</v>
      </c>
      <c r="E91" s="1">
        <v>0</v>
      </c>
      <c r="F91" s="1">
        <v>0</v>
      </c>
      <c r="G91" s="1">
        <v>0</v>
      </c>
      <c r="H91" s="1">
        <v>0</v>
      </c>
      <c r="I91" s="1">
        <v>0</v>
      </c>
      <c r="J91" s="1">
        <v>0</v>
      </c>
      <c r="K91" s="1">
        <v>0</v>
      </c>
      <c r="L91" s="1">
        <v>0</v>
      </c>
      <c r="M91" s="1">
        <v>0</v>
      </c>
      <c r="N91" s="1">
        <v>0</v>
      </c>
      <c r="O91" s="1">
        <v>0</v>
      </c>
      <c r="P91" s="1">
        <v>0</v>
      </c>
      <c r="Q91" s="1">
        <v>0</v>
      </c>
      <c r="R91" s="1">
        <v>0</v>
      </c>
      <c r="S91" s="1">
        <v>0</v>
      </c>
      <c r="T91" s="1">
        <v>0</v>
      </c>
      <c r="U91" s="1">
        <v>0</v>
      </c>
      <c r="V91" s="1">
        <v>0</v>
      </c>
      <c r="W91" s="1">
        <v>0</v>
      </c>
      <c r="X91" s="1">
        <v>0</v>
      </c>
      <c r="Y91" s="1">
        <v>0</v>
      </c>
      <c r="Z91" s="1">
        <v>0</v>
      </c>
      <c r="AA91" s="1">
        <v>0</v>
      </c>
      <c r="AB91" s="1">
        <v>0</v>
      </c>
      <c r="AC91" s="1">
        <v>0</v>
      </c>
      <c r="AD91" s="1">
        <v>0</v>
      </c>
      <c r="AE91" s="1">
        <v>0</v>
      </c>
      <c r="AF91" s="1">
        <v>0</v>
      </c>
      <c r="AG91" s="1">
        <v>0</v>
      </c>
      <c r="AH91" s="1">
        <v>0</v>
      </c>
      <c r="AI91" s="1">
        <v>0</v>
      </c>
      <c r="AJ91" s="1">
        <v>0</v>
      </c>
      <c r="AK91" s="1">
        <v>0</v>
      </c>
      <c r="AL91" s="1">
        <v>0</v>
      </c>
      <c r="AM91" s="1">
        <v>0</v>
      </c>
      <c r="AN91" s="1">
        <v>0</v>
      </c>
      <c r="AO91" s="1">
        <v>0</v>
      </c>
      <c r="AP91" s="1">
        <v>0</v>
      </c>
      <c r="AQ91" s="1">
        <v>0</v>
      </c>
      <c r="AR91" s="1">
        <v>0</v>
      </c>
      <c r="AS91" s="1">
        <v>0</v>
      </c>
      <c r="AT91" s="1">
        <v>0</v>
      </c>
      <c r="AU91" s="1">
        <v>0</v>
      </c>
      <c r="AV91" s="1">
        <v>0</v>
      </c>
    </row>
    <row r="92" spans="1:48" x14ac:dyDescent="0.35">
      <c r="A92" s="1" t="s">
        <v>481</v>
      </c>
      <c r="B92" s="1" t="s">
        <v>482</v>
      </c>
      <c r="C92" s="1">
        <v>0</v>
      </c>
      <c r="D92" s="1">
        <v>0</v>
      </c>
      <c r="E92" s="1">
        <v>0</v>
      </c>
      <c r="F92" s="1">
        <v>0</v>
      </c>
      <c r="G92" s="1">
        <v>0</v>
      </c>
      <c r="H92" s="1">
        <v>0</v>
      </c>
      <c r="I92" s="1">
        <v>0</v>
      </c>
      <c r="J92" s="1">
        <v>0</v>
      </c>
      <c r="K92" s="1">
        <v>0</v>
      </c>
      <c r="L92" s="1">
        <v>0</v>
      </c>
      <c r="M92" s="1">
        <v>0</v>
      </c>
      <c r="N92" s="1">
        <v>0</v>
      </c>
      <c r="O92" s="1">
        <v>0</v>
      </c>
      <c r="P92" s="1">
        <v>0</v>
      </c>
      <c r="Q92" s="1">
        <v>0</v>
      </c>
      <c r="R92" s="1">
        <v>0</v>
      </c>
      <c r="S92" s="1">
        <v>0</v>
      </c>
      <c r="T92" s="1">
        <v>0</v>
      </c>
      <c r="U92" s="1">
        <v>0</v>
      </c>
      <c r="V92" s="1">
        <v>0</v>
      </c>
      <c r="W92" s="1">
        <v>0</v>
      </c>
      <c r="X92" s="1">
        <v>0</v>
      </c>
      <c r="Y92" s="1">
        <v>0</v>
      </c>
      <c r="Z92" s="1">
        <v>0</v>
      </c>
      <c r="AA92" s="1">
        <v>0</v>
      </c>
      <c r="AB92" s="1">
        <v>0</v>
      </c>
      <c r="AC92" s="1">
        <v>0</v>
      </c>
      <c r="AD92" s="1">
        <v>0</v>
      </c>
      <c r="AE92" s="1">
        <v>0</v>
      </c>
      <c r="AF92" s="1">
        <v>0</v>
      </c>
      <c r="AG92" s="1">
        <v>0</v>
      </c>
      <c r="AH92" s="1">
        <v>0</v>
      </c>
      <c r="AI92" s="1">
        <v>0</v>
      </c>
      <c r="AJ92" s="1">
        <v>0</v>
      </c>
      <c r="AK92" s="1">
        <v>0</v>
      </c>
      <c r="AL92" s="1">
        <v>0</v>
      </c>
      <c r="AM92" s="1">
        <v>0</v>
      </c>
      <c r="AN92" s="1">
        <v>0</v>
      </c>
      <c r="AO92" s="1">
        <v>0</v>
      </c>
      <c r="AP92" s="1">
        <v>0</v>
      </c>
      <c r="AQ92" s="1">
        <v>0</v>
      </c>
      <c r="AR92" s="1">
        <v>0</v>
      </c>
      <c r="AS92" s="1">
        <v>0</v>
      </c>
      <c r="AT92" s="1">
        <v>0</v>
      </c>
      <c r="AU92" s="1">
        <v>0</v>
      </c>
      <c r="AV92" s="1">
        <v>0</v>
      </c>
    </row>
    <row r="93" spans="1:48" x14ac:dyDescent="0.35">
      <c r="A93" s="1" t="s">
        <v>483</v>
      </c>
      <c r="B93" s="1" t="s">
        <v>484</v>
      </c>
      <c r="C93" s="1">
        <v>0</v>
      </c>
      <c r="D93" s="1">
        <v>0</v>
      </c>
      <c r="E93" s="1">
        <v>0</v>
      </c>
      <c r="F93" s="1">
        <v>0</v>
      </c>
      <c r="G93" s="1">
        <v>0</v>
      </c>
      <c r="H93" s="1">
        <v>0</v>
      </c>
      <c r="I93" s="1">
        <v>0</v>
      </c>
      <c r="J93" s="1">
        <v>0</v>
      </c>
      <c r="K93" s="1">
        <v>0</v>
      </c>
      <c r="L93" s="1">
        <v>0</v>
      </c>
      <c r="M93" s="1">
        <v>0</v>
      </c>
      <c r="N93" s="1">
        <v>0</v>
      </c>
      <c r="O93" s="1">
        <v>0</v>
      </c>
      <c r="P93" s="1">
        <v>0</v>
      </c>
      <c r="Q93" s="1">
        <v>0</v>
      </c>
      <c r="R93" s="1">
        <v>0</v>
      </c>
      <c r="S93" s="1">
        <v>0</v>
      </c>
      <c r="T93" s="1">
        <v>0</v>
      </c>
      <c r="U93" s="1">
        <v>0</v>
      </c>
      <c r="V93" s="1">
        <v>0</v>
      </c>
      <c r="W93" s="1">
        <v>0</v>
      </c>
      <c r="X93" s="1">
        <v>0</v>
      </c>
      <c r="Y93" s="1">
        <v>0</v>
      </c>
      <c r="Z93" s="1">
        <v>0</v>
      </c>
      <c r="AA93" s="1">
        <v>0</v>
      </c>
      <c r="AB93" s="1">
        <v>0</v>
      </c>
      <c r="AC93" s="1">
        <v>0</v>
      </c>
      <c r="AD93" s="1">
        <v>0</v>
      </c>
      <c r="AE93" s="1">
        <v>0</v>
      </c>
      <c r="AF93" s="1">
        <v>0</v>
      </c>
      <c r="AG93" s="1">
        <v>0</v>
      </c>
      <c r="AH93" s="1">
        <v>0</v>
      </c>
      <c r="AI93" s="1">
        <v>0</v>
      </c>
      <c r="AJ93" s="1">
        <v>0</v>
      </c>
      <c r="AK93" s="1">
        <v>0</v>
      </c>
      <c r="AL93" s="1">
        <v>0</v>
      </c>
      <c r="AM93" s="1">
        <v>0</v>
      </c>
      <c r="AN93" s="1">
        <v>0</v>
      </c>
      <c r="AO93" s="1">
        <v>0</v>
      </c>
      <c r="AP93" s="1">
        <v>0</v>
      </c>
      <c r="AQ93" s="1">
        <v>0</v>
      </c>
      <c r="AR93" s="1">
        <v>0</v>
      </c>
      <c r="AS93" s="1">
        <v>0</v>
      </c>
      <c r="AT93" s="1">
        <v>0</v>
      </c>
      <c r="AU93" s="1">
        <v>0</v>
      </c>
      <c r="AV93" s="1">
        <v>0</v>
      </c>
    </row>
    <row r="94" spans="1:48" x14ac:dyDescent="0.35">
      <c r="A94" s="1" t="s">
        <v>485</v>
      </c>
      <c r="B94" s="1" t="s">
        <v>486</v>
      </c>
      <c r="C94" s="1">
        <v>0</v>
      </c>
      <c r="D94" s="1">
        <v>0</v>
      </c>
      <c r="E94" s="1">
        <v>0</v>
      </c>
      <c r="F94" s="1">
        <v>0</v>
      </c>
      <c r="G94" s="1">
        <v>0</v>
      </c>
      <c r="H94" s="1">
        <v>0</v>
      </c>
      <c r="I94" s="1">
        <v>0</v>
      </c>
      <c r="J94" s="1">
        <v>0</v>
      </c>
      <c r="K94" s="1">
        <v>0</v>
      </c>
      <c r="L94" s="1">
        <v>0</v>
      </c>
      <c r="M94" s="1">
        <v>0</v>
      </c>
      <c r="N94" s="1">
        <v>0</v>
      </c>
      <c r="O94" s="1">
        <v>0</v>
      </c>
      <c r="P94" s="1">
        <v>0</v>
      </c>
      <c r="Q94" s="1">
        <v>0</v>
      </c>
      <c r="R94" s="1">
        <v>0</v>
      </c>
      <c r="S94" s="1">
        <v>0</v>
      </c>
      <c r="T94" s="1">
        <v>0</v>
      </c>
      <c r="U94" s="1">
        <v>0</v>
      </c>
      <c r="V94" s="1">
        <v>0</v>
      </c>
      <c r="W94" s="1">
        <v>0</v>
      </c>
      <c r="X94" s="1">
        <v>0</v>
      </c>
      <c r="Y94" s="1">
        <v>0</v>
      </c>
      <c r="Z94" s="1">
        <v>0</v>
      </c>
      <c r="AA94" s="1">
        <v>0</v>
      </c>
      <c r="AB94" s="1">
        <v>0</v>
      </c>
      <c r="AC94" s="1">
        <v>0</v>
      </c>
      <c r="AD94" s="1">
        <v>0</v>
      </c>
      <c r="AE94" s="1">
        <v>0</v>
      </c>
      <c r="AF94" s="1">
        <v>0</v>
      </c>
      <c r="AG94" s="1">
        <v>0</v>
      </c>
      <c r="AH94" s="1">
        <v>0</v>
      </c>
      <c r="AI94" s="1">
        <v>0</v>
      </c>
      <c r="AJ94" s="1">
        <v>0</v>
      </c>
      <c r="AK94" s="1">
        <v>0</v>
      </c>
      <c r="AL94" s="1">
        <v>0</v>
      </c>
      <c r="AM94" s="1">
        <v>0</v>
      </c>
      <c r="AN94" s="1">
        <v>0</v>
      </c>
      <c r="AO94" s="1">
        <v>0</v>
      </c>
      <c r="AP94" s="1">
        <v>0</v>
      </c>
      <c r="AQ94" s="1">
        <v>0</v>
      </c>
      <c r="AR94" s="1">
        <v>0</v>
      </c>
      <c r="AS94" s="1">
        <v>0</v>
      </c>
      <c r="AT94" s="1">
        <v>0</v>
      </c>
      <c r="AU94" s="1">
        <v>0</v>
      </c>
      <c r="AV94" s="1">
        <v>0</v>
      </c>
    </row>
    <row r="95" spans="1:48" x14ac:dyDescent="0.35">
      <c r="A95" s="1" t="s">
        <v>487</v>
      </c>
      <c r="B95" s="1" t="s">
        <v>488</v>
      </c>
      <c r="C95" s="1">
        <v>0</v>
      </c>
      <c r="D95" s="1">
        <v>0</v>
      </c>
      <c r="E95" s="1">
        <v>0</v>
      </c>
      <c r="F95" s="1">
        <v>0</v>
      </c>
      <c r="G95" s="1">
        <v>0</v>
      </c>
      <c r="H95" s="1">
        <v>0</v>
      </c>
      <c r="I95" s="1">
        <v>0</v>
      </c>
      <c r="J95" s="1">
        <v>0</v>
      </c>
      <c r="K95" s="1">
        <v>0</v>
      </c>
      <c r="L95" s="1">
        <v>0</v>
      </c>
      <c r="M95" s="1">
        <v>0</v>
      </c>
      <c r="N95" s="1">
        <v>0</v>
      </c>
      <c r="O95" s="1">
        <v>0</v>
      </c>
      <c r="P95" s="1">
        <v>0</v>
      </c>
      <c r="Q95" s="1">
        <v>0</v>
      </c>
      <c r="R95" s="1">
        <v>0</v>
      </c>
      <c r="S95" s="1">
        <v>0</v>
      </c>
      <c r="T95" s="1">
        <v>0</v>
      </c>
      <c r="U95" s="1">
        <v>0</v>
      </c>
      <c r="V95" s="1">
        <v>0</v>
      </c>
      <c r="W95" s="1">
        <v>0</v>
      </c>
      <c r="X95" s="1">
        <v>0</v>
      </c>
      <c r="Y95" s="1">
        <v>0</v>
      </c>
      <c r="Z95" s="1">
        <v>0</v>
      </c>
      <c r="AA95" s="1">
        <v>0</v>
      </c>
      <c r="AB95" s="1">
        <v>0</v>
      </c>
      <c r="AC95" s="1">
        <v>0</v>
      </c>
      <c r="AD95" s="1">
        <v>0</v>
      </c>
      <c r="AE95" s="1">
        <v>0</v>
      </c>
      <c r="AF95" s="1">
        <v>0</v>
      </c>
      <c r="AG95" s="1">
        <v>0</v>
      </c>
      <c r="AH95" s="1">
        <v>0</v>
      </c>
      <c r="AI95" s="1">
        <v>0</v>
      </c>
      <c r="AJ95" s="1">
        <v>0</v>
      </c>
      <c r="AK95" s="1">
        <v>0</v>
      </c>
      <c r="AL95" s="1">
        <v>0</v>
      </c>
      <c r="AM95" s="1">
        <v>0</v>
      </c>
      <c r="AN95" s="1">
        <v>0</v>
      </c>
      <c r="AO95" s="1">
        <v>0</v>
      </c>
      <c r="AP95" s="1">
        <v>0</v>
      </c>
      <c r="AQ95" s="1">
        <v>0</v>
      </c>
      <c r="AR95" s="1">
        <v>0</v>
      </c>
      <c r="AS95" s="1">
        <v>0</v>
      </c>
      <c r="AT95" s="1">
        <v>0</v>
      </c>
      <c r="AU95" s="1">
        <v>0</v>
      </c>
      <c r="AV95" s="1">
        <v>0</v>
      </c>
    </row>
    <row r="96" spans="1:48" x14ac:dyDescent="0.35">
      <c r="A96" s="1" t="s">
        <v>490</v>
      </c>
      <c r="B96" s="1" t="s">
        <v>491</v>
      </c>
      <c r="C96" s="1">
        <v>0</v>
      </c>
      <c r="D96" s="1">
        <v>0</v>
      </c>
      <c r="E96" s="1">
        <v>0</v>
      </c>
      <c r="F96" s="1">
        <v>0</v>
      </c>
      <c r="G96" s="1">
        <v>0</v>
      </c>
      <c r="H96" s="1">
        <v>0</v>
      </c>
      <c r="I96" s="1">
        <v>0</v>
      </c>
      <c r="J96" s="1">
        <v>0</v>
      </c>
      <c r="K96" s="1">
        <v>0</v>
      </c>
      <c r="L96" s="1">
        <v>0</v>
      </c>
      <c r="M96" s="1">
        <v>0</v>
      </c>
      <c r="N96" s="1">
        <v>0</v>
      </c>
      <c r="O96" s="1">
        <v>0</v>
      </c>
      <c r="P96" s="1">
        <v>0</v>
      </c>
      <c r="Q96" s="1">
        <v>0</v>
      </c>
      <c r="R96" s="1">
        <v>0</v>
      </c>
      <c r="S96" s="1">
        <v>0</v>
      </c>
      <c r="T96" s="1">
        <v>0</v>
      </c>
      <c r="U96" s="1">
        <v>0</v>
      </c>
      <c r="V96" s="1">
        <v>0</v>
      </c>
      <c r="W96" s="1">
        <v>0</v>
      </c>
      <c r="X96" s="1">
        <v>0</v>
      </c>
      <c r="Y96" s="1">
        <v>0</v>
      </c>
      <c r="Z96" s="1">
        <v>0</v>
      </c>
      <c r="AA96" s="1">
        <v>0</v>
      </c>
      <c r="AB96" s="1">
        <v>0</v>
      </c>
      <c r="AC96" s="1">
        <v>0</v>
      </c>
      <c r="AD96" s="1">
        <v>0</v>
      </c>
      <c r="AE96" s="1">
        <v>0</v>
      </c>
      <c r="AF96" s="1">
        <v>0</v>
      </c>
      <c r="AG96" s="1">
        <v>0</v>
      </c>
      <c r="AH96" s="1">
        <v>0</v>
      </c>
      <c r="AI96" s="1">
        <v>0</v>
      </c>
      <c r="AJ96" s="1">
        <v>0</v>
      </c>
      <c r="AK96" s="1">
        <v>0</v>
      </c>
      <c r="AL96" s="1">
        <v>0</v>
      </c>
      <c r="AM96" s="1">
        <v>0</v>
      </c>
      <c r="AN96" s="1">
        <v>0</v>
      </c>
      <c r="AO96" s="1">
        <v>0</v>
      </c>
      <c r="AP96" s="1">
        <v>0</v>
      </c>
      <c r="AQ96" s="1">
        <v>0</v>
      </c>
      <c r="AR96" s="1">
        <v>0</v>
      </c>
      <c r="AS96" s="1">
        <v>0</v>
      </c>
      <c r="AT96" s="1">
        <v>0</v>
      </c>
      <c r="AU96" s="1">
        <v>0</v>
      </c>
      <c r="AV96" s="1">
        <v>0</v>
      </c>
    </row>
    <row r="97" spans="1:48" x14ac:dyDescent="0.35">
      <c r="A97" s="1" t="s">
        <v>492</v>
      </c>
      <c r="B97" s="1" t="s">
        <v>493</v>
      </c>
      <c r="C97" s="1">
        <v>0</v>
      </c>
      <c r="D97" s="1">
        <v>0</v>
      </c>
      <c r="E97" s="1">
        <v>0</v>
      </c>
      <c r="F97" s="1">
        <v>0</v>
      </c>
      <c r="G97" s="1">
        <v>0</v>
      </c>
      <c r="H97" s="1">
        <v>0</v>
      </c>
      <c r="I97" s="1">
        <v>0</v>
      </c>
      <c r="J97" s="1">
        <v>0</v>
      </c>
      <c r="K97" s="1">
        <v>0</v>
      </c>
      <c r="L97" s="1">
        <v>0</v>
      </c>
      <c r="M97" s="1">
        <v>0</v>
      </c>
      <c r="N97" s="1">
        <v>0</v>
      </c>
      <c r="O97" s="1">
        <v>0</v>
      </c>
      <c r="P97" s="1">
        <v>0</v>
      </c>
      <c r="Q97" s="1">
        <v>0</v>
      </c>
      <c r="R97" s="1">
        <v>0</v>
      </c>
      <c r="S97" s="1">
        <v>0</v>
      </c>
      <c r="T97" s="1">
        <v>0</v>
      </c>
      <c r="U97" s="1">
        <v>0</v>
      </c>
      <c r="V97" s="1">
        <v>0</v>
      </c>
      <c r="W97" s="1">
        <v>0</v>
      </c>
      <c r="X97" s="1">
        <v>0</v>
      </c>
      <c r="Y97" s="1">
        <v>0</v>
      </c>
      <c r="Z97" s="1">
        <v>0</v>
      </c>
      <c r="AA97" s="1">
        <v>0</v>
      </c>
      <c r="AB97" s="1">
        <v>0</v>
      </c>
      <c r="AC97" s="1">
        <v>0</v>
      </c>
      <c r="AD97" s="1">
        <v>0</v>
      </c>
      <c r="AE97" s="1">
        <v>0</v>
      </c>
      <c r="AF97" s="1">
        <v>0</v>
      </c>
      <c r="AG97" s="1">
        <v>0</v>
      </c>
      <c r="AH97" s="1">
        <v>0</v>
      </c>
      <c r="AI97" s="1">
        <v>0</v>
      </c>
      <c r="AJ97" s="1">
        <v>0</v>
      </c>
      <c r="AK97" s="1">
        <v>0</v>
      </c>
      <c r="AL97" s="1">
        <v>0</v>
      </c>
      <c r="AM97" s="1">
        <v>0</v>
      </c>
      <c r="AN97" s="1">
        <v>0</v>
      </c>
      <c r="AO97" s="1">
        <v>0</v>
      </c>
      <c r="AP97" s="1">
        <v>0</v>
      </c>
      <c r="AQ97" s="1">
        <v>0</v>
      </c>
      <c r="AR97" s="1">
        <v>0</v>
      </c>
      <c r="AS97" s="1">
        <v>0</v>
      </c>
      <c r="AT97" s="1">
        <v>0</v>
      </c>
      <c r="AU97" s="1">
        <v>0</v>
      </c>
      <c r="AV97" s="1">
        <v>0</v>
      </c>
    </row>
    <row r="98" spans="1:48" x14ac:dyDescent="0.35">
      <c r="A98" s="1" t="s">
        <v>494</v>
      </c>
      <c r="B98" s="1" t="s">
        <v>495</v>
      </c>
      <c r="C98" s="1">
        <v>0</v>
      </c>
      <c r="D98" s="1">
        <v>0</v>
      </c>
      <c r="E98" s="1">
        <v>0</v>
      </c>
      <c r="F98" s="1">
        <v>0</v>
      </c>
      <c r="G98" s="1">
        <v>0</v>
      </c>
      <c r="H98" s="1">
        <v>0</v>
      </c>
      <c r="I98" s="1">
        <v>0</v>
      </c>
      <c r="J98" s="1">
        <v>0</v>
      </c>
      <c r="K98" s="1">
        <v>0</v>
      </c>
      <c r="L98" s="1">
        <v>0</v>
      </c>
      <c r="M98" s="1">
        <v>0</v>
      </c>
      <c r="N98" s="1">
        <v>0</v>
      </c>
      <c r="O98" s="1">
        <v>0</v>
      </c>
      <c r="P98" s="1">
        <v>0</v>
      </c>
      <c r="Q98" s="1">
        <v>0</v>
      </c>
      <c r="R98" s="1">
        <v>0</v>
      </c>
      <c r="S98" s="1">
        <v>0</v>
      </c>
      <c r="T98" s="1">
        <v>0</v>
      </c>
      <c r="U98" s="1">
        <v>0</v>
      </c>
      <c r="V98" s="1">
        <v>0</v>
      </c>
      <c r="W98" s="1">
        <v>0</v>
      </c>
      <c r="X98" s="1">
        <v>0</v>
      </c>
      <c r="Y98" s="1">
        <v>0</v>
      </c>
      <c r="Z98" s="1">
        <v>0</v>
      </c>
      <c r="AA98" s="1">
        <v>0</v>
      </c>
      <c r="AB98" s="1">
        <v>0</v>
      </c>
      <c r="AC98" s="1">
        <v>0</v>
      </c>
      <c r="AD98" s="1">
        <v>0</v>
      </c>
      <c r="AE98" s="1">
        <v>0</v>
      </c>
      <c r="AF98" s="1">
        <v>0</v>
      </c>
      <c r="AG98" s="1">
        <v>0</v>
      </c>
      <c r="AH98" s="1">
        <v>0</v>
      </c>
      <c r="AI98" s="1">
        <v>0</v>
      </c>
      <c r="AJ98" s="1">
        <v>0</v>
      </c>
      <c r="AK98" s="1">
        <v>0</v>
      </c>
      <c r="AL98" s="1">
        <v>0</v>
      </c>
      <c r="AM98" s="1">
        <v>0</v>
      </c>
      <c r="AN98" s="1">
        <v>0</v>
      </c>
      <c r="AO98" s="1">
        <v>0</v>
      </c>
      <c r="AP98" s="1">
        <v>0</v>
      </c>
      <c r="AQ98" s="1">
        <v>0</v>
      </c>
      <c r="AR98" s="1">
        <v>0</v>
      </c>
      <c r="AS98" s="1">
        <v>0</v>
      </c>
      <c r="AT98" s="1">
        <v>0</v>
      </c>
      <c r="AU98" s="1">
        <v>0</v>
      </c>
      <c r="AV98" s="1">
        <v>0</v>
      </c>
    </row>
    <row r="99" spans="1:48" x14ac:dyDescent="0.35">
      <c r="A99" s="1" t="s">
        <v>496</v>
      </c>
      <c r="B99" s="1" t="s">
        <v>497</v>
      </c>
      <c r="C99" s="1">
        <v>0</v>
      </c>
      <c r="D99" s="1">
        <v>0</v>
      </c>
      <c r="E99" s="1">
        <v>0</v>
      </c>
      <c r="F99" s="1">
        <v>0</v>
      </c>
      <c r="G99" s="1">
        <v>0</v>
      </c>
      <c r="H99" s="1">
        <v>0</v>
      </c>
      <c r="I99" s="1">
        <v>0</v>
      </c>
      <c r="J99" s="1">
        <v>0</v>
      </c>
      <c r="K99" s="1">
        <v>0</v>
      </c>
      <c r="L99" s="1">
        <v>0</v>
      </c>
      <c r="M99" s="1">
        <v>0</v>
      </c>
      <c r="N99" s="1">
        <v>0</v>
      </c>
      <c r="O99" s="1">
        <v>0</v>
      </c>
      <c r="P99" s="1">
        <v>0</v>
      </c>
      <c r="Q99" s="1">
        <v>0</v>
      </c>
      <c r="R99" s="1">
        <v>0</v>
      </c>
      <c r="S99" s="1">
        <v>0</v>
      </c>
      <c r="T99" s="1">
        <v>0</v>
      </c>
      <c r="U99" s="1">
        <v>0</v>
      </c>
      <c r="V99" s="1">
        <v>0</v>
      </c>
      <c r="W99" s="1">
        <v>0</v>
      </c>
      <c r="X99" s="1">
        <v>0</v>
      </c>
      <c r="Y99" s="1">
        <v>0</v>
      </c>
      <c r="Z99" s="1">
        <v>0</v>
      </c>
      <c r="AA99" s="1">
        <v>0</v>
      </c>
      <c r="AB99" s="1">
        <v>0</v>
      </c>
      <c r="AC99" s="1">
        <v>0</v>
      </c>
      <c r="AD99" s="1">
        <v>0</v>
      </c>
      <c r="AE99" s="1">
        <v>0</v>
      </c>
      <c r="AF99" s="1">
        <v>0</v>
      </c>
      <c r="AG99" s="1">
        <v>0</v>
      </c>
      <c r="AH99" s="1">
        <v>0</v>
      </c>
      <c r="AI99" s="1">
        <v>0</v>
      </c>
      <c r="AJ99" s="1">
        <v>0</v>
      </c>
      <c r="AK99" s="1">
        <v>0</v>
      </c>
      <c r="AL99" s="1">
        <v>0</v>
      </c>
      <c r="AM99" s="1">
        <v>0</v>
      </c>
      <c r="AN99" s="1">
        <v>0</v>
      </c>
      <c r="AO99" s="1">
        <v>0</v>
      </c>
      <c r="AP99" s="1">
        <v>0</v>
      </c>
      <c r="AQ99" s="1">
        <v>0</v>
      </c>
      <c r="AR99" s="1">
        <v>0</v>
      </c>
      <c r="AS99" s="1">
        <v>0</v>
      </c>
      <c r="AT99" s="1">
        <v>0</v>
      </c>
      <c r="AU99" s="1">
        <v>0</v>
      </c>
      <c r="AV99" s="1">
        <v>0</v>
      </c>
    </row>
    <row r="100" spans="1:48" x14ac:dyDescent="0.35">
      <c r="A100" s="1" t="s">
        <v>498</v>
      </c>
      <c r="B100" s="1" t="s">
        <v>499</v>
      </c>
      <c r="C100" s="1">
        <v>0</v>
      </c>
      <c r="D100" s="1">
        <v>0</v>
      </c>
      <c r="E100" s="1">
        <v>0</v>
      </c>
      <c r="F100" s="1">
        <v>0</v>
      </c>
      <c r="G100" s="1">
        <v>0</v>
      </c>
      <c r="H100" s="1">
        <v>0</v>
      </c>
      <c r="I100" s="1">
        <v>0</v>
      </c>
      <c r="J100" s="1">
        <v>0</v>
      </c>
      <c r="K100" s="1">
        <v>0</v>
      </c>
      <c r="L100" s="1">
        <v>0</v>
      </c>
      <c r="M100" s="1">
        <v>0</v>
      </c>
      <c r="N100" s="1">
        <v>0</v>
      </c>
      <c r="O100" s="1">
        <v>0</v>
      </c>
      <c r="P100" s="1">
        <v>0</v>
      </c>
      <c r="Q100" s="1">
        <v>0</v>
      </c>
      <c r="R100" s="1">
        <v>0</v>
      </c>
      <c r="S100" s="1">
        <v>0</v>
      </c>
      <c r="T100" s="1">
        <v>0</v>
      </c>
      <c r="U100" s="1">
        <v>0</v>
      </c>
      <c r="V100" s="1">
        <v>0</v>
      </c>
      <c r="W100" s="1">
        <v>0</v>
      </c>
      <c r="X100" s="1">
        <v>0</v>
      </c>
      <c r="Y100" s="1">
        <v>0</v>
      </c>
      <c r="Z100" s="1">
        <v>0</v>
      </c>
      <c r="AA100" s="1">
        <v>0</v>
      </c>
      <c r="AB100" s="1">
        <v>0</v>
      </c>
      <c r="AC100" s="1">
        <v>0</v>
      </c>
      <c r="AD100" s="1">
        <v>0</v>
      </c>
      <c r="AE100" s="1">
        <v>0</v>
      </c>
      <c r="AF100" s="1">
        <v>0</v>
      </c>
      <c r="AG100" s="1">
        <v>0</v>
      </c>
      <c r="AH100" s="1">
        <v>0</v>
      </c>
      <c r="AI100" s="1">
        <v>0</v>
      </c>
      <c r="AJ100" s="1">
        <v>0</v>
      </c>
      <c r="AK100" s="1">
        <v>0</v>
      </c>
      <c r="AL100" s="1">
        <v>0</v>
      </c>
      <c r="AM100" s="1">
        <v>0</v>
      </c>
      <c r="AN100" s="1">
        <v>0</v>
      </c>
      <c r="AO100" s="1">
        <v>0</v>
      </c>
      <c r="AP100" s="1">
        <v>0</v>
      </c>
      <c r="AQ100" s="1">
        <v>0</v>
      </c>
      <c r="AR100" s="1">
        <v>0</v>
      </c>
      <c r="AS100" s="1">
        <v>0</v>
      </c>
      <c r="AT100" s="1">
        <v>0</v>
      </c>
      <c r="AU100" s="1">
        <v>0</v>
      </c>
      <c r="AV100" s="1">
        <v>0</v>
      </c>
    </row>
    <row r="101" spans="1:48" x14ac:dyDescent="0.35">
      <c r="A101" s="1" t="s">
        <v>500</v>
      </c>
      <c r="B101" s="1" t="s">
        <v>501</v>
      </c>
      <c r="C101" s="1">
        <v>0</v>
      </c>
      <c r="D101" s="1">
        <v>0</v>
      </c>
      <c r="E101" s="1">
        <v>0</v>
      </c>
      <c r="F101" s="1">
        <v>0</v>
      </c>
      <c r="G101" s="1">
        <v>0</v>
      </c>
      <c r="H101" s="1">
        <v>0</v>
      </c>
      <c r="I101" s="1">
        <v>0</v>
      </c>
      <c r="J101" s="1">
        <v>0</v>
      </c>
      <c r="K101" s="1">
        <v>0</v>
      </c>
      <c r="L101" s="1">
        <v>0</v>
      </c>
      <c r="M101" s="1">
        <v>0</v>
      </c>
      <c r="N101" s="1">
        <v>0</v>
      </c>
      <c r="O101" s="1">
        <v>0</v>
      </c>
      <c r="P101" s="1">
        <v>0</v>
      </c>
      <c r="Q101" s="1">
        <v>0</v>
      </c>
      <c r="R101" s="1">
        <v>0</v>
      </c>
      <c r="S101" s="1">
        <v>0</v>
      </c>
      <c r="T101" s="1">
        <v>0</v>
      </c>
      <c r="U101" s="1">
        <v>0</v>
      </c>
      <c r="V101" s="1">
        <v>0</v>
      </c>
      <c r="W101" s="1">
        <v>0</v>
      </c>
      <c r="X101" s="1">
        <v>0</v>
      </c>
      <c r="Y101" s="1">
        <v>0</v>
      </c>
      <c r="Z101" s="1">
        <v>0</v>
      </c>
      <c r="AA101" s="1">
        <v>0</v>
      </c>
      <c r="AB101" s="1">
        <v>0</v>
      </c>
      <c r="AC101" s="1">
        <v>0</v>
      </c>
      <c r="AD101" s="1">
        <v>0</v>
      </c>
      <c r="AE101" s="1">
        <v>0</v>
      </c>
      <c r="AF101" s="1">
        <v>0</v>
      </c>
      <c r="AG101" s="1">
        <v>0</v>
      </c>
      <c r="AH101" s="1">
        <v>0</v>
      </c>
      <c r="AI101" s="1">
        <v>0</v>
      </c>
      <c r="AJ101" s="1">
        <v>0</v>
      </c>
      <c r="AK101" s="1">
        <v>0</v>
      </c>
      <c r="AL101" s="1">
        <v>0</v>
      </c>
      <c r="AM101" s="1">
        <v>0</v>
      </c>
      <c r="AN101" s="1">
        <v>0</v>
      </c>
      <c r="AO101" s="1">
        <v>0</v>
      </c>
      <c r="AP101" s="1">
        <v>0</v>
      </c>
      <c r="AQ101" s="1">
        <v>0</v>
      </c>
      <c r="AR101" s="1">
        <v>0</v>
      </c>
      <c r="AS101" s="1">
        <v>0</v>
      </c>
      <c r="AT101" s="1">
        <v>0</v>
      </c>
      <c r="AU101" s="1">
        <v>0</v>
      </c>
      <c r="AV101" s="1">
        <v>0</v>
      </c>
    </row>
    <row r="102" spans="1:48" x14ac:dyDescent="0.35">
      <c r="A102" s="1" t="s">
        <v>502</v>
      </c>
      <c r="B102" s="1" t="s">
        <v>503</v>
      </c>
      <c r="C102" s="1">
        <v>0</v>
      </c>
      <c r="D102" s="1">
        <v>0</v>
      </c>
      <c r="E102" s="1">
        <v>0</v>
      </c>
      <c r="F102" s="1">
        <v>0</v>
      </c>
      <c r="G102" s="1">
        <v>0</v>
      </c>
      <c r="H102" s="1">
        <v>0</v>
      </c>
      <c r="I102" s="1">
        <v>0</v>
      </c>
      <c r="J102" s="1">
        <v>0</v>
      </c>
      <c r="K102" s="1">
        <v>0</v>
      </c>
      <c r="L102" s="1">
        <v>0</v>
      </c>
      <c r="M102" s="1">
        <v>0</v>
      </c>
      <c r="N102" s="1">
        <v>0</v>
      </c>
      <c r="O102" s="1">
        <v>0</v>
      </c>
      <c r="P102" s="1">
        <v>0</v>
      </c>
      <c r="Q102" s="1">
        <v>0</v>
      </c>
      <c r="R102" s="1">
        <v>0</v>
      </c>
      <c r="S102" s="1">
        <v>0</v>
      </c>
      <c r="T102" s="1">
        <v>0</v>
      </c>
      <c r="U102" s="1">
        <v>0</v>
      </c>
      <c r="V102" s="1">
        <v>0</v>
      </c>
      <c r="W102" s="1">
        <v>0</v>
      </c>
      <c r="X102" s="1">
        <v>0</v>
      </c>
      <c r="Y102" s="1">
        <v>0</v>
      </c>
      <c r="Z102" s="1">
        <v>0</v>
      </c>
      <c r="AA102" s="1">
        <v>0</v>
      </c>
      <c r="AB102" s="1">
        <v>0</v>
      </c>
      <c r="AC102" s="1">
        <v>0</v>
      </c>
      <c r="AD102" s="1">
        <v>0</v>
      </c>
      <c r="AE102" s="1">
        <v>0</v>
      </c>
      <c r="AF102" s="1">
        <v>0</v>
      </c>
      <c r="AG102" s="1">
        <v>0</v>
      </c>
      <c r="AH102" s="1">
        <v>0</v>
      </c>
      <c r="AI102" s="1">
        <v>0</v>
      </c>
      <c r="AJ102" s="1">
        <v>0</v>
      </c>
      <c r="AK102" s="1">
        <v>0</v>
      </c>
      <c r="AL102" s="1">
        <v>0</v>
      </c>
      <c r="AM102" s="1">
        <v>0</v>
      </c>
      <c r="AN102" s="1">
        <v>0</v>
      </c>
      <c r="AO102" s="1">
        <v>0</v>
      </c>
      <c r="AP102" s="1">
        <v>0</v>
      </c>
      <c r="AQ102" s="1">
        <v>0</v>
      </c>
      <c r="AR102" s="1">
        <v>0</v>
      </c>
      <c r="AS102" s="1">
        <v>0</v>
      </c>
      <c r="AT102" s="1">
        <v>0</v>
      </c>
      <c r="AU102" s="1">
        <v>0</v>
      </c>
      <c r="AV102" s="1">
        <v>0</v>
      </c>
    </row>
    <row r="103" spans="1:48" x14ac:dyDescent="0.35">
      <c r="A103" s="1" t="s">
        <v>504</v>
      </c>
      <c r="B103" s="1" t="s">
        <v>505</v>
      </c>
      <c r="C103" s="1">
        <v>0</v>
      </c>
      <c r="D103" s="1">
        <v>0</v>
      </c>
      <c r="E103" s="1">
        <v>0</v>
      </c>
      <c r="F103" s="1">
        <v>0</v>
      </c>
      <c r="G103" s="1">
        <v>0</v>
      </c>
      <c r="H103" s="1">
        <v>0</v>
      </c>
      <c r="I103" s="1">
        <v>0</v>
      </c>
      <c r="J103" s="1">
        <v>0</v>
      </c>
      <c r="K103" s="1">
        <v>0</v>
      </c>
      <c r="L103" s="1">
        <v>0</v>
      </c>
      <c r="M103" s="1">
        <v>0</v>
      </c>
      <c r="N103" s="1">
        <v>0</v>
      </c>
      <c r="O103" s="1">
        <v>0</v>
      </c>
      <c r="P103" s="1">
        <v>0</v>
      </c>
      <c r="Q103" s="1">
        <v>0</v>
      </c>
      <c r="R103" s="1">
        <v>0</v>
      </c>
      <c r="S103" s="1">
        <v>0</v>
      </c>
      <c r="T103" s="1">
        <v>0</v>
      </c>
      <c r="U103" s="1">
        <v>0</v>
      </c>
      <c r="V103" s="1">
        <v>0</v>
      </c>
      <c r="W103" s="1">
        <v>0</v>
      </c>
      <c r="X103" s="1">
        <v>0</v>
      </c>
      <c r="Y103" s="1">
        <v>0</v>
      </c>
      <c r="Z103" s="1">
        <v>0</v>
      </c>
      <c r="AA103" s="1">
        <v>0</v>
      </c>
      <c r="AB103" s="1">
        <v>0</v>
      </c>
      <c r="AC103" s="1">
        <v>0</v>
      </c>
      <c r="AD103" s="1">
        <v>0</v>
      </c>
      <c r="AE103" s="1">
        <v>0</v>
      </c>
      <c r="AF103" s="1">
        <v>0</v>
      </c>
      <c r="AG103" s="1">
        <v>0</v>
      </c>
      <c r="AH103" s="1">
        <v>0</v>
      </c>
      <c r="AI103" s="1">
        <v>0</v>
      </c>
      <c r="AJ103" s="1">
        <v>0</v>
      </c>
      <c r="AK103" s="1">
        <v>0</v>
      </c>
      <c r="AL103" s="1">
        <v>0</v>
      </c>
      <c r="AM103" s="1">
        <v>0</v>
      </c>
      <c r="AN103" s="1">
        <v>0</v>
      </c>
      <c r="AO103" s="1">
        <v>0</v>
      </c>
      <c r="AP103" s="1">
        <v>0</v>
      </c>
      <c r="AQ103" s="1">
        <v>0</v>
      </c>
      <c r="AR103" s="1">
        <v>0</v>
      </c>
      <c r="AS103" s="1">
        <v>0</v>
      </c>
      <c r="AT103" s="1">
        <v>0</v>
      </c>
      <c r="AU103" s="1">
        <v>0</v>
      </c>
      <c r="AV103" s="1">
        <v>0</v>
      </c>
    </row>
    <row r="104" spans="1:48" x14ac:dyDescent="0.35">
      <c r="A104" s="1" t="s">
        <v>506</v>
      </c>
      <c r="B104" s="1" t="s">
        <v>507</v>
      </c>
      <c r="C104" s="1">
        <v>0</v>
      </c>
      <c r="D104" s="1">
        <v>0</v>
      </c>
      <c r="E104" s="1">
        <v>0</v>
      </c>
      <c r="F104" s="1">
        <v>0</v>
      </c>
      <c r="G104" s="1">
        <v>0</v>
      </c>
      <c r="H104" s="1">
        <v>0</v>
      </c>
      <c r="I104" s="1">
        <v>0</v>
      </c>
      <c r="J104" s="1">
        <v>0</v>
      </c>
      <c r="K104" s="1">
        <v>0</v>
      </c>
      <c r="L104" s="1">
        <v>0</v>
      </c>
      <c r="M104" s="1">
        <v>0</v>
      </c>
      <c r="N104" s="1">
        <v>0</v>
      </c>
      <c r="O104" s="1">
        <v>0</v>
      </c>
      <c r="P104" s="1">
        <v>0</v>
      </c>
      <c r="Q104" s="1">
        <v>0</v>
      </c>
      <c r="R104" s="1">
        <v>0</v>
      </c>
      <c r="S104" s="1">
        <v>0</v>
      </c>
      <c r="T104" s="1">
        <v>0</v>
      </c>
      <c r="U104" s="1">
        <v>0</v>
      </c>
      <c r="V104" s="1">
        <v>0</v>
      </c>
      <c r="W104" s="1">
        <v>0</v>
      </c>
      <c r="X104" s="1">
        <v>0</v>
      </c>
      <c r="Y104" s="1">
        <v>0</v>
      </c>
      <c r="Z104" s="1">
        <v>0</v>
      </c>
      <c r="AA104" s="1">
        <v>0</v>
      </c>
      <c r="AB104" s="1">
        <v>0</v>
      </c>
      <c r="AC104" s="1">
        <v>0</v>
      </c>
      <c r="AD104" s="1">
        <v>0</v>
      </c>
      <c r="AE104" s="1">
        <v>0</v>
      </c>
      <c r="AF104" s="1">
        <v>0</v>
      </c>
      <c r="AG104" s="1">
        <v>0</v>
      </c>
      <c r="AH104" s="1">
        <v>0</v>
      </c>
      <c r="AI104" s="1">
        <v>0</v>
      </c>
      <c r="AJ104" s="1">
        <v>0</v>
      </c>
      <c r="AK104" s="1">
        <v>0</v>
      </c>
      <c r="AL104" s="1">
        <v>0</v>
      </c>
      <c r="AM104" s="1">
        <v>0</v>
      </c>
      <c r="AN104" s="1">
        <v>0</v>
      </c>
      <c r="AO104" s="1">
        <v>0</v>
      </c>
      <c r="AP104" s="1">
        <v>0</v>
      </c>
      <c r="AQ104" s="1">
        <v>0</v>
      </c>
      <c r="AR104" s="1">
        <v>0</v>
      </c>
      <c r="AS104" s="1">
        <v>0</v>
      </c>
      <c r="AT104" s="1">
        <v>0</v>
      </c>
      <c r="AU104" s="1">
        <v>0</v>
      </c>
      <c r="AV104" s="1">
        <v>0</v>
      </c>
    </row>
    <row r="105" spans="1:48" x14ac:dyDescent="0.35">
      <c r="A105" s="1" t="s">
        <v>508</v>
      </c>
      <c r="B105" s="1" t="s">
        <v>509</v>
      </c>
      <c r="C105" s="1">
        <v>0</v>
      </c>
      <c r="D105" s="1">
        <v>0</v>
      </c>
      <c r="E105" s="1">
        <v>0</v>
      </c>
      <c r="F105" s="1">
        <v>0</v>
      </c>
      <c r="G105" s="1">
        <v>0</v>
      </c>
      <c r="H105" s="1">
        <v>0</v>
      </c>
      <c r="I105" s="1">
        <v>0</v>
      </c>
      <c r="J105" s="1">
        <v>0</v>
      </c>
      <c r="K105" s="1">
        <v>0</v>
      </c>
      <c r="L105" s="1">
        <v>0</v>
      </c>
      <c r="M105" s="1">
        <v>0</v>
      </c>
      <c r="N105" s="1">
        <v>0</v>
      </c>
      <c r="O105" s="1">
        <v>0</v>
      </c>
      <c r="P105" s="1">
        <v>0</v>
      </c>
      <c r="Q105" s="1">
        <v>0</v>
      </c>
      <c r="R105" s="1">
        <v>0</v>
      </c>
      <c r="S105" s="1">
        <v>0</v>
      </c>
      <c r="T105" s="1">
        <v>0</v>
      </c>
      <c r="U105" s="1">
        <v>0</v>
      </c>
      <c r="V105" s="1">
        <v>0</v>
      </c>
      <c r="W105" s="1">
        <v>0</v>
      </c>
      <c r="X105" s="1">
        <v>0</v>
      </c>
      <c r="Y105" s="1">
        <v>0</v>
      </c>
      <c r="Z105" s="1">
        <v>0</v>
      </c>
      <c r="AA105" s="1">
        <v>0</v>
      </c>
      <c r="AB105" s="1">
        <v>0</v>
      </c>
      <c r="AC105" s="1">
        <v>0</v>
      </c>
      <c r="AD105" s="1">
        <v>0</v>
      </c>
      <c r="AE105" s="1">
        <v>0</v>
      </c>
      <c r="AF105" s="1">
        <v>0</v>
      </c>
      <c r="AG105" s="1">
        <v>0</v>
      </c>
      <c r="AH105" s="1">
        <v>0</v>
      </c>
      <c r="AI105" s="1">
        <v>0</v>
      </c>
      <c r="AJ105" s="1">
        <v>0</v>
      </c>
      <c r="AK105" s="1">
        <v>0</v>
      </c>
      <c r="AL105" s="1">
        <v>0</v>
      </c>
      <c r="AM105" s="1">
        <v>0</v>
      </c>
      <c r="AN105" s="1">
        <v>0</v>
      </c>
      <c r="AO105" s="1">
        <v>0</v>
      </c>
      <c r="AP105" s="1">
        <v>0</v>
      </c>
      <c r="AQ105" s="1">
        <v>0</v>
      </c>
      <c r="AR105" s="1">
        <v>0</v>
      </c>
      <c r="AS105" s="1">
        <v>0</v>
      </c>
      <c r="AT105" s="1">
        <v>0</v>
      </c>
      <c r="AU105" s="1">
        <v>0</v>
      </c>
      <c r="AV105" s="1">
        <v>0</v>
      </c>
    </row>
    <row r="106" spans="1:48" x14ac:dyDescent="0.35">
      <c r="A106" s="1" t="s">
        <v>510</v>
      </c>
      <c r="B106" s="1" t="s">
        <v>511</v>
      </c>
      <c r="C106" s="1">
        <v>0</v>
      </c>
      <c r="D106" s="1">
        <v>0</v>
      </c>
      <c r="E106" s="1">
        <v>0</v>
      </c>
      <c r="F106" s="1">
        <v>0</v>
      </c>
      <c r="G106" s="1">
        <v>0</v>
      </c>
      <c r="H106" s="1">
        <v>0</v>
      </c>
      <c r="I106" s="1">
        <v>0</v>
      </c>
      <c r="J106" s="1">
        <v>0</v>
      </c>
      <c r="K106" s="1">
        <v>0</v>
      </c>
      <c r="L106" s="1">
        <v>0</v>
      </c>
      <c r="M106" s="1">
        <v>0</v>
      </c>
      <c r="N106" s="1">
        <v>0</v>
      </c>
      <c r="O106" s="1">
        <v>0</v>
      </c>
      <c r="P106" s="1">
        <v>0</v>
      </c>
      <c r="Q106" s="1">
        <v>0</v>
      </c>
      <c r="R106" s="1">
        <v>0</v>
      </c>
      <c r="S106" s="1">
        <v>0</v>
      </c>
      <c r="T106" s="1">
        <v>0</v>
      </c>
      <c r="U106" s="1">
        <v>0</v>
      </c>
      <c r="V106" s="1">
        <v>0</v>
      </c>
      <c r="W106" s="1">
        <v>0</v>
      </c>
      <c r="X106" s="1">
        <v>0</v>
      </c>
      <c r="Y106" s="1">
        <v>0</v>
      </c>
      <c r="Z106" s="1">
        <v>0</v>
      </c>
      <c r="AA106" s="1">
        <v>0</v>
      </c>
      <c r="AB106" s="1">
        <v>0</v>
      </c>
      <c r="AC106" s="1">
        <v>0</v>
      </c>
      <c r="AD106" s="1">
        <v>0</v>
      </c>
      <c r="AE106" s="1">
        <v>0</v>
      </c>
      <c r="AF106" s="1">
        <v>0</v>
      </c>
      <c r="AG106" s="1">
        <v>0</v>
      </c>
      <c r="AH106" s="1">
        <v>0</v>
      </c>
      <c r="AI106" s="1">
        <v>0</v>
      </c>
      <c r="AJ106" s="1">
        <v>0</v>
      </c>
      <c r="AK106" s="1">
        <v>0</v>
      </c>
      <c r="AL106" s="1">
        <v>0</v>
      </c>
      <c r="AM106" s="1">
        <v>0</v>
      </c>
      <c r="AN106" s="1">
        <v>0</v>
      </c>
      <c r="AO106" s="1">
        <v>0</v>
      </c>
      <c r="AP106" s="1">
        <v>0</v>
      </c>
      <c r="AQ106" s="1">
        <v>0</v>
      </c>
      <c r="AR106" s="1">
        <v>0</v>
      </c>
      <c r="AS106" s="1">
        <v>0</v>
      </c>
      <c r="AT106" s="1">
        <v>0</v>
      </c>
      <c r="AU106" s="1">
        <v>0</v>
      </c>
      <c r="AV106" s="1">
        <v>0</v>
      </c>
    </row>
    <row r="107" spans="1:48" x14ac:dyDescent="0.35">
      <c r="A107" s="1" t="s">
        <v>512</v>
      </c>
      <c r="B107" s="1" t="s">
        <v>513</v>
      </c>
      <c r="C107" s="1">
        <v>0</v>
      </c>
      <c r="D107" s="1">
        <v>0</v>
      </c>
      <c r="E107" s="1">
        <v>0</v>
      </c>
      <c r="F107" s="1">
        <v>0</v>
      </c>
      <c r="G107" s="1">
        <v>0</v>
      </c>
      <c r="H107" s="1">
        <v>0</v>
      </c>
      <c r="I107" s="1">
        <v>0</v>
      </c>
      <c r="J107" s="1">
        <v>0</v>
      </c>
      <c r="K107" s="1">
        <v>0</v>
      </c>
      <c r="L107" s="1">
        <v>0</v>
      </c>
      <c r="M107" s="1">
        <v>0</v>
      </c>
      <c r="N107" s="1">
        <v>0</v>
      </c>
      <c r="O107" s="1">
        <v>0</v>
      </c>
      <c r="P107" s="1">
        <v>0</v>
      </c>
      <c r="Q107" s="1">
        <v>0</v>
      </c>
      <c r="R107" s="1">
        <v>0</v>
      </c>
      <c r="S107" s="1">
        <v>0</v>
      </c>
      <c r="T107" s="1">
        <v>0</v>
      </c>
      <c r="U107" s="1">
        <v>0</v>
      </c>
      <c r="V107" s="1">
        <v>0</v>
      </c>
      <c r="W107" s="1">
        <v>0</v>
      </c>
      <c r="X107" s="1">
        <v>0</v>
      </c>
      <c r="Y107" s="1">
        <v>0</v>
      </c>
      <c r="Z107" s="1">
        <v>0</v>
      </c>
      <c r="AA107" s="1">
        <v>0</v>
      </c>
      <c r="AB107" s="1">
        <v>0</v>
      </c>
      <c r="AC107" s="1">
        <v>0</v>
      </c>
      <c r="AD107" s="1">
        <v>0</v>
      </c>
      <c r="AE107" s="1">
        <v>0</v>
      </c>
      <c r="AF107" s="1">
        <v>0</v>
      </c>
      <c r="AG107" s="1">
        <v>0</v>
      </c>
      <c r="AH107" s="1">
        <v>0</v>
      </c>
      <c r="AI107" s="1">
        <v>0</v>
      </c>
      <c r="AJ107" s="1">
        <v>0</v>
      </c>
      <c r="AK107" s="1">
        <v>0</v>
      </c>
      <c r="AL107" s="1">
        <v>0</v>
      </c>
      <c r="AM107" s="1">
        <v>0</v>
      </c>
      <c r="AN107" s="1">
        <v>0</v>
      </c>
      <c r="AO107" s="1">
        <v>0</v>
      </c>
      <c r="AP107" s="1">
        <v>0</v>
      </c>
      <c r="AQ107" s="1">
        <v>0</v>
      </c>
      <c r="AR107" s="1">
        <v>0</v>
      </c>
      <c r="AS107" s="1">
        <v>0</v>
      </c>
      <c r="AT107" s="1">
        <v>0</v>
      </c>
      <c r="AU107" s="1">
        <v>0</v>
      </c>
      <c r="AV107" s="1">
        <v>0</v>
      </c>
    </row>
    <row r="108" spans="1:48" x14ac:dyDescent="0.35">
      <c r="A108" s="1" t="s">
        <v>514</v>
      </c>
      <c r="B108" s="1" t="s">
        <v>515</v>
      </c>
      <c r="C108" s="1">
        <v>0</v>
      </c>
      <c r="D108" s="1">
        <v>0</v>
      </c>
      <c r="E108" s="1">
        <v>0</v>
      </c>
      <c r="F108" s="1">
        <v>0</v>
      </c>
      <c r="G108" s="1">
        <v>0</v>
      </c>
      <c r="H108" s="1">
        <v>0</v>
      </c>
      <c r="I108" s="1">
        <v>0</v>
      </c>
      <c r="J108" s="1">
        <v>0</v>
      </c>
      <c r="K108" s="1">
        <v>0</v>
      </c>
      <c r="L108" s="1">
        <v>0</v>
      </c>
      <c r="M108" s="1">
        <v>0</v>
      </c>
      <c r="N108" s="1">
        <v>0</v>
      </c>
      <c r="O108" s="1">
        <v>0</v>
      </c>
      <c r="P108" s="1">
        <v>0</v>
      </c>
      <c r="Q108" s="1">
        <v>0</v>
      </c>
      <c r="R108" s="1">
        <v>0</v>
      </c>
      <c r="S108" s="1">
        <v>0</v>
      </c>
      <c r="T108" s="1">
        <v>0</v>
      </c>
      <c r="U108" s="1">
        <v>0</v>
      </c>
      <c r="V108" s="1">
        <v>0</v>
      </c>
      <c r="W108" s="1">
        <v>0</v>
      </c>
      <c r="X108" s="1">
        <v>0</v>
      </c>
      <c r="Y108" s="1">
        <v>0</v>
      </c>
      <c r="Z108" s="1">
        <v>0</v>
      </c>
      <c r="AA108" s="1">
        <v>0</v>
      </c>
      <c r="AB108" s="1">
        <v>0</v>
      </c>
      <c r="AC108" s="1">
        <v>0</v>
      </c>
      <c r="AD108" s="1">
        <v>0</v>
      </c>
      <c r="AE108" s="1">
        <v>0</v>
      </c>
      <c r="AF108" s="1">
        <v>0</v>
      </c>
      <c r="AG108" s="1">
        <v>0</v>
      </c>
      <c r="AH108" s="1">
        <v>0</v>
      </c>
      <c r="AI108" s="1">
        <v>0</v>
      </c>
      <c r="AJ108" s="1">
        <v>0</v>
      </c>
      <c r="AK108" s="1">
        <v>0</v>
      </c>
      <c r="AL108" s="1">
        <v>0</v>
      </c>
      <c r="AM108" s="1">
        <v>0</v>
      </c>
      <c r="AN108" s="1">
        <v>0</v>
      </c>
      <c r="AO108" s="1">
        <v>0</v>
      </c>
      <c r="AP108" s="1">
        <v>0</v>
      </c>
      <c r="AQ108" s="1">
        <v>0</v>
      </c>
      <c r="AR108" s="1">
        <v>0</v>
      </c>
      <c r="AS108" s="1">
        <v>0</v>
      </c>
      <c r="AT108" s="1">
        <v>0</v>
      </c>
      <c r="AU108" s="1">
        <v>0</v>
      </c>
      <c r="AV108" s="1">
        <v>0</v>
      </c>
    </row>
    <row r="109" spans="1:48" x14ac:dyDescent="0.35">
      <c r="A109" s="1" t="s">
        <v>516</v>
      </c>
      <c r="B109" s="1" t="s">
        <v>517</v>
      </c>
      <c r="C109" s="1">
        <v>0</v>
      </c>
      <c r="D109" s="1">
        <v>0</v>
      </c>
      <c r="E109" s="1">
        <v>0</v>
      </c>
      <c r="F109" s="1">
        <v>0</v>
      </c>
      <c r="G109" s="1">
        <v>0</v>
      </c>
      <c r="H109" s="1">
        <v>0</v>
      </c>
      <c r="I109" s="1">
        <v>0</v>
      </c>
      <c r="J109" s="1">
        <v>0</v>
      </c>
      <c r="K109" s="1">
        <v>0</v>
      </c>
      <c r="L109" s="1">
        <v>0</v>
      </c>
      <c r="M109" s="1">
        <v>0</v>
      </c>
      <c r="N109" s="1">
        <v>0</v>
      </c>
      <c r="O109" s="1">
        <v>0</v>
      </c>
      <c r="P109" s="1">
        <v>0</v>
      </c>
      <c r="Q109" s="1">
        <v>0</v>
      </c>
      <c r="R109" s="1">
        <v>0</v>
      </c>
      <c r="S109" s="1">
        <v>0</v>
      </c>
      <c r="T109" s="1">
        <v>0</v>
      </c>
      <c r="U109" s="1">
        <v>0</v>
      </c>
      <c r="V109" s="1">
        <v>0</v>
      </c>
      <c r="W109" s="1">
        <v>0</v>
      </c>
      <c r="X109" s="1">
        <v>0</v>
      </c>
      <c r="Y109" s="1">
        <v>0</v>
      </c>
      <c r="Z109" s="1">
        <v>0</v>
      </c>
      <c r="AA109" s="1">
        <v>0</v>
      </c>
      <c r="AB109" s="1">
        <v>0</v>
      </c>
      <c r="AC109" s="1">
        <v>0</v>
      </c>
      <c r="AD109" s="1">
        <v>0</v>
      </c>
      <c r="AE109" s="1">
        <v>0</v>
      </c>
      <c r="AF109" s="1">
        <v>0</v>
      </c>
      <c r="AG109" s="1">
        <v>0</v>
      </c>
      <c r="AH109" s="1">
        <v>0</v>
      </c>
      <c r="AI109" s="1">
        <v>0</v>
      </c>
      <c r="AJ109" s="1">
        <v>0</v>
      </c>
      <c r="AK109" s="1">
        <v>0</v>
      </c>
      <c r="AL109" s="1">
        <v>0</v>
      </c>
      <c r="AM109" s="1">
        <v>0</v>
      </c>
      <c r="AN109" s="1">
        <v>0</v>
      </c>
      <c r="AO109" s="1">
        <v>0</v>
      </c>
      <c r="AP109" s="1">
        <v>0</v>
      </c>
      <c r="AQ109" s="1">
        <v>0</v>
      </c>
      <c r="AR109" s="1">
        <v>0</v>
      </c>
      <c r="AS109" s="1">
        <v>0</v>
      </c>
      <c r="AT109" s="1">
        <v>0</v>
      </c>
      <c r="AU109" s="1">
        <v>0</v>
      </c>
      <c r="AV109" s="1">
        <v>0</v>
      </c>
    </row>
    <row r="110" spans="1:48" x14ac:dyDescent="0.35">
      <c r="A110" s="1" t="s">
        <v>518</v>
      </c>
      <c r="B110" s="1" t="s">
        <v>519</v>
      </c>
      <c r="C110" s="1">
        <v>0</v>
      </c>
      <c r="D110" s="1">
        <v>0</v>
      </c>
      <c r="E110" s="1">
        <v>0</v>
      </c>
      <c r="F110" s="1">
        <v>0</v>
      </c>
      <c r="G110" s="1">
        <v>0</v>
      </c>
      <c r="H110" s="1">
        <v>0</v>
      </c>
      <c r="I110" s="1">
        <v>0</v>
      </c>
      <c r="J110" s="1">
        <v>0</v>
      </c>
      <c r="K110" s="1">
        <v>0</v>
      </c>
      <c r="L110" s="1">
        <v>0</v>
      </c>
      <c r="M110" s="1">
        <v>0</v>
      </c>
      <c r="N110" s="1">
        <v>0</v>
      </c>
      <c r="O110" s="1">
        <v>0</v>
      </c>
      <c r="P110" s="1">
        <v>0</v>
      </c>
      <c r="Q110" s="1">
        <v>0</v>
      </c>
      <c r="R110" s="1">
        <v>0</v>
      </c>
      <c r="S110" s="1">
        <v>0</v>
      </c>
      <c r="T110" s="1">
        <v>0</v>
      </c>
      <c r="U110" s="1">
        <v>0</v>
      </c>
      <c r="V110" s="1">
        <v>0</v>
      </c>
      <c r="W110" s="1">
        <v>0</v>
      </c>
      <c r="X110" s="1">
        <v>0</v>
      </c>
      <c r="Y110" s="1">
        <v>0</v>
      </c>
      <c r="Z110" s="1">
        <v>0</v>
      </c>
      <c r="AA110" s="1">
        <v>0</v>
      </c>
      <c r="AB110" s="1">
        <v>0</v>
      </c>
      <c r="AC110" s="1">
        <v>0</v>
      </c>
      <c r="AD110" s="1">
        <v>0</v>
      </c>
      <c r="AE110" s="1">
        <v>0</v>
      </c>
      <c r="AF110" s="1">
        <v>0</v>
      </c>
      <c r="AG110" s="1">
        <v>0</v>
      </c>
      <c r="AH110" s="1">
        <v>0</v>
      </c>
      <c r="AI110" s="1">
        <v>0</v>
      </c>
      <c r="AJ110" s="1">
        <v>0</v>
      </c>
      <c r="AK110" s="1">
        <v>0</v>
      </c>
      <c r="AL110" s="1">
        <v>0</v>
      </c>
      <c r="AM110" s="1">
        <v>0</v>
      </c>
      <c r="AN110" s="1">
        <v>0</v>
      </c>
      <c r="AO110" s="1">
        <v>0</v>
      </c>
      <c r="AP110" s="1">
        <v>0</v>
      </c>
      <c r="AQ110" s="1">
        <v>0</v>
      </c>
      <c r="AR110" s="1">
        <v>0</v>
      </c>
      <c r="AS110" s="1">
        <v>0</v>
      </c>
      <c r="AT110" s="1">
        <v>0</v>
      </c>
      <c r="AU110" s="1">
        <v>0</v>
      </c>
      <c r="AV110" s="1">
        <v>0</v>
      </c>
    </row>
    <row r="111" spans="1:48" x14ac:dyDescent="0.35">
      <c r="A111" s="1" t="s">
        <v>520</v>
      </c>
      <c r="B111" s="1" t="s">
        <v>521</v>
      </c>
      <c r="C111" s="1">
        <v>0</v>
      </c>
      <c r="D111" s="1">
        <v>0</v>
      </c>
      <c r="E111" s="1">
        <v>0</v>
      </c>
      <c r="F111" s="1">
        <v>0</v>
      </c>
      <c r="G111" s="1">
        <v>0</v>
      </c>
      <c r="H111" s="1">
        <v>0</v>
      </c>
      <c r="I111" s="1">
        <v>0</v>
      </c>
      <c r="J111" s="1">
        <v>0</v>
      </c>
      <c r="K111" s="1">
        <v>0</v>
      </c>
      <c r="L111" s="1">
        <v>0</v>
      </c>
      <c r="M111" s="1">
        <v>0</v>
      </c>
      <c r="N111" s="1">
        <v>0</v>
      </c>
      <c r="O111" s="1">
        <v>0</v>
      </c>
      <c r="P111" s="1">
        <v>0</v>
      </c>
      <c r="Q111" s="1">
        <v>0</v>
      </c>
      <c r="R111" s="1">
        <v>0</v>
      </c>
      <c r="S111" s="1">
        <v>0</v>
      </c>
      <c r="T111" s="1">
        <v>0</v>
      </c>
      <c r="U111" s="1">
        <v>0</v>
      </c>
      <c r="V111" s="1">
        <v>0</v>
      </c>
      <c r="W111" s="1">
        <v>0</v>
      </c>
      <c r="X111" s="1">
        <v>0</v>
      </c>
      <c r="Y111" s="1">
        <v>0</v>
      </c>
      <c r="Z111" s="1">
        <v>0</v>
      </c>
      <c r="AA111" s="1">
        <v>0</v>
      </c>
      <c r="AB111" s="1">
        <v>0</v>
      </c>
      <c r="AC111" s="1">
        <v>0</v>
      </c>
      <c r="AD111" s="1">
        <v>0</v>
      </c>
      <c r="AE111" s="1">
        <v>0</v>
      </c>
      <c r="AF111" s="1">
        <v>0</v>
      </c>
      <c r="AG111" s="1">
        <v>0</v>
      </c>
      <c r="AH111" s="1">
        <v>0</v>
      </c>
      <c r="AI111" s="1">
        <v>0</v>
      </c>
      <c r="AJ111" s="1">
        <v>0</v>
      </c>
      <c r="AK111" s="1">
        <v>0</v>
      </c>
      <c r="AL111" s="1">
        <v>0</v>
      </c>
      <c r="AM111" s="1">
        <v>0</v>
      </c>
      <c r="AN111" s="1">
        <v>0</v>
      </c>
      <c r="AO111" s="1">
        <v>0</v>
      </c>
      <c r="AP111" s="1">
        <v>0</v>
      </c>
      <c r="AQ111" s="1">
        <v>0</v>
      </c>
      <c r="AR111" s="1">
        <v>0</v>
      </c>
      <c r="AS111" s="1">
        <v>0</v>
      </c>
      <c r="AT111" s="1">
        <v>0</v>
      </c>
      <c r="AU111" s="1">
        <v>0</v>
      </c>
      <c r="AV111" s="1">
        <v>0</v>
      </c>
    </row>
    <row r="112" spans="1:48" x14ac:dyDescent="0.35">
      <c r="A112" s="1" t="s">
        <v>523</v>
      </c>
      <c r="B112" s="1" t="s">
        <v>524</v>
      </c>
      <c r="C112" s="1">
        <v>0</v>
      </c>
      <c r="D112" s="1">
        <v>0</v>
      </c>
      <c r="E112" s="1">
        <v>0</v>
      </c>
      <c r="F112" s="1">
        <v>0</v>
      </c>
      <c r="G112" s="1">
        <v>0</v>
      </c>
      <c r="H112" s="1">
        <v>0</v>
      </c>
      <c r="I112" s="1">
        <v>0</v>
      </c>
      <c r="J112" s="1">
        <v>0</v>
      </c>
      <c r="K112" s="1">
        <v>0</v>
      </c>
      <c r="L112" s="1">
        <v>0</v>
      </c>
      <c r="M112" s="1">
        <v>0</v>
      </c>
      <c r="N112" s="1">
        <v>0</v>
      </c>
      <c r="O112" s="1">
        <v>0</v>
      </c>
      <c r="P112" s="1">
        <v>0</v>
      </c>
      <c r="Q112" s="1">
        <v>0</v>
      </c>
      <c r="R112" s="1">
        <v>0</v>
      </c>
      <c r="S112" s="1">
        <v>0</v>
      </c>
      <c r="T112" s="1">
        <v>0</v>
      </c>
      <c r="U112" s="1">
        <v>0</v>
      </c>
      <c r="V112" s="1">
        <v>0</v>
      </c>
      <c r="W112" s="1">
        <v>0</v>
      </c>
      <c r="X112" s="1">
        <v>0</v>
      </c>
      <c r="Y112" s="1">
        <v>0</v>
      </c>
      <c r="Z112" s="1">
        <v>0</v>
      </c>
      <c r="AA112" s="1">
        <v>0</v>
      </c>
      <c r="AB112" s="1">
        <v>0</v>
      </c>
      <c r="AC112" s="1">
        <v>0</v>
      </c>
      <c r="AD112" s="1">
        <v>0</v>
      </c>
      <c r="AE112" s="1">
        <v>0</v>
      </c>
      <c r="AF112" s="1">
        <v>0</v>
      </c>
      <c r="AG112" s="1">
        <v>0</v>
      </c>
      <c r="AH112" s="1">
        <v>0</v>
      </c>
      <c r="AI112" s="1">
        <v>0</v>
      </c>
      <c r="AJ112" s="1">
        <v>0</v>
      </c>
      <c r="AK112" s="1">
        <v>0</v>
      </c>
      <c r="AL112" s="1">
        <v>0</v>
      </c>
      <c r="AM112" s="1">
        <v>0</v>
      </c>
      <c r="AN112" s="1">
        <v>0</v>
      </c>
      <c r="AO112" s="1">
        <v>0</v>
      </c>
      <c r="AP112" s="1">
        <v>0</v>
      </c>
      <c r="AQ112" s="1">
        <v>0</v>
      </c>
      <c r="AR112" s="1">
        <v>0</v>
      </c>
      <c r="AS112" s="1">
        <v>0</v>
      </c>
      <c r="AT112" s="1">
        <v>0</v>
      </c>
      <c r="AU112" s="1">
        <v>0</v>
      </c>
      <c r="AV112" s="1">
        <v>0</v>
      </c>
    </row>
    <row r="113" spans="1:48" x14ac:dyDescent="0.35">
      <c r="A113" s="1" t="s">
        <v>525</v>
      </c>
      <c r="B113" s="1" t="s">
        <v>526</v>
      </c>
      <c r="C113" s="1">
        <v>0</v>
      </c>
      <c r="D113" s="1">
        <v>0</v>
      </c>
      <c r="E113" s="1">
        <v>0</v>
      </c>
      <c r="F113" s="1">
        <v>0</v>
      </c>
      <c r="G113" s="1">
        <v>0</v>
      </c>
      <c r="H113" s="1">
        <v>0</v>
      </c>
      <c r="I113" s="1">
        <v>0</v>
      </c>
      <c r="J113" s="1">
        <v>0</v>
      </c>
      <c r="K113" s="1">
        <v>0</v>
      </c>
      <c r="L113" s="1">
        <v>0</v>
      </c>
      <c r="M113" s="1">
        <v>0</v>
      </c>
      <c r="N113" s="1">
        <v>0</v>
      </c>
      <c r="O113" s="1">
        <v>0</v>
      </c>
      <c r="P113" s="1">
        <v>0</v>
      </c>
      <c r="Q113" s="1">
        <v>0</v>
      </c>
      <c r="R113" s="1">
        <v>0</v>
      </c>
      <c r="S113" s="1">
        <v>0</v>
      </c>
      <c r="T113" s="1">
        <v>0</v>
      </c>
      <c r="U113" s="1">
        <v>0</v>
      </c>
      <c r="V113" s="1">
        <v>0</v>
      </c>
      <c r="W113" s="1">
        <v>0</v>
      </c>
      <c r="X113" s="1">
        <v>0</v>
      </c>
      <c r="Y113" s="1">
        <v>0</v>
      </c>
      <c r="Z113" s="1">
        <v>0</v>
      </c>
      <c r="AA113" s="1">
        <v>0</v>
      </c>
      <c r="AB113" s="1">
        <v>0</v>
      </c>
      <c r="AC113" s="1">
        <v>0</v>
      </c>
      <c r="AD113" s="1">
        <v>0</v>
      </c>
      <c r="AE113" s="1">
        <v>0</v>
      </c>
      <c r="AF113" s="1">
        <v>0</v>
      </c>
      <c r="AG113" s="1">
        <v>0</v>
      </c>
      <c r="AH113" s="1">
        <v>0</v>
      </c>
      <c r="AI113" s="1">
        <v>0</v>
      </c>
      <c r="AJ113" s="1">
        <v>0</v>
      </c>
      <c r="AK113" s="1">
        <v>0</v>
      </c>
      <c r="AL113" s="1">
        <v>0</v>
      </c>
      <c r="AM113" s="1">
        <v>0</v>
      </c>
      <c r="AN113" s="1">
        <v>0</v>
      </c>
      <c r="AO113" s="1">
        <v>0</v>
      </c>
      <c r="AP113" s="1">
        <v>0</v>
      </c>
      <c r="AQ113" s="1">
        <v>0</v>
      </c>
      <c r="AR113" s="1">
        <v>0</v>
      </c>
      <c r="AS113" s="1">
        <v>0</v>
      </c>
      <c r="AT113" s="1">
        <v>0</v>
      </c>
      <c r="AU113" s="1">
        <v>0</v>
      </c>
      <c r="AV113" s="1">
        <v>0</v>
      </c>
    </row>
    <row r="114" spans="1:48" x14ac:dyDescent="0.35">
      <c r="A114" s="1" t="s">
        <v>527</v>
      </c>
      <c r="B114" s="1" t="s">
        <v>528</v>
      </c>
      <c r="C114" s="1">
        <v>0</v>
      </c>
      <c r="D114" s="1">
        <v>0</v>
      </c>
      <c r="E114" s="1">
        <v>0</v>
      </c>
      <c r="F114" s="1">
        <v>0</v>
      </c>
      <c r="G114" s="1">
        <v>0</v>
      </c>
      <c r="H114" s="1">
        <v>0</v>
      </c>
      <c r="I114" s="1">
        <v>0</v>
      </c>
      <c r="J114" s="1">
        <v>0</v>
      </c>
      <c r="K114" s="1">
        <v>0</v>
      </c>
      <c r="L114" s="1">
        <v>0</v>
      </c>
      <c r="M114" s="1">
        <v>0</v>
      </c>
      <c r="N114" s="1">
        <v>0</v>
      </c>
      <c r="O114" s="1">
        <v>0</v>
      </c>
      <c r="P114" s="1">
        <v>0</v>
      </c>
      <c r="Q114" s="1">
        <v>0</v>
      </c>
      <c r="R114" s="1">
        <v>0</v>
      </c>
      <c r="S114" s="1">
        <v>0</v>
      </c>
      <c r="T114" s="1">
        <v>0</v>
      </c>
      <c r="U114" s="1">
        <v>0</v>
      </c>
      <c r="V114" s="1">
        <v>0</v>
      </c>
      <c r="W114" s="1">
        <v>0</v>
      </c>
      <c r="X114" s="1">
        <v>0</v>
      </c>
      <c r="Y114" s="1">
        <v>0</v>
      </c>
      <c r="Z114" s="1">
        <v>0</v>
      </c>
      <c r="AA114" s="1">
        <v>0</v>
      </c>
      <c r="AB114" s="1">
        <v>0</v>
      </c>
      <c r="AC114" s="1">
        <v>0</v>
      </c>
      <c r="AD114" s="1">
        <v>0</v>
      </c>
      <c r="AE114" s="1">
        <v>0</v>
      </c>
      <c r="AF114" s="1">
        <v>0</v>
      </c>
      <c r="AG114" s="1">
        <v>0</v>
      </c>
      <c r="AH114" s="1">
        <v>0</v>
      </c>
      <c r="AI114" s="1">
        <v>0</v>
      </c>
      <c r="AJ114" s="1">
        <v>0</v>
      </c>
      <c r="AK114" s="1">
        <v>0</v>
      </c>
      <c r="AL114" s="1">
        <v>0</v>
      </c>
      <c r="AM114" s="1">
        <v>0</v>
      </c>
      <c r="AN114" s="1">
        <v>0</v>
      </c>
      <c r="AO114" s="1">
        <v>0</v>
      </c>
      <c r="AP114" s="1">
        <v>0</v>
      </c>
      <c r="AQ114" s="1">
        <v>0</v>
      </c>
      <c r="AR114" s="1">
        <v>0</v>
      </c>
      <c r="AS114" s="1">
        <v>0</v>
      </c>
      <c r="AT114" s="1">
        <v>0</v>
      </c>
      <c r="AU114" s="1">
        <v>0</v>
      </c>
      <c r="AV114" s="1">
        <v>0</v>
      </c>
    </row>
    <row r="115" spans="1:48" x14ac:dyDescent="0.35">
      <c r="A115" s="1" t="s">
        <v>529</v>
      </c>
      <c r="B115" s="1" t="s">
        <v>530</v>
      </c>
      <c r="C115" s="1">
        <v>0</v>
      </c>
      <c r="D115" s="1">
        <v>0</v>
      </c>
      <c r="E115" s="1">
        <v>0</v>
      </c>
      <c r="F115" s="1">
        <v>0</v>
      </c>
      <c r="G115" s="1">
        <v>0</v>
      </c>
      <c r="H115" s="1">
        <v>0</v>
      </c>
      <c r="I115" s="1">
        <v>0</v>
      </c>
      <c r="J115" s="1">
        <v>0</v>
      </c>
      <c r="K115" s="1">
        <v>0</v>
      </c>
      <c r="L115" s="1">
        <v>0</v>
      </c>
      <c r="M115" s="1">
        <v>0</v>
      </c>
      <c r="N115" s="1">
        <v>0</v>
      </c>
      <c r="O115" s="1">
        <v>0</v>
      </c>
      <c r="P115" s="1">
        <v>0</v>
      </c>
      <c r="Q115" s="1">
        <v>0</v>
      </c>
      <c r="R115" s="1">
        <v>0</v>
      </c>
      <c r="S115" s="1">
        <v>0</v>
      </c>
      <c r="T115" s="1">
        <v>0</v>
      </c>
      <c r="U115" s="1">
        <v>0</v>
      </c>
      <c r="V115" s="1">
        <v>0</v>
      </c>
      <c r="W115" s="1">
        <v>0</v>
      </c>
      <c r="X115" s="1">
        <v>0</v>
      </c>
      <c r="Y115" s="1">
        <v>0</v>
      </c>
      <c r="Z115" s="1">
        <v>0</v>
      </c>
      <c r="AA115" s="1">
        <v>0</v>
      </c>
      <c r="AB115" s="1">
        <v>0</v>
      </c>
      <c r="AC115" s="1">
        <v>0</v>
      </c>
      <c r="AD115" s="1">
        <v>0</v>
      </c>
      <c r="AE115" s="1">
        <v>0</v>
      </c>
      <c r="AF115" s="1">
        <v>0</v>
      </c>
      <c r="AG115" s="1">
        <v>0</v>
      </c>
      <c r="AH115" s="1">
        <v>0</v>
      </c>
      <c r="AI115" s="1">
        <v>0</v>
      </c>
      <c r="AJ115" s="1">
        <v>0</v>
      </c>
      <c r="AK115" s="1">
        <v>0</v>
      </c>
      <c r="AL115" s="1">
        <v>0</v>
      </c>
      <c r="AM115" s="1">
        <v>0</v>
      </c>
      <c r="AN115" s="1">
        <v>0</v>
      </c>
      <c r="AO115" s="1">
        <v>0</v>
      </c>
      <c r="AP115" s="1">
        <v>0</v>
      </c>
      <c r="AQ115" s="1">
        <v>0</v>
      </c>
      <c r="AR115" s="1">
        <v>0</v>
      </c>
      <c r="AS115" s="1">
        <v>0</v>
      </c>
      <c r="AT115" s="1">
        <v>0</v>
      </c>
      <c r="AU115" s="1">
        <v>0</v>
      </c>
      <c r="AV115" s="1">
        <v>0</v>
      </c>
    </row>
    <row r="116" spans="1:48" x14ac:dyDescent="0.35">
      <c r="A116" s="1" t="s">
        <v>532</v>
      </c>
      <c r="B116" s="1" t="s">
        <v>533</v>
      </c>
      <c r="C116" s="1">
        <v>0</v>
      </c>
      <c r="D116" s="1">
        <v>0</v>
      </c>
      <c r="E116" s="1">
        <v>0</v>
      </c>
      <c r="F116" s="1">
        <v>0</v>
      </c>
      <c r="G116" s="1">
        <v>0</v>
      </c>
      <c r="H116" s="1">
        <v>0</v>
      </c>
      <c r="I116" s="1">
        <v>0</v>
      </c>
      <c r="J116" s="1">
        <v>0</v>
      </c>
      <c r="K116" s="1">
        <v>0</v>
      </c>
      <c r="L116" s="1">
        <v>0</v>
      </c>
      <c r="M116" s="1">
        <v>0</v>
      </c>
      <c r="N116" s="1">
        <v>0</v>
      </c>
      <c r="O116" s="1">
        <v>0</v>
      </c>
      <c r="P116" s="1">
        <v>0</v>
      </c>
      <c r="Q116" s="1">
        <v>0</v>
      </c>
      <c r="R116" s="1">
        <v>0</v>
      </c>
      <c r="S116" s="1">
        <v>0</v>
      </c>
      <c r="T116" s="1">
        <v>0</v>
      </c>
      <c r="U116" s="1">
        <v>0</v>
      </c>
      <c r="V116" s="1">
        <v>0</v>
      </c>
      <c r="W116" s="1">
        <v>0</v>
      </c>
      <c r="X116" s="1">
        <v>0</v>
      </c>
      <c r="Y116" s="1">
        <v>0</v>
      </c>
      <c r="Z116" s="1">
        <v>0</v>
      </c>
      <c r="AA116" s="1">
        <v>0</v>
      </c>
      <c r="AB116" s="1">
        <v>0</v>
      </c>
      <c r="AC116" s="1">
        <v>0</v>
      </c>
      <c r="AD116" s="1">
        <v>0</v>
      </c>
      <c r="AE116" s="1">
        <v>0</v>
      </c>
      <c r="AF116" s="1">
        <v>0</v>
      </c>
      <c r="AG116" s="1">
        <v>0</v>
      </c>
      <c r="AH116" s="1">
        <v>0</v>
      </c>
      <c r="AI116" s="1">
        <v>0</v>
      </c>
      <c r="AJ116" s="1">
        <v>0</v>
      </c>
      <c r="AK116" s="1">
        <v>0</v>
      </c>
      <c r="AL116" s="1">
        <v>0</v>
      </c>
      <c r="AM116" s="1">
        <v>0</v>
      </c>
      <c r="AN116" s="1">
        <v>0</v>
      </c>
      <c r="AO116" s="1">
        <v>0</v>
      </c>
      <c r="AP116" s="1">
        <v>0</v>
      </c>
      <c r="AQ116" s="1">
        <v>0</v>
      </c>
      <c r="AR116" s="1">
        <v>0</v>
      </c>
      <c r="AS116" s="1">
        <v>0</v>
      </c>
      <c r="AT116" s="1">
        <v>0</v>
      </c>
      <c r="AU116" s="1">
        <v>0</v>
      </c>
      <c r="AV116" s="1">
        <v>0</v>
      </c>
    </row>
    <row r="117" spans="1:48" x14ac:dyDescent="0.35">
      <c r="A117" s="1" t="s">
        <v>534</v>
      </c>
      <c r="B117" s="1" t="s">
        <v>535</v>
      </c>
      <c r="C117" s="1">
        <v>0</v>
      </c>
      <c r="D117" s="1">
        <v>0</v>
      </c>
      <c r="E117" s="1">
        <v>0</v>
      </c>
      <c r="F117" s="1">
        <v>0</v>
      </c>
      <c r="G117" s="1">
        <v>0</v>
      </c>
      <c r="H117" s="1">
        <v>0</v>
      </c>
      <c r="I117" s="1">
        <v>0</v>
      </c>
      <c r="J117" s="1">
        <v>0</v>
      </c>
      <c r="K117" s="1">
        <v>0</v>
      </c>
      <c r="L117" s="1">
        <v>0</v>
      </c>
      <c r="M117" s="1">
        <v>0</v>
      </c>
      <c r="N117" s="1">
        <v>0</v>
      </c>
      <c r="O117" s="1">
        <v>0</v>
      </c>
      <c r="P117" s="1">
        <v>0</v>
      </c>
      <c r="Q117" s="1">
        <v>0</v>
      </c>
      <c r="R117" s="1">
        <v>0</v>
      </c>
      <c r="S117" s="1">
        <v>0</v>
      </c>
      <c r="T117" s="1">
        <v>0</v>
      </c>
      <c r="U117" s="1">
        <v>0</v>
      </c>
      <c r="V117" s="1">
        <v>0</v>
      </c>
      <c r="W117" s="1">
        <v>0</v>
      </c>
      <c r="X117" s="1">
        <v>0</v>
      </c>
      <c r="Y117" s="1">
        <v>0</v>
      </c>
      <c r="Z117" s="1">
        <v>0</v>
      </c>
      <c r="AA117" s="1">
        <v>0</v>
      </c>
      <c r="AB117" s="1">
        <v>0</v>
      </c>
      <c r="AC117" s="1">
        <v>0</v>
      </c>
      <c r="AD117" s="1">
        <v>0</v>
      </c>
      <c r="AE117" s="1">
        <v>0</v>
      </c>
      <c r="AF117" s="1">
        <v>0</v>
      </c>
      <c r="AG117" s="1">
        <v>0</v>
      </c>
      <c r="AH117" s="1">
        <v>0</v>
      </c>
      <c r="AI117" s="1">
        <v>0</v>
      </c>
      <c r="AJ117" s="1">
        <v>0</v>
      </c>
      <c r="AK117" s="1">
        <v>0</v>
      </c>
      <c r="AL117" s="1">
        <v>0</v>
      </c>
      <c r="AM117" s="1">
        <v>0</v>
      </c>
      <c r="AN117" s="1">
        <v>0</v>
      </c>
      <c r="AO117" s="1">
        <v>0</v>
      </c>
      <c r="AP117" s="1">
        <v>0</v>
      </c>
      <c r="AQ117" s="1">
        <v>0</v>
      </c>
      <c r="AR117" s="1">
        <v>0</v>
      </c>
      <c r="AS117" s="1">
        <v>0</v>
      </c>
      <c r="AT117" s="1">
        <v>0</v>
      </c>
      <c r="AU117" s="1">
        <v>0</v>
      </c>
      <c r="AV117" s="1">
        <v>0</v>
      </c>
    </row>
    <row r="118" spans="1:48" x14ac:dyDescent="0.35">
      <c r="A118" s="1" t="s">
        <v>536</v>
      </c>
      <c r="B118" s="1" t="s">
        <v>537</v>
      </c>
      <c r="C118" s="1">
        <v>0</v>
      </c>
      <c r="D118" s="1">
        <v>0</v>
      </c>
      <c r="E118" s="1">
        <v>0</v>
      </c>
      <c r="F118" s="1">
        <v>0</v>
      </c>
      <c r="G118" s="1">
        <v>0</v>
      </c>
      <c r="H118" s="1">
        <v>0</v>
      </c>
      <c r="I118" s="1">
        <v>0</v>
      </c>
      <c r="J118" s="1">
        <v>0</v>
      </c>
      <c r="K118" s="1">
        <v>0</v>
      </c>
      <c r="L118" s="1">
        <v>0</v>
      </c>
      <c r="M118" s="1">
        <v>0</v>
      </c>
      <c r="N118" s="1">
        <v>0</v>
      </c>
      <c r="O118" s="1">
        <v>0</v>
      </c>
      <c r="P118" s="1">
        <v>0</v>
      </c>
      <c r="Q118" s="1">
        <v>0</v>
      </c>
      <c r="R118" s="1">
        <v>0</v>
      </c>
      <c r="S118" s="1">
        <v>0</v>
      </c>
      <c r="T118" s="1">
        <v>0</v>
      </c>
      <c r="U118" s="1">
        <v>0</v>
      </c>
      <c r="V118" s="1">
        <v>0</v>
      </c>
      <c r="W118" s="1">
        <v>0</v>
      </c>
      <c r="X118" s="1">
        <v>0</v>
      </c>
      <c r="Y118" s="1">
        <v>0</v>
      </c>
      <c r="Z118" s="1">
        <v>0</v>
      </c>
      <c r="AA118" s="1">
        <v>0</v>
      </c>
      <c r="AB118" s="1">
        <v>0</v>
      </c>
      <c r="AC118" s="1">
        <v>0</v>
      </c>
      <c r="AD118" s="1">
        <v>0</v>
      </c>
      <c r="AE118" s="1">
        <v>0</v>
      </c>
      <c r="AF118" s="1">
        <v>0</v>
      </c>
      <c r="AG118" s="1">
        <v>0</v>
      </c>
      <c r="AH118" s="1">
        <v>0</v>
      </c>
      <c r="AI118" s="1">
        <v>0</v>
      </c>
      <c r="AJ118" s="1">
        <v>0</v>
      </c>
      <c r="AK118" s="1">
        <v>0</v>
      </c>
      <c r="AL118" s="1">
        <v>0</v>
      </c>
      <c r="AM118" s="1">
        <v>0</v>
      </c>
      <c r="AN118" s="1">
        <v>0</v>
      </c>
      <c r="AO118" s="1">
        <v>0</v>
      </c>
      <c r="AP118" s="1">
        <v>0</v>
      </c>
      <c r="AQ118" s="1">
        <v>0</v>
      </c>
      <c r="AR118" s="1">
        <v>0</v>
      </c>
      <c r="AS118" s="1">
        <v>0</v>
      </c>
      <c r="AT118" s="1">
        <v>0</v>
      </c>
      <c r="AU118" s="1">
        <v>0</v>
      </c>
      <c r="AV118" s="1">
        <v>0</v>
      </c>
    </row>
    <row r="119" spans="1:48" x14ac:dyDescent="0.35">
      <c r="A119" s="1" t="s">
        <v>538</v>
      </c>
      <c r="B119" s="1" t="s">
        <v>539</v>
      </c>
      <c r="C119" s="1">
        <v>0</v>
      </c>
      <c r="D119" s="1">
        <v>0</v>
      </c>
      <c r="E119" s="1">
        <v>0</v>
      </c>
      <c r="F119" s="1">
        <v>0</v>
      </c>
      <c r="G119" s="1">
        <v>0</v>
      </c>
      <c r="H119" s="1">
        <v>0</v>
      </c>
      <c r="I119" s="1">
        <v>0</v>
      </c>
      <c r="J119" s="1">
        <v>0</v>
      </c>
      <c r="K119" s="1">
        <v>0</v>
      </c>
      <c r="L119" s="1">
        <v>0</v>
      </c>
      <c r="M119" s="1">
        <v>0</v>
      </c>
      <c r="N119" s="1">
        <v>0</v>
      </c>
      <c r="O119" s="1">
        <v>0</v>
      </c>
      <c r="P119" s="1">
        <v>0</v>
      </c>
      <c r="Q119" s="1">
        <v>0</v>
      </c>
      <c r="R119" s="1">
        <v>0</v>
      </c>
      <c r="S119" s="1">
        <v>0</v>
      </c>
      <c r="T119" s="1">
        <v>0</v>
      </c>
      <c r="U119" s="1">
        <v>0</v>
      </c>
      <c r="V119" s="1">
        <v>0</v>
      </c>
      <c r="W119" s="1">
        <v>0</v>
      </c>
      <c r="X119" s="1">
        <v>0</v>
      </c>
      <c r="Y119" s="1">
        <v>0</v>
      </c>
      <c r="Z119" s="1">
        <v>0</v>
      </c>
      <c r="AA119" s="1">
        <v>0</v>
      </c>
      <c r="AB119" s="1">
        <v>0</v>
      </c>
      <c r="AC119" s="1">
        <v>0</v>
      </c>
      <c r="AD119" s="1">
        <v>0</v>
      </c>
      <c r="AE119" s="1">
        <v>0</v>
      </c>
      <c r="AF119" s="1">
        <v>0</v>
      </c>
      <c r="AG119" s="1">
        <v>0</v>
      </c>
      <c r="AH119" s="1">
        <v>0</v>
      </c>
      <c r="AI119" s="1">
        <v>0</v>
      </c>
      <c r="AJ119" s="1">
        <v>0</v>
      </c>
      <c r="AK119" s="1">
        <v>0</v>
      </c>
      <c r="AL119" s="1">
        <v>0</v>
      </c>
      <c r="AM119" s="1">
        <v>0</v>
      </c>
      <c r="AN119" s="1">
        <v>0</v>
      </c>
      <c r="AO119" s="1">
        <v>0</v>
      </c>
      <c r="AP119" s="1">
        <v>0</v>
      </c>
      <c r="AQ119" s="1">
        <v>0</v>
      </c>
      <c r="AR119" s="1">
        <v>0</v>
      </c>
      <c r="AS119" s="1">
        <v>0</v>
      </c>
      <c r="AT119" s="1">
        <v>0</v>
      </c>
      <c r="AU119" s="1">
        <v>0</v>
      </c>
      <c r="AV119" s="1">
        <v>0</v>
      </c>
    </row>
    <row r="120" spans="1:48" x14ac:dyDescent="0.35">
      <c r="A120" s="1" t="s">
        <v>540</v>
      </c>
      <c r="B120" s="1" t="s">
        <v>541</v>
      </c>
      <c r="C120" s="1">
        <v>0</v>
      </c>
      <c r="D120" s="1">
        <v>0</v>
      </c>
      <c r="E120" s="1">
        <v>0</v>
      </c>
      <c r="F120" s="1">
        <v>0</v>
      </c>
      <c r="G120" s="1">
        <v>0</v>
      </c>
      <c r="H120" s="1">
        <v>0</v>
      </c>
      <c r="I120" s="1">
        <v>0</v>
      </c>
      <c r="J120" s="1">
        <v>0</v>
      </c>
      <c r="K120" s="1">
        <v>0</v>
      </c>
      <c r="L120" s="1">
        <v>0</v>
      </c>
      <c r="M120" s="1">
        <v>0</v>
      </c>
      <c r="N120" s="1">
        <v>0</v>
      </c>
      <c r="O120" s="1">
        <v>0</v>
      </c>
      <c r="P120" s="1">
        <v>0</v>
      </c>
      <c r="Q120" s="1">
        <v>0</v>
      </c>
      <c r="R120" s="1">
        <v>0</v>
      </c>
      <c r="S120" s="1">
        <v>0</v>
      </c>
      <c r="T120" s="1">
        <v>0</v>
      </c>
      <c r="U120" s="1">
        <v>0</v>
      </c>
      <c r="V120" s="1">
        <v>0</v>
      </c>
      <c r="W120" s="1">
        <v>0</v>
      </c>
      <c r="X120" s="1">
        <v>0</v>
      </c>
      <c r="Y120" s="1">
        <v>0</v>
      </c>
      <c r="Z120" s="1">
        <v>0</v>
      </c>
      <c r="AA120" s="1">
        <v>0</v>
      </c>
      <c r="AB120" s="1">
        <v>0</v>
      </c>
      <c r="AC120" s="1">
        <v>0</v>
      </c>
      <c r="AD120" s="1">
        <v>0</v>
      </c>
      <c r="AE120" s="1">
        <v>0</v>
      </c>
      <c r="AF120" s="1">
        <v>0</v>
      </c>
      <c r="AG120" s="1">
        <v>0</v>
      </c>
      <c r="AH120" s="1">
        <v>0</v>
      </c>
      <c r="AI120" s="1">
        <v>0</v>
      </c>
      <c r="AJ120" s="1">
        <v>0</v>
      </c>
      <c r="AK120" s="1">
        <v>0</v>
      </c>
      <c r="AL120" s="1">
        <v>0</v>
      </c>
      <c r="AM120" s="1">
        <v>0</v>
      </c>
      <c r="AN120" s="1">
        <v>0</v>
      </c>
      <c r="AO120" s="1">
        <v>0</v>
      </c>
      <c r="AP120" s="1">
        <v>0</v>
      </c>
      <c r="AQ120" s="1">
        <v>0</v>
      </c>
      <c r="AR120" s="1">
        <v>0</v>
      </c>
      <c r="AS120" s="1">
        <v>0</v>
      </c>
      <c r="AT120" s="1">
        <v>0</v>
      </c>
      <c r="AU120" s="1">
        <v>0</v>
      </c>
      <c r="AV120" s="1">
        <v>0</v>
      </c>
    </row>
    <row r="121" spans="1:48" x14ac:dyDescent="0.35">
      <c r="A121" s="1" t="s">
        <v>542</v>
      </c>
      <c r="B121" s="1" t="s">
        <v>543</v>
      </c>
      <c r="C121" s="1">
        <v>0</v>
      </c>
      <c r="D121" s="1">
        <v>0</v>
      </c>
      <c r="E121" s="1">
        <v>0</v>
      </c>
      <c r="F121" s="1">
        <v>0</v>
      </c>
      <c r="G121" s="1">
        <v>0</v>
      </c>
      <c r="H121" s="1">
        <v>0</v>
      </c>
      <c r="I121" s="1">
        <v>0</v>
      </c>
      <c r="J121" s="1">
        <v>0</v>
      </c>
      <c r="K121" s="1">
        <v>0</v>
      </c>
      <c r="L121" s="1">
        <v>0</v>
      </c>
      <c r="M121" s="1">
        <v>0</v>
      </c>
      <c r="N121" s="1">
        <v>0</v>
      </c>
      <c r="O121" s="1">
        <v>0</v>
      </c>
      <c r="P121" s="1">
        <v>0</v>
      </c>
      <c r="Q121" s="1">
        <v>0</v>
      </c>
      <c r="R121" s="1">
        <v>0</v>
      </c>
      <c r="S121" s="1">
        <v>0</v>
      </c>
      <c r="T121" s="1">
        <v>0</v>
      </c>
      <c r="U121" s="1">
        <v>0</v>
      </c>
      <c r="V121" s="1">
        <v>0</v>
      </c>
      <c r="W121" s="1">
        <v>0</v>
      </c>
      <c r="X121" s="1">
        <v>0</v>
      </c>
      <c r="Y121" s="1">
        <v>0</v>
      </c>
      <c r="Z121" s="1">
        <v>0</v>
      </c>
      <c r="AA121" s="1">
        <v>0</v>
      </c>
      <c r="AB121" s="1">
        <v>0</v>
      </c>
      <c r="AC121" s="1">
        <v>0</v>
      </c>
      <c r="AD121" s="1">
        <v>0</v>
      </c>
      <c r="AE121" s="1">
        <v>0</v>
      </c>
      <c r="AF121" s="1">
        <v>0</v>
      </c>
      <c r="AG121" s="1">
        <v>0</v>
      </c>
      <c r="AH121" s="1">
        <v>0</v>
      </c>
      <c r="AI121" s="1">
        <v>0</v>
      </c>
      <c r="AJ121" s="1">
        <v>0</v>
      </c>
      <c r="AK121" s="1">
        <v>0</v>
      </c>
      <c r="AL121" s="1">
        <v>0</v>
      </c>
      <c r="AM121" s="1">
        <v>0</v>
      </c>
      <c r="AN121" s="1">
        <v>0</v>
      </c>
      <c r="AO121" s="1">
        <v>0</v>
      </c>
      <c r="AP121" s="1">
        <v>0</v>
      </c>
      <c r="AQ121" s="1">
        <v>0</v>
      </c>
      <c r="AR121" s="1">
        <v>0</v>
      </c>
      <c r="AS121" s="1">
        <v>0</v>
      </c>
      <c r="AT121" s="1">
        <v>0</v>
      </c>
      <c r="AU121" s="1">
        <v>0</v>
      </c>
      <c r="AV121" s="1">
        <v>0</v>
      </c>
    </row>
    <row r="122" spans="1:48" x14ac:dyDescent="0.35">
      <c r="A122" s="1" t="s">
        <v>544</v>
      </c>
      <c r="B122" s="1" t="s">
        <v>545</v>
      </c>
      <c r="C122" s="1">
        <v>0</v>
      </c>
      <c r="D122" s="1">
        <v>0</v>
      </c>
      <c r="E122" s="1">
        <v>0</v>
      </c>
      <c r="F122" s="1">
        <v>0</v>
      </c>
      <c r="G122" s="1">
        <v>0</v>
      </c>
      <c r="H122" s="1">
        <v>0</v>
      </c>
      <c r="I122" s="1">
        <v>0</v>
      </c>
      <c r="J122" s="1">
        <v>0</v>
      </c>
      <c r="K122" s="1">
        <v>0</v>
      </c>
      <c r="L122" s="1">
        <v>0</v>
      </c>
      <c r="M122" s="1">
        <v>0</v>
      </c>
      <c r="N122" s="1">
        <v>0</v>
      </c>
      <c r="O122" s="1">
        <v>0</v>
      </c>
      <c r="P122" s="1">
        <v>0</v>
      </c>
      <c r="Q122" s="1">
        <v>0</v>
      </c>
      <c r="R122" s="1">
        <v>0</v>
      </c>
      <c r="S122" s="1">
        <v>0</v>
      </c>
      <c r="T122" s="1">
        <v>0</v>
      </c>
      <c r="U122" s="1">
        <v>0</v>
      </c>
      <c r="V122" s="1">
        <v>0</v>
      </c>
      <c r="W122" s="1">
        <v>0</v>
      </c>
      <c r="X122" s="1">
        <v>0</v>
      </c>
      <c r="Y122" s="1">
        <v>0</v>
      </c>
      <c r="Z122" s="1">
        <v>0</v>
      </c>
      <c r="AA122" s="1">
        <v>0</v>
      </c>
      <c r="AB122" s="1">
        <v>0</v>
      </c>
      <c r="AC122" s="1">
        <v>0</v>
      </c>
      <c r="AD122" s="1">
        <v>0</v>
      </c>
      <c r="AE122" s="1">
        <v>0</v>
      </c>
      <c r="AF122" s="1">
        <v>0</v>
      </c>
      <c r="AG122" s="1">
        <v>0</v>
      </c>
      <c r="AH122" s="1">
        <v>0</v>
      </c>
      <c r="AI122" s="1">
        <v>0</v>
      </c>
      <c r="AJ122" s="1">
        <v>0</v>
      </c>
      <c r="AK122" s="1">
        <v>0</v>
      </c>
      <c r="AL122" s="1">
        <v>0</v>
      </c>
      <c r="AM122" s="1">
        <v>0</v>
      </c>
      <c r="AN122" s="1">
        <v>0</v>
      </c>
      <c r="AO122" s="1">
        <v>0</v>
      </c>
      <c r="AP122" s="1">
        <v>0</v>
      </c>
      <c r="AQ122" s="1">
        <v>0</v>
      </c>
      <c r="AR122" s="1">
        <v>0</v>
      </c>
      <c r="AS122" s="1">
        <v>0</v>
      </c>
      <c r="AT122" s="1">
        <v>0</v>
      </c>
      <c r="AU122" s="1">
        <v>0</v>
      </c>
      <c r="AV122" s="1">
        <v>0</v>
      </c>
    </row>
    <row r="123" spans="1:48" x14ac:dyDescent="0.35">
      <c r="A123" s="1" t="s">
        <v>546</v>
      </c>
      <c r="B123" s="1" t="s">
        <v>547</v>
      </c>
      <c r="C123" s="1">
        <v>0</v>
      </c>
      <c r="D123" s="1">
        <v>0</v>
      </c>
      <c r="E123" s="1">
        <v>0</v>
      </c>
      <c r="F123" s="1">
        <v>0</v>
      </c>
      <c r="G123" s="1">
        <v>0</v>
      </c>
      <c r="H123" s="1">
        <v>0</v>
      </c>
      <c r="I123" s="1">
        <v>0</v>
      </c>
      <c r="J123" s="1">
        <v>0</v>
      </c>
      <c r="K123" s="1">
        <v>0</v>
      </c>
      <c r="L123" s="1">
        <v>0</v>
      </c>
      <c r="M123" s="1">
        <v>0</v>
      </c>
      <c r="N123" s="1">
        <v>0</v>
      </c>
      <c r="O123" s="1">
        <v>0</v>
      </c>
      <c r="P123" s="1">
        <v>0</v>
      </c>
      <c r="Q123" s="1">
        <v>0</v>
      </c>
      <c r="R123" s="1">
        <v>0</v>
      </c>
      <c r="S123" s="1">
        <v>0</v>
      </c>
      <c r="T123" s="1">
        <v>0</v>
      </c>
      <c r="U123" s="1">
        <v>0</v>
      </c>
      <c r="V123" s="1">
        <v>0</v>
      </c>
      <c r="W123" s="1">
        <v>0</v>
      </c>
      <c r="X123" s="1">
        <v>0</v>
      </c>
      <c r="Y123" s="1">
        <v>0</v>
      </c>
      <c r="Z123" s="1">
        <v>0</v>
      </c>
      <c r="AA123" s="1">
        <v>0</v>
      </c>
      <c r="AB123" s="1">
        <v>0</v>
      </c>
      <c r="AC123" s="1">
        <v>0</v>
      </c>
      <c r="AD123" s="1">
        <v>0</v>
      </c>
      <c r="AE123" s="1">
        <v>0</v>
      </c>
      <c r="AF123" s="1">
        <v>0</v>
      </c>
      <c r="AG123" s="1">
        <v>0</v>
      </c>
      <c r="AH123" s="1">
        <v>0</v>
      </c>
      <c r="AI123" s="1">
        <v>0</v>
      </c>
      <c r="AJ123" s="1">
        <v>0</v>
      </c>
      <c r="AK123" s="1">
        <v>0</v>
      </c>
      <c r="AL123" s="1">
        <v>0</v>
      </c>
      <c r="AM123" s="1">
        <v>0</v>
      </c>
      <c r="AN123" s="1">
        <v>0</v>
      </c>
      <c r="AO123" s="1">
        <v>0</v>
      </c>
      <c r="AP123" s="1">
        <v>0</v>
      </c>
      <c r="AQ123" s="1">
        <v>0</v>
      </c>
      <c r="AR123" s="1">
        <v>0</v>
      </c>
      <c r="AS123" s="1">
        <v>0</v>
      </c>
      <c r="AT123" s="1">
        <v>0</v>
      </c>
      <c r="AU123" s="1">
        <v>0</v>
      </c>
      <c r="AV123" s="1">
        <v>0</v>
      </c>
    </row>
    <row r="124" spans="1:48" x14ac:dyDescent="0.35">
      <c r="A124" s="1" t="s">
        <v>548</v>
      </c>
      <c r="B124" s="1" t="s">
        <v>549</v>
      </c>
      <c r="C124" s="1">
        <v>0</v>
      </c>
      <c r="D124" s="1">
        <v>0</v>
      </c>
      <c r="E124" s="1">
        <v>0</v>
      </c>
      <c r="F124" s="1">
        <v>0</v>
      </c>
      <c r="G124" s="1">
        <v>0</v>
      </c>
      <c r="H124" s="1">
        <v>0</v>
      </c>
      <c r="I124" s="1">
        <v>0</v>
      </c>
      <c r="J124" s="1">
        <v>0</v>
      </c>
      <c r="K124" s="1">
        <v>0</v>
      </c>
      <c r="L124" s="1">
        <v>0</v>
      </c>
      <c r="M124" s="1">
        <v>0</v>
      </c>
      <c r="N124" s="1">
        <v>0</v>
      </c>
      <c r="O124" s="1">
        <v>0</v>
      </c>
      <c r="P124" s="1">
        <v>0</v>
      </c>
      <c r="Q124" s="1">
        <v>0</v>
      </c>
      <c r="R124" s="1">
        <v>0</v>
      </c>
      <c r="S124" s="1">
        <v>0</v>
      </c>
      <c r="T124" s="1">
        <v>0</v>
      </c>
      <c r="U124" s="1">
        <v>0</v>
      </c>
      <c r="V124" s="1">
        <v>0</v>
      </c>
      <c r="W124" s="1">
        <v>0</v>
      </c>
      <c r="X124" s="1">
        <v>0</v>
      </c>
      <c r="Y124" s="1">
        <v>0</v>
      </c>
      <c r="Z124" s="1">
        <v>0</v>
      </c>
      <c r="AA124" s="1">
        <v>0</v>
      </c>
      <c r="AB124" s="1">
        <v>0</v>
      </c>
      <c r="AC124" s="1">
        <v>0</v>
      </c>
      <c r="AD124" s="1">
        <v>0</v>
      </c>
      <c r="AE124" s="1">
        <v>0</v>
      </c>
      <c r="AF124" s="1">
        <v>0</v>
      </c>
      <c r="AG124" s="1">
        <v>0</v>
      </c>
      <c r="AH124" s="1">
        <v>0</v>
      </c>
      <c r="AI124" s="1">
        <v>0</v>
      </c>
      <c r="AJ124" s="1">
        <v>0</v>
      </c>
      <c r="AK124" s="1">
        <v>0</v>
      </c>
      <c r="AL124" s="1">
        <v>0</v>
      </c>
      <c r="AM124" s="1">
        <v>0</v>
      </c>
      <c r="AN124" s="1">
        <v>0</v>
      </c>
      <c r="AO124" s="1">
        <v>0</v>
      </c>
      <c r="AP124" s="1">
        <v>0</v>
      </c>
      <c r="AQ124" s="1">
        <v>0</v>
      </c>
      <c r="AR124" s="1">
        <v>0</v>
      </c>
      <c r="AS124" s="1">
        <v>0</v>
      </c>
      <c r="AT124" s="1">
        <v>0</v>
      </c>
      <c r="AU124" s="1">
        <v>0</v>
      </c>
      <c r="AV124" s="1">
        <v>0</v>
      </c>
    </row>
    <row r="125" spans="1:48" x14ac:dyDescent="0.35">
      <c r="A125" s="1" t="s">
        <v>550</v>
      </c>
      <c r="B125" s="1" t="s">
        <v>551</v>
      </c>
      <c r="C125" s="1">
        <v>0</v>
      </c>
      <c r="D125" s="1">
        <v>0</v>
      </c>
      <c r="E125" s="1">
        <v>0</v>
      </c>
      <c r="F125" s="1">
        <v>0</v>
      </c>
      <c r="G125" s="1">
        <v>0</v>
      </c>
      <c r="H125" s="1">
        <v>0</v>
      </c>
      <c r="I125" s="1">
        <v>0</v>
      </c>
      <c r="J125" s="1">
        <v>0</v>
      </c>
      <c r="K125" s="1">
        <v>0</v>
      </c>
      <c r="L125" s="1">
        <v>0</v>
      </c>
      <c r="M125" s="1">
        <v>0</v>
      </c>
      <c r="N125" s="1">
        <v>0</v>
      </c>
      <c r="O125" s="1">
        <v>0</v>
      </c>
      <c r="P125" s="1">
        <v>0</v>
      </c>
      <c r="Q125" s="1">
        <v>0</v>
      </c>
      <c r="R125" s="1">
        <v>0</v>
      </c>
      <c r="S125" s="1">
        <v>0</v>
      </c>
      <c r="T125" s="1">
        <v>0</v>
      </c>
      <c r="U125" s="1">
        <v>0</v>
      </c>
      <c r="V125" s="1">
        <v>0</v>
      </c>
      <c r="W125" s="1">
        <v>0</v>
      </c>
      <c r="X125" s="1">
        <v>0</v>
      </c>
      <c r="Y125" s="1">
        <v>0</v>
      </c>
      <c r="Z125" s="1">
        <v>0</v>
      </c>
      <c r="AA125" s="1">
        <v>0</v>
      </c>
      <c r="AB125" s="1">
        <v>0</v>
      </c>
      <c r="AC125" s="1">
        <v>0</v>
      </c>
      <c r="AD125" s="1">
        <v>0</v>
      </c>
      <c r="AE125" s="1">
        <v>0</v>
      </c>
      <c r="AF125" s="1">
        <v>0</v>
      </c>
      <c r="AG125" s="1">
        <v>0</v>
      </c>
      <c r="AH125" s="1">
        <v>0</v>
      </c>
      <c r="AI125" s="1">
        <v>0</v>
      </c>
      <c r="AJ125" s="1">
        <v>0</v>
      </c>
      <c r="AK125" s="1">
        <v>0</v>
      </c>
      <c r="AL125" s="1">
        <v>0</v>
      </c>
      <c r="AM125" s="1">
        <v>0</v>
      </c>
      <c r="AN125" s="1">
        <v>0</v>
      </c>
      <c r="AO125" s="1">
        <v>0</v>
      </c>
      <c r="AP125" s="1">
        <v>0</v>
      </c>
      <c r="AQ125" s="1">
        <v>0</v>
      </c>
      <c r="AR125" s="1">
        <v>0</v>
      </c>
      <c r="AS125" s="1">
        <v>0</v>
      </c>
      <c r="AT125" s="1">
        <v>0</v>
      </c>
      <c r="AU125" s="1">
        <v>0</v>
      </c>
      <c r="AV125" s="1">
        <v>0</v>
      </c>
    </row>
    <row r="126" spans="1:48" x14ac:dyDescent="0.35">
      <c r="A126" s="1" t="s">
        <v>552</v>
      </c>
      <c r="B126" s="1" t="s">
        <v>553</v>
      </c>
      <c r="C126" s="1">
        <v>0</v>
      </c>
      <c r="D126" s="1">
        <v>0</v>
      </c>
      <c r="E126" s="1">
        <v>0</v>
      </c>
      <c r="F126" s="1">
        <v>0</v>
      </c>
      <c r="G126" s="1">
        <v>0</v>
      </c>
      <c r="H126" s="1">
        <v>0</v>
      </c>
      <c r="I126" s="1">
        <v>0</v>
      </c>
      <c r="J126" s="1">
        <v>0</v>
      </c>
      <c r="K126" s="1">
        <v>0</v>
      </c>
      <c r="L126" s="1">
        <v>0</v>
      </c>
      <c r="M126" s="1">
        <v>0</v>
      </c>
      <c r="N126" s="1">
        <v>0</v>
      </c>
      <c r="O126" s="1">
        <v>0</v>
      </c>
      <c r="P126" s="1">
        <v>0</v>
      </c>
      <c r="Q126" s="1">
        <v>0</v>
      </c>
      <c r="R126" s="1">
        <v>0</v>
      </c>
      <c r="S126" s="1">
        <v>0</v>
      </c>
      <c r="T126" s="1">
        <v>0</v>
      </c>
      <c r="U126" s="1">
        <v>0</v>
      </c>
      <c r="V126" s="1">
        <v>0</v>
      </c>
      <c r="W126" s="1">
        <v>0</v>
      </c>
      <c r="X126" s="1">
        <v>0</v>
      </c>
      <c r="Y126" s="1">
        <v>0</v>
      </c>
      <c r="Z126" s="1">
        <v>0</v>
      </c>
      <c r="AA126" s="1">
        <v>0</v>
      </c>
      <c r="AB126" s="1">
        <v>0</v>
      </c>
      <c r="AC126" s="1">
        <v>0</v>
      </c>
      <c r="AD126" s="1">
        <v>0</v>
      </c>
      <c r="AE126" s="1">
        <v>0</v>
      </c>
      <c r="AF126" s="1">
        <v>0</v>
      </c>
      <c r="AG126" s="1">
        <v>0</v>
      </c>
      <c r="AH126" s="1">
        <v>0</v>
      </c>
      <c r="AI126" s="1">
        <v>0</v>
      </c>
      <c r="AJ126" s="1">
        <v>0</v>
      </c>
      <c r="AK126" s="1">
        <v>0</v>
      </c>
      <c r="AL126" s="1">
        <v>0</v>
      </c>
      <c r="AM126" s="1">
        <v>0</v>
      </c>
      <c r="AN126" s="1">
        <v>0</v>
      </c>
      <c r="AO126" s="1">
        <v>0</v>
      </c>
      <c r="AP126" s="1">
        <v>0</v>
      </c>
      <c r="AQ126" s="1">
        <v>0</v>
      </c>
      <c r="AR126" s="1">
        <v>0</v>
      </c>
      <c r="AS126" s="1">
        <v>0</v>
      </c>
      <c r="AT126" s="1">
        <v>0</v>
      </c>
      <c r="AU126" s="1">
        <v>0</v>
      </c>
      <c r="AV126" s="1">
        <v>0</v>
      </c>
    </row>
    <row r="127" spans="1:48" x14ac:dyDescent="0.35">
      <c r="A127" s="1" t="s">
        <v>554</v>
      </c>
      <c r="B127" s="1" t="s">
        <v>555</v>
      </c>
      <c r="C127" s="1">
        <v>0</v>
      </c>
      <c r="D127" s="1">
        <v>0</v>
      </c>
      <c r="E127" s="1">
        <v>0</v>
      </c>
      <c r="F127" s="1">
        <v>0</v>
      </c>
      <c r="G127" s="1">
        <v>0</v>
      </c>
      <c r="H127" s="1">
        <v>0</v>
      </c>
      <c r="I127" s="1">
        <v>0</v>
      </c>
      <c r="J127" s="1">
        <v>0</v>
      </c>
      <c r="K127" s="1">
        <v>0</v>
      </c>
      <c r="L127" s="1">
        <v>0</v>
      </c>
      <c r="M127" s="1">
        <v>0</v>
      </c>
      <c r="N127" s="1">
        <v>0</v>
      </c>
      <c r="O127" s="1">
        <v>0</v>
      </c>
      <c r="P127" s="1">
        <v>0</v>
      </c>
      <c r="Q127" s="1">
        <v>0</v>
      </c>
      <c r="R127" s="1">
        <v>0</v>
      </c>
      <c r="S127" s="1">
        <v>0</v>
      </c>
      <c r="T127" s="1">
        <v>0</v>
      </c>
      <c r="U127" s="1">
        <v>0</v>
      </c>
      <c r="V127" s="1">
        <v>0</v>
      </c>
      <c r="W127" s="1">
        <v>0</v>
      </c>
      <c r="X127" s="1">
        <v>0</v>
      </c>
      <c r="Y127" s="1">
        <v>0</v>
      </c>
      <c r="Z127" s="1">
        <v>0</v>
      </c>
      <c r="AA127" s="1">
        <v>0</v>
      </c>
      <c r="AB127" s="1">
        <v>0</v>
      </c>
      <c r="AC127" s="1">
        <v>0</v>
      </c>
      <c r="AD127" s="1">
        <v>0</v>
      </c>
      <c r="AE127" s="1">
        <v>0</v>
      </c>
      <c r="AF127" s="1">
        <v>0</v>
      </c>
      <c r="AG127" s="1">
        <v>0</v>
      </c>
      <c r="AH127" s="1">
        <v>0</v>
      </c>
      <c r="AI127" s="1">
        <v>0</v>
      </c>
      <c r="AJ127" s="1">
        <v>0</v>
      </c>
      <c r="AK127" s="1">
        <v>0</v>
      </c>
      <c r="AL127" s="1">
        <v>0</v>
      </c>
      <c r="AM127" s="1">
        <v>0</v>
      </c>
      <c r="AN127" s="1">
        <v>0</v>
      </c>
      <c r="AO127" s="1">
        <v>0</v>
      </c>
      <c r="AP127" s="1">
        <v>0</v>
      </c>
      <c r="AQ127" s="1">
        <v>0</v>
      </c>
      <c r="AR127" s="1">
        <v>0</v>
      </c>
      <c r="AS127" s="1">
        <v>0</v>
      </c>
      <c r="AT127" s="1">
        <v>0</v>
      </c>
      <c r="AU127" s="1">
        <v>0</v>
      </c>
      <c r="AV127" s="1">
        <v>0</v>
      </c>
    </row>
    <row r="128" spans="1:48" x14ac:dyDescent="0.35">
      <c r="A128" s="1" t="s">
        <v>557</v>
      </c>
      <c r="B128" s="1" t="s">
        <v>558</v>
      </c>
      <c r="C128" s="1">
        <v>0</v>
      </c>
      <c r="D128" s="1">
        <v>0</v>
      </c>
      <c r="E128" s="1">
        <v>0</v>
      </c>
      <c r="F128" s="1">
        <v>0</v>
      </c>
      <c r="G128" s="1">
        <v>0</v>
      </c>
      <c r="H128" s="1">
        <v>0</v>
      </c>
      <c r="I128" s="1">
        <v>0</v>
      </c>
      <c r="J128" s="1">
        <v>0</v>
      </c>
      <c r="K128" s="1">
        <v>0</v>
      </c>
      <c r="L128" s="1">
        <v>0</v>
      </c>
      <c r="M128" s="1">
        <v>0</v>
      </c>
      <c r="N128" s="1">
        <v>0</v>
      </c>
      <c r="O128" s="1">
        <v>0</v>
      </c>
      <c r="P128" s="1">
        <v>0</v>
      </c>
      <c r="Q128" s="1">
        <v>0</v>
      </c>
      <c r="R128" s="1">
        <v>0</v>
      </c>
      <c r="S128" s="1">
        <v>0</v>
      </c>
      <c r="T128" s="1">
        <v>0</v>
      </c>
      <c r="U128" s="1">
        <v>0</v>
      </c>
      <c r="V128" s="1">
        <v>0</v>
      </c>
      <c r="W128" s="1">
        <v>0</v>
      </c>
      <c r="X128" s="1">
        <v>0</v>
      </c>
      <c r="Y128" s="1">
        <v>0</v>
      </c>
      <c r="Z128" s="1">
        <v>0</v>
      </c>
      <c r="AA128" s="1">
        <v>0</v>
      </c>
      <c r="AB128" s="1">
        <v>0</v>
      </c>
      <c r="AC128" s="1">
        <v>0</v>
      </c>
      <c r="AD128" s="1">
        <v>0</v>
      </c>
      <c r="AE128" s="1">
        <v>0</v>
      </c>
      <c r="AF128" s="1">
        <v>0</v>
      </c>
      <c r="AG128" s="1">
        <v>0</v>
      </c>
      <c r="AH128" s="1">
        <v>0</v>
      </c>
      <c r="AI128" s="1">
        <v>0</v>
      </c>
      <c r="AJ128" s="1">
        <v>0</v>
      </c>
      <c r="AK128" s="1">
        <v>0</v>
      </c>
      <c r="AL128" s="1">
        <v>0</v>
      </c>
      <c r="AM128" s="1">
        <v>0</v>
      </c>
      <c r="AN128" s="1">
        <v>0</v>
      </c>
      <c r="AO128" s="1">
        <v>0</v>
      </c>
      <c r="AP128" s="1">
        <v>0</v>
      </c>
      <c r="AQ128" s="1">
        <v>0</v>
      </c>
      <c r="AR128" s="1">
        <v>0</v>
      </c>
      <c r="AS128" s="1">
        <v>0</v>
      </c>
      <c r="AT128" s="1">
        <v>0</v>
      </c>
      <c r="AU128" s="1">
        <v>0</v>
      </c>
      <c r="AV128" s="1">
        <v>0</v>
      </c>
    </row>
    <row r="129" spans="1:48" x14ac:dyDescent="0.35">
      <c r="A129" s="1" t="s">
        <v>559</v>
      </c>
      <c r="B129" s="1" t="s">
        <v>560</v>
      </c>
      <c r="C129" s="1">
        <v>0</v>
      </c>
      <c r="D129" s="1">
        <v>0</v>
      </c>
      <c r="E129" s="1">
        <v>0</v>
      </c>
      <c r="F129" s="1">
        <v>0</v>
      </c>
      <c r="G129" s="1">
        <v>0</v>
      </c>
      <c r="H129" s="1">
        <v>0</v>
      </c>
      <c r="I129" s="1">
        <v>0</v>
      </c>
      <c r="J129" s="1">
        <v>0</v>
      </c>
      <c r="K129" s="1">
        <v>0</v>
      </c>
      <c r="L129" s="1">
        <v>0</v>
      </c>
      <c r="M129" s="1">
        <v>0</v>
      </c>
      <c r="N129" s="1">
        <v>0</v>
      </c>
      <c r="O129" s="1">
        <v>0</v>
      </c>
      <c r="P129" s="1">
        <v>0</v>
      </c>
      <c r="Q129" s="1">
        <v>0</v>
      </c>
      <c r="R129" s="1">
        <v>0</v>
      </c>
      <c r="S129" s="1">
        <v>0</v>
      </c>
      <c r="T129" s="1">
        <v>0</v>
      </c>
      <c r="U129" s="1">
        <v>0</v>
      </c>
      <c r="V129" s="1">
        <v>0</v>
      </c>
      <c r="W129" s="1">
        <v>0</v>
      </c>
      <c r="X129" s="1">
        <v>0</v>
      </c>
      <c r="Y129" s="1">
        <v>0</v>
      </c>
      <c r="Z129" s="1">
        <v>0</v>
      </c>
      <c r="AA129" s="1">
        <v>0</v>
      </c>
      <c r="AB129" s="1">
        <v>0</v>
      </c>
      <c r="AC129" s="1">
        <v>0</v>
      </c>
      <c r="AD129" s="1">
        <v>0</v>
      </c>
      <c r="AE129" s="1">
        <v>0</v>
      </c>
      <c r="AF129" s="1">
        <v>0</v>
      </c>
      <c r="AG129" s="1">
        <v>0</v>
      </c>
      <c r="AH129" s="1">
        <v>0</v>
      </c>
      <c r="AI129" s="1">
        <v>0</v>
      </c>
      <c r="AJ129" s="1">
        <v>0</v>
      </c>
      <c r="AK129" s="1">
        <v>0</v>
      </c>
      <c r="AL129" s="1">
        <v>0</v>
      </c>
      <c r="AM129" s="1">
        <v>0</v>
      </c>
      <c r="AN129" s="1">
        <v>0</v>
      </c>
      <c r="AO129" s="1">
        <v>0</v>
      </c>
      <c r="AP129" s="1">
        <v>0</v>
      </c>
      <c r="AQ129" s="1">
        <v>0</v>
      </c>
      <c r="AR129" s="1">
        <v>0</v>
      </c>
      <c r="AS129" s="1">
        <v>0</v>
      </c>
      <c r="AT129" s="1">
        <v>0</v>
      </c>
      <c r="AU129" s="1">
        <v>0</v>
      </c>
      <c r="AV129" s="1">
        <v>0</v>
      </c>
    </row>
    <row r="130" spans="1:48" x14ac:dyDescent="0.35">
      <c r="A130" s="1" t="s">
        <v>561</v>
      </c>
      <c r="B130" s="1" t="s">
        <v>562</v>
      </c>
      <c r="C130" s="1">
        <v>0</v>
      </c>
      <c r="D130" s="1">
        <v>0</v>
      </c>
      <c r="E130" s="1">
        <v>0</v>
      </c>
      <c r="F130" s="1">
        <v>0</v>
      </c>
      <c r="G130" s="1">
        <v>0</v>
      </c>
      <c r="H130" s="1">
        <v>0</v>
      </c>
      <c r="I130" s="1">
        <v>0</v>
      </c>
      <c r="J130" s="1">
        <v>0</v>
      </c>
      <c r="K130" s="1">
        <v>0</v>
      </c>
      <c r="L130" s="1">
        <v>0</v>
      </c>
      <c r="M130" s="1">
        <v>0</v>
      </c>
      <c r="N130" s="1">
        <v>0</v>
      </c>
      <c r="O130" s="1">
        <v>0</v>
      </c>
      <c r="P130" s="1">
        <v>0</v>
      </c>
      <c r="Q130" s="1">
        <v>0</v>
      </c>
      <c r="R130" s="1">
        <v>0</v>
      </c>
      <c r="S130" s="1">
        <v>0</v>
      </c>
      <c r="T130" s="1">
        <v>0</v>
      </c>
      <c r="U130" s="1">
        <v>0</v>
      </c>
      <c r="V130" s="1">
        <v>0</v>
      </c>
      <c r="W130" s="1">
        <v>0</v>
      </c>
      <c r="X130" s="1">
        <v>0</v>
      </c>
      <c r="Y130" s="1">
        <v>0</v>
      </c>
      <c r="Z130" s="1">
        <v>0</v>
      </c>
      <c r="AA130" s="1">
        <v>0</v>
      </c>
      <c r="AB130" s="1">
        <v>0</v>
      </c>
      <c r="AC130" s="1">
        <v>0</v>
      </c>
      <c r="AD130" s="1">
        <v>0</v>
      </c>
      <c r="AE130" s="1">
        <v>0</v>
      </c>
      <c r="AF130" s="1">
        <v>0</v>
      </c>
      <c r="AG130" s="1">
        <v>0</v>
      </c>
      <c r="AH130" s="1">
        <v>0</v>
      </c>
      <c r="AI130" s="1">
        <v>0</v>
      </c>
      <c r="AJ130" s="1">
        <v>0</v>
      </c>
      <c r="AK130" s="1">
        <v>0</v>
      </c>
      <c r="AL130" s="1">
        <v>0</v>
      </c>
      <c r="AM130" s="1">
        <v>0</v>
      </c>
      <c r="AN130" s="1">
        <v>0</v>
      </c>
      <c r="AO130" s="1">
        <v>0</v>
      </c>
      <c r="AP130" s="1">
        <v>0</v>
      </c>
      <c r="AQ130" s="1">
        <v>0</v>
      </c>
      <c r="AR130" s="1">
        <v>0</v>
      </c>
      <c r="AS130" s="1">
        <v>0</v>
      </c>
      <c r="AT130" s="1">
        <v>0</v>
      </c>
      <c r="AU130" s="1">
        <v>0</v>
      </c>
      <c r="AV130" s="1">
        <v>0</v>
      </c>
    </row>
    <row r="131" spans="1:48" x14ac:dyDescent="0.35">
      <c r="A131" s="1" t="s">
        <v>563</v>
      </c>
      <c r="B131" s="1" t="s">
        <v>564</v>
      </c>
      <c r="C131" s="1">
        <v>0</v>
      </c>
      <c r="D131" s="1">
        <v>0</v>
      </c>
      <c r="E131" s="1">
        <v>0</v>
      </c>
      <c r="F131" s="1">
        <v>0</v>
      </c>
      <c r="G131" s="1">
        <v>0</v>
      </c>
      <c r="H131" s="1">
        <v>0</v>
      </c>
      <c r="I131" s="1">
        <v>0</v>
      </c>
      <c r="J131" s="1">
        <v>0</v>
      </c>
      <c r="K131" s="1">
        <v>0</v>
      </c>
      <c r="L131" s="1">
        <v>0</v>
      </c>
      <c r="M131" s="1">
        <v>0</v>
      </c>
      <c r="N131" s="1">
        <v>0</v>
      </c>
      <c r="O131" s="1">
        <v>0</v>
      </c>
      <c r="P131" s="1">
        <v>0</v>
      </c>
      <c r="Q131" s="1">
        <v>0</v>
      </c>
      <c r="R131" s="1">
        <v>0</v>
      </c>
      <c r="S131" s="1">
        <v>0</v>
      </c>
      <c r="T131" s="1">
        <v>0</v>
      </c>
      <c r="U131" s="1">
        <v>0</v>
      </c>
      <c r="V131" s="1">
        <v>0</v>
      </c>
      <c r="W131" s="1">
        <v>0</v>
      </c>
      <c r="X131" s="1">
        <v>0</v>
      </c>
      <c r="Y131" s="1">
        <v>0</v>
      </c>
      <c r="Z131" s="1">
        <v>0</v>
      </c>
      <c r="AA131" s="1">
        <v>0</v>
      </c>
      <c r="AB131" s="1">
        <v>0</v>
      </c>
      <c r="AC131" s="1">
        <v>0</v>
      </c>
      <c r="AD131" s="1">
        <v>0</v>
      </c>
      <c r="AE131" s="1">
        <v>0</v>
      </c>
      <c r="AF131" s="1">
        <v>0</v>
      </c>
      <c r="AG131" s="1">
        <v>0</v>
      </c>
      <c r="AH131" s="1">
        <v>0</v>
      </c>
      <c r="AI131" s="1">
        <v>0</v>
      </c>
      <c r="AJ131" s="1">
        <v>0</v>
      </c>
      <c r="AK131" s="1">
        <v>0</v>
      </c>
      <c r="AL131" s="1">
        <v>0</v>
      </c>
      <c r="AM131" s="1">
        <v>0</v>
      </c>
      <c r="AN131" s="1">
        <v>0</v>
      </c>
      <c r="AO131" s="1">
        <v>0</v>
      </c>
      <c r="AP131" s="1">
        <v>0</v>
      </c>
      <c r="AQ131" s="1">
        <v>0</v>
      </c>
      <c r="AR131" s="1">
        <v>0</v>
      </c>
      <c r="AS131" s="1">
        <v>0</v>
      </c>
      <c r="AT131" s="1">
        <v>0</v>
      </c>
      <c r="AU131" s="1">
        <v>0</v>
      </c>
      <c r="AV131" s="1">
        <v>0</v>
      </c>
    </row>
    <row r="132" spans="1:48" x14ac:dyDescent="0.35">
      <c r="A132" s="1" t="s">
        <v>565</v>
      </c>
      <c r="B132" s="1" t="s">
        <v>566</v>
      </c>
      <c r="C132" s="1">
        <v>0</v>
      </c>
      <c r="D132" s="1">
        <v>0</v>
      </c>
      <c r="E132" s="1">
        <v>0</v>
      </c>
      <c r="F132" s="1">
        <v>0</v>
      </c>
      <c r="G132" s="1">
        <v>0</v>
      </c>
      <c r="H132" s="1">
        <v>0</v>
      </c>
      <c r="I132" s="1">
        <v>0</v>
      </c>
      <c r="J132" s="1">
        <v>0</v>
      </c>
      <c r="K132" s="1">
        <v>0</v>
      </c>
      <c r="L132" s="1">
        <v>0</v>
      </c>
      <c r="M132" s="1">
        <v>0</v>
      </c>
      <c r="N132" s="1">
        <v>0</v>
      </c>
      <c r="O132" s="1">
        <v>0</v>
      </c>
      <c r="P132" s="1">
        <v>0</v>
      </c>
      <c r="Q132" s="1">
        <v>0</v>
      </c>
      <c r="R132" s="1">
        <v>0</v>
      </c>
      <c r="S132" s="1">
        <v>0</v>
      </c>
      <c r="T132" s="1">
        <v>0</v>
      </c>
      <c r="U132" s="1">
        <v>0</v>
      </c>
      <c r="V132" s="1">
        <v>0</v>
      </c>
      <c r="W132" s="1">
        <v>0</v>
      </c>
      <c r="X132" s="1">
        <v>0</v>
      </c>
      <c r="Y132" s="1">
        <v>0</v>
      </c>
      <c r="Z132" s="1">
        <v>0</v>
      </c>
      <c r="AA132" s="1">
        <v>0</v>
      </c>
      <c r="AB132" s="1">
        <v>0</v>
      </c>
      <c r="AC132" s="1">
        <v>0</v>
      </c>
      <c r="AD132" s="1">
        <v>0</v>
      </c>
      <c r="AE132" s="1">
        <v>0</v>
      </c>
      <c r="AF132" s="1">
        <v>0</v>
      </c>
      <c r="AG132" s="1">
        <v>0</v>
      </c>
      <c r="AH132" s="1">
        <v>0</v>
      </c>
      <c r="AI132" s="1">
        <v>0</v>
      </c>
      <c r="AJ132" s="1">
        <v>0</v>
      </c>
      <c r="AK132" s="1">
        <v>0</v>
      </c>
      <c r="AL132" s="1">
        <v>0</v>
      </c>
      <c r="AM132" s="1">
        <v>0</v>
      </c>
      <c r="AN132" s="1">
        <v>0</v>
      </c>
      <c r="AO132" s="1">
        <v>0</v>
      </c>
      <c r="AP132" s="1">
        <v>0</v>
      </c>
      <c r="AQ132" s="1">
        <v>0</v>
      </c>
      <c r="AR132" s="1">
        <v>0</v>
      </c>
      <c r="AS132" s="1">
        <v>0</v>
      </c>
      <c r="AT132" s="1">
        <v>0</v>
      </c>
      <c r="AU132" s="1">
        <v>0</v>
      </c>
      <c r="AV132" s="1">
        <v>0</v>
      </c>
    </row>
    <row r="133" spans="1:48" x14ac:dyDescent="0.35">
      <c r="A133" s="1" t="s">
        <v>567</v>
      </c>
      <c r="B133" s="1" t="s">
        <v>568</v>
      </c>
      <c r="C133" s="1">
        <v>0</v>
      </c>
      <c r="D133" s="1">
        <v>0</v>
      </c>
      <c r="E133" s="1">
        <v>0</v>
      </c>
      <c r="F133" s="1">
        <v>0</v>
      </c>
      <c r="G133" s="1">
        <v>0</v>
      </c>
      <c r="H133" s="1">
        <v>0</v>
      </c>
      <c r="I133" s="1">
        <v>0</v>
      </c>
      <c r="J133" s="1">
        <v>0</v>
      </c>
      <c r="K133" s="1">
        <v>0</v>
      </c>
      <c r="L133" s="1">
        <v>0</v>
      </c>
      <c r="M133" s="1">
        <v>0</v>
      </c>
      <c r="N133" s="1">
        <v>0</v>
      </c>
      <c r="O133" s="1">
        <v>0</v>
      </c>
      <c r="P133" s="1">
        <v>0</v>
      </c>
      <c r="Q133" s="1">
        <v>0</v>
      </c>
      <c r="R133" s="1">
        <v>0</v>
      </c>
      <c r="S133" s="1">
        <v>0</v>
      </c>
      <c r="T133" s="1">
        <v>0</v>
      </c>
      <c r="U133" s="1">
        <v>0</v>
      </c>
      <c r="V133" s="1">
        <v>0</v>
      </c>
      <c r="W133" s="1">
        <v>0</v>
      </c>
      <c r="X133" s="1">
        <v>0</v>
      </c>
      <c r="Y133" s="1">
        <v>0</v>
      </c>
      <c r="Z133" s="1">
        <v>0</v>
      </c>
      <c r="AA133" s="1">
        <v>0</v>
      </c>
      <c r="AB133" s="1">
        <v>0</v>
      </c>
      <c r="AC133" s="1">
        <v>0</v>
      </c>
      <c r="AD133" s="1">
        <v>0</v>
      </c>
      <c r="AE133" s="1">
        <v>0</v>
      </c>
      <c r="AF133" s="1">
        <v>0</v>
      </c>
      <c r="AG133" s="1">
        <v>0</v>
      </c>
      <c r="AH133" s="1">
        <v>0</v>
      </c>
      <c r="AI133" s="1">
        <v>0</v>
      </c>
      <c r="AJ133" s="1">
        <v>0</v>
      </c>
      <c r="AK133" s="1">
        <v>0</v>
      </c>
      <c r="AL133" s="1">
        <v>0</v>
      </c>
      <c r="AM133" s="1">
        <v>0</v>
      </c>
      <c r="AN133" s="1">
        <v>0</v>
      </c>
      <c r="AO133" s="1">
        <v>0</v>
      </c>
      <c r="AP133" s="1">
        <v>0</v>
      </c>
      <c r="AQ133" s="1">
        <v>0</v>
      </c>
      <c r="AR133" s="1">
        <v>0</v>
      </c>
      <c r="AS133" s="1">
        <v>0</v>
      </c>
      <c r="AT133" s="1">
        <v>0</v>
      </c>
      <c r="AU133" s="1">
        <v>0</v>
      </c>
      <c r="AV133" s="1">
        <v>0</v>
      </c>
    </row>
    <row r="134" spans="1:48" x14ac:dyDescent="0.35">
      <c r="A134" s="1" t="s">
        <v>569</v>
      </c>
      <c r="B134" s="1" t="s">
        <v>570</v>
      </c>
      <c r="C134" s="1">
        <v>0</v>
      </c>
      <c r="D134" s="1">
        <v>0</v>
      </c>
      <c r="E134" s="1">
        <v>0</v>
      </c>
      <c r="F134" s="1">
        <v>0</v>
      </c>
      <c r="G134" s="1">
        <v>0</v>
      </c>
      <c r="H134" s="1">
        <v>0</v>
      </c>
      <c r="I134" s="1">
        <v>0</v>
      </c>
      <c r="J134" s="1">
        <v>0</v>
      </c>
      <c r="K134" s="1">
        <v>0</v>
      </c>
      <c r="L134" s="1">
        <v>0</v>
      </c>
      <c r="M134" s="1">
        <v>0</v>
      </c>
      <c r="N134" s="1">
        <v>0</v>
      </c>
      <c r="O134" s="1">
        <v>0</v>
      </c>
      <c r="P134" s="1">
        <v>0</v>
      </c>
      <c r="Q134" s="1">
        <v>0</v>
      </c>
      <c r="R134" s="1">
        <v>0</v>
      </c>
      <c r="S134" s="1">
        <v>0</v>
      </c>
      <c r="T134" s="1">
        <v>0</v>
      </c>
      <c r="U134" s="1">
        <v>0</v>
      </c>
      <c r="V134" s="1">
        <v>0</v>
      </c>
      <c r="W134" s="1">
        <v>0</v>
      </c>
      <c r="X134" s="1">
        <v>0</v>
      </c>
      <c r="Y134" s="1">
        <v>0</v>
      </c>
      <c r="Z134" s="1">
        <v>0</v>
      </c>
      <c r="AA134" s="1">
        <v>0</v>
      </c>
      <c r="AB134" s="1">
        <v>0</v>
      </c>
      <c r="AC134" s="1">
        <v>0</v>
      </c>
      <c r="AD134" s="1">
        <v>0</v>
      </c>
      <c r="AE134" s="1">
        <v>0</v>
      </c>
      <c r="AF134" s="1">
        <v>0</v>
      </c>
      <c r="AG134" s="1">
        <v>0</v>
      </c>
      <c r="AH134" s="1">
        <v>0</v>
      </c>
      <c r="AI134" s="1">
        <v>0</v>
      </c>
      <c r="AJ134" s="1">
        <v>0</v>
      </c>
      <c r="AK134" s="1">
        <v>0</v>
      </c>
      <c r="AL134" s="1">
        <v>0</v>
      </c>
      <c r="AM134" s="1">
        <v>0</v>
      </c>
      <c r="AN134" s="1">
        <v>0</v>
      </c>
      <c r="AO134" s="1">
        <v>0</v>
      </c>
      <c r="AP134" s="1">
        <v>0</v>
      </c>
      <c r="AQ134" s="1">
        <v>0</v>
      </c>
      <c r="AR134" s="1">
        <v>0</v>
      </c>
      <c r="AS134" s="1">
        <v>0</v>
      </c>
      <c r="AT134" s="1">
        <v>0</v>
      </c>
      <c r="AU134" s="1">
        <v>0</v>
      </c>
      <c r="AV134" s="1">
        <v>0</v>
      </c>
    </row>
    <row r="135" spans="1:48" x14ac:dyDescent="0.35">
      <c r="A135" s="1" t="s">
        <v>571</v>
      </c>
      <c r="B135" s="1" t="s">
        <v>572</v>
      </c>
      <c r="C135" s="1">
        <v>0</v>
      </c>
      <c r="D135" s="1">
        <v>0</v>
      </c>
      <c r="E135" s="1">
        <v>0</v>
      </c>
      <c r="F135" s="1">
        <v>0</v>
      </c>
      <c r="G135" s="1">
        <v>0</v>
      </c>
      <c r="H135" s="1">
        <v>0</v>
      </c>
      <c r="I135" s="1">
        <v>0</v>
      </c>
      <c r="J135" s="1">
        <v>0</v>
      </c>
      <c r="K135" s="1">
        <v>0</v>
      </c>
      <c r="L135" s="1">
        <v>0</v>
      </c>
      <c r="M135" s="1">
        <v>0</v>
      </c>
      <c r="N135" s="1">
        <v>0</v>
      </c>
      <c r="O135" s="1">
        <v>0</v>
      </c>
      <c r="P135" s="1">
        <v>0</v>
      </c>
      <c r="Q135" s="1">
        <v>0</v>
      </c>
      <c r="R135" s="1">
        <v>0</v>
      </c>
      <c r="S135" s="1">
        <v>0</v>
      </c>
      <c r="T135" s="1">
        <v>0</v>
      </c>
      <c r="U135" s="1">
        <v>0</v>
      </c>
      <c r="V135" s="1">
        <v>0</v>
      </c>
      <c r="W135" s="1">
        <v>0</v>
      </c>
      <c r="X135" s="1">
        <v>0</v>
      </c>
      <c r="Y135" s="1">
        <v>0</v>
      </c>
      <c r="Z135" s="1">
        <v>0</v>
      </c>
      <c r="AA135" s="1">
        <v>0</v>
      </c>
      <c r="AB135" s="1">
        <v>0</v>
      </c>
      <c r="AC135" s="1">
        <v>0</v>
      </c>
      <c r="AD135" s="1">
        <v>0</v>
      </c>
      <c r="AE135" s="1">
        <v>0</v>
      </c>
      <c r="AF135" s="1">
        <v>0</v>
      </c>
      <c r="AG135" s="1">
        <v>0</v>
      </c>
      <c r="AH135" s="1">
        <v>0</v>
      </c>
      <c r="AI135" s="1">
        <v>0</v>
      </c>
      <c r="AJ135" s="1">
        <v>0</v>
      </c>
      <c r="AK135" s="1">
        <v>0</v>
      </c>
      <c r="AL135" s="1">
        <v>0</v>
      </c>
      <c r="AM135" s="1">
        <v>0</v>
      </c>
      <c r="AN135" s="1">
        <v>0</v>
      </c>
      <c r="AO135" s="1">
        <v>0</v>
      </c>
      <c r="AP135" s="1">
        <v>0</v>
      </c>
      <c r="AQ135" s="1">
        <v>0</v>
      </c>
      <c r="AR135" s="1">
        <v>0</v>
      </c>
      <c r="AS135" s="1">
        <v>0</v>
      </c>
      <c r="AT135" s="1">
        <v>0</v>
      </c>
      <c r="AU135" s="1">
        <v>0</v>
      </c>
      <c r="AV135" s="1">
        <v>0</v>
      </c>
    </row>
    <row r="136" spans="1:48" x14ac:dyDescent="0.35">
      <c r="A136" s="1" t="s">
        <v>573</v>
      </c>
      <c r="B136" s="1" t="s">
        <v>574</v>
      </c>
      <c r="C136" s="1">
        <v>0</v>
      </c>
      <c r="D136" s="1">
        <v>0</v>
      </c>
      <c r="E136" s="1">
        <v>0</v>
      </c>
      <c r="F136" s="1">
        <v>0</v>
      </c>
      <c r="G136" s="1">
        <v>0</v>
      </c>
      <c r="H136" s="1">
        <v>0</v>
      </c>
      <c r="I136" s="1">
        <v>0</v>
      </c>
      <c r="J136" s="1">
        <v>0</v>
      </c>
      <c r="K136" s="1">
        <v>0</v>
      </c>
      <c r="L136" s="1">
        <v>0</v>
      </c>
      <c r="M136" s="1">
        <v>0</v>
      </c>
      <c r="N136" s="1">
        <v>0</v>
      </c>
      <c r="O136" s="1">
        <v>0</v>
      </c>
      <c r="P136" s="1">
        <v>0</v>
      </c>
      <c r="Q136" s="1">
        <v>0</v>
      </c>
      <c r="R136" s="1">
        <v>0</v>
      </c>
      <c r="S136" s="1">
        <v>0</v>
      </c>
      <c r="T136" s="1">
        <v>0</v>
      </c>
      <c r="U136" s="1">
        <v>0</v>
      </c>
      <c r="V136" s="1">
        <v>0</v>
      </c>
      <c r="W136" s="1">
        <v>0</v>
      </c>
      <c r="X136" s="1">
        <v>0</v>
      </c>
      <c r="Y136" s="1">
        <v>0</v>
      </c>
      <c r="Z136" s="1">
        <v>0</v>
      </c>
      <c r="AA136" s="1">
        <v>0</v>
      </c>
      <c r="AB136" s="1">
        <v>0</v>
      </c>
      <c r="AC136" s="1">
        <v>0</v>
      </c>
      <c r="AD136" s="1">
        <v>0</v>
      </c>
      <c r="AE136" s="1">
        <v>0</v>
      </c>
      <c r="AF136" s="1">
        <v>0</v>
      </c>
      <c r="AG136" s="1">
        <v>0</v>
      </c>
      <c r="AH136" s="1">
        <v>0</v>
      </c>
      <c r="AI136" s="1">
        <v>0</v>
      </c>
      <c r="AJ136" s="1">
        <v>0</v>
      </c>
      <c r="AK136" s="1">
        <v>0</v>
      </c>
      <c r="AL136" s="1">
        <v>0</v>
      </c>
      <c r="AM136" s="1">
        <v>0</v>
      </c>
      <c r="AN136" s="1">
        <v>0</v>
      </c>
      <c r="AO136" s="1">
        <v>0</v>
      </c>
      <c r="AP136" s="1">
        <v>0</v>
      </c>
      <c r="AQ136" s="1">
        <v>0</v>
      </c>
      <c r="AR136" s="1">
        <v>0</v>
      </c>
      <c r="AS136" s="1">
        <v>0</v>
      </c>
      <c r="AT136" s="1">
        <v>0</v>
      </c>
      <c r="AU136" s="1">
        <v>0</v>
      </c>
      <c r="AV136" s="1">
        <v>0</v>
      </c>
    </row>
    <row r="137" spans="1:48" x14ac:dyDescent="0.35">
      <c r="A137" t="s">
        <v>575</v>
      </c>
      <c r="B137" t="s">
        <v>576</v>
      </c>
      <c r="C137" s="1">
        <v>0</v>
      </c>
      <c r="D137" s="1">
        <v>0</v>
      </c>
      <c r="E137" s="1">
        <v>0</v>
      </c>
      <c r="F137" s="1">
        <v>0</v>
      </c>
      <c r="G137" s="1">
        <v>0</v>
      </c>
      <c r="H137" s="1">
        <v>0</v>
      </c>
      <c r="I137" s="1">
        <v>0</v>
      </c>
      <c r="J137" s="1">
        <v>0</v>
      </c>
      <c r="K137" s="1">
        <v>0</v>
      </c>
      <c r="L137" s="1">
        <v>0</v>
      </c>
      <c r="M137" s="1">
        <v>0</v>
      </c>
      <c r="N137" s="1">
        <v>0</v>
      </c>
      <c r="O137" s="1">
        <v>0</v>
      </c>
      <c r="P137" s="1">
        <v>0</v>
      </c>
      <c r="Q137" s="1">
        <v>0</v>
      </c>
      <c r="R137" s="1">
        <v>0</v>
      </c>
      <c r="S137" s="1">
        <v>0</v>
      </c>
      <c r="T137" s="1">
        <v>0</v>
      </c>
      <c r="U137" s="1">
        <v>0</v>
      </c>
      <c r="V137" s="1">
        <v>0</v>
      </c>
      <c r="W137" s="1">
        <v>0</v>
      </c>
      <c r="X137" s="1">
        <v>0</v>
      </c>
      <c r="Y137" s="1">
        <v>0</v>
      </c>
      <c r="Z137" s="1">
        <v>0</v>
      </c>
      <c r="AA137" s="1">
        <v>0</v>
      </c>
      <c r="AB137" s="1">
        <v>0</v>
      </c>
      <c r="AC137" s="1">
        <v>0</v>
      </c>
      <c r="AD137" s="1">
        <v>0</v>
      </c>
      <c r="AE137" s="1">
        <v>0</v>
      </c>
      <c r="AF137" s="1">
        <v>0</v>
      </c>
      <c r="AG137" s="1">
        <v>0</v>
      </c>
      <c r="AH137" s="1">
        <v>0</v>
      </c>
      <c r="AI137" s="1">
        <v>0</v>
      </c>
      <c r="AJ137" s="1">
        <v>0</v>
      </c>
      <c r="AK137" s="1">
        <v>0</v>
      </c>
      <c r="AL137" s="1">
        <v>0</v>
      </c>
      <c r="AM137" s="1">
        <v>0</v>
      </c>
      <c r="AN137" s="1">
        <v>0</v>
      </c>
      <c r="AO137" s="1">
        <v>0</v>
      </c>
      <c r="AP137" s="1">
        <v>0</v>
      </c>
      <c r="AQ137" s="1">
        <v>0</v>
      </c>
      <c r="AR137" s="1">
        <v>0</v>
      </c>
      <c r="AS137" s="1">
        <v>0</v>
      </c>
      <c r="AT137" s="1">
        <v>0</v>
      </c>
      <c r="AU137" s="1">
        <v>0</v>
      </c>
      <c r="AV137" s="1">
        <v>0</v>
      </c>
    </row>
    <row r="138" spans="1:48" x14ac:dyDescent="0.35">
      <c r="A138" t="s">
        <v>577</v>
      </c>
      <c r="B138" t="s">
        <v>578</v>
      </c>
      <c r="C138" s="1">
        <v>0</v>
      </c>
      <c r="D138" s="1">
        <v>0</v>
      </c>
      <c r="E138" s="1">
        <v>0</v>
      </c>
      <c r="F138" s="1">
        <v>0</v>
      </c>
      <c r="G138" s="1">
        <v>0</v>
      </c>
      <c r="H138" s="1">
        <v>0</v>
      </c>
      <c r="I138" s="1">
        <v>0</v>
      </c>
      <c r="J138" s="1">
        <v>0</v>
      </c>
      <c r="K138" s="1">
        <v>0</v>
      </c>
      <c r="L138" s="1">
        <v>0</v>
      </c>
      <c r="M138" s="1">
        <v>0</v>
      </c>
      <c r="N138" s="1">
        <v>0</v>
      </c>
      <c r="O138" s="1">
        <v>0</v>
      </c>
      <c r="P138" s="1">
        <v>0</v>
      </c>
      <c r="Q138" s="1">
        <v>0</v>
      </c>
      <c r="R138" s="1">
        <v>0</v>
      </c>
      <c r="S138" s="1">
        <v>0</v>
      </c>
      <c r="T138" s="1">
        <v>0</v>
      </c>
      <c r="U138" s="1">
        <v>0</v>
      </c>
      <c r="V138" s="1">
        <v>0</v>
      </c>
      <c r="W138" s="1">
        <v>0</v>
      </c>
      <c r="X138" s="1">
        <v>0</v>
      </c>
      <c r="Y138" s="1">
        <v>0</v>
      </c>
      <c r="Z138" s="1">
        <v>0</v>
      </c>
      <c r="AA138" s="1">
        <v>0</v>
      </c>
      <c r="AB138" s="1">
        <v>0</v>
      </c>
      <c r="AC138" s="1">
        <v>0</v>
      </c>
      <c r="AD138" s="1">
        <v>0</v>
      </c>
      <c r="AE138" s="1">
        <v>0</v>
      </c>
      <c r="AF138" s="1">
        <v>0</v>
      </c>
      <c r="AG138" s="1">
        <v>0</v>
      </c>
      <c r="AH138" s="1">
        <v>0</v>
      </c>
      <c r="AI138" s="1">
        <v>0</v>
      </c>
      <c r="AJ138" s="1">
        <v>0</v>
      </c>
      <c r="AK138" s="1">
        <v>0</v>
      </c>
      <c r="AL138" s="1">
        <v>0</v>
      </c>
      <c r="AM138" s="1">
        <v>0</v>
      </c>
      <c r="AN138" s="1">
        <v>0</v>
      </c>
      <c r="AO138" s="1">
        <v>0</v>
      </c>
      <c r="AP138" s="1">
        <v>0</v>
      </c>
      <c r="AQ138" s="1">
        <v>0</v>
      </c>
      <c r="AR138" s="1">
        <v>0</v>
      </c>
      <c r="AS138" s="1">
        <v>0</v>
      </c>
      <c r="AT138" s="1">
        <v>0</v>
      </c>
      <c r="AU138" s="1">
        <v>0</v>
      </c>
      <c r="AV138" s="1">
        <v>0</v>
      </c>
    </row>
    <row r="139" spans="1:48" x14ac:dyDescent="0.35">
      <c r="A139" t="s">
        <v>579</v>
      </c>
      <c r="B139" t="s">
        <v>580</v>
      </c>
      <c r="C139" s="1">
        <v>0</v>
      </c>
      <c r="D139" s="1">
        <v>0</v>
      </c>
      <c r="E139" s="1">
        <v>0</v>
      </c>
      <c r="F139" s="1">
        <v>0</v>
      </c>
      <c r="G139" s="1">
        <v>0</v>
      </c>
      <c r="H139" s="1">
        <v>0</v>
      </c>
      <c r="I139" s="1">
        <v>0</v>
      </c>
      <c r="J139" s="1">
        <v>0</v>
      </c>
      <c r="K139" s="1">
        <v>0</v>
      </c>
      <c r="L139" s="1">
        <v>0</v>
      </c>
      <c r="M139" s="1">
        <v>0</v>
      </c>
      <c r="N139" s="1">
        <v>0</v>
      </c>
      <c r="O139" s="1">
        <v>0</v>
      </c>
      <c r="P139" s="1">
        <v>0</v>
      </c>
      <c r="Q139" s="1">
        <v>0</v>
      </c>
      <c r="R139" s="1">
        <v>0</v>
      </c>
      <c r="S139" s="1">
        <v>0</v>
      </c>
      <c r="T139" s="1">
        <v>0</v>
      </c>
      <c r="U139" s="1">
        <v>0</v>
      </c>
      <c r="V139" s="1">
        <v>0</v>
      </c>
      <c r="W139" s="1">
        <v>0</v>
      </c>
      <c r="X139" s="1">
        <v>0</v>
      </c>
      <c r="Y139" s="1">
        <v>0</v>
      </c>
      <c r="Z139" s="1">
        <v>0</v>
      </c>
      <c r="AA139" s="1">
        <v>0</v>
      </c>
      <c r="AB139" s="1">
        <v>0</v>
      </c>
      <c r="AC139" s="1">
        <v>0</v>
      </c>
      <c r="AD139" s="1">
        <v>0</v>
      </c>
      <c r="AE139" s="1">
        <v>0</v>
      </c>
      <c r="AF139" s="1">
        <v>0</v>
      </c>
      <c r="AG139" s="1">
        <v>0</v>
      </c>
      <c r="AH139" s="1">
        <v>0</v>
      </c>
      <c r="AI139" s="1">
        <v>0</v>
      </c>
      <c r="AJ139" s="1">
        <v>0</v>
      </c>
      <c r="AK139" s="1">
        <v>0</v>
      </c>
      <c r="AL139" s="1">
        <v>0</v>
      </c>
      <c r="AM139" s="1">
        <v>0</v>
      </c>
      <c r="AN139" s="1">
        <v>0</v>
      </c>
      <c r="AO139" s="1">
        <v>0</v>
      </c>
      <c r="AP139" s="1">
        <v>0</v>
      </c>
      <c r="AQ139" s="1">
        <v>0</v>
      </c>
      <c r="AR139" s="1">
        <v>0</v>
      </c>
      <c r="AS139" s="1">
        <v>0</v>
      </c>
      <c r="AT139" s="1">
        <v>0</v>
      </c>
      <c r="AU139" s="1">
        <v>0</v>
      </c>
      <c r="AV139" s="1">
        <v>0</v>
      </c>
    </row>
    <row r="140" spans="1:48" x14ac:dyDescent="0.35">
      <c r="A140" t="s">
        <v>581</v>
      </c>
      <c r="B140" t="s">
        <v>582</v>
      </c>
      <c r="C140" s="1">
        <v>0</v>
      </c>
      <c r="D140" s="1">
        <v>0</v>
      </c>
      <c r="E140" s="1">
        <v>0</v>
      </c>
      <c r="F140" s="1">
        <v>0</v>
      </c>
      <c r="G140" s="1">
        <v>0</v>
      </c>
      <c r="H140" s="1">
        <v>0</v>
      </c>
      <c r="I140" s="1">
        <v>0</v>
      </c>
      <c r="J140" s="1">
        <v>0</v>
      </c>
      <c r="K140" s="1">
        <v>0</v>
      </c>
      <c r="L140" s="1">
        <v>0</v>
      </c>
      <c r="M140" s="1">
        <v>0</v>
      </c>
      <c r="N140" s="1">
        <v>0</v>
      </c>
      <c r="O140" s="1">
        <v>0</v>
      </c>
      <c r="P140" s="1">
        <v>0</v>
      </c>
      <c r="Q140" s="1">
        <v>0</v>
      </c>
      <c r="R140" s="1">
        <v>0</v>
      </c>
      <c r="S140" s="1">
        <v>0</v>
      </c>
      <c r="T140" s="1">
        <v>0</v>
      </c>
      <c r="U140" s="1">
        <v>0</v>
      </c>
      <c r="V140" s="1">
        <v>0</v>
      </c>
      <c r="W140" s="1">
        <v>0</v>
      </c>
      <c r="X140" s="1">
        <v>0</v>
      </c>
      <c r="Y140" s="1">
        <v>0</v>
      </c>
      <c r="Z140" s="1">
        <v>0</v>
      </c>
      <c r="AA140" s="1">
        <v>0</v>
      </c>
      <c r="AB140" s="1">
        <v>0</v>
      </c>
      <c r="AC140" s="1">
        <v>0</v>
      </c>
      <c r="AD140" s="1">
        <v>0</v>
      </c>
      <c r="AE140" s="1">
        <v>0</v>
      </c>
      <c r="AF140" s="1">
        <v>0</v>
      </c>
      <c r="AG140" s="1">
        <v>0</v>
      </c>
      <c r="AH140" s="1">
        <v>0</v>
      </c>
      <c r="AI140" s="1">
        <v>0</v>
      </c>
      <c r="AJ140" s="1">
        <v>0</v>
      </c>
      <c r="AK140" s="1">
        <v>0</v>
      </c>
      <c r="AL140" s="1">
        <v>0</v>
      </c>
      <c r="AM140" s="1">
        <v>0</v>
      </c>
      <c r="AN140" s="1">
        <v>0</v>
      </c>
      <c r="AO140" s="1">
        <v>0</v>
      </c>
      <c r="AP140" s="1">
        <v>0</v>
      </c>
      <c r="AQ140" s="1">
        <v>0</v>
      </c>
      <c r="AR140" s="1">
        <v>0</v>
      </c>
      <c r="AS140" s="1">
        <v>0</v>
      </c>
      <c r="AT140" s="1">
        <v>0</v>
      </c>
      <c r="AU140" s="1">
        <v>0</v>
      </c>
      <c r="AV140" s="1">
        <v>0</v>
      </c>
    </row>
    <row r="141" spans="1:48" x14ac:dyDescent="0.35">
      <c r="A141" t="s">
        <v>583</v>
      </c>
      <c r="B141" t="s">
        <v>584</v>
      </c>
      <c r="C141" s="1">
        <v>0</v>
      </c>
      <c r="D141" s="1">
        <v>0</v>
      </c>
      <c r="E141" s="1">
        <v>0</v>
      </c>
      <c r="F141" s="1">
        <v>0</v>
      </c>
      <c r="G141" s="1">
        <v>0</v>
      </c>
      <c r="H141" s="1">
        <v>0</v>
      </c>
      <c r="I141" s="1">
        <v>0</v>
      </c>
      <c r="J141" s="1">
        <v>0</v>
      </c>
      <c r="K141" s="1">
        <v>0</v>
      </c>
      <c r="L141" s="1">
        <v>0</v>
      </c>
      <c r="M141" s="1">
        <v>0</v>
      </c>
      <c r="N141" s="1">
        <v>0</v>
      </c>
      <c r="O141" s="1">
        <v>0</v>
      </c>
      <c r="P141" s="1">
        <v>0</v>
      </c>
      <c r="Q141" s="1">
        <v>0</v>
      </c>
      <c r="R141" s="1">
        <v>0</v>
      </c>
      <c r="S141" s="1">
        <v>0</v>
      </c>
      <c r="T141" s="1">
        <v>0</v>
      </c>
      <c r="U141" s="1">
        <v>0</v>
      </c>
      <c r="V141" s="1">
        <v>0</v>
      </c>
      <c r="W141" s="1">
        <v>0</v>
      </c>
      <c r="X141" s="1">
        <v>0</v>
      </c>
      <c r="Y141" s="1">
        <v>0</v>
      </c>
      <c r="Z141" s="1">
        <v>0</v>
      </c>
      <c r="AA141" s="1">
        <v>0</v>
      </c>
      <c r="AB141" s="1">
        <v>0</v>
      </c>
      <c r="AC141" s="1">
        <v>0</v>
      </c>
      <c r="AD141" s="1">
        <v>0</v>
      </c>
      <c r="AE141" s="1">
        <v>0</v>
      </c>
      <c r="AF141" s="1">
        <v>0</v>
      </c>
      <c r="AG141" s="1">
        <v>0</v>
      </c>
      <c r="AH141" s="1">
        <v>0</v>
      </c>
      <c r="AI141" s="1">
        <v>0</v>
      </c>
      <c r="AJ141" s="1">
        <v>0</v>
      </c>
      <c r="AK141" s="1">
        <v>0</v>
      </c>
      <c r="AL141" s="1">
        <v>0</v>
      </c>
      <c r="AM141" s="1">
        <v>0</v>
      </c>
      <c r="AN141" s="1">
        <v>0</v>
      </c>
      <c r="AO141" s="1">
        <v>0</v>
      </c>
      <c r="AP141" s="1">
        <v>0</v>
      </c>
      <c r="AQ141" s="1">
        <v>0</v>
      </c>
      <c r="AR141" s="1">
        <v>0</v>
      </c>
      <c r="AS141" s="1">
        <v>0</v>
      </c>
      <c r="AT141" s="1">
        <v>0</v>
      </c>
      <c r="AU141" s="1">
        <v>0</v>
      </c>
      <c r="AV141" s="1">
        <v>0</v>
      </c>
    </row>
    <row r="142" spans="1:48" x14ac:dyDescent="0.35">
      <c r="A142" t="s">
        <v>586</v>
      </c>
      <c r="B142" t="s">
        <v>587</v>
      </c>
      <c r="C142" s="1">
        <v>0</v>
      </c>
      <c r="D142" s="1">
        <v>0</v>
      </c>
      <c r="E142" s="1">
        <v>0</v>
      </c>
      <c r="F142" s="1">
        <v>0</v>
      </c>
      <c r="G142" s="1">
        <v>0</v>
      </c>
      <c r="H142" s="1">
        <v>0</v>
      </c>
      <c r="I142" s="1">
        <v>0</v>
      </c>
      <c r="J142" s="1">
        <v>0</v>
      </c>
      <c r="K142" s="1">
        <v>0</v>
      </c>
      <c r="L142" s="1">
        <v>0</v>
      </c>
      <c r="M142" s="1">
        <v>0</v>
      </c>
      <c r="N142" s="1">
        <v>0</v>
      </c>
      <c r="O142" s="1">
        <v>0</v>
      </c>
      <c r="P142" s="1">
        <v>0</v>
      </c>
      <c r="Q142" s="1">
        <v>0</v>
      </c>
      <c r="R142" s="1">
        <v>0</v>
      </c>
      <c r="S142" s="1">
        <v>0</v>
      </c>
      <c r="T142" s="1">
        <v>0</v>
      </c>
      <c r="U142" s="1">
        <v>0</v>
      </c>
      <c r="V142" s="1">
        <v>0</v>
      </c>
      <c r="W142" s="1">
        <v>0</v>
      </c>
      <c r="X142" s="1">
        <v>0</v>
      </c>
      <c r="Y142" s="1">
        <v>0</v>
      </c>
      <c r="Z142" s="1">
        <v>0</v>
      </c>
      <c r="AA142" s="1">
        <v>0</v>
      </c>
      <c r="AB142" s="1">
        <v>0</v>
      </c>
      <c r="AC142" s="1">
        <v>0</v>
      </c>
      <c r="AD142" s="1">
        <v>0</v>
      </c>
      <c r="AE142" s="1">
        <v>0</v>
      </c>
      <c r="AF142" s="1">
        <v>0</v>
      </c>
      <c r="AG142" s="1">
        <v>0</v>
      </c>
      <c r="AH142" s="1">
        <v>0</v>
      </c>
      <c r="AI142" s="1">
        <v>0</v>
      </c>
      <c r="AJ142" s="1">
        <v>0</v>
      </c>
      <c r="AK142" s="1">
        <v>0</v>
      </c>
      <c r="AL142" s="1">
        <v>0</v>
      </c>
      <c r="AM142" s="1">
        <v>0</v>
      </c>
      <c r="AN142" s="1">
        <v>0</v>
      </c>
      <c r="AO142" s="1">
        <v>0</v>
      </c>
      <c r="AP142" s="1">
        <v>0</v>
      </c>
      <c r="AQ142" s="1">
        <v>0</v>
      </c>
      <c r="AR142" s="1">
        <v>0</v>
      </c>
      <c r="AS142" s="1">
        <v>0</v>
      </c>
      <c r="AT142" s="1">
        <v>0</v>
      </c>
      <c r="AU142" s="1">
        <v>0</v>
      </c>
      <c r="AV142" s="1">
        <v>0</v>
      </c>
    </row>
    <row r="143" spans="1:48" x14ac:dyDescent="0.35">
      <c r="A143" t="s">
        <v>588</v>
      </c>
      <c r="B143" t="s">
        <v>589</v>
      </c>
      <c r="C143" s="1">
        <v>0</v>
      </c>
      <c r="D143" s="1">
        <v>0</v>
      </c>
      <c r="E143" s="1">
        <v>0</v>
      </c>
      <c r="F143" s="1">
        <v>0</v>
      </c>
      <c r="G143" s="1">
        <v>0</v>
      </c>
      <c r="H143" s="1">
        <v>0</v>
      </c>
      <c r="I143" s="1">
        <v>0</v>
      </c>
      <c r="J143" s="1">
        <v>0</v>
      </c>
      <c r="K143" s="1">
        <v>0</v>
      </c>
      <c r="L143" s="1">
        <v>0</v>
      </c>
      <c r="M143" s="1">
        <v>0</v>
      </c>
      <c r="N143" s="1">
        <v>0</v>
      </c>
      <c r="O143" s="1">
        <v>0</v>
      </c>
      <c r="P143" s="1">
        <v>0</v>
      </c>
      <c r="Q143" s="1">
        <v>0</v>
      </c>
      <c r="R143" s="1">
        <v>0</v>
      </c>
      <c r="S143" s="1">
        <v>0</v>
      </c>
      <c r="T143" s="1">
        <v>0</v>
      </c>
      <c r="U143" s="1">
        <v>0</v>
      </c>
      <c r="V143" s="1">
        <v>0</v>
      </c>
      <c r="W143" s="1">
        <v>0</v>
      </c>
      <c r="X143" s="1">
        <v>0</v>
      </c>
      <c r="Y143" s="1">
        <v>0</v>
      </c>
      <c r="Z143" s="1">
        <v>0</v>
      </c>
      <c r="AA143" s="1">
        <v>0</v>
      </c>
      <c r="AB143" s="1">
        <v>0</v>
      </c>
      <c r="AC143" s="1">
        <v>0</v>
      </c>
      <c r="AD143" s="1">
        <v>0</v>
      </c>
      <c r="AE143" s="1">
        <v>0</v>
      </c>
      <c r="AF143" s="1">
        <v>0</v>
      </c>
      <c r="AG143" s="1">
        <v>0</v>
      </c>
      <c r="AH143" s="1">
        <v>0</v>
      </c>
      <c r="AI143" s="1">
        <v>0</v>
      </c>
      <c r="AJ143" s="1">
        <v>0</v>
      </c>
      <c r="AK143" s="1">
        <v>0</v>
      </c>
      <c r="AL143" s="1">
        <v>0</v>
      </c>
      <c r="AM143" s="1">
        <v>0</v>
      </c>
      <c r="AN143" s="1">
        <v>0</v>
      </c>
      <c r="AO143" s="1">
        <v>0</v>
      </c>
      <c r="AP143" s="1">
        <v>0</v>
      </c>
      <c r="AQ143" s="1">
        <v>0</v>
      </c>
      <c r="AR143" s="1">
        <v>0</v>
      </c>
      <c r="AS143" s="1">
        <v>0</v>
      </c>
      <c r="AT143" s="1">
        <v>0</v>
      </c>
      <c r="AU143" s="1">
        <v>0</v>
      </c>
      <c r="AV143" s="1">
        <v>0</v>
      </c>
    </row>
    <row r="144" spans="1:48" x14ac:dyDescent="0.35">
      <c r="A144" t="s">
        <v>590</v>
      </c>
      <c r="B144" t="s">
        <v>591</v>
      </c>
      <c r="C144" s="1">
        <v>0</v>
      </c>
      <c r="D144" s="1">
        <v>0</v>
      </c>
      <c r="E144" s="1">
        <v>0</v>
      </c>
      <c r="F144" s="1">
        <v>0</v>
      </c>
      <c r="G144" s="1">
        <v>0</v>
      </c>
      <c r="H144" s="1">
        <v>0</v>
      </c>
      <c r="I144" s="1">
        <v>0</v>
      </c>
      <c r="J144" s="1">
        <v>0</v>
      </c>
      <c r="K144" s="1">
        <v>0</v>
      </c>
      <c r="L144" s="1">
        <v>0</v>
      </c>
      <c r="M144" s="1">
        <v>0</v>
      </c>
      <c r="N144" s="1">
        <v>0</v>
      </c>
      <c r="O144" s="1">
        <v>0</v>
      </c>
      <c r="P144" s="1">
        <v>0</v>
      </c>
      <c r="Q144" s="1">
        <v>0</v>
      </c>
      <c r="R144" s="1">
        <v>0</v>
      </c>
      <c r="S144" s="1">
        <v>0</v>
      </c>
      <c r="T144" s="1">
        <v>0</v>
      </c>
      <c r="U144" s="1">
        <v>0</v>
      </c>
      <c r="V144" s="1">
        <v>0</v>
      </c>
      <c r="W144" s="1">
        <v>0</v>
      </c>
      <c r="X144" s="1">
        <v>0</v>
      </c>
      <c r="Y144" s="1">
        <v>0</v>
      </c>
      <c r="Z144" s="1">
        <v>0</v>
      </c>
      <c r="AA144" s="1">
        <v>0</v>
      </c>
      <c r="AB144" s="1">
        <v>0</v>
      </c>
      <c r="AC144" s="1">
        <v>0</v>
      </c>
      <c r="AD144" s="1">
        <v>0</v>
      </c>
      <c r="AE144" s="1">
        <v>0</v>
      </c>
      <c r="AF144" s="1">
        <v>0</v>
      </c>
      <c r="AG144" s="1">
        <v>0</v>
      </c>
      <c r="AH144" s="1">
        <v>0</v>
      </c>
      <c r="AI144" s="1">
        <v>0</v>
      </c>
      <c r="AJ144" s="1">
        <v>0</v>
      </c>
      <c r="AK144" s="1">
        <v>0</v>
      </c>
      <c r="AL144" s="1">
        <v>0</v>
      </c>
      <c r="AM144" s="1">
        <v>0</v>
      </c>
      <c r="AN144" s="1">
        <v>0</v>
      </c>
      <c r="AO144" s="1">
        <v>0</v>
      </c>
      <c r="AP144" s="1">
        <v>0</v>
      </c>
      <c r="AQ144" s="1">
        <v>0</v>
      </c>
      <c r="AR144" s="1">
        <v>0</v>
      </c>
      <c r="AS144" s="1">
        <v>0</v>
      </c>
      <c r="AT144" s="1">
        <v>0</v>
      </c>
      <c r="AU144" s="1">
        <v>0</v>
      </c>
      <c r="AV144" s="1">
        <v>0</v>
      </c>
    </row>
    <row r="145" spans="1:48" x14ac:dyDescent="0.35">
      <c r="A145" t="s">
        <v>592</v>
      </c>
      <c r="B145" t="s">
        <v>593</v>
      </c>
      <c r="C145" s="1">
        <v>0</v>
      </c>
      <c r="D145" s="1">
        <v>0</v>
      </c>
      <c r="E145" s="1">
        <v>0</v>
      </c>
      <c r="F145" s="1">
        <v>0</v>
      </c>
      <c r="G145" s="1">
        <v>0</v>
      </c>
      <c r="H145" s="1">
        <v>0</v>
      </c>
      <c r="I145" s="1">
        <v>0</v>
      </c>
      <c r="J145" s="1">
        <v>0</v>
      </c>
      <c r="K145" s="1">
        <v>0</v>
      </c>
      <c r="L145" s="1">
        <v>0</v>
      </c>
      <c r="M145" s="1">
        <v>0</v>
      </c>
      <c r="N145" s="1">
        <v>0</v>
      </c>
      <c r="O145" s="1">
        <v>0</v>
      </c>
      <c r="P145" s="1">
        <v>0</v>
      </c>
      <c r="Q145" s="1">
        <v>0</v>
      </c>
      <c r="R145" s="1">
        <v>0</v>
      </c>
      <c r="S145" s="1">
        <v>0</v>
      </c>
      <c r="T145" s="1">
        <v>0</v>
      </c>
      <c r="U145" s="1">
        <v>0</v>
      </c>
      <c r="V145" s="1">
        <v>0</v>
      </c>
      <c r="W145" s="1">
        <v>0</v>
      </c>
      <c r="X145" s="1">
        <v>0</v>
      </c>
      <c r="Y145" s="1">
        <v>0</v>
      </c>
      <c r="Z145" s="1">
        <v>0</v>
      </c>
      <c r="AA145" s="1">
        <v>0</v>
      </c>
      <c r="AB145" s="1">
        <v>0</v>
      </c>
      <c r="AC145" s="1">
        <v>0</v>
      </c>
      <c r="AD145" s="1">
        <v>0</v>
      </c>
      <c r="AE145" s="1">
        <v>0</v>
      </c>
      <c r="AF145" s="1">
        <v>0</v>
      </c>
      <c r="AG145" s="1">
        <v>0</v>
      </c>
      <c r="AH145" s="1">
        <v>0</v>
      </c>
      <c r="AI145" s="1">
        <v>0</v>
      </c>
      <c r="AJ145" s="1">
        <v>0</v>
      </c>
      <c r="AK145" s="1">
        <v>0</v>
      </c>
      <c r="AL145" s="1">
        <v>0</v>
      </c>
      <c r="AM145" s="1">
        <v>0</v>
      </c>
      <c r="AN145" s="1">
        <v>0</v>
      </c>
      <c r="AO145" s="1">
        <v>0</v>
      </c>
      <c r="AP145" s="1">
        <v>0</v>
      </c>
      <c r="AQ145" s="1">
        <v>0</v>
      </c>
      <c r="AR145" s="1">
        <v>0</v>
      </c>
      <c r="AS145" s="1">
        <v>0</v>
      </c>
      <c r="AT145" s="1">
        <v>0</v>
      </c>
      <c r="AU145" s="1">
        <v>0</v>
      </c>
      <c r="AV145" s="1">
        <v>0</v>
      </c>
    </row>
    <row r="146" spans="1:48" x14ac:dyDescent="0.35">
      <c r="A146" t="s">
        <v>595</v>
      </c>
      <c r="B146" t="s">
        <v>596</v>
      </c>
      <c r="C146" s="1">
        <v>0</v>
      </c>
      <c r="D146" s="1">
        <v>0</v>
      </c>
      <c r="E146" s="1">
        <v>0</v>
      </c>
      <c r="F146" s="1">
        <v>0</v>
      </c>
      <c r="G146" s="1">
        <v>0</v>
      </c>
      <c r="H146" s="1">
        <v>0</v>
      </c>
      <c r="I146" s="1">
        <v>0</v>
      </c>
      <c r="J146" s="1">
        <v>0</v>
      </c>
      <c r="K146" s="1">
        <v>0</v>
      </c>
      <c r="L146" s="1">
        <v>0</v>
      </c>
      <c r="M146" s="1">
        <v>0</v>
      </c>
      <c r="N146" s="1">
        <v>0</v>
      </c>
      <c r="O146" s="1">
        <v>0</v>
      </c>
      <c r="P146" s="1">
        <v>0</v>
      </c>
      <c r="Q146" s="1">
        <v>0</v>
      </c>
      <c r="R146" s="1">
        <v>0</v>
      </c>
      <c r="S146" s="1">
        <v>0</v>
      </c>
      <c r="T146" s="1">
        <v>0</v>
      </c>
      <c r="U146" s="1">
        <v>0</v>
      </c>
      <c r="V146" s="1">
        <v>0</v>
      </c>
      <c r="W146" s="1">
        <v>0</v>
      </c>
      <c r="X146" s="1">
        <v>0</v>
      </c>
      <c r="Y146" s="1">
        <v>0</v>
      </c>
      <c r="Z146" s="1">
        <v>0</v>
      </c>
      <c r="AA146" s="1">
        <v>0</v>
      </c>
      <c r="AB146" s="1">
        <v>0</v>
      </c>
      <c r="AC146" s="1">
        <v>0</v>
      </c>
      <c r="AD146" s="1">
        <v>0</v>
      </c>
      <c r="AE146" s="1">
        <v>0</v>
      </c>
      <c r="AF146" s="1">
        <v>0</v>
      </c>
      <c r="AG146" s="1">
        <v>0</v>
      </c>
      <c r="AH146" s="1">
        <v>0</v>
      </c>
      <c r="AI146" s="1">
        <v>0</v>
      </c>
      <c r="AJ146" s="1">
        <v>0</v>
      </c>
      <c r="AK146" s="1">
        <v>0</v>
      </c>
      <c r="AL146" s="1">
        <v>0</v>
      </c>
      <c r="AM146" s="1">
        <v>0</v>
      </c>
      <c r="AN146" s="1">
        <v>0</v>
      </c>
      <c r="AO146" s="1">
        <v>0</v>
      </c>
      <c r="AP146" s="1">
        <v>0</v>
      </c>
      <c r="AQ146" s="1">
        <v>0</v>
      </c>
      <c r="AR146" s="1">
        <v>0</v>
      </c>
      <c r="AS146" s="1">
        <v>0</v>
      </c>
      <c r="AT146" s="1">
        <v>0</v>
      </c>
      <c r="AU146" s="1">
        <v>0</v>
      </c>
      <c r="AV146" s="1">
        <v>0</v>
      </c>
    </row>
    <row r="147" spans="1:48" x14ac:dyDescent="0.35">
      <c r="A147" t="s">
        <v>597</v>
      </c>
      <c r="B147" t="s">
        <v>598</v>
      </c>
      <c r="C147" s="1">
        <v>0</v>
      </c>
      <c r="D147" s="1">
        <v>0</v>
      </c>
      <c r="E147" s="1">
        <v>0</v>
      </c>
      <c r="F147" s="1">
        <v>0</v>
      </c>
      <c r="G147" s="1">
        <v>0</v>
      </c>
      <c r="H147" s="1">
        <v>0</v>
      </c>
      <c r="I147" s="1">
        <v>0</v>
      </c>
      <c r="J147" s="1">
        <v>0</v>
      </c>
      <c r="K147" s="1">
        <v>0</v>
      </c>
      <c r="L147" s="1">
        <v>0</v>
      </c>
      <c r="M147" s="1">
        <v>0</v>
      </c>
      <c r="N147" s="1">
        <v>0</v>
      </c>
      <c r="O147" s="1">
        <v>0</v>
      </c>
      <c r="P147" s="1">
        <v>0</v>
      </c>
      <c r="Q147" s="1">
        <v>0</v>
      </c>
      <c r="R147" s="1">
        <v>0</v>
      </c>
      <c r="S147" s="1">
        <v>0</v>
      </c>
      <c r="T147" s="1">
        <v>0</v>
      </c>
      <c r="U147" s="1">
        <v>0</v>
      </c>
      <c r="V147" s="1">
        <v>0</v>
      </c>
      <c r="W147" s="1">
        <v>0</v>
      </c>
      <c r="X147" s="1">
        <v>0</v>
      </c>
      <c r="Y147" s="1">
        <v>0</v>
      </c>
      <c r="Z147" s="1">
        <v>0</v>
      </c>
      <c r="AA147" s="1">
        <v>0</v>
      </c>
      <c r="AB147" s="1">
        <v>0</v>
      </c>
      <c r="AC147" s="1">
        <v>0</v>
      </c>
      <c r="AD147" s="1">
        <v>0</v>
      </c>
      <c r="AE147" s="1">
        <v>0</v>
      </c>
      <c r="AF147" s="1">
        <v>0</v>
      </c>
      <c r="AG147" s="1">
        <v>0</v>
      </c>
      <c r="AH147" s="1">
        <v>0</v>
      </c>
      <c r="AI147" s="1">
        <v>0</v>
      </c>
      <c r="AJ147" s="1">
        <v>0</v>
      </c>
      <c r="AK147" s="1">
        <v>0</v>
      </c>
      <c r="AL147" s="1">
        <v>0</v>
      </c>
      <c r="AM147" s="1">
        <v>0</v>
      </c>
      <c r="AN147" s="1">
        <v>0</v>
      </c>
      <c r="AO147" s="1">
        <v>0</v>
      </c>
      <c r="AP147" s="1">
        <v>0</v>
      </c>
      <c r="AQ147" s="1">
        <v>0</v>
      </c>
      <c r="AR147" s="1">
        <v>0</v>
      </c>
      <c r="AS147" s="1">
        <v>0</v>
      </c>
      <c r="AT147" s="1">
        <v>0</v>
      </c>
      <c r="AU147" s="1">
        <v>0</v>
      </c>
      <c r="AV147" s="1">
        <v>0</v>
      </c>
    </row>
    <row r="148" spans="1:48" x14ac:dyDescent="0.35">
      <c r="A148" t="s">
        <v>599</v>
      </c>
      <c r="B148" t="s">
        <v>600</v>
      </c>
      <c r="C148" s="1">
        <v>0</v>
      </c>
      <c r="D148" s="1">
        <v>0</v>
      </c>
      <c r="E148" s="1">
        <v>0</v>
      </c>
      <c r="F148" s="1">
        <v>0</v>
      </c>
      <c r="G148" s="1">
        <v>0</v>
      </c>
      <c r="H148" s="1">
        <v>0</v>
      </c>
      <c r="I148" s="1">
        <v>0</v>
      </c>
      <c r="J148" s="1">
        <v>0</v>
      </c>
      <c r="K148" s="1">
        <v>0</v>
      </c>
      <c r="L148" s="1">
        <v>0</v>
      </c>
      <c r="M148" s="1">
        <v>0</v>
      </c>
      <c r="N148" s="1">
        <v>0</v>
      </c>
      <c r="O148" s="1">
        <v>0</v>
      </c>
      <c r="P148" s="1">
        <v>0</v>
      </c>
      <c r="Q148" s="1">
        <v>0</v>
      </c>
      <c r="R148" s="1">
        <v>0</v>
      </c>
      <c r="S148" s="1">
        <v>0</v>
      </c>
      <c r="T148" s="1">
        <v>0</v>
      </c>
      <c r="U148" s="1">
        <v>0</v>
      </c>
      <c r="V148" s="1">
        <v>0</v>
      </c>
      <c r="W148" s="1">
        <v>0</v>
      </c>
      <c r="X148" s="1">
        <v>0</v>
      </c>
      <c r="Y148" s="1">
        <v>0</v>
      </c>
      <c r="Z148" s="1">
        <v>0</v>
      </c>
      <c r="AA148" s="1">
        <v>0</v>
      </c>
      <c r="AB148" s="1">
        <v>0</v>
      </c>
      <c r="AC148" s="1">
        <v>0</v>
      </c>
      <c r="AD148" s="1">
        <v>0</v>
      </c>
      <c r="AE148" s="1">
        <v>0</v>
      </c>
      <c r="AF148" s="1">
        <v>0</v>
      </c>
      <c r="AG148" s="1">
        <v>0</v>
      </c>
      <c r="AH148" s="1">
        <v>0</v>
      </c>
      <c r="AI148" s="1">
        <v>0</v>
      </c>
      <c r="AJ148" s="1">
        <v>0</v>
      </c>
      <c r="AK148" s="1">
        <v>0</v>
      </c>
      <c r="AL148" s="1">
        <v>0</v>
      </c>
      <c r="AM148" s="1">
        <v>0</v>
      </c>
      <c r="AN148" s="1">
        <v>0</v>
      </c>
      <c r="AO148" s="1">
        <v>0</v>
      </c>
      <c r="AP148" s="1">
        <v>0</v>
      </c>
      <c r="AQ148" s="1">
        <v>0</v>
      </c>
      <c r="AR148" s="1">
        <v>0</v>
      </c>
      <c r="AS148" s="1">
        <v>0</v>
      </c>
      <c r="AT148" s="1">
        <v>0</v>
      </c>
      <c r="AU148" s="1">
        <v>0</v>
      </c>
      <c r="AV148" s="1">
        <v>0</v>
      </c>
    </row>
    <row r="149" spans="1:48" x14ac:dyDescent="0.35">
      <c r="A149" t="s">
        <v>601</v>
      </c>
      <c r="B149" t="s">
        <v>602</v>
      </c>
      <c r="C149" s="1">
        <v>0</v>
      </c>
      <c r="D149" s="1">
        <v>0</v>
      </c>
      <c r="E149" s="1">
        <v>0</v>
      </c>
      <c r="F149" s="1">
        <v>0</v>
      </c>
      <c r="G149" s="1">
        <v>0</v>
      </c>
      <c r="H149" s="1">
        <v>0</v>
      </c>
      <c r="I149" s="1">
        <v>0</v>
      </c>
      <c r="J149" s="1">
        <v>0</v>
      </c>
      <c r="K149" s="1">
        <v>0</v>
      </c>
      <c r="L149" s="1">
        <v>0</v>
      </c>
      <c r="M149" s="1">
        <v>0</v>
      </c>
      <c r="N149" s="1">
        <v>0</v>
      </c>
      <c r="O149" s="1">
        <v>0</v>
      </c>
      <c r="P149" s="1">
        <v>0</v>
      </c>
      <c r="Q149" s="1">
        <v>0</v>
      </c>
      <c r="R149" s="1">
        <v>0</v>
      </c>
      <c r="S149" s="1">
        <v>0</v>
      </c>
      <c r="T149" s="1">
        <v>0</v>
      </c>
      <c r="U149" s="1">
        <v>0</v>
      </c>
      <c r="V149" s="1">
        <v>0</v>
      </c>
      <c r="W149" s="1">
        <v>0</v>
      </c>
      <c r="X149" s="1">
        <v>0</v>
      </c>
      <c r="Y149" s="1">
        <v>0</v>
      </c>
      <c r="Z149" s="1">
        <v>0</v>
      </c>
      <c r="AA149" s="1">
        <v>0</v>
      </c>
      <c r="AB149" s="1">
        <v>0</v>
      </c>
      <c r="AC149" s="1">
        <v>0</v>
      </c>
      <c r="AD149" s="1">
        <v>0</v>
      </c>
      <c r="AE149" s="1">
        <v>0</v>
      </c>
      <c r="AF149" s="1">
        <v>0</v>
      </c>
      <c r="AG149" s="1">
        <v>0</v>
      </c>
      <c r="AH149" s="1">
        <v>0</v>
      </c>
      <c r="AI149" s="1">
        <v>0</v>
      </c>
      <c r="AJ149" s="1">
        <v>0</v>
      </c>
      <c r="AK149" s="1">
        <v>0</v>
      </c>
      <c r="AL149" s="1">
        <v>0</v>
      </c>
      <c r="AM149" s="1">
        <v>0</v>
      </c>
      <c r="AN149" s="1">
        <v>0</v>
      </c>
      <c r="AO149" s="1">
        <v>0</v>
      </c>
      <c r="AP149" s="1">
        <v>0</v>
      </c>
      <c r="AQ149" s="1">
        <v>0</v>
      </c>
      <c r="AR149" s="1">
        <v>0</v>
      </c>
      <c r="AS149" s="1">
        <v>0</v>
      </c>
      <c r="AT149" s="1">
        <v>0</v>
      </c>
      <c r="AU149" s="1">
        <v>0</v>
      </c>
      <c r="AV149" s="1">
        <v>0</v>
      </c>
    </row>
    <row r="150" spans="1:48" x14ac:dyDescent="0.35">
      <c r="A150" t="s">
        <v>603</v>
      </c>
      <c r="B150" t="s">
        <v>604</v>
      </c>
      <c r="C150" s="1">
        <v>0</v>
      </c>
      <c r="D150" s="1">
        <v>0</v>
      </c>
      <c r="E150" s="1">
        <v>0</v>
      </c>
      <c r="F150" s="1">
        <v>0</v>
      </c>
      <c r="G150" s="1">
        <v>0</v>
      </c>
      <c r="H150" s="1">
        <v>0</v>
      </c>
      <c r="I150" s="1">
        <v>0</v>
      </c>
      <c r="J150" s="1">
        <v>0</v>
      </c>
      <c r="K150" s="1">
        <v>0</v>
      </c>
      <c r="L150" s="1">
        <v>0</v>
      </c>
      <c r="M150" s="1">
        <v>0</v>
      </c>
      <c r="N150" s="1">
        <v>0</v>
      </c>
      <c r="O150" s="1">
        <v>0</v>
      </c>
      <c r="P150" s="1">
        <v>0</v>
      </c>
      <c r="Q150" s="1">
        <v>0</v>
      </c>
      <c r="R150" s="1">
        <v>0</v>
      </c>
      <c r="S150" s="1">
        <v>0</v>
      </c>
      <c r="T150" s="1">
        <v>0</v>
      </c>
      <c r="U150" s="1">
        <v>0</v>
      </c>
      <c r="V150" s="1">
        <v>0</v>
      </c>
      <c r="W150" s="1">
        <v>0</v>
      </c>
      <c r="X150" s="1">
        <v>0</v>
      </c>
      <c r="Y150" s="1">
        <v>0</v>
      </c>
      <c r="Z150" s="1">
        <v>0</v>
      </c>
      <c r="AA150" s="1">
        <v>0</v>
      </c>
      <c r="AB150" s="1">
        <v>0</v>
      </c>
      <c r="AC150" s="1">
        <v>0</v>
      </c>
      <c r="AD150" s="1">
        <v>0</v>
      </c>
      <c r="AE150" s="1">
        <v>0</v>
      </c>
      <c r="AF150" s="1">
        <v>0</v>
      </c>
      <c r="AG150" s="1">
        <v>0</v>
      </c>
      <c r="AH150" s="1">
        <v>0</v>
      </c>
      <c r="AI150" s="1">
        <v>0</v>
      </c>
      <c r="AJ150" s="1">
        <v>0</v>
      </c>
      <c r="AK150" s="1">
        <v>0</v>
      </c>
      <c r="AL150" s="1">
        <v>0</v>
      </c>
      <c r="AM150" s="1">
        <v>0</v>
      </c>
      <c r="AN150" s="1">
        <v>0</v>
      </c>
      <c r="AO150" s="1">
        <v>0</v>
      </c>
      <c r="AP150" s="1">
        <v>0</v>
      </c>
      <c r="AQ150" s="1">
        <v>0</v>
      </c>
      <c r="AR150" s="1">
        <v>0</v>
      </c>
      <c r="AS150" s="1">
        <v>0</v>
      </c>
      <c r="AT150" s="1">
        <v>0</v>
      </c>
      <c r="AU150" s="1">
        <v>0</v>
      </c>
      <c r="AV150" s="1">
        <v>0</v>
      </c>
    </row>
    <row r="151" spans="1:48" x14ac:dyDescent="0.35">
      <c r="A151" t="s">
        <v>605</v>
      </c>
      <c r="B151" t="s">
        <v>606</v>
      </c>
      <c r="C151" s="1">
        <v>0</v>
      </c>
      <c r="D151" s="1">
        <v>0</v>
      </c>
      <c r="E151" s="1">
        <v>0</v>
      </c>
      <c r="F151" s="1">
        <v>0</v>
      </c>
      <c r="G151" s="1">
        <v>0</v>
      </c>
      <c r="H151" s="1">
        <v>0</v>
      </c>
      <c r="I151" s="1">
        <v>0</v>
      </c>
      <c r="J151" s="1">
        <v>0</v>
      </c>
      <c r="K151" s="1">
        <v>0</v>
      </c>
      <c r="L151" s="1">
        <v>0</v>
      </c>
      <c r="M151" s="1">
        <v>0</v>
      </c>
      <c r="N151" s="1">
        <v>0</v>
      </c>
      <c r="O151" s="1">
        <v>0</v>
      </c>
      <c r="P151" s="1">
        <v>0</v>
      </c>
      <c r="Q151" s="1">
        <v>0</v>
      </c>
      <c r="R151" s="1">
        <v>0</v>
      </c>
      <c r="S151" s="1">
        <v>0</v>
      </c>
      <c r="T151" s="1">
        <v>0</v>
      </c>
      <c r="U151" s="1">
        <v>0</v>
      </c>
      <c r="V151" s="1">
        <v>0</v>
      </c>
      <c r="W151" s="1">
        <v>0</v>
      </c>
      <c r="X151" s="1">
        <v>0</v>
      </c>
      <c r="Y151" s="1">
        <v>0</v>
      </c>
      <c r="Z151" s="1">
        <v>0</v>
      </c>
      <c r="AA151" s="1">
        <v>0</v>
      </c>
      <c r="AB151" s="1">
        <v>0</v>
      </c>
      <c r="AC151" s="1">
        <v>0</v>
      </c>
      <c r="AD151" s="1">
        <v>0</v>
      </c>
      <c r="AE151" s="1">
        <v>0</v>
      </c>
      <c r="AF151" s="1">
        <v>0</v>
      </c>
      <c r="AG151" s="1">
        <v>0</v>
      </c>
      <c r="AH151" s="1">
        <v>0</v>
      </c>
      <c r="AI151" s="1">
        <v>0</v>
      </c>
      <c r="AJ151" s="1">
        <v>0</v>
      </c>
      <c r="AK151" s="1">
        <v>0</v>
      </c>
      <c r="AL151" s="1">
        <v>0</v>
      </c>
      <c r="AM151" s="1">
        <v>0</v>
      </c>
      <c r="AN151" s="1">
        <v>0</v>
      </c>
      <c r="AO151" s="1">
        <v>0</v>
      </c>
      <c r="AP151" s="1">
        <v>0</v>
      </c>
      <c r="AQ151" s="1">
        <v>0</v>
      </c>
      <c r="AR151" s="1">
        <v>0</v>
      </c>
      <c r="AS151" s="1">
        <v>0</v>
      </c>
      <c r="AT151" s="1">
        <v>0</v>
      </c>
      <c r="AU151" s="1">
        <v>0</v>
      </c>
      <c r="AV151" s="1">
        <v>0</v>
      </c>
    </row>
    <row r="152" spans="1:48" x14ac:dyDescent="0.35">
      <c r="A152" t="s">
        <v>607</v>
      </c>
      <c r="B152" t="s">
        <v>608</v>
      </c>
      <c r="C152" s="1">
        <v>0</v>
      </c>
      <c r="D152" s="1">
        <v>0</v>
      </c>
      <c r="E152" s="1">
        <v>0</v>
      </c>
      <c r="F152" s="1">
        <v>0</v>
      </c>
      <c r="G152" s="1">
        <v>0</v>
      </c>
      <c r="H152" s="1">
        <v>0</v>
      </c>
      <c r="I152" s="1">
        <v>0</v>
      </c>
      <c r="J152" s="1">
        <v>0</v>
      </c>
      <c r="K152" s="1">
        <v>0</v>
      </c>
      <c r="L152" s="1">
        <v>0</v>
      </c>
      <c r="M152" s="1">
        <v>0</v>
      </c>
      <c r="N152" s="1">
        <v>0</v>
      </c>
      <c r="O152" s="1">
        <v>0</v>
      </c>
      <c r="P152" s="1">
        <v>0</v>
      </c>
      <c r="Q152" s="1">
        <v>0</v>
      </c>
      <c r="R152" s="1">
        <v>0</v>
      </c>
      <c r="S152" s="1">
        <v>0</v>
      </c>
      <c r="T152" s="1">
        <v>0</v>
      </c>
      <c r="U152" s="1">
        <v>0</v>
      </c>
      <c r="V152" s="1">
        <v>0</v>
      </c>
      <c r="W152" s="1">
        <v>0</v>
      </c>
      <c r="X152" s="1">
        <v>0</v>
      </c>
      <c r="Y152" s="1">
        <v>0</v>
      </c>
      <c r="Z152" s="1">
        <v>0</v>
      </c>
      <c r="AA152" s="1">
        <v>0</v>
      </c>
      <c r="AB152" s="1">
        <v>0</v>
      </c>
      <c r="AC152" s="1">
        <v>0</v>
      </c>
      <c r="AD152" s="1">
        <v>0</v>
      </c>
      <c r="AE152" s="1">
        <v>0</v>
      </c>
      <c r="AF152" s="1">
        <v>0</v>
      </c>
      <c r="AG152" s="1">
        <v>0</v>
      </c>
      <c r="AH152" s="1">
        <v>0</v>
      </c>
      <c r="AI152" s="1">
        <v>0</v>
      </c>
      <c r="AJ152" s="1">
        <v>0</v>
      </c>
      <c r="AK152" s="1">
        <v>0</v>
      </c>
      <c r="AL152" s="1">
        <v>0</v>
      </c>
      <c r="AM152" s="1">
        <v>0</v>
      </c>
      <c r="AN152" s="1">
        <v>0</v>
      </c>
      <c r="AO152" s="1">
        <v>0</v>
      </c>
      <c r="AP152" s="1">
        <v>0</v>
      </c>
      <c r="AQ152" s="1">
        <v>0</v>
      </c>
      <c r="AR152" s="1">
        <v>0</v>
      </c>
      <c r="AS152" s="1">
        <v>0</v>
      </c>
      <c r="AT152" s="1">
        <v>0</v>
      </c>
      <c r="AU152" s="1">
        <v>0</v>
      </c>
      <c r="AV152" s="1">
        <v>0</v>
      </c>
    </row>
    <row r="153" spans="1:48" x14ac:dyDescent="0.35">
      <c r="A153" t="s">
        <v>610</v>
      </c>
      <c r="B153" t="s">
        <v>611</v>
      </c>
      <c r="C153" s="1">
        <v>0</v>
      </c>
      <c r="D153" s="1">
        <v>0</v>
      </c>
      <c r="E153" s="1">
        <v>0</v>
      </c>
      <c r="F153" s="1">
        <v>0</v>
      </c>
      <c r="G153" s="1">
        <v>0</v>
      </c>
      <c r="H153" s="1">
        <v>0</v>
      </c>
      <c r="I153" s="1">
        <v>0</v>
      </c>
      <c r="J153" s="1">
        <v>0</v>
      </c>
      <c r="K153" s="1">
        <v>0</v>
      </c>
      <c r="L153" s="1">
        <v>0</v>
      </c>
      <c r="M153" s="1">
        <v>0</v>
      </c>
      <c r="N153" s="1">
        <v>0</v>
      </c>
      <c r="O153" s="1">
        <v>0</v>
      </c>
      <c r="P153" s="1">
        <v>0</v>
      </c>
      <c r="Q153" s="1">
        <v>0</v>
      </c>
      <c r="R153" s="1">
        <v>0</v>
      </c>
      <c r="S153" s="1">
        <v>0</v>
      </c>
      <c r="T153" s="1">
        <v>0</v>
      </c>
      <c r="U153" s="1">
        <v>0</v>
      </c>
      <c r="V153" s="1">
        <v>0</v>
      </c>
      <c r="W153" s="1">
        <v>0</v>
      </c>
      <c r="X153" s="1">
        <v>0</v>
      </c>
      <c r="Y153" s="1">
        <v>0</v>
      </c>
      <c r="Z153" s="1">
        <v>0</v>
      </c>
      <c r="AA153" s="1">
        <v>0</v>
      </c>
      <c r="AB153" s="1">
        <v>0</v>
      </c>
      <c r="AC153" s="1">
        <v>0</v>
      </c>
      <c r="AD153" s="1">
        <v>0</v>
      </c>
      <c r="AE153" s="1">
        <v>0</v>
      </c>
      <c r="AF153" s="1">
        <v>0</v>
      </c>
      <c r="AG153" s="1">
        <v>0</v>
      </c>
      <c r="AH153" s="1">
        <v>0</v>
      </c>
      <c r="AI153" s="1">
        <v>0</v>
      </c>
      <c r="AJ153" s="1">
        <v>0</v>
      </c>
      <c r="AK153" s="1">
        <v>0</v>
      </c>
      <c r="AL153" s="1">
        <v>0</v>
      </c>
      <c r="AM153" s="1">
        <v>0</v>
      </c>
      <c r="AN153" s="1">
        <v>0</v>
      </c>
      <c r="AO153" s="1">
        <v>0</v>
      </c>
      <c r="AP153" s="1">
        <v>0</v>
      </c>
      <c r="AQ153" s="1">
        <v>0</v>
      </c>
      <c r="AR153" s="1">
        <v>0</v>
      </c>
      <c r="AS153" s="1">
        <v>0</v>
      </c>
      <c r="AT153" s="1">
        <v>0</v>
      </c>
      <c r="AU153" s="1">
        <v>0</v>
      </c>
      <c r="AV153" s="1">
        <v>0</v>
      </c>
    </row>
    <row r="154" spans="1:48" x14ac:dyDescent="0.35">
      <c r="A154" t="s">
        <v>612</v>
      </c>
      <c r="B154" t="s">
        <v>613</v>
      </c>
      <c r="C154" s="1">
        <v>0</v>
      </c>
      <c r="D154" s="1">
        <v>0</v>
      </c>
      <c r="E154" s="1">
        <v>0</v>
      </c>
      <c r="F154" s="1">
        <v>0</v>
      </c>
      <c r="G154" s="1">
        <v>0</v>
      </c>
      <c r="H154" s="1">
        <v>0</v>
      </c>
      <c r="I154" s="1">
        <v>0</v>
      </c>
      <c r="J154" s="1">
        <v>0</v>
      </c>
      <c r="K154" s="1">
        <v>0</v>
      </c>
      <c r="L154" s="1">
        <v>0</v>
      </c>
      <c r="M154" s="1">
        <v>0</v>
      </c>
      <c r="N154" s="1">
        <v>0</v>
      </c>
      <c r="O154" s="1">
        <v>0</v>
      </c>
      <c r="P154" s="1">
        <v>0</v>
      </c>
      <c r="Q154" s="1">
        <v>0</v>
      </c>
      <c r="R154" s="1">
        <v>0</v>
      </c>
      <c r="S154" s="1">
        <v>0</v>
      </c>
      <c r="T154" s="1">
        <v>0</v>
      </c>
      <c r="U154" s="1">
        <v>0</v>
      </c>
      <c r="V154" s="1">
        <v>0</v>
      </c>
      <c r="W154" s="1">
        <v>0</v>
      </c>
      <c r="X154" s="1">
        <v>0</v>
      </c>
      <c r="Y154" s="1">
        <v>0</v>
      </c>
      <c r="Z154" s="1">
        <v>0</v>
      </c>
      <c r="AA154" s="1">
        <v>0</v>
      </c>
      <c r="AB154" s="1">
        <v>0</v>
      </c>
      <c r="AC154" s="1">
        <v>0</v>
      </c>
      <c r="AD154" s="1">
        <v>0</v>
      </c>
      <c r="AE154" s="1">
        <v>0</v>
      </c>
      <c r="AF154" s="1">
        <v>0</v>
      </c>
      <c r="AG154" s="1">
        <v>0</v>
      </c>
      <c r="AH154" s="1">
        <v>0</v>
      </c>
      <c r="AI154" s="1">
        <v>0</v>
      </c>
      <c r="AJ154" s="1">
        <v>0</v>
      </c>
      <c r="AK154" s="1">
        <v>0</v>
      </c>
      <c r="AL154" s="1">
        <v>0</v>
      </c>
      <c r="AM154" s="1">
        <v>0</v>
      </c>
      <c r="AN154" s="1">
        <v>0</v>
      </c>
      <c r="AO154" s="1">
        <v>0</v>
      </c>
      <c r="AP154" s="1">
        <v>0</v>
      </c>
      <c r="AQ154" s="1">
        <v>0</v>
      </c>
      <c r="AR154" s="1">
        <v>0</v>
      </c>
      <c r="AS154" s="1">
        <v>0</v>
      </c>
      <c r="AT154" s="1">
        <v>0</v>
      </c>
      <c r="AU154" s="1">
        <v>0</v>
      </c>
      <c r="AV154" s="1">
        <v>0</v>
      </c>
    </row>
    <row r="155" spans="1:48" x14ac:dyDescent="0.35">
      <c r="A155" t="s">
        <v>615</v>
      </c>
      <c r="B155" t="s">
        <v>616</v>
      </c>
      <c r="C155" s="1">
        <v>0</v>
      </c>
      <c r="D155" s="1">
        <v>0</v>
      </c>
      <c r="E155" s="1">
        <v>0</v>
      </c>
      <c r="F155" s="1">
        <v>0</v>
      </c>
      <c r="G155" s="1">
        <v>0</v>
      </c>
      <c r="H155" s="1">
        <v>0</v>
      </c>
      <c r="I155" s="1">
        <v>0</v>
      </c>
      <c r="J155" s="1">
        <v>0</v>
      </c>
      <c r="K155" s="1">
        <v>0</v>
      </c>
      <c r="L155" s="1">
        <v>0</v>
      </c>
      <c r="M155" s="1">
        <v>0</v>
      </c>
      <c r="N155" s="1">
        <v>0</v>
      </c>
      <c r="O155" s="1">
        <v>0</v>
      </c>
      <c r="P155" s="1">
        <v>0</v>
      </c>
      <c r="Q155" s="1">
        <v>0</v>
      </c>
      <c r="R155" s="1">
        <v>0</v>
      </c>
      <c r="S155" s="1">
        <v>0</v>
      </c>
      <c r="T155" s="1">
        <v>0</v>
      </c>
      <c r="U155" s="1">
        <v>0</v>
      </c>
      <c r="V155" s="1">
        <v>0</v>
      </c>
      <c r="W155" s="1">
        <v>0</v>
      </c>
      <c r="X155" s="1">
        <v>0</v>
      </c>
      <c r="Y155" s="1">
        <v>0</v>
      </c>
      <c r="Z155" s="1">
        <v>0</v>
      </c>
      <c r="AA155" s="1">
        <v>0</v>
      </c>
      <c r="AB155" s="1">
        <v>0</v>
      </c>
      <c r="AC155" s="1">
        <v>0</v>
      </c>
      <c r="AD155" s="1">
        <v>0</v>
      </c>
      <c r="AE155" s="1">
        <v>0</v>
      </c>
      <c r="AF155" s="1">
        <v>0</v>
      </c>
      <c r="AG155" s="1">
        <v>0</v>
      </c>
      <c r="AH155" s="1">
        <v>0</v>
      </c>
      <c r="AI155" s="1">
        <v>0</v>
      </c>
      <c r="AJ155" s="1">
        <v>0</v>
      </c>
      <c r="AK155" s="1">
        <v>0</v>
      </c>
      <c r="AL155" s="1">
        <v>0</v>
      </c>
      <c r="AM155" s="1">
        <v>0</v>
      </c>
      <c r="AN155" s="1">
        <v>0</v>
      </c>
      <c r="AO155" s="1">
        <v>0</v>
      </c>
      <c r="AP155" s="1">
        <v>0</v>
      </c>
      <c r="AQ155" s="1">
        <v>0</v>
      </c>
      <c r="AR155" s="1">
        <v>0</v>
      </c>
      <c r="AS155" s="1">
        <v>0</v>
      </c>
      <c r="AT155" s="1">
        <v>0</v>
      </c>
      <c r="AU155" s="1">
        <v>0</v>
      </c>
      <c r="AV155" s="1">
        <v>0</v>
      </c>
    </row>
    <row r="156" spans="1:48" x14ac:dyDescent="0.35">
      <c r="A156" t="s">
        <v>617</v>
      </c>
      <c r="B156" t="s">
        <v>618</v>
      </c>
      <c r="C156" s="1">
        <v>0</v>
      </c>
      <c r="D156" s="1">
        <v>0</v>
      </c>
      <c r="E156" s="1">
        <v>0</v>
      </c>
      <c r="F156" s="1">
        <v>0</v>
      </c>
      <c r="G156" s="1">
        <v>0</v>
      </c>
      <c r="H156" s="1">
        <v>0</v>
      </c>
      <c r="I156" s="1">
        <v>0</v>
      </c>
      <c r="J156" s="1">
        <v>0</v>
      </c>
      <c r="K156" s="1">
        <v>0</v>
      </c>
      <c r="L156" s="1">
        <v>0</v>
      </c>
      <c r="M156" s="1">
        <v>0</v>
      </c>
      <c r="N156" s="1">
        <v>0</v>
      </c>
      <c r="O156" s="1">
        <v>0</v>
      </c>
      <c r="P156" s="1">
        <v>0</v>
      </c>
      <c r="Q156" s="1">
        <v>0</v>
      </c>
      <c r="R156" s="1">
        <v>0</v>
      </c>
      <c r="S156" s="1">
        <v>0</v>
      </c>
      <c r="T156" s="1">
        <v>0</v>
      </c>
      <c r="U156" s="1">
        <v>0</v>
      </c>
      <c r="V156" s="1">
        <v>0</v>
      </c>
      <c r="W156" s="1">
        <v>0</v>
      </c>
      <c r="X156" s="1">
        <v>0</v>
      </c>
      <c r="Y156" s="1">
        <v>0</v>
      </c>
      <c r="Z156" s="1">
        <v>0</v>
      </c>
      <c r="AA156" s="1">
        <v>0</v>
      </c>
      <c r="AB156" s="1">
        <v>0</v>
      </c>
      <c r="AC156" s="1">
        <v>0</v>
      </c>
      <c r="AD156" s="1">
        <v>0</v>
      </c>
      <c r="AE156" s="1">
        <v>0</v>
      </c>
      <c r="AF156" s="1">
        <v>0</v>
      </c>
      <c r="AG156" s="1">
        <v>0</v>
      </c>
      <c r="AH156" s="1">
        <v>0</v>
      </c>
      <c r="AI156" s="1">
        <v>0</v>
      </c>
      <c r="AJ156" s="1">
        <v>0</v>
      </c>
      <c r="AK156" s="1">
        <v>0</v>
      </c>
      <c r="AL156" s="1">
        <v>0</v>
      </c>
      <c r="AM156" s="1">
        <v>0</v>
      </c>
      <c r="AN156" s="1">
        <v>0</v>
      </c>
      <c r="AO156" s="1">
        <v>0</v>
      </c>
      <c r="AP156" s="1">
        <v>0</v>
      </c>
      <c r="AQ156" s="1">
        <v>0</v>
      </c>
      <c r="AR156" s="1">
        <v>0</v>
      </c>
      <c r="AS156" s="1">
        <v>0</v>
      </c>
      <c r="AT156" s="1">
        <v>0</v>
      </c>
      <c r="AU156" s="1">
        <v>0</v>
      </c>
      <c r="AV156" s="1">
        <v>0</v>
      </c>
    </row>
    <row r="157" spans="1:48" x14ac:dyDescent="0.35">
      <c r="A157" t="s">
        <v>619</v>
      </c>
      <c r="B157" t="s">
        <v>620</v>
      </c>
      <c r="C157" s="1">
        <v>0</v>
      </c>
      <c r="D157" s="1">
        <v>0</v>
      </c>
      <c r="E157" s="1">
        <v>0</v>
      </c>
      <c r="F157" s="1">
        <v>0</v>
      </c>
      <c r="G157" s="1">
        <v>0</v>
      </c>
      <c r="H157" s="1">
        <v>0</v>
      </c>
      <c r="I157" s="1">
        <v>0</v>
      </c>
      <c r="J157" s="1">
        <v>0</v>
      </c>
      <c r="K157" s="1">
        <v>0</v>
      </c>
      <c r="L157" s="1">
        <v>0</v>
      </c>
      <c r="M157" s="1">
        <v>0</v>
      </c>
      <c r="N157" s="1">
        <v>0</v>
      </c>
      <c r="O157" s="1">
        <v>0</v>
      </c>
      <c r="P157" s="1">
        <v>0</v>
      </c>
      <c r="Q157" s="1">
        <v>0</v>
      </c>
      <c r="R157" s="1">
        <v>0</v>
      </c>
      <c r="S157" s="1">
        <v>0</v>
      </c>
      <c r="T157" s="1">
        <v>0</v>
      </c>
      <c r="U157" s="1">
        <v>0</v>
      </c>
      <c r="V157" s="1">
        <v>0</v>
      </c>
      <c r="W157" s="1">
        <v>0</v>
      </c>
      <c r="X157" s="1">
        <v>0</v>
      </c>
      <c r="Y157" s="1">
        <v>0</v>
      </c>
      <c r="Z157" s="1">
        <v>0</v>
      </c>
      <c r="AA157" s="1">
        <v>0</v>
      </c>
      <c r="AB157" s="1">
        <v>0</v>
      </c>
      <c r="AC157" s="1">
        <v>0</v>
      </c>
      <c r="AD157" s="1">
        <v>0</v>
      </c>
      <c r="AE157" s="1">
        <v>0</v>
      </c>
      <c r="AF157" s="1">
        <v>0</v>
      </c>
      <c r="AG157" s="1">
        <v>0</v>
      </c>
      <c r="AH157" s="1">
        <v>0</v>
      </c>
      <c r="AI157" s="1">
        <v>0</v>
      </c>
      <c r="AJ157" s="1">
        <v>0</v>
      </c>
      <c r="AK157" s="1">
        <v>0</v>
      </c>
      <c r="AL157" s="1">
        <v>0</v>
      </c>
      <c r="AM157" s="1">
        <v>0</v>
      </c>
      <c r="AN157" s="1">
        <v>0</v>
      </c>
      <c r="AO157" s="1">
        <v>0</v>
      </c>
      <c r="AP157" s="1">
        <v>0</v>
      </c>
      <c r="AQ157" s="1">
        <v>0</v>
      </c>
      <c r="AR157" s="1">
        <v>0</v>
      </c>
      <c r="AS157" s="1">
        <v>0</v>
      </c>
      <c r="AT157" s="1">
        <v>0</v>
      </c>
      <c r="AU157" s="1">
        <v>0</v>
      </c>
      <c r="AV157" s="1">
        <v>0</v>
      </c>
    </row>
    <row r="158" spans="1:48" x14ac:dyDescent="0.35">
      <c r="A158" t="s">
        <v>621</v>
      </c>
      <c r="B158" t="s">
        <v>622</v>
      </c>
      <c r="C158" s="1">
        <v>0</v>
      </c>
      <c r="D158" s="1">
        <v>0</v>
      </c>
      <c r="E158" s="1">
        <v>0</v>
      </c>
      <c r="F158" s="1">
        <v>0</v>
      </c>
      <c r="G158" s="1">
        <v>0</v>
      </c>
      <c r="H158" s="1">
        <v>0</v>
      </c>
      <c r="I158" s="1">
        <v>0</v>
      </c>
      <c r="J158" s="1">
        <v>0</v>
      </c>
      <c r="K158" s="1">
        <v>0</v>
      </c>
      <c r="L158" s="1">
        <v>0</v>
      </c>
      <c r="M158" s="1">
        <v>0</v>
      </c>
      <c r="N158" s="1">
        <v>0</v>
      </c>
      <c r="O158" s="1">
        <v>0</v>
      </c>
      <c r="P158" s="1">
        <v>0</v>
      </c>
      <c r="Q158" s="1">
        <v>0</v>
      </c>
      <c r="R158" s="1">
        <v>0</v>
      </c>
      <c r="S158" s="1">
        <v>0</v>
      </c>
      <c r="T158" s="1">
        <v>0</v>
      </c>
      <c r="U158" s="1">
        <v>0</v>
      </c>
      <c r="V158" s="1">
        <v>0</v>
      </c>
      <c r="W158" s="1">
        <v>0</v>
      </c>
      <c r="X158" s="1">
        <v>0</v>
      </c>
      <c r="Y158" s="1">
        <v>0</v>
      </c>
      <c r="Z158" s="1">
        <v>0</v>
      </c>
      <c r="AA158" s="1">
        <v>0</v>
      </c>
      <c r="AB158" s="1">
        <v>0</v>
      </c>
      <c r="AC158" s="1">
        <v>0</v>
      </c>
      <c r="AD158" s="1">
        <v>0</v>
      </c>
      <c r="AE158" s="1">
        <v>0</v>
      </c>
      <c r="AF158" s="1">
        <v>0</v>
      </c>
      <c r="AG158" s="1">
        <v>0</v>
      </c>
      <c r="AH158" s="1">
        <v>0</v>
      </c>
      <c r="AI158" s="1">
        <v>0</v>
      </c>
      <c r="AJ158" s="1">
        <v>0</v>
      </c>
      <c r="AK158" s="1">
        <v>0</v>
      </c>
      <c r="AL158" s="1">
        <v>0</v>
      </c>
      <c r="AM158" s="1">
        <v>0</v>
      </c>
      <c r="AN158" s="1">
        <v>0</v>
      </c>
      <c r="AO158" s="1">
        <v>0</v>
      </c>
      <c r="AP158" s="1">
        <v>0</v>
      </c>
      <c r="AQ158" s="1">
        <v>0</v>
      </c>
      <c r="AR158" s="1">
        <v>0</v>
      </c>
      <c r="AS158" s="1">
        <v>0</v>
      </c>
      <c r="AT158" s="1">
        <v>0</v>
      </c>
      <c r="AU158" s="1">
        <v>0</v>
      </c>
      <c r="AV158" s="1">
        <v>0</v>
      </c>
    </row>
  </sheetData>
  <pageMargins left="0.75" right="0.75" top="1" bottom="1" header="0.5" footer="0.5"/>
  <headerFooter alignWithMargins="0">
    <oddHeader>&amp;A</oddHeader>
    <oddFooter>Page &amp;P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2">
    <pageSetUpPr fitToPage="1"/>
  </sheetPr>
  <dimension ref="A1:AA170"/>
  <sheetViews>
    <sheetView showGridLines="0" zoomScale="90" zoomScaleNormal="90" workbookViewId="0">
      <pane xSplit="2" ySplit="7" topLeftCell="C9" activePane="bottomRight" state="frozen"/>
      <selection activeCell="G16" sqref="G16"/>
      <selection pane="topRight" activeCell="G16" sqref="G16"/>
      <selection pane="bottomLeft" activeCell="G16" sqref="G16"/>
      <selection pane="bottomRight" activeCell="G18" sqref="G18"/>
    </sheetView>
  </sheetViews>
  <sheetFormatPr defaultColWidth="9.15234375" defaultRowHeight="10.3" x14ac:dyDescent="0.25"/>
  <cols>
    <col min="1" max="1" width="45.15234375" style="1185" customWidth="1"/>
    <col min="2" max="2" width="6.69140625" style="1216" customWidth="1"/>
    <col min="3" max="6" width="8.3828125" style="1185" customWidth="1"/>
    <col min="7" max="8" width="8.3828125" style="1217" customWidth="1"/>
    <col min="9" max="24" width="8.3828125" style="1185" customWidth="1"/>
    <col min="25" max="25" width="5.15234375" style="1185" hidden="1" customWidth="1"/>
    <col min="26" max="26" width="5.15234375" style="1185" customWidth="1"/>
    <col min="27" max="16384" width="9.15234375" style="1185"/>
  </cols>
  <sheetData>
    <row r="1" spans="1:27" s="937" customFormat="1" ht="87" customHeight="1" x14ac:dyDescent="0.4">
      <c r="A1" s="2832" t="str">
        <f>'t1'!A1</f>
        <v>SERVIZIO SANITARIO NAZIONALE - anno 2020</v>
      </c>
      <c r="B1" s="2832"/>
      <c r="C1" s="2832"/>
      <c r="D1" s="2832"/>
      <c r="E1" s="2832"/>
      <c r="F1" s="2832"/>
      <c r="G1" s="1077"/>
      <c r="H1" s="1077"/>
      <c r="I1" s="972"/>
      <c r="J1" s="972"/>
      <c r="K1" s="972"/>
      <c r="L1" s="972"/>
      <c r="M1" s="935"/>
      <c r="N1" s="2875"/>
      <c r="O1" s="2875"/>
      <c r="P1" s="2875"/>
      <c r="Q1" s="2876"/>
      <c r="R1" s="1185"/>
      <c r="S1" s="1185"/>
      <c r="T1" s="1185"/>
      <c r="U1" s="1185"/>
      <c r="V1" s="1185"/>
      <c r="W1" s="1185"/>
      <c r="X1" s="1185"/>
      <c r="Y1" s="1185"/>
      <c r="Z1" s="1185"/>
      <c r="AA1" s="1185"/>
    </row>
    <row r="2" spans="1:27" ht="30" customHeight="1" thickBot="1" x14ac:dyDescent="0.4">
      <c r="A2" s="1186"/>
      <c r="B2" s="1187"/>
      <c r="C2" s="1188"/>
      <c r="D2" s="1188"/>
      <c r="E2" s="1188"/>
      <c r="F2" s="1188"/>
      <c r="G2" s="1189"/>
      <c r="H2" s="1189"/>
      <c r="I2" s="1188"/>
      <c r="J2" s="1188"/>
      <c r="K2" s="2833"/>
      <c r="L2" s="2833"/>
      <c r="M2" s="940"/>
      <c r="N2" s="2877"/>
      <c r="O2" s="2877"/>
      <c r="P2" s="2877"/>
      <c r="Q2" s="2884"/>
    </row>
    <row r="3" spans="1:27" ht="15.75" customHeight="1" thickBot="1" x14ac:dyDescent="0.3">
      <c r="A3" s="1190"/>
      <c r="B3" s="1191"/>
      <c r="C3" s="1192" t="s">
        <v>3119</v>
      </c>
      <c r="D3" s="1192"/>
      <c r="E3" s="1192"/>
      <c r="F3" s="1192"/>
      <c r="G3" s="1193"/>
      <c r="H3" s="1193"/>
      <c r="I3" s="1192"/>
      <c r="J3" s="1192"/>
      <c r="K3" s="1192"/>
      <c r="L3" s="1194"/>
      <c r="M3" s="1194"/>
      <c r="N3" s="1194"/>
      <c r="O3" s="1194"/>
      <c r="P3" s="1194"/>
      <c r="Q3" s="1194"/>
      <c r="R3" s="1194"/>
      <c r="S3" s="1194"/>
      <c r="T3" s="1194"/>
      <c r="U3" s="1194"/>
      <c r="V3" s="1194"/>
      <c r="W3" s="1194"/>
      <c r="X3" s="1194"/>
    </row>
    <row r="4" spans="1:27" ht="42.75" customHeight="1" thickTop="1" x14ac:dyDescent="0.25">
      <c r="A4" s="1195" t="s">
        <v>3032</v>
      </c>
      <c r="B4" s="1196" t="s">
        <v>279</v>
      </c>
      <c r="C4" s="2892" t="s">
        <v>3120</v>
      </c>
      <c r="D4" s="2893"/>
      <c r="E4" s="2892" t="s">
        <v>3121</v>
      </c>
      <c r="F4" s="2893"/>
      <c r="G4" s="2892" t="s">
        <v>3122</v>
      </c>
      <c r="H4" s="2893"/>
      <c r="I4" s="2894" t="s">
        <v>3123</v>
      </c>
      <c r="J4" s="2895"/>
      <c r="K4" s="2894" t="s">
        <v>3124</v>
      </c>
      <c r="L4" s="2858"/>
      <c r="M4" s="2894" t="s">
        <v>3125</v>
      </c>
      <c r="N4" s="2858"/>
      <c r="O4" s="2897" t="s">
        <v>3126</v>
      </c>
      <c r="P4" s="2898"/>
      <c r="Q4" s="2892" t="s">
        <v>3127</v>
      </c>
      <c r="R4" s="2893"/>
      <c r="S4" s="2892" t="s">
        <v>3128</v>
      </c>
      <c r="T4" s="2893"/>
      <c r="U4" s="2892" t="s">
        <v>3129</v>
      </c>
      <c r="V4" s="2893"/>
      <c r="W4" s="2892" t="s">
        <v>623</v>
      </c>
      <c r="X4" s="2896"/>
    </row>
    <row r="5" spans="1:27" ht="12" customHeight="1" x14ac:dyDescent="0.35">
      <c r="A5" s="1195"/>
      <c r="B5" s="1196"/>
      <c r="C5" s="2890" t="s">
        <v>3130</v>
      </c>
      <c r="D5" s="2891"/>
      <c r="E5" s="2890" t="s">
        <v>3131</v>
      </c>
      <c r="F5" s="2891"/>
      <c r="G5" s="2890" t="s">
        <v>3132</v>
      </c>
      <c r="H5" s="2891"/>
      <c r="I5" s="2890" t="s">
        <v>3133</v>
      </c>
      <c r="J5" s="2891"/>
      <c r="K5" s="2890" t="s">
        <v>3134</v>
      </c>
      <c r="L5" s="2891"/>
      <c r="M5" s="2890" t="s">
        <v>3135</v>
      </c>
      <c r="N5" s="2891"/>
      <c r="O5" s="2899" t="s">
        <v>3136</v>
      </c>
      <c r="P5" s="2900"/>
      <c r="Q5" s="2890" t="s">
        <v>3137</v>
      </c>
      <c r="R5" s="2891"/>
      <c r="S5" s="2890" t="s">
        <v>3138</v>
      </c>
      <c r="T5" s="2901"/>
      <c r="U5" s="2890" t="s">
        <v>3139</v>
      </c>
      <c r="V5" s="2901"/>
      <c r="W5" s="2890"/>
      <c r="X5" s="2902"/>
    </row>
    <row r="6" spans="1:27" ht="9" customHeight="1" x14ac:dyDescent="0.25">
      <c r="A6" s="1195"/>
      <c r="B6" s="1196"/>
      <c r="C6" s="1197" t="s">
        <v>284</v>
      </c>
      <c r="D6" s="1198" t="s">
        <v>285</v>
      </c>
      <c r="E6" s="1199" t="s">
        <v>284</v>
      </c>
      <c r="F6" s="1200" t="s">
        <v>285</v>
      </c>
      <c r="G6" s="1201" t="s">
        <v>284</v>
      </c>
      <c r="H6" s="1202" t="s">
        <v>285</v>
      </c>
      <c r="I6" s="1197" t="s">
        <v>284</v>
      </c>
      <c r="J6" s="1198" t="s">
        <v>285</v>
      </c>
      <c r="K6" s="1197" t="s">
        <v>284</v>
      </c>
      <c r="L6" s="1198" t="s">
        <v>285</v>
      </c>
      <c r="M6" s="1197" t="s">
        <v>284</v>
      </c>
      <c r="N6" s="1198" t="s">
        <v>285</v>
      </c>
      <c r="O6" s="2271" t="s">
        <v>284</v>
      </c>
      <c r="P6" s="2272" t="s">
        <v>285</v>
      </c>
      <c r="Q6" s="1197" t="s">
        <v>284</v>
      </c>
      <c r="R6" s="1198" t="s">
        <v>285</v>
      </c>
      <c r="S6" s="1197" t="s">
        <v>284</v>
      </c>
      <c r="T6" s="1198" t="s">
        <v>285</v>
      </c>
      <c r="U6" s="1197" t="s">
        <v>284</v>
      </c>
      <c r="V6" s="1198" t="s">
        <v>285</v>
      </c>
      <c r="W6" s="1197" t="s">
        <v>284</v>
      </c>
      <c r="X6" s="1203" t="s">
        <v>285</v>
      </c>
    </row>
    <row r="7" spans="1:27" s="1209" customFormat="1" ht="10.75" thickBot="1" x14ac:dyDescent="0.3">
      <c r="A7" s="1503" t="s">
        <v>2875</v>
      </c>
      <c r="B7" s="1204"/>
      <c r="C7" s="1205" t="s">
        <v>3140</v>
      </c>
      <c r="D7" s="1204" t="s">
        <v>3140</v>
      </c>
      <c r="E7" s="1205" t="s">
        <v>3140</v>
      </c>
      <c r="F7" s="1204" t="s">
        <v>3140</v>
      </c>
      <c r="G7" s="1206" t="s">
        <v>3140</v>
      </c>
      <c r="H7" s="1207" t="s">
        <v>3140</v>
      </c>
      <c r="I7" s="1205" t="s">
        <v>3140</v>
      </c>
      <c r="J7" s="1204" t="s">
        <v>3140</v>
      </c>
      <c r="K7" s="1205" t="s">
        <v>3140</v>
      </c>
      <c r="L7" s="1204" t="s">
        <v>3140</v>
      </c>
      <c r="M7" s="1205" t="s">
        <v>3140</v>
      </c>
      <c r="N7" s="1204" t="s">
        <v>3140</v>
      </c>
      <c r="O7" s="2273" t="s">
        <v>3140</v>
      </c>
      <c r="P7" s="2274" t="s">
        <v>3140</v>
      </c>
      <c r="Q7" s="1205" t="s">
        <v>3140</v>
      </c>
      <c r="R7" s="1204" t="s">
        <v>3140</v>
      </c>
      <c r="S7" s="1205" t="s">
        <v>3140</v>
      </c>
      <c r="T7" s="1204" t="s">
        <v>3140</v>
      </c>
      <c r="U7" s="1205" t="s">
        <v>3140</v>
      </c>
      <c r="V7" s="1204" t="s">
        <v>3140</v>
      </c>
      <c r="W7" s="1205" t="s">
        <v>3140</v>
      </c>
      <c r="X7" s="1208" t="s">
        <v>3140</v>
      </c>
    </row>
    <row r="8" spans="1:27" s="1209" customFormat="1" ht="8.15" hidden="1" thickTop="1" thickBot="1" x14ac:dyDescent="0.25">
      <c r="A8" s="1321"/>
      <c r="B8" s="1322"/>
      <c r="C8" s="1323">
        <v>0</v>
      </c>
      <c r="D8" s="1324">
        <v>0</v>
      </c>
      <c r="E8" s="1323">
        <v>0</v>
      </c>
      <c r="F8" s="1323">
        <v>0</v>
      </c>
      <c r="G8" s="1324">
        <v>0</v>
      </c>
      <c r="H8" s="1323">
        <v>0</v>
      </c>
      <c r="I8" s="1323">
        <v>0</v>
      </c>
      <c r="J8" s="1324">
        <v>0</v>
      </c>
      <c r="K8" s="1323">
        <v>0</v>
      </c>
      <c r="L8" s="1323">
        <v>0</v>
      </c>
      <c r="M8" s="1324">
        <v>0</v>
      </c>
      <c r="N8" s="1323">
        <v>0</v>
      </c>
      <c r="O8" s="1323">
        <v>0</v>
      </c>
      <c r="P8" s="1323">
        <v>0</v>
      </c>
      <c r="Q8" s="1323">
        <v>0</v>
      </c>
      <c r="R8" s="1324">
        <v>0</v>
      </c>
      <c r="S8" s="1323">
        <v>0</v>
      </c>
      <c r="T8" s="1323">
        <v>0</v>
      </c>
      <c r="U8" s="1324">
        <v>0</v>
      </c>
      <c r="V8" s="1323">
        <v>0</v>
      </c>
      <c r="W8" s="1323">
        <v>0</v>
      </c>
      <c r="X8" s="1324">
        <v>0</v>
      </c>
    </row>
    <row r="9" spans="1:27" ht="14.25" customHeight="1" thickTop="1" thickBot="1" x14ac:dyDescent="0.3">
      <c r="A9" s="1047" t="str">
        <f>'t1'!A7</f>
        <v>Direttore generale</v>
      </c>
      <c r="B9" s="1048" t="str">
        <f>'t1'!B7</f>
        <v>0D0097</v>
      </c>
      <c r="C9" s="2196">
        <v>30</v>
      </c>
      <c r="D9" s="2197">
        <v>0</v>
      </c>
      <c r="E9" s="2196">
        <v>0</v>
      </c>
      <c r="F9" s="2197">
        <v>0</v>
      </c>
      <c r="G9" s="2198">
        <v>0</v>
      </c>
      <c r="H9" s="2198">
        <v>0</v>
      </c>
      <c r="I9" s="2196">
        <v>0</v>
      </c>
      <c r="J9" s="2197">
        <v>0</v>
      </c>
      <c r="K9" s="2196">
        <v>0</v>
      </c>
      <c r="L9" s="2197">
        <v>0</v>
      </c>
      <c r="M9" s="2196">
        <v>0</v>
      </c>
      <c r="N9" s="2197">
        <v>0</v>
      </c>
      <c r="O9" s="2197">
        <v>0</v>
      </c>
      <c r="P9" s="2197">
        <v>0</v>
      </c>
      <c r="Q9" s="2196">
        <v>0</v>
      </c>
      <c r="R9" s="2197">
        <v>0</v>
      </c>
      <c r="S9" s="2196">
        <v>0</v>
      </c>
      <c r="T9" s="2197">
        <v>0</v>
      </c>
      <c r="U9" s="2196">
        <v>0</v>
      </c>
      <c r="V9" s="2197">
        <v>0</v>
      </c>
      <c r="W9" s="1210">
        <f>SUM(C9,E9,G9,I9,K9,M9,O9,Q9,S9,U9)</f>
        <v>30</v>
      </c>
      <c r="X9" s="1211">
        <f>SUM(D9,F9,H9,J9,L9,N9,P9,R9,T9,V9)</f>
        <v>0</v>
      </c>
      <c r="Y9" s="1185">
        <f>'t1'!M7</f>
        <v>1</v>
      </c>
    </row>
    <row r="10" spans="1:27" ht="14.25" customHeight="1" thickTop="1" thickBot="1" x14ac:dyDescent="0.3">
      <c r="A10" s="1029" t="str">
        <f>'t1'!A8</f>
        <v>Direttore sanitario</v>
      </c>
      <c r="B10" s="1030" t="str">
        <f>'t1'!B8</f>
        <v>0D0482</v>
      </c>
      <c r="C10" s="2199">
        <v>60</v>
      </c>
      <c r="D10" s="2200">
        <v>0</v>
      </c>
      <c r="E10" s="2199">
        <v>0</v>
      </c>
      <c r="F10" s="2200">
        <v>0</v>
      </c>
      <c r="G10" s="2201">
        <v>0</v>
      </c>
      <c r="H10" s="2201">
        <v>0</v>
      </c>
      <c r="I10" s="2199">
        <v>0</v>
      </c>
      <c r="J10" s="2200">
        <v>0</v>
      </c>
      <c r="K10" s="2199">
        <v>0</v>
      </c>
      <c r="L10" s="2200">
        <v>0</v>
      </c>
      <c r="M10" s="2199">
        <v>0</v>
      </c>
      <c r="N10" s="2200">
        <v>0</v>
      </c>
      <c r="O10" s="2197">
        <v>0</v>
      </c>
      <c r="P10" s="2197">
        <v>0</v>
      </c>
      <c r="Q10" s="2196">
        <v>0</v>
      </c>
      <c r="R10" s="2197">
        <v>0</v>
      </c>
      <c r="S10" s="2196">
        <v>0</v>
      </c>
      <c r="T10" s="2197">
        <v>0</v>
      </c>
      <c r="U10" s="2196">
        <v>0</v>
      </c>
      <c r="V10" s="2197">
        <v>0</v>
      </c>
      <c r="W10" s="1210">
        <f t="shared" ref="W10:W73" si="0">SUM(C10,E10,G10,I10,K10,M10,O10,Q10,S10,U10)</f>
        <v>60</v>
      </c>
      <c r="X10" s="1211">
        <f t="shared" ref="X10:X73" si="1">SUM(D10,F10,H10,J10,L10,N10,P10,R10,T10,V10)</f>
        <v>0</v>
      </c>
      <c r="Y10" s="1185">
        <f>'t1'!M8</f>
        <v>1</v>
      </c>
    </row>
    <row r="11" spans="1:27" ht="14.25" customHeight="1" thickTop="1" thickBot="1" x14ac:dyDescent="0.3">
      <c r="A11" s="1029" t="str">
        <f>'t1'!A9</f>
        <v>Direttore amministrativo</v>
      </c>
      <c r="B11" s="1030" t="str">
        <f>'t1'!B9</f>
        <v>0D0163</v>
      </c>
      <c r="C11" s="2199">
        <v>30</v>
      </c>
      <c r="D11" s="2200">
        <v>0</v>
      </c>
      <c r="E11" s="2199">
        <v>0</v>
      </c>
      <c r="F11" s="2200">
        <v>0</v>
      </c>
      <c r="G11" s="2201">
        <v>0</v>
      </c>
      <c r="H11" s="2201">
        <v>0</v>
      </c>
      <c r="I11" s="2199">
        <v>0</v>
      </c>
      <c r="J11" s="2200">
        <v>0</v>
      </c>
      <c r="K11" s="2199">
        <v>0</v>
      </c>
      <c r="L11" s="2200">
        <v>0</v>
      </c>
      <c r="M11" s="2199">
        <v>0</v>
      </c>
      <c r="N11" s="2200">
        <v>0</v>
      </c>
      <c r="O11" s="2197">
        <v>0</v>
      </c>
      <c r="P11" s="2197">
        <v>0</v>
      </c>
      <c r="Q11" s="2196">
        <v>0</v>
      </c>
      <c r="R11" s="2197">
        <v>0</v>
      </c>
      <c r="S11" s="2196">
        <v>0</v>
      </c>
      <c r="T11" s="2197">
        <v>0</v>
      </c>
      <c r="U11" s="2196">
        <v>0</v>
      </c>
      <c r="V11" s="2197">
        <v>0</v>
      </c>
      <c r="W11" s="1210">
        <f t="shared" si="0"/>
        <v>30</v>
      </c>
      <c r="X11" s="1211">
        <f t="shared" si="1"/>
        <v>0</v>
      </c>
      <c r="Y11" s="1185">
        <f>'t1'!M9</f>
        <v>1</v>
      </c>
    </row>
    <row r="12" spans="1:27" ht="14.25" customHeight="1" thickTop="1" thickBot="1" x14ac:dyDescent="0.3">
      <c r="A12" s="1029" t="str">
        <f>'t1'!A10</f>
        <v>Direttore dei servizi sociali</v>
      </c>
      <c r="B12" s="1030" t="str">
        <f>'t1'!B10</f>
        <v>0D0484</v>
      </c>
      <c r="C12" s="2199">
        <v>0</v>
      </c>
      <c r="D12" s="2200">
        <v>0</v>
      </c>
      <c r="E12" s="2199">
        <v>0</v>
      </c>
      <c r="F12" s="2200">
        <v>0</v>
      </c>
      <c r="G12" s="2201">
        <v>0</v>
      </c>
      <c r="H12" s="2201">
        <v>0</v>
      </c>
      <c r="I12" s="2199">
        <v>0</v>
      </c>
      <c r="J12" s="2200">
        <v>0</v>
      </c>
      <c r="K12" s="2199">
        <v>0</v>
      </c>
      <c r="L12" s="2200">
        <v>0</v>
      </c>
      <c r="M12" s="2199">
        <v>0</v>
      </c>
      <c r="N12" s="2200">
        <v>0</v>
      </c>
      <c r="O12" s="2197">
        <v>0</v>
      </c>
      <c r="P12" s="2197">
        <v>0</v>
      </c>
      <c r="Q12" s="2196">
        <v>0</v>
      </c>
      <c r="R12" s="2197">
        <v>0</v>
      </c>
      <c r="S12" s="2196">
        <v>0</v>
      </c>
      <c r="T12" s="2197">
        <v>0</v>
      </c>
      <c r="U12" s="2196">
        <v>0</v>
      </c>
      <c r="V12" s="2197">
        <v>0</v>
      </c>
      <c r="W12" s="1210">
        <f t="shared" si="0"/>
        <v>0</v>
      </c>
      <c r="X12" s="1211">
        <f t="shared" si="1"/>
        <v>0</v>
      </c>
      <c r="Y12" s="1185">
        <f>'t1'!M10</f>
        <v>0</v>
      </c>
    </row>
    <row r="13" spans="1:27" ht="14.25" customHeight="1" thickTop="1" thickBot="1" x14ac:dyDescent="0.3">
      <c r="A13" s="1029" t="str">
        <f>'t1'!A11</f>
        <v>Dir. Medico con inc. Struttura complessa (rapp. Esclusivo)</v>
      </c>
      <c r="B13" s="1030" t="str">
        <f>'t1'!B11</f>
        <v>SD0E33</v>
      </c>
      <c r="C13" s="2582">
        <v>578</v>
      </c>
      <c r="D13" s="2583">
        <v>46</v>
      </c>
      <c r="E13" s="2582">
        <v>38</v>
      </c>
      <c r="F13" s="2583"/>
      <c r="G13" s="2582"/>
      <c r="H13" s="2583"/>
      <c r="I13" s="2582"/>
      <c r="J13" s="2583"/>
      <c r="K13" s="2582"/>
      <c r="L13" s="2583"/>
      <c r="M13" s="2582">
        <v>14</v>
      </c>
      <c r="N13" s="2583"/>
      <c r="O13" s="2582"/>
      <c r="P13" s="2583"/>
      <c r="Q13" s="2582"/>
      <c r="R13" s="2583"/>
      <c r="S13" s="2582"/>
      <c r="T13" s="2583"/>
      <c r="U13" s="2582">
        <v>53</v>
      </c>
      <c r="V13" s="2583">
        <v>1</v>
      </c>
      <c r="W13" s="1210">
        <f t="shared" si="0"/>
        <v>683</v>
      </c>
      <c r="X13" s="1211">
        <f t="shared" si="1"/>
        <v>47</v>
      </c>
      <c r="Y13" s="1185">
        <f>'t1'!M11</f>
        <v>1</v>
      </c>
    </row>
    <row r="14" spans="1:27" ht="14.25" customHeight="1" thickTop="1" thickBot="1" x14ac:dyDescent="0.3">
      <c r="A14" s="1029" t="str">
        <f>'t1'!A12</f>
        <v>Dir. Medico con inc. di struttura complessa (rapp. Non escl.</v>
      </c>
      <c r="B14" s="1030" t="str">
        <f>'t1'!B12</f>
        <v>SD0N33</v>
      </c>
      <c r="C14" s="2582">
        <v>153</v>
      </c>
      <c r="D14" s="2583"/>
      <c r="E14" s="2582"/>
      <c r="F14" s="2583"/>
      <c r="G14" s="2582"/>
      <c r="H14" s="2583"/>
      <c r="I14" s="2582"/>
      <c r="J14" s="2583"/>
      <c r="K14" s="2582"/>
      <c r="L14" s="2583"/>
      <c r="M14" s="2582">
        <v>2</v>
      </c>
      <c r="N14" s="2583"/>
      <c r="O14" s="2582"/>
      <c r="P14" s="2583"/>
      <c r="Q14" s="2582"/>
      <c r="R14" s="2583"/>
      <c r="S14" s="2582"/>
      <c r="T14" s="2583"/>
      <c r="U14" s="2582">
        <v>7</v>
      </c>
      <c r="V14" s="2583"/>
      <c r="W14" s="1210">
        <f t="shared" si="0"/>
        <v>162</v>
      </c>
      <c r="X14" s="1211">
        <f t="shared" si="1"/>
        <v>0</v>
      </c>
      <c r="Y14" s="1185">
        <f>'t1'!M12</f>
        <v>1</v>
      </c>
    </row>
    <row r="15" spans="1:27" ht="14.25" customHeight="1" thickTop="1" thickBot="1" x14ac:dyDescent="0.3">
      <c r="A15" s="1029" t="str">
        <f>'t1'!A13</f>
        <v>Dir. Medico con incarico di struttura semplice (rapp. Esclus</v>
      </c>
      <c r="B15" s="1030" t="str">
        <f>'t1'!B13</f>
        <v>SD0E34</v>
      </c>
      <c r="C15" s="2582">
        <v>626</v>
      </c>
      <c r="D15" s="2583">
        <v>422</v>
      </c>
      <c r="E15" s="2582">
        <v>58</v>
      </c>
      <c r="F15" s="2583">
        <v>109</v>
      </c>
      <c r="G15" s="2582"/>
      <c r="H15" s="2583"/>
      <c r="I15" s="2582">
        <v>15</v>
      </c>
      <c r="J15" s="2583">
        <v>34</v>
      </c>
      <c r="K15" s="2582"/>
      <c r="L15" s="2583"/>
      <c r="M15" s="2582">
        <v>32</v>
      </c>
      <c r="N15" s="2583">
        <v>13</v>
      </c>
      <c r="O15" s="2582"/>
      <c r="P15" s="2583"/>
      <c r="Q15" s="2582"/>
      <c r="R15" s="2583"/>
      <c r="S15" s="2582"/>
      <c r="T15" s="2583">
        <v>21</v>
      </c>
      <c r="U15" s="2582">
        <v>8</v>
      </c>
      <c r="V15" s="2583">
        <v>5</v>
      </c>
      <c r="W15" s="1210">
        <f t="shared" si="0"/>
        <v>739</v>
      </c>
      <c r="X15" s="1211">
        <f t="shared" si="1"/>
        <v>604</v>
      </c>
      <c r="Y15" s="1185">
        <f>'t1'!M13</f>
        <v>1</v>
      </c>
    </row>
    <row r="16" spans="1:27" ht="14.25" customHeight="1" thickTop="1" thickBot="1" x14ac:dyDescent="0.3">
      <c r="A16" s="1029" t="str">
        <f>'t1'!A14</f>
        <v>Dir. Medico con incarico struttura semplice (rapp. Non escl.</v>
      </c>
      <c r="B16" s="1030" t="str">
        <f>'t1'!B14</f>
        <v>SD0N34</v>
      </c>
      <c r="C16" s="2582">
        <v>110</v>
      </c>
      <c r="D16" s="2583"/>
      <c r="E16" s="2582">
        <v>19</v>
      </c>
      <c r="F16" s="2583"/>
      <c r="G16" s="2582"/>
      <c r="H16" s="2583"/>
      <c r="I16" s="2582"/>
      <c r="J16" s="2583"/>
      <c r="K16" s="2582"/>
      <c r="L16" s="2583"/>
      <c r="M16" s="2582">
        <v>3</v>
      </c>
      <c r="N16" s="2583"/>
      <c r="O16" s="2582"/>
      <c r="P16" s="2583"/>
      <c r="Q16" s="2582"/>
      <c r="R16" s="2583"/>
      <c r="S16" s="2582"/>
      <c r="T16" s="2583"/>
      <c r="U16" s="2582">
        <v>2</v>
      </c>
      <c r="V16" s="2583"/>
      <c r="W16" s="1210">
        <f t="shared" si="0"/>
        <v>134</v>
      </c>
      <c r="X16" s="1211">
        <f t="shared" si="1"/>
        <v>0</v>
      </c>
      <c r="Y16" s="1185">
        <f>'t1'!M14</f>
        <v>1</v>
      </c>
    </row>
    <row r="17" spans="1:25" ht="14.25" customHeight="1" thickTop="1" thickBot="1" x14ac:dyDescent="0.3">
      <c r="A17" s="1029" t="str">
        <f>'t1'!A15</f>
        <v>Dirigenti medici con altri incar. Prof.li (rapp. Esclusivo)</v>
      </c>
      <c r="B17" s="1030" t="str">
        <f>'t1'!B15</f>
        <v>SD0035</v>
      </c>
      <c r="C17" s="2582">
        <v>2406</v>
      </c>
      <c r="D17" s="2583">
        <v>2984</v>
      </c>
      <c r="E17" s="2582">
        <v>619</v>
      </c>
      <c r="F17" s="2583">
        <v>782</v>
      </c>
      <c r="G17" s="2582"/>
      <c r="H17" s="2583">
        <v>41</v>
      </c>
      <c r="I17" s="2582">
        <v>91</v>
      </c>
      <c r="J17" s="2583">
        <v>182</v>
      </c>
      <c r="K17" s="2582">
        <v>1</v>
      </c>
      <c r="L17" s="2583">
        <v>801</v>
      </c>
      <c r="M17" s="2582">
        <v>100</v>
      </c>
      <c r="N17" s="2583">
        <v>175</v>
      </c>
      <c r="O17" s="2582">
        <v>21</v>
      </c>
      <c r="P17" s="2583">
        <v>132</v>
      </c>
      <c r="Q17" s="2582"/>
      <c r="R17" s="2583"/>
      <c r="S17" s="2582"/>
      <c r="T17" s="2583">
        <v>103</v>
      </c>
      <c r="U17" s="2582">
        <v>9</v>
      </c>
      <c r="V17" s="2583">
        <v>30</v>
      </c>
      <c r="W17" s="1210">
        <f t="shared" si="0"/>
        <v>3247</v>
      </c>
      <c r="X17" s="1211">
        <f t="shared" si="1"/>
        <v>5230</v>
      </c>
      <c r="Y17" s="1185">
        <f>'t1'!M15</f>
        <v>1</v>
      </c>
    </row>
    <row r="18" spans="1:25" ht="14.25" customHeight="1" thickTop="1" thickBot="1" x14ac:dyDescent="0.3">
      <c r="A18" s="1029" t="str">
        <f>'t1'!A16</f>
        <v>Dirigenti medici con altri incar. Prof.li (rapp. Non escl.)</v>
      </c>
      <c r="B18" s="1030" t="str">
        <f>'t1'!B16</f>
        <v>SD0036</v>
      </c>
      <c r="C18" s="2582">
        <v>340</v>
      </c>
      <c r="D18" s="2583">
        <v>63</v>
      </c>
      <c r="E18" s="2582">
        <v>63</v>
      </c>
      <c r="F18" s="2583">
        <v>5</v>
      </c>
      <c r="G18" s="2582"/>
      <c r="H18" s="2583"/>
      <c r="I18" s="2582"/>
      <c r="J18" s="2583"/>
      <c r="K18" s="2582"/>
      <c r="L18" s="2583"/>
      <c r="M18" s="2582">
        <v>14</v>
      </c>
      <c r="N18" s="2583">
        <v>3</v>
      </c>
      <c r="O18" s="2582">
        <v>16</v>
      </c>
      <c r="P18" s="2583"/>
      <c r="Q18" s="2582"/>
      <c r="R18" s="2583"/>
      <c r="S18" s="2582"/>
      <c r="T18" s="2583"/>
      <c r="U18" s="2582">
        <v>5</v>
      </c>
      <c r="V18" s="2583"/>
      <c r="W18" s="1210">
        <f t="shared" si="0"/>
        <v>438</v>
      </c>
      <c r="X18" s="1211">
        <f t="shared" si="1"/>
        <v>71</v>
      </c>
      <c r="Y18" s="1185">
        <f>'t1'!M16</f>
        <v>1</v>
      </c>
    </row>
    <row r="19" spans="1:25" ht="14.25" customHeight="1" thickTop="1" thickBot="1" x14ac:dyDescent="0.3">
      <c r="A19" s="1029" t="str">
        <f>'t1'!A17</f>
        <v>Dir. Medici a t.  Determinato(art. 15-septies d.lgs. 502/92)</v>
      </c>
      <c r="B19" s="1030" t="str">
        <f>'t1'!B17</f>
        <v>SD0597</v>
      </c>
      <c r="C19" s="2582"/>
      <c r="D19" s="2583"/>
      <c r="E19" s="2582"/>
      <c r="F19" s="2583"/>
      <c r="G19" s="2582"/>
      <c r="H19" s="2583"/>
      <c r="I19" s="2582"/>
      <c r="J19" s="2583"/>
      <c r="K19" s="2582"/>
      <c r="L19" s="2583"/>
      <c r="M19" s="2582"/>
      <c r="N19" s="2583"/>
      <c r="O19" s="2582"/>
      <c r="P19" s="2583"/>
      <c r="Q19" s="2582"/>
      <c r="R19" s="2583"/>
      <c r="S19" s="2582"/>
      <c r="T19" s="2583"/>
      <c r="U19" s="2582"/>
      <c r="V19" s="2583"/>
      <c r="W19" s="1210">
        <f t="shared" si="0"/>
        <v>0</v>
      </c>
      <c r="X19" s="1211">
        <f t="shared" si="1"/>
        <v>0</v>
      </c>
      <c r="Y19" s="1185">
        <f>'t1'!M17</f>
        <v>0</v>
      </c>
    </row>
    <row r="20" spans="1:25" ht="14.25" customHeight="1" thickTop="1" thickBot="1" x14ac:dyDescent="0.3">
      <c r="A20" s="1029" t="str">
        <f>'t1'!A18</f>
        <v>Veterinari con inc. di struttura complessa (rapp.esclusivo)</v>
      </c>
      <c r="B20" s="1030" t="str">
        <f>'t1'!B18</f>
        <v>SD0E74</v>
      </c>
      <c r="C20" s="2582"/>
      <c r="D20" s="2583"/>
      <c r="E20" s="2582"/>
      <c r="F20" s="2583"/>
      <c r="G20" s="2582"/>
      <c r="H20" s="2583"/>
      <c r="I20" s="2582"/>
      <c r="J20" s="2583"/>
      <c r="K20" s="2582"/>
      <c r="L20" s="2583"/>
      <c r="M20" s="2582"/>
      <c r="N20" s="2583"/>
      <c r="O20" s="2582"/>
      <c r="P20" s="2583"/>
      <c r="Q20" s="2582"/>
      <c r="R20" s="2583"/>
      <c r="S20" s="2582"/>
      <c r="T20" s="2583"/>
      <c r="U20" s="2582"/>
      <c r="V20" s="2583"/>
      <c r="W20" s="1210">
        <f t="shared" si="0"/>
        <v>0</v>
      </c>
      <c r="X20" s="1211">
        <f t="shared" si="1"/>
        <v>0</v>
      </c>
      <c r="Y20" s="1185">
        <f>'t1'!M18</f>
        <v>0</v>
      </c>
    </row>
    <row r="21" spans="1:25" ht="14.25" customHeight="1" thickTop="1" thickBot="1" x14ac:dyDescent="0.3">
      <c r="A21" s="1029" t="str">
        <f>'t1'!A19</f>
        <v>Veterinari con inc. di struttura complessa (rapp. Non escl.)</v>
      </c>
      <c r="B21" s="1030" t="str">
        <f>'t1'!B19</f>
        <v>SD0N74</v>
      </c>
      <c r="C21" s="2582"/>
      <c r="D21" s="2583"/>
      <c r="E21" s="2582"/>
      <c r="F21" s="2583"/>
      <c r="G21" s="2582"/>
      <c r="H21" s="2583"/>
      <c r="I21" s="2582"/>
      <c r="J21" s="2583"/>
      <c r="K21" s="2582"/>
      <c r="L21" s="2583"/>
      <c r="M21" s="2582"/>
      <c r="N21" s="2583"/>
      <c r="O21" s="2582"/>
      <c r="P21" s="2583"/>
      <c r="Q21" s="2582"/>
      <c r="R21" s="2583"/>
      <c r="S21" s="2582"/>
      <c r="T21" s="2583"/>
      <c r="U21" s="2582"/>
      <c r="V21" s="2583"/>
      <c r="W21" s="1210">
        <f t="shared" si="0"/>
        <v>0</v>
      </c>
      <c r="X21" s="1211">
        <f t="shared" si="1"/>
        <v>0</v>
      </c>
      <c r="Y21" s="1185">
        <f>'t1'!M19</f>
        <v>0</v>
      </c>
    </row>
    <row r="22" spans="1:25" ht="14.25" customHeight="1" thickTop="1" thickBot="1" x14ac:dyDescent="0.3">
      <c r="A22" s="1029" t="str">
        <f>'t1'!A20</f>
        <v>Veterinari con inc. di struttura semplice (rapp. Esclusivo)</v>
      </c>
      <c r="B22" s="1030" t="str">
        <f>'t1'!B20</f>
        <v>SD0E73</v>
      </c>
      <c r="C22" s="2582"/>
      <c r="D22" s="2583"/>
      <c r="E22" s="2582"/>
      <c r="F22" s="2583"/>
      <c r="G22" s="2582"/>
      <c r="H22" s="2583"/>
      <c r="I22" s="2582"/>
      <c r="J22" s="2583"/>
      <c r="K22" s="2582"/>
      <c r="L22" s="2583"/>
      <c r="M22" s="2582"/>
      <c r="N22" s="2583"/>
      <c r="O22" s="2582"/>
      <c r="P22" s="2583"/>
      <c r="Q22" s="2582"/>
      <c r="R22" s="2583"/>
      <c r="S22" s="2582"/>
      <c r="T22" s="2583"/>
      <c r="U22" s="2582"/>
      <c r="V22" s="2583"/>
      <c r="W22" s="1210">
        <f t="shared" si="0"/>
        <v>0</v>
      </c>
      <c r="X22" s="1211">
        <f t="shared" si="1"/>
        <v>0</v>
      </c>
      <c r="Y22" s="1185">
        <f>'t1'!M20</f>
        <v>0</v>
      </c>
    </row>
    <row r="23" spans="1:25" ht="14.25" customHeight="1" thickTop="1" thickBot="1" x14ac:dyDescent="0.3">
      <c r="A23" s="1029" t="str">
        <f>'t1'!A21</f>
        <v>Veterinari con inc. di struttura semplice (rapp. Non escl.)</v>
      </c>
      <c r="B23" s="1030" t="str">
        <f>'t1'!B21</f>
        <v>SD0N73</v>
      </c>
      <c r="C23" s="2582"/>
      <c r="D23" s="2583"/>
      <c r="E23" s="2582"/>
      <c r="F23" s="2583"/>
      <c r="G23" s="2582"/>
      <c r="H23" s="2583"/>
      <c r="I23" s="2582"/>
      <c r="J23" s="2583"/>
      <c r="K23" s="2582"/>
      <c r="L23" s="2583"/>
      <c r="M23" s="2582"/>
      <c r="N23" s="2583"/>
      <c r="O23" s="2582"/>
      <c r="P23" s="2583"/>
      <c r="Q23" s="2582"/>
      <c r="R23" s="2583"/>
      <c r="S23" s="2582"/>
      <c r="T23" s="2583"/>
      <c r="U23" s="2582"/>
      <c r="V23" s="2583"/>
      <c r="W23" s="1210">
        <f t="shared" si="0"/>
        <v>0</v>
      </c>
      <c r="X23" s="1211">
        <f t="shared" si="1"/>
        <v>0</v>
      </c>
      <c r="Y23" s="1185">
        <f>'t1'!M21</f>
        <v>0</v>
      </c>
    </row>
    <row r="24" spans="1:25" ht="14.25" customHeight="1" thickTop="1" thickBot="1" x14ac:dyDescent="0.3">
      <c r="A24" s="1029" t="str">
        <f>'t1'!A22</f>
        <v>Veterinari con altri incar. Prof.li (rapp. Esclusivo)</v>
      </c>
      <c r="B24" s="1030" t="str">
        <f>'t1'!B22</f>
        <v>SD0A73</v>
      </c>
      <c r="C24" s="2582"/>
      <c r="D24" s="2583"/>
      <c r="E24" s="2582"/>
      <c r="F24" s="2583"/>
      <c r="G24" s="2582"/>
      <c r="H24" s="2583"/>
      <c r="I24" s="2582"/>
      <c r="J24" s="2583"/>
      <c r="K24" s="2582"/>
      <c r="L24" s="2583"/>
      <c r="M24" s="2582"/>
      <c r="N24" s="2583"/>
      <c r="O24" s="2582"/>
      <c r="P24" s="2583"/>
      <c r="Q24" s="2582"/>
      <c r="R24" s="2583"/>
      <c r="S24" s="2582"/>
      <c r="T24" s="2583"/>
      <c r="U24" s="2582"/>
      <c r="V24" s="2583"/>
      <c r="W24" s="1210">
        <f t="shared" si="0"/>
        <v>0</v>
      </c>
      <c r="X24" s="1211">
        <f t="shared" si="1"/>
        <v>0</v>
      </c>
      <c r="Y24" s="1185">
        <f>'t1'!M22</f>
        <v>0</v>
      </c>
    </row>
    <row r="25" spans="1:25" ht="14.25" customHeight="1" thickTop="1" thickBot="1" x14ac:dyDescent="0.3">
      <c r="A25" s="1029" t="str">
        <f>'t1'!A23</f>
        <v>Veterinari con altri incar. Prof.li (rapp. Non escl.)</v>
      </c>
      <c r="B25" s="1030" t="str">
        <f>'t1'!B23</f>
        <v>SD0072</v>
      </c>
      <c r="C25" s="2582"/>
      <c r="D25" s="2583"/>
      <c r="E25" s="2582"/>
      <c r="F25" s="2583"/>
      <c r="G25" s="2582"/>
      <c r="H25" s="2583"/>
      <c r="I25" s="2582"/>
      <c r="J25" s="2583"/>
      <c r="K25" s="2582"/>
      <c r="L25" s="2583"/>
      <c r="M25" s="2582"/>
      <c r="N25" s="2583"/>
      <c r="O25" s="2582"/>
      <c r="P25" s="2583"/>
      <c r="Q25" s="2582"/>
      <c r="R25" s="2583"/>
      <c r="S25" s="2582"/>
      <c r="T25" s="2583"/>
      <c r="U25" s="2582"/>
      <c r="V25" s="2583"/>
      <c r="W25" s="1210">
        <f t="shared" si="0"/>
        <v>0</v>
      </c>
      <c r="X25" s="1211">
        <f t="shared" si="1"/>
        <v>0</v>
      </c>
      <c r="Y25" s="1185">
        <f>'t1'!M23</f>
        <v>0</v>
      </c>
    </row>
    <row r="26" spans="1:25" ht="14.25" customHeight="1" thickTop="1" thickBot="1" x14ac:dyDescent="0.3">
      <c r="A26" s="1029" t="str">
        <f>'t1'!A24</f>
        <v>Veterinari a t. determinato (art. 15-septies d.lgs. 502/92)</v>
      </c>
      <c r="B26" s="1030" t="str">
        <f>'t1'!B24</f>
        <v>SD0598</v>
      </c>
      <c r="C26" s="2582"/>
      <c r="D26" s="2583"/>
      <c r="E26" s="2582"/>
      <c r="F26" s="2583"/>
      <c r="G26" s="2582"/>
      <c r="H26" s="2583"/>
      <c r="I26" s="2582"/>
      <c r="J26" s="2583"/>
      <c r="K26" s="2582"/>
      <c r="L26" s="2583"/>
      <c r="M26" s="2582"/>
      <c r="N26" s="2583"/>
      <c r="O26" s="2582"/>
      <c r="P26" s="2583"/>
      <c r="Q26" s="2582"/>
      <c r="R26" s="2583"/>
      <c r="S26" s="2582"/>
      <c r="T26" s="2583"/>
      <c r="U26" s="2582"/>
      <c r="V26" s="2583"/>
      <c r="W26" s="1210">
        <f t="shared" si="0"/>
        <v>0</v>
      </c>
      <c r="X26" s="1211">
        <f t="shared" si="1"/>
        <v>0</v>
      </c>
      <c r="Y26" s="1185">
        <f>'t1'!M24</f>
        <v>0</v>
      </c>
    </row>
    <row r="27" spans="1:25" ht="14.25" customHeight="1" thickTop="1" thickBot="1" x14ac:dyDescent="0.3">
      <c r="A27" s="1029" t="str">
        <f>'t1'!A25</f>
        <v>Odontoiatri con inc. di struttura complessa (rapp. Escl.)</v>
      </c>
      <c r="B27" s="1030" t="str">
        <f>'t1'!B25</f>
        <v>SD0E49</v>
      </c>
      <c r="C27" s="2582"/>
      <c r="D27" s="2583"/>
      <c r="E27" s="2582"/>
      <c r="F27" s="2583"/>
      <c r="G27" s="2582"/>
      <c r="H27" s="2583"/>
      <c r="I27" s="2582"/>
      <c r="J27" s="2583"/>
      <c r="K27" s="2582"/>
      <c r="L27" s="2583"/>
      <c r="M27" s="2582"/>
      <c r="N27" s="2583"/>
      <c r="O27" s="2582"/>
      <c r="P27" s="2583"/>
      <c r="Q27" s="2582"/>
      <c r="R27" s="2583"/>
      <c r="S27" s="2582"/>
      <c r="T27" s="2583"/>
      <c r="U27" s="2582"/>
      <c r="V27" s="2583"/>
      <c r="W27" s="1210">
        <f t="shared" si="0"/>
        <v>0</v>
      </c>
      <c r="X27" s="1211">
        <f t="shared" si="1"/>
        <v>0</v>
      </c>
      <c r="Y27" s="1185">
        <f>'t1'!M25</f>
        <v>0</v>
      </c>
    </row>
    <row r="28" spans="1:25" ht="14.25" customHeight="1" thickTop="1" thickBot="1" x14ac:dyDescent="0.3">
      <c r="A28" s="1029" t="str">
        <f>'t1'!A26</f>
        <v>Odontoiatri con inc. di struttura complessa (rapp. Non escl.</v>
      </c>
      <c r="B28" s="1030" t="str">
        <f>'t1'!B26</f>
        <v>SD0N49</v>
      </c>
      <c r="C28" s="2582"/>
      <c r="D28" s="2583"/>
      <c r="E28" s="2582"/>
      <c r="F28" s="2583"/>
      <c r="G28" s="2582"/>
      <c r="H28" s="2583"/>
      <c r="I28" s="2582"/>
      <c r="J28" s="2583"/>
      <c r="K28" s="2582"/>
      <c r="L28" s="2583"/>
      <c r="M28" s="2582"/>
      <c r="N28" s="2583"/>
      <c r="O28" s="2582"/>
      <c r="P28" s="2583"/>
      <c r="Q28" s="2582"/>
      <c r="R28" s="2583"/>
      <c r="S28" s="2582"/>
      <c r="T28" s="2583"/>
      <c r="U28" s="2582"/>
      <c r="V28" s="2583"/>
      <c r="W28" s="1210">
        <f t="shared" si="0"/>
        <v>0</v>
      </c>
      <c r="X28" s="1211">
        <f t="shared" si="1"/>
        <v>0</v>
      </c>
      <c r="Y28" s="1185">
        <f>'t1'!M26</f>
        <v>0</v>
      </c>
    </row>
    <row r="29" spans="1:25" ht="14.25" customHeight="1" thickTop="1" thickBot="1" x14ac:dyDescent="0.3">
      <c r="A29" s="1029" t="str">
        <f>'t1'!A27</f>
        <v>Odontoiatri con inc. di struttura semplice (rapp. Esclusivo)</v>
      </c>
      <c r="B29" s="1030" t="str">
        <f>'t1'!B27</f>
        <v>SD0E48</v>
      </c>
      <c r="C29" s="2582"/>
      <c r="D29" s="2583"/>
      <c r="E29" s="2582"/>
      <c r="F29" s="2583"/>
      <c r="G29" s="2582"/>
      <c r="H29" s="2583"/>
      <c r="I29" s="2582"/>
      <c r="J29" s="2583"/>
      <c r="K29" s="2582"/>
      <c r="L29" s="2583"/>
      <c r="M29" s="2582"/>
      <c r="N29" s="2583"/>
      <c r="O29" s="2582"/>
      <c r="P29" s="2583"/>
      <c r="Q29" s="2582"/>
      <c r="R29" s="2583"/>
      <c r="S29" s="2582"/>
      <c r="T29" s="2583"/>
      <c r="U29" s="2582"/>
      <c r="V29" s="2583"/>
      <c r="W29" s="1210">
        <f t="shared" si="0"/>
        <v>0</v>
      </c>
      <c r="X29" s="1211">
        <f t="shared" si="1"/>
        <v>0</v>
      </c>
      <c r="Y29" s="1185">
        <f>'t1'!M27</f>
        <v>0</v>
      </c>
    </row>
    <row r="30" spans="1:25" ht="14.25" customHeight="1" thickTop="1" thickBot="1" x14ac:dyDescent="0.3">
      <c r="A30" s="1029" t="str">
        <f>'t1'!A28</f>
        <v>Odontoiatri con inc. di struttura semplice (rapp. Non escl.)</v>
      </c>
      <c r="B30" s="1030" t="str">
        <f>'t1'!B28</f>
        <v>SD0N48</v>
      </c>
      <c r="C30" s="2582"/>
      <c r="D30" s="2583"/>
      <c r="E30" s="2582"/>
      <c r="F30" s="2583"/>
      <c r="G30" s="2582"/>
      <c r="H30" s="2583"/>
      <c r="I30" s="2582"/>
      <c r="J30" s="2583"/>
      <c r="K30" s="2582"/>
      <c r="L30" s="2583"/>
      <c r="M30" s="2582"/>
      <c r="N30" s="2583"/>
      <c r="O30" s="2582"/>
      <c r="P30" s="2583"/>
      <c r="Q30" s="2582"/>
      <c r="R30" s="2583"/>
      <c r="S30" s="2582"/>
      <c r="T30" s="2583"/>
      <c r="U30" s="2582"/>
      <c r="V30" s="2583"/>
      <c r="W30" s="1210">
        <f t="shared" si="0"/>
        <v>0</v>
      </c>
      <c r="X30" s="1211">
        <f t="shared" si="1"/>
        <v>0</v>
      </c>
      <c r="Y30" s="1185">
        <f>'t1'!M28</f>
        <v>0</v>
      </c>
    </row>
    <row r="31" spans="1:25" ht="14.25" customHeight="1" thickTop="1" thickBot="1" x14ac:dyDescent="0.3">
      <c r="A31" s="1029" t="str">
        <f>'t1'!A29</f>
        <v>Odontoiatri con altri incar. Prof.li (rapp. Esclusivo)</v>
      </c>
      <c r="B31" s="1030" t="str">
        <f>'t1'!B29</f>
        <v>SD0A48</v>
      </c>
      <c r="C31" s="2582"/>
      <c r="D31" s="2583"/>
      <c r="E31" s="2582"/>
      <c r="F31" s="2583"/>
      <c r="G31" s="2582"/>
      <c r="H31" s="2583"/>
      <c r="I31" s="2582"/>
      <c r="J31" s="2583"/>
      <c r="K31" s="2582"/>
      <c r="L31" s="2583"/>
      <c r="M31" s="2582"/>
      <c r="N31" s="2583"/>
      <c r="O31" s="2582"/>
      <c r="P31" s="2583"/>
      <c r="Q31" s="2582"/>
      <c r="R31" s="2583"/>
      <c r="S31" s="2582"/>
      <c r="T31" s="2583"/>
      <c r="U31" s="2582"/>
      <c r="V31" s="2583"/>
      <c r="W31" s="1210">
        <f t="shared" si="0"/>
        <v>0</v>
      </c>
      <c r="X31" s="1211">
        <f t="shared" si="1"/>
        <v>0</v>
      </c>
      <c r="Y31" s="1185">
        <f>'t1'!M29</f>
        <v>0</v>
      </c>
    </row>
    <row r="32" spans="1:25" ht="14.25" customHeight="1" thickTop="1" thickBot="1" x14ac:dyDescent="0.3">
      <c r="A32" s="1029" t="str">
        <f>'t1'!A30</f>
        <v>Odontoiatri con altri incar. Prof.li (rapp. Non escl.)</v>
      </c>
      <c r="B32" s="1030" t="str">
        <f>'t1'!B30</f>
        <v>SD0047</v>
      </c>
      <c r="C32" s="2582"/>
      <c r="D32" s="2583"/>
      <c r="E32" s="2582"/>
      <c r="F32" s="2583"/>
      <c r="G32" s="2582"/>
      <c r="H32" s="2583"/>
      <c r="I32" s="2582"/>
      <c r="J32" s="2583"/>
      <c r="K32" s="2582"/>
      <c r="L32" s="2583"/>
      <c r="M32" s="2582"/>
      <c r="N32" s="2583"/>
      <c r="O32" s="2582"/>
      <c r="P32" s="2583"/>
      <c r="Q32" s="2582"/>
      <c r="R32" s="2583"/>
      <c r="S32" s="2582"/>
      <c r="T32" s="2583"/>
      <c r="U32" s="2582"/>
      <c r="V32" s="2583"/>
      <c r="W32" s="1210">
        <f t="shared" si="0"/>
        <v>0</v>
      </c>
      <c r="X32" s="1211">
        <f t="shared" si="1"/>
        <v>0</v>
      </c>
      <c r="Y32" s="1185">
        <f>'t1'!M30</f>
        <v>0</v>
      </c>
    </row>
    <row r="33" spans="1:25" ht="14.25" customHeight="1" thickTop="1" thickBot="1" x14ac:dyDescent="0.3">
      <c r="A33" s="1029" t="str">
        <f>'t1'!A31</f>
        <v>Odontoiatri a t. determinato (art. 15-septies d.lgs. 502/92)</v>
      </c>
      <c r="B33" s="1030" t="str">
        <f>'t1'!B31</f>
        <v>SD0599</v>
      </c>
      <c r="C33" s="2582"/>
      <c r="D33" s="2583"/>
      <c r="E33" s="2582"/>
      <c r="F33" s="2583"/>
      <c r="G33" s="2582"/>
      <c r="H33" s="2583"/>
      <c r="I33" s="2582"/>
      <c r="J33" s="2583"/>
      <c r="K33" s="2582"/>
      <c r="L33" s="2583"/>
      <c r="M33" s="2582"/>
      <c r="N33" s="2583"/>
      <c r="O33" s="2582"/>
      <c r="P33" s="2583"/>
      <c r="Q33" s="2582"/>
      <c r="R33" s="2583"/>
      <c r="S33" s="2582"/>
      <c r="T33" s="2583"/>
      <c r="U33" s="2582"/>
      <c r="V33" s="2583"/>
      <c r="W33" s="1210">
        <f t="shared" si="0"/>
        <v>0</v>
      </c>
      <c r="X33" s="1211">
        <f t="shared" si="1"/>
        <v>0</v>
      </c>
      <c r="Y33" s="1185">
        <f>'t1'!M31</f>
        <v>0</v>
      </c>
    </row>
    <row r="34" spans="1:25" ht="14.25" customHeight="1" thickTop="1" thickBot="1" x14ac:dyDescent="0.3">
      <c r="A34" s="1029" t="str">
        <f>'t1'!A32</f>
        <v>Farmacisti con inc. di struttura complessa (rapp. Esclusivo)</v>
      </c>
      <c r="B34" s="1030" t="str">
        <f>'t1'!B32</f>
        <v>SD0E39</v>
      </c>
      <c r="C34" s="2582">
        <v>15</v>
      </c>
      <c r="D34" s="2583"/>
      <c r="E34" s="2582"/>
      <c r="F34" s="2583"/>
      <c r="G34" s="2582"/>
      <c r="H34" s="2583"/>
      <c r="I34" s="2582"/>
      <c r="J34" s="2583"/>
      <c r="K34" s="2582"/>
      <c r="L34" s="2583"/>
      <c r="M34" s="2582"/>
      <c r="N34" s="2583"/>
      <c r="O34" s="2582"/>
      <c r="P34" s="2583"/>
      <c r="Q34" s="2582"/>
      <c r="R34" s="2583"/>
      <c r="S34" s="2582"/>
      <c r="T34" s="2583"/>
      <c r="U34" s="2582">
        <v>1</v>
      </c>
      <c r="V34" s="2583"/>
      <c r="W34" s="1210">
        <f t="shared" si="0"/>
        <v>16</v>
      </c>
      <c r="X34" s="1211">
        <f t="shared" si="1"/>
        <v>0</v>
      </c>
      <c r="Y34" s="1185">
        <f>'t1'!M32</f>
        <v>1</v>
      </c>
    </row>
    <row r="35" spans="1:25" ht="14.25" customHeight="1" thickTop="1" thickBot="1" x14ac:dyDescent="0.3">
      <c r="A35" s="1029" t="str">
        <f>'t1'!A33</f>
        <v>Farmacisti con inc. di struttura complessa (rapp. Non escl.)</v>
      </c>
      <c r="B35" s="1030" t="str">
        <f>'t1'!B33</f>
        <v>SD0N39</v>
      </c>
      <c r="C35" s="2582"/>
      <c r="D35" s="2583"/>
      <c r="E35" s="2582"/>
      <c r="F35" s="2583"/>
      <c r="G35" s="2582"/>
      <c r="H35" s="2583"/>
      <c r="I35" s="2582"/>
      <c r="J35" s="2583"/>
      <c r="K35" s="2582"/>
      <c r="L35" s="2583"/>
      <c r="M35" s="2582"/>
      <c r="N35" s="2583"/>
      <c r="O35" s="2582"/>
      <c r="P35" s="2583"/>
      <c r="Q35" s="2582"/>
      <c r="R35" s="2583"/>
      <c r="S35" s="2582"/>
      <c r="T35" s="2583"/>
      <c r="U35" s="2582"/>
      <c r="V35" s="2583"/>
      <c r="W35" s="1210">
        <f t="shared" si="0"/>
        <v>0</v>
      </c>
      <c r="X35" s="1211">
        <f t="shared" si="1"/>
        <v>0</v>
      </c>
      <c r="Y35" s="1185">
        <f>'t1'!M33</f>
        <v>0</v>
      </c>
    </row>
    <row r="36" spans="1:25" ht="14.25" customHeight="1" thickTop="1" thickBot="1" x14ac:dyDescent="0.3">
      <c r="A36" s="1029" t="str">
        <f>'t1'!A34</f>
        <v>Farmacisti con inc. di struttura semplice (rapp. Esclusivo)</v>
      </c>
      <c r="B36" s="1030" t="str">
        <f>'t1'!B34</f>
        <v>SD0E38</v>
      </c>
      <c r="C36" s="2582"/>
      <c r="D36" s="2583">
        <v>47</v>
      </c>
      <c r="E36" s="2582"/>
      <c r="F36" s="2583">
        <v>1</v>
      </c>
      <c r="G36" s="2582"/>
      <c r="H36" s="2583"/>
      <c r="I36" s="2582"/>
      <c r="J36" s="2583"/>
      <c r="K36" s="2582"/>
      <c r="L36" s="2583"/>
      <c r="M36" s="2582"/>
      <c r="N36" s="2583">
        <v>2</v>
      </c>
      <c r="O36" s="2582"/>
      <c r="P36" s="2583"/>
      <c r="Q36" s="2582"/>
      <c r="R36" s="2583"/>
      <c r="S36" s="2582"/>
      <c r="T36" s="2583"/>
      <c r="U36" s="2582"/>
      <c r="V36" s="2583"/>
      <c r="W36" s="1210">
        <f t="shared" si="0"/>
        <v>0</v>
      </c>
      <c r="X36" s="1211">
        <f t="shared" si="1"/>
        <v>50</v>
      </c>
      <c r="Y36" s="1185">
        <f>'t1'!M34</f>
        <v>1</v>
      </c>
    </row>
    <row r="37" spans="1:25" ht="14.25" customHeight="1" thickTop="1" thickBot="1" x14ac:dyDescent="0.3">
      <c r="A37" s="1029" t="str">
        <f>'t1'!A35</f>
        <v>Farmacisti con inc. di struttura semplice (rapp. Non escl.)</v>
      </c>
      <c r="B37" s="1030" t="str">
        <f>'t1'!B35</f>
        <v>SD0N38</v>
      </c>
      <c r="C37" s="2582"/>
      <c r="D37" s="2583"/>
      <c r="E37" s="2582"/>
      <c r="F37" s="2583"/>
      <c r="G37" s="2582"/>
      <c r="H37" s="2583"/>
      <c r="I37" s="2582"/>
      <c r="J37" s="2583"/>
      <c r="K37" s="2582"/>
      <c r="L37" s="2583"/>
      <c r="M37" s="2582"/>
      <c r="N37" s="2583"/>
      <c r="O37" s="2582"/>
      <c r="P37" s="2583"/>
      <c r="Q37" s="2582"/>
      <c r="R37" s="2583"/>
      <c r="S37" s="2582"/>
      <c r="T37" s="2583"/>
      <c r="U37" s="2582"/>
      <c r="V37" s="2583"/>
      <c r="W37" s="1210">
        <f t="shared" si="0"/>
        <v>0</v>
      </c>
      <c r="X37" s="1211">
        <f t="shared" si="1"/>
        <v>0</v>
      </c>
      <c r="Y37" s="1185">
        <f>'t1'!M35</f>
        <v>0</v>
      </c>
    </row>
    <row r="38" spans="1:25" ht="14.25" customHeight="1" thickTop="1" thickBot="1" x14ac:dyDescent="0.3">
      <c r="A38" s="1029" t="str">
        <f>'t1'!A36</f>
        <v>Farmacisti con altri incar. Prof.li (rapp. Esclusivo)</v>
      </c>
      <c r="B38" s="1030" t="str">
        <f>'t1'!B36</f>
        <v>SD0A38</v>
      </c>
      <c r="C38" s="2582">
        <v>24</v>
      </c>
      <c r="D38" s="2583">
        <v>93</v>
      </c>
      <c r="E38" s="2582"/>
      <c r="F38" s="2583">
        <v>2</v>
      </c>
      <c r="G38" s="2582"/>
      <c r="H38" s="2583"/>
      <c r="I38" s="2582"/>
      <c r="J38" s="2583"/>
      <c r="K38" s="2582"/>
      <c r="L38" s="2583">
        <v>3</v>
      </c>
      <c r="M38" s="2582"/>
      <c r="N38" s="2583">
        <v>7</v>
      </c>
      <c r="O38" s="2582"/>
      <c r="P38" s="2583"/>
      <c r="Q38" s="2582"/>
      <c r="R38" s="2583"/>
      <c r="S38" s="2582"/>
      <c r="T38" s="2583"/>
      <c r="U38" s="2582"/>
      <c r="V38" s="2583">
        <v>10</v>
      </c>
      <c r="W38" s="1210">
        <f t="shared" si="0"/>
        <v>24</v>
      </c>
      <c r="X38" s="1211">
        <f t="shared" si="1"/>
        <v>115</v>
      </c>
      <c r="Y38" s="1185">
        <f>'t1'!M36</f>
        <v>1</v>
      </c>
    </row>
    <row r="39" spans="1:25" ht="14.25" customHeight="1" thickTop="1" thickBot="1" x14ac:dyDescent="0.3">
      <c r="A39" s="1029" t="str">
        <f>'t1'!A37</f>
        <v>Farmacisti con altri incar. Prof.li (rapp. Non escl.)</v>
      </c>
      <c r="B39" s="1030" t="str">
        <f>'t1'!B37</f>
        <v>SD0037</v>
      </c>
      <c r="C39" s="2582"/>
      <c r="D39" s="2583"/>
      <c r="E39" s="2582"/>
      <c r="F39" s="2583"/>
      <c r="G39" s="2582"/>
      <c r="H39" s="2583"/>
      <c r="I39" s="2582"/>
      <c r="J39" s="2583"/>
      <c r="K39" s="2582"/>
      <c r="L39" s="2583"/>
      <c r="M39" s="2582"/>
      <c r="N39" s="2583"/>
      <c r="O39" s="2582"/>
      <c r="P39" s="2583"/>
      <c r="Q39" s="2582"/>
      <c r="R39" s="2583"/>
      <c r="S39" s="2582"/>
      <c r="T39" s="2583"/>
      <c r="U39" s="2582"/>
      <c r="V39" s="2583"/>
      <c r="W39" s="1210">
        <f t="shared" si="0"/>
        <v>0</v>
      </c>
      <c r="X39" s="1211">
        <f t="shared" si="1"/>
        <v>0</v>
      </c>
      <c r="Y39" s="1185">
        <f>'t1'!M37</f>
        <v>0</v>
      </c>
    </row>
    <row r="40" spans="1:25" ht="14.25" customHeight="1" thickTop="1" thickBot="1" x14ac:dyDescent="0.3">
      <c r="A40" s="1029" t="str">
        <f>'t1'!A38</f>
        <v>Farmacisti a t. determinato (art. 15-septies d.lgs. 502/92)</v>
      </c>
      <c r="B40" s="1030" t="str">
        <f>'t1'!B38</f>
        <v>SD0600</v>
      </c>
      <c r="C40" s="2582"/>
      <c r="D40" s="2583"/>
      <c r="E40" s="2582"/>
      <c r="F40" s="2583"/>
      <c r="G40" s="2582"/>
      <c r="H40" s="2583"/>
      <c r="I40" s="2582"/>
      <c r="J40" s="2583"/>
      <c r="K40" s="2582"/>
      <c r="L40" s="2583"/>
      <c r="M40" s="2582"/>
      <c r="N40" s="2583"/>
      <c r="O40" s="2582"/>
      <c r="P40" s="2583"/>
      <c r="Q40" s="2582"/>
      <c r="R40" s="2583"/>
      <c r="S40" s="2582"/>
      <c r="T40" s="2583"/>
      <c r="U40" s="2582"/>
      <c r="V40" s="2583"/>
      <c r="W40" s="1210">
        <f t="shared" si="0"/>
        <v>0</v>
      </c>
      <c r="X40" s="1211">
        <f t="shared" si="1"/>
        <v>0</v>
      </c>
      <c r="Y40" s="1185">
        <f>'t1'!M38</f>
        <v>0</v>
      </c>
    </row>
    <row r="41" spans="1:25" ht="14.25" customHeight="1" thickTop="1" thickBot="1" x14ac:dyDescent="0.3">
      <c r="A41" s="1029" t="str">
        <f>'t1'!A39</f>
        <v>Biologi con inc. di struttura complessa (rapp. Esclusivo)</v>
      </c>
      <c r="B41" s="1030" t="str">
        <f>'t1'!B39</f>
        <v>SD0E13</v>
      </c>
      <c r="C41" s="2582">
        <v>64</v>
      </c>
      <c r="D41" s="2583">
        <v>38</v>
      </c>
      <c r="E41" s="2582"/>
      <c r="F41" s="2583"/>
      <c r="G41" s="2582"/>
      <c r="H41" s="2583"/>
      <c r="I41" s="2582"/>
      <c r="J41" s="2583"/>
      <c r="K41" s="2582"/>
      <c r="L41" s="2583"/>
      <c r="M41" s="2582">
        <v>4</v>
      </c>
      <c r="N41" s="2583">
        <v>3</v>
      </c>
      <c r="O41" s="2582"/>
      <c r="P41" s="2583"/>
      <c r="Q41" s="2582"/>
      <c r="R41" s="2583"/>
      <c r="S41" s="2582"/>
      <c r="T41" s="2583"/>
      <c r="U41" s="2582">
        <v>16</v>
      </c>
      <c r="V41" s="2583">
        <v>1</v>
      </c>
      <c r="W41" s="1210">
        <f t="shared" si="0"/>
        <v>84</v>
      </c>
      <c r="X41" s="1211">
        <f t="shared" si="1"/>
        <v>42</v>
      </c>
      <c r="Y41" s="1185">
        <f>'t1'!M39</f>
        <v>1</v>
      </c>
    </row>
    <row r="42" spans="1:25" ht="14.25" customHeight="1" thickTop="1" thickBot="1" x14ac:dyDescent="0.3">
      <c r="A42" s="1029" t="str">
        <f>'t1'!A40</f>
        <v>Biologi con inc. di struttura complessa (rapp. Non escl.)</v>
      </c>
      <c r="B42" s="1030" t="str">
        <f>'t1'!B40</f>
        <v>SD0N13</v>
      </c>
      <c r="C42" s="2582"/>
      <c r="D42" s="2583"/>
      <c r="E42" s="2582"/>
      <c r="F42" s="2583"/>
      <c r="G42" s="2582"/>
      <c r="H42" s="2583"/>
      <c r="I42" s="2582"/>
      <c r="J42" s="2583"/>
      <c r="K42" s="2582"/>
      <c r="L42" s="2583"/>
      <c r="M42" s="2582"/>
      <c r="N42" s="2583"/>
      <c r="O42" s="2582"/>
      <c r="P42" s="2583"/>
      <c r="Q42" s="2582"/>
      <c r="R42" s="2583"/>
      <c r="S42" s="2582"/>
      <c r="T42" s="2583"/>
      <c r="U42" s="2582"/>
      <c r="V42" s="2583"/>
      <c r="W42" s="1210">
        <f t="shared" si="0"/>
        <v>0</v>
      </c>
      <c r="X42" s="1211">
        <f t="shared" si="1"/>
        <v>0</v>
      </c>
      <c r="Y42" s="1185">
        <f>'t1'!M40</f>
        <v>0</v>
      </c>
    </row>
    <row r="43" spans="1:25" ht="14.25" customHeight="1" thickTop="1" thickBot="1" x14ac:dyDescent="0.3">
      <c r="A43" s="1029" t="str">
        <f>'t1'!A41</f>
        <v>Biologi con inc. di struttura semplice (rapp. Esclusivo)</v>
      </c>
      <c r="B43" s="1030" t="str">
        <f>'t1'!B41</f>
        <v>SD0E12</v>
      </c>
      <c r="C43" s="2582">
        <v>85</v>
      </c>
      <c r="D43" s="2583">
        <v>111</v>
      </c>
      <c r="E43" s="2582"/>
      <c r="F43" s="2583">
        <v>64</v>
      </c>
      <c r="G43" s="2582"/>
      <c r="H43" s="2583"/>
      <c r="I43" s="2582"/>
      <c r="J43" s="2583"/>
      <c r="K43" s="2582"/>
      <c r="L43" s="2583"/>
      <c r="M43" s="2582"/>
      <c r="N43" s="2583">
        <v>3</v>
      </c>
      <c r="O43" s="2582"/>
      <c r="P43" s="2583"/>
      <c r="Q43" s="2582">
        <v>1</v>
      </c>
      <c r="R43" s="2583"/>
      <c r="S43" s="2582"/>
      <c r="T43" s="2583"/>
      <c r="U43" s="2582">
        <v>1</v>
      </c>
      <c r="V43" s="2583">
        <v>5</v>
      </c>
      <c r="W43" s="1210">
        <f t="shared" si="0"/>
        <v>87</v>
      </c>
      <c r="X43" s="1211">
        <f t="shared" si="1"/>
        <v>183</v>
      </c>
      <c r="Y43" s="1185">
        <f>'t1'!M41</f>
        <v>1</v>
      </c>
    </row>
    <row r="44" spans="1:25" ht="14.25" customHeight="1" thickTop="1" thickBot="1" x14ac:dyDescent="0.3">
      <c r="A44" s="1029" t="str">
        <f>'t1'!A42</f>
        <v>Biologi con inc. di struttura semplice (rapp. Non escl.)</v>
      </c>
      <c r="B44" s="1030" t="str">
        <f>'t1'!B42</f>
        <v>SD0N12</v>
      </c>
      <c r="C44" s="2582"/>
      <c r="D44" s="2583"/>
      <c r="E44" s="2582"/>
      <c r="F44" s="2583"/>
      <c r="G44" s="2582"/>
      <c r="H44" s="2583"/>
      <c r="I44" s="2582"/>
      <c r="J44" s="2583"/>
      <c r="K44" s="2582"/>
      <c r="L44" s="2583"/>
      <c r="M44" s="2582"/>
      <c r="N44" s="2583"/>
      <c r="O44" s="2582"/>
      <c r="P44" s="2583"/>
      <c r="Q44" s="2582"/>
      <c r="R44" s="2583"/>
      <c r="S44" s="2582"/>
      <c r="T44" s="2583"/>
      <c r="U44" s="2582"/>
      <c r="V44" s="2583"/>
      <c r="W44" s="1210">
        <f t="shared" si="0"/>
        <v>0</v>
      </c>
      <c r="X44" s="1211">
        <f t="shared" si="1"/>
        <v>0</v>
      </c>
      <c r="Y44" s="1185">
        <f>'t1'!M42</f>
        <v>0</v>
      </c>
    </row>
    <row r="45" spans="1:25" ht="14.25" customHeight="1" thickTop="1" thickBot="1" x14ac:dyDescent="0.3">
      <c r="A45" s="1029" t="str">
        <f>'t1'!A43</f>
        <v>Biologi con altri incar. Prof.li (rapp. Esclusivo)</v>
      </c>
      <c r="B45" s="1030" t="str">
        <f>'t1'!B43</f>
        <v>SD0A12</v>
      </c>
      <c r="C45" s="2582">
        <v>64</v>
      </c>
      <c r="D45" s="2583">
        <v>932</v>
      </c>
      <c r="E45" s="2582"/>
      <c r="F45" s="2583">
        <v>141</v>
      </c>
      <c r="G45" s="2582"/>
      <c r="H45" s="2583">
        <v>20</v>
      </c>
      <c r="I45" s="2582">
        <v>61</v>
      </c>
      <c r="J45" s="2583">
        <v>113</v>
      </c>
      <c r="K45" s="2582"/>
      <c r="L45" s="2583"/>
      <c r="M45" s="2582">
        <v>6</v>
      </c>
      <c r="N45" s="2583">
        <v>30</v>
      </c>
      <c r="O45" s="2582"/>
      <c r="P45" s="2583"/>
      <c r="Q45" s="2582"/>
      <c r="R45" s="2583"/>
      <c r="S45" s="2582"/>
      <c r="T45" s="2583"/>
      <c r="U45" s="2582"/>
      <c r="V45" s="2583">
        <v>8</v>
      </c>
      <c r="W45" s="1210">
        <f t="shared" si="0"/>
        <v>131</v>
      </c>
      <c r="X45" s="1211">
        <f t="shared" si="1"/>
        <v>1244</v>
      </c>
      <c r="Y45" s="1185">
        <f>'t1'!M43</f>
        <v>1</v>
      </c>
    </row>
    <row r="46" spans="1:25" ht="14.25" customHeight="1" thickTop="1" thickBot="1" x14ac:dyDescent="0.3">
      <c r="A46" s="1029" t="str">
        <f>'t1'!A44</f>
        <v>Biologi con altri incar. Prof.li (rapp. Non escl.)</v>
      </c>
      <c r="B46" s="1030" t="str">
        <f>'t1'!B44</f>
        <v>SD0011</v>
      </c>
      <c r="C46" s="2582"/>
      <c r="D46" s="2583"/>
      <c r="E46" s="2582"/>
      <c r="F46" s="2583"/>
      <c r="G46" s="2582"/>
      <c r="H46" s="2583"/>
      <c r="I46" s="2582"/>
      <c r="J46" s="2583"/>
      <c r="K46" s="2582"/>
      <c r="L46" s="2583"/>
      <c r="M46" s="2582"/>
      <c r="N46" s="2583"/>
      <c r="O46" s="2582"/>
      <c r="P46" s="2583"/>
      <c r="Q46" s="2582"/>
      <c r="R46" s="2583"/>
      <c r="S46" s="2582"/>
      <c r="T46" s="2583"/>
      <c r="U46" s="2582"/>
      <c r="V46" s="2583"/>
      <c r="W46" s="1210">
        <f t="shared" si="0"/>
        <v>0</v>
      </c>
      <c r="X46" s="1211">
        <f t="shared" si="1"/>
        <v>0</v>
      </c>
      <c r="Y46" s="1185">
        <f>'t1'!M44</f>
        <v>0</v>
      </c>
    </row>
    <row r="47" spans="1:25" ht="14.25" customHeight="1" thickTop="1" thickBot="1" x14ac:dyDescent="0.3">
      <c r="A47" s="1029" t="str">
        <f>'t1'!A45</f>
        <v>Biologi a t. determinato (art. 15-septies d.lgs. 502/92)</v>
      </c>
      <c r="B47" s="1030" t="str">
        <f>'t1'!B45</f>
        <v>SD0601</v>
      </c>
      <c r="C47" s="2582"/>
      <c r="D47" s="2583"/>
      <c r="E47" s="2582"/>
      <c r="F47" s="2583"/>
      <c r="G47" s="2582"/>
      <c r="H47" s="2583"/>
      <c r="I47" s="2582"/>
      <c r="J47" s="2583"/>
      <c r="K47" s="2582"/>
      <c r="L47" s="2583"/>
      <c r="M47" s="2582"/>
      <c r="N47" s="2583"/>
      <c r="O47" s="2582"/>
      <c r="P47" s="2583"/>
      <c r="Q47" s="2582"/>
      <c r="R47" s="2583"/>
      <c r="S47" s="2582"/>
      <c r="T47" s="2583"/>
      <c r="U47" s="2582"/>
      <c r="V47" s="2583"/>
      <c r="W47" s="1210">
        <f t="shared" si="0"/>
        <v>0</v>
      </c>
      <c r="X47" s="1211">
        <f t="shared" si="1"/>
        <v>0</v>
      </c>
      <c r="Y47" s="1185">
        <f>'t1'!M45</f>
        <v>0</v>
      </c>
    </row>
    <row r="48" spans="1:25" ht="14.25" customHeight="1" thickTop="1" thickBot="1" x14ac:dyDescent="0.3">
      <c r="A48" s="1029" t="str">
        <f>'t1'!A46</f>
        <v>Chimici con inc. di struttura complessa (rapp. Esclusivo)</v>
      </c>
      <c r="B48" s="1030" t="str">
        <f>'t1'!B46</f>
        <v>SD0E16</v>
      </c>
      <c r="C48" s="2582"/>
      <c r="D48" s="2583"/>
      <c r="E48" s="2582"/>
      <c r="F48" s="2583"/>
      <c r="G48" s="2582"/>
      <c r="H48" s="2583"/>
      <c r="I48" s="2582"/>
      <c r="J48" s="2583"/>
      <c r="K48" s="2582"/>
      <c r="L48" s="2583"/>
      <c r="M48" s="2582"/>
      <c r="N48" s="2583"/>
      <c r="O48" s="2582"/>
      <c r="P48" s="2583"/>
      <c r="Q48" s="2582"/>
      <c r="R48" s="2583"/>
      <c r="S48" s="2582"/>
      <c r="T48" s="2583"/>
      <c r="U48" s="2582"/>
      <c r="V48" s="2583"/>
      <c r="W48" s="1210">
        <f t="shared" si="0"/>
        <v>0</v>
      </c>
      <c r="X48" s="1211">
        <f t="shared" si="1"/>
        <v>0</v>
      </c>
      <c r="Y48" s="1185">
        <f>'t1'!M46</f>
        <v>0</v>
      </c>
    </row>
    <row r="49" spans="1:25" ht="14.25" customHeight="1" thickTop="1" thickBot="1" x14ac:dyDescent="0.3">
      <c r="A49" s="1029" t="str">
        <f>'t1'!A47</f>
        <v>Chimici con inc. di struttura complessa (rapp.non escl.)</v>
      </c>
      <c r="B49" s="1030" t="str">
        <f>'t1'!B47</f>
        <v>SD0N16</v>
      </c>
      <c r="C49" s="2582"/>
      <c r="D49" s="2583"/>
      <c r="E49" s="2582"/>
      <c r="F49" s="2583"/>
      <c r="G49" s="2582"/>
      <c r="H49" s="2583"/>
      <c r="I49" s="2582"/>
      <c r="J49" s="2583"/>
      <c r="K49" s="2582"/>
      <c r="L49" s="2583"/>
      <c r="M49" s="2582"/>
      <c r="N49" s="2583"/>
      <c r="O49" s="2582"/>
      <c r="P49" s="2583"/>
      <c r="Q49" s="2582"/>
      <c r="R49" s="2583"/>
      <c r="S49" s="2582"/>
      <c r="T49" s="2583"/>
      <c r="U49" s="2582"/>
      <c r="V49" s="2583"/>
      <c r="W49" s="1210">
        <f t="shared" si="0"/>
        <v>0</v>
      </c>
      <c r="X49" s="1211">
        <f t="shared" si="1"/>
        <v>0</v>
      </c>
      <c r="Y49" s="1185">
        <f>'t1'!M47</f>
        <v>0</v>
      </c>
    </row>
    <row r="50" spans="1:25" ht="14.25" customHeight="1" thickTop="1" thickBot="1" x14ac:dyDescent="0.3">
      <c r="A50" s="1029" t="str">
        <f>'t1'!A48</f>
        <v>Chimici con inc. di struttura semplice (rapp. Esclusivo)</v>
      </c>
      <c r="B50" s="1030" t="str">
        <f>'t1'!B48</f>
        <v>SD0E15</v>
      </c>
      <c r="C50" s="2582">
        <v>30</v>
      </c>
      <c r="D50" s="2583"/>
      <c r="E50" s="2582"/>
      <c r="F50" s="2583"/>
      <c r="G50" s="2582"/>
      <c r="H50" s="2583"/>
      <c r="I50" s="2582"/>
      <c r="J50" s="2583"/>
      <c r="K50" s="2582"/>
      <c r="L50" s="2583"/>
      <c r="M50" s="2582">
        <v>3</v>
      </c>
      <c r="N50" s="2583"/>
      <c r="O50" s="2582"/>
      <c r="P50" s="2583"/>
      <c r="Q50" s="2582"/>
      <c r="R50" s="2583"/>
      <c r="S50" s="2582"/>
      <c r="T50" s="2583"/>
      <c r="U50" s="2582">
        <v>1</v>
      </c>
      <c r="V50" s="2583"/>
      <c r="W50" s="1210">
        <f t="shared" si="0"/>
        <v>34</v>
      </c>
      <c r="X50" s="1211">
        <f t="shared" si="1"/>
        <v>0</v>
      </c>
      <c r="Y50" s="1185">
        <f>'t1'!M48</f>
        <v>1</v>
      </c>
    </row>
    <row r="51" spans="1:25" ht="14.25" customHeight="1" thickTop="1" thickBot="1" x14ac:dyDescent="0.3">
      <c r="A51" s="1029" t="str">
        <f>'t1'!A49</f>
        <v>Chimici con inc. di struttura semplice (rapp. Non escl.)</v>
      </c>
      <c r="B51" s="1030" t="str">
        <f>'t1'!B49</f>
        <v>SD0N15</v>
      </c>
      <c r="C51" s="2582"/>
      <c r="D51" s="2583"/>
      <c r="E51" s="2582"/>
      <c r="F51" s="2583"/>
      <c r="G51" s="2582"/>
      <c r="H51" s="2583"/>
      <c r="I51" s="2582"/>
      <c r="J51" s="2583"/>
      <c r="K51" s="2582"/>
      <c r="L51" s="2583"/>
      <c r="M51" s="2582"/>
      <c r="N51" s="2583"/>
      <c r="O51" s="2582"/>
      <c r="P51" s="2583"/>
      <c r="Q51" s="2582"/>
      <c r="R51" s="2583"/>
      <c r="S51" s="2582"/>
      <c r="T51" s="2583"/>
      <c r="U51" s="2582"/>
      <c r="V51" s="2583"/>
      <c r="W51" s="1210">
        <f t="shared" si="0"/>
        <v>0</v>
      </c>
      <c r="X51" s="1211">
        <f t="shared" si="1"/>
        <v>0</v>
      </c>
      <c r="Y51" s="1185">
        <f>'t1'!M49</f>
        <v>0</v>
      </c>
    </row>
    <row r="52" spans="1:25" ht="14.25" customHeight="1" thickTop="1" thickBot="1" x14ac:dyDescent="0.3">
      <c r="A52" s="1029" t="str">
        <f>'t1'!A50</f>
        <v>Chimici con altri incar. Prof.li (rapp. Esclusivo)</v>
      </c>
      <c r="B52" s="1030" t="str">
        <f>'t1'!B50</f>
        <v>SD0A15</v>
      </c>
      <c r="C52" s="2582">
        <v>40</v>
      </c>
      <c r="D52" s="2583"/>
      <c r="E52" s="2582"/>
      <c r="F52" s="2583"/>
      <c r="G52" s="2582"/>
      <c r="H52" s="2583"/>
      <c r="I52" s="2582"/>
      <c r="J52" s="2583"/>
      <c r="K52" s="2582"/>
      <c r="L52" s="2583"/>
      <c r="M52" s="2582">
        <v>3</v>
      </c>
      <c r="N52" s="2583"/>
      <c r="O52" s="2582"/>
      <c r="P52" s="2583"/>
      <c r="Q52" s="2582"/>
      <c r="R52" s="2583"/>
      <c r="S52" s="2582"/>
      <c r="T52" s="2583"/>
      <c r="U52" s="2582">
        <v>1</v>
      </c>
      <c r="V52" s="2583"/>
      <c r="W52" s="1210">
        <f t="shared" si="0"/>
        <v>44</v>
      </c>
      <c r="X52" s="1211">
        <f t="shared" si="1"/>
        <v>0</v>
      </c>
      <c r="Y52" s="1185">
        <f>'t1'!M50</f>
        <v>1</v>
      </c>
    </row>
    <row r="53" spans="1:25" ht="14.25" customHeight="1" thickTop="1" thickBot="1" x14ac:dyDescent="0.3">
      <c r="A53" s="1029" t="str">
        <f>'t1'!A51</f>
        <v>Chimici con altri incar. Prof.li (rapp. Non escl.)</v>
      </c>
      <c r="B53" s="1030" t="str">
        <f>'t1'!B51</f>
        <v>SD0014</v>
      </c>
      <c r="C53" s="2582"/>
      <c r="D53" s="2583"/>
      <c r="E53" s="2582"/>
      <c r="F53" s="2583"/>
      <c r="G53" s="2582"/>
      <c r="H53" s="2583"/>
      <c r="I53" s="2582"/>
      <c r="J53" s="2583"/>
      <c r="K53" s="2582"/>
      <c r="L53" s="2583"/>
      <c r="M53" s="2582"/>
      <c r="N53" s="2583"/>
      <c r="O53" s="2582"/>
      <c r="P53" s="2583"/>
      <c r="Q53" s="2582"/>
      <c r="R53" s="2583"/>
      <c r="S53" s="2582"/>
      <c r="T53" s="2583"/>
      <c r="U53" s="2582"/>
      <c r="V53" s="2583"/>
      <c r="W53" s="1210">
        <f t="shared" si="0"/>
        <v>0</v>
      </c>
      <c r="X53" s="1211">
        <f t="shared" si="1"/>
        <v>0</v>
      </c>
      <c r="Y53" s="1185">
        <f>'t1'!M51</f>
        <v>0</v>
      </c>
    </row>
    <row r="54" spans="1:25" ht="14.25" customHeight="1" thickTop="1" thickBot="1" x14ac:dyDescent="0.3">
      <c r="A54" s="1029" t="str">
        <f>'t1'!A52</f>
        <v>Chimici a t. determinato (art. 15-septies d.lgs. 502/92)</v>
      </c>
      <c r="B54" s="1030" t="str">
        <f>'t1'!B52</f>
        <v>SD0602</v>
      </c>
      <c r="C54" s="2582"/>
      <c r="D54" s="2583"/>
      <c r="E54" s="2582"/>
      <c r="F54" s="2583"/>
      <c r="G54" s="2582"/>
      <c r="H54" s="2583"/>
      <c r="I54" s="2582"/>
      <c r="J54" s="2583"/>
      <c r="K54" s="2582"/>
      <c r="L54" s="2583"/>
      <c r="M54" s="2582"/>
      <c r="N54" s="2583"/>
      <c r="O54" s="2582"/>
      <c r="P54" s="2583"/>
      <c r="Q54" s="2582"/>
      <c r="R54" s="2583"/>
      <c r="S54" s="2582"/>
      <c r="T54" s="2583"/>
      <c r="U54" s="2582"/>
      <c r="V54" s="2583"/>
      <c r="W54" s="1210">
        <f t="shared" si="0"/>
        <v>0</v>
      </c>
      <c r="X54" s="1211">
        <f t="shared" si="1"/>
        <v>0</v>
      </c>
      <c r="Y54" s="1185">
        <f>'t1'!M52</f>
        <v>0</v>
      </c>
    </row>
    <row r="55" spans="1:25" ht="14.25" customHeight="1" thickTop="1" thickBot="1" x14ac:dyDescent="0.3">
      <c r="A55" s="1029" t="str">
        <f>'t1'!A53</f>
        <v>Fisici con inc. di struttura complessa (rapp. Esclusivo)</v>
      </c>
      <c r="B55" s="1030" t="str">
        <f>'t1'!B53</f>
        <v>SD0E42</v>
      </c>
      <c r="C55" s="2582"/>
      <c r="D55" s="2583"/>
      <c r="E55" s="2582"/>
      <c r="F55" s="2583"/>
      <c r="G55" s="2582"/>
      <c r="H55" s="2583"/>
      <c r="I55" s="2582"/>
      <c r="J55" s="2583"/>
      <c r="K55" s="2582"/>
      <c r="L55" s="2583"/>
      <c r="M55" s="2582"/>
      <c r="N55" s="2583"/>
      <c r="O55" s="2582"/>
      <c r="P55" s="2583"/>
      <c r="Q55" s="2582"/>
      <c r="R55" s="2583"/>
      <c r="S55" s="2582"/>
      <c r="T55" s="2583"/>
      <c r="U55" s="2582"/>
      <c r="V55" s="2583"/>
      <c r="W55" s="1210">
        <f t="shared" si="0"/>
        <v>0</v>
      </c>
      <c r="X55" s="1211">
        <f t="shared" si="1"/>
        <v>0</v>
      </c>
      <c r="Y55" s="1185">
        <f>'t1'!M53</f>
        <v>0</v>
      </c>
    </row>
    <row r="56" spans="1:25" ht="14.25" customHeight="1" thickTop="1" thickBot="1" x14ac:dyDescent="0.3">
      <c r="A56" s="1029" t="str">
        <f>'t1'!A54</f>
        <v>Fisici con inc. di struttura complessa (rapp. Non escl.)</v>
      </c>
      <c r="B56" s="1030" t="str">
        <f>'t1'!B54</f>
        <v>SD0N42</v>
      </c>
      <c r="C56" s="2582"/>
      <c r="D56" s="2583"/>
      <c r="E56" s="2582"/>
      <c r="F56" s="2583"/>
      <c r="G56" s="2582"/>
      <c r="H56" s="2583"/>
      <c r="I56" s="2582"/>
      <c r="J56" s="2583"/>
      <c r="K56" s="2582"/>
      <c r="L56" s="2583"/>
      <c r="M56" s="2582"/>
      <c r="N56" s="2583"/>
      <c r="O56" s="2582"/>
      <c r="P56" s="2583"/>
      <c r="Q56" s="2582"/>
      <c r="R56" s="2583"/>
      <c r="S56" s="2582"/>
      <c r="T56" s="2583"/>
      <c r="U56" s="2582"/>
      <c r="V56" s="2583"/>
      <c r="W56" s="1210">
        <f t="shared" si="0"/>
        <v>0</v>
      </c>
      <c r="X56" s="1211">
        <f t="shared" si="1"/>
        <v>0</v>
      </c>
      <c r="Y56" s="1185">
        <f>'t1'!M54</f>
        <v>0</v>
      </c>
    </row>
    <row r="57" spans="1:25" ht="14.25" customHeight="1" thickTop="1" thickBot="1" x14ac:dyDescent="0.3">
      <c r="A57" s="1029" t="str">
        <f>'t1'!A55</f>
        <v>Fisici con inc. di struttura semplice (rapp. Esclusivo)</v>
      </c>
      <c r="B57" s="1030" t="str">
        <f>'t1'!B55</f>
        <v>SD0E41</v>
      </c>
      <c r="C57" s="2582">
        <v>40</v>
      </c>
      <c r="D57" s="2583">
        <v>45</v>
      </c>
      <c r="E57" s="2582"/>
      <c r="F57" s="2583"/>
      <c r="G57" s="2582"/>
      <c r="H57" s="2583"/>
      <c r="I57" s="2582"/>
      <c r="J57" s="2583"/>
      <c r="K57" s="2582"/>
      <c r="L57" s="2583"/>
      <c r="M57" s="2582"/>
      <c r="N57" s="2583"/>
      <c r="O57" s="2582"/>
      <c r="P57" s="2583"/>
      <c r="Q57" s="2582"/>
      <c r="R57" s="2583"/>
      <c r="S57" s="2582"/>
      <c r="T57" s="2583"/>
      <c r="U57" s="2582">
        <v>1</v>
      </c>
      <c r="V57" s="2583"/>
      <c r="W57" s="1210">
        <f t="shared" si="0"/>
        <v>41</v>
      </c>
      <c r="X57" s="1211">
        <f t="shared" si="1"/>
        <v>45</v>
      </c>
      <c r="Y57" s="1185">
        <f>'t1'!M55</f>
        <v>1</v>
      </c>
    </row>
    <row r="58" spans="1:25" ht="14.25" customHeight="1" thickTop="1" thickBot="1" x14ac:dyDescent="0.3">
      <c r="A58" s="1029" t="str">
        <f>'t1'!A56</f>
        <v>Fisici con inc. di struttura semplice (rapp. Non escl.)</v>
      </c>
      <c r="B58" s="1030" t="str">
        <f>'t1'!B56</f>
        <v>SD0N41</v>
      </c>
      <c r="C58" s="2582"/>
      <c r="D58" s="2583"/>
      <c r="E58" s="2582"/>
      <c r="F58" s="2583"/>
      <c r="G58" s="2582"/>
      <c r="H58" s="2583"/>
      <c r="I58" s="2582"/>
      <c r="J58" s="2583"/>
      <c r="K58" s="2582"/>
      <c r="L58" s="2583"/>
      <c r="M58" s="2582"/>
      <c r="N58" s="2583"/>
      <c r="O58" s="2582"/>
      <c r="P58" s="2583"/>
      <c r="Q58" s="2582"/>
      <c r="R58" s="2583"/>
      <c r="S58" s="2582"/>
      <c r="T58" s="2583"/>
      <c r="U58" s="2582"/>
      <c r="V58" s="2583"/>
      <c r="W58" s="1210">
        <f t="shared" si="0"/>
        <v>0</v>
      </c>
      <c r="X58" s="1211">
        <f t="shared" si="1"/>
        <v>0</v>
      </c>
      <c r="Y58" s="1185">
        <f>'t1'!M56</f>
        <v>0</v>
      </c>
    </row>
    <row r="59" spans="1:25" ht="14.25" customHeight="1" thickTop="1" thickBot="1" x14ac:dyDescent="0.3">
      <c r="A59" s="1029" t="str">
        <f>'t1'!A57</f>
        <v>Fisici con altri incar. Prof.li (rapp. Esclusivo)</v>
      </c>
      <c r="B59" s="1030" t="str">
        <f>'t1'!B57</f>
        <v>SD0A41</v>
      </c>
      <c r="C59" s="2582">
        <v>151</v>
      </c>
      <c r="D59" s="2583">
        <v>46</v>
      </c>
      <c r="E59" s="2582">
        <v>21</v>
      </c>
      <c r="F59" s="2583">
        <v>6</v>
      </c>
      <c r="G59" s="2582"/>
      <c r="H59" s="2583"/>
      <c r="I59" s="2582"/>
      <c r="J59" s="2583"/>
      <c r="K59" s="2582">
        <v>16</v>
      </c>
      <c r="L59" s="2583"/>
      <c r="M59" s="2582">
        <v>1</v>
      </c>
      <c r="N59" s="2583"/>
      <c r="O59" s="2582"/>
      <c r="P59" s="2583"/>
      <c r="Q59" s="2582"/>
      <c r="R59" s="2583"/>
      <c r="S59" s="2582"/>
      <c r="T59" s="2583"/>
      <c r="U59" s="2582"/>
      <c r="V59" s="2583"/>
      <c r="W59" s="1210">
        <f t="shared" si="0"/>
        <v>189</v>
      </c>
      <c r="X59" s="1211">
        <f t="shared" si="1"/>
        <v>52</v>
      </c>
      <c r="Y59" s="1185">
        <f>'t1'!M57</f>
        <v>1</v>
      </c>
    </row>
    <row r="60" spans="1:25" ht="14.25" customHeight="1" thickTop="1" thickBot="1" x14ac:dyDescent="0.3">
      <c r="A60" s="1029" t="str">
        <f>'t1'!A58</f>
        <v>Fisici con altri incar. Prof.li (rapp. Non escl.)</v>
      </c>
      <c r="B60" s="1030" t="str">
        <f>'t1'!B58</f>
        <v>SD0040</v>
      </c>
      <c r="C60" s="2582"/>
      <c r="D60" s="2583"/>
      <c r="E60" s="2582"/>
      <c r="F60" s="2583"/>
      <c r="G60" s="2582"/>
      <c r="H60" s="2583"/>
      <c r="I60" s="2582"/>
      <c r="J60" s="2583"/>
      <c r="K60" s="2582"/>
      <c r="L60" s="2583"/>
      <c r="M60" s="2582"/>
      <c r="N60" s="2583"/>
      <c r="O60" s="2582"/>
      <c r="P60" s="2583"/>
      <c r="Q60" s="2582"/>
      <c r="R60" s="2583"/>
      <c r="S60" s="2582"/>
      <c r="T60" s="2583"/>
      <c r="U60" s="2582"/>
      <c r="V60" s="2583"/>
      <c r="W60" s="1210">
        <f t="shared" si="0"/>
        <v>0</v>
      </c>
      <c r="X60" s="1211">
        <f t="shared" si="1"/>
        <v>0</v>
      </c>
      <c r="Y60" s="1185">
        <f>'t1'!M58</f>
        <v>0</v>
      </c>
    </row>
    <row r="61" spans="1:25" ht="14.25" customHeight="1" thickTop="1" thickBot="1" x14ac:dyDescent="0.3">
      <c r="A61" s="1029" t="str">
        <f>'t1'!A59</f>
        <v>Fisici a t. determinato (art. 15-septies d.lgs. 502/92)</v>
      </c>
      <c r="B61" s="1030" t="str">
        <f>'t1'!B59</f>
        <v>SD0603</v>
      </c>
      <c r="C61" s="2582"/>
      <c r="D61" s="2583"/>
      <c r="E61" s="2582"/>
      <c r="F61" s="2583"/>
      <c r="G61" s="2582"/>
      <c r="H61" s="2583"/>
      <c r="I61" s="2582"/>
      <c r="J61" s="2583"/>
      <c r="K61" s="2582"/>
      <c r="L61" s="2583"/>
      <c r="M61" s="2582"/>
      <c r="N61" s="2583"/>
      <c r="O61" s="2582"/>
      <c r="P61" s="2583"/>
      <c r="Q61" s="2582"/>
      <c r="R61" s="2583"/>
      <c r="S61" s="2582"/>
      <c r="T61" s="2583"/>
      <c r="U61" s="2582"/>
      <c r="V61" s="2583"/>
      <c r="W61" s="1210">
        <f t="shared" si="0"/>
        <v>0</v>
      </c>
      <c r="X61" s="1211">
        <f t="shared" si="1"/>
        <v>0</v>
      </c>
      <c r="Y61" s="1185">
        <f>'t1'!M59</f>
        <v>0</v>
      </c>
    </row>
    <row r="62" spans="1:25" ht="14.25" customHeight="1" thickTop="1" thickBot="1" x14ac:dyDescent="0.3">
      <c r="A62" s="1029" t="str">
        <f>'t1'!A60</f>
        <v>Psicologi con inc. di struttura complessa (rapp. Esclusivo)</v>
      </c>
      <c r="B62" s="1030" t="str">
        <f>'t1'!B60</f>
        <v>SD0E66</v>
      </c>
      <c r="C62" s="2582"/>
      <c r="D62" s="2583"/>
      <c r="E62" s="2582"/>
      <c r="F62" s="2583"/>
      <c r="G62" s="2582"/>
      <c r="H62" s="2583"/>
      <c r="I62" s="2582"/>
      <c r="J62" s="2583"/>
      <c r="K62" s="2582"/>
      <c r="L62" s="2583"/>
      <c r="M62" s="2582"/>
      <c r="N62" s="2583"/>
      <c r="O62" s="2582"/>
      <c r="P62" s="2583"/>
      <c r="Q62" s="2582"/>
      <c r="R62" s="2583"/>
      <c r="S62" s="2582"/>
      <c r="T62" s="2583"/>
      <c r="U62" s="2582"/>
      <c r="V62" s="2583"/>
      <c r="W62" s="1210">
        <f t="shared" si="0"/>
        <v>0</v>
      </c>
      <c r="X62" s="1211">
        <f t="shared" si="1"/>
        <v>0</v>
      </c>
      <c r="Y62" s="1185">
        <f>'t1'!M60</f>
        <v>0</v>
      </c>
    </row>
    <row r="63" spans="1:25" ht="14.25" customHeight="1" thickTop="1" thickBot="1" x14ac:dyDescent="0.3">
      <c r="A63" s="1029" t="str">
        <f>'t1'!A61</f>
        <v>Psicologi con inc. di struttura complessa (rapp. Non escl.)</v>
      </c>
      <c r="B63" s="1030" t="str">
        <f>'t1'!B61</f>
        <v>SD0N66</v>
      </c>
      <c r="C63" s="2582"/>
      <c r="D63" s="2583"/>
      <c r="E63" s="2582"/>
      <c r="F63" s="2583"/>
      <c r="G63" s="2582"/>
      <c r="H63" s="2583"/>
      <c r="I63" s="2582"/>
      <c r="J63" s="2583"/>
      <c r="K63" s="2582"/>
      <c r="L63" s="2583"/>
      <c r="M63" s="2582"/>
      <c r="N63" s="2583"/>
      <c r="O63" s="2582"/>
      <c r="P63" s="2583"/>
      <c r="Q63" s="2582"/>
      <c r="R63" s="2583"/>
      <c r="S63" s="2582"/>
      <c r="T63" s="2583"/>
      <c r="U63" s="2582"/>
      <c r="V63" s="2583"/>
      <c r="W63" s="1210">
        <f t="shared" si="0"/>
        <v>0</v>
      </c>
      <c r="X63" s="1211">
        <f t="shared" si="1"/>
        <v>0</v>
      </c>
      <c r="Y63" s="1185">
        <f>'t1'!M61</f>
        <v>0</v>
      </c>
    </row>
    <row r="64" spans="1:25" ht="14.25" customHeight="1" thickTop="1" thickBot="1" x14ac:dyDescent="0.3">
      <c r="A64" s="1029" t="str">
        <f>'t1'!A62</f>
        <v>Psicologi con inc. di struttura semplice (rapp. Esclusivo)</v>
      </c>
      <c r="B64" s="1030" t="str">
        <f>'t1'!B62</f>
        <v>SD0E65</v>
      </c>
      <c r="C64" s="2582"/>
      <c r="D64" s="2583">
        <v>26</v>
      </c>
      <c r="E64" s="2582"/>
      <c r="F64" s="2583"/>
      <c r="G64" s="2582"/>
      <c r="H64" s="2583"/>
      <c r="I64" s="2582"/>
      <c r="J64" s="2583"/>
      <c r="K64" s="2582"/>
      <c r="L64" s="2583"/>
      <c r="M64" s="2582"/>
      <c r="N64" s="2583"/>
      <c r="O64" s="2582"/>
      <c r="P64" s="2583"/>
      <c r="Q64" s="2582"/>
      <c r="R64" s="2583"/>
      <c r="S64" s="2582"/>
      <c r="T64" s="2583"/>
      <c r="U64" s="2582"/>
      <c r="V64" s="2583"/>
      <c r="W64" s="1210">
        <f t="shared" si="0"/>
        <v>0</v>
      </c>
      <c r="X64" s="1211">
        <f t="shared" si="1"/>
        <v>26</v>
      </c>
      <c r="Y64" s="1185">
        <f>'t1'!M62</f>
        <v>1</v>
      </c>
    </row>
    <row r="65" spans="1:25" ht="14.25" customHeight="1" thickTop="1" thickBot="1" x14ac:dyDescent="0.3">
      <c r="A65" s="1029" t="str">
        <f>'t1'!A63</f>
        <v>Psicologi con inc. di struttura semplice (rapp. Non escl.)</v>
      </c>
      <c r="B65" s="1030" t="str">
        <f>'t1'!B63</f>
        <v>SD0N65</v>
      </c>
      <c r="C65" s="2582"/>
      <c r="D65" s="2583"/>
      <c r="E65" s="2582"/>
      <c r="F65" s="2583"/>
      <c r="G65" s="2582"/>
      <c r="H65" s="2583"/>
      <c r="I65" s="2582"/>
      <c r="J65" s="2583"/>
      <c r="K65" s="2582"/>
      <c r="L65" s="2583"/>
      <c r="M65" s="2582"/>
      <c r="N65" s="2583"/>
      <c r="O65" s="2582"/>
      <c r="P65" s="2583"/>
      <c r="Q65" s="2582"/>
      <c r="R65" s="2583"/>
      <c r="S65" s="2582"/>
      <c r="T65" s="2583"/>
      <c r="U65" s="2582"/>
      <c r="V65" s="2583"/>
      <c r="W65" s="1210">
        <f t="shared" si="0"/>
        <v>0</v>
      </c>
      <c r="X65" s="1211">
        <f t="shared" si="1"/>
        <v>0</v>
      </c>
      <c r="Y65" s="1185">
        <f>'t1'!M63</f>
        <v>0</v>
      </c>
    </row>
    <row r="66" spans="1:25" ht="14.25" customHeight="1" thickTop="1" thickBot="1" x14ac:dyDescent="0.3">
      <c r="A66" s="1029" t="str">
        <f>'t1'!A64</f>
        <v>Psicologi con altri incar. Prof.li (rapp. Esclusivo)</v>
      </c>
      <c r="B66" s="1030" t="str">
        <f>'t1'!B64</f>
        <v>SD0A65</v>
      </c>
      <c r="C66" s="2582">
        <v>30</v>
      </c>
      <c r="D66" s="2583"/>
      <c r="E66" s="2582">
        <v>19</v>
      </c>
      <c r="F66" s="2583"/>
      <c r="G66" s="2582"/>
      <c r="H66" s="2583"/>
      <c r="I66" s="2582"/>
      <c r="J66" s="2583"/>
      <c r="K66" s="2582"/>
      <c r="L66" s="2583"/>
      <c r="M66" s="2582"/>
      <c r="N66" s="2583"/>
      <c r="O66" s="2582"/>
      <c r="P66" s="2583"/>
      <c r="Q66" s="2582"/>
      <c r="R66" s="2583"/>
      <c r="S66" s="2582"/>
      <c r="T66" s="2583"/>
      <c r="U66" s="2582"/>
      <c r="V66" s="2583"/>
      <c r="W66" s="1210">
        <f t="shared" si="0"/>
        <v>49</v>
      </c>
      <c r="X66" s="1211">
        <f t="shared" si="1"/>
        <v>0</v>
      </c>
      <c r="Y66" s="1185">
        <f>'t1'!M64</f>
        <v>1</v>
      </c>
    </row>
    <row r="67" spans="1:25" ht="14.25" customHeight="1" thickTop="1" thickBot="1" x14ac:dyDescent="0.3">
      <c r="A67" s="1029" t="str">
        <f>'t1'!A65</f>
        <v>Psicologi con altri incar. Prof.li (rapp. Non escl.)</v>
      </c>
      <c r="B67" s="1030" t="str">
        <f>'t1'!B65</f>
        <v>SD0064</v>
      </c>
      <c r="C67" s="2582"/>
      <c r="D67" s="2583"/>
      <c r="E67" s="2582"/>
      <c r="F67" s="2583"/>
      <c r="G67" s="2582"/>
      <c r="H67" s="2583"/>
      <c r="I67" s="2582"/>
      <c r="J67" s="2583"/>
      <c r="K67" s="2582"/>
      <c r="L67" s="2583"/>
      <c r="M67" s="2582"/>
      <c r="N67" s="2583"/>
      <c r="O67" s="2582"/>
      <c r="P67" s="2583"/>
      <c r="Q67" s="2582"/>
      <c r="R67" s="2583"/>
      <c r="S67" s="2582"/>
      <c r="T67" s="2583"/>
      <c r="U67" s="2582"/>
      <c r="V67" s="2583"/>
      <c r="W67" s="1210">
        <f t="shared" si="0"/>
        <v>0</v>
      </c>
      <c r="X67" s="1211">
        <f t="shared" si="1"/>
        <v>0</v>
      </c>
      <c r="Y67" s="1185">
        <f>'t1'!M65</f>
        <v>0</v>
      </c>
    </row>
    <row r="68" spans="1:25" ht="14.25" customHeight="1" thickTop="1" thickBot="1" x14ac:dyDescent="0.3">
      <c r="A68" s="1029" t="str">
        <f>'t1'!A66</f>
        <v>Psicologi a t. determinato (art. 15-septies d.lgs. 502/92)</v>
      </c>
      <c r="B68" s="1030" t="str">
        <f>'t1'!B66</f>
        <v>SD0604</v>
      </c>
      <c r="C68" s="2582"/>
      <c r="D68" s="2583"/>
      <c r="E68" s="2582"/>
      <c r="F68" s="2583"/>
      <c r="G68" s="2582"/>
      <c r="H68" s="2583"/>
      <c r="I68" s="2582"/>
      <c r="J68" s="2583"/>
      <c r="K68" s="2582"/>
      <c r="L68" s="2583"/>
      <c r="M68" s="2582"/>
      <c r="N68" s="2583"/>
      <c r="O68" s="2582"/>
      <c r="P68" s="2583"/>
      <c r="Q68" s="2582"/>
      <c r="R68" s="2583"/>
      <c r="S68" s="2582"/>
      <c r="T68" s="2583"/>
      <c r="U68" s="2582"/>
      <c r="V68" s="2583"/>
      <c r="W68" s="1210">
        <f t="shared" si="0"/>
        <v>0</v>
      </c>
      <c r="X68" s="1211">
        <f t="shared" si="1"/>
        <v>0</v>
      </c>
      <c r="Y68" s="1185">
        <f>'t1'!M66</f>
        <v>0</v>
      </c>
    </row>
    <row r="69" spans="1:25" ht="14.25" customHeight="1" thickTop="1" thickBot="1" x14ac:dyDescent="0.3">
      <c r="A69" s="1029" t="str">
        <f>'t1'!A67</f>
        <v>Dirigente prof. Sanit. Inferm/ostetrica (inc. Strut. Compl.)</v>
      </c>
      <c r="B69" s="1030" t="str">
        <f>'t1'!B67</f>
        <v>SD0CO1</v>
      </c>
      <c r="C69" s="2582">
        <v>19</v>
      </c>
      <c r="D69" s="2583">
        <v>23</v>
      </c>
      <c r="E69" s="2582"/>
      <c r="F69" s="2583"/>
      <c r="G69" s="2582"/>
      <c r="H69" s="2583"/>
      <c r="I69" s="2582"/>
      <c r="J69" s="2583"/>
      <c r="K69" s="2582"/>
      <c r="L69" s="2583"/>
      <c r="M69" s="2582"/>
      <c r="N69" s="2583"/>
      <c r="O69" s="2582"/>
      <c r="P69" s="2583"/>
      <c r="Q69" s="2582"/>
      <c r="R69" s="2583"/>
      <c r="S69" s="2582"/>
      <c r="T69" s="2583"/>
      <c r="U69" s="2582">
        <v>2</v>
      </c>
      <c r="V69" s="2583">
        <v>1</v>
      </c>
      <c r="W69" s="1210">
        <f t="shared" si="0"/>
        <v>21</v>
      </c>
      <c r="X69" s="1211">
        <f t="shared" si="1"/>
        <v>24</v>
      </c>
      <c r="Y69" s="1185">
        <f>'t1'!M67</f>
        <v>1</v>
      </c>
    </row>
    <row r="70" spans="1:25" ht="14.25" customHeight="1" thickTop="1" thickBot="1" x14ac:dyDescent="0.3">
      <c r="A70" s="1029" t="str">
        <f>'t1'!A68</f>
        <v>Dirigente prof. Sanit. Inferm/ostetrica (inc. Strut. Sempl.)</v>
      </c>
      <c r="B70" s="1030" t="str">
        <f>'t1'!B68</f>
        <v>SD0SE1</v>
      </c>
      <c r="C70" s="2199">
        <v>0</v>
      </c>
      <c r="D70" s="2200">
        <v>0</v>
      </c>
      <c r="E70" s="2199">
        <v>0</v>
      </c>
      <c r="F70" s="2200">
        <v>0</v>
      </c>
      <c r="G70" s="2201">
        <v>0</v>
      </c>
      <c r="H70" s="2201">
        <v>0</v>
      </c>
      <c r="I70" s="2199">
        <v>0</v>
      </c>
      <c r="J70" s="2200">
        <v>0</v>
      </c>
      <c r="K70" s="2199">
        <v>0</v>
      </c>
      <c r="L70" s="2200">
        <v>0</v>
      </c>
      <c r="M70" s="2199">
        <v>0</v>
      </c>
      <c r="N70" s="2200">
        <v>0</v>
      </c>
      <c r="O70" s="2197">
        <v>0</v>
      </c>
      <c r="P70" s="2197">
        <v>0</v>
      </c>
      <c r="Q70" s="2196">
        <v>0</v>
      </c>
      <c r="R70" s="2197">
        <v>0</v>
      </c>
      <c r="S70" s="2196">
        <v>0</v>
      </c>
      <c r="T70" s="2197">
        <v>0</v>
      </c>
      <c r="U70" s="2196">
        <v>0</v>
      </c>
      <c r="V70" s="2197">
        <v>0</v>
      </c>
      <c r="W70" s="1210">
        <f t="shared" si="0"/>
        <v>0</v>
      </c>
      <c r="X70" s="1211">
        <f t="shared" si="1"/>
        <v>0</v>
      </c>
      <c r="Y70" s="1185">
        <f>'t1'!M68</f>
        <v>0</v>
      </c>
    </row>
    <row r="71" spans="1:25" ht="14.25" customHeight="1" thickTop="1" thickBot="1" x14ac:dyDescent="0.3">
      <c r="A71" s="1029" t="str">
        <f>'t1'!A69</f>
        <v>Dirigente prof. Sanit. Inferm/ostetrica (altri inc. Prof.li)</v>
      </c>
      <c r="B71" s="1030" t="str">
        <f>'t1'!B69</f>
        <v>SD0AI1</v>
      </c>
      <c r="C71" s="2199">
        <v>0</v>
      </c>
      <c r="D71" s="2200">
        <v>0</v>
      </c>
      <c r="E71" s="2199">
        <v>0</v>
      </c>
      <c r="F71" s="2200">
        <v>0</v>
      </c>
      <c r="G71" s="2201">
        <v>0</v>
      </c>
      <c r="H71" s="2201">
        <v>0</v>
      </c>
      <c r="I71" s="2199">
        <v>0</v>
      </c>
      <c r="J71" s="2200">
        <v>0</v>
      </c>
      <c r="K71" s="2199">
        <v>0</v>
      </c>
      <c r="L71" s="2200">
        <v>0</v>
      </c>
      <c r="M71" s="2199">
        <v>0</v>
      </c>
      <c r="N71" s="2200">
        <v>0</v>
      </c>
      <c r="O71" s="2197">
        <v>0</v>
      </c>
      <c r="P71" s="2197">
        <v>0</v>
      </c>
      <c r="Q71" s="2196">
        <v>0</v>
      </c>
      <c r="R71" s="2197">
        <v>0</v>
      </c>
      <c r="S71" s="2196">
        <v>0</v>
      </c>
      <c r="T71" s="2197">
        <v>0</v>
      </c>
      <c r="U71" s="2196">
        <v>0</v>
      </c>
      <c r="V71" s="2197">
        <v>0</v>
      </c>
      <c r="W71" s="1210">
        <f t="shared" si="0"/>
        <v>0</v>
      </c>
      <c r="X71" s="1211">
        <f t="shared" si="1"/>
        <v>0</v>
      </c>
      <c r="Y71" s="1185">
        <f>'t1'!M69</f>
        <v>0</v>
      </c>
    </row>
    <row r="72" spans="1:25" ht="14.25" customHeight="1" thickTop="1" thickBot="1" x14ac:dyDescent="0.3">
      <c r="A72" s="1029" t="str">
        <f>'t1'!A70</f>
        <v>Dir. Prof.san.inferm/ostet t.det.art.15-septies dlgs 502/92</v>
      </c>
      <c r="B72" s="1030" t="str">
        <f>'t1'!B70</f>
        <v>SD048B</v>
      </c>
      <c r="C72" s="2199">
        <v>0</v>
      </c>
      <c r="D72" s="2200">
        <v>0</v>
      </c>
      <c r="E72" s="2199">
        <v>0</v>
      </c>
      <c r="F72" s="2200">
        <v>0</v>
      </c>
      <c r="G72" s="2201">
        <v>0</v>
      </c>
      <c r="H72" s="2201">
        <v>0</v>
      </c>
      <c r="I72" s="2199">
        <v>0</v>
      </c>
      <c r="J72" s="2200">
        <v>0</v>
      </c>
      <c r="K72" s="2199">
        <v>0</v>
      </c>
      <c r="L72" s="2200">
        <v>0</v>
      </c>
      <c r="M72" s="2199">
        <v>0</v>
      </c>
      <c r="N72" s="2200">
        <v>0</v>
      </c>
      <c r="O72" s="2197">
        <v>0</v>
      </c>
      <c r="P72" s="2197">
        <v>0</v>
      </c>
      <c r="Q72" s="2196">
        <v>0</v>
      </c>
      <c r="R72" s="2197">
        <v>0</v>
      </c>
      <c r="S72" s="2196">
        <v>0</v>
      </c>
      <c r="T72" s="2197">
        <v>0</v>
      </c>
      <c r="U72" s="2196">
        <v>0</v>
      </c>
      <c r="V72" s="2197">
        <v>0</v>
      </c>
      <c r="W72" s="1210">
        <f t="shared" si="0"/>
        <v>0</v>
      </c>
      <c r="X72" s="1211">
        <f t="shared" si="1"/>
        <v>0</v>
      </c>
      <c r="Y72" s="1185">
        <f>'t1'!M70</f>
        <v>0</v>
      </c>
    </row>
    <row r="73" spans="1:25" ht="14.25" customHeight="1" thickTop="1" thickBot="1" x14ac:dyDescent="0.3">
      <c r="A73" s="1029" t="str">
        <f>'t1'!A71</f>
        <v>Dirigente prof. Sanit. Riabilitative (inc. Strut. Compl.)</v>
      </c>
      <c r="B73" s="1030" t="str">
        <f>'t1'!B71</f>
        <v>SD0CO2</v>
      </c>
      <c r="C73" s="2199">
        <v>0</v>
      </c>
      <c r="D73" s="2200">
        <v>0</v>
      </c>
      <c r="E73" s="2199">
        <v>0</v>
      </c>
      <c r="F73" s="2200">
        <v>0</v>
      </c>
      <c r="G73" s="2201">
        <v>0</v>
      </c>
      <c r="H73" s="2201">
        <v>0</v>
      </c>
      <c r="I73" s="2199">
        <v>0</v>
      </c>
      <c r="J73" s="2200">
        <v>0</v>
      </c>
      <c r="K73" s="2199">
        <v>0</v>
      </c>
      <c r="L73" s="2200">
        <v>0</v>
      </c>
      <c r="M73" s="2199">
        <v>0</v>
      </c>
      <c r="N73" s="2200">
        <v>0</v>
      </c>
      <c r="O73" s="2197">
        <v>0</v>
      </c>
      <c r="P73" s="2197">
        <v>0</v>
      </c>
      <c r="Q73" s="2196">
        <v>0</v>
      </c>
      <c r="R73" s="2197">
        <v>0</v>
      </c>
      <c r="S73" s="2196">
        <v>0</v>
      </c>
      <c r="T73" s="2197">
        <v>0</v>
      </c>
      <c r="U73" s="2196">
        <v>0</v>
      </c>
      <c r="V73" s="2197">
        <v>0</v>
      </c>
      <c r="W73" s="1210">
        <f t="shared" si="0"/>
        <v>0</v>
      </c>
      <c r="X73" s="1211">
        <f t="shared" si="1"/>
        <v>0</v>
      </c>
      <c r="Y73" s="1185">
        <f>'t1'!M71</f>
        <v>0</v>
      </c>
    </row>
    <row r="74" spans="1:25" ht="14.25" customHeight="1" thickTop="1" thickBot="1" x14ac:dyDescent="0.3">
      <c r="A74" s="1029" t="str">
        <f>'t1'!A72</f>
        <v>Dirigente prof. Sanit. Riabilitative (inc. Strut. Sempl.)</v>
      </c>
      <c r="B74" s="1030" t="str">
        <f>'t1'!B72</f>
        <v>SD0SE2</v>
      </c>
      <c r="C74" s="2199">
        <v>0</v>
      </c>
      <c r="D74" s="2200">
        <v>0</v>
      </c>
      <c r="E74" s="2199">
        <v>0</v>
      </c>
      <c r="F74" s="2200">
        <v>0</v>
      </c>
      <c r="G74" s="2201">
        <v>0</v>
      </c>
      <c r="H74" s="2201">
        <v>0</v>
      </c>
      <c r="I74" s="2199">
        <v>0</v>
      </c>
      <c r="J74" s="2200">
        <v>0</v>
      </c>
      <c r="K74" s="2199">
        <v>0</v>
      </c>
      <c r="L74" s="2200">
        <v>0</v>
      </c>
      <c r="M74" s="2199">
        <v>0</v>
      </c>
      <c r="N74" s="2200">
        <v>0</v>
      </c>
      <c r="O74" s="2197">
        <v>0</v>
      </c>
      <c r="P74" s="2197">
        <v>0</v>
      </c>
      <c r="Q74" s="2196">
        <v>0</v>
      </c>
      <c r="R74" s="2197">
        <v>0</v>
      </c>
      <c r="S74" s="2196">
        <v>0</v>
      </c>
      <c r="T74" s="2197">
        <v>0</v>
      </c>
      <c r="U74" s="2196">
        <v>0</v>
      </c>
      <c r="V74" s="2197">
        <v>0</v>
      </c>
      <c r="W74" s="1210">
        <f t="shared" ref="W74:W137" si="2">SUM(C74,E74,G74,I74,K74,M74,O74,Q74,S74,U74)</f>
        <v>0</v>
      </c>
      <c r="X74" s="1211">
        <f t="shared" ref="X74:X137" si="3">SUM(D74,F74,H74,J74,L74,N74,P74,R74,T74,V74)</f>
        <v>0</v>
      </c>
      <c r="Y74" s="1185">
        <f>'t1'!M72</f>
        <v>0</v>
      </c>
    </row>
    <row r="75" spans="1:25" ht="14.25" customHeight="1" thickTop="1" thickBot="1" x14ac:dyDescent="0.3">
      <c r="A75" s="1029" t="str">
        <f>'t1'!A73</f>
        <v>Dirigente prof. Sanit. Riabilitative (altri inc. Prof.li)</v>
      </c>
      <c r="B75" s="1030" t="str">
        <f>'t1'!B73</f>
        <v>SD0AI2</v>
      </c>
      <c r="C75" s="2199">
        <v>0</v>
      </c>
      <c r="D75" s="2200">
        <v>0</v>
      </c>
      <c r="E75" s="2199">
        <v>0</v>
      </c>
      <c r="F75" s="2200">
        <v>0</v>
      </c>
      <c r="G75" s="2201">
        <v>0</v>
      </c>
      <c r="H75" s="2201">
        <v>0</v>
      </c>
      <c r="I75" s="2199">
        <v>0</v>
      </c>
      <c r="J75" s="2200">
        <v>0</v>
      </c>
      <c r="K75" s="2199">
        <v>0</v>
      </c>
      <c r="L75" s="2200">
        <v>0</v>
      </c>
      <c r="M75" s="2199">
        <v>0</v>
      </c>
      <c r="N75" s="2200">
        <v>0</v>
      </c>
      <c r="O75" s="2197">
        <v>0</v>
      </c>
      <c r="P75" s="2197">
        <v>0</v>
      </c>
      <c r="Q75" s="2196">
        <v>0</v>
      </c>
      <c r="R75" s="2197">
        <v>0</v>
      </c>
      <c r="S75" s="2196">
        <v>0</v>
      </c>
      <c r="T75" s="2197">
        <v>0</v>
      </c>
      <c r="U75" s="2196">
        <v>0</v>
      </c>
      <c r="V75" s="2197">
        <v>0</v>
      </c>
      <c r="W75" s="1210">
        <f t="shared" si="2"/>
        <v>0</v>
      </c>
      <c r="X75" s="1211">
        <f t="shared" si="3"/>
        <v>0</v>
      </c>
      <c r="Y75" s="1185">
        <f>'t1'!M73</f>
        <v>0</v>
      </c>
    </row>
    <row r="76" spans="1:25" ht="14.25" customHeight="1" thickTop="1" thickBot="1" x14ac:dyDescent="0.3">
      <c r="A76" s="1029" t="str">
        <f>'t1'!A74</f>
        <v>Dir. Prof. San. Riabilitat. T.det.art.15-septies dlgs 502/92</v>
      </c>
      <c r="B76" s="1030" t="str">
        <f>'t1'!B74</f>
        <v>SD048C</v>
      </c>
      <c r="C76" s="2199">
        <v>0</v>
      </c>
      <c r="D76" s="2200">
        <v>0</v>
      </c>
      <c r="E76" s="2199">
        <v>0</v>
      </c>
      <c r="F76" s="2200">
        <v>0</v>
      </c>
      <c r="G76" s="2201">
        <v>0</v>
      </c>
      <c r="H76" s="2201">
        <v>0</v>
      </c>
      <c r="I76" s="2199">
        <v>0</v>
      </c>
      <c r="J76" s="2200">
        <v>0</v>
      </c>
      <c r="K76" s="2199">
        <v>0</v>
      </c>
      <c r="L76" s="2200">
        <v>0</v>
      </c>
      <c r="M76" s="2199">
        <v>0</v>
      </c>
      <c r="N76" s="2200">
        <v>0</v>
      </c>
      <c r="O76" s="2197">
        <v>0</v>
      </c>
      <c r="P76" s="2197">
        <v>0</v>
      </c>
      <c r="Q76" s="2196">
        <v>0</v>
      </c>
      <c r="R76" s="2197">
        <v>0</v>
      </c>
      <c r="S76" s="2196">
        <v>0</v>
      </c>
      <c r="T76" s="2197">
        <v>0</v>
      </c>
      <c r="U76" s="2196">
        <v>0</v>
      </c>
      <c r="V76" s="2197">
        <v>0</v>
      </c>
      <c r="W76" s="1210">
        <f t="shared" si="2"/>
        <v>0</v>
      </c>
      <c r="X76" s="1211">
        <f t="shared" si="3"/>
        <v>0</v>
      </c>
      <c r="Y76" s="1185">
        <f>'t1'!M74</f>
        <v>0</v>
      </c>
    </row>
    <row r="77" spans="1:25" ht="14.25" customHeight="1" thickTop="1" thickBot="1" x14ac:dyDescent="0.3">
      <c r="A77" s="1029" t="str">
        <f>'t1'!A75</f>
        <v>Dirigente prof. Tecnico sanitarie (inc. Strut. Compl.)</v>
      </c>
      <c r="B77" s="1030" t="str">
        <f>'t1'!B75</f>
        <v>SD0CO3</v>
      </c>
      <c r="C77" s="2199">
        <v>0</v>
      </c>
      <c r="D77" s="2200">
        <v>0</v>
      </c>
      <c r="E77" s="2199">
        <v>0</v>
      </c>
      <c r="F77" s="2200">
        <v>0</v>
      </c>
      <c r="G77" s="2201">
        <v>0</v>
      </c>
      <c r="H77" s="2201">
        <v>0</v>
      </c>
      <c r="I77" s="2199">
        <v>0</v>
      </c>
      <c r="J77" s="2200">
        <v>0</v>
      </c>
      <c r="K77" s="2199">
        <v>0</v>
      </c>
      <c r="L77" s="2200">
        <v>0</v>
      </c>
      <c r="M77" s="2199">
        <v>0</v>
      </c>
      <c r="N77" s="2200">
        <v>0</v>
      </c>
      <c r="O77" s="2197">
        <v>0</v>
      </c>
      <c r="P77" s="2197">
        <v>0</v>
      </c>
      <c r="Q77" s="2196">
        <v>0</v>
      </c>
      <c r="R77" s="2197">
        <v>0</v>
      </c>
      <c r="S77" s="2196">
        <v>0</v>
      </c>
      <c r="T77" s="2197">
        <v>0</v>
      </c>
      <c r="U77" s="2196">
        <v>0</v>
      </c>
      <c r="V77" s="2197">
        <v>0</v>
      </c>
      <c r="W77" s="1210">
        <f t="shared" si="2"/>
        <v>0</v>
      </c>
      <c r="X77" s="1211">
        <f t="shared" si="3"/>
        <v>0</v>
      </c>
      <c r="Y77" s="1185">
        <f>'t1'!M75</f>
        <v>0</v>
      </c>
    </row>
    <row r="78" spans="1:25" ht="14.25" customHeight="1" thickTop="1" thickBot="1" x14ac:dyDescent="0.3">
      <c r="A78" s="1029" t="str">
        <f>'t1'!A76</f>
        <v>Dirigente prof. Tecnico sanitarie (inc. Strut. Sempl.)</v>
      </c>
      <c r="B78" s="1030" t="str">
        <f>'t1'!B76</f>
        <v>SD0SE3</v>
      </c>
      <c r="C78" s="2199">
        <v>0</v>
      </c>
      <c r="D78" s="2200">
        <v>0</v>
      </c>
      <c r="E78" s="2199">
        <v>0</v>
      </c>
      <c r="F78" s="2200">
        <v>0</v>
      </c>
      <c r="G78" s="2201">
        <v>0</v>
      </c>
      <c r="H78" s="2201">
        <v>0</v>
      </c>
      <c r="I78" s="2199">
        <v>0</v>
      </c>
      <c r="J78" s="2200">
        <v>0</v>
      </c>
      <c r="K78" s="2199">
        <v>0</v>
      </c>
      <c r="L78" s="2200">
        <v>0</v>
      </c>
      <c r="M78" s="2199">
        <v>0</v>
      </c>
      <c r="N78" s="2200">
        <v>0</v>
      </c>
      <c r="O78" s="2197">
        <v>0</v>
      </c>
      <c r="P78" s="2197">
        <v>0</v>
      </c>
      <c r="Q78" s="2196">
        <v>0</v>
      </c>
      <c r="R78" s="2197">
        <v>0</v>
      </c>
      <c r="S78" s="2196">
        <v>0</v>
      </c>
      <c r="T78" s="2197">
        <v>0</v>
      </c>
      <c r="U78" s="2196">
        <v>0</v>
      </c>
      <c r="V78" s="2197">
        <v>0</v>
      </c>
      <c r="W78" s="1210">
        <f t="shared" si="2"/>
        <v>0</v>
      </c>
      <c r="X78" s="1211">
        <f t="shared" si="3"/>
        <v>0</v>
      </c>
      <c r="Y78" s="1185">
        <f>'t1'!M76</f>
        <v>0</v>
      </c>
    </row>
    <row r="79" spans="1:25" ht="14.25" customHeight="1" thickTop="1" thickBot="1" x14ac:dyDescent="0.3">
      <c r="A79" s="1029" t="str">
        <f>'t1'!A77</f>
        <v>Dirigente prof. Tecnico sanitarie (altri inc. Prof.li)</v>
      </c>
      <c r="B79" s="1030" t="str">
        <f>'t1'!B77</f>
        <v>SD0AI3</v>
      </c>
      <c r="C79" s="2199">
        <v>0</v>
      </c>
      <c r="D79" s="2200">
        <v>0</v>
      </c>
      <c r="E79" s="2199">
        <v>0</v>
      </c>
      <c r="F79" s="2200">
        <v>0</v>
      </c>
      <c r="G79" s="2201">
        <v>0</v>
      </c>
      <c r="H79" s="2201">
        <v>0</v>
      </c>
      <c r="I79" s="2199">
        <v>0</v>
      </c>
      <c r="J79" s="2200">
        <v>0</v>
      </c>
      <c r="K79" s="2199">
        <v>0</v>
      </c>
      <c r="L79" s="2200">
        <v>0</v>
      </c>
      <c r="M79" s="2199">
        <v>0</v>
      </c>
      <c r="N79" s="2200">
        <v>0</v>
      </c>
      <c r="O79" s="2197">
        <v>0</v>
      </c>
      <c r="P79" s="2197">
        <v>0</v>
      </c>
      <c r="Q79" s="2196">
        <v>0</v>
      </c>
      <c r="R79" s="2197">
        <v>0</v>
      </c>
      <c r="S79" s="2196">
        <v>0</v>
      </c>
      <c r="T79" s="2197">
        <v>0</v>
      </c>
      <c r="U79" s="2196">
        <v>0</v>
      </c>
      <c r="V79" s="2197">
        <v>0</v>
      </c>
      <c r="W79" s="1210">
        <f t="shared" si="2"/>
        <v>0</v>
      </c>
      <c r="X79" s="1211">
        <f t="shared" si="3"/>
        <v>0</v>
      </c>
      <c r="Y79" s="1185">
        <f>'t1'!M77</f>
        <v>0</v>
      </c>
    </row>
    <row r="80" spans="1:25" ht="14.25" customHeight="1" thickTop="1" thickBot="1" x14ac:dyDescent="0.3">
      <c r="A80" s="1029" t="str">
        <f>'t1'!A78</f>
        <v>Dir. Prof.tecnico sanitarie t.det.art.15-septies dlgs 502/92</v>
      </c>
      <c r="B80" s="1030" t="str">
        <f>'t1'!B78</f>
        <v>SD048D</v>
      </c>
      <c r="C80" s="2199">
        <v>0</v>
      </c>
      <c r="D80" s="2200">
        <v>0</v>
      </c>
      <c r="E80" s="2199">
        <v>0</v>
      </c>
      <c r="F80" s="2200">
        <v>0</v>
      </c>
      <c r="G80" s="2201">
        <v>0</v>
      </c>
      <c r="H80" s="2201">
        <v>0</v>
      </c>
      <c r="I80" s="2199">
        <v>0</v>
      </c>
      <c r="J80" s="2200">
        <v>0</v>
      </c>
      <c r="K80" s="2199">
        <v>0</v>
      </c>
      <c r="L80" s="2200">
        <v>0</v>
      </c>
      <c r="M80" s="2199">
        <v>0</v>
      </c>
      <c r="N80" s="2200">
        <v>0</v>
      </c>
      <c r="O80" s="2197">
        <v>0</v>
      </c>
      <c r="P80" s="2197">
        <v>0</v>
      </c>
      <c r="Q80" s="2196">
        <v>0</v>
      </c>
      <c r="R80" s="2197">
        <v>0</v>
      </c>
      <c r="S80" s="2196">
        <v>0</v>
      </c>
      <c r="T80" s="2197">
        <v>0</v>
      </c>
      <c r="U80" s="2196">
        <v>0</v>
      </c>
      <c r="V80" s="2197">
        <v>0</v>
      </c>
      <c r="W80" s="1210">
        <f t="shared" si="2"/>
        <v>0</v>
      </c>
      <c r="X80" s="1211">
        <f t="shared" si="3"/>
        <v>0</v>
      </c>
      <c r="Y80" s="1185">
        <f>'t1'!M78</f>
        <v>0</v>
      </c>
    </row>
    <row r="81" spans="1:25" ht="14.25" customHeight="1" thickTop="1" thickBot="1" x14ac:dyDescent="0.3">
      <c r="A81" s="1029" t="str">
        <f>'t1'!A79</f>
        <v>Dirigente prof.tecniche della prevenzione (inc.strut.compl.)</v>
      </c>
      <c r="B81" s="1030" t="str">
        <f>'t1'!B79</f>
        <v>SD0CO4</v>
      </c>
      <c r="C81" s="2199">
        <v>0</v>
      </c>
      <c r="D81" s="2200">
        <v>0</v>
      </c>
      <c r="E81" s="2199">
        <v>0</v>
      </c>
      <c r="F81" s="2200">
        <v>0</v>
      </c>
      <c r="G81" s="2201">
        <v>0</v>
      </c>
      <c r="H81" s="2201">
        <v>0</v>
      </c>
      <c r="I81" s="2199">
        <v>0</v>
      </c>
      <c r="J81" s="2200">
        <v>0</v>
      </c>
      <c r="K81" s="2199">
        <v>0</v>
      </c>
      <c r="L81" s="2200">
        <v>0</v>
      </c>
      <c r="M81" s="2199">
        <v>0</v>
      </c>
      <c r="N81" s="2200">
        <v>0</v>
      </c>
      <c r="O81" s="2197">
        <v>0</v>
      </c>
      <c r="P81" s="2197">
        <v>0</v>
      </c>
      <c r="Q81" s="2196">
        <v>0</v>
      </c>
      <c r="R81" s="2197">
        <v>0</v>
      </c>
      <c r="S81" s="2196">
        <v>0</v>
      </c>
      <c r="T81" s="2197">
        <v>0</v>
      </c>
      <c r="U81" s="2196">
        <v>0</v>
      </c>
      <c r="V81" s="2197">
        <v>0</v>
      </c>
      <c r="W81" s="1210">
        <f t="shared" si="2"/>
        <v>0</v>
      </c>
      <c r="X81" s="1211">
        <f t="shared" si="3"/>
        <v>0</v>
      </c>
      <c r="Y81" s="1185">
        <f>'t1'!M79</f>
        <v>0</v>
      </c>
    </row>
    <row r="82" spans="1:25" ht="14.25" customHeight="1" thickTop="1" thickBot="1" x14ac:dyDescent="0.3">
      <c r="A82" s="1029" t="str">
        <f>'t1'!A80</f>
        <v>Dirigente prof.tecniche della prevenzione (inc.strut.sempl.)</v>
      </c>
      <c r="B82" s="1030" t="str">
        <f>'t1'!B80</f>
        <v>SD0SE4</v>
      </c>
      <c r="C82" s="2199">
        <v>0</v>
      </c>
      <c r="D82" s="2200">
        <v>0</v>
      </c>
      <c r="E82" s="2199">
        <v>0</v>
      </c>
      <c r="F82" s="2200">
        <v>0</v>
      </c>
      <c r="G82" s="2201">
        <v>0</v>
      </c>
      <c r="H82" s="2201">
        <v>0</v>
      </c>
      <c r="I82" s="2199">
        <v>0</v>
      </c>
      <c r="J82" s="2200">
        <v>0</v>
      </c>
      <c r="K82" s="2199">
        <v>0</v>
      </c>
      <c r="L82" s="2200">
        <v>0</v>
      </c>
      <c r="M82" s="2199">
        <v>0</v>
      </c>
      <c r="N82" s="2200">
        <v>0</v>
      </c>
      <c r="O82" s="2197">
        <v>0</v>
      </c>
      <c r="P82" s="2197">
        <v>0</v>
      </c>
      <c r="Q82" s="2196">
        <v>0</v>
      </c>
      <c r="R82" s="2197">
        <v>0</v>
      </c>
      <c r="S82" s="2196">
        <v>0</v>
      </c>
      <c r="T82" s="2197">
        <v>0</v>
      </c>
      <c r="U82" s="2196">
        <v>0</v>
      </c>
      <c r="V82" s="2197">
        <v>0</v>
      </c>
      <c r="W82" s="1210">
        <f t="shared" si="2"/>
        <v>0</v>
      </c>
      <c r="X82" s="1211">
        <f t="shared" si="3"/>
        <v>0</v>
      </c>
      <c r="Y82" s="1185">
        <f>'t1'!M80</f>
        <v>0</v>
      </c>
    </row>
    <row r="83" spans="1:25" ht="14.25" customHeight="1" thickTop="1" thickBot="1" x14ac:dyDescent="0.3">
      <c r="A83" s="1029" t="str">
        <f>'t1'!A81</f>
        <v>Dirigente prof.tecniche della prevenzione(altri inc.prof.li)</v>
      </c>
      <c r="B83" s="1030" t="str">
        <f>'t1'!B81</f>
        <v>SD0AI4</v>
      </c>
      <c r="C83" s="2199">
        <v>0</v>
      </c>
      <c r="D83" s="2200">
        <v>0</v>
      </c>
      <c r="E83" s="2199">
        <v>0</v>
      </c>
      <c r="F83" s="2200">
        <v>0</v>
      </c>
      <c r="G83" s="2201">
        <v>0</v>
      </c>
      <c r="H83" s="2201">
        <v>0</v>
      </c>
      <c r="I83" s="2199">
        <v>0</v>
      </c>
      <c r="J83" s="2200">
        <v>0</v>
      </c>
      <c r="K83" s="2199">
        <v>0</v>
      </c>
      <c r="L83" s="2200">
        <v>0</v>
      </c>
      <c r="M83" s="2199">
        <v>0</v>
      </c>
      <c r="N83" s="2200">
        <v>0</v>
      </c>
      <c r="O83" s="2197">
        <v>0</v>
      </c>
      <c r="P83" s="2197">
        <v>0</v>
      </c>
      <c r="Q83" s="2196">
        <v>0</v>
      </c>
      <c r="R83" s="2197">
        <v>0</v>
      </c>
      <c r="S83" s="2196">
        <v>0</v>
      </c>
      <c r="T83" s="2197">
        <v>0</v>
      </c>
      <c r="U83" s="2196">
        <v>0</v>
      </c>
      <c r="V83" s="2197">
        <v>0</v>
      </c>
      <c r="W83" s="1210">
        <f t="shared" si="2"/>
        <v>0</v>
      </c>
      <c r="X83" s="1211">
        <f t="shared" si="3"/>
        <v>0</v>
      </c>
      <c r="Y83" s="1185">
        <f>'t1'!M81</f>
        <v>0</v>
      </c>
    </row>
    <row r="84" spans="1:25" ht="14.25" customHeight="1" thickTop="1" thickBot="1" x14ac:dyDescent="0.3">
      <c r="A84" s="1029" t="str">
        <f>'t1'!A82</f>
        <v>Dir. Prof.tecniche prevenz. T.det.art.15-septies dlgs 502/92</v>
      </c>
      <c r="B84" s="1030" t="str">
        <f>'t1'!B82</f>
        <v>SD048E</v>
      </c>
      <c r="C84" s="2199">
        <v>0</v>
      </c>
      <c r="D84" s="2200">
        <v>0</v>
      </c>
      <c r="E84" s="2199">
        <v>0</v>
      </c>
      <c r="F84" s="2200">
        <v>0</v>
      </c>
      <c r="G84" s="2201">
        <v>0</v>
      </c>
      <c r="H84" s="2201">
        <v>0</v>
      </c>
      <c r="I84" s="2199">
        <v>0</v>
      </c>
      <c r="J84" s="2200">
        <v>0</v>
      </c>
      <c r="K84" s="2199">
        <v>0</v>
      </c>
      <c r="L84" s="2200">
        <v>0</v>
      </c>
      <c r="M84" s="2199">
        <v>0</v>
      </c>
      <c r="N84" s="2200">
        <v>0</v>
      </c>
      <c r="O84" s="2197">
        <v>0</v>
      </c>
      <c r="P84" s="2197">
        <v>0</v>
      </c>
      <c r="Q84" s="2196">
        <v>0</v>
      </c>
      <c r="R84" s="2197">
        <v>0</v>
      </c>
      <c r="S84" s="2196">
        <v>0</v>
      </c>
      <c r="T84" s="2197">
        <v>0</v>
      </c>
      <c r="U84" s="2196">
        <v>0</v>
      </c>
      <c r="V84" s="2197">
        <v>0</v>
      </c>
      <c r="W84" s="1210">
        <f t="shared" si="2"/>
        <v>0</v>
      </c>
      <c r="X84" s="1211">
        <f t="shared" si="3"/>
        <v>0</v>
      </c>
      <c r="Y84" s="1185">
        <f>'t1'!M82</f>
        <v>0</v>
      </c>
    </row>
    <row r="85" spans="1:25" ht="14.25" customHeight="1" thickTop="1" thickBot="1" x14ac:dyDescent="0.3">
      <c r="A85" s="1029" t="str">
        <f>'t1'!A83</f>
        <v>Coll.re prof.le sanitario - pers. Infer. Senior - ds</v>
      </c>
      <c r="B85" s="1030" t="str">
        <f>'t1'!B83</f>
        <v>S18863</v>
      </c>
      <c r="C85" s="2582">
        <v>82</v>
      </c>
      <c r="D85" s="2583">
        <v>463</v>
      </c>
      <c r="E85" s="2582">
        <v>6</v>
      </c>
      <c r="F85" s="2583">
        <v>115</v>
      </c>
      <c r="G85" s="2582"/>
      <c r="H85" s="2583"/>
      <c r="I85" s="2582"/>
      <c r="J85" s="2583">
        <v>39</v>
      </c>
      <c r="K85" s="2582"/>
      <c r="L85" s="2583"/>
      <c r="M85" s="2582">
        <v>7</v>
      </c>
      <c r="N85" s="2583">
        <v>48</v>
      </c>
      <c r="O85" s="2582"/>
      <c r="P85" s="2583"/>
      <c r="Q85" s="2582"/>
      <c r="R85" s="2583"/>
      <c r="S85" s="2582"/>
      <c r="T85" s="2583"/>
      <c r="U85" s="2582"/>
      <c r="V85" s="2583"/>
      <c r="W85" s="1210">
        <f t="shared" si="2"/>
        <v>95</v>
      </c>
      <c r="X85" s="1211">
        <f t="shared" si="3"/>
        <v>665</v>
      </c>
      <c r="Y85" s="1185">
        <f>'t1'!M83</f>
        <v>1</v>
      </c>
    </row>
    <row r="86" spans="1:25" ht="14.25" customHeight="1" thickTop="1" thickBot="1" x14ac:dyDescent="0.3">
      <c r="A86" s="1029" t="str">
        <f>'t1'!A84</f>
        <v>Coll.re prof.le sanitario - pers. Infer. - D</v>
      </c>
      <c r="B86" s="1030" t="str">
        <f>'t1'!B84</f>
        <v>S16020</v>
      </c>
      <c r="C86" s="2582">
        <v>3065</v>
      </c>
      <c r="D86" s="2583">
        <v>8749</v>
      </c>
      <c r="E86" s="2582">
        <v>1378</v>
      </c>
      <c r="F86" s="2583">
        <v>4089</v>
      </c>
      <c r="G86" s="2582">
        <v>284</v>
      </c>
      <c r="H86" s="2583">
        <v>746</v>
      </c>
      <c r="I86" s="2582">
        <v>185</v>
      </c>
      <c r="J86" s="2583">
        <v>490</v>
      </c>
      <c r="K86" s="2582">
        <v>17</v>
      </c>
      <c r="L86" s="2583">
        <v>2721</v>
      </c>
      <c r="M86" s="2582">
        <v>553</v>
      </c>
      <c r="N86" s="2583">
        <v>1078</v>
      </c>
      <c r="O86" s="2582">
        <v>63</v>
      </c>
      <c r="P86" s="2583">
        <v>384</v>
      </c>
      <c r="Q86" s="2582">
        <v>1</v>
      </c>
      <c r="R86" s="2583">
        <v>2</v>
      </c>
      <c r="S86" s="2582">
        <v>173</v>
      </c>
      <c r="T86" s="2583">
        <v>557</v>
      </c>
      <c r="U86" s="2582"/>
      <c r="V86" s="2583">
        <v>7</v>
      </c>
      <c r="W86" s="1210">
        <f t="shared" si="2"/>
        <v>5719</v>
      </c>
      <c r="X86" s="1211">
        <f t="shared" si="3"/>
        <v>18823</v>
      </c>
      <c r="Y86" s="1185">
        <f>'t1'!M84</f>
        <v>1</v>
      </c>
    </row>
    <row r="87" spans="1:25" ht="14.25" customHeight="1" thickTop="1" thickBot="1" x14ac:dyDescent="0.3">
      <c r="A87" s="1029" t="str">
        <f>'t1'!A85</f>
        <v>Oper.re prof.le sanitario pers. Inferm. - C</v>
      </c>
      <c r="B87" s="1030" t="str">
        <f>'t1'!B85</f>
        <v>S14056</v>
      </c>
      <c r="C87" s="2582"/>
      <c r="D87" s="2583"/>
      <c r="E87" s="2582"/>
      <c r="F87" s="2583"/>
      <c r="G87" s="2582"/>
      <c r="H87" s="2583"/>
      <c r="I87" s="2582"/>
      <c r="J87" s="2583"/>
      <c r="K87" s="2582"/>
      <c r="L87" s="2583"/>
      <c r="M87" s="2582"/>
      <c r="N87" s="2583"/>
      <c r="O87" s="2582"/>
      <c r="P87" s="2583"/>
      <c r="Q87" s="2582"/>
      <c r="R87" s="2583"/>
      <c r="S87" s="2582"/>
      <c r="T87" s="2583"/>
      <c r="U87" s="2582"/>
      <c r="V87" s="2583"/>
      <c r="W87" s="1210">
        <f t="shared" si="2"/>
        <v>0</v>
      </c>
      <c r="X87" s="1211">
        <f t="shared" si="3"/>
        <v>0</v>
      </c>
      <c r="Y87" s="1185">
        <f>'t1'!M85</f>
        <v>0</v>
      </c>
    </row>
    <row r="88" spans="1:25" ht="14.25" customHeight="1" thickTop="1" thickBot="1" x14ac:dyDescent="0.3">
      <c r="A88" s="1029" t="str">
        <f>'t1'!A86</f>
        <v>Oper.re prof.le di ii cat.pers. Inferm.  Senior-C</v>
      </c>
      <c r="B88" s="1030" t="str">
        <f>'t1'!B86</f>
        <v>S14S52</v>
      </c>
      <c r="C88" s="2582">
        <v>43</v>
      </c>
      <c r="D88" s="2583">
        <v>62</v>
      </c>
      <c r="E88" s="2582"/>
      <c r="F88" s="2583">
        <v>4</v>
      </c>
      <c r="G88" s="2582"/>
      <c r="H88" s="2583">
        <v>102</v>
      </c>
      <c r="I88" s="2582"/>
      <c r="J88" s="2583">
        <v>12</v>
      </c>
      <c r="K88" s="2582"/>
      <c r="L88" s="2583"/>
      <c r="M88" s="2582">
        <v>3</v>
      </c>
      <c r="N88" s="2583">
        <v>1</v>
      </c>
      <c r="O88" s="2582"/>
      <c r="P88" s="2583"/>
      <c r="Q88" s="2582"/>
      <c r="R88" s="2583"/>
      <c r="S88" s="2582"/>
      <c r="T88" s="2583"/>
      <c r="U88" s="2582"/>
      <c r="V88" s="2583"/>
      <c r="W88" s="1210">
        <f t="shared" si="2"/>
        <v>46</v>
      </c>
      <c r="X88" s="1211">
        <f t="shared" si="3"/>
        <v>181</v>
      </c>
      <c r="Y88" s="1185">
        <f>'t1'!M86</f>
        <v>1</v>
      </c>
    </row>
    <row r="89" spans="1:25" ht="14.25" customHeight="1" thickTop="1" thickBot="1" x14ac:dyDescent="0.3">
      <c r="A89" s="1029" t="str">
        <f>'t1'!A87</f>
        <v>Oper.re prof.le di ii cat.pers. Inferm. Bs</v>
      </c>
      <c r="B89" s="1030" t="str">
        <f>'t1'!B87</f>
        <v>S13052</v>
      </c>
      <c r="C89" s="2582"/>
      <c r="D89" s="2583"/>
      <c r="E89" s="2582"/>
      <c r="F89" s="2583"/>
      <c r="G89" s="2582"/>
      <c r="H89" s="2583"/>
      <c r="I89" s="2582"/>
      <c r="J89" s="2583"/>
      <c r="K89" s="2582"/>
      <c r="L89" s="2583"/>
      <c r="M89" s="2582"/>
      <c r="N89" s="2583"/>
      <c r="O89" s="2582"/>
      <c r="P89" s="2583"/>
      <c r="Q89" s="2582"/>
      <c r="R89" s="2583"/>
      <c r="S89" s="2582"/>
      <c r="T89" s="2583"/>
      <c r="U89" s="2582"/>
      <c r="V89" s="2583"/>
      <c r="W89" s="1210">
        <f t="shared" si="2"/>
        <v>0</v>
      </c>
      <c r="X89" s="1211">
        <f t="shared" si="3"/>
        <v>0</v>
      </c>
      <c r="Y89" s="1185">
        <f>'t1'!M87</f>
        <v>0</v>
      </c>
    </row>
    <row r="90" spans="1:25" ht="14.25" customHeight="1" thickTop="1" thickBot="1" x14ac:dyDescent="0.3">
      <c r="A90" s="1029" t="str">
        <f>'t1'!A88</f>
        <v>Coll.re prof.le sanitario - pers. Tec. Senior - DS</v>
      </c>
      <c r="B90" s="1030" t="str">
        <f>'t1'!B88</f>
        <v>S18864</v>
      </c>
      <c r="C90" s="2582">
        <v>59</v>
      </c>
      <c r="D90" s="2583">
        <v>192</v>
      </c>
      <c r="E90" s="2582"/>
      <c r="F90" s="2583">
        <v>17</v>
      </c>
      <c r="G90" s="2582"/>
      <c r="H90" s="2583"/>
      <c r="I90" s="2582"/>
      <c r="J90" s="2583">
        <v>18</v>
      </c>
      <c r="K90" s="2582"/>
      <c r="L90" s="2583"/>
      <c r="M90" s="2582">
        <v>1</v>
      </c>
      <c r="N90" s="2583">
        <v>11</v>
      </c>
      <c r="O90" s="2582"/>
      <c r="P90" s="2583"/>
      <c r="Q90" s="2582"/>
      <c r="R90" s="2583"/>
      <c r="S90" s="2582"/>
      <c r="T90" s="2583"/>
      <c r="U90" s="2582"/>
      <c r="V90" s="2583"/>
      <c r="W90" s="1210">
        <f t="shared" si="2"/>
        <v>60</v>
      </c>
      <c r="X90" s="1211">
        <f t="shared" si="3"/>
        <v>238</v>
      </c>
      <c r="Y90" s="1185">
        <f>'t1'!M88</f>
        <v>1</v>
      </c>
    </row>
    <row r="91" spans="1:25" ht="14.25" customHeight="1" thickTop="1" thickBot="1" x14ac:dyDescent="0.3">
      <c r="A91" s="1029" t="str">
        <f>'t1'!A89</f>
        <v>Coll.re prof.le sanitario - pers. Tec.- D</v>
      </c>
      <c r="B91" s="1030" t="str">
        <f>'t1'!B89</f>
        <v>S16021</v>
      </c>
      <c r="C91" s="2582">
        <v>1551</v>
      </c>
      <c r="D91" s="2583">
        <v>3877</v>
      </c>
      <c r="E91" s="2582">
        <v>812</v>
      </c>
      <c r="F91" s="2583">
        <v>1372</v>
      </c>
      <c r="G91" s="2582"/>
      <c r="H91" s="2583">
        <v>31</v>
      </c>
      <c r="I91" s="2582">
        <v>72</v>
      </c>
      <c r="J91" s="2583">
        <v>340</v>
      </c>
      <c r="K91" s="2582">
        <v>18</v>
      </c>
      <c r="L91" s="2583">
        <v>496</v>
      </c>
      <c r="M91" s="2582">
        <v>129</v>
      </c>
      <c r="N91" s="2583">
        <v>299</v>
      </c>
      <c r="O91" s="2582"/>
      <c r="P91" s="2583">
        <v>142</v>
      </c>
      <c r="Q91" s="2582"/>
      <c r="R91" s="2583"/>
      <c r="S91" s="2582">
        <v>70</v>
      </c>
      <c r="T91" s="2583">
        <v>144</v>
      </c>
      <c r="U91" s="2582">
        <v>1</v>
      </c>
      <c r="V91" s="2583">
        <v>3</v>
      </c>
      <c r="W91" s="1210">
        <f t="shared" si="2"/>
        <v>2653</v>
      </c>
      <c r="X91" s="1211">
        <f t="shared" si="3"/>
        <v>6704</v>
      </c>
      <c r="Y91" s="1185">
        <f>'t1'!M89</f>
        <v>1</v>
      </c>
    </row>
    <row r="92" spans="1:25" ht="14.25" customHeight="1" thickTop="1" thickBot="1" x14ac:dyDescent="0.3">
      <c r="A92" s="1029" t="str">
        <f>'t1'!A90</f>
        <v>Oper.re prof.le sanitario - pers. Tec.- C</v>
      </c>
      <c r="B92" s="1030" t="str">
        <f>'t1'!B90</f>
        <v>S14054</v>
      </c>
      <c r="C92" s="2199">
        <v>0</v>
      </c>
      <c r="D92" s="2200">
        <v>0</v>
      </c>
      <c r="E92" s="2199">
        <v>0</v>
      </c>
      <c r="F92" s="2200">
        <v>0</v>
      </c>
      <c r="G92" s="2201">
        <v>0</v>
      </c>
      <c r="H92" s="2201">
        <v>0</v>
      </c>
      <c r="I92" s="2199">
        <v>0</v>
      </c>
      <c r="J92" s="2200">
        <v>0</v>
      </c>
      <c r="K92" s="2199">
        <v>0</v>
      </c>
      <c r="L92" s="2200">
        <v>0</v>
      </c>
      <c r="M92" s="2199">
        <v>0</v>
      </c>
      <c r="N92" s="2200">
        <v>0</v>
      </c>
      <c r="O92" s="2197">
        <v>0</v>
      </c>
      <c r="P92" s="2197">
        <v>0</v>
      </c>
      <c r="Q92" s="2196">
        <v>0</v>
      </c>
      <c r="R92" s="2197">
        <v>0</v>
      </c>
      <c r="S92" s="2196">
        <v>0</v>
      </c>
      <c r="T92" s="2197">
        <v>0</v>
      </c>
      <c r="U92" s="2196">
        <v>0</v>
      </c>
      <c r="V92" s="2197">
        <v>0</v>
      </c>
      <c r="W92" s="1210">
        <f t="shared" si="2"/>
        <v>0</v>
      </c>
      <c r="X92" s="1211">
        <f t="shared" si="3"/>
        <v>0</v>
      </c>
      <c r="Y92" s="1185">
        <f>'t1'!M90</f>
        <v>0</v>
      </c>
    </row>
    <row r="93" spans="1:25" ht="14.25" customHeight="1" thickTop="1" thickBot="1" x14ac:dyDescent="0.3">
      <c r="A93" s="1029" t="str">
        <f>'t1'!A91</f>
        <v>Coll.re prof.le sanitario - tecn. Della prev. Senior - DS</v>
      </c>
      <c r="B93" s="1030" t="str">
        <f>'t1'!B91</f>
        <v>S18865</v>
      </c>
      <c r="C93" s="2199">
        <v>0</v>
      </c>
      <c r="D93" s="2200">
        <v>0</v>
      </c>
      <c r="E93" s="2199">
        <v>0</v>
      </c>
      <c r="F93" s="2200">
        <v>0</v>
      </c>
      <c r="G93" s="2201">
        <v>0</v>
      </c>
      <c r="H93" s="2201">
        <v>0</v>
      </c>
      <c r="I93" s="2199">
        <v>0</v>
      </c>
      <c r="J93" s="2200">
        <v>0</v>
      </c>
      <c r="K93" s="2199">
        <v>0</v>
      </c>
      <c r="L93" s="2200">
        <v>0</v>
      </c>
      <c r="M93" s="2199">
        <v>0</v>
      </c>
      <c r="N93" s="2200">
        <v>0</v>
      </c>
      <c r="O93" s="2197">
        <v>0</v>
      </c>
      <c r="P93" s="2197">
        <v>0</v>
      </c>
      <c r="Q93" s="2196">
        <v>0</v>
      </c>
      <c r="R93" s="2197">
        <v>0</v>
      </c>
      <c r="S93" s="2196">
        <v>0</v>
      </c>
      <c r="T93" s="2197">
        <v>0</v>
      </c>
      <c r="U93" s="2196">
        <v>0</v>
      </c>
      <c r="V93" s="2197">
        <v>0</v>
      </c>
      <c r="W93" s="1210">
        <f t="shared" si="2"/>
        <v>0</v>
      </c>
      <c r="X93" s="1211">
        <f t="shared" si="3"/>
        <v>0</v>
      </c>
      <c r="Y93" s="1185">
        <f>'t1'!M91</f>
        <v>0</v>
      </c>
    </row>
    <row r="94" spans="1:25" ht="14.25" customHeight="1" thickTop="1" thickBot="1" x14ac:dyDescent="0.3">
      <c r="A94" s="1029" t="str">
        <f>'t1'!A92</f>
        <v>Coll.re prof.le sanitario - tecn. Della prev. - D</v>
      </c>
      <c r="B94" s="1030" t="str">
        <f>'t1'!B92</f>
        <v>S16022</v>
      </c>
      <c r="C94" s="2582">
        <v>25</v>
      </c>
      <c r="D94" s="2583">
        <v>35</v>
      </c>
      <c r="E94" s="2582">
        <v>21</v>
      </c>
      <c r="F94" s="2583"/>
      <c r="G94" s="2582"/>
      <c r="H94" s="2583"/>
      <c r="I94" s="2582"/>
      <c r="J94" s="2583"/>
      <c r="K94" s="2582"/>
      <c r="L94" s="2583"/>
      <c r="M94" s="2582">
        <v>3</v>
      </c>
      <c r="N94" s="2583">
        <v>2</v>
      </c>
      <c r="O94" s="2582"/>
      <c r="P94" s="2583"/>
      <c r="Q94" s="2582"/>
      <c r="R94" s="2583"/>
      <c r="S94" s="2582"/>
      <c r="T94" s="2583"/>
      <c r="U94" s="2582"/>
      <c r="V94" s="2583"/>
      <c r="W94" s="1210">
        <f t="shared" si="2"/>
        <v>49</v>
      </c>
      <c r="X94" s="1211">
        <f t="shared" si="3"/>
        <v>37</v>
      </c>
      <c r="Y94" s="1185">
        <f>'t1'!M92</f>
        <v>1</v>
      </c>
    </row>
    <row r="95" spans="1:25" ht="14.25" customHeight="1" thickTop="1" thickBot="1" x14ac:dyDescent="0.3">
      <c r="A95" s="1029" t="str">
        <f>'t1'!A93</f>
        <v>Oper.re prof.le sanitario - tecn. Della prev. - C</v>
      </c>
      <c r="B95" s="1030" t="str">
        <f>'t1'!B93</f>
        <v>S14055</v>
      </c>
      <c r="C95" s="2199">
        <v>0</v>
      </c>
      <c r="D95" s="2200">
        <v>0</v>
      </c>
      <c r="E95" s="2199">
        <v>0</v>
      </c>
      <c r="F95" s="2200">
        <v>0</v>
      </c>
      <c r="G95" s="2201">
        <v>0</v>
      </c>
      <c r="H95" s="2201">
        <v>0</v>
      </c>
      <c r="I95" s="2199">
        <v>0</v>
      </c>
      <c r="J95" s="2200">
        <v>0</v>
      </c>
      <c r="K95" s="2199">
        <v>0</v>
      </c>
      <c r="L95" s="2200">
        <v>0</v>
      </c>
      <c r="M95" s="2199">
        <v>0</v>
      </c>
      <c r="N95" s="2200">
        <v>0</v>
      </c>
      <c r="O95" s="2197">
        <v>0</v>
      </c>
      <c r="P95" s="2197">
        <v>0</v>
      </c>
      <c r="Q95" s="2196">
        <v>0</v>
      </c>
      <c r="R95" s="2197">
        <v>0</v>
      </c>
      <c r="S95" s="2196">
        <v>0</v>
      </c>
      <c r="T95" s="2197">
        <v>0</v>
      </c>
      <c r="U95" s="2196">
        <v>0</v>
      </c>
      <c r="V95" s="2197">
        <v>0</v>
      </c>
      <c r="W95" s="1210">
        <f t="shared" si="2"/>
        <v>0</v>
      </c>
      <c r="X95" s="1211">
        <f t="shared" si="3"/>
        <v>0</v>
      </c>
      <c r="Y95" s="1185">
        <f>'t1'!M93</f>
        <v>0</v>
      </c>
    </row>
    <row r="96" spans="1:25" ht="14.25" customHeight="1" thickTop="1" thickBot="1" x14ac:dyDescent="0.3">
      <c r="A96" s="1029" t="str">
        <f>'t1'!A94</f>
        <v>Coll.re prof.le sanitario - pers. Della riabil. Senior - DS</v>
      </c>
      <c r="B96" s="1030" t="str">
        <f>'t1'!B94</f>
        <v>S18866</v>
      </c>
      <c r="C96" s="2199">
        <v>0</v>
      </c>
      <c r="D96" s="2200">
        <v>0</v>
      </c>
      <c r="E96" s="2199">
        <v>0</v>
      </c>
      <c r="F96" s="2200">
        <v>0</v>
      </c>
      <c r="G96" s="2201">
        <v>0</v>
      </c>
      <c r="H96" s="2201">
        <v>0</v>
      </c>
      <c r="I96" s="2199">
        <v>0</v>
      </c>
      <c r="J96" s="2200">
        <v>0</v>
      </c>
      <c r="K96" s="2199">
        <v>0</v>
      </c>
      <c r="L96" s="2200">
        <v>0</v>
      </c>
      <c r="M96" s="2199">
        <v>0</v>
      </c>
      <c r="N96" s="2200">
        <v>0</v>
      </c>
      <c r="O96" s="2197">
        <v>0</v>
      </c>
      <c r="P96" s="2197">
        <v>0</v>
      </c>
      <c r="Q96" s="2196">
        <v>0</v>
      </c>
      <c r="R96" s="2197">
        <v>0</v>
      </c>
      <c r="S96" s="2196">
        <v>0</v>
      </c>
      <c r="T96" s="2197">
        <v>0</v>
      </c>
      <c r="U96" s="2196">
        <v>0</v>
      </c>
      <c r="V96" s="2197">
        <v>0</v>
      </c>
      <c r="W96" s="1210">
        <f t="shared" si="2"/>
        <v>0</v>
      </c>
      <c r="X96" s="1211">
        <f t="shared" si="3"/>
        <v>0</v>
      </c>
      <c r="Y96" s="1185">
        <f>'t1'!M94</f>
        <v>0</v>
      </c>
    </row>
    <row r="97" spans="1:25" ht="14.25" customHeight="1" thickTop="1" thickBot="1" x14ac:dyDescent="0.3">
      <c r="A97" s="1029" t="str">
        <f>'t1'!A95</f>
        <v>Coll.re prof.le sanitario - pers. Della riabil. - D</v>
      </c>
      <c r="B97" s="1030" t="str">
        <f>'t1'!B95</f>
        <v>S16019</v>
      </c>
      <c r="C97" s="2582">
        <v>27</v>
      </c>
      <c r="D97" s="2583">
        <v>416</v>
      </c>
      <c r="E97" s="2582">
        <v>22</v>
      </c>
      <c r="F97" s="2583">
        <v>244</v>
      </c>
      <c r="G97" s="2582"/>
      <c r="H97" s="2583">
        <v>10</v>
      </c>
      <c r="I97" s="2582"/>
      <c r="J97" s="2583">
        <v>118</v>
      </c>
      <c r="K97" s="2582"/>
      <c r="L97" s="2583">
        <v>323</v>
      </c>
      <c r="M97" s="2582">
        <v>6</v>
      </c>
      <c r="N97" s="2583">
        <v>32</v>
      </c>
      <c r="O97" s="2582"/>
      <c r="P97" s="2583">
        <v>97</v>
      </c>
      <c r="Q97" s="2582"/>
      <c r="R97" s="2583"/>
      <c r="S97" s="2582"/>
      <c r="T97" s="2583">
        <v>6</v>
      </c>
      <c r="U97" s="2582"/>
      <c r="V97" s="2583">
        <v>1</v>
      </c>
      <c r="W97" s="1210">
        <f t="shared" si="2"/>
        <v>55</v>
      </c>
      <c r="X97" s="1211">
        <f t="shared" si="3"/>
        <v>1247</v>
      </c>
      <c r="Y97" s="1185">
        <f>'t1'!M95</f>
        <v>1</v>
      </c>
    </row>
    <row r="98" spans="1:25" ht="14.25" customHeight="1" thickTop="1" thickBot="1" x14ac:dyDescent="0.3">
      <c r="A98" s="1029" t="str">
        <f>'t1'!A96</f>
        <v>Oper.re prof.le di ii cat. Con funz. Di riabil. Senior - C</v>
      </c>
      <c r="B98" s="1030" t="str">
        <f>'t1'!B96</f>
        <v>S14S51</v>
      </c>
      <c r="C98" s="2199">
        <v>0</v>
      </c>
      <c r="D98" s="2200">
        <v>0</v>
      </c>
      <c r="E98" s="2199">
        <v>0</v>
      </c>
      <c r="F98" s="2200">
        <v>0</v>
      </c>
      <c r="G98" s="2201">
        <v>0</v>
      </c>
      <c r="H98" s="2201">
        <v>0</v>
      </c>
      <c r="I98" s="2199">
        <v>0</v>
      </c>
      <c r="J98" s="2200">
        <v>0</v>
      </c>
      <c r="K98" s="2199">
        <v>0</v>
      </c>
      <c r="L98" s="2200">
        <v>0</v>
      </c>
      <c r="M98" s="2199">
        <v>0</v>
      </c>
      <c r="N98" s="2200">
        <v>0</v>
      </c>
      <c r="O98" s="2197">
        <v>0</v>
      </c>
      <c r="P98" s="2197">
        <v>0</v>
      </c>
      <c r="Q98" s="2196">
        <v>0</v>
      </c>
      <c r="R98" s="2197">
        <v>0</v>
      </c>
      <c r="S98" s="2196">
        <v>0</v>
      </c>
      <c r="T98" s="2197">
        <v>0</v>
      </c>
      <c r="U98" s="2196">
        <v>0</v>
      </c>
      <c r="V98" s="2197">
        <v>0</v>
      </c>
      <c r="W98" s="1210">
        <f t="shared" si="2"/>
        <v>0</v>
      </c>
      <c r="X98" s="1211">
        <f t="shared" si="3"/>
        <v>0</v>
      </c>
      <c r="Y98" s="1185">
        <f>'t1'!M96</f>
        <v>0</v>
      </c>
    </row>
    <row r="99" spans="1:25" ht="14.25" customHeight="1" thickTop="1" thickBot="1" x14ac:dyDescent="0.3">
      <c r="A99" s="1029" t="str">
        <f>'t1'!A97</f>
        <v>Oper.re prof.le sanitario - pers. Della riabil. - C</v>
      </c>
      <c r="B99" s="1030" t="str">
        <f>'t1'!B97</f>
        <v>S14053</v>
      </c>
      <c r="C99" s="2199">
        <v>0</v>
      </c>
      <c r="D99" s="2200">
        <v>0</v>
      </c>
      <c r="E99" s="2199">
        <v>0</v>
      </c>
      <c r="F99" s="2200">
        <v>0</v>
      </c>
      <c r="G99" s="2201">
        <v>0</v>
      </c>
      <c r="H99" s="2201">
        <v>0</v>
      </c>
      <c r="I99" s="2199">
        <v>0</v>
      </c>
      <c r="J99" s="2200">
        <v>0</v>
      </c>
      <c r="K99" s="2199">
        <v>0</v>
      </c>
      <c r="L99" s="2200">
        <v>0</v>
      </c>
      <c r="M99" s="2199">
        <v>0</v>
      </c>
      <c r="N99" s="2200">
        <v>0</v>
      </c>
      <c r="O99" s="2197">
        <v>0</v>
      </c>
      <c r="P99" s="2197">
        <v>0</v>
      </c>
      <c r="Q99" s="2196">
        <v>0</v>
      </c>
      <c r="R99" s="2197">
        <v>0</v>
      </c>
      <c r="S99" s="2196">
        <v>0</v>
      </c>
      <c r="T99" s="2197">
        <v>0</v>
      </c>
      <c r="U99" s="2196">
        <v>0</v>
      </c>
      <c r="V99" s="2197">
        <v>0</v>
      </c>
      <c r="W99" s="1210">
        <f t="shared" si="2"/>
        <v>0</v>
      </c>
      <c r="X99" s="1211">
        <f t="shared" si="3"/>
        <v>0</v>
      </c>
      <c r="Y99" s="1185">
        <f>'t1'!M97</f>
        <v>0</v>
      </c>
    </row>
    <row r="100" spans="1:25" ht="14.25" customHeight="1" thickTop="1" thickBot="1" x14ac:dyDescent="0.3">
      <c r="A100" s="1029" t="str">
        <f>'t1'!A98</f>
        <v>Oper.re prof.le di II cat. Con funz. Di riabil. - BS</v>
      </c>
      <c r="B100" s="1030" t="str">
        <f>'t1'!B98</f>
        <v>S13051</v>
      </c>
      <c r="C100" s="2199">
        <v>0</v>
      </c>
      <c r="D100" s="2200">
        <v>0</v>
      </c>
      <c r="E100" s="2199">
        <v>0</v>
      </c>
      <c r="F100" s="2200">
        <v>0</v>
      </c>
      <c r="G100" s="2201">
        <v>0</v>
      </c>
      <c r="H100" s="2201">
        <v>0</v>
      </c>
      <c r="I100" s="2199">
        <v>0</v>
      </c>
      <c r="J100" s="2200">
        <v>0</v>
      </c>
      <c r="K100" s="2199">
        <v>0</v>
      </c>
      <c r="L100" s="2200">
        <v>0</v>
      </c>
      <c r="M100" s="2199">
        <v>0</v>
      </c>
      <c r="N100" s="2200">
        <v>0</v>
      </c>
      <c r="O100" s="2197">
        <v>0</v>
      </c>
      <c r="P100" s="2197">
        <v>0</v>
      </c>
      <c r="Q100" s="2196">
        <v>0</v>
      </c>
      <c r="R100" s="2197">
        <v>0</v>
      </c>
      <c r="S100" s="2196">
        <v>0</v>
      </c>
      <c r="T100" s="2197">
        <v>0</v>
      </c>
      <c r="U100" s="2196">
        <v>0</v>
      </c>
      <c r="V100" s="2197">
        <v>0</v>
      </c>
      <c r="W100" s="1210">
        <f t="shared" si="2"/>
        <v>0</v>
      </c>
      <c r="X100" s="1211">
        <f t="shared" si="3"/>
        <v>0</v>
      </c>
      <c r="Y100" s="1185">
        <f>'t1'!M98</f>
        <v>0</v>
      </c>
    </row>
    <row r="101" spans="1:25" ht="14.25" customHeight="1" thickTop="1" thickBot="1" x14ac:dyDescent="0.3">
      <c r="A101" s="1029" t="str">
        <f>'t1'!A99</f>
        <v>Profilo atipico ruolo sanitario</v>
      </c>
      <c r="B101" s="1030" t="str">
        <f>'t1'!B99</f>
        <v>S00062</v>
      </c>
      <c r="C101" s="2199">
        <v>0</v>
      </c>
      <c r="D101" s="2200">
        <v>0</v>
      </c>
      <c r="E101" s="2199">
        <v>0</v>
      </c>
      <c r="F101" s="2200">
        <v>0</v>
      </c>
      <c r="G101" s="2201">
        <v>0</v>
      </c>
      <c r="H101" s="2201">
        <v>0</v>
      </c>
      <c r="I101" s="2199">
        <v>0</v>
      </c>
      <c r="J101" s="2200">
        <v>0</v>
      </c>
      <c r="K101" s="2199">
        <v>0</v>
      </c>
      <c r="L101" s="2200">
        <v>0</v>
      </c>
      <c r="M101" s="2199">
        <v>0</v>
      </c>
      <c r="N101" s="2200">
        <v>0</v>
      </c>
      <c r="O101" s="2197">
        <v>0</v>
      </c>
      <c r="P101" s="2197">
        <v>0</v>
      </c>
      <c r="Q101" s="2196">
        <v>0</v>
      </c>
      <c r="R101" s="2197">
        <v>0</v>
      </c>
      <c r="S101" s="2196">
        <v>0</v>
      </c>
      <c r="T101" s="2197">
        <v>0</v>
      </c>
      <c r="U101" s="2196">
        <v>0</v>
      </c>
      <c r="V101" s="2197">
        <v>0</v>
      </c>
      <c r="W101" s="1210">
        <f t="shared" si="2"/>
        <v>0</v>
      </c>
      <c r="X101" s="1211">
        <f t="shared" si="3"/>
        <v>0</v>
      </c>
      <c r="Y101" s="1185">
        <f>'t1'!M99</f>
        <v>0</v>
      </c>
    </row>
    <row r="102" spans="1:25" ht="14.25" customHeight="1" thickTop="1" thickBot="1" x14ac:dyDescent="0.3">
      <c r="A102" s="1029" t="str">
        <f>'t1'!A100</f>
        <v>Avvocato dirig. Con incarico di struttura complessa</v>
      </c>
      <c r="B102" s="1030" t="str">
        <f>'t1'!B100</f>
        <v>PD0010</v>
      </c>
      <c r="C102" s="2199">
        <v>0</v>
      </c>
      <c r="D102" s="2200">
        <v>0</v>
      </c>
      <c r="E102" s="2199">
        <v>0</v>
      </c>
      <c r="F102" s="2200">
        <v>0</v>
      </c>
      <c r="G102" s="2201">
        <v>0</v>
      </c>
      <c r="H102" s="2201">
        <v>0</v>
      </c>
      <c r="I102" s="2199">
        <v>0</v>
      </c>
      <c r="J102" s="2200">
        <v>0</v>
      </c>
      <c r="K102" s="2199">
        <v>0</v>
      </c>
      <c r="L102" s="2200">
        <v>0</v>
      </c>
      <c r="M102" s="2199">
        <v>0</v>
      </c>
      <c r="N102" s="2200">
        <v>0</v>
      </c>
      <c r="O102" s="2197">
        <v>0</v>
      </c>
      <c r="P102" s="2197">
        <v>0</v>
      </c>
      <c r="Q102" s="2196">
        <v>0</v>
      </c>
      <c r="R102" s="2197">
        <v>0</v>
      </c>
      <c r="S102" s="2196">
        <v>0</v>
      </c>
      <c r="T102" s="2197">
        <v>0</v>
      </c>
      <c r="U102" s="2196">
        <v>0</v>
      </c>
      <c r="V102" s="2197">
        <v>0</v>
      </c>
      <c r="W102" s="1210">
        <f t="shared" si="2"/>
        <v>0</v>
      </c>
      <c r="X102" s="1211">
        <f t="shared" si="3"/>
        <v>0</v>
      </c>
      <c r="Y102" s="1185">
        <f>'t1'!M100</f>
        <v>0</v>
      </c>
    </row>
    <row r="103" spans="1:25" ht="14.25" customHeight="1" thickTop="1" thickBot="1" x14ac:dyDescent="0.3">
      <c r="A103" s="1029" t="str">
        <f>'t1'!A101</f>
        <v>Avvocato dirig. Con incarico di struttura semplice</v>
      </c>
      <c r="B103" s="1030" t="str">
        <f>'t1'!B101</f>
        <v>PD0S09</v>
      </c>
      <c r="C103" s="2199">
        <v>0</v>
      </c>
      <c r="D103" s="2200">
        <v>0</v>
      </c>
      <c r="E103" s="2199">
        <v>0</v>
      </c>
      <c r="F103" s="2200">
        <v>0</v>
      </c>
      <c r="G103" s="2201">
        <v>0</v>
      </c>
      <c r="H103" s="2201">
        <v>0</v>
      </c>
      <c r="I103" s="2199">
        <v>0</v>
      </c>
      <c r="J103" s="2200">
        <v>0</v>
      </c>
      <c r="K103" s="2199">
        <v>0</v>
      </c>
      <c r="L103" s="2200">
        <v>0</v>
      </c>
      <c r="M103" s="2199">
        <v>0</v>
      </c>
      <c r="N103" s="2200">
        <v>0</v>
      </c>
      <c r="O103" s="2197">
        <v>0</v>
      </c>
      <c r="P103" s="2197">
        <v>0</v>
      </c>
      <c r="Q103" s="2196">
        <v>0</v>
      </c>
      <c r="R103" s="2197">
        <v>0</v>
      </c>
      <c r="S103" s="2196">
        <v>0</v>
      </c>
      <c r="T103" s="2197">
        <v>0</v>
      </c>
      <c r="U103" s="2196">
        <v>0</v>
      </c>
      <c r="V103" s="2197">
        <v>0</v>
      </c>
      <c r="W103" s="1210">
        <f t="shared" si="2"/>
        <v>0</v>
      </c>
      <c r="X103" s="1211">
        <f t="shared" si="3"/>
        <v>0</v>
      </c>
      <c r="Y103" s="1185">
        <f>'t1'!M101</f>
        <v>0</v>
      </c>
    </row>
    <row r="104" spans="1:25" ht="14.25" customHeight="1" thickTop="1" thickBot="1" x14ac:dyDescent="0.3">
      <c r="A104" s="1029" t="str">
        <f>'t1'!A102</f>
        <v>Avvocato dirig. Con altri incar.prof.li</v>
      </c>
      <c r="B104" s="1030" t="str">
        <f>'t1'!B102</f>
        <v>PD0A09</v>
      </c>
      <c r="C104" s="2199">
        <v>0</v>
      </c>
      <c r="D104" s="2200">
        <v>0</v>
      </c>
      <c r="E104" s="2199">
        <v>0</v>
      </c>
      <c r="F104" s="2200">
        <v>0</v>
      </c>
      <c r="G104" s="2201">
        <v>0</v>
      </c>
      <c r="H104" s="2201">
        <v>0</v>
      </c>
      <c r="I104" s="2199">
        <v>0</v>
      </c>
      <c r="J104" s="2200">
        <v>0</v>
      </c>
      <c r="K104" s="2199">
        <v>0</v>
      </c>
      <c r="L104" s="2200">
        <v>0</v>
      </c>
      <c r="M104" s="2199">
        <v>0</v>
      </c>
      <c r="N104" s="2200">
        <v>0</v>
      </c>
      <c r="O104" s="2197">
        <v>0</v>
      </c>
      <c r="P104" s="2197">
        <v>0</v>
      </c>
      <c r="Q104" s="2196">
        <v>0</v>
      </c>
      <c r="R104" s="2197">
        <v>0</v>
      </c>
      <c r="S104" s="2196">
        <v>0</v>
      </c>
      <c r="T104" s="2197">
        <v>0</v>
      </c>
      <c r="U104" s="2196">
        <v>0</v>
      </c>
      <c r="V104" s="2197">
        <v>0</v>
      </c>
      <c r="W104" s="1210">
        <f t="shared" si="2"/>
        <v>0</v>
      </c>
      <c r="X104" s="1211">
        <f t="shared" si="3"/>
        <v>0</v>
      </c>
      <c r="Y104" s="1185">
        <f>'t1'!M102</f>
        <v>0</v>
      </c>
    </row>
    <row r="105" spans="1:25" ht="14.25" customHeight="1" thickTop="1" thickBot="1" x14ac:dyDescent="0.3">
      <c r="A105" s="1029" t="str">
        <f>'t1'!A103</f>
        <v>Avvocato dir. A t. Determinato(art. 15-septies dlgs. 502/92)</v>
      </c>
      <c r="B105" s="1030" t="str">
        <f>'t1'!B103</f>
        <v>PD0605</v>
      </c>
      <c r="C105" s="2199">
        <v>0</v>
      </c>
      <c r="D105" s="2200">
        <v>0</v>
      </c>
      <c r="E105" s="2199">
        <v>0</v>
      </c>
      <c r="F105" s="2200">
        <v>0</v>
      </c>
      <c r="G105" s="2201">
        <v>0</v>
      </c>
      <c r="H105" s="2201">
        <v>0</v>
      </c>
      <c r="I105" s="2199">
        <v>0</v>
      </c>
      <c r="J105" s="2200">
        <v>0</v>
      </c>
      <c r="K105" s="2199">
        <v>0</v>
      </c>
      <c r="L105" s="2200">
        <v>0</v>
      </c>
      <c r="M105" s="2199">
        <v>0</v>
      </c>
      <c r="N105" s="2200">
        <v>0</v>
      </c>
      <c r="O105" s="2197">
        <v>0</v>
      </c>
      <c r="P105" s="2197">
        <v>0</v>
      </c>
      <c r="Q105" s="2196">
        <v>0</v>
      </c>
      <c r="R105" s="2197">
        <v>0</v>
      </c>
      <c r="S105" s="2196">
        <v>0</v>
      </c>
      <c r="T105" s="2197">
        <v>0</v>
      </c>
      <c r="U105" s="2196">
        <v>0</v>
      </c>
      <c r="V105" s="2197">
        <v>0</v>
      </c>
      <c r="W105" s="1210">
        <f t="shared" si="2"/>
        <v>0</v>
      </c>
      <c r="X105" s="1211">
        <f t="shared" si="3"/>
        <v>0</v>
      </c>
      <c r="Y105" s="1185">
        <f>'t1'!M103</f>
        <v>0</v>
      </c>
    </row>
    <row r="106" spans="1:25" ht="14.25" customHeight="1" thickTop="1" thickBot="1" x14ac:dyDescent="0.3">
      <c r="A106" s="1029" t="str">
        <f>'t1'!A104</f>
        <v>Ingegnere dirig. Con incarico di struttura complessa</v>
      </c>
      <c r="B106" s="1030" t="str">
        <f>'t1'!B104</f>
        <v>PD0046</v>
      </c>
      <c r="C106" s="2582">
        <v>25</v>
      </c>
      <c r="D106" s="2583">
        <v>24</v>
      </c>
      <c r="E106" s="2582"/>
      <c r="F106" s="2583"/>
      <c r="G106" s="2582"/>
      <c r="H106" s="2583"/>
      <c r="I106" s="2582"/>
      <c r="J106" s="2583"/>
      <c r="K106" s="2582"/>
      <c r="L106" s="2583"/>
      <c r="M106" s="2582"/>
      <c r="N106" s="2583"/>
      <c r="O106" s="2582"/>
      <c r="P106" s="2583"/>
      <c r="Q106" s="2582"/>
      <c r="R106" s="2583"/>
      <c r="S106" s="2582"/>
      <c r="T106" s="2583"/>
      <c r="U106" s="2582"/>
      <c r="V106" s="2583">
        <v>1</v>
      </c>
      <c r="W106" s="1210">
        <f t="shared" si="2"/>
        <v>25</v>
      </c>
      <c r="X106" s="1211">
        <f t="shared" si="3"/>
        <v>25</v>
      </c>
      <c r="Y106" s="1185">
        <f>'t1'!M104</f>
        <v>1</v>
      </c>
    </row>
    <row r="107" spans="1:25" ht="14.25" customHeight="1" thickTop="1" thickBot="1" x14ac:dyDescent="0.3">
      <c r="A107" s="1029" t="str">
        <f>'t1'!A105</f>
        <v>Ingegnere dirig. Con incarico di struttura semplice</v>
      </c>
      <c r="B107" s="1030" t="str">
        <f>'t1'!B105</f>
        <v>PD0S45</v>
      </c>
      <c r="C107" s="2582"/>
      <c r="D107" s="2583"/>
      <c r="E107" s="2582"/>
      <c r="F107" s="2583"/>
      <c r="G107" s="2582"/>
      <c r="H107" s="2583"/>
      <c r="I107" s="2582"/>
      <c r="J107" s="2583"/>
      <c r="K107" s="2582"/>
      <c r="L107" s="2583"/>
      <c r="M107" s="2582"/>
      <c r="N107" s="2583"/>
      <c r="O107" s="2582"/>
      <c r="P107" s="2583"/>
      <c r="Q107" s="2582"/>
      <c r="R107" s="2583"/>
      <c r="S107" s="2582"/>
      <c r="T107" s="2583"/>
      <c r="U107" s="2582"/>
      <c r="V107" s="2583"/>
      <c r="W107" s="1210">
        <f t="shared" si="2"/>
        <v>0</v>
      </c>
      <c r="X107" s="1211">
        <f t="shared" si="3"/>
        <v>0</v>
      </c>
      <c r="Y107" s="1185">
        <f>'t1'!M105</f>
        <v>0</v>
      </c>
    </row>
    <row r="108" spans="1:25" ht="14.25" customHeight="1" thickTop="1" thickBot="1" x14ac:dyDescent="0.3">
      <c r="A108" s="1029" t="str">
        <f>'t1'!A106</f>
        <v>Ingegnere dirig. Con altri incar.prof.li</v>
      </c>
      <c r="B108" s="1030" t="str">
        <f>'t1'!B106</f>
        <v>PD0A45</v>
      </c>
      <c r="C108" s="2582">
        <v>15</v>
      </c>
      <c r="D108" s="2583"/>
      <c r="E108" s="2582"/>
      <c r="F108" s="2583"/>
      <c r="G108" s="2582"/>
      <c r="H108" s="2583"/>
      <c r="I108" s="2582"/>
      <c r="J108" s="2583"/>
      <c r="K108" s="2582"/>
      <c r="L108" s="2583"/>
      <c r="M108" s="2582"/>
      <c r="N108" s="2583"/>
      <c r="O108" s="2582"/>
      <c r="P108" s="2583"/>
      <c r="Q108" s="2582"/>
      <c r="R108" s="2583"/>
      <c r="S108" s="2582"/>
      <c r="T108" s="2583"/>
      <c r="U108" s="2582"/>
      <c r="V108" s="2583"/>
      <c r="W108" s="1210">
        <f t="shared" si="2"/>
        <v>15</v>
      </c>
      <c r="X108" s="1211">
        <f t="shared" si="3"/>
        <v>0</v>
      </c>
      <c r="Y108" s="1185">
        <f>'t1'!M106</f>
        <v>1</v>
      </c>
    </row>
    <row r="109" spans="1:25" ht="14.25" customHeight="1" thickTop="1" thickBot="1" x14ac:dyDescent="0.3">
      <c r="A109" s="1029" t="str">
        <f>'t1'!A107</f>
        <v>Ingegnere dir. A t. Determinato(art.15-septies dlgs. 502/92)</v>
      </c>
      <c r="B109" s="1030" t="str">
        <f>'t1'!B107</f>
        <v>PD0606</v>
      </c>
      <c r="C109" s="2199">
        <v>0</v>
      </c>
      <c r="D109" s="2200">
        <v>0</v>
      </c>
      <c r="E109" s="2199">
        <v>0</v>
      </c>
      <c r="F109" s="2200">
        <v>0</v>
      </c>
      <c r="G109" s="2201">
        <v>0</v>
      </c>
      <c r="H109" s="2201">
        <v>0</v>
      </c>
      <c r="I109" s="2199">
        <v>0</v>
      </c>
      <c r="J109" s="2200">
        <v>0</v>
      </c>
      <c r="K109" s="2199">
        <v>0</v>
      </c>
      <c r="L109" s="2200">
        <v>0</v>
      </c>
      <c r="M109" s="2199">
        <v>0</v>
      </c>
      <c r="N109" s="2200">
        <v>0</v>
      </c>
      <c r="O109" s="2197">
        <v>0</v>
      </c>
      <c r="P109" s="2197">
        <v>0</v>
      </c>
      <c r="Q109" s="2196">
        <v>0</v>
      </c>
      <c r="R109" s="2197">
        <v>0</v>
      </c>
      <c r="S109" s="2196">
        <v>0</v>
      </c>
      <c r="T109" s="2197">
        <v>0</v>
      </c>
      <c r="U109" s="2196">
        <v>0</v>
      </c>
      <c r="V109" s="2197">
        <v>0</v>
      </c>
      <c r="W109" s="1210">
        <f t="shared" si="2"/>
        <v>0</v>
      </c>
      <c r="X109" s="1211">
        <f t="shared" si="3"/>
        <v>0</v>
      </c>
      <c r="Y109" s="1185">
        <f>'t1'!M107</f>
        <v>0</v>
      </c>
    </row>
    <row r="110" spans="1:25" ht="14.25" customHeight="1" thickTop="1" thickBot="1" x14ac:dyDescent="0.3">
      <c r="A110" s="1029" t="str">
        <f>'t1'!A108</f>
        <v>Architetti dirig. Con incarico di struttura complessa</v>
      </c>
      <c r="B110" s="1030" t="str">
        <f>'t1'!B108</f>
        <v>PD0004</v>
      </c>
      <c r="C110" s="2199">
        <v>0</v>
      </c>
      <c r="D110" s="2200">
        <v>0</v>
      </c>
      <c r="E110" s="2199">
        <v>0</v>
      </c>
      <c r="F110" s="2200">
        <v>0</v>
      </c>
      <c r="G110" s="2201">
        <v>0</v>
      </c>
      <c r="H110" s="2201">
        <v>0</v>
      </c>
      <c r="I110" s="2199">
        <v>0</v>
      </c>
      <c r="J110" s="2200">
        <v>0</v>
      </c>
      <c r="K110" s="2199">
        <v>0</v>
      </c>
      <c r="L110" s="2200">
        <v>0</v>
      </c>
      <c r="M110" s="2199">
        <v>0</v>
      </c>
      <c r="N110" s="2200">
        <v>0</v>
      </c>
      <c r="O110" s="2197">
        <v>0</v>
      </c>
      <c r="P110" s="2197">
        <v>0</v>
      </c>
      <c r="Q110" s="2196">
        <v>0</v>
      </c>
      <c r="R110" s="2197">
        <v>0</v>
      </c>
      <c r="S110" s="2196">
        <v>0</v>
      </c>
      <c r="T110" s="2197">
        <v>0</v>
      </c>
      <c r="U110" s="2196">
        <v>0</v>
      </c>
      <c r="V110" s="2197">
        <v>0</v>
      </c>
      <c r="W110" s="1210">
        <f t="shared" si="2"/>
        <v>0</v>
      </c>
      <c r="X110" s="1211">
        <f t="shared" si="3"/>
        <v>0</v>
      </c>
      <c r="Y110" s="1185">
        <f>'t1'!M108</f>
        <v>0</v>
      </c>
    </row>
    <row r="111" spans="1:25" ht="14.25" customHeight="1" thickTop="1" thickBot="1" x14ac:dyDescent="0.3">
      <c r="A111" s="1029" t="str">
        <f>'t1'!A109</f>
        <v>Architetti dirig. Con incarico di struttura semplice</v>
      </c>
      <c r="B111" s="1030" t="str">
        <f>'t1'!B109</f>
        <v>PD0S03</v>
      </c>
      <c r="C111" s="2199">
        <v>0</v>
      </c>
      <c r="D111" s="2200">
        <v>0</v>
      </c>
      <c r="E111" s="2199">
        <v>0</v>
      </c>
      <c r="F111" s="2200">
        <v>0</v>
      </c>
      <c r="G111" s="2201">
        <v>0</v>
      </c>
      <c r="H111" s="2201">
        <v>0</v>
      </c>
      <c r="I111" s="2199">
        <v>0</v>
      </c>
      <c r="J111" s="2200">
        <v>0</v>
      </c>
      <c r="K111" s="2199">
        <v>0</v>
      </c>
      <c r="L111" s="2200">
        <v>0</v>
      </c>
      <c r="M111" s="2199">
        <v>0</v>
      </c>
      <c r="N111" s="2200">
        <v>0</v>
      </c>
      <c r="O111" s="2197">
        <v>0</v>
      </c>
      <c r="P111" s="2197">
        <v>0</v>
      </c>
      <c r="Q111" s="2196">
        <v>0</v>
      </c>
      <c r="R111" s="2197">
        <v>0</v>
      </c>
      <c r="S111" s="2196">
        <v>0</v>
      </c>
      <c r="T111" s="2197">
        <v>0</v>
      </c>
      <c r="U111" s="2196">
        <v>0</v>
      </c>
      <c r="V111" s="2197">
        <v>0</v>
      </c>
      <c r="W111" s="1210">
        <f t="shared" si="2"/>
        <v>0</v>
      </c>
      <c r="X111" s="1211">
        <f t="shared" si="3"/>
        <v>0</v>
      </c>
      <c r="Y111" s="1185">
        <f>'t1'!M109</f>
        <v>0</v>
      </c>
    </row>
    <row r="112" spans="1:25" ht="14.25" customHeight="1" thickTop="1" thickBot="1" x14ac:dyDescent="0.3">
      <c r="A112" s="1029" t="str">
        <f>'t1'!A110</f>
        <v>Architetti dirig. Con altri incar.prof.li</v>
      </c>
      <c r="B112" s="1030" t="str">
        <f>'t1'!B110</f>
        <v>PD0A03</v>
      </c>
      <c r="C112" s="2199">
        <v>0</v>
      </c>
      <c r="D112" s="2200">
        <v>0</v>
      </c>
      <c r="E112" s="2199">
        <v>0</v>
      </c>
      <c r="F112" s="2200">
        <v>0</v>
      </c>
      <c r="G112" s="2201">
        <v>0</v>
      </c>
      <c r="H112" s="2201">
        <v>0</v>
      </c>
      <c r="I112" s="2199">
        <v>0</v>
      </c>
      <c r="J112" s="2200">
        <v>0</v>
      </c>
      <c r="K112" s="2199">
        <v>0</v>
      </c>
      <c r="L112" s="2200">
        <v>0</v>
      </c>
      <c r="M112" s="2199">
        <v>0</v>
      </c>
      <c r="N112" s="2200">
        <v>0</v>
      </c>
      <c r="O112" s="2197">
        <v>0</v>
      </c>
      <c r="P112" s="2197">
        <v>0</v>
      </c>
      <c r="Q112" s="2196">
        <v>0</v>
      </c>
      <c r="R112" s="2197">
        <v>0</v>
      </c>
      <c r="S112" s="2196">
        <v>0</v>
      </c>
      <c r="T112" s="2197">
        <v>0</v>
      </c>
      <c r="U112" s="2196">
        <v>0</v>
      </c>
      <c r="V112" s="2197">
        <v>0</v>
      </c>
      <c r="W112" s="1210">
        <f t="shared" si="2"/>
        <v>0</v>
      </c>
      <c r="X112" s="1211">
        <f t="shared" si="3"/>
        <v>0</v>
      </c>
      <c r="Y112" s="1185">
        <f>'t1'!M110</f>
        <v>0</v>
      </c>
    </row>
    <row r="113" spans="1:25" ht="14.25" customHeight="1" thickTop="1" thickBot="1" x14ac:dyDescent="0.3">
      <c r="A113" s="1029" t="str">
        <f>'t1'!A111</f>
        <v>Architetti dir. A t.determinato(art. 15-septies dlgs.502/92)</v>
      </c>
      <c r="B113" s="1030" t="str">
        <f>'t1'!B111</f>
        <v>PD0607</v>
      </c>
      <c r="C113" s="2199">
        <v>0</v>
      </c>
      <c r="D113" s="2200">
        <v>0</v>
      </c>
      <c r="E113" s="2199">
        <v>0</v>
      </c>
      <c r="F113" s="2200">
        <v>0</v>
      </c>
      <c r="G113" s="2201">
        <v>0</v>
      </c>
      <c r="H113" s="2201">
        <v>0</v>
      </c>
      <c r="I113" s="2199">
        <v>0</v>
      </c>
      <c r="J113" s="2200">
        <v>0</v>
      </c>
      <c r="K113" s="2199">
        <v>0</v>
      </c>
      <c r="L113" s="2200">
        <v>0</v>
      </c>
      <c r="M113" s="2199">
        <v>0</v>
      </c>
      <c r="N113" s="2200">
        <v>0</v>
      </c>
      <c r="O113" s="2197">
        <v>0</v>
      </c>
      <c r="P113" s="2197">
        <v>0</v>
      </c>
      <c r="Q113" s="2196">
        <v>0</v>
      </c>
      <c r="R113" s="2197">
        <v>0</v>
      </c>
      <c r="S113" s="2196">
        <v>0</v>
      </c>
      <c r="T113" s="2197">
        <v>0</v>
      </c>
      <c r="U113" s="2196">
        <v>0</v>
      </c>
      <c r="V113" s="2197">
        <v>0</v>
      </c>
      <c r="W113" s="1210">
        <f t="shared" si="2"/>
        <v>0</v>
      </c>
      <c r="X113" s="1211">
        <f t="shared" si="3"/>
        <v>0</v>
      </c>
      <c r="Y113" s="1185">
        <f>'t1'!M111</f>
        <v>0</v>
      </c>
    </row>
    <row r="114" spans="1:25" ht="14.25" customHeight="1" thickTop="1" thickBot="1" x14ac:dyDescent="0.3">
      <c r="A114" s="1029" t="str">
        <f>'t1'!A112</f>
        <v>Geologi dirig. Con incarico di struttura complessa</v>
      </c>
      <c r="B114" s="1030" t="str">
        <f>'t1'!B112</f>
        <v>PD0044</v>
      </c>
      <c r="C114" s="2199">
        <v>0</v>
      </c>
      <c r="D114" s="2200">
        <v>0</v>
      </c>
      <c r="E114" s="2199">
        <v>0</v>
      </c>
      <c r="F114" s="2200">
        <v>0</v>
      </c>
      <c r="G114" s="2201">
        <v>0</v>
      </c>
      <c r="H114" s="2201">
        <v>0</v>
      </c>
      <c r="I114" s="2199">
        <v>0</v>
      </c>
      <c r="J114" s="2200">
        <v>0</v>
      </c>
      <c r="K114" s="2199">
        <v>0</v>
      </c>
      <c r="L114" s="2200">
        <v>0</v>
      </c>
      <c r="M114" s="2199">
        <v>0</v>
      </c>
      <c r="N114" s="2200">
        <v>0</v>
      </c>
      <c r="O114" s="2197">
        <v>0</v>
      </c>
      <c r="P114" s="2197">
        <v>0</v>
      </c>
      <c r="Q114" s="2196">
        <v>0</v>
      </c>
      <c r="R114" s="2197">
        <v>0</v>
      </c>
      <c r="S114" s="2196">
        <v>0</v>
      </c>
      <c r="T114" s="2197">
        <v>0</v>
      </c>
      <c r="U114" s="2196">
        <v>0</v>
      </c>
      <c r="V114" s="2197">
        <v>0</v>
      </c>
      <c r="W114" s="1210">
        <f t="shared" si="2"/>
        <v>0</v>
      </c>
      <c r="X114" s="1211">
        <f t="shared" si="3"/>
        <v>0</v>
      </c>
      <c r="Y114" s="1185">
        <f>'t1'!M112</f>
        <v>0</v>
      </c>
    </row>
    <row r="115" spans="1:25" ht="14.25" customHeight="1" thickTop="1" thickBot="1" x14ac:dyDescent="0.3">
      <c r="A115" s="1029" t="str">
        <f>'t1'!A113</f>
        <v>Geologi dirig. Con incarico di struttura semplice</v>
      </c>
      <c r="B115" s="1030" t="str">
        <f>'t1'!B113</f>
        <v>PD0S43</v>
      </c>
      <c r="C115" s="2199">
        <v>0</v>
      </c>
      <c r="D115" s="2200">
        <v>0</v>
      </c>
      <c r="E115" s="2199">
        <v>0</v>
      </c>
      <c r="F115" s="2200">
        <v>0</v>
      </c>
      <c r="G115" s="2201">
        <v>0</v>
      </c>
      <c r="H115" s="2201">
        <v>0</v>
      </c>
      <c r="I115" s="2199">
        <v>0</v>
      </c>
      <c r="J115" s="2200">
        <v>0</v>
      </c>
      <c r="K115" s="2199">
        <v>0</v>
      </c>
      <c r="L115" s="2200">
        <v>0</v>
      </c>
      <c r="M115" s="2199">
        <v>0</v>
      </c>
      <c r="N115" s="2200">
        <v>0</v>
      </c>
      <c r="O115" s="2197">
        <v>0</v>
      </c>
      <c r="P115" s="2197">
        <v>0</v>
      </c>
      <c r="Q115" s="2196">
        <v>0</v>
      </c>
      <c r="R115" s="2197">
        <v>0</v>
      </c>
      <c r="S115" s="2196">
        <v>0</v>
      </c>
      <c r="T115" s="2197">
        <v>0</v>
      </c>
      <c r="U115" s="2196">
        <v>0</v>
      </c>
      <c r="V115" s="2197">
        <v>0</v>
      </c>
      <c r="W115" s="1210">
        <f t="shared" si="2"/>
        <v>0</v>
      </c>
      <c r="X115" s="1211">
        <f t="shared" si="3"/>
        <v>0</v>
      </c>
      <c r="Y115" s="1185">
        <f>'t1'!M113</f>
        <v>0</v>
      </c>
    </row>
    <row r="116" spans="1:25" ht="14.25" customHeight="1" thickTop="1" thickBot="1" x14ac:dyDescent="0.3">
      <c r="A116" s="1029" t="str">
        <f>'t1'!A114</f>
        <v>Geologi dirig. Con altri incar.prof.li</v>
      </c>
      <c r="B116" s="1030" t="str">
        <f>'t1'!B114</f>
        <v>PD0A43</v>
      </c>
      <c r="C116" s="2199">
        <v>0</v>
      </c>
      <c r="D116" s="2200">
        <v>0</v>
      </c>
      <c r="E116" s="2199">
        <v>0</v>
      </c>
      <c r="F116" s="2200">
        <v>0</v>
      </c>
      <c r="G116" s="2201">
        <v>0</v>
      </c>
      <c r="H116" s="2201">
        <v>0</v>
      </c>
      <c r="I116" s="2199">
        <v>0</v>
      </c>
      <c r="J116" s="2200">
        <v>0</v>
      </c>
      <c r="K116" s="2199">
        <v>0</v>
      </c>
      <c r="L116" s="2200">
        <v>0</v>
      </c>
      <c r="M116" s="2199">
        <v>0</v>
      </c>
      <c r="N116" s="2200">
        <v>0</v>
      </c>
      <c r="O116" s="2197">
        <v>0</v>
      </c>
      <c r="P116" s="2197">
        <v>0</v>
      </c>
      <c r="Q116" s="2196">
        <v>0</v>
      </c>
      <c r="R116" s="2197">
        <v>0</v>
      </c>
      <c r="S116" s="2196">
        <v>0</v>
      </c>
      <c r="T116" s="2197">
        <v>0</v>
      </c>
      <c r="U116" s="2196">
        <v>0</v>
      </c>
      <c r="V116" s="2197">
        <v>0</v>
      </c>
      <c r="W116" s="1210">
        <f t="shared" si="2"/>
        <v>0</v>
      </c>
      <c r="X116" s="1211">
        <f t="shared" si="3"/>
        <v>0</v>
      </c>
      <c r="Y116" s="1185">
        <f>'t1'!M114</f>
        <v>0</v>
      </c>
    </row>
    <row r="117" spans="1:25" ht="14.25" customHeight="1" thickTop="1" thickBot="1" x14ac:dyDescent="0.3">
      <c r="A117" s="1029" t="str">
        <f>'t1'!A115</f>
        <v>Geologi  dir. A t. Determinato(art. 15-septies dlgs. 502/92)</v>
      </c>
      <c r="B117" s="1030" t="str">
        <f>'t1'!B115</f>
        <v>PD0608</v>
      </c>
      <c r="C117" s="2199">
        <v>0</v>
      </c>
      <c r="D117" s="2200">
        <v>0</v>
      </c>
      <c r="E117" s="2199">
        <v>0</v>
      </c>
      <c r="F117" s="2200">
        <v>0</v>
      </c>
      <c r="G117" s="2201">
        <v>0</v>
      </c>
      <c r="H117" s="2201">
        <v>0</v>
      </c>
      <c r="I117" s="2199">
        <v>0</v>
      </c>
      <c r="J117" s="2200">
        <v>0</v>
      </c>
      <c r="K117" s="2199">
        <v>0</v>
      </c>
      <c r="L117" s="2200">
        <v>0</v>
      </c>
      <c r="M117" s="2199">
        <v>0</v>
      </c>
      <c r="N117" s="2200">
        <v>0</v>
      </c>
      <c r="O117" s="2197">
        <v>0</v>
      </c>
      <c r="P117" s="2197">
        <v>0</v>
      </c>
      <c r="Q117" s="2196">
        <v>0</v>
      </c>
      <c r="R117" s="2197">
        <v>0</v>
      </c>
      <c r="S117" s="2196">
        <v>0</v>
      </c>
      <c r="T117" s="2197">
        <v>0</v>
      </c>
      <c r="U117" s="2196">
        <v>0</v>
      </c>
      <c r="V117" s="2197">
        <v>0</v>
      </c>
      <c r="W117" s="1210">
        <f t="shared" si="2"/>
        <v>0</v>
      </c>
      <c r="X117" s="1211">
        <f t="shared" si="3"/>
        <v>0</v>
      </c>
      <c r="Y117" s="1185">
        <f>'t1'!M115</f>
        <v>0</v>
      </c>
    </row>
    <row r="118" spans="1:25" ht="14.25" customHeight="1" thickTop="1" thickBot="1" x14ac:dyDescent="0.3">
      <c r="A118" s="1029" t="str">
        <f>'t1'!A116</f>
        <v>Assistente religioso - D</v>
      </c>
      <c r="B118" s="1030" t="str">
        <f>'t1'!B116</f>
        <v>P16006</v>
      </c>
      <c r="C118" s="2199">
        <v>0</v>
      </c>
      <c r="D118" s="2200">
        <v>0</v>
      </c>
      <c r="E118" s="2199">
        <v>0</v>
      </c>
      <c r="F118" s="2200">
        <v>0</v>
      </c>
      <c r="G118" s="2201">
        <v>0</v>
      </c>
      <c r="H118" s="2201">
        <v>0</v>
      </c>
      <c r="I118" s="2199">
        <v>0</v>
      </c>
      <c r="J118" s="2200">
        <v>0</v>
      </c>
      <c r="K118" s="2199">
        <v>0</v>
      </c>
      <c r="L118" s="2200">
        <v>0</v>
      </c>
      <c r="M118" s="2199">
        <v>0</v>
      </c>
      <c r="N118" s="2200">
        <v>0</v>
      </c>
      <c r="O118" s="2197">
        <v>0</v>
      </c>
      <c r="P118" s="2197">
        <v>0</v>
      </c>
      <c r="Q118" s="2196">
        <v>0</v>
      </c>
      <c r="R118" s="2197">
        <v>0</v>
      </c>
      <c r="S118" s="2196">
        <v>0</v>
      </c>
      <c r="T118" s="2197">
        <v>0</v>
      </c>
      <c r="U118" s="2196">
        <v>0</v>
      </c>
      <c r="V118" s="2197">
        <v>0</v>
      </c>
      <c r="W118" s="1210">
        <f t="shared" si="2"/>
        <v>0</v>
      </c>
      <c r="X118" s="1211">
        <f t="shared" si="3"/>
        <v>0</v>
      </c>
      <c r="Y118" s="1185">
        <f>'t1'!M116</f>
        <v>0</v>
      </c>
    </row>
    <row r="119" spans="1:25" ht="14.25" customHeight="1" thickTop="1" thickBot="1" x14ac:dyDescent="0.3">
      <c r="A119" s="1029" t="str">
        <f>'t1'!A117</f>
        <v>Specialista della comunicazione istituzionale - D</v>
      </c>
      <c r="B119" s="1030" t="str">
        <f>'t1'!B117</f>
        <v>PSP871</v>
      </c>
      <c r="C119" s="2199">
        <v>0</v>
      </c>
      <c r="D119" s="2200">
        <v>0</v>
      </c>
      <c r="E119" s="2199">
        <v>0</v>
      </c>
      <c r="F119" s="2200">
        <v>0</v>
      </c>
      <c r="G119" s="2201">
        <v>0</v>
      </c>
      <c r="H119" s="2201">
        <v>0</v>
      </c>
      <c r="I119" s="2199">
        <v>0</v>
      </c>
      <c r="J119" s="2200">
        <v>0</v>
      </c>
      <c r="K119" s="2199">
        <v>0</v>
      </c>
      <c r="L119" s="2200">
        <v>0</v>
      </c>
      <c r="M119" s="2199">
        <v>0</v>
      </c>
      <c r="N119" s="2200">
        <v>0</v>
      </c>
      <c r="O119" s="2197">
        <v>0</v>
      </c>
      <c r="P119" s="2197">
        <v>0</v>
      </c>
      <c r="Q119" s="2196">
        <v>0</v>
      </c>
      <c r="R119" s="2197">
        <v>0</v>
      </c>
      <c r="S119" s="2196">
        <v>0</v>
      </c>
      <c r="T119" s="2197">
        <v>0</v>
      </c>
      <c r="U119" s="2196">
        <v>0</v>
      </c>
      <c r="V119" s="2197">
        <v>0</v>
      </c>
      <c r="W119" s="1210">
        <f t="shared" si="2"/>
        <v>0</v>
      </c>
      <c r="X119" s="1211">
        <f t="shared" si="3"/>
        <v>0</v>
      </c>
      <c r="Y119" s="1185">
        <f>'t1'!M117</f>
        <v>0</v>
      </c>
    </row>
    <row r="120" spans="1:25" ht="14.25" customHeight="1" thickTop="1" thickBot="1" x14ac:dyDescent="0.3">
      <c r="A120" s="1029" t="str">
        <f>'t1'!A118</f>
        <v>Specialista nei rapporti con i media, giornalista pubblico - D</v>
      </c>
      <c r="B120" s="1030" t="str">
        <f>'t1'!B118</f>
        <v>PSP872</v>
      </c>
      <c r="C120" s="2199">
        <v>0</v>
      </c>
      <c r="D120" s="2200">
        <v>0</v>
      </c>
      <c r="E120" s="2199">
        <v>0</v>
      </c>
      <c r="F120" s="2200">
        <v>0</v>
      </c>
      <c r="G120" s="2201">
        <v>0</v>
      </c>
      <c r="H120" s="2201">
        <v>0</v>
      </c>
      <c r="I120" s="2199">
        <v>0</v>
      </c>
      <c r="J120" s="2200">
        <v>0</v>
      </c>
      <c r="K120" s="2199">
        <v>0</v>
      </c>
      <c r="L120" s="2200">
        <v>0</v>
      </c>
      <c r="M120" s="2199">
        <v>0</v>
      </c>
      <c r="N120" s="2200">
        <v>0</v>
      </c>
      <c r="O120" s="2197">
        <v>0</v>
      </c>
      <c r="P120" s="2197">
        <v>0</v>
      </c>
      <c r="Q120" s="2196">
        <v>0</v>
      </c>
      <c r="R120" s="2197">
        <v>0</v>
      </c>
      <c r="S120" s="2196">
        <v>0</v>
      </c>
      <c r="T120" s="2197">
        <v>0</v>
      </c>
      <c r="U120" s="2196">
        <v>0</v>
      </c>
      <c r="V120" s="2197">
        <v>0</v>
      </c>
      <c r="W120" s="1210">
        <f t="shared" si="2"/>
        <v>0</v>
      </c>
      <c r="X120" s="1211">
        <f t="shared" si="3"/>
        <v>0</v>
      </c>
      <c r="Y120" s="1185">
        <f>'t1'!M118</f>
        <v>0</v>
      </c>
    </row>
    <row r="121" spans="1:25" ht="14.25" customHeight="1" thickTop="1" thickBot="1" x14ac:dyDescent="0.3">
      <c r="A121" s="1029" t="str">
        <f>'t1'!A119</f>
        <v>Profilo atipico ruolo professionale</v>
      </c>
      <c r="B121" s="1030" t="str">
        <f>'t1'!B119</f>
        <v>P00062</v>
      </c>
      <c r="C121" s="2199">
        <v>0</v>
      </c>
      <c r="D121" s="2200">
        <v>0</v>
      </c>
      <c r="E121" s="2199">
        <v>0</v>
      </c>
      <c r="F121" s="2200">
        <v>0</v>
      </c>
      <c r="G121" s="2201">
        <v>0</v>
      </c>
      <c r="H121" s="2201">
        <v>0</v>
      </c>
      <c r="I121" s="2199">
        <v>0</v>
      </c>
      <c r="J121" s="2200">
        <v>0</v>
      </c>
      <c r="K121" s="2199">
        <v>0</v>
      </c>
      <c r="L121" s="2200">
        <v>0</v>
      </c>
      <c r="M121" s="2199">
        <v>0</v>
      </c>
      <c r="N121" s="2200">
        <v>0</v>
      </c>
      <c r="O121" s="2197">
        <v>0</v>
      </c>
      <c r="P121" s="2197">
        <v>0</v>
      </c>
      <c r="Q121" s="2196">
        <v>0</v>
      </c>
      <c r="R121" s="2197">
        <v>0</v>
      </c>
      <c r="S121" s="2196">
        <v>0</v>
      </c>
      <c r="T121" s="2197">
        <v>0</v>
      </c>
      <c r="U121" s="2196">
        <v>0</v>
      </c>
      <c r="V121" s="2197">
        <v>0</v>
      </c>
      <c r="W121" s="1210">
        <f t="shared" si="2"/>
        <v>0</v>
      </c>
      <c r="X121" s="1211">
        <f t="shared" si="3"/>
        <v>0</v>
      </c>
      <c r="Y121" s="1185">
        <f>'t1'!M119</f>
        <v>0</v>
      </c>
    </row>
    <row r="122" spans="1:25" ht="14.25" customHeight="1" thickTop="1" thickBot="1" x14ac:dyDescent="0.3">
      <c r="A122" s="1029" t="str">
        <f>'t1'!A120</f>
        <v>Analisti dirig. Con incarico di struttura complessa</v>
      </c>
      <c r="B122" s="1030" t="str">
        <f>'t1'!B120</f>
        <v>TD0002</v>
      </c>
      <c r="C122" s="2582">
        <v>30</v>
      </c>
      <c r="D122" s="2583"/>
      <c r="E122" s="2582">
        <v>12</v>
      </c>
      <c r="F122" s="2583"/>
      <c r="G122" s="2582"/>
      <c r="H122" s="2583"/>
      <c r="I122" s="2582"/>
      <c r="J122" s="2583"/>
      <c r="K122" s="2582"/>
      <c r="L122" s="2583"/>
      <c r="M122" s="2582"/>
      <c r="N122" s="2583"/>
      <c r="O122" s="2582"/>
      <c r="P122" s="2583"/>
      <c r="Q122" s="2582"/>
      <c r="R122" s="2583"/>
      <c r="S122" s="2582"/>
      <c r="T122" s="2583"/>
      <c r="U122" s="2582"/>
      <c r="V122" s="2583"/>
      <c r="W122" s="1210">
        <f t="shared" si="2"/>
        <v>42</v>
      </c>
      <c r="X122" s="1211">
        <f t="shared" si="3"/>
        <v>0</v>
      </c>
      <c r="Y122" s="1185">
        <f>'t1'!M120</f>
        <v>1</v>
      </c>
    </row>
    <row r="123" spans="1:25" ht="14.25" customHeight="1" thickTop="1" thickBot="1" x14ac:dyDescent="0.3">
      <c r="A123" s="1029" t="str">
        <f>'t1'!A121</f>
        <v>Analisti dirig. Con incarico di struttura semplice</v>
      </c>
      <c r="B123" s="1030" t="str">
        <f>'t1'!B121</f>
        <v>TD0S01</v>
      </c>
      <c r="C123" s="2582"/>
      <c r="D123" s="2583"/>
      <c r="E123" s="2582"/>
      <c r="F123" s="2583"/>
      <c r="G123" s="2582"/>
      <c r="H123" s="2583"/>
      <c r="I123" s="2582"/>
      <c r="J123" s="2583"/>
      <c r="K123" s="2582"/>
      <c r="L123" s="2583"/>
      <c r="M123" s="2582"/>
      <c r="N123" s="2583"/>
      <c r="O123" s="2582"/>
      <c r="P123" s="2583"/>
      <c r="Q123" s="2582"/>
      <c r="R123" s="2583"/>
      <c r="S123" s="2582"/>
      <c r="T123" s="2583"/>
      <c r="U123" s="2582"/>
      <c r="V123" s="2583"/>
      <c r="W123" s="1210">
        <f t="shared" si="2"/>
        <v>0</v>
      </c>
      <c r="X123" s="1211">
        <f t="shared" si="3"/>
        <v>0</v>
      </c>
      <c r="Y123" s="1185">
        <f>'t1'!M121</f>
        <v>0</v>
      </c>
    </row>
    <row r="124" spans="1:25" ht="14.25" customHeight="1" thickTop="1" thickBot="1" x14ac:dyDescent="0.3">
      <c r="A124" s="1029" t="str">
        <f>'t1'!A122</f>
        <v>Analisti dirig. Con altri incar.prof.li</v>
      </c>
      <c r="B124" s="1030" t="str">
        <f>'t1'!B122</f>
        <v>TD0A01</v>
      </c>
      <c r="C124" s="2582">
        <v>60</v>
      </c>
      <c r="D124" s="2583"/>
      <c r="E124" s="2582">
        <v>8</v>
      </c>
      <c r="F124" s="2583"/>
      <c r="G124" s="2582"/>
      <c r="H124" s="2583"/>
      <c r="I124" s="2582"/>
      <c r="J124" s="2583"/>
      <c r="K124" s="2582"/>
      <c r="L124" s="2583"/>
      <c r="M124" s="2582"/>
      <c r="N124" s="2583"/>
      <c r="O124" s="2582"/>
      <c r="P124" s="2583"/>
      <c r="Q124" s="2582"/>
      <c r="R124" s="2583"/>
      <c r="S124" s="2582"/>
      <c r="T124" s="2583"/>
      <c r="U124" s="2582"/>
      <c r="V124" s="2583"/>
      <c r="W124" s="1210">
        <f t="shared" si="2"/>
        <v>68</v>
      </c>
      <c r="X124" s="1211">
        <f t="shared" si="3"/>
        <v>0</v>
      </c>
      <c r="Y124" s="1185">
        <f>'t1'!M122</f>
        <v>1</v>
      </c>
    </row>
    <row r="125" spans="1:25" ht="14.25" customHeight="1" thickTop="1" thickBot="1" x14ac:dyDescent="0.3">
      <c r="A125" s="1029" t="str">
        <f>'t1'!A123</f>
        <v>Analisti dir. A t. Determinato(art. 15-septies dlgs. 502/92)</v>
      </c>
      <c r="B125" s="1030" t="str">
        <f>'t1'!B123</f>
        <v>TD0609</v>
      </c>
      <c r="C125" s="2582"/>
      <c r="D125" s="2583"/>
      <c r="E125" s="2582"/>
      <c r="F125" s="2583"/>
      <c r="G125" s="2582"/>
      <c r="H125" s="2583"/>
      <c r="I125" s="2582"/>
      <c r="J125" s="2583"/>
      <c r="K125" s="2582"/>
      <c r="L125" s="2583"/>
      <c r="M125" s="2582"/>
      <c r="N125" s="2583"/>
      <c r="O125" s="2582"/>
      <c r="P125" s="2583"/>
      <c r="Q125" s="2582"/>
      <c r="R125" s="2583"/>
      <c r="S125" s="2582"/>
      <c r="T125" s="2583"/>
      <c r="U125" s="2582"/>
      <c r="V125" s="2583"/>
      <c r="W125" s="1210">
        <f t="shared" si="2"/>
        <v>0</v>
      </c>
      <c r="X125" s="1211">
        <f t="shared" si="3"/>
        <v>0</v>
      </c>
      <c r="Y125" s="1185">
        <f>'t1'!M123</f>
        <v>0</v>
      </c>
    </row>
    <row r="126" spans="1:25" ht="14.25" customHeight="1" thickTop="1" thickBot="1" x14ac:dyDescent="0.3">
      <c r="A126" s="1029" t="str">
        <f>'t1'!A124</f>
        <v>Statistico dirig. Con incarico di struttura complessa</v>
      </c>
      <c r="B126" s="1030" t="str">
        <f>'t1'!B124</f>
        <v>TD0071</v>
      </c>
      <c r="C126" s="2582"/>
      <c r="D126" s="2583"/>
      <c r="E126" s="2582"/>
      <c r="F126" s="2583"/>
      <c r="G126" s="2582"/>
      <c r="H126" s="2583"/>
      <c r="I126" s="2582"/>
      <c r="J126" s="2583"/>
      <c r="K126" s="2582"/>
      <c r="L126" s="2583"/>
      <c r="M126" s="2582"/>
      <c r="N126" s="2583"/>
      <c r="O126" s="2582"/>
      <c r="P126" s="2583"/>
      <c r="Q126" s="2582"/>
      <c r="R126" s="2583"/>
      <c r="S126" s="2582"/>
      <c r="T126" s="2583"/>
      <c r="U126" s="2582"/>
      <c r="V126" s="2583"/>
      <c r="W126" s="1210">
        <f t="shared" si="2"/>
        <v>0</v>
      </c>
      <c r="X126" s="1211">
        <f t="shared" si="3"/>
        <v>0</v>
      </c>
      <c r="Y126" s="1185">
        <f>'t1'!M124</f>
        <v>0</v>
      </c>
    </row>
    <row r="127" spans="1:25" ht="14.25" customHeight="1" thickTop="1" thickBot="1" x14ac:dyDescent="0.3">
      <c r="A127" s="1029" t="str">
        <f>'t1'!A125</f>
        <v>Statistico dirig. Con incarico di struttura semplice</v>
      </c>
      <c r="B127" s="1030" t="str">
        <f>'t1'!B125</f>
        <v>TD0S70</v>
      </c>
      <c r="C127" s="2582">
        <v>27</v>
      </c>
      <c r="D127" s="2583"/>
      <c r="E127" s="2582"/>
      <c r="F127" s="2583"/>
      <c r="G127" s="2582"/>
      <c r="H127" s="2583"/>
      <c r="I127" s="2582"/>
      <c r="J127" s="2583"/>
      <c r="K127" s="2582"/>
      <c r="L127" s="2583"/>
      <c r="M127" s="2582"/>
      <c r="N127" s="2583"/>
      <c r="O127" s="2582"/>
      <c r="P127" s="2583"/>
      <c r="Q127" s="2582"/>
      <c r="R127" s="2583"/>
      <c r="S127" s="2582"/>
      <c r="T127" s="2583"/>
      <c r="U127" s="2582"/>
      <c r="V127" s="2583"/>
      <c r="W127" s="1210">
        <f t="shared" si="2"/>
        <v>27</v>
      </c>
      <c r="X127" s="1211">
        <f t="shared" si="3"/>
        <v>0</v>
      </c>
      <c r="Y127" s="1185">
        <f>'t1'!M125</f>
        <v>1</v>
      </c>
    </row>
    <row r="128" spans="1:25" ht="14.25" customHeight="1" thickTop="1" thickBot="1" x14ac:dyDescent="0.3">
      <c r="A128" s="1029" t="str">
        <f>'t1'!A126</f>
        <v>Statistico dirig. Con altri incar.prof.li</v>
      </c>
      <c r="B128" s="1030" t="str">
        <f>'t1'!B126</f>
        <v>TD0A70</v>
      </c>
      <c r="C128" s="2582"/>
      <c r="D128" s="2583">
        <v>36</v>
      </c>
      <c r="E128" s="2582"/>
      <c r="F128" s="2583">
        <v>40</v>
      </c>
      <c r="G128" s="2582"/>
      <c r="H128" s="2583"/>
      <c r="I128" s="2582"/>
      <c r="J128" s="2583"/>
      <c r="K128" s="2582"/>
      <c r="L128" s="2583"/>
      <c r="M128" s="2582"/>
      <c r="N128" s="2583">
        <v>2</v>
      </c>
      <c r="O128" s="2582"/>
      <c r="P128" s="2583"/>
      <c r="Q128" s="2582"/>
      <c r="R128" s="2583"/>
      <c r="S128" s="2582"/>
      <c r="T128" s="2583"/>
      <c r="U128" s="2582"/>
      <c r="V128" s="2583">
        <v>1</v>
      </c>
      <c r="W128" s="1210">
        <f t="shared" si="2"/>
        <v>0</v>
      </c>
      <c r="X128" s="1211">
        <f t="shared" si="3"/>
        <v>79</v>
      </c>
      <c r="Y128" s="1185">
        <f>'t1'!M126</f>
        <v>1</v>
      </c>
    </row>
    <row r="129" spans="1:25" ht="14.25" customHeight="1" thickTop="1" thickBot="1" x14ac:dyDescent="0.3">
      <c r="A129" s="1029" t="str">
        <f>'t1'!A127</f>
        <v>Statistico dir. A t.determinato(art. 15-septies dlgs.502/92)</v>
      </c>
      <c r="B129" s="1030" t="str">
        <f>'t1'!B127</f>
        <v>TD0610</v>
      </c>
      <c r="C129" s="2199">
        <v>0</v>
      </c>
      <c r="D129" s="2200">
        <v>0</v>
      </c>
      <c r="E129" s="2199">
        <v>0</v>
      </c>
      <c r="F129" s="2200">
        <v>0</v>
      </c>
      <c r="G129" s="2201">
        <v>0</v>
      </c>
      <c r="H129" s="2201">
        <v>0</v>
      </c>
      <c r="I129" s="2199">
        <v>0</v>
      </c>
      <c r="J129" s="2200">
        <v>0</v>
      </c>
      <c r="K129" s="2199">
        <v>0</v>
      </c>
      <c r="L129" s="2200">
        <v>0</v>
      </c>
      <c r="M129" s="2199">
        <v>0</v>
      </c>
      <c r="N129" s="2200">
        <v>0</v>
      </c>
      <c r="O129" s="2197">
        <v>0</v>
      </c>
      <c r="P129" s="2197">
        <v>0</v>
      </c>
      <c r="Q129" s="2196">
        <v>0</v>
      </c>
      <c r="R129" s="2197">
        <v>0</v>
      </c>
      <c r="S129" s="2196">
        <v>0</v>
      </c>
      <c r="T129" s="2197">
        <v>0</v>
      </c>
      <c r="U129" s="2196">
        <v>0</v>
      </c>
      <c r="V129" s="2197">
        <v>0</v>
      </c>
      <c r="W129" s="1210">
        <f t="shared" si="2"/>
        <v>0</v>
      </c>
      <c r="X129" s="1211">
        <f t="shared" si="3"/>
        <v>0</v>
      </c>
      <c r="Y129" s="1185">
        <f>'t1'!M127</f>
        <v>0</v>
      </c>
    </row>
    <row r="130" spans="1:25" ht="14.25" customHeight="1" thickTop="1" thickBot="1" x14ac:dyDescent="0.3">
      <c r="A130" s="1029" t="str">
        <f>'t1'!A128</f>
        <v>Sociologo dirig. Con incarico di struttura complessa</v>
      </c>
      <c r="B130" s="1030" t="str">
        <f>'t1'!B128</f>
        <v>TD0068</v>
      </c>
      <c r="C130" s="2199">
        <v>0</v>
      </c>
      <c r="D130" s="2200">
        <v>0</v>
      </c>
      <c r="E130" s="2199">
        <v>0</v>
      </c>
      <c r="F130" s="2200">
        <v>0</v>
      </c>
      <c r="G130" s="2201">
        <v>0</v>
      </c>
      <c r="H130" s="2201">
        <v>0</v>
      </c>
      <c r="I130" s="2199">
        <v>0</v>
      </c>
      <c r="J130" s="2200">
        <v>0</v>
      </c>
      <c r="K130" s="2199">
        <v>0</v>
      </c>
      <c r="L130" s="2200">
        <v>0</v>
      </c>
      <c r="M130" s="2199">
        <v>0</v>
      </c>
      <c r="N130" s="2200">
        <v>0</v>
      </c>
      <c r="O130" s="2197">
        <v>0</v>
      </c>
      <c r="P130" s="2197">
        <v>0</v>
      </c>
      <c r="Q130" s="2196">
        <v>0</v>
      </c>
      <c r="R130" s="2197">
        <v>0</v>
      </c>
      <c r="S130" s="2196">
        <v>0</v>
      </c>
      <c r="T130" s="2197">
        <v>0</v>
      </c>
      <c r="U130" s="2196">
        <v>0</v>
      </c>
      <c r="V130" s="2197">
        <v>0</v>
      </c>
      <c r="W130" s="1210">
        <f t="shared" si="2"/>
        <v>0</v>
      </c>
      <c r="X130" s="1211">
        <f t="shared" si="3"/>
        <v>0</v>
      </c>
      <c r="Y130" s="1185">
        <f>'t1'!M128</f>
        <v>0</v>
      </c>
    </row>
    <row r="131" spans="1:25" ht="14.25" customHeight="1" thickTop="1" thickBot="1" x14ac:dyDescent="0.3">
      <c r="A131" s="1029" t="str">
        <f>'t1'!A129</f>
        <v>Sociologo dirig. Con incarico di struttura semplice</v>
      </c>
      <c r="B131" s="1030" t="str">
        <f>'t1'!B129</f>
        <v>TD0S67</v>
      </c>
      <c r="C131" s="2199">
        <v>0</v>
      </c>
      <c r="D131" s="2200">
        <v>0</v>
      </c>
      <c r="E131" s="2199">
        <v>0</v>
      </c>
      <c r="F131" s="2200">
        <v>0</v>
      </c>
      <c r="G131" s="2201">
        <v>0</v>
      </c>
      <c r="H131" s="2201">
        <v>0</v>
      </c>
      <c r="I131" s="2199">
        <v>0</v>
      </c>
      <c r="J131" s="2200">
        <v>0</v>
      </c>
      <c r="K131" s="2199">
        <v>0</v>
      </c>
      <c r="L131" s="2200">
        <v>0</v>
      </c>
      <c r="M131" s="2199">
        <v>0</v>
      </c>
      <c r="N131" s="2200">
        <v>0</v>
      </c>
      <c r="O131" s="2197">
        <v>0</v>
      </c>
      <c r="P131" s="2197">
        <v>0</v>
      </c>
      <c r="Q131" s="2196">
        <v>0</v>
      </c>
      <c r="R131" s="2197">
        <v>0</v>
      </c>
      <c r="S131" s="2196">
        <v>0</v>
      </c>
      <c r="T131" s="2197">
        <v>0</v>
      </c>
      <c r="U131" s="2196">
        <v>0</v>
      </c>
      <c r="V131" s="2197">
        <v>0</v>
      </c>
      <c r="W131" s="1210">
        <f t="shared" si="2"/>
        <v>0</v>
      </c>
      <c r="X131" s="1211">
        <f t="shared" si="3"/>
        <v>0</v>
      </c>
      <c r="Y131" s="1185">
        <f>'t1'!M129</f>
        <v>0</v>
      </c>
    </row>
    <row r="132" spans="1:25" ht="14.25" customHeight="1" thickTop="1" thickBot="1" x14ac:dyDescent="0.3">
      <c r="A132" s="1029" t="str">
        <f>'t1'!A130</f>
        <v>Sociologo dirig. Con altri incar.prof.li</v>
      </c>
      <c r="B132" s="1030" t="str">
        <f>'t1'!B130</f>
        <v>TD0A67</v>
      </c>
      <c r="C132" s="2199">
        <v>0</v>
      </c>
      <c r="D132" s="2200">
        <v>0</v>
      </c>
      <c r="E132" s="2199">
        <v>0</v>
      </c>
      <c r="F132" s="2200">
        <v>0</v>
      </c>
      <c r="G132" s="2201">
        <v>0</v>
      </c>
      <c r="H132" s="2201">
        <v>0</v>
      </c>
      <c r="I132" s="2199">
        <v>0</v>
      </c>
      <c r="J132" s="2200">
        <v>0</v>
      </c>
      <c r="K132" s="2199">
        <v>0</v>
      </c>
      <c r="L132" s="2200">
        <v>0</v>
      </c>
      <c r="M132" s="2199">
        <v>0</v>
      </c>
      <c r="N132" s="2200">
        <v>0</v>
      </c>
      <c r="O132" s="2197">
        <v>0</v>
      </c>
      <c r="P132" s="2197">
        <v>0</v>
      </c>
      <c r="Q132" s="2196">
        <v>0</v>
      </c>
      <c r="R132" s="2197">
        <v>0</v>
      </c>
      <c r="S132" s="2196">
        <v>0</v>
      </c>
      <c r="T132" s="2197">
        <v>0</v>
      </c>
      <c r="U132" s="2196">
        <v>0</v>
      </c>
      <c r="V132" s="2197">
        <v>0</v>
      </c>
      <c r="W132" s="1210">
        <f t="shared" si="2"/>
        <v>0</v>
      </c>
      <c r="X132" s="1211">
        <f t="shared" si="3"/>
        <v>0</v>
      </c>
      <c r="Y132" s="1185">
        <f>'t1'!M130</f>
        <v>0</v>
      </c>
    </row>
    <row r="133" spans="1:25" ht="14.25" customHeight="1" thickTop="1" thickBot="1" x14ac:dyDescent="0.3">
      <c r="A133" s="1029" t="str">
        <f>'t1'!A131</f>
        <v>Sociologo dir. A t. Determinato(art.15-septies dlgs. 502/92)</v>
      </c>
      <c r="B133" s="1030" t="str">
        <f>'t1'!B131</f>
        <v>TD0611</v>
      </c>
      <c r="C133" s="2199">
        <v>0</v>
      </c>
      <c r="D133" s="2200">
        <v>0</v>
      </c>
      <c r="E133" s="2199">
        <v>0</v>
      </c>
      <c r="F133" s="2200">
        <v>0</v>
      </c>
      <c r="G133" s="2201">
        <v>0</v>
      </c>
      <c r="H133" s="2201">
        <v>0</v>
      </c>
      <c r="I133" s="2199">
        <v>0</v>
      </c>
      <c r="J133" s="2200">
        <v>0</v>
      </c>
      <c r="K133" s="2199">
        <v>0</v>
      </c>
      <c r="L133" s="2200">
        <v>0</v>
      </c>
      <c r="M133" s="2199">
        <v>0</v>
      </c>
      <c r="N133" s="2200">
        <v>0</v>
      </c>
      <c r="O133" s="2197">
        <v>0</v>
      </c>
      <c r="P133" s="2197">
        <v>0</v>
      </c>
      <c r="Q133" s="2196">
        <v>0</v>
      </c>
      <c r="R133" s="2197">
        <v>0</v>
      </c>
      <c r="S133" s="2196">
        <v>0</v>
      </c>
      <c r="T133" s="2197">
        <v>0</v>
      </c>
      <c r="U133" s="2196">
        <v>0</v>
      </c>
      <c r="V133" s="2197">
        <v>0</v>
      </c>
      <c r="W133" s="1210">
        <f t="shared" si="2"/>
        <v>0</v>
      </c>
      <c r="X133" s="1211">
        <f t="shared" si="3"/>
        <v>0</v>
      </c>
      <c r="Y133" s="1185">
        <f>'t1'!M131</f>
        <v>0</v>
      </c>
    </row>
    <row r="134" spans="1:25" ht="14.25" customHeight="1" thickTop="1" thickBot="1" x14ac:dyDescent="0.3">
      <c r="A134" s="1029" t="str">
        <f>'t1'!A132</f>
        <v>Collab.re prof.le assistente sociale senior - DS</v>
      </c>
      <c r="B134" s="1030" t="str">
        <f>'t1'!B132</f>
        <v>T18867</v>
      </c>
      <c r="C134" s="2199">
        <v>0</v>
      </c>
      <c r="D134" s="2200">
        <v>0</v>
      </c>
      <c r="E134" s="2199">
        <v>0</v>
      </c>
      <c r="F134" s="2200">
        <v>0</v>
      </c>
      <c r="G134" s="2201">
        <v>0</v>
      </c>
      <c r="H134" s="2201">
        <v>0</v>
      </c>
      <c r="I134" s="2199">
        <v>0</v>
      </c>
      <c r="J134" s="2200">
        <v>0</v>
      </c>
      <c r="K134" s="2199">
        <v>0</v>
      </c>
      <c r="L134" s="2200">
        <v>0</v>
      </c>
      <c r="M134" s="2199">
        <v>0</v>
      </c>
      <c r="N134" s="2200">
        <v>0</v>
      </c>
      <c r="O134" s="2197">
        <v>0</v>
      </c>
      <c r="P134" s="2197">
        <v>0</v>
      </c>
      <c r="Q134" s="2196">
        <v>0</v>
      </c>
      <c r="R134" s="2197">
        <v>0</v>
      </c>
      <c r="S134" s="2196">
        <v>0</v>
      </c>
      <c r="T134" s="2197">
        <v>0</v>
      </c>
      <c r="U134" s="2196">
        <v>0</v>
      </c>
      <c r="V134" s="2197">
        <v>0</v>
      </c>
      <c r="W134" s="1210">
        <f t="shared" si="2"/>
        <v>0</v>
      </c>
      <c r="X134" s="1211">
        <f t="shared" si="3"/>
        <v>0</v>
      </c>
      <c r="Y134" s="1185">
        <f>'t1'!M132</f>
        <v>0</v>
      </c>
    </row>
    <row r="135" spans="1:25" ht="14.25" customHeight="1" thickTop="1" thickBot="1" x14ac:dyDescent="0.3">
      <c r="A135" s="1029" t="str">
        <f>'t1'!A133</f>
        <v>Collab.re prof.le assistente sociale - D</v>
      </c>
      <c r="B135" s="1030" t="str">
        <f>'t1'!B133</f>
        <v>T16024</v>
      </c>
      <c r="C135" s="2582"/>
      <c r="D135" s="2583">
        <v>63</v>
      </c>
      <c r="E135" s="2582"/>
      <c r="F135" s="2583">
        <v>3</v>
      </c>
      <c r="G135" s="2582"/>
      <c r="H135" s="2583"/>
      <c r="I135" s="2582"/>
      <c r="J135" s="2583"/>
      <c r="K135" s="2582"/>
      <c r="L135" s="2583"/>
      <c r="M135" s="2582"/>
      <c r="N135" s="2583"/>
      <c r="O135" s="2582"/>
      <c r="P135" s="2583"/>
      <c r="Q135" s="2582"/>
      <c r="R135" s="2583"/>
      <c r="S135" s="2582"/>
      <c r="T135" s="2583"/>
      <c r="U135" s="2582"/>
      <c r="V135" s="2583"/>
      <c r="W135" s="1210">
        <f t="shared" si="2"/>
        <v>0</v>
      </c>
      <c r="X135" s="1211">
        <f t="shared" si="3"/>
        <v>66</v>
      </c>
      <c r="Y135" s="1185">
        <f>'t1'!M133</f>
        <v>1</v>
      </c>
    </row>
    <row r="136" spans="1:25" ht="14.25" customHeight="1" thickTop="1" thickBot="1" x14ac:dyDescent="0.3">
      <c r="A136" s="1029" t="str">
        <f>'t1'!A134</f>
        <v>Collab.re tec. - prof.le senior - DS</v>
      </c>
      <c r="B136" s="1030" t="str">
        <f>'t1'!B134</f>
        <v>T18868</v>
      </c>
      <c r="C136" s="2582"/>
      <c r="D136" s="2583"/>
      <c r="E136" s="2582"/>
      <c r="F136" s="2583"/>
      <c r="G136" s="2582"/>
      <c r="H136" s="2583"/>
      <c r="I136" s="2582"/>
      <c r="J136" s="2583"/>
      <c r="K136" s="2582"/>
      <c r="L136" s="2583"/>
      <c r="M136" s="2582"/>
      <c r="N136" s="2583"/>
      <c r="O136" s="2582"/>
      <c r="P136" s="2583"/>
      <c r="Q136" s="2582"/>
      <c r="R136" s="2583"/>
      <c r="S136" s="2582"/>
      <c r="T136" s="2583"/>
      <c r="U136" s="2582"/>
      <c r="V136" s="2583"/>
      <c r="W136" s="1210">
        <f t="shared" si="2"/>
        <v>0</v>
      </c>
      <c r="X136" s="1211">
        <f t="shared" si="3"/>
        <v>0</v>
      </c>
      <c r="Y136" s="1185">
        <f>'t1'!M134</f>
        <v>0</v>
      </c>
    </row>
    <row r="137" spans="1:25" ht="14.25" customHeight="1" thickTop="1" thickBot="1" x14ac:dyDescent="0.3">
      <c r="A137" s="1029" t="str">
        <f>'t1'!A135</f>
        <v>Collab.re tec. - prof.le - D</v>
      </c>
      <c r="B137" s="1030" t="str">
        <f>'t1'!B135</f>
        <v>T16026</v>
      </c>
      <c r="C137" s="2582">
        <v>212</v>
      </c>
      <c r="D137" s="2583"/>
      <c r="E137" s="2582">
        <v>43</v>
      </c>
      <c r="F137" s="2583"/>
      <c r="G137" s="2582"/>
      <c r="H137" s="2583"/>
      <c r="I137" s="2582">
        <v>29</v>
      </c>
      <c r="J137" s="2583"/>
      <c r="K137" s="2582"/>
      <c r="L137" s="2583"/>
      <c r="M137" s="2582">
        <v>10</v>
      </c>
      <c r="N137" s="2583">
        <v>0</v>
      </c>
      <c r="O137" s="2582"/>
      <c r="P137" s="2583"/>
      <c r="Q137" s="2582"/>
      <c r="R137" s="2583"/>
      <c r="S137" s="2582"/>
      <c r="T137" s="2583"/>
      <c r="U137" s="2582"/>
      <c r="V137" s="2583"/>
      <c r="W137" s="1210">
        <f t="shared" si="2"/>
        <v>294</v>
      </c>
      <c r="X137" s="1211">
        <f t="shared" si="3"/>
        <v>0</v>
      </c>
      <c r="Y137" s="1185">
        <f>'t1'!M135</f>
        <v>1</v>
      </c>
    </row>
    <row r="138" spans="1:25" ht="14.25" customHeight="1" thickTop="1" thickBot="1" x14ac:dyDescent="0.3">
      <c r="A138" s="1029" t="str">
        <f>'t1'!A136</f>
        <v>Oper.re prof.le assistente soc. - C</v>
      </c>
      <c r="B138" s="1030" t="str">
        <f>'t1'!B136</f>
        <v>T14050</v>
      </c>
      <c r="C138" s="2582"/>
      <c r="D138" s="2583"/>
      <c r="E138" s="2582"/>
      <c r="F138" s="2583"/>
      <c r="G138" s="2582"/>
      <c r="H138" s="2583"/>
      <c r="I138" s="2582"/>
      <c r="J138" s="2583"/>
      <c r="K138" s="2582"/>
      <c r="L138" s="2583"/>
      <c r="M138" s="2582"/>
      <c r="N138" s="2583"/>
      <c r="O138" s="2582"/>
      <c r="P138" s="2583"/>
      <c r="Q138" s="2582"/>
      <c r="R138" s="2583"/>
      <c r="S138" s="2582"/>
      <c r="T138" s="2583"/>
      <c r="U138" s="2582"/>
      <c r="V138" s="2583"/>
      <c r="W138" s="1210">
        <f t="shared" ref="W138:W165" si="4">SUM(C138,E138,G138,I138,K138,M138,O138,Q138,S138,U138)</f>
        <v>0</v>
      </c>
      <c r="X138" s="1211">
        <f t="shared" ref="X138:X165" si="5">SUM(D138,F138,H138,J138,L138,N138,P138,R138,T138,V138)</f>
        <v>0</v>
      </c>
      <c r="Y138" s="1185">
        <f>'t1'!M136</f>
        <v>0</v>
      </c>
    </row>
    <row r="139" spans="1:25" ht="14.25" customHeight="1" thickTop="1" thickBot="1" x14ac:dyDescent="0.3">
      <c r="A139" s="1029" t="str">
        <f>'t1'!A137</f>
        <v>Assistente tecnico - C</v>
      </c>
      <c r="B139" s="1030" t="str">
        <f>'t1'!B137</f>
        <v>T14007</v>
      </c>
      <c r="C139" s="2582">
        <v>353</v>
      </c>
      <c r="D139" s="2583">
        <v>58</v>
      </c>
      <c r="E139" s="2582">
        <v>40</v>
      </c>
      <c r="F139" s="2583"/>
      <c r="G139" s="2582"/>
      <c r="H139" s="2583"/>
      <c r="I139" s="2582">
        <v>108</v>
      </c>
      <c r="J139" s="2583"/>
      <c r="K139" s="2582">
        <v>3</v>
      </c>
      <c r="L139" s="2583"/>
      <c r="M139" s="2582">
        <v>21</v>
      </c>
      <c r="N139" s="2583"/>
      <c r="O139" s="2582"/>
      <c r="P139" s="2583"/>
      <c r="Q139" s="2582">
        <v>1</v>
      </c>
      <c r="R139" s="2583"/>
      <c r="S139" s="2582"/>
      <c r="T139" s="2583"/>
      <c r="U139" s="2582"/>
      <c r="V139" s="2583"/>
      <c r="W139" s="1210">
        <f t="shared" si="4"/>
        <v>526</v>
      </c>
      <c r="X139" s="1211">
        <f t="shared" si="5"/>
        <v>58</v>
      </c>
      <c r="Y139" s="1185">
        <f>'t1'!M137</f>
        <v>1</v>
      </c>
    </row>
    <row r="140" spans="1:25" ht="14.25" customHeight="1" thickTop="1" thickBot="1" x14ac:dyDescent="0.3">
      <c r="A140" s="1029" t="str">
        <f>'t1'!A138</f>
        <v>Program.re - C</v>
      </c>
      <c r="B140" s="1030" t="str">
        <f>'t1'!B138</f>
        <v>T14063</v>
      </c>
      <c r="C140" s="2582">
        <v>45</v>
      </c>
      <c r="D140" s="2583">
        <v>43</v>
      </c>
      <c r="E140" s="2582">
        <v>7</v>
      </c>
      <c r="F140" s="2583">
        <v>4</v>
      </c>
      <c r="G140" s="2582"/>
      <c r="H140" s="2583"/>
      <c r="I140" s="2582"/>
      <c r="J140" s="2583">
        <v>27</v>
      </c>
      <c r="K140" s="2582"/>
      <c r="L140" s="2583"/>
      <c r="M140" s="2582">
        <v>1</v>
      </c>
      <c r="N140" s="2583">
        <v>6</v>
      </c>
      <c r="O140" s="2582"/>
      <c r="P140" s="2583"/>
      <c r="Q140" s="2582"/>
      <c r="R140" s="2583"/>
      <c r="S140" s="2582"/>
      <c r="T140" s="2583">
        <v>1</v>
      </c>
      <c r="U140" s="2582"/>
      <c r="V140" s="2583"/>
      <c r="W140" s="1210">
        <f t="shared" si="4"/>
        <v>53</v>
      </c>
      <c r="X140" s="1211">
        <f t="shared" si="5"/>
        <v>81</v>
      </c>
      <c r="Y140" s="1185">
        <f>'t1'!M138</f>
        <v>1</v>
      </c>
    </row>
    <row r="141" spans="1:25" ht="14.25" customHeight="1" thickTop="1" thickBot="1" x14ac:dyDescent="0.3">
      <c r="A141" s="1029" t="str">
        <f>'t1'!A139</f>
        <v>Operatore tecnico special.to senior - C</v>
      </c>
      <c r="B141" s="1030" t="str">
        <f>'t1'!B139</f>
        <v>T14S59</v>
      </c>
      <c r="C141" s="2582">
        <v>94</v>
      </c>
      <c r="D141" s="2583"/>
      <c r="E141" s="2582">
        <v>30</v>
      </c>
      <c r="F141" s="2583"/>
      <c r="G141" s="2582"/>
      <c r="H141" s="2583"/>
      <c r="I141" s="2582"/>
      <c r="J141" s="2583"/>
      <c r="K141" s="2582"/>
      <c r="L141" s="2583"/>
      <c r="M141" s="2582">
        <v>6</v>
      </c>
      <c r="N141" s="2583"/>
      <c r="O141" s="2582"/>
      <c r="P141" s="2583"/>
      <c r="Q141" s="2582"/>
      <c r="R141" s="2583"/>
      <c r="S141" s="2582"/>
      <c r="T141" s="2583"/>
      <c r="U141" s="2582"/>
      <c r="V141" s="2583"/>
      <c r="W141" s="1210">
        <f t="shared" si="4"/>
        <v>130</v>
      </c>
      <c r="X141" s="1211">
        <f t="shared" si="5"/>
        <v>0</v>
      </c>
      <c r="Y141" s="1185">
        <f>'t1'!M139</f>
        <v>1</v>
      </c>
    </row>
    <row r="142" spans="1:25" ht="14.25" customHeight="1" thickTop="1" thickBot="1" x14ac:dyDescent="0.3">
      <c r="A142" s="1029" t="str">
        <f>'t1'!A140</f>
        <v>Operatore tecnico special.to - BS</v>
      </c>
      <c r="B142" s="1030" t="str">
        <f>'t1'!B140</f>
        <v>T13059</v>
      </c>
      <c r="C142" s="2582">
        <v>564</v>
      </c>
      <c r="D142" s="2583">
        <v>349</v>
      </c>
      <c r="E142" s="2582">
        <v>283</v>
      </c>
      <c r="F142" s="2583">
        <v>424</v>
      </c>
      <c r="G142" s="2582"/>
      <c r="H142" s="2583"/>
      <c r="I142" s="2582"/>
      <c r="J142" s="2583"/>
      <c r="K142" s="2582">
        <v>9</v>
      </c>
      <c r="L142" s="2583"/>
      <c r="M142" s="2582">
        <v>42</v>
      </c>
      <c r="N142" s="2583">
        <v>16</v>
      </c>
      <c r="O142" s="2582"/>
      <c r="P142" s="2583">
        <v>8</v>
      </c>
      <c r="Q142" s="2582"/>
      <c r="R142" s="2583"/>
      <c r="S142" s="2582"/>
      <c r="T142" s="2583">
        <v>21</v>
      </c>
      <c r="U142" s="2582"/>
      <c r="V142" s="2583"/>
      <c r="W142" s="1210">
        <f t="shared" si="4"/>
        <v>898</v>
      </c>
      <c r="X142" s="1211">
        <f t="shared" si="5"/>
        <v>818</v>
      </c>
      <c r="Y142" s="1185">
        <f>'t1'!M140</f>
        <v>1</v>
      </c>
    </row>
    <row r="143" spans="1:25" ht="14.25" customHeight="1" thickTop="1" thickBot="1" x14ac:dyDescent="0.3">
      <c r="A143" s="1029" t="str">
        <f>'t1'!A141</f>
        <v>Operatore socio sanitario - BS</v>
      </c>
      <c r="B143" s="1030" t="str">
        <f>'t1'!B141</f>
        <v>T13660</v>
      </c>
      <c r="C143" s="2582">
        <v>1037</v>
      </c>
      <c r="D143" s="2583">
        <v>2883</v>
      </c>
      <c r="E143" s="2582">
        <v>475</v>
      </c>
      <c r="F143" s="2583">
        <v>2780</v>
      </c>
      <c r="G143" s="2582">
        <v>20</v>
      </c>
      <c r="H143" s="2583">
        <v>546</v>
      </c>
      <c r="I143" s="2582">
        <v>107</v>
      </c>
      <c r="J143" s="2583">
        <v>324</v>
      </c>
      <c r="K143" s="2582">
        <v>77</v>
      </c>
      <c r="L143" s="2583">
        <v>968</v>
      </c>
      <c r="M143" s="2582">
        <v>92</v>
      </c>
      <c r="N143" s="2583">
        <v>282</v>
      </c>
      <c r="O143" s="2582"/>
      <c r="P143" s="2583">
        <v>128</v>
      </c>
      <c r="Q143" s="2582"/>
      <c r="R143" s="2583"/>
      <c r="S143" s="2582">
        <v>19</v>
      </c>
      <c r="T143" s="2583">
        <v>86</v>
      </c>
      <c r="U143" s="2582"/>
      <c r="V143" s="2583"/>
      <c r="W143" s="1210">
        <f t="shared" si="4"/>
        <v>1827</v>
      </c>
      <c r="X143" s="1211">
        <f t="shared" si="5"/>
        <v>7997</v>
      </c>
      <c r="Y143" s="1185">
        <f>'t1'!M141</f>
        <v>1</v>
      </c>
    </row>
    <row r="144" spans="1:25" ht="14.25" customHeight="1" thickTop="1" thickBot="1" x14ac:dyDescent="0.3">
      <c r="A144" s="1029" t="str">
        <f>'t1'!A142</f>
        <v>Operatore tecnico - B</v>
      </c>
      <c r="B144" s="1030" t="str">
        <f>'t1'!B142</f>
        <v>T12057</v>
      </c>
      <c r="C144" s="2582">
        <v>724</v>
      </c>
      <c r="D144" s="2583">
        <v>1349</v>
      </c>
      <c r="E144" s="2582">
        <v>525</v>
      </c>
      <c r="F144" s="2583">
        <v>1603</v>
      </c>
      <c r="G144" s="2582">
        <v>43</v>
      </c>
      <c r="H144" s="2583">
        <v>148</v>
      </c>
      <c r="I144" s="2582">
        <v>245</v>
      </c>
      <c r="J144" s="2583">
        <v>204</v>
      </c>
      <c r="K144" s="2582"/>
      <c r="L144" s="2583">
        <v>22</v>
      </c>
      <c r="M144" s="2582">
        <v>49</v>
      </c>
      <c r="N144" s="2583">
        <v>106</v>
      </c>
      <c r="O144" s="2582"/>
      <c r="P144" s="2583"/>
      <c r="Q144" s="2582">
        <v>1</v>
      </c>
      <c r="R144" s="2583"/>
      <c r="S144" s="2582">
        <v>1</v>
      </c>
      <c r="T144" s="2583">
        <v>3</v>
      </c>
      <c r="U144" s="2582"/>
      <c r="V144" s="2583"/>
      <c r="W144" s="1210">
        <f t="shared" si="4"/>
        <v>1588</v>
      </c>
      <c r="X144" s="1211">
        <f t="shared" si="5"/>
        <v>3435</v>
      </c>
      <c r="Y144" s="1185">
        <f>'t1'!M142</f>
        <v>1</v>
      </c>
    </row>
    <row r="145" spans="1:25" ht="14.25" customHeight="1" thickTop="1" thickBot="1" x14ac:dyDescent="0.3">
      <c r="A145" s="1029" t="str">
        <f>'t1'!A143</f>
        <v>Operatore tecnico addetto all'assistenza - B</v>
      </c>
      <c r="B145" s="1030" t="str">
        <f>'t1'!B143</f>
        <v>T12058</v>
      </c>
      <c r="C145" s="2582">
        <v>93</v>
      </c>
      <c r="D145" s="2583">
        <v>358</v>
      </c>
      <c r="E145" s="2582"/>
      <c r="F145" s="2583">
        <v>232</v>
      </c>
      <c r="G145" s="2582"/>
      <c r="H145" s="2583">
        <v>191</v>
      </c>
      <c r="I145" s="2582"/>
      <c r="J145" s="2583">
        <v>3</v>
      </c>
      <c r="K145" s="2582"/>
      <c r="L145" s="2583"/>
      <c r="M145" s="2582">
        <v>2</v>
      </c>
      <c r="N145" s="2583">
        <v>25</v>
      </c>
      <c r="O145" s="2582"/>
      <c r="P145" s="2583"/>
      <c r="Q145" s="2582"/>
      <c r="R145" s="2583"/>
      <c r="S145" s="2582"/>
      <c r="T145" s="2583"/>
      <c r="U145" s="2582"/>
      <c r="V145" s="2583"/>
      <c r="W145" s="1210">
        <f t="shared" si="4"/>
        <v>95</v>
      </c>
      <c r="X145" s="1211">
        <f t="shared" si="5"/>
        <v>809</v>
      </c>
      <c r="Y145" s="1185">
        <f>'t1'!M143</f>
        <v>1</v>
      </c>
    </row>
    <row r="146" spans="1:25" ht="14.25" customHeight="1" thickTop="1" thickBot="1" x14ac:dyDescent="0.3">
      <c r="A146" s="1029" t="str">
        <f>'t1'!A144</f>
        <v>Ausiliario specializzato - A</v>
      </c>
      <c r="B146" s="1030" t="str">
        <f>'t1'!B144</f>
        <v>T11008</v>
      </c>
      <c r="C146" s="2199">
        <v>0</v>
      </c>
      <c r="D146" s="2200">
        <v>0</v>
      </c>
      <c r="E146" s="2199">
        <v>0</v>
      </c>
      <c r="F146" s="2200">
        <v>0</v>
      </c>
      <c r="G146" s="2201">
        <v>0</v>
      </c>
      <c r="H146" s="2201">
        <v>0</v>
      </c>
      <c r="I146" s="2199">
        <v>0</v>
      </c>
      <c r="J146" s="2200">
        <v>0</v>
      </c>
      <c r="K146" s="2199">
        <v>0</v>
      </c>
      <c r="L146" s="2200">
        <v>0</v>
      </c>
      <c r="M146" s="2199">
        <v>0</v>
      </c>
      <c r="N146" s="2200">
        <v>0</v>
      </c>
      <c r="O146" s="2197">
        <v>0</v>
      </c>
      <c r="P146" s="2197">
        <v>0</v>
      </c>
      <c r="Q146" s="2196">
        <v>0</v>
      </c>
      <c r="R146" s="2197">
        <v>0</v>
      </c>
      <c r="S146" s="2196">
        <v>0</v>
      </c>
      <c r="T146" s="2197">
        <v>0</v>
      </c>
      <c r="U146" s="2196">
        <v>0</v>
      </c>
      <c r="V146" s="2197">
        <v>0</v>
      </c>
      <c r="W146" s="1210">
        <f t="shared" si="4"/>
        <v>0</v>
      </c>
      <c r="X146" s="1211">
        <f t="shared" si="5"/>
        <v>0</v>
      </c>
      <c r="Y146" s="1185">
        <f>'t1'!M144</f>
        <v>0</v>
      </c>
    </row>
    <row r="147" spans="1:25" ht="14.25" customHeight="1" thickTop="1" thickBot="1" x14ac:dyDescent="0.3">
      <c r="A147" s="1029" t="str">
        <f>'t1'!A145</f>
        <v>Profilo atipico ruolo tecnico</v>
      </c>
      <c r="B147" s="1030" t="str">
        <f>'t1'!B145</f>
        <v>T00062</v>
      </c>
      <c r="C147" s="2199">
        <v>0</v>
      </c>
      <c r="D147" s="2200">
        <v>0</v>
      </c>
      <c r="E147" s="2199">
        <v>0</v>
      </c>
      <c r="F147" s="2200">
        <v>0</v>
      </c>
      <c r="G147" s="2201">
        <v>0</v>
      </c>
      <c r="H147" s="2201">
        <v>0</v>
      </c>
      <c r="I147" s="2199">
        <v>0</v>
      </c>
      <c r="J147" s="2200">
        <v>0</v>
      </c>
      <c r="K147" s="2199">
        <v>0</v>
      </c>
      <c r="L147" s="2200">
        <v>0</v>
      </c>
      <c r="M147" s="2199">
        <v>0</v>
      </c>
      <c r="N147" s="2200">
        <v>0</v>
      </c>
      <c r="O147" s="2197">
        <v>0</v>
      </c>
      <c r="P147" s="2197">
        <v>0</v>
      </c>
      <c r="Q147" s="2196">
        <v>0</v>
      </c>
      <c r="R147" s="2197">
        <v>0</v>
      </c>
      <c r="S147" s="2196">
        <v>0</v>
      </c>
      <c r="T147" s="2197">
        <v>0</v>
      </c>
      <c r="U147" s="2196">
        <v>0</v>
      </c>
      <c r="V147" s="2197">
        <v>0</v>
      </c>
      <c r="W147" s="1210">
        <f t="shared" si="4"/>
        <v>0</v>
      </c>
      <c r="X147" s="1211">
        <f t="shared" si="5"/>
        <v>0</v>
      </c>
      <c r="Y147" s="1185">
        <f>'t1'!M145</f>
        <v>0</v>
      </c>
    </row>
    <row r="148" spans="1:25" ht="14.25" customHeight="1" thickTop="1" thickBot="1" x14ac:dyDescent="0.3">
      <c r="A148" s="1029" t="str">
        <f>'t1'!A146</f>
        <v>Dirigente amm.vo con incarico di struttura complessa</v>
      </c>
      <c r="B148" s="1030" t="str">
        <f>'t1'!B146</f>
        <v>AD0032</v>
      </c>
      <c r="C148" s="2582">
        <v>22</v>
      </c>
      <c r="D148" s="2583">
        <v>77</v>
      </c>
      <c r="E148" s="2582">
        <v>5</v>
      </c>
      <c r="F148" s="2583">
        <v>6</v>
      </c>
      <c r="G148" s="2582"/>
      <c r="H148" s="2583"/>
      <c r="I148" s="2582"/>
      <c r="J148" s="2583"/>
      <c r="K148" s="2582"/>
      <c r="L148" s="2583"/>
      <c r="M148" s="2582">
        <v>4</v>
      </c>
      <c r="N148" s="2583">
        <v>4</v>
      </c>
      <c r="O148" s="2582"/>
      <c r="P148" s="2583"/>
      <c r="Q148" s="2582"/>
      <c r="R148" s="2583"/>
      <c r="S148" s="2582"/>
      <c r="T148" s="2583"/>
      <c r="U148" s="2582">
        <v>1</v>
      </c>
      <c r="V148" s="2583"/>
      <c r="W148" s="1210">
        <f t="shared" si="4"/>
        <v>32</v>
      </c>
      <c r="X148" s="1211">
        <f t="shared" si="5"/>
        <v>87</v>
      </c>
      <c r="Y148" s="1185">
        <f>'t1'!M146</f>
        <v>1</v>
      </c>
    </row>
    <row r="149" spans="1:25" ht="14.25" customHeight="1" thickTop="1" thickBot="1" x14ac:dyDescent="0.3">
      <c r="A149" s="1029" t="str">
        <f>'t1'!A147</f>
        <v>Dirigente amm.vo con incarico di struttura semplice</v>
      </c>
      <c r="B149" s="1030" t="str">
        <f>'t1'!B147</f>
        <v>AD0S31</v>
      </c>
      <c r="C149" s="2582"/>
      <c r="D149" s="2583"/>
      <c r="E149" s="2582"/>
      <c r="F149" s="2583"/>
      <c r="G149" s="2582"/>
      <c r="H149" s="2583"/>
      <c r="I149" s="2582"/>
      <c r="J149" s="2583"/>
      <c r="K149" s="2582"/>
      <c r="L149" s="2583"/>
      <c r="M149" s="2582"/>
      <c r="N149" s="2583"/>
      <c r="O149" s="2582"/>
      <c r="P149" s="2583"/>
      <c r="Q149" s="2582"/>
      <c r="R149" s="2583"/>
      <c r="S149" s="2582"/>
      <c r="T149" s="2583"/>
      <c r="U149" s="2582"/>
      <c r="V149" s="2583"/>
      <c r="W149" s="1210">
        <f t="shared" si="4"/>
        <v>0</v>
      </c>
      <c r="X149" s="1211">
        <f t="shared" si="5"/>
        <v>0</v>
      </c>
      <c r="Y149" s="1185">
        <f>'t1'!M147</f>
        <v>0</v>
      </c>
    </row>
    <row r="150" spans="1:25" ht="14.25" customHeight="1" thickTop="1" thickBot="1" x14ac:dyDescent="0.3">
      <c r="A150" s="1029" t="str">
        <f>'t1'!A148</f>
        <v>Dirigente amm.vo con altri incar.prof.li</v>
      </c>
      <c r="B150" s="1030" t="str">
        <f>'t1'!B148</f>
        <v>AD0A31</v>
      </c>
      <c r="C150" s="2582"/>
      <c r="D150" s="2583"/>
      <c r="E150" s="2582"/>
      <c r="F150" s="2583"/>
      <c r="G150" s="2582"/>
      <c r="H150" s="2583"/>
      <c r="I150" s="2582"/>
      <c r="J150" s="2583"/>
      <c r="K150" s="2582"/>
      <c r="L150" s="2583"/>
      <c r="M150" s="2582"/>
      <c r="N150" s="2583"/>
      <c r="O150" s="2582"/>
      <c r="P150" s="2583"/>
      <c r="Q150" s="2582"/>
      <c r="R150" s="2583"/>
      <c r="S150" s="2582"/>
      <c r="T150" s="2583"/>
      <c r="U150" s="2582"/>
      <c r="V150" s="2583"/>
      <c r="W150" s="1210">
        <f t="shared" si="4"/>
        <v>0</v>
      </c>
      <c r="X150" s="1211">
        <f t="shared" si="5"/>
        <v>0</v>
      </c>
      <c r="Y150" s="1185">
        <f>'t1'!M148</f>
        <v>0</v>
      </c>
    </row>
    <row r="151" spans="1:25" ht="14.25" customHeight="1" thickTop="1" thickBot="1" x14ac:dyDescent="0.3">
      <c r="A151" s="1029" t="str">
        <f>'t1'!A149</f>
        <v>Dirig. Amm.vo a t. determinato (art. 15-septies dlgs.502/92)</v>
      </c>
      <c r="B151" s="1030" t="str">
        <f>'t1'!B149</f>
        <v>AD0612</v>
      </c>
      <c r="C151" s="2582"/>
      <c r="D151" s="2583"/>
      <c r="E151" s="2582"/>
      <c r="F151" s="2583"/>
      <c r="G151" s="2582"/>
      <c r="H151" s="2583"/>
      <c r="I151" s="2582"/>
      <c r="J151" s="2583"/>
      <c r="K151" s="2582"/>
      <c r="L151" s="2583"/>
      <c r="M151" s="2582"/>
      <c r="N151" s="2583"/>
      <c r="O151" s="2582"/>
      <c r="P151" s="2583"/>
      <c r="Q151" s="2582"/>
      <c r="R151" s="2583"/>
      <c r="S151" s="2582"/>
      <c r="T151" s="2583"/>
      <c r="U151" s="2582"/>
      <c r="V151" s="2583"/>
      <c r="W151" s="1210">
        <f t="shared" si="4"/>
        <v>0</v>
      </c>
      <c r="X151" s="1211">
        <f t="shared" si="5"/>
        <v>0</v>
      </c>
      <c r="Y151" s="1185">
        <f>'t1'!M149</f>
        <v>0</v>
      </c>
    </row>
    <row r="152" spans="1:25" ht="14.25" customHeight="1" thickTop="1" thickBot="1" x14ac:dyDescent="0.3">
      <c r="A152" s="1029" t="str">
        <f>'t1'!A150</f>
        <v>Collaboratore amministrativo prof.le senior - DS</v>
      </c>
      <c r="B152" s="1030" t="str">
        <f>'t1'!B150</f>
        <v>A18869</v>
      </c>
      <c r="C152" s="2582">
        <v>94</v>
      </c>
      <c r="D152" s="2583">
        <v>277</v>
      </c>
      <c r="E152" s="2582">
        <v>10</v>
      </c>
      <c r="F152" s="2583">
        <v>35</v>
      </c>
      <c r="G152" s="2582"/>
      <c r="H152" s="2583"/>
      <c r="I152" s="2582">
        <v>2</v>
      </c>
      <c r="J152" s="2583">
        <v>4</v>
      </c>
      <c r="K152" s="2582"/>
      <c r="L152" s="2583"/>
      <c r="M152" s="2582">
        <v>4</v>
      </c>
      <c r="N152" s="2583">
        <v>10</v>
      </c>
      <c r="O152" s="2582"/>
      <c r="P152" s="2583"/>
      <c r="Q152" s="2582">
        <v>1</v>
      </c>
      <c r="R152" s="2583"/>
      <c r="S152" s="2582"/>
      <c r="T152" s="2583"/>
      <c r="U152" s="2582"/>
      <c r="V152" s="2583">
        <v>1</v>
      </c>
      <c r="W152" s="1210">
        <f t="shared" si="4"/>
        <v>111</v>
      </c>
      <c r="X152" s="1211">
        <f t="shared" si="5"/>
        <v>327</v>
      </c>
      <c r="Y152" s="1185">
        <f>'t1'!M150</f>
        <v>1</v>
      </c>
    </row>
    <row r="153" spans="1:25" ht="14.25" customHeight="1" thickTop="1" thickBot="1" x14ac:dyDescent="0.3">
      <c r="A153" s="1029" t="str">
        <f>'t1'!A151</f>
        <v>Collaboratore amministrativo prof.le - D</v>
      </c>
      <c r="B153" s="1030" t="str">
        <f>'t1'!B151</f>
        <v>A16028</v>
      </c>
      <c r="C153" s="2582">
        <v>102</v>
      </c>
      <c r="D153" s="2583">
        <v>827</v>
      </c>
      <c r="E153" s="2582">
        <v>14</v>
      </c>
      <c r="F153" s="2583">
        <v>176</v>
      </c>
      <c r="G153" s="2582"/>
      <c r="H153" s="2583">
        <v>98</v>
      </c>
      <c r="I153" s="2582"/>
      <c r="J153" s="2583">
        <v>45</v>
      </c>
      <c r="K153" s="2582"/>
      <c r="L153" s="2583">
        <v>138</v>
      </c>
      <c r="M153" s="2582">
        <v>5</v>
      </c>
      <c r="N153" s="2583">
        <v>50</v>
      </c>
      <c r="O153" s="2582"/>
      <c r="P153" s="2583"/>
      <c r="Q153" s="2582"/>
      <c r="R153" s="2583"/>
      <c r="S153" s="2582">
        <v>1</v>
      </c>
      <c r="T153" s="2583"/>
      <c r="U153" s="2582">
        <v>1</v>
      </c>
      <c r="V153" s="2583">
        <v>2</v>
      </c>
      <c r="W153" s="1210">
        <f t="shared" si="4"/>
        <v>123</v>
      </c>
      <c r="X153" s="1211">
        <f t="shared" si="5"/>
        <v>1336</v>
      </c>
      <c r="Y153" s="1185">
        <f>'t1'!M151</f>
        <v>1</v>
      </c>
    </row>
    <row r="154" spans="1:25" ht="14.25" customHeight="1" thickTop="1" thickBot="1" x14ac:dyDescent="0.3">
      <c r="A154" s="1029" t="str">
        <f>'t1'!A152</f>
        <v>Assistente amministrativo - C</v>
      </c>
      <c r="B154" s="1030" t="str">
        <f>'t1'!B152</f>
        <v>A14005</v>
      </c>
      <c r="C154" s="2582">
        <v>505</v>
      </c>
      <c r="D154" s="2583">
        <v>2307</v>
      </c>
      <c r="E154" s="2582">
        <v>122</v>
      </c>
      <c r="F154" s="2583">
        <v>1047</v>
      </c>
      <c r="G154" s="2582"/>
      <c r="H154" s="2583">
        <v>417</v>
      </c>
      <c r="I154" s="2582"/>
      <c r="J154" s="2583">
        <v>218</v>
      </c>
      <c r="K154" s="2582">
        <v>13</v>
      </c>
      <c r="L154" s="2583">
        <v>108</v>
      </c>
      <c r="M154" s="2582">
        <v>69</v>
      </c>
      <c r="N154" s="2583">
        <v>227</v>
      </c>
      <c r="O154" s="2582"/>
      <c r="P154" s="2583">
        <v>4</v>
      </c>
      <c r="Q154" s="2582"/>
      <c r="R154" s="2583">
        <v>1</v>
      </c>
      <c r="S154" s="2582"/>
      <c r="T154" s="2583">
        <v>40</v>
      </c>
      <c r="U154" s="2582"/>
      <c r="V154" s="2583"/>
      <c r="W154" s="1210">
        <f t="shared" si="4"/>
        <v>709</v>
      </c>
      <c r="X154" s="1211">
        <f t="shared" si="5"/>
        <v>4369</v>
      </c>
      <c r="Y154" s="1185">
        <f>'t1'!M152</f>
        <v>1</v>
      </c>
    </row>
    <row r="155" spans="1:25" ht="14.25" customHeight="1" thickTop="1" thickBot="1" x14ac:dyDescent="0.3">
      <c r="A155" s="1029" t="str">
        <f>'t1'!A153</f>
        <v>Coadiutore amm.vo senior - BS</v>
      </c>
      <c r="B155" s="1030" t="str">
        <f>'t1'!B153</f>
        <v>A13870</v>
      </c>
      <c r="C155" s="2582">
        <v>234</v>
      </c>
      <c r="D155" s="2583">
        <v>1275</v>
      </c>
      <c r="E155" s="2582">
        <v>27</v>
      </c>
      <c r="F155" s="2583">
        <v>720</v>
      </c>
      <c r="G155" s="2582"/>
      <c r="H155" s="2583">
        <v>102</v>
      </c>
      <c r="I155" s="2582"/>
      <c r="J155" s="2583">
        <v>276</v>
      </c>
      <c r="K155" s="2582"/>
      <c r="L155" s="2583">
        <v>159</v>
      </c>
      <c r="M155" s="2582">
        <v>12</v>
      </c>
      <c r="N155" s="2583">
        <v>68</v>
      </c>
      <c r="O155" s="2582"/>
      <c r="P155" s="2583"/>
      <c r="Q155" s="2582"/>
      <c r="R155" s="2583"/>
      <c r="S155" s="2582">
        <v>17</v>
      </c>
      <c r="T155" s="2583"/>
      <c r="U155" s="2582"/>
      <c r="V155" s="2583">
        <v>1</v>
      </c>
      <c r="W155" s="1210">
        <f t="shared" si="4"/>
        <v>290</v>
      </c>
      <c r="X155" s="1211">
        <f t="shared" si="5"/>
        <v>2601</v>
      </c>
      <c r="Y155" s="1185">
        <f>'t1'!M153</f>
        <v>1</v>
      </c>
    </row>
    <row r="156" spans="1:25" ht="14.25" customHeight="1" thickTop="1" thickBot="1" x14ac:dyDescent="0.3">
      <c r="A156" s="1029" t="str">
        <f>'t1'!A154</f>
        <v>Coadiutore amm.vo - B</v>
      </c>
      <c r="B156" s="1030" t="str">
        <f>'t1'!B154</f>
        <v>A12017</v>
      </c>
      <c r="C156" s="2582">
        <v>180</v>
      </c>
      <c r="D156" s="2583">
        <v>795</v>
      </c>
      <c r="E156" s="2582">
        <v>309</v>
      </c>
      <c r="F156" s="2583">
        <v>264</v>
      </c>
      <c r="G156" s="2582"/>
      <c r="H156" s="2583"/>
      <c r="I156" s="2582">
        <v>80</v>
      </c>
      <c r="J156" s="2583">
        <v>45</v>
      </c>
      <c r="K156" s="2582"/>
      <c r="L156" s="2583"/>
      <c r="M156" s="2582">
        <v>14</v>
      </c>
      <c r="N156" s="2583">
        <v>54</v>
      </c>
      <c r="O156" s="2582"/>
      <c r="P156" s="2583">
        <v>25</v>
      </c>
      <c r="Q156" s="2582"/>
      <c r="R156" s="2583"/>
      <c r="S156" s="2582"/>
      <c r="T156" s="2583">
        <v>2</v>
      </c>
      <c r="U156" s="2582"/>
      <c r="V156" s="2583"/>
      <c r="W156" s="1210">
        <f t="shared" si="4"/>
        <v>583</v>
      </c>
      <c r="X156" s="1211">
        <f t="shared" si="5"/>
        <v>1185</v>
      </c>
      <c r="Y156" s="1185">
        <f>'t1'!M154</f>
        <v>1</v>
      </c>
    </row>
    <row r="157" spans="1:25" ht="14.25" customHeight="1" thickTop="1" thickBot="1" x14ac:dyDescent="0.3">
      <c r="A157" s="1029" t="str">
        <f>'t1'!A155</f>
        <v>Commesso - A</v>
      </c>
      <c r="B157" s="1030" t="str">
        <f>'t1'!B155</f>
        <v>A11030</v>
      </c>
      <c r="C157" s="2199">
        <v>0</v>
      </c>
      <c r="D157" s="2200">
        <v>0</v>
      </c>
      <c r="E157" s="2199">
        <v>0</v>
      </c>
      <c r="F157" s="2200">
        <v>0</v>
      </c>
      <c r="G157" s="2201">
        <v>0</v>
      </c>
      <c r="H157" s="2201">
        <v>0</v>
      </c>
      <c r="I157" s="2199">
        <v>0</v>
      </c>
      <c r="J157" s="2200">
        <v>0</v>
      </c>
      <c r="K157" s="2199">
        <v>0</v>
      </c>
      <c r="L157" s="2200">
        <v>0</v>
      </c>
      <c r="M157" s="2199">
        <v>0</v>
      </c>
      <c r="N157" s="2200">
        <v>0</v>
      </c>
      <c r="O157" s="2197">
        <v>0</v>
      </c>
      <c r="P157" s="2197">
        <v>0</v>
      </c>
      <c r="Q157" s="2196">
        <v>0</v>
      </c>
      <c r="R157" s="2197">
        <v>0</v>
      </c>
      <c r="S157" s="2196">
        <v>0</v>
      </c>
      <c r="T157" s="2197">
        <v>0</v>
      </c>
      <c r="U157" s="2196">
        <v>0</v>
      </c>
      <c r="V157" s="2197">
        <v>0</v>
      </c>
      <c r="W157" s="1210">
        <f t="shared" si="4"/>
        <v>0</v>
      </c>
      <c r="X157" s="1211">
        <f t="shared" si="5"/>
        <v>0</v>
      </c>
      <c r="Y157" s="1185">
        <f>'t1'!M155</f>
        <v>0</v>
      </c>
    </row>
    <row r="158" spans="1:25" ht="14.25" customHeight="1" thickTop="1" thickBot="1" x14ac:dyDescent="0.3">
      <c r="A158" s="1029" t="str">
        <f>'t1'!A156</f>
        <v>Profilo atipico ruolo amministrativo</v>
      </c>
      <c r="B158" s="1030" t="str">
        <f>'t1'!B156</f>
        <v>A00062</v>
      </c>
      <c r="C158" s="2199">
        <v>0</v>
      </c>
      <c r="D158" s="2200">
        <v>0</v>
      </c>
      <c r="E158" s="2199">
        <v>0</v>
      </c>
      <c r="F158" s="2200">
        <v>0</v>
      </c>
      <c r="G158" s="2201">
        <v>0</v>
      </c>
      <c r="H158" s="2201">
        <v>0</v>
      </c>
      <c r="I158" s="2199">
        <v>0</v>
      </c>
      <c r="J158" s="2200">
        <v>0</v>
      </c>
      <c r="K158" s="2199">
        <v>0</v>
      </c>
      <c r="L158" s="2200">
        <v>0</v>
      </c>
      <c r="M158" s="2199">
        <v>0</v>
      </c>
      <c r="N158" s="2200">
        <v>0</v>
      </c>
      <c r="O158" s="2197">
        <v>0</v>
      </c>
      <c r="P158" s="2197">
        <v>0</v>
      </c>
      <c r="Q158" s="2196">
        <v>0</v>
      </c>
      <c r="R158" s="2197">
        <v>0</v>
      </c>
      <c r="S158" s="2196">
        <v>0</v>
      </c>
      <c r="T158" s="2197">
        <v>0</v>
      </c>
      <c r="U158" s="2196">
        <v>0</v>
      </c>
      <c r="V158" s="2197">
        <v>0</v>
      </c>
      <c r="W158" s="1210">
        <f t="shared" si="4"/>
        <v>0</v>
      </c>
      <c r="X158" s="1211">
        <f t="shared" si="5"/>
        <v>0</v>
      </c>
      <c r="Y158" s="1185">
        <f>'t1'!M156</f>
        <v>0</v>
      </c>
    </row>
    <row r="159" spans="1:25" ht="14.25" customHeight="1" thickTop="1" thickBot="1" x14ac:dyDescent="0.3">
      <c r="A159" s="1029" t="str">
        <f>'t1'!A157</f>
        <v>Ricercatore sanitario - DS</v>
      </c>
      <c r="B159" s="1030" t="str">
        <f>'t1'!B157</f>
        <v>N18694</v>
      </c>
      <c r="C159" s="2582">
        <v>312</v>
      </c>
      <c r="D159" s="2583">
        <v>1077</v>
      </c>
      <c r="E159" s="2582">
        <v>30</v>
      </c>
      <c r="F159" s="2583">
        <v>152</v>
      </c>
      <c r="G159" s="2582"/>
      <c r="H159" s="2583"/>
      <c r="I159" s="2582"/>
      <c r="J159" s="2583">
        <v>4</v>
      </c>
      <c r="K159" s="2582"/>
      <c r="L159" s="2583">
        <v>946</v>
      </c>
      <c r="M159" s="2582">
        <v>21</v>
      </c>
      <c r="N159" s="2583">
        <v>112</v>
      </c>
      <c r="O159" s="2582">
        <v>2</v>
      </c>
      <c r="P159" s="2583">
        <v>68</v>
      </c>
      <c r="Q159" s="2582">
        <v>1</v>
      </c>
      <c r="R159" s="2583"/>
      <c r="S159" s="2582"/>
      <c r="T159" s="2583">
        <v>3</v>
      </c>
      <c r="U159" s="2582">
        <v>2</v>
      </c>
      <c r="V159" s="2583">
        <v>22</v>
      </c>
      <c r="W159" s="1210">
        <f t="shared" si="4"/>
        <v>368</v>
      </c>
      <c r="X159" s="1211">
        <f t="shared" si="5"/>
        <v>2384</v>
      </c>
      <c r="Y159" s="1185">
        <f>'t1'!M157</f>
        <v>1</v>
      </c>
    </row>
    <row r="160" spans="1:25" ht="14.25" customHeight="1" thickTop="1" thickBot="1" x14ac:dyDescent="0.3">
      <c r="A160" s="1029" t="str">
        <f>'t1'!A158</f>
        <v>Collaboratore prof.le  di ricerca sanitaria - D</v>
      </c>
      <c r="B160" s="1030" t="str">
        <f>'t1'!B158</f>
        <v>N16695</v>
      </c>
      <c r="C160" s="2582">
        <v>209</v>
      </c>
      <c r="D160" s="2583">
        <v>1008</v>
      </c>
      <c r="E160" s="2582">
        <v>29</v>
      </c>
      <c r="F160" s="2583">
        <v>278</v>
      </c>
      <c r="G160" s="2582"/>
      <c r="H160" s="2583"/>
      <c r="I160" s="2582"/>
      <c r="J160" s="2583"/>
      <c r="K160" s="2582"/>
      <c r="L160" s="2583">
        <v>789</v>
      </c>
      <c r="M160" s="2582">
        <v>6</v>
      </c>
      <c r="N160" s="2583">
        <v>63</v>
      </c>
      <c r="O160" s="2582"/>
      <c r="P160" s="2583">
        <v>51</v>
      </c>
      <c r="Q160" s="2582"/>
      <c r="R160" s="2583"/>
      <c r="S160" s="2582"/>
      <c r="T160" s="2583">
        <v>1</v>
      </c>
      <c r="U160" s="2582"/>
      <c r="V160" s="2583">
        <v>6</v>
      </c>
      <c r="W160" s="1210">
        <f t="shared" si="4"/>
        <v>244</v>
      </c>
      <c r="X160" s="1211">
        <f t="shared" si="5"/>
        <v>2196</v>
      </c>
      <c r="Y160" s="1185">
        <f>'t1'!M158</f>
        <v>1</v>
      </c>
    </row>
    <row r="161" spans="1:25" ht="14.25" customHeight="1" thickTop="1" thickBot="1" x14ac:dyDescent="0.3">
      <c r="A161" s="1029" t="str">
        <f>'t1'!A159</f>
        <v>CONTRATTISTI (a)</v>
      </c>
      <c r="B161" s="1030" t="str">
        <f>'t1'!B159</f>
        <v>000061</v>
      </c>
      <c r="C161" s="2199">
        <f>IF(ISERROR(VLOOKUP($B161,IN_T11!$B$2:$AB$3000,2,FALSE))=TRUE,"",VLOOKUP($B161,IN_T11!$B$2:$AB$3000,2,FALSE))</f>
        <v>0</v>
      </c>
      <c r="D161" s="2200">
        <f>IF(ISERROR(VLOOKUP($B161,IN_T11!$B$2:$AB$3000,3,FALSE))=TRUE,"",VLOOKUP($B161,IN_T11!$B$2:$AB$3000,3,FALSE))</f>
        <v>0</v>
      </c>
      <c r="E161" s="2199">
        <f>IF(ISERROR(VLOOKUP($B161,IN_T11!$B$2:$AB$3000,4,FALSE))=TRUE,"",VLOOKUP($B161,IN_T11!$B$2:$AB$3000,4,FALSE))</f>
        <v>0</v>
      </c>
      <c r="F161" s="2200">
        <f>IF(ISERROR(VLOOKUP($B161,IN_T11!$B$2:$AB$3000,5,FALSE))=TRUE,"",VLOOKUP($B161,IN_T11!$B$2:$AB$3000,5,FALSE))</f>
        <v>0</v>
      </c>
      <c r="G161" s="2201">
        <f>IF(ISERROR(VLOOKUP($B161,IN_T11!$B$2:$AB$3000,6,FALSE))=TRUE,"",VLOOKUP($B161,IN_T11!$B$2:$AB$3000,6,FALSE))</f>
        <v>0</v>
      </c>
      <c r="H161" s="2201">
        <f>IF(ISERROR(VLOOKUP($B161,IN_T11!$B$2:$AB$3000,7,FALSE))=TRUE,"",VLOOKUP($B161,IN_T11!$B$2:$AB$3000,7,FALSE))</f>
        <v>0</v>
      </c>
      <c r="I161" s="2199">
        <f>IF(ISERROR(VLOOKUP($B161,IN_T11!$B$2:$AB$3000,8,FALSE))=TRUE,"",VLOOKUP($B161,IN_T11!$B$2:$AB$3000,8,FALSE))</f>
        <v>0</v>
      </c>
      <c r="J161" s="2200">
        <f>IF(ISERROR(VLOOKUP($B161,IN_T11!$B$2:$AB$3000,9,FALSE))=TRUE,"",VLOOKUP($B161,IN_T11!$B$2:$AB$3000,9,FALSE))</f>
        <v>0</v>
      </c>
      <c r="K161" s="2199">
        <f>IF(ISERROR(VLOOKUP($B161,IN_T11!$B$2:$AB$3000,10,FALSE))=TRUE,"",VLOOKUP($B161,IN_T11!$B$2:$AB$3000,10,FALSE))</f>
        <v>0</v>
      </c>
      <c r="L161" s="2200">
        <f>IF(ISERROR(VLOOKUP($B161,IN_T11!$B$2:$AB$3000,11,FALSE))=TRUE,"",VLOOKUP($B161,IN_T11!$B$2:$AB$3000,11,FALSE))</f>
        <v>0</v>
      </c>
      <c r="M161" s="2199">
        <f>IF(ISERROR(VLOOKUP($B161,IN_T11!$B$2:$AB$3000,12,FALSE))=TRUE,"",VLOOKUP($B161,IN_T11!$B$2:$AB$3000,12,FALSE))</f>
        <v>0</v>
      </c>
      <c r="N161" s="2200">
        <f>IF(ISERROR(VLOOKUP($B161,IN_T11!$B$2:$AB$3000,13,FALSE))=TRUE,"",VLOOKUP($B161,IN_T11!$B$2:$AB$3000,13,FALSE))</f>
        <v>0</v>
      </c>
      <c r="O161" s="2197">
        <f>IF(ISERROR(VLOOKUP($B161,IN_T11!$B$2:$AB$3000,14,FALSE))=TRUE,"",VLOOKUP($B161,IN_T11!$B$2:$AB$3000,14,FALSE))</f>
        <v>0</v>
      </c>
      <c r="P161" s="2197">
        <f>IF(ISERROR(VLOOKUP($B161,IN_T11!$B$2:$AB$3000,15,FALSE))=TRUE,"",VLOOKUP($B161,IN_T11!$B$2:$AB$3000,15,FALSE))</f>
        <v>0</v>
      </c>
      <c r="Q161" s="2196">
        <f>IF(ISERROR(VLOOKUP($B161,IN_T11!$B$2:$AB$3000,16,FALSE))=TRUE,"",VLOOKUP($B161,IN_T11!$B$2:$AB$3000,16,FALSE))</f>
        <v>0</v>
      </c>
      <c r="R161" s="2197">
        <f>IF(ISERROR(VLOOKUP($B161,IN_T11!$B$2:$AB$3000,17,FALSE))=TRUE,"",VLOOKUP($B161,IN_T11!$B$2:$AB$3000,17,FALSE))</f>
        <v>0</v>
      </c>
      <c r="S161" s="2196">
        <f>IF(ISERROR(VLOOKUP($B161,IN_T11!$B$2:$AB$3000,18,FALSE))=TRUE,"",VLOOKUP($B161,IN_T11!$B$2:$AB$3000,18,FALSE))</f>
        <v>0</v>
      </c>
      <c r="T161" s="2197">
        <f>IF(ISERROR(VLOOKUP($B161,IN_T11!$B$2:$AB$3000,19,FALSE))=TRUE,"",VLOOKUP($B161,IN_T11!$B$2:$AB$3000,19,FALSE))</f>
        <v>0</v>
      </c>
      <c r="U161" s="2196">
        <f>IF(ISERROR(VLOOKUP($B161,IN_T11!$B$2:$AB$3000,20,FALSE))=TRUE,"",VLOOKUP($B161,IN_T11!$B$2:$AB$3000,20,FALSE))</f>
        <v>0</v>
      </c>
      <c r="V161" s="2197">
        <f>IF(ISERROR(VLOOKUP($B161,IN_T11!$B$2:$AB$3000,21,FALSE))=TRUE,"",VLOOKUP($B161,IN_T11!$B$2:$AB$3000,21,FALSE))</f>
        <v>0</v>
      </c>
      <c r="W161" s="1210">
        <f t="shared" si="4"/>
        <v>0</v>
      </c>
      <c r="X161" s="1211">
        <f t="shared" si="5"/>
        <v>0</v>
      </c>
      <c r="Y161" s="1185">
        <f>'t1'!M159</f>
        <v>0</v>
      </c>
    </row>
    <row r="162" spans="1:25" ht="14.25" customHeight="1" thickTop="1" thickBot="1" x14ac:dyDescent="0.3">
      <c r="A162" s="1029" t="str">
        <f>'t1'!A160</f>
        <v>Dir. Ambientale con incarico di struttura complessa</v>
      </c>
      <c r="B162" s="1030" t="str">
        <f>'t1'!B160</f>
        <v>TD0C02</v>
      </c>
      <c r="C162" s="2275">
        <f>IF(ISERROR(VLOOKUP($B162,IN_T11!$B$2:$AB$3000,2,FALSE))=TRUE,"",VLOOKUP($B162,IN_T11!$B$2:$AB$3000,2,FALSE))</f>
        <v>0</v>
      </c>
      <c r="D162" s="2276">
        <f>IF(ISERROR(VLOOKUP($B162,IN_T11!$B$2:$AB$3000,3,FALSE))=TRUE,"",VLOOKUP($B162,IN_T11!$B$2:$AB$3000,3,FALSE))</f>
        <v>0</v>
      </c>
      <c r="E162" s="2275">
        <f>IF(ISERROR(VLOOKUP($B162,IN_T11!$B$2:$AB$3000,4,FALSE))=TRUE,"",VLOOKUP($B162,IN_T11!$B$2:$AB$3000,4,FALSE))</f>
        <v>0</v>
      </c>
      <c r="F162" s="2276">
        <f>IF(ISERROR(VLOOKUP($B162,IN_T11!$B$2:$AB$3000,5,FALSE))=TRUE,"",VLOOKUP($B162,IN_T11!$B$2:$AB$3000,5,FALSE))</f>
        <v>0</v>
      </c>
      <c r="G162" s="2277">
        <f>IF(ISERROR(VLOOKUP($B162,IN_T11!$B$2:$AB$3000,6,FALSE))=TRUE,"",VLOOKUP($B162,IN_T11!$B$2:$AB$3000,6,FALSE))</f>
        <v>0</v>
      </c>
      <c r="H162" s="2277">
        <f>IF(ISERROR(VLOOKUP($B162,IN_T11!$B$2:$AB$3000,7,FALSE))=TRUE,"",VLOOKUP($B162,IN_T11!$B$2:$AB$3000,7,FALSE))</f>
        <v>0</v>
      </c>
      <c r="I162" s="2275">
        <f>IF(ISERROR(VLOOKUP($B162,IN_T11!$B$2:$AB$3000,8,FALSE))=TRUE,"",VLOOKUP($B162,IN_T11!$B$2:$AB$3000,8,FALSE))</f>
        <v>0</v>
      </c>
      <c r="J162" s="2276">
        <f>IF(ISERROR(VLOOKUP($B162,IN_T11!$B$2:$AB$3000,9,FALSE))=TRUE,"",VLOOKUP($B162,IN_T11!$B$2:$AB$3000,9,FALSE))</f>
        <v>0</v>
      </c>
      <c r="K162" s="2275">
        <f>IF(ISERROR(VLOOKUP($B162,IN_T11!$B$2:$AB$3000,10,FALSE))=TRUE,"",VLOOKUP($B162,IN_T11!$B$2:$AB$3000,10,FALSE))</f>
        <v>0</v>
      </c>
      <c r="L162" s="2276">
        <f>IF(ISERROR(VLOOKUP($B162,IN_T11!$B$2:$AB$3000,11,FALSE))=TRUE,"",VLOOKUP($B162,IN_T11!$B$2:$AB$3000,11,FALSE))</f>
        <v>0</v>
      </c>
      <c r="M162" s="2275">
        <f>IF(ISERROR(VLOOKUP($B162,IN_T11!$B$2:$AB$3000,12,FALSE))=TRUE,"",VLOOKUP($B162,IN_T11!$B$2:$AB$3000,12,FALSE))</f>
        <v>0</v>
      </c>
      <c r="N162" s="2276">
        <f>IF(ISERROR(VLOOKUP($B162,IN_T11!$B$2:$AB$3000,13,FALSE))=TRUE,"",VLOOKUP($B162,IN_T11!$B$2:$AB$3000,13,FALSE))</f>
        <v>0</v>
      </c>
      <c r="O162" s="2278">
        <f>IF(ISERROR(VLOOKUP($B162,IN_T11!$B$2:$AB$3000,14,FALSE))=TRUE,"",VLOOKUP($B162,IN_T11!$B$2:$AB$3000,14,FALSE))</f>
        <v>0</v>
      </c>
      <c r="P162" s="2278">
        <f>IF(ISERROR(VLOOKUP($B162,IN_T11!$B$2:$AB$3000,15,FALSE))=TRUE,"",VLOOKUP($B162,IN_T11!$B$2:$AB$3000,15,FALSE))</f>
        <v>0</v>
      </c>
      <c r="Q162" s="2279">
        <f>IF(ISERROR(VLOOKUP($B162,IN_T11!$B$2:$AB$3000,16,FALSE))=TRUE,"",VLOOKUP($B162,IN_T11!$B$2:$AB$3000,16,FALSE))</f>
        <v>0</v>
      </c>
      <c r="R162" s="2278">
        <f>IF(ISERROR(VLOOKUP($B162,IN_T11!$B$2:$AB$3000,17,FALSE))=TRUE,"",VLOOKUP($B162,IN_T11!$B$2:$AB$3000,17,FALSE))</f>
        <v>0</v>
      </c>
      <c r="S162" s="2279">
        <f>IF(ISERROR(VLOOKUP($B162,IN_T11!$B$2:$AB$3000,18,FALSE))=TRUE,"",VLOOKUP($B162,IN_T11!$B$2:$AB$3000,18,FALSE))</f>
        <v>0</v>
      </c>
      <c r="T162" s="2278">
        <f>IF(ISERROR(VLOOKUP($B162,IN_T11!$B$2:$AB$3000,19,FALSE))=TRUE,"",VLOOKUP($B162,IN_T11!$B$2:$AB$3000,19,FALSE))</f>
        <v>0</v>
      </c>
      <c r="U162" s="2279">
        <f>IF(ISERROR(VLOOKUP($B162,IN_T11!$B$2:$AB$3000,20,FALSE))=TRUE,"",VLOOKUP($B162,IN_T11!$B$2:$AB$3000,20,FALSE))</f>
        <v>0</v>
      </c>
      <c r="V162" s="2278">
        <f>IF(ISERROR(VLOOKUP($B162,IN_T11!$B$2:$AB$3000,21,FALSE))=TRUE,"",VLOOKUP($B162,IN_T11!$B$2:$AB$3000,21,FALSE))</f>
        <v>0</v>
      </c>
      <c r="W162" s="1210">
        <f t="shared" si="4"/>
        <v>0</v>
      </c>
      <c r="X162" s="1211">
        <f t="shared" si="5"/>
        <v>0</v>
      </c>
      <c r="Y162" s="1185">
        <f>'t1'!M160</f>
        <v>0</v>
      </c>
    </row>
    <row r="163" spans="1:25" ht="14.25" customHeight="1" thickTop="1" thickBot="1" x14ac:dyDescent="0.3">
      <c r="A163" s="1029" t="str">
        <f>'t1'!A161</f>
        <v>Dir. Ambientale con incarico di struttura semplice</v>
      </c>
      <c r="B163" s="1030" t="str">
        <f>'t1'!B161</f>
        <v>TD0S02</v>
      </c>
      <c r="C163" s="2275">
        <f>IF(ISERROR(VLOOKUP($B163,IN_T11!$B$2:$AB$3000,2,FALSE))=TRUE,"",VLOOKUP($B163,IN_T11!$B$2:$AB$3000,2,FALSE))</f>
        <v>0</v>
      </c>
      <c r="D163" s="2276">
        <f>IF(ISERROR(VLOOKUP($B163,IN_T11!$B$2:$AB$3000,3,FALSE))=TRUE,"",VLOOKUP($B163,IN_T11!$B$2:$AB$3000,3,FALSE))</f>
        <v>0</v>
      </c>
      <c r="E163" s="2275">
        <f>IF(ISERROR(VLOOKUP($B163,IN_T11!$B$2:$AB$3000,4,FALSE))=TRUE,"",VLOOKUP($B163,IN_T11!$B$2:$AB$3000,4,FALSE))</f>
        <v>0</v>
      </c>
      <c r="F163" s="2276">
        <f>IF(ISERROR(VLOOKUP($B163,IN_T11!$B$2:$AB$3000,5,FALSE))=TRUE,"",VLOOKUP($B163,IN_T11!$B$2:$AB$3000,5,FALSE))</f>
        <v>0</v>
      </c>
      <c r="G163" s="2277">
        <f>IF(ISERROR(VLOOKUP($B163,IN_T11!$B$2:$AB$3000,6,FALSE))=TRUE,"",VLOOKUP($B163,IN_T11!$B$2:$AB$3000,6,FALSE))</f>
        <v>0</v>
      </c>
      <c r="H163" s="2277">
        <f>IF(ISERROR(VLOOKUP($B163,IN_T11!$B$2:$AB$3000,7,FALSE))=TRUE,"",VLOOKUP($B163,IN_T11!$B$2:$AB$3000,7,FALSE))</f>
        <v>0</v>
      </c>
      <c r="I163" s="2275">
        <f>IF(ISERROR(VLOOKUP($B163,IN_T11!$B$2:$AB$3000,8,FALSE))=TRUE,"",VLOOKUP($B163,IN_T11!$B$2:$AB$3000,8,FALSE))</f>
        <v>0</v>
      </c>
      <c r="J163" s="2276">
        <f>IF(ISERROR(VLOOKUP($B163,IN_T11!$B$2:$AB$3000,9,FALSE))=TRUE,"",VLOOKUP($B163,IN_T11!$B$2:$AB$3000,9,FALSE))</f>
        <v>0</v>
      </c>
      <c r="K163" s="2275">
        <f>IF(ISERROR(VLOOKUP($B163,IN_T11!$B$2:$AB$3000,10,FALSE))=TRUE,"",VLOOKUP($B163,IN_T11!$B$2:$AB$3000,10,FALSE))</f>
        <v>0</v>
      </c>
      <c r="L163" s="2276">
        <f>IF(ISERROR(VLOOKUP($B163,IN_T11!$B$2:$AB$3000,11,FALSE))=TRUE,"",VLOOKUP($B163,IN_T11!$B$2:$AB$3000,11,FALSE))</f>
        <v>0</v>
      </c>
      <c r="M163" s="2275">
        <f>IF(ISERROR(VLOOKUP($B163,IN_T11!$B$2:$AB$3000,12,FALSE))=TRUE,"",VLOOKUP($B163,IN_T11!$B$2:$AB$3000,12,FALSE))</f>
        <v>0</v>
      </c>
      <c r="N163" s="2276">
        <f>IF(ISERROR(VLOOKUP($B163,IN_T11!$B$2:$AB$3000,13,FALSE))=TRUE,"",VLOOKUP($B163,IN_T11!$B$2:$AB$3000,13,FALSE))</f>
        <v>0</v>
      </c>
      <c r="O163" s="2278">
        <f>IF(ISERROR(VLOOKUP($B163,IN_T11!$B$2:$AB$3000,14,FALSE))=TRUE,"",VLOOKUP($B163,IN_T11!$B$2:$AB$3000,14,FALSE))</f>
        <v>0</v>
      </c>
      <c r="P163" s="2278">
        <f>IF(ISERROR(VLOOKUP($B163,IN_T11!$B$2:$AB$3000,15,FALSE))=TRUE,"",VLOOKUP($B163,IN_T11!$B$2:$AB$3000,15,FALSE))</f>
        <v>0</v>
      </c>
      <c r="Q163" s="2279">
        <f>IF(ISERROR(VLOOKUP($B163,IN_T11!$B$2:$AB$3000,16,FALSE))=TRUE,"",VLOOKUP($B163,IN_T11!$B$2:$AB$3000,16,FALSE))</f>
        <v>0</v>
      </c>
      <c r="R163" s="2278">
        <f>IF(ISERROR(VLOOKUP($B163,IN_T11!$B$2:$AB$3000,17,FALSE))=TRUE,"",VLOOKUP($B163,IN_T11!$B$2:$AB$3000,17,FALSE))</f>
        <v>0</v>
      </c>
      <c r="S163" s="2279">
        <f>IF(ISERROR(VLOOKUP($B163,IN_T11!$B$2:$AB$3000,18,FALSE))=TRUE,"",VLOOKUP($B163,IN_T11!$B$2:$AB$3000,18,FALSE))</f>
        <v>0</v>
      </c>
      <c r="T163" s="2278">
        <f>IF(ISERROR(VLOOKUP($B163,IN_T11!$B$2:$AB$3000,19,FALSE))=TRUE,"",VLOOKUP($B163,IN_T11!$B$2:$AB$3000,19,FALSE))</f>
        <v>0</v>
      </c>
      <c r="U163" s="2279">
        <f>IF(ISERROR(VLOOKUP($B163,IN_T11!$B$2:$AB$3000,20,FALSE))=TRUE,"",VLOOKUP($B163,IN_T11!$B$2:$AB$3000,20,FALSE))</f>
        <v>0</v>
      </c>
      <c r="V163" s="2278">
        <f>IF(ISERROR(VLOOKUP($B163,IN_T11!$B$2:$AB$3000,21,FALSE))=TRUE,"",VLOOKUP($B163,IN_T11!$B$2:$AB$3000,21,FALSE))</f>
        <v>0</v>
      </c>
      <c r="W163" s="1210">
        <f t="shared" si="4"/>
        <v>0</v>
      </c>
      <c r="X163" s="1211">
        <f t="shared" si="5"/>
        <v>0</v>
      </c>
      <c r="Y163" s="1185">
        <f>'t1'!M161</f>
        <v>0</v>
      </c>
    </row>
    <row r="164" spans="1:25" ht="14.25" customHeight="1" thickTop="1" thickBot="1" x14ac:dyDescent="0.3">
      <c r="A164" s="1029" t="str">
        <f>'t1'!A162</f>
        <v>Dir. Ambientale con altri incar.prof.li</v>
      </c>
      <c r="B164" s="1030" t="str">
        <f>'t1'!B162</f>
        <v>TD0A02</v>
      </c>
      <c r="C164" s="2275">
        <f>IF(ISERROR(VLOOKUP($B164,IN_T11!$B$2:$AB$3000,2,FALSE))=TRUE,"",VLOOKUP($B164,IN_T11!$B$2:$AB$3000,2,FALSE))</f>
        <v>0</v>
      </c>
      <c r="D164" s="2276">
        <f>IF(ISERROR(VLOOKUP($B164,IN_T11!$B$2:$AB$3000,3,FALSE))=TRUE,"",VLOOKUP($B164,IN_T11!$B$2:$AB$3000,3,FALSE))</f>
        <v>0</v>
      </c>
      <c r="E164" s="2275">
        <f>IF(ISERROR(VLOOKUP($B164,IN_T11!$B$2:$AB$3000,4,FALSE))=TRUE,"",VLOOKUP($B164,IN_T11!$B$2:$AB$3000,4,FALSE))</f>
        <v>0</v>
      </c>
      <c r="F164" s="2276">
        <f>IF(ISERROR(VLOOKUP($B164,IN_T11!$B$2:$AB$3000,5,FALSE))=TRUE,"",VLOOKUP($B164,IN_T11!$B$2:$AB$3000,5,FALSE))</f>
        <v>0</v>
      </c>
      <c r="G164" s="2277">
        <f>IF(ISERROR(VLOOKUP($B164,IN_T11!$B$2:$AB$3000,6,FALSE))=TRUE,"",VLOOKUP($B164,IN_T11!$B$2:$AB$3000,6,FALSE))</f>
        <v>0</v>
      </c>
      <c r="H164" s="2277">
        <f>IF(ISERROR(VLOOKUP($B164,IN_T11!$B$2:$AB$3000,7,FALSE))=TRUE,"",VLOOKUP($B164,IN_T11!$B$2:$AB$3000,7,FALSE))</f>
        <v>0</v>
      </c>
      <c r="I164" s="2275">
        <f>IF(ISERROR(VLOOKUP($B164,IN_T11!$B$2:$AB$3000,8,FALSE))=TRUE,"",VLOOKUP($B164,IN_T11!$B$2:$AB$3000,8,FALSE))</f>
        <v>0</v>
      </c>
      <c r="J164" s="2276">
        <f>IF(ISERROR(VLOOKUP($B164,IN_T11!$B$2:$AB$3000,9,FALSE))=TRUE,"",VLOOKUP($B164,IN_T11!$B$2:$AB$3000,9,FALSE))</f>
        <v>0</v>
      </c>
      <c r="K164" s="2275">
        <f>IF(ISERROR(VLOOKUP($B164,IN_T11!$B$2:$AB$3000,10,FALSE))=TRUE,"",VLOOKUP($B164,IN_T11!$B$2:$AB$3000,10,FALSE))</f>
        <v>0</v>
      </c>
      <c r="L164" s="2276">
        <f>IF(ISERROR(VLOOKUP($B164,IN_T11!$B$2:$AB$3000,11,FALSE))=TRUE,"",VLOOKUP($B164,IN_T11!$B$2:$AB$3000,11,FALSE))</f>
        <v>0</v>
      </c>
      <c r="M164" s="2275">
        <f>IF(ISERROR(VLOOKUP($B164,IN_T11!$B$2:$AB$3000,12,FALSE))=TRUE,"",VLOOKUP($B164,IN_T11!$B$2:$AB$3000,12,FALSE))</f>
        <v>0</v>
      </c>
      <c r="N164" s="2276">
        <f>IF(ISERROR(VLOOKUP($B164,IN_T11!$B$2:$AB$3000,13,FALSE))=TRUE,"",VLOOKUP($B164,IN_T11!$B$2:$AB$3000,13,FALSE))</f>
        <v>0</v>
      </c>
      <c r="O164" s="2278">
        <f>IF(ISERROR(VLOOKUP($B164,IN_T11!$B$2:$AB$3000,14,FALSE))=TRUE,"",VLOOKUP($B164,IN_T11!$B$2:$AB$3000,14,FALSE))</f>
        <v>0</v>
      </c>
      <c r="P164" s="2278">
        <f>IF(ISERROR(VLOOKUP($B164,IN_T11!$B$2:$AB$3000,15,FALSE))=TRUE,"",VLOOKUP($B164,IN_T11!$B$2:$AB$3000,15,FALSE))</f>
        <v>0</v>
      </c>
      <c r="Q164" s="2279">
        <f>IF(ISERROR(VLOOKUP($B164,IN_T11!$B$2:$AB$3000,16,FALSE))=TRUE,"",VLOOKUP($B164,IN_T11!$B$2:$AB$3000,16,FALSE))</f>
        <v>0</v>
      </c>
      <c r="R164" s="2278">
        <f>IF(ISERROR(VLOOKUP($B164,IN_T11!$B$2:$AB$3000,17,FALSE))=TRUE,"",VLOOKUP($B164,IN_T11!$B$2:$AB$3000,17,FALSE))</f>
        <v>0</v>
      </c>
      <c r="S164" s="2279">
        <f>IF(ISERROR(VLOOKUP($B164,IN_T11!$B$2:$AB$3000,18,FALSE))=TRUE,"",VLOOKUP($B164,IN_T11!$B$2:$AB$3000,18,FALSE))</f>
        <v>0</v>
      </c>
      <c r="T164" s="2278">
        <f>IF(ISERROR(VLOOKUP($B164,IN_T11!$B$2:$AB$3000,19,FALSE))=TRUE,"",VLOOKUP($B164,IN_T11!$B$2:$AB$3000,19,FALSE))</f>
        <v>0</v>
      </c>
      <c r="U164" s="2279">
        <f>IF(ISERROR(VLOOKUP($B164,IN_T11!$B$2:$AB$3000,20,FALSE))=TRUE,"",VLOOKUP($B164,IN_T11!$B$2:$AB$3000,20,FALSE))</f>
        <v>0</v>
      </c>
      <c r="V164" s="2278">
        <f>IF(ISERROR(VLOOKUP($B164,IN_T11!$B$2:$AB$3000,21,FALSE))=TRUE,"",VLOOKUP($B164,IN_T11!$B$2:$AB$3000,21,FALSE))</f>
        <v>0</v>
      </c>
      <c r="W164" s="1210">
        <f t="shared" si="4"/>
        <v>0</v>
      </c>
      <c r="X164" s="1211">
        <f t="shared" si="5"/>
        <v>0</v>
      </c>
      <c r="Y164" s="1185">
        <f>'t1'!M162</f>
        <v>0</v>
      </c>
    </row>
    <row r="165" spans="1:25" ht="14.25" customHeight="1" thickTop="1" thickBot="1" x14ac:dyDescent="0.3">
      <c r="A165" s="1029" t="str">
        <f>'t1'!A163</f>
        <v>Dir. Ambientale a t. determinato (art.15-septies dlgs 502/92)</v>
      </c>
      <c r="B165" s="1030" t="str">
        <f>'t1'!B163</f>
        <v>TD0810</v>
      </c>
      <c r="C165" s="2275">
        <f>IF(ISERROR(VLOOKUP($B165,IN_T11!$B$2:$AB$3000,2,FALSE))=TRUE,"",VLOOKUP($B165,IN_T11!$B$2:$AB$3000,2,FALSE))</f>
        <v>0</v>
      </c>
      <c r="D165" s="2276">
        <f>IF(ISERROR(VLOOKUP($B165,IN_T11!$B$2:$AB$3000,3,FALSE))=TRUE,"",VLOOKUP($B165,IN_T11!$B$2:$AB$3000,3,FALSE))</f>
        <v>0</v>
      </c>
      <c r="E165" s="2275">
        <f>IF(ISERROR(VLOOKUP($B165,IN_T11!$B$2:$AB$3000,4,FALSE))=TRUE,"",VLOOKUP($B165,IN_T11!$B$2:$AB$3000,4,FALSE))</f>
        <v>0</v>
      </c>
      <c r="F165" s="2276">
        <f>IF(ISERROR(VLOOKUP($B165,IN_T11!$B$2:$AB$3000,5,FALSE))=TRUE,"",VLOOKUP($B165,IN_T11!$B$2:$AB$3000,5,FALSE))</f>
        <v>0</v>
      </c>
      <c r="G165" s="2277">
        <f>IF(ISERROR(VLOOKUP($B165,IN_T11!$B$2:$AB$3000,6,FALSE))=TRUE,"",VLOOKUP($B165,IN_T11!$B$2:$AB$3000,6,FALSE))</f>
        <v>0</v>
      </c>
      <c r="H165" s="2277">
        <f>IF(ISERROR(VLOOKUP($B165,IN_T11!$B$2:$AB$3000,7,FALSE))=TRUE,"",VLOOKUP($B165,IN_T11!$B$2:$AB$3000,7,FALSE))</f>
        <v>0</v>
      </c>
      <c r="I165" s="2275">
        <f>IF(ISERROR(VLOOKUP($B165,IN_T11!$B$2:$AB$3000,8,FALSE))=TRUE,"",VLOOKUP($B165,IN_T11!$B$2:$AB$3000,8,FALSE))</f>
        <v>0</v>
      </c>
      <c r="J165" s="2276">
        <f>IF(ISERROR(VLOOKUP($B165,IN_T11!$B$2:$AB$3000,9,FALSE))=TRUE,"",VLOOKUP($B165,IN_T11!$B$2:$AB$3000,9,FALSE))</f>
        <v>0</v>
      </c>
      <c r="K165" s="2275">
        <f>IF(ISERROR(VLOOKUP($B165,IN_T11!$B$2:$AB$3000,10,FALSE))=TRUE,"",VLOOKUP($B165,IN_T11!$B$2:$AB$3000,10,FALSE))</f>
        <v>0</v>
      </c>
      <c r="L165" s="2276">
        <f>IF(ISERROR(VLOOKUP($B165,IN_T11!$B$2:$AB$3000,11,FALSE))=TRUE,"",VLOOKUP($B165,IN_T11!$B$2:$AB$3000,11,FALSE))</f>
        <v>0</v>
      </c>
      <c r="M165" s="2275">
        <f>IF(ISERROR(VLOOKUP($B165,IN_T11!$B$2:$AB$3000,12,FALSE))=TRUE,"",VLOOKUP($B165,IN_T11!$B$2:$AB$3000,12,FALSE))</f>
        <v>0</v>
      </c>
      <c r="N165" s="2276">
        <f>IF(ISERROR(VLOOKUP($B165,IN_T11!$B$2:$AB$3000,13,FALSE))=TRUE,"",VLOOKUP($B165,IN_T11!$B$2:$AB$3000,13,FALSE))</f>
        <v>0</v>
      </c>
      <c r="O165" s="2278">
        <f>IF(ISERROR(VLOOKUP($B165,IN_T11!$B$2:$AB$3000,14,FALSE))=TRUE,"",VLOOKUP($B165,IN_T11!$B$2:$AB$3000,14,FALSE))</f>
        <v>0</v>
      </c>
      <c r="P165" s="2278">
        <f>IF(ISERROR(VLOOKUP($B165,IN_T11!$B$2:$AB$3000,15,FALSE))=TRUE,"",VLOOKUP($B165,IN_T11!$B$2:$AB$3000,15,FALSE))</f>
        <v>0</v>
      </c>
      <c r="Q165" s="2279">
        <f>IF(ISERROR(VLOOKUP($B165,IN_T11!$B$2:$AB$3000,16,FALSE))=TRUE,"",VLOOKUP($B165,IN_T11!$B$2:$AB$3000,16,FALSE))</f>
        <v>0</v>
      </c>
      <c r="R165" s="2278">
        <f>IF(ISERROR(VLOOKUP($B165,IN_T11!$B$2:$AB$3000,17,FALSE))=TRUE,"",VLOOKUP($B165,IN_T11!$B$2:$AB$3000,17,FALSE))</f>
        <v>0</v>
      </c>
      <c r="S165" s="2279">
        <f>IF(ISERROR(VLOOKUP($B165,IN_T11!$B$2:$AB$3000,18,FALSE))=TRUE,"",VLOOKUP($B165,IN_T11!$B$2:$AB$3000,18,FALSE))</f>
        <v>0</v>
      </c>
      <c r="T165" s="2278">
        <f>IF(ISERROR(VLOOKUP($B165,IN_T11!$B$2:$AB$3000,19,FALSE))=TRUE,"",VLOOKUP($B165,IN_T11!$B$2:$AB$3000,19,FALSE))</f>
        <v>0</v>
      </c>
      <c r="U165" s="2279">
        <f>IF(ISERROR(VLOOKUP($B165,IN_T11!$B$2:$AB$3000,20,FALSE))=TRUE,"",VLOOKUP($B165,IN_T11!$B$2:$AB$3000,20,FALSE))</f>
        <v>0</v>
      </c>
      <c r="V165" s="2278">
        <f>IF(ISERROR(VLOOKUP($B165,IN_T11!$B$2:$AB$3000,21,FALSE))=TRUE,"",VLOOKUP($B165,IN_T11!$B$2:$AB$3000,21,FALSE))</f>
        <v>0</v>
      </c>
      <c r="W165" s="1210">
        <f t="shared" si="4"/>
        <v>0</v>
      </c>
      <c r="X165" s="1211">
        <f t="shared" si="5"/>
        <v>0</v>
      </c>
      <c r="Y165" s="1185">
        <f>'t1'!M163</f>
        <v>0</v>
      </c>
    </row>
    <row r="166" spans="1:25" ht="15.75" customHeight="1" thickTop="1" thickBot="1" x14ac:dyDescent="0.3">
      <c r="A166" s="1212" t="s">
        <v>623</v>
      </c>
      <c r="B166" s="1213"/>
      <c r="C166" s="1214">
        <f>SUM(C9:C165)</f>
        <v>14684</v>
      </c>
      <c r="D166" s="1215">
        <f t="shared" ref="D166:X166" si="6">SUM(D9:D165)</f>
        <v>31476</v>
      </c>
      <c r="E166" s="1214">
        <f t="shared" si="6"/>
        <v>5045</v>
      </c>
      <c r="F166" s="1215">
        <f t="shared" si="6"/>
        <v>14715</v>
      </c>
      <c r="G166" s="1214">
        <f t="shared" si="6"/>
        <v>347</v>
      </c>
      <c r="H166" s="1215">
        <f t="shared" si="6"/>
        <v>2452</v>
      </c>
      <c r="I166" s="1214">
        <f t="shared" si="6"/>
        <v>995</v>
      </c>
      <c r="J166" s="1215">
        <f t="shared" si="6"/>
        <v>2496</v>
      </c>
      <c r="K166" s="1214">
        <f t="shared" si="6"/>
        <v>154</v>
      </c>
      <c r="L166" s="1215">
        <f t="shared" si="6"/>
        <v>7474</v>
      </c>
      <c r="M166" s="1214">
        <f t="shared" si="6"/>
        <v>1242</v>
      </c>
      <c r="N166" s="1215">
        <f t="shared" si="6"/>
        <v>2732</v>
      </c>
      <c r="O166" s="1215">
        <f>SUM(O9:O165)</f>
        <v>102</v>
      </c>
      <c r="P166" s="1215">
        <f>SUM(P9:P165)</f>
        <v>1039</v>
      </c>
      <c r="Q166" s="1214">
        <f t="shared" si="6"/>
        <v>6</v>
      </c>
      <c r="R166" s="1215">
        <f t="shared" si="6"/>
        <v>3</v>
      </c>
      <c r="S166" s="1214">
        <f t="shared" si="6"/>
        <v>281</v>
      </c>
      <c r="T166" s="1215">
        <f t="shared" si="6"/>
        <v>988</v>
      </c>
      <c r="U166" s="1214">
        <f t="shared" si="6"/>
        <v>112</v>
      </c>
      <c r="V166" s="1215">
        <f t="shared" si="6"/>
        <v>106</v>
      </c>
      <c r="W166" s="1214">
        <f t="shared" si="6"/>
        <v>22968</v>
      </c>
      <c r="X166" s="1215">
        <f t="shared" si="6"/>
        <v>63481</v>
      </c>
    </row>
    <row r="167" spans="1:25" ht="12.75" customHeight="1" x14ac:dyDescent="0.25">
      <c r="A167" s="2889" t="s">
        <v>624</v>
      </c>
      <c r="B167" s="2889"/>
      <c r="C167" s="2889"/>
      <c r="D167" s="2889"/>
      <c r="E167" s="2889"/>
      <c r="F167" s="2889"/>
      <c r="G167" s="2889"/>
      <c r="H167" s="2889"/>
      <c r="I167" s="2889"/>
      <c r="J167" s="2889"/>
      <c r="K167" s="2889"/>
      <c r="L167" s="2889"/>
      <c r="M167" s="2889"/>
      <c r="N167" s="2889"/>
      <c r="O167" s="2889"/>
      <c r="P167" s="2889"/>
      <c r="Q167" s="2889"/>
      <c r="R167" s="2889"/>
      <c r="S167" s="2889"/>
      <c r="T167" s="2889"/>
      <c r="U167" s="2889"/>
      <c r="V167" s="2889"/>
      <c r="W167" s="2889"/>
      <c r="X167" s="2889"/>
    </row>
    <row r="168" spans="1:25" ht="12.75" customHeight="1" x14ac:dyDescent="0.25">
      <c r="A168" s="937" t="s">
        <v>2877</v>
      </c>
      <c r="B168" s="971"/>
      <c r="C168" s="937"/>
      <c r="D168" s="937"/>
      <c r="E168" s="937"/>
      <c r="F168" s="937"/>
      <c r="G168" s="1078"/>
      <c r="H168" s="1078"/>
      <c r="I168" s="937"/>
      <c r="J168" s="937"/>
      <c r="K168" s="937"/>
      <c r="L168" s="937"/>
      <c r="M168" s="937"/>
      <c r="N168" s="937"/>
      <c r="O168" s="937"/>
      <c r="P168" s="937"/>
    </row>
    <row r="169" spans="1:25" ht="12.75" customHeight="1" x14ac:dyDescent="0.25">
      <c r="A169" s="2834" t="s">
        <v>2880</v>
      </c>
      <c r="B169" s="2834"/>
      <c r="C169" s="2834"/>
      <c r="D169" s="2834"/>
      <c r="E169" s="2834"/>
      <c r="F169" s="2834"/>
      <c r="G169" s="2834"/>
      <c r="H169" s="2834"/>
      <c r="I169" s="2834"/>
      <c r="J169" s="2834"/>
      <c r="K169" s="2834"/>
      <c r="L169" s="2834"/>
      <c r="M169" s="2834"/>
      <c r="N169" s="2834"/>
      <c r="O169" s="2834"/>
      <c r="P169" s="2834"/>
      <c r="Q169" s="2834"/>
      <c r="R169" s="2834"/>
      <c r="S169" s="2834"/>
      <c r="T169" s="2834"/>
      <c r="U169" s="2834"/>
      <c r="V169" s="2834"/>
      <c r="W169" s="2834"/>
      <c r="X169" s="2834"/>
    </row>
    <row r="170" spans="1:25" ht="12.75" customHeight="1" x14ac:dyDescent="0.25">
      <c r="A170" s="937" t="s">
        <v>627</v>
      </c>
      <c r="B170" s="971"/>
      <c r="C170" s="937"/>
      <c r="D170" s="937"/>
      <c r="E170" s="937"/>
      <c r="F170" s="937"/>
      <c r="G170" s="1078"/>
      <c r="H170" s="1078"/>
      <c r="I170" s="937"/>
      <c r="J170" s="937"/>
      <c r="K170" s="937"/>
      <c r="L170" s="937"/>
      <c r="M170" s="937"/>
      <c r="N170" s="937"/>
      <c r="O170" s="937"/>
      <c r="P170" s="937"/>
    </row>
  </sheetData>
  <sheetProtection password="8611" sheet="1" selectLockedCells="1"/>
  <mergeCells count="28">
    <mergeCell ref="U4:V4"/>
    <mergeCell ref="W4:X4"/>
    <mergeCell ref="O4:P4"/>
    <mergeCell ref="O5:P5"/>
    <mergeCell ref="K5:L5"/>
    <mergeCell ref="M5:N5"/>
    <mergeCell ref="S4:T4"/>
    <mergeCell ref="Q5:R5"/>
    <mergeCell ref="S5:T5"/>
    <mergeCell ref="U5:V5"/>
    <mergeCell ref="W5:X5"/>
    <mergeCell ref="A1:F1"/>
    <mergeCell ref="N1:Q1"/>
    <mergeCell ref="K2:L2"/>
    <mergeCell ref="N2:Q2"/>
    <mergeCell ref="C4:D4"/>
    <mergeCell ref="E4:F4"/>
    <mergeCell ref="K4:L4"/>
    <mergeCell ref="M4:N4"/>
    <mergeCell ref="Q4:R4"/>
    <mergeCell ref="G4:H4"/>
    <mergeCell ref="I4:J4"/>
    <mergeCell ref="A167:X167"/>
    <mergeCell ref="A169:X169"/>
    <mergeCell ref="C5:D5"/>
    <mergeCell ref="E5:F5"/>
    <mergeCell ref="G5:H5"/>
    <mergeCell ref="I5:J5"/>
  </mergeCells>
  <conditionalFormatting sqref="A9:X165">
    <cfRule type="expression" dxfId="103" priority="2" stopIfTrue="1">
      <formula>$Y9&gt;0</formula>
    </cfRule>
  </conditionalFormatting>
  <conditionalFormatting sqref="C9:V160">
    <cfRule type="expression" dxfId="102" priority="1" stopIfTrue="1">
      <formula>$Y9&gt;0</formula>
    </cfRule>
  </conditionalFormatting>
  <printOptions horizontalCentered="1" verticalCentered="1"/>
  <pageMargins left="0.19685039370078741" right="0" top="0.19685039370078741" bottom="0.15748031496062992" header="0.15748031496062992" footer="0.19685039370078741"/>
  <pageSetup paperSize="9" scale="62" fitToHeight="5" orientation="landscape"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2">
    <tabColor rgb="FF92D050"/>
  </sheetPr>
  <dimension ref="A1:X158"/>
  <sheetViews>
    <sheetView topLeftCell="C121" workbookViewId="0">
      <selection activeCell="N11" sqref="N11"/>
    </sheetView>
  </sheetViews>
  <sheetFormatPr defaultRowHeight="12.9" x14ac:dyDescent="0.35"/>
  <cols>
    <col min="1" max="1" width="50.3046875" bestFit="1" customWidth="1"/>
    <col min="2" max="2" width="10.84375" bestFit="1" customWidth="1"/>
  </cols>
  <sheetData>
    <row r="1" spans="1:24" x14ac:dyDescent="0.35">
      <c r="A1" s="1" t="s">
        <v>1883</v>
      </c>
      <c r="B1" s="1" t="s">
        <v>1884</v>
      </c>
      <c r="C1" s="1" t="s">
        <v>3141</v>
      </c>
      <c r="D1" s="1" t="s">
        <v>3142</v>
      </c>
      <c r="E1" s="1" t="s">
        <v>3143</v>
      </c>
      <c r="F1" s="1" t="s">
        <v>3144</v>
      </c>
      <c r="G1" s="1" t="s">
        <v>3145</v>
      </c>
      <c r="H1" s="1" t="s">
        <v>3146</v>
      </c>
      <c r="I1" s="1" t="s">
        <v>3147</v>
      </c>
      <c r="J1" s="1" t="s">
        <v>3148</v>
      </c>
      <c r="K1" s="1" t="s">
        <v>3149</v>
      </c>
      <c r="L1" s="1" t="s">
        <v>3150</v>
      </c>
      <c r="M1" s="1" t="s">
        <v>3151</v>
      </c>
      <c r="N1" s="1" t="s">
        <v>3152</v>
      </c>
      <c r="O1" s="1" t="s">
        <v>3153</v>
      </c>
      <c r="P1" s="1" t="s">
        <v>3154</v>
      </c>
      <c r="Q1" s="1" t="s">
        <v>3155</v>
      </c>
      <c r="R1" s="1" t="s">
        <v>3156</v>
      </c>
      <c r="S1" s="1" t="s">
        <v>3157</v>
      </c>
      <c r="T1" s="1" t="s">
        <v>3158</v>
      </c>
      <c r="U1" s="1" t="s">
        <v>3159</v>
      </c>
      <c r="V1" s="1" t="s">
        <v>3160</v>
      </c>
      <c r="W1" s="1" t="s">
        <v>2930</v>
      </c>
      <c r="X1" s="1" t="s">
        <v>2931</v>
      </c>
    </row>
    <row r="2" spans="1:24" x14ac:dyDescent="0.35">
      <c r="A2" s="1" t="s">
        <v>287</v>
      </c>
      <c r="B2" s="1" t="s">
        <v>288</v>
      </c>
      <c r="C2" s="1">
        <v>0</v>
      </c>
      <c r="D2" s="1">
        <v>0</v>
      </c>
      <c r="E2" s="1">
        <v>0</v>
      </c>
      <c r="F2" s="1">
        <v>0</v>
      </c>
      <c r="G2" s="1">
        <v>0</v>
      </c>
      <c r="H2" s="1">
        <v>0</v>
      </c>
      <c r="I2" s="1">
        <v>0</v>
      </c>
      <c r="J2" s="1">
        <v>0</v>
      </c>
      <c r="K2" s="1">
        <v>0</v>
      </c>
      <c r="L2" s="1">
        <v>0</v>
      </c>
      <c r="M2" s="1">
        <v>0</v>
      </c>
      <c r="N2" s="1">
        <v>0</v>
      </c>
      <c r="O2" s="1">
        <v>0</v>
      </c>
      <c r="P2" s="1">
        <v>0</v>
      </c>
      <c r="Q2" s="1">
        <v>0</v>
      </c>
      <c r="R2" s="1">
        <v>0</v>
      </c>
      <c r="S2" s="1">
        <v>0</v>
      </c>
      <c r="T2" s="1">
        <v>0</v>
      </c>
      <c r="U2" s="1">
        <v>0</v>
      </c>
      <c r="V2" s="1">
        <v>0</v>
      </c>
      <c r="W2" s="1">
        <v>0</v>
      </c>
      <c r="X2" s="1">
        <v>0</v>
      </c>
    </row>
    <row r="3" spans="1:24" x14ac:dyDescent="0.35">
      <c r="A3" s="1" t="s">
        <v>291</v>
      </c>
      <c r="B3" s="1" t="s">
        <v>292</v>
      </c>
      <c r="C3" s="1">
        <v>0</v>
      </c>
      <c r="D3" s="1">
        <v>0</v>
      </c>
      <c r="E3" s="1">
        <v>0</v>
      </c>
      <c r="F3" s="1">
        <v>0</v>
      </c>
      <c r="G3" s="1">
        <v>0</v>
      </c>
      <c r="H3" s="1">
        <v>0</v>
      </c>
      <c r="I3" s="1">
        <v>0</v>
      </c>
      <c r="J3" s="1">
        <v>0</v>
      </c>
      <c r="K3" s="1">
        <v>0</v>
      </c>
      <c r="L3" s="1">
        <v>0</v>
      </c>
      <c r="M3" s="1">
        <v>0</v>
      </c>
      <c r="N3" s="1">
        <v>0</v>
      </c>
      <c r="O3" s="1">
        <v>0</v>
      </c>
      <c r="P3" s="1">
        <v>0</v>
      </c>
      <c r="Q3" s="1">
        <v>0</v>
      </c>
      <c r="R3" s="1">
        <v>0</v>
      </c>
      <c r="S3" s="1">
        <v>0</v>
      </c>
      <c r="T3" s="1">
        <v>0</v>
      </c>
      <c r="U3" s="1">
        <v>0</v>
      </c>
      <c r="V3" s="1">
        <v>0</v>
      </c>
      <c r="W3" s="1">
        <v>0</v>
      </c>
      <c r="X3" s="1">
        <v>0</v>
      </c>
    </row>
    <row r="4" spans="1:24" x14ac:dyDescent="0.35">
      <c r="A4" s="1" t="s">
        <v>293</v>
      </c>
      <c r="B4" s="1" t="s">
        <v>294</v>
      </c>
      <c r="C4" s="1">
        <v>0</v>
      </c>
      <c r="D4" s="1">
        <v>0</v>
      </c>
      <c r="E4" s="1">
        <v>0</v>
      </c>
      <c r="F4" s="1">
        <v>0</v>
      </c>
      <c r="G4" s="1">
        <v>0</v>
      </c>
      <c r="H4" s="1">
        <v>0</v>
      </c>
      <c r="I4" s="1">
        <v>0</v>
      </c>
      <c r="J4" s="1">
        <v>0</v>
      </c>
      <c r="K4" s="1">
        <v>0</v>
      </c>
      <c r="L4" s="1">
        <v>0</v>
      </c>
      <c r="M4" s="1">
        <v>0</v>
      </c>
      <c r="N4" s="1">
        <v>0</v>
      </c>
      <c r="O4" s="1">
        <v>0</v>
      </c>
      <c r="P4" s="1">
        <v>0</v>
      </c>
      <c r="Q4" s="1">
        <v>0</v>
      </c>
      <c r="R4" s="1">
        <v>0</v>
      </c>
      <c r="S4" s="1">
        <v>0</v>
      </c>
      <c r="T4" s="1">
        <v>0</v>
      </c>
      <c r="U4" s="1">
        <v>0</v>
      </c>
      <c r="V4" s="1">
        <v>0</v>
      </c>
      <c r="W4" s="1">
        <v>0</v>
      </c>
      <c r="X4" s="1">
        <v>0</v>
      </c>
    </row>
    <row r="5" spans="1:24" x14ac:dyDescent="0.35">
      <c r="A5" s="1" t="s">
        <v>295</v>
      </c>
      <c r="B5" s="1" t="s">
        <v>296</v>
      </c>
      <c r="C5" s="1">
        <v>0</v>
      </c>
      <c r="D5" s="1">
        <v>0</v>
      </c>
      <c r="E5" s="1">
        <v>0</v>
      </c>
      <c r="F5" s="1">
        <v>0</v>
      </c>
      <c r="G5" s="1">
        <v>0</v>
      </c>
      <c r="H5" s="1">
        <v>0</v>
      </c>
      <c r="I5" s="1">
        <v>0</v>
      </c>
      <c r="J5" s="1">
        <v>0</v>
      </c>
      <c r="K5" s="1">
        <v>0</v>
      </c>
      <c r="L5" s="1">
        <v>0</v>
      </c>
      <c r="M5" s="1">
        <v>0</v>
      </c>
      <c r="N5" s="1">
        <v>0</v>
      </c>
      <c r="O5" s="1">
        <v>0</v>
      </c>
      <c r="P5" s="1">
        <v>0</v>
      </c>
      <c r="Q5" s="1">
        <v>0</v>
      </c>
      <c r="R5" s="1">
        <v>0</v>
      </c>
      <c r="S5" s="1">
        <v>0</v>
      </c>
      <c r="T5" s="1">
        <v>0</v>
      </c>
      <c r="U5" s="1">
        <v>0</v>
      </c>
      <c r="V5" s="1">
        <v>0</v>
      </c>
      <c r="W5" s="1">
        <v>0</v>
      </c>
      <c r="X5" s="1">
        <v>0</v>
      </c>
    </row>
    <row r="6" spans="1:24" x14ac:dyDescent="0.35">
      <c r="A6" s="1" t="s">
        <v>297</v>
      </c>
      <c r="B6" s="1" t="s">
        <v>298</v>
      </c>
      <c r="C6" s="1">
        <v>0</v>
      </c>
      <c r="D6" s="1">
        <v>0</v>
      </c>
      <c r="E6" s="1">
        <v>0</v>
      </c>
      <c r="F6" s="1">
        <v>0</v>
      </c>
      <c r="G6" s="1">
        <v>0</v>
      </c>
      <c r="H6" s="1">
        <v>0</v>
      </c>
      <c r="I6" s="1">
        <v>0</v>
      </c>
      <c r="J6" s="1">
        <v>0</v>
      </c>
      <c r="K6" s="1">
        <v>0</v>
      </c>
      <c r="L6" s="1">
        <v>0</v>
      </c>
      <c r="M6" s="1">
        <v>0</v>
      </c>
      <c r="N6" s="1">
        <v>0</v>
      </c>
      <c r="O6" s="1">
        <v>0</v>
      </c>
      <c r="P6" s="1">
        <v>0</v>
      </c>
      <c r="Q6" s="1">
        <v>0</v>
      </c>
      <c r="R6" s="1">
        <v>0</v>
      </c>
      <c r="S6" s="1">
        <v>0</v>
      </c>
      <c r="T6" s="1">
        <v>0</v>
      </c>
      <c r="U6" s="1">
        <v>0</v>
      </c>
      <c r="V6" s="1">
        <v>0</v>
      </c>
      <c r="W6" s="1">
        <v>0</v>
      </c>
      <c r="X6" s="1">
        <v>0</v>
      </c>
    </row>
    <row r="7" spans="1:24" x14ac:dyDescent="0.35">
      <c r="A7" s="1" t="s">
        <v>301</v>
      </c>
      <c r="B7" s="1" t="s">
        <v>302</v>
      </c>
      <c r="C7" s="1">
        <v>0</v>
      </c>
      <c r="D7" s="1">
        <v>0</v>
      </c>
      <c r="E7" s="1">
        <v>0</v>
      </c>
      <c r="F7" s="1">
        <v>0</v>
      </c>
      <c r="G7" s="1">
        <v>0</v>
      </c>
      <c r="H7" s="1">
        <v>0</v>
      </c>
      <c r="I7" s="1">
        <v>0</v>
      </c>
      <c r="J7" s="1">
        <v>0</v>
      </c>
      <c r="K7" s="1">
        <v>0</v>
      </c>
      <c r="L7" s="1">
        <v>0</v>
      </c>
      <c r="M7" s="1">
        <v>0</v>
      </c>
      <c r="N7" s="1">
        <v>0</v>
      </c>
      <c r="O7" s="1">
        <v>0</v>
      </c>
      <c r="P7" s="1">
        <v>0</v>
      </c>
      <c r="Q7" s="1">
        <v>0</v>
      </c>
      <c r="R7" s="1">
        <v>0</v>
      </c>
      <c r="S7" s="1">
        <v>0</v>
      </c>
      <c r="T7" s="1">
        <v>0</v>
      </c>
      <c r="U7" s="1">
        <v>0</v>
      </c>
      <c r="V7" s="1">
        <v>0</v>
      </c>
      <c r="W7" s="1">
        <v>0</v>
      </c>
      <c r="X7" s="1">
        <v>0</v>
      </c>
    </row>
    <row r="8" spans="1:24" x14ac:dyDescent="0.35">
      <c r="A8" s="1" t="s">
        <v>303</v>
      </c>
      <c r="B8" s="1" t="s">
        <v>304</v>
      </c>
      <c r="C8" s="1">
        <v>0</v>
      </c>
      <c r="D8" s="1">
        <v>0</v>
      </c>
      <c r="E8" s="1">
        <v>0</v>
      </c>
      <c r="F8" s="1">
        <v>0</v>
      </c>
      <c r="G8" s="1">
        <v>0</v>
      </c>
      <c r="H8" s="1">
        <v>0</v>
      </c>
      <c r="I8" s="1">
        <v>0</v>
      </c>
      <c r="J8" s="1">
        <v>0</v>
      </c>
      <c r="K8" s="1">
        <v>0</v>
      </c>
      <c r="L8" s="1">
        <v>0</v>
      </c>
      <c r="M8" s="1">
        <v>0</v>
      </c>
      <c r="N8" s="1">
        <v>0</v>
      </c>
      <c r="O8" s="1">
        <v>0</v>
      </c>
      <c r="P8" s="1">
        <v>0</v>
      </c>
      <c r="Q8" s="1">
        <v>0</v>
      </c>
      <c r="R8" s="1">
        <v>0</v>
      </c>
      <c r="S8" s="1">
        <v>0</v>
      </c>
      <c r="T8" s="1">
        <v>0</v>
      </c>
      <c r="U8" s="1">
        <v>0</v>
      </c>
      <c r="V8" s="1">
        <v>0</v>
      </c>
      <c r="W8" s="1">
        <v>0</v>
      </c>
      <c r="X8" s="1">
        <v>0</v>
      </c>
    </row>
    <row r="9" spans="1:24" x14ac:dyDescent="0.35">
      <c r="A9" s="1" t="s">
        <v>305</v>
      </c>
      <c r="B9" s="1" t="s">
        <v>306</v>
      </c>
      <c r="C9" s="1">
        <v>0</v>
      </c>
      <c r="D9" s="1">
        <v>0</v>
      </c>
      <c r="E9" s="1">
        <v>0</v>
      </c>
      <c r="F9" s="1">
        <v>0</v>
      </c>
      <c r="G9" s="1">
        <v>0</v>
      </c>
      <c r="H9" s="1">
        <v>0</v>
      </c>
      <c r="I9" s="1">
        <v>0</v>
      </c>
      <c r="J9" s="1">
        <v>0</v>
      </c>
      <c r="K9" s="1">
        <v>0</v>
      </c>
      <c r="L9" s="1">
        <v>0</v>
      </c>
      <c r="M9" s="1">
        <v>0</v>
      </c>
      <c r="N9" s="1">
        <v>0</v>
      </c>
      <c r="O9" s="1">
        <v>0</v>
      </c>
      <c r="P9" s="1">
        <v>0</v>
      </c>
      <c r="Q9" s="1">
        <v>0</v>
      </c>
      <c r="R9" s="1">
        <v>0</v>
      </c>
      <c r="S9" s="1">
        <v>0</v>
      </c>
      <c r="T9" s="1">
        <v>0</v>
      </c>
      <c r="U9" s="1">
        <v>0</v>
      </c>
      <c r="V9" s="1">
        <v>0</v>
      </c>
      <c r="W9" s="1">
        <v>0</v>
      </c>
      <c r="X9" s="1">
        <v>0</v>
      </c>
    </row>
    <row r="10" spans="1:24" x14ac:dyDescent="0.35">
      <c r="A10" s="1" t="s">
        <v>307</v>
      </c>
      <c r="B10" s="1" t="s">
        <v>308</v>
      </c>
      <c r="C10" s="1">
        <v>0</v>
      </c>
      <c r="D10" s="1">
        <v>0</v>
      </c>
      <c r="E10" s="1">
        <v>0</v>
      </c>
      <c r="F10" s="1">
        <v>0</v>
      </c>
      <c r="G10" s="1">
        <v>0</v>
      </c>
      <c r="H10" s="1">
        <v>0</v>
      </c>
      <c r="I10" s="1">
        <v>0</v>
      </c>
      <c r="J10" s="1">
        <v>0</v>
      </c>
      <c r="K10" s="1">
        <v>0</v>
      </c>
      <c r="L10" s="1">
        <v>0</v>
      </c>
      <c r="M10" s="1">
        <v>0</v>
      </c>
      <c r="N10" s="1">
        <v>0</v>
      </c>
      <c r="O10" s="1">
        <v>0</v>
      </c>
      <c r="P10" s="1">
        <v>0</v>
      </c>
      <c r="Q10" s="1">
        <v>0</v>
      </c>
      <c r="R10" s="1">
        <v>0</v>
      </c>
      <c r="S10" s="1">
        <v>0</v>
      </c>
      <c r="T10" s="1">
        <v>0</v>
      </c>
      <c r="U10" s="1">
        <v>0</v>
      </c>
      <c r="V10" s="1">
        <v>0</v>
      </c>
      <c r="W10" s="1">
        <v>0</v>
      </c>
      <c r="X10" s="1">
        <v>0</v>
      </c>
    </row>
    <row r="11" spans="1:24" x14ac:dyDescent="0.35">
      <c r="A11" s="1" t="s">
        <v>309</v>
      </c>
      <c r="B11" s="1" t="s">
        <v>310</v>
      </c>
      <c r="C11" s="1">
        <v>0</v>
      </c>
      <c r="D11" s="1">
        <v>0</v>
      </c>
      <c r="E11" s="1">
        <v>0</v>
      </c>
      <c r="F11" s="1">
        <v>0</v>
      </c>
      <c r="G11" s="1">
        <v>0</v>
      </c>
      <c r="H11" s="1">
        <v>0</v>
      </c>
      <c r="I11" s="1">
        <v>0</v>
      </c>
      <c r="J11" s="1">
        <v>0</v>
      </c>
      <c r="K11" s="1">
        <v>0</v>
      </c>
      <c r="L11" s="1">
        <v>0</v>
      </c>
      <c r="M11" s="1">
        <v>0</v>
      </c>
      <c r="N11" s="1">
        <v>0</v>
      </c>
      <c r="O11" s="1">
        <v>0</v>
      </c>
      <c r="P11" s="1">
        <v>0</v>
      </c>
      <c r="Q11" s="1">
        <v>0</v>
      </c>
      <c r="R11" s="1">
        <v>0</v>
      </c>
      <c r="S11" s="1">
        <v>0</v>
      </c>
      <c r="T11" s="1">
        <v>0</v>
      </c>
      <c r="U11" s="1">
        <v>0</v>
      </c>
      <c r="V11" s="1">
        <v>0</v>
      </c>
      <c r="W11" s="1">
        <v>0</v>
      </c>
      <c r="X11" s="1">
        <v>0</v>
      </c>
    </row>
    <row r="12" spans="1:24" x14ac:dyDescent="0.35">
      <c r="A12" s="1" t="s">
        <v>311</v>
      </c>
      <c r="B12" s="1" t="s">
        <v>312</v>
      </c>
      <c r="C12" s="1">
        <v>0</v>
      </c>
      <c r="D12" s="1">
        <v>0</v>
      </c>
      <c r="E12" s="1">
        <v>0</v>
      </c>
      <c r="F12" s="1">
        <v>0</v>
      </c>
      <c r="G12" s="1">
        <v>0</v>
      </c>
      <c r="H12" s="1">
        <v>0</v>
      </c>
      <c r="I12" s="1">
        <v>0</v>
      </c>
      <c r="J12" s="1">
        <v>0</v>
      </c>
      <c r="K12" s="1">
        <v>0</v>
      </c>
      <c r="L12" s="1">
        <v>0</v>
      </c>
      <c r="M12" s="1">
        <v>0</v>
      </c>
      <c r="N12" s="1">
        <v>0</v>
      </c>
      <c r="O12" s="1">
        <v>0</v>
      </c>
      <c r="P12" s="1">
        <v>0</v>
      </c>
      <c r="Q12" s="1">
        <v>0</v>
      </c>
      <c r="R12" s="1">
        <v>0</v>
      </c>
      <c r="S12" s="1">
        <v>0</v>
      </c>
      <c r="T12" s="1">
        <v>0</v>
      </c>
      <c r="U12" s="1">
        <v>0</v>
      </c>
      <c r="V12" s="1">
        <v>0</v>
      </c>
      <c r="W12" s="1">
        <v>0</v>
      </c>
      <c r="X12" s="1">
        <v>0</v>
      </c>
    </row>
    <row r="13" spans="1:24" x14ac:dyDescent="0.35">
      <c r="A13" s="1" t="s">
        <v>313</v>
      </c>
      <c r="B13" s="1" t="s">
        <v>314</v>
      </c>
      <c r="C13" s="1">
        <v>0</v>
      </c>
      <c r="D13" s="1">
        <v>0</v>
      </c>
      <c r="E13" s="1">
        <v>0</v>
      </c>
      <c r="F13" s="1">
        <v>0</v>
      </c>
      <c r="G13" s="1">
        <v>0</v>
      </c>
      <c r="H13" s="1">
        <v>0</v>
      </c>
      <c r="I13" s="1">
        <v>0</v>
      </c>
      <c r="J13" s="1">
        <v>0</v>
      </c>
      <c r="K13" s="1">
        <v>0</v>
      </c>
      <c r="L13" s="1">
        <v>0</v>
      </c>
      <c r="M13" s="1">
        <v>0</v>
      </c>
      <c r="N13" s="1">
        <v>0</v>
      </c>
      <c r="O13" s="1">
        <v>0</v>
      </c>
      <c r="P13" s="1">
        <v>0</v>
      </c>
      <c r="Q13" s="1">
        <v>0</v>
      </c>
      <c r="R13" s="1">
        <v>0</v>
      </c>
      <c r="S13" s="1">
        <v>0</v>
      </c>
      <c r="T13" s="1">
        <v>0</v>
      </c>
      <c r="U13" s="1">
        <v>0</v>
      </c>
      <c r="V13" s="1">
        <v>0</v>
      </c>
      <c r="W13" s="1">
        <v>0</v>
      </c>
      <c r="X13" s="1">
        <v>0</v>
      </c>
    </row>
    <row r="14" spans="1:24" x14ac:dyDescent="0.35">
      <c r="A14" s="1" t="s">
        <v>316</v>
      </c>
      <c r="B14" s="1" t="s">
        <v>317</v>
      </c>
      <c r="C14" s="1">
        <v>0</v>
      </c>
      <c r="D14" s="1">
        <v>0</v>
      </c>
      <c r="E14" s="1">
        <v>0</v>
      </c>
      <c r="F14" s="1">
        <v>0</v>
      </c>
      <c r="G14" s="1">
        <v>0</v>
      </c>
      <c r="H14" s="1">
        <v>0</v>
      </c>
      <c r="I14" s="1">
        <v>0</v>
      </c>
      <c r="J14" s="1">
        <v>0</v>
      </c>
      <c r="K14" s="1">
        <v>0</v>
      </c>
      <c r="L14" s="1">
        <v>0</v>
      </c>
      <c r="M14" s="1">
        <v>0</v>
      </c>
      <c r="N14" s="1">
        <v>0</v>
      </c>
      <c r="O14" s="1">
        <v>0</v>
      </c>
      <c r="P14" s="1">
        <v>0</v>
      </c>
      <c r="Q14" s="1">
        <v>0</v>
      </c>
      <c r="R14" s="1">
        <v>0</v>
      </c>
      <c r="S14" s="1">
        <v>0</v>
      </c>
      <c r="T14" s="1">
        <v>0</v>
      </c>
      <c r="U14" s="1">
        <v>0</v>
      </c>
      <c r="V14" s="1">
        <v>0</v>
      </c>
      <c r="W14" s="1">
        <v>0</v>
      </c>
      <c r="X14" s="1">
        <v>0</v>
      </c>
    </row>
    <row r="15" spans="1:24" x14ac:dyDescent="0.35">
      <c r="A15" s="1" t="s">
        <v>318</v>
      </c>
      <c r="B15" s="1" t="s">
        <v>319</v>
      </c>
      <c r="C15" s="1">
        <v>0</v>
      </c>
      <c r="D15" s="1">
        <v>0</v>
      </c>
      <c r="E15" s="1">
        <v>0</v>
      </c>
      <c r="F15" s="1">
        <v>0</v>
      </c>
      <c r="G15" s="1">
        <v>0</v>
      </c>
      <c r="H15" s="1">
        <v>0</v>
      </c>
      <c r="I15" s="1">
        <v>0</v>
      </c>
      <c r="J15" s="1">
        <v>0</v>
      </c>
      <c r="K15" s="1">
        <v>0</v>
      </c>
      <c r="L15" s="1">
        <v>0</v>
      </c>
      <c r="M15" s="1">
        <v>0</v>
      </c>
      <c r="N15" s="1">
        <v>0</v>
      </c>
      <c r="O15" s="1">
        <v>0</v>
      </c>
      <c r="P15" s="1">
        <v>0</v>
      </c>
      <c r="Q15" s="1">
        <v>0</v>
      </c>
      <c r="R15" s="1">
        <v>0</v>
      </c>
      <c r="S15" s="1">
        <v>0</v>
      </c>
      <c r="T15" s="1">
        <v>0</v>
      </c>
      <c r="U15" s="1">
        <v>0</v>
      </c>
      <c r="V15" s="1">
        <v>0</v>
      </c>
      <c r="W15" s="1">
        <v>0</v>
      </c>
      <c r="X15" s="1">
        <v>0</v>
      </c>
    </row>
    <row r="16" spans="1:24" x14ac:dyDescent="0.35">
      <c r="A16" s="1" t="s">
        <v>320</v>
      </c>
      <c r="B16" s="1" t="s">
        <v>321</v>
      </c>
      <c r="C16" s="1">
        <v>0</v>
      </c>
      <c r="D16" s="1">
        <v>0</v>
      </c>
      <c r="E16" s="1">
        <v>0</v>
      </c>
      <c r="F16" s="1">
        <v>0</v>
      </c>
      <c r="G16" s="1">
        <v>0</v>
      </c>
      <c r="H16" s="1">
        <v>0</v>
      </c>
      <c r="I16" s="1">
        <v>0</v>
      </c>
      <c r="J16" s="1">
        <v>0</v>
      </c>
      <c r="K16" s="1">
        <v>0</v>
      </c>
      <c r="L16" s="1">
        <v>0</v>
      </c>
      <c r="M16" s="1">
        <v>0</v>
      </c>
      <c r="N16" s="1">
        <v>0</v>
      </c>
      <c r="O16" s="1">
        <v>0</v>
      </c>
      <c r="P16" s="1">
        <v>0</v>
      </c>
      <c r="Q16" s="1">
        <v>0</v>
      </c>
      <c r="R16" s="1">
        <v>0</v>
      </c>
      <c r="S16" s="1">
        <v>0</v>
      </c>
      <c r="T16" s="1">
        <v>0</v>
      </c>
      <c r="U16" s="1">
        <v>0</v>
      </c>
      <c r="V16" s="1">
        <v>0</v>
      </c>
      <c r="W16" s="1">
        <v>0</v>
      </c>
      <c r="X16" s="1">
        <v>0</v>
      </c>
    </row>
    <row r="17" spans="1:24" x14ac:dyDescent="0.35">
      <c r="A17" s="1" t="s">
        <v>322</v>
      </c>
      <c r="B17" s="1" t="s">
        <v>323</v>
      </c>
      <c r="C17" s="1">
        <v>0</v>
      </c>
      <c r="D17" s="1">
        <v>0</v>
      </c>
      <c r="E17" s="1">
        <v>0</v>
      </c>
      <c r="F17" s="1">
        <v>0</v>
      </c>
      <c r="G17" s="1">
        <v>0</v>
      </c>
      <c r="H17" s="1">
        <v>0</v>
      </c>
      <c r="I17" s="1">
        <v>0</v>
      </c>
      <c r="J17" s="1">
        <v>0</v>
      </c>
      <c r="K17" s="1">
        <v>0</v>
      </c>
      <c r="L17" s="1">
        <v>0</v>
      </c>
      <c r="M17" s="1">
        <v>0</v>
      </c>
      <c r="N17" s="1">
        <v>0</v>
      </c>
      <c r="O17" s="1">
        <v>0</v>
      </c>
      <c r="P17" s="1">
        <v>0</v>
      </c>
      <c r="Q17" s="1">
        <v>0</v>
      </c>
      <c r="R17" s="1">
        <v>0</v>
      </c>
      <c r="S17" s="1">
        <v>0</v>
      </c>
      <c r="T17" s="1">
        <v>0</v>
      </c>
      <c r="U17" s="1">
        <v>0</v>
      </c>
      <c r="V17" s="1">
        <v>0</v>
      </c>
      <c r="W17" s="1">
        <v>0</v>
      </c>
      <c r="X17" s="1">
        <v>0</v>
      </c>
    </row>
    <row r="18" spans="1:24" x14ac:dyDescent="0.35">
      <c r="A18" s="1" t="s">
        <v>324</v>
      </c>
      <c r="B18" s="1" t="s">
        <v>325</v>
      </c>
      <c r="C18" s="1">
        <v>0</v>
      </c>
      <c r="D18" s="1">
        <v>0</v>
      </c>
      <c r="E18" s="1">
        <v>0</v>
      </c>
      <c r="F18" s="1">
        <v>0</v>
      </c>
      <c r="G18" s="1">
        <v>0</v>
      </c>
      <c r="H18" s="1">
        <v>0</v>
      </c>
      <c r="I18" s="1">
        <v>0</v>
      </c>
      <c r="J18" s="1">
        <v>0</v>
      </c>
      <c r="K18" s="1">
        <v>0</v>
      </c>
      <c r="L18" s="1">
        <v>0</v>
      </c>
      <c r="M18" s="1">
        <v>0</v>
      </c>
      <c r="N18" s="1">
        <v>0</v>
      </c>
      <c r="O18" s="1">
        <v>0</v>
      </c>
      <c r="P18" s="1">
        <v>0</v>
      </c>
      <c r="Q18" s="1">
        <v>0</v>
      </c>
      <c r="R18" s="1">
        <v>0</v>
      </c>
      <c r="S18" s="1">
        <v>0</v>
      </c>
      <c r="T18" s="1">
        <v>0</v>
      </c>
      <c r="U18" s="1">
        <v>0</v>
      </c>
      <c r="V18" s="1">
        <v>0</v>
      </c>
      <c r="W18" s="1">
        <v>0</v>
      </c>
      <c r="X18" s="1">
        <v>0</v>
      </c>
    </row>
    <row r="19" spans="1:24" x14ac:dyDescent="0.35">
      <c r="A19" s="1" t="s">
        <v>326</v>
      </c>
      <c r="B19" s="1" t="s">
        <v>327</v>
      </c>
      <c r="C19" s="1">
        <v>0</v>
      </c>
      <c r="D19" s="1">
        <v>0</v>
      </c>
      <c r="E19" s="1">
        <v>0</v>
      </c>
      <c r="F19" s="1">
        <v>0</v>
      </c>
      <c r="G19" s="1">
        <v>0</v>
      </c>
      <c r="H19" s="1">
        <v>0</v>
      </c>
      <c r="I19" s="1">
        <v>0</v>
      </c>
      <c r="J19" s="1">
        <v>0</v>
      </c>
      <c r="K19" s="1">
        <v>0</v>
      </c>
      <c r="L19" s="1">
        <v>0</v>
      </c>
      <c r="M19" s="1">
        <v>0</v>
      </c>
      <c r="N19" s="1">
        <v>0</v>
      </c>
      <c r="O19" s="1">
        <v>0</v>
      </c>
      <c r="P19" s="1">
        <v>0</v>
      </c>
      <c r="Q19" s="1">
        <v>0</v>
      </c>
      <c r="R19" s="1">
        <v>0</v>
      </c>
      <c r="S19" s="1">
        <v>0</v>
      </c>
      <c r="T19" s="1">
        <v>0</v>
      </c>
      <c r="U19" s="1">
        <v>0</v>
      </c>
      <c r="V19" s="1">
        <v>0</v>
      </c>
      <c r="W19" s="1">
        <v>0</v>
      </c>
      <c r="X19" s="1">
        <v>0</v>
      </c>
    </row>
    <row r="20" spans="1:24" x14ac:dyDescent="0.35">
      <c r="A20" s="1" t="s">
        <v>328</v>
      </c>
      <c r="B20" s="1" t="s">
        <v>329</v>
      </c>
      <c r="C20" s="1">
        <v>0</v>
      </c>
      <c r="D20" s="1">
        <v>0</v>
      </c>
      <c r="E20" s="1">
        <v>0</v>
      </c>
      <c r="F20" s="1">
        <v>0</v>
      </c>
      <c r="G20" s="1">
        <v>0</v>
      </c>
      <c r="H20" s="1">
        <v>0</v>
      </c>
      <c r="I20" s="1">
        <v>0</v>
      </c>
      <c r="J20" s="1">
        <v>0</v>
      </c>
      <c r="K20" s="1">
        <v>0</v>
      </c>
      <c r="L20" s="1">
        <v>0</v>
      </c>
      <c r="M20" s="1">
        <v>0</v>
      </c>
      <c r="N20" s="1">
        <v>0</v>
      </c>
      <c r="O20" s="1">
        <v>0</v>
      </c>
      <c r="P20" s="1">
        <v>0</v>
      </c>
      <c r="Q20" s="1">
        <v>0</v>
      </c>
      <c r="R20" s="1">
        <v>0</v>
      </c>
      <c r="S20" s="1">
        <v>0</v>
      </c>
      <c r="T20" s="1">
        <v>0</v>
      </c>
      <c r="U20" s="1">
        <v>0</v>
      </c>
      <c r="V20" s="1">
        <v>0</v>
      </c>
      <c r="W20" s="1">
        <v>0</v>
      </c>
      <c r="X20" s="1">
        <v>0</v>
      </c>
    </row>
    <row r="21" spans="1:24" x14ac:dyDescent="0.35">
      <c r="A21" s="1" t="s">
        <v>331</v>
      </c>
      <c r="B21" s="1" t="s">
        <v>332</v>
      </c>
      <c r="C21" s="1">
        <v>0</v>
      </c>
      <c r="D21" s="1">
        <v>0</v>
      </c>
      <c r="E21" s="1">
        <v>0</v>
      </c>
      <c r="F21" s="1">
        <v>0</v>
      </c>
      <c r="G21" s="1">
        <v>0</v>
      </c>
      <c r="H21" s="1">
        <v>0</v>
      </c>
      <c r="I21" s="1">
        <v>0</v>
      </c>
      <c r="J21" s="1">
        <v>0</v>
      </c>
      <c r="K21" s="1">
        <v>0</v>
      </c>
      <c r="L21" s="1">
        <v>0</v>
      </c>
      <c r="M21" s="1">
        <v>0</v>
      </c>
      <c r="N21" s="1">
        <v>0</v>
      </c>
      <c r="O21" s="1">
        <v>0</v>
      </c>
      <c r="P21" s="1">
        <v>0</v>
      </c>
      <c r="Q21" s="1">
        <v>0</v>
      </c>
      <c r="R21" s="1">
        <v>0</v>
      </c>
      <c r="S21" s="1">
        <v>0</v>
      </c>
      <c r="T21" s="1">
        <v>0</v>
      </c>
      <c r="U21" s="1">
        <v>0</v>
      </c>
      <c r="V21" s="1">
        <v>0</v>
      </c>
      <c r="W21" s="1">
        <v>0</v>
      </c>
      <c r="X21" s="1">
        <v>0</v>
      </c>
    </row>
    <row r="22" spans="1:24" x14ac:dyDescent="0.35">
      <c r="A22" s="1" t="s">
        <v>333</v>
      </c>
      <c r="B22" s="1" t="s">
        <v>334</v>
      </c>
      <c r="C22" s="1">
        <v>0</v>
      </c>
      <c r="D22" s="1">
        <v>0</v>
      </c>
      <c r="E22" s="1">
        <v>0</v>
      </c>
      <c r="F22" s="1">
        <v>0</v>
      </c>
      <c r="G22" s="1">
        <v>0</v>
      </c>
      <c r="H22" s="1">
        <v>0</v>
      </c>
      <c r="I22" s="1">
        <v>0</v>
      </c>
      <c r="J22" s="1">
        <v>0</v>
      </c>
      <c r="K22" s="1">
        <v>0</v>
      </c>
      <c r="L22" s="1">
        <v>0</v>
      </c>
      <c r="M22" s="1">
        <v>0</v>
      </c>
      <c r="N22" s="1">
        <v>0</v>
      </c>
      <c r="O22" s="1">
        <v>0</v>
      </c>
      <c r="P22" s="1">
        <v>0</v>
      </c>
      <c r="Q22" s="1">
        <v>0</v>
      </c>
      <c r="R22" s="1">
        <v>0</v>
      </c>
      <c r="S22" s="1">
        <v>0</v>
      </c>
      <c r="T22" s="1">
        <v>0</v>
      </c>
      <c r="U22" s="1">
        <v>0</v>
      </c>
      <c r="V22" s="1">
        <v>0</v>
      </c>
      <c r="W22" s="1">
        <v>0</v>
      </c>
      <c r="X22" s="1">
        <v>0</v>
      </c>
    </row>
    <row r="23" spans="1:24" x14ac:dyDescent="0.35">
      <c r="A23" s="1" t="s">
        <v>335</v>
      </c>
      <c r="B23" s="1" t="s">
        <v>336</v>
      </c>
      <c r="C23" s="1">
        <v>0</v>
      </c>
      <c r="D23" s="1">
        <v>0</v>
      </c>
      <c r="E23" s="1">
        <v>0</v>
      </c>
      <c r="F23" s="1">
        <v>0</v>
      </c>
      <c r="G23" s="1">
        <v>0</v>
      </c>
      <c r="H23" s="1">
        <v>0</v>
      </c>
      <c r="I23" s="1">
        <v>0</v>
      </c>
      <c r="J23" s="1">
        <v>0</v>
      </c>
      <c r="K23" s="1">
        <v>0</v>
      </c>
      <c r="L23" s="1">
        <v>0</v>
      </c>
      <c r="M23" s="1">
        <v>0</v>
      </c>
      <c r="N23" s="1">
        <v>0</v>
      </c>
      <c r="O23" s="1">
        <v>0</v>
      </c>
      <c r="P23" s="1">
        <v>0</v>
      </c>
      <c r="Q23" s="1">
        <v>0</v>
      </c>
      <c r="R23" s="1">
        <v>0</v>
      </c>
      <c r="S23" s="1">
        <v>0</v>
      </c>
      <c r="T23" s="1">
        <v>0</v>
      </c>
      <c r="U23" s="1">
        <v>0</v>
      </c>
      <c r="V23" s="1">
        <v>0</v>
      </c>
      <c r="W23" s="1">
        <v>0</v>
      </c>
      <c r="X23" s="1">
        <v>0</v>
      </c>
    </row>
    <row r="24" spans="1:24" x14ac:dyDescent="0.35">
      <c r="A24" s="1" t="s">
        <v>337</v>
      </c>
      <c r="B24" s="1" t="s">
        <v>338</v>
      </c>
      <c r="C24" s="1">
        <v>0</v>
      </c>
      <c r="D24" s="1">
        <v>0</v>
      </c>
      <c r="E24" s="1">
        <v>0</v>
      </c>
      <c r="F24" s="1">
        <v>0</v>
      </c>
      <c r="G24" s="1">
        <v>0</v>
      </c>
      <c r="H24" s="1">
        <v>0</v>
      </c>
      <c r="I24" s="1">
        <v>0</v>
      </c>
      <c r="J24" s="1">
        <v>0</v>
      </c>
      <c r="K24" s="1">
        <v>0</v>
      </c>
      <c r="L24" s="1">
        <v>0</v>
      </c>
      <c r="M24" s="1">
        <v>0</v>
      </c>
      <c r="N24" s="1">
        <v>0</v>
      </c>
      <c r="O24" s="1">
        <v>0</v>
      </c>
      <c r="P24" s="1">
        <v>0</v>
      </c>
      <c r="Q24" s="1">
        <v>0</v>
      </c>
      <c r="R24" s="1">
        <v>0</v>
      </c>
      <c r="S24" s="1">
        <v>0</v>
      </c>
      <c r="T24" s="1">
        <v>0</v>
      </c>
      <c r="U24" s="1">
        <v>0</v>
      </c>
      <c r="V24" s="1">
        <v>0</v>
      </c>
      <c r="W24" s="1">
        <v>0</v>
      </c>
      <c r="X24" s="1">
        <v>0</v>
      </c>
    </row>
    <row r="25" spans="1:24" x14ac:dyDescent="0.35">
      <c r="A25" s="1" t="s">
        <v>339</v>
      </c>
      <c r="B25" s="1" t="s">
        <v>340</v>
      </c>
      <c r="C25" s="1">
        <v>0</v>
      </c>
      <c r="D25" s="1">
        <v>0</v>
      </c>
      <c r="E25" s="1">
        <v>0</v>
      </c>
      <c r="F25" s="1">
        <v>0</v>
      </c>
      <c r="G25" s="1">
        <v>0</v>
      </c>
      <c r="H25" s="1">
        <v>0</v>
      </c>
      <c r="I25" s="1">
        <v>0</v>
      </c>
      <c r="J25" s="1">
        <v>0</v>
      </c>
      <c r="K25" s="1">
        <v>0</v>
      </c>
      <c r="L25" s="1">
        <v>0</v>
      </c>
      <c r="M25" s="1">
        <v>0</v>
      </c>
      <c r="N25" s="1">
        <v>0</v>
      </c>
      <c r="O25" s="1">
        <v>0</v>
      </c>
      <c r="P25" s="1">
        <v>0</v>
      </c>
      <c r="Q25" s="1">
        <v>0</v>
      </c>
      <c r="R25" s="1">
        <v>0</v>
      </c>
      <c r="S25" s="1">
        <v>0</v>
      </c>
      <c r="T25" s="1">
        <v>0</v>
      </c>
      <c r="U25" s="1">
        <v>0</v>
      </c>
      <c r="V25" s="1">
        <v>0</v>
      </c>
      <c r="W25" s="1">
        <v>0</v>
      </c>
      <c r="X25" s="1">
        <v>0</v>
      </c>
    </row>
    <row r="26" spans="1:24" x14ac:dyDescent="0.35">
      <c r="A26" s="1" t="s">
        <v>341</v>
      </c>
      <c r="B26" s="1" t="s">
        <v>342</v>
      </c>
      <c r="C26" s="1">
        <v>0</v>
      </c>
      <c r="D26" s="1">
        <v>0</v>
      </c>
      <c r="E26" s="1">
        <v>0</v>
      </c>
      <c r="F26" s="1">
        <v>0</v>
      </c>
      <c r="G26" s="1">
        <v>0</v>
      </c>
      <c r="H26" s="1">
        <v>0</v>
      </c>
      <c r="I26" s="1">
        <v>0</v>
      </c>
      <c r="J26" s="1">
        <v>0</v>
      </c>
      <c r="K26" s="1">
        <v>0</v>
      </c>
      <c r="L26" s="1">
        <v>0</v>
      </c>
      <c r="M26" s="1">
        <v>0</v>
      </c>
      <c r="N26" s="1">
        <v>0</v>
      </c>
      <c r="O26" s="1">
        <v>0</v>
      </c>
      <c r="P26" s="1">
        <v>0</v>
      </c>
      <c r="Q26" s="1">
        <v>0</v>
      </c>
      <c r="R26" s="1">
        <v>0</v>
      </c>
      <c r="S26" s="1">
        <v>0</v>
      </c>
      <c r="T26" s="1">
        <v>0</v>
      </c>
      <c r="U26" s="1">
        <v>0</v>
      </c>
      <c r="V26" s="1">
        <v>0</v>
      </c>
      <c r="W26" s="1">
        <v>0</v>
      </c>
      <c r="X26" s="1">
        <v>0</v>
      </c>
    </row>
    <row r="27" spans="1:24" x14ac:dyDescent="0.35">
      <c r="A27" s="1" t="s">
        <v>343</v>
      </c>
      <c r="B27" s="1" t="s">
        <v>344</v>
      </c>
      <c r="C27" s="1">
        <v>0</v>
      </c>
      <c r="D27" s="1">
        <v>0</v>
      </c>
      <c r="E27" s="1">
        <v>0</v>
      </c>
      <c r="F27" s="1">
        <v>0</v>
      </c>
      <c r="G27" s="1">
        <v>0</v>
      </c>
      <c r="H27" s="1">
        <v>0</v>
      </c>
      <c r="I27" s="1">
        <v>0</v>
      </c>
      <c r="J27" s="1">
        <v>0</v>
      </c>
      <c r="K27" s="1">
        <v>0</v>
      </c>
      <c r="L27" s="1">
        <v>0</v>
      </c>
      <c r="M27" s="1">
        <v>0</v>
      </c>
      <c r="N27" s="1">
        <v>0</v>
      </c>
      <c r="O27" s="1">
        <v>0</v>
      </c>
      <c r="P27" s="1">
        <v>0</v>
      </c>
      <c r="Q27" s="1">
        <v>0</v>
      </c>
      <c r="R27" s="1">
        <v>0</v>
      </c>
      <c r="S27" s="1">
        <v>0</v>
      </c>
      <c r="T27" s="1">
        <v>0</v>
      </c>
      <c r="U27" s="1">
        <v>0</v>
      </c>
      <c r="V27" s="1">
        <v>0</v>
      </c>
      <c r="W27" s="1">
        <v>0</v>
      </c>
      <c r="X27" s="1">
        <v>0</v>
      </c>
    </row>
    <row r="28" spans="1:24" x14ac:dyDescent="0.35">
      <c r="A28" s="1" t="s">
        <v>347</v>
      </c>
      <c r="B28" s="1" t="s">
        <v>348</v>
      </c>
      <c r="C28" s="1">
        <v>0</v>
      </c>
      <c r="D28" s="1">
        <v>0</v>
      </c>
      <c r="E28" s="1">
        <v>0</v>
      </c>
      <c r="F28" s="1">
        <v>0</v>
      </c>
      <c r="G28" s="1">
        <v>0</v>
      </c>
      <c r="H28" s="1">
        <v>0</v>
      </c>
      <c r="I28" s="1">
        <v>0</v>
      </c>
      <c r="J28" s="1">
        <v>0</v>
      </c>
      <c r="K28" s="1">
        <v>0</v>
      </c>
      <c r="L28" s="1">
        <v>0</v>
      </c>
      <c r="M28" s="1">
        <v>0</v>
      </c>
      <c r="N28" s="1">
        <v>0</v>
      </c>
      <c r="O28" s="1">
        <v>0</v>
      </c>
      <c r="P28" s="1">
        <v>0</v>
      </c>
      <c r="Q28" s="1">
        <v>0</v>
      </c>
      <c r="R28" s="1">
        <v>0</v>
      </c>
      <c r="S28" s="1">
        <v>0</v>
      </c>
      <c r="T28" s="1">
        <v>0</v>
      </c>
      <c r="U28" s="1">
        <v>0</v>
      </c>
      <c r="V28" s="1">
        <v>0</v>
      </c>
      <c r="W28" s="1">
        <v>0</v>
      </c>
      <c r="X28" s="1">
        <v>0</v>
      </c>
    </row>
    <row r="29" spans="1:24" x14ac:dyDescent="0.35">
      <c r="A29" s="1" t="s">
        <v>349</v>
      </c>
      <c r="B29" s="1" t="s">
        <v>350</v>
      </c>
      <c r="C29" s="1">
        <v>0</v>
      </c>
      <c r="D29" s="1">
        <v>0</v>
      </c>
      <c r="E29" s="1">
        <v>0</v>
      </c>
      <c r="F29" s="1">
        <v>0</v>
      </c>
      <c r="G29" s="1">
        <v>0</v>
      </c>
      <c r="H29" s="1">
        <v>0</v>
      </c>
      <c r="I29" s="1">
        <v>0</v>
      </c>
      <c r="J29" s="1">
        <v>0</v>
      </c>
      <c r="K29" s="1">
        <v>0</v>
      </c>
      <c r="L29" s="1">
        <v>0</v>
      </c>
      <c r="M29" s="1">
        <v>0</v>
      </c>
      <c r="N29" s="1">
        <v>0</v>
      </c>
      <c r="O29" s="1">
        <v>0</v>
      </c>
      <c r="P29" s="1">
        <v>0</v>
      </c>
      <c r="Q29" s="1">
        <v>0</v>
      </c>
      <c r="R29" s="1">
        <v>0</v>
      </c>
      <c r="S29" s="1">
        <v>0</v>
      </c>
      <c r="T29" s="1">
        <v>0</v>
      </c>
      <c r="U29" s="1">
        <v>0</v>
      </c>
      <c r="V29" s="1">
        <v>0</v>
      </c>
      <c r="W29" s="1">
        <v>0</v>
      </c>
      <c r="X29" s="1">
        <v>0</v>
      </c>
    </row>
    <row r="30" spans="1:24" x14ac:dyDescent="0.35">
      <c r="A30" s="1" t="s">
        <v>351</v>
      </c>
      <c r="B30" s="1" t="s">
        <v>352</v>
      </c>
      <c r="C30" s="1">
        <v>0</v>
      </c>
      <c r="D30" s="1">
        <v>0</v>
      </c>
      <c r="E30" s="1">
        <v>0</v>
      </c>
      <c r="F30" s="1">
        <v>0</v>
      </c>
      <c r="G30" s="1">
        <v>0</v>
      </c>
      <c r="H30" s="1">
        <v>0</v>
      </c>
      <c r="I30" s="1">
        <v>0</v>
      </c>
      <c r="J30" s="1">
        <v>0</v>
      </c>
      <c r="K30" s="1">
        <v>0</v>
      </c>
      <c r="L30" s="1">
        <v>0</v>
      </c>
      <c r="M30" s="1">
        <v>0</v>
      </c>
      <c r="N30" s="1">
        <v>0</v>
      </c>
      <c r="O30" s="1">
        <v>0</v>
      </c>
      <c r="P30" s="1">
        <v>0</v>
      </c>
      <c r="Q30" s="1">
        <v>0</v>
      </c>
      <c r="R30" s="1">
        <v>0</v>
      </c>
      <c r="S30" s="1">
        <v>0</v>
      </c>
      <c r="T30" s="1">
        <v>0</v>
      </c>
      <c r="U30" s="1">
        <v>0</v>
      </c>
      <c r="V30" s="1">
        <v>0</v>
      </c>
      <c r="W30" s="1">
        <v>0</v>
      </c>
      <c r="X30" s="1">
        <v>0</v>
      </c>
    </row>
    <row r="31" spans="1:24" x14ac:dyDescent="0.35">
      <c r="A31" s="1" t="s">
        <v>353</v>
      </c>
      <c r="B31" s="1" t="s">
        <v>354</v>
      </c>
      <c r="C31" s="1">
        <v>0</v>
      </c>
      <c r="D31" s="1">
        <v>0</v>
      </c>
      <c r="E31" s="1">
        <v>0</v>
      </c>
      <c r="F31" s="1">
        <v>0</v>
      </c>
      <c r="G31" s="1">
        <v>0</v>
      </c>
      <c r="H31" s="1">
        <v>0</v>
      </c>
      <c r="I31" s="1">
        <v>0</v>
      </c>
      <c r="J31" s="1">
        <v>0</v>
      </c>
      <c r="K31" s="1">
        <v>0</v>
      </c>
      <c r="L31" s="1">
        <v>0</v>
      </c>
      <c r="M31" s="1">
        <v>0</v>
      </c>
      <c r="N31" s="1">
        <v>0</v>
      </c>
      <c r="O31" s="1">
        <v>0</v>
      </c>
      <c r="P31" s="1">
        <v>0</v>
      </c>
      <c r="Q31" s="1">
        <v>0</v>
      </c>
      <c r="R31" s="1">
        <v>0</v>
      </c>
      <c r="S31" s="1">
        <v>0</v>
      </c>
      <c r="T31" s="1">
        <v>0</v>
      </c>
      <c r="U31" s="1">
        <v>0</v>
      </c>
      <c r="V31" s="1">
        <v>0</v>
      </c>
      <c r="W31" s="1">
        <v>0</v>
      </c>
      <c r="X31" s="1">
        <v>0</v>
      </c>
    </row>
    <row r="32" spans="1:24" x14ac:dyDescent="0.35">
      <c r="A32" s="1" t="s">
        <v>355</v>
      </c>
      <c r="B32" s="1" t="s">
        <v>356</v>
      </c>
      <c r="C32" s="1">
        <v>0</v>
      </c>
      <c r="D32" s="1">
        <v>0</v>
      </c>
      <c r="E32" s="1">
        <v>0</v>
      </c>
      <c r="F32" s="1">
        <v>0</v>
      </c>
      <c r="G32" s="1">
        <v>0</v>
      </c>
      <c r="H32" s="1">
        <v>0</v>
      </c>
      <c r="I32" s="1">
        <v>0</v>
      </c>
      <c r="J32" s="1">
        <v>0</v>
      </c>
      <c r="K32" s="1">
        <v>0</v>
      </c>
      <c r="L32" s="1">
        <v>0</v>
      </c>
      <c r="M32" s="1">
        <v>0</v>
      </c>
      <c r="N32" s="1">
        <v>0</v>
      </c>
      <c r="O32" s="1">
        <v>0</v>
      </c>
      <c r="P32" s="1">
        <v>0</v>
      </c>
      <c r="Q32" s="1">
        <v>0</v>
      </c>
      <c r="R32" s="1">
        <v>0</v>
      </c>
      <c r="S32" s="1">
        <v>0</v>
      </c>
      <c r="T32" s="1">
        <v>0</v>
      </c>
      <c r="U32" s="1">
        <v>0</v>
      </c>
      <c r="V32" s="1">
        <v>0</v>
      </c>
      <c r="W32" s="1">
        <v>0</v>
      </c>
      <c r="X32" s="1">
        <v>0</v>
      </c>
    </row>
    <row r="33" spans="1:24" x14ac:dyDescent="0.35">
      <c r="A33" s="1" t="s">
        <v>357</v>
      </c>
      <c r="B33" s="1" t="s">
        <v>358</v>
      </c>
      <c r="C33" s="1">
        <v>0</v>
      </c>
      <c r="D33" s="1">
        <v>0</v>
      </c>
      <c r="E33" s="1">
        <v>0</v>
      </c>
      <c r="F33" s="1">
        <v>0</v>
      </c>
      <c r="G33" s="1">
        <v>0</v>
      </c>
      <c r="H33" s="1">
        <v>0</v>
      </c>
      <c r="I33" s="1">
        <v>0</v>
      </c>
      <c r="J33" s="1">
        <v>0</v>
      </c>
      <c r="K33" s="1">
        <v>0</v>
      </c>
      <c r="L33" s="1">
        <v>0</v>
      </c>
      <c r="M33" s="1">
        <v>0</v>
      </c>
      <c r="N33" s="1">
        <v>0</v>
      </c>
      <c r="O33" s="1">
        <v>0</v>
      </c>
      <c r="P33" s="1">
        <v>0</v>
      </c>
      <c r="Q33" s="1">
        <v>0</v>
      </c>
      <c r="R33" s="1">
        <v>0</v>
      </c>
      <c r="S33" s="1">
        <v>0</v>
      </c>
      <c r="T33" s="1">
        <v>0</v>
      </c>
      <c r="U33" s="1">
        <v>0</v>
      </c>
      <c r="V33" s="1">
        <v>0</v>
      </c>
      <c r="W33" s="1">
        <v>0</v>
      </c>
      <c r="X33" s="1">
        <v>0</v>
      </c>
    </row>
    <row r="34" spans="1:24" x14ac:dyDescent="0.35">
      <c r="A34" s="1" t="s">
        <v>359</v>
      </c>
      <c r="B34" s="1" t="s">
        <v>360</v>
      </c>
      <c r="C34" s="1">
        <v>0</v>
      </c>
      <c r="D34" s="1">
        <v>0</v>
      </c>
      <c r="E34" s="1">
        <v>0</v>
      </c>
      <c r="F34" s="1">
        <v>0</v>
      </c>
      <c r="G34" s="1">
        <v>0</v>
      </c>
      <c r="H34" s="1">
        <v>0</v>
      </c>
      <c r="I34" s="1">
        <v>0</v>
      </c>
      <c r="J34" s="1">
        <v>0</v>
      </c>
      <c r="K34" s="1">
        <v>0</v>
      </c>
      <c r="L34" s="1">
        <v>0</v>
      </c>
      <c r="M34" s="1">
        <v>0</v>
      </c>
      <c r="N34" s="1">
        <v>0</v>
      </c>
      <c r="O34" s="1">
        <v>0</v>
      </c>
      <c r="P34" s="1">
        <v>0</v>
      </c>
      <c r="Q34" s="1">
        <v>0</v>
      </c>
      <c r="R34" s="1">
        <v>0</v>
      </c>
      <c r="S34" s="1">
        <v>0</v>
      </c>
      <c r="T34" s="1">
        <v>0</v>
      </c>
      <c r="U34" s="1">
        <v>0</v>
      </c>
      <c r="V34" s="1">
        <v>0</v>
      </c>
      <c r="W34" s="1">
        <v>0</v>
      </c>
      <c r="X34" s="1">
        <v>0</v>
      </c>
    </row>
    <row r="35" spans="1:24" x14ac:dyDescent="0.35">
      <c r="A35" s="1" t="s">
        <v>361</v>
      </c>
      <c r="B35" s="1" t="s">
        <v>362</v>
      </c>
      <c r="C35" s="1">
        <v>0</v>
      </c>
      <c r="D35" s="1">
        <v>0</v>
      </c>
      <c r="E35" s="1">
        <v>0</v>
      </c>
      <c r="F35" s="1">
        <v>0</v>
      </c>
      <c r="G35" s="1">
        <v>0</v>
      </c>
      <c r="H35" s="1">
        <v>0</v>
      </c>
      <c r="I35" s="1">
        <v>0</v>
      </c>
      <c r="J35" s="1">
        <v>0</v>
      </c>
      <c r="K35" s="1">
        <v>0</v>
      </c>
      <c r="L35" s="1">
        <v>0</v>
      </c>
      <c r="M35" s="1">
        <v>0</v>
      </c>
      <c r="N35" s="1">
        <v>0</v>
      </c>
      <c r="O35" s="1">
        <v>0</v>
      </c>
      <c r="P35" s="1">
        <v>0</v>
      </c>
      <c r="Q35" s="1">
        <v>0</v>
      </c>
      <c r="R35" s="1">
        <v>0</v>
      </c>
      <c r="S35" s="1">
        <v>0</v>
      </c>
      <c r="T35" s="1">
        <v>0</v>
      </c>
      <c r="U35" s="1">
        <v>0</v>
      </c>
      <c r="V35" s="1">
        <v>0</v>
      </c>
      <c r="W35" s="1">
        <v>0</v>
      </c>
      <c r="X35" s="1">
        <v>0</v>
      </c>
    </row>
    <row r="36" spans="1:24" x14ac:dyDescent="0.35">
      <c r="A36" s="1" t="s">
        <v>363</v>
      </c>
      <c r="B36" s="1" t="s">
        <v>364</v>
      </c>
      <c r="C36" s="1">
        <v>0</v>
      </c>
      <c r="D36" s="1">
        <v>0</v>
      </c>
      <c r="E36" s="1">
        <v>0</v>
      </c>
      <c r="F36" s="1">
        <v>0</v>
      </c>
      <c r="G36" s="1">
        <v>0</v>
      </c>
      <c r="H36" s="1">
        <v>0</v>
      </c>
      <c r="I36" s="1">
        <v>0</v>
      </c>
      <c r="J36" s="1">
        <v>0</v>
      </c>
      <c r="K36" s="1">
        <v>0</v>
      </c>
      <c r="L36" s="1">
        <v>0</v>
      </c>
      <c r="M36" s="1">
        <v>0</v>
      </c>
      <c r="N36" s="1">
        <v>0</v>
      </c>
      <c r="O36" s="1">
        <v>0</v>
      </c>
      <c r="P36" s="1">
        <v>0</v>
      </c>
      <c r="Q36" s="1">
        <v>0</v>
      </c>
      <c r="R36" s="1">
        <v>0</v>
      </c>
      <c r="S36" s="1">
        <v>0</v>
      </c>
      <c r="T36" s="1">
        <v>0</v>
      </c>
      <c r="U36" s="1">
        <v>0</v>
      </c>
      <c r="V36" s="1">
        <v>0</v>
      </c>
      <c r="W36" s="1">
        <v>0</v>
      </c>
      <c r="X36" s="1">
        <v>0</v>
      </c>
    </row>
    <row r="37" spans="1:24" x14ac:dyDescent="0.35">
      <c r="A37" s="1" t="s">
        <v>365</v>
      </c>
      <c r="B37" s="1" t="s">
        <v>366</v>
      </c>
      <c r="C37" s="1">
        <v>0</v>
      </c>
      <c r="D37" s="1">
        <v>0</v>
      </c>
      <c r="E37" s="1">
        <v>0</v>
      </c>
      <c r="F37" s="1">
        <v>0</v>
      </c>
      <c r="G37" s="1">
        <v>0</v>
      </c>
      <c r="H37" s="1">
        <v>0</v>
      </c>
      <c r="I37" s="1">
        <v>0</v>
      </c>
      <c r="J37" s="1">
        <v>0</v>
      </c>
      <c r="K37" s="1">
        <v>0</v>
      </c>
      <c r="L37" s="1">
        <v>0</v>
      </c>
      <c r="M37" s="1">
        <v>0</v>
      </c>
      <c r="N37" s="1">
        <v>0</v>
      </c>
      <c r="O37" s="1">
        <v>0</v>
      </c>
      <c r="P37" s="1">
        <v>0</v>
      </c>
      <c r="Q37" s="1">
        <v>0</v>
      </c>
      <c r="R37" s="1">
        <v>0</v>
      </c>
      <c r="S37" s="1">
        <v>0</v>
      </c>
      <c r="T37" s="1">
        <v>0</v>
      </c>
      <c r="U37" s="1">
        <v>0</v>
      </c>
      <c r="V37" s="1">
        <v>0</v>
      </c>
      <c r="W37" s="1">
        <v>0</v>
      </c>
      <c r="X37" s="1">
        <v>0</v>
      </c>
    </row>
    <row r="38" spans="1:24" x14ac:dyDescent="0.35">
      <c r="A38" s="1" t="s">
        <v>367</v>
      </c>
      <c r="B38" s="1" t="s">
        <v>368</v>
      </c>
      <c r="C38" s="1">
        <v>0</v>
      </c>
      <c r="D38" s="1">
        <v>0</v>
      </c>
      <c r="E38" s="1">
        <v>0</v>
      </c>
      <c r="F38" s="1">
        <v>0</v>
      </c>
      <c r="G38" s="1">
        <v>0</v>
      </c>
      <c r="H38" s="1">
        <v>0</v>
      </c>
      <c r="I38" s="1">
        <v>0</v>
      </c>
      <c r="J38" s="1">
        <v>0</v>
      </c>
      <c r="K38" s="1">
        <v>0</v>
      </c>
      <c r="L38" s="1">
        <v>0</v>
      </c>
      <c r="M38" s="1">
        <v>0</v>
      </c>
      <c r="N38" s="1">
        <v>0</v>
      </c>
      <c r="O38" s="1">
        <v>0</v>
      </c>
      <c r="P38" s="1">
        <v>0</v>
      </c>
      <c r="Q38" s="1">
        <v>0</v>
      </c>
      <c r="R38" s="1">
        <v>0</v>
      </c>
      <c r="S38" s="1">
        <v>0</v>
      </c>
      <c r="T38" s="1">
        <v>0</v>
      </c>
      <c r="U38" s="1">
        <v>0</v>
      </c>
      <c r="V38" s="1">
        <v>0</v>
      </c>
      <c r="W38" s="1">
        <v>0</v>
      </c>
      <c r="X38" s="1">
        <v>0</v>
      </c>
    </row>
    <row r="39" spans="1:24" x14ac:dyDescent="0.35">
      <c r="A39" s="1" t="s">
        <v>369</v>
      </c>
      <c r="B39" s="1" t="s">
        <v>370</v>
      </c>
      <c r="C39" s="1">
        <v>0</v>
      </c>
      <c r="D39" s="1">
        <v>0</v>
      </c>
      <c r="E39" s="1">
        <v>0</v>
      </c>
      <c r="F39" s="1">
        <v>0</v>
      </c>
      <c r="G39" s="1">
        <v>0</v>
      </c>
      <c r="H39" s="1">
        <v>0</v>
      </c>
      <c r="I39" s="1">
        <v>0</v>
      </c>
      <c r="J39" s="1">
        <v>0</v>
      </c>
      <c r="K39" s="1">
        <v>0</v>
      </c>
      <c r="L39" s="1">
        <v>0</v>
      </c>
      <c r="M39" s="1">
        <v>0</v>
      </c>
      <c r="N39" s="1">
        <v>0</v>
      </c>
      <c r="O39" s="1">
        <v>0</v>
      </c>
      <c r="P39" s="1">
        <v>0</v>
      </c>
      <c r="Q39" s="1">
        <v>0</v>
      </c>
      <c r="R39" s="1">
        <v>0</v>
      </c>
      <c r="S39" s="1">
        <v>0</v>
      </c>
      <c r="T39" s="1">
        <v>0</v>
      </c>
      <c r="U39" s="1">
        <v>0</v>
      </c>
      <c r="V39" s="1">
        <v>0</v>
      </c>
      <c r="W39" s="1">
        <v>0</v>
      </c>
      <c r="X39" s="1">
        <v>0</v>
      </c>
    </row>
    <row r="40" spans="1:24" x14ac:dyDescent="0.35">
      <c r="A40" s="1" t="s">
        <v>371</v>
      </c>
      <c r="B40" s="1" t="s">
        <v>372</v>
      </c>
      <c r="C40" s="1">
        <v>0</v>
      </c>
      <c r="D40" s="1">
        <v>0</v>
      </c>
      <c r="E40" s="1">
        <v>0</v>
      </c>
      <c r="F40" s="1">
        <v>0</v>
      </c>
      <c r="G40" s="1">
        <v>0</v>
      </c>
      <c r="H40" s="1">
        <v>0</v>
      </c>
      <c r="I40" s="1">
        <v>0</v>
      </c>
      <c r="J40" s="1">
        <v>0</v>
      </c>
      <c r="K40" s="1">
        <v>0</v>
      </c>
      <c r="L40" s="1">
        <v>0</v>
      </c>
      <c r="M40" s="1">
        <v>0</v>
      </c>
      <c r="N40" s="1">
        <v>0</v>
      </c>
      <c r="O40" s="1">
        <v>0</v>
      </c>
      <c r="P40" s="1">
        <v>0</v>
      </c>
      <c r="Q40" s="1">
        <v>0</v>
      </c>
      <c r="R40" s="1">
        <v>0</v>
      </c>
      <c r="S40" s="1">
        <v>0</v>
      </c>
      <c r="T40" s="1">
        <v>0</v>
      </c>
      <c r="U40" s="1">
        <v>0</v>
      </c>
      <c r="V40" s="1">
        <v>0</v>
      </c>
      <c r="W40" s="1">
        <v>0</v>
      </c>
      <c r="X40" s="1">
        <v>0</v>
      </c>
    </row>
    <row r="41" spans="1:24" x14ac:dyDescent="0.35">
      <c r="A41" s="1" t="s">
        <v>373</v>
      </c>
      <c r="B41" s="1" t="s">
        <v>374</v>
      </c>
      <c r="C41" s="1">
        <v>0</v>
      </c>
      <c r="D41" s="1">
        <v>0</v>
      </c>
      <c r="E41" s="1">
        <v>0</v>
      </c>
      <c r="F41" s="1">
        <v>0</v>
      </c>
      <c r="G41" s="1">
        <v>0</v>
      </c>
      <c r="H41" s="1">
        <v>0</v>
      </c>
      <c r="I41" s="1">
        <v>0</v>
      </c>
      <c r="J41" s="1">
        <v>0</v>
      </c>
      <c r="K41" s="1">
        <v>0</v>
      </c>
      <c r="L41" s="1">
        <v>0</v>
      </c>
      <c r="M41" s="1">
        <v>0</v>
      </c>
      <c r="N41" s="1">
        <v>0</v>
      </c>
      <c r="O41" s="1">
        <v>0</v>
      </c>
      <c r="P41" s="1">
        <v>0</v>
      </c>
      <c r="Q41" s="1">
        <v>0</v>
      </c>
      <c r="R41" s="1">
        <v>0</v>
      </c>
      <c r="S41" s="1">
        <v>0</v>
      </c>
      <c r="T41" s="1">
        <v>0</v>
      </c>
      <c r="U41" s="1">
        <v>0</v>
      </c>
      <c r="V41" s="1">
        <v>0</v>
      </c>
      <c r="W41" s="1">
        <v>0</v>
      </c>
      <c r="X41" s="1">
        <v>0</v>
      </c>
    </row>
    <row r="42" spans="1:24" x14ac:dyDescent="0.35">
      <c r="A42" s="1" t="s">
        <v>375</v>
      </c>
      <c r="B42" s="1" t="s">
        <v>376</v>
      </c>
      <c r="C42" s="1">
        <v>0</v>
      </c>
      <c r="D42" s="1">
        <v>0</v>
      </c>
      <c r="E42" s="1">
        <v>0</v>
      </c>
      <c r="F42" s="1">
        <v>0</v>
      </c>
      <c r="G42" s="1">
        <v>0</v>
      </c>
      <c r="H42" s="1">
        <v>0</v>
      </c>
      <c r="I42" s="1">
        <v>0</v>
      </c>
      <c r="J42" s="1">
        <v>0</v>
      </c>
      <c r="K42" s="1">
        <v>0</v>
      </c>
      <c r="L42" s="1">
        <v>0</v>
      </c>
      <c r="M42" s="1">
        <v>0</v>
      </c>
      <c r="N42" s="1">
        <v>0</v>
      </c>
      <c r="O42" s="1">
        <v>0</v>
      </c>
      <c r="P42" s="1">
        <v>0</v>
      </c>
      <c r="Q42" s="1">
        <v>0</v>
      </c>
      <c r="R42" s="1">
        <v>0</v>
      </c>
      <c r="S42" s="1">
        <v>0</v>
      </c>
      <c r="T42" s="1">
        <v>0</v>
      </c>
      <c r="U42" s="1">
        <v>0</v>
      </c>
      <c r="V42" s="1">
        <v>0</v>
      </c>
      <c r="W42" s="1">
        <v>0</v>
      </c>
      <c r="X42" s="1">
        <v>0</v>
      </c>
    </row>
    <row r="43" spans="1:24" x14ac:dyDescent="0.35">
      <c r="A43" s="1" t="s">
        <v>377</v>
      </c>
      <c r="B43" s="1" t="s">
        <v>378</v>
      </c>
      <c r="C43" s="1">
        <v>0</v>
      </c>
      <c r="D43" s="1">
        <v>0</v>
      </c>
      <c r="E43" s="1">
        <v>0</v>
      </c>
      <c r="F43" s="1">
        <v>0</v>
      </c>
      <c r="G43" s="1">
        <v>0</v>
      </c>
      <c r="H43" s="1">
        <v>0</v>
      </c>
      <c r="I43" s="1">
        <v>0</v>
      </c>
      <c r="J43" s="1">
        <v>0</v>
      </c>
      <c r="K43" s="1">
        <v>0</v>
      </c>
      <c r="L43" s="1">
        <v>0</v>
      </c>
      <c r="M43" s="1">
        <v>0</v>
      </c>
      <c r="N43" s="1">
        <v>0</v>
      </c>
      <c r="O43" s="1">
        <v>0</v>
      </c>
      <c r="P43" s="1">
        <v>0</v>
      </c>
      <c r="Q43" s="1">
        <v>0</v>
      </c>
      <c r="R43" s="1">
        <v>0</v>
      </c>
      <c r="S43" s="1">
        <v>0</v>
      </c>
      <c r="T43" s="1">
        <v>0</v>
      </c>
      <c r="U43" s="1">
        <v>0</v>
      </c>
      <c r="V43" s="1">
        <v>0</v>
      </c>
      <c r="W43" s="1">
        <v>0</v>
      </c>
      <c r="X43" s="1">
        <v>0</v>
      </c>
    </row>
    <row r="44" spans="1:24" x14ac:dyDescent="0.35">
      <c r="A44" s="1" t="s">
        <v>379</v>
      </c>
      <c r="B44" s="1" t="s">
        <v>380</v>
      </c>
      <c r="C44" s="1">
        <v>0</v>
      </c>
      <c r="D44" s="1">
        <v>0</v>
      </c>
      <c r="E44" s="1">
        <v>0</v>
      </c>
      <c r="F44" s="1">
        <v>0</v>
      </c>
      <c r="G44" s="1">
        <v>0</v>
      </c>
      <c r="H44" s="1">
        <v>0</v>
      </c>
      <c r="I44" s="1">
        <v>0</v>
      </c>
      <c r="J44" s="1">
        <v>0</v>
      </c>
      <c r="K44" s="1">
        <v>0</v>
      </c>
      <c r="L44" s="1">
        <v>0</v>
      </c>
      <c r="M44" s="1">
        <v>0</v>
      </c>
      <c r="N44" s="1">
        <v>0</v>
      </c>
      <c r="O44" s="1">
        <v>0</v>
      </c>
      <c r="P44" s="1">
        <v>0</v>
      </c>
      <c r="Q44" s="1">
        <v>0</v>
      </c>
      <c r="R44" s="1">
        <v>0</v>
      </c>
      <c r="S44" s="1">
        <v>0</v>
      </c>
      <c r="T44" s="1">
        <v>0</v>
      </c>
      <c r="U44" s="1">
        <v>0</v>
      </c>
      <c r="V44" s="1">
        <v>0</v>
      </c>
      <c r="W44" s="1">
        <v>0</v>
      </c>
      <c r="X44" s="1">
        <v>0</v>
      </c>
    </row>
    <row r="45" spans="1:24" x14ac:dyDescent="0.35">
      <c r="A45" s="1" t="s">
        <v>381</v>
      </c>
      <c r="B45" s="1" t="s">
        <v>382</v>
      </c>
      <c r="C45" s="1">
        <v>0</v>
      </c>
      <c r="D45" s="1">
        <v>0</v>
      </c>
      <c r="E45" s="1">
        <v>0</v>
      </c>
      <c r="F45" s="1">
        <v>0</v>
      </c>
      <c r="G45" s="1">
        <v>0</v>
      </c>
      <c r="H45" s="1">
        <v>0</v>
      </c>
      <c r="I45" s="1">
        <v>0</v>
      </c>
      <c r="J45" s="1">
        <v>0</v>
      </c>
      <c r="K45" s="1">
        <v>0</v>
      </c>
      <c r="L45" s="1">
        <v>0</v>
      </c>
      <c r="M45" s="1">
        <v>0</v>
      </c>
      <c r="N45" s="1">
        <v>0</v>
      </c>
      <c r="O45" s="1">
        <v>0</v>
      </c>
      <c r="P45" s="1">
        <v>0</v>
      </c>
      <c r="Q45" s="1">
        <v>0</v>
      </c>
      <c r="R45" s="1">
        <v>0</v>
      </c>
      <c r="S45" s="1">
        <v>0</v>
      </c>
      <c r="T45" s="1">
        <v>0</v>
      </c>
      <c r="U45" s="1">
        <v>0</v>
      </c>
      <c r="V45" s="1">
        <v>0</v>
      </c>
      <c r="W45" s="1">
        <v>0</v>
      </c>
      <c r="X45" s="1">
        <v>0</v>
      </c>
    </row>
    <row r="46" spans="1:24" x14ac:dyDescent="0.35">
      <c r="A46" s="1" t="s">
        <v>383</v>
      </c>
      <c r="B46" s="1" t="s">
        <v>384</v>
      </c>
      <c r="C46" s="1">
        <v>0</v>
      </c>
      <c r="D46" s="1">
        <v>0</v>
      </c>
      <c r="E46" s="1">
        <v>0</v>
      </c>
      <c r="F46" s="1">
        <v>0</v>
      </c>
      <c r="G46" s="1">
        <v>0</v>
      </c>
      <c r="H46" s="1">
        <v>0</v>
      </c>
      <c r="I46" s="1">
        <v>0</v>
      </c>
      <c r="J46" s="1">
        <v>0</v>
      </c>
      <c r="K46" s="1">
        <v>0</v>
      </c>
      <c r="L46" s="1">
        <v>0</v>
      </c>
      <c r="M46" s="1">
        <v>0</v>
      </c>
      <c r="N46" s="1">
        <v>0</v>
      </c>
      <c r="O46" s="1">
        <v>0</v>
      </c>
      <c r="P46" s="1">
        <v>0</v>
      </c>
      <c r="Q46" s="1">
        <v>0</v>
      </c>
      <c r="R46" s="1">
        <v>0</v>
      </c>
      <c r="S46" s="1">
        <v>0</v>
      </c>
      <c r="T46" s="1">
        <v>0</v>
      </c>
      <c r="U46" s="1">
        <v>0</v>
      </c>
      <c r="V46" s="1">
        <v>0</v>
      </c>
      <c r="W46" s="1">
        <v>0</v>
      </c>
      <c r="X46" s="1">
        <v>0</v>
      </c>
    </row>
    <row r="47" spans="1:24" x14ac:dyDescent="0.35">
      <c r="A47" s="1" t="s">
        <v>385</v>
      </c>
      <c r="B47" s="1" t="s">
        <v>386</v>
      </c>
      <c r="C47" s="1">
        <v>0</v>
      </c>
      <c r="D47" s="1">
        <v>0</v>
      </c>
      <c r="E47" s="1">
        <v>0</v>
      </c>
      <c r="F47" s="1">
        <v>0</v>
      </c>
      <c r="G47" s="1">
        <v>0</v>
      </c>
      <c r="H47" s="1">
        <v>0</v>
      </c>
      <c r="I47" s="1">
        <v>0</v>
      </c>
      <c r="J47" s="1">
        <v>0</v>
      </c>
      <c r="K47" s="1">
        <v>0</v>
      </c>
      <c r="L47" s="1">
        <v>0</v>
      </c>
      <c r="M47" s="1">
        <v>0</v>
      </c>
      <c r="N47" s="1">
        <v>0</v>
      </c>
      <c r="O47" s="1">
        <v>0</v>
      </c>
      <c r="P47" s="1">
        <v>0</v>
      </c>
      <c r="Q47" s="1">
        <v>0</v>
      </c>
      <c r="R47" s="1">
        <v>0</v>
      </c>
      <c r="S47" s="1">
        <v>0</v>
      </c>
      <c r="T47" s="1">
        <v>0</v>
      </c>
      <c r="U47" s="1">
        <v>0</v>
      </c>
      <c r="V47" s="1">
        <v>0</v>
      </c>
      <c r="W47" s="1">
        <v>0</v>
      </c>
      <c r="X47" s="1">
        <v>0</v>
      </c>
    </row>
    <row r="48" spans="1:24" x14ac:dyDescent="0.35">
      <c r="A48" s="1" t="s">
        <v>387</v>
      </c>
      <c r="B48" s="1" t="s">
        <v>388</v>
      </c>
      <c r="C48" s="1">
        <v>0</v>
      </c>
      <c r="D48" s="1">
        <v>0</v>
      </c>
      <c r="E48" s="1">
        <v>0</v>
      </c>
      <c r="F48" s="1">
        <v>0</v>
      </c>
      <c r="G48" s="1">
        <v>0</v>
      </c>
      <c r="H48" s="1">
        <v>0</v>
      </c>
      <c r="I48" s="1">
        <v>0</v>
      </c>
      <c r="J48" s="1">
        <v>0</v>
      </c>
      <c r="K48" s="1">
        <v>0</v>
      </c>
      <c r="L48" s="1">
        <v>0</v>
      </c>
      <c r="M48" s="1">
        <v>0</v>
      </c>
      <c r="N48" s="1">
        <v>0</v>
      </c>
      <c r="O48" s="1">
        <v>0</v>
      </c>
      <c r="P48" s="1">
        <v>0</v>
      </c>
      <c r="Q48" s="1">
        <v>0</v>
      </c>
      <c r="R48" s="1">
        <v>0</v>
      </c>
      <c r="S48" s="1">
        <v>0</v>
      </c>
      <c r="T48" s="1">
        <v>0</v>
      </c>
      <c r="U48" s="1">
        <v>0</v>
      </c>
      <c r="V48" s="1">
        <v>0</v>
      </c>
      <c r="W48" s="1">
        <v>0</v>
      </c>
      <c r="X48" s="1">
        <v>0</v>
      </c>
    </row>
    <row r="49" spans="1:24" x14ac:dyDescent="0.35">
      <c r="A49" s="1" t="s">
        <v>389</v>
      </c>
      <c r="B49" s="1" t="s">
        <v>390</v>
      </c>
      <c r="C49" s="1">
        <v>0</v>
      </c>
      <c r="D49" s="1">
        <v>0</v>
      </c>
      <c r="E49" s="1">
        <v>0</v>
      </c>
      <c r="F49" s="1">
        <v>0</v>
      </c>
      <c r="G49" s="1">
        <v>0</v>
      </c>
      <c r="H49" s="1">
        <v>0</v>
      </c>
      <c r="I49" s="1">
        <v>0</v>
      </c>
      <c r="J49" s="1">
        <v>0</v>
      </c>
      <c r="K49" s="1">
        <v>0</v>
      </c>
      <c r="L49" s="1">
        <v>0</v>
      </c>
      <c r="M49" s="1">
        <v>0</v>
      </c>
      <c r="N49" s="1">
        <v>0</v>
      </c>
      <c r="O49" s="1">
        <v>0</v>
      </c>
      <c r="P49" s="1">
        <v>0</v>
      </c>
      <c r="Q49" s="1">
        <v>0</v>
      </c>
      <c r="R49" s="1">
        <v>0</v>
      </c>
      <c r="S49" s="1">
        <v>0</v>
      </c>
      <c r="T49" s="1">
        <v>0</v>
      </c>
      <c r="U49" s="1">
        <v>0</v>
      </c>
      <c r="V49" s="1">
        <v>0</v>
      </c>
      <c r="W49" s="1">
        <v>0</v>
      </c>
      <c r="X49" s="1">
        <v>0</v>
      </c>
    </row>
    <row r="50" spans="1:24" x14ac:dyDescent="0.35">
      <c r="A50" s="1" t="s">
        <v>391</v>
      </c>
      <c r="B50" s="1" t="s">
        <v>392</v>
      </c>
      <c r="C50" s="1">
        <v>0</v>
      </c>
      <c r="D50" s="1">
        <v>0</v>
      </c>
      <c r="E50" s="1">
        <v>0</v>
      </c>
      <c r="F50" s="1">
        <v>0</v>
      </c>
      <c r="G50" s="1">
        <v>0</v>
      </c>
      <c r="H50" s="1">
        <v>0</v>
      </c>
      <c r="I50" s="1">
        <v>0</v>
      </c>
      <c r="J50" s="1">
        <v>0</v>
      </c>
      <c r="K50" s="1">
        <v>0</v>
      </c>
      <c r="L50" s="1">
        <v>0</v>
      </c>
      <c r="M50" s="1">
        <v>0</v>
      </c>
      <c r="N50" s="1">
        <v>0</v>
      </c>
      <c r="O50" s="1">
        <v>0</v>
      </c>
      <c r="P50" s="1">
        <v>0</v>
      </c>
      <c r="Q50" s="1">
        <v>0</v>
      </c>
      <c r="R50" s="1">
        <v>0</v>
      </c>
      <c r="S50" s="1">
        <v>0</v>
      </c>
      <c r="T50" s="1">
        <v>0</v>
      </c>
      <c r="U50" s="1">
        <v>0</v>
      </c>
      <c r="V50" s="1">
        <v>0</v>
      </c>
      <c r="W50" s="1">
        <v>0</v>
      </c>
      <c r="X50" s="1">
        <v>0</v>
      </c>
    </row>
    <row r="51" spans="1:24" x14ac:dyDescent="0.35">
      <c r="A51" s="1" t="s">
        <v>393</v>
      </c>
      <c r="B51" s="1" t="s">
        <v>394</v>
      </c>
      <c r="C51" s="1">
        <v>0</v>
      </c>
      <c r="D51" s="1">
        <v>0</v>
      </c>
      <c r="E51" s="1">
        <v>0</v>
      </c>
      <c r="F51" s="1">
        <v>0</v>
      </c>
      <c r="G51" s="1">
        <v>0</v>
      </c>
      <c r="H51" s="1">
        <v>0</v>
      </c>
      <c r="I51" s="1">
        <v>0</v>
      </c>
      <c r="J51" s="1">
        <v>0</v>
      </c>
      <c r="K51" s="1">
        <v>0</v>
      </c>
      <c r="L51" s="1">
        <v>0</v>
      </c>
      <c r="M51" s="1">
        <v>0</v>
      </c>
      <c r="N51" s="1">
        <v>0</v>
      </c>
      <c r="O51" s="1">
        <v>0</v>
      </c>
      <c r="P51" s="1">
        <v>0</v>
      </c>
      <c r="Q51" s="1">
        <v>0</v>
      </c>
      <c r="R51" s="1">
        <v>0</v>
      </c>
      <c r="S51" s="1">
        <v>0</v>
      </c>
      <c r="T51" s="1">
        <v>0</v>
      </c>
      <c r="U51" s="1">
        <v>0</v>
      </c>
      <c r="V51" s="1">
        <v>0</v>
      </c>
      <c r="W51" s="1">
        <v>0</v>
      </c>
      <c r="X51" s="1">
        <v>0</v>
      </c>
    </row>
    <row r="52" spans="1:24" x14ac:dyDescent="0.35">
      <c r="A52" s="1" t="s">
        <v>395</v>
      </c>
      <c r="B52" s="1" t="s">
        <v>396</v>
      </c>
      <c r="C52" s="1">
        <v>0</v>
      </c>
      <c r="D52" s="1">
        <v>0</v>
      </c>
      <c r="E52" s="1">
        <v>0</v>
      </c>
      <c r="F52" s="1">
        <v>0</v>
      </c>
      <c r="G52" s="1">
        <v>0</v>
      </c>
      <c r="H52" s="1">
        <v>0</v>
      </c>
      <c r="I52" s="1">
        <v>0</v>
      </c>
      <c r="J52" s="1">
        <v>0</v>
      </c>
      <c r="K52" s="1">
        <v>0</v>
      </c>
      <c r="L52" s="1">
        <v>0</v>
      </c>
      <c r="M52" s="1">
        <v>0</v>
      </c>
      <c r="N52" s="1">
        <v>0</v>
      </c>
      <c r="O52" s="1">
        <v>0</v>
      </c>
      <c r="P52" s="1">
        <v>0</v>
      </c>
      <c r="Q52" s="1">
        <v>0</v>
      </c>
      <c r="R52" s="1">
        <v>0</v>
      </c>
      <c r="S52" s="1">
        <v>0</v>
      </c>
      <c r="T52" s="1">
        <v>0</v>
      </c>
      <c r="U52" s="1">
        <v>0</v>
      </c>
      <c r="V52" s="1">
        <v>0</v>
      </c>
      <c r="W52" s="1">
        <v>0</v>
      </c>
      <c r="X52" s="1">
        <v>0</v>
      </c>
    </row>
    <row r="53" spans="1:24" x14ac:dyDescent="0.35">
      <c r="A53" s="1" t="s">
        <v>397</v>
      </c>
      <c r="B53" s="1" t="s">
        <v>398</v>
      </c>
      <c r="C53" s="1">
        <v>0</v>
      </c>
      <c r="D53" s="1">
        <v>0</v>
      </c>
      <c r="E53" s="1">
        <v>0</v>
      </c>
      <c r="F53" s="1">
        <v>0</v>
      </c>
      <c r="G53" s="1">
        <v>0</v>
      </c>
      <c r="H53" s="1">
        <v>0</v>
      </c>
      <c r="I53" s="1">
        <v>0</v>
      </c>
      <c r="J53" s="1">
        <v>0</v>
      </c>
      <c r="K53" s="1">
        <v>0</v>
      </c>
      <c r="L53" s="1">
        <v>0</v>
      </c>
      <c r="M53" s="1">
        <v>0</v>
      </c>
      <c r="N53" s="1">
        <v>0</v>
      </c>
      <c r="O53" s="1">
        <v>0</v>
      </c>
      <c r="P53" s="1">
        <v>0</v>
      </c>
      <c r="Q53" s="1">
        <v>0</v>
      </c>
      <c r="R53" s="1">
        <v>0</v>
      </c>
      <c r="S53" s="1">
        <v>0</v>
      </c>
      <c r="T53" s="1">
        <v>0</v>
      </c>
      <c r="U53" s="1">
        <v>0</v>
      </c>
      <c r="V53" s="1">
        <v>0</v>
      </c>
      <c r="W53" s="1">
        <v>0</v>
      </c>
      <c r="X53" s="1">
        <v>0</v>
      </c>
    </row>
    <row r="54" spans="1:24" x14ac:dyDescent="0.35">
      <c r="A54" s="1" t="s">
        <v>399</v>
      </c>
      <c r="B54" s="1" t="s">
        <v>400</v>
      </c>
      <c r="C54" s="1">
        <v>0</v>
      </c>
      <c r="D54" s="1">
        <v>0</v>
      </c>
      <c r="E54" s="1">
        <v>0</v>
      </c>
      <c r="F54" s="1">
        <v>0</v>
      </c>
      <c r="G54" s="1">
        <v>0</v>
      </c>
      <c r="H54" s="1">
        <v>0</v>
      </c>
      <c r="I54" s="1">
        <v>0</v>
      </c>
      <c r="J54" s="1">
        <v>0</v>
      </c>
      <c r="K54" s="1">
        <v>0</v>
      </c>
      <c r="L54" s="1">
        <v>0</v>
      </c>
      <c r="M54" s="1">
        <v>0</v>
      </c>
      <c r="N54" s="1">
        <v>0</v>
      </c>
      <c r="O54" s="1">
        <v>0</v>
      </c>
      <c r="P54" s="1">
        <v>0</v>
      </c>
      <c r="Q54" s="1">
        <v>0</v>
      </c>
      <c r="R54" s="1">
        <v>0</v>
      </c>
      <c r="S54" s="1">
        <v>0</v>
      </c>
      <c r="T54" s="1">
        <v>0</v>
      </c>
      <c r="U54" s="1">
        <v>0</v>
      </c>
      <c r="V54" s="1">
        <v>0</v>
      </c>
      <c r="W54" s="1">
        <v>0</v>
      </c>
      <c r="X54" s="1">
        <v>0</v>
      </c>
    </row>
    <row r="55" spans="1:24" x14ac:dyDescent="0.35">
      <c r="A55" s="1" t="s">
        <v>401</v>
      </c>
      <c r="B55" s="1" t="s">
        <v>402</v>
      </c>
      <c r="C55" s="1">
        <v>0</v>
      </c>
      <c r="D55" s="1">
        <v>0</v>
      </c>
      <c r="E55" s="1">
        <v>0</v>
      </c>
      <c r="F55" s="1">
        <v>0</v>
      </c>
      <c r="G55" s="1">
        <v>0</v>
      </c>
      <c r="H55" s="1">
        <v>0</v>
      </c>
      <c r="I55" s="1">
        <v>0</v>
      </c>
      <c r="J55" s="1">
        <v>0</v>
      </c>
      <c r="K55" s="1">
        <v>0</v>
      </c>
      <c r="L55" s="1">
        <v>0</v>
      </c>
      <c r="M55" s="1">
        <v>0</v>
      </c>
      <c r="N55" s="1">
        <v>0</v>
      </c>
      <c r="O55" s="1">
        <v>0</v>
      </c>
      <c r="P55" s="1">
        <v>0</v>
      </c>
      <c r="Q55" s="1">
        <v>0</v>
      </c>
      <c r="R55" s="1">
        <v>0</v>
      </c>
      <c r="S55" s="1">
        <v>0</v>
      </c>
      <c r="T55" s="1">
        <v>0</v>
      </c>
      <c r="U55" s="1">
        <v>0</v>
      </c>
      <c r="V55" s="1">
        <v>0</v>
      </c>
      <c r="W55" s="1">
        <v>0</v>
      </c>
      <c r="X55" s="1">
        <v>0</v>
      </c>
    </row>
    <row r="56" spans="1:24" x14ac:dyDescent="0.35">
      <c r="A56" s="1" t="s">
        <v>403</v>
      </c>
      <c r="B56" s="1" t="s">
        <v>404</v>
      </c>
      <c r="C56" s="1">
        <v>0</v>
      </c>
      <c r="D56" s="1">
        <v>0</v>
      </c>
      <c r="E56" s="1">
        <v>0</v>
      </c>
      <c r="F56" s="1">
        <v>0</v>
      </c>
      <c r="G56" s="1">
        <v>0</v>
      </c>
      <c r="H56" s="1">
        <v>0</v>
      </c>
      <c r="I56" s="1">
        <v>0</v>
      </c>
      <c r="J56" s="1">
        <v>0</v>
      </c>
      <c r="K56" s="1">
        <v>0</v>
      </c>
      <c r="L56" s="1">
        <v>0</v>
      </c>
      <c r="M56" s="1">
        <v>0</v>
      </c>
      <c r="N56" s="1">
        <v>0</v>
      </c>
      <c r="O56" s="1">
        <v>0</v>
      </c>
      <c r="P56" s="1">
        <v>0</v>
      </c>
      <c r="Q56" s="1">
        <v>0</v>
      </c>
      <c r="R56" s="1">
        <v>0</v>
      </c>
      <c r="S56" s="1">
        <v>0</v>
      </c>
      <c r="T56" s="1">
        <v>0</v>
      </c>
      <c r="U56" s="1">
        <v>0</v>
      </c>
      <c r="V56" s="1">
        <v>0</v>
      </c>
      <c r="W56" s="1">
        <v>0</v>
      </c>
      <c r="X56" s="1">
        <v>0</v>
      </c>
    </row>
    <row r="57" spans="1:24" x14ac:dyDescent="0.35">
      <c r="A57" s="1" t="s">
        <v>405</v>
      </c>
      <c r="B57" s="1" t="s">
        <v>406</v>
      </c>
      <c r="C57" s="1">
        <v>0</v>
      </c>
      <c r="D57" s="1">
        <v>0</v>
      </c>
      <c r="E57" s="1">
        <v>0</v>
      </c>
      <c r="F57" s="1">
        <v>0</v>
      </c>
      <c r="G57" s="1">
        <v>0</v>
      </c>
      <c r="H57" s="1">
        <v>0</v>
      </c>
      <c r="I57" s="1">
        <v>0</v>
      </c>
      <c r="J57" s="1">
        <v>0</v>
      </c>
      <c r="K57" s="1">
        <v>0</v>
      </c>
      <c r="L57" s="1">
        <v>0</v>
      </c>
      <c r="M57" s="1">
        <v>0</v>
      </c>
      <c r="N57" s="1">
        <v>0</v>
      </c>
      <c r="O57" s="1">
        <v>0</v>
      </c>
      <c r="P57" s="1">
        <v>0</v>
      </c>
      <c r="Q57" s="1">
        <v>0</v>
      </c>
      <c r="R57" s="1">
        <v>0</v>
      </c>
      <c r="S57" s="1">
        <v>0</v>
      </c>
      <c r="T57" s="1">
        <v>0</v>
      </c>
      <c r="U57" s="1">
        <v>0</v>
      </c>
      <c r="V57" s="1">
        <v>0</v>
      </c>
      <c r="W57" s="1">
        <v>0</v>
      </c>
      <c r="X57" s="1">
        <v>0</v>
      </c>
    </row>
    <row r="58" spans="1:24" x14ac:dyDescent="0.35">
      <c r="A58" s="1" t="s">
        <v>407</v>
      </c>
      <c r="B58" s="1" t="s">
        <v>408</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row>
    <row r="59" spans="1:24" x14ac:dyDescent="0.35">
      <c r="A59" s="1" t="s">
        <v>409</v>
      </c>
      <c r="B59" s="1" t="s">
        <v>410</v>
      </c>
      <c r="C59" s="1">
        <v>0</v>
      </c>
      <c r="D59" s="1">
        <v>0</v>
      </c>
      <c r="E59" s="1">
        <v>0</v>
      </c>
      <c r="F59" s="1">
        <v>0</v>
      </c>
      <c r="G59" s="1">
        <v>0</v>
      </c>
      <c r="H59" s="1">
        <v>0</v>
      </c>
      <c r="I59" s="1">
        <v>0</v>
      </c>
      <c r="J59" s="1">
        <v>0</v>
      </c>
      <c r="K59" s="1">
        <v>0</v>
      </c>
      <c r="L59" s="1">
        <v>0</v>
      </c>
      <c r="M59" s="1">
        <v>0</v>
      </c>
      <c r="N59" s="1">
        <v>0</v>
      </c>
      <c r="O59" s="1">
        <v>0</v>
      </c>
      <c r="P59" s="1">
        <v>0</v>
      </c>
      <c r="Q59" s="1">
        <v>0</v>
      </c>
      <c r="R59" s="1">
        <v>0</v>
      </c>
      <c r="S59" s="1">
        <v>0</v>
      </c>
      <c r="T59" s="1">
        <v>0</v>
      </c>
      <c r="U59" s="1">
        <v>0</v>
      </c>
      <c r="V59" s="1">
        <v>0</v>
      </c>
      <c r="W59" s="1">
        <v>0</v>
      </c>
      <c r="X59" s="1">
        <v>0</v>
      </c>
    </row>
    <row r="60" spans="1:24" x14ac:dyDescent="0.35">
      <c r="A60" s="1" t="s">
        <v>411</v>
      </c>
      <c r="B60" s="1" t="s">
        <v>412</v>
      </c>
      <c r="C60" s="1">
        <v>0</v>
      </c>
      <c r="D60" s="1">
        <v>0</v>
      </c>
      <c r="E60" s="1">
        <v>0</v>
      </c>
      <c r="F60" s="1">
        <v>0</v>
      </c>
      <c r="G60" s="1">
        <v>0</v>
      </c>
      <c r="H60" s="1">
        <v>0</v>
      </c>
      <c r="I60" s="1">
        <v>0</v>
      </c>
      <c r="J60" s="1">
        <v>0</v>
      </c>
      <c r="K60" s="1">
        <v>0</v>
      </c>
      <c r="L60" s="1">
        <v>0</v>
      </c>
      <c r="M60" s="1">
        <v>0</v>
      </c>
      <c r="N60" s="1">
        <v>0</v>
      </c>
      <c r="O60" s="1">
        <v>0</v>
      </c>
      <c r="P60" s="1">
        <v>0</v>
      </c>
      <c r="Q60" s="1">
        <v>0</v>
      </c>
      <c r="R60" s="1">
        <v>0</v>
      </c>
      <c r="S60" s="1">
        <v>0</v>
      </c>
      <c r="T60" s="1">
        <v>0</v>
      </c>
      <c r="U60" s="1">
        <v>0</v>
      </c>
      <c r="V60" s="1">
        <v>0</v>
      </c>
      <c r="W60" s="1">
        <v>0</v>
      </c>
      <c r="X60" s="1">
        <v>0</v>
      </c>
    </row>
    <row r="61" spans="1:24" x14ac:dyDescent="0.35">
      <c r="A61" s="1" t="s">
        <v>413</v>
      </c>
      <c r="B61" s="1" t="s">
        <v>414</v>
      </c>
      <c r="C61" s="1">
        <v>0</v>
      </c>
      <c r="D61" s="1">
        <v>0</v>
      </c>
      <c r="E61" s="1">
        <v>0</v>
      </c>
      <c r="F61" s="1">
        <v>0</v>
      </c>
      <c r="G61" s="1">
        <v>0</v>
      </c>
      <c r="H61" s="1">
        <v>0</v>
      </c>
      <c r="I61" s="1">
        <v>0</v>
      </c>
      <c r="J61" s="1">
        <v>0</v>
      </c>
      <c r="K61" s="1">
        <v>0</v>
      </c>
      <c r="L61" s="1">
        <v>0</v>
      </c>
      <c r="M61" s="1">
        <v>0</v>
      </c>
      <c r="N61" s="1">
        <v>0</v>
      </c>
      <c r="O61" s="1">
        <v>0</v>
      </c>
      <c r="P61" s="1">
        <v>0</v>
      </c>
      <c r="Q61" s="1">
        <v>0</v>
      </c>
      <c r="R61" s="1">
        <v>0</v>
      </c>
      <c r="S61" s="1">
        <v>0</v>
      </c>
      <c r="T61" s="1">
        <v>0</v>
      </c>
      <c r="U61" s="1">
        <v>0</v>
      </c>
      <c r="V61" s="1">
        <v>0</v>
      </c>
      <c r="W61" s="1">
        <v>0</v>
      </c>
      <c r="X61" s="1">
        <v>0</v>
      </c>
    </row>
    <row r="62" spans="1:24" x14ac:dyDescent="0.35">
      <c r="A62" s="1" t="s">
        <v>415</v>
      </c>
      <c r="B62" s="1" t="s">
        <v>416</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row>
    <row r="63" spans="1:24" x14ac:dyDescent="0.35">
      <c r="A63" s="1" t="s">
        <v>418</v>
      </c>
      <c r="B63" s="1" t="s">
        <v>419</v>
      </c>
      <c r="C63" s="1">
        <v>0</v>
      </c>
      <c r="D63" s="1">
        <v>0</v>
      </c>
      <c r="E63" s="1">
        <v>0</v>
      </c>
      <c r="F63" s="1">
        <v>0</v>
      </c>
      <c r="G63" s="1">
        <v>0</v>
      </c>
      <c r="H63" s="1">
        <v>0</v>
      </c>
      <c r="I63" s="1">
        <v>0</v>
      </c>
      <c r="J63" s="1">
        <v>0</v>
      </c>
      <c r="K63" s="1">
        <v>0</v>
      </c>
      <c r="L63" s="1">
        <v>0</v>
      </c>
      <c r="M63" s="1">
        <v>0</v>
      </c>
      <c r="N63" s="1">
        <v>0</v>
      </c>
      <c r="O63" s="1">
        <v>0</v>
      </c>
      <c r="P63" s="1">
        <v>0</v>
      </c>
      <c r="Q63" s="1">
        <v>0</v>
      </c>
      <c r="R63" s="1">
        <v>0</v>
      </c>
      <c r="S63" s="1">
        <v>0</v>
      </c>
      <c r="T63" s="1">
        <v>0</v>
      </c>
      <c r="U63" s="1">
        <v>0</v>
      </c>
      <c r="V63" s="1">
        <v>0</v>
      </c>
      <c r="W63" s="1">
        <v>0</v>
      </c>
      <c r="X63" s="1">
        <v>0</v>
      </c>
    </row>
    <row r="64" spans="1:24" x14ac:dyDescent="0.35">
      <c r="A64" s="1" t="s">
        <v>420</v>
      </c>
      <c r="B64" s="1" t="s">
        <v>421</v>
      </c>
      <c r="C64" s="1">
        <v>0</v>
      </c>
      <c r="D64" s="1">
        <v>0</v>
      </c>
      <c r="E64" s="1">
        <v>0</v>
      </c>
      <c r="F64" s="1">
        <v>0</v>
      </c>
      <c r="G64" s="1">
        <v>0</v>
      </c>
      <c r="H64" s="1">
        <v>0</v>
      </c>
      <c r="I64" s="1">
        <v>0</v>
      </c>
      <c r="J64" s="1">
        <v>0</v>
      </c>
      <c r="K64" s="1">
        <v>0</v>
      </c>
      <c r="L64" s="1">
        <v>0</v>
      </c>
      <c r="M64" s="1">
        <v>0</v>
      </c>
      <c r="N64" s="1">
        <v>0</v>
      </c>
      <c r="O64" s="1">
        <v>0</v>
      </c>
      <c r="P64" s="1">
        <v>0</v>
      </c>
      <c r="Q64" s="1">
        <v>0</v>
      </c>
      <c r="R64" s="1">
        <v>0</v>
      </c>
      <c r="S64" s="1">
        <v>0</v>
      </c>
      <c r="T64" s="1">
        <v>0</v>
      </c>
      <c r="U64" s="1">
        <v>0</v>
      </c>
      <c r="V64" s="1">
        <v>0</v>
      </c>
      <c r="W64" s="1">
        <v>0</v>
      </c>
      <c r="X64" s="1">
        <v>0</v>
      </c>
    </row>
    <row r="65" spans="1:24" x14ac:dyDescent="0.35">
      <c r="A65" s="1" t="s">
        <v>422</v>
      </c>
      <c r="B65" s="1" t="s">
        <v>423</v>
      </c>
      <c r="C65" s="1">
        <v>0</v>
      </c>
      <c r="D65" s="1">
        <v>0</v>
      </c>
      <c r="E65" s="1">
        <v>0</v>
      </c>
      <c r="F65" s="1">
        <v>0</v>
      </c>
      <c r="G65" s="1">
        <v>0</v>
      </c>
      <c r="H65" s="1">
        <v>0</v>
      </c>
      <c r="I65" s="1">
        <v>0</v>
      </c>
      <c r="J65" s="1">
        <v>0</v>
      </c>
      <c r="K65" s="1">
        <v>0</v>
      </c>
      <c r="L65" s="1">
        <v>0</v>
      </c>
      <c r="M65" s="1">
        <v>0</v>
      </c>
      <c r="N65" s="1">
        <v>0</v>
      </c>
      <c r="O65" s="1">
        <v>0</v>
      </c>
      <c r="P65" s="1">
        <v>0</v>
      </c>
      <c r="Q65" s="1">
        <v>0</v>
      </c>
      <c r="R65" s="1">
        <v>0</v>
      </c>
      <c r="S65" s="1">
        <v>0</v>
      </c>
      <c r="T65" s="1">
        <v>0</v>
      </c>
      <c r="U65" s="1">
        <v>0</v>
      </c>
      <c r="V65" s="1">
        <v>0</v>
      </c>
      <c r="W65" s="1">
        <v>0</v>
      </c>
      <c r="X65" s="1">
        <v>0</v>
      </c>
    </row>
    <row r="66" spans="1:24" x14ac:dyDescent="0.35">
      <c r="A66" s="1" t="s">
        <v>424</v>
      </c>
      <c r="B66" s="1" t="s">
        <v>425</v>
      </c>
      <c r="C66" s="1">
        <v>0</v>
      </c>
      <c r="D66" s="1">
        <v>0</v>
      </c>
      <c r="E66" s="1">
        <v>0</v>
      </c>
      <c r="F66" s="1">
        <v>0</v>
      </c>
      <c r="G66" s="1">
        <v>0</v>
      </c>
      <c r="H66" s="1">
        <v>0</v>
      </c>
      <c r="I66" s="1">
        <v>0</v>
      </c>
      <c r="J66" s="1">
        <v>0</v>
      </c>
      <c r="K66" s="1">
        <v>0</v>
      </c>
      <c r="L66" s="1">
        <v>0</v>
      </c>
      <c r="M66" s="1">
        <v>0</v>
      </c>
      <c r="N66" s="1">
        <v>0</v>
      </c>
      <c r="O66" s="1">
        <v>0</v>
      </c>
      <c r="P66" s="1">
        <v>0</v>
      </c>
      <c r="Q66" s="1">
        <v>0</v>
      </c>
      <c r="R66" s="1">
        <v>0</v>
      </c>
      <c r="S66" s="1">
        <v>0</v>
      </c>
      <c r="T66" s="1">
        <v>0</v>
      </c>
      <c r="U66" s="1">
        <v>0</v>
      </c>
      <c r="V66" s="1">
        <v>0</v>
      </c>
      <c r="W66" s="1">
        <v>0</v>
      </c>
      <c r="X66" s="1">
        <v>0</v>
      </c>
    </row>
    <row r="67" spans="1:24" x14ac:dyDescent="0.35">
      <c r="A67" s="1" t="s">
        <v>426</v>
      </c>
      <c r="B67" s="1" t="s">
        <v>427</v>
      </c>
      <c r="C67" s="1">
        <v>0</v>
      </c>
      <c r="D67" s="1">
        <v>0</v>
      </c>
      <c r="E67" s="1">
        <v>0</v>
      </c>
      <c r="F67" s="1">
        <v>0</v>
      </c>
      <c r="G67" s="1">
        <v>0</v>
      </c>
      <c r="H67" s="1">
        <v>0</v>
      </c>
      <c r="I67" s="1">
        <v>0</v>
      </c>
      <c r="J67" s="1">
        <v>0</v>
      </c>
      <c r="K67" s="1">
        <v>0</v>
      </c>
      <c r="L67" s="1">
        <v>0</v>
      </c>
      <c r="M67" s="1">
        <v>0</v>
      </c>
      <c r="N67" s="1">
        <v>0</v>
      </c>
      <c r="O67" s="1">
        <v>0</v>
      </c>
      <c r="P67" s="1">
        <v>0</v>
      </c>
      <c r="Q67" s="1">
        <v>0</v>
      </c>
      <c r="R67" s="1">
        <v>0</v>
      </c>
      <c r="S67" s="1">
        <v>0</v>
      </c>
      <c r="T67" s="1">
        <v>0</v>
      </c>
      <c r="U67" s="1">
        <v>0</v>
      </c>
      <c r="V67" s="1">
        <v>0</v>
      </c>
      <c r="W67" s="1">
        <v>0</v>
      </c>
      <c r="X67" s="1">
        <v>0</v>
      </c>
    </row>
    <row r="68" spans="1:24" x14ac:dyDescent="0.35">
      <c r="A68" s="1" t="s">
        <v>428</v>
      </c>
      <c r="B68" s="1" t="s">
        <v>429</v>
      </c>
      <c r="C68" s="1">
        <v>0</v>
      </c>
      <c r="D68" s="1">
        <v>0</v>
      </c>
      <c r="E68" s="1">
        <v>0</v>
      </c>
      <c r="F68" s="1">
        <v>0</v>
      </c>
      <c r="G68" s="1">
        <v>0</v>
      </c>
      <c r="H68" s="1">
        <v>0</v>
      </c>
      <c r="I68" s="1">
        <v>0</v>
      </c>
      <c r="J68" s="1">
        <v>0</v>
      </c>
      <c r="K68" s="1">
        <v>0</v>
      </c>
      <c r="L68" s="1">
        <v>0</v>
      </c>
      <c r="M68" s="1">
        <v>0</v>
      </c>
      <c r="N68" s="1">
        <v>0</v>
      </c>
      <c r="O68" s="1">
        <v>0</v>
      </c>
      <c r="P68" s="1">
        <v>0</v>
      </c>
      <c r="Q68" s="1">
        <v>0</v>
      </c>
      <c r="R68" s="1">
        <v>0</v>
      </c>
      <c r="S68" s="1">
        <v>0</v>
      </c>
      <c r="T68" s="1">
        <v>0</v>
      </c>
      <c r="U68" s="1">
        <v>0</v>
      </c>
      <c r="V68" s="1">
        <v>0</v>
      </c>
      <c r="W68" s="1">
        <v>0</v>
      </c>
      <c r="X68" s="1">
        <v>0</v>
      </c>
    </row>
    <row r="69" spans="1:24" x14ac:dyDescent="0.35">
      <c r="A69" s="1" t="s">
        <v>430</v>
      </c>
      <c r="B69" s="1" t="s">
        <v>431</v>
      </c>
      <c r="C69" s="1">
        <v>0</v>
      </c>
      <c r="D69" s="1">
        <v>0</v>
      </c>
      <c r="E69" s="1">
        <v>0</v>
      </c>
      <c r="F69" s="1">
        <v>0</v>
      </c>
      <c r="G69" s="1">
        <v>0</v>
      </c>
      <c r="H69" s="1">
        <v>0</v>
      </c>
      <c r="I69" s="1">
        <v>0</v>
      </c>
      <c r="J69" s="1">
        <v>0</v>
      </c>
      <c r="K69" s="1">
        <v>0</v>
      </c>
      <c r="L69" s="1">
        <v>0</v>
      </c>
      <c r="M69" s="1">
        <v>0</v>
      </c>
      <c r="N69" s="1">
        <v>0</v>
      </c>
      <c r="O69" s="1">
        <v>0</v>
      </c>
      <c r="P69" s="1">
        <v>0</v>
      </c>
      <c r="Q69" s="1">
        <v>0</v>
      </c>
      <c r="R69" s="1">
        <v>0</v>
      </c>
      <c r="S69" s="1">
        <v>0</v>
      </c>
      <c r="T69" s="1">
        <v>0</v>
      </c>
      <c r="U69" s="1">
        <v>0</v>
      </c>
      <c r="V69" s="1">
        <v>0</v>
      </c>
      <c r="W69" s="1">
        <v>0</v>
      </c>
      <c r="X69" s="1">
        <v>0</v>
      </c>
    </row>
    <row r="70" spans="1:24" x14ac:dyDescent="0.35">
      <c r="A70" s="1" t="s">
        <v>432</v>
      </c>
      <c r="B70" s="1" t="s">
        <v>433</v>
      </c>
      <c r="C70" s="1">
        <v>0</v>
      </c>
      <c r="D70" s="1">
        <v>0</v>
      </c>
      <c r="E70" s="1">
        <v>0</v>
      </c>
      <c r="F70" s="1">
        <v>0</v>
      </c>
      <c r="G70" s="1">
        <v>0</v>
      </c>
      <c r="H70" s="1">
        <v>0</v>
      </c>
      <c r="I70" s="1">
        <v>0</v>
      </c>
      <c r="J70" s="1">
        <v>0</v>
      </c>
      <c r="K70" s="1">
        <v>0</v>
      </c>
      <c r="L70" s="1">
        <v>0</v>
      </c>
      <c r="M70" s="1">
        <v>0</v>
      </c>
      <c r="N70" s="1">
        <v>0</v>
      </c>
      <c r="O70" s="1">
        <v>0</v>
      </c>
      <c r="P70" s="1">
        <v>0</v>
      </c>
      <c r="Q70" s="1">
        <v>0</v>
      </c>
      <c r="R70" s="1">
        <v>0</v>
      </c>
      <c r="S70" s="1">
        <v>0</v>
      </c>
      <c r="T70" s="1">
        <v>0</v>
      </c>
      <c r="U70" s="1">
        <v>0</v>
      </c>
      <c r="V70" s="1">
        <v>0</v>
      </c>
      <c r="W70" s="1">
        <v>0</v>
      </c>
      <c r="X70" s="1">
        <v>0</v>
      </c>
    </row>
    <row r="71" spans="1:24" x14ac:dyDescent="0.35">
      <c r="A71" s="1" t="s">
        <v>434</v>
      </c>
      <c r="B71" s="1" t="s">
        <v>435</v>
      </c>
      <c r="C71" s="1">
        <v>0</v>
      </c>
      <c r="D71" s="1">
        <v>0</v>
      </c>
      <c r="E71" s="1">
        <v>0</v>
      </c>
      <c r="F71" s="1">
        <v>0</v>
      </c>
      <c r="G71" s="1">
        <v>0</v>
      </c>
      <c r="H71" s="1">
        <v>0</v>
      </c>
      <c r="I71" s="1">
        <v>0</v>
      </c>
      <c r="J71" s="1">
        <v>0</v>
      </c>
      <c r="K71" s="1">
        <v>0</v>
      </c>
      <c r="L71" s="1">
        <v>0</v>
      </c>
      <c r="M71" s="1">
        <v>0</v>
      </c>
      <c r="N71" s="1">
        <v>0</v>
      </c>
      <c r="O71" s="1">
        <v>0</v>
      </c>
      <c r="P71" s="1">
        <v>0</v>
      </c>
      <c r="Q71" s="1">
        <v>0</v>
      </c>
      <c r="R71" s="1">
        <v>0</v>
      </c>
      <c r="S71" s="1">
        <v>0</v>
      </c>
      <c r="T71" s="1">
        <v>0</v>
      </c>
      <c r="U71" s="1">
        <v>0</v>
      </c>
      <c r="V71" s="1">
        <v>0</v>
      </c>
      <c r="W71" s="1">
        <v>0</v>
      </c>
      <c r="X71" s="1">
        <v>0</v>
      </c>
    </row>
    <row r="72" spans="1:24" x14ac:dyDescent="0.35">
      <c r="A72" s="1" t="s">
        <v>436</v>
      </c>
      <c r="B72" s="1" t="s">
        <v>437</v>
      </c>
      <c r="C72" s="1">
        <v>0</v>
      </c>
      <c r="D72" s="1">
        <v>0</v>
      </c>
      <c r="E72" s="1">
        <v>0</v>
      </c>
      <c r="F72" s="1">
        <v>0</v>
      </c>
      <c r="G72" s="1">
        <v>0</v>
      </c>
      <c r="H72" s="1">
        <v>0</v>
      </c>
      <c r="I72" s="1">
        <v>0</v>
      </c>
      <c r="J72" s="1">
        <v>0</v>
      </c>
      <c r="K72" s="1">
        <v>0</v>
      </c>
      <c r="L72" s="1">
        <v>0</v>
      </c>
      <c r="M72" s="1">
        <v>0</v>
      </c>
      <c r="N72" s="1">
        <v>0</v>
      </c>
      <c r="O72" s="1">
        <v>0</v>
      </c>
      <c r="P72" s="1">
        <v>0</v>
      </c>
      <c r="Q72" s="1">
        <v>0</v>
      </c>
      <c r="R72" s="1">
        <v>0</v>
      </c>
      <c r="S72" s="1">
        <v>0</v>
      </c>
      <c r="T72" s="1">
        <v>0</v>
      </c>
      <c r="U72" s="1">
        <v>0</v>
      </c>
      <c r="V72" s="1">
        <v>0</v>
      </c>
      <c r="W72" s="1">
        <v>0</v>
      </c>
      <c r="X72" s="1">
        <v>0</v>
      </c>
    </row>
    <row r="73" spans="1:24" x14ac:dyDescent="0.35">
      <c r="A73" s="1" t="s">
        <v>438</v>
      </c>
      <c r="B73" s="1" t="s">
        <v>439</v>
      </c>
      <c r="C73" s="1">
        <v>0</v>
      </c>
      <c r="D73" s="1">
        <v>0</v>
      </c>
      <c r="E73" s="1">
        <v>0</v>
      </c>
      <c r="F73" s="1">
        <v>0</v>
      </c>
      <c r="G73" s="1">
        <v>0</v>
      </c>
      <c r="H73" s="1">
        <v>0</v>
      </c>
      <c r="I73" s="1">
        <v>0</v>
      </c>
      <c r="J73" s="1">
        <v>0</v>
      </c>
      <c r="K73" s="1">
        <v>0</v>
      </c>
      <c r="L73" s="1">
        <v>0</v>
      </c>
      <c r="M73" s="1">
        <v>0</v>
      </c>
      <c r="N73" s="1">
        <v>0</v>
      </c>
      <c r="O73" s="1">
        <v>0</v>
      </c>
      <c r="P73" s="1">
        <v>0</v>
      </c>
      <c r="Q73" s="1">
        <v>0</v>
      </c>
      <c r="R73" s="1">
        <v>0</v>
      </c>
      <c r="S73" s="1">
        <v>0</v>
      </c>
      <c r="T73" s="1">
        <v>0</v>
      </c>
      <c r="U73" s="1">
        <v>0</v>
      </c>
      <c r="V73" s="1">
        <v>0</v>
      </c>
      <c r="W73" s="1">
        <v>0</v>
      </c>
      <c r="X73" s="1">
        <v>0</v>
      </c>
    </row>
    <row r="74" spans="1:24" x14ac:dyDescent="0.35">
      <c r="A74" s="1" t="s">
        <v>440</v>
      </c>
      <c r="B74" s="1" t="s">
        <v>441</v>
      </c>
      <c r="C74" s="1">
        <v>0</v>
      </c>
      <c r="D74" s="1">
        <v>0</v>
      </c>
      <c r="E74" s="1">
        <v>0</v>
      </c>
      <c r="F74" s="1">
        <v>0</v>
      </c>
      <c r="G74" s="1">
        <v>0</v>
      </c>
      <c r="H74" s="1">
        <v>0</v>
      </c>
      <c r="I74" s="1">
        <v>0</v>
      </c>
      <c r="J74" s="1">
        <v>0</v>
      </c>
      <c r="K74" s="1">
        <v>0</v>
      </c>
      <c r="L74" s="1">
        <v>0</v>
      </c>
      <c r="M74" s="1">
        <v>0</v>
      </c>
      <c r="N74" s="1">
        <v>0</v>
      </c>
      <c r="O74" s="1">
        <v>0</v>
      </c>
      <c r="P74" s="1">
        <v>0</v>
      </c>
      <c r="Q74" s="1">
        <v>0</v>
      </c>
      <c r="R74" s="1">
        <v>0</v>
      </c>
      <c r="S74" s="1">
        <v>0</v>
      </c>
      <c r="T74" s="1">
        <v>0</v>
      </c>
      <c r="U74" s="1">
        <v>0</v>
      </c>
      <c r="V74" s="1">
        <v>0</v>
      </c>
      <c r="W74" s="1">
        <v>0</v>
      </c>
      <c r="X74" s="1">
        <v>0</v>
      </c>
    </row>
    <row r="75" spans="1:24" x14ac:dyDescent="0.35">
      <c r="A75" s="1" t="s">
        <v>442</v>
      </c>
      <c r="B75" s="1" t="s">
        <v>443</v>
      </c>
      <c r="C75" s="1">
        <v>0</v>
      </c>
      <c r="D75" s="1">
        <v>0</v>
      </c>
      <c r="E75" s="1">
        <v>0</v>
      </c>
      <c r="F75" s="1">
        <v>0</v>
      </c>
      <c r="G75" s="1">
        <v>0</v>
      </c>
      <c r="H75" s="1">
        <v>0</v>
      </c>
      <c r="I75" s="1">
        <v>0</v>
      </c>
      <c r="J75" s="1">
        <v>0</v>
      </c>
      <c r="K75" s="1">
        <v>0</v>
      </c>
      <c r="L75" s="1">
        <v>0</v>
      </c>
      <c r="M75" s="1">
        <v>0</v>
      </c>
      <c r="N75" s="1">
        <v>0</v>
      </c>
      <c r="O75" s="1">
        <v>0</v>
      </c>
      <c r="P75" s="1">
        <v>0</v>
      </c>
      <c r="Q75" s="1">
        <v>0</v>
      </c>
      <c r="R75" s="1">
        <v>0</v>
      </c>
      <c r="S75" s="1">
        <v>0</v>
      </c>
      <c r="T75" s="1">
        <v>0</v>
      </c>
      <c r="U75" s="1">
        <v>0</v>
      </c>
      <c r="V75" s="1">
        <v>0</v>
      </c>
      <c r="W75" s="1">
        <v>0</v>
      </c>
      <c r="X75" s="1">
        <v>0</v>
      </c>
    </row>
    <row r="76" spans="1:24" x14ac:dyDescent="0.35">
      <c r="A76" s="1" t="s">
        <v>444</v>
      </c>
      <c r="B76" s="1" t="s">
        <v>445</v>
      </c>
      <c r="C76" s="1">
        <v>0</v>
      </c>
      <c r="D76" s="1">
        <v>0</v>
      </c>
      <c r="E76" s="1">
        <v>0</v>
      </c>
      <c r="F76" s="1">
        <v>0</v>
      </c>
      <c r="G76" s="1">
        <v>0</v>
      </c>
      <c r="H76" s="1">
        <v>0</v>
      </c>
      <c r="I76" s="1">
        <v>0</v>
      </c>
      <c r="J76" s="1">
        <v>0</v>
      </c>
      <c r="K76" s="1">
        <v>0</v>
      </c>
      <c r="L76" s="1">
        <v>0</v>
      </c>
      <c r="M76" s="1">
        <v>0</v>
      </c>
      <c r="N76" s="1">
        <v>0</v>
      </c>
      <c r="O76" s="1">
        <v>0</v>
      </c>
      <c r="P76" s="1">
        <v>0</v>
      </c>
      <c r="Q76" s="1">
        <v>0</v>
      </c>
      <c r="R76" s="1">
        <v>0</v>
      </c>
      <c r="S76" s="1">
        <v>0</v>
      </c>
      <c r="T76" s="1">
        <v>0</v>
      </c>
      <c r="U76" s="1">
        <v>0</v>
      </c>
      <c r="V76" s="1">
        <v>0</v>
      </c>
      <c r="W76" s="1">
        <v>0</v>
      </c>
      <c r="X76" s="1">
        <v>0</v>
      </c>
    </row>
    <row r="77" spans="1:24" x14ac:dyDescent="0.35">
      <c r="A77" s="1" t="s">
        <v>446</v>
      </c>
      <c r="B77" s="1" t="s">
        <v>447</v>
      </c>
      <c r="C77" s="1">
        <v>0</v>
      </c>
      <c r="D77" s="1">
        <v>0</v>
      </c>
      <c r="E77" s="1">
        <v>0</v>
      </c>
      <c r="F77" s="1">
        <v>0</v>
      </c>
      <c r="G77" s="1">
        <v>0</v>
      </c>
      <c r="H77" s="1">
        <v>0</v>
      </c>
      <c r="I77" s="1">
        <v>0</v>
      </c>
      <c r="J77" s="1">
        <v>0</v>
      </c>
      <c r="K77" s="1">
        <v>0</v>
      </c>
      <c r="L77" s="1">
        <v>0</v>
      </c>
      <c r="M77" s="1">
        <v>0</v>
      </c>
      <c r="N77" s="1">
        <v>0</v>
      </c>
      <c r="O77" s="1">
        <v>0</v>
      </c>
      <c r="P77" s="1">
        <v>0</v>
      </c>
      <c r="Q77" s="1">
        <v>0</v>
      </c>
      <c r="R77" s="1">
        <v>0</v>
      </c>
      <c r="S77" s="1">
        <v>0</v>
      </c>
      <c r="T77" s="1">
        <v>0</v>
      </c>
      <c r="U77" s="1">
        <v>0</v>
      </c>
      <c r="V77" s="1">
        <v>0</v>
      </c>
      <c r="W77" s="1">
        <v>0</v>
      </c>
      <c r="X77" s="1">
        <v>0</v>
      </c>
    </row>
    <row r="78" spans="1:24" x14ac:dyDescent="0.35">
      <c r="A78" s="1" t="s">
        <v>448</v>
      </c>
      <c r="B78" s="1" t="s">
        <v>449</v>
      </c>
      <c r="C78" s="1">
        <v>0</v>
      </c>
      <c r="D78" s="1">
        <v>0</v>
      </c>
      <c r="E78" s="1">
        <v>0</v>
      </c>
      <c r="F78" s="1">
        <v>0</v>
      </c>
      <c r="G78" s="1">
        <v>0</v>
      </c>
      <c r="H78" s="1">
        <v>0</v>
      </c>
      <c r="I78" s="1">
        <v>0</v>
      </c>
      <c r="J78" s="1">
        <v>0</v>
      </c>
      <c r="K78" s="1">
        <v>0</v>
      </c>
      <c r="L78" s="1">
        <v>0</v>
      </c>
      <c r="M78" s="1">
        <v>0</v>
      </c>
      <c r="N78" s="1">
        <v>0</v>
      </c>
      <c r="O78" s="1">
        <v>0</v>
      </c>
      <c r="P78" s="1">
        <v>0</v>
      </c>
      <c r="Q78" s="1">
        <v>0</v>
      </c>
      <c r="R78" s="1">
        <v>0</v>
      </c>
      <c r="S78" s="1">
        <v>0</v>
      </c>
      <c r="T78" s="1">
        <v>0</v>
      </c>
      <c r="U78" s="1">
        <v>0</v>
      </c>
      <c r="V78" s="1">
        <v>0</v>
      </c>
      <c r="W78" s="1">
        <v>0</v>
      </c>
      <c r="X78" s="1">
        <v>0</v>
      </c>
    </row>
    <row r="79" spans="1:24" x14ac:dyDescent="0.35">
      <c r="A79" s="1" t="s">
        <v>452</v>
      </c>
      <c r="B79" s="1" t="s">
        <v>453</v>
      </c>
      <c r="C79" s="1">
        <v>0</v>
      </c>
      <c r="D79" s="1">
        <v>0</v>
      </c>
      <c r="E79" s="1">
        <v>0</v>
      </c>
      <c r="F79" s="1">
        <v>0</v>
      </c>
      <c r="G79" s="1">
        <v>0</v>
      </c>
      <c r="H79" s="1">
        <v>0</v>
      </c>
      <c r="I79" s="1">
        <v>0</v>
      </c>
      <c r="J79" s="1">
        <v>0</v>
      </c>
      <c r="K79" s="1">
        <v>0</v>
      </c>
      <c r="L79" s="1">
        <v>0</v>
      </c>
      <c r="M79" s="1">
        <v>0</v>
      </c>
      <c r="N79" s="1">
        <v>0</v>
      </c>
      <c r="O79" s="1">
        <v>0</v>
      </c>
      <c r="P79" s="1">
        <v>0</v>
      </c>
      <c r="Q79" s="1">
        <v>0</v>
      </c>
      <c r="R79" s="1">
        <v>0</v>
      </c>
      <c r="S79" s="1">
        <v>0</v>
      </c>
      <c r="T79" s="1">
        <v>0</v>
      </c>
      <c r="U79" s="1">
        <v>0</v>
      </c>
      <c r="V79" s="1">
        <v>0</v>
      </c>
      <c r="W79" s="1">
        <v>0</v>
      </c>
      <c r="X79" s="1">
        <v>0</v>
      </c>
    </row>
    <row r="80" spans="1:24" x14ac:dyDescent="0.35">
      <c r="A80" s="1" t="s">
        <v>454</v>
      </c>
      <c r="B80" s="1" t="s">
        <v>455</v>
      </c>
      <c r="C80" s="1">
        <v>0</v>
      </c>
      <c r="D80" s="1">
        <v>0</v>
      </c>
      <c r="E80" s="1">
        <v>0</v>
      </c>
      <c r="F80" s="1">
        <v>0</v>
      </c>
      <c r="G80" s="1">
        <v>0</v>
      </c>
      <c r="H80" s="1">
        <v>0</v>
      </c>
      <c r="I80" s="1">
        <v>0</v>
      </c>
      <c r="J80" s="1">
        <v>0</v>
      </c>
      <c r="K80" s="1">
        <v>0</v>
      </c>
      <c r="L80" s="1">
        <v>0</v>
      </c>
      <c r="M80" s="1">
        <v>0</v>
      </c>
      <c r="N80" s="1">
        <v>0</v>
      </c>
      <c r="O80" s="1">
        <v>0</v>
      </c>
      <c r="P80" s="1">
        <v>0</v>
      </c>
      <c r="Q80" s="1">
        <v>0</v>
      </c>
      <c r="R80" s="1">
        <v>0</v>
      </c>
      <c r="S80" s="1">
        <v>0</v>
      </c>
      <c r="T80" s="1">
        <v>0</v>
      </c>
      <c r="U80" s="1">
        <v>0</v>
      </c>
      <c r="V80" s="1">
        <v>0</v>
      </c>
      <c r="W80" s="1">
        <v>0</v>
      </c>
      <c r="X80" s="1">
        <v>0</v>
      </c>
    </row>
    <row r="81" spans="1:24" x14ac:dyDescent="0.35">
      <c r="A81" s="1" t="s">
        <v>456</v>
      </c>
      <c r="B81" s="1" t="s">
        <v>457</v>
      </c>
      <c r="C81" s="1">
        <v>0</v>
      </c>
      <c r="D81" s="1">
        <v>0</v>
      </c>
      <c r="E81" s="1">
        <v>0</v>
      </c>
      <c r="F81" s="1">
        <v>0</v>
      </c>
      <c r="G81" s="1">
        <v>0</v>
      </c>
      <c r="H81" s="1">
        <v>0</v>
      </c>
      <c r="I81" s="1">
        <v>0</v>
      </c>
      <c r="J81" s="1">
        <v>0</v>
      </c>
      <c r="K81" s="1">
        <v>0</v>
      </c>
      <c r="L81" s="1">
        <v>0</v>
      </c>
      <c r="M81" s="1">
        <v>0</v>
      </c>
      <c r="N81" s="1">
        <v>0</v>
      </c>
      <c r="O81" s="1">
        <v>0</v>
      </c>
      <c r="P81" s="1">
        <v>0</v>
      </c>
      <c r="Q81" s="1">
        <v>0</v>
      </c>
      <c r="R81" s="1">
        <v>0</v>
      </c>
      <c r="S81" s="1">
        <v>0</v>
      </c>
      <c r="T81" s="1">
        <v>0</v>
      </c>
      <c r="U81" s="1">
        <v>0</v>
      </c>
      <c r="V81" s="1">
        <v>0</v>
      </c>
      <c r="W81" s="1">
        <v>0</v>
      </c>
      <c r="X81" s="1">
        <v>0</v>
      </c>
    </row>
    <row r="82" spans="1:24" x14ac:dyDescent="0.35">
      <c r="A82" s="1" t="s">
        <v>458</v>
      </c>
      <c r="B82" s="1" t="s">
        <v>459</v>
      </c>
      <c r="C82" s="1">
        <v>0</v>
      </c>
      <c r="D82" s="1">
        <v>0</v>
      </c>
      <c r="E82" s="1">
        <v>0</v>
      </c>
      <c r="F82" s="1">
        <v>0</v>
      </c>
      <c r="G82" s="1">
        <v>0</v>
      </c>
      <c r="H82" s="1">
        <v>0</v>
      </c>
      <c r="I82" s="1">
        <v>0</v>
      </c>
      <c r="J82" s="1">
        <v>0</v>
      </c>
      <c r="K82" s="1">
        <v>0</v>
      </c>
      <c r="L82" s="1">
        <v>0</v>
      </c>
      <c r="M82" s="1">
        <v>0</v>
      </c>
      <c r="N82" s="1">
        <v>0</v>
      </c>
      <c r="O82" s="1">
        <v>0</v>
      </c>
      <c r="P82" s="1">
        <v>0</v>
      </c>
      <c r="Q82" s="1">
        <v>0</v>
      </c>
      <c r="R82" s="1">
        <v>0</v>
      </c>
      <c r="S82" s="1">
        <v>0</v>
      </c>
      <c r="T82" s="1">
        <v>0</v>
      </c>
      <c r="U82" s="1">
        <v>0</v>
      </c>
      <c r="V82" s="1">
        <v>0</v>
      </c>
      <c r="W82" s="1">
        <v>0</v>
      </c>
      <c r="X82" s="1">
        <v>0</v>
      </c>
    </row>
    <row r="83" spans="1:24" x14ac:dyDescent="0.35">
      <c r="A83" s="1" t="s">
        <v>460</v>
      </c>
      <c r="B83" s="1" t="s">
        <v>461</v>
      </c>
      <c r="C83" s="1">
        <v>0</v>
      </c>
      <c r="D83" s="1">
        <v>0</v>
      </c>
      <c r="E83" s="1">
        <v>0</v>
      </c>
      <c r="F83" s="1">
        <v>0</v>
      </c>
      <c r="G83" s="1">
        <v>0</v>
      </c>
      <c r="H83" s="1">
        <v>0</v>
      </c>
      <c r="I83" s="1">
        <v>0</v>
      </c>
      <c r="J83" s="1">
        <v>0</v>
      </c>
      <c r="K83" s="1">
        <v>0</v>
      </c>
      <c r="L83" s="1">
        <v>0</v>
      </c>
      <c r="M83" s="1">
        <v>0</v>
      </c>
      <c r="N83" s="1">
        <v>0</v>
      </c>
      <c r="O83" s="1">
        <v>0</v>
      </c>
      <c r="P83" s="1">
        <v>0</v>
      </c>
      <c r="Q83" s="1">
        <v>0</v>
      </c>
      <c r="R83" s="1">
        <v>0</v>
      </c>
      <c r="S83" s="1">
        <v>0</v>
      </c>
      <c r="T83" s="1">
        <v>0</v>
      </c>
      <c r="U83" s="1">
        <v>0</v>
      </c>
      <c r="V83" s="1">
        <v>0</v>
      </c>
      <c r="W83" s="1">
        <v>0</v>
      </c>
      <c r="X83" s="1">
        <v>0</v>
      </c>
    </row>
    <row r="84" spans="1:24" x14ac:dyDescent="0.35">
      <c r="A84" s="1" t="s">
        <v>463</v>
      </c>
      <c r="B84" s="1" t="s">
        <v>464</v>
      </c>
      <c r="C84" s="1">
        <v>0</v>
      </c>
      <c r="D84" s="1">
        <v>0</v>
      </c>
      <c r="E84" s="1">
        <v>0</v>
      </c>
      <c r="F84" s="1">
        <v>0</v>
      </c>
      <c r="G84" s="1">
        <v>0</v>
      </c>
      <c r="H84" s="1">
        <v>0</v>
      </c>
      <c r="I84" s="1">
        <v>0</v>
      </c>
      <c r="J84" s="1">
        <v>0</v>
      </c>
      <c r="K84" s="1">
        <v>0</v>
      </c>
      <c r="L84" s="1">
        <v>0</v>
      </c>
      <c r="M84" s="1">
        <v>0</v>
      </c>
      <c r="N84" s="1">
        <v>0</v>
      </c>
      <c r="O84" s="1">
        <v>0</v>
      </c>
      <c r="P84" s="1">
        <v>0</v>
      </c>
      <c r="Q84" s="1">
        <v>0</v>
      </c>
      <c r="R84" s="1">
        <v>0</v>
      </c>
      <c r="S84" s="1">
        <v>0</v>
      </c>
      <c r="T84" s="1">
        <v>0</v>
      </c>
      <c r="U84" s="1">
        <v>0</v>
      </c>
      <c r="V84" s="1">
        <v>0</v>
      </c>
      <c r="W84" s="1">
        <v>0</v>
      </c>
      <c r="X84" s="1">
        <v>0</v>
      </c>
    </row>
    <row r="85" spans="1:24" x14ac:dyDescent="0.35">
      <c r="A85" s="1" t="s">
        <v>465</v>
      </c>
      <c r="B85" s="1" t="s">
        <v>466</v>
      </c>
      <c r="C85" s="1">
        <v>0</v>
      </c>
      <c r="D85" s="1">
        <v>0</v>
      </c>
      <c r="E85" s="1">
        <v>0</v>
      </c>
      <c r="F85" s="1">
        <v>0</v>
      </c>
      <c r="G85" s="1">
        <v>0</v>
      </c>
      <c r="H85" s="1">
        <v>0</v>
      </c>
      <c r="I85" s="1">
        <v>0</v>
      </c>
      <c r="J85" s="1">
        <v>0</v>
      </c>
      <c r="K85" s="1">
        <v>0</v>
      </c>
      <c r="L85" s="1">
        <v>0</v>
      </c>
      <c r="M85" s="1">
        <v>0</v>
      </c>
      <c r="N85" s="1">
        <v>0</v>
      </c>
      <c r="O85" s="1">
        <v>0</v>
      </c>
      <c r="P85" s="1">
        <v>0</v>
      </c>
      <c r="Q85" s="1">
        <v>0</v>
      </c>
      <c r="R85" s="1">
        <v>0</v>
      </c>
      <c r="S85" s="1">
        <v>0</v>
      </c>
      <c r="T85" s="1">
        <v>0</v>
      </c>
      <c r="U85" s="1">
        <v>0</v>
      </c>
      <c r="V85" s="1">
        <v>0</v>
      </c>
      <c r="W85" s="1">
        <v>0</v>
      </c>
      <c r="X85" s="1">
        <v>0</v>
      </c>
    </row>
    <row r="86" spans="1:24" x14ac:dyDescent="0.35">
      <c r="A86" s="1" t="s">
        <v>467</v>
      </c>
      <c r="B86" s="1" t="s">
        <v>468</v>
      </c>
      <c r="C86" s="1">
        <v>0</v>
      </c>
      <c r="D86" s="1">
        <v>0</v>
      </c>
      <c r="E86" s="1">
        <v>0</v>
      </c>
      <c r="F86" s="1">
        <v>0</v>
      </c>
      <c r="G86" s="1">
        <v>0</v>
      </c>
      <c r="H86" s="1">
        <v>0</v>
      </c>
      <c r="I86" s="1">
        <v>0</v>
      </c>
      <c r="J86" s="1">
        <v>0</v>
      </c>
      <c r="K86" s="1">
        <v>0</v>
      </c>
      <c r="L86" s="1">
        <v>0</v>
      </c>
      <c r="M86" s="1">
        <v>0</v>
      </c>
      <c r="N86" s="1">
        <v>0</v>
      </c>
      <c r="O86" s="1">
        <v>0</v>
      </c>
      <c r="P86" s="1">
        <v>0</v>
      </c>
      <c r="Q86" s="1">
        <v>0</v>
      </c>
      <c r="R86" s="1">
        <v>0</v>
      </c>
      <c r="S86" s="1">
        <v>0</v>
      </c>
      <c r="T86" s="1">
        <v>0</v>
      </c>
      <c r="U86" s="1">
        <v>0</v>
      </c>
      <c r="V86" s="1">
        <v>0</v>
      </c>
      <c r="W86" s="1">
        <v>0</v>
      </c>
      <c r="X86" s="1">
        <v>0</v>
      </c>
    </row>
    <row r="87" spans="1:24" x14ac:dyDescent="0.35">
      <c r="A87" s="1" t="s">
        <v>470</v>
      </c>
      <c r="B87" s="1" t="s">
        <v>471</v>
      </c>
      <c r="C87" s="1">
        <v>0</v>
      </c>
      <c r="D87" s="1">
        <v>0</v>
      </c>
      <c r="E87" s="1">
        <v>0</v>
      </c>
      <c r="F87" s="1">
        <v>0</v>
      </c>
      <c r="G87" s="1">
        <v>0</v>
      </c>
      <c r="H87" s="1">
        <v>0</v>
      </c>
      <c r="I87" s="1">
        <v>0</v>
      </c>
      <c r="J87" s="1">
        <v>0</v>
      </c>
      <c r="K87" s="1">
        <v>0</v>
      </c>
      <c r="L87" s="1">
        <v>0</v>
      </c>
      <c r="M87" s="1">
        <v>0</v>
      </c>
      <c r="N87" s="1">
        <v>0</v>
      </c>
      <c r="O87" s="1">
        <v>0</v>
      </c>
      <c r="P87" s="1">
        <v>0</v>
      </c>
      <c r="Q87" s="1">
        <v>0</v>
      </c>
      <c r="R87" s="1">
        <v>0</v>
      </c>
      <c r="S87" s="1">
        <v>0</v>
      </c>
      <c r="T87" s="1">
        <v>0</v>
      </c>
      <c r="U87" s="1">
        <v>0</v>
      </c>
      <c r="V87" s="1">
        <v>0</v>
      </c>
      <c r="W87" s="1">
        <v>0</v>
      </c>
      <c r="X87" s="1">
        <v>0</v>
      </c>
    </row>
    <row r="88" spans="1:24" x14ac:dyDescent="0.35">
      <c r="A88" s="1" t="s">
        <v>472</v>
      </c>
      <c r="B88" s="1" t="s">
        <v>473</v>
      </c>
      <c r="C88" s="1">
        <v>0</v>
      </c>
      <c r="D88" s="1">
        <v>0</v>
      </c>
      <c r="E88" s="1">
        <v>0</v>
      </c>
      <c r="F88" s="1">
        <v>0</v>
      </c>
      <c r="G88" s="1">
        <v>0</v>
      </c>
      <c r="H88" s="1">
        <v>0</v>
      </c>
      <c r="I88" s="1">
        <v>0</v>
      </c>
      <c r="J88" s="1">
        <v>0</v>
      </c>
      <c r="K88" s="1">
        <v>0</v>
      </c>
      <c r="L88" s="1">
        <v>0</v>
      </c>
      <c r="M88" s="1">
        <v>0</v>
      </c>
      <c r="N88" s="1">
        <v>0</v>
      </c>
      <c r="O88" s="1">
        <v>0</v>
      </c>
      <c r="P88" s="1">
        <v>0</v>
      </c>
      <c r="Q88" s="1">
        <v>0</v>
      </c>
      <c r="R88" s="1">
        <v>0</v>
      </c>
      <c r="S88" s="1">
        <v>0</v>
      </c>
      <c r="T88" s="1">
        <v>0</v>
      </c>
      <c r="U88" s="1">
        <v>0</v>
      </c>
      <c r="V88" s="1">
        <v>0</v>
      </c>
      <c r="W88" s="1">
        <v>0</v>
      </c>
      <c r="X88" s="1">
        <v>0</v>
      </c>
    </row>
    <row r="89" spans="1:24" x14ac:dyDescent="0.35">
      <c r="A89" s="1" t="s">
        <v>474</v>
      </c>
      <c r="B89" s="1" t="s">
        <v>475</v>
      </c>
      <c r="C89" s="1">
        <v>0</v>
      </c>
      <c r="D89" s="1">
        <v>0</v>
      </c>
      <c r="E89" s="1">
        <v>0</v>
      </c>
      <c r="F89" s="1">
        <v>0</v>
      </c>
      <c r="G89" s="1">
        <v>0</v>
      </c>
      <c r="H89" s="1">
        <v>0</v>
      </c>
      <c r="I89" s="1">
        <v>0</v>
      </c>
      <c r="J89" s="1">
        <v>0</v>
      </c>
      <c r="K89" s="1">
        <v>0</v>
      </c>
      <c r="L89" s="1">
        <v>0</v>
      </c>
      <c r="M89" s="1">
        <v>0</v>
      </c>
      <c r="N89" s="1">
        <v>0</v>
      </c>
      <c r="O89" s="1">
        <v>0</v>
      </c>
      <c r="P89" s="1">
        <v>0</v>
      </c>
      <c r="Q89" s="1">
        <v>0</v>
      </c>
      <c r="R89" s="1">
        <v>0</v>
      </c>
      <c r="S89" s="1">
        <v>0</v>
      </c>
      <c r="T89" s="1">
        <v>0</v>
      </c>
      <c r="U89" s="1">
        <v>0</v>
      </c>
      <c r="V89" s="1">
        <v>0</v>
      </c>
      <c r="W89" s="1">
        <v>0</v>
      </c>
      <c r="X89" s="1">
        <v>0</v>
      </c>
    </row>
    <row r="90" spans="1:24" x14ac:dyDescent="0.35">
      <c r="A90" s="1" t="s">
        <v>477</v>
      </c>
      <c r="B90" s="1" t="s">
        <v>478</v>
      </c>
      <c r="C90" s="1">
        <v>0</v>
      </c>
      <c r="D90" s="1">
        <v>0</v>
      </c>
      <c r="E90" s="1">
        <v>0</v>
      </c>
      <c r="F90" s="1">
        <v>0</v>
      </c>
      <c r="G90" s="1">
        <v>0</v>
      </c>
      <c r="H90" s="1">
        <v>0</v>
      </c>
      <c r="I90" s="1">
        <v>0</v>
      </c>
      <c r="J90" s="1">
        <v>0</v>
      </c>
      <c r="K90" s="1">
        <v>0</v>
      </c>
      <c r="L90" s="1">
        <v>0</v>
      </c>
      <c r="M90" s="1">
        <v>0</v>
      </c>
      <c r="N90" s="1">
        <v>0</v>
      </c>
      <c r="O90" s="1">
        <v>0</v>
      </c>
      <c r="P90" s="1">
        <v>0</v>
      </c>
      <c r="Q90" s="1">
        <v>0</v>
      </c>
      <c r="R90" s="1">
        <v>0</v>
      </c>
      <c r="S90" s="1">
        <v>0</v>
      </c>
      <c r="T90" s="1">
        <v>0</v>
      </c>
      <c r="U90" s="1">
        <v>0</v>
      </c>
      <c r="V90" s="1">
        <v>0</v>
      </c>
      <c r="W90" s="1">
        <v>0</v>
      </c>
      <c r="X90" s="1">
        <v>0</v>
      </c>
    </row>
    <row r="91" spans="1:24" x14ac:dyDescent="0.35">
      <c r="A91" s="1" t="s">
        <v>479</v>
      </c>
      <c r="B91" s="1" t="s">
        <v>480</v>
      </c>
      <c r="C91" s="1">
        <v>0</v>
      </c>
      <c r="D91" s="1">
        <v>0</v>
      </c>
      <c r="E91" s="1">
        <v>0</v>
      </c>
      <c r="F91" s="1">
        <v>0</v>
      </c>
      <c r="G91" s="1">
        <v>0</v>
      </c>
      <c r="H91" s="1">
        <v>0</v>
      </c>
      <c r="I91" s="1">
        <v>0</v>
      </c>
      <c r="J91" s="1">
        <v>0</v>
      </c>
      <c r="K91" s="1">
        <v>0</v>
      </c>
      <c r="L91" s="1">
        <v>0</v>
      </c>
      <c r="M91" s="1">
        <v>0</v>
      </c>
      <c r="N91" s="1">
        <v>0</v>
      </c>
      <c r="O91" s="1">
        <v>0</v>
      </c>
      <c r="P91" s="1">
        <v>0</v>
      </c>
      <c r="Q91" s="1">
        <v>0</v>
      </c>
      <c r="R91" s="1">
        <v>0</v>
      </c>
      <c r="S91" s="1">
        <v>0</v>
      </c>
      <c r="T91" s="1">
        <v>0</v>
      </c>
      <c r="U91" s="1">
        <v>0</v>
      </c>
      <c r="V91" s="1">
        <v>0</v>
      </c>
      <c r="W91" s="1">
        <v>0</v>
      </c>
      <c r="X91" s="1">
        <v>0</v>
      </c>
    </row>
    <row r="92" spans="1:24" x14ac:dyDescent="0.35">
      <c r="A92" s="1" t="s">
        <v>481</v>
      </c>
      <c r="B92" s="1" t="s">
        <v>482</v>
      </c>
      <c r="C92" s="1">
        <v>0</v>
      </c>
      <c r="D92" s="1">
        <v>0</v>
      </c>
      <c r="E92" s="1">
        <v>0</v>
      </c>
      <c r="F92" s="1">
        <v>0</v>
      </c>
      <c r="G92" s="1">
        <v>0</v>
      </c>
      <c r="H92" s="1">
        <v>0</v>
      </c>
      <c r="I92" s="1">
        <v>0</v>
      </c>
      <c r="J92" s="1">
        <v>0</v>
      </c>
      <c r="K92" s="1">
        <v>0</v>
      </c>
      <c r="L92" s="1">
        <v>0</v>
      </c>
      <c r="M92" s="1">
        <v>0</v>
      </c>
      <c r="N92" s="1">
        <v>0</v>
      </c>
      <c r="O92" s="1">
        <v>0</v>
      </c>
      <c r="P92" s="1">
        <v>0</v>
      </c>
      <c r="Q92" s="1">
        <v>0</v>
      </c>
      <c r="R92" s="1">
        <v>0</v>
      </c>
      <c r="S92" s="1">
        <v>0</v>
      </c>
      <c r="T92" s="1">
        <v>0</v>
      </c>
      <c r="U92" s="1">
        <v>0</v>
      </c>
      <c r="V92" s="1">
        <v>0</v>
      </c>
      <c r="W92" s="1">
        <v>0</v>
      </c>
      <c r="X92" s="1">
        <v>0</v>
      </c>
    </row>
    <row r="93" spans="1:24" x14ac:dyDescent="0.35">
      <c r="A93" s="1" t="s">
        <v>483</v>
      </c>
      <c r="B93" s="1" t="s">
        <v>484</v>
      </c>
      <c r="C93" s="1">
        <v>0</v>
      </c>
      <c r="D93" s="1">
        <v>0</v>
      </c>
      <c r="E93" s="1">
        <v>0</v>
      </c>
      <c r="F93" s="1">
        <v>0</v>
      </c>
      <c r="G93" s="1">
        <v>0</v>
      </c>
      <c r="H93" s="1">
        <v>0</v>
      </c>
      <c r="I93" s="1">
        <v>0</v>
      </c>
      <c r="J93" s="1">
        <v>0</v>
      </c>
      <c r="K93" s="1">
        <v>0</v>
      </c>
      <c r="L93" s="1">
        <v>0</v>
      </c>
      <c r="M93" s="1">
        <v>0</v>
      </c>
      <c r="N93" s="1">
        <v>0</v>
      </c>
      <c r="O93" s="1">
        <v>0</v>
      </c>
      <c r="P93" s="1">
        <v>0</v>
      </c>
      <c r="Q93" s="1">
        <v>0</v>
      </c>
      <c r="R93" s="1">
        <v>0</v>
      </c>
      <c r="S93" s="1">
        <v>0</v>
      </c>
      <c r="T93" s="1">
        <v>0</v>
      </c>
      <c r="U93" s="1">
        <v>0</v>
      </c>
      <c r="V93" s="1">
        <v>0</v>
      </c>
      <c r="W93" s="1">
        <v>0</v>
      </c>
      <c r="X93" s="1">
        <v>0</v>
      </c>
    </row>
    <row r="94" spans="1:24" x14ac:dyDescent="0.35">
      <c r="A94" s="1" t="s">
        <v>485</v>
      </c>
      <c r="B94" s="1" t="s">
        <v>486</v>
      </c>
      <c r="C94" s="1">
        <v>0</v>
      </c>
      <c r="D94" s="1">
        <v>0</v>
      </c>
      <c r="E94" s="1">
        <v>0</v>
      </c>
      <c r="F94" s="1">
        <v>0</v>
      </c>
      <c r="G94" s="1">
        <v>0</v>
      </c>
      <c r="H94" s="1">
        <v>0</v>
      </c>
      <c r="I94" s="1">
        <v>0</v>
      </c>
      <c r="J94" s="1">
        <v>0</v>
      </c>
      <c r="K94" s="1">
        <v>0</v>
      </c>
      <c r="L94" s="1">
        <v>0</v>
      </c>
      <c r="M94" s="1">
        <v>0</v>
      </c>
      <c r="N94" s="1">
        <v>0</v>
      </c>
      <c r="O94" s="1">
        <v>0</v>
      </c>
      <c r="P94" s="1">
        <v>0</v>
      </c>
      <c r="Q94" s="1">
        <v>0</v>
      </c>
      <c r="R94" s="1">
        <v>0</v>
      </c>
      <c r="S94" s="1">
        <v>0</v>
      </c>
      <c r="T94" s="1">
        <v>0</v>
      </c>
      <c r="U94" s="1">
        <v>0</v>
      </c>
      <c r="V94" s="1">
        <v>0</v>
      </c>
      <c r="W94" s="1">
        <v>0</v>
      </c>
      <c r="X94" s="1">
        <v>0</v>
      </c>
    </row>
    <row r="95" spans="1:24" x14ac:dyDescent="0.35">
      <c r="A95" s="1" t="s">
        <v>487</v>
      </c>
      <c r="B95" s="1" t="s">
        <v>488</v>
      </c>
      <c r="C95" s="1">
        <v>0</v>
      </c>
      <c r="D95" s="1">
        <v>0</v>
      </c>
      <c r="E95" s="1">
        <v>0</v>
      </c>
      <c r="F95" s="1">
        <v>0</v>
      </c>
      <c r="G95" s="1">
        <v>0</v>
      </c>
      <c r="H95" s="1">
        <v>0</v>
      </c>
      <c r="I95" s="1">
        <v>0</v>
      </c>
      <c r="J95" s="1">
        <v>0</v>
      </c>
      <c r="K95" s="1">
        <v>0</v>
      </c>
      <c r="L95" s="1">
        <v>0</v>
      </c>
      <c r="M95" s="1">
        <v>0</v>
      </c>
      <c r="N95" s="1">
        <v>0</v>
      </c>
      <c r="O95" s="1">
        <v>0</v>
      </c>
      <c r="P95" s="1">
        <v>0</v>
      </c>
      <c r="Q95" s="1">
        <v>0</v>
      </c>
      <c r="R95" s="1">
        <v>0</v>
      </c>
      <c r="S95" s="1">
        <v>0</v>
      </c>
      <c r="T95" s="1">
        <v>0</v>
      </c>
      <c r="U95" s="1">
        <v>0</v>
      </c>
      <c r="V95" s="1">
        <v>0</v>
      </c>
      <c r="W95" s="1">
        <v>0</v>
      </c>
      <c r="X95" s="1">
        <v>0</v>
      </c>
    </row>
    <row r="96" spans="1:24" x14ac:dyDescent="0.35">
      <c r="A96" s="1" t="s">
        <v>490</v>
      </c>
      <c r="B96" s="1" t="s">
        <v>491</v>
      </c>
      <c r="C96" s="1">
        <v>0</v>
      </c>
      <c r="D96" s="1">
        <v>0</v>
      </c>
      <c r="E96" s="1">
        <v>0</v>
      </c>
      <c r="F96" s="1">
        <v>0</v>
      </c>
      <c r="G96" s="1">
        <v>0</v>
      </c>
      <c r="H96" s="1">
        <v>0</v>
      </c>
      <c r="I96" s="1">
        <v>0</v>
      </c>
      <c r="J96" s="1">
        <v>0</v>
      </c>
      <c r="K96" s="1">
        <v>0</v>
      </c>
      <c r="L96" s="1">
        <v>0</v>
      </c>
      <c r="M96" s="1">
        <v>0</v>
      </c>
      <c r="N96" s="1">
        <v>0</v>
      </c>
      <c r="O96" s="1">
        <v>0</v>
      </c>
      <c r="P96" s="1">
        <v>0</v>
      </c>
      <c r="Q96" s="1">
        <v>0</v>
      </c>
      <c r="R96" s="1">
        <v>0</v>
      </c>
      <c r="S96" s="1">
        <v>0</v>
      </c>
      <c r="T96" s="1">
        <v>0</v>
      </c>
      <c r="U96" s="1">
        <v>0</v>
      </c>
      <c r="V96" s="1">
        <v>0</v>
      </c>
      <c r="W96" s="1">
        <v>0</v>
      </c>
      <c r="X96" s="1">
        <v>0</v>
      </c>
    </row>
    <row r="97" spans="1:24" x14ac:dyDescent="0.35">
      <c r="A97" s="1" t="s">
        <v>492</v>
      </c>
      <c r="B97" s="1" t="s">
        <v>493</v>
      </c>
      <c r="C97" s="1">
        <v>0</v>
      </c>
      <c r="D97" s="1">
        <v>0</v>
      </c>
      <c r="E97" s="1">
        <v>0</v>
      </c>
      <c r="F97" s="1">
        <v>0</v>
      </c>
      <c r="G97" s="1">
        <v>0</v>
      </c>
      <c r="H97" s="1">
        <v>0</v>
      </c>
      <c r="I97" s="1">
        <v>0</v>
      </c>
      <c r="J97" s="1">
        <v>0</v>
      </c>
      <c r="K97" s="1">
        <v>0</v>
      </c>
      <c r="L97" s="1">
        <v>0</v>
      </c>
      <c r="M97" s="1">
        <v>0</v>
      </c>
      <c r="N97" s="1">
        <v>0</v>
      </c>
      <c r="O97" s="1">
        <v>0</v>
      </c>
      <c r="P97" s="1">
        <v>0</v>
      </c>
      <c r="Q97" s="1">
        <v>0</v>
      </c>
      <c r="R97" s="1">
        <v>0</v>
      </c>
      <c r="S97" s="1">
        <v>0</v>
      </c>
      <c r="T97" s="1">
        <v>0</v>
      </c>
      <c r="U97" s="1">
        <v>0</v>
      </c>
      <c r="V97" s="1">
        <v>0</v>
      </c>
      <c r="W97" s="1">
        <v>0</v>
      </c>
      <c r="X97" s="1">
        <v>0</v>
      </c>
    </row>
    <row r="98" spans="1:24" x14ac:dyDescent="0.35">
      <c r="A98" s="1" t="s">
        <v>494</v>
      </c>
      <c r="B98" s="1" t="s">
        <v>495</v>
      </c>
      <c r="C98" s="1">
        <v>0</v>
      </c>
      <c r="D98" s="1">
        <v>0</v>
      </c>
      <c r="E98" s="1">
        <v>0</v>
      </c>
      <c r="F98" s="1">
        <v>0</v>
      </c>
      <c r="G98" s="1">
        <v>0</v>
      </c>
      <c r="H98" s="1">
        <v>0</v>
      </c>
      <c r="I98" s="1">
        <v>0</v>
      </c>
      <c r="J98" s="1">
        <v>0</v>
      </c>
      <c r="K98" s="1">
        <v>0</v>
      </c>
      <c r="L98" s="1">
        <v>0</v>
      </c>
      <c r="M98" s="1">
        <v>0</v>
      </c>
      <c r="N98" s="1">
        <v>0</v>
      </c>
      <c r="O98" s="1">
        <v>0</v>
      </c>
      <c r="P98" s="1">
        <v>0</v>
      </c>
      <c r="Q98" s="1">
        <v>0</v>
      </c>
      <c r="R98" s="1">
        <v>0</v>
      </c>
      <c r="S98" s="1">
        <v>0</v>
      </c>
      <c r="T98" s="1">
        <v>0</v>
      </c>
      <c r="U98" s="1">
        <v>0</v>
      </c>
      <c r="V98" s="1">
        <v>0</v>
      </c>
      <c r="W98" s="1">
        <v>0</v>
      </c>
      <c r="X98" s="1">
        <v>0</v>
      </c>
    </row>
    <row r="99" spans="1:24" x14ac:dyDescent="0.35">
      <c r="A99" s="1" t="s">
        <v>496</v>
      </c>
      <c r="B99" s="1" t="s">
        <v>497</v>
      </c>
      <c r="C99" s="1">
        <v>0</v>
      </c>
      <c r="D99" s="1">
        <v>0</v>
      </c>
      <c r="E99" s="1">
        <v>0</v>
      </c>
      <c r="F99" s="1">
        <v>0</v>
      </c>
      <c r="G99" s="1">
        <v>0</v>
      </c>
      <c r="H99" s="1">
        <v>0</v>
      </c>
      <c r="I99" s="1">
        <v>0</v>
      </c>
      <c r="J99" s="1">
        <v>0</v>
      </c>
      <c r="K99" s="1">
        <v>0</v>
      </c>
      <c r="L99" s="1">
        <v>0</v>
      </c>
      <c r="M99" s="1">
        <v>0</v>
      </c>
      <c r="N99" s="1">
        <v>0</v>
      </c>
      <c r="O99" s="1">
        <v>0</v>
      </c>
      <c r="P99" s="1">
        <v>0</v>
      </c>
      <c r="Q99" s="1">
        <v>0</v>
      </c>
      <c r="R99" s="1">
        <v>0</v>
      </c>
      <c r="S99" s="1">
        <v>0</v>
      </c>
      <c r="T99" s="1">
        <v>0</v>
      </c>
      <c r="U99" s="1">
        <v>0</v>
      </c>
      <c r="V99" s="1">
        <v>0</v>
      </c>
      <c r="W99" s="1">
        <v>0</v>
      </c>
      <c r="X99" s="1">
        <v>0</v>
      </c>
    </row>
    <row r="100" spans="1:24" x14ac:dyDescent="0.35">
      <c r="A100" s="1" t="s">
        <v>498</v>
      </c>
      <c r="B100" s="1" t="s">
        <v>499</v>
      </c>
      <c r="C100" s="1">
        <v>0</v>
      </c>
      <c r="D100" s="1">
        <v>0</v>
      </c>
      <c r="E100" s="1">
        <v>0</v>
      </c>
      <c r="F100" s="1">
        <v>0</v>
      </c>
      <c r="G100" s="1">
        <v>0</v>
      </c>
      <c r="H100" s="1">
        <v>0</v>
      </c>
      <c r="I100" s="1">
        <v>0</v>
      </c>
      <c r="J100" s="1">
        <v>0</v>
      </c>
      <c r="K100" s="1">
        <v>0</v>
      </c>
      <c r="L100" s="1">
        <v>0</v>
      </c>
      <c r="M100" s="1">
        <v>0</v>
      </c>
      <c r="N100" s="1">
        <v>0</v>
      </c>
      <c r="O100" s="1">
        <v>0</v>
      </c>
      <c r="P100" s="1">
        <v>0</v>
      </c>
      <c r="Q100" s="1">
        <v>0</v>
      </c>
      <c r="R100" s="1">
        <v>0</v>
      </c>
      <c r="S100" s="1">
        <v>0</v>
      </c>
      <c r="T100" s="1">
        <v>0</v>
      </c>
      <c r="U100" s="1">
        <v>0</v>
      </c>
      <c r="V100" s="1">
        <v>0</v>
      </c>
      <c r="W100" s="1">
        <v>0</v>
      </c>
      <c r="X100" s="1">
        <v>0</v>
      </c>
    </row>
    <row r="101" spans="1:24" x14ac:dyDescent="0.35">
      <c r="A101" s="1" t="s">
        <v>500</v>
      </c>
      <c r="B101" s="1" t="s">
        <v>501</v>
      </c>
      <c r="C101" s="1">
        <v>0</v>
      </c>
      <c r="D101" s="1">
        <v>0</v>
      </c>
      <c r="E101" s="1">
        <v>0</v>
      </c>
      <c r="F101" s="1">
        <v>0</v>
      </c>
      <c r="G101" s="1">
        <v>0</v>
      </c>
      <c r="H101" s="1">
        <v>0</v>
      </c>
      <c r="I101" s="1">
        <v>0</v>
      </c>
      <c r="J101" s="1">
        <v>0</v>
      </c>
      <c r="K101" s="1">
        <v>0</v>
      </c>
      <c r="L101" s="1">
        <v>0</v>
      </c>
      <c r="M101" s="1">
        <v>0</v>
      </c>
      <c r="N101" s="1">
        <v>0</v>
      </c>
      <c r="O101" s="1">
        <v>0</v>
      </c>
      <c r="P101" s="1">
        <v>0</v>
      </c>
      <c r="Q101" s="1">
        <v>0</v>
      </c>
      <c r="R101" s="1">
        <v>0</v>
      </c>
      <c r="S101" s="1">
        <v>0</v>
      </c>
      <c r="T101" s="1">
        <v>0</v>
      </c>
      <c r="U101" s="1">
        <v>0</v>
      </c>
      <c r="V101" s="1">
        <v>0</v>
      </c>
      <c r="W101" s="1">
        <v>0</v>
      </c>
      <c r="X101" s="1">
        <v>0</v>
      </c>
    </row>
    <row r="102" spans="1:24" x14ac:dyDescent="0.35">
      <c r="A102" s="1" t="s">
        <v>502</v>
      </c>
      <c r="B102" s="1" t="s">
        <v>503</v>
      </c>
      <c r="C102" s="1">
        <v>0</v>
      </c>
      <c r="D102" s="1">
        <v>0</v>
      </c>
      <c r="E102" s="1">
        <v>0</v>
      </c>
      <c r="F102" s="1">
        <v>0</v>
      </c>
      <c r="G102" s="1">
        <v>0</v>
      </c>
      <c r="H102" s="1">
        <v>0</v>
      </c>
      <c r="I102" s="1">
        <v>0</v>
      </c>
      <c r="J102" s="1">
        <v>0</v>
      </c>
      <c r="K102" s="1">
        <v>0</v>
      </c>
      <c r="L102" s="1">
        <v>0</v>
      </c>
      <c r="M102" s="1">
        <v>0</v>
      </c>
      <c r="N102" s="1">
        <v>0</v>
      </c>
      <c r="O102" s="1">
        <v>0</v>
      </c>
      <c r="P102" s="1">
        <v>0</v>
      </c>
      <c r="Q102" s="1">
        <v>0</v>
      </c>
      <c r="R102" s="1">
        <v>0</v>
      </c>
      <c r="S102" s="1">
        <v>0</v>
      </c>
      <c r="T102" s="1">
        <v>0</v>
      </c>
      <c r="U102" s="1">
        <v>0</v>
      </c>
      <c r="V102" s="1">
        <v>0</v>
      </c>
      <c r="W102" s="1">
        <v>0</v>
      </c>
      <c r="X102" s="1">
        <v>0</v>
      </c>
    </row>
    <row r="103" spans="1:24" x14ac:dyDescent="0.35">
      <c r="A103" s="1" t="s">
        <v>504</v>
      </c>
      <c r="B103" s="1" t="s">
        <v>505</v>
      </c>
      <c r="C103" s="1">
        <v>0</v>
      </c>
      <c r="D103" s="1">
        <v>0</v>
      </c>
      <c r="E103" s="1">
        <v>0</v>
      </c>
      <c r="F103" s="1">
        <v>0</v>
      </c>
      <c r="G103" s="1">
        <v>0</v>
      </c>
      <c r="H103" s="1">
        <v>0</v>
      </c>
      <c r="I103" s="1">
        <v>0</v>
      </c>
      <c r="J103" s="1">
        <v>0</v>
      </c>
      <c r="K103" s="1">
        <v>0</v>
      </c>
      <c r="L103" s="1">
        <v>0</v>
      </c>
      <c r="M103" s="1">
        <v>0</v>
      </c>
      <c r="N103" s="1">
        <v>0</v>
      </c>
      <c r="O103" s="1">
        <v>0</v>
      </c>
      <c r="P103" s="1">
        <v>0</v>
      </c>
      <c r="Q103" s="1">
        <v>0</v>
      </c>
      <c r="R103" s="1">
        <v>0</v>
      </c>
      <c r="S103" s="1">
        <v>0</v>
      </c>
      <c r="T103" s="1">
        <v>0</v>
      </c>
      <c r="U103" s="1">
        <v>0</v>
      </c>
      <c r="V103" s="1">
        <v>0</v>
      </c>
      <c r="W103" s="1">
        <v>0</v>
      </c>
      <c r="X103" s="1">
        <v>0</v>
      </c>
    </row>
    <row r="104" spans="1:24" x14ac:dyDescent="0.35">
      <c r="A104" s="1" t="s">
        <v>506</v>
      </c>
      <c r="B104" s="1" t="s">
        <v>507</v>
      </c>
      <c r="C104" s="1">
        <v>0</v>
      </c>
      <c r="D104" s="1">
        <v>0</v>
      </c>
      <c r="E104" s="1">
        <v>0</v>
      </c>
      <c r="F104" s="1">
        <v>0</v>
      </c>
      <c r="G104" s="1">
        <v>0</v>
      </c>
      <c r="H104" s="1">
        <v>0</v>
      </c>
      <c r="I104" s="1">
        <v>0</v>
      </c>
      <c r="J104" s="1">
        <v>0</v>
      </c>
      <c r="K104" s="1">
        <v>0</v>
      </c>
      <c r="L104" s="1">
        <v>0</v>
      </c>
      <c r="M104" s="1">
        <v>0</v>
      </c>
      <c r="N104" s="1">
        <v>0</v>
      </c>
      <c r="O104" s="1">
        <v>0</v>
      </c>
      <c r="P104" s="1">
        <v>0</v>
      </c>
      <c r="Q104" s="1">
        <v>0</v>
      </c>
      <c r="R104" s="1">
        <v>0</v>
      </c>
      <c r="S104" s="1">
        <v>0</v>
      </c>
      <c r="T104" s="1">
        <v>0</v>
      </c>
      <c r="U104" s="1">
        <v>0</v>
      </c>
      <c r="V104" s="1">
        <v>0</v>
      </c>
      <c r="W104" s="1">
        <v>0</v>
      </c>
      <c r="X104" s="1">
        <v>0</v>
      </c>
    </row>
    <row r="105" spans="1:24" x14ac:dyDescent="0.35">
      <c r="A105" s="1" t="s">
        <v>508</v>
      </c>
      <c r="B105" s="1" t="s">
        <v>509</v>
      </c>
      <c r="C105" s="1">
        <v>0</v>
      </c>
      <c r="D105" s="1">
        <v>0</v>
      </c>
      <c r="E105" s="1">
        <v>0</v>
      </c>
      <c r="F105" s="1">
        <v>0</v>
      </c>
      <c r="G105" s="1">
        <v>0</v>
      </c>
      <c r="H105" s="1">
        <v>0</v>
      </c>
      <c r="I105" s="1">
        <v>0</v>
      </c>
      <c r="J105" s="1">
        <v>0</v>
      </c>
      <c r="K105" s="1">
        <v>0</v>
      </c>
      <c r="L105" s="1">
        <v>0</v>
      </c>
      <c r="M105" s="1">
        <v>0</v>
      </c>
      <c r="N105" s="1">
        <v>0</v>
      </c>
      <c r="O105" s="1">
        <v>0</v>
      </c>
      <c r="P105" s="1">
        <v>0</v>
      </c>
      <c r="Q105" s="1">
        <v>0</v>
      </c>
      <c r="R105" s="1">
        <v>0</v>
      </c>
      <c r="S105" s="1">
        <v>0</v>
      </c>
      <c r="T105" s="1">
        <v>0</v>
      </c>
      <c r="U105" s="1">
        <v>0</v>
      </c>
      <c r="V105" s="1">
        <v>0</v>
      </c>
      <c r="W105" s="1">
        <v>0</v>
      </c>
      <c r="X105" s="1">
        <v>0</v>
      </c>
    </row>
    <row r="106" spans="1:24" x14ac:dyDescent="0.35">
      <c r="A106" s="1" t="s">
        <v>510</v>
      </c>
      <c r="B106" s="1" t="s">
        <v>511</v>
      </c>
      <c r="C106" s="1">
        <v>0</v>
      </c>
      <c r="D106" s="1">
        <v>0</v>
      </c>
      <c r="E106" s="1">
        <v>0</v>
      </c>
      <c r="F106" s="1">
        <v>0</v>
      </c>
      <c r="G106" s="1">
        <v>0</v>
      </c>
      <c r="H106" s="1">
        <v>0</v>
      </c>
      <c r="I106" s="1">
        <v>0</v>
      </c>
      <c r="J106" s="1">
        <v>0</v>
      </c>
      <c r="K106" s="1">
        <v>0</v>
      </c>
      <c r="L106" s="1">
        <v>0</v>
      </c>
      <c r="M106" s="1">
        <v>0</v>
      </c>
      <c r="N106" s="1">
        <v>0</v>
      </c>
      <c r="O106" s="1">
        <v>0</v>
      </c>
      <c r="P106" s="1">
        <v>0</v>
      </c>
      <c r="Q106" s="1">
        <v>0</v>
      </c>
      <c r="R106" s="1">
        <v>0</v>
      </c>
      <c r="S106" s="1">
        <v>0</v>
      </c>
      <c r="T106" s="1">
        <v>0</v>
      </c>
      <c r="U106" s="1">
        <v>0</v>
      </c>
      <c r="V106" s="1">
        <v>0</v>
      </c>
      <c r="W106" s="1">
        <v>0</v>
      </c>
      <c r="X106" s="1">
        <v>0</v>
      </c>
    </row>
    <row r="107" spans="1:24" x14ac:dyDescent="0.35">
      <c r="A107" s="1" t="s">
        <v>512</v>
      </c>
      <c r="B107" s="1" t="s">
        <v>513</v>
      </c>
      <c r="C107" s="1">
        <v>0</v>
      </c>
      <c r="D107" s="1">
        <v>0</v>
      </c>
      <c r="E107" s="1">
        <v>0</v>
      </c>
      <c r="F107" s="1">
        <v>0</v>
      </c>
      <c r="G107" s="1">
        <v>0</v>
      </c>
      <c r="H107" s="1">
        <v>0</v>
      </c>
      <c r="I107" s="1">
        <v>0</v>
      </c>
      <c r="J107" s="1">
        <v>0</v>
      </c>
      <c r="K107" s="1">
        <v>0</v>
      </c>
      <c r="L107" s="1">
        <v>0</v>
      </c>
      <c r="M107" s="1">
        <v>0</v>
      </c>
      <c r="N107" s="1">
        <v>0</v>
      </c>
      <c r="O107" s="1">
        <v>0</v>
      </c>
      <c r="P107" s="1">
        <v>0</v>
      </c>
      <c r="Q107" s="1">
        <v>0</v>
      </c>
      <c r="R107" s="1">
        <v>0</v>
      </c>
      <c r="S107" s="1">
        <v>0</v>
      </c>
      <c r="T107" s="1">
        <v>0</v>
      </c>
      <c r="U107" s="1">
        <v>0</v>
      </c>
      <c r="V107" s="1">
        <v>0</v>
      </c>
      <c r="W107" s="1">
        <v>0</v>
      </c>
      <c r="X107" s="1">
        <v>0</v>
      </c>
    </row>
    <row r="108" spans="1:24" x14ac:dyDescent="0.35">
      <c r="A108" s="1" t="s">
        <v>514</v>
      </c>
      <c r="B108" s="1" t="s">
        <v>515</v>
      </c>
      <c r="C108" s="1">
        <v>0</v>
      </c>
      <c r="D108" s="1">
        <v>0</v>
      </c>
      <c r="E108" s="1">
        <v>0</v>
      </c>
      <c r="F108" s="1">
        <v>0</v>
      </c>
      <c r="G108" s="1">
        <v>0</v>
      </c>
      <c r="H108" s="1">
        <v>0</v>
      </c>
      <c r="I108" s="1">
        <v>0</v>
      </c>
      <c r="J108" s="1">
        <v>0</v>
      </c>
      <c r="K108" s="1">
        <v>0</v>
      </c>
      <c r="L108" s="1">
        <v>0</v>
      </c>
      <c r="M108" s="1">
        <v>0</v>
      </c>
      <c r="N108" s="1">
        <v>0</v>
      </c>
      <c r="O108" s="1">
        <v>0</v>
      </c>
      <c r="P108" s="1">
        <v>0</v>
      </c>
      <c r="Q108" s="1">
        <v>0</v>
      </c>
      <c r="R108" s="1">
        <v>0</v>
      </c>
      <c r="S108" s="1">
        <v>0</v>
      </c>
      <c r="T108" s="1">
        <v>0</v>
      </c>
      <c r="U108" s="1">
        <v>0</v>
      </c>
      <c r="V108" s="1">
        <v>0</v>
      </c>
      <c r="W108" s="1">
        <v>0</v>
      </c>
      <c r="X108" s="1">
        <v>0</v>
      </c>
    </row>
    <row r="109" spans="1:24" x14ac:dyDescent="0.35">
      <c r="A109" s="1" t="s">
        <v>516</v>
      </c>
      <c r="B109" s="1" t="s">
        <v>517</v>
      </c>
      <c r="C109" s="1">
        <v>0</v>
      </c>
      <c r="D109" s="1">
        <v>0</v>
      </c>
      <c r="E109" s="1">
        <v>0</v>
      </c>
      <c r="F109" s="1">
        <v>0</v>
      </c>
      <c r="G109" s="1">
        <v>0</v>
      </c>
      <c r="H109" s="1">
        <v>0</v>
      </c>
      <c r="I109" s="1">
        <v>0</v>
      </c>
      <c r="J109" s="1">
        <v>0</v>
      </c>
      <c r="K109" s="1">
        <v>0</v>
      </c>
      <c r="L109" s="1">
        <v>0</v>
      </c>
      <c r="M109" s="1">
        <v>0</v>
      </c>
      <c r="N109" s="1">
        <v>0</v>
      </c>
      <c r="O109" s="1">
        <v>0</v>
      </c>
      <c r="P109" s="1">
        <v>0</v>
      </c>
      <c r="Q109" s="1">
        <v>0</v>
      </c>
      <c r="R109" s="1">
        <v>0</v>
      </c>
      <c r="S109" s="1">
        <v>0</v>
      </c>
      <c r="T109" s="1">
        <v>0</v>
      </c>
      <c r="U109" s="1">
        <v>0</v>
      </c>
      <c r="V109" s="1">
        <v>0</v>
      </c>
      <c r="W109" s="1">
        <v>0</v>
      </c>
      <c r="X109" s="1">
        <v>0</v>
      </c>
    </row>
    <row r="110" spans="1:24" x14ac:dyDescent="0.35">
      <c r="A110" s="1" t="s">
        <v>518</v>
      </c>
      <c r="B110" s="1" t="s">
        <v>519</v>
      </c>
      <c r="C110" s="1">
        <v>0</v>
      </c>
      <c r="D110" s="1">
        <v>0</v>
      </c>
      <c r="E110" s="1">
        <v>0</v>
      </c>
      <c r="F110" s="1">
        <v>0</v>
      </c>
      <c r="G110" s="1">
        <v>0</v>
      </c>
      <c r="H110" s="1">
        <v>0</v>
      </c>
      <c r="I110" s="1">
        <v>0</v>
      </c>
      <c r="J110" s="1">
        <v>0</v>
      </c>
      <c r="K110" s="1">
        <v>0</v>
      </c>
      <c r="L110" s="1">
        <v>0</v>
      </c>
      <c r="M110" s="1">
        <v>0</v>
      </c>
      <c r="N110" s="1">
        <v>0</v>
      </c>
      <c r="O110" s="1">
        <v>0</v>
      </c>
      <c r="P110" s="1">
        <v>0</v>
      </c>
      <c r="Q110" s="1">
        <v>0</v>
      </c>
      <c r="R110" s="1">
        <v>0</v>
      </c>
      <c r="S110" s="1">
        <v>0</v>
      </c>
      <c r="T110" s="1">
        <v>0</v>
      </c>
      <c r="U110" s="1">
        <v>0</v>
      </c>
      <c r="V110" s="1">
        <v>0</v>
      </c>
      <c r="W110" s="1">
        <v>0</v>
      </c>
      <c r="X110" s="1">
        <v>0</v>
      </c>
    </row>
    <row r="111" spans="1:24" x14ac:dyDescent="0.35">
      <c r="A111" s="1" t="s">
        <v>520</v>
      </c>
      <c r="B111" s="1" t="s">
        <v>521</v>
      </c>
      <c r="C111" s="1">
        <v>0</v>
      </c>
      <c r="D111" s="1">
        <v>0</v>
      </c>
      <c r="E111" s="1">
        <v>0</v>
      </c>
      <c r="F111" s="1">
        <v>0</v>
      </c>
      <c r="G111" s="1">
        <v>0</v>
      </c>
      <c r="H111" s="1">
        <v>0</v>
      </c>
      <c r="I111" s="1">
        <v>0</v>
      </c>
      <c r="J111" s="1">
        <v>0</v>
      </c>
      <c r="K111" s="1">
        <v>0</v>
      </c>
      <c r="L111" s="1">
        <v>0</v>
      </c>
      <c r="M111" s="1">
        <v>0</v>
      </c>
      <c r="N111" s="1">
        <v>0</v>
      </c>
      <c r="O111" s="1">
        <v>0</v>
      </c>
      <c r="P111" s="1">
        <v>0</v>
      </c>
      <c r="Q111" s="1">
        <v>0</v>
      </c>
      <c r="R111" s="1">
        <v>0</v>
      </c>
      <c r="S111" s="1">
        <v>0</v>
      </c>
      <c r="T111" s="1">
        <v>0</v>
      </c>
      <c r="U111" s="1">
        <v>0</v>
      </c>
      <c r="V111" s="1">
        <v>0</v>
      </c>
      <c r="W111" s="1">
        <v>0</v>
      </c>
      <c r="X111" s="1">
        <v>0</v>
      </c>
    </row>
    <row r="112" spans="1:24" x14ac:dyDescent="0.35">
      <c r="A112" s="1" t="s">
        <v>523</v>
      </c>
      <c r="B112" s="1" t="s">
        <v>524</v>
      </c>
      <c r="C112" s="1">
        <v>0</v>
      </c>
      <c r="D112" s="1">
        <v>0</v>
      </c>
      <c r="E112" s="1">
        <v>0</v>
      </c>
      <c r="F112" s="1">
        <v>0</v>
      </c>
      <c r="G112" s="1">
        <v>0</v>
      </c>
      <c r="H112" s="1">
        <v>0</v>
      </c>
      <c r="I112" s="1">
        <v>0</v>
      </c>
      <c r="J112" s="1">
        <v>0</v>
      </c>
      <c r="K112" s="1">
        <v>0</v>
      </c>
      <c r="L112" s="1">
        <v>0</v>
      </c>
      <c r="M112" s="1">
        <v>0</v>
      </c>
      <c r="N112" s="1">
        <v>0</v>
      </c>
      <c r="O112" s="1">
        <v>0</v>
      </c>
      <c r="P112" s="1">
        <v>0</v>
      </c>
      <c r="Q112" s="1">
        <v>0</v>
      </c>
      <c r="R112" s="1">
        <v>0</v>
      </c>
      <c r="S112" s="1">
        <v>0</v>
      </c>
      <c r="T112" s="1">
        <v>0</v>
      </c>
      <c r="U112" s="1">
        <v>0</v>
      </c>
      <c r="V112" s="1">
        <v>0</v>
      </c>
      <c r="W112" s="1">
        <v>0</v>
      </c>
      <c r="X112" s="1">
        <v>0</v>
      </c>
    </row>
    <row r="113" spans="1:24" x14ac:dyDescent="0.35">
      <c r="A113" s="1" t="s">
        <v>525</v>
      </c>
      <c r="B113" s="1" t="s">
        <v>526</v>
      </c>
      <c r="C113" s="1">
        <v>0</v>
      </c>
      <c r="D113" s="1">
        <v>0</v>
      </c>
      <c r="E113" s="1">
        <v>0</v>
      </c>
      <c r="F113" s="1">
        <v>0</v>
      </c>
      <c r="G113" s="1">
        <v>0</v>
      </c>
      <c r="H113" s="1">
        <v>0</v>
      </c>
      <c r="I113" s="1">
        <v>0</v>
      </c>
      <c r="J113" s="1">
        <v>0</v>
      </c>
      <c r="K113" s="1">
        <v>0</v>
      </c>
      <c r="L113" s="1">
        <v>0</v>
      </c>
      <c r="M113" s="1">
        <v>0</v>
      </c>
      <c r="N113" s="1">
        <v>0</v>
      </c>
      <c r="O113" s="1">
        <v>0</v>
      </c>
      <c r="P113" s="1">
        <v>0</v>
      </c>
      <c r="Q113" s="1">
        <v>0</v>
      </c>
      <c r="R113" s="1">
        <v>0</v>
      </c>
      <c r="S113" s="1">
        <v>0</v>
      </c>
      <c r="T113" s="1">
        <v>0</v>
      </c>
      <c r="U113" s="1">
        <v>0</v>
      </c>
      <c r="V113" s="1">
        <v>0</v>
      </c>
      <c r="W113" s="1">
        <v>0</v>
      </c>
      <c r="X113" s="1">
        <v>0</v>
      </c>
    </row>
    <row r="114" spans="1:24" x14ac:dyDescent="0.35">
      <c r="A114" s="1" t="s">
        <v>527</v>
      </c>
      <c r="B114" s="1" t="s">
        <v>528</v>
      </c>
      <c r="C114" s="1">
        <v>0</v>
      </c>
      <c r="D114" s="1">
        <v>0</v>
      </c>
      <c r="E114" s="1">
        <v>0</v>
      </c>
      <c r="F114" s="1">
        <v>0</v>
      </c>
      <c r="G114" s="1">
        <v>0</v>
      </c>
      <c r="H114" s="1">
        <v>0</v>
      </c>
      <c r="I114" s="1">
        <v>0</v>
      </c>
      <c r="J114" s="1">
        <v>0</v>
      </c>
      <c r="K114" s="1">
        <v>0</v>
      </c>
      <c r="L114" s="1">
        <v>0</v>
      </c>
      <c r="M114" s="1">
        <v>0</v>
      </c>
      <c r="N114" s="1">
        <v>0</v>
      </c>
      <c r="O114" s="1">
        <v>0</v>
      </c>
      <c r="P114" s="1">
        <v>0</v>
      </c>
      <c r="Q114" s="1">
        <v>0</v>
      </c>
      <c r="R114" s="1">
        <v>0</v>
      </c>
      <c r="S114" s="1">
        <v>0</v>
      </c>
      <c r="T114" s="1">
        <v>0</v>
      </c>
      <c r="U114" s="1">
        <v>0</v>
      </c>
      <c r="V114" s="1">
        <v>0</v>
      </c>
      <c r="W114" s="1">
        <v>0</v>
      </c>
      <c r="X114" s="1">
        <v>0</v>
      </c>
    </row>
    <row r="115" spans="1:24" x14ac:dyDescent="0.35">
      <c r="A115" s="1" t="s">
        <v>529</v>
      </c>
      <c r="B115" s="1" t="s">
        <v>530</v>
      </c>
      <c r="C115" s="1">
        <v>0</v>
      </c>
      <c r="D115" s="1">
        <v>0</v>
      </c>
      <c r="E115" s="1">
        <v>0</v>
      </c>
      <c r="F115" s="1">
        <v>0</v>
      </c>
      <c r="G115" s="1">
        <v>0</v>
      </c>
      <c r="H115" s="1">
        <v>0</v>
      </c>
      <c r="I115" s="1">
        <v>0</v>
      </c>
      <c r="J115" s="1">
        <v>0</v>
      </c>
      <c r="K115" s="1">
        <v>0</v>
      </c>
      <c r="L115" s="1">
        <v>0</v>
      </c>
      <c r="M115" s="1">
        <v>0</v>
      </c>
      <c r="N115" s="1">
        <v>0</v>
      </c>
      <c r="O115" s="1">
        <v>0</v>
      </c>
      <c r="P115" s="1">
        <v>0</v>
      </c>
      <c r="Q115" s="1">
        <v>0</v>
      </c>
      <c r="R115" s="1">
        <v>0</v>
      </c>
      <c r="S115" s="1">
        <v>0</v>
      </c>
      <c r="T115" s="1">
        <v>0</v>
      </c>
      <c r="U115" s="1">
        <v>0</v>
      </c>
      <c r="V115" s="1">
        <v>0</v>
      </c>
      <c r="W115" s="1">
        <v>0</v>
      </c>
      <c r="X115" s="1">
        <v>0</v>
      </c>
    </row>
    <row r="116" spans="1:24" x14ac:dyDescent="0.35">
      <c r="A116" s="1" t="s">
        <v>532</v>
      </c>
      <c r="B116" s="1" t="s">
        <v>533</v>
      </c>
      <c r="C116" s="1">
        <v>0</v>
      </c>
      <c r="D116" s="1">
        <v>0</v>
      </c>
      <c r="E116" s="1">
        <v>0</v>
      </c>
      <c r="F116" s="1">
        <v>0</v>
      </c>
      <c r="G116" s="1">
        <v>0</v>
      </c>
      <c r="H116" s="1">
        <v>0</v>
      </c>
      <c r="I116" s="1">
        <v>0</v>
      </c>
      <c r="J116" s="1">
        <v>0</v>
      </c>
      <c r="K116" s="1">
        <v>0</v>
      </c>
      <c r="L116" s="1">
        <v>0</v>
      </c>
      <c r="M116" s="1">
        <v>0</v>
      </c>
      <c r="N116" s="1">
        <v>0</v>
      </c>
      <c r="O116" s="1">
        <v>0</v>
      </c>
      <c r="P116" s="1">
        <v>0</v>
      </c>
      <c r="Q116" s="1">
        <v>0</v>
      </c>
      <c r="R116" s="1">
        <v>0</v>
      </c>
      <c r="S116" s="1">
        <v>0</v>
      </c>
      <c r="T116" s="1">
        <v>0</v>
      </c>
      <c r="U116" s="1">
        <v>0</v>
      </c>
      <c r="V116" s="1">
        <v>0</v>
      </c>
      <c r="W116" s="1">
        <v>0</v>
      </c>
      <c r="X116" s="1">
        <v>0</v>
      </c>
    </row>
    <row r="117" spans="1:24" x14ac:dyDescent="0.35">
      <c r="A117" s="1" t="s">
        <v>534</v>
      </c>
      <c r="B117" s="1" t="s">
        <v>535</v>
      </c>
      <c r="C117" s="1">
        <v>0</v>
      </c>
      <c r="D117" s="1">
        <v>0</v>
      </c>
      <c r="E117" s="1">
        <v>0</v>
      </c>
      <c r="F117" s="1">
        <v>0</v>
      </c>
      <c r="G117" s="1">
        <v>0</v>
      </c>
      <c r="H117" s="1">
        <v>0</v>
      </c>
      <c r="I117" s="1">
        <v>0</v>
      </c>
      <c r="J117" s="1">
        <v>0</v>
      </c>
      <c r="K117" s="1">
        <v>0</v>
      </c>
      <c r="L117" s="1">
        <v>0</v>
      </c>
      <c r="M117" s="1">
        <v>0</v>
      </c>
      <c r="N117" s="1">
        <v>0</v>
      </c>
      <c r="O117" s="1">
        <v>0</v>
      </c>
      <c r="P117" s="1">
        <v>0</v>
      </c>
      <c r="Q117" s="1">
        <v>0</v>
      </c>
      <c r="R117" s="1">
        <v>0</v>
      </c>
      <c r="S117" s="1">
        <v>0</v>
      </c>
      <c r="T117" s="1">
        <v>0</v>
      </c>
      <c r="U117" s="1">
        <v>0</v>
      </c>
      <c r="V117" s="1">
        <v>0</v>
      </c>
      <c r="W117" s="1">
        <v>0</v>
      </c>
      <c r="X117" s="1">
        <v>0</v>
      </c>
    </row>
    <row r="118" spans="1:24" x14ac:dyDescent="0.35">
      <c r="A118" s="1" t="s">
        <v>536</v>
      </c>
      <c r="B118" s="1" t="s">
        <v>537</v>
      </c>
      <c r="C118" s="1">
        <v>0</v>
      </c>
      <c r="D118" s="1">
        <v>0</v>
      </c>
      <c r="E118" s="1">
        <v>0</v>
      </c>
      <c r="F118" s="1">
        <v>0</v>
      </c>
      <c r="G118" s="1">
        <v>0</v>
      </c>
      <c r="H118" s="1">
        <v>0</v>
      </c>
      <c r="I118" s="1">
        <v>0</v>
      </c>
      <c r="J118" s="1">
        <v>0</v>
      </c>
      <c r="K118" s="1">
        <v>0</v>
      </c>
      <c r="L118" s="1">
        <v>0</v>
      </c>
      <c r="M118" s="1">
        <v>0</v>
      </c>
      <c r="N118" s="1">
        <v>0</v>
      </c>
      <c r="O118" s="1">
        <v>0</v>
      </c>
      <c r="P118" s="1">
        <v>0</v>
      </c>
      <c r="Q118" s="1">
        <v>0</v>
      </c>
      <c r="R118" s="1">
        <v>0</v>
      </c>
      <c r="S118" s="1">
        <v>0</v>
      </c>
      <c r="T118" s="1">
        <v>0</v>
      </c>
      <c r="U118" s="1">
        <v>0</v>
      </c>
      <c r="V118" s="1">
        <v>0</v>
      </c>
      <c r="W118" s="1">
        <v>0</v>
      </c>
      <c r="X118" s="1">
        <v>0</v>
      </c>
    </row>
    <row r="119" spans="1:24" x14ac:dyDescent="0.35">
      <c r="A119" s="1" t="s">
        <v>538</v>
      </c>
      <c r="B119" s="1" t="s">
        <v>539</v>
      </c>
      <c r="C119" s="1">
        <v>0</v>
      </c>
      <c r="D119" s="1">
        <v>0</v>
      </c>
      <c r="E119" s="1">
        <v>0</v>
      </c>
      <c r="F119" s="1">
        <v>0</v>
      </c>
      <c r="G119" s="1">
        <v>0</v>
      </c>
      <c r="H119" s="1">
        <v>0</v>
      </c>
      <c r="I119" s="1">
        <v>0</v>
      </c>
      <c r="J119" s="1">
        <v>0</v>
      </c>
      <c r="K119" s="1">
        <v>0</v>
      </c>
      <c r="L119" s="1">
        <v>0</v>
      </c>
      <c r="M119" s="1">
        <v>0</v>
      </c>
      <c r="N119" s="1">
        <v>0</v>
      </c>
      <c r="O119" s="1">
        <v>0</v>
      </c>
      <c r="P119" s="1">
        <v>0</v>
      </c>
      <c r="Q119" s="1">
        <v>0</v>
      </c>
      <c r="R119" s="1">
        <v>0</v>
      </c>
      <c r="S119" s="1">
        <v>0</v>
      </c>
      <c r="T119" s="1">
        <v>0</v>
      </c>
      <c r="U119" s="1">
        <v>0</v>
      </c>
      <c r="V119" s="1">
        <v>0</v>
      </c>
      <c r="W119" s="1">
        <v>0</v>
      </c>
      <c r="X119" s="1">
        <v>0</v>
      </c>
    </row>
    <row r="120" spans="1:24" x14ac:dyDescent="0.35">
      <c r="A120" s="1" t="s">
        <v>540</v>
      </c>
      <c r="B120" s="1" t="s">
        <v>541</v>
      </c>
      <c r="C120" s="1">
        <v>0</v>
      </c>
      <c r="D120" s="1">
        <v>0</v>
      </c>
      <c r="E120" s="1">
        <v>0</v>
      </c>
      <c r="F120" s="1">
        <v>0</v>
      </c>
      <c r="G120" s="1">
        <v>0</v>
      </c>
      <c r="H120" s="1">
        <v>0</v>
      </c>
      <c r="I120" s="1">
        <v>0</v>
      </c>
      <c r="J120" s="1">
        <v>0</v>
      </c>
      <c r="K120" s="1">
        <v>0</v>
      </c>
      <c r="L120" s="1">
        <v>0</v>
      </c>
      <c r="M120" s="1">
        <v>0</v>
      </c>
      <c r="N120" s="1">
        <v>0</v>
      </c>
      <c r="O120" s="1">
        <v>0</v>
      </c>
      <c r="P120" s="1">
        <v>0</v>
      </c>
      <c r="Q120" s="1">
        <v>0</v>
      </c>
      <c r="R120" s="1">
        <v>0</v>
      </c>
      <c r="S120" s="1">
        <v>0</v>
      </c>
      <c r="T120" s="1">
        <v>0</v>
      </c>
      <c r="U120" s="1">
        <v>0</v>
      </c>
      <c r="V120" s="1">
        <v>0</v>
      </c>
      <c r="W120" s="1">
        <v>0</v>
      </c>
      <c r="X120" s="1">
        <v>0</v>
      </c>
    </row>
    <row r="121" spans="1:24" x14ac:dyDescent="0.35">
      <c r="A121" s="1" t="s">
        <v>542</v>
      </c>
      <c r="B121" s="1" t="s">
        <v>543</v>
      </c>
      <c r="C121" s="1">
        <v>0</v>
      </c>
      <c r="D121" s="1">
        <v>0</v>
      </c>
      <c r="E121" s="1">
        <v>0</v>
      </c>
      <c r="F121" s="1">
        <v>0</v>
      </c>
      <c r="G121" s="1">
        <v>0</v>
      </c>
      <c r="H121" s="1">
        <v>0</v>
      </c>
      <c r="I121" s="1">
        <v>0</v>
      </c>
      <c r="J121" s="1">
        <v>0</v>
      </c>
      <c r="K121" s="1">
        <v>0</v>
      </c>
      <c r="L121" s="1">
        <v>0</v>
      </c>
      <c r="M121" s="1">
        <v>0</v>
      </c>
      <c r="N121" s="1">
        <v>0</v>
      </c>
      <c r="O121" s="1">
        <v>0</v>
      </c>
      <c r="P121" s="1">
        <v>0</v>
      </c>
      <c r="Q121" s="1">
        <v>0</v>
      </c>
      <c r="R121" s="1">
        <v>0</v>
      </c>
      <c r="S121" s="1">
        <v>0</v>
      </c>
      <c r="T121" s="1">
        <v>0</v>
      </c>
      <c r="U121" s="1">
        <v>0</v>
      </c>
      <c r="V121" s="1">
        <v>0</v>
      </c>
      <c r="W121" s="1">
        <v>0</v>
      </c>
      <c r="X121" s="1">
        <v>0</v>
      </c>
    </row>
    <row r="122" spans="1:24" x14ac:dyDescent="0.35">
      <c r="A122" s="1" t="s">
        <v>544</v>
      </c>
      <c r="B122" s="1" t="s">
        <v>545</v>
      </c>
      <c r="C122" s="1">
        <v>0</v>
      </c>
      <c r="D122" s="1">
        <v>0</v>
      </c>
      <c r="E122" s="1">
        <v>0</v>
      </c>
      <c r="F122" s="1">
        <v>0</v>
      </c>
      <c r="G122" s="1">
        <v>0</v>
      </c>
      <c r="H122" s="1">
        <v>0</v>
      </c>
      <c r="I122" s="1">
        <v>0</v>
      </c>
      <c r="J122" s="1">
        <v>0</v>
      </c>
      <c r="K122" s="1">
        <v>0</v>
      </c>
      <c r="L122" s="1">
        <v>0</v>
      </c>
      <c r="M122" s="1">
        <v>0</v>
      </c>
      <c r="N122" s="1">
        <v>0</v>
      </c>
      <c r="O122" s="1">
        <v>0</v>
      </c>
      <c r="P122" s="1">
        <v>0</v>
      </c>
      <c r="Q122" s="1">
        <v>0</v>
      </c>
      <c r="R122" s="1">
        <v>0</v>
      </c>
      <c r="S122" s="1">
        <v>0</v>
      </c>
      <c r="T122" s="1">
        <v>0</v>
      </c>
      <c r="U122" s="1">
        <v>0</v>
      </c>
      <c r="V122" s="1">
        <v>0</v>
      </c>
      <c r="W122" s="1">
        <v>0</v>
      </c>
      <c r="X122" s="1">
        <v>0</v>
      </c>
    </row>
    <row r="123" spans="1:24" x14ac:dyDescent="0.35">
      <c r="A123" s="1" t="s">
        <v>546</v>
      </c>
      <c r="B123" s="1" t="s">
        <v>547</v>
      </c>
      <c r="C123" s="1">
        <v>0</v>
      </c>
      <c r="D123" s="1">
        <v>0</v>
      </c>
      <c r="E123" s="1">
        <v>0</v>
      </c>
      <c r="F123" s="1">
        <v>0</v>
      </c>
      <c r="G123" s="1">
        <v>0</v>
      </c>
      <c r="H123" s="1">
        <v>0</v>
      </c>
      <c r="I123" s="1">
        <v>0</v>
      </c>
      <c r="J123" s="1">
        <v>0</v>
      </c>
      <c r="K123" s="1">
        <v>0</v>
      </c>
      <c r="L123" s="1">
        <v>0</v>
      </c>
      <c r="M123" s="1">
        <v>0</v>
      </c>
      <c r="N123" s="1">
        <v>0</v>
      </c>
      <c r="O123" s="1">
        <v>0</v>
      </c>
      <c r="P123" s="1">
        <v>0</v>
      </c>
      <c r="Q123" s="1">
        <v>0</v>
      </c>
      <c r="R123" s="1">
        <v>0</v>
      </c>
      <c r="S123" s="1">
        <v>0</v>
      </c>
      <c r="T123" s="1">
        <v>0</v>
      </c>
      <c r="U123" s="1">
        <v>0</v>
      </c>
      <c r="V123" s="1">
        <v>0</v>
      </c>
      <c r="W123" s="1">
        <v>0</v>
      </c>
      <c r="X123" s="1">
        <v>0</v>
      </c>
    </row>
    <row r="124" spans="1:24" x14ac:dyDescent="0.35">
      <c r="A124" s="1" t="s">
        <v>548</v>
      </c>
      <c r="B124" s="1" t="s">
        <v>549</v>
      </c>
      <c r="C124" s="1">
        <v>0</v>
      </c>
      <c r="D124" s="1">
        <v>0</v>
      </c>
      <c r="E124" s="1">
        <v>0</v>
      </c>
      <c r="F124" s="1">
        <v>0</v>
      </c>
      <c r="G124" s="1">
        <v>0</v>
      </c>
      <c r="H124" s="1">
        <v>0</v>
      </c>
      <c r="I124" s="1">
        <v>0</v>
      </c>
      <c r="J124" s="1">
        <v>0</v>
      </c>
      <c r="K124" s="1">
        <v>0</v>
      </c>
      <c r="L124" s="1">
        <v>0</v>
      </c>
      <c r="M124" s="1">
        <v>0</v>
      </c>
      <c r="N124" s="1">
        <v>0</v>
      </c>
      <c r="O124" s="1">
        <v>0</v>
      </c>
      <c r="P124" s="1">
        <v>0</v>
      </c>
      <c r="Q124" s="1">
        <v>0</v>
      </c>
      <c r="R124" s="1">
        <v>0</v>
      </c>
      <c r="S124" s="1">
        <v>0</v>
      </c>
      <c r="T124" s="1">
        <v>0</v>
      </c>
      <c r="U124" s="1">
        <v>0</v>
      </c>
      <c r="V124" s="1">
        <v>0</v>
      </c>
      <c r="W124" s="1">
        <v>0</v>
      </c>
      <c r="X124" s="1">
        <v>0</v>
      </c>
    </row>
    <row r="125" spans="1:24" x14ac:dyDescent="0.35">
      <c r="A125" s="1" t="s">
        <v>550</v>
      </c>
      <c r="B125" s="1" t="s">
        <v>551</v>
      </c>
      <c r="C125" s="1">
        <v>0</v>
      </c>
      <c r="D125" s="1">
        <v>0</v>
      </c>
      <c r="E125" s="1">
        <v>0</v>
      </c>
      <c r="F125" s="1">
        <v>0</v>
      </c>
      <c r="G125" s="1">
        <v>0</v>
      </c>
      <c r="H125" s="1">
        <v>0</v>
      </c>
      <c r="I125" s="1">
        <v>0</v>
      </c>
      <c r="J125" s="1">
        <v>0</v>
      </c>
      <c r="K125" s="1">
        <v>0</v>
      </c>
      <c r="L125" s="1">
        <v>0</v>
      </c>
      <c r="M125" s="1">
        <v>0</v>
      </c>
      <c r="N125" s="1">
        <v>0</v>
      </c>
      <c r="O125" s="1">
        <v>0</v>
      </c>
      <c r="P125" s="1">
        <v>0</v>
      </c>
      <c r="Q125" s="1">
        <v>0</v>
      </c>
      <c r="R125" s="1">
        <v>0</v>
      </c>
      <c r="S125" s="1">
        <v>0</v>
      </c>
      <c r="T125" s="1">
        <v>0</v>
      </c>
      <c r="U125" s="1">
        <v>0</v>
      </c>
      <c r="V125" s="1">
        <v>0</v>
      </c>
      <c r="W125" s="1">
        <v>0</v>
      </c>
      <c r="X125" s="1">
        <v>0</v>
      </c>
    </row>
    <row r="126" spans="1:24" x14ac:dyDescent="0.35">
      <c r="A126" s="1" t="s">
        <v>552</v>
      </c>
      <c r="B126" s="1" t="s">
        <v>553</v>
      </c>
      <c r="C126" s="1">
        <v>0</v>
      </c>
      <c r="D126" s="1">
        <v>0</v>
      </c>
      <c r="E126" s="1">
        <v>0</v>
      </c>
      <c r="F126" s="1">
        <v>0</v>
      </c>
      <c r="G126" s="1">
        <v>0</v>
      </c>
      <c r="H126" s="1">
        <v>0</v>
      </c>
      <c r="I126" s="1">
        <v>0</v>
      </c>
      <c r="J126" s="1">
        <v>0</v>
      </c>
      <c r="K126" s="1">
        <v>0</v>
      </c>
      <c r="L126" s="1">
        <v>0</v>
      </c>
      <c r="M126" s="1">
        <v>0</v>
      </c>
      <c r="N126" s="1">
        <v>0</v>
      </c>
      <c r="O126" s="1">
        <v>0</v>
      </c>
      <c r="P126" s="1">
        <v>0</v>
      </c>
      <c r="Q126" s="1">
        <v>0</v>
      </c>
      <c r="R126" s="1">
        <v>0</v>
      </c>
      <c r="S126" s="1">
        <v>0</v>
      </c>
      <c r="T126" s="1">
        <v>0</v>
      </c>
      <c r="U126" s="1">
        <v>0</v>
      </c>
      <c r="V126" s="1">
        <v>0</v>
      </c>
      <c r="W126" s="1">
        <v>0</v>
      </c>
      <c r="X126" s="1">
        <v>0</v>
      </c>
    </row>
    <row r="127" spans="1:24" x14ac:dyDescent="0.35">
      <c r="A127" s="1" t="s">
        <v>554</v>
      </c>
      <c r="B127" s="1" t="s">
        <v>555</v>
      </c>
      <c r="C127" s="1">
        <v>0</v>
      </c>
      <c r="D127" s="1">
        <v>0</v>
      </c>
      <c r="E127" s="1">
        <v>0</v>
      </c>
      <c r="F127" s="1">
        <v>0</v>
      </c>
      <c r="G127" s="1">
        <v>0</v>
      </c>
      <c r="H127" s="1">
        <v>0</v>
      </c>
      <c r="I127" s="1">
        <v>0</v>
      </c>
      <c r="J127" s="1">
        <v>0</v>
      </c>
      <c r="K127" s="1">
        <v>0</v>
      </c>
      <c r="L127" s="1">
        <v>0</v>
      </c>
      <c r="M127" s="1">
        <v>0</v>
      </c>
      <c r="N127" s="1">
        <v>0</v>
      </c>
      <c r="O127" s="1">
        <v>0</v>
      </c>
      <c r="P127" s="1">
        <v>0</v>
      </c>
      <c r="Q127" s="1">
        <v>0</v>
      </c>
      <c r="R127" s="1">
        <v>0</v>
      </c>
      <c r="S127" s="1">
        <v>0</v>
      </c>
      <c r="T127" s="1">
        <v>0</v>
      </c>
      <c r="U127" s="1">
        <v>0</v>
      </c>
      <c r="V127" s="1">
        <v>0</v>
      </c>
      <c r="W127" s="1">
        <v>0</v>
      </c>
      <c r="X127" s="1">
        <v>0</v>
      </c>
    </row>
    <row r="128" spans="1:24" x14ac:dyDescent="0.35">
      <c r="A128" s="1" t="s">
        <v>557</v>
      </c>
      <c r="B128" s="1" t="s">
        <v>558</v>
      </c>
      <c r="C128" s="1">
        <v>0</v>
      </c>
      <c r="D128" s="1">
        <v>0</v>
      </c>
      <c r="E128" s="1">
        <v>0</v>
      </c>
      <c r="F128" s="1">
        <v>0</v>
      </c>
      <c r="G128" s="1">
        <v>0</v>
      </c>
      <c r="H128" s="1">
        <v>0</v>
      </c>
      <c r="I128" s="1">
        <v>0</v>
      </c>
      <c r="J128" s="1">
        <v>0</v>
      </c>
      <c r="K128" s="1">
        <v>0</v>
      </c>
      <c r="L128" s="1">
        <v>0</v>
      </c>
      <c r="M128" s="1">
        <v>0</v>
      </c>
      <c r="N128" s="1">
        <v>0</v>
      </c>
      <c r="O128" s="1">
        <v>0</v>
      </c>
      <c r="P128" s="1">
        <v>0</v>
      </c>
      <c r="Q128" s="1">
        <v>0</v>
      </c>
      <c r="R128" s="1">
        <v>0</v>
      </c>
      <c r="S128" s="1">
        <v>0</v>
      </c>
      <c r="T128" s="1">
        <v>0</v>
      </c>
      <c r="U128" s="1">
        <v>0</v>
      </c>
      <c r="V128" s="1">
        <v>0</v>
      </c>
      <c r="W128" s="1">
        <v>0</v>
      </c>
      <c r="X128" s="1">
        <v>0</v>
      </c>
    </row>
    <row r="129" spans="1:24" x14ac:dyDescent="0.35">
      <c r="A129" s="1" t="s">
        <v>559</v>
      </c>
      <c r="B129" s="1" t="s">
        <v>560</v>
      </c>
      <c r="C129" s="1">
        <v>0</v>
      </c>
      <c r="D129" s="1">
        <v>0</v>
      </c>
      <c r="E129" s="1">
        <v>0</v>
      </c>
      <c r="F129" s="1">
        <v>0</v>
      </c>
      <c r="G129" s="1">
        <v>0</v>
      </c>
      <c r="H129" s="1">
        <v>0</v>
      </c>
      <c r="I129" s="1">
        <v>0</v>
      </c>
      <c r="J129" s="1">
        <v>0</v>
      </c>
      <c r="K129" s="1">
        <v>0</v>
      </c>
      <c r="L129" s="1">
        <v>0</v>
      </c>
      <c r="M129" s="1">
        <v>0</v>
      </c>
      <c r="N129" s="1">
        <v>0</v>
      </c>
      <c r="O129" s="1">
        <v>0</v>
      </c>
      <c r="P129" s="1">
        <v>0</v>
      </c>
      <c r="Q129" s="1">
        <v>0</v>
      </c>
      <c r="R129" s="1">
        <v>0</v>
      </c>
      <c r="S129" s="1">
        <v>0</v>
      </c>
      <c r="T129" s="1">
        <v>0</v>
      </c>
      <c r="U129" s="1">
        <v>0</v>
      </c>
      <c r="V129" s="1">
        <v>0</v>
      </c>
      <c r="W129" s="1">
        <v>0</v>
      </c>
      <c r="X129" s="1">
        <v>0</v>
      </c>
    </row>
    <row r="130" spans="1:24" x14ac:dyDescent="0.35">
      <c r="A130" s="1" t="s">
        <v>561</v>
      </c>
      <c r="B130" s="1" t="s">
        <v>562</v>
      </c>
      <c r="C130" s="1">
        <v>0</v>
      </c>
      <c r="D130" s="1">
        <v>0</v>
      </c>
      <c r="E130" s="1">
        <v>0</v>
      </c>
      <c r="F130" s="1">
        <v>0</v>
      </c>
      <c r="G130" s="1">
        <v>0</v>
      </c>
      <c r="H130" s="1">
        <v>0</v>
      </c>
      <c r="I130" s="1">
        <v>0</v>
      </c>
      <c r="J130" s="1">
        <v>0</v>
      </c>
      <c r="K130" s="1">
        <v>0</v>
      </c>
      <c r="L130" s="1">
        <v>0</v>
      </c>
      <c r="M130" s="1">
        <v>0</v>
      </c>
      <c r="N130" s="1">
        <v>0</v>
      </c>
      <c r="O130" s="1">
        <v>0</v>
      </c>
      <c r="P130" s="1">
        <v>0</v>
      </c>
      <c r="Q130" s="1">
        <v>0</v>
      </c>
      <c r="R130" s="1">
        <v>0</v>
      </c>
      <c r="S130" s="1">
        <v>0</v>
      </c>
      <c r="T130" s="1">
        <v>0</v>
      </c>
      <c r="U130" s="1">
        <v>0</v>
      </c>
      <c r="V130" s="1">
        <v>0</v>
      </c>
      <c r="W130" s="1">
        <v>0</v>
      </c>
      <c r="X130" s="1">
        <v>0</v>
      </c>
    </row>
    <row r="131" spans="1:24" x14ac:dyDescent="0.35">
      <c r="A131" s="1" t="s">
        <v>563</v>
      </c>
      <c r="B131" s="1" t="s">
        <v>564</v>
      </c>
      <c r="C131" s="1">
        <v>0</v>
      </c>
      <c r="D131" s="1">
        <v>0</v>
      </c>
      <c r="E131" s="1">
        <v>0</v>
      </c>
      <c r="F131" s="1">
        <v>0</v>
      </c>
      <c r="G131" s="1">
        <v>0</v>
      </c>
      <c r="H131" s="1">
        <v>0</v>
      </c>
      <c r="I131" s="1">
        <v>0</v>
      </c>
      <c r="J131" s="1">
        <v>0</v>
      </c>
      <c r="K131" s="1">
        <v>0</v>
      </c>
      <c r="L131" s="1">
        <v>0</v>
      </c>
      <c r="M131" s="1">
        <v>0</v>
      </c>
      <c r="N131" s="1">
        <v>0</v>
      </c>
      <c r="O131" s="1">
        <v>0</v>
      </c>
      <c r="P131" s="1">
        <v>0</v>
      </c>
      <c r="Q131" s="1">
        <v>0</v>
      </c>
      <c r="R131" s="1">
        <v>0</v>
      </c>
      <c r="S131" s="1">
        <v>0</v>
      </c>
      <c r="T131" s="1">
        <v>0</v>
      </c>
      <c r="U131" s="1">
        <v>0</v>
      </c>
      <c r="V131" s="1">
        <v>0</v>
      </c>
      <c r="W131" s="1">
        <v>0</v>
      </c>
      <c r="X131" s="1">
        <v>0</v>
      </c>
    </row>
    <row r="132" spans="1:24" x14ac:dyDescent="0.35">
      <c r="A132" s="1" t="s">
        <v>565</v>
      </c>
      <c r="B132" s="1" t="s">
        <v>566</v>
      </c>
      <c r="C132" s="1">
        <v>0</v>
      </c>
      <c r="D132" s="1">
        <v>0</v>
      </c>
      <c r="E132" s="1">
        <v>0</v>
      </c>
      <c r="F132" s="1">
        <v>0</v>
      </c>
      <c r="G132" s="1">
        <v>0</v>
      </c>
      <c r="H132" s="1">
        <v>0</v>
      </c>
      <c r="I132" s="1">
        <v>0</v>
      </c>
      <c r="J132" s="1">
        <v>0</v>
      </c>
      <c r="K132" s="1">
        <v>0</v>
      </c>
      <c r="L132" s="1">
        <v>0</v>
      </c>
      <c r="M132" s="1">
        <v>0</v>
      </c>
      <c r="N132" s="1">
        <v>0</v>
      </c>
      <c r="O132" s="1">
        <v>0</v>
      </c>
      <c r="P132" s="1">
        <v>0</v>
      </c>
      <c r="Q132" s="1">
        <v>0</v>
      </c>
      <c r="R132" s="1">
        <v>0</v>
      </c>
      <c r="S132" s="1">
        <v>0</v>
      </c>
      <c r="T132" s="1">
        <v>0</v>
      </c>
      <c r="U132" s="1">
        <v>0</v>
      </c>
      <c r="V132" s="1">
        <v>0</v>
      </c>
      <c r="W132" s="1">
        <v>0</v>
      </c>
      <c r="X132" s="1">
        <v>0</v>
      </c>
    </row>
    <row r="133" spans="1:24" x14ac:dyDescent="0.35">
      <c r="A133" s="1" t="s">
        <v>567</v>
      </c>
      <c r="B133" s="1" t="s">
        <v>568</v>
      </c>
      <c r="C133" s="1">
        <v>0</v>
      </c>
      <c r="D133" s="1">
        <v>0</v>
      </c>
      <c r="E133" s="1">
        <v>0</v>
      </c>
      <c r="F133" s="1">
        <v>0</v>
      </c>
      <c r="G133" s="1">
        <v>0</v>
      </c>
      <c r="H133" s="1">
        <v>0</v>
      </c>
      <c r="I133" s="1">
        <v>0</v>
      </c>
      <c r="J133" s="1">
        <v>0</v>
      </c>
      <c r="K133" s="1">
        <v>0</v>
      </c>
      <c r="L133" s="1">
        <v>0</v>
      </c>
      <c r="M133" s="1">
        <v>0</v>
      </c>
      <c r="N133" s="1">
        <v>0</v>
      </c>
      <c r="O133" s="1">
        <v>0</v>
      </c>
      <c r="P133" s="1">
        <v>0</v>
      </c>
      <c r="Q133" s="1">
        <v>0</v>
      </c>
      <c r="R133" s="1">
        <v>0</v>
      </c>
      <c r="S133" s="1">
        <v>0</v>
      </c>
      <c r="T133" s="1">
        <v>0</v>
      </c>
      <c r="U133" s="1">
        <v>0</v>
      </c>
      <c r="V133" s="1">
        <v>0</v>
      </c>
      <c r="W133" s="1">
        <v>0</v>
      </c>
      <c r="X133" s="1">
        <v>0</v>
      </c>
    </row>
    <row r="134" spans="1:24" x14ac:dyDescent="0.35">
      <c r="A134" s="1" t="s">
        <v>569</v>
      </c>
      <c r="B134" s="1" t="s">
        <v>570</v>
      </c>
      <c r="C134" s="1">
        <v>0</v>
      </c>
      <c r="D134" s="1">
        <v>0</v>
      </c>
      <c r="E134" s="1">
        <v>0</v>
      </c>
      <c r="F134" s="1">
        <v>0</v>
      </c>
      <c r="G134" s="1">
        <v>0</v>
      </c>
      <c r="H134" s="1">
        <v>0</v>
      </c>
      <c r="I134" s="1">
        <v>0</v>
      </c>
      <c r="J134" s="1">
        <v>0</v>
      </c>
      <c r="K134" s="1">
        <v>0</v>
      </c>
      <c r="L134" s="1">
        <v>0</v>
      </c>
      <c r="M134" s="1">
        <v>0</v>
      </c>
      <c r="N134" s="1">
        <v>0</v>
      </c>
      <c r="O134" s="1">
        <v>0</v>
      </c>
      <c r="P134" s="1">
        <v>0</v>
      </c>
      <c r="Q134" s="1">
        <v>0</v>
      </c>
      <c r="R134" s="1">
        <v>0</v>
      </c>
      <c r="S134" s="1">
        <v>0</v>
      </c>
      <c r="T134" s="1">
        <v>0</v>
      </c>
      <c r="U134" s="1">
        <v>0</v>
      </c>
      <c r="V134" s="1">
        <v>0</v>
      </c>
      <c r="W134" s="1">
        <v>0</v>
      </c>
      <c r="X134" s="1">
        <v>0</v>
      </c>
    </row>
    <row r="135" spans="1:24" x14ac:dyDescent="0.35">
      <c r="A135" s="1" t="s">
        <v>571</v>
      </c>
      <c r="B135" s="1" t="s">
        <v>572</v>
      </c>
      <c r="C135" s="1">
        <v>0</v>
      </c>
      <c r="D135" s="1">
        <v>0</v>
      </c>
      <c r="E135" s="1">
        <v>0</v>
      </c>
      <c r="F135" s="1">
        <v>0</v>
      </c>
      <c r="G135" s="1">
        <v>0</v>
      </c>
      <c r="H135" s="1">
        <v>0</v>
      </c>
      <c r="I135" s="1">
        <v>0</v>
      </c>
      <c r="J135" s="1">
        <v>0</v>
      </c>
      <c r="K135" s="1">
        <v>0</v>
      </c>
      <c r="L135" s="1">
        <v>0</v>
      </c>
      <c r="M135" s="1">
        <v>0</v>
      </c>
      <c r="N135" s="1">
        <v>0</v>
      </c>
      <c r="O135" s="1">
        <v>0</v>
      </c>
      <c r="P135" s="1">
        <v>0</v>
      </c>
      <c r="Q135" s="1">
        <v>0</v>
      </c>
      <c r="R135" s="1">
        <v>0</v>
      </c>
      <c r="S135" s="1">
        <v>0</v>
      </c>
      <c r="T135" s="1">
        <v>0</v>
      </c>
      <c r="U135" s="1">
        <v>0</v>
      </c>
      <c r="V135" s="1">
        <v>0</v>
      </c>
      <c r="W135" s="1">
        <v>0</v>
      </c>
      <c r="X135" s="1">
        <v>0</v>
      </c>
    </row>
    <row r="136" spans="1:24" x14ac:dyDescent="0.35">
      <c r="A136" s="1" t="s">
        <v>573</v>
      </c>
      <c r="B136" s="1" t="s">
        <v>574</v>
      </c>
      <c r="C136" s="1">
        <v>0</v>
      </c>
      <c r="D136" s="1">
        <v>0</v>
      </c>
      <c r="E136" s="1">
        <v>0</v>
      </c>
      <c r="F136" s="1">
        <v>0</v>
      </c>
      <c r="G136" s="1">
        <v>0</v>
      </c>
      <c r="H136" s="1">
        <v>0</v>
      </c>
      <c r="I136" s="1">
        <v>0</v>
      </c>
      <c r="J136" s="1">
        <v>0</v>
      </c>
      <c r="K136" s="1">
        <v>0</v>
      </c>
      <c r="L136" s="1">
        <v>0</v>
      </c>
      <c r="M136" s="1">
        <v>0</v>
      </c>
      <c r="N136" s="1">
        <v>0</v>
      </c>
      <c r="O136" s="1">
        <v>0</v>
      </c>
      <c r="P136" s="1">
        <v>0</v>
      </c>
      <c r="Q136" s="1">
        <v>0</v>
      </c>
      <c r="R136" s="1">
        <v>0</v>
      </c>
      <c r="S136" s="1">
        <v>0</v>
      </c>
      <c r="T136" s="1">
        <v>0</v>
      </c>
      <c r="U136" s="1">
        <v>0</v>
      </c>
      <c r="V136" s="1">
        <v>0</v>
      </c>
      <c r="W136" s="1">
        <v>0</v>
      </c>
      <c r="X136" s="1">
        <v>0</v>
      </c>
    </row>
    <row r="137" spans="1:24" x14ac:dyDescent="0.35">
      <c r="A137" t="s">
        <v>575</v>
      </c>
      <c r="B137" t="s">
        <v>576</v>
      </c>
      <c r="C137" s="1">
        <v>0</v>
      </c>
      <c r="D137" s="1">
        <v>0</v>
      </c>
      <c r="E137" s="1">
        <v>0</v>
      </c>
      <c r="F137" s="1">
        <v>0</v>
      </c>
      <c r="G137" s="1">
        <v>0</v>
      </c>
      <c r="H137" s="1">
        <v>0</v>
      </c>
      <c r="I137" s="1">
        <v>0</v>
      </c>
      <c r="J137" s="1">
        <v>0</v>
      </c>
      <c r="K137" s="1">
        <v>0</v>
      </c>
      <c r="L137" s="1">
        <v>0</v>
      </c>
      <c r="M137" s="1">
        <v>0</v>
      </c>
      <c r="N137" s="1">
        <v>0</v>
      </c>
      <c r="O137" s="1">
        <v>0</v>
      </c>
      <c r="P137" s="1">
        <v>0</v>
      </c>
      <c r="Q137" s="1">
        <v>0</v>
      </c>
      <c r="R137" s="1">
        <v>0</v>
      </c>
      <c r="S137" s="1">
        <v>0</v>
      </c>
      <c r="T137" s="1">
        <v>0</v>
      </c>
      <c r="U137" s="1">
        <v>0</v>
      </c>
      <c r="V137" s="1">
        <v>0</v>
      </c>
      <c r="W137" s="1">
        <v>0</v>
      </c>
      <c r="X137" s="1">
        <v>0</v>
      </c>
    </row>
    <row r="138" spans="1:24" x14ac:dyDescent="0.35">
      <c r="A138" t="s">
        <v>577</v>
      </c>
      <c r="B138" t="s">
        <v>578</v>
      </c>
      <c r="C138" s="1">
        <v>0</v>
      </c>
      <c r="D138" s="1">
        <v>0</v>
      </c>
      <c r="E138" s="1">
        <v>0</v>
      </c>
      <c r="F138" s="1">
        <v>0</v>
      </c>
      <c r="G138" s="1">
        <v>0</v>
      </c>
      <c r="H138" s="1">
        <v>0</v>
      </c>
      <c r="I138" s="1">
        <v>0</v>
      </c>
      <c r="J138" s="1">
        <v>0</v>
      </c>
      <c r="K138" s="1">
        <v>0</v>
      </c>
      <c r="L138" s="1">
        <v>0</v>
      </c>
      <c r="M138" s="1">
        <v>0</v>
      </c>
      <c r="N138" s="1">
        <v>0</v>
      </c>
      <c r="O138" s="1">
        <v>0</v>
      </c>
      <c r="P138" s="1">
        <v>0</v>
      </c>
      <c r="Q138" s="1">
        <v>0</v>
      </c>
      <c r="R138" s="1">
        <v>0</v>
      </c>
      <c r="S138" s="1">
        <v>0</v>
      </c>
      <c r="T138" s="1">
        <v>0</v>
      </c>
      <c r="U138" s="1">
        <v>0</v>
      </c>
      <c r="V138" s="1">
        <v>0</v>
      </c>
      <c r="W138" s="1">
        <v>0</v>
      </c>
      <c r="X138" s="1">
        <v>0</v>
      </c>
    </row>
    <row r="139" spans="1:24" x14ac:dyDescent="0.35">
      <c r="A139" t="s">
        <v>579</v>
      </c>
      <c r="B139" t="s">
        <v>580</v>
      </c>
      <c r="C139" s="1">
        <v>0</v>
      </c>
      <c r="D139" s="1">
        <v>0</v>
      </c>
      <c r="E139" s="1">
        <v>0</v>
      </c>
      <c r="F139" s="1">
        <v>0</v>
      </c>
      <c r="G139" s="1">
        <v>0</v>
      </c>
      <c r="H139" s="1">
        <v>0</v>
      </c>
      <c r="I139" s="1">
        <v>0</v>
      </c>
      <c r="J139" s="1">
        <v>0</v>
      </c>
      <c r="K139" s="1">
        <v>0</v>
      </c>
      <c r="L139" s="1">
        <v>0</v>
      </c>
      <c r="M139" s="1">
        <v>0</v>
      </c>
      <c r="N139" s="1">
        <v>0</v>
      </c>
      <c r="O139" s="1">
        <v>0</v>
      </c>
      <c r="P139" s="1">
        <v>0</v>
      </c>
      <c r="Q139" s="1">
        <v>0</v>
      </c>
      <c r="R139" s="1">
        <v>0</v>
      </c>
      <c r="S139" s="1">
        <v>0</v>
      </c>
      <c r="T139" s="1">
        <v>0</v>
      </c>
      <c r="U139" s="1">
        <v>0</v>
      </c>
      <c r="V139" s="1">
        <v>0</v>
      </c>
      <c r="W139" s="1">
        <v>0</v>
      </c>
      <c r="X139" s="1">
        <v>0</v>
      </c>
    </row>
    <row r="140" spans="1:24" x14ac:dyDescent="0.35">
      <c r="A140" t="s">
        <v>581</v>
      </c>
      <c r="B140" t="s">
        <v>582</v>
      </c>
      <c r="C140" s="1">
        <v>0</v>
      </c>
      <c r="D140" s="1">
        <v>0</v>
      </c>
      <c r="E140" s="1">
        <v>0</v>
      </c>
      <c r="F140" s="1">
        <v>0</v>
      </c>
      <c r="G140" s="1">
        <v>0</v>
      </c>
      <c r="H140" s="1">
        <v>0</v>
      </c>
      <c r="I140" s="1">
        <v>0</v>
      </c>
      <c r="J140" s="1">
        <v>0</v>
      </c>
      <c r="K140" s="1">
        <v>0</v>
      </c>
      <c r="L140" s="1">
        <v>0</v>
      </c>
      <c r="M140" s="1">
        <v>0</v>
      </c>
      <c r="N140" s="1">
        <v>0</v>
      </c>
      <c r="O140" s="1">
        <v>0</v>
      </c>
      <c r="P140" s="1">
        <v>0</v>
      </c>
      <c r="Q140" s="1">
        <v>0</v>
      </c>
      <c r="R140" s="1">
        <v>0</v>
      </c>
      <c r="S140" s="1">
        <v>0</v>
      </c>
      <c r="T140" s="1">
        <v>0</v>
      </c>
      <c r="U140" s="1">
        <v>0</v>
      </c>
      <c r="V140" s="1">
        <v>0</v>
      </c>
      <c r="W140" s="1">
        <v>0</v>
      </c>
      <c r="X140" s="1">
        <v>0</v>
      </c>
    </row>
    <row r="141" spans="1:24" x14ac:dyDescent="0.35">
      <c r="A141" t="s">
        <v>583</v>
      </c>
      <c r="B141" t="s">
        <v>584</v>
      </c>
      <c r="C141" s="1">
        <v>0</v>
      </c>
      <c r="D141" s="1">
        <v>0</v>
      </c>
      <c r="E141" s="1">
        <v>0</v>
      </c>
      <c r="F141" s="1">
        <v>0</v>
      </c>
      <c r="G141" s="1">
        <v>0</v>
      </c>
      <c r="H141" s="1">
        <v>0</v>
      </c>
      <c r="I141" s="1">
        <v>0</v>
      </c>
      <c r="J141" s="1">
        <v>0</v>
      </c>
      <c r="K141" s="1">
        <v>0</v>
      </c>
      <c r="L141" s="1">
        <v>0</v>
      </c>
      <c r="M141" s="1">
        <v>0</v>
      </c>
      <c r="N141" s="1">
        <v>0</v>
      </c>
      <c r="O141" s="1">
        <v>0</v>
      </c>
      <c r="P141" s="1">
        <v>0</v>
      </c>
      <c r="Q141" s="1">
        <v>0</v>
      </c>
      <c r="R141" s="1">
        <v>0</v>
      </c>
      <c r="S141" s="1">
        <v>0</v>
      </c>
      <c r="T141" s="1">
        <v>0</v>
      </c>
      <c r="U141" s="1">
        <v>0</v>
      </c>
      <c r="V141" s="1">
        <v>0</v>
      </c>
      <c r="W141" s="1">
        <v>0</v>
      </c>
      <c r="X141" s="1">
        <v>0</v>
      </c>
    </row>
    <row r="142" spans="1:24" x14ac:dyDescent="0.35">
      <c r="A142" t="s">
        <v>586</v>
      </c>
      <c r="B142" t="s">
        <v>587</v>
      </c>
      <c r="C142" s="1">
        <v>0</v>
      </c>
      <c r="D142" s="1">
        <v>0</v>
      </c>
      <c r="E142" s="1">
        <v>0</v>
      </c>
      <c r="F142" s="1">
        <v>0</v>
      </c>
      <c r="G142" s="1">
        <v>0</v>
      </c>
      <c r="H142" s="1">
        <v>0</v>
      </c>
      <c r="I142" s="1">
        <v>0</v>
      </c>
      <c r="J142" s="1">
        <v>0</v>
      </c>
      <c r="K142" s="1">
        <v>0</v>
      </c>
      <c r="L142" s="1">
        <v>0</v>
      </c>
      <c r="M142" s="1">
        <v>0</v>
      </c>
      <c r="N142" s="1">
        <v>0</v>
      </c>
      <c r="O142" s="1">
        <v>0</v>
      </c>
      <c r="P142" s="1">
        <v>0</v>
      </c>
      <c r="Q142" s="1">
        <v>0</v>
      </c>
      <c r="R142" s="1">
        <v>0</v>
      </c>
      <c r="S142" s="1">
        <v>0</v>
      </c>
      <c r="T142" s="1">
        <v>0</v>
      </c>
      <c r="U142" s="1">
        <v>0</v>
      </c>
      <c r="V142" s="1">
        <v>0</v>
      </c>
      <c r="W142" s="1">
        <v>0</v>
      </c>
      <c r="X142" s="1">
        <v>0</v>
      </c>
    </row>
    <row r="143" spans="1:24" x14ac:dyDescent="0.35">
      <c r="A143" t="s">
        <v>588</v>
      </c>
      <c r="B143" t="s">
        <v>589</v>
      </c>
      <c r="C143" s="1">
        <v>0</v>
      </c>
      <c r="D143" s="1">
        <v>0</v>
      </c>
      <c r="E143" s="1">
        <v>0</v>
      </c>
      <c r="F143" s="1">
        <v>0</v>
      </c>
      <c r="G143" s="1">
        <v>0</v>
      </c>
      <c r="H143" s="1">
        <v>0</v>
      </c>
      <c r="I143" s="1">
        <v>0</v>
      </c>
      <c r="J143" s="1">
        <v>0</v>
      </c>
      <c r="K143" s="1">
        <v>0</v>
      </c>
      <c r="L143" s="1">
        <v>0</v>
      </c>
      <c r="M143" s="1">
        <v>0</v>
      </c>
      <c r="N143" s="1">
        <v>0</v>
      </c>
      <c r="O143" s="1">
        <v>0</v>
      </c>
      <c r="P143" s="1">
        <v>0</v>
      </c>
      <c r="Q143" s="1">
        <v>0</v>
      </c>
      <c r="R143" s="1">
        <v>0</v>
      </c>
      <c r="S143" s="1">
        <v>0</v>
      </c>
      <c r="T143" s="1">
        <v>0</v>
      </c>
      <c r="U143" s="1">
        <v>0</v>
      </c>
      <c r="V143" s="1">
        <v>0</v>
      </c>
      <c r="W143" s="1">
        <v>0</v>
      </c>
      <c r="X143" s="1">
        <v>0</v>
      </c>
    </row>
    <row r="144" spans="1:24" x14ac:dyDescent="0.35">
      <c r="A144" t="s">
        <v>590</v>
      </c>
      <c r="B144" t="s">
        <v>591</v>
      </c>
      <c r="C144" s="1">
        <v>0</v>
      </c>
      <c r="D144" s="1">
        <v>0</v>
      </c>
      <c r="E144" s="1">
        <v>0</v>
      </c>
      <c r="F144" s="1">
        <v>0</v>
      </c>
      <c r="G144" s="1">
        <v>0</v>
      </c>
      <c r="H144" s="1">
        <v>0</v>
      </c>
      <c r="I144" s="1">
        <v>0</v>
      </c>
      <c r="J144" s="1">
        <v>0</v>
      </c>
      <c r="K144" s="1">
        <v>0</v>
      </c>
      <c r="L144" s="1">
        <v>0</v>
      </c>
      <c r="M144" s="1">
        <v>0</v>
      </c>
      <c r="N144" s="1">
        <v>0</v>
      </c>
      <c r="O144" s="1">
        <v>0</v>
      </c>
      <c r="P144" s="1">
        <v>0</v>
      </c>
      <c r="Q144" s="1">
        <v>0</v>
      </c>
      <c r="R144" s="1">
        <v>0</v>
      </c>
      <c r="S144" s="1">
        <v>0</v>
      </c>
      <c r="T144" s="1">
        <v>0</v>
      </c>
      <c r="U144" s="1">
        <v>0</v>
      </c>
      <c r="V144" s="1">
        <v>0</v>
      </c>
      <c r="W144" s="1">
        <v>0</v>
      </c>
      <c r="X144" s="1">
        <v>0</v>
      </c>
    </row>
    <row r="145" spans="1:24" x14ac:dyDescent="0.35">
      <c r="A145" t="s">
        <v>592</v>
      </c>
      <c r="B145" t="s">
        <v>593</v>
      </c>
      <c r="C145" s="1">
        <v>0</v>
      </c>
      <c r="D145" s="1">
        <v>0</v>
      </c>
      <c r="E145" s="1">
        <v>0</v>
      </c>
      <c r="F145" s="1">
        <v>0</v>
      </c>
      <c r="G145" s="1">
        <v>0</v>
      </c>
      <c r="H145" s="1">
        <v>0</v>
      </c>
      <c r="I145" s="1">
        <v>0</v>
      </c>
      <c r="J145" s="1">
        <v>0</v>
      </c>
      <c r="K145" s="1">
        <v>0</v>
      </c>
      <c r="L145" s="1">
        <v>0</v>
      </c>
      <c r="M145" s="1">
        <v>0</v>
      </c>
      <c r="N145" s="1">
        <v>0</v>
      </c>
      <c r="O145" s="1">
        <v>0</v>
      </c>
      <c r="P145" s="1">
        <v>0</v>
      </c>
      <c r="Q145" s="1">
        <v>0</v>
      </c>
      <c r="R145" s="1">
        <v>0</v>
      </c>
      <c r="S145" s="1">
        <v>0</v>
      </c>
      <c r="T145" s="1">
        <v>0</v>
      </c>
      <c r="U145" s="1">
        <v>0</v>
      </c>
      <c r="V145" s="1">
        <v>0</v>
      </c>
      <c r="W145" s="1">
        <v>0</v>
      </c>
      <c r="X145" s="1">
        <v>0</v>
      </c>
    </row>
    <row r="146" spans="1:24" x14ac:dyDescent="0.35">
      <c r="A146" t="s">
        <v>595</v>
      </c>
      <c r="B146" t="s">
        <v>596</v>
      </c>
      <c r="C146" s="1">
        <v>0</v>
      </c>
      <c r="D146" s="1">
        <v>0</v>
      </c>
      <c r="E146" s="1">
        <v>0</v>
      </c>
      <c r="F146" s="1">
        <v>0</v>
      </c>
      <c r="G146" s="1">
        <v>0</v>
      </c>
      <c r="H146" s="1">
        <v>0</v>
      </c>
      <c r="I146" s="1">
        <v>0</v>
      </c>
      <c r="J146" s="1">
        <v>0</v>
      </c>
      <c r="K146" s="1">
        <v>0</v>
      </c>
      <c r="L146" s="1">
        <v>0</v>
      </c>
      <c r="M146" s="1">
        <v>0</v>
      </c>
      <c r="N146" s="1">
        <v>0</v>
      </c>
      <c r="O146" s="1">
        <v>0</v>
      </c>
      <c r="P146" s="1">
        <v>0</v>
      </c>
      <c r="Q146" s="1">
        <v>0</v>
      </c>
      <c r="R146" s="1">
        <v>0</v>
      </c>
      <c r="S146" s="1">
        <v>0</v>
      </c>
      <c r="T146" s="1">
        <v>0</v>
      </c>
      <c r="U146" s="1">
        <v>0</v>
      </c>
      <c r="V146" s="1">
        <v>0</v>
      </c>
      <c r="W146" s="1">
        <v>0</v>
      </c>
      <c r="X146" s="1">
        <v>0</v>
      </c>
    </row>
    <row r="147" spans="1:24" x14ac:dyDescent="0.35">
      <c r="A147" t="s">
        <v>597</v>
      </c>
      <c r="B147" t="s">
        <v>598</v>
      </c>
      <c r="C147" s="1">
        <v>0</v>
      </c>
      <c r="D147" s="1">
        <v>0</v>
      </c>
      <c r="E147" s="1">
        <v>0</v>
      </c>
      <c r="F147" s="1">
        <v>0</v>
      </c>
      <c r="G147" s="1">
        <v>0</v>
      </c>
      <c r="H147" s="1">
        <v>0</v>
      </c>
      <c r="I147" s="1">
        <v>0</v>
      </c>
      <c r="J147" s="1">
        <v>0</v>
      </c>
      <c r="K147" s="1">
        <v>0</v>
      </c>
      <c r="L147" s="1">
        <v>0</v>
      </c>
      <c r="M147" s="1">
        <v>0</v>
      </c>
      <c r="N147" s="1">
        <v>0</v>
      </c>
      <c r="O147" s="1">
        <v>0</v>
      </c>
      <c r="P147" s="1">
        <v>0</v>
      </c>
      <c r="Q147" s="1">
        <v>0</v>
      </c>
      <c r="R147" s="1">
        <v>0</v>
      </c>
      <c r="S147" s="1">
        <v>0</v>
      </c>
      <c r="T147" s="1">
        <v>0</v>
      </c>
      <c r="U147" s="1">
        <v>0</v>
      </c>
      <c r="V147" s="1">
        <v>0</v>
      </c>
      <c r="W147" s="1">
        <v>0</v>
      </c>
      <c r="X147" s="1">
        <v>0</v>
      </c>
    </row>
    <row r="148" spans="1:24" x14ac:dyDescent="0.35">
      <c r="A148" t="s">
        <v>599</v>
      </c>
      <c r="B148" t="s">
        <v>600</v>
      </c>
      <c r="C148" s="1">
        <v>0</v>
      </c>
      <c r="D148" s="1">
        <v>0</v>
      </c>
      <c r="E148" s="1">
        <v>0</v>
      </c>
      <c r="F148" s="1">
        <v>0</v>
      </c>
      <c r="G148" s="1">
        <v>0</v>
      </c>
      <c r="H148" s="1">
        <v>0</v>
      </c>
      <c r="I148" s="1">
        <v>0</v>
      </c>
      <c r="J148" s="1">
        <v>0</v>
      </c>
      <c r="K148" s="1">
        <v>0</v>
      </c>
      <c r="L148" s="1">
        <v>0</v>
      </c>
      <c r="M148" s="1">
        <v>0</v>
      </c>
      <c r="N148" s="1">
        <v>0</v>
      </c>
      <c r="O148" s="1">
        <v>0</v>
      </c>
      <c r="P148" s="1">
        <v>0</v>
      </c>
      <c r="Q148" s="1">
        <v>0</v>
      </c>
      <c r="R148" s="1">
        <v>0</v>
      </c>
      <c r="S148" s="1">
        <v>0</v>
      </c>
      <c r="T148" s="1">
        <v>0</v>
      </c>
      <c r="U148" s="1">
        <v>0</v>
      </c>
      <c r="V148" s="1">
        <v>0</v>
      </c>
      <c r="W148" s="1">
        <v>0</v>
      </c>
      <c r="X148" s="1">
        <v>0</v>
      </c>
    </row>
    <row r="149" spans="1:24" x14ac:dyDescent="0.35">
      <c r="A149" t="s">
        <v>601</v>
      </c>
      <c r="B149" t="s">
        <v>602</v>
      </c>
      <c r="C149" s="1">
        <v>0</v>
      </c>
      <c r="D149" s="1">
        <v>0</v>
      </c>
      <c r="E149" s="1">
        <v>0</v>
      </c>
      <c r="F149" s="1">
        <v>0</v>
      </c>
      <c r="G149" s="1">
        <v>0</v>
      </c>
      <c r="H149" s="1">
        <v>0</v>
      </c>
      <c r="I149" s="1">
        <v>0</v>
      </c>
      <c r="J149" s="1">
        <v>0</v>
      </c>
      <c r="K149" s="1">
        <v>0</v>
      </c>
      <c r="L149" s="1">
        <v>0</v>
      </c>
      <c r="M149" s="1">
        <v>0</v>
      </c>
      <c r="N149" s="1">
        <v>0</v>
      </c>
      <c r="O149" s="1">
        <v>0</v>
      </c>
      <c r="P149" s="1">
        <v>0</v>
      </c>
      <c r="Q149" s="1">
        <v>0</v>
      </c>
      <c r="R149" s="1">
        <v>0</v>
      </c>
      <c r="S149" s="1">
        <v>0</v>
      </c>
      <c r="T149" s="1">
        <v>0</v>
      </c>
      <c r="U149" s="1">
        <v>0</v>
      </c>
      <c r="V149" s="1">
        <v>0</v>
      </c>
      <c r="W149" s="1">
        <v>0</v>
      </c>
      <c r="X149" s="1">
        <v>0</v>
      </c>
    </row>
    <row r="150" spans="1:24" x14ac:dyDescent="0.35">
      <c r="A150" t="s">
        <v>603</v>
      </c>
      <c r="B150" t="s">
        <v>604</v>
      </c>
      <c r="C150" s="1">
        <v>0</v>
      </c>
      <c r="D150" s="1">
        <v>0</v>
      </c>
      <c r="E150" s="1">
        <v>0</v>
      </c>
      <c r="F150" s="1">
        <v>0</v>
      </c>
      <c r="G150" s="1">
        <v>0</v>
      </c>
      <c r="H150" s="1">
        <v>0</v>
      </c>
      <c r="I150" s="1">
        <v>0</v>
      </c>
      <c r="J150" s="1">
        <v>0</v>
      </c>
      <c r="K150" s="1">
        <v>0</v>
      </c>
      <c r="L150" s="1">
        <v>0</v>
      </c>
      <c r="M150" s="1">
        <v>0</v>
      </c>
      <c r="N150" s="1">
        <v>0</v>
      </c>
      <c r="O150" s="1">
        <v>0</v>
      </c>
      <c r="P150" s="1">
        <v>0</v>
      </c>
      <c r="Q150" s="1">
        <v>0</v>
      </c>
      <c r="R150" s="1">
        <v>0</v>
      </c>
      <c r="S150" s="1">
        <v>0</v>
      </c>
      <c r="T150" s="1">
        <v>0</v>
      </c>
      <c r="U150" s="1">
        <v>0</v>
      </c>
      <c r="V150" s="1">
        <v>0</v>
      </c>
      <c r="W150" s="1">
        <v>0</v>
      </c>
      <c r="X150" s="1">
        <v>0</v>
      </c>
    </row>
    <row r="151" spans="1:24" x14ac:dyDescent="0.35">
      <c r="A151" t="s">
        <v>605</v>
      </c>
      <c r="B151" t="s">
        <v>606</v>
      </c>
      <c r="C151" s="1">
        <v>0</v>
      </c>
      <c r="D151" s="1">
        <v>0</v>
      </c>
      <c r="E151" s="1">
        <v>0</v>
      </c>
      <c r="F151" s="1">
        <v>0</v>
      </c>
      <c r="G151" s="1">
        <v>0</v>
      </c>
      <c r="H151" s="1">
        <v>0</v>
      </c>
      <c r="I151" s="1">
        <v>0</v>
      </c>
      <c r="J151" s="1">
        <v>0</v>
      </c>
      <c r="K151" s="1">
        <v>0</v>
      </c>
      <c r="L151" s="1">
        <v>0</v>
      </c>
      <c r="M151" s="1">
        <v>0</v>
      </c>
      <c r="N151" s="1">
        <v>0</v>
      </c>
      <c r="O151" s="1">
        <v>0</v>
      </c>
      <c r="P151" s="1">
        <v>0</v>
      </c>
      <c r="Q151" s="1">
        <v>0</v>
      </c>
      <c r="R151" s="1">
        <v>0</v>
      </c>
      <c r="S151" s="1">
        <v>0</v>
      </c>
      <c r="T151" s="1">
        <v>0</v>
      </c>
      <c r="U151" s="1">
        <v>0</v>
      </c>
      <c r="V151" s="1">
        <v>0</v>
      </c>
      <c r="W151" s="1">
        <v>0</v>
      </c>
      <c r="X151" s="1">
        <v>0</v>
      </c>
    </row>
    <row r="152" spans="1:24" x14ac:dyDescent="0.35">
      <c r="A152" t="s">
        <v>607</v>
      </c>
      <c r="B152" t="s">
        <v>608</v>
      </c>
      <c r="C152" s="1">
        <v>0</v>
      </c>
      <c r="D152" s="1">
        <v>0</v>
      </c>
      <c r="E152" s="1">
        <v>0</v>
      </c>
      <c r="F152" s="1">
        <v>0</v>
      </c>
      <c r="G152" s="1">
        <v>0</v>
      </c>
      <c r="H152" s="1">
        <v>0</v>
      </c>
      <c r="I152" s="1">
        <v>0</v>
      </c>
      <c r="J152" s="1">
        <v>0</v>
      </c>
      <c r="K152" s="1">
        <v>0</v>
      </c>
      <c r="L152" s="1">
        <v>0</v>
      </c>
      <c r="M152" s="1">
        <v>0</v>
      </c>
      <c r="N152" s="1">
        <v>0</v>
      </c>
      <c r="O152" s="1">
        <v>0</v>
      </c>
      <c r="P152" s="1">
        <v>0</v>
      </c>
      <c r="Q152" s="1">
        <v>0</v>
      </c>
      <c r="R152" s="1">
        <v>0</v>
      </c>
      <c r="S152" s="1">
        <v>0</v>
      </c>
      <c r="T152" s="1">
        <v>0</v>
      </c>
      <c r="U152" s="1">
        <v>0</v>
      </c>
      <c r="V152" s="1">
        <v>0</v>
      </c>
      <c r="W152" s="1">
        <v>0</v>
      </c>
      <c r="X152" s="1">
        <v>0</v>
      </c>
    </row>
    <row r="153" spans="1:24" x14ac:dyDescent="0.35">
      <c r="A153" t="s">
        <v>610</v>
      </c>
      <c r="B153" t="s">
        <v>611</v>
      </c>
      <c r="C153" s="1">
        <v>0</v>
      </c>
      <c r="D153" s="1">
        <v>0</v>
      </c>
      <c r="E153" s="1">
        <v>0</v>
      </c>
      <c r="F153" s="1">
        <v>0</v>
      </c>
      <c r="G153" s="1">
        <v>0</v>
      </c>
      <c r="H153" s="1">
        <v>0</v>
      </c>
      <c r="I153" s="1">
        <v>0</v>
      </c>
      <c r="J153" s="1">
        <v>0</v>
      </c>
      <c r="K153" s="1">
        <v>0</v>
      </c>
      <c r="L153" s="1">
        <v>0</v>
      </c>
      <c r="M153" s="1">
        <v>0</v>
      </c>
      <c r="N153" s="1">
        <v>0</v>
      </c>
      <c r="O153" s="1">
        <v>0</v>
      </c>
      <c r="P153" s="1">
        <v>0</v>
      </c>
      <c r="Q153" s="1">
        <v>0</v>
      </c>
      <c r="R153" s="1">
        <v>0</v>
      </c>
      <c r="S153" s="1">
        <v>0</v>
      </c>
      <c r="T153" s="1">
        <v>0</v>
      </c>
      <c r="U153" s="1">
        <v>0</v>
      </c>
      <c r="V153" s="1">
        <v>0</v>
      </c>
      <c r="W153" s="1">
        <v>0</v>
      </c>
      <c r="X153" s="1">
        <v>0</v>
      </c>
    </row>
    <row r="154" spans="1:24" x14ac:dyDescent="0.35">
      <c r="A154" t="s">
        <v>612</v>
      </c>
      <c r="B154" t="s">
        <v>613</v>
      </c>
      <c r="C154" s="1">
        <v>0</v>
      </c>
      <c r="D154" s="1">
        <v>0</v>
      </c>
      <c r="E154" s="1">
        <v>0</v>
      </c>
      <c r="F154" s="1">
        <v>0</v>
      </c>
      <c r="G154" s="1">
        <v>0</v>
      </c>
      <c r="H154" s="1">
        <v>0</v>
      </c>
      <c r="I154" s="1">
        <v>0</v>
      </c>
      <c r="J154" s="1">
        <v>0</v>
      </c>
      <c r="K154" s="1">
        <v>0</v>
      </c>
      <c r="L154" s="1">
        <v>0</v>
      </c>
      <c r="M154" s="1">
        <v>0</v>
      </c>
      <c r="N154" s="1">
        <v>0</v>
      </c>
      <c r="O154" s="1">
        <v>0</v>
      </c>
      <c r="P154" s="1">
        <v>0</v>
      </c>
      <c r="Q154" s="1">
        <v>0</v>
      </c>
      <c r="R154" s="1">
        <v>0</v>
      </c>
      <c r="S154" s="1">
        <v>0</v>
      </c>
      <c r="T154" s="1">
        <v>0</v>
      </c>
      <c r="U154" s="1">
        <v>0</v>
      </c>
      <c r="V154" s="1">
        <v>0</v>
      </c>
      <c r="W154" s="1">
        <v>0</v>
      </c>
      <c r="X154" s="1">
        <v>0</v>
      </c>
    </row>
    <row r="155" spans="1:24" x14ac:dyDescent="0.35">
      <c r="A155" t="s">
        <v>615</v>
      </c>
      <c r="B155" t="s">
        <v>616</v>
      </c>
      <c r="C155" s="1">
        <v>0</v>
      </c>
      <c r="D155" s="1">
        <v>0</v>
      </c>
      <c r="E155" s="1">
        <v>0</v>
      </c>
      <c r="F155" s="1">
        <v>0</v>
      </c>
      <c r="G155" s="1">
        <v>0</v>
      </c>
      <c r="H155" s="1">
        <v>0</v>
      </c>
      <c r="I155" s="1">
        <v>0</v>
      </c>
      <c r="J155" s="1">
        <v>0</v>
      </c>
      <c r="K155" s="1">
        <v>0</v>
      </c>
      <c r="L155" s="1">
        <v>0</v>
      </c>
      <c r="M155" s="1">
        <v>0</v>
      </c>
      <c r="N155" s="1">
        <v>0</v>
      </c>
      <c r="O155" s="1">
        <v>0</v>
      </c>
      <c r="P155" s="1">
        <v>0</v>
      </c>
      <c r="Q155" s="1">
        <v>0</v>
      </c>
      <c r="R155" s="1">
        <v>0</v>
      </c>
      <c r="S155" s="1">
        <v>0</v>
      </c>
      <c r="T155" s="1">
        <v>0</v>
      </c>
      <c r="U155" s="1">
        <v>0</v>
      </c>
      <c r="V155" s="1">
        <v>0</v>
      </c>
      <c r="W155" s="1">
        <v>0</v>
      </c>
      <c r="X155" s="1">
        <v>0</v>
      </c>
    </row>
    <row r="156" spans="1:24" x14ac:dyDescent="0.35">
      <c r="A156" t="s">
        <v>617</v>
      </c>
      <c r="B156" t="s">
        <v>618</v>
      </c>
      <c r="C156" s="1">
        <v>0</v>
      </c>
      <c r="D156" s="1">
        <v>0</v>
      </c>
      <c r="E156" s="1">
        <v>0</v>
      </c>
      <c r="F156" s="1">
        <v>0</v>
      </c>
      <c r="G156" s="1">
        <v>0</v>
      </c>
      <c r="H156" s="1">
        <v>0</v>
      </c>
      <c r="I156" s="1">
        <v>0</v>
      </c>
      <c r="J156" s="1">
        <v>0</v>
      </c>
      <c r="K156" s="1">
        <v>0</v>
      </c>
      <c r="L156" s="1">
        <v>0</v>
      </c>
      <c r="M156" s="1">
        <v>0</v>
      </c>
      <c r="N156" s="1">
        <v>0</v>
      </c>
      <c r="O156" s="1">
        <v>0</v>
      </c>
      <c r="P156" s="1">
        <v>0</v>
      </c>
      <c r="Q156" s="1">
        <v>0</v>
      </c>
      <c r="R156" s="1">
        <v>0</v>
      </c>
      <c r="S156" s="1">
        <v>0</v>
      </c>
      <c r="T156" s="1">
        <v>0</v>
      </c>
      <c r="U156" s="1">
        <v>0</v>
      </c>
      <c r="V156" s="1">
        <v>0</v>
      </c>
      <c r="W156" s="1">
        <v>0</v>
      </c>
      <c r="X156" s="1">
        <v>0</v>
      </c>
    </row>
    <row r="157" spans="1:24" x14ac:dyDescent="0.35">
      <c r="A157" t="s">
        <v>619</v>
      </c>
      <c r="B157" t="s">
        <v>620</v>
      </c>
      <c r="C157" s="1">
        <v>0</v>
      </c>
      <c r="D157" s="1">
        <v>0</v>
      </c>
      <c r="E157" s="1">
        <v>0</v>
      </c>
      <c r="F157" s="1">
        <v>0</v>
      </c>
      <c r="G157" s="1">
        <v>0</v>
      </c>
      <c r="H157" s="1">
        <v>0</v>
      </c>
      <c r="I157" s="1">
        <v>0</v>
      </c>
      <c r="J157" s="1">
        <v>0</v>
      </c>
      <c r="K157" s="1">
        <v>0</v>
      </c>
      <c r="L157" s="1">
        <v>0</v>
      </c>
      <c r="M157" s="1">
        <v>0</v>
      </c>
      <c r="N157" s="1">
        <v>0</v>
      </c>
      <c r="O157" s="1">
        <v>0</v>
      </c>
      <c r="P157" s="1">
        <v>0</v>
      </c>
      <c r="Q157" s="1">
        <v>0</v>
      </c>
      <c r="R157" s="1">
        <v>0</v>
      </c>
      <c r="S157" s="1">
        <v>0</v>
      </c>
      <c r="T157" s="1">
        <v>0</v>
      </c>
      <c r="U157" s="1">
        <v>0</v>
      </c>
      <c r="V157" s="1">
        <v>0</v>
      </c>
      <c r="W157" s="1">
        <v>0</v>
      </c>
      <c r="X157" s="1">
        <v>0</v>
      </c>
    </row>
    <row r="158" spans="1:24" x14ac:dyDescent="0.35">
      <c r="A158" t="s">
        <v>621</v>
      </c>
      <c r="B158" t="s">
        <v>622</v>
      </c>
      <c r="C158" s="1">
        <v>0</v>
      </c>
      <c r="D158" s="1">
        <v>0</v>
      </c>
      <c r="E158" s="1">
        <v>0</v>
      </c>
      <c r="F158" s="1">
        <v>0</v>
      </c>
      <c r="G158" s="1">
        <v>0</v>
      </c>
      <c r="H158" s="1">
        <v>0</v>
      </c>
      <c r="I158" s="1">
        <v>0</v>
      </c>
      <c r="J158" s="1">
        <v>0</v>
      </c>
      <c r="K158" s="1">
        <v>0</v>
      </c>
      <c r="L158" s="1">
        <v>0</v>
      </c>
      <c r="M158" s="1">
        <v>0</v>
      </c>
      <c r="N158" s="1">
        <v>0</v>
      </c>
      <c r="O158" s="1">
        <v>0</v>
      </c>
      <c r="P158" s="1">
        <v>0</v>
      </c>
      <c r="Q158" s="1">
        <v>0</v>
      </c>
      <c r="R158" s="1">
        <v>0</v>
      </c>
      <c r="S158" s="1">
        <v>0</v>
      </c>
      <c r="T158" s="1">
        <v>0</v>
      </c>
      <c r="U158" s="1">
        <v>0</v>
      </c>
      <c r="V158" s="1">
        <v>0</v>
      </c>
      <c r="W158" s="1">
        <v>0</v>
      </c>
      <c r="X158" s="1">
        <v>0</v>
      </c>
    </row>
  </sheetData>
  <pageMargins left="0.75" right="0.75" top="1" bottom="1" header="0.5" footer="0.5"/>
  <headerFooter alignWithMargins="0">
    <oddHeader>&amp;A</oddHeader>
    <oddFooter>Page &amp;P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9">
    <pageSetUpPr fitToPage="1"/>
  </sheetPr>
  <dimension ref="A1:R181"/>
  <sheetViews>
    <sheetView showGridLines="0" zoomScaleNormal="100" workbookViewId="0">
      <pane xSplit="2" ySplit="5" topLeftCell="C161" activePane="bottomRight" state="frozen"/>
      <selection activeCell="K155" sqref="K155"/>
      <selection pane="topRight" activeCell="K155" sqref="K155"/>
      <selection pane="bottomLeft" activeCell="K155" sqref="K155"/>
      <selection pane="bottomRight" activeCell="C7" sqref="C7:I159"/>
    </sheetView>
  </sheetViews>
  <sheetFormatPr defaultColWidth="9.15234375" defaultRowHeight="10.3" x14ac:dyDescent="0.25"/>
  <cols>
    <col min="1" max="1" width="44.3828125" style="937" customWidth="1"/>
    <col min="2" max="2" width="8.53515625" style="971" customWidth="1"/>
    <col min="3" max="3" width="12.69140625" style="937" customWidth="1"/>
    <col min="4" max="4" width="19.84375" style="937" customWidth="1"/>
    <col min="5" max="10" width="17" style="937" customWidth="1"/>
    <col min="11" max="11" width="9.15234375" style="937" hidden="1" customWidth="1"/>
    <col min="12" max="12" width="12" style="937" hidden="1" customWidth="1"/>
    <col min="13" max="13" width="9.15234375" style="937"/>
    <col min="14" max="17" width="9.15234375" style="937" hidden="1" customWidth="1"/>
    <col min="18" max="18" width="30.69140625" style="937" customWidth="1"/>
    <col min="19" max="16384" width="9.15234375" style="937"/>
  </cols>
  <sheetData>
    <row r="1" spans="1:18" ht="87" customHeight="1" x14ac:dyDescent="0.4">
      <c r="A1" s="2832" t="str">
        <f>'t1'!A1</f>
        <v>SERVIZIO SANITARIO NAZIONALE - anno 2020</v>
      </c>
      <c r="B1" s="2832"/>
      <c r="C1" s="2832"/>
      <c r="D1" s="2832"/>
      <c r="E1" s="2832"/>
      <c r="F1" s="972"/>
      <c r="G1" s="935"/>
      <c r="H1" s="936"/>
      <c r="I1" s="1142"/>
      <c r="J1" s="974"/>
      <c r="L1" s="938"/>
    </row>
    <row r="2" spans="1:18" ht="27" customHeight="1" thickBot="1" x14ac:dyDescent="0.35">
      <c r="A2" s="969"/>
      <c r="G2" s="940"/>
      <c r="H2" s="941"/>
      <c r="I2" s="975"/>
      <c r="J2" s="975"/>
    </row>
    <row r="3" spans="1:18" ht="10.75" thickBot="1" x14ac:dyDescent="0.3">
      <c r="A3" s="942"/>
      <c r="B3" s="943"/>
      <c r="C3" s="1218" t="s">
        <v>3161</v>
      </c>
      <c r="D3" s="945"/>
      <c r="E3" s="945"/>
      <c r="F3" s="945"/>
      <c r="G3" s="945"/>
      <c r="H3" s="945"/>
      <c r="I3" s="1219"/>
      <c r="J3" s="1219"/>
      <c r="R3" s="2153"/>
    </row>
    <row r="4" spans="1:18" ht="41.6" thickTop="1" x14ac:dyDescent="0.25">
      <c r="A4" s="1165" t="s">
        <v>3032</v>
      </c>
      <c r="B4" s="1220" t="s">
        <v>279</v>
      </c>
      <c r="C4" s="1221" t="s">
        <v>3162</v>
      </c>
      <c r="D4" s="1221" t="s">
        <v>3163</v>
      </c>
      <c r="E4" s="1221" t="s">
        <v>3164</v>
      </c>
      <c r="F4" s="1221" t="s">
        <v>3165</v>
      </c>
      <c r="G4" s="1221" t="s">
        <v>3166</v>
      </c>
      <c r="H4" s="1221" t="s">
        <v>3167</v>
      </c>
      <c r="I4" s="1221" t="s">
        <v>3168</v>
      </c>
      <c r="J4" s="1222" t="s">
        <v>623</v>
      </c>
      <c r="M4" s="2151" t="s">
        <v>3169</v>
      </c>
      <c r="R4" s="2903" t="s">
        <v>3170</v>
      </c>
    </row>
    <row r="5" spans="1:18" s="1176" customFormat="1" ht="12.65" customHeight="1" thickBot="1" x14ac:dyDescent="0.35">
      <c r="A5" s="1503" t="s">
        <v>2875</v>
      </c>
      <c r="B5" s="1223"/>
      <c r="C5" s="1224" t="s">
        <v>3171</v>
      </c>
      <c r="D5" s="1224" t="s">
        <v>3172</v>
      </c>
      <c r="E5" s="1224" t="s">
        <v>3173</v>
      </c>
      <c r="F5" s="1224" t="s">
        <v>3174</v>
      </c>
      <c r="G5" s="1224" t="s">
        <v>3175</v>
      </c>
      <c r="H5" s="1224" t="s">
        <v>3176</v>
      </c>
      <c r="I5" s="1225" t="s">
        <v>3177</v>
      </c>
      <c r="J5" s="1225"/>
      <c r="M5" s="2152">
        <f>COUNTIF($R$7:$R$163,"Incongruenza")</f>
        <v>0</v>
      </c>
      <c r="P5" s="1176" t="s">
        <v>3178</v>
      </c>
      <c r="Q5" s="1176" t="s">
        <v>3179</v>
      </c>
      <c r="R5" s="2904"/>
    </row>
    <row r="6" spans="1:18" s="1176" customFormat="1" ht="9" hidden="1" customHeight="1" thickTop="1" thickBot="1" x14ac:dyDescent="0.25">
      <c r="A6" s="1325"/>
      <c r="B6" s="1326"/>
      <c r="C6" s="1327">
        <v>0</v>
      </c>
      <c r="D6" s="1327">
        <v>0</v>
      </c>
      <c r="E6" s="1327">
        <v>0</v>
      </c>
      <c r="F6" s="1327">
        <v>0</v>
      </c>
      <c r="G6" s="1327">
        <v>0</v>
      </c>
      <c r="H6" s="1327">
        <v>0</v>
      </c>
      <c r="I6" s="1327">
        <v>0</v>
      </c>
      <c r="J6" s="1328">
        <v>0</v>
      </c>
    </row>
    <row r="7" spans="1:18" ht="12" customHeight="1" thickTop="1" x14ac:dyDescent="0.25">
      <c r="A7" s="1047" t="str">
        <f>'t1'!A7</f>
        <v>Direttore generale</v>
      </c>
      <c r="B7" s="1048" t="str">
        <f>'t1'!B7</f>
        <v>0D0097</v>
      </c>
      <c r="C7" s="2202">
        <v>12</v>
      </c>
      <c r="D7" s="2203">
        <v>154937</v>
      </c>
      <c r="E7" s="2203"/>
      <c r="F7" s="2203"/>
      <c r="G7" s="2203"/>
      <c r="H7" s="2203"/>
      <c r="I7" s="2203"/>
      <c r="J7" s="1226">
        <f>(D7+E7+F7+G7+H7)-I7</f>
        <v>154937</v>
      </c>
      <c r="K7" s="937">
        <f>'t1'!M7</f>
        <v>1</v>
      </c>
      <c r="L7" s="1561" t="s">
        <v>289</v>
      </c>
      <c r="N7" s="937" t="s">
        <v>2786</v>
      </c>
      <c r="O7" s="937" t="s">
        <v>3180</v>
      </c>
      <c r="P7" s="937" t="str">
        <f>IF($N7="no",(IF($E7&gt;0,"Incongruenza","OK")),(IF($E7=0,"OK","ok")))</f>
        <v>OK</v>
      </c>
      <c r="Q7" s="937" t="str">
        <f>IF($O7="no",(IF($F7&gt;0,"Incongruenza","OK")),(IF($F7=0,"OK","ok")))</f>
        <v>OK</v>
      </c>
      <c r="R7" s="2193" t="str">
        <f>IF(AND($N7="no",$O7="no",$F7&gt;0),"Sono stati inseriti importi RIA e/o Progressioni",IF(AND($N7="no",$O7="no",$E7&gt;0)," ",IF(OR($P7="Incongruenza",$Q7="Incongruenza"),"Incongruenza"," ")))</f>
        <v xml:space="preserve"> </v>
      </c>
    </row>
    <row r="8" spans="1:18" ht="12" customHeight="1" x14ac:dyDescent="0.25">
      <c r="A8" s="1029" t="str">
        <f>'t1'!A8</f>
        <v>Direttore sanitario</v>
      </c>
      <c r="B8" s="1030" t="str">
        <f>'t1'!B8</f>
        <v>0D0482</v>
      </c>
      <c r="C8" s="2202">
        <v>24</v>
      </c>
      <c r="D8" s="2203">
        <v>273292</v>
      </c>
      <c r="E8" s="2203"/>
      <c r="F8" s="2203"/>
      <c r="G8" s="2203"/>
      <c r="H8" s="2203"/>
      <c r="I8" s="2203"/>
      <c r="J8" s="1226">
        <f t="shared" ref="J8:J71" si="0">(D8+E8+F8+G8+H8)-I8</f>
        <v>273292</v>
      </c>
      <c r="K8" s="937">
        <f>'t1'!M8</f>
        <v>1</v>
      </c>
      <c r="L8" s="1561" t="s">
        <v>289</v>
      </c>
      <c r="N8" s="937" t="s">
        <v>2786</v>
      </c>
      <c r="O8" s="937" t="s">
        <v>3180</v>
      </c>
      <c r="P8" s="937" t="str">
        <f t="shared" ref="P8:P71" si="1">IF($N8="no",(IF($E8&gt;0,"Incongruenza","OK")),(IF($E8=0,"OK","ok")))</f>
        <v>OK</v>
      </c>
      <c r="Q8" s="937" t="str">
        <f t="shared" ref="Q8:Q71" si="2">IF($O8="no",(IF($F8&gt;0,"Incongruenza","OK")),(IF($F8=0,"OK","ok")))</f>
        <v>OK</v>
      </c>
      <c r="R8" s="2193" t="str">
        <f t="shared" ref="R8:R71" si="3">IF(AND($N8="no",$O8="no",$F8&gt;0),"Sono stati inseriti importi RIA e/o Progressioni",IF(AND($N8="no",$O8="no",$E8&gt;0)," ",IF(OR($P8="Incongruenza",$Q8="Incongruenza"),"Incongruenza"," ")))</f>
        <v xml:space="preserve"> </v>
      </c>
    </row>
    <row r="9" spans="1:18" ht="12" customHeight="1" x14ac:dyDescent="0.25">
      <c r="A9" s="1029" t="str">
        <f>'t1'!A9</f>
        <v>Direttore amministrativo</v>
      </c>
      <c r="B9" s="1030" t="str">
        <f>'t1'!B9</f>
        <v>0D0163</v>
      </c>
      <c r="C9" s="2202">
        <v>12</v>
      </c>
      <c r="D9" s="2203">
        <v>123950</v>
      </c>
      <c r="E9" s="2203"/>
      <c r="F9" s="2203"/>
      <c r="G9" s="2203"/>
      <c r="H9" s="2203"/>
      <c r="I9" s="2203"/>
      <c r="J9" s="1226">
        <f t="shared" si="0"/>
        <v>123950</v>
      </c>
      <c r="K9" s="937">
        <f>'t1'!M9</f>
        <v>1</v>
      </c>
      <c r="L9" s="1561" t="s">
        <v>289</v>
      </c>
      <c r="N9" s="937" t="s">
        <v>2786</v>
      </c>
      <c r="O9" s="937" t="s">
        <v>3180</v>
      </c>
      <c r="P9" s="937" t="str">
        <f t="shared" si="1"/>
        <v>OK</v>
      </c>
      <c r="Q9" s="937" t="str">
        <f t="shared" si="2"/>
        <v>OK</v>
      </c>
      <c r="R9" s="2193" t="str">
        <f t="shared" si="3"/>
        <v xml:space="preserve"> </v>
      </c>
    </row>
    <row r="10" spans="1:18" ht="12" customHeight="1" x14ac:dyDescent="0.25">
      <c r="A10" s="1029" t="str">
        <f>'t1'!A10</f>
        <v>Direttore dei servizi sociali</v>
      </c>
      <c r="B10" s="1030" t="str">
        <f>'t1'!B10</f>
        <v>0D0484</v>
      </c>
      <c r="C10" s="2202"/>
      <c r="D10" s="2203"/>
      <c r="E10" s="2203"/>
      <c r="F10" s="2203"/>
      <c r="G10" s="2203"/>
      <c r="H10" s="2203"/>
      <c r="I10" s="2203"/>
      <c r="J10" s="1226">
        <f t="shared" si="0"/>
        <v>0</v>
      </c>
      <c r="K10" s="937">
        <f>'t1'!M10</f>
        <v>0</v>
      </c>
      <c r="L10" s="1561" t="s">
        <v>289</v>
      </c>
      <c r="N10" s="937" t="s">
        <v>2786</v>
      </c>
      <c r="O10" s="937" t="s">
        <v>3180</v>
      </c>
      <c r="P10" s="937" t="str">
        <f t="shared" si="1"/>
        <v>OK</v>
      </c>
      <c r="Q10" s="937" t="str">
        <f t="shared" si="2"/>
        <v>OK</v>
      </c>
      <c r="R10" s="2193" t="str">
        <f t="shared" si="3"/>
        <v xml:space="preserve"> </v>
      </c>
    </row>
    <row r="11" spans="1:18" ht="12" customHeight="1" x14ac:dyDescent="0.25">
      <c r="A11" s="1029" t="str">
        <f>'t1'!A11</f>
        <v>Dir. Medico con inc. Struttura complessa (rapp. Esclusivo)</v>
      </c>
      <c r="B11" s="1030" t="str">
        <f>'t1'!B11</f>
        <v>SD0E33</v>
      </c>
      <c r="C11" s="2554">
        <v>144</v>
      </c>
      <c r="D11" s="2203">
        <v>501350</v>
      </c>
      <c r="E11" s="2203">
        <v>39198</v>
      </c>
      <c r="F11" s="2203">
        <v>0</v>
      </c>
      <c r="G11" s="2203">
        <v>97351</v>
      </c>
      <c r="H11" s="2203"/>
      <c r="I11" s="2203">
        <v>0</v>
      </c>
      <c r="J11" s="1226">
        <f t="shared" si="0"/>
        <v>637899</v>
      </c>
      <c r="K11" s="937">
        <f>'t1'!M11</f>
        <v>1</v>
      </c>
      <c r="L11" s="1561" t="s">
        <v>299</v>
      </c>
      <c r="N11" s="937" t="s">
        <v>2786</v>
      </c>
      <c r="O11" s="937" t="s">
        <v>3180</v>
      </c>
      <c r="P11" s="937" t="str">
        <f t="shared" si="1"/>
        <v>ok</v>
      </c>
      <c r="Q11" s="937" t="str">
        <f t="shared" si="2"/>
        <v>OK</v>
      </c>
      <c r="R11" s="2193" t="str">
        <f t="shared" si="3"/>
        <v xml:space="preserve"> </v>
      </c>
    </row>
    <row r="12" spans="1:18" ht="12" customHeight="1" x14ac:dyDescent="0.25">
      <c r="A12" s="1029" t="str">
        <f>'t1'!A12</f>
        <v>Dir. Medico con inc. di struttura complessa (rapp. Non escl.</v>
      </c>
      <c r="B12" s="1030" t="str">
        <f>'t1'!B12</f>
        <v>SD0N33</v>
      </c>
      <c r="C12" s="2554">
        <v>60</v>
      </c>
      <c r="D12" s="2203">
        <v>208896</v>
      </c>
      <c r="E12" s="2203">
        <v>5128</v>
      </c>
      <c r="F12" s="2203">
        <v>0</v>
      </c>
      <c r="G12" s="2203">
        <v>30160</v>
      </c>
      <c r="H12" s="2203"/>
      <c r="I12" s="2203">
        <v>0</v>
      </c>
      <c r="J12" s="1226">
        <f t="shared" si="0"/>
        <v>244184</v>
      </c>
      <c r="K12" s="937">
        <f>'t1'!M12</f>
        <v>1</v>
      </c>
      <c r="L12" s="1561" t="s">
        <v>299</v>
      </c>
      <c r="N12" s="937" t="s">
        <v>2786</v>
      </c>
      <c r="O12" s="937" t="s">
        <v>3180</v>
      </c>
      <c r="P12" s="937" t="str">
        <f t="shared" si="1"/>
        <v>ok</v>
      </c>
      <c r="Q12" s="937" t="str">
        <f t="shared" si="2"/>
        <v>OK</v>
      </c>
      <c r="R12" s="2193" t="str">
        <f t="shared" si="3"/>
        <v xml:space="preserve"> </v>
      </c>
    </row>
    <row r="13" spans="1:18" ht="12" customHeight="1" x14ac:dyDescent="0.25">
      <c r="A13" s="1029" t="str">
        <f>'t1'!A13</f>
        <v>Dir. Medico con incarico di struttura semplice (rapp. Esclus</v>
      </c>
      <c r="B13" s="1030" t="str">
        <f>'t1'!B13</f>
        <v>SD0E34</v>
      </c>
      <c r="C13" s="2554">
        <v>381.87</v>
      </c>
      <c r="D13" s="2203">
        <v>1329507</v>
      </c>
      <c r="E13" s="2203">
        <v>41853</v>
      </c>
      <c r="F13" s="2203">
        <v>0</v>
      </c>
      <c r="G13" s="2203">
        <v>196770</v>
      </c>
      <c r="H13" s="2203"/>
      <c r="I13" s="2203">
        <v>41</v>
      </c>
      <c r="J13" s="1226">
        <f t="shared" si="0"/>
        <v>1568089</v>
      </c>
      <c r="K13" s="937">
        <f>'t1'!M13</f>
        <v>1</v>
      </c>
      <c r="L13" s="1561" t="s">
        <v>299</v>
      </c>
      <c r="N13" s="937" t="s">
        <v>2786</v>
      </c>
      <c r="O13" s="937" t="s">
        <v>3180</v>
      </c>
      <c r="P13" s="937" t="str">
        <f t="shared" si="1"/>
        <v>ok</v>
      </c>
      <c r="Q13" s="937" t="str">
        <f t="shared" si="2"/>
        <v>OK</v>
      </c>
      <c r="R13" s="2193" t="str">
        <f t="shared" si="3"/>
        <v xml:space="preserve"> </v>
      </c>
    </row>
    <row r="14" spans="1:18" ht="12" customHeight="1" x14ac:dyDescent="0.25">
      <c r="A14" s="1029" t="str">
        <f>'t1'!A14</f>
        <v>Dir. Medico con incarico struttura semplice (rapp. Non escl.</v>
      </c>
      <c r="B14" s="1030" t="str">
        <f>'t1'!B14</f>
        <v>SD0N34</v>
      </c>
      <c r="C14" s="2554">
        <v>36</v>
      </c>
      <c r="D14" s="2203">
        <v>125338</v>
      </c>
      <c r="E14" s="2203">
        <v>0</v>
      </c>
      <c r="F14" s="2203">
        <v>0</v>
      </c>
      <c r="G14" s="2203">
        <v>13934</v>
      </c>
      <c r="H14" s="2203"/>
      <c r="I14" s="2203">
        <v>550</v>
      </c>
      <c r="J14" s="1226">
        <f t="shared" si="0"/>
        <v>138722</v>
      </c>
      <c r="K14" s="937">
        <f>'t1'!M14</f>
        <v>1</v>
      </c>
      <c r="L14" s="1561" t="s">
        <v>299</v>
      </c>
      <c r="N14" s="937" t="s">
        <v>2786</v>
      </c>
      <c r="O14" s="937" t="s">
        <v>3180</v>
      </c>
      <c r="P14" s="937" t="str">
        <f t="shared" si="1"/>
        <v>OK</v>
      </c>
      <c r="Q14" s="937" t="str">
        <f t="shared" si="2"/>
        <v>OK</v>
      </c>
      <c r="R14" s="2193" t="str">
        <f t="shared" si="3"/>
        <v xml:space="preserve"> </v>
      </c>
    </row>
    <row r="15" spans="1:18" ht="12" customHeight="1" x14ac:dyDescent="0.25">
      <c r="A15" s="1029" t="str">
        <f>'t1'!A15</f>
        <v>Dirigenti medici con altri incar. Prof.li (rapp. Esclusivo)</v>
      </c>
      <c r="B15" s="1030" t="str">
        <f>'t1'!B15</f>
        <v>SD0035</v>
      </c>
      <c r="C15" s="2554">
        <v>1967.93</v>
      </c>
      <c r="D15" s="2203">
        <v>6851533</v>
      </c>
      <c r="E15" s="2203">
        <v>86429</v>
      </c>
      <c r="F15" s="2203">
        <v>0</v>
      </c>
      <c r="G15" s="2203">
        <v>883697</v>
      </c>
      <c r="H15" s="2203"/>
      <c r="I15" s="2203">
        <v>49</v>
      </c>
      <c r="J15" s="1226">
        <f t="shared" si="0"/>
        <v>7821610</v>
      </c>
      <c r="K15" s="937">
        <f>'t1'!M15</f>
        <v>1</v>
      </c>
      <c r="L15" s="1561" t="s">
        <v>299</v>
      </c>
      <c r="N15" s="937" t="s">
        <v>2786</v>
      </c>
      <c r="O15" s="937" t="s">
        <v>3180</v>
      </c>
      <c r="P15" s="937" t="str">
        <f t="shared" si="1"/>
        <v>ok</v>
      </c>
      <c r="Q15" s="937" t="str">
        <f t="shared" si="2"/>
        <v>OK</v>
      </c>
      <c r="R15" s="2193" t="str">
        <f t="shared" si="3"/>
        <v xml:space="preserve"> </v>
      </c>
    </row>
    <row r="16" spans="1:18" ht="12" customHeight="1" x14ac:dyDescent="0.25">
      <c r="A16" s="1029" t="str">
        <f>'t1'!A16</f>
        <v>Dirigenti medici con altri incar. Prof.li (rapp. Non escl.)</v>
      </c>
      <c r="B16" s="1030" t="str">
        <f>'t1'!B16</f>
        <v>SD0036</v>
      </c>
      <c r="C16" s="2554">
        <v>154.72999999999999</v>
      </c>
      <c r="D16" s="2203">
        <v>538720</v>
      </c>
      <c r="E16" s="2203">
        <v>7141</v>
      </c>
      <c r="F16" s="2203">
        <v>0</v>
      </c>
      <c r="G16" s="2203">
        <v>57069</v>
      </c>
      <c r="H16" s="2203"/>
      <c r="I16" s="2203">
        <v>0</v>
      </c>
      <c r="J16" s="1226">
        <f t="shared" si="0"/>
        <v>602930</v>
      </c>
      <c r="K16" s="937">
        <f>'t1'!M16</f>
        <v>1</v>
      </c>
      <c r="L16" s="1561" t="s">
        <v>299</v>
      </c>
      <c r="N16" s="937" t="s">
        <v>2786</v>
      </c>
      <c r="O16" s="937" t="s">
        <v>3180</v>
      </c>
      <c r="P16" s="937" t="str">
        <f t="shared" si="1"/>
        <v>ok</v>
      </c>
      <c r="Q16" s="937" t="str">
        <f t="shared" si="2"/>
        <v>OK</v>
      </c>
      <c r="R16" s="2193" t="str">
        <f t="shared" si="3"/>
        <v xml:space="preserve"> </v>
      </c>
    </row>
    <row r="17" spans="1:18" ht="12" customHeight="1" x14ac:dyDescent="0.25">
      <c r="A17" s="1029" t="str">
        <f>'t1'!A17</f>
        <v>Dir. Medici a t.  Determinato(art. 15-septies d.lgs. 502/92)</v>
      </c>
      <c r="B17" s="1030" t="str">
        <f>'t1'!B17</f>
        <v>SD0597</v>
      </c>
      <c r="C17" s="2202"/>
      <c r="D17" s="2203"/>
      <c r="E17" s="2203"/>
      <c r="F17" s="2203"/>
      <c r="G17" s="2203"/>
      <c r="H17" s="2203"/>
      <c r="I17" s="2203"/>
      <c r="J17" s="1226">
        <f t="shared" si="0"/>
        <v>0</v>
      </c>
      <c r="K17" s="937">
        <f>'t1'!M17</f>
        <v>0</v>
      </c>
      <c r="L17" s="1561" t="s">
        <v>299</v>
      </c>
      <c r="N17" s="937" t="s">
        <v>2786</v>
      </c>
      <c r="O17" s="937" t="s">
        <v>3180</v>
      </c>
      <c r="P17" s="937" t="str">
        <f t="shared" si="1"/>
        <v>OK</v>
      </c>
      <c r="Q17" s="937" t="str">
        <f t="shared" si="2"/>
        <v>OK</v>
      </c>
      <c r="R17" s="2193" t="str">
        <f t="shared" si="3"/>
        <v xml:space="preserve"> </v>
      </c>
    </row>
    <row r="18" spans="1:18" ht="12" customHeight="1" x14ac:dyDescent="0.25">
      <c r="A18" s="1029" t="str">
        <f>'t1'!A18</f>
        <v>Veterinari con inc. di struttura complessa (rapp.esclusivo)</v>
      </c>
      <c r="B18" s="1030" t="str">
        <f>'t1'!B18</f>
        <v>SD0E74</v>
      </c>
      <c r="C18" s="2202"/>
      <c r="D18" s="2203"/>
      <c r="E18" s="2203"/>
      <c r="F18" s="2203"/>
      <c r="G18" s="2203"/>
      <c r="H18" s="2203"/>
      <c r="I18" s="2203"/>
      <c r="J18" s="1226">
        <f t="shared" si="0"/>
        <v>0</v>
      </c>
      <c r="K18" s="937">
        <f>'t1'!M18</f>
        <v>0</v>
      </c>
      <c r="L18" s="1561" t="s">
        <v>299</v>
      </c>
      <c r="N18" s="937" t="s">
        <v>2786</v>
      </c>
      <c r="O18" s="937" t="s">
        <v>3180</v>
      </c>
      <c r="P18" s="937" t="str">
        <f t="shared" si="1"/>
        <v>OK</v>
      </c>
      <c r="Q18" s="937" t="str">
        <f t="shared" si="2"/>
        <v>OK</v>
      </c>
      <c r="R18" s="2193" t="str">
        <f t="shared" si="3"/>
        <v xml:space="preserve"> </v>
      </c>
    </row>
    <row r="19" spans="1:18" ht="12" customHeight="1" x14ac:dyDescent="0.25">
      <c r="A19" s="1029" t="str">
        <f>'t1'!A19</f>
        <v>Veterinari con inc. di struttura complessa (rapp. Non escl.)</v>
      </c>
      <c r="B19" s="1030" t="str">
        <f>'t1'!B19</f>
        <v>SD0N74</v>
      </c>
      <c r="C19" s="2202"/>
      <c r="D19" s="2203"/>
      <c r="E19" s="2203"/>
      <c r="F19" s="2203"/>
      <c r="G19" s="2203"/>
      <c r="H19" s="2203"/>
      <c r="I19" s="2203"/>
      <c r="J19" s="1226">
        <f t="shared" si="0"/>
        <v>0</v>
      </c>
      <c r="K19" s="937">
        <f>'t1'!M19</f>
        <v>0</v>
      </c>
      <c r="L19" s="1561" t="s">
        <v>299</v>
      </c>
      <c r="N19" s="937" t="s">
        <v>2786</v>
      </c>
      <c r="O19" s="937" t="s">
        <v>3180</v>
      </c>
      <c r="P19" s="937" t="str">
        <f t="shared" si="1"/>
        <v>OK</v>
      </c>
      <c r="Q19" s="937" t="str">
        <f t="shared" si="2"/>
        <v>OK</v>
      </c>
      <c r="R19" s="2193" t="str">
        <f t="shared" si="3"/>
        <v xml:space="preserve"> </v>
      </c>
    </row>
    <row r="20" spans="1:18" ht="12" customHeight="1" x14ac:dyDescent="0.25">
      <c r="A20" s="1029" t="str">
        <f>'t1'!A20</f>
        <v>Veterinari con inc. di struttura semplice (rapp. Esclusivo)</v>
      </c>
      <c r="B20" s="1030" t="str">
        <f>'t1'!B20</f>
        <v>SD0E73</v>
      </c>
      <c r="C20" s="2202"/>
      <c r="D20" s="2203"/>
      <c r="E20" s="2203"/>
      <c r="F20" s="2203"/>
      <c r="G20" s="2203"/>
      <c r="H20" s="2203"/>
      <c r="I20" s="2203"/>
      <c r="J20" s="1226">
        <f t="shared" si="0"/>
        <v>0</v>
      </c>
      <c r="K20" s="937">
        <f>'t1'!M20</f>
        <v>0</v>
      </c>
      <c r="L20" s="1561" t="s">
        <v>299</v>
      </c>
      <c r="N20" s="937" t="s">
        <v>2786</v>
      </c>
      <c r="O20" s="937" t="s">
        <v>3180</v>
      </c>
      <c r="P20" s="937" t="str">
        <f t="shared" si="1"/>
        <v>OK</v>
      </c>
      <c r="Q20" s="937" t="str">
        <f t="shared" si="2"/>
        <v>OK</v>
      </c>
      <c r="R20" s="2193" t="str">
        <f t="shared" si="3"/>
        <v xml:space="preserve"> </v>
      </c>
    </row>
    <row r="21" spans="1:18" ht="12" customHeight="1" x14ac:dyDescent="0.25">
      <c r="A21" s="1029" t="str">
        <f>'t1'!A21</f>
        <v>Veterinari con inc. di struttura semplice (rapp. Non escl.)</v>
      </c>
      <c r="B21" s="1030" t="str">
        <f>'t1'!B21</f>
        <v>SD0N73</v>
      </c>
      <c r="C21" s="2202"/>
      <c r="D21" s="2203"/>
      <c r="E21" s="2203"/>
      <c r="F21" s="2203"/>
      <c r="G21" s="2203"/>
      <c r="H21" s="2203"/>
      <c r="I21" s="2203"/>
      <c r="J21" s="1226">
        <f t="shared" si="0"/>
        <v>0</v>
      </c>
      <c r="K21" s="937">
        <f>'t1'!M21</f>
        <v>0</v>
      </c>
      <c r="L21" s="1561" t="s">
        <v>299</v>
      </c>
      <c r="N21" s="937" t="s">
        <v>2786</v>
      </c>
      <c r="O21" s="937" t="s">
        <v>3180</v>
      </c>
      <c r="P21" s="937" t="str">
        <f t="shared" si="1"/>
        <v>OK</v>
      </c>
      <c r="Q21" s="937" t="str">
        <f t="shared" si="2"/>
        <v>OK</v>
      </c>
      <c r="R21" s="2193" t="str">
        <f t="shared" si="3"/>
        <v xml:space="preserve"> </v>
      </c>
    </row>
    <row r="22" spans="1:18" ht="12" customHeight="1" x14ac:dyDescent="0.25">
      <c r="A22" s="1029" t="str">
        <f>'t1'!A22</f>
        <v>Veterinari con altri incar. Prof.li (rapp. Esclusivo)</v>
      </c>
      <c r="B22" s="1030" t="str">
        <f>'t1'!B22</f>
        <v>SD0A73</v>
      </c>
      <c r="C22" s="2202"/>
      <c r="D22" s="2203"/>
      <c r="E22" s="2203"/>
      <c r="F22" s="2203"/>
      <c r="G22" s="2203"/>
      <c r="H22" s="2203"/>
      <c r="I22" s="2203"/>
      <c r="J22" s="1226">
        <f t="shared" si="0"/>
        <v>0</v>
      </c>
      <c r="K22" s="937">
        <f>'t1'!M22</f>
        <v>0</v>
      </c>
      <c r="L22" s="1561" t="s">
        <v>299</v>
      </c>
      <c r="N22" s="937" t="s">
        <v>2786</v>
      </c>
      <c r="O22" s="937" t="s">
        <v>3180</v>
      </c>
      <c r="P22" s="937" t="str">
        <f t="shared" si="1"/>
        <v>OK</v>
      </c>
      <c r="Q22" s="937" t="str">
        <f t="shared" si="2"/>
        <v>OK</v>
      </c>
      <c r="R22" s="2193" t="str">
        <f t="shared" si="3"/>
        <v xml:space="preserve"> </v>
      </c>
    </row>
    <row r="23" spans="1:18" ht="12" customHeight="1" x14ac:dyDescent="0.25">
      <c r="A23" s="1029" t="str">
        <f>'t1'!A23</f>
        <v>Veterinari con altri incar. Prof.li (rapp. Non escl.)</v>
      </c>
      <c r="B23" s="1030" t="str">
        <f>'t1'!B23</f>
        <v>SD0072</v>
      </c>
      <c r="C23" s="2202"/>
      <c r="D23" s="2203"/>
      <c r="E23" s="2203"/>
      <c r="F23" s="2203"/>
      <c r="G23" s="2203"/>
      <c r="H23" s="2203"/>
      <c r="I23" s="2203"/>
      <c r="J23" s="1226">
        <f t="shared" si="0"/>
        <v>0</v>
      </c>
      <c r="K23" s="937">
        <f>'t1'!M23</f>
        <v>0</v>
      </c>
      <c r="L23" s="1561" t="s">
        <v>299</v>
      </c>
      <c r="N23" s="937" t="s">
        <v>2786</v>
      </c>
      <c r="O23" s="937" t="s">
        <v>3180</v>
      </c>
      <c r="P23" s="937" t="str">
        <f t="shared" si="1"/>
        <v>OK</v>
      </c>
      <c r="Q23" s="937" t="str">
        <f t="shared" si="2"/>
        <v>OK</v>
      </c>
      <c r="R23" s="2193" t="str">
        <f t="shared" si="3"/>
        <v xml:space="preserve"> </v>
      </c>
    </row>
    <row r="24" spans="1:18" ht="12" customHeight="1" x14ac:dyDescent="0.25">
      <c r="A24" s="1029" t="str">
        <f>'t1'!A24</f>
        <v>Veterinari a t. determinato (art. 15-septies d.lgs. 502/92)</v>
      </c>
      <c r="B24" s="1030" t="str">
        <f>'t1'!B24</f>
        <v>SD0598</v>
      </c>
      <c r="C24" s="2202"/>
      <c r="D24" s="2203"/>
      <c r="E24" s="2203"/>
      <c r="F24" s="2203"/>
      <c r="G24" s="2203"/>
      <c r="H24" s="2203"/>
      <c r="I24" s="2203"/>
      <c r="J24" s="1226">
        <f t="shared" si="0"/>
        <v>0</v>
      </c>
      <c r="K24" s="937">
        <f>'t1'!M24</f>
        <v>0</v>
      </c>
      <c r="L24" s="1561" t="s">
        <v>299</v>
      </c>
      <c r="N24" s="937" t="s">
        <v>2786</v>
      </c>
      <c r="O24" s="937" t="s">
        <v>3180</v>
      </c>
      <c r="P24" s="937" t="str">
        <f t="shared" si="1"/>
        <v>OK</v>
      </c>
      <c r="Q24" s="937" t="str">
        <f t="shared" si="2"/>
        <v>OK</v>
      </c>
      <c r="R24" s="2193" t="str">
        <f t="shared" si="3"/>
        <v xml:space="preserve"> </v>
      </c>
    </row>
    <row r="25" spans="1:18" ht="12" customHeight="1" x14ac:dyDescent="0.25">
      <c r="A25" s="1029" t="str">
        <f>'t1'!A25</f>
        <v>Odontoiatri con inc. di struttura complessa (rapp. Escl.)</v>
      </c>
      <c r="B25" s="1030" t="str">
        <f>'t1'!B25</f>
        <v>SD0E49</v>
      </c>
      <c r="C25" s="2202"/>
      <c r="D25" s="2203"/>
      <c r="E25" s="2203"/>
      <c r="F25" s="2203"/>
      <c r="G25" s="2203"/>
      <c r="H25" s="2203"/>
      <c r="I25" s="2203"/>
      <c r="J25" s="1226">
        <f t="shared" si="0"/>
        <v>0</v>
      </c>
      <c r="K25" s="937">
        <f>'t1'!M25</f>
        <v>0</v>
      </c>
      <c r="L25" s="1561" t="s">
        <v>299</v>
      </c>
      <c r="N25" s="937" t="s">
        <v>2786</v>
      </c>
      <c r="O25" s="937" t="s">
        <v>3180</v>
      </c>
      <c r="P25" s="937" t="str">
        <f t="shared" si="1"/>
        <v>OK</v>
      </c>
      <c r="Q25" s="937" t="str">
        <f t="shared" si="2"/>
        <v>OK</v>
      </c>
      <c r="R25" s="2193" t="str">
        <f t="shared" si="3"/>
        <v xml:space="preserve"> </v>
      </c>
    </row>
    <row r="26" spans="1:18" ht="12" customHeight="1" x14ac:dyDescent="0.25">
      <c r="A26" s="1029" t="str">
        <f>'t1'!A26</f>
        <v>Odontoiatri con inc. di struttura complessa (rapp. Non escl.</v>
      </c>
      <c r="B26" s="1030" t="str">
        <f>'t1'!B26</f>
        <v>SD0N49</v>
      </c>
      <c r="C26" s="2202"/>
      <c r="D26" s="2203"/>
      <c r="E26" s="2203"/>
      <c r="F26" s="2203"/>
      <c r="G26" s="2203"/>
      <c r="H26" s="2203"/>
      <c r="I26" s="2203"/>
      <c r="J26" s="1226">
        <f t="shared" si="0"/>
        <v>0</v>
      </c>
      <c r="K26" s="937">
        <f>'t1'!M26</f>
        <v>0</v>
      </c>
      <c r="L26" s="1561" t="s">
        <v>299</v>
      </c>
      <c r="N26" s="937" t="s">
        <v>2786</v>
      </c>
      <c r="O26" s="937" t="s">
        <v>3180</v>
      </c>
      <c r="P26" s="937" t="str">
        <f t="shared" si="1"/>
        <v>OK</v>
      </c>
      <c r="Q26" s="937" t="str">
        <f t="shared" si="2"/>
        <v>OK</v>
      </c>
      <c r="R26" s="2193" t="str">
        <f t="shared" si="3"/>
        <v xml:space="preserve"> </v>
      </c>
    </row>
    <row r="27" spans="1:18" ht="12" customHeight="1" x14ac:dyDescent="0.25">
      <c r="A27" s="1029" t="str">
        <f>'t1'!A27</f>
        <v>Odontoiatri con inc. di struttura semplice (rapp. Esclusivo)</v>
      </c>
      <c r="B27" s="1030" t="str">
        <f>'t1'!B27</f>
        <v>SD0E48</v>
      </c>
      <c r="C27" s="2202"/>
      <c r="D27" s="2203"/>
      <c r="E27" s="2203"/>
      <c r="F27" s="2203"/>
      <c r="G27" s="2203"/>
      <c r="H27" s="2203"/>
      <c r="I27" s="2203"/>
      <c r="J27" s="1226">
        <f t="shared" si="0"/>
        <v>0</v>
      </c>
      <c r="K27" s="937">
        <f>'t1'!M27</f>
        <v>0</v>
      </c>
      <c r="L27" s="1561" t="s">
        <v>299</v>
      </c>
      <c r="N27" s="937" t="s">
        <v>2786</v>
      </c>
      <c r="O27" s="937" t="s">
        <v>3180</v>
      </c>
      <c r="P27" s="937" t="str">
        <f t="shared" si="1"/>
        <v>OK</v>
      </c>
      <c r="Q27" s="937" t="str">
        <f t="shared" si="2"/>
        <v>OK</v>
      </c>
      <c r="R27" s="2193" t="str">
        <f t="shared" si="3"/>
        <v xml:space="preserve"> </v>
      </c>
    </row>
    <row r="28" spans="1:18" ht="12" customHeight="1" x14ac:dyDescent="0.25">
      <c r="A28" s="1029" t="str">
        <f>'t1'!A28</f>
        <v>Odontoiatri con inc. di struttura semplice (rapp. Non escl.)</v>
      </c>
      <c r="B28" s="1030" t="str">
        <f>'t1'!B28</f>
        <v>SD0N48</v>
      </c>
      <c r="C28" s="2202"/>
      <c r="D28" s="2203"/>
      <c r="E28" s="2203"/>
      <c r="F28" s="2203"/>
      <c r="G28" s="2203"/>
      <c r="H28" s="2203"/>
      <c r="I28" s="2203"/>
      <c r="J28" s="1226">
        <f t="shared" si="0"/>
        <v>0</v>
      </c>
      <c r="K28" s="937">
        <f>'t1'!M28</f>
        <v>0</v>
      </c>
      <c r="L28" s="1561" t="s">
        <v>299</v>
      </c>
      <c r="N28" s="937" t="s">
        <v>2786</v>
      </c>
      <c r="O28" s="937" t="s">
        <v>3180</v>
      </c>
      <c r="P28" s="937" t="str">
        <f t="shared" si="1"/>
        <v>OK</v>
      </c>
      <c r="Q28" s="937" t="str">
        <f t="shared" si="2"/>
        <v>OK</v>
      </c>
      <c r="R28" s="2193" t="str">
        <f t="shared" si="3"/>
        <v xml:space="preserve"> </v>
      </c>
    </row>
    <row r="29" spans="1:18" ht="12" customHeight="1" x14ac:dyDescent="0.25">
      <c r="A29" s="1029" t="str">
        <f>'t1'!A29</f>
        <v>Odontoiatri con altri incar. Prof.li (rapp. Esclusivo)</v>
      </c>
      <c r="B29" s="1030" t="str">
        <f>'t1'!B29</f>
        <v>SD0A48</v>
      </c>
      <c r="C29" s="2202"/>
      <c r="D29" s="2203"/>
      <c r="E29" s="2203"/>
      <c r="F29" s="2203"/>
      <c r="G29" s="2203"/>
      <c r="H29" s="2203"/>
      <c r="I29" s="2203"/>
      <c r="J29" s="1226">
        <f t="shared" si="0"/>
        <v>0</v>
      </c>
      <c r="K29" s="937">
        <f>'t1'!M29</f>
        <v>0</v>
      </c>
      <c r="L29" s="1561" t="s">
        <v>299</v>
      </c>
      <c r="N29" s="937" t="s">
        <v>2786</v>
      </c>
      <c r="O29" s="937" t="s">
        <v>3180</v>
      </c>
      <c r="P29" s="937" t="str">
        <f t="shared" si="1"/>
        <v>OK</v>
      </c>
      <c r="Q29" s="937" t="str">
        <f t="shared" si="2"/>
        <v>OK</v>
      </c>
      <c r="R29" s="2193" t="str">
        <f t="shared" si="3"/>
        <v xml:space="preserve"> </v>
      </c>
    </row>
    <row r="30" spans="1:18" ht="12" customHeight="1" x14ac:dyDescent="0.25">
      <c r="A30" s="1029" t="str">
        <f>'t1'!A30</f>
        <v>Odontoiatri con altri incar. Prof.li (rapp. Non escl.)</v>
      </c>
      <c r="B30" s="1030" t="str">
        <f>'t1'!B30</f>
        <v>SD0047</v>
      </c>
      <c r="C30" s="2202"/>
      <c r="D30" s="2203"/>
      <c r="E30" s="2203"/>
      <c r="F30" s="2203"/>
      <c r="G30" s="2203"/>
      <c r="H30" s="2203"/>
      <c r="I30" s="2203"/>
      <c r="J30" s="1226">
        <f t="shared" si="0"/>
        <v>0</v>
      </c>
      <c r="K30" s="937">
        <f>'t1'!M30</f>
        <v>0</v>
      </c>
      <c r="L30" s="1561" t="s">
        <v>299</v>
      </c>
      <c r="N30" s="937" t="s">
        <v>2786</v>
      </c>
      <c r="O30" s="937" t="s">
        <v>3180</v>
      </c>
      <c r="P30" s="937" t="str">
        <f t="shared" si="1"/>
        <v>OK</v>
      </c>
      <c r="Q30" s="937" t="str">
        <f t="shared" si="2"/>
        <v>OK</v>
      </c>
      <c r="R30" s="2193" t="str">
        <f t="shared" si="3"/>
        <v xml:space="preserve"> </v>
      </c>
    </row>
    <row r="31" spans="1:18" ht="12" customHeight="1" x14ac:dyDescent="0.25">
      <c r="A31" s="1029" t="str">
        <f>'t1'!A31</f>
        <v>Odontoiatri a t. determinato (art. 15-septies d.lgs. 502/92)</v>
      </c>
      <c r="B31" s="1030" t="str">
        <f>'t1'!B31</f>
        <v>SD0599</v>
      </c>
      <c r="C31" s="2202"/>
      <c r="D31" s="2203"/>
      <c r="E31" s="2203"/>
      <c r="F31" s="2203"/>
      <c r="G31" s="2203"/>
      <c r="H31" s="2203"/>
      <c r="I31" s="2203"/>
      <c r="J31" s="1226">
        <f t="shared" si="0"/>
        <v>0</v>
      </c>
      <c r="K31" s="937">
        <f>'t1'!M31</f>
        <v>0</v>
      </c>
      <c r="L31" s="1561" t="s">
        <v>299</v>
      </c>
      <c r="N31" s="937" t="s">
        <v>2786</v>
      </c>
      <c r="O31" s="937" t="s">
        <v>3180</v>
      </c>
      <c r="P31" s="937" t="str">
        <f t="shared" si="1"/>
        <v>OK</v>
      </c>
      <c r="Q31" s="937" t="str">
        <f t="shared" si="2"/>
        <v>OK</v>
      </c>
      <c r="R31" s="2193" t="str">
        <f t="shared" si="3"/>
        <v xml:space="preserve"> </v>
      </c>
    </row>
    <row r="32" spans="1:18" ht="12" customHeight="1" x14ac:dyDescent="0.25">
      <c r="A32" s="1029" t="str">
        <f>'t1'!A32</f>
        <v>Farmacisti con inc. di struttura complessa (rapp. Esclusivo)</v>
      </c>
      <c r="B32" s="1030" t="str">
        <f>'t1'!B32</f>
        <v>SD0E39</v>
      </c>
      <c r="C32" s="2202">
        <v>12</v>
      </c>
      <c r="D32" s="2203">
        <v>41779</v>
      </c>
      <c r="E32" s="2203">
        <v>0</v>
      </c>
      <c r="F32" s="2203">
        <v>0</v>
      </c>
      <c r="G32" s="2203">
        <v>7537</v>
      </c>
      <c r="H32" s="2203"/>
      <c r="I32" s="2203">
        <v>0</v>
      </c>
      <c r="J32" s="1226">
        <f t="shared" si="0"/>
        <v>49316</v>
      </c>
      <c r="K32" s="937">
        <f>'t1'!M32</f>
        <v>1</v>
      </c>
      <c r="L32" s="1561" t="s">
        <v>345</v>
      </c>
      <c r="N32" s="937" t="s">
        <v>2786</v>
      </c>
      <c r="O32" s="937" t="s">
        <v>3180</v>
      </c>
      <c r="P32" s="937" t="str">
        <f t="shared" si="1"/>
        <v>OK</v>
      </c>
      <c r="Q32" s="937" t="str">
        <f t="shared" si="2"/>
        <v>OK</v>
      </c>
      <c r="R32" s="2193" t="str">
        <f t="shared" si="3"/>
        <v xml:space="preserve"> </v>
      </c>
    </row>
    <row r="33" spans="1:18" ht="12" customHeight="1" x14ac:dyDescent="0.25">
      <c r="A33" s="1029" t="str">
        <f>'t1'!A33</f>
        <v>Farmacisti con inc. di struttura complessa (rapp. Non escl.)</v>
      </c>
      <c r="B33" s="1030" t="str">
        <f>'t1'!B33</f>
        <v>SD0N39</v>
      </c>
      <c r="C33" s="2202"/>
      <c r="D33" s="2203"/>
      <c r="E33" s="2203"/>
      <c r="F33" s="2203"/>
      <c r="G33" s="2203"/>
      <c r="H33" s="2203"/>
      <c r="I33" s="2203"/>
      <c r="J33" s="1226">
        <f t="shared" si="0"/>
        <v>0</v>
      </c>
      <c r="K33" s="937">
        <f>'t1'!M33</f>
        <v>0</v>
      </c>
      <c r="L33" s="1561" t="s">
        <v>345</v>
      </c>
      <c r="N33" s="937" t="s">
        <v>2786</v>
      </c>
      <c r="O33" s="937" t="s">
        <v>3180</v>
      </c>
      <c r="P33" s="937" t="str">
        <f t="shared" si="1"/>
        <v>OK</v>
      </c>
      <c r="Q33" s="937" t="str">
        <f t="shared" si="2"/>
        <v>OK</v>
      </c>
      <c r="R33" s="2193" t="str">
        <f t="shared" si="3"/>
        <v xml:space="preserve"> </v>
      </c>
    </row>
    <row r="34" spans="1:18" ht="12" customHeight="1" x14ac:dyDescent="0.25">
      <c r="A34" s="1029" t="str">
        <f>'t1'!A34</f>
        <v>Farmacisti con inc. di struttura semplice (rapp. Esclusivo)</v>
      </c>
      <c r="B34" s="1030" t="str">
        <f>'t1'!B34</f>
        <v>SD0E38</v>
      </c>
      <c r="C34" s="2202">
        <v>24</v>
      </c>
      <c r="D34" s="2203">
        <v>83558</v>
      </c>
      <c r="E34" s="2203">
        <v>513</v>
      </c>
      <c r="F34" s="2203">
        <v>0</v>
      </c>
      <c r="G34" s="2203">
        <v>11645</v>
      </c>
      <c r="H34" s="2203"/>
      <c r="I34" s="2203">
        <v>0</v>
      </c>
      <c r="J34" s="1226">
        <f t="shared" si="0"/>
        <v>95716</v>
      </c>
      <c r="K34" s="937">
        <f>'t1'!M34</f>
        <v>1</v>
      </c>
      <c r="L34" s="1561" t="s">
        <v>345</v>
      </c>
      <c r="N34" s="937" t="s">
        <v>2786</v>
      </c>
      <c r="O34" s="937" t="s">
        <v>3180</v>
      </c>
      <c r="P34" s="937" t="str">
        <f t="shared" si="1"/>
        <v>ok</v>
      </c>
      <c r="Q34" s="937" t="str">
        <f t="shared" si="2"/>
        <v>OK</v>
      </c>
      <c r="R34" s="2193" t="str">
        <f t="shared" si="3"/>
        <v xml:space="preserve"> </v>
      </c>
    </row>
    <row r="35" spans="1:18" ht="12" customHeight="1" x14ac:dyDescent="0.25">
      <c r="A35" s="1029" t="str">
        <f>'t1'!A35</f>
        <v>Farmacisti con inc. di struttura semplice (rapp. Non escl.)</v>
      </c>
      <c r="B35" s="1030" t="str">
        <f>'t1'!B35</f>
        <v>SD0N38</v>
      </c>
      <c r="C35" s="2202"/>
      <c r="D35" s="2203"/>
      <c r="E35" s="2203"/>
      <c r="F35" s="2203"/>
      <c r="G35" s="2203"/>
      <c r="H35" s="2203"/>
      <c r="I35" s="2203"/>
      <c r="J35" s="1226">
        <f t="shared" si="0"/>
        <v>0</v>
      </c>
      <c r="K35" s="937">
        <f>'t1'!M35</f>
        <v>0</v>
      </c>
      <c r="L35" s="1561" t="s">
        <v>345</v>
      </c>
      <c r="N35" s="937" t="s">
        <v>2786</v>
      </c>
      <c r="O35" s="937" t="s">
        <v>3180</v>
      </c>
      <c r="P35" s="937" t="str">
        <f t="shared" si="1"/>
        <v>OK</v>
      </c>
      <c r="Q35" s="937" t="str">
        <f t="shared" si="2"/>
        <v>OK</v>
      </c>
      <c r="R35" s="2193" t="str">
        <f t="shared" si="3"/>
        <v xml:space="preserve"> </v>
      </c>
    </row>
    <row r="36" spans="1:18" ht="12" customHeight="1" x14ac:dyDescent="0.25">
      <c r="A36" s="1029" t="str">
        <f>'t1'!A36</f>
        <v>Farmacisti con altri incar. Prof.li (rapp. Esclusivo)</v>
      </c>
      <c r="B36" s="1030" t="str">
        <f>'t1'!B36</f>
        <v>SD0A38</v>
      </c>
      <c r="C36" s="2202">
        <v>47.93</v>
      </c>
      <c r="D36" s="2203">
        <v>166873</v>
      </c>
      <c r="E36" s="2203">
        <v>3070</v>
      </c>
      <c r="F36" s="2203">
        <v>0</v>
      </c>
      <c r="G36" s="2203">
        <v>20252</v>
      </c>
      <c r="H36" s="2203"/>
      <c r="I36" s="2203">
        <v>0</v>
      </c>
      <c r="J36" s="1226">
        <f t="shared" si="0"/>
        <v>190195</v>
      </c>
      <c r="K36" s="937">
        <f>'t1'!M36</f>
        <v>1</v>
      </c>
      <c r="L36" s="1561" t="s">
        <v>345</v>
      </c>
      <c r="N36" s="937" t="s">
        <v>2786</v>
      </c>
      <c r="O36" s="937" t="s">
        <v>3180</v>
      </c>
      <c r="P36" s="937" t="str">
        <f t="shared" si="1"/>
        <v>ok</v>
      </c>
      <c r="Q36" s="937" t="str">
        <f t="shared" si="2"/>
        <v>OK</v>
      </c>
      <c r="R36" s="2193" t="str">
        <f t="shared" si="3"/>
        <v xml:space="preserve"> </v>
      </c>
    </row>
    <row r="37" spans="1:18" ht="12" customHeight="1" x14ac:dyDescent="0.25">
      <c r="A37" s="1029" t="str">
        <f>'t1'!A37</f>
        <v>Farmacisti con altri incar. Prof.li (rapp. Non escl.)</v>
      </c>
      <c r="B37" s="1030" t="str">
        <f>'t1'!B37</f>
        <v>SD0037</v>
      </c>
      <c r="C37" s="2202"/>
      <c r="D37" s="2203"/>
      <c r="E37" s="2203"/>
      <c r="F37" s="2203"/>
      <c r="G37" s="2203"/>
      <c r="H37" s="2203"/>
      <c r="I37" s="2203"/>
      <c r="J37" s="1226">
        <f t="shared" si="0"/>
        <v>0</v>
      </c>
      <c r="K37" s="937">
        <f>'t1'!M37</f>
        <v>0</v>
      </c>
      <c r="L37" s="1561" t="s">
        <v>345</v>
      </c>
      <c r="N37" s="937" t="s">
        <v>2786</v>
      </c>
      <c r="O37" s="937" t="s">
        <v>3180</v>
      </c>
      <c r="P37" s="937" t="str">
        <f t="shared" si="1"/>
        <v>OK</v>
      </c>
      <c r="Q37" s="937" t="str">
        <f t="shared" si="2"/>
        <v>OK</v>
      </c>
      <c r="R37" s="2193" t="str">
        <f t="shared" si="3"/>
        <v xml:space="preserve"> </v>
      </c>
    </row>
    <row r="38" spans="1:18" ht="12" customHeight="1" x14ac:dyDescent="0.25">
      <c r="A38" s="1029" t="str">
        <f>'t1'!A38</f>
        <v>Farmacisti a t. determinato (art. 15-septies d.lgs. 502/92)</v>
      </c>
      <c r="B38" s="1030" t="str">
        <f>'t1'!B38</f>
        <v>SD0600</v>
      </c>
      <c r="C38" s="2202"/>
      <c r="D38" s="2203"/>
      <c r="E38" s="2203"/>
      <c r="F38" s="2203"/>
      <c r="G38" s="2203"/>
      <c r="H38" s="2203"/>
      <c r="I38" s="2203"/>
      <c r="J38" s="1226">
        <f t="shared" si="0"/>
        <v>0</v>
      </c>
      <c r="K38" s="937">
        <f>'t1'!M38</f>
        <v>0</v>
      </c>
      <c r="L38" s="1561" t="s">
        <v>345</v>
      </c>
      <c r="N38" s="937" t="s">
        <v>2786</v>
      </c>
      <c r="O38" s="937" t="s">
        <v>3180</v>
      </c>
      <c r="P38" s="937" t="str">
        <f t="shared" si="1"/>
        <v>OK</v>
      </c>
      <c r="Q38" s="937" t="str">
        <f t="shared" si="2"/>
        <v>OK</v>
      </c>
      <c r="R38" s="2193" t="str">
        <f t="shared" si="3"/>
        <v xml:space="preserve"> </v>
      </c>
    </row>
    <row r="39" spans="1:18" ht="12" customHeight="1" x14ac:dyDescent="0.25">
      <c r="A39" s="1029" t="str">
        <f>'t1'!A39</f>
        <v>Biologi con inc. di struttura complessa (rapp. Esclusivo)</v>
      </c>
      <c r="B39" s="1030" t="str">
        <f>'t1'!B39</f>
        <v>SD0E13</v>
      </c>
      <c r="C39" s="2202">
        <v>36</v>
      </c>
      <c r="D39" s="2203">
        <v>125338</v>
      </c>
      <c r="E39" s="2203">
        <v>16898</v>
      </c>
      <c r="F39" s="2203">
        <v>0</v>
      </c>
      <c r="G39" s="2203">
        <v>26430</v>
      </c>
      <c r="H39" s="2203"/>
      <c r="I39" s="2203">
        <v>0</v>
      </c>
      <c r="J39" s="1226">
        <f t="shared" si="0"/>
        <v>168666</v>
      </c>
      <c r="K39" s="937">
        <f>'t1'!M39</f>
        <v>1</v>
      </c>
      <c r="L39" s="1561" t="s">
        <v>345</v>
      </c>
      <c r="N39" s="937" t="s">
        <v>2786</v>
      </c>
      <c r="O39" s="937" t="s">
        <v>3180</v>
      </c>
      <c r="P39" s="937" t="str">
        <f t="shared" si="1"/>
        <v>ok</v>
      </c>
      <c r="Q39" s="937" t="str">
        <f t="shared" si="2"/>
        <v>OK</v>
      </c>
      <c r="R39" s="2193" t="str">
        <f t="shared" si="3"/>
        <v xml:space="preserve"> </v>
      </c>
    </row>
    <row r="40" spans="1:18" ht="12" customHeight="1" x14ac:dyDescent="0.25">
      <c r="A40" s="1029" t="str">
        <f>'t1'!A40</f>
        <v>Biologi con inc. di struttura complessa (rapp. Non escl.)</v>
      </c>
      <c r="B40" s="1030" t="str">
        <f>'t1'!B40</f>
        <v>SD0N13</v>
      </c>
      <c r="C40" s="2202"/>
      <c r="D40" s="2203"/>
      <c r="E40" s="2203"/>
      <c r="F40" s="2203"/>
      <c r="G40" s="2203"/>
      <c r="H40" s="2203"/>
      <c r="I40" s="2203"/>
      <c r="J40" s="1226">
        <f t="shared" si="0"/>
        <v>0</v>
      </c>
      <c r="K40" s="937">
        <f>'t1'!M40</f>
        <v>0</v>
      </c>
      <c r="L40" s="1561" t="s">
        <v>345</v>
      </c>
      <c r="N40" s="937" t="s">
        <v>2786</v>
      </c>
      <c r="O40" s="937" t="s">
        <v>3180</v>
      </c>
      <c r="P40" s="937" t="str">
        <f t="shared" si="1"/>
        <v>OK</v>
      </c>
      <c r="Q40" s="937" t="str">
        <f t="shared" si="2"/>
        <v>OK</v>
      </c>
      <c r="R40" s="2193" t="str">
        <f t="shared" si="3"/>
        <v xml:space="preserve"> </v>
      </c>
    </row>
    <row r="41" spans="1:18" ht="12" customHeight="1" x14ac:dyDescent="0.25">
      <c r="A41" s="1029" t="str">
        <f>'t1'!A41</f>
        <v>Biologi con inc. di struttura semplice (rapp. Esclusivo)</v>
      </c>
      <c r="B41" s="1030" t="str">
        <f>'t1'!B41</f>
        <v>SD0E12</v>
      </c>
      <c r="C41" s="2202">
        <v>84</v>
      </c>
      <c r="D41" s="2203">
        <v>292454</v>
      </c>
      <c r="E41" s="2203">
        <v>23323</v>
      </c>
      <c r="F41" s="2203">
        <v>0</v>
      </c>
      <c r="G41" s="2203">
        <v>43642</v>
      </c>
      <c r="H41" s="2203"/>
      <c r="I41" s="2203">
        <v>252</v>
      </c>
      <c r="J41" s="1226">
        <f t="shared" si="0"/>
        <v>359167</v>
      </c>
      <c r="K41" s="937">
        <f>'t1'!M41</f>
        <v>1</v>
      </c>
      <c r="L41" s="1561" t="s">
        <v>345</v>
      </c>
      <c r="N41" s="937" t="s">
        <v>2786</v>
      </c>
      <c r="O41" s="937" t="s">
        <v>3180</v>
      </c>
      <c r="P41" s="937" t="str">
        <f t="shared" si="1"/>
        <v>ok</v>
      </c>
      <c r="Q41" s="937" t="str">
        <f t="shared" si="2"/>
        <v>OK</v>
      </c>
      <c r="R41" s="2193" t="str">
        <f t="shared" si="3"/>
        <v xml:space="preserve"> </v>
      </c>
    </row>
    <row r="42" spans="1:18" ht="12" customHeight="1" x14ac:dyDescent="0.25">
      <c r="A42" s="1029" t="str">
        <f>'t1'!A42</f>
        <v>Biologi con inc. di struttura semplice (rapp. Non escl.)</v>
      </c>
      <c r="B42" s="1030" t="str">
        <f>'t1'!B42</f>
        <v>SD0N12</v>
      </c>
      <c r="C42" s="2202"/>
      <c r="D42" s="2203"/>
      <c r="E42" s="2203"/>
      <c r="F42" s="2203"/>
      <c r="G42" s="2203"/>
      <c r="H42" s="2203"/>
      <c r="I42" s="2203"/>
      <c r="J42" s="1226">
        <f t="shared" si="0"/>
        <v>0</v>
      </c>
      <c r="K42" s="937">
        <f>'t1'!M42</f>
        <v>0</v>
      </c>
      <c r="L42" s="1561" t="s">
        <v>345</v>
      </c>
      <c r="N42" s="937" t="s">
        <v>2786</v>
      </c>
      <c r="O42" s="937" t="s">
        <v>3180</v>
      </c>
      <c r="P42" s="937" t="str">
        <f t="shared" si="1"/>
        <v>OK</v>
      </c>
      <c r="Q42" s="937" t="str">
        <f t="shared" si="2"/>
        <v>OK</v>
      </c>
      <c r="R42" s="2193" t="str">
        <f t="shared" si="3"/>
        <v xml:space="preserve"> </v>
      </c>
    </row>
    <row r="43" spans="1:18" ht="12" customHeight="1" x14ac:dyDescent="0.25">
      <c r="A43" s="1029" t="str">
        <f>'t1'!A43</f>
        <v>Biologi con altri incar. Prof.li (rapp. Esclusivo)</v>
      </c>
      <c r="B43" s="1030" t="str">
        <f>'t1'!B43</f>
        <v>SD0A12</v>
      </c>
      <c r="C43" s="2202">
        <v>361.8</v>
      </c>
      <c r="D43" s="2203">
        <v>1259642</v>
      </c>
      <c r="E43" s="2203">
        <v>39048</v>
      </c>
      <c r="F43" s="2203">
        <v>0</v>
      </c>
      <c r="G43" s="2203">
        <v>163954</v>
      </c>
      <c r="H43" s="2203"/>
      <c r="I43" s="2203">
        <v>0</v>
      </c>
      <c r="J43" s="1226">
        <f t="shared" si="0"/>
        <v>1462644</v>
      </c>
      <c r="K43" s="937">
        <f>'t1'!M43</f>
        <v>1</v>
      </c>
      <c r="L43" s="1561" t="s">
        <v>345</v>
      </c>
      <c r="N43" s="937" t="s">
        <v>2786</v>
      </c>
      <c r="O43" s="937" t="s">
        <v>3180</v>
      </c>
      <c r="P43" s="937" t="str">
        <f t="shared" si="1"/>
        <v>ok</v>
      </c>
      <c r="Q43" s="937" t="str">
        <f t="shared" si="2"/>
        <v>OK</v>
      </c>
      <c r="R43" s="2193" t="str">
        <f t="shared" si="3"/>
        <v xml:space="preserve"> </v>
      </c>
    </row>
    <row r="44" spans="1:18" ht="12" customHeight="1" x14ac:dyDescent="0.25">
      <c r="A44" s="1029" t="str">
        <f>'t1'!A44</f>
        <v>Biologi con altri incar. Prof.li (rapp. Non escl.)</v>
      </c>
      <c r="B44" s="1030" t="str">
        <f>'t1'!B44</f>
        <v>SD0011</v>
      </c>
      <c r="C44" s="2202"/>
      <c r="D44" s="2203"/>
      <c r="E44" s="2203"/>
      <c r="F44" s="2203"/>
      <c r="G44" s="2203"/>
      <c r="H44" s="2203"/>
      <c r="I44" s="2203"/>
      <c r="J44" s="1226">
        <f t="shared" si="0"/>
        <v>0</v>
      </c>
      <c r="K44" s="937">
        <f>'t1'!M44</f>
        <v>0</v>
      </c>
      <c r="L44" s="1561" t="s">
        <v>345</v>
      </c>
      <c r="N44" s="937" t="s">
        <v>2786</v>
      </c>
      <c r="O44" s="937" t="s">
        <v>3180</v>
      </c>
      <c r="P44" s="937" t="str">
        <f t="shared" si="1"/>
        <v>OK</v>
      </c>
      <c r="Q44" s="937" t="str">
        <f t="shared" si="2"/>
        <v>OK</v>
      </c>
      <c r="R44" s="2193" t="str">
        <f t="shared" si="3"/>
        <v xml:space="preserve"> </v>
      </c>
    </row>
    <row r="45" spans="1:18" ht="12" customHeight="1" x14ac:dyDescent="0.25">
      <c r="A45" s="1029" t="str">
        <f>'t1'!A45</f>
        <v>Biologi a t. determinato (art. 15-septies d.lgs. 502/92)</v>
      </c>
      <c r="B45" s="1030" t="str">
        <f>'t1'!B45</f>
        <v>SD0601</v>
      </c>
      <c r="C45" s="2202"/>
      <c r="D45" s="2203"/>
      <c r="E45" s="2203"/>
      <c r="F45" s="2203"/>
      <c r="G45" s="2203"/>
      <c r="H45" s="2203"/>
      <c r="I45" s="2203"/>
      <c r="J45" s="1226">
        <f t="shared" si="0"/>
        <v>0</v>
      </c>
      <c r="K45" s="937">
        <f>'t1'!M45</f>
        <v>0</v>
      </c>
      <c r="L45" s="1561" t="s">
        <v>345</v>
      </c>
      <c r="N45" s="937" t="s">
        <v>2786</v>
      </c>
      <c r="O45" s="937" t="s">
        <v>3180</v>
      </c>
      <c r="P45" s="937" t="str">
        <f t="shared" si="1"/>
        <v>OK</v>
      </c>
      <c r="Q45" s="937" t="str">
        <f t="shared" si="2"/>
        <v>OK</v>
      </c>
      <c r="R45" s="2193" t="str">
        <f t="shared" si="3"/>
        <v xml:space="preserve"> </v>
      </c>
    </row>
    <row r="46" spans="1:18" ht="12" customHeight="1" x14ac:dyDescent="0.25">
      <c r="A46" s="1029" t="str">
        <f>'t1'!A46</f>
        <v>Chimici con inc. di struttura complessa (rapp. Esclusivo)</v>
      </c>
      <c r="B46" s="1030" t="str">
        <f>'t1'!B46</f>
        <v>SD0E16</v>
      </c>
      <c r="C46" s="2202"/>
      <c r="D46" s="2203"/>
      <c r="E46" s="2203"/>
      <c r="F46" s="2203"/>
      <c r="G46" s="2203"/>
      <c r="H46" s="2203"/>
      <c r="I46" s="2203"/>
      <c r="J46" s="1226">
        <f t="shared" si="0"/>
        <v>0</v>
      </c>
      <c r="K46" s="937">
        <f>'t1'!M46</f>
        <v>0</v>
      </c>
      <c r="L46" s="1561" t="s">
        <v>345</v>
      </c>
      <c r="N46" s="937" t="s">
        <v>2786</v>
      </c>
      <c r="O46" s="937" t="s">
        <v>3180</v>
      </c>
      <c r="P46" s="937" t="str">
        <f t="shared" si="1"/>
        <v>OK</v>
      </c>
      <c r="Q46" s="937" t="str">
        <f t="shared" si="2"/>
        <v>OK</v>
      </c>
      <c r="R46" s="2193" t="str">
        <f t="shared" si="3"/>
        <v xml:space="preserve"> </v>
      </c>
    </row>
    <row r="47" spans="1:18" ht="12" customHeight="1" x14ac:dyDescent="0.25">
      <c r="A47" s="1029" t="str">
        <f>'t1'!A47</f>
        <v>Chimici con inc. di struttura complessa (rapp.non escl.)</v>
      </c>
      <c r="B47" s="1030" t="str">
        <f>'t1'!B47</f>
        <v>SD0N16</v>
      </c>
      <c r="C47" s="2202"/>
      <c r="D47" s="2203"/>
      <c r="E47" s="2203"/>
      <c r="F47" s="2203"/>
      <c r="G47" s="2203"/>
      <c r="H47" s="2203"/>
      <c r="I47" s="2203"/>
      <c r="J47" s="1226">
        <f t="shared" si="0"/>
        <v>0</v>
      </c>
      <c r="K47" s="937">
        <f>'t1'!M47</f>
        <v>0</v>
      </c>
      <c r="L47" s="1561" t="s">
        <v>345</v>
      </c>
      <c r="N47" s="937" t="s">
        <v>2786</v>
      </c>
      <c r="O47" s="937" t="s">
        <v>3180</v>
      </c>
      <c r="P47" s="937" t="str">
        <f t="shared" si="1"/>
        <v>OK</v>
      </c>
      <c r="Q47" s="937" t="str">
        <f t="shared" si="2"/>
        <v>OK</v>
      </c>
      <c r="R47" s="2193" t="str">
        <f t="shared" si="3"/>
        <v xml:space="preserve"> </v>
      </c>
    </row>
    <row r="48" spans="1:18" ht="12" customHeight="1" x14ac:dyDescent="0.25">
      <c r="A48" s="1029" t="str">
        <f>'t1'!A48</f>
        <v>Chimici con inc. di struttura semplice (rapp. Esclusivo)</v>
      </c>
      <c r="B48" s="1030" t="str">
        <f>'t1'!B48</f>
        <v>SD0E15</v>
      </c>
      <c r="C48" s="2202">
        <v>12</v>
      </c>
      <c r="D48" s="2203">
        <v>41779</v>
      </c>
      <c r="E48" s="2203">
        <v>3112</v>
      </c>
      <c r="F48" s="2203">
        <v>0</v>
      </c>
      <c r="G48" s="2203">
        <v>6279</v>
      </c>
      <c r="H48" s="2203"/>
      <c r="I48" s="2203">
        <v>0</v>
      </c>
      <c r="J48" s="1226">
        <f t="shared" si="0"/>
        <v>51170</v>
      </c>
      <c r="K48" s="937">
        <f>'t1'!M48</f>
        <v>1</v>
      </c>
      <c r="L48" s="1561" t="s">
        <v>345</v>
      </c>
      <c r="N48" s="937" t="s">
        <v>2786</v>
      </c>
      <c r="O48" s="937" t="s">
        <v>3180</v>
      </c>
      <c r="P48" s="937" t="str">
        <f t="shared" si="1"/>
        <v>ok</v>
      </c>
      <c r="Q48" s="937" t="str">
        <f t="shared" si="2"/>
        <v>OK</v>
      </c>
      <c r="R48" s="2193" t="str">
        <f t="shared" si="3"/>
        <v xml:space="preserve"> </v>
      </c>
    </row>
    <row r="49" spans="1:18" ht="12" customHeight="1" x14ac:dyDescent="0.25">
      <c r="A49" s="1029" t="str">
        <f>'t1'!A49</f>
        <v>Chimici con inc. di struttura semplice (rapp. Non escl.)</v>
      </c>
      <c r="B49" s="1030" t="str">
        <f>'t1'!B49</f>
        <v>SD0N15</v>
      </c>
      <c r="C49" s="2202"/>
      <c r="D49" s="2203"/>
      <c r="E49" s="2203"/>
      <c r="F49" s="2203"/>
      <c r="G49" s="2203"/>
      <c r="H49" s="2203"/>
      <c r="I49" s="2203"/>
      <c r="J49" s="1226">
        <f t="shared" si="0"/>
        <v>0</v>
      </c>
      <c r="K49" s="937">
        <f>'t1'!M49</f>
        <v>0</v>
      </c>
      <c r="L49" s="1561" t="s">
        <v>345</v>
      </c>
      <c r="N49" s="937" t="s">
        <v>2786</v>
      </c>
      <c r="O49" s="937" t="s">
        <v>3180</v>
      </c>
      <c r="P49" s="937" t="str">
        <f t="shared" si="1"/>
        <v>OK</v>
      </c>
      <c r="Q49" s="937" t="str">
        <f t="shared" si="2"/>
        <v>OK</v>
      </c>
      <c r="R49" s="2193" t="str">
        <f t="shared" si="3"/>
        <v xml:space="preserve"> </v>
      </c>
    </row>
    <row r="50" spans="1:18" ht="12" customHeight="1" x14ac:dyDescent="0.25">
      <c r="A50" s="1029" t="str">
        <f>'t1'!A50</f>
        <v>Chimici con altri incar. Prof.li (rapp. Esclusivo)</v>
      </c>
      <c r="B50" s="1030" t="str">
        <f>'t1'!B50</f>
        <v>SD0A15</v>
      </c>
      <c r="C50" s="2202">
        <v>12</v>
      </c>
      <c r="D50" s="2203">
        <v>41779</v>
      </c>
      <c r="E50" s="2203">
        <v>1833</v>
      </c>
      <c r="F50" s="2203">
        <v>0</v>
      </c>
      <c r="G50" s="2203">
        <v>5576</v>
      </c>
      <c r="H50" s="2203"/>
      <c r="I50" s="2203">
        <v>0</v>
      </c>
      <c r="J50" s="1226">
        <f t="shared" si="0"/>
        <v>49188</v>
      </c>
      <c r="K50" s="937">
        <f>'t1'!M50</f>
        <v>1</v>
      </c>
      <c r="L50" s="1561" t="s">
        <v>345</v>
      </c>
      <c r="N50" s="937" t="s">
        <v>2786</v>
      </c>
      <c r="O50" s="937" t="s">
        <v>3180</v>
      </c>
      <c r="P50" s="937" t="str">
        <f t="shared" si="1"/>
        <v>ok</v>
      </c>
      <c r="Q50" s="937" t="str">
        <f t="shared" si="2"/>
        <v>OK</v>
      </c>
      <c r="R50" s="2193" t="str">
        <f t="shared" si="3"/>
        <v xml:space="preserve"> </v>
      </c>
    </row>
    <row r="51" spans="1:18" ht="12" customHeight="1" x14ac:dyDescent="0.25">
      <c r="A51" s="1029" t="str">
        <f>'t1'!A51</f>
        <v>Chimici con altri incar. Prof.li (rapp. Non escl.)</v>
      </c>
      <c r="B51" s="1030" t="str">
        <f>'t1'!B51</f>
        <v>SD0014</v>
      </c>
      <c r="C51" s="2202"/>
      <c r="D51" s="2203"/>
      <c r="E51" s="2203"/>
      <c r="F51" s="2203"/>
      <c r="G51" s="2203"/>
      <c r="H51" s="2203"/>
      <c r="I51" s="2203"/>
      <c r="J51" s="1226">
        <f t="shared" si="0"/>
        <v>0</v>
      </c>
      <c r="K51" s="937">
        <f>'t1'!M51</f>
        <v>0</v>
      </c>
      <c r="L51" s="1561" t="s">
        <v>345</v>
      </c>
      <c r="N51" s="937" t="s">
        <v>2786</v>
      </c>
      <c r="O51" s="937" t="s">
        <v>3180</v>
      </c>
      <c r="P51" s="937" t="str">
        <f t="shared" si="1"/>
        <v>OK</v>
      </c>
      <c r="Q51" s="937" t="str">
        <f t="shared" si="2"/>
        <v>OK</v>
      </c>
      <c r="R51" s="2193" t="str">
        <f t="shared" si="3"/>
        <v xml:space="preserve"> </v>
      </c>
    </row>
    <row r="52" spans="1:18" ht="12" customHeight="1" x14ac:dyDescent="0.25">
      <c r="A52" s="1029" t="str">
        <f>'t1'!A52</f>
        <v>Chimici a t. determinato (art. 15-septies d.lgs. 502/92)</v>
      </c>
      <c r="B52" s="1030" t="str">
        <f>'t1'!B52</f>
        <v>SD0602</v>
      </c>
      <c r="C52" s="2202"/>
      <c r="D52" s="2203"/>
      <c r="E52" s="2203"/>
      <c r="F52" s="2203"/>
      <c r="G52" s="2203"/>
      <c r="H52" s="2203"/>
      <c r="I52" s="2203"/>
      <c r="J52" s="1226">
        <f t="shared" si="0"/>
        <v>0</v>
      </c>
      <c r="K52" s="937">
        <f>'t1'!M52</f>
        <v>0</v>
      </c>
      <c r="L52" s="1561" t="s">
        <v>345</v>
      </c>
      <c r="N52" s="937" t="s">
        <v>2786</v>
      </c>
      <c r="O52" s="937" t="s">
        <v>3180</v>
      </c>
      <c r="P52" s="937" t="str">
        <f t="shared" si="1"/>
        <v>OK</v>
      </c>
      <c r="Q52" s="937" t="str">
        <f t="shared" si="2"/>
        <v>OK</v>
      </c>
      <c r="R52" s="2193" t="str">
        <f t="shared" si="3"/>
        <v xml:space="preserve"> </v>
      </c>
    </row>
    <row r="53" spans="1:18" ht="12" customHeight="1" x14ac:dyDescent="0.25">
      <c r="A53" s="1029" t="str">
        <f>'t1'!A53</f>
        <v>Fisici con inc. di struttura complessa (rapp. Esclusivo)</v>
      </c>
      <c r="B53" s="1030" t="str">
        <f>'t1'!B53</f>
        <v>SD0E42</v>
      </c>
      <c r="C53" s="2202"/>
      <c r="D53" s="2203"/>
      <c r="E53" s="2203"/>
      <c r="F53" s="2203"/>
      <c r="G53" s="2203"/>
      <c r="H53" s="2203"/>
      <c r="I53" s="2203"/>
      <c r="J53" s="1226">
        <f t="shared" si="0"/>
        <v>0</v>
      </c>
      <c r="K53" s="937">
        <f>'t1'!M53</f>
        <v>0</v>
      </c>
      <c r="L53" s="1561" t="s">
        <v>345</v>
      </c>
      <c r="N53" s="937" t="s">
        <v>2786</v>
      </c>
      <c r="O53" s="937" t="s">
        <v>3180</v>
      </c>
      <c r="P53" s="937" t="str">
        <f t="shared" si="1"/>
        <v>OK</v>
      </c>
      <c r="Q53" s="937" t="str">
        <f t="shared" si="2"/>
        <v>OK</v>
      </c>
      <c r="R53" s="2193" t="str">
        <f t="shared" si="3"/>
        <v xml:space="preserve"> </v>
      </c>
    </row>
    <row r="54" spans="1:18" ht="12" customHeight="1" x14ac:dyDescent="0.25">
      <c r="A54" s="1029" t="str">
        <f>'t1'!A54</f>
        <v>Fisici con inc. di struttura complessa (rapp. Non escl.)</v>
      </c>
      <c r="B54" s="1030" t="str">
        <f>'t1'!B54</f>
        <v>SD0N42</v>
      </c>
      <c r="C54" s="2202"/>
      <c r="D54" s="2203"/>
      <c r="E54" s="2203"/>
      <c r="F54" s="2203"/>
      <c r="G54" s="2203"/>
      <c r="H54" s="2203"/>
      <c r="I54" s="2203"/>
      <c r="J54" s="1226">
        <f t="shared" si="0"/>
        <v>0</v>
      </c>
      <c r="K54" s="937">
        <f>'t1'!M54</f>
        <v>0</v>
      </c>
      <c r="L54" s="1561" t="s">
        <v>345</v>
      </c>
      <c r="N54" s="937" t="s">
        <v>2786</v>
      </c>
      <c r="O54" s="937" t="s">
        <v>3180</v>
      </c>
      <c r="P54" s="937" t="str">
        <f t="shared" si="1"/>
        <v>OK</v>
      </c>
      <c r="Q54" s="937" t="str">
        <f t="shared" si="2"/>
        <v>OK</v>
      </c>
      <c r="R54" s="2193" t="str">
        <f t="shared" si="3"/>
        <v xml:space="preserve"> </v>
      </c>
    </row>
    <row r="55" spans="1:18" ht="12" customHeight="1" x14ac:dyDescent="0.25">
      <c r="A55" s="1029" t="str">
        <f>'t1'!A55</f>
        <v>Fisici con inc. di struttura semplice (rapp. Esclusivo)</v>
      </c>
      <c r="B55" s="1030" t="str">
        <f>'t1'!B55</f>
        <v>SD0E41</v>
      </c>
      <c r="C55" s="2202">
        <v>24</v>
      </c>
      <c r="D55" s="2203">
        <v>83558</v>
      </c>
      <c r="E55" s="2203">
        <v>2089</v>
      </c>
      <c r="F55" s="2203">
        <v>0</v>
      </c>
      <c r="G55" s="2203">
        <v>11994</v>
      </c>
      <c r="H55" s="2203"/>
      <c r="I55" s="2203">
        <v>0</v>
      </c>
      <c r="J55" s="1226">
        <f t="shared" si="0"/>
        <v>97641</v>
      </c>
      <c r="K55" s="937">
        <f>'t1'!M55</f>
        <v>1</v>
      </c>
      <c r="L55" s="1561" t="s">
        <v>345</v>
      </c>
      <c r="N55" s="937" t="s">
        <v>2786</v>
      </c>
      <c r="O55" s="937" t="s">
        <v>3180</v>
      </c>
      <c r="P55" s="937" t="str">
        <f t="shared" si="1"/>
        <v>ok</v>
      </c>
      <c r="Q55" s="937" t="str">
        <f t="shared" si="2"/>
        <v>OK</v>
      </c>
      <c r="R55" s="2193" t="str">
        <f t="shared" si="3"/>
        <v xml:space="preserve"> </v>
      </c>
    </row>
    <row r="56" spans="1:18" ht="12" customHeight="1" x14ac:dyDescent="0.25">
      <c r="A56" s="1029" t="str">
        <f>'t1'!A56</f>
        <v>Fisici con inc. di struttura semplice (rapp. Non escl.)</v>
      </c>
      <c r="B56" s="1030" t="str">
        <f>'t1'!B56</f>
        <v>SD0N41</v>
      </c>
      <c r="C56" s="2202"/>
      <c r="D56" s="2203"/>
      <c r="E56" s="2203"/>
      <c r="F56" s="2203"/>
      <c r="G56" s="2203"/>
      <c r="H56" s="2203"/>
      <c r="I56" s="2203"/>
      <c r="J56" s="1226">
        <f t="shared" si="0"/>
        <v>0</v>
      </c>
      <c r="K56" s="937">
        <f>'t1'!M56</f>
        <v>0</v>
      </c>
      <c r="L56" s="1561" t="s">
        <v>345</v>
      </c>
      <c r="N56" s="937" t="s">
        <v>2786</v>
      </c>
      <c r="O56" s="937" t="s">
        <v>3180</v>
      </c>
      <c r="P56" s="937" t="str">
        <f t="shared" si="1"/>
        <v>OK</v>
      </c>
      <c r="Q56" s="937" t="str">
        <f t="shared" si="2"/>
        <v>OK</v>
      </c>
      <c r="R56" s="2193" t="str">
        <f t="shared" si="3"/>
        <v xml:space="preserve"> </v>
      </c>
    </row>
    <row r="57" spans="1:18" ht="12" customHeight="1" x14ac:dyDescent="0.25">
      <c r="A57" s="1029" t="str">
        <f>'t1'!A57</f>
        <v>Fisici con altri incar. Prof.li (rapp. Esclusivo)</v>
      </c>
      <c r="B57" s="1030" t="str">
        <f>'t1'!B57</f>
        <v>SD0A41</v>
      </c>
      <c r="C57" s="2202">
        <v>48</v>
      </c>
      <c r="D57" s="2203">
        <v>167117</v>
      </c>
      <c r="E57" s="2203">
        <v>3922</v>
      </c>
      <c r="F57" s="2203">
        <v>0</v>
      </c>
      <c r="G57" s="2203">
        <v>20323</v>
      </c>
      <c r="H57" s="2203"/>
      <c r="I57" s="2203"/>
      <c r="J57" s="1226">
        <f t="shared" si="0"/>
        <v>191362</v>
      </c>
      <c r="K57" s="937">
        <f>'t1'!M57</f>
        <v>1</v>
      </c>
      <c r="L57" s="1561" t="s">
        <v>345</v>
      </c>
      <c r="N57" s="937" t="s">
        <v>2786</v>
      </c>
      <c r="O57" s="937" t="s">
        <v>3180</v>
      </c>
      <c r="P57" s="937" t="str">
        <f t="shared" si="1"/>
        <v>ok</v>
      </c>
      <c r="Q57" s="937" t="str">
        <f t="shared" si="2"/>
        <v>OK</v>
      </c>
      <c r="R57" s="2193" t="str">
        <f t="shared" si="3"/>
        <v xml:space="preserve"> </v>
      </c>
    </row>
    <row r="58" spans="1:18" ht="12" customHeight="1" x14ac:dyDescent="0.25">
      <c r="A58" s="1029" t="str">
        <f>'t1'!A58</f>
        <v>Fisici con altri incar. Prof.li (rapp. Non escl.)</v>
      </c>
      <c r="B58" s="1030" t="str">
        <f>'t1'!B58</f>
        <v>SD0040</v>
      </c>
      <c r="C58" s="2202"/>
      <c r="D58" s="2203"/>
      <c r="E58" s="2203"/>
      <c r="F58" s="2203"/>
      <c r="G58" s="2203"/>
      <c r="H58" s="2203"/>
      <c r="I58" s="2203"/>
      <c r="J58" s="1226">
        <f t="shared" si="0"/>
        <v>0</v>
      </c>
      <c r="K58" s="937">
        <f>'t1'!M58</f>
        <v>0</v>
      </c>
      <c r="L58" s="1561" t="s">
        <v>345</v>
      </c>
      <c r="N58" s="937" t="s">
        <v>2786</v>
      </c>
      <c r="O58" s="937" t="s">
        <v>3180</v>
      </c>
      <c r="P58" s="937" t="str">
        <f t="shared" si="1"/>
        <v>OK</v>
      </c>
      <c r="Q58" s="937" t="str">
        <f t="shared" si="2"/>
        <v>OK</v>
      </c>
      <c r="R58" s="2193" t="str">
        <f t="shared" si="3"/>
        <v xml:space="preserve"> </v>
      </c>
    </row>
    <row r="59" spans="1:18" ht="12" customHeight="1" x14ac:dyDescent="0.25">
      <c r="A59" s="1029" t="str">
        <f>'t1'!A59</f>
        <v>Fisici a t. determinato (art. 15-septies d.lgs. 502/92)</v>
      </c>
      <c r="B59" s="1030" t="str">
        <f>'t1'!B59</f>
        <v>SD0603</v>
      </c>
      <c r="C59" s="2202"/>
      <c r="D59" s="2203"/>
      <c r="E59" s="2203"/>
      <c r="F59" s="2203"/>
      <c r="G59" s="2203"/>
      <c r="H59" s="2203"/>
      <c r="I59" s="2203"/>
      <c r="J59" s="1226">
        <f t="shared" si="0"/>
        <v>0</v>
      </c>
      <c r="K59" s="937">
        <f>'t1'!M59</f>
        <v>0</v>
      </c>
      <c r="L59" s="1561" t="s">
        <v>345</v>
      </c>
      <c r="N59" s="937" t="s">
        <v>2786</v>
      </c>
      <c r="O59" s="937" t="s">
        <v>3180</v>
      </c>
      <c r="P59" s="937" t="str">
        <f t="shared" si="1"/>
        <v>OK</v>
      </c>
      <c r="Q59" s="937" t="str">
        <f t="shared" si="2"/>
        <v>OK</v>
      </c>
      <c r="R59" s="2193" t="str">
        <f t="shared" si="3"/>
        <v xml:space="preserve"> </v>
      </c>
    </row>
    <row r="60" spans="1:18" ht="12" customHeight="1" x14ac:dyDescent="0.25">
      <c r="A60" s="1029" t="str">
        <f>'t1'!A60</f>
        <v>Psicologi con inc. di struttura complessa (rapp. Esclusivo)</v>
      </c>
      <c r="B60" s="1030" t="str">
        <f>'t1'!B60</f>
        <v>SD0E66</v>
      </c>
      <c r="C60" s="2202"/>
      <c r="D60" s="2203"/>
      <c r="E60" s="2203"/>
      <c r="F60" s="2203"/>
      <c r="G60" s="2203"/>
      <c r="H60" s="2203"/>
      <c r="I60" s="2203"/>
      <c r="J60" s="1226">
        <f t="shared" si="0"/>
        <v>0</v>
      </c>
      <c r="K60" s="937">
        <f>'t1'!M60</f>
        <v>0</v>
      </c>
      <c r="L60" s="1561" t="s">
        <v>345</v>
      </c>
      <c r="N60" s="937" t="s">
        <v>2786</v>
      </c>
      <c r="O60" s="937" t="s">
        <v>3180</v>
      </c>
      <c r="P60" s="937" t="str">
        <f t="shared" si="1"/>
        <v>OK</v>
      </c>
      <c r="Q60" s="937" t="str">
        <f t="shared" si="2"/>
        <v>OK</v>
      </c>
      <c r="R60" s="2193" t="str">
        <f t="shared" si="3"/>
        <v xml:space="preserve"> </v>
      </c>
    </row>
    <row r="61" spans="1:18" ht="12" customHeight="1" x14ac:dyDescent="0.25">
      <c r="A61" s="1029" t="str">
        <f>'t1'!A61</f>
        <v>Psicologi con inc. di struttura complessa (rapp. Non escl.)</v>
      </c>
      <c r="B61" s="1030" t="str">
        <f>'t1'!B61</f>
        <v>SD0N66</v>
      </c>
      <c r="C61" s="2202"/>
      <c r="D61" s="2203"/>
      <c r="E61" s="2203"/>
      <c r="F61" s="2203"/>
      <c r="G61" s="2203"/>
      <c r="H61" s="2203"/>
      <c r="I61" s="2203"/>
      <c r="J61" s="1226">
        <f t="shared" si="0"/>
        <v>0</v>
      </c>
      <c r="K61" s="937">
        <f>'t1'!M61</f>
        <v>0</v>
      </c>
      <c r="L61" s="1561" t="s">
        <v>345</v>
      </c>
      <c r="N61" s="937" t="s">
        <v>2786</v>
      </c>
      <c r="O61" s="937" t="s">
        <v>3180</v>
      </c>
      <c r="P61" s="937" t="str">
        <f t="shared" si="1"/>
        <v>OK</v>
      </c>
      <c r="Q61" s="937" t="str">
        <f t="shared" si="2"/>
        <v>OK</v>
      </c>
      <c r="R61" s="2193" t="str">
        <f t="shared" si="3"/>
        <v xml:space="preserve"> </v>
      </c>
    </row>
    <row r="62" spans="1:18" ht="12" customHeight="1" x14ac:dyDescent="0.25">
      <c r="A62" s="1029" t="str">
        <f>'t1'!A62</f>
        <v>Psicologi con inc. di struttura semplice (rapp. Esclusivo)</v>
      </c>
      <c r="B62" s="1030" t="str">
        <f>'t1'!B62</f>
        <v>SD0E65</v>
      </c>
      <c r="C62" s="2202">
        <v>12</v>
      </c>
      <c r="D62" s="2203">
        <v>41779</v>
      </c>
      <c r="E62" s="2203">
        <v>0</v>
      </c>
      <c r="F62" s="2203">
        <v>0</v>
      </c>
      <c r="G62" s="2203">
        <v>6019</v>
      </c>
      <c r="H62" s="2203"/>
      <c r="I62" s="2203">
        <v>0</v>
      </c>
      <c r="J62" s="1226">
        <f t="shared" si="0"/>
        <v>47798</v>
      </c>
      <c r="K62" s="937">
        <f>'t1'!M62</f>
        <v>1</v>
      </c>
      <c r="L62" s="1561" t="s">
        <v>345</v>
      </c>
      <c r="N62" s="937" t="s">
        <v>2786</v>
      </c>
      <c r="O62" s="937" t="s">
        <v>3180</v>
      </c>
      <c r="P62" s="937" t="str">
        <f t="shared" si="1"/>
        <v>OK</v>
      </c>
      <c r="Q62" s="937" t="str">
        <f t="shared" si="2"/>
        <v>OK</v>
      </c>
      <c r="R62" s="2193" t="str">
        <f t="shared" si="3"/>
        <v xml:space="preserve"> </v>
      </c>
    </row>
    <row r="63" spans="1:18" ht="12" customHeight="1" x14ac:dyDescent="0.25">
      <c r="A63" s="1029" t="str">
        <f>'t1'!A63</f>
        <v>Psicologi con inc. di struttura semplice (rapp. Non escl.)</v>
      </c>
      <c r="B63" s="1030" t="str">
        <f>'t1'!B63</f>
        <v>SD0N65</v>
      </c>
      <c r="C63" s="2202"/>
      <c r="D63" s="2203"/>
      <c r="E63" s="2203"/>
      <c r="F63" s="2203"/>
      <c r="G63" s="2203"/>
      <c r="H63" s="2203"/>
      <c r="I63" s="2203"/>
      <c r="J63" s="1226">
        <f t="shared" si="0"/>
        <v>0</v>
      </c>
      <c r="K63" s="937">
        <f>'t1'!M63</f>
        <v>0</v>
      </c>
      <c r="L63" s="1561" t="s">
        <v>345</v>
      </c>
      <c r="N63" s="937" t="s">
        <v>2786</v>
      </c>
      <c r="O63" s="937" t="s">
        <v>3180</v>
      </c>
      <c r="P63" s="937" t="str">
        <f t="shared" si="1"/>
        <v>OK</v>
      </c>
      <c r="Q63" s="937" t="str">
        <f t="shared" si="2"/>
        <v>OK</v>
      </c>
      <c r="R63" s="2193" t="str">
        <f t="shared" si="3"/>
        <v xml:space="preserve"> </v>
      </c>
    </row>
    <row r="64" spans="1:18" ht="12" customHeight="1" x14ac:dyDescent="0.25">
      <c r="A64" s="1029" t="str">
        <f>'t1'!A64</f>
        <v>Psicologi con altri incar. Prof.li (rapp. Esclusivo)</v>
      </c>
      <c r="B64" s="1030" t="str">
        <f>'t1'!B64</f>
        <v>SD0A65</v>
      </c>
      <c r="C64" s="2202">
        <v>12</v>
      </c>
      <c r="D64" s="2203">
        <v>41779</v>
      </c>
      <c r="E64" s="2203">
        <v>0</v>
      </c>
      <c r="F64" s="2203">
        <v>0</v>
      </c>
      <c r="G64" s="2203">
        <v>4832</v>
      </c>
      <c r="H64" s="2203"/>
      <c r="I64" s="2203"/>
      <c r="J64" s="1226">
        <f t="shared" si="0"/>
        <v>46611</v>
      </c>
      <c r="K64" s="937">
        <f>'t1'!M64</f>
        <v>1</v>
      </c>
      <c r="L64" s="1561" t="s">
        <v>345</v>
      </c>
      <c r="N64" s="937" t="s">
        <v>2786</v>
      </c>
      <c r="O64" s="937" t="s">
        <v>3180</v>
      </c>
      <c r="P64" s="937" t="str">
        <f t="shared" si="1"/>
        <v>OK</v>
      </c>
      <c r="Q64" s="937" t="str">
        <f t="shared" si="2"/>
        <v>OK</v>
      </c>
      <c r="R64" s="2193" t="str">
        <f t="shared" si="3"/>
        <v xml:space="preserve"> </v>
      </c>
    </row>
    <row r="65" spans="1:18" ht="12" customHeight="1" x14ac:dyDescent="0.25">
      <c r="A65" s="1029" t="str">
        <f>'t1'!A65</f>
        <v>Psicologi con altri incar. Prof.li (rapp. Non escl.)</v>
      </c>
      <c r="B65" s="1030" t="str">
        <f>'t1'!B65</f>
        <v>SD0064</v>
      </c>
      <c r="C65" s="2202"/>
      <c r="D65" s="2203"/>
      <c r="E65" s="2203"/>
      <c r="F65" s="2203"/>
      <c r="G65" s="2203"/>
      <c r="H65" s="2203"/>
      <c r="I65" s="2203"/>
      <c r="J65" s="1226">
        <f t="shared" si="0"/>
        <v>0</v>
      </c>
      <c r="K65" s="937">
        <f>'t1'!M65</f>
        <v>0</v>
      </c>
      <c r="L65" s="1561" t="s">
        <v>345</v>
      </c>
      <c r="N65" s="937" t="s">
        <v>2786</v>
      </c>
      <c r="O65" s="937" t="s">
        <v>3180</v>
      </c>
      <c r="P65" s="937" t="str">
        <f t="shared" si="1"/>
        <v>OK</v>
      </c>
      <c r="Q65" s="937" t="str">
        <f t="shared" si="2"/>
        <v>OK</v>
      </c>
      <c r="R65" s="2193" t="str">
        <f t="shared" si="3"/>
        <v xml:space="preserve"> </v>
      </c>
    </row>
    <row r="66" spans="1:18" ht="12" customHeight="1" x14ac:dyDescent="0.25">
      <c r="A66" s="1029" t="str">
        <f>'t1'!A66</f>
        <v>Psicologi a t. determinato (art. 15-septies d.lgs. 502/92)</v>
      </c>
      <c r="B66" s="1030" t="str">
        <f>'t1'!B66</f>
        <v>SD0604</v>
      </c>
      <c r="C66" s="2202"/>
      <c r="D66" s="2203"/>
      <c r="E66" s="2203"/>
      <c r="F66" s="2203"/>
      <c r="G66" s="2203"/>
      <c r="H66" s="2203"/>
      <c r="I66" s="2203"/>
      <c r="J66" s="1226">
        <f t="shared" si="0"/>
        <v>0</v>
      </c>
      <c r="K66" s="937">
        <f>'t1'!M66</f>
        <v>0</v>
      </c>
      <c r="L66" s="1561" t="s">
        <v>345</v>
      </c>
      <c r="N66" s="937" t="s">
        <v>2786</v>
      </c>
      <c r="O66" s="937" t="s">
        <v>3180</v>
      </c>
      <c r="P66" s="937" t="str">
        <f t="shared" si="1"/>
        <v>OK</v>
      </c>
      <c r="Q66" s="937" t="str">
        <f t="shared" si="2"/>
        <v>OK</v>
      </c>
      <c r="R66" s="2193" t="str">
        <f t="shared" si="3"/>
        <v xml:space="preserve"> </v>
      </c>
    </row>
    <row r="67" spans="1:18" ht="12" customHeight="1" x14ac:dyDescent="0.25">
      <c r="A67" s="1029" t="str">
        <f>'t1'!A67</f>
        <v>Dirigente prof. Sanit. Inferm/ostetrica (inc. Strut. Compl.)</v>
      </c>
      <c r="B67" s="1030" t="str">
        <f>'t1'!B67</f>
        <v>SD0CO1</v>
      </c>
      <c r="C67" s="2202">
        <v>24</v>
      </c>
      <c r="D67" s="2203">
        <v>83558</v>
      </c>
      <c r="E67" s="2203">
        <v>815</v>
      </c>
      <c r="F67" s="2203">
        <v>0</v>
      </c>
      <c r="G67" s="2203">
        <v>12142</v>
      </c>
      <c r="H67" s="2203"/>
      <c r="I67" s="2203"/>
      <c r="J67" s="1226">
        <f t="shared" si="0"/>
        <v>96515</v>
      </c>
      <c r="K67" s="937">
        <f>'t1'!M67</f>
        <v>1</v>
      </c>
      <c r="L67" s="1561" t="s">
        <v>345</v>
      </c>
      <c r="N67" s="937" t="s">
        <v>2786</v>
      </c>
      <c r="O67" s="937" t="s">
        <v>3180</v>
      </c>
      <c r="P67" s="937" t="str">
        <f t="shared" si="1"/>
        <v>ok</v>
      </c>
      <c r="Q67" s="937" t="str">
        <f t="shared" si="2"/>
        <v>OK</v>
      </c>
      <c r="R67" s="2193" t="str">
        <f t="shared" si="3"/>
        <v xml:space="preserve"> </v>
      </c>
    </row>
    <row r="68" spans="1:18" ht="12" customHeight="1" x14ac:dyDescent="0.25">
      <c r="A68" s="1029" t="str">
        <f>'t1'!A68</f>
        <v>Dirigente prof. Sanit. Inferm/ostetrica (inc. Strut. Sempl.)</v>
      </c>
      <c r="B68" s="1030" t="str">
        <f>'t1'!B68</f>
        <v>SD0SE1</v>
      </c>
      <c r="C68" s="2202"/>
      <c r="D68" s="2203"/>
      <c r="E68" s="2203"/>
      <c r="F68" s="2203"/>
      <c r="G68" s="2203"/>
      <c r="H68" s="2203"/>
      <c r="I68" s="2203"/>
      <c r="J68" s="1226">
        <f t="shared" si="0"/>
        <v>0</v>
      </c>
      <c r="K68" s="937">
        <f>'t1'!M68</f>
        <v>0</v>
      </c>
      <c r="L68" s="1561" t="s">
        <v>345</v>
      </c>
      <c r="N68" s="937" t="s">
        <v>2786</v>
      </c>
      <c r="O68" s="937" t="s">
        <v>3180</v>
      </c>
      <c r="P68" s="937" t="str">
        <f t="shared" si="1"/>
        <v>OK</v>
      </c>
      <c r="Q68" s="937" t="str">
        <f t="shared" si="2"/>
        <v>OK</v>
      </c>
      <c r="R68" s="2193" t="str">
        <f t="shared" si="3"/>
        <v xml:space="preserve"> </v>
      </c>
    </row>
    <row r="69" spans="1:18" ht="12" customHeight="1" x14ac:dyDescent="0.25">
      <c r="A69" s="1029" t="str">
        <f>'t1'!A69</f>
        <v>Dirigente prof. Sanit. Inferm/ostetrica (altri inc. Prof.li)</v>
      </c>
      <c r="B69" s="1030" t="str">
        <f>'t1'!B69</f>
        <v>SD0AI1</v>
      </c>
      <c r="C69" s="2202"/>
      <c r="D69" s="2203"/>
      <c r="E69" s="2203"/>
      <c r="F69" s="2203"/>
      <c r="G69" s="2203"/>
      <c r="H69" s="2203"/>
      <c r="I69" s="2203"/>
      <c r="J69" s="1226">
        <f t="shared" si="0"/>
        <v>0</v>
      </c>
      <c r="K69" s="937">
        <f>'t1'!M69</f>
        <v>0</v>
      </c>
      <c r="L69" s="1561" t="s">
        <v>345</v>
      </c>
      <c r="N69" s="937" t="s">
        <v>2786</v>
      </c>
      <c r="O69" s="937" t="s">
        <v>3180</v>
      </c>
      <c r="P69" s="937" t="str">
        <f t="shared" si="1"/>
        <v>OK</v>
      </c>
      <c r="Q69" s="937" t="str">
        <f t="shared" si="2"/>
        <v>OK</v>
      </c>
      <c r="R69" s="2193" t="str">
        <f t="shared" si="3"/>
        <v xml:space="preserve"> </v>
      </c>
    </row>
    <row r="70" spans="1:18" ht="12" customHeight="1" x14ac:dyDescent="0.25">
      <c r="A70" s="1029" t="str">
        <f>'t1'!A70</f>
        <v>Dir. Prof.san.inferm/ostet t.det.art.15-septies dlgs 502/92</v>
      </c>
      <c r="B70" s="1030" t="str">
        <f>'t1'!B70</f>
        <v>SD048B</v>
      </c>
      <c r="C70" s="2202"/>
      <c r="D70" s="2203"/>
      <c r="E70" s="2203"/>
      <c r="F70" s="2203"/>
      <c r="G70" s="2203"/>
      <c r="H70" s="2203"/>
      <c r="I70" s="2203"/>
      <c r="J70" s="1226">
        <f t="shared" si="0"/>
        <v>0</v>
      </c>
      <c r="K70" s="937">
        <f>'t1'!M70</f>
        <v>0</v>
      </c>
      <c r="L70" s="1561" t="s">
        <v>345</v>
      </c>
      <c r="N70" s="937" t="s">
        <v>2786</v>
      </c>
      <c r="O70" s="937" t="s">
        <v>3180</v>
      </c>
      <c r="P70" s="937" t="str">
        <f t="shared" si="1"/>
        <v>OK</v>
      </c>
      <c r="Q70" s="937" t="str">
        <f t="shared" si="2"/>
        <v>OK</v>
      </c>
      <c r="R70" s="2193" t="str">
        <f t="shared" si="3"/>
        <v xml:space="preserve"> </v>
      </c>
    </row>
    <row r="71" spans="1:18" ht="12" customHeight="1" x14ac:dyDescent="0.25">
      <c r="A71" s="1029" t="str">
        <f>'t1'!A71</f>
        <v>Dirigente prof. Sanit. Riabilitative (inc. Strut. Compl.)</v>
      </c>
      <c r="B71" s="1030" t="str">
        <f>'t1'!B71</f>
        <v>SD0CO2</v>
      </c>
      <c r="C71" s="2202"/>
      <c r="D71" s="2203"/>
      <c r="E71" s="2203"/>
      <c r="F71" s="2203"/>
      <c r="G71" s="2203"/>
      <c r="H71" s="2203"/>
      <c r="I71" s="2203"/>
      <c r="J71" s="1226">
        <f t="shared" si="0"/>
        <v>0</v>
      </c>
      <c r="K71" s="937">
        <f>'t1'!M71</f>
        <v>0</v>
      </c>
      <c r="L71" s="1561" t="s">
        <v>345</v>
      </c>
      <c r="N71" s="937" t="s">
        <v>2786</v>
      </c>
      <c r="O71" s="937" t="s">
        <v>3180</v>
      </c>
      <c r="P71" s="937" t="str">
        <f t="shared" si="1"/>
        <v>OK</v>
      </c>
      <c r="Q71" s="937" t="str">
        <f t="shared" si="2"/>
        <v>OK</v>
      </c>
      <c r="R71" s="2193" t="str">
        <f t="shared" si="3"/>
        <v xml:space="preserve"> </v>
      </c>
    </row>
    <row r="72" spans="1:18" ht="12" customHeight="1" x14ac:dyDescent="0.25">
      <c r="A72" s="1029" t="str">
        <f>'t1'!A72</f>
        <v>Dirigente prof. Sanit. Riabilitative (inc. Strut. Sempl.)</v>
      </c>
      <c r="B72" s="1030" t="str">
        <f>'t1'!B72</f>
        <v>SD0SE2</v>
      </c>
      <c r="C72" s="2202"/>
      <c r="D72" s="2203"/>
      <c r="E72" s="2203"/>
      <c r="F72" s="2203"/>
      <c r="G72" s="2203"/>
      <c r="H72" s="2203"/>
      <c r="I72" s="2203"/>
      <c r="J72" s="1226">
        <f t="shared" ref="J72:J135" si="4">(D72+E72+F72+G72+H72)-I72</f>
        <v>0</v>
      </c>
      <c r="K72" s="937">
        <f>'t1'!M72</f>
        <v>0</v>
      </c>
      <c r="L72" s="1561" t="s">
        <v>345</v>
      </c>
      <c r="N72" s="937" t="s">
        <v>2786</v>
      </c>
      <c r="O72" s="937" t="s">
        <v>3180</v>
      </c>
      <c r="P72" s="937" t="str">
        <f t="shared" ref="P72:P135" si="5">IF($N72="no",(IF($E72&gt;0,"Incongruenza","OK")),(IF($E72=0,"OK","ok")))</f>
        <v>OK</v>
      </c>
      <c r="Q72" s="937" t="str">
        <f t="shared" ref="Q72:Q135" si="6">IF($O72="no",(IF($F72&gt;0,"Incongruenza","OK")),(IF($F72=0,"OK","ok")))</f>
        <v>OK</v>
      </c>
      <c r="R72" s="2193" t="str">
        <f t="shared" ref="R72:R135" si="7">IF(AND($N72="no",$O72="no",$F72&gt;0),"Sono stati inseriti importi RIA e/o Progressioni",IF(AND($N72="no",$O72="no",$E72&gt;0)," ",IF(OR($P72="Incongruenza",$Q72="Incongruenza"),"Incongruenza"," ")))</f>
        <v xml:space="preserve"> </v>
      </c>
    </row>
    <row r="73" spans="1:18" ht="12" customHeight="1" x14ac:dyDescent="0.25">
      <c r="A73" s="1029" t="str">
        <f>'t1'!A73</f>
        <v>Dirigente prof. Sanit. Riabilitative (altri inc. Prof.li)</v>
      </c>
      <c r="B73" s="1030" t="str">
        <f>'t1'!B73</f>
        <v>SD0AI2</v>
      </c>
      <c r="C73" s="2202"/>
      <c r="D73" s="2203"/>
      <c r="E73" s="2203"/>
      <c r="F73" s="2203"/>
      <c r="G73" s="2203"/>
      <c r="H73" s="2203"/>
      <c r="I73" s="2203"/>
      <c r="J73" s="1226">
        <f t="shared" si="4"/>
        <v>0</v>
      </c>
      <c r="K73" s="937">
        <f>'t1'!M73</f>
        <v>0</v>
      </c>
      <c r="L73" s="1561" t="s">
        <v>345</v>
      </c>
      <c r="N73" s="937" t="s">
        <v>2786</v>
      </c>
      <c r="O73" s="937" t="s">
        <v>3180</v>
      </c>
      <c r="P73" s="937" t="str">
        <f t="shared" si="5"/>
        <v>OK</v>
      </c>
      <c r="Q73" s="937" t="str">
        <f t="shared" si="6"/>
        <v>OK</v>
      </c>
      <c r="R73" s="2193" t="str">
        <f t="shared" si="7"/>
        <v xml:space="preserve"> </v>
      </c>
    </row>
    <row r="74" spans="1:18" ht="12" customHeight="1" x14ac:dyDescent="0.25">
      <c r="A74" s="1029" t="str">
        <f>'t1'!A74</f>
        <v>Dir. Prof. San. Riabilitat. T.det.art.15-septies dlgs 502/92</v>
      </c>
      <c r="B74" s="1030" t="str">
        <f>'t1'!B74</f>
        <v>SD048C</v>
      </c>
      <c r="C74" s="2202"/>
      <c r="D74" s="2203"/>
      <c r="E74" s="2203"/>
      <c r="F74" s="2203"/>
      <c r="G74" s="2203"/>
      <c r="H74" s="2203"/>
      <c r="I74" s="2203"/>
      <c r="J74" s="1226">
        <f t="shared" si="4"/>
        <v>0</v>
      </c>
      <c r="K74" s="937">
        <f>'t1'!M74</f>
        <v>0</v>
      </c>
      <c r="L74" s="1561" t="s">
        <v>345</v>
      </c>
      <c r="N74" s="937" t="s">
        <v>2786</v>
      </c>
      <c r="O74" s="937" t="s">
        <v>3180</v>
      </c>
      <c r="P74" s="937" t="str">
        <f t="shared" si="5"/>
        <v>OK</v>
      </c>
      <c r="Q74" s="937" t="str">
        <f t="shared" si="6"/>
        <v>OK</v>
      </c>
      <c r="R74" s="2193" t="str">
        <f t="shared" si="7"/>
        <v xml:space="preserve"> </v>
      </c>
    </row>
    <row r="75" spans="1:18" ht="12" customHeight="1" x14ac:dyDescent="0.25">
      <c r="A75" s="1029" t="str">
        <f>'t1'!A75</f>
        <v>Dirigente prof. Tecnico sanitarie (inc. Strut. Compl.)</v>
      </c>
      <c r="B75" s="1030" t="str">
        <f>'t1'!B75</f>
        <v>SD0CO3</v>
      </c>
      <c r="C75" s="2202"/>
      <c r="D75" s="2203"/>
      <c r="E75" s="2203"/>
      <c r="F75" s="2203"/>
      <c r="G75" s="2203"/>
      <c r="H75" s="2203"/>
      <c r="I75" s="2203"/>
      <c r="J75" s="1226">
        <f t="shared" si="4"/>
        <v>0</v>
      </c>
      <c r="K75" s="937">
        <f>'t1'!M75</f>
        <v>0</v>
      </c>
      <c r="L75" s="1561" t="s">
        <v>345</v>
      </c>
      <c r="N75" s="937" t="s">
        <v>2786</v>
      </c>
      <c r="O75" s="937" t="s">
        <v>3180</v>
      </c>
      <c r="P75" s="937" t="str">
        <f t="shared" si="5"/>
        <v>OK</v>
      </c>
      <c r="Q75" s="937" t="str">
        <f t="shared" si="6"/>
        <v>OK</v>
      </c>
      <c r="R75" s="2193" t="str">
        <f t="shared" si="7"/>
        <v xml:space="preserve"> </v>
      </c>
    </row>
    <row r="76" spans="1:18" ht="12" customHeight="1" x14ac:dyDescent="0.25">
      <c r="A76" s="1029" t="str">
        <f>'t1'!A76</f>
        <v>Dirigente prof. Tecnico sanitarie (inc. Strut. Sempl.)</v>
      </c>
      <c r="B76" s="1030" t="str">
        <f>'t1'!B76</f>
        <v>SD0SE3</v>
      </c>
      <c r="C76" s="2202"/>
      <c r="D76" s="2203"/>
      <c r="E76" s="2203"/>
      <c r="F76" s="2203"/>
      <c r="G76" s="2203"/>
      <c r="H76" s="2203"/>
      <c r="I76" s="2203"/>
      <c r="J76" s="1226">
        <f t="shared" si="4"/>
        <v>0</v>
      </c>
      <c r="K76" s="937">
        <f>'t1'!M76</f>
        <v>0</v>
      </c>
      <c r="L76" s="1561" t="s">
        <v>345</v>
      </c>
      <c r="N76" s="937" t="s">
        <v>2786</v>
      </c>
      <c r="O76" s="937" t="s">
        <v>3180</v>
      </c>
      <c r="P76" s="937" t="str">
        <f t="shared" si="5"/>
        <v>OK</v>
      </c>
      <c r="Q76" s="937" t="str">
        <f t="shared" si="6"/>
        <v>OK</v>
      </c>
      <c r="R76" s="2193" t="str">
        <f t="shared" si="7"/>
        <v xml:space="preserve"> </v>
      </c>
    </row>
    <row r="77" spans="1:18" ht="12" customHeight="1" x14ac:dyDescent="0.25">
      <c r="A77" s="1029" t="str">
        <f>'t1'!A77</f>
        <v>Dirigente prof. Tecnico sanitarie (altri inc. Prof.li)</v>
      </c>
      <c r="B77" s="1030" t="str">
        <f>'t1'!B77</f>
        <v>SD0AI3</v>
      </c>
      <c r="C77" s="2202"/>
      <c r="D77" s="2203"/>
      <c r="E77" s="2203"/>
      <c r="F77" s="2203"/>
      <c r="G77" s="2203"/>
      <c r="H77" s="2203"/>
      <c r="I77" s="2203"/>
      <c r="J77" s="1226">
        <f t="shared" si="4"/>
        <v>0</v>
      </c>
      <c r="K77" s="937">
        <f>'t1'!M77</f>
        <v>0</v>
      </c>
      <c r="L77" s="1561" t="s">
        <v>345</v>
      </c>
      <c r="N77" s="937" t="s">
        <v>2786</v>
      </c>
      <c r="O77" s="937" t="s">
        <v>3180</v>
      </c>
      <c r="P77" s="937" t="str">
        <f t="shared" si="5"/>
        <v>OK</v>
      </c>
      <c r="Q77" s="937" t="str">
        <f t="shared" si="6"/>
        <v>OK</v>
      </c>
      <c r="R77" s="2193" t="str">
        <f t="shared" si="7"/>
        <v xml:space="preserve"> </v>
      </c>
    </row>
    <row r="78" spans="1:18" ht="12" customHeight="1" x14ac:dyDescent="0.25">
      <c r="A78" s="1029" t="str">
        <f>'t1'!A78</f>
        <v>Dir. Prof.tecnico sanitarie t.det.art.15-septies dlgs 502/92</v>
      </c>
      <c r="B78" s="1030" t="str">
        <f>'t1'!B78</f>
        <v>SD048D</v>
      </c>
      <c r="C78" s="2202"/>
      <c r="D78" s="2203"/>
      <c r="E78" s="2203"/>
      <c r="F78" s="2203"/>
      <c r="G78" s="2203"/>
      <c r="H78" s="2203"/>
      <c r="I78" s="2203"/>
      <c r="J78" s="1226">
        <f t="shared" si="4"/>
        <v>0</v>
      </c>
      <c r="K78" s="937">
        <f>'t1'!M78</f>
        <v>0</v>
      </c>
      <c r="L78" s="1561" t="s">
        <v>345</v>
      </c>
      <c r="N78" s="937" t="s">
        <v>2786</v>
      </c>
      <c r="O78" s="937" t="s">
        <v>3180</v>
      </c>
      <c r="P78" s="937" t="str">
        <f t="shared" si="5"/>
        <v>OK</v>
      </c>
      <c r="Q78" s="937" t="str">
        <f t="shared" si="6"/>
        <v>OK</v>
      </c>
      <c r="R78" s="2193" t="str">
        <f t="shared" si="7"/>
        <v xml:space="preserve"> </v>
      </c>
    </row>
    <row r="79" spans="1:18" ht="12" customHeight="1" x14ac:dyDescent="0.25">
      <c r="A79" s="1029" t="str">
        <f>'t1'!A79</f>
        <v>Dirigente prof.tecniche della prevenzione (inc.strut.compl.)</v>
      </c>
      <c r="B79" s="1030" t="str">
        <f>'t1'!B79</f>
        <v>SD0CO4</v>
      </c>
      <c r="C79" s="2202"/>
      <c r="D79" s="2203"/>
      <c r="E79" s="2203"/>
      <c r="F79" s="2203"/>
      <c r="G79" s="2203"/>
      <c r="H79" s="2203"/>
      <c r="I79" s="2203"/>
      <c r="J79" s="1226">
        <f t="shared" si="4"/>
        <v>0</v>
      </c>
      <c r="K79" s="937">
        <f>'t1'!M79</f>
        <v>0</v>
      </c>
      <c r="L79" s="1561" t="s">
        <v>345</v>
      </c>
      <c r="N79" s="937" t="s">
        <v>2786</v>
      </c>
      <c r="O79" s="937" t="s">
        <v>3180</v>
      </c>
      <c r="P79" s="937" t="str">
        <f t="shared" si="5"/>
        <v>OK</v>
      </c>
      <c r="Q79" s="937" t="str">
        <f t="shared" si="6"/>
        <v>OK</v>
      </c>
      <c r="R79" s="2193" t="str">
        <f t="shared" si="7"/>
        <v xml:space="preserve"> </v>
      </c>
    </row>
    <row r="80" spans="1:18" ht="12" customHeight="1" x14ac:dyDescent="0.25">
      <c r="A80" s="1029" t="str">
        <f>'t1'!A80</f>
        <v>Dirigente prof.tecniche della prevenzione (inc.strut.sempl.)</v>
      </c>
      <c r="B80" s="1030" t="str">
        <f>'t1'!B80</f>
        <v>SD0SE4</v>
      </c>
      <c r="C80" s="2202"/>
      <c r="D80" s="2203"/>
      <c r="E80" s="2203"/>
      <c r="F80" s="2203"/>
      <c r="G80" s="2203"/>
      <c r="H80" s="2203"/>
      <c r="I80" s="2203"/>
      <c r="J80" s="1226">
        <f t="shared" si="4"/>
        <v>0</v>
      </c>
      <c r="K80" s="937">
        <f>'t1'!M80</f>
        <v>0</v>
      </c>
      <c r="L80" s="1561" t="s">
        <v>345</v>
      </c>
      <c r="N80" s="937" t="s">
        <v>2786</v>
      </c>
      <c r="O80" s="937" t="s">
        <v>3180</v>
      </c>
      <c r="P80" s="937" t="str">
        <f t="shared" si="5"/>
        <v>OK</v>
      </c>
      <c r="Q80" s="937" t="str">
        <f t="shared" si="6"/>
        <v>OK</v>
      </c>
      <c r="R80" s="2193" t="str">
        <f t="shared" si="7"/>
        <v xml:space="preserve"> </v>
      </c>
    </row>
    <row r="81" spans="1:18" ht="12" customHeight="1" x14ac:dyDescent="0.25">
      <c r="A81" s="1029" t="str">
        <f>'t1'!A81</f>
        <v>Dirigente prof.tecniche della prevenzione(altri inc.prof.li)</v>
      </c>
      <c r="B81" s="1030" t="str">
        <f>'t1'!B81</f>
        <v>SD0AI4</v>
      </c>
      <c r="C81" s="2202"/>
      <c r="D81" s="2203"/>
      <c r="E81" s="2203"/>
      <c r="F81" s="2203"/>
      <c r="G81" s="2203"/>
      <c r="H81" s="2203"/>
      <c r="I81" s="2203"/>
      <c r="J81" s="1226">
        <f t="shared" si="4"/>
        <v>0</v>
      </c>
      <c r="K81" s="937">
        <f>'t1'!M81</f>
        <v>0</v>
      </c>
      <c r="L81" s="1561" t="s">
        <v>345</v>
      </c>
      <c r="N81" s="937" t="s">
        <v>2786</v>
      </c>
      <c r="O81" s="937" t="s">
        <v>3180</v>
      </c>
      <c r="P81" s="937" t="str">
        <f t="shared" si="5"/>
        <v>OK</v>
      </c>
      <c r="Q81" s="937" t="str">
        <f t="shared" si="6"/>
        <v>OK</v>
      </c>
      <c r="R81" s="2193" t="str">
        <f t="shared" si="7"/>
        <v xml:space="preserve"> </v>
      </c>
    </row>
    <row r="82" spans="1:18" ht="12" customHeight="1" x14ac:dyDescent="0.25">
      <c r="A82" s="1029" t="str">
        <f>'t1'!A82</f>
        <v>Dir. Prof.tecniche prevenz. T.det.art.15-septies dlgs 502/92</v>
      </c>
      <c r="B82" s="1030" t="str">
        <f>'t1'!B82</f>
        <v>SD048E</v>
      </c>
      <c r="C82" s="2202"/>
      <c r="D82" s="2203"/>
      <c r="E82" s="2203"/>
      <c r="F82" s="2203"/>
      <c r="G82" s="2203"/>
      <c r="H82" s="2203"/>
      <c r="I82" s="2203"/>
      <c r="J82" s="1226">
        <f t="shared" si="4"/>
        <v>0</v>
      </c>
      <c r="K82" s="937">
        <f>'t1'!M82</f>
        <v>0</v>
      </c>
      <c r="L82" s="1561" t="s">
        <v>345</v>
      </c>
      <c r="N82" s="937" t="s">
        <v>2786</v>
      </c>
      <c r="O82" s="937" t="s">
        <v>3180</v>
      </c>
      <c r="P82" s="937" t="str">
        <f t="shared" si="5"/>
        <v>OK</v>
      </c>
      <c r="Q82" s="937" t="str">
        <f t="shared" si="6"/>
        <v>OK</v>
      </c>
      <c r="R82" s="2193" t="str">
        <f t="shared" si="7"/>
        <v xml:space="preserve"> </v>
      </c>
    </row>
    <row r="83" spans="1:18" ht="12" customHeight="1" x14ac:dyDescent="0.25">
      <c r="A83" s="1029" t="str">
        <f>'t1'!A83</f>
        <v>Coll.re prof.le sanitario - pers. Infer. Senior - ds</v>
      </c>
      <c r="B83" s="1030" t="str">
        <f>'t1'!B83</f>
        <v>S18863</v>
      </c>
      <c r="C83" s="2202">
        <v>228</v>
      </c>
      <c r="D83" s="2203">
        <v>472792</v>
      </c>
      <c r="E83" s="2203">
        <v>5330</v>
      </c>
      <c r="F83" s="2203">
        <v>104129</v>
      </c>
      <c r="G83" s="2203">
        <v>53596</v>
      </c>
      <c r="H83" s="2203"/>
      <c r="I83" s="2203">
        <v>0</v>
      </c>
      <c r="J83" s="1226">
        <f t="shared" si="4"/>
        <v>635847</v>
      </c>
      <c r="K83" s="937">
        <f>'t1'!M83</f>
        <v>1</v>
      </c>
      <c r="L83" s="1561" t="s">
        <v>450</v>
      </c>
      <c r="N83" s="937" t="s">
        <v>2786</v>
      </c>
      <c r="O83" s="937" t="s">
        <v>2786</v>
      </c>
      <c r="P83" s="937" t="str">
        <f t="shared" si="5"/>
        <v>ok</v>
      </c>
      <c r="Q83" s="937" t="str">
        <f t="shared" si="6"/>
        <v>ok</v>
      </c>
      <c r="R83" s="2193" t="str">
        <f t="shared" si="7"/>
        <v xml:space="preserve"> </v>
      </c>
    </row>
    <row r="84" spans="1:18" ht="12" customHeight="1" x14ac:dyDescent="0.25">
      <c r="A84" s="1029" t="str">
        <f>'t1'!A84</f>
        <v>Coll.re prof.le sanitario - pers. Infer. - D</v>
      </c>
      <c r="B84" s="1030" t="str">
        <f>'t1'!B84</f>
        <v>S16020</v>
      </c>
      <c r="C84" s="2202">
        <v>4750.83</v>
      </c>
      <c r="D84" s="2203">
        <v>9141151</v>
      </c>
      <c r="E84" s="2203">
        <v>31533</v>
      </c>
      <c r="F84" s="2203">
        <v>1177010</v>
      </c>
      <c r="G84" s="2203">
        <v>870389</v>
      </c>
      <c r="H84" s="2203"/>
      <c r="I84" s="2203">
        <v>1436</v>
      </c>
      <c r="J84" s="1226">
        <f t="shared" si="4"/>
        <v>11218647</v>
      </c>
      <c r="K84" s="937">
        <f>'t1'!M84</f>
        <v>1</v>
      </c>
      <c r="L84" s="1561" t="s">
        <v>450</v>
      </c>
      <c r="N84" s="937" t="s">
        <v>2786</v>
      </c>
      <c r="O84" s="937" t="s">
        <v>2786</v>
      </c>
      <c r="P84" s="937" t="str">
        <f t="shared" si="5"/>
        <v>ok</v>
      </c>
      <c r="Q84" s="937" t="str">
        <f t="shared" si="6"/>
        <v>ok</v>
      </c>
      <c r="R84" s="2193" t="str">
        <f t="shared" si="7"/>
        <v xml:space="preserve"> </v>
      </c>
    </row>
    <row r="85" spans="1:18" ht="12" customHeight="1" x14ac:dyDescent="0.25">
      <c r="A85" s="1029" t="str">
        <f>'t1'!A85</f>
        <v>Oper.re prof.le sanitario pers. Inferm. - C</v>
      </c>
      <c r="B85" s="1030" t="str">
        <f>'t1'!B85</f>
        <v>S14056</v>
      </c>
      <c r="C85" s="2202"/>
      <c r="D85" s="2203"/>
      <c r="E85" s="2203"/>
      <c r="F85" s="2203"/>
      <c r="G85" s="2203"/>
      <c r="H85" s="2203"/>
      <c r="I85" s="2203"/>
      <c r="J85" s="1226">
        <f t="shared" si="4"/>
        <v>0</v>
      </c>
      <c r="K85" s="937">
        <f>'t1'!M85</f>
        <v>0</v>
      </c>
      <c r="L85" s="1561" t="s">
        <v>450</v>
      </c>
      <c r="N85" s="937" t="s">
        <v>2786</v>
      </c>
      <c r="O85" s="937" t="s">
        <v>2786</v>
      </c>
      <c r="P85" s="937" t="str">
        <f t="shared" si="5"/>
        <v>OK</v>
      </c>
      <c r="Q85" s="937" t="str">
        <f t="shared" si="6"/>
        <v>OK</v>
      </c>
      <c r="R85" s="2193" t="str">
        <f t="shared" si="7"/>
        <v xml:space="preserve"> </v>
      </c>
    </row>
    <row r="86" spans="1:18" ht="12" customHeight="1" x14ac:dyDescent="0.25">
      <c r="A86" s="1029" t="str">
        <f>'t1'!A86</f>
        <v>Oper.re prof.le di ii cat.pers. Inferm.  Senior-C</v>
      </c>
      <c r="B86" s="1030" t="str">
        <f>'t1'!B86</f>
        <v>S14S52</v>
      </c>
      <c r="C86" s="2202">
        <v>19.97</v>
      </c>
      <c r="D86" s="2203">
        <v>35359</v>
      </c>
      <c r="E86" s="2203">
        <v>1622</v>
      </c>
      <c r="F86" s="2203">
        <v>7513</v>
      </c>
      <c r="G86" s="2203">
        <v>3614</v>
      </c>
      <c r="H86" s="2203"/>
      <c r="I86" s="2203">
        <v>0</v>
      </c>
      <c r="J86" s="1226">
        <f t="shared" si="4"/>
        <v>48108</v>
      </c>
      <c r="K86" s="937">
        <f>'t1'!M86</f>
        <v>1</v>
      </c>
      <c r="L86" s="1561" t="s">
        <v>450</v>
      </c>
      <c r="N86" s="937" t="s">
        <v>2786</v>
      </c>
      <c r="O86" s="937" t="s">
        <v>2786</v>
      </c>
      <c r="P86" s="937" t="str">
        <f t="shared" si="5"/>
        <v>ok</v>
      </c>
      <c r="Q86" s="937" t="str">
        <f t="shared" si="6"/>
        <v>ok</v>
      </c>
      <c r="R86" s="2193" t="str">
        <f t="shared" si="7"/>
        <v xml:space="preserve"> </v>
      </c>
    </row>
    <row r="87" spans="1:18" ht="12" customHeight="1" x14ac:dyDescent="0.25">
      <c r="A87" s="1029" t="str">
        <f>'t1'!A87</f>
        <v>Oper.re prof.le di ii cat.pers. Inferm. Bs</v>
      </c>
      <c r="B87" s="1030" t="str">
        <f>'t1'!B87</f>
        <v>S13052</v>
      </c>
      <c r="C87" s="2202"/>
      <c r="D87" s="2203"/>
      <c r="E87" s="2203"/>
      <c r="F87" s="2203"/>
      <c r="G87" s="2203"/>
      <c r="H87" s="2203"/>
      <c r="I87" s="2203"/>
      <c r="J87" s="1226">
        <f t="shared" si="4"/>
        <v>0</v>
      </c>
      <c r="K87" s="937">
        <f>'t1'!M87</f>
        <v>0</v>
      </c>
      <c r="L87" s="1561" t="s">
        <v>450</v>
      </c>
      <c r="N87" s="937" t="s">
        <v>2786</v>
      </c>
      <c r="O87" s="937" t="s">
        <v>2786</v>
      </c>
      <c r="P87" s="937" t="str">
        <f t="shared" si="5"/>
        <v>OK</v>
      </c>
      <c r="Q87" s="937" t="str">
        <f t="shared" si="6"/>
        <v>OK</v>
      </c>
      <c r="R87" s="2193" t="str">
        <f t="shared" si="7"/>
        <v xml:space="preserve"> </v>
      </c>
    </row>
    <row r="88" spans="1:18" ht="12" customHeight="1" x14ac:dyDescent="0.25">
      <c r="A88" s="1029" t="str">
        <f>'t1'!A88</f>
        <v>Coll.re prof.le sanitario - pers. Tec. Senior - DS</v>
      </c>
      <c r="B88" s="1030" t="str">
        <f>'t1'!B88</f>
        <v>S18864</v>
      </c>
      <c r="C88" s="2202">
        <v>96</v>
      </c>
      <c r="D88" s="2203">
        <v>199070</v>
      </c>
      <c r="E88" s="2203">
        <v>1828</v>
      </c>
      <c r="F88" s="2203">
        <v>45378</v>
      </c>
      <c r="G88" s="2203">
        <v>22056</v>
      </c>
      <c r="H88" s="2203"/>
      <c r="I88" s="2203">
        <v>0</v>
      </c>
      <c r="J88" s="1226">
        <f t="shared" si="4"/>
        <v>268332</v>
      </c>
      <c r="K88" s="937">
        <f>'t1'!M88</f>
        <v>1</v>
      </c>
      <c r="L88" s="1561" t="s">
        <v>450</v>
      </c>
      <c r="N88" s="937" t="s">
        <v>2786</v>
      </c>
      <c r="O88" s="937" t="s">
        <v>2786</v>
      </c>
      <c r="P88" s="937" t="str">
        <f t="shared" si="5"/>
        <v>ok</v>
      </c>
      <c r="Q88" s="937" t="str">
        <f t="shared" si="6"/>
        <v>ok</v>
      </c>
      <c r="R88" s="2193" t="str">
        <f t="shared" si="7"/>
        <v xml:space="preserve"> </v>
      </c>
    </row>
    <row r="89" spans="1:18" ht="12" customHeight="1" x14ac:dyDescent="0.25">
      <c r="A89" s="1029" t="str">
        <f>'t1'!A89</f>
        <v>Coll.re prof.le sanitario - pers. Tec.- D</v>
      </c>
      <c r="B89" s="1030" t="str">
        <f>'t1'!B89</f>
        <v>S16021</v>
      </c>
      <c r="C89" s="2202">
        <v>1827.89</v>
      </c>
      <c r="D89" s="2203">
        <v>3533378</v>
      </c>
      <c r="E89" s="2203">
        <v>14657</v>
      </c>
      <c r="F89" s="2203">
        <v>572645</v>
      </c>
      <c r="G89" s="2203">
        <v>348688</v>
      </c>
      <c r="H89" s="2203"/>
      <c r="I89" s="2203">
        <v>26</v>
      </c>
      <c r="J89" s="1226">
        <f t="shared" si="4"/>
        <v>4469342</v>
      </c>
      <c r="K89" s="937">
        <f>'t1'!M89</f>
        <v>1</v>
      </c>
      <c r="L89" s="1561" t="s">
        <v>450</v>
      </c>
      <c r="N89" s="937" t="s">
        <v>2786</v>
      </c>
      <c r="O89" s="937" t="s">
        <v>2786</v>
      </c>
      <c r="P89" s="937" t="str">
        <f t="shared" si="5"/>
        <v>ok</v>
      </c>
      <c r="Q89" s="937" t="str">
        <f t="shared" si="6"/>
        <v>ok</v>
      </c>
      <c r="R89" s="2193" t="str">
        <f t="shared" si="7"/>
        <v xml:space="preserve"> </v>
      </c>
    </row>
    <row r="90" spans="1:18" ht="12" customHeight="1" x14ac:dyDescent="0.25">
      <c r="A90" s="1029" t="str">
        <f>'t1'!A90</f>
        <v>Oper.re prof.le sanitario - pers. Tec.- C</v>
      </c>
      <c r="B90" s="1030" t="str">
        <f>'t1'!B90</f>
        <v>S14054</v>
      </c>
      <c r="C90" s="2202"/>
      <c r="D90" s="2203"/>
      <c r="E90" s="2203"/>
      <c r="F90" s="2203"/>
      <c r="G90" s="2203"/>
      <c r="H90" s="2203"/>
      <c r="I90" s="2203"/>
      <c r="J90" s="1226">
        <f t="shared" si="4"/>
        <v>0</v>
      </c>
      <c r="K90" s="937">
        <f>'t1'!M90</f>
        <v>0</v>
      </c>
      <c r="L90" s="1561" t="s">
        <v>450</v>
      </c>
      <c r="N90" s="937" t="s">
        <v>2786</v>
      </c>
      <c r="O90" s="937" t="s">
        <v>2786</v>
      </c>
      <c r="P90" s="937" t="str">
        <f t="shared" si="5"/>
        <v>OK</v>
      </c>
      <c r="Q90" s="937" t="str">
        <f t="shared" si="6"/>
        <v>OK</v>
      </c>
      <c r="R90" s="2193" t="str">
        <f t="shared" si="7"/>
        <v xml:space="preserve"> </v>
      </c>
    </row>
    <row r="91" spans="1:18" ht="12" customHeight="1" x14ac:dyDescent="0.25">
      <c r="A91" s="1029" t="str">
        <f>'t1'!A91</f>
        <v>Coll.re prof.le sanitario - tecn. Della prev. Senior - DS</v>
      </c>
      <c r="B91" s="1030" t="str">
        <f>'t1'!B91</f>
        <v>S18865</v>
      </c>
      <c r="C91" s="2202"/>
      <c r="D91" s="2203"/>
      <c r="E91" s="2203"/>
      <c r="F91" s="2203"/>
      <c r="G91" s="2203"/>
      <c r="H91" s="2203"/>
      <c r="I91" s="2203"/>
      <c r="J91" s="1226">
        <f t="shared" si="4"/>
        <v>0</v>
      </c>
      <c r="K91" s="937">
        <f>'t1'!M91</f>
        <v>0</v>
      </c>
      <c r="L91" s="1561" t="s">
        <v>450</v>
      </c>
      <c r="N91" s="937" t="s">
        <v>2786</v>
      </c>
      <c r="O91" s="937" t="s">
        <v>2786</v>
      </c>
      <c r="P91" s="937" t="str">
        <f t="shared" si="5"/>
        <v>OK</v>
      </c>
      <c r="Q91" s="937" t="str">
        <f t="shared" si="6"/>
        <v>OK</v>
      </c>
      <c r="R91" s="2193" t="str">
        <f t="shared" si="7"/>
        <v xml:space="preserve"> </v>
      </c>
    </row>
    <row r="92" spans="1:18" ht="12" customHeight="1" x14ac:dyDescent="0.25">
      <c r="A92" s="1029" t="str">
        <f>'t1'!A92</f>
        <v>Coll.re prof.le sanitario - tecn. Della prev. - D</v>
      </c>
      <c r="B92" s="1030" t="str">
        <f>'t1'!B92</f>
        <v>S16022</v>
      </c>
      <c r="C92" s="2202">
        <v>24</v>
      </c>
      <c r="D92" s="2203">
        <v>46149</v>
      </c>
      <c r="E92" s="2203">
        <v>184</v>
      </c>
      <c r="F92" s="2203">
        <v>6531</v>
      </c>
      <c r="G92" s="2203">
        <v>4898</v>
      </c>
      <c r="H92" s="2203"/>
      <c r="I92" s="2203">
        <v>0</v>
      </c>
      <c r="J92" s="1226">
        <f t="shared" si="4"/>
        <v>57762</v>
      </c>
      <c r="K92" s="937">
        <f>'t1'!M92</f>
        <v>1</v>
      </c>
      <c r="L92" s="1561" t="s">
        <v>450</v>
      </c>
      <c r="N92" s="937" t="s">
        <v>2786</v>
      </c>
      <c r="O92" s="937" t="s">
        <v>2786</v>
      </c>
      <c r="P92" s="937" t="str">
        <f t="shared" si="5"/>
        <v>ok</v>
      </c>
      <c r="Q92" s="937" t="str">
        <f t="shared" si="6"/>
        <v>ok</v>
      </c>
      <c r="R92" s="2193" t="str">
        <f t="shared" si="7"/>
        <v xml:space="preserve"> </v>
      </c>
    </row>
    <row r="93" spans="1:18" ht="12" customHeight="1" x14ac:dyDescent="0.25">
      <c r="A93" s="1029" t="str">
        <f>'t1'!A93</f>
        <v>Oper.re prof.le sanitario - tecn. Della prev. - C</v>
      </c>
      <c r="B93" s="1030" t="str">
        <f>'t1'!B93</f>
        <v>S14055</v>
      </c>
      <c r="C93" s="2202"/>
      <c r="D93" s="2203"/>
      <c r="E93" s="2203"/>
      <c r="F93" s="2203"/>
      <c r="G93" s="2203"/>
      <c r="H93" s="2203"/>
      <c r="I93" s="2203"/>
      <c r="J93" s="1226">
        <f t="shared" si="4"/>
        <v>0</v>
      </c>
      <c r="K93" s="937">
        <f>'t1'!M93</f>
        <v>0</v>
      </c>
      <c r="L93" s="1561" t="s">
        <v>450</v>
      </c>
      <c r="N93" s="937" t="s">
        <v>2786</v>
      </c>
      <c r="O93" s="937" t="s">
        <v>2786</v>
      </c>
      <c r="P93" s="937" t="str">
        <f t="shared" si="5"/>
        <v>OK</v>
      </c>
      <c r="Q93" s="937" t="str">
        <f t="shared" si="6"/>
        <v>OK</v>
      </c>
      <c r="R93" s="2193" t="str">
        <f t="shared" si="7"/>
        <v xml:space="preserve"> </v>
      </c>
    </row>
    <row r="94" spans="1:18" ht="12" customHeight="1" x14ac:dyDescent="0.25">
      <c r="A94" s="1029" t="str">
        <f>'t1'!A94</f>
        <v>Coll.re prof.le sanitario - pers. Della riabil. Senior - DS</v>
      </c>
      <c r="B94" s="1030" t="str">
        <f>'t1'!B94</f>
        <v>S18866</v>
      </c>
      <c r="C94" s="2202"/>
      <c r="D94" s="2203"/>
      <c r="E94" s="2203"/>
      <c r="F94" s="2203"/>
      <c r="G94" s="2203"/>
      <c r="H94" s="2203"/>
      <c r="I94" s="2203"/>
      <c r="J94" s="1226">
        <f t="shared" si="4"/>
        <v>0</v>
      </c>
      <c r="K94" s="937">
        <f>'t1'!M94</f>
        <v>0</v>
      </c>
      <c r="L94" s="1561" t="s">
        <v>450</v>
      </c>
      <c r="N94" s="937" t="s">
        <v>2786</v>
      </c>
      <c r="O94" s="937" t="s">
        <v>2786</v>
      </c>
      <c r="P94" s="937" t="str">
        <f t="shared" si="5"/>
        <v>OK</v>
      </c>
      <c r="Q94" s="937" t="str">
        <f t="shared" si="6"/>
        <v>OK</v>
      </c>
      <c r="R94" s="2193" t="str">
        <f t="shared" si="7"/>
        <v xml:space="preserve"> </v>
      </c>
    </row>
    <row r="95" spans="1:18" ht="12" customHeight="1" x14ac:dyDescent="0.25">
      <c r="A95" s="1029" t="str">
        <f>'t1'!A95</f>
        <v>Coll.re prof.le sanitario - pers. Della riabil. - D</v>
      </c>
      <c r="B95" s="1030" t="str">
        <f>'t1'!B95</f>
        <v>S16019</v>
      </c>
      <c r="C95" s="2202">
        <v>165.57</v>
      </c>
      <c r="D95" s="2203">
        <v>318372</v>
      </c>
      <c r="E95" s="2203">
        <v>441</v>
      </c>
      <c r="F95" s="2203">
        <v>42443</v>
      </c>
      <c r="G95" s="2203">
        <v>30641</v>
      </c>
      <c r="H95" s="2203"/>
      <c r="I95" s="2203"/>
      <c r="J95" s="1226">
        <f t="shared" si="4"/>
        <v>391897</v>
      </c>
      <c r="K95" s="937">
        <f>'t1'!M95</f>
        <v>1</v>
      </c>
      <c r="L95" s="1561" t="s">
        <v>450</v>
      </c>
      <c r="N95" s="937" t="s">
        <v>2786</v>
      </c>
      <c r="O95" s="937" t="s">
        <v>2786</v>
      </c>
      <c r="P95" s="937" t="str">
        <f t="shared" si="5"/>
        <v>ok</v>
      </c>
      <c r="Q95" s="937" t="str">
        <f t="shared" si="6"/>
        <v>ok</v>
      </c>
      <c r="R95" s="2193" t="str">
        <f t="shared" si="7"/>
        <v xml:space="preserve"> </v>
      </c>
    </row>
    <row r="96" spans="1:18" ht="12" customHeight="1" x14ac:dyDescent="0.25">
      <c r="A96" s="1029" t="str">
        <f>'t1'!A96</f>
        <v>Oper.re prof.le di ii cat. Con funz. Di riabil. Senior - C</v>
      </c>
      <c r="B96" s="1030" t="str">
        <f>'t1'!B96</f>
        <v>S14S51</v>
      </c>
      <c r="C96" s="2202"/>
      <c r="D96" s="2203"/>
      <c r="E96" s="2203"/>
      <c r="F96" s="2203"/>
      <c r="G96" s="2203"/>
      <c r="H96" s="2203"/>
      <c r="I96" s="2203"/>
      <c r="J96" s="1226">
        <f t="shared" si="4"/>
        <v>0</v>
      </c>
      <c r="K96" s="937">
        <f>'t1'!M96</f>
        <v>0</v>
      </c>
      <c r="L96" s="1561" t="s">
        <v>450</v>
      </c>
      <c r="N96" s="937" t="s">
        <v>2786</v>
      </c>
      <c r="O96" s="937" t="s">
        <v>2786</v>
      </c>
      <c r="P96" s="937" t="str">
        <f t="shared" si="5"/>
        <v>OK</v>
      </c>
      <c r="Q96" s="937" t="str">
        <f t="shared" si="6"/>
        <v>OK</v>
      </c>
      <c r="R96" s="2193" t="str">
        <f t="shared" si="7"/>
        <v xml:space="preserve"> </v>
      </c>
    </row>
    <row r="97" spans="1:18" ht="12" customHeight="1" x14ac:dyDescent="0.25">
      <c r="A97" s="1029" t="str">
        <f>'t1'!A97</f>
        <v>Oper.re prof.le sanitario - pers. Della riabil. - C</v>
      </c>
      <c r="B97" s="1030" t="str">
        <f>'t1'!B97</f>
        <v>S14053</v>
      </c>
      <c r="C97" s="2202"/>
      <c r="D97" s="2203"/>
      <c r="E97" s="2203"/>
      <c r="F97" s="2203"/>
      <c r="G97" s="2203"/>
      <c r="H97" s="2203"/>
      <c r="I97" s="2203"/>
      <c r="J97" s="1226">
        <f t="shared" si="4"/>
        <v>0</v>
      </c>
      <c r="K97" s="937">
        <f>'t1'!M97</f>
        <v>0</v>
      </c>
      <c r="L97" s="1561" t="s">
        <v>450</v>
      </c>
      <c r="N97" s="937" t="s">
        <v>2786</v>
      </c>
      <c r="O97" s="937" t="s">
        <v>2786</v>
      </c>
      <c r="P97" s="937" t="str">
        <f t="shared" si="5"/>
        <v>OK</v>
      </c>
      <c r="Q97" s="937" t="str">
        <f t="shared" si="6"/>
        <v>OK</v>
      </c>
      <c r="R97" s="2193" t="str">
        <f t="shared" si="7"/>
        <v xml:space="preserve"> </v>
      </c>
    </row>
    <row r="98" spans="1:18" ht="12" customHeight="1" x14ac:dyDescent="0.25">
      <c r="A98" s="1029" t="str">
        <f>'t1'!A98</f>
        <v>Oper.re prof.le di II cat. Con funz. Di riabil. - BS</v>
      </c>
      <c r="B98" s="1030" t="str">
        <f>'t1'!B98</f>
        <v>S13051</v>
      </c>
      <c r="C98" s="2202"/>
      <c r="D98" s="2203"/>
      <c r="E98" s="2203"/>
      <c r="F98" s="2203"/>
      <c r="G98" s="2203"/>
      <c r="H98" s="2203"/>
      <c r="I98" s="2203"/>
      <c r="J98" s="1226">
        <f t="shared" si="4"/>
        <v>0</v>
      </c>
      <c r="K98" s="937">
        <f>'t1'!M98</f>
        <v>0</v>
      </c>
      <c r="L98" s="1561" t="s">
        <v>450</v>
      </c>
      <c r="N98" s="937" t="s">
        <v>2786</v>
      </c>
      <c r="O98" s="937" t="s">
        <v>2786</v>
      </c>
      <c r="P98" s="937" t="str">
        <f t="shared" si="5"/>
        <v>OK</v>
      </c>
      <c r="Q98" s="937" t="str">
        <f t="shared" si="6"/>
        <v>OK</v>
      </c>
      <c r="R98" s="2193" t="str">
        <f t="shared" si="7"/>
        <v xml:space="preserve"> </v>
      </c>
    </row>
    <row r="99" spans="1:18" ht="12" customHeight="1" x14ac:dyDescent="0.25">
      <c r="A99" s="1029" t="str">
        <f>'t1'!A99</f>
        <v>Profilo atipico ruolo sanitario</v>
      </c>
      <c r="B99" s="1030" t="str">
        <f>'t1'!B99</f>
        <v>S00062</v>
      </c>
      <c r="C99" s="2202"/>
      <c r="D99" s="2203"/>
      <c r="E99" s="2203"/>
      <c r="F99" s="2203"/>
      <c r="G99" s="2203"/>
      <c r="H99" s="2203"/>
      <c r="I99" s="2203"/>
      <c r="J99" s="1226">
        <f t="shared" si="4"/>
        <v>0</v>
      </c>
      <c r="K99" s="937">
        <f>'t1'!M99</f>
        <v>0</v>
      </c>
      <c r="L99" s="1561" t="s">
        <v>450</v>
      </c>
      <c r="N99" s="937" t="s">
        <v>2786</v>
      </c>
      <c r="O99" s="937" t="s">
        <v>2786</v>
      </c>
      <c r="P99" s="937" t="str">
        <f t="shared" si="5"/>
        <v>OK</v>
      </c>
      <c r="Q99" s="937" t="str">
        <f t="shared" si="6"/>
        <v>OK</v>
      </c>
      <c r="R99" s="2193" t="str">
        <f t="shared" si="7"/>
        <v xml:space="preserve"> </v>
      </c>
    </row>
    <row r="100" spans="1:18" ht="12" customHeight="1" x14ac:dyDescent="0.25">
      <c r="A100" s="1029" t="str">
        <f>'t1'!A100</f>
        <v>Avvocato dirig. Con incarico di struttura complessa</v>
      </c>
      <c r="B100" s="1030" t="str">
        <f>'t1'!B100</f>
        <v>PD0010</v>
      </c>
      <c r="C100" s="2202"/>
      <c r="D100" s="2203"/>
      <c r="E100" s="2203"/>
      <c r="F100" s="2203"/>
      <c r="G100" s="2203"/>
      <c r="H100" s="2203"/>
      <c r="I100" s="2203"/>
      <c r="J100" s="1226">
        <f t="shared" si="4"/>
        <v>0</v>
      </c>
      <c r="K100" s="937">
        <f>'t1'!M100</f>
        <v>0</v>
      </c>
      <c r="L100" s="1561" t="s">
        <v>345</v>
      </c>
      <c r="N100" s="937" t="s">
        <v>2786</v>
      </c>
      <c r="O100" s="937" t="s">
        <v>3180</v>
      </c>
      <c r="P100" s="937" t="str">
        <f t="shared" si="5"/>
        <v>OK</v>
      </c>
      <c r="Q100" s="937" t="str">
        <f t="shared" si="6"/>
        <v>OK</v>
      </c>
      <c r="R100" s="2193" t="str">
        <f t="shared" si="7"/>
        <v xml:space="preserve"> </v>
      </c>
    </row>
    <row r="101" spans="1:18" ht="12" customHeight="1" x14ac:dyDescent="0.25">
      <c r="A101" s="1029" t="str">
        <f>'t1'!A101</f>
        <v>Avvocato dirig. Con incarico di struttura semplice</v>
      </c>
      <c r="B101" s="1030" t="str">
        <f>'t1'!B101</f>
        <v>PD0S09</v>
      </c>
      <c r="C101" s="2202"/>
      <c r="D101" s="2203"/>
      <c r="E101" s="2203"/>
      <c r="F101" s="2203"/>
      <c r="G101" s="2203"/>
      <c r="H101" s="2203"/>
      <c r="I101" s="2203"/>
      <c r="J101" s="1226">
        <f t="shared" si="4"/>
        <v>0</v>
      </c>
      <c r="K101" s="937">
        <f>'t1'!M101</f>
        <v>0</v>
      </c>
      <c r="L101" s="1561" t="s">
        <v>345</v>
      </c>
      <c r="N101" s="937" t="s">
        <v>2786</v>
      </c>
      <c r="O101" s="937" t="s">
        <v>3180</v>
      </c>
      <c r="P101" s="937" t="str">
        <f t="shared" si="5"/>
        <v>OK</v>
      </c>
      <c r="Q101" s="937" t="str">
        <f t="shared" si="6"/>
        <v>OK</v>
      </c>
      <c r="R101" s="2193" t="str">
        <f t="shared" si="7"/>
        <v xml:space="preserve"> </v>
      </c>
    </row>
    <row r="102" spans="1:18" ht="12" customHeight="1" x14ac:dyDescent="0.25">
      <c r="A102" s="1029" t="str">
        <f>'t1'!A102</f>
        <v>Avvocato dirig. Con altri incar.prof.li</v>
      </c>
      <c r="B102" s="1030" t="str">
        <f>'t1'!B102</f>
        <v>PD0A09</v>
      </c>
      <c r="C102" s="2202"/>
      <c r="D102" s="2203"/>
      <c r="E102" s="2203"/>
      <c r="F102" s="2203"/>
      <c r="G102" s="2203"/>
      <c r="H102" s="2203"/>
      <c r="I102" s="2203"/>
      <c r="J102" s="1226">
        <f t="shared" si="4"/>
        <v>0</v>
      </c>
      <c r="K102" s="937">
        <f>'t1'!M102</f>
        <v>0</v>
      </c>
      <c r="L102" s="1561" t="s">
        <v>345</v>
      </c>
      <c r="N102" s="937" t="s">
        <v>2786</v>
      </c>
      <c r="O102" s="937" t="s">
        <v>3180</v>
      </c>
      <c r="P102" s="937" t="str">
        <f t="shared" si="5"/>
        <v>OK</v>
      </c>
      <c r="Q102" s="937" t="str">
        <f t="shared" si="6"/>
        <v>OK</v>
      </c>
      <c r="R102" s="2193" t="str">
        <f t="shared" si="7"/>
        <v xml:space="preserve"> </v>
      </c>
    </row>
    <row r="103" spans="1:18" ht="12" customHeight="1" x14ac:dyDescent="0.25">
      <c r="A103" s="1029" t="str">
        <f>'t1'!A103</f>
        <v>Avvocato dir. A t. Determinato(art. 15-septies dlgs. 502/92)</v>
      </c>
      <c r="B103" s="1030" t="str">
        <f>'t1'!B103</f>
        <v>PD0605</v>
      </c>
      <c r="C103" s="2202"/>
      <c r="D103" s="2203"/>
      <c r="E103" s="2203"/>
      <c r="F103" s="2203"/>
      <c r="G103" s="2203"/>
      <c r="H103" s="2203"/>
      <c r="I103" s="2203"/>
      <c r="J103" s="1226">
        <f t="shared" si="4"/>
        <v>0</v>
      </c>
      <c r="K103" s="937">
        <f>'t1'!M103</f>
        <v>0</v>
      </c>
      <c r="L103" s="1561" t="s">
        <v>345</v>
      </c>
      <c r="N103" s="937" t="s">
        <v>2786</v>
      </c>
      <c r="O103" s="937" t="s">
        <v>3180</v>
      </c>
      <c r="P103" s="937" t="str">
        <f t="shared" si="5"/>
        <v>OK</v>
      </c>
      <c r="Q103" s="937" t="str">
        <f t="shared" si="6"/>
        <v>OK</v>
      </c>
      <c r="R103" s="2193" t="str">
        <f t="shared" si="7"/>
        <v xml:space="preserve"> </v>
      </c>
    </row>
    <row r="104" spans="1:18" ht="12" customHeight="1" x14ac:dyDescent="0.25">
      <c r="A104" s="1029" t="str">
        <f>'t1'!A104</f>
        <v>Ingegnere dirig. Con incarico di struttura complessa</v>
      </c>
      <c r="B104" s="1030" t="str">
        <f>'t1'!B104</f>
        <v>PD0046</v>
      </c>
      <c r="C104" s="2202">
        <v>24</v>
      </c>
      <c r="D104" s="2203">
        <v>82959</v>
      </c>
      <c r="E104" s="2203">
        <v>0</v>
      </c>
      <c r="F104" s="2203">
        <v>0</v>
      </c>
      <c r="G104" s="2203">
        <v>12073</v>
      </c>
      <c r="H104" s="2203"/>
      <c r="I104" s="2203"/>
      <c r="J104" s="1226">
        <f t="shared" si="4"/>
        <v>95032</v>
      </c>
      <c r="K104" s="937">
        <f>'t1'!M104</f>
        <v>1</v>
      </c>
      <c r="L104" s="1561" t="s">
        <v>345</v>
      </c>
      <c r="N104" s="937" t="s">
        <v>2786</v>
      </c>
      <c r="O104" s="937" t="s">
        <v>3180</v>
      </c>
      <c r="P104" s="937" t="str">
        <f t="shared" si="5"/>
        <v>OK</v>
      </c>
      <c r="Q104" s="937" t="str">
        <f t="shared" si="6"/>
        <v>OK</v>
      </c>
      <c r="R104" s="2193" t="str">
        <f t="shared" si="7"/>
        <v xml:space="preserve"> </v>
      </c>
    </row>
    <row r="105" spans="1:18" ht="12" customHeight="1" x14ac:dyDescent="0.25">
      <c r="A105" s="1029" t="str">
        <f>'t1'!A105</f>
        <v>Ingegnere dirig. Con incarico di struttura semplice</v>
      </c>
      <c r="B105" s="1030" t="str">
        <f>'t1'!B105</f>
        <v>PD0S45</v>
      </c>
      <c r="C105" s="2202"/>
      <c r="D105" s="2203"/>
      <c r="E105" s="2203"/>
      <c r="F105" s="2203"/>
      <c r="G105" s="2203"/>
      <c r="H105" s="2203"/>
      <c r="I105" s="2203"/>
      <c r="J105" s="1226">
        <f t="shared" si="4"/>
        <v>0</v>
      </c>
      <c r="K105" s="937">
        <f>'t1'!M105</f>
        <v>0</v>
      </c>
      <c r="L105" s="1561" t="s">
        <v>345</v>
      </c>
      <c r="N105" s="937" t="s">
        <v>2786</v>
      </c>
      <c r="O105" s="937" t="s">
        <v>3180</v>
      </c>
      <c r="P105" s="937" t="str">
        <f t="shared" si="5"/>
        <v>OK</v>
      </c>
      <c r="Q105" s="937" t="str">
        <f t="shared" si="6"/>
        <v>OK</v>
      </c>
      <c r="R105" s="2193" t="str">
        <f t="shared" si="7"/>
        <v xml:space="preserve"> </v>
      </c>
    </row>
    <row r="106" spans="1:18" ht="12" customHeight="1" x14ac:dyDescent="0.25">
      <c r="A106" s="1029" t="str">
        <f>'t1'!A106</f>
        <v>Ingegnere dirig. Con altri incar.prof.li</v>
      </c>
      <c r="B106" s="1030" t="str">
        <f>'t1'!B106</f>
        <v>PD0A45</v>
      </c>
      <c r="C106" s="2202">
        <v>12</v>
      </c>
      <c r="D106" s="2203">
        <v>41479</v>
      </c>
      <c r="E106" s="2203">
        <v>0</v>
      </c>
      <c r="F106" s="2203">
        <v>0</v>
      </c>
      <c r="G106" s="2203">
        <v>4229</v>
      </c>
      <c r="H106" s="2203"/>
      <c r="I106" s="2203"/>
      <c r="J106" s="1226">
        <f t="shared" si="4"/>
        <v>45708</v>
      </c>
      <c r="K106" s="937">
        <f>'t1'!M106</f>
        <v>1</v>
      </c>
      <c r="L106" s="1561" t="s">
        <v>345</v>
      </c>
      <c r="N106" s="937" t="s">
        <v>2786</v>
      </c>
      <c r="O106" s="937" t="s">
        <v>3180</v>
      </c>
      <c r="P106" s="937" t="str">
        <f t="shared" si="5"/>
        <v>OK</v>
      </c>
      <c r="Q106" s="937" t="str">
        <f t="shared" si="6"/>
        <v>OK</v>
      </c>
      <c r="R106" s="2193" t="str">
        <f t="shared" si="7"/>
        <v xml:space="preserve"> </v>
      </c>
    </row>
    <row r="107" spans="1:18" ht="12" customHeight="1" x14ac:dyDescent="0.25">
      <c r="A107" s="1029" t="str">
        <f>'t1'!A107</f>
        <v>Ingegnere dir. A t. Determinato(art.15-septies dlgs. 502/92)</v>
      </c>
      <c r="B107" s="1030" t="str">
        <f>'t1'!B107</f>
        <v>PD0606</v>
      </c>
      <c r="C107" s="2202"/>
      <c r="D107" s="2203"/>
      <c r="E107" s="2203"/>
      <c r="F107" s="2203"/>
      <c r="G107" s="2203"/>
      <c r="H107" s="2203"/>
      <c r="I107" s="2203"/>
      <c r="J107" s="1226">
        <f t="shared" si="4"/>
        <v>0</v>
      </c>
      <c r="K107" s="937">
        <f>'t1'!M107</f>
        <v>0</v>
      </c>
      <c r="L107" s="1561" t="s">
        <v>345</v>
      </c>
      <c r="N107" s="937" t="s">
        <v>2786</v>
      </c>
      <c r="O107" s="937" t="s">
        <v>3180</v>
      </c>
      <c r="P107" s="937" t="str">
        <f t="shared" si="5"/>
        <v>OK</v>
      </c>
      <c r="Q107" s="937" t="str">
        <f t="shared" si="6"/>
        <v>OK</v>
      </c>
      <c r="R107" s="2193" t="str">
        <f t="shared" si="7"/>
        <v xml:space="preserve"> </v>
      </c>
    </row>
    <row r="108" spans="1:18" ht="12" customHeight="1" x14ac:dyDescent="0.25">
      <c r="A108" s="1029" t="str">
        <f>'t1'!A108</f>
        <v>Architetti dirig. Con incarico di struttura complessa</v>
      </c>
      <c r="B108" s="1030" t="str">
        <f>'t1'!B108</f>
        <v>PD0004</v>
      </c>
      <c r="C108" s="2202"/>
      <c r="D108" s="2203"/>
      <c r="E108" s="2203"/>
      <c r="F108" s="2203"/>
      <c r="G108" s="2203"/>
      <c r="H108" s="2203"/>
      <c r="I108" s="2203"/>
      <c r="J108" s="1226">
        <f t="shared" si="4"/>
        <v>0</v>
      </c>
      <c r="K108" s="937">
        <f>'t1'!M108</f>
        <v>0</v>
      </c>
      <c r="L108" s="1561" t="s">
        <v>345</v>
      </c>
      <c r="N108" s="937" t="s">
        <v>2786</v>
      </c>
      <c r="O108" s="937" t="s">
        <v>3180</v>
      </c>
      <c r="P108" s="937" t="str">
        <f t="shared" si="5"/>
        <v>OK</v>
      </c>
      <c r="Q108" s="937" t="str">
        <f t="shared" si="6"/>
        <v>OK</v>
      </c>
      <c r="R108" s="2193" t="str">
        <f t="shared" si="7"/>
        <v xml:space="preserve"> </v>
      </c>
    </row>
    <row r="109" spans="1:18" ht="12" customHeight="1" x14ac:dyDescent="0.25">
      <c r="A109" s="1029" t="str">
        <f>'t1'!A109</f>
        <v>Architetti dirig. Con incarico di struttura semplice</v>
      </c>
      <c r="B109" s="1030" t="str">
        <f>'t1'!B109</f>
        <v>PD0S03</v>
      </c>
      <c r="C109" s="2202"/>
      <c r="D109" s="2203"/>
      <c r="E109" s="2203"/>
      <c r="F109" s="2203"/>
      <c r="G109" s="2203"/>
      <c r="H109" s="2203"/>
      <c r="I109" s="2203"/>
      <c r="J109" s="1226">
        <f t="shared" si="4"/>
        <v>0</v>
      </c>
      <c r="K109" s="937">
        <f>'t1'!M109</f>
        <v>0</v>
      </c>
      <c r="L109" s="1561" t="s">
        <v>345</v>
      </c>
      <c r="N109" s="937" t="s">
        <v>2786</v>
      </c>
      <c r="O109" s="937" t="s">
        <v>3180</v>
      </c>
      <c r="P109" s="937" t="str">
        <f t="shared" si="5"/>
        <v>OK</v>
      </c>
      <c r="Q109" s="937" t="str">
        <f t="shared" si="6"/>
        <v>OK</v>
      </c>
      <c r="R109" s="2193" t="str">
        <f t="shared" si="7"/>
        <v xml:space="preserve"> </v>
      </c>
    </row>
    <row r="110" spans="1:18" ht="12" customHeight="1" x14ac:dyDescent="0.25">
      <c r="A110" s="1029" t="str">
        <f>'t1'!A110</f>
        <v>Architetti dirig. Con altri incar.prof.li</v>
      </c>
      <c r="B110" s="1030" t="str">
        <f>'t1'!B110</f>
        <v>PD0A03</v>
      </c>
      <c r="C110" s="2202"/>
      <c r="D110" s="2203"/>
      <c r="E110" s="2203"/>
      <c r="F110" s="2203"/>
      <c r="G110" s="2203"/>
      <c r="H110" s="2203"/>
      <c r="I110" s="2203"/>
      <c r="J110" s="1226">
        <f t="shared" si="4"/>
        <v>0</v>
      </c>
      <c r="K110" s="937">
        <f>'t1'!M110</f>
        <v>0</v>
      </c>
      <c r="L110" s="1561" t="s">
        <v>345</v>
      </c>
      <c r="N110" s="937" t="s">
        <v>2786</v>
      </c>
      <c r="O110" s="937" t="s">
        <v>3180</v>
      </c>
      <c r="P110" s="937" t="str">
        <f t="shared" si="5"/>
        <v>OK</v>
      </c>
      <c r="Q110" s="937" t="str">
        <f t="shared" si="6"/>
        <v>OK</v>
      </c>
      <c r="R110" s="2193" t="str">
        <f t="shared" si="7"/>
        <v xml:space="preserve"> </v>
      </c>
    </row>
    <row r="111" spans="1:18" ht="12" customHeight="1" x14ac:dyDescent="0.25">
      <c r="A111" s="1029" t="str">
        <f>'t1'!A111</f>
        <v>Architetti dir. A t.determinato(art. 15-septies dlgs.502/92)</v>
      </c>
      <c r="B111" s="1030" t="str">
        <f>'t1'!B111</f>
        <v>PD0607</v>
      </c>
      <c r="C111" s="2202"/>
      <c r="D111" s="2203"/>
      <c r="E111" s="2203"/>
      <c r="F111" s="2203"/>
      <c r="G111" s="2203"/>
      <c r="H111" s="2203"/>
      <c r="I111" s="2203"/>
      <c r="J111" s="1226">
        <f t="shared" si="4"/>
        <v>0</v>
      </c>
      <c r="K111" s="937">
        <f>'t1'!M111</f>
        <v>0</v>
      </c>
      <c r="L111" s="1561" t="s">
        <v>345</v>
      </c>
      <c r="N111" s="937" t="s">
        <v>2786</v>
      </c>
      <c r="O111" s="937" t="s">
        <v>3180</v>
      </c>
      <c r="P111" s="937" t="str">
        <f t="shared" si="5"/>
        <v>OK</v>
      </c>
      <c r="Q111" s="937" t="str">
        <f t="shared" si="6"/>
        <v>OK</v>
      </c>
      <c r="R111" s="2193" t="str">
        <f t="shared" si="7"/>
        <v xml:space="preserve"> </v>
      </c>
    </row>
    <row r="112" spans="1:18" ht="12" customHeight="1" x14ac:dyDescent="0.25">
      <c r="A112" s="1029" t="str">
        <f>'t1'!A112</f>
        <v>Geologi dirig. Con incarico di struttura complessa</v>
      </c>
      <c r="B112" s="1030" t="str">
        <f>'t1'!B112</f>
        <v>PD0044</v>
      </c>
      <c r="C112" s="2202"/>
      <c r="D112" s="2203"/>
      <c r="E112" s="2203"/>
      <c r="F112" s="2203"/>
      <c r="G112" s="2203"/>
      <c r="H112" s="2203"/>
      <c r="I112" s="2203"/>
      <c r="J112" s="1226">
        <f t="shared" si="4"/>
        <v>0</v>
      </c>
      <c r="K112" s="937">
        <f>'t1'!M112</f>
        <v>0</v>
      </c>
      <c r="L112" s="1561" t="s">
        <v>345</v>
      </c>
      <c r="N112" s="937" t="s">
        <v>2786</v>
      </c>
      <c r="O112" s="937" t="s">
        <v>3180</v>
      </c>
      <c r="P112" s="937" t="str">
        <f t="shared" si="5"/>
        <v>OK</v>
      </c>
      <c r="Q112" s="937" t="str">
        <f t="shared" si="6"/>
        <v>OK</v>
      </c>
      <c r="R112" s="2193" t="str">
        <f t="shared" si="7"/>
        <v xml:space="preserve"> </v>
      </c>
    </row>
    <row r="113" spans="1:18" ht="12" customHeight="1" x14ac:dyDescent="0.25">
      <c r="A113" s="1029" t="str">
        <f>'t1'!A113</f>
        <v>Geologi dirig. Con incarico di struttura semplice</v>
      </c>
      <c r="B113" s="1030" t="str">
        <f>'t1'!B113</f>
        <v>PD0S43</v>
      </c>
      <c r="C113" s="2202"/>
      <c r="D113" s="2203"/>
      <c r="E113" s="2203"/>
      <c r="F113" s="2203"/>
      <c r="G113" s="2203"/>
      <c r="H113" s="2203"/>
      <c r="I113" s="2203"/>
      <c r="J113" s="1226">
        <f t="shared" si="4"/>
        <v>0</v>
      </c>
      <c r="K113" s="937">
        <f>'t1'!M113</f>
        <v>0</v>
      </c>
      <c r="L113" s="1561" t="s">
        <v>345</v>
      </c>
      <c r="N113" s="937" t="s">
        <v>2786</v>
      </c>
      <c r="O113" s="937" t="s">
        <v>3180</v>
      </c>
      <c r="P113" s="937" t="str">
        <f t="shared" si="5"/>
        <v>OK</v>
      </c>
      <c r="Q113" s="937" t="str">
        <f t="shared" si="6"/>
        <v>OK</v>
      </c>
      <c r="R113" s="2193" t="str">
        <f t="shared" si="7"/>
        <v xml:space="preserve"> </v>
      </c>
    </row>
    <row r="114" spans="1:18" ht="12" customHeight="1" x14ac:dyDescent="0.25">
      <c r="A114" s="1029" t="str">
        <f>'t1'!A114</f>
        <v>Geologi dirig. Con altri incar.prof.li</v>
      </c>
      <c r="B114" s="1030" t="str">
        <f>'t1'!B114</f>
        <v>PD0A43</v>
      </c>
      <c r="C114" s="2202"/>
      <c r="D114" s="2203"/>
      <c r="E114" s="2203"/>
      <c r="F114" s="2203"/>
      <c r="G114" s="2203"/>
      <c r="H114" s="2203"/>
      <c r="I114" s="2203"/>
      <c r="J114" s="1226">
        <f t="shared" si="4"/>
        <v>0</v>
      </c>
      <c r="K114" s="937">
        <f>'t1'!M114</f>
        <v>0</v>
      </c>
      <c r="L114" s="1561" t="s">
        <v>345</v>
      </c>
      <c r="N114" s="937" t="s">
        <v>2786</v>
      </c>
      <c r="O114" s="937" t="s">
        <v>3180</v>
      </c>
      <c r="P114" s="937" t="str">
        <f t="shared" si="5"/>
        <v>OK</v>
      </c>
      <c r="Q114" s="937" t="str">
        <f t="shared" si="6"/>
        <v>OK</v>
      </c>
      <c r="R114" s="2193" t="str">
        <f t="shared" si="7"/>
        <v xml:space="preserve"> </v>
      </c>
    </row>
    <row r="115" spans="1:18" ht="12" customHeight="1" x14ac:dyDescent="0.25">
      <c r="A115" s="1029" t="str">
        <f>'t1'!A115</f>
        <v>Geologi  dir. A t. Determinato(art. 15-septies dlgs. 502/92)</v>
      </c>
      <c r="B115" s="1030" t="str">
        <f>'t1'!B115</f>
        <v>PD0608</v>
      </c>
      <c r="C115" s="2202"/>
      <c r="D115" s="2203"/>
      <c r="E115" s="2203"/>
      <c r="F115" s="2203"/>
      <c r="G115" s="2203"/>
      <c r="H115" s="2203"/>
      <c r="I115" s="2203"/>
      <c r="J115" s="1226">
        <f t="shared" si="4"/>
        <v>0</v>
      </c>
      <c r="K115" s="937">
        <f>'t1'!M115</f>
        <v>0</v>
      </c>
      <c r="L115" s="1561" t="s">
        <v>345</v>
      </c>
      <c r="N115" s="937" t="s">
        <v>2786</v>
      </c>
      <c r="O115" s="937" t="s">
        <v>3180</v>
      </c>
      <c r="P115" s="937" t="str">
        <f t="shared" si="5"/>
        <v>OK</v>
      </c>
      <c r="Q115" s="937" t="str">
        <f t="shared" si="6"/>
        <v>OK</v>
      </c>
      <c r="R115" s="2193" t="str">
        <f t="shared" si="7"/>
        <v xml:space="preserve"> </v>
      </c>
    </row>
    <row r="116" spans="1:18" ht="12" customHeight="1" x14ac:dyDescent="0.25">
      <c r="A116" s="1029" t="str">
        <f>'t1'!A116</f>
        <v>Assistente religioso - D</v>
      </c>
      <c r="B116" s="1030" t="str">
        <f>'t1'!B116</f>
        <v>P16006</v>
      </c>
      <c r="C116" s="2202"/>
      <c r="D116" s="2203"/>
      <c r="E116" s="2203"/>
      <c r="F116" s="2203"/>
      <c r="G116" s="2203"/>
      <c r="H116" s="2203"/>
      <c r="I116" s="2203"/>
      <c r="J116" s="1226">
        <f t="shared" si="4"/>
        <v>0</v>
      </c>
      <c r="K116" s="937">
        <f>'t1'!M116</f>
        <v>0</v>
      </c>
      <c r="L116" s="1561" t="s">
        <v>450</v>
      </c>
      <c r="N116" s="937" t="s">
        <v>2786</v>
      </c>
      <c r="O116" s="937" t="s">
        <v>2786</v>
      </c>
      <c r="P116" s="937" t="str">
        <f t="shared" si="5"/>
        <v>OK</v>
      </c>
      <c r="Q116" s="937" t="str">
        <f t="shared" si="6"/>
        <v>OK</v>
      </c>
      <c r="R116" s="2193" t="str">
        <f t="shared" si="7"/>
        <v xml:space="preserve"> </v>
      </c>
    </row>
    <row r="117" spans="1:18" ht="12" customHeight="1" x14ac:dyDescent="0.25">
      <c r="A117" s="1029" t="str">
        <f>'t1'!A117</f>
        <v>Specialista della comunicazione istituzionale - D</v>
      </c>
      <c r="B117" s="1030" t="str">
        <f>'t1'!B117</f>
        <v>PSP871</v>
      </c>
      <c r="C117" s="2202"/>
      <c r="D117" s="2203"/>
      <c r="E117" s="2203"/>
      <c r="F117" s="2203"/>
      <c r="G117" s="2203"/>
      <c r="H117" s="2203"/>
      <c r="I117" s="2203"/>
      <c r="J117" s="1226">
        <f t="shared" si="4"/>
        <v>0</v>
      </c>
      <c r="K117" s="937">
        <f>'t1'!M117</f>
        <v>0</v>
      </c>
      <c r="L117" s="1561" t="s">
        <v>450</v>
      </c>
      <c r="N117" s="937" t="s">
        <v>2786</v>
      </c>
      <c r="O117" s="937" t="s">
        <v>2786</v>
      </c>
      <c r="P117" s="937" t="str">
        <f t="shared" si="5"/>
        <v>OK</v>
      </c>
      <c r="Q117" s="937" t="str">
        <f t="shared" si="6"/>
        <v>OK</v>
      </c>
      <c r="R117" s="2193" t="str">
        <f t="shared" si="7"/>
        <v xml:space="preserve"> </v>
      </c>
    </row>
    <row r="118" spans="1:18" ht="12" customHeight="1" x14ac:dyDescent="0.25">
      <c r="A118" s="1029" t="str">
        <f>'t1'!A118</f>
        <v>Specialista nei rapporti con i media, giornalista pubblico - D</v>
      </c>
      <c r="B118" s="1030" t="str">
        <f>'t1'!B118</f>
        <v>PSP872</v>
      </c>
      <c r="C118" s="2202"/>
      <c r="D118" s="2203"/>
      <c r="E118" s="2203"/>
      <c r="F118" s="2203"/>
      <c r="G118" s="2203"/>
      <c r="H118" s="2203"/>
      <c r="I118" s="2203"/>
      <c r="J118" s="1226">
        <f t="shared" si="4"/>
        <v>0</v>
      </c>
      <c r="K118" s="937">
        <f>'t1'!M118</f>
        <v>0</v>
      </c>
      <c r="L118" s="1561" t="s">
        <v>450</v>
      </c>
      <c r="N118" s="937" t="s">
        <v>2786</v>
      </c>
      <c r="O118" s="937" t="s">
        <v>2786</v>
      </c>
      <c r="P118" s="937" t="str">
        <f t="shared" si="5"/>
        <v>OK</v>
      </c>
      <c r="Q118" s="937" t="str">
        <f t="shared" si="6"/>
        <v>OK</v>
      </c>
      <c r="R118" s="2193" t="str">
        <f t="shared" si="7"/>
        <v xml:space="preserve"> </v>
      </c>
    </row>
    <row r="119" spans="1:18" ht="12" customHeight="1" x14ac:dyDescent="0.25">
      <c r="A119" s="1029" t="str">
        <f>'t1'!A119</f>
        <v>Profilo atipico ruolo professionale</v>
      </c>
      <c r="B119" s="1030" t="str">
        <f>'t1'!B119</f>
        <v>P00062</v>
      </c>
      <c r="C119" s="2202"/>
      <c r="D119" s="2203"/>
      <c r="E119" s="2203"/>
      <c r="F119" s="2203"/>
      <c r="G119" s="2203"/>
      <c r="H119" s="2203"/>
      <c r="I119" s="2203"/>
      <c r="J119" s="1226">
        <f t="shared" si="4"/>
        <v>0</v>
      </c>
      <c r="K119" s="937">
        <f>'t1'!M119</f>
        <v>0</v>
      </c>
      <c r="L119" s="1561" t="s">
        <v>450</v>
      </c>
      <c r="N119" s="937" t="s">
        <v>2786</v>
      </c>
      <c r="O119" s="937" t="s">
        <v>2786</v>
      </c>
      <c r="P119" s="937" t="str">
        <f t="shared" si="5"/>
        <v>OK</v>
      </c>
      <c r="Q119" s="937" t="str">
        <f t="shared" si="6"/>
        <v>OK</v>
      </c>
      <c r="R119" s="2193" t="str">
        <f t="shared" si="7"/>
        <v xml:space="preserve"> </v>
      </c>
    </row>
    <row r="120" spans="1:18" ht="12" customHeight="1" x14ac:dyDescent="0.25">
      <c r="A120" s="1029" t="str">
        <f>'t1'!A120</f>
        <v>Analisti dirig. Con incarico di struttura complessa</v>
      </c>
      <c r="B120" s="1030" t="str">
        <f>'t1'!B120</f>
        <v>TD0002</v>
      </c>
      <c r="C120" s="2202">
        <v>12</v>
      </c>
      <c r="D120" s="2203">
        <v>41479</v>
      </c>
      <c r="E120" s="2203">
        <v>0</v>
      </c>
      <c r="F120" s="2203">
        <v>0</v>
      </c>
      <c r="G120" s="2203">
        <v>6161</v>
      </c>
      <c r="H120" s="2203"/>
      <c r="I120" s="2203">
        <v>0</v>
      </c>
      <c r="J120" s="1226">
        <f t="shared" si="4"/>
        <v>47640</v>
      </c>
      <c r="K120" s="937">
        <f>'t1'!M120</f>
        <v>1</v>
      </c>
      <c r="L120" s="1561" t="s">
        <v>345</v>
      </c>
      <c r="N120" s="937" t="s">
        <v>2786</v>
      </c>
      <c r="O120" s="937" t="s">
        <v>3180</v>
      </c>
      <c r="P120" s="937" t="str">
        <f t="shared" si="5"/>
        <v>OK</v>
      </c>
      <c r="Q120" s="937" t="str">
        <f t="shared" si="6"/>
        <v>OK</v>
      </c>
      <c r="R120" s="2193" t="str">
        <f t="shared" si="7"/>
        <v xml:space="preserve"> </v>
      </c>
    </row>
    <row r="121" spans="1:18" ht="12" customHeight="1" x14ac:dyDescent="0.25">
      <c r="A121" s="1029" t="str">
        <f>'t1'!A121</f>
        <v>Analisti dirig. Con incarico di struttura semplice</v>
      </c>
      <c r="B121" s="1030" t="str">
        <f>'t1'!B121</f>
        <v>TD0S01</v>
      </c>
      <c r="C121" s="2202"/>
      <c r="D121" s="2203"/>
      <c r="E121" s="2203"/>
      <c r="F121" s="2203"/>
      <c r="G121" s="2203"/>
      <c r="H121" s="2203"/>
      <c r="I121" s="2203"/>
      <c r="J121" s="1226">
        <f t="shared" si="4"/>
        <v>0</v>
      </c>
      <c r="K121" s="937">
        <f>'t1'!M121</f>
        <v>0</v>
      </c>
      <c r="L121" s="1561" t="s">
        <v>345</v>
      </c>
      <c r="N121" s="937" t="s">
        <v>2786</v>
      </c>
      <c r="O121" s="937" t="s">
        <v>3180</v>
      </c>
      <c r="P121" s="937" t="str">
        <f t="shared" si="5"/>
        <v>OK</v>
      </c>
      <c r="Q121" s="937" t="str">
        <f t="shared" si="6"/>
        <v>OK</v>
      </c>
      <c r="R121" s="2193" t="str">
        <f t="shared" si="7"/>
        <v xml:space="preserve"> </v>
      </c>
    </row>
    <row r="122" spans="1:18" ht="12" customHeight="1" x14ac:dyDescent="0.25">
      <c r="A122" s="1029" t="str">
        <f>'t1'!A122</f>
        <v>Analisti dirig. Con altri incar.prof.li</v>
      </c>
      <c r="B122" s="1030" t="str">
        <f>'t1'!B122</f>
        <v>TD0A01</v>
      </c>
      <c r="C122" s="2202">
        <v>24</v>
      </c>
      <c r="D122" s="2203">
        <v>82959</v>
      </c>
      <c r="E122" s="2203">
        <v>0</v>
      </c>
      <c r="F122" s="2203">
        <v>0</v>
      </c>
      <c r="G122" s="2203">
        <v>9170</v>
      </c>
      <c r="H122" s="2203"/>
      <c r="I122" s="2203">
        <v>0</v>
      </c>
      <c r="J122" s="1226">
        <f t="shared" si="4"/>
        <v>92129</v>
      </c>
      <c r="K122" s="937">
        <f>'t1'!M122</f>
        <v>1</v>
      </c>
      <c r="L122" s="1561" t="s">
        <v>345</v>
      </c>
      <c r="N122" s="937" t="s">
        <v>2786</v>
      </c>
      <c r="O122" s="937" t="s">
        <v>3180</v>
      </c>
      <c r="P122" s="937" t="str">
        <f t="shared" si="5"/>
        <v>OK</v>
      </c>
      <c r="Q122" s="937" t="str">
        <f t="shared" si="6"/>
        <v>OK</v>
      </c>
      <c r="R122" s="2193" t="str">
        <f t="shared" si="7"/>
        <v xml:space="preserve"> </v>
      </c>
    </row>
    <row r="123" spans="1:18" ht="12" customHeight="1" x14ac:dyDescent="0.25">
      <c r="A123" s="1029" t="str">
        <f>'t1'!A123</f>
        <v>Analisti dir. A t. Determinato(art. 15-septies dlgs. 502/92)</v>
      </c>
      <c r="B123" s="1030" t="str">
        <f>'t1'!B123</f>
        <v>TD0609</v>
      </c>
      <c r="C123" s="2202"/>
      <c r="D123" s="2203"/>
      <c r="E123" s="2203"/>
      <c r="F123" s="2203"/>
      <c r="G123" s="2203"/>
      <c r="H123" s="2203"/>
      <c r="I123" s="2203"/>
      <c r="J123" s="1226">
        <f t="shared" si="4"/>
        <v>0</v>
      </c>
      <c r="K123" s="937">
        <f>'t1'!M123</f>
        <v>0</v>
      </c>
      <c r="L123" s="1561" t="s">
        <v>345</v>
      </c>
      <c r="N123" s="937" t="s">
        <v>2786</v>
      </c>
      <c r="O123" s="937" t="s">
        <v>3180</v>
      </c>
      <c r="P123" s="937" t="str">
        <f t="shared" si="5"/>
        <v>OK</v>
      </c>
      <c r="Q123" s="937" t="str">
        <f t="shared" si="6"/>
        <v>OK</v>
      </c>
      <c r="R123" s="2193" t="str">
        <f t="shared" si="7"/>
        <v xml:space="preserve"> </v>
      </c>
    </row>
    <row r="124" spans="1:18" ht="12" customHeight="1" x14ac:dyDescent="0.25">
      <c r="A124" s="1029" t="str">
        <f>'t1'!A124</f>
        <v>Statistico dirig. Con incarico di struttura complessa</v>
      </c>
      <c r="B124" s="1030" t="str">
        <f>'t1'!B124</f>
        <v>TD0071</v>
      </c>
      <c r="C124" s="2202"/>
      <c r="D124" s="2203"/>
      <c r="E124" s="2203"/>
      <c r="F124" s="2203"/>
      <c r="G124" s="2203"/>
      <c r="H124" s="2203"/>
      <c r="I124" s="2203"/>
      <c r="J124" s="1226">
        <f t="shared" si="4"/>
        <v>0</v>
      </c>
      <c r="K124" s="937">
        <f>'t1'!M124</f>
        <v>0</v>
      </c>
      <c r="L124" s="1561" t="s">
        <v>345</v>
      </c>
      <c r="N124" s="937" t="s">
        <v>2786</v>
      </c>
      <c r="O124" s="937" t="s">
        <v>3180</v>
      </c>
      <c r="P124" s="937" t="str">
        <f t="shared" si="5"/>
        <v>OK</v>
      </c>
      <c r="Q124" s="937" t="str">
        <f t="shared" si="6"/>
        <v>OK</v>
      </c>
      <c r="R124" s="2193" t="str">
        <f t="shared" si="7"/>
        <v xml:space="preserve"> </v>
      </c>
    </row>
    <row r="125" spans="1:18" ht="12" customHeight="1" x14ac:dyDescent="0.25">
      <c r="A125" s="1029" t="str">
        <f>'t1'!A125</f>
        <v>Statistico dirig. Con incarico di struttura semplice</v>
      </c>
      <c r="B125" s="1030" t="str">
        <f>'t1'!B125</f>
        <v>TD0S70</v>
      </c>
      <c r="C125" s="2202">
        <v>12</v>
      </c>
      <c r="D125" s="2203">
        <v>41479</v>
      </c>
      <c r="E125" s="2203">
        <v>0</v>
      </c>
      <c r="F125" s="2203">
        <v>0</v>
      </c>
      <c r="G125" s="2203">
        <v>4967</v>
      </c>
      <c r="H125" s="2203"/>
      <c r="I125" s="2203">
        <v>0</v>
      </c>
      <c r="J125" s="1226">
        <f t="shared" si="4"/>
        <v>46446</v>
      </c>
      <c r="K125" s="937">
        <f>'t1'!M125</f>
        <v>1</v>
      </c>
      <c r="L125" s="1561" t="s">
        <v>345</v>
      </c>
      <c r="N125" s="937" t="s">
        <v>2786</v>
      </c>
      <c r="O125" s="937" t="s">
        <v>3180</v>
      </c>
      <c r="P125" s="937" t="str">
        <f t="shared" si="5"/>
        <v>OK</v>
      </c>
      <c r="Q125" s="937" t="str">
        <f t="shared" si="6"/>
        <v>OK</v>
      </c>
      <c r="R125" s="2193" t="str">
        <f t="shared" si="7"/>
        <v xml:space="preserve"> </v>
      </c>
    </row>
    <row r="126" spans="1:18" ht="12" customHeight="1" x14ac:dyDescent="0.25">
      <c r="A126" s="1029" t="str">
        <f>'t1'!A126</f>
        <v>Statistico dirig. Con altri incar.prof.li</v>
      </c>
      <c r="B126" s="1030" t="str">
        <f>'t1'!B126</f>
        <v>TD0A70</v>
      </c>
      <c r="C126" s="2202">
        <v>12</v>
      </c>
      <c r="D126" s="2203">
        <v>41479</v>
      </c>
      <c r="E126" s="2203">
        <v>0</v>
      </c>
      <c r="F126" s="2203">
        <v>0</v>
      </c>
      <c r="G126" s="2203">
        <v>4585</v>
      </c>
      <c r="H126" s="2203"/>
      <c r="I126" s="2203">
        <v>0</v>
      </c>
      <c r="J126" s="1226">
        <f t="shared" si="4"/>
        <v>46064</v>
      </c>
      <c r="K126" s="937">
        <f>'t1'!M126</f>
        <v>1</v>
      </c>
      <c r="L126" s="1561" t="s">
        <v>345</v>
      </c>
      <c r="N126" s="937" t="s">
        <v>2786</v>
      </c>
      <c r="O126" s="937" t="s">
        <v>3180</v>
      </c>
      <c r="P126" s="937" t="str">
        <f t="shared" si="5"/>
        <v>OK</v>
      </c>
      <c r="Q126" s="937" t="str">
        <f t="shared" si="6"/>
        <v>OK</v>
      </c>
      <c r="R126" s="2193" t="str">
        <f t="shared" si="7"/>
        <v xml:space="preserve"> </v>
      </c>
    </row>
    <row r="127" spans="1:18" ht="12" customHeight="1" x14ac:dyDescent="0.25">
      <c r="A127" s="1029" t="str">
        <f>'t1'!A127</f>
        <v>Statistico dir. A t.determinato(art. 15-septies dlgs.502/92)</v>
      </c>
      <c r="B127" s="1030" t="str">
        <f>'t1'!B127</f>
        <v>TD0610</v>
      </c>
      <c r="C127" s="2202"/>
      <c r="D127" s="2203"/>
      <c r="E127" s="2203"/>
      <c r="F127" s="2203"/>
      <c r="G127" s="2203"/>
      <c r="H127" s="2203"/>
      <c r="I127" s="2203"/>
      <c r="J127" s="1226">
        <f t="shared" si="4"/>
        <v>0</v>
      </c>
      <c r="K127" s="937">
        <f>'t1'!M127</f>
        <v>0</v>
      </c>
      <c r="L127" s="1561" t="s">
        <v>345</v>
      </c>
      <c r="N127" s="937" t="s">
        <v>2786</v>
      </c>
      <c r="O127" s="937" t="s">
        <v>3180</v>
      </c>
      <c r="P127" s="937" t="str">
        <f t="shared" si="5"/>
        <v>OK</v>
      </c>
      <c r="Q127" s="937" t="str">
        <f t="shared" si="6"/>
        <v>OK</v>
      </c>
      <c r="R127" s="2193" t="str">
        <f t="shared" si="7"/>
        <v xml:space="preserve"> </v>
      </c>
    </row>
    <row r="128" spans="1:18" ht="12" customHeight="1" x14ac:dyDescent="0.25">
      <c r="A128" s="1029" t="str">
        <f>'t1'!A128</f>
        <v>Sociologo dirig. Con incarico di struttura complessa</v>
      </c>
      <c r="B128" s="1030" t="str">
        <f>'t1'!B128</f>
        <v>TD0068</v>
      </c>
      <c r="C128" s="2202"/>
      <c r="D128" s="2203"/>
      <c r="E128" s="2203"/>
      <c r="F128" s="2203"/>
      <c r="G128" s="2203"/>
      <c r="H128" s="2203"/>
      <c r="I128" s="2203"/>
      <c r="J128" s="1226">
        <f t="shared" si="4"/>
        <v>0</v>
      </c>
      <c r="K128" s="937">
        <f>'t1'!M128</f>
        <v>0</v>
      </c>
      <c r="L128" s="1561" t="s">
        <v>345</v>
      </c>
      <c r="N128" s="937" t="s">
        <v>2786</v>
      </c>
      <c r="O128" s="937" t="s">
        <v>3180</v>
      </c>
      <c r="P128" s="937" t="str">
        <f t="shared" si="5"/>
        <v>OK</v>
      </c>
      <c r="Q128" s="937" t="str">
        <f t="shared" si="6"/>
        <v>OK</v>
      </c>
      <c r="R128" s="2193" t="str">
        <f t="shared" si="7"/>
        <v xml:space="preserve"> </v>
      </c>
    </row>
    <row r="129" spans="1:18" ht="12" customHeight="1" x14ac:dyDescent="0.25">
      <c r="A129" s="1029" t="str">
        <f>'t1'!A129</f>
        <v>Sociologo dirig. Con incarico di struttura semplice</v>
      </c>
      <c r="B129" s="1030" t="str">
        <f>'t1'!B129</f>
        <v>TD0S67</v>
      </c>
      <c r="C129" s="2202"/>
      <c r="D129" s="2203"/>
      <c r="E129" s="2203"/>
      <c r="F129" s="2203"/>
      <c r="G129" s="2203"/>
      <c r="H129" s="2203"/>
      <c r="I129" s="2203"/>
      <c r="J129" s="1226">
        <f t="shared" si="4"/>
        <v>0</v>
      </c>
      <c r="K129" s="937">
        <f>'t1'!M129</f>
        <v>0</v>
      </c>
      <c r="L129" s="1561" t="s">
        <v>345</v>
      </c>
      <c r="N129" s="937" t="s">
        <v>2786</v>
      </c>
      <c r="O129" s="937" t="s">
        <v>3180</v>
      </c>
      <c r="P129" s="937" t="str">
        <f t="shared" si="5"/>
        <v>OK</v>
      </c>
      <c r="Q129" s="937" t="str">
        <f t="shared" si="6"/>
        <v>OK</v>
      </c>
      <c r="R129" s="2193" t="str">
        <f t="shared" si="7"/>
        <v xml:space="preserve"> </v>
      </c>
    </row>
    <row r="130" spans="1:18" ht="12" customHeight="1" x14ac:dyDescent="0.25">
      <c r="A130" s="1029" t="str">
        <f>'t1'!A130</f>
        <v>Sociologo dirig. Con altri incar.prof.li</v>
      </c>
      <c r="B130" s="1030" t="str">
        <f>'t1'!B130</f>
        <v>TD0A67</v>
      </c>
      <c r="C130" s="2202"/>
      <c r="D130" s="2203"/>
      <c r="E130" s="2203"/>
      <c r="F130" s="2203"/>
      <c r="G130" s="2203"/>
      <c r="H130" s="2203"/>
      <c r="I130" s="2203"/>
      <c r="J130" s="1226">
        <f t="shared" si="4"/>
        <v>0</v>
      </c>
      <c r="K130" s="937">
        <f>'t1'!M130</f>
        <v>0</v>
      </c>
      <c r="L130" s="1561" t="s">
        <v>345</v>
      </c>
      <c r="N130" s="937" t="s">
        <v>2786</v>
      </c>
      <c r="O130" s="937" t="s">
        <v>3180</v>
      </c>
      <c r="P130" s="937" t="str">
        <f t="shared" si="5"/>
        <v>OK</v>
      </c>
      <c r="Q130" s="937" t="str">
        <f t="shared" si="6"/>
        <v>OK</v>
      </c>
      <c r="R130" s="2193" t="str">
        <f t="shared" si="7"/>
        <v xml:space="preserve"> </v>
      </c>
    </row>
    <row r="131" spans="1:18" ht="12" customHeight="1" x14ac:dyDescent="0.25">
      <c r="A131" s="1029" t="str">
        <f>'t1'!A131</f>
        <v>Sociologo dir. A t. Determinato(art.15-septies dlgs. 502/92)</v>
      </c>
      <c r="B131" s="1030" t="str">
        <f>'t1'!B131</f>
        <v>TD0611</v>
      </c>
      <c r="C131" s="2202"/>
      <c r="D131" s="2203"/>
      <c r="E131" s="2203"/>
      <c r="F131" s="2203"/>
      <c r="G131" s="2203"/>
      <c r="H131" s="2203"/>
      <c r="I131" s="2203"/>
      <c r="J131" s="1226">
        <f t="shared" si="4"/>
        <v>0</v>
      </c>
      <c r="K131" s="937">
        <f>'t1'!M131</f>
        <v>0</v>
      </c>
      <c r="L131" s="1561" t="s">
        <v>345</v>
      </c>
      <c r="N131" s="937" t="s">
        <v>2786</v>
      </c>
      <c r="O131" s="937" t="s">
        <v>3180</v>
      </c>
      <c r="P131" s="937" t="str">
        <f t="shared" si="5"/>
        <v>OK</v>
      </c>
      <c r="Q131" s="937" t="str">
        <f t="shared" si="6"/>
        <v>OK</v>
      </c>
      <c r="R131" s="2193" t="str">
        <f t="shared" si="7"/>
        <v xml:space="preserve"> </v>
      </c>
    </row>
    <row r="132" spans="1:18" ht="12" customHeight="1" x14ac:dyDescent="0.25">
      <c r="A132" s="1029" t="str">
        <f>'t1'!A132</f>
        <v>Collab.re prof.le assistente sociale senior - DS</v>
      </c>
      <c r="B132" s="1030" t="str">
        <f>'t1'!B132</f>
        <v>T18867</v>
      </c>
      <c r="C132" s="2202"/>
      <c r="D132" s="2203"/>
      <c r="E132" s="2203"/>
      <c r="F132" s="2203"/>
      <c r="G132" s="2203"/>
      <c r="H132" s="2203"/>
      <c r="I132" s="2203"/>
      <c r="J132" s="1226">
        <f t="shared" si="4"/>
        <v>0</v>
      </c>
      <c r="K132" s="937">
        <f>'t1'!M132</f>
        <v>0</v>
      </c>
      <c r="L132" s="1561" t="s">
        <v>450</v>
      </c>
      <c r="N132" s="937" t="s">
        <v>2786</v>
      </c>
      <c r="O132" s="937" t="s">
        <v>2786</v>
      </c>
      <c r="P132" s="937" t="str">
        <f t="shared" si="5"/>
        <v>OK</v>
      </c>
      <c r="Q132" s="937" t="str">
        <f t="shared" si="6"/>
        <v>OK</v>
      </c>
      <c r="R132" s="2193" t="str">
        <f t="shared" si="7"/>
        <v xml:space="preserve"> </v>
      </c>
    </row>
    <row r="133" spans="1:18" ht="12" customHeight="1" x14ac:dyDescent="0.25">
      <c r="A133" s="1029" t="str">
        <f>'t1'!A133</f>
        <v>Collab.re prof.le assistente sociale - D</v>
      </c>
      <c r="B133" s="1030" t="str">
        <f>'t1'!B133</f>
        <v>T16024</v>
      </c>
      <c r="C133" s="2202">
        <v>24</v>
      </c>
      <c r="D133" s="2203">
        <v>46149</v>
      </c>
      <c r="E133" s="2203">
        <v>0</v>
      </c>
      <c r="F133" s="2203">
        <v>9831</v>
      </c>
      <c r="G133" s="2203">
        <v>4698</v>
      </c>
      <c r="H133" s="2203"/>
      <c r="I133" s="2203"/>
      <c r="J133" s="1226">
        <f t="shared" si="4"/>
        <v>60678</v>
      </c>
      <c r="K133" s="937">
        <f>'t1'!M133</f>
        <v>1</v>
      </c>
      <c r="L133" s="1561" t="s">
        <v>450</v>
      </c>
      <c r="N133" s="937" t="s">
        <v>2786</v>
      </c>
      <c r="O133" s="937" t="s">
        <v>2786</v>
      </c>
      <c r="P133" s="937" t="str">
        <f t="shared" si="5"/>
        <v>OK</v>
      </c>
      <c r="Q133" s="937" t="str">
        <f t="shared" si="6"/>
        <v>ok</v>
      </c>
      <c r="R133" s="2193" t="str">
        <f t="shared" si="7"/>
        <v xml:space="preserve"> </v>
      </c>
    </row>
    <row r="134" spans="1:18" ht="12" customHeight="1" x14ac:dyDescent="0.25">
      <c r="A134" s="1029" t="str">
        <f>'t1'!A134</f>
        <v>Collab.re tec. - prof.le senior - DS</v>
      </c>
      <c r="B134" s="1030" t="str">
        <f>'t1'!B134</f>
        <v>T18868</v>
      </c>
      <c r="C134" s="2202"/>
      <c r="D134" s="2203"/>
      <c r="E134" s="2203"/>
      <c r="F134" s="2203"/>
      <c r="G134" s="2203"/>
      <c r="H134" s="2203"/>
      <c r="I134" s="2203"/>
      <c r="J134" s="1226">
        <f t="shared" si="4"/>
        <v>0</v>
      </c>
      <c r="K134" s="937">
        <f>'t1'!M134</f>
        <v>0</v>
      </c>
      <c r="L134" s="1561" t="s">
        <v>450</v>
      </c>
      <c r="N134" s="937" t="s">
        <v>2786</v>
      </c>
      <c r="O134" s="937" t="s">
        <v>2786</v>
      </c>
      <c r="P134" s="937" t="str">
        <f t="shared" si="5"/>
        <v>OK</v>
      </c>
      <c r="Q134" s="937" t="str">
        <f t="shared" si="6"/>
        <v>OK</v>
      </c>
      <c r="R134" s="2193" t="str">
        <f t="shared" si="7"/>
        <v xml:space="preserve"> </v>
      </c>
    </row>
    <row r="135" spans="1:18" ht="12" customHeight="1" x14ac:dyDescent="0.25">
      <c r="A135" s="1029" t="str">
        <f>'t1'!A135</f>
        <v>Collab.re tec. - prof.le - D</v>
      </c>
      <c r="B135" s="1030" t="str">
        <f>'t1'!B135</f>
        <v>T16026</v>
      </c>
      <c r="C135" s="2202">
        <v>96</v>
      </c>
      <c r="D135" s="2203">
        <v>184596</v>
      </c>
      <c r="E135" s="2203">
        <v>176</v>
      </c>
      <c r="F135" s="2203">
        <v>29977</v>
      </c>
      <c r="G135" s="2203">
        <v>18021</v>
      </c>
      <c r="H135" s="2203"/>
      <c r="I135" s="2203"/>
      <c r="J135" s="1226">
        <f t="shared" si="4"/>
        <v>232770</v>
      </c>
      <c r="K135" s="937">
        <f>'t1'!M135</f>
        <v>1</v>
      </c>
      <c r="L135" s="1561" t="s">
        <v>450</v>
      </c>
      <c r="N135" s="937" t="s">
        <v>2786</v>
      </c>
      <c r="O135" s="937" t="s">
        <v>2786</v>
      </c>
      <c r="P135" s="937" t="str">
        <f t="shared" si="5"/>
        <v>ok</v>
      </c>
      <c r="Q135" s="937" t="str">
        <f t="shared" si="6"/>
        <v>ok</v>
      </c>
      <c r="R135" s="2193" t="str">
        <f t="shared" si="7"/>
        <v xml:space="preserve"> </v>
      </c>
    </row>
    <row r="136" spans="1:18" ht="12" customHeight="1" x14ac:dyDescent="0.25">
      <c r="A136" s="1029" t="str">
        <f>'t1'!A136</f>
        <v>Oper.re prof.le assistente soc. - C</v>
      </c>
      <c r="B136" s="1030" t="str">
        <f>'t1'!B136</f>
        <v>T14050</v>
      </c>
      <c r="C136" s="2202"/>
      <c r="D136" s="2203"/>
      <c r="E136" s="2203"/>
      <c r="F136" s="2203"/>
      <c r="G136" s="2203"/>
      <c r="H136" s="2203"/>
      <c r="I136" s="2203"/>
      <c r="J136" s="1226">
        <f t="shared" ref="J136:J158" si="8">(D136+E136+F136+G136+H136)-I136</f>
        <v>0</v>
      </c>
      <c r="K136" s="937">
        <f>'t1'!M136</f>
        <v>0</v>
      </c>
      <c r="L136" s="1561" t="s">
        <v>450</v>
      </c>
      <c r="N136" s="937" t="s">
        <v>2786</v>
      </c>
      <c r="O136" s="937" t="s">
        <v>2786</v>
      </c>
      <c r="P136" s="937" t="str">
        <f t="shared" ref="P136:P163" si="9">IF($N136="no",(IF($E136&gt;0,"Incongruenza","OK")),(IF($E136=0,"OK","ok")))</f>
        <v>OK</v>
      </c>
      <c r="Q136" s="937" t="str">
        <f t="shared" ref="Q136:Q163" si="10">IF($O136="no",(IF($F136&gt;0,"Incongruenza","OK")),(IF($F136=0,"OK","ok")))</f>
        <v>OK</v>
      </c>
      <c r="R136" s="2193" t="str">
        <f t="shared" ref="R136:R163" si="11">IF(AND($N136="no",$O136="no",$F136&gt;0),"Sono stati inseriti importi RIA e/o Progressioni",IF(AND($N136="no",$O136="no",$E136&gt;0)," ",IF(OR($P136="Incongruenza",$Q136="Incongruenza"),"Incongruenza"," ")))</f>
        <v xml:space="preserve"> </v>
      </c>
    </row>
    <row r="137" spans="1:18" ht="12" customHeight="1" x14ac:dyDescent="0.25">
      <c r="A137" s="1029" t="str">
        <f>'t1'!A137</f>
        <v>Assistente tecnico - C</v>
      </c>
      <c r="B137" s="1030" t="str">
        <f>'t1'!B137</f>
        <v>T14007</v>
      </c>
      <c r="C137" s="2202">
        <v>180</v>
      </c>
      <c r="D137" s="2203">
        <v>318762</v>
      </c>
      <c r="E137" s="2203">
        <v>1486</v>
      </c>
      <c r="F137" s="2203">
        <v>54587</v>
      </c>
      <c r="G137" s="2203">
        <v>31454</v>
      </c>
      <c r="H137" s="2203"/>
      <c r="I137" s="2203">
        <v>84</v>
      </c>
      <c r="J137" s="1226">
        <f t="shared" si="8"/>
        <v>406205</v>
      </c>
      <c r="K137" s="937">
        <f>'t1'!M137</f>
        <v>1</v>
      </c>
      <c r="L137" s="1561" t="s">
        <v>450</v>
      </c>
      <c r="N137" s="937" t="s">
        <v>2786</v>
      </c>
      <c r="O137" s="937" t="s">
        <v>2786</v>
      </c>
      <c r="P137" s="937" t="str">
        <f t="shared" si="9"/>
        <v>ok</v>
      </c>
      <c r="Q137" s="937" t="str">
        <f t="shared" si="10"/>
        <v>ok</v>
      </c>
      <c r="R137" s="2193" t="str">
        <f t="shared" si="11"/>
        <v xml:space="preserve"> </v>
      </c>
    </row>
    <row r="138" spans="1:18" ht="12" customHeight="1" x14ac:dyDescent="0.25">
      <c r="A138" s="1029" t="str">
        <f>'t1'!A138</f>
        <v>Program.re - C</v>
      </c>
      <c r="B138" s="1030" t="str">
        <f>'t1'!B138</f>
        <v>T14063</v>
      </c>
      <c r="C138" s="2202">
        <v>55.97</v>
      </c>
      <c r="D138" s="2203">
        <v>99110</v>
      </c>
      <c r="E138" s="2203">
        <v>44</v>
      </c>
      <c r="F138" s="2203">
        <v>15656</v>
      </c>
      <c r="G138" s="2203">
        <v>9640</v>
      </c>
      <c r="H138" s="2203"/>
      <c r="I138" s="2203">
        <v>0</v>
      </c>
      <c r="J138" s="1226">
        <f t="shared" si="8"/>
        <v>124450</v>
      </c>
      <c r="K138" s="937">
        <f>'t1'!M138</f>
        <v>1</v>
      </c>
      <c r="L138" s="1561" t="s">
        <v>450</v>
      </c>
      <c r="N138" s="937" t="s">
        <v>2786</v>
      </c>
      <c r="O138" s="937" t="s">
        <v>2786</v>
      </c>
      <c r="P138" s="937" t="str">
        <f t="shared" si="9"/>
        <v>ok</v>
      </c>
      <c r="Q138" s="937" t="str">
        <f t="shared" si="10"/>
        <v>ok</v>
      </c>
      <c r="R138" s="2193" t="str">
        <f t="shared" si="11"/>
        <v xml:space="preserve"> </v>
      </c>
    </row>
    <row r="139" spans="1:18" ht="12" customHeight="1" x14ac:dyDescent="0.25">
      <c r="A139" s="1029" t="str">
        <f>'t1'!A139</f>
        <v>Operatore tecnico special.to senior - C</v>
      </c>
      <c r="B139" s="1030" t="str">
        <f>'t1'!B139</f>
        <v>T14S59</v>
      </c>
      <c r="C139" s="2202">
        <v>49</v>
      </c>
      <c r="D139" s="2203">
        <v>86774</v>
      </c>
      <c r="E139" s="2203">
        <v>139</v>
      </c>
      <c r="F139" s="2203">
        <v>18339</v>
      </c>
      <c r="G139" s="2203">
        <v>8832</v>
      </c>
      <c r="H139" s="2203"/>
      <c r="I139" s="2203">
        <v>0</v>
      </c>
      <c r="J139" s="1226">
        <f t="shared" si="8"/>
        <v>114084</v>
      </c>
      <c r="K139" s="937">
        <f>'t1'!M139</f>
        <v>1</v>
      </c>
      <c r="L139" s="1561" t="s">
        <v>450</v>
      </c>
      <c r="N139" s="937" t="s">
        <v>2786</v>
      </c>
      <c r="O139" s="937" t="s">
        <v>2786</v>
      </c>
      <c r="P139" s="937" t="str">
        <f t="shared" si="9"/>
        <v>ok</v>
      </c>
      <c r="Q139" s="937" t="str">
        <f t="shared" si="10"/>
        <v>ok</v>
      </c>
      <c r="R139" s="2193" t="str">
        <f t="shared" si="11"/>
        <v xml:space="preserve"> </v>
      </c>
    </row>
    <row r="140" spans="1:18" ht="12" customHeight="1" x14ac:dyDescent="0.25">
      <c r="A140" s="1029" t="str">
        <f>'t1'!A140</f>
        <v>Operatore tecnico special.to - BS</v>
      </c>
      <c r="B140" s="1030" t="str">
        <f>'t1'!B140</f>
        <v>T13059</v>
      </c>
      <c r="C140" s="2202">
        <v>320.88</v>
      </c>
      <c r="D140" s="2203">
        <v>513676</v>
      </c>
      <c r="E140" s="2203">
        <v>5459</v>
      </c>
      <c r="F140" s="2203">
        <v>71301</v>
      </c>
      <c r="G140" s="2203">
        <v>50368</v>
      </c>
      <c r="H140" s="2203"/>
      <c r="I140" s="2203">
        <v>0</v>
      </c>
      <c r="J140" s="1226">
        <f t="shared" si="8"/>
        <v>640804</v>
      </c>
      <c r="K140" s="937">
        <f>'t1'!M140</f>
        <v>1</v>
      </c>
      <c r="L140" s="1561" t="s">
        <v>450</v>
      </c>
      <c r="N140" s="937" t="s">
        <v>2786</v>
      </c>
      <c r="O140" s="937" t="s">
        <v>2786</v>
      </c>
      <c r="P140" s="937" t="str">
        <f t="shared" si="9"/>
        <v>ok</v>
      </c>
      <c r="Q140" s="937" t="str">
        <f t="shared" si="10"/>
        <v>ok</v>
      </c>
      <c r="R140" s="2193" t="str">
        <f t="shared" si="11"/>
        <v xml:space="preserve"> </v>
      </c>
    </row>
    <row r="141" spans="1:18" ht="12" customHeight="1" x14ac:dyDescent="0.25">
      <c r="A141" s="1029" t="str">
        <f>'t1'!A141</f>
        <v>Operatore socio sanitario - BS</v>
      </c>
      <c r="B141" s="1030" t="str">
        <f>'t1'!B141</f>
        <v>T13660</v>
      </c>
      <c r="C141" s="2202">
        <v>1609.26</v>
      </c>
      <c r="D141" s="2203">
        <v>2576137</v>
      </c>
      <c r="E141" s="2203">
        <v>4987</v>
      </c>
      <c r="F141" s="2203">
        <v>160295</v>
      </c>
      <c r="G141" s="2203">
        <v>229251</v>
      </c>
      <c r="H141" s="2203"/>
      <c r="I141" s="2203">
        <v>1450</v>
      </c>
      <c r="J141" s="1226">
        <f t="shared" si="8"/>
        <v>2969220</v>
      </c>
      <c r="K141" s="937">
        <f>'t1'!M141</f>
        <v>1</v>
      </c>
      <c r="L141" s="1561" t="s">
        <v>450</v>
      </c>
      <c r="N141" s="937" t="s">
        <v>2786</v>
      </c>
      <c r="O141" s="937" t="s">
        <v>2786</v>
      </c>
      <c r="P141" s="937" t="str">
        <f t="shared" si="9"/>
        <v>ok</v>
      </c>
      <c r="Q141" s="937" t="str">
        <f t="shared" si="10"/>
        <v>ok</v>
      </c>
      <c r="R141" s="2193" t="str">
        <f t="shared" si="11"/>
        <v xml:space="preserve"> </v>
      </c>
    </row>
    <row r="142" spans="1:18" ht="12" customHeight="1" x14ac:dyDescent="0.25">
      <c r="A142" s="1029" t="str">
        <f>'t1'!A142</f>
        <v>Operatore tecnico - B</v>
      </c>
      <c r="B142" s="1030" t="str">
        <f>'t1'!B142</f>
        <v>T12057</v>
      </c>
      <c r="C142" s="2202">
        <v>856.26</v>
      </c>
      <c r="D142" s="2203">
        <v>1322960</v>
      </c>
      <c r="E142" s="2203">
        <v>6575</v>
      </c>
      <c r="F142" s="2203">
        <v>132883</v>
      </c>
      <c r="G142" s="2203">
        <v>123900</v>
      </c>
      <c r="H142" s="2203"/>
      <c r="I142" s="2203">
        <v>371</v>
      </c>
      <c r="J142" s="1226">
        <f t="shared" si="8"/>
        <v>1585947</v>
      </c>
      <c r="K142" s="937">
        <f>'t1'!M142</f>
        <v>1</v>
      </c>
      <c r="L142" s="1561" t="s">
        <v>450</v>
      </c>
      <c r="N142" s="937" t="s">
        <v>2786</v>
      </c>
      <c r="O142" s="937" t="s">
        <v>2786</v>
      </c>
      <c r="P142" s="937" t="str">
        <f t="shared" si="9"/>
        <v>ok</v>
      </c>
      <c r="Q142" s="937" t="str">
        <f t="shared" si="10"/>
        <v>ok</v>
      </c>
      <c r="R142" s="2193" t="str">
        <f t="shared" si="11"/>
        <v xml:space="preserve"> </v>
      </c>
    </row>
    <row r="143" spans="1:18" ht="12" customHeight="1" x14ac:dyDescent="0.25">
      <c r="A143" s="1029" t="str">
        <f>'t1'!A143</f>
        <v>Operatore tecnico addetto all'assistenza - B</v>
      </c>
      <c r="B143" s="1030" t="str">
        <f>'t1'!B143</f>
        <v>T12058</v>
      </c>
      <c r="C143" s="2202">
        <v>144.5</v>
      </c>
      <c r="D143" s="2203">
        <v>223260</v>
      </c>
      <c r="E143" s="2203">
        <v>5839</v>
      </c>
      <c r="F143" s="2203">
        <v>27436</v>
      </c>
      <c r="G143" s="2203">
        <v>21449</v>
      </c>
      <c r="H143" s="2203"/>
      <c r="I143" s="2203">
        <v>0</v>
      </c>
      <c r="J143" s="1226">
        <f t="shared" si="8"/>
        <v>277984</v>
      </c>
      <c r="K143" s="937">
        <f>'t1'!M143</f>
        <v>1</v>
      </c>
      <c r="L143" s="1561" t="s">
        <v>450</v>
      </c>
      <c r="N143" s="937" t="s">
        <v>2786</v>
      </c>
      <c r="O143" s="937" t="s">
        <v>2786</v>
      </c>
      <c r="P143" s="937" t="str">
        <f t="shared" si="9"/>
        <v>ok</v>
      </c>
      <c r="Q143" s="937" t="str">
        <f t="shared" si="10"/>
        <v>ok</v>
      </c>
      <c r="R143" s="2193" t="str">
        <f t="shared" si="11"/>
        <v xml:space="preserve"> </v>
      </c>
    </row>
    <row r="144" spans="1:18" ht="12" customHeight="1" x14ac:dyDescent="0.25">
      <c r="A144" s="1029" t="str">
        <f>'t1'!A144</f>
        <v>Ausiliario specializzato - A</v>
      </c>
      <c r="B144" s="1030" t="str">
        <f>'t1'!B144</f>
        <v>T11008</v>
      </c>
      <c r="C144" s="2202"/>
      <c r="D144" s="2203"/>
      <c r="E144" s="2203"/>
      <c r="F144" s="2203"/>
      <c r="G144" s="2203"/>
      <c r="H144" s="2203"/>
      <c r="I144" s="2203"/>
      <c r="J144" s="1226">
        <f t="shared" si="8"/>
        <v>0</v>
      </c>
      <c r="K144" s="937">
        <f>'t1'!M144</f>
        <v>0</v>
      </c>
      <c r="L144" s="1561" t="s">
        <v>450</v>
      </c>
      <c r="N144" s="937" t="s">
        <v>2786</v>
      </c>
      <c r="O144" s="937" t="s">
        <v>2786</v>
      </c>
      <c r="P144" s="937" t="str">
        <f t="shared" si="9"/>
        <v>OK</v>
      </c>
      <c r="Q144" s="937" t="str">
        <f t="shared" si="10"/>
        <v>OK</v>
      </c>
      <c r="R144" s="2193" t="str">
        <f t="shared" si="11"/>
        <v xml:space="preserve"> </v>
      </c>
    </row>
    <row r="145" spans="1:18" ht="12" customHeight="1" x14ac:dyDescent="0.25">
      <c r="A145" s="1029" t="str">
        <f>'t1'!A145</f>
        <v>Profilo atipico ruolo tecnico</v>
      </c>
      <c r="B145" s="1030" t="str">
        <f>'t1'!B145</f>
        <v>T00062</v>
      </c>
      <c r="C145" s="2202"/>
      <c r="D145" s="2203"/>
      <c r="E145" s="2203"/>
      <c r="F145" s="2203"/>
      <c r="G145" s="2203"/>
      <c r="H145" s="2203"/>
      <c r="I145" s="2203"/>
      <c r="J145" s="1226">
        <f t="shared" si="8"/>
        <v>0</v>
      </c>
      <c r="K145" s="937">
        <f>'t1'!M145</f>
        <v>0</v>
      </c>
      <c r="L145" s="1561" t="s">
        <v>450</v>
      </c>
      <c r="N145" s="937" t="s">
        <v>2786</v>
      </c>
      <c r="O145" s="937" t="s">
        <v>2786</v>
      </c>
      <c r="P145" s="937" t="str">
        <f t="shared" si="9"/>
        <v>OK</v>
      </c>
      <c r="Q145" s="937" t="str">
        <f t="shared" si="10"/>
        <v>OK</v>
      </c>
      <c r="R145" s="2193" t="str">
        <f t="shared" si="11"/>
        <v xml:space="preserve"> </v>
      </c>
    </row>
    <row r="146" spans="1:18" ht="12" customHeight="1" x14ac:dyDescent="0.25">
      <c r="A146" s="1029" t="str">
        <f>'t1'!A146</f>
        <v>Dirigente amm.vo con incarico di struttura complessa</v>
      </c>
      <c r="B146" s="1030" t="str">
        <f>'t1'!B146</f>
        <v>AD0032</v>
      </c>
      <c r="C146" s="2202">
        <v>46</v>
      </c>
      <c r="D146" s="2203">
        <v>159004</v>
      </c>
      <c r="E146" s="2203">
        <v>0</v>
      </c>
      <c r="F146" s="2203"/>
      <c r="G146" s="2203">
        <v>23610</v>
      </c>
      <c r="H146" s="2203"/>
      <c r="I146" s="2203"/>
      <c r="J146" s="1226">
        <f t="shared" si="8"/>
        <v>182614</v>
      </c>
      <c r="K146" s="937">
        <f>'t1'!M146</f>
        <v>1</v>
      </c>
      <c r="L146" s="1561" t="s">
        <v>345</v>
      </c>
      <c r="N146" s="937" t="s">
        <v>2786</v>
      </c>
      <c r="O146" s="937" t="s">
        <v>3180</v>
      </c>
      <c r="P146" s="937" t="str">
        <f t="shared" si="9"/>
        <v>OK</v>
      </c>
      <c r="Q146" s="937" t="str">
        <f t="shared" si="10"/>
        <v>OK</v>
      </c>
      <c r="R146" s="2193" t="str">
        <f t="shared" si="11"/>
        <v xml:space="preserve"> </v>
      </c>
    </row>
    <row r="147" spans="1:18" ht="12" customHeight="1" x14ac:dyDescent="0.25">
      <c r="A147" s="1029" t="str">
        <f>'t1'!A147</f>
        <v>Dirigente amm.vo con incarico di struttura semplice</v>
      </c>
      <c r="B147" s="1030" t="str">
        <f>'t1'!B147</f>
        <v>AD0S31</v>
      </c>
      <c r="C147" s="2202"/>
      <c r="D147" s="2203"/>
      <c r="E147" s="2203"/>
      <c r="F147" s="2203"/>
      <c r="G147" s="2203"/>
      <c r="H147" s="2203"/>
      <c r="I147" s="2203"/>
      <c r="J147" s="1226">
        <f t="shared" si="8"/>
        <v>0</v>
      </c>
      <c r="K147" s="937">
        <f>'t1'!M147</f>
        <v>0</v>
      </c>
      <c r="L147" s="1561" t="s">
        <v>345</v>
      </c>
      <c r="N147" s="937" t="s">
        <v>2786</v>
      </c>
      <c r="O147" s="937" t="s">
        <v>3180</v>
      </c>
      <c r="P147" s="937" t="str">
        <f t="shared" si="9"/>
        <v>OK</v>
      </c>
      <c r="Q147" s="937" t="str">
        <f t="shared" si="10"/>
        <v>OK</v>
      </c>
      <c r="R147" s="2193" t="str">
        <f t="shared" si="11"/>
        <v xml:space="preserve"> </v>
      </c>
    </row>
    <row r="148" spans="1:18" ht="12" customHeight="1" x14ac:dyDescent="0.25">
      <c r="A148" s="1029" t="str">
        <f>'t1'!A148</f>
        <v>Dirigente amm.vo con altri incar.prof.li</v>
      </c>
      <c r="B148" s="1030" t="str">
        <f>'t1'!B148</f>
        <v>AD0A31</v>
      </c>
      <c r="C148" s="2202"/>
      <c r="D148" s="2203"/>
      <c r="E148" s="2203"/>
      <c r="F148" s="2203"/>
      <c r="G148" s="2203"/>
      <c r="H148" s="2203"/>
      <c r="I148" s="2203"/>
      <c r="J148" s="1226">
        <f t="shared" si="8"/>
        <v>0</v>
      </c>
      <c r="K148" s="937">
        <f>'t1'!M148</f>
        <v>0</v>
      </c>
      <c r="L148" s="1561" t="s">
        <v>345</v>
      </c>
      <c r="N148" s="937" t="s">
        <v>2786</v>
      </c>
      <c r="O148" s="937" t="s">
        <v>3180</v>
      </c>
      <c r="P148" s="937" t="str">
        <f t="shared" si="9"/>
        <v>OK</v>
      </c>
      <c r="Q148" s="937" t="str">
        <f t="shared" si="10"/>
        <v>OK</v>
      </c>
      <c r="R148" s="2193" t="str">
        <f t="shared" si="11"/>
        <v xml:space="preserve"> </v>
      </c>
    </row>
    <row r="149" spans="1:18" ht="12" customHeight="1" x14ac:dyDescent="0.25">
      <c r="A149" s="1029" t="str">
        <f>'t1'!A149</f>
        <v>Dirig. Amm.vo a t. determinato (art. 15-septies dlgs.502/92)</v>
      </c>
      <c r="B149" s="1030" t="str">
        <f>'t1'!B149</f>
        <v>AD0612</v>
      </c>
      <c r="C149" s="2202"/>
      <c r="D149" s="2203"/>
      <c r="E149" s="2203"/>
      <c r="F149" s="2203"/>
      <c r="G149" s="2203"/>
      <c r="H149" s="2203"/>
      <c r="I149" s="2203"/>
      <c r="J149" s="1226">
        <f t="shared" si="8"/>
        <v>0</v>
      </c>
      <c r="K149" s="937">
        <f>'t1'!M149</f>
        <v>0</v>
      </c>
      <c r="L149" s="1561" t="s">
        <v>345</v>
      </c>
      <c r="N149" s="937" t="s">
        <v>2786</v>
      </c>
      <c r="O149" s="937" t="s">
        <v>3180</v>
      </c>
      <c r="P149" s="937" t="str">
        <f t="shared" si="9"/>
        <v>OK</v>
      </c>
      <c r="Q149" s="937" t="str">
        <f t="shared" si="10"/>
        <v>OK</v>
      </c>
      <c r="R149" s="2193" t="str">
        <f t="shared" si="11"/>
        <v xml:space="preserve"> </v>
      </c>
    </row>
    <row r="150" spans="1:18" ht="12" customHeight="1" x14ac:dyDescent="0.25">
      <c r="A150" s="1029" t="str">
        <f>'t1'!A150</f>
        <v>Collaboratore amministrativo prof.le senior - DS</v>
      </c>
      <c r="B150" s="1030" t="str">
        <f>'t1'!B150</f>
        <v>A18869</v>
      </c>
      <c r="C150" s="2202">
        <v>157</v>
      </c>
      <c r="D150" s="2203">
        <v>325561</v>
      </c>
      <c r="E150" s="2203">
        <v>5022</v>
      </c>
      <c r="F150" s="2203">
        <v>76171</v>
      </c>
      <c r="G150" s="2203">
        <v>37961</v>
      </c>
      <c r="H150" s="2203"/>
      <c r="I150" s="2203">
        <v>100</v>
      </c>
      <c r="J150" s="1226">
        <f t="shared" si="8"/>
        <v>444615</v>
      </c>
      <c r="K150" s="937">
        <f>'t1'!M150</f>
        <v>1</v>
      </c>
      <c r="L150" s="1561" t="s">
        <v>450</v>
      </c>
      <c r="N150" s="937" t="s">
        <v>2786</v>
      </c>
      <c r="O150" s="937" t="s">
        <v>2786</v>
      </c>
      <c r="P150" s="937" t="str">
        <f t="shared" si="9"/>
        <v>ok</v>
      </c>
      <c r="Q150" s="937" t="str">
        <f t="shared" si="10"/>
        <v>ok</v>
      </c>
      <c r="R150" s="2193" t="str">
        <f t="shared" si="11"/>
        <v xml:space="preserve"> </v>
      </c>
    </row>
    <row r="151" spans="1:18" ht="12" customHeight="1" x14ac:dyDescent="0.25">
      <c r="A151" s="1029" t="str">
        <f>'t1'!A151</f>
        <v>Collaboratore amministrativo prof.le - D</v>
      </c>
      <c r="B151" s="1030" t="str">
        <f>'t1'!B151</f>
        <v>A16028</v>
      </c>
      <c r="C151" s="2202">
        <v>368.86</v>
      </c>
      <c r="D151" s="2203">
        <v>709274</v>
      </c>
      <c r="E151" s="2203">
        <v>932</v>
      </c>
      <c r="F151" s="2203">
        <v>98711</v>
      </c>
      <c r="G151" s="2203">
        <v>73825</v>
      </c>
      <c r="H151" s="2203"/>
      <c r="I151" s="2203"/>
      <c r="J151" s="1226">
        <f t="shared" si="8"/>
        <v>882742</v>
      </c>
      <c r="K151" s="937">
        <f>'t1'!M151</f>
        <v>1</v>
      </c>
      <c r="L151" s="1561" t="s">
        <v>450</v>
      </c>
      <c r="N151" s="937" t="s">
        <v>2786</v>
      </c>
      <c r="O151" s="937" t="s">
        <v>2786</v>
      </c>
      <c r="P151" s="937" t="str">
        <f t="shared" si="9"/>
        <v>ok</v>
      </c>
      <c r="Q151" s="937" t="str">
        <f t="shared" si="10"/>
        <v>ok</v>
      </c>
      <c r="R151" s="2193" t="str">
        <f t="shared" si="11"/>
        <v xml:space="preserve"> </v>
      </c>
    </row>
    <row r="152" spans="1:18" ht="12" customHeight="1" x14ac:dyDescent="0.25">
      <c r="A152" s="1029" t="str">
        <f>'t1'!A152</f>
        <v>Assistente amministrativo - C</v>
      </c>
      <c r="B152" s="1030" t="str">
        <f>'t1'!B152</f>
        <v>A14005</v>
      </c>
      <c r="C152" s="2202">
        <v>1170.44</v>
      </c>
      <c r="D152" s="2203">
        <v>2072879</v>
      </c>
      <c r="E152" s="2203">
        <v>10187</v>
      </c>
      <c r="F152" s="2203">
        <v>307914</v>
      </c>
      <c r="G152" s="2203">
        <v>199000</v>
      </c>
      <c r="H152" s="2203"/>
      <c r="I152" s="2203">
        <v>84</v>
      </c>
      <c r="J152" s="1226">
        <f t="shared" si="8"/>
        <v>2589896</v>
      </c>
      <c r="K152" s="937">
        <f>'t1'!M152</f>
        <v>1</v>
      </c>
      <c r="L152" s="1561" t="s">
        <v>450</v>
      </c>
      <c r="N152" s="937" t="s">
        <v>2786</v>
      </c>
      <c r="O152" s="937" t="s">
        <v>2786</v>
      </c>
      <c r="P152" s="937" t="str">
        <f t="shared" si="9"/>
        <v>ok</v>
      </c>
      <c r="Q152" s="937" t="str">
        <f t="shared" si="10"/>
        <v>ok</v>
      </c>
      <c r="R152" s="2193" t="str">
        <f t="shared" si="11"/>
        <v xml:space="preserve"> </v>
      </c>
    </row>
    <row r="153" spans="1:18" ht="12" customHeight="1" x14ac:dyDescent="0.25">
      <c r="A153" s="1029" t="str">
        <f>'t1'!A153</f>
        <v>Coadiutore amm.vo senior - BS</v>
      </c>
      <c r="B153" s="1030" t="str">
        <f>'t1'!B153</f>
        <v>A13870</v>
      </c>
      <c r="C153" s="2202">
        <v>584.69000000000005</v>
      </c>
      <c r="D153" s="2203">
        <v>936658</v>
      </c>
      <c r="E153" s="2203">
        <v>3683</v>
      </c>
      <c r="F153" s="2203">
        <v>91313</v>
      </c>
      <c r="G153" s="2203">
        <v>86511</v>
      </c>
      <c r="H153" s="2203"/>
      <c r="I153" s="2203"/>
      <c r="J153" s="1226">
        <f t="shared" si="8"/>
        <v>1118165</v>
      </c>
      <c r="K153" s="937">
        <f>'t1'!M153</f>
        <v>1</v>
      </c>
      <c r="L153" s="1561" t="s">
        <v>450</v>
      </c>
      <c r="N153" s="937" t="s">
        <v>2786</v>
      </c>
      <c r="O153" s="937" t="s">
        <v>2786</v>
      </c>
      <c r="P153" s="937" t="str">
        <f t="shared" si="9"/>
        <v>ok</v>
      </c>
      <c r="Q153" s="937" t="str">
        <f t="shared" si="10"/>
        <v>ok</v>
      </c>
      <c r="R153" s="2193" t="str">
        <f t="shared" si="11"/>
        <v xml:space="preserve"> </v>
      </c>
    </row>
    <row r="154" spans="1:18" ht="12" customHeight="1" x14ac:dyDescent="0.25">
      <c r="A154" s="1029" t="str">
        <f>'t1'!A154</f>
        <v>Coadiutore amm.vo - B</v>
      </c>
      <c r="B154" s="1030" t="str">
        <f>'t1'!B154</f>
        <v>A12017</v>
      </c>
      <c r="C154" s="2202">
        <v>388.81</v>
      </c>
      <c r="D154" s="2203">
        <v>600896</v>
      </c>
      <c r="E154" s="2203">
        <v>981</v>
      </c>
      <c r="F154" s="2203">
        <v>48179</v>
      </c>
      <c r="G154" s="2203">
        <v>54581</v>
      </c>
      <c r="H154" s="2203"/>
      <c r="I154" s="2203"/>
      <c r="J154" s="1226">
        <f t="shared" si="8"/>
        <v>704637</v>
      </c>
      <c r="K154" s="937">
        <f>'t1'!M154</f>
        <v>1</v>
      </c>
      <c r="L154" s="1561" t="s">
        <v>450</v>
      </c>
      <c r="N154" s="937" t="s">
        <v>2786</v>
      </c>
      <c r="O154" s="937" t="s">
        <v>2786</v>
      </c>
      <c r="P154" s="937" t="str">
        <f t="shared" si="9"/>
        <v>ok</v>
      </c>
      <c r="Q154" s="937" t="str">
        <f t="shared" si="10"/>
        <v>ok</v>
      </c>
      <c r="R154" s="2193" t="str">
        <f t="shared" si="11"/>
        <v xml:space="preserve"> </v>
      </c>
    </row>
    <row r="155" spans="1:18" ht="12" customHeight="1" x14ac:dyDescent="0.25">
      <c r="A155" s="1029" t="str">
        <f>'t1'!A155</f>
        <v>Commesso - A</v>
      </c>
      <c r="B155" s="1030" t="str">
        <f>'t1'!B155</f>
        <v>A11030</v>
      </c>
      <c r="C155" s="2202"/>
      <c r="D155" s="2203"/>
      <c r="E155" s="2203"/>
      <c r="F155" s="2203"/>
      <c r="G155" s="2203"/>
      <c r="H155" s="2203"/>
      <c r="I155" s="2203"/>
      <c r="J155" s="1226">
        <f t="shared" si="8"/>
        <v>0</v>
      </c>
      <c r="K155" s="937">
        <f>'t1'!M155</f>
        <v>0</v>
      </c>
      <c r="L155" s="1561" t="s">
        <v>450</v>
      </c>
      <c r="N155" s="937" t="s">
        <v>2786</v>
      </c>
      <c r="O155" s="937" t="s">
        <v>2786</v>
      </c>
      <c r="P155" s="937" t="str">
        <f t="shared" si="9"/>
        <v>OK</v>
      </c>
      <c r="Q155" s="937" t="str">
        <f t="shared" si="10"/>
        <v>OK</v>
      </c>
      <c r="R155" s="2193" t="str">
        <f t="shared" si="11"/>
        <v xml:space="preserve"> </v>
      </c>
    </row>
    <row r="156" spans="1:18" ht="12" customHeight="1" x14ac:dyDescent="0.25">
      <c r="A156" s="1029" t="str">
        <f>'t1'!A156</f>
        <v>Profilo atipico ruolo amministrativo</v>
      </c>
      <c r="B156" s="1030" t="str">
        <f>'t1'!B156</f>
        <v>A00062</v>
      </c>
      <c r="C156" s="2202"/>
      <c r="D156" s="2203"/>
      <c r="E156" s="2203"/>
      <c r="F156" s="2203"/>
      <c r="G156" s="2203"/>
      <c r="H156" s="2203"/>
      <c r="I156" s="2203"/>
      <c r="J156" s="1226">
        <f t="shared" si="8"/>
        <v>0</v>
      </c>
      <c r="K156" s="937">
        <f>'t1'!M156</f>
        <v>0</v>
      </c>
      <c r="L156" s="1561" t="s">
        <v>450</v>
      </c>
      <c r="N156" s="937" t="s">
        <v>2786</v>
      </c>
      <c r="O156" s="937" t="s">
        <v>2786</v>
      </c>
      <c r="P156" s="937" t="str">
        <f t="shared" si="9"/>
        <v>OK</v>
      </c>
      <c r="Q156" s="937" t="str">
        <f t="shared" si="10"/>
        <v>OK</v>
      </c>
      <c r="R156" s="2193" t="str">
        <f t="shared" si="11"/>
        <v xml:space="preserve"> </v>
      </c>
    </row>
    <row r="157" spans="1:18" ht="12" customHeight="1" x14ac:dyDescent="0.25">
      <c r="A157" s="1029" t="str">
        <f>'t1'!A157</f>
        <v>Ricercatore sanitario - DS</v>
      </c>
      <c r="B157" s="1030" t="str">
        <f>'t1'!B157</f>
        <v>N18694</v>
      </c>
      <c r="C157" s="2554">
        <v>974.61</v>
      </c>
      <c r="D157" s="2555">
        <v>2021000</v>
      </c>
      <c r="E157" s="2555"/>
      <c r="F157" s="2555">
        <v>407651</v>
      </c>
      <c r="G157" s="2555">
        <v>202933</v>
      </c>
      <c r="H157" s="2555"/>
      <c r="I157" s="2556">
        <v>153</v>
      </c>
      <c r="J157" s="1226">
        <f t="shared" si="8"/>
        <v>2631431</v>
      </c>
      <c r="K157" s="937">
        <f>'t1'!M157</f>
        <v>1</v>
      </c>
      <c r="L157" s="1561" t="s">
        <v>450</v>
      </c>
      <c r="N157" s="937" t="s">
        <v>2786</v>
      </c>
      <c r="O157" s="937" t="s">
        <v>2786</v>
      </c>
      <c r="P157" s="937" t="str">
        <f t="shared" si="9"/>
        <v>OK</v>
      </c>
      <c r="Q157" s="937" t="str">
        <f t="shared" si="10"/>
        <v>ok</v>
      </c>
      <c r="R157" s="2193" t="str">
        <f t="shared" si="11"/>
        <v xml:space="preserve"> </v>
      </c>
    </row>
    <row r="158" spans="1:18" ht="12" customHeight="1" x14ac:dyDescent="0.25">
      <c r="A158" s="1029" t="str">
        <f>'t1'!A158</f>
        <v>Collaboratore prof.le  di ricerca sanitaria - D</v>
      </c>
      <c r="B158" s="1030" t="str">
        <f>'t1'!B158</f>
        <v>N16695</v>
      </c>
      <c r="C158" s="2554">
        <v>755.79</v>
      </c>
      <c r="D158" s="2555">
        <v>1453292</v>
      </c>
      <c r="E158" s="2555"/>
      <c r="F158" s="2555">
        <v>207238</v>
      </c>
      <c r="G158" s="2555">
        <v>138116</v>
      </c>
      <c r="H158" s="2555"/>
      <c r="I158" s="2556"/>
      <c r="J158" s="1226">
        <f t="shared" si="8"/>
        <v>1798646</v>
      </c>
      <c r="K158" s="937">
        <f>'t1'!M158</f>
        <v>1</v>
      </c>
      <c r="L158" s="1561" t="s">
        <v>450</v>
      </c>
      <c r="N158" s="937" t="s">
        <v>2786</v>
      </c>
      <c r="O158" s="937" t="s">
        <v>2786</v>
      </c>
      <c r="P158" s="937" t="str">
        <f t="shared" si="9"/>
        <v>OK</v>
      </c>
      <c r="Q158" s="937" t="str">
        <f t="shared" si="10"/>
        <v>ok</v>
      </c>
      <c r="R158" s="2193" t="str">
        <f t="shared" si="11"/>
        <v xml:space="preserve"> </v>
      </c>
    </row>
    <row r="159" spans="1:18" ht="12" customHeight="1" x14ac:dyDescent="0.25">
      <c r="A159" s="1029" t="str">
        <f>'t1'!A159</f>
        <v>CONTRATTISTI (a)</v>
      </c>
      <c r="B159" s="1030" t="str">
        <f>'t1'!B159</f>
        <v>000061</v>
      </c>
      <c r="C159" s="2202">
        <v>0</v>
      </c>
      <c r="D159" s="2203">
        <v>0</v>
      </c>
      <c r="E159" s="2203">
        <v>0</v>
      </c>
      <c r="F159" s="2203">
        <v>0</v>
      </c>
      <c r="G159" s="2203">
        <v>0</v>
      </c>
      <c r="H159" s="2203">
        <v>0</v>
      </c>
      <c r="I159" s="2203">
        <v>0</v>
      </c>
      <c r="J159" s="1226">
        <f>(D159+E159+F159+G159+H159)-I159</f>
        <v>0</v>
      </c>
      <c r="K159" s="937">
        <f>'t1'!M159</f>
        <v>0</v>
      </c>
      <c r="L159" s="1561" t="s">
        <v>289</v>
      </c>
      <c r="N159" s="937" t="s">
        <v>2786</v>
      </c>
      <c r="O159" s="937" t="s">
        <v>3180</v>
      </c>
      <c r="P159" s="937" t="str">
        <f t="shared" si="9"/>
        <v>OK</v>
      </c>
      <c r="Q159" s="937" t="str">
        <f t="shared" si="10"/>
        <v>OK</v>
      </c>
      <c r="R159" s="2193" t="str">
        <f t="shared" si="11"/>
        <v xml:space="preserve"> </v>
      </c>
    </row>
    <row r="160" spans="1:18" ht="12" customHeight="1" x14ac:dyDescent="0.25">
      <c r="A160" s="1029" t="str">
        <f>'t1'!A160</f>
        <v>Dir. Ambientale con incarico di struttura complessa</v>
      </c>
      <c r="B160" s="1030" t="str">
        <f>'t1'!B160</f>
        <v>TD0C02</v>
      </c>
      <c r="C160" s="2267">
        <f>IF(ISERROR(VLOOKUP($B160,IN_T12!$B$2:$Z$3000,2,FALSE))=TRUE,"",VLOOKUP($B160,IN_T12!$B$2:$Z$3000,2,FALSE))</f>
        <v>0</v>
      </c>
      <c r="D160" s="2268">
        <f>IF(ISERROR(VLOOKUP($B160,IN_T12!$B$2:$Z$3000,3,FALSE))=TRUE,"",VLOOKUP($B160,IN_T12!$B$2:$Z$3000,3,FALSE))</f>
        <v>0</v>
      </c>
      <c r="E160" s="2268">
        <f>IF(ISERROR(VLOOKUP($B160,IN_T12!$B$2:$Z$3000,4,FALSE))=TRUE,"",VLOOKUP($B160,IN_T12!$B$2:$Z$3000,4,FALSE))</f>
        <v>0</v>
      </c>
      <c r="F160" s="2268">
        <f>IF(ISERROR(VLOOKUP($B160,IN_T12!$B$2:$Z$3000,5,FALSE))=TRUE,"",VLOOKUP($B160,IN_T12!$B$2:$Z$3000,5,FALSE))</f>
        <v>0</v>
      </c>
      <c r="G160" s="2268">
        <f>IF(ISERROR(VLOOKUP($B160,IN_T12!$B$2:$Z$3000,6,FALSE))=TRUE,"",VLOOKUP($B160,IN_T12!$B$2:$Z$3000,6,FALSE))</f>
        <v>0</v>
      </c>
      <c r="H160" s="2268">
        <f>IF(ISERROR(VLOOKUP($B160,IN_T12!$B$2:$Z$3000,7,FALSE))=TRUE,"",VLOOKUP($B160,IN_T12!$B$2:$Z$3000,7,FALSE))</f>
        <v>0</v>
      </c>
      <c r="I160" s="2268">
        <f>IF(ISERROR(VLOOKUP($B160,IN_T12!$B$2:$Z$3000,8,FALSE))=TRUE,"",VLOOKUP($B160,IN_T12!$B$2:$Z$3000,8,FALSE))</f>
        <v>0</v>
      </c>
      <c r="J160" s="1226">
        <f>(D160+E160+F160+G160+H160)-I160</f>
        <v>0</v>
      </c>
      <c r="K160" s="937">
        <f>'t1'!M160</f>
        <v>0</v>
      </c>
      <c r="L160" s="1561" t="s">
        <v>345</v>
      </c>
      <c r="N160" s="937" t="s">
        <v>2786</v>
      </c>
      <c r="O160" s="937" t="s">
        <v>3180</v>
      </c>
      <c r="P160" s="937" t="str">
        <f t="shared" si="9"/>
        <v>OK</v>
      </c>
      <c r="Q160" s="937" t="str">
        <f t="shared" si="10"/>
        <v>OK</v>
      </c>
      <c r="R160" s="2193" t="str">
        <f t="shared" si="11"/>
        <v xml:space="preserve"> </v>
      </c>
    </row>
    <row r="161" spans="1:18" ht="12" customHeight="1" x14ac:dyDescent="0.25">
      <c r="A161" s="1029" t="str">
        <f>'t1'!A161</f>
        <v>Dir. Ambientale con incarico di struttura semplice</v>
      </c>
      <c r="B161" s="1030" t="str">
        <f>'t1'!B161</f>
        <v>TD0S02</v>
      </c>
      <c r="C161" s="2267">
        <f>IF(ISERROR(VLOOKUP($B161,IN_T12!$B$2:$Z$3000,2,FALSE))=TRUE,"",VLOOKUP($B161,IN_T12!$B$2:$Z$3000,2,FALSE))</f>
        <v>0</v>
      </c>
      <c r="D161" s="2268">
        <f>IF(ISERROR(VLOOKUP($B161,IN_T12!$B$2:$Z$3000,3,FALSE))=TRUE,"",VLOOKUP($B161,IN_T12!$B$2:$Z$3000,3,FALSE))</f>
        <v>0</v>
      </c>
      <c r="E161" s="2268">
        <f>IF(ISERROR(VLOOKUP($B161,IN_T12!$B$2:$Z$3000,4,FALSE))=TRUE,"",VLOOKUP($B161,IN_T12!$B$2:$Z$3000,4,FALSE))</f>
        <v>0</v>
      </c>
      <c r="F161" s="2268">
        <f>IF(ISERROR(VLOOKUP($B161,IN_T12!$B$2:$Z$3000,5,FALSE))=TRUE,"",VLOOKUP($B161,IN_T12!$B$2:$Z$3000,5,FALSE))</f>
        <v>0</v>
      </c>
      <c r="G161" s="2268">
        <f>IF(ISERROR(VLOOKUP($B161,IN_T12!$B$2:$Z$3000,6,FALSE))=TRUE,"",VLOOKUP($B161,IN_T12!$B$2:$Z$3000,6,FALSE))</f>
        <v>0</v>
      </c>
      <c r="H161" s="2268">
        <f>IF(ISERROR(VLOOKUP($B161,IN_T12!$B$2:$Z$3000,7,FALSE))=TRUE,"",VLOOKUP($B161,IN_T12!$B$2:$Z$3000,7,FALSE))</f>
        <v>0</v>
      </c>
      <c r="I161" s="2268">
        <f>IF(ISERROR(VLOOKUP($B161,IN_T12!$B$2:$Z$3000,8,FALSE))=TRUE,"",VLOOKUP($B161,IN_T12!$B$2:$Z$3000,8,FALSE))</f>
        <v>0</v>
      </c>
      <c r="J161" s="1226">
        <f>(D161+E161+F161+G161+H161)-I161</f>
        <v>0</v>
      </c>
      <c r="K161" s="937">
        <f>'t1'!M161</f>
        <v>0</v>
      </c>
      <c r="L161" s="1561" t="s">
        <v>345</v>
      </c>
      <c r="N161" s="937" t="s">
        <v>2786</v>
      </c>
      <c r="O161" s="937" t="s">
        <v>3180</v>
      </c>
      <c r="P161" s="937" t="str">
        <f t="shared" si="9"/>
        <v>OK</v>
      </c>
      <c r="Q161" s="937" t="str">
        <f t="shared" si="10"/>
        <v>OK</v>
      </c>
      <c r="R161" s="2193" t="str">
        <f t="shared" si="11"/>
        <v xml:space="preserve"> </v>
      </c>
    </row>
    <row r="162" spans="1:18" ht="12" customHeight="1" x14ac:dyDescent="0.25">
      <c r="A162" s="1029" t="str">
        <f>'t1'!A162</f>
        <v>Dir. Ambientale con altri incar.prof.li</v>
      </c>
      <c r="B162" s="1030" t="str">
        <f>'t1'!B162</f>
        <v>TD0A02</v>
      </c>
      <c r="C162" s="2267">
        <f>IF(ISERROR(VLOOKUP($B162,IN_T12!$B$2:$Z$3000,2,FALSE))=TRUE,"",VLOOKUP($B162,IN_T12!$B$2:$Z$3000,2,FALSE))</f>
        <v>0</v>
      </c>
      <c r="D162" s="2268">
        <f>IF(ISERROR(VLOOKUP($B162,IN_T12!$B$2:$Z$3000,3,FALSE))=TRUE,"",VLOOKUP($B162,IN_T12!$B$2:$Z$3000,3,FALSE))</f>
        <v>0</v>
      </c>
      <c r="E162" s="2268">
        <f>IF(ISERROR(VLOOKUP($B162,IN_T12!$B$2:$Z$3000,4,FALSE))=TRUE,"",VLOOKUP($B162,IN_T12!$B$2:$Z$3000,4,FALSE))</f>
        <v>0</v>
      </c>
      <c r="F162" s="2268">
        <f>IF(ISERROR(VLOOKUP($B162,IN_T12!$B$2:$Z$3000,5,FALSE))=TRUE,"",VLOOKUP($B162,IN_T12!$B$2:$Z$3000,5,FALSE))</f>
        <v>0</v>
      </c>
      <c r="G162" s="2268">
        <f>IF(ISERROR(VLOOKUP($B162,IN_T12!$B$2:$Z$3000,6,FALSE))=TRUE,"",VLOOKUP($B162,IN_T12!$B$2:$Z$3000,6,FALSE))</f>
        <v>0</v>
      </c>
      <c r="H162" s="2268">
        <f>IF(ISERROR(VLOOKUP($B162,IN_T12!$B$2:$Z$3000,7,FALSE))=TRUE,"",VLOOKUP($B162,IN_T12!$B$2:$Z$3000,7,FALSE))</f>
        <v>0</v>
      </c>
      <c r="I162" s="2268">
        <f>IF(ISERROR(VLOOKUP($B162,IN_T12!$B$2:$Z$3000,8,FALSE))=TRUE,"",VLOOKUP($B162,IN_T12!$B$2:$Z$3000,8,FALSE))</f>
        <v>0</v>
      </c>
      <c r="J162" s="1226">
        <f>(D162+E162+F162+G162+H162)-I162</f>
        <v>0</v>
      </c>
      <c r="K162" s="937">
        <f>'t1'!M162</f>
        <v>0</v>
      </c>
      <c r="L162" s="1561" t="s">
        <v>345</v>
      </c>
      <c r="N162" s="937" t="s">
        <v>2786</v>
      </c>
      <c r="O162" s="937" t="s">
        <v>3180</v>
      </c>
      <c r="P162" s="937" t="str">
        <f t="shared" si="9"/>
        <v>OK</v>
      </c>
      <c r="Q162" s="937" t="str">
        <f t="shared" si="10"/>
        <v>OK</v>
      </c>
      <c r="R162" s="2193" t="str">
        <f t="shared" si="11"/>
        <v xml:space="preserve"> </v>
      </c>
    </row>
    <row r="163" spans="1:18" ht="12" customHeight="1" thickBot="1" x14ac:dyDescent="0.3">
      <c r="A163" s="1029" t="str">
        <f>'t1'!A163</f>
        <v>Dir. Ambientale a t. determinato (art.15-septies dlgs 502/92)</v>
      </c>
      <c r="B163" s="1030" t="str">
        <f>'t1'!B163</f>
        <v>TD0810</v>
      </c>
      <c r="C163" s="2267">
        <f>IF(ISERROR(VLOOKUP($B163,IN_T12!$B$2:$Z$3000,2,FALSE))=TRUE,"",VLOOKUP($B163,IN_T12!$B$2:$Z$3000,2,FALSE))</f>
        <v>0</v>
      </c>
      <c r="D163" s="2268">
        <f>IF(ISERROR(VLOOKUP($B163,IN_T12!$B$2:$Z$3000,3,FALSE))=TRUE,"",VLOOKUP($B163,IN_T12!$B$2:$Z$3000,3,FALSE))</f>
        <v>0</v>
      </c>
      <c r="E163" s="2268">
        <f>IF(ISERROR(VLOOKUP($B163,IN_T12!$B$2:$Z$3000,4,FALSE))=TRUE,"",VLOOKUP($B163,IN_T12!$B$2:$Z$3000,4,FALSE))</f>
        <v>0</v>
      </c>
      <c r="F163" s="2268">
        <f>IF(ISERROR(VLOOKUP($B163,IN_T12!$B$2:$Z$3000,5,FALSE))=TRUE,"",VLOOKUP($B163,IN_T12!$B$2:$Z$3000,5,FALSE))</f>
        <v>0</v>
      </c>
      <c r="G163" s="2268">
        <f>IF(ISERROR(VLOOKUP($B163,IN_T12!$B$2:$Z$3000,6,FALSE))=TRUE,"",VLOOKUP($B163,IN_T12!$B$2:$Z$3000,6,FALSE))</f>
        <v>0</v>
      </c>
      <c r="H163" s="2268">
        <f>IF(ISERROR(VLOOKUP($B163,IN_T12!$B$2:$Z$3000,7,FALSE))=TRUE,"",VLOOKUP($B163,IN_T12!$B$2:$Z$3000,7,FALSE))</f>
        <v>0</v>
      </c>
      <c r="I163" s="2268">
        <f>IF(ISERROR(VLOOKUP($B163,IN_T12!$B$2:$Z$3000,8,FALSE))=TRUE,"",VLOOKUP($B163,IN_T12!$B$2:$Z$3000,8,FALSE))</f>
        <v>0</v>
      </c>
      <c r="J163" s="1226">
        <f>(D163+E163+F163+G163+H163)-I163</f>
        <v>0</v>
      </c>
      <c r="K163" s="937">
        <f>'t1'!M163</f>
        <v>0</v>
      </c>
      <c r="L163" s="1561" t="s">
        <v>345</v>
      </c>
      <c r="N163" s="937" t="s">
        <v>2786</v>
      </c>
      <c r="O163" s="937" t="s">
        <v>3180</v>
      </c>
      <c r="P163" s="937" t="str">
        <f t="shared" si="9"/>
        <v>OK</v>
      </c>
      <c r="Q163" s="937" t="str">
        <f t="shared" si="10"/>
        <v>OK</v>
      </c>
      <c r="R163" s="2193" t="str">
        <f t="shared" si="11"/>
        <v xml:space="preserve"> </v>
      </c>
    </row>
    <row r="164" spans="1:18" ht="21" customHeight="1" thickTop="1" thickBot="1" x14ac:dyDescent="0.3">
      <c r="A164" s="1227" t="s">
        <v>623</v>
      </c>
      <c r="B164" s="1228"/>
      <c r="C164" s="1229">
        <f t="shared" ref="C164:J164" si="12">SUM(C7:C163)</f>
        <v>18492.59</v>
      </c>
      <c r="D164" s="1230">
        <f t="shared" si="12"/>
        <v>40306609</v>
      </c>
      <c r="E164" s="1230">
        <f t="shared" si="12"/>
        <v>375477</v>
      </c>
      <c r="F164" s="1230">
        <f t="shared" si="12"/>
        <v>3713131</v>
      </c>
      <c r="G164" s="1230">
        <f t="shared" si="12"/>
        <v>4308823</v>
      </c>
      <c r="H164" s="1230">
        <f t="shared" si="12"/>
        <v>0</v>
      </c>
      <c r="I164" s="1230">
        <f t="shared" si="12"/>
        <v>4596</v>
      </c>
      <c r="J164" s="1231">
        <f t="shared" si="12"/>
        <v>48699444</v>
      </c>
    </row>
    <row r="165" spans="1:18" s="1104" customFormat="1" ht="17.25" customHeight="1" x14ac:dyDescent="0.25">
      <c r="A165" s="2834" t="s">
        <v>2876</v>
      </c>
      <c r="B165" s="2834"/>
      <c r="C165" s="2834"/>
      <c r="D165" s="2834"/>
      <c r="E165" s="2834"/>
      <c r="F165" s="2834"/>
      <c r="G165" s="2834"/>
      <c r="H165" s="2834"/>
      <c r="I165" s="2834"/>
      <c r="J165" s="2834"/>
    </row>
    <row r="166" spans="1:18" x14ac:dyDescent="0.25">
      <c r="A166" s="937" t="s">
        <v>2877</v>
      </c>
    </row>
    <row r="167" spans="1:18" x14ac:dyDescent="0.25">
      <c r="A167" s="937" t="s">
        <v>3181</v>
      </c>
    </row>
    <row r="168" spans="1:18" x14ac:dyDescent="0.25">
      <c r="A168" s="937" t="s">
        <v>3182</v>
      </c>
    </row>
    <row r="169" spans="1:18" x14ac:dyDescent="0.25">
      <c r="A169" s="2834" t="s">
        <v>3183</v>
      </c>
      <c r="B169" s="2834"/>
      <c r="C169" s="2834"/>
      <c r="D169" s="2834"/>
      <c r="E169" s="2834"/>
      <c r="F169" s="2834"/>
      <c r="G169" s="2834"/>
      <c r="H169" s="2834"/>
      <c r="I169" s="2834"/>
      <c r="J169" s="2834"/>
    </row>
    <row r="170" spans="1:18" x14ac:dyDescent="0.25">
      <c r="A170" s="937" t="s">
        <v>627</v>
      </c>
    </row>
    <row r="180" spans="3:5" x14ac:dyDescent="0.25">
      <c r="E180" s="1640"/>
    </row>
    <row r="181" spans="3:5" x14ac:dyDescent="0.25">
      <c r="C181" s="1640"/>
      <c r="E181" s="1640"/>
    </row>
  </sheetData>
  <sheetProtection password="8611" sheet="1" selectLockedCells="1"/>
  <mergeCells count="4">
    <mergeCell ref="A1:E1"/>
    <mergeCell ref="A165:J165"/>
    <mergeCell ref="A169:J169"/>
    <mergeCell ref="R4:R5"/>
  </mergeCells>
  <conditionalFormatting sqref="A7:J163">
    <cfRule type="expression" dxfId="101" priority="46" stopIfTrue="1">
      <formula>$K7&gt;0</formula>
    </cfRule>
  </conditionalFormatting>
  <conditionalFormatting sqref="C7:I157">
    <cfRule type="expression" dxfId="100" priority="45" stopIfTrue="1">
      <formula>$K7&gt;0</formula>
    </cfRule>
  </conditionalFormatting>
  <conditionalFormatting sqref="C7:I156">
    <cfRule type="expression" dxfId="99" priority="44" stopIfTrue="1">
      <formula>$K7&gt;0</formula>
    </cfRule>
  </conditionalFormatting>
  <conditionalFormatting sqref="C7:I156">
    <cfRule type="expression" dxfId="98" priority="43" stopIfTrue="1">
      <formula>$K7&gt;0</formula>
    </cfRule>
  </conditionalFormatting>
  <conditionalFormatting sqref="C7:I156">
    <cfRule type="expression" dxfId="97" priority="42" stopIfTrue="1">
      <formula>$K7&gt;0</formula>
    </cfRule>
  </conditionalFormatting>
  <conditionalFormatting sqref="C157:I157">
    <cfRule type="expression" dxfId="96" priority="41" stopIfTrue="1">
      <formula>$K157&gt;0</formula>
    </cfRule>
  </conditionalFormatting>
  <conditionalFormatting sqref="C157:I157">
    <cfRule type="expression" dxfId="95" priority="40" stopIfTrue="1">
      <formula>$K157&gt;0</formula>
    </cfRule>
  </conditionalFormatting>
  <conditionalFormatting sqref="C157:I157">
    <cfRule type="expression" dxfId="94" priority="39" stopIfTrue="1">
      <formula>$K157&gt;0</formula>
    </cfRule>
  </conditionalFormatting>
  <conditionalFormatting sqref="C14:I15">
    <cfRule type="expression" dxfId="93" priority="38" stopIfTrue="1">
      <formula>$K14&gt;0</formula>
    </cfRule>
  </conditionalFormatting>
  <conditionalFormatting sqref="C14:I15">
    <cfRule type="expression" dxfId="92" priority="37" stopIfTrue="1">
      <formula>$K14&gt;0</formula>
    </cfRule>
  </conditionalFormatting>
  <conditionalFormatting sqref="C14:I15">
    <cfRule type="expression" dxfId="91" priority="36" stopIfTrue="1">
      <formula>$K14&gt;0</formula>
    </cfRule>
  </conditionalFormatting>
  <conditionalFormatting sqref="C14:I15">
    <cfRule type="expression" dxfId="90" priority="35" stopIfTrue="1">
      <formula>$K14&gt;0</formula>
    </cfRule>
  </conditionalFormatting>
  <conditionalFormatting sqref="C7:I159">
    <cfRule type="expression" dxfId="89" priority="34" stopIfTrue="1">
      <formula>$K7&gt;0</formula>
    </cfRule>
  </conditionalFormatting>
  <conditionalFormatting sqref="C7:I157">
    <cfRule type="expression" dxfId="88" priority="33" stopIfTrue="1">
      <formula>$K7&gt;0</formula>
    </cfRule>
  </conditionalFormatting>
  <conditionalFormatting sqref="C7:I157">
    <cfRule type="expression" dxfId="87" priority="32" stopIfTrue="1">
      <formula>$K7&gt;0</formula>
    </cfRule>
  </conditionalFormatting>
  <conditionalFormatting sqref="C7:I157">
    <cfRule type="expression" dxfId="86" priority="31" stopIfTrue="1">
      <formula>$K7&gt;0</formula>
    </cfRule>
  </conditionalFormatting>
  <conditionalFormatting sqref="C158:I159">
    <cfRule type="expression" dxfId="85" priority="30" stopIfTrue="1">
      <formula>$K158&gt;0</formula>
    </cfRule>
  </conditionalFormatting>
  <conditionalFormatting sqref="C158:I159">
    <cfRule type="expression" dxfId="84" priority="29" stopIfTrue="1">
      <formula>$K158&gt;0</formula>
    </cfRule>
  </conditionalFormatting>
  <conditionalFormatting sqref="C158:I159">
    <cfRule type="expression" dxfId="83" priority="28" stopIfTrue="1">
      <formula>$K158&gt;0</formula>
    </cfRule>
  </conditionalFormatting>
  <conditionalFormatting sqref="C15:I16">
    <cfRule type="expression" dxfId="82" priority="27" stopIfTrue="1">
      <formula>$K15&gt;0</formula>
    </cfRule>
  </conditionalFormatting>
  <conditionalFormatting sqref="C15:I16">
    <cfRule type="expression" dxfId="81" priority="26" stopIfTrue="1">
      <formula>$K15&gt;0</formula>
    </cfRule>
  </conditionalFormatting>
  <conditionalFormatting sqref="C15:I16">
    <cfRule type="expression" dxfId="80" priority="25" stopIfTrue="1">
      <formula>$K15&gt;0</formula>
    </cfRule>
  </conditionalFormatting>
  <conditionalFormatting sqref="C15:I16">
    <cfRule type="expression" dxfId="79" priority="24" stopIfTrue="1">
      <formula>$K15&gt;0</formula>
    </cfRule>
  </conditionalFormatting>
  <conditionalFormatting sqref="C7:I159">
    <cfRule type="expression" dxfId="78" priority="23" stopIfTrue="1">
      <formula>$K7&gt;0</formula>
    </cfRule>
  </conditionalFormatting>
  <conditionalFormatting sqref="C7:I157">
    <cfRule type="expression" dxfId="77" priority="22" stopIfTrue="1">
      <formula>$K7&gt;0</formula>
    </cfRule>
  </conditionalFormatting>
  <conditionalFormatting sqref="C7:I156">
    <cfRule type="expression" dxfId="76" priority="21" stopIfTrue="1">
      <formula>$K7&gt;0</formula>
    </cfRule>
  </conditionalFormatting>
  <conditionalFormatting sqref="C7:I156">
    <cfRule type="expression" dxfId="75" priority="20" stopIfTrue="1">
      <formula>$K7&gt;0</formula>
    </cfRule>
  </conditionalFormatting>
  <conditionalFormatting sqref="C7:I156">
    <cfRule type="expression" dxfId="74" priority="19" stopIfTrue="1">
      <formula>$K7&gt;0</formula>
    </cfRule>
  </conditionalFormatting>
  <conditionalFormatting sqref="C157:I157">
    <cfRule type="expression" dxfId="73" priority="18" stopIfTrue="1">
      <formula>$K157&gt;0</formula>
    </cfRule>
  </conditionalFormatting>
  <conditionalFormatting sqref="C157:I157">
    <cfRule type="expression" dxfId="72" priority="17" stopIfTrue="1">
      <formula>$K157&gt;0</formula>
    </cfRule>
  </conditionalFormatting>
  <conditionalFormatting sqref="C157:I157">
    <cfRule type="expression" dxfId="71" priority="16" stopIfTrue="1">
      <formula>$K157&gt;0</formula>
    </cfRule>
  </conditionalFormatting>
  <conditionalFormatting sqref="C14:I15">
    <cfRule type="expression" dxfId="70" priority="15" stopIfTrue="1">
      <formula>$K14&gt;0</formula>
    </cfRule>
  </conditionalFormatting>
  <conditionalFormatting sqref="C14:I15">
    <cfRule type="expression" dxfId="69" priority="14" stopIfTrue="1">
      <formula>$K14&gt;0</formula>
    </cfRule>
  </conditionalFormatting>
  <conditionalFormatting sqref="C14:I15">
    <cfRule type="expression" dxfId="68" priority="13" stopIfTrue="1">
      <formula>$K14&gt;0</formula>
    </cfRule>
  </conditionalFormatting>
  <conditionalFormatting sqref="C14:I15">
    <cfRule type="expression" dxfId="67" priority="12" stopIfTrue="1">
      <formula>$K14&gt;0</formula>
    </cfRule>
  </conditionalFormatting>
  <conditionalFormatting sqref="C7:I159">
    <cfRule type="expression" dxfId="66" priority="11" stopIfTrue="1">
      <formula>$K7&gt;0</formula>
    </cfRule>
  </conditionalFormatting>
  <conditionalFormatting sqref="C7:I157">
    <cfRule type="expression" dxfId="65" priority="10" stopIfTrue="1">
      <formula>$K7&gt;0</formula>
    </cfRule>
  </conditionalFormatting>
  <conditionalFormatting sqref="C7:I157">
    <cfRule type="expression" dxfId="64" priority="9" stopIfTrue="1">
      <formula>$K7&gt;0</formula>
    </cfRule>
  </conditionalFormatting>
  <conditionalFormatting sqref="C7:I157">
    <cfRule type="expression" dxfId="63" priority="8" stopIfTrue="1">
      <formula>$K7&gt;0</formula>
    </cfRule>
  </conditionalFormatting>
  <conditionalFormatting sqref="C158:I159">
    <cfRule type="expression" dxfId="62" priority="7" stopIfTrue="1">
      <formula>$K158&gt;0</formula>
    </cfRule>
  </conditionalFormatting>
  <conditionalFormatting sqref="C158:I159">
    <cfRule type="expression" dxfId="61" priority="6" stopIfTrue="1">
      <formula>$K158&gt;0</formula>
    </cfRule>
  </conditionalFormatting>
  <conditionalFormatting sqref="C158:I159">
    <cfRule type="expression" dxfId="60" priority="5" stopIfTrue="1">
      <formula>$K158&gt;0</formula>
    </cfRule>
  </conditionalFormatting>
  <conditionalFormatting sqref="C15:I16">
    <cfRule type="expression" dxfId="59" priority="4" stopIfTrue="1">
      <formula>$K15&gt;0</formula>
    </cfRule>
  </conditionalFormatting>
  <conditionalFormatting sqref="C15:I16">
    <cfRule type="expression" dxfId="58" priority="3" stopIfTrue="1">
      <formula>$K15&gt;0</formula>
    </cfRule>
  </conditionalFormatting>
  <conditionalFormatting sqref="C15:I16">
    <cfRule type="expression" dxfId="57" priority="2" stopIfTrue="1">
      <formula>$K15&gt;0</formula>
    </cfRule>
  </conditionalFormatting>
  <conditionalFormatting sqref="C15:I16">
    <cfRule type="expression" dxfId="56" priority="1" stopIfTrue="1">
      <formula>$K15&gt;0</formula>
    </cfRule>
  </conditionalFormatting>
  <dataValidations count="2">
    <dataValidation type="whole" allowBlank="1" showInputMessage="1" showErrorMessage="1" sqref="D7:I163">
      <formula1>0</formula1>
      <formula2>9999999999</formula2>
    </dataValidation>
    <dataValidation type="custom" allowBlank="1" showInputMessage="1" showErrorMessage="1" error="Inserire un valore con massimo due decimali" sqref="C7:C163">
      <formula1>OR(C7=0,((C7*100)=INT(C7*100)))</formula1>
    </dataValidation>
  </dataValidations>
  <printOptions horizontalCentered="1" verticalCentered="1"/>
  <pageMargins left="0.19685039370078741" right="0" top="0.27559055118110237" bottom="0.27559055118110237" header="0.15748031496062992" footer="0.15748031496062992"/>
  <pageSetup paperSize="9" scale="78" fitToHeight="5" orientation="landscape" horizontalDpi="300" verticalDpi="4294967292"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8"/>
  <dimension ref="A1:P170"/>
  <sheetViews>
    <sheetView showGridLines="0" zoomScaleNormal="100" workbookViewId="0">
      <pane xSplit="2" ySplit="5" topLeftCell="C7" activePane="bottomRight" state="frozen"/>
      <selection activeCell="K155" sqref="K155"/>
      <selection pane="topRight" activeCell="K155" sqref="K155"/>
      <selection pane="bottomLeft" activeCell="K155" sqref="K155"/>
      <selection pane="bottomRight" activeCell="E7" sqref="E7:J159"/>
    </sheetView>
  </sheetViews>
  <sheetFormatPr defaultColWidth="9.15234375" defaultRowHeight="10.3" x14ac:dyDescent="0.25"/>
  <cols>
    <col min="1" max="1" width="45.3046875" style="128" customWidth="1"/>
    <col min="2" max="2" width="8.3046875" style="149" customWidth="1"/>
    <col min="3" max="12" width="11.84375" style="128" customWidth="1"/>
    <col min="13" max="13" width="5.84375" style="128" hidden="1" customWidth="1"/>
    <col min="14" max="15" width="48.15234375" style="128" hidden="1" customWidth="1"/>
    <col min="16" max="16" width="9.15234375" style="128" hidden="1" customWidth="1"/>
    <col min="17" max="16384" width="9.15234375" style="128"/>
  </cols>
  <sheetData>
    <row r="1" spans="1:15" ht="87" customHeight="1" thickBot="1" x14ac:dyDescent="0.55000000000000004">
      <c r="A1" s="2650" t="str">
        <f>"SERVIZIO SANITARIO NAZIONALE"&amp;" - anno "&amp;$L$1</f>
        <v>SERVIZIO SANITARIO NAZIONALE - anno 2020</v>
      </c>
      <c r="B1" s="2650"/>
      <c r="C1" s="2650"/>
      <c r="D1" s="2650"/>
      <c r="E1" s="2650"/>
      <c r="F1" s="2650"/>
      <c r="G1" s="2650"/>
      <c r="H1" s="2650"/>
      <c r="I1" s="2650"/>
      <c r="J1" s="126"/>
      <c r="K1" s="127"/>
      <c r="L1" s="2442">
        <v>2020</v>
      </c>
    </row>
    <row r="2" spans="1:15" ht="55.5" customHeight="1" thickBot="1" x14ac:dyDescent="0.35">
      <c r="A2" s="129"/>
      <c r="B2" s="130"/>
      <c r="C2" s="131"/>
      <c r="D2" s="131"/>
      <c r="E2" s="131"/>
      <c r="F2" s="131"/>
      <c r="G2" s="132"/>
      <c r="H2" s="2651"/>
      <c r="I2" s="2652"/>
      <c r="J2" s="2652"/>
      <c r="K2" s="2652"/>
      <c r="L2" s="2653"/>
    </row>
    <row r="3" spans="1:15" ht="30" customHeight="1" thickBot="1" x14ac:dyDescent="0.3">
      <c r="A3" s="133"/>
      <c r="B3" s="134"/>
      <c r="C3" s="2654" t="s">
        <v>277</v>
      </c>
      <c r="D3" s="2654"/>
      <c r="E3" s="2654"/>
      <c r="F3" s="2654"/>
      <c r="G3" s="2654"/>
      <c r="H3" s="2655"/>
      <c r="I3" s="2655"/>
      <c r="J3" s="2655"/>
      <c r="K3" s="2655"/>
      <c r="L3" s="2656"/>
    </row>
    <row r="4" spans="1:15" ht="21" thickTop="1" x14ac:dyDescent="0.25">
      <c r="A4" s="1498" t="s">
        <v>278</v>
      </c>
      <c r="B4" s="2657" t="s">
        <v>279</v>
      </c>
      <c r="C4" s="135" t="str">
        <f>"Totale dipendenti al 31/12/"&amp;L1-1&amp;" (*)"</f>
        <v>Totale dipendenti al 31/12/2019 (*)</v>
      </c>
      <c r="D4" s="136"/>
      <c r="E4" s="137" t="s">
        <v>280</v>
      </c>
      <c r="F4" s="136"/>
      <c r="G4" s="135" t="s">
        <v>281</v>
      </c>
      <c r="H4" s="136"/>
      <c r="I4" s="135" t="s">
        <v>282</v>
      </c>
      <c r="J4" s="136"/>
      <c r="K4" s="135" t="str">
        <f>"Totale dipendenti al 31/12/"&amp;L1&amp;" (**)"</f>
        <v>Totale dipendenti al 31/12/2020 (**)</v>
      </c>
      <c r="L4" s="138"/>
    </row>
    <row r="5" spans="1:15" ht="10.75" thickBot="1" x14ac:dyDescent="0.3">
      <c r="A5" s="1502" t="s">
        <v>283</v>
      </c>
      <c r="B5" s="2658"/>
      <c r="C5" s="139" t="s">
        <v>284</v>
      </c>
      <c r="D5" s="140" t="s">
        <v>285</v>
      </c>
      <c r="E5" s="139" t="s">
        <v>284</v>
      </c>
      <c r="F5" s="140" t="s">
        <v>285</v>
      </c>
      <c r="G5" s="139" t="s">
        <v>284</v>
      </c>
      <c r="H5" s="140" t="s">
        <v>285</v>
      </c>
      <c r="I5" s="139" t="s">
        <v>284</v>
      </c>
      <c r="J5" s="140" t="s">
        <v>285</v>
      </c>
      <c r="K5" s="139" t="s">
        <v>284</v>
      </c>
      <c r="L5" s="141" t="s">
        <v>285</v>
      </c>
      <c r="O5" s="128" t="s">
        <v>286</v>
      </c>
    </row>
    <row r="6" spans="1:15" ht="11.6" hidden="1" thickTop="1" thickBot="1" x14ac:dyDescent="0.3">
      <c r="A6" s="1272"/>
      <c r="B6" s="1273"/>
      <c r="C6" s="1274">
        <v>0</v>
      </c>
      <c r="D6" s="1275">
        <v>0</v>
      </c>
      <c r="E6" s="1274">
        <v>0</v>
      </c>
      <c r="F6" s="1275">
        <v>0</v>
      </c>
      <c r="G6" s="1274">
        <v>0</v>
      </c>
      <c r="H6" s="1275">
        <v>0</v>
      </c>
      <c r="I6" s="1274">
        <v>0</v>
      </c>
      <c r="J6" s="1275">
        <v>0</v>
      </c>
      <c r="K6" s="1274">
        <v>0</v>
      </c>
      <c r="L6" s="1276">
        <v>0</v>
      </c>
    </row>
    <row r="7" spans="1:15" ht="12.75" customHeight="1" thickTop="1" x14ac:dyDescent="0.3">
      <c r="A7" s="2111" t="s">
        <v>287</v>
      </c>
      <c r="B7" s="1894" t="s">
        <v>288</v>
      </c>
      <c r="C7" s="474">
        <f>IF(ISERROR(VLOOKUP($B7,IN_T1!$B$2:$Y$3000,2,FALSE))=TRUE,"",VLOOKUP($B7,IN_T1!$B$2:$Y$3000,2,FALSE))</f>
        <v>1</v>
      </c>
      <c r="D7" s="2120">
        <f>IF(ISERROR(VLOOKUP($B7,IN_T1!$B$2:$Y$3000,3,FALSE))=TRUE,"",VLOOKUP($B7,IN_T1!$B$2:$Y$3000,3,FALSE))</f>
        <v>0</v>
      </c>
      <c r="E7" s="475">
        <v>1</v>
      </c>
      <c r="F7" s="476">
        <v>0</v>
      </c>
      <c r="G7" s="475">
        <v>0</v>
      </c>
      <c r="H7" s="476">
        <v>0</v>
      </c>
      <c r="I7" s="475">
        <v>0</v>
      </c>
      <c r="J7" s="476">
        <v>0</v>
      </c>
      <c r="K7" s="143">
        <f>E7+G7+I7</f>
        <v>1</v>
      </c>
      <c r="L7" s="144">
        <f>F7+H7+J7</f>
        <v>0</v>
      </c>
      <c r="M7" s="937">
        <f t="shared" ref="M7:M38" si="0">IF((K7+L7)&gt;0,1,0)</f>
        <v>1</v>
      </c>
      <c r="N7" s="1561" t="s">
        <v>289</v>
      </c>
      <c r="O7" s="1561" t="s">
        <v>290</v>
      </c>
    </row>
    <row r="8" spans="1:15" ht="12.75" customHeight="1" x14ac:dyDescent="0.3">
      <c r="A8" s="2111" t="s">
        <v>291</v>
      </c>
      <c r="B8" s="1895" t="s">
        <v>292</v>
      </c>
      <c r="C8" s="2121">
        <f>IF(ISERROR(VLOOKUP($B8,IN_T1!$B$2:$Y$3000,2,FALSE))=TRUE,"",VLOOKUP($B8,IN_T1!$B$2:$Y$3000,2,FALSE))</f>
        <v>2</v>
      </c>
      <c r="D8" s="2122">
        <f>IF(ISERROR(VLOOKUP($B8,IN_T1!$B$2:$Y$3000,3,FALSE))=TRUE,"",VLOOKUP($B8,IN_T1!$B$2:$Y$3000,3,FALSE))</f>
        <v>0</v>
      </c>
      <c r="E8" s="475">
        <v>2</v>
      </c>
      <c r="F8" s="476">
        <v>0</v>
      </c>
      <c r="G8" s="475">
        <v>0</v>
      </c>
      <c r="H8" s="476">
        <v>0</v>
      </c>
      <c r="I8" s="475">
        <v>0</v>
      </c>
      <c r="J8" s="476">
        <v>0</v>
      </c>
      <c r="K8" s="143">
        <f t="shared" ref="K8:K71" si="1">E8+G8+I8</f>
        <v>2</v>
      </c>
      <c r="L8" s="144">
        <f t="shared" ref="L8:L39" si="2">F8+H8+J8</f>
        <v>0</v>
      </c>
      <c r="M8" s="937">
        <f t="shared" si="0"/>
        <v>1</v>
      </c>
      <c r="N8" s="1561" t="s">
        <v>289</v>
      </c>
      <c r="O8" s="1561" t="s">
        <v>290</v>
      </c>
    </row>
    <row r="9" spans="1:15" ht="12.75" customHeight="1" x14ac:dyDescent="0.3">
      <c r="A9" s="2111" t="s">
        <v>293</v>
      </c>
      <c r="B9" s="1895" t="s">
        <v>294</v>
      </c>
      <c r="C9" s="2121">
        <f>IF(ISERROR(VLOOKUP($B9,IN_T1!$B$2:$Y$3000,2,FALSE))=TRUE,"",VLOOKUP($B9,IN_T1!$B$2:$Y$3000,2,FALSE))</f>
        <v>1</v>
      </c>
      <c r="D9" s="2122">
        <f>IF(ISERROR(VLOOKUP($B9,IN_T1!$B$2:$Y$3000,3,FALSE))=TRUE,"",VLOOKUP($B9,IN_T1!$B$2:$Y$3000,3,FALSE))</f>
        <v>0</v>
      </c>
      <c r="E9" s="475">
        <v>1</v>
      </c>
      <c r="F9" s="476">
        <v>0</v>
      </c>
      <c r="G9" s="475">
        <v>0</v>
      </c>
      <c r="H9" s="476">
        <v>0</v>
      </c>
      <c r="I9" s="475">
        <v>0</v>
      </c>
      <c r="J9" s="476">
        <v>0</v>
      </c>
      <c r="K9" s="143">
        <f t="shared" si="1"/>
        <v>1</v>
      </c>
      <c r="L9" s="144">
        <f t="shared" si="2"/>
        <v>0</v>
      </c>
      <c r="M9" s="937">
        <f t="shared" si="0"/>
        <v>1</v>
      </c>
      <c r="N9" s="1561" t="s">
        <v>289</v>
      </c>
      <c r="O9" s="1561" t="s">
        <v>290</v>
      </c>
    </row>
    <row r="10" spans="1:15" ht="12.75" customHeight="1" x14ac:dyDescent="0.3">
      <c r="A10" s="2111" t="s">
        <v>295</v>
      </c>
      <c r="B10" s="1895" t="s">
        <v>296</v>
      </c>
      <c r="C10" s="2121">
        <f>IF(ISERROR(VLOOKUP($B10,IN_T1!$B$2:$Y$3000,2,FALSE))=TRUE,"",VLOOKUP($B10,IN_T1!$B$2:$Y$3000,2,FALSE))</f>
        <v>0</v>
      </c>
      <c r="D10" s="2122">
        <f>IF(ISERROR(VLOOKUP($B10,IN_T1!$B$2:$Y$3000,3,FALSE))=TRUE,"",VLOOKUP($B10,IN_T1!$B$2:$Y$3000,3,FALSE))</f>
        <v>0</v>
      </c>
      <c r="E10" s="475">
        <v>0</v>
      </c>
      <c r="F10" s="476">
        <v>0</v>
      </c>
      <c r="G10" s="475">
        <v>0</v>
      </c>
      <c r="H10" s="476">
        <v>0</v>
      </c>
      <c r="I10" s="475">
        <v>0</v>
      </c>
      <c r="J10" s="476">
        <v>0</v>
      </c>
      <c r="K10" s="143">
        <f t="shared" si="1"/>
        <v>0</v>
      </c>
      <c r="L10" s="144">
        <f t="shared" si="2"/>
        <v>0</v>
      </c>
      <c r="M10" s="937">
        <f t="shared" si="0"/>
        <v>0</v>
      </c>
      <c r="N10" s="1561" t="s">
        <v>289</v>
      </c>
      <c r="O10" s="1561" t="s">
        <v>290</v>
      </c>
    </row>
    <row r="11" spans="1:15" ht="12.75" customHeight="1" x14ac:dyDescent="0.3">
      <c r="A11" s="2111" t="s">
        <v>297</v>
      </c>
      <c r="B11" s="1895" t="s">
        <v>298</v>
      </c>
      <c r="C11" s="2121">
        <f>IF(ISERROR(VLOOKUP($B11,IN_T1!$B$2:$Y$3000,2,FALSE))=TRUE,"",VLOOKUP($B11,IN_T1!$B$2:$Y$3000,2,FALSE))</f>
        <v>11</v>
      </c>
      <c r="D11" s="2122">
        <f>IF(ISERROR(VLOOKUP($B11,IN_T1!$B$2:$Y$3000,3,FALSE))=TRUE,"",VLOOKUP($B11,IN_T1!$B$2:$Y$3000,3,FALSE))</f>
        <v>1</v>
      </c>
      <c r="E11" s="475">
        <v>11</v>
      </c>
      <c r="F11" s="476">
        <v>1</v>
      </c>
      <c r="G11" s="475">
        <v>0</v>
      </c>
      <c r="H11" s="476">
        <v>0</v>
      </c>
      <c r="I11" s="475">
        <v>0</v>
      </c>
      <c r="J11" s="476">
        <v>0</v>
      </c>
      <c r="K11" s="143">
        <f t="shared" si="1"/>
        <v>11</v>
      </c>
      <c r="L11" s="144">
        <f t="shared" si="2"/>
        <v>1</v>
      </c>
      <c r="M11" s="937">
        <f t="shared" si="0"/>
        <v>1</v>
      </c>
      <c r="N11" s="1561" t="s">
        <v>299</v>
      </c>
      <c r="O11" s="1561" t="s">
        <v>300</v>
      </c>
    </row>
    <row r="12" spans="1:15" ht="12.75" customHeight="1" x14ac:dyDescent="0.3">
      <c r="A12" s="2111" t="s">
        <v>301</v>
      </c>
      <c r="B12" s="1895" t="s">
        <v>302</v>
      </c>
      <c r="C12" s="2121">
        <f>IF(ISERROR(VLOOKUP($B12,IN_T1!$B$2:$Y$3000,2,FALSE))=TRUE,"",VLOOKUP($B12,IN_T1!$B$2:$Y$3000,2,FALSE))</f>
        <v>5</v>
      </c>
      <c r="D12" s="2122">
        <f>IF(ISERROR(VLOOKUP($B12,IN_T1!$B$2:$Y$3000,3,FALSE))=TRUE,"",VLOOKUP($B12,IN_T1!$B$2:$Y$3000,3,FALSE))</f>
        <v>0</v>
      </c>
      <c r="E12" s="475">
        <v>4</v>
      </c>
      <c r="F12" s="476">
        <v>0</v>
      </c>
      <c r="G12" s="475">
        <v>0</v>
      </c>
      <c r="H12" s="476">
        <v>0</v>
      </c>
      <c r="I12" s="475">
        <v>0</v>
      </c>
      <c r="J12" s="476">
        <v>0</v>
      </c>
      <c r="K12" s="143">
        <f t="shared" si="1"/>
        <v>4</v>
      </c>
      <c r="L12" s="144">
        <f t="shared" si="2"/>
        <v>0</v>
      </c>
      <c r="M12" s="937">
        <f t="shared" si="0"/>
        <v>1</v>
      </c>
      <c r="N12" s="1561" t="s">
        <v>299</v>
      </c>
      <c r="O12" s="1561" t="s">
        <v>300</v>
      </c>
    </row>
    <row r="13" spans="1:15" ht="12.75" customHeight="1" x14ac:dyDescent="0.3">
      <c r="A13" s="2111" t="s">
        <v>303</v>
      </c>
      <c r="B13" s="1895" t="s">
        <v>304</v>
      </c>
      <c r="C13" s="2121">
        <f>IF(ISERROR(VLOOKUP($B13,IN_T1!$B$2:$Y$3000,2,FALSE))=TRUE,"",VLOOKUP($B13,IN_T1!$B$2:$Y$3000,2,FALSE))</f>
        <v>19</v>
      </c>
      <c r="D13" s="2122">
        <f>IF(ISERROR(VLOOKUP($B13,IN_T1!$B$2:$Y$3000,3,FALSE))=TRUE,"",VLOOKUP($B13,IN_T1!$B$2:$Y$3000,3,FALSE))</f>
        <v>14</v>
      </c>
      <c r="E13" s="475">
        <v>18</v>
      </c>
      <c r="F13" s="476">
        <v>12</v>
      </c>
      <c r="G13" s="475">
        <v>0</v>
      </c>
      <c r="H13" s="476">
        <v>0</v>
      </c>
      <c r="I13" s="475">
        <v>0</v>
      </c>
      <c r="J13" s="476">
        <v>0</v>
      </c>
      <c r="K13" s="143">
        <f t="shared" si="1"/>
        <v>18</v>
      </c>
      <c r="L13" s="144">
        <f t="shared" si="2"/>
        <v>12</v>
      </c>
      <c r="M13" s="937">
        <f t="shared" si="0"/>
        <v>1</v>
      </c>
      <c r="N13" s="1561" t="s">
        <v>299</v>
      </c>
      <c r="O13" s="1561" t="s">
        <v>300</v>
      </c>
    </row>
    <row r="14" spans="1:15" ht="12.75" customHeight="1" x14ac:dyDescent="0.3">
      <c r="A14" s="2111" t="s">
        <v>305</v>
      </c>
      <c r="B14" s="1895" t="s">
        <v>306</v>
      </c>
      <c r="C14" s="2121">
        <f>IF(ISERROR(VLOOKUP($B14,IN_T1!$B$2:$Y$3000,2,FALSE))=TRUE,"",VLOOKUP($B14,IN_T1!$B$2:$Y$3000,2,FALSE))</f>
        <v>3</v>
      </c>
      <c r="D14" s="2122">
        <f>IF(ISERROR(VLOOKUP($B14,IN_T1!$B$2:$Y$3000,3,FALSE))=TRUE,"",VLOOKUP($B14,IN_T1!$B$2:$Y$3000,3,FALSE))</f>
        <v>0</v>
      </c>
      <c r="E14" s="475">
        <v>3</v>
      </c>
      <c r="F14" s="476">
        <v>0</v>
      </c>
      <c r="G14" s="475">
        <v>0</v>
      </c>
      <c r="H14" s="476">
        <v>0</v>
      </c>
      <c r="I14" s="475">
        <v>0</v>
      </c>
      <c r="J14" s="476">
        <v>0</v>
      </c>
      <c r="K14" s="143">
        <f t="shared" si="1"/>
        <v>3</v>
      </c>
      <c r="L14" s="144">
        <f t="shared" si="2"/>
        <v>0</v>
      </c>
      <c r="M14" s="937">
        <f t="shared" si="0"/>
        <v>1</v>
      </c>
      <c r="N14" s="1561" t="s">
        <v>299</v>
      </c>
      <c r="O14" s="1561" t="s">
        <v>300</v>
      </c>
    </row>
    <row r="15" spans="1:15" ht="12.75" customHeight="1" x14ac:dyDescent="0.3">
      <c r="A15" s="2111" t="s">
        <v>307</v>
      </c>
      <c r="B15" s="1895" t="s">
        <v>308</v>
      </c>
      <c r="C15" s="2121">
        <f>IF(ISERROR(VLOOKUP($B15,IN_T1!$B$2:$Y$3000,2,FALSE))=TRUE,"",VLOOKUP($B15,IN_T1!$B$2:$Y$3000,2,FALSE))</f>
        <v>75</v>
      </c>
      <c r="D15" s="2122">
        <f>IF(ISERROR(VLOOKUP($B15,IN_T1!$B$2:$Y$3000,3,FALSE))=TRUE,"",VLOOKUP($B15,IN_T1!$B$2:$Y$3000,3,FALSE))</f>
        <v>96</v>
      </c>
      <c r="E15" s="475">
        <v>74</v>
      </c>
      <c r="F15" s="476">
        <v>104</v>
      </c>
      <c r="G15" s="475">
        <v>0</v>
      </c>
      <c r="H15" s="476">
        <v>0</v>
      </c>
      <c r="I15" s="475">
        <v>0</v>
      </c>
      <c r="J15" s="476">
        <v>0</v>
      </c>
      <c r="K15" s="143">
        <f t="shared" si="1"/>
        <v>74</v>
      </c>
      <c r="L15" s="144">
        <f t="shared" si="2"/>
        <v>104</v>
      </c>
      <c r="M15" s="937">
        <f t="shared" si="0"/>
        <v>1</v>
      </c>
      <c r="N15" s="1561" t="s">
        <v>299</v>
      </c>
      <c r="O15" s="1561" t="s">
        <v>300</v>
      </c>
    </row>
    <row r="16" spans="1:15" ht="12.75" customHeight="1" x14ac:dyDescent="0.3">
      <c r="A16" s="2111" t="s">
        <v>309</v>
      </c>
      <c r="B16" s="1895" t="s">
        <v>310</v>
      </c>
      <c r="C16" s="2121">
        <f>IF(ISERROR(VLOOKUP($B16,IN_T1!$B$2:$Y$3000,2,FALSE))=TRUE,"",VLOOKUP($B16,IN_T1!$B$2:$Y$3000,2,FALSE))</f>
        <v>9</v>
      </c>
      <c r="D16" s="2122">
        <f>IF(ISERROR(VLOOKUP($B16,IN_T1!$B$2:$Y$3000,3,FALSE))=TRUE,"",VLOOKUP($B16,IN_T1!$B$2:$Y$3000,3,FALSE))</f>
        <v>2</v>
      </c>
      <c r="E16" s="475">
        <v>11</v>
      </c>
      <c r="F16" s="476">
        <v>2</v>
      </c>
      <c r="G16" s="475">
        <v>0</v>
      </c>
      <c r="H16" s="476">
        <v>0</v>
      </c>
      <c r="I16" s="475">
        <v>0</v>
      </c>
      <c r="J16" s="476">
        <v>0</v>
      </c>
      <c r="K16" s="143">
        <f t="shared" si="1"/>
        <v>11</v>
      </c>
      <c r="L16" s="144">
        <f t="shared" si="2"/>
        <v>2</v>
      </c>
      <c r="M16" s="937">
        <f t="shared" si="0"/>
        <v>1</v>
      </c>
      <c r="N16" s="1561" t="s">
        <v>299</v>
      </c>
      <c r="O16" s="1561" t="s">
        <v>300</v>
      </c>
    </row>
    <row r="17" spans="1:15" ht="12.75" customHeight="1" x14ac:dyDescent="0.3">
      <c r="A17" s="2111" t="s">
        <v>311</v>
      </c>
      <c r="B17" s="1895" t="s">
        <v>312</v>
      </c>
      <c r="C17" s="2121">
        <f>IF(ISERROR(VLOOKUP($B17,IN_T1!$B$2:$Y$3000,2,FALSE))=TRUE,"",VLOOKUP($B17,IN_T1!$B$2:$Y$3000,2,FALSE))</f>
        <v>0</v>
      </c>
      <c r="D17" s="2122">
        <f>IF(ISERROR(VLOOKUP($B17,IN_T1!$B$2:$Y$3000,3,FALSE))=TRUE,"",VLOOKUP($B17,IN_T1!$B$2:$Y$3000,3,FALSE))</f>
        <v>0</v>
      </c>
      <c r="E17" s="475">
        <v>0</v>
      </c>
      <c r="F17" s="476">
        <v>0</v>
      </c>
      <c r="G17" s="475">
        <v>0</v>
      </c>
      <c r="H17" s="476">
        <v>0</v>
      </c>
      <c r="I17" s="475">
        <v>0</v>
      </c>
      <c r="J17" s="476">
        <v>0</v>
      </c>
      <c r="K17" s="143">
        <f t="shared" si="1"/>
        <v>0</v>
      </c>
      <c r="L17" s="144">
        <f t="shared" si="2"/>
        <v>0</v>
      </c>
      <c r="M17" s="937">
        <f t="shared" si="0"/>
        <v>0</v>
      </c>
      <c r="N17" s="1561" t="s">
        <v>299</v>
      </c>
      <c r="O17" s="1561" t="s">
        <v>300</v>
      </c>
    </row>
    <row r="18" spans="1:15" ht="12.75" customHeight="1" x14ac:dyDescent="0.3">
      <c r="A18" s="2111" t="s">
        <v>313</v>
      </c>
      <c r="B18" s="1895" t="s">
        <v>314</v>
      </c>
      <c r="C18" s="2121">
        <f>IF(ISERROR(VLOOKUP($B18,IN_T1!$B$2:$Y$3000,2,FALSE))=TRUE,"",VLOOKUP($B18,IN_T1!$B$2:$Y$3000,2,FALSE))</f>
        <v>0</v>
      </c>
      <c r="D18" s="2122">
        <f>IF(ISERROR(VLOOKUP($B18,IN_T1!$B$2:$Y$3000,3,FALSE))=TRUE,"",VLOOKUP($B18,IN_T1!$B$2:$Y$3000,3,FALSE))</f>
        <v>0</v>
      </c>
      <c r="E18" s="475">
        <v>0</v>
      </c>
      <c r="F18" s="476">
        <v>0</v>
      </c>
      <c r="G18" s="475">
        <v>0</v>
      </c>
      <c r="H18" s="476">
        <v>0</v>
      </c>
      <c r="I18" s="475">
        <v>0</v>
      </c>
      <c r="J18" s="476">
        <v>0</v>
      </c>
      <c r="K18" s="143">
        <f t="shared" si="1"/>
        <v>0</v>
      </c>
      <c r="L18" s="144">
        <f t="shared" si="2"/>
        <v>0</v>
      </c>
      <c r="M18" s="937">
        <f t="shared" si="0"/>
        <v>0</v>
      </c>
      <c r="N18" s="1561" t="s">
        <v>299</v>
      </c>
      <c r="O18" s="1561" t="s">
        <v>315</v>
      </c>
    </row>
    <row r="19" spans="1:15" ht="12.75" customHeight="1" x14ac:dyDescent="0.3">
      <c r="A19" s="2111" t="s">
        <v>316</v>
      </c>
      <c r="B19" s="1895" t="s">
        <v>317</v>
      </c>
      <c r="C19" s="2121">
        <f>IF(ISERROR(VLOOKUP($B19,IN_T1!$B$2:$Y$3000,2,FALSE))=TRUE,"",VLOOKUP($B19,IN_T1!$B$2:$Y$3000,2,FALSE))</f>
        <v>0</v>
      </c>
      <c r="D19" s="2122">
        <f>IF(ISERROR(VLOOKUP($B19,IN_T1!$B$2:$Y$3000,3,FALSE))=TRUE,"",VLOOKUP($B19,IN_T1!$B$2:$Y$3000,3,FALSE))</f>
        <v>0</v>
      </c>
      <c r="E19" s="475">
        <v>0</v>
      </c>
      <c r="F19" s="476">
        <v>0</v>
      </c>
      <c r="G19" s="475">
        <v>0</v>
      </c>
      <c r="H19" s="476">
        <v>0</v>
      </c>
      <c r="I19" s="475">
        <v>0</v>
      </c>
      <c r="J19" s="476">
        <v>0</v>
      </c>
      <c r="K19" s="143">
        <f t="shared" si="1"/>
        <v>0</v>
      </c>
      <c r="L19" s="144">
        <f t="shared" si="2"/>
        <v>0</v>
      </c>
      <c r="M19" s="937">
        <f t="shared" si="0"/>
        <v>0</v>
      </c>
      <c r="N19" s="1561" t="s">
        <v>299</v>
      </c>
      <c r="O19" s="1561" t="s">
        <v>315</v>
      </c>
    </row>
    <row r="20" spans="1:15" ht="12.75" customHeight="1" x14ac:dyDescent="0.3">
      <c r="A20" s="2111" t="s">
        <v>318</v>
      </c>
      <c r="B20" s="1895" t="s">
        <v>319</v>
      </c>
      <c r="C20" s="2121">
        <f>IF(ISERROR(VLOOKUP($B20,IN_T1!$B$2:$Y$3000,2,FALSE))=TRUE,"",VLOOKUP($B20,IN_T1!$B$2:$Y$3000,2,FALSE))</f>
        <v>0</v>
      </c>
      <c r="D20" s="2122">
        <f>IF(ISERROR(VLOOKUP($B20,IN_T1!$B$2:$Y$3000,3,FALSE))=TRUE,"",VLOOKUP($B20,IN_T1!$B$2:$Y$3000,3,FALSE))</f>
        <v>0</v>
      </c>
      <c r="E20" s="475">
        <v>0</v>
      </c>
      <c r="F20" s="476">
        <v>0</v>
      </c>
      <c r="G20" s="475">
        <v>0</v>
      </c>
      <c r="H20" s="476">
        <v>0</v>
      </c>
      <c r="I20" s="475">
        <v>0</v>
      </c>
      <c r="J20" s="476">
        <v>0</v>
      </c>
      <c r="K20" s="143">
        <f t="shared" si="1"/>
        <v>0</v>
      </c>
      <c r="L20" s="144">
        <f t="shared" si="2"/>
        <v>0</v>
      </c>
      <c r="M20" s="937">
        <f t="shared" si="0"/>
        <v>0</v>
      </c>
      <c r="N20" s="1561" t="s">
        <v>299</v>
      </c>
      <c r="O20" s="1561" t="s">
        <v>315</v>
      </c>
    </row>
    <row r="21" spans="1:15" ht="12.75" customHeight="1" x14ac:dyDescent="0.3">
      <c r="A21" s="2111" t="s">
        <v>320</v>
      </c>
      <c r="B21" s="1895" t="s">
        <v>321</v>
      </c>
      <c r="C21" s="2121">
        <f>IF(ISERROR(VLOOKUP($B21,IN_T1!$B$2:$Y$3000,2,FALSE))=TRUE,"",VLOOKUP($B21,IN_T1!$B$2:$Y$3000,2,FALSE))</f>
        <v>0</v>
      </c>
      <c r="D21" s="2122">
        <f>IF(ISERROR(VLOOKUP($B21,IN_T1!$B$2:$Y$3000,3,FALSE))=TRUE,"",VLOOKUP($B21,IN_T1!$B$2:$Y$3000,3,FALSE))</f>
        <v>0</v>
      </c>
      <c r="E21" s="475">
        <v>0</v>
      </c>
      <c r="F21" s="476">
        <v>0</v>
      </c>
      <c r="G21" s="475">
        <v>0</v>
      </c>
      <c r="H21" s="476">
        <v>0</v>
      </c>
      <c r="I21" s="475">
        <v>0</v>
      </c>
      <c r="J21" s="476">
        <v>0</v>
      </c>
      <c r="K21" s="143">
        <f t="shared" si="1"/>
        <v>0</v>
      </c>
      <c r="L21" s="144">
        <f t="shared" si="2"/>
        <v>0</v>
      </c>
      <c r="M21" s="937">
        <f t="shared" si="0"/>
        <v>0</v>
      </c>
      <c r="N21" s="1561" t="s">
        <v>299</v>
      </c>
      <c r="O21" s="1561" t="s">
        <v>315</v>
      </c>
    </row>
    <row r="22" spans="1:15" ht="12.75" customHeight="1" x14ac:dyDescent="0.3">
      <c r="A22" s="2111" t="s">
        <v>322</v>
      </c>
      <c r="B22" s="1896" t="s">
        <v>323</v>
      </c>
      <c r="C22" s="2121">
        <f>IF(ISERROR(VLOOKUP($B22,IN_T1!$B$2:$Y$3000,2,FALSE))=TRUE,"",VLOOKUP($B22,IN_T1!$B$2:$Y$3000,2,FALSE))</f>
        <v>0</v>
      </c>
      <c r="D22" s="2122">
        <f>IF(ISERROR(VLOOKUP($B22,IN_T1!$B$2:$Y$3000,3,FALSE))=TRUE,"",VLOOKUP($B22,IN_T1!$B$2:$Y$3000,3,FALSE))</f>
        <v>0</v>
      </c>
      <c r="E22" s="475">
        <v>0</v>
      </c>
      <c r="F22" s="476">
        <v>0</v>
      </c>
      <c r="G22" s="475">
        <v>0</v>
      </c>
      <c r="H22" s="476">
        <v>0</v>
      </c>
      <c r="I22" s="475">
        <v>0</v>
      </c>
      <c r="J22" s="476">
        <v>0</v>
      </c>
      <c r="K22" s="143">
        <f t="shared" si="1"/>
        <v>0</v>
      </c>
      <c r="L22" s="144">
        <f t="shared" si="2"/>
        <v>0</v>
      </c>
      <c r="M22" s="937">
        <f t="shared" si="0"/>
        <v>0</v>
      </c>
      <c r="N22" s="1561" t="s">
        <v>299</v>
      </c>
      <c r="O22" s="1561" t="s">
        <v>315</v>
      </c>
    </row>
    <row r="23" spans="1:15" ht="12.75" customHeight="1" x14ac:dyDescent="0.3">
      <c r="A23" s="2111" t="s">
        <v>324</v>
      </c>
      <c r="B23" s="1896" t="s">
        <v>325</v>
      </c>
      <c r="C23" s="2121">
        <f>IF(ISERROR(VLOOKUP($B23,IN_T1!$B$2:$Y$3000,2,FALSE))=TRUE,"",VLOOKUP($B23,IN_T1!$B$2:$Y$3000,2,FALSE))</f>
        <v>0</v>
      </c>
      <c r="D23" s="2122">
        <f>IF(ISERROR(VLOOKUP($B23,IN_T1!$B$2:$Y$3000,3,FALSE))=TRUE,"",VLOOKUP($B23,IN_T1!$B$2:$Y$3000,3,FALSE))</f>
        <v>0</v>
      </c>
      <c r="E23" s="475">
        <v>0</v>
      </c>
      <c r="F23" s="476">
        <v>0</v>
      </c>
      <c r="G23" s="475">
        <v>0</v>
      </c>
      <c r="H23" s="476">
        <v>0</v>
      </c>
      <c r="I23" s="475">
        <v>0</v>
      </c>
      <c r="J23" s="476">
        <v>0</v>
      </c>
      <c r="K23" s="143">
        <f t="shared" si="1"/>
        <v>0</v>
      </c>
      <c r="L23" s="144">
        <f t="shared" si="2"/>
        <v>0</v>
      </c>
      <c r="M23" s="937">
        <f t="shared" si="0"/>
        <v>0</v>
      </c>
      <c r="N23" s="1561" t="s">
        <v>299</v>
      </c>
      <c r="O23" s="1561" t="s">
        <v>315</v>
      </c>
    </row>
    <row r="24" spans="1:15" ht="12.75" customHeight="1" x14ac:dyDescent="0.3">
      <c r="A24" s="2111" t="s">
        <v>326</v>
      </c>
      <c r="B24" s="1896" t="s">
        <v>327</v>
      </c>
      <c r="C24" s="2121">
        <f>IF(ISERROR(VLOOKUP($B24,IN_T1!$B$2:$Y$3000,2,FALSE))=TRUE,"",VLOOKUP($B24,IN_T1!$B$2:$Y$3000,2,FALSE))</f>
        <v>0</v>
      </c>
      <c r="D24" s="2122">
        <f>IF(ISERROR(VLOOKUP($B24,IN_T1!$B$2:$Y$3000,3,FALSE))=TRUE,"",VLOOKUP($B24,IN_T1!$B$2:$Y$3000,3,FALSE))</f>
        <v>0</v>
      </c>
      <c r="E24" s="475">
        <v>0</v>
      </c>
      <c r="F24" s="476">
        <v>0</v>
      </c>
      <c r="G24" s="475">
        <v>0</v>
      </c>
      <c r="H24" s="476">
        <v>0</v>
      </c>
      <c r="I24" s="475">
        <v>0</v>
      </c>
      <c r="J24" s="476">
        <v>0</v>
      </c>
      <c r="K24" s="143">
        <f t="shared" si="1"/>
        <v>0</v>
      </c>
      <c r="L24" s="144">
        <f t="shared" si="2"/>
        <v>0</v>
      </c>
      <c r="M24" s="937">
        <f t="shared" si="0"/>
        <v>0</v>
      </c>
      <c r="N24" s="1561" t="s">
        <v>299</v>
      </c>
      <c r="O24" s="1561" t="s">
        <v>315</v>
      </c>
    </row>
    <row r="25" spans="1:15" ht="12.75" customHeight="1" x14ac:dyDescent="0.3">
      <c r="A25" s="2111" t="s">
        <v>328</v>
      </c>
      <c r="B25" s="1896" t="s">
        <v>329</v>
      </c>
      <c r="C25" s="2121">
        <f>IF(ISERROR(VLOOKUP($B25,IN_T1!$B$2:$Y$3000,2,FALSE))=TRUE,"",VLOOKUP($B25,IN_T1!$B$2:$Y$3000,2,FALSE))</f>
        <v>0</v>
      </c>
      <c r="D25" s="2122">
        <f>IF(ISERROR(VLOOKUP($B25,IN_T1!$B$2:$Y$3000,3,FALSE))=TRUE,"",VLOOKUP($B25,IN_T1!$B$2:$Y$3000,3,FALSE))</f>
        <v>0</v>
      </c>
      <c r="E25" s="475">
        <v>0</v>
      </c>
      <c r="F25" s="476">
        <v>0</v>
      </c>
      <c r="G25" s="475">
        <v>0</v>
      </c>
      <c r="H25" s="476">
        <v>0</v>
      </c>
      <c r="I25" s="475">
        <v>0</v>
      </c>
      <c r="J25" s="476">
        <v>0</v>
      </c>
      <c r="K25" s="143">
        <f t="shared" si="1"/>
        <v>0</v>
      </c>
      <c r="L25" s="144">
        <f t="shared" si="2"/>
        <v>0</v>
      </c>
      <c r="M25" s="937">
        <f t="shared" si="0"/>
        <v>0</v>
      </c>
      <c r="N25" s="1561" t="s">
        <v>299</v>
      </c>
      <c r="O25" s="1561" t="s">
        <v>330</v>
      </c>
    </row>
    <row r="26" spans="1:15" ht="12.75" customHeight="1" x14ac:dyDescent="0.3">
      <c r="A26" s="2111" t="s">
        <v>331</v>
      </c>
      <c r="B26" s="1895" t="s">
        <v>332</v>
      </c>
      <c r="C26" s="2121">
        <f>IF(ISERROR(VLOOKUP($B26,IN_T1!$B$2:$Y$3000,2,FALSE))=TRUE,"",VLOOKUP($B26,IN_T1!$B$2:$Y$3000,2,FALSE))</f>
        <v>0</v>
      </c>
      <c r="D26" s="2122">
        <f>IF(ISERROR(VLOOKUP($B26,IN_T1!$B$2:$Y$3000,3,FALSE))=TRUE,"",VLOOKUP($B26,IN_T1!$B$2:$Y$3000,3,FALSE))</f>
        <v>0</v>
      </c>
      <c r="E26" s="475">
        <v>0</v>
      </c>
      <c r="F26" s="476">
        <v>0</v>
      </c>
      <c r="G26" s="475">
        <v>0</v>
      </c>
      <c r="H26" s="476">
        <v>0</v>
      </c>
      <c r="I26" s="475">
        <v>0</v>
      </c>
      <c r="J26" s="476">
        <v>0</v>
      </c>
      <c r="K26" s="143">
        <f t="shared" si="1"/>
        <v>0</v>
      </c>
      <c r="L26" s="144">
        <f t="shared" si="2"/>
        <v>0</v>
      </c>
      <c r="M26" s="937">
        <f t="shared" si="0"/>
        <v>0</v>
      </c>
      <c r="N26" s="1561" t="s">
        <v>299</v>
      </c>
      <c r="O26" s="1561" t="s">
        <v>330</v>
      </c>
    </row>
    <row r="27" spans="1:15" ht="12.75" customHeight="1" x14ac:dyDescent="0.3">
      <c r="A27" s="2111" t="s">
        <v>333</v>
      </c>
      <c r="B27" s="1895" t="s">
        <v>334</v>
      </c>
      <c r="C27" s="2121">
        <f>IF(ISERROR(VLOOKUP($B27,IN_T1!$B$2:$Y$3000,2,FALSE))=TRUE,"",VLOOKUP($B27,IN_T1!$B$2:$Y$3000,2,FALSE))</f>
        <v>0</v>
      </c>
      <c r="D27" s="2122">
        <f>IF(ISERROR(VLOOKUP($B27,IN_T1!$B$2:$Y$3000,3,FALSE))=TRUE,"",VLOOKUP($B27,IN_T1!$B$2:$Y$3000,3,FALSE))</f>
        <v>0</v>
      </c>
      <c r="E27" s="475">
        <v>0</v>
      </c>
      <c r="F27" s="476">
        <v>0</v>
      </c>
      <c r="G27" s="475">
        <v>0</v>
      </c>
      <c r="H27" s="476">
        <v>0</v>
      </c>
      <c r="I27" s="475">
        <v>0</v>
      </c>
      <c r="J27" s="476">
        <v>0</v>
      </c>
      <c r="K27" s="143">
        <f t="shared" si="1"/>
        <v>0</v>
      </c>
      <c r="L27" s="144">
        <f t="shared" si="2"/>
        <v>0</v>
      </c>
      <c r="M27" s="937">
        <f t="shared" si="0"/>
        <v>0</v>
      </c>
      <c r="N27" s="1561" t="s">
        <v>299</v>
      </c>
      <c r="O27" s="1561" t="s">
        <v>330</v>
      </c>
    </row>
    <row r="28" spans="1:15" ht="12.75" customHeight="1" x14ac:dyDescent="0.3">
      <c r="A28" s="2112" t="s">
        <v>335</v>
      </c>
      <c r="B28" s="1895" t="s">
        <v>336</v>
      </c>
      <c r="C28" s="2121">
        <f>IF(ISERROR(VLOOKUP($B28,IN_T1!$B$2:$Y$3000,2,FALSE))=TRUE,"",VLOOKUP($B28,IN_T1!$B$2:$Y$3000,2,FALSE))</f>
        <v>0</v>
      </c>
      <c r="D28" s="2122">
        <f>IF(ISERROR(VLOOKUP($B28,IN_T1!$B$2:$Y$3000,3,FALSE))=TRUE,"",VLOOKUP($B28,IN_T1!$B$2:$Y$3000,3,FALSE))</f>
        <v>0</v>
      </c>
      <c r="E28" s="475">
        <v>0</v>
      </c>
      <c r="F28" s="476">
        <v>0</v>
      </c>
      <c r="G28" s="475">
        <v>0</v>
      </c>
      <c r="H28" s="476">
        <v>0</v>
      </c>
      <c r="I28" s="475">
        <v>0</v>
      </c>
      <c r="J28" s="476">
        <v>0</v>
      </c>
      <c r="K28" s="143">
        <f t="shared" si="1"/>
        <v>0</v>
      </c>
      <c r="L28" s="144">
        <f t="shared" si="2"/>
        <v>0</v>
      </c>
      <c r="M28" s="937">
        <f t="shared" si="0"/>
        <v>0</v>
      </c>
      <c r="N28" s="1561" t="s">
        <v>299</v>
      </c>
      <c r="O28" s="1561" t="s">
        <v>330</v>
      </c>
    </row>
    <row r="29" spans="1:15" ht="12.75" customHeight="1" x14ac:dyDescent="0.3">
      <c r="A29" s="2111" t="s">
        <v>337</v>
      </c>
      <c r="B29" s="1896" t="s">
        <v>338</v>
      </c>
      <c r="C29" s="2121">
        <f>IF(ISERROR(VLOOKUP($B29,IN_T1!$B$2:$Y$3000,2,FALSE))=TRUE,"",VLOOKUP($B29,IN_T1!$B$2:$Y$3000,2,FALSE))</f>
        <v>0</v>
      </c>
      <c r="D29" s="2122">
        <f>IF(ISERROR(VLOOKUP($B29,IN_T1!$B$2:$Y$3000,3,FALSE))=TRUE,"",VLOOKUP($B29,IN_T1!$B$2:$Y$3000,3,FALSE))</f>
        <v>0</v>
      </c>
      <c r="E29" s="475">
        <v>0</v>
      </c>
      <c r="F29" s="476">
        <v>0</v>
      </c>
      <c r="G29" s="475">
        <v>0</v>
      </c>
      <c r="H29" s="476">
        <v>0</v>
      </c>
      <c r="I29" s="475">
        <v>0</v>
      </c>
      <c r="J29" s="476">
        <v>0</v>
      </c>
      <c r="K29" s="143">
        <f t="shared" si="1"/>
        <v>0</v>
      </c>
      <c r="L29" s="144">
        <f t="shared" si="2"/>
        <v>0</v>
      </c>
      <c r="M29" s="937">
        <f t="shared" si="0"/>
        <v>0</v>
      </c>
      <c r="N29" s="1561" t="s">
        <v>299</v>
      </c>
      <c r="O29" s="1561" t="s">
        <v>330</v>
      </c>
    </row>
    <row r="30" spans="1:15" ht="12.75" customHeight="1" x14ac:dyDescent="0.3">
      <c r="A30" s="2111" t="s">
        <v>339</v>
      </c>
      <c r="B30" s="1896" t="s">
        <v>340</v>
      </c>
      <c r="C30" s="2121">
        <f>IF(ISERROR(VLOOKUP($B30,IN_T1!$B$2:$Y$3000,2,FALSE))=TRUE,"",VLOOKUP($B30,IN_T1!$B$2:$Y$3000,2,FALSE))</f>
        <v>0</v>
      </c>
      <c r="D30" s="2122">
        <f>IF(ISERROR(VLOOKUP($B30,IN_T1!$B$2:$Y$3000,3,FALSE))=TRUE,"",VLOOKUP($B30,IN_T1!$B$2:$Y$3000,3,FALSE))</f>
        <v>0</v>
      </c>
      <c r="E30" s="475">
        <v>0</v>
      </c>
      <c r="F30" s="476">
        <v>0</v>
      </c>
      <c r="G30" s="475">
        <v>0</v>
      </c>
      <c r="H30" s="476">
        <v>0</v>
      </c>
      <c r="I30" s="475">
        <v>0</v>
      </c>
      <c r="J30" s="476">
        <v>0</v>
      </c>
      <c r="K30" s="143">
        <f t="shared" si="1"/>
        <v>0</v>
      </c>
      <c r="L30" s="144">
        <f t="shared" si="2"/>
        <v>0</v>
      </c>
      <c r="M30" s="937">
        <f t="shared" si="0"/>
        <v>0</v>
      </c>
      <c r="N30" s="1561" t="s">
        <v>299</v>
      </c>
      <c r="O30" s="1561" t="s">
        <v>330</v>
      </c>
    </row>
    <row r="31" spans="1:15" ht="12.75" customHeight="1" x14ac:dyDescent="0.3">
      <c r="A31" s="2111" t="s">
        <v>341</v>
      </c>
      <c r="B31" s="1895" t="s">
        <v>342</v>
      </c>
      <c r="C31" s="2121">
        <f>IF(ISERROR(VLOOKUP($B31,IN_T1!$B$2:$Y$3000,2,FALSE))=TRUE,"",VLOOKUP($B31,IN_T1!$B$2:$Y$3000,2,FALSE))</f>
        <v>0</v>
      </c>
      <c r="D31" s="2122">
        <f>IF(ISERROR(VLOOKUP($B31,IN_T1!$B$2:$Y$3000,3,FALSE))=TRUE,"",VLOOKUP($B31,IN_T1!$B$2:$Y$3000,3,FALSE))</f>
        <v>0</v>
      </c>
      <c r="E31" s="475">
        <v>0</v>
      </c>
      <c r="F31" s="476">
        <v>0</v>
      </c>
      <c r="G31" s="475">
        <v>0</v>
      </c>
      <c r="H31" s="476">
        <v>0</v>
      </c>
      <c r="I31" s="475">
        <v>0</v>
      </c>
      <c r="J31" s="476">
        <v>0</v>
      </c>
      <c r="K31" s="143">
        <f t="shared" si="1"/>
        <v>0</v>
      </c>
      <c r="L31" s="144">
        <f t="shared" si="2"/>
        <v>0</v>
      </c>
      <c r="M31" s="937">
        <f t="shared" si="0"/>
        <v>0</v>
      </c>
      <c r="N31" s="1561" t="s">
        <v>299</v>
      </c>
      <c r="O31" s="1561" t="s">
        <v>330</v>
      </c>
    </row>
    <row r="32" spans="1:15" ht="12.75" customHeight="1" x14ac:dyDescent="0.3">
      <c r="A32" s="2111" t="s">
        <v>343</v>
      </c>
      <c r="B32" s="1895" t="s">
        <v>344</v>
      </c>
      <c r="C32" s="2121">
        <f>IF(ISERROR(VLOOKUP($B32,IN_T1!$B$2:$Y$3000,2,FALSE))=TRUE,"",VLOOKUP($B32,IN_T1!$B$2:$Y$3000,2,FALSE))</f>
        <v>1</v>
      </c>
      <c r="D32" s="2122">
        <f>IF(ISERROR(VLOOKUP($B32,IN_T1!$B$2:$Y$3000,3,FALSE))=TRUE,"",VLOOKUP($B32,IN_T1!$B$2:$Y$3000,3,FALSE))</f>
        <v>0</v>
      </c>
      <c r="E32" s="475">
        <v>1</v>
      </c>
      <c r="F32" s="476">
        <v>0</v>
      </c>
      <c r="G32" s="475">
        <v>0</v>
      </c>
      <c r="H32" s="476">
        <v>0</v>
      </c>
      <c r="I32" s="475">
        <v>0</v>
      </c>
      <c r="J32" s="476">
        <v>0</v>
      </c>
      <c r="K32" s="143">
        <f t="shared" si="1"/>
        <v>1</v>
      </c>
      <c r="L32" s="144">
        <f t="shared" si="2"/>
        <v>0</v>
      </c>
      <c r="M32" s="937">
        <f t="shared" si="0"/>
        <v>1</v>
      </c>
      <c r="N32" s="1561" t="s">
        <v>345</v>
      </c>
      <c r="O32" s="1561" t="s">
        <v>346</v>
      </c>
    </row>
    <row r="33" spans="1:15" ht="12.75" customHeight="1" x14ac:dyDescent="0.3">
      <c r="A33" s="2111" t="s">
        <v>347</v>
      </c>
      <c r="B33" s="1895" t="s">
        <v>348</v>
      </c>
      <c r="C33" s="2121">
        <f>IF(ISERROR(VLOOKUP($B33,IN_T1!$B$2:$Y$3000,2,FALSE))=TRUE,"",VLOOKUP($B33,IN_T1!$B$2:$Y$3000,2,FALSE))</f>
        <v>0</v>
      </c>
      <c r="D33" s="2122">
        <f>IF(ISERROR(VLOOKUP($B33,IN_T1!$B$2:$Y$3000,3,FALSE))=TRUE,"",VLOOKUP($B33,IN_T1!$B$2:$Y$3000,3,FALSE))</f>
        <v>0</v>
      </c>
      <c r="E33" s="475">
        <v>0</v>
      </c>
      <c r="F33" s="476">
        <v>0</v>
      </c>
      <c r="G33" s="475">
        <v>0</v>
      </c>
      <c r="H33" s="476">
        <v>0</v>
      </c>
      <c r="I33" s="475">
        <v>0</v>
      </c>
      <c r="J33" s="476">
        <v>0</v>
      </c>
      <c r="K33" s="143">
        <f t="shared" si="1"/>
        <v>0</v>
      </c>
      <c r="L33" s="144">
        <f t="shared" si="2"/>
        <v>0</v>
      </c>
      <c r="M33" s="937">
        <f t="shared" si="0"/>
        <v>0</v>
      </c>
      <c r="N33" s="1561" t="s">
        <v>345</v>
      </c>
      <c r="O33" s="1561" t="s">
        <v>346</v>
      </c>
    </row>
    <row r="34" spans="1:15" ht="12.75" customHeight="1" x14ac:dyDescent="0.3">
      <c r="A34" s="2111" t="s">
        <v>349</v>
      </c>
      <c r="B34" s="1895" t="s">
        <v>350</v>
      </c>
      <c r="C34" s="2121">
        <f>IF(ISERROR(VLOOKUP($B34,IN_T1!$B$2:$Y$3000,2,FALSE))=TRUE,"",VLOOKUP($B34,IN_T1!$B$2:$Y$3000,2,FALSE))</f>
        <v>0</v>
      </c>
      <c r="D34" s="2122">
        <f>IF(ISERROR(VLOOKUP($B34,IN_T1!$B$2:$Y$3000,3,FALSE))=TRUE,"",VLOOKUP($B34,IN_T1!$B$2:$Y$3000,3,FALSE))</f>
        <v>2</v>
      </c>
      <c r="E34" s="475">
        <v>0</v>
      </c>
      <c r="F34" s="476">
        <v>2</v>
      </c>
      <c r="G34" s="475">
        <v>0</v>
      </c>
      <c r="H34" s="476">
        <v>0</v>
      </c>
      <c r="I34" s="475">
        <v>0</v>
      </c>
      <c r="J34" s="476">
        <v>0</v>
      </c>
      <c r="K34" s="143">
        <f t="shared" si="1"/>
        <v>0</v>
      </c>
      <c r="L34" s="144">
        <f t="shared" si="2"/>
        <v>2</v>
      </c>
      <c r="M34" s="937">
        <f t="shared" si="0"/>
        <v>1</v>
      </c>
      <c r="N34" s="1561" t="s">
        <v>345</v>
      </c>
      <c r="O34" s="1561" t="s">
        <v>346</v>
      </c>
    </row>
    <row r="35" spans="1:15" ht="12.75" customHeight="1" x14ac:dyDescent="0.3">
      <c r="A35" s="2111" t="s">
        <v>351</v>
      </c>
      <c r="B35" s="1895" t="s">
        <v>352</v>
      </c>
      <c r="C35" s="2121">
        <f>IF(ISERROR(VLOOKUP($B35,IN_T1!$B$2:$Y$3000,2,FALSE))=TRUE,"",VLOOKUP($B35,IN_T1!$B$2:$Y$3000,2,FALSE))</f>
        <v>0</v>
      </c>
      <c r="D35" s="2122">
        <f>IF(ISERROR(VLOOKUP($B35,IN_T1!$B$2:$Y$3000,3,FALSE))=TRUE,"",VLOOKUP($B35,IN_T1!$B$2:$Y$3000,3,FALSE))</f>
        <v>0</v>
      </c>
      <c r="E35" s="475">
        <v>0</v>
      </c>
      <c r="F35" s="476">
        <v>0</v>
      </c>
      <c r="G35" s="475">
        <v>0</v>
      </c>
      <c r="H35" s="476">
        <v>0</v>
      </c>
      <c r="I35" s="475">
        <v>0</v>
      </c>
      <c r="J35" s="476">
        <v>0</v>
      </c>
      <c r="K35" s="143">
        <f t="shared" si="1"/>
        <v>0</v>
      </c>
      <c r="L35" s="144">
        <f t="shared" si="2"/>
        <v>0</v>
      </c>
      <c r="M35" s="937">
        <f t="shared" si="0"/>
        <v>0</v>
      </c>
      <c r="N35" s="1561" t="s">
        <v>345</v>
      </c>
      <c r="O35" s="1561" t="s">
        <v>346</v>
      </c>
    </row>
    <row r="36" spans="1:15" ht="12.75" customHeight="1" x14ac:dyDescent="0.3">
      <c r="A36" s="2111" t="s">
        <v>353</v>
      </c>
      <c r="B36" s="1896" t="s">
        <v>354</v>
      </c>
      <c r="C36" s="2121">
        <f>IF(ISERROR(VLOOKUP($B36,IN_T1!$B$2:$Y$3000,2,FALSE))=TRUE,"",VLOOKUP($B36,IN_T1!$B$2:$Y$3000,2,FALSE))</f>
        <v>1</v>
      </c>
      <c r="D36" s="2122">
        <f>IF(ISERROR(VLOOKUP($B36,IN_T1!$B$2:$Y$3000,3,FALSE))=TRUE,"",VLOOKUP($B36,IN_T1!$B$2:$Y$3000,3,FALSE))</f>
        <v>3</v>
      </c>
      <c r="E36" s="475">
        <v>1</v>
      </c>
      <c r="F36" s="476">
        <v>3</v>
      </c>
      <c r="G36" s="475">
        <v>0</v>
      </c>
      <c r="H36" s="476">
        <v>0</v>
      </c>
      <c r="I36" s="475">
        <v>0</v>
      </c>
      <c r="J36" s="476">
        <v>0</v>
      </c>
      <c r="K36" s="143">
        <f t="shared" si="1"/>
        <v>1</v>
      </c>
      <c r="L36" s="144">
        <f t="shared" si="2"/>
        <v>3</v>
      </c>
      <c r="M36" s="937">
        <f t="shared" si="0"/>
        <v>1</v>
      </c>
      <c r="N36" s="1561" t="s">
        <v>345</v>
      </c>
      <c r="O36" s="1561" t="s">
        <v>346</v>
      </c>
    </row>
    <row r="37" spans="1:15" ht="12.75" customHeight="1" x14ac:dyDescent="0.3">
      <c r="A37" s="2111" t="s">
        <v>355</v>
      </c>
      <c r="B37" s="1896" t="s">
        <v>356</v>
      </c>
      <c r="C37" s="2121">
        <f>IF(ISERROR(VLOOKUP($B37,IN_T1!$B$2:$Y$3000,2,FALSE))=TRUE,"",VLOOKUP($B37,IN_T1!$B$2:$Y$3000,2,FALSE))</f>
        <v>0</v>
      </c>
      <c r="D37" s="2122">
        <f>IF(ISERROR(VLOOKUP($B37,IN_T1!$B$2:$Y$3000,3,FALSE))=TRUE,"",VLOOKUP($B37,IN_T1!$B$2:$Y$3000,3,FALSE))</f>
        <v>0</v>
      </c>
      <c r="E37" s="475">
        <v>0</v>
      </c>
      <c r="F37" s="476">
        <v>0</v>
      </c>
      <c r="G37" s="475">
        <v>0</v>
      </c>
      <c r="H37" s="476">
        <v>0</v>
      </c>
      <c r="I37" s="475">
        <v>0</v>
      </c>
      <c r="J37" s="476">
        <v>0</v>
      </c>
      <c r="K37" s="143">
        <f t="shared" si="1"/>
        <v>0</v>
      </c>
      <c r="L37" s="144">
        <f t="shared" si="2"/>
        <v>0</v>
      </c>
      <c r="M37" s="937">
        <f t="shared" si="0"/>
        <v>0</v>
      </c>
      <c r="N37" s="1561" t="s">
        <v>345</v>
      </c>
      <c r="O37" s="1561" t="s">
        <v>346</v>
      </c>
    </row>
    <row r="38" spans="1:15" ht="12.75" customHeight="1" x14ac:dyDescent="0.3">
      <c r="A38" s="2111" t="s">
        <v>357</v>
      </c>
      <c r="B38" s="1895" t="s">
        <v>358</v>
      </c>
      <c r="C38" s="2121">
        <f>IF(ISERROR(VLOOKUP($B38,IN_T1!$B$2:$Y$3000,2,FALSE))=TRUE,"",VLOOKUP($B38,IN_T1!$B$2:$Y$3000,2,FALSE))</f>
        <v>0</v>
      </c>
      <c r="D38" s="2122">
        <f>IF(ISERROR(VLOOKUP($B38,IN_T1!$B$2:$Y$3000,3,FALSE))=TRUE,"",VLOOKUP($B38,IN_T1!$B$2:$Y$3000,3,FALSE))</f>
        <v>0</v>
      </c>
      <c r="E38" s="475">
        <v>0</v>
      </c>
      <c r="F38" s="476">
        <v>0</v>
      </c>
      <c r="G38" s="475">
        <v>0</v>
      </c>
      <c r="H38" s="476">
        <v>0</v>
      </c>
      <c r="I38" s="475">
        <v>0</v>
      </c>
      <c r="J38" s="476">
        <v>0</v>
      </c>
      <c r="K38" s="143">
        <f t="shared" si="1"/>
        <v>0</v>
      </c>
      <c r="L38" s="144">
        <f t="shared" si="2"/>
        <v>0</v>
      </c>
      <c r="M38" s="937">
        <f t="shared" si="0"/>
        <v>0</v>
      </c>
      <c r="N38" s="1561" t="s">
        <v>345</v>
      </c>
      <c r="O38" s="1561" t="s">
        <v>346</v>
      </c>
    </row>
    <row r="39" spans="1:15" ht="12.75" customHeight="1" x14ac:dyDescent="0.3">
      <c r="A39" s="2111" t="s">
        <v>359</v>
      </c>
      <c r="B39" s="1895" t="s">
        <v>360</v>
      </c>
      <c r="C39" s="2121">
        <f>IF(ISERROR(VLOOKUP($B39,IN_T1!$B$2:$Y$3000,2,FALSE))=TRUE,"",VLOOKUP($B39,IN_T1!$B$2:$Y$3000,2,FALSE))</f>
        <v>2</v>
      </c>
      <c r="D39" s="2122">
        <f>IF(ISERROR(VLOOKUP($B39,IN_T1!$B$2:$Y$3000,3,FALSE))=TRUE,"",VLOOKUP($B39,IN_T1!$B$2:$Y$3000,3,FALSE))</f>
        <v>1</v>
      </c>
      <c r="E39" s="475">
        <v>2</v>
      </c>
      <c r="F39" s="476">
        <v>1</v>
      </c>
      <c r="G39" s="475">
        <v>0</v>
      </c>
      <c r="H39" s="476">
        <v>0</v>
      </c>
      <c r="I39" s="475">
        <v>0</v>
      </c>
      <c r="J39" s="476">
        <v>0</v>
      </c>
      <c r="K39" s="143">
        <f t="shared" si="1"/>
        <v>2</v>
      </c>
      <c r="L39" s="144">
        <f t="shared" si="2"/>
        <v>1</v>
      </c>
      <c r="M39" s="937">
        <f t="shared" ref="M39:M70" si="3">IF((K39+L39)&gt;0,1,0)</f>
        <v>1</v>
      </c>
      <c r="N39" s="1561" t="s">
        <v>345</v>
      </c>
      <c r="O39" s="1561" t="s">
        <v>346</v>
      </c>
    </row>
    <row r="40" spans="1:15" ht="12.75" customHeight="1" x14ac:dyDescent="0.3">
      <c r="A40" s="2111" t="s">
        <v>361</v>
      </c>
      <c r="B40" s="1895" t="s">
        <v>362</v>
      </c>
      <c r="C40" s="2121">
        <f>IF(ISERROR(VLOOKUP($B40,IN_T1!$B$2:$Y$3000,2,FALSE))=TRUE,"",VLOOKUP($B40,IN_T1!$B$2:$Y$3000,2,FALSE))</f>
        <v>0</v>
      </c>
      <c r="D40" s="2122">
        <f>IF(ISERROR(VLOOKUP($B40,IN_T1!$B$2:$Y$3000,3,FALSE))=TRUE,"",VLOOKUP($B40,IN_T1!$B$2:$Y$3000,3,FALSE))</f>
        <v>0</v>
      </c>
      <c r="E40" s="475">
        <v>0</v>
      </c>
      <c r="F40" s="476">
        <v>0</v>
      </c>
      <c r="G40" s="475">
        <v>0</v>
      </c>
      <c r="H40" s="476">
        <v>0</v>
      </c>
      <c r="I40" s="475">
        <v>0</v>
      </c>
      <c r="J40" s="476">
        <v>0</v>
      </c>
      <c r="K40" s="143">
        <f t="shared" si="1"/>
        <v>0</v>
      </c>
      <c r="L40" s="144">
        <f t="shared" ref="L40:L71" si="4">F40+H40+J40</f>
        <v>0</v>
      </c>
      <c r="M40" s="937">
        <f t="shared" si="3"/>
        <v>0</v>
      </c>
      <c r="N40" s="1561" t="s">
        <v>345</v>
      </c>
      <c r="O40" s="1561" t="s">
        <v>346</v>
      </c>
    </row>
    <row r="41" spans="1:15" ht="12.75" customHeight="1" x14ac:dyDescent="0.3">
      <c r="A41" s="2111" t="s">
        <v>363</v>
      </c>
      <c r="B41" s="1895" t="s">
        <v>364</v>
      </c>
      <c r="C41" s="2121">
        <f>IF(ISERROR(VLOOKUP($B41,IN_T1!$B$2:$Y$3000,2,FALSE))=TRUE,"",VLOOKUP($B41,IN_T1!$B$2:$Y$3000,2,FALSE))</f>
        <v>3</v>
      </c>
      <c r="D41" s="2122">
        <f>IF(ISERROR(VLOOKUP($B41,IN_T1!$B$2:$Y$3000,3,FALSE))=TRUE,"",VLOOKUP($B41,IN_T1!$B$2:$Y$3000,3,FALSE))</f>
        <v>4</v>
      </c>
      <c r="E41" s="475">
        <v>3</v>
      </c>
      <c r="F41" s="476">
        <v>4</v>
      </c>
      <c r="G41" s="475">
        <v>0</v>
      </c>
      <c r="H41" s="476">
        <v>0</v>
      </c>
      <c r="I41" s="475">
        <v>0</v>
      </c>
      <c r="J41" s="476">
        <v>0</v>
      </c>
      <c r="K41" s="143">
        <f t="shared" si="1"/>
        <v>3</v>
      </c>
      <c r="L41" s="144">
        <f t="shared" si="4"/>
        <v>4</v>
      </c>
      <c r="M41" s="937">
        <f t="shared" si="3"/>
        <v>1</v>
      </c>
      <c r="N41" s="1561" t="s">
        <v>345</v>
      </c>
      <c r="O41" s="1561" t="s">
        <v>346</v>
      </c>
    </row>
    <row r="42" spans="1:15" ht="12.75" customHeight="1" x14ac:dyDescent="0.3">
      <c r="A42" s="2111" t="s">
        <v>365</v>
      </c>
      <c r="B42" s="1895" t="s">
        <v>366</v>
      </c>
      <c r="C42" s="2121">
        <f>IF(ISERROR(VLOOKUP($B42,IN_T1!$B$2:$Y$3000,2,FALSE))=TRUE,"",VLOOKUP($B42,IN_T1!$B$2:$Y$3000,2,FALSE))</f>
        <v>0</v>
      </c>
      <c r="D42" s="2122">
        <f>IF(ISERROR(VLOOKUP($B42,IN_T1!$B$2:$Y$3000,3,FALSE))=TRUE,"",VLOOKUP($B42,IN_T1!$B$2:$Y$3000,3,FALSE))</f>
        <v>0</v>
      </c>
      <c r="E42" s="475">
        <v>0</v>
      </c>
      <c r="F42" s="476">
        <v>0</v>
      </c>
      <c r="G42" s="475">
        <v>0</v>
      </c>
      <c r="H42" s="476">
        <v>0</v>
      </c>
      <c r="I42" s="475">
        <v>0</v>
      </c>
      <c r="J42" s="476">
        <v>0</v>
      </c>
      <c r="K42" s="143">
        <f t="shared" si="1"/>
        <v>0</v>
      </c>
      <c r="L42" s="144">
        <f t="shared" si="4"/>
        <v>0</v>
      </c>
      <c r="M42" s="937">
        <f t="shared" si="3"/>
        <v>0</v>
      </c>
      <c r="N42" s="1561" t="s">
        <v>345</v>
      </c>
      <c r="O42" s="1561" t="s">
        <v>346</v>
      </c>
    </row>
    <row r="43" spans="1:15" ht="12.75" customHeight="1" x14ac:dyDescent="0.3">
      <c r="A43" s="2111" t="s">
        <v>367</v>
      </c>
      <c r="B43" s="1896" t="s">
        <v>368</v>
      </c>
      <c r="C43" s="2121">
        <f>IF(ISERROR(VLOOKUP($B43,IN_T1!$B$2:$Y$3000,2,FALSE))=TRUE,"",VLOOKUP($B43,IN_T1!$B$2:$Y$3000,2,FALSE))</f>
        <v>2</v>
      </c>
      <c r="D43" s="2122">
        <f>IF(ISERROR(VLOOKUP($B43,IN_T1!$B$2:$Y$3000,3,FALSE))=TRUE,"",VLOOKUP($B43,IN_T1!$B$2:$Y$3000,3,FALSE))</f>
        <v>29</v>
      </c>
      <c r="E43" s="475">
        <v>2</v>
      </c>
      <c r="F43" s="476">
        <v>28</v>
      </c>
      <c r="G43" s="475">
        <v>0</v>
      </c>
      <c r="H43" s="476">
        <v>0</v>
      </c>
      <c r="I43" s="475">
        <v>0</v>
      </c>
      <c r="J43" s="476">
        <v>0</v>
      </c>
      <c r="K43" s="143">
        <f t="shared" si="1"/>
        <v>2</v>
      </c>
      <c r="L43" s="144">
        <f t="shared" si="4"/>
        <v>28</v>
      </c>
      <c r="M43" s="937">
        <f t="shared" si="3"/>
        <v>1</v>
      </c>
      <c r="N43" s="1561" t="s">
        <v>345</v>
      </c>
      <c r="O43" s="1561" t="s">
        <v>346</v>
      </c>
    </row>
    <row r="44" spans="1:15" ht="12.75" customHeight="1" x14ac:dyDescent="0.3">
      <c r="A44" s="2111" t="s">
        <v>369</v>
      </c>
      <c r="B44" s="1896" t="s">
        <v>370</v>
      </c>
      <c r="C44" s="2121">
        <f>IF(ISERROR(VLOOKUP($B44,IN_T1!$B$2:$Y$3000,2,FALSE))=TRUE,"",VLOOKUP($B44,IN_T1!$B$2:$Y$3000,2,FALSE))</f>
        <v>0</v>
      </c>
      <c r="D44" s="2122">
        <f>IF(ISERROR(VLOOKUP($B44,IN_T1!$B$2:$Y$3000,3,FALSE))=TRUE,"",VLOOKUP($B44,IN_T1!$B$2:$Y$3000,3,FALSE))</f>
        <v>0</v>
      </c>
      <c r="E44" s="475">
        <v>0</v>
      </c>
      <c r="F44" s="476">
        <v>0</v>
      </c>
      <c r="G44" s="475">
        <v>0</v>
      </c>
      <c r="H44" s="476">
        <v>0</v>
      </c>
      <c r="I44" s="475">
        <v>0</v>
      </c>
      <c r="J44" s="476">
        <v>0</v>
      </c>
      <c r="K44" s="143">
        <f t="shared" si="1"/>
        <v>0</v>
      </c>
      <c r="L44" s="144">
        <f t="shared" si="4"/>
        <v>0</v>
      </c>
      <c r="M44" s="937">
        <f t="shared" si="3"/>
        <v>0</v>
      </c>
      <c r="N44" s="1561" t="s">
        <v>345</v>
      </c>
      <c r="O44" s="1561" t="s">
        <v>346</v>
      </c>
    </row>
    <row r="45" spans="1:15" ht="12.75" customHeight="1" x14ac:dyDescent="0.3">
      <c r="A45" s="2111" t="s">
        <v>371</v>
      </c>
      <c r="B45" s="1895" t="s">
        <v>372</v>
      </c>
      <c r="C45" s="2121">
        <f>IF(ISERROR(VLOOKUP($B45,IN_T1!$B$2:$Y$3000,2,FALSE))=TRUE,"",VLOOKUP($B45,IN_T1!$B$2:$Y$3000,2,FALSE))</f>
        <v>0</v>
      </c>
      <c r="D45" s="2122">
        <f>IF(ISERROR(VLOOKUP($B45,IN_T1!$B$2:$Y$3000,3,FALSE))=TRUE,"",VLOOKUP($B45,IN_T1!$B$2:$Y$3000,3,FALSE))</f>
        <v>0</v>
      </c>
      <c r="E45" s="475">
        <v>0</v>
      </c>
      <c r="F45" s="476">
        <v>0</v>
      </c>
      <c r="G45" s="475">
        <v>0</v>
      </c>
      <c r="H45" s="476">
        <v>0</v>
      </c>
      <c r="I45" s="475">
        <v>0</v>
      </c>
      <c r="J45" s="476">
        <v>0</v>
      </c>
      <c r="K45" s="143">
        <f t="shared" si="1"/>
        <v>0</v>
      </c>
      <c r="L45" s="144">
        <f t="shared" si="4"/>
        <v>0</v>
      </c>
      <c r="M45" s="937">
        <f t="shared" si="3"/>
        <v>0</v>
      </c>
      <c r="N45" s="1561" t="s">
        <v>345</v>
      </c>
      <c r="O45" s="1561" t="s">
        <v>346</v>
      </c>
    </row>
    <row r="46" spans="1:15" ht="12.75" customHeight="1" x14ac:dyDescent="0.3">
      <c r="A46" s="2111" t="s">
        <v>373</v>
      </c>
      <c r="B46" s="1895" t="s">
        <v>374</v>
      </c>
      <c r="C46" s="2121">
        <f>IF(ISERROR(VLOOKUP($B46,IN_T1!$B$2:$Y$3000,2,FALSE))=TRUE,"",VLOOKUP($B46,IN_T1!$B$2:$Y$3000,2,FALSE))</f>
        <v>0</v>
      </c>
      <c r="D46" s="2122">
        <f>IF(ISERROR(VLOOKUP($B46,IN_T1!$B$2:$Y$3000,3,FALSE))=TRUE,"",VLOOKUP($B46,IN_T1!$B$2:$Y$3000,3,FALSE))</f>
        <v>0</v>
      </c>
      <c r="E46" s="475">
        <v>0</v>
      </c>
      <c r="F46" s="476">
        <v>0</v>
      </c>
      <c r="G46" s="475">
        <v>0</v>
      </c>
      <c r="H46" s="476">
        <v>0</v>
      </c>
      <c r="I46" s="475">
        <v>0</v>
      </c>
      <c r="J46" s="476">
        <v>0</v>
      </c>
      <c r="K46" s="143">
        <f t="shared" si="1"/>
        <v>0</v>
      </c>
      <c r="L46" s="144">
        <f t="shared" si="4"/>
        <v>0</v>
      </c>
      <c r="M46" s="937">
        <f t="shared" si="3"/>
        <v>0</v>
      </c>
      <c r="N46" s="1561" t="s">
        <v>345</v>
      </c>
      <c r="O46" s="1561" t="s">
        <v>346</v>
      </c>
    </row>
    <row r="47" spans="1:15" ht="12.75" customHeight="1" x14ac:dyDescent="0.3">
      <c r="A47" s="2111" t="s">
        <v>375</v>
      </c>
      <c r="B47" s="1897" t="s">
        <v>376</v>
      </c>
      <c r="C47" s="2121">
        <f>IF(ISERROR(VLOOKUP($B47,IN_T1!$B$2:$Y$3000,2,FALSE))=TRUE,"",VLOOKUP($B47,IN_T1!$B$2:$Y$3000,2,FALSE))</f>
        <v>0</v>
      </c>
      <c r="D47" s="2122">
        <f>IF(ISERROR(VLOOKUP($B47,IN_T1!$B$2:$Y$3000,3,FALSE))=TRUE,"",VLOOKUP($B47,IN_T1!$B$2:$Y$3000,3,FALSE))</f>
        <v>0</v>
      </c>
      <c r="E47" s="475">
        <v>0</v>
      </c>
      <c r="F47" s="476">
        <v>0</v>
      </c>
      <c r="G47" s="475">
        <v>0</v>
      </c>
      <c r="H47" s="476">
        <v>0</v>
      </c>
      <c r="I47" s="475">
        <v>0</v>
      </c>
      <c r="J47" s="476">
        <v>0</v>
      </c>
      <c r="K47" s="143">
        <f t="shared" si="1"/>
        <v>0</v>
      </c>
      <c r="L47" s="144">
        <f t="shared" si="4"/>
        <v>0</v>
      </c>
      <c r="M47" s="937">
        <f t="shared" si="3"/>
        <v>0</v>
      </c>
      <c r="N47" s="1561" t="s">
        <v>345</v>
      </c>
      <c r="O47" s="1561" t="s">
        <v>346</v>
      </c>
    </row>
    <row r="48" spans="1:15" ht="12.75" customHeight="1" x14ac:dyDescent="0.3">
      <c r="A48" s="2111" t="s">
        <v>377</v>
      </c>
      <c r="B48" s="1897" t="s">
        <v>378</v>
      </c>
      <c r="C48" s="2121">
        <f>IF(ISERROR(VLOOKUP($B48,IN_T1!$B$2:$Y$3000,2,FALSE))=TRUE,"",VLOOKUP($B48,IN_T1!$B$2:$Y$3000,2,FALSE))</f>
        <v>1</v>
      </c>
      <c r="D48" s="2122">
        <f>IF(ISERROR(VLOOKUP($B48,IN_T1!$B$2:$Y$3000,3,FALSE))=TRUE,"",VLOOKUP($B48,IN_T1!$B$2:$Y$3000,3,FALSE))</f>
        <v>0</v>
      </c>
      <c r="E48" s="475">
        <v>1</v>
      </c>
      <c r="F48" s="476">
        <v>0</v>
      </c>
      <c r="G48" s="475">
        <v>0</v>
      </c>
      <c r="H48" s="476">
        <v>0</v>
      </c>
      <c r="I48" s="475">
        <v>0</v>
      </c>
      <c r="J48" s="476">
        <v>0</v>
      </c>
      <c r="K48" s="143">
        <f t="shared" si="1"/>
        <v>1</v>
      </c>
      <c r="L48" s="144">
        <f t="shared" si="4"/>
        <v>0</v>
      </c>
      <c r="M48" s="937">
        <f t="shared" si="3"/>
        <v>1</v>
      </c>
      <c r="N48" s="1561" t="s">
        <v>345</v>
      </c>
      <c r="O48" s="1561" t="s">
        <v>346</v>
      </c>
    </row>
    <row r="49" spans="1:15" ht="12.75" customHeight="1" x14ac:dyDescent="0.3">
      <c r="A49" s="2111" t="s">
        <v>379</v>
      </c>
      <c r="B49" s="1897" t="s">
        <v>380</v>
      </c>
      <c r="C49" s="2121">
        <f>IF(ISERROR(VLOOKUP($B49,IN_T1!$B$2:$Y$3000,2,FALSE))=TRUE,"",VLOOKUP($B49,IN_T1!$B$2:$Y$3000,2,FALSE))</f>
        <v>0</v>
      </c>
      <c r="D49" s="2122">
        <f>IF(ISERROR(VLOOKUP($B49,IN_T1!$B$2:$Y$3000,3,FALSE))=TRUE,"",VLOOKUP($B49,IN_T1!$B$2:$Y$3000,3,FALSE))</f>
        <v>0</v>
      </c>
      <c r="E49" s="475">
        <v>0</v>
      </c>
      <c r="F49" s="476">
        <v>0</v>
      </c>
      <c r="G49" s="475">
        <v>0</v>
      </c>
      <c r="H49" s="476">
        <v>0</v>
      </c>
      <c r="I49" s="475">
        <v>0</v>
      </c>
      <c r="J49" s="476">
        <v>0</v>
      </c>
      <c r="K49" s="143">
        <f t="shared" si="1"/>
        <v>0</v>
      </c>
      <c r="L49" s="144">
        <f t="shared" si="4"/>
        <v>0</v>
      </c>
      <c r="M49" s="937">
        <f t="shared" si="3"/>
        <v>0</v>
      </c>
      <c r="N49" s="1561" t="s">
        <v>345</v>
      </c>
      <c r="O49" s="1561" t="s">
        <v>346</v>
      </c>
    </row>
    <row r="50" spans="1:15" ht="12.75" customHeight="1" x14ac:dyDescent="0.3">
      <c r="A50" s="2111" t="s">
        <v>381</v>
      </c>
      <c r="B50" s="1898" t="s">
        <v>382</v>
      </c>
      <c r="C50" s="2121">
        <f>IF(ISERROR(VLOOKUP($B50,IN_T1!$B$2:$Y$3000,2,FALSE))=TRUE,"",VLOOKUP($B50,IN_T1!$B$2:$Y$3000,2,FALSE))</f>
        <v>1</v>
      </c>
      <c r="D50" s="2122">
        <f>IF(ISERROR(VLOOKUP($B50,IN_T1!$B$2:$Y$3000,3,FALSE))=TRUE,"",VLOOKUP($B50,IN_T1!$B$2:$Y$3000,3,FALSE))</f>
        <v>0</v>
      </c>
      <c r="E50" s="475">
        <v>1</v>
      </c>
      <c r="F50" s="476">
        <v>0</v>
      </c>
      <c r="G50" s="475">
        <v>0</v>
      </c>
      <c r="H50" s="476">
        <v>0</v>
      </c>
      <c r="I50" s="475">
        <v>0</v>
      </c>
      <c r="J50" s="476">
        <v>0</v>
      </c>
      <c r="K50" s="143">
        <f t="shared" si="1"/>
        <v>1</v>
      </c>
      <c r="L50" s="144">
        <f t="shared" si="4"/>
        <v>0</v>
      </c>
      <c r="M50" s="937">
        <f t="shared" si="3"/>
        <v>1</v>
      </c>
      <c r="N50" s="1561" t="s">
        <v>345</v>
      </c>
      <c r="O50" s="1561" t="s">
        <v>346</v>
      </c>
    </row>
    <row r="51" spans="1:15" ht="12.75" customHeight="1" x14ac:dyDescent="0.3">
      <c r="A51" s="2111" t="s">
        <v>383</v>
      </c>
      <c r="B51" s="1898" t="s">
        <v>384</v>
      </c>
      <c r="C51" s="2121">
        <f>IF(ISERROR(VLOOKUP($B51,IN_T1!$B$2:$Y$3000,2,FALSE))=TRUE,"",VLOOKUP($B51,IN_T1!$B$2:$Y$3000,2,FALSE))</f>
        <v>0</v>
      </c>
      <c r="D51" s="2122">
        <f>IF(ISERROR(VLOOKUP($B51,IN_T1!$B$2:$Y$3000,3,FALSE))=TRUE,"",VLOOKUP($B51,IN_T1!$B$2:$Y$3000,3,FALSE))</f>
        <v>0</v>
      </c>
      <c r="E51" s="475">
        <v>0</v>
      </c>
      <c r="F51" s="476">
        <v>0</v>
      </c>
      <c r="G51" s="475">
        <v>0</v>
      </c>
      <c r="H51" s="476">
        <v>0</v>
      </c>
      <c r="I51" s="475">
        <v>0</v>
      </c>
      <c r="J51" s="476">
        <v>0</v>
      </c>
      <c r="K51" s="143">
        <f t="shared" si="1"/>
        <v>0</v>
      </c>
      <c r="L51" s="144">
        <f t="shared" si="4"/>
        <v>0</v>
      </c>
      <c r="M51" s="937">
        <f t="shared" si="3"/>
        <v>0</v>
      </c>
      <c r="N51" s="1561" t="s">
        <v>345</v>
      </c>
      <c r="O51" s="1561" t="s">
        <v>346</v>
      </c>
    </row>
    <row r="52" spans="1:15" ht="12.75" customHeight="1" x14ac:dyDescent="0.3">
      <c r="A52" s="2111" t="s">
        <v>385</v>
      </c>
      <c r="B52" s="1897" t="s">
        <v>386</v>
      </c>
      <c r="C52" s="2121">
        <f>IF(ISERROR(VLOOKUP($B52,IN_T1!$B$2:$Y$3000,2,FALSE))=TRUE,"",VLOOKUP($B52,IN_T1!$B$2:$Y$3000,2,FALSE))</f>
        <v>0</v>
      </c>
      <c r="D52" s="2122">
        <f>IF(ISERROR(VLOOKUP($B52,IN_T1!$B$2:$Y$3000,3,FALSE))=TRUE,"",VLOOKUP($B52,IN_T1!$B$2:$Y$3000,3,FALSE))</f>
        <v>0</v>
      </c>
      <c r="E52" s="475">
        <v>0</v>
      </c>
      <c r="F52" s="476">
        <v>0</v>
      </c>
      <c r="G52" s="475">
        <v>0</v>
      </c>
      <c r="H52" s="476">
        <v>0</v>
      </c>
      <c r="I52" s="475">
        <v>0</v>
      </c>
      <c r="J52" s="476">
        <v>0</v>
      </c>
      <c r="K52" s="143">
        <f t="shared" si="1"/>
        <v>0</v>
      </c>
      <c r="L52" s="144">
        <f t="shared" si="4"/>
        <v>0</v>
      </c>
      <c r="M52" s="937">
        <f t="shared" si="3"/>
        <v>0</v>
      </c>
      <c r="N52" s="1561" t="s">
        <v>345</v>
      </c>
      <c r="O52" s="1561" t="s">
        <v>346</v>
      </c>
    </row>
    <row r="53" spans="1:15" ht="12.75" customHeight="1" x14ac:dyDescent="0.3">
      <c r="A53" s="2111" t="s">
        <v>387</v>
      </c>
      <c r="B53" s="1897" t="s">
        <v>388</v>
      </c>
      <c r="C53" s="2121">
        <f>IF(ISERROR(VLOOKUP($B53,IN_T1!$B$2:$Y$3000,2,FALSE))=TRUE,"",VLOOKUP($B53,IN_T1!$B$2:$Y$3000,2,FALSE))</f>
        <v>0</v>
      </c>
      <c r="D53" s="2122">
        <f>IF(ISERROR(VLOOKUP($B53,IN_T1!$B$2:$Y$3000,3,FALSE))=TRUE,"",VLOOKUP($B53,IN_T1!$B$2:$Y$3000,3,FALSE))</f>
        <v>0</v>
      </c>
      <c r="E53" s="475">
        <v>0</v>
      </c>
      <c r="F53" s="476">
        <v>0</v>
      </c>
      <c r="G53" s="475">
        <v>0</v>
      </c>
      <c r="H53" s="476">
        <v>0</v>
      </c>
      <c r="I53" s="475">
        <v>0</v>
      </c>
      <c r="J53" s="476">
        <v>0</v>
      </c>
      <c r="K53" s="143">
        <f t="shared" si="1"/>
        <v>0</v>
      </c>
      <c r="L53" s="144">
        <f t="shared" si="4"/>
        <v>0</v>
      </c>
      <c r="M53" s="937">
        <f t="shared" si="3"/>
        <v>0</v>
      </c>
      <c r="N53" s="1561" t="s">
        <v>345</v>
      </c>
      <c r="O53" s="1561" t="s">
        <v>346</v>
      </c>
    </row>
    <row r="54" spans="1:15" ht="12.75" customHeight="1" x14ac:dyDescent="0.3">
      <c r="A54" s="2111" t="s">
        <v>389</v>
      </c>
      <c r="B54" s="1897" t="s">
        <v>390</v>
      </c>
      <c r="C54" s="2121">
        <f>IF(ISERROR(VLOOKUP($B54,IN_T1!$B$2:$Y$3000,2,FALSE))=TRUE,"",VLOOKUP($B54,IN_T1!$B$2:$Y$3000,2,FALSE))</f>
        <v>0</v>
      </c>
      <c r="D54" s="2122">
        <f>IF(ISERROR(VLOOKUP($B54,IN_T1!$B$2:$Y$3000,3,FALSE))=TRUE,"",VLOOKUP($B54,IN_T1!$B$2:$Y$3000,3,FALSE))</f>
        <v>0</v>
      </c>
      <c r="E54" s="475">
        <v>0</v>
      </c>
      <c r="F54" s="476">
        <v>0</v>
      </c>
      <c r="G54" s="475">
        <v>0</v>
      </c>
      <c r="H54" s="476">
        <v>0</v>
      </c>
      <c r="I54" s="475">
        <v>0</v>
      </c>
      <c r="J54" s="476">
        <v>0</v>
      </c>
      <c r="K54" s="143">
        <f t="shared" si="1"/>
        <v>0</v>
      </c>
      <c r="L54" s="144">
        <f t="shared" si="4"/>
        <v>0</v>
      </c>
      <c r="M54" s="937">
        <f t="shared" si="3"/>
        <v>0</v>
      </c>
      <c r="N54" s="1561" t="s">
        <v>345</v>
      </c>
      <c r="O54" s="1561" t="s">
        <v>346</v>
      </c>
    </row>
    <row r="55" spans="1:15" ht="12.75" customHeight="1" x14ac:dyDescent="0.3">
      <c r="A55" s="2111" t="s">
        <v>391</v>
      </c>
      <c r="B55" s="1897" t="s">
        <v>392</v>
      </c>
      <c r="C55" s="2121">
        <f>IF(ISERROR(VLOOKUP($B55,IN_T1!$B$2:$Y$3000,2,FALSE))=TRUE,"",VLOOKUP($B55,IN_T1!$B$2:$Y$3000,2,FALSE))</f>
        <v>1</v>
      </c>
      <c r="D55" s="2122">
        <f>IF(ISERROR(VLOOKUP($B55,IN_T1!$B$2:$Y$3000,3,FALSE))=TRUE,"",VLOOKUP($B55,IN_T1!$B$2:$Y$3000,3,FALSE))</f>
        <v>1</v>
      </c>
      <c r="E55" s="475">
        <v>1</v>
      </c>
      <c r="F55" s="476">
        <v>1</v>
      </c>
      <c r="G55" s="475">
        <v>0</v>
      </c>
      <c r="H55" s="476">
        <v>0</v>
      </c>
      <c r="I55" s="475">
        <v>0</v>
      </c>
      <c r="J55" s="476">
        <v>0</v>
      </c>
      <c r="K55" s="143">
        <f t="shared" si="1"/>
        <v>1</v>
      </c>
      <c r="L55" s="144">
        <f t="shared" si="4"/>
        <v>1</v>
      </c>
      <c r="M55" s="937">
        <f t="shared" si="3"/>
        <v>1</v>
      </c>
      <c r="N55" s="1561" t="s">
        <v>345</v>
      </c>
      <c r="O55" s="1561" t="s">
        <v>346</v>
      </c>
    </row>
    <row r="56" spans="1:15" ht="12.75" customHeight="1" x14ac:dyDescent="0.3">
      <c r="A56" s="2111" t="s">
        <v>393</v>
      </c>
      <c r="B56" s="1897" t="s">
        <v>394</v>
      </c>
      <c r="C56" s="2121">
        <f>IF(ISERROR(VLOOKUP($B56,IN_T1!$B$2:$Y$3000,2,FALSE))=TRUE,"",VLOOKUP($B56,IN_T1!$B$2:$Y$3000,2,FALSE))</f>
        <v>0</v>
      </c>
      <c r="D56" s="2122">
        <f>IF(ISERROR(VLOOKUP($B56,IN_T1!$B$2:$Y$3000,3,FALSE))=TRUE,"",VLOOKUP($B56,IN_T1!$B$2:$Y$3000,3,FALSE))</f>
        <v>0</v>
      </c>
      <c r="E56" s="475">
        <v>0</v>
      </c>
      <c r="F56" s="476">
        <v>0</v>
      </c>
      <c r="G56" s="475">
        <v>0</v>
      </c>
      <c r="H56" s="476">
        <v>0</v>
      </c>
      <c r="I56" s="475">
        <v>0</v>
      </c>
      <c r="J56" s="476">
        <v>0</v>
      </c>
      <c r="K56" s="143">
        <f t="shared" si="1"/>
        <v>0</v>
      </c>
      <c r="L56" s="144">
        <f t="shared" si="4"/>
        <v>0</v>
      </c>
      <c r="M56" s="937">
        <f t="shared" si="3"/>
        <v>0</v>
      </c>
      <c r="N56" s="1561" t="s">
        <v>345</v>
      </c>
      <c r="O56" s="1561" t="s">
        <v>346</v>
      </c>
    </row>
    <row r="57" spans="1:15" ht="12.75" customHeight="1" x14ac:dyDescent="0.3">
      <c r="A57" s="2111" t="s">
        <v>395</v>
      </c>
      <c r="B57" s="1897" t="s">
        <v>396</v>
      </c>
      <c r="C57" s="2121">
        <f>IF(ISERROR(VLOOKUP($B57,IN_T1!$B$2:$Y$3000,2,FALSE))=TRUE,"",VLOOKUP($B57,IN_T1!$B$2:$Y$3000,2,FALSE))</f>
        <v>4</v>
      </c>
      <c r="D57" s="2122">
        <f>IF(ISERROR(VLOOKUP($B57,IN_T1!$B$2:$Y$3000,3,FALSE))=TRUE,"",VLOOKUP($B57,IN_T1!$B$2:$Y$3000,3,FALSE))</f>
        <v>1</v>
      </c>
      <c r="E57" s="475">
        <v>3</v>
      </c>
      <c r="F57" s="476">
        <v>1</v>
      </c>
      <c r="G57" s="475">
        <v>0</v>
      </c>
      <c r="H57" s="476">
        <v>0</v>
      </c>
      <c r="I57" s="475">
        <v>0</v>
      </c>
      <c r="J57" s="476">
        <v>0</v>
      </c>
      <c r="K57" s="143">
        <f t="shared" si="1"/>
        <v>3</v>
      </c>
      <c r="L57" s="144">
        <f t="shared" si="4"/>
        <v>1</v>
      </c>
      <c r="M57" s="937">
        <f t="shared" si="3"/>
        <v>1</v>
      </c>
      <c r="N57" s="1561" t="s">
        <v>345</v>
      </c>
      <c r="O57" s="1561" t="s">
        <v>346</v>
      </c>
    </row>
    <row r="58" spans="1:15" ht="12.75" customHeight="1" x14ac:dyDescent="0.3">
      <c r="A58" s="2111" t="s">
        <v>397</v>
      </c>
      <c r="B58" s="1897" t="s">
        <v>398</v>
      </c>
      <c r="C58" s="2121">
        <f>IF(ISERROR(VLOOKUP($B58,IN_T1!$B$2:$Y$3000,2,FALSE))=TRUE,"",VLOOKUP($B58,IN_T1!$B$2:$Y$3000,2,FALSE))</f>
        <v>0</v>
      </c>
      <c r="D58" s="2122">
        <f>IF(ISERROR(VLOOKUP($B58,IN_T1!$B$2:$Y$3000,3,FALSE))=TRUE,"",VLOOKUP($B58,IN_T1!$B$2:$Y$3000,3,FALSE))</f>
        <v>0</v>
      </c>
      <c r="E58" s="475">
        <v>0</v>
      </c>
      <c r="F58" s="476">
        <v>0</v>
      </c>
      <c r="G58" s="475">
        <v>0</v>
      </c>
      <c r="H58" s="476">
        <v>0</v>
      </c>
      <c r="I58" s="475">
        <v>0</v>
      </c>
      <c r="J58" s="476">
        <v>0</v>
      </c>
      <c r="K58" s="143">
        <f t="shared" si="1"/>
        <v>0</v>
      </c>
      <c r="L58" s="144">
        <f t="shared" si="4"/>
        <v>0</v>
      </c>
      <c r="M58" s="937">
        <f t="shared" si="3"/>
        <v>0</v>
      </c>
      <c r="N58" s="1561" t="s">
        <v>345</v>
      </c>
      <c r="O58" s="1561" t="s">
        <v>346</v>
      </c>
    </row>
    <row r="59" spans="1:15" ht="12.75" customHeight="1" x14ac:dyDescent="0.3">
      <c r="A59" s="2111" t="s">
        <v>399</v>
      </c>
      <c r="B59" s="1897" t="s">
        <v>400</v>
      </c>
      <c r="C59" s="2121">
        <f>IF(ISERROR(VLOOKUP($B59,IN_T1!$B$2:$Y$3000,2,FALSE))=TRUE,"",VLOOKUP($B59,IN_T1!$B$2:$Y$3000,2,FALSE))</f>
        <v>0</v>
      </c>
      <c r="D59" s="2122">
        <f>IF(ISERROR(VLOOKUP($B59,IN_T1!$B$2:$Y$3000,3,FALSE))=TRUE,"",VLOOKUP($B59,IN_T1!$B$2:$Y$3000,3,FALSE))</f>
        <v>0</v>
      </c>
      <c r="E59" s="475">
        <v>0</v>
      </c>
      <c r="F59" s="476">
        <v>0</v>
      </c>
      <c r="G59" s="475">
        <v>0</v>
      </c>
      <c r="H59" s="476">
        <v>0</v>
      </c>
      <c r="I59" s="475">
        <v>0</v>
      </c>
      <c r="J59" s="476">
        <v>0</v>
      </c>
      <c r="K59" s="143">
        <f t="shared" si="1"/>
        <v>0</v>
      </c>
      <c r="L59" s="144">
        <f t="shared" si="4"/>
        <v>0</v>
      </c>
      <c r="M59" s="937">
        <f t="shared" si="3"/>
        <v>0</v>
      </c>
      <c r="N59" s="1561" t="s">
        <v>345</v>
      </c>
      <c r="O59" s="1561" t="s">
        <v>346</v>
      </c>
    </row>
    <row r="60" spans="1:15" ht="12.75" customHeight="1" x14ac:dyDescent="0.3">
      <c r="A60" s="2111" t="s">
        <v>401</v>
      </c>
      <c r="B60" s="1897" t="s">
        <v>402</v>
      </c>
      <c r="C60" s="2121">
        <f>IF(ISERROR(VLOOKUP($B60,IN_T1!$B$2:$Y$3000,2,FALSE))=TRUE,"",VLOOKUP($B60,IN_T1!$B$2:$Y$3000,2,FALSE))</f>
        <v>0</v>
      </c>
      <c r="D60" s="2122">
        <f>IF(ISERROR(VLOOKUP($B60,IN_T1!$B$2:$Y$3000,3,FALSE))=TRUE,"",VLOOKUP($B60,IN_T1!$B$2:$Y$3000,3,FALSE))</f>
        <v>0</v>
      </c>
      <c r="E60" s="475">
        <v>0</v>
      </c>
      <c r="F60" s="476">
        <v>0</v>
      </c>
      <c r="G60" s="475">
        <v>0</v>
      </c>
      <c r="H60" s="476">
        <v>0</v>
      </c>
      <c r="I60" s="475">
        <v>0</v>
      </c>
      <c r="J60" s="476">
        <v>0</v>
      </c>
      <c r="K60" s="143">
        <f t="shared" si="1"/>
        <v>0</v>
      </c>
      <c r="L60" s="144">
        <f t="shared" si="4"/>
        <v>0</v>
      </c>
      <c r="M60" s="937">
        <f t="shared" si="3"/>
        <v>0</v>
      </c>
      <c r="N60" s="1561" t="s">
        <v>345</v>
      </c>
      <c r="O60" s="1561" t="s">
        <v>346</v>
      </c>
    </row>
    <row r="61" spans="1:15" ht="12.75" customHeight="1" x14ac:dyDescent="0.3">
      <c r="A61" s="2111" t="s">
        <v>403</v>
      </c>
      <c r="B61" s="1897" t="s">
        <v>404</v>
      </c>
      <c r="C61" s="2121">
        <f>IF(ISERROR(VLOOKUP($B61,IN_T1!$B$2:$Y$3000,2,FALSE))=TRUE,"",VLOOKUP($B61,IN_T1!$B$2:$Y$3000,2,FALSE))</f>
        <v>0</v>
      </c>
      <c r="D61" s="2122">
        <f>IF(ISERROR(VLOOKUP($B61,IN_T1!$B$2:$Y$3000,3,FALSE))=TRUE,"",VLOOKUP($B61,IN_T1!$B$2:$Y$3000,3,FALSE))</f>
        <v>0</v>
      </c>
      <c r="E61" s="475">
        <v>0</v>
      </c>
      <c r="F61" s="476">
        <v>0</v>
      </c>
      <c r="G61" s="475">
        <v>0</v>
      </c>
      <c r="H61" s="476">
        <v>0</v>
      </c>
      <c r="I61" s="475">
        <v>0</v>
      </c>
      <c r="J61" s="476">
        <v>0</v>
      </c>
      <c r="K61" s="143">
        <f t="shared" si="1"/>
        <v>0</v>
      </c>
      <c r="L61" s="144">
        <f t="shared" si="4"/>
        <v>0</v>
      </c>
      <c r="M61" s="937">
        <f t="shared" si="3"/>
        <v>0</v>
      </c>
      <c r="N61" s="1561" t="s">
        <v>345</v>
      </c>
      <c r="O61" s="1561" t="s">
        <v>346</v>
      </c>
    </row>
    <row r="62" spans="1:15" ht="12.75" customHeight="1" x14ac:dyDescent="0.3">
      <c r="A62" s="2111" t="s">
        <v>405</v>
      </c>
      <c r="B62" s="1897" t="s">
        <v>406</v>
      </c>
      <c r="C62" s="2121">
        <f>IF(ISERROR(VLOOKUP($B62,IN_T1!$B$2:$Y$3000,2,FALSE))=TRUE,"",VLOOKUP($B62,IN_T1!$B$2:$Y$3000,2,FALSE))</f>
        <v>0</v>
      </c>
      <c r="D62" s="2122">
        <f>IF(ISERROR(VLOOKUP($B62,IN_T1!$B$2:$Y$3000,3,FALSE))=TRUE,"",VLOOKUP($B62,IN_T1!$B$2:$Y$3000,3,FALSE))</f>
        <v>1</v>
      </c>
      <c r="E62" s="475">
        <v>0</v>
      </c>
      <c r="F62" s="476">
        <v>1</v>
      </c>
      <c r="G62" s="475">
        <v>0</v>
      </c>
      <c r="H62" s="476">
        <v>0</v>
      </c>
      <c r="I62" s="475">
        <v>0</v>
      </c>
      <c r="J62" s="476">
        <v>0</v>
      </c>
      <c r="K62" s="143">
        <f t="shared" si="1"/>
        <v>0</v>
      </c>
      <c r="L62" s="144">
        <f t="shared" si="4"/>
        <v>1</v>
      </c>
      <c r="M62" s="937">
        <f t="shared" si="3"/>
        <v>1</v>
      </c>
      <c r="N62" s="1561" t="s">
        <v>345</v>
      </c>
      <c r="O62" s="1561" t="s">
        <v>346</v>
      </c>
    </row>
    <row r="63" spans="1:15" ht="12.75" customHeight="1" x14ac:dyDescent="0.3">
      <c r="A63" s="2111" t="s">
        <v>407</v>
      </c>
      <c r="B63" s="1897" t="s">
        <v>408</v>
      </c>
      <c r="C63" s="2121">
        <f>IF(ISERROR(VLOOKUP($B63,IN_T1!$B$2:$Y$3000,2,FALSE))=TRUE,"",VLOOKUP($B63,IN_T1!$B$2:$Y$3000,2,FALSE))</f>
        <v>0</v>
      </c>
      <c r="D63" s="2122">
        <f>IF(ISERROR(VLOOKUP($B63,IN_T1!$B$2:$Y$3000,3,FALSE))=TRUE,"",VLOOKUP($B63,IN_T1!$B$2:$Y$3000,3,FALSE))</f>
        <v>0</v>
      </c>
      <c r="E63" s="475">
        <v>0</v>
      </c>
      <c r="F63" s="476">
        <v>0</v>
      </c>
      <c r="G63" s="475">
        <v>0</v>
      </c>
      <c r="H63" s="476">
        <v>0</v>
      </c>
      <c r="I63" s="475">
        <v>0</v>
      </c>
      <c r="J63" s="476">
        <v>0</v>
      </c>
      <c r="K63" s="143">
        <f t="shared" si="1"/>
        <v>0</v>
      </c>
      <c r="L63" s="144">
        <f t="shared" si="4"/>
        <v>0</v>
      </c>
      <c r="M63" s="937">
        <f t="shared" si="3"/>
        <v>0</v>
      </c>
      <c r="N63" s="1561" t="s">
        <v>345</v>
      </c>
      <c r="O63" s="1561" t="s">
        <v>346</v>
      </c>
    </row>
    <row r="64" spans="1:15" ht="12.75" customHeight="1" x14ac:dyDescent="0.3">
      <c r="A64" s="2111" t="s">
        <v>409</v>
      </c>
      <c r="B64" s="1897" t="s">
        <v>410</v>
      </c>
      <c r="C64" s="2121">
        <f>IF(ISERROR(VLOOKUP($B64,IN_T1!$B$2:$Y$3000,2,FALSE))=TRUE,"",VLOOKUP($B64,IN_T1!$B$2:$Y$3000,2,FALSE))</f>
        <v>1</v>
      </c>
      <c r="D64" s="2122">
        <f>IF(ISERROR(VLOOKUP($B64,IN_T1!$B$2:$Y$3000,3,FALSE))=TRUE,"",VLOOKUP($B64,IN_T1!$B$2:$Y$3000,3,FALSE))</f>
        <v>0</v>
      </c>
      <c r="E64" s="475">
        <v>1</v>
      </c>
      <c r="F64" s="476">
        <v>0</v>
      </c>
      <c r="G64" s="475">
        <v>0</v>
      </c>
      <c r="H64" s="476">
        <v>0</v>
      </c>
      <c r="I64" s="475">
        <v>0</v>
      </c>
      <c r="J64" s="476">
        <v>0</v>
      </c>
      <c r="K64" s="143">
        <f t="shared" si="1"/>
        <v>1</v>
      </c>
      <c r="L64" s="144">
        <f t="shared" si="4"/>
        <v>0</v>
      </c>
      <c r="M64" s="937">
        <f t="shared" si="3"/>
        <v>1</v>
      </c>
      <c r="N64" s="1561" t="s">
        <v>345</v>
      </c>
      <c r="O64" s="1561" t="s">
        <v>346</v>
      </c>
    </row>
    <row r="65" spans="1:15" ht="12.75" customHeight="1" x14ac:dyDescent="0.3">
      <c r="A65" s="2111" t="s">
        <v>411</v>
      </c>
      <c r="B65" s="1897" t="s">
        <v>412</v>
      </c>
      <c r="C65" s="2121">
        <f>IF(ISERROR(VLOOKUP($B65,IN_T1!$B$2:$Y$3000,2,FALSE))=TRUE,"",VLOOKUP($B65,IN_T1!$B$2:$Y$3000,2,FALSE))</f>
        <v>0</v>
      </c>
      <c r="D65" s="2122">
        <f>IF(ISERROR(VLOOKUP($B65,IN_T1!$B$2:$Y$3000,3,FALSE))=TRUE,"",VLOOKUP($B65,IN_T1!$B$2:$Y$3000,3,FALSE))</f>
        <v>0</v>
      </c>
      <c r="E65" s="475">
        <v>0</v>
      </c>
      <c r="F65" s="476">
        <v>0</v>
      </c>
      <c r="G65" s="475">
        <v>0</v>
      </c>
      <c r="H65" s="476">
        <v>0</v>
      </c>
      <c r="I65" s="475">
        <v>0</v>
      </c>
      <c r="J65" s="476">
        <v>0</v>
      </c>
      <c r="K65" s="143">
        <f t="shared" si="1"/>
        <v>0</v>
      </c>
      <c r="L65" s="144">
        <f t="shared" si="4"/>
        <v>0</v>
      </c>
      <c r="M65" s="937">
        <f t="shared" si="3"/>
        <v>0</v>
      </c>
      <c r="N65" s="1561" t="s">
        <v>345</v>
      </c>
      <c r="O65" s="1561" t="s">
        <v>346</v>
      </c>
    </row>
    <row r="66" spans="1:15" ht="12.75" customHeight="1" x14ac:dyDescent="0.3">
      <c r="A66" s="2111" t="s">
        <v>413</v>
      </c>
      <c r="B66" s="1897" t="s">
        <v>414</v>
      </c>
      <c r="C66" s="2121">
        <f>IF(ISERROR(VLOOKUP($B66,IN_T1!$B$2:$Y$3000,2,FALSE))=TRUE,"",VLOOKUP($B66,IN_T1!$B$2:$Y$3000,2,FALSE))</f>
        <v>0</v>
      </c>
      <c r="D66" s="2122">
        <f>IF(ISERROR(VLOOKUP($B66,IN_T1!$B$2:$Y$3000,3,FALSE))=TRUE,"",VLOOKUP($B66,IN_T1!$B$2:$Y$3000,3,FALSE))</f>
        <v>0</v>
      </c>
      <c r="E66" s="475">
        <v>0</v>
      </c>
      <c r="F66" s="476">
        <v>0</v>
      </c>
      <c r="G66" s="475">
        <v>0</v>
      </c>
      <c r="H66" s="476">
        <v>0</v>
      </c>
      <c r="I66" s="475">
        <v>0</v>
      </c>
      <c r="J66" s="476">
        <v>0</v>
      </c>
      <c r="K66" s="143">
        <f t="shared" si="1"/>
        <v>0</v>
      </c>
      <c r="L66" s="144">
        <f t="shared" si="4"/>
        <v>0</v>
      </c>
      <c r="M66" s="937">
        <f t="shared" si="3"/>
        <v>0</v>
      </c>
      <c r="N66" s="1561" t="s">
        <v>345</v>
      </c>
      <c r="O66" s="1561" t="s">
        <v>346</v>
      </c>
    </row>
    <row r="67" spans="1:15" ht="12.75" customHeight="1" x14ac:dyDescent="0.3">
      <c r="A67" s="2111" t="s">
        <v>415</v>
      </c>
      <c r="B67" s="1897" t="s">
        <v>416</v>
      </c>
      <c r="C67" s="2121">
        <f>IF(ISERROR(VLOOKUP($B67,IN_T1!$B$2:$Y$3000,2,FALSE))=TRUE,"",VLOOKUP($B67,IN_T1!$B$2:$Y$3000,2,FALSE))</f>
        <v>1</v>
      </c>
      <c r="D67" s="2122">
        <f>IF(ISERROR(VLOOKUP($B67,IN_T1!$B$2:$Y$3000,3,FALSE))=TRUE,"",VLOOKUP($B67,IN_T1!$B$2:$Y$3000,3,FALSE))</f>
        <v>1</v>
      </c>
      <c r="E67" s="475">
        <v>1</v>
      </c>
      <c r="F67" s="476">
        <v>1</v>
      </c>
      <c r="G67" s="475">
        <v>0</v>
      </c>
      <c r="H67" s="476">
        <v>0</v>
      </c>
      <c r="I67" s="475">
        <v>0</v>
      </c>
      <c r="J67" s="476">
        <v>0</v>
      </c>
      <c r="K67" s="143">
        <f t="shared" si="1"/>
        <v>1</v>
      </c>
      <c r="L67" s="144">
        <f t="shared" si="4"/>
        <v>1</v>
      </c>
      <c r="M67" s="937">
        <f t="shared" si="3"/>
        <v>1</v>
      </c>
      <c r="N67" s="1561" t="s">
        <v>345</v>
      </c>
      <c r="O67" s="1561" t="s">
        <v>417</v>
      </c>
    </row>
    <row r="68" spans="1:15" ht="12.75" customHeight="1" x14ac:dyDescent="0.3">
      <c r="A68" s="2111" t="s">
        <v>418</v>
      </c>
      <c r="B68" s="1897" t="s">
        <v>419</v>
      </c>
      <c r="C68" s="2121">
        <f>IF(ISERROR(VLOOKUP($B68,IN_T1!$B$2:$Y$3000,2,FALSE))=TRUE,"",VLOOKUP($B68,IN_T1!$B$2:$Y$3000,2,FALSE))</f>
        <v>0</v>
      </c>
      <c r="D68" s="2122">
        <f>IF(ISERROR(VLOOKUP($B68,IN_T1!$B$2:$Y$3000,3,FALSE))=TRUE,"",VLOOKUP($B68,IN_T1!$B$2:$Y$3000,3,FALSE))</f>
        <v>0</v>
      </c>
      <c r="E68" s="475">
        <v>0</v>
      </c>
      <c r="F68" s="476">
        <v>0</v>
      </c>
      <c r="G68" s="475">
        <v>0</v>
      </c>
      <c r="H68" s="476">
        <v>0</v>
      </c>
      <c r="I68" s="475">
        <v>0</v>
      </c>
      <c r="J68" s="476">
        <v>0</v>
      </c>
      <c r="K68" s="143">
        <f t="shared" si="1"/>
        <v>0</v>
      </c>
      <c r="L68" s="144">
        <f t="shared" si="4"/>
        <v>0</v>
      </c>
      <c r="M68" s="937">
        <f t="shared" si="3"/>
        <v>0</v>
      </c>
      <c r="N68" s="1561" t="s">
        <v>345</v>
      </c>
      <c r="O68" s="1561" t="s">
        <v>417</v>
      </c>
    </row>
    <row r="69" spans="1:15" ht="12.75" customHeight="1" x14ac:dyDescent="0.3">
      <c r="A69" s="2111" t="s">
        <v>420</v>
      </c>
      <c r="B69" s="1897" t="s">
        <v>421</v>
      </c>
      <c r="C69" s="2121">
        <f>IF(ISERROR(VLOOKUP($B69,IN_T1!$B$2:$Y$3000,2,FALSE))=TRUE,"",VLOOKUP($B69,IN_T1!$B$2:$Y$3000,2,FALSE))</f>
        <v>0</v>
      </c>
      <c r="D69" s="2122">
        <f>IF(ISERROR(VLOOKUP($B69,IN_T1!$B$2:$Y$3000,3,FALSE))=TRUE,"",VLOOKUP($B69,IN_T1!$B$2:$Y$3000,3,FALSE))</f>
        <v>0</v>
      </c>
      <c r="E69" s="475">
        <v>0</v>
      </c>
      <c r="F69" s="476">
        <v>0</v>
      </c>
      <c r="G69" s="475">
        <v>0</v>
      </c>
      <c r="H69" s="476">
        <v>0</v>
      </c>
      <c r="I69" s="475">
        <v>0</v>
      </c>
      <c r="J69" s="476">
        <v>0</v>
      </c>
      <c r="K69" s="143">
        <f t="shared" si="1"/>
        <v>0</v>
      </c>
      <c r="L69" s="144">
        <f t="shared" si="4"/>
        <v>0</v>
      </c>
      <c r="M69" s="937">
        <f t="shared" si="3"/>
        <v>0</v>
      </c>
      <c r="N69" s="1561" t="s">
        <v>345</v>
      </c>
      <c r="O69" s="1561" t="s">
        <v>417</v>
      </c>
    </row>
    <row r="70" spans="1:15" ht="12.75" customHeight="1" x14ac:dyDescent="0.3">
      <c r="A70" s="2111" t="s">
        <v>422</v>
      </c>
      <c r="B70" s="1897" t="s">
        <v>423</v>
      </c>
      <c r="C70" s="2121">
        <f>IF(ISERROR(VLOOKUP($B70,IN_T1!$B$2:$Y$3000,2,FALSE))=TRUE,"",VLOOKUP($B70,IN_T1!$B$2:$Y$3000,2,FALSE))</f>
        <v>0</v>
      </c>
      <c r="D70" s="2122">
        <f>IF(ISERROR(VLOOKUP($B70,IN_T1!$B$2:$Y$3000,3,FALSE))=TRUE,"",VLOOKUP($B70,IN_T1!$B$2:$Y$3000,3,FALSE))</f>
        <v>0</v>
      </c>
      <c r="E70" s="475">
        <v>0</v>
      </c>
      <c r="F70" s="476">
        <v>0</v>
      </c>
      <c r="G70" s="475">
        <v>0</v>
      </c>
      <c r="H70" s="476">
        <v>0</v>
      </c>
      <c r="I70" s="475">
        <v>0</v>
      </c>
      <c r="J70" s="476">
        <v>0</v>
      </c>
      <c r="K70" s="143">
        <f t="shared" si="1"/>
        <v>0</v>
      </c>
      <c r="L70" s="144">
        <f t="shared" si="4"/>
        <v>0</v>
      </c>
      <c r="M70" s="937">
        <f t="shared" si="3"/>
        <v>0</v>
      </c>
      <c r="N70" s="1561" t="s">
        <v>345</v>
      </c>
      <c r="O70" s="1561" t="s">
        <v>417</v>
      </c>
    </row>
    <row r="71" spans="1:15" ht="12.75" customHeight="1" x14ac:dyDescent="0.3">
      <c r="A71" s="2111" t="s">
        <v>424</v>
      </c>
      <c r="B71" s="1897" t="s">
        <v>425</v>
      </c>
      <c r="C71" s="2121">
        <f>IF(ISERROR(VLOOKUP($B71,IN_T1!$B$2:$Y$3000,2,FALSE))=TRUE,"",VLOOKUP($B71,IN_T1!$B$2:$Y$3000,2,FALSE))</f>
        <v>0</v>
      </c>
      <c r="D71" s="2122">
        <f>IF(ISERROR(VLOOKUP($B71,IN_T1!$B$2:$Y$3000,3,FALSE))=TRUE,"",VLOOKUP($B71,IN_T1!$B$2:$Y$3000,3,FALSE))</f>
        <v>0</v>
      </c>
      <c r="E71" s="475">
        <v>0</v>
      </c>
      <c r="F71" s="476">
        <v>0</v>
      </c>
      <c r="G71" s="475">
        <v>0</v>
      </c>
      <c r="H71" s="476">
        <v>0</v>
      </c>
      <c r="I71" s="475">
        <v>0</v>
      </c>
      <c r="J71" s="476">
        <v>0</v>
      </c>
      <c r="K71" s="143">
        <f t="shared" si="1"/>
        <v>0</v>
      </c>
      <c r="L71" s="144">
        <f t="shared" si="4"/>
        <v>0</v>
      </c>
      <c r="M71" s="937">
        <f t="shared" ref="M71:M102" si="5">IF((K71+L71)&gt;0,1,0)</f>
        <v>0</v>
      </c>
      <c r="N71" s="1561" t="s">
        <v>345</v>
      </c>
      <c r="O71" s="1561" t="s">
        <v>417</v>
      </c>
    </row>
    <row r="72" spans="1:15" ht="12.75" customHeight="1" x14ac:dyDescent="0.3">
      <c r="A72" s="2111" t="s">
        <v>426</v>
      </c>
      <c r="B72" s="1897" t="s">
        <v>427</v>
      </c>
      <c r="C72" s="2121">
        <f>IF(ISERROR(VLOOKUP($B72,IN_T1!$B$2:$Y$3000,2,FALSE))=TRUE,"",VLOOKUP($B72,IN_T1!$B$2:$Y$3000,2,FALSE))</f>
        <v>0</v>
      </c>
      <c r="D72" s="2122">
        <f>IF(ISERROR(VLOOKUP($B72,IN_T1!$B$2:$Y$3000,3,FALSE))=TRUE,"",VLOOKUP($B72,IN_T1!$B$2:$Y$3000,3,FALSE))</f>
        <v>0</v>
      </c>
      <c r="E72" s="475">
        <v>0</v>
      </c>
      <c r="F72" s="476">
        <v>0</v>
      </c>
      <c r="G72" s="475">
        <v>0</v>
      </c>
      <c r="H72" s="476">
        <v>0</v>
      </c>
      <c r="I72" s="475">
        <v>0</v>
      </c>
      <c r="J72" s="476">
        <v>0</v>
      </c>
      <c r="K72" s="143">
        <f t="shared" ref="K72:K135" si="6">E72+G72+I72</f>
        <v>0</v>
      </c>
      <c r="L72" s="144">
        <f t="shared" ref="L72:L103" si="7">F72+H72+J72</f>
        <v>0</v>
      </c>
      <c r="M72" s="937">
        <f t="shared" si="5"/>
        <v>0</v>
      </c>
      <c r="N72" s="1561" t="s">
        <v>345</v>
      </c>
      <c r="O72" s="1561" t="s">
        <v>417</v>
      </c>
    </row>
    <row r="73" spans="1:15" ht="12.75" customHeight="1" x14ac:dyDescent="0.3">
      <c r="A73" s="2111" t="s">
        <v>428</v>
      </c>
      <c r="B73" s="1897" t="s">
        <v>429</v>
      </c>
      <c r="C73" s="2121">
        <f>IF(ISERROR(VLOOKUP($B73,IN_T1!$B$2:$Y$3000,2,FALSE))=TRUE,"",VLOOKUP($B73,IN_T1!$B$2:$Y$3000,2,FALSE))</f>
        <v>0</v>
      </c>
      <c r="D73" s="2122">
        <f>IF(ISERROR(VLOOKUP($B73,IN_T1!$B$2:$Y$3000,3,FALSE))=TRUE,"",VLOOKUP($B73,IN_T1!$B$2:$Y$3000,3,FALSE))</f>
        <v>0</v>
      </c>
      <c r="E73" s="475">
        <v>0</v>
      </c>
      <c r="F73" s="476">
        <v>0</v>
      </c>
      <c r="G73" s="475">
        <v>0</v>
      </c>
      <c r="H73" s="476">
        <v>0</v>
      </c>
      <c r="I73" s="475">
        <v>0</v>
      </c>
      <c r="J73" s="476">
        <v>0</v>
      </c>
      <c r="K73" s="143">
        <f t="shared" si="6"/>
        <v>0</v>
      </c>
      <c r="L73" s="144">
        <f t="shared" si="7"/>
        <v>0</v>
      </c>
      <c r="M73" s="937">
        <f t="shared" si="5"/>
        <v>0</v>
      </c>
      <c r="N73" s="1561" t="s">
        <v>345</v>
      </c>
      <c r="O73" s="1561" t="s">
        <v>417</v>
      </c>
    </row>
    <row r="74" spans="1:15" ht="12.75" customHeight="1" x14ac:dyDescent="0.3">
      <c r="A74" s="2111" t="s">
        <v>430</v>
      </c>
      <c r="B74" s="1897" t="s">
        <v>431</v>
      </c>
      <c r="C74" s="2121">
        <f>IF(ISERROR(VLOOKUP($B74,IN_T1!$B$2:$Y$3000,2,FALSE))=TRUE,"",VLOOKUP($B74,IN_T1!$B$2:$Y$3000,2,FALSE))</f>
        <v>0</v>
      </c>
      <c r="D74" s="2122">
        <f>IF(ISERROR(VLOOKUP($B74,IN_T1!$B$2:$Y$3000,3,FALSE))=TRUE,"",VLOOKUP($B74,IN_T1!$B$2:$Y$3000,3,FALSE))</f>
        <v>0</v>
      </c>
      <c r="E74" s="475">
        <v>0</v>
      </c>
      <c r="F74" s="476">
        <v>0</v>
      </c>
      <c r="G74" s="475">
        <v>0</v>
      </c>
      <c r="H74" s="476">
        <v>0</v>
      </c>
      <c r="I74" s="475">
        <v>0</v>
      </c>
      <c r="J74" s="476">
        <v>0</v>
      </c>
      <c r="K74" s="143">
        <f t="shared" si="6"/>
        <v>0</v>
      </c>
      <c r="L74" s="144">
        <f t="shared" si="7"/>
        <v>0</v>
      </c>
      <c r="M74" s="937">
        <f t="shared" si="5"/>
        <v>0</v>
      </c>
      <c r="N74" s="1561" t="s">
        <v>345</v>
      </c>
      <c r="O74" s="1561" t="s">
        <v>417</v>
      </c>
    </row>
    <row r="75" spans="1:15" ht="12.75" customHeight="1" x14ac:dyDescent="0.3">
      <c r="A75" s="2111" t="s">
        <v>432</v>
      </c>
      <c r="B75" s="1897" t="s">
        <v>433</v>
      </c>
      <c r="C75" s="2121">
        <f>IF(ISERROR(VLOOKUP($B75,IN_T1!$B$2:$Y$3000,2,FALSE))=TRUE,"",VLOOKUP($B75,IN_T1!$B$2:$Y$3000,2,FALSE))</f>
        <v>0</v>
      </c>
      <c r="D75" s="2122">
        <f>IF(ISERROR(VLOOKUP($B75,IN_T1!$B$2:$Y$3000,3,FALSE))=TRUE,"",VLOOKUP($B75,IN_T1!$B$2:$Y$3000,3,FALSE))</f>
        <v>0</v>
      </c>
      <c r="E75" s="475">
        <v>0</v>
      </c>
      <c r="F75" s="476">
        <v>0</v>
      </c>
      <c r="G75" s="475">
        <v>0</v>
      </c>
      <c r="H75" s="476">
        <v>0</v>
      </c>
      <c r="I75" s="475">
        <v>0</v>
      </c>
      <c r="J75" s="476">
        <v>0</v>
      </c>
      <c r="K75" s="143">
        <f t="shared" si="6"/>
        <v>0</v>
      </c>
      <c r="L75" s="144">
        <f t="shared" si="7"/>
        <v>0</v>
      </c>
      <c r="M75" s="937">
        <f t="shared" si="5"/>
        <v>0</v>
      </c>
      <c r="N75" s="1561" t="s">
        <v>345</v>
      </c>
      <c r="O75" s="1561" t="s">
        <v>417</v>
      </c>
    </row>
    <row r="76" spans="1:15" ht="12.75" customHeight="1" x14ac:dyDescent="0.3">
      <c r="A76" s="2111" t="s">
        <v>434</v>
      </c>
      <c r="B76" s="1897" t="s">
        <v>435</v>
      </c>
      <c r="C76" s="2121">
        <f>IF(ISERROR(VLOOKUP($B76,IN_T1!$B$2:$Y$3000,2,FALSE))=TRUE,"",VLOOKUP($B76,IN_T1!$B$2:$Y$3000,2,FALSE))</f>
        <v>0</v>
      </c>
      <c r="D76" s="2122">
        <f>IF(ISERROR(VLOOKUP($B76,IN_T1!$B$2:$Y$3000,3,FALSE))=TRUE,"",VLOOKUP($B76,IN_T1!$B$2:$Y$3000,3,FALSE))</f>
        <v>0</v>
      </c>
      <c r="E76" s="475">
        <v>0</v>
      </c>
      <c r="F76" s="476">
        <v>0</v>
      </c>
      <c r="G76" s="475">
        <v>0</v>
      </c>
      <c r="H76" s="476">
        <v>0</v>
      </c>
      <c r="I76" s="475">
        <v>0</v>
      </c>
      <c r="J76" s="476">
        <v>0</v>
      </c>
      <c r="K76" s="143">
        <f t="shared" si="6"/>
        <v>0</v>
      </c>
      <c r="L76" s="144">
        <f t="shared" si="7"/>
        <v>0</v>
      </c>
      <c r="M76" s="937">
        <f t="shared" si="5"/>
        <v>0</v>
      </c>
      <c r="N76" s="1561" t="s">
        <v>345</v>
      </c>
      <c r="O76" s="1561" t="s">
        <v>417</v>
      </c>
    </row>
    <row r="77" spans="1:15" ht="12.75" customHeight="1" x14ac:dyDescent="0.3">
      <c r="A77" s="2111" t="s">
        <v>436</v>
      </c>
      <c r="B77" s="1897" t="s">
        <v>437</v>
      </c>
      <c r="C77" s="2121">
        <f>IF(ISERROR(VLOOKUP($B77,IN_T1!$B$2:$Y$3000,2,FALSE))=TRUE,"",VLOOKUP($B77,IN_T1!$B$2:$Y$3000,2,FALSE))</f>
        <v>0</v>
      </c>
      <c r="D77" s="2122">
        <f>IF(ISERROR(VLOOKUP($B77,IN_T1!$B$2:$Y$3000,3,FALSE))=TRUE,"",VLOOKUP($B77,IN_T1!$B$2:$Y$3000,3,FALSE))</f>
        <v>0</v>
      </c>
      <c r="E77" s="475">
        <v>0</v>
      </c>
      <c r="F77" s="476">
        <v>0</v>
      </c>
      <c r="G77" s="475">
        <v>0</v>
      </c>
      <c r="H77" s="476">
        <v>0</v>
      </c>
      <c r="I77" s="475">
        <v>0</v>
      </c>
      <c r="J77" s="476">
        <v>0</v>
      </c>
      <c r="K77" s="143">
        <f t="shared" si="6"/>
        <v>0</v>
      </c>
      <c r="L77" s="144">
        <f t="shared" si="7"/>
        <v>0</v>
      </c>
      <c r="M77" s="937">
        <f t="shared" si="5"/>
        <v>0</v>
      </c>
      <c r="N77" s="1561" t="s">
        <v>345</v>
      </c>
      <c r="O77" s="1561" t="s">
        <v>417</v>
      </c>
    </row>
    <row r="78" spans="1:15" ht="12.75" customHeight="1" x14ac:dyDescent="0.3">
      <c r="A78" s="2111" t="s">
        <v>438</v>
      </c>
      <c r="B78" s="1897" t="s">
        <v>439</v>
      </c>
      <c r="C78" s="2121">
        <f>IF(ISERROR(VLOOKUP($B78,IN_T1!$B$2:$Y$3000,2,FALSE))=TRUE,"",VLOOKUP($B78,IN_T1!$B$2:$Y$3000,2,FALSE))</f>
        <v>0</v>
      </c>
      <c r="D78" s="2122">
        <f>IF(ISERROR(VLOOKUP($B78,IN_T1!$B$2:$Y$3000,3,FALSE))=TRUE,"",VLOOKUP($B78,IN_T1!$B$2:$Y$3000,3,FALSE))</f>
        <v>0</v>
      </c>
      <c r="E78" s="475">
        <v>0</v>
      </c>
      <c r="F78" s="476">
        <v>0</v>
      </c>
      <c r="G78" s="475">
        <v>0</v>
      </c>
      <c r="H78" s="476">
        <v>0</v>
      </c>
      <c r="I78" s="475">
        <v>0</v>
      </c>
      <c r="J78" s="476">
        <v>0</v>
      </c>
      <c r="K78" s="143">
        <f t="shared" si="6"/>
        <v>0</v>
      </c>
      <c r="L78" s="144">
        <f t="shared" si="7"/>
        <v>0</v>
      </c>
      <c r="M78" s="937">
        <f t="shared" si="5"/>
        <v>0</v>
      </c>
      <c r="N78" s="1561" t="s">
        <v>345</v>
      </c>
      <c r="O78" s="1561" t="s">
        <v>417</v>
      </c>
    </row>
    <row r="79" spans="1:15" ht="12.75" customHeight="1" x14ac:dyDescent="0.3">
      <c r="A79" s="2111" t="s">
        <v>440</v>
      </c>
      <c r="B79" s="1897" t="s">
        <v>441</v>
      </c>
      <c r="C79" s="2121">
        <f>IF(ISERROR(VLOOKUP($B79,IN_T1!$B$2:$Y$3000,2,FALSE))=TRUE,"",VLOOKUP($B79,IN_T1!$B$2:$Y$3000,2,FALSE))</f>
        <v>0</v>
      </c>
      <c r="D79" s="2122">
        <f>IF(ISERROR(VLOOKUP($B79,IN_T1!$B$2:$Y$3000,3,FALSE))=TRUE,"",VLOOKUP($B79,IN_T1!$B$2:$Y$3000,3,FALSE))</f>
        <v>0</v>
      </c>
      <c r="E79" s="475">
        <v>0</v>
      </c>
      <c r="F79" s="476">
        <v>0</v>
      </c>
      <c r="G79" s="475">
        <v>0</v>
      </c>
      <c r="H79" s="476">
        <v>0</v>
      </c>
      <c r="I79" s="475">
        <v>0</v>
      </c>
      <c r="J79" s="476">
        <v>0</v>
      </c>
      <c r="K79" s="143">
        <f t="shared" si="6"/>
        <v>0</v>
      </c>
      <c r="L79" s="144">
        <f t="shared" si="7"/>
        <v>0</v>
      </c>
      <c r="M79" s="937">
        <f t="shared" si="5"/>
        <v>0</v>
      </c>
      <c r="N79" s="1561" t="s">
        <v>345</v>
      </c>
      <c r="O79" s="1561" t="s">
        <v>417</v>
      </c>
    </row>
    <row r="80" spans="1:15" ht="12.75" customHeight="1" x14ac:dyDescent="0.3">
      <c r="A80" s="2111" t="s">
        <v>442</v>
      </c>
      <c r="B80" s="1897" t="s">
        <v>443</v>
      </c>
      <c r="C80" s="2121">
        <f>IF(ISERROR(VLOOKUP($B80,IN_T1!$B$2:$Y$3000,2,FALSE))=TRUE,"",VLOOKUP($B80,IN_T1!$B$2:$Y$3000,2,FALSE))</f>
        <v>0</v>
      </c>
      <c r="D80" s="2122">
        <f>IF(ISERROR(VLOOKUP($B80,IN_T1!$B$2:$Y$3000,3,FALSE))=TRUE,"",VLOOKUP($B80,IN_T1!$B$2:$Y$3000,3,FALSE))</f>
        <v>0</v>
      </c>
      <c r="E80" s="475">
        <v>0</v>
      </c>
      <c r="F80" s="476">
        <v>0</v>
      </c>
      <c r="G80" s="475">
        <v>0</v>
      </c>
      <c r="H80" s="476">
        <v>0</v>
      </c>
      <c r="I80" s="475">
        <v>0</v>
      </c>
      <c r="J80" s="476">
        <v>0</v>
      </c>
      <c r="K80" s="143">
        <f t="shared" si="6"/>
        <v>0</v>
      </c>
      <c r="L80" s="144">
        <f t="shared" si="7"/>
        <v>0</v>
      </c>
      <c r="M80" s="937">
        <f t="shared" si="5"/>
        <v>0</v>
      </c>
      <c r="N80" s="1561" t="s">
        <v>345</v>
      </c>
      <c r="O80" s="1561" t="s">
        <v>417</v>
      </c>
    </row>
    <row r="81" spans="1:15" ht="12.75" customHeight="1" x14ac:dyDescent="0.3">
      <c r="A81" s="2111" t="s">
        <v>444</v>
      </c>
      <c r="B81" s="1897" t="s">
        <v>445</v>
      </c>
      <c r="C81" s="2121">
        <f>IF(ISERROR(VLOOKUP($B81,IN_T1!$B$2:$Y$3000,2,FALSE))=TRUE,"",VLOOKUP($B81,IN_T1!$B$2:$Y$3000,2,FALSE))</f>
        <v>0</v>
      </c>
      <c r="D81" s="2122">
        <f>IF(ISERROR(VLOOKUP($B81,IN_T1!$B$2:$Y$3000,3,FALSE))=TRUE,"",VLOOKUP($B81,IN_T1!$B$2:$Y$3000,3,FALSE))</f>
        <v>0</v>
      </c>
      <c r="E81" s="475">
        <v>0</v>
      </c>
      <c r="F81" s="476">
        <v>0</v>
      </c>
      <c r="G81" s="475">
        <v>0</v>
      </c>
      <c r="H81" s="476">
        <v>0</v>
      </c>
      <c r="I81" s="475">
        <v>0</v>
      </c>
      <c r="J81" s="476">
        <v>0</v>
      </c>
      <c r="K81" s="143">
        <f t="shared" si="6"/>
        <v>0</v>
      </c>
      <c r="L81" s="144">
        <f t="shared" si="7"/>
        <v>0</v>
      </c>
      <c r="M81" s="937">
        <f t="shared" si="5"/>
        <v>0</v>
      </c>
      <c r="N81" s="1561" t="s">
        <v>345</v>
      </c>
      <c r="O81" s="1561" t="s">
        <v>417</v>
      </c>
    </row>
    <row r="82" spans="1:15" ht="12.75" customHeight="1" x14ac:dyDescent="0.3">
      <c r="A82" s="2111" t="s">
        <v>446</v>
      </c>
      <c r="B82" s="1897" t="s">
        <v>447</v>
      </c>
      <c r="C82" s="2121">
        <f>IF(ISERROR(VLOOKUP($B82,IN_T1!$B$2:$Y$3000,2,FALSE))=TRUE,"",VLOOKUP($B82,IN_T1!$B$2:$Y$3000,2,FALSE))</f>
        <v>0</v>
      </c>
      <c r="D82" s="2122">
        <f>IF(ISERROR(VLOOKUP($B82,IN_T1!$B$2:$Y$3000,3,FALSE))=TRUE,"",VLOOKUP($B82,IN_T1!$B$2:$Y$3000,3,FALSE))</f>
        <v>0</v>
      </c>
      <c r="E82" s="475">
        <v>0</v>
      </c>
      <c r="F82" s="476">
        <v>0</v>
      </c>
      <c r="G82" s="475">
        <v>0</v>
      </c>
      <c r="H82" s="476">
        <v>0</v>
      </c>
      <c r="I82" s="475">
        <v>0</v>
      </c>
      <c r="J82" s="476">
        <v>0</v>
      </c>
      <c r="K82" s="143">
        <f t="shared" si="6"/>
        <v>0</v>
      </c>
      <c r="L82" s="144">
        <f t="shared" si="7"/>
        <v>0</v>
      </c>
      <c r="M82" s="937">
        <f t="shared" si="5"/>
        <v>0</v>
      </c>
      <c r="N82" s="1561" t="s">
        <v>345</v>
      </c>
      <c r="O82" s="1561" t="s">
        <v>417</v>
      </c>
    </row>
    <row r="83" spans="1:15" ht="12.75" customHeight="1" x14ac:dyDescent="0.3">
      <c r="A83" s="2111" t="s">
        <v>448</v>
      </c>
      <c r="B83" s="1897" t="s">
        <v>449</v>
      </c>
      <c r="C83" s="2121">
        <f>IF(ISERROR(VLOOKUP($B83,IN_T1!$B$2:$Y$3000,2,FALSE))=TRUE,"",VLOOKUP($B83,IN_T1!$B$2:$Y$3000,2,FALSE))</f>
        <v>3</v>
      </c>
      <c r="D83" s="2122">
        <f>IF(ISERROR(VLOOKUP($B83,IN_T1!$B$2:$Y$3000,3,FALSE))=TRUE,"",VLOOKUP($B83,IN_T1!$B$2:$Y$3000,3,FALSE))</f>
        <v>17</v>
      </c>
      <c r="E83" s="475">
        <v>3</v>
      </c>
      <c r="F83" s="476">
        <v>16</v>
      </c>
      <c r="G83" s="475">
        <v>0</v>
      </c>
      <c r="H83" s="476">
        <v>0</v>
      </c>
      <c r="I83" s="475">
        <v>0</v>
      </c>
      <c r="J83" s="476">
        <v>0</v>
      </c>
      <c r="K83" s="143">
        <f t="shared" si="6"/>
        <v>3</v>
      </c>
      <c r="L83" s="144">
        <f t="shared" si="7"/>
        <v>16</v>
      </c>
      <c r="M83" s="937">
        <f t="shared" si="5"/>
        <v>1</v>
      </c>
      <c r="N83" s="1561" t="s">
        <v>450</v>
      </c>
      <c r="O83" s="1561" t="s">
        <v>451</v>
      </c>
    </row>
    <row r="84" spans="1:15" ht="12.75" customHeight="1" x14ac:dyDescent="0.3">
      <c r="A84" s="2111" t="s">
        <v>452</v>
      </c>
      <c r="B84" s="1897" t="s">
        <v>453</v>
      </c>
      <c r="C84" s="2121">
        <f>IF(ISERROR(VLOOKUP($B84,IN_T1!$B$2:$Y$3000,2,FALSE))=TRUE,"",VLOOKUP($B84,IN_T1!$B$2:$Y$3000,2,FALSE))</f>
        <v>100</v>
      </c>
      <c r="D84" s="2122">
        <f>IF(ISERROR(VLOOKUP($B84,IN_T1!$B$2:$Y$3000,3,FALSE))=TRUE,"",VLOOKUP($B84,IN_T1!$B$2:$Y$3000,3,FALSE))</f>
        <v>317</v>
      </c>
      <c r="E84" s="475">
        <v>107</v>
      </c>
      <c r="F84" s="476">
        <v>284</v>
      </c>
      <c r="G84" s="475">
        <v>0</v>
      </c>
      <c r="H84" s="476">
        <v>3</v>
      </c>
      <c r="I84" s="475">
        <v>1</v>
      </c>
      <c r="J84" s="476">
        <v>37</v>
      </c>
      <c r="K84" s="143">
        <f t="shared" si="6"/>
        <v>108</v>
      </c>
      <c r="L84" s="144">
        <f t="shared" si="7"/>
        <v>324</v>
      </c>
      <c r="M84" s="937">
        <f t="shared" si="5"/>
        <v>1</v>
      </c>
      <c r="N84" s="1561" t="s">
        <v>450</v>
      </c>
      <c r="O84" s="1561" t="s">
        <v>451</v>
      </c>
    </row>
    <row r="85" spans="1:15" ht="12.75" customHeight="1" x14ac:dyDescent="0.3">
      <c r="A85" s="2111" t="s">
        <v>454</v>
      </c>
      <c r="B85" s="1897" t="s">
        <v>455</v>
      </c>
      <c r="C85" s="2121">
        <f>IF(ISERROR(VLOOKUP($B85,IN_T1!$B$2:$Y$3000,2,FALSE))=TRUE,"",VLOOKUP($B85,IN_T1!$B$2:$Y$3000,2,FALSE))</f>
        <v>0</v>
      </c>
      <c r="D85" s="2122">
        <f>IF(ISERROR(VLOOKUP($B85,IN_T1!$B$2:$Y$3000,3,FALSE))=TRUE,"",VLOOKUP($B85,IN_T1!$B$2:$Y$3000,3,FALSE))</f>
        <v>0</v>
      </c>
      <c r="E85" s="475">
        <v>0</v>
      </c>
      <c r="F85" s="476">
        <v>0</v>
      </c>
      <c r="G85" s="475">
        <v>0</v>
      </c>
      <c r="H85" s="476">
        <v>0</v>
      </c>
      <c r="I85" s="475">
        <v>0</v>
      </c>
      <c r="J85" s="476">
        <v>0</v>
      </c>
      <c r="K85" s="143">
        <f t="shared" si="6"/>
        <v>0</v>
      </c>
      <c r="L85" s="144">
        <f t="shared" si="7"/>
        <v>0</v>
      </c>
      <c r="M85" s="937">
        <f t="shared" si="5"/>
        <v>0</v>
      </c>
      <c r="N85" s="1561" t="s">
        <v>450</v>
      </c>
      <c r="O85" s="1561" t="s">
        <v>451</v>
      </c>
    </row>
    <row r="86" spans="1:15" ht="12.75" customHeight="1" x14ac:dyDescent="0.3">
      <c r="A86" s="2111" t="s">
        <v>456</v>
      </c>
      <c r="B86" s="1897" t="s">
        <v>457</v>
      </c>
      <c r="C86" s="2121">
        <f>IF(ISERROR(VLOOKUP($B86,IN_T1!$B$2:$Y$3000,2,FALSE))=TRUE,"",VLOOKUP($B86,IN_T1!$B$2:$Y$3000,2,FALSE))</f>
        <v>1</v>
      </c>
      <c r="D86" s="2122">
        <f>IF(ISERROR(VLOOKUP($B86,IN_T1!$B$2:$Y$3000,3,FALSE))=TRUE,"",VLOOKUP($B86,IN_T1!$B$2:$Y$3000,3,FALSE))</f>
        <v>3</v>
      </c>
      <c r="E86" s="475">
        <v>1</v>
      </c>
      <c r="F86" s="476">
        <v>0</v>
      </c>
      <c r="G86" s="475">
        <v>0</v>
      </c>
      <c r="H86" s="476">
        <v>0</v>
      </c>
      <c r="I86" s="475">
        <v>0</v>
      </c>
      <c r="J86" s="476">
        <v>0</v>
      </c>
      <c r="K86" s="143">
        <f t="shared" si="6"/>
        <v>1</v>
      </c>
      <c r="L86" s="144">
        <f t="shared" si="7"/>
        <v>0</v>
      </c>
      <c r="M86" s="937">
        <f t="shared" si="5"/>
        <v>1</v>
      </c>
      <c r="N86" s="1561" t="s">
        <v>450</v>
      </c>
      <c r="O86" s="1561" t="s">
        <v>451</v>
      </c>
    </row>
    <row r="87" spans="1:15" ht="12.75" customHeight="1" x14ac:dyDescent="0.3">
      <c r="A87" s="2111" t="s">
        <v>458</v>
      </c>
      <c r="B87" s="1897" t="s">
        <v>459</v>
      </c>
      <c r="C87" s="2121">
        <f>IF(ISERROR(VLOOKUP($B87,IN_T1!$B$2:$Y$3000,2,FALSE))=TRUE,"",VLOOKUP($B87,IN_T1!$B$2:$Y$3000,2,FALSE))</f>
        <v>0</v>
      </c>
      <c r="D87" s="2122">
        <f>IF(ISERROR(VLOOKUP($B87,IN_T1!$B$2:$Y$3000,3,FALSE))=TRUE,"",VLOOKUP($B87,IN_T1!$B$2:$Y$3000,3,FALSE))</f>
        <v>0</v>
      </c>
      <c r="E87" s="475">
        <v>0</v>
      </c>
      <c r="F87" s="476">
        <v>0</v>
      </c>
      <c r="G87" s="475">
        <v>0</v>
      </c>
      <c r="H87" s="476">
        <v>0</v>
      </c>
      <c r="I87" s="475">
        <v>0</v>
      </c>
      <c r="J87" s="476">
        <v>0</v>
      </c>
      <c r="K87" s="143">
        <f t="shared" si="6"/>
        <v>0</v>
      </c>
      <c r="L87" s="144">
        <f t="shared" si="7"/>
        <v>0</v>
      </c>
      <c r="M87" s="937">
        <f t="shared" si="5"/>
        <v>0</v>
      </c>
      <c r="N87" s="1561" t="s">
        <v>450</v>
      </c>
      <c r="O87" s="1561" t="s">
        <v>451</v>
      </c>
    </row>
    <row r="88" spans="1:15" ht="12.75" customHeight="1" x14ac:dyDescent="0.3">
      <c r="A88" s="2111" t="s">
        <v>460</v>
      </c>
      <c r="B88" s="1897" t="s">
        <v>461</v>
      </c>
      <c r="C88" s="2121">
        <f>IF(ISERROR(VLOOKUP($B88,IN_T1!$B$2:$Y$3000,2,FALSE))=TRUE,"",VLOOKUP($B88,IN_T1!$B$2:$Y$3000,2,FALSE))</f>
        <v>2</v>
      </c>
      <c r="D88" s="2122">
        <f>IF(ISERROR(VLOOKUP($B88,IN_T1!$B$2:$Y$3000,3,FALSE))=TRUE,"",VLOOKUP($B88,IN_T1!$B$2:$Y$3000,3,FALSE))</f>
        <v>6</v>
      </c>
      <c r="E88" s="475">
        <v>2</v>
      </c>
      <c r="F88" s="476">
        <v>6</v>
      </c>
      <c r="G88" s="475">
        <v>0</v>
      </c>
      <c r="H88" s="476">
        <v>0</v>
      </c>
      <c r="I88" s="475">
        <v>0</v>
      </c>
      <c r="J88" s="476">
        <v>0</v>
      </c>
      <c r="K88" s="143">
        <f t="shared" si="6"/>
        <v>2</v>
      </c>
      <c r="L88" s="144">
        <f t="shared" si="7"/>
        <v>6</v>
      </c>
      <c r="M88" s="937">
        <f t="shared" si="5"/>
        <v>1</v>
      </c>
      <c r="N88" s="1561" t="s">
        <v>450</v>
      </c>
      <c r="O88" s="1561" t="s">
        <v>462</v>
      </c>
    </row>
    <row r="89" spans="1:15" ht="12.75" customHeight="1" x14ac:dyDescent="0.3">
      <c r="A89" s="2111" t="s">
        <v>463</v>
      </c>
      <c r="B89" s="1897" t="s">
        <v>464</v>
      </c>
      <c r="C89" s="2121">
        <f>IF(ISERROR(VLOOKUP($B89,IN_T1!$B$2:$Y$3000,2,FALSE))=TRUE,"",VLOOKUP($B89,IN_T1!$B$2:$Y$3000,2,FALSE))</f>
        <v>45</v>
      </c>
      <c r="D89" s="2122">
        <f>IF(ISERROR(VLOOKUP($B89,IN_T1!$B$2:$Y$3000,3,FALSE))=TRUE,"",VLOOKUP($B89,IN_T1!$B$2:$Y$3000,3,FALSE))</f>
        <v>121</v>
      </c>
      <c r="E89" s="475">
        <v>43</v>
      </c>
      <c r="F89" s="476">
        <v>94</v>
      </c>
      <c r="G89" s="475">
        <v>0</v>
      </c>
      <c r="H89" s="476">
        <v>5</v>
      </c>
      <c r="I89" s="475">
        <v>1</v>
      </c>
      <c r="J89" s="476">
        <v>18</v>
      </c>
      <c r="K89" s="143">
        <f t="shared" si="6"/>
        <v>44</v>
      </c>
      <c r="L89" s="144">
        <f t="shared" si="7"/>
        <v>117</v>
      </c>
      <c r="M89" s="937">
        <f t="shared" si="5"/>
        <v>1</v>
      </c>
      <c r="N89" s="1561" t="s">
        <v>450</v>
      </c>
      <c r="O89" s="1561" t="s">
        <v>462</v>
      </c>
    </row>
    <row r="90" spans="1:15" ht="12.75" customHeight="1" x14ac:dyDescent="0.3">
      <c r="A90" s="2111" t="s">
        <v>465</v>
      </c>
      <c r="B90" s="1897" t="s">
        <v>466</v>
      </c>
      <c r="C90" s="2121">
        <f>IF(ISERROR(VLOOKUP($B90,IN_T1!$B$2:$Y$3000,2,FALSE))=TRUE,"",VLOOKUP($B90,IN_T1!$B$2:$Y$3000,2,FALSE))</f>
        <v>0</v>
      </c>
      <c r="D90" s="2122">
        <f>IF(ISERROR(VLOOKUP($B90,IN_T1!$B$2:$Y$3000,3,FALSE))=TRUE,"",VLOOKUP($B90,IN_T1!$B$2:$Y$3000,3,FALSE))</f>
        <v>0</v>
      </c>
      <c r="E90" s="475">
        <v>0</v>
      </c>
      <c r="F90" s="476">
        <v>0</v>
      </c>
      <c r="G90" s="475">
        <v>0</v>
      </c>
      <c r="H90" s="476">
        <v>0</v>
      </c>
      <c r="I90" s="475">
        <v>0</v>
      </c>
      <c r="J90" s="476">
        <v>0</v>
      </c>
      <c r="K90" s="143">
        <f t="shared" si="6"/>
        <v>0</v>
      </c>
      <c r="L90" s="144">
        <f t="shared" si="7"/>
        <v>0</v>
      </c>
      <c r="M90" s="937">
        <f t="shared" si="5"/>
        <v>0</v>
      </c>
      <c r="N90" s="1561" t="s">
        <v>450</v>
      </c>
      <c r="O90" s="1561" t="s">
        <v>462</v>
      </c>
    </row>
    <row r="91" spans="1:15" ht="12.75" customHeight="1" x14ac:dyDescent="0.3">
      <c r="A91" s="2111" t="s">
        <v>467</v>
      </c>
      <c r="B91" s="1897" t="s">
        <v>468</v>
      </c>
      <c r="C91" s="2121">
        <f>IF(ISERROR(VLOOKUP($B91,IN_T1!$B$2:$Y$3000,2,FALSE))=TRUE,"",VLOOKUP($B91,IN_T1!$B$2:$Y$3000,2,FALSE))</f>
        <v>0</v>
      </c>
      <c r="D91" s="2122">
        <f>IF(ISERROR(VLOOKUP($B91,IN_T1!$B$2:$Y$3000,3,FALSE))=TRUE,"",VLOOKUP($B91,IN_T1!$B$2:$Y$3000,3,FALSE))</f>
        <v>0</v>
      </c>
      <c r="E91" s="475">
        <v>0</v>
      </c>
      <c r="F91" s="476">
        <v>0</v>
      </c>
      <c r="G91" s="475">
        <v>0</v>
      </c>
      <c r="H91" s="476">
        <v>0</v>
      </c>
      <c r="I91" s="475">
        <v>0</v>
      </c>
      <c r="J91" s="476">
        <v>0</v>
      </c>
      <c r="K91" s="143">
        <f t="shared" si="6"/>
        <v>0</v>
      </c>
      <c r="L91" s="144">
        <f t="shared" si="7"/>
        <v>0</v>
      </c>
      <c r="M91" s="937">
        <f t="shared" si="5"/>
        <v>0</v>
      </c>
      <c r="N91" s="1561" t="s">
        <v>450</v>
      </c>
      <c r="O91" s="1561" t="s">
        <v>469</v>
      </c>
    </row>
    <row r="92" spans="1:15" ht="12.75" customHeight="1" x14ac:dyDescent="0.3">
      <c r="A92" s="2111" t="s">
        <v>470</v>
      </c>
      <c r="B92" s="1897" t="s">
        <v>471</v>
      </c>
      <c r="C92" s="2121">
        <f>IF(ISERROR(VLOOKUP($B92,IN_T1!$B$2:$Y$3000,2,FALSE))=TRUE,"",VLOOKUP($B92,IN_T1!$B$2:$Y$3000,2,FALSE))</f>
        <v>1</v>
      </c>
      <c r="D92" s="2122">
        <f>IF(ISERROR(VLOOKUP($B92,IN_T1!$B$2:$Y$3000,3,FALSE))=TRUE,"",VLOOKUP($B92,IN_T1!$B$2:$Y$3000,3,FALSE))</f>
        <v>1</v>
      </c>
      <c r="E92" s="475">
        <v>1</v>
      </c>
      <c r="F92" s="476">
        <v>1</v>
      </c>
      <c r="G92" s="475">
        <v>0</v>
      </c>
      <c r="H92" s="476">
        <v>0</v>
      </c>
      <c r="I92" s="475">
        <v>0</v>
      </c>
      <c r="J92" s="476">
        <v>0</v>
      </c>
      <c r="K92" s="143">
        <f t="shared" si="6"/>
        <v>1</v>
      </c>
      <c r="L92" s="144">
        <f t="shared" si="7"/>
        <v>1</v>
      </c>
      <c r="M92" s="937">
        <f t="shared" si="5"/>
        <v>1</v>
      </c>
      <c r="N92" s="1561" t="s">
        <v>450</v>
      </c>
      <c r="O92" s="1561" t="s">
        <v>469</v>
      </c>
    </row>
    <row r="93" spans="1:15" ht="12.75" customHeight="1" x14ac:dyDescent="0.3">
      <c r="A93" s="2111" t="s">
        <v>472</v>
      </c>
      <c r="B93" s="1897" t="s">
        <v>473</v>
      </c>
      <c r="C93" s="2121">
        <f>IF(ISERROR(VLOOKUP($B93,IN_T1!$B$2:$Y$3000,2,FALSE))=TRUE,"",VLOOKUP($B93,IN_T1!$B$2:$Y$3000,2,FALSE))</f>
        <v>0</v>
      </c>
      <c r="D93" s="2122">
        <f>IF(ISERROR(VLOOKUP($B93,IN_T1!$B$2:$Y$3000,3,FALSE))=TRUE,"",VLOOKUP($B93,IN_T1!$B$2:$Y$3000,3,FALSE))</f>
        <v>0</v>
      </c>
      <c r="E93" s="475">
        <v>0</v>
      </c>
      <c r="F93" s="476">
        <v>0</v>
      </c>
      <c r="G93" s="475">
        <v>0</v>
      </c>
      <c r="H93" s="476">
        <v>0</v>
      </c>
      <c r="I93" s="475">
        <v>0</v>
      </c>
      <c r="J93" s="476">
        <v>0</v>
      </c>
      <c r="K93" s="143">
        <f t="shared" si="6"/>
        <v>0</v>
      </c>
      <c r="L93" s="144">
        <f t="shared" si="7"/>
        <v>0</v>
      </c>
      <c r="M93" s="937">
        <f t="shared" si="5"/>
        <v>0</v>
      </c>
      <c r="N93" s="1561" t="s">
        <v>450</v>
      </c>
      <c r="O93" s="1561" t="s">
        <v>469</v>
      </c>
    </row>
    <row r="94" spans="1:15" ht="12.75" customHeight="1" x14ac:dyDescent="0.3">
      <c r="A94" s="2111" t="s">
        <v>474</v>
      </c>
      <c r="B94" s="1897" t="s">
        <v>475</v>
      </c>
      <c r="C94" s="2121">
        <f>IF(ISERROR(VLOOKUP($B94,IN_T1!$B$2:$Y$3000,2,FALSE))=TRUE,"",VLOOKUP($B94,IN_T1!$B$2:$Y$3000,2,FALSE))</f>
        <v>0</v>
      </c>
      <c r="D94" s="2122">
        <f>IF(ISERROR(VLOOKUP($B94,IN_T1!$B$2:$Y$3000,3,FALSE))=TRUE,"",VLOOKUP($B94,IN_T1!$B$2:$Y$3000,3,FALSE))</f>
        <v>0</v>
      </c>
      <c r="E94" s="475">
        <v>0</v>
      </c>
      <c r="F94" s="476">
        <v>0</v>
      </c>
      <c r="G94" s="475">
        <v>0</v>
      </c>
      <c r="H94" s="476">
        <v>0</v>
      </c>
      <c r="I94" s="475">
        <v>0</v>
      </c>
      <c r="J94" s="476">
        <v>0</v>
      </c>
      <c r="K94" s="143">
        <f t="shared" si="6"/>
        <v>0</v>
      </c>
      <c r="L94" s="144">
        <f t="shared" si="7"/>
        <v>0</v>
      </c>
      <c r="M94" s="937">
        <f t="shared" si="5"/>
        <v>0</v>
      </c>
      <c r="N94" s="1561" t="s">
        <v>450</v>
      </c>
      <c r="O94" s="1561" t="s">
        <v>476</v>
      </c>
    </row>
    <row r="95" spans="1:15" ht="12.75" customHeight="1" x14ac:dyDescent="0.3">
      <c r="A95" s="2111" t="s">
        <v>477</v>
      </c>
      <c r="B95" s="1897" t="s">
        <v>478</v>
      </c>
      <c r="C95" s="2121">
        <f>IF(ISERROR(VLOOKUP($B95,IN_T1!$B$2:$Y$3000,2,FALSE))=TRUE,"",VLOOKUP($B95,IN_T1!$B$2:$Y$3000,2,FALSE))</f>
        <v>1</v>
      </c>
      <c r="D95" s="2122">
        <f>IF(ISERROR(VLOOKUP($B95,IN_T1!$B$2:$Y$3000,3,FALSE))=TRUE,"",VLOOKUP($B95,IN_T1!$B$2:$Y$3000,3,FALSE))</f>
        <v>16</v>
      </c>
      <c r="E95" s="475">
        <v>1</v>
      </c>
      <c r="F95" s="476">
        <v>10</v>
      </c>
      <c r="G95" s="475">
        <v>0</v>
      </c>
      <c r="H95" s="476">
        <v>1</v>
      </c>
      <c r="I95" s="475">
        <v>0</v>
      </c>
      <c r="J95" s="476">
        <v>4</v>
      </c>
      <c r="K95" s="143">
        <f t="shared" si="6"/>
        <v>1</v>
      </c>
      <c r="L95" s="144">
        <f t="shared" si="7"/>
        <v>15</v>
      </c>
      <c r="M95" s="937">
        <f t="shared" si="5"/>
        <v>1</v>
      </c>
      <c r="N95" s="1561" t="s">
        <v>450</v>
      </c>
      <c r="O95" s="1561" t="s">
        <v>476</v>
      </c>
    </row>
    <row r="96" spans="1:15" ht="12.75" customHeight="1" x14ac:dyDescent="0.3">
      <c r="A96" s="2111" t="s">
        <v>479</v>
      </c>
      <c r="B96" s="1897" t="s">
        <v>480</v>
      </c>
      <c r="C96" s="2121">
        <f>IF(ISERROR(VLOOKUP($B96,IN_T1!$B$2:$Y$3000,2,FALSE))=TRUE,"",VLOOKUP($B96,IN_T1!$B$2:$Y$3000,2,FALSE))</f>
        <v>0</v>
      </c>
      <c r="D96" s="2122">
        <f>IF(ISERROR(VLOOKUP($B96,IN_T1!$B$2:$Y$3000,3,FALSE))=TRUE,"",VLOOKUP($B96,IN_T1!$B$2:$Y$3000,3,FALSE))</f>
        <v>0</v>
      </c>
      <c r="E96" s="475">
        <v>0</v>
      </c>
      <c r="F96" s="476">
        <v>0</v>
      </c>
      <c r="G96" s="475">
        <v>0</v>
      </c>
      <c r="H96" s="476">
        <v>0</v>
      </c>
      <c r="I96" s="475">
        <v>0</v>
      </c>
      <c r="J96" s="476">
        <v>0</v>
      </c>
      <c r="K96" s="143">
        <f t="shared" si="6"/>
        <v>0</v>
      </c>
      <c r="L96" s="144">
        <f t="shared" si="7"/>
        <v>0</v>
      </c>
      <c r="M96" s="937">
        <f t="shared" si="5"/>
        <v>0</v>
      </c>
      <c r="N96" s="1561" t="s">
        <v>450</v>
      </c>
      <c r="O96" s="1561" t="s">
        <v>476</v>
      </c>
    </row>
    <row r="97" spans="1:15" ht="12.75" customHeight="1" x14ac:dyDescent="0.3">
      <c r="A97" s="2111" t="s">
        <v>481</v>
      </c>
      <c r="B97" s="1897" t="s">
        <v>482</v>
      </c>
      <c r="C97" s="2121">
        <f>IF(ISERROR(VLOOKUP($B97,IN_T1!$B$2:$Y$3000,2,FALSE))=TRUE,"",VLOOKUP($B97,IN_T1!$B$2:$Y$3000,2,FALSE))</f>
        <v>0</v>
      </c>
      <c r="D97" s="2122">
        <f>IF(ISERROR(VLOOKUP($B97,IN_T1!$B$2:$Y$3000,3,FALSE))=TRUE,"",VLOOKUP($B97,IN_T1!$B$2:$Y$3000,3,FALSE))</f>
        <v>0</v>
      </c>
      <c r="E97" s="475">
        <v>0</v>
      </c>
      <c r="F97" s="476">
        <v>0</v>
      </c>
      <c r="G97" s="475">
        <v>0</v>
      </c>
      <c r="H97" s="476">
        <v>0</v>
      </c>
      <c r="I97" s="475">
        <v>0</v>
      </c>
      <c r="J97" s="476">
        <v>0</v>
      </c>
      <c r="K97" s="143">
        <f t="shared" si="6"/>
        <v>0</v>
      </c>
      <c r="L97" s="144">
        <f t="shared" si="7"/>
        <v>0</v>
      </c>
      <c r="M97" s="937">
        <f t="shared" si="5"/>
        <v>0</v>
      </c>
      <c r="N97" s="1561" t="s">
        <v>450</v>
      </c>
      <c r="O97" s="1561" t="s">
        <v>476</v>
      </c>
    </row>
    <row r="98" spans="1:15" ht="12.75" customHeight="1" x14ac:dyDescent="0.3">
      <c r="A98" s="2111" t="s">
        <v>483</v>
      </c>
      <c r="B98" s="1897" t="s">
        <v>484</v>
      </c>
      <c r="C98" s="2121">
        <f>IF(ISERROR(VLOOKUP($B98,IN_T1!$B$2:$Y$3000,2,FALSE))=TRUE,"",VLOOKUP($B98,IN_T1!$B$2:$Y$3000,2,FALSE))</f>
        <v>0</v>
      </c>
      <c r="D98" s="2122">
        <f>IF(ISERROR(VLOOKUP($B98,IN_T1!$B$2:$Y$3000,3,FALSE))=TRUE,"",VLOOKUP($B98,IN_T1!$B$2:$Y$3000,3,FALSE))</f>
        <v>0</v>
      </c>
      <c r="E98" s="475">
        <v>0</v>
      </c>
      <c r="F98" s="476">
        <v>0</v>
      </c>
      <c r="G98" s="475">
        <v>0</v>
      </c>
      <c r="H98" s="476">
        <v>0</v>
      </c>
      <c r="I98" s="475">
        <v>0</v>
      </c>
      <c r="J98" s="476">
        <v>0</v>
      </c>
      <c r="K98" s="143">
        <f t="shared" si="6"/>
        <v>0</v>
      </c>
      <c r="L98" s="144">
        <f t="shared" si="7"/>
        <v>0</v>
      </c>
      <c r="M98" s="937">
        <f t="shared" si="5"/>
        <v>0</v>
      </c>
      <c r="N98" s="1561" t="s">
        <v>450</v>
      </c>
      <c r="O98" s="1561" t="s">
        <v>476</v>
      </c>
    </row>
    <row r="99" spans="1:15" ht="12.75" customHeight="1" x14ac:dyDescent="0.3">
      <c r="A99" s="2111" t="s">
        <v>485</v>
      </c>
      <c r="B99" s="1897" t="s">
        <v>486</v>
      </c>
      <c r="C99" s="2121">
        <f>IF(ISERROR(VLOOKUP($B99,IN_T1!$B$2:$Y$3000,2,FALSE))=TRUE,"",VLOOKUP($B99,IN_T1!$B$2:$Y$3000,2,FALSE))</f>
        <v>0</v>
      </c>
      <c r="D99" s="2122">
        <f>IF(ISERROR(VLOOKUP($B99,IN_T1!$B$2:$Y$3000,3,FALSE))=TRUE,"",VLOOKUP($B99,IN_T1!$B$2:$Y$3000,3,FALSE))</f>
        <v>0</v>
      </c>
      <c r="E99" s="475">
        <v>0</v>
      </c>
      <c r="F99" s="476">
        <v>0</v>
      </c>
      <c r="G99" s="475">
        <v>0</v>
      </c>
      <c r="H99" s="476">
        <v>0</v>
      </c>
      <c r="I99" s="475">
        <v>0</v>
      </c>
      <c r="J99" s="476">
        <v>0</v>
      </c>
      <c r="K99" s="143">
        <f t="shared" si="6"/>
        <v>0</v>
      </c>
      <c r="L99" s="144">
        <f t="shared" si="7"/>
        <v>0</v>
      </c>
      <c r="M99" s="937">
        <f t="shared" si="5"/>
        <v>0</v>
      </c>
      <c r="N99" s="1561" t="s">
        <v>450</v>
      </c>
      <c r="O99" s="1561" t="s">
        <v>462</v>
      </c>
    </row>
    <row r="100" spans="1:15" ht="12.75" customHeight="1" x14ac:dyDescent="0.3">
      <c r="A100" s="2111" t="s">
        <v>487</v>
      </c>
      <c r="B100" s="1897" t="s">
        <v>488</v>
      </c>
      <c r="C100" s="2121">
        <f>IF(ISERROR(VLOOKUP($B100,IN_T1!$B$2:$Y$3000,2,FALSE))=TRUE,"",VLOOKUP($B100,IN_T1!$B$2:$Y$3000,2,FALSE))</f>
        <v>0</v>
      </c>
      <c r="D100" s="2122">
        <f>IF(ISERROR(VLOOKUP($B100,IN_T1!$B$2:$Y$3000,3,FALSE))=TRUE,"",VLOOKUP($B100,IN_T1!$B$2:$Y$3000,3,FALSE))</f>
        <v>0</v>
      </c>
      <c r="E100" s="475">
        <v>0</v>
      </c>
      <c r="F100" s="476">
        <v>0</v>
      </c>
      <c r="G100" s="475">
        <v>0</v>
      </c>
      <c r="H100" s="476">
        <v>0</v>
      </c>
      <c r="I100" s="475">
        <v>0</v>
      </c>
      <c r="J100" s="476">
        <v>0</v>
      </c>
      <c r="K100" s="143">
        <f t="shared" si="6"/>
        <v>0</v>
      </c>
      <c r="L100" s="144">
        <f t="shared" si="7"/>
        <v>0</v>
      </c>
      <c r="M100" s="937">
        <f t="shared" si="5"/>
        <v>0</v>
      </c>
      <c r="N100" s="1561" t="s">
        <v>345</v>
      </c>
      <c r="O100" s="1561" t="s">
        <v>489</v>
      </c>
    </row>
    <row r="101" spans="1:15" ht="12.75" customHeight="1" x14ac:dyDescent="0.3">
      <c r="A101" s="2111" t="s">
        <v>490</v>
      </c>
      <c r="B101" s="1897" t="s">
        <v>491</v>
      </c>
      <c r="C101" s="2121">
        <f>IF(ISERROR(VLOOKUP($B101,IN_T1!$B$2:$Y$3000,2,FALSE))=TRUE,"",VLOOKUP($B101,IN_T1!$B$2:$Y$3000,2,FALSE))</f>
        <v>0</v>
      </c>
      <c r="D101" s="2122">
        <f>IF(ISERROR(VLOOKUP($B101,IN_T1!$B$2:$Y$3000,3,FALSE))=TRUE,"",VLOOKUP($B101,IN_T1!$B$2:$Y$3000,3,FALSE))</f>
        <v>0</v>
      </c>
      <c r="E101" s="475">
        <v>0</v>
      </c>
      <c r="F101" s="476">
        <v>0</v>
      </c>
      <c r="G101" s="475">
        <v>0</v>
      </c>
      <c r="H101" s="476">
        <v>0</v>
      </c>
      <c r="I101" s="475">
        <v>0</v>
      </c>
      <c r="J101" s="476">
        <v>0</v>
      </c>
      <c r="K101" s="143">
        <f t="shared" si="6"/>
        <v>0</v>
      </c>
      <c r="L101" s="144">
        <f t="shared" si="7"/>
        <v>0</v>
      </c>
      <c r="M101" s="937">
        <f t="shared" si="5"/>
        <v>0</v>
      </c>
      <c r="N101" s="1561" t="s">
        <v>345</v>
      </c>
      <c r="O101" s="1561" t="s">
        <v>489</v>
      </c>
    </row>
    <row r="102" spans="1:15" ht="12.75" customHeight="1" x14ac:dyDescent="0.3">
      <c r="A102" s="2111" t="s">
        <v>492</v>
      </c>
      <c r="B102" s="1897" t="s">
        <v>493</v>
      </c>
      <c r="C102" s="2121">
        <f>IF(ISERROR(VLOOKUP($B102,IN_T1!$B$2:$Y$3000,2,FALSE))=TRUE,"",VLOOKUP($B102,IN_T1!$B$2:$Y$3000,2,FALSE))</f>
        <v>0</v>
      </c>
      <c r="D102" s="2122">
        <f>IF(ISERROR(VLOOKUP($B102,IN_T1!$B$2:$Y$3000,3,FALSE))=TRUE,"",VLOOKUP($B102,IN_T1!$B$2:$Y$3000,3,FALSE))</f>
        <v>0</v>
      </c>
      <c r="E102" s="475">
        <v>0</v>
      </c>
      <c r="F102" s="476">
        <v>0</v>
      </c>
      <c r="G102" s="475">
        <v>0</v>
      </c>
      <c r="H102" s="476">
        <v>0</v>
      </c>
      <c r="I102" s="475">
        <v>0</v>
      </c>
      <c r="J102" s="476">
        <v>0</v>
      </c>
      <c r="K102" s="143">
        <f t="shared" si="6"/>
        <v>0</v>
      </c>
      <c r="L102" s="144">
        <f t="shared" si="7"/>
        <v>0</v>
      </c>
      <c r="M102" s="937">
        <f t="shared" si="5"/>
        <v>0</v>
      </c>
      <c r="N102" s="1561" t="s">
        <v>345</v>
      </c>
      <c r="O102" s="1561" t="s">
        <v>489</v>
      </c>
    </row>
    <row r="103" spans="1:15" ht="12.75" customHeight="1" x14ac:dyDescent="0.3">
      <c r="A103" s="2111" t="s">
        <v>494</v>
      </c>
      <c r="B103" s="1897" t="s">
        <v>495</v>
      </c>
      <c r="C103" s="2121">
        <f>IF(ISERROR(VLOOKUP($B103,IN_T1!$B$2:$Y$3000,2,FALSE))=TRUE,"",VLOOKUP($B103,IN_T1!$B$2:$Y$3000,2,FALSE))</f>
        <v>0</v>
      </c>
      <c r="D103" s="2122">
        <f>IF(ISERROR(VLOOKUP($B103,IN_T1!$B$2:$Y$3000,3,FALSE))=TRUE,"",VLOOKUP($B103,IN_T1!$B$2:$Y$3000,3,FALSE))</f>
        <v>0</v>
      </c>
      <c r="E103" s="475">
        <v>0</v>
      </c>
      <c r="F103" s="476">
        <v>0</v>
      </c>
      <c r="G103" s="475">
        <v>0</v>
      </c>
      <c r="H103" s="476">
        <v>0</v>
      </c>
      <c r="I103" s="475">
        <v>0</v>
      </c>
      <c r="J103" s="476">
        <v>0</v>
      </c>
      <c r="K103" s="143">
        <f t="shared" si="6"/>
        <v>0</v>
      </c>
      <c r="L103" s="144">
        <f t="shared" si="7"/>
        <v>0</v>
      </c>
      <c r="M103" s="937">
        <f t="shared" ref="M103:M134" si="8">IF((K103+L103)&gt;0,1,0)</f>
        <v>0</v>
      </c>
      <c r="N103" s="1561" t="s">
        <v>345</v>
      </c>
      <c r="O103" s="1561" t="s">
        <v>489</v>
      </c>
    </row>
    <row r="104" spans="1:15" ht="12.75" customHeight="1" x14ac:dyDescent="0.3">
      <c r="A104" s="2111" t="s">
        <v>496</v>
      </c>
      <c r="B104" s="1897" t="s">
        <v>497</v>
      </c>
      <c r="C104" s="2121">
        <f>IF(ISERROR(VLOOKUP($B104,IN_T1!$B$2:$Y$3000,2,FALSE))=TRUE,"",VLOOKUP($B104,IN_T1!$B$2:$Y$3000,2,FALSE))</f>
        <v>1</v>
      </c>
      <c r="D104" s="2122">
        <f>IF(ISERROR(VLOOKUP($B104,IN_T1!$B$2:$Y$3000,3,FALSE))=TRUE,"",VLOOKUP($B104,IN_T1!$B$2:$Y$3000,3,FALSE))</f>
        <v>1</v>
      </c>
      <c r="E104" s="475">
        <v>1</v>
      </c>
      <c r="F104" s="476">
        <v>1</v>
      </c>
      <c r="G104" s="475">
        <v>0</v>
      </c>
      <c r="H104" s="476">
        <v>0</v>
      </c>
      <c r="I104" s="475">
        <v>0</v>
      </c>
      <c r="J104" s="476">
        <v>0</v>
      </c>
      <c r="K104" s="143">
        <f t="shared" si="6"/>
        <v>1</v>
      </c>
      <c r="L104" s="144">
        <f t="shared" ref="L104:L135" si="9">F104+H104+J104</f>
        <v>1</v>
      </c>
      <c r="M104" s="937">
        <f t="shared" si="8"/>
        <v>1</v>
      </c>
      <c r="N104" s="1561" t="s">
        <v>345</v>
      </c>
      <c r="O104" s="1561" t="s">
        <v>489</v>
      </c>
    </row>
    <row r="105" spans="1:15" ht="12.75" customHeight="1" x14ac:dyDescent="0.3">
      <c r="A105" s="2111" t="s">
        <v>498</v>
      </c>
      <c r="B105" s="1897" t="s">
        <v>499</v>
      </c>
      <c r="C105" s="2121">
        <f>IF(ISERROR(VLOOKUP($B105,IN_T1!$B$2:$Y$3000,2,FALSE))=TRUE,"",VLOOKUP($B105,IN_T1!$B$2:$Y$3000,2,FALSE))</f>
        <v>0</v>
      </c>
      <c r="D105" s="2122">
        <f>IF(ISERROR(VLOOKUP($B105,IN_T1!$B$2:$Y$3000,3,FALSE))=TRUE,"",VLOOKUP($B105,IN_T1!$B$2:$Y$3000,3,FALSE))</f>
        <v>0</v>
      </c>
      <c r="E105" s="475">
        <v>0</v>
      </c>
      <c r="F105" s="476">
        <v>0</v>
      </c>
      <c r="G105" s="475">
        <v>0</v>
      </c>
      <c r="H105" s="476">
        <v>0</v>
      </c>
      <c r="I105" s="475">
        <v>0</v>
      </c>
      <c r="J105" s="476">
        <v>0</v>
      </c>
      <c r="K105" s="143">
        <f t="shared" si="6"/>
        <v>0</v>
      </c>
      <c r="L105" s="144">
        <f t="shared" si="9"/>
        <v>0</v>
      </c>
      <c r="M105" s="937">
        <f t="shared" si="8"/>
        <v>0</v>
      </c>
      <c r="N105" s="1561" t="s">
        <v>345</v>
      </c>
      <c r="O105" s="1561" t="s">
        <v>489</v>
      </c>
    </row>
    <row r="106" spans="1:15" ht="12.75" customHeight="1" x14ac:dyDescent="0.3">
      <c r="A106" s="2111" t="s">
        <v>500</v>
      </c>
      <c r="B106" s="1897" t="s">
        <v>501</v>
      </c>
      <c r="C106" s="2121">
        <f>IF(ISERROR(VLOOKUP($B106,IN_T1!$B$2:$Y$3000,2,FALSE))=TRUE,"",VLOOKUP($B106,IN_T1!$B$2:$Y$3000,2,FALSE))</f>
        <v>1</v>
      </c>
      <c r="D106" s="2122">
        <f>IF(ISERROR(VLOOKUP($B106,IN_T1!$B$2:$Y$3000,3,FALSE))=TRUE,"",VLOOKUP($B106,IN_T1!$B$2:$Y$3000,3,FALSE))</f>
        <v>0</v>
      </c>
      <c r="E106" s="475">
        <v>1</v>
      </c>
      <c r="F106" s="476">
        <v>0</v>
      </c>
      <c r="G106" s="475">
        <v>0</v>
      </c>
      <c r="H106" s="476">
        <v>0</v>
      </c>
      <c r="I106" s="475">
        <v>0</v>
      </c>
      <c r="J106" s="476">
        <v>0</v>
      </c>
      <c r="K106" s="143">
        <f t="shared" si="6"/>
        <v>1</v>
      </c>
      <c r="L106" s="144">
        <f t="shared" si="9"/>
        <v>0</v>
      </c>
      <c r="M106" s="937">
        <f t="shared" si="8"/>
        <v>1</v>
      </c>
      <c r="N106" s="1561" t="s">
        <v>345</v>
      </c>
      <c r="O106" s="1561" t="s">
        <v>489</v>
      </c>
    </row>
    <row r="107" spans="1:15" ht="12.75" customHeight="1" x14ac:dyDescent="0.3">
      <c r="A107" s="2111" t="s">
        <v>502</v>
      </c>
      <c r="B107" s="1897" t="s">
        <v>503</v>
      </c>
      <c r="C107" s="2121">
        <f>IF(ISERROR(VLOOKUP($B107,IN_T1!$B$2:$Y$3000,2,FALSE))=TRUE,"",VLOOKUP($B107,IN_T1!$B$2:$Y$3000,2,FALSE))</f>
        <v>0</v>
      </c>
      <c r="D107" s="2122">
        <f>IF(ISERROR(VLOOKUP($B107,IN_T1!$B$2:$Y$3000,3,FALSE))=TRUE,"",VLOOKUP($B107,IN_T1!$B$2:$Y$3000,3,FALSE))</f>
        <v>0</v>
      </c>
      <c r="E107" s="475">
        <v>0</v>
      </c>
      <c r="F107" s="476">
        <v>0</v>
      </c>
      <c r="G107" s="475">
        <v>0</v>
      </c>
      <c r="H107" s="476">
        <v>0</v>
      </c>
      <c r="I107" s="475">
        <v>0</v>
      </c>
      <c r="J107" s="476">
        <v>0</v>
      </c>
      <c r="K107" s="143">
        <f t="shared" si="6"/>
        <v>0</v>
      </c>
      <c r="L107" s="144">
        <f t="shared" si="9"/>
        <v>0</v>
      </c>
      <c r="M107" s="937">
        <f t="shared" si="8"/>
        <v>0</v>
      </c>
      <c r="N107" s="1561" t="s">
        <v>345</v>
      </c>
      <c r="O107" s="1561" t="s">
        <v>489</v>
      </c>
    </row>
    <row r="108" spans="1:15" ht="12.75" customHeight="1" x14ac:dyDescent="0.3">
      <c r="A108" s="2111" t="s">
        <v>504</v>
      </c>
      <c r="B108" s="1897" t="s">
        <v>505</v>
      </c>
      <c r="C108" s="2121">
        <f>IF(ISERROR(VLOOKUP($B108,IN_T1!$B$2:$Y$3000,2,FALSE))=TRUE,"",VLOOKUP($B108,IN_T1!$B$2:$Y$3000,2,FALSE))</f>
        <v>0</v>
      </c>
      <c r="D108" s="2122">
        <f>IF(ISERROR(VLOOKUP($B108,IN_T1!$B$2:$Y$3000,3,FALSE))=TRUE,"",VLOOKUP($B108,IN_T1!$B$2:$Y$3000,3,FALSE))</f>
        <v>0</v>
      </c>
      <c r="E108" s="475">
        <v>0</v>
      </c>
      <c r="F108" s="476">
        <v>0</v>
      </c>
      <c r="G108" s="475">
        <v>0</v>
      </c>
      <c r="H108" s="476">
        <v>0</v>
      </c>
      <c r="I108" s="475">
        <v>0</v>
      </c>
      <c r="J108" s="476">
        <v>0</v>
      </c>
      <c r="K108" s="143">
        <f t="shared" si="6"/>
        <v>0</v>
      </c>
      <c r="L108" s="144">
        <f t="shared" si="9"/>
        <v>0</v>
      </c>
      <c r="M108" s="937">
        <f t="shared" si="8"/>
        <v>0</v>
      </c>
      <c r="N108" s="1561" t="s">
        <v>345</v>
      </c>
      <c r="O108" s="1561" t="s">
        <v>489</v>
      </c>
    </row>
    <row r="109" spans="1:15" ht="12.75" customHeight="1" x14ac:dyDescent="0.3">
      <c r="A109" s="2111" t="s">
        <v>506</v>
      </c>
      <c r="B109" s="1897" t="s">
        <v>507</v>
      </c>
      <c r="C109" s="2121">
        <f>IF(ISERROR(VLOOKUP($B109,IN_T1!$B$2:$Y$3000,2,FALSE))=TRUE,"",VLOOKUP($B109,IN_T1!$B$2:$Y$3000,2,FALSE))</f>
        <v>0</v>
      </c>
      <c r="D109" s="2122">
        <f>IF(ISERROR(VLOOKUP($B109,IN_T1!$B$2:$Y$3000,3,FALSE))=TRUE,"",VLOOKUP($B109,IN_T1!$B$2:$Y$3000,3,FALSE))</f>
        <v>0</v>
      </c>
      <c r="E109" s="475">
        <v>0</v>
      </c>
      <c r="F109" s="476">
        <v>0</v>
      </c>
      <c r="G109" s="475">
        <v>0</v>
      </c>
      <c r="H109" s="476">
        <v>0</v>
      </c>
      <c r="I109" s="475">
        <v>0</v>
      </c>
      <c r="J109" s="476">
        <v>0</v>
      </c>
      <c r="K109" s="143">
        <f t="shared" si="6"/>
        <v>0</v>
      </c>
      <c r="L109" s="144">
        <f t="shared" si="9"/>
        <v>0</v>
      </c>
      <c r="M109" s="937">
        <f t="shared" si="8"/>
        <v>0</v>
      </c>
      <c r="N109" s="1561" t="s">
        <v>345</v>
      </c>
      <c r="O109" s="1561" t="s">
        <v>489</v>
      </c>
    </row>
    <row r="110" spans="1:15" ht="12.75" customHeight="1" x14ac:dyDescent="0.3">
      <c r="A110" s="2111" t="s">
        <v>508</v>
      </c>
      <c r="B110" s="1897" t="s">
        <v>509</v>
      </c>
      <c r="C110" s="2121">
        <f>IF(ISERROR(VLOOKUP($B110,IN_T1!$B$2:$Y$3000,2,FALSE))=TRUE,"",VLOOKUP($B110,IN_T1!$B$2:$Y$3000,2,FALSE))</f>
        <v>0</v>
      </c>
      <c r="D110" s="2122">
        <f>IF(ISERROR(VLOOKUP($B110,IN_T1!$B$2:$Y$3000,3,FALSE))=TRUE,"",VLOOKUP($B110,IN_T1!$B$2:$Y$3000,3,FALSE))</f>
        <v>0</v>
      </c>
      <c r="E110" s="475">
        <v>0</v>
      </c>
      <c r="F110" s="476">
        <v>0</v>
      </c>
      <c r="G110" s="475">
        <v>0</v>
      </c>
      <c r="H110" s="476">
        <v>0</v>
      </c>
      <c r="I110" s="475">
        <v>0</v>
      </c>
      <c r="J110" s="476">
        <v>0</v>
      </c>
      <c r="K110" s="143">
        <f t="shared" si="6"/>
        <v>0</v>
      </c>
      <c r="L110" s="144">
        <f t="shared" si="9"/>
        <v>0</v>
      </c>
      <c r="M110" s="937">
        <f t="shared" si="8"/>
        <v>0</v>
      </c>
      <c r="N110" s="1561" t="s">
        <v>345</v>
      </c>
      <c r="O110" s="1561" t="s">
        <v>489</v>
      </c>
    </row>
    <row r="111" spans="1:15" ht="12.75" customHeight="1" x14ac:dyDescent="0.3">
      <c r="A111" s="2111" t="s">
        <v>510</v>
      </c>
      <c r="B111" s="1897" t="s">
        <v>511</v>
      </c>
      <c r="C111" s="2121">
        <f>IF(ISERROR(VLOOKUP($B111,IN_T1!$B$2:$Y$3000,2,FALSE))=TRUE,"",VLOOKUP($B111,IN_T1!$B$2:$Y$3000,2,FALSE))</f>
        <v>0</v>
      </c>
      <c r="D111" s="2122">
        <f>IF(ISERROR(VLOOKUP($B111,IN_T1!$B$2:$Y$3000,3,FALSE))=TRUE,"",VLOOKUP($B111,IN_T1!$B$2:$Y$3000,3,FALSE))</f>
        <v>0</v>
      </c>
      <c r="E111" s="475">
        <v>0</v>
      </c>
      <c r="F111" s="476">
        <v>0</v>
      </c>
      <c r="G111" s="475">
        <v>0</v>
      </c>
      <c r="H111" s="476">
        <v>0</v>
      </c>
      <c r="I111" s="475">
        <v>0</v>
      </c>
      <c r="J111" s="476">
        <v>0</v>
      </c>
      <c r="K111" s="143">
        <f t="shared" si="6"/>
        <v>0</v>
      </c>
      <c r="L111" s="144">
        <f t="shared" si="9"/>
        <v>0</v>
      </c>
      <c r="M111" s="937">
        <f t="shared" si="8"/>
        <v>0</v>
      </c>
      <c r="N111" s="1561" t="s">
        <v>345</v>
      </c>
      <c r="O111" s="1561" t="s">
        <v>489</v>
      </c>
    </row>
    <row r="112" spans="1:15" ht="12.75" customHeight="1" x14ac:dyDescent="0.3">
      <c r="A112" s="2111" t="s">
        <v>512</v>
      </c>
      <c r="B112" s="1897" t="s">
        <v>513</v>
      </c>
      <c r="C112" s="2121">
        <f>IF(ISERROR(VLOOKUP($B112,IN_T1!$B$2:$Y$3000,2,FALSE))=TRUE,"",VLOOKUP($B112,IN_T1!$B$2:$Y$3000,2,FALSE))</f>
        <v>0</v>
      </c>
      <c r="D112" s="2122">
        <f>IF(ISERROR(VLOOKUP($B112,IN_T1!$B$2:$Y$3000,3,FALSE))=TRUE,"",VLOOKUP($B112,IN_T1!$B$2:$Y$3000,3,FALSE))</f>
        <v>0</v>
      </c>
      <c r="E112" s="475">
        <v>0</v>
      </c>
      <c r="F112" s="476">
        <v>0</v>
      </c>
      <c r="G112" s="475">
        <v>0</v>
      </c>
      <c r="H112" s="476">
        <v>0</v>
      </c>
      <c r="I112" s="475">
        <v>0</v>
      </c>
      <c r="J112" s="476">
        <v>0</v>
      </c>
      <c r="K112" s="143">
        <f t="shared" si="6"/>
        <v>0</v>
      </c>
      <c r="L112" s="144">
        <f t="shared" si="9"/>
        <v>0</v>
      </c>
      <c r="M112" s="937">
        <f t="shared" si="8"/>
        <v>0</v>
      </c>
      <c r="N112" s="1561" t="s">
        <v>345</v>
      </c>
      <c r="O112" s="1561" t="s">
        <v>489</v>
      </c>
    </row>
    <row r="113" spans="1:15" ht="12.75" customHeight="1" x14ac:dyDescent="0.3">
      <c r="A113" s="2111" t="s">
        <v>514</v>
      </c>
      <c r="B113" s="1897" t="s">
        <v>515</v>
      </c>
      <c r="C113" s="2121">
        <f>IF(ISERROR(VLOOKUP($B113,IN_T1!$B$2:$Y$3000,2,FALSE))=TRUE,"",VLOOKUP($B113,IN_T1!$B$2:$Y$3000,2,FALSE))</f>
        <v>0</v>
      </c>
      <c r="D113" s="2122">
        <f>IF(ISERROR(VLOOKUP($B113,IN_T1!$B$2:$Y$3000,3,FALSE))=TRUE,"",VLOOKUP($B113,IN_T1!$B$2:$Y$3000,3,FALSE))</f>
        <v>0</v>
      </c>
      <c r="E113" s="475">
        <v>0</v>
      </c>
      <c r="F113" s="476">
        <v>0</v>
      </c>
      <c r="G113" s="475">
        <v>0</v>
      </c>
      <c r="H113" s="476">
        <v>0</v>
      </c>
      <c r="I113" s="475">
        <v>0</v>
      </c>
      <c r="J113" s="476">
        <v>0</v>
      </c>
      <c r="K113" s="143">
        <f t="shared" si="6"/>
        <v>0</v>
      </c>
      <c r="L113" s="144">
        <f t="shared" si="9"/>
        <v>0</v>
      </c>
      <c r="M113" s="937">
        <f t="shared" si="8"/>
        <v>0</v>
      </c>
      <c r="N113" s="1561" t="s">
        <v>345</v>
      </c>
      <c r="O113" s="1561" t="s">
        <v>489</v>
      </c>
    </row>
    <row r="114" spans="1:15" ht="12.75" customHeight="1" x14ac:dyDescent="0.3">
      <c r="A114" s="2111" t="s">
        <v>516</v>
      </c>
      <c r="B114" s="1897" t="s">
        <v>517</v>
      </c>
      <c r="C114" s="2121">
        <f>IF(ISERROR(VLOOKUP($B114,IN_T1!$B$2:$Y$3000,2,FALSE))=TRUE,"",VLOOKUP($B114,IN_T1!$B$2:$Y$3000,2,FALSE))</f>
        <v>0</v>
      </c>
      <c r="D114" s="2122">
        <f>IF(ISERROR(VLOOKUP($B114,IN_T1!$B$2:$Y$3000,3,FALSE))=TRUE,"",VLOOKUP($B114,IN_T1!$B$2:$Y$3000,3,FALSE))</f>
        <v>0</v>
      </c>
      <c r="E114" s="475">
        <v>0</v>
      </c>
      <c r="F114" s="476">
        <v>0</v>
      </c>
      <c r="G114" s="475">
        <v>0</v>
      </c>
      <c r="H114" s="476">
        <v>0</v>
      </c>
      <c r="I114" s="475">
        <v>0</v>
      </c>
      <c r="J114" s="476">
        <v>0</v>
      </c>
      <c r="K114" s="143">
        <f t="shared" si="6"/>
        <v>0</v>
      </c>
      <c r="L114" s="144">
        <f t="shared" si="9"/>
        <v>0</v>
      </c>
      <c r="M114" s="937">
        <f t="shared" si="8"/>
        <v>0</v>
      </c>
      <c r="N114" s="1561" t="s">
        <v>345</v>
      </c>
      <c r="O114" s="1561" t="s">
        <v>489</v>
      </c>
    </row>
    <row r="115" spans="1:15" ht="12.75" customHeight="1" x14ac:dyDescent="0.3">
      <c r="A115" s="2111" t="s">
        <v>518</v>
      </c>
      <c r="B115" s="1897" t="s">
        <v>519</v>
      </c>
      <c r="C115" s="2121">
        <f>IF(ISERROR(VLOOKUP($B115,IN_T1!$B$2:$Y$3000,2,FALSE))=TRUE,"",VLOOKUP($B115,IN_T1!$B$2:$Y$3000,2,FALSE))</f>
        <v>0</v>
      </c>
      <c r="D115" s="2122">
        <f>IF(ISERROR(VLOOKUP($B115,IN_T1!$B$2:$Y$3000,3,FALSE))=TRUE,"",VLOOKUP($B115,IN_T1!$B$2:$Y$3000,3,FALSE))</f>
        <v>0</v>
      </c>
      <c r="E115" s="475">
        <v>0</v>
      </c>
      <c r="F115" s="476">
        <v>0</v>
      </c>
      <c r="G115" s="475">
        <v>0</v>
      </c>
      <c r="H115" s="476">
        <v>0</v>
      </c>
      <c r="I115" s="475">
        <v>0</v>
      </c>
      <c r="J115" s="476">
        <v>0</v>
      </c>
      <c r="K115" s="143">
        <f t="shared" si="6"/>
        <v>0</v>
      </c>
      <c r="L115" s="144">
        <f t="shared" si="9"/>
        <v>0</v>
      </c>
      <c r="M115" s="937">
        <f t="shared" si="8"/>
        <v>0</v>
      </c>
      <c r="N115" s="1561" t="s">
        <v>345</v>
      </c>
      <c r="O115" s="1561" t="s">
        <v>489</v>
      </c>
    </row>
    <row r="116" spans="1:15" ht="12.75" customHeight="1" x14ac:dyDescent="0.3">
      <c r="A116" s="2111" t="s">
        <v>520</v>
      </c>
      <c r="B116" s="1897" t="s">
        <v>521</v>
      </c>
      <c r="C116" s="2121">
        <f>IF(ISERROR(VLOOKUP($B116,IN_T1!$B$2:$Y$3000,2,FALSE))=TRUE,"",VLOOKUP($B116,IN_T1!$B$2:$Y$3000,2,FALSE))</f>
        <v>0</v>
      </c>
      <c r="D116" s="2122">
        <f>IF(ISERROR(VLOOKUP($B116,IN_T1!$B$2:$Y$3000,3,FALSE))=TRUE,"",VLOOKUP($B116,IN_T1!$B$2:$Y$3000,3,FALSE))</f>
        <v>0</v>
      </c>
      <c r="E116" s="475">
        <v>0</v>
      </c>
      <c r="F116" s="476">
        <v>0</v>
      </c>
      <c r="G116" s="475">
        <v>0</v>
      </c>
      <c r="H116" s="476">
        <v>0</v>
      </c>
      <c r="I116" s="475">
        <v>0</v>
      </c>
      <c r="J116" s="476">
        <v>0</v>
      </c>
      <c r="K116" s="143">
        <f t="shared" si="6"/>
        <v>0</v>
      </c>
      <c r="L116" s="144">
        <f t="shared" si="9"/>
        <v>0</v>
      </c>
      <c r="M116" s="937">
        <f t="shared" si="8"/>
        <v>0</v>
      </c>
      <c r="N116" s="1561" t="s">
        <v>450</v>
      </c>
      <c r="O116" s="1561" t="s">
        <v>522</v>
      </c>
    </row>
    <row r="117" spans="1:15" ht="12.75" customHeight="1" x14ac:dyDescent="0.3">
      <c r="A117" s="2111" t="s">
        <v>523</v>
      </c>
      <c r="B117" s="1897" t="s">
        <v>524</v>
      </c>
      <c r="C117" s="2121">
        <f>IF(ISERROR(VLOOKUP($B117,IN_T1!$B$2:$Y$3000,2,FALSE))=TRUE,"",VLOOKUP($B117,IN_T1!$B$2:$Y$3000,2,FALSE))</f>
        <v>0</v>
      </c>
      <c r="D117" s="2122">
        <f>IF(ISERROR(VLOOKUP($B117,IN_T1!$B$2:$Y$3000,3,FALSE))=TRUE,"",VLOOKUP($B117,IN_T1!$B$2:$Y$3000,3,FALSE))</f>
        <v>0</v>
      </c>
      <c r="E117" s="475">
        <v>0</v>
      </c>
      <c r="F117" s="476">
        <v>0</v>
      </c>
      <c r="G117" s="475">
        <v>0</v>
      </c>
      <c r="H117" s="476">
        <v>0</v>
      </c>
      <c r="I117" s="475">
        <v>0</v>
      </c>
      <c r="J117" s="476">
        <v>0</v>
      </c>
      <c r="K117" s="143">
        <f t="shared" si="6"/>
        <v>0</v>
      </c>
      <c r="L117" s="144">
        <f t="shared" si="9"/>
        <v>0</v>
      </c>
      <c r="M117" s="937">
        <f t="shared" si="8"/>
        <v>0</v>
      </c>
      <c r="N117" s="1561" t="s">
        <v>450</v>
      </c>
      <c r="O117" s="1561" t="s">
        <v>522</v>
      </c>
    </row>
    <row r="118" spans="1:15" ht="12.75" customHeight="1" x14ac:dyDescent="0.3">
      <c r="A118" s="2111" t="s">
        <v>525</v>
      </c>
      <c r="B118" s="1897" t="s">
        <v>526</v>
      </c>
      <c r="C118" s="2121">
        <f>IF(ISERROR(VLOOKUP($B118,IN_T1!$B$2:$Y$3000,2,FALSE))=TRUE,"",VLOOKUP($B118,IN_T1!$B$2:$Y$3000,2,FALSE))</f>
        <v>0</v>
      </c>
      <c r="D118" s="2122">
        <f>IF(ISERROR(VLOOKUP($B118,IN_T1!$B$2:$Y$3000,3,FALSE))=TRUE,"",VLOOKUP($B118,IN_T1!$B$2:$Y$3000,3,FALSE))</f>
        <v>0</v>
      </c>
      <c r="E118" s="475">
        <v>0</v>
      </c>
      <c r="F118" s="476">
        <v>0</v>
      </c>
      <c r="G118" s="475">
        <v>0</v>
      </c>
      <c r="H118" s="476">
        <v>0</v>
      </c>
      <c r="I118" s="475">
        <v>0</v>
      </c>
      <c r="J118" s="476">
        <v>0</v>
      </c>
      <c r="K118" s="143">
        <f t="shared" si="6"/>
        <v>0</v>
      </c>
      <c r="L118" s="144">
        <f t="shared" si="9"/>
        <v>0</v>
      </c>
      <c r="M118" s="937">
        <f t="shared" si="8"/>
        <v>0</v>
      </c>
      <c r="N118" s="1561" t="s">
        <v>450</v>
      </c>
      <c r="O118" s="1561" t="s">
        <v>522</v>
      </c>
    </row>
    <row r="119" spans="1:15" ht="12.75" customHeight="1" x14ac:dyDescent="0.3">
      <c r="A119" s="2111" t="s">
        <v>527</v>
      </c>
      <c r="B119" s="1897" t="s">
        <v>528</v>
      </c>
      <c r="C119" s="2121">
        <f>IF(ISERROR(VLOOKUP($B119,IN_T1!$B$2:$Y$3000,2,FALSE))=TRUE,"",VLOOKUP($B119,IN_T1!$B$2:$Y$3000,2,FALSE))</f>
        <v>0</v>
      </c>
      <c r="D119" s="2122">
        <f>IF(ISERROR(VLOOKUP($B119,IN_T1!$B$2:$Y$3000,3,FALSE))=TRUE,"",VLOOKUP($B119,IN_T1!$B$2:$Y$3000,3,FALSE))</f>
        <v>0</v>
      </c>
      <c r="E119" s="475">
        <v>0</v>
      </c>
      <c r="F119" s="476">
        <v>0</v>
      </c>
      <c r="G119" s="475">
        <v>0</v>
      </c>
      <c r="H119" s="476">
        <v>0</v>
      </c>
      <c r="I119" s="475">
        <v>0</v>
      </c>
      <c r="J119" s="476">
        <v>0</v>
      </c>
      <c r="K119" s="143">
        <f t="shared" si="6"/>
        <v>0</v>
      </c>
      <c r="L119" s="144">
        <f t="shared" si="9"/>
        <v>0</v>
      </c>
      <c r="M119" s="937">
        <f t="shared" si="8"/>
        <v>0</v>
      </c>
      <c r="N119" s="1561" t="s">
        <v>450</v>
      </c>
      <c r="O119" s="1561" t="s">
        <v>522</v>
      </c>
    </row>
    <row r="120" spans="1:15" ht="12.75" customHeight="1" x14ac:dyDescent="0.3">
      <c r="A120" s="2111" t="s">
        <v>529</v>
      </c>
      <c r="B120" s="1897" t="s">
        <v>530</v>
      </c>
      <c r="C120" s="2121">
        <f>IF(ISERROR(VLOOKUP($B120,IN_T1!$B$2:$Y$3000,2,FALSE))=TRUE,"",VLOOKUP($B120,IN_T1!$B$2:$Y$3000,2,FALSE))</f>
        <v>1</v>
      </c>
      <c r="D120" s="2122">
        <f>IF(ISERROR(VLOOKUP($B120,IN_T1!$B$2:$Y$3000,3,FALSE))=TRUE,"",VLOOKUP($B120,IN_T1!$B$2:$Y$3000,3,FALSE))</f>
        <v>0</v>
      </c>
      <c r="E120" s="475">
        <v>1</v>
      </c>
      <c r="F120" s="476">
        <v>0</v>
      </c>
      <c r="G120" s="475">
        <v>0</v>
      </c>
      <c r="H120" s="476">
        <v>0</v>
      </c>
      <c r="I120" s="475">
        <v>0</v>
      </c>
      <c r="J120" s="476">
        <v>0</v>
      </c>
      <c r="K120" s="143">
        <f t="shared" si="6"/>
        <v>1</v>
      </c>
      <c r="L120" s="144">
        <f t="shared" si="9"/>
        <v>0</v>
      </c>
      <c r="M120" s="937">
        <f t="shared" si="8"/>
        <v>1</v>
      </c>
      <c r="N120" s="1561" t="s">
        <v>345</v>
      </c>
      <c r="O120" s="1561" t="s">
        <v>531</v>
      </c>
    </row>
    <row r="121" spans="1:15" ht="12.75" customHeight="1" x14ac:dyDescent="0.3">
      <c r="A121" s="2111" t="s">
        <v>532</v>
      </c>
      <c r="B121" s="1897" t="s">
        <v>533</v>
      </c>
      <c r="C121" s="2121">
        <f>IF(ISERROR(VLOOKUP($B121,IN_T1!$B$2:$Y$3000,2,FALSE))=TRUE,"",VLOOKUP($B121,IN_T1!$B$2:$Y$3000,2,FALSE))</f>
        <v>0</v>
      </c>
      <c r="D121" s="2122">
        <f>IF(ISERROR(VLOOKUP($B121,IN_T1!$B$2:$Y$3000,3,FALSE))=TRUE,"",VLOOKUP($B121,IN_T1!$B$2:$Y$3000,3,FALSE))</f>
        <v>0</v>
      </c>
      <c r="E121" s="475">
        <v>0</v>
      </c>
      <c r="F121" s="476">
        <v>0</v>
      </c>
      <c r="G121" s="475">
        <v>0</v>
      </c>
      <c r="H121" s="476">
        <v>0</v>
      </c>
      <c r="I121" s="475">
        <v>0</v>
      </c>
      <c r="J121" s="476">
        <v>0</v>
      </c>
      <c r="K121" s="143">
        <f t="shared" si="6"/>
        <v>0</v>
      </c>
      <c r="L121" s="144">
        <f t="shared" si="9"/>
        <v>0</v>
      </c>
      <c r="M121" s="937">
        <f t="shared" si="8"/>
        <v>0</v>
      </c>
      <c r="N121" s="1561" t="s">
        <v>345</v>
      </c>
      <c r="O121" s="1561" t="s">
        <v>531</v>
      </c>
    </row>
    <row r="122" spans="1:15" ht="12.75" customHeight="1" x14ac:dyDescent="0.3">
      <c r="A122" s="2111" t="s">
        <v>534</v>
      </c>
      <c r="B122" s="1897" t="s">
        <v>535</v>
      </c>
      <c r="C122" s="2121">
        <f>IF(ISERROR(VLOOKUP($B122,IN_T1!$B$2:$Y$3000,2,FALSE))=TRUE,"",VLOOKUP($B122,IN_T1!$B$2:$Y$3000,2,FALSE))</f>
        <v>2</v>
      </c>
      <c r="D122" s="2122">
        <f>IF(ISERROR(VLOOKUP($B122,IN_T1!$B$2:$Y$3000,3,FALSE))=TRUE,"",VLOOKUP($B122,IN_T1!$B$2:$Y$3000,3,FALSE))</f>
        <v>0</v>
      </c>
      <c r="E122" s="475">
        <v>2</v>
      </c>
      <c r="F122" s="476">
        <v>0</v>
      </c>
      <c r="G122" s="475">
        <v>0</v>
      </c>
      <c r="H122" s="476">
        <v>0</v>
      </c>
      <c r="I122" s="475">
        <v>0</v>
      </c>
      <c r="J122" s="476">
        <v>0</v>
      </c>
      <c r="K122" s="143">
        <f t="shared" si="6"/>
        <v>2</v>
      </c>
      <c r="L122" s="144">
        <f t="shared" si="9"/>
        <v>0</v>
      </c>
      <c r="M122" s="937">
        <f t="shared" si="8"/>
        <v>1</v>
      </c>
      <c r="N122" s="1561" t="s">
        <v>345</v>
      </c>
      <c r="O122" s="1561" t="s">
        <v>531</v>
      </c>
    </row>
    <row r="123" spans="1:15" ht="12.75" customHeight="1" x14ac:dyDescent="0.3">
      <c r="A123" s="2111" t="s">
        <v>536</v>
      </c>
      <c r="B123" s="1897" t="s">
        <v>537</v>
      </c>
      <c r="C123" s="2121">
        <f>IF(ISERROR(VLOOKUP($B123,IN_T1!$B$2:$Y$3000,2,FALSE))=TRUE,"",VLOOKUP($B123,IN_T1!$B$2:$Y$3000,2,FALSE))</f>
        <v>0</v>
      </c>
      <c r="D123" s="2122">
        <f>IF(ISERROR(VLOOKUP($B123,IN_T1!$B$2:$Y$3000,3,FALSE))=TRUE,"",VLOOKUP($B123,IN_T1!$B$2:$Y$3000,3,FALSE))</f>
        <v>0</v>
      </c>
      <c r="E123" s="475">
        <v>0</v>
      </c>
      <c r="F123" s="476">
        <v>0</v>
      </c>
      <c r="G123" s="475">
        <v>0</v>
      </c>
      <c r="H123" s="476">
        <v>0</v>
      </c>
      <c r="I123" s="475">
        <v>0</v>
      </c>
      <c r="J123" s="476">
        <v>0</v>
      </c>
      <c r="K123" s="143">
        <f t="shared" si="6"/>
        <v>0</v>
      </c>
      <c r="L123" s="144">
        <f t="shared" si="9"/>
        <v>0</v>
      </c>
      <c r="M123" s="937">
        <f t="shared" si="8"/>
        <v>0</v>
      </c>
      <c r="N123" s="1561" t="s">
        <v>345</v>
      </c>
      <c r="O123" s="1561" t="s">
        <v>531</v>
      </c>
    </row>
    <row r="124" spans="1:15" ht="12.75" customHeight="1" x14ac:dyDescent="0.3">
      <c r="A124" s="2111" t="s">
        <v>538</v>
      </c>
      <c r="B124" s="1897" t="s">
        <v>539</v>
      </c>
      <c r="C124" s="2121">
        <f>IF(ISERROR(VLOOKUP($B124,IN_T1!$B$2:$Y$3000,2,FALSE))=TRUE,"",VLOOKUP($B124,IN_T1!$B$2:$Y$3000,2,FALSE))</f>
        <v>0</v>
      </c>
      <c r="D124" s="2122">
        <f>IF(ISERROR(VLOOKUP($B124,IN_T1!$B$2:$Y$3000,3,FALSE))=TRUE,"",VLOOKUP($B124,IN_T1!$B$2:$Y$3000,3,FALSE))</f>
        <v>0</v>
      </c>
      <c r="E124" s="475">
        <v>0</v>
      </c>
      <c r="F124" s="476">
        <v>0</v>
      </c>
      <c r="G124" s="475">
        <v>0</v>
      </c>
      <c r="H124" s="476">
        <v>0</v>
      </c>
      <c r="I124" s="475">
        <v>0</v>
      </c>
      <c r="J124" s="476">
        <v>0</v>
      </c>
      <c r="K124" s="143">
        <f t="shared" si="6"/>
        <v>0</v>
      </c>
      <c r="L124" s="144">
        <f t="shared" si="9"/>
        <v>0</v>
      </c>
      <c r="M124" s="937">
        <f t="shared" si="8"/>
        <v>0</v>
      </c>
      <c r="N124" s="1561" t="s">
        <v>345</v>
      </c>
      <c r="O124" s="1561" t="s">
        <v>531</v>
      </c>
    </row>
    <row r="125" spans="1:15" ht="12.75" customHeight="1" x14ac:dyDescent="0.3">
      <c r="A125" s="2111" t="s">
        <v>540</v>
      </c>
      <c r="B125" s="1897" t="s">
        <v>541</v>
      </c>
      <c r="C125" s="2121">
        <f>IF(ISERROR(VLOOKUP($B125,IN_T1!$B$2:$Y$3000,2,FALSE))=TRUE,"",VLOOKUP($B125,IN_T1!$B$2:$Y$3000,2,FALSE))</f>
        <v>1</v>
      </c>
      <c r="D125" s="2122">
        <f>IF(ISERROR(VLOOKUP($B125,IN_T1!$B$2:$Y$3000,3,FALSE))=TRUE,"",VLOOKUP($B125,IN_T1!$B$2:$Y$3000,3,FALSE))</f>
        <v>0</v>
      </c>
      <c r="E125" s="475">
        <v>1</v>
      </c>
      <c r="F125" s="476">
        <v>0</v>
      </c>
      <c r="G125" s="475">
        <v>0</v>
      </c>
      <c r="H125" s="476">
        <v>0</v>
      </c>
      <c r="I125" s="475">
        <v>0</v>
      </c>
      <c r="J125" s="476">
        <v>0</v>
      </c>
      <c r="K125" s="143">
        <f t="shared" si="6"/>
        <v>1</v>
      </c>
      <c r="L125" s="144">
        <f t="shared" si="9"/>
        <v>0</v>
      </c>
      <c r="M125" s="937">
        <f t="shared" si="8"/>
        <v>1</v>
      </c>
      <c r="N125" s="1561" t="s">
        <v>345</v>
      </c>
      <c r="O125" s="1561" t="s">
        <v>531</v>
      </c>
    </row>
    <row r="126" spans="1:15" ht="12.75" customHeight="1" x14ac:dyDescent="0.3">
      <c r="A126" s="2111" t="s">
        <v>542</v>
      </c>
      <c r="B126" s="1897" t="s">
        <v>543</v>
      </c>
      <c r="C126" s="2121">
        <f>IF(ISERROR(VLOOKUP($B126,IN_T1!$B$2:$Y$3000,2,FALSE))=TRUE,"",VLOOKUP($B126,IN_T1!$B$2:$Y$3000,2,FALSE))</f>
        <v>0</v>
      </c>
      <c r="D126" s="2122">
        <f>IF(ISERROR(VLOOKUP($B126,IN_T1!$B$2:$Y$3000,3,FALSE))=TRUE,"",VLOOKUP($B126,IN_T1!$B$2:$Y$3000,3,FALSE))</f>
        <v>1</v>
      </c>
      <c r="E126" s="475">
        <v>0</v>
      </c>
      <c r="F126" s="476">
        <v>1</v>
      </c>
      <c r="G126" s="475">
        <v>0</v>
      </c>
      <c r="H126" s="476">
        <v>0</v>
      </c>
      <c r="I126" s="475">
        <v>0</v>
      </c>
      <c r="J126" s="476">
        <v>0</v>
      </c>
      <c r="K126" s="143">
        <f t="shared" si="6"/>
        <v>0</v>
      </c>
      <c r="L126" s="144">
        <f t="shared" si="9"/>
        <v>1</v>
      </c>
      <c r="M126" s="937">
        <f t="shared" si="8"/>
        <v>1</v>
      </c>
      <c r="N126" s="1561" t="s">
        <v>345</v>
      </c>
      <c r="O126" s="1561" t="s">
        <v>531</v>
      </c>
    </row>
    <row r="127" spans="1:15" ht="12.75" customHeight="1" x14ac:dyDescent="0.3">
      <c r="A127" s="2111" t="s">
        <v>544</v>
      </c>
      <c r="B127" s="1897" t="s">
        <v>545</v>
      </c>
      <c r="C127" s="2121">
        <f>IF(ISERROR(VLOOKUP($B127,IN_T1!$B$2:$Y$3000,2,FALSE))=TRUE,"",VLOOKUP($B127,IN_T1!$B$2:$Y$3000,2,FALSE))</f>
        <v>0</v>
      </c>
      <c r="D127" s="2122">
        <f>IF(ISERROR(VLOOKUP($B127,IN_T1!$B$2:$Y$3000,3,FALSE))=TRUE,"",VLOOKUP($B127,IN_T1!$B$2:$Y$3000,3,FALSE))</f>
        <v>0</v>
      </c>
      <c r="E127" s="475">
        <v>0</v>
      </c>
      <c r="F127" s="476">
        <v>0</v>
      </c>
      <c r="G127" s="475">
        <v>0</v>
      </c>
      <c r="H127" s="476">
        <v>0</v>
      </c>
      <c r="I127" s="475">
        <v>0</v>
      </c>
      <c r="J127" s="476">
        <v>0</v>
      </c>
      <c r="K127" s="143">
        <f t="shared" si="6"/>
        <v>0</v>
      </c>
      <c r="L127" s="144">
        <f t="shared" si="9"/>
        <v>0</v>
      </c>
      <c r="M127" s="937">
        <f t="shared" si="8"/>
        <v>0</v>
      </c>
      <c r="N127" s="1561" t="s">
        <v>345</v>
      </c>
      <c r="O127" s="1561" t="s">
        <v>531</v>
      </c>
    </row>
    <row r="128" spans="1:15" ht="12.75" customHeight="1" x14ac:dyDescent="0.3">
      <c r="A128" s="2111" t="s">
        <v>546</v>
      </c>
      <c r="B128" s="1897" t="s">
        <v>547</v>
      </c>
      <c r="C128" s="2121">
        <f>IF(ISERROR(VLOOKUP($B128,IN_T1!$B$2:$Y$3000,2,FALSE))=TRUE,"",VLOOKUP($B128,IN_T1!$B$2:$Y$3000,2,FALSE))</f>
        <v>0</v>
      </c>
      <c r="D128" s="2122">
        <f>IF(ISERROR(VLOOKUP($B128,IN_T1!$B$2:$Y$3000,3,FALSE))=TRUE,"",VLOOKUP($B128,IN_T1!$B$2:$Y$3000,3,FALSE))</f>
        <v>0</v>
      </c>
      <c r="E128" s="475">
        <v>0</v>
      </c>
      <c r="F128" s="476">
        <v>0</v>
      </c>
      <c r="G128" s="475">
        <v>0</v>
      </c>
      <c r="H128" s="476">
        <v>0</v>
      </c>
      <c r="I128" s="475">
        <v>0</v>
      </c>
      <c r="J128" s="476">
        <v>0</v>
      </c>
      <c r="K128" s="143">
        <f t="shared" si="6"/>
        <v>0</v>
      </c>
      <c r="L128" s="144">
        <f t="shared" si="9"/>
        <v>0</v>
      </c>
      <c r="M128" s="937">
        <f t="shared" si="8"/>
        <v>0</v>
      </c>
      <c r="N128" s="1561" t="s">
        <v>345</v>
      </c>
      <c r="O128" s="1561" t="s">
        <v>531</v>
      </c>
    </row>
    <row r="129" spans="1:15" ht="12.75" customHeight="1" x14ac:dyDescent="0.3">
      <c r="A129" s="2111" t="s">
        <v>548</v>
      </c>
      <c r="B129" s="1897" t="s">
        <v>549</v>
      </c>
      <c r="C129" s="2121">
        <f>IF(ISERROR(VLOOKUP($B129,IN_T1!$B$2:$Y$3000,2,FALSE))=TRUE,"",VLOOKUP($B129,IN_T1!$B$2:$Y$3000,2,FALSE))</f>
        <v>0</v>
      </c>
      <c r="D129" s="2122">
        <f>IF(ISERROR(VLOOKUP($B129,IN_T1!$B$2:$Y$3000,3,FALSE))=TRUE,"",VLOOKUP($B129,IN_T1!$B$2:$Y$3000,3,FALSE))</f>
        <v>0</v>
      </c>
      <c r="E129" s="475">
        <v>0</v>
      </c>
      <c r="F129" s="476">
        <v>0</v>
      </c>
      <c r="G129" s="475">
        <v>0</v>
      </c>
      <c r="H129" s="476">
        <v>0</v>
      </c>
      <c r="I129" s="475">
        <v>0</v>
      </c>
      <c r="J129" s="476">
        <v>0</v>
      </c>
      <c r="K129" s="143">
        <f t="shared" si="6"/>
        <v>0</v>
      </c>
      <c r="L129" s="144">
        <f t="shared" si="9"/>
        <v>0</v>
      </c>
      <c r="M129" s="937">
        <f t="shared" si="8"/>
        <v>0</v>
      </c>
      <c r="N129" s="1561" t="s">
        <v>345</v>
      </c>
      <c r="O129" s="1561" t="s">
        <v>531</v>
      </c>
    </row>
    <row r="130" spans="1:15" ht="12.75" customHeight="1" x14ac:dyDescent="0.3">
      <c r="A130" s="2111" t="s">
        <v>550</v>
      </c>
      <c r="B130" s="1897" t="s">
        <v>551</v>
      </c>
      <c r="C130" s="2121">
        <f>IF(ISERROR(VLOOKUP($B130,IN_T1!$B$2:$Y$3000,2,FALSE))=TRUE,"",VLOOKUP($B130,IN_T1!$B$2:$Y$3000,2,FALSE))</f>
        <v>0</v>
      </c>
      <c r="D130" s="2122">
        <f>IF(ISERROR(VLOOKUP($B130,IN_T1!$B$2:$Y$3000,3,FALSE))=TRUE,"",VLOOKUP($B130,IN_T1!$B$2:$Y$3000,3,FALSE))</f>
        <v>0</v>
      </c>
      <c r="E130" s="475">
        <v>0</v>
      </c>
      <c r="F130" s="476">
        <v>0</v>
      </c>
      <c r="G130" s="475">
        <v>0</v>
      </c>
      <c r="H130" s="476">
        <v>0</v>
      </c>
      <c r="I130" s="475">
        <v>0</v>
      </c>
      <c r="J130" s="476">
        <v>0</v>
      </c>
      <c r="K130" s="143">
        <f t="shared" si="6"/>
        <v>0</v>
      </c>
      <c r="L130" s="144">
        <f t="shared" si="9"/>
        <v>0</v>
      </c>
      <c r="M130" s="937">
        <f t="shared" si="8"/>
        <v>0</v>
      </c>
      <c r="N130" s="1561" t="s">
        <v>345</v>
      </c>
      <c r="O130" s="1561" t="s">
        <v>531</v>
      </c>
    </row>
    <row r="131" spans="1:15" ht="12.75" customHeight="1" x14ac:dyDescent="0.3">
      <c r="A131" s="2111" t="s">
        <v>552</v>
      </c>
      <c r="B131" s="1897" t="s">
        <v>553</v>
      </c>
      <c r="C131" s="2121">
        <f>IF(ISERROR(VLOOKUP($B131,IN_T1!$B$2:$Y$3000,2,FALSE))=TRUE,"",VLOOKUP($B131,IN_T1!$B$2:$Y$3000,2,FALSE))</f>
        <v>0</v>
      </c>
      <c r="D131" s="2122">
        <f>IF(ISERROR(VLOOKUP($B131,IN_T1!$B$2:$Y$3000,3,FALSE))=TRUE,"",VLOOKUP($B131,IN_T1!$B$2:$Y$3000,3,FALSE))</f>
        <v>0</v>
      </c>
      <c r="E131" s="475">
        <v>0</v>
      </c>
      <c r="F131" s="476">
        <v>0</v>
      </c>
      <c r="G131" s="475">
        <v>0</v>
      </c>
      <c r="H131" s="476">
        <v>0</v>
      </c>
      <c r="I131" s="475">
        <v>0</v>
      </c>
      <c r="J131" s="476">
        <v>0</v>
      </c>
      <c r="K131" s="143">
        <f t="shared" si="6"/>
        <v>0</v>
      </c>
      <c r="L131" s="144">
        <f t="shared" si="9"/>
        <v>0</v>
      </c>
      <c r="M131" s="937">
        <f t="shared" si="8"/>
        <v>0</v>
      </c>
      <c r="N131" s="1561" t="s">
        <v>345</v>
      </c>
      <c r="O131" s="1561" t="s">
        <v>531</v>
      </c>
    </row>
    <row r="132" spans="1:15" ht="12.75" customHeight="1" x14ac:dyDescent="0.3">
      <c r="A132" s="2111" t="s">
        <v>554</v>
      </c>
      <c r="B132" s="1897" t="s">
        <v>555</v>
      </c>
      <c r="C132" s="2121">
        <f>IF(ISERROR(VLOOKUP($B132,IN_T1!$B$2:$Y$3000,2,FALSE))=TRUE,"",VLOOKUP($B132,IN_T1!$B$2:$Y$3000,2,FALSE))</f>
        <v>0</v>
      </c>
      <c r="D132" s="2122">
        <f>IF(ISERROR(VLOOKUP($B132,IN_T1!$B$2:$Y$3000,3,FALSE))=TRUE,"",VLOOKUP($B132,IN_T1!$B$2:$Y$3000,3,FALSE))</f>
        <v>0</v>
      </c>
      <c r="E132" s="475">
        <v>0</v>
      </c>
      <c r="F132" s="476">
        <v>0</v>
      </c>
      <c r="G132" s="475">
        <v>0</v>
      </c>
      <c r="H132" s="476">
        <v>0</v>
      </c>
      <c r="I132" s="475">
        <v>0</v>
      </c>
      <c r="J132" s="476">
        <v>0</v>
      </c>
      <c r="K132" s="143">
        <f t="shared" si="6"/>
        <v>0</v>
      </c>
      <c r="L132" s="144">
        <f t="shared" si="9"/>
        <v>0</v>
      </c>
      <c r="M132" s="937">
        <f t="shared" si="8"/>
        <v>0</v>
      </c>
      <c r="N132" s="1561" t="s">
        <v>450</v>
      </c>
      <c r="O132" s="1561" t="s">
        <v>556</v>
      </c>
    </row>
    <row r="133" spans="1:15" ht="12.75" customHeight="1" x14ac:dyDescent="0.3">
      <c r="A133" s="2111" t="s">
        <v>557</v>
      </c>
      <c r="B133" s="1897" t="s">
        <v>558</v>
      </c>
      <c r="C133" s="2121">
        <f>IF(ISERROR(VLOOKUP($B133,IN_T1!$B$2:$Y$3000,2,FALSE))=TRUE,"",VLOOKUP($B133,IN_T1!$B$2:$Y$3000,2,FALSE))</f>
        <v>0</v>
      </c>
      <c r="D133" s="2122">
        <f>IF(ISERROR(VLOOKUP($B133,IN_T1!$B$2:$Y$3000,3,FALSE))=TRUE,"",VLOOKUP($B133,IN_T1!$B$2:$Y$3000,3,FALSE))</f>
        <v>2</v>
      </c>
      <c r="E133" s="475">
        <v>0</v>
      </c>
      <c r="F133" s="476">
        <v>2</v>
      </c>
      <c r="G133" s="475">
        <v>0</v>
      </c>
      <c r="H133" s="476">
        <v>0</v>
      </c>
      <c r="I133" s="475">
        <v>0</v>
      </c>
      <c r="J133" s="476">
        <v>0</v>
      </c>
      <c r="K133" s="143">
        <f t="shared" si="6"/>
        <v>0</v>
      </c>
      <c r="L133" s="144">
        <f t="shared" si="9"/>
        <v>2</v>
      </c>
      <c r="M133" s="937">
        <f t="shared" si="8"/>
        <v>1</v>
      </c>
      <c r="N133" s="1561" t="s">
        <v>450</v>
      </c>
      <c r="O133" s="1561" t="s">
        <v>556</v>
      </c>
    </row>
    <row r="134" spans="1:15" ht="12.75" customHeight="1" x14ac:dyDescent="0.3">
      <c r="A134" s="2111" t="s">
        <v>559</v>
      </c>
      <c r="B134" s="1897" t="s">
        <v>560</v>
      </c>
      <c r="C134" s="2121">
        <f>IF(ISERROR(VLOOKUP($B134,IN_T1!$B$2:$Y$3000,2,FALSE))=TRUE,"",VLOOKUP($B134,IN_T1!$B$2:$Y$3000,2,FALSE))</f>
        <v>0</v>
      </c>
      <c r="D134" s="2122">
        <f>IF(ISERROR(VLOOKUP($B134,IN_T1!$B$2:$Y$3000,3,FALSE))=TRUE,"",VLOOKUP($B134,IN_T1!$B$2:$Y$3000,3,FALSE))</f>
        <v>0</v>
      </c>
      <c r="E134" s="475">
        <v>0</v>
      </c>
      <c r="F134" s="476">
        <v>0</v>
      </c>
      <c r="G134" s="475">
        <v>0</v>
      </c>
      <c r="H134" s="476">
        <v>0</v>
      </c>
      <c r="I134" s="475">
        <v>0</v>
      </c>
      <c r="J134" s="476">
        <v>0</v>
      </c>
      <c r="K134" s="143">
        <f t="shared" si="6"/>
        <v>0</v>
      </c>
      <c r="L134" s="144">
        <f t="shared" si="9"/>
        <v>0</v>
      </c>
      <c r="M134" s="937">
        <f t="shared" si="8"/>
        <v>0</v>
      </c>
      <c r="N134" s="1561" t="s">
        <v>450</v>
      </c>
      <c r="O134" s="1561" t="s">
        <v>556</v>
      </c>
    </row>
    <row r="135" spans="1:15" ht="12.75" customHeight="1" x14ac:dyDescent="0.3">
      <c r="A135" s="2111" t="s">
        <v>561</v>
      </c>
      <c r="B135" s="1897" t="s">
        <v>562</v>
      </c>
      <c r="C135" s="2121">
        <f>IF(ISERROR(VLOOKUP($B135,IN_T1!$B$2:$Y$3000,2,FALSE))=TRUE,"",VLOOKUP($B135,IN_T1!$B$2:$Y$3000,2,FALSE))</f>
        <v>8</v>
      </c>
      <c r="D135" s="2122">
        <f>IF(ISERROR(VLOOKUP($B135,IN_T1!$B$2:$Y$3000,3,FALSE))=TRUE,"",VLOOKUP($B135,IN_T1!$B$2:$Y$3000,3,FALSE))</f>
        <v>1</v>
      </c>
      <c r="E135" s="475">
        <v>8</v>
      </c>
      <c r="F135" s="476">
        <v>1</v>
      </c>
      <c r="G135" s="475">
        <v>0</v>
      </c>
      <c r="H135" s="476">
        <v>0</v>
      </c>
      <c r="I135" s="475">
        <v>0</v>
      </c>
      <c r="J135" s="476">
        <v>0</v>
      </c>
      <c r="K135" s="143">
        <f t="shared" si="6"/>
        <v>8</v>
      </c>
      <c r="L135" s="144">
        <f t="shared" si="9"/>
        <v>1</v>
      </c>
      <c r="M135" s="937">
        <f t="shared" ref="M135:M163" si="10">IF((K135+L135)&gt;0,1,0)</f>
        <v>1</v>
      </c>
      <c r="N135" s="1561" t="s">
        <v>450</v>
      </c>
      <c r="O135" s="1561" t="s">
        <v>556</v>
      </c>
    </row>
    <row r="136" spans="1:15" ht="12.75" customHeight="1" x14ac:dyDescent="0.3">
      <c r="A136" s="2111" t="s">
        <v>563</v>
      </c>
      <c r="B136" s="1897" t="s">
        <v>564</v>
      </c>
      <c r="C136" s="2121">
        <f>IF(ISERROR(VLOOKUP($B136,IN_T1!$B$2:$Y$3000,2,FALSE))=TRUE,"",VLOOKUP($B136,IN_T1!$B$2:$Y$3000,2,FALSE))</f>
        <v>0</v>
      </c>
      <c r="D136" s="2122">
        <f>IF(ISERROR(VLOOKUP($B136,IN_T1!$B$2:$Y$3000,3,FALSE))=TRUE,"",VLOOKUP($B136,IN_T1!$B$2:$Y$3000,3,FALSE))</f>
        <v>0</v>
      </c>
      <c r="E136" s="475">
        <v>0</v>
      </c>
      <c r="F136" s="476">
        <v>0</v>
      </c>
      <c r="G136" s="475">
        <v>0</v>
      </c>
      <c r="H136" s="476">
        <v>0</v>
      </c>
      <c r="I136" s="475">
        <v>0</v>
      </c>
      <c r="J136" s="476">
        <v>0</v>
      </c>
      <c r="K136" s="143">
        <f t="shared" ref="K136:K163" si="11">E136+G136+I136</f>
        <v>0</v>
      </c>
      <c r="L136" s="144">
        <f t="shared" ref="L136:L163" si="12">F136+H136+J136</f>
        <v>0</v>
      </c>
      <c r="M136" s="937">
        <f t="shared" si="10"/>
        <v>0</v>
      </c>
      <c r="N136" s="1561" t="s">
        <v>450</v>
      </c>
      <c r="O136" s="1561" t="s">
        <v>556</v>
      </c>
    </row>
    <row r="137" spans="1:15" ht="12.75" customHeight="1" x14ac:dyDescent="0.3">
      <c r="A137" s="2111" t="s">
        <v>565</v>
      </c>
      <c r="B137" s="1897" t="s">
        <v>566</v>
      </c>
      <c r="C137" s="2121">
        <f>IF(ISERROR(VLOOKUP($B137,IN_T1!$B$2:$Y$3000,2,FALSE))=TRUE,"",VLOOKUP($B137,IN_T1!$B$2:$Y$3000,2,FALSE))</f>
        <v>13</v>
      </c>
      <c r="D137" s="2122">
        <f>IF(ISERROR(VLOOKUP($B137,IN_T1!$B$2:$Y$3000,3,FALSE))=TRUE,"",VLOOKUP($B137,IN_T1!$B$2:$Y$3000,3,FALSE))</f>
        <v>2</v>
      </c>
      <c r="E137" s="475">
        <v>13</v>
      </c>
      <c r="F137" s="476">
        <v>2</v>
      </c>
      <c r="G137" s="475">
        <v>0</v>
      </c>
      <c r="H137" s="476">
        <v>0</v>
      </c>
      <c r="I137" s="475">
        <v>0</v>
      </c>
      <c r="J137" s="476">
        <v>0</v>
      </c>
      <c r="K137" s="143">
        <f t="shared" si="11"/>
        <v>13</v>
      </c>
      <c r="L137" s="144">
        <f t="shared" si="12"/>
        <v>2</v>
      </c>
      <c r="M137" s="937">
        <f t="shared" si="10"/>
        <v>1</v>
      </c>
      <c r="N137" s="1561" t="s">
        <v>450</v>
      </c>
      <c r="O137" s="1561" t="s">
        <v>556</v>
      </c>
    </row>
    <row r="138" spans="1:15" ht="12.75" customHeight="1" x14ac:dyDescent="0.3">
      <c r="A138" s="2111" t="s">
        <v>567</v>
      </c>
      <c r="B138" s="1897" t="s">
        <v>568</v>
      </c>
      <c r="C138" s="2121">
        <f>IF(ISERROR(VLOOKUP($B138,IN_T1!$B$2:$Y$3000,2,FALSE))=TRUE,"",VLOOKUP($B138,IN_T1!$B$2:$Y$3000,2,FALSE))</f>
        <v>3</v>
      </c>
      <c r="D138" s="2122">
        <f>IF(ISERROR(VLOOKUP($B138,IN_T1!$B$2:$Y$3000,3,FALSE))=TRUE,"",VLOOKUP($B138,IN_T1!$B$2:$Y$3000,3,FALSE))</f>
        <v>2</v>
      </c>
      <c r="E138" s="475">
        <v>2</v>
      </c>
      <c r="F138" s="476">
        <v>2</v>
      </c>
      <c r="G138" s="475">
        <v>0</v>
      </c>
      <c r="H138" s="476">
        <v>0</v>
      </c>
      <c r="I138" s="475">
        <v>1</v>
      </c>
      <c r="J138" s="476">
        <v>0</v>
      </c>
      <c r="K138" s="143">
        <f t="shared" si="11"/>
        <v>3</v>
      </c>
      <c r="L138" s="144">
        <f t="shared" si="12"/>
        <v>2</v>
      </c>
      <c r="M138" s="937">
        <f t="shared" si="10"/>
        <v>1</v>
      </c>
      <c r="N138" s="1561" t="s">
        <v>450</v>
      </c>
      <c r="O138" s="1561" t="s">
        <v>556</v>
      </c>
    </row>
    <row r="139" spans="1:15" ht="12.75" customHeight="1" x14ac:dyDescent="0.3">
      <c r="A139" s="2111" t="s">
        <v>569</v>
      </c>
      <c r="B139" s="1897" t="s">
        <v>570</v>
      </c>
      <c r="C139" s="2121">
        <f>IF(ISERROR(VLOOKUP($B139,IN_T1!$B$2:$Y$3000,2,FALSE))=TRUE,"",VLOOKUP($B139,IN_T1!$B$2:$Y$3000,2,FALSE))</f>
        <v>6</v>
      </c>
      <c r="D139" s="2122">
        <f>IF(ISERROR(VLOOKUP($B139,IN_T1!$B$2:$Y$3000,3,FALSE))=TRUE,"",VLOOKUP($B139,IN_T1!$B$2:$Y$3000,3,FALSE))</f>
        <v>0</v>
      </c>
      <c r="E139" s="475">
        <v>5</v>
      </c>
      <c r="F139" s="476">
        <v>0</v>
      </c>
      <c r="G139" s="475">
        <v>0</v>
      </c>
      <c r="H139" s="476">
        <v>0</v>
      </c>
      <c r="I139" s="475">
        <v>0</v>
      </c>
      <c r="J139" s="476">
        <v>0</v>
      </c>
      <c r="K139" s="143">
        <f t="shared" si="11"/>
        <v>5</v>
      </c>
      <c r="L139" s="144">
        <f t="shared" si="12"/>
        <v>0</v>
      </c>
      <c r="M139" s="937">
        <f t="shared" si="10"/>
        <v>1</v>
      </c>
      <c r="N139" s="1561" t="s">
        <v>450</v>
      </c>
      <c r="O139" s="1561" t="s">
        <v>556</v>
      </c>
    </row>
    <row r="140" spans="1:15" ht="12.75" customHeight="1" x14ac:dyDescent="0.3">
      <c r="A140" s="2111" t="s">
        <v>571</v>
      </c>
      <c r="B140" s="1897" t="s">
        <v>572</v>
      </c>
      <c r="C140" s="2121">
        <f>IF(ISERROR(VLOOKUP($B140,IN_T1!$B$2:$Y$3000,2,FALSE))=TRUE,"",VLOOKUP($B140,IN_T1!$B$2:$Y$3000,2,FALSE))</f>
        <v>20</v>
      </c>
      <c r="D140" s="2122">
        <f>IF(ISERROR(VLOOKUP($B140,IN_T1!$B$2:$Y$3000,3,FALSE))=TRUE,"",VLOOKUP($B140,IN_T1!$B$2:$Y$3000,3,FALSE))</f>
        <v>10</v>
      </c>
      <c r="E140" s="475">
        <v>20</v>
      </c>
      <c r="F140" s="476">
        <v>5</v>
      </c>
      <c r="G140" s="475">
        <v>0</v>
      </c>
      <c r="H140" s="476">
        <v>1</v>
      </c>
      <c r="I140" s="475">
        <v>0</v>
      </c>
      <c r="J140" s="476">
        <v>0</v>
      </c>
      <c r="K140" s="143">
        <f t="shared" si="11"/>
        <v>20</v>
      </c>
      <c r="L140" s="144">
        <f t="shared" si="12"/>
        <v>6</v>
      </c>
      <c r="M140" s="937">
        <f t="shared" si="10"/>
        <v>1</v>
      </c>
      <c r="N140" s="1561" t="s">
        <v>450</v>
      </c>
      <c r="O140" s="1561" t="s">
        <v>556</v>
      </c>
    </row>
    <row r="141" spans="1:15" ht="12.75" customHeight="1" x14ac:dyDescent="0.3">
      <c r="A141" s="2112" t="s">
        <v>573</v>
      </c>
      <c r="B141" s="2113" t="s">
        <v>574</v>
      </c>
      <c r="C141" s="2121">
        <f>IF(ISERROR(VLOOKUP($B141,IN_T1!$B$2:$Y$3000,2,FALSE))=TRUE,"",VLOOKUP($B141,IN_T1!$B$2:$Y$3000,2,FALSE))</f>
        <v>33</v>
      </c>
      <c r="D141" s="2122">
        <f>IF(ISERROR(VLOOKUP($B141,IN_T1!$B$2:$Y$3000,3,FALSE))=TRUE,"",VLOOKUP($B141,IN_T1!$B$2:$Y$3000,3,FALSE))</f>
        <v>102</v>
      </c>
      <c r="E141" s="475">
        <v>39</v>
      </c>
      <c r="F141" s="476">
        <v>98</v>
      </c>
      <c r="G141" s="475">
        <v>0</v>
      </c>
      <c r="H141" s="476">
        <v>0</v>
      </c>
      <c r="I141" s="475">
        <v>0</v>
      </c>
      <c r="J141" s="476">
        <v>4</v>
      </c>
      <c r="K141" s="143">
        <f t="shared" si="11"/>
        <v>39</v>
      </c>
      <c r="L141" s="144">
        <f t="shared" si="12"/>
        <v>102</v>
      </c>
      <c r="M141" s="937">
        <f t="shared" si="10"/>
        <v>1</v>
      </c>
      <c r="N141" s="1561" t="s">
        <v>450</v>
      </c>
      <c r="O141" s="1561" t="s">
        <v>556</v>
      </c>
    </row>
    <row r="142" spans="1:15" ht="12.75" customHeight="1" x14ac:dyDescent="0.3">
      <c r="A142" s="2112" t="s">
        <v>575</v>
      </c>
      <c r="B142" s="2113" t="s">
        <v>576</v>
      </c>
      <c r="C142" s="2121">
        <f>IF(ISERROR(VLOOKUP($B142,IN_T1!$B$2:$Y$3000,2,FALSE))=TRUE,"",VLOOKUP($B142,IN_T1!$B$2:$Y$3000,2,FALSE))</f>
        <v>24</v>
      </c>
      <c r="D142" s="2122">
        <f>IF(ISERROR(VLOOKUP($B142,IN_T1!$B$2:$Y$3000,3,FALSE))=TRUE,"",VLOOKUP($B142,IN_T1!$B$2:$Y$3000,3,FALSE))</f>
        <v>49</v>
      </c>
      <c r="E142" s="475">
        <v>25</v>
      </c>
      <c r="F142" s="476">
        <v>44</v>
      </c>
      <c r="G142" s="475">
        <v>0</v>
      </c>
      <c r="H142" s="476">
        <v>0</v>
      </c>
      <c r="I142" s="475">
        <v>1</v>
      </c>
      <c r="J142" s="476">
        <v>3</v>
      </c>
      <c r="K142" s="143">
        <f t="shared" si="11"/>
        <v>26</v>
      </c>
      <c r="L142" s="144">
        <f t="shared" si="12"/>
        <v>47</v>
      </c>
      <c r="M142" s="937">
        <f t="shared" si="10"/>
        <v>1</v>
      </c>
      <c r="N142" s="1561" t="s">
        <v>450</v>
      </c>
      <c r="O142" s="1561" t="s">
        <v>556</v>
      </c>
    </row>
    <row r="143" spans="1:15" ht="12.75" customHeight="1" x14ac:dyDescent="0.3">
      <c r="A143" s="2112" t="s">
        <v>577</v>
      </c>
      <c r="B143" s="2113" t="s">
        <v>578</v>
      </c>
      <c r="C143" s="2121">
        <f>IF(ISERROR(VLOOKUP($B143,IN_T1!$B$2:$Y$3000,2,FALSE))=TRUE,"",VLOOKUP($B143,IN_T1!$B$2:$Y$3000,2,FALSE))</f>
        <v>3</v>
      </c>
      <c r="D143" s="2122">
        <f>IF(ISERROR(VLOOKUP($B143,IN_T1!$B$2:$Y$3000,3,FALSE))=TRUE,"",VLOOKUP($B143,IN_T1!$B$2:$Y$3000,3,FALSE))</f>
        <v>11</v>
      </c>
      <c r="E143" s="475">
        <v>1</v>
      </c>
      <c r="F143" s="476">
        <v>9</v>
      </c>
      <c r="G143" s="475">
        <v>0</v>
      </c>
      <c r="H143" s="476">
        <v>0</v>
      </c>
      <c r="I143" s="475">
        <v>0</v>
      </c>
      <c r="J143" s="476">
        <v>0</v>
      </c>
      <c r="K143" s="143">
        <f t="shared" si="11"/>
        <v>1</v>
      </c>
      <c r="L143" s="144">
        <f t="shared" si="12"/>
        <v>9</v>
      </c>
      <c r="M143" s="937">
        <f t="shared" si="10"/>
        <v>1</v>
      </c>
      <c r="N143" s="1561" t="s">
        <v>450</v>
      </c>
      <c r="O143" s="1561" t="s">
        <v>556</v>
      </c>
    </row>
    <row r="144" spans="1:15" ht="12.75" customHeight="1" x14ac:dyDescent="0.3">
      <c r="A144" s="2112" t="s">
        <v>579</v>
      </c>
      <c r="B144" s="2113" t="s">
        <v>580</v>
      </c>
      <c r="C144" s="2121">
        <f>IF(ISERROR(VLOOKUP($B144,IN_T1!$B$2:$Y$3000,2,FALSE))=TRUE,"",VLOOKUP($B144,IN_T1!$B$2:$Y$3000,2,FALSE))</f>
        <v>0</v>
      </c>
      <c r="D144" s="2122">
        <f>IF(ISERROR(VLOOKUP($B144,IN_T1!$B$2:$Y$3000,3,FALSE))=TRUE,"",VLOOKUP($B144,IN_T1!$B$2:$Y$3000,3,FALSE))</f>
        <v>0</v>
      </c>
      <c r="E144" s="475">
        <v>0</v>
      </c>
      <c r="F144" s="476">
        <v>0</v>
      </c>
      <c r="G144" s="475">
        <v>0</v>
      </c>
      <c r="H144" s="476">
        <v>0</v>
      </c>
      <c r="I144" s="475">
        <v>0</v>
      </c>
      <c r="J144" s="476">
        <v>0</v>
      </c>
      <c r="K144" s="143">
        <f t="shared" si="11"/>
        <v>0</v>
      </c>
      <c r="L144" s="144">
        <f t="shared" si="12"/>
        <v>0</v>
      </c>
      <c r="M144" s="937">
        <f t="shared" si="10"/>
        <v>0</v>
      </c>
      <c r="N144" s="1561" t="s">
        <v>450</v>
      </c>
      <c r="O144" s="1561" t="s">
        <v>556</v>
      </c>
    </row>
    <row r="145" spans="1:15" ht="12.75" customHeight="1" x14ac:dyDescent="0.3">
      <c r="A145" s="2112" t="s">
        <v>581</v>
      </c>
      <c r="B145" s="2113" t="s">
        <v>582</v>
      </c>
      <c r="C145" s="2121">
        <f>IF(ISERROR(VLOOKUP($B145,IN_T1!$B$2:$Y$3000,2,FALSE))=TRUE,"",VLOOKUP($B145,IN_T1!$B$2:$Y$3000,2,FALSE))</f>
        <v>0</v>
      </c>
      <c r="D145" s="2122">
        <f>IF(ISERROR(VLOOKUP($B145,IN_T1!$B$2:$Y$3000,3,FALSE))=TRUE,"",VLOOKUP($B145,IN_T1!$B$2:$Y$3000,3,FALSE))</f>
        <v>0</v>
      </c>
      <c r="E145" s="475">
        <v>0</v>
      </c>
      <c r="F145" s="476">
        <v>0</v>
      </c>
      <c r="G145" s="475">
        <v>0</v>
      </c>
      <c r="H145" s="476">
        <v>0</v>
      </c>
      <c r="I145" s="475">
        <v>0</v>
      </c>
      <c r="J145" s="476">
        <v>0</v>
      </c>
      <c r="K145" s="143">
        <f t="shared" si="11"/>
        <v>0</v>
      </c>
      <c r="L145" s="144">
        <f t="shared" si="12"/>
        <v>0</v>
      </c>
      <c r="M145" s="937">
        <f t="shared" si="10"/>
        <v>0</v>
      </c>
      <c r="N145" s="1561" t="s">
        <v>450</v>
      </c>
      <c r="O145" s="1561" t="s">
        <v>556</v>
      </c>
    </row>
    <row r="146" spans="1:15" ht="12.75" customHeight="1" x14ac:dyDescent="0.3">
      <c r="A146" s="2112" t="s">
        <v>583</v>
      </c>
      <c r="B146" s="2113" t="s">
        <v>584</v>
      </c>
      <c r="C146" s="2121">
        <f>IF(ISERROR(VLOOKUP($B146,IN_T1!$B$2:$Y$3000,2,FALSE))=TRUE,"",VLOOKUP($B146,IN_T1!$B$2:$Y$3000,2,FALSE))</f>
        <v>1</v>
      </c>
      <c r="D146" s="2122">
        <f>IF(ISERROR(VLOOKUP($B146,IN_T1!$B$2:$Y$3000,3,FALSE))=TRUE,"",VLOOKUP($B146,IN_T1!$B$2:$Y$3000,3,FALSE))</f>
        <v>2</v>
      </c>
      <c r="E146" s="475">
        <v>1</v>
      </c>
      <c r="F146" s="476">
        <v>3</v>
      </c>
      <c r="G146" s="475">
        <v>0</v>
      </c>
      <c r="H146" s="476">
        <v>0</v>
      </c>
      <c r="I146" s="475">
        <v>0</v>
      </c>
      <c r="J146" s="476">
        <v>0</v>
      </c>
      <c r="K146" s="143">
        <f t="shared" si="11"/>
        <v>1</v>
      </c>
      <c r="L146" s="144">
        <f t="shared" si="12"/>
        <v>3</v>
      </c>
      <c r="M146" s="937">
        <f t="shared" si="10"/>
        <v>1</v>
      </c>
      <c r="N146" s="1561" t="s">
        <v>345</v>
      </c>
      <c r="O146" s="1561" t="s">
        <v>585</v>
      </c>
    </row>
    <row r="147" spans="1:15" ht="12.75" customHeight="1" x14ac:dyDescent="0.3">
      <c r="A147" s="2112" t="s">
        <v>586</v>
      </c>
      <c r="B147" s="2113" t="s">
        <v>587</v>
      </c>
      <c r="C147" s="2121">
        <f>IF(ISERROR(VLOOKUP($B147,IN_T1!$B$2:$Y$3000,2,FALSE))=TRUE,"",VLOOKUP($B147,IN_T1!$B$2:$Y$3000,2,FALSE))</f>
        <v>0</v>
      </c>
      <c r="D147" s="2122">
        <f>IF(ISERROR(VLOOKUP($B147,IN_T1!$B$2:$Y$3000,3,FALSE))=TRUE,"",VLOOKUP($B147,IN_T1!$B$2:$Y$3000,3,FALSE))</f>
        <v>0</v>
      </c>
      <c r="E147" s="475">
        <v>0</v>
      </c>
      <c r="F147" s="476">
        <v>0</v>
      </c>
      <c r="G147" s="475">
        <v>0</v>
      </c>
      <c r="H147" s="476">
        <v>0</v>
      </c>
      <c r="I147" s="475">
        <v>0</v>
      </c>
      <c r="J147" s="476">
        <v>0</v>
      </c>
      <c r="K147" s="143">
        <f t="shared" si="11"/>
        <v>0</v>
      </c>
      <c r="L147" s="144">
        <f t="shared" si="12"/>
        <v>0</v>
      </c>
      <c r="M147" s="937">
        <f t="shared" si="10"/>
        <v>0</v>
      </c>
      <c r="N147" s="1561" t="s">
        <v>345</v>
      </c>
      <c r="O147" s="1561" t="s">
        <v>585</v>
      </c>
    </row>
    <row r="148" spans="1:15" ht="12.75" customHeight="1" x14ac:dyDescent="0.3">
      <c r="A148" s="2112" t="s">
        <v>588</v>
      </c>
      <c r="B148" s="2113" t="s">
        <v>589</v>
      </c>
      <c r="C148" s="2121">
        <f>IF(ISERROR(VLOOKUP($B148,IN_T1!$B$2:$Y$3000,2,FALSE))=TRUE,"",VLOOKUP($B148,IN_T1!$B$2:$Y$3000,2,FALSE))</f>
        <v>0</v>
      </c>
      <c r="D148" s="2122">
        <f>IF(ISERROR(VLOOKUP($B148,IN_T1!$B$2:$Y$3000,3,FALSE))=TRUE,"",VLOOKUP($B148,IN_T1!$B$2:$Y$3000,3,FALSE))</f>
        <v>0</v>
      </c>
      <c r="E148" s="475">
        <v>0</v>
      </c>
      <c r="F148" s="476">
        <v>0</v>
      </c>
      <c r="G148" s="475">
        <v>0</v>
      </c>
      <c r="H148" s="476">
        <v>0</v>
      </c>
      <c r="I148" s="475">
        <v>0</v>
      </c>
      <c r="J148" s="476">
        <v>0</v>
      </c>
      <c r="K148" s="143">
        <f t="shared" si="11"/>
        <v>0</v>
      </c>
      <c r="L148" s="144">
        <f t="shared" si="12"/>
        <v>0</v>
      </c>
      <c r="M148" s="937">
        <f t="shared" si="10"/>
        <v>0</v>
      </c>
      <c r="N148" s="1561" t="s">
        <v>345</v>
      </c>
      <c r="O148" s="1561" t="s">
        <v>585</v>
      </c>
    </row>
    <row r="149" spans="1:15" ht="12.75" customHeight="1" x14ac:dyDescent="0.3">
      <c r="A149" s="2112" t="s">
        <v>590</v>
      </c>
      <c r="B149" s="2113" t="s">
        <v>591</v>
      </c>
      <c r="C149" s="2121">
        <f>IF(ISERROR(VLOOKUP($B149,IN_T1!$B$2:$Y$3000,2,FALSE))=TRUE,"",VLOOKUP($B149,IN_T1!$B$2:$Y$3000,2,FALSE))</f>
        <v>0</v>
      </c>
      <c r="D149" s="2122">
        <f>IF(ISERROR(VLOOKUP($B149,IN_T1!$B$2:$Y$3000,3,FALSE))=TRUE,"",VLOOKUP($B149,IN_T1!$B$2:$Y$3000,3,FALSE))</f>
        <v>0</v>
      </c>
      <c r="E149" s="475">
        <v>0</v>
      </c>
      <c r="F149" s="476">
        <v>0</v>
      </c>
      <c r="G149" s="475">
        <v>0</v>
      </c>
      <c r="H149" s="476">
        <v>0</v>
      </c>
      <c r="I149" s="475">
        <v>0</v>
      </c>
      <c r="J149" s="476">
        <v>0</v>
      </c>
      <c r="K149" s="143">
        <f t="shared" si="11"/>
        <v>0</v>
      </c>
      <c r="L149" s="144">
        <f t="shared" si="12"/>
        <v>0</v>
      </c>
      <c r="M149" s="937">
        <f t="shared" si="10"/>
        <v>0</v>
      </c>
      <c r="N149" s="1561" t="s">
        <v>345</v>
      </c>
      <c r="O149" s="1561" t="s">
        <v>585</v>
      </c>
    </row>
    <row r="150" spans="1:15" ht="12.75" customHeight="1" x14ac:dyDescent="0.3">
      <c r="A150" s="2112" t="s">
        <v>592</v>
      </c>
      <c r="B150" s="2113" t="s">
        <v>593</v>
      </c>
      <c r="C150" s="2121">
        <f>IF(ISERROR(VLOOKUP($B150,IN_T1!$B$2:$Y$3000,2,FALSE))=TRUE,"",VLOOKUP($B150,IN_T1!$B$2:$Y$3000,2,FALSE))</f>
        <v>4</v>
      </c>
      <c r="D150" s="2122">
        <f>IF(ISERROR(VLOOKUP($B150,IN_T1!$B$2:$Y$3000,3,FALSE))=TRUE,"",VLOOKUP($B150,IN_T1!$B$2:$Y$3000,3,FALSE))</f>
        <v>12</v>
      </c>
      <c r="E150" s="475">
        <v>3</v>
      </c>
      <c r="F150" s="476">
        <v>9</v>
      </c>
      <c r="G150" s="475">
        <v>0</v>
      </c>
      <c r="H150" s="476">
        <v>0</v>
      </c>
      <c r="I150" s="475">
        <v>0</v>
      </c>
      <c r="J150" s="476">
        <v>1</v>
      </c>
      <c r="K150" s="143">
        <f t="shared" si="11"/>
        <v>3</v>
      </c>
      <c r="L150" s="144">
        <f t="shared" si="12"/>
        <v>10</v>
      </c>
      <c r="M150" s="937">
        <f t="shared" si="10"/>
        <v>1</v>
      </c>
      <c r="N150" s="1561" t="s">
        <v>450</v>
      </c>
      <c r="O150" s="1561" t="s">
        <v>594</v>
      </c>
    </row>
    <row r="151" spans="1:15" ht="12.75" customHeight="1" x14ac:dyDescent="0.3">
      <c r="A151" s="2112" t="s">
        <v>595</v>
      </c>
      <c r="B151" s="2113" t="s">
        <v>596</v>
      </c>
      <c r="C151" s="2121">
        <f>IF(ISERROR(VLOOKUP($B151,IN_T1!$B$2:$Y$3000,2,FALSE))=TRUE,"",VLOOKUP($B151,IN_T1!$B$2:$Y$3000,2,FALSE))</f>
        <v>4</v>
      </c>
      <c r="D151" s="2122">
        <f>IF(ISERROR(VLOOKUP($B151,IN_T1!$B$2:$Y$3000,3,FALSE))=TRUE,"",VLOOKUP($B151,IN_T1!$B$2:$Y$3000,3,FALSE))</f>
        <v>31</v>
      </c>
      <c r="E151" s="475">
        <v>8</v>
      </c>
      <c r="F151" s="476">
        <v>30</v>
      </c>
      <c r="G151" s="475">
        <v>0</v>
      </c>
      <c r="H151" s="476">
        <v>1</v>
      </c>
      <c r="I151" s="475">
        <v>0</v>
      </c>
      <c r="J151" s="476">
        <v>2</v>
      </c>
      <c r="K151" s="143">
        <f t="shared" si="11"/>
        <v>8</v>
      </c>
      <c r="L151" s="144">
        <f t="shared" si="12"/>
        <v>33</v>
      </c>
      <c r="M151" s="937">
        <f t="shared" si="10"/>
        <v>1</v>
      </c>
      <c r="N151" s="1561" t="s">
        <v>450</v>
      </c>
      <c r="O151" s="1561" t="s">
        <v>594</v>
      </c>
    </row>
    <row r="152" spans="1:15" ht="12.75" customHeight="1" x14ac:dyDescent="0.3">
      <c r="A152" s="2112" t="s">
        <v>597</v>
      </c>
      <c r="B152" s="2113" t="s">
        <v>598</v>
      </c>
      <c r="C152" s="2121">
        <f>IF(ISERROR(VLOOKUP($B152,IN_T1!$B$2:$Y$3000,2,FALSE))=TRUE,"",VLOOKUP($B152,IN_T1!$B$2:$Y$3000,2,FALSE))</f>
        <v>17</v>
      </c>
      <c r="D152" s="2122">
        <f>IF(ISERROR(VLOOKUP($B152,IN_T1!$B$2:$Y$3000,3,FALSE))=TRUE,"",VLOOKUP($B152,IN_T1!$B$2:$Y$3000,3,FALSE))</f>
        <v>92</v>
      </c>
      <c r="E152" s="475">
        <v>16</v>
      </c>
      <c r="F152" s="476">
        <v>64</v>
      </c>
      <c r="G152" s="475">
        <v>0</v>
      </c>
      <c r="H152" s="476">
        <v>4</v>
      </c>
      <c r="I152" s="475">
        <v>1</v>
      </c>
      <c r="J152" s="476">
        <v>16</v>
      </c>
      <c r="K152" s="143">
        <f t="shared" si="11"/>
        <v>17</v>
      </c>
      <c r="L152" s="144">
        <f t="shared" si="12"/>
        <v>84</v>
      </c>
      <c r="M152" s="937">
        <f t="shared" si="10"/>
        <v>1</v>
      </c>
      <c r="N152" s="1561" t="s">
        <v>450</v>
      </c>
      <c r="O152" s="1561" t="s">
        <v>594</v>
      </c>
    </row>
    <row r="153" spans="1:15" ht="12.75" customHeight="1" x14ac:dyDescent="0.3">
      <c r="A153" s="2112" t="s">
        <v>599</v>
      </c>
      <c r="B153" s="2113" t="s">
        <v>600</v>
      </c>
      <c r="C153" s="2121">
        <f>IF(ISERROR(VLOOKUP($B153,IN_T1!$B$2:$Y$3000,2,FALSE))=TRUE,"",VLOOKUP($B153,IN_T1!$B$2:$Y$3000,2,FALSE))</f>
        <v>8</v>
      </c>
      <c r="D153" s="2122">
        <f>IF(ISERROR(VLOOKUP($B153,IN_T1!$B$2:$Y$3000,3,FALSE))=TRUE,"",VLOOKUP($B153,IN_T1!$B$2:$Y$3000,3,FALSE))</f>
        <v>43</v>
      </c>
      <c r="E153" s="475">
        <v>7</v>
      </c>
      <c r="F153" s="476">
        <v>38</v>
      </c>
      <c r="G153" s="475">
        <v>0</v>
      </c>
      <c r="H153" s="476">
        <v>1</v>
      </c>
      <c r="I153" s="475">
        <v>0</v>
      </c>
      <c r="J153" s="476">
        <v>4</v>
      </c>
      <c r="K153" s="143">
        <f t="shared" si="11"/>
        <v>7</v>
      </c>
      <c r="L153" s="144">
        <f t="shared" si="12"/>
        <v>43</v>
      </c>
      <c r="M153" s="937">
        <f t="shared" si="10"/>
        <v>1</v>
      </c>
      <c r="N153" s="1561" t="s">
        <v>450</v>
      </c>
      <c r="O153" s="1561" t="s">
        <v>594</v>
      </c>
    </row>
    <row r="154" spans="1:15" ht="12.75" customHeight="1" x14ac:dyDescent="0.3">
      <c r="A154" s="2112" t="s">
        <v>601</v>
      </c>
      <c r="B154" s="2113" t="s">
        <v>602</v>
      </c>
      <c r="C154" s="2121">
        <f>IF(ISERROR(VLOOKUP($B154,IN_T1!$B$2:$Y$3000,2,FALSE))=TRUE,"",VLOOKUP($B154,IN_T1!$B$2:$Y$3000,2,FALSE))</f>
        <v>9</v>
      </c>
      <c r="D154" s="2122">
        <f>IF(ISERROR(VLOOKUP($B154,IN_T1!$B$2:$Y$3000,3,FALSE))=TRUE,"",VLOOKUP($B154,IN_T1!$B$2:$Y$3000,3,FALSE))</f>
        <v>28</v>
      </c>
      <c r="E154" s="475">
        <v>6</v>
      </c>
      <c r="F154" s="476">
        <v>23</v>
      </c>
      <c r="G154" s="475">
        <v>1</v>
      </c>
      <c r="H154" s="476">
        <v>0</v>
      </c>
      <c r="I154" s="475">
        <v>1</v>
      </c>
      <c r="J154" s="476">
        <v>3</v>
      </c>
      <c r="K154" s="143">
        <f t="shared" si="11"/>
        <v>8</v>
      </c>
      <c r="L154" s="144">
        <f t="shared" si="12"/>
        <v>26</v>
      </c>
      <c r="M154" s="937">
        <f t="shared" si="10"/>
        <v>1</v>
      </c>
      <c r="N154" s="1561" t="s">
        <v>450</v>
      </c>
      <c r="O154" s="1561" t="s">
        <v>594</v>
      </c>
    </row>
    <row r="155" spans="1:15" ht="12.75" customHeight="1" x14ac:dyDescent="0.3">
      <c r="A155" s="2112" t="s">
        <v>603</v>
      </c>
      <c r="B155" s="2113" t="s">
        <v>604</v>
      </c>
      <c r="C155" s="2121">
        <f>IF(ISERROR(VLOOKUP($B155,IN_T1!$B$2:$Y$3000,2,FALSE))=TRUE,"",VLOOKUP($B155,IN_T1!$B$2:$Y$3000,2,FALSE))</f>
        <v>0</v>
      </c>
      <c r="D155" s="2122">
        <f>IF(ISERROR(VLOOKUP($B155,IN_T1!$B$2:$Y$3000,3,FALSE))=TRUE,"",VLOOKUP($B155,IN_T1!$B$2:$Y$3000,3,FALSE))</f>
        <v>0</v>
      </c>
      <c r="E155" s="475">
        <v>0</v>
      </c>
      <c r="F155" s="476">
        <v>0</v>
      </c>
      <c r="G155" s="475">
        <v>0</v>
      </c>
      <c r="H155" s="476">
        <v>0</v>
      </c>
      <c r="I155" s="475">
        <v>0</v>
      </c>
      <c r="J155" s="476">
        <v>0</v>
      </c>
      <c r="K155" s="143">
        <f t="shared" si="11"/>
        <v>0</v>
      </c>
      <c r="L155" s="144">
        <f t="shared" si="12"/>
        <v>0</v>
      </c>
      <c r="M155" s="937">
        <f t="shared" si="10"/>
        <v>0</v>
      </c>
      <c r="N155" s="1561" t="s">
        <v>450</v>
      </c>
      <c r="O155" s="1561" t="s">
        <v>594</v>
      </c>
    </row>
    <row r="156" spans="1:15" ht="12.75" customHeight="1" x14ac:dyDescent="0.3">
      <c r="A156" s="2112" t="s">
        <v>605</v>
      </c>
      <c r="B156" s="2113" t="s">
        <v>606</v>
      </c>
      <c r="C156" s="2121">
        <f>IF(ISERROR(VLOOKUP($B156,IN_T1!$B$2:$Y$3000,2,FALSE))=TRUE,"",VLOOKUP($B156,IN_T1!$B$2:$Y$3000,2,FALSE))</f>
        <v>0</v>
      </c>
      <c r="D156" s="2122">
        <f>IF(ISERROR(VLOOKUP($B156,IN_T1!$B$2:$Y$3000,3,FALSE))=TRUE,"",VLOOKUP($B156,IN_T1!$B$2:$Y$3000,3,FALSE))</f>
        <v>0</v>
      </c>
      <c r="E156" s="475">
        <v>0</v>
      </c>
      <c r="F156" s="476">
        <v>0</v>
      </c>
      <c r="G156" s="475">
        <v>0</v>
      </c>
      <c r="H156" s="476">
        <v>0</v>
      </c>
      <c r="I156" s="475">
        <v>0</v>
      </c>
      <c r="J156" s="476">
        <v>0</v>
      </c>
      <c r="K156" s="143">
        <f t="shared" si="11"/>
        <v>0</v>
      </c>
      <c r="L156" s="144">
        <f t="shared" si="12"/>
        <v>0</v>
      </c>
      <c r="M156" s="937">
        <f t="shared" si="10"/>
        <v>0</v>
      </c>
      <c r="N156" s="1561" t="s">
        <v>450</v>
      </c>
      <c r="O156" s="1561" t="s">
        <v>594</v>
      </c>
    </row>
    <row r="157" spans="1:15" ht="12.75" customHeight="1" x14ac:dyDescent="0.3">
      <c r="A157" s="2112" t="s">
        <v>607</v>
      </c>
      <c r="B157" s="2113" t="s">
        <v>608</v>
      </c>
      <c r="C157" s="2121">
        <f>IF(ISERROR(VLOOKUP($B157,IN_T1!$B$2:$Y$3000,2,FALSE))=TRUE,"",VLOOKUP($B157,IN_T1!$B$2:$Y$3000,2,FALSE))</f>
        <v>17</v>
      </c>
      <c r="D157" s="2122">
        <f>IF(ISERROR(VLOOKUP($B157,IN_T1!$B$2:$Y$3000,3,FALSE))=TRUE,"",VLOOKUP($B157,IN_T1!$B$2:$Y$3000,3,FALSE))</f>
        <v>56</v>
      </c>
      <c r="E157" s="475">
        <v>21</v>
      </c>
      <c r="F157" s="476">
        <v>60</v>
      </c>
      <c r="G157" s="475">
        <v>0</v>
      </c>
      <c r="H157" s="476">
        <v>1</v>
      </c>
      <c r="I157" s="475">
        <v>0</v>
      </c>
      <c r="J157" s="476">
        <v>0</v>
      </c>
      <c r="K157" s="143">
        <f t="shared" si="11"/>
        <v>21</v>
      </c>
      <c r="L157" s="144">
        <f t="shared" si="12"/>
        <v>61</v>
      </c>
      <c r="M157" s="937">
        <f t="shared" si="10"/>
        <v>1</v>
      </c>
      <c r="N157" s="1561" t="s">
        <v>450</v>
      </c>
      <c r="O157" s="1561" t="s">
        <v>609</v>
      </c>
    </row>
    <row r="158" spans="1:15" ht="12.75" customHeight="1" x14ac:dyDescent="0.3">
      <c r="A158" s="2112" t="s">
        <v>610</v>
      </c>
      <c r="B158" s="2113" t="s">
        <v>611</v>
      </c>
      <c r="C158" s="2121">
        <f>IF(ISERROR(VLOOKUP($B158,IN_T1!$B$2:$Y$3000,2,FALSE))=TRUE,"",VLOOKUP($B158,IN_T1!$B$2:$Y$3000,2,FALSE))</f>
        <v>10</v>
      </c>
      <c r="D158" s="2122">
        <f>IF(ISERROR(VLOOKUP($B158,IN_T1!$B$2:$Y$3000,3,FALSE))=TRUE,"",VLOOKUP($B158,IN_T1!$B$2:$Y$3000,3,FALSE))</f>
        <v>49</v>
      </c>
      <c r="E158" s="475">
        <v>12</v>
      </c>
      <c r="F158" s="476">
        <v>52</v>
      </c>
      <c r="G158" s="475">
        <v>0</v>
      </c>
      <c r="H158" s="476">
        <v>0</v>
      </c>
      <c r="I158" s="475"/>
      <c r="J158" s="476">
        <v>1</v>
      </c>
      <c r="K158" s="143">
        <f t="shared" si="11"/>
        <v>12</v>
      </c>
      <c r="L158" s="144">
        <f t="shared" si="12"/>
        <v>53</v>
      </c>
      <c r="M158" s="937">
        <f t="shared" si="10"/>
        <v>1</v>
      </c>
      <c r="N158" s="1561" t="s">
        <v>450</v>
      </c>
      <c r="O158" s="1561" t="s">
        <v>609</v>
      </c>
    </row>
    <row r="159" spans="1:15" ht="12.75" customHeight="1" thickBot="1" x14ac:dyDescent="0.35">
      <c r="A159" s="2112" t="s">
        <v>612</v>
      </c>
      <c r="B159" s="2113" t="s">
        <v>613</v>
      </c>
      <c r="C159" s="2123">
        <f>IF(ISERROR(VLOOKUP($B159,IN_T1!$B$2:$Y$3000,2,FALSE))=TRUE,"",VLOOKUP($B159,IN_T1!$B$2:$Y$3000,2,FALSE))</f>
        <v>0</v>
      </c>
      <c r="D159" s="2124">
        <f>IF(ISERROR(VLOOKUP($B159,IN_T1!$B$2:$Y$3000,3,FALSE))=TRUE,"",VLOOKUP($B159,IN_T1!$B$2:$Y$3000,3,FALSE))</f>
        <v>0</v>
      </c>
      <c r="E159" s="475">
        <v>0</v>
      </c>
      <c r="F159" s="476">
        <v>0</v>
      </c>
      <c r="G159" s="475">
        <v>0</v>
      </c>
      <c r="H159" s="476">
        <v>0</v>
      </c>
      <c r="I159" s="475">
        <v>0</v>
      </c>
      <c r="J159" s="476">
        <v>0</v>
      </c>
      <c r="K159" s="143">
        <f t="shared" ref="K159:L162" si="13">E159+G159+I159</f>
        <v>0</v>
      </c>
      <c r="L159" s="144">
        <f t="shared" si="13"/>
        <v>0</v>
      </c>
      <c r="M159" s="937">
        <f>IF((K159+L159)&gt;0,1,0)</f>
        <v>0</v>
      </c>
      <c r="N159" s="1561" t="s">
        <v>289</v>
      </c>
      <c r="O159" s="1561" t="s">
        <v>614</v>
      </c>
    </row>
    <row r="160" spans="1:15" ht="12.75" customHeight="1" thickTop="1" thickBot="1" x14ac:dyDescent="0.35">
      <c r="A160" s="2112" t="s">
        <v>615</v>
      </c>
      <c r="B160" s="2113" t="s">
        <v>616</v>
      </c>
      <c r="C160" s="2242">
        <f>IF(ISERROR(VLOOKUP($B160,IN_T1!$B$2:$Y$3000,2,FALSE))=TRUE,"",VLOOKUP($B160,IN_T1!$B$2:$Y$3000,2,FALSE))</f>
        <v>0</v>
      </c>
      <c r="D160" s="2243">
        <f>IF(ISERROR(VLOOKUP($B160,IN_T1!$B$2:$Y$3000,3,FALSE))=TRUE,"",VLOOKUP($B160,IN_T1!$B$2:$Y$3000,3,FALSE))</f>
        <v>0</v>
      </c>
      <c r="E160" s="2379">
        <f>IF(ISERROR(VLOOKUP($B160,IN_T1!$B$2:$Y$3000,4,FALSE))=TRUE,"",VLOOKUP($B160,IN_T1!$B$2:$Y$3000,4,FALSE))</f>
        <v>0</v>
      </c>
      <c r="F160" s="2378">
        <f>IF(ISERROR(VLOOKUP($B160,IN_T1!$B$2:$Y$3000,5,FALSE))=TRUE,"",VLOOKUP($B160,IN_T1!$B$2:$Y$3000,5,FALSE))</f>
        <v>0</v>
      </c>
      <c r="G160" s="2379">
        <f>IF(ISERROR(VLOOKUP($B160,IN_T1!$B$2:$Y$3000,6,FALSE))=TRUE,"",VLOOKUP($B160,IN_T1!$B$2:$Y$3000,6,FALSE))</f>
        <v>0</v>
      </c>
      <c r="H160" s="2378">
        <f>IF(ISERROR(VLOOKUP($B160,IN_T1!$B$2:$Y$3000,7,FALSE))=TRUE,"",VLOOKUP($B160,IN_T1!$B$2:$Y$3000,7,FALSE))</f>
        <v>0</v>
      </c>
      <c r="I160" s="2379">
        <f>IF(ISERROR(VLOOKUP($B160,IN_T1!$B$2:$Y$3000,8,FALSE))=TRUE,"",VLOOKUP($B160,IN_T1!$B$2:$Y$3000,8,FALSE))</f>
        <v>0</v>
      </c>
      <c r="J160" s="2378">
        <f>IF(ISERROR(VLOOKUP($B160,IN_T1!$B$2:$Y$3000,9,FALSE))=TRUE,"",VLOOKUP($B160,IN_T1!$B$2:$Y$3000,9,FALSE))</f>
        <v>0</v>
      </c>
      <c r="K160" s="2380">
        <f t="shared" si="13"/>
        <v>0</v>
      </c>
      <c r="L160" s="2381">
        <f t="shared" si="13"/>
        <v>0</v>
      </c>
      <c r="M160" s="937">
        <f>IF((K160+L160)&gt;0,1,0)</f>
        <v>0</v>
      </c>
      <c r="N160" s="1561" t="s">
        <v>345</v>
      </c>
      <c r="O160" s="1561" t="s">
        <v>531</v>
      </c>
    </row>
    <row r="161" spans="1:15" ht="12.75" customHeight="1" thickTop="1" thickBot="1" x14ac:dyDescent="0.35">
      <c r="A161" s="2112" t="s">
        <v>617</v>
      </c>
      <c r="B161" s="2113" t="s">
        <v>618</v>
      </c>
      <c r="C161" s="2242">
        <f>IF(ISERROR(VLOOKUP($B161,IN_T1!$B$2:$Y$3000,2,FALSE))=TRUE,"",VLOOKUP($B161,IN_T1!$B$2:$Y$3000,2,FALSE))</f>
        <v>0</v>
      </c>
      <c r="D161" s="2243">
        <f>IF(ISERROR(VLOOKUP($B161,IN_T1!$B$2:$Y$3000,3,FALSE))=TRUE,"",VLOOKUP($B161,IN_T1!$B$2:$Y$3000,3,FALSE))</f>
        <v>0</v>
      </c>
      <c r="E161" s="2379">
        <f>IF(ISERROR(VLOOKUP($B161,IN_T1!$B$2:$Y$3000,4,FALSE))=TRUE,"",VLOOKUP($B161,IN_T1!$B$2:$Y$3000,4,FALSE))</f>
        <v>0</v>
      </c>
      <c r="F161" s="2378">
        <f>IF(ISERROR(VLOOKUP($B161,IN_T1!$B$2:$Y$3000,5,FALSE))=TRUE,"",VLOOKUP($B161,IN_T1!$B$2:$Y$3000,5,FALSE))</f>
        <v>0</v>
      </c>
      <c r="G161" s="2379">
        <f>IF(ISERROR(VLOOKUP($B161,IN_T1!$B$2:$Y$3000,6,FALSE))=TRUE,"",VLOOKUP($B161,IN_T1!$B$2:$Y$3000,6,FALSE))</f>
        <v>0</v>
      </c>
      <c r="H161" s="2378">
        <f>IF(ISERROR(VLOOKUP($B161,IN_T1!$B$2:$Y$3000,7,FALSE))=TRUE,"",VLOOKUP($B161,IN_T1!$B$2:$Y$3000,7,FALSE))</f>
        <v>0</v>
      </c>
      <c r="I161" s="2379">
        <f>IF(ISERROR(VLOOKUP($B161,IN_T1!$B$2:$Y$3000,8,FALSE))=TRUE,"",VLOOKUP($B161,IN_T1!$B$2:$Y$3000,8,FALSE))</f>
        <v>0</v>
      </c>
      <c r="J161" s="2378">
        <f>IF(ISERROR(VLOOKUP($B161,IN_T1!$B$2:$Y$3000,9,FALSE))=TRUE,"",VLOOKUP($B161,IN_T1!$B$2:$Y$3000,9,FALSE))</f>
        <v>0</v>
      </c>
      <c r="K161" s="2380">
        <f t="shared" si="13"/>
        <v>0</v>
      </c>
      <c r="L161" s="2381">
        <f t="shared" si="13"/>
        <v>0</v>
      </c>
      <c r="M161" s="937">
        <f>IF((K161+L161)&gt;0,1,0)</f>
        <v>0</v>
      </c>
      <c r="N161" s="1561" t="s">
        <v>345</v>
      </c>
      <c r="O161" s="1561" t="s">
        <v>531</v>
      </c>
    </row>
    <row r="162" spans="1:15" ht="12.75" customHeight="1" thickTop="1" thickBot="1" x14ac:dyDescent="0.35">
      <c r="A162" s="2111" t="s">
        <v>619</v>
      </c>
      <c r="B162" s="1897" t="s">
        <v>620</v>
      </c>
      <c r="C162" s="2242">
        <f>IF(ISERROR(VLOOKUP($B162,IN_T1!$B$2:$Y$3000,2,FALSE))=TRUE,"",VLOOKUP($B162,IN_T1!$B$2:$Y$3000,2,FALSE))</f>
        <v>0</v>
      </c>
      <c r="D162" s="2243">
        <f>IF(ISERROR(VLOOKUP($B162,IN_T1!$B$2:$Y$3000,3,FALSE))=TRUE,"",VLOOKUP($B162,IN_T1!$B$2:$Y$3000,3,FALSE))</f>
        <v>0</v>
      </c>
      <c r="E162" s="2379">
        <v>0</v>
      </c>
      <c r="F162" s="2378">
        <f>IF(ISERROR(VLOOKUP($B162,IN_T1!$B$2:$Y$3000,5,FALSE))=TRUE,"",VLOOKUP($B162,IN_T1!$B$2:$Y$3000,5,FALSE))</f>
        <v>0</v>
      </c>
      <c r="G162" s="2379">
        <f>IF(ISERROR(VLOOKUP($B162,IN_T1!$B$2:$Y$3000,6,FALSE))=TRUE,"",VLOOKUP($B162,IN_T1!$B$2:$Y$3000,6,FALSE))</f>
        <v>0</v>
      </c>
      <c r="H162" s="2378">
        <f>IF(ISERROR(VLOOKUP($B162,IN_T1!$B$2:$Y$3000,7,FALSE))=TRUE,"",VLOOKUP($B162,IN_T1!$B$2:$Y$3000,7,FALSE))</f>
        <v>0</v>
      </c>
      <c r="I162" s="2379">
        <f>IF(ISERROR(VLOOKUP($B162,IN_T1!$B$2:$Y$3000,8,FALSE))=TRUE,"",VLOOKUP($B162,IN_T1!$B$2:$Y$3000,8,FALSE))</f>
        <v>0</v>
      </c>
      <c r="J162" s="2378">
        <f>IF(ISERROR(VLOOKUP($B162,IN_T1!$B$2:$Y$3000,9,FALSE))=TRUE,"",VLOOKUP($B162,IN_T1!$B$2:$Y$3000,9,FALSE))</f>
        <v>0</v>
      </c>
      <c r="K162" s="2380">
        <f t="shared" si="13"/>
        <v>0</v>
      </c>
      <c r="L162" s="2381">
        <f t="shared" si="13"/>
        <v>0</v>
      </c>
      <c r="M162" s="937">
        <f>IF((K162+L162)&gt;0,1,0)</f>
        <v>0</v>
      </c>
      <c r="N162" s="1561" t="s">
        <v>345</v>
      </c>
      <c r="O162" s="1561" t="s">
        <v>531</v>
      </c>
    </row>
    <row r="163" spans="1:15" ht="12.75" customHeight="1" thickTop="1" thickBot="1" x14ac:dyDescent="0.35">
      <c r="A163" s="2111" t="s">
        <v>621</v>
      </c>
      <c r="B163" s="2240" t="s">
        <v>622</v>
      </c>
      <c r="C163" s="2242">
        <f>IF(ISERROR(VLOOKUP($B163,IN_T1!$B$2:$Y$3000,2,FALSE))=TRUE,"",VLOOKUP($B163,IN_T1!$B$2:$Y$3000,2,FALSE))</f>
        <v>0</v>
      </c>
      <c r="D163" s="2243">
        <f>IF(ISERROR(VLOOKUP($B163,IN_T1!$B$2:$Y$3000,3,FALSE))=TRUE,"",VLOOKUP($B163,IN_T1!$B$2:$Y$3000,3,FALSE))</f>
        <v>0</v>
      </c>
      <c r="E163" s="2379">
        <f>IF(ISERROR(VLOOKUP($B163,IN_T1!$B$2:$Y$3000,4,FALSE))=TRUE,"",VLOOKUP($B163,IN_T1!$B$2:$Y$3000,4,FALSE))</f>
        <v>0</v>
      </c>
      <c r="F163" s="2378">
        <f>IF(ISERROR(VLOOKUP($B163,IN_T1!$B$2:$Y$3000,5,FALSE))=TRUE,"",VLOOKUP($B163,IN_T1!$B$2:$Y$3000,5,FALSE))</f>
        <v>0</v>
      </c>
      <c r="G163" s="2379">
        <f>IF(ISERROR(VLOOKUP($B163,IN_T1!$B$2:$Y$3000,6,FALSE))=TRUE,"",VLOOKUP($B163,IN_T1!$B$2:$Y$3000,6,FALSE))</f>
        <v>0</v>
      </c>
      <c r="H163" s="2378">
        <f>IF(ISERROR(VLOOKUP($B163,IN_T1!$B$2:$Y$3000,7,FALSE))=TRUE,"",VLOOKUP($B163,IN_T1!$B$2:$Y$3000,7,FALSE))</f>
        <v>0</v>
      </c>
      <c r="I163" s="2379">
        <f>IF(ISERROR(VLOOKUP($B163,IN_T1!$B$2:$Y$3000,8,FALSE))=TRUE,"",VLOOKUP($B163,IN_T1!$B$2:$Y$3000,8,FALSE))</f>
        <v>0</v>
      </c>
      <c r="J163" s="2378">
        <f>IF(ISERROR(VLOOKUP($B163,IN_T1!$B$2:$Y$3000,9,FALSE))=TRUE,"",VLOOKUP($B163,IN_T1!$B$2:$Y$3000,9,FALSE))</f>
        <v>0</v>
      </c>
      <c r="K163" s="2380">
        <f t="shared" si="11"/>
        <v>0</v>
      </c>
      <c r="L163" s="2381">
        <f t="shared" si="12"/>
        <v>0</v>
      </c>
      <c r="M163" s="937">
        <f t="shared" si="10"/>
        <v>0</v>
      </c>
      <c r="N163" s="1561" t="s">
        <v>345</v>
      </c>
      <c r="O163" s="1561" t="s">
        <v>531</v>
      </c>
    </row>
    <row r="164" spans="1:15" ht="15.75" customHeight="1" thickTop="1" thickBot="1" x14ac:dyDescent="0.3">
      <c r="A164" s="146" t="s">
        <v>623</v>
      </c>
      <c r="B164" s="147"/>
      <c r="C164" s="2125">
        <f t="shared" ref="C164:L164" si="14">SUM(C7:C163)</f>
        <v>483</v>
      </c>
      <c r="D164" s="2126">
        <f t="shared" si="14"/>
        <v>1131</v>
      </c>
      <c r="E164" s="2125">
        <f t="shared" si="14"/>
        <v>493</v>
      </c>
      <c r="F164" s="2126">
        <f t="shared" si="14"/>
        <v>1016</v>
      </c>
      <c r="G164" s="2125">
        <f t="shared" si="14"/>
        <v>1</v>
      </c>
      <c r="H164" s="2126">
        <f t="shared" si="14"/>
        <v>17</v>
      </c>
      <c r="I164" s="2125">
        <f t="shared" si="14"/>
        <v>6</v>
      </c>
      <c r="J164" s="2126">
        <f t="shared" si="14"/>
        <v>93</v>
      </c>
      <c r="K164" s="2125">
        <f t="shared" si="14"/>
        <v>500</v>
      </c>
      <c r="L164" s="2127">
        <f t="shared" si="14"/>
        <v>1126</v>
      </c>
    </row>
    <row r="165" spans="1:15" x14ac:dyDescent="0.25">
      <c r="A165" s="128" t="s">
        <v>624</v>
      </c>
    </row>
    <row r="166" spans="1:15" x14ac:dyDescent="0.25">
      <c r="A166" s="148" t="str">
        <f>"(*) inserire i dati comunicati nella tab.1 (colonna presenti al 31/12/"&amp;L1-1&amp;") della rilevazione dell'anno precedente"</f>
        <v>(*) inserire i dati comunicati nella tab.1 (colonna presenti al 31/12/2019) della rilevazione dell'anno precedente</v>
      </c>
    </row>
    <row r="167" spans="1:15" x14ac:dyDescent="0.25">
      <c r="A167" s="128" t="s">
        <v>625</v>
      </c>
    </row>
    <row r="168" spans="1:15" x14ac:dyDescent="0.25">
      <c r="A168" s="131" t="s">
        <v>626</v>
      </c>
      <c r="B168" s="130"/>
      <c r="C168" s="131"/>
      <c r="D168" s="131"/>
    </row>
    <row r="169" spans="1:15" x14ac:dyDescent="0.25">
      <c r="A169" s="1899" t="s">
        <v>627</v>
      </c>
      <c r="B169" s="1899"/>
      <c r="C169" s="1899"/>
      <c r="D169" s="1899"/>
      <c r="E169" s="1899"/>
      <c r="F169" s="1899"/>
      <c r="G169" s="1899"/>
      <c r="H169" s="1899"/>
      <c r="I169" s="1899"/>
      <c r="J169" s="1899"/>
      <c r="K169" s="1899"/>
      <c r="L169" s="1899"/>
    </row>
    <row r="170" spans="1:15" x14ac:dyDescent="0.25">
      <c r="A170" s="131"/>
    </row>
  </sheetData>
  <sheetProtection password="8611" sheet="1" selectLockedCells="1"/>
  <mergeCells count="4">
    <mergeCell ref="A1:I1"/>
    <mergeCell ref="H2:L2"/>
    <mergeCell ref="C3:L3"/>
    <mergeCell ref="B4:B5"/>
  </mergeCells>
  <conditionalFormatting sqref="M8:M158 M163">
    <cfRule type="expression" dxfId="173" priority="21" stopIfTrue="1">
      <formula>$M8&gt;0</formula>
    </cfRule>
  </conditionalFormatting>
  <conditionalFormatting sqref="C7:L158 C163:L164">
    <cfRule type="expression" dxfId="172" priority="22" stopIfTrue="1">
      <formula>$M7&gt;0</formula>
    </cfRule>
  </conditionalFormatting>
  <conditionalFormatting sqref="A7:B141">
    <cfRule type="expression" dxfId="171" priority="18" stopIfTrue="1">
      <formula>$M7&gt;0</formula>
    </cfRule>
  </conditionalFormatting>
  <conditionalFormatting sqref="A142:B158">
    <cfRule type="expression" dxfId="170" priority="17" stopIfTrue="1">
      <formula>$M142&gt;0</formula>
    </cfRule>
  </conditionalFormatting>
  <conditionalFormatting sqref="M159">
    <cfRule type="expression" dxfId="169" priority="15" stopIfTrue="1">
      <formula>$M159&gt;0</formula>
    </cfRule>
  </conditionalFormatting>
  <conditionalFormatting sqref="C159:L159 C160">
    <cfRule type="expression" dxfId="168" priority="16" stopIfTrue="1">
      <formula>$M159&gt;0</formula>
    </cfRule>
  </conditionalFormatting>
  <conditionalFormatting sqref="M162">
    <cfRule type="expression" dxfId="167" priority="12" stopIfTrue="1">
      <formula>$M162&gt;0</formula>
    </cfRule>
  </conditionalFormatting>
  <conditionalFormatting sqref="C162:L162">
    <cfRule type="expression" dxfId="166" priority="13" stopIfTrue="1">
      <formula>$M162&gt;0</formula>
    </cfRule>
  </conditionalFormatting>
  <conditionalFormatting sqref="M161">
    <cfRule type="expression" dxfId="165" priority="9" stopIfTrue="1">
      <formula>$M161&gt;0</formula>
    </cfRule>
  </conditionalFormatting>
  <conditionalFormatting sqref="C161:L161">
    <cfRule type="expression" dxfId="164" priority="10" stopIfTrue="1">
      <formula>$M161&gt;0</formula>
    </cfRule>
  </conditionalFormatting>
  <conditionalFormatting sqref="M160">
    <cfRule type="expression" dxfId="163" priority="6" stopIfTrue="1">
      <formula>$M160&gt;0</formula>
    </cfRule>
  </conditionalFormatting>
  <conditionalFormatting sqref="D160:L160">
    <cfRule type="expression" dxfId="162" priority="7" stopIfTrue="1">
      <formula>$M160&gt;0</formula>
    </cfRule>
  </conditionalFormatting>
  <conditionalFormatting sqref="A159:B161">
    <cfRule type="expression" dxfId="161" priority="3" stopIfTrue="1">
      <formula>$M159&gt;0</formula>
    </cfRule>
  </conditionalFormatting>
  <conditionalFormatting sqref="A162:B163">
    <cfRule type="expression" dxfId="160" priority="4" stopIfTrue="1">
      <formula>$M162&gt;0</formula>
    </cfRule>
  </conditionalFormatting>
  <conditionalFormatting sqref="E7:J158">
    <cfRule type="expression" dxfId="159" priority="2" stopIfTrue="1">
      <formula>$M7&gt;0</formula>
    </cfRule>
  </conditionalFormatting>
  <conditionalFormatting sqref="E159:J159">
    <cfRule type="expression" dxfId="158" priority="1" stopIfTrue="1">
      <formula>$M159&gt;0</formula>
    </cfRule>
  </conditionalFormatting>
  <printOptions horizontalCentered="1" verticalCentered="1"/>
  <pageMargins left="0" right="0" top="0.2" bottom="0.2" header="0.18" footer="0.17"/>
  <pageSetup paperSize="9" scale="79" orientation="landscape" horizontalDpi="300" verticalDpi="4294967292"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6">
    <tabColor rgb="FF92D050"/>
  </sheetPr>
  <dimension ref="A1:J158"/>
  <sheetViews>
    <sheetView topLeftCell="A144" workbookViewId="0">
      <selection activeCell="C156" sqref="C156"/>
    </sheetView>
  </sheetViews>
  <sheetFormatPr defaultRowHeight="12.9" x14ac:dyDescent="0.35"/>
  <cols>
    <col min="1" max="1" width="50.3046875" bestFit="1" customWidth="1"/>
    <col min="2" max="2" width="10.84375" bestFit="1" customWidth="1"/>
  </cols>
  <sheetData>
    <row r="1" spans="1:10" x14ac:dyDescent="0.35">
      <c r="A1" s="1" t="s">
        <v>1883</v>
      </c>
      <c r="B1" s="1" t="s">
        <v>1884</v>
      </c>
      <c r="C1" s="1" t="s">
        <v>3184</v>
      </c>
      <c r="D1" s="1" t="s">
        <v>3142</v>
      </c>
      <c r="E1" s="1" t="s">
        <v>3185</v>
      </c>
      <c r="F1" s="1" t="s">
        <v>3186</v>
      </c>
      <c r="G1" s="1" t="s">
        <v>3187</v>
      </c>
      <c r="H1" s="1" t="s">
        <v>3188</v>
      </c>
      <c r="I1" s="1" t="s">
        <v>3189</v>
      </c>
      <c r="J1" s="1" t="s">
        <v>3190</v>
      </c>
    </row>
    <row r="2" spans="1:10" x14ac:dyDescent="0.35">
      <c r="A2" s="1" t="s">
        <v>287</v>
      </c>
      <c r="B2" s="1" t="s">
        <v>288</v>
      </c>
      <c r="C2" s="1">
        <v>0</v>
      </c>
      <c r="D2" s="1">
        <v>0</v>
      </c>
      <c r="E2" s="1">
        <v>0</v>
      </c>
      <c r="F2" s="1">
        <v>0</v>
      </c>
      <c r="G2" s="1">
        <v>0</v>
      </c>
      <c r="H2" s="1">
        <v>0</v>
      </c>
      <c r="I2" s="1">
        <v>0</v>
      </c>
      <c r="J2" s="1">
        <v>0</v>
      </c>
    </row>
    <row r="3" spans="1:10" x14ac:dyDescent="0.35">
      <c r="A3" s="1" t="s">
        <v>291</v>
      </c>
      <c r="B3" s="1" t="s">
        <v>292</v>
      </c>
      <c r="C3" s="1">
        <v>0</v>
      </c>
      <c r="D3" s="1">
        <v>0</v>
      </c>
      <c r="E3" s="1">
        <v>0</v>
      </c>
      <c r="F3" s="1">
        <v>0</v>
      </c>
      <c r="G3" s="1">
        <v>0</v>
      </c>
      <c r="H3" s="1">
        <v>0</v>
      </c>
      <c r="I3" s="1">
        <v>0</v>
      </c>
      <c r="J3" s="1">
        <v>0</v>
      </c>
    </row>
    <row r="4" spans="1:10" x14ac:dyDescent="0.35">
      <c r="A4" s="1" t="s">
        <v>293</v>
      </c>
      <c r="B4" s="1" t="s">
        <v>294</v>
      </c>
      <c r="C4" s="1">
        <v>0</v>
      </c>
      <c r="D4" s="1">
        <v>0</v>
      </c>
      <c r="E4" s="1">
        <v>0</v>
      </c>
      <c r="F4" s="1">
        <v>0</v>
      </c>
      <c r="G4" s="1">
        <v>0</v>
      </c>
      <c r="H4" s="1">
        <v>0</v>
      </c>
      <c r="I4" s="1">
        <v>0</v>
      </c>
      <c r="J4" s="1">
        <v>0</v>
      </c>
    </row>
    <row r="5" spans="1:10" x14ac:dyDescent="0.35">
      <c r="A5" s="1" t="s">
        <v>295</v>
      </c>
      <c r="B5" s="1" t="s">
        <v>296</v>
      </c>
      <c r="C5" s="1">
        <v>0</v>
      </c>
      <c r="D5" s="1">
        <v>0</v>
      </c>
      <c r="E5" s="1">
        <v>0</v>
      </c>
      <c r="F5" s="1">
        <v>0</v>
      </c>
      <c r="G5" s="1">
        <v>0</v>
      </c>
      <c r="H5" s="1">
        <v>0</v>
      </c>
      <c r="I5" s="1">
        <v>0</v>
      </c>
      <c r="J5" s="1">
        <v>0</v>
      </c>
    </row>
    <row r="6" spans="1:10" x14ac:dyDescent="0.35">
      <c r="A6" s="1" t="s">
        <v>297</v>
      </c>
      <c r="B6" s="1" t="s">
        <v>298</v>
      </c>
      <c r="C6" s="1">
        <v>0</v>
      </c>
      <c r="D6" s="1">
        <v>0</v>
      </c>
      <c r="E6" s="1">
        <v>0</v>
      </c>
      <c r="F6" s="1">
        <v>0</v>
      </c>
      <c r="G6" s="1">
        <v>0</v>
      </c>
      <c r="H6" s="1">
        <v>0</v>
      </c>
      <c r="I6" s="1">
        <v>0</v>
      </c>
      <c r="J6" s="1">
        <v>0</v>
      </c>
    </row>
    <row r="7" spans="1:10" x14ac:dyDescent="0.35">
      <c r="A7" s="1" t="s">
        <v>301</v>
      </c>
      <c r="B7" s="1" t="s">
        <v>302</v>
      </c>
      <c r="C7" s="1">
        <v>0</v>
      </c>
      <c r="D7" s="1">
        <v>0</v>
      </c>
      <c r="E7" s="1">
        <v>0</v>
      </c>
      <c r="F7" s="1">
        <v>0</v>
      </c>
      <c r="G7" s="1">
        <v>0</v>
      </c>
      <c r="H7" s="1">
        <v>0</v>
      </c>
      <c r="I7" s="1">
        <v>0</v>
      </c>
      <c r="J7" s="1">
        <v>0</v>
      </c>
    </row>
    <row r="8" spans="1:10" x14ac:dyDescent="0.35">
      <c r="A8" s="1" t="s">
        <v>303</v>
      </c>
      <c r="B8" s="1" t="s">
        <v>304</v>
      </c>
      <c r="C8" s="1">
        <v>0</v>
      </c>
      <c r="D8" s="1">
        <v>0</v>
      </c>
      <c r="E8" s="1">
        <v>0</v>
      </c>
      <c r="F8" s="1">
        <v>0</v>
      </c>
      <c r="G8" s="1">
        <v>0</v>
      </c>
      <c r="H8" s="1">
        <v>0</v>
      </c>
      <c r="I8" s="1">
        <v>0</v>
      </c>
      <c r="J8" s="1">
        <v>0</v>
      </c>
    </row>
    <row r="9" spans="1:10" x14ac:dyDescent="0.35">
      <c r="A9" s="1" t="s">
        <v>305</v>
      </c>
      <c r="B9" s="1" t="s">
        <v>306</v>
      </c>
      <c r="C9" s="1">
        <v>0</v>
      </c>
      <c r="D9" s="1">
        <v>0</v>
      </c>
      <c r="E9" s="1">
        <v>0</v>
      </c>
      <c r="F9" s="1">
        <v>0</v>
      </c>
      <c r="G9" s="1">
        <v>0</v>
      </c>
      <c r="H9" s="1">
        <v>0</v>
      </c>
      <c r="I9" s="1">
        <v>0</v>
      </c>
      <c r="J9" s="1">
        <v>0</v>
      </c>
    </row>
    <row r="10" spans="1:10" x14ac:dyDescent="0.35">
      <c r="A10" s="1" t="s">
        <v>307</v>
      </c>
      <c r="B10" s="1" t="s">
        <v>308</v>
      </c>
      <c r="C10" s="1">
        <v>0</v>
      </c>
      <c r="D10" s="1">
        <v>0</v>
      </c>
      <c r="E10" s="1">
        <v>0</v>
      </c>
      <c r="F10" s="1">
        <v>0</v>
      </c>
      <c r="G10" s="1">
        <v>0</v>
      </c>
      <c r="H10" s="1">
        <v>0</v>
      </c>
      <c r="I10" s="1">
        <v>0</v>
      </c>
      <c r="J10" s="1">
        <v>0</v>
      </c>
    </row>
    <row r="11" spans="1:10" x14ac:dyDescent="0.35">
      <c r="A11" s="1" t="s">
        <v>309</v>
      </c>
      <c r="B11" s="1" t="s">
        <v>310</v>
      </c>
      <c r="C11" s="1">
        <v>0</v>
      </c>
      <c r="D11" s="1">
        <v>0</v>
      </c>
      <c r="E11" s="1">
        <v>0</v>
      </c>
      <c r="F11" s="1">
        <v>0</v>
      </c>
      <c r="G11" s="1">
        <v>0</v>
      </c>
      <c r="H11" s="1">
        <v>0</v>
      </c>
      <c r="I11" s="1">
        <v>0</v>
      </c>
      <c r="J11" s="1">
        <v>0</v>
      </c>
    </row>
    <row r="12" spans="1:10" x14ac:dyDescent="0.35">
      <c r="A12" s="1" t="s">
        <v>311</v>
      </c>
      <c r="B12" s="1" t="s">
        <v>312</v>
      </c>
      <c r="C12" s="1">
        <v>0</v>
      </c>
      <c r="D12" s="1">
        <v>0</v>
      </c>
      <c r="E12" s="1">
        <v>0</v>
      </c>
      <c r="F12" s="1">
        <v>0</v>
      </c>
      <c r="G12" s="1">
        <v>0</v>
      </c>
      <c r="H12" s="1">
        <v>0</v>
      </c>
      <c r="I12" s="1">
        <v>0</v>
      </c>
      <c r="J12" s="1">
        <v>0</v>
      </c>
    </row>
    <row r="13" spans="1:10" x14ac:dyDescent="0.35">
      <c r="A13" s="1" t="s">
        <v>313</v>
      </c>
      <c r="B13" s="1" t="s">
        <v>314</v>
      </c>
      <c r="C13" s="1">
        <v>0</v>
      </c>
      <c r="D13" s="1">
        <v>0</v>
      </c>
      <c r="E13" s="1">
        <v>0</v>
      </c>
      <c r="F13" s="1">
        <v>0</v>
      </c>
      <c r="G13" s="1">
        <v>0</v>
      </c>
      <c r="H13" s="1">
        <v>0</v>
      </c>
      <c r="I13" s="1">
        <v>0</v>
      </c>
      <c r="J13" s="1">
        <v>0</v>
      </c>
    </row>
    <row r="14" spans="1:10" x14ac:dyDescent="0.35">
      <c r="A14" s="1" t="s">
        <v>316</v>
      </c>
      <c r="B14" s="1" t="s">
        <v>317</v>
      </c>
      <c r="C14" s="1">
        <v>0</v>
      </c>
      <c r="D14" s="1">
        <v>0</v>
      </c>
      <c r="E14" s="1">
        <v>0</v>
      </c>
      <c r="F14" s="1">
        <v>0</v>
      </c>
      <c r="G14" s="1">
        <v>0</v>
      </c>
      <c r="H14" s="1">
        <v>0</v>
      </c>
      <c r="I14" s="1">
        <v>0</v>
      </c>
      <c r="J14" s="1">
        <v>0</v>
      </c>
    </row>
    <row r="15" spans="1:10" x14ac:dyDescent="0.35">
      <c r="A15" s="1" t="s">
        <v>318</v>
      </c>
      <c r="B15" s="1" t="s">
        <v>319</v>
      </c>
      <c r="C15" s="1">
        <v>0</v>
      </c>
      <c r="D15" s="1">
        <v>0</v>
      </c>
      <c r="E15" s="1">
        <v>0</v>
      </c>
      <c r="F15" s="1">
        <v>0</v>
      </c>
      <c r="G15" s="1">
        <v>0</v>
      </c>
      <c r="H15" s="1">
        <v>0</v>
      </c>
      <c r="I15" s="1">
        <v>0</v>
      </c>
      <c r="J15" s="1">
        <v>0</v>
      </c>
    </row>
    <row r="16" spans="1:10" x14ac:dyDescent="0.35">
      <c r="A16" s="1" t="s">
        <v>320</v>
      </c>
      <c r="B16" s="1" t="s">
        <v>321</v>
      </c>
      <c r="C16" s="1">
        <v>0</v>
      </c>
      <c r="D16" s="1">
        <v>0</v>
      </c>
      <c r="E16" s="1">
        <v>0</v>
      </c>
      <c r="F16" s="1">
        <v>0</v>
      </c>
      <c r="G16" s="1">
        <v>0</v>
      </c>
      <c r="H16" s="1">
        <v>0</v>
      </c>
      <c r="I16" s="1">
        <v>0</v>
      </c>
      <c r="J16" s="1">
        <v>0</v>
      </c>
    </row>
    <row r="17" spans="1:10" x14ac:dyDescent="0.35">
      <c r="A17" s="1" t="s">
        <v>322</v>
      </c>
      <c r="B17" s="1" t="s">
        <v>323</v>
      </c>
      <c r="C17" s="1">
        <v>0</v>
      </c>
      <c r="D17" s="1">
        <v>0</v>
      </c>
      <c r="E17" s="1">
        <v>0</v>
      </c>
      <c r="F17" s="1">
        <v>0</v>
      </c>
      <c r="G17" s="1">
        <v>0</v>
      </c>
      <c r="H17" s="1">
        <v>0</v>
      </c>
      <c r="I17" s="1">
        <v>0</v>
      </c>
      <c r="J17" s="1">
        <v>0</v>
      </c>
    </row>
    <row r="18" spans="1:10" x14ac:dyDescent="0.35">
      <c r="A18" s="1" t="s">
        <v>324</v>
      </c>
      <c r="B18" s="1" t="s">
        <v>325</v>
      </c>
      <c r="C18" s="1">
        <v>0</v>
      </c>
      <c r="D18" s="1">
        <v>0</v>
      </c>
      <c r="E18" s="1">
        <v>0</v>
      </c>
      <c r="F18" s="1">
        <v>0</v>
      </c>
      <c r="G18" s="1">
        <v>0</v>
      </c>
      <c r="H18" s="1">
        <v>0</v>
      </c>
      <c r="I18" s="1">
        <v>0</v>
      </c>
      <c r="J18" s="1">
        <v>0</v>
      </c>
    </row>
    <row r="19" spans="1:10" x14ac:dyDescent="0.35">
      <c r="A19" s="1" t="s">
        <v>326</v>
      </c>
      <c r="B19" s="1" t="s">
        <v>327</v>
      </c>
      <c r="C19" s="1">
        <v>0</v>
      </c>
      <c r="D19" s="1">
        <v>0</v>
      </c>
      <c r="E19" s="1">
        <v>0</v>
      </c>
      <c r="F19" s="1">
        <v>0</v>
      </c>
      <c r="G19" s="1">
        <v>0</v>
      </c>
      <c r="H19" s="1">
        <v>0</v>
      </c>
      <c r="I19" s="1">
        <v>0</v>
      </c>
      <c r="J19" s="1">
        <v>0</v>
      </c>
    </row>
    <row r="20" spans="1:10" x14ac:dyDescent="0.35">
      <c r="A20" s="1" t="s">
        <v>328</v>
      </c>
      <c r="B20" s="1" t="s">
        <v>329</v>
      </c>
      <c r="C20" s="1">
        <v>0</v>
      </c>
      <c r="D20" s="1">
        <v>0</v>
      </c>
      <c r="E20" s="1">
        <v>0</v>
      </c>
      <c r="F20" s="1">
        <v>0</v>
      </c>
      <c r="G20" s="1">
        <v>0</v>
      </c>
      <c r="H20" s="1">
        <v>0</v>
      </c>
      <c r="I20" s="1">
        <v>0</v>
      </c>
      <c r="J20" s="1">
        <v>0</v>
      </c>
    </row>
    <row r="21" spans="1:10" x14ac:dyDescent="0.35">
      <c r="A21" s="1" t="s">
        <v>331</v>
      </c>
      <c r="B21" s="1" t="s">
        <v>332</v>
      </c>
      <c r="C21" s="1">
        <v>0</v>
      </c>
      <c r="D21" s="1">
        <v>0</v>
      </c>
      <c r="E21" s="1">
        <v>0</v>
      </c>
      <c r="F21" s="1">
        <v>0</v>
      </c>
      <c r="G21" s="1">
        <v>0</v>
      </c>
      <c r="H21" s="1">
        <v>0</v>
      </c>
      <c r="I21" s="1">
        <v>0</v>
      </c>
      <c r="J21" s="1">
        <v>0</v>
      </c>
    </row>
    <row r="22" spans="1:10" x14ac:dyDescent="0.35">
      <c r="A22" s="1" t="s">
        <v>333</v>
      </c>
      <c r="B22" s="1" t="s">
        <v>334</v>
      </c>
      <c r="C22" s="1">
        <v>0</v>
      </c>
      <c r="D22" s="1">
        <v>0</v>
      </c>
      <c r="E22" s="1">
        <v>0</v>
      </c>
      <c r="F22" s="1">
        <v>0</v>
      </c>
      <c r="G22" s="1">
        <v>0</v>
      </c>
      <c r="H22" s="1">
        <v>0</v>
      </c>
      <c r="I22" s="1">
        <v>0</v>
      </c>
      <c r="J22" s="1">
        <v>0</v>
      </c>
    </row>
    <row r="23" spans="1:10" x14ac:dyDescent="0.35">
      <c r="A23" s="1" t="s">
        <v>335</v>
      </c>
      <c r="B23" s="1" t="s">
        <v>336</v>
      </c>
      <c r="C23" s="1">
        <v>0</v>
      </c>
      <c r="D23" s="1">
        <v>0</v>
      </c>
      <c r="E23" s="1">
        <v>0</v>
      </c>
      <c r="F23" s="1">
        <v>0</v>
      </c>
      <c r="G23" s="1">
        <v>0</v>
      </c>
      <c r="H23" s="1">
        <v>0</v>
      </c>
      <c r="I23" s="1">
        <v>0</v>
      </c>
      <c r="J23" s="1">
        <v>0</v>
      </c>
    </row>
    <row r="24" spans="1:10" x14ac:dyDescent="0.35">
      <c r="A24" s="1" t="s">
        <v>337</v>
      </c>
      <c r="B24" s="1" t="s">
        <v>338</v>
      </c>
      <c r="C24" s="1">
        <v>0</v>
      </c>
      <c r="D24" s="1">
        <v>0</v>
      </c>
      <c r="E24" s="1">
        <v>0</v>
      </c>
      <c r="F24" s="1">
        <v>0</v>
      </c>
      <c r="G24" s="1">
        <v>0</v>
      </c>
      <c r="H24" s="1">
        <v>0</v>
      </c>
      <c r="I24" s="1">
        <v>0</v>
      </c>
      <c r="J24" s="1">
        <v>0</v>
      </c>
    </row>
    <row r="25" spans="1:10" x14ac:dyDescent="0.35">
      <c r="A25" s="1" t="s">
        <v>339</v>
      </c>
      <c r="B25" s="1" t="s">
        <v>340</v>
      </c>
      <c r="C25" s="1">
        <v>0</v>
      </c>
      <c r="D25" s="1">
        <v>0</v>
      </c>
      <c r="E25" s="1">
        <v>0</v>
      </c>
      <c r="F25" s="1">
        <v>0</v>
      </c>
      <c r="G25" s="1">
        <v>0</v>
      </c>
      <c r="H25" s="1">
        <v>0</v>
      </c>
      <c r="I25" s="1">
        <v>0</v>
      </c>
      <c r="J25" s="1">
        <v>0</v>
      </c>
    </row>
    <row r="26" spans="1:10" x14ac:dyDescent="0.35">
      <c r="A26" s="1" t="s">
        <v>341</v>
      </c>
      <c r="B26" s="1" t="s">
        <v>342</v>
      </c>
      <c r="C26" s="1">
        <v>0</v>
      </c>
      <c r="D26" s="1">
        <v>0</v>
      </c>
      <c r="E26" s="1">
        <v>0</v>
      </c>
      <c r="F26" s="1">
        <v>0</v>
      </c>
      <c r="G26" s="1">
        <v>0</v>
      </c>
      <c r="H26" s="1">
        <v>0</v>
      </c>
      <c r="I26" s="1">
        <v>0</v>
      </c>
      <c r="J26" s="1">
        <v>0</v>
      </c>
    </row>
    <row r="27" spans="1:10" x14ac:dyDescent="0.35">
      <c r="A27" s="1" t="s">
        <v>343</v>
      </c>
      <c r="B27" s="1" t="s">
        <v>344</v>
      </c>
      <c r="C27" s="1">
        <v>0</v>
      </c>
      <c r="D27" s="1">
        <v>0</v>
      </c>
      <c r="E27" s="1">
        <v>0</v>
      </c>
      <c r="F27" s="1">
        <v>0</v>
      </c>
      <c r="G27" s="1">
        <v>0</v>
      </c>
      <c r="H27" s="1">
        <v>0</v>
      </c>
      <c r="I27" s="1">
        <v>0</v>
      </c>
      <c r="J27" s="1">
        <v>0</v>
      </c>
    </row>
    <row r="28" spans="1:10" x14ac:dyDescent="0.35">
      <c r="A28" s="1" t="s">
        <v>347</v>
      </c>
      <c r="B28" s="1" t="s">
        <v>348</v>
      </c>
      <c r="C28" s="1">
        <v>0</v>
      </c>
      <c r="D28" s="1">
        <v>0</v>
      </c>
      <c r="E28" s="1">
        <v>0</v>
      </c>
      <c r="F28" s="1">
        <v>0</v>
      </c>
      <c r="G28" s="1">
        <v>0</v>
      </c>
      <c r="H28" s="1">
        <v>0</v>
      </c>
      <c r="I28" s="1">
        <v>0</v>
      </c>
      <c r="J28" s="1">
        <v>0</v>
      </c>
    </row>
    <row r="29" spans="1:10" x14ac:dyDescent="0.35">
      <c r="A29" s="1" t="s">
        <v>349</v>
      </c>
      <c r="B29" s="1" t="s">
        <v>350</v>
      </c>
      <c r="C29" s="1">
        <v>0</v>
      </c>
      <c r="D29" s="1">
        <v>0</v>
      </c>
      <c r="E29" s="1">
        <v>0</v>
      </c>
      <c r="F29" s="1">
        <v>0</v>
      </c>
      <c r="G29" s="1">
        <v>0</v>
      </c>
      <c r="H29" s="1">
        <v>0</v>
      </c>
      <c r="I29" s="1">
        <v>0</v>
      </c>
      <c r="J29" s="1">
        <v>0</v>
      </c>
    </row>
    <row r="30" spans="1:10" x14ac:dyDescent="0.35">
      <c r="A30" s="1" t="s">
        <v>351</v>
      </c>
      <c r="B30" s="1" t="s">
        <v>352</v>
      </c>
      <c r="C30" s="1">
        <v>0</v>
      </c>
      <c r="D30" s="1">
        <v>0</v>
      </c>
      <c r="E30" s="1">
        <v>0</v>
      </c>
      <c r="F30" s="1">
        <v>0</v>
      </c>
      <c r="G30" s="1">
        <v>0</v>
      </c>
      <c r="H30" s="1">
        <v>0</v>
      </c>
      <c r="I30" s="1">
        <v>0</v>
      </c>
      <c r="J30" s="1">
        <v>0</v>
      </c>
    </row>
    <row r="31" spans="1:10" x14ac:dyDescent="0.35">
      <c r="A31" s="1" t="s">
        <v>353</v>
      </c>
      <c r="B31" s="1" t="s">
        <v>354</v>
      </c>
      <c r="C31" s="1">
        <v>0</v>
      </c>
      <c r="D31" s="1">
        <v>0</v>
      </c>
      <c r="E31" s="1">
        <v>0</v>
      </c>
      <c r="F31" s="1">
        <v>0</v>
      </c>
      <c r="G31" s="1">
        <v>0</v>
      </c>
      <c r="H31" s="1">
        <v>0</v>
      </c>
      <c r="I31" s="1">
        <v>0</v>
      </c>
      <c r="J31" s="1">
        <v>0</v>
      </c>
    </row>
    <row r="32" spans="1:10" x14ac:dyDescent="0.35">
      <c r="A32" s="1" t="s">
        <v>355</v>
      </c>
      <c r="B32" s="1" t="s">
        <v>356</v>
      </c>
      <c r="C32" s="1">
        <v>0</v>
      </c>
      <c r="D32" s="1">
        <v>0</v>
      </c>
      <c r="E32" s="1">
        <v>0</v>
      </c>
      <c r="F32" s="1">
        <v>0</v>
      </c>
      <c r="G32" s="1">
        <v>0</v>
      </c>
      <c r="H32" s="1">
        <v>0</v>
      </c>
      <c r="I32" s="1">
        <v>0</v>
      </c>
      <c r="J32" s="1">
        <v>0</v>
      </c>
    </row>
    <row r="33" spans="1:10" x14ac:dyDescent="0.35">
      <c r="A33" s="1" t="s">
        <v>357</v>
      </c>
      <c r="B33" s="1" t="s">
        <v>358</v>
      </c>
      <c r="C33" s="1">
        <v>0</v>
      </c>
      <c r="D33" s="1">
        <v>0</v>
      </c>
      <c r="E33" s="1">
        <v>0</v>
      </c>
      <c r="F33" s="1">
        <v>0</v>
      </c>
      <c r="G33" s="1">
        <v>0</v>
      </c>
      <c r="H33" s="1">
        <v>0</v>
      </c>
      <c r="I33" s="1">
        <v>0</v>
      </c>
      <c r="J33" s="1">
        <v>0</v>
      </c>
    </row>
    <row r="34" spans="1:10" x14ac:dyDescent="0.35">
      <c r="A34" s="1" t="s">
        <v>359</v>
      </c>
      <c r="B34" s="1" t="s">
        <v>360</v>
      </c>
      <c r="C34" s="1">
        <v>0</v>
      </c>
      <c r="D34" s="1">
        <v>0</v>
      </c>
      <c r="E34" s="1">
        <v>0</v>
      </c>
      <c r="F34" s="1">
        <v>0</v>
      </c>
      <c r="G34" s="1">
        <v>0</v>
      </c>
      <c r="H34" s="1">
        <v>0</v>
      </c>
      <c r="I34" s="1">
        <v>0</v>
      </c>
      <c r="J34" s="1">
        <v>0</v>
      </c>
    </row>
    <row r="35" spans="1:10" x14ac:dyDescent="0.35">
      <c r="A35" s="1" t="s">
        <v>361</v>
      </c>
      <c r="B35" s="1" t="s">
        <v>362</v>
      </c>
      <c r="C35" s="1">
        <v>0</v>
      </c>
      <c r="D35" s="1">
        <v>0</v>
      </c>
      <c r="E35" s="1">
        <v>0</v>
      </c>
      <c r="F35" s="1">
        <v>0</v>
      </c>
      <c r="G35" s="1">
        <v>0</v>
      </c>
      <c r="H35" s="1">
        <v>0</v>
      </c>
      <c r="I35" s="1">
        <v>0</v>
      </c>
      <c r="J35" s="1">
        <v>0</v>
      </c>
    </row>
    <row r="36" spans="1:10" x14ac:dyDescent="0.35">
      <c r="A36" s="1" t="s">
        <v>363</v>
      </c>
      <c r="B36" s="1" t="s">
        <v>364</v>
      </c>
      <c r="C36" s="1">
        <v>0</v>
      </c>
      <c r="D36" s="1">
        <v>0</v>
      </c>
      <c r="E36" s="1">
        <v>0</v>
      </c>
      <c r="F36" s="1">
        <v>0</v>
      </c>
      <c r="G36" s="1">
        <v>0</v>
      </c>
      <c r="H36" s="1">
        <v>0</v>
      </c>
      <c r="I36" s="1">
        <v>0</v>
      </c>
      <c r="J36" s="1">
        <v>0</v>
      </c>
    </row>
    <row r="37" spans="1:10" x14ac:dyDescent="0.35">
      <c r="A37" s="1" t="s">
        <v>365</v>
      </c>
      <c r="B37" s="1" t="s">
        <v>366</v>
      </c>
      <c r="C37" s="1">
        <v>0</v>
      </c>
      <c r="D37" s="1">
        <v>0</v>
      </c>
      <c r="E37" s="1">
        <v>0</v>
      </c>
      <c r="F37" s="1">
        <v>0</v>
      </c>
      <c r="G37" s="1">
        <v>0</v>
      </c>
      <c r="H37" s="1">
        <v>0</v>
      </c>
      <c r="I37" s="1">
        <v>0</v>
      </c>
      <c r="J37" s="1">
        <v>0</v>
      </c>
    </row>
    <row r="38" spans="1:10" x14ac:dyDescent="0.35">
      <c r="A38" s="1" t="s">
        <v>367</v>
      </c>
      <c r="B38" s="1" t="s">
        <v>368</v>
      </c>
      <c r="C38" s="1">
        <v>0</v>
      </c>
      <c r="D38" s="1">
        <v>0</v>
      </c>
      <c r="E38" s="1">
        <v>0</v>
      </c>
      <c r="F38" s="1">
        <v>0</v>
      </c>
      <c r="G38" s="1">
        <v>0</v>
      </c>
      <c r="H38" s="1">
        <v>0</v>
      </c>
      <c r="I38" s="1">
        <v>0</v>
      </c>
      <c r="J38" s="1">
        <v>0</v>
      </c>
    </row>
    <row r="39" spans="1:10" x14ac:dyDescent="0.35">
      <c r="A39" s="1" t="s">
        <v>369</v>
      </c>
      <c r="B39" s="1" t="s">
        <v>370</v>
      </c>
      <c r="C39" s="1">
        <v>0</v>
      </c>
      <c r="D39" s="1">
        <v>0</v>
      </c>
      <c r="E39" s="1">
        <v>0</v>
      </c>
      <c r="F39" s="1">
        <v>0</v>
      </c>
      <c r="G39" s="1">
        <v>0</v>
      </c>
      <c r="H39" s="1">
        <v>0</v>
      </c>
      <c r="I39" s="1">
        <v>0</v>
      </c>
      <c r="J39" s="1">
        <v>0</v>
      </c>
    </row>
    <row r="40" spans="1:10" x14ac:dyDescent="0.35">
      <c r="A40" s="1" t="s">
        <v>371</v>
      </c>
      <c r="B40" s="1" t="s">
        <v>372</v>
      </c>
      <c r="C40" s="1">
        <v>0</v>
      </c>
      <c r="D40" s="1">
        <v>0</v>
      </c>
      <c r="E40" s="1">
        <v>0</v>
      </c>
      <c r="F40" s="1">
        <v>0</v>
      </c>
      <c r="G40" s="1">
        <v>0</v>
      </c>
      <c r="H40" s="1">
        <v>0</v>
      </c>
      <c r="I40" s="1">
        <v>0</v>
      </c>
      <c r="J40" s="1">
        <v>0</v>
      </c>
    </row>
    <row r="41" spans="1:10" x14ac:dyDescent="0.35">
      <c r="A41" s="1" t="s">
        <v>373</v>
      </c>
      <c r="B41" s="1" t="s">
        <v>374</v>
      </c>
      <c r="C41" s="1">
        <v>0</v>
      </c>
      <c r="D41" s="1">
        <v>0</v>
      </c>
      <c r="E41" s="1">
        <v>0</v>
      </c>
      <c r="F41" s="1">
        <v>0</v>
      </c>
      <c r="G41" s="1">
        <v>0</v>
      </c>
      <c r="H41" s="1">
        <v>0</v>
      </c>
      <c r="I41" s="1">
        <v>0</v>
      </c>
      <c r="J41" s="1">
        <v>0</v>
      </c>
    </row>
    <row r="42" spans="1:10" x14ac:dyDescent="0.35">
      <c r="A42" s="1" t="s">
        <v>375</v>
      </c>
      <c r="B42" s="1" t="s">
        <v>376</v>
      </c>
      <c r="C42" s="1">
        <v>0</v>
      </c>
      <c r="D42" s="1">
        <v>0</v>
      </c>
      <c r="E42" s="1">
        <v>0</v>
      </c>
      <c r="F42" s="1">
        <v>0</v>
      </c>
      <c r="G42" s="1">
        <v>0</v>
      </c>
      <c r="H42" s="1">
        <v>0</v>
      </c>
      <c r="I42" s="1">
        <v>0</v>
      </c>
      <c r="J42" s="1">
        <v>0</v>
      </c>
    </row>
    <row r="43" spans="1:10" x14ac:dyDescent="0.35">
      <c r="A43" s="1" t="s">
        <v>377</v>
      </c>
      <c r="B43" s="1" t="s">
        <v>378</v>
      </c>
      <c r="C43" s="1">
        <v>0</v>
      </c>
      <c r="D43" s="1">
        <v>0</v>
      </c>
      <c r="E43" s="1">
        <v>0</v>
      </c>
      <c r="F43" s="1">
        <v>0</v>
      </c>
      <c r="G43" s="1">
        <v>0</v>
      </c>
      <c r="H43" s="1">
        <v>0</v>
      </c>
      <c r="I43" s="1">
        <v>0</v>
      </c>
      <c r="J43" s="1">
        <v>0</v>
      </c>
    </row>
    <row r="44" spans="1:10" x14ac:dyDescent="0.35">
      <c r="A44" s="1" t="s">
        <v>379</v>
      </c>
      <c r="B44" s="1" t="s">
        <v>380</v>
      </c>
      <c r="C44" s="1">
        <v>0</v>
      </c>
      <c r="D44" s="1">
        <v>0</v>
      </c>
      <c r="E44" s="1">
        <v>0</v>
      </c>
      <c r="F44" s="1">
        <v>0</v>
      </c>
      <c r="G44" s="1">
        <v>0</v>
      </c>
      <c r="H44" s="1">
        <v>0</v>
      </c>
      <c r="I44" s="1">
        <v>0</v>
      </c>
      <c r="J44" s="1">
        <v>0</v>
      </c>
    </row>
    <row r="45" spans="1:10" x14ac:dyDescent="0.35">
      <c r="A45" s="1" t="s">
        <v>381</v>
      </c>
      <c r="B45" s="1" t="s">
        <v>382</v>
      </c>
      <c r="C45" s="1">
        <v>0</v>
      </c>
      <c r="D45" s="1">
        <v>0</v>
      </c>
      <c r="E45" s="1">
        <v>0</v>
      </c>
      <c r="F45" s="1">
        <v>0</v>
      </c>
      <c r="G45" s="1">
        <v>0</v>
      </c>
      <c r="H45" s="1">
        <v>0</v>
      </c>
      <c r="I45" s="1">
        <v>0</v>
      </c>
      <c r="J45" s="1">
        <v>0</v>
      </c>
    </row>
    <row r="46" spans="1:10" x14ac:dyDescent="0.35">
      <c r="A46" s="1" t="s">
        <v>383</v>
      </c>
      <c r="B46" s="1" t="s">
        <v>384</v>
      </c>
      <c r="C46" s="1">
        <v>0</v>
      </c>
      <c r="D46" s="1">
        <v>0</v>
      </c>
      <c r="E46" s="1">
        <v>0</v>
      </c>
      <c r="F46" s="1">
        <v>0</v>
      </c>
      <c r="G46" s="1">
        <v>0</v>
      </c>
      <c r="H46" s="1">
        <v>0</v>
      </c>
      <c r="I46" s="1">
        <v>0</v>
      </c>
      <c r="J46" s="1">
        <v>0</v>
      </c>
    </row>
    <row r="47" spans="1:10" x14ac:dyDescent="0.35">
      <c r="A47" s="1" t="s">
        <v>385</v>
      </c>
      <c r="B47" s="1" t="s">
        <v>386</v>
      </c>
      <c r="C47" s="1">
        <v>0</v>
      </c>
      <c r="D47" s="1">
        <v>0</v>
      </c>
      <c r="E47" s="1">
        <v>0</v>
      </c>
      <c r="F47" s="1">
        <v>0</v>
      </c>
      <c r="G47" s="1">
        <v>0</v>
      </c>
      <c r="H47" s="1">
        <v>0</v>
      </c>
      <c r="I47" s="1">
        <v>0</v>
      </c>
      <c r="J47" s="1">
        <v>0</v>
      </c>
    </row>
    <row r="48" spans="1:10" x14ac:dyDescent="0.35">
      <c r="A48" s="1" t="s">
        <v>387</v>
      </c>
      <c r="B48" s="1" t="s">
        <v>388</v>
      </c>
      <c r="C48" s="1">
        <v>0</v>
      </c>
      <c r="D48" s="1">
        <v>0</v>
      </c>
      <c r="E48" s="1">
        <v>0</v>
      </c>
      <c r="F48" s="1">
        <v>0</v>
      </c>
      <c r="G48" s="1">
        <v>0</v>
      </c>
      <c r="H48" s="1">
        <v>0</v>
      </c>
      <c r="I48" s="1">
        <v>0</v>
      </c>
      <c r="J48" s="1">
        <v>0</v>
      </c>
    </row>
    <row r="49" spans="1:10" x14ac:dyDescent="0.35">
      <c r="A49" s="1" t="s">
        <v>389</v>
      </c>
      <c r="B49" s="1" t="s">
        <v>390</v>
      </c>
      <c r="C49" s="1">
        <v>0</v>
      </c>
      <c r="D49" s="1">
        <v>0</v>
      </c>
      <c r="E49" s="1">
        <v>0</v>
      </c>
      <c r="F49" s="1">
        <v>0</v>
      </c>
      <c r="G49" s="1">
        <v>0</v>
      </c>
      <c r="H49" s="1">
        <v>0</v>
      </c>
      <c r="I49" s="1">
        <v>0</v>
      </c>
      <c r="J49" s="1">
        <v>0</v>
      </c>
    </row>
    <row r="50" spans="1:10" x14ac:dyDescent="0.35">
      <c r="A50" s="1" t="s">
        <v>391</v>
      </c>
      <c r="B50" s="1" t="s">
        <v>392</v>
      </c>
      <c r="C50" s="1">
        <v>0</v>
      </c>
      <c r="D50" s="1">
        <v>0</v>
      </c>
      <c r="E50" s="1">
        <v>0</v>
      </c>
      <c r="F50" s="1">
        <v>0</v>
      </c>
      <c r="G50" s="1">
        <v>0</v>
      </c>
      <c r="H50" s="1">
        <v>0</v>
      </c>
      <c r="I50" s="1">
        <v>0</v>
      </c>
      <c r="J50" s="1">
        <v>0</v>
      </c>
    </row>
    <row r="51" spans="1:10" x14ac:dyDescent="0.35">
      <c r="A51" s="1" t="s">
        <v>393</v>
      </c>
      <c r="B51" s="1" t="s">
        <v>394</v>
      </c>
      <c r="C51" s="1">
        <v>0</v>
      </c>
      <c r="D51" s="1">
        <v>0</v>
      </c>
      <c r="E51" s="1">
        <v>0</v>
      </c>
      <c r="F51" s="1">
        <v>0</v>
      </c>
      <c r="G51" s="1">
        <v>0</v>
      </c>
      <c r="H51" s="1">
        <v>0</v>
      </c>
      <c r="I51" s="1">
        <v>0</v>
      </c>
      <c r="J51" s="1">
        <v>0</v>
      </c>
    </row>
    <row r="52" spans="1:10" x14ac:dyDescent="0.35">
      <c r="A52" s="1" t="s">
        <v>395</v>
      </c>
      <c r="B52" s="1" t="s">
        <v>396</v>
      </c>
      <c r="C52" s="1">
        <v>0</v>
      </c>
      <c r="D52" s="1">
        <v>0</v>
      </c>
      <c r="E52" s="1">
        <v>0</v>
      </c>
      <c r="F52" s="1">
        <v>0</v>
      </c>
      <c r="G52" s="1">
        <v>0</v>
      </c>
      <c r="H52" s="1">
        <v>0</v>
      </c>
      <c r="I52" s="1">
        <v>0</v>
      </c>
      <c r="J52" s="1">
        <v>0</v>
      </c>
    </row>
    <row r="53" spans="1:10" x14ac:dyDescent="0.35">
      <c r="A53" s="1" t="s">
        <v>397</v>
      </c>
      <c r="B53" s="1" t="s">
        <v>398</v>
      </c>
      <c r="C53" s="1">
        <v>0</v>
      </c>
      <c r="D53" s="1">
        <v>0</v>
      </c>
      <c r="E53" s="1">
        <v>0</v>
      </c>
      <c r="F53" s="1">
        <v>0</v>
      </c>
      <c r="G53" s="1">
        <v>0</v>
      </c>
      <c r="H53" s="1">
        <v>0</v>
      </c>
      <c r="I53" s="1">
        <v>0</v>
      </c>
      <c r="J53" s="1">
        <v>0</v>
      </c>
    </row>
    <row r="54" spans="1:10" x14ac:dyDescent="0.35">
      <c r="A54" s="1" t="s">
        <v>399</v>
      </c>
      <c r="B54" s="1" t="s">
        <v>400</v>
      </c>
      <c r="C54" s="1">
        <v>0</v>
      </c>
      <c r="D54" s="1">
        <v>0</v>
      </c>
      <c r="E54" s="1">
        <v>0</v>
      </c>
      <c r="F54" s="1">
        <v>0</v>
      </c>
      <c r="G54" s="1">
        <v>0</v>
      </c>
      <c r="H54" s="1">
        <v>0</v>
      </c>
      <c r="I54" s="1">
        <v>0</v>
      </c>
      <c r="J54" s="1">
        <v>0</v>
      </c>
    </row>
    <row r="55" spans="1:10" x14ac:dyDescent="0.35">
      <c r="A55" s="1" t="s">
        <v>401</v>
      </c>
      <c r="B55" s="1" t="s">
        <v>402</v>
      </c>
      <c r="C55" s="1">
        <v>0</v>
      </c>
      <c r="D55" s="1">
        <v>0</v>
      </c>
      <c r="E55" s="1">
        <v>0</v>
      </c>
      <c r="F55" s="1">
        <v>0</v>
      </c>
      <c r="G55" s="1">
        <v>0</v>
      </c>
      <c r="H55" s="1">
        <v>0</v>
      </c>
      <c r="I55" s="1">
        <v>0</v>
      </c>
      <c r="J55" s="1">
        <v>0</v>
      </c>
    </row>
    <row r="56" spans="1:10" x14ac:dyDescent="0.35">
      <c r="A56" s="1" t="s">
        <v>403</v>
      </c>
      <c r="B56" s="1" t="s">
        <v>404</v>
      </c>
      <c r="C56" s="1">
        <v>0</v>
      </c>
      <c r="D56" s="1">
        <v>0</v>
      </c>
      <c r="E56" s="1">
        <v>0</v>
      </c>
      <c r="F56" s="1">
        <v>0</v>
      </c>
      <c r="G56" s="1">
        <v>0</v>
      </c>
      <c r="H56" s="1">
        <v>0</v>
      </c>
      <c r="I56" s="1">
        <v>0</v>
      </c>
      <c r="J56" s="1">
        <v>0</v>
      </c>
    </row>
    <row r="57" spans="1:10" x14ac:dyDescent="0.35">
      <c r="A57" s="1" t="s">
        <v>405</v>
      </c>
      <c r="B57" s="1" t="s">
        <v>406</v>
      </c>
      <c r="C57" s="1">
        <v>0</v>
      </c>
      <c r="D57" s="1">
        <v>0</v>
      </c>
      <c r="E57" s="1">
        <v>0</v>
      </c>
      <c r="F57" s="1">
        <v>0</v>
      </c>
      <c r="G57" s="1">
        <v>0</v>
      </c>
      <c r="H57" s="1">
        <v>0</v>
      </c>
      <c r="I57" s="1">
        <v>0</v>
      </c>
      <c r="J57" s="1">
        <v>0</v>
      </c>
    </row>
    <row r="58" spans="1:10" x14ac:dyDescent="0.35">
      <c r="A58" s="1" t="s">
        <v>407</v>
      </c>
      <c r="B58" s="1" t="s">
        <v>408</v>
      </c>
      <c r="C58" s="1">
        <v>0</v>
      </c>
      <c r="D58" s="1">
        <v>0</v>
      </c>
      <c r="E58" s="1">
        <v>0</v>
      </c>
      <c r="F58" s="1">
        <v>0</v>
      </c>
      <c r="G58" s="1">
        <v>0</v>
      </c>
      <c r="H58" s="1">
        <v>0</v>
      </c>
      <c r="I58" s="1">
        <v>0</v>
      </c>
      <c r="J58" s="1">
        <v>0</v>
      </c>
    </row>
    <row r="59" spans="1:10" x14ac:dyDescent="0.35">
      <c r="A59" s="1" t="s">
        <v>409</v>
      </c>
      <c r="B59" s="1" t="s">
        <v>410</v>
      </c>
      <c r="C59" s="1">
        <v>0</v>
      </c>
      <c r="D59" s="1">
        <v>0</v>
      </c>
      <c r="E59" s="1">
        <v>0</v>
      </c>
      <c r="F59" s="1">
        <v>0</v>
      </c>
      <c r="G59" s="1">
        <v>0</v>
      </c>
      <c r="H59" s="1">
        <v>0</v>
      </c>
      <c r="I59" s="1">
        <v>0</v>
      </c>
      <c r="J59" s="1">
        <v>0</v>
      </c>
    </row>
    <row r="60" spans="1:10" x14ac:dyDescent="0.35">
      <c r="A60" s="1" t="s">
        <v>411</v>
      </c>
      <c r="B60" s="1" t="s">
        <v>412</v>
      </c>
      <c r="C60" s="1">
        <v>0</v>
      </c>
      <c r="D60" s="1">
        <v>0</v>
      </c>
      <c r="E60" s="1">
        <v>0</v>
      </c>
      <c r="F60" s="1">
        <v>0</v>
      </c>
      <c r="G60" s="1">
        <v>0</v>
      </c>
      <c r="H60" s="1">
        <v>0</v>
      </c>
      <c r="I60" s="1">
        <v>0</v>
      </c>
      <c r="J60" s="1">
        <v>0</v>
      </c>
    </row>
    <row r="61" spans="1:10" x14ac:dyDescent="0.35">
      <c r="A61" s="1" t="s">
        <v>413</v>
      </c>
      <c r="B61" s="1" t="s">
        <v>414</v>
      </c>
      <c r="C61" s="1">
        <v>0</v>
      </c>
      <c r="D61" s="1">
        <v>0</v>
      </c>
      <c r="E61" s="1">
        <v>0</v>
      </c>
      <c r="F61" s="1">
        <v>0</v>
      </c>
      <c r="G61" s="1">
        <v>0</v>
      </c>
      <c r="H61" s="1">
        <v>0</v>
      </c>
      <c r="I61" s="1">
        <v>0</v>
      </c>
      <c r="J61" s="1">
        <v>0</v>
      </c>
    </row>
    <row r="62" spans="1:10" x14ac:dyDescent="0.35">
      <c r="A62" s="1" t="s">
        <v>415</v>
      </c>
      <c r="B62" s="1" t="s">
        <v>416</v>
      </c>
      <c r="C62" s="1">
        <v>0</v>
      </c>
      <c r="D62" s="1">
        <v>0</v>
      </c>
      <c r="E62" s="1">
        <v>0</v>
      </c>
      <c r="F62" s="1">
        <v>0</v>
      </c>
      <c r="G62" s="1">
        <v>0</v>
      </c>
      <c r="H62" s="1">
        <v>0</v>
      </c>
      <c r="I62" s="1">
        <v>0</v>
      </c>
      <c r="J62" s="1">
        <v>0</v>
      </c>
    </row>
    <row r="63" spans="1:10" x14ac:dyDescent="0.35">
      <c r="A63" s="1" t="s">
        <v>418</v>
      </c>
      <c r="B63" s="1" t="s">
        <v>419</v>
      </c>
      <c r="C63" s="1">
        <v>0</v>
      </c>
      <c r="D63" s="1">
        <v>0</v>
      </c>
      <c r="E63" s="1">
        <v>0</v>
      </c>
      <c r="F63" s="1">
        <v>0</v>
      </c>
      <c r="G63" s="1">
        <v>0</v>
      </c>
      <c r="H63" s="1">
        <v>0</v>
      </c>
      <c r="I63" s="1">
        <v>0</v>
      </c>
      <c r="J63" s="1">
        <v>0</v>
      </c>
    </row>
    <row r="64" spans="1:10" x14ac:dyDescent="0.35">
      <c r="A64" s="1" t="s">
        <v>420</v>
      </c>
      <c r="B64" s="1" t="s">
        <v>421</v>
      </c>
      <c r="C64" s="1">
        <v>0</v>
      </c>
      <c r="D64" s="1">
        <v>0</v>
      </c>
      <c r="E64" s="1">
        <v>0</v>
      </c>
      <c r="F64" s="1">
        <v>0</v>
      </c>
      <c r="G64" s="1">
        <v>0</v>
      </c>
      <c r="H64" s="1">
        <v>0</v>
      </c>
      <c r="I64" s="1">
        <v>0</v>
      </c>
      <c r="J64" s="1">
        <v>0</v>
      </c>
    </row>
    <row r="65" spans="1:10" x14ac:dyDescent="0.35">
      <c r="A65" s="1" t="s">
        <v>422</v>
      </c>
      <c r="B65" s="1" t="s">
        <v>423</v>
      </c>
      <c r="C65" s="1">
        <v>0</v>
      </c>
      <c r="D65" s="1">
        <v>0</v>
      </c>
      <c r="E65" s="1">
        <v>0</v>
      </c>
      <c r="F65" s="1">
        <v>0</v>
      </c>
      <c r="G65" s="1">
        <v>0</v>
      </c>
      <c r="H65" s="1">
        <v>0</v>
      </c>
      <c r="I65" s="1">
        <v>0</v>
      </c>
      <c r="J65" s="1">
        <v>0</v>
      </c>
    </row>
    <row r="66" spans="1:10" x14ac:dyDescent="0.35">
      <c r="A66" s="1" t="s">
        <v>424</v>
      </c>
      <c r="B66" s="1" t="s">
        <v>425</v>
      </c>
      <c r="C66" s="1">
        <v>0</v>
      </c>
      <c r="D66" s="1">
        <v>0</v>
      </c>
      <c r="E66" s="1">
        <v>0</v>
      </c>
      <c r="F66" s="1">
        <v>0</v>
      </c>
      <c r="G66" s="1">
        <v>0</v>
      </c>
      <c r="H66" s="1">
        <v>0</v>
      </c>
      <c r="I66" s="1">
        <v>0</v>
      </c>
      <c r="J66" s="1">
        <v>0</v>
      </c>
    </row>
    <row r="67" spans="1:10" x14ac:dyDescent="0.35">
      <c r="A67" s="1" t="s">
        <v>426</v>
      </c>
      <c r="B67" s="1" t="s">
        <v>427</v>
      </c>
      <c r="C67" s="1">
        <v>0</v>
      </c>
      <c r="D67" s="1">
        <v>0</v>
      </c>
      <c r="E67" s="1">
        <v>0</v>
      </c>
      <c r="F67" s="1">
        <v>0</v>
      </c>
      <c r="G67" s="1">
        <v>0</v>
      </c>
      <c r="H67" s="1">
        <v>0</v>
      </c>
      <c r="I67" s="1">
        <v>0</v>
      </c>
      <c r="J67" s="1">
        <v>0</v>
      </c>
    </row>
    <row r="68" spans="1:10" x14ac:dyDescent="0.35">
      <c r="A68" s="1" t="s">
        <v>428</v>
      </c>
      <c r="B68" s="1" t="s">
        <v>429</v>
      </c>
      <c r="C68" s="1">
        <v>0</v>
      </c>
      <c r="D68" s="1">
        <v>0</v>
      </c>
      <c r="E68" s="1">
        <v>0</v>
      </c>
      <c r="F68" s="1">
        <v>0</v>
      </c>
      <c r="G68" s="1">
        <v>0</v>
      </c>
      <c r="H68" s="1">
        <v>0</v>
      </c>
      <c r="I68" s="1">
        <v>0</v>
      </c>
      <c r="J68" s="1">
        <v>0</v>
      </c>
    </row>
    <row r="69" spans="1:10" x14ac:dyDescent="0.35">
      <c r="A69" s="1" t="s">
        <v>430</v>
      </c>
      <c r="B69" s="1" t="s">
        <v>431</v>
      </c>
      <c r="C69" s="1">
        <v>0</v>
      </c>
      <c r="D69" s="1">
        <v>0</v>
      </c>
      <c r="E69" s="1">
        <v>0</v>
      </c>
      <c r="F69" s="1">
        <v>0</v>
      </c>
      <c r="G69" s="1">
        <v>0</v>
      </c>
      <c r="H69" s="1">
        <v>0</v>
      </c>
      <c r="I69" s="1">
        <v>0</v>
      </c>
      <c r="J69" s="1">
        <v>0</v>
      </c>
    </row>
    <row r="70" spans="1:10" x14ac:dyDescent="0.35">
      <c r="A70" s="1" t="s">
        <v>432</v>
      </c>
      <c r="B70" s="1" t="s">
        <v>433</v>
      </c>
      <c r="C70" s="1">
        <v>0</v>
      </c>
      <c r="D70" s="1">
        <v>0</v>
      </c>
      <c r="E70" s="1">
        <v>0</v>
      </c>
      <c r="F70" s="1">
        <v>0</v>
      </c>
      <c r="G70" s="1">
        <v>0</v>
      </c>
      <c r="H70" s="1">
        <v>0</v>
      </c>
      <c r="I70" s="1">
        <v>0</v>
      </c>
      <c r="J70" s="1">
        <v>0</v>
      </c>
    </row>
    <row r="71" spans="1:10" x14ac:dyDescent="0.35">
      <c r="A71" s="1" t="s">
        <v>434</v>
      </c>
      <c r="B71" s="1" t="s">
        <v>435</v>
      </c>
      <c r="C71" s="1">
        <v>0</v>
      </c>
      <c r="D71" s="1">
        <v>0</v>
      </c>
      <c r="E71" s="1">
        <v>0</v>
      </c>
      <c r="F71" s="1">
        <v>0</v>
      </c>
      <c r="G71" s="1">
        <v>0</v>
      </c>
      <c r="H71" s="1">
        <v>0</v>
      </c>
      <c r="I71" s="1">
        <v>0</v>
      </c>
      <c r="J71" s="1">
        <v>0</v>
      </c>
    </row>
    <row r="72" spans="1:10" x14ac:dyDescent="0.35">
      <c r="A72" s="1" t="s">
        <v>436</v>
      </c>
      <c r="B72" s="1" t="s">
        <v>437</v>
      </c>
      <c r="C72" s="1">
        <v>0</v>
      </c>
      <c r="D72" s="1">
        <v>0</v>
      </c>
      <c r="E72" s="1">
        <v>0</v>
      </c>
      <c r="F72" s="1">
        <v>0</v>
      </c>
      <c r="G72" s="1">
        <v>0</v>
      </c>
      <c r="H72" s="1">
        <v>0</v>
      </c>
      <c r="I72" s="1">
        <v>0</v>
      </c>
      <c r="J72" s="1">
        <v>0</v>
      </c>
    </row>
    <row r="73" spans="1:10" x14ac:dyDescent="0.35">
      <c r="A73" s="1" t="s">
        <v>438</v>
      </c>
      <c r="B73" s="1" t="s">
        <v>439</v>
      </c>
      <c r="C73" s="1">
        <v>0</v>
      </c>
      <c r="D73" s="1">
        <v>0</v>
      </c>
      <c r="E73" s="1">
        <v>0</v>
      </c>
      <c r="F73" s="1">
        <v>0</v>
      </c>
      <c r="G73" s="1">
        <v>0</v>
      </c>
      <c r="H73" s="1">
        <v>0</v>
      </c>
      <c r="I73" s="1">
        <v>0</v>
      </c>
      <c r="J73" s="1">
        <v>0</v>
      </c>
    </row>
    <row r="74" spans="1:10" x14ac:dyDescent="0.35">
      <c r="A74" s="1" t="s">
        <v>440</v>
      </c>
      <c r="B74" s="1" t="s">
        <v>441</v>
      </c>
      <c r="C74" s="1">
        <v>0</v>
      </c>
      <c r="D74" s="1">
        <v>0</v>
      </c>
      <c r="E74" s="1">
        <v>0</v>
      </c>
      <c r="F74" s="1">
        <v>0</v>
      </c>
      <c r="G74" s="1">
        <v>0</v>
      </c>
      <c r="H74" s="1">
        <v>0</v>
      </c>
      <c r="I74" s="1">
        <v>0</v>
      </c>
      <c r="J74" s="1">
        <v>0</v>
      </c>
    </row>
    <row r="75" spans="1:10" x14ac:dyDescent="0.35">
      <c r="A75" s="1" t="s">
        <v>442</v>
      </c>
      <c r="B75" s="1" t="s">
        <v>443</v>
      </c>
      <c r="C75" s="1">
        <v>0</v>
      </c>
      <c r="D75" s="1">
        <v>0</v>
      </c>
      <c r="E75" s="1">
        <v>0</v>
      </c>
      <c r="F75" s="1">
        <v>0</v>
      </c>
      <c r="G75" s="1">
        <v>0</v>
      </c>
      <c r="H75" s="1">
        <v>0</v>
      </c>
      <c r="I75" s="1">
        <v>0</v>
      </c>
      <c r="J75" s="1">
        <v>0</v>
      </c>
    </row>
    <row r="76" spans="1:10" x14ac:dyDescent="0.35">
      <c r="A76" s="1" t="s">
        <v>444</v>
      </c>
      <c r="B76" s="1" t="s">
        <v>445</v>
      </c>
      <c r="C76" s="1">
        <v>0</v>
      </c>
      <c r="D76" s="1">
        <v>0</v>
      </c>
      <c r="E76" s="1">
        <v>0</v>
      </c>
      <c r="F76" s="1">
        <v>0</v>
      </c>
      <c r="G76" s="1">
        <v>0</v>
      </c>
      <c r="H76" s="1">
        <v>0</v>
      </c>
      <c r="I76" s="1">
        <v>0</v>
      </c>
      <c r="J76" s="1">
        <v>0</v>
      </c>
    </row>
    <row r="77" spans="1:10" x14ac:dyDescent="0.35">
      <c r="A77" s="1" t="s">
        <v>446</v>
      </c>
      <c r="B77" s="1" t="s">
        <v>447</v>
      </c>
      <c r="C77" s="1">
        <v>0</v>
      </c>
      <c r="D77" s="1">
        <v>0</v>
      </c>
      <c r="E77" s="1">
        <v>0</v>
      </c>
      <c r="F77" s="1">
        <v>0</v>
      </c>
      <c r="G77" s="1">
        <v>0</v>
      </c>
      <c r="H77" s="1">
        <v>0</v>
      </c>
      <c r="I77" s="1">
        <v>0</v>
      </c>
      <c r="J77" s="1">
        <v>0</v>
      </c>
    </row>
    <row r="78" spans="1:10" x14ac:dyDescent="0.35">
      <c r="A78" s="1" t="s">
        <v>448</v>
      </c>
      <c r="B78" s="1" t="s">
        <v>449</v>
      </c>
      <c r="C78" s="1">
        <v>0</v>
      </c>
      <c r="D78" s="1">
        <v>0</v>
      </c>
      <c r="E78" s="1">
        <v>0</v>
      </c>
      <c r="F78" s="1">
        <v>0</v>
      </c>
      <c r="G78" s="1">
        <v>0</v>
      </c>
      <c r="H78" s="1">
        <v>0</v>
      </c>
      <c r="I78" s="1">
        <v>0</v>
      </c>
      <c r="J78" s="1">
        <v>0</v>
      </c>
    </row>
    <row r="79" spans="1:10" x14ac:dyDescent="0.35">
      <c r="A79" s="1" t="s">
        <v>452</v>
      </c>
      <c r="B79" s="1" t="s">
        <v>453</v>
      </c>
      <c r="C79" s="1">
        <v>0</v>
      </c>
      <c r="D79" s="1">
        <v>0</v>
      </c>
      <c r="E79" s="1">
        <v>0</v>
      </c>
      <c r="F79" s="1">
        <v>0</v>
      </c>
      <c r="G79" s="1">
        <v>0</v>
      </c>
      <c r="H79" s="1">
        <v>0</v>
      </c>
      <c r="I79" s="1">
        <v>0</v>
      </c>
      <c r="J79" s="1">
        <v>0</v>
      </c>
    </row>
    <row r="80" spans="1:10" x14ac:dyDescent="0.35">
      <c r="A80" s="1" t="s">
        <v>454</v>
      </c>
      <c r="B80" s="1" t="s">
        <v>455</v>
      </c>
      <c r="C80" s="1">
        <v>0</v>
      </c>
      <c r="D80" s="1">
        <v>0</v>
      </c>
      <c r="E80" s="1">
        <v>0</v>
      </c>
      <c r="F80" s="1">
        <v>0</v>
      </c>
      <c r="G80" s="1">
        <v>0</v>
      </c>
      <c r="H80" s="1">
        <v>0</v>
      </c>
      <c r="I80" s="1">
        <v>0</v>
      </c>
      <c r="J80" s="1">
        <v>0</v>
      </c>
    </row>
    <row r="81" spans="1:10" x14ac:dyDescent="0.35">
      <c r="A81" s="1" t="s">
        <v>456</v>
      </c>
      <c r="B81" s="1" t="s">
        <v>457</v>
      </c>
      <c r="C81" s="1">
        <v>0</v>
      </c>
      <c r="D81" s="1">
        <v>0</v>
      </c>
      <c r="E81" s="1">
        <v>0</v>
      </c>
      <c r="F81" s="1">
        <v>0</v>
      </c>
      <c r="G81" s="1">
        <v>0</v>
      </c>
      <c r="H81" s="1">
        <v>0</v>
      </c>
      <c r="I81" s="1">
        <v>0</v>
      </c>
      <c r="J81" s="1">
        <v>0</v>
      </c>
    </row>
    <row r="82" spans="1:10" x14ac:dyDescent="0.35">
      <c r="A82" s="1" t="s">
        <v>458</v>
      </c>
      <c r="B82" s="1" t="s">
        <v>459</v>
      </c>
      <c r="C82" s="1">
        <v>0</v>
      </c>
      <c r="D82" s="1">
        <v>0</v>
      </c>
      <c r="E82" s="1">
        <v>0</v>
      </c>
      <c r="F82" s="1">
        <v>0</v>
      </c>
      <c r="G82" s="1">
        <v>0</v>
      </c>
      <c r="H82" s="1">
        <v>0</v>
      </c>
      <c r="I82" s="1">
        <v>0</v>
      </c>
      <c r="J82" s="1">
        <v>0</v>
      </c>
    </row>
    <row r="83" spans="1:10" x14ac:dyDescent="0.35">
      <c r="A83" s="1" t="s">
        <v>460</v>
      </c>
      <c r="B83" s="1" t="s">
        <v>461</v>
      </c>
      <c r="C83" s="1">
        <v>0</v>
      </c>
      <c r="D83" s="1">
        <v>0</v>
      </c>
      <c r="E83" s="1">
        <v>0</v>
      </c>
      <c r="F83" s="1">
        <v>0</v>
      </c>
      <c r="G83" s="1">
        <v>0</v>
      </c>
      <c r="H83" s="1">
        <v>0</v>
      </c>
      <c r="I83" s="1">
        <v>0</v>
      </c>
      <c r="J83" s="1">
        <v>0</v>
      </c>
    </row>
    <row r="84" spans="1:10" x14ac:dyDescent="0.35">
      <c r="A84" s="1" t="s">
        <v>463</v>
      </c>
      <c r="B84" s="1" t="s">
        <v>464</v>
      </c>
      <c r="C84" s="1">
        <v>0</v>
      </c>
      <c r="D84" s="1">
        <v>0</v>
      </c>
      <c r="E84" s="1">
        <v>0</v>
      </c>
      <c r="F84" s="1">
        <v>0</v>
      </c>
      <c r="G84" s="1">
        <v>0</v>
      </c>
      <c r="H84" s="1">
        <v>0</v>
      </c>
      <c r="I84" s="1">
        <v>0</v>
      </c>
      <c r="J84" s="1">
        <v>0</v>
      </c>
    </row>
    <row r="85" spans="1:10" x14ac:dyDescent="0.35">
      <c r="A85" s="1" t="s">
        <v>465</v>
      </c>
      <c r="B85" s="1" t="s">
        <v>466</v>
      </c>
      <c r="C85" s="1">
        <v>0</v>
      </c>
      <c r="D85" s="1">
        <v>0</v>
      </c>
      <c r="E85" s="1">
        <v>0</v>
      </c>
      <c r="F85" s="1">
        <v>0</v>
      </c>
      <c r="G85" s="1">
        <v>0</v>
      </c>
      <c r="H85" s="1">
        <v>0</v>
      </c>
      <c r="I85" s="1">
        <v>0</v>
      </c>
      <c r="J85" s="1">
        <v>0</v>
      </c>
    </row>
    <row r="86" spans="1:10" x14ac:dyDescent="0.35">
      <c r="A86" s="1" t="s">
        <v>467</v>
      </c>
      <c r="B86" s="1" t="s">
        <v>468</v>
      </c>
      <c r="C86" s="1">
        <v>0</v>
      </c>
      <c r="D86" s="1">
        <v>0</v>
      </c>
      <c r="E86" s="1">
        <v>0</v>
      </c>
      <c r="F86" s="1">
        <v>0</v>
      </c>
      <c r="G86" s="1">
        <v>0</v>
      </c>
      <c r="H86" s="1">
        <v>0</v>
      </c>
      <c r="I86" s="1">
        <v>0</v>
      </c>
      <c r="J86" s="1">
        <v>0</v>
      </c>
    </row>
    <row r="87" spans="1:10" x14ac:dyDescent="0.35">
      <c r="A87" s="1" t="s">
        <v>470</v>
      </c>
      <c r="B87" s="1" t="s">
        <v>471</v>
      </c>
      <c r="C87" s="1">
        <v>0</v>
      </c>
      <c r="D87" s="1">
        <v>0</v>
      </c>
      <c r="E87" s="1">
        <v>0</v>
      </c>
      <c r="F87" s="1">
        <v>0</v>
      </c>
      <c r="G87" s="1">
        <v>0</v>
      </c>
      <c r="H87" s="1">
        <v>0</v>
      </c>
      <c r="I87" s="1">
        <v>0</v>
      </c>
      <c r="J87" s="1">
        <v>0</v>
      </c>
    </row>
    <row r="88" spans="1:10" x14ac:dyDescent="0.35">
      <c r="A88" s="1" t="s">
        <v>472</v>
      </c>
      <c r="B88" s="1" t="s">
        <v>473</v>
      </c>
      <c r="C88" s="1">
        <v>0</v>
      </c>
      <c r="D88" s="1">
        <v>0</v>
      </c>
      <c r="E88" s="1">
        <v>0</v>
      </c>
      <c r="F88" s="1">
        <v>0</v>
      </c>
      <c r="G88" s="1">
        <v>0</v>
      </c>
      <c r="H88" s="1">
        <v>0</v>
      </c>
      <c r="I88" s="1">
        <v>0</v>
      </c>
      <c r="J88" s="1">
        <v>0</v>
      </c>
    </row>
    <row r="89" spans="1:10" x14ac:dyDescent="0.35">
      <c r="A89" s="1" t="s">
        <v>474</v>
      </c>
      <c r="B89" s="1" t="s">
        <v>475</v>
      </c>
      <c r="C89" s="1">
        <v>0</v>
      </c>
      <c r="D89" s="1">
        <v>0</v>
      </c>
      <c r="E89" s="1">
        <v>0</v>
      </c>
      <c r="F89" s="1">
        <v>0</v>
      </c>
      <c r="G89" s="1">
        <v>0</v>
      </c>
      <c r="H89" s="1">
        <v>0</v>
      </c>
      <c r="I89" s="1">
        <v>0</v>
      </c>
      <c r="J89" s="1">
        <v>0</v>
      </c>
    </row>
    <row r="90" spans="1:10" x14ac:dyDescent="0.35">
      <c r="A90" s="1" t="s">
        <v>477</v>
      </c>
      <c r="B90" s="1" t="s">
        <v>478</v>
      </c>
      <c r="C90" s="1">
        <v>0</v>
      </c>
      <c r="D90" s="1">
        <v>0</v>
      </c>
      <c r="E90" s="1">
        <v>0</v>
      </c>
      <c r="F90" s="1">
        <v>0</v>
      </c>
      <c r="G90" s="1">
        <v>0</v>
      </c>
      <c r="H90" s="1">
        <v>0</v>
      </c>
      <c r="I90" s="1">
        <v>0</v>
      </c>
      <c r="J90" s="1">
        <v>0</v>
      </c>
    </row>
    <row r="91" spans="1:10" x14ac:dyDescent="0.35">
      <c r="A91" s="1" t="s">
        <v>479</v>
      </c>
      <c r="B91" s="1" t="s">
        <v>480</v>
      </c>
      <c r="C91" s="1">
        <v>0</v>
      </c>
      <c r="D91" s="1">
        <v>0</v>
      </c>
      <c r="E91" s="1">
        <v>0</v>
      </c>
      <c r="F91" s="1">
        <v>0</v>
      </c>
      <c r="G91" s="1">
        <v>0</v>
      </c>
      <c r="H91" s="1">
        <v>0</v>
      </c>
      <c r="I91" s="1">
        <v>0</v>
      </c>
      <c r="J91" s="1">
        <v>0</v>
      </c>
    </row>
    <row r="92" spans="1:10" x14ac:dyDescent="0.35">
      <c r="A92" s="1" t="s">
        <v>481</v>
      </c>
      <c r="B92" s="1" t="s">
        <v>482</v>
      </c>
      <c r="C92" s="1">
        <v>0</v>
      </c>
      <c r="D92" s="1">
        <v>0</v>
      </c>
      <c r="E92" s="1">
        <v>0</v>
      </c>
      <c r="F92" s="1">
        <v>0</v>
      </c>
      <c r="G92" s="1">
        <v>0</v>
      </c>
      <c r="H92" s="1">
        <v>0</v>
      </c>
      <c r="I92" s="1">
        <v>0</v>
      </c>
      <c r="J92" s="1">
        <v>0</v>
      </c>
    </row>
    <row r="93" spans="1:10" x14ac:dyDescent="0.35">
      <c r="A93" s="1" t="s">
        <v>483</v>
      </c>
      <c r="B93" s="1" t="s">
        <v>484</v>
      </c>
      <c r="C93" s="1">
        <v>0</v>
      </c>
      <c r="D93" s="1">
        <v>0</v>
      </c>
      <c r="E93" s="1">
        <v>0</v>
      </c>
      <c r="F93" s="1">
        <v>0</v>
      </c>
      <c r="G93" s="1">
        <v>0</v>
      </c>
      <c r="H93" s="1">
        <v>0</v>
      </c>
      <c r="I93" s="1">
        <v>0</v>
      </c>
      <c r="J93" s="1">
        <v>0</v>
      </c>
    </row>
    <row r="94" spans="1:10" x14ac:dyDescent="0.35">
      <c r="A94" s="1" t="s">
        <v>485</v>
      </c>
      <c r="B94" s="1" t="s">
        <v>486</v>
      </c>
      <c r="C94" s="1">
        <v>0</v>
      </c>
      <c r="D94" s="1">
        <v>0</v>
      </c>
      <c r="E94" s="1">
        <v>0</v>
      </c>
      <c r="F94" s="1">
        <v>0</v>
      </c>
      <c r="G94" s="1">
        <v>0</v>
      </c>
      <c r="H94" s="1">
        <v>0</v>
      </c>
      <c r="I94" s="1">
        <v>0</v>
      </c>
      <c r="J94" s="1">
        <v>0</v>
      </c>
    </row>
    <row r="95" spans="1:10" x14ac:dyDescent="0.35">
      <c r="A95" s="1" t="s">
        <v>487</v>
      </c>
      <c r="B95" s="1" t="s">
        <v>488</v>
      </c>
      <c r="C95" s="1">
        <v>0</v>
      </c>
      <c r="D95" s="1">
        <v>0</v>
      </c>
      <c r="E95" s="1">
        <v>0</v>
      </c>
      <c r="F95" s="1">
        <v>0</v>
      </c>
      <c r="G95" s="1">
        <v>0</v>
      </c>
      <c r="H95" s="1">
        <v>0</v>
      </c>
      <c r="I95" s="1">
        <v>0</v>
      </c>
      <c r="J95" s="1">
        <v>0</v>
      </c>
    </row>
    <row r="96" spans="1:10" x14ac:dyDescent="0.35">
      <c r="A96" s="1" t="s">
        <v>490</v>
      </c>
      <c r="B96" s="1" t="s">
        <v>491</v>
      </c>
      <c r="C96" s="1">
        <v>0</v>
      </c>
      <c r="D96" s="1">
        <v>0</v>
      </c>
      <c r="E96" s="1">
        <v>0</v>
      </c>
      <c r="F96" s="1">
        <v>0</v>
      </c>
      <c r="G96" s="1">
        <v>0</v>
      </c>
      <c r="H96" s="1">
        <v>0</v>
      </c>
      <c r="I96" s="1">
        <v>0</v>
      </c>
      <c r="J96" s="1">
        <v>0</v>
      </c>
    </row>
    <row r="97" spans="1:10" x14ac:dyDescent="0.35">
      <c r="A97" s="1" t="s">
        <v>492</v>
      </c>
      <c r="B97" s="1" t="s">
        <v>493</v>
      </c>
      <c r="C97" s="1">
        <v>0</v>
      </c>
      <c r="D97" s="1">
        <v>0</v>
      </c>
      <c r="E97" s="1">
        <v>0</v>
      </c>
      <c r="F97" s="1">
        <v>0</v>
      </c>
      <c r="G97" s="1">
        <v>0</v>
      </c>
      <c r="H97" s="1">
        <v>0</v>
      </c>
      <c r="I97" s="1">
        <v>0</v>
      </c>
      <c r="J97" s="1">
        <v>0</v>
      </c>
    </row>
    <row r="98" spans="1:10" x14ac:dyDescent="0.35">
      <c r="A98" s="1" t="s">
        <v>494</v>
      </c>
      <c r="B98" s="1" t="s">
        <v>495</v>
      </c>
      <c r="C98" s="1">
        <v>0</v>
      </c>
      <c r="D98" s="1">
        <v>0</v>
      </c>
      <c r="E98" s="1">
        <v>0</v>
      </c>
      <c r="F98" s="1">
        <v>0</v>
      </c>
      <c r="G98" s="1">
        <v>0</v>
      </c>
      <c r="H98" s="1">
        <v>0</v>
      </c>
      <c r="I98" s="1">
        <v>0</v>
      </c>
      <c r="J98" s="1">
        <v>0</v>
      </c>
    </row>
    <row r="99" spans="1:10" x14ac:dyDescent="0.35">
      <c r="A99" s="1" t="s">
        <v>496</v>
      </c>
      <c r="B99" s="1" t="s">
        <v>497</v>
      </c>
      <c r="C99" s="1">
        <v>0</v>
      </c>
      <c r="D99" s="1">
        <v>0</v>
      </c>
      <c r="E99" s="1">
        <v>0</v>
      </c>
      <c r="F99" s="1">
        <v>0</v>
      </c>
      <c r="G99" s="1">
        <v>0</v>
      </c>
      <c r="H99" s="1">
        <v>0</v>
      </c>
      <c r="I99" s="1">
        <v>0</v>
      </c>
      <c r="J99" s="1">
        <v>0</v>
      </c>
    </row>
    <row r="100" spans="1:10" x14ac:dyDescent="0.35">
      <c r="A100" s="1" t="s">
        <v>498</v>
      </c>
      <c r="B100" s="1" t="s">
        <v>499</v>
      </c>
      <c r="C100" s="1">
        <v>0</v>
      </c>
      <c r="D100" s="1">
        <v>0</v>
      </c>
      <c r="E100" s="1">
        <v>0</v>
      </c>
      <c r="F100" s="1">
        <v>0</v>
      </c>
      <c r="G100" s="1">
        <v>0</v>
      </c>
      <c r="H100" s="1">
        <v>0</v>
      </c>
      <c r="I100" s="1">
        <v>0</v>
      </c>
      <c r="J100" s="1">
        <v>0</v>
      </c>
    </row>
    <row r="101" spans="1:10" x14ac:dyDescent="0.35">
      <c r="A101" s="1" t="s">
        <v>500</v>
      </c>
      <c r="B101" s="1" t="s">
        <v>501</v>
      </c>
      <c r="C101" s="1">
        <v>0</v>
      </c>
      <c r="D101" s="1">
        <v>0</v>
      </c>
      <c r="E101" s="1">
        <v>0</v>
      </c>
      <c r="F101" s="1">
        <v>0</v>
      </c>
      <c r="G101" s="1">
        <v>0</v>
      </c>
      <c r="H101" s="1">
        <v>0</v>
      </c>
      <c r="I101" s="1">
        <v>0</v>
      </c>
      <c r="J101" s="1">
        <v>0</v>
      </c>
    </row>
    <row r="102" spans="1:10" x14ac:dyDescent="0.35">
      <c r="A102" s="1" t="s">
        <v>502</v>
      </c>
      <c r="B102" s="1" t="s">
        <v>503</v>
      </c>
      <c r="C102" s="1">
        <v>0</v>
      </c>
      <c r="D102" s="1">
        <v>0</v>
      </c>
      <c r="E102" s="1">
        <v>0</v>
      </c>
      <c r="F102" s="1">
        <v>0</v>
      </c>
      <c r="G102" s="1">
        <v>0</v>
      </c>
      <c r="H102" s="1">
        <v>0</v>
      </c>
      <c r="I102" s="1">
        <v>0</v>
      </c>
      <c r="J102" s="1">
        <v>0</v>
      </c>
    </row>
    <row r="103" spans="1:10" x14ac:dyDescent="0.35">
      <c r="A103" s="1" t="s">
        <v>504</v>
      </c>
      <c r="B103" s="1" t="s">
        <v>505</v>
      </c>
      <c r="C103" s="1">
        <v>0</v>
      </c>
      <c r="D103" s="1">
        <v>0</v>
      </c>
      <c r="E103" s="1">
        <v>0</v>
      </c>
      <c r="F103" s="1">
        <v>0</v>
      </c>
      <c r="G103" s="1">
        <v>0</v>
      </c>
      <c r="H103" s="1">
        <v>0</v>
      </c>
      <c r="I103" s="1">
        <v>0</v>
      </c>
      <c r="J103" s="1">
        <v>0</v>
      </c>
    </row>
    <row r="104" spans="1:10" x14ac:dyDescent="0.35">
      <c r="A104" s="1" t="s">
        <v>506</v>
      </c>
      <c r="B104" s="1" t="s">
        <v>507</v>
      </c>
      <c r="C104" s="1">
        <v>0</v>
      </c>
      <c r="D104" s="1">
        <v>0</v>
      </c>
      <c r="E104" s="1">
        <v>0</v>
      </c>
      <c r="F104" s="1">
        <v>0</v>
      </c>
      <c r="G104" s="1">
        <v>0</v>
      </c>
      <c r="H104" s="1">
        <v>0</v>
      </c>
      <c r="I104" s="1">
        <v>0</v>
      </c>
      <c r="J104" s="1">
        <v>0</v>
      </c>
    </row>
    <row r="105" spans="1:10" x14ac:dyDescent="0.35">
      <c r="A105" s="1" t="s">
        <v>508</v>
      </c>
      <c r="B105" s="1" t="s">
        <v>509</v>
      </c>
      <c r="C105" s="1">
        <v>0</v>
      </c>
      <c r="D105" s="1">
        <v>0</v>
      </c>
      <c r="E105" s="1">
        <v>0</v>
      </c>
      <c r="F105" s="1">
        <v>0</v>
      </c>
      <c r="G105" s="1">
        <v>0</v>
      </c>
      <c r="H105" s="1">
        <v>0</v>
      </c>
      <c r="I105" s="1">
        <v>0</v>
      </c>
      <c r="J105" s="1">
        <v>0</v>
      </c>
    </row>
    <row r="106" spans="1:10" x14ac:dyDescent="0.35">
      <c r="A106" s="1" t="s">
        <v>510</v>
      </c>
      <c r="B106" s="1" t="s">
        <v>511</v>
      </c>
      <c r="C106" s="1">
        <v>0</v>
      </c>
      <c r="D106" s="1">
        <v>0</v>
      </c>
      <c r="E106" s="1">
        <v>0</v>
      </c>
      <c r="F106" s="1">
        <v>0</v>
      </c>
      <c r="G106" s="1">
        <v>0</v>
      </c>
      <c r="H106" s="1">
        <v>0</v>
      </c>
      <c r="I106" s="1">
        <v>0</v>
      </c>
      <c r="J106" s="1">
        <v>0</v>
      </c>
    </row>
    <row r="107" spans="1:10" x14ac:dyDescent="0.35">
      <c r="A107" s="1" t="s">
        <v>512</v>
      </c>
      <c r="B107" s="1" t="s">
        <v>513</v>
      </c>
      <c r="C107" s="1">
        <v>0</v>
      </c>
      <c r="D107" s="1">
        <v>0</v>
      </c>
      <c r="E107" s="1">
        <v>0</v>
      </c>
      <c r="F107" s="1">
        <v>0</v>
      </c>
      <c r="G107" s="1">
        <v>0</v>
      </c>
      <c r="H107" s="1">
        <v>0</v>
      </c>
      <c r="I107" s="1">
        <v>0</v>
      </c>
      <c r="J107" s="1">
        <v>0</v>
      </c>
    </row>
    <row r="108" spans="1:10" x14ac:dyDescent="0.35">
      <c r="A108" s="1" t="s">
        <v>514</v>
      </c>
      <c r="B108" s="1" t="s">
        <v>515</v>
      </c>
      <c r="C108" s="1">
        <v>0</v>
      </c>
      <c r="D108" s="1">
        <v>0</v>
      </c>
      <c r="E108" s="1">
        <v>0</v>
      </c>
      <c r="F108" s="1">
        <v>0</v>
      </c>
      <c r="G108" s="1">
        <v>0</v>
      </c>
      <c r="H108" s="1">
        <v>0</v>
      </c>
      <c r="I108" s="1">
        <v>0</v>
      </c>
      <c r="J108" s="1">
        <v>0</v>
      </c>
    </row>
    <row r="109" spans="1:10" x14ac:dyDescent="0.35">
      <c r="A109" s="1" t="s">
        <v>516</v>
      </c>
      <c r="B109" s="1" t="s">
        <v>517</v>
      </c>
      <c r="C109" s="1">
        <v>0</v>
      </c>
      <c r="D109" s="1">
        <v>0</v>
      </c>
      <c r="E109" s="1">
        <v>0</v>
      </c>
      <c r="F109" s="1">
        <v>0</v>
      </c>
      <c r="G109" s="1">
        <v>0</v>
      </c>
      <c r="H109" s="1">
        <v>0</v>
      </c>
      <c r="I109" s="1">
        <v>0</v>
      </c>
      <c r="J109" s="1">
        <v>0</v>
      </c>
    </row>
    <row r="110" spans="1:10" x14ac:dyDescent="0.35">
      <c r="A110" s="1" t="s">
        <v>518</v>
      </c>
      <c r="B110" s="1" t="s">
        <v>519</v>
      </c>
      <c r="C110" s="1">
        <v>0</v>
      </c>
      <c r="D110" s="1">
        <v>0</v>
      </c>
      <c r="E110" s="1">
        <v>0</v>
      </c>
      <c r="F110" s="1">
        <v>0</v>
      </c>
      <c r="G110" s="1">
        <v>0</v>
      </c>
      <c r="H110" s="1">
        <v>0</v>
      </c>
      <c r="I110" s="1">
        <v>0</v>
      </c>
      <c r="J110" s="1">
        <v>0</v>
      </c>
    </row>
    <row r="111" spans="1:10" x14ac:dyDescent="0.35">
      <c r="A111" s="1" t="s">
        <v>520</v>
      </c>
      <c r="B111" s="1" t="s">
        <v>521</v>
      </c>
      <c r="C111" s="1">
        <v>0</v>
      </c>
      <c r="D111" s="1">
        <v>0</v>
      </c>
      <c r="E111" s="1">
        <v>0</v>
      </c>
      <c r="F111" s="1">
        <v>0</v>
      </c>
      <c r="G111" s="1">
        <v>0</v>
      </c>
      <c r="H111" s="1">
        <v>0</v>
      </c>
      <c r="I111" s="1">
        <v>0</v>
      </c>
      <c r="J111" s="1">
        <v>0</v>
      </c>
    </row>
    <row r="112" spans="1:10" x14ac:dyDescent="0.35">
      <c r="A112" s="1" t="s">
        <v>523</v>
      </c>
      <c r="B112" s="1" t="s">
        <v>524</v>
      </c>
      <c r="C112" s="1">
        <v>0</v>
      </c>
      <c r="D112" s="1">
        <v>0</v>
      </c>
      <c r="E112" s="1">
        <v>0</v>
      </c>
      <c r="F112" s="1">
        <v>0</v>
      </c>
      <c r="G112" s="1">
        <v>0</v>
      </c>
      <c r="H112" s="1">
        <v>0</v>
      </c>
      <c r="I112" s="1">
        <v>0</v>
      </c>
      <c r="J112" s="1">
        <v>0</v>
      </c>
    </row>
    <row r="113" spans="1:10" x14ac:dyDescent="0.35">
      <c r="A113" s="1" t="s">
        <v>525</v>
      </c>
      <c r="B113" s="1" t="s">
        <v>526</v>
      </c>
      <c r="C113" s="1">
        <v>0</v>
      </c>
      <c r="D113" s="1">
        <v>0</v>
      </c>
      <c r="E113" s="1">
        <v>0</v>
      </c>
      <c r="F113" s="1">
        <v>0</v>
      </c>
      <c r="G113" s="1">
        <v>0</v>
      </c>
      <c r="H113" s="1">
        <v>0</v>
      </c>
      <c r="I113" s="1">
        <v>0</v>
      </c>
      <c r="J113" s="1">
        <v>0</v>
      </c>
    </row>
    <row r="114" spans="1:10" x14ac:dyDescent="0.35">
      <c r="A114" s="1" t="s">
        <v>527</v>
      </c>
      <c r="B114" s="1" t="s">
        <v>528</v>
      </c>
      <c r="C114" s="1">
        <v>0</v>
      </c>
      <c r="D114" s="1">
        <v>0</v>
      </c>
      <c r="E114" s="1">
        <v>0</v>
      </c>
      <c r="F114" s="1">
        <v>0</v>
      </c>
      <c r="G114" s="1">
        <v>0</v>
      </c>
      <c r="H114" s="1">
        <v>0</v>
      </c>
      <c r="I114" s="1">
        <v>0</v>
      </c>
      <c r="J114" s="1">
        <v>0</v>
      </c>
    </row>
    <row r="115" spans="1:10" x14ac:dyDescent="0.35">
      <c r="A115" s="1" t="s">
        <v>529</v>
      </c>
      <c r="B115" s="1" t="s">
        <v>530</v>
      </c>
      <c r="C115" s="1">
        <v>0</v>
      </c>
      <c r="D115" s="1">
        <v>0</v>
      </c>
      <c r="E115" s="1">
        <v>0</v>
      </c>
      <c r="F115" s="1">
        <v>0</v>
      </c>
      <c r="G115" s="1">
        <v>0</v>
      </c>
      <c r="H115" s="1">
        <v>0</v>
      </c>
      <c r="I115" s="1">
        <v>0</v>
      </c>
      <c r="J115" s="1">
        <v>0</v>
      </c>
    </row>
    <row r="116" spans="1:10" x14ac:dyDescent="0.35">
      <c r="A116" s="1" t="s">
        <v>532</v>
      </c>
      <c r="B116" s="1" t="s">
        <v>533</v>
      </c>
      <c r="C116" s="1">
        <v>0</v>
      </c>
      <c r="D116" s="1">
        <v>0</v>
      </c>
      <c r="E116" s="1">
        <v>0</v>
      </c>
      <c r="F116" s="1">
        <v>0</v>
      </c>
      <c r="G116" s="1">
        <v>0</v>
      </c>
      <c r="H116" s="1">
        <v>0</v>
      </c>
      <c r="I116" s="1">
        <v>0</v>
      </c>
      <c r="J116" s="1">
        <v>0</v>
      </c>
    </row>
    <row r="117" spans="1:10" x14ac:dyDescent="0.35">
      <c r="A117" s="1" t="s">
        <v>534</v>
      </c>
      <c r="B117" s="1" t="s">
        <v>535</v>
      </c>
      <c r="C117" s="1">
        <v>0</v>
      </c>
      <c r="D117" s="1">
        <v>0</v>
      </c>
      <c r="E117" s="1">
        <v>0</v>
      </c>
      <c r="F117" s="1">
        <v>0</v>
      </c>
      <c r="G117" s="1">
        <v>0</v>
      </c>
      <c r="H117" s="1">
        <v>0</v>
      </c>
      <c r="I117" s="1">
        <v>0</v>
      </c>
      <c r="J117" s="1">
        <v>0</v>
      </c>
    </row>
    <row r="118" spans="1:10" x14ac:dyDescent="0.35">
      <c r="A118" s="1" t="s">
        <v>536</v>
      </c>
      <c r="B118" s="1" t="s">
        <v>537</v>
      </c>
      <c r="C118" s="1">
        <v>0</v>
      </c>
      <c r="D118" s="1">
        <v>0</v>
      </c>
      <c r="E118" s="1">
        <v>0</v>
      </c>
      <c r="F118" s="1">
        <v>0</v>
      </c>
      <c r="G118" s="1">
        <v>0</v>
      </c>
      <c r="H118" s="1">
        <v>0</v>
      </c>
      <c r="I118" s="1">
        <v>0</v>
      </c>
      <c r="J118" s="1">
        <v>0</v>
      </c>
    </row>
    <row r="119" spans="1:10" x14ac:dyDescent="0.35">
      <c r="A119" s="1" t="s">
        <v>538</v>
      </c>
      <c r="B119" s="1" t="s">
        <v>539</v>
      </c>
      <c r="C119" s="1">
        <v>0</v>
      </c>
      <c r="D119" s="1">
        <v>0</v>
      </c>
      <c r="E119" s="1">
        <v>0</v>
      </c>
      <c r="F119" s="1">
        <v>0</v>
      </c>
      <c r="G119" s="1">
        <v>0</v>
      </c>
      <c r="H119" s="1">
        <v>0</v>
      </c>
      <c r="I119" s="1">
        <v>0</v>
      </c>
      <c r="J119" s="1">
        <v>0</v>
      </c>
    </row>
    <row r="120" spans="1:10" x14ac:dyDescent="0.35">
      <c r="A120" s="1" t="s">
        <v>540</v>
      </c>
      <c r="B120" s="1" t="s">
        <v>541</v>
      </c>
      <c r="C120" s="1">
        <v>0</v>
      </c>
      <c r="D120" s="1">
        <v>0</v>
      </c>
      <c r="E120" s="1">
        <v>0</v>
      </c>
      <c r="F120" s="1">
        <v>0</v>
      </c>
      <c r="G120" s="1">
        <v>0</v>
      </c>
      <c r="H120" s="1">
        <v>0</v>
      </c>
      <c r="I120" s="1">
        <v>0</v>
      </c>
      <c r="J120" s="1">
        <v>0</v>
      </c>
    </row>
    <row r="121" spans="1:10" x14ac:dyDescent="0.35">
      <c r="A121" s="1" t="s">
        <v>542</v>
      </c>
      <c r="B121" s="1" t="s">
        <v>543</v>
      </c>
      <c r="C121" s="1">
        <v>0</v>
      </c>
      <c r="D121" s="1">
        <v>0</v>
      </c>
      <c r="E121" s="1">
        <v>0</v>
      </c>
      <c r="F121" s="1">
        <v>0</v>
      </c>
      <c r="G121" s="1">
        <v>0</v>
      </c>
      <c r="H121" s="1">
        <v>0</v>
      </c>
      <c r="I121" s="1">
        <v>0</v>
      </c>
      <c r="J121" s="1">
        <v>0</v>
      </c>
    </row>
    <row r="122" spans="1:10" x14ac:dyDescent="0.35">
      <c r="A122" s="1" t="s">
        <v>544</v>
      </c>
      <c r="B122" s="1" t="s">
        <v>545</v>
      </c>
      <c r="C122" s="1">
        <v>0</v>
      </c>
      <c r="D122" s="1">
        <v>0</v>
      </c>
      <c r="E122" s="1">
        <v>0</v>
      </c>
      <c r="F122" s="1">
        <v>0</v>
      </c>
      <c r="G122" s="1">
        <v>0</v>
      </c>
      <c r="H122" s="1">
        <v>0</v>
      </c>
      <c r="I122" s="1">
        <v>0</v>
      </c>
      <c r="J122" s="1">
        <v>0</v>
      </c>
    </row>
    <row r="123" spans="1:10" x14ac:dyDescent="0.35">
      <c r="A123" s="1" t="s">
        <v>546</v>
      </c>
      <c r="B123" s="1" t="s">
        <v>547</v>
      </c>
      <c r="C123" s="1">
        <v>0</v>
      </c>
      <c r="D123" s="1">
        <v>0</v>
      </c>
      <c r="E123" s="1">
        <v>0</v>
      </c>
      <c r="F123" s="1">
        <v>0</v>
      </c>
      <c r="G123" s="1">
        <v>0</v>
      </c>
      <c r="H123" s="1">
        <v>0</v>
      </c>
      <c r="I123" s="1">
        <v>0</v>
      </c>
      <c r="J123" s="1">
        <v>0</v>
      </c>
    </row>
    <row r="124" spans="1:10" x14ac:dyDescent="0.35">
      <c r="A124" s="1" t="s">
        <v>548</v>
      </c>
      <c r="B124" s="1" t="s">
        <v>549</v>
      </c>
      <c r="C124" s="1">
        <v>0</v>
      </c>
      <c r="D124" s="1">
        <v>0</v>
      </c>
      <c r="E124" s="1">
        <v>0</v>
      </c>
      <c r="F124" s="1">
        <v>0</v>
      </c>
      <c r="G124" s="1">
        <v>0</v>
      </c>
      <c r="H124" s="1">
        <v>0</v>
      </c>
      <c r="I124" s="1">
        <v>0</v>
      </c>
      <c r="J124" s="1">
        <v>0</v>
      </c>
    </row>
    <row r="125" spans="1:10" x14ac:dyDescent="0.35">
      <c r="A125" s="1" t="s">
        <v>550</v>
      </c>
      <c r="B125" s="1" t="s">
        <v>551</v>
      </c>
      <c r="C125" s="1">
        <v>0</v>
      </c>
      <c r="D125" s="1">
        <v>0</v>
      </c>
      <c r="E125" s="1">
        <v>0</v>
      </c>
      <c r="F125" s="1">
        <v>0</v>
      </c>
      <c r="G125" s="1">
        <v>0</v>
      </c>
      <c r="H125" s="1">
        <v>0</v>
      </c>
      <c r="I125" s="1">
        <v>0</v>
      </c>
      <c r="J125" s="1">
        <v>0</v>
      </c>
    </row>
    <row r="126" spans="1:10" x14ac:dyDescent="0.35">
      <c r="A126" s="1" t="s">
        <v>552</v>
      </c>
      <c r="B126" s="1" t="s">
        <v>553</v>
      </c>
      <c r="C126" s="1">
        <v>0</v>
      </c>
      <c r="D126" s="1">
        <v>0</v>
      </c>
      <c r="E126" s="1">
        <v>0</v>
      </c>
      <c r="F126" s="1">
        <v>0</v>
      </c>
      <c r="G126" s="1">
        <v>0</v>
      </c>
      <c r="H126" s="1">
        <v>0</v>
      </c>
      <c r="I126" s="1">
        <v>0</v>
      </c>
      <c r="J126" s="1">
        <v>0</v>
      </c>
    </row>
    <row r="127" spans="1:10" x14ac:dyDescent="0.35">
      <c r="A127" s="1" t="s">
        <v>554</v>
      </c>
      <c r="B127" s="1" t="s">
        <v>555</v>
      </c>
      <c r="C127" s="1">
        <v>0</v>
      </c>
      <c r="D127" s="1">
        <v>0</v>
      </c>
      <c r="E127" s="1">
        <v>0</v>
      </c>
      <c r="F127" s="1">
        <v>0</v>
      </c>
      <c r="G127" s="1">
        <v>0</v>
      </c>
      <c r="H127" s="1">
        <v>0</v>
      </c>
      <c r="I127" s="1">
        <v>0</v>
      </c>
      <c r="J127" s="1">
        <v>0</v>
      </c>
    </row>
    <row r="128" spans="1:10" x14ac:dyDescent="0.35">
      <c r="A128" s="1" t="s">
        <v>557</v>
      </c>
      <c r="B128" s="1" t="s">
        <v>558</v>
      </c>
      <c r="C128" s="1">
        <v>0</v>
      </c>
      <c r="D128" s="1">
        <v>0</v>
      </c>
      <c r="E128" s="1">
        <v>0</v>
      </c>
      <c r="F128" s="1">
        <v>0</v>
      </c>
      <c r="G128" s="1">
        <v>0</v>
      </c>
      <c r="H128" s="1">
        <v>0</v>
      </c>
      <c r="I128" s="1">
        <v>0</v>
      </c>
      <c r="J128" s="1">
        <v>0</v>
      </c>
    </row>
    <row r="129" spans="1:10" x14ac:dyDescent="0.35">
      <c r="A129" s="1" t="s">
        <v>559</v>
      </c>
      <c r="B129" s="1" t="s">
        <v>560</v>
      </c>
      <c r="C129" s="1">
        <v>0</v>
      </c>
      <c r="D129" s="1">
        <v>0</v>
      </c>
      <c r="E129" s="1">
        <v>0</v>
      </c>
      <c r="F129" s="1">
        <v>0</v>
      </c>
      <c r="G129" s="1">
        <v>0</v>
      </c>
      <c r="H129" s="1">
        <v>0</v>
      </c>
      <c r="I129" s="1">
        <v>0</v>
      </c>
      <c r="J129" s="1">
        <v>0</v>
      </c>
    </row>
    <row r="130" spans="1:10" x14ac:dyDescent="0.35">
      <c r="A130" s="1" t="s">
        <v>561</v>
      </c>
      <c r="B130" s="1" t="s">
        <v>562</v>
      </c>
      <c r="C130" s="1">
        <v>0</v>
      </c>
      <c r="D130" s="1">
        <v>0</v>
      </c>
      <c r="E130" s="1">
        <v>0</v>
      </c>
      <c r="F130" s="1">
        <v>0</v>
      </c>
      <c r="G130" s="1">
        <v>0</v>
      </c>
      <c r="H130" s="1">
        <v>0</v>
      </c>
      <c r="I130" s="1">
        <v>0</v>
      </c>
      <c r="J130" s="1">
        <v>0</v>
      </c>
    </row>
    <row r="131" spans="1:10" x14ac:dyDescent="0.35">
      <c r="A131" s="1" t="s">
        <v>563</v>
      </c>
      <c r="B131" s="1" t="s">
        <v>564</v>
      </c>
      <c r="C131" s="1">
        <v>0</v>
      </c>
      <c r="D131" s="1">
        <v>0</v>
      </c>
      <c r="E131" s="1">
        <v>0</v>
      </c>
      <c r="F131" s="1">
        <v>0</v>
      </c>
      <c r="G131" s="1">
        <v>0</v>
      </c>
      <c r="H131" s="1">
        <v>0</v>
      </c>
      <c r="I131" s="1">
        <v>0</v>
      </c>
      <c r="J131" s="1">
        <v>0</v>
      </c>
    </row>
    <row r="132" spans="1:10" x14ac:dyDescent="0.35">
      <c r="A132" s="1" t="s">
        <v>565</v>
      </c>
      <c r="B132" s="1" t="s">
        <v>566</v>
      </c>
      <c r="C132" s="1">
        <v>0</v>
      </c>
      <c r="D132" s="1">
        <v>0</v>
      </c>
      <c r="E132" s="1">
        <v>0</v>
      </c>
      <c r="F132" s="1">
        <v>0</v>
      </c>
      <c r="G132" s="1">
        <v>0</v>
      </c>
      <c r="H132" s="1">
        <v>0</v>
      </c>
      <c r="I132" s="1">
        <v>0</v>
      </c>
      <c r="J132" s="1">
        <v>0</v>
      </c>
    </row>
    <row r="133" spans="1:10" x14ac:dyDescent="0.35">
      <c r="A133" s="1" t="s">
        <v>567</v>
      </c>
      <c r="B133" s="1" t="s">
        <v>568</v>
      </c>
      <c r="C133" s="1">
        <v>0</v>
      </c>
      <c r="D133" s="1">
        <v>0</v>
      </c>
      <c r="E133" s="1">
        <v>0</v>
      </c>
      <c r="F133" s="1">
        <v>0</v>
      </c>
      <c r="G133" s="1">
        <v>0</v>
      </c>
      <c r="H133" s="1">
        <v>0</v>
      </c>
      <c r="I133" s="1">
        <v>0</v>
      </c>
      <c r="J133" s="1">
        <v>0</v>
      </c>
    </row>
    <row r="134" spans="1:10" x14ac:dyDescent="0.35">
      <c r="A134" s="1" t="s">
        <v>569</v>
      </c>
      <c r="B134" s="1" t="s">
        <v>570</v>
      </c>
      <c r="C134" s="1">
        <v>0</v>
      </c>
      <c r="D134" s="1">
        <v>0</v>
      </c>
      <c r="E134" s="1">
        <v>0</v>
      </c>
      <c r="F134" s="1">
        <v>0</v>
      </c>
      <c r="G134" s="1">
        <v>0</v>
      </c>
      <c r="H134" s="1">
        <v>0</v>
      </c>
      <c r="I134" s="1">
        <v>0</v>
      </c>
      <c r="J134" s="1">
        <v>0</v>
      </c>
    </row>
    <row r="135" spans="1:10" x14ac:dyDescent="0.35">
      <c r="A135" s="1" t="s">
        <v>571</v>
      </c>
      <c r="B135" s="1" t="s">
        <v>572</v>
      </c>
      <c r="C135" s="1">
        <v>0</v>
      </c>
      <c r="D135" s="1">
        <v>0</v>
      </c>
      <c r="E135" s="1">
        <v>0</v>
      </c>
      <c r="F135" s="1">
        <v>0</v>
      </c>
      <c r="G135" s="1">
        <v>0</v>
      </c>
      <c r="H135" s="1">
        <v>0</v>
      </c>
      <c r="I135" s="1">
        <v>0</v>
      </c>
      <c r="J135" s="1">
        <v>0</v>
      </c>
    </row>
    <row r="136" spans="1:10" x14ac:dyDescent="0.35">
      <c r="A136" s="1" t="s">
        <v>573</v>
      </c>
      <c r="B136" s="1" t="s">
        <v>574</v>
      </c>
      <c r="C136" s="1">
        <v>0</v>
      </c>
      <c r="D136" s="1">
        <v>0</v>
      </c>
      <c r="E136" s="1">
        <v>0</v>
      </c>
      <c r="F136" s="1">
        <v>0</v>
      </c>
      <c r="G136" s="1">
        <v>0</v>
      </c>
      <c r="H136" s="1">
        <v>0</v>
      </c>
      <c r="I136" s="1">
        <v>0</v>
      </c>
      <c r="J136" s="1">
        <v>0</v>
      </c>
    </row>
    <row r="137" spans="1:10" x14ac:dyDescent="0.35">
      <c r="A137" t="s">
        <v>575</v>
      </c>
      <c r="B137" t="s">
        <v>576</v>
      </c>
      <c r="C137" s="1">
        <v>0</v>
      </c>
      <c r="D137" s="1">
        <v>0</v>
      </c>
      <c r="E137" s="1">
        <v>0</v>
      </c>
      <c r="F137" s="1">
        <v>0</v>
      </c>
      <c r="G137" s="1">
        <v>0</v>
      </c>
      <c r="H137" s="1">
        <v>0</v>
      </c>
      <c r="I137" s="1">
        <v>0</v>
      </c>
      <c r="J137" s="1">
        <v>0</v>
      </c>
    </row>
    <row r="138" spans="1:10" x14ac:dyDescent="0.35">
      <c r="A138" t="s">
        <v>577</v>
      </c>
      <c r="B138" t="s">
        <v>578</v>
      </c>
      <c r="C138" s="1">
        <v>0</v>
      </c>
      <c r="D138" s="1">
        <v>0</v>
      </c>
      <c r="E138" s="1">
        <v>0</v>
      </c>
      <c r="F138" s="1">
        <v>0</v>
      </c>
      <c r="G138" s="1">
        <v>0</v>
      </c>
      <c r="H138" s="1">
        <v>0</v>
      </c>
      <c r="I138" s="1">
        <v>0</v>
      </c>
      <c r="J138" s="1">
        <v>0</v>
      </c>
    </row>
    <row r="139" spans="1:10" x14ac:dyDescent="0.35">
      <c r="A139" t="s">
        <v>579</v>
      </c>
      <c r="B139" t="s">
        <v>580</v>
      </c>
      <c r="C139" s="1">
        <v>0</v>
      </c>
      <c r="D139" s="1">
        <v>0</v>
      </c>
      <c r="E139" s="1">
        <v>0</v>
      </c>
      <c r="F139" s="1">
        <v>0</v>
      </c>
      <c r="G139" s="1">
        <v>0</v>
      </c>
      <c r="H139" s="1">
        <v>0</v>
      </c>
      <c r="I139" s="1">
        <v>0</v>
      </c>
      <c r="J139" s="1">
        <v>0</v>
      </c>
    </row>
    <row r="140" spans="1:10" x14ac:dyDescent="0.35">
      <c r="A140" t="s">
        <v>581</v>
      </c>
      <c r="B140" t="s">
        <v>582</v>
      </c>
      <c r="C140" s="1">
        <v>0</v>
      </c>
      <c r="D140" s="1">
        <v>0</v>
      </c>
      <c r="E140" s="1">
        <v>0</v>
      </c>
      <c r="F140" s="1">
        <v>0</v>
      </c>
      <c r="G140" s="1">
        <v>0</v>
      </c>
      <c r="H140" s="1">
        <v>0</v>
      </c>
      <c r="I140" s="1">
        <v>0</v>
      </c>
      <c r="J140" s="1">
        <v>0</v>
      </c>
    </row>
    <row r="141" spans="1:10" x14ac:dyDescent="0.35">
      <c r="A141" t="s">
        <v>583</v>
      </c>
      <c r="B141" t="s">
        <v>584</v>
      </c>
      <c r="C141" s="1">
        <v>0</v>
      </c>
      <c r="D141" s="1">
        <v>0</v>
      </c>
      <c r="E141" s="1">
        <v>0</v>
      </c>
      <c r="F141" s="1">
        <v>0</v>
      </c>
      <c r="G141" s="1">
        <v>0</v>
      </c>
      <c r="H141" s="1">
        <v>0</v>
      </c>
      <c r="I141" s="1">
        <v>0</v>
      </c>
      <c r="J141" s="1">
        <v>0</v>
      </c>
    </row>
    <row r="142" spans="1:10" x14ac:dyDescent="0.35">
      <c r="A142" t="s">
        <v>586</v>
      </c>
      <c r="B142" t="s">
        <v>587</v>
      </c>
      <c r="C142" s="1">
        <v>0</v>
      </c>
      <c r="D142" s="1">
        <v>0</v>
      </c>
      <c r="E142" s="1">
        <v>0</v>
      </c>
      <c r="F142" s="1">
        <v>0</v>
      </c>
      <c r="G142" s="1">
        <v>0</v>
      </c>
      <c r="H142" s="1">
        <v>0</v>
      </c>
      <c r="I142" s="1">
        <v>0</v>
      </c>
      <c r="J142" s="1">
        <v>0</v>
      </c>
    </row>
    <row r="143" spans="1:10" x14ac:dyDescent="0.35">
      <c r="A143" t="s">
        <v>588</v>
      </c>
      <c r="B143" t="s">
        <v>589</v>
      </c>
      <c r="C143" s="1">
        <v>0</v>
      </c>
      <c r="D143" s="1">
        <v>0</v>
      </c>
      <c r="E143" s="1">
        <v>0</v>
      </c>
      <c r="F143" s="1">
        <v>0</v>
      </c>
      <c r="G143" s="1">
        <v>0</v>
      </c>
      <c r="H143" s="1">
        <v>0</v>
      </c>
      <c r="I143" s="1">
        <v>0</v>
      </c>
      <c r="J143" s="1">
        <v>0</v>
      </c>
    </row>
    <row r="144" spans="1:10" x14ac:dyDescent="0.35">
      <c r="A144" t="s">
        <v>590</v>
      </c>
      <c r="B144" t="s">
        <v>591</v>
      </c>
      <c r="C144" s="1">
        <v>0</v>
      </c>
      <c r="D144" s="1">
        <v>0</v>
      </c>
      <c r="E144" s="1">
        <v>0</v>
      </c>
      <c r="F144" s="1">
        <v>0</v>
      </c>
      <c r="G144" s="1">
        <v>0</v>
      </c>
      <c r="H144" s="1">
        <v>0</v>
      </c>
      <c r="I144" s="1">
        <v>0</v>
      </c>
      <c r="J144" s="1">
        <v>0</v>
      </c>
    </row>
    <row r="145" spans="1:10" x14ac:dyDescent="0.35">
      <c r="A145" t="s">
        <v>592</v>
      </c>
      <c r="B145" t="s">
        <v>593</v>
      </c>
      <c r="C145" s="1">
        <v>0</v>
      </c>
      <c r="D145" s="1">
        <v>0</v>
      </c>
      <c r="E145" s="1">
        <v>0</v>
      </c>
      <c r="F145" s="1">
        <v>0</v>
      </c>
      <c r="G145" s="1">
        <v>0</v>
      </c>
      <c r="H145" s="1">
        <v>0</v>
      </c>
      <c r="I145" s="1">
        <v>0</v>
      </c>
      <c r="J145" s="1">
        <v>0</v>
      </c>
    </row>
    <row r="146" spans="1:10" x14ac:dyDescent="0.35">
      <c r="A146" t="s">
        <v>595</v>
      </c>
      <c r="B146" t="s">
        <v>596</v>
      </c>
      <c r="C146" s="1">
        <v>0</v>
      </c>
      <c r="D146" s="1">
        <v>0</v>
      </c>
      <c r="E146" s="1">
        <v>0</v>
      </c>
      <c r="F146" s="1">
        <v>0</v>
      </c>
      <c r="G146" s="1">
        <v>0</v>
      </c>
      <c r="H146" s="1">
        <v>0</v>
      </c>
      <c r="I146" s="1">
        <v>0</v>
      </c>
      <c r="J146" s="1">
        <v>0</v>
      </c>
    </row>
    <row r="147" spans="1:10" x14ac:dyDescent="0.35">
      <c r="A147" t="s">
        <v>597</v>
      </c>
      <c r="B147" t="s">
        <v>598</v>
      </c>
      <c r="C147" s="1">
        <v>0</v>
      </c>
      <c r="D147" s="1">
        <v>0</v>
      </c>
      <c r="E147" s="1">
        <v>0</v>
      </c>
      <c r="F147" s="1">
        <v>0</v>
      </c>
      <c r="G147" s="1">
        <v>0</v>
      </c>
      <c r="H147" s="1">
        <v>0</v>
      </c>
      <c r="I147" s="1">
        <v>0</v>
      </c>
      <c r="J147" s="1">
        <v>0</v>
      </c>
    </row>
    <row r="148" spans="1:10" x14ac:dyDescent="0.35">
      <c r="A148" t="s">
        <v>599</v>
      </c>
      <c r="B148" t="s">
        <v>600</v>
      </c>
      <c r="C148" s="1">
        <v>0</v>
      </c>
      <c r="D148" s="1">
        <v>0</v>
      </c>
      <c r="E148" s="1">
        <v>0</v>
      </c>
      <c r="F148" s="1">
        <v>0</v>
      </c>
      <c r="G148" s="1">
        <v>0</v>
      </c>
      <c r="H148" s="1">
        <v>0</v>
      </c>
      <c r="I148" s="1">
        <v>0</v>
      </c>
      <c r="J148" s="1">
        <v>0</v>
      </c>
    </row>
    <row r="149" spans="1:10" x14ac:dyDescent="0.35">
      <c r="A149" t="s">
        <v>601</v>
      </c>
      <c r="B149" t="s">
        <v>602</v>
      </c>
      <c r="C149" s="1">
        <v>0</v>
      </c>
      <c r="D149" s="1">
        <v>0</v>
      </c>
      <c r="E149" s="1">
        <v>0</v>
      </c>
      <c r="F149" s="1">
        <v>0</v>
      </c>
      <c r="G149" s="1">
        <v>0</v>
      </c>
      <c r="H149" s="1">
        <v>0</v>
      </c>
      <c r="I149" s="1">
        <v>0</v>
      </c>
      <c r="J149" s="1">
        <v>0</v>
      </c>
    </row>
    <row r="150" spans="1:10" x14ac:dyDescent="0.35">
      <c r="A150" t="s">
        <v>603</v>
      </c>
      <c r="B150" t="s">
        <v>604</v>
      </c>
      <c r="C150" s="1">
        <v>0</v>
      </c>
      <c r="D150" s="1">
        <v>0</v>
      </c>
      <c r="E150" s="1">
        <v>0</v>
      </c>
      <c r="F150" s="1">
        <v>0</v>
      </c>
      <c r="G150" s="1">
        <v>0</v>
      </c>
      <c r="H150" s="1">
        <v>0</v>
      </c>
      <c r="I150" s="1">
        <v>0</v>
      </c>
      <c r="J150" s="1">
        <v>0</v>
      </c>
    </row>
    <row r="151" spans="1:10" x14ac:dyDescent="0.35">
      <c r="A151" t="s">
        <v>605</v>
      </c>
      <c r="B151" t="s">
        <v>606</v>
      </c>
      <c r="C151" s="1">
        <v>0</v>
      </c>
      <c r="D151" s="1">
        <v>0</v>
      </c>
      <c r="E151" s="1">
        <v>0</v>
      </c>
      <c r="F151" s="1">
        <v>0</v>
      </c>
      <c r="G151" s="1">
        <v>0</v>
      </c>
      <c r="H151" s="1">
        <v>0</v>
      </c>
      <c r="I151" s="1">
        <v>0</v>
      </c>
      <c r="J151" s="1">
        <v>0</v>
      </c>
    </row>
    <row r="152" spans="1:10" x14ac:dyDescent="0.35">
      <c r="A152" t="s">
        <v>607</v>
      </c>
      <c r="B152" t="s">
        <v>608</v>
      </c>
      <c r="C152" s="1">
        <v>0</v>
      </c>
      <c r="D152" s="1">
        <v>0</v>
      </c>
      <c r="E152" s="1">
        <v>0</v>
      </c>
      <c r="F152" s="1">
        <v>0</v>
      </c>
      <c r="G152" s="1">
        <v>0</v>
      </c>
      <c r="H152" s="1">
        <v>0</v>
      </c>
      <c r="I152" s="1">
        <v>0</v>
      </c>
      <c r="J152" s="1">
        <v>0</v>
      </c>
    </row>
    <row r="153" spans="1:10" x14ac:dyDescent="0.35">
      <c r="A153" t="s">
        <v>610</v>
      </c>
      <c r="B153" t="s">
        <v>611</v>
      </c>
      <c r="C153" s="1">
        <v>0</v>
      </c>
      <c r="D153" s="1">
        <v>0</v>
      </c>
      <c r="E153" s="1">
        <v>0</v>
      </c>
      <c r="F153" s="1">
        <v>0</v>
      </c>
      <c r="G153" s="1">
        <v>0</v>
      </c>
      <c r="H153" s="1">
        <v>0</v>
      </c>
      <c r="I153" s="1">
        <v>0</v>
      </c>
      <c r="J153" s="1">
        <v>0</v>
      </c>
    </row>
    <row r="154" spans="1:10" x14ac:dyDescent="0.35">
      <c r="A154" t="s">
        <v>612</v>
      </c>
      <c r="B154" t="s">
        <v>613</v>
      </c>
      <c r="C154" s="1">
        <v>0</v>
      </c>
      <c r="D154" s="1">
        <v>0</v>
      </c>
      <c r="E154" s="1">
        <v>0</v>
      </c>
      <c r="F154" s="1">
        <v>0</v>
      </c>
      <c r="G154" s="1">
        <v>0</v>
      </c>
      <c r="H154" s="1">
        <v>0</v>
      </c>
      <c r="I154" s="1">
        <v>0</v>
      </c>
      <c r="J154" s="1">
        <v>0</v>
      </c>
    </row>
    <row r="155" spans="1:10" x14ac:dyDescent="0.35">
      <c r="A155" t="s">
        <v>615</v>
      </c>
      <c r="B155" t="s">
        <v>616</v>
      </c>
      <c r="C155" s="1">
        <v>0</v>
      </c>
      <c r="D155" s="1">
        <v>0</v>
      </c>
      <c r="E155" s="1">
        <v>0</v>
      </c>
      <c r="F155" s="1">
        <v>0</v>
      </c>
      <c r="G155" s="1">
        <v>0</v>
      </c>
      <c r="H155" s="1">
        <v>0</v>
      </c>
      <c r="I155" s="1">
        <v>0</v>
      </c>
      <c r="J155" s="1">
        <v>0</v>
      </c>
    </row>
    <row r="156" spans="1:10" x14ac:dyDescent="0.35">
      <c r="A156" t="s">
        <v>617</v>
      </c>
      <c r="B156" t="s">
        <v>618</v>
      </c>
      <c r="C156" s="1">
        <v>0</v>
      </c>
      <c r="D156" s="1">
        <v>0</v>
      </c>
      <c r="E156" s="1">
        <v>0</v>
      </c>
      <c r="F156" s="1">
        <v>0</v>
      </c>
      <c r="G156" s="1">
        <v>0</v>
      </c>
      <c r="H156" s="1">
        <v>0</v>
      </c>
      <c r="I156" s="1">
        <v>0</v>
      </c>
      <c r="J156" s="1">
        <v>0</v>
      </c>
    </row>
    <row r="157" spans="1:10" x14ac:dyDescent="0.35">
      <c r="A157" t="s">
        <v>619</v>
      </c>
      <c r="B157" t="s">
        <v>620</v>
      </c>
      <c r="C157" s="1">
        <v>0</v>
      </c>
      <c r="D157" s="1">
        <v>0</v>
      </c>
      <c r="E157" s="1">
        <v>0</v>
      </c>
      <c r="F157" s="1">
        <v>0</v>
      </c>
      <c r="G157" s="1">
        <v>0</v>
      </c>
      <c r="H157" s="1">
        <v>0</v>
      </c>
      <c r="I157" s="1">
        <v>0</v>
      </c>
      <c r="J157" s="1">
        <v>0</v>
      </c>
    </row>
    <row r="158" spans="1:10" x14ac:dyDescent="0.35">
      <c r="A158" t="s">
        <v>621</v>
      </c>
      <c r="B158" t="s">
        <v>622</v>
      </c>
      <c r="C158" s="1">
        <v>0</v>
      </c>
      <c r="D158" s="1">
        <v>0</v>
      </c>
      <c r="E158" s="1">
        <v>0</v>
      </c>
      <c r="F158" s="1">
        <v>0</v>
      </c>
      <c r="G158" s="1">
        <v>0</v>
      </c>
      <c r="H158" s="1">
        <v>0</v>
      </c>
      <c r="I158" s="1">
        <v>0</v>
      </c>
      <c r="J158" s="1">
        <v>0</v>
      </c>
    </row>
  </sheetData>
  <pageMargins left="0.75" right="0.75" top="1" bottom="1" header="0.5" footer="0.5"/>
  <headerFooter alignWithMargins="0">
    <oddHeader>&amp;A</oddHeader>
    <oddFooter>Page &amp;P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0"/>
  <dimension ref="A1:AG169"/>
  <sheetViews>
    <sheetView showGridLines="0" zoomScaleNormal="100" workbookViewId="0">
      <pane xSplit="2" ySplit="5" topLeftCell="R153" activePane="bottomRight" state="frozen"/>
      <selection activeCell="K155" sqref="K155"/>
      <selection pane="topRight" activeCell="K155" sqref="K155"/>
      <selection pane="bottomLeft" activeCell="K155" sqref="K155"/>
      <selection pane="bottomRight" activeCell="C7" sqref="C7:AB159"/>
    </sheetView>
  </sheetViews>
  <sheetFormatPr defaultColWidth="9.15234375" defaultRowHeight="10.3" x14ac:dyDescent="0.25"/>
  <cols>
    <col min="1" max="1" width="43.84375" style="937" customWidth="1"/>
    <col min="2" max="2" width="6.15234375" style="971" bestFit="1" customWidth="1"/>
    <col min="3" max="4" width="10.15234375" style="937" customWidth="1"/>
    <col min="5" max="5" width="8.84375" style="937" customWidth="1"/>
    <col min="6" max="8" width="9.15234375" style="937" customWidth="1"/>
    <col min="9" max="11" width="10.15234375" style="937" customWidth="1"/>
    <col min="12" max="12" width="13.53515625" style="1607" customWidth="1"/>
    <col min="13" max="15" width="10.15234375" style="937" customWidth="1"/>
    <col min="16" max="16" width="9.3046875" style="937" customWidth="1"/>
    <col min="17" max="17" width="10.15234375" style="937" customWidth="1"/>
    <col min="18" max="25" width="9.3046875" style="937" customWidth="1"/>
    <col min="26" max="26" width="9.69140625" style="937" customWidth="1"/>
    <col min="27" max="27" width="10.15234375" style="937" customWidth="1"/>
    <col min="28" max="28" width="8.84375" style="937" customWidth="1"/>
    <col min="29" max="29" width="10.3046875" style="937" customWidth="1"/>
    <col min="30" max="30" width="9.15234375" style="937" hidden="1" customWidth="1"/>
    <col min="31" max="16384" width="9.15234375" style="937"/>
  </cols>
  <sheetData>
    <row r="1" spans="1:30" ht="87" customHeight="1" x14ac:dyDescent="0.4">
      <c r="A1" s="2832" t="str">
        <f>'t1'!A1</f>
        <v>SERVIZIO SANITARIO NAZIONALE - anno 2020</v>
      </c>
      <c r="B1" s="2832"/>
      <c r="C1" s="2832"/>
      <c r="D1" s="2832"/>
      <c r="E1" s="2832"/>
      <c r="F1" s="2832"/>
      <c r="G1" s="2832"/>
      <c r="H1" s="2832"/>
      <c r="I1" s="2832"/>
      <c r="J1" s="2832"/>
      <c r="K1" s="2832"/>
      <c r="L1" s="2832"/>
      <c r="M1" s="2832"/>
      <c r="N1" s="2832"/>
      <c r="O1" s="2832"/>
      <c r="P1" s="2832"/>
      <c r="Q1" s="1052"/>
      <c r="R1" s="972"/>
      <c r="S1" s="972"/>
      <c r="T1" s="972"/>
      <c r="U1" s="972"/>
      <c r="V1" s="972"/>
      <c r="W1" s="972"/>
      <c r="X1" s="972"/>
      <c r="Y1" s="972"/>
      <c r="Z1" s="972"/>
      <c r="AA1" s="972"/>
      <c r="AB1" s="938"/>
      <c r="AC1" s="974"/>
    </row>
    <row r="2" spans="1:30" ht="27" customHeight="1" thickBot="1" x14ac:dyDescent="0.35">
      <c r="A2" s="969"/>
      <c r="H2" s="1232"/>
      <c r="I2" s="1232"/>
      <c r="J2" s="1232"/>
      <c r="K2" s="1232"/>
      <c r="L2" s="1603"/>
      <c r="M2" s="1232"/>
      <c r="N2" s="1232"/>
      <c r="O2" s="1232"/>
      <c r="P2" s="1232"/>
      <c r="Q2" s="1233"/>
      <c r="R2" s="1232"/>
      <c r="S2" s="1232"/>
      <c r="T2" s="1232"/>
      <c r="U2" s="1232"/>
      <c r="V2" s="1232"/>
      <c r="W2" s="1232"/>
      <c r="X2" s="1232"/>
      <c r="Y2" s="1232"/>
      <c r="Z2" s="1232"/>
      <c r="AA2" s="2833"/>
      <c r="AB2" s="2833"/>
      <c r="AC2" s="2833"/>
    </row>
    <row r="3" spans="1:30" s="938" customFormat="1" ht="12.9" thickBot="1" x14ac:dyDescent="0.4">
      <c r="A3" s="942"/>
      <c r="B3" s="943"/>
      <c r="C3" s="1234" t="s">
        <v>3161</v>
      </c>
      <c r="D3" s="1235"/>
      <c r="E3" s="1235"/>
      <c r="F3" s="1236"/>
      <c r="G3" s="1236"/>
      <c r="H3" s="1236"/>
      <c r="I3" s="1236"/>
      <c r="J3" s="1236"/>
      <c r="K3" s="1236"/>
      <c r="L3" s="1604"/>
      <c r="M3" s="1236"/>
      <c r="N3" s="1236"/>
      <c r="O3" s="1236"/>
      <c r="P3" s="1236"/>
      <c r="Q3" s="1236"/>
      <c r="R3" s="1236"/>
      <c r="S3" s="1236"/>
      <c r="T3" s="1236"/>
      <c r="U3" s="1236"/>
      <c r="V3" s="1236"/>
      <c r="W3" s="1236"/>
      <c r="X3" s="1236"/>
      <c r="Y3" s="1236"/>
      <c r="Z3" s="1236"/>
      <c r="AA3" s="1236"/>
      <c r="AB3" s="1236"/>
      <c r="AC3" s="946"/>
    </row>
    <row r="4" spans="1:30" ht="44.15" thickTop="1" x14ac:dyDescent="0.3">
      <c r="A4" s="1237" t="s">
        <v>3032</v>
      </c>
      <c r="B4" s="1238" t="s">
        <v>279</v>
      </c>
      <c r="C4" s="1239" t="s">
        <v>3191</v>
      </c>
      <c r="D4" s="1239" t="s">
        <v>3192</v>
      </c>
      <c r="E4" s="1239" t="s">
        <v>3193</v>
      </c>
      <c r="F4" s="1239" t="s">
        <v>3194</v>
      </c>
      <c r="G4" s="1239" t="s">
        <v>3195</v>
      </c>
      <c r="H4" s="1239" t="s">
        <v>3196</v>
      </c>
      <c r="I4" s="1239" t="s">
        <v>3197</v>
      </c>
      <c r="J4" s="1239" t="s">
        <v>3198</v>
      </c>
      <c r="K4" s="1239" t="s">
        <v>3199</v>
      </c>
      <c r="L4" s="1605" t="s">
        <v>3200</v>
      </c>
      <c r="M4" s="1239" t="s">
        <v>3201</v>
      </c>
      <c r="N4" s="1239" t="s">
        <v>3202</v>
      </c>
      <c r="O4" s="1239" t="s">
        <v>3203</v>
      </c>
      <c r="P4" s="1239" t="s">
        <v>3204</v>
      </c>
      <c r="Q4" s="1239" t="s">
        <v>3205</v>
      </c>
      <c r="R4" s="1239" t="s">
        <v>3206</v>
      </c>
      <c r="S4" s="1239" t="s">
        <v>3207</v>
      </c>
      <c r="T4" s="1239" t="s">
        <v>3208</v>
      </c>
      <c r="U4" s="1239" t="s">
        <v>3209</v>
      </c>
      <c r="V4" s="1239" t="s">
        <v>3210</v>
      </c>
      <c r="W4" s="1239" t="s">
        <v>3211</v>
      </c>
      <c r="X4" s="1239" t="s">
        <v>3212</v>
      </c>
      <c r="Y4" s="1239" t="s">
        <v>3213</v>
      </c>
      <c r="Z4" s="1239" t="s">
        <v>3214</v>
      </c>
      <c r="AA4" s="1239" t="s">
        <v>3215</v>
      </c>
      <c r="AB4" s="1239" t="s">
        <v>3216</v>
      </c>
      <c r="AC4" s="1240" t="s">
        <v>3217</v>
      </c>
    </row>
    <row r="5" spans="1:30" ht="14.25" customHeight="1" thickBot="1" x14ac:dyDescent="0.3">
      <c r="A5" s="1503" t="s">
        <v>2875</v>
      </c>
      <c r="B5" s="1241"/>
      <c r="C5" s="1242" t="s">
        <v>3218</v>
      </c>
      <c r="D5" s="1242" t="s">
        <v>3219</v>
      </c>
      <c r="E5" s="1243" t="s">
        <v>3220</v>
      </c>
      <c r="F5" s="1243" t="s">
        <v>3221</v>
      </c>
      <c r="G5" s="1243" t="s">
        <v>3222</v>
      </c>
      <c r="H5" s="1243" t="s">
        <v>3223</v>
      </c>
      <c r="I5" s="1243" t="s">
        <v>3224</v>
      </c>
      <c r="J5" s="1243" t="s">
        <v>3225</v>
      </c>
      <c r="K5" s="1243" t="s">
        <v>3226</v>
      </c>
      <c r="L5" s="1606" t="s">
        <v>3227</v>
      </c>
      <c r="M5" s="1243" t="s">
        <v>3228</v>
      </c>
      <c r="N5" s="1243" t="s">
        <v>3229</v>
      </c>
      <c r="O5" s="1243" t="s">
        <v>3230</v>
      </c>
      <c r="P5" s="1242" t="s">
        <v>3231</v>
      </c>
      <c r="Q5" s="1242" t="s">
        <v>3232</v>
      </c>
      <c r="R5" s="1242" t="s">
        <v>3233</v>
      </c>
      <c r="S5" s="1242" t="s">
        <v>3234</v>
      </c>
      <c r="T5" s="1242" t="s">
        <v>3235</v>
      </c>
      <c r="U5" s="1242" t="s">
        <v>3236</v>
      </c>
      <c r="V5" s="1606" t="s">
        <v>3237</v>
      </c>
      <c r="W5" s="1242" t="s">
        <v>3238</v>
      </c>
      <c r="X5" s="1242" t="s">
        <v>3239</v>
      </c>
      <c r="Y5" s="1242" t="s">
        <v>3240</v>
      </c>
      <c r="Z5" s="1242" t="s">
        <v>3241</v>
      </c>
      <c r="AA5" s="1243" t="s">
        <v>3242</v>
      </c>
      <c r="AB5" s="1243" t="s">
        <v>3243</v>
      </c>
      <c r="AC5" s="1244" t="s">
        <v>32</v>
      </c>
    </row>
    <row r="6" spans="1:30" ht="15" hidden="1" customHeight="1" thickTop="1" thickBot="1" x14ac:dyDescent="0.3">
      <c r="A6" s="1268"/>
      <c r="B6" s="1220"/>
      <c r="C6" s="1329">
        <v>0</v>
      </c>
      <c r="D6" s="1329">
        <v>0</v>
      </c>
      <c r="E6" s="1329">
        <v>0</v>
      </c>
      <c r="F6" s="1329">
        <v>0</v>
      </c>
      <c r="G6" s="1329">
        <v>0</v>
      </c>
      <c r="H6" s="1329">
        <v>0</v>
      </c>
      <c r="I6" s="1329">
        <v>0</v>
      </c>
      <c r="J6" s="1329">
        <v>0</v>
      </c>
      <c r="K6" s="1329">
        <v>0</v>
      </c>
      <c r="L6" s="1329">
        <v>0</v>
      </c>
      <c r="M6" s="1329">
        <v>0</v>
      </c>
      <c r="N6" s="1329">
        <v>0</v>
      </c>
      <c r="O6" s="1329">
        <v>0</v>
      </c>
      <c r="P6" s="1329">
        <v>0</v>
      </c>
      <c r="Q6" s="1329">
        <v>0</v>
      </c>
      <c r="R6" s="1329">
        <v>0</v>
      </c>
      <c r="S6" s="1329">
        <v>0</v>
      </c>
      <c r="T6" s="1329">
        <v>0</v>
      </c>
      <c r="U6" s="1329">
        <v>0</v>
      </c>
      <c r="V6" s="1329">
        <v>0</v>
      </c>
      <c r="W6" s="1329">
        <v>0</v>
      </c>
      <c r="X6" s="1329">
        <v>0</v>
      </c>
      <c r="Y6" s="1329">
        <v>0</v>
      </c>
      <c r="Z6" s="1329">
        <v>0</v>
      </c>
      <c r="AA6" s="1329">
        <v>0</v>
      </c>
      <c r="AB6" s="1329">
        <v>0</v>
      </c>
      <c r="AC6" s="1495">
        <v>0</v>
      </c>
    </row>
    <row r="7" spans="1:30" ht="13.5" customHeight="1" thickTop="1" x14ac:dyDescent="0.25">
      <c r="A7" s="1047" t="str">
        <f>'t1'!A7</f>
        <v>Direttore generale</v>
      </c>
      <c r="B7" s="1048" t="str">
        <f>'t1'!B7</f>
        <v>0D0097</v>
      </c>
      <c r="C7" s="2204"/>
      <c r="D7" s="2204"/>
      <c r="E7" s="2204"/>
      <c r="F7" s="2204"/>
      <c r="G7" s="2204"/>
      <c r="H7" s="2204">
        <v>30987</v>
      </c>
      <c r="I7" s="2204"/>
      <c r="J7" s="2204"/>
      <c r="K7" s="2204"/>
      <c r="L7" s="2204"/>
      <c r="M7" s="2204"/>
      <c r="N7" s="2204"/>
      <c r="O7" s="2204"/>
      <c r="P7" s="2204"/>
      <c r="Q7" s="2204"/>
      <c r="R7" s="2204"/>
      <c r="S7" s="2204"/>
      <c r="T7" s="2204"/>
      <c r="U7" s="2204"/>
      <c r="V7" s="2204"/>
      <c r="W7" s="2204"/>
      <c r="X7" s="2204"/>
      <c r="Y7" s="2204"/>
      <c r="Z7" s="2204"/>
      <c r="AA7" s="2204"/>
      <c r="AB7" s="2205"/>
      <c r="AC7" s="1245">
        <f>SUM(C7:AB7)</f>
        <v>30987</v>
      </c>
      <c r="AD7" s="937">
        <f>'t1'!M7</f>
        <v>1</v>
      </c>
    </row>
    <row r="8" spans="1:30" ht="13.5" customHeight="1" x14ac:dyDescent="0.25">
      <c r="A8" s="1029" t="str">
        <f>'t1'!A8</f>
        <v>Direttore sanitario</v>
      </c>
      <c r="B8" s="1030" t="str">
        <f>'t1'!B8</f>
        <v>0D0482</v>
      </c>
      <c r="C8" s="2204"/>
      <c r="D8" s="2204"/>
      <c r="E8" s="2204"/>
      <c r="F8" s="2204"/>
      <c r="G8" s="2204"/>
      <c r="H8" s="2204">
        <v>55777</v>
      </c>
      <c r="I8" s="2204"/>
      <c r="J8" s="2204"/>
      <c r="K8" s="2204"/>
      <c r="L8" s="2204"/>
      <c r="M8" s="2204"/>
      <c r="N8" s="2204"/>
      <c r="O8" s="2204"/>
      <c r="P8" s="2204"/>
      <c r="Q8" s="2204"/>
      <c r="R8" s="2204"/>
      <c r="S8" s="2204"/>
      <c r="T8" s="2204"/>
      <c r="U8" s="2204"/>
      <c r="V8" s="2204"/>
      <c r="W8" s="2204"/>
      <c r="X8" s="2204"/>
      <c r="Y8" s="2204"/>
      <c r="Z8" s="2204"/>
      <c r="AA8" s="2204"/>
      <c r="AB8" s="2205"/>
      <c r="AC8" s="1245">
        <f t="shared" ref="AC8:AC71" si="0">SUM(C8:AB8)</f>
        <v>55777</v>
      </c>
      <c r="AD8" s="937">
        <f>'t1'!M8</f>
        <v>1</v>
      </c>
    </row>
    <row r="9" spans="1:30" ht="13.5" customHeight="1" x14ac:dyDescent="0.25">
      <c r="A9" s="1029" t="str">
        <f>'t1'!A9</f>
        <v>Direttore amministrativo</v>
      </c>
      <c r="B9" s="1030" t="str">
        <f>'t1'!B9</f>
        <v>0D0163</v>
      </c>
      <c r="C9" s="2204"/>
      <c r="D9" s="2204"/>
      <c r="E9" s="2204"/>
      <c r="F9" s="2204"/>
      <c r="G9" s="2204"/>
      <c r="H9" s="2204">
        <v>24790</v>
      </c>
      <c r="I9" s="2204"/>
      <c r="J9" s="2204"/>
      <c r="K9" s="2204"/>
      <c r="L9" s="2204"/>
      <c r="M9" s="2204"/>
      <c r="N9" s="2204"/>
      <c r="O9" s="2204"/>
      <c r="P9" s="2204"/>
      <c r="Q9" s="2204"/>
      <c r="R9" s="2204"/>
      <c r="S9" s="2204"/>
      <c r="T9" s="2204"/>
      <c r="U9" s="2204"/>
      <c r="V9" s="2204"/>
      <c r="W9" s="2204"/>
      <c r="X9" s="2204"/>
      <c r="Y9" s="2204"/>
      <c r="Z9" s="2204"/>
      <c r="AA9" s="2204"/>
      <c r="AB9" s="2205"/>
      <c r="AC9" s="1245">
        <f t="shared" si="0"/>
        <v>24790</v>
      </c>
      <c r="AD9" s="937">
        <f>'t1'!M9</f>
        <v>1</v>
      </c>
    </row>
    <row r="10" spans="1:30" ht="13.5" customHeight="1" x14ac:dyDescent="0.25">
      <c r="A10" s="1029" t="str">
        <f>'t1'!A10</f>
        <v>Direttore dei servizi sociali</v>
      </c>
      <c r="B10" s="1030" t="str">
        <f>'t1'!B10</f>
        <v>0D0484</v>
      </c>
      <c r="C10" s="2204"/>
      <c r="D10" s="2204"/>
      <c r="E10" s="2204"/>
      <c r="F10" s="2204"/>
      <c r="G10" s="2204"/>
      <c r="H10" s="2204"/>
      <c r="I10" s="2204"/>
      <c r="J10" s="2204"/>
      <c r="K10" s="2204"/>
      <c r="L10" s="2204"/>
      <c r="M10" s="2204"/>
      <c r="N10" s="2204"/>
      <c r="O10" s="2204"/>
      <c r="P10" s="2204"/>
      <c r="Q10" s="2204"/>
      <c r="R10" s="2204"/>
      <c r="S10" s="2204"/>
      <c r="T10" s="2204"/>
      <c r="U10" s="2204"/>
      <c r="V10" s="2204"/>
      <c r="W10" s="2204"/>
      <c r="X10" s="2204"/>
      <c r="Y10" s="2204"/>
      <c r="Z10" s="2204"/>
      <c r="AA10" s="2204"/>
      <c r="AB10" s="2205"/>
      <c r="AC10" s="1245">
        <f t="shared" si="0"/>
        <v>0</v>
      </c>
      <c r="AD10" s="937">
        <f>'t1'!M10</f>
        <v>0</v>
      </c>
    </row>
    <row r="11" spans="1:30" ht="13.5" customHeight="1" x14ac:dyDescent="0.25">
      <c r="A11" s="1029" t="str">
        <f>'t1'!A11</f>
        <v>Dir. Medico con inc. Struttura complessa (rapp. Esclusivo)</v>
      </c>
      <c r="B11" s="1030" t="str">
        <f>'t1'!B11</f>
        <v>SD0E33</v>
      </c>
      <c r="C11" s="2204">
        <v>3509</v>
      </c>
      <c r="D11" s="2204">
        <v>112896</v>
      </c>
      <c r="E11" s="2204">
        <v>204627</v>
      </c>
      <c r="F11" s="2204">
        <v>190154</v>
      </c>
      <c r="G11" s="2204">
        <v>7819</v>
      </c>
      <c r="H11" s="2204">
        <v>107381</v>
      </c>
      <c r="I11" s="2204">
        <v>93892</v>
      </c>
      <c r="J11" s="2204"/>
      <c r="K11" s="2204">
        <v>14461</v>
      </c>
      <c r="L11" s="2204"/>
      <c r="M11" s="2204"/>
      <c r="N11" s="2204"/>
      <c r="O11" s="2204"/>
      <c r="P11" s="2204">
        <v>3936</v>
      </c>
      <c r="Q11" s="2204">
        <v>2753</v>
      </c>
      <c r="R11" s="2204"/>
      <c r="S11" s="2204"/>
      <c r="T11" s="2204"/>
      <c r="U11" s="2204"/>
      <c r="V11" s="2204"/>
      <c r="W11" s="2204"/>
      <c r="X11" s="2204"/>
      <c r="Y11" s="2204"/>
      <c r="Z11" s="2204"/>
      <c r="AA11" s="2204">
        <v>15494</v>
      </c>
      <c r="AB11" s="2205"/>
      <c r="AC11" s="1245">
        <f t="shared" si="0"/>
        <v>756922</v>
      </c>
      <c r="AD11" s="937">
        <f>'t1'!M11</f>
        <v>1</v>
      </c>
    </row>
    <row r="12" spans="1:30" ht="13.5" customHeight="1" x14ac:dyDescent="0.25">
      <c r="A12" s="1029" t="str">
        <f>'t1'!A12</f>
        <v>Dir. Medico con inc. di struttura complessa (rapp. Non escl.</v>
      </c>
      <c r="B12" s="1030" t="str">
        <f>'t1'!B12</f>
        <v>SD0N33</v>
      </c>
      <c r="C12" s="2204">
        <v>1462</v>
      </c>
      <c r="D12" s="2204">
        <v>47160</v>
      </c>
      <c r="E12" s="2204"/>
      <c r="F12" s="2204">
        <v>45692</v>
      </c>
      <c r="G12" s="2204"/>
      <c r="H12" s="2204"/>
      <c r="I12" s="2204">
        <v>39122</v>
      </c>
      <c r="J12" s="2204"/>
      <c r="K12" s="2204">
        <v>14461</v>
      </c>
      <c r="L12" s="2204"/>
      <c r="M12" s="2204"/>
      <c r="N12" s="2204"/>
      <c r="O12" s="2204"/>
      <c r="P12" s="2204">
        <v>1257</v>
      </c>
      <c r="Q12" s="2204"/>
      <c r="R12" s="2204"/>
      <c r="S12" s="2204"/>
      <c r="T12" s="2204"/>
      <c r="U12" s="2204"/>
      <c r="V12" s="2204"/>
      <c r="W12" s="2204"/>
      <c r="X12" s="2204"/>
      <c r="Y12" s="2204"/>
      <c r="Z12" s="2204"/>
      <c r="AA12" s="2204"/>
      <c r="AB12" s="2205"/>
      <c r="AC12" s="1245">
        <f t="shared" si="0"/>
        <v>149154</v>
      </c>
      <c r="AD12" s="937">
        <f>'t1'!M12</f>
        <v>1</v>
      </c>
    </row>
    <row r="13" spans="1:30" ht="13.5" customHeight="1" x14ac:dyDescent="0.25">
      <c r="A13" s="1029" t="str">
        <f>'t1'!A13</f>
        <v>Dir. Medico con incarico di struttura semplice (rapp. Esclus</v>
      </c>
      <c r="B13" s="1030" t="str">
        <f>'t1'!B13</f>
        <v>SD0E34</v>
      </c>
      <c r="C13" s="2204">
        <v>9306</v>
      </c>
      <c r="D13" s="2204">
        <v>0</v>
      </c>
      <c r="E13" s="2204">
        <v>396557</v>
      </c>
      <c r="F13" s="2204">
        <v>335452</v>
      </c>
      <c r="G13" s="2204"/>
      <c r="H13" s="2204">
        <v>305711</v>
      </c>
      <c r="I13" s="2204">
        <v>248989</v>
      </c>
      <c r="J13" s="2204"/>
      <c r="K13" s="2204"/>
      <c r="L13" s="2204"/>
      <c r="M13" s="2204"/>
      <c r="N13" s="2204"/>
      <c r="O13" s="2204"/>
      <c r="P13" s="2204">
        <v>12763</v>
      </c>
      <c r="Q13" s="2204">
        <v>14646</v>
      </c>
      <c r="R13" s="2204"/>
      <c r="S13" s="2204"/>
      <c r="T13" s="2204"/>
      <c r="U13" s="2204"/>
      <c r="V13" s="2204"/>
      <c r="W13" s="2204"/>
      <c r="X13" s="2204">
        <v>6900</v>
      </c>
      <c r="Y13" s="2204"/>
      <c r="Z13" s="2204"/>
      <c r="AA13" s="2204"/>
      <c r="AB13" s="2205">
        <v>8438</v>
      </c>
      <c r="AC13" s="1245">
        <f t="shared" si="0"/>
        <v>1338762</v>
      </c>
      <c r="AD13" s="937">
        <f>'t1'!M13</f>
        <v>1</v>
      </c>
    </row>
    <row r="14" spans="1:30" ht="13.5" customHeight="1" x14ac:dyDescent="0.25">
      <c r="A14" s="1029" t="str">
        <f>'t1'!A14</f>
        <v>Dir. Medico con incarico struttura semplice (rapp. Non escl.</v>
      </c>
      <c r="B14" s="1030" t="str">
        <f>'t1'!B14</f>
        <v>SD0N34</v>
      </c>
      <c r="C14" s="2204">
        <v>877</v>
      </c>
      <c r="D14" s="2204">
        <v>0</v>
      </c>
      <c r="E14" s="2204"/>
      <c r="F14" s="2204">
        <v>17515</v>
      </c>
      <c r="G14" s="2204"/>
      <c r="H14" s="2204"/>
      <c r="I14" s="2204">
        <v>23473</v>
      </c>
      <c r="J14" s="2204"/>
      <c r="K14" s="2204"/>
      <c r="L14" s="2204"/>
      <c r="M14" s="2204"/>
      <c r="N14" s="2204"/>
      <c r="O14" s="2204"/>
      <c r="P14" s="2204">
        <v>107</v>
      </c>
      <c r="Q14" s="2204">
        <v>4701</v>
      </c>
      <c r="R14" s="2204"/>
      <c r="S14" s="2204"/>
      <c r="T14" s="2204"/>
      <c r="U14" s="2204"/>
      <c r="V14" s="2204"/>
      <c r="W14" s="2204"/>
      <c r="X14" s="2204">
        <v>400</v>
      </c>
      <c r="Y14" s="2204"/>
      <c r="Z14" s="2204"/>
      <c r="AA14" s="2204"/>
      <c r="AB14" s="2205">
        <v>2932</v>
      </c>
      <c r="AC14" s="1245">
        <f t="shared" si="0"/>
        <v>50005</v>
      </c>
      <c r="AD14" s="937">
        <f>'t1'!M14</f>
        <v>1</v>
      </c>
    </row>
    <row r="15" spans="1:30" ht="13.5" customHeight="1" x14ac:dyDescent="0.25">
      <c r="A15" s="1029" t="str">
        <f>'t1'!A15</f>
        <v>Dirigenti medici con altri incar. Prof.li (rapp. Esclusivo)</v>
      </c>
      <c r="B15" s="1030" t="str">
        <f>'t1'!B15</f>
        <v>SD0035</v>
      </c>
      <c r="C15" s="2204">
        <v>47678</v>
      </c>
      <c r="D15" s="2204">
        <v>0</v>
      </c>
      <c r="E15" s="2204">
        <v>1548333</v>
      </c>
      <c r="F15" s="2204">
        <v>683895</v>
      </c>
      <c r="G15" s="2204">
        <v>61474</v>
      </c>
      <c r="H15" s="2204">
        <v>1901335</v>
      </c>
      <c r="I15" s="2204">
        <v>1283147</v>
      </c>
      <c r="J15" s="2204">
        <v>0</v>
      </c>
      <c r="K15" s="2204">
        <v>0</v>
      </c>
      <c r="L15" s="2204">
        <v>0</v>
      </c>
      <c r="M15" s="2204">
        <v>6326</v>
      </c>
      <c r="N15" s="2204">
        <v>0</v>
      </c>
      <c r="O15" s="2204">
        <v>0</v>
      </c>
      <c r="P15" s="2204">
        <v>90628</v>
      </c>
      <c r="Q15" s="2204">
        <v>169014</v>
      </c>
      <c r="R15" s="2204">
        <v>0</v>
      </c>
      <c r="S15" s="2204">
        <v>0</v>
      </c>
      <c r="T15" s="2204">
        <v>0</v>
      </c>
      <c r="U15" s="2204">
        <v>0</v>
      </c>
      <c r="V15" s="2204">
        <v>0</v>
      </c>
      <c r="W15" s="2204">
        <v>0</v>
      </c>
      <c r="X15" s="2204">
        <v>89900</v>
      </c>
      <c r="Y15" s="2204">
        <v>0</v>
      </c>
      <c r="Z15" s="2204">
        <v>0</v>
      </c>
      <c r="AA15" s="2204">
        <v>35298</v>
      </c>
      <c r="AB15" s="2205">
        <v>128154</v>
      </c>
      <c r="AC15" s="1245">
        <f t="shared" si="0"/>
        <v>6045182</v>
      </c>
      <c r="AD15" s="937">
        <f>'t1'!M15</f>
        <v>1</v>
      </c>
    </row>
    <row r="16" spans="1:30" ht="13.5" customHeight="1" x14ac:dyDescent="0.25">
      <c r="A16" s="1029" t="str">
        <f>'t1'!A16</f>
        <v>Dirigenti medici con altri incar. Prof.li (rapp. Non escl.)</v>
      </c>
      <c r="B16" s="1030" t="str">
        <f>'t1'!B16</f>
        <v>SD0036</v>
      </c>
      <c r="C16" s="2204">
        <v>3771</v>
      </c>
      <c r="D16" s="2204">
        <v>0</v>
      </c>
      <c r="E16" s="2204">
        <v>0</v>
      </c>
      <c r="F16" s="2204">
        <v>31943</v>
      </c>
      <c r="G16" s="2204">
        <v>0</v>
      </c>
      <c r="H16" s="2204">
        <v>6900</v>
      </c>
      <c r="I16" s="2204">
        <v>100891</v>
      </c>
      <c r="J16" s="2204">
        <v>0</v>
      </c>
      <c r="K16" s="2204">
        <v>0</v>
      </c>
      <c r="L16" s="2204">
        <v>0</v>
      </c>
      <c r="M16" s="2204">
        <v>0</v>
      </c>
      <c r="N16" s="2204">
        <v>0</v>
      </c>
      <c r="O16" s="2204">
        <v>0</v>
      </c>
      <c r="P16" s="2204">
        <v>1390</v>
      </c>
      <c r="Q16" s="2204">
        <v>25360</v>
      </c>
      <c r="R16" s="2204">
        <v>0</v>
      </c>
      <c r="S16" s="2204">
        <v>0</v>
      </c>
      <c r="T16" s="2204">
        <v>0</v>
      </c>
      <c r="U16" s="2204">
        <v>0</v>
      </c>
      <c r="V16" s="2204">
        <v>0</v>
      </c>
      <c r="W16" s="2204">
        <v>0</v>
      </c>
      <c r="X16" s="2204">
        <v>8400</v>
      </c>
      <c r="Y16" s="2204">
        <v>0</v>
      </c>
      <c r="Z16" s="2204">
        <v>0</v>
      </c>
      <c r="AA16" s="2204">
        <v>0</v>
      </c>
      <c r="AB16" s="2205">
        <v>12959</v>
      </c>
      <c r="AC16" s="1245">
        <f t="shared" si="0"/>
        <v>191614</v>
      </c>
      <c r="AD16" s="937">
        <f>'t1'!M16</f>
        <v>1</v>
      </c>
    </row>
    <row r="17" spans="1:30" ht="13.5" customHeight="1" x14ac:dyDescent="0.25">
      <c r="A17" s="1029" t="str">
        <f>'t1'!A17</f>
        <v>Dir. Medici a t.  Determinato(art. 15-septies d.lgs. 502/92)</v>
      </c>
      <c r="B17" s="1030" t="str">
        <f>'t1'!B17</f>
        <v>SD0597</v>
      </c>
      <c r="C17" s="2204"/>
      <c r="D17" s="2204"/>
      <c r="E17" s="2204"/>
      <c r="F17" s="2204"/>
      <c r="G17" s="2204"/>
      <c r="H17" s="2204"/>
      <c r="I17" s="2204"/>
      <c r="J17" s="2204"/>
      <c r="K17" s="2204"/>
      <c r="L17" s="2204"/>
      <c r="M17" s="2204"/>
      <c r="N17" s="2204"/>
      <c r="O17" s="2204"/>
      <c r="P17" s="2204"/>
      <c r="Q17" s="2204"/>
      <c r="R17" s="2204"/>
      <c r="S17" s="2204"/>
      <c r="T17" s="2204"/>
      <c r="U17" s="2204"/>
      <c r="V17" s="2204"/>
      <c r="W17" s="2204"/>
      <c r="X17" s="2204"/>
      <c r="Y17" s="2204"/>
      <c r="Z17" s="2204"/>
      <c r="AA17" s="2204"/>
      <c r="AB17" s="2205"/>
      <c r="AC17" s="1245">
        <f t="shared" si="0"/>
        <v>0</v>
      </c>
      <c r="AD17" s="937">
        <f>'t1'!M17</f>
        <v>0</v>
      </c>
    </row>
    <row r="18" spans="1:30" ht="13.5" customHeight="1" x14ac:dyDescent="0.25">
      <c r="A18" s="1029" t="str">
        <f>'t1'!A18</f>
        <v>Veterinari con inc. di struttura complessa (rapp.esclusivo)</v>
      </c>
      <c r="B18" s="1030" t="str">
        <f>'t1'!B18</f>
        <v>SD0E74</v>
      </c>
      <c r="C18" s="2204"/>
      <c r="D18" s="2204"/>
      <c r="E18" s="2204"/>
      <c r="F18" s="2204"/>
      <c r="G18" s="2204"/>
      <c r="H18" s="2204"/>
      <c r="I18" s="2204"/>
      <c r="J18" s="2204"/>
      <c r="K18" s="2204"/>
      <c r="L18" s="2204"/>
      <c r="M18" s="2204"/>
      <c r="N18" s="2204"/>
      <c r="O18" s="2204"/>
      <c r="P18" s="2204"/>
      <c r="Q18" s="2204"/>
      <c r="R18" s="2204"/>
      <c r="S18" s="2204"/>
      <c r="T18" s="2204"/>
      <c r="U18" s="2204"/>
      <c r="V18" s="2204"/>
      <c r="W18" s="2204"/>
      <c r="X18" s="2204"/>
      <c r="Y18" s="2204"/>
      <c r="Z18" s="2204"/>
      <c r="AA18" s="2204"/>
      <c r="AB18" s="2205"/>
      <c r="AC18" s="1245">
        <f t="shared" si="0"/>
        <v>0</v>
      </c>
      <c r="AD18" s="937">
        <f>'t1'!M18</f>
        <v>0</v>
      </c>
    </row>
    <row r="19" spans="1:30" ht="13.5" customHeight="1" x14ac:dyDescent="0.25">
      <c r="A19" s="1029" t="str">
        <f>'t1'!A19</f>
        <v>Veterinari con inc. di struttura complessa (rapp. Non escl.)</v>
      </c>
      <c r="B19" s="1030" t="str">
        <f>'t1'!B19</f>
        <v>SD0N74</v>
      </c>
      <c r="C19" s="2204"/>
      <c r="D19" s="2204"/>
      <c r="E19" s="2204"/>
      <c r="F19" s="2204"/>
      <c r="G19" s="2204"/>
      <c r="H19" s="2204"/>
      <c r="I19" s="2204"/>
      <c r="J19" s="2204"/>
      <c r="K19" s="2204"/>
      <c r="L19" s="2204"/>
      <c r="M19" s="2204"/>
      <c r="N19" s="2204"/>
      <c r="O19" s="2204"/>
      <c r="P19" s="2204"/>
      <c r="Q19" s="2204"/>
      <c r="R19" s="2204"/>
      <c r="S19" s="2204"/>
      <c r="T19" s="2204"/>
      <c r="U19" s="2204"/>
      <c r="V19" s="2204"/>
      <c r="W19" s="2204"/>
      <c r="X19" s="2204"/>
      <c r="Y19" s="2204"/>
      <c r="Z19" s="2204"/>
      <c r="AA19" s="2204"/>
      <c r="AB19" s="2205"/>
      <c r="AC19" s="1245">
        <f t="shared" si="0"/>
        <v>0</v>
      </c>
      <c r="AD19" s="937">
        <f>'t1'!M19</f>
        <v>0</v>
      </c>
    </row>
    <row r="20" spans="1:30" ht="13.5" customHeight="1" x14ac:dyDescent="0.25">
      <c r="A20" s="1029" t="str">
        <f>'t1'!A20</f>
        <v>Veterinari con inc. di struttura semplice (rapp. Esclusivo)</v>
      </c>
      <c r="B20" s="1030" t="str">
        <f>'t1'!B20</f>
        <v>SD0E73</v>
      </c>
      <c r="C20" s="2204"/>
      <c r="D20" s="2204"/>
      <c r="E20" s="2204"/>
      <c r="F20" s="2204"/>
      <c r="G20" s="2204"/>
      <c r="H20" s="2204"/>
      <c r="I20" s="2204"/>
      <c r="J20" s="2204"/>
      <c r="K20" s="2204"/>
      <c r="L20" s="2204"/>
      <c r="M20" s="2204"/>
      <c r="N20" s="2204"/>
      <c r="O20" s="2204"/>
      <c r="P20" s="2204"/>
      <c r="Q20" s="2204"/>
      <c r="R20" s="2204"/>
      <c r="S20" s="2204"/>
      <c r="T20" s="2204"/>
      <c r="U20" s="2204"/>
      <c r="V20" s="2204"/>
      <c r="W20" s="2204"/>
      <c r="X20" s="2204"/>
      <c r="Y20" s="2204"/>
      <c r="Z20" s="2204"/>
      <c r="AA20" s="2204"/>
      <c r="AB20" s="2205"/>
      <c r="AC20" s="1245">
        <f t="shared" si="0"/>
        <v>0</v>
      </c>
      <c r="AD20" s="937">
        <f>'t1'!M20</f>
        <v>0</v>
      </c>
    </row>
    <row r="21" spans="1:30" ht="13.5" customHeight="1" x14ac:dyDescent="0.25">
      <c r="A21" s="1029" t="str">
        <f>'t1'!A21</f>
        <v>Veterinari con inc. di struttura semplice (rapp. Non escl.)</v>
      </c>
      <c r="B21" s="1030" t="str">
        <f>'t1'!B21</f>
        <v>SD0N73</v>
      </c>
      <c r="C21" s="2204"/>
      <c r="D21" s="2204"/>
      <c r="E21" s="2204"/>
      <c r="F21" s="2204"/>
      <c r="G21" s="2204"/>
      <c r="H21" s="2204"/>
      <c r="I21" s="2204"/>
      <c r="J21" s="2204"/>
      <c r="K21" s="2204"/>
      <c r="L21" s="2204"/>
      <c r="M21" s="2204"/>
      <c r="N21" s="2204"/>
      <c r="O21" s="2204"/>
      <c r="P21" s="2204"/>
      <c r="Q21" s="2204"/>
      <c r="R21" s="2204"/>
      <c r="S21" s="2204"/>
      <c r="T21" s="2204"/>
      <c r="U21" s="2204"/>
      <c r="V21" s="2204"/>
      <c r="W21" s="2204"/>
      <c r="X21" s="2204"/>
      <c r="Y21" s="2204"/>
      <c r="Z21" s="2204"/>
      <c r="AA21" s="2204"/>
      <c r="AB21" s="2205"/>
      <c r="AC21" s="1245">
        <f t="shared" si="0"/>
        <v>0</v>
      </c>
      <c r="AD21" s="937">
        <f>'t1'!M21</f>
        <v>0</v>
      </c>
    </row>
    <row r="22" spans="1:30" ht="13.5" customHeight="1" x14ac:dyDescent="0.25">
      <c r="A22" s="1029" t="str">
        <f>'t1'!A22</f>
        <v>Veterinari con altri incar. Prof.li (rapp. Esclusivo)</v>
      </c>
      <c r="B22" s="1030" t="str">
        <f>'t1'!B22</f>
        <v>SD0A73</v>
      </c>
      <c r="C22" s="2204"/>
      <c r="D22" s="2204"/>
      <c r="E22" s="2204"/>
      <c r="F22" s="2204"/>
      <c r="G22" s="2204"/>
      <c r="H22" s="2204"/>
      <c r="I22" s="2204"/>
      <c r="J22" s="2204"/>
      <c r="K22" s="2204"/>
      <c r="L22" s="2204"/>
      <c r="M22" s="2204"/>
      <c r="N22" s="2204"/>
      <c r="O22" s="2204"/>
      <c r="P22" s="2204"/>
      <c r="Q22" s="2204"/>
      <c r="R22" s="2204"/>
      <c r="S22" s="2204"/>
      <c r="T22" s="2204"/>
      <c r="U22" s="2204"/>
      <c r="V22" s="2204"/>
      <c r="W22" s="2204"/>
      <c r="X22" s="2204"/>
      <c r="Y22" s="2204"/>
      <c r="Z22" s="2204"/>
      <c r="AA22" s="2204"/>
      <c r="AB22" s="2205"/>
      <c r="AC22" s="1245">
        <f t="shared" si="0"/>
        <v>0</v>
      </c>
      <c r="AD22" s="937">
        <f>'t1'!M22</f>
        <v>0</v>
      </c>
    </row>
    <row r="23" spans="1:30" ht="13.5" customHeight="1" x14ac:dyDescent="0.25">
      <c r="A23" s="1029" t="str">
        <f>'t1'!A23</f>
        <v>Veterinari con altri incar. Prof.li (rapp. Non escl.)</v>
      </c>
      <c r="B23" s="1030" t="str">
        <f>'t1'!B23</f>
        <v>SD0072</v>
      </c>
      <c r="C23" s="2204"/>
      <c r="D23" s="2204"/>
      <c r="E23" s="2204"/>
      <c r="F23" s="2204"/>
      <c r="G23" s="2204"/>
      <c r="H23" s="2204"/>
      <c r="I23" s="2204"/>
      <c r="J23" s="2204"/>
      <c r="K23" s="2204"/>
      <c r="L23" s="2204"/>
      <c r="M23" s="2204"/>
      <c r="N23" s="2204"/>
      <c r="O23" s="2204"/>
      <c r="P23" s="2204"/>
      <c r="Q23" s="2204"/>
      <c r="R23" s="2204"/>
      <c r="S23" s="2204"/>
      <c r="T23" s="2204"/>
      <c r="U23" s="2204"/>
      <c r="V23" s="2204"/>
      <c r="W23" s="2204"/>
      <c r="X23" s="2204"/>
      <c r="Y23" s="2204"/>
      <c r="Z23" s="2204"/>
      <c r="AA23" s="2204"/>
      <c r="AB23" s="2205"/>
      <c r="AC23" s="1245">
        <f t="shared" si="0"/>
        <v>0</v>
      </c>
      <c r="AD23" s="937">
        <f>'t1'!M23</f>
        <v>0</v>
      </c>
    </row>
    <row r="24" spans="1:30" ht="13.5" customHeight="1" x14ac:dyDescent="0.25">
      <c r="A24" s="1029" t="str">
        <f>'t1'!A24</f>
        <v>Veterinari a t. determinato (art. 15-septies d.lgs. 502/92)</v>
      </c>
      <c r="B24" s="1030" t="str">
        <f>'t1'!B24</f>
        <v>SD0598</v>
      </c>
      <c r="C24" s="2204"/>
      <c r="D24" s="2204"/>
      <c r="E24" s="2204"/>
      <c r="F24" s="2204"/>
      <c r="G24" s="2204"/>
      <c r="H24" s="2204"/>
      <c r="I24" s="2204"/>
      <c r="J24" s="2204"/>
      <c r="K24" s="2204"/>
      <c r="L24" s="2204"/>
      <c r="M24" s="2204"/>
      <c r="N24" s="2204"/>
      <c r="O24" s="2204"/>
      <c r="P24" s="2204"/>
      <c r="Q24" s="2204"/>
      <c r="R24" s="2204"/>
      <c r="S24" s="2204"/>
      <c r="T24" s="2204"/>
      <c r="U24" s="2204"/>
      <c r="V24" s="2204"/>
      <c r="W24" s="2204"/>
      <c r="X24" s="2204"/>
      <c r="Y24" s="2204"/>
      <c r="Z24" s="2204"/>
      <c r="AA24" s="2204"/>
      <c r="AB24" s="2205"/>
      <c r="AC24" s="1245">
        <f t="shared" si="0"/>
        <v>0</v>
      </c>
      <c r="AD24" s="937">
        <f>'t1'!M24</f>
        <v>0</v>
      </c>
    </row>
    <row r="25" spans="1:30" ht="13.5" customHeight="1" x14ac:dyDescent="0.25">
      <c r="A25" s="1029" t="str">
        <f>'t1'!A25</f>
        <v>Odontoiatri con inc. di struttura complessa (rapp. Escl.)</v>
      </c>
      <c r="B25" s="1030" t="str">
        <f>'t1'!B25</f>
        <v>SD0E49</v>
      </c>
      <c r="C25" s="2204"/>
      <c r="D25" s="2204"/>
      <c r="E25" s="2204"/>
      <c r="F25" s="2204"/>
      <c r="G25" s="2204"/>
      <c r="H25" s="2204"/>
      <c r="I25" s="2204"/>
      <c r="J25" s="2204"/>
      <c r="K25" s="2204"/>
      <c r="L25" s="2204"/>
      <c r="M25" s="2204"/>
      <c r="N25" s="2204"/>
      <c r="O25" s="2204"/>
      <c r="P25" s="2204"/>
      <c r="Q25" s="2204"/>
      <c r="R25" s="2204"/>
      <c r="S25" s="2204"/>
      <c r="T25" s="2204"/>
      <c r="U25" s="2204"/>
      <c r="V25" s="2204"/>
      <c r="W25" s="2204"/>
      <c r="X25" s="2204"/>
      <c r="Y25" s="2204"/>
      <c r="Z25" s="2204"/>
      <c r="AA25" s="2204"/>
      <c r="AB25" s="2205"/>
      <c r="AC25" s="1245">
        <f t="shared" si="0"/>
        <v>0</v>
      </c>
      <c r="AD25" s="937">
        <f>'t1'!M25</f>
        <v>0</v>
      </c>
    </row>
    <row r="26" spans="1:30" ht="13.5" customHeight="1" x14ac:dyDescent="0.25">
      <c r="A26" s="1029" t="str">
        <f>'t1'!A26</f>
        <v>Odontoiatri con inc. di struttura complessa (rapp. Non escl.</v>
      </c>
      <c r="B26" s="1030" t="str">
        <f>'t1'!B26</f>
        <v>SD0N49</v>
      </c>
      <c r="C26" s="2204"/>
      <c r="D26" s="2204"/>
      <c r="E26" s="2204"/>
      <c r="F26" s="2204"/>
      <c r="G26" s="2204"/>
      <c r="H26" s="2204"/>
      <c r="I26" s="2204"/>
      <c r="J26" s="2204"/>
      <c r="K26" s="2204"/>
      <c r="L26" s="2204"/>
      <c r="M26" s="2204"/>
      <c r="N26" s="2204"/>
      <c r="O26" s="2204"/>
      <c r="P26" s="2204"/>
      <c r="Q26" s="2204"/>
      <c r="R26" s="2204"/>
      <c r="S26" s="2204"/>
      <c r="T26" s="2204"/>
      <c r="U26" s="2204"/>
      <c r="V26" s="2204"/>
      <c r="W26" s="2204"/>
      <c r="X26" s="2204"/>
      <c r="Y26" s="2204"/>
      <c r="Z26" s="2204"/>
      <c r="AA26" s="2204"/>
      <c r="AB26" s="2205"/>
      <c r="AC26" s="1245">
        <f t="shared" si="0"/>
        <v>0</v>
      </c>
      <c r="AD26" s="937">
        <f>'t1'!M26</f>
        <v>0</v>
      </c>
    </row>
    <row r="27" spans="1:30" ht="13.5" customHeight="1" x14ac:dyDescent="0.25">
      <c r="A27" s="1029" t="str">
        <f>'t1'!A27</f>
        <v>Odontoiatri con inc. di struttura semplice (rapp. Esclusivo)</v>
      </c>
      <c r="B27" s="1030" t="str">
        <f>'t1'!B27</f>
        <v>SD0E48</v>
      </c>
      <c r="C27" s="2204"/>
      <c r="D27" s="2204"/>
      <c r="E27" s="2204"/>
      <c r="F27" s="2204"/>
      <c r="G27" s="2204"/>
      <c r="H27" s="2204"/>
      <c r="I27" s="2204"/>
      <c r="J27" s="2204"/>
      <c r="K27" s="2204"/>
      <c r="L27" s="2204"/>
      <c r="M27" s="2204"/>
      <c r="N27" s="2204"/>
      <c r="O27" s="2204"/>
      <c r="P27" s="2204"/>
      <c r="Q27" s="2204"/>
      <c r="R27" s="2204"/>
      <c r="S27" s="2204"/>
      <c r="T27" s="2204"/>
      <c r="U27" s="2204"/>
      <c r="V27" s="2204"/>
      <c r="W27" s="2204"/>
      <c r="X27" s="2204"/>
      <c r="Y27" s="2204"/>
      <c r="Z27" s="2204"/>
      <c r="AA27" s="2204"/>
      <c r="AB27" s="2205"/>
      <c r="AC27" s="1245">
        <f t="shared" si="0"/>
        <v>0</v>
      </c>
      <c r="AD27" s="937">
        <f>'t1'!M27</f>
        <v>0</v>
      </c>
    </row>
    <row r="28" spans="1:30" ht="13.5" customHeight="1" x14ac:dyDescent="0.25">
      <c r="A28" s="1029" t="str">
        <f>'t1'!A28</f>
        <v>Odontoiatri con inc. di struttura semplice (rapp. Non escl.)</v>
      </c>
      <c r="B28" s="1030" t="str">
        <f>'t1'!B28</f>
        <v>SD0N48</v>
      </c>
      <c r="C28" s="2204"/>
      <c r="D28" s="2204"/>
      <c r="E28" s="2204"/>
      <c r="F28" s="2204"/>
      <c r="G28" s="2204"/>
      <c r="H28" s="2204"/>
      <c r="I28" s="2204"/>
      <c r="J28" s="2204"/>
      <c r="K28" s="2204"/>
      <c r="L28" s="2204"/>
      <c r="M28" s="2204"/>
      <c r="N28" s="2204"/>
      <c r="O28" s="2204"/>
      <c r="P28" s="2204"/>
      <c r="Q28" s="2204"/>
      <c r="R28" s="2204"/>
      <c r="S28" s="2204"/>
      <c r="T28" s="2204"/>
      <c r="U28" s="2204"/>
      <c r="V28" s="2204"/>
      <c r="W28" s="2204"/>
      <c r="X28" s="2204"/>
      <c r="Y28" s="2204"/>
      <c r="Z28" s="2204"/>
      <c r="AA28" s="2204"/>
      <c r="AB28" s="2205"/>
      <c r="AC28" s="1245">
        <f t="shared" si="0"/>
        <v>0</v>
      </c>
      <c r="AD28" s="937">
        <f>'t1'!M28</f>
        <v>0</v>
      </c>
    </row>
    <row r="29" spans="1:30" ht="13.5" customHeight="1" x14ac:dyDescent="0.25">
      <c r="A29" s="1029" t="str">
        <f>'t1'!A29</f>
        <v>Odontoiatri con altri incar. Prof.li (rapp. Esclusivo)</v>
      </c>
      <c r="B29" s="1030" t="str">
        <f>'t1'!B29</f>
        <v>SD0A48</v>
      </c>
      <c r="C29" s="2204"/>
      <c r="D29" s="2204"/>
      <c r="E29" s="2204"/>
      <c r="F29" s="2204"/>
      <c r="G29" s="2204"/>
      <c r="H29" s="2204"/>
      <c r="I29" s="2204"/>
      <c r="J29" s="2204"/>
      <c r="K29" s="2204"/>
      <c r="L29" s="2204"/>
      <c r="M29" s="2204"/>
      <c r="N29" s="2204"/>
      <c r="O29" s="2204"/>
      <c r="P29" s="2204"/>
      <c r="Q29" s="2204"/>
      <c r="R29" s="2204"/>
      <c r="S29" s="2204"/>
      <c r="T29" s="2204"/>
      <c r="U29" s="2204"/>
      <c r="V29" s="2204"/>
      <c r="W29" s="2204"/>
      <c r="X29" s="2204"/>
      <c r="Y29" s="2204"/>
      <c r="Z29" s="2204"/>
      <c r="AA29" s="2204"/>
      <c r="AB29" s="2205"/>
      <c r="AC29" s="1245">
        <f t="shared" si="0"/>
        <v>0</v>
      </c>
      <c r="AD29" s="937">
        <f>'t1'!M29</f>
        <v>0</v>
      </c>
    </row>
    <row r="30" spans="1:30" ht="13.5" customHeight="1" x14ac:dyDescent="0.25">
      <c r="A30" s="1029" t="str">
        <f>'t1'!A30</f>
        <v>Odontoiatri con altri incar. Prof.li (rapp. Non escl.)</v>
      </c>
      <c r="B30" s="1030" t="str">
        <f>'t1'!B30</f>
        <v>SD0047</v>
      </c>
      <c r="C30" s="2204"/>
      <c r="D30" s="2204"/>
      <c r="E30" s="2204"/>
      <c r="F30" s="2204"/>
      <c r="G30" s="2204"/>
      <c r="H30" s="2204"/>
      <c r="I30" s="2204"/>
      <c r="J30" s="2204"/>
      <c r="K30" s="2204"/>
      <c r="L30" s="2204"/>
      <c r="M30" s="2204"/>
      <c r="N30" s="2204"/>
      <c r="O30" s="2204"/>
      <c r="P30" s="2204"/>
      <c r="Q30" s="2204"/>
      <c r="R30" s="2204"/>
      <c r="S30" s="2204"/>
      <c r="T30" s="2204"/>
      <c r="U30" s="2204"/>
      <c r="V30" s="2204"/>
      <c r="W30" s="2204"/>
      <c r="X30" s="2204"/>
      <c r="Y30" s="2204"/>
      <c r="Z30" s="2204"/>
      <c r="AA30" s="2204"/>
      <c r="AB30" s="2205"/>
      <c r="AC30" s="1245">
        <f t="shared" si="0"/>
        <v>0</v>
      </c>
      <c r="AD30" s="937">
        <f>'t1'!M30</f>
        <v>0</v>
      </c>
    </row>
    <row r="31" spans="1:30" ht="13.5" customHeight="1" x14ac:dyDescent="0.25">
      <c r="A31" s="1029" t="str">
        <f>'t1'!A31</f>
        <v>Odontoiatri a t. determinato (art. 15-septies d.lgs. 502/92)</v>
      </c>
      <c r="B31" s="1030" t="str">
        <f>'t1'!B31</f>
        <v>SD0599</v>
      </c>
      <c r="C31" s="2204"/>
      <c r="D31" s="2204"/>
      <c r="E31" s="2204"/>
      <c r="F31" s="2204"/>
      <c r="G31" s="2204"/>
      <c r="H31" s="2204"/>
      <c r="I31" s="2204"/>
      <c r="J31" s="2204"/>
      <c r="K31" s="2204"/>
      <c r="L31" s="2204"/>
      <c r="M31" s="2204"/>
      <c r="N31" s="2204"/>
      <c r="O31" s="2204"/>
      <c r="P31" s="2204"/>
      <c r="Q31" s="2204"/>
      <c r="R31" s="2204"/>
      <c r="S31" s="2204"/>
      <c r="T31" s="2204"/>
      <c r="U31" s="2204"/>
      <c r="V31" s="2204"/>
      <c r="W31" s="2204"/>
      <c r="X31" s="2204"/>
      <c r="Y31" s="2204"/>
      <c r="Z31" s="2204"/>
      <c r="AA31" s="2204"/>
      <c r="AB31" s="2205"/>
      <c r="AC31" s="1245">
        <f t="shared" si="0"/>
        <v>0</v>
      </c>
      <c r="AD31" s="937">
        <f>'t1'!M31</f>
        <v>0</v>
      </c>
    </row>
    <row r="32" spans="1:30" ht="13.5" customHeight="1" x14ac:dyDescent="0.25">
      <c r="A32" s="1029" t="str">
        <f>'t1'!A32</f>
        <v>Farmacisti con inc. di struttura complessa (rapp. Esclusivo)</v>
      </c>
      <c r="B32" s="1030" t="str">
        <f>'t1'!B32</f>
        <v>SD0E39</v>
      </c>
      <c r="C32" s="2204">
        <v>292</v>
      </c>
      <c r="D32" s="2204">
        <v>9432</v>
      </c>
      <c r="E32" s="2204">
        <v>17052</v>
      </c>
      <c r="F32" s="2204">
        <v>21889</v>
      </c>
      <c r="G32" s="2204">
        <v>2</v>
      </c>
      <c r="H32" s="2204">
        <v>5767</v>
      </c>
      <c r="I32" s="2204"/>
      <c r="J32" s="2204"/>
      <c r="K32" s="2204"/>
      <c r="L32" s="2204"/>
      <c r="M32" s="2204"/>
      <c r="N32" s="2204"/>
      <c r="O32" s="2204"/>
      <c r="P32" s="2204">
        <v>71</v>
      </c>
      <c r="Q32" s="2204"/>
      <c r="R32" s="2204"/>
      <c r="S32" s="2204"/>
      <c r="T32" s="2204"/>
      <c r="U32" s="2204"/>
      <c r="V32" s="2204"/>
      <c r="W32" s="2204"/>
      <c r="X32" s="2204"/>
      <c r="Y32" s="2204"/>
      <c r="Z32" s="2204"/>
      <c r="AA32" s="2204"/>
      <c r="AB32" s="2205"/>
      <c r="AC32" s="1245">
        <f t="shared" si="0"/>
        <v>54505</v>
      </c>
      <c r="AD32" s="937">
        <f>'t1'!M32</f>
        <v>1</v>
      </c>
    </row>
    <row r="33" spans="1:30" ht="13.5" customHeight="1" x14ac:dyDescent="0.25">
      <c r="A33" s="1029" t="str">
        <f>'t1'!A33</f>
        <v>Farmacisti con inc. di struttura complessa (rapp. Non escl.)</v>
      </c>
      <c r="B33" s="1030" t="str">
        <f>'t1'!B33</f>
        <v>SD0N39</v>
      </c>
      <c r="C33" s="2204"/>
      <c r="D33" s="2204"/>
      <c r="E33" s="2204"/>
      <c r="F33" s="2204"/>
      <c r="G33" s="2204"/>
      <c r="H33" s="2204"/>
      <c r="I33" s="2204"/>
      <c r="J33" s="2204"/>
      <c r="K33" s="2204"/>
      <c r="L33" s="2204"/>
      <c r="M33" s="2204"/>
      <c r="N33" s="2204"/>
      <c r="O33" s="2204"/>
      <c r="P33" s="2204"/>
      <c r="Q33" s="2204"/>
      <c r="R33" s="2204"/>
      <c r="S33" s="2204"/>
      <c r="T33" s="2204"/>
      <c r="U33" s="2204"/>
      <c r="V33" s="2204"/>
      <c r="W33" s="2204"/>
      <c r="X33" s="2204"/>
      <c r="Y33" s="2204"/>
      <c r="Z33" s="2204"/>
      <c r="AA33" s="2204"/>
      <c r="AB33" s="2205"/>
      <c r="AC33" s="1245">
        <f t="shared" si="0"/>
        <v>0</v>
      </c>
      <c r="AD33" s="937">
        <f>'t1'!M33</f>
        <v>0</v>
      </c>
    </row>
    <row r="34" spans="1:30" ht="13.5" customHeight="1" x14ac:dyDescent="0.25">
      <c r="A34" s="1029" t="str">
        <f>'t1'!A34</f>
        <v>Farmacisti con inc. di struttura semplice (rapp. Esclusivo)</v>
      </c>
      <c r="B34" s="1030" t="str">
        <f>'t1'!B34</f>
        <v>SD0E38</v>
      </c>
      <c r="C34" s="2204">
        <v>585</v>
      </c>
      <c r="D34" s="2204"/>
      <c r="E34" s="2204">
        <v>24852</v>
      </c>
      <c r="F34" s="2204">
        <v>30228</v>
      </c>
      <c r="G34" s="2204"/>
      <c r="H34" s="2204">
        <v>11533</v>
      </c>
      <c r="I34" s="2204"/>
      <c r="J34" s="2204"/>
      <c r="K34" s="2204"/>
      <c r="L34" s="2204"/>
      <c r="M34" s="2204"/>
      <c r="N34" s="2204"/>
      <c r="O34" s="2204"/>
      <c r="P34" s="2204">
        <v>27</v>
      </c>
      <c r="Q34" s="2204"/>
      <c r="R34" s="2204"/>
      <c r="S34" s="2204"/>
      <c r="T34" s="2204"/>
      <c r="U34" s="2204"/>
      <c r="V34" s="2204"/>
      <c r="W34" s="2204"/>
      <c r="X34" s="2204"/>
      <c r="Y34" s="2204"/>
      <c r="Z34" s="2204"/>
      <c r="AA34" s="2204"/>
      <c r="AB34" s="2205">
        <v>1813</v>
      </c>
      <c r="AC34" s="1245">
        <f t="shared" si="0"/>
        <v>69038</v>
      </c>
      <c r="AD34" s="937">
        <f>'t1'!M34</f>
        <v>1</v>
      </c>
    </row>
    <row r="35" spans="1:30" ht="13.5" customHeight="1" x14ac:dyDescent="0.25">
      <c r="A35" s="1029" t="str">
        <f>'t1'!A35</f>
        <v>Farmacisti con inc. di struttura semplice (rapp. Non escl.)</v>
      </c>
      <c r="B35" s="1030" t="str">
        <f>'t1'!B35</f>
        <v>SD0N38</v>
      </c>
      <c r="C35" s="2204"/>
      <c r="D35" s="2204"/>
      <c r="E35" s="2204"/>
      <c r="F35" s="2204"/>
      <c r="G35" s="2204"/>
      <c r="H35" s="2204"/>
      <c r="I35" s="2204"/>
      <c r="J35" s="2204"/>
      <c r="K35" s="2204"/>
      <c r="L35" s="2204"/>
      <c r="M35" s="2204"/>
      <c r="N35" s="2204"/>
      <c r="O35" s="2204"/>
      <c r="P35" s="2204"/>
      <c r="Q35" s="2204"/>
      <c r="R35" s="2204"/>
      <c r="S35" s="2204"/>
      <c r="T35" s="2204"/>
      <c r="U35" s="2204"/>
      <c r="V35" s="2204"/>
      <c r="W35" s="2204"/>
      <c r="X35" s="2204"/>
      <c r="Y35" s="2204"/>
      <c r="Z35" s="2204"/>
      <c r="AA35" s="2204"/>
      <c r="AB35" s="2205"/>
      <c r="AC35" s="1245">
        <f t="shared" si="0"/>
        <v>0</v>
      </c>
      <c r="AD35" s="937">
        <f>'t1'!M35</f>
        <v>0</v>
      </c>
    </row>
    <row r="36" spans="1:30" ht="13.5" customHeight="1" x14ac:dyDescent="0.25">
      <c r="A36" s="1029" t="str">
        <f>'t1'!A36</f>
        <v>Farmacisti con altri incar. Prof.li (rapp. Esclusivo)</v>
      </c>
      <c r="B36" s="1030" t="str">
        <f>'t1'!B36</f>
        <v>SD0A38</v>
      </c>
      <c r="C36" s="2204">
        <v>1168</v>
      </c>
      <c r="D36" s="2204"/>
      <c r="E36" s="2204">
        <v>31695</v>
      </c>
      <c r="F36" s="2204">
        <v>39246</v>
      </c>
      <c r="G36" s="2204">
        <v>592</v>
      </c>
      <c r="H36" s="2204">
        <v>22496</v>
      </c>
      <c r="I36" s="2204"/>
      <c r="J36" s="2204"/>
      <c r="K36" s="2204"/>
      <c r="L36" s="2204"/>
      <c r="M36" s="2204"/>
      <c r="N36" s="2204"/>
      <c r="O36" s="2204"/>
      <c r="P36" s="2204">
        <v>36</v>
      </c>
      <c r="Q36" s="2204"/>
      <c r="R36" s="2204"/>
      <c r="S36" s="2204"/>
      <c r="T36" s="2204"/>
      <c r="U36" s="2204"/>
      <c r="V36" s="2204"/>
      <c r="W36" s="2204"/>
      <c r="X36" s="2204"/>
      <c r="Y36" s="2204"/>
      <c r="Z36" s="2204"/>
      <c r="AA36" s="2204"/>
      <c r="AB36" s="2205">
        <v>3864</v>
      </c>
      <c r="AC36" s="1245">
        <f t="shared" si="0"/>
        <v>99097</v>
      </c>
      <c r="AD36" s="937">
        <f>'t1'!M36</f>
        <v>1</v>
      </c>
    </row>
    <row r="37" spans="1:30" ht="13.5" customHeight="1" x14ac:dyDescent="0.25">
      <c r="A37" s="1029" t="str">
        <f>'t1'!A37</f>
        <v>Farmacisti con altri incar. Prof.li (rapp. Non escl.)</v>
      </c>
      <c r="B37" s="1030" t="str">
        <f>'t1'!B37</f>
        <v>SD0037</v>
      </c>
      <c r="C37" s="2204"/>
      <c r="D37" s="2204"/>
      <c r="E37" s="2204"/>
      <c r="F37" s="2204"/>
      <c r="G37" s="2204"/>
      <c r="H37" s="2204"/>
      <c r="I37" s="2204"/>
      <c r="J37" s="2204"/>
      <c r="K37" s="2204"/>
      <c r="L37" s="2204"/>
      <c r="M37" s="2204"/>
      <c r="N37" s="2204"/>
      <c r="O37" s="2204"/>
      <c r="P37" s="2204"/>
      <c r="Q37" s="2204"/>
      <c r="R37" s="2204"/>
      <c r="S37" s="2204"/>
      <c r="T37" s="2204"/>
      <c r="U37" s="2204"/>
      <c r="V37" s="2204"/>
      <c r="W37" s="2204"/>
      <c r="X37" s="2204"/>
      <c r="Y37" s="2204"/>
      <c r="Z37" s="2204"/>
      <c r="AA37" s="2204"/>
      <c r="AB37" s="2205"/>
      <c r="AC37" s="1245">
        <f t="shared" si="0"/>
        <v>0</v>
      </c>
      <c r="AD37" s="937">
        <f>'t1'!M37</f>
        <v>0</v>
      </c>
    </row>
    <row r="38" spans="1:30" ht="13.5" customHeight="1" x14ac:dyDescent="0.25">
      <c r="A38" s="1029" t="str">
        <f>'t1'!A38</f>
        <v>Farmacisti a t. determinato (art. 15-septies d.lgs. 502/92)</v>
      </c>
      <c r="B38" s="1030" t="str">
        <f>'t1'!B38</f>
        <v>SD0600</v>
      </c>
      <c r="C38" s="2204"/>
      <c r="D38" s="2204"/>
      <c r="E38" s="2204"/>
      <c r="F38" s="2204"/>
      <c r="G38" s="2204"/>
      <c r="H38" s="2204"/>
      <c r="I38" s="2204"/>
      <c r="J38" s="2204"/>
      <c r="K38" s="2204"/>
      <c r="L38" s="2204"/>
      <c r="M38" s="2204"/>
      <c r="N38" s="2204"/>
      <c r="O38" s="2204"/>
      <c r="P38" s="2204"/>
      <c r="Q38" s="2204"/>
      <c r="R38" s="2204"/>
      <c r="S38" s="2204"/>
      <c r="T38" s="2204"/>
      <c r="U38" s="2204"/>
      <c r="V38" s="2204"/>
      <c r="W38" s="2204"/>
      <c r="X38" s="2204"/>
      <c r="Y38" s="2204"/>
      <c r="Z38" s="2204"/>
      <c r="AA38" s="2204"/>
      <c r="AB38" s="2205"/>
      <c r="AC38" s="1245">
        <f t="shared" si="0"/>
        <v>0</v>
      </c>
      <c r="AD38" s="937">
        <f>'t1'!M38</f>
        <v>0</v>
      </c>
    </row>
    <row r="39" spans="1:30" ht="13.5" customHeight="1" x14ac:dyDescent="0.25">
      <c r="A39" s="1029" t="str">
        <f>'t1'!A39</f>
        <v>Biologi con inc. di struttura complessa (rapp. Esclusivo)</v>
      </c>
      <c r="B39" s="1030" t="str">
        <f>'t1'!B39</f>
        <v>SD0E13</v>
      </c>
      <c r="C39" s="2204">
        <v>877</v>
      </c>
      <c r="D39" s="2204">
        <v>28296</v>
      </c>
      <c r="E39" s="2204">
        <v>51157</v>
      </c>
      <c r="F39" s="2204">
        <v>65666</v>
      </c>
      <c r="G39" s="2204">
        <v>7</v>
      </c>
      <c r="H39" s="2204">
        <v>17177</v>
      </c>
      <c r="I39" s="2204"/>
      <c r="J39" s="2204"/>
      <c r="K39" s="2204">
        <v>28922</v>
      </c>
      <c r="L39" s="2204"/>
      <c r="M39" s="2204"/>
      <c r="N39" s="2204"/>
      <c r="O39" s="2204"/>
      <c r="P39" s="2204">
        <v>65</v>
      </c>
      <c r="Q39" s="2204"/>
      <c r="R39" s="2204"/>
      <c r="S39" s="2204"/>
      <c r="T39" s="2204"/>
      <c r="U39" s="2204"/>
      <c r="V39" s="2204"/>
      <c r="W39" s="2204"/>
      <c r="X39" s="2204"/>
      <c r="Y39" s="2204"/>
      <c r="Z39" s="2204"/>
      <c r="AA39" s="2204"/>
      <c r="AB39" s="2205"/>
      <c r="AC39" s="1245">
        <f t="shared" si="0"/>
        <v>192167</v>
      </c>
      <c r="AD39" s="937">
        <f>'t1'!M39</f>
        <v>1</v>
      </c>
    </row>
    <row r="40" spans="1:30" ht="13.5" customHeight="1" x14ac:dyDescent="0.25">
      <c r="A40" s="1029" t="str">
        <f>'t1'!A40</f>
        <v>Biologi con inc. di struttura complessa (rapp. Non escl.)</v>
      </c>
      <c r="B40" s="1030" t="str">
        <f>'t1'!B40</f>
        <v>SD0N13</v>
      </c>
      <c r="C40" s="2204"/>
      <c r="D40" s="2204"/>
      <c r="E40" s="2204"/>
      <c r="F40" s="2204"/>
      <c r="G40" s="2204"/>
      <c r="H40" s="2204"/>
      <c r="I40" s="2204"/>
      <c r="J40" s="2204"/>
      <c r="K40" s="2204"/>
      <c r="L40" s="2204"/>
      <c r="M40" s="2204"/>
      <c r="N40" s="2204"/>
      <c r="O40" s="2204"/>
      <c r="P40" s="2204"/>
      <c r="Q40" s="2204"/>
      <c r="R40" s="2204"/>
      <c r="S40" s="2204"/>
      <c r="T40" s="2204"/>
      <c r="U40" s="2204"/>
      <c r="V40" s="2204"/>
      <c r="W40" s="2204"/>
      <c r="X40" s="2204"/>
      <c r="Y40" s="2204"/>
      <c r="Z40" s="2204"/>
      <c r="AA40" s="2204"/>
      <c r="AB40" s="2205"/>
      <c r="AC40" s="1245">
        <f t="shared" si="0"/>
        <v>0</v>
      </c>
      <c r="AD40" s="937">
        <f>'t1'!M40</f>
        <v>0</v>
      </c>
    </row>
    <row r="41" spans="1:30" ht="13.5" customHeight="1" x14ac:dyDescent="0.25">
      <c r="A41" s="1029" t="str">
        <f>'t1'!A41</f>
        <v>Biologi con inc. di struttura semplice (rapp. Esclusivo)</v>
      </c>
      <c r="B41" s="1030" t="str">
        <f>'t1'!B41</f>
        <v>SD0E12</v>
      </c>
      <c r="C41" s="2204">
        <v>2047</v>
      </c>
      <c r="D41" s="2204"/>
      <c r="E41" s="2204">
        <v>86981</v>
      </c>
      <c r="F41" s="2204">
        <v>118903</v>
      </c>
      <c r="G41" s="2204"/>
      <c r="H41" s="2204">
        <v>45964</v>
      </c>
      <c r="I41" s="2204"/>
      <c r="J41" s="2204"/>
      <c r="K41" s="2204"/>
      <c r="L41" s="2204"/>
      <c r="M41" s="2204"/>
      <c r="N41" s="2204"/>
      <c r="O41" s="2204"/>
      <c r="P41" s="2204">
        <v>80</v>
      </c>
      <c r="Q41" s="2204"/>
      <c r="R41" s="2204"/>
      <c r="S41" s="2204"/>
      <c r="T41" s="2204"/>
      <c r="U41" s="2204"/>
      <c r="V41" s="2204"/>
      <c r="W41" s="2204"/>
      <c r="X41" s="2204"/>
      <c r="Y41" s="2204"/>
      <c r="Z41" s="2204"/>
      <c r="AA41" s="2204"/>
      <c r="AB41" s="2205"/>
      <c r="AC41" s="1245">
        <f t="shared" si="0"/>
        <v>253975</v>
      </c>
      <c r="AD41" s="937">
        <f>'t1'!M41</f>
        <v>1</v>
      </c>
    </row>
    <row r="42" spans="1:30" ht="13.5" customHeight="1" x14ac:dyDescent="0.25">
      <c r="A42" s="1029" t="str">
        <f>'t1'!A42</f>
        <v>Biologi con inc. di struttura semplice (rapp. Non escl.)</v>
      </c>
      <c r="B42" s="1030" t="str">
        <f>'t1'!B42</f>
        <v>SD0N12</v>
      </c>
      <c r="C42" s="2204"/>
      <c r="D42" s="2204"/>
      <c r="E42" s="2204"/>
      <c r="F42" s="2204"/>
      <c r="G42" s="2204"/>
      <c r="H42" s="2204"/>
      <c r="I42" s="2204"/>
      <c r="J42" s="2204"/>
      <c r="K42" s="2204"/>
      <c r="L42" s="2204"/>
      <c r="M42" s="2204"/>
      <c r="N42" s="2204"/>
      <c r="O42" s="2204"/>
      <c r="P42" s="2204"/>
      <c r="Q42" s="2204"/>
      <c r="R42" s="2204"/>
      <c r="S42" s="2204"/>
      <c r="T42" s="2204"/>
      <c r="U42" s="2204"/>
      <c r="V42" s="2204"/>
      <c r="W42" s="2204"/>
      <c r="X42" s="2204"/>
      <c r="Y42" s="2204"/>
      <c r="Z42" s="2204"/>
      <c r="AA42" s="2204"/>
      <c r="AB42" s="2205"/>
      <c r="AC42" s="1245">
        <f t="shared" si="0"/>
        <v>0</v>
      </c>
      <c r="AD42" s="937">
        <f>'t1'!M42</f>
        <v>0</v>
      </c>
    </row>
    <row r="43" spans="1:30" ht="13.5" customHeight="1" x14ac:dyDescent="0.25">
      <c r="A43" s="1029" t="str">
        <f>'t1'!A43</f>
        <v>Biologi con altri incar. Prof.li (rapp. Esclusivo)</v>
      </c>
      <c r="B43" s="1030" t="str">
        <f>'t1'!B43</f>
        <v>SD0A12</v>
      </c>
      <c r="C43" s="2204">
        <v>9097</v>
      </c>
      <c r="D43" s="2204"/>
      <c r="E43" s="2204">
        <v>337293</v>
      </c>
      <c r="F43" s="2204">
        <v>327906</v>
      </c>
      <c r="G43" s="2204">
        <v>12587</v>
      </c>
      <c r="H43" s="2204">
        <v>182114</v>
      </c>
      <c r="I43" s="2204"/>
      <c r="J43" s="2204"/>
      <c r="K43" s="2204"/>
      <c r="L43" s="2204"/>
      <c r="M43" s="2204">
        <v>3171</v>
      </c>
      <c r="N43" s="2204"/>
      <c r="O43" s="2204"/>
      <c r="P43" s="2204">
        <v>1311</v>
      </c>
      <c r="Q43" s="2204">
        <v>4860</v>
      </c>
      <c r="R43" s="2204"/>
      <c r="S43" s="2204"/>
      <c r="T43" s="2204"/>
      <c r="U43" s="2204"/>
      <c r="V43" s="2204"/>
      <c r="W43" s="2204"/>
      <c r="X43" s="2204"/>
      <c r="Y43" s="2204"/>
      <c r="Z43" s="2204"/>
      <c r="AA43" s="2204"/>
      <c r="AB43" s="2205">
        <v>20372</v>
      </c>
      <c r="AC43" s="1245">
        <f t="shared" si="0"/>
        <v>898711</v>
      </c>
      <c r="AD43" s="937">
        <f>'t1'!M43</f>
        <v>1</v>
      </c>
    </row>
    <row r="44" spans="1:30" ht="13.5" customHeight="1" x14ac:dyDescent="0.25">
      <c r="A44" s="1029" t="str">
        <f>'t1'!A44</f>
        <v>Biologi con altri incar. Prof.li (rapp. Non escl.)</v>
      </c>
      <c r="B44" s="1030" t="str">
        <f>'t1'!B44</f>
        <v>SD0011</v>
      </c>
      <c r="C44" s="2204"/>
      <c r="D44" s="2204"/>
      <c r="E44" s="2204"/>
      <c r="F44" s="2204"/>
      <c r="G44" s="2204"/>
      <c r="H44" s="2204"/>
      <c r="I44" s="2204"/>
      <c r="J44" s="2204"/>
      <c r="K44" s="2204"/>
      <c r="L44" s="2204"/>
      <c r="M44" s="2204"/>
      <c r="N44" s="2204"/>
      <c r="O44" s="2204"/>
      <c r="P44" s="2204"/>
      <c r="Q44" s="2204"/>
      <c r="R44" s="2204"/>
      <c r="S44" s="2204"/>
      <c r="T44" s="2204"/>
      <c r="U44" s="2204"/>
      <c r="V44" s="2204"/>
      <c r="W44" s="2204"/>
      <c r="X44" s="2204"/>
      <c r="Y44" s="2204"/>
      <c r="Z44" s="2204"/>
      <c r="AA44" s="2204"/>
      <c r="AB44" s="2205"/>
      <c r="AC44" s="1245">
        <f t="shared" si="0"/>
        <v>0</v>
      </c>
      <c r="AD44" s="937">
        <f>'t1'!M44</f>
        <v>0</v>
      </c>
    </row>
    <row r="45" spans="1:30" ht="13.5" customHeight="1" x14ac:dyDescent="0.25">
      <c r="A45" s="1029" t="str">
        <f>'t1'!A45</f>
        <v>Biologi a t. determinato (art. 15-septies d.lgs. 502/92)</v>
      </c>
      <c r="B45" s="1030" t="str">
        <f>'t1'!B45</f>
        <v>SD0601</v>
      </c>
      <c r="C45" s="2204"/>
      <c r="D45" s="2204"/>
      <c r="E45" s="2204"/>
      <c r="F45" s="2204"/>
      <c r="G45" s="2204"/>
      <c r="H45" s="2204"/>
      <c r="I45" s="2204"/>
      <c r="J45" s="2204"/>
      <c r="K45" s="2204"/>
      <c r="L45" s="2204"/>
      <c r="M45" s="2204"/>
      <c r="N45" s="2204"/>
      <c r="O45" s="2204"/>
      <c r="P45" s="2204"/>
      <c r="Q45" s="2204"/>
      <c r="R45" s="2204"/>
      <c r="S45" s="2204"/>
      <c r="T45" s="2204"/>
      <c r="U45" s="2204"/>
      <c r="V45" s="2204"/>
      <c r="W45" s="2204"/>
      <c r="X45" s="2204"/>
      <c r="Y45" s="2204"/>
      <c r="Z45" s="2204"/>
      <c r="AA45" s="2204"/>
      <c r="AB45" s="2205"/>
      <c r="AC45" s="1245">
        <f t="shared" si="0"/>
        <v>0</v>
      </c>
      <c r="AD45" s="937">
        <f>'t1'!M45</f>
        <v>0</v>
      </c>
    </row>
    <row r="46" spans="1:30" ht="13.5" customHeight="1" x14ac:dyDescent="0.25">
      <c r="A46" s="1029" t="str">
        <f>'t1'!A46</f>
        <v>Chimici con inc. di struttura complessa (rapp. Esclusivo)</v>
      </c>
      <c r="B46" s="1030" t="str">
        <f>'t1'!B46</f>
        <v>SD0E16</v>
      </c>
      <c r="C46" s="2204"/>
      <c r="D46" s="2204"/>
      <c r="E46" s="2204"/>
      <c r="F46" s="2204"/>
      <c r="G46" s="2204"/>
      <c r="H46" s="2204"/>
      <c r="I46" s="2204"/>
      <c r="J46" s="2204"/>
      <c r="K46" s="2204"/>
      <c r="L46" s="2204"/>
      <c r="M46" s="2204"/>
      <c r="N46" s="2204"/>
      <c r="O46" s="2204"/>
      <c r="P46" s="2204"/>
      <c r="Q46" s="2204"/>
      <c r="R46" s="2204"/>
      <c r="S46" s="2204"/>
      <c r="T46" s="2204"/>
      <c r="U46" s="2204"/>
      <c r="V46" s="2204"/>
      <c r="W46" s="2204"/>
      <c r="X46" s="2204"/>
      <c r="Y46" s="2204"/>
      <c r="Z46" s="2204"/>
      <c r="AA46" s="2204"/>
      <c r="AB46" s="2205"/>
      <c r="AC46" s="1245">
        <f t="shared" si="0"/>
        <v>0</v>
      </c>
      <c r="AD46" s="937">
        <f>'t1'!M46</f>
        <v>0</v>
      </c>
    </row>
    <row r="47" spans="1:30" ht="13.5" customHeight="1" x14ac:dyDescent="0.25">
      <c r="A47" s="1029" t="str">
        <f>'t1'!A47</f>
        <v>Chimici con inc. di struttura complessa (rapp.non escl.)</v>
      </c>
      <c r="B47" s="1030" t="str">
        <f>'t1'!B47</f>
        <v>SD0N16</v>
      </c>
      <c r="C47" s="2204"/>
      <c r="D47" s="2204"/>
      <c r="E47" s="2204"/>
      <c r="F47" s="2204"/>
      <c r="G47" s="2204"/>
      <c r="H47" s="2204"/>
      <c r="I47" s="2204"/>
      <c r="J47" s="2204"/>
      <c r="K47" s="2204"/>
      <c r="L47" s="2204"/>
      <c r="M47" s="2204"/>
      <c r="N47" s="2204"/>
      <c r="O47" s="2204"/>
      <c r="P47" s="2204"/>
      <c r="Q47" s="2204"/>
      <c r="R47" s="2204"/>
      <c r="S47" s="2204"/>
      <c r="T47" s="2204"/>
      <c r="U47" s="2204"/>
      <c r="V47" s="2204"/>
      <c r="W47" s="2204"/>
      <c r="X47" s="2204"/>
      <c r="Y47" s="2204"/>
      <c r="Z47" s="2204"/>
      <c r="AA47" s="2204"/>
      <c r="AB47" s="2205"/>
      <c r="AC47" s="1245">
        <f t="shared" si="0"/>
        <v>0</v>
      </c>
      <c r="AD47" s="937">
        <f>'t1'!M47</f>
        <v>0</v>
      </c>
    </row>
    <row r="48" spans="1:30" ht="13.5" customHeight="1" x14ac:dyDescent="0.25">
      <c r="A48" s="1029" t="str">
        <f>'t1'!A48</f>
        <v>Chimici con inc. di struttura semplice (rapp. Esclusivo)</v>
      </c>
      <c r="B48" s="1030" t="str">
        <f>'t1'!B48</f>
        <v>SD0E15</v>
      </c>
      <c r="C48" s="2204">
        <v>292</v>
      </c>
      <c r="D48" s="2204"/>
      <c r="E48" s="2204">
        <v>12426</v>
      </c>
      <c r="F48" s="2204">
        <v>17735</v>
      </c>
      <c r="G48" s="2204"/>
      <c r="H48" s="2204">
        <v>5574</v>
      </c>
      <c r="I48" s="2204"/>
      <c r="J48" s="2204"/>
      <c r="K48" s="2204"/>
      <c r="L48" s="2204"/>
      <c r="M48" s="2204"/>
      <c r="N48" s="2204"/>
      <c r="O48" s="2204"/>
      <c r="P48" s="2204"/>
      <c r="Q48" s="2204"/>
      <c r="R48" s="2204"/>
      <c r="S48" s="2204"/>
      <c r="T48" s="2204"/>
      <c r="U48" s="2204"/>
      <c r="V48" s="2204"/>
      <c r="W48" s="2204"/>
      <c r="X48" s="2204"/>
      <c r="Y48" s="2204"/>
      <c r="Z48" s="2204"/>
      <c r="AA48" s="2204"/>
      <c r="AB48" s="2205"/>
      <c r="AC48" s="1245">
        <f t="shared" si="0"/>
        <v>36027</v>
      </c>
      <c r="AD48" s="937">
        <f>'t1'!M48</f>
        <v>1</v>
      </c>
    </row>
    <row r="49" spans="1:30" ht="13.5" customHeight="1" x14ac:dyDescent="0.25">
      <c r="A49" s="1029" t="str">
        <f>'t1'!A49</f>
        <v>Chimici con inc. di struttura semplice (rapp. Non escl.)</v>
      </c>
      <c r="B49" s="1030" t="str">
        <f>'t1'!B49</f>
        <v>SD0N15</v>
      </c>
      <c r="C49" s="2204"/>
      <c r="D49" s="2204"/>
      <c r="E49" s="2204"/>
      <c r="F49" s="2204"/>
      <c r="G49" s="2204"/>
      <c r="H49" s="2204"/>
      <c r="I49" s="2204"/>
      <c r="J49" s="2204"/>
      <c r="K49" s="2204"/>
      <c r="L49" s="2204"/>
      <c r="M49" s="2204"/>
      <c r="N49" s="2204"/>
      <c r="O49" s="2204"/>
      <c r="P49" s="2204"/>
      <c r="Q49" s="2204"/>
      <c r="R49" s="2204"/>
      <c r="S49" s="2204"/>
      <c r="T49" s="2204"/>
      <c r="U49" s="2204"/>
      <c r="V49" s="2204"/>
      <c r="W49" s="2204"/>
      <c r="X49" s="2204"/>
      <c r="Y49" s="2204"/>
      <c r="Z49" s="2204"/>
      <c r="AA49" s="2204"/>
      <c r="AB49" s="2205"/>
      <c r="AC49" s="1245">
        <f t="shared" si="0"/>
        <v>0</v>
      </c>
      <c r="AD49" s="937">
        <f>'t1'!M49</f>
        <v>0</v>
      </c>
    </row>
    <row r="50" spans="1:30" ht="13.5" customHeight="1" x14ac:dyDescent="0.25">
      <c r="A50" s="1029" t="str">
        <f>'t1'!A50</f>
        <v>Chimici con altri incar. Prof.li (rapp. Esclusivo)</v>
      </c>
      <c r="B50" s="1030" t="str">
        <f>'t1'!B50</f>
        <v>SD0A15</v>
      </c>
      <c r="C50" s="2204">
        <v>292</v>
      </c>
      <c r="D50" s="2204"/>
      <c r="E50" s="2204">
        <v>12426</v>
      </c>
      <c r="F50" s="2204">
        <v>10576</v>
      </c>
      <c r="G50" s="2204"/>
      <c r="H50" s="2204">
        <v>6039</v>
      </c>
      <c r="I50" s="2204"/>
      <c r="J50" s="2204"/>
      <c r="K50" s="2204"/>
      <c r="L50" s="2204"/>
      <c r="M50" s="2204"/>
      <c r="N50" s="2204"/>
      <c r="O50" s="2204"/>
      <c r="P50" s="2204">
        <v>1239</v>
      </c>
      <c r="Q50" s="2204"/>
      <c r="R50" s="2204"/>
      <c r="S50" s="2204"/>
      <c r="T50" s="2204"/>
      <c r="U50" s="2204"/>
      <c r="V50" s="2204"/>
      <c r="W50" s="2204"/>
      <c r="X50" s="2204"/>
      <c r="Y50" s="2204"/>
      <c r="Z50" s="2204"/>
      <c r="AA50" s="2204"/>
      <c r="AB50" s="2205"/>
      <c r="AC50" s="1245">
        <f t="shared" si="0"/>
        <v>30572</v>
      </c>
      <c r="AD50" s="937">
        <f>'t1'!M50</f>
        <v>1</v>
      </c>
    </row>
    <row r="51" spans="1:30" ht="13.5" customHeight="1" x14ac:dyDescent="0.25">
      <c r="A51" s="1029" t="str">
        <f>'t1'!A51</f>
        <v>Chimici con altri incar. Prof.li (rapp. Non escl.)</v>
      </c>
      <c r="B51" s="1030" t="str">
        <f>'t1'!B51</f>
        <v>SD0014</v>
      </c>
      <c r="C51" s="2204"/>
      <c r="D51" s="2204"/>
      <c r="E51" s="2204"/>
      <c r="F51" s="2204"/>
      <c r="G51" s="2204"/>
      <c r="H51" s="2204"/>
      <c r="I51" s="2204"/>
      <c r="J51" s="2204"/>
      <c r="K51" s="2204"/>
      <c r="L51" s="2204"/>
      <c r="M51" s="2204"/>
      <c r="N51" s="2204"/>
      <c r="O51" s="2204"/>
      <c r="P51" s="2204"/>
      <c r="Q51" s="2204"/>
      <c r="R51" s="2204"/>
      <c r="S51" s="2204"/>
      <c r="T51" s="2204"/>
      <c r="U51" s="2204"/>
      <c r="V51" s="2204"/>
      <c r="W51" s="2204"/>
      <c r="X51" s="2204"/>
      <c r="Y51" s="2204"/>
      <c r="Z51" s="2204"/>
      <c r="AA51" s="2204"/>
      <c r="AB51" s="2205"/>
      <c r="AC51" s="1245">
        <f t="shared" si="0"/>
        <v>0</v>
      </c>
      <c r="AD51" s="937">
        <f>'t1'!M51</f>
        <v>0</v>
      </c>
    </row>
    <row r="52" spans="1:30" ht="13.5" customHeight="1" x14ac:dyDescent="0.25">
      <c r="A52" s="1029" t="str">
        <f>'t1'!A52</f>
        <v>Chimici a t. determinato (art. 15-septies d.lgs. 502/92)</v>
      </c>
      <c r="B52" s="1030" t="str">
        <f>'t1'!B52</f>
        <v>SD0602</v>
      </c>
      <c r="C52" s="2204"/>
      <c r="D52" s="2204"/>
      <c r="E52" s="2204"/>
      <c r="F52" s="2204"/>
      <c r="G52" s="2204"/>
      <c r="H52" s="2204"/>
      <c r="I52" s="2204"/>
      <c r="J52" s="2204"/>
      <c r="K52" s="2204"/>
      <c r="L52" s="2204"/>
      <c r="M52" s="2204"/>
      <c r="N52" s="2204"/>
      <c r="O52" s="2204"/>
      <c r="P52" s="2204"/>
      <c r="Q52" s="2204"/>
      <c r="R52" s="2204"/>
      <c r="S52" s="2204"/>
      <c r="T52" s="2204"/>
      <c r="U52" s="2204"/>
      <c r="V52" s="2204"/>
      <c r="W52" s="2204"/>
      <c r="X52" s="2204"/>
      <c r="Y52" s="2204"/>
      <c r="Z52" s="2204"/>
      <c r="AA52" s="2204"/>
      <c r="AB52" s="2205"/>
      <c r="AC52" s="1245">
        <f t="shared" si="0"/>
        <v>0</v>
      </c>
      <c r="AD52" s="937">
        <f>'t1'!M52</f>
        <v>0</v>
      </c>
    </row>
    <row r="53" spans="1:30" ht="13.5" customHeight="1" x14ac:dyDescent="0.25">
      <c r="A53" s="1029" t="str">
        <f>'t1'!A53</f>
        <v>Fisici con inc. di struttura complessa (rapp. Esclusivo)</v>
      </c>
      <c r="B53" s="1030" t="str">
        <f>'t1'!B53</f>
        <v>SD0E42</v>
      </c>
      <c r="C53" s="2204"/>
      <c r="D53" s="2204"/>
      <c r="E53" s="2204"/>
      <c r="F53" s="2204"/>
      <c r="G53" s="2204"/>
      <c r="H53" s="2204"/>
      <c r="I53" s="2204"/>
      <c r="J53" s="2204"/>
      <c r="K53" s="2204"/>
      <c r="L53" s="2204"/>
      <c r="M53" s="2204"/>
      <c r="N53" s="2204"/>
      <c r="O53" s="2204"/>
      <c r="P53" s="2204"/>
      <c r="Q53" s="2204"/>
      <c r="R53" s="2204"/>
      <c r="S53" s="2204"/>
      <c r="T53" s="2204"/>
      <c r="U53" s="2204"/>
      <c r="V53" s="2204"/>
      <c r="W53" s="2204"/>
      <c r="X53" s="2204"/>
      <c r="Y53" s="2204"/>
      <c r="Z53" s="2204"/>
      <c r="AA53" s="2204"/>
      <c r="AB53" s="2205"/>
      <c r="AC53" s="1245">
        <f t="shared" si="0"/>
        <v>0</v>
      </c>
      <c r="AD53" s="937">
        <f>'t1'!M53</f>
        <v>0</v>
      </c>
    </row>
    <row r="54" spans="1:30" ht="13.5" customHeight="1" x14ac:dyDescent="0.25">
      <c r="A54" s="1029" t="str">
        <f>'t1'!A54</f>
        <v>Fisici con inc. di struttura complessa (rapp. Non escl.)</v>
      </c>
      <c r="B54" s="1030" t="str">
        <f>'t1'!B54</f>
        <v>SD0N42</v>
      </c>
      <c r="C54" s="2204"/>
      <c r="D54" s="2204"/>
      <c r="E54" s="2204"/>
      <c r="F54" s="2204"/>
      <c r="G54" s="2204"/>
      <c r="H54" s="2204"/>
      <c r="I54" s="2204"/>
      <c r="J54" s="2204"/>
      <c r="K54" s="2204"/>
      <c r="L54" s="2204"/>
      <c r="M54" s="2204"/>
      <c r="N54" s="2204"/>
      <c r="O54" s="2204"/>
      <c r="P54" s="2204"/>
      <c r="Q54" s="2204"/>
      <c r="R54" s="2204"/>
      <c r="S54" s="2204"/>
      <c r="T54" s="2204"/>
      <c r="U54" s="2204"/>
      <c r="V54" s="2204"/>
      <c r="W54" s="2204"/>
      <c r="X54" s="2204"/>
      <c r="Y54" s="2204"/>
      <c r="Z54" s="2204"/>
      <c r="AA54" s="2204"/>
      <c r="AB54" s="2205"/>
      <c r="AC54" s="1245">
        <f t="shared" si="0"/>
        <v>0</v>
      </c>
      <c r="AD54" s="937">
        <f>'t1'!M54</f>
        <v>0</v>
      </c>
    </row>
    <row r="55" spans="1:30" ht="13.5" customHeight="1" x14ac:dyDescent="0.25">
      <c r="A55" s="1029" t="str">
        <f>'t1'!A55</f>
        <v>Fisici con inc. di struttura semplice (rapp. Esclusivo)</v>
      </c>
      <c r="B55" s="1030" t="str">
        <f>'t1'!B55</f>
        <v>SD0E41</v>
      </c>
      <c r="C55" s="2204">
        <v>585</v>
      </c>
      <c r="D55" s="2204"/>
      <c r="E55" s="2204">
        <v>24852</v>
      </c>
      <c r="F55" s="2204">
        <v>32849</v>
      </c>
      <c r="G55" s="2204"/>
      <c r="H55" s="2204">
        <v>11718</v>
      </c>
      <c r="I55" s="2204"/>
      <c r="J55" s="2204"/>
      <c r="K55" s="2204"/>
      <c r="L55" s="2204"/>
      <c r="M55" s="2204"/>
      <c r="N55" s="2204"/>
      <c r="O55" s="2204"/>
      <c r="P55" s="2204">
        <v>2479</v>
      </c>
      <c r="Q55" s="2204"/>
      <c r="R55" s="2204"/>
      <c r="S55" s="2204"/>
      <c r="T55" s="2204"/>
      <c r="U55" s="2204"/>
      <c r="V55" s="2204"/>
      <c r="W55" s="2204"/>
      <c r="X55" s="2204"/>
      <c r="Y55" s="2204"/>
      <c r="Z55" s="2204"/>
      <c r="AA55" s="2204"/>
      <c r="AB55" s="2205"/>
      <c r="AC55" s="1245">
        <f t="shared" si="0"/>
        <v>72483</v>
      </c>
      <c r="AD55" s="937">
        <f>'t1'!M55</f>
        <v>1</v>
      </c>
    </row>
    <row r="56" spans="1:30" ht="13.5" customHeight="1" x14ac:dyDescent="0.25">
      <c r="A56" s="1029" t="str">
        <f>'t1'!A56</f>
        <v>Fisici con inc. di struttura semplice (rapp. Non escl.)</v>
      </c>
      <c r="B56" s="1030" t="str">
        <f>'t1'!B56</f>
        <v>SD0N41</v>
      </c>
      <c r="C56" s="2204"/>
      <c r="D56" s="2204"/>
      <c r="E56" s="2204"/>
      <c r="F56" s="2204"/>
      <c r="G56" s="2204"/>
      <c r="H56" s="2204"/>
      <c r="I56" s="2204"/>
      <c r="J56" s="2204"/>
      <c r="K56" s="2204"/>
      <c r="L56" s="2204"/>
      <c r="M56" s="2204"/>
      <c r="N56" s="2204"/>
      <c r="O56" s="2204"/>
      <c r="P56" s="2204"/>
      <c r="Q56" s="2204"/>
      <c r="R56" s="2204"/>
      <c r="S56" s="2204"/>
      <c r="T56" s="2204"/>
      <c r="U56" s="2204"/>
      <c r="V56" s="2204"/>
      <c r="W56" s="2204"/>
      <c r="X56" s="2204"/>
      <c r="Y56" s="2204"/>
      <c r="Z56" s="2204"/>
      <c r="AA56" s="2204"/>
      <c r="AB56" s="2205"/>
      <c r="AC56" s="1245">
        <f t="shared" si="0"/>
        <v>0</v>
      </c>
      <c r="AD56" s="937">
        <f>'t1'!M56</f>
        <v>0</v>
      </c>
    </row>
    <row r="57" spans="1:30" ht="13.5" customHeight="1" x14ac:dyDescent="0.25">
      <c r="A57" s="1029" t="str">
        <f>'t1'!A57</f>
        <v>Fisici con altri incar. Prof.li (rapp. Esclusivo)</v>
      </c>
      <c r="B57" s="1030" t="str">
        <f>'t1'!B57</f>
        <v>SD0A41</v>
      </c>
      <c r="C57" s="2204">
        <v>1170</v>
      </c>
      <c r="D57" s="2204"/>
      <c r="E57" s="2204">
        <v>31768</v>
      </c>
      <c r="F57" s="2204">
        <v>39308</v>
      </c>
      <c r="G57" s="2204">
        <v>592</v>
      </c>
      <c r="H57" s="2204">
        <v>23749</v>
      </c>
      <c r="I57" s="2204"/>
      <c r="J57" s="2204"/>
      <c r="K57" s="2204"/>
      <c r="L57" s="2204"/>
      <c r="M57" s="2204"/>
      <c r="N57" s="2204"/>
      <c r="O57" s="2204"/>
      <c r="P57" s="2204">
        <v>4893</v>
      </c>
      <c r="Q57" s="2204"/>
      <c r="R57" s="2204"/>
      <c r="S57" s="2204"/>
      <c r="T57" s="2204"/>
      <c r="U57" s="2204"/>
      <c r="V57" s="2204"/>
      <c r="W57" s="2204"/>
      <c r="X57" s="2204"/>
      <c r="Y57" s="2204"/>
      <c r="Z57" s="2204"/>
      <c r="AA57" s="2204"/>
      <c r="AB57" s="2205"/>
      <c r="AC57" s="1245">
        <f t="shared" si="0"/>
        <v>101480</v>
      </c>
      <c r="AD57" s="937">
        <f>'t1'!M57</f>
        <v>1</v>
      </c>
    </row>
    <row r="58" spans="1:30" ht="13.5" customHeight="1" x14ac:dyDescent="0.25">
      <c r="A58" s="1029" t="str">
        <f>'t1'!A58</f>
        <v>Fisici con altri incar. Prof.li (rapp. Non escl.)</v>
      </c>
      <c r="B58" s="1030" t="str">
        <f>'t1'!B58</f>
        <v>SD0040</v>
      </c>
      <c r="C58" s="2204"/>
      <c r="D58" s="2204"/>
      <c r="E58" s="2204"/>
      <c r="F58" s="2204"/>
      <c r="G58" s="2204"/>
      <c r="H58" s="2204"/>
      <c r="I58" s="2204"/>
      <c r="J58" s="2204"/>
      <c r="K58" s="2204"/>
      <c r="L58" s="2204"/>
      <c r="M58" s="2204"/>
      <c r="N58" s="2204"/>
      <c r="O58" s="2204"/>
      <c r="P58" s="2204"/>
      <c r="Q58" s="2204"/>
      <c r="R58" s="2204"/>
      <c r="S58" s="2204"/>
      <c r="T58" s="2204"/>
      <c r="U58" s="2204"/>
      <c r="V58" s="2204"/>
      <c r="W58" s="2204"/>
      <c r="X58" s="2204"/>
      <c r="Y58" s="2204"/>
      <c r="Z58" s="2204"/>
      <c r="AA58" s="2204"/>
      <c r="AB58" s="2205"/>
      <c r="AC58" s="1245">
        <f t="shared" si="0"/>
        <v>0</v>
      </c>
      <c r="AD58" s="937">
        <f>'t1'!M58</f>
        <v>0</v>
      </c>
    </row>
    <row r="59" spans="1:30" ht="13.5" customHeight="1" x14ac:dyDescent="0.25">
      <c r="A59" s="1029" t="str">
        <f>'t1'!A59</f>
        <v>Fisici a t. determinato (art. 15-septies d.lgs. 502/92)</v>
      </c>
      <c r="B59" s="1030" t="str">
        <f>'t1'!B59</f>
        <v>SD0603</v>
      </c>
      <c r="C59" s="2204"/>
      <c r="D59" s="2204"/>
      <c r="E59" s="2204"/>
      <c r="F59" s="2204"/>
      <c r="G59" s="2204"/>
      <c r="H59" s="2204"/>
      <c r="I59" s="2204"/>
      <c r="J59" s="2204"/>
      <c r="K59" s="2204"/>
      <c r="L59" s="2204"/>
      <c r="M59" s="2204"/>
      <c r="N59" s="2204"/>
      <c r="O59" s="2204"/>
      <c r="P59" s="2204"/>
      <c r="Q59" s="2204"/>
      <c r="R59" s="2204"/>
      <c r="S59" s="2204"/>
      <c r="T59" s="2204"/>
      <c r="U59" s="2204"/>
      <c r="V59" s="2204"/>
      <c r="W59" s="2204"/>
      <c r="X59" s="2204"/>
      <c r="Y59" s="2204"/>
      <c r="Z59" s="2204"/>
      <c r="AA59" s="2204"/>
      <c r="AB59" s="2205"/>
      <c r="AC59" s="1245">
        <f t="shared" si="0"/>
        <v>0</v>
      </c>
      <c r="AD59" s="937">
        <f>'t1'!M59</f>
        <v>0</v>
      </c>
    </row>
    <row r="60" spans="1:30" ht="13.5" customHeight="1" x14ac:dyDescent="0.25">
      <c r="A60" s="1029" t="str">
        <f>'t1'!A60</f>
        <v>Psicologi con inc. di struttura complessa (rapp. Esclusivo)</v>
      </c>
      <c r="B60" s="1030" t="str">
        <f>'t1'!B60</f>
        <v>SD0E66</v>
      </c>
      <c r="C60" s="2204"/>
      <c r="D60" s="2204"/>
      <c r="E60" s="2204"/>
      <c r="F60" s="2204"/>
      <c r="G60" s="2204"/>
      <c r="H60" s="2204"/>
      <c r="I60" s="2204"/>
      <c r="J60" s="2204"/>
      <c r="K60" s="2204"/>
      <c r="L60" s="2204"/>
      <c r="M60" s="2204"/>
      <c r="N60" s="2204"/>
      <c r="O60" s="2204"/>
      <c r="P60" s="2204"/>
      <c r="Q60" s="2204"/>
      <c r="R60" s="2204"/>
      <c r="S60" s="2204"/>
      <c r="T60" s="2204"/>
      <c r="U60" s="2204"/>
      <c r="V60" s="2204"/>
      <c r="W60" s="2204"/>
      <c r="X60" s="2204"/>
      <c r="Y60" s="2204"/>
      <c r="Z60" s="2204"/>
      <c r="AA60" s="2204"/>
      <c r="AB60" s="2205"/>
      <c r="AC60" s="1245">
        <f t="shared" si="0"/>
        <v>0</v>
      </c>
      <c r="AD60" s="937">
        <f>'t1'!M60</f>
        <v>0</v>
      </c>
    </row>
    <row r="61" spans="1:30" ht="13.5" customHeight="1" x14ac:dyDescent="0.25">
      <c r="A61" s="1029" t="str">
        <f>'t1'!A61</f>
        <v>Psicologi con inc. di struttura complessa (rapp. Non escl.)</v>
      </c>
      <c r="B61" s="1030" t="str">
        <f>'t1'!B61</f>
        <v>SD0N66</v>
      </c>
      <c r="C61" s="2204"/>
      <c r="D61" s="2204"/>
      <c r="E61" s="2204"/>
      <c r="F61" s="2204"/>
      <c r="G61" s="2204"/>
      <c r="H61" s="2204"/>
      <c r="I61" s="2204"/>
      <c r="J61" s="2204"/>
      <c r="K61" s="2204"/>
      <c r="L61" s="2204"/>
      <c r="M61" s="2204"/>
      <c r="N61" s="2204"/>
      <c r="O61" s="2204"/>
      <c r="P61" s="2204"/>
      <c r="Q61" s="2204"/>
      <c r="R61" s="2204"/>
      <c r="S61" s="2204"/>
      <c r="T61" s="2204"/>
      <c r="U61" s="2204"/>
      <c r="V61" s="2204"/>
      <c r="W61" s="2204"/>
      <c r="X61" s="2204"/>
      <c r="Y61" s="2204"/>
      <c r="Z61" s="2204"/>
      <c r="AA61" s="2204"/>
      <c r="AB61" s="2205"/>
      <c r="AC61" s="1245">
        <f t="shared" si="0"/>
        <v>0</v>
      </c>
      <c r="AD61" s="937">
        <f>'t1'!M61</f>
        <v>0</v>
      </c>
    </row>
    <row r="62" spans="1:30" ht="13.5" customHeight="1" x14ac:dyDescent="0.25">
      <c r="A62" s="1029" t="str">
        <f>'t1'!A62</f>
        <v>Psicologi con inc. di struttura semplice (rapp. Esclusivo)</v>
      </c>
      <c r="B62" s="1030" t="str">
        <f>'t1'!B62</f>
        <v>SD0E65</v>
      </c>
      <c r="C62" s="2204">
        <v>292</v>
      </c>
      <c r="D62" s="2204"/>
      <c r="E62" s="2204">
        <v>12426</v>
      </c>
      <c r="F62" s="2204">
        <v>17735</v>
      </c>
      <c r="G62" s="2204"/>
      <c r="H62" s="2204">
        <v>5749</v>
      </c>
      <c r="I62" s="2204"/>
      <c r="J62" s="2204"/>
      <c r="K62" s="2204"/>
      <c r="L62" s="2204"/>
      <c r="M62" s="2204"/>
      <c r="N62" s="2204"/>
      <c r="O62" s="2204"/>
      <c r="P62" s="2204"/>
      <c r="Q62" s="2204"/>
      <c r="R62" s="2204"/>
      <c r="S62" s="2204"/>
      <c r="T62" s="2204"/>
      <c r="U62" s="2204"/>
      <c r="V62" s="2204"/>
      <c r="W62" s="2204"/>
      <c r="X62" s="2204"/>
      <c r="Y62" s="2204"/>
      <c r="Z62" s="2204"/>
      <c r="AA62" s="2204"/>
      <c r="AB62" s="2205"/>
      <c r="AC62" s="1245">
        <f t="shared" si="0"/>
        <v>36202</v>
      </c>
      <c r="AD62" s="937">
        <f>'t1'!M62</f>
        <v>1</v>
      </c>
    </row>
    <row r="63" spans="1:30" ht="13.5" customHeight="1" x14ac:dyDescent="0.25">
      <c r="A63" s="1029" t="str">
        <f>'t1'!A63</f>
        <v>Psicologi con inc. di struttura semplice (rapp. Non escl.)</v>
      </c>
      <c r="B63" s="1030" t="str">
        <f>'t1'!B63</f>
        <v>SD0N65</v>
      </c>
      <c r="C63" s="2204"/>
      <c r="D63" s="2204"/>
      <c r="E63" s="2204"/>
      <c r="F63" s="2204"/>
      <c r="G63" s="2204"/>
      <c r="H63" s="2204"/>
      <c r="I63" s="2204"/>
      <c r="J63" s="2204"/>
      <c r="K63" s="2204"/>
      <c r="L63" s="2204"/>
      <c r="M63" s="2204"/>
      <c r="N63" s="2204"/>
      <c r="O63" s="2204"/>
      <c r="P63" s="2204"/>
      <c r="Q63" s="2204"/>
      <c r="R63" s="2204"/>
      <c r="S63" s="2204"/>
      <c r="T63" s="2204"/>
      <c r="U63" s="2204"/>
      <c r="V63" s="2204"/>
      <c r="W63" s="2204"/>
      <c r="X63" s="2204"/>
      <c r="Y63" s="2204"/>
      <c r="Z63" s="2204"/>
      <c r="AA63" s="2204"/>
      <c r="AB63" s="2205"/>
      <c r="AC63" s="1245">
        <f t="shared" si="0"/>
        <v>0</v>
      </c>
      <c r="AD63" s="937">
        <f>'t1'!M63</f>
        <v>0</v>
      </c>
    </row>
    <row r="64" spans="1:30" ht="13.5" customHeight="1" x14ac:dyDescent="0.25">
      <c r="A64" s="1029" t="str">
        <f>'t1'!A64</f>
        <v>Psicologi con altri incar. Prof.li (rapp. Esclusivo)</v>
      </c>
      <c r="B64" s="1030" t="str">
        <f>'t1'!B64</f>
        <v>SD0A65</v>
      </c>
      <c r="C64" s="2204">
        <v>292</v>
      </c>
      <c r="D64" s="2204"/>
      <c r="E64" s="2204">
        <v>5339</v>
      </c>
      <c r="F64" s="2204">
        <v>10576</v>
      </c>
      <c r="G64" s="2204"/>
      <c r="H64" s="2204">
        <v>5697</v>
      </c>
      <c r="I64" s="2204"/>
      <c r="J64" s="2204"/>
      <c r="K64" s="2204"/>
      <c r="L64" s="2204"/>
      <c r="M64" s="2204"/>
      <c r="N64" s="2204"/>
      <c r="O64" s="2204"/>
      <c r="P64" s="2204"/>
      <c r="Q64" s="2204"/>
      <c r="R64" s="2204"/>
      <c r="S64" s="2204"/>
      <c r="T64" s="2204"/>
      <c r="U64" s="2204"/>
      <c r="V64" s="2204"/>
      <c r="W64" s="2204"/>
      <c r="X64" s="2204"/>
      <c r="Y64" s="2204"/>
      <c r="Z64" s="2204"/>
      <c r="AA64" s="2204"/>
      <c r="AB64" s="2205"/>
      <c r="AC64" s="1245">
        <f t="shared" si="0"/>
        <v>21904</v>
      </c>
      <c r="AD64" s="937">
        <f>'t1'!M64</f>
        <v>1</v>
      </c>
    </row>
    <row r="65" spans="1:30" ht="13.5" customHeight="1" x14ac:dyDescent="0.25">
      <c r="A65" s="1029" t="str">
        <f>'t1'!A65</f>
        <v>Psicologi con altri incar. Prof.li (rapp. Non escl.)</v>
      </c>
      <c r="B65" s="1030" t="str">
        <f>'t1'!B65</f>
        <v>SD0064</v>
      </c>
      <c r="C65" s="2204"/>
      <c r="D65" s="2204"/>
      <c r="E65" s="2204"/>
      <c r="F65" s="2204"/>
      <c r="G65" s="2204"/>
      <c r="H65" s="2204"/>
      <c r="I65" s="2204"/>
      <c r="J65" s="2204"/>
      <c r="K65" s="2204"/>
      <c r="L65" s="2204"/>
      <c r="M65" s="2204"/>
      <c r="N65" s="2204"/>
      <c r="O65" s="2204"/>
      <c r="P65" s="2204"/>
      <c r="Q65" s="2204"/>
      <c r="R65" s="2204"/>
      <c r="S65" s="2204"/>
      <c r="T65" s="2204"/>
      <c r="U65" s="2204"/>
      <c r="V65" s="2204"/>
      <c r="W65" s="2204"/>
      <c r="X65" s="2204"/>
      <c r="Y65" s="2204"/>
      <c r="Z65" s="2204"/>
      <c r="AA65" s="2204"/>
      <c r="AB65" s="2205"/>
      <c r="AC65" s="1245">
        <f t="shared" si="0"/>
        <v>0</v>
      </c>
      <c r="AD65" s="937">
        <f>'t1'!M65</f>
        <v>0</v>
      </c>
    </row>
    <row r="66" spans="1:30" ht="13.5" customHeight="1" x14ac:dyDescent="0.25">
      <c r="A66" s="1029" t="str">
        <f>'t1'!A66</f>
        <v>Psicologi a t. determinato (art. 15-septies d.lgs. 502/92)</v>
      </c>
      <c r="B66" s="1030" t="str">
        <f>'t1'!B66</f>
        <v>SD0604</v>
      </c>
      <c r="C66" s="2204"/>
      <c r="D66" s="2204"/>
      <c r="E66" s="2204"/>
      <c r="F66" s="2204"/>
      <c r="G66" s="2204"/>
      <c r="H66" s="2204"/>
      <c r="I66" s="2204"/>
      <c r="J66" s="2204"/>
      <c r="K66" s="2204"/>
      <c r="L66" s="2204"/>
      <c r="M66" s="2204"/>
      <c r="N66" s="2204"/>
      <c r="O66" s="2204"/>
      <c r="P66" s="2204"/>
      <c r="Q66" s="2204"/>
      <c r="R66" s="2204"/>
      <c r="S66" s="2204"/>
      <c r="T66" s="2204"/>
      <c r="U66" s="2204"/>
      <c r="V66" s="2204"/>
      <c r="W66" s="2204"/>
      <c r="X66" s="2204"/>
      <c r="Y66" s="2204"/>
      <c r="Z66" s="2204"/>
      <c r="AA66" s="2204"/>
      <c r="AB66" s="2205"/>
      <c r="AC66" s="1245">
        <f t="shared" si="0"/>
        <v>0</v>
      </c>
      <c r="AD66" s="937">
        <f>'t1'!M66</f>
        <v>0</v>
      </c>
    </row>
    <row r="67" spans="1:30" ht="13.5" customHeight="1" x14ac:dyDescent="0.25">
      <c r="A67" s="1029" t="str">
        <f>'t1'!A67</f>
        <v>Dirigente prof. Sanit. Inferm/ostetrica (inc. Strut. Compl.)</v>
      </c>
      <c r="B67" s="1030" t="str">
        <f>'t1'!B67</f>
        <v>SD0CO1</v>
      </c>
      <c r="C67" s="2204">
        <v>585</v>
      </c>
      <c r="D67" s="2204">
        <v>18864</v>
      </c>
      <c r="E67" s="2204"/>
      <c r="F67" s="2204">
        <v>32731</v>
      </c>
      <c r="G67" s="2204">
        <v>9156</v>
      </c>
      <c r="H67" s="2204">
        <v>13581</v>
      </c>
      <c r="I67" s="2204"/>
      <c r="J67" s="2204"/>
      <c r="K67" s="2204"/>
      <c r="L67" s="2204"/>
      <c r="M67" s="2204"/>
      <c r="N67" s="2204"/>
      <c r="O67" s="2204"/>
      <c r="P67" s="2204"/>
      <c r="Q67" s="2204"/>
      <c r="R67" s="2204"/>
      <c r="S67" s="2204"/>
      <c r="T67" s="2204"/>
      <c r="U67" s="2204"/>
      <c r="V67" s="2204"/>
      <c r="W67" s="2204"/>
      <c r="X67" s="2204"/>
      <c r="Y67" s="2204"/>
      <c r="Z67" s="2204"/>
      <c r="AA67" s="2204"/>
      <c r="AB67" s="2205"/>
      <c r="AC67" s="1245">
        <f t="shared" si="0"/>
        <v>74917</v>
      </c>
      <c r="AD67" s="937">
        <f>'t1'!M67</f>
        <v>1</v>
      </c>
    </row>
    <row r="68" spans="1:30" ht="13.5" customHeight="1" x14ac:dyDescent="0.25">
      <c r="A68" s="1029" t="str">
        <f>'t1'!A68</f>
        <v>Dirigente prof. Sanit. Inferm/ostetrica (inc. Strut. Sempl.)</v>
      </c>
      <c r="B68" s="1030" t="str">
        <f>'t1'!B68</f>
        <v>SD0SE1</v>
      </c>
      <c r="C68" s="2204"/>
      <c r="D68" s="2204"/>
      <c r="E68" s="2204"/>
      <c r="F68" s="2204"/>
      <c r="G68" s="2204"/>
      <c r="H68" s="2204"/>
      <c r="I68" s="2204"/>
      <c r="J68" s="2204"/>
      <c r="K68" s="2204"/>
      <c r="L68" s="2204"/>
      <c r="M68" s="2204"/>
      <c r="N68" s="2204"/>
      <c r="O68" s="2204"/>
      <c r="P68" s="2204"/>
      <c r="Q68" s="2204"/>
      <c r="R68" s="2204"/>
      <c r="S68" s="2204"/>
      <c r="T68" s="2204"/>
      <c r="U68" s="2204"/>
      <c r="V68" s="2204"/>
      <c r="W68" s="2204"/>
      <c r="X68" s="2204"/>
      <c r="Y68" s="2204"/>
      <c r="Z68" s="2204"/>
      <c r="AA68" s="2204"/>
      <c r="AB68" s="2205"/>
      <c r="AC68" s="1245">
        <f t="shared" si="0"/>
        <v>0</v>
      </c>
      <c r="AD68" s="937">
        <f>'t1'!M68</f>
        <v>0</v>
      </c>
    </row>
    <row r="69" spans="1:30" ht="13.5" customHeight="1" x14ac:dyDescent="0.25">
      <c r="A69" s="1029" t="str">
        <f>'t1'!A69</f>
        <v>Dirigente prof. Sanit. Inferm/ostetrica (altri inc. Prof.li)</v>
      </c>
      <c r="B69" s="1030" t="str">
        <f>'t1'!B69</f>
        <v>SD0AI1</v>
      </c>
      <c r="C69" s="2204"/>
      <c r="D69" s="2204"/>
      <c r="E69" s="2204"/>
      <c r="F69" s="2204"/>
      <c r="G69" s="2204"/>
      <c r="H69" s="2204"/>
      <c r="I69" s="2204"/>
      <c r="J69" s="2204"/>
      <c r="K69" s="2204"/>
      <c r="L69" s="2204"/>
      <c r="M69" s="2204"/>
      <c r="N69" s="2204"/>
      <c r="O69" s="2204"/>
      <c r="P69" s="2204"/>
      <c r="Q69" s="2204"/>
      <c r="R69" s="2204"/>
      <c r="S69" s="2204"/>
      <c r="T69" s="2204"/>
      <c r="U69" s="2204"/>
      <c r="V69" s="2204"/>
      <c r="W69" s="2204"/>
      <c r="X69" s="2204"/>
      <c r="Y69" s="2204"/>
      <c r="Z69" s="2204"/>
      <c r="AA69" s="2204"/>
      <c r="AB69" s="2205"/>
      <c r="AC69" s="1245">
        <f t="shared" si="0"/>
        <v>0</v>
      </c>
      <c r="AD69" s="937">
        <f>'t1'!M69</f>
        <v>0</v>
      </c>
    </row>
    <row r="70" spans="1:30" ht="13.5" customHeight="1" x14ac:dyDescent="0.25">
      <c r="A70" s="1029" t="str">
        <f>'t1'!A70</f>
        <v>Dir. Prof.san.inferm/ostet t.det.art.15-septies dlgs 502/92</v>
      </c>
      <c r="B70" s="1030" t="str">
        <f>'t1'!B70</f>
        <v>SD048B</v>
      </c>
      <c r="C70" s="2204"/>
      <c r="D70" s="2204"/>
      <c r="E70" s="2204"/>
      <c r="F70" s="2204"/>
      <c r="G70" s="2204"/>
      <c r="H70" s="2204"/>
      <c r="I70" s="2204"/>
      <c r="J70" s="2204"/>
      <c r="K70" s="2204"/>
      <c r="L70" s="2204"/>
      <c r="M70" s="2204"/>
      <c r="N70" s="2204"/>
      <c r="O70" s="2204"/>
      <c r="P70" s="2204"/>
      <c r="Q70" s="2204"/>
      <c r="R70" s="2204"/>
      <c r="S70" s="2204"/>
      <c r="T70" s="2204"/>
      <c r="U70" s="2204"/>
      <c r="V70" s="2204"/>
      <c r="W70" s="2204"/>
      <c r="X70" s="2204"/>
      <c r="Y70" s="2204"/>
      <c r="Z70" s="2204"/>
      <c r="AA70" s="2204"/>
      <c r="AB70" s="2205"/>
      <c r="AC70" s="1245">
        <f t="shared" si="0"/>
        <v>0</v>
      </c>
      <c r="AD70" s="937">
        <f>'t1'!M70</f>
        <v>0</v>
      </c>
    </row>
    <row r="71" spans="1:30" ht="13.5" customHeight="1" x14ac:dyDescent="0.25">
      <c r="A71" s="1029" t="str">
        <f>'t1'!A71</f>
        <v>Dirigente prof. Sanit. Riabilitative (inc. Strut. Compl.)</v>
      </c>
      <c r="B71" s="1030" t="str">
        <f>'t1'!B71</f>
        <v>SD0CO2</v>
      </c>
      <c r="C71" s="2204"/>
      <c r="D71" s="2204"/>
      <c r="E71" s="2204"/>
      <c r="F71" s="2204"/>
      <c r="G71" s="2204"/>
      <c r="H71" s="2204"/>
      <c r="I71" s="2204"/>
      <c r="J71" s="2204"/>
      <c r="K71" s="2204"/>
      <c r="L71" s="2204"/>
      <c r="M71" s="2204"/>
      <c r="N71" s="2204"/>
      <c r="O71" s="2204"/>
      <c r="P71" s="2204"/>
      <c r="Q71" s="2204"/>
      <c r="R71" s="2204"/>
      <c r="S71" s="2204"/>
      <c r="T71" s="2204"/>
      <c r="U71" s="2204"/>
      <c r="V71" s="2204"/>
      <c r="W71" s="2204"/>
      <c r="X71" s="2204"/>
      <c r="Y71" s="2204"/>
      <c r="Z71" s="2204"/>
      <c r="AA71" s="2204"/>
      <c r="AB71" s="2205"/>
      <c r="AC71" s="1245">
        <f t="shared" si="0"/>
        <v>0</v>
      </c>
      <c r="AD71" s="937">
        <f>'t1'!M71</f>
        <v>0</v>
      </c>
    </row>
    <row r="72" spans="1:30" ht="13.5" customHeight="1" x14ac:dyDescent="0.25">
      <c r="A72" s="1029" t="str">
        <f>'t1'!A72</f>
        <v>Dirigente prof. Sanit. Riabilitative (inc. Strut. Sempl.)</v>
      </c>
      <c r="B72" s="1030" t="str">
        <f>'t1'!B72</f>
        <v>SD0SE2</v>
      </c>
      <c r="C72" s="2204"/>
      <c r="D72" s="2204"/>
      <c r="E72" s="2204"/>
      <c r="F72" s="2204"/>
      <c r="G72" s="2204"/>
      <c r="H72" s="2204"/>
      <c r="I72" s="2204"/>
      <c r="J72" s="2204"/>
      <c r="K72" s="2204"/>
      <c r="L72" s="2204"/>
      <c r="M72" s="2204"/>
      <c r="N72" s="2204"/>
      <c r="O72" s="2204"/>
      <c r="P72" s="2204"/>
      <c r="Q72" s="2204"/>
      <c r="R72" s="2204"/>
      <c r="S72" s="2204"/>
      <c r="T72" s="2204"/>
      <c r="U72" s="2204"/>
      <c r="V72" s="2204"/>
      <c r="W72" s="2204"/>
      <c r="X72" s="2204"/>
      <c r="Y72" s="2204"/>
      <c r="Z72" s="2204"/>
      <c r="AA72" s="2204"/>
      <c r="AB72" s="2205"/>
      <c r="AC72" s="1245">
        <f t="shared" ref="AC72:AC135" si="1">SUM(C72:AB72)</f>
        <v>0</v>
      </c>
      <c r="AD72" s="937">
        <f>'t1'!M72</f>
        <v>0</v>
      </c>
    </row>
    <row r="73" spans="1:30" ht="13.5" customHeight="1" x14ac:dyDescent="0.25">
      <c r="A73" s="1029" t="str">
        <f>'t1'!A73</f>
        <v>Dirigente prof. Sanit. Riabilitative (altri inc. Prof.li)</v>
      </c>
      <c r="B73" s="1030" t="str">
        <f>'t1'!B73</f>
        <v>SD0AI2</v>
      </c>
      <c r="C73" s="2204"/>
      <c r="D73" s="2204"/>
      <c r="E73" s="2204"/>
      <c r="F73" s="2204"/>
      <c r="G73" s="2204"/>
      <c r="H73" s="2204"/>
      <c r="I73" s="2204"/>
      <c r="J73" s="2204"/>
      <c r="K73" s="2204"/>
      <c r="L73" s="2204"/>
      <c r="M73" s="2204"/>
      <c r="N73" s="2204"/>
      <c r="O73" s="2204"/>
      <c r="P73" s="2204"/>
      <c r="Q73" s="2204"/>
      <c r="R73" s="2204"/>
      <c r="S73" s="2204"/>
      <c r="T73" s="2204"/>
      <c r="U73" s="2204"/>
      <c r="V73" s="2204"/>
      <c r="W73" s="2204"/>
      <c r="X73" s="2204"/>
      <c r="Y73" s="2204"/>
      <c r="Z73" s="2204"/>
      <c r="AA73" s="2204"/>
      <c r="AB73" s="2205"/>
      <c r="AC73" s="1245">
        <f t="shared" si="1"/>
        <v>0</v>
      </c>
      <c r="AD73" s="937">
        <f>'t1'!M73</f>
        <v>0</v>
      </c>
    </row>
    <row r="74" spans="1:30" ht="13.5" customHeight="1" x14ac:dyDescent="0.25">
      <c r="A74" s="1029" t="str">
        <f>'t1'!A74</f>
        <v>Dir. Prof. San. Riabilitat. T.det.art.15-septies dlgs 502/92</v>
      </c>
      <c r="B74" s="1030" t="str">
        <f>'t1'!B74</f>
        <v>SD048C</v>
      </c>
      <c r="C74" s="2204"/>
      <c r="D74" s="2204"/>
      <c r="E74" s="2204"/>
      <c r="F74" s="2204"/>
      <c r="G74" s="2204"/>
      <c r="H74" s="2204"/>
      <c r="I74" s="2204"/>
      <c r="J74" s="2204"/>
      <c r="K74" s="2204"/>
      <c r="L74" s="2204"/>
      <c r="M74" s="2204"/>
      <c r="N74" s="2204"/>
      <c r="O74" s="2204"/>
      <c r="P74" s="2204"/>
      <c r="Q74" s="2204"/>
      <c r="R74" s="2204"/>
      <c r="S74" s="2204"/>
      <c r="T74" s="2204"/>
      <c r="U74" s="2204"/>
      <c r="V74" s="2204"/>
      <c r="W74" s="2204"/>
      <c r="X74" s="2204"/>
      <c r="Y74" s="2204"/>
      <c r="Z74" s="2204"/>
      <c r="AA74" s="2204"/>
      <c r="AB74" s="2205"/>
      <c r="AC74" s="1245">
        <f t="shared" si="1"/>
        <v>0</v>
      </c>
      <c r="AD74" s="937">
        <f>'t1'!M74</f>
        <v>0</v>
      </c>
    </row>
    <row r="75" spans="1:30" ht="13.5" customHeight="1" x14ac:dyDescent="0.25">
      <c r="A75" s="1029" t="str">
        <f>'t1'!A75</f>
        <v>Dirigente prof. Tecnico sanitarie (inc. Strut. Compl.)</v>
      </c>
      <c r="B75" s="1030" t="str">
        <f>'t1'!B75</f>
        <v>SD0CO3</v>
      </c>
      <c r="C75" s="2204"/>
      <c r="D75" s="2204"/>
      <c r="E75" s="2204"/>
      <c r="F75" s="2204"/>
      <c r="G75" s="2204"/>
      <c r="H75" s="2204"/>
      <c r="I75" s="2204"/>
      <c r="J75" s="2204"/>
      <c r="K75" s="2204"/>
      <c r="L75" s="2204"/>
      <c r="M75" s="2204"/>
      <c r="N75" s="2204"/>
      <c r="O75" s="2204"/>
      <c r="P75" s="2204"/>
      <c r="Q75" s="2204"/>
      <c r="R75" s="2204"/>
      <c r="S75" s="2204"/>
      <c r="T75" s="2204"/>
      <c r="U75" s="2204"/>
      <c r="V75" s="2204"/>
      <c r="W75" s="2204"/>
      <c r="X75" s="2204"/>
      <c r="Y75" s="2204"/>
      <c r="Z75" s="2204"/>
      <c r="AA75" s="2204"/>
      <c r="AB75" s="2205"/>
      <c r="AC75" s="1245">
        <f t="shared" si="1"/>
        <v>0</v>
      </c>
      <c r="AD75" s="937">
        <f>'t1'!M75</f>
        <v>0</v>
      </c>
    </row>
    <row r="76" spans="1:30" ht="13.5" customHeight="1" x14ac:dyDescent="0.25">
      <c r="A76" s="1029" t="str">
        <f>'t1'!A76</f>
        <v>Dirigente prof. Tecnico sanitarie (inc. Strut. Sempl.)</v>
      </c>
      <c r="B76" s="1030" t="str">
        <f>'t1'!B76</f>
        <v>SD0SE3</v>
      </c>
      <c r="C76" s="2204"/>
      <c r="D76" s="2204"/>
      <c r="E76" s="2204"/>
      <c r="F76" s="2204"/>
      <c r="G76" s="2204"/>
      <c r="H76" s="2204"/>
      <c r="I76" s="2204"/>
      <c r="J76" s="2204"/>
      <c r="K76" s="2204"/>
      <c r="L76" s="2204"/>
      <c r="M76" s="2204"/>
      <c r="N76" s="2204"/>
      <c r="O76" s="2204"/>
      <c r="P76" s="2204"/>
      <c r="Q76" s="2204"/>
      <c r="R76" s="2204"/>
      <c r="S76" s="2204"/>
      <c r="T76" s="2204"/>
      <c r="U76" s="2204"/>
      <c r="V76" s="2204"/>
      <c r="W76" s="2204"/>
      <c r="X76" s="2204"/>
      <c r="Y76" s="2204"/>
      <c r="Z76" s="2204"/>
      <c r="AA76" s="2204"/>
      <c r="AB76" s="2205"/>
      <c r="AC76" s="1245">
        <f t="shared" si="1"/>
        <v>0</v>
      </c>
      <c r="AD76" s="937">
        <f>'t1'!M76</f>
        <v>0</v>
      </c>
    </row>
    <row r="77" spans="1:30" ht="13.5" customHeight="1" x14ac:dyDescent="0.25">
      <c r="A77" s="1029" t="str">
        <f>'t1'!A77</f>
        <v>Dirigente prof. Tecnico sanitarie (altri inc. Prof.li)</v>
      </c>
      <c r="B77" s="1030" t="str">
        <f>'t1'!B77</f>
        <v>SD0AI3</v>
      </c>
      <c r="C77" s="2204"/>
      <c r="D77" s="2204"/>
      <c r="E77" s="2204"/>
      <c r="F77" s="2204"/>
      <c r="G77" s="2204"/>
      <c r="H77" s="2204"/>
      <c r="I77" s="2204"/>
      <c r="J77" s="2204"/>
      <c r="K77" s="2204"/>
      <c r="L77" s="2204"/>
      <c r="M77" s="2204"/>
      <c r="N77" s="2204"/>
      <c r="O77" s="2204"/>
      <c r="P77" s="2204"/>
      <c r="Q77" s="2204"/>
      <c r="R77" s="2204"/>
      <c r="S77" s="2204"/>
      <c r="T77" s="2204"/>
      <c r="U77" s="2204"/>
      <c r="V77" s="2204"/>
      <c r="W77" s="2204"/>
      <c r="X77" s="2204"/>
      <c r="Y77" s="2204"/>
      <c r="Z77" s="2204"/>
      <c r="AA77" s="2204"/>
      <c r="AB77" s="2205"/>
      <c r="AC77" s="1245">
        <f t="shared" si="1"/>
        <v>0</v>
      </c>
      <c r="AD77" s="937">
        <f>'t1'!M77</f>
        <v>0</v>
      </c>
    </row>
    <row r="78" spans="1:30" ht="13.5" customHeight="1" x14ac:dyDescent="0.25">
      <c r="A78" s="1029" t="str">
        <f>'t1'!A78</f>
        <v>Dir. Prof.tecnico sanitarie t.det.art.15-septies dlgs 502/92</v>
      </c>
      <c r="B78" s="1030" t="str">
        <f>'t1'!B78</f>
        <v>SD048D</v>
      </c>
      <c r="C78" s="2204"/>
      <c r="D78" s="2204"/>
      <c r="E78" s="2204"/>
      <c r="F78" s="2204"/>
      <c r="G78" s="2204"/>
      <c r="H78" s="2204"/>
      <c r="I78" s="2204"/>
      <c r="J78" s="2204"/>
      <c r="K78" s="2204"/>
      <c r="L78" s="2204"/>
      <c r="M78" s="2204"/>
      <c r="N78" s="2204"/>
      <c r="O78" s="2204"/>
      <c r="P78" s="2204"/>
      <c r="Q78" s="2204"/>
      <c r="R78" s="2204"/>
      <c r="S78" s="2204"/>
      <c r="T78" s="2204"/>
      <c r="U78" s="2204"/>
      <c r="V78" s="2204"/>
      <c r="W78" s="2204"/>
      <c r="X78" s="2204"/>
      <c r="Y78" s="2204"/>
      <c r="Z78" s="2204"/>
      <c r="AA78" s="2204"/>
      <c r="AB78" s="2205"/>
      <c r="AC78" s="1245">
        <f t="shared" si="1"/>
        <v>0</v>
      </c>
      <c r="AD78" s="937">
        <f>'t1'!M78</f>
        <v>0</v>
      </c>
    </row>
    <row r="79" spans="1:30" ht="13.5" customHeight="1" x14ac:dyDescent="0.25">
      <c r="A79" s="1029" t="str">
        <f>'t1'!A79</f>
        <v>Dirigente prof.tecniche della prevenzione (inc.strut.compl.)</v>
      </c>
      <c r="B79" s="1030" t="str">
        <f>'t1'!B79</f>
        <v>SD0CO4</v>
      </c>
      <c r="C79" s="2204"/>
      <c r="D79" s="2204"/>
      <c r="E79" s="2204"/>
      <c r="F79" s="2204"/>
      <c r="G79" s="2204"/>
      <c r="H79" s="2204"/>
      <c r="I79" s="2204"/>
      <c r="J79" s="2204"/>
      <c r="K79" s="2204"/>
      <c r="L79" s="2204"/>
      <c r="M79" s="2204"/>
      <c r="N79" s="2204"/>
      <c r="O79" s="2204"/>
      <c r="P79" s="2204"/>
      <c r="Q79" s="2204"/>
      <c r="R79" s="2204"/>
      <c r="S79" s="2204"/>
      <c r="T79" s="2204"/>
      <c r="U79" s="2204"/>
      <c r="V79" s="2204"/>
      <c r="W79" s="2204"/>
      <c r="X79" s="2204"/>
      <c r="Y79" s="2204"/>
      <c r="Z79" s="2204"/>
      <c r="AA79" s="2204"/>
      <c r="AB79" s="2205"/>
      <c r="AC79" s="1245">
        <f t="shared" si="1"/>
        <v>0</v>
      </c>
      <c r="AD79" s="937">
        <f>'t1'!M79</f>
        <v>0</v>
      </c>
    </row>
    <row r="80" spans="1:30" ht="13.5" customHeight="1" x14ac:dyDescent="0.25">
      <c r="A80" s="1029" t="str">
        <f>'t1'!A80</f>
        <v>Dirigente prof.tecniche della prevenzione (inc.strut.sempl.)</v>
      </c>
      <c r="B80" s="1030" t="str">
        <f>'t1'!B80</f>
        <v>SD0SE4</v>
      </c>
      <c r="C80" s="2204"/>
      <c r="D80" s="2204"/>
      <c r="E80" s="2204"/>
      <c r="F80" s="2204"/>
      <c r="G80" s="2204"/>
      <c r="H80" s="2204"/>
      <c r="I80" s="2204"/>
      <c r="J80" s="2204"/>
      <c r="K80" s="2204"/>
      <c r="L80" s="2204"/>
      <c r="M80" s="2204"/>
      <c r="N80" s="2204"/>
      <c r="O80" s="2204"/>
      <c r="P80" s="2204"/>
      <c r="Q80" s="2204"/>
      <c r="R80" s="2204"/>
      <c r="S80" s="2204"/>
      <c r="T80" s="2204"/>
      <c r="U80" s="2204"/>
      <c r="V80" s="2204"/>
      <c r="W80" s="2204"/>
      <c r="X80" s="2204"/>
      <c r="Y80" s="2204"/>
      <c r="Z80" s="2204"/>
      <c r="AA80" s="2204"/>
      <c r="AB80" s="2205"/>
      <c r="AC80" s="1245">
        <f t="shared" si="1"/>
        <v>0</v>
      </c>
      <c r="AD80" s="937">
        <f>'t1'!M80</f>
        <v>0</v>
      </c>
    </row>
    <row r="81" spans="1:30" ht="13.5" customHeight="1" x14ac:dyDescent="0.25">
      <c r="A81" s="1029" t="str">
        <f>'t1'!A81</f>
        <v>Dirigente prof.tecniche della prevenzione(altri inc.prof.li)</v>
      </c>
      <c r="B81" s="1030" t="str">
        <f>'t1'!B81</f>
        <v>SD0AI4</v>
      </c>
      <c r="C81" s="2204"/>
      <c r="D81" s="2204"/>
      <c r="E81" s="2204"/>
      <c r="F81" s="2204"/>
      <c r="G81" s="2204"/>
      <c r="H81" s="2204"/>
      <c r="I81" s="2204"/>
      <c r="J81" s="2204"/>
      <c r="K81" s="2204"/>
      <c r="L81" s="2204"/>
      <c r="M81" s="2204"/>
      <c r="N81" s="2204"/>
      <c r="O81" s="2204"/>
      <c r="P81" s="2204"/>
      <c r="Q81" s="2204"/>
      <c r="R81" s="2204"/>
      <c r="S81" s="2204"/>
      <c r="T81" s="2204"/>
      <c r="U81" s="2204"/>
      <c r="V81" s="2204"/>
      <c r="W81" s="2204"/>
      <c r="X81" s="2204"/>
      <c r="Y81" s="2204"/>
      <c r="Z81" s="2204"/>
      <c r="AA81" s="2204"/>
      <c r="AB81" s="2205"/>
      <c r="AC81" s="1245">
        <f t="shared" si="1"/>
        <v>0</v>
      </c>
      <c r="AD81" s="937">
        <f>'t1'!M81</f>
        <v>0</v>
      </c>
    </row>
    <row r="82" spans="1:30" ht="13.5" customHeight="1" x14ac:dyDescent="0.25">
      <c r="A82" s="1029" t="str">
        <f>'t1'!A82</f>
        <v>Dir. Prof.tecniche prevenz. T.det.art.15-septies dlgs 502/92</v>
      </c>
      <c r="B82" s="1030" t="str">
        <f>'t1'!B82</f>
        <v>SD048E</v>
      </c>
      <c r="C82" s="2204"/>
      <c r="D82" s="2204"/>
      <c r="E82" s="2204"/>
      <c r="F82" s="2204"/>
      <c r="G82" s="2204"/>
      <c r="H82" s="2204"/>
      <c r="I82" s="2204"/>
      <c r="J82" s="2204"/>
      <c r="K82" s="2204"/>
      <c r="L82" s="2204"/>
      <c r="M82" s="2204"/>
      <c r="N82" s="2204"/>
      <c r="O82" s="2204"/>
      <c r="P82" s="2204"/>
      <c r="Q82" s="2204"/>
      <c r="R82" s="2204"/>
      <c r="S82" s="2204"/>
      <c r="T82" s="2204"/>
      <c r="U82" s="2204"/>
      <c r="V82" s="2204"/>
      <c r="W82" s="2204"/>
      <c r="X82" s="2204"/>
      <c r="Y82" s="2204"/>
      <c r="Z82" s="2204"/>
      <c r="AA82" s="2204"/>
      <c r="AB82" s="2205"/>
      <c r="AC82" s="1245">
        <f t="shared" si="1"/>
        <v>0</v>
      </c>
      <c r="AD82" s="937">
        <f>'t1'!M82</f>
        <v>0</v>
      </c>
    </row>
    <row r="83" spans="1:30" ht="13.5" customHeight="1" x14ac:dyDescent="0.25">
      <c r="A83" s="1029" t="str">
        <f>'t1'!A83</f>
        <v>Coll.re prof.le sanitario - pers. Infer. Senior - ds</v>
      </c>
      <c r="B83" s="1030" t="str">
        <f>'t1'!B83</f>
        <v>S18863</v>
      </c>
      <c r="C83" s="2204">
        <v>4038</v>
      </c>
      <c r="D83" s="2204"/>
      <c r="E83" s="2204"/>
      <c r="F83" s="2204"/>
      <c r="G83" s="2204"/>
      <c r="H83" s="2204"/>
      <c r="I83" s="2204"/>
      <c r="J83" s="2204">
        <v>8242</v>
      </c>
      <c r="K83" s="2204"/>
      <c r="L83" s="2204">
        <v>960</v>
      </c>
      <c r="M83" s="2204"/>
      <c r="N83" s="2204"/>
      <c r="O83" s="2204"/>
      <c r="P83" s="2204">
        <v>10309</v>
      </c>
      <c r="Q83" s="2204"/>
      <c r="R83" s="2204">
        <v>79210</v>
      </c>
      <c r="S83" s="2204"/>
      <c r="T83" s="2204"/>
      <c r="U83" s="2204">
        <v>1008</v>
      </c>
      <c r="V83" s="2204">
        <v>39135</v>
      </c>
      <c r="W83" s="2204">
        <v>15493</v>
      </c>
      <c r="X83" s="2204"/>
      <c r="Y83" s="2204"/>
      <c r="Z83" s="2204"/>
      <c r="AA83" s="2204"/>
      <c r="AB83" s="2205">
        <v>14956</v>
      </c>
      <c r="AC83" s="1245">
        <f t="shared" si="1"/>
        <v>173351</v>
      </c>
      <c r="AD83" s="937">
        <f>'t1'!M83</f>
        <v>1</v>
      </c>
    </row>
    <row r="84" spans="1:30" ht="13.5" customHeight="1" x14ac:dyDescent="0.25">
      <c r="A84" s="1029" t="str">
        <f>'t1'!A84</f>
        <v>Coll.re prof.le sanitario - pers. Infer. - D</v>
      </c>
      <c r="B84" s="1030" t="str">
        <f>'t1'!B84</f>
        <v>S16020</v>
      </c>
      <c r="C84" s="2204">
        <v>72232</v>
      </c>
      <c r="D84" s="2204"/>
      <c r="E84" s="2204"/>
      <c r="F84" s="2204"/>
      <c r="G84" s="2204"/>
      <c r="H84" s="2204"/>
      <c r="I84" s="2204"/>
      <c r="J84" s="2204">
        <v>171854</v>
      </c>
      <c r="K84" s="2204"/>
      <c r="L84" s="2204">
        <v>326</v>
      </c>
      <c r="M84" s="2204">
        <v>110067</v>
      </c>
      <c r="N84" s="2204"/>
      <c r="O84" s="2204"/>
      <c r="P84" s="2204">
        <v>801316</v>
      </c>
      <c r="Q84" s="2204">
        <v>32805</v>
      </c>
      <c r="R84" s="2204">
        <v>1769924</v>
      </c>
      <c r="S84" s="2204"/>
      <c r="T84" s="2204"/>
      <c r="U84" s="2204">
        <v>59086</v>
      </c>
      <c r="V84" s="2204">
        <v>16066</v>
      </c>
      <c r="W84" s="2204"/>
      <c r="X84" s="2204"/>
      <c r="Y84" s="2204"/>
      <c r="Z84" s="2204"/>
      <c r="AA84" s="2204"/>
      <c r="AB84" s="2205">
        <v>314881</v>
      </c>
      <c r="AC84" s="1245">
        <f t="shared" si="1"/>
        <v>3348557</v>
      </c>
      <c r="AD84" s="937">
        <f>'t1'!M84</f>
        <v>1</v>
      </c>
    </row>
    <row r="85" spans="1:30" ht="13.5" customHeight="1" x14ac:dyDescent="0.25">
      <c r="A85" s="1029" t="str">
        <f>'t1'!A85</f>
        <v>Oper.re prof.le sanitario pers. Inferm. - C</v>
      </c>
      <c r="B85" s="1030" t="str">
        <f>'t1'!B85</f>
        <v>S14056</v>
      </c>
      <c r="C85" s="2204"/>
      <c r="D85" s="2204"/>
      <c r="E85" s="2204"/>
      <c r="F85" s="2204"/>
      <c r="G85" s="2204"/>
      <c r="H85" s="2204"/>
      <c r="I85" s="2204"/>
      <c r="J85" s="2204"/>
      <c r="K85" s="2204"/>
      <c r="L85" s="2204"/>
      <c r="M85" s="2204"/>
      <c r="N85" s="2204"/>
      <c r="O85" s="2204"/>
      <c r="P85" s="2204"/>
      <c r="Q85" s="2204"/>
      <c r="R85" s="2204"/>
      <c r="S85" s="2204"/>
      <c r="T85" s="2204"/>
      <c r="U85" s="2204"/>
      <c r="V85" s="2204"/>
      <c r="W85" s="2204"/>
      <c r="X85" s="2204"/>
      <c r="Y85" s="2204"/>
      <c r="Z85" s="2204"/>
      <c r="AA85" s="2204"/>
      <c r="AB85" s="2205"/>
      <c r="AC85" s="1245">
        <f t="shared" si="1"/>
        <v>0</v>
      </c>
      <c r="AD85" s="937">
        <f>'t1'!M85</f>
        <v>0</v>
      </c>
    </row>
    <row r="86" spans="1:30" ht="13.5" customHeight="1" x14ac:dyDescent="0.25">
      <c r="A86" s="1029" t="str">
        <f>'t1'!A86</f>
        <v>Oper.re prof.le di ii cat.pers. Inferm.  Senior-C</v>
      </c>
      <c r="B86" s="1030" t="str">
        <f>'t1'!B86</f>
        <v>S14S52</v>
      </c>
      <c r="C86" s="2204">
        <v>300</v>
      </c>
      <c r="D86" s="2204"/>
      <c r="E86" s="2204"/>
      <c r="F86" s="2204"/>
      <c r="G86" s="2204"/>
      <c r="H86" s="2204"/>
      <c r="I86" s="2204"/>
      <c r="J86" s="2204">
        <v>1272</v>
      </c>
      <c r="K86" s="2204"/>
      <c r="L86" s="2204"/>
      <c r="M86" s="2204">
        <v>10928</v>
      </c>
      <c r="N86" s="2204"/>
      <c r="O86" s="2204"/>
      <c r="P86" s="2204">
        <v>1606</v>
      </c>
      <c r="Q86" s="2204"/>
      <c r="R86" s="2204">
        <v>6159</v>
      </c>
      <c r="S86" s="2204"/>
      <c r="T86" s="2204"/>
      <c r="U86" s="2204">
        <v>217</v>
      </c>
      <c r="V86" s="2204"/>
      <c r="W86" s="2204"/>
      <c r="X86" s="2204"/>
      <c r="Y86" s="2204"/>
      <c r="Z86" s="2204"/>
      <c r="AA86" s="2204"/>
      <c r="AB86" s="2205">
        <v>7570</v>
      </c>
      <c r="AC86" s="1245">
        <f t="shared" si="1"/>
        <v>28052</v>
      </c>
      <c r="AD86" s="937">
        <f>'t1'!M86</f>
        <v>1</v>
      </c>
    </row>
    <row r="87" spans="1:30" ht="13.5" customHeight="1" x14ac:dyDescent="0.25">
      <c r="A87" s="1029" t="str">
        <f>'t1'!A87</f>
        <v>Oper.re prof.le di ii cat.pers. Inferm. Bs</v>
      </c>
      <c r="B87" s="1030" t="str">
        <f>'t1'!B87</f>
        <v>S13052</v>
      </c>
      <c r="C87" s="2204"/>
      <c r="D87" s="2204"/>
      <c r="E87" s="2204"/>
      <c r="F87" s="2204"/>
      <c r="G87" s="2204"/>
      <c r="H87" s="2204"/>
      <c r="I87" s="2204"/>
      <c r="J87" s="2204"/>
      <c r="K87" s="2204"/>
      <c r="L87" s="2204"/>
      <c r="M87" s="2204"/>
      <c r="N87" s="2204"/>
      <c r="O87" s="2204"/>
      <c r="P87" s="2204"/>
      <c r="Q87" s="2204"/>
      <c r="R87" s="2204"/>
      <c r="S87" s="2204"/>
      <c r="T87" s="2204"/>
      <c r="U87" s="2204"/>
      <c r="V87" s="2204"/>
      <c r="W87" s="2204"/>
      <c r="X87" s="2204"/>
      <c r="Y87" s="2204"/>
      <c r="Z87" s="2204"/>
      <c r="AA87" s="2204"/>
      <c r="AB87" s="2205"/>
      <c r="AC87" s="1245">
        <f t="shared" si="1"/>
        <v>0</v>
      </c>
      <c r="AD87" s="937">
        <f>'t1'!M87</f>
        <v>0</v>
      </c>
    </row>
    <row r="88" spans="1:30" ht="13.5" customHeight="1" x14ac:dyDescent="0.25">
      <c r="A88" s="1029" t="str">
        <f>'t1'!A88</f>
        <v>Coll.re prof.le sanitario - pers. Tec. Senior - DS</v>
      </c>
      <c r="B88" s="1030" t="str">
        <f>'t1'!B88</f>
        <v>S18864</v>
      </c>
      <c r="C88" s="2204">
        <v>1711</v>
      </c>
      <c r="D88" s="2204"/>
      <c r="E88" s="2204"/>
      <c r="F88" s="2204"/>
      <c r="G88" s="2204"/>
      <c r="H88" s="2204"/>
      <c r="I88" s="2204"/>
      <c r="J88" s="2204">
        <v>2479</v>
      </c>
      <c r="K88" s="2204"/>
      <c r="L88" s="2204"/>
      <c r="M88" s="2204"/>
      <c r="N88" s="2204"/>
      <c r="O88" s="2204"/>
      <c r="P88" s="2204">
        <v>58</v>
      </c>
      <c r="Q88" s="2204">
        <v>1999</v>
      </c>
      <c r="R88" s="2204">
        <v>31345</v>
      </c>
      <c r="S88" s="2204"/>
      <c r="T88" s="2204"/>
      <c r="U88" s="2204">
        <v>384</v>
      </c>
      <c r="V88" s="2204">
        <v>16580</v>
      </c>
      <c r="W88" s="2204"/>
      <c r="X88" s="2204"/>
      <c r="Y88" s="2204"/>
      <c r="Z88" s="2204"/>
      <c r="AA88" s="2204"/>
      <c r="AB88" s="2205">
        <v>15279</v>
      </c>
      <c r="AC88" s="1245">
        <f t="shared" si="1"/>
        <v>69835</v>
      </c>
      <c r="AD88" s="937">
        <f>'t1'!M88</f>
        <v>1</v>
      </c>
    </row>
    <row r="89" spans="1:30" ht="13.5" customHeight="1" x14ac:dyDescent="0.25">
      <c r="A89" s="1029" t="str">
        <f>'t1'!A89</f>
        <v>Coll.re prof.le sanitario - pers. Tec.- D</v>
      </c>
      <c r="B89" s="1030" t="str">
        <f>'t1'!B89</f>
        <v>S16021</v>
      </c>
      <c r="C89" s="2204">
        <v>28745</v>
      </c>
      <c r="D89" s="2204"/>
      <c r="E89" s="2204"/>
      <c r="F89" s="2204"/>
      <c r="G89" s="2204"/>
      <c r="H89" s="2204"/>
      <c r="I89" s="2204"/>
      <c r="J89" s="2204">
        <v>78473</v>
      </c>
      <c r="K89" s="2204"/>
      <c r="L89" s="2204">
        <v>948</v>
      </c>
      <c r="M89" s="2204">
        <v>2375</v>
      </c>
      <c r="N89" s="2204"/>
      <c r="O89" s="2204"/>
      <c r="P89" s="2204">
        <v>4214</v>
      </c>
      <c r="Q89" s="2204">
        <v>20334</v>
      </c>
      <c r="R89" s="2204">
        <v>607420</v>
      </c>
      <c r="S89" s="2204"/>
      <c r="T89" s="2204"/>
      <c r="U89" s="2204">
        <v>20265</v>
      </c>
      <c r="V89" s="2204">
        <v>37478</v>
      </c>
      <c r="W89" s="2204"/>
      <c r="X89" s="2204"/>
      <c r="Y89" s="2204"/>
      <c r="Z89" s="2204"/>
      <c r="AA89" s="2204"/>
      <c r="AB89" s="2205">
        <v>71007</v>
      </c>
      <c r="AC89" s="1245">
        <f t="shared" si="1"/>
        <v>871259</v>
      </c>
      <c r="AD89" s="937">
        <f>'t1'!M89</f>
        <v>1</v>
      </c>
    </row>
    <row r="90" spans="1:30" ht="13.5" customHeight="1" x14ac:dyDescent="0.25">
      <c r="A90" s="1029" t="str">
        <f>'t1'!A90</f>
        <v>Oper.re prof.le sanitario - pers. Tec.- C</v>
      </c>
      <c r="B90" s="1030" t="str">
        <f>'t1'!B90</f>
        <v>S14054</v>
      </c>
      <c r="C90" s="2204"/>
      <c r="D90" s="2204"/>
      <c r="E90" s="2204"/>
      <c r="F90" s="2204"/>
      <c r="G90" s="2204"/>
      <c r="H90" s="2204"/>
      <c r="I90" s="2204"/>
      <c r="J90" s="2204"/>
      <c r="K90" s="2204"/>
      <c r="L90" s="2204"/>
      <c r="M90" s="2204"/>
      <c r="N90" s="2204"/>
      <c r="O90" s="2204"/>
      <c r="P90" s="2204"/>
      <c r="Q90" s="2204"/>
      <c r="R90" s="2204"/>
      <c r="S90" s="2204"/>
      <c r="T90" s="2204"/>
      <c r="U90" s="2204"/>
      <c r="V90" s="2204"/>
      <c r="W90" s="2204"/>
      <c r="X90" s="2204"/>
      <c r="Y90" s="2204"/>
      <c r="Z90" s="2204"/>
      <c r="AA90" s="2204"/>
      <c r="AB90" s="2205"/>
      <c r="AC90" s="1245">
        <f t="shared" si="1"/>
        <v>0</v>
      </c>
      <c r="AD90" s="937">
        <f>'t1'!M90</f>
        <v>0</v>
      </c>
    </row>
    <row r="91" spans="1:30" ht="13.5" customHeight="1" x14ac:dyDescent="0.25">
      <c r="A91" s="1029" t="str">
        <f>'t1'!A91</f>
        <v>Coll.re prof.le sanitario - tecn. Della prev. Senior - DS</v>
      </c>
      <c r="B91" s="1030" t="str">
        <f>'t1'!B91</f>
        <v>S18865</v>
      </c>
      <c r="C91" s="2204"/>
      <c r="D91" s="2204"/>
      <c r="E91" s="2204"/>
      <c r="F91" s="2204"/>
      <c r="G91" s="2204"/>
      <c r="H91" s="2204"/>
      <c r="I91" s="2204"/>
      <c r="J91" s="2204"/>
      <c r="K91" s="2204"/>
      <c r="L91" s="2204"/>
      <c r="M91" s="2204"/>
      <c r="N91" s="2204"/>
      <c r="O91" s="2204"/>
      <c r="P91" s="2204"/>
      <c r="Q91" s="2204"/>
      <c r="R91" s="2204"/>
      <c r="S91" s="2204"/>
      <c r="T91" s="2204"/>
      <c r="U91" s="2204"/>
      <c r="V91" s="2204"/>
      <c r="W91" s="2204"/>
      <c r="X91" s="2204"/>
      <c r="Y91" s="2204"/>
      <c r="Z91" s="2204"/>
      <c r="AA91" s="2204"/>
      <c r="AB91" s="2205"/>
      <c r="AC91" s="1245">
        <f t="shared" si="1"/>
        <v>0</v>
      </c>
      <c r="AD91" s="937">
        <f>'t1'!M91</f>
        <v>0</v>
      </c>
    </row>
    <row r="92" spans="1:30" ht="13.5" customHeight="1" x14ac:dyDescent="0.25">
      <c r="A92" s="1029" t="str">
        <f>'t1'!A92</f>
        <v>Coll.re prof.le sanitario - tecn. Della prev. - D</v>
      </c>
      <c r="B92" s="1030" t="str">
        <f>'t1'!B92</f>
        <v>S16022</v>
      </c>
      <c r="C92" s="2204">
        <v>369</v>
      </c>
      <c r="D92" s="2204"/>
      <c r="E92" s="2204"/>
      <c r="F92" s="2204"/>
      <c r="G92" s="2204"/>
      <c r="H92" s="2204"/>
      <c r="I92" s="2204"/>
      <c r="J92" s="2204">
        <v>868</v>
      </c>
      <c r="K92" s="2204"/>
      <c r="L92" s="2204"/>
      <c r="M92" s="2204"/>
      <c r="N92" s="2204"/>
      <c r="O92" s="2204"/>
      <c r="P92" s="2204">
        <v>578</v>
      </c>
      <c r="Q92" s="2204"/>
      <c r="R92" s="2204">
        <v>8120</v>
      </c>
      <c r="S92" s="2204"/>
      <c r="T92" s="2204"/>
      <c r="U92" s="2204">
        <v>276</v>
      </c>
      <c r="V92" s="2204">
        <v>5538</v>
      </c>
      <c r="W92" s="2204"/>
      <c r="X92" s="2204"/>
      <c r="Y92" s="2204"/>
      <c r="Z92" s="2204"/>
      <c r="AA92" s="2204"/>
      <c r="AB92" s="2205">
        <v>2148</v>
      </c>
      <c r="AC92" s="1245">
        <f t="shared" si="1"/>
        <v>17897</v>
      </c>
      <c r="AD92" s="937">
        <f>'t1'!M92</f>
        <v>1</v>
      </c>
    </row>
    <row r="93" spans="1:30" ht="13.5" customHeight="1" x14ac:dyDescent="0.25">
      <c r="A93" s="1029" t="str">
        <f>'t1'!A93</f>
        <v>Oper.re prof.le sanitario - tecn. Della prev. - C</v>
      </c>
      <c r="B93" s="1030" t="str">
        <f>'t1'!B93</f>
        <v>S14055</v>
      </c>
      <c r="C93" s="2204"/>
      <c r="D93" s="2204"/>
      <c r="E93" s="2204"/>
      <c r="F93" s="2204"/>
      <c r="G93" s="2204"/>
      <c r="H93" s="2204"/>
      <c r="I93" s="2204"/>
      <c r="J93" s="2204"/>
      <c r="K93" s="2204"/>
      <c r="L93" s="2204"/>
      <c r="M93" s="2204"/>
      <c r="N93" s="2204"/>
      <c r="O93" s="2204"/>
      <c r="P93" s="2204"/>
      <c r="Q93" s="2204"/>
      <c r="R93" s="2204"/>
      <c r="S93" s="2204"/>
      <c r="T93" s="2204"/>
      <c r="U93" s="2204"/>
      <c r="V93" s="2204"/>
      <c r="W93" s="2204"/>
      <c r="X93" s="2204"/>
      <c r="Y93" s="2204"/>
      <c r="Z93" s="2204"/>
      <c r="AA93" s="2204"/>
      <c r="AB93" s="2205"/>
      <c r="AC93" s="1245">
        <f t="shared" si="1"/>
        <v>0</v>
      </c>
      <c r="AD93" s="937">
        <f>'t1'!M93</f>
        <v>0</v>
      </c>
    </row>
    <row r="94" spans="1:30" ht="13.5" customHeight="1" x14ac:dyDescent="0.25">
      <c r="A94" s="1029" t="str">
        <f>'t1'!A94</f>
        <v>Coll.re prof.le sanitario - pers. Della riabil. Senior - DS</v>
      </c>
      <c r="B94" s="1030" t="str">
        <f>'t1'!B94</f>
        <v>S18866</v>
      </c>
      <c r="C94" s="2204"/>
      <c r="D94" s="2204"/>
      <c r="E94" s="2204"/>
      <c r="F94" s="2204"/>
      <c r="G94" s="2204"/>
      <c r="H94" s="2204"/>
      <c r="I94" s="2204"/>
      <c r="J94" s="2204"/>
      <c r="K94" s="2204"/>
      <c r="L94" s="2204"/>
      <c r="M94" s="2204"/>
      <c r="N94" s="2204"/>
      <c r="O94" s="2204"/>
      <c r="P94" s="2204"/>
      <c r="Q94" s="2204"/>
      <c r="R94" s="2204"/>
      <c r="S94" s="2204"/>
      <c r="T94" s="2204"/>
      <c r="U94" s="2204"/>
      <c r="V94" s="2204"/>
      <c r="W94" s="2204"/>
      <c r="X94" s="2204"/>
      <c r="Y94" s="2204"/>
      <c r="Z94" s="2204"/>
      <c r="AA94" s="2204"/>
      <c r="AB94" s="2205"/>
      <c r="AC94" s="1245">
        <f t="shared" si="1"/>
        <v>0</v>
      </c>
      <c r="AD94" s="937">
        <f>'t1'!M94</f>
        <v>0</v>
      </c>
    </row>
    <row r="95" spans="1:30" ht="13.5" customHeight="1" x14ac:dyDescent="0.25">
      <c r="A95" s="1029" t="str">
        <f>'t1'!A95</f>
        <v>Coll.re prof.le sanitario - pers. Della riabil. - D</v>
      </c>
      <c r="B95" s="1030" t="str">
        <f>'t1'!B95</f>
        <v>S16019</v>
      </c>
      <c r="C95" s="2204">
        <v>2526</v>
      </c>
      <c r="D95" s="2204"/>
      <c r="E95" s="2204"/>
      <c r="F95" s="2204"/>
      <c r="G95" s="2204"/>
      <c r="H95" s="2204"/>
      <c r="I95" s="2204"/>
      <c r="J95" s="2204"/>
      <c r="K95" s="2204"/>
      <c r="L95" s="2204"/>
      <c r="M95" s="2204">
        <v>859</v>
      </c>
      <c r="N95" s="2204"/>
      <c r="O95" s="2204"/>
      <c r="P95" s="2204"/>
      <c r="Q95" s="2204"/>
      <c r="R95" s="2204">
        <v>56691</v>
      </c>
      <c r="S95" s="2204"/>
      <c r="T95" s="2204"/>
      <c r="U95" s="2204">
        <v>2082</v>
      </c>
      <c r="V95" s="2204">
        <v>1549</v>
      </c>
      <c r="W95" s="2204"/>
      <c r="X95" s="2204"/>
      <c r="Y95" s="2204"/>
      <c r="Z95" s="2204"/>
      <c r="AA95" s="2204"/>
      <c r="AB95" s="2205">
        <v>2825</v>
      </c>
      <c r="AC95" s="1245">
        <f t="shared" si="1"/>
        <v>66532</v>
      </c>
      <c r="AD95" s="937">
        <f>'t1'!M95</f>
        <v>1</v>
      </c>
    </row>
    <row r="96" spans="1:30" ht="13.5" customHeight="1" x14ac:dyDescent="0.25">
      <c r="A96" s="1029" t="str">
        <f>'t1'!A96</f>
        <v>Oper.re prof.le di ii cat. Con funz. Di riabil. Senior - C</v>
      </c>
      <c r="B96" s="1030" t="str">
        <f>'t1'!B96</f>
        <v>S14S51</v>
      </c>
      <c r="C96" s="2204"/>
      <c r="D96" s="2204"/>
      <c r="E96" s="2204"/>
      <c r="F96" s="2204"/>
      <c r="G96" s="2204"/>
      <c r="H96" s="2204"/>
      <c r="I96" s="2204"/>
      <c r="J96" s="2204"/>
      <c r="K96" s="2204"/>
      <c r="L96" s="2204"/>
      <c r="M96" s="2204"/>
      <c r="N96" s="2204"/>
      <c r="O96" s="2204"/>
      <c r="P96" s="2204"/>
      <c r="Q96" s="2204"/>
      <c r="R96" s="2204"/>
      <c r="S96" s="2204"/>
      <c r="T96" s="2204"/>
      <c r="U96" s="2204"/>
      <c r="V96" s="2204"/>
      <c r="W96" s="2204"/>
      <c r="X96" s="2204"/>
      <c r="Y96" s="2204"/>
      <c r="Z96" s="2204"/>
      <c r="AA96" s="2204"/>
      <c r="AB96" s="2205"/>
      <c r="AC96" s="1245">
        <f t="shared" si="1"/>
        <v>0</v>
      </c>
      <c r="AD96" s="937">
        <f>'t1'!M96</f>
        <v>0</v>
      </c>
    </row>
    <row r="97" spans="1:30" ht="13.5" customHeight="1" x14ac:dyDescent="0.25">
      <c r="A97" s="1029" t="str">
        <f>'t1'!A97</f>
        <v>Oper.re prof.le sanitario - pers. Della riabil. - C</v>
      </c>
      <c r="B97" s="1030" t="str">
        <f>'t1'!B97</f>
        <v>S14053</v>
      </c>
      <c r="C97" s="2204"/>
      <c r="D97" s="2204"/>
      <c r="E97" s="2204"/>
      <c r="F97" s="2204"/>
      <c r="G97" s="2204"/>
      <c r="H97" s="2204"/>
      <c r="I97" s="2204"/>
      <c r="J97" s="2204"/>
      <c r="K97" s="2204"/>
      <c r="L97" s="2204"/>
      <c r="M97" s="2204"/>
      <c r="N97" s="2204"/>
      <c r="O97" s="2204"/>
      <c r="P97" s="2204"/>
      <c r="Q97" s="2204"/>
      <c r="R97" s="2204"/>
      <c r="S97" s="2204"/>
      <c r="T97" s="2204"/>
      <c r="U97" s="2204"/>
      <c r="V97" s="2204"/>
      <c r="W97" s="2204"/>
      <c r="X97" s="2204"/>
      <c r="Y97" s="2204"/>
      <c r="Z97" s="2204"/>
      <c r="AA97" s="2204"/>
      <c r="AB97" s="2205"/>
      <c r="AC97" s="1245">
        <f t="shared" si="1"/>
        <v>0</v>
      </c>
      <c r="AD97" s="937">
        <f>'t1'!M97</f>
        <v>0</v>
      </c>
    </row>
    <row r="98" spans="1:30" ht="13.5" customHeight="1" x14ac:dyDescent="0.25">
      <c r="A98" s="1029" t="str">
        <f>'t1'!A98</f>
        <v>Oper.re prof.le di II cat. Con funz. Di riabil. - BS</v>
      </c>
      <c r="B98" s="1030" t="str">
        <f>'t1'!B98</f>
        <v>S13051</v>
      </c>
      <c r="C98" s="2204"/>
      <c r="D98" s="2204"/>
      <c r="E98" s="2204"/>
      <c r="F98" s="2204"/>
      <c r="G98" s="2204"/>
      <c r="H98" s="2204"/>
      <c r="I98" s="2204"/>
      <c r="J98" s="2204"/>
      <c r="K98" s="2204"/>
      <c r="L98" s="2204"/>
      <c r="M98" s="2204"/>
      <c r="N98" s="2204"/>
      <c r="O98" s="2204"/>
      <c r="P98" s="2204"/>
      <c r="Q98" s="2204"/>
      <c r="R98" s="2204"/>
      <c r="S98" s="2204"/>
      <c r="T98" s="2204"/>
      <c r="U98" s="2204"/>
      <c r="V98" s="2204"/>
      <c r="W98" s="2204"/>
      <c r="X98" s="2204"/>
      <c r="Y98" s="2204"/>
      <c r="Z98" s="2204"/>
      <c r="AA98" s="2204"/>
      <c r="AB98" s="2205"/>
      <c r="AC98" s="1245">
        <f t="shared" si="1"/>
        <v>0</v>
      </c>
      <c r="AD98" s="937">
        <f>'t1'!M98</f>
        <v>0</v>
      </c>
    </row>
    <row r="99" spans="1:30" ht="13.5" customHeight="1" x14ac:dyDescent="0.25">
      <c r="A99" s="1029" t="str">
        <f>'t1'!A99</f>
        <v>Profilo atipico ruolo sanitario</v>
      </c>
      <c r="B99" s="1030" t="str">
        <f>'t1'!B99</f>
        <v>S00062</v>
      </c>
      <c r="C99" s="2204"/>
      <c r="D99" s="2204"/>
      <c r="E99" s="2204"/>
      <c r="F99" s="2204"/>
      <c r="G99" s="2204"/>
      <c r="H99" s="2204"/>
      <c r="I99" s="2204"/>
      <c r="J99" s="2204"/>
      <c r="K99" s="2204"/>
      <c r="L99" s="2204"/>
      <c r="M99" s="2204"/>
      <c r="N99" s="2204"/>
      <c r="O99" s="2204"/>
      <c r="P99" s="2204"/>
      <c r="Q99" s="2204"/>
      <c r="R99" s="2204"/>
      <c r="S99" s="2204"/>
      <c r="T99" s="2204"/>
      <c r="U99" s="2204"/>
      <c r="V99" s="2204"/>
      <c r="W99" s="2204"/>
      <c r="X99" s="2204"/>
      <c r="Y99" s="2204"/>
      <c r="Z99" s="2204"/>
      <c r="AA99" s="2204"/>
      <c r="AB99" s="2205"/>
      <c r="AC99" s="1245">
        <f t="shared" si="1"/>
        <v>0</v>
      </c>
      <c r="AD99" s="937">
        <f>'t1'!M99</f>
        <v>0</v>
      </c>
    </row>
    <row r="100" spans="1:30" ht="13.5" customHeight="1" x14ac:dyDescent="0.25">
      <c r="A100" s="1029" t="str">
        <f>'t1'!A100</f>
        <v>Avvocato dirig. Con incarico di struttura complessa</v>
      </c>
      <c r="B100" s="1030" t="str">
        <f>'t1'!B100</f>
        <v>PD0010</v>
      </c>
      <c r="C100" s="2204"/>
      <c r="D100" s="2204"/>
      <c r="E100" s="2204"/>
      <c r="F100" s="2204"/>
      <c r="G100" s="2204"/>
      <c r="H100" s="2204"/>
      <c r="I100" s="2204"/>
      <c r="J100" s="2204"/>
      <c r="K100" s="2204"/>
      <c r="L100" s="2204"/>
      <c r="M100" s="2204"/>
      <c r="N100" s="2204"/>
      <c r="O100" s="2204"/>
      <c r="P100" s="2204"/>
      <c r="Q100" s="2204"/>
      <c r="R100" s="2204"/>
      <c r="S100" s="2204"/>
      <c r="T100" s="2204"/>
      <c r="U100" s="2204"/>
      <c r="V100" s="2204"/>
      <c r="W100" s="2204"/>
      <c r="X100" s="2204"/>
      <c r="Y100" s="2204"/>
      <c r="Z100" s="2204"/>
      <c r="AA100" s="2204"/>
      <c r="AB100" s="2205"/>
      <c r="AC100" s="1245">
        <f t="shared" si="1"/>
        <v>0</v>
      </c>
      <c r="AD100" s="937">
        <f>'t1'!M100</f>
        <v>0</v>
      </c>
    </row>
    <row r="101" spans="1:30" ht="13.5" customHeight="1" x14ac:dyDescent="0.25">
      <c r="A101" s="1029" t="str">
        <f>'t1'!A101</f>
        <v>Avvocato dirig. Con incarico di struttura semplice</v>
      </c>
      <c r="B101" s="1030" t="str">
        <f>'t1'!B101</f>
        <v>PD0S09</v>
      </c>
      <c r="C101" s="2204"/>
      <c r="D101" s="2204"/>
      <c r="E101" s="2204"/>
      <c r="F101" s="2204"/>
      <c r="G101" s="2204"/>
      <c r="H101" s="2204"/>
      <c r="I101" s="2204"/>
      <c r="J101" s="2204"/>
      <c r="K101" s="2204"/>
      <c r="L101" s="2204"/>
      <c r="M101" s="2204"/>
      <c r="N101" s="2204"/>
      <c r="O101" s="2204"/>
      <c r="P101" s="2204"/>
      <c r="Q101" s="2204"/>
      <c r="R101" s="2204"/>
      <c r="S101" s="2204"/>
      <c r="T101" s="2204"/>
      <c r="U101" s="2204"/>
      <c r="V101" s="2204"/>
      <c r="W101" s="2204"/>
      <c r="X101" s="2204"/>
      <c r="Y101" s="2204"/>
      <c r="Z101" s="2204"/>
      <c r="AA101" s="2204"/>
      <c r="AB101" s="2205"/>
      <c r="AC101" s="1245">
        <f t="shared" si="1"/>
        <v>0</v>
      </c>
      <c r="AD101" s="937">
        <f>'t1'!M101</f>
        <v>0</v>
      </c>
    </row>
    <row r="102" spans="1:30" ht="13.5" customHeight="1" x14ac:dyDescent="0.25">
      <c r="A102" s="1029" t="str">
        <f>'t1'!A102</f>
        <v>Avvocato dirig. Con altri incar.prof.li</v>
      </c>
      <c r="B102" s="1030" t="str">
        <f>'t1'!B102</f>
        <v>PD0A09</v>
      </c>
      <c r="C102" s="2204"/>
      <c r="D102" s="2204"/>
      <c r="E102" s="2204"/>
      <c r="F102" s="2204"/>
      <c r="G102" s="2204"/>
      <c r="H102" s="2204"/>
      <c r="I102" s="2204"/>
      <c r="J102" s="2204"/>
      <c r="K102" s="2204"/>
      <c r="L102" s="2204"/>
      <c r="M102" s="2204"/>
      <c r="N102" s="2204"/>
      <c r="O102" s="2204"/>
      <c r="P102" s="2204"/>
      <c r="Q102" s="2204"/>
      <c r="R102" s="2204"/>
      <c r="S102" s="2204"/>
      <c r="T102" s="2204"/>
      <c r="U102" s="2204"/>
      <c r="V102" s="2204"/>
      <c r="W102" s="2204"/>
      <c r="X102" s="2204"/>
      <c r="Y102" s="2204"/>
      <c r="Z102" s="2204"/>
      <c r="AA102" s="2204"/>
      <c r="AB102" s="2205"/>
      <c r="AC102" s="1245">
        <f t="shared" si="1"/>
        <v>0</v>
      </c>
      <c r="AD102" s="937">
        <f>'t1'!M102</f>
        <v>0</v>
      </c>
    </row>
    <row r="103" spans="1:30" ht="13.5" customHeight="1" x14ac:dyDescent="0.25">
      <c r="A103" s="1029" t="str">
        <f>'t1'!A103</f>
        <v>Avvocato dir. A t. Determinato(art. 15-septies dlgs. 502/92)</v>
      </c>
      <c r="B103" s="1030" t="str">
        <f>'t1'!B103</f>
        <v>PD0605</v>
      </c>
      <c r="C103" s="2204"/>
      <c r="D103" s="2204"/>
      <c r="E103" s="2204"/>
      <c r="F103" s="2204"/>
      <c r="G103" s="2204"/>
      <c r="H103" s="2204"/>
      <c r="I103" s="2204"/>
      <c r="J103" s="2204"/>
      <c r="K103" s="2204"/>
      <c r="L103" s="2204"/>
      <c r="M103" s="2204"/>
      <c r="N103" s="2204"/>
      <c r="O103" s="2204"/>
      <c r="P103" s="2204"/>
      <c r="Q103" s="2204"/>
      <c r="R103" s="2204"/>
      <c r="S103" s="2204"/>
      <c r="T103" s="2204"/>
      <c r="U103" s="2204"/>
      <c r="V103" s="2204"/>
      <c r="W103" s="2204"/>
      <c r="X103" s="2204"/>
      <c r="Y103" s="2204"/>
      <c r="Z103" s="2204"/>
      <c r="AA103" s="2204"/>
      <c r="AB103" s="2205"/>
      <c r="AC103" s="1245">
        <f t="shared" si="1"/>
        <v>0</v>
      </c>
      <c r="AD103" s="937">
        <f>'t1'!M103</f>
        <v>0</v>
      </c>
    </row>
    <row r="104" spans="1:30" ht="13.5" customHeight="1" x14ac:dyDescent="0.25">
      <c r="A104" s="1029" t="str">
        <f>'t1'!A104</f>
        <v>Ingegnere dirig. Con incarico di struttura complessa</v>
      </c>
      <c r="B104" s="1030" t="str">
        <f>'t1'!B104</f>
        <v>PD0046</v>
      </c>
      <c r="C104" s="2204">
        <v>1166</v>
      </c>
      <c r="D104" s="2204">
        <v>18864</v>
      </c>
      <c r="E104" s="2204"/>
      <c r="F104" s="2204">
        <v>23890</v>
      </c>
      <c r="G104" s="2204">
        <v>18003</v>
      </c>
      <c r="H104" s="2204">
        <v>36193</v>
      </c>
      <c r="I104" s="2204"/>
      <c r="J104" s="2204"/>
      <c r="K104" s="2204"/>
      <c r="L104" s="2204"/>
      <c r="M104" s="2204"/>
      <c r="N104" s="2204"/>
      <c r="O104" s="2204"/>
      <c r="P104" s="2204">
        <v>97</v>
      </c>
      <c r="Q104" s="2204"/>
      <c r="R104" s="2204"/>
      <c r="S104" s="2204"/>
      <c r="T104" s="2204"/>
      <c r="U104" s="2204"/>
      <c r="V104" s="2204"/>
      <c r="W104" s="2204"/>
      <c r="X104" s="2204"/>
      <c r="Y104" s="2204"/>
      <c r="Z104" s="2204"/>
      <c r="AA104" s="2204"/>
      <c r="AB104" s="2205"/>
      <c r="AC104" s="1245">
        <f t="shared" si="1"/>
        <v>98213</v>
      </c>
      <c r="AD104" s="937">
        <f>'t1'!M104</f>
        <v>1</v>
      </c>
    </row>
    <row r="105" spans="1:30" ht="13.5" customHeight="1" x14ac:dyDescent="0.25">
      <c r="A105" s="1029" t="str">
        <f>'t1'!A105</f>
        <v>Ingegnere dirig. Con incarico di struttura semplice</v>
      </c>
      <c r="B105" s="1030" t="str">
        <f>'t1'!B105</f>
        <v>PD0S45</v>
      </c>
      <c r="C105" s="2204"/>
      <c r="D105" s="2204"/>
      <c r="E105" s="2204"/>
      <c r="F105" s="2204"/>
      <c r="G105" s="2204"/>
      <c r="H105" s="2204"/>
      <c r="I105" s="2204"/>
      <c r="J105" s="2204"/>
      <c r="K105" s="2204"/>
      <c r="L105" s="2204"/>
      <c r="M105" s="2204"/>
      <c r="N105" s="2204"/>
      <c r="O105" s="2204"/>
      <c r="P105" s="2204"/>
      <c r="Q105" s="2204"/>
      <c r="R105" s="2204"/>
      <c r="S105" s="2204"/>
      <c r="T105" s="2204"/>
      <c r="U105" s="2204"/>
      <c r="V105" s="2204"/>
      <c r="W105" s="2204"/>
      <c r="X105" s="2204"/>
      <c r="Y105" s="2204"/>
      <c r="Z105" s="2204"/>
      <c r="AA105" s="2204"/>
      <c r="AB105" s="2205"/>
      <c r="AC105" s="1245">
        <f t="shared" si="1"/>
        <v>0</v>
      </c>
      <c r="AD105" s="937">
        <f>'t1'!M105</f>
        <v>0</v>
      </c>
    </row>
    <row r="106" spans="1:30" ht="13.5" customHeight="1" x14ac:dyDescent="0.25">
      <c r="A106" s="1029" t="str">
        <f>'t1'!A106</f>
        <v>Ingegnere dirig. Con altri incar.prof.li</v>
      </c>
      <c r="B106" s="1030" t="str">
        <f>'t1'!B106</f>
        <v>PD0A45</v>
      </c>
      <c r="C106" s="2204">
        <v>583</v>
      </c>
      <c r="D106" s="2204"/>
      <c r="E106" s="2204"/>
      <c r="F106" s="2204">
        <v>8365</v>
      </c>
      <c r="G106" s="2204">
        <v>316</v>
      </c>
      <c r="H106" s="2204">
        <v>19596</v>
      </c>
      <c r="I106" s="2204"/>
      <c r="J106" s="2204"/>
      <c r="K106" s="2204"/>
      <c r="L106" s="2204"/>
      <c r="M106" s="2204"/>
      <c r="N106" s="2204"/>
      <c r="O106" s="2204"/>
      <c r="P106" s="2204"/>
      <c r="Q106" s="2204"/>
      <c r="R106" s="2204"/>
      <c r="S106" s="2204"/>
      <c r="T106" s="2204"/>
      <c r="U106" s="2204"/>
      <c r="V106" s="2204"/>
      <c r="W106" s="2204"/>
      <c r="X106" s="2204"/>
      <c r="Y106" s="2204"/>
      <c r="Z106" s="2204"/>
      <c r="AA106" s="2204"/>
      <c r="AB106" s="2205"/>
      <c r="AC106" s="1245">
        <f t="shared" si="1"/>
        <v>28860</v>
      </c>
      <c r="AD106" s="937">
        <f>'t1'!M106</f>
        <v>1</v>
      </c>
    </row>
    <row r="107" spans="1:30" ht="13.5" customHeight="1" x14ac:dyDescent="0.25">
      <c r="A107" s="1029" t="str">
        <f>'t1'!A107</f>
        <v>Ingegnere dir. A t. Determinato(art.15-septies dlgs. 502/92)</v>
      </c>
      <c r="B107" s="1030" t="str">
        <f>'t1'!B107</f>
        <v>PD0606</v>
      </c>
      <c r="C107" s="2204"/>
      <c r="D107" s="2204"/>
      <c r="E107" s="2204"/>
      <c r="F107" s="2204"/>
      <c r="G107" s="2204"/>
      <c r="H107" s="2204"/>
      <c r="I107" s="2204"/>
      <c r="J107" s="2204"/>
      <c r="K107" s="2204"/>
      <c r="L107" s="2204"/>
      <c r="M107" s="2204"/>
      <c r="N107" s="2204"/>
      <c r="O107" s="2204"/>
      <c r="P107" s="2204"/>
      <c r="Q107" s="2204"/>
      <c r="R107" s="2204"/>
      <c r="S107" s="2204"/>
      <c r="T107" s="2204"/>
      <c r="U107" s="2204"/>
      <c r="V107" s="2204"/>
      <c r="W107" s="2204"/>
      <c r="X107" s="2204"/>
      <c r="Y107" s="2204"/>
      <c r="Z107" s="2204"/>
      <c r="AA107" s="2204"/>
      <c r="AB107" s="2205"/>
      <c r="AC107" s="1245">
        <f t="shared" si="1"/>
        <v>0</v>
      </c>
      <c r="AD107" s="937">
        <f>'t1'!M107</f>
        <v>0</v>
      </c>
    </row>
    <row r="108" spans="1:30" ht="13.5" customHeight="1" x14ac:dyDescent="0.25">
      <c r="A108" s="1029" t="str">
        <f>'t1'!A108</f>
        <v>Architetti dirig. Con incarico di struttura complessa</v>
      </c>
      <c r="B108" s="1030" t="str">
        <f>'t1'!B108</f>
        <v>PD0004</v>
      </c>
      <c r="C108" s="2204"/>
      <c r="D108" s="2204"/>
      <c r="E108" s="2204"/>
      <c r="F108" s="2204"/>
      <c r="G108" s="2204"/>
      <c r="H108" s="2204"/>
      <c r="I108" s="2204"/>
      <c r="J108" s="2204"/>
      <c r="K108" s="2204"/>
      <c r="L108" s="2204"/>
      <c r="M108" s="2204"/>
      <c r="N108" s="2204"/>
      <c r="O108" s="2204"/>
      <c r="P108" s="2204"/>
      <c r="Q108" s="2204"/>
      <c r="R108" s="2204"/>
      <c r="S108" s="2204"/>
      <c r="T108" s="2204"/>
      <c r="U108" s="2204"/>
      <c r="V108" s="2204"/>
      <c r="W108" s="2204"/>
      <c r="X108" s="2204"/>
      <c r="Y108" s="2204"/>
      <c r="Z108" s="2204"/>
      <c r="AA108" s="2204"/>
      <c r="AB108" s="2205"/>
      <c r="AC108" s="1245">
        <f t="shared" si="1"/>
        <v>0</v>
      </c>
      <c r="AD108" s="937">
        <f>'t1'!M108</f>
        <v>0</v>
      </c>
    </row>
    <row r="109" spans="1:30" ht="13.5" customHeight="1" x14ac:dyDescent="0.25">
      <c r="A109" s="1029" t="str">
        <f>'t1'!A109</f>
        <v>Architetti dirig. Con incarico di struttura semplice</v>
      </c>
      <c r="B109" s="1030" t="str">
        <f>'t1'!B109</f>
        <v>PD0S03</v>
      </c>
      <c r="C109" s="2204"/>
      <c r="D109" s="2204"/>
      <c r="E109" s="2204"/>
      <c r="F109" s="2204"/>
      <c r="G109" s="2204"/>
      <c r="H109" s="2204"/>
      <c r="I109" s="2204"/>
      <c r="J109" s="2204"/>
      <c r="K109" s="2204"/>
      <c r="L109" s="2204"/>
      <c r="M109" s="2204"/>
      <c r="N109" s="2204"/>
      <c r="O109" s="2204"/>
      <c r="P109" s="2204"/>
      <c r="Q109" s="2204"/>
      <c r="R109" s="2204"/>
      <c r="S109" s="2204"/>
      <c r="T109" s="2204"/>
      <c r="U109" s="2204"/>
      <c r="V109" s="2204"/>
      <c r="W109" s="2204"/>
      <c r="X109" s="2204"/>
      <c r="Y109" s="2204"/>
      <c r="Z109" s="2204"/>
      <c r="AA109" s="2204"/>
      <c r="AB109" s="2205"/>
      <c r="AC109" s="1245">
        <f t="shared" si="1"/>
        <v>0</v>
      </c>
      <c r="AD109" s="937">
        <f>'t1'!M109</f>
        <v>0</v>
      </c>
    </row>
    <row r="110" spans="1:30" ht="13.5" customHeight="1" x14ac:dyDescent="0.25">
      <c r="A110" s="1029" t="str">
        <f>'t1'!A110</f>
        <v>Architetti dirig. Con altri incar.prof.li</v>
      </c>
      <c r="B110" s="1030" t="str">
        <f>'t1'!B110</f>
        <v>PD0A03</v>
      </c>
      <c r="C110" s="2204"/>
      <c r="D110" s="2204"/>
      <c r="E110" s="2204"/>
      <c r="F110" s="2204"/>
      <c r="G110" s="2204"/>
      <c r="H110" s="2204"/>
      <c r="I110" s="2204"/>
      <c r="J110" s="2204"/>
      <c r="K110" s="2204"/>
      <c r="L110" s="2204"/>
      <c r="M110" s="2204"/>
      <c r="N110" s="2204"/>
      <c r="O110" s="2204"/>
      <c r="P110" s="2204"/>
      <c r="Q110" s="2204"/>
      <c r="R110" s="2204"/>
      <c r="S110" s="2204"/>
      <c r="T110" s="2204"/>
      <c r="U110" s="2204"/>
      <c r="V110" s="2204"/>
      <c r="W110" s="2204"/>
      <c r="X110" s="2204"/>
      <c r="Y110" s="2204"/>
      <c r="Z110" s="2204"/>
      <c r="AA110" s="2204"/>
      <c r="AB110" s="2205"/>
      <c r="AC110" s="1245">
        <f t="shared" si="1"/>
        <v>0</v>
      </c>
      <c r="AD110" s="937">
        <f>'t1'!M110</f>
        <v>0</v>
      </c>
    </row>
    <row r="111" spans="1:30" ht="13.5" customHeight="1" x14ac:dyDescent="0.25">
      <c r="A111" s="1029" t="str">
        <f>'t1'!A111</f>
        <v>Architetti dir. A t.determinato(art. 15-septies dlgs.502/92)</v>
      </c>
      <c r="B111" s="1030" t="str">
        <f>'t1'!B111</f>
        <v>PD0607</v>
      </c>
      <c r="C111" s="2204"/>
      <c r="D111" s="2204"/>
      <c r="E111" s="2204"/>
      <c r="F111" s="2204"/>
      <c r="G111" s="2204"/>
      <c r="H111" s="2204"/>
      <c r="I111" s="2204"/>
      <c r="J111" s="2204"/>
      <c r="K111" s="2204"/>
      <c r="L111" s="2204"/>
      <c r="M111" s="2204"/>
      <c r="N111" s="2204"/>
      <c r="O111" s="2204"/>
      <c r="P111" s="2204"/>
      <c r="Q111" s="2204"/>
      <c r="R111" s="2204"/>
      <c r="S111" s="2204"/>
      <c r="T111" s="2204"/>
      <c r="U111" s="2204"/>
      <c r="V111" s="2204"/>
      <c r="W111" s="2204"/>
      <c r="X111" s="2204"/>
      <c r="Y111" s="2204"/>
      <c r="Z111" s="2204"/>
      <c r="AA111" s="2204"/>
      <c r="AB111" s="2205"/>
      <c r="AC111" s="1245">
        <f t="shared" si="1"/>
        <v>0</v>
      </c>
      <c r="AD111" s="937">
        <f>'t1'!M111</f>
        <v>0</v>
      </c>
    </row>
    <row r="112" spans="1:30" ht="13.5" customHeight="1" x14ac:dyDescent="0.25">
      <c r="A112" s="1029" t="str">
        <f>'t1'!A112</f>
        <v>Geologi dirig. Con incarico di struttura complessa</v>
      </c>
      <c r="B112" s="1030" t="str">
        <f>'t1'!B112</f>
        <v>PD0044</v>
      </c>
      <c r="C112" s="2204"/>
      <c r="D112" s="2204"/>
      <c r="E112" s="2204"/>
      <c r="F112" s="2204"/>
      <c r="G112" s="2204"/>
      <c r="H112" s="2204"/>
      <c r="I112" s="2204"/>
      <c r="J112" s="2204"/>
      <c r="K112" s="2204"/>
      <c r="L112" s="2204"/>
      <c r="M112" s="2204"/>
      <c r="N112" s="2204"/>
      <c r="O112" s="2204"/>
      <c r="P112" s="2204"/>
      <c r="Q112" s="2204"/>
      <c r="R112" s="2204"/>
      <c r="S112" s="2204"/>
      <c r="T112" s="2204"/>
      <c r="U112" s="2204"/>
      <c r="V112" s="2204"/>
      <c r="W112" s="2204"/>
      <c r="X112" s="2204"/>
      <c r="Y112" s="2204"/>
      <c r="Z112" s="2204"/>
      <c r="AA112" s="2204"/>
      <c r="AB112" s="2205"/>
      <c r="AC112" s="1245">
        <f t="shared" si="1"/>
        <v>0</v>
      </c>
      <c r="AD112" s="937">
        <f>'t1'!M112</f>
        <v>0</v>
      </c>
    </row>
    <row r="113" spans="1:30" ht="13.5" customHeight="1" x14ac:dyDescent="0.25">
      <c r="A113" s="1029" t="str">
        <f>'t1'!A113</f>
        <v>Geologi dirig. Con incarico di struttura semplice</v>
      </c>
      <c r="B113" s="1030" t="str">
        <f>'t1'!B113</f>
        <v>PD0S43</v>
      </c>
      <c r="C113" s="2204"/>
      <c r="D113" s="2204"/>
      <c r="E113" s="2204"/>
      <c r="F113" s="2204"/>
      <c r="G113" s="2204"/>
      <c r="H113" s="2204"/>
      <c r="I113" s="2204"/>
      <c r="J113" s="2204"/>
      <c r="K113" s="2204"/>
      <c r="L113" s="2204"/>
      <c r="M113" s="2204"/>
      <c r="N113" s="2204"/>
      <c r="O113" s="2204"/>
      <c r="P113" s="2204"/>
      <c r="Q113" s="2204"/>
      <c r="R113" s="2204"/>
      <c r="S113" s="2204"/>
      <c r="T113" s="2204"/>
      <c r="U113" s="2204"/>
      <c r="V113" s="2204"/>
      <c r="W113" s="2204"/>
      <c r="X113" s="2204"/>
      <c r="Y113" s="2204"/>
      <c r="Z113" s="2204"/>
      <c r="AA113" s="2204"/>
      <c r="AB113" s="2205"/>
      <c r="AC113" s="1245">
        <f t="shared" si="1"/>
        <v>0</v>
      </c>
      <c r="AD113" s="937">
        <f>'t1'!M113</f>
        <v>0</v>
      </c>
    </row>
    <row r="114" spans="1:30" ht="13.5" customHeight="1" x14ac:dyDescent="0.25">
      <c r="A114" s="1029" t="str">
        <f>'t1'!A114</f>
        <v>Geologi dirig. Con altri incar.prof.li</v>
      </c>
      <c r="B114" s="1030" t="str">
        <f>'t1'!B114</f>
        <v>PD0A43</v>
      </c>
      <c r="C114" s="2204"/>
      <c r="D114" s="2204"/>
      <c r="E114" s="2204"/>
      <c r="F114" s="2204"/>
      <c r="G114" s="2204"/>
      <c r="H114" s="2204"/>
      <c r="I114" s="2204"/>
      <c r="J114" s="2204"/>
      <c r="K114" s="2204"/>
      <c r="L114" s="2204"/>
      <c r="M114" s="2204"/>
      <c r="N114" s="2204"/>
      <c r="O114" s="2204"/>
      <c r="P114" s="2204"/>
      <c r="Q114" s="2204"/>
      <c r="R114" s="2204"/>
      <c r="S114" s="2204"/>
      <c r="T114" s="2204"/>
      <c r="U114" s="2204"/>
      <c r="V114" s="2204"/>
      <c r="W114" s="2204"/>
      <c r="X114" s="2204"/>
      <c r="Y114" s="2204"/>
      <c r="Z114" s="2204"/>
      <c r="AA114" s="2204"/>
      <c r="AB114" s="2205"/>
      <c r="AC114" s="1245">
        <f t="shared" si="1"/>
        <v>0</v>
      </c>
      <c r="AD114" s="937">
        <f>'t1'!M114</f>
        <v>0</v>
      </c>
    </row>
    <row r="115" spans="1:30" ht="13.5" customHeight="1" x14ac:dyDescent="0.25">
      <c r="A115" s="1029" t="str">
        <f>'t1'!A115</f>
        <v>Geologi  dir. A t. Determinato(art. 15-septies dlgs. 502/92)</v>
      </c>
      <c r="B115" s="1030" t="str">
        <f>'t1'!B115</f>
        <v>PD0608</v>
      </c>
      <c r="C115" s="2204"/>
      <c r="D115" s="2204"/>
      <c r="E115" s="2204"/>
      <c r="F115" s="2204"/>
      <c r="G115" s="2204"/>
      <c r="H115" s="2204"/>
      <c r="I115" s="2204"/>
      <c r="J115" s="2204"/>
      <c r="K115" s="2204"/>
      <c r="L115" s="2204"/>
      <c r="M115" s="2204"/>
      <c r="N115" s="2204"/>
      <c r="O115" s="2204"/>
      <c r="P115" s="2204"/>
      <c r="Q115" s="2204"/>
      <c r="R115" s="2204"/>
      <c r="S115" s="2204"/>
      <c r="T115" s="2204"/>
      <c r="U115" s="2204"/>
      <c r="V115" s="2204"/>
      <c r="W115" s="2204"/>
      <c r="X115" s="2204"/>
      <c r="Y115" s="2204"/>
      <c r="Z115" s="2204"/>
      <c r="AA115" s="2204"/>
      <c r="AB115" s="2205"/>
      <c r="AC115" s="1245">
        <f t="shared" si="1"/>
        <v>0</v>
      </c>
      <c r="AD115" s="937">
        <f>'t1'!M115</f>
        <v>0</v>
      </c>
    </row>
    <row r="116" spans="1:30" ht="13.5" customHeight="1" x14ac:dyDescent="0.25">
      <c r="A116" s="1029" t="str">
        <f>'t1'!A116</f>
        <v>Assistente religioso - D</v>
      </c>
      <c r="B116" s="1030" t="str">
        <f>'t1'!B116</f>
        <v>P16006</v>
      </c>
      <c r="C116" s="2204"/>
      <c r="D116" s="2204"/>
      <c r="E116" s="2204"/>
      <c r="F116" s="2204"/>
      <c r="G116" s="2204"/>
      <c r="H116" s="2204"/>
      <c r="I116" s="2204"/>
      <c r="J116" s="2204"/>
      <c r="K116" s="2204"/>
      <c r="L116" s="2204"/>
      <c r="M116" s="2204"/>
      <c r="N116" s="2204"/>
      <c r="O116" s="2204"/>
      <c r="P116" s="2204"/>
      <c r="Q116" s="2204"/>
      <c r="R116" s="2204"/>
      <c r="S116" s="2204"/>
      <c r="T116" s="2204"/>
      <c r="U116" s="2204"/>
      <c r="V116" s="2204"/>
      <c r="W116" s="2204"/>
      <c r="X116" s="2204"/>
      <c r="Y116" s="2204"/>
      <c r="Z116" s="2204"/>
      <c r="AA116" s="2204"/>
      <c r="AB116" s="2205"/>
      <c r="AC116" s="1245">
        <f t="shared" si="1"/>
        <v>0</v>
      </c>
      <c r="AD116" s="937">
        <f>'t1'!M116</f>
        <v>0</v>
      </c>
    </row>
    <row r="117" spans="1:30" ht="13.5" customHeight="1" x14ac:dyDescent="0.25">
      <c r="A117" s="1029" t="str">
        <f>'t1'!A117</f>
        <v>Specialista della comunicazione istituzionale - D</v>
      </c>
      <c r="B117" s="1030" t="str">
        <f>'t1'!B117</f>
        <v>PSP871</v>
      </c>
      <c r="C117" s="2204"/>
      <c r="D117" s="2204"/>
      <c r="E117" s="2204"/>
      <c r="F117" s="2204"/>
      <c r="G117" s="2204"/>
      <c r="H117" s="2204"/>
      <c r="I117" s="2204"/>
      <c r="J117" s="2204"/>
      <c r="K117" s="2204"/>
      <c r="L117" s="2204"/>
      <c r="M117" s="2204"/>
      <c r="N117" s="2204"/>
      <c r="O117" s="2204"/>
      <c r="P117" s="2204"/>
      <c r="Q117" s="2204"/>
      <c r="R117" s="2204"/>
      <c r="S117" s="2204"/>
      <c r="T117" s="2204"/>
      <c r="U117" s="2204"/>
      <c r="V117" s="2204"/>
      <c r="W117" s="2204"/>
      <c r="X117" s="2204"/>
      <c r="Y117" s="2204"/>
      <c r="Z117" s="2204"/>
      <c r="AA117" s="2204"/>
      <c r="AB117" s="2205"/>
      <c r="AC117" s="1245">
        <f t="shared" si="1"/>
        <v>0</v>
      </c>
      <c r="AD117" s="937">
        <f>'t1'!M117</f>
        <v>0</v>
      </c>
    </row>
    <row r="118" spans="1:30" ht="13.5" customHeight="1" x14ac:dyDescent="0.25">
      <c r="A118" s="1029" t="str">
        <f>'t1'!A118</f>
        <v>Specialista nei rapporti con i media, giornalista pubblico - D</v>
      </c>
      <c r="B118" s="1030" t="str">
        <f>'t1'!B118</f>
        <v>PSP872</v>
      </c>
      <c r="C118" s="2204"/>
      <c r="D118" s="2204"/>
      <c r="E118" s="2204"/>
      <c r="F118" s="2204"/>
      <c r="G118" s="2204"/>
      <c r="H118" s="2204"/>
      <c r="I118" s="2204"/>
      <c r="J118" s="2204"/>
      <c r="K118" s="2204"/>
      <c r="L118" s="2204"/>
      <c r="M118" s="2204"/>
      <c r="N118" s="2204"/>
      <c r="O118" s="2204"/>
      <c r="P118" s="2204"/>
      <c r="Q118" s="2204"/>
      <c r="R118" s="2204"/>
      <c r="S118" s="2204"/>
      <c r="T118" s="2204"/>
      <c r="U118" s="2204"/>
      <c r="V118" s="2204"/>
      <c r="W118" s="2204"/>
      <c r="X118" s="2204"/>
      <c r="Y118" s="2204"/>
      <c r="Z118" s="2204"/>
      <c r="AA118" s="2204"/>
      <c r="AB118" s="2205"/>
      <c r="AC118" s="1245">
        <f t="shared" si="1"/>
        <v>0</v>
      </c>
      <c r="AD118" s="937">
        <f>'t1'!M118</f>
        <v>0</v>
      </c>
    </row>
    <row r="119" spans="1:30" ht="13.5" customHeight="1" x14ac:dyDescent="0.25">
      <c r="A119" s="1029" t="str">
        <f>'t1'!A119</f>
        <v>Profilo atipico ruolo professionale</v>
      </c>
      <c r="B119" s="1030" t="str">
        <f>'t1'!B119</f>
        <v>P00062</v>
      </c>
      <c r="C119" s="2204"/>
      <c r="D119" s="2204"/>
      <c r="E119" s="2204"/>
      <c r="F119" s="2204"/>
      <c r="G119" s="2204"/>
      <c r="H119" s="2204"/>
      <c r="I119" s="2204"/>
      <c r="J119" s="2204"/>
      <c r="K119" s="2204"/>
      <c r="L119" s="2204"/>
      <c r="M119" s="2204"/>
      <c r="N119" s="2204"/>
      <c r="O119" s="2204"/>
      <c r="P119" s="2204"/>
      <c r="Q119" s="2204"/>
      <c r="R119" s="2204"/>
      <c r="S119" s="2204"/>
      <c r="T119" s="2204"/>
      <c r="U119" s="2204"/>
      <c r="V119" s="2204"/>
      <c r="W119" s="2204"/>
      <c r="X119" s="2204"/>
      <c r="Y119" s="2204"/>
      <c r="Z119" s="2204"/>
      <c r="AA119" s="2204"/>
      <c r="AB119" s="2205"/>
      <c r="AC119" s="1245">
        <f t="shared" si="1"/>
        <v>0</v>
      </c>
      <c r="AD119" s="937">
        <f>'t1'!M119</f>
        <v>0</v>
      </c>
    </row>
    <row r="120" spans="1:30" ht="13.5" customHeight="1" x14ac:dyDescent="0.25">
      <c r="A120" s="1029" t="str">
        <f>'t1'!A120</f>
        <v>Analisti dirig. Con incarico di struttura complessa</v>
      </c>
      <c r="B120" s="1030" t="str">
        <f>'t1'!B120</f>
        <v>TD0002</v>
      </c>
      <c r="C120" s="2204">
        <v>583</v>
      </c>
      <c r="D120" s="2204">
        <v>9432</v>
      </c>
      <c r="E120" s="2204"/>
      <c r="F120" s="2204">
        <v>15229</v>
      </c>
      <c r="G120" s="2204">
        <v>7212</v>
      </c>
      <c r="H120" s="2204">
        <v>19596</v>
      </c>
      <c r="I120" s="2204"/>
      <c r="J120" s="2204"/>
      <c r="K120" s="2204"/>
      <c r="L120" s="2204"/>
      <c r="M120" s="2204"/>
      <c r="N120" s="2204"/>
      <c r="O120" s="2204"/>
      <c r="P120" s="2204"/>
      <c r="Q120" s="2204"/>
      <c r="R120" s="2204"/>
      <c r="S120" s="2204"/>
      <c r="T120" s="2204"/>
      <c r="U120" s="2204"/>
      <c r="V120" s="2204"/>
      <c r="W120" s="2204"/>
      <c r="X120" s="2204"/>
      <c r="Y120" s="2204"/>
      <c r="Z120" s="2204"/>
      <c r="AA120" s="2204"/>
      <c r="AB120" s="2205"/>
      <c r="AC120" s="1245">
        <f t="shared" si="1"/>
        <v>52052</v>
      </c>
      <c r="AD120" s="937">
        <f>'t1'!M120</f>
        <v>1</v>
      </c>
    </row>
    <row r="121" spans="1:30" ht="13.5" customHeight="1" x14ac:dyDescent="0.25">
      <c r="A121" s="1029" t="str">
        <f>'t1'!A121</f>
        <v>Analisti dirig. Con incarico di struttura semplice</v>
      </c>
      <c r="B121" s="1030" t="str">
        <f>'t1'!B121</f>
        <v>TD0S01</v>
      </c>
      <c r="C121" s="2204"/>
      <c r="D121" s="2204"/>
      <c r="E121" s="2204"/>
      <c r="F121" s="2204"/>
      <c r="G121" s="2204"/>
      <c r="H121" s="2204"/>
      <c r="I121" s="2204"/>
      <c r="J121" s="2204"/>
      <c r="K121" s="2204"/>
      <c r="L121" s="2204"/>
      <c r="M121" s="2204"/>
      <c r="N121" s="2204"/>
      <c r="O121" s="2204"/>
      <c r="P121" s="2204"/>
      <c r="Q121" s="2204"/>
      <c r="R121" s="2204"/>
      <c r="S121" s="2204"/>
      <c r="T121" s="2204"/>
      <c r="U121" s="2204"/>
      <c r="V121" s="2204"/>
      <c r="W121" s="2204"/>
      <c r="X121" s="2204"/>
      <c r="Y121" s="2204"/>
      <c r="Z121" s="2204"/>
      <c r="AA121" s="2204"/>
      <c r="AB121" s="2205"/>
      <c r="AC121" s="1245">
        <f t="shared" si="1"/>
        <v>0</v>
      </c>
      <c r="AD121" s="937">
        <f>'t1'!M121</f>
        <v>0</v>
      </c>
    </row>
    <row r="122" spans="1:30" ht="13.5" customHeight="1" x14ac:dyDescent="0.25">
      <c r="A122" s="1029" t="str">
        <f>'t1'!A122</f>
        <v>Analisti dirig. Con altri incar.prof.li</v>
      </c>
      <c r="B122" s="1030" t="str">
        <f>'t1'!B122</f>
        <v>TD0A01</v>
      </c>
      <c r="C122" s="2204">
        <v>1166</v>
      </c>
      <c r="D122" s="2204"/>
      <c r="E122" s="2204"/>
      <c r="F122" s="2204">
        <v>23890</v>
      </c>
      <c r="G122" s="2204">
        <v>2030</v>
      </c>
      <c r="H122" s="2204">
        <v>36123</v>
      </c>
      <c r="I122" s="2204"/>
      <c r="J122" s="2204"/>
      <c r="K122" s="2204"/>
      <c r="L122" s="2204"/>
      <c r="M122" s="2204"/>
      <c r="N122" s="2204"/>
      <c r="O122" s="2204"/>
      <c r="P122" s="2204"/>
      <c r="Q122" s="2204"/>
      <c r="R122" s="2204"/>
      <c r="S122" s="2204"/>
      <c r="T122" s="2204"/>
      <c r="U122" s="2204"/>
      <c r="V122" s="2204"/>
      <c r="W122" s="2204"/>
      <c r="X122" s="2204"/>
      <c r="Y122" s="2204"/>
      <c r="Z122" s="2204"/>
      <c r="AA122" s="2204"/>
      <c r="AB122" s="2205"/>
      <c r="AC122" s="1245">
        <f t="shared" si="1"/>
        <v>63209</v>
      </c>
      <c r="AD122" s="937">
        <f>'t1'!M122</f>
        <v>1</v>
      </c>
    </row>
    <row r="123" spans="1:30" ht="13.5" customHeight="1" x14ac:dyDescent="0.25">
      <c r="A123" s="1029" t="str">
        <f>'t1'!A123</f>
        <v>Analisti dir. A t. Determinato(art. 15-septies dlgs. 502/92)</v>
      </c>
      <c r="B123" s="1030" t="str">
        <f>'t1'!B123</f>
        <v>TD0609</v>
      </c>
      <c r="C123" s="2204"/>
      <c r="D123" s="2204"/>
      <c r="E123" s="2204"/>
      <c r="F123" s="2204"/>
      <c r="G123" s="2204"/>
      <c r="H123" s="2204"/>
      <c r="I123" s="2204"/>
      <c r="J123" s="2204"/>
      <c r="K123" s="2204"/>
      <c r="L123" s="2204"/>
      <c r="M123" s="2204"/>
      <c r="N123" s="2204"/>
      <c r="O123" s="2204"/>
      <c r="P123" s="2204"/>
      <c r="Q123" s="2204"/>
      <c r="R123" s="2204"/>
      <c r="S123" s="2204"/>
      <c r="T123" s="2204"/>
      <c r="U123" s="2204"/>
      <c r="V123" s="2204"/>
      <c r="W123" s="2204"/>
      <c r="X123" s="2204"/>
      <c r="Y123" s="2204"/>
      <c r="Z123" s="2204"/>
      <c r="AA123" s="2204"/>
      <c r="AB123" s="2205"/>
      <c r="AC123" s="1245">
        <f t="shared" si="1"/>
        <v>0</v>
      </c>
      <c r="AD123" s="937">
        <f>'t1'!M123</f>
        <v>0</v>
      </c>
    </row>
    <row r="124" spans="1:30" ht="13.5" customHeight="1" x14ac:dyDescent="0.25">
      <c r="A124" s="1029" t="str">
        <f>'t1'!A124</f>
        <v>Statistico dirig. Con incarico di struttura complessa</v>
      </c>
      <c r="B124" s="1030" t="str">
        <f>'t1'!B124</f>
        <v>TD0071</v>
      </c>
      <c r="C124" s="2204"/>
      <c r="D124" s="2204"/>
      <c r="E124" s="2204"/>
      <c r="F124" s="2204"/>
      <c r="G124" s="2204"/>
      <c r="H124" s="2204"/>
      <c r="I124" s="2204"/>
      <c r="J124" s="2204"/>
      <c r="K124" s="2204"/>
      <c r="L124" s="2204"/>
      <c r="M124" s="2204"/>
      <c r="N124" s="2204"/>
      <c r="O124" s="2204"/>
      <c r="P124" s="2204"/>
      <c r="Q124" s="2204"/>
      <c r="R124" s="2204"/>
      <c r="S124" s="2204"/>
      <c r="T124" s="2204"/>
      <c r="U124" s="2204"/>
      <c r="V124" s="2204"/>
      <c r="W124" s="2204"/>
      <c r="X124" s="2204"/>
      <c r="Y124" s="2204"/>
      <c r="Z124" s="2204"/>
      <c r="AA124" s="2204"/>
      <c r="AB124" s="2205"/>
      <c r="AC124" s="1245">
        <f t="shared" si="1"/>
        <v>0</v>
      </c>
      <c r="AD124" s="937">
        <f>'t1'!M124</f>
        <v>0</v>
      </c>
    </row>
    <row r="125" spans="1:30" ht="13.5" customHeight="1" x14ac:dyDescent="0.25">
      <c r="A125" s="1029" t="str">
        <f>'t1'!A125</f>
        <v>Statistico dirig. Con incarico di struttura semplice</v>
      </c>
      <c r="B125" s="1030" t="str">
        <f>'t1'!B125</f>
        <v>TD0S70</v>
      </c>
      <c r="C125" s="2204">
        <v>583</v>
      </c>
      <c r="D125" s="2204"/>
      <c r="E125" s="2204"/>
      <c r="F125" s="2204">
        <v>15500</v>
      </c>
      <c r="G125" s="2204">
        <v>2044</v>
      </c>
      <c r="H125" s="2204">
        <v>18021</v>
      </c>
      <c r="I125" s="2204"/>
      <c r="J125" s="2204"/>
      <c r="K125" s="2204"/>
      <c r="L125" s="2204"/>
      <c r="M125" s="2204"/>
      <c r="N125" s="2204"/>
      <c r="O125" s="2204"/>
      <c r="P125" s="2204"/>
      <c r="Q125" s="2204"/>
      <c r="R125" s="2204"/>
      <c r="S125" s="2204"/>
      <c r="T125" s="2204"/>
      <c r="U125" s="2204"/>
      <c r="V125" s="2204"/>
      <c r="W125" s="2204"/>
      <c r="X125" s="2204"/>
      <c r="Y125" s="2204"/>
      <c r="Z125" s="2204"/>
      <c r="AA125" s="2204"/>
      <c r="AB125" s="2205"/>
      <c r="AC125" s="1245">
        <f t="shared" si="1"/>
        <v>36148</v>
      </c>
      <c r="AD125" s="937">
        <f>'t1'!M125</f>
        <v>1</v>
      </c>
    </row>
    <row r="126" spans="1:30" ht="13.5" customHeight="1" x14ac:dyDescent="0.25">
      <c r="A126" s="1029" t="str">
        <f>'t1'!A126</f>
        <v>Statistico dirig. Con altri incar.prof.li</v>
      </c>
      <c r="B126" s="1030" t="str">
        <f>'t1'!B126</f>
        <v>TD0A70</v>
      </c>
      <c r="C126" s="2204">
        <v>583</v>
      </c>
      <c r="D126" s="2204"/>
      <c r="E126" s="2204"/>
      <c r="F126" s="2204">
        <v>11945</v>
      </c>
      <c r="G126" s="2204">
        <v>936</v>
      </c>
      <c r="H126" s="2204">
        <v>17991</v>
      </c>
      <c r="I126" s="2204"/>
      <c r="J126" s="2204"/>
      <c r="K126" s="2204"/>
      <c r="L126" s="2204"/>
      <c r="M126" s="2204"/>
      <c r="N126" s="2204"/>
      <c r="O126" s="2204"/>
      <c r="P126" s="2204"/>
      <c r="Q126" s="2204"/>
      <c r="R126" s="2204"/>
      <c r="S126" s="2204"/>
      <c r="T126" s="2204"/>
      <c r="U126" s="2204"/>
      <c r="V126" s="2204"/>
      <c r="W126" s="2204"/>
      <c r="X126" s="2204"/>
      <c r="Y126" s="2204"/>
      <c r="Z126" s="2204"/>
      <c r="AA126" s="2204"/>
      <c r="AB126" s="2205"/>
      <c r="AC126" s="1245">
        <f t="shared" si="1"/>
        <v>31455</v>
      </c>
      <c r="AD126" s="937">
        <f>'t1'!M126</f>
        <v>1</v>
      </c>
    </row>
    <row r="127" spans="1:30" ht="13.5" customHeight="1" x14ac:dyDescent="0.25">
      <c r="A127" s="1029" t="str">
        <f>'t1'!A127</f>
        <v>Statistico dir. A t.determinato(art. 15-septies dlgs.502/92)</v>
      </c>
      <c r="B127" s="1030" t="str">
        <f>'t1'!B127</f>
        <v>TD0610</v>
      </c>
      <c r="C127" s="2204"/>
      <c r="D127" s="2204"/>
      <c r="E127" s="2204"/>
      <c r="F127" s="2204"/>
      <c r="G127" s="2204"/>
      <c r="H127" s="2204"/>
      <c r="I127" s="2204"/>
      <c r="J127" s="2204"/>
      <c r="K127" s="2204"/>
      <c r="L127" s="2204"/>
      <c r="M127" s="2204"/>
      <c r="N127" s="2204"/>
      <c r="O127" s="2204"/>
      <c r="P127" s="2204"/>
      <c r="Q127" s="2204"/>
      <c r="R127" s="2204"/>
      <c r="S127" s="2204"/>
      <c r="T127" s="2204"/>
      <c r="U127" s="2204"/>
      <c r="V127" s="2204"/>
      <c r="W127" s="2204"/>
      <c r="X127" s="2204"/>
      <c r="Y127" s="2204"/>
      <c r="Z127" s="2204"/>
      <c r="AA127" s="2204"/>
      <c r="AB127" s="2205"/>
      <c r="AC127" s="1245">
        <f t="shared" si="1"/>
        <v>0</v>
      </c>
      <c r="AD127" s="937">
        <f>'t1'!M127</f>
        <v>0</v>
      </c>
    </row>
    <row r="128" spans="1:30" ht="13.5" customHeight="1" x14ac:dyDescent="0.25">
      <c r="A128" s="1029" t="str">
        <f>'t1'!A128</f>
        <v>Sociologo dirig. Con incarico di struttura complessa</v>
      </c>
      <c r="B128" s="1030" t="str">
        <f>'t1'!B128</f>
        <v>TD0068</v>
      </c>
      <c r="C128" s="2204"/>
      <c r="D128" s="2204"/>
      <c r="E128" s="2204"/>
      <c r="F128" s="2204"/>
      <c r="G128" s="2204"/>
      <c r="H128" s="2204"/>
      <c r="I128" s="2204"/>
      <c r="J128" s="2204"/>
      <c r="K128" s="2204"/>
      <c r="L128" s="2204"/>
      <c r="M128" s="2204"/>
      <c r="N128" s="2204"/>
      <c r="O128" s="2204"/>
      <c r="P128" s="2204"/>
      <c r="Q128" s="2204"/>
      <c r="R128" s="2204"/>
      <c r="S128" s="2204"/>
      <c r="T128" s="2204"/>
      <c r="U128" s="2204"/>
      <c r="V128" s="2204"/>
      <c r="W128" s="2204"/>
      <c r="X128" s="2204"/>
      <c r="Y128" s="2204"/>
      <c r="Z128" s="2204"/>
      <c r="AA128" s="2204"/>
      <c r="AB128" s="2205"/>
      <c r="AC128" s="1245">
        <f t="shared" si="1"/>
        <v>0</v>
      </c>
      <c r="AD128" s="937">
        <f>'t1'!M128</f>
        <v>0</v>
      </c>
    </row>
    <row r="129" spans="1:30" ht="13.5" customHeight="1" x14ac:dyDescent="0.25">
      <c r="A129" s="1029" t="str">
        <f>'t1'!A129</f>
        <v>Sociologo dirig. Con incarico di struttura semplice</v>
      </c>
      <c r="B129" s="1030" t="str">
        <f>'t1'!B129</f>
        <v>TD0S67</v>
      </c>
      <c r="C129" s="2204"/>
      <c r="D129" s="2204"/>
      <c r="E129" s="2204"/>
      <c r="F129" s="2204"/>
      <c r="G129" s="2204"/>
      <c r="H129" s="2204"/>
      <c r="I129" s="2204"/>
      <c r="J129" s="2204"/>
      <c r="K129" s="2204"/>
      <c r="L129" s="2204"/>
      <c r="M129" s="2204"/>
      <c r="N129" s="2204"/>
      <c r="O129" s="2204"/>
      <c r="P129" s="2204"/>
      <c r="Q129" s="2204"/>
      <c r="R129" s="2204"/>
      <c r="S129" s="2204"/>
      <c r="T129" s="2204"/>
      <c r="U129" s="2204"/>
      <c r="V129" s="2204"/>
      <c r="W129" s="2204"/>
      <c r="X129" s="2204"/>
      <c r="Y129" s="2204"/>
      <c r="Z129" s="2204"/>
      <c r="AA129" s="2204"/>
      <c r="AB129" s="2205"/>
      <c r="AC129" s="1245">
        <f t="shared" si="1"/>
        <v>0</v>
      </c>
      <c r="AD129" s="937">
        <f>'t1'!M129</f>
        <v>0</v>
      </c>
    </row>
    <row r="130" spans="1:30" ht="13.5" customHeight="1" x14ac:dyDescent="0.25">
      <c r="A130" s="1029" t="str">
        <f>'t1'!A130</f>
        <v>Sociologo dirig. Con altri incar.prof.li</v>
      </c>
      <c r="B130" s="1030" t="str">
        <f>'t1'!B130</f>
        <v>TD0A67</v>
      </c>
      <c r="C130" s="2204"/>
      <c r="D130" s="2204"/>
      <c r="E130" s="2204"/>
      <c r="F130" s="2204"/>
      <c r="G130" s="2204"/>
      <c r="H130" s="2204"/>
      <c r="I130" s="2204"/>
      <c r="J130" s="2204"/>
      <c r="K130" s="2204"/>
      <c r="L130" s="2204"/>
      <c r="M130" s="2204"/>
      <c r="N130" s="2204"/>
      <c r="O130" s="2204"/>
      <c r="P130" s="2204"/>
      <c r="Q130" s="2204"/>
      <c r="R130" s="2204"/>
      <c r="S130" s="2204"/>
      <c r="T130" s="2204"/>
      <c r="U130" s="2204"/>
      <c r="V130" s="2204"/>
      <c r="W130" s="2204"/>
      <c r="X130" s="2204"/>
      <c r="Y130" s="2204"/>
      <c r="Z130" s="2204"/>
      <c r="AA130" s="2204"/>
      <c r="AB130" s="2205"/>
      <c r="AC130" s="1245">
        <f t="shared" si="1"/>
        <v>0</v>
      </c>
      <c r="AD130" s="937">
        <f>'t1'!M130</f>
        <v>0</v>
      </c>
    </row>
    <row r="131" spans="1:30" ht="13.5" customHeight="1" x14ac:dyDescent="0.25">
      <c r="A131" s="1029" t="str">
        <f>'t1'!A131</f>
        <v>Sociologo dir. A t. Determinato(art.15-septies dlgs. 502/92)</v>
      </c>
      <c r="B131" s="1030" t="str">
        <f>'t1'!B131</f>
        <v>TD0611</v>
      </c>
      <c r="C131" s="2204"/>
      <c r="D131" s="2204"/>
      <c r="E131" s="2204"/>
      <c r="F131" s="2204"/>
      <c r="G131" s="2204"/>
      <c r="H131" s="2204"/>
      <c r="I131" s="2204"/>
      <c r="J131" s="2204"/>
      <c r="K131" s="2204"/>
      <c r="L131" s="2204"/>
      <c r="M131" s="2204"/>
      <c r="N131" s="2204"/>
      <c r="O131" s="2204"/>
      <c r="P131" s="2204"/>
      <c r="Q131" s="2204"/>
      <c r="R131" s="2204"/>
      <c r="S131" s="2204"/>
      <c r="T131" s="2204"/>
      <c r="U131" s="2204"/>
      <c r="V131" s="2204"/>
      <c r="W131" s="2204"/>
      <c r="X131" s="2204"/>
      <c r="Y131" s="2204"/>
      <c r="Z131" s="2204"/>
      <c r="AA131" s="2204"/>
      <c r="AB131" s="2205"/>
      <c r="AC131" s="1245">
        <f t="shared" si="1"/>
        <v>0</v>
      </c>
      <c r="AD131" s="937">
        <f>'t1'!M131</f>
        <v>0</v>
      </c>
    </row>
    <row r="132" spans="1:30" ht="13.5" customHeight="1" x14ac:dyDescent="0.25">
      <c r="A132" s="1029" t="str">
        <f>'t1'!A132</f>
        <v>Collab.re prof.le assistente sociale senior - DS</v>
      </c>
      <c r="B132" s="1030" t="str">
        <f>'t1'!B132</f>
        <v>T18867</v>
      </c>
      <c r="C132" s="2204"/>
      <c r="D132" s="2204"/>
      <c r="E132" s="2204"/>
      <c r="F132" s="2204"/>
      <c r="G132" s="2204"/>
      <c r="H132" s="2204"/>
      <c r="I132" s="2204"/>
      <c r="J132" s="2204"/>
      <c r="K132" s="2204"/>
      <c r="L132" s="2204"/>
      <c r="M132" s="2204"/>
      <c r="N132" s="2204"/>
      <c r="O132" s="2204"/>
      <c r="P132" s="2204"/>
      <c r="Q132" s="2204"/>
      <c r="R132" s="2204"/>
      <c r="S132" s="2204"/>
      <c r="T132" s="2204"/>
      <c r="U132" s="2204"/>
      <c r="V132" s="2204"/>
      <c r="W132" s="2204"/>
      <c r="X132" s="2204"/>
      <c r="Y132" s="2204"/>
      <c r="Z132" s="2204"/>
      <c r="AA132" s="2204"/>
      <c r="AB132" s="2205"/>
      <c r="AC132" s="1245">
        <f t="shared" si="1"/>
        <v>0</v>
      </c>
      <c r="AD132" s="937">
        <f>'t1'!M132</f>
        <v>0</v>
      </c>
    </row>
    <row r="133" spans="1:30" ht="13.5" customHeight="1" x14ac:dyDescent="0.25">
      <c r="A133" s="1029" t="str">
        <f>'t1'!A133</f>
        <v>Collab.re prof.le assistente sociale - D</v>
      </c>
      <c r="B133" s="1030" t="str">
        <f>'t1'!B133</f>
        <v>T16024</v>
      </c>
      <c r="C133" s="2204">
        <v>392</v>
      </c>
      <c r="D133" s="2204"/>
      <c r="E133" s="2204"/>
      <c r="F133" s="2204"/>
      <c r="G133" s="2204"/>
      <c r="H133" s="2204"/>
      <c r="I133" s="2204"/>
      <c r="J133" s="2204"/>
      <c r="K133" s="2204"/>
      <c r="L133" s="2204"/>
      <c r="M133" s="2204"/>
      <c r="N133" s="2204"/>
      <c r="O133" s="2204"/>
      <c r="P133" s="2204"/>
      <c r="Q133" s="2204"/>
      <c r="R133" s="2204">
        <v>8294</v>
      </c>
      <c r="S133" s="2204"/>
      <c r="T133" s="2204"/>
      <c r="U133" s="2204">
        <v>216</v>
      </c>
      <c r="V133" s="2204"/>
      <c r="W133" s="2204"/>
      <c r="X133" s="2204"/>
      <c r="Y133" s="2204"/>
      <c r="Z133" s="2204"/>
      <c r="AA133" s="2204"/>
      <c r="AB133" s="2205"/>
      <c r="AC133" s="1245">
        <f t="shared" si="1"/>
        <v>8902</v>
      </c>
      <c r="AD133" s="937">
        <f>'t1'!M133</f>
        <v>1</v>
      </c>
    </row>
    <row r="134" spans="1:30" ht="13.5" customHeight="1" x14ac:dyDescent="0.25">
      <c r="A134" s="1029" t="str">
        <f>'t1'!A134</f>
        <v>Collab.re tec. - prof.le senior - DS</v>
      </c>
      <c r="B134" s="1030" t="str">
        <f>'t1'!B134</f>
        <v>T18868</v>
      </c>
      <c r="C134" s="2204"/>
      <c r="D134" s="2204"/>
      <c r="E134" s="2204"/>
      <c r="F134" s="2204"/>
      <c r="G134" s="2204"/>
      <c r="H134" s="2204"/>
      <c r="I134" s="2204"/>
      <c r="J134" s="2204"/>
      <c r="K134" s="2204"/>
      <c r="L134" s="2204"/>
      <c r="M134" s="2204"/>
      <c r="N134" s="2204"/>
      <c r="O134" s="2204"/>
      <c r="P134" s="2204"/>
      <c r="Q134" s="2204"/>
      <c r="R134" s="2204"/>
      <c r="S134" s="2204"/>
      <c r="T134" s="2204"/>
      <c r="U134" s="2204"/>
      <c r="V134" s="2204"/>
      <c r="W134" s="2204"/>
      <c r="X134" s="2204"/>
      <c r="Y134" s="2204"/>
      <c r="Z134" s="2204"/>
      <c r="AA134" s="2204"/>
      <c r="AB134" s="2205"/>
      <c r="AC134" s="1245">
        <f t="shared" si="1"/>
        <v>0</v>
      </c>
      <c r="AD134" s="937">
        <f>'t1'!M134</f>
        <v>0</v>
      </c>
    </row>
    <row r="135" spans="1:30" ht="13.5" customHeight="1" x14ac:dyDescent="0.25">
      <c r="A135" s="1029" t="str">
        <f>'t1'!A135</f>
        <v>Collab.re tec. - prof.le - D</v>
      </c>
      <c r="B135" s="1030" t="str">
        <f>'t1'!B135</f>
        <v>T16026</v>
      </c>
      <c r="C135" s="2204">
        <v>1502</v>
      </c>
      <c r="D135" s="2204"/>
      <c r="E135" s="2204"/>
      <c r="F135" s="2204"/>
      <c r="G135" s="2204"/>
      <c r="H135" s="2204"/>
      <c r="I135" s="2204"/>
      <c r="J135" s="2204"/>
      <c r="K135" s="2204"/>
      <c r="L135" s="2204"/>
      <c r="M135" s="2204"/>
      <c r="N135" s="2204"/>
      <c r="O135" s="2204"/>
      <c r="P135" s="2204">
        <v>1239</v>
      </c>
      <c r="Q135" s="2204">
        <v>12852</v>
      </c>
      <c r="R135" s="2204">
        <v>25072</v>
      </c>
      <c r="S135" s="2204"/>
      <c r="T135" s="2204"/>
      <c r="U135" s="2204">
        <v>1044</v>
      </c>
      <c r="V135" s="2204"/>
      <c r="W135" s="2204"/>
      <c r="X135" s="2204"/>
      <c r="Y135" s="2204"/>
      <c r="Z135" s="2204"/>
      <c r="AA135" s="2204"/>
      <c r="AB135" s="2205">
        <v>10931</v>
      </c>
      <c r="AC135" s="1245">
        <f t="shared" si="1"/>
        <v>52640</v>
      </c>
      <c r="AD135" s="937">
        <f>'t1'!M135</f>
        <v>1</v>
      </c>
    </row>
    <row r="136" spans="1:30" ht="13.5" customHeight="1" x14ac:dyDescent="0.25">
      <c r="A136" s="1029" t="str">
        <f>'t1'!A136</f>
        <v>Oper.re prof.le assistente soc. - C</v>
      </c>
      <c r="B136" s="1030" t="str">
        <f>'t1'!B136</f>
        <v>T14050</v>
      </c>
      <c r="C136" s="2204"/>
      <c r="D136" s="2204"/>
      <c r="E136" s="2204"/>
      <c r="F136" s="2204"/>
      <c r="G136" s="2204"/>
      <c r="H136" s="2204"/>
      <c r="I136" s="2204"/>
      <c r="J136" s="2204"/>
      <c r="K136" s="2204"/>
      <c r="L136" s="2204"/>
      <c r="M136" s="2204"/>
      <c r="N136" s="2204"/>
      <c r="O136" s="2204"/>
      <c r="P136" s="2204"/>
      <c r="Q136" s="2204"/>
      <c r="R136" s="2204"/>
      <c r="S136" s="2204"/>
      <c r="T136" s="2204"/>
      <c r="U136" s="2204"/>
      <c r="V136" s="2204"/>
      <c r="W136" s="2204"/>
      <c r="X136" s="2204"/>
      <c r="Y136" s="2204"/>
      <c r="Z136" s="2204"/>
      <c r="AA136" s="2204"/>
      <c r="AB136" s="2205"/>
      <c r="AC136" s="1245">
        <f t="shared" ref="AC136:AC158" si="2">SUM(C136:AB136)</f>
        <v>0</v>
      </c>
      <c r="AD136" s="937">
        <f>'t1'!M136</f>
        <v>0</v>
      </c>
    </row>
    <row r="137" spans="1:30" ht="13.5" customHeight="1" x14ac:dyDescent="0.25">
      <c r="A137" s="1029" t="str">
        <f>'t1'!A137</f>
        <v>Assistente tecnico - C</v>
      </c>
      <c r="B137" s="1030" t="str">
        <f>'t1'!B137</f>
        <v>T14007</v>
      </c>
      <c r="C137" s="2204">
        <v>2614</v>
      </c>
      <c r="D137" s="2204"/>
      <c r="E137" s="2204"/>
      <c r="F137" s="2204"/>
      <c r="G137" s="2204"/>
      <c r="H137" s="2204"/>
      <c r="I137" s="2204"/>
      <c r="J137" s="2204"/>
      <c r="K137" s="2204"/>
      <c r="L137" s="2204"/>
      <c r="M137" s="2204"/>
      <c r="N137" s="2204"/>
      <c r="O137" s="2204"/>
      <c r="P137" s="2204">
        <v>12419</v>
      </c>
      <c r="Q137" s="2204">
        <v>12488</v>
      </c>
      <c r="R137" s="2204">
        <v>53865</v>
      </c>
      <c r="S137" s="2204"/>
      <c r="T137" s="2204"/>
      <c r="U137" s="2204">
        <v>2448</v>
      </c>
      <c r="V137" s="2204"/>
      <c r="W137" s="2204"/>
      <c r="X137" s="2204"/>
      <c r="Y137" s="2204"/>
      <c r="Z137" s="2204"/>
      <c r="AA137" s="2204"/>
      <c r="AB137" s="2205">
        <v>22186</v>
      </c>
      <c r="AC137" s="1245">
        <f t="shared" si="2"/>
        <v>106020</v>
      </c>
      <c r="AD137" s="937">
        <f>'t1'!M137</f>
        <v>1</v>
      </c>
    </row>
    <row r="138" spans="1:30" ht="13.5" customHeight="1" x14ac:dyDescent="0.25">
      <c r="A138" s="1029" t="str">
        <f>'t1'!A138</f>
        <v>Program.re - C</v>
      </c>
      <c r="B138" s="1030" t="str">
        <f>'t1'!B138</f>
        <v>T14063</v>
      </c>
      <c r="C138" s="2204">
        <v>803</v>
      </c>
      <c r="D138" s="2204"/>
      <c r="E138" s="2204"/>
      <c r="F138" s="2204"/>
      <c r="G138" s="2204"/>
      <c r="H138" s="2204"/>
      <c r="I138" s="2204"/>
      <c r="J138" s="2204"/>
      <c r="K138" s="2204"/>
      <c r="L138" s="2204"/>
      <c r="M138" s="2204"/>
      <c r="N138" s="2204"/>
      <c r="O138" s="2204"/>
      <c r="P138" s="2204"/>
      <c r="Q138" s="2204">
        <v>5016</v>
      </c>
      <c r="R138" s="2204">
        <v>16455</v>
      </c>
      <c r="S138" s="2204"/>
      <c r="T138" s="2204"/>
      <c r="U138" s="2204">
        <v>807</v>
      </c>
      <c r="V138" s="2204"/>
      <c r="W138" s="2204"/>
      <c r="X138" s="2204"/>
      <c r="Y138" s="2204"/>
      <c r="Z138" s="2204"/>
      <c r="AA138" s="2204"/>
      <c r="AB138" s="2205">
        <v>11154</v>
      </c>
      <c r="AC138" s="1245">
        <f t="shared" si="2"/>
        <v>34235</v>
      </c>
      <c r="AD138" s="937">
        <f>'t1'!M138</f>
        <v>1</v>
      </c>
    </row>
    <row r="139" spans="1:30" ht="13.5" customHeight="1" x14ac:dyDescent="0.25">
      <c r="A139" s="1029" t="str">
        <f>'t1'!A139</f>
        <v>Operatore tecnico special.to senior - C</v>
      </c>
      <c r="B139" s="1030" t="str">
        <f>'t1'!B139</f>
        <v>T14S59</v>
      </c>
      <c r="C139" s="2204">
        <v>736</v>
      </c>
      <c r="D139" s="2204"/>
      <c r="E139" s="2204"/>
      <c r="F139" s="2204"/>
      <c r="G139" s="2204"/>
      <c r="H139" s="2204"/>
      <c r="I139" s="2204"/>
      <c r="J139" s="2204"/>
      <c r="K139" s="2204"/>
      <c r="L139" s="2204"/>
      <c r="M139" s="2204"/>
      <c r="N139" s="2204"/>
      <c r="O139" s="2204"/>
      <c r="P139" s="2204"/>
      <c r="Q139" s="2204">
        <v>14888</v>
      </c>
      <c r="R139" s="2204">
        <v>14096</v>
      </c>
      <c r="S139" s="2204"/>
      <c r="T139" s="2204"/>
      <c r="U139" s="2204">
        <v>543</v>
      </c>
      <c r="V139" s="2204"/>
      <c r="W139" s="2204"/>
      <c r="X139" s="2204"/>
      <c r="Y139" s="2204"/>
      <c r="Z139" s="2204"/>
      <c r="AA139" s="2204">
        <v>10955</v>
      </c>
      <c r="AB139" s="2205">
        <v>14994</v>
      </c>
      <c r="AC139" s="1245">
        <f t="shared" si="2"/>
        <v>56212</v>
      </c>
      <c r="AD139" s="937">
        <f>'t1'!M139</f>
        <v>1</v>
      </c>
    </row>
    <row r="140" spans="1:30" ht="13.5" customHeight="1" x14ac:dyDescent="0.25">
      <c r="A140" s="1029" t="str">
        <f>'t1'!A140</f>
        <v>Operatore tecnico special.to - BS</v>
      </c>
      <c r="B140" s="1030" t="str">
        <f>'t1'!B140</f>
        <v>T13059</v>
      </c>
      <c r="C140" s="2204">
        <v>4095</v>
      </c>
      <c r="D140" s="2204"/>
      <c r="E140" s="2204"/>
      <c r="F140" s="2204"/>
      <c r="G140" s="2204"/>
      <c r="H140" s="2204"/>
      <c r="I140" s="2204"/>
      <c r="J140" s="2204"/>
      <c r="K140" s="2204"/>
      <c r="L140" s="2204"/>
      <c r="M140" s="2204"/>
      <c r="N140" s="2204"/>
      <c r="O140" s="2204"/>
      <c r="P140" s="2204">
        <v>16209</v>
      </c>
      <c r="Q140" s="2204">
        <v>26575</v>
      </c>
      <c r="R140" s="2204">
        <v>98957</v>
      </c>
      <c r="S140" s="2204"/>
      <c r="T140" s="2204"/>
      <c r="U140" s="2204">
        <v>6370</v>
      </c>
      <c r="V140" s="2204"/>
      <c r="W140" s="2204"/>
      <c r="X140" s="2204"/>
      <c r="Y140" s="2204"/>
      <c r="Z140" s="2204"/>
      <c r="AA140" s="2204"/>
      <c r="AB140" s="2205">
        <v>30132</v>
      </c>
      <c r="AC140" s="1245">
        <f t="shared" si="2"/>
        <v>182338</v>
      </c>
      <c r="AD140" s="937">
        <f>'t1'!M140</f>
        <v>1</v>
      </c>
    </row>
    <row r="141" spans="1:30" ht="13.5" customHeight="1" x14ac:dyDescent="0.25">
      <c r="A141" s="1029" t="str">
        <f>'t1'!A141</f>
        <v>Operatore socio sanitario - BS</v>
      </c>
      <c r="B141" s="1030" t="str">
        <f>'t1'!B141</f>
        <v>T13660</v>
      </c>
      <c r="C141" s="2204">
        <v>19159</v>
      </c>
      <c r="D141" s="2204"/>
      <c r="E141" s="2204"/>
      <c r="F141" s="2204"/>
      <c r="G141" s="2204"/>
      <c r="H141" s="2204"/>
      <c r="I141" s="2204"/>
      <c r="J141" s="2204"/>
      <c r="K141" s="2204"/>
      <c r="L141" s="2204"/>
      <c r="M141" s="2204">
        <v>45297</v>
      </c>
      <c r="N141" s="2204"/>
      <c r="O141" s="2204"/>
      <c r="P141" s="2204">
        <v>175144</v>
      </c>
      <c r="Q141" s="2204">
        <v>9125</v>
      </c>
      <c r="R141" s="2204">
        <v>506910</v>
      </c>
      <c r="S141" s="2204"/>
      <c r="T141" s="2204"/>
      <c r="U141" s="2204">
        <v>37899</v>
      </c>
      <c r="V141" s="2204"/>
      <c r="W141" s="2204"/>
      <c r="X141" s="2204"/>
      <c r="Y141" s="2204"/>
      <c r="Z141" s="2204"/>
      <c r="AA141" s="2204"/>
      <c r="AB141" s="2205">
        <v>57517</v>
      </c>
      <c r="AC141" s="1245">
        <f t="shared" si="2"/>
        <v>851051</v>
      </c>
      <c r="AD141" s="937">
        <f>'t1'!M141</f>
        <v>1</v>
      </c>
    </row>
    <row r="142" spans="1:30" ht="13.5" customHeight="1" x14ac:dyDescent="0.25">
      <c r="A142" s="1029" t="str">
        <f>'t1'!A142</f>
        <v>Operatore tecnico - B</v>
      </c>
      <c r="B142" s="1030" t="str">
        <f>'t1'!B142</f>
        <v>T12057</v>
      </c>
      <c r="C142" s="2204">
        <v>10189</v>
      </c>
      <c r="D142" s="2204"/>
      <c r="E142" s="2204"/>
      <c r="F142" s="2204"/>
      <c r="G142" s="2204"/>
      <c r="H142" s="2204"/>
      <c r="I142" s="2204"/>
      <c r="J142" s="2204"/>
      <c r="K142" s="2204"/>
      <c r="L142" s="2204"/>
      <c r="M142" s="2204">
        <v>15896</v>
      </c>
      <c r="N142" s="2204"/>
      <c r="O142" s="2204"/>
      <c r="P142" s="2204">
        <v>10750</v>
      </c>
      <c r="Q142" s="2204">
        <v>5685</v>
      </c>
      <c r="R142" s="2204">
        <v>252919</v>
      </c>
      <c r="S142" s="2204"/>
      <c r="T142" s="2204"/>
      <c r="U142" s="2204">
        <v>20050</v>
      </c>
      <c r="V142" s="2204"/>
      <c r="W142" s="2204"/>
      <c r="X142" s="2204"/>
      <c r="Y142" s="2204"/>
      <c r="Z142" s="2204"/>
      <c r="AA142" s="2204"/>
      <c r="AB142" s="2205">
        <v>25162</v>
      </c>
      <c r="AC142" s="1245">
        <f t="shared" si="2"/>
        <v>340651</v>
      </c>
      <c r="AD142" s="937">
        <f>'t1'!M142</f>
        <v>1</v>
      </c>
    </row>
    <row r="143" spans="1:30" ht="13.5" customHeight="1" x14ac:dyDescent="0.25">
      <c r="A143" s="1029" t="str">
        <f>'t1'!A143</f>
        <v>Operatore tecnico addetto all'assistenza - B</v>
      </c>
      <c r="B143" s="1030" t="str">
        <f>'t1'!B143</f>
        <v>T12058</v>
      </c>
      <c r="C143" s="2204">
        <v>1754</v>
      </c>
      <c r="D143" s="2204"/>
      <c r="E143" s="2204"/>
      <c r="F143" s="2204"/>
      <c r="G143" s="2204"/>
      <c r="H143" s="2204"/>
      <c r="I143" s="2204"/>
      <c r="J143" s="2204"/>
      <c r="K143" s="2204"/>
      <c r="L143" s="2204"/>
      <c r="M143" s="2204">
        <v>16142</v>
      </c>
      <c r="N143" s="2204"/>
      <c r="O143" s="2204"/>
      <c r="P143" s="2204">
        <v>1102</v>
      </c>
      <c r="Q143" s="2204">
        <v>4551</v>
      </c>
      <c r="R143" s="2204">
        <v>49047</v>
      </c>
      <c r="S143" s="2204"/>
      <c r="T143" s="2204"/>
      <c r="U143" s="2204">
        <v>3312</v>
      </c>
      <c r="V143" s="2204"/>
      <c r="W143" s="2204"/>
      <c r="X143" s="2204"/>
      <c r="Y143" s="2204"/>
      <c r="Z143" s="2204"/>
      <c r="AA143" s="2204"/>
      <c r="AB143" s="2205">
        <v>4785</v>
      </c>
      <c r="AC143" s="1245">
        <f t="shared" si="2"/>
        <v>80693</v>
      </c>
      <c r="AD143" s="937">
        <f>'t1'!M143</f>
        <v>1</v>
      </c>
    </row>
    <row r="144" spans="1:30" ht="13.5" customHeight="1" x14ac:dyDescent="0.25">
      <c r="A144" s="1029" t="str">
        <f>'t1'!A144</f>
        <v>Ausiliario specializzato - A</v>
      </c>
      <c r="B144" s="1030" t="str">
        <f>'t1'!B144</f>
        <v>T11008</v>
      </c>
      <c r="C144" s="2204"/>
      <c r="D144" s="2204"/>
      <c r="E144" s="2204"/>
      <c r="F144" s="2204"/>
      <c r="G144" s="2204"/>
      <c r="H144" s="2204"/>
      <c r="I144" s="2204"/>
      <c r="J144" s="2204"/>
      <c r="K144" s="2204"/>
      <c r="L144" s="2204"/>
      <c r="M144" s="2204"/>
      <c r="N144" s="2204"/>
      <c r="O144" s="2204"/>
      <c r="P144" s="2204"/>
      <c r="Q144" s="2204"/>
      <c r="R144" s="2204"/>
      <c r="S144" s="2204"/>
      <c r="T144" s="2204"/>
      <c r="U144" s="2204"/>
      <c r="V144" s="2204"/>
      <c r="W144" s="2204"/>
      <c r="X144" s="2204"/>
      <c r="Y144" s="2204"/>
      <c r="Z144" s="2204"/>
      <c r="AA144" s="2204"/>
      <c r="AB144" s="2205"/>
      <c r="AC144" s="1245">
        <f t="shared" si="2"/>
        <v>0</v>
      </c>
      <c r="AD144" s="937">
        <f>'t1'!M144</f>
        <v>0</v>
      </c>
    </row>
    <row r="145" spans="1:30" ht="13.5" customHeight="1" x14ac:dyDescent="0.25">
      <c r="A145" s="1029" t="str">
        <f>'t1'!A145</f>
        <v>Profilo atipico ruolo tecnico</v>
      </c>
      <c r="B145" s="1030" t="str">
        <f>'t1'!B145</f>
        <v>T00062</v>
      </c>
      <c r="C145" s="2204"/>
      <c r="D145" s="2204"/>
      <c r="E145" s="2204"/>
      <c r="F145" s="2204"/>
      <c r="G145" s="2204"/>
      <c r="H145" s="2204"/>
      <c r="I145" s="2204"/>
      <c r="J145" s="2204"/>
      <c r="K145" s="2204"/>
      <c r="L145" s="2204"/>
      <c r="M145" s="2204"/>
      <c r="N145" s="2204"/>
      <c r="O145" s="2204"/>
      <c r="P145" s="2204"/>
      <c r="Q145" s="2204"/>
      <c r="R145" s="2204"/>
      <c r="S145" s="2204"/>
      <c r="T145" s="2204"/>
      <c r="U145" s="2204"/>
      <c r="V145" s="2204"/>
      <c r="W145" s="2204"/>
      <c r="X145" s="2204"/>
      <c r="Y145" s="2204"/>
      <c r="Z145" s="2204"/>
      <c r="AA145" s="2204"/>
      <c r="AB145" s="2205"/>
      <c r="AC145" s="1245">
        <f t="shared" si="2"/>
        <v>0</v>
      </c>
      <c r="AD145" s="937">
        <f>'t1'!M145</f>
        <v>0</v>
      </c>
    </row>
    <row r="146" spans="1:30" ht="13.5" customHeight="1" x14ac:dyDescent="0.25">
      <c r="A146" s="1029" t="str">
        <f>'t1'!A146</f>
        <v>Dirigente amm.vo con incarico di struttura complessa</v>
      </c>
      <c r="B146" s="1030" t="str">
        <f>'t1'!B146</f>
        <v>AD0032</v>
      </c>
      <c r="C146" s="2204">
        <v>2235</v>
      </c>
      <c r="D146" s="2204">
        <v>35789</v>
      </c>
      <c r="E146" s="2204"/>
      <c r="F146" s="2204">
        <v>58290</v>
      </c>
      <c r="G146" s="2204">
        <v>27235</v>
      </c>
      <c r="H146" s="2204">
        <v>89787</v>
      </c>
      <c r="I146" s="2204"/>
      <c r="J146" s="2204"/>
      <c r="K146" s="2204"/>
      <c r="L146" s="2204"/>
      <c r="M146" s="2204"/>
      <c r="N146" s="2204"/>
      <c r="O146" s="2204"/>
      <c r="P146" s="2204"/>
      <c r="Q146" s="2204"/>
      <c r="R146" s="2204"/>
      <c r="S146" s="2204"/>
      <c r="T146" s="2204"/>
      <c r="U146" s="2204"/>
      <c r="V146" s="2204"/>
      <c r="W146" s="2204"/>
      <c r="X146" s="2204"/>
      <c r="Y146" s="2204"/>
      <c r="Z146" s="2204"/>
      <c r="AA146" s="2204"/>
      <c r="AB146" s="2205"/>
      <c r="AC146" s="1245">
        <f t="shared" si="2"/>
        <v>213336</v>
      </c>
      <c r="AD146" s="937">
        <f>'t1'!M146</f>
        <v>1</v>
      </c>
    </row>
    <row r="147" spans="1:30" ht="13.5" customHeight="1" x14ac:dyDescent="0.25">
      <c r="A147" s="1029" t="str">
        <f>'t1'!A147</f>
        <v>Dirigente amm.vo con incarico di struttura semplice</v>
      </c>
      <c r="B147" s="1030" t="str">
        <f>'t1'!B147</f>
        <v>AD0S31</v>
      </c>
      <c r="C147" s="2204"/>
      <c r="D147" s="2204"/>
      <c r="E147" s="2204"/>
      <c r="F147" s="2204"/>
      <c r="G147" s="2204"/>
      <c r="H147" s="2204"/>
      <c r="I147" s="2204"/>
      <c r="J147" s="2204"/>
      <c r="K147" s="2204"/>
      <c r="L147" s="2204"/>
      <c r="M147" s="2204"/>
      <c r="N147" s="2204"/>
      <c r="O147" s="2204"/>
      <c r="P147" s="2204"/>
      <c r="Q147" s="2204"/>
      <c r="R147" s="2204"/>
      <c r="S147" s="2204"/>
      <c r="T147" s="2204"/>
      <c r="U147" s="2204"/>
      <c r="V147" s="2204"/>
      <c r="W147" s="2204"/>
      <c r="X147" s="2204"/>
      <c r="Y147" s="2204"/>
      <c r="Z147" s="2204"/>
      <c r="AA147" s="2204"/>
      <c r="AB147" s="2205"/>
      <c r="AC147" s="1245">
        <f t="shared" si="2"/>
        <v>0</v>
      </c>
      <c r="AD147" s="937">
        <f>'t1'!M147</f>
        <v>0</v>
      </c>
    </row>
    <row r="148" spans="1:30" ht="13.5" customHeight="1" x14ac:dyDescent="0.25">
      <c r="A148" s="1029" t="str">
        <f>'t1'!A148</f>
        <v>Dirigente amm.vo con altri incar.prof.li</v>
      </c>
      <c r="B148" s="1030" t="str">
        <f>'t1'!B148</f>
        <v>AD0A31</v>
      </c>
      <c r="C148" s="2204"/>
      <c r="D148" s="2204"/>
      <c r="E148" s="2204"/>
      <c r="F148" s="2204"/>
      <c r="G148" s="2204"/>
      <c r="H148" s="2204"/>
      <c r="I148" s="2204"/>
      <c r="J148" s="2204"/>
      <c r="K148" s="2204"/>
      <c r="L148" s="2204"/>
      <c r="M148" s="2204"/>
      <c r="N148" s="2204"/>
      <c r="O148" s="2204"/>
      <c r="P148" s="2204"/>
      <c r="Q148" s="2204"/>
      <c r="R148" s="2204"/>
      <c r="S148" s="2204"/>
      <c r="T148" s="2204"/>
      <c r="U148" s="2204"/>
      <c r="V148" s="2204"/>
      <c r="W148" s="2204"/>
      <c r="X148" s="2204"/>
      <c r="Y148" s="2204"/>
      <c r="Z148" s="2204"/>
      <c r="AA148" s="2204"/>
      <c r="AB148" s="2205"/>
      <c r="AC148" s="1245">
        <f t="shared" si="2"/>
        <v>0</v>
      </c>
      <c r="AD148" s="937">
        <f>'t1'!M148</f>
        <v>0</v>
      </c>
    </row>
    <row r="149" spans="1:30" ht="13.5" customHeight="1" x14ac:dyDescent="0.25">
      <c r="A149" s="1029" t="str">
        <f>'t1'!A149</f>
        <v>Dirig. Amm.vo a t. determinato (art. 15-septies dlgs.502/92)</v>
      </c>
      <c r="B149" s="1030" t="str">
        <f>'t1'!B149</f>
        <v>AD0612</v>
      </c>
      <c r="C149" s="2204"/>
      <c r="D149" s="2204"/>
      <c r="E149" s="2204"/>
      <c r="F149" s="2204"/>
      <c r="G149" s="2204"/>
      <c r="H149" s="2204"/>
      <c r="I149" s="2204"/>
      <c r="J149" s="2204"/>
      <c r="K149" s="2204"/>
      <c r="L149" s="2204"/>
      <c r="M149" s="2204"/>
      <c r="N149" s="2204"/>
      <c r="O149" s="2204"/>
      <c r="P149" s="2204"/>
      <c r="Q149" s="2204"/>
      <c r="R149" s="2204"/>
      <c r="S149" s="2204"/>
      <c r="T149" s="2204"/>
      <c r="U149" s="2204"/>
      <c r="V149" s="2204"/>
      <c r="W149" s="2204"/>
      <c r="X149" s="2204"/>
      <c r="Y149" s="2204"/>
      <c r="Z149" s="2204"/>
      <c r="AA149" s="2204"/>
      <c r="AB149" s="2205"/>
      <c r="AC149" s="1245">
        <f t="shared" si="2"/>
        <v>0</v>
      </c>
      <c r="AD149" s="937">
        <f>'t1'!M149</f>
        <v>0</v>
      </c>
    </row>
    <row r="150" spans="1:30" ht="13.5" customHeight="1" x14ac:dyDescent="0.25">
      <c r="A150" s="1029" t="str">
        <f>'t1'!A150</f>
        <v>Collaboratore amministrativo prof.le senior - DS</v>
      </c>
      <c r="B150" s="1030" t="str">
        <f>'t1'!B150</f>
        <v>A18869</v>
      </c>
      <c r="C150" s="2204">
        <v>2812</v>
      </c>
      <c r="D150" s="2204"/>
      <c r="E150" s="2204"/>
      <c r="F150" s="2204"/>
      <c r="G150" s="2204"/>
      <c r="H150" s="2204"/>
      <c r="I150" s="2204"/>
      <c r="J150" s="2204"/>
      <c r="K150" s="2204"/>
      <c r="L150" s="2204"/>
      <c r="M150" s="2204"/>
      <c r="N150" s="2204"/>
      <c r="O150" s="2204"/>
      <c r="P150" s="2204"/>
      <c r="Q150" s="2204"/>
      <c r="R150" s="2204">
        <v>50442</v>
      </c>
      <c r="S150" s="2204"/>
      <c r="T150" s="2204"/>
      <c r="U150" s="2204">
        <v>628</v>
      </c>
      <c r="V150" s="2204">
        <v>45868</v>
      </c>
      <c r="W150" s="2204"/>
      <c r="X150" s="2204"/>
      <c r="Y150" s="2204"/>
      <c r="Z150" s="2204"/>
      <c r="AA150" s="2204"/>
      <c r="AB150" s="2205">
        <v>9876</v>
      </c>
      <c r="AC150" s="1245">
        <f t="shared" si="2"/>
        <v>109626</v>
      </c>
      <c r="AD150" s="937">
        <f>'t1'!M150</f>
        <v>1</v>
      </c>
    </row>
    <row r="151" spans="1:30" ht="13.5" customHeight="1" x14ac:dyDescent="0.25">
      <c r="A151" s="1029" t="str">
        <f>'t1'!A151</f>
        <v>Collaboratore amministrativo prof.le - D</v>
      </c>
      <c r="B151" s="1030" t="str">
        <f>'t1'!B151</f>
        <v>A16028</v>
      </c>
      <c r="C151" s="2204">
        <v>5657</v>
      </c>
      <c r="D151" s="2204"/>
      <c r="E151" s="2204"/>
      <c r="F151" s="2204"/>
      <c r="G151" s="2204"/>
      <c r="H151" s="2204"/>
      <c r="I151" s="2204"/>
      <c r="J151" s="2204"/>
      <c r="K151" s="2204"/>
      <c r="L151" s="2204">
        <v>532</v>
      </c>
      <c r="M151" s="2204">
        <v>11066</v>
      </c>
      <c r="N151" s="2204"/>
      <c r="O151" s="2204"/>
      <c r="P151" s="2204"/>
      <c r="Q151" s="2204"/>
      <c r="R151" s="2204">
        <v>124431</v>
      </c>
      <c r="S151" s="2204"/>
      <c r="T151" s="2204"/>
      <c r="U151" s="2204">
        <v>4381</v>
      </c>
      <c r="V151" s="2204">
        <v>50527</v>
      </c>
      <c r="W151" s="2204"/>
      <c r="X151" s="2204"/>
      <c r="Y151" s="2204"/>
      <c r="Z151" s="2204"/>
      <c r="AA151" s="2204"/>
      <c r="AB151" s="2205">
        <v>10699</v>
      </c>
      <c r="AC151" s="1245">
        <f t="shared" si="2"/>
        <v>207293</v>
      </c>
      <c r="AD151" s="937">
        <f>'t1'!M151</f>
        <v>1</v>
      </c>
    </row>
    <row r="152" spans="1:30" ht="13.5" customHeight="1" x14ac:dyDescent="0.25">
      <c r="A152" s="1029" t="str">
        <f>'t1'!A152</f>
        <v>Assistente amministrativo - C</v>
      </c>
      <c r="B152" s="1030" t="str">
        <f>'t1'!B152</f>
        <v>A14005</v>
      </c>
      <c r="C152" s="2204">
        <v>16667</v>
      </c>
      <c r="D152" s="2204"/>
      <c r="E152" s="2204"/>
      <c r="F152" s="2204"/>
      <c r="G152" s="2204"/>
      <c r="H152" s="2204"/>
      <c r="I152" s="2204"/>
      <c r="J152" s="2204"/>
      <c r="K152" s="2204"/>
      <c r="L152" s="2204"/>
      <c r="M152" s="2204">
        <v>42803</v>
      </c>
      <c r="N152" s="2204"/>
      <c r="O152" s="2204"/>
      <c r="P152" s="2204"/>
      <c r="Q152" s="2204"/>
      <c r="R152" s="2204">
        <v>374115</v>
      </c>
      <c r="S152" s="2204"/>
      <c r="T152" s="2204"/>
      <c r="U152" s="2204">
        <v>17166</v>
      </c>
      <c r="V152" s="2204"/>
      <c r="W152" s="2204"/>
      <c r="X152" s="2204"/>
      <c r="Y152" s="2204"/>
      <c r="Z152" s="2204"/>
      <c r="AA152" s="2204">
        <v>3120</v>
      </c>
      <c r="AB152" s="2205">
        <v>58466</v>
      </c>
      <c r="AC152" s="1245">
        <f t="shared" si="2"/>
        <v>512337</v>
      </c>
      <c r="AD152" s="937">
        <f>'t1'!M152</f>
        <v>1</v>
      </c>
    </row>
    <row r="153" spans="1:30" ht="13.5" customHeight="1" x14ac:dyDescent="0.25">
      <c r="A153" s="1029" t="str">
        <f>'t1'!A153</f>
        <v>Coadiutore amm.vo senior - BS</v>
      </c>
      <c r="B153" s="1030" t="str">
        <f>'t1'!B153</f>
        <v>A13870</v>
      </c>
      <c r="C153" s="2204">
        <v>7196</v>
      </c>
      <c r="D153" s="2204"/>
      <c r="E153" s="2204"/>
      <c r="F153" s="2204"/>
      <c r="G153" s="2204"/>
      <c r="H153" s="2204"/>
      <c r="I153" s="2204"/>
      <c r="J153" s="2204"/>
      <c r="K153" s="2204"/>
      <c r="L153" s="2204"/>
      <c r="M153" s="2204">
        <v>7383</v>
      </c>
      <c r="N153" s="2204"/>
      <c r="O153" s="2204"/>
      <c r="P153" s="2204"/>
      <c r="Q153" s="2204"/>
      <c r="R153" s="2204">
        <v>184049</v>
      </c>
      <c r="S153" s="2204"/>
      <c r="T153" s="2204"/>
      <c r="U153" s="2204">
        <v>12714</v>
      </c>
      <c r="V153" s="2204"/>
      <c r="W153" s="2204"/>
      <c r="X153" s="2204"/>
      <c r="Y153" s="2204"/>
      <c r="Z153" s="2204"/>
      <c r="AA153" s="2204">
        <v>1600</v>
      </c>
      <c r="AB153" s="2205">
        <v>21161</v>
      </c>
      <c r="AC153" s="1245">
        <f t="shared" si="2"/>
        <v>234103</v>
      </c>
      <c r="AD153" s="937">
        <f>'t1'!M153</f>
        <v>1</v>
      </c>
    </row>
    <row r="154" spans="1:30" ht="13.5" customHeight="1" x14ac:dyDescent="0.25">
      <c r="A154" s="1029" t="str">
        <f>'t1'!A154</f>
        <v>Coadiutore amm.vo - B</v>
      </c>
      <c r="B154" s="1030" t="str">
        <f>'t1'!B154</f>
        <v>A12017</v>
      </c>
      <c r="C154" s="2204">
        <v>4543</v>
      </c>
      <c r="D154" s="2204"/>
      <c r="E154" s="2204"/>
      <c r="F154" s="2204"/>
      <c r="G154" s="2204"/>
      <c r="H154" s="2204"/>
      <c r="I154" s="2204"/>
      <c r="J154" s="2204"/>
      <c r="K154" s="2204"/>
      <c r="L154" s="2204"/>
      <c r="M154" s="2204"/>
      <c r="N154" s="2204"/>
      <c r="O154" s="2204"/>
      <c r="P154" s="2204"/>
      <c r="Q154" s="2204"/>
      <c r="R154" s="2204">
        <v>119201</v>
      </c>
      <c r="S154" s="2204"/>
      <c r="T154" s="2204"/>
      <c r="U154" s="2204">
        <v>9171</v>
      </c>
      <c r="V154" s="2204"/>
      <c r="W154" s="2204"/>
      <c r="X154" s="2204"/>
      <c r="Y154" s="2204"/>
      <c r="Z154" s="2204"/>
      <c r="AA154" s="2204">
        <v>320</v>
      </c>
      <c r="AB154" s="2205">
        <v>15848</v>
      </c>
      <c r="AC154" s="1245">
        <f t="shared" si="2"/>
        <v>149083</v>
      </c>
      <c r="AD154" s="937">
        <f>'t1'!M154</f>
        <v>1</v>
      </c>
    </row>
    <row r="155" spans="1:30" ht="13.5" customHeight="1" x14ac:dyDescent="0.25">
      <c r="A155" s="1029" t="str">
        <f>'t1'!A155</f>
        <v>Commesso - A</v>
      </c>
      <c r="B155" s="1030" t="str">
        <f>'t1'!B155</f>
        <v>A11030</v>
      </c>
      <c r="C155" s="2204"/>
      <c r="D155" s="2204"/>
      <c r="E155" s="2204"/>
      <c r="F155" s="2204"/>
      <c r="G155" s="2204"/>
      <c r="H155" s="2204"/>
      <c r="I155" s="2204"/>
      <c r="J155" s="2204"/>
      <c r="K155" s="2204"/>
      <c r="L155" s="2204"/>
      <c r="M155" s="2204"/>
      <c r="N155" s="2204"/>
      <c r="O155" s="2204"/>
      <c r="P155" s="2204"/>
      <c r="Q155" s="2204"/>
      <c r="R155" s="2204"/>
      <c r="S155" s="2204"/>
      <c r="T155" s="2204"/>
      <c r="U155" s="2204"/>
      <c r="V155" s="2204"/>
      <c r="W155" s="2204"/>
      <c r="X155" s="2204"/>
      <c r="Y155" s="2204"/>
      <c r="Z155" s="2204"/>
      <c r="AA155" s="2204"/>
      <c r="AB155" s="2205"/>
      <c r="AC155" s="1245">
        <f t="shared" si="2"/>
        <v>0</v>
      </c>
      <c r="AD155" s="937">
        <f>'t1'!M155</f>
        <v>0</v>
      </c>
    </row>
    <row r="156" spans="1:30" ht="13.5" customHeight="1" x14ac:dyDescent="0.25">
      <c r="A156" s="1029" t="str">
        <f>'t1'!A156</f>
        <v>Profilo atipico ruolo amministrativo</v>
      </c>
      <c r="B156" s="1030" t="str">
        <f>'t1'!B156</f>
        <v>A00062</v>
      </c>
      <c r="C156" s="2204"/>
      <c r="D156" s="2204"/>
      <c r="E156" s="2204"/>
      <c r="F156" s="2204"/>
      <c r="G156" s="2204"/>
      <c r="H156" s="2204"/>
      <c r="I156" s="2204"/>
      <c r="J156" s="2204"/>
      <c r="K156" s="2204"/>
      <c r="L156" s="2204"/>
      <c r="M156" s="2204"/>
      <c r="N156" s="2204"/>
      <c r="O156" s="2204"/>
      <c r="P156" s="2204"/>
      <c r="Q156" s="2204"/>
      <c r="R156" s="2204"/>
      <c r="S156" s="2204"/>
      <c r="T156" s="2204"/>
      <c r="U156" s="2204"/>
      <c r="V156" s="2204"/>
      <c r="W156" s="2204"/>
      <c r="X156" s="2204"/>
      <c r="Y156" s="2204"/>
      <c r="Z156" s="2204"/>
      <c r="AA156" s="2204"/>
      <c r="AB156" s="2205"/>
      <c r="AC156" s="1245">
        <f t="shared" si="2"/>
        <v>0</v>
      </c>
      <c r="AD156" s="937">
        <f>'t1'!M156</f>
        <v>0</v>
      </c>
    </row>
    <row r="157" spans="1:30" ht="13.5" customHeight="1" x14ac:dyDescent="0.25">
      <c r="A157" s="1029" t="str">
        <f>'t1'!A157</f>
        <v>Ricercatore sanitario - DS</v>
      </c>
      <c r="B157" s="1030" t="str">
        <f>'t1'!B157</f>
        <v>N18694</v>
      </c>
      <c r="C157" s="2204"/>
      <c r="D157" s="2204"/>
      <c r="E157" s="2204"/>
      <c r="F157" s="2204"/>
      <c r="G157" s="2204"/>
      <c r="H157" s="2204"/>
      <c r="I157" s="2204"/>
      <c r="J157" s="2204"/>
      <c r="K157" s="2204"/>
      <c r="L157" s="2204"/>
      <c r="M157" s="2204"/>
      <c r="N157" s="2204"/>
      <c r="O157" s="2204"/>
      <c r="P157" s="2204"/>
      <c r="Q157" s="2204"/>
      <c r="R157" s="2204"/>
      <c r="S157" s="2204"/>
      <c r="T157" s="2204"/>
      <c r="U157" s="2204"/>
      <c r="V157" s="2204"/>
      <c r="W157" s="2204"/>
      <c r="X157" s="2204"/>
      <c r="Y157" s="2204"/>
      <c r="Z157" s="2204"/>
      <c r="AA157" s="2204"/>
      <c r="AB157" s="2205"/>
      <c r="AC157" s="1245">
        <f t="shared" si="2"/>
        <v>0</v>
      </c>
      <c r="AD157" s="937">
        <f>'t1'!M157</f>
        <v>1</v>
      </c>
    </row>
    <row r="158" spans="1:30" ht="13.5" customHeight="1" x14ac:dyDescent="0.25">
      <c r="A158" s="1029" t="str">
        <f>'t1'!A158</f>
        <v>Collaboratore prof.le  di ricerca sanitaria - D</v>
      </c>
      <c r="B158" s="1030" t="str">
        <f>'t1'!B158</f>
        <v>N16695</v>
      </c>
      <c r="C158" s="2204"/>
      <c r="D158" s="2204"/>
      <c r="E158" s="2204"/>
      <c r="F158" s="2204"/>
      <c r="G158" s="2204"/>
      <c r="H158" s="2204"/>
      <c r="I158" s="2204"/>
      <c r="J158" s="2204"/>
      <c r="K158" s="2204"/>
      <c r="L158" s="2204"/>
      <c r="M158" s="2204"/>
      <c r="N158" s="2204"/>
      <c r="O158" s="2204"/>
      <c r="P158" s="2204"/>
      <c r="Q158" s="2204"/>
      <c r="R158" s="2204"/>
      <c r="S158" s="2204"/>
      <c r="T158" s="2204"/>
      <c r="U158" s="2204"/>
      <c r="V158" s="2204"/>
      <c r="W158" s="2204"/>
      <c r="X158" s="2204"/>
      <c r="Y158" s="2204"/>
      <c r="Z158" s="2204"/>
      <c r="AA158" s="2204"/>
      <c r="AB158" s="2205">
        <v>13312</v>
      </c>
      <c r="AC158" s="1245">
        <f t="shared" si="2"/>
        <v>13312</v>
      </c>
      <c r="AD158" s="937">
        <f>'t1'!M158</f>
        <v>1</v>
      </c>
    </row>
    <row r="159" spans="1:30" ht="13.5" customHeight="1" x14ac:dyDescent="0.25">
      <c r="A159" s="1029" t="str">
        <f>'t1'!A159</f>
        <v>CONTRATTISTI (a)</v>
      </c>
      <c r="B159" s="1030" t="str">
        <f>'t1'!B159</f>
        <v>000061</v>
      </c>
      <c r="C159" s="2204"/>
      <c r="D159" s="2204"/>
      <c r="E159" s="2204"/>
      <c r="F159" s="2204"/>
      <c r="G159" s="2204"/>
      <c r="H159" s="2204"/>
      <c r="I159" s="2204"/>
      <c r="J159" s="2204"/>
      <c r="K159" s="2204"/>
      <c r="L159" s="2204"/>
      <c r="M159" s="2204"/>
      <c r="N159" s="2204"/>
      <c r="O159" s="2204"/>
      <c r="P159" s="2204"/>
      <c r="Q159" s="2204"/>
      <c r="R159" s="2204"/>
      <c r="S159" s="2204"/>
      <c r="T159" s="2204"/>
      <c r="U159" s="2204"/>
      <c r="V159" s="2204"/>
      <c r="W159" s="2204"/>
      <c r="X159" s="2204"/>
      <c r="Y159" s="2204"/>
      <c r="Z159" s="2204"/>
      <c r="AA159" s="2204"/>
      <c r="AB159" s="2205"/>
      <c r="AC159" s="1245">
        <f>SUM(C159:AB159)</f>
        <v>0</v>
      </c>
      <c r="AD159" s="937">
        <f>'t1'!M159</f>
        <v>0</v>
      </c>
    </row>
    <row r="160" spans="1:30" ht="13.5" customHeight="1" x14ac:dyDescent="0.25">
      <c r="A160" s="1029" t="str">
        <f>'t1'!A160</f>
        <v>Dir. Ambientale con incarico di struttura complessa</v>
      </c>
      <c r="B160" s="1030" t="str">
        <f>'t1'!B160</f>
        <v>TD0C02</v>
      </c>
      <c r="C160" s="2269">
        <f>IF(ISERROR(VLOOKUP($B160,IN_T13!$B$2:$AB$3000,2,FALSE))=TRUE,"",VLOOKUP($B160,IN_T13!$B$2:$AB$3000,2,FALSE))</f>
        <v>0</v>
      </c>
      <c r="D160" s="2269">
        <f>IF(ISERROR(VLOOKUP($B160,IN_T13!$B$2:$AB$3000,3,FALSE))=TRUE,"",VLOOKUP($B160,IN_T13!$B$2:$AB$3000,3,FALSE))</f>
        <v>0</v>
      </c>
      <c r="E160" s="2269">
        <f>IF(ISERROR(VLOOKUP($B160,IN_T13!$B$2:$AB$3000,4,FALSE))=TRUE,"",VLOOKUP($B160,IN_T13!$B$2:$AB$3000,4,FALSE))</f>
        <v>0</v>
      </c>
      <c r="F160" s="2269">
        <f>IF(ISERROR(VLOOKUP($B160,IN_T13!$B$2:$AB$3000,5,FALSE))=TRUE,"",VLOOKUP($B160,IN_T13!$B$2:$AB$3000,5,FALSE))</f>
        <v>0</v>
      </c>
      <c r="G160" s="2269">
        <f>IF(ISERROR(VLOOKUP($B160,IN_T13!$B$2:$AB$3000,6,FALSE))=TRUE,"",VLOOKUP($B160,IN_T13!$B$2:$AB$3000,6,FALSE))</f>
        <v>0</v>
      </c>
      <c r="H160" s="2269">
        <f>IF(ISERROR(VLOOKUP($B160,IN_T13!$B$2:$AB$3000,7,FALSE))=TRUE,"",VLOOKUP($B160,IN_T13!$B$2:$AB$3000,7,FALSE))</f>
        <v>0</v>
      </c>
      <c r="I160" s="2269">
        <f>IF(ISERROR(VLOOKUP($B160,IN_T13!$B$2:$AB$3000,8,FALSE))=TRUE,"",VLOOKUP($B160,IN_T13!$B$2:$AB$3000,8,FALSE))</f>
        <v>0</v>
      </c>
      <c r="J160" s="2269">
        <f>IF(ISERROR(VLOOKUP($B160,IN_T13!$B$2:$AB$3000,9,FALSE))=TRUE,"",VLOOKUP($B160,IN_T13!$B$2:$AB$3000,9,FALSE))</f>
        <v>0</v>
      </c>
      <c r="K160" s="2269">
        <f>IF(ISERROR(VLOOKUP($B160,IN_T13!$B$2:$AB$3000,10,FALSE))=TRUE,"",VLOOKUP($B160,IN_T13!$B$2:$AB$3000,10,FALSE))</f>
        <v>0</v>
      </c>
      <c r="L160" s="2269">
        <f>IF(ISERROR(VLOOKUP($B160,IN_T13!$B$2:$AB$3000,11,FALSE))=TRUE,"",VLOOKUP($B160,IN_T13!$B$2:$AB$3000,11,FALSE))</f>
        <v>0</v>
      </c>
      <c r="M160" s="2269">
        <f>IF(ISERROR(VLOOKUP($B160,IN_T13!$B$2:$AB$3000,12,FALSE))=TRUE,"",VLOOKUP($B160,IN_T13!$B$2:$AB$3000,12,FALSE))</f>
        <v>0</v>
      </c>
      <c r="N160" s="2269">
        <f>IF(ISERROR(VLOOKUP($B160,IN_T13!$B$2:$AB$3000,13,FALSE))=TRUE,"",VLOOKUP($B160,IN_T13!$B$2:$AB$3000,13,FALSE))</f>
        <v>0</v>
      </c>
      <c r="O160" s="2269">
        <f>IF(ISERROR(VLOOKUP($B160,IN_T13!$B$2:$AB$3000,14,FALSE))=TRUE,"",VLOOKUP($B160,IN_T13!$B$2:$AB$3000,14,FALSE))</f>
        <v>0</v>
      </c>
      <c r="P160" s="2269">
        <f>IF(ISERROR(VLOOKUP($B160,IN_T13!$B$2:$AB$3000,15,FALSE))=TRUE,"",VLOOKUP($B160,IN_T13!$B$2:$AB$3000,15,FALSE))</f>
        <v>0</v>
      </c>
      <c r="Q160" s="2269">
        <f>IF(ISERROR(VLOOKUP($B160,IN_T13!$B$2:$AB$3000,16,FALSE))=TRUE,"",VLOOKUP($B160,IN_T13!$B$2:$AB$3000,16,FALSE))</f>
        <v>0</v>
      </c>
      <c r="R160" s="2269">
        <f>IF(ISERROR(VLOOKUP($B160,IN_T13!$B$2:$AB$3000,17,FALSE))=TRUE,"",VLOOKUP($B160,IN_T13!$B$2:$AB$3000,17,FALSE))</f>
        <v>0</v>
      </c>
      <c r="S160" s="2269">
        <f>IF(ISERROR(VLOOKUP($B160,IN_T13!$B$2:$AB$3000,18,FALSE))=TRUE,"",VLOOKUP($B160,IN_T13!$B$2:$AB$3000,18,FALSE))</f>
        <v>0</v>
      </c>
      <c r="T160" s="2269">
        <f>IF(ISERROR(VLOOKUP($B160,IN_T13!$B$2:$AB$3000,19,FALSE))=TRUE,"",VLOOKUP($B160,IN_T13!$B$2:$AB$3000,19,FALSE))</f>
        <v>0</v>
      </c>
      <c r="U160" s="2269">
        <f>IF(ISERROR(VLOOKUP($B160,IN_T13!$B$2:$AB$3000,20,FALSE))=TRUE,"",VLOOKUP($B160,IN_T13!$B$2:$AB$3000,20,FALSE))</f>
        <v>0</v>
      </c>
      <c r="V160" s="2269">
        <f>IF(ISERROR(VLOOKUP($B160,IN_T13!$B$2:$AB$3000,21,FALSE))=TRUE,"",VLOOKUP($B160,IN_T13!$B$2:$AB$3000,21,FALSE))</f>
        <v>0</v>
      </c>
      <c r="W160" s="2269">
        <f>IF(ISERROR(VLOOKUP($B160,IN_T13!$B$2:$AB$3000,22,FALSE))=TRUE,"",VLOOKUP($B160,IN_T13!$B$2:$AB$3000,22,FALSE))</f>
        <v>0</v>
      </c>
      <c r="X160" s="2269">
        <f>IF(ISERROR(VLOOKUP($B160,IN_T13!$B$2:$AB$3000,23,FALSE))=TRUE,"",VLOOKUP($B160,IN_T13!$B$2:$AB$3000,23,FALSE))</f>
        <v>0</v>
      </c>
      <c r="Y160" s="2269">
        <f>IF(ISERROR(VLOOKUP($B160,IN_T13!$B$2:$AB$3000,24,FALSE))=TRUE,"",VLOOKUP($B160,IN_T13!$B$2:$AB$3000,24,FALSE))</f>
        <v>0</v>
      </c>
      <c r="Z160" s="2269">
        <f>IF(ISERROR(VLOOKUP($B160,IN_T13!$B$2:$AB$3000,25,FALSE))=TRUE,"",VLOOKUP($B160,IN_T13!$B$2:$AB$3000,25,FALSE))</f>
        <v>0</v>
      </c>
      <c r="AA160" s="2269">
        <f>IF(ISERROR(VLOOKUP($B160,IN_T13!$B$2:$AB$3000,26,FALSE))=TRUE,"",VLOOKUP($B160,IN_T13!$B$2:$AB$3000,26,FALSE))</f>
        <v>0</v>
      </c>
      <c r="AB160" s="2270">
        <f>IF(ISERROR(VLOOKUP($B160,IN_T13!$B$2:$AB$3000,27,FALSE))=TRUE,"",VLOOKUP($B160,IN_T13!$B$2:$AB$3000,27,FALSE))</f>
        <v>0</v>
      </c>
      <c r="AC160" s="1245">
        <f>SUM(C160:AB160)</f>
        <v>0</v>
      </c>
      <c r="AD160" s="937">
        <f>'t1'!M160</f>
        <v>0</v>
      </c>
    </row>
    <row r="161" spans="1:33" ht="13.5" customHeight="1" x14ac:dyDescent="0.25">
      <c r="A161" s="1029" t="str">
        <f>'t1'!A161</f>
        <v>Dir. Ambientale con incarico di struttura semplice</v>
      </c>
      <c r="B161" s="1030" t="str">
        <f>'t1'!B161</f>
        <v>TD0S02</v>
      </c>
      <c r="C161" s="2269">
        <f>IF(ISERROR(VLOOKUP($B161,IN_T13!$B$2:$AB$3000,2,FALSE))=TRUE,"",VLOOKUP($B161,IN_T13!$B$2:$AB$3000,2,FALSE))</f>
        <v>0</v>
      </c>
      <c r="D161" s="2269">
        <f>IF(ISERROR(VLOOKUP($B161,IN_T13!$B$2:$AB$3000,3,FALSE))=TRUE,"",VLOOKUP($B161,IN_T13!$B$2:$AB$3000,3,FALSE))</f>
        <v>0</v>
      </c>
      <c r="E161" s="2269">
        <f>IF(ISERROR(VLOOKUP($B161,IN_T13!$B$2:$AB$3000,4,FALSE))=TRUE,"",VLOOKUP($B161,IN_T13!$B$2:$AB$3000,4,FALSE))</f>
        <v>0</v>
      </c>
      <c r="F161" s="2269">
        <f>IF(ISERROR(VLOOKUP($B161,IN_T13!$B$2:$AB$3000,5,FALSE))=TRUE,"",VLOOKUP($B161,IN_T13!$B$2:$AB$3000,5,FALSE))</f>
        <v>0</v>
      </c>
      <c r="G161" s="2269">
        <f>IF(ISERROR(VLOOKUP($B161,IN_T13!$B$2:$AB$3000,6,FALSE))=TRUE,"",VLOOKUP($B161,IN_T13!$B$2:$AB$3000,6,FALSE))</f>
        <v>0</v>
      </c>
      <c r="H161" s="2269">
        <f>IF(ISERROR(VLOOKUP($B161,IN_T13!$B$2:$AB$3000,7,FALSE))=TRUE,"",VLOOKUP($B161,IN_T13!$B$2:$AB$3000,7,FALSE))</f>
        <v>0</v>
      </c>
      <c r="I161" s="2269">
        <f>IF(ISERROR(VLOOKUP($B161,IN_T13!$B$2:$AB$3000,8,FALSE))=TRUE,"",VLOOKUP($B161,IN_T13!$B$2:$AB$3000,8,FALSE))</f>
        <v>0</v>
      </c>
      <c r="J161" s="2269">
        <f>IF(ISERROR(VLOOKUP($B161,IN_T13!$B$2:$AB$3000,9,FALSE))=TRUE,"",VLOOKUP($B161,IN_T13!$B$2:$AB$3000,9,FALSE))</f>
        <v>0</v>
      </c>
      <c r="K161" s="2269">
        <f>IF(ISERROR(VLOOKUP($B161,IN_T13!$B$2:$AB$3000,10,FALSE))=TRUE,"",VLOOKUP($B161,IN_T13!$B$2:$AB$3000,10,FALSE))</f>
        <v>0</v>
      </c>
      <c r="L161" s="2269">
        <f>IF(ISERROR(VLOOKUP($B161,IN_T13!$B$2:$AB$3000,11,FALSE))=TRUE,"",VLOOKUP($B161,IN_T13!$B$2:$AB$3000,11,FALSE))</f>
        <v>0</v>
      </c>
      <c r="M161" s="2269">
        <f>IF(ISERROR(VLOOKUP($B161,IN_T13!$B$2:$AB$3000,12,FALSE))=TRUE,"",VLOOKUP($B161,IN_T13!$B$2:$AB$3000,12,FALSE))</f>
        <v>0</v>
      </c>
      <c r="N161" s="2269">
        <f>IF(ISERROR(VLOOKUP($B161,IN_T13!$B$2:$AB$3000,13,FALSE))=TRUE,"",VLOOKUP($B161,IN_T13!$B$2:$AB$3000,13,FALSE))</f>
        <v>0</v>
      </c>
      <c r="O161" s="2269">
        <f>IF(ISERROR(VLOOKUP($B161,IN_T13!$B$2:$AB$3000,14,FALSE))=TRUE,"",VLOOKUP($B161,IN_T13!$B$2:$AB$3000,14,FALSE))</f>
        <v>0</v>
      </c>
      <c r="P161" s="2269">
        <f>IF(ISERROR(VLOOKUP($B161,IN_T13!$B$2:$AB$3000,15,FALSE))=TRUE,"",VLOOKUP($B161,IN_T13!$B$2:$AB$3000,15,FALSE))</f>
        <v>0</v>
      </c>
      <c r="Q161" s="2269">
        <f>IF(ISERROR(VLOOKUP($B161,IN_T13!$B$2:$AB$3000,16,FALSE))=TRUE,"",VLOOKUP($B161,IN_T13!$B$2:$AB$3000,16,FALSE))</f>
        <v>0</v>
      </c>
      <c r="R161" s="2269">
        <f>IF(ISERROR(VLOOKUP($B161,IN_T13!$B$2:$AB$3000,17,FALSE))=TRUE,"",VLOOKUP($B161,IN_T13!$B$2:$AB$3000,17,FALSE))</f>
        <v>0</v>
      </c>
      <c r="S161" s="2269">
        <f>IF(ISERROR(VLOOKUP($B161,IN_T13!$B$2:$AB$3000,18,FALSE))=TRUE,"",VLOOKUP($B161,IN_T13!$B$2:$AB$3000,18,FALSE))</f>
        <v>0</v>
      </c>
      <c r="T161" s="2269">
        <f>IF(ISERROR(VLOOKUP($B161,IN_T13!$B$2:$AB$3000,19,FALSE))=TRUE,"",VLOOKUP($B161,IN_T13!$B$2:$AB$3000,19,FALSE))</f>
        <v>0</v>
      </c>
      <c r="U161" s="2269">
        <f>IF(ISERROR(VLOOKUP($B161,IN_T13!$B$2:$AB$3000,20,FALSE))=TRUE,"",VLOOKUP($B161,IN_T13!$B$2:$AB$3000,20,FALSE))</f>
        <v>0</v>
      </c>
      <c r="V161" s="2269">
        <f>IF(ISERROR(VLOOKUP($B161,IN_T13!$B$2:$AB$3000,21,FALSE))=TRUE,"",VLOOKUP($B161,IN_T13!$B$2:$AB$3000,21,FALSE))</f>
        <v>0</v>
      </c>
      <c r="W161" s="2269">
        <f>IF(ISERROR(VLOOKUP($B161,IN_T13!$B$2:$AB$3000,22,FALSE))=TRUE,"",VLOOKUP($B161,IN_T13!$B$2:$AB$3000,22,FALSE))</f>
        <v>0</v>
      </c>
      <c r="X161" s="2269">
        <f>IF(ISERROR(VLOOKUP($B161,IN_T13!$B$2:$AB$3000,23,FALSE))=TRUE,"",VLOOKUP($B161,IN_T13!$B$2:$AB$3000,23,FALSE))</f>
        <v>0</v>
      </c>
      <c r="Y161" s="2269">
        <f>IF(ISERROR(VLOOKUP($B161,IN_T13!$B$2:$AB$3000,24,FALSE))=TRUE,"",VLOOKUP($B161,IN_T13!$B$2:$AB$3000,24,FALSE))</f>
        <v>0</v>
      </c>
      <c r="Z161" s="2269">
        <f>IF(ISERROR(VLOOKUP($B161,IN_T13!$B$2:$AB$3000,25,FALSE))=TRUE,"",VLOOKUP($B161,IN_T13!$B$2:$AB$3000,25,FALSE))</f>
        <v>0</v>
      </c>
      <c r="AA161" s="2269">
        <f>IF(ISERROR(VLOOKUP($B161,IN_T13!$B$2:$AB$3000,26,FALSE))=TRUE,"",VLOOKUP($B161,IN_T13!$B$2:$AB$3000,26,FALSE))</f>
        <v>0</v>
      </c>
      <c r="AB161" s="2270">
        <f>IF(ISERROR(VLOOKUP($B161,IN_T13!$B$2:$AB$3000,27,FALSE))=TRUE,"",VLOOKUP($B161,IN_T13!$B$2:$AB$3000,27,FALSE))</f>
        <v>0</v>
      </c>
      <c r="AC161" s="1245">
        <f>SUM(C161:AB161)</f>
        <v>0</v>
      </c>
      <c r="AD161" s="937">
        <f>'t1'!M161</f>
        <v>0</v>
      </c>
    </row>
    <row r="162" spans="1:33" ht="13.5" customHeight="1" x14ac:dyDescent="0.25">
      <c r="A162" s="1029" t="str">
        <f>'t1'!A162</f>
        <v>Dir. Ambientale con altri incar.prof.li</v>
      </c>
      <c r="B162" s="1030" t="str">
        <f>'t1'!B162</f>
        <v>TD0A02</v>
      </c>
      <c r="C162" s="2269">
        <f>IF(ISERROR(VLOOKUP($B162,IN_T13!$B$2:$AB$3000,2,FALSE))=TRUE,"",VLOOKUP($B162,IN_T13!$B$2:$AB$3000,2,FALSE))</f>
        <v>0</v>
      </c>
      <c r="D162" s="2269">
        <f>IF(ISERROR(VLOOKUP($B162,IN_T13!$B$2:$AB$3000,3,FALSE))=TRUE,"",VLOOKUP($B162,IN_T13!$B$2:$AB$3000,3,FALSE))</f>
        <v>0</v>
      </c>
      <c r="E162" s="2269">
        <f>IF(ISERROR(VLOOKUP($B162,IN_T13!$B$2:$AB$3000,4,FALSE))=TRUE,"",VLOOKUP($B162,IN_T13!$B$2:$AB$3000,4,FALSE))</f>
        <v>0</v>
      </c>
      <c r="F162" s="2269">
        <f>IF(ISERROR(VLOOKUP($B162,IN_T13!$B$2:$AB$3000,5,FALSE))=TRUE,"",VLOOKUP($B162,IN_T13!$B$2:$AB$3000,5,FALSE))</f>
        <v>0</v>
      </c>
      <c r="G162" s="2269">
        <f>IF(ISERROR(VLOOKUP($B162,IN_T13!$B$2:$AB$3000,6,FALSE))=TRUE,"",VLOOKUP($B162,IN_T13!$B$2:$AB$3000,6,FALSE))</f>
        <v>0</v>
      </c>
      <c r="H162" s="2269">
        <f>IF(ISERROR(VLOOKUP($B162,IN_T13!$B$2:$AB$3000,7,FALSE))=TRUE,"",VLOOKUP($B162,IN_T13!$B$2:$AB$3000,7,FALSE))</f>
        <v>0</v>
      </c>
      <c r="I162" s="2269">
        <f>IF(ISERROR(VLOOKUP($B162,IN_T13!$B$2:$AB$3000,8,FALSE))=TRUE,"",VLOOKUP($B162,IN_T13!$B$2:$AB$3000,8,FALSE))</f>
        <v>0</v>
      </c>
      <c r="J162" s="2269">
        <f>IF(ISERROR(VLOOKUP($B162,IN_T13!$B$2:$AB$3000,9,FALSE))=TRUE,"",VLOOKUP($B162,IN_T13!$B$2:$AB$3000,9,FALSE))</f>
        <v>0</v>
      </c>
      <c r="K162" s="2269">
        <f>IF(ISERROR(VLOOKUP($B162,IN_T13!$B$2:$AB$3000,10,FALSE))=TRUE,"",VLOOKUP($B162,IN_T13!$B$2:$AB$3000,10,FALSE))</f>
        <v>0</v>
      </c>
      <c r="L162" s="2269">
        <f>IF(ISERROR(VLOOKUP($B162,IN_T13!$B$2:$AB$3000,11,FALSE))=TRUE,"",VLOOKUP($B162,IN_T13!$B$2:$AB$3000,11,FALSE))</f>
        <v>0</v>
      </c>
      <c r="M162" s="2269">
        <f>IF(ISERROR(VLOOKUP($B162,IN_T13!$B$2:$AB$3000,12,FALSE))=TRUE,"",VLOOKUP($B162,IN_T13!$B$2:$AB$3000,12,FALSE))</f>
        <v>0</v>
      </c>
      <c r="N162" s="2269">
        <f>IF(ISERROR(VLOOKUP($B162,IN_T13!$B$2:$AB$3000,13,FALSE))=TRUE,"",VLOOKUP($B162,IN_T13!$B$2:$AB$3000,13,FALSE))</f>
        <v>0</v>
      </c>
      <c r="O162" s="2269">
        <f>IF(ISERROR(VLOOKUP($B162,IN_T13!$B$2:$AB$3000,14,FALSE))=TRUE,"",VLOOKUP($B162,IN_T13!$B$2:$AB$3000,14,FALSE))</f>
        <v>0</v>
      </c>
      <c r="P162" s="2269">
        <f>IF(ISERROR(VLOOKUP($B162,IN_T13!$B$2:$AB$3000,15,FALSE))=TRUE,"",VLOOKUP($B162,IN_T13!$B$2:$AB$3000,15,FALSE))</f>
        <v>0</v>
      </c>
      <c r="Q162" s="2269">
        <f>IF(ISERROR(VLOOKUP($B162,IN_T13!$B$2:$AB$3000,16,FALSE))=TRUE,"",VLOOKUP($B162,IN_T13!$B$2:$AB$3000,16,FALSE))</f>
        <v>0</v>
      </c>
      <c r="R162" s="2269">
        <f>IF(ISERROR(VLOOKUP($B162,IN_T13!$B$2:$AB$3000,17,FALSE))=TRUE,"",VLOOKUP($B162,IN_T13!$B$2:$AB$3000,17,FALSE))</f>
        <v>0</v>
      </c>
      <c r="S162" s="2269">
        <f>IF(ISERROR(VLOOKUP($B162,IN_T13!$B$2:$AB$3000,18,FALSE))=TRUE,"",VLOOKUP($B162,IN_T13!$B$2:$AB$3000,18,FALSE))</f>
        <v>0</v>
      </c>
      <c r="T162" s="2269">
        <f>IF(ISERROR(VLOOKUP($B162,IN_T13!$B$2:$AB$3000,19,FALSE))=TRUE,"",VLOOKUP($B162,IN_T13!$B$2:$AB$3000,19,FALSE))</f>
        <v>0</v>
      </c>
      <c r="U162" s="2269">
        <f>IF(ISERROR(VLOOKUP($B162,IN_T13!$B$2:$AB$3000,20,FALSE))=TRUE,"",VLOOKUP($B162,IN_T13!$B$2:$AB$3000,20,FALSE))</f>
        <v>0</v>
      </c>
      <c r="V162" s="2269">
        <f>IF(ISERROR(VLOOKUP($B162,IN_T13!$B$2:$AB$3000,21,FALSE))=TRUE,"",VLOOKUP($B162,IN_T13!$B$2:$AB$3000,21,FALSE))</f>
        <v>0</v>
      </c>
      <c r="W162" s="2269">
        <f>IF(ISERROR(VLOOKUP($B162,IN_T13!$B$2:$AB$3000,22,FALSE))=TRUE,"",VLOOKUP($B162,IN_T13!$B$2:$AB$3000,22,FALSE))</f>
        <v>0</v>
      </c>
      <c r="X162" s="2269">
        <f>IF(ISERROR(VLOOKUP($B162,IN_T13!$B$2:$AB$3000,23,FALSE))=TRUE,"",VLOOKUP($B162,IN_T13!$B$2:$AB$3000,23,FALSE))</f>
        <v>0</v>
      </c>
      <c r="Y162" s="2269">
        <f>IF(ISERROR(VLOOKUP($B162,IN_T13!$B$2:$AB$3000,24,FALSE))=TRUE,"",VLOOKUP($B162,IN_T13!$B$2:$AB$3000,24,FALSE))</f>
        <v>0</v>
      </c>
      <c r="Z162" s="2269">
        <f>IF(ISERROR(VLOOKUP($B162,IN_T13!$B$2:$AB$3000,25,FALSE))=TRUE,"",VLOOKUP($B162,IN_T13!$B$2:$AB$3000,25,FALSE))</f>
        <v>0</v>
      </c>
      <c r="AA162" s="2269">
        <f>IF(ISERROR(VLOOKUP($B162,IN_T13!$B$2:$AB$3000,26,FALSE))=TRUE,"",VLOOKUP($B162,IN_T13!$B$2:$AB$3000,26,FALSE))</f>
        <v>0</v>
      </c>
      <c r="AB162" s="2270">
        <f>IF(ISERROR(VLOOKUP($B162,IN_T13!$B$2:$AB$3000,27,FALSE))=TRUE,"",VLOOKUP($B162,IN_T13!$B$2:$AB$3000,27,FALSE))</f>
        <v>0</v>
      </c>
      <c r="AC162" s="1245">
        <f>SUM(C162:AB162)</f>
        <v>0</v>
      </c>
      <c r="AD162" s="937">
        <f>'t1'!M162</f>
        <v>0</v>
      </c>
    </row>
    <row r="163" spans="1:33" ht="13.5" customHeight="1" thickBot="1" x14ac:dyDescent="0.3">
      <c r="A163" s="1029" t="str">
        <f>'t1'!A163</f>
        <v>Dir. Ambientale a t. determinato (art.15-septies dlgs 502/92)</v>
      </c>
      <c r="B163" s="1030" t="str">
        <f>'t1'!B163</f>
        <v>TD0810</v>
      </c>
      <c r="C163" s="2269">
        <f>IF(ISERROR(VLOOKUP($B163,IN_T13!$B$2:$AB$3000,2,FALSE))=TRUE,"",VLOOKUP($B163,IN_T13!$B$2:$AB$3000,2,FALSE))</f>
        <v>0</v>
      </c>
      <c r="D163" s="2269">
        <f>IF(ISERROR(VLOOKUP($B163,IN_T13!$B$2:$AB$3000,3,FALSE))=TRUE,"",VLOOKUP($B163,IN_T13!$B$2:$AB$3000,3,FALSE))</f>
        <v>0</v>
      </c>
      <c r="E163" s="2269">
        <f>IF(ISERROR(VLOOKUP($B163,IN_T13!$B$2:$AB$3000,4,FALSE))=TRUE,"",VLOOKUP($B163,IN_T13!$B$2:$AB$3000,4,FALSE))</f>
        <v>0</v>
      </c>
      <c r="F163" s="2269">
        <f>IF(ISERROR(VLOOKUP($B163,IN_T13!$B$2:$AB$3000,5,FALSE))=TRUE,"",VLOOKUP($B163,IN_T13!$B$2:$AB$3000,5,FALSE))</f>
        <v>0</v>
      </c>
      <c r="G163" s="2269">
        <f>IF(ISERROR(VLOOKUP($B163,IN_T13!$B$2:$AB$3000,6,FALSE))=TRUE,"",VLOOKUP($B163,IN_T13!$B$2:$AB$3000,6,FALSE))</f>
        <v>0</v>
      </c>
      <c r="H163" s="2269">
        <f>IF(ISERROR(VLOOKUP($B163,IN_T13!$B$2:$AB$3000,7,FALSE))=TRUE,"",VLOOKUP($B163,IN_T13!$B$2:$AB$3000,7,FALSE))</f>
        <v>0</v>
      </c>
      <c r="I163" s="2269">
        <f>IF(ISERROR(VLOOKUP($B163,IN_T13!$B$2:$AB$3000,8,FALSE))=TRUE,"",VLOOKUP($B163,IN_T13!$B$2:$AB$3000,8,FALSE))</f>
        <v>0</v>
      </c>
      <c r="J163" s="2269">
        <f>IF(ISERROR(VLOOKUP($B163,IN_T13!$B$2:$AB$3000,9,FALSE))=TRUE,"",VLOOKUP($B163,IN_T13!$B$2:$AB$3000,9,FALSE))</f>
        <v>0</v>
      </c>
      <c r="K163" s="2269">
        <f>IF(ISERROR(VLOOKUP($B163,IN_T13!$B$2:$AB$3000,10,FALSE))=TRUE,"",VLOOKUP($B163,IN_T13!$B$2:$AB$3000,10,FALSE))</f>
        <v>0</v>
      </c>
      <c r="L163" s="2269">
        <f>IF(ISERROR(VLOOKUP($B163,IN_T13!$B$2:$AB$3000,11,FALSE))=TRUE,"",VLOOKUP($B163,IN_T13!$B$2:$AB$3000,11,FALSE))</f>
        <v>0</v>
      </c>
      <c r="M163" s="2269">
        <f>IF(ISERROR(VLOOKUP($B163,IN_T13!$B$2:$AB$3000,12,FALSE))=TRUE,"",VLOOKUP($B163,IN_T13!$B$2:$AB$3000,12,FALSE))</f>
        <v>0</v>
      </c>
      <c r="N163" s="2269">
        <f>IF(ISERROR(VLOOKUP($B163,IN_T13!$B$2:$AB$3000,13,FALSE))=TRUE,"",VLOOKUP($B163,IN_T13!$B$2:$AB$3000,13,FALSE))</f>
        <v>0</v>
      </c>
      <c r="O163" s="2269">
        <f>IF(ISERROR(VLOOKUP($B163,IN_T13!$B$2:$AB$3000,14,FALSE))=TRUE,"",VLOOKUP($B163,IN_T13!$B$2:$AB$3000,14,FALSE))</f>
        <v>0</v>
      </c>
      <c r="P163" s="2269">
        <f>IF(ISERROR(VLOOKUP($B163,IN_T13!$B$2:$AB$3000,15,FALSE))=TRUE,"",VLOOKUP($B163,IN_T13!$B$2:$AB$3000,15,FALSE))</f>
        <v>0</v>
      </c>
      <c r="Q163" s="2269">
        <f>IF(ISERROR(VLOOKUP($B163,IN_T13!$B$2:$AB$3000,16,FALSE))=TRUE,"",VLOOKUP($B163,IN_T13!$B$2:$AB$3000,16,FALSE))</f>
        <v>0</v>
      </c>
      <c r="R163" s="2269">
        <f>IF(ISERROR(VLOOKUP($B163,IN_T13!$B$2:$AB$3000,17,FALSE))=TRUE,"",VLOOKUP($B163,IN_T13!$B$2:$AB$3000,17,FALSE))</f>
        <v>0</v>
      </c>
      <c r="S163" s="2269">
        <f>IF(ISERROR(VLOOKUP($B163,IN_T13!$B$2:$AB$3000,18,FALSE))=TRUE,"",VLOOKUP($B163,IN_T13!$B$2:$AB$3000,18,FALSE))</f>
        <v>0</v>
      </c>
      <c r="T163" s="2269">
        <f>IF(ISERROR(VLOOKUP($B163,IN_T13!$B$2:$AB$3000,19,FALSE))=TRUE,"",VLOOKUP($B163,IN_T13!$B$2:$AB$3000,19,FALSE))</f>
        <v>0</v>
      </c>
      <c r="U163" s="2269">
        <f>IF(ISERROR(VLOOKUP($B163,IN_T13!$B$2:$AB$3000,20,FALSE))=TRUE,"",VLOOKUP($B163,IN_T13!$B$2:$AB$3000,20,FALSE))</f>
        <v>0</v>
      </c>
      <c r="V163" s="2269">
        <f>IF(ISERROR(VLOOKUP($B163,IN_T13!$B$2:$AB$3000,21,FALSE))=TRUE,"",VLOOKUP($B163,IN_T13!$B$2:$AB$3000,21,FALSE))</f>
        <v>0</v>
      </c>
      <c r="W163" s="2269">
        <f>IF(ISERROR(VLOOKUP($B163,IN_T13!$B$2:$AB$3000,22,FALSE))=TRUE,"",VLOOKUP($B163,IN_T13!$B$2:$AB$3000,22,FALSE))</f>
        <v>0</v>
      </c>
      <c r="X163" s="2269">
        <f>IF(ISERROR(VLOOKUP($B163,IN_T13!$B$2:$AB$3000,23,FALSE))=TRUE,"",VLOOKUP($B163,IN_T13!$B$2:$AB$3000,23,FALSE))</f>
        <v>0</v>
      </c>
      <c r="Y163" s="2269">
        <f>IF(ISERROR(VLOOKUP($B163,IN_T13!$B$2:$AB$3000,24,FALSE))=TRUE,"",VLOOKUP($B163,IN_T13!$B$2:$AB$3000,24,FALSE))</f>
        <v>0</v>
      </c>
      <c r="Z163" s="2269">
        <f>IF(ISERROR(VLOOKUP($B163,IN_T13!$B$2:$AB$3000,25,FALSE))=TRUE,"",VLOOKUP($B163,IN_T13!$B$2:$AB$3000,25,FALSE))</f>
        <v>0</v>
      </c>
      <c r="AA163" s="2269">
        <f>IF(ISERROR(VLOOKUP($B163,IN_T13!$B$2:$AB$3000,26,FALSE))=TRUE,"",VLOOKUP($B163,IN_T13!$B$2:$AB$3000,26,FALSE))</f>
        <v>0</v>
      </c>
      <c r="AB163" s="2270">
        <f>IF(ISERROR(VLOOKUP($B163,IN_T13!$B$2:$AB$3000,27,FALSE))=TRUE,"",VLOOKUP($B163,IN_T13!$B$2:$AB$3000,27,FALSE))</f>
        <v>0</v>
      </c>
      <c r="AC163" s="1245">
        <f>SUM(C163:AB163)</f>
        <v>0</v>
      </c>
      <c r="AD163" s="937">
        <f>'t1'!M163</f>
        <v>0</v>
      </c>
    </row>
    <row r="164" spans="1:33" ht="18" customHeight="1" thickTop="1" thickBot="1" x14ac:dyDescent="0.3">
      <c r="A164" s="1246" t="s">
        <v>623</v>
      </c>
      <c r="B164" s="1228"/>
      <c r="C164" s="1247">
        <f>SUM(C7:C163)</f>
        <v>279116</v>
      </c>
      <c r="D164" s="1247">
        <f t="shared" ref="D164:Q164" si="3">SUM(D7:D163)</f>
        <v>280733</v>
      </c>
      <c r="E164" s="1247">
        <f t="shared" si="3"/>
        <v>2797784</v>
      </c>
      <c r="F164" s="1247">
        <f t="shared" si="3"/>
        <v>2227108</v>
      </c>
      <c r="G164" s="1247">
        <f t="shared" si="3"/>
        <v>150005</v>
      </c>
      <c r="H164" s="1247">
        <f t="shared" si="3"/>
        <v>3027346</v>
      </c>
      <c r="I164" s="1247">
        <f t="shared" si="3"/>
        <v>1789514</v>
      </c>
      <c r="J164" s="1247">
        <f t="shared" si="3"/>
        <v>263188</v>
      </c>
      <c r="K164" s="1247">
        <f t="shared" si="3"/>
        <v>57844</v>
      </c>
      <c r="L164" s="1247">
        <f t="shared" si="3"/>
        <v>2766</v>
      </c>
      <c r="M164" s="1247">
        <f t="shared" si="3"/>
        <v>272313</v>
      </c>
      <c r="N164" s="1247">
        <f t="shared" si="3"/>
        <v>0</v>
      </c>
      <c r="O164" s="1247">
        <f t="shared" si="3"/>
        <v>0</v>
      </c>
      <c r="P164" s="1247">
        <f t="shared" si="3"/>
        <v>1155323</v>
      </c>
      <c r="Q164" s="1247">
        <f t="shared" si="3"/>
        <v>367652</v>
      </c>
      <c r="R164" s="1247">
        <f t="shared" ref="R164:AC164" si="4">SUM(R7:R163)</f>
        <v>4436722</v>
      </c>
      <c r="S164" s="1247">
        <f t="shared" si="4"/>
        <v>0</v>
      </c>
      <c r="T164" s="1247">
        <f t="shared" si="4"/>
        <v>0</v>
      </c>
      <c r="U164" s="1247">
        <f t="shared" si="4"/>
        <v>200067</v>
      </c>
      <c r="V164" s="1247">
        <f t="shared" si="4"/>
        <v>212741</v>
      </c>
      <c r="W164" s="1247">
        <f t="shared" si="4"/>
        <v>15493</v>
      </c>
      <c r="X164" s="1247">
        <f t="shared" si="4"/>
        <v>105600</v>
      </c>
      <c r="Y164" s="1247">
        <f t="shared" si="4"/>
        <v>0</v>
      </c>
      <c r="Z164" s="1247">
        <f t="shared" si="4"/>
        <v>0</v>
      </c>
      <c r="AA164" s="1247">
        <f t="shared" si="4"/>
        <v>66787</v>
      </c>
      <c r="AB164" s="1247">
        <f t="shared" si="4"/>
        <v>913421</v>
      </c>
      <c r="AC164" s="1231">
        <f t="shared" si="4"/>
        <v>18621523</v>
      </c>
    </row>
    <row r="165" spans="1:33" ht="21" customHeight="1" x14ac:dyDescent="0.25">
      <c r="A165" s="1615" t="s">
        <v>2876</v>
      </c>
      <c r="B165" s="1615"/>
      <c r="C165" s="1615"/>
      <c r="D165" s="1615"/>
      <c r="E165" s="1615"/>
      <c r="F165" s="1615"/>
      <c r="G165" s="1615"/>
      <c r="H165" s="1615"/>
      <c r="I165" s="1615"/>
      <c r="J165" s="1615"/>
      <c r="K165" s="1615"/>
      <c r="M165" s="1615"/>
      <c r="N165" s="1615"/>
      <c r="O165" s="1615"/>
      <c r="P165" s="1615"/>
      <c r="Q165" s="1615"/>
      <c r="R165" s="1615"/>
      <c r="S165" s="1615"/>
      <c r="T165" s="1615"/>
      <c r="U165" s="1615"/>
      <c r="V165" s="1615"/>
      <c r="W165" s="1615"/>
      <c r="X165" s="1615"/>
      <c r="Y165" s="1615"/>
      <c r="Z165" s="1615"/>
      <c r="AB165" s="1104"/>
      <c r="AC165" s="1104"/>
      <c r="AD165" s="1104"/>
      <c r="AE165" s="1104"/>
      <c r="AF165" s="1104"/>
      <c r="AG165" s="1104"/>
    </row>
    <row r="166" spans="1:33" x14ac:dyDescent="0.25">
      <c r="A166" s="937" t="s">
        <v>2877</v>
      </c>
      <c r="L166" s="1615"/>
      <c r="AA166" s="1082"/>
      <c r="AB166" s="1082"/>
      <c r="AC166" s="1082"/>
      <c r="AD166" s="1082"/>
      <c r="AE166" s="1082"/>
      <c r="AF166" s="1082"/>
      <c r="AG166" s="1082"/>
    </row>
    <row r="167" spans="1:33" x14ac:dyDescent="0.25">
      <c r="A167" s="937" t="s">
        <v>3181</v>
      </c>
      <c r="B167" s="1081"/>
      <c r="C167" s="1082"/>
      <c r="D167" s="1082"/>
      <c r="E167" s="1082"/>
      <c r="F167" s="1082"/>
      <c r="G167" s="1082"/>
      <c r="H167" s="1082"/>
      <c r="I167" s="1082"/>
      <c r="J167" s="1082"/>
      <c r="K167" s="1082"/>
      <c r="L167" s="1608"/>
      <c r="M167" s="1082"/>
      <c r="N167" s="1082"/>
      <c r="O167" s="1082"/>
      <c r="P167" s="1082"/>
      <c r="Q167" s="1082"/>
      <c r="R167" s="1082"/>
      <c r="S167" s="1082"/>
      <c r="T167" s="1082"/>
      <c r="U167" s="1082"/>
      <c r="V167" s="1082"/>
      <c r="W167" s="1082"/>
      <c r="X167" s="1082"/>
      <c r="Y167" s="1082"/>
      <c r="Z167" s="1082"/>
    </row>
    <row r="168" spans="1:33" ht="11.25" customHeight="1" x14ac:dyDescent="0.25">
      <c r="A168" s="1615" t="s">
        <v>3183</v>
      </c>
      <c r="B168" s="1615"/>
      <c r="C168" s="1615"/>
      <c r="D168" s="1615"/>
      <c r="E168" s="1615"/>
      <c r="F168" s="1615"/>
      <c r="G168" s="1615"/>
      <c r="H168" s="1615"/>
      <c r="I168" s="1615"/>
      <c r="J168" s="1615"/>
      <c r="K168" s="1615"/>
      <c r="M168" s="1615"/>
      <c r="N168" s="1615"/>
      <c r="O168" s="1615"/>
      <c r="P168" s="1615"/>
      <c r="Q168" s="1615"/>
      <c r="R168" s="1615"/>
      <c r="S168" s="1615"/>
      <c r="T168" s="1615"/>
      <c r="U168" s="1615"/>
      <c r="V168" s="1615"/>
      <c r="W168" s="1615"/>
      <c r="X168" s="1615"/>
      <c r="Y168" s="1615"/>
      <c r="Z168" s="1615"/>
    </row>
    <row r="169" spans="1:33" x14ac:dyDescent="0.25">
      <c r="A169" s="937" t="s">
        <v>627</v>
      </c>
      <c r="L169" s="1615"/>
    </row>
  </sheetData>
  <sheetProtection password="8611" sheet="1" selectLockedCells="1"/>
  <mergeCells count="2">
    <mergeCell ref="A1:P1"/>
    <mergeCell ref="AA2:AC2"/>
  </mergeCells>
  <conditionalFormatting sqref="A7:AC163">
    <cfRule type="expression" dxfId="55" priority="59" stopIfTrue="1">
      <formula>$AD7&gt;0</formula>
    </cfRule>
  </conditionalFormatting>
  <conditionalFormatting sqref="C7:AB159">
    <cfRule type="expression" dxfId="54" priority="53" stopIfTrue="1">
      <formula>$AD7&gt;0</formula>
    </cfRule>
  </conditionalFormatting>
  <conditionalFormatting sqref="C7:W159">
    <cfRule type="expression" dxfId="53" priority="52" stopIfTrue="1">
      <formula>$AD7&gt;0</formula>
    </cfRule>
  </conditionalFormatting>
  <conditionalFormatting sqref="C7:R159">
    <cfRule type="expression" dxfId="52" priority="51" stopIfTrue="1">
      <formula>$AD7&gt;0</formula>
    </cfRule>
  </conditionalFormatting>
  <conditionalFormatting sqref="C7:R159">
    <cfRule type="expression" dxfId="51" priority="50" stopIfTrue="1">
      <formula>$AD7&gt;0</formula>
    </cfRule>
  </conditionalFormatting>
  <conditionalFormatting sqref="C7:W159">
    <cfRule type="expression" dxfId="50" priority="49" stopIfTrue="1">
      <formula>$AD7&gt;0</formula>
    </cfRule>
  </conditionalFormatting>
  <conditionalFormatting sqref="C7:AB159">
    <cfRule type="expression" dxfId="49" priority="48" stopIfTrue="1">
      <formula>$AD7&gt;0</formula>
    </cfRule>
  </conditionalFormatting>
  <conditionalFormatting sqref="C7:W159">
    <cfRule type="expression" dxfId="48" priority="47" stopIfTrue="1">
      <formula>$AD7&gt;0</formula>
    </cfRule>
  </conditionalFormatting>
  <conditionalFormatting sqref="C7:W159">
    <cfRule type="expression" dxfId="47" priority="46" stopIfTrue="1">
      <formula>$AD7&gt;0</formula>
    </cfRule>
  </conditionalFormatting>
  <conditionalFormatting sqref="C7:AB159">
    <cfRule type="expression" dxfId="46" priority="45" stopIfTrue="1">
      <formula>$AD7&gt;0</formula>
    </cfRule>
  </conditionalFormatting>
  <conditionalFormatting sqref="C7:AB159">
    <cfRule type="expression" dxfId="45" priority="44" stopIfTrue="1">
      <formula>$AD7&gt;0</formula>
    </cfRule>
  </conditionalFormatting>
  <conditionalFormatting sqref="C7:W159">
    <cfRule type="expression" dxfId="44" priority="43" stopIfTrue="1">
      <formula>$AD7&gt;0</formula>
    </cfRule>
  </conditionalFormatting>
  <conditionalFormatting sqref="C7:W159">
    <cfRule type="expression" dxfId="43" priority="42" stopIfTrue="1">
      <formula>$AD7&gt;0</formula>
    </cfRule>
  </conditionalFormatting>
  <conditionalFormatting sqref="C7:AB159">
    <cfRule type="expression" dxfId="42" priority="41" stopIfTrue="1">
      <formula>$AD7&gt;0</formula>
    </cfRule>
  </conditionalFormatting>
  <conditionalFormatting sqref="C15:AB16">
    <cfRule type="expression" dxfId="41" priority="40" stopIfTrue="1">
      <formula>$AD15&gt;0</formula>
    </cfRule>
  </conditionalFormatting>
  <conditionalFormatting sqref="C15:W16">
    <cfRule type="expression" dxfId="40" priority="39" stopIfTrue="1">
      <formula>$AD15&gt;0</formula>
    </cfRule>
  </conditionalFormatting>
  <conditionalFormatting sqref="C15:R16">
    <cfRule type="expression" dxfId="39" priority="38" stopIfTrue="1">
      <formula>$AD15&gt;0</formula>
    </cfRule>
  </conditionalFormatting>
  <conditionalFormatting sqref="C15:R16">
    <cfRule type="expression" dxfId="38" priority="37" stopIfTrue="1">
      <formula>$AD15&gt;0</formula>
    </cfRule>
  </conditionalFormatting>
  <conditionalFormatting sqref="C15:W16">
    <cfRule type="expression" dxfId="37" priority="36" stopIfTrue="1">
      <formula>$AD15&gt;0</formula>
    </cfRule>
  </conditionalFormatting>
  <conditionalFormatting sqref="C15:AB16">
    <cfRule type="expression" dxfId="36" priority="35" stopIfTrue="1">
      <formula>$AD15&gt;0</formula>
    </cfRule>
  </conditionalFormatting>
  <conditionalFormatting sqref="C15:W16">
    <cfRule type="expression" dxfId="35" priority="34" stopIfTrue="1">
      <formula>$AD15&gt;0</formula>
    </cfRule>
  </conditionalFormatting>
  <conditionalFormatting sqref="C15:W16">
    <cfRule type="expression" dxfId="34" priority="33" stopIfTrue="1">
      <formula>$AD15&gt;0</formula>
    </cfRule>
  </conditionalFormatting>
  <conditionalFormatting sqref="C15:AB16">
    <cfRule type="expression" dxfId="33" priority="32" stopIfTrue="1">
      <formula>$AD15&gt;0</formula>
    </cfRule>
  </conditionalFormatting>
  <conditionalFormatting sqref="C15:AB16">
    <cfRule type="expression" dxfId="32" priority="31" stopIfTrue="1">
      <formula>$AD15&gt;0</formula>
    </cfRule>
  </conditionalFormatting>
  <conditionalFormatting sqref="C15:W16">
    <cfRule type="expression" dxfId="31" priority="30" stopIfTrue="1">
      <formula>$AD15&gt;0</formula>
    </cfRule>
  </conditionalFormatting>
  <conditionalFormatting sqref="C15:W16">
    <cfRule type="expression" dxfId="30" priority="29" stopIfTrue="1">
      <formula>$AD15&gt;0</formula>
    </cfRule>
  </conditionalFormatting>
  <conditionalFormatting sqref="C15:AB16">
    <cfRule type="expression" dxfId="29" priority="28" stopIfTrue="1">
      <formula>$AD15&gt;0</formula>
    </cfRule>
  </conditionalFormatting>
  <conditionalFormatting sqref="C7:AB159">
    <cfRule type="expression" dxfId="28" priority="27" stopIfTrue="1">
      <formula>$AD7&gt;0</formula>
    </cfRule>
  </conditionalFormatting>
  <conditionalFormatting sqref="C7:AB159">
    <cfRule type="expression" dxfId="27" priority="26" stopIfTrue="1">
      <formula>$AD7&gt;0</formula>
    </cfRule>
  </conditionalFormatting>
  <conditionalFormatting sqref="C7:W159">
    <cfRule type="expression" dxfId="26" priority="25" stopIfTrue="1">
      <formula>$AD7&gt;0</formula>
    </cfRule>
  </conditionalFormatting>
  <conditionalFormatting sqref="C7:R159">
    <cfRule type="expression" dxfId="25" priority="24" stopIfTrue="1">
      <formula>$AD7&gt;0</formula>
    </cfRule>
  </conditionalFormatting>
  <conditionalFormatting sqref="C7:R159">
    <cfRule type="expression" dxfId="24" priority="23" stopIfTrue="1">
      <formula>$AD7&gt;0</formula>
    </cfRule>
  </conditionalFormatting>
  <conditionalFormatting sqref="C7:W159">
    <cfRule type="expression" dxfId="23" priority="22" stopIfTrue="1">
      <formula>$AD7&gt;0</formula>
    </cfRule>
  </conditionalFormatting>
  <conditionalFormatting sqref="C7:AB159">
    <cfRule type="expression" dxfId="22" priority="21" stopIfTrue="1">
      <formula>$AD7&gt;0</formula>
    </cfRule>
  </conditionalFormatting>
  <conditionalFormatting sqref="C7:W159">
    <cfRule type="expression" dxfId="21" priority="20" stopIfTrue="1">
      <formula>$AD7&gt;0</formula>
    </cfRule>
  </conditionalFormatting>
  <conditionalFormatting sqref="C7:W159">
    <cfRule type="expression" dxfId="20" priority="19" stopIfTrue="1">
      <formula>$AD7&gt;0</formula>
    </cfRule>
  </conditionalFormatting>
  <conditionalFormatting sqref="C7:AB159">
    <cfRule type="expression" dxfId="19" priority="18" stopIfTrue="1">
      <formula>$AD7&gt;0</formula>
    </cfRule>
  </conditionalFormatting>
  <conditionalFormatting sqref="C7:AB159">
    <cfRule type="expression" dxfId="18" priority="17" stopIfTrue="1">
      <formula>$AD7&gt;0</formula>
    </cfRule>
  </conditionalFormatting>
  <conditionalFormatting sqref="C7:W159">
    <cfRule type="expression" dxfId="17" priority="16" stopIfTrue="1">
      <formula>$AD7&gt;0</formula>
    </cfRule>
  </conditionalFormatting>
  <conditionalFormatting sqref="C7:W159">
    <cfRule type="expression" dxfId="16" priority="15" stopIfTrue="1">
      <formula>$AD7&gt;0</formula>
    </cfRule>
  </conditionalFormatting>
  <conditionalFormatting sqref="C7:AB159">
    <cfRule type="expression" dxfId="15" priority="14" stopIfTrue="1">
      <formula>$AD7&gt;0</formula>
    </cfRule>
  </conditionalFormatting>
  <conditionalFormatting sqref="C15:AB16">
    <cfRule type="expression" dxfId="14" priority="13" stopIfTrue="1">
      <formula>$AD15&gt;0</formula>
    </cfRule>
  </conditionalFormatting>
  <conditionalFormatting sqref="C15:W16">
    <cfRule type="expression" dxfId="13" priority="12" stopIfTrue="1">
      <formula>$AD15&gt;0</formula>
    </cfRule>
  </conditionalFormatting>
  <conditionalFormatting sqref="C15:R16">
    <cfRule type="expression" dxfId="12" priority="11" stopIfTrue="1">
      <formula>$AD15&gt;0</formula>
    </cfRule>
  </conditionalFormatting>
  <conditionalFormatting sqref="C15:R16">
    <cfRule type="expression" dxfId="11" priority="10" stopIfTrue="1">
      <formula>$AD15&gt;0</formula>
    </cfRule>
  </conditionalFormatting>
  <conditionalFormatting sqref="C15:W16">
    <cfRule type="expression" dxfId="10" priority="9" stopIfTrue="1">
      <formula>$AD15&gt;0</formula>
    </cfRule>
  </conditionalFormatting>
  <conditionalFormatting sqref="C15:AB16">
    <cfRule type="expression" dxfId="9" priority="8" stopIfTrue="1">
      <formula>$AD15&gt;0</formula>
    </cfRule>
  </conditionalFormatting>
  <conditionalFormatting sqref="C15:W16">
    <cfRule type="expression" dxfId="8" priority="7" stopIfTrue="1">
      <formula>$AD15&gt;0</formula>
    </cfRule>
  </conditionalFormatting>
  <conditionalFormatting sqref="C15:W16">
    <cfRule type="expression" dxfId="7" priority="6" stopIfTrue="1">
      <formula>$AD15&gt;0</formula>
    </cfRule>
  </conditionalFormatting>
  <conditionalFormatting sqref="C15:AB16">
    <cfRule type="expression" dxfId="6" priority="5" stopIfTrue="1">
      <formula>$AD15&gt;0</formula>
    </cfRule>
  </conditionalFormatting>
  <conditionalFormatting sqref="C15:AB16">
    <cfRule type="expression" dxfId="5" priority="4" stopIfTrue="1">
      <formula>$AD15&gt;0</formula>
    </cfRule>
  </conditionalFormatting>
  <conditionalFormatting sqref="C15:W16">
    <cfRule type="expression" dxfId="4" priority="3" stopIfTrue="1">
      <formula>$AD15&gt;0</formula>
    </cfRule>
  </conditionalFormatting>
  <conditionalFormatting sqref="C15:W16">
    <cfRule type="expression" dxfId="3" priority="2" stopIfTrue="1">
      <formula>$AD15&gt;0</formula>
    </cfRule>
  </conditionalFormatting>
  <conditionalFormatting sqref="C15:AB16">
    <cfRule type="expression" dxfId="2" priority="1" stopIfTrue="1">
      <formula>$AD15&gt;0</formula>
    </cfRule>
  </conditionalFormatting>
  <dataValidations count="1">
    <dataValidation type="whole" allowBlank="1" showInputMessage="1" showErrorMessage="1" sqref="C7:AB163">
      <formula1>0</formula1>
      <formula2>9999999999</formula2>
    </dataValidation>
  </dataValidations>
  <printOptions horizontalCentered="1" verticalCentered="1"/>
  <pageMargins left="0.19685039370078741" right="0" top="0.27559055118110237" bottom="0.19685039370078741" header="0.15748031496062992" footer="0.19685039370078741"/>
  <pageSetup paperSize="9" scale="60" orientation="landscape" horizontalDpi="300" verticalDpi="4294967292"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1">
    <tabColor rgb="FF92D050"/>
  </sheetPr>
  <dimension ref="A1:AC158"/>
  <sheetViews>
    <sheetView topLeftCell="G1" workbookViewId="0">
      <selection activeCell="E162" sqref="E162"/>
    </sheetView>
  </sheetViews>
  <sheetFormatPr defaultRowHeight="12.9" x14ac:dyDescent="0.35"/>
  <cols>
    <col min="1" max="1" width="55" bestFit="1" customWidth="1"/>
    <col min="2" max="2" width="10.84375" bestFit="1" customWidth="1"/>
  </cols>
  <sheetData>
    <row r="1" spans="1:29" x14ac:dyDescent="0.35">
      <c r="A1" s="1" t="s">
        <v>1883</v>
      </c>
      <c r="B1" s="1" t="s">
        <v>1884</v>
      </c>
      <c r="C1" s="1" t="s">
        <v>3218</v>
      </c>
      <c r="D1" s="1" t="s">
        <v>3219</v>
      </c>
      <c r="E1" s="1" t="s">
        <v>3220</v>
      </c>
      <c r="F1" s="1" t="s">
        <v>3221</v>
      </c>
      <c r="G1" s="1" t="s">
        <v>3222</v>
      </c>
      <c r="H1" s="1" t="s">
        <v>3223</v>
      </c>
      <c r="I1" s="1" t="s">
        <v>3224</v>
      </c>
      <c r="J1" s="1" t="s">
        <v>3225</v>
      </c>
      <c r="K1" s="1" t="s">
        <v>3226</v>
      </c>
      <c r="L1" s="1" t="s">
        <v>3227</v>
      </c>
      <c r="M1" s="1" t="s">
        <v>3228</v>
      </c>
      <c r="N1" s="1" t="s">
        <v>3229</v>
      </c>
      <c r="O1" s="1" t="s">
        <v>3230</v>
      </c>
      <c r="P1" s="1" t="s">
        <v>3231</v>
      </c>
      <c r="Q1" s="1" t="s">
        <v>3232</v>
      </c>
      <c r="R1" s="1" t="s">
        <v>3233</v>
      </c>
      <c r="S1" s="1" t="s">
        <v>3234</v>
      </c>
      <c r="T1" s="1" t="s">
        <v>3235</v>
      </c>
      <c r="U1" s="1" t="s">
        <v>3236</v>
      </c>
      <c r="V1" s="1" t="s">
        <v>3237</v>
      </c>
      <c r="W1" s="1" t="s">
        <v>3238</v>
      </c>
      <c r="X1" s="1" t="s">
        <v>3239</v>
      </c>
      <c r="Y1" s="1" t="s">
        <v>3240</v>
      </c>
      <c r="Z1" s="1" t="s">
        <v>3241</v>
      </c>
      <c r="AA1" s="1" t="s">
        <v>3242</v>
      </c>
      <c r="AB1" s="1" t="s">
        <v>3243</v>
      </c>
      <c r="AC1" s="1" t="s">
        <v>623</v>
      </c>
    </row>
    <row r="2" spans="1:29" x14ac:dyDescent="0.35">
      <c r="A2" s="1" t="s">
        <v>287</v>
      </c>
      <c r="B2" s="1" t="s">
        <v>288</v>
      </c>
      <c r="C2" s="1">
        <v>0</v>
      </c>
      <c r="D2" s="1">
        <v>0</v>
      </c>
      <c r="E2" s="1">
        <v>0</v>
      </c>
      <c r="F2" s="1">
        <v>0</v>
      </c>
      <c r="G2" s="1">
        <v>0</v>
      </c>
      <c r="H2" s="1">
        <v>0</v>
      </c>
      <c r="I2" s="1">
        <v>0</v>
      </c>
      <c r="J2" s="1">
        <v>0</v>
      </c>
      <c r="K2" s="1">
        <v>0</v>
      </c>
      <c r="L2" s="1">
        <v>0</v>
      </c>
      <c r="M2" s="1">
        <v>0</v>
      </c>
      <c r="N2" s="1">
        <v>0</v>
      </c>
      <c r="O2" s="1">
        <v>0</v>
      </c>
      <c r="P2" s="1">
        <v>0</v>
      </c>
      <c r="Q2" s="1">
        <v>0</v>
      </c>
      <c r="R2" s="1">
        <v>0</v>
      </c>
      <c r="S2" s="1">
        <v>0</v>
      </c>
      <c r="T2" s="1">
        <v>0</v>
      </c>
      <c r="U2" s="1">
        <v>0</v>
      </c>
      <c r="V2" s="1">
        <v>0</v>
      </c>
      <c r="W2" s="1">
        <v>0</v>
      </c>
      <c r="X2" s="1">
        <v>0</v>
      </c>
      <c r="Y2" s="1">
        <v>0</v>
      </c>
      <c r="Z2" s="1">
        <v>0</v>
      </c>
      <c r="AA2" s="1">
        <v>0</v>
      </c>
      <c r="AB2" s="1">
        <v>0</v>
      </c>
      <c r="AC2" s="1">
        <v>0</v>
      </c>
    </row>
    <row r="3" spans="1:29" x14ac:dyDescent="0.35">
      <c r="A3" s="1" t="s">
        <v>291</v>
      </c>
      <c r="B3" s="1" t="s">
        <v>292</v>
      </c>
      <c r="C3" s="1">
        <v>0</v>
      </c>
      <c r="D3" s="1">
        <v>0</v>
      </c>
      <c r="E3" s="1">
        <v>0</v>
      </c>
      <c r="F3" s="1">
        <v>0</v>
      </c>
      <c r="G3" s="1">
        <v>0</v>
      </c>
      <c r="H3" s="1">
        <v>0</v>
      </c>
      <c r="I3" s="1">
        <v>0</v>
      </c>
      <c r="J3" s="1">
        <v>0</v>
      </c>
      <c r="K3" s="1">
        <v>0</v>
      </c>
      <c r="L3" s="1">
        <v>0</v>
      </c>
      <c r="M3" s="1">
        <v>0</v>
      </c>
      <c r="N3" s="1">
        <v>0</v>
      </c>
      <c r="O3" s="1">
        <v>0</v>
      </c>
      <c r="P3" s="1">
        <v>0</v>
      </c>
      <c r="Q3" s="1">
        <v>0</v>
      </c>
      <c r="R3" s="1">
        <v>0</v>
      </c>
      <c r="S3" s="1">
        <v>0</v>
      </c>
      <c r="T3" s="1">
        <v>0</v>
      </c>
      <c r="U3" s="1">
        <v>0</v>
      </c>
      <c r="V3" s="1">
        <v>0</v>
      </c>
      <c r="W3" s="1">
        <v>0</v>
      </c>
      <c r="X3" s="1">
        <v>0</v>
      </c>
      <c r="Y3" s="1">
        <v>0</v>
      </c>
      <c r="Z3" s="1">
        <v>0</v>
      </c>
      <c r="AA3" s="1">
        <v>0</v>
      </c>
      <c r="AB3" s="1">
        <v>0</v>
      </c>
      <c r="AC3" s="1">
        <v>0</v>
      </c>
    </row>
    <row r="4" spans="1:29" x14ac:dyDescent="0.35">
      <c r="A4" s="1" t="s">
        <v>293</v>
      </c>
      <c r="B4" s="1" t="s">
        <v>294</v>
      </c>
      <c r="C4" s="1">
        <v>0</v>
      </c>
      <c r="D4" s="1">
        <v>0</v>
      </c>
      <c r="E4" s="1">
        <v>0</v>
      </c>
      <c r="F4" s="1">
        <v>0</v>
      </c>
      <c r="G4" s="1">
        <v>0</v>
      </c>
      <c r="H4" s="1">
        <v>0</v>
      </c>
      <c r="I4" s="1">
        <v>0</v>
      </c>
      <c r="J4" s="1">
        <v>0</v>
      </c>
      <c r="K4" s="1">
        <v>0</v>
      </c>
      <c r="L4" s="1">
        <v>0</v>
      </c>
      <c r="M4" s="1">
        <v>0</v>
      </c>
      <c r="N4" s="1">
        <v>0</v>
      </c>
      <c r="O4" s="1">
        <v>0</v>
      </c>
      <c r="P4" s="1">
        <v>0</v>
      </c>
      <c r="Q4" s="1">
        <v>0</v>
      </c>
      <c r="R4" s="1">
        <v>0</v>
      </c>
      <c r="S4" s="1">
        <v>0</v>
      </c>
      <c r="T4" s="1">
        <v>0</v>
      </c>
      <c r="U4" s="1">
        <v>0</v>
      </c>
      <c r="V4" s="1">
        <v>0</v>
      </c>
      <c r="W4" s="1">
        <v>0</v>
      </c>
      <c r="X4" s="1">
        <v>0</v>
      </c>
      <c r="Y4" s="1">
        <v>0</v>
      </c>
      <c r="Z4" s="1">
        <v>0</v>
      </c>
      <c r="AA4" s="1">
        <v>0</v>
      </c>
      <c r="AB4" s="1">
        <v>0</v>
      </c>
      <c r="AC4" s="1">
        <v>0</v>
      </c>
    </row>
    <row r="5" spans="1:29" x14ac:dyDescent="0.35">
      <c r="A5" s="1" t="s">
        <v>295</v>
      </c>
      <c r="B5" s="1" t="s">
        <v>296</v>
      </c>
      <c r="C5" s="1">
        <v>0</v>
      </c>
      <c r="D5" s="1">
        <v>0</v>
      </c>
      <c r="E5" s="1">
        <v>0</v>
      </c>
      <c r="F5" s="1">
        <v>0</v>
      </c>
      <c r="G5" s="1">
        <v>0</v>
      </c>
      <c r="H5" s="1">
        <v>0</v>
      </c>
      <c r="I5" s="1">
        <v>0</v>
      </c>
      <c r="J5" s="1">
        <v>0</v>
      </c>
      <c r="K5" s="1">
        <v>0</v>
      </c>
      <c r="L5" s="1">
        <v>0</v>
      </c>
      <c r="M5" s="1">
        <v>0</v>
      </c>
      <c r="N5" s="1">
        <v>0</v>
      </c>
      <c r="O5" s="1">
        <v>0</v>
      </c>
      <c r="P5" s="1">
        <v>0</v>
      </c>
      <c r="Q5" s="1">
        <v>0</v>
      </c>
      <c r="R5" s="1">
        <v>0</v>
      </c>
      <c r="S5" s="1">
        <v>0</v>
      </c>
      <c r="T5" s="1">
        <v>0</v>
      </c>
      <c r="U5" s="1">
        <v>0</v>
      </c>
      <c r="V5" s="1">
        <v>0</v>
      </c>
      <c r="W5" s="1">
        <v>0</v>
      </c>
      <c r="X5" s="1">
        <v>0</v>
      </c>
      <c r="Y5" s="1">
        <v>0</v>
      </c>
      <c r="Z5" s="1">
        <v>0</v>
      </c>
      <c r="AA5" s="1">
        <v>0</v>
      </c>
      <c r="AB5" s="1">
        <v>0</v>
      </c>
      <c r="AC5" s="1">
        <v>0</v>
      </c>
    </row>
    <row r="6" spans="1:29" x14ac:dyDescent="0.35">
      <c r="A6" s="1" t="s">
        <v>297</v>
      </c>
      <c r="B6" s="1" t="s">
        <v>298</v>
      </c>
      <c r="C6" s="1">
        <v>0</v>
      </c>
      <c r="D6" s="1">
        <v>0</v>
      </c>
      <c r="E6" s="1">
        <v>0</v>
      </c>
      <c r="F6" s="1">
        <v>0</v>
      </c>
      <c r="G6" s="1">
        <v>0</v>
      </c>
      <c r="H6" s="1">
        <v>0</v>
      </c>
      <c r="I6" s="1">
        <v>0</v>
      </c>
      <c r="J6" s="1">
        <v>0</v>
      </c>
      <c r="K6" s="1">
        <v>0</v>
      </c>
      <c r="L6" s="1">
        <v>0</v>
      </c>
      <c r="M6" s="1">
        <v>0</v>
      </c>
      <c r="N6" s="1">
        <v>0</v>
      </c>
      <c r="O6" s="1">
        <v>0</v>
      </c>
      <c r="P6" s="1">
        <v>0</v>
      </c>
      <c r="Q6" s="1">
        <v>0</v>
      </c>
      <c r="R6" s="1">
        <v>0</v>
      </c>
      <c r="S6" s="1">
        <v>0</v>
      </c>
      <c r="T6" s="1">
        <v>0</v>
      </c>
      <c r="U6" s="1">
        <v>0</v>
      </c>
      <c r="V6" s="1">
        <v>0</v>
      </c>
      <c r="W6" s="1">
        <v>0</v>
      </c>
      <c r="X6" s="1">
        <v>0</v>
      </c>
      <c r="Y6" s="1">
        <v>0</v>
      </c>
      <c r="Z6" s="1">
        <v>0</v>
      </c>
      <c r="AA6" s="1">
        <v>0</v>
      </c>
      <c r="AB6" s="1">
        <v>0</v>
      </c>
      <c r="AC6" s="1">
        <v>0</v>
      </c>
    </row>
    <row r="7" spans="1:29" x14ac:dyDescent="0.35">
      <c r="A7" s="1" t="s">
        <v>301</v>
      </c>
      <c r="B7" s="1" t="s">
        <v>302</v>
      </c>
      <c r="C7" s="1">
        <v>0</v>
      </c>
      <c r="D7" s="1">
        <v>0</v>
      </c>
      <c r="E7" s="1">
        <v>0</v>
      </c>
      <c r="F7" s="1">
        <v>0</v>
      </c>
      <c r="G7" s="1">
        <v>0</v>
      </c>
      <c r="H7" s="1">
        <v>0</v>
      </c>
      <c r="I7" s="1">
        <v>0</v>
      </c>
      <c r="J7" s="1">
        <v>0</v>
      </c>
      <c r="K7" s="1">
        <v>0</v>
      </c>
      <c r="L7" s="1">
        <v>0</v>
      </c>
      <c r="M7" s="1">
        <v>0</v>
      </c>
      <c r="N7" s="1">
        <v>0</v>
      </c>
      <c r="O7" s="1">
        <v>0</v>
      </c>
      <c r="P7" s="1">
        <v>0</v>
      </c>
      <c r="Q7" s="1">
        <v>0</v>
      </c>
      <c r="R7" s="1">
        <v>0</v>
      </c>
      <c r="S7" s="1">
        <v>0</v>
      </c>
      <c r="T7" s="1">
        <v>0</v>
      </c>
      <c r="U7" s="1">
        <v>0</v>
      </c>
      <c r="V7" s="1">
        <v>0</v>
      </c>
      <c r="W7" s="1">
        <v>0</v>
      </c>
      <c r="X7" s="1">
        <v>0</v>
      </c>
      <c r="Y7" s="1">
        <v>0</v>
      </c>
      <c r="Z7" s="1">
        <v>0</v>
      </c>
      <c r="AA7" s="1">
        <v>0</v>
      </c>
      <c r="AB7" s="1">
        <v>0</v>
      </c>
      <c r="AC7" s="1">
        <v>0</v>
      </c>
    </row>
    <row r="8" spans="1:29" x14ac:dyDescent="0.35">
      <c r="A8" s="1" t="s">
        <v>303</v>
      </c>
      <c r="B8" s="1" t="s">
        <v>304</v>
      </c>
      <c r="C8" s="1">
        <v>0</v>
      </c>
      <c r="D8" s="1">
        <v>0</v>
      </c>
      <c r="E8" s="1">
        <v>0</v>
      </c>
      <c r="F8" s="1">
        <v>0</v>
      </c>
      <c r="G8" s="1">
        <v>0</v>
      </c>
      <c r="H8" s="1">
        <v>0</v>
      </c>
      <c r="I8" s="1">
        <v>0</v>
      </c>
      <c r="J8" s="1">
        <v>0</v>
      </c>
      <c r="K8" s="1">
        <v>0</v>
      </c>
      <c r="L8" s="1">
        <v>0</v>
      </c>
      <c r="M8" s="1">
        <v>0</v>
      </c>
      <c r="N8" s="1">
        <v>0</v>
      </c>
      <c r="O8" s="1">
        <v>0</v>
      </c>
      <c r="P8" s="1">
        <v>0</v>
      </c>
      <c r="Q8" s="1">
        <v>0</v>
      </c>
      <c r="R8" s="1">
        <v>0</v>
      </c>
      <c r="S8" s="1">
        <v>0</v>
      </c>
      <c r="T8" s="1">
        <v>0</v>
      </c>
      <c r="U8" s="1">
        <v>0</v>
      </c>
      <c r="V8" s="1">
        <v>0</v>
      </c>
      <c r="W8" s="1">
        <v>0</v>
      </c>
      <c r="X8" s="1">
        <v>0</v>
      </c>
      <c r="Y8" s="1">
        <v>0</v>
      </c>
      <c r="Z8" s="1">
        <v>0</v>
      </c>
      <c r="AA8" s="1">
        <v>0</v>
      </c>
      <c r="AB8" s="1">
        <v>0</v>
      </c>
      <c r="AC8" s="1">
        <v>0</v>
      </c>
    </row>
    <row r="9" spans="1:29" x14ac:dyDescent="0.35">
      <c r="A9" s="1" t="s">
        <v>305</v>
      </c>
      <c r="B9" s="1" t="s">
        <v>306</v>
      </c>
      <c r="C9" s="1">
        <v>0</v>
      </c>
      <c r="D9" s="1">
        <v>0</v>
      </c>
      <c r="E9" s="1">
        <v>0</v>
      </c>
      <c r="F9" s="1">
        <v>0</v>
      </c>
      <c r="G9" s="1">
        <v>0</v>
      </c>
      <c r="H9" s="1">
        <v>0</v>
      </c>
      <c r="I9" s="1">
        <v>0</v>
      </c>
      <c r="J9" s="1">
        <v>0</v>
      </c>
      <c r="K9" s="1">
        <v>0</v>
      </c>
      <c r="L9" s="1">
        <v>0</v>
      </c>
      <c r="M9" s="1">
        <v>0</v>
      </c>
      <c r="N9" s="1">
        <v>0</v>
      </c>
      <c r="O9" s="1">
        <v>0</v>
      </c>
      <c r="P9" s="1">
        <v>0</v>
      </c>
      <c r="Q9" s="1">
        <v>0</v>
      </c>
      <c r="R9" s="1">
        <v>0</v>
      </c>
      <c r="S9" s="1">
        <v>0</v>
      </c>
      <c r="T9" s="1">
        <v>0</v>
      </c>
      <c r="U9" s="1">
        <v>0</v>
      </c>
      <c r="V9" s="1">
        <v>0</v>
      </c>
      <c r="W9" s="1">
        <v>0</v>
      </c>
      <c r="X9" s="1">
        <v>0</v>
      </c>
      <c r="Y9" s="1">
        <v>0</v>
      </c>
      <c r="Z9" s="1">
        <v>0</v>
      </c>
      <c r="AA9" s="1">
        <v>0</v>
      </c>
      <c r="AB9" s="1">
        <v>0</v>
      </c>
      <c r="AC9" s="1">
        <v>0</v>
      </c>
    </row>
    <row r="10" spans="1:29" x14ac:dyDescent="0.35">
      <c r="A10" s="1" t="s">
        <v>307</v>
      </c>
      <c r="B10" s="1" t="s">
        <v>308</v>
      </c>
      <c r="C10" s="1">
        <v>0</v>
      </c>
      <c r="D10" s="1">
        <v>0</v>
      </c>
      <c r="E10" s="1">
        <v>0</v>
      </c>
      <c r="F10" s="1">
        <v>0</v>
      </c>
      <c r="G10" s="1">
        <v>0</v>
      </c>
      <c r="H10" s="1">
        <v>0</v>
      </c>
      <c r="I10" s="1">
        <v>0</v>
      </c>
      <c r="J10" s="1">
        <v>0</v>
      </c>
      <c r="K10" s="1">
        <v>0</v>
      </c>
      <c r="L10" s="1">
        <v>0</v>
      </c>
      <c r="M10" s="1">
        <v>0</v>
      </c>
      <c r="N10" s="1">
        <v>0</v>
      </c>
      <c r="O10" s="1">
        <v>0</v>
      </c>
      <c r="P10" s="1">
        <v>0</v>
      </c>
      <c r="Q10" s="1">
        <v>0</v>
      </c>
      <c r="R10" s="1">
        <v>0</v>
      </c>
      <c r="S10" s="1">
        <v>0</v>
      </c>
      <c r="T10" s="1">
        <v>0</v>
      </c>
      <c r="U10" s="1">
        <v>0</v>
      </c>
      <c r="V10" s="1">
        <v>0</v>
      </c>
      <c r="W10" s="1">
        <v>0</v>
      </c>
      <c r="X10" s="1">
        <v>0</v>
      </c>
      <c r="Y10" s="1">
        <v>0</v>
      </c>
      <c r="Z10" s="1">
        <v>0</v>
      </c>
      <c r="AA10" s="1">
        <v>0</v>
      </c>
      <c r="AB10" s="1">
        <v>0</v>
      </c>
      <c r="AC10" s="1">
        <v>0</v>
      </c>
    </row>
    <row r="11" spans="1:29" x14ac:dyDescent="0.35">
      <c r="A11" s="1" t="s">
        <v>309</v>
      </c>
      <c r="B11" s="1" t="s">
        <v>310</v>
      </c>
      <c r="C11" s="1">
        <v>0</v>
      </c>
      <c r="D11" s="1">
        <v>0</v>
      </c>
      <c r="E11" s="1">
        <v>0</v>
      </c>
      <c r="F11" s="1">
        <v>0</v>
      </c>
      <c r="G11" s="1">
        <v>0</v>
      </c>
      <c r="H11" s="1">
        <v>0</v>
      </c>
      <c r="I11" s="1">
        <v>0</v>
      </c>
      <c r="J11" s="1">
        <v>0</v>
      </c>
      <c r="K11" s="1">
        <v>0</v>
      </c>
      <c r="L11" s="1">
        <v>0</v>
      </c>
      <c r="M11" s="1">
        <v>0</v>
      </c>
      <c r="N11" s="1">
        <v>0</v>
      </c>
      <c r="O11" s="1">
        <v>0</v>
      </c>
      <c r="P11" s="1">
        <v>0</v>
      </c>
      <c r="Q11" s="1">
        <v>0</v>
      </c>
      <c r="R11" s="1">
        <v>0</v>
      </c>
      <c r="S11" s="1">
        <v>0</v>
      </c>
      <c r="T11" s="1">
        <v>0</v>
      </c>
      <c r="U11" s="1">
        <v>0</v>
      </c>
      <c r="V11" s="1">
        <v>0</v>
      </c>
      <c r="W11" s="1">
        <v>0</v>
      </c>
      <c r="X11" s="1">
        <v>0</v>
      </c>
      <c r="Y11" s="1">
        <v>0</v>
      </c>
      <c r="Z11" s="1">
        <v>0</v>
      </c>
      <c r="AA11" s="1">
        <v>0</v>
      </c>
      <c r="AB11" s="1">
        <v>0</v>
      </c>
      <c r="AC11" s="1">
        <v>0</v>
      </c>
    </row>
    <row r="12" spans="1:29" x14ac:dyDescent="0.35">
      <c r="A12" s="1" t="s">
        <v>311</v>
      </c>
      <c r="B12" s="1" t="s">
        <v>312</v>
      </c>
      <c r="C12" s="1">
        <v>0</v>
      </c>
      <c r="D12" s="1">
        <v>0</v>
      </c>
      <c r="E12" s="1">
        <v>0</v>
      </c>
      <c r="F12" s="1">
        <v>0</v>
      </c>
      <c r="G12" s="1">
        <v>0</v>
      </c>
      <c r="H12" s="1">
        <v>0</v>
      </c>
      <c r="I12" s="1">
        <v>0</v>
      </c>
      <c r="J12" s="1">
        <v>0</v>
      </c>
      <c r="K12" s="1">
        <v>0</v>
      </c>
      <c r="L12" s="1">
        <v>0</v>
      </c>
      <c r="M12" s="1">
        <v>0</v>
      </c>
      <c r="N12" s="1">
        <v>0</v>
      </c>
      <c r="O12" s="1">
        <v>0</v>
      </c>
      <c r="P12" s="1">
        <v>0</v>
      </c>
      <c r="Q12" s="1">
        <v>0</v>
      </c>
      <c r="R12" s="1">
        <v>0</v>
      </c>
      <c r="S12" s="1">
        <v>0</v>
      </c>
      <c r="T12" s="1">
        <v>0</v>
      </c>
      <c r="U12" s="1">
        <v>0</v>
      </c>
      <c r="V12" s="1">
        <v>0</v>
      </c>
      <c r="W12" s="1">
        <v>0</v>
      </c>
      <c r="X12" s="1">
        <v>0</v>
      </c>
      <c r="Y12" s="1">
        <v>0</v>
      </c>
      <c r="Z12" s="1">
        <v>0</v>
      </c>
      <c r="AA12" s="1">
        <v>0</v>
      </c>
      <c r="AB12" s="1">
        <v>0</v>
      </c>
      <c r="AC12" s="1">
        <v>0</v>
      </c>
    </row>
    <row r="13" spans="1:29" x14ac:dyDescent="0.35">
      <c r="A13" s="1" t="s">
        <v>313</v>
      </c>
      <c r="B13" s="1" t="s">
        <v>314</v>
      </c>
      <c r="C13" s="1">
        <v>0</v>
      </c>
      <c r="D13" s="1">
        <v>0</v>
      </c>
      <c r="E13" s="1">
        <v>0</v>
      </c>
      <c r="F13" s="1">
        <v>0</v>
      </c>
      <c r="G13" s="1">
        <v>0</v>
      </c>
      <c r="H13" s="1">
        <v>0</v>
      </c>
      <c r="I13" s="1">
        <v>0</v>
      </c>
      <c r="J13" s="1">
        <v>0</v>
      </c>
      <c r="K13" s="1">
        <v>0</v>
      </c>
      <c r="L13" s="1">
        <v>0</v>
      </c>
      <c r="M13" s="1">
        <v>0</v>
      </c>
      <c r="N13" s="1">
        <v>0</v>
      </c>
      <c r="O13" s="1">
        <v>0</v>
      </c>
      <c r="P13" s="1">
        <v>0</v>
      </c>
      <c r="Q13" s="1">
        <v>0</v>
      </c>
      <c r="R13" s="1">
        <v>0</v>
      </c>
      <c r="S13" s="1">
        <v>0</v>
      </c>
      <c r="T13" s="1">
        <v>0</v>
      </c>
      <c r="U13" s="1">
        <v>0</v>
      </c>
      <c r="V13" s="1">
        <v>0</v>
      </c>
      <c r="W13" s="1">
        <v>0</v>
      </c>
      <c r="X13" s="1">
        <v>0</v>
      </c>
      <c r="Y13" s="1">
        <v>0</v>
      </c>
      <c r="Z13" s="1">
        <v>0</v>
      </c>
      <c r="AA13" s="1">
        <v>0</v>
      </c>
      <c r="AB13" s="1">
        <v>0</v>
      </c>
      <c r="AC13" s="1">
        <v>0</v>
      </c>
    </row>
    <row r="14" spans="1:29" x14ac:dyDescent="0.35">
      <c r="A14" s="1" t="s">
        <v>316</v>
      </c>
      <c r="B14" s="1" t="s">
        <v>317</v>
      </c>
      <c r="C14" s="1">
        <v>0</v>
      </c>
      <c r="D14" s="1">
        <v>0</v>
      </c>
      <c r="E14" s="1">
        <v>0</v>
      </c>
      <c r="F14" s="1">
        <v>0</v>
      </c>
      <c r="G14" s="1">
        <v>0</v>
      </c>
      <c r="H14" s="1">
        <v>0</v>
      </c>
      <c r="I14" s="1">
        <v>0</v>
      </c>
      <c r="J14" s="1">
        <v>0</v>
      </c>
      <c r="K14" s="1">
        <v>0</v>
      </c>
      <c r="L14" s="1">
        <v>0</v>
      </c>
      <c r="M14" s="1">
        <v>0</v>
      </c>
      <c r="N14" s="1">
        <v>0</v>
      </c>
      <c r="O14" s="1">
        <v>0</v>
      </c>
      <c r="P14" s="1">
        <v>0</v>
      </c>
      <c r="Q14" s="1">
        <v>0</v>
      </c>
      <c r="R14" s="1">
        <v>0</v>
      </c>
      <c r="S14" s="1">
        <v>0</v>
      </c>
      <c r="T14" s="1">
        <v>0</v>
      </c>
      <c r="U14" s="1">
        <v>0</v>
      </c>
      <c r="V14" s="1">
        <v>0</v>
      </c>
      <c r="W14" s="1">
        <v>0</v>
      </c>
      <c r="X14" s="1">
        <v>0</v>
      </c>
      <c r="Y14" s="1">
        <v>0</v>
      </c>
      <c r="Z14" s="1">
        <v>0</v>
      </c>
      <c r="AA14" s="1">
        <v>0</v>
      </c>
      <c r="AB14" s="1">
        <v>0</v>
      </c>
      <c r="AC14" s="1">
        <v>0</v>
      </c>
    </row>
    <row r="15" spans="1:29" x14ac:dyDescent="0.35">
      <c r="A15" s="1" t="s">
        <v>318</v>
      </c>
      <c r="B15" s="1" t="s">
        <v>319</v>
      </c>
      <c r="C15" s="1">
        <v>0</v>
      </c>
      <c r="D15" s="1">
        <v>0</v>
      </c>
      <c r="E15" s="1">
        <v>0</v>
      </c>
      <c r="F15" s="1">
        <v>0</v>
      </c>
      <c r="G15" s="1">
        <v>0</v>
      </c>
      <c r="H15" s="1">
        <v>0</v>
      </c>
      <c r="I15" s="1">
        <v>0</v>
      </c>
      <c r="J15" s="1">
        <v>0</v>
      </c>
      <c r="K15" s="1">
        <v>0</v>
      </c>
      <c r="L15" s="1">
        <v>0</v>
      </c>
      <c r="M15" s="1">
        <v>0</v>
      </c>
      <c r="N15" s="1">
        <v>0</v>
      </c>
      <c r="O15" s="1">
        <v>0</v>
      </c>
      <c r="P15" s="1">
        <v>0</v>
      </c>
      <c r="Q15" s="1">
        <v>0</v>
      </c>
      <c r="R15" s="1">
        <v>0</v>
      </c>
      <c r="S15" s="1">
        <v>0</v>
      </c>
      <c r="T15" s="1">
        <v>0</v>
      </c>
      <c r="U15" s="1">
        <v>0</v>
      </c>
      <c r="V15" s="1">
        <v>0</v>
      </c>
      <c r="W15" s="1">
        <v>0</v>
      </c>
      <c r="X15" s="1">
        <v>0</v>
      </c>
      <c r="Y15" s="1">
        <v>0</v>
      </c>
      <c r="Z15" s="1">
        <v>0</v>
      </c>
      <c r="AA15" s="1">
        <v>0</v>
      </c>
      <c r="AB15" s="1">
        <v>0</v>
      </c>
      <c r="AC15" s="1">
        <v>0</v>
      </c>
    </row>
    <row r="16" spans="1:29" x14ac:dyDescent="0.35">
      <c r="A16" s="1" t="s">
        <v>320</v>
      </c>
      <c r="B16" s="1" t="s">
        <v>321</v>
      </c>
      <c r="C16" s="1">
        <v>0</v>
      </c>
      <c r="D16" s="1">
        <v>0</v>
      </c>
      <c r="E16" s="1">
        <v>0</v>
      </c>
      <c r="F16" s="1">
        <v>0</v>
      </c>
      <c r="G16" s="1">
        <v>0</v>
      </c>
      <c r="H16" s="1">
        <v>0</v>
      </c>
      <c r="I16" s="1">
        <v>0</v>
      </c>
      <c r="J16" s="1">
        <v>0</v>
      </c>
      <c r="K16" s="1">
        <v>0</v>
      </c>
      <c r="L16" s="1">
        <v>0</v>
      </c>
      <c r="M16" s="1">
        <v>0</v>
      </c>
      <c r="N16" s="1">
        <v>0</v>
      </c>
      <c r="O16" s="1">
        <v>0</v>
      </c>
      <c r="P16" s="1">
        <v>0</v>
      </c>
      <c r="Q16" s="1">
        <v>0</v>
      </c>
      <c r="R16" s="1">
        <v>0</v>
      </c>
      <c r="S16" s="1">
        <v>0</v>
      </c>
      <c r="T16" s="1">
        <v>0</v>
      </c>
      <c r="U16" s="1">
        <v>0</v>
      </c>
      <c r="V16" s="1">
        <v>0</v>
      </c>
      <c r="W16" s="1">
        <v>0</v>
      </c>
      <c r="X16" s="1">
        <v>0</v>
      </c>
      <c r="Y16" s="1">
        <v>0</v>
      </c>
      <c r="Z16" s="1">
        <v>0</v>
      </c>
      <c r="AA16" s="1">
        <v>0</v>
      </c>
      <c r="AB16" s="1">
        <v>0</v>
      </c>
      <c r="AC16" s="1">
        <v>0</v>
      </c>
    </row>
    <row r="17" spans="1:29" x14ac:dyDescent="0.35">
      <c r="A17" s="1" t="s">
        <v>322</v>
      </c>
      <c r="B17" s="1" t="s">
        <v>323</v>
      </c>
      <c r="C17" s="1">
        <v>0</v>
      </c>
      <c r="D17" s="1">
        <v>0</v>
      </c>
      <c r="E17" s="1">
        <v>0</v>
      </c>
      <c r="F17" s="1">
        <v>0</v>
      </c>
      <c r="G17" s="1">
        <v>0</v>
      </c>
      <c r="H17" s="1">
        <v>0</v>
      </c>
      <c r="I17" s="1">
        <v>0</v>
      </c>
      <c r="J17" s="1">
        <v>0</v>
      </c>
      <c r="K17" s="1">
        <v>0</v>
      </c>
      <c r="L17" s="1">
        <v>0</v>
      </c>
      <c r="M17" s="1">
        <v>0</v>
      </c>
      <c r="N17" s="1">
        <v>0</v>
      </c>
      <c r="O17" s="1">
        <v>0</v>
      </c>
      <c r="P17" s="1">
        <v>0</v>
      </c>
      <c r="Q17" s="1">
        <v>0</v>
      </c>
      <c r="R17" s="1">
        <v>0</v>
      </c>
      <c r="S17" s="1">
        <v>0</v>
      </c>
      <c r="T17" s="1">
        <v>0</v>
      </c>
      <c r="U17" s="1">
        <v>0</v>
      </c>
      <c r="V17" s="1">
        <v>0</v>
      </c>
      <c r="W17" s="1">
        <v>0</v>
      </c>
      <c r="X17" s="1">
        <v>0</v>
      </c>
      <c r="Y17" s="1">
        <v>0</v>
      </c>
      <c r="Z17" s="1">
        <v>0</v>
      </c>
      <c r="AA17" s="1">
        <v>0</v>
      </c>
      <c r="AB17" s="1">
        <v>0</v>
      </c>
      <c r="AC17" s="1">
        <v>0</v>
      </c>
    </row>
    <row r="18" spans="1:29" x14ac:dyDescent="0.35">
      <c r="A18" s="1" t="s">
        <v>324</v>
      </c>
      <c r="B18" s="1" t="s">
        <v>325</v>
      </c>
      <c r="C18" s="1">
        <v>0</v>
      </c>
      <c r="D18" s="1">
        <v>0</v>
      </c>
      <c r="E18" s="1">
        <v>0</v>
      </c>
      <c r="F18" s="1">
        <v>0</v>
      </c>
      <c r="G18" s="1">
        <v>0</v>
      </c>
      <c r="H18" s="1">
        <v>0</v>
      </c>
      <c r="I18" s="1">
        <v>0</v>
      </c>
      <c r="J18" s="1">
        <v>0</v>
      </c>
      <c r="K18" s="1">
        <v>0</v>
      </c>
      <c r="L18" s="1">
        <v>0</v>
      </c>
      <c r="M18" s="1">
        <v>0</v>
      </c>
      <c r="N18" s="1">
        <v>0</v>
      </c>
      <c r="O18" s="1">
        <v>0</v>
      </c>
      <c r="P18" s="1">
        <v>0</v>
      </c>
      <c r="Q18" s="1">
        <v>0</v>
      </c>
      <c r="R18" s="1">
        <v>0</v>
      </c>
      <c r="S18" s="1">
        <v>0</v>
      </c>
      <c r="T18" s="1">
        <v>0</v>
      </c>
      <c r="U18" s="1">
        <v>0</v>
      </c>
      <c r="V18" s="1">
        <v>0</v>
      </c>
      <c r="W18" s="1">
        <v>0</v>
      </c>
      <c r="X18" s="1">
        <v>0</v>
      </c>
      <c r="Y18" s="1">
        <v>0</v>
      </c>
      <c r="Z18" s="1">
        <v>0</v>
      </c>
      <c r="AA18" s="1">
        <v>0</v>
      </c>
      <c r="AB18" s="1">
        <v>0</v>
      </c>
      <c r="AC18" s="1">
        <v>0</v>
      </c>
    </row>
    <row r="19" spans="1:29" x14ac:dyDescent="0.35">
      <c r="A19" s="1" t="s">
        <v>326</v>
      </c>
      <c r="B19" s="1" t="s">
        <v>327</v>
      </c>
      <c r="C19" s="1">
        <v>0</v>
      </c>
      <c r="D19" s="1">
        <v>0</v>
      </c>
      <c r="E19" s="1">
        <v>0</v>
      </c>
      <c r="F19" s="1">
        <v>0</v>
      </c>
      <c r="G19" s="1">
        <v>0</v>
      </c>
      <c r="H19" s="1">
        <v>0</v>
      </c>
      <c r="I19" s="1">
        <v>0</v>
      </c>
      <c r="J19" s="1">
        <v>0</v>
      </c>
      <c r="K19" s="1">
        <v>0</v>
      </c>
      <c r="L19" s="1">
        <v>0</v>
      </c>
      <c r="M19" s="1">
        <v>0</v>
      </c>
      <c r="N19" s="1">
        <v>0</v>
      </c>
      <c r="O19" s="1">
        <v>0</v>
      </c>
      <c r="P19" s="1">
        <v>0</v>
      </c>
      <c r="Q19" s="1">
        <v>0</v>
      </c>
      <c r="R19" s="1">
        <v>0</v>
      </c>
      <c r="S19" s="1">
        <v>0</v>
      </c>
      <c r="T19" s="1">
        <v>0</v>
      </c>
      <c r="U19" s="1">
        <v>0</v>
      </c>
      <c r="V19" s="1">
        <v>0</v>
      </c>
      <c r="W19" s="1">
        <v>0</v>
      </c>
      <c r="X19" s="1">
        <v>0</v>
      </c>
      <c r="Y19" s="1">
        <v>0</v>
      </c>
      <c r="Z19" s="1">
        <v>0</v>
      </c>
      <c r="AA19" s="1">
        <v>0</v>
      </c>
      <c r="AB19" s="1">
        <v>0</v>
      </c>
      <c r="AC19" s="1">
        <v>0</v>
      </c>
    </row>
    <row r="20" spans="1:29" x14ac:dyDescent="0.35">
      <c r="A20" s="1" t="s">
        <v>328</v>
      </c>
      <c r="B20" s="1" t="s">
        <v>329</v>
      </c>
      <c r="C20" s="1">
        <v>0</v>
      </c>
      <c r="D20" s="1">
        <v>0</v>
      </c>
      <c r="E20" s="1">
        <v>0</v>
      </c>
      <c r="F20" s="1">
        <v>0</v>
      </c>
      <c r="G20" s="1">
        <v>0</v>
      </c>
      <c r="H20" s="1">
        <v>0</v>
      </c>
      <c r="I20" s="1">
        <v>0</v>
      </c>
      <c r="J20" s="1">
        <v>0</v>
      </c>
      <c r="K20" s="1">
        <v>0</v>
      </c>
      <c r="L20" s="1">
        <v>0</v>
      </c>
      <c r="M20" s="1">
        <v>0</v>
      </c>
      <c r="N20" s="1">
        <v>0</v>
      </c>
      <c r="O20" s="1">
        <v>0</v>
      </c>
      <c r="P20" s="1">
        <v>0</v>
      </c>
      <c r="Q20" s="1">
        <v>0</v>
      </c>
      <c r="R20" s="1">
        <v>0</v>
      </c>
      <c r="S20" s="1">
        <v>0</v>
      </c>
      <c r="T20" s="1">
        <v>0</v>
      </c>
      <c r="U20" s="1">
        <v>0</v>
      </c>
      <c r="V20" s="1">
        <v>0</v>
      </c>
      <c r="W20" s="1">
        <v>0</v>
      </c>
      <c r="X20" s="1">
        <v>0</v>
      </c>
      <c r="Y20" s="1">
        <v>0</v>
      </c>
      <c r="Z20" s="1">
        <v>0</v>
      </c>
      <c r="AA20" s="1">
        <v>0</v>
      </c>
      <c r="AB20" s="1">
        <v>0</v>
      </c>
      <c r="AC20" s="1">
        <v>0</v>
      </c>
    </row>
    <row r="21" spans="1:29" x14ac:dyDescent="0.35">
      <c r="A21" s="1" t="s">
        <v>331</v>
      </c>
      <c r="B21" s="1" t="s">
        <v>332</v>
      </c>
      <c r="C21" s="1">
        <v>0</v>
      </c>
      <c r="D21" s="1">
        <v>0</v>
      </c>
      <c r="E21" s="1">
        <v>0</v>
      </c>
      <c r="F21" s="1">
        <v>0</v>
      </c>
      <c r="G21" s="1">
        <v>0</v>
      </c>
      <c r="H21" s="1">
        <v>0</v>
      </c>
      <c r="I21" s="1">
        <v>0</v>
      </c>
      <c r="J21" s="1">
        <v>0</v>
      </c>
      <c r="K21" s="1">
        <v>0</v>
      </c>
      <c r="L21" s="1">
        <v>0</v>
      </c>
      <c r="M21" s="1">
        <v>0</v>
      </c>
      <c r="N21" s="1">
        <v>0</v>
      </c>
      <c r="O21" s="1">
        <v>0</v>
      </c>
      <c r="P21" s="1">
        <v>0</v>
      </c>
      <c r="Q21" s="1">
        <v>0</v>
      </c>
      <c r="R21" s="1">
        <v>0</v>
      </c>
      <c r="S21" s="1">
        <v>0</v>
      </c>
      <c r="T21" s="1">
        <v>0</v>
      </c>
      <c r="U21" s="1">
        <v>0</v>
      </c>
      <c r="V21" s="1">
        <v>0</v>
      </c>
      <c r="W21" s="1">
        <v>0</v>
      </c>
      <c r="X21" s="1">
        <v>0</v>
      </c>
      <c r="Y21" s="1">
        <v>0</v>
      </c>
      <c r="Z21" s="1">
        <v>0</v>
      </c>
      <c r="AA21" s="1">
        <v>0</v>
      </c>
      <c r="AB21" s="1">
        <v>0</v>
      </c>
      <c r="AC21" s="1">
        <v>0</v>
      </c>
    </row>
    <row r="22" spans="1:29" x14ac:dyDescent="0.35">
      <c r="A22" s="1" t="s">
        <v>333</v>
      </c>
      <c r="B22" s="1" t="s">
        <v>334</v>
      </c>
      <c r="C22" s="1">
        <v>0</v>
      </c>
      <c r="D22" s="1">
        <v>0</v>
      </c>
      <c r="E22" s="1">
        <v>0</v>
      </c>
      <c r="F22" s="1">
        <v>0</v>
      </c>
      <c r="G22" s="1">
        <v>0</v>
      </c>
      <c r="H22" s="1">
        <v>0</v>
      </c>
      <c r="I22" s="1">
        <v>0</v>
      </c>
      <c r="J22" s="1">
        <v>0</v>
      </c>
      <c r="K22" s="1">
        <v>0</v>
      </c>
      <c r="L22" s="1">
        <v>0</v>
      </c>
      <c r="M22" s="1">
        <v>0</v>
      </c>
      <c r="N22" s="1">
        <v>0</v>
      </c>
      <c r="O22" s="1">
        <v>0</v>
      </c>
      <c r="P22" s="1">
        <v>0</v>
      </c>
      <c r="Q22" s="1">
        <v>0</v>
      </c>
      <c r="R22" s="1">
        <v>0</v>
      </c>
      <c r="S22" s="1">
        <v>0</v>
      </c>
      <c r="T22" s="1">
        <v>0</v>
      </c>
      <c r="U22" s="1">
        <v>0</v>
      </c>
      <c r="V22" s="1">
        <v>0</v>
      </c>
      <c r="W22" s="1">
        <v>0</v>
      </c>
      <c r="X22" s="1">
        <v>0</v>
      </c>
      <c r="Y22" s="1">
        <v>0</v>
      </c>
      <c r="Z22" s="1">
        <v>0</v>
      </c>
      <c r="AA22" s="1">
        <v>0</v>
      </c>
      <c r="AB22" s="1">
        <v>0</v>
      </c>
      <c r="AC22" s="1">
        <v>0</v>
      </c>
    </row>
    <row r="23" spans="1:29" x14ac:dyDescent="0.35">
      <c r="A23" s="1" t="s">
        <v>335</v>
      </c>
      <c r="B23" s="1" t="s">
        <v>336</v>
      </c>
      <c r="C23" s="1">
        <v>0</v>
      </c>
      <c r="D23" s="1">
        <v>0</v>
      </c>
      <c r="E23" s="1">
        <v>0</v>
      </c>
      <c r="F23" s="1">
        <v>0</v>
      </c>
      <c r="G23" s="1">
        <v>0</v>
      </c>
      <c r="H23" s="1">
        <v>0</v>
      </c>
      <c r="I23" s="1">
        <v>0</v>
      </c>
      <c r="J23" s="1">
        <v>0</v>
      </c>
      <c r="K23" s="1">
        <v>0</v>
      </c>
      <c r="L23" s="1">
        <v>0</v>
      </c>
      <c r="M23" s="1">
        <v>0</v>
      </c>
      <c r="N23" s="1">
        <v>0</v>
      </c>
      <c r="O23" s="1">
        <v>0</v>
      </c>
      <c r="P23" s="1">
        <v>0</v>
      </c>
      <c r="Q23" s="1">
        <v>0</v>
      </c>
      <c r="R23" s="1">
        <v>0</v>
      </c>
      <c r="S23" s="1">
        <v>0</v>
      </c>
      <c r="T23" s="1">
        <v>0</v>
      </c>
      <c r="U23" s="1">
        <v>0</v>
      </c>
      <c r="V23" s="1">
        <v>0</v>
      </c>
      <c r="W23" s="1">
        <v>0</v>
      </c>
      <c r="X23" s="1">
        <v>0</v>
      </c>
      <c r="Y23" s="1">
        <v>0</v>
      </c>
      <c r="Z23" s="1">
        <v>0</v>
      </c>
      <c r="AA23" s="1">
        <v>0</v>
      </c>
      <c r="AB23" s="1">
        <v>0</v>
      </c>
      <c r="AC23" s="1">
        <v>0</v>
      </c>
    </row>
    <row r="24" spans="1:29" x14ac:dyDescent="0.35">
      <c r="A24" s="1" t="s">
        <v>337</v>
      </c>
      <c r="B24" s="1" t="s">
        <v>338</v>
      </c>
      <c r="C24" s="1">
        <v>0</v>
      </c>
      <c r="D24" s="1">
        <v>0</v>
      </c>
      <c r="E24" s="1">
        <v>0</v>
      </c>
      <c r="F24" s="1">
        <v>0</v>
      </c>
      <c r="G24" s="1">
        <v>0</v>
      </c>
      <c r="H24" s="1">
        <v>0</v>
      </c>
      <c r="I24" s="1">
        <v>0</v>
      </c>
      <c r="J24" s="1">
        <v>0</v>
      </c>
      <c r="K24" s="1">
        <v>0</v>
      </c>
      <c r="L24" s="1">
        <v>0</v>
      </c>
      <c r="M24" s="1">
        <v>0</v>
      </c>
      <c r="N24" s="1">
        <v>0</v>
      </c>
      <c r="O24" s="1">
        <v>0</v>
      </c>
      <c r="P24" s="1">
        <v>0</v>
      </c>
      <c r="Q24" s="1">
        <v>0</v>
      </c>
      <c r="R24" s="1">
        <v>0</v>
      </c>
      <c r="S24" s="1">
        <v>0</v>
      </c>
      <c r="T24" s="1">
        <v>0</v>
      </c>
      <c r="U24" s="1">
        <v>0</v>
      </c>
      <c r="V24" s="1">
        <v>0</v>
      </c>
      <c r="W24" s="1">
        <v>0</v>
      </c>
      <c r="X24" s="1">
        <v>0</v>
      </c>
      <c r="Y24" s="1">
        <v>0</v>
      </c>
      <c r="Z24" s="1">
        <v>0</v>
      </c>
      <c r="AA24" s="1">
        <v>0</v>
      </c>
      <c r="AB24" s="1">
        <v>0</v>
      </c>
      <c r="AC24" s="1">
        <v>0</v>
      </c>
    </row>
    <row r="25" spans="1:29" x14ac:dyDescent="0.35">
      <c r="A25" s="1" t="s">
        <v>339</v>
      </c>
      <c r="B25" s="1" t="s">
        <v>340</v>
      </c>
      <c r="C25" s="1">
        <v>0</v>
      </c>
      <c r="D25" s="1">
        <v>0</v>
      </c>
      <c r="E25" s="1">
        <v>0</v>
      </c>
      <c r="F25" s="1">
        <v>0</v>
      </c>
      <c r="G25" s="1">
        <v>0</v>
      </c>
      <c r="H25" s="1">
        <v>0</v>
      </c>
      <c r="I25" s="1">
        <v>0</v>
      </c>
      <c r="J25" s="1">
        <v>0</v>
      </c>
      <c r="K25" s="1">
        <v>0</v>
      </c>
      <c r="L25" s="1">
        <v>0</v>
      </c>
      <c r="M25" s="1">
        <v>0</v>
      </c>
      <c r="N25" s="1">
        <v>0</v>
      </c>
      <c r="O25" s="1">
        <v>0</v>
      </c>
      <c r="P25" s="1">
        <v>0</v>
      </c>
      <c r="Q25" s="1">
        <v>0</v>
      </c>
      <c r="R25" s="1">
        <v>0</v>
      </c>
      <c r="S25" s="1">
        <v>0</v>
      </c>
      <c r="T25" s="1">
        <v>0</v>
      </c>
      <c r="U25" s="1">
        <v>0</v>
      </c>
      <c r="V25" s="1">
        <v>0</v>
      </c>
      <c r="W25" s="1">
        <v>0</v>
      </c>
      <c r="X25" s="1">
        <v>0</v>
      </c>
      <c r="Y25" s="1">
        <v>0</v>
      </c>
      <c r="Z25" s="1">
        <v>0</v>
      </c>
      <c r="AA25" s="1">
        <v>0</v>
      </c>
      <c r="AB25" s="1">
        <v>0</v>
      </c>
      <c r="AC25" s="1">
        <v>0</v>
      </c>
    </row>
    <row r="26" spans="1:29" x14ac:dyDescent="0.35">
      <c r="A26" s="1" t="s">
        <v>341</v>
      </c>
      <c r="B26" s="1" t="s">
        <v>342</v>
      </c>
      <c r="C26" s="1">
        <v>0</v>
      </c>
      <c r="D26" s="1">
        <v>0</v>
      </c>
      <c r="E26" s="1">
        <v>0</v>
      </c>
      <c r="F26" s="1">
        <v>0</v>
      </c>
      <c r="G26" s="1">
        <v>0</v>
      </c>
      <c r="H26" s="1">
        <v>0</v>
      </c>
      <c r="I26" s="1">
        <v>0</v>
      </c>
      <c r="J26" s="1">
        <v>0</v>
      </c>
      <c r="K26" s="1">
        <v>0</v>
      </c>
      <c r="L26" s="1">
        <v>0</v>
      </c>
      <c r="M26" s="1">
        <v>0</v>
      </c>
      <c r="N26" s="1">
        <v>0</v>
      </c>
      <c r="O26" s="1">
        <v>0</v>
      </c>
      <c r="P26" s="1">
        <v>0</v>
      </c>
      <c r="Q26" s="1">
        <v>0</v>
      </c>
      <c r="R26" s="1">
        <v>0</v>
      </c>
      <c r="S26" s="1">
        <v>0</v>
      </c>
      <c r="T26" s="1">
        <v>0</v>
      </c>
      <c r="U26" s="1">
        <v>0</v>
      </c>
      <c r="V26" s="1">
        <v>0</v>
      </c>
      <c r="W26" s="1">
        <v>0</v>
      </c>
      <c r="X26" s="1">
        <v>0</v>
      </c>
      <c r="Y26" s="1">
        <v>0</v>
      </c>
      <c r="Z26" s="1">
        <v>0</v>
      </c>
      <c r="AA26" s="1">
        <v>0</v>
      </c>
      <c r="AB26" s="1">
        <v>0</v>
      </c>
      <c r="AC26" s="1">
        <v>0</v>
      </c>
    </row>
    <row r="27" spans="1:29" x14ac:dyDescent="0.35">
      <c r="A27" s="1" t="s">
        <v>343</v>
      </c>
      <c r="B27" s="1" t="s">
        <v>344</v>
      </c>
      <c r="C27" s="1">
        <v>0</v>
      </c>
      <c r="D27" s="1">
        <v>0</v>
      </c>
      <c r="E27" s="1">
        <v>0</v>
      </c>
      <c r="F27" s="1">
        <v>0</v>
      </c>
      <c r="G27" s="1">
        <v>0</v>
      </c>
      <c r="H27" s="1">
        <v>0</v>
      </c>
      <c r="I27" s="1">
        <v>0</v>
      </c>
      <c r="J27" s="1">
        <v>0</v>
      </c>
      <c r="K27" s="1">
        <v>0</v>
      </c>
      <c r="L27" s="1">
        <v>0</v>
      </c>
      <c r="M27" s="1">
        <v>0</v>
      </c>
      <c r="N27" s="1">
        <v>0</v>
      </c>
      <c r="O27" s="1">
        <v>0</v>
      </c>
      <c r="P27" s="1">
        <v>0</v>
      </c>
      <c r="Q27" s="1">
        <v>0</v>
      </c>
      <c r="R27" s="1">
        <v>0</v>
      </c>
      <c r="S27" s="1">
        <v>0</v>
      </c>
      <c r="T27" s="1">
        <v>0</v>
      </c>
      <c r="U27" s="1">
        <v>0</v>
      </c>
      <c r="V27" s="1">
        <v>0</v>
      </c>
      <c r="W27" s="1">
        <v>0</v>
      </c>
      <c r="X27" s="1">
        <v>0</v>
      </c>
      <c r="Y27" s="1">
        <v>0</v>
      </c>
      <c r="Z27" s="1">
        <v>0</v>
      </c>
      <c r="AA27" s="1">
        <v>0</v>
      </c>
      <c r="AB27" s="1">
        <v>0</v>
      </c>
      <c r="AC27" s="1">
        <v>0</v>
      </c>
    </row>
    <row r="28" spans="1:29" x14ac:dyDescent="0.35">
      <c r="A28" s="1" t="s">
        <v>347</v>
      </c>
      <c r="B28" s="1" t="s">
        <v>348</v>
      </c>
      <c r="C28" s="1">
        <v>0</v>
      </c>
      <c r="D28" s="1">
        <v>0</v>
      </c>
      <c r="E28" s="1">
        <v>0</v>
      </c>
      <c r="F28" s="1">
        <v>0</v>
      </c>
      <c r="G28" s="1">
        <v>0</v>
      </c>
      <c r="H28" s="1">
        <v>0</v>
      </c>
      <c r="I28" s="1">
        <v>0</v>
      </c>
      <c r="J28" s="1">
        <v>0</v>
      </c>
      <c r="K28" s="1">
        <v>0</v>
      </c>
      <c r="L28" s="1">
        <v>0</v>
      </c>
      <c r="M28" s="1">
        <v>0</v>
      </c>
      <c r="N28" s="1">
        <v>0</v>
      </c>
      <c r="O28" s="1">
        <v>0</v>
      </c>
      <c r="P28" s="1">
        <v>0</v>
      </c>
      <c r="Q28" s="1">
        <v>0</v>
      </c>
      <c r="R28" s="1">
        <v>0</v>
      </c>
      <c r="S28" s="1">
        <v>0</v>
      </c>
      <c r="T28" s="1">
        <v>0</v>
      </c>
      <c r="U28" s="1">
        <v>0</v>
      </c>
      <c r="V28" s="1">
        <v>0</v>
      </c>
      <c r="W28" s="1">
        <v>0</v>
      </c>
      <c r="X28" s="1">
        <v>0</v>
      </c>
      <c r="Y28" s="1">
        <v>0</v>
      </c>
      <c r="Z28" s="1">
        <v>0</v>
      </c>
      <c r="AA28" s="1">
        <v>0</v>
      </c>
      <c r="AB28" s="1">
        <v>0</v>
      </c>
      <c r="AC28" s="1">
        <v>0</v>
      </c>
    </row>
    <row r="29" spans="1:29" x14ac:dyDescent="0.35">
      <c r="A29" s="1" t="s">
        <v>349</v>
      </c>
      <c r="B29" s="1" t="s">
        <v>350</v>
      </c>
      <c r="C29" s="1">
        <v>0</v>
      </c>
      <c r="D29" s="1">
        <v>0</v>
      </c>
      <c r="E29" s="1">
        <v>0</v>
      </c>
      <c r="F29" s="1">
        <v>0</v>
      </c>
      <c r="G29" s="1">
        <v>0</v>
      </c>
      <c r="H29" s="1">
        <v>0</v>
      </c>
      <c r="I29" s="1">
        <v>0</v>
      </c>
      <c r="J29" s="1">
        <v>0</v>
      </c>
      <c r="K29" s="1">
        <v>0</v>
      </c>
      <c r="L29" s="1">
        <v>0</v>
      </c>
      <c r="M29" s="1">
        <v>0</v>
      </c>
      <c r="N29" s="1">
        <v>0</v>
      </c>
      <c r="O29" s="1">
        <v>0</v>
      </c>
      <c r="P29" s="1">
        <v>0</v>
      </c>
      <c r="Q29" s="1">
        <v>0</v>
      </c>
      <c r="R29" s="1">
        <v>0</v>
      </c>
      <c r="S29" s="1">
        <v>0</v>
      </c>
      <c r="T29" s="1">
        <v>0</v>
      </c>
      <c r="U29" s="1">
        <v>0</v>
      </c>
      <c r="V29" s="1">
        <v>0</v>
      </c>
      <c r="W29" s="1">
        <v>0</v>
      </c>
      <c r="X29" s="1">
        <v>0</v>
      </c>
      <c r="Y29" s="1">
        <v>0</v>
      </c>
      <c r="Z29" s="1">
        <v>0</v>
      </c>
      <c r="AA29" s="1">
        <v>0</v>
      </c>
      <c r="AB29" s="1">
        <v>0</v>
      </c>
      <c r="AC29" s="1">
        <v>0</v>
      </c>
    </row>
    <row r="30" spans="1:29" x14ac:dyDescent="0.35">
      <c r="A30" s="1" t="s">
        <v>351</v>
      </c>
      <c r="B30" s="1" t="s">
        <v>352</v>
      </c>
      <c r="C30" s="1">
        <v>0</v>
      </c>
      <c r="D30" s="1">
        <v>0</v>
      </c>
      <c r="E30" s="1">
        <v>0</v>
      </c>
      <c r="F30" s="1">
        <v>0</v>
      </c>
      <c r="G30" s="1">
        <v>0</v>
      </c>
      <c r="H30" s="1">
        <v>0</v>
      </c>
      <c r="I30" s="1">
        <v>0</v>
      </c>
      <c r="J30" s="1">
        <v>0</v>
      </c>
      <c r="K30" s="1">
        <v>0</v>
      </c>
      <c r="L30" s="1">
        <v>0</v>
      </c>
      <c r="M30" s="1">
        <v>0</v>
      </c>
      <c r="N30" s="1">
        <v>0</v>
      </c>
      <c r="O30" s="1">
        <v>0</v>
      </c>
      <c r="P30" s="1">
        <v>0</v>
      </c>
      <c r="Q30" s="1">
        <v>0</v>
      </c>
      <c r="R30" s="1">
        <v>0</v>
      </c>
      <c r="S30" s="1">
        <v>0</v>
      </c>
      <c r="T30" s="1">
        <v>0</v>
      </c>
      <c r="U30" s="1">
        <v>0</v>
      </c>
      <c r="V30" s="1">
        <v>0</v>
      </c>
      <c r="W30" s="1">
        <v>0</v>
      </c>
      <c r="X30" s="1">
        <v>0</v>
      </c>
      <c r="Y30" s="1">
        <v>0</v>
      </c>
      <c r="Z30" s="1">
        <v>0</v>
      </c>
      <c r="AA30" s="1">
        <v>0</v>
      </c>
      <c r="AB30" s="1">
        <v>0</v>
      </c>
      <c r="AC30" s="1">
        <v>0</v>
      </c>
    </row>
    <row r="31" spans="1:29" x14ac:dyDescent="0.35">
      <c r="A31" s="1" t="s">
        <v>353</v>
      </c>
      <c r="B31" s="1" t="s">
        <v>354</v>
      </c>
      <c r="C31" s="1">
        <v>0</v>
      </c>
      <c r="D31" s="1">
        <v>0</v>
      </c>
      <c r="E31" s="1">
        <v>0</v>
      </c>
      <c r="F31" s="1">
        <v>0</v>
      </c>
      <c r="G31" s="1">
        <v>0</v>
      </c>
      <c r="H31" s="1">
        <v>0</v>
      </c>
      <c r="I31" s="1">
        <v>0</v>
      </c>
      <c r="J31" s="1">
        <v>0</v>
      </c>
      <c r="K31" s="1">
        <v>0</v>
      </c>
      <c r="L31" s="1">
        <v>0</v>
      </c>
      <c r="M31" s="1">
        <v>0</v>
      </c>
      <c r="N31" s="1">
        <v>0</v>
      </c>
      <c r="O31" s="1">
        <v>0</v>
      </c>
      <c r="P31" s="1">
        <v>0</v>
      </c>
      <c r="Q31" s="1">
        <v>0</v>
      </c>
      <c r="R31" s="1">
        <v>0</v>
      </c>
      <c r="S31" s="1">
        <v>0</v>
      </c>
      <c r="T31" s="1">
        <v>0</v>
      </c>
      <c r="U31" s="1">
        <v>0</v>
      </c>
      <c r="V31" s="1">
        <v>0</v>
      </c>
      <c r="W31" s="1">
        <v>0</v>
      </c>
      <c r="X31" s="1">
        <v>0</v>
      </c>
      <c r="Y31" s="1">
        <v>0</v>
      </c>
      <c r="Z31" s="1">
        <v>0</v>
      </c>
      <c r="AA31" s="1">
        <v>0</v>
      </c>
      <c r="AB31" s="1">
        <v>0</v>
      </c>
      <c r="AC31" s="1">
        <v>0</v>
      </c>
    </row>
    <row r="32" spans="1:29" x14ac:dyDescent="0.35">
      <c r="A32" s="1" t="s">
        <v>355</v>
      </c>
      <c r="B32" s="1" t="s">
        <v>356</v>
      </c>
      <c r="C32" s="1">
        <v>0</v>
      </c>
      <c r="D32" s="1">
        <v>0</v>
      </c>
      <c r="E32" s="1">
        <v>0</v>
      </c>
      <c r="F32" s="1">
        <v>0</v>
      </c>
      <c r="G32" s="1">
        <v>0</v>
      </c>
      <c r="H32" s="1">
        <v>0</v>
      </c>
      <c r="I32" s="1">
        <v>0</v>
      </c>
      <c r="J32" s="1">
        <v>0</v>
      </c>
      <c r="K32" s="1">
        <v>0</v>
      </c>
      <c r="L32" s="1">
        <v>0</v>
      </c>
      <c r="M32" s="1">
        <v>0</v>
      </c>
      <c r="N32" s="1">
        <v>0</v>
      </c>
      <c r="O32" s="1">
        <v>0</v>
      </c>
      <c r="P32" s="1">
        <v>0</v>
      </c>
      <c r="Q32" s="1">
        <v>0</v>
      </c>
      <c r="R32" s="1">
        <v>0</v>
      </c>
      <c r="S32" s="1">
        <v>0</v>
      </c>
      <c r="T32" s="1">
        <v>0</v>
      </c>
      <c r="U32" s="1">
        <v>0</v>
      </c>
      <c r="V32" s="1">
        <v>0</v>
      </c>
      <c r="W32" s="1">
        <v>0</v>
      </c>
      <c r="X32" s="1">
        <v>0</v>
      </c>
      <c r="Y32" s="1">
        <v>0</v>
      </c>
      <c r="Z32" s="1">
        <v>0</v>
      </c>
      <c r="AA32" s="1">
        <v>0</v>
      </c>
      <c r="AB32" s="1">
        <v>0</v>
      </c>
      <c r="AC32" s="1">
        <v>0</v>
      </c>
    </row>
    <row r="33" spans="1:29" x14ac:dyDescent="0.35">
      <c r="A33" s="1" t="s">
        <v>357</v>
      </c>
      <c r="B33" s="1" t="s">
        <v>358</v>
      </c>
      <c r="C33" s="1">
        <v>0</v>
      </c>
      <c r="D33" s="1">
        <v>0</v>
      </c>
      <c r="E33" s="1">
        <v>0</v>
      </c>
      <c r="F33" s="1">
        <v>0</v>
      </c>
      <c r="G33" s="1">
        <v>0</v>
      </c>
      <c r="H33" s="1">
        <v>0</v>
      </c>
      <c r="I33" s="1">
        <v>0</v>
      </c>
      <c r="J33" s="1">
        <v>0</v>
      </c>
      <c r="K33" s="1">
        <v>0</v>
      </c>
      <c r="L33" s="1">
        <v>0</v>
      </c>
      <c r="M33" s="1">
        <v>0</v>
      </c>
      <c r="N33" s="1">
        <v>0</v>
      </c>
      <c r="O33" s="1">
        <v>0</v>
      </c>
      <c r="P33" s="1">
        <v>0</v>
      </c>
      <c r="Q33" s="1">
        <v>0</v>
      </c>
      <c r="R33" s="1">
        <v>0</v>
      </c>
      <c r="S33" s="1">
        <v>0</v>
      </c>
      <c r="T33" s="1">
        <v>0</v>
      </c>
      <c r="U33" s="1">
        <v>0</v>
      </c>
      <c r="V33" s="1">
        <v>0</v>
      </c>
      <c r="W33" s="1">
        <v>0</v>
      </c>
      <c r="X33" s="1">
        <v>0</v>
      </c>
      <c r="Y33" s="1">
        <v>0</v>
      </c>
      <c r="Z33" s="1">
        <v>0</v>
      </c>
      <c r="AA33" s="1">
        <v>0</v>
      </c>
      <c r="AB33" s="1">
        <v>0</v>
      </c>
      <c r="AC33" s="1">
        <v>0</v>
      </c>
    </row>
    <row r="34" spans="1:29" x14ac:dyDescent="0.35">
      <c r="A34" s="1" t="s">
        <v>359</v>
      </c>
      <c r="B34" s="1" t="s">
        <v>360</v>
      </c>
      <c r="C34" s="1">
        <v>0</v>
      </c>
      <c r="D34" s="1">
        <v>0</v>
      </c>
      <c r="E34" s="1">
        <v>0</v>
      </c>
      <c r="F34" s="1">
        <v>0</v>
      </c>
      <c r="G34" s="1">
        <v>0</v>
      </c>
      <c r="H34" s="1">
        <v>0</v>
      </c>
      <c r="I34" s="1">
        <v>0</v>
      </c>
      <c r="J34" s="1">
        <v>0</v>
      </c>
      <c r="K34" s="1">
        <v>0</v>
      </c>
      <c r="L34" s="1">
        <v>0</v>
      </c>
      <c r="M34" s="1">
        <v>0</v>
      </c>
      <c r="N34" s="1">
        <v>0</v>
      </c>
      <c r="O34" s="1">
        <v>0</v>
      </c>
      <c r="P34" s="1">
        <v>0</v>
      </c>
      <c r="Q34" s="1">
        <v>0</v>
      </c>
      <c r="R34" s="1">
        <v>0</v>
      </c>
      <c r="S34" s="1">
        <v>0</v>
      </c>
      <c r="T34" s="1">
        <v>0</v>
      </c>
      <c r="U34" s="1">
        <v>0</v>
      </c>
      <c r="V34" s="1">
        <v>0</v>
      </c>
      <c r="W34" s="1">
        <v>0</v>
      </c>
      <c r="X34" s="1">
        <v>0</v>
      </c>
      <c r="Y34" s="1">
        <v>0</v>
      </c>
      <c r="Z34" s="1">
        <v>0</v>
      </c>
      <c r="AA34" s="1">
        <v>0</v>
      </c>
      <c r="AB34" s="1">
        <v>0</v>
      </c>
      <c r="AC34" s="1">
        <v>0</v>
      </c>
    </row>
    <row r="35" spans="1:29" x14ac:dyDescent="0.35">
      <c r="A35" s="1" t="s">
        <v>361</v>
      </c>
      <c r="B35" s="1" t="s">
        <v>362</v>
      </c>
      <c r="C35" s="1">
        <v>0</v>
      </c>
      <c r="D35" s="1">
        <v>0</v>
      </c>
      <c r="E35" s="1">
        <v>0</v>
      </c>
      <c r="F35" s="1">
        <v>0</v>
      </c>
      <c r="G35" s="1">
        <v>0</v>
      </c>
      <c r="H35" s="1">
        <v>0</v>
      </c>
      <c r="I35" s="1">
        <v>0</v>
      </c>
      <c r="J35" s="1">
        <v>0</v>
      </c>
      <c r="K35" s="1">
        <v>0</v>
      </c>
      <c r="L35" s="1">
        <v>0</v>
      </c>
      <c r="M35" s="1">
        <v>0</v>
      </c>
      <c r="N35" s="1">
        <v>0</v>
      </c>
      <c r="O35" s="1">
        <v>0</v>
      </c>
      <c r="P35" s="1">
        <v>0</v>
      </c>
      <c r="Q35" s="1">
        <v>0</v>
      </c>
      <c r="R35" s="1">
        <v>0</v>
      </c>
      <c r="S35" s="1">
        <v>0</v>
      </c>
      <c r="T35" s="1">
        <v>0</v>
      </c>
      <c r="U35" s="1">
        <v>0</v>
      </c>
      <c r="V35" s="1">
        <v>0</v>
      </c>
      <c r="W35" s="1">
        <v>0</v>
      </c>
      <c r="X35" s="1">
        <v>0</v>
      </c>
      <c r="Y35" s="1">
        <v>0</v>
      </c>
      <c r="Z35" s="1">
        <v>0</v>
      </c>
      <c r="AA35" s="1">
        <v>0</v>
      </c>
      <c r="AB35" s="1">
        <v>0</v>
      </c>
      <c r="AC35" s="1">
        <v>0</v>
      </c>
    </row>
    <row r="36" spans="1:29" x14ac:dyDescent="0.35">
      <c r="A36" s="1" t="s">
        <v>363</v>
      </c>
      <c r="B36" s="1" t="s">
        <v>364</v>
      </c>
      <c r="C36" s="1">
        <v>0</v>
      </c>
      <c r="D36" s="1">
        <v>0</v>
      </c>
      <c r="E36" s="1">
        <v>0</v>
      </c>
      <c r="F36" s="1">
        <v>0</v>
      </c>
      <c r="G36" s="1">
        <v>0</v>
      </c>
      <c r="H36" s="1">
        <v>0</v>
      </c>
      <c r="I36" s="1">
        <v>0</v>
      </c>
      <c r="J36" s="1">
        <v>0</v>
      </c>
      <c r="K36" s="1">
        <v>0</v>
      </c>
      <c r="L36" s="1">
        <v>0</v>
      </c>
      <c r="M36" s="1">
        <v>0</v>
      </c>
      <c r="N36" s="1">
        <v>0</v>
      </c>
      <c r="O36" s="1">
        <v>0</v>
      </c>
      <c r="P36" s="1">
        <v>0</v>
      </c>
      <c r="Q36" s="1">
        <v>0</v>
      </c>
      <c r="R36" s="1">
        <v>0</v>
      </c>
      <c r="S36" s="1">
        <v>0</v>
      </c>
      <c r="T36" s="1">
        <v>0</v>
      </c>
      <c r="U36" s="1">
        <v>0</v>
      </c>
      <c r="V36" s="1">
        <v>0</v>
      </c>
      <c r="W36" s="1">
        <v>0</v>
      </c>
      <c r="X36" s="1">
        <v>0</v>
      </c>
      <c r="Y36" s="1">
        <v>0</v>
      </c>
      <c r="Z36" s="1">
        <v>0</v>
      </c>
      <c r="AA36" s="1">
        <v>0</v>
      </c>
      <c r="AB36" s="1">
        <v>0</v>
      </c>
      <c r="AC36" s="1">
        <v>0</v>
      </c>
    </row>
    <row r="37" spans="1:29" x14ac:dyDescent="0.35">
      <c r="A37" s="1" t="s">
        <v>365</v>
      </c>
      <c r="B37" s="1" t="s">
        <v>366</v>
      </c>
      <c r="C37" s="1">
        <v>0</v>
      </c>
      <c r="D37" s="1">
        <v>0</v>
      </c>
      <c r="E37" s="1">
        <v>0</v>
      </c>
      <c r="F37" s="1">
        <v>0</v>
      </c>
      <c r="G37" s="1">
        <v>0</v>
      </c>
      <c r="H37" s="1">
        <v>0</v>
      </c>
      <c r="I37" s="1">
        <v>0</v>
      </c>
      <c r="J37" s="1">
        <v>0</v>
      </c>
      <c r="K37" s="1">
        <v>0</v>
      </c>
      <c r="L37" s="1">
        <v>0</v>
      </c>
      <c r="M37" s="1">
        <v>0</v>
      </c>
      <c r="N37" s="1">
        <v>0</v>
      </c>
      <c r="O37" s="1">
        <v>0</v>
      </c>
      <c r="P37" s="1">
        <v>0</v>
      </c>
      <c r="Q37" s="1">
        <v>0</v>
      </c>
      <c r="R37" s="1">
        <v>0</v>
      </c>
      <c r="S37" s="1">
        <v>0</v>
      </c>
      <c r="T37" s="1">
        <v>0</v>
      </c>
      <c r="U37" s="1">
        <v>0</v>
      </c>
      <c r="V37" s="1">
        <v>0</v>
      </c>
      <c r="W37" s="1">
        <v>0</v>
      </c>
      <c r="X37" s="1">
        <v>0</v>
      </c>
      <c r="Y37" s="1">
        <v>0</v>
      </c>
      <c r="Z37" s="1">
        <v>0</v>
      </c>
      <c r="AA37" s="1">
        <v>0</v>
      </c>
      <c r="AB37" s="1">
        <v>0</v>
      </c>
      <c r="AC37" s="1">
        <v>0</v>
      </c>
    </row>
    <row r="38" spans="1:29" x14ac:dyDescent="0.35">
      <c r="A38" s="1" t="s">
        <v>367</v>
      </c>
      <c r="B38" s="1" t="s">
        <v>368</v>
      </c>
      <c r="C38" s="1">
        <v>0</v>
      </c>
      <c r="D38" s="1">
        <v>0</v>
      </c>
      <c r="E38" s="1">
        <v>0</v>
      </c>
      <c r="F38" s="1">
        <v>0</v>
      </c>
      <c r="G38" s="1">
        <v>0</v>
      </c>
      <c r="H38" s="1">
        <v>0</v>
      </c>
      <c r="I38" s="1">
        <v>0</v>
      </c>
      <c r="J38" s="1">
        <v>0</v>
      </c>
      <c r="K38" s="1">
        <v>0</v>
      </c>
      <c r="L38" s="1">
        <v>0</v>
      </c>
      <c r="M38" s="1">
        <v>0</v>
      </c>
      <c r="N38" s="1">
        <v>0</v>
      </c>
      <c r="O38" s="1">
        <v>0</v>
      </c>
      <c r="P38" s="1">
        <v>0</v>
      </c>
      <c r="Q38" s="1">
        <v>0</v>
      </c>
      <c r="R38" s="1">
        <v>0</v>
      </c>
      <c r="S38" s="1">
        <v>0</v>
      </c>
      <c r="T38" s="1">
        <v>0</v>
      </c>
      <c r="U38" s="1">
        <v>0</v>
      </c>
      <c r="V38" s="1">
        <v>0</v>
      </c>
      <c r="W38" s="1">
        <v>0</v>
      </c>
      <c r="X38" s="1">
        <v>0</v>
      </c>
      <c r="Y38" s="1">
        <v>0</v>
      </c>
      <c r="Z38" s="1">
        <v>0</v>
      </c>
      <c r="AA38" s="1">
        <v>0</v>
      </c>
      <c r="AB38" s="1">
        <v>0</v>
      </c>
      <c r="AC38" s="1">
        <v>0</v>
      </c>
    </row>
    <row r="39" spans="1:29" x14ac:dyDescent="0.35">
      <c r="A39" s="1" t="s">
        <v>369</v>
      </c>
      <c r="B39" s="1" t="s">
        <v>370</v>
      </c>
      <c r="C39" s="1">
        <v>0</v>
      </c>
      <c r="D39" s="1">
        <v>0</v>
      </c>
      <c r="E39" s="1">
        <v>0</v>
      </c>
      <c r="F39" s="1">
        <v>0</v>
      </c>
      <c r="G39" s="1">
        <v>0</v>
      </c>
      <c r="H39" s="1">
        <v>0</v>
      </c>
      <c r="I39" s="1">
        <v>0</v>
      </c>
      <c r="J39" s="1">
        <v>0</v>
      </c>
      <c r="K39" s="1">
        <v>0</v>
      </c>
      <c r="L39" s="1">
        <v>0</v>
      </c>
      <c r="M39" s="1">
        <v>0</v>
      </c>
      <c r="N39" s="1">
        <v>0</v>
      </c>
      <c r="O39" s="1">
        <v>0</v>
      </c>
      <c r="P39" s="1">
        <v>0</v>
      </c>
      <c r="Q39" s="1">
        <v>0</v>
      </c>
      <c r="R39" s="1">
        <v>0</v>
      </c>
      <c r="S39" s="1">
        <v>0</v>
      </c>
      <c r="T39" s="1">
        <v>0</v>
      </c>
      <c r="U39" s="1">
        <v>0</v>
      </c>
      <c r="V39" s="1">
        <v>0</v>
      </c>
      <c r="W39" s="1">
        <v>0</v>
      </c>
      <c r="X39" s="1">
        <v>0</v>
      </c>
      <c r="Y39" s="1">
        <v>0</v>
      </c>
      <c r="Z39" s="1">
        <v>0</v>
      </c>
      <c r="AA39" s="1">
        <v>0</v>
      </c>
      <c r="AB39" s="1">
        <v>0</v>
      </c>
      <c r="AC39" s="1">
        <v>0</v>
      </c>
    </row>
    <row r="40" spans="1:29" x14ac:dyDescent="0.35">
      <c r="A40" s="1" t="s">
        <v>371</v>
      </c>
      <c r="B40" s="1" t="s">
        <v>372</v>
      </c>
      <c r="C40" s="1">
        <v>0</v>
      </c>
      <c r="D40" s="1">
        <v>0</v>
      </c>
      <c r="E40" s="1">
        <v>0</v>
      </c>
      <c r="F40" s="1">
        <v>0</v>
      </c>
      <c r="G40" s="1">
        <v>0</v>
      </c>
      <c r="H40" s="1">
        <v>0</v>
      </c>
      <c r="I40" s="1">
        <v>0</v>
      </c>
      <c r="J40" s="1">
        <v>0</v>
      </c>
      <c r="K40" s="1">
        <v>0</v>
      </c>
      <c r="L40" s="1">
        <v>0</v>
      </c>
      <c r="M40" s="1">
        <v>0</v>
      </c>
      <c r="N40" s="1">
        <v>0</v>
      </c>
      <c r="O40" s="1">
        <v>0</v>
      </c>
      <c r="P40" s="1">
        <v>0</v>
      </c>
      <c r="Q40" s="1">
        <v>0</v>
      </c>
      <c r="R40" s="1">
        <v>0</v>
      </c>
      <c r="S40" s="1">
        <v>0</v>
      </c>
      <c r="T40" s="1">
        <v>0</v>
      </c>
      <c r="U40" s="1">
        <v>0</v>
      </c>
      <c r="V40" s="1">
        <v>0</v>
      </c>
      <c r="W40" s="1">
        <v>0</v>
      </c>
      <c r="X40" s="1">
        <v>0</v>
      </c>
      <c r="Y40" s="1">
        <v>0</v>
      </c>
      <c r="Z40" s="1">
        <v>0</v>
      </c>
      <c r="AA40" s="1">
        <v>0</v>
      </c>
      <c r="AB40" s="1">
        <v>0</v>
      </c>
      <c r="AC40" s="1">
        <v>0</v>
      </c>
    </row>
    <row r="41" spans="1:29" x14ac:dyDescent="0.35">
      <c r="A41" s="1" t="s">
        <v>373</v>
      </c>
      <c r="B41" s="1" t="s">
        <v>374</v>
      </c>
      <c r="C41" s="1">
        <v>0</v>
      </c>
      <c r="D41" s="1">
        <v>0</v>
      </c>
      <c r="E41" s="1">
        <v>0</v>
      </c>
      <c r="F41" s="1">
        <v>0</v>
      </c>
      <c r="G41" s="1">
        <v>0</v>
      </c>
      <c r="H41" s="1">
        <v>0</v>
      </c>
      <c r="I41" s="1">
        <v>0</v>
      </c>
      <c r="J41" s="1">
        <v>0</v>
      </c>
      <c r="K41" s="1">
        <v>0</v>
      </c>
      <c r="L41" s="1">
        <v>0</v>
      </c>
      <c r="M41" s="1">
        <v>0</v>
      </c>
      <c r="N41" s="1">
        <v>0</v>
      </c>
      <c r="O41" s="1">
        <v>0</v>
      </c>
      <c r="P41" s="1">
        <v>0</v>
      </c>
      <c r="Q41" s="1">
        <v>0</v>
      </c>
      <c r="R41" s="1">
        <v>0</v>
      </c>
      <c r="S41" s="1">
        <v>0</v>
      </c>
      <c r="T41" s="1">
        <v>0</v>
      </c>
      <c r="U41" s="1">
        <v>0</v>
      </c>
      <c r="V41" s="1">
        <v>0</v>
      </c>
      <c r="W41" s="1">
        <v>0</v>
      </c>
      <c r="X41" s="1">
        <v>0</v>
      </c>
      <c r="Y41" s="1">
        <v>0</v>
      </c>
      <c r="Z41" s="1">
        <v>0</v>
      </c>
      <c r="AA41" s="1">
        <v>0</v>
      </c>
      <c r="AB41" s="1">
        <v>0</v>
      </c>
      <c r="AC41" s="1">
        <v>0</v>
      </c>
    </row>
    <row r="42" spans="1:29" x14ac:dyDescent="0.35">
      <c r="A42" s="1" t="s">
        <v>375</v>
      </c>
      <c r="B42" s="1" t="s">
        <v>376</v>
      </c>
      <c r="C42" s="1">
        <v>0</v>
      </c>
      <c r="D42" s="1">
        <v>0</v>
      </c>
      <c r="E42" s="1">
        <v>0</v>
      </c>
      <c r="F42" s="1">
        <v>0</v>
      </c>
      <c r="G42" s="1">
        <v>0</v>
      </c>
      <c r="H42" s="1">
        <v>0</v>
      </c>
      <c r="I42" s="1">
        <v>0</v>
      </c>
      <c r="J42" s="1">
        <v>0</v>
      </c>
      <c r="K42" s="1">
        <v>0</v>
      </c>
      <c r="L42" s="1">
        <v>0</v>
      </c>
      <c r="M42" s="1">
        <v>0</v>
      </c>
      <c r="N42" s="1">
        <v>0</v>
      </c>
      <c r="O42" s="1">
        <v>0</v>
      </c>
      <c r="P42" s="1">
        <v>0</v>
      </c>
      <c r="Q42" s="1">
        <v>0</v>
      </c>
      <c r="R42" s="1">
        <v>0</v>
      </c>
      <c r="S42" s="1">
        <v>0</v>
      </c>
      <c r="T42" s="1">
        <v>0</v>
      </c>
      <c r="U42" s="1">
        <v>0</v>
      </c>
      <c r="V42" s="1">
        <v>0</v>
      </c>
      <c r="W42" s="1">
        <v>0</v>
      </c>
      <c r="X42" s="1">
        <v>0</v>
      </c>
      <c r="Y42" s="1">
        <v>0</v>
      </c>
      <c r="Z42" s="1">
        <v>0</v>
      </c>
      <c r="AA42" s="1">
        <v>0</v>
      </c>
      <c r="AB42" s="1">
        <v>0</v>
      </c>
      <c r="AC42" s="1">
        <v>0</v>
      </c>
    </row>
    <row r="43" spans="1:29" x14ac:dyDescent="0.35">
      <c r="A43" s="1" t="s">
        <v>377</v>
      </c>
      <c r="B43" s="1" t="s">
        <v>378</v>
      </c>
      <c r="C43" s="1">
        <v>0</v>
      </c>
      <c r="D43" s="1">
        <v>0</v>
      </c>
      <c r="E43" s="1">
        <v>0</v>
      </c>
      <c r="F43" s="1">
        <v>0</v>
      </c>
      <c r="G43" s="1">
        <v>0</v>
      </c>
      <c r="H43" s="1">
        <v>0</v>
      </c>
      <c r="I43" s="1">
        <v>0</v>
      </c>
      <c r="J43" s="1">
        <v>0</v>
      </c>
      <c r="K43" s="1">
        <v>0</v>
      </c>
      <c r="L43" s="1">
        <v>0</v>
      </c>
      <c r="M43" s="1">
        <v>0</v>
      </c>
      <c r="N43" s="1">
        <v>0</v>
      </c>
      <c r="O43" s="1">
        <v>0</v>
      </c>
      <c r="P43" s="1">
        <v>0</v>
      </c>
      <c r="Q43" s="1">
        <v>0</v>
      </c>
      <c r="R43" s="1">
        <v>0</v>
      </c>
      <c r="S43" s="1">
        <v>0</v>
      </c>
      <c r="T43" s="1">
        <v>0</v>
      </c>
      <c r="U43" s="1">
        <v>0</v>
      </c>
      <c r="V43" s="1">
        <v>0</v>
      </c>
      <c r="W43" s="1">
        <v>0</v>
      </c>
      <c r="X43" s="1">
        <v>0</v>
      </c>
      <c r="Y43" s="1">
        <v>0</v>
      </c>
      <c r="Z43" s="1">
        <v>0</v>
      </c>
      <c r="AA43" s="1">
        <v>0</v>
      </c>
      <c r="AB43" s="1">
        <v>0</v>
      </c>
      <c r="AC43" s="1">
        <v>0</v>
      </c>
    </row>
    <row r="44" spans="1:29" x14ac:dyDescent="0.35">
      <c r="A44" s="1" t="s">
        <v>379</v>
      </c>
      <c r="B44" s="1" t="s">
        <v>380</v>
      </c>
      <c r="C44" s="1">
        <v>0</v>
      </c>
      <c r="D44" s="1">
        <v>0</v>
      </c>
      <c r="E44" s="1">
        <v>0</v>
      </c>
      <c r="F44" s="1">
        <v>0</v>
      </c>
      <c r="G44" s="1">
        <v>0</v>
      </c>
      <c r="H44" s="1">
        <v>0</v>
      </c>
      <c r="I44" s="1">
        <v>0</v>
      </c>
      <c r="J44" s="1">
        <v>0</v>
      </c>
      <c r="K44" s="1">
        <v>0</v>
      </c>
      <c r="L44" s="1">
        <v>0</v>
      </c>
      <c r="M44" s="1">
        <v>0</v>
      </c>
      <c r="N44" s="1">
        <v>0</v>
      </c>
      <c r="O44" s="1">
        <v>0</v>
      </c>
      <c r="P44" s="1">
        <v>0</v>
      </c>
      <c r="Q44" s="1">
        <v>0</v>
      </c>
      <c r="R44" s="1">
        <v>0</v>
      </c>
      <c r="S44" s="1">
        <v>0</v>
      </c>
      <c r="T44" s="1">
        <v>0</v>
      </c>
      <c r="U44" s="1">
        <v>0</v>
      </c>
      <c r="V44" s="1">
        <v>0</v>
      </c>
      <c r="W44" s="1">
        <v>0</v>
      </c>
      <c r="X44" s="1">
        <v>0</v>
      </c>
      <c r="Y44" s="1">
        <v>0</v>
      </c>
      <c r="Z44" s="1">
        <v>0</v>
      </c>
      <c r="AA44" s="1">
        <v>0</v>
      </c>
      <c r="AB44" s="1">
        <v>0</v>
      </c>
      <c r="AC44" s="1">
        <v>0</v>
      </c>
    </row>
    <row r="45" spans="1:29" x14ac:dyDescent="0.35">
      <c r="A45" s="1" t="s">
        <v>381</v>
      </c>
      <c r="B45" s="1" t="s">
        <v>382</v>
      </c>
      <c r="C45" s="1">
        <v>0</v>
      </c>
      <c r="D45" s="1">
        <v>0</v>
      </c>
      <c r="E45" s="1">
        <v>0</v>
      </c>
      <c r="F45" s="1">
        <v>0</v>
      </c>
      <c r="G45" s="1">
        <v>0</v>
      </c>
      <c r="H45" s="1">
        <v>0</v>
      </c>
      <c r="I45" s="1">
        <v>0</v>
      </c>
      <c r="J45" s="1">
        <v>0</v>
      </c>
      <c r="K45" s="1">
        <v>0</v>
      </c>
      <c r="L45" s="1">
        <v>0</v>
      </c>
      <c r="M45" s="1">
        <v>0</v>
      </c>
      <c r="N45" s="1">
        <v>0</v>
      </c>
      <c r="O45" s="1">
        <v>0</v>
      </c>
      <c r="P45" s="1">
        <v>0</v>
      </c>
      <c r="Q45" s="1">
        <v>0</v>
      </c>
      <c r="R45" s="1">
        <v>0</v>
      </c>
      <c r="S45" s="1">
        <v>0</v>
      </c>
      <c r="T45" s="1">
        <v>0</v>
      </c>
      <c r="U45" s="1">
        <v>0</v>
      </c>
      <c r="V45" s="1">
        <v>0</v>
      </c>
      <c r="W45" s="1">
        <v>0</v>
      </c>
      <c r="X45" s="1">
        <v>0</v>
      </c>
      <c r="Y45" s="1">
        <v>0</v>
      </c>
      <c r="Z45" s="1">
        <v>0</v>
      </c>
      <c r="AA45" s="1">
        <v>0</v>
      </c>
      <c r="AB45" s="1">
        <v>0</v>
      </c>
      <c r="AC45" s="1">
        <v>0</v>
      </c>
    </row>
    <row r="46" spans="1:29" x14ac:dyDescent="0.35">
      <c r="A46" s="1" t="s">
        <v>383</v>
      </c>
      <c r="B46" s="1" t="s">
        <v>384</v>
      </c>
      <c r="C46" s="1">
        <v>0</v>
      </c>
      <c r="D46" s="1">
        <v>0</v>
      </c>
      <c r="E46" s="1">
        <v>0</v>
      </c>
      <c r="F46" s="1">
        <v>0</v>
      </c>
      <c r="G46" s="1">
        <v>0</v>
      </c>
      <c r="H46" s="1">
        <v>0</v>
      </c>
      <c r="I46" s="1">
        <v>0</v>
      </c>
      <c r="J46" s="1">
        <v>0</v>
      </c>
      <c r="K46" s="1">
        <v>0</v>
      </c>
      <c r="L46" s="1">
        <v>0</v>
      </c>
      <c r="M46" s="1">
        <v>0</v>
      </c>
      <c r="N46" s="1">
        <v>0</v>
      </c>
      <c r="O46" s="1">
        <v>0</v>
      </c>
      <c r="P46" s="1">
        <v>0</v>
      </c>
      <c r="Q46" s="1">
        <v>0</v>
      </c>
      <c r="R46" s="1">
        <v>0</v>
      </c>
      <c r="S46" s="1">
        <v>0</v>
      </c>
      <c r="T46" s="1">
        <v>0</v>
      </c>
      <c r="U46" s="1">
        <v>0</v>
      </c>
      <c r="V46" s="1">
        <v>0</v>
      </c>
      <c r="W46" s="1">
        <v>0</v>
      </c>
      <c r="X46" s="1">
        <v>0</v>
      </c>
      <c r="Y46" s="1">
        <v>0</v>
      </c>
      <c r="Z46" s="1">
        <v>0</v>
      </c>
      <c r="AA46" s="1">
        <v>0</v>
      </c>
      <c r="AB46" s="1">
        <v>0</v>
      </c>
      <c r="AC46" s="1">
        <v>0</v>
      </c>
    </row>
    <row r="47" spans="1:29" x14ac:dyDescent="0.35">
      <c r="A47" s="1" t="s">
        <v>385</v>
      </c>
      <c r="B47" s="1" t="s">
        <v>386</v>
      </c>
      <c r="C47" s="1">
        <v>0</v>
      </c>
      <c r="D47" s="1">
        <v>0</v>
      </c>
      <c r="E47" s="1">
        <v>0</v>
      </c>
      <c r="F47" s="1">
        <v>0</v>
      </c>
      <c r="G47" s="1">
        <v>0</v>
      </c>
      <c r="H47" s="1">
        <v>0</v>
      </c>
      <c r="I47" s="1">
        <v>0</v>
      </c>
      <c r="J47" s="1">
        <v>0</v>
      </c>
      <c r="K47" s="1">
        <v>0</v>
      </c>
      <c r="L47" s="1">
        <v>0</v>
      </c>
      <c r="M47" s="1">
        <v>0</v>
      </c>
      <c r="N47" s="1">
        <v>0</v>
      </c>
      <c r="O47" s="1">
        <v>0</v>
      </c>
      <c r="P47" s="1">
        <v>0</v>
      </c>
      <c r="Q47" s="1">
        <v>0</v>
      </c>
      <c r="R47" s="1">
        <v>0</v>
      </c>
      <c r="S47" s="1">
        <v>0</v>
      </c>
      <c r="T47" s="1">
        <v>0</v>
      </c>
      <c r="U47" s="1">
        <v>0</v>
      </c>
      <c r="V47" s="1">
        <v>0</v>
      </c>
      <c r="W47" s="1">
        <v>0</v>
      </c>
      <c r="X47" s="1">
        <v>0</v>
      </c>
      <c r="Y47" s="1">
        <v>0</v>
      </c>
      <c r="Z47" s="1">
        <v>0</v>
      </c>
      <c r="AA47" s="1">
        <v>0</v>
      </c>
      <c r="AB47" s="1">
        <v>0</v>
      </c>
      <c r="AC47" s="1">
        <v>0</v>
      </c>
    </row>
    <row r="48" spans="1:29" x14ac:dyDescent="0.35">
      <c r="A48" s="1" t="s">
        <v>387</v>
      </c>
      <c r="B48" s="1" t="s">
        <v>388</v>
      </c>
      <c r="C48" s="1">
        <v>0</v>
      </c>
      <c r="D48" s="1">
        <v>0</v>
      </c>
      <c r="E48" s="1">
        <v>0</v>
      </c>
      <c r="F48" s="1">
        <v>0</v>
      </c>
      <c r="G48" s="1">
        <v>0</v>
      </c>
      <c r="H48" s="1">
        <v>0</v>
      </c>
      <c r="I48" s="1">
        <v>0</v>
      </c>
      <c r="J48" s="1">
        <v>0</v>
      </c>
      <c r="K48" s="1">
        <v>0</v>
      </c>
      <c r="L48" s="1">
        <v>0</v>
      </c>
      <c r="M48" s="1">
        <v>0</v>
      </c>
      <c r="N48" s="1">
        <v>0</v>
      </c>
      <c r="O48" s="1">
        <v>0</v>
      </c>
      <c r="P48" s="1">
        <v>0</v>
      </c>
      <c r="Q48" s="1">
        <v>0</v>
      </c>
      <c r="R48" s="1">
        <v>0</v>
      </c>
      <c r="S48" s="1">
        <v>0</v>
      </c>
      <c r="T48" s="1">
        <v>0</v>
      </c>
      <c r="U48" s="1">
        <v>0</v>
      </c>
      <c r="V48" s="1">
        <v>0</v>
      </c>
      <c r="W48" s="1">
        <v>0</v>
      </c>
      <c r="X48" s="1">
        <v>0</v>
      </c>
      <c r="Y48" s="1">
        <v>0</v>
      </c>
      <c r="Z48" s="1">
        <v>0</v>
      </c>
      <c r="AA48" s="1">
        <v>0</v>
      </c>
      <c r="AB48" s="1">
        <v>0</v>
      </c>
      <c r="AC48" s="1">
        <v>0</v>
      </c>
    </row>
    <row r="49" spans="1:29" x14ac:dyDescent="0.35">
      <c r="A49" s="1" t="s">
        <v>389</v>
      </c>
      <c r="B49" s="1" t="s">
        <v>390</v>
      </c>
      <c r="C49" s="1">
        <v>0</v>
      </c>
      <c r="D49" s="1">
        <v>0</v>
      </c>
      <c r="E49" s="1">
        <v>0</v>
      </c>
      <c r="F49" s="1">
        <v>0</v>
      </c>
      <c r="G49" s="1">
        <v>0</v>
      </c>
      <c r="H49" s="1">
        <v>0</v>
      </c>
      <c r="I49" s="1">
        <v>0</v>
      </c>
      <c r="J49" s="1">
        <v>0</v>
      </c>
      <c r="K49" s="1">
        <v>0</v>
      </c>
      <c r="L49" s="1">
        <v>0</v>
      </c>
      <c r="M49" s="1">
        <v>0</v>
      </c>
      <c r="N49" s="1">
        <v>0</v>
      </c>
      <c r="O49" s="1">
        <v>0</v>
      </c>
      <c r="P49" s="1">
        <v>0</v>
      </c>
      <c r="Q49" s="1">
        <v>0</v>
      </c>
      <c r="R49" s="1">
        <v>0</v>
      </c>
      <c r="S49" s="1">
        <v>0</v>
      </c>
      <c r="T49" s="1">
        <v>0</v>
      </c>
      <c r="U49" s="1">
        <v>0</v>
      </c>
      <c r="V49" s="1">
        <v>0</v>
      </c>
      <c r="W49" s="1">
        <v>0</v>
      </c>
      <c r="X49" s="1">
        <v>0</v>
      </c>
      <c r="Y49" s="1">
        <v>0</v>
      </c>
      <c r="Z49" s="1">
        <v>0</v>
      </c>
      <c r="AA49" s="1">
        <v>0</v>
      </c>
      <c r="AB49" s="1">
        <v>0</v>
      </c>
      <c r="AC49" s="1">
        <v>0</v>
      </c>
    </row>
    <row r="50" spans="1:29" x14ac:dyDescent="0.35">
      <c r="A50" s="1" t="s">
        <v>391</v>
      </c>
      <c r="B50" s="1" t="s">
        <v>392</v>
      </c>
      <c r="C50" s="1">
        <v>0</v>
      </c>
      <c r="D50" s="1">
        <v>0</v>
      </c>
      <c r="E50" s="1">
        <v>0</v>
      </c>
      <c r="F50" s="1">
        <v>0</v>
      </c>
      <c r="G50" s="1">
        <v>0</v>
      </c>
      <c r="H50" s="1">
        <v>0</v>
      </c>
      <c r="I50" s="1">
        <v>0</v>
      </c>
      <c r="J50" s="1">
        <v>0</v>
      </c>
      <c r="K50" s="1">
        <v>0</v>
      </c>
      <c r="L50" s="1">
        <v>0</v>
      </c>
      <c r="M50" s="1">
        <v>0</v>
      </c>
      <c r="N50" s="1">
        <v>0</v>
      </c>
      <c r="O50" s="1">
        <v>0</v>
      </c>
      <c r="P50" s="1">
        <v>0</v>
      </c>
      <c r="Q50" s="1">
        <v>0</v>
      </c>
      <c r="R50" s="1">
        <v>0</v>
      </c>
      <c r="S50" s="1">
        <v>0</v>
      </c>
      <c r="T50" s="1">
        <v>0</v>
      </c>
      <c r="U50" s="1">
        <v>0</v>
      </c>
      <c r="V50" s="1">
        <v>0</v>
      </c>
      <c r="W50" s="1">
        <v>0</v>
      </c>
      <c r="X50" s="1">
        <v>0</v>
      </c>
      <c r="Y50" s="1">
        <v>0</v>
      </c>
      <c r="Z50" s="1">
        <v>0</v>
      </c>
      <c r="AA50" s="1">
        <v>0</v>
      </c>
      <c r="AB50" s="1">
        <v>0</v>
      </c>
      <c r="AC50" s="1">
        <v>0</v>
      </c>
    </row>
    <row r="51" spans="1:29" x14ac:dyDescent="0.35">
      <c r="A51" s="1" t="s">
        <v>393</v>
      </c>
      <c r="B51" s="1" t="s">
        <v>394</v>
      </c>
      <c r="C51" s="1">
        <v>0</v>
      </c>
      <c r="D51" s="1">
        <v>0</v>
      </c>
      <c r="E51" s="1">
        <v>0</v>
      </c>
      <c r="F51" s="1">
        <v>0</v>
      </c>
      <c r="G51" s="1">
        <v>0</v>
      </c>
      <c r="H51" s="1">
        <v>0</v>
      </c>
      <c r="I51" s="1">
        <v>0</v>
      </c>
      <c r="J51" s="1">
        <v>0</v>
      </c>
      <c r="K51" s="1">
        <v>0</v>
      </c>
      <c r="L51" s="1">
        <v>0</v>
      </c>
      <c r="M51" s="1">
        <v>0</v>
      </c>
      <c r="N51" s="1">
        <v>0</v>
      </c>
      <c r="O51" s="1">
        <v>0</v>
      </c>
      <c r="P51" s="1">
        <v>0</v>
      </c>
      <c r="Q51" s="1">
        <v>0</v>
      </c>
      <c r="R51" s="1">
        <v>0</v>
      </c>
      <c r="S51" s="1">
        <v>0</v>
      </c>
      <c r="T51" s="1">
        <v>0</v>
      </c>
      <c r="U51" s="1">
        <v>0</v>
      </c>
      <c r="V51" s="1">
        <v>0</v>
      </c>
      <c r="W51" s="1">
        <v>0</v>
      </c>
      <c r="X51" s="1">
        <v>0</v>
      </c>
      <c r="Y51" s="1">
        <v>0</v>
      </c>
      <c r="Z51" s="1">
        <v>0</v>
      </c>
      <c r="AA51" s="1">
        <v>0</v>
      </c>
      <c r="AB51" s="1">
        <v>0</v>
      </c>
      <c r="AC51" s="1">
        <v>0</v>
      </c>
    </row>
    <row r="52" spans="1:29" x14ac:dyDescent="0.35">
      <c r="A52" s="1" t="s">
        <v>395</v>
      </c>
      <c r="B52" s="1" t="s">
        <v>396</v>
      </c>
      <c r="C52" s="1">
        <v>0</v>
      </c>
      <c r="D52" s="1">
        <v>0</v>
      </c>
      <c r="E52" s="1">
        <v>0</v>
      </c>
      <c r="F52" s="1">
        <v>0</v>
      </c>
      <c r="G52" s="1">
        <v>0</v>
      </c>
      <c r="H52" s="1">
        <v>0</v>
      </c>
      <c r="I52" s="1">
        <v>0</v>
      </c>
      <c r="J52" s="1">
        <v>0</v>
      </c>
      <c r="K52" s="1">
        <v>0</v>
      </c>
      <c r="L52" s="1">
        <v>0</v>
      </c>
      <c r="M52" s="1">
        <v>0</v>
      </c>
      <c r="N52" s="1">
        <v>0</v>
      </c>
      <c r="O52" s="1">
        <v>0</v>
      </c>
      <c r="P52" s="1">
        <v>0</v>
      </c>
      <c r="Q52" s="1">
        <v>0</v>
      </c>
      <c r="R52" s="1">
        <v>0</v>
      </c>
      <c r="S52" s="1">
        <v>0</v>
      </c>
      <c r="T52" s="1">
        <v>0</v>
      </c>
      <c r="U52" s="1">
        <v>0</v>
      </c>
      <c r="V52" s="1">
        <v>0</v>
      </c>
      <c r="W52" s="1">
        <v>0</v>
      </c>
      <c r="X52" s="1">
        <v>0</v>
      </c>
      <c r="Y52" s="1">
        <v>0</v>
      </c>
      <c r="Z52" s="1">
        <v>0</v>
      </c>
      <c r="AA52" s="1">
        <v>0</v>
      </c>
      <c r="AB52" s="1">
        <v>0</v>
      </c>
      <c r="AC52" s="1">
        <v>0</v>
      </c>
    </row>
    <row r="53" spans="1:29" x14ac:dyDescent="0.35">
      <c r="A53" s="1" t="s">
        <v>397</v>
      </c>
      <c r="B53" s="1" t="s">
        <v>398</v>
      </c>
      <c r="C53" s="1">
        <v>0</v>
      </c>
      <c r="D53" s="1">
        <v>0</v>
      </c>
      <c r="E53" s="1">
        <v>0</v>
      </c>
      <c r="F53" s="1">
        <v>0</v>
      </c>
      <c r="G53" s="1">
        <v>0</v>
      </c>
      <c r="H53" s="1">
        <v>0</v>
      </c>
      <c r="I53" s="1">
        <v>0</v>
      </c>
      <c r="J53" s="1">
        <v>0</v>
      </c>
      <c r="K53" s="1">
        <v>0</v>
      </c>
      <c r="L53" s="1">
        <v>0</v>
      </c>
      <c r="M53" s="1">
        <v>0</v>
      </c>
      <c r="N53" s="1">
        <v>0</v>
      </c>
      <c r="O53" s="1">
        <v>0</v>
      </c>
      <c r="P53" s="1">
        <v>0</v>
      </c>
      <c r="Q53" s="1">
        <v>0</v>
      </c>
      <c r="R53" s="1">
        <v>0</v>
      </c>
      <c r="S53" s="1">
        <v>0</v>
      </c>
      <c r="T53" s="1">
        <v>0</v>
      </c>
      <c r="U53" s="1">
        <v>0</v>
      </c>
      <c r="V53" s="1">
        <v>0</v>
      </c>
      <c r="W53" s="1">
        <v>0</v>
      </c>
      <c r="X53" s="1">
        <v>0</v>
      </c>
      <c r="Y53" s="1">
        <v>0</v>
      </c>
      <c r="Z53" s="1">
        <v>0</v>
      </c>
      <c r="AA53" s="1">
        <v>0</v>
      </c>
      <c r="AB53" s="1">
        <v>0</v>
      </c>
      <c r="AC53" s="1">
        <v>0</v>
      </c>
    </row>
    <row r="54" spans="1:29" x14ac:dyDescent="0.35">
      <c r="A54" s="1" t="s">
        <v>399</v>
      </c>
      <c r="B54" s="1" t="s">
        <v>400</v>
      </c>
      <c r="C54" s="1">
        <v>0</v>
      </c>
      <c r="D54" s="1">
        <v>0</v>
      </c>
      <c r="E54" s="1">
        <v>0</v>
      </c>
      <c r="F54" s="1">
        <v>0</v>
      </c>
      <c r="G54" s="1">
        <v>0</v>
      </c>
      <c r="H54" s="1">
        <v>0</v>
      </c>
      <c r="I54" s="1">
        <v>0</v>
      </c>
      <c r="J54" s="1">
        <v>0</v>
      </c>
      <c r="K54" s="1">
        <v>0</v>
      </c>
      <c r="L54" s="1">
        <v>0</v>
      </c>
      <c r="M54" s="1">
        <v>0</v>
      </c>
      <c r="N54" s="1">
        <v>0</v>
      </c>
      <c r="O54" s="1">
        <v>0</v>
      </c>
      <c r="P54" s="1">
        <v>0</v>
      </c>
      <c r="Q54" s="1">
        <v>0</v>
      </c>
      <c r="R54" s="1">
        <v>0</v>
      </c>
      <c r="S54" s="1">
        <v>0</v>
      </c>
      <c r="T54" s="1">
        <v>0</v>
      </c>
      <c r="U54" s="1">
        <v>0</v>
      </c>
      <c r="V54" s="1">
        <v>0</v>
      </c>
      <c r="W54" s="1">
        <v>0</v>
      </c>
      <c r="X54" s="1">
        <v>0</v>
      </c>
      <c r="Y54" s="1">
        <v>0</v>
      </c>
      <c r="Z54" s="1">
        <v>0</v>
      </c>
      <c r="AA54" s="1">
        <v>0</v>
      </c>
      <c r="AB54" s="1">
        <v>0</v>
      </c>
      <c r="AC54" s="1">
        <v>0</v>
      </c>
    </row>
    <row r="55" spans="1:29" x14ac:dyDescent="0.35">
      <c r="A55" s="1" t="s">
        <v>401</v>
      </c>
      <c r="B55" s="1" t="s">
        <v>402</v>
      </c>
      <c r="C55" s="1">
        <v>0</v>
      </c>
      <c r="D55" s="1">
        <v>0</v>
      </c>
      <c r="E55" s="1">
        <v>0</v>
      </c>
      <c r="F55" s="1">
        <v>0</v>
      </c>
      <c r="G55" s="1">
        <v>0</v>
      </c>
      <c r="H55" s="1">
        <v>0</v>
      </c>
      <c r="I55" s="1">
        <v>0</v>
      </c>
      <c r="J55" s="1">
        <v>0</v>
      </c>
      <c r="K55" s="1">
        <v>0</v>
      </c>
      <c r="L55" s="1">
        <v>0</v>
      </c>
      <c r="M55" s="1">
        <v>0</v>
      </c>
      <c r="N55" s="1">
        <v>0</v>
      </c>
      <c r="O55" s="1">
        <v>0</v>
      </c>
      <c r="P55" s="1">
        <v>0</v>
      </c>
      <c r="Q55" s="1">
        <v>0</v>
      </c>
      <c r="R55" s="1">
        <v>0</v>
      </c>
      <c r="S55" s="1">
        <v>0</v>
      </c>
      <c r="T55" s="1">
        <v>0</v>
      </c>
      <c r="U55" s="1">
        <v>0</v>
      </c>
      <c r="V55" s="1">
        <v>0</v>
      </c>
      <c r="W55" s="1">
        <v>0</v>
      </c>
      <c r="X55" s="1">
        <v>0</v>
      </c>
      <c r="Y55" s="1">
        <v>0</v>
      </c>
      <c r="Z55" s="1">
        <v>0</v>
      </c>
      <c r="AA55" s="1">
        <v>0</v>
      </c>
      <c r="AB55" s="1">
        <v>0</v>
      </c>
      <c r="AC55" s="1">
        <v>0</v>
      </c>
    </row>
    <row r="56" spans="1:29" x14ac:dyDescent="0.35">
      <c r="A56" s="1" t="s">
        <v>403</v>
      </c>
      <c r="B56" s="1" t="s">
        <v>404</v>
      </c>
      <c r="C56" s="1">
        <v>0</v>
      </c>
      <c r="D56" s="1">
        <v>0</v>
      </c>
      <c r="E56" s="1">
        <v>0</v>
      </c>
      <c r="F56" s="1">
        <v>0</v>
      </c>
      <c r="G56" s="1">
        <v>0</v>
      </c>
      <c r="H56" s="1">
        <v>0</v>
      </c>
      <c r="I56" s="1">
        <v>0</v>
      </c>
      <c r="J56" s="1">
        <v>0</v>
      </c>
      <c r="K56" s="1">
        <v>0</v>
      </c>
      <c r="L56" s="1">
        <v>0</v>
      </c>
      <c r="M56" s="1">
        <v>0</v>
      </c>
      <c r="N56" s="1">
        <v>0</v>
      </c>
      <c r="O56" s="1">
        <v>0</v>
      </c>
      <c r="P56" s="1">
        <v>0</v>
      </c>
      <c r="Q56" s="1">
        <v>0</v>
      </c>
      <c r="R56" s="1">
        <v>0</v>
      </c>
      <c r="S56" s="1">
        <v>0</v>
      </c>
      <c r="T56" s="1">
        <v>0</v>
      </c>
      <c r="U56" s="1">
        <v>0</v>
      </c>
      <c r="V56" s="1">
        <v>0</v>
      </c>
      <c r="W56" s="1">
        <v>0</v>
      </c>
      <c r="X56" s="1">
        <v>0</v>
      </c>
      <c r="Y56" s="1">
        <v>0</v>
      </c>
      <c r="Z56" s="1">
        <v>0</v>
      </c>
      <c r="AA56" s="1">
        <v>0</v>
      </c>
      <c r="AB56" s="1">
        <v>0</v>
      </c>
      <c r="AC56" s="1">
        <v>0</v>
      </c>
    </row>
    <row r="57" spans="1:29" x14ac:dyDescent="0.35">
      <c r="A57" s="1" t="s">
        <v>405</v>
      </c>
      <c r="B57" s="1" t="s">
        <v>406</v>
      </c>
      <c r="C57" s="1">
        <v>0</v>
      </c>
      <c r="D57" s="1">
        <v>0</v>
      </c>
      <c r="E57" s="1">
        <v>0</v>
      </c>
      <c r="F57" s="1">
        <v>0</v>
      </c>
      <c r="G57" s="1">
        <v>0</v>
      </c>
      <c r="H57" s="1">
        <v>0</v>
      </c>
      <c r="I57" s="1">
        <v>0</v>
      </c>
      <c r="J57" s="1">
        <v>0</v>
      </c>
      <c r="K57" s="1">
        <v>0</v>
      </c>
      <c r="L57" s="1">
        <v>0</v>
      </c>
      <c r="M57" s="1">
        <v>0</v>
      </c>
      <c r="N57" s="1">
        <v>0</v>
      </c>
      <c r="O57" s="1">
        <v>0</v>
      </c>
      <c r="P57" s="1">
        <v>0</v>
      </c>
      <c r="Q57" s="1">
        <v>0</v>
      </c>
      <c r="R57" s="1">
        <v>0</v>
      </c>
      <c r="S57" s="1">
        <v>0</v>
      </c>
      <c r="T57" s="1">
        <v>0</v>
      </c>
      <c r="U57" s="1">
        <v>0</v>
      </c>
      <c r="V57" s="1">
        <v>0</v>
      </c>
      <c r="W57" s="1">
        <v>0</v>
      </c>
      <c r="X57" s="1">
        <v>0</v>
      </c>
      <c r="Y57" s="1">
        <v>0</v>
      </c>
      <c r="Z57" s="1">
        <v>0</v>
      </c>
      <c r="AA57" s="1">
        <v>0</v>
      </c>
      <c r="AB57" s="1">
        <v>0</v>
      </c>
      <c r="AC57" s="1">
        <v>0</v>
      </c>
    </row>
    <row r="58" spans="1:29" x14ac:dyDescent="0.35">
      <c r="A58" s="1" t="s">
        <v>407</v>
      </c>
      <c r="B58" s="1" t="s">
        <v>408</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0</v>
      </c>
      <c r="AC58" s="1">
        <v>0</v>
      </c>
    </row>
    <row r="59" spans="1:29" x14ac:dyDescent="0.35">
      <c r="A59" s="1" t="s">
        <v>409</v>
      </c>
      <c r="B59" s="1" t="s">
        <v>410</v>
      </c>
      <c r="C59" s="1">
        <v>0</v>
      </c>
      <c r="D59" s="1">
        <v>0</v>
      </c>
      <c r="E59" s="1">
        <v>0</v>
      </c>
      <c r="F59" s="1">
        <v>0</v>
      </c>
      <c r="G59" s="1">
        <v>0</v>
      </c>
      <c r="H59" s="1">
        <v>0</v>
      </c>
      <c r="I59" s="1">
        <v>0</v>
      </c>
      <c r="J59" s="1">
        <v>0</v>
      </c>
      <c r="K59" s="1">
        <v>0</v>
      </c>
      <c r="L59" s="1">
        <v>0</v>
      </c>
      <c r="M59" s="1">
        <v>0</v>
      </c>
      <c r="N59" s="1">
        <v>0</v>
      </c>
      <c r="O59" s="1">
        <v>0</v>
      </c>
      <c r="P59" s="1">
        <v>0</v>
      </c>
      <c r="Q59" s="1">
        <v>0</v>
      </c>
      <c r="R59" s="1">
        <v>0</v>
      </c>
      <c r="S59" s="1">
        <v>0</v>
      </c>
      <c r="T59" s="1">
        <v>0</v>
      </c>
      <c r="U59" s="1">
        <v>0</v>
      </c>
      <c r="V59" s="1">
        <v>0</v>
      </c>
      <c r="W59" s="1">
        <v>0</v>
      </c>
      <c r="X59" s="1">
        <v>0</v>
      </c>
      <c r="Y59" s="1">
        <v>0</v>
      </c>
      <c r="Z59" s="1">
        <v>0</v>
      </c>
      <c r="AA59" s="1">
        <v>0</v>
      </c>
      <c r="AB59" s="1">
        <v>0</v>
      </c>
      <c r="AC59" s="1">
        <v>0</v>
      </c>
    </row>
    <row r="60" spans="1:29" x14ac:dyDescent="0.35">
      <c r="A60" s="1" t="s">
        <v>411</v>
      </c>
      <c r="B60" s="1" t="s">
        <v>412</v>
      </c>
      <c r="C60" s="1">
        <v>0</v>
      </c>
      <c r="D60" s="1">
        <v>0</v>
      </c>
      <c r="E60" s="1">
        <v>0</v>
      </c>
      <c r="F60" s="1">
        <v>0</v>
      </c>
      <c r="G60" s="1">
        <v>0</v>
      </c>
      <c r="H60" s="1">
        <v>0</v>
      </c>
      <c r="I60" s="1">
        <v>0</v>
      </c>
      <c r="J60" s="1">
        <v>0</v>
      </c>
      <c r="K60" s="1">
        <v>0</v>
      </c>
      <c r="L60" s="1">
        <v>0</v>
      </c>
      <c r="M60" s="1">
        <v>0</v>
      </c>
      <c r="N60" s="1">
        <v>0</v>
      </c>
      <c r="O60" s="1">
        <v>0</v>
      </c>
      <c r="P60" s="1">
        <v>0</v>
      </c>
      <c r="Q60" s="1">
        <v>0</v>
      </c>
      <c r="R60" s="1">
        <v>0</v>
      </c>
      <c r="S60" s="1">
        <v>0</v>
      </c>
      <c r="T60" s="1">
        <v>0</v>
      </c>
      <c r="U60" s="1">
        <v>0</v>
      </c>
      <c r="V60" s="1">
        <v>0</v>
      </c>
      <c r="W60" s="1">
        <v>0</v>
      </c>
      <c r="X60" s="1">
        <v>0</v>
      </c>
      <c r="Y60" s="1">
        <v>0</v>
      </c>
      <c r="Z60" s="1">
        <v>0</v>
      </c>
      <c r="AA60" s="1">
        <v>0</v>
      </c>
      <c r="AB60" s="1">
        <v>0</v>
      </c>
      <c r="AC60" s="1">
        <v>0</v>
      </c>
    </row>
    <row r="61" spans="1:29" x14ac:dyDescent="0.35">
      <c r="A61" s="1" t="s">
        <v>413</v>
      </c>
      <c r="B61" s="1" t="s">
        <v>414</v>
      </c>
      <c r="C61" s="1">
        <v>0</v>
      </c>
      <c r="D61" s="1">
        <v>0</v>
      </c>
      <c r="E61" s="1">
        <v>0</v>
      </c>
      <c r="F61" s="1">
        <v>0</v>
      </c>
      <c r="G61" s="1">
        <v>0</v>
      </c>
      <c r="H61" s="1">
        <v>0</v>
      </c>
      <c r="I61" s="1">
        <v>0</v>
      </c>
      <c r="J61" s="1">
        <v>0</v>
      </c>
      <c r="K61" s="1">
        <v>0</v>
      </c>
      <c r="L61" s="1">
        <v>0</v>
      </c>
      <c r="M61" s="1">
        <v>0</v>
      </c>
      <c r="N61" s="1">
        <v>0</v>
      </c>
      <c r="O61" s="1">
        <v>0</v>
      </c>
      <c r="P61" s="1">
        <v>0</v>
      </c>
      <c r="Q61" s="1">
        <v>0</v>
      </c>
      <c r="R61" s="1">
        <v>0</v>
      </c>
      <c r="S61" s="1">
        <v>0</v>
      </c>
      <c r="T61" s="1">
        <v>0</v>
      </c>
      <c r="U61" s="1">
        <v>0</v>
      </c>
      <c r="V61" s="1">
        <v>0</v>
      </c>
      <c r="W61" s="1">
        <v>0</v>
      </c>
      <c r="X61" s="1">
        <v>0</v>
      </c>
      <c r="Y61" s="1">
        <v>0</v>
      </c>
      <c r="Z61" s="1">
        <v>0</v>
      </c>
      <c r="AA61" s="1">
        <v>0</v>
      </c>
      <c r="AB61" s="1">
        <v>0</v>
      </c>
      <c r="AC61" s="1">
        <v>0</v>
      </c>
    </row>
    <row r="62" spans="1:29" x14ac:dyDescent="0.35">
      <c r="A62" s="1" t="s">
        <v>415</v>
      </c>
      <c r="B62" s="1" t="s">
        <v>416</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c r="Y62" s="1">
        <v>0</v>
      </c>
      <c r="Z62" s="1">
        <v>0</v>
      </c>
      <c r="AA62" s="1">
        <v>0</v>
      </c>
      <c r="AB62" s="1">
        <v>0</v>
      </c>
      <c r="AC62" s="1">
        <v>0</v>
      </c>
    </row>
    <row r="63" spans="1:29" x14ac:dyDescent="0.35">
      <c r="A63" s="1" t="s">
        <v>418</v>
      </c>
      <c r="B63" s="1" t="s">
        <v>419</v>
      </c>
      <c r="C63" s="1">
        <v>0</v>
      </c>
      <c r="D63" s="1">
        <v>0</v>
      </c>
      <c r="E63" s="1">
        <v>0</v>
      </c>
      <c r="F63" s="1">
        <v>0</v>
      </c>
      <c r="G63" s="1">
        <v>0</v>
      </c>
      <c r="H63" s="1">
        <v>0</v>
      </c>
      <c r="I63" s="1">
        <v>0</v>
      </c>
      <c r="J63" s="1">
        <v>0</v>
      </c>
      <c r="K63" s="1">
        <v>0</v>
      </c>
      <c r="L63" s="1">
        <v>0</v>
      </c>
      <c r="M63" s="1">
        <v>0</v>
      </c>
      <c r="N63" s="1">
        <v>0</v>
      </c>
      <c r="O63" s="1">
        <v>0</v>
      </c>
      <c r="P63" s="1">
        <v>0</v>
      </c>
      <c r="Q63" s="1">
        <v>0</v>
      </c>
      <c r="R63" s="1">
        <v>0</v>
      </c>
      <c r="S63" s="1">
        <v>0</v>
      </c>
      <c r="T63" s="1">
        <v>0</v>
      </c>
      <c r="U63" s="1">
        <v>0</v>
      </c>
      <c r="V63" s="1">
        <v>0</v>
      </c>
      <c r="W63" s="1">
        <v>0</v>
      </c>
      <c r="X63" s="1">
        <v>0</v>
      </c>
      <c r="Y63" s="1">
        <v>0</v>
      </c>
      <c r="Z63" s="1">
        <v>0</v>
      </c>
      <c r="AA63" s="1">
        <v>0</v>
      </c>
      <c r="AB63" s="1">
        <v>0</v>
      </c>
      <c r="AC63" s="1">
        <v>0</v>
      </c>
    </row>
    <row r="64" spans="1:29" x14ac:dyDescent="0.35">
      <c r="A64" s="1" t="s">
        <v>420</v>
      </c>
      <c r="B64" s="1" t="s">
        <v>421</v>
      </c>
      <c r="C64" s="1">
        <v>0</v>
      </c>
      <c r="D64" s="1">
        <v>0</v>
      </c>
      <c r="E64" s="1">
        <v>0</v>
      </c>
      <c r="F64" s="1">
        <v>0</v>
      </c>
      <c r="G64" s="1">
        <v>0</v>
      </c>
      <c r="H64" s="1">
        <v>0</v>
      </c>
      <c r="I64" s="1">
        <v>0</v>
      </c>
      <c r="J64" s="1">
        <v>0</v>
      </c>
      <c r="K64" s="1">
        <v>0</v>
      </c>
      <c r="L64" s="1">
        <v>0</v>
      </c>
      <c r="M64" s="1">
        <v>0</v>
      </c>
      <c r="N64" s="1">
        <v>0</v>
      </c>
      <c r="O64" s="1">
        <v>0</v>
      </c>
      <c r="P64" s="1">
        <v>0</v>
      </c>
      <c r="Q64" s="1">
        <v>0</v>
      </c>
      <c r="R64" s="1">
        <v>0</v>
      </c>
      <c r="S64" s="1">
        <v>0</v>
      </c>
      <c r="T64" s="1">
        <v>0</v>
      </c>
      <c r="U64" s="1">
        <v>0</v>
      </c>
      <c r="V64" s="1">
        <v>0</v>
      </c>
      <c r="W64" s="1">
        <v>0</v>
      </c>
      <c r="X64" s="1">
        <v>0</v>
      </c>
      <c r="Y64" s="1">
        <v>0</v>
      </c>
      <c r="Z64" s="1">
        <v>0</v>
      </c>
      <c r="AA64" s="1">
        <v>0</v>
      </c>
      <c r="AB64" s="1">
        <v>0</v>
      </c>
      <c r="AC64" s="1">
        <v>0</v>
      </c>
    </row>
    <row r="65" spans="1:29" x14ac:dyDescent="0.35">
      <c r="A65" s="1" t="s">
        <v>422</v>
      </c>
      <c r="B65" s="1" t="s">
        <v>423</v>
      </c>
      <c r="C65" s="1">
        <v>0</v>
      </c>
      <c r="D65" s="1">
        <v>0</v>
      </c>
      <c r="E65" s="1">
        <v>0</v>
      </c>
      <c r="F65" s="1">
        <v>0</v>
      </c>
      <c r="G65" s="1">
        <v>0</v>
      </c>
      <c r="H65" s="1">
        <v>0</v>
      </c>
      <c r="I65" s="1">
        <v>0</v>
      </c>
      <c r="J65" s="1">
        <v>0</v>
      </c>
      <c r="K65" s="1">
        <v>0</v>
      </c>
      <c r="L65" s="1">
        <v>0</v>
      </c>
      <c r="M65" s="1">
        <v>0</v>
      </c>
      <c r="N65" s="1">
        <v>0</v>
      </c>
      <c r="O65" s="1">
        <v>0</v>
      </c>
      <c r="P65" s="1">
        <v>0</v>
      </c>
      <c r="Q65" s="1">
        <v>0</v>
      </c>
      <c r="R65" s="1">
        <v>0</v>
      </c>
      <c r="S65" s="1">
        <v>0</v>
      </c>
      <c r="T65" s="1">
        <v>0</v>
      </c>
      <c r="U65" s="1">
        <v>0</v>
      </c>
      <c r="V65" s="1">
        <v>0</v>
      </c>
      <c r="W65" s="1">
        <v>0</v>
      </c>
      <c r="X65" s="1">
        <v>0</v>
      </c>
      <c r="Y65" s="1">
        <v>0</v>
      </c>
      <c r="Z65" s="1">
        <v>0</v>
      </c>
      <c r="AA65" s="1">
        <v>0</v>
      </c>
      <c r="AB65" s="1">
        <v>0</v>
      </c>
      <c r="AC65" s="1">
        <v>0</v>
      </c>
    </row>
    <row r="66" spans="1:29" x14ac:dyDescent="0.35">
      <c r="A66" s="1" t="s">
        <v>424</v>
      </c>
      <c r="B66" s="1" t="s">
        <v>425</v>
      </c>
      <c r="C66" s="1">
        <v>0</v>
      </c>
      <c r="D66" s="1">
        <v>0</v>
      </c>
      <c r="E66" s="1">
        <v>0</v>
      </c>
      <c r="F66" s="1">
        <v>0</v>
      </c>
      <c r="G66" s="1">
        <v>0</v>
      </c>
      <c r="H66" s="1">
        <v>0</v>
      </c>
      <c r="I66" s="1">
        <v>0</v>
      </c>
      <c r="J66" s="1">
        <v>0</v>
      </c>
      <c r="K66" s="1">
        <v>0</v>
      </c>
      <c r="L66" s="1">
        <v>0</v>
      </c>
      <c r="M66" s="1">
        <v>0</v>
      </c>
      <c r="N66" s="1">
        <v>0</v>
      </c>
      <c r="O66" s="1">
        <v>0</v>
      </c>
      <c r="P66" s="1">
        <v>0</v>
      </c>
      <c r="Q66" s="1">
        <v>0</v>
      </c>
      <c r="R66" s="1">
        <v>0</v>
      </c>
      <c r="S66" s="1">
        <v>0</v>
      </c>
      <c r="T66" s="1">
        <v>0</v>
      </c>
      <c r="U66" s="1">
        <v>0</v>
      </c>
      <c r="V66" s="1">
        <v>0</v>
      </c>
      <c r="W66" s="1">
        <v>0</v>
      </c>
      <c r="X66" s="1">
        <v>0</v>
      </c>
      <c r="Y66" s="1">
        <v>0</v>
      </c>
      <c r="Z66" s="1">
        <v>0</v>
      </c>
      <c r="AA66" s="1">
        <v>0</v>
      </c>
      <c r="AB66" s="1">
        <v>0</v>
      </c>
      <c r="AC66" s="1">
        <v>0</v>
      </c>
    </row>
    <row r="67" spans="1:29" x14ac:dyDescent="0.35">
      <c r="A67" s="1" t="s">
        <v>426</v>
      </c>
      <c r="B67" s="1" t="s">
        <v>427</v>
      </c>
      <c r="C67" s="1">
        <v>0</v>
      </c>
      <c r="D67" s="1">
        <v>0</v>
      </c>
      <c r="E67" s="1">
        <v>0</v>
      </c>
      <c r="F67" s="1">
        <v>0</v>
      </c>
      <c r="G67" s="1">
        <v>0</v>
      </c>
      <c r="H67" s="1">
        <v>0</v>
      </c>
      <c r="I67" s="1">
        <v>0</v>
      </c>
      <c r="J67" s="1">
        <v>0</v>
      </c>
      <c r="K67" s="1">
        <v>0</v>
      </c>
      <c r="L67" s="1">
        <v>0</v>
      </c>
      <c r="M67" s="1">
        <v>0</v>
      </c>
      <c r="N67" s="1">
        <v>0</v>
      </c>
      <c r="O67" s="1">
        <v>0</v>
      </c>
      <c r="P67" s="1">
        <v>0</v>
      </c>
      <c r="Q67" s="1">
        <v>0</v>
      </c>
      <c r="R67" s="1">
        <v>0</v>
      </c>
      <c r="S67" s="1">
        <v>0</v>
      </c>
      <c r="T67" s="1">
        <v>0</v>
      </c>
      <c r="U67" s="1">
        <v>0</v>
      </c>
      <c r="V67" s="1">
        <v>0</v>
      </c>
      <c r="W67" s="1">
        <v>0</v>
      </c>
      <c r="X67" s="1">
        <v>0</v>
      </c>
      <c r="Y67" s="1">
        <v>0</v>
      </c>
      <c r="Z67" s="1">
        <v>0</v>
      </c>
      <c r="AA67" s="1">
        <v>0</v>
      </c>
      <c r="AB67" s="1">
        <v>0</v>
      </c>
      <c r="AC67" s="1">
        <v>0</v>
      </c>
    </row>
    <row r="68" spans="1:29" x14ac:dyDescent="0.35">
      <c r="A68" s="1" t="s">
        <v>428</v>
      </c>
      <c r="B68" s="1" t="s">
        <v>429</v>
      </c>
      <c r="C68" s="1">
        <v>0</v>
      </c>
      <c r="D68" s="1">
        <v>0</v>
      </c>
      <c r="E68" s="1">
        <v>0</v>
      </c>
      <c r="F68" s="1">
        <v>0</v>
      </c>
      <c r="G68" s="1">
        <v>0</v>
      </c>
      <c r="H68" s="1">
        <v>0</v>
      </c>
      <c r="I68" s="1">
        <v>0</v>
      </c>
      <c r="J68" s="1">
        <v>0</v>
      </c>
      <c r="K68" s="1">
        <v>0</v>
      </c>
      <c r="L68" s="1">
        <v>0</v>
      </c>
      <c r="M68" s="1">
        <v>0</v>
      </c>
      <c r="N68" s="1">
        <v>0</v>
      </c>
      <c r="O68" s="1">
        <v>0</v>
      </c>
      <c r="P68" s="1">
        <v>0</v>
      </c>
      <c r="Q68" s="1">
        <v>0</v>
      </c>
      <c r="R68" s="1">
        <v>0</v>
      </c>
      <c r="S68" s="1">
        <v>0</v>
      </c>
      <c r="T68" s="1">
        <v>0</v>
      </c>
      <c r="U68" s="1">
        <v>0</v>
      </c>
      <c r="V68" s="1">
        <v>0</v>
      </c>
      <c r="W68" s="1">
        <v>0</v>
      </c>
      <c r="X68" s="1">
        <v>0</v>
      </c>
      <c r="Y68" s="1">
        <v>0</v>
      </c>
      <c r="Z68" s="1">
        <v>0</v>
      </c>
      <c r="AA68" s="1">
        <v>0</v>
      </c>
      <c r="AB68" s="1">
        <v>0</v>
      </c>
      <c r="AC68" s="1">
        <v>0</v>
      </c>
    </row>
    <row r="69" spans="1:29" x14ac:dyDescent="0.35">
      <c r="A69" s="1" t="s">
        <v>430</v>
      </c>
      <c r="B69" s="1" t="s">
        <v>431</v>
      </c>
      <c r="C69" s="1">
        <v>0</v>
      </c>
      <c r="D69" s="1">
        <v>0</v>
      </c>
      <c r="E69" s="1">
        <v>0</v>
      </c>
      <c r="F69" s="1">
        <v>0</v>
      </c>
      <c r="G69" s="1">
        <v>0</v>
      </c>
      <c r="H69" s="1">
        <v>0</v>
      </c>
      <c r="I69" s="1">
        <v>0</v>
      </c>
      <c r="J69" s="1">
        <v>0</v>
      </c>
      <c r="K69" s="1">
        <v>0</v>
      </c>
      <c r="L69" s="1">
        <v>0</v>
      </c>
      <c r="M69" s="1">
        <v>0</v>
      </c>
      <c r="N69" s="1">
        <v>0</v>
      </c>
      <c r="O69" s="1">
        <v>0</v>
      </c>
      <c r="P69" s="1">
        <v>0</v>
      </c>
      <c r="Q69" s="1">
        <v>0</v>
      </c>
      <c r="R69" s="1">
        <v>0</v>
      </c>
      <c r="S69" s="1">
        <v>0</v>
      </c>
      <c r="T69" s="1">
        <v>0</v>
      </c>
      <c r="U69" s="1">
        <v>0</v>
      </c>
      <c r="V69" s="1">
        <v>0</v>
      </c>
      <c r="W69" s="1">
        <v>0</v>
      </c>
      <c r="X69" s="1">
        <v>0</v>
      </c>
      <c r="Y69" s="1">
        <v>0</v>
      </c>
      <c r="Z69" s="1">
        <v>0</v>
      </c>
      <c r="AA69" s="1">
        <v>0</v>
      </c>
      <c r="AB69" s="1">
        <v>0</v>
      </c>
      <c r="AC69" s="1">
        <v>0</v>
      </c>
    </row>
    <row r="70" spans="1:29" x14ac:dyDescent="0.35">
      <c r="A70" s="1" t="s">
        <v>432</v>
      </c>
      <c r="B70" s="1" t="s">
        <v>433</v>
      </c>
      <c r="C70" s="1">
        <v>0</v>
      </c>
      <c r="D70" s="1">
        <v>0</v>
      </c>
      <c r="E70" s="1">
        <v>0</v>
      </c>
      <c r="F70" s="1">
        <v>0</v>
      </c>
      <c r="G70" s="1">
        <v>0</v>
      </c>
      <c r="H70" s="1">
        <v>0</v>
      </c>
      <c r="I70" s="1">
        <v>0</v>
      </c>
      <c r="J70" s="1">
        <v>0</v>
      </c>
      <c r="K70" s="1">
        <v>0</v>
      </c>
      <c r="L70" s="1">
        <v>0</v>
      </c>
      <c r="M70" s="1">
        <v>0</v>
      </c>
      <c r="N70" s="1">
        <v>0</v>
      </c>
      <c r="O70" s="1">
        <v>0</v>
      </c>
      <c r="P70" s="1">
        <v>0</v>
      </c>
      <c r="Q70" s="1">
        <v>0</v>
      </c>
      <c r="R70" s="1">
        <v>0</v>
      </c>
      <c r="S70" s="1">
        <v>0</v>
      </c>
      <c r="T70" s="1">
        <v>0</v>
      </c>
      <c r="U70" s="1">
        <v>0</v>
      </c>
      <c r="V70" s="1">
        <v>0</v>
      </c>
      <c r="W70" s="1">
        <v>0</v>
      </c>
      <c r="X70" s="1">
        <v>0</v>
      </c>
      <c r="Y70" s="1">
        <v>0</v>
      </c>
      <c r="Z70" s="1">
        <v>0</v>
      </c>
      <c r="AA70" s="1">
        <v>0</v>
      </c>
      <c r="AB70" s="1">
        <v>0</v>
      </c>
      <c r="AC70" s="1">
        <v>0</v>
      </c>
    </row>
    <row r="71" spans="1:29" x14ac:dyDescent="0.35">
      <c r="A71" s="1" t="s">
        <v>434</v>
      </c>
      <c r="B71" s="1" t="s">
        <v>435</v>
      </c>
      <c r="C71" s="1">
        <v>0</v>
      </c>
      <c r="D71" s="1">
        <v>0</v>
      </c>
      <c r="E71" s="1">
        <v>0</v>
      </c>
      <c r="F71" s="1">
        <v>0</v>
      </c>
      <c r="G71" s="1">
        <v>0</v>
      </c>
      <c r="H71" s="1">
        <v>0</v>
      </c>
      <c r="I71" s="1">
        <v>0</v>
      </c>
      <c r="J71" s="1">
        <v>0</v>
      </c>
      <c r="K71" s="1">
        <v>0</v>
      </c>
      <c r="L71" s="1">
        <v>0</v>
      </c>
      <c r="M71" s="1">
        <v>0</v>
      </c>
      <c r="N71" s="1">
        <v>0</v>
      </c>
      <c r="O71" s="1">
        <v>0</v>
      </c>
      <c r="P71" s="1">
        <v>0</v>
      </c>
      <c r="Q71" s="1">
        <v>0</v>
      </c>
      <c r="R71" s="1">
        <v>0</v>
      </c>
      <c r="S71" s="1">
        <v>0</v>
      </c>
      <c r="T71" s="1">
        <v>0</v>
      </c>
      <c r="U71" s="1">
        <v>0</v>
      </c>
      <c r="V71" s="1">
        <v>0</v>
      </c>
      <c r="W71" s="1">
        <v>0</v>
      </c>
      <c r="X71" s="1">
        <v>0</v>
      </c>
      <c r="Y71" s="1">
        <v>0</v>
      </c>
      <c r="Z71" s="1">
        <v>0</v>
      </c>
      <c r="AA71" s="1">
        <v>0</v>
      </c>
      <c r="AB71" s="1">
        <v>0</v>
      </c>
      <c r="AC71" s="1">
        <v>0</v>
      </c>
    </row>
    <row r="72" spans="1:29" x14ac:dyDescent="0.35">
      <c r="A72" s="1" t="s">
        <v>436</v>
      </c>
      <c r="B72" s="1" t="s">
        <v>437</v>
      </c>
      <c r="C72" s="1">
        <v>0</v>
      </c>
      <c r="D72" s="1">
        <v>0</v>
      </c>
      <c r="E72" s="1">
        <v>0</v>
      </c>
      <c r="F72" s="1">
        <v>0</v>
      </c>
      <c r="G72" s="1">
        <v>0</v>
      </c>
      <c r="H72" s="1">
        <v>0</v>
      </c>
      <c r="I72" s="1">
        <v>0</v>
      </c>
      <c r="J72" s="1">
        <v>0</v>
      </c>
      <c r="K72" s="1">
        <v>0</v>
      </c>
      <c r="L72" s="1">
        <v>0</v>
      </c>
      <c r="M72" s="1">
        <v>0</v>
      </c>
      <c r="N72" s="1">
        <v>0</v>
      </c>
      <c r="O72" s="1">
        <v>0</v>
      </c>
      <c r="P72" s="1">
        <v>0</v>
      </c>
      <c r="Q72" s="1">
        <v>0</v>
      </c>
      <c r="R72" s="1">
        <v>0</v>
      </c>
      <c r="S72" s="1">
        <v>0</v>
      </c>
      <c r="T72" s="1">
        <v>0</v>
      </c>
      <c r="U72" s="1">
        <v>0</v>
      </c>
      <c r="V72" s="1">
        <v>0</v>
      </c>
      <c r="W72" s="1">
        <v>0</v>
      </c>
      <c r="X72" s="1">
        <v>0</v>
      </c>
      <c r="Y72" s="1">
        <v>0</v>
      </c>
      <c r="Z72" s="1">
        <v>0</v>
      </c>
      <c r="AA72" s="1">
        <v>0</v>
      </c>
      <c r="AB72" s="1">
        <v>0</v>
      </c>
      <c r="AC72" s="1">
        <v>0</v>
      </c>
    </row>
    <row r="73" spans="1:29" x14ac:dyDescent="0.35">
      <c r="A73" s="1" t="s">
        <v>438</v>
      </c>
      <c r="B73" s="1" t="s">
        <v>439</v>
      </c>
      <c r="C73" s="1">
        <v>0</v>
      </c>
      <c r="D73" s="1">
        <v>0</v>
      </c>
      <c r="E73" s="1">
        <v>0</v>
      </c>
      <c r="F73" s="1">
        <v>0</v>
      </c>
      <c r="G73" s="1">
        <v>0</v>
      </c>
      <c r="H73" s="1">
        <v>0</v>
      </c>
      <c r="I73" s="1">
        <v>0</v>
      </c>
      <c r="J73" s="1">
        <v>0</v>
      </c>
      <c r="K73" s="1">
        <v>0</v>
      </c>
      <c r="L73" s="1">
        <v>0</v>
      </c>
      <c r="M73" s="1">
        <v>0</v>
      </c>
      <c r="N73" s="1">
        <v>0</v>
      </c>
      <c r="O73" s="1">
        <v>0</v>
      </c>
      <c r="P73" s="1">
        <v>0</v>
      </c>
      <c r="Q73" s="1">
        <v>0</v>
      </c>
      <c r="R73" s="1">
        <v>0</v>
      </c>
      <c r="S73" s="1">
        <v>0</v>
      </c>
      <c r="T73" s="1">
        <v>0</v>
      </c>
      <c r="U73" s="1">
        <v>0</v>
      </c>
      <c r="V73" s="1">
        <v>0</v>
      </c>
      <c r="W73" s="1">
        <v>0</v>
      </c>
      <c r="X73" s="1">
        <v>0</v>
      </c>
      <c r="Y73" s="1">
        <v>0</v>
      </c>
      <c r="Z73" s="1">
        <v>0</v>
      </c>
      <c r="AA73" s="1">
        <v>0</v>
      </c>
      <c r="AB73" s="1">
        <v>0</v>
      </c>
      <c r="AC73" s="1">
        <v>0</v>
      </c>
    </row>
    <row r="74" spans="1:29" x14ac:dyDescent="0.35">
      <c r="A74" s="1" t="s">
        <v>440</v>
      </c>
      <c r="B74" s="1" t="s">
        <v>441</v>
      </c>
      <c r="C74" s="1">
        <v>0</v>
      </c>
      <c r="D74" s="1">
        <v>0</v>
      </c>
      <c r="E74" s="1">
        <v>0</v>
      </c>
      <c r="F74" s="1">
        <v>0</v>
      </c>
      <c r="G74" s="1">
        <v>0</v>
      </c>
      <c r="H74" s="1">
        <v>0</v>
      </c>
      <c r="I74" s="1">
        <v>0</v>
      </c>
      <c r="J74" s="1">
        <v>0</v>
      </c>
      <c r="K74" s="1">
        <v>0</v>
      </c>
      <c r="L74" s="1">
        <v>0</v>
      </c>
      <c r="M74" s="1">
        <v>0</v>
      </c>
      <c r="N74" s="1">
        <v>0</v>
      </c>
      <c r="O74" s="1">
        <v>0</v>
      </c>
      <c r="P74" s="1">
        <v>0</v>
      </c>
      <c r="Q74" s="1">
        <v>0</v>
      </c>
      <c r="R74" s="1">
        <v>0</v>
      </c>
      <c r="S74" s="1">
        <v>0</v>
      </c>
      <c r="T74" s="1">
        <v>0</v>
      </c>
      <c r="U74" s="1">
        <v>0</v>
      </c>
      <c r="V74" s="1">
        <v>0</v>
      </c>
      <c r="W74" s="1">
        <v>0</v>
      </c>
      <c r="X74" s="1">
        <v>0</v>
      </c>
      <c r="Y74" s="1">
        <v>0</v>
      </c>
      <c r="Z74" s="1">
        <v>0</v>
      </c>
      <c r="AA74" s="1">
        <v>0</v>
      </c>
      <c r="AB74" s="1">
        <v>0</v>
      </c>
      <c r="AC74" s="1">
        <v>0</v>
      </c>
    </row>
    <row r="75" spans="1:29" x14ac:dyDescent="0.35">
      <c r="A75" s="1" t="s">
        <v>442</v>
      </c>
      <c r="B75" s="1" t="s">
        <v>443</v>
      </c>
      <c r="C75" s="1">
        <v>0</v>
      </c>
      <c r="D75" s="1">
        <v>0</v>
      </c>
      <c r="E75" s="1">
        <v>0</v>
      </c>
      <c r="F75" s="1">
        <v>0</v>
      </c>
      <c r="G75" s="1">
        <v>0</v>
      </c>
      <c r="H75" s="1">
        <v>0</v>
      </c>
      <c r="I75" s="1">
        <v>0</v>
      </c>
      <c r="J75" s="1">
        <v>0</v>
      </c>
      <c r="K75" s="1">
        <v>0</v>
      </c>
      <c r="L75" s="1">
        <v>0</v>
      </c>
      <c r="M75" s="1">
        <v>0</v>
      </c>
      <c r="N75" s="1">
        <v>0</v>
      </c>
      <c r="O75" s="1">
        <v>0</v>
      </c>
      <c r="P75" s="1">
        <v>0</v>
      </c>
      <c r="Q75" s="1">
        <v>0</v>
      </c>
      <c r="R75" s="1">
        <v>0</v>
      </c>
      <c r="S75" s="1">
        <v>0</v>
      </c>
      <c r="T75" s="1">
        <v>0</v>
      </c>
      <c r="U75" s="1">
        <v>0</v>
      </c>
      <c r="V75" s="1">
        <v>0</v>
      </c>
      <c r="W75" s="1">
        <v>0</v>
      </c>
      <c r="X75" s="1">
        <v>0</v>
      </c>
      <c r="Y75" s="1">
        <v>0</v>
      </c>
      <c r="Z75" s="1">
        <v>0</v>
      </c>
      <c r="AA75" s="1">
        <v>0</v>
      </c>
      <c r="AB75" s="1">
        <v>0</v>
      </c>
      <c r="AC75" s="1">
        <v>0</v>
      </c>
    </row>
    <row r="76" spans="1:29" x14ac:dyDescent="0.35">
      <c r="A76" s="1" t="s">
        <v>444</v>
      </c>
      <c r="B76" s="1" t="s">
        <v>445</v>
      </c>
      <c r="C76" s="1">
        <v>0</v>
      </c>
      <c r="D76" s="1">
        <v>0</v>
      </c>
      <c r="E76" s="1">
        <v>0</v>
      </c>
      <c r="F76" s="1">
        <v>0</v>
      </c>
      <c r="G76" s="1">
        <v>0</v>
      </c>
      <c r="H76" s="1">
        <v>0</v>
      </c>
      <c r="I76" s="1">
        <v>0</v>
      </c>
      <c r="J76" s="1">
        <v>0</v>
      </c>
      <c r="K76" s="1">
        <v>0</v>
      </c>
      <c r="L76" s="1">
        <v>0</v>
      </c>
      <c r="M76" s="1">
        <v>0</v>
      </c>
      <c r="N76" s="1">
        <v>0</v>
      </c>
      <c r="O76" s="1">
        <v>0</v>
      </c>
      <c r="P76" s="1">
        <v>0</v>
      </c>
      <c r="Q76" s="1">
        <v>0</v>
      </c>
      <c r="R76" s="1">
        <v>0</v>
      </c>
      <c r="S76" s="1">
        <v>0</v>
      </c>
      <c r="T76" s="1">
        <v>0</v>
      </c>
      <c r="U76" s="1">
        <v>0</v>
      </c>
      <c r="V76" s="1">
        <v>0</v>
      </c>
      <c r="W76" s="1">
        <v>0</v>
      </c>
      <c r="X76" s="1">
        <v>0</v>
      </c>
      <c r="Y76" s="1">
        <v>0</v>
      </c>
      <c r="Z76" s="1">
        <v>0</v>
      </c>
      <c r="AA76" s="1">
        <v>0</v>
      </c>
      <c r="AB76" s="1">
        <v>0</v>
      </c>
      <c r="AC76" s="1">
        <v>0</v>
      </c>
    </row>
    <row r="77" spans="1:29" x14ac:dyDescent="0.35">
      <c r="A77" s="1" t="s">
        <v>446</v>
      </c>
      <c r="B77" s="1" t="s">
        <v>447</v>
      </c>
      <c r="C77" s="1">
        <v>0</v>
      </c>
      <c r="D77" s="1">
        <v>0</v>
      </c>
      <c r="E77" s="1">
        <v>0</v>
      </c>
      <c r="F77" s="1">
        <v>0</v>
      </c>
      <c r="G77" s="1">
        <v>0</v>
      </c>
      <c r="H77" s="1">
        <v>0</v>
      </c>
      <c r="I77" s="1">
        <v>0</v>
      </c>
      <c r="J77" s="1">
        <v>0</v>
      </c>
      <c r="K77" s="1">
        <v>0</v>
      </c>
      <c r="L77" s="1">
        <v>0</v>
      </c>
      <c r="M77" s="1">
        <v>0</v>
      </c>
      <c r="N77" s="1">
        <v>0</v>
      </c>
      <c r="O77" s="1">
        <v>0</v>
      </c>
      <c r="P77" s="1">
        <v>0</v>
      </c>
      <c r="Q77" s="1">
        <v>0</v>
      </c>
      <c r="R77" s="1">
        <v>0</v>
      </c>
      <c r="S77" s="1">
        <v>0</v>
      </c>
      <c r="T77" s="1">
        <v>0</v>
      </c>
      <c r="U77" s="1">
        <v>0</v>
      </c>
      <c r="V77" s="1">
        <v>0</v>
      </c>
      <c r="W77" s="1">
        <v>0</v>
      </c>
      <c r="X77" s="1">
        <v>0</v>
      </c>
      <c r="Y77" s="1">
        <v>0</v>
      </c>
      <c r="Z77" s="1">
        <v>0</v>
      </c>
      <c r="AA77" s="1">
        <v>0</v>
      </c>
      <c r="AB77" s="1">
        <v>0</v>
      </c>
      <c r="AC77" s="1">
        <v>0</v>
      </c>
    </row>
    <row r="78" spans="1:29" x14ac:dyDescent="0.35">
      <c r="A78" s="1" t="s">
        <v>448</v>
      </c>
      <c r="B78" s="1" t="s">
        <v>449</v>
      </c>
      <c r="C78" s="1">
        <v>0</v>
      </c>
      <c r="D78" s="1">
        <v>0</v>
      </c>
      <c r="E78" s="1">
        <v>0</v>
      </c>
      <c r="F78" s="1">
        <v>0</v>
      </c>
      <c r="G78" s="1">
        <v>0</v>
      </c>
      <c r="H78" s="1">
        <v>0</v>
      </c>
      <c r="I78" s="1">
        <v>0</v>
      </c>
      <c r="J78" s="1">
        <v>0</v>
      </c>
      <c r="K78" s="1">
        <v>0</v>
      </c>
      <c r="L78" s="1">
        <v>0</v>
      </c>
      <c r="M78" s="1">
        <v>0</v>
      </c>
      <c r="N78" s="1">
        <v>0</v>
      </c>
      <c r="O78" s="1">
        <v>0</v>
      </c>
      <c r="P78" s="1">
        <v>0</v>
      </c>
      <c r="Q78" s="1">
        <v>0</v>
      </c>
      <c r="R78" s="1">
        <v>0</v>
      </c>
      <c r="S78" s="1">
        <v>0</v>
      </c>
      <c r="T78" s="1">
        <v>0</v>
      </c>
      <c r="U78" s="1">
        <v>0</v>
      </c>
      <c r="V78" s="1">
        <v>0</v>
      </c>
      <c r="W78" s="1">
        <v>0</v>
      </c>
      <c r="X78" s="1">
        <v>0</v>
      </c>
      <c r="Y78" s="1">
        <v>0</v>
      </c>
      <c r="Z78" s="1">
        <v>0</v>
      </c>
      <c r="AA78" s="1">
        <v>0</v>
      </c>
      <c r="AB78" s="1">
        <v>0</v>
      </c>
      <c r="AC78" s="1">
        <v>0</v>
      </c>
    </row>
    <row r="79" spans="1:29" x14ac:dyDescent="0.35">
      <c r="A79" s="1" t="s">
        <v>452</v>
      </c>
      <c r="B79" s="1" t="s">
        <v>453</v>
      </c>
      <c r="C79" s="1">
        <v>0</v>
      </c>
      <c r="D79" s="1">
        <v>0</v>
      </c>
      <c r="E79" s="1">
        <v>0</v>
      </c>
      <c r="F79" s="1">
        <v>0</v>
      </c>
      <c r="G79" s="1">
        <v>0</v>
      </c>
      <c r="H79" s="1">
        <v>0</v>
      </c>
      <c r="I79" s="1">
        <v>0</v>
      </c>
      <c r="J79" s="1">
        <v>0</v>
      </c>
      <c r="K79" s="1">
        <v>0</v>
      </c>
      <c r="L79" s="1">
        <v>0</v>
      </c>
      <c r="M79" s="1">
        <v>0</v>
      </c>
      <c r="N79" s="1">
        <v>0</v>
      </c>
      <c r="O79" s="1">
        <v>0</v>
      </c>
      <c r="P79" s="1">
        <v>0</v>
      </c>
      <c r="Q79" s="1">
        <v>0</v>
      </c>
      <c r="R79" s="1">
        <v>0</v>
      </c>
      <c r="S79" s="1">
        <v>0</v>
      </c>
      <c r="T79" s="1">
        <v>0</v>
      </c>
      <c r="U79" s="1">
        <v>0</v>
      </c>
      <c r="V79" s="1">
        <v>0</v>
      </c>
      <c r="W79" s="1">
        <v>0</v>
      </c>
      <c r="X79" s="1">
        <v>0</v>
      </c>
      <c r="Y79" s="1">
        <v>0</v>
      </c>
      <c r="Z79" s="1">
        <v>0</v>
      </c>
      <c r="AA79" s="1">
        <v>0</v>
      </c>
      <c r="AB79" s="1">
        <v>0</v>
      </c>
      <c r="AC79" s="1">
        <v>0</v>
      </c>
    </row>
    <row r="80" spans="1:29" x14ac:dyDescent="0.35">
      <c r="A80" s="1" t="s">
        <v>454</v>
      </c>
      <c r="B80" s="1" t="s">
        <v>455</v>
      </c>
      <c r="C80" s="1">
        <v>0</v>
      </c>
      <c r="D80" s="1">
        <v>0</v>
      </c>
      <c r="E80" s="1">
        <v>0</v>
      </c>
      <c r="F80" s="1">
        <v>0</v>
      </c>
      <c r="G80" s="1">
        <v>0</v>
      </c>
      <c r="H80" s="1">
        <v>0</v>
      </c>
      <c r="I80" s="1">
        <v>0</v>
      </c>
      <c r="J80" s="1">
        <v>0</v>
      </c>
      <c r="K80" s="1">
        <v>0</v>
      </c>
      <c r="L80" s="1">
        <v>0</v>
      </c>
      <c r="M80" s="1">
        <v>0</v>
      </c>
      <c r="N80" s="1">
        <v>0</v>
      </c>
      <c r="O80" s="1">
        <v>0</v>
      </c>
      <c r="P80" s="1">
        <v>0</v>
      </c>
      <c r="Q80" s="1">
        <v>0</v>
      </c>
      <c r="R80" s="1">
        <v>0</v>
      </c>
      <c r="S80" s="1">
        <v>0</v>
      </c>
      <c r="T80" s="1">
        <v>0</v>
      </c>
      <c r="U80" s="1">
        <v>0</v>
      </c>
      <c r="V80" s="1">
        <v>0</v>
      </c>
      <c r="W80" s="1">
        <v>0</v>
      </c>
      <c r="X80" s="1">
        <v>0</v>
      </c>
      <c r="Y80" s="1">
        <v>0</v>
      </c>
      <c r="Z80" s="1">
        <v>0</v>
      </c>
      <c r="AA80" s="1">
        <v>0</v>
      </c>
      <c r="AB80" s="1">
        <v>0</v>
      </c>
      <c r="AC80" s="1">
        <v>0</v>
      </c>
    </row>
    <row r="81" spans="1:29" x14ac:dyDescent="0.35">
      <c r="A81" s="1" t="s">
        <v>456</v>
      </c>
      <c r="B81" s="1" t="s">
        <v>457</v>
      </c>
      <c r="C81" s="1">
        <v>0</v>
      </c>
      <c r="D81" s="1">
        <v>0</v>
      </c>
      <c r="E81" s="1">
        <v>0</v>
      </c>
      <c r="F81" s="1">
        <v>0</v>
      </c>
      <c r="G81" s="1">
        <v>0</v>
      </c>
      <c r="H81" s="1">
        <v>0</v>
      </c>
      <c r="I81" s="1">
        <v>0</v>
      </c>
      <c r="J81" s="1">
        <v>0</v>
      </c>
      <c r="K81" s="1">
        <v>0</v>
      </c>
      <c r="L81" s="1">
        <v>0</v>
      </c>
      <c r="M81" s="1">
        <v>0</v>
      </c>
      <c r="N81" s="1">
        <v>0</v>
      </c>
      <c r="O81" s="1">
        <v>0</v>
      </c>
      <c r="P81" s="1">
        <v>0</v>
      </c>
      <c r="Q81" s="1">
        <v>0</v>
      </c>
      <c r="R81" s="1">
        <v>0</v>
      </c>
      <c r="S81" s="1">
        <v>0</v>
      </c>
      <c r="T81" s="1">
        <v>0</v>
      </c>
      <c r="U81" s="1">
        <v>0</v>
      </c>
      <c r="V81" s="1">
        <v>0</v>
      </c>
      <c r="W81" s="1">
        <v>0</v>
      </c>
      <c r="X81" s="1">
        <v>0</v>
      </c>
      <c r="Y81" s="1">
        <v>0</v>
      </c>
      <c r="Z81" s="1">
        <v>0</v>
      </c>
      <c r="AA81" s="1">
        <v>0</v>
      </c>
      <c r="AB81" s="1">
        <v>0</v>
      </c>
      <c r="AC81" s="1">
        <v>0</v>
      </c>
    </row>
    <row r="82" spans="1:29" x14ac:dyDescent="0.35">
      <c r="A82" s="1" t="s">
        <v>458</v>
      </c>
      <c r="B82" s="1" t="s">
        <v>459</v>
      </c>
      <c r="C82" s="1">
        <v>0</v>
      </c>
      <c r="D82" s="1">
        <v>0</v>
      </c>
      <c r="E82" s="1">
        <v>0</v>
      </c>
      <c r="F82" s="1">
        <v>0</v>
      </c>
      <c r="G82" s="1">
        <v>0</v>
      </c>
      <c r="H82" s="1">
        <v>0</v>
      </c>
      <c r="I82" s="1">
        <v>0</v>
      </c>
      <c r="J82" s="1">
        <v>0</v>
      </c>
      <c r="K82" s="1">
        <v>0</v>
      </c>
      <c r="L82" s="1">
        <v>0</v>
      </c>
      <c r="M82" s="1">
        <v>0</v>
      </c>
      <c r="N82" s="1">
        <v>0</v>
      </c>
      <c r="O82" s="1">
        <v>0</v>
      </c>
      <c r="P82" s="1">
        <v>0</v>
      </c>
      <c r="Q82" s="1">
        <v>0</v>
      </c>
      <c r="R82" s="1">
        <v>0</v>
      </c>
      <c r="S82" s="1">
        <v>0</v>
      </c>
      <c r="T82" s="1">
        <v>0</v>
      </c>
      <c r="U82" s="1">
        <v>0</v>
      </c>
      <c r="V82" s="1">
        <v>0</v>
      </c>
      <c r="W82" s="1">
        <v>0</v>
      </c>
      <c r="X82" s="1">
        <v>0</v>
      </c>
      <c r="Y82" s="1">
        <v>0</v>
      </c>
      <c r="Z82" s="1">
        <v>0</v>
      </c>
      <c r="AA82" s="1">
        <v>0</v>
      </c>
      <c r="AB82" s="1">
        <v>0</v>
      </c>
      <c r="AC82" s="1">
        <v>0</v>
      </c>
    </row>
    <row r="83" spans="1:29" x14ac:dyDescent="0.35">
      <c r="A83" s="1" t="s">
        <v>460</v>
      </c>
      <c r="B83" s="1" t="s">
        <v>461</v>
      </c>
      <c r="C83" s="1">
        <v>0</v>
      </c>
      <c r="D83" s="1">
        <v>0</v>
      </c>
      <c r="E83" s="1">
        <v>0</v>
      </c>
      <c r="F83" s="1">
        <v>0</v>
      </c>
      <c r="G83" s="1">
        <v>0</v>
      </c>
      <c r="H83" s="1">
        <v>0</v>
      </c>
      <c r="I83" s="1">
        <v>0</v>
      </c>
      <c r="J83" s="1">
        <v>0</v>
      </c>
      <c r="K83" s="1">
        <v>0</v>
      </c>
      <c r="L83" s="1">
        <v>0</v>
      </c>
      <c r="M83" s="1">
        <v>0</v>
      </c>
      <c r="N83" s="1">
        <v>0</v>
      </c>
      <c r="O83" s="1">
        <v>0</v>
      </c>
      <c r="P83" s="1">
        <v>0</v>
      </c>
      <c r="Q83" s="1">
        <v>0</v>
      </c>
      <c r="R83" s="1">
        <v>0</v>
      </c>
      <c r="S83" s="1">
        <v>0</v>
      </c>
      <c r="T83" s="1">
        <v>0</v>
      </c>
      <c r="U83" s="1">
        <v>0</v>
      </c>
      <c r="V83" s="1">
        <v>0</v>
      </c>
      <c r="W83" s="1">
        <v>0</v>
      </c>
      <c r="X83" s="1">
        <v>0</v>
      </c>
      <c r="Y83" s="1">
        <v>0</v>
      </c>
      <c r="Z83" s="1">
        <v>0</v>
      </c>
      <c r="AA83" s="1">
        <v>0</v>
      </c>
      <c r="AB83" s="1">
        <v>0</v>
      </c>
      <c r="AC83" s="1">
        <v>0</v>
      </c>
    </row>
    <row r="84" spans="1:29" x14ac:dyDescent="0.35">
      <c r="A84" s="1" t="s">
        <v>463</v>
      </c>
      <c r="B84" s="1" t="s">
        <v>464</v>
      </c>
      <c r="C84" s="1">
        <v>0</v>
      </c>
      <c r="D84" s="1">
        <v>0</v>
      </c>
      <c r="E84" s="1">
        <v>0</v>
      </c>
      <c r="F84" s="1">
        <v>0</v>
      </c>
      <c r="G84" s="1">
        <v>0</v>
      </c>
      <c r="H84" s="1">
        <v>0</v>
      </c>
      <c r="I84" s="1">
        <v>0</v>
      </c>
      <c r="J84" s="1">
        <v>0</v>
      </c>
      <c r="K84" s="1">
        <v>0</v>
      </c>
      <c r="L84" s="1">
        <v>0</v>
      </c>
      <c r="M84" s="1">
        <v>0</v>
      </c>
      <c r="N84" s="1">
        <v>0</v>
      </c>
      <c r="O84" s="1">
        <v>0</v>
      </c>
      <c r="P84" s="1">
        <v>0</v>
      </c>
      <c r="Q84" s="1">
        <v>0</v>
      </c>
      <c r="R84" s="1">
        <v>0</v>
      </c>
      <c r="S84" s="1">
        <v>0</v>
      </c>
      <c r="T84" s="1">
        <v>0</v>
      </c>
      <c r="U84" s="1">
        <v>0</v>
      </c>
      <c r="V84" s="1">
        <v>0</v>
      </c>
      <c r="W84" s="1">
        <v>0</v>
      </c>
      <c r="X84" s="1">
        <v>0</v>
      </c>
      <c r="Y84" s="1">
        <v>0</v>
      </c>
      <c r="Z84" s="1">
        <v>0</v>
      </c>
      <c r="AA84" s="1">
        <v>0</v>
      </c>
      <c r="AB84" s="1">
        <v>0</v>
      </c>
      <c r="AC84" s="1">
        <v>0</v>
      </c>
    </row>
    <row r="85" spans="1:29" x14ac:dyDescent="0.35">
      <c r="A85" s="1" t="s">
        <v>465</v>
      </c>
      <c r="B85" s="1" t="s">
        <v>466</v>
      </c>
      <c r="C85" s="1">
        <v>0</v>
      </c>
      <c r="D85" s="1">
        <v>0</v>
      </c>
      <c r="E85" s="1">
        <v>0</v>
      </c>
      <c r="F85" s="1">
        <v>0</v>
      </c>
      <c r="G85" s="1">
        <v>0</v>
      </c>
      <c r="H85" s="1">
        <v>0</v>
      </c>
      <c r="I85" s="1">
        <v>0</v>
      </c>
      <c r="J85" s="1">
        <v>0</v>
      </c>
      <c r="K85" s="1">
        <v>0</v>
      </c>
      <c r="L85" s="1">
        <v>0</v>
      </c>
      <c r="M85" s="1">
        <v>0</v>
      </c>
      <c r="N85" s="1">
        <v>0</v>
      </c>
      <c r="O85" s="1">
        <v>0</v>
      </c>
      <c r="P85" s="1">
        <v>0</v>
      </c>
      <c r="Q85" s="1">
        <v>0</v>
      </c>
      <c r="R85" s="1">
        <v>0</v>
      </c>
      <c r="S85" s="1">
        <v>0</v>
      </c>
      <c r="T85" s="1">
        <v>0</v>
      </c>
      <c r="U85" s="1">
        <v>0</v>
      </c>
      <c r="V85" s="1">
        <v>0</v>
      </c>
      <c r="W85" s="1">
        <v>0</v>
      </c>
      <c r="X85" s="1">
        <v>0</v>
      </c>
      <c r="Y85" s="1">
        <v>0</v>
      </c>
      <c r="Z85" s="1">
        <v>0</v>
      </c>
      <c r="AA85" s="1">
        <v>0</v>
      </c>
      <c r="AB85" s="1">
        <v>0</v>
      </c>
      <c r="AC85" s="1">
        <v>0</v>
      </c>
    </row>
    <row r="86" spans="1:29" x14ac:dyDescent="0.35">
      <c r="A86" s="1" t="s">
        <v>467</v>
      </c>
      <c r="B86" s="1" t="s">
        <v>468</v>
      </c>
      <c r="C86" s="1">
        <v>0</v>
      </c>
      <c r="D86" s="1">
        <v>0</v>
      </c>
      <c r="E86" s="1">
        <v>0</v>
      </c>
      <c r="F86" s="1">
        <v>0</v>
      </c>
      <c r="G86" s="1">
        <v>0</v>
      </c>
      <c r="H86" s="1">
        <v>0</v>
      </c>
      <c r="I86" s="1">
        <v>0</v>
      </c>
      <c r="J86" s="1">
        <v>0</v>
      </c>
      <c r="K86" s="1">
        <v>0</v>
      </c>
      <c r="L86" s="1">
        <v>0</v>
      </c>
      <c r="M86" s="1">
        <v>0</v>
      </c>
      <c r="N86" s="1">
        <v>0</v>
      </c>
      <c r="O86" s="1">
        <v>0</v>
      </c>
      <c r="P86" s="1">
        <v>0</v>
      </c>
      <c r="Q86" s="1">
        <v>0</v>
      </c>
      <c r="R86" s="1">
        <v>0</v>
      </c>
      <c r="S86" s="1">
        <v>0</v>
      </c>
      <c r="T86" s="1">
        <v>0</v>
      </c>
      <c r="U86" s="1">
        <v>0</v>
      </c>
      <c r="V86" s="1">
        <v>0</v>
      </c>
      <c r="W86" s="1">
        <v>0</v>
      </c>
      <c r="X86" s="1">
        <v>0</v>
      </c>
      <c r="Y86" s="1">
        <v>0</v>
      </c>
      <c r="Z86" s="1">
        <v>0</v>
      </c>
      <c r="AA86" s="1">
        <v>0</v>
      </c>
      <c r="AB86" s="1">
        <v>0</v>
      </c>
      <c r="AC86" s="1">
        <v>0</v>
      </c>
    </row>
    <row r="87" spans="1:29" x14ac:dyDescent="0.35">
      <c r="A87" s="1" t="s">
        <v>470</v>
      </c>
      <c r="B87" s="1" t="s">
        <v>471</v>
      </c>
      <c r="C87" s="1">
        <v>0</v>
      </c>
      <c r="D87" s="1">
        <v>0</v>
      </c>
      <c r="E87" s="1">
        <v>0</v>
      </c>
      <c r="F87" s="1">
        <v>0</v>
      </c>
      <c r="G87" s="1">
        <v>0</v>
      </c>
      <c r="H87" s="1">
        <v>0</v>
      </c>
      <c r="I87" s="1">
        <v>0</v>
      </c>
      <c r="J87" s="1">
        <v>0</v>
      </c>
      <c r="K87" s="1">
        <v>0</v>
      </c>
      <c r="L87" s="1">
        <v>0</v>
      </c>
      <c r="M87" s="1">
        <v>0</v>
      </c>
      <c r="N87" s="1">
        <v>0</v>
      </c>
      <c r="O87" s="1">
        <v>0</v>
      </c>
      <c r="P87" s="1">
        <v>0</v>
      </c>
      <c r="Q87" s="1">
        <v>0</v>
      </c>
      <c r="R87" s="1">
        <v>0</v>
      </c>
      <c r="S87" s="1">
        <v>0</v>
      </c>
      <c r="T87" s="1">
        <v>0</v>
      </c>
      <c r="U87" s="1">
        <v>0</v>
      </c>
      <c r="V87" s="1">
        <v>0</v>
      </c>
      <c r="W87" s="1">
        <v>0</v>
      </c>
      <c r="X87" s="1">
        <v>0</v>
      </c>
      <c r="Y87" s="1">
        <v>0</v>
      </c>
      <c r="Z87" s="1">
        <v>0</v>
      </c>
      <c r="AA87" s="1">
        <v>0</v>
      </c>
      <c r="AB87" s="1">
        <v>0</v>
      </c>
      <c r="AC87" s="1">
        <v>0</v>
      </c>
    </row>
    <row r="88" spans="1:29" x14ac:dyDescent="0.35">
      <c r="A88" s="1" t="s">
        <v>472</v>
      </c>
      <c r="B88" s="1" t="s">
        <v>473</v>
      </c>
      <c r="C88" s="1">
        <v>0</v>
      </c>
      <c r="D88" s="1">
        <v>0</v>
      </c>
      <c r="E88" s="1">
        <v>0</v>
      </c>
      <c r="F88" s="1">
        <v>0</v>
      </c>
      <c r="G88" s="1">
        <v>0</v>
      </c>
      <c r="H88" s="1">
        <v>0</v>
      </c>
      <c r="I88" s="1">
        <v>0</v>
      </c>
      <c r="J88" s="1">
        <v>0</v>
      </c>
      <c r="K88" s="1">
        <v>0</v>
      </c>
      <c r="L88" s="1">
        <v>0</v>
      </c>
      <c r="M88" s="1">
        <v>0</v>
      </c>
      <c r="N88" s="1">
        <v>0</v>
      </c>
      <c r="O88" s="1">
        <v>0</v>
      </c>
      <c r="P88" s="1">
        <v>0</v>
      </c>
      <c r="Q88" s="1">
        <v>0</v>
      </c>
      <c r="R88" s="1">
        <v>0</v>
      </c>
      <c r="S88" s="1">
        <v>0</v>
      </c>
      <c r="T88" s="1">
        <v>0</v>
      </c>
      <c r="U88" s="1">
        <v>0</v>
      </c>
      <c r="V88" s="1">
        <v>0</v>
      </c>
      <c r="W88" s="1">
        <v>0</v>
      </c>
      <c r="X88" s="1">
        <v>0</v>
      </c>
      <c r="Y88" s="1">
        <v>0</v>
      </c>
      <c r="Z88" s="1">
        <v>0</v>
      </c>
      <c r="AA88" s="1">
        <v>0</v>
      </c>
      <c r="AB88" s="1">
        <v>0</v>
      </c>
      <c r="AC88" s="1">
        <v>0</v>
      </c>
    </row>
    <row r="89" spans="1:29" x14ac:dyDescent="0.35">
      <c r="A89" s="1" t="s">
        <v>474</v>
      </c>
      <c r="B89" s="1" t="s">
        <v>475</v>
      </c>
      <c r="C89" s="1">
        <v>0</v>
      </c>
      <c r="D89" s="1">
        <v>0</v>
      </c>
      <c r="E89" s="1">
        <v>0</v>
      </c>
      <c r="F89" s="1">
        <v>0</v>
      </c>
      <c r="G89" s="1">
        <v>0</v>
      </c>
      <c r="H89" s="1">
        <v>0</v>
      </c>
      <c r="I89" s="1">
        <v>0</v>
      </c>
      <c r="J89" s="1">
        <v>0</v>
      </c>
      <c r="K89" s="1">
        <v>0</v>
      </c>
      <c r="L89" s="1">
        <v>0</v>
      </c>
      <c r="M89" s="1">
        <v>0</v>
      </c>
      <c r="N89" s="1">
        <v>0</v>
      </c>
      <c r="O89" s="1">
        <v>0</v>
      </c>
      <c r="P89" s="1">
        <v>0</v>
      </c>
      <c r="Q89" s="1">
        <v>0</v>
      </c>
      <c r="R89" s="1">
        <v>0</v>
      </c>
      <c r="S89" s="1">
        <v>0</v>
      </c>
      <c r="T89" s="1">
        <v>0</v>
      </c>
      <c r="U89" s="1">
        <v>0</v>
      </c>
      <c r="V89" s="1">
        <v>0</v>
      </c>
      <c r="W89" s="1">
        <v>0</v>
      </c>
      <c r="X89" s="1">
        <v>0</v>
      </c>
      <c r="Y89" s="1">
        <v>0</v>
      </c>
      <c r="Z89" s="1">
        <v>0</v>
      </c>
      <c r="AA89" s="1">
        <v>0</v>
      </c>
      <c r="AB89" s="1">
        <v>0</v>
      </c>
      <c r="AC89" s="1">
        <v>0</v>
      </c>
    </row>
    <row r="90" spans="1:29" x14ac:dyDescent="0.35">
      <c r="A90" s="1" t="s">
        <v>477</v>
      </c>
      <c r="B90" s="1" t="s">
        <v>478</v>
      </c>
      <c r="C90" s="1">
        <v>0</v>
      </c>
      <c r="D90" s="1">
        <v>0</v>
      </c>
      <c r="E90" s="1">
        <v>0</v>
      </c>
      <c r="F90" s="1">
        <v>0</v>
      </c>
      <c r="G90" s="1">
        <v>0</v>
      </c>
      <c r="H90" s="1">
        <v>0</v>
      </c>
      <c r="I90" s="1">
        <v>0</v>
      </c>
      <c r="J90" s="1">
        <v>0</v>
      </c>
      <c r="K90" s="1">
        <v>0</v>
      </c>
      <c r="L90" s="1">
        <v>0</v>
      </c>
      <c r="M90" s="1">
        <v>0</v>
      </c>
      <c r="N90" s="1">
        <v>0</v>
      </c>
      <c r="O90" s="1">
        <v>0</v>
      </c>
      <c r="P90" s="1">
        <v>0</v>
      </c>
      <c r="Q90" s="1">
        <v>0</v>
      </c>
      <c r="R90" s="1">
        <v>0</v>
      </c>
      <c r="S90" s="1">
        <v>0</v>
      </c>
      <c r="T90" s="1">
        <v>0</v>
      </c>
      <c r="U90" s="1">
        <v>0</v>
      </c>
      <c r="V90" s="1">
        <v>0</v>
      </c>
      <c r="W90" s="1">
        <v>0</v>
      </c>
      <c r="X90" s="1">
        <v>0</v>
      </c>
      <c r="Y90" s="1">
        <v>0</v>
      </c>
      <c r="Z90" s="1">
        <v>0</v>
      </c>
      <c r="AA90" s="1">
        <v>0</v>
      </c>
      <c r="AB90" s="1">
        <v>0</v>
      </c>
      <c r="AC90" s="1">
        <v>0</v>
      </c>
    </row>
    <row r="91" spans="1:29" x14ac:dyDescent="0.35">
      <c r="A91" s="1" t="s">
        <v>479</v>
      </c>
      <c r="B91" s="1" t="s">
        <v>480</v>
      </c>
      <c r="C91" s="1">
        <v>0</v>
      </c>
      <c r="D91" s="1">
        <v>0</v>
      </c>
      <c r="E91" s="1">
        <v>0</v>
      </c>
      <c r="F91" s="1">
        <v>0</v>
      </c>
      <c r="G91" s="1">
        <v>0</v>
      </c>
      <c r="H91" s="1">
        <v>0</v>
      </c>
      <c r="I91" s="1">
        <v>0</v>
      </c>
      <c r="J91" s="1">
        <v>0</v>
      </c>
      <c r="K91" s="1">
        <v>0</v>
      </c>
      <c r="L91" s="1">
        <v>0</v>
      </c>
      <c r="M91" s="1">
        <v>0</v>
      </c>
      <c r="N91" s="1">
        <v>0</v>
      </c>
      <c r="O91" s="1">
        <v>0</v>
      </c>
      <c r="P91" s="1">
        <v>0</v>
      </c>
      <c r="Q91" s="1">
        <v>0</v>
      </c>
      <c r="R91" s="1">
        <v>0</v>
      </c>
      <c r="S91" s="1">
        <v>0</v>
      </c>
      <c r="T91" s="1">
        <v>0</v>
      </c>
      <c r="U91" s="1">
        <v>0</v>
      </c>
      <c r="V91" s="1">
        <v>0</v>
      </c>
      <c r="W91" s="1">
        <v>0</v>
      </c>
      <c r="X91" s="1">
        <v>0</v>
      </c>
      <c r="Y91" s="1">
        <v>0</v>
      </c>
      <c r="Z91" s="1">
        <v>0</v>
      </c>
      <c r="AA91" s="1">
        <v>0</v>
      </c>
      <c r="AB91" s="1">
        <v>0</v>
      </c>
      <c r="AC91" s="1">
        <v>0</v>
      </c>
    </row>
    <row r="92" spans="1:29" x14ac:dyDescent="0.35">
      <c r="A92" s="1" t="s">
        <v>481</v>
      </c>
      <c r="B92" s="1" t="s">
        <v>482</v>
      </c>
      <c r="C92" s="1">
        <v>0</v>
      </c>
      <c r="D92" s="1">
        <v>0</v>
      </c>
      <c r="E92" s="1">
        <v>0</v>
      </c>
      <c r="F92" s="1">
        <v>0</v>
      </c>
      <c r="G92" s="1">
        <v>0</v>
      </c>
      <c r="H92" s="1">
        <v>0</v>
      </c>
      <c r="I92" s="1">
        <v>0</v>
      </c>
      <c r="J92" s="1">
        <v>0</v>
      </c>
      <c r="K92" s="1">
        <v>0</v>
      </c>
      <c r="L92" s="1">
        <v>0</v>
      </c>
      <c r="M92" s="1">
        <v>0</v>
      </c>
      <c r="N92" s="1">
        <v>0</v>
      </c>
      <c r="O92" s="1">
        <v>0</v>
      </c>
      <c r="P92" s="1">
        <v>0</v>
      </c>
      <c r="Q92" s="1">
        <v>0</v>
      </c>
      <c r="R92" s="1">
        <v>0</v>
      </c>
      <c r="S92" s="1">
        <v>0</v>
      </c>
      <c r="T92" s="1">
        <v>0</v>
      </c>
      <c r="U92" s="1">
        <v>0</v>
      </c>
      <c r="V92" s="1">
        <v>0</v>
      </c>
      <c r="W92" s="1">
        <v>0</v>
      </c>
      <c r="X92" s="1">
        <v>0</v>
      </c>
      <c r="Y92" s="1">
        <v>0</v>
      </c>
      <c r="Z92" s="1">
        <v>0</v>
      </c>
      <c r="AA92" s="1">
        <v>0</v>
      </c>
      <c r="AB92" s="1">
        <v>0</v>
      </c>
      <c r="AC92" s="1">
        <v>0</v>
      </c>
    </row>
    <row r="93" spans="1:29" x14ac:dyDescent="0.35">
      <c r="A93" s="1" t="s">
        <v>483</v>
      </c>
      <c r="B93" s="1" t="s">
        <v>484</v>
      </c>
      <c r="C93" s="1">
        <v>0</v>
      </c>
      <c r="D93" s="1">
        <v>0</v>
      </c>
      <c r="E93" s="1">
        <v>0</v>
      </c>
      <c r="F93" s="1">
        <v>0</v>
      </c>
      <c r="G93" s="1">
        <v>0</v>
      </c>
      <c r="H93" s="1">
        <v>0</v>
      </c>
      <c r="I93" s="1">
        <v>0</v>
      </c>
      <c r="J93" s="1">
        <v>0</v>
      </c>
      <c r="K93" s="1">
        <v>0</v>
      </c>
      <c r="L93" s="1">
        <v>0</v>
      </c>
      <c r="M93" s="1">
        <v>0</v>
      </c>
      <c r="N93" s="1">
        <v>0</v>
      </c>
      <c r="O93" s="1">
        <v>0</v>
      </c>
      <c r="P93" s="1">
        <v>0</v>
      </c>
      <c r="Q93" s="1">
        <v>0</v>
      </c>
      <c r="R93" s="1">
        <v>0</v>
      </c>
      <c r="S93" s="1">
        <v>0</v>
      </c>
      <c r="T93" s="1">
        <v>0</v>
      </c>
      <c r="U93" s="1">
        <v>0</v>
      </c>
      <c r="V93" s="1">
        <v>0</v>
      </c>
      <c r="W93" s="1">
        <v>0</v>
      </c>
      <c r="X93" s="1">
        <v>0</v>
      </c>
      <c r="Y93" s="1">
        <v>0</v>
      </c>
      <c r="Z93" s="1">
        <v>0</v>
      </c>
      <c r="AA93" s="1">
        <v>0</v>
      </c>
      <c r="AB93" s="1">
        <v>0</v>
      </c>
      <c r="AC93" s="1">
        <v>0</v>
      </c>
    </row>
    <row r="94" spans="1:29" x14ac:dyDescent="0.35">
      <c r="A94" s="1" t="s">
        <v>485</v>
      </c>
      <c r="B94" s="1" t="s">
        <v>486</v>
      </c>
      <c r="C94" s="1">
        <v>0</v>
      </c>
      <c r="D94" s="1">
        <v>0</v>
      </c>
      <c r="E94" s="1">
        <v>0</v>
      </c>
      <c r="F94" s="1">
        <v>0</v>
      </c>
      <c r="G94" s="1">
        <v>0</v>
      </c>
      <c r="H94" s="1">
        <v>0</v>
      </c>
      <c r="I94" s="1">
        <v>0</v>
      </c>
      <c r="J94" s="1">
        <v>0</v>
      </c>
      <c r="K94" s="1">
        <v>0</v>
      </c>
      <c r="L94" s="1">
        <v>0</v>
      </c>
      <c r="M94" s="1">
        <v>0</v>
      </c>
      <c r="N94" s="1">
        <v>0</v>
      </c>
      <c r="O94" s="1">
        <v>0</v>
      </c>
      <c r="P94" s="1">
        <v>0</v>
      </c>
      <c r="Q94" s="1">
        <v>0</v>
      </c>
      <c r="R94" s="1">
        <v>0</v>
      </c>
      <c r="S94" s="1">
        <v>0</v>
      </c>
      <c r="T94" s="1">
        <v>0</v>
      </c>
      <c r="U94" s="1">
        <v>0</v>
      </c>
      <c r="V94" s="1">
        <v>0</v>
      </c>
      <c r="W94" s="1">
        <v>0</v>
      </c>
      <c r="X94" s="1">
        <v>0</v>
      </c>
      <c r="Y94" s="1">
        <v>0</v>
      </c>
      <c r="Z94" s="1">
        <v>0</v>
      </c>
      <c r="AA94" s="1">
        <v>0</v>
      </c>
      <c r="AB94" s="1">
        <v>0</v>
      </c>
      <c r="AC94" s="1">
        <v>0</v>
      </c>
    </row>
    <row r="95" spans="1:29" x14ac:dyDescent="0.35">
      <c r="A95" s="1" t="s">
        <v>487</v>
      </c>
      <c r="B95" s="1" t="s">
        <v>488</v>
      </c>
      <c r="C95" s="1">
        <v>0</v>
      </c>
      <c r="D95" s="1">
        <v>0</v>
      </c>
      <c r="E95" s="1">
        <v>0</v>
      </c>
      <c r="F95" s="1">
        <v>0</v>
      </c>
      <c r="G95" s="1">
        <v>0</v>
      </c>
      <c r="H95" s="1">
        <v>0</v>
      </c>
      <c r="I95" s="1">
        <v>0</v>
      </c>
      <c r="J95" s="1">
        <v>0</v>
      </c>
      <c r="K95" s="1">
        <v>0</v>
      </c>
      <c r="L95" s="1">
        <v>0</v>
      </c>
      <c r="M95" s="1">
        <v>0</v>
      </c>
      <c r="N95" s="1">
        <v>0</v>
      </c>
      <c r="O95" s="1">
        <v>0</v>
      </c>
      <c r="P95" s="1">
        <v>0</v>
      </c>
      <c r="Q95" s="1">
        <v>0</v>
      </c>
      <c r="R95" s="1">
        <v>0</v>
      </c>
      <c r="S95" s="1">
        <v>0</v>
      </c>
      <c r="T95" s="1">
        <v>0</v>
      </c>
      <c r="U95" s="1">
        <v>0</v>
      </c>
      <c r="V95" s="1">
        <v>0</v>
      </c>
      <c r="W95" s="1">
        <v>0</v>
      </c>
      <c r="X95" s="1">
        <v>0</v>
      </c>
      <c r="Y95" s="1">
        <v>0</v>
      </c>
      <c r="Z95" s="1">
        <v>0</v>
      </c>
      <c r="AA95" s="1">
        <v>0</v>
      </c>
      <c r="AB95" s="1">
        <v>0</v>
      </c>
      <c r="AC95" s="1">
        <v>0</v>
      </c>
    </row>
    <row r="96" spans="1:29" x14ac:dyDescent="0.35">
      <c r="A96" s="1" t="s">
        <v>490</v>
      </c>
      <c r="B96" s="1" t="s">
        <v>491</v>
      </c>
      <c r="C96" s="1">
        <v>0</v>
      </c>
      <c r="D96" s="1">
        <v>0</v>
      </c>
      <c r="E96" s="1">
        <v>0</v>
      </c>
      <c r="F96" s="1">
        <v>0</v>
      </c>
      <c r="G96" s="1">
        <v>0</v>
      </c>
      <c r="H96" s="1">
        <v>0</v>
      </c>
      <c r="I96" s="1">
        <v>0</v>
      </c>
      <c r="J96" s="1">
        <v>0</v>
      </c>
      <c r="K96" s="1">
        <v>0</v>
      </c>
      <c r="L96" s="1">
        <v>0</v>
      </c>
      <c r="M96" s="1">
        <v>0</v>
      </c>
      <c r="N96" s="1">
        <v>0</v>
      </c>
      <c r="O96" s="1">
        <v>0</v>
      </c>
      <c r="P96" s="1">
        <v>0</v>
      </c>
      <c r="Q96" s="1">
        <v>0</v>
      </c>
      <c r="R96" s="1">
        <v>0</v>
      </c>
      <c r="S96" s="1">
        <v>0</v>
      </c>
      <c r="T96" s="1">
        <v>0</v>
      </c>
      <c r="U96" s="1">
        <v>0</v>
      </c>
      <c r="V96" s="1">
        <v>0</v>
      </c>
      <c r="W96" s="1">
        <v>0</v>
      </c>
      <c r="X96" s="1">
        <v>0</v>
      </c>
      <c r="Y96" s="1">
        <v>0</v>
      </c>
      <c r="Z96" s="1">
        <v>0</v>
      </c>
      <c r="AA96" s="1">
        <v>0</v>
      </c>
      <c r="AB96" s="1">
        <v>0</v>
      </c>
      <c r="AC96" s="1">
        <v>0</v>
      </c>
    </row>
    <row r="97" spans="1:29" x14ac:dyDescent="0.35">
      <c r="A97" s="1" t="s">
        <v>492</v>
      </c>
      <c r="B97" s="1" t="s">
        <v>493</v>
      </c>
      <c r="C97" s="1">
        <v>0</v>
      </c>
      <c r="D97" s="1">
        <v>0</v>
      </c>
      <c r="E97" s="1">
        <v>0</v>
      </c>
      <c r="F97" s="1">
        <v>0</v>
      </c>
      <c r="G97" s="1">
        <v>0</v>
      </c>
      <c r="H97" s="1">
        <v>0</v>
      </c>
      <c r="I97" s="1">
        <v>0</v>
      </c>
      <c r="J97" s="1">
        <v>0</v>
      </c>
      <c r="K97" s="1">
        <v>0</v>
      </c>
      <c r="L97" s="1">
        <v>0</v>
      </c>
      <c r="M97" s="1">
        <v>0</v>
      </c>
      <c r="N97" s="1">
        <v>0</v>
      </c>
      <c r="O97" s="1">
        <v>0</v>
      </c>
      <c r="P97" s="1">
        <v>0</v>
      </c>
      <c r="Q97" s="1">
        <v>0</v>
      </c>
      <c r="R97" s="1">
        <v>0</v>
      </c>
      <c r="S97" s="1">
        <v>0</v>
      </c>
      <c r="T97" s="1">
        <v>0</v>
      </c>
      <c r="U97" s="1">
        <v>0</v>
      </c>
      <c r="V97" s="1">
        <v>0</v>
      </c>
      <c r="W97" s="1">
        <v>0</v>
      </c>
      <c r="X97" s="1">
        <v>0</v>
      </c>
      <c r="Y97" s="1">
        <v>0</v>
      </c>
      <c r="Z97" s="1">
        <v>0</v>
      </c>
      <c r="AA97" s="1">
        <v>0</v>
      </c>
      <c r="AB97" s="1">
        <v>0</v>
      </c>
      <c r="AC97" s="1">
        <v>0</v>
      </c>
    </row>
    <row r="98" spans="1:29" x14ac:dyDescent="0.35">
      <c r="A98" s="1" t="s">
        <v>494</v>
      </c>
      <c r="B98" s="1" t="s">
        <v>495</v>
      </c>
      <c r="C98" s="1">
        <v>0</v>
      </c>
      <c r="D98" s="1">
        <v>0</v>
      </c>
      <c r="E98" s="1">
        <v>0</v>
      </c>
      <c r="F98" s="1">
        <v>0</v>
      </c>
      <c r="G98" s="1">
        <v>0</v>
      </c>
      <c r="H98" s="1">
        <v>0</v>
      </c>
      <c r="I98" s="1">
        <v>0</v>
      </c>
      <c r="J98" s="1">
        <v>0</v>
      </c>
      <c r="K98" s="1">
        <v>0</v>
      </c>
      <c r="L98" s="1">
        <v>0</v>
      </c>
      <c r="M98" s="1">
        <v>0</v>
      </c>
      <c r="N98" s="1">
        <v>0</v>
      </c>
      <c r="O98" s="1">
        <v>0</v>
      </c>
      <c r="P98" s="1">
        <v>0</v>
      </c>
      <c r="Q98" s="1">
        <v>0</v>
      </c>
      <c r="R98" s="1">
        <v>0</v>
      </c>
      <c r="S98" s="1">
        <v>0</v>
      </c>
      <c r="T98" s="1">
        <v>0</v>
      </c>
      <c r="U98" s="1">
        <v>0</v>
      </c>
      <c r="V98" s="1">
        <v>0</v>
      </c>
      <c r="W98" s="1">
        <v>0</v>
      </c>
      <c r="X98" s="1">
        <v>0</v>
      </c>
      <c r="Y98" s="1">
        <v>0</v>
      </c>
      <c r="Z98" s="1">
        <v>0</v>
      </c>
      <c r="AA98" s="1">
        <v>0</v>
      </c>
      <c r="AB98" s="1">
        <v>0</v>
      </c>
      <c r="AC98" s="1">
        <v>0</v>
      </c>
    </row>
    <row r="99" spans="1:29" x14ac:dyDescent="0.35">
      <c r="A99" s="1" t="s">
        <v>496</v>
      </c>
      <c r="B99" s="1" t="s">
        <v>497</v>
      </c>
      <c r="C99" s="1">
        <v>0</v>
      </c>
      <c r="D99" s="1">
        <v>0</v>
      </c>
      <c r="E99" s="1">
        <v>0</v>
      </c>
      <c r="F99" s="1">
        <v>0</v>
      </c>
      <c r="G99" s="1">
        <v>0</v>
      </c>
      <c r="H99" s="1">
        <v>0</v>
      </c>
      <c r="I99" s="1">
        <v>0</v>
      </c>
      <c r="J99" s="1">
        <v>0</v>
      </c>
      <c r="K99" s="1">
        <v>0</v>
      </c>
      <c r="L99" s="1">
        <v>0</v>
      </c>
      <c r="M99" s="1">
        <v>0</v>
      </c>
      <c r="N99" s="1">
        <v>0</v>
      </c>
      <c r="O99" s="1">
        <v>0</v>
      </c>
      <c r="P99" s="1">
        <v>0</v>
      </c>
      <c r="Q99" s="1">
        <v>0</v>
      </c>
      <c r="R99" s="1">
        <v>0</v>
      </c>
      <c r="S99" s="1">
        <v>0</v>
      </c>
      <c r="T99" s="1">
        <v>0</v>
      </c>
      <c r="U99" s="1">
        <v>0</v>
      </c>
      <c r="V99" s="1">
        <v>0</v>
      </c>
      <c r="W99" s="1">
        <v>0</v>
      </c>
      <c r="X99" s="1">
        <v>0</v>
      </c>
      <c r="Y99" s="1">
        <v>0</v>
      </c>
      <c r="Z99" s="1">
        <v>0</v>
      </c>
      <c r="AA99" s="1">
        <v>0</v>
      </c>
      <c r="AB99" s="1">
        <v>0</v>
      </c>
      <c r="AC99" s="1">
        <v>0</v>
      </c>
    </row>
    <row r="100" spans="1:29" x14ac:dyDescent="0.35">
      <c r="A100" s="1" t="s">
        <v>498</v>
      </c>
      <c r="B100" s="1" t="s">
        <v>499</v>
      </c>
      <c r="C100" s="1">
        <v>0</v>
      </c>
      <c r="D100" s="1">
        <v>0</v>
      </c>
      <c r="E100" s="1">
        <v>0</v>
      </c>
      <c r="F100" s="1">
        <v>0</v>
      </c>
      <c r="G100" s="1">
        <v>0</v>
      </c>
      <c r="H100" s="1">
        <v>0</v>
      </c>
      <c r="I100" s="1">
        <v>0</v>
      </c>
      <c r="J100" s="1">
        <v>0</v>
      </c>
      <c r="K100" s="1">
        <v>0</v>
      </c>
      <c r="L100" s="1">
        <v>0</v>
      </c>
      <c r="M100" s="1">
        <v>0</v>
      </c>
      <c r="N100" s="1">
        <v>0</v>
      </c>
      <c r="O100" s="1">
        <v>0</v>
      </c>
      <c r="P100" s="1">
        <v>0</v>
      </c>
      <c r="Q100" s="1">
        <v>0</v>
      </c>
      <c r="R100" s="1">
        <v>0</v>
      </c>
      <c r="S100" s="1">
        <v>0</v>
      </c>
      <c r="T100" s="1">
        <v>0</v>
      </c>
      <c r="U100" s="1">
        <v>0</v>
      </c>
      <c r="V100" s="1">
        <v>0</v>
      </c>
      <c r="W100" s="1">
        <v>0</v>
      </c>
      <c r="X100" s="1">
        <v>0</v>
      </c>
      <c r="Y100" s="1">
        <v>0</v>
      </c>
      <c r="Z100" s="1">
        <v>0</v>
      </c>
      <c r="AA100" s="1">
        <v>0</v>
      </c>
      <c r="AB100" s="1">
        <v>0</v>
      </c>
      <c r="AC100" s="1">
        <v>0</v>
      </c>
    </row>
    <row r="101" spans="1:29" x14ac:dyDescent="0.35">
      <c r="A101" s="1" t="s">
        <v>500</v>
      </c>
      <c r="B101" s="1" t="s">
        <v>501</v>
      </c>
      <c r="C101" s="1">
        <v>0</v>
      </c>
      <c r="D101" s="1">
        <v>0</v>
      </c>
      <c r="E101" s="1">
        <v>0</v>
      </c>
      <c r="F101" s="1">
        <v>0</v>
      </c>
      <c r="G101" s="1">
        <v>0</v>
      </c>
      <c r="H101" s="1">
        <v>0</v>
      </c>
      <c r="I101" s="1">
        <v>0</v>
      </c>
      <c r="J101" s="1">
        <v>0</v>
      </c>
      <c r="K101" s="1">
        <v>0</v>
      </c>
      <c r="L101" s="1">
        <v>0</v>
      </c>
      <c r="M101" s="1">
        <v>0</v>
      </c>
      <c r="N101" s="1">
        <v>0</v>
      </c>
      <c r="O101" s="1">
        <v>0</v>
      </c>
      <c r="P101" s="1">
        <v>0</v>
      </c>
      <c r="Q101" s="1">
        <v>0</v>
      </c>
      <c r="R101" s="1">
        <v>0</v>
      </c>
      <c r="S101" s="1">
        <v>0</v>
      </c>
      <c r="T101" s="1">
        <v>0</v>
      </c>
      <c r="U101" s="1">
        <v>0</v>
      </c>
      <c r="V101" s="1">
        <v>0</v>
      </c>
      <c r="W101" s="1">
        <v>0</v>
      </c>
      <c r="X101" s="1">
        <v>0</v>
      </c>
      <c r="Y101" s="1">
        <v>0</v>
      </c>
      <c r="Z101" s="1">
        <v>0</v>
      </c>
      <c r="AA101" s="1">
        <v>0</v>
      </c>
      <c r="AB101" s="1">
        <v>0</v>
      </c>
      <c r="AC101" s="1">
        <v>0</v>
      </c>
    </row>
    <row r="102" spans="1:29" x14ac:dyDescent="0.35">
      <c r="A102" s="1" t="s">
        <v>502</v>
      </c>
      <c r="B102" s="1" t="s">
        <v>503</v>
      </c>
      <c r="C102" s="1">
        <v>0</v>
      </c>
      <c r="D102" s="1">
        <v>0</v>
      </c>
      <c r="E102" s="1">
        <v>0</v>
      </c>
      <c r="F102" s="1">
        <v>0</v>
      </c>
      <c r="G102" s="1">
        <v>0</v>
      </c>
      <c r="H102" s="1">
        <v>0</v>
      </c>
      <c r="I102" s="1">
        <v>0</v>
      </c>
      <c r="J102" s="1">
        <v>0</v>
      </c>
      <c r="K102" s="1">
        <v>0</v>
      </c>
      <c r="L102" s="1">
        <v>0</v>
      </c>
      <c r="M102" s="1">
        <v>0</v>
      </c>
      <c r="N102" s="1">
        <v>0</v>
      </c>
      <c r="O102" s="1">
        <v>0</v>
      </c>
      <c r="P102" s="1">
        <v>0</v>
      </c>
      <c r="Q102" s="1">
        <v>0</v>
      </c>
      <c r="R102" s="1">
        <v>0</v>
      </c>
      <c r="S102" s="1">
        <v>0</v>
      </c>
      <c r="T102" s="1">
        <v>0</v>
      </c>
      <c r="U102" s="1">
        <v>0</v>
      </c>
      <c r="V102" s="1">
        <v>0</v>
      </c>
      <c r="W102" s="1">
        <v>0</v>
      </c>
      <c r="X102" s="1">
        <v>0</v>
      </c>
      <c r="Y102" s="1">
        <v>0</v>
      </c>
      <c r="Z102" s="1">
        <v>0</v>
      </c>
      <c r="AA102" s="1">
        <v>0</v>
      </c>
      <c r="AB102" s="1">
        <v>0</v>
      </c>
      <c r="AC102" s="1">
        <v>0</v>
      </c>
    </row>
    <row r="103" spans="1:29" x14ac:dyDescent="0.35">
      <c r="A103" s="1" t="s">
        <v>504</v>
      </c>
      <c r="B103" s="1" t="s">
        <v>505</v>
      </c>
      <c r="C103" s="1">
        <v>0</v>
      </c>
      <c r="D103" s="1">
        <v>0</v>
      </c>
      <c r="E103" s="1">
        <v>0</v>
      </c>
      <c r="F103" s="1">
        <v>0</v>
      </c>
      <c r="G103" s="1">
        <v>0</v>
      </c>
      <c r="H103" s="1">
        <v>0</v>
      </c>
      <c r="I103" s="1">
        <v>0</v>
      </c>
      <c r="J103" s="1">
        <v>0</v>
      </c>
      <c r="K103" s="1">
        <v>0</v>
      </c>
      <c r="L103" s="1">
        <v>0</v>
      </c>
      <c r="M103" s="1">
        <v>0</v>
      </c>
      <c r="N103" s="1">
        <v>0</v>
      </c>
      <c r="O103" s="1">
        <v>0</v>
      </c>
      <c r="P103" s="1">
        <v>0</v>
      </c>
      <c r="Q103" s="1">
        <v>0</v>
      </c>
      <c r="R103" s="1">
        <v>0</v>
      </c>
      <c r="S103" s="1">
        <v>0</v>
      </c>
      <c r="T103" s="1">
        <v>0</v>
      </c>
      <c r="U103" s="1">
        <v>0</v>
      </c>
      <c r="V103" s="1">
        <v>0</v>
      </c>
      <c r="W103" s="1">
        <v>0</v>
      </c>
      <c r="X103" s="1">
        <v>0</v>
      </c>
      <c r="Y103" s="1">
        <v>0</v>
      </c>
      <c r="Z103" s="1">
        <v>0</v>
      </c>
      <c r="AA103" s="1">
        <v>0</v>
      </c>
      <c r="AB103" s="1">
        <v>0</v>
      </c>
      <c r="AC103" s="1">
        <v>0</v>
      </c>
    </row>
    <row r="104" spans="1:29" x14ac:dyDescent="0.35">
      <c r="A104" s="1" t="s">
        <v>506</v>
      </c>
      <c r="B104" s="1" t="s">
        <v>507</v>
      </c>
      <c r="C104" s="1">
        <v>0</v>
      </c>
      <c r="D104" s="1">
        <v>0</v>
      </c>
      <c r="E104" s="1">
        <v>0</v>
      </c>
      <c r="F104" s="1">
        <v>0</v>
      </c>
      <c r="G104" s="1">
        <v>0</v>
      </c>
      <c r="H104" s="1">
        <v>0</v>
      </c>
      <c r="I104" s="1">
        <v>0</v>
      </c>
      <c r="J104" s="1">
        <v>0</v>
      </c>
      <c r="K104" s="1">
        <v>0</v>
      </c>
      <c r="L104" s="1">
        <v>0</v>
      </c>
      <c r="M104" s="1">
        <v>0</v>
      </c>
      <c r="N104" s="1">
        <v>0</v>
      </c>
      <c r="O104" s="1">
        <v>0</v>
      </c>
      <c r="P104" s="1">
        <v>0</v>
      </c>
      <c r="Q104" s="1">
        <v>0</v>
      </c>
      <c r="R104" s="1">
        <v>0</v>
      </c>
      <c r="S104" s="1">
        <v>0</v>
      </c>
      <c r="T104" s="1">
        <v>0</v>
      </c>
      <c r="U104" s="1">
        <v>0</v>
      </c>
      <c r="V104" s="1">
        <v>0</v>
      </c>
      <c r="W104" s="1">
        <v>0</v>
      </c>
      <c r="X104" s="1">
        <v>0</v>
      </c>
      <c r="Y104" s="1">
        <v>0</v>
      </c>
      <c r="Z104" s="1">
        <v>0</v>
      </c>
      <c r="AA104" s="1">
        <v>0</v>
      </c>
      <c r="AB104" s="1">
        <v>0</v>
      </c>
      <c r="AC104" s="1">
        <v>0</v>
      </c>
    </row>
    <row r="105" spans="1:29" x14ac:dyDescent="0.35">
      <c r="A105" s="1" t="s">
        <v>508</v>
      </c>
      <c r="B105" s="1" t="s">
        <v>509</v>
      </c>
      <c r="C105" s="1">
        <v>0</v>
      </c>
      <c r="D105" s="1">
        <v>0</v>
      </c>
      <c r="E105" s="1">
        <v>0</v>
      </c>
      <c r="F105" s="1">
        <v>0</v>
      </c>
      <c r="G105" s="1">
        <v>0</v>
      </c>
      <c r="H105" s="1">
        <v>0</v>
      </c>
      <c r="I105" s="1">
        <v>0</v>
      </c>
      <c r="J105" s="1">
        <v>0</v>
      </c>
      <c r="K105" s="1">
        <v>0</v>
      </c>
      <c r="L105" s="1">
        <v>0</v>
      </c>
      <c r="M105" s="1">
        <v>0</v>
      </c>
      <c r="N105" s="1">
        <v>0</v>
      </c>
      <c r="O105" s="1">
        <v>0</v>
      </c>
      <c r="P105" s="1">
        <v>0</v>
      </c>
      <c r="Q105" s="1">
        <v>0</v>
      </c>
      <c r="R105" s="1">
        <v>0</v>
      </c>
      <c r="S105" s="1">
        <v>0</v>
      </c>
      <c r="T105" s="1">
        <v>0</v>
      </c>
      <c r="U105" s="1">
        <v>0</v>
      </c>
      <c r="V105" s="1">
        <v>0</v>
      </c>
      <c r="W105" s="1">
        <v>0</v>
      </c>
      <c r="X105" s="1">
        <v>0</v>
      </c>
      <c r="Y105" s="1">
        <v>0</v>
      </c>
      <c r="Z105" s="1">
        <v>0</v>
      </c>
      <c r="AA105" s="1">
        <v>0</v>
      </c>
      <c r="AB105" s="1">
        <v>0</v>
      </c>
      <c r="AC105" s="1">
        <v>0</v>
      </c>
    </row>
    <row r="106" spans="1:29" x14ac:dyDescent="0.35">
      <c r="A106" s="1" t="s">
        <v>510</v>
      </c>
      <c r="B106" s="1" t="s">
        <v>511</v>
      </c>
      <c r="C106" s="1">
        <v>0</v>
      </c>
      <c r="D106" s="1">
        <v>0</v>
      </c>
      <c r="E106" s="1">
        <v>0</v>
      </c>
      <c r="F106" s="1">
        <v>0</v>
      </c>
      <c r="G106" s="1">
        <v>0</v>
      </c>
      <c r="H106" s="1">
        <v>0</v>
      </c>
      <c r="I106" s="1">
        <v>0</v>
      </c>
      <c r="J106" s="1">
        <v>0</v>
      </c>
      <c r="K106" s="1">
        <v>0</v>
      </c>
      <c r="L106" s="1">
        <v>0</v>
      </c>
      <c r="M106" s="1">
        <v>0</v>
      </c>
      <c r="N106" s="1">
        <v>0</v>
      </c>
      <c r="O106" s="1">
        <v>0</v>
      </c>
      <c r="P106" s="1">
        <v>0</v>
      </c>
      <c r="Q106" s="1">
        <v>0</v>
      </c>
      <c r="R106" s="1">
        <v>0</v>
      </c>
      <c r="S106" s="1">
        <v>0</v>
      </c>
      <c r="T106" s="1">
        <v>0</v>
      </c>
      <c r="U106" s="1">
        <v>0</v>
      </c>
      <c r="V106" s="1">
        <v>0</v>
      </c>
      <c r="W106" s="1">
        <v>0</v>
      </c>
      <c r="X106" s="1">
        <v>0</v>
      </c>
      <c r="Y106" s="1">
        <v>0</v>
      </c>
      <c r="Z106" s="1">
        <v>0</v>
      </c>
      <c r="AA106" s="1">
        <v>0</v>
      </c>
      <c r="AB106" s="1">
        <v>0</v>
      </c>
      <c r="AC106" s="1">
        <v>0</v>
      </c>
    </row>
    <row r="107" spans="1:29" x14ac:dyDescent="0.35">
      <c r="A107" s="1" t="s">
        <v>512</v>
      </c>
      <c r="B107" s="1" t="s">
        <v>513</v>
      </c>
      <c r="C107" s="1">
        <v>0</v>
      </c>
      <c r="D107" s="1">
        <v>0</v>
      </c>
      <c r="E107" s="1">
        <v>0</v>
      </c>
      <c r="F107" s="1">
        <v>0</v>
      </c>
      <c r="G107" s="1">
        <v>0</v>
      </c>
      <c r="H107" s="1">
        <v>0</v>
      </c>
      <c r="I107" s="1">
        <v>0</v>
      </c>
      <c r="J107" s="1">
        <v>0</v>
      </c>
      <c r="K107" s="1">
        <v>0</v>
      </c>
      <c r="L107" s="1">
        <v>0</v>
      </c>
      <c r="M107" s="1">
        <v>0</v>
      </c>
      <c r="N107" s="1">
        <v>0</v>
      </c>
      <c r="O107" s="1">
        <v>0</v>
      </c>
      <c r="P107" s="1">
        <v>0</v>
      </c>
      <c r="Q107" s="1">
        <v>0</v>
      </c>
      <c r="R107" s="1">
        <v>0</v>
      </c>
      <c r="S107" s="1">
        <v>0</v>
      </c>
      <c r="T107" s="1">
        <v>0</v>
      </c>
      <c r="U107" s="1">
        <v>0</v>
      </c>
      <c r="V107" s="1">
        <v>0</v>
      </c>
      <c r="W107" s="1">
        <v>0</v>
      </c>
      <c r="X107" s="1">
        <v>0</v>
      </c>
      <c r="Y107" s="1">
        <v>0</v>
      </c>
      <c r="Z107" s="1">
        <v>0</v>
      </c>
      <c r="AA107" s="1">
        <v>0</v>
      </c>
      <c r="AB107" s="1">
        <v>0</v>
      </c>
      <c r="AC107" s="1">
        <v>0</v>
      </c>
    </row>
    <row r="108" spans="1:29" x14ac:dyDescent="0.35">
      <c r="A108" s="1" t="s">
        <v>514</v>
      </c>
      <c r="B108" s="1" t="s">
        <v>515</v>
      </c>
      <c r="C108" s="1">
        <v>0</v>
      </c>
      <c r="D108" s="1">
        <v>0</v>
      </c>
      <c r="E108" s="1">
        <v>0</v>
      </c>
      <c r="F108" s="1">
        <v>0</v>
      </c>
      <c r="G108" s="1">
        <v>0</v>
      </c>
      <c r="H108" s="1">
        <v>0</v>
      </c>
      <c r="I108" s="1">
        <v>0</v>
      </c>
      <c r="J108" s="1">
        <v>0</v>
      </c>
      <c r="K108" s="1">
        <v>0</v>
      </c>
      <c r="L108" s="1">
        <v>0</v>
      </c>
      <c r="M108" s="1">
        <v>0</v>
      </c>
      <c r="N108" s="1">
        <v>0</v>
      </c>
      <c r="O108" s="1">
        <v>0</v>
      </c>
      <c r="P108" s="1">
        <v>0</v>
      </c>
      <c r="Q108" s="1">
        <v>0</v>
      </c>
      <c r="R108" s="1">
        <v>0</v>
      </c>
      <c r="S108" s="1">
        <v>0</v>
      </c>
      <c r="T108" s="1">
        <v>0</v>
      </c>
      <c r="U108" s="1">
        <v>0</v>
      </c>
      <c r="V108" s="1">
        <v>0</v>
      </c>
      <c r="W108" s="1">
        <v>0</v>
      </c>
      <c r="X108" s="1">
        <v>0</v>
      </c>
      <c r="Y108" s="1">
        <v>0</v>
      </c>
      <c r="Z108" s="1">
        <v>0</v>
      </c>
      <c r="AA108" s="1">
        <v>0</v>
      </c>
      <c r="AB108" s="1">
        <v>0</v>
      </c>
      <c r="AC108" s="1">
        <v>0</v>
      </c>
    </row>
    <row r="109" spans="1:29" x14ac:dyDescent="0.35">
      <c r="A109" s="1" t="s">
        <v>516</v>
      </c>
      <c r="B109" s="1" t="s">
        <v>517</v>
      </c>
      <c r="C109" s="1">
        <v>0</v>
      </c>
      <c r="D109" s="1">
        <v>0</v>
      </c>
      <c r="E109" s="1">
        <v>0</v>
      </c>
      <c r="F109" s="1">
        <v>0</v>
      </c>
      <c r="G109" s="1">
        <v>0</v>
      </c>
      <c r="H109" s="1">
        <v>0</v>
      </c>
      <c r="I109" s="1">
        <v>0</v>
      </c>
      <c r="J109" s="1">
        <v>0</v>
      </c>
      <c r="K109" s="1">
        <v>0</v>
      </c>
      <c r="L109" s="1">
        <v>0</v>
      </c>
      <c r="M109" s="1">
        <v>0</v>
      </c>
      <c r="N109" s="1">
        <v>0</v>
      </c>
      <c r="O109" s="1">
        <v>0</v>
      </c>
      <c r="P109" s="1">
        <v>0</v>
      </c>
      <c r="Q109" s="1">
        <v>0</v>
      </c>
      <c r="R109" s="1">
        <v>0</v>
      </c>
      <c r="S109" s="1">
        <v>0</v>
      </c>
      <c r="T109" s="1">
        <v>0</v>
      </c>
      <c r="U109" s="1">
        <v>0</v>
      </c>
      <c r="V109" s="1">
        <v>0</v>
      </c>
      <c r="W109" s="1">
        <v>0</v>
      </c>
      <c r="X109" s="1">
        <v>0</v>
      </c>
      <c r="Y109" s="1">
        <v>0</v>
      </c>
      <c r="Z109" s="1">
        <v>0</v>
      </c>
      <c r="AA109" s="1">
        <v>0</v>
      </c>
      <c r="AB109" s="1">
        <v>0</v>
      </c>
      <c r="AC109" s="1">
        <v>0</v>
      </c>
    </row>
    <row r="110" spans="1:29" x14ac:dyDescent="0.35">
      <c r="A110" s="1" t="s">
        <v>518</v>
      </c>
      <c r="B110" s="1" t="s">
        <v>519</v>
      </c>
      <c r="C110" s="1">
        <v>0</v>
      </c>
      <c r="D110" s="1">
        <v>0</v>
      </c>
      <c r="E110" s="1">
        <v>0</v>
      </c>
      <c r="F110" s="1">
        <v>0</v>
      </c>
      <c r="G110" s="1">
        <v>0</v>
      </c>
      <c r="H110" s="1">
        <v>0</v>
      </c>
      <c r="I110" s="1">
        <v>0</v>
      </c>
      <c r="J110" s="1">
        <v>0</v>
      </c>
      <c r="K110" s="1">
        <v>0</v>
      </c>
      <c r="L110" s="1">
        <v>0</v>
      </c>
      <c r="M110" s="1">
        <v>0</v>
      </c>
      <c r="N110" s="1">
        <v>0</v>
      </c>
      <c r="O110" s="1">
        <v>0</v>
      </c>
      <c r="P110" s="1">
        <v>0</v>
      </c>
      <c r="Q110" s="1">
        <v>0</v>
      </c>
      <c r="R110" s="1">
        <v>0</v>
      </c>
      <c r="S110" s="1">
        <v>0</v>
      </c>
      <c r="T110" s="1">
        <v>0</v>
      </c>
      <c r="U110" s="1">
        <v>0</v>
      </c>
      <c r="V110" s="1">
        <v>0</v>
      </c>
      <c r="W110" s="1">
        <v>0</v>
      </c>
      <c r="X110" s="1">
        <v>0</v>
      </c>
      <c r="Y110" s="1">
        <v>0</v>
      </c>
      <c r="Z110" s="1">
        <v>0</v>
      </c>
      <c r="AA110" s="1">
        <v>0</v>
      </c>
      <c r="AB110" s="1">
        <v>0</v>
      </c>
      <c r="AC110" s="1">
        <v>0</v>
      </c>
    </row>
    <row r="111" spans="1:29" x14ac:dyDescent="0.35">
      <c r="A111" s="1" t="s">
        <v>520</v>
      </c>
      <c r="B111" s="1" t="s">
        <v>521</v>
      </c>
      <c r="C111" s="1">
        <v>0</v>
      </c>
      <c r="D111" s="1">
        <v>0</v>
      </c>
      <c r="E111" s="1">
        <v>0</v>
      </c>
      <c r="F111" s="1">
        <v>0</v>
      </c>
      <c r="G111" s="1">
        <v>0</v>
      </c>
      <c r="H111" s="1">
        <v>0</v>
      </c>
      <c r="I111" s="1">
        <v>0</v>
      </c>
      <c r="J111" s="1">
        <v>0</v>
      </c>
      <c r="K111" s="1">
        <v>0</v>
      </c>
      <c r="L111" s="1">
        <v>0</v>
      </c>
      <c r="M111" s="1">
        <v>0</v>
      </c>
      <c r="N111" s="1">
        <v>0</v>
      </c>
      <c r="O111" s="1">
        <v>0</v>
      </c>
      <c r="P111" s="1">
        <v>0</v>
      </c>
      <c r="Q111" s="1">
        <v>0</v>
      </c>
      <c r="R111" s="1">
        <v>0</v>
      </c>
      <c r="S111" s="1">
        <v>0</v>
      </c>
      <c r="T111" s="1">
        <v>0</v>
      </c>
      <c r="U111" s="1">
        <v>0</v>
      </c>
      <c r="V111" s="1">
        <v>0</v>
      </c>
      <c r="W111" s="1">
        <v>0</v>
      </c>
      <c r="X111" s="1">
        <v>0</v>
      </c>
      <c r="Y111" s="1">
        <v>0</v>
      </c>
      <c r="Z111" s="1">
        <v>0</v>
      </c>
      <c r="AA111" s="1">
        <v>0</v>
      </c>
      <c r="AB111" s="1">
        <v>0</v>
      </c>
      <c r="AC111" s="1">
        <v>0</v>
      </c>
    </row>
    <row r="112" spans="1:29" x14ac:dyDescent="0.35">
      <c r="A112" s="1" t="s">
        <v>523</v>
      </c>
      <c r="B112" s="1" t="s">
        <v>524</v>
      </c>
      <c r="C112" s="1">
        <v>0</v>
      </c>
      <c r="D112" s="1">
        <v>0</v>
      </c>
      <c r="E112" s="1">
        <v>0</v>
      </c>
      <c r="F112" s="1">
        <v>0</v>
      </c>
      <c r="G112" s="1">
        <v>0</v>
      </c>
      <c r="H112" s="1">
        <v>0</v>
      </c>
      <c r="I112" s="1">
        <v>0</v>
      </c>
      <c r="J112" s="1">
        <v>0</v>
      </c>
      <c r="K112" s="1">
        <v>0</v>
      </c>
      <c r="L112" s="1">
        <v>0</v>
      </c>
      <c r="M112" s="1">
        <v>0</v>
      </c>
      <c r="N112" s="1">
        <v>0</v>
      </c>
      <c r="O112" s="1">
        <v>0</v>
      </c>
      <c r="P112" s="1">
        <v>0</v>
      </c>
      <c r="Q112" s="1">
        <v>0</v>
      </c>
      <c r="R112" s="1">
        <v>0</v>
      </c>
      <c r="S112" s="1">
        <v>0</v>
      </c>
      <c r="T112" s="1">
        <v>0</v>
      </c>
      <c r="U112" s="1">
        <v>0</v>
      </c>
      <c r="V112" s="1">
        <v>0</v>
      </c>
      <c r="W112" s="1">
        <v>0</v>
      </c>
      <c r="X112" s="1">
        <v>0</v>
      </c>
      <c r="Y112" s="1">
        <v>0</v>
      </c>
      <c r="Z112" s="1">
        <v>0</v>
      </c>
      <c r="AA112" s="1">
        <v>0</v>
      </c>
      <c r="AB112" s="1">
        <v>0</v>
      </c>
      <c r="AC112" s="1">
        <v>0</v>
      </c>
    </row>
    <row r="113" spans="1:29" x14ac:dyDescent="0.35">
      <c r="A113" s="1" t="s">
        <v>525</v>
      </c>
      <c r="B113" s="1" t="s">
        <v>526</v>
      </c>
      <c r="C113" s="1">
        <v>0</v>
      </c>
      <c r="D113" s="1">
        <v>0</v>
      </c>
      <c r="E113" s="1">
        <v>0</v>
      </c>
      <c r="F113" s="1">
        <v>0</v>
      </c>
      <c r="G113" s="1">
        <v>0</v>
      </c>
      <c r="H113" s="1">
        <v>0</v>
      </c>
      <c r="I113" s="1">
        <v>0</v>
      </c>
      <c r="J113" s="1">
        <v>0</v>
      </c>
      <c r="K113" s="1">
        <v>0</v>
      </c>
      <c r="L113" s="1">
        <v>0</v>
      </c>
      <c r="M113" s="1">
        <v>0</v>
      </c>
      <c r="N113" s="1">
        <v>0</v>
      </c>
      <c r="O113" s="1">
        <v>0</v>
      </c>
      <c r="P113" s="1">
        <v>0</v>
      </c>
      <c r="Q113" s="1">
        <v>0</v>
      </c>
      <c r="R113" s="1">
        <v>0</v>
      </c>
      <c r="S113" s="1">
        <v>0</v>
      </c>
      <c r="T113" s="1">
        <v>0</v>
      </c>
      <c r="U113" s="1">
        <v>0</v>
      </c>
      <c r="V113" s="1">
        <v>0</v>
      </c>
      <c r="W113" s="1">
        <v>0</v>
      </c>
      <c r="X113" s="1">
        <v>0</v>
      </c>
      <c r="Y113" s="1">
        <v>0</v>
      </c>
      <c r="Z113" s="1">
        <v>0</v>
      </c>
      <c r="AA113" s="1">
        <v>0</v>
      </c>
      <c r="AB113" s="1">
        <v>0</v>
      </c>
      <c r="AC113" s="1">
        <v>0</v>
      </c>
    </row>
    <row r="114" spans="1:29" x14ac:dyDescent="0.35">
      <c r="A114" s="1" t="s">
        <v>527</v>
      </c>
      <c r="B114" s="1" t="s">
        <v>528</v>
      </c>
      <c r="C114" s="1">
        <v>0</v>
      </c>
      <c r="D114" s="1">
        <v>0</v>
      </c>
      <c r="E114" s="1">
        <v>0</v>
      </c>
      <c r="F114" s="1">
        <v>0</v>
      </c>
      <c r="G114" s="1">
        <v>0</v>
      </c>
      <c r="H114" s="1">
        <v>0</v>
      </c>
      <c r="I114" s="1">
        <v>0</v>
      </c>
      <c r="J114" s="1">
        <v>0</v>
      </c>
      <c r="K114" s="1">
        <v>0</v>
      </c>
      <c r="L114" s="1">
        <v>0</v>
      </c>
      <c r="M114" s="1">
        <v>0</v>
      </c>
      <c r="N114" s="1">
        <v>0</v>
      </c>
      <c r="O114" s="1">
        <v>0</v>
      </c>
      <c r="P114" s="1">
        <v>0</v>
      </c>
      <c r="Q114" s="1">
        <v>0</v>
      </c>
      <c r="R114" s="1">
        <v>0</v>
      </c>
      <c r="S114" s="1">
        <v>0</v>
      </c>
      <c r="T114" s="1">
        <v>0</v>
      </c>
      <c r="U114" s="1">
        <v>0</v>
      </c>
      <c r="V114" s="1">
        <v>0</v>
      </c>
      <c r="W114" s="1">
        <v>0</v>
      </c>
      <c r="X114" s="1">
        <v>0</v>
      </c>
      <c r="Y114" s="1">
        <v>0</v>
      </c>
      <c r="Z114" s="1">
        <v>0</v>
      </c>
      <c r="AA114" s="1">
        <v>0</v>
      </c>
      <c r="AB114" s="1">
        <v>0</v>
      </c>
      <c r="AC114" s="1">
        <v>0</v>
      </c>
    </row>
    <row r="115" spans="1:29" x14ac:dyDescent="0.35">
      <c r="A115" s="1" t="s">
        <v>529</v>
      </c>
      <c r="B115" s="1" t="s">
        <v>530</v>
      </c>
      <c r="C115" s="1">
        <v>0</v>
      </c>
      <c r="D115" s="1">
        <v>0</v>
      </c>
      <c r="E115" s="1">
        <v>0</v>
      </c>
      <c r="F115" s="1">
        <v>0</v>
      </c>
      <c r="G115" s="1">
        <v>0</v>
      </c>
      <c r="H115" s="1">
        <v>0</v>
      </c>
      <c r="I115" s="1">
        <v>0</v>
      </c>
      <c r="J115" s="1">
        <v>0</v>
      </c>
      <c r="K115" s="1">
        <v>0</v>
      </c>
      <c r="L115" s="1">
        <v>0</v>
      </c>
      <c r="M115" s="1">
        <v>0</v>
      </c>
      <c r="N115" s="1">
        <v>0</v>
      </c>
      <c r="O115" s="1">
        <v>0</v>
      </c>
      <c r="P115" s="1">
        <v>0</v>
      </c>
      <c r="Q115" s="1">
        <v>0</v>
      </c>
      <c r="R115" s="1">
        <v>0</v>
      </c>
      <c r="S115" s="1">
        <v>0</v>
      </c>
      <c r="T115" s="1">
        <v>0</v>
      </c>
      <c r="U115" s="1">
        <v>0</v>
      </c>
      <c r="V115" s="1">
        <v>0</v>
      </c>
      <c r="W115" s="1">
        <v>0</v>
      </c>
      <c r="X115" s="1">
        <v>0</v>
      </c>
      <c r="Y115" s="1">
        <v>0</v>
      </c>
      <c r="Z115" s="1">
        <v>0</v>
      </c>
      <c r="AA115" s="1">
        <v>0</v>
      </c>
      <c r="AB115" s="1">
        <v>0</v>
      </c>
      <c r="AC115" s="1">
        <v>0</v>
      </c>
    </row>
    <row r="116" spans="1:29" x14ac:dyDescent="0.35">
      <c r="A116" s="1" t="s">
        <v>532</v>
      </c>
      <c r="B116" s="1" t="s">
        <v>533</v>
      </c>
      <c r="C116" s="1">
        <v>0</v>
      </c>
      <c r="D116" s="1">
        <v>0</v>
      </c>
      <c r="E116" s="1">
        <v>0</v>
      </c>
      <c r="F116" s="1">
        <v>0</v>
      </c>
      <c r="G116" s="1">
        <v>0</v>
      </c>
      <c r="H116" s="1">
        <v>0</v>
      </c>
      <c r="I116" s="1">
        <v>0</v>
      </c>
      <c r="J116" s="1">
        <v>0</v>
      </c>
      <c r="K116" s="1">
        <v>0</v>
      </c>
      <c r="L116" s="1">
        <v>0</v>
      </c>
      <c r="M116" s="1">
        <v>0</v>
      </c>
      <c r="N116" s="1">
        <v>0</v>
      </c>
      <c r="O116" s="1">
        <v>0</v>
      </c>
      <c r="P116" s="1">
        <v>0</v>
      </c>
      <c r="Q116" s="1">
        <v>0</v>
      </c>
      <c r="R116" s="1">
        <v>0</v>
      </c>
      <c r="S116" s="1">
        <v>0</v>
      </c>
      <c r="T116" s="1">
        <v>0</v>
      </c>
      <c r="U116" s="1">
        <v>0</v>
      </c>
      <c r="V116" s="1">
        <v>0</v>
      </c>
      <c r="W116" s="1">
        <v>0</v>
      </c>
      <c r="X116" s="1">
        <v>0</v>
      </c>
      <c r="Y116" s="1">
        <v>0</v>
      </c>
      <c r="Z116" s="1">
        <v>0</v>
      </c>
      <c r="AA116" s="1">
        <v>0</v>
      </c>
      <c r="AB116" s="1">
        <v>0</v>
      </c>
      <c r="AC116" s="1">
        <v>0</v>
      </c>
    </row>
    <row r="117" spans="1:29" x14ac:dyDescent="0.35">
      <c r="A117" s="1" t="s">
        <v>534</v>
      </c>
      <c r="B117" s="1" t="s">
        <v>535</v>
      </c>
      <c r="C117" s="1">
        <v>0</v>
      </c>
      <c r="D117" s="1">
        <v>0</v>
      </c>
      <c r="E117" s="1">
        <v>0</v>
      </c>
      <c r="F117" s="1">
        <v>0</v>
      </c>
      <c r="G117" s="1">
        <v>0</v>
      </c>
      <c r="H117" s="1">
        <v>0</v>
      </c>
      <c r="I117" s="1">
        <v>0</v>
      </c>
      <c r="J117" s="1">
        <v>0</v>
      </c>
      <c r="K117" s="1">
        <v>0</v>
      </c>
      <c r="L117" s="1">
        <v>0</v>
      </c>
      <c r="M117" s="1">
        <v>0</v>
      </c>
      <c r="N117" s="1">
        <v>0</v>
      </c>
      <c r="O117" s="1">
        <v>0</v>
      </c>
      <c r="P117" s="1">
        <v>0</v>
      </c>
      <c r="Q117" s="1">
        <v>0</v>
      </c>
      <c r="R117" s="1">
        <v>0</v>
      </c>
      <c r="S117" s="1">
        <v>0</v>
      </c>
      <c r="T117" s="1">
        <v>0</v>
      </c>
      <c r="U117" s="1">
        <v>0</v>
      </c>
      <c r="V117" s="1">
        <v>0</v>
      </c>
      <c r="W117" s="1">
        <v>0</v>
      </c>
      <c r="X117" s="1">
        <v>0</v>
      </c>
      <c r="Y117" s="1">
        <v>0</v>
      </c>
      <c r="Z117" s="1">
        <v>0</v>
      </c>
      <c r="AA117" s="1">
        <v>0</v>
      </c>
      <c r="AB117" s="1">
        <v>0</v>
      </c>
      <c r="AC117" s="1">
        <v>0</v>
      </c>
    </row>
    <row r="118" spans="1:29" x14ac:dyDescent="0.35">
      <c r="A118" s="1" t="s">
        <v>536</v>
      </c>
      <c r="B118" s="1" t="s">
        <v>537</v>
      </c>
      <c r="C118" s="1">
        <v>0</v>
      </c>
      <c r="D118" s="1">
        <v>0</v>
      </c>
      <c r="E118" s="1">
        <v>0</v>
      </c>
      <c r="F118" s="1">
        <v>0</v>
      </c>
      <c r="G118" s="1">
        <v>0</v>
      </c>
      <c r="H118" s="1">
        <v>0</v>
      </c>
      <c r="I118" s="1">
        <v>0</v>
      </c>
      <c r="J118" s="1">
        <v>0</v>
      </c>
      <c r="K118" s="1">
        <v>0</v>
      </c>
      <c r="L118" s="1">
        <v>0</v>
      </c>
      <c r="M118" s="1">
        <v>0</v>
      </c>
      <c r="N118" s="1">
        <v>0</v>
      </c>
      <c r="O118" s="1">
        <v>0</v>
      </c>
      <c r="P118" s="1">
        <v>0</v>
      </c>
      <c r="Q118" s="1">
        <v>0</v>
      </c>
      <c r="R118" s="1">
        <v>0</v>
      </c>
      <c r="S118" s="1">
        <v>0</v>
      </c>
      <c r="T118" s="1">
        <v>0</v>
      </c>
      <c r="U118" s="1">
        <v>0</v>
      </c>
      <c r="V118" s="1">
        <v>0</v>
      </c>
      <c r="W118" s="1">
        <v>0</v>
      </c>
      <c r="X118" s="1">
        <v>0</v>
      </c>
      <c r="Y118" s="1">
        <v>0</v>
      </c>
      <c r="Z118" s="1">
        <v>0</v>
      </c>
      <c r="AA118" s="1">
        <v>0</v>
      </c>
      <c r="AB118" s="1">
        <v>0</v>
      </c>
      <c r="AC118" s="1">
        <v>0</v>
      </c>
    </row>
    <row r="119" spans="1:29" x14ac:dyDescent="0.35">
      <c r="A119" s="1" t="s">
        <v>538</v>
      </c>
      <c r="B119" s="1" t="s">
        <v>539</v>
      </c>
      <c r="C119" s="1">
        <v>0</v>
      </c>
      <c r="D119" s="1">
        <v>0</v>
      </c>
      <c r="E119" s="1">
        <v>0</v>
      </c>
      <c r="F119" s="1">
        <v>0</v>
      </c>
      <c r="G119" s="1">
        <v>0</v>
      </c>
      <c r="H119" s="1">
        <v>0</v>
      </c>
      <c r="I119" s="1">
        <v>0</v>
      </c>
      <c r="J119" s="1">
        <v>0</v>
      </c>
      <c r="K119" s="1">
        <v>0</v>
      </c>
      <c r="L119" s="1">
        <v>0</v>
      </c>
      <c r="M119" s="1">
        <v>0</v>
      </c>
      <c r="N119" s="1">
        <v>0</v>
      </c>
      <c r="O119" s="1">
        <v>0</v>
      </c>
      <c r="P119" s="1">
        <v>0</v>
      </c>
      <c r="Q119" s="1">
        <v>0</v>
      </c>
      <c r="R119" s="1">
        <v>0</v>
      </c>
      <c r="S119" s="1">
        <v>0</v>
      </c>
      <c r="T119" s="1">
        <v>0</v>
      </c>
      <c r="U119" s="1">
        <v>0</v>
      </c>
      <c r="V119" s="1">
        <v>0</v>
      </c>
      <c r="W119" s="1">
        <v>0</v>
      </c>
      <c r="X119" s="1">
        <v>0</v>
      </c>
      <c r="Y119" s="1">
        <v>0</v>
      </c>
      <c r="Z119" s="1">
        <v>0</v>
      </c>
      <c r="AA119" s="1">
        <v>0</v>
      </c>
      <c r="AB119" s="1">
        <v>0</v>
      </c>
      <c r="AC119" s="1">
        <v>0</v>
      </c>
    </row>
    <row r="120" spans="1:29" x14ac:dyDescent="0.35">
      <c r="A120" s="1" t="s">
        <v>540</v>
      </c>
      <c r="B120" s="1" t="s">
        <v>541</v>
      </c>
      <c r="C120" s="1">
        <v>0</v>
      </c>
      <c r="D120" s="1">
        <v>0</v>
      </c>
      <c r="E120" s="1">
        <v>0</v>
      </c>
      <c r="F120" s="1">
        <v>0</v>
      </c>
      <c r="G120" s="1">
        <v>0</v>
      </c>
      <c r="H120" s="1">
        <v>0</v>
      </c>
      <c r="I120" s="1">
        <v>0</v>
      </c>
      <c r="J120" s="1">
        <v>0</v>
      </c>
      <c r="K120" s="1">
        <v>0</v>
      </c>
      <c r="L120" s="1">
        <v>0</v>
      </c>
      <c r="M120" s="1">
        <v>0</v>
      </c>
      <c r="N120" s="1">
        <v>0</v>
      </c>
      <c r="O120" s="1">
        <v>0</v>
      </c>
      <c r="P120" s="1">
        <v>0</v>
      </c>
      <c r="Q120" s="1">
        <v>0</v>
      </c>
      <c r="R120" s="1">
        <v>0</v>
      </c>
      <c r="S120" s="1">
        <v>0</v>
      </c>
      <c r="T120" s="1">
        <v>0</v>
      </c>
      <c r="U120" s="1">
        <v>0</v>
      </c>
      <c r="V120" s="1">
        <v>0</v>
      </c>
      <c r="W120" s="1">
        <v>0</v>
      </c>
      <c r="X120" s="1">
        <v>0</v>
      </c>
      <c r="Y120" s="1">
        <v>0</v>
      </c>
      <c r="Z120" s="1">
        <v>0</v>
      </c>
      <c r="AA120" s="1">
        <v>0</v>
      </c>
      <c r="AB120" s="1">
        <v>0</v>
      </c>
      <c r="AC120" s="1">
        <v>0</v>
      </c>
    </row>
    <row r="121" spans="1:29" x14ac:dyDescent="0.35">
      <c r="A121" s="1" t="s">
        <v>542</v>
      </c>
      <c r="B121" s="1" t="s">
        <v>543</v>
      </c>
      <c r="C121" s="1">
        <v>0</v>
      </c>
      <c r="D121" s="1">
        <v>0</v>
      </c>
      <c r="E121" s="1">
        <v>0</v>
      </c>
      <c r="F121" s="1">
        <v>0</v>
      </c>
      <c r="G121" s="1">
        <v>0</v>
      </c>
      <c r="H121" s="1">
        <v>0</v>
      </c>
      <c r="I121" s="1">
        <v>0</v>
      </c>
      <c r="J121" s="1">
        <v>0</v>
      </c>
      <c r="K121" s="1">
        <v>0</v>
      </c>
      <c r="L121" s="1">
        <v>0</v>
      </c>
      <c r="M121" s="1">
        <v>0</v>
      </c>
      <c r="N121" s="1">
        <v>0</v>
      </c>
      <c r="O121" s="1">
        <v>0</v>
      </c>
      <c r="P121" s="1">
        <v>0</v>
      </c>
      <c r="Q121" s="1">
        <v>0</v>
      </c>
      <c r="R121" s="1">
        <v>0</v>
      </c>
      <c r="S121" s="1">
        <v>0</v>
      </c>
      <c r="T121" s="1">
        <v>0</v>
      </c>
      <c r="U121" s="1">
        <v>0</v>
      </c>
      <c r="V121" s="1">
        <v>0</v>
      </c>
      <c r="W121" s="1">
        <v>0</v>
      </c>
      <c r="X121" s="1">
        <v>0</v>
      </c>
      <c r="Y121" s="1">
        <v>0</v>
      </c>
      <c r="Z121" s="1">
        <v>0</v>
      </c>
      <c r="AA121" s="1">
        <v>0</v>
      </c>
      <c r="AB121" s="1">
        <v>0</v>
      </c>
      <c r="AC121" s="1">
        <v>0</v>
      </c>
    </row>
    <row r="122" spans="1:29" x14ac:dyDescent="0.35">
      <c r="A122" s="1" t="s">
        <v>544</v>
      </c>
      <c r="B122" s="1" t="s">
        <v>545</v>
      </c>
      <c r="C122" s="1">
        <v>0</v>
      </c>
      <c r="D122" s="1">
        <v>0</v>
      </c>
      <c r="E122" s="1">
        <v>0</v>
      </c>
      <c r="F122" s="1">
        <v>0</v>
      </c>
      <c r="G122" s="1">
        <v>0</v>
      </c>
      <c r="H122" s="1">
        <v>0</v>
      </c>
      <c r="I122" s="1">
        <v>0</v>
      </c>
      <c r="J122" s="1">
        <v>0</v>
      </c>
      <c r="K122" s="1">
        <v>0</v>
      </c>
      <c r="L122" s="1">
        <v>0</v>
      </c>
      <c r="M122" s="1">
        <v>0</v>
      </c>
      <c r="N122" s="1">
        <v>0</v>
      </c>
      <c r="O122" s="1">
        <v>0</v>
      </c>
      <c r="P122" s="1">
        <v>0</v>
      </c>
      <c r="Q122" s="1">
        <v>0</v>
      </c>
      <c r="R122" s="1">
        <v>0</v>
      </c>
      <c r="S122" s="1">
        <v>0</v>
      </c>
      <c r="T122" s="1">
        <v>0</v>
      </c>
      <c r="U122" s="1">
        <v>0</v>
      </c>
      <c r="V122" s="1">
        <v>0</v>
      </c>
      <c r="W122" s="1">
        <v>0</v>
      </c>
      <c r="X122" s="1">
        <v>0</v>
      </c>
      <c r="Y122" s="1">
        <v>0</v>
      </c>
      <c r="Z122" s="1">
        <v>0</v>
      </c>
      <c r="AA122" s="1">
        <v>0</v>
      </c>
      <c r="AB122" s="1">
        <v>0</v>
      </c>
      <c r="AC122" s="1">
        <v>0</v>
      </c>
    </row>
    <row r="123" spans="1:29" x14ac:dyDescent="0.35">
      <c r="A123" s="1" t="s">
        <v>546</v>
      </c>
      <c r="B123" s="1" t="s">
        <v>547</v>
      </c>
      <c r="C123" s="1">
        <v>0</v>
      </c>
      <c r="D123" s="1">
        <v>0</v>
      </c>
      <c r="E123" s="1">
        <v>0</v>
      </c>
      <c r="F123" s="1">
        <v>0</v>
      </c>
      <c r="G123" s="1">
        <v>0</v>
      </c>
      <c r="H123" s="1">
        <v>0</v>
      </c>
      <c r="I123" s="1">
        <v>0</v>
      </c>
      <c r="J123" s="1">
        <v>0</v>
      </c>
      <c r="K123" s="1">
        <v>0</v>
      </c>
      <c r="L123" s="1">
        <v>0</v>
      </c>
      <c r="M123" s="1">
        <v>0</v>
      </c>
      <c r="N123" s="1">
        <v>0</v>
      </c>
      <c r="O123" s="1">
        <v>0</v>
      </c>
      <c r="P123" s="1">
        <v>0</v>
      </c>
      <c r="Q123" s="1">
        <v>0</v>
      </c>
      <c r="R123" s="1">
        <v>0</v>
      </c>
      <c r="S123" s="1">
        <v>0</v>
      </c>
      <c r="T123" s="1">
        <v>0</v>
      </c>
      <c r="U123" s="1">
        <v>0</v>
      </c>
      <c r="V123" s="1">
        <v>0</v>
      </c>
      <c r="W123" s="1">
        <v>0</v>
      </c>
      <c r="X123" s="1">
        <v>0</v>
      </c>
      <c r="Y123" s="1">
        <v>0</v>
      </c>
      <c r="Z123" s="1">
        <v>0</v>
      </c>
      <c r="AA123" s="1">
        <v>0</v>
      </c>
      <c r="AB123" s="1">
        <v>0</v>
      </c>
      <c r="AC123" s="1">
        <v>0</v>
      </c>
    </row>
    <row r="124" spans="1:29" x14ac:dyDescent="0.35">
      <c r="A124" s="1" t="s">
        <v>548</v>
      </c>
      <c r="B124" s="1" t="s">
        <v>549</v>
      </c>
      <c r="C124" s="1">
        <v>0</v>
      </c>
      <c r="D124" s="1">
        <v>0</v>
      </c>
      <c r="E124" s="1">
        <v>0</v>
      </c>
      <c r="F124" s="1">
        <v>0</v>
      </c>
      <c r="G124" s="1">
        <v>0</v>
      </c>
      <c r="H124" s="1">
        <v>0</v>
      </c>
      <c r="I124" s="1">
        <v>0</v>
      </c>
      <c r="J124" s="1">
        <v>0</v>
      </c>
      <c r="K124" s="1">
        <v>0</v>
      </c>
      <c r="L124" s="1">
        <v>0</v>
      </c>
      <c r="M124" s="1">
        <v>0</v>
      </c>
      <c r="N124" s="1">
        <v>0</v>
      </c>
      <c r="O124" s="1">
        <v>0</v>
      </c>
      <c r="P124" s="1">
        <v>0</v>
      </c>
      <c r="Q124" s="1">
        <v>0</v>
      </c>
      <c r="R124" s="1">
        <v>0</v>
      </c>
      <c r="S124" s="1">
        <v>0</v>
      </c>
      <c r="T124" s="1">
        <v>0</v>
      </c>
      <c r="U124" s="1">
        <v>0</v>
      </c>
      <c r="V124" s="1">
        <v>0</v>
      </c>
      <c r="W124" s="1">
        <v>0</v>
      </c>
      <c r="X124" s="1">
        <v>0</v>
      </c>
      <c r="Y124" s="1">
        <v>0</v>
      </c>
      <c r="Z124" s="1">
        <v>0</v>
      </c>
      <c r="AA124" s="1">
        <v>0</v>
      </c>
      <c r="AB124" s="1">
        <v>0</v>
      </c>
      <c r="AC124" s="1">
        <v>0</v>
      </c>
    </row>
    <row r="125" spans="1:29" x14ac:dyDescent="0.35">
      <c r="A125" s="1" t="s">
        <v>550</v>
      </c>
      <c r="B125" s="1" t="s">
        <v>551</v>
      </c>
      <c r="C125" s="1">
        <v>0</v>
      </c>
      <c r="D125" s="1">
        <v>0</v>
      </c>
      <c r="E125" s="1">
        <v>0</v>
      </c>
      <c r="F125" s="1">
        <v>0</v>
      </c>
      <c r="G125" s="1">
        <v>0</v>
      </c>
      <c r="H125" s="1">
        <v>0</v>
      </c>
      <c r="I125" s="1">
        <v>0</v>
      </c>
      <c r="J125" s="1">
        <v>0</v>
      </c>
      <c r="K125" s="1">
        <v>0</v>
      </c>
      <c r="L125" s="1">
        <v>0</v>
      </c>
      <c r="M125" s="1">
        <v>0</v>
      </c>
      <c r="N125" s="1">
        <v>0</v>
      </c>
      <c r="O125" s="1">
        <v>0</v>
      </c>
      <c r="P125" s="1">
        <v>0</v>
      </c>
      <c r="Q125" s="1">
        <v>0</v>
      </c>
      <c r="R125" s="1">
        <v>0</v>
      </c>
      <c r="S125" s="1">
        <v>0</v>
      </c>
      <c r="T125" s="1">
        <v>0</v>
      </c>
      <c r="U125" s="1">
        <v>0</v>
      </c>
      <c r="V125" s="1">
        <v>0</v>
      </c>
      <c r="W125" s="1">
        <v>0</v>
      </c>
      <c r="X125" s="1">
        <v>0</v>
      </c>
      <c r="Y125" s="1">
        <v>0</v>
      </c>
      <c r="Z125" s="1">
        <v>0</v>
      </c>
      <c r="AA125" s="1">
        <v>0</v>
      </c>
      <c r="AB125" s="1">
        <v>0</v>
      </c>
      <c r="AC125" s="1">
        <v>0</v>
      </c>
    </row>
    <row r="126" spans="1:29" x14ac:dyDescent="0.35">
      <c r="A126" s="1" t="s">
        <v>552</v>
      </c>
      <c r="B126" s="1" t="s">
        <v>553</v>
      </c>
      <c r="C126" s="1">
        <v>0</v>
      </c>
      <c r="D126" s="1">
        <v>0</v>
      </c>
      <c r="E126" s="1">
        <v>0</v>
      </c>
      <c r="F126" s="1">
        <v>0</v>
      </c>
      <c r="G126" s="1">
        <v>0</v>
      </c>
      <c r="H126" s="1">
        <v>0</v>
      </c>
      <c r="I126" s="1">
        <v>0</v>
      </c>
      <c r="J126" s="1">
        <v>0</v>
      </c>
      <c r="K126" s="1">
        <v>0</v>
      </c>
      <c r="L126" s="1">
        <v>0</v>
      </c>
      <c r="M126" s="1">
        <v>0</v>
      </c>
      <c r="N126" s="1">
        <v>0</v>
      </c>
      <c r="O126" s="1">
        <v>0</v>
      </c>
      <c r="P126" s="1">
        <v>0</v>
      </c>
      <c r="Q126" s="1">
        <v>0</v>
      </c>
      <c r="R126" s="1">
        <v>0</v>
      </c>
      <c r="S126" s="1">
        <v>0</v>
      </c>
      <c r="T126" s="1">
        <v>0</v>
      </c>
      <c r="U126" s="1">
        <v>0</v>
      </c>
      <c r="V126" s="1">
        <v>0</v>
      </c>
      <c r="W126" s="1">
        <v>0</v>
      </c>
      <c r="X126" s="1">
        <v>0</v>
      </c>
      <c r="Y126" s="1">
        <v>0</v>
      </c>
      <c r="Z126" s="1">
        <v>0</v>
      </c>
      <c r="AA126" s="1">
        <v>0</v>
      </c>
      <c r="AB126" s="1">
        <v>0</v>
      </c>
      <c r="AC126" s="1">
        <v>0</v>
      </c>
    </row>
    <row r="127" spans="1:29" x14ac:dyDescent="0.35">
      <c r="A127" s="1" t="s">
        <v>554</v>
      </c>
      <c r="B127" s="1" t="s">
        <v>555</v>
      </c>
      <c r="C127" s="1">
        <v>0</v>
      </c>
      <c r="D127" s="1">
        <v>0</v>
      </c>
      <c r="E127" s="1">
        <v>0</v>
      </c>
      <c r="F127" s="1">
        <v>0</v>
      </c>
      <c r="G127" s="1">
        <v>0</v>
      </c>
      <c r="H127" s="1">
        <v>0</v>
      </c>
      <c r="I127" s="1">
        <v>0</v>
      </c>
      <c r="J127" s="1">
        <v>0</v>
      </c>
      <c r="K127" s="1">
        <v>0</v>
      </c>
      <c r="L127" s="1">
        <v>0</v>
      </c>
      <c r="M127" s="1">
        <v>0</v>
      </c>
      <c r="N127" s="1">
        <v>0</v>
      </c>
      <c r="O127" s="1">
        <v>0</v>
      </c>
      <c r="P127" s="1">
        <v>0</v>
      </c>
      <c r="Q127" s="1">
        <v>0</v>
      </c>
      <c r="R127" s="1">
        <v>0</v>
      </c>
      <c r="S127" s="1">
        <v>0</v>
      </c>
      <c r="T127" s="1">
        <v>0</v>
      </c>
      <c r="U127" s="1">
        <v>0</v>
      </c>
      <c r="V127" s="1">
        <v>0</v>
      </c>
      <c r="W127" s="1">
        <v>0</v>
      </c>
      <c r="X127" s="1">
        <v>0</v>
      </c>
      <c r="Y127" s="1">
        <v>0</v>
      </c>
      <c r="Z127" s="1">
        <v>0</v>
      </c>
      <c r="AA127" s="1">
        <v>0</v>
      </c>
      <c r="AB127" s="1">
        <v>0</v>
      </c>
      <c r="AC127" s="1">
        <v>0</v>
      </c>
    </row>
    <row r="128" spans="1:29" x14ac:dyDescent="0.35">
      <c r="A128" s="1" t="s">
        <v>557</v>
      </c>
      <c r="B128" s="1" t="s">
        <v>558</v>
      </c>
      <c r="C128" s="1">
        <v>0</v>
      </c>
      <c r="D128" s="1">
        <v>0</v>
      </c>
      <c r="E128" s="1">
        <v>0</v>
      </c>
      <c r="F128" s="1">
        <v>0</v>
      </c>
      <c r="G128" s="1">
        <v>0</v>
      </c>
      <c r="H128" s="1">
        <v>0</v>
      </c>
      <c r="I128" s="1">
        <v>0</v>
      </c>
      <c r="J128" s="1">
        <v>0</v>
      </c>
      <c r="K128" s="1">
        <v>0</v>
      </c>
      <c r="L128" s="1">
        <v>0</v>
      </c>
      <c r="M128" s="1">
        <v>0</v>
      </c>
      <c r="N128" s="1">
        <v>0</v>
      </c>
      <c r="O128" s="1">
        <v>0</v>
      </c>
      <c r="P128" s="1">
        <v>0</v>
      </c>
      <c r="Q128" s="1">
        <v>0</v>
      </c>
      <c r="R128" s="1">
        <v>0</v>
      </c>
      <c r="S128" s="1">
        <v>0</v>
      </c>
      <c r="T128" s="1">
        <v>0</v>
      </c>
      <c r="U128" s="1">
        <v>0</v>
      </c>
      <c r="V128" s="1">
        <v>0</v>
      </c>
      <c r="W128" s="1">
        <v>0</v>
      </c>
      <c r="X128" s="1">
        <v>0</v>
      </c>
      <c r="Y128" s="1">
        <v>0</v>
      </c>
      <c r="Z128" s="1">
        <v>0</v>
      </c>
      <c r="AA128" s="1">
        <v>0</v>
      </c>
      <c r="AB128" s="1">
        <v>0</v>
      </c>
      <c r="AC128" s="1">
        <v>0</v>
      </c>
    </row>
    <row r="129" spans="1:29" x14ac:dyDescent="0.35">
      <c r="A129" s="1" t="s">
        <v>559</v>
      </c>
      <c r="B129" s="1" t="s">
        <v>560</v>
      </c>
      <c r="C129" s="1">
        <v>0</v>
      </c>
      <c r="D129" s="1">
        <v>0</v>
      </c>
      <c r="E129" s="1">
        <v>0</v>
      </c>
      <c r="F129" s="1">
        <v>0</v>
      </c>
      <c r="G129" s="1">
        <v>0</v>
      </c>
      <c r="H129" s="1">
        <v>0</v>
      </c>
      <c r="I129" s="1">
        <v>0</v>
      </c>
      <c r="J129" s="1">
        <v>0</v>
      </c>
      <c r="K129" s="1">
        <v>0</v>
      </c>
      <c r="L129" s="1">
        <v>0</v>
      </c>
      <c r="M129" s="1">
        <v>0</v>
      </c>
      <c r="N129" s="1">
        <v>0</v>
      </c>
      <c r="O129" s="1">
        <v>0</v>
      </c>
      <c r="P129" s="1">
        <v>0</v>
      </c>
      <c r="Q129" s="1">
        <v>0</v>
      </c>
      <c r="R129" s="1">
        <v>0</v>
      </c>
      <c r="S129" s="1">
        <v>0</v>
      </c>
      <c r="T129" s="1">
        <v>0</v>
      </c>
      <c r="U129" s="1">
        <v>0</v>
      </c>
      <c r="V129" s="1">
        <v>0</v>
      </c>
      <c r="W129" s="1">
        <v>0</v>
      </c>
      <c r="X129" s="1">
        <v>0</v>
      </c>
      <c r="Y129" s="1">
        <v>0</v>
      </c>
      <c r="Z129" s="1">
        <v>0</v>
      </c>
      <c r="AA129" s="1">
        <v>0</v>
      </c>
      <c r="AB129" s="1">
        <v>0</v>
      </c>
      <c r="AC129" s="1">
        <v>0</v>
      </c>
    </row>
    <row r="130" spans="1:29" x14ac:dyDescent="0.35">
      <c r="A130" s="1" t="s">
        <v>561</v>
      </c>
      <c r="B130" s="1" t="s">
        <v>562</v>
      </c>
      <c r="C130" s="1">
        <v>0</v>
      </c>
      <c r="D130" s="1">
        <v>0</v>
      </c>
      <c r="E130" s="1">
        <v>0</v>
      </c>
      <c r="F130" s="1">
        <v>0</v>
      </c>
      <c r="G130" s="1">
        <v>0</v>
      </c>
      <c r="H130" s="1">
        <v>0</v>
      </c>
      <c r="I130" s="1">
        <v>0</v>
      </c>
      <c r="J130" s="1">
        <v>0</v>
      </c>
      <c r="K130" s="1">
        <v>0</v>
      </c>
      <c r="L130" s="1">
        <v>0</v>
      </c>
      <c r="M130" s="1">
        <v>0</v>
      </c>
      <c r="N130" s="1">
        <v>0</v>
      </c>
      <c r="O130" s="1">
        <v>0</v>
      </c>
      <c r="P130" s="1">
        <v>0</v>
      </c>
      <c r="Q130" s="1">
        <v>0</v>
      </c>
      <c r="R130" s="1">
        <v>0</v>
      </c>
      <c r="S130" s="1">
        <v>0</v>
      </c>
      <c r="T130" s="1">
        <v>0</v>
      </c>
      <c r="U130" s="1">
        <v>0</v>
      </c>
      <c r="V130" s="1">
        <v>0</v>
      </c>
      <c r="W130" s="1">
        <v>0</v>
      </c>
      <c r="X130" s="1">
        <v>0</v>
      </c>
      <c r="Y130" s="1">
        <v>0</v>
      </c>
      <c r="Z130" s="1">
        <v>0</v>
      </c>
      <c r="AA130" s="1">
        <v>0</v>
      </c>
      <c r="AB130" s="1">
        <v>0</v>
      </c>
      <c r="AC130" s="1">
        <v>0</v>
      </c>
    </row>
    <row r="131" spans="1:29" x14ac:dyDescent="0.35">
      <c r="A131" s="1" t="s">
        <v>563</v>
      </c>
      <c r="B131" s="1" t="s">
        <v>564</v>
      </c>
      <c r="C131" s="1">
        <v>0</v>
      </c>
      <c r="D131" s="1">
        <v>0</v>
      </c>
      <c r="E131" s="1">
        <v>0</v>
      </c>
      <c r="F131" s="1">
        <v>0</v>
      </c>
      <c r="G131" s="1">
        <v>0</v>
      </c>
      <c r="H131" s="1">
        <v>0</v>
      </c>
      <c r="I131" s="1">
        <v>0</v>
      </c>
      <c r="J131" s="1">
        <v>0</v>
      </c>
      <c r="K131" s="1">
        <v>0</v>
      </c>
      <c r="L131" s="1">
        <v>0</v>
      </c>
      <c r="M131" s="1">
        <v>0</v>
      </c>
      <c r="N131" s="1">
        <v>0</v>
      </c>
      <c r="O131" s="1">
        <v>0</v>
      </c>
      <c r="P131" s="1">
        <v>0</v>
      </c>
      <c r="Q131" s="1">
        <v>0</v>
      </c>
      <c r="R131" s="1">
        <v>0</v>
      </c>
      <c r="S131" s="1">
        <v>0</v>
      </c>
      <c r="T131" s="1">
        <v>0</v>
      </c>
      <c r="U131" s="1">
        <v>0</v>
      </c>
      <c r="V131" s="1">
        <v>0</v>
      </c>
      <c r="W131" s="1">
        <v>0</v>
      </c>
      <c r="X131" s="1">
        <v>0</v>
      </c>
      <c r="Y131" s="1">
        <v>0</v>
      </c>
      <c r="Z131" s="1">
        <v>0</v>
      </c>
      <c r="AA131" s="1">
        <v>0</v>
      </c>
      <c r="AB131" s="1">
        <v>0</v>
      </c>
      <c r="AC131" s="1">
        <v>0</v>
      </c>
    </row>
    <row r="132" spans="1:29" x14ac:dyDescent="0.35">
      <c r="A132" s="1" t="s">
        <v>565</v>
      </c>
      <c r="B132" s="1" t="s">
        <v>566</v>
      </c>
      <c r="C132" s="1">
        <v>0</v>
      </c>
      <c r="D132" s="1">
        <v>0</v>
      </c>
      <c r="E132" s="1">
        <v>0</v>
      </c>
      <c r="F132" s="1">
        <v>0</v>
      </c>
      <c r="G132" s="1">
        <v>0</v>
      </c>
      <c r="H132" s="1">
        <v>0</v>
      </c>
      <c r="I132" s="1">
        <v>0</v>
      </c>
      <c r="J132" s="1">
        <v>0</v>
      </c>
      <c r="K132" s="1">
        <v>0</v>
      </c>
      <c r="L132" s="1">
        <v>0</v>
      </c>
      <c r="M132" s="1">
        <v>0</v>
      </c>
      <c r="N132" s="1">
        <v>0</v>
      </c>
      <c r="O132" s="1">
        <v>0</v>
      </c>
      <c r="P132" s="1">
        <v>0</v>
      </c>
      <c r="Q132" s="1">
        <v>0</v>
      </c>
      <c r="R132" s="1">
        <v>0</v>
      </c>
      <c r="S132" s="1">
        <v>0</v>
      </c>
      <c r="T132" s="1">
        <v>0</v>
      </c>
      <c r="U132" s="1">
        <v>0</v>
      </c>
      <c r="V132" s="1">
        <v>0</v>
      </c>
      <c r="W132" s="1">
        <v>0</v>
      </c>
      <c r="X132" s="1">
        <v>0</v>
      </c>
      <c r="Y132" s="1">
        <v>0</v>
      </c>
      <c r="Z132" s="1">
        <v>0</v>
      </c>
      <c r="AA132" s="1">
        <v>0</v>
      </c>
      <c r="AB132" s="1">
        <v>0</v>
      </c>
      <c r="AC132" s="1">
        <v>0</v>
      </c>
    </row>
    <row r="133" spans="1:29" x14ac:dyDescent="0.35">
      <c r="A133" s="1" t="s">
        <v>567</v>
      </c>
      <c r="B133" s="1" t="s">
        <v>568</v>
      </c>
      <c r="C133" s="1">
        <v>0</v>
      </c>
      <c r="D133" s="1">
        <v>0</v>
      </c>
      <c r="E133" s="1">
        <v>0</v>
      </c>
      <c r="F133" s="1">
        <v>0</v>
      </c>
      <c r="G133" s="1">
        <v>0</v>
      </c>
      <c r="H133" s="1">
        <v>0</v>
      </c>
      <c r="I133" s="1">
        <v>0</v>
      </c>
      <c r="J133" s="1">
        <v>0</v>
      </c>
      <c r="K133" s="1">
        <v>0</v>
      </c>
      <c r="L133" s="1">
        <v>0</v>
      </c>
      <c r="M133" s="1">
        <v>0</v>
      </c>
      <c r="N133" s="1">
        <v>0</v>
      </c>
      <c r="O133" s="1">
        <v>0</v>
      </c>
      <c r="P133" s="1">
        <v>0</v>
      </c>
      <c r="Q133" s="1">
        <v>0</v>
      </c>
      <c r="R133" s="1">
        <v>0</v>
      </c>
      <c r="S133" s="1">
        <v>0</v>
      </c>
      <c r="T133" s="1">
        <v>0</v>
      </c>
      <c r="U133" s="1">
        <v>0</v>
      </c>
      <c r="V133" s="1">
        <v>0</v>
      </c>
      <c r="W133" s="1">
        <v>0</v>
      </c>
      <c r="X133" s="1">
        <v>0</v>
      </c>
      <c r="Y133" s="1">
        <v>0</v>
      </c>
      <c r="Z133" s="1">
        <v>0</v>
      </c>
      <c r="AA133" s="1">
        <v>0</v>
      </c>
      <c r="AB133" s="1">
        <v>0</v>
      </c>
      <c r="AC133" s="1">
        <v>0</v>
      </c>
    </row>
    <row r="134" spans="1:29" x14ac:dyDescent="0.35">
      <c r="A134" s="1" t="s">
        <v>569</v>
      </c>
      <c r="B134" s="1" t="s">
        <v>570</v>
      </c>
      <c r="C134" s="1">
        <v>0</v>
      </c>
      <c r="D134" s="1">
        <v>0</v>
      </c>
      <c r="E134" s="1">
        <v>0</v>
      </c>
      <c r="F134" s="1">
        <v>0</v>
      </c>
      <c r="G134" s="1">
        <v>0</v>
      </c>
      <c r="H134" s="1">
        <v>0</v>
      </c>
      <c r="I134" s="1">
        <v>0</v>
      </c>
      <c r="J134" s="1">
        <v>0</v>
      </c>
      <c r="K134" s="1">
        <v>0</v>
      </c>
      <c r="L134" s="1">
        <v>0</v>
      </c>
      <c r="M134" s="1">
        <v>0</v>
      </c>
      <c r="N134" s="1">
        <v>0</v>
      </c>
      <c r="O134" s="1">
        <v>0</v>
      </c>
      <c r="P134" s="1">
        <v>0</v>
      </c>
      <c r="Q134" s="1">
        <v>0</v>
      </c>
      <c r="R134" s="1">
        <v>0</v>
      </c>
      <c r="S134" s="1">
        <v>0</v>
      </c>
      <c r="T134" s="1">
        <v>0</v>
      </c>
      <c r="U134" s="1">
        <v>0</v>
      </c>
      <c r="V134" s="1">
        <v>0</v>
      </c>
      <c r="W134" s="1">
        <v>0</v>
      </c>
      <c r="X134" s="1">
        <v>0</v>
      </c>
      <c r="Y134" s="1">
        <v>0</v>
      </c>
      <c r="Z134" s="1">
        <v>0</v>
      </c>
      <c r="AA134" s="1">
        <v>0</v>
      </c>
      <c r="AB134" s="1">
        <v>0</v>
      </c>
      <c r="AC134" s="1">
        <v>0</v>
      </c>
    </row>
    <row r="135" spans="1:29" x14ac:dyDescent="0.35">
      <c r="A135" s="1" t="s">
        <v>571</v>
      </c>
      <c r="B135" s="1" t="s">
        <v>572</v>
      </c>
      <c r="C135" s="1">
        <v>0</v>
      </c>
      <c r="D135" s="1">
        <v>0</v>
      </c>
      <c r="E135" s="1">
        <v>0</v>
      </c>
      <c r="F135" s="1">
        <v>0</v>
      </c>
      <c r="G135" s="1">
        <v>0</v>
      </c>
      <c r="H135" s="1">
        <v>0</v>
      </c>
      <c r="I135" s="1">
        <v>0</v>
      </c>
      <c r="J135" s="1">
        <v>0</v>
      </c>
      <c r="K135" s="1">
        <v>0</v>
      </c>
      <c r="L135" s="1">
        <v>0</v>
      </c>
      <c r="M135" s="1">
        <v>0</v>
      </c>
      <c r="N135" s="1">
        <v>0</v>
      </c>
      <c r="O135" s="1">
        <v>0</v>
      </c>
      <c r="P135" s="1">
        <v>0</v>
      </c>
      <c r="Q135" s="1">
        <v>0</v>
      </c>
      <c r="R135" s="1">
        <v>0</v>
      </c>
      <c r="S135" s="1">
        <v>0</v>
      </c>
      <c r="T135" s="1">
        <v>0</v>
      </c>
      <c r="U135" s="1">
        <v>0</v>
      </c>
      <c r="V135" s="1">
        <v>0</v>
      </c>
      <c r="W135" s="1">
        <v>0</v>
      </c>
      <c r="X135" s="1">
        <v>0</v>
      </c>
      <c r="Y135" s="1">
        <v>0</v>
      </c>
      <c r="Z135" s="1">
        <v>0</v>
      </c>
      <c r="AA135" s="1">
        <v>0</v>
      </c>
      <c r="AB135" s="1">
        <v>0</v>
      </c>
      <c r="AC135" s="1">
        <v>0</v>
      </c>
    </row>
    <row r="136" spans="1:29" x14ac:dyDescent="0.35">
      <c r="A136" s="1" t="s">
        <v>573</v>
      </c>
      <c r="B136" s="1" t="s">
        <v>574</v>
      </c>
      <c r="C136" s="1">
        <v>0</v>
      </c>
      <c r="D136" s="1">
        <v>0</v>
      </c>
      <c r="E136" s="1">
        <v>0</v>
      </c>
      <c r="F136" s="1">
        <v>0</v>
      </c>
      <c r="G136" s="1">
        <v>0</v>
      </c>
      <c r="H136" s="1">
        <v>0</v>
      </c>
      <c r="I136" s="1">
        <v>0</v>
      </c>
      <c r="J136" s="1">
        <v>0</v>
      </c>
      <c r="K136" s="1">
        <v>0</v>
      </c>
      <c r="L136" s="1">
        <v>0</v>
      </c>
      <c r="M136" s="1">
        <v>0</v>
      </c>
      <c r="N136" s="1">
        <v>0</v>
      </c>
      <c r="O136" s="1">
        <v>0</v>
      </c>
      <c r="P136" s="1">
        <v>0</v>
      </c>
      <c r="Q136" s="1">
        <v>0</v>
      </c>
      <c r="R136" s="1">
        <v>0</v>
      </c>
      <c r="S136" s="1">
        <v>0</v>
      </c>
      <c r="T136" s="1">
        <v>0</v>
      </c>
      <c r="U136" s="1">
        <v>0</v>
      </c>
      <c r="V136" s="1">
        <v>0</v>
      </c>
      <c r="W136" s="1">
        <v>0</v>
      </c>
      <c r="X136" s="1">
        <v>0</v>
      </c>
      <c r="Y136" s="1">
        <v>0</v>
      </c>
      <c r="Z136" s="1">
        <v>0</v>
      </c>
      <c r="AA136" s="1">
        <v>0</v>
      </c>
      <c r="AB136" s="1">
        <v>0</v>
      </c>
      <c r="AC136" s="1">
        <v>0</v>
      </c>
    </row>
    <row r="137" spans="1:29" x14ac:dyDescent="0.35">
      <c r="A137" t="s">
        <v>575</v>
      </c>
      <c r="B137" t="s">
        <v>576</v>
      </c>
      <c r="C137" s="1">
        <v>0</v>
      </c>
      <c r="D137" s="1">
        <v>0</v>
      </c>
      <c r="E137" s="1">
        <v>0</v>
      </c>
      <c r="F137" s="1">
        <v>0</v>
      </c>
      <c r="G137" s="1">
        <v>0</v>
      </c>
      <c r="H137" s="1">
        <v>0</v>
      </c>
      <c r="I137" s="1">
        <v>0</v>
      </c>
      <c r="J137" s="1">
        <v>0</v>
      </c>
      <c r="K137" s="1">
        <v>0</v>
      </c>
      <c r="L137" s="1">
        <v>0</v>
      </c>
      <c r="M137" s="1">
        <v>0</v>
      </c>
      <c r="N137" s="1">
        <v>0</v>
      </c>
      <c r="O137" s="1">
        <v>0</v>
      </c>
      <c r="P137" s="1">
        <v>0</v>
      </c>
      <c r="Q137" s="1">
        <v>0</v>
      </c>
      <c r="R137" s="1">
        <v>0</v>
      </c>
      <c r="S137" s="1">
        <v>0</v>
      </c>
      <c r="T137" s="1">
        <v>0</v>
      </c>
      <c r="U137" s="1">
        <v>0</v>
      </c>
      <c r="V137" s="1">
        <v>0</v>
      </c>
      <c r="W137" s="1">
        <v>0</v>
      </c>
      <c r="X137" s="1">
        <v>0</v>
      </c>
      <c r="Y137" s="1">
        <v>0</v>
      </c>
      <c r="Z137" s="1">
        <v>0</v>
      </c>
      <c r="AA137" s="1">
        <v>0</v>
      </c>
      <c r="AB137" s="1">
        <v>0</v>
      </c>
      <c r="AC137" s="1">
        <v>0</v>
      </c>
    </row>
    <row r="138" spans="1:29" x14ac:dyDescent="0.35">
      <c r="A138" t="s">
        <v>577</v>
      </c>
      <c r="B138" t="s">
        <v>578</v>
      </c>
      <c r="C138" s="1">
        <v>0</v>
      </c>
      <c r="D138" s="1">
        <v>0</v>
      </c>
      <c r="E138" s="1">
        <v>0</v>
      </c>
      <c r="F138" s="1">
        <v>0</v>
      </c>
      <c r="G138" s="1">
        <v>0</v>
      </c>
      <c r="H138" s="1">
        <v>0</v>
      </c>
      <c r="I138" s="1">
        <v>0</v>
      </c>
      <c r="J138" s="1">
        <v>0</v>
      </c>
      <c r="K138" s="1">
        <v>0</v>
      </c>
      <c r="L138" s="1">
        <v>0</v>
      </c>
      <c r="M138" s="1">
        <v>0</v>
      </c>
      <c r="N138" s="1">
        <v>0</v>
      </c>
      <c r="O138" s="1">
        <v>0</v>
      </c>
      <c r="P138" s="1">
        <v>0</v>
      </c>
      <c r="Q138" s="1">
        <v>0</v>
      </c>
      <c r="R138" s="1">
        <v>0</v>
      </c>
      <c r="S138" s="1">
        <v>0</v>
      </c>
      <c r="T138" s="1">
        <v>0</v>
      </c>
      <c r="U138" s="1">
        <v>0</v>
      </c>
      <c r="V138" s="1">
        <v>0</v>
      </c>
      <c r="W138" s="1">
        <v>0</v>
      </c>
      <c r="X138" s="1">
        <v>0</v>
      </c>
      <c r="Y138" s="1">
        <v>0</v>
      </c>
      <c r="Z138" s="1">
        <v>0</v>
      </c>
      <c r="AA138" s="1">
        <v>0</v>
      </c>
      <c r="AB138" s="1">
        <v>0</v>
      </c>
      <c r="AC138" s="1">
        <v>0</v>
      </c>
    </row>
    <row r="139" spans="1:29" x14ac:dyDescent="0.35">
      <c r="A139" t="s">
        <v>579</v>
      </c>
      <c r="B139" t="s">
        <v>580</v>
      </c>
      <c r="C139" s="1">
        <v>0</v>
      </c>
      <c r="D139" s="1">
        <v>0</v>
      </c>
      <c r="E139" s="1">
        <v>0</v>
      </c>
      <c r="F139" s="1">
        <v>0</v>
      </c>
      <c r="G139" s="1">
        <v>0</v>
      </c>
      <c r="H139" s="1">
        <v>0</v>
      </c>
      <c r="I139" s="1">
        <v>0</v>
      </c>
      <c r="J139" s="1">
        <v>0</v>
      </c>
      <c r="K139" s="1">
        <v>0</v>
      </c>
      <c r="L139" s="1">
        <v>0</v>
      </c>
      <c r="M139" s="1">
        <v>0</v>
      </c>
      <c r="N139" s="1">
        <v>0</v>
      </c>
      <c r="O139" s="1">
        <v>0</v>
      </c>
      <c r="P139" s="1">
        <v>0</v>
      </c>
      <c r="Q139" s="1">
        <v>0</v>
      </c>
      <c r="R139" s="1">
        <v>0</v>
      </c>
      <c r="S139" s="1">
        <v>0</v>
      </c>
      <c r="T139" s="1">
        <v>0</v>
      </c>
      <c r="U139" s="1">
        <v>0</v>
      </c>
      <c r="V139" s="1">
        <v>0</v>
      </c>
      <c r="W139" s="1">
        <v>0</v>
      </c>
      <c r="X139" s="1">
        <v>0</v>
      </c>
      <c r="Y139" s="1">
        <v>0</v>
      </c>
      <c r="Z139" s="1">
        <v>0</v>
      </c>
      <c r="AA139" s="1">
        <v>0</v>
      </c>
      <c r="AB139" s="1">
        <v>0</v>
      </c>
      <c r="AC139" s="1">
        <v>0</v>
      </c>
    </row>
    <row r="140" spans="1:29" x14ac:dyDescent="0.35">
      <c r="A140" t="s">
        <v>581</v>
      </c>
      <c r="B140" t="s">
        <v>582</v>
      </c>
      <c r="C140" s="1">
        <v>0</v>
      </c>
      <c r="D140" s="1">
        <v>0</v>
      </c>
      <c r="E140" s="1">
        <v>0</v>
      </c>
      <c r="F140" s="1">
        <v>0</v>
      </c>
      <c r="G140" s="1">
        <v>0</v>
      </c>
      <c r="H140" s="1">
        <v>0</v>
      </c>
      <c r="I140" s="1">
        <v>0</v>
      </c>
      <c r="J140" s="1">
        <v>0</v>
      </c>
      <c r="K140" s="1">
        <v>0</v>
      </c>
      <c r="L140" s="1">
        <v>0</v>
      </c>
      <c r="M140" s="1">
        <v>0</v>
      </c>
      <c r="N140" s="1">
        <v>0</v>
      </c>
      <c r="O140" s="1">
        <v>0</v>
      </c>
      <c r="P140" s="1">
        <v>0</v>
      </c>
      <c r="Q140" s="1">
        <v>0</v>
      </c>
      <c r="R140" s="1">
        <v>0</v>
      </c>
      <c r="S140" s="1">
        <v>0</v>
      </c>
      <c r="T140" s="1">
        <v>0</v>
      </c>
      <c r="U140" s="1">
        <v>0</v>
      </c>
      <c r="V140" s="1">
        <v>0</v>
      </c>
      <c r="W140" s="1">
        <v>0</v>
      </c>
      <c r="X140" s="1">
        <v>0</v>
      </c>
      <c r="Y140" s="1">
        <v>0</v>
      </c>
      <c r="Z140" s="1">
        <v>0</v>
      </c>
      <c r="AA140" s="1">
        <v>0</v>
      </c>
      <c r="AB140" s="1">
        <v>0</v>
      </c>
      <c r="AC140" s="1">
        <v>0</v>
      </c>
    </row>
    <row r="141" spans="1:29" x14ac:dyDescent="0.35">
      <c r="A141" t="s">
        <v>583</v>
      </c>
      <c r="B141" t="s">
        <v>584</v>
      </c>
      <c r="C141" s="1">
        <v>0</v>
      </c>
      <c r="D141" s="1">
        <v>0</v>
      </c>
      <c r="E141" s="1">
        <v>0</v>
      </c>
      <c r="F141" s="1">
        <v>0</v>
      </c>
      <c r="G141" s="1">
        <v>0</v>
      </c>
      <c r="H141" s="1">
        <v>0</v>
      </c>
      <c r="I141" s="1">
        <v>0</v>
      </c>
      <c r="J141" s="1">
        <v>0</v>
      </c>
      <c r="K141" s="1">
        <v>0</v>
      </c>
      <c r="L141" s="1">
        <v>0</v>
      </c>
      <c r="M141" s="1">
        <v>0</v>
      </c>
      <c r="N141" s="1">
        <v>0</v>
      </c>
      <c r="O141" s="1">
        <v>0</v>
      </c>
      <c r="P141" s="1">
        <v>0</v>
      </c>
      <c r="Q141" s="1">
        <v>0</v>
      </c>
      <c r="R141" s="1">
        <v>0</v>
      </c>
      <c r="S141" s="1">
        <v>0</v>
      </c>
      <c r="T141" s="1">
        <v>0</v>
      </c>
      <c r="U141" s="1">
        <v>0</v>
      </c>
      <c r="V141" s="1">
        <v>0</v>
      </c>
      <c r="W141" s="1">
        <v>0</v>
      </c>
      <c r="X141" s="1">
        <v>0</v>
      </c>
      <c r="Y141" s="1">
        <v>0</v>
      </c>
      <c r="Z141" s="1">
        <v>0</v>
      </c>
      <c r="AA141" s="1">
        <v>0</v>
      </c>
      <c r="AB141" s="1">
        <v>0</v>
      </c>
      <c r="AC141" s="1">
        <v>0</v>
      </c>
    </row>
    <row r="142" spans="1:29" x14ac:dyDescent="0.35">
      <c r="A142" t="s">
        <v>586</v>
      </c>
      <c r="B142" t="s">
        <v>587</v>
      </c>
      <c r="C142" s="1">
        <v>0</v>
      </c>
      <c r="D142" s="1">
        <v>0</v>
      </c>
      <c r="E142" s="1">
        <v>0</v>
      </c>
      <c r="F142" s="1">
        <v>0</v>
      </c>
      <c r="G142" s="1">
        <v>0</v>
      </c>
      <c r="H142" s="1">
        <v>0</v>
      </c>
      <c r="I142" s="1">
        <v>0</v>
      </c>
      <c r="J142" s="1">
        <v>0</v>
      </c>
      <c r="K142" s="1">
        <v>0</v>
      </c>
      <c r="L142" s="1">
        <v>0</v>
      </c>
      <c r="M142" s="1">
        <v>0</v>
      </c>
      <c r="N142" s="1">
        <v>0</v>
      </c>
      <c r="O142" s="1">
        <v>0</v>
      </c>
      <c r="P142" s="1">
        <v>0</v>
      </c>
      <c r="Q142" s="1">
        <v>0</v>
      </c>
      <c r="R142" s="1">
        <v>0</v>
      </c>
      <c r="S142" s="1">
        <v>0</v>
      </c>
      <c r="T142" s="1">
        <v>0</v>
      </c>
      <c r="U142" s="1">
        <v>0</v>
      </c>
      <c r="V142" s="1">
        <v>0</v>
      </c>
      <c r="W142" s="1">
        <v>0</v>
      </c>
      <c r="X142" s="1">
        <v>0</v>
      </c>
      <c r="Y142" s="1">
        <v>0</v>
      </c>
      <c r="Z142" s="1">
        <v>0</v>
      </c>
      <c r="AA142" s="1">
        <v>0</v>
      </c>
      <c r="AB142" s="1">
        <v>0</v>
      </c>
      <c r="AC142" s="1">
        <v>0</v>
      </c>
    </row>
    <row r="143" spans="1:29" x14ac:dyDescent="0.35">
      <c r="A143" t="s">
        <v>588</v>
      </c>
      <c r="B143" t="s">
        <v>589</v>
      </c>
      <c r="C143" s="1">
        <v>0</v>
      </c>
      <c r="D143" s="1">
        <v>0</v>
      </c>
      <c r="E143" s="1">
        <v>0</v>
      </c>
      <c r="F143" s="1">
        <v>0</v>
      </c>
      <c r="G143" s="1">
        <v>0</v>
      </c>
      <c r="H143" s="1">
        <v>0</v>
      </c>
      <c r="I143" s="1">
        <v>0</v>
      </c>
      <c r="J143" s="1">
        <v>0</v>
      </c>
      <c r="K143" s="1">
        <v>0</v>
      </c>
      <c r="L143" s="1">
        <v>0</v>
      </c>
      <c r="M143" s="1">
        <v>0</v>
      </c>
      <c r="N143" s="1">
        <v>0</v>
      </c>
      <c r="O143" s="1">
        <v>0</v>
      </c>
      <c r="P143" s="1">
        <v>0</v>
      </c>
      <c r="Q143" s="1">
        <v>0</v>
      </c>
      <c r="R143" s="1">
        <v>0</v>
      </c>
      <c r="S143" s="1">
        <v>0</v>
      </c>
      <c r="T143" s="1">
        <v>0</v>
      </c>
      <c r="U143" s="1">
        <v>0</v>
      </c>
      <c r="V143" s="1">
        <v>0</v>
      </c>
      <c r="W143" s="1">
        <v>0</v>
      </c>
      <c r="X143" s="1">
        <v>0</v>
      </c>
      <c r="Y143" s="1">
        <v>0</v>
      </c>
      <c r="Z143" s="1">
        <v>0</v>
      </c>
      <c r="AA143" s="1">
        <v>0</v>
      </c>
      <c r="AB143" s="1">
        <v>0</v>
      </c>
      <c r="AC143" s="1">
        <v>0</v>
      </c>
    </row>
    <row r="144" spans="1:29" x14ac:dyDescent="0.35">
      <c r="A144" t="s">
        <v>590</v>
      </c>
      <c r="B144" t="s">
        <v>591</v>
      </c>
      <c r="C144" s="1">
        <v>0</v>
      </c>
      <c r="D144" s="1">
        <v>0</v>
      </c>
      <c r="E144" s="1">
        <v>0</v>
      </c>
      <c r="F144" s="1">
        <v>0</v>
      </c>
      <c r="G144" s="1">
        <v>0</v>
      </c>
      <c r="H144" s="1">
        <v>0</v>
      </c>
      <c r="I144" s="1">
        <v>0</v>
      </c>
      <c r="J144" s="1">
        <v>0</v>
      </c>
      <c r="K144" s="1">
        <v>0</v>
      </c>
      <c r="L144" s="1">
        <v>0</v>
      </c>
      <c r="M144" s="1">
        <v>0</v>
      </c>
      <c r="N144" s="1">
        <v>0</v>
      </c>
      <c r="O144" s="1">
        <v>0</v>
      </c>
      <c r="P144" s="1">
        <v>0</v>
      </c>
      <c r="Q144" s="1">
        <v>0</v>
      </c>
      <c r="R144" s="1">
        <v>0</v>
      </c>
      <c r="S144" s="1">
        <v>0</v>
      </c>
      <c r="T144" s="1">
        <v>0</v>
      </c>
      <c r="U144" s="1">
        <v>0</v>
      </c>
      <c r="V144" s="1">
        <v>0</v>
      </c>
      <c r="W144" s="1">
        <v>0</v>
      </c>
      <c r="X144" s="1">
        <v>0</v>
      </c>
      <c r="Y144" s="1">
        <v>0</v>
      </c>
      <c r="Z144" s="1">
        <v>0</v>
      </c>
      <c r="AA144" s="1">
        <v>0</v>
      </c>
      <c r="AB144" s="1">
        <v>0</v>
      </c>
      <c r="AC144" s="1">
        <v>0</v>
      </c>
    </row>
    <row r="145" spans="1:29" x14ac:dyDescent="0.35">
      <c r="A145" t="s">
        <v>592</v>
      </c>
      <c r="B145" t="s">
        <v>593</v>
      </c>
      <c r="C145" s="1">
        <v>0</v>
      </c>
      <c r="D145" s="1">
        <v>0</v>
      </c>
      <c r="E145" s="1">
        <v>0</v>
      </c>
      <c r="F145" s="1">
        <v>0</v>
      </c>
      <c r="G145" s="1">
        <v>0</v>
      </c>
      <c r="H145" s="1">
        <v>0</v>
      </c>
      <c r="I145" s="1">
        <v>0</v>
      </c>
      <c r="J145" s="1">
        <v>0</v>
      </c>
      <c r="K145" s="1">
        <v>0</v>
      </c>
      <c r="L145" s="1">
        <v>0</v>
      </c>
      <c r="M145" s="1">
        <v>0</v>
      </c>
      <c r="N145" s="1">
        <v>0</v>
      </c>
      <c r="O145" s="1">
        <v>0</v>
      </c>
      <c r="P145" s="1">
        <v>0</v>
      </c>
      <c r="Q145" s="1">
        <v>0</v>
      </c>
      <c r="R145" s="1">
        <v>0</v>
      </c>
      <c r="S145" s="1">
        <v>0</v>
      </c>
      <c r="T145" s="1">
        <v>0</v>
      </c>
      <c r="U145" s="1">
        <v>0</v>
      </c>
      <c r="V145" s="1">
        <v>0</v>
      </c>
      <c r="W145" s="1">
        <v>0</v>
      </c>
      <c r="X145" s="1">
        <v>0</v>
      </c>
      <c r="Y145" s="1">
        <v>0</v>
      </c>
      <c r="Z145" s="1">
        <v>0</v>
      </c>
      <c r="AA145" s="1">
        <v>0</v>
      </c>
      <c r="AB145" s="1">
        <v>0</v>
      </c>
      <c r="AC145" s="1">
        <v>0</v>
      </c>
    </row>
    <row r="146" spans="1:29" x14ac:dyDescent="0.35">
      <c r="A146" t="s">
        <v>595</v>
      </c>
      <c r="B146" t="s">
        <v>596</v>
      </c>
      <c r="C146" s="1">
        <v>0</v>
      </c>
      <c r="D146" s="1">
        <v>0</v>
      </c>
      <c r="E146" s="1">
        <v>0</v>
      </c>
      <c r="F146" s="1">
        <v>0</v>
      </c>
      <c r="G146" s="1">
        <v>0</v>
      </c>
      <c r="H146" s="1">
        <v>0</v>
      </c>
      <c r="I146" s="1">
        <v>0</v>
      </c>
      <c r="J146" s="1">
        <v>0</v>
      </c>
      <c r="K146" s="1">
        <v>0</v>
      </c>
      <c r="L146" s="1">
        <v>0</v>
      </c>
      <c r="M146" s="1">
        <v>0</v>
      </c>
      <c r="N146" s="1">
        <v>0</v>
      </c>
      <c r="O146" s="1">
        <v>0</v>
      </c>
      <c r="P146" s="1">
        <v>0</v>
      </c>
      <c r="Q146" s="1">
        <v>0</v>
      </c>
      <c r="R146" s="1">
        <v>0</v>
      </c>
      <c r="S146" s="1">
        <v>0</v>
      </c>
      <c r="T146" s="1">
        <v>0</v>
      </c>
      <c r="U146" s="1">
        <v>0</v>
      </c>
      <c r="V146" s="1">
        <v>0</v>
      </c>
      <c r="W146" s="1">
        <v>0</v>
      </c>
      <c r="X146" s="1">
        <v>0</v>
      </c>
      <c r="Y146" s="1">
        <v>0</v>
      </c>
      <c r="Z146" s="1">
        <v>0</v>
      </c>
      <c r="AA146" s="1">
        <v>0</v>
      </c>
      <c r="AB146" s="1">
        <v>0</v>
      </c>
      <c r="AC146" s="1">
        <v>0</v>
      </c>
    </row>
    <row r="147" spans="1:29" x14ac:dyDescent="0.35">
      <c r="A147" t="s">
        <v>597</v>
      </c>
      <c r="B147" t="s">
        <v>598</v>
      </c>
      <c r="C147" s="1">
        <v>0</v>
      </c>
      <c r="D147" s="1">
        <v>0</v>
      </c>
      <c r="E147" s="1">
        <v>0</v>
      </c>
      <c r="F147" s="1">
        <v>0</v>
      </c>
      <c r="G147" s="1">
        <v>0</v>
      </c>
      <c r="H147" s="1">
        <v>0</v>
      </c>
      <c r="I147" s="1">
        <v>0</v>
      </c>
      <c r="J147" s="1">
        <v>0</v>
      </c>
      <c r="K147" s="1">
        <v>0</v>
      </c>
      <c r="L147" s="1">
        <v>0</v>
      </c>
      <c r="M147" s="1">
        <v>0</v>
      </c>
      <c r="N147" s="1">
        <v>0</v>
      </c>
      <c r="O147" s="1">
        <v>0</v>
      </c>
      <c r="P147" s="1">
        <v>0</v>
      </c>
      <c r="Q147" s="1">
        <v>0</v>
      </c>
      <c r="R147" s="1">
        <v>0</v>
      </c>
      <c r="S147" s="1">
        <v>0</v>
      </c>
      <c r="T147" s="1">
        <v>0</v>
      </c>
      <c r="U147" s="1">
        <v>0</v>
      </c>
      <c r="V147" s="1">
        <v>0</v>
      </c>
      <c r="W147" s="1">
        <v>0</v>
      </c>
      <c r="X147" s="1">
        <v>0</v>
      </c>
      <c r="Y147" s="1">
        <v>0</v>
      </c>
      <c r="Z147" s="1">
        <v>0</v>
      </c>
      <c r="AA147" s="1">
        <v>0</v>
      </c>
      <c r="AB147" s="1">
        <v>0</v>
      </c>
      <c r="AC147" s="1">
        <v>0</v>
      </c>
    </row>
    <row r="148" spans="1:29" x14ac:dyDescent="0.35">
      <c r="A148" t="s">
        <v>599</v>
      </c>
      <c r="B148" t="s">
        <v>600</v>
      </c>
      <c r="C148" s="1">
        <v>0</v>
      </c>
      <c r="D148" s="1">
        <v>0</v>
      </c>
      <c r="E148" s="1">
        <v>0</v>
      </c>
      <c r="F148" s="1">
        <v>0</v>
      </c>
      <c r="G148" s="1">
        <v>0</v>
      </c>
      <c r="H148" s="1">
        <v>0</v>
      </c>
      <c r="I148" s="1">
        <v>0</v>
      </c>
      <c r="J148" s="1">
        <v>0</v>
      </c>
      <c r="K148" s="1">
        <v>0</v>
      </c>
      <c r="L148" s="1">
        <v>0</v>
      </c>
      <c r="M148" s="1">
        <v>0</v>
      </c>
      <c r="N148" s="1">
        <v>0</v>
      </c>
      <c r="O148" s="1">
        <v>0</v>
      </c>
      <c r="P148" s="1">
        <v>0</v>
      </c>
      <c r="Q148" s="1">
        <v>0</v>
      </c>
      <c r="R148" s="1">
        <v>0</v>
      </c>
      <c r="S148" s="1">
        <v>0</v>
      </c>
      <c r="T148" s="1">
        <v>0</v>
      </c>
      <c r="U148" s="1">
        <v>0</v>
      </c>
      <c r="V148" s="1">
        <v>0</v>
      </c>
      <c r="W148" s="1">
        <v>0</v>
      </c>
      <c r="X148" s="1">
        <v>0</v>
      </c>
      <c r="Y148" s="1">
        <v>0</v>
      </c>
      <c r="Z148" s="1">
        <v>0</v>
      </c>
      <c r="AA148" s="1">
        <v>0</v>
      </c>
      <c r="AB148" s="1">
        <v>0</v>
      </c>
      <c r="AC148" s="1">
        <v>0</v>
      </c>
    </row>
    <row r="149" spans="1:29" x14ac:dyDescent="0.35">
      <c r="A149" t="s">
        <v>601</v>
      </c>
      <c r="B149" t="s">
        <v>602</v>
      </c>
      <c r="C149" s="1">
        <v>0</v>
      </c>
      <c r="D149" s="1">
        <v>0</v>
      </c>
      <c r="E149" s="1">
        <v>0</v>
      </c>
      <c r="F149" s="1">
        <v>0</v>
      </c>
      <c r="G149" s="1">
        <v>0</v>
      </c>
      <c r="H149" s="1">
        <v>0</v>
      </c>
      <c r="I149" s="1">
        <v>0</v>
      </c>
      <c r="J149" s="1">
        <v>0</v>
      </c>
      <c r="K149" s="1">
        <v>0</v>
      </c>
      <c r="L149" s="1">
        <v>0</v>
      </c>
      <c r="M149" s="1">
        <v>0</v>
      </c>
      <c r="N149" s="1">
        <v>0</v>
      </c>
      <c r="O149" s="1">
        <v>0</v>
      </c>
      <c r="P149" s="1">
        <v>0</v>
      </c>
      <c r="Q149" s="1">
        <v>0</v>
      </c>
      <c r="R149" s="1">
        <v>0</v>
      </c>
      <c r="S149" s="1">
        <v>0</v>
      </c>
      <c r="T149" s="1">
        <v>0</v>
      </c>
      <c r="U149" s="1">
        <v>0</v>
      </c>
      <c r="V149" s="1">
        <v>0</v>
      </c>
      <c r="W149" s="1">
        <v>0</v>
      </c>
      <c r="X149" s="1">
        <v>0</v>
      </c>
      <c r="Y149" s="1">
        <v>0</v>
      </c>
      <c r="Z149" s="1">
        <v>0</v>
      </c>
      <c r="AA149" s="1">
        <v>0</v>
      </c>
      <c r="AB149" s="1">
        <v>0</v>
      </c>
      <c r="AC149" s="1">
        <v>0</v>
      </c>
    </row>
    <row r="150" spans="1:29" x14ac:dyDescent="0.35">
      <c r="A150" t="s">
        <v>603</v>
      </c>
      <c r="B150" t="s">
        <v>604</v>
      </c>
      <c r="C150" s="1">
        <v>0</v>
      </c>
      <c r="D150" s="1">
        <v>0</v>
      </c>
      <c r="E150" s="1">
        <v>0</v>
      </c>
      <c r="F150" s="1">
        <v>0</v>
      </c>
      <c r="G150" s="1">
        <v>0</v>
      </c>
      <c r="H150" s="1">
        <v>0</v>
      </c>
      <c r="I150" s="1">
        <v>0</v>
      </c>
      <c r="J150" s="1">
        <v>0</v>
      </c>
      <c r="K150" s="1">
        <v>0</v>
      </c>
      <c r="L150" s="1">
        <v>0</v>
      </c>
      <c r="M150" s="1">
        <v>0</v>
      </c>
      <c r="N150" s="1">
        <v>0</v>
      </c>
      <c r="O150" s="1">
        <v>0</v>
      </c>
      <c r="P150" s="1">
        <v>0</v>
      </c>
      <c r="Q150" s="1">
        <v>0</v>
      </c>
      <c r="R150" s="1">
        <v>0</v>
      </c>
      <c r="S150" s="1">
        <v>0</v>
      </c>
      <c r="T150" s="1">
        <v>0</v>
      </c>
      <c r="U150" s="1">
        <v>0</v>
      </c>
      <c r="V150" s="1">
        <v>0</v>
      </c>
      <c r="W150" s="1">
        <v>0</v>
      </c>
      <c r="X150" s="1">
        <v>0</v>
      </c>
      <c r="Y150" s="1">
        <v>0</v>
      </c>
      <c r="Z150" s="1">
        <v>0</v>
      </c>
      <c r="AA150" s="1">
        <v>0</v>
      </c>
      <c r="AB150" s="1">
        <v>0</v>
      </c>
      <c r="AC150" s="1">
        <v>0</v>
      </c>
    </row>
    <row r="151" spans="1:29" x14ac:dyDescent="0.35">
      <c r="A151" t="s">
        <v>605</v>
      </c>
      <c r="B151" t="s">
        <v>606</v>
      </c>
      <c r="C151" s="1">
        <v>0</v>
      </c>
      <c r="D151" s="1">
        <v>0</v>
      </c>
      <c r="E151" s="1">
        <v>0</v>
      </c>
      <c r="F151" s="1">
        <v>0</v>
      </c>
      <c r="G151" s="1">
        <v>0</v>
      </c>
      <c r="H151" s="1">
        <v>0</v>
      </c>
      <c r="I151" s="1">
        <v>0</v>
      </c>
      <c r="J151" s="1">
        <v>0</v>
      </c>
      <c r="K151" s="1">
        <v>0</v>
      </c>
      <c r="L151" s="1">
        <v>0</v>
      </c>
      <c r="M151" s="1">
        <v>0</v>
      </c>
      <c r="N151" s="1">
        <v>0</v>
      </c>
      <c r="O151" s="1">
        <v>0</v>
      </c>
      <c r="P151" s="1">
        <v>0</v>
      </c>
      <c r="Q151" s="1">
        <v>0</v>
      </c>
      <c r="R151" s="1">
        <v>0</v>
      </c>
      <c r="S151" s="1">
        <v>0</v>
      </c>
      <c r="T151" s="1">
        <v>0</v>
      </c>
      <c r="U151" s="1">
        <v>0</v>
      </c>
      <c r="V151" s="1">
        <v>0</v>
      </c>
      <c r="W151" s="1">
        <v>0</v>
      </c>
      <c r="X151" s="1">
        <v>0</v>
      </c>
      <c r="Y151" s="1">
        <v>0</v>
      </c>
      <c r="Z151" s="1">
        <v>0</v>
      </c>
      <c r="AA151" s="1">
        <v>0</v>
      </c>
      <c r="AB151" s="1">
        <v>0</v>
      </c>
      <c r="AC151" s="1">
        <v>0</v>
      </c>
    </row>
    <row r="152" spans="1:29" x14ac:dyDescent="0.35">
      <c r="A152" t="s">
        <v>607</v>
      </c>
      <c r="B152" t="s">
        <v>608</v>
      </c>
      <c r="C152" s="1">
        <v>0</v>
      </c>
      <c r="D152" s="1">
        <v>0</v>
      </c>
      <c r="E152" s="1">
        <v>0</v>
      </c>
      <c r="F152" s="1">
        <v>0</v>
      </c>
      <c r="G152" s="1">
        <v>0</v>
      </c>
      <c r="H152" s="1">
        <v>0</v>
      </c>
      <c r="I152" s="1">
        <v>0</v>
      </c>
      <c r="J152" s="1">
        <v>0</v>
      </c>
      <c r="K152" s="1">
        <v>0</v>
      </c>
      <c r="L152" s="1">
        <v>0</v>
      </c>
      <c r="M152" s="1">
        <v>0</v>
      </c>
      <c r="N152" s="1">
        <v>0</v>
      </c>
      <c r="O152" s="1">
        <v>0</v>
      </c>
      <c r="P152" s="1">
        <v>0</v>
      </c>
      <c r="Q152" s="1">
        <v>0</v>
      </c>
      <c r="R152" s="1">
        <v>0</v>
      </c>
      <c r="S152" s="1">
        <v>0</v>
      </c>
      <c r="T152" s="1">
        <v>0</v>
      </c>
      <c r="U152" s="1">
        <v>0</v>
      </c>
      <c r="V152" s="1">
        <v>0</v>
      </c>
      <c r="W152" s="1">
        <v>0</v>
      </c>
      <c r="X152" s="1">
        <v>0</v>
      </c>
      <c r="Y152" s="1">
        <v>0</v>
      </c>
      <c r="Z152" s="1">
        <v>0</v>
      </c>
      <c r="AA152" s="1">
        <v>0</v>
      </c>
      <c r="AB152" s="1">
        <v>0</v>
      </c>
      <c r="AC152" s="1">
        <v>0</v>
      </c>
    </row>
    <row r="153" spans="1:29" x14ac:dyDescent="0.35">
      <c r="A153" t="s">
        <v>610</v>
      </c>
      <c r="B153" t="s">
        <v>611</v>
      </c>
      <c r="C153" s="1">
        <v>0</v>
      </c>
      <c r="D153" s="1">
        <v>0</v>
      </c>
      <c r="E153" s="1">
        <v>0</v>
      </c>
      <c r="F153" s="1">
        <v>0</v>
      </c>
      <c r="G153" s="1">
        <v>0</v>
      </c>
      <c r="H153" s="1">
        <v>0</v>
      </c>
      <c r="I153" s="1">
        <v>0</v>
      </c>
      <c r="J153" s="1">
        <v>0</v>
      </c>
      <c r="K153" s="1">
        <v>0</v>
      </c>
      <c r="L153" s="1">
        <v>0</v>
      </c>
      <c r="M153" s="1">
        <v>0</v>
      </c>
      <c r="N153" s="1">
        <v>0</v>
      </c>
      <c r="O153" s="1">
        <v>0</v>
      </c>
      <c r="P153" s="1">
        <v>0</v>
      </c>
      <c r="Q153" s="1">
        <v>0</v>
      </c>
      <c r="R153" s="1">
        <v>0</v>
      </c>
      <c r="S153" s="1">
        <v>0</v>
      </c>
      <c r="T153" s="1">
        <v>0</v>
      </c>
      <c r="U153" s="1">
        <v>0</v>
      </c>
      <c r="V153" s="1">
        <v>0</v>
      </c>
      <c r="W153" s="1">
        <v>0</v>
      </c>
      <c r="X153" s="1">
        <v>0</v>
      </c>
      <c r="Y153" s="1">
        <v>0</v>
      </c>
      <c r="Z153" s="1">
        <v>0</v>
      </c>
      <c r="AA153" s="1">
        <v>0</v>
      </c>
      <c r="AB153" s="1">
        <v>0</v>
      </c>
      <c r="AC153" s="1">
        <v>0</v>
      </c>
    </row>
    <row r="154" spans="1:29" x14ac:dyDescent="0.35">
      <c r="A154" t="s">
        <v>612</v>
      </c>
      <c r="B154" t="s">
        <v>613</v>
      </c>
      <c r="C154" s="1">
        <v>0</v>
      </c>
      <c r="D154" s="1">
        <v>0</v>
      </c>
      <c r="E154" s="1">
        <v>0</v>
      </c>
      <c r="F154" s="1">
        <v>0</v>
      </c>
      <c r="G154" s="1">
        <v>0</v>
      </c>
      <c r="H154" s="1">
        <v>0</v>
      </c>
      <c r="I154" s="1">
        <v>0</v>
      </c>
      <c r="J154" s="1">
        <v>0</v>
      </c>
      <c r="K154" s="1">
        <v>0</v>
      </c>
      <c r="L154" s="1">
        <v>0</v>
      </c>
      <c r="M154" s="1">
        <v>0</v>
      </c>
      <c r="N154" s="1">
        <v>0</v>
      </c>
      <c r="O154" s="1">
        <v>0</v>
      </c>
      <c r="P154" s="1">
        <v>0</v>
      </c>
      <c r="Q154" s="1">
        <v>0</v>
      </c>
      <c r="R154" s="1">
        <v>0</v>
      </c>
      <c r="S154" s="1">
        <v>0</v>
      </c>
      <c r="T154" s="1">
        <v>0</v>
      </c>
      <c r="U154" s="1">
        <v>0</v>
      </c>
      <c r="V154" s="1">
        <v>0</v>
      </c>
      <c r="W154" s="1">
        <v>0</v>
      </c>
      <c r="X154" s="1">
        <v>0</v>
      </c>
      <c r="Y154" s="1">
        <v>0</v>
      </c>
      <c r="Z154" s="1">
        <v>0</v>
      </c>
      <c r="AA154" s="1">
        <v>0</v>
      </c>
      <c r="AB154" s="1">
        <v>0</v>
      </c>
      <c r="AC154" s="1">
        <v>0</v>
      </c>
    </row>
    <row r="155" spans="1:29" x14ac:dyDescent="0.35">
      <c r="A155" t="s">
        <v>615</v>
      </c>
      <c r="B155" t="s">
        <v>616</v>
      </c>
      <c r="C155" s="1">
        <v>0</v>
      </c>
      <c r="D155" s="1">
        <v>0</v>
      </c>
      <c r="E155" s="1">
        <v>0</v>
      </c>
      <c r="F155" s="1">
        <v>0</v>
      </c>
      <c r="G155" s="1">
        <v>0</v>
      </c>
      <c r="H155" s="1">
        <v>0</v>
      </c>
      <c r="I155" s="1">
        <v>0</v>
      </c>
      <c r="J155" s="1">
        <v>0</v>
      </c>
      <c r="K155" s="1">
        <v>0</v>
      </c>
      <c r="L155" s="1">
        <v>0</v>
      </c>
      <c r="M155" s="1">
        <v>0</v>
      </c>
      <c r="N155" s="1">
        <v>0</v>
      </c>
      <c r="O155" s="1">
        <v>0</v>
      </c>
      <c r="P155" s="1">
        <v>0</v>
      </c>
      <c r="Q155" s="1">
        <v>0</v>
      </c>
      <c r="R155" s="1">
        <v>0</v>
      </c>
      <c r="S155" s="1">
        <v>0</v>
      </c>
      <c r="T155" s="1">
        <v>0</v>
      </c>
      <c r="U155" s="1">
        <v>0</v>
      </c>
      <c r="V155" s="1">
        <v>0</v>
      </c>
      <c r="W155" s="1">
        <v>0</v>
      </c>
      <c r="X155" s="1">
        <v>0</v>
      </c>
      <c r="Y155" s="1">
        <v>0</v>
      </c>
      <c r="Z155" s="1">
        <v>0</v>
      </c>
      <c r="AA155" s="1">
        <v>0</v>
      </c>
      <c r="AB155" s="1">
        <v>0</v>
      </c>
      <c r="AC155" s="1">
        <v>0</v>
      </c>
    </row>
    <row r="156" spans="1:29" x14ac:dyDescent="0.35">
      <c r="A156" t="s">
        <v>617</v>
      </c>
      <c r="B156" t="s">
        <v>618</v>
      </c>
      <c r="C156" s="1">
        <v>0</v>
      </c>
      <c r="D156" s="1">
        <v>0</v>
      </c>
      <c r="E156" s="1">
        <v>0</v>
      </c>
      <c r="F156" s="1">
        <v>0</v>
      </c>
      <c r="G156" s="1">
        <v>0</v>
      </c>
      <c r="H156" s="1">
        <v>0</v>
      </c>
      <c r="I156" s="1">
        <v>0</v>
      </c>
      <c r="J156" s="1">
        <v>0</v>
      </c>
      <c r="K156" s="1">
        <v>0</v>
      </c>
      <c r="L156" s="1">
        <v>0</v>
      </c>
      <c r="M156" s="1">
        <v>0</v>
      </c>
      <c r="N156" s="1">
        <v>0</v>
      </c>
      <c r="O156" s="1">
        <v>0</v>
      </c>
      <c r="P156" s="1">
        <v>0</v>
      </c>
      <c r="Q156" s="1">
        <v>0</v>
      </c>
      <c r="R156" s="1">
        <v>0</v>
      </c>
      <c r="S156" s="1">
        <v>0</v>
      </c>
      <c r="T156" s="1">
        <v>0</v>
      </c>
      <c r="U156" s="1">
        <v>0</v>
      </c>
      <c r="V156" s="1">
        <v>0</v>
      </c>
      <c r="W156" s="1">
        <v>0</v>
      </c>
      <c r="X156" s="1">
        <v>0</v>
      </c>
      <c r="Y156" s="1">
        <v>0</v>
      </c>
      <c r="Z156" s="1">
        <v>0</v>
      </c>
      <c r="AA156" s="1">
        <v>0</v>
      </c>
      <c r="AB156" s="1">
        <v>0</v>
      </c>
      <c r="AC156" s="1">
        <v>0</v>
      </c>
    </row>
    <row r="157" spans="1:29" x14ac:dyDescent="0.35">
      <c r="A157" t="s">
        <v>619</v>
      </c>
      <c r="B157" t="s">
        <v>620</v>
      </c>
      <c r="C157" s="1">
        <v>0</v>
      </c>
      <c r="D157" s="1">
        <v>0</v>
      </c>
      <c r="E157" s="1">
        <v>0</v>
      </c>
      <c r="F157" s="1">
        <v>0</v>
      </c>
      <c r="G157" s="1">
        <v>0</v>
      </c>
      <c r="H157" s="1">
        <v>0</v>
      </c>
      <c r="I157" s="1">
        <v>0</v>
      </c>
      <c r="J157" s="1">
        <v>0</v>
      </c>
      <c r="K157" s="1">
        <v>0</v>
      </c>
      <c r="L157" s="1">
        <v>0</v>
      </c>
      <c r="M157" s="1">
        <v>0</v>
      </c>
      <c r="N157" s="1">
        <v>0</v>
      </c>
      <c r="O157" s="1">
        <v>0</v>
      </c>
      <c r="P157" s="1">
        <v>0</v>
      </c>
      <c r="Q157" s="1">
        <v>0</v>
      </c>
      <c r="R157" s="1">
        <v>0</v>
      </c>
      <c r="S157" s="1">
        <v>0</v>
      </c>
      <c r="T157" s="1">
        <v>0</v>
      </c>
      <c r="U157" s="1">
        <v>0</v>
      </c>
      <c r="V157" s="1">
        <v>0</v>
      </c>
      <c r="W157" s="1">
        <v>0</v>
      </c>
      <c r="X157" s="1">
        <v>0</v>
      </c>
      <c r="Y157" s="1">
        <v>0</v>
      </c>
      <c r="Z157" s="1">
        <v>0</v>
      </c>
      <c r="AA157" s="1">
        <v>0</v>
      </c>
      <c r="AB157" s="1">
        <v>0</v>
      </c>
      <c r="AC157" s="1">
        <v>0</v>
      </c>
    </row>
    <row r="158" spans="1:29" x14ac:dyDescent="0.35">
      <c r="A158" t="s">
        <v>621</v>
      </c>
      <c r="B158" t="s">
        <v>622</v>
      </c>
      <c r="C158" s="1">
        <v>0</v>
      </c>
      <c r="D158" s="1">
        <v>0</v>
      </c>
      <c r="E158" s="1">
        <v>0</v>
      </c>
      <c r="F158" s="1">
        <v>0</v>
      </c>
      <c r="G158" s="1">
        <v>0</v>
      </c>
      <c r="H158" s="1">
        <v>0</v>
      </c>
      <c r="I158" s="1">
        <v>0</v>
      </c>
      <c r="J158" s="1">
        <v>0</v>
      </c>
      <c r="K158" s="1">
        <v>0</v>
      </c>
      <c r="L158" s="1">
        <v>0</v>
      </c>
      <c r="M158" s="1">
        <v>0</v>
      </c>
      <c r="N158" s="1">
        <v>0</v>
      </c>
      <c r="O158" s="1">
        <v>0</v>
      </c>
      <c r="P158" s="1">
        <v>0</v>
      </c>
      <c r="Q158" s="1">
        <v>0</v>
      </c>
      <c r="R158" s="1">
        <v>0</v>
      </c>
      <c r="S158" s="1">
        <v>0</v>
      </c>
      <c r="T158" s="1">
        <v>0</v>
      </c>
      <c r="U158" s="1">
        <v>0</v>
      </c>
      <c r="V158" s="1">
        <v>0</v>
      </c>
      <c r="W158" s="1">
        <v>0</v>
      </c>
      <c r="X158" s="1">
        <v>0</v>
      </c>
      <c r="Y158" s="1">
        <v>0</v>
      </c>
      <c r="Z158" s="1">
        <v>0</v>
      </c>
      <c r="AA158" s="1">
        <v>0</v>
      </c>
      <c r="AB158" s="1">
        <v>0</v>
      </c>
      <c r="AC158" s="1">
        <v>0</v>
      </c>
    </row>
  </sheetData>
  <pageMargins left="0.75" right="0.75" top="1" bottom="1" header="0.5" footer="0.5"/>
  <headerFooter alignWithMargins="0">
    <oddHeader>&amp;A</oddHeader>
    <oddFooter>Page &amp;P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2">
    <tabColor rgb="FF92D050"/>
  </sheetPr>
  <dimension ref="A1:C32"/>
  <sheetViews>
    <sheetView workbookViewId="0">
      <selection activeCell="D1" sqref="D1"/>
    </sheetView>
  </sheetViews>
  <sheetFormatPr defaultRowHeight="12.9" x14ac:dyDescent="0.35"/>
  <sheetData>
    <row r="1" spans="1:3" x14ac:dyDescent="0.35">
      <c r="A1" s="1" t="s">
        <v>3244</v>
      </c>
      <c r="B1" s="1" t="s">
        <v>3245</v>
      </c>
      <c r="C1" s="1" t="s">
        <v>3246</v>
      </c>
    </row>
    <row r="2" spans="1:3" x14ac:dyDescent="0.35">
      <c r="A2" s="1" t="s">
        <v>3247</v>
      </c>
      <c r="B2" s="1" t="s">
        <v>3248</v>
      </c>
      <c r="C2" s="1">
        <v>0</v>
      </c>
    </row>
    <row r="3" spans="1:3" x14ac:dyDescent="0.35">
      <c r="A3" s="1" t="s">
        <v>3249</v>
      </c>
      <c r="B3" s="1" t="s">
        <v>3250</v>
      </c>
      <c r="C3" s="1">
        <v>0</v>
      </c>
    </row>
    <row r="4" spans="1:3" x14ac:dyDescent="0.35">
      <c r="A4" s="1" t="s">
        <v>3251</v>
      </c>
      <c r="B4" s="1" t="s">
        <v>3252</v>
      </c>
      <c r="C4" s="1">
        <v>0</v>
      </c>
    </row>
    <row r="5" spans="1:3" x14ac:dyDescent="0.35">
      <c r="A5" s="1" t="s">
        <v>3253</v>
      </c>
      <c r="B5" s="1" t="s">
        <v>3254</v>
      </c>
      <c r="C5" s="1">
        <v>0</v>
      </c>
    </row>
    <row r="6" spans="1:3" x14ac:dyDescent="0.35">
      <c r="A6" s="1" t="s">
        <v>3255</v>
      </c>
      <c r="B6" s="1" t="s">
        <v>3256</v>
      </c>
      <c r="C6" s="1">
        <v>0</v>
      </c>
    </row>
    <row r="7" spans="1:3" x14ac:dyDescent="0.35">
      <c r="A7" s="1" t="s">
        <v>3257</v>
      </c>
      <c r="B7" s="1" t="s">
        <v>3258</v>
      </c>
      <c r="C7" s="1">
        <v>0</v>
      </c>
    </row>
    <row r="8" spans="1:3" x14ac:dyDescent="0.35">
      <c r="A8" s="1" t="s">
        <v>3259</v>
      </c>
      <c r="B8" s="1" t="s">
        <v>3260</v>
      </c>
      <c r="C8" s="1">
        <v>0</v>
      </c>
    </row>
    <row r="9" spans="1:3" x14ac:dyDescent="0.35">
      <c r="A9" s="1" t="s">
        <v>3261</v>
      </c>
      <c r="B9" s="1" t="s">
        <v>3262</v>
      </c>
      <c r="C9" s="1">
        <v>0</v>
      </c>
    </row>
    <row r="10" spans="1:3" x14ac:dyDescent="0.35">
      <c r="A10" s="1" t="s">
        <v>3263</v>
      </c>
      <c r="B10" s="1" t="s">
        <v>3264</v>
      </c>
      <c r="C10" s="1">
        <v>0</v>
      </c>
    </row>
    <row r="11" spans="1:3" x14ac:dyDescent="0.35">
      <c r="A11" s="1" t="s">
        <v>3265</v>
      </c>
      <c r="B11" s="1" t="s">
        <v>3266</v>
      </c>
      <c r="C11" s="1">
        <v>0</v>
      </c>
    </row>
    <row r="12" spans="1:3" x14ac:dyDescent="0.35">
      <c r="A12" s="1" t="s">
        <v>3267</v>
      </c>
      <c r="B12" s="1" t="s">
        <v>3268</v>
      </c>
      <c r="C12" s="1">
        <v>0</v>
      </c>
    </row>
    <row r="13" spans="1:3" x14ac:dyDescent="0.35">
      <c r="A13" s="1" t="s">
        <v>3269</v>
      </c>
      <c r="B13" s="1" t="s">
        <v>3270</v>
      </c>
      <c r="C13" s="1">
        <v>0</v>
      </c>
    </row>
    <row r="14" spans="1:3" x14ac:dyDescent="0.35">
      <c r="A14" s="1" t="s">
        <v>3271</v>
      </c>
      <c r="B14" s="1" t="s">
        <v>3272</v>
      </c>
      <c r="C14" s="1">
        <v>0</v>
      </c>
    </row>
    <row r="15" spans="1:3" x14ac:dyDescent="0.35">
      <c r="A15" s="1" t="s">
        <v>3273</v>
      </c>
      <c r="B15" s="1" t="s">
        <v>3274</v>
      </c>
      <c r="C15" s="1">
        <v>0</v>
      </c>
    </row>
    <row r="16" spans="1:3" x14ac:dyDescent="0.35">
      <c r="A16" s="1" t="s">
        <v>3275</v>
      </c>
      <c r="B16" s="1" t="s">
        <v>3276</v>
      </c>
      <c r="C16" s="1">
        <v>0</v>
      </c>
    </row>
    <row r="17" spans="1:3" x14ac:dyDescent="0.35">
      <c r="A17" s="1" t="s">
        <v>3277</v>
      </c>
      <c r="B17" s="1" t="s">
        <v>3278</v>
      </c>
      <c r="C17" s="1">
        <v>0</v>
      </c>
    </row>
    <row r="18" spans="1:3" x14ac:dyDescent="0.35">
      <c r="A18" s="1" t="s">
        <v>3279</v>
      </c>
      <c r="B18" s="1" t="s">
        <v>3280</v>
      </c>
      <c r="C18" s="1">
        <v>0</v>
      </c>
    </row>
    <row r="19" spans="1:3" x14ac:dyDescent="0.35">
      <c r="A19" s="1" t="s">
        <v>3281</v>
      </c>
      <c r="B19" s="1" t="s">
        <v>3282</v>
      </c>
      <c r="C19" s="1">
        <v>0</v>
      </c>
    </row>
    <row r="20" spans="1:3" x14ac:dyDescent="0.35">
      <c r="A20" s="1" t="s">
        <v>3283</v>
      </c>
      <c r="B20" s="1" t="s">
        <v>3284</v>
      </c>
      <c r="C20" s="1">
        <v>0</v>
      </c>
    </row>
    <row r="21" spans="1:3" x14ac:dyDescent="0.35">
      <c r="A21" s="1" t="s">
        <v>3285</v>
      </c>
      <c r="B21" s="1" t="s">
        <v>3286</v>
      </c>
      <c r="C21" s="1">
        <v>0</v>
      </c>
    </row>
    <row r="22" spans="1:3" x14ac:dyDescent="0.35">
      <c r="A22" s="1" t="s">
        <v>3287</v>
      </c>
      <c r="B22" s="1" t="s">
        <v>3288</v>
      </c>
      <c r="C22" s="1">
        <v>0</v>
      </c>
    </row>
    <row r="23" spans="1:3" x14ac:dyDescent="0.35">
      <c r="A23" s="1" t="s">
        <v>3289</v>
      </c>
      <c r="B23" s="1" t="s">
        <v>3290</v>
      </c>
      <c r="C23" s="1">
        <v>0</v>
      </c>
    </row>
    <row r="24" spans="1:3" x14ac:dyDescent="0.35">
      <c r="A24" s="1" t="s">
        <v>3291</v>
      </c>
      <c r="B24" s="1" t="s">
        <v>3292</v>
      </c>
      <c r="C24" s="1">
        <v>0</v>
      </c>
    </row>
    <row r="25" spans="1:3" x14ac:dyDescent="0.35">
      <c r="A25" s="1" t="s">
        <v>3293</v>
      </c>
      <c r="B25" s="1" t="s">
        <v>3294</v>
      </c>
      <c r="C25" s="1">
        <v>0</v>
      </c>
    </row>
    <row r="26" spans="1:3" x14ac:dyDescent="0.35">
      <c r="A26" s="1" t="s">
        <v>3295</v>
      </c>
      <c r="B26" s="1" t="s">
        <v>3296</v>
      </c>
      <c r="C26" s="1">
        <v>0</v>
      </c>
    </row>
    <row r="27" spans="1:3" x14ac:dyDescent="0.35">
      <c r="A27" s="1" t="s">
        <v>3297</v>
      </c>
      <c r="B27" s="1" t="s">
        <v>3298</v>
      </c>
      <c r="C27" s="1">
        <v>0</v>
      </c>
    </row>
    <row r="28" spans="1:3" x14ac:dyDescent="0.35">
      <c r="A28" s="1" t="s">
        <v>3299</v>
      </c>
      <c r="B28" s="1" t="s">
        <v>3300</v>
      </c>
      <c r="C28" s="1">
        <v>0</v>
      </c>
    </row>
    <row r="29" spans="1:3" x14ac:dyDescent="0.35">
      <c r="A29" s="1" t="s">
        <v>3301</v>
      </c>
      <c r="B29" s="1" t="s">
        <v>3302</v>
      </c>
      <c r="C29" s="1">
        <v>0</v>
      </c>
    </row>
    <row r="30" spans="1:3" x14ac:dyDescent="0.35">
      <c r="A30" s="1" t="s">
        <v>3303</v>
      </c>
      <c r="B30" s="1" t="s">
        <v>3304</v>
      </c>
      <c r="C30" s="1">
        <v>0</v>
      </c>
    </row>
    <row r="31" spans="1:3" x14ac:dyDescent="0.35">
      <c r="A31" s="1" t="s">
        <v>3305</v>
      </c>
      <c r="B31" s="1" t="s">
        <v>3306</v>
      </c>
      <c r="C31" s="1">
        <v>0</v>
      </c>
    </row>
    <row r="32" spans="1:3" x14ac:dyDescent="0.35">
      <c r="A32" s="1" t="s">
        <v>3307</v>
      </c>
      <c r="B32" s="1" t="s">
        <v>3308</v>
      </c>
      <c r="C32" s="1">
        <v>0</v>
      </c>
    </row>
  </sheetData>
  <pageMargins left="0.75" right="0.75" top="1" bottom="1" header="0.5" footer="0.5"/>
  <headerFooter alignWithMargins="0">
    <oddHeader>&amp;A</oddHeader>
    <oddFooter>Page &amp;P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3">
    <tabColor rgb="FF92D050"/>
  </sheetPr>
  <dimension ref="A1:C3"/>
  <sheetViews>
    <sheetView workbookViewId="0">
      <selection activeCell="B3" sqref="B3"/>
    </sheetView>
  </sheetViews>
  <sheetFormatPr defaultColWidth="9.15234375" defaultRowHeight="12.9" x14ac:dyDescent="0.35"/>
  <cols>
    <col min="1" max="16384" width="9.15234375" style="1409"/>
  </cols>
  <sheetData>
    <row r="1" spans="1:3" x14ac:dyDescent="0.35">
      <c r="A1" s="1408" t="s">
        <v>3309</v>
      </c>
      <c r="B1" s="1408" t="s">
        <v>3310</v>
      </c>
      <c r="C1" s="1408" t="s">
        <v>3311</v>
      </c>
    </row>
    <row r="2" spans="1:3" x14ac:dyDescent="0.35">
      <c r="B2" s="1408">
        <v>1</v>
      </c>
      <c r="C2" s="1408">
        <v>1</v>
      </c>
    </row>
    <row r="3" spans="1:3" x14ac:dyDescent="0.35">
      <c r="B3" s="1408">
        <v>2</v>
      </c>
      <c r="C3" s="1408">
        <v>2</v>
      </c>
    </row>
  </sheetData>
  <pageMargins left="0.75" right="0.75" top="1" bottom="1" header="0.5" footer="0.5"/>
  <headerFooter alignWithMargins="0">
    <oddHeader>&amp;A</oddHeader>
    <oddFooter>Page &amp;P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87">
    <tabColor rgb="FF92D050"/>
  </sheetPr>
  <dimension ref="A1:A2"/>
  <sheetViews>
    <sheetView workbookViewId="0">
      <selection activeCell="B15" sqref="B15"/>
    </sheetView>
  </sheetViews>
  <sheetFormatPr defaultRowHeight="12.9" x14ac:dyDescent="0.35"/>
  <cols>
    <col min="1" max="1" width="12.3046875" bestFit="1" customWidth="1"/>
  </cols>
  <sheetData>
    <row r="1" spans="1:1" x14ac:dyDescent="0.35">
      <c r="A1" s="1" t="s">
        <v>3312</v>
      </c>
    </row>
    <row r="2" spans="1:1" x14ac:dyDescent="0.35">
      <c r="A2" s="1">
        <v>2</v>
      </c>
    </row>
  </sheetData>
  <pageMargins left="0.75" right="0.75" top="1" bottom="1" header="0.5" footer="0.5"/>
  <headerFooter alignWithMargins="0">
    <oddHeader>&amp;A</oddHeader>
    <oddFooter>Page &amp;P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7">
    <tabColor rgb="FF92D050"/>
  </sheetPr>
  <dimension ref="A1:E55"/>
  <sheetViews>
    <sheetView workbookViewId="0">
      <selection activeCell="G1" sqref="G1"/>
    </sheetView>
  </sheetViews>
  <sheetFormatPr defaultRowHeight="12.9" x14ac:dyDescent="0.35"/>
  <cols>
    <col min="1" max="1" width="25.15234375" customWidth="1"/>
  </cols>
  <sheetData>
    <row r="1" spans="1:5" x14ac:dyDescent="0.35">
      <c r="A1" s="1"/>
      <c r="B1" s="1"/>
      <c r="C1" s="1"/>
      <c r="D1" s="1"/>
      <c r="E1" s="1"/>
    </row>
    <row r="2" spans="1:5" x14ac:dyDescent="0.35">
      <c r="A2" s="1"/>
      <c r="B2" s="1"/>
      <c r="C2" s="1"/>
      <c r="D2" s="1"/>
      <c r="E2" s="1"/>
    </row>
    <row r="3" spans="1:5" x14ac:dyDescent="0.35">
      <c r="A3" s="440"/>
      <c r="B3" s="1"/>
      <c r="C3" s="1"/>
      <c r="D3" s="440"/>
      <c r="E3" s="1"/>
    </row>
    <row r="4" spans="1:5" x14ac:dyDescent="0.35">
      <c r="A4" s="1"/>
      <c r="B4" s="1"/>
      <c r="C4" s="1"/>
      <c r="D4" s="1"/>
      <c r="E4" s="1"/>
    </row>
    <row r="5" spans="1:5" x14ac:dyDescent="0.35">
      <c r="A5" s="1"/>
      <c r="B5" s="1"/>
      <c r="C5" s="1"/>
      <c r="D5" s="1"/>
      <c r="E5" s="1"/>
    </row>
    <row r="6" spans="1:5" x14ac:dyDescent="0.35">
      <c r="A6" s="1"/>
      <c r="B6" s="1"/>
      <c r="C6" s="1"/>
      <c r="D6" s="1"/>
      <c r="E6" s="1"/>
    </row>
    <row r="7" spans="1:5" x14ac:dyDescent="0.35">
      <c r="A7" s="1"/>
      <c r="B7" s="1"/>
      <c r="C7" s="1"/>
      <c r="D7" s="1"/>
      <c r="E7" s="1"/>
    </row>
    <row r="8" spans="1:5" x14ac:dyDescent="0.35">
      <c r="A8" s="1"/>
      <c r="B8" s="1"/>
      <c r="C8" s="1"/>
      <c r="D8" s="1"/>
      <c r="E8" s="1"/>
    </row>
    <row r="9" spans="1:5" x14ac:dyDescent="0.35">
      <c r="A9" s="1"/>
      <c r="B9" s="1"/>
      <c r="C9" s="1"/>
      <c r="D9" s="1"/>
      <c r="E9" s="1"/>
    </row>
    <row r="10" spans="1:5" x14ac:dyDescent="0.35">
      <c r="A10" s="441"/>
      <c r="B10" s="1"/>
      <c r="C10" s="1"/>
      <c r="D10" s="441"/>
      <c r="E10" s="1"/>
    </row>
    <row r="11" spans="1:5" x14ac:dyDescent="0.35">
      <c r="A11" s="1"/>
      <c r="B11" s="1"/>
      <c r="C11" s="1"/>
      <c r="D11" s="1"/>
      <c r="E11" s="1"/>
    </row>
    <row r="12" spans="1:5" x14ac:dyDescent="0.35">
      <c r="A12" s="1"/>
      <c r="B12" s="1"/>
      <c r="C12" s="1"/>
      <c r="D12" s="1"/>
      <c r="E12" s="1"/>
    </row>
    <row r="13" spans="1:5" x14ac:dyDescent="0.35">
      <c r="A13" s="1"/>
      <c r="B13" s="1"/>
      <c r="C13" s="1"/>
      <c r="D13" s="1"/>
      <c r="E13" s="1"/>
    </row>
    <row r="14" spans="1:5" x14ac:dyDescent="0.35">
      <c r="A14" s="1"/>
      <c r="B14" s="1"/>
      <c r="C14" s="1"/>
      <c r="D14" s="1"/>
      <c r="E14" s="1"/>
    </row>
    <row r="15" spans="1:5" x14ac:dyDescent="0.35">
      <c r="A15" s="1"/>
      <c r="B15" s="1"/>
      <c r="C15" s="1"/>
      <c r="D15" s="1"/>
      <c r="E15" s="1"/>
    </row>
    <row r="16" spans="1:5" x14ac:dyDescent="0.35">
      <c r="A16" s="1"/>
      <c r="B16" s="1"/>
      <c r="C16" s="1"/>
      <c r="D16" s="1"/>
      <c r="E16" s="1"/>
    </row>
    <row r="17" spans="1:5" x14ac:dyDescent="0.35">
      <c r="A17" s="441"/>
      <c r="B17" s="1"/>
      <c r="C17" s="1"/>
      <c r="D17" s="441"/>
      <c r="E17" s="1"/>
    </row>
    <row r="18" spans="1:5" x14ac:dyDescent="0.35">
      <c r="A18" s="441"/>
      <c r="B18" s="1"/>
      <c r="C18" s="1"/>
      <c r="D18" s="1544"/>
      <c r="E18" s="1"/>
    </row>
    <row r="19" spans="1:5" x14ac:dyDescent="0.35">
      <c r="A19" s="1"/>
      <c r="B19" s="1"/>
      <c r="C19" s="1"/>
      <c r="D19" s="1"/>
      <c r="E19" s="1"/>
    </row>
    <row r="20" spans="1:5" x14ac:dyDescent="0.35">
      <c r="A20" s="1"/>
      <c r="B20" s="1"/>
      <c r="C20" s="1"/>
      <c r="D20" s="1"/>
      <c r="E20" s="1"/>
    </row>
    <row r="21" spans="1:5" x14ac:dyDescent="0.35">
      <c r="A21" s="1"/>
      <c r="B21" s="1"/>
      <c r="C21" s="1"/>
      <c r="D21" s="1"/>
      <c r="E21" s="1"/>
    </row>
    <row r="22" spans="1:5" x14ac:dyDescent="0.35">
      <c r="A22" s="1"/>
      <c r="B22" s="1"/>
      <c r="C22" s="1"/>
      <c r="D22" s="1"/>
      <c r="E22" s="1"/>
    </row>
    <row r="23" spans="1:5" x14ac:dyDescent="0.35">
      <c r="A23" s="441"/>
      <c r="B23" s="1"/>
      <c r="C23" s="1"/>
      <c r="D23" s="1544"/>
      <c r="E23" s="1"/>
    </row>
    <row r="24" spans="1:5" x14ac:dyDescent="0.35">
      <c r="A24" s="1"/>
      <c r="B24" s="1"/>
      <c r="C24" s="1"/>
      <c r="D24" s="1"/>
      <c r="E24" s="1"/>
    </row>
    <row r="25" spans="1:5" x14ac:dyDescent="0.35">
      <c r="A25" s="1"/>
      <c r="B25" s="1"/>
      <c r="C25" s="1"/>
      <c r="D25" s="1"/>
      <c r="E25" s="1"/>
    </row>
    <row r="26" spans="1:5" x14ac:dyDescent="0.35">
      <c r="A26" s="1"/>
      <c r="B26" s="1"/>
      <c r="C26" s="1"/>
      <c r="D26" s="1"/>
      <c r="E26" s="1"/>
    </row>
    <row r="27" spans="1:5" x14ac:dyDescent="0.35">
      <c r="A27" s="1"/>
      <c r="B27" s="1"/>
      <c r="C27" s="1"/>
      <c r="D27" s="1"/>
      <c r="E27" s="1"/>
    </row>
    <row r="28" spans="1:5" x14ac:dyDescent="0.35">
      <c r="A28" s="1"/>
      <c r="B28" s="1"/>
      <c r="C28" s="1"/>
      <c r="D28" s="1"/>
      <c r="E28" s="1"/>
    </row>
    <row r="29" spans="1:5" x14ac:dyDescent="0.35">
      <c r="A29" s="1"/>
      <c r="B29" s="1"/>
      <c r="C29" s="1"/>
      <c r="D29" s="1"/>
      <c r="E29" s="1"/>
    </row>
    <row r="30" spans="1:5" x14ac:dyDescent="0.35">
      <c r="A30" s="1"/>
      <c r="B30" s="1"/>
      <c r="C30" s="1"/>
      <c r="D30" s="1"/>
      <c r="E30" s="1"/>
    </row>
    <row r="31" spans="1:5" x14ac:dyDescent="0.35">
      <c r="A31" s="1"/>
      <c r="B31" s="1"/>
      <c r="C31" s="1"/>
      <c r="D31" s="1"/>
      <c r="E31" s="1"/>
    </row>
    <row r="32" spans="1:5" x14ac:dyDescent="0.35">
      <c r="A32" s="441"/>
      <c r="B32" s="1"/>
      <c r="C32" s="441"/>
      <c r="D32" s="1"/>
      <c r="E32" s="1"/>
    </row>
    <row r="33" spans="1:5" x14ac:dyDescent="0.35">
      <c r="A33" s="441"/>
      <c r="B33" s="1"/>
      <c r="C33" s="441"/>
      <c r="D33" s="1"/>
      <c r="E33" s="1"/>
    </row>
    <row r="34" spans="1:5" x14ac:dyDescent="0.35">
      <c r="A34" s="441"/>
      <c r="B34" s="1"/>
      <c r="C34" s="441"/>
      <c r="D34" s="1"/>
      <c r="E34" s="1"/>
    </row>
    <row r="35" spans="1:5" x14ac:dyDescent="0.35">
      <c r="A35" s="441"/>
      <c r="B35" s="1"/>
      <c r="C35" s="441"/>
      <c r="D35" s="1"/>
      <c r="E35" s="1"/>
    </row>
    <row r="36" spans="1:5" x14ac:dyDescent="0.35">
      <c r="A36" s="441"/>
      <c r="B36" s="1"/>
      <c r="C36" s="441"/>
      <c r="D36" s="1"/>
      <c r="E36" s="1"/>
    </row>
    <row r="37" spans="1:5" x14ac:dyDescent="0.35">
      <c r="A37" s="441"/>
      <c r="B37" s="1"/>
      <c r="C37" s="441"/>
      <c r="D37" s="1"/>
      <c r="E37" s="1"/>
    </row>
    <row r="38" spans="1:5" x14ac:dyDescent="0.35">
      <c r="A38" s="441"/>
      <c r="B38" s="1"/>
      <c r="C38" s="441"/>
      <c r="D38" s="1"/>
      <c r="E38" s="1"/>
    </row>
    <row r="39" spans="1:5" x14ac:dyDescent="0.35">
      <c r="A39" s="441"/>
      <c r="B39" s="1"/>
      <c r="C39" s="441"/>
      <c r="D39" s="1"/>
      <c r="E39" s="1"/>
    </row>
    <row r="40" spans="1:5" x14ac:dyDescent="0.35">
      <c r="A40" s="441"/>
      <c r="B40" s="1"/>
      <c r="C40" s="441"/>
      <c r="D40" s="1"/>
      <c r="E40" s="1"/>
    </row>
    <row r="41" spans="1:5" x14ac:dyDescent="0.35">
      <c r="A41" s="1"/>
      <c r="B41" s="1"/>
      <c r="C41" s="1"/>
      <c r="D41" s="1"/>
      <c r="E41" s="1"/>
    </row>
    <row r="42" spans="1:5" x14ac:dyDescent="0.35">
      <c r="A42" s="441"/>
      <c r="B42" s="1"/>
      <c r="C42" s="441"/>
      <c r="D42" s="1"/>
      <c r="E42" s="1"/>
    </row>
    <row r="43" spans="1:5" x14ac:dyDescent="0.35">
      <c r="A43" s="441"/>
      <c r="B43" s="1"/>
      <c r="C43" s="441"/>
      <c r="D43" s="1"/>
      <c r="E43" s="1"/>
    </row>
    <row r="44" spans="1:5" x14ac:dyDescent="0.35">
      <c r="A44" s="441"/>
      <c r="B44" s="1"/>
      <c r="C44" s="441"/>
      <c r="D44" s="1"/>
      <c r="E44" s="1"/>
    </row>
    <row r="45" spans="1:5" x14ac:dyDescent="0.35">
      <c r="A45" s="441"/>
      <c r="B45" s="1"/>
      <c r="C45" s="441"/>
      <c r="D45" s="1"/>
      <c r="E45" s="1"/>
    </row>
    <row r="46" spans="1:5" x14ac:dyDescent="0.35">
      <c r="A46" s="1"/>
      <c r="B46" s="1"/>
      <c r="C46" s="1"/>
      <c r="D46" s="1"/>
      <c r="E46" s="1"/>
    </row>
    <row r="47" spans="1:5" x14ac:dyDescent="0.35">
      <c r="A47" s="1544"/>
      <c r="B47" s="1"/>
      <c r="C47" s="1545"/>
      <c r="D47" s="442"/>
      <c r="E47" s="1"/>
    </row>
    <row r="48" spans="1:5" x14ac:dyDescent="0.35">
      <c r="A48" s="1"/>
      <c r="B48" s="1"/>
      <c r="C48" s="1"/>
      <c r="D48" s="1"/>
      <c r="E48" s="1"/>
    </row>
    <row r="49" spans="1:5" x14ac:dyDescent="0.35">
      <c r="A49" s="1"/>
      <c r="B49" s="1"/>
      <c r="C49" s="1"/>
      <c r="D49" s="1"/>
      <c r="E49" s="1"/>
    </row>
    <row r="50" spans="1:5" x14ac:dyDescent="0.35">
      <c r="A50" s="1"/>
      <c r="B50" s="1"/>
      <c r="C50" s="1"/>
      <c r="D50" s="1"/>
      <c r="E50" s="1"/>
    </row>
    <row r="51" spans="1:5" x14ac:dyDescent="0.35">
      <c r="A51" s="1"/>
      <c r="B51" s="1"/>
      <c r="C51" s="1"/>
      <c r="D51" s="1"/>
      <c r="E51" s="1"/>
    </row>
    <row r="52" spans="1:5" x14ac:dyDescent="0.35">
      <c r="A52" s="1"/>
      <c r="B52" s="1"/>
      <c r="C52" s="1"/>
      <c r="D52" s="1"/>
      <c r="E52" s="1"/>
    </row>
    <row r="53" spans="1:5" x14ac:dyDescent="0.35">
      <c r="A53" s="1"/>
      <c r="B53" s="1"/>
      <c r="C53" s="1"/>
      <c r="D53" s="1"/>
      <c r="E53" s="1"/>
    </row>
    <row r="54" spans="1:5" x14ac:dyDescent="0.35">
      <c r="A54" s="1"/>
      <c r="B54" s="1"/>
      <c r="C54" s="1"/>
      <c r="D54" s="1"/>
      <c r="E54" s="1"/>
    </row>
    <row r="55" spans="1:5" x14ac:dyDescent="0.35">
      <c r="A55" s="1"/>
      <c r="B55" s="1"/>
      <c r="C55" s="1"/>
      <c r="D55" s="1"/>
      <c r="E55" s="1"/>
    </row>
  </sheetData>
  <pageMargins left="0.75" right="0.75" top="1" bottom="1" header="0.5" footer="0.5"/>
  <headerFooter alignWithMargins="0">
    <oddHeader>&amp;A</oddHeader>
    <oddFooter>Page &amp;P</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9">
    <tabColor rgb="FF92D050"/>
  </sheetPr>
  <dimension ref="A1:E56"/>
  <sheetViews>
    <sheetView workbookViewId="0"/>
  </sheetViews>
  <sheetFormatPr defaultRowHeight="12.9" x14ac:dyDescent="0.35"/>
  <cols>
    <col min="1" max="1" width="18.84375" customWidth="1"/>
  </cols>
  <sheetData>
    <row r="1" spans="1:5" x14ac:dyDescent="0.35">
      <c r="A1" s="1"/>
      <c r="B1" s="1"/>
      <c r="C1" s="1"/>
      <c r="D1" s="1"/>
      <c r="E1" s="1"/>
    </row>
    <row r="2" spans="1:5" x14ac:dyDescent="0.35">
      <c r="A2" s="1"/>
      <c r="B2" s="1"/>
      <c r="C2" s="1"/>
      <c r="D2" s="1"/>
      <c r="E2" s="1"/>
    </row>
    <row r="3" spans="1:5" x14ac:dyDescent="0.35">
      <c r="A3" s="440"/>
      <c r="B3" s="1"/>
      <c r="C3" s="1"/>
      <c r="D3" s="440"/>
      <c r="E3" s="1"/>
    </row>
    <row r="4" spans="1:5" x14ac:dyDescent="0.35">
      <c r="A4" s="1"/>
      <c r="B4" s="1"/>
      <c r="C4" s="1"/>
      <c r="D4" s="1"/>
      <c r="E4" s="1"/>
    </row>
    <row r="5" spans="1:5" x14ac:dyDescent="0.35">
      <c r="A5" s="1"/>
      <c r="B5" s="1"/>
      <c r="C5" s="1"/>
      <c r="D5" s="1"/>
      <c r="E5" s="1"/>
    </row>
    <row r="6" spans="1:5" x14ac:dyDescent="0.35">
      <c r="A6" s="1"/>
      <c r="B6" s="1"/>
      <c r="C6" s="1"/>
      <c r="D6" s="1"/>
      <c r="E6" s="1"/>
    </row>
    <row r="7" spans="1:5" x14ac:dyDescent="0.35">
      <c r="A7" s="1"/>
      <c r="B7" s="1"/>
      <c r="C7" s="1"/>
      <c r="D7" s="1"/>
      <c r="E7" s="1"/>
    </row>
    <row r="8" spans="1:5" x14ac:dyDescent="0.35">
      <c r="A8" s="1"/>
      <c r="B8" s="1"/>
      <c r="C8" s="1"/>
      <c r="D8" s="1"/>
      <c r="E8" s="1"/>
    </row>
    <row r="9" spans="1:5" x14ac:dyDescent="0.35">
      <c r="A9" s="1"/>
      <c r="B9" s="1"/>
      <c r="C9" s="1"/>
      <c r="D9" s="1"/>
      <c r="E9" s="1"/>
    </row>
    <row r="10" spans="1:5" x14ac:dyDescent="0.35">
      <c r="A10" s="441"/>
      <c r="B10" s="1"/>
      <c r="C10" s="1"/>
      <c r="D10" s="441"/>
      <c r="E10" s="1"/>
    </row>
    <row r="11" spans="1:5" x14ac:dyDescent="0.35">
      <c r="A11" s="1"/>
      <c r="B11" s="1"/>
      <c r="C11" s="1"/>
      <c r="D11" s="1"/>
      <c r="E11" s="1"/>
    </row>
    <row r="12" spans="1:5" x14ac:dyDescent="0.35">
      <c r="A12" s="1"/>
      <c r="B12" s="1"/>
      <c r="C12" s="1"/>
      <c r="D12" s="1"/>
      <c r="E12" s="1"/>
    </row>
    <row r="13" spans="1:5" x14ac:dyDescent="0.35">
      <c r="A13" s="1"/>
      <c r="B13" s="1"/>
      <c r="C13" s="1"/>
      <c r="D13" s="1"/>
      <c r="E13" s="1"/>
    </row>
    <row r="14" spans="1:5" x14ac:dyDescent="0.35">
      <c r="A14" s="1"/>
      <c r="B14" s="1"/>
      <c r="C14" s="1"/>
      <c r="D14" s="1"/>
      <c r="E14" s="1"/>
    </row>
    <row r="15" spans="1:5" x14ac:dyDescent="0.35">
      <c r="A15" s="1"/>
      <c r="B15" s="1"/>
      <c r="C15" s="1"/>
      <c r="D15" s="1"/>
      <c r="E15" s="1"/>
    </row>
    <row r="16" spans="1:5" x14ac:dyDescent="0.35">
      <c r="A16" s="1"/>
      <c r="B16" s="1"/>
      <c r="C16" s="1"/>
      <c r="D16" s="1"/>
      <c r="E16" s="1"/>
    </row>
    <row r="17" spans="1:5" x14ac:dyDescent="0.35">
      <c r="A17" s="1"/>
      <c r="B17" s="1"/>
      <c r="C17" s="1"/>
      <c r="D17" s="1"/>
      <c r="E17" s="1"/>
    </row>
    <row r="18" spans="1:5" x14ac:dyDescent="0.35">
      <c r="A18" s="441"/>
      <c r="B18" s="1"/>
      <c r="C18" s="1"/>
      <c r="D18" s="441"/>
      <c r="E18" s="1"/>
    </row>
    <row r="19" spans="1:5" x14ac:dyDescent="0.35">
      <c r="A19" s="1"/>
      <c r="B19" s="1"/>
      <c r="C19" s="1"/>
      <c r="D19" s="1"/>
      <c r="E19" s="1"/>
    </row>
    <row r="20" spans="1:5" x14ac:dyDescent="0.35">
      <c r="A20" s="1"/>
      <c r="B20" s="1"/>
      <c r="C20" s="1"/>
      <c r="D20" s="1"/>
      <c r="E20" s="1"/>
    </row>
    <row r="21" spans="1:5" x14ac:dyDescent="0.35">
      <c r="A21" s="1"/>
      <c r="B21" s="1"/>
      <c r="C21" s="1"/>
      <c r="D21" s="1"/>
      <c r="E21" s="1"/>
    </row>
    <row r="22" spans="1:5" x14ac:dyDescent="0.35">
      <c r="A22" s="1"/>
      <c r="B22" s="1"/>
      <c r="C22" s="1"/>
      <c r="D22" s="1"/>
      <c r="E22" s="1"/>
    </row>
    <row r="23" spans="1:5" x14ac:dyDescent="0.35">
      <c r="A23" s="1"/>
      <c r="B23" s="1"/>
      <c r="C23" s="1"/>
      <c r="D23" s="1"/>
      <c r="E23" s="1"/>
    </row>
    <row r="24" spans="1:5" x14ac:dyDescent="0.35">
      <c r="A24" s="1"/>
      <c r="B24" s="1"/>
      <c r="C24" s="1"/>
      <c r="D24" s="1"/>
      <c r="E24" s="1"/>
    </row>
    <row r="25" spans="1:5" x14ac:dyDescent="0.35">
      <c r="A25" s="441"/>
      <c r="B25" s="1"/>
      <c r="C25" s="1"/>
      <c r="D25" s="441"/>
      <c r="E25" s="1"/>
    </row>
    <row r="26" spans="1:5" x14ac:dyDescent="0.35">
      <c r="A26" s="1"/>
      <c r="B26" s="1"/>
      <c r="C26" s="1"/>
      <c r="D26" s="1"/>
      <c r="E26" s="1"/>
    </row>
    <row r="27" spans="1:5" x14ac:dyDescent="0.35">
      <c r="A27" s="1"/>
      <c r="B27" s="1"/>
      <c r="C27" s="1"/>
      <c r="D27" s="1"/>
      <c r="E27" s="1"/>
    </row>
    <row r="28" spans="1:5" x14ac:dyDescent="0.35">
      <c r="A28" s="1"/>
      <c r="B28" s="1"/>
      <c r="C28" s="1"/>
      <c r="D28" s="1"/>
      <c r="E28" s="1"/>
    </row>
    <row r="29" spans="1:5" x14ac:dyDescent="0.35">
      <c r="A29" s="1"/>
      <c r="B29" s="1"/>
      <c r="C29" s="1"/>
      <c r="D29" s="1"/>
      <c r="E29" s="1"/>
    </row>
    <row r="30" spans="1:5" x14ac:dyDescent="0.35">
      <c r="A30" s="1"/>
      <c r="B30" s="1"/>
      <c r="C30" s="1"/>
      <c r="D30" s="1"/>
      <c r="E30" s="1"/>
    </row>
    <row r="31" spans="1:5" x14ac:dyDescent="0.35">
      <c r="A31" s="1"/>
      <c r="B31" s="1"/>
      <c r="C31" s="1"/>
      <c r="D31" s="1"/>
      <c r="E31" s="1"/>
    </row>
    <row r="32" spans="1:5" x14ac:dyDescent="0.35">
      <c r="A32" s="1"/>
      <c r="B32" s="1"/>
      <c r="C32" s="1"/>
      <c r="D32" s="1"/>
      <c r="E32" s="1"/>
    </row>
    <row r="33" spans="1:5" x14ac:dyDescent="0.35">
      <c r="A33" s="1"/>
      <c r="B33" s="1"/>
      <c r="C33" s="1"/>
      <c r="D33" s="1"/>
      <c r="E33" s="1"/>
    </row>
    <row r="34" spans="1:5" x14ac:dyDescent="0.35">
      <c r="A34" s="1"/>
      <c r="B34" s="1"/>
      <c r="C34" s="1"/>
      <c r="D34" s="1"/>
      <c r="E34" s="1"/>
    </row>
    <row r="35" spans="1:5" x14ac:dyDescent="0.35">
      <c r="A35" s="441"/>
      <c r="B35" s="1"/>
      <c r="C35" s="441"/>
      <c r="D35" s="1"/>
      <c r="E35" s="1"/>
    </row>
    <row r="36" spans="1:5" x14ac:dyDescent="0.35">
      <c r="A36" s="441"/>
      <c r="B36" s="1"/>
      <c r="C36" s="441"/>
      <c r="D36" s="1"/>
      <c r="E36" s="1"/>
    </row>
    <row r="37" spans="1:5" x14ac:dyDescent="0.35">
      <c r="A37" s="441"/>
      <c r="B37" s="1"/>
      <c r="C37" s="441"/>
      <c r="D37" s="1"/>
      <c r="E37" s="1"/>
    </row>
    <row r="38" spans="1:5" x14ac:dyDescent="0.35">
      <c r="A38" s="441"/>
      <c r="B38" s="1"/>
      <c r="C38" s="441"/>
      <c r="D38" s="1"/>
      <c r="E38" s="1"/>
    </row>
    <row r="39" spans="1:5" x14ac:dyDescent="0.35">
      <c r="A39" s="441"/>
      <c r="B39" s="1"/>
      <c r="C39" s="441"/>
      <c r="D39" s="1"/>
      <c r="E39" s="1"/>
    </row>
    <row r="40" spans="1:5" x14ac:dyDescent="0.35">
      <c r="A40" s="441"/>
      <c r="B40" s="1"/>
      <c r="C40" s="441"/>
      <c r="D40" s="1"/>
      <c r="E40" s="1"/>
    </row>
    <row r="41" spans="1:5" x14ac:dyDescent="0.35">
      <c r="A41" s="441"/>
      <c r="B41" s="1"/>
      <c r="C41" s="441"/>
      <c r="D41" s="1"/>
      <c r="E41" s="1"/>
    </row>
    <row r="42" spans="1:5" x14ac:dyDescent="0.35">
      <c r="A42" s="441"/>
      <c r="B42" s="1"/>
      <c r="C42" s="441"/>
      <c r="D42" s="1"/>
      <c r="E42" s="1"/>
    </row>
    <row r="43" spans="1:5" x14ac:dyDescent="0.35">
      <c r="A43" s="441"/>
      <c r="B43" s="1"/>
      <c r="C43" s="441"/>
      <c r="D43" s="1"/>
      <c r="E43" s="1"/>
    </row>
    <row r="44" spans="1:5" x14ac:dyDescent="0.35">
      <c r="A44" s="441"/>
      <c r="B44" s="1"/>
      <c r="C44" s="441"/>
      <c r="D44" s="1"/>
      <c r="E44" s="1"/>
    </row>
    <row r="45" spans="1:5" x14ac:dyDescent="0.35">
      <c r="A45" s="441"/>
      <c r="B45" s="1"/>
      <c r="C45" s="441"/>
      <c r="D45" s="1"/>
      <c r="E45" s="1"/>
    </row>
    <row r="46" spans="1:5" x14ac:dyDescent="0.35">
      <c r="A46" s="441"/>
      <c r="B46" s="1"/>
      <c r="C46" s="441"/>
      <c r="D46" s="1"/>
      <c r="E46" s="1"/>
    </row>
    <row r="47" spans="1:5" x14ac:dyDescent="0.35">
      <c r="A47" s="1"/>
      <c r="B47" s="1"/>
      <c r="C47" s="1"/>
      <c r="D47" s="1"/>
      <c r="E47" s="1"/>
    </row>
    <row r="48" spans="1:5" x14ac:dyDescent="0.35">
      <c r="A48" s="1544"/>
      <c r="B48" s="1"/>
      <c r="C48" s="1545"/>
      <c r="D48" s="442"/>
      <c r="E48" s="1"/>
    </row>
    <row r="49" spans="1:5" x14ac:dyDescent="0.35">
      <c r="A49" s="1"/>
      <c r="B49" s="1"/>
      <c r="C49" s="1"/>
      <c r="D49" s="1"/>
      <c r="E49" s="1"/>
    </row>
    <row r="50" spans="1:5" x14ac:dyDescent="0.35">
      <c r="A50" s="1"/>
      <c r="B50" s="1"/>
      <c r="C50" s="1"/>
      <c r="D50" s="1"/>
      <c r="E50" s="1"/>
    </row>
    <row r="51" spans="1:5" x14ac:dyDescent="0.35">
      <c r="A51" s="1"/>
      <c r="B51" s="1"/>
      <c r="C51" s="1"/>
      <c r="D51" s="1"/>
      <c r="E51" s="1"/>
    </row>
    <row r="52" spans="1:5" x14ac:dyDescent="0.35">
      <c r="A52" s="1"/>
      <c r="B52" s="1"/>
      <c r="C52" s="1"/>
      <c r="D52" s="1"/>
      <c r="E52" s="1"/>
    </row>
    <row r="53" spans="1:5" x14ac:dyDescent="0.35">
      <c r="A53" s="1"/>
      <c r="B53" s="1"/>
      <c r="C53" s="1"/>
      <c r="D53" s="1"/>
      <c r="E53" s="1"/>
    </row>
    <row r="54" spans="1:5" x14ac:dyDescent="0.35">
      <c r="A54" s="1"/>
      <c r="B54" s="1"/>
      <c r="C54" s="1"/>
      <c r="D54" s="1"/>
      <c r="E54" s="1"/>
    </row>
    <row r="55" spans="1:5" x14ac:dyDescent="0.35">
      <c r="A55" s="1"/>
      <c r="B55" s="1"/>
      <c r="C55" s="1"/>
      <c r="D55" s="1"/>
      <c r="E55" s="1"/>
    </row>
    <row r="56" spans="1:5" x14ac:dyDescent="0.35">
      <c r="A56" s="1"/>
      <c r="B56" s="1"/>
      <c r="C56" s="1"/>
      <c r="D56" s="1"/>
      <c r="E56" s="1"/>
    </row>
  </sheetData>
  <pageMargins left="0.75" right="0.75" top="1" bottom="1" header="0.5" footer="0.5"/>
  <headerFooter alignWithMargins="0">
    <oddHeader>&amp;A</oddHeader>
    <oddFooter>Page &amp;P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62">
    <tabColor rgb="FF92D050"/>
  </sheetPr>
  <dimension ref="A1:E58"/>
  <sheetViews>
    <sheetView workbookViewId="0"/>
  </sheetViews>
  <sheetFormatPr defaultRowHeight="12.9" x14ac:dyDescent="0.35"/>
  <cols>
    <col min="1" max="1" width="12.3046875" customWidth="1"/>
  </cols>
  <sheetData>
    <row r="1" spans="1:5" x14ac:dyDescent="0.35">
      <c r="A1" s="1"/>
      <c r="B1" s="1"/>
      <c r="C1" s="1"/>
      <c r="D1" s="1"/>
      <c r="E1" s="1"/>
    </row>
    <row r="2" spans="1:5" x14ac:dyDescent="0.35">
      <c r="A2" s="1"/>
      <c r="B2" s="1"/>
      <c r="C2" s="1"/>
      <c r="D2" s="1"/>
      <c r="E2" s="1"/>
    </row>
    <row r="3" spans="1:5" x14ac:dyDescent="0.35">
      <c r="A3" s="1"/>
      <c r="B3" s="1"/>
      <c r="C3" s="1"/>
      <c r="D3" s="1"/>
      <c r="E3" s="1"/>
    </row>
    <row r="4" spans="1:5" x14ac:dyDescent="0.35">
      <c r="A4" s="1"/>
      <c r="B4" s="1"/>
      <c r="C4" s="1"/>
      <c r="D4" s="1"/>
      <c r="E4" s="1"/>
    </row>
    <row r="5" spans="1:5" x14ac:dyDescent="0.35">
      <c r="A5" s="1"/>
      <c r="B5" s="1"/>
      <c r="C5" s="1"/>
      <c r="D5" s="1"/>
      <c r="E5" s="1"/>
    </row>
    <row r="6" spans="1:5" x14ac:dyDescent="0.35">
      <c r="A6" s="1"/>
      <c r="B6" s="1"/>
      <c r="C6" s="1"/>
      <c r="D6" s="1"/>
      <c r="E6" s="1"/>
    </row>
    <row r="7" spans="1:5" x14ac:dyDescent="0.35">
      <c r="A7" s="1"/>
      <c r="B7" s="1"/>
      <c r="C7" s="1"/>
      <c r="D7" s="1"/>
      <c r="E7" s="1"/>
    </row>
    <row r="8" spans="1:5" x14ac:dyDescent="0.35">
      <c r="A8" s="1"/>
      <c r="B8" s="1"/>
      <c r="C8" s="1"/>
      <c r="D8" s="1"/>
      <c r="E8" s="1"/>
    </row>
    <row r="9" spans="1:5" x14ac:dyDescent="0.35">
      <c r="A9" s="1"/>
      <c r="B9" s="1"/>
      <c r="C9" s="1"/>
      <c r="D9" s="1"/>
      <c r="E9" s="1"/>
    </row>
    <row r="10" spans="1:5" x14ac:dyDescent="0.35">
      <c r="A10" s="1"/>
      <c r="B10" s="1"/>
      <c r="C10" s="1"/>
      <c r="D10" s="1"/>
      <c r="E10" s="1"/>
    </row>
    <row r="11" spans="1:5" x14ac:dyDescent="0.35">
      <c r="A11" s="441"/>
      <c r="B11" s="1"/>
      <c r="C11" s="1"/>
      <c r="D11" s="441"/>
      <c r="E11" s="1"/>
    </row>
    <row r="12" spans="1:5" x14ac:dyDescent="0.35">
      <c r="A12" s="1"/>
      <c r="B12" s="1"/>
      <c r="C12" s="1"/>
      <c r="D12" s="1"/>
      <c r="E12" s="1"/>
    </row>
    <row r="13" spans="1:5" x14ac:dyDescent="0.35">
      <c r="A13" s="1"/>
      <c r="B13" s="1"/>
      <c r="C13" s="1"/>
      <c r="D13" s="1"/>
      <c r="E13" s="1"/>
    </row>
    <row r="14" spans="1:5" x14ac:dyDescent="0.35">
      <c r="A14" s="441"/>
      <c r="B14" s="1"/>
      <c r="C14" s="1"/>
      <c r="D14" s="441"/>
      <c r="E14" s="1"/>
    </row>
    <row r="15" spans="1:5" x14ac:dyDescent="0.35">
      <c r="A15" s="1"/>
      <c r="B15" s="1"/>
      <c r="C15" s="1"/>
      <c r="D15" s="1"/>
      <c r="E15" s="1"/>
    </row>
    <row r="16" spans="1:5" x14ac:dyDescent="0.35">
      <c r="A16" s="1"/>
      <c r="B16" s="1"/>
      <c r="C16" s="1"/>
      <c r="D16" s="1"/>
      <c r="E16" s="1"/>
    </row>
    <row r="17" spans="1:5" x14ac:dyDescent="0.35">
      <c r="A17" s="1"/>
      <c r="B17" s="1"/>
      <c r="C17" s="1"/>
      <c r="D17" s="1"/>
      <c r="E17" s="1"/>
    </row>
    <row r="18" spans="1:5" x14ac:dyDescent="0.35">
      <c r="A18" s="1"/>
      <c r="B18" s="1"/>
      <c r="C18" s="1"/>
      <c r="D18" s="1"/>
      <c r="E18" s="1"/>
    </row>
    <row r="19" spans="1:5" x14ac:dyDescent="0.35">
      <c r="A19" s="441"/>
      <c r="B19" s="1"/>
      <c r="C19" s="1"/>
      <c r="D19" s="441"/>
      <c r="E19" s="1"/>
    </row>
    <row r="20" spans="1:5" x14ac:dyDescent="0.35">
      <c r="A20" s="1"/>
      <c r="B20" s="1"/>
      <c r="C20" s="1"/>
      <c r="D20" s="1"/>
      <c r="E20" s="1"/>
    </row>
    <row r="21" spans="1:5" x14ac:dyDescent="0.35">
      <c r="A21" s="1"/>
      <c r="B21" s="1"/>
      <c r="C21" s="1"/>
      <c r="D21" s="1"/>
      <c r="E21" s="1"/>
    </row>
    <row r="22" spans="1:5" x14ac:dyDescent="0.35">
      <c r="A22" s="442"/>
      <c r="B22" s="441"/>
      <c r="C22" s="441"/>
      <c r="D22" s="442"/>
      <c r="E22" s="1"/>
    </row>
    <row r="23" spans="1:5" x14ac:dyDescent="0.35">
      <c r="A23" s="1"/>
      <c r="B23" s="1"/>
      <c r="C23" s="1"/>
      <c r="D23" s="1"/>
      <c r="E23" s="1"/>
    </row>
    <row r="24" spans="1:5" x14ac:dyDescent="0.35">
      <c r="A24" s="1"/>
      <c r="B24" s="1"/>
      <c r="C24" s="1"/>
      <c r="D24" s="1"/>
      <c r="E24" s="1"/>
    </row>
    <row r="25" spans="1:5" x14ac:dyDescent="0.35">
      <c r="A25" s="441"/>
      <c r="B25" s="1"/>
      <c r="C25" s="1"/>
      <c r="D25" s="441"/>
      <c r="E25" s="1"/>
    </row>
    <row r="26" spans="1:5" x14ac:dyDescent="0.35">
      <c r="A26" s="1"/>
      <c r="B26" s="1"/>
      <c r="C26" s="1"/>
      <c r="D26" s="1"/>
      <c r="E26" s="1"/>
    </row>
    <row r="27" spans="1:5" x14ac:dyDescent="0.35">
      <c r="A27" s="1"/>
      <c r="B27" s="1"/>
      <c r="C27" s="1"/>
      <c r="D27" s="1"/>
      <c r="E27" s="1"/>
    </row>
    <row r="28" spans="1:5" x14ac:dyDescent="0.35">
      <c r="A28" s="1"/>
      <c r="B28" s="1"/>
      <c r="C28" s="1"/>
      <c r="D28" s="1"/>
      <c r="E28" s="1"/>
    </row>
    <row r="29" spans="1:5" x14ac:dyDescent="0.35">
      <c r="A29" s="1"/>
      <c r="B29" s="1"/>
      <c r="C29" s="1"/>
      <c r="D29" s="1"/>
      <c r="E29" s="1"/>
    </row>
    <row r="30" spans="1:5" x14ac:dyDescent="0.35">
      <c r="A30" s="1"/>
      <c r="B30" s="1"/>
      <c r="C30" s="1"/>
      <c r="D30" s="1"/>
      <c r="E30" s="1"/>
    </row>
    <row r="31" spans="1:5" x14ac:dyDescent="0.35">
      <c r="A31" s="1"/>
      <c r="B31" s="1"/>
      <c r="C31" s="1"/>
      <c r="D31" s="1"/>
      <c r="E31" s="1"/>
    </row>
    <row r="32" spans="1:5" x14ac:dyDescent="0.35">
      <c r="A32" s="1"/>
      <c r="B32" s="1"/>
      <c r="C32" s="1"/>
      <c r="D32" s="1"/>
      <c r="E32" s="1"/>
    </row>
    <row r="33" spans="1:5" x14ac:dyDescent="0.35">
      <c r="A33" s="1"/>
      <c r="B33" s="1"/>
      <c r="C33" s="1"/>
      <c r="D33" s="1"/>
      <c r="E33" s="1"/>
    </row>
    <row r="34" spans="1:5" x14ac:dyDescent="0.35">
      <c r="A34" s="1"/>
      <c r="B34" s="1"/>
      <c r="C34" s="1"/>
      <c r="D34" s="1"/>
      <c r="E34" s="1"/>
    </row>
    <row r="35" spans="1:5" x14ac:dyDescent="0.35">
      <c r="A35" s="1"/>
      <c r="B35" s="1"/>
      <c r="C35" s="1"/>
      <c r="D35" s="1"/>
      <c r="E35" s="1"/>
    </row>
    <row r="36" spans="1:5" x14ac:dyDescent="0.35">
      <c r="A36" s="1"/>
      <c r="B36" s="1"/>
      <c r="C36" s="1"/>
      <c r="D36" s="1"/>
      <c r="E36" s="1"/>
    </row>
    <row r="37" spans="1:5" x14ac:dyDescent="0.35">
      <c r="A37" s="441"/>
      <c r="B37" s="1"/>
      <c r="C37" s="441"/>
      <c r="D37" s="1"/>
      <c r="E37" s="1"/>
    </row>
    <row r="38" spans="1:5" x14ac:dyDescent="0.35">
      <c r="A38" s="1545"/>
      <c r="B38" s="1"/>
      <c r="C38" s="441"/>
      <c r="D38" s="1544"/>
      <c r="E38" s="1"/>
    </row>
    <row r="39" spans="1:5" x14ac:dyDescent="0.35">
      <c r="A39" s="441"/>
      <c r="B39" s="1"/>
      <c r="C39" s="441"/>
      <c r="D39" s="1"/>
      <c r="E39" s="1"/>
    </row>
    <row r="40" spans="1:5" x14ac:dyDescent="0.35">
      <c r="A40" s="441"/>
      <c r="B40" s="1"/>
      <c r="C40" s="441"/>
      <c r="D40" s="1"/>
      <c r="E40" s="1"/>
    </row>
    <row r="41" spans="1:5" x14ac:dyDescent="0.35">
      <c r="A41" s="441"/>
      <c r="B41" s="1"/>
      <c r="C41" s="441"/>
      <c r="D41" s="1"/>
      <c r="E41" s="1"/>
    </row>
    <row r="42" spans="1:5" x14ac:dyDescent="0.35">
      <c r="A42" s="441"/>
      <c r="B42" s="1"/>
      <c r="C42" s="441"/>
      <c r="D42" s="1"/>
      <c r="E42" s="1"/>
    </row>
    <row r="43" spans="1:5" x14ac:dyDescent="0.35">
      <c r="A43" s="441"/>
      <c r="B43" s="1"/>
      <c r="C43" s="441"/>
      <c r="D43" s="1"/>
      <c r="E43" s="1"/>
    </row>
    <row r="44" spans="1:5" x14ac:dyDescent="0.35">
      <c r="A44" s="441"/>
      <c r="B44" s="1"/>
      <c r="C44" s="441"/>
      <c r="D44" s="1"/>
      <c r="E44" s="1"/>
    </row>
    <row r="45" spans="1:5" x14ac:dyDescent="0.35">
      <c r="A45" s="441"/>
      <c r="B45" s="1"/>
      <c r="C45" s="441"/>
      <c r="D45" s="1"/>
      <c r="E45" s="1"/>
    </row>
    <row r="46" spans="1:5" x14ac:dyDescent="0.35">
      <c r="A46" s="441"/>
      <c r="B46" s="1"/>
      <c r="C46" s="441"/>
      <c r="D46" s="1"/>
      <c r="E46" s="1"/>
    </row>
    <row r="47" spans="1:5" x14ac:dyDescent="0.35">
      <c r="A47" s="1"/>
      <c r="B47" s="1"/>
      <c r="C47" s="1"/>
      <c r="D47" s="1"/>
      <c r="E47" s="1"/>
    </row>
    <row r="48" spans="1:5" x14ac:dyDescent="0.35">
      <c r="A48" s="442"/>
      <c r="B48" s="1"/>
      <c r="C48" s="441"/>
      <c r="D48" s="442"/>
      <c r="E48" s="1410"/>
    </row>
    <row r="49" spans="1:5" x14ac:dyDescent="0.35">
      <c r="A49" s="442"/>
      <c r="B49" s="1"/>
      <c r="C49" s="441"/>
      <c r="D49" s="442"/>
      <c r="E49" s="1410"/>
    </row>
    <row r="50" spans="1:5" x14ac:dyDescent="0.35">
      <c r="A50" s="442"/>
      <c r="B50" s="1"/>
      <c r="C50" s="441"/>
      <c r="D50" s="442"/>
      <c r="E50" s="1410"/>
    </row>
    <row r="51" spans="1:5" x14ac:dyDescent="0.35">
      <c r="A51" s="1"/>
      <c r="B51" s="1"/>
      <c r="C51" s="1"/>
      <c r="D51" s="1"/>
      <c r="E51" s="1"/>
    </row>
    <row r="52" spans="1:5" x14ac:dyDescent="0.35">
      <c r="A52" s="1"/>
      <c r="B52" s="1"/>
      <c r="C52" s="1"/>
      <c r="D52" s="1"/>
      <c r="E52" s="1"/>
    </row>
    <row r="53" spans="1:5" x14ac:dyDescent="0.35">
      <c r="A53" s="1"/>
      <c r="B53" s="1"/>
      <c r="C53" s="1"/>
      <c r="D53" s="1"/>
      <c r="E53" s="1"/>
    </row>
    <row r="54" spans="1:5" x14ac:dyDescent="0.35">
      <c r="A54" s="1"/>
      <c r="B54" s="1"/>
      <c r="C54" s="1"/>
      <c r="D54" s="1"/>
      <c r="E54" s="1"/>
    </row>
    <row r="55" spans="1:5" x14ac:dyDescent="0.35">
      <c r="A55" s="1"/>
      <c r="B55" s="1"/>
      <c r="C55" s="1"/>
      <c r="D55" s="1"/>
      <c r="E55" s="1"/>
    </row>
    <row r="56" spans="1:5" x14ac:dyDescent="0.35">
      <c r="A56" s="1"/>
      <c r="B56" s="1"/>
      <c r="C56" s="1"/>
      <c r="D56" s="1"/>
      <c r="E56" s="1"/>
    </row>
    <row r="57" spans="1:5" x14ac:dyDescent="0.35">
      <c r="A57" s="1"/>
      <c r="B57" s="1"/>
      <c r="C57" s="1"/>
      <c r="D57" s="1"/>
      <c r="E57" s="1"/>
    </row>
    <row r="58" spans="1:5" x14ac:dyDescent="0.35">
      <c r="A58" s="1"/>
      <c r="B58" s="1"/>
      <c r="C58" s="1"/>
      <c r="D58" s="1"/>
      <c r="E58" s="1"/>
    </row>
  </sheetData>
  <pageMargins left="0.75" right="0.75" top="1" bottom="1" header="0.5" footer="0.5"/>
  <headerFooter alignWithMargins="0">
    <oddHeader>&amp;A</oddHeader>
    <oddFooter>Page &amp;P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
    <tabColor rgb="FFFFFF00"/>
  </sheetPr>
  <dimension ref="A1"/>
  <sheetViews>
    <sheetView workbookViewId="0"/>
  </sheetViews>
  <sheetFormatPr defaultRowHeight="12.9" x14ac:dyDescent="0.3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
    <tabColor rgb="FF92D050"/>
  </sheetPr>
  <dimension ref="A1:Q1"/>
  <sheetViews>
    <sheetView workbookViewId="0">
      <selection activeCell="B2" sqref="B2"/>
    </sheetView>
  </sheetViews>
  <sheetFormatPr defaultRowHeight="12.9" x14ac:dyDescent="0.35"/>
  <sheetData>
    <row r="1" spans="1:17" x14ac:dyDescent="0.35">
      <c r="A1" s="1" t="s">
        <v>628</v>
      </c>
      <c r="B1" s="1" t="s">
        <v>629</v>
      </c>
      <c r="C1" s="1" t="s">
        <v>630</v>
      </c>
      <c r="D1" s="1" t="s">
        <v>631</v>
      </c>
      <c r="E1" s="1" t="s">
        <v>632</v>
      </c>
      <c r="F1" s="1" t="s">
        <v>633</v>
      </c>
      <c r="G1" s="1" t="s">
        <v>634</v>
      </c>
      <c r="H1" s="1" t="s">
        <v>635</v>
      </c>
      <c r="I1" s="1" t="s">
        <v>636</v>
      </c>
      <c r="J1" s="1" t="s">
        <v>637</v>
      </c>
      <c r="K1" s="1" t="s">
        <v>638</v>
      </c>
      <c r="L1" s="1" t="s">
        <v>639</v>
      </c>
      <c r="M1" s="1" t="s">
        <v>640</v>
      </c>
      <c r="N1" s="1" t="s">
        <v>641</v>
      </c>
      <c r="O1" s="1" t="s">
        <v>642</v>
      </c>
      <c r="P1" s="1" t="s">
        <v>643</v>
      </c>
      <c r="Q1" s="1" t="s">
        <v>216</v>
      </c>
    </row>
  </sheetData>
  <pageMargins left="0.75" right="0.75" top="1" bottom="1" header="0.5" footer="0.5"/>
  <headerFooter alignWithMargins="0">
    <oddHeader>&amp;A</oddHeader>
    <oddFooter>Page &amp;P</oddFooter>
  </headerFooter>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60">
    <pageSetUpPr fitToPage="1"/>
  </sheetPr>
  <dimension ref="A1:N44"/>
  <sheetViews>
    <sheetView showGridLines="0" zoomScale="90" zoomScaleNormal="90" workbookViewId="0">
      <pane ySplit="3" topLeftCell="A43" activePane="bottomLeft" state="frozen"/>
      <selection activeCell="K155" sqref="K155"/>
      <selection pane="bottomLeft" activeCell="D6" sqref="D6"/>
    </sheetView>
  </sheetViews>
  <sheetFormatPr defaultColWidth="9.15234375" defaultRowHeight="11.15" x14ac:dyDescent="0.35"/>
  <cols>
    <col min="1" max="1" width="75.3046875" style="938" customWidth="1"/>
    <col min="2" max="2" width="15.3828125" style="938" customWidth="1"/>
    <col min="3" max="3" width="15.3828125" style="938" hidden="1" customWidth="1"/>
    <col min="4" max="4" width="33.15234375" style="938" customWidth="1"/>
    <col min="5" max="5" width="9" style="938" customWidth="1"/>
    <col min="6" max="6" width="11.15234375" style="938" customWidth="1"/>
    <col min="7" max="7" width="8.53515625" style="938" hidden="1" customWidth="1"/>
    <col min="8" max="16384" width="9.15234375" style="938"/>
  </cols>
  <sheetData>
    <row r="1" spans="1:14" s="937" customFormat="1" ht="87" customHeight="1" x14ac:dyDescent="0.35">
      <c r="A1" s="2832" t="str">
        <f>'t1'!A1</f>
        <v>SERVIZIO SANITARIO NAZIONALE - anno 2020</v>
      </c>
      <c r="B1" s="2832"/>
      <c r="C1" s="2832"/>
      <c r="D1" s="2832"/>
      <c r="E1" s="973"/>
      <c r="F1" s="973"/>
      <c r="G1" s="973"/>
      <c r="H1" s="1037"/>
      <c r="I1" s="973"/>
      <c r="J1" s="973"/>
      <c r="K1" s="973"/>
      <c r="L1" s="973"/>
      <c r="N1" s="938"/>
    </row>
    <row r="2" spans="1:14" ht="30" customHeight="1" thickBot="1" x14ac:dyDescent="0.4">
      <c r="A2" s="969"/>
      <c r="B2" s="2912" t="str">
        <f>IF(AND(A38="",(D26+D27+D28+D29+D30+D31)&gt;0),"ATTENZIONE!  Inserire nel campo NOTE l'elenco delle Istituzioni ed il relativo importo dei rimborsi",IF(AND(A38&lt;&gt;"",(D26+D27+D28+D29+D30+D31)=0),"ATTENZIONE!  il campo NOTE non deve essere compilato in assenza di rimborsi",""))</f>
        <v/>
      </c>
      <c r="C2" s="2912"/>
      <c r="D2" s="2912"/>
    </row>
    <row r="3" spans="1:14" ht="21.75" customHeight="1" thickBot="1" x14ac:dyDescent="0.4">
      <c r="A3" s="1164" t="s">
        <v>3244</v>
      </c>
      <c r="B3" s="1248" t="s">
        <v>3245</v>
      </c>
      <c r="C3" s="2154"/>
      <c r="D3" s="1249" t="s">
        <v>3246</v>
      </c>
    </row>
    <row r="4" spans="1:14" ht="18" hidden="1" customHeight="1" thickTop="1" thickBot="1" x14ac:dyDescent="0.4">
      <c r="A4" s="1330"/>
      <c r="B4" s="1331"/>
      <c r="C4" s="2155">
        <f>ROUND(D4,0)</f>
        <v>0</v>
      </c>
      <c r="D4" s="1240">
        <v>0</v>
      </c>
    </row>
    <row r="5" spans="1:14" s="1252" customFormat="1" ht="18" customHeight="1" thickTop="1" x14ac:dyDescent="0.3">
      <c r="A5" s="1250" t="s">
        <v>3247</v>
      </c>
      <c r="B5" s="1251" t="s">
        <v>3248</v>
      </c>
      <c r="C5" s="2156">
        <f t="shared" ref="C5:C35" si="0">ROUND(D5,0)</f>
        <v>154696</v>
      </c>
      <c r="D5" s="2206">
        <v>154696</v>
      </c>
    </row>
    <row r="6" spans="1:14" s="1252" customFormat="1" ht="18" customHeight="1" x14ac:dyDescent="0.3">
      <c r="A6" s="1253" t="s">
        <v>3313</v>
      </c>
      <c r="B6" s="1254" t="s">
        <v>3250</v>
      </c>
      <c r="C6" s="2157">
        <f t="shared" si="0"/>
        <v>1081872</v>
      </c>
      <c r="D6" s="2206">
        <v>1081872</v>
      </c>
    </row>
    <row r="7" spans="1:14" s="1252" customFormat="1" ht="18" customHeight="1" x14ac:dyDescent="0.3">
      <c r="A7" s="1253" t="s">
        <v>3251</v>
      </c>
      <c r="B7" s="1255" t="s">
        <v>3252</v>
      </c>
      <c r="C7" s="2156">
        <f t="shared" si="0"/>
        <v>0</v>
      </c>
      <c r="D7" s="2206">
        <v>0</v>
      </c>
    </row>
    <row r="8" spans="1:14" s="1252" customFormat="1" ht="18" customHeight="1" x14ac:dyDescent="0.3">
      <c r="A8" s="1253" t="s">
        <v>3253</v>
      </c>
      <c r="B8" s="1256" t="s">
        <v>3254</v>
      </c>
      <c r="C8" s="2157">
        <f t="shared" si="0"/>
        <v>129779</v>
      </c>
      <c r="D8" s="2206">
        <v>129779</v>
      </c>
    </row>
    <row r="9" spans="1:14" s="1252" customFormat="1" ht="18" customHeight="1" x14ac:dyDescent="0.3">
      <c r="A9" s="1257" t="s">
        <v>3255</v>
      </c>
      <c r="B9" s="1255" t="s">
        <v>3256</v>
      </c>
      <c r="C9" s="2156">
        <f t="shared" si="0"/>
        <v>0</v>
      </c>
      <c r="D9" s="2206">
        <v>0</v>
      </c>
    </row>
    <row r="10" spans="1:14" s="1252" customFormat="1" ht="18" customHeight="1" x14ac:dyDescent="0.3">
      <c r="A10" s="1258" t="s">
        <v>3257</v>
      </c>
      <c r="B10" s="1256" t="s">
        <v>3258</v>
      </c>
      <c r="C10" s="2157">
        <f t="shared" si="0"/>
        <v>0</v>
      </c>
      <c r="D10" s="2206">
        <v>0</v>
      </c>
    </row>
    <row r="11" spans="1:14" s="1252" customFormat="1" ht="18" customHeight="1" x14ac:dyDescent="0.3">
      <c r="A11" s="1259" t="s">
        <v>3314</v>
      </c>
      <c r="B11" s="1255" t="s">
        <v>3260</v>
      </c>
      <c r="C11" s="2156">
        <f t="shared" si="0"/>
        <v>0</v>
      </c>
      <c r="D11" s="2206">
        <v>0</v>
      </c>
    </row>
    <row r="12" spans="1:14" s="1252" customFormat="1" ht="18" customHeight="1" x14ac:dyDescent="0.3">
      <c r="A12" s="1257" t="s">
        <v>3261</v>
      </c>
      <c r="B12" s="1260" t="s">
        <v>3262</v>
      </c>
      <c r="C12" s="2156">
        <f t="shared" si="0"/>
        <v>1286878</v>
      </c>
      <c r="D12" s="2206">
        <v>1286878</v>
      </c>
    </row>
    <row r="13" spans="1:14" s="1252" customFormat="1" ht="18" customHeight="1" x14ac:dyDescent="0.3">
      <c r="A13" s="1257" t="s">
        <v>3263</v>
      </c>
      <c r="B13" s="1260" t="s">
        <v>3264</v>
      </c>
      <c r="C13" s="2156">
        <f t="shared" si="0"/>
        <v>133897</v>
      </c>
      <c r="D13" s="2206">
        <v>133897</v>
      </c>
    </row>
    <row r="14" spans="1:14" s="1252" customFormat="1" ht="18" customHeight="1" x14ac:dyDescent="0.3">
      <c r="A14" s="1257" t="s">
        <v>3265</v>
      </c>
      <c r="B14" s="1255" t="s">
        <v>3266</v>
      </c>
      <c r="C14" s="2156">
        <f t="shared" si="0"/>
        <v>1508878</v>
      </c>
      <c r="D14" s="2206">
        <v>1508878</v>
      </c>
    </row>
    <row r="15" spans="1:14" s="1252" customFormat="1" ht="18" customHeight="1" x14ac:dyDescent="0.3">
      <c r="A15" s="1257" t="s">
        <v>3269</v>
      </c>
      <c r="B15" s="1255" t="s">
        <v>3270</v>
      </c>
      <c r="C15" s="2156">
        <f t="shared" si="0"/>
        <v>168042</v>
      </c>
      <c r="D15" s="2206">
        <v>168042</v>
      </c>
    </row>
    <row r="16" spans="1:14" s="1252" customFormat="1" ht="18" customHeight="1" x14ac:dyDescent="0.3">
      <c r="A16" s="1258" t="s">
        <v>3267</v>
      </c>
      <c r="B16" s="1255" t="s">
        <v>3268</v>
      </c>
      <c r="C16" s="2156">
        <f t="shared" si="0"/>
        <v>1828718</v>
      </c>
      <c r="D16" s="2206">
        <v>1828718</v>
      </c>
    </row>
    <row r="17" spans="1:8" s="1252" customFormat="1" ht="18" customHeight="1" x14ac:dyDescent="0.3">
      <c r="A17" s="1259" t="s">
        <v>3315</v>
      </c>
      <c r="B17" s="1254" t="s">
        <v>3272</v>
      </c>
      <c r="C17" s="2157">
        <f t="shared" si="0"/>
        <v>3809849</v>
      </c>
      <c r="D17" s="2206">
        <v>3809849</v>
      </c>
    </row>
    <row r="18" spans="1:8" s="1252" customFormat="1" ht="18" customHeight="1" x14ac:dyDescent="0.3">
      <c r="A18" s="1261" t="s">
        <v>3316</v>
      </c>
      <c r="B18" s="1255" t="s">
        <v>3274</v>
      </c>
      <c r="C18" s="2156">
        <f t="shared" si="0"/>
        <v>0</v>
      </c>
      <c r="D18" s="2206">
        <v>0</v>
      </c>
    </row>
    <row r="19" spans="1:8" s="1263" customFormat="1" ht="18" customHeight="1" x14ac:dyDescent="0.35">
      <c r="A19" s="1262" t="s">
        <v>3275</v>
      </c>
      <c r="B19" s="1260" t="s">
        <v>3276</v>
      </c>
      <c r="C19" s="2156">
        <f t="shared" si="0"/>
        <v>0</v>
      </c>
      <c r="D19" s="2206">
        <v>0</v>
      </c>
    </row>
    <row r="20" spans="1:8" s="1263" customFormat="1" ht="18" customHeight="1" x14ac:dyDescent="0.35">
      <c r="A20" s="1250" t="s">
        <v>3277</v>
      </c>
      <c r="B20" s="1260" t="s">
        <v>3278</v>
      </c>
      <c r="C20" s="2156">
        <f t="shared" si="0"/>
        <v>7401</v>
      </c>
      <c r="D20" s="2206">
        <v>7401</v>
      </c>
    </row>
    <row r="21" spans="1:8" s="937" customFormat="1" ht="18" customHeight="1" x14ac:dyDescent="0.3">
      <c r="A21" s="1250" t="s">
        <v>3317</v>
      </c>
      <c r="B21" s="1255" t="s">
        <v>3280</v>
      </c>
      <c r="C21" s="2156">
        <f t="shared" si="0"/>
        <v>19573512</v>
      </c>
      <c r="D21" s="2206">
        <v>19573512</v>
      </c>
      <c r="G21" s="1496" t="s">
        <v>3318</v>
      </c>
    </row>
    <row r="22" spans="1:8" s="1263" customFormat="1" ht="18" customHeight="1" x14ac:dyDescent="0.35">
      <c r="A22" s="1250" t="s">
        <v>3319</v>
      </c>
      <c r="B22" s="1256" t="s">
        <v>3282</v>
      </c>
      <c r="C22" s="2157">
        <f t="shared" si="0"/>
        <v>0</v>
      </c>
      <c r="D22" s="2206">
        <v>0</v>
      </c>
      <c r="G22" s="1877" t="s">
        <v>3320</v>
      </c>
    </row>
    <row r="23" spans="1:8" s="1263" customFormat="1" ht="18" customHeight="1" x14ac:dyDescent="0.35">
      <c r="A23" s="1250" t="s">
        <v>3283</v>
      </c>
      <c r="B23" s="1255" t="s">
        <v>3284</v>
      </c>
      <c r="C23" s="2156">
        <f t="shared" si="0"/>
        <v>6069753</v>
      </c>
      <c r="D23" s="2206">
        <v>6069753</v>
      </c>
      <c r="E23" s="1476"/>
      <c r="F23" s="1475" t="s">
        <v>3321</v>
      </c>
      <c r="G23" s="1497">
        <f>IN_T14_IRAP!$A$2</f>
        <v>2</v>
      </c>
      <c r="H23" s="1476"/>
    </row>
    <row r="24" spans="1:8" s="1263" customFormat="1" ht="18" customHeight="1" x14ac:dyDescent="0.35">
      <c r="A24" s="1250" t="s">
        <v>3322</v>
      </c>
      <c r="B24" s="1256" t="s">
        <v>3286</v>
      </c>
      <c r="C24" s="2157">
        <f t="shared" si="0"/>
        <v>0</v>
      </c>
      <c r="D24" s="2206">
        <v>0</v>
      </c>
    </row>
    <row r="25" spans="1:8" s="1263" customFormat="1" ht="18" customHeight="1" x14ac:dyDescent="0.35">
      <c r="A25" s="1505" t="s">
        <v>3323</v>
      </c>
      <c r="B25" s="1255" t="s">
        <v>3288</v>
      </c>
      <c r="C25" s="2156">
        <f t="shared" si="0"/>
        <v>0</v>
      </c>
      <c r="D25" s="2206">
        <v>0</v>
      </c>
    </row>
    <row r="26" spans="1:8" s="1263" customFormat="1" ht="18" customHeight="1" x14ac:dyDescent="0.35">
      <c r="A26" s="1264" t="s">
        <v>3324</v>
      </c>
      <c r="B26" s="1260" t="s">
        <v>3290</v>
      </c>
      <c r="C26" s="2156">
        <f t="shared" si="0"/>
        <v>63806</v>
      </c>
      <c r="D26" s="2207">
        <f>t14_Dett!C2</f>
        <v>63806</v>
      </c>
    </row>
    <row r="27" spans="1:8" s="1263" customFormat="1" ht="18" customHeight="1" x14ac:dyDescent="0.35">
      <c r="A27" s="1264" t="s">
        <v>3291</v>
      </c>
      <c r="B27" s="1260" t="s">
        <v>3292</v>
      </c>
      <c r="C27" s="2156">
        <f t="shared" si="0"/>
        <v>709698</v>
      </c>
      <c r="D27" s="2206">
        <v>709698</v>
      </c>
    </row>
    <row r="28" spans="1:8" s="1263" customFormat="1" ht="18" customHeight="1" x14ac:dyDescent="0.35">
      <c r="A28" s="1264" t="s">
        <v>3325</v>
      </c>
      <c r="B28" s="1260" t="s">
        <v>3294</v>
      </c>
      <c r="C28" s="2156">
        <f t="shared" si="0"/>
        <v>0</v>
      </c>
      <c r="D28" s="2207">
        <f>t14_Dett!C24</f>
        <v>0</v>
      </c>
    </row>
    <row r="29" spans="1:8" s="1263" customFormat="1" ht="18" customHeight="1" x14ac:dyDescent="0.35">
      <c r="A29" s="1264" t="s">
        <v>3305</v>
      </c>
      <c r="B29" s="1260" t="s">
        <v>3306</v>
      </c>
      <c r="C29" s="2156">
        <f t="shared" si="0"/>
        <v>1526855</v>
      </c>
      <c r="D29" s="2207">
        <f>t14_Dett!C46</f>
        <v>1526855</v>
      </c>
    </row>
    <row r="30" spans="1:8" s="1263" customFormat="1" ht="18" customHeight="1" x14ac:dyDescent="0.35">
      <c r="A30" s="1258" t="s">
        <v>3326</v>
      </c>
      <c r="B30" s="1260" t="s">
        <v>3296</v>
      </c>
      <c r="C30" s="2156">
        <f t="shared" si="0"/>
        <v>217765</v>
      </c>
      <c r="D30" s="2207">
        <f>t14_Dett!C68</f>
        <v>217765</v>
      </c>
    </row>
    <row r="31" spans="1:8" s="1263" customFormat="1" ht="18" customHeight="1" x14ac:dyDescent="0.35">
      <c r="A31" s="1264" t="s">
        <v>3307</v>
      </c>
      <c r="B31" s="1260" t="s">
        <v>3308</v>
      </c>
      <c r="C31" s="2156">
        <f t="shared" si="0"/>
        <v>0</v>
      </c>
      <c r="D31" s="2207">
        <f>t14_Dett!C90</f>
        <v>0</v>
      </c>
    </row>
    <row r="32" spans="1:8" s="1263" customFormat="1" ht="18" customHeight="1" x14ac:dyDescent="0.35">
      <c r="A32" s="1264" t="s">
        <v>3297</v>
      </c>
      <c r="B32" s="1260" t="s">
        <v>3298</v>
      </c>
      <c r="C32" s="2156">
        <f t="shared" si="0"/>
        <v>789386</v>
      </c>
      <c r="D32" s="2206">
        <v>789386</v>
      </c>
    </row>
    <row r="33" spans="1:5" s="1263" customFormat="1" ht="18" customHeight="1" x14ac:dyDescent="0.35">
      <c r="A33" s="1264" t="s">
        <v>3299</v>
      </c>
      <c r="B33" s="1260" t="s">
        <v>3300</v>
      </c>
      <c r="C33" s="2156">
        <f t="shared" si="0"/>
        <v>438465</v>
      </c>
      <c r="D33" s="2206">
        <v>438465</v>
      </c>
    </row>
    <row r="34" spans="1:5" s="1263" customFormat="1" ht="18" customHeight="1" x14ac:dyDescent="0.35">
      <c r="A34" s="1264" t="s">
        <v>3301</v>
      </c>
      <c r="B34" s="1260" t="s">
        <v>3302</v>
      </c>
      <c r="C34" s="2156">
        <f t="shared" si="0"/>
        <v>6530</v>
      </c>
      <c r="D34" s="2206">
        <v>6530</v>
      </c>
    </row>
    <row r="35" spans="1:5" s="1263" customFormat="1" ht="18" customHeight="1" thickBot="1" x14ac:dyDescent="0.4">
      <c r="A35" s="1265" t="s">
        <v>3303</v>
      </c>
      <c r="B35" s="1266" t="s">
        <v>3304</v>
      </c>
      <c r="C35" s="2158">
        <f t="shared" si="0"/>
        <v>81067</v>
      </c>
      <c r="D35" s="2208">
        <v>81067</v>
      </c>
    </row>
    <row r="36" spans="1:5" s="1263" customFormat="1" ht="13.5" customHeight="1" thickBot="1" x14ac:dyDescent="0.4">
      <c r="A36" s="2913" t="str">
        <f>IF(G23=1,"ATTENZIONE è stata dichiarata IRAP commerciale. Controllare l'importo inserito!"," ")</f>
        <v xml:space="preserve"> </v>
      </c>
      <c r="B36" s="2913"/>
      <c r="C36" s="2913"/>
      <c r="D36" s="2913"/>
    </row>
    <row r="37" spans="1:5" s="1263" customFormat="1" ht="15" customHeight="1" x14ac:dyDescent="0.35">
      <c r="A37" s="2905" t="s">
        <v>3327</v>
      </c>
      <c r="B37" s="2906"/>
      <c r="C37" s="2906"/>
      <c r="D37" s="2907"/>
    </row>
    <row r="38" spans="1:5" s="1263" customFormat="1" ht="120" customHeight="1" thickBot="1" x14ac:dyDescent="0.4">
      <c r="A38" s="2908" t="s">
        <v>5702</v>
      </c>
      <c r="B38" s="2909"/>
      <c r="C38" s="2909"/>
      <c r="D38" s="2910"/>
      <c r="E38" s="1473" t="str">
        <f>IF(AND(A38="",(D26+D27+D28)&gt;0),"ATTENZIONE!  Inserire nel campo NOTE l'elenco delle Istituzioni ed il relativo importo dei rimborsi EFFETTUATI!",IF(AND(A38&lt;&gt;"",(D26+D27+D28)=0),"ATTENZIONE!  il campo NOTE non deve essere compilato in assenza di rimborsi",""))</f>
        <v/>
      </c>
    </row>
    <row r="39" spans="1:5" s="1263" customFormat="1" ht="15" customHeight="1" thickBot="1" x14ac:dyDescent="0.4">
      <c r="A39" s="2914" t="str">
        <f>IF(AND(LEN(A41)&lt;=1000,LEN(A38)&lt;=1000),"","IL NUMERO MASSIMO DI CARATTERI CONSENTITI PER SINGOLO CAMPO NOTE E' DI 1000")</f>
        <v/>
      </c>
      <c r="B39" s="2914"/>
      <c r="C39" s="2914"/>
      <c r="D39" s="2914"/>
    </row>
    <row r="40" spans="1:5" ht="13.5" customHeight="1" x14ac:dyDescent="0.35">
      <c r="A40" s="2905" t="s">
        <v>3328</v>
      </c>
      <c r="B40" s="2906"/>
      <c r="C40" s="2906"/>
      <c r="D40" s="2907"/>
    </row>
    <row r="41" spans="1:5" ht="120" customHeight="1" thickBot="1" x14ac:dyDescent="0.4">
      <c r="A41" s="2908" t="s">
        <v>5703</v>
      </c>
      <c r="B41" s="2909"/>
      <c r="C41" s="2909"/>
      <c r="D41" s="2910"/>
      <c r="E41" s="1473" t="str">
        <f>IF(AND(A41="",(D29+D30+D31)&gt;0),"ATTENZIONE!  Inserire nel campo NOTE l'elenco delle Istituzioni ed il relativo importo dei rimborsi RICEVUTI!",IF(AND(A41&lt;&gt;"",(D29+D30+D31)=0),"ATTENZIONE!  il campo NOTE non deve essere compilato in assenza di rimborsi",""))</f>
        <v/>
      </c>
    </row>
    <row r="42" spans="1:5" ht="19.5" customHeight="1" x14ac:dyDescent="0.35">
      <c r="A42" s="937" t="s">
        <v>3329</v>
      </c>
    </row>
    <row r="43" spans="1:5" ht="25.5" customHeight="1" x14ac:dyDescent="0.35">
      <c r="A43" s="2834" t="s">
        <v>3330</v>
      </c>
      <c r="B43" s="2834"/>
      <c r="C43" s="2834"/>
      <c r="D43" s="2834"/>
    </row>
    <row r="44" spans="1:5" ht="24.75" customHeight="1" x14ac:dyDescent="0.35">
      <c r="A44" s="2911" t="s">
        <v>3331</v>
      </c>
      <c r="B44" s="2911"/>
      <c r="C44" s="2911"/>
      <c r="D44" s="2911"/>
    </row>
  </sheetData>
  <sheetProtection password="8611" sheet="1" selectLockedCells="1"/>
  <mergeCells count="10">
    <mergeCell ref="A40:D40"/>
    <mergeCell ref="A41:D41"/>
    <mergeCell ref="A43:D43"/>
    <mergeCell ref="A44:D44"/>
    <mergeCell ref="A1:D1"/>
    <mergeCell ref="B2:D2"/>
    <mergeCell ref="A36:D36"/>
    <mergeCell ref="A37:D37"/>
    <mergeCell ref="A38:D38"/>
    <mergeCell ref="A39:D39"/>
  </mergeCells>
  <dataValidations count="2">
    <dataValidation type="whole" allowBlank="1" showInputMessage="1" showErrorMessage="1" sqref="D5:D25 D27 D32:D35">
      <formula1>0</formula1>
      <formula2>9999999999</formula2>
    </dataValidation>
    <dataValidation type="textLength" allowBlank="1" showInputMessage="1" showErrorMessage="1" errorTitle="ATTENZIONE ! ! ! " error="E' stato superato il limite di 1000 caratteri" sqref="A38:D38 A41:D41">
      <formula1>0</formula1>
      <formula2>1000</formula2>
    </dataValidation>
  </dataValidations>
  <printOptions horizontalCentered="1" verticalCentered="1"/>
  <pageMargins left="0" right="0" top="0.19685039370078741" bottom="0.15748031496062992" header="0.19685039370078741" footer="0.19685039370078741"/>
  <pageSetup paperSize="9" scale="67" orientation="landscape" horizontalDpi="300"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561921" r:id="rId4" name="Drop Down 1">
              <controlPr locked="0" defaultSize="0" autoLine="0" autoPict="0" altText="No">
                <anchor moveWithCells="1">
                  <from>
                    <xdr:col>4</xdr:col>
                    <xdr:colOff>27214</xdr:colOff>
                    <xdr:row>22</xdr:row>
                    <xdr:rowOff>16329</xdr:rowOff>
                  </from>
                  <to>
                    <xdr:col>4</xdr:col>
                    <xdr:colOff>310243</xdr:colOff>
                    <xdr:row>22</xdr:row>
                    <xdr:rowOff>108857</xdr:rowOff>
                  </to>
                </anchor>
              </controlPr>
            </control>
          </mc:Choice>
        </mc:AlternateContent>
        <mc:AlternateContent xmlns:mc="http://schemas.openxmlformats.org/markup-compatibility/2006">
          <mc:Choice Requires="x14">
            <control shapeId="4561922" r:id="rId5" name="Drop Down 2">
              <controlPr defaultSize="0" autoLine="0" autoPict="0" altText="No">
                <anchor moveWithCells="1">
                  <from>
                    <xdr:col>4</xdr:col>
                    <xdr:colOff>27214</xdr:colOff>
                    <xdr:row>22</xdr:row>
                    <xdr:rowOff>16329</xdr:rowOff>
                  </from>
                  <to>
                    <xdr:col>4</xdr:col>
                    <xdr:colOff>310243</xdr:colOff>
                    <xdr:row>22</xdr:row>
                    <xdr:rowOff>108857</xdr:rowOff>
                  </to>
                </anchor>
              </controlPr>
            </control>
          </mc:Choice>
        </mc:AlternateContent>
      </controls>
    </mc:Choice>
  </mc:AlternateConten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D111"/>
  <sheetViews>
    <sheetView zoomScale="90" zoomScaleNormal="90" workbookViewId="0">
      <selection activeCell="B4" sqref="B4:B6"/>
    </sheetView>
  </sheetViews>
  <sheetFormatPr defaultRowHeight="12.9" x14ac:dyDescent="0.35"/>
  <cols>
    <col min="1" max="1" width="2.69140625" bestFit="1" customWidth="1"/>
    <col min="2" max="2" width="125" customWidth="1"/>
    <col min="3" max="3" width="18.15234375" customWidth="1"/>
  </cols>
  <sheetData>
    <row r="1" spans="2:3" ht="13.3" thickBot="1" x14ac:dyDescent="0.4"/>
    <row r="2" spans="2:3" s="1879" customFormat="1" ht="13.3" thickBot="1" x14ac:dyDescent="0.4">
      <c r="B2" s="1878" t="s">
        <v>3332</v>
      </c>
      <c r="C2" s="2209">
        <f>SUM(C4:C23)</f>
        <v>63806</v>
      </c>
    </row>
    <row r="3" spans="2:3" s="1879" customFormat="1" ht="22.75" thickTop="1" x14ac:dyDescent="0.35">
      <c r="B3" s="1880" t="s">
        <v>3333</v>
      </c>
      <c r="C3" s="1881" t="s">
        <v>3334</v>
      </c>
    </row>
    <row r="4" spans="2:3" s="1879" customFormat="1" x14ac:dyDescent="0.35">
      <c r="B4" s="2219" t="s">
        <v>5699</v>
      </c>
      <c r="C4" s="1882">
        <v>41416</v>
      </c>
    </row>
    <row r="5" spans="2:3" s="1879" customFormat="1" x14ac:dyDescent="0.35">
      <c r="B5" s="2219" t="s">
        <v>5700</v>
      </c>
      <c r="C5" s="1882">
        <v>20076</v>
      </c>
    </row>
    <row r="6" spans="2:3" s="1879" customFormat="1" x14ac:dyDescent="0.35">
      <c r="B6" s="2219" t="s">
        <v>5701</v>
      </c>
      <c r="C6" s="1882">
        <v>2314</v>
      </c>
    </row>
    <row r="7" spans="2:3" s="1879" customFormat="1" x14ac:dyDescent="0.35">
      <c r="B7" s="2219"/>
      <c r="C7" s="1882"/>
    </row>
    <row r="8" spans="2:3" s="1879" customFormat="1" x14ac:dyDescent="0.35">
      <c r="B8" s="2219"/>
      <c r="C8" s="1882"/>
    </row>
    <row r="9" spans="2:3" s="1879" customFormat="1" x14ac:dyDescent="0.35">
      <c r="B9" s="2219"/>
      <c r="C9" s="1882"/>
    </row>
    <row r="10" spans="2:3" s="1879" customFormat="1" x14ac:dyDescent="0.35">
      <c r="B10" s="2219"/>
      <c r="C10" s="1882"/>
    </row>
    <row r="11" spans="2:3" s="1879" customFormat="1" x14ac:dyDescent="0.35">
      <c r="B11" s="2219"/>
      <c r="C11" s="1882"/>
    </row>
    <row r="12" spans="2:3" s="1879" customFormat="1" x14ac:dyDescent="0.35">
      <c r="B12" s="2219"/>
      <c r="C12" s="1882"/>
    </row>
    <row r="13" spans="2:3" s="1879" customFormat="1" x14ac:dyDescent="0.35">
      <c r="B13" s="2219"/>
      <c r="C13" s="1882"/>
    </row>
    <row r="14" spans="2:3" s="1879" customFormat="1" x14ac:dyDescent="0.35">
      <c r="B14" s="2219"/>
      <c r="C14" s="1882"/>
    </row>
    <row r="15" spans="2:3" s="1879" customFormat="1" x14ac:dyDescent="0.35">
      <c r="B15" s="2219"/>
      <c r="C15" s="1882"/>
    </row>
    <row r="16" spans="2:3" s="1879" customFormat="1" x14ac:dyDescent="0.35">
      <c r="B16" s="2219"/>
      <c r="C16" s="1882"/>
    </row>
    <row r="17" spans="1:4" s="1879" customFormat="1" x14ac:dyDescent="0.35">
      <c r="B17" s="2219"/>
      <c r="C17" s="1882"/>
    </row>
    <row r="18" spans="1:4" s="1879" customFormat="1" x14ac:dyDescent="0.35">
      <c r="B18" s="2219"/>
      <c r="C18" s="1882"/>
    </row>
    <row r="19" spans="1:4" s="1879" customFormat="1" x14ac:dyDescent="0.35">
      <c r="B19" s="2219"/>
      <c r="C19" s="1882"/>
    </row>
    <row r="20" spans="1:4" s="1879" customFormat="1" x14ac:dyDescent="0.35">
      <c r="B20" s="2219"/>
      <c r="C20" s="1882"/>
    </row>
    <row r="21" spans="1:4" x14ac:dyDescent="0.35">
      <c r="A21" s="1879"/>
      <c r="B21" s="2220"/>
      <c r="C21" s="1883"/>
    </row>
    <row r="22" spans="1:4" x14ac:dyDescent="0.35">
      <c r="A22" s="1879"/>
      <c r="B22" s="2220"/>
      <c r="C22" s="1883"/>
    </row>
    <row r="23" spans="1:4" ht="13.3" thickBot="1" x14ac:dyDescent="0.4">
      <c r="A23" s="1879"/>
      <c r="B23" s="2220"/>
      <c r="C23" s="1884"/>
    </row>
    <row r="24" spans="1:4" ht="13.3" thickBot="1" x14ac:dyDescent="0.4">
      <c r="B24" s="1878" t="s">
        <v>3335</v>
      </c>
      <c r="C24" s="2209">
        <f>SUM(C26:C45)</f>
        <v>0</v>
      </c>
    </row>
    <row r="25" spans="1:4" ht="22.75" thickTop="1" x14ac:dyDescent="0.35">
      <c r="B25" s="1880" t="s">
        <v>3333</v>
      </c>
      <c r="C25" s="1881" t="s">
        <v>3334</v>
      </c>
      <c r="D25" s="1885"/>
    </row>
    <row r="26" spans="1:4" x14ac:dyDescent="0.35">
      <c r="A26" s="1879"/>
      <c r="B26" s="2219"/>
      <c r="C26" s="1882"/>
    </row>
    <row r="27" spans="1:4" x14ac:dyDescent="0.35">
      <c r="A27" s="1879"/>
      <c r="B27" s="2219"/>
      <c r="C27" s="1882"/>
    </row>
    <row r="28" spans="1:4" x14ac:dyDescent="0.35">
      <c r="A28" s="1879"/>
      <c r="B28" s="2219"/>
      <c r="C28" s="1882"/>
    </row>
    <row r="29" spans="1:4" x14ac:dyDescent="0.35">
      <c r="A29" s="1879"/>
      <c r="B29" s="2219"/>
      <c r="C29" s="1882"/>
    </row>
    <row r="30" spans="1:4" x14ac:dyDescent="0.35">
      <c r="A30" s="1879"/>
      <c r="B30" s="2219"/>
      <c r="C30" s="1882"/>
    </row>
    <row r="31" spans="1:4" x14ac:dyDescent="0.35">
      <c r="A31" s="1879"/>
      <c r="B31" s="2219"/>
      <c r="C31" s="1882"/>
    </row>
    <row r="32" spans="1:4" x14ac:dyDescent="0.35">
      <c r="A32" s="1879"/>
      <c r="B32" s="2219"/>
      <c r="C32" s="1882"/>
    </row>
    <row r="33" spans="1:3" x14ac:dyDescent="0.35">
      <c r="A33" s="1879"/>
      <c r="B33" s="2219"/>
      <c r="C33" s="1882"/>
    </row>
    <row r="34" spans="1:3" x14ac:dyDescent="0.35">
      <c r="A34" s="1879"/>
      <c r="B34" s="2219"/>
      <c r="C34" s="1882"/>
    </row>
    <row r="35" spans="1:3" x14ac:dyDescent="0.35">
      <c r="A35" s="1879"/>
      <c r="B35" s="2219"/>
      <c r="C35" s="1882"/>
    </row>
    <row r="36" spans="1:3" x14ac:dyDescent="0.35">
      <c r="A36" s="1879"/>
      <c r="B36" s="2219"/>
      <c r="C36" s="1882"/>
    </row>
    <row r="37" spans="1:3" x14ac:dyDescent="0.35">
      <c r="A37" s="1879"/>
      <c r="B37" s="2219"/>
      <c r="C37" s="1882"/>
    </row>
    <row r="38" spans="1:3" x14ac:dyDescent="0.35">
      <c r="A38" s="1879"/>
      <c r="B38" s="2219"/>
      <c r="C38" s="1882"/>
    </row>
    <row r="39" spans="1:3" x14ac:dyDescent="0.35">
      <c r="A39" s="1879"/>
      <c r="B39" s="2219"/>
      <c r="C39" s="1882"/>
    </row>
    <row r="40" spans="1:3" x14ac:dyDescent="0.35">
      <c r="A40" s="1879"/>
      <c r="B40" s="2219"/>
      <c r="C40" s="1882"/>
    </row>
    <row r="41" spans="1:3" x14ac:dyDescent="0.35">
      <c r="A41" s="1879"/>
      <c r="B41" s="2219"/>
      <c r="C41" s="1882"/>
    </row>
    <row r="42" spans="1:3" x14ac:dyDescent="0.35">
      <c r="A42" s="1879"/>
      <c r="B42" s="2219"/>
      <c r="C42" s="1882"/>
    </row>
    <row r="43" spans="1:3" x14ac:dyDescent="0.35">
      <c r="A43" s="1879"/>
      <c r="B43" s="2220"/>
      <c r="C43" s="1883"/>
    </row>
    <row r="44" spans="1:3" x14ac:dyDescent="0.35">
      <c r="A44" s="1879"/>
      <c r="B44" s="2220"/>
      <c r="C44" s="1883"/>
    </row>
    <row r="45" spans="1:3" ht="13.3" thickBot="1" x14ac:dyDescent="0.4">
      <c r="A45" s="1879"/>
      <c r="B45" s="2220"/>
      <c r="C45" s="1884"/>
    </row>
    <row r="46" spans="1:3" ht="13.3" thickBot="1" x14ac:dyDescent="0.4">
      <c r="B46" s="1886" t="s">
        <v>3336</v>
      </c>
      <c r="C46" s="2210">
        <f>SUM(C48:C67)</f>
        <v>1526855</v>
      </c>
    </row>
    <row r="47" spans="1:3" ht="22.75" thickTop="1" x14ac:dyDescent="0.35">
      <c r="B47" s="1880" t="s">
        <v>3337</v>
      </c>
      <c r="C47" s="1881" t="s">
        <v>3338</v>
      </c>
    </row>
    <row r="48" spans="1:3" x14ac:dyDescent="0.35">
      <c r="A48" s="1879"/>
      <c r="B48" s="2557" t="s">
        <v>5696</v>
      </c>
      <c r="C48" s="1882">
        <v>82799</v>
      </c>
    </row>
    <row r="49" spans="1:3" x14ac:dyDescent="0.35">
      <c r="A49" s="1879"/>
      <c r="B49" s="2557" t="s">
        <v>5697</v>
      </c>
      <c r="C49" s="1882">
        <v>95928</v>
      </c>
    </row>
    <row r="50" spans="1:3" x14ac:dyDescent="0.35">
      <c r="A50" s="1879"/>
      <c r="B50" s="2557" t="s">
        <v>5698</v>
      </c>
      <c r="C50" s="1882">
        <v>1348128</v>
      </c>
    </row>
    <row r="51" spans="1:3" x14ac:dyDescent="0.35">
      <c r="A51" s="1879"/>
      <c r="B51" s="2219"/>
      <c r="C51" s="1882"/>
    </row>
    <row r="52" spans="1:3" x14ac:dyDescent="0.35">
      <c r="A52" s="1879"/>
      <c r="B52" s="2219"/>
      <c r="C52" s="1882"/>
    </row>
    <row r="53" spans="1:3" x14ac:dyDescent="0.35">
      <c r="A53" s="1879"/>
      <c r="B53" s="2219"/>
      <c r="C53" s="1882"/>
    </row>
    <row r="54" spans="1:3" x14ac:dyDescent="0.35">
      <c r="A54" s="1879"/>
      <c r="B54" s="2219"/>
      <c r="C54" s="1882"/>
    </row>
    <row r="55" spans="1:3" x14ac:dyDescent="0.35">
      <c r="A55" s="1879"/>
      <c r="B55" s="2219"/>
      <c r="C55" s="1882"/>
    </row>
    <row r="56" spans="1:3" x14ac:dyDescent="0.35">
      <c r="A56" s="1879"/>
      <c r="B56" s="2219"/>
      <c r="C56" s="1882"/>
    </row>
    <row r="57" spans="1:3" x14ac:dyDescent="0.35">
      <c r="A57" s="1879"/>
      <c r="B57" s="2219"/>
      <c r="C57" s="1882"/>
    </row>
    <row r="58" spans="1:3" x14ac:dyDescent="0.35">
      <c r="A58" s="1879"/>
      <c r="B58" s="2219"/>
      <c r="C58" s="1882"/>
    </row>
    <row r="59" spans="1:3" x14ac:dyDescent="0.35">
      <c r="A59" s="1879"/>
      <c r="B59" s="2219"/>
      <c r="C59" s="1882"/>
    </row>
    <row r="60" spans="1:3" x14ac:dyDescent="0.35">
      <c r="A60" s="1879"/>
      <c r="B60" s="2219"/>
      <c r="C60" s="1882"/>
    </row>
    <row r="61" spans="1:3" x14ac:dyDescent="0.35">
      <c r="A61" s="1879"/>
      <c r="B61" s="2219"/>
      <c r="C61" s="1882"/>
    </row>
    <row r="62" spans="1:3" x14ac:dyDescent="0.35">
      <c r="A62" s="1879"/>
      <c r="B62" s="2219"/>
      <c r="C62" s="1882"/>
    </row>
    <row r="63" spans="1:3" x14ac:dyDescent="0.35">
      <c r="A63" s="1879"/>
      <c r="B63" s="2219"/>
      <c r="C63" s="1882"/>
    </row>
    <row r="64" spans="1:3" x14ac:dyDescent="0.35">
      <c r="A64" s="1879"/>
      <c r="B64" s="2219"/>
      <c r="C64" s="1882"/>
    </row>
    <row r="65" spans="1:3" x14ac:dyDescent="0.35">
      <c r="A65" s="1879"/>
      <c r="B65" s="2220"/>
      <c r="C65" s="1883"/>
    </row>
    <row r="66" spans="1:3" x14ac:dyDescent="0.35">
      <c r="A66" s="1879"/>
      <c r="B66" s="2220"/>
      <c r="C66" s="1883"/>
    </row>
    <row r="67" spans="1:3" ht="13.3" thickBot="1" x14ac:dyDescent="0.4">
      <c r="A67" s="1879"/>
      <c r="B67" s="2220"/>
      <c r="C67" s="1884"/>
    </row>
    <row r="68" spans="1:3" ht="13.3" thickBot="1" x14ac:dyDescent="0.4">
      <c r="B68" s="1887" t="s">
        <v>3339</v>
      </c>
      <c r="C68" s="2211">
        <f>SUM(C70:C89)</f>
        <v>217765</v>
      </c>
    </row>
    <row r="69" spans="1:3" ht="22.75" thickTop="1" x14ac:dyDescent="0.35">
      <c r="B69" s="1880" t="s">
        <v>3337</v>
      </c>
      <c r="C69" s="1881" t="s">
        <v>3338</v>
      </c>
    </row>
    <row r="70" spans="1:3" x14ac:dyDescent="0.35">
      <c r="A70" s="1879"/>
      <c r="B70" s="2219" t="s">
        <v>5689</v>
      </c>
      <c r="C70" s="1882">
        <v>5847</v>
      </c>
    </row>
    <row r="71" spans="1:3" x14ac:dyDescent="0.35">
      <c r="A71" s="1879"/>
      <c r="B71" s="2219" t="s">
        <v>5690</v>
      </c>
      <c r="C71" s="1882">
        <v>53398</v>
      </c>
    </row>
    <row r="72" spans="1:3" x14ac:dyDescent="0.35">
      <c r="A72" s="1879"/>
      <c r="B72" s="2219" t="s">
        <v>5691</v>
      </c>
      <c r="C72" s="1882">
        <v>55241</v>
      </c>
    </row>
    <row r="73" spans="1:3" x14ac:dyDescent="0.35">
      <c r="A73" s="1879"/>
      <c r="B73" s="2219" t="s">
        <v>5692</v>
      </c>
      <c r="C73" s="1882">
        <v>26979</v>
      </c>
    </row>
    <row r="74" spans="1:3" x14ac:dyDescent="0.35">
      <c r="A74" s="1879"/>
      <c r="B74" s="2219" t="s">
        <v>5693</v>
      </c>
      <c r="C74" s="1882">
        <v>36185</v>
      </c>
    </row>
    <row r="75" spans="1:3" x14ac:dyDescent="0.35">
      <c r="A75" s="1879"/>
      <c r="B75" s="2219" t="s">
        <v>5694</v>
      </c>
      <c r="C75" s="1882">
        <v>5487</v>
      </c>
    </row>
    <row r="76" spans="1:3" x14ac:dyDescent="0.35">
      <c r="A76" s="1879"/>
      <c r="B76" s="2219" t="s">
        <v>5695</v>
      </c>
      <c r="C76" s="1882">
        <v>34628</v>
      </c>
    </row>
    <row r="77" spans="1:3" x14ac:dyDescent="0.35">
      <c r="A77" s="1879"/>
      <c r="B77" s="2219"/>
      <c r="C77" s="1882"/>
    </row>
    <row r="78" spans="1:3" x14ac:dyDescent="0.35">
      <c r="A78" s="1879"/>
      <c r="B78" s="2219"/>
      <c r="C78" s="1882"/>
    </row>
    <row r="79" spans="1:3" x14ac:dyDescent="0.35">
      <c r="A79" s="1879"/>
      <c r="B79" s="2219"/>
      <c r="C79" s="1882"/>
    </row>
    <row r="80" spans="1:3" x14ac:dyDescent="0.35">
      <c r="A80" s="1879"/>
      <c r="B80" s="2219"/>
      <c r="C80" s="1882"/>
    </row>
    <row r="81" spans="1:3" x14ac:dyDescent="0.35">
      <c r="A81" s="1879"/>
      <c r="B81" s="2219"/>
      <c r="C81" s="1882"/>
    </row>
    <row r="82" spans="1:3" x14ac:dyDescent="0.35">
      <c r="A82" s="1879"/>
      <c r="B82" s="2219"/>
      <c r="C82" s="1882"/>
    </row>
    <row r="83" spans="1:3" x14ac:dyDescent="0.35">
      <c r="A83" s="1879"/>
      <c r="B83" s="2219"/>
      <c r="C83" s="1882"/>
    </row>
    <row r="84" spans="1:3" x14ac:dyDescent="0.35">
      <c r="A84" s="1879"/>
      <c r="B84" s="2219"/>
      <c r="C84" s="1882"/>
    </row>
    <row r="85" spans="1:3" x14ac:dyDescent="0.35">
      <c r="A85" s="1879"/>
      <c r="B85" s="2219"/>
      <c r="C85" s="1882"/>
    </row>
    <row r="86" spans="1:3" x14ac:dyDescent="0.35">
      <c r="A86" s="1879"/>
      <c r="B86" s="2219"/>
      <c r="C86" s="1882"/>
    </row>
    <row r="87" spans="1:3" x14ac:dyDescent="0.35">
      <c r="A87" s="1879"/>
      <c r="B87" s="2220"/>
      <c r="C87" s="1883"/>
    </row>
    <row r="88" spans="1:3" x14ac:dyDescent="0.35">
      <c r="A88" s="1879"/>
      <c r="B88" s="2220"/>
      <c r="C88" s="1883"/>
    </row>
    <row r="89" spans="1:3" ht="13.3" thickBot="1" x14ac:dyDescent="0.4">
      <c r="A89" s="1879"/>
      <c r="B89" s="2220"/>
      <c r="C89" s="1884"/>
    </row>
    <row r="90" spans="1:3" ht="13.3" thickBot="1" x14ac:dyDescent="0.4">
      <c r="B90" s="1888" t="s">
        <v>3340</v>
      </c>
      <c r="C90" s="2212">
        <f>SUM(C92:C111)</f>
        <v>0</v>
      </c>
    </row>
    <row r="91" spans="1:3" ht="22.75" thickTop="1" x14ac:dyDescent="0.35">
      <c r="B91" s="1880" t="s">
        <v>3337</v>
      </c>
      <c r="C91" s="1881" t="s">
        <v>3338</v>
      </c>
    </row>
    <row r="92" spans="1:3" x14ac:dyDescent="0.35">
      <c r="A92" s="1879"/>
      <c r="B92" s="2219"/>
      <c r="C92" s="1882"/>
    </row>
    <row r="93" spans="1:3" x14ac:dyDescent="0.35">
      <c r="A93" s="1879"/>
      <c r="B93" s="2219"/>
      <c r="C93" s="1882"/>
    </row>
    <row r="94" spans="1:3" x14ac:dyDescent="0.35">
      <c r="A94" s="1879"/>
      <c r="B94" s="2219"/>
      <c r="C94" s="1882"/>
    </row>
    <row r="95" spans="1:3" x14ac:dyDescent="0.35">
      <c r="A95" s="1879"/>
      <c r="B95" s="2219"/>
      <c r="C95" s="1882"/>
    </row>
    <row r="96" spans="1:3" x14ac:dyDescent="0.35">
      <c r="A96" s="1879"/>
      <c r="B96" s="2219"/>
      <c r="C96" s="1882"/>
    </row>
    <row r="97" spans="1:3" x14ac:dyDescent="0.35">
      <c r="A97" s="1879"/>
      <c r="B97" s="2219"/>
      <c r="C97" s="1882"/>
    </row>
    <row r="98" spans="1:3" x14ac:dyDescent="0.35">
      <c r="A98" s="1879"/>
      <c r="B98" s="2219"/>
      <c r="C98" s="1882"/>
    </row>
    <row r="99" spans="1:3" x14ac:dyDescent="0.35">
      <c r="A99" s="1879"/>
      <c r="B99" s="2219"/>
      <c r="C99" s="1882"/>
    </row>
    <row r="100" spans="1:3" x14ac:dyDescent="0.35">
      <c r="A100" s="1879"/>
      <c r="B100" s="2219"/>
      <c r="C100" s="1882"/>
    </row>
    <row r="101" spans="1:3" x14ac:dyDescent="0.35">
      <c r="A101" s="1879"/>
      <c r="B101" s="2219"/>
      <c r="C101" s="1882"/>
    </row>
    <row r="102" spans="1:3" x14ac:dyDescent="0.35">
      <c r="A102" s="1879"/>
      <c r="B102" s="2219"/>
      <c r="C102" s="1882"/>
    </row>
    <row r="103" spans="1:3" x14ac:dyDescent="0.35">
      <c r="A103" s="1879"/>
      <c r="B103" s="2219"/>
      <c r="C103" s="1882"/>
    </row>
    <row r="104" spans="1:3" x14ac:dyDescent="0.35">
      <c r="A104" s="1879"/>
      <c r="B104" s="2219"/>
      <c r="C104" s="1882"/>
    </row>
    <row r="105" spans="1:3" x14ac:dyDescent="0.35">
      <c r="A105" s="1879"/>
      <c r="B105" s="2219"/>
      <c r="C105" s="1882"/>
    </row>
    <row r="106" spans="1:3" x14ac:dyDescent="0.35">
      <c r="A106" s="1879"/>
      <c r="B106" s="2219"/>
      <c r="C106" s="1882"/>
    </row>
    <row r="107" spans="1:3" x14ac:dyDescent="0.35">
      <c r="A107" s="1879"/>
      <c r="B107" s="2219"/>
      <c r="C107" s="1882"/>
    </row>
    <row r="108" spans="1:3" x14ac:dyDescent="0.35">
      <c r="A108" s="1879"/>
      <c r="B108" s="2219"/>
      <c r="C108" s="1882"/>
    </row>
    <row r="109" spans="1:3" x14ac:dyDescent="0.35">
      <c r="A109" s="1879"/>
      <c r="B109" s="2220"/>
      <c r="C109" s="1883"/>
    </row>
    <row r="110" spans="1:3" x14ac:dyDescent="0.35">
      <c r="A110" s="1879"/>
      <c r="B110" s="2220"/>
      <c r="C110" s="1883"/>
    </row>
    <row r="111" spans="1:3" x14ac:dyDescent="0.35">
      <c r="A111" s="1879"/>
      <c r="B111" s="2220"/>
      <c r="C111" s="1883"/>
    </row>
  </sheetData>
  <sheetProtection password="8611" sheet="1" objects="1" scenarios="1" selectLockedCells="1"/>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71">
    <pageSetUpPr fitToPage="1"/>
  </sheetPr>
  <dimension ref="A1:AB97"/>
  <sheetViews>
    <sheetView showGridLines="0" topLeftCell="A61" zoomScale="130" zoomScaleNormal="130" workbookViewId="0">
      <selection activeCell="C65" sqref="C65"/>
    </sheetView>
  </sheetViews>
  <sheetFormatPr defaultColWidth="9.84375" defaultRowHeight="10.75" x14ac:dyDescent="0.3"/>
  <cols>
    <col min="1" max="1" width="51.15234375" style="131" customWidth="1"/>
    <col min="2" max="2" width="8.3046875" style="1945" customWidth="1"/>
    <col min="3" max="3" width="16.15234375" style="131" customWidth="1"/>
    <col min="4" max="4" width="2.53515625" style="131" customWidth="1"/>
    <col min="5" max="5" width="51.15234375" style="131" customWidth="1"/>
    <col min="6" max="6" width="8.3046875" style="131" customWidth="1"/>
    <col min="7" max="7" width="16.15234375" style="131" customWidth="1"/>
    <col min="8" max="8" width="39.3828125" style="131" customWidth="1"/>
    <col min="9" max="10" width="9.84375" style="131" customWidth="1"/>
    <col min="11" max="18" width="9.84375" style="131" hidden="1" customWidth="1"/>
    <col min="19" max="19" width="9.15234375" style="131" hidden="1" customWidth="1"/>
    <col min="20" max="28" width="9.84375" style="131" hidden="1" customWidth="1"/>
    <col min="29" max="16384" width="9.84375" style="131"/>
  </cols>
  <sheetData>
    <row r="1" spans="1:28" ht="87" customHeight="1" x14ac:dyDescent="0.25">
      <c r="A1" s="1914" t="str">
        <f>'t1'!A1</f>
        <v>SERVIZIO SANITARIO NAZIONALE - anno 2020</v>
      </c>
      <c r="B1" s="1914"/>
      <c r="C1" s="1914"/>
      <c r="D1" s="1914"/>
      <c r="E1" s="1914"/>
      <c r="F1" s="1915"/>
      <c r="G1" s="1729"/>
      <c r="H1" s="1728" t="s">
        <v>3341</v>
      </c>
      <c r="I1" s="1436"/>
      <c r="J1" s="1436"/>
      <c r="K1" s="1436"/>
      <c r="AB1" s="131" t="str">
        <f>IF(C92=G92,"OK",IF(C92&lt;G92,"ERRORE GRAVE","Sono presenti importi ancora da pagare riferiti alla competenza "&amp;'t1'!L1))</f>
        <v>Sono presenti importi ancora da pagare riferiti alla competenza 2020</v>
      </c>
    </row>
    <row r="2" spans="1:28" ht="17.149999999999999" customHeight="1" x14ac:dyDescent="0.35">
      <c r="B2" s="1916"/>
      <c r="E2" s="2319"/>
      <c r="F2" s="2319"/>
      <c r="G2" s="2319"/>
      <c r="H2" s="1436"/>
      <c r="I2" s="1436"/>
      <c r="J2" s="1436"/>
      <c r="K2" s="34"/>
      <c r="L2" s="34" t="s">
        <v>3342</v>
      </c>
      <c r="M2" s="34" t="s">
        <v>3343</v>
      </c>
      <c r="N2" s="34" t="s">
        <v>3344</v>
      </c>
    </row>
    <row r="3" spans="1:28" ht="40.200000000000003" customHeight="1" x14ac:dyDescent="0.25">
      <c r="A3" s="2320"/>
      <c r="B3" s="2321"/>
      <c r="C3" s="2322"/>
      <c r="E3" s="2319"/>
      <c r="F3" s="2319"/>
      <c r="G3" s="2319"/>
      <c r="H3" s="1436"/>
      <c r="I3" s="1436"/>
      <c r="J3" s="1436"/>
      <c r="K3" s="1436"/>
      <c r="L3" s="1436"/>
    </row>
    <row r="4" spans="1:28" ht="17.149999999999999" customHeight="1" thickBot="1" x14ac:dyDescent="0.35">
      <c r="B4" s="1916"/>
      <c r="E4" s="2319"/>
      <c r="F4" s="2319"/>
      <c r="G4" s="2319"/>
      <c r="H4" s="1436"/>
      <c r="I4" s="1436"/>
      <c r="J4" s="1436"/>
      <c r="K4" s="2413"/>
      <c r="L4" s="2413"/>
      <c r="M4" s="2334"/>
      <c r="N4" s="2334"/>
    </row>
    <row r="5" spans="1:28" ht="25.5" customHeight="1" thickBot="1" x14ac:dyDescent="0.3">
      <c r="A5" s="1726" t="s">
        <v>3345</v>
      </c>
      <c r="B5" s="1739"/>
      <c r="C5" s="1917"/>
      <c r="D5" s="1918"/>
      <c r="E5" s="1726" t="s">
        <v>3346</v>
      </c>
      <c r="F5" s="1919"/>
      <c r="G5" s="1725"/>
      <c r="H5" s="1724" t="s">
        <v>3347</v>
      </c>
      <c r="I5" s="1920"/>
      <c r="J5" s="1920"/>
      <c r="K5" s="1920"/>
      <c r="L5" s="2413"/>
      <c r="M5" s="2334"/>
      <c r="N5" s="2334"/>
      <c r="O5" s="1921"/>
      <c r="P5" s="1921"/>
      <c r="Q5" s="1921"/>
    </row>
    <row r="6" spans="1:28" ht="17.149999999999999" customHeight="1" x14ac:dyDescent="0.25">
      <c r="A6" s="1722" t="s">
        <v>3244</v>
      </c>
      <c r="B6" s="325" t="s">
        <v>744</v>
      </c>
      <c r="C6" s="1723" t="s">
        <v>3348</v>
      </c>
      <c r="D6" s="1922"/>
      <c r="E6" s="1722" t="s">
        <v>3244</v>
      </c>
      <c r="F6" s="1923" t="s">
        <v>744</v>
      </c>
      <c r="G6" s="1721" t="s">
        <v>3348</v>
      </c>
      <c r="H6" s="2915" t="str">
        <f>IF(AND(SUMIF($S:$S,"SQ9",$R:$R)=0,ISBLANK('SICI(1)'!E13),ISBLANK('SICI(1)'!E15),ISBLANK('SICI(1)'!E17)),"OK",IF(AND(ABS(SUMIF($S:$S,"SQ9",$R:$R))&gt;0,ISBLANK('SICI(1)'!E13),ISBLANK('SICI(1)'!E15),ISBLANK('SICI(1)'!E17)),"Attenzione: inserire le voci di costituzione del fondo unicamente in presenza di certificazione dello stesso !!!","OK"))</f>
        <v>OK</v>
      </c>
      <c r="I6" s="1920"/>
      <c r="J6" s="1920"/>
      <c r="K6" s="1920"/>
      <c r="L6" s="2338" t="str">
        <f>IF(H13="Ok","OK","NO")</f>
        <v>OK</v>
      </c>
      <c r="M6" s="2339" t="str">
        <f>IF(H6="Ok","OK","NO")</f>
        <v>OK</v>
      </c>
      <c r="N6" s="2339" t="str">
        <f>IF(AB1="OK","OK",IF(AB1="ERRORE GRAVE","NO","NI"))</f>
        <v>NI</v>
      </c>
      <c r="O6" s="1924"/>
      <c r="P6" s="1924"/>
      <c r="Q6" s="1924"/>
    </row>
    <row r="7" spans="1:28" ht="17.149999999999999" customHeight="1" x14ac:dyDescent="0.4">
      <c r="A7" s="1720" t="s">
        <v>3349</v>
      </c>
      <c r="B7" s="1719"/>
      <c r="C7" s="1718"/>
      <c r="D7" s="1922"/>
      <c r="E7" s="1720" t="str">
        <f>A7</f>
        <v>Fondo per la retribuzione degli incarichi</v>
      </c>
      <c r="F7" s="1717"/>
      <c r="G7" s="1716"/>
      <c r="H7" s="2916"/>
      <c r="I7" s="1921"/>
      <c r="J7" s="1921"/>
      <c r="O7" s="1715" t="s">
        <v>3350</v>
      </c>
      <c r="P7" s="1925"/>
      <c r="Q7" s="1926"/>
      <c r="R7" s="1926"/>
      <c r="T7" s="1715" t="s">
        <v>3351</v>
      </c>
      <c r="U7" s="1925"/>
      <c r="V7" s="1926"/>
      <c r="W7" s="1926"/>
    </row>
    <row r="8" spans="1:28" ht="17.149999999999999" customHeight="1" x14ac:dyDescent="0.3">
      <c r="A8" s="2323" t="s">
        <v>3352</v>
      </c>
      <c r="B8" s="1701"/>
      <c r="C8" s="1700"/>
      <c r="D8" s="1922"/>
      <c r="E8" s="2324" t="s">
        <v>3353</v>
      </c>
      <c r="F8" s="1701"/>
      <c r="G8" s="1700"/>
      <c r="H8" s="2916"/>
      <c r="I8" s="1921"/>
      <c r="J8" s="1921"/>
      <c r="O8" s="1714" t="s">
        <v>3354</v>
      </c>
      <c r="P8" s="1714" t="s">
        <v>3355</v>
      </c>
      <c r="Q8" s="1714" t="s">
        <v>3356</v>
      </c>
      <c r="R8" s="1714" t="s">
        <v>3357</v>
      </c>
      <c r="T8" s="1714" t="s">
        <v>3354</v>
      </c>
      <c r="U8" s="1714" t="s">
        <v>3355</v>
      </c>
      <c r="V8" s="1714" t="s">
        <v>3356</v>
      </c>
      <c r="W8" s="1714" t="s">
        <v>3357</v>
      </c>
    </row>
    <row r="9" spans="1:28" ht="17.149999999999999" customHeight="1" x14ac:dyDescent="0.3">
      <c r="A9" s="142" t="s">
        <v>3358</v>
      </c>
      <c r="B9" s="1923" t="s">
        <v>3359</v>
      </c>
      <c r="C9" s="1927">
        <v>4950638</v>
      </c>
      <c r="D9" s="1922"/>
      <c r="E9" s="142" t="s">
        <v>3360</v>
      </c>
      <c r="F9" s="1923" t="s">
        <v>3361</v>
      </c>
      <c r="G9" s="1927">
        <v>2360151</v>
      </c>
      <c r="H9" s="2916"/>
      <c r="I9" s="1921"/>
      <c r="J9" s="1921"/>
      <c r="O9" s="1462">
        <v>72</v>
      </c>
      <c r="P9" s="1462">
        <v>7</v>
      </c>
      <c r="Q9" s="1684" t="str">
        <f>B9</f>
        <v>F10J</v>
      </c>
      <c r="R9" s="1928">
        <f t="shared" ref="R9:R17" si="0">ROUND(C9,0)</f>
        <v>4950638</v>
      </c>
      <c r="S9" s="131" t="s">
        <v>3343</v>
      </c>
      <c r="T9" s="1462">
        <v>72</v>
      </c>
      <c r="U9" s="1929">
        <v>61</v>
      </c>
      <c r="V9" s="1930" t="str">
        <f>F9</f>
        <v>U04V</v>
      </c>
      <c r="W9" s="1928">
        <f>ROUND(G9,0)</f>
        <v>2360151</v>
      </c>
    </row>
    <row r="10" spans="1:28" ht="17.149999999999999" customHeight="1" x14ac:dyDescent="0.3">
      <c r="A10" s="142" t="s">
        <v>3362</v>
      </c>
      <c r="B10" s="1923" t="s">
        <v>3363</v>
      </c>
      <c r="C10" s="1927">
        <v>76228</v>
      </c>
      <c r="D10" s="1922"/>
      <c r="E10" s="142" t="s">
        <v>3364</v>
      </c>
      <c r="F10" s="1923" t="s">
        <v>3365</v>
      </c>
      <c r="G10" s="1927">
        <v>234726</v>
      </c>
      <c r="H10" s="2916"/>
      <c r="I10" s="1921"/>
      <c r="J10" s="1921"/>
      <c r="O10" s="1462">
        <v>72</v>
      </c>
      <c r="P10" s="1462">
        <v>7</v>
      </c>
      <c r="Q10" s="1684" t="str">
        <f t="shared" ref="Q10:Q17" si="1">B10</f>
        <v>F12R</v>
      </c>
      <c r="R10" s="1928">
        <f t="shared" si="0"/>
        <v>76228</v>
      </c>
      <c r="S10" s="131" t="s">
        <v>3343</v>
      </c>
      <c r="T10" s="1462">
        <v>72</v>
      </c>
      <c r="U10" s="1929">
        <v>61</v>
      </c>
      <c r="V10" s="1930" t="str">
        <f t="shared" ref="V10:V15" si="2">F10</f>
        <v>U04W</v>
      </c>
      <c r="W10" s="1928">
        <f t="shared" ref="W10:W15" si="3">ROUND(G10,0)</f>
        <v>234726</v>
      </c>
    </row>
    <row r="11" spans="1:28" ht="17.149999999999999" customHeight="1" thickBot="1" x14ac:dyDescent="0.35">
      <c r="A11" s="142" t="s">
        <v>3366</v>
      </c>
      <c r="B11" s="1923" t="s">
        <v>3367</v>
      </c>
      <c r="C11" s="1927">
        <v>9179</v>
      </c>
      <c r="D11" s="1922"/>
      <c r="E11" s="142" t="s">
        <v>3368</v>
      </c>
      <c r="F11" s="1923" t="s">
        <v>3369</v>
      </c>
      <c r="G11" s="1927">
        <v>2256658</v>
      </c>
      <c r="H11" s="2917"/>
      <c r="I11" s="1921"/>
      <c r="J11" s="1921"/>
      <c r="O11" s="1462">
        <v>72</v>
      </c>
      <c r="P11" s="1462">
        <v>7</v>
      </c>
      <c r="Q11" s="1684" t="str">
        <f t="shared" si="1"/>
        <v>F12S</v>
      </c>
      <c r="R11" s="1928">
        <f t="shared" si="0"/>
        <v>9179</v>
      </c>
      <c r="S11" s="131" t="s">
        <v>3343</v>
      </c>
      <c r="T11" s="1462">
        <v>72</v>
      </c>
      <c r="U11" s="1929">
        <v>61</v>
      </c>
      <c r="V11" s="1930" t="str">
        <f t="shared" si="2"/>
        <v>U04X</v>
      </c>
      <c r="W11" s="1928">
        <f t="shared" si="3"/>
        <v>2256658</v>
      </c>
    </row>
    <row r="12" spans="1:28" ht="17.149999999999999" customHeight="1" thickBot="1" x14ac:dyDescent="0.35">
      <c r="A12" s="142" t="s">
        <v>3370</v>
      </c>
      <c r="B12" s="1923" t="s">
        <v>3371</v>
      </c>
      <c r="C12" s="1927"/>
      <c r="D12" s="1922"/>
      <c r="E12" s="142" t="s">
        <v>3372</v>
      </c>
      <c r="F12" s="1923" t="s">
        <v>3373</v>
      </c>
      <c r="G12" s="1927"/>
      <c r="H12" s="1712" t="s">
        <v>3374</v>
      </c>
      <c r="I12" s="1921"/>
      <c r="J12" s="1921"/>
      <c r="O12" s="1462">
        <v>72</v>
      </c>
      <c r="P12" s="1462">
        <v>7</v>
      </c>
      <c r="Q12" s="1684" t="str">
        <f t="shared" si="1"/>
        <v>F12T</v>
      </c>
      <c r="R12" s="1928">
        <f t="shared" si="0"/>
        <v>0</v>
      </c>
      <c r="S12" s="131" t="s">
        <v>3343</v>
      </c>
      <c r="T12" s="1462">
        <v>72</v>
      </c>
      <c r="U12" s="1929">
        <v>61</v>
      </c>
      <c r="V12" s="1930" t="str">
        <f t="shared" si="2"/>
        <v>U04Y</v>
      </c>
      <c r="W12" s="1928">
        <f t="shared" si="3"/>
        <v>0</v>
      </c>
    </row>
    <row r="13" spans="1:28" ht="17.149999999999999" customHeight="1" x14ac:dyDescent="0.3">
      <c r="A13" s="142" t="s">
        <v>3375</v>
      </c>
      <c r="B13" s="1923" t="s">
        <v>3376</v>
      </c>
      <c r="C13" s="1927"/>
      <c r="D13" s="1922"/>
      <c r="E13" s="142" t="s">
        <v>3377</v>
      </c>
      <c r="F13" s="1923" t="s">
        <v>3378</v>
      </c>
      <c r="G13" s="1927"/>
      <c r="H13" s="2915" t="str">
        <f>IF(C92=0,"OK",IF(AND(C17/C92&lt;0.1,C23/C92&lt;0.1,C40/C92&lt;0.1,C50/C92&lt;0.1,C71/C92&lt;0.1,C78/C92&lt;0.1),"OK","Attenzione: la voce altre risorse fisse e/o la voce altre risorse variabili risulta maggiore del 10% del fondo, è necessario giustificare"))</f>
        <v>OK</v>
      </c>
      <c r="I13" s="1921"/>
      <c r="J13" s="1921"/>
      <c r="O13" s="1462">
        <v>72</v>
      </c>
      <c r="P13" s="1462">
        <v>7</v>
      </c>
      <c r="Q13" s="1684" t="str">
        <f t="shared" si="1"/>
        <v>F12U</v>
      </c>
      <c r="R13" s="1928">
        <f t="shared" si="0"/>
        <v>0</v>
      </c>
      <c r="S13" s="131" t="s">
        <v>3343</v>
      </c>
      <c r="T13" s="1462">
        <v>72</v>
      </c>
      <c r="U13" s="1929">
        <v>61</v>
      </c>
      <c r="V13" s="1930" t="str">
        <f t="shared" si="2"/>
        <v>U04Z</v>
      </c>
      <c r="W13" s="1928">
        <f t="shared" si="3"/>
        <v>0</v>
      </c>
    </row>
    <row r="14" spans="1:28" ht="17.149999999999999" customHeight="1" x14ac:dyDescent="0.3">
      <c r="A14" s="142" t="s">
        <v>3379</v>
      </c>
      <c r="B14" s="1923" t="s">
        <v>3380</v>
      </c>
      <c r="C14" s="1927"/>
      <c r="D14" s="1922"/>
      <c r="E14" s="142" t="s">
        <v>3381</v>
      </c>
      <c r="F14" s="1923" t="s">
        <v>3382</v>
      </c>
      <c r="G14" s="1927"/>
      <c r="H14" s="2918"/>
      <c r="I14" s="1921"/>
      <c r="J14" s="1921"/>
      <c r="O14" s="1462">
        <v>72</v>
      </c>
      <c r="P14" s="1462">
        <v>7</v>
      </c>
      <c r="Q14" s="1684" t="str">
        <f t="shared" si="1"/>
        <v>F14R</v>
      </c>
      <c r="R14" s="1928">
        <f t="shared" si="0"/>
        <v>0</v>
      </c>
      <c r="S14" s="131" t="s">
        <v>3343</v>
      </c>
      <c r="T14" s="1462">
        <v>72</v>
      </c>
      <c r="U14" s="1929">
        <v>61</v>
      </c>
      <c r="V14" s="1930" t="str">
        <f t="shared" si="2"/>
        <v>U05B</v>
      </c>
      <c r="W14" s="1928">
        <f t="shared" si="3"/>
        <v>0</v>
      </c>
    </row>
    <row r="15" spans="1:28" ht="17.149999999999999" customHeight="1" x14ac:dyDescent="0.3">
      <c r="A15" s="142" t="s">
        <v>3383</v>
      </c>
      <c r="B15" s="1923" t="s">
        <v>3384</v>
      </c>
      <c r="C15" s="1927"/>
      <c r="D15" s="1922"/>
      <c r="E15" s="2335" t="s">
        <v>3385</v>
      </c>
      <c r="F15" s="2336" t="s">
        <v>3386</v>
      </c>
      <c r="G15" s="2384">
        <f>'t15(1)_Dett'!E11</f>
        <v>206686</v>
      </c>
      <c r="H15" s="2918"/>
      <c r="I15" s="1921"/>
      <c r="J15" s="1921"/>
      <c r="O15" s="1462">
        <v>72</v>
      </c>
      <c r="P15" s="1462">
        <v>7</v>
      </c>
      <c r="Q15" s="1684" t="str">
        <f t="shared" si="1"/>
        <v>F12V</v>
      </c>
      <c r="R15" s="1928">
        <f t="shared" si="0"/>
        <v>0</v>
      </c>
      <c r="S15" s="131" t="s">
        <v>3343</v>
      </c>
      <c r="T15" s="1462">
        <v>72</v>
      </c>
      <c r="U15" s="1929">
        <v>61</v>
      </c>
      <c r="V15" s="1930" t="str">
        <f t="shared" si="2"/>
        <v>U998</v>
      </c>
      <c r="W15" s="1928">
        <f t="shared" si="3"/>
        <v>206686</v>
      </c>
    </row>
    <row r="16" spans="1:28" ht="17.149999999999999" customHeight="1" thickBot="1" x14ac:dyDescent="0.35">
      <c r="A16" s="142" t="s">
        <v>3387</v>
      </c>
      <c r="B16" s="1923" t="s">
        <v>3388</v>
      </c>
      <c r="C16" s="1927"/>
      <c r="D16" s="1922"/>
      <c r="E16" s="2325" t="s">
        <v>3389</v>
      </c>
      <c r="F16" s="2326"/>
      <c r="G16" s="2327">
        <f>SUM(G9:G15)</f>
        <v>5058221</v>
      </c>
      <c r="H16" s="2918"/>
      <c r="I16" s="1709"/>
      <c r="J16" s="1709"/>
      <c r="O16" s="1462">
        <v>72</v>
      </c>
      <c r="P16" s="1462">
        <v>7</v>
      </c>
      <c r="Q16" s="1684" t="str">
        <f t="shared" si="1"/>
        <v>F12W</v>
      </c>
      <c r="R16" s="1928">
        <f t="shared" si="0"/>
        <v>0</v>
      </c>
      <c r="S16" s="131" t="s">
        <v>3343</v>
      </c>
      <c r="T16" s="1933"/>
      <c r="U16" s="1933"/>
      <c r="V16" s="1930"/>
      <c r="W16" s="1930"/>
    </row>
    <row r="17" spans="1:23" ht="17.149999999999999" customHeight="1" thickBot="1" x14ac:dyDescent="0.35">
      <c r="A17" s="142" t="s">
        <v>3390</v>
      </c>
      <c r="B17" s="325" t="s">
        <v>3391</v>
      </c>
      <c r="C17" s="2384">
        <f>'t15(1)_Dett'!B11</f>
        <v>0</v>
      </c>
      <c r="D17" s="1922"/>
      <c r="E17" s="2328" t="str">
        <f>A31</f>
        <v>Totale Fondo incarichi</v>
      </c>
      <c r="F17" s="1696"/>
      <c r="G17" s="2329">
        <f>G16</f>
        <v>5058221</v>
      </c>
      <c r="H17" s="2918"/>
      <c r="I17" s="1709"/>
      <c r="J17" s="1709"/>
      <c r="O17" s="1462">
        <v>72</v>
      </c>
      <c r="P17" s="1462">
        <v>7</v>
      </c>
      <c r="Q17" s="1684" t="str">
        <f t="shared" si="1"/>
        <v>F998</v>
      </c>
      <c r="R17" s="1928">
        <f t="shared" si="0"/>
        <v>0</v>
      </c>
      <c r="S17" s="131" t="s">
        <v>3343</v>
      </c>
      <c r="T17" s="1933"/>
      <c r="U17" s="1933"/>
      <c r="V17" s="1930"/>
      <c r="W17" s="1930"/>
    </row>
    <row r="18" spans="1:23" ht="17.149999999999999" customHeight="1" thickBot="1" x14ac:dyDescent="0.45">
      <c r="A18" s="2330" t="s">
        <v>3392</v>
      </c>
      <c r="B18" s="2331"/>
      <c r="C18" s="2327">
        <f>SUM(C9:C17)</f>
        <v>5036045</v>
      </c>
      <c r="D18" s="1922"/>
      <c r="E18" s="1738" t="str">
        <f>A32</f>
        <v>Fondo per la retribuzione di risultato</v>
      </c>
      <c r="F18" s="1706"/>
      <c r="G18" s="1705"/>
      <c r="H18" s="2919"/>
      <c r="I18" s="1709"/>
      <c r="J18" s="1709"/>
      <c r="O18" s="1462"/>
      <c r="P18" s="1462"/>
      <c r="Q18" s="1684"/>
      <c r="R18" s="1928"/>
      <c r="T18" s="1933"/>
      <c r="U18" s="1933"/>
      <c r="V18" s="1930"/>
      <c r="W18" s="1930"/>
    </row>
    <row r="19" spans="1:23" ht="17.149999999999999" customHeight="1" x14ac:dyDescent="0.35">
      <c r="A19" s="2333" t="s">
        <v>3393</v>
      </c>
      <c r="B19" s="1704"/>
      <c r="C19" s="1703"/>
      <c r="D19" s="1922"/>
      <c r="E19" s="2324" t="s">
        <v>3353</v>
      </c>
      <c r="F19" s="1701"/>
      <c r="G19" s="1700"/>
      <c r="H19" s="1937"/>
      <c r="I19" s="1709"/>
      <c r="J19" s="1709"/>
      <c r="O19" s="1462"/>
      <c r="P19" s="1462"/>
      <c r="Q19" s="1684"/>
      <c r="R19" s="1928"/>
      <c r="T19" s="1462"/>
      <c r="U19" s="1929"/>
      <c r="V19" s="1930"/>
      <c r="W19" s="1928"/>
    </row>
    <row r="20" spans="1:23" ht="17.149999999999999" customHeight="1" x14ac:dyDescent="0.3">
      <c r="A20" s="142" t="s">
        <v>3394</v>
      </c>
      <c r="B20" s="1923" t="s">
        <v>3395</v>
      </c>
      <c r="C20" s="1927"/>
      <c r="D20" s="1922"/>
      <c r="E20" s="142" t="s">
        <v>3396</v>
      </c>
      <c r="F20" s="1923" t="s">
        <v>3397</v>
      </c>
      <c r="G20" s="1927">
        <f>747589</f>
        <v>747589</v>
      </c>
      <c r="H20" s="1937"/>
      <c r="I20" s="1709"/>
      <c r="J20" s="1709"/>
      <c r="O20" s="1462">
        <v>72</v>
      </c>
      <c r="P20" s="1462">
        <v>9</v>
      </c>
      <c r="Q20" s="1684" t="str">
        <f>B20</f>
        <v>F12X</v>
      </c>
      <c r="R20" s="1928">
        <f>ROUND(C20,0)</f>
        <v>0</v>
      </c>
      <c r="S20" s="131" t="s">
        <v>3343</v>
      </c>
      <c r="T20" s="1462">
        <v>73</v>
      </c>
      <c r="U20" s="1929">
        <v>61</v>
      </c>
      <c r="V20" s="1930" t="str">
        <f>F20</f>
        <v>U05C</v>
      </c>
      <c r="W20" s="1928">
        <f>ROUND(G20,0)</f>
        <v>747589</v>
      </c>
    </row>
    <row r="21" spans="1:23" ht="17.149999999999999" customHeight="1" x14ac:dyDescent="0.3">
      <c r="A21" s="142" t="s">
        <v>3398</v>
      </c>
      <c r="B21" s="1923" t="s">
        <v>3399</v>
      </c>
      <c r="C21" s="1927">
        <v>31355</v>
      </c>
      <c r="D21" s="1922"/>
      <c r="E21" s="142" t="s">
        <v>3400</v>
      </c>
      <c r="F21" s="1923" t="s">
        <v>3401</v>
      </c>
      <c r="G21" s="1927"/>
      <c r="H21" s="1921"/>
      <c r="I21" s="1709"/>
      <c r="J21" s="1709"/>
      <c r="O21" s="1462">
        <v>72</v>
      </c>
      <c r="P21" s="1462">
        <v>9</v>
      </c>
      <c r="Q21" s="1684" t="str">
        <f>B21</f>
        <v>F12Y</v>
      </c>
      <c r="R21" s="1928">
        <f>ROUND(C21,0)</f>
        <v>31355</v>
      </c>
      <c r="S21" s="131" t="s">
        <v>3343</v>
      </c>
      <c r="T21" s="1462">
        <v>73</v>
      </c>
      <c r="U21" s="1929">
        <v>61</v>
      </c>
      <c r="V21" s="1930" t="str">
        <f>F21</f>
        <v>U05D</v>
      </c>
      <c r="W21" s="1928">
        <f>ROUND(G21,0)</f>
        <v>0</v>
      </c>
    </row>
    <row r="22" spans="1:23" ht="17.149999999999999" customHeight="1" x14ac:dyDescent="0.3">
      <c r="A22" s="142" t="s">
        <v>3402</v>
      </c>
      <c r="B22" s="1923" t="s">
        <v>3403</v>
      </c>
      <c r="C22" s="1927"/>
      <c r="D22" s="1922"/>
      <c r="E22" s="142" t="s">
        <v>3404</v>
      </c>
      <c r="F22" s="1923" t="s">
        <v>3405</v>
      </c>
      <c r="G22" s="1927"/>
      <c r="H22" s="1921"/>
      <c r="I22" s="1709"/>
      <c r="J22" s="1709"/>
      <c r="O22" s="1462">
        <v>72</v>
      </c>
      <c r="P22" s="1462">
        <v>9</v>
      </c>
      <c r="Q22" s="1684" t="str">
        <f>B22</f>
        <v>F12Z</v>
      </c>
      <c r="R22" s="1928">
        <f>ROUND(C22,0)</f>
        <v>0</v>
      </c>
      <c r="S22" s="131" t="s">
        <v>3343</v>
      </c>
      <c r="T22" s="1462">
        <v>73</v>
      </c>
      <c r="U22" s="1929">
        <v>61</v>
      </c>
      <c r="V22" s="1930" t="str">
        <f>F22</f>
        <v>U05E</v>
      </c>
      <c r="W22" s="1928">
        <f>ROUND(G22,0)</f>
        <v>0</v>
      </c>
    </row>
    <row r="23" spans="1:23" ht="17.149999999999999" customHeight="1" x14ac:dyDescent="0.3">
      <c r="A23" s="142" t="s">
        <v>3406</v>
      </c>
      <c r="B23" s="2337" t="s">
        <v>3407</v>
      </c>
      <c r="C23" s="2384">
        <f>'t15(1)_Dett'!B26</f>
        <v>0</v>
      </c>
      <c r="D23" s="1922"/>
      <c r="E23" s="142" t="s">
        <v>3408</v>
      </c>
      <c r="F23" s="1923" t="s">
        <v>3409</v>
      </c>
      <c r="G23" s="1927">
        <v>21330</v>
      </c>
      <c r="H23" s="1921"/>
      <c r="I23" s="1709"/>
      <c r="J23" s="1709"/>
      <c r="O23" s="1462">
        <v>72</v>
      </c>
      <c r="P23" s="1462">
        <v>9</v>
      </c>
      <c r="Q23" s="1684" t="str">
        <f>B23</f>
        <v>F995</v>
      </c>
      <c r="R23" s="1928">
        <f>ROUND(C23,0)</f>
        <v>0</v>
      </c>
      <c r="S23" s="131" t="s">
        <v>3343</v>
      </c>
      <c r="T23" s="1462">
        <v>73</v>
      </c>
      <c r="U23" s="1929">
        <v>61</v>
      </c>
      <c r="V23" s="1930" t="str">
        <f>F23</f>
        <v>U05F</v>
      </c>
      <c r="W23" s="1928">
        <f>ROUND(G23,0)</f>
        <v>21330</v>
      </c>
    </row>
    <row r="24" spans="1:23" ht="17.149999999999999" customHeight="1" thickBot="1" x14ac:dyDescent="0.35">
      <c r="A24" s="2330" t="s">
        <v>3410</v>
      </c>
      <c r="B24" s="2331"/>
      <c r="C24" s="2327">
        <f>SUM(C20:C23)</f>
        <v>31355</v>
      </c>
      <c r="D24" s="1922"/>
      <c r="E24" s="2335" t="s">
        <v>3385</v>
      </c>
      <c r="F24" s="2336" t="s">
        <v>3386</v>
      </c>
      <c r="G24" s="2384">
        <f>'t15(1)_Dett'!E16</f>
        <v>840324</v>
      </c>
      <c r="H24" s="1921"/>
      <c r="I24" s="1709"/>
      <c r="J24" s="1709"/>
      <c r="O24" s="1462"/>
      <c r="P24" s="1462"/>
      <c r="Q24" s="1684"/>
      <c r="R24" s="1928"/>
      <c r="T24" s="1462">
        <v>73</v>
      </c>
      <c r="U24" s="1929">
        <v>61</v>
      </c>
      <c r="V24" s="1930" t="str">
        <f>F24</f>
        <v>U998</v>
      </c>
      <c r="W24" s="1928">
        <f>ROUND(G24,0)</f>
        <v>840324</v>
      </c>
    </row>
    <row r="25" spans="1:23" ht="17.149999999999999" customHeight="1" thickBot="1" x14ac:dyDescent="0.4">
      <c r="A25" s="2332" t="s">
        <v>3411</v>
      </c>
      <c r="B25" s="1701"/>
      <c r="C25" s="1700"/>
      <c r="D25" s="1922"/>
      <c r="E25" s="2325" t="s">
        <v>3389</v>
      </c>
      <c r="F25" s="2331"/>
      <c r="G25" s="2327">
        <f>SUM(G20:G24)</f>
        <v>1609243</v>
      </c>
      <c r="H25" s="1921"/>
      <c r="I25" s="1709"/>
      <c r="J25" s="1709"/>
      <c r="O25" s="1462"/>
      <c r="P25" s="1462"/>
      <c r="Q25" s="1684"/>
      <c r="R25" s="1928"/>
      <c r="T25" s="1933"/>
      <c r="U25" s="1933"/>
      <c r="V25" s="1930"/>
      <c r="W25" s="1930"/>
    </row>
    <row r="26" spans="1:23" ht="17.149999999999999" customHeight="1" thickBot="1" x14ac:dyDescent="0.35">
      <c r="A26" s="142" t="s">
        <v>3412</v>
      </c>
      <c r="B26" s="1923" t="s">
        <v>3413</v>
      </c>
      <c r="C26" s="1927"/>
      <c r="D26" s="1922"/>
      <c r="E26" s="2328" t="str">
        <f>A61</f>
        <v>Totale Fondo risultato</v>
      </c>
      <c r="F26" s="1692"/>
      <c r="G26" s="1942">
        <f>G25</f>
        <v>1609243</v>
      </c>
      <c r="H26" s="1921"/>
      <c r="I26" s="1709"/>
      <c r="J26" s="1709"/>
      <c r="O26" s="1462">
        <v>72</v>
      </c>
      <c r="P26" s="1462">
        <v>81</v>
      </c>
      <c r="Q26" s="1684" t="str">
        <f>B26</f>
        <v>F27I</v>
      </c>
      <c r="R26" s="1928">
        <f>ROUND(C26,0)</f>
        <v>0</v>
      </c>
      <c r="S26" s="131" t="s">
        <v>3343</v>
      </c>
      <c r="T26" s="1929"/>
      <c r="U26" s="1929"/>
      <c r="V26" s="1930"/>
      <c r="W26" s="1928"/>
    </row>
    <row r="27" spans="1:23" ht="17.149999999999999" customHeight="1" x14ac:dyDescent="0.4">
      <c r="A27" s="142" t="s">
        <v>3414</v>
      </c>
      <c r="B27" s="1923" t="s">
        <v>3415</v>
      </c>
      <c r="C27" s="1927">
        <v>9179</v>
      </c>
      <c r="D27" s="1922"/>
      <c r="E27" s="1738" t="str">
        <f>A62</f>
        <v>Fondo per la retribuzione delle condizioni di lavoro</v>
      </c>
      <c r="F27" s="1706"/>
      <c r="G27" s="1705"/>
      <c r="H27" s="1921"/>
      <c r="I27" s="1921"/>
      <c r="J27" s="1921"/>
      <c r="O27" s="1462">
        <v>72</v>
      </c>
      <c r="P27" s="1462">
        <v>81</v>
      </c>
      <c r="Q27" s="1684" t="str">
        <f>B27</f>
        <v>F00P</v>
      </c>
      <c r="R27" s="1928">
        <f>ROUND(C27,0)</f>
        <v>9179</v>
      </c>
      <c r="S27" s="131" t="s">
        <v>3343</v>
      </c>
      <c r="T27" s="1929"/>
      <c r="U27" s="1929"/>
      <c r="V27" s="1930"/>
      <c r="W27" s="1928"/>
    </row>
    <row r="28" spans="1:23" ht="17.149999999999999" customHeight="1" x14ac:dyDescent="0.3">
      <c r="A28" s="142" t="s">
        <v>3416</v>
      </c>
      <c r="B28" s="1923" t="s">
        <v>3417</v>
      </c>
      <c r="C28" s="1927"/>
      <c r="D28" s="1922"/>
      <c r="E28" s="2324" t="s">
        <v>3353</v>
      </c>
      <c r="F28" s="1701"/>
      <c r="G28" s="1700"/>
      <c r="H28" s="1921"/>
      <c r="I28" s="1921"/>
      <c r="J28" s="1921"/>
      <c r="O28" s="1462">
        <v>72</v>
      </c>
      <c r="P28" s="1462">
        <v>81</v>
      </c>
      <c r="Q28" s="1684" t="str">
        <f>B28</f>
        <v>F01S</v>
      </c>
      <c r="R28" s="1928">
        <f>ROUND(C28,0)</f>
        <v>0</v>
      </c>
      <c r="S28" s="131" t="s">
        <v>3343</v>
      </c>
      <c r="T28" s="1929"/>
      <c r="U28" s="1929"/>
      <c r="V28" s="1930"/>
      <c r="W28" s="1928"/>
    </row>
    <row r="29" spans="1:23" ht="17.149999999999999" customHeight="1" x14ac:dyDescent="0.3">
      <c r="A29" s="142" t="s">
        <v>3418</v>
      </c>
      <c r="B29" s="1923" t="s">
        <v>3419</v>
      </c>
      <c r="C29" s="1927"/>
      <c r="D29" s="1922"/>
      <c r="E29" s="142" t="s">
        <v>3420</v>
      </c>
      <c r="F29" s="1923" t="s">
        <v>3421</v>
      </c>
      <c r="G29" s="1927">
        <v>597248</v>
      </c>
      <c r="H29" s="1921"/>
      <c r="I29" s="1921"/>
      <c r="J29" s="1921"/>
      <c r="O29" s="1462">
        <v>72</v>
      </c>
      <c r="P29" s="1462">
        <v>81</v>
      </c>
      <c r="Q29" s="1684" t="str">
        <f>B29</f>
        <v>F01P</v>
      </c>
      <c r="R29" s="1928">
        <f>ROUND(C29,0)</f>
        <v>0</v>
      </c>
      <c r="S29" s="131" t="s">
        <v>3343</v>
      </c>
      <c r="T29" s="1462">
        <v>74</v>
      </c>
      <c r="U29" s="1929">
        <v>61</v>
      </c>
      <c r="V29" s="1930" t="str">
        <f t="shared" ref="V29:V34" si="4">F29</f>
        <v>U05G</v>
      </c>
      <c r="W29" s="1928">
        <f t="shared" ref="W29:W34" si="5">ROUND(G29,0)</f>
        <v>597248</v>
      </c>
    </row>
    <row r="30" spans="1:23" ht="17.149999999999999" customHeight="1" thickBot="1" x14ac:dyDescent="0.35">
      <c r="A30" s="2330" t="s">
        <v>3422</v>
      </c>
      <c r="B30" s="2331"/>
      <c r="C30" s="2327">
        <f>SUM(C26:C29)</f>
        <v>9179</v>
      </c>
      <c r="D30" s="1922"/>
      <c r="E30" s="142" t="s">
        <v>3423</v>
      </c>
      <c r="F30" s="1923" t="s">
        <v>3424</v>
      </c>
      <c r="G30" s="1927">
        <v>22915</v>
      </c>
      <c r="H30" s="1921"/>
      <c r="I30" s="1921"/>
      <c r="J30" s="1921"/>
      <c r="O30" s="1462"/>
      <c r="P30" s="1462"/>
      <c r="Q30" s="1684"/>
      <c r="R30" s="1928"/>
      <c r="T30" s="1462">
        <v>74</v>
      </c>
      <c r="U30" s="1929">
        <v>61</v>
      </c>
      <c r="V30" s="1930" t="str">
        <f t="shared" si="4"/>
        <v>U05H</v>
      </c>
      <c r="W30" s="1928">
        <f t="shared" si="5"/>
        <v>22915</v>
      </c>
    </row>
    <row r="31" spans="1:23" ht="17.149999999999999" customHeight="1" thickBot="1" x14ac:dyDescent="0.35">
      <c r="A31" s="2328" t="s">
        <v>3425</v>
      </c>
      <c r="B31" s="1692"/>
      <c r="C31" s="1942">
        <f>C18+C24-C30</f>
        <v>5058221</v>
      </c>
      <c r="D31" s="1922"/>
      <c r="E31" s="142" t="s">
        <v>3426</v>
      </c>
      <c r="F31" s="1923" t="s">
        <v>3427</v>
      </c>
      <c r="G31" s="1927">
        <v>92081</v>
      </c>
      <c r="H31" s="1921"/>
      <c r="I31" s="1921"/>
      <c r="J31" s="1921"/>
      <c r="O31" s="1462"/>
      <c r="P31" s="1462"/>
      <c r="Q31" s="1684"/>
      <c r="R31" s="1928"/>
      <c r="T31" s="1462">
        <v>74</v>
      </c>
      <c r="U31" s="1929">
        <v>61</v>
      </c>
      <c r="V31" s="1930" t="str">
        <f t="shared" si="4"/>
        <v>U05J</v>
      </c>
      <c r="W31" s="1928">
        <f t="shared" si="5"/>
        <v>92081</v>
      </c>
    </row>
    <row r="32" spans="1:23" ht="17.149999999999999" customHeight="1" x14ac:dyDescent="0.4">
      <c r="A32" s="1738" t="s">
        <v>3428</v>
      </c>
      <c r="B32" s="1706"/>
      <c r="C32" s="1705"/>
      <c r="D32" s="1922"/>
      <c r="E32" s="142" t="s">
        <v>3429</v>
      </c>
      <c r="F32" s="1923" t="s">
        <v>3430</v>
      </c>
      <c r="G32" s="1927"/>
      <c r="H32" s="1921"/>
      <c r="I32" s="1921"/>
      <c r="J32" s="1921"/>
      <c r="O32" s="1462"/>
      <c r="P32" s="1462"/>
      <c r="Q32" s="1684"/>
      <c r="R32" s="1928"/>
      <c r="T32" s="1462">
        <v>74</v>
      </c>
      <c r="U32" s="1929">
        <v>61</v>
      </c>
      <c r="V32" s="1930" t="str">
        <f t="shared" si="4"/>
        <v>U05K</v>
      </c>
      <c r="W32" s="1928">
        <f t="shared" si="5"/>
        <v>0</v>
      </c>
    </row>
    <row r="33" spans="1:23" ht="17.149999999999999" customHeight="1" x14ac:dyDescent="0.3">
      <c r="A33" s="2323" t="s">
        <v>3352</v>
      </c>
      <c r="B33" s="1701"/>
      <c r="C33" s="1700"/>
      <c r="D33" s="1922"/>
      <c r="E33" s="142" t="s">
        <v>3431</v>
      </c>
      <c r="F33" s="1923" t="s">
        <v>3432</v>
      </c>
      <c r="G33" s="1927"/>
      <c r="H33" s="1921"/>
      <c r="I33" s="1921"/>
      <c r="J33" s="1921"/>
      <c r="T33" s="1462">
        <v>74</v>
      </c>
      <c r="U33" s="1929">
        <v>61</v>
      </c>
      <c r="V33" s="1930" t="str">
        <f t="shared" si="4"/>
        <v>U05L</v>
      </c>
      <c r="W33" s="1928">
        <f t="shared" si="5"/>
        <v>0</v>
      </c>
    </row>
    <row r="34" spans="1:23" ht="17.149999999999999" customHeight="1" x14ac:dyDescent="0.3">
      <c r="A34" s="142" t="s">
        <v>3433</v>
      </c>
      <c r="B34" s="1923" t="s">
        <v>3434</v>
      </c>
      <c r="C34" s="1927">
        <v>1368104</v>
      </c>
      <c r="D34" s="1922"/>
      <c r="E34" s="2335" t="s">
        <v>3385</v>
      </c>
      <c r="F34" s="2336" t="s">
        <v>3386</v>
      </c>
      <c r="G34" s="2384">
        <f>'t15(1)_Dett'!E21</f>
        <v>454529</v>
      </c>
      <c r="H34" s="1921"/>
      <c r="I34" s="1921"/>
      <c r="J34" s="1921"/>
      <c r="O34" s="1462">
        <v>73</v>
      </c>
      <c r="P34" s="1462">
        <v>7</v>
      </c>
      <c r="Q34" s="1684" t="str">
        <f t="shared" ref="Q34:Q40" si="6">B34</f>
        <v>F13J</v>
      </c>
      <c r="R34" s="1928">
        <f t="shared" ref="R34:R40" si="7">ROUND(C34,0)</f>
        <v>1368104</v>
      </c>
      <c r="S34" s="131" t="s">
        <v>3343</v>
      </c>
      <c r="T34" s="1462">
        <v>74</v>
      </c>
      <c r="U34" s="1929">
        <v>61</v>
      </c>
      <c r="V34" s="1930" t="str">
        <f t="shared" si="4"/>
        <v>U998</v>
      </c>
      <c r="W34" s="1928">
        <f t="shared" si="5"/>
        <v>454529</v>
      </c>
    </row>
    <row r="35" spans="1:23" ht="17.149999999999999" customHeight="1" thickBot="1" x14ac:dyDescent="0.35">
      <c r="A35" s="142" t="s">
        <v>3435</v>
      </c>
      <c r="B35" s="1923" t="s">
        <v>3436</v>
      </c>
      <c r="C35" s="1927">
        <v>49888</v>
      </c>
      <c r="D35" s="1938"/>
      <c r="E35" s="2325" t="s">
        <v>3389</v>
      </c>
      <c r="F35" s="2331"/>
      <c r="G35" s="2327">
        <f>SUM(G29:G34)</f>
        <v>1166773</v>
      </c>
      <c r="H35" s="1921"/>
      <c r="I35" s="1921"/>
      <c r="J35" s="1921"/>
      <c r="O35" s="1462">
        <v>73</v>
      </c>
      <c r="P35" s="1462">
        <v>7</v>
      </c>
      <c r="Q35" s="1684" t="str">
        <f t="shared" si="6"/>
        <v>F13K</v>
      </c>
      <c r="R35" s="1928">
        <f t="shared" si="7"/>
        <v>49888</v>
      </c>
      <c r="S35" s="131" t="s">
        <v>3343</v>
      </c>
      <c r="U35" s="1930"/>
      <c r="V35" s="1930"/>
      <c r="W35" s="1930"/>
    </row>
    <row r="36" spans="1:23" s="1436" customFormat="1" ht="17.149999999999999" customHeight="1" thickBot="1" x14ac:dyDescent="0.35">
      <c r="A36" s="142" t="s">
        <v>3437</v>
      </c>
      <c r="B36" s="1923" t="s">
        <v>3438</v>
      </c>
      <c r="C36" s="1927"/>
      <c r="D36" s="1938"/>
      <c r="E36" s="2328" t="str">
        <f>A86</f>
        <v>Totale Fondo condizioni di lavoro</v>
      </c>
      <c r="F36" s="1708"/>
      <c r="G36" s="1944">
        <f>G35</f>
        <v>1166773</v>
      </c>
      <c r="H36" s="1921"/>
      <c r="I36" s="1921"/>
      <c r="J36" s="1921"/>
      <c r="O36" s="1462">
        <v>73</v>
      </c>
      <c r="P36" s="1462">
        <v>7</v>
      </c>
      <c r="Q36" s="1684" t="str">
        <f t="shared" si="6"/>
        <v>F13L</v>
      </c>
      <c r="R36" s="1928">
        <f t="shared" si="7"/>
        <v>0</v>
      </c>
      <c r="S36" s="131" t="s">
        <v>3343</v>
      </c>
      <c r="U36" s="1933"/>
      <c r="V36" s="1933"/>
      <c r="W36" s="1933"/>
    </row>
    <row r="37" spans="1:23" s="1436" customFormat="1" ht="17.149999999999999" customHeight="1" x14ac:dyDescent="0.4">
      <c r="A37" s="142" t="s">
        <v>3439</v>
      </c>
      <c r="B37" s="1923" t="s">
        <v>3440</v>
      </c>
      <c r="C37" s="1927"/>
      <c r="D37" s="1938"/>
      <c r="E37" s="1738" t="s">
        <v>3441</v>
      </c>
      <c r="F37" s="1706"/>
      <c r="G37" s="1705"/>
      <c r="H37" s="131"/>
      <c r="I37" s="1921"/>
      <c r="J37" s="1921"/>
      <c r="O37" s="1462">
        <v>73</v>
      </c>
      <c r="P37" s="1462">
        <v>7</v>
      </c>
      <c r="Q37" s="1684" t="str">
        <f t="shared" si="6"/>
        <v>F13M</v>
      </c>
      <c r="R37" s="1928">
        <f t="shared" si="7"/>
        <v>0</v>
      </c>
      <c r="S37" s="131" t="s">
        <v>3343</v>
      </c>
      <c r="T37" s="1933"/>
      <c r="U37" s="1933"/>
      <c r="V37" s="1933"/>
      <c r="W37" s="1933"/>
    </row>
    <row r="38" spans="1:23" ht="17.149999999999999" customHeight="1" x14ac:dyDescent="0.3">
      <c r="A38" s="142" t="s">
        <v>3442</v>
      </c>
      <c r="B38" s="1923" t="s">
        <v>3443</v>
      </c>
      <c r="C38" s="1927"/>
      <c r="D38" s="1938"/>
      <c r="E38" s="2324" t="s">
        <v>3353</v>
      </c>
      <c r="F38" s="1701"/>
      <c r="G38" s="1700"/>
      <c r="H38" s="1436"/>
      <c r="I38" s="1921"/>
      <c r="J38" s="1921"/>
      <c r="O38" s="1462">
        <v>73</v>
      </c>
      <c r="P38" s="1462">
        <v>7</v>
      </c>
      <c r="Q38" s="1684" t="str">
        <f t="shared" si="6"/>
        <v>F14S</v>
      </c>
      <c r="R38" s="1928">
        <f t="shared" si="7"/>
        <v>0</v>
      </c>
      <c r="S38" s="131" t="s">
        <v>3343</v>
      </c>
      <c r="T38" s="1930"/>
      <c r="U38" s="1930"/>
      <c r="V38" s="1930"/>
      <c r="W38" s="1930"/>
    </row>
    <row r="39" spans="1:23" ht="17.149999999999999" customHeight="1" x14ac:dyDescent="0.3">
      <c r="A39" s="142" t="s">
        <v>3444</v>
      </c>
      <c r="B39" s="1923" t="s">
        <v>3445</v>
      </c>
      <c r="C39" s="1927"/>
      <c r="D39" s="1938"/>
      <c r="E39" s="142" t="s">
        <v>3446</v>
      </c>
      <c r="F39" s="1923" t="s">
        <v>3447</v>
      </c>
      <c r="G39" s="1927">
        <v>373387</v>
      </c>
      <c r="H39" s="1436"/>
      <c r="I39" s="1921"/>
      <c r="J39" s="1921"/>
      <c r="O39" s="1462">
        <v>73</v>
      </c>
      <c r="P39" s="1462">
        <v>7</v>
      </c>
      <c r="Q39" s="1684" t="str">
        <f t="shared" si="6"/>
        <v>F13N</v>
      </c>
      <c r="R39" s="1928">
        <f t="shared" si="7"/>
        <v>0</v>
      </c>
      <c r="S39" s="131" t="s">
        <v>3343</v>
      </c>
      <c r="T39" s="1462">
        <v>75</v>
      </c>
      <c r="U39" s="1929">
        <v>61</v>
      </c>
      <c r="V39" s="1930" t="str">
        <f>F39</f>
        <v>U05M</v>
      </c>
      <c r="W39" s="1928">
        <f>ROUND(G39,0)</f>
        <v>373387</v>
      </c>
    </row>
    <row r="40" spans="1:23" ht="17.149999999999999" customHeight="1" thickBot="1" x14ac:dyDescent="0.35">
      <c r="A40" s="142" t="s">
        <v>3390</v>
      </c>
      <c r="B40" s="325" t="s">
        <v>3391</v>
      </c>
      <c r="C40" s="2384">
        <f>'t15(1)_Dett'!B16</f>
        <v>0</v>
      </c>
      <c r="D40" s="1938"/>
      <c r="E40" s="2325" t="s">
        <v>3389</v>
      </c>
      <c r="F40" s="2331"/>
      <c r="G40" s="2327">
        <f>G39</f>
        <v>373387</v>
      </c>
      <c r="H40" s="1436"/>
      <c r="I40" s="1921"/>
      <c r="J40" s="1921"/>
      <c r="O40" s="1462">
        <v>73</v>
      </c>
      <c r="P40" s="1462">
        <v>7</v>
      </c>
      <c r="Q40" s="1684" t="str">
        <f t="shared" si="6"/>
        <v>F998</v>
      </c>
      <c r="R40" s="1928">
        <f t="shared" si="7"/>
        <v>0</v>
      </c>
      <c r="S40" s="131" t="s">
        <v>3343</v>
      </c>
      <c r="T40" s="1930" t="s">
        <v>3448</v>
      </c>
      <c r="U40" s="1930"/>
      <c r="V40" s="1930"/>
      <c r="W40" s="1930"/>
    </row>
    <row r="41" spans="1:23" ht="17.149999999999999" customHeight="1" thickBot="1" x14ac:dyDescent="0.35">
      <c r="A41" s="2330" t="s">
        <v>3392</v>
      </c>
      <c r="B41" s="2331"/>
      <c r="C41" s="2327">
        <f>SUM(C34:C40)</f>
        <v>1417992</v>
      </c>
      <c r="D41" s="1938"/>
      <c r="E41" s="2328" t="s">
        <v>3449</v>
      </c>
      <c r="F41" s="1708"/>
      <c r="G41" s="1944">
        <f>G40</f>
        <v>373387</v>
      </c>
      <c r="H41" s="1436"/>
      <c r="I41" s="1921"/>
      <c r="J41" s="1921"/>
      <c r="T41" s="1930"/>
      <c r="U41" s="1930"/>
      <c r="V41" s="1930"/>
      <c r="W41" s="1930"/>
    </row>
    <row r="42" spans="1:23" ht="17.149999999999999" customHeight="1" x14ac:dyDescent="0.35">
      <c r="A42" s="2333" t="s">
        <v>3393</v>
      </c>
      <c r="B42" s="1704"/>
      <c r="C42" s="1703"/>
      <c r="D42" s="1938"/>
      <c r="E42" s="1699"/>
      <c r="F42" s="1698"/>
      <c r="G42" s="1697"/>
      <c r="I42" s="1921"/>
      <c r="J42" s="1921"/>
      <c r="O42" s="1462"/>
      <c r="P42" s="1462"/>
      <c r="Q42" s="1684"/>
      <c r="R42" s="1928"/>
      <c r="T42" s="1930"/>
      <c r="U42" s="1930"/>
      <c r="V42" s="1930"/>
      <c r="W42" s="1930"/>
    </row>
    <row r="43" spans="1:23" ht="17.149999999999999" customHeight="1" x14ac:dyDescent="0.3">
      <c r="A43" s="142" t="s">
        <v>3450</v>
      </c>
      <c r="B43" s="1923" t="s">
        <v>3451</v>
      </c>
      <c r="C43" s="1927">
        <v>13868</v>
      </c>
      <c r="D43" s="1938"/>
      <c r="E43" s="1699"/>
      <c r="F43" s="1698"/>
      <c r="G43" s="1697"/>
      <c r="I43" s="1921"/>
      <c r="J43" s="1921"/>
      <c r="O43" s="1462">
        <v>73</v>
      </c>
      <c r="P43" s="1462">
        <v>9</v>
      </c>
      <c r="Q43" s="1684" t="str">
        <f>B43</f>
        <v>F13O</v>
      </c>
      <c r="R43" s="1928">
        <f>ROUND(C43,0)</f>
        <v>13868</v>
      </c>
      <c r="S43" s="131" t="s">
        <v>3343</v>
      </c>
      <c r="T43" s="1930"/>
      <c r="U43" s="1930"/>
      <c r="V43" s="1930"/>
      <c r="W43" s="1930"/>
    </row>
    <row r="44" spans="1:23" ht="17.149999999999999" customHeight="1" x14ac:dyDescent="0.3">
      <c r="A44" s="142" t="s">
        <v>3452</v>
      </c>
      <c r="B44" s="1923" t="s">
        <v>3453</v>
      </c>
      <c r="C44" s="1927"/>
      <c r="D44" s="1938"/>
      <c r="E44" s="1699"/>
      <c r="F44" s="1698"/>
      <c r="G44" s="1697"/>
      <c r="I44" s="1921"/>
      <c r="J44" s="1921"/>
      <c r="O44" s="1462">
        <v>73</v>
      </c>
      <c r="P44" s="1462">
        <v>9</v>
      </c>
      <c r="Q44" s="1684" t="str">
        <f t="shared" ref="Q44:Q51" si="8">B44</f>
        <v>F13P</v>
      </c>
      <c r="R44" s="1928">
        <f t="shared" ref="R44:R51" si="9">ROUND(C44,0)</f>
        <v>0</v>
      </c>
      <c r="S44" s="131" t="s">
        <v>3343</v>
      </c>
      <c r="T44" s="1930"/>
      <c r="U44" s="1930"/>
      <c r="V44" s="1930"/>
      <c r="W44" s="1930"/>
    </row>
    <row r="45" spans="1:23" ht="17.149999999999999" customHeight="1" x14ac:dyDescent="0.3">
      <c r="A45" s="142" t="s">
        <v>3454</v>
      </c>
      <c r="B45" s="1923" t="s">
        <v>3455</v>
      </c>
      <c r="C45" s="1927">
        <v>315123</v>
      </c>
      <c r="D45" s="1938"/>
      <c r="E45" s="1699"/>
      <c r="F45" s="1698"/>
      <c r="G45" s="1697"/>
      <c r="I45" s="1921"/>
      <c r="J45" s="1921"/>
      <c r="O45" s="1462">
        <v>73</v>
      </c>
      <c r="P45" s="1462">
        <v>9</v>
      </c>
      <c r="Q45" s="1684" t="str">
        <f t="shared" si="8"/>
        <v>F13Q</v>
      </c>
      <c r="R45" s="1928">
        <f t="shared" si="9"/>
        <v>315123</v>
      </c>
      <c r="S45" s="131" t="s">
        <v>3343</v>
      </c>
      <c r="T45" s="1930"/>
      <c r="U45" s="1930"/>
      <c r="V45" s="1930"/>
      <c r="W45" s="1930"/>
    </row>
    <row r="46" spans="1:23" ht="17.149999999999999" customHeight="1" x14ac:dyDescent="0.3">
      <c r="A46" s="142" t="s">
        <v>3456</v>
      </c>
      <c r="B46" s="1923" t="s">
        <v>3457</v>
      </c>
      <c r="C46" s="1927"/>
      <c r="D46" s="1938"/>
      <c r="E46" s="1699"/>
      <c r="F46" s="1698"/>
      <c r="G46" s="1697"/>
      <c r="I46" s="1921"/>
      <c r="J46" s="1921"/>
      <c r="O46" s="1462">
        <v>73</v>
      </c>
      <c r="P46" s="1462">
        <v>9</v>
      </c>
      <c r="Q46" s="1684" t="str">
        <f t="shared" si="8"/>
        <v>F13R</v>
      </c>
      <c r="R46" s="1928">
        <f t="shared" si="9"/>
        <v>0</v>
      </c>
      <c r="S46" s="131" t="s">
        <v>3343</v>
      </c>
      <c r="T46" s="1930"/>
      <c r="U46" s="1930"/>
      <c r="V46" s="1930"/>
      <c r="W46" s="1930"/>
    </row>
    <row r="47" spans="1:23" ht="17.149999999999999" customHeight="1" x14ac:dyDescent="0.3">
      <c r="A47" s="142" t="s">
        <v>3458</v>
      </c>
      <c r="B47" s="1923" t="s">
        <v>3459</v>
      </c>
      <c r="C47" s="1927"/>
      <c r="D47" s="1938"/>
      <c r="E47" s="1699"/>
      <c r="F47" s="1698"/>
      <c r="G47" s="1697"/>
      <c r="I47" s="1921"/>
      <c r="J47" s="1921"/>
      <c r="O47" s="1462">
        <v>73</v>
      </c>
      <c r="P47" s="1462">
        <v>9</v>
      </c>
      <c r="Q47" s="1684" t="str">
        <f t="shared" si="8"/>
        <v>F13S</v>
      </c>
      <c r="R47" s="1928">
        <f t="shared" si="9"/>
        <v>0</v>
      </c>
      <c r="S47" s="131" t="s">
        <v>3343</v>
      </c>
      <c r="T47" s="1930"/>
      <c r="U47" s="1930"/>
      <c r="V47" s="1930"/>
      <c r="W47" s="1930"/>
    </row>
    <row r="48" spans="1:23" ht="17.149999999999999" customHeight="1" x14ac:dyDescent="0.3">
      <c r="A48" s="142" t="s">
        <v>3460</v>
      </c>
      <c r="B48" s="1923" t="s">
        <v>3461</v>
      </c>
      <c r="C48" s="1927"/>
      <c r="D48" s="1938"/>
      <c r="E48" s="1699"/>
      <c r="F48" s="1698"/>
      <c r="G48" s="1697"/>
      <c r="I48" s="1921"/>
      <c r="J48" s="1921"/>
      <c r="O48" s="1462">
        <v>73</v>
      </c>
      <c r="P48" s="1462">
        <v>9</v>
      </c>
      <c r="Q48" s="1684" t="str">
        <f t="shared" si="8"/>
        <v>F13T</v>
      </c>
      <c r="R48" s="1928">
        <f t="shared" si="9"/>
        <v>0</v>
      </c>
      <c r="S48" s="131" t="s">
        <v>3343</v>
      </c>
      <c r="T48" s="1930"/>
      <c r="U48" s="1930"/>
      <c r="V48" s="1930"/>
      <c r="W48" s="1930"/>
    </row>
    <row r="49" spans="1:23" ht="17.149999999999999" customHeight="1" x14ac:dyDescent="0.3">
      <c r="A49" s="142" t="s">
        <v>3462</v>
      </c>
      <c r="B49" s="1923" t="s">
        <v>3463</v>
      </c>
      <c r="C49" s="1927"/>
      <c r="D49" s="1938"/>
      <c r="E49" s="1699"/>
      <c r="F49" s="1698"/>
      <c r="G49" s="1697"/>
      <c r="I49" s="1921"/>
      <c r="J49" s="1921"/>
      <c r="O49" s="1462">
        <v>73</v>
      </c>
      <c r="P49" s="1462">
        <v>9</v>
      </c>
      <c r="Q49" s="1684" t="str">
        <f t="shared" si="8"/>
        <v>F13U</v>
      </c>
      <c r="R49" s="1928">
        <f t="shared" si="9"/>
        <v>0</v>
      </c>
      <c r="S49" s="131" t="s">
        <v>3343</v>
      </c>
      <c r="T49" s="1930"/>
      <c r="U49" s="1930"/>
      <c r="V49" s="1930"/>
      <c r="W49" s="1930"/>
    </row>
    <row r="50" spans="1:23" ht="17.149999999999999" customHeight="1" x14ac:dyDescent="0.3">
      <c r="A50" s="142" t="s">
        <v>3406</v>
      </c>
      <c r="B50" s="2337" t="s">
        <v>3407</v>
      </c>
      <c r="C50" s="2384">
        <f>'t15(1)_Dett'!B31</f>
        <v>0</v>
      </c>
      <c r="D50" s="1938"/>
      <c r="E50" s="1699"/>
      <c r="F50" s="1698"/>
      <c r="G50" s="1697"/>
      <c r="I50" s="1921"/>
      <c r="J50" s="1921"/>
      <c r="O50" s="1462">
        <v>73</v>
      </c>
      <c r="P50" s="1462">
        <v>9</v>
      </c>
      <c r="Q50" s="1684" t="str">
        <f t="shared" si="8"/>
        <v>F995</v>
      </c>
      <c r="R50" s="1928">
        <f t="shared" si="9"/>
        <v>0</v>
      </c>
      <c r="S50" s="131" t="s">
        <v>3343</v>
      </c>
      <c r="T50" s="1930"/>
      <c r="U50" s="1930"/>
      <c r="V50" s="1930"/>
      <c r="W50" s="1930"/>
    </row>
    <row r="51" spans="1:23" ht="17.149999999999999" customHeight="1" x14ac:dyDescent="0.35">
      <c r="A51" s="142" t="s">
        <v>3464</v>
      </c>
      <c r="B51" s="1923" t="s">
        <v>3465</v>
      </c>
      <c r="C51" s="2384">
        <f>'t15(1)_Dett'!B36</f>
        <v>0</v>
      </c>
      <c r="D51" s="1938"/>
      <c r="E51" s="1695"/>
      <c r="F51" s="1694"/>
      <c r="G51" s="1693"/>
      <c r="O51" s="1462">
        <v>73</v>
      </c>
      <c r="P51" s="1462">
        <v>9</v>
      </c>
      <c r="Q51" s="1684" t="str">
        <f t="shared" si="8"/>
        <v>F999</v>
      </c>
      <c r="R51" s="1928">
        <f t="shared" si="9"/>
        <v>0</v>
      </c>
      <c r="S51" s="131" t="s">
        <v>3343</v>
      </c>
    </row>
    <row r="52" spans="1:23" ht="17.149999999999999" customHeight="1" thickBot="1" x14ac:dyDescent="0.35">
      <c r="A52" s="2330" t="s">
        <v>3410</v>
      </c>
      <c r="B52" s="2331"/>
      <c r="C52" s="2327">
        <f>SUM(C43:C51)</f>
        <v>328991</v>
      </c>
      <c r="D52" s="1938"/>
      <c r="E52" s="1699"/>
      <c r="F52" s="1698"/>
      <c r="G52" s="1697"/>
      <c r="I52" s="1436"/>
      <c r="J52" s="1436"/>
      <c r="O52" s="1462"/>
      <c r="P52" s="1462"/>
      <c r="Q52" s="1684"/>
      <c r="R52" s="1928"/>
      <c r="T52" s="1930"/>
      <c r="U52" s="1930"/>
      <c r="V52" s="1930"/>
      <c r="W52" s="1930"/>
    </row>
    <row r="53" spans="1:23" ht="17.149999999999999" customHeight="1" x14ac:dyDescent="0.35">
      <c r="A53" s="2332" t="s">
        <v>3411</v>
      </c>
      <c r="B53" s="1701"/>
      <c r="C53" s="1700"/>
      <c r="D53" s="1922"/>
      <c r="E53" s="1699"/>
      <c r="F53" s="1698"/>
      <c r="G53" s="1697"/>
      <c r="I53" s="1436"/>
      <c r="J53" s="1436"/>
      <c r="O53" s="1462"/>
      <c r="P53" s="1462"/>
      <c r="Q53" s="1684"/>
      <c r="R53" s="1928"/>
      <c r="T53" s="1930"/>
      <c r="U53" s="1930"/>
      <c r="V53" s="1930"/>
      <c r="W53" s="1930"/>
    </row>
    <row r="54" spans="1:23" ht="17.149999999999999" customHeight="1" x14ac:dyDescent="0.3">
      <c r="A54" s="142" t="s">
        <v>3466</v>
      </c>
      <c r="B54" s="1923" t="s">
        <v>3467</v>
      </c>
      <c r="C54" s="1927"/>
      <c r="D54" s="1922"/>
      <c r="E54" s="1699"/>
      <c r="F54" s="1698"/>
      <c r="G54" s="1697"/>
      <c r="I54" s="1436"/>
      <c r="J54" s="1436"/>
      <c r="O54" s="1462">
        <v>73</v>
      </c>
      <c r="P54" s="1462">
        <v>81</v>
      </c>
      <c r="Q54" s="1684" t="str">
        <f t="shared" ref="Q54:Q59" si="10">B54</f>
        <v>F13V</v>
      </c>
      <c r="R54" s="1928">
        <f t="shared" ref="R54:R59" si="11">ROUND(C54,0)</f>
        <v>0</v>
      </c>
      <c r="S54" s="131" t="s">
        <v>3343</v>
      </c>
      <c r="T54" s="1930"/>
      <c r="U54" s="1930"/>
      <c r="V54" s="1930"/>
      <c r="W54" s="1930"/>
    </row>
    <row r="55" spans="1:23" ht="17.149999999999999" customHeight="1" x14ac:dyDescent="0.3">
      <c r="A55" s="142" t="s">
        <v>3468</v>
      </c>
      <c r="B55" s="1923" t="s">
        <v>3469</v>
      </c>
      <c r="C55" s="1927"/>
      <c r="D55" s="1922"/>
      <c r="E55" s="1699"/>
      <c r="F55" s="1698"/>
      <c r="G55" s="1697"/>
      <c r="I55" s="1436"/>
      <c r="J55" s="1436"/>
      <c r="O55" s="1462">
        <v>73</v>
      </c>
      <c r="P55" s="1462">
        <v>81</v>
      </c>
      <c r="Q55" s="1684" t="str">
        <f t="shared" si="10"/>
        <v>F13W</v>
      </c>
      <c r="R55" s="1928">
        <f t="shared" si="11"/>
        <v>0</v>
      </c>
      <c r="S55" s="131" t="s">
        <v>3343</v>
      </c>
      <c r="T55" s="1930"/>
      <c r="U55" s="1930"/>
      <c r="V55" s="1930"/>
      <c r="W55" s="1930"/>
    </row>
    <row r="56" spans="1:23" ht="17.149999999999999" customHeight="1" x14ac:dyDescent="0.3">
      <c r="A56" s="142" t="s">
        <v>3412</v>
      </c>
      <c r="B56" s="1923" t="s">
        <v>3413</v>
      </c>
      <c r="C56" s="1927"/>
      <c r="D56" s="1922"/>
      <c r="E56" s="1699"/>
      <c r="F56" s="1698"/>
      <c r="G56" s="1697"/>
      <c r="O56" s="1462">
        <v>73</v>
      </c>
      <c r="P56" s="1462">
        <v>81</v>
      </c>
      <c r="Q56" s="1684" t="str">
        <f t="shared" si="10"/>
        <v>F27I</v>
      </c>
      <c r="R56" s="1928">
        <f t="shared" si="11"/>
        <v>0</v>
      </c>
      <c r="S56" s="131" t="s">
        <v>3343</v>
      </c>
      <c r="T56" s="1930"/>
      <c r="U56" s="1930"/>
      <c r="V56" s="1930"/>
      <c r="W56" s="1930"/>
    </row>
    <row r="57" spans="1:23" ht="17.149999999999999" customHeight="1" x14ac:dyDescent="0.3">
      <c r="A57" s="142" t="s">
        <v>3470</v>
      </c>
      <c r="B57" s="1923" t="s">
        <v>3415</v>
      </c>
      <c r="C57" s="1927">
        <v>13868</v>
      </c>
      <c r="D57" s="1922"/>
      <c r="E57" s="1699"/>
      <c r="F57" s="1698"/>
      <c r="G57" s="1697"/>
      <c r="O57" s="1462">
        <v>73</v>
      </c>
      <c r="P57" s="1462">
        <v>81</v>
      </c>
      <c r="Q57" s="1684" t="str">
        <f t="shared" si="10"/>
        <v>F00P</v>
      </c>
      <c r="R57" s="1928">
        <f t="shared" si="11"/>
        <v>13868</v>
      </c>
      <c r="S57" s="131" t="s">
        <v>3343</v>
      </c>
      <c r="T57" s="1930"/>
      <c r="U57" s="1930"/>
      <c r="V57" s="1930"/>
      <c r="W57" s="1930"/>
    </row>
    <row r="58" spans="1:23" ht="17.149999999999999" customHeight="1" x14ac:dyDescent="0.35">
      <c r="A58" s="142" t="s">
        <v>3471</v>
      </c>
      <c r="B58" s="1923" t="s">
        <v>3417</v>
      </c>
      <c r="C58" s="1927"/>
      <c r="D58" s="1922"/>
      <c r="E58" s="1695"/>
      <c r="F58" s="1694"/>
      <c r="G58" s="1693"/>
      <c r="O58" s="1462">
        <v>73</v>
      </c>
      <c r="P58" s="1462">
        <v>81</v>
      </c>
      <c r="Q58" s="1684" t="str">
        <f t="shared" si="10"/>
        <v>F01S</v>
      </c>
      <c r="R58" s="1928">
        <f t="shared" si="11"/>
        <v>0</v>
      </c>
      <c r="S58" s="131" t="s">
        <v>3343</v>
      </c>
      <c r="T58" s="1930"/>
      <c r="U58" s="1930"/>
      <c r="V58" s="1930"/>
      <c r="W58" s="1930"/>
    </row>
    <row r="59" spans="1:23" ht="17.149999999999999" customHeight="1" x14ac:dyDescent="0.35">
      <c r="A59" s="142" t="s">
        <v>3418</v>
      </c>
      <c r="B59" s="1923" t="s">
        <v>3419</v>
      </c>
      <c r="C59" s="1927"/>
      <c r="D59" s="1922"/>
      <c r="E59" s="1695"/>
      <c r="F59" s="1694"/>
      <c r="G59" s="1693"/>
      <c r="O59" s="1462">
        <v>73</v>
      </c>
      <c r="P59" s="1462">
        <v>81</v>
      </c>
      <c r="Q59" s="1684" t="str">
        <f t="shared" si="10"/>
        <v>F01P</v>
      </c>
      <c r="R59" s="1928">
        <f t="shared" si="11"/>
        <v>0</v>
      </c>
      <c r="S59" s="131" t="s">
        <v>3343</v>
      </c>
    </row>
    <row r="60" spans="1:23" ht="17.149999999999999" customHeight="1" thickBot="1" x14ac:dyDescent="0.4">
      <c r="A60" s="2330" t="s">
        <v>3422</v>
      </c>
      <c r="B60" s="2331"/>
      <c r="C60" s="2327">
        <f>SUM(C54:C59)</f>
        <v>13868</v>
      </c>
      <c r="D60" s="1922"/>
      <c r="E60" s="1695"/>
      <c r="F60" s="1694"/>
      <c r="G60" s="1693"/>
      <c r="O60" s="1462"/>
      <c r="P60" s="1462"/>
      <c r="Q60" s="1684"/>
      <c r="R60" s="1928"/>
    </row>
    <row r="61" spans="1:23" ht="17.149999999999999" customHeight="1" thickBot="1" x14ac:dyDescent="0.4">
      <c r="A61" s="2328" t="s">
        <v>3472</v>
      </c>
      <c r="B61" s="1692"/>
      <c r="C61" s="1942">
        <f>C41+C52-C60</f>
        <v>1733115</v>
      </c>
      <c r="D61" s="1922"/>
      <c r="E61" s="1695"/>
      <c r="F61" s="1694"/>
      <c r="G61" s="1693"/>
      <c r="O61" s="1462"/>
      <c r="P61" s="1462"/>
      <c r="Q61" s="1684"/>
      <c r="R61" s="1928"/>
    </row>
    <row r="62" spans="1:23" ht="17.149999999999999" customHeight="1" x14ac:dyDescent="0.4">
      <c r="A62" s="1738" t="s">
        <v>3473</v>
      </c>
      <c r="B62" s="1706"/>
      <c r="C62" s="1705"/>
      <c r="D62" s="1922"/>
      <c r="E62" s="1695"/>
      <c r="F62" s="1694"/>
      <c r="G62" s="1693"/>
      <c r="O62" s="1462"/>
      <c r="P62" s="1462"/>
      <c r="Q62" s="1684"/>
      <c r="R62" s="1928"/>
    </row>
    <row r="63" spans="1:23" ht="17.149999999999999" customHeight="1" x14ac:dyDescent="0.35">
      <c r="A63" s="2323" t="s">
        <v>3352</v>
      </c>
      <c r="B63" s="1701"/>
      <c r="C63" s="1700"/>
      <c r="D63" s="1922"/>
      <c r="E63" s="1695"/>
      <c r="F63" s="1694"/>
      <c r="G63" s="1693"/>
      <c r="O63" s="1462"/>
      <c r="P63" s="1462"/>
      <c r="Q63" s="1684"/>
      <c r="R63" s="1928"/>
    </row>
    <row r="64" spans="1:23" ht="17.149999999999999" customHeight="1" x14ac:dyDescent="0.35">
      <c r="A64" s="142" t="s">
        <v>3474</v>
      </c>
      <c r="B64" s="1923" t="s">
        <v>3475</v>
      </c>
      <c r="C64" s="1927">
        <v>992681</v>
      </c>
      <c r="D64" s="1922"/>
      <c r="E64" s="1695"/>
      <c r="F64" s="1694"/>
      <c r="G64" s="1693"/>
      <c r="O64" s="1462">
        <v>74</v>
      </c>
      <c r="P64" s="1462">
        <v>7</v>
      </c>
      <c r="Q64" s="1684" t="str">
        <f>B64</f>
        <v>F13X</v>
      </c>
      <c r="R64" s="1928">
        <f>ROUND(C64,0)</f>
        <v>992681</v>
      </c>
      <c r="S64" s="131" t="s">
        <v>3343</v>
      </c>
    </row>
    <row r="65" spans="1:19" ht="17.149999999999999" customHeight="1" x14ac:dyDescent="0.35">
      <c r="A65" s="142" t="s">
        <v>3476</v>
      </c>
      <c r="B65" s="1923" t="s">
        <v>3477</v>
      </c>
      <c r="C65" s="1927">
        <v>99775</v>
      </c>
      <c r="D65" s="1922"/>
      <c r="E65" s="1695"/>
      <c r="F65" s="1694"/>
      <c r="G65" s="1693"/>
      <c r="O65" s="1462">
        <v>74</v>
      </c>
      <c r="P65" s="1462">
        <v>7</v>
      </c>
      <c r="Q65" s="1684" t="str">
        <f t="shared" ref="Q65:Q71" si="12">B65</f>
        <v>F13Y</v>
      </c>
      <c r="R65" s="1928">
        <f t="shared" ref="R65:R71" si="13">ROUND(C65,0)</f>
        <v>99775</v>
      </c>
      <c r="S65" s="131" t="s">
        <v>3343</v>
      </c>
    </row>
    <row r="66" spans="1:19" ht="17.149999999999999" customHeight="1" x14ac:dyDescent="0.35">
      <c r="A66" s="142" t="s">
        <v>3478</v>
      </c>
      <c r="B66" s="1923" t="s">
        <v>3479</v>
      </c>
      <c r="C66" s="1927"/>
      <c r="D66" s="1922"/>
      <c r="E66" s="1695"/>
      <c r="F66" s="1694"/>
      <c r="G66" s="1693"/>
      <c r="O66" s="1462">
        <v>74</v>
      </c>
      <c r="P66" s="1462">
        <v>7</v>
      </c>
      <c r="Q66" s="1684" t="str">
        <f t="shared" si="12"/>
        <v>F13Z</v>
      </c>
      <c r="R66" s="1928">
        <f t="shared" si="13"/>
        <v>0</v>
      </c>
      <c r="S66" s="131" t="s">
        <v>3343</v>
      </c>
    </row>
    <row r="67" spans="1:19" ht="17.149999999999999" customHeight="1" x14ac:dyDescent="0.35">
      <c r="A67" s="142" t="s">
        <v>3480</v>
      </c>
      <c r="B67" s="1923" t="s">
        <v>3481</v>
      </c>
      <c r="C67" s="1927"/>
      <c r="D67" s="1922"/>
      <c r="E67" s="1695"/>
      <c r="F67" s="1694"/>
      <c r="G67" s="1693"/>
      <c r="O67" s="1462">
        <v>74</v>
      </c>
      <c r="P67" s="1462">
        <v>7</v>
      </c>
      <c r="Q67" s="1684" t="str">
        <f t="shared" si="12"/>
        <v>F14J</v>
      </c>
      <c r="R67" s="1928">
        <f t="shared" si="13"/>
        <v>0</v>
      </c>
      <c r="S67" s="131" t="s">
        <v>3343</v>
      </c>
    </row>
    <row r="68" spans="1:19" ht="17.149999999999999" customHeight="1" x14ac:dyDescent="0.35">
      <c r="A68" s="142" t="s">
        <v>3482</v>
      </c>
      <c r="B68" s="1923" t="s">
        <v>3483</v>
      </c>
      <c r="C68" s="1927"/>
      <c r="D68" s="1922"/>
      <c r="E68" s="1695"/>
      <c r="F68" s="1694"/>
      <c r="G68" s="1693"/>
      <c r="O68" s="1462">
        <v>74</v>
      </c>
      <c r="P68" s="1462">
        <v>7</v>
      </c>
      <c r="Q68" s="1684" t="str">
        <f t="shared" si="12"/>
        <v>F14T</v>
      </c>
      <c r="R68" s="1928">
        <f t="shared" si="13"/>
        <v>0</v>
      </c>
      <c r="S68" s="131" t="s">
        <v>3343</v>
      </c>
    </row>
    <row r="69" spans="1:19" ht="17.149999999999999" customHeight="1" x14ac:dyDescent="0.35">
      <c r="A69" s="142" t="s">
        <v>3484</v>
      </c>
      <c r="B69" s="1923" t="s">
        <v>3485</v>
      </c>
      <c r="C69" s="1927"/>
      <c r="D69" s="1922"/>
      <c r="E69" s="1695"/>
      <c r="F69" s="1694"/>
      <c r="G69" s="1693"/>
      <c r="O69" s="1462">
        <v>74</v>
      </c>
      <c r="P69" s="1462">
        <v>7</v>
      </c>
      <c r="Q69" s="1684" t="str">
        <f t="shared" si="12"/>
        <v>F14K</v>
      </c>
      <c r="R69" s="1928">
        <f t="shared" si="13"/>
        <v>0</v>
      </c>
      <c r="S69" s="131" t="s">
        <v>3343</v>
      </c>
    </row>
    <row r="70" spans="1:19" ht="17.149999999999999" customHeight="1" x14ac:dyDescent="0.35">
      <c r="A70" s="142" t="s">
        <v>3486</v>
      </c>
      <c r="B70" s="1923" t="s">
        <v>3487</v>
      </c>
      <c r="C70" s="1927">
        <v>74317</v>
      </c>
      <c r="D70" s="1922"/>
      <c r="E70" s="1695"/>
      <c r="F70" s="1694"/>
      <c r="G70" s="1693"/>
      <c r="O70" s="1462">
        <v>74</v>
      </c>
      <c r="P70" s="1462">
        <v>7</v>
      </c>
      <c r="Q70" s="1684" t="str">
        <f t="shared" si="12"/>
        <v>F14L</v>
      </c>
      <c r="R70" s="1928">
        <f t="shared" si="13"/>
        <v>74317</v>
      </c>
      <c r="S70" s="131" t="s">
        <v>3343</v>
      </c>
    </row>
    <row r="71" spans="1:19" ht="17.149999999999999" customHeight="1" x14ac:dyDescent="0.35">
      <c r="A71" s="142" t="s">
        <v>3390</v>
      </c>
      <c r="B71" s="325" t="s">
        <v>3391</v>
      </c>
      <c r="C71" s="2384">
        <f>'t15(1)_Dett'!B21</f>
        <v>0</v>
      </c>
      <c r="D71" s="1922"/>
      <c r="E71" s="1695"/>
      <c r="F71" s="1694"/>
      <c r="G71" s="1693"/>
      <c r="O71" s="1462">
        <v>74</v>
      </c>
      <c r="P71" s="1462">
        <v>7</v>
      </c>
      <c r="Q71" s="1684" t="str">
        <f t="shared" si="12"/>
        <v>F998</v>
      </c>
      <c r="R71" s="1928">
        <f t="shared" si="13"/>
        <v>0</v>
      </c>
      <c r="S71" s="131" t="s">
        <v>3343</v>
      </c>
    </row>
    <row r="72" spans="1:19" ht="17.149999999999999" customHeight="1" thickBot="1" x14ac:dyDescent="0.4">
      <c r="A72" s="2330" t="s">
        <v>3392</v>
      </c>
      <c r="B72" s="1736"/>
      <c r="C72" s="1932">
        <f>SUM(C64:C71)</f>
        <v>1166773</v>
      </c>
      <c r="D72" s="1922"/>
      <c r="E72" s="1695"/>
      <c r="F72" s="1694"/>
      <c r="G72" s="1693"/>
      <c r="O72" s="1462"/>
      <c r="P72" s="1462"/>
      <c r="Q72" s="1684"/>
      <c r="R72" s="1928"/>
    </row>
    <row r="73" spans="1:19" ht="17.149999999999999" customHeight="1" x14ac:dyDescent="0.35">
      <c r="A73" s="2333" t="s">
        <v>3393</v>
      </c>
      <c r="B73" s="1704"/>
      <c r="C73" s="1703"/>
      <c r="D73" s="1922"/>
      <c r="E73" s="1695"/>
      <c r="F73" s="1694"/>
      <c r="G73" s="1693"/>
      <c r="O73" s="1462"/>
      <c r="P73" s="1462"/>
      <c r="Q73" s="1684"/>
      <c r="R73" s="1928"/>
    </row>
    <row r="74" spans="1:19" ht="17.149999999999999" customHeight="1" x14ac:dyDescent="0.35">
      <c r="A74" s="142" t="s">
        <v>3488</v>
      </c>
      <c r="B74" s="1923" t="s">
        <v>3489</v>
      </c>
      <c r="C74" s="1927"/>
      <c r="D74" s="1922"/>
      <c r="E74" s="1695"/>
      <c r="F74" s="1694"/>
      <c r="G74" s="1693"/>
      <c r="O74" s="1462">
        <v>74</v>
      </c>
      <c r="P74" s="1462">
        <v>9</v>
      </c>
      <c r="Q74" s="1684" t="str">
        <f>B74</f>
        <v>F14M</v>
      </c>
      <c r="R74" s="1928">
        <f>ROUND(C74,0)</f>
        <v>0</v>
      </c>
      <c r="S74" s="131" t="s">
        <v>3343</v>
      </c>
    </row>
    <row r="75" spans="1:19" ht="17.149999999999999" customHeight="1" x14ac:dyDescent="0.35">
      <c r="A75" s="142" t="s">
        <v>3490</v>
      </c>
      <c r="B75" s="1923" t="s">
        <v>3491</v>
      </c>
      <c r="C75" s="1927"/>
      <c r="D75" s="1922"/>
      <c r="E75" s="1695"/>
      <c r="F75" s="1694"/>
      <c r="G75" s="1693"/>
      <c r="O75" s="1462">
        <v>74</v>
      </c>
      <c r="P75" s="1462">
        <v>9</v>
      </c>
      <c r="Q75" s="1684" t="str">
        <f>B75</f>
        <v>F14N</v>
      </c>
      <c r="R75" s="1928">
        <f>ROUND(C75,0)</f>
        <v>0</v>
      </c>
      <c r="S75" s="131" t="s">
        <v>3343</v>
      </c>
    </row>
    <row r="76" spans="1:19" ht="17.149999999999999" customHeight="1" x14ac:dyDescent="0.35">
      <c r="A76" s="142" t="s">
        <v>3492</v>
      </c>
      <c r="B76" s="1923" t="s">
        <v>3493</v>
      </c>
      <c r="C76" s="1927"/>
      <c r="D76" s="1922"/>
      <c r="E76" s="1695"/>
      <c r="F76" s="1694"/>
      <c r="G76" s="1693"/>
      <c r="O76" s="1462">
        <v>74</v>
      </c>
      <c r="P76" s="1462">
        <v>9</v>
      </c>
      <c r="Q76" s="1684" t="str">
        <f>B76</f>
        <v>F14O</v>
      </c>
      <c r="R76" s="1928">
        <f>ROUND(C76,0)</f>
        <v>0</v>
      </c>
      <c r="S76" s="131" t="s">
        <v>3343</v>
      </c>
    </row>
    <row r="77" spans="1:19" ht="17.149999999999999" customHeight="1" x14ac:dyDescent="0.35">
      <c r="A77" s="142" t="s">
        <v>3494</v>
      </c>
      <c r="B77" s="1923" t="s">
        <v>3495</v>
      </c>
      <c r="C77" s="1927"/>
      <c r="D77" s="1922"/>
      <c r="E77" s="1695"/>
      <c r="F77" s="1694"/>
      <c r="G77" s="1693"/>
      <c r="O77" s="1462">
        <v>74</v>
      </c>
      <c r="P77" s="1462">
        <v>9</v>
      </c>
      <c r="Q77" s="1684" t="str">
        <f>B77</f>
        <v>F14P</v>
      </c>
      <c r="R77" s="1928">
        <f>ROUND(C77,0)</f>
        <v>0</v>
      </c>
      <c r="S77" s="131" t="s">
        <v>3343</v>
      </c>
    </row>
    <row r="78" spans="1:19" ht="17.149999999999999" customHeight="1" x14ac:dyDescent="0.35">
      <c r="A78" s="142" t="s">
        <v>3496</v>
      </c>
      <c r="B78" s="1923" t="s">
        <v>3497</v>
      </c>
      <c r="C78" s="2384">
        <f>'t15(1)_Dett'!B41</f>
        <v>0</v>
      </c>
      <c r="D78" s="1922"/>
      <c r="E78" s="1695"/>
      <c r="F78" s="1694"/>
      <c r="G78" s="1693"/>
      <c r="O78" s="1462">
        <v>74</v>
      </c>
      <c r="P78" s="1462">
        <v>9</v>
      </c>
      <c r="Q78" s="1684" t="str">
        <f>B78</f>
        <v>F987</v>
      </c>
      <c r="R78" s="1928">
        <f>ROUND(C78,0)</f>
        <v>0</v>
      </c>
      <c r="S78" s="131" t="s">
        <v>3343</v>
      </c>
    </row>
    <row r="79" spans="1:19" ht="17.149999999999999" customHeight="1" thickBot="1" x14ac:dyDescent="0.4">
      <c r="A79" s="2330" t="s">
        <v>3410</v>
      </c>
      <c r="B79" s="2331"/>
      <c r="C79" s="2327">
        <f>SUM(C74:C78)</f>
        <v>0</v>
      </c>
      <c r="D79" s="1922"/>
      <c r="E79" s="1695"/>
      <c r="F79" s="1694"/>
      <c r="G79" s="1693"/>
      <c r="O79" s="1462"/>
      <c r="P79" s="1462"/>
      <c r="Q79" s="1684"/>
      <c r="R79" s="1928"/>
    </row>
    <row r="80" spans="1:19" ht="17.149999999999999" customHeight="1" x14ac:dyDescent="0.35">
      <c r="A80" s="2332" t="s">
        <v>3411</v>
      </c>
      <c r="B80" s="1701"/>
      <c r="C80" s="1700"/>
      <c r="D80" s="1922"/>
      <c r="E80" s="1695"/>
      <c r="F80" s="1694"/>
      <c r="G80" s="1693"/>
      <c r="O80" s="1462"/>
      <c r="P80" s="1462"/>
      <c r="Q80" s="1684"/>
      <c r="R80" s="1928"/>
    </row>
    <row r="81" spans="1:19" ht="17.149999999999999" customHeight="1" x14ac:dyDescent="0.35">
      <c r="A81" s="142" t="s">
        <v>3412</v>
      </c>
      <c r="B81" s="1923" t="s">
        <v>3413</v>
      </c>
      <c r="C81" s="1927"/>
      <c r="D81" s="1922"/>
      <c r="E81" s="1695"/>
      <c r="F81" s="1694"/>
      <c r="G81" s="1693"/>
      <c r="O81" s="1462">
        <v>74</v>
      </c>
      <c r="P81" s="1462">
        <v>81</v>
      </c>
      <c r="Q81" s="1684" t="str">
        <f>B81</f>
        <v>F27I</v>
      </c>
      <c r="R81" s="1928">
        <f>ROUND(C81,0)</f>
        <v>0</v>
      </c>
      <c r="S81" s="131" t="s">
        <v>3343</v>
      </c>
    </row>
    <row r="82" spans="1:19" ht="17.149999999999999" customHeight="1" x14ac:dyDescent="0.35">
      <c r="A82" s="142" t="s">
        <v>3414</v>
      </c>
      <c r="B82" s="1923" t="s">
        <v>3415</v>
      </c>
      <c r="C82" s="1927"/>
      <c r="D82" s="1922"/>
      <c r="E82" s="1695"/>
      <c r="F82" s="1694"/>
      <c r="G82" s="1693"/>
      <c r="O82" s="1462">
        <v>74</v>
      </c>
      <c r="P82" s="1462">
        <v>81</v>
      </c>
      <c r="Q82" s="1684" t="str">
        <f>B82</f>
        <v>F00P</v>
      </c>
      <c r="R82" s="1928">
        <f>ROUND(C82,0)</f>
        <v>0</v>
      </c>
      <c r="S82" s="131" t="s">
        <v>3343</v>
      </c>
    </row>
    <row r="83" spans="1:19" ht="17.149999999999999" customHeight="1" x14ac:dyDescent="0.35">
      <c r="A83" s="142" t="s">
        <v>3416</v>
      </c>
      <c r="B83" s="1923" t="s">
        <v>3417</v>
      </c>
      <c r="C83" s="1927"/>
      <c r="D83" s="1922"/>
      <c r="E83" s="1695"/>
      <c r="F83" s="1694"/>
      <c r="G83" s="1693"/>
      <c r="O83" s="1462">
        <v>74</v>
      </c>
      <c r="P83" s="1462">
        <v>81</v>
      </c>
      <c r="Q83" s="1684" t="str">
        <f>B83</f>
        <v>F01S</v>
      </c>
      <c r="R83" s="1928">
        <f>ROUND(C83,0)</f>
        <v>0</v>
      </c>
      <c r="S83" s="131" t="s">
        <v>3343</v>
      </c>
    </row>
    <row r="84" spans="1:19" ht="17.149999999999999" customHeight="1" x14ac:dyDescent="0.35">
      <c r="A84" s="142" t="s">
        <v>3418</v>
      </c>
      <c r="B84" s="1923" t="s">
        <v>3419</v>
      </c>
      <c r="C84" s="1927"/>
      <c r="D84" s="1922"/>
      <c r="E84" s="1695"/>
      <c r="F84" s="1694"/>
      <c r="G84" s="1693"/>
      <c r="O84" s="1462">
        <v>74</v>
      </c>
      <c r="P84" s="1462">
        <v>81</v>
      </c>
      <c r="Q84" s="1684" t="str">
        <f>B84</f>
        <v>F01P</v>
      </c>
      <c r="R84" s="1928">
        <f>ROUND(C84,0)</f>
        <v>0</v>
      </c>
      <c r="S84" s="131" t="s">
        <v>3343</v>
      </c>
    </row>
    <row r="85" spans="1:19" ht="17.149999999999999" customHeight="1" thickBot="1" x14ac:dyDescent="0.4">
      <c r="A85" s="2330" t="s">
        <v>3422</v>
      </c>
      <c r="B85" s="2331"/>
      <c r="C85" s="2327">
        <f>SUM(C81:C84)</f>
        <v>0</v>
      </c>
      <c r="D85" s="1922"/>
      <c r="E85" s="1695"/>
      <c r="F85" s="1694"/>
      <c r="G85" s="1693"/>
    </row>
    <row r="86" spans="1:19" ht="17.149999999999999" customHeight="1" thickBot="1" x14ac:dyDescent="0.4">
      <c r="A86" s="2328" t="s">
        <v>3498</v>
      </c>
      <c r="B86" s="1692"/>
      <c r="C86" s="1942">
        <f>C72+C79-C85</f>
        <v>1166773</v>
      </c>
      <c r="D86" s="1922"/>
      <c r="E86" s="1695"/>
      <c r="F86" s="1694"/>
      <c r="G86" s="1693"/>
    </row>
    <row r="87" spans="1:19" ht="15.45" x14ac:dyDescent="0.4">
      <c r="A87" s="1738" t="s">
        <v>3441</v>
      </c>
      <c r="B87" s="1706"/>
      <c r="C87" s="1705"/>
      <c r="D87" s="1922"/>
      <c r="E87" s="1695"/>
      <c r="F87" s="1694"/>
      <c r="G87" s="1693"/>
      <c r="O87" s="1462"/>
      <c r="P87" s="1462"/>
      <c r="Q87" s="1684"/>
      <c r="R87" s="1928"/>
    </row>
    <row r="88" spans="1:19" ht="12.9" x14ac:dyDescent="0.35">
      <c r="A88" s="2323" t="s">
        <v>3393</v>
      </c>
      <c r="B88" s="1701"/>
      <c r="C88" s="1700"/>
      <c r="D88" s="1922"/>
      <c r="E88" s="1695"/>
      <c r="F88" s="1694"/>
      <c r="G88" s="1693"/>
    </row>
    <row r="89" spans="1:19" ht="17.149999999999999" customHeight="1" x14ac:dyDescent="0.35">
      <c r="A89" s="142" t="s">
        <v>3499</v>
      </c>
      <c r="B89" s="1923" t="s">
        <v>3500</v>
      </c>
      <c r="C89" s="1927">
        <v>373387</v>
      </c>
      <c r="D89" s="1922"/>
      <c r="E89" s="1695"/>
      <c r="F89" s="1694"/>
      <c r="G89" s="1693"/>
      <c r="O89" s="1462">
        <v>75</v>
      </c>
      <c r="P89" s="1462">
        <v>9</v>
      </c>
      <c r="Q89" s="1684" t="str">
        <f>B89</f>
        <v>F14Q</v>
      </c>
      <c r="R89" s="1928">
        <f>ROUND(C89,0)</f>
        <v>373387</v>
      </c>
      <c r="S89" s="131" t="s">
        <v>3343</v>
      </c>
    </row>
    <row r="90" spans="1:19" ht="17.149999999999999" customHeight="1" thickBot="1" x14ac:dyDescent="0.4">
      <c r="A90" s="2330" t="s">
        <v>3410</v>
      </c>
      <c r="B90" s="2331"/>
      <c r="C90" s="2327">
        <f>C89</f>
        <v>373387</v>
      </c>
      <c r="D90" s="1922"/>
      <c r="E90" s="1695"/>
      <c r="F90" s="1694"/>
      <c r="G90" s="1693"/>
      <c r="O90" s="1930" t="s">
        <v>3448</v>
      </c>
    </row>
    <row r="91" spans="1:19" ht="17.149999999999999" customHeight="1" thickBot="1" x14ac:dyDescent="0.4">
      <c r="A91" s="2328" t="s">
        <v>3501</v>
      </c>
      <c r="B91" s="1692"/>
      <c r="C91" s="1942">
        <f>C90</f>
        <v>373387</v>
      </c>
      <c r="D91" s="1922"/>
      <c r="E91" s="1691"/>
      <c r="F91" s="1690"/>
      <c r="G91" s="1689"/>
    </row>
    <row r="92" spans="1:19" ht="17.149999999999999" customHeight="1" thickBot="1" x14ac:dyDescent="0.35">
      <c r="A92" s="1941" t="s">
        <v>3502</v>
      </c>
      <c r="B92" s="1959"/>
      <c r="C92" s="1942">
        <f>C31+C61+C86+C91</f>
        <v>8331496</v>
      </c>
      <c r="D92" s="1922"/>
      <c r="E92" s="1943" t="s">
        <v>3503</v>
      </c>
      <c r="F92" s="1959"/>
      <c r="G92" s="1944">
        <f>G17+G26+G36+G41</f>
        <v>8207624</v>
      </c>
    </row>
    <row r="93" spans="1:19" ht="5.15" customHeight="1" x14ac:dyDescent="0.25">
      <c r="B93" s="1936"/>
    </row>
    <row r="94" spans="1:19" ht="17.149999999999999" customHeight="1" x14ac:dyDescent="0.3">
      <c r="A94" s="131" t="s">
        <v>3504</v>
      </c>
    </row>
    <row r="95" spans="1:19" ht="17.149999999999999" customHeight="1" x14ac:dyDescent="0.3">
      <c r="A95" s="131" t="s">
        <v>3505</v>
      </c>
    </row>
    <row r="96" spans="1:19" ht="17.149999999999999" customHeight="1" x14ac:dyDescent="0.3">
      <c r="A96" s="131" t="s">
        <v>3506</v>
      </c>
    </row>
    <row r="97" spans="1:1" ht="17.149999999999999" customHeight="1" x14ac:dyDescent="0.3">
      <c r="A97" s="2334" t="s">
        <v>3507</v>
      </c>
    </row>
  </sheetData>
  <sheetProtection password="8611" sheet="1" selectLockedCells="1"/>
  <mergeCells count="2">
    <mergeCell ref="H6:H11"/>
    <mergeCell ref="H13:H18"/>
  </mergeCells>
  <dataValidations count="3">
    <dataValidation type="whole" allowBlank="1" showInputMessage="1" showErrorMessage="1" errorTitle="ERRORE NEL DATO IMMESSO" error="INSERIRE SOLO NUMERI INTERI POSITIVI" sqref="C81:C84 G65040:G65046 G20:G24 G65055:G65058 G65061 C20:C23 G65050:G65051 C65040:C65050 C65053:C65059 C65063:C65068 C65071:C65078 C27 C54:C56 C58 G29:G34 C89 C9:C18 C43:C51 C74:C78 G39 C64:C71 C34:C40 G9:G15">
      <formula1>0</formula1>
      <formula2>999999999999</formula2>
    </dataValidation>
    <dataValidation type="whole" allowBlank="1" showInputMessage="1" showErrorMessage="1" errorTitle="ERRORE NEL DATO IMMESSO" error="INSERIRE SOLO NUMERI INTERI" sqref="C31 C65051 C72 C65069 G65059 C65060:C65061 C65079:C65080 G65080 G16:G17 G65047:G65048 G25:G26 G65052:G65053 G65062:G65077 C41 C61 C79 C90:C91 C24 G52:G57 C86 G35:G36 G40:G50 C52">
      <formula1>-999999999999</formula1>
      <formula2>999999999999</formula2>
    </dataValidation>
    <dataValidation type="whole" allowBlank="1" showInputMessage="1" showErrorMessage="1" errorTitle="ERRORE NEL DATO IMMESSO" error="INSERIRE SOLO NUMERI INTERI" sqref="C57 C29 C26 C59">
      <formula1>0</formula1>
      <formula2>999999999999</formula2>
    </dataValidation>
  </dataValidations>
  <printOptions horizontalCentered="1" verticalCentered="1"/>
  <pageMargins left="0.39370078740157483" right="0.39370078740157483" top="0.39370078740157483" bottom="0.39370078740157483" header="0.51181102362204722" footer="0.51181102362204722"/>
  <pageSetup paperSize="9" scale="63" fitToHeight="2" orientation="landscape" horizontalDpi="300" verticalDpi="4294967292"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Q383"/>
  <sheetViews>
    <sheetView topLeftCell="A10" zoomScaleNormal="100" workbookViewId="0">
      <selection activeCell="B33" sqref="B33"/>
    </sheetView>
  </sheetViews>
  <sheetFormatPr defaultRowHeight="12.9" x14ac:dyDescent="0.35"/>
  <cols>
    <col min="1" max="1" width="74.3046875" customWidth="1"/>
    <col min="2" max="2" width="17.84375" customWidth="1"/>
    <col min="3" max="3" width="2.84375" customWidth="1"/>
    <col min="4" max="4" width="58.53515625" bestFit="1" customWidth="1"/>
    <col min="5" max="5" width="11" customWidth="1"/>
  </cols>
  <sheetData>
    <row r="1" spans="1:43" ht="17.600000000000001" x14ac:dyDescent="0.35">
      <c r="A1" s="1830" t="str">
        <f>'t1'!A1:I1</f>
        <v>SERVIZIO SANITARIO NAZIONALE - anno 2020</v>
      </c>
      <c r="B1" s="1831"/>
      <c r="C1" s="1831"/>
      <c r="D1" s="1831"/>
      <c r="E1" s="1831"/>
      <c r="F1" s="1831"/>
      <c r="G1" s="1831"/>
      <c r="H1" s="1831"/>
      <c r="I1" s="1831"/>
      <c r="J1" s="1831"/>
      <c r="K1" s="1831"/>
      <c r="L1" s="1831"/>
      <c r="M1" s="1831"/>
      <c r="N1" s="1831"/>
      <c r="O1" s="1831"/>
      <c r="P1" s="1831"/>
      <c r="Q1" s="1831"/>
      <c r="R1" s="1831"/>
      <c r="S1" s="1831"/>
      <c r="T1" s="1831"/>
      <c r="U1" s="1831"/>
      <c r="V1" s="1831"/>
      <c r="W1" s="1831"/>
      <c r="X1" s="1831"/>
      <c r="Y1" s="1831"/>
      <c r="Z1" s="1831"/>
      <c r="AA1" s="1831"/>
      <c r="AB1" s="1831"/>
      <c r="AC1" s="1831"/>
      <c r="AD1" s="1831"/>
      <c r="AE1" s="1831"/>
      <c r="AF1" s="1831"/>
      <c r="AG1" s="1831"/>
      <c r="AH1" s="1831"/>
      <c r="AI1" s="1831"/>
      <c r="AJ1" s="1831"/>
      <c r="AK1" s="1831"/>
      <c r="AL1" s="1831"/>
      <c r="AM1" s="1831"/>
      <c r="AN1" s="1831"/>
      <c r="AO1" s="1831"/>
      <c r="AP1" s="1831"/>
      <c r="AQ1" s="1831"/>
    </row>
    <row r="2" spans="1:43" x14ac:dyDescent="0.35">
      <c r="A2" s="1831"/>
      <c r="B2" s="1831"/>
      <c r="C2" s="1831"/>
      <c r="D2" s="1831"/>
      <c r="E2" s="1831"/>
      <c r="F2" s="1831"/>
      <c r="G2" s="1831"/>
      <c r="H2" s="1831"/>
      <c r="I2" s="1831"/>
      <c r="J2" s="1831"/>
      <c r="K2" s="1831"/>
      <c r="L2" s="1831"/>
      <c r="M2" s="1831"/>
      <c r="N2" s="1831"/>
      <c r="O2" s="1831"/>
      <c r="P2" s="1831"/>
      <c r="Q2" s="1831"/>
      <c r="R2" s="1831"/>
      <c r="S2" s="1831"/>
      <c r="T2" s="1831"/>
      <c r="U2" s="1831"/>
      <c r="V2" s="1831"/>
      <c r="W2" s="1831"/>
      <c r="X2" s="1831"/>
      <c r="Y2" s="1831"/>
      <c r="Z2" s="1831"/>
      <c r="AA2" s="1831"/>
      <c r="AB2" s="1831"/>
      <c r="AC2" s="1831"/>
      <c r="AD2" s="1831"/>
      <c r="AE2" s="1831"/>
      <c r="AF2" s="1831"/>
      <c r="AG2" s="1831"/>
      <c r="AH2" s="1831"/>
      <c r="AI2" s="1831"/>
      <c r="AJ2" s="1831"/>
      <c r="AK2" s="1831"/>
      <c r="AL2" s="1831"/>
      <c r="AM2" s="1831"/>
      <c r="AN2" s="1831"/>
      <c r="AO2" s="1831"/>
      <c r="AP2" s="1831"/>
      <c r="AQ2" s="1831"/>
    </row>
    <row r="3" spans="1:43" x14ac:dyDescent="0.35">
      <c r="A3" s="1831"/>
      <c r="B3" s="1831"/>
      <c r="C3" s="1831"/>
      <c r="D3" s="1831"/>
      <c r="E3" s="1831"/>
      <c r="F3" s="1831"/>
      <c r="G3" s="1831"/>
      <c r="H3" s="1831"/>
      <c r="I3" s="1831"/>
      <c r="J3" s="1831"/>
      <c r="K3" s="1831"/>
      <c r="L3" s="1831"/>
      <c r="M3" s="1831"/>
      <c r="N3" s="1831"/>
      <c r="O3" s="1831"/>
      <c r="P3" s="1831"/>
      <c r="Q3" s="1831"/>
      <c r="R3" s="1831"/>
      <c r="S3" s="1831"/>
      <c r="T3" s="1831"/>
      <c r="U3" s="1831"/>
      <c r="V3" s="1831"/>
      <c r="W3" s="1831"/>
      <c r="X3" s="1831"/>
      <c r="Y3" s="1831"/>
      <c r="Z3" s="1831"/>
      <c r="AA3" s="1831"/>
      <c r="AB3" s="1831"/>
      <c r="AC3" s="1831"/>
      <c r="AD3" s="1831"/>
      <c r="AE3" s="1831"/>
      <c r="AF3" s="1831"/>
      <c r="AG3" s="1831"/>
      <c r="AH3" s="1831"/>
      <c r="AI3" s="1831"/>
      <c r="AJ3" s="1831"/>
      <c r="AK3" s="1831"/>
      <c r="AL3" s="1831"/>
      <c r="AM3" s="1831"/>
      <c r="AN3" s="1831"/>
      <c r="AO3" s="1831"/>
      <c r="AP3" s="1831"/>
      <c r="AQ3" s="1831"/>
    </row>
    <row r="4" spans="1:43" x14ac:dyDescent="0.35">
      <c r="A4" s="1831"/>
      <c r="B4" s="1831"/>
      <c r="C4" s="1831"/>
      <c r="D4" s="1831"/>
      <c r="E4" s="1831"/>
      <c r="F4" s="1831"/>
      <c r="G4" s="1831"/>
      <c r="H4" s="1831"/>
      <c r="I4" s="1831"/>
      <c r="J4" s="1831"/>
      <c r="K4" s="1831"/>
      <c r="L4" s="1831"/>
      <c r="M4" s="1831"/>
      <c r="N4" s="1831"/>
      <c r="O4" s="1831"/>
      <c r="P4" s="1831"/>
      <c r="Q4" s="1831"/>
      <c r="R4" s="1831"/>
      <c r="S4" s="1831"/>
      <c r="T4" s="1831"/>
      <c r="U4" s="1831"/>
      <c r="V4" s="1831"/>
      <c r="W4" s="1831"/>
      <c r="X4" s="1831"/>
      <c r="Y4" s="1831"/>
      <c r="Z4" s="1831"/>
      <c r="AA4" s="1831"/>
      <c r="AB4" s="1831"/>
      <c r="AC4" s="1831"/>
      <c r="AD4" s="1831"/>
      <c r="AE4" s="1831"/>
      <c r="AF4" s="1831"/>
      <c r="AG4" s="1831"/>
      <c r="AH4" s="1831"/>
      <c r="AI4" s="1831"/>
      <c r="AJ4" s="1831"/>
      <c r="AK4" s="1831"/>
      <c r="AL4" s="1831"/>
      <c r="AM4" s="1831"/>
      <c r="AN4" s="1831"/>
      <c r="AO4" s="1831"/>
      <c r="AP4" s="1831"/>
      <c r="AQ4" s="1831"/>
    </row>
    <row r="5" spans="1:43" x14ac:dyDescent="0.35">
      <c r="A5" s="1831"/>
      <c r="B5" s="1831"/>
      <c r="C5" s="1831"/>
      <c r="D5" s="1831"/>
      <c r="E5" s="1831"/>
      <c r="F5" s="1831"/>
      <c r="G5" s="1831"/>
      <c r="H5" s="1831"/>
      <c r="I5" s="1831"/>
      <c r="J5" s="1831"/>
      <c r="K5" s="1831"/>
      <c r="L5" s="1831"/>
      <c r="M5" s="1831"/>
      <c r="N5" s="1831"/>
      <c r="O5" s="1831"/>
      <c r="P5" s="1831"/>
      <c r="Q5" s="1831"/>
      <c r="R5" s="1831"/>
      <c r="S5" s="1831"/>
      <c r="T5" s="1831"/>
      <c r="U5" s="1831"/>
      <c r="V5" s="1831"/>
      <c r="W5" s="1831"/>
      <c r="X5" s="1831"/>
      <c r="Y5" s="1831"/>
      <c r="Z5" s="1831"/>
      <c r="AA5" s="1831"/>
      <c r="AB5" s="1831"/>
      <c r="AC5" s="1831"/>
      <c r="AD5" s="1831"/>
      <c r="AE5" s="1831"/>
      <c r="AF5" s="1831"/>
      <c r="AG5" s="1831"/>
      <c r="AH5" s="1831"/>
      <c r="AI5" s="1831"/>
      <c r="AJ5" s="1831"/>
      <c r="AK5" s="1831"/>
      <c r="AL5" s="1831"/>
      <c r="AM5" s="1831"/>
      <c r="AN5" s="1831"/>
      <c r="AO5" s="1831"/>
      <c r="AP5" s="1831"/>
      <c r="AQ5" s="1831"/>
    </row>
    <row r="6" spans="1:43" x14ac:dyDescent="0.35">
      <c r="A6" s="1831"/>
      <c r="B6" s="1831"/>
      <c r="C6" s="1831"/>
      <c r="D6" s="1831"/>
      <c r="E6" s="1831"/>
      <c r="F6" s="1831"/>
      <c r="G6" s="1831"/>
      <c r="H6" s="1831"/>
      <c r="I6" s="1831"/>
      <c r="J6" s="1831"/>
      <c r="K6" s="1831"/>
      <c r="L6" s="1831"/>
      <c r="M6" s="1831"/>
      <c r="N6" s="1831"/>
      <c r="O6" s="1831"/>
      <c r="P6" s="1831"/>
      <c r="Q6" s="1831"/>
      <c r="R6" s="1831"/>
      <c r="S6" s="1831"/>
      <c r="T6" s="1831"/>
      <c r="U6" s="1831"/>
      <c r="V6" s="1831"/>
      <c r="W6" s="1831"/>
      <c r="X6" s="1831"/>
      <c r="Y6" s="1831"/>
      <c r="Z6" s="1831"/>
      <c r="AA6" s="1831"/>
      <c r="AB6" s="1831"/>
      <c r="AC6" s="1831"/>
      <c r="AD6" s="1831"/>
      <c r="AE6" s="1831"/>
      <c r="AF6" s="1831"/>
      <c r="AG6" s="1831"/>
      <c r="AH6" s="1831"/>
      <c r="AI6" s="1831"/>
      <c r="AJ6" s="1831"/>
      <c r="AK6" s="1831"/>
      <c r="AL6" s="1831"/>
      <c r="AM6" s="1831"/>
      <c r="AN6" s="1831"/>
      <c r="AO6" s="1831"/>
      <c r="AP6" s="1831"/>
      <c r="AQ6" s="1831"/>
    </row>
    <row r="7" spans="1:43" x14ac:dyDescent="0.35">
      <c r="A7" s="1831"/>
      <c r="B7" s="1831"/>
      <c r="C7" s="1831"/>
      <c r="D7" s="1831"/>
      <c r="E7" s="1831"/>
      <c r="F7" s="1831"/>
      <c r="G7" s="1831"/>
      <c r="H7" s="1831"/>
      <c r="I7" s="1831"/>
      <c r="J7" s="1831"/>
      <c r="K7" s="1831"/>
      <c r="L7" s="1831"/>
      <c r="M7" s="1831"/>
      <c r="N7" s="1831"/>
      <c r="O7" s="1831"/>
      <c r="P7" s="1831"/>
      <c r="Q7" s="1831"/>
      <c r="R7" s="1831"/>
      <c r="S7" s="1831"/>
      <c r="T7" s="1831"/>
      <c r="U7" s="1831"/>
      <c r="V7" s="1831"/>
      <c r="W7" s="1831"/>
      <c r="X7" s="1831"/>
      <c r="Y7" s="1831"/>
      <c r="Z7" s="1831"/>
      <c r="AA7" s="1831"/>
      <c r="AB7" s="1831"/>
      <c r="AC7" s="1831"/>
      <c r="AD7" s="1831"/>
      <c r="AE7" s="1831"/>
      <c r="AF7" s="1831"/>
      <c r="AG7" s="1831"/>
      <c r="AH7" s="1831"/>
      <c r="AI7" s="1831"/>
      <c r="AJ7" s="1831"/>
      <c r="AK7" s="1831"/>
      <c r="AL7" s="1831"/>
      <c r="AM7" s="1831"/>
      <c r="AN7" s="1831"/>
      <c r="AO7" s="1831"/>
      <c r="AP7" s="1831"/>
      <c r="AQ7" s="1831"/>
    </row>
    <row r="8" spans="1:43" x14ac:dyDescent="0.35">
      <c r="A8" s="1831"/>
      <c r="B8" s="1831"/>
      <c r="C8" s="1831"/>
      <c r="D8" s="1831"/>
      <c r="E8" s="1831"/>
      <c r="F8" s="1831"/>
      <c r="G8" s="1831"/>
      <c r="H8" s="1831"/>
      <c r="I8" s="1831"/>
      <c r="J8" s="1831"/>
      <c r="K8" s="1831"/>
      <c r="L8" s="1831"/>
      <c r="M8" s="1831"/>
      <c r="N8" s="1831"/>
      <c r="O8" s="1831"/>
      <c r="P8" s="1831"/>
      <c r="Q8" s="1831"/>
      <c r="R8" s="1831"/>
      <c r="S8" s="1831"/>
      <c r="T8" s="1831"/>
      <c r="U8" s="1831"/>
      <c r="V8" s="1831"/>
      <c r="W8" s="1831"/>
      <c r="X8" s="1831"/>
      <c r="Y8" s="1831"/>
      <c r="Z8" s="1831"/>
      <c r="AA8" s="1831"/>
      <c r="AB8" s="1831"/>
      <c r="AC8" s="1831"/>
      <c r="AD8" s="1831"/>
      <c r="AE8" s="1831"/>
      <c r="AF8" s="1831"/>
      <c r="AG8" s="1831"/>
      <c r="AH8" s="1831"/>
      <c r="AI8" s="1831"/>
      <c r="AJ8" s="1831"/>
      <c r="AK8" s="1831"/>
      <c r="AL8" s="1831"/>
      <c r="AM8" s="1831"/>
      <c r="AN8" s="1831"/>
      <c r="AO8" s="1831"/>
      <c r="AP8" s="1831"/>
      <c r="AQ8" s="1831"/>
    </row>
    <row r="9" spans="1:43" x14ac:dyDescent="0.35">
      <c r="A9" s="1831"/>
      <c r="B9" s="1831"/>
      <c r="C9" s="1831"/>
      <c r="D9" s="1831"/>
      <c r="E9" s="1831"/>
      <c r="F9" s="1831"/>
      <c r="G9" s="1831"/>
      <c r="H9" s="1831"/>
      <c r="I9" s="1831"/>
      <c r="J9" s="1831"/>
      <c r="K9" s="1831"/>
      <c r="L9" s="1831"/>
      <c r="M9" s="1831"/>
      <c r="N9" s="1831"/>
      <c r="O9" s="1831"/>
      <c r="P9" s="1831"/>
      <c r="Q9" s="1831"/>
      <c r="R9" s="1831"/>
      <c r="S9" s="1831"/>
      <c r="T9" s="1831"/>
      <c r="U9" s="1831"/>
      <c r="V9" s="1831"/>
      <c r="W9" s="1831"/>
      <c r="X9" s="1831"/>
      <c r="Y9" s="1831"/>
      <c r="Z9" s="1831"/>
      <c r="AA9" s="1831"/>
      <c r="AB9" s="1831"/>
      <c r="AC9" s="1831"/>
      <c r="AD9" s="1831"/>
      <c r="AE9" s="1831"/>
      <c r="AF9" s="1831"/>
      <c r="AG9" s="1831"/>
      <c r="AH9" s="1831"/>
      <c r="AI9" s="1831"/>
      <c r="AJ9" s="1831"/>
      <c r="AK9" s="1831"/>
      <c r="AL9" s="1831"/>
      <c r="AM9" s="1831"/>
      <c r="AN9" s="1831"/>
      <c r="AO9" s="1831"/>
      <c r="AP9" s="1831"/>
      <c r="AQ9" s="1831"/>
    </row>
    <row r="10" spans="1:43" ht="13.3" thickBot="1" x14ac:dyDescent="0.4">
      <c r="A10" s="2167" t="s">
        <v>3244</v>
      </c>
      <c r="B10" s="2168" t="s">
        <v>3348</v>
      </c>
      <c r="C10" s="2169"/>
      <c r="D10" s="2167" t="s">
        <v>3244</v>
      </c>
      <c r="E10" s="2168" t="s">
        <v>3348</v>
      </c>
      <c r="F10" s="1831"/>
      <c r="G10" s="1831"/>
      <c r="H10" s="1831"/>
      <c r="I10" s="1831"/>
      <c r="J10" s="1831"/>
      <c r="K10" s="1831"/>
      <c r="L10" s="1831"/>
      <c r="M10" s="1831"/>
      <c r="N10" s="1831"/>
      <c r="O10" s="1831"/>
      <c r="P10" s="1831"/>
      <c r="Q10" s="1831"/>
      <c r="R10" s="1831"/>
      <c r="S10" s="1831"/>
      <c r="T10" s="1831"/>
      <c r="U10" s="1831"/>
      <c r="V10" s="1831"/>
      <c r="W10" s="1831"/>
      <c r="X10" s="1831"/>
      <c r="Y10" s="1831"/>
      <c r="Z10" s="1831"/>
      <c r="AA10" s="1831"/>
      <c r="AB10" s="1831"/>
      <c r="AC10" s="1831"/>
      <c r="AD10" s="1831"/>
      <c r="AE10" s="1831"/>
      <c r="AF10" s="1831"/>
      <c r="AG10" s="1831"/>
      <c r="AH10" s="1831"/>
      <c r="AI10" s="1831"/>
      <c r="AJ10" s="1831"/>
      <c r="AK10" s="1831"/>
      <c r="AL10" s="1831"/>
      <c r="AM10" s="1831"/>
      <c r="AN10" s="1831"/>
      <c r="AO10" s="1831"/>
      <c r="AP10" s="1831"/>
      <c r="AQ10" s="1831"/>
    </row>
    <row r="11" spans="1:43" ht="29.5" customHeight="1" x14ac:dyDescent="0.35">
      <c r="A11" s="2550" t="s">
        <v>3508</v>
      </c>
      <c r="B11" s="2213">
        <f>SUM(B13:B15)</f>
        <v>0</v>
      </c>
      <c r="C11" s="2169"/>
      <c r="D11" s="2441" t="s">
        <v>3509</v>
      </c>
      <c r="E11" s="2213">
        <f>SUM(E13:E15)</f>
        <v>206686</v>
      </c>
      <c r="F11" s="1831"/>
      <c r="G11" s="1831"/>
      <c r="H11" s="1831"/>
      <c r="I11" s="1831"/>
      <c r="J11" s="1831"/>
      <c r="K11" s="1831"/>
      <c r="L11" s="1831"/>
      <c r="M11" s="1831"/>
      <c r="N11" s="1831"/>
      <c r="O11" s="1831"/>
      <c r="P11" s="1831"/>
      <c r="Q11" s="1831"/>
      <c r="R11" s="1831"/>
      <c r="S11" s="1831"/>
      <c r="T11" s="1831"/>
      <c r="U11" s="1831"/>
      <c r="V11" s="1831"/>
      <c r="W11" s="1831"/>
      <c r="X11" s="1831"/>
      <c r="Y11" s="1831"/>
      <c r="Z11" s="1831"/>
      <c r="AA11" s="1831"/>
      <c r="AB11" s="1831"/>
      <c r="AC11" s="1831"/>
      <c r="AD11" s="1831"/>
      <c r="AE11" s="1831"/>
      <c r="AF11" s="1831"/>
      <c r="AG11" s="1831"/>
      <c r="AH11" s="1831"/>
      <c r="AI11" s="1831"/>
      <c r="AJ11" s="1831"/>
      <c r="AK11" s="1831"/>
      <c r="AL11" s="1831"/>
      <c r="AM11" s="1831"/>
      <c r="AN11" s="1831"/>
      <c r="AO11" s="1831"/>
      <c r="AP11" s="1831"/>
      <c r="AQ11" s="1831"/>
    </row>
    <row r="12" spans="1:43" x14ac:dyDescent="0.35">
      <c r="A12" s="2399"/>
      <c r="B12" s="2398"/>
      <c r="C12" s="2169"/>
      <c r="D12" s="2387"/>
      <c r="E12" s="2386"/>
      <c r="F12" s="1831"/>
      <c r="G12" s="1831"/>
      <c r="H12" s="1831"/>
      <c r="I12" s="1831"/>
      <c r="J12" s="1831"/>
      <c r="K12" s="1831"/>
      <c r="L12" s="1831"/>
      <c r="M12" s="1831"/>
      <c r="N12" s="1831"/>
      <c r="O12" s="1831"/>
      <c r="P12" s="1831"/>
      <c r="Q12" s="1831"/>
      <c r="R12" s="1831"/>
      <c r="S12" s="1831"/>
      <c r="T12" s="1831"/>
      <c r="U12" s="1831"/>
      <c r="V12" s="1831"/>
      <c r="W12" s="1831"/>
      <c r="X12" s="1831"/>
      <c r="Y12" s="1831"/>
      <c r="Z12" s="1831"/>
      <c r="AA12" s="1831"/>
      <c r="AB12" s="1831"/>
      <c r="AC12" s="1831"/>
      <c r="AD12" s="1831"/>
      <c r="AE12" s="1831"/>
      <c r="AF12" s="1831"/>
      <c r="AG12" s="1831"/>
      <c r="AH12" s="1831"/>
      <c r="AI12" s="1831"/>
      <c r="AJ12" s="1831"/>
      <c r="AK12" s="1831"/>
      <c r="AL12" s="1831"/>
      <c r="AM12" s="1831"/>
      <c r="AN12" s="1831"/>
      <c r="AO12" s="1831"/>
      <c r="AP12" s="1831"/>
      <c r="AQ12" s="1831"/>
    </row>
    <row r="13" spans="1:43" x14ac:dyDescent="0.35">
      <c r="A13" s="2172"/>
      <c r="B13" s="2173"/>
      <c r="C13" s="2169"/>
      <c r="D13" s="2172" t="s">
        <v>5704</v>
      </c>
      <c r="E13" s="2173">
        <v>206686</v>
      </c>
      <c r="F13" s="1831"/>
      <c r="G13" s="1831"/>
      <c r="H13" s="1831"/>
      <c r="I13" s="1831"/>
      <c r="J13" s="1831"/>
      <c r="K13" s="1831"/>
      <c r="L13" s="1831"/>
      <c r="M13" s="1831"/>
      <c r="N13" s="1831"/>
      <c r="O13" s="1831"/>
      <c r="P13" s="1831"/>
      <c r="Q13" s="1831"/>
      <c r="R13" s="1831"/>
      <c r="S13" s="1831"/>
      <c r="T13" s="1831"/>
      <c r="U13" s="1831"/>
      <c r="V13" s="1831"/>
      <c r="W13" s="1831"/>
      <c r="X13" s="1831"/>
      <c r="Y13" s="1831"/>
      <c r="Z13" s="1831"/>
      <c r="AA13" s="1831"/>
      <c r="AB13" s="1831"/>
      <c r="AC13" s="1831"/>
      <c r="AD13" s="1831"/>
      <c r="AE13" s="1831"/>
      <c r="AF13" s="1831"/>
      <c r="AG13" s="1831"/>
      <c r="AH13" s="1831"/>
      <c r="AI13" s="1831"/>
      <c r="AJ13" s="1831"/>
      <c r="AK13" s="1831"/>
      <c r="AL13" s="1831"/>
      <c r="AM13" s="1831"/>
      <c r="AN13" s="1831"/>
      <c r="AO13" s="1831"/>
      <c r="AP13" s="1831"/>
      <c r="AQ13" s="1831"/>
    </row>
    <row r="14" spans="1:43" x14ac:dyDescent="0.35">
      <c r="A14" s="2172"/>
      <c r="B14" s="2173"/>
      <c r="C14" s="2169"/>
      <c r="D14" s="2172"/>
      <c r="E14" s="2173"/>
      <c r="F14" s="1831"/>
      <c r="G14" s="1831"/>
      <c r="H14" s="1831"/>
      <c r="I14" s="1831"/>
      <c r="J14" s="1831"/>
      <c r="K14" s="1831"/>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c r="AH14" s="1831"/>
      <c r="AI14" s="1831"/>
      <c r="AJ14" s="1831"/>
      <c r="AK14" s="1831"/>
      <c r="AL14" s="1831"/>
      <c r="AM14" s="1831"/>
      <c r="AN14" s="1831"/>
      <c r="AO14" s="1831"/>
      <c r="AP14" s="1831"/>
      <c r="AQ14" s="1831"/>
    </row>
    <row r="15" spans="1:43" x14ac:dyDescent="0.35">
      <c r="A15" s="2174"/>
      <c r="B15" s="2173"/>
      <c r="C15" s="2169"/>
      <c r="D15" s="2172"/>
      <c r="E15" s="2173"/>
      <c r="F15" s="1831"/>
      <c r="G15" s="1831"/>
      <c r="H15" s="1831"/>
      <c r="I15" s="1831"/>
      <c r="J15" s="1831"/>
      <c r="K15" s="1831"/>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c r="AH15" s="1831"/>
      <c r="AI15" s="1831"/>
      <c r="AJ15" s="1831"/>
      <c r="AK15" s="1831"/>
      <c r="AL15" s="1831"/>
      <c r="AM15" s="1831"/>
      <c r="AN15" s="1831"/>
      <c r="AO15" s="1831"/>
      <c r="AP15" s="1831"/>
      <c r="AQ15" s="1831"/>
    </row>
    <row r="16" spans="1:43" ht="21.45" x14ac:dyDescent="0.35">
      <c r="A16" s="2550" t="s">
        <v>3510</v>
      </c>
      <c r="B16" s="2214">
        <f>SUM(B18:B20)</f>
        <v>0</v>
      </c>
      <c r="C16" s="2169"/>
      <c r="D16" s="2441" t="s">
        <v>3511</v>
      </c>
      <c r="E16" s="2215">
        <f>SUM(E18:E20)</f>
        <v>840324</v>
      </c>
      <c r="F16" s="1831"/>
      <c r="G16" s="1831"/>
      <c r="H16" s="1831"/>
      <c r="I16" s="1831"/>
      <c r="J16" s="1831"/>
      <c r="K16" s="1831"/>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c r="AH16" s="1831"/>
      <c r="AI16" s="1831"/>
      <c r="AJ16" s="1831"/>
      <c r="AK16" s="1831"/>
      <c r="AL16" s="1831"/>
      <c r="AM16" s="1831"/>
      <c r="AN16" s="1831"/>
      <c r="AO16" s="1831"/>
      <c r="AP16" s="1831"/>
      <c r="AQ16" s="1831"/>
    </row>
    <row r="17" spans="1:43" x14ac:dyDescent="0.35">
      <c r="A17" s="2399"/>
      <c r="B17" s="2398"/>
      <c r="C17" s="2169"/>
      <c r="D17" s="2385"/>
      <c r="E17" s="2386"/>
      <c r="F17" s="1831"/>
      <c r="G17" s="1831"/>
      <c r="H17" s="1831"/>
      <c r="I17" s="1831"/>
      <c r="J17" s="1831"/>
      <c r="K17" s="1831"/>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c r="AH17" s="1831"/>
      <c r="AI17" s="1831"/>
      <c r="AJ17" s="1831"/>
      <c r="AK17" s="1831"/>
      <c r="AL17" s="1831"/>
      <c r="AM17" s="1831"/>
      <c r="AN17" s="1831"/>
      <c r="AO17" s="1831"/>
      <c r="AP17" s="1831"/>
      <c r="AQ17" s="1831"/>
    </row>
    <row r="18" spans="1:43" x14ac:dyDescent="0.35">
      <c r="A18" s="2172"/>
      <c r="B18" s="2173"/>
      <c r="C18" s="2169"/>
      <c r="D18" s="2407" t="s">
        <v>3512</v>
      </c>
      <c r="E18" s="2173">
        <v>315123</v>
      </c>
      <c r="F18" s="1831"/>
      <c r="G18" s="1831"/>
      <c r="H18" s="1831"/>
      <c r="I18" s="1831"/>
      <c r="J18" s="1831"/>
      <c r="K18" s="1831"/>
      <c r="L18" s="1831"/>
      <c r="M18" s="1831"/>
      <c r="N18" s="1831"/>
      <c r="O18" s="1831"/>
      <c r="P18" s="1831"/>
      <c r="Q18" s="1831"/>
      <c r="R18" s="1831"/>
      <c r="S18" s="1831"/>
      <c r="T18" s="1831"/>
      <c r="U18" s="1831"/>
      <c r="V18" s="1831"/>
      <c r="W18" s="1831"/>
      <c r="X18" s="1831"/>
      <c r="Y18" s="1831"/>
      <c r="Z18" s="1831"/>
      <c r="AA18" s="1831"/>
      <c r="AB18" s="1831"/>
      <c r="AC18" s="1831"/>
      <c r="AD18" s="1831"/>
      <c r="AE18" s="1831"/>
      <c r="AF18" s="1831"/>
      <c r="AG18" s="1831"/>
      <c r="AH18" s="1831"/>
      <c r="AI18" s="1831"/>
      <c r="AJ18" s="1831"/>
      <c r="AK18" s="1831"/>
      <c r="AL18" s="1831"/>
      <c r="AM18" s="1831"/>
      <c r="AN18" s="1831"/>
      <c r="AO18" s="1831"/>
      <c r="AP18" s="1831"/>
      <c r="AQ18" s="1831"/>
    </row>
    <row r="19" spans="1:43" x14ac:dyDescent="0.35">
      <c r="A19" s="2172"/>
      <c r="B19" s="2173"/>
      <c r="C19" s="2169"/>
      <c r="D19" s="2172" t="s">
        <v>5705</v>
      </c>
      <c r="E19" s="2173">
        <f>649073-123872</f>
        <v>525201</v>
      </c>
      <c r="F19" s="1831"/>
      <c r="G19" s="1831"/>
      <c r="H19" s="1831"/>
      <c r="I19" s="1831"/>
      <c r="J19" s="1831"/>
      <c r="K19" s="1831"/>
      <c r="L19" s="1831"/>
      <c r="M19" s="1831"/>
      <c r="N19" s="1831"/>
      <c r="O19" s="1831"/>
      <c r="P19" s="1831"/>
      <c r="Q19" s="1831"/>
      <c r="R19" s="1831"/>
      <c r="S19" s="1831"/>
      <c r="T19" s="1831"/>
      <c r="U19" s="1831"/>
      <c r="V19" s="1831"/>
      <c r="W19" s="1831"/>
      <c r="X19" s="1831"/>
      <c r="Y19" s="1831"/>
      <c r="Z19" s="1831"/>
      <c r="AA19" s="1831"/>
      <c r="AB19" s="1831"/>
      <c r="AC19" s="1831"/>
      <c r="AD19" s="1831"/>
      <c r="AE19" s="1831"/>
      <c r="AF19" s="1831"/>
      <c r="AG19" s="1831"/>
      <c r="AH19" s="1831"/>
      <c r="AI19" s="1831"/>
      <c r="AJ19" s="1831"/>
      <c r="AK19" s="1831"/>
      <c r="AL19" s="1831"/>
      <c r="AM19" s="1831"/>
      <c r="AN19" s="1831"/>
      <c r="AO19" s="1831"/>
      <c r="AP19" s="1831"/>
      <c r="AQ19" s="1831"/>
    </row>
    <row r="20" spans="1:43" x14ac:dyDescent="0.35">
      <c r="A20" s="2172"/>
      <c r="B20" s="2173"/>
      <c r="C20" s="2169"/>
      <c r="D20" s="2388"/>
      <c r="E20" s="2173"/>
      <c r="F20" s="1831"/>
      <c r="G20" s="1831"/>
      <c r="H20" s="1831"/>
      <c r="I20" s="1831"/>
      <c r="J20" s="1831"/>
      <c r="K20" s="1831"/>
      <c r="L20" s="1831"/>
      <c r="M20" s="1831"/>
      <c r="N20" s="1831"/>
      <c r="O20" s="1831"/>
      <c r="P20" s="1831"/>
      <c r="Q20" s="1831"/>
      <c r="R20" s="1831"/>
      <c r="S20" s="1831"/>
      <c r="T20" s="1831"/>
      <c r="U20" s="1831"/>
      <c r="V20" s="1831"/>
      <c r="W20" s="1831"/>
      <c r="X20" s="1831"/>
      <c r="Y20" s="1831"/>
      <c r="Z20" s="1831"/>
      <c r="AA20" s="1831"/>
      <c r="AB20" s="1831"/>
      <c r="AC20" s="1831"/>
      <c r="AD20" s="1831"/>
      <c r="AE20" s="1831"/>
      <c r="AF20" s="1831"/>
      <c r="AG20" s="1831"/>
      <c r="AH20" s="1831"/>
      <c r="AI20" s="1831"/>
      <c r="AJ20" s="1831"/>
      <c r="AK20" s="1831"/>
      <c r="AL20" s="1831"/>
      <c r="AM20" s="1831"/>
      <c r="AN20" s="1831"/>
      <c r="AO20" s="1831"/>
      <c r="AP20" s="1831"/>
      <c r="AQ20" s="1831"/>
    </row>
    <row r="21" spans="1:43" ht="21.45" x14ac:dyDescent="0.35">
      <c r="A21" s="2550" t="s">
        <v>3513</v>
      </c>
      <c r="B21" s="2215">
        <f>SUM(B23:B25)</f>
        <v>0</v>
      </c>
      <c r="C21" s="2169"/>
      <c r="D21" s="2441" t="s">
        <v>3514</v>
      </c>
      <c r="E21" s="2215">
        <f>SUM(E23:E25)</f>
        <v>454529</v>
      </c>
      <c r="F21" s="1831"/>
      <c r="G21" s="1831"/>
      <c r="H21" s="1831"/>
      <c r="I21" s="1831"/>
      <c r="J21" s="1831"/>
      <c r="K21" s="1831"/>
      <c r="L21" s="1831"/>
      <c r="M21" s="1831"/>
      <c r="N21" s="1831"/>
      <c r="O21" s="1831"/>
      <c r="P21" s="1831"/>
      <c r="Q21" s="1831"/>
      <c r="R21" s="1831"/>
      <c r="S21" s="1831"/>
      <c r="T21" s="1831"/>
      <c r="U21" s="1831"/>
      <c r="V21" s="1831"/>
      <c r="W21" s="1831"/>
      <c r="X21" s="1831"/>
      <c r="Y21" s="1831"/>
      <c r="Z21" s="1831"/>
      <c r="AA21" s="1831"/>
      <c r="AB21" s="1831"/>
      <c r="AC21" s="1831"/>
      <c r="AD21" s="1831"/>
      <c r="AE21" s="1831"/>
      <c r="AF21" s="1831"/>
      <c r="AG21" s="1831"/>
      <c r="AH21" s="1831"/>
      <c r="AI21" s="1831"/>
      <c r="AJ21" s="1831"/>
      <c r="AK21" s="1831"/>
      <c r="AL21" s="1831"/>
      <c r="AM21" s="1831"/>
      <c r="AN21" s="1831"/>
      <c r="AO21" s="1831"/>
      <c r="AP21" s="1831"/>
      <c r="AQ21" s="1831"/>
    </row>
    <row r="22" spans="1:43" x14ac:dyDescent="0.35">
      <c r="A22" s="2399"/>
      <c r="B22" s="2398"/>
      <c r="C22" s="2169"/>
      <c r="D22" s="2389"/>
      <c r="E22" s="2386"/>
      <c r="F22" s="1831"/>
      <c r="G22" s="1831"/>
      <c r="H22" s="1831"/>
      <c r="I22" s="1831"/>
      <c r="J22" s="1831"/>
      <c r="K22" s="1831"/>
      <c r="L22" s="1831"/>
      <c r="M22" s="1831"/>
      <c r="N22" s="1831"/>
      <c r="O22" s="1831"/>
      <c r="P22" s="1831"/>
      <c r="Q22" s="1831"/>
      <c r="R22" s="1831"/>
      <c r="S22" s="1831"/>
      <c r="T22" s="1831"/>
      <c r="U22" s="1831"/>
      <c r="V22" s="1831"/>
      <c r="W22" s="1831"/>
      <c r="X22" s="1831"/>
      <c r="Y22" s="1831"/>
      <c r="Z22" s="1831"/>
      <c r="AA22" s="1831"/>
      <c r="AB22" s="1831"/>
      <c r="AC22" s="1831"/>
      <c r="AD22" s="1831"/>
      <c r="AE22" s="1831"/>
      <c r="AF22" s="1831"/>
      <c r="AG22" s="1831"/>
      <c r="AH22" s="1831"/>
      <c r="AI22" s="1831"/>
      <c r="AJ22" s="1831"/>
      <c r="AK22" s="1831"/>
      <c r="AL22" s="1831"/>
      <c r="AM22" s="1831"/>
      <c r="AN22" s="1831"/>
      <c r="AO22" s="1831"/>
      <c r="AP22" s="1831"/>
      <c r="AQ22" s="1831"/>
    </row>
    <row r="23" spans="1:43" x14ac:dyDescent="0.35">
      <c r="A23" s="2172"/>
      <c r="B23" s="2173"/>
      <c r="C23" s="2169"/>
      <c r="D23" s="2172" t="s">
        <v>5706</v>
      </c>
      <c r="E23" s="2173">
        <f>454529</f>
        <v>454529</v>
      </c>
      <c r="F23" s="1831"/>
      <c r="G23" s="1831"/>
      <c r="H23" s="1831"/>
      <c r="I23" s="1831"/>
      <c r="J23" s="1831"/>
      <c r="K23" s="1831"/>
      <c r="L23" s="1831"/>
      <c r="M23" s="1831"/>
      <c r="N23" s="1831"/>
      <c r="O23" s="1831"/>
      <c r="P23" s="1831"/>
      <c r="Q23" s="1831"/>
      <c r="R23" s="1831"/>
      <c r="S23" s="1831"/>
      <c r="T23" s="1831"/>
      <c r="U23" s="1831"/>
      <c r="V23" s="1831"/>
      <c r="W23" s="1831"/>
      <c r="X23" s="1831"/>
      <c r="Y23" s="1831"/>
      <c r="Z23" s="1831"/>
      <c r="AA23" s="1831"/>
      <c r="AB23" s="1831"/>
      <c r="AC23" s="1831"/>
      <c r="AD23" s="1831"/>
      <c r="AE23" s="1831"/>
      <c r="AF23" s="1831"/>
      <c r="AG23" s="1831"/>
      <c r="AH23" s="1831"/>
      <c r="AI23" s="1831"/>
      <c r="AJ23" s="1831"/>
      <c r="AK23" s="1831"/>
      <c r="AL23" s="1831"/>
      <c r="AM23" s="1831"/>
      <c r="AN23" s="1831"/>
      <c r="AO23" s="1831"/>
      <c r="AP23" s="1831"/>
      <c r="AQ23" s="1831"/>
    </row>
    <row r="24" spans="1:43" x14ac:dyDescent="0.35">
      <c r="A24" s="2172"/>
      <c r="B24" s="2173"/>
      <c r="C24" s="2169"/>
      <c r="D24" s="2172"/>
      <c r="E24" s="2173"/>
      <c r="F24" s="1831"/>
      <c r="G24" s="1831"/>
      <c r="H24" s="1831"/>
      <c r="I24" s="1831"/>
      <c r="J24" s="1831"/>
      <c r="K24" s="1831"/>
      <c r="L24" s="1831"/>
      <c r="M24" s="1831"/>
      <c r="N24" s="1831"/>
      <c r="O24" s="1831"/>
      <c r="P24" s="1831"/>
      <c r="Q24" s="1831"/>
      <c r="R24" s="1831"/>
      <c r="S24" s="1831"/>
      <c r="T24" s="1831"/>
      <c r="U24" s="1831"/>
      <c r="V24" s="1831"/>
      <c r="W24" s="1831"/>
      <c r="X24" s="1831"/>
      <c r="Y24" s="1831"/>
      <c r="Z24" s="1831"/>
      <c r="AA24" s="1831"/>
      <c r="AB24" s="1831"/>
      <c r="AC24" s="1831"/>
      <c r="AD24" s="1831"/>
      <c r="AE24" s="1831"/>
      <c r="AF24" s="1831"/>
      <c r="AG24" s="1831"/>
      <c r="AH24" s="1831"/>
      <c r="AI24" s="1831"/>
      <c r="AJ24" s="1831"/>
      <c r="AK24" s="1831"/>
      <c r="AL24" s="1831"/>
      <c r="AM24" s="1831"/>
      <c r="AN24" s="1831"/>
      <c r="AO24" s="1831"/>
      <c r="AP24" s="1831"/>
      <c r="AQ24" s="1831"/>
    </row>
    <row r="25" spans="1:43" ht="13.3" thickBot="1" x14ac:dyDescent="0.4">
      <c r="A25" s="2172"/>
      <c r="B25" s="2173"/>
      <c r="C25" s="2169"/>
      <c r="D25" s="2178"/>
      <c r="E25" s="2179"/>
      <c r="F25" s="1831"/>
      <c r="G25" s="1831"/>
      <c r="H25" s="1831"/>
      <c r="I25" s="1831"/>
      <c r="J25" s="1831"/>
      <c r="K25" s="1831"/>
      <c r="L25" s="1831"/>
      <c r="M25" s="1831"/>
      <c r="N25" s="1831"/>
      <c r="O25" s="1831"/>
      <c r="P25" s="1831"/>
      <c r="Q25" s="1831"/>
      <c r="R25" s="1831"/>
      <c r="S25" s="1831"/>
      <c r="T25" s="1831"/>
      <c r="U25" s="1831"/>
      <c r="V25" s="1831"/>
      <c r="W25" s="1831"/>
      <c r="X25" s="1831"/>
      <c r="Y25" s="1831"/>
      <c r="Z25" s="1831"/>
      <c r="AA25" s="1831"/>
      <c r="AB25" s="1831"/>
      <c r="AC25" s="1831"/>
      <c r="AD25" s="1831"/>
      <c r="AE25" s="1831"/>
      <c r="AF25" s="1831"/>
      <c r="AG25" s="1831"/>
      <c r="AH25" s="1831"/>
      <c r="AI25" s="1831"/>
      <c r="AJ25" s="1831"/>
      <c r="AK25" s="1831"/>
      <c r="AL25" s="1831"/>
      <c r="AM25" s="1831"/>
      <c r="AN25" s="1831"/>
      <c r="AO25" s="1831"/>
      <c r="AP25" s="1831"/>
      <c r="AQ25" s="1831"/>
    </row>
    <row r="26" spans="1:43" x14ac:dyDescent="0.35">
      <c r="A26" s="2550" t="s">
        <v>3515</v>
      </c>
      <c r="B26" s="2215">
        <f>SUM(B28:B30)</f>
        <v>0</v>
      </c>
      <c r="C26" s="2169"/>
      <c r="D26" s="2169"/>
      <c r="E26" s="2169"/>
      <c r="F26" s="1831"/>
      <c r="G26" s="1831"/>
      <c r="H26" s="1831"/>
      <c r="I26" s="1831"/>
      <c r="J26" s="1831"/>
      <c r="K26" s="1831"/>
      <c r="L26" s="1831"/>
      <c r="M26" s="1831"/>
      <c r="N26" s="1831"/>
      <c r="O26" s="1831"/>
      <c r="P26" s="1831"/>
      <c r="Q26" s="1831"/>
      <c r="R26" s="1831"/>
      <c r="S26" s="1831"/>
      <c r="T26" s="1831"/>
      <c r="U26" s="1831"/>
      <c r="V26" s="1831"/>
      <c r="W26" s="1831"/>
      <c r="X26" s="1831"/>
      <c r="Y26" s="1831"/>
      <c r="Z26" s="1831"/>
      <c r="AA26" s="1831"/>
      <c r="AB26" s="1831"/>
      <c r="AC26" s="1831"/>
      <c r="AD26" s="1831"/>
      <c r="AE26" s="1831"/>
      <c r="AF26" s="1831"/>
      <c r="AG26" s="1831"/>
      <c r="AH26" s="1831"/>
      <c r="AI26" s="1831"/>
      <c r="AJ26" s="1831"/>
      <c r="AK26" s="1831"/>
      <c r="AL26" s="1831"/>
      <c r="AM26" s="1831"/>
      <c r="AN26" s="1831"/>
      <c r="AO26" s="1831"/>
      <c r="AP26" s="1831"/>
      <c r="AQ26" s="1831"/>
    </row>
    <row r="27" spans="1:43" x14ac:dyDescent="0.35">
      <c r="A27" s="2399"/>
      <c r="B27" s="2398"/>
      <c r="C27" s="2169"/>
      <c r="D27" s="2169"/>
      <c r="E27" s="2169"/>
      <c r="F27" s="1831"/>
      <c r="G27" s="1831"/>
      <c r="H27" s="1831"/>
      <c r="I27" s="1831"/>
      <c r="J27" s="1831"/>
      <c r="K27" s="1831"/>
      <c r="L27" s="1831"/>
      <c r="M27" s="1831"/>
      <c r="N27" s="1831"/>
      <c r="O27" s="1831"/>
      <c r="P27" s="1831"/>
      <c r="Q27" s="1831"/>
      <c r="R27" s="1831"/>
      <c r="S27" s="1831"/>
      <c r="T27" s="1831"/>
      <c r="U27" s="1831"/>
      <c r="V27" s="1831"/>
      <c r="W27" s="1831"/>
      <c r="X27" s="1831"/>
      <c r="Y27" s="1831"/>
      <c r="Z27" s="1831"/>
      <c r="AA27" s="1831"/>
      <c r="AB27" s="1831"/>
      <c r="AC27" s="1831"/>
      <c r="AD27" s="1831"/>
      <c r="AE27" s="1831"/>
      <c r="AF27" s="1831"/>
      <c r="AG27" s="1831"/>
      <c r="AH27" s="1831"/>
      <c r="AI27" s="1831"/>
      <c r="AJ27" s="1831"/>
      <c r="AK27" s="1831"/>
      <c r="AL27" s="1831"/>
      <c r="AM27" s="1831"/>
      <c r="AN27" s="1831"/>
      <c r="AO27" s="1831"/>
      <c r="AP27" s="1831"/>
      <c r="AQ27" s="1831"/>
    </row>
    <row r="28" spans="1:43" x14ac:dyDescent="0.35">
      <c r="A28" s="2585"/>
      <c r="B28" s="2585"/>
      <c r="C28" s="2169"/>
      <c r="D28" s="2169"/>
      <c r="E28" s="2169"/>
      <c r="F28" s="1831"/>
      <c r="G28" s="1831"/>
      <c r="H28" s="1831"/>
      <c r="I28" s="1831"/>
      <c r="J28" s="1831"/>
      <c r="K28" s="1831"/>
      <c r="L28" s="1831"/>
      <c r="M28" s="1831"/>
      <c r="N28" s="1831"/>
      <c r="O28" s="1831"/>
      <c r="P28" s="1831"/>
      <c r="Q28" s="1831"/>
      <c r="R28" s="1831"/>
      <c r="S28" s="1831"/>
      <c r="T28" s="1831"/>
      <c r="U28" s="1831"/>
      <c r="V28" s="1831"/>
      <c r="W28" s="1831"/>
      <c r="X28" s="1831"/>
      <c r="Y28" s="1831"/>
      <c r="Z28" s="1831"/>
      <c r="AA28" s="1831"/>
      <c r="AB28" s="1831"/>
      <c r="AC28" s="1831"/>
      <c r="AD28" s="1831"/>
      <c r="AE28" s="1831"/>
      <c r="AF28" s="1831"/>
      <c r="AG28" s="1831"/>
      <c r="AH28" s="1831"/>
      <c r="AI28" s="1831"/>
      <c r="AJ28" s="1831"/>
      <c r="AK28" s="1831"/>
      <c r="AL28" s="1831"/>
      <c r="AM28" s="1831"/>
      <c r="AN28" s="1831"/>
      <c r="AO28" s="1831"/>
      <c r="AP28" s="1831"/>
      <c r="AQ28" s="1831"/>
    </row>
    <row r="29" spans="1:43" x14ac:dyDescent="0.35">
      <c r="A29" s="2172"/>
      <c r="B29" s="2173"/>
      <c r="C29" s="2169"/>
      <c r="D29" s="2169"/>
      <c r="E29" s="2169"/>
      <c r="F29" s="1831"/>
      <c r="G29" s="1831"/>
      <c r="H29" s="1831"/>
      <c r="I29" s="1831"/>
      <c r="J29" s="1831"/>
      <c r="K29" s="1831"/>
      <c r="L29" s="1831"/>
      <c r="M29" s="1831"/>
      <c r="N29" s="1831"/>
      <c r="O29" s="1831"/>
      <c r="P29" s="1831"/>
      <c r="Q29" s="1831"/>
      <c r="R29" s="1831"/>
      <c r="S29" s="1831"/>
      <c r="T29" s="1831"/>
      <c r="U29" s="1831"/>
      <c r="V29" s="1831"/>
      <c r="W29" s="1831"/>
      <c r="X29" s="1831"/>
      <c r="Y29" s="1831"/>
      <c r="Z29" s="1831"/>
      <c r="AA29" s="1831"/>
      <c r="AB29" s="1831"/>
      <c r="AC29" s="1831"/>
      <c r="AD29" s="1831"/>
      <c r="AE29" s="1831"/>
      <c r="AF29" s="1831"/>
      <c r="AG29" s="1831"/>
      <c r="AH29" s="1831"/>
      <c r="AI29" s="1831"/>
      <c r="AJ29" s="1831"/>
      <c r="AK29" s="1831"/>
      <c r="AL29" s="1831"/>
      <c r="AM29" s="1831"/>
      <c r="AN29" s="1831"/>
      <c r="AO29" s="1831"/>
      <c r="AP29" s="1831"/>
      <c r="AQ29" s="1831"/>
    </row>
    <row r="30" spans="1:43" x14ac:dyDescent="0.35">
      <c r="A30" s="2172"/>
      <c r="B30" s="2173"/>
      <c r="C30" s="2169"/>
      <c r="D30" s="2169"/>
      <c r="E30" s="2169"/>
      <c r="F30" s="1831"/>
      <c r="G30" s="1831"/>
      <c r="H30" s="1831"/>
      <c r="I30" s="1831"/>
      <c r="J30" s="1831"/>
      <c r="K30" s="1831"/>
      <c r="L30" s="1831"/>
      <c r="M30" s="1831"/>
      <c r="N30" s="1831"/>
      <c r="O30" s="1831"/>
      <c r="P30" s="1831"/>
      <c r="Q30" s="1831"/>
      <c r="R30" s="1831"/>
      <c r="S30" s="1831"/>
      <c r="T30" s="1831"/>
      <c r="U30" s="1831"/>
      <c r="V30" s="1831"/>
      <c r="W30" s="1831"/>
      <c r="X30" s="1831"/>
      <c r="Y30" s="1831"/>
      <c r="Z30" s="1831"/>
      <c r="AA30" s="1831"/>
      <c r="AB30" s="1831"/>
      <c r="AC30" s="1831"/>
      <c r="AD30" s="1831"/>
      <c r="AE30" s="1831"/>
      <c r="AF30" s="1831"/>
      <c r="AG30" s="1831"/>
      <c r="AH30" s="1831"/>
      <c r="AI30" s="1831"/>
      <c r="AJ30" s="1831"/>
      <c r="AK30" s="1831"/>
      <c r="AL30" s="1831"/>
      <c r="AM30" s="1831"/>
      <c r="AN30" s="1831"/>
      <c r="AO30" s="1831"/>
      <c r="AP30" s="1831"/>
      <c r="AQ30" s="1831"/>
    </row>
    <row r="31" spans="1:43" x14ac:dyDescent="0.35">
      <c r="A31" s="2550" t="s">
        <v>3516</v>
      </c>
      <c r="B31" s="2400">
        <f>SUM(B33:B35)</f>
        <v>0</v>
      </c>
      <c r="C31" s="2169"/>
      <c r="D31" s="2169"/>
      <c r="E31" s="2169"/>
      <c r="F31" s="1831"/>
      <c r="G31" s="1831"/>
      <c r="H31" s="1831"/>
      <c r="I31" s="1831"/>
      <c r="J31" s="1831"/>
      <c r="K31" s="1831"/>
      <c r="L31" s="1831"/>
      <c r="M31" s="1831"/>
      <c r="N31" s="1831"/>
      <c r="O31" s="1831"/>
      <c r="P31" s="1831"/>
      <c r="Q31" s="1831"/>
      <c r="R31" s="1831"/>
      <c r="S31" s="1831"/>
      <c r="T31" s="1831"/>
      <c r="U31" s="1831"/>
      <c r="V31" s="1831"/>
      <c r="W31" s="1831"/>
      <c r="X31" s="1831"/>
      <c r="Y31" s="1831"/>
      <c r="Z31" s="1831"/>
      <c r="AA31" s="1831"/>
      <c r="AB31" s="1831"/>
      <c r="AC31" s="1831"/>
      <c r="AD31" s="1831"/>
      <c r="AE31" s="1831"/>
      <c r="AF31" s="1831"/>
      <c r="AG31" s="1831"/>
      <c r="AH31" s="1831"/>
      <c r="AI31" s="1831"/>
      <c r="AJ31" s="1831"/>
      <c r="AK31" s="1831"/>
      <c r="AL31" s="1831"/>
      <c r="AM31" s="1831"/>
      <c r="AN31" s="1831"/>
      <c r="AO31" s="1831"/>
      <c r="AP31" s="1831"/>
      <c r="AQ31" s="1831"/>
    </row>
    <row r="32" spans="1:43" x14ac:dyDescent="0.35">
      <c r="A32" s="2401"/>
      <c r="B32" s="2402"/>
      <c r="C32" s="2169"/>
      <c r="D32" s="2169"/>
      <c r="E32" s="2169"/>
      <c r="F32" s="1831"/>
      <c r="G32" s="1831"/>
      <c r="H32" s="1831"/>
      <c r="I32" s="1831"/>
      <c r="J32" s="1831"/>
      <c r="K32" s="1831"/>
      <c r="L32" s="1831"/>
      <c r="M32" s="1831"/>
      <c r="N32" s="1831"/>
      <c r="O32" s="1831"/>
      <c r="P32" s="1831"/>
      <c r="Q32" s="1831"/>
      <c r="R32" s="1831"/>
      <c r="S32" s="1831"/>
      <c r="T32" s="1831"/>
      <c r="U32" s="1831"/>
      <c r="V32" s="1831"/>
      <c r="W32" s="1831"/>
      <c r="X32" s="1831"/>
      <c r="Y32" s="1831"/>
      <c r="Z32" s="1831"/>
      <c r="AA32" s="1831"/>
      <c r="AB32" s="1831"/>
      <c r="AC32" s="1831"/>
      <c r="AD32" s="1831"/>
      <c r="AE32" s="1831"/>
      <c r="AF32" s="1831"/>
      <c r="AG32" s="1831"/>
      <c r="AH32" s="1831"/>
      <c r="AI32" s="1831"/>
      <c r="AJ32" s="1831"/>
      <c r="AK32" s="1831"/>
      <c r="AL32" s="1831"/>
      <c r="AM32" s="1831"/>
      <c r="AN32" s="1831"/>
      <c r="AO32" s="1831"/>
      <c r="AP32" s="1831"/>
      <c r="AQ32" s="1831"/>
    </row>
    <row r="33" spans="1:43" ht="15.9" x14ac:dyDescent="0.35">
      <c r="A33" s="2584"/>
      <c r="B33" s="2173"/>
      <c r="C33" s="2169"/>
      <c r="D33" s="2169"/>
      <c r="E33" s="2169"/>
      <c r="F33" s="1831"/>
      <c r="G33" s="1831"/>
      <c r="H33" s="1831"/>
      <c r="I33" s="1831"/>
      <c r="J33" s="1831"/>
      <c r="K33" s="1831"/>
      <c r="L33" s="1831"/>
      <c r="M33" s="1831"/>
      <c r="N33" s="1831"/>
      <c r="O33" s="1831"/>
      <c r="P33" s="1831"/>
      <c r="Q33" s="1831"/>
      <c r="R33" s="1831"/>
      <c r="S33" s="1831"/>
      <c r="T33" s="1831"/>
      <c r="U33" s="1831"/>
      <c r="V33" s="1831"/>
      <c r="W33" s="1831"/>
      <c r="X33" s="1831"/>
      <c r="Y33" s="1831"/>
      <c r="Z33" s="1831"/>
      <c r="AA33" s="1831"/>
      <c r="AB33" s="1831"/>
      <c r="AC33" s="1831"/>
      <c r="AD33" s="1831"/>
      <c r="AE33" s="1831"/>
      <c r="AF33" s="1831"/>
      <c r="AG33" s="1831"/>
      <c r="AH33" s="1831"/>
      <c r="AI33" s="1831"/>
      <c r="AJ33" s="1831"/>
      <c r="AK33" s="1831"/>
      <c r="AL33" s="1831"/>
      <c r="AM33" s="1831"/>
      <c r="AN33" s="1831"/>
      <c r="AO33" s="1831"/>
      <c r="AP33" s="1831"/>
      <c r="AQ33" s="1831"/>
    </row>
    <row r="34" spans="1:43" x14ac:dyDescent="0.35">
      <c r="A34" s="2172"/>
      <c r="B34" s="2173"/>
      <c r="C34" s="2169"/>
      <c r="D34" s="2169"/>
      <c r="E34" s="2169"/>
      <c r="F34" s="1831"/>
      <c r="G34" s="1831"/>
      <c r="H34" s="1831"/>
      <c r="I34" s="1831"/>
      <c r="J34" s="1831"/>
      <c r="K34" s="1831"/>
      <c r="L34" s="1831"/>
      <c r="M34" s="1831"/>
      <c r="N34" s="1831"/>
      <c r="O34" s="1831"/>
      <c r="P34" s="1831"/>
      <c r="Q34" s="1831"/>
      <c r="R34" s="1831"/>
      <c r="S34" s="1831"/>
      <c r="T34" s="1831"/>
      <c r="U34" s="1831"/>
      <c r="V34" s="1831"/>
      <c r="W34" s="1831"/>
      <c r="X34" s="1831"/>
      <c r="Y34" s="1831"/>
      <c r="Z34" s="1831"/>
      <c r="AA34" s="1831"/>
      <c r="AB34" s="1831"/>
      <c r="AC34" s="1831"/>
      <c r="AD34" s="1831"/>
      <c r="AE34" s="1831"/>
      <c r="AF34" s="1831"/>
      <c r="AG34" s="1831"/>
      <c r="AH34" s="1831"/>
      <c r="AI34" s="1831"/>
      <c r="AJ34" s="1831"/>
      <c r="AK34" s="1831"/>
      <c r="AL34" s="1831"/>
      <c r="AM34" s="1831"/>
      <c r="AN34" s="1831"/>
      <c r="AO34" s="1831"/>
      <c r="AP34" s="1831"/>
      <c r="AQ34" s="1831"/>
    </row>
    <row r="35" spans="1:43" x14ac:dyDescent="0.35">
      <c r="A35" s="2172"/>
      <c r="B35" s="2173"/>
      <c r="C35" s="2169"/>
      <c r="D35" s="2169"/>
      <c r="E35" s="2169"/>
      <c r="F35" s="1831"/>
      <c r="G35" s="1831"/>
      <c r="H35" s="1831"/>
      <c r="I35" s="1831"/>
      <c r="J35" s="1831"/>
      <c r="K35" s="1831"/>
      <c r="L35" s="1831"/>
      <c r="M35" s="1831"/>
      <c r="N35" s="1831"/>
      <c r="O35" s="1831"/>
      <c r="P35" s="1831"/>
      <c r="Q35" s="1831"/>
      <c r="R35" s="1831"/>
      <c r="S35" s="1831"/>
      <c r="T35" s="1831"/>
      <c r="U35" s="1831"/>
      <c r="V35" s="1831"/>
      <c r="W35" s="1831"/>
      <c r="X35" s="1831"/>
      <c r="Y35" s="1831"/>
      <c r="Z35" s="1831"/>
      <c r="AA35" s="1831"/>
      <c r="AB35" s="1831"/>
      <c r="AC35" s="1831"/>
      <c r="AD35" s="1831"/>
      <c r="AE35" s="1831"/>
      <c r="AF35" s="1831"/>
      <c r="AG35" s="1831"/>
      <c r="AH35" s="1831"/>
      <c r="AI35" s="1831"/>
      <c r="AJ35" s="1831"/>
      <c r="AK35" s="1831"/>
      <c r="AL35" s="1831"/>
      <c r="AM35" s="1831"/>
      <c r="AN35" s="1831"/>
      <c r="AO35" s="1831"/>
      <c r="AP35" s="1831"/>
      <c r="AQ35" s="1831"/>
    </row>
    <row r="36" spans="1:43" ht="21.45" x14ac:dyDescent="0.35">
      <c r="A36" s="2550" t="s">
        <v>3517</v>
      </c>
      <c r="B36" s="2400">
        <f>SUM(B38:B40)</f>
        <v>0</v>
      </c>
      <c r="C36" s="2169"/>
      <c r="D36" s="2169"/>
      <c r="E36" s="2169"/>
      <c r="F36" s="1831"/>
      <c r="G36" s="1831"/>
      <c r="H36" s="1831"/>
      <c r="I36" s="1831"/>
      <c r="J36" s="1831"/>
      <c r="K36" s="1831"/>
      <c r="L36" s="1831"/>
      <c r="M36" s="1831"/>
      <c r="N36" s="1831"/>
      <c r="O36" s="1831"/>
      <c r="P36" s="1831"/>
      <c r="Q36" s="1831"/>
      <c r="R36" s="1831"/>
      <c r="S36" s="1831"/>
      <c r="T36" s="1831"/>
      <c r="U36" s="1831"/>
      <c r="V36" s="1831"/>
      <c r="W36" s="1831"/>
      <c r="X36" s="1831"/>
      <c r="Y36" s="1831"/>
      <c r="Z36" s="1831"/>
      <c r="AA36" s="1831"/>
      <c r="AB36" s="1831"/>
      <c r="AC36" s="1831"/>
      <c r="AD36" s="1831"/>
      <c r="AE36" s="1831"/>
      <c r="AF36" s="1831"/>
      <c r="AG36" s="1831"/>
      <c r="AH36" s="1831"/>
      <c r="AI36" s="1831"/>
      <c r="AJ36" s="1831"/>
      <c r="AK36" s="1831"/>
      <c r="AL36" s="1831"/>
      <c r="AM36" s="1831"/>
      <c r="AN36" s="1831"/>
      <c r="AO36" s="1831"/>
      <c r="AP36" s="1831"/>
      <c r="AQ36" s="1831"/>
    </row>
    <row r="37" spans="1:43" x14ac:dyDescent="0.35">
      <c r="A37" s="2401"/>
      <c r="B37" s="2402"/>
      <c r="C37" s="2169"/>
      <c r="D37" s="2169"/>
      <c r="E37" s="2169"/>
      <c r="F37" s="1831"/>
      <c r="G37" s="1831"/>
      <c r="H37" s="1831"/>
      <c r="I37" s="1831"/>
      <c r="J37" s="1831"/>
      <c r="K37" s="1831"/>
      <c r="L37" s="1831"/>
      <c r="M37" s="1831"/>
      <c r="N37" s="1831"/>
      <c r="O37" s="1831"/>
      <c r="P37" s="1831"/>
      <c r="Q37" s="1831"/>
      <c r="R37" s="1831"/>
      <c r="S37" s="1831"/>
      <c r="T37" s="1831"/>
      <c r="U37" s="1831"/>
      <c r="V37" s="1831"/>
      <c r="W37" s="1831"/>
      <c r="X37" s="1831"/>
      <c r="Y37" s="1831"/>
      <c r="Z37" s="1831"/>
      <c r="AA37" s="1831"/>
      <c r="AB37" s="1831"/>
      <c r="AC37" s="1831"/>
      <c r="AD37" s="1831"/>
      <c r="AE37" s="1831"/>
      <c r="AF37" s="1831"/>
      <c r="AG37" s="1831"/>
      <c r="AH37" s="1831"/>
      <c r="AI37" s="1831"/>
      <c r="AJ37" s="1831"/>
      <c r="AK37" s="1831"/>
      <c r="AL37" s="1831"/>
      <c r="AM37" s="1831"/>
      <c r="AN37" s="1831"/>
      <c r="AO37" s="1831"/>
      <c r="AP37" s="1831"/>
      <c r="AQ37" s="1831"/>
    </row>
    <row r="38" spans="1:43" x14ac:dyDescent="0.35">
      <c r="A38" s="2172"/>
      <c r="B38" s="2173"/>
      <c r="C38" s="2169"/>
      <c r="D38" s="2169"/>
      <c r="E38" s="2169"/>
      <c r="F38" s="1831"/>
      <c r="G38" s="1831"/>
      <c r="H38" s="1831"/>
      <c r="I38" s="1831"/>
      <c r="J38" s="1831"/>
      <c r="K38" s="1831"/>
      <c r="L38" s="1831"/>
      <c r="M38" s="1831"/>
      <c r="N38" s="1831"/>
      <c r="O38" s="1831"/>
      <c r="P38" s="1831"/>
      <c r="Q38" s="1831"/>
      <c r="R38" s="1831"/>
      <c r="S38" s="1831"/>
      <c r="T38" s="1831"/>
      <c r="U38" s="1831"/>
      <c r="V38" s="1831"/>
      <c r="W38" s="1831"/>
      <c r="X38" s="1831"/>
      <c r="Y38" s="1831"/>
      <c r="Z38" s="1831"/>
      <c r="AA38" s="1831"/>
      <c r="AB38" s="1831"/>
      <c r="AC38" s="1831"/>
      <c r="AD38" s="1831"/>
      <c r="AE38" s="1831"/>
      <c r="AF38" s="1831"/>
      <c r="AG38" s="1831"/>
      <c r="AH38" s="1831"/>
      <c r="AI38" s="1831"/>
      <c r="AJ38" s="1831"/>
      <c r="AK38" s="1831"/>
      <c r="AL38" s="1831"/>
      <c r="AM38" s="1831"/>
      <c r="AN38" s="1831"/>
      <c r="AO38" s="1831"/>
      <c r="AP38" s="1831"/>
      <c r="AQ38" s="1831"/>
    </row>
    <row r="39" spans="1:43" x14ac:dyDescent="0.35">
      <c r="A39" s="2172"/>
      <c r="B39" s="2173"/>
      <c r="C39" s="2169"/>
      <c r="D39" s="2169"/>
      <c r="E39" s="2169"/>
      <c r="F39" s="1831"/>
      <c r="G39" s="1831"/>
      <c r="H39" s="1831"/>
      <c r="I39" s="1831"/>
      <c r="J39" s="1831"/>
      <c r="K39" s="1831"/>
      <c r="L39" s="1831"/>
      <c r="M39" s="1831"/>
      <c r="N39" s="1831"/>
      <c r="O39" s="1831"/>
      <c r="P39" s="1831"/>
      <c r="Q39" s="1831"/>
      <c r="R39" s="1831"/>
      <c r="S39" s="1831"/>
      <c r="T39" s="1831"/>
      <c r="U39" s="1831"/>
      <c r="V39" s="1831"/>
      <c r="W39" s="1831"/>
      <c r="X39" s="1831"/>
      <c r="Y39" s="1831"/>
      <c r="Z39" s="1831"/>
      <c r="AA39" s="1831"/>
      <c r="AB39" s="1831"/>
      <c r="AC39" s="1831"/>
      <c r="AD39" s="1831"/>
      <c r="AE39" s="1831"/>
      <c r="AF39" s="1831"/>
      <c r="AG39" s="1831"/>
      <c r="AH39" s="1831"/>
      <c r="AI39" s="1831"/>
      <c r="AJ39" s="1831"/>
      <c r="AK39" s="1831"/>
      <c r="AL39" s="1831"/>
      <c r="AM39" s="1831"/>
      <c r="AN39" s="1831"/>
      <c r="AO39" s="1831"/>
      <c r="AP39" s="1831"/>
      <c r="AQ39" s="1831"/>
    </row>
    <row r="40" spans="1:43" x14ac:dyDescent="0.35">
      <c r="A40" s="2172"/>
      <c r="B40" s="2173"/>
      <c r="C40" s="2169"/>
      <c r="D40" s="2169"/>
      <c r="E40" s="2169"/>
      <c r="F40" s="1831"/>
      <c r="G40" s="1831"/>
      <c r="H40" s="1831"/>
      <c r="I40" s="1831"/>
      <c r="J40" s="1831"/>
      <c r="K40" s="1831"/>
      <c r="L40" s="1831"/>
      <c r="M40" s="1831"/>
      <c r="N40" s="1831"/>
      <c r="O40" s="1831"/>
      <c r="P40" s="1831"/>
      <c r="Q40" s="1831"/>
      <c r="R40" s="1831"/>
      <c r="S40" s="1831"/>
      <c r="T40" s="1831"/>
      <c r="U40" s="1831"/>
      <c r="V40" s="1831"/>
      <c r="W40" s="1831"/>
      <c r="X40" s="1831"/>
      <c r="Y40" s="1831"/>
      <c r="Z40" s="1831"/>
      <c r="AA40" s="1831"/>
      <c r="AB40" s="1831"/>
      <c r="AC40" s="1831"/>
      <c r="AD40" s="1831"/>
      <c r="AE40" s="1831"/>
      <c r="AF40" s="1831"/>
      <c r="AG40" s="1831"/>
      <c r="AH40" s="1831"/>
      <c r="AI40" s="1831"/>
      <c r="AJ40" s="1831"/>
      <c r="AK40" s="1831"/>
      <c r="AL40" s="1831"/>
      <c r="AM40" s="1831"/>
      <c r="AN40" s="1831"/>
      <c r="AO40" s="1831"/>
      <c r="AP40" s="1831"/>
      <c r="AQ40" s="1831"/>
    </row>
    <row r="41" spans="1:43" ht="21.45" x14ac:dyDescent="0.35">
      <c r="A41" s="2550" t="s">
        <v>3518</v>
      </c>
      <c r="B41" s="2400">
        <f>SUM(B43:B45)</f>
        <v>0</v>
      </c>
      <c r="C41" s="2169"/>
      <c r="D41" s="2169"/>
      <c r="E41" s="2169"/>
      <c r="F41" s="1831"/>
      <c r="G41" s="1831"/>
      <c r="H41" s="1831"/>
      <c r="I41" s="1831"/>
      <c r="J41" s="1831"/>
      <c r="K41" s="1831"/>
      <c r="L41" s="1831"/>
      <c r="M41" s="1831"/>
      <c r="N41" s="1831"/>
      <c r="O41" s="1831"/>
      <c r="P41" s="1831"/>
      <c r="Q41" s="1831"/>
      <c r="R41" s="1831"/>
      <c r="S41" s="1831"/>
      <c r="T41" s="1831"/>
      <c r="U41" s="1831"/>
      <c r="V41" s="1831"/>
      <c r="W41" s="1831"/>
      <c r="X41" s="1831"/>
      <c r="Y41" s="1831"/>
      <c r="Z41" s="1831"/>
      <c r="AA41" s="1831"/>
      <c r="AB41" s="1831"/>
      <c r="AC41" s="1831"/>
      <c r="AD41" s="1831"/>
      <c r="AE41" s="1831"/>
      <c r="AF41" s="1831"/>
      <c r="AG41" s="1831"/>
      <c r="AH41" s="1831"/>
      <c r="AI41" s="1831"/>
      <c r="AJ41" s="1831"/>
      <c r="AK41" s="1831"/>
      <c r="AL41" s="1831"/>
      <c r="AM41" s="1831"/>
      <c r="AN41" s="1831"/>
      <c r="AO41" s="1831"/>
      <c r="AP41" s="1831"/>
      <c r="AQ41" s="1831"/>
    </row>
    <row r="42" spans="1:43" x14ac:dyDescent="0.35">
      <c r="A42" s="2401"/>
      <c r="B42" s="2402"/>
      <c r="C42" s="2169"/>
      <c r="D42" s="2169"/>
      <c r="E42" s="2169"/>
      <c r="F42" s="1831"/>
      <c r="G42" s="1831"/>
      <c r="H42" s="1831"/>
      <c r="I42" s="1831"/>
      <c r="J42" s="1831"/>
      <c r="K42" s="1831"/>
      <c r="L42" s="1831"/>
      <c r="M42" s="1831"/>
      <c r="N42" s="1831"/>
      <c r="O42" s="1831"/>
      <c r="P42" s="1831"/>
      <c r="Q42" s="1831"/>
      <c r="R42" s="1831"/>
      <c r="S42" s="1831"/>
      <c r="T42" s="1831"/>
      <c r="U42" s="1831"/>
      <c r="V42" s="1831"/>
      <c r="W42" s="1831"/>
      <c r="X42" s="1831"/>
      <c r="Y42" s="1831"/>
      <c r="Z42" s="1831"/>
      <c r="AA42" s="1831"/>
      <c r="AB42" s="1831"/>
      <c r="AC42" s="1831"/>
      <c r="AD42" s="1831"/>
      <c r="AE42" s="1831"/>
      <c r="AF42" s="1831"/>
      <c r="AG42" s="1831"/>
      <c r="AH42" s="1831"/>
      <c r="AI42" s="1831"/>
      <c r="AJ42" s="1831"/>
      <c r="AK42" s="1831"/>
      <c r="AL42" s="1831"/>
      <c r="AM42" s="1831"/>
      <c r="AN42" s="1831"/>
      <c r="AO42" s="1831"/>
      <c r="AP42" s="1831"/>
      <c r="AQ42" s="1831"/>
    </row>
    <row r="43" spans="1:43" ht="15.9" x14ac:dyDescent="0.35">
      <c r="A43" s="2584"/>
      <c r="B43" s="2173"/>
      <c r="C43" s="2169"/>
      <c r="D43" s="2169"/>
      <c r="E43" s="2169"/>
      <c r="F43" s="1831"/>
      <c r="G43" s="1831"/>
      <c r="H43" s="1831"/>
      <c r="I43" s="1831"/>
      <c r="J43" s="1831"/>
      <c r="K43" s="1831"/>
      <c r="L43" s="1831"/>
      <c r="M43" s="1831"/>
      <c r="N43" s="1831"/>
      <c r="O43" s="1831"/>
      <c r="P43" s="1831"/>
      <c r="Q43" s="1831"/>
      <c r="R43" s="1831"/>
      <c r="S43" s="1831"/>
      <c r="T43" s="1831"/>
      <c r="U43" s="1831"/>
      <c r="V43" s="1831"/>
      <c r="W43" s="1831"/>
      <c r="X43" s="1831"/>
      <c r="Y43" s="1831"/>
      <c r="Z43" s="1831"/>
      <c r="AA43" s="1831"/>
      <c r="AB43" s="1831"/>
      <c r="AC43" s="1831"/>
      <c r="AD43" s="1831"/>
      <c r="AE43" s="1831"/>
      <c r="AF43" s="1831"/>
      <c r="AG43" s="1831"/>
      <c r="AH43" s="1831"/>
      <c r="AI43" s="1831"/>
      <c r="AJ43" s="1831"/>
      <c r="AK43" s="1831"/>
      <c r="AL43" s="1831"/>
      <c r="AM43" s="1831"/>
      <c r="AN43" s="1831"/>
      <c r="AO43" s="1831"/>
      <c r="AP43" s="1831"/>
      <c r="AQ43" s="1831"/>
    </row>
    <row r="44" spans="1:43" ht="15.9" x14ac:dyDescent="0.35">
      <c r="A44" s="2584"/>
      <c r="B44" s="2173"/>
      <c r="C44" s="2169"/>
      <c r="D44" s="2169"/>
      <c r="E44" s="2169"/>
      <c r="F44" s="1831"/>
      <c r="G44" s="1831"/>
      <c r="H44" s="1831"/>
      <c r="I44" s="1831"/>
      <c r="J44" s="1831"/>
      <c r="K44" s="1831"/>
      <c r="L44" s="1831"/>
      <c r="M44" s="1831"/>
      <c r="N44" s="1831"/>
      <c r="O44" s="1831"/>
      <c r="P44" s="1831"/>
      <c r="Q44" s="1831"/>
      <c r="R44" s="1831"/>
      <c r="S44" s="1831"/>
      <c r="T44" s="1831"/>
      <c r="U44" s="1831"/>
      <c r="V44" s="1831"/>
      <c r="W44" s="1831"/>
      <c r="X44" s="1831"/>
      <c r="Y44" s="1831"/>
      <c r="Z44" s="1831"/>
      <c r="AA44" s="1831"/>
      <c r="AB44" s="1831"/>
      <c r="AC44" s="1831"/>
      <c r="AD44" s="1831"/>
      <c r="AE44" s="1831"/>
      <c r="AF44" s="1831"/>
      <c r="AG44" s="1831"/>
      <c r="AH44" s="1831"/>
      <c r="AI44" s="1831"/>
      <c r="AJ44" s="1831"/>
      <c r="AK44" s="1831"/>
      <c r="AL44" s="1831"/>
      <c r="AM44" s="1831"/>
      <c r="AN44" s="1831"/>
      <c r="AO44" s="1831"/>
      <c r="AP44" s="1831"/>
      <c r="AQ44" s="1831"/>
    </row>
    <row r="45" spans="1:43" ht="13.3" thickBot="1" x14ac:dyDescent="0.4">
      <c r="A45" s="2178"/>
      <c r="B45" s="2179"/>
      <c r="C45" s="2169"/>
      <c r="D45" s="2169"/>
      <c r="E45" s="2169"/>
      <c r="F45" s="1831"/>
      <c r="G45" s="1831"/>
      <c r="H45" s="1831"/>
      <c r="I45" s="1831"/>
      <c r="J45" s="1831"/>
      <c r="K45" s="1831"/>
      <c r="L45" s="1831"/>
      <c r="M45" s="1831"/>
      <c r="N45" s="1831"/>
      <c r="O45" s="1831"/>
      <c r="P45" s="1831"/>
      <c r="Q45" s="1831"/>
      <c r="R45" s="1831"/>
      <c r="S45" s="1831"/>
      <c r="T45" s="1831"/>
      <c r="U45" s="1831"/>
      <c r="V45" s="1831"/>
      <c r="W45" s="1831"/>
      <c r="X45" s="1831"/>
      <c r="Y45" s="1831"/>
      <c r="Z45" s="1831"/>
      <c r="AA45" s="1831"/>
      <c r="AB45" s="1831"/>
      <c r="AC45" s="1831"/>
      <c r="AD45" s="1831"/>
      <c r="AE45" s="1831"/>
      <c r="AF45" s="1831"/>
      <c r="AG45" s="1831"/>
      <c r="AH45" s="1831"/>
      <c r="AI45" s="1831"/>
      <c r="AJ45" s="1831"/>
      <c r="AK45" s="1831"/>
      <c r="AL45" s="1831"/>
      <c r="AM45" s="1831"/>
      <c r="AN45" s="1831"/>
      <c r="AO45" s="1831"/>
      <c r="AP45" s="1831"/>
      <c r="AQ45" s="1831"/>
    </row>
    <row r="46" spans="1:43" ht="13.3" thickBot="1" x14ac:dyDescent="0.4">
      <c r="A46" s="2169"/>
      <c r="B46" s="2169"/>
      <c r="C46" s="2169"/>
      <c r="D46" s="2169"/>
      <c r="E46" s="2169"/>
      <c r="F46" s="1831"/>
      <c r="G46" s="1831"/>
      <c r="H46" s="1831"/>
      <c r="I46" s="1831"/>
      <c r="J46" s="1831"/>
      <c r="K46" s="1831"/>
      <c r="L46" s="1831"/>
      <c r="M46" s="1831"/>
      <c r="N46" s="1831"/>
      <c r="O46" s="1831"/>
      <c r="P46" s="1831"/>
      <c r="Q46" s="1831"/>
      <c r="R46" s="1831"/>
      <c r="S46" s="1831"/>
      <c r="T46" s="1831"/>
      <c r="U46" s="1831"/>
      <c r="V46" s="1831"/>
      <c r="W46" s="1831"/>
      <c r="X46" s="1831"/>
      <c r="Y46" s="1831"/>
      <c r="Z46" s="1831"/>
      <c r="AA46" s="1831"/>
      <c r="AB46" s="1831"/>
      <c r="AC46" s="1831"/>
      <c r="AD46" s="1831"/>
      <c r="AE46" s="1831"/>
      <c r="AF46" s="1831"/>
      <c r="AG46" s="1831"/>
      <c r="AH46" s="1831"/>
      <c r="AI46" s="1831"/>
      <c r="AJ46" s="1831"/>
      <c r="AK46" s="1831"/>
      <c r="AL46" s="1831"/>
      <c r="AM46" s="1831"/>
      <c r="AN46" s="1831"/>
      <c r="AO46" s="1831"/>
      <c r="AP46" s="1831"/>
      <c r="AQ46" s="1831"/>
    </row>
    <row r="47" spans="1:43" ht="13.3" thickBot="1" x14ac:dyDescent="0.4">
      <c r="A47" s="2180" t="s">
        <v>3244</v>
      </c>
      <c r="B47" s="2181" t="s">
        <v>3348</v>
      </c>
      <c r="C47" s="2169"/>
      <c r="D47" s="2169"/>
      <c r="E47" s="2169"/>
      <c r="F47" s="1831"/>
      <c r="G47" s="1831"/>
      <c r="H47" s="1831"/>
      <c r="I47" s="1831"/>
      <c r="J47" s="1831"/>
      <c r="K47" s="1831"/>
      <c r="L47" s="1831"/>
      <c r="M47" s="1831"/>
      <c r="N47" s="1831"/>
      <c r="O47" s="1831"/>
      <c r="P47" s="1831"/>
      <c r="Q47" s="1831"/>
      <c r="R47" s="1831"/>
      <c r="S47" s="1831"/>
      <c r="T47" s="1831"/>
      <c r="U47" s="1831"/>
      <c r="V47" s="1831"/>
      <c r="W47" s="1831"/>
      <c r="X47" s="1831"/>
      <c r="Y47" s="1831"/>
      <c r="Z47" s="1831"/>
      <c r="AA47" s="1831"/>
      <c r="AB47" s="1831"/>
      <c r="AC47" s="1831"/>
      <c r="AD47" s="1831"/>
      <c r="AE47" s="1831"/>
      <c r="AF47" s="1831"/>
      <c r="AG47" s="1831"/>
      <c r="AH47" s="1831"/>
      <c r="AI47" s="1831"/>
      <c r="AJ47" s="1831"/>
      <c r="AK47" s="1831"/>
      <c r="AL47" s="1831"/>
      <c r="AM47" s="1831"/>
      <c r="AN47" s="1831"/>
      <c r="AO47" s="1831"/>
      <c r="AP47" s="1831"/>
      <c r="AQ47" s="1831"/>
    </row>
    <row r="48" spans="1:43" x14ac:dyDescent="0.35">
      <c r="A48" s="2170" t="s">
        <v>3519</v>
      </c>
      <c r="B48" s="2171"/>
      <c r="C48" s="2169"/>
      <c r="D48" s="2169"/>
      <c r="E48" s="2169"/>
      <c r="F48" s="1831"/>
      <c r="G48" s="1831"/>
      <c r="H48" s="1831"/>
      <c r="I48" s="1831"/>
      <c r="J48" s="1831"/>
      <c r="K48" s="1831"/>
      <c r="L48" s="1831"/>
      <c r="M48" s="1831"/>
      <c r="N48" s="1831"/>
      <c r="O48" s="1831"/>
      <c r="P48" s="1831"/>
      <c r="Q48" s="1831"/>
      <c r="R48" s="1831"/>
      <c r="S48" s="1831"/>
      <c r="T48" s="1831"/>
      <c r="U48" s="1831"/>
      <c r="V48" s="1831"/>
      <c r="W48" s="1831"/>
      <c r="X48" s="1831"/>
      <c r="Y48" s="1831"/>
      <c r="Z48" s="1831"/>
      <c r="AA48" s="1831"/>
      <c r="AB48" s="1831"/>
      <c r="AC48" s="1831"/>
      <c r="AD48" s="1831"/>
      <c r="AE48" s="1831"/>
      <c r="AF48" s="1831"/>
      <c r="AG48" s="1831"/>
      <c r="AH48" s="1831"/>
      <c r="AI48" s="1831"/>
      <c r="AJ48" s="1831"/>
      <c r="AK48" s="1831"/>
      <c r="AL48" s="1831"/>
      <c r="AM48" s="1831"/>
      <c r="AN48" s="1831"/>
      <c r="AO48" s="1831"/>
      <c r="AP48" s="1831"/>
      <c r="AQ48" s="1831"/>
    </row>
    <row r="49" spans="1:43" x14ac:dyDescent="0.35">
      <c r="A49" s="2182" t="s">
        <v>3520</v>
      </c>
      <c r="B49" s="2215">
        <f>SUM(B50:B53)</f>
        <v>0</v>
      </c>
      <c r="C49" s="2169"/>
      <c r="D49" s="2169"/>
      <c r="E49" s="2169"/>
      <c r="F49" s="1831"/>
      <c r="G49" s="1831"/>
      <c r="H49" s="1831"/>
      <c r="I49" s="1831"/>
      <c r="J49" s="1831"/>
      <c r="K49" s="1831"/>
      <c r="L49" s="1831"/>
      <c r="M49" s="1831"/>
      <c r="N49" s="1831"/>
      <c r="O49" s="1831"/>
      <c r="P49" s="1831"/>
      <c r="Q49" s="1831"/>
      <c r="R49" s="1831"/>
      <c r="S49" s="1831"/>
      <c r="T49" s="1831"/>
      <c r="U49" s="1831"/>
      <c r="V49" s="1831"/>
      <c r="W49" s="1831"/>
      <c r="X49" s="1831"/>
      <c r="Y49" s="1831"/>
      <c r="Z49" s="1831"/>
      <c r="AA49" s="1831"/>
      <c r="AB49" s="1831"/>
      <c r="AC49" s="1831"/>
      <c r="AD49" s="1831"/>
      <c r="AE49" s="1831"/>
      <c r="AF49" s="1831"/>
      <c r="AG49" s="1831"/>
      <c r="AH49" s="1831"/>
      <c r="AI49" s="1831"/>
      <c r="AJ49" s="1831"/>
      <c r="AK49" s="1831"/>
      <c r="AL49" s="1831"/>
      <c r="AM49" s="1831"/>
      <c r="AN49" s="1831"/>
      <c r="AO49" s="1831"/>
      <c r="AP49" s="1831"/>
      <c r="AQ49" s="1831"/>
    </row>
    <row r="50" spans="1:43" x14ac:dyDescent="0.35">
      <c r="A50" s="2403"/>
      <c r="B50" s="2405"/>
      <c r="C50" s="2169"/>
      <c r="D50" s="2169"/>
      <c r="E50" s="2169"/>
      <c r="F50" s="1831"/>
      <c r="G50" s="1831"/>
      <c r="H50" s="1831"/>
      <c r="I50" s="1831"/>
      <c r="J50" s="1831"/>
      <c r="K50" s="1831"/>
      <c r="L50" s="1831"/>
      <c r="M50" s="1831"/>
      <c r="N50" s="1831"/>
      <c r="O50" s="1831"/>
      <c r="P50" s="1831"/>
      <c r="Q50" s="1831"/>
      <c r="R50" s="1831"/>
      <c r="S50" s="1831"/>
      <c r="T50" s="1831"/>
      <c r="U50" s="1831"/>
      <c r="V50" s="1831"/>
      <c r="W50" s="1831"/>
      <c r="X50" s="1831"/>
      <c r="Y50" s="1831"/>
      <c r="Z50" s="1831"/>
      <c r="AA50" s="1831"/>
      <c r="AB50" s="1831"/>
      <c r="AC50" s="1831"/>
      <c r="AD50" s="1831"/>
      <c r="AE50" s="1831"/>
      <c r="AF50" s="1831"/>
      <c r="AG50" s="1831"/>
      <c r="AH50" s="1831"/>
      <c r="AI50" s="1831"/>
      <c r="AJ50" s="1831"/>
      <c r="AK50" s="1831"/>
      <c r="AL50" s="1831"/>
      <c r="AM50" s="1831"/>
      <c r="AN50" s="1831"/>
      <c r="AO50" s="1831"/>
      <c r="AP50" s="1831"/>
      <c r="AQ50" s="1831"/>
    </row>
    <row r="51" spans="1:43" x14ac:dyDescent="0.35">
      <c r="A51" s="2172"/>
      <c r="B51" s="2183"/>
      <c r="C51" s="2169"/>
      <c r="D51" s="2169"/>
      <c r="E51" s="2169"/>
      <c r="F51" s="1831"/>
      <c r="G51" s="1831"/>
      <c r="H51" s="1831"/>
      <c r="I51" s="1831"/>
      <c r="J51" s="1831"/>
      <c r="K51" s="1831"/>
      <c r="L51" s="1831"/>
      <c r="M51" s="1831"/>
      <c r="N51" s="1831"/>
      <c r="O51" s="1831"/>
      <c r="P51" s="1831"/>
      <c r="Q51" s="1831"/>
      <c r="R51" s="1831"/>
      <c r="S51" s="1831"/>
      <c r="T51" s="1831"/>
      <c r="U51" s="1831"/>
      <c r="V51" s="1831"/>
      <c r="W51" s="1831"/>
      <c r="X51" s="1831"/>
      <c r="Y51" s="1831"/>
      <c r="Z51" s="1831"/>
      <c r="AA51" s="1831"/>
      <c r="AB51" s="1831"/>
      <c r="AC51" s="1831"/>
      <c r="AD51" s="1831"/>
      <c r="AE51" s="1831"/>
      <c r="AF51" s="1831"/>
      <c r="AG51" s="1831"/>
      <c r="AH51" s="1831"/>
      <c r="AI51" s="1831"/>
      <c r="AJ51" s="1831"/>
      <c r="AK51" s="1831"/>
      <c r="AL51" s="1831"/>
      <c r="AM51" s="1831"/>
      <c r="AN51" s="1831"/>
      <c r="AO51" s="1831"/>
      <c r="AP51" s="1831"/>
      <c r="AQ51" s="1831"/>
    </row>
    <row r="52" spans="1:43" x14ac:dyDescent="0.35">
      <c r="A52" s="2172"/>
      <c r="B52" s="2183"/>
      <c r="C52" s="2169"/>
      <c r="D52" s="2169"/>
      <c r="E52" s="2169"/>
      <c r="F52" s="1831"/>
      <c r="G52" s="1831"/>
      <c r="H52" s="1831"/>
      <c r="I52" s="1831"/>
      <c r="J52" s="1831"/>
      <c r="K52" s="1831"/>
      <c r="L52" s="1831"/>
      <c r="M52" s="1831"/>
      <c r="N52" s="1831"/>
      <c r="O52" s="1831"/>
      <c r="P52" s="1831"/>
      <c r="Q52" s="1831"/>
      <c r="R52" s="1831"/>
      <c r="S52" s="1831"/>
      <c r="T52" s="1831"/>
      <c r="U52" s="1831"/>
      <c r="V52" s="1831"/>
      <c r="W52" s="1831"/>
      <c r="X52" s="1831"/>
      <c r="Y52" s="1831"/>
      <c r="Z52" s="1831"/>
      <c r="AA52" s="1831"/>
      <c r="AB52" s="1831"/>
      <c r="AC52" s="1831"/>
      <c r="AD52" s="1831"/>
      <c r="AE52" s="1831"/>
      <c r="AF52" s="1831"/>
      <c r="AG52" s="1831"/>
      <c r="AH52" s="1831"/>
      <c r="AI52" s="1831"/>
      <c r="AJ52" s="1831"/>
      <c r="AK52" s="1831"/>
      <c r="AL52" s="1831"/>
      <c r="AM52" s="1831"/>
      <c r="AN52" s="1831"/>
      <c r="AO52" s="1831"/>
      <c r="AP52" s="1831"/>
      <c r="AQ52" s="1831"/>
    </row>
    <row r="53" spans="1:43" ht="13.3" thickBot="1" x14ac:dyDescent="0.4">
      <c r="A53" s="2178"/>
      <c r="B53" s="2184"/>
      <c r="C53" s="2169"/>
      <c r="D53" s="2169"/>
      <c r="E53" s="2169"/>
      <c r="F53" s="1831"/>
      <c r="G53" s="1831"/>
      <c r="H53" s="1831"/>
      <c r="I53" s="1831"/>
      <c r="J53" s="1831"/>
      <c r="K53" s="1831"/>
      <c r="L53" s="1831"/>
      <c r="M53" s="1831"/>
      <c r="N53" s="1831"/>
      <c r="O53" s="1831"/>
      <c r="P53" s="1831"/>
      <c r="Q53" s="1831"/>
      <c r="R53" s="1831"/>
      <c r="S53" s="1831"/>
      <c r="T53" s="1831"/>
      <c r="U53" s="1831"/>
      <c r="V53" s="1831"/>
      <c r="W53" s="1831"/>
      <c r="X53" s="1831"/>
      <c r="Y53" s="1831"/>
      <c r="Z53" s="1831"/>
      <c r="AA53" s="1831"/>
      <c r="AB53" s="1831"/>
      <c r="AC53" s="1831"/>
      <c r="AD53" s="1831"/>
      <c r="AE53" s="1831"/>
      <c r="AF53" s="1831"/>
      <c r="AG53" s="1831"/>
      <c r="AH53" s="1831"/>
      <c r="AI53" s="1831"/>
      <c r="AJ53" s="1831"/>
      <c r="AK53" s="1831"/>
      <c r="AL53" s="1831"/>
      <c r="AM53" s="1831"/>
      <c r="AN53" s="1831"/>
      <c r="AO53" s="1831"/>
      <c r="AP53" s="1831"/>
      <c r="AQ53" s="1831"/>
    </row>
    <row r="54" spans="1:43" x14ac:dyDescent="0.35">
      <c r="A54" s="2170" t="s">
        <v>3521</v>
      </c>
      <c r="B54" s="2171"/>
      <c r="C54" s="2169"/>
      <c r="D54" s="2169"/>
      <c r="E54" s="2169"/>
      <c r="F54" s="1831"/>
      <c r="G54" s="1831"/>
      <c r="H54" s="1831"/>
      <c r="I54" s="1831"/>
      <c r="J54" s="1831"/>
      <c r="K54" s="1831"/>
      <c r="L54" s="1831"/>
      <c r="M54" s="1831"/>
      <c r="N54" s="1831"/>
      <c r="O54" s="1831"/>
      <c r="P54" s="1831"/>
      <c r="Q54" s="1831"/>
      <c r="R54" s="1831"/>
      <c r="S54" s="1831"/>
      <c r="T54" s="1831"/>
      <c r="U54" s="1831"/>
      <c r="V54" s="1831"/>
      <c r="W54" s="1831"/>
      <c r="X54" s="1831"/>
      <c r="Y54" s="1831"/>
      <c r="Z54" s="1831"/>
      <c r="AA54" s="1831"/>
      <c r="AB54" s="1831"/>
      <c r="AC54" s="1831"/>
      <c r="AD54" s="1831"/>
      <c r="AE54" s="1831"/>
      <c r="AF54" s="1831"/>
      <c r="AG54" s="1831"/>
      <c r="AH54" s="1831"/>
      <c r="AI54" s="1831"/>
      <c r="AJ54" s="1831"/>
      <c r="AK54" s="1831"/>
      <c r="AL54" s="1831"/>
      <c r="AM54" s="1831"/>
      <c r="AN54" s="1831"/>
      <c r="AO54" s="1831"/>
      <c r="AP54" s="1831"/>
      <c r="AQ54" s="1831"/>
    </row>
    <row r="55" spans="1:43" x14ac:dyDescent="0.35">
      <c r="A55" s="2182" t="s">
        <v>3520</v>
      </c>
      <c r="B55" s="2215">
        <f>SUM(B56:B59)</f>
        <v>0</v>
      </c>
      <c r="C55" s="2169"/>
      <c r="D55" s="2169"/>
      <c r="E55" s="2169"/>
      <c r="F55" s="1831"/>
      <c r="G55" s="1831"/>
      <c r="H55" s="1831"/>
      <c r="I55" s="1831"/>
      <c r="J55" s="1831"/>
      <c r="K55" s="1831"/>
      <c r="L55" s="1831"/>
      <c r="M55" s="1831"/>
      <c r="N55" s="1831"/>
      <c r="O55" s="1831"/>
      <c r="P55" s="1831"/>
      <c r="Q55" s="1831"/>
      <c r="R55" s="1831"/>
      <c r="S55" s="1831"/>
      <c r="T55" s="1831"/>
      <c r="U55" s="1831"/>
      <c r="V55" s="1831"/>
      <c r="W55" s="1831"/>
      <c r="X55" s="1831"/>
      <c r="Y55" s="1831"/>
      <c r="Z55" s="1831"/>
      <c r="AA55" s="1831"/>
      <c r="AB55" s="1831"/>
      <c r="AC55" s="1831"/>
      <c r="AD55" s="1831"/>
      <c r="AE55" s="1831"/>
      <c r="AF55" s="1831"/>
      <c r="AG55" s="1831"/>
      <c r="AH55" s="1831"/>
      <c r="AI55" s="1831"/>
      <c r="AJ55" s="1831"/>
      <c r="AK55" s="1831"/>
      <c r="AL55" s="1831"/>
      <c r="AM55" s="1831"/>
      <c r="AN55" s="1831"/>
      <c r="AO55" s="1831"/>
      <c r="AP55" s="1831"/>
      <c r="AQ55" s="1831"/>
    </row>
    <row r="56" spans="1:43" x14ac:dyDescent="0.35">
      <c r="A56" s="2403"/>
      <c r="B56" s="2404"/>
      <c r="C56" s="2169"/>
      <c r="D56" s="2169"/>
      <c r="E56" s="2169"/>
      <c r="F56" s="1831"/>
      <c r="G56" s="1831"/>
      <c r="H56" s="1831"/>
      <c r="I56" s="1831"/>
      <c r="J56" s="1831"/>
      <c r="K56" s="1831"/>
      <c r="L56" s="1831"/>
      <c r="M56" s="1831"/>
      <c r="N56" s="1831"/>
      <c r="O56" s="1831"/>
      <c r="P56" s="1831"/>
      <c r="Q56" s="1831"/>
      <c r="R56" s="1831"/>
      <c r="S56" s="1831"/>
      <c r="T56" s="1831"/>
      <c r="U56" s="1831"/>
      <c r="V56" s="1831"/>
      <c r="W56" s="1831"/>
      <c r="X56" s="1831"/>
      <c r="Y56" s="1831"/>
      <c r="Z56" s="1831"/>
      <c r="AA56" s="1831"/>
      <c r="AB56" s="1831"/>
      <c r="AC56" s="1831"/>
      <c r="AD56" s="1831"/>
      <c r="AE56" s="1831"/>
      <c r="AF56" s="1831"/>
      <c r="AG56" s="1831"/>
      <c r="AH56" s="1831"/>
      <c r="AI56" s="1831"/>
      <c r="AJ56" s="1831"/>
      <c r="AK56" s="1831"/>
      <c r="AL56" s="1831"/>
      <c r="AM56" s="1831"/>
      <c r="AN56" s="1831"/>
      <c r="AO56" s="1831"/>
      <c r="AP56" s="1831"/>
      <c r="AQ56" s="1831"/>
    </row>
    <row r="57" spans="1:43" x14ac:dyDescent="0.35">
      <c r="A57" s="2172"/>
      <c r="B57" s="2173"/>
      <c r="C57" s="2169"/>
      <c r="D57" s="2169"/>
      <c r="E57" s="2169"/>
      <c r="F57" s="1831"/>
      <c r="G57" s="1831"/>
      <c r="H57" s="1831"/>
      <c r="I57" s="1831"/>
      <c r="J57" s="1831"/>
      <c r="K57" s="1831"/>
      <c r="L57" s="1831"/>
      <c r="M57" s="1831"/>
      <c r="N57" s="1831"/>
      <c r="O57" s="1831"/>
      <c r="P57" s="1831"/>
      <c r="Q57" s="1831"/>
      <c r="R57" s="1831"/>
      <c r="S57" s="1831"/>
      <c r="T57" s="1831"/>
      <c r="U57" s="1831"/>
      <c r="V57" s="1831"/>
      <c r="W57" s="1831"/>
      <c r="X57" s="1831"/>
      <c r="Y57" s="1831"/>
      <c r="Z57" s="1831"/>
      <c r="AA57" s="1831"/>
      <c r="AB57" s="1831"/>
      <c r="AC57" s="1831"/>
      <c r="AD57" s="1831"/>
      <c r="AE57" s="1831"/>
      <c r="AF57" s="1831"/>
      <c r="AG57" s="1831"/>
      <c r="AH57" s="1831"/>
      <c r="AI57" s="1831"/>
      <c r="AJ57" s="1831"/>
      <c r="AK57" s="1831"/>
      <c r="AL57" s="1831"/>
      <c r="AM57" s="1831"/>
      <c r="AN57" s="1831"/>
      <c r="AO57" s="1831"/>
      <c r="AP57" s="1831"/>
      <c r="AQ57" s="1831"/>
    </row>
    <row r="58" spans="1:43" x14ac:dyDescent="0.35">
      <c r="A58" s="2172"/>
      <c r="B58" s="2173"/>
      <c r="C58" s="2169"/>
      <c r="D58" s="2169"/>
      <c r="E58" s="2169"/>
      <c r="F58" s="1831"/>
      <c r="G58" s="1831"/>
      <c r="H58" s="1831"/>
      <c r="I58" s="1831"/>
      <c r="J58" s="1831"/>
      <c r="K58" s="1831"/>
      <c r="L58" s="1831"/>
      <c r="M58" s="1831"/>
      <c r="N58" s="1831"/>
      <c r="O58" s="1831"/>
      <c r="P58" s="1831"/>
      <c r="Q58" s="1831"/>
      <c r="R58" s="1831"/>
      <c r="S58" s="1831"/>
      <c r="T58" s="1831"/>
      <c r="U58" s="1831"/>
      <c r="V58" s="1831"/>
      <c r="W58" s="1831"/>
      <c r="X58" s="1831"/>
      <c r="Y58" s="1831"/>
      <c r="Z58" s="1831"/>
      <c r="AA58" s="1831"/>
      <c r="AB58" s="1831"/>
      <c r="AC58" s="1831"/>
      <c r="AD58" s="1831"/>
      <c r="AE58" s="1831"/>
      <c r="AF58" s="1831"/>
      <c r="AG58" s="1831"/>
      <c r="AH58" s="1831"/>
      <c r="AI58" s="1831"/>
      <c r="AJ58" s="1831"/>
      <c r="AK58" s="1831"/>
      <c r="AL58" s="1831"/>
      <c r="AM58" s="1831"/>
      <c r="AN58" s="1831"/>
      <c r="AO58" s="1831"/>
      <c r="AP58" s="1831"/>
      <c r="AQ58" s="1831"/>
    </row>
    <row r="59" spans="1:43" ht="13.3" thickBot="1" x14ac:dyDescent="0.4">
      <c r="A59" s="2178"/>
      <c r="B59" s="2179"/>
      <c r="C59" s="1831"/>
      <c r="D59" s="2169"/>
      <c r="E59" s="2169"/>
      <c r="F59" s="1831"/>
      <c r="G59" s="1831"/>
      <c r="H59" s="1831"/>
      <c r="I59" s="1831"/>
      <c r="J59" s="1831"/>
      <c r="K59" s="1831"/>
      <c r="L59" s="1831"/>
      <c r="M59" s="1831"/>
      <c r="N59" s="1831"/>
      <c r="O59" s="1831"/>
      <c r="P59" s="1831"/>
      <c r="Q59" s="1831"/>
      <c r="R59" s="1831"/>
      <c r="S59" s="1831"/>
      <c r="T59" s="1831"/>
      <c r="U59" s="1831"/>
      <c r="V59" s="1831"/>
      <c r="W59" s="1831"/>
      <c r="X59" s="1831"/>
      <c r="Y59" s="1831"/>
      <c r="Z59" s="1831"/>
      <c r="AA59" s="1831"/>
      <c r="AB59" s="1831"/>
      <c r="AC59" s="1831"/>
      <c r="AD59" s="1831"/>
      <c r="AE59" s="1831"/>
      <c r="AF59" s="1831"/>
      <c r="AG59" s="1831"/>
      <c r="AH59" s="1831"/>
      <c r="AI59" s="1831"/>
      <c r="AJ59" s="1831"/>
      <c r="AK59" s="1831"/>
      <c r="AL59" s="1831"/>
      <c r="AM59" s="1831"/>
      <c r="AN59" s="1831"/>
      <c r="AO59" s="1831"/>
      <c r="AP59" s="1831"/>
      <c r="AQ59" s="1831"/>
    </row>
    <row r="60" spans="1:43" x14ac:dyDescent="0.35">
      <c r="A60" s="2175" t="s">
        <v>3522</v>
      </c>
      <c r="B60" s="2176"/>
      <c r="C60" s="1831"/>
      <c r="D60" s="2169"/>
      <c r="E60" s="2169"/>
      <c r="F60" s="1831"/>
      <c r="G60" s="1831"/>
      <c r="H60" s="1831"/>
      <c r="I60" s="1831"/>
      <c r="J60" s="1831"/>
      <c r="K60" s="1831"/>
      <c r="L60" s="1831"/>
      <c r="M60" s="1831"/>
      <c r="N60" s="1831"/>
      <c r="O60" s="1831"/>
      <c r="P60" s="1831"/>
      <c r="Q60" s="1831"/>
      <c r="R60" s="1831"/>
      <c r="S60" s="1831"/>
      <c r="T60" s="1831"/>
      <c r="U60" s="1831"/>
      <c r="V60" s="1831"/>
      <c r="W60" s="1831"/>
      <c r="X60" s="1831"/>
      <c r="Y60" s="1831"/>
      <c r="Z60" s="1831"/>
      <c r="AA60" s="1831"/>
      <c r="AB60" s="1831"/>
      <c r="AC60" s="1831"/>
      <c r="AD60" s="1831"/>
      <c r="AE60" s="1831"/>
      <c r="AF60" s="1831"/>
      <c r="AG60" s="1831"/>
      <c r="AH60" s="1831"/>
      <c r="AI60" s="1831"/>
      <c r="AJ60" s="1831"/>
      <c r="AK60" s="1831"/>
      <c r="AL60" s="1831"/>
      <c r="AM60" s="1831"/>
      <c r="AN60" s="1831"/>
      <c r="AO60" s="1831"/>
      <c r="AP60" s="1831"/>
      <c r="AQ60" s="1831"/>
    </row>
    <row r="61" spans="1:43" x14ac:dyDescent="0.35">
      <c r="A61" s="2182" t="s">
        <v>3520</v>
      </c>
      <c r="B61" s="2215">
        <f>SUM(B62:B65)</f>
        <v>0</v>
      </c>
      <c r="C61" s="1831"/>
      <c r="D61" s="2169"/>
      <c r="E61" s="2169"/>
      <c r="F61" s="1831"/>
      <c r="G61" s="1831"/>
      <c r="H61" s="1831"/>
      <c r="I61" s="1831"/>
      <c r="J61" s="1831"/>
      <c r="K61" s="1831"/>
      <c r="L61" s="1831"/>
      <c r="M61" s="1831"/>
      <c r="N61" s="1831"/>
      <c r="O61" s="1831"/>
      <c r="P61" s="1831"/>
      <c r="Q61" s="1831"/>
      <c r="R61" s="1831"/>
      <c r="S61" s="1831"/>
      <c r="T61" s="1831"/>
      <c r="U61" s="1831"/>
      <c r="V61" s="1831"/>
      <c r="W61" s="1831"/>
      <c r="X61" s="1831"/>
      <c r="Y61" s="1831"/>
      <c r="Z61" s="1831"/>
      <c r="AA61" s="1831"/>
      <c r="AB61" s="1831"/>
      <c r="AC61" s="1831"/>
      <c r="AD61" s="1831"/>
      <c r="AE61" s="1831"/>
      <c r="AF61" s="1831"/>
      <c r="AG61" s="1831"/>
      <c r="AH61" s="1831"/>
      <c r="AI61" s="1831"/>
      <c r="AJ61" s="1831"/>
      <c r="AK61" s="1831"/>
      <c r="AL61" s="1831"/>
      <c r="AM61" s="1831"/>
      <c r="AN61" s="1831"/>
      <c r="AO61" s="1831"/>
      <c r="AP61" s="1831"/>
      <c r="AQ61" s="1831"/>
    </row>
    <row r="62" spans="1:43" x14ac:dyDescent="0.35">
      <c r="A62" s="2403"/>
      <c r="B62" s="2404"/>
      <c r="C62" s="1831"/>
      <c r="D62" s="1831"/>
      <c r="E62" s="1831"/>
      <c r="F62" s="1831"/>
      <c r="G62" s="1831"/>
      <c r="H62" s="1831"/>
      <c r="I62" s="1831"/>
      <c r="J62" s="1831"/>
      <c r="K62" s="1831"/>
      <c r="L62" s="1831"/>
      <c r="M62" s="1831"/>
      <c r="N62" s="1831"/>
      <c r="O62" s="1831"/>
      <c r="P62" s="1831"/>
      <c r="Q62" s="1831"/>
      <c r="R62" s="1831"/>
      <c r="S62" s="1831"/>
      <c r="T62" s="1831"/>
      <c r="U62" s="1831"/>
      <c r="V62" s="1831"/>
      <c r="W62" s="1831"/>
      <c r="X62" s="1831"/>
      <c r="Y62" s="1831"/>
      <c r="Z62" s="1831"/>
      <c r="AA62" s="1831"/>
      <c r="AB62" s="1831"/>
      <c r="AC62" s="1831"/>
      <c r="AD62" s="1831"/>
      <c r="AE62" s="1831"/>
      <c r="AF62" s="1831"/>
      <c r="AG62" s="1831"/>
      <c r="AH62" s="1831"/>
      <c r="AI62" s="1831"/>
      <c r="AJ62" s="1831"/>
      <c r="AK62" s="1831"/>
      <c r="AL62" s="1831"/>
      <c r="AM62" s="1831"/>
      <c r="AN62" s="1831"/>
      <c r="AO62" s="1831"/>
      <c r="AP62" s="1831"/>
      <c r="AQ62" s="1831"/>
    </row>
    <row r="63" spans="1:43" x14ac:dyDescent="0.35">
      <c r="A63" s="2172"/>
      <c r="B63" s="2173"/>
      <c r="C63" s="1831"/>
      <c r="D63" s="1831"/>
      <c r="E63" s="1831"/>
      <c r="F63" s="1831"/>
      <c r="G63" s="1831"/>
      <c r="H63" s="1831"/>
      <c r="I63" s="1831"/>
      <c r="J63" s="1831"/>
      <c r="K63" s="1831"/>
      <c r="L63" s="1831"/>
      <c r="M63" s="1831"/>
      <c r="N63" s="1831"/>
      <c r="O63" s="1831"/>
      <c r="P63" s="1831"/>
      <c r="Q63" s="1831"/>
      <c r="R63" s="1831"/>
      <c r="S63" s="1831"/>
      <c r="T63" s="1831"/>
      <c r="U63" s="1831"/>
      <c r="V63" s="1831"/>
      <c r="W63" s="1831"/>
      <c r="X63" s="1831"/>
      <c r="Y63" s="1831"/>
      <c r="Z63" s="1831"/>
      <c r="AA63" s="1831"/>
      <c r="AB63" s="1831"/>
      <c r="AC63" s="1831"/>
      <c r="AD63" s="1831"/>
      <c r="AE63" s="1831"/>
      <c r="AF63" s="1831"/>
      <c r="AG63" s="1831"/>
      <c r="AH63" s="1831"/>
      <c r="AI63" s="1831"/>
      <c r="AJ63" s="1831"/>
      <c r="AK63" s="1831"/>
      <c r="AL63" s="1831"/>
      <c r="AM63" s="1831"/>
      <c r="AN63" s="1831"/>
      <c r="AO63" s="1831"/>
      <c r="AP63" s="1831"/>
      <c r="AQ63" s="1831"/>
    </row>
    <row r="64" spans="1:43" x14ac:dyDescent="0.35">
      <c r="A64" s="2172"/>
      <c r="B64" s="2173"/>
      <c r="C64" s="1831"/>
      <c r="D64" s="1831"/>
      <c r="E64" s="1831"/>
      <c r="F64" s="1831"/>
      <c r="G64" s="1831"/>
      <c r="H64" s="1831"/>
      <c r="I64" s="1831"/>
      <c r="J64" s="1831"/>
      <c r="K64" s="1831"/>
      <c r="L64" s="1831"/>
      <c r="M64" s="1831"/>
      <c r="N64" s="1831"/>
      <c r="O64" s="1831"/>
      <c r="P64" s="1831"/>
      <c r="Q64" s="1831"/>
      <c r="R64" s="1831"/>
      <c r="S64" s="1831"/>
      <c r="T64" s="1831"/>
      <c r="U64" s="1831"/>
      <c r="V64" s="1831"/>
      <c r="W64" s="1831"/>
      <c r="X64" s="1831"/>
      <c r="Y64" s="1831"/>
      <c r="Z64" s="1831"/>
      <c r="AA64" s="1831"/>
      <c r="AB64" s="1831"/>
      <c r="AC64" s="1831"/>
      <c r="AD64" s="1831"/>
      <c r="AE64" s="1831"/>
      <c r="AF64" s="1831"/>
      <c r="AG64" s="1831"/>
      <c r="AH64" s="1831"/>
      <c r="AI64" s="1831"/>
      <c r="AJ64" s="1831"/>
      <c r="AK64" s="1831"/>
      <c r="AL64" s="1831"/>
      <c r="AM64" s="1831"/>
      <c r="AN64" s="1831"/>
      <c r="AO64" s="1831"/>
      <c r="AP64" s="1831"/>
      <c r="AQ64" s="1831"/>
    </row>
    <row r="65" spans="1:43" ht="13.3" thickBot="1" x14ac:dyDescent="0.4">
      <c r="A65" s="2178"/>
      <c r="B65" s="2179"/>
      <c r="C65" s="1831"/>
      <c r="D65" s="1831"/>
      <c r="E65" s="1831"/>
      <c r="F65" s="1831"/>
      <c r="G65" s="1831"/>
      <c r="H65" s="1831"/>
      <c r="I65" s="1831"/>
      <c r="J65" s="1831"/>
      <c r="K65" s="1831"/>
      <c r="L65" s="1831"/>
      <c r="M65" s="1831"/>
      <c r="N65" s="1831"/>
      <c r="O65" s="1831"/>
      <c r="P65" s="1831"/>
      <c r="Q65" s="1831"/>
      <c r="R65" s="1831"/>
      <c r="S65" s="1831"/>
      <c r="T65" s="1831"/>
      <c r="U65" s="1831"/>
      <c r="V65" s="1831"/>
      <c r="W65" s="1831"/>
      <c r="X65" s="1831"/>
      <c r="Y65" s="1831"/>
      <c r="Z65" s="1831"/>
      <c r="AA65" s="1831"/>
      <c r="AB65" s="1831"/>
      <c r="AC65" s="1831"/>
      <c r="AD65" s="1831"/>
      <c r="AE65" s="1831"/>
      <c r="AF65" s="1831"/>
      <c r="AG65" s="1831"/>
      <c r="AH65" s="1831"/>
      <c r="AI65" s="1831"/>
      <c r="AJ65" s="1831"/>
      <c r="AK65" s="1831"/>
      <c r="AL65" s="1831"/>
      <c r="AM65" s="1831"/>
      <c r="AN65" s="1831"/>
      <c r="AO65" s="1831"/>
      <c r="AP65" s="1831"/>
      <c r="AQ65" s="1831"/>
    </row>
    <row r="66" spans="1:43" x14ac:dyDescent="0.35">
      <c r="A66" s="1831"/>
      <c r="B66" s="1831"/>
      <c r="C66" s="1831"/>
      <c r="D66" s="1831"/>
      <c r="E66" s="1831"/>
      <c r="F66" s="1831"/>
      <c r="G66" s="1831"/>
      <c r="H66" s="1831"/>
      <c r="I66" s="1831"/>
      <c r="J66" s="1831"/>
      <c r="K66" s="1831"/>
      <c r="L66" s="1831"/>
      <c r="M66" s="1831"/>
      <c r="N66" s="1831"/>
      <c r="O66" s="1831"/>
      <c r="P66" s="1831"/>
      <c r="Q66" s="1831"/>
      <c r="R66" s="1831"/>
      <c r="S66" s="1831"/>
      <c r="T66" s="1831"/>
      <c r="U66" s="1831"/>
      <c r="V66" s="1831"/>
      <c r="W66" s="1831"/>
      <c r="X66" s="1831"/>
      <c r="Y66" s="1831"/>
      <c r="Z66" s="1831"/>
      <c r="AA66" s="1831"/>
      <c r="AB66" s="1831"/>
      <c r="AC66" s="1831"/>
      <c r="AD66" s="1831"/>
      <c r="AE66" s="1831"/>
      <c r="AF66" s="1831"/>
      <c r="AG66" s="1831"/>
      <c r="AH66" s="1831"/>
      <c r="AI66" s="1831"/>
      <c r="AJ66" s="1831"/>
      <c r="AK66" s="1831"/>
      <c r="AL66" s="1831"/>
      <c r="AM66" s="1831"/>
      <c r="AN66" s="1831"/>
      <c r="AO66" s="1831"/>
      <c r="AP66" s="1831"/>
      <c r="AQ66" s="1831"/>
    </row>
    <row r="67" spans="1:43" x14ac:dyDescent="0.35">
      <c r="A67" s="1831"/>
      <c r="B67" s="1831"/>
      <c r="C67" s="1831"/>
      <c r="D67" s="1831"/>
      <c r="E67" s="1831"/>
      <c r="F67" s="1831"/>
      <c r="G67" s="1831"/>
      <c r="H67" s="1831"/>
      <c r="I67" s="1831"/>
      <c r="J67" s="1831"/>
      <c r="K67" s="1831"/>
      <c r="L67" s="1831"/>
      <c r="M67" s="1831"/>
      <c r="N67" s="1831"/>
      <c r="O67" s="1831"/>
      <c r="P67" s="1831"/>
      <c r="Q67" s="1831"/>
      <c r="R67" s="1831"/>
      <c r="S67" s="1831"/>
      <c r="T67" s="1831"/>
      <c r="U67" s="1831"/>
      <c r="V67" s="1831"/>
      <c r="W67" s="1831"/>
      <c r="X67" s="1831"/>
      <c r="Y67" s="1831"/>
      <c r="Z67" s="1831"/>
      <c r="AA67" s="1831"/>
      <c r="AB67" s="1831"/>
      <c r="AC67" s="1831"/>
      <c r="AD67" s="1831"/>
      <c r="AE67" s="1831"/>
      <c r="AF67" s="1831"/>
      <c r="AG67" s="1831"/>
      <c r="AH67" s="1831"/>
      <c r="AI67" s="1831"/>
      <c r="AJ67" s="1831"/>
      <c r="AK67" s="1831"/>
      <c r="AL67" s="1831"/>
      <c r="AM67" s="1831"/>
      <c r="AN67" s="1831"/>
      <c r="AO67" s="1831"/>
      <c r="AP67" s="1831"/>
      <c r="AQ67" s="1831"/>
    </row>
    <row r="68" spans="1:43" x14ac:dyDescent="0.35">
      <c r="A68" s="1831"/>
      <c r="B68" s="1831"/>
      <c r="C68" s="1831"/>
      <c r="D68" s="1831"/>
      <c r="E68" s="1831"/>
      <c r="F68" s="1831"/>
      <c r="G68" s="1831"/>
      <c r="H68" s="1831"/>
      <c r="I68" s="1831"/>
      <c r="J68" s="1831"/>
      <c r="K68" s="1831"/>
      <c r="L68" s="1831"/>
      <c r="M68" s="1831"/>
      <c r="N68" s="1831"/>
      <c r="O68" s="1831"/>
      <c r="P68" s="1831"/>
      <c r="Q68" s="1831"/>
      <c r="R68" s="1831"/>
      <c r="S68" s="1831"/>
      <c r="T68" s="1831"/>
      <c r="U68" s="1831"/>
      <c r="V68" s="1831"/>
      <c r="W68" s="1831"/>
      <c r="X68" s="1831"/>
      <c r="Y68" s="1831"/>
      <c r="Z68" s="1831"/>
      <c r="AA68" s="1831"/>
      <c r="AB68" s="1831"/>
      <c r="AC68" s="1831"/>
      <c r="AD68" s="1831"/>
      <c r="AE68" s="1831"/>
      <c r="AF68" s="1831"/>
      <c r="AG68" s="1831"/>
      <c r="AH68" s="1831"/>
      <c r="AI68" s="1831"/>
      <c r="AJ68" s="1831"/>
      <c r="AK68" s="1831"/>
      <c r="AL68" s="1831"/>
      <c r="AM68" s="1831"/>
      <c r="AN68" s="1831"/>
      <c r="AO68" s="1831"/>
      <c r="AP68" s="1831"/>
      <c r="AQ68" s="1831"/>
    </row>
    <row r="69" spans="1:43" x14ac:dyDescent="0.35">
      <c r="A69" s="1831"/>
      <c r="B69" s="1831"/>
      <c r="C69" s="1831"/>
      <c r="D69" s="1831"/>
      <c r="E69" s="1831"/>
      <c r="F69" s="1831"/>
      <c r="G69" s="1831"/>
      <c r="H69" s="1831"/>
      <c r="I69" s="1831"/>
      <c r="J69" s="1831"/>
      <c r="K69" s="1831"/>
      <c r="L69" s="1831"/>
      <c r="M69" s="1831"/>
      <c r="N69" s="1831"/>
      <c r="O69" s="1831"/>
      <c r="P69" s="1831"/>
      <c r="Q69" s="1831"/>
      <c r="R69" s="1831"/>
      <c r="S69" s="1831"/>
      <c r="T69" s="1831"/>
      <c r="U69" s="1831"/>
      <c r="V69" s="1831"/>
      <c r="W69" s="1831"/>
      <c r="X69" s="1831"/>
      <c r="Y69" s="1831"/>
      <c r="Z69" s="1831"/>
      <c r="AA69" s="1831"/>
      <c r="AB69" s="1831"/>
      <c r="AC69" s="1831"/>
      <c r="AD69" s="1831"/>
      <c r="AE69" s="1831"/>
      <c r="AF69" s="1831"/>
      <c r="AG69" s="1831"/>
      <c r="AH69" s="1831"/>
      <c r="AI69" s="1831"/>
      <c r="AJ69" s="1831"/>
      <c r="AK69" s="1831"/>
      <c r="AL69" s="1831"/>
      <c r="AM69" s="1831"/>
      <c r="AN69" s="1831"/>
      <c r="AO69" s="1831"/>
      <c r="AP69" s="1831"/>
      <c r="AQ69" s="1831"/>
    </row>
    <row r="70" spans="1:43" x14ac:dyDescent="0.35">
      <c r="A70" s="1831"/>
      <c r="B70" s="1831"/>
      <c r="C70" s="1831"/>
      <c r="D70" s="1831"/>
      <c r="E70" s="1831"/>
      <c r="F70" s="1831"/>
      <c r="G70" s="1831"/>
      <c r="H70" s="1831"/>
      <c r="I70" s="1831"/>
      <c r="J70" s="1831"/>
      <c r="K70" s="1831"/>
      <c r="L70" s="1831"/>
      <c r="M70" s="1831"/>
      <c r="N70" s="1831"/>
      <c r="O70" s="1831"/>
      <c r="P70" s="1831"/>
      <c r="Q70" s="1831"/>
      <c r="R70" s="1831"/>
      <c r="S70" s="1831"/>
      <c r="T70" s="1831"/>
      <c r="U70" s="1831"/>
      <c r="V70" s="1831"/>
      <c r="W70" s="1831"/>
      <c r="X70" s="1831"/>
      <c r="Y70" s="1831"/>
      <c r="Z70" s="1831"/>
      <c r="AA70" s="1831"/>
      <c r="AB70" s="1831"/>
      <c r="AC70" s="1831"/>
      <c r="AD70" s="1831"/>
      <c r="AE70" s="1831"/>
      <c r="AF70" s="1831"/>
      <c r="AG70" s="1831"/>
      <c r="AH70" s="1831"/>
      <c r="AI70" s="1831"/>
      <c r="AJ70" s="1831"/>
      <c r="AK70" s="1831"/>
      <c r="AL70" s="1831"/>
      <c r="AM70" s="1831"/>
      <c r="AN70" s="1831"/>
      <c r="AO70" s="1831"/>
      <c r="AP70" s="1831"/>
      <c r="AQ70" s="1831"/>
    </row>
    <row r="71" spans="1:43" x14ac:dyDescent="0.35">
      <c r="A71" s="1831"/>
      <c r="B71" s="1831"/>
      <c r="C71" s="1831"/>
      <c r="D71" s="1831"/>
      <c r="E71" s="1831"/>
      <c r="F71" s="1831"/>
      <c r="G71" s="1831"/>
      <c r="H71" s="1831"/>
      <c r="I71" s="1831"/>
      <c r="J71" s="1831"/>
      <c r="K71" s="1831"/>
      <c r="L71" s="1831"/>
      <c r="M71" s="1831"/>
      <c r="N71" s="1831"/>
      <c r="O71" s="1831"/>
      <c r="P71" s="1831"/>
      <c r="Q71" s="1831"/>
      <c r="R71" s="1831"/>
      <c r="S71" s="1831"/>
      <c r="T71" s="1831"/>
      <c r="U71" s="1831"/>
      <c r="V71" s="1831"/>
      <c r="W71" s="1831"/>
      <c r="X71" s="1831"/>
      <c r="Y71" s="1831"/>
      <c r="Z71" s="1831"/>
      <c r="AA71" s="1831"/>
      <c r="AB71" s="1831"/>
      <c r="AC71" s="1831"/>
      <c r="AD71" s="1831"/>
      <c r="AE71" s="1831"/>
      <c r="AF71" s="1831"/>
      <c r="AG71" s="1831"/>
      <c r="AH71" s="1831"/>
      <c r="AI71" s="1831"/>
      <c r="AJ71" s="1831"/>
      <c r="AK71" s="1831"/>
      <c r="AL71" s="1831"/>
      <c r="AM71" s="1831"/>
      <c r="AN71" s="1831"/>
      <c r="AO71" s="1831"/>
      <c r="AP71" s="1831"/>
      <c r="AQ71" s="1831"/>
    </row>
    <row r="72" spans="1:43" x14ac:dyDescent="0.35">
      <c r="A72" s="1831"/>
      <c r="B72" s="1831"/>
      <c r="C72" s="1831"/>
      <c r="D72" s="1831"/>
      <c r="E72" s="1831"/>
      <c r="F72" s="1831"/>
      <c r="G72" s="1831"/>
      <c r="H72" s="1831"/>
      <c r="I72" s="1831"/>
      <c r="J72" s="1831"/>
      <c r="K72" s="1831"/>
      <c r="L72" s="1831"/>
      <c r="M72" s="1831"/>
      <c r="N72" s="1831"/>
      <c r="O72" s="1831"/>
      <c r="P72" s="1831"/>
      <c r="Q72" s="1831"/>
      <c r="R72" s="1831"/>
      <c r="S72" s="1831"/>
      <c r="T72" s="1831"/>
      <c r="U72" s="1831"/>
      <c r="V72" s="1831"/>
      <c r="W72" s="1831"/>
      <c r="X72" s="1831"/>
      <c r="Y72" s="1831"/>
      <c r="Z72" s="1831"/>
      <c r="AA72" s="1831"/>
      <c r="AB72" s="1831"/>
      <c r="AC72" s="1831"/>
      <c r="AD72" s="1831"/>
      <c r="AE72" s="1831"/>
      <c r="AF72" s="1831"/>
      <c r="AG72" s="1831"/>
      <c r="AH72" s="1831"/>
      <c r="AI72" s="1831"/>
      <c r="AJ72" s="1831"/>
      <c r="AK72" s="1831"/>
      <c r="AL72" s="1831"/>
      <c r="AM72" s="1831"/>
      <c r="AN72" s="1831"/>
      <c r="AO72" s="1831"/>
      <c r="AP72" s="1831"/>
      <c r="AQ72" s="1831"/>
    </row>
    <row r="73" spans="1:43" x14ac:dyDescent="0.35">
      <c r="A73" s="1831"/>
      <c r="B73" s="1831"/>
      <c r="C73" s="1831"/>
      <c r="D73" s="1831"/>
      <c r="E73" s="1831"/>
      <c r="F73" s="1831"/>
      <c r="G73" s="1831"/>
      <c r="H73" s="1831"/>
      <c r="I73" s="1831"/>
      <c r="J73" s="1831"/>
      <c r="K73" s="1831"/>
      <c r="L73" s="1831"/>
      <c r="M73" s="1831"/>
      <c r="N73" s="1831"/>
      <c r="O73" s="1831"/>
      <c r="P73" s="1831"/>
      <c r="Q73" s="1831"/>
      <c r="R73" s="1831"/>
      <c r="S73" s="1831"/>
      <c r="T73" s="1831"/>
      <c r="U73" s="1831"/>
      <c r="V73" s="1831"/>
      <c r="W73" s="1831"/>
      <c r="X73" s="1831"/>
      <c r="Y73" s="1831"/>
      <c r="Z73" s="1831"/>
      <c r="AA73" s="1831"/>
      <c r="AB73" s="1831"/>
      <c r="AC73" s="1831"/>
      <c r="AD73" s="1831"/>
      <c r="AE73" s="1831"/>
      <c r="AF73" s="1831"/>
      <c r="AG73" s="1831"/>
      <c r="AH73" s="1831"/>
      <c r="AI73" s="1831"/>
      <c r="AJ73" s="1831"/>
      <c r="AK73" s="1831"/>
      <c r="AL73" s="1831"/>
      <c r="AM73" s="1831"/>
      <c r="AN73" s="1831"/>
      <c r="AO73" s="1831"/>
      <c r="AP73" s="1831"/>
      <c r="AQ73" s="1831"/>
    </row>
    <row r="74" spans="1:43" x14ac:dyDescent="0.35">
      <c r="A74" s="1831"/>
      <c r="B74" s="1831"/>
      <c r="C74" s="1831"/>
      <c r="D74" s="1831"/>
      <c r="E74" s="1831"/>
      <c r="F74" s="1831"/>
      <c r="G74" s="1831"/>
      <c r="H74" s="1831"/>
      <c r="I74" s="1831"/>
      <c r="J74" s="1831"/>
      <c r="K74" s="1831"/>
      <c r="L74" s="1831"/>
      <c r="M74" s="1831"/>
      <c r="N74" s="1831"/>
      <c r="O74" s="1831"/>
      <c r="P74" s="1831"/>
      <c r="Q74" s="1831"/>
      <c r="R74" s="1831"/>
      <c r="S74" s="1831"/>
      <c r="T74" s="1831"/>
      <c r="U74" s="1831"/>
      <c r="V74" s="1831"/>
      <c r="W74" s="1831"/>
      <c r="X74" s="1831"/>
      <c r="Y74" s="1831"/>
      <c r="Z74" s="1831"/>
      <c r="AA74" s="1831"/>
      <c r="AB74" s="1831"/>
      <c r="AC74" s="1831"/>
      <c r="AD74" s="1831"/>
      <c r="AE74" s="1831"/>
      <c r="AF74" s="1831"/>
      <c r="AG74" s="1831"/>
      <c r="AH74" s="1831"/>
      <c r="AI74" s="1831"/>
      <c r="AJ74" s="1831"/>
      <c r="AK74" s="1831"/>
      <c r="AL74" s="1831"/>
      <c r="AM74" s="1831"/>
      <c r="AN74" s="1831"/>
      <c r="AO74" s="1831"/>
      <c r="AP74" s="1831"/>
      <c r="AQ74" s="1831"/>
    </row>
    <row r="75" spans="1:43" x14ac:dyDescent="0.35">
      <c r="A75" s="1831"/>
      <c r="B75" s="1831"/>
      <c r="C75" s="1831"/>
      <c r="D75" s="1831"/>
      <c r="E75" s="1831"/>
      <c r="F75" s="1831"/>
      <c r="G75" s="1831"/>
      <c r="H75" s="1831"/>
      <c r="I75" s="1831"/>
      <c r="J75" s="1831"/>
      <c r="K75" s="1831"/>
      <c r="L75" s="1831"/>
      <c r="M75" s="1831"/>
      <c r="N75" s="1831"/>
      <c r="O75" s="1831"/>
      <c r="P75" s="1831"/>
      <c r="Q75" s="1831"/>
      <c r="R75" s="1831"/>
      <c r="S75" s="1831"/>
      <c r="T75" s="1831"/>
      <c r="U75" s="1831"/>
      <c r="V75" s="1831"/>
      <c r="W75" s="1831"/>
      <c r="X75" s="1831"/>
      <c r="Y75" s="1831"/>
      <c r="Z75" s="1831"/>
      <c r="AA75" s="1831"/>
      <c r="AB75" s="1831"/>
      <c r="AC75" s="1831"/>
      <c r="AD75" s="1831"/>
      <c r="AE75" s="1831"/>
      <c r="AF75" s="1831"/>
      <c r="AG75" s="1831"/>
      <c r="AH75" s="1831"/>
      <c r="AI75" s="1831"/>
      <c r="AJ75" s="1831"/>
      <c r="AK75" s="1831"/>
      <c r="AL75" s="1831"/>
      <c r="AM75" s="1831"/>
      <c r="AN75" s="1831"/>
      <c r="AO75" s="1831"/>
      <c r="AP75" s="1831"/>
      <c r="AQ75" s="1831"/>
    </row>
    <row r="76" spans="1:43" x14ac:dyDescent="0.35">
      <c r="A76" s="1831"/>
      <c r="B76" s="1831"/>
      <c r="C76" s="1831"/>
      <c r="D76" s="1831"/>
      <c r="E76" s="1831"/>
      <c r="F76" s="1831"/>
      <c r="G76" s="1831"/>
      <c r="H76" s="1831"/>
      <c r="I76" s="1831"/>
      <c r="J76" s="1831"/>
      <c r="K76" s="1831"/>
      <c r="L76" s="1831"/>
      <c r="M76" s="1831"/>
      <c r="N76" s="1831"/>
      <c r="O76" s="1831"/>
      <c r="P76" s="1831"/>
      <c r="Q76" s="1831"/>
      <c r="R76" s="1831"/>
      <c r="S76" s="1831"/>
      <c r="T76" s="1831"/>
      <c r="U76" s="1831"/>
      <c r="V76" s="1831"/>
      <c r="W76" s="1831"/>
      <c r="X76" s="1831"/>
      <c r="Y76" s="1831"/>
      <c r="Z76" s="1831"/>
      <c r="AA76" s="1831"/>
      <c r="AB76" s="1831"/>
      <c r="AC76" s="1831"/>
      <c r="AD76" s="1831"/>
      <c r="AE76" s="1831"/>
      <c r="AF76" s="1831"/>
      <c r="AG76" s="1831"/>
      <c r="AH76" s="1831"/>
      <c r="AI76" s="1831"/>
      <c r="AJ76" s="1831"/>
      <c r="AK76" s="1831"/>
      <c r="AL76" s="1831"/>
      <c r="AM76" s="1831"/>
      <c r="AN76" s="1831"/>
      <c r="AO76" s="1831"/>
      <c r="AP76" s="1831"/>
      <c r="AQ76" s="1831"/>
    </row>
    <row r="77" spans="1:43" x14ac:dyDescent="0.35">
      <c r="A77" s="1831"/>
      <c r="B77" s="1831"/>
      <c r="C77" s="1831"/>
      <c r="D77" s="1831"/>
      <c r="E77" s="1831"/>
      <c r="F77" s="1831"/>
      <c r="G77" s="1831"/>
      <c r="H77" s="1831"/>
      <c r="I77" s="1831"/>
      <c r="J77" s="1831"/>
      <c r="K77" s="1831"/>
      <c r="L77" s="1831"/>
      <c r="M77" s="1831"/>
      <c r="N77" s="1831"/>
      <c r="O77" s="1831"/>
      <c r="P77" s="1831"/>
      <c r="Q77" s="1831"/>
      <c r="R77" s="1831"/>
      <c r="S77" s="1831"/>
      <c r="T77" s="1831"/>
      <c r="U77" s="1831"/>
      <c r="V77" s="1831"/>
      <c r="W77" s="1831"/>
      <c r="X77" s="1831"/>
      <c r="Y77" s="1831"/>
      <c r="Z77" s="1831"/>
      <c r="AA77" s="1831"/>
      <c r="AB77" s="1831"/>
      <c r="AC77" s="1831"/>
      <c r="AD77" s="1831"/>
      <c r="AE77" s="1831"/>
      <c r="AF77" s="1831"/>
      <c r="AG77" s="1831"/>
      <c r="AH77" s="1831"/>
      <c r="AI77" s="1831"/>
      <c r="AJ77" s="1831"/>
      <c r="AK77" s="1831"/>
      <c r="AL77" s="1831"/>
      <c r="AM77" s="1831"/>
      <c r="AN77" s="1831"/>
      <c r="AO77" s="1831"/>
      <c r="AP77" s="1831"/>
      <c r="AQ77" s="1831"/>
    </row>
    <row r="78" spans="1:43" x14ac:dyDescent="0.35">
      <c r="A78" s="1831"/>
      <c r="B78" s="1831"/>
      <c r="C78" s="1831"/>
      <c r="D78" s="1831"/>
      <c r="E78" s="1831"/>
      <c r="F78" s="1831"/>
      <c r="G78" s="1831"/>
      <c r="H78" s="1831"/>
      <c r="I78" s="1831"/>
      <c r="J78" s="1831"/>
      <c r="K78" s="1831"/>
      <c r="L78" s="1831"/>
      <c r="M78" s="1831"/>
      <c r="N78" s="1831"/>
      <c r="O78" s="1831"/>
      <c r="P78" s="1831"/>
      <c r="Q78" s="1831"/>
      <c r="R78" s="1831"/>
      <c r="S78" s="1831"/>
      <c r="T78" s="1831"/>
      <c r="U78" s="1831"/>
      <c r="V78" s="1831"/>
      <c r="W78" s="1831"/>
      <c r="X78" s="1831"/>
      <c r="Y78" s="1831"/>
      <c r="Z78" s="1831"/>
      <c r="AA78" s="1831"/>
      <c r="AB78" s="1831"/>
      <c r="AC78" s="1831"/>
      <c r="AD78" s="1831"/>
      <c r="AE78" s="1831"/>
      <c r="AF78" s="1831"/>
      <c r="AG78" s="1831"/>
      <c r="AH78" s="1831"/>
      <c r="AI78" s="1831"/>
      <c r="AJ78" s="1831"/>
      <c r="AK78" s="1831"/>
      <c r="AL78" s="1831"/>
      <c r="AM78" s="1831"/>
      <c r="AN78" s="1831"/>
      <c r="AO78" s="1831"/>
      <c r="AP78" s="1831"/>
      <c r="AQ78" s="1831"/>
    </row>
    <row r="79" spans="1:43" x14ac:dyDescent="0.35">
      <c r="A79" s="1831"/>
      <c r="B79" s="1831"/>
      <c r="C79" s="1831"/>
      <c r="D79" s="1831"/>
      <c r="E79" s="1831"/>
      <c r="F79" s="1831"/>
      <c r="G79" s="1831"/>
      <c r="H79" s="1831"/>
      <c r="I79" s="1831"/>
      <c r="J79" s="1831"/>
      <c r="K79" s="1831"/>
      <c r="L79" s="1831"/>
      <c r="M79" s="1831"/>
      <c r="N79" s="1831"/>
      <c r="O79" s="1831"/>
      <c r="P79" s="1831"/>
      <c r="Q79" s="1831"/>
      <c r="R79" s="1831"/>
      <c r="S79" s="1831"/>
      <c r="T79" s="1831"/>
      <c r="U79" s="1831"/>
      <c r="V79" s="1831"/>
      <c r="W79" s="1831"/>
      <c r="X79" s="1831"/>
      <c r="Y79" s="1831"/>
      <c r="Z79" s="1831"/>
      <c r="AA79" s="1831"/>
      <c r="AB79" s="1831"/>
      <c r="AC79" s="1831"/>
      <c r="AD79" s="1831"/>
      <c r="AE79" s="1831"/>
      <c r="AF79" s="1831"/>
      <c r="AG79" s="1831"/>
      <c r="AH79" s="1831"/>
      <c r="AI79" s="1831"/>
      <c r="AJ79" s="1831"/>
      <c r="AK79" s="1831"/>
      <c r="AL79" s="1831"/>
      <c r="AM79" s="1831"/>
      <c r="AN79" s="1831"/>
      <c r="AO79" s="1831"/>
      <c r="AP79" s="1831"/>
      <c r="AQ79" s="1831"/>
    </row>
    <row r="80" spans="1:43" x14ac:dyDescent="0.35">
      <c r="A80" s="1831"/>
      <c r="B80" s="1831"/>
      <c r="C80" s="1831"/>
      <c r="D80" s="1831"/>
      <c r="E80" s="1831"/>
      <c r="F80" s="1831"/>
      <c r="G80" s="1831"/>
      <c r="H80" s="1831"/>
      <c r="I80" s="1831"/>
      <c r="J80" s="1831"/>
      <c r="K80" s="1831"/>
      <c r="L80" s="1831"/>
      <c r="M80" s="1831"/>
      <c r="N80" s="1831"/>
      <c r="O80" s="1831"/>
      <c r="P80" s="1831"/>
      <c r="Q80" s="1831"/>
      <c r="R80" s="1831"/>
      <c r="S80" s="1831"/>
      <c r="T80" s="1831"/>
      <c r="U80" s="1831"/>
      <c r="V80" s="1831"/>
      <c r="W80" s="1831"/>
      <c r="X80" s="1831"/>
      <c r="Y80" s="1831"/>
      <c r="Z80" s="1831"/>
      <c r="AA80" s="1831"/>
      <c r="AB80" s="1831"/>
      <c r="AC80" s="1831"/>
      <c r="AD80" s="1831"/>
      <c r="AE80" s="1831"/>
      <c r="AF80" s="1831"/>
      <c r="AG80" s="1831"/>
      <c r="AH80" s="1831"/>
      <c r="AI80" s="1831"/>
      <c r="AJ80" s="1831"/>
      <c r="AK80" s="1831"/>
      <c r="AL80" s="1831"/>
      <c r="AM80" s="1831"/>
      <c r="AN80" s="1831"/>
      <c r="AO80" s="1831"/>
      <c r="AP80" s="1831"/>
      <c r="AQ80" s="1831"/>
    </row>
    <row r="81" spans="1:43" x14ac:dyDescent="0.35">
      <c r="A81" s="1831"/>
      <c r="B81" s="1831"/>
      <c r="C81" s="1831"/>
      <c r="D81" s="1831"/>
      <c r="E81" s="1831"/>
      <c r="F81" s="1831"/>
      <c r="G81" s="1831"/>
      <c r="H81" s="1831"/>
      <c r="I81" s="1831"/>
      <c r="J81" s="1831"/>
      <c r="K81" s="1831"/>
      <c r="L81" s="1831"/>
      <c r="M81" s="1831"/>
      <c r="N81" s="1831"/>
      <c r="O81" s="1831"/>
      <c r="P81" s="1831"/>
      <c r="Q81" s="1831"/>
      <c r="R81" s="1831"/>
      <c r="S81" s="1831"/>
      <c r="T81" s="1831"/>
      <c r="U81" s="1831"/>
      <c r="V81" s="1831"/>
      <c r="W81" s="1831"/>
      <c r="X81" s="1831"/>
      <c r="Y81" s="1831"/>
      <c r="Z81" s="1831"/>
      <c r="AA81" s="1831"/>
      <c r="AB81" s="1831"/>
      <c r="AC81" s="1831"/>
      <c r="AD81" s="1831"/>
      <c r="AE81" s="1831"/>
      <c r="AF81" s="1831"/>
      <c r="AG81" s="1831"/>
      <c r="AH81" s="1831"/>
      <c r="AI81" s="1831"/>
      <c r="AJ81" s="1831"/>
      <c r="AK81" s="1831"/>
      <c r="AL81" s="1831"/>
      <c r="AM81" s="1831"/>
      <c r="AN81" s="1831"/>
      <c r="AO81" s="1831"/>
      <c r="AP81" s="1831"/>
      <c r="AQ81" s="1831"/>
    </row>
    <row r="82" spans="1:43" x14ac:dyDescent="0.35">
      <c r="A82" s="1831"/>
      <c r="B82" s="1831"/>
      <c r="C82" s="1831"/>
      <c r="D82" s="1831"/>
      <c r="E82" s="1831"/>
      <c r="F82" s="1831"/>
      <c r="G82" s="1831"/>
      <c r="H82" s="1831"/>
      <c r="I82" s="1831"/>
      <c r="J82" s="1831"/>
      <c r="K82" s="1831"/>
      <c r="L82" s="1831"/>
      <c r="M82" s="1831"/>
      <c r="N82" s="1831"/>
      <c r="O82" s="1831"/>
      <c r="P82" s="1831"/>
      <c r="Q82" s="1831"/>
      <c r="R82" s="1831"/>
      <c r="S82" s="1831"/>
      <c r="T82" s="1831"/>
      <c r="U82" s="1831"/>
      <c r="V82" s="1831"/>
      <c r="W82" s="1831"/>
      <c r="X82" s="1831"/>
      <c r="Y82" s="1831"/>
      <c r="Z82" s="1831"/>
      <c r="AA82" s="1831"/>
      <c r="AB82" s="1831"/>
      <c r="AC82" s="1831"/>
      <c r="AD82" s="1831"/>
      <c r="AE82" s="1831"/>
      <c r="AF82" s="1831"/>
      <c r="AG82" s="1831"/>
      <c r="AH82" s="1831"/>
      <c r="AI82" s="1831"/>
      <c r="AJ82" s="1831"/>
      <c r="AK82" s="1831"/>
      <c r="AL82" s="1831"/>
      <c r="AM82" s="1831"/>
      <c r="AN82" s="1831"/>
      <c r="AO82" s="1831"/>
      <c r="AP82" s="1831"/>
      <c r="AQ82" s="1831"/>
    </row>
    <row r="83" spans="1:43" x14ac:dyDescent="0.35">
      <c r="A83" s="1831"/>
      <c r="B83" s="1831"/>
      <c r="C83" s="1831"/>
      <c r="D83" s="1831"/>
      <c r="E83" s="1831"/>
      <c r="F83" s="1831"/>
      <c r="G83" s="1831"/>
      <c r="H83" s="1831"/>
      <c r="I83" s="1831"/>
      <c r="J83" s="1831"/>
      <c r="K83" s="1831"/>
      <c r="L83" s="1831"/>
      <c r="M83" s="1831"/>
      <c r="N83" s="1831"/>
      <c r="O83" s="1831"/>
      <c r="P83" s="1831"/>
      <c r="Q83" s="1831"/>
      <c r="R83" s="1831"/>
      <c r="S83" s="1831"/>
      <c r="T83" s="1831"/>
      <c r="U83" s="1831"/>
      <c r="V83" s="1831"/>
      <c r="W83" s="1831"/>
      <c r="X83" s="1831"/>
      <c r="Y83" s="1831"/>
      <c r="Z83" s="1831"/>
      <c r="AA83" s="1831"/>
      <c r="AB83" s="1831"/>
      <c r="AC83" s="1831"/>
      <c r="AD83" s="1831"/>
      <c r="AE83" s="1831"/>
      <c r="AF83" s="1831"/>
      <c r="AG83" s="1831"/>
      <c r="AH83" s="1831"/>
      <c r="AI83" s="1831"/>
      <c r="AJ83" s="1831"/>
      <c r="AK83" s="1831"/>
      <c r="AL83" s="1831"/>
      <c r="AM83" s="1831"/>
      <c r="AN83" s="1831"/>
      <c r="AO83" s="1831"/>
      <c r="AP83" s="1831"/>
      <c r="AQ83" s="1831"/>
    </row>
    <row r="84" spans="1:43" x14ac:dyDescent="0.35">
      <c r="A84" s="1831"/>
      <c r="B84" s="1831"/>
      <c r="C84" s="1831"/>
      <c r="D84" s="1831"/>
      <c r="E84" s="1831"/>
      <c r="F84" s="1831"/>
      <c r="G84" s="1831"/>
      <c r="H84" s="1831"/>
      <c r="I84" s="1831"/>
      <c r="J84" s="1831"/>
      <c r="K84" s="1831"/>
      <c r="L84" s="1831"/>
      <c r="M84" s="1831"/>
      <c r="N84" s="1831"/>
      <c r="O84" s="1831"/>
      <c r="P84" s="1831"/>
      <c r="Q84" s="1831"/>
      <c r="R84" s="1831"/>
      <c r="S84" s="1831"/>
      <c r="T84" s="1831"/>
      <c r="U84" s="1831"/>
      <c r="V84" s="1831"/>
      <c r="W84" s="1831"/>
      <c r="X84" s="1831"/>
      <c r="Y84" s="1831"/>
      <c r="Z84" s="1831"/>
      <c r="AA84" s="1831"/>
      <c r="AB84" s="1831"/>
      <c r="AC84" s="1831"/>
      <c r="AD84" s="1831"/>
      <c r="AE84" s="1831"/>
      <c r="AF84" s="1831"/>
      <c r="AG84" s="1831"/>
      <c r="AH84" s="1831"/>
      <c r="AI84" s="1831"/>
      <c r="AJ84" s="1831"/>
      <c r="AK84" s="1831"/>
      <c r="AL84" s="1831"/>
      <c r="AM84" s="1831"/>
      <c r="AN84" s="1831"/>
      <c r="AO84" s="1831"/>
      <c r="AP84" s="1831"/>
      <c r="AQ84" s="1831"/>
    </row>
    <row r="85" spans="1:43" x14ac:dyDescent="0.35">
      <c r="A85" s="1831"/>
      <c r="B85" s="1831"/>
      <c r="C85" s="1831"/>
      <c r="D85" s="1831"/>
      <c r="E85" s="1831"/>
      <c r="F85" s="1831"/>
      <c r="G85" s="1831"/>
      <c r="H85" s="1831"/>
      <c r="I85" s="1831"/>
      <c r="J85" s="1831"/>
      <c r="K85" s="1831"/>
      <c r="L85" s="1831"/>
      <c r="M85" s="1831"/>
      <c r="N85" s="1831"/>
      <c r="O85" s="1831"/>
      <c r="P85" s="1831"/>
      <c r="Q85" s="1831"/>
      <c r="R85" s="1831"/>
      <c r="S85" s="1831"/>
      <c r="T85" s="1831"/>
      <c r="U85" s="1831"/>
      <c r="V85" s="1831"/>
      <c r="W85" s="1831"/>
      <c r="X85" s="1831"/>
      <c r="Y85" s="1831"/>
      <c r="Z85" s="1831"/>
      <c r="AA85" s="1831"/>
      <c r="AB85" s="1831"/>
      <c r="AC85" s="1831"/>
      <c r="AD85" s="1831"/>
      <c r="AE85" s="1831"/>
      <c r="AF85" s="1831"/>
      <c r="AG85" s="1831"/>
      <c r="AH85" s="1831"/>
      <c r="AI85" s="1831"/>
      <c r="AJ85" s="1831"/>
      <c r="AK85" s="1831"/>
      <c r="AL85" s="1831"/>
      <c r="AM85" s="1831"/>
      <c r="AN85" s="1831"/>
      <c r="AO85" s="1831"/>
      <c r="AP85" s="1831"/>
      <c r="AQ85" s="1831"/>
    </row>
    <row r="86" spans="1:43" x14ac:dyDescent="0.35">
      <c r="A86" s="1831"/>
      <c r="B86" s="1831"/>
      <c r="C86" s="1831"/>
      <c r="D86" s="1831"/>
      <c r="E86" s="1831"/>
      <c r="F86" s="1831"/>
      <c r="G86" s="1831"/>
      <c r="H86" s="1831"/>
      <c r="I86" s="1831"/>
      <c r="J86" s="1831"/>
      <c r="K86" s="1831"/>
      <c r="L86" s="1831"/>
      <c r="M86" s="1831"/>
      <c r="N86" s="1831"/>
      <c r="O86" s="1831"/>
      <c r="P86" s="1831"/>
      <c r="Q86" s="1831"/>
      <c r="R86" s="1831"/>
      <c r="S86" s="1831"/>
      <c r="T86" s="1831"/>
      <c r="U86" s="1831"/>
      <c r="V86" s="1831"/>
      <c r="W86" s="1831"/>
      <c r="X86" s="1831"/>
      <c r="Y86" s="1831"/>
      <c r="Z86" s="1831"/>
      <c r="AA86" s="1831"/>
      <c r="AB86" s="1831"/>
      <c r="AC86" s="1831"/>
      <c r="AD86" s="1831"/>
      <c r="AE86" s="1831"/>
      <c r="AF86" s="1831"/>
      <c r="AG86" s="1831"/>
      <c r="AH86" s="1831"/>
      <c r="AI86" s="1831"/>
      <c r="AJ86" s="1831"/>
      <c r="AK86" s="1831"/>
      <c r="AL86" s="1831"/>
      <c r="AM86" s="1831"/>
      <c r="AN86" s="1831"/>
      <c r="AO86" s="1831"/>
      <c r="AP86" s="1831"/>
      <c r="AQ86" s="1831"/>
    </row>
    <row r="87" spans="1:43" x14ac:dyDescent="0.35">
      <c r="A87" s="1831"/>
      <c r="B87" s="1831"/>
      <c r="C87" s="1831"/>
      <c r="D87" s="1831"/>
      <c r="E87" s="1831"/>
      <c r="F87" s="1831"/>
      <c r="G87" s="1831"/>
      <c r="H87" s="1831"/>
      <c r="I87" s="1831"/>
      <c r="J87" s="1831"/>
      <c r="K87" s="1831"/>
      <c r="L87" s="1831"/>
      <c r="M87" s="1831"/>
      <c r="N87" s="1831"/>
      <c r="O87" s="1831"/>
      <c r="P87" s="1831"/>
      <c r="Q87" s="1831"/>
      <c r="R87" s="1831"/>
      <c r="S87" s="1831"/>
      <c r="T87" s="1831"/>
      <c r="U87" s="1831"/>
      <c r="V87" s="1831"/>
      <c r="W87" s="1831"/>
      <c r="X87" s="1831"/>
      <c r="Y87" s="1831"/>
      <c r="Z87" s="1831"/>
      <c r="AA87" s="1831"/>
      <c r="AB87" s="1831"/>
      <c r="AC87" s="1831"/>
      <c r="AD87" s="1831"/>
      <c r="AE87" s="1831"/>
      <c r="AF87" s="1831"/>
      <c r="AG87" s="1831"/>
      <c r="AH87" s="1831"/>
      <c r="AI87" s="1831"/>
      <c r="AJ87" s="1831"/>
      <c r="AK87" s="1831"/>
      <c r="AL87" s="1831"/>
      <c r="AM87" s="1831"/>
      <c r="AN87" s="1831"/>
      <c r="AO87" s="1831"/>
      <c r="AP87" s="1831"/>
      <c r="AQ87" s="1831"/>
    </row>
    <row r="88" spans="1:43" x14ac:dyDescent="0.35">
      <c r="A88" s="1831"/>
      <c r="B88" s="1831"/>
      <c r="C88" s="1831"/>
      <c r="D88" s="1831"/>
      <c r="E88" s="1831"/>
      <c r="F88" s="1831"/>
      <c r="G88" s="1831"/>
      <c r="H88" s="1831"/>
      <c r="I88" s="1831"/>
      <c r="J88" s="1831"/>
      <c r="K88" s="1831"/>
      <c r="L88" s="1831"/>
      <c r="M88" s="1831"/>
      <c r="N88" s="1831"/>
      <c r="O88" s="1831"/>
      <c r="P88" s="1831"/>
      <c r="Q88" s="1831"/>
      <c r="R88" s="1831"/>
      <c r="S88" s="1831"/>
      <c r="T88" s="1831"/>
      <c r="U88" s="1831"/>
      <c r="V88" s="1831"/>
      <c r="W88" s="1831"/>
      <c r="X88" s="1831"/>
      <c r="Y88" s="1831"/>
      <c r="Z88" s="1831"/>
      <c r="AA88" s="1831"/>
      <c r="AB88" s="1831"/>
      <c r="AC88" s="1831"/>
      <c r="AD88" s="1831"/>
      <c r="AE88" s="1831"/>
      <c r="AF88" s="1831"/>
      <c r="AG88" s="1831"/>
      <c r="AH88" s="1831"/>
      <c r="AI88" s="1831"/>
      <c r="AJ88" s="1831"/>
      <c r="AK88" s="1831"/>
      <c r="AL88" s="1831"/>
      <c r="AM88" s="1831"/>
      <c r="AN88" s="1831"/>
      <c r="AO88" s="1831"/>
      <c r="AP88" s="1831"/>
      <c r="AQ88" s="1831"/>
    </row>
    <row r="89" spans="1:43" x14ac:dyDescent="0.35">
      <c r="A89" s="1831"/>
      <c r="B89" s="1831"/>
      <c r="C89" s="1831"/>
      <c r="D89" s="1831"/>
      <c r="E89" s="1831"/>
      <c r="F89" s="1831"/>
      <c r="G89" s="1831"/>
      <c r="H89" s="1831"/>
      <c r="I89" s="1831"/>
      <c r="J89" s="1831"/>
      <c r="K89" s="1831"/>
      <c r="L89" s="1831"/>
      <c r="M89" s="1831"/>
      <c r="N89" s="1831"/>
      <c r="O89" s="1831"/>
      <c r="P89" s="1831"/>
      <c r="Q89" s="1831"/>
      <c r="R89" s="1831"/>
      <c r="S89" s="1831"/>
      <c r="T89" s="1831"/>
      <c r="U89" s="1831"/>
      <c r="V89" s="1831"/>
      <c r="W89" s="1831"/>
      <c r="X89" s="1831"/>
      <c r="Y89" s="1831"/>
      <c r="Z89" s="1831"/>
      <c r="AA89" s="1831"/>
      <c r="AB89" s="1831"/>
      <c r="AC89" s="1831"/>
      <c r="AD89" s="1831"/>
      <c r="AE89" s="1831"/>
      <c r="AF89" s="1831"/>
      <c r="AG89" s="1831"/>
      <c r="AH89" s="1831"/>
      <c r="AI89" s="1831"/>
      <c r="AJ89" s="1831"/>
      <c r="AK89" s="1831"/>
      <c r="AL89" s="1831"/>
      <c r="AM89" s="1831"/>
      <c r="AN89" s="1831"/>
      <c r="AO89" s="1831"/>
      <c r="AP89" s="1831"/>
      <c r="AQ89" s="1831"/>
    </row>
    <row r="90" spans="1:43" x14ac:dyDescent="0.35">
      <c r="A90" s="1831"/>
      <c r="B90" s="1831"/>
      <c r="C90" s="1831"/>
      <c r="D90" s="1831"/>
      <c r="E90" s="1831"/>
      <c r="F90" s="1831"/>
      <c r="G90" s="1831"/>
      <c r="H90" s="1831"/>
      <c r="I90" s="1831"/>
      <c r="J90" s="1831"/>
      <c r="K90" s="1831"/>
      <c r="L90" s="1831"/>
      <c r="M90" s="1831"/>
      <c r="N90" s="1831"/>
      <c r="O90" s="1831"/>
      <c r="P90" s="1831"/>
      <c r="Q90" s="1831"/>
      <c r="R90" s="1831"/>
      <c r="S90" s="1831"/>
      <c r="T90" s="1831"/>
      <c r="U90" s="1831"/>
      <c r="V90" s="1831"/>
      <c r="W90" s="1831"/>
      <c r="X90" s="1831"/>
      <c r="Y90" s="1831"/>
      <c r="Z90" s="1831"/>
      <c r="AA90" s="1831"/>
      <c r="AB90" s="1831"/>
      <c r="AC90" s="1831"/>
      <c r="AD90" s="1831"/>
      <c r="AE90" s="1831"/>
      <c r="AF90" s="1831"/>
      <c r="AG90" s="1831"/>
      <c r="AH90" s="1831"/>
      <c r="AI90" s="1831"/>
      <c r="AJ90" s="1831"/>
      <c r="AK90" s="1831"/>
      <c r="AL90" s="1831"/>
      <c r="AM90" s="1831"/>
      <c r="AN90" s="1831"/>
      <c r="AO90" s="1831"/>
      <c r="AP90" s="1831"/>
      <c r="AQ90" s="1831"/>
    </row>
    <row r="91" spans="1:43" x14ac:dyDescent="0.35">
      <c r="A91" s="1831"/>
      <c r="B91" s="1831"/>
      <c r="C91" s="1831"/>
      <c r="D91" s="1831"/>
      <c r="E91" s="1831"/>
      <c r="F91" s="1831"/>
      <c r="G91" s="1831"/>
      <c r="H91" s="1831"/>
      <c r="I91" s="1831"/>
      <c r="J91" s="1831"/>
      <c r="K91" s="1831"/>
      <c r="L91" s="1831"/>
      <c r="M91" s="1831"/>
      <c r="N91" s="1831"/>
      <c r="O91" s="1831"/>
      <c r="P91" s="1831"/>
      <c r="Q91" s="1831"/>
      <c r="R91" s="1831"/>
      <c r="S91" s="1831"/>
      <c r="T91" s="1831"/>
      <c r="U91" s="1831"/>
      <c r="V91" s="1831"/>
      <c r="W91" s="1831"/>
      <c r="X91" s="1831"/>
      <c r="Y91" s="1831"/>
      <c r="Z91" s="1831"/>
      <c r="AA91" s="1831"/>
      <c r="AB91" s="1831"/>
      <c r="AC91" s="1831"/>
      <c r="AD91" s="1831"/>
      <c r="AE91" s="1831"/>
      <c r="AF91" s="1831"/>
      <c r="AG91" s="1831"/>
      <c r="AH91" s="1831"/>
      <c r="AI91" s="1831"/>
      <c r="AJ91" s="1831"/>
      <c r="AK91" s="1831"/>
      <c r="AL91" s="1831"/>
      <c r="AM91" s="1831"/>
      <c r="AN91" s="1831"/>
      <c r="AO91" s="1831"/>
      <c r="AP91" s="1831"/>
      <c r="AQ91" s="1831"/>
    </row>
    <row r="92" spans="1:43" x14ac:dyDescent="0.35">
      <c r="A92" s="1831"/>
      <c r="B92" s="1831"/>
      <c r="C92" s="1831"/>
      <c r="D92" s="1831"/>
      <c r="E92" s="1831"/>
      <c r="F92" s="1831"/>
      <c r="G92" s="1831"/>
      <c r="H92" s="1831"/>
      <c r="I92" s="1831"/>
      <c r="J92" s="1831"/>
      <c r="K92" s="1831"/>
      <c r="L92" s="1831"/>
      <c r="M92" s="1831"/>
      <c r="N92" s="1831"/>
      <c r="O92" s="1831"/>
      <c r="P92" s="1831"/>
      <c r="Q92" s="1831"/>
      <c r="R92" s="1831"/>
      <c r="S92" s="1831"/>
      <c r="T92" s="1831"/>
      <c r="U92" s="1831"/>
      <c r="V92" s="1831"/>
      <c r="W92" s="1831"/>
      <c r="X92" s="1831"/>
      <c r="Y92" s="1831"/>
      <c r="Z92" s="1831"/>
      <c r="AA92" s="1831"/>
      <c r="AB92" s="1831"/>
      <c r="AC92" s="1831"/>
      <c r="AD92" s="1831"/>
      <c r="AE92" s="1831"/>
      <c r="AF92" s="1831"/>
      <c r="AG92" s="1831"/>
      <c r="AH92" s="1831"/>
      <c r="AI92" s="1831"/>
      <c r="AJ92" s="1831"/>
      <c r="AK92" s="1831"/>
      <c r="AL92" s="1831"/>
      <c r="AM92" s="1831"/>
      <c r="AN92" s="1831"/>
      <c r="AO92" s="1831"/>
      <c r="AP92" s="1831"/>
      <c r="AQ92" s="1831"/>
    </row>
    <row r="93" spans="1:43" x14ac:dyDescent="0.35">
      <c r="A93" s="1831"/>
      <c r="B93" s="1831"/>
      <c r="C93" s="1831"/>
      <c r="D93" s="1831"/>
      <c r="E93" s="1831"/>
      <c r="F93" s="1831"/>
      <c r="G93" s="1831"/>
      <c r="H93" s="1831"/>
      <c r="I93" s="1831"/>
      <c r="J93" s="1831"/>
      <c r="K93" s="1831"/>
      <c r="L93" s="1831"/>
      <c r="M93" s="1831"/>
      <c r="N93" s="1831"/>
      <c r="O93" s="1831"/>
      <c r="P93" s="1831"/>
      <c r="Q93" s="1831"/>
      <c r="R93" s="1831"/>
      <c r="S93" s="1831"/>
      <c r="T93" s="1831"/>
      <c r="U93" s="1831"/>
      <c r="V93" s="1831"/>
      <c r="W93" s="1831"/>
      <c r="X93" s="1831"/>
      <c r="Y93" s="1831"/>
      <c r="Z93" s="1831"/>
      <c r="AA93" s="1831"/>
      <c r="AB93" s="1831"/>
      <c r="AC93" s="1831"/>
      <c r="AD93" s="1831"/>
      <c r="AE93" s="1831"/>
      <c r="AF93" s="1831"/>
      <c r="AG93" s="1831"/>
      <c r="AH93" s="1831"/>
      <c r="AI93" s="1831"/>
      <c r="AJ93" s="1831"/>
      <c r="AK93" s="1831"/>
      <c r="AL93" s="1831"/>
      <c r="AM93" s="1831"/>
      <c r="AN93" s="1831"/>
      <c r="AO93" s="1831"/>
      <c r="AP93" s="1831"/>
      <c r="AQ93" s="1831"/>
    </row>
    <row r="94" spans="1:43" x14ac:dyDescent="0.35">
      <c r="A94" s="1831"/>
      <c r="B94" s="1831"/>
      <c r="C94" s="1831"/>
      <c r="D94" s="1831"/>
      <c r="E94" s="1831"/>
      <c r="F94" s="1831"/>
      <c r="G94" s="1831"/>
      <c r="H94" s="1831"/>
      <c r="I94" s="1831"/>
      <c r="J94" s="1831"/>
      <c r="K94" s="1831"/>
      <c r="L94" s="1831"/>
      <c r="M94" s="1831"/>
      <c r="N94" s="1831"/>
      <c r="O94" s="1831"/>
      <c r="P94" s="1831"/>
      <c r="Q94" s="1831"/>
      <c r="R94" s="1831"/>
      <c r="S94" s="1831"/>
      <c r="T94" s="1831"/>
      <c r="U94" s="1831"/>
      <c r="V94" s="1831"/>
      <c r="W94" s="1831"/>
      <c r="X94" s="1831"/>
      <c r="Y94" s="1831"/>
      <c r="Z94" s="1831"/>
      <c r="AA94" s="1831"/>
      <c r="AB94" s="1831"/>
      <c r="AC94" s="1831"/>
      <c r="AD94" s="1831"/>
      <c r="AE94" s="1831"/>
      <c r="AF94" s="1831"/>
      <c r="AG94" s="1831"/>
      <c r="AH94" s="1831"/>
      <c r="AI94" s="1831"/>
      <c r="AJ94" s="1831"/>
      <c r="AK94" s="1831"/>
      <c r="AL94" s="1831"/>
      <c r="AM94" s="1831"/>
      <c r="AN94" s="1831"/>
      <c r="AO94" s="1831"/>
      <c r="AP94" s="1831"/>
      <c r="AQ94" s="1831"/>
    </row>
    <row r="95" spans="1:43" x14ac:dyDescent="0.35">
      <c r="A95" s="1831"/>
      <c r="B95" s="1831"/>
      <c r="C95" s="1831"/>
      <c r="D95" s="1831"/>
      <c r="E95" s="1831"/>
      <c r="F95" s="1831"/>
      <c r="G95" s="1831"/>
      <c r="H95" s="1831"/>
      <c r="I95" s="1831"/>
      <c r="J95" s="1831"/>
      <c r="K95" s="1831"/>
      <c r="L95" s="1831"/>
      <c r="M95" s="1831"/>
      <c r="N95" s="1831"/>
      <c r="O95" s="1831"/>
      <c r="P95" s="1831"/>
      <c r="Q95" s="1831"/>
      <c r="R95" s="1831"/>
      <c r="S95" s="1831"/>
      <c r="T95" s="1831"/>
      <c r="U95" s="1831"/>
      <c r="V95" s="1831"/>
      <c r="W95" s="1831"/>
      <c r="X95" s="1831"/>
      <c r="Y95" s="1831"/>
      <c r="Z95" s="1831"/>
      <c r="AA95" s="1831"/>
      <c r="AB95" s="1831"/>
      <c r="AC95" s="1831"/>
      <c r="AD95" s="1831"/>
      <c r="AE95" s="1831"/>
      <c r="AF95" s="1831"/>
      <c r="AG95" s="1831"/>
      <c r="AH95" s="1831"/>
      <c r="AI95" s="1831"/>
      <c r="AJ95" s="1831"/>
      <c r="AK95" s="1831"/>
      <c r="AL95" s="1831"/>
      <c r="AM95" s="1831"/>
      <c r="AN95" s="1831"/>
      <c r="AO95" s="1831"/>
      <c r="AP95" s="1831"/>
      <c r="AQ95" s="1831"/>
    </row>
    <row r="96" spans="1:43" x14ac:dyDescent="0.35">
      <c r="A96" s="1831"/>
      <c r="B96" s="1831"/>
      <c r="C96" s="1831"/>
      <c r="D96" s="1831"/>
      <c r="E96" s="1831"/>
      <c r="F96" s="1831"/>
      <c r="G96" s="1831"/>
      <c r="H96" s="1831"/>
      <c r="I96" s="1831"/>
      <c r="J96" s="1831"/>
      <c r="K96" s="1831"/>
      <c r="L96" s="1831"/>
      <c r="M96" s="1831"/>
      <c r="N96" s="1831"/>
      <c r="O96" s="1831"/>
      <c r="P96" s="1831"/>
      <c r="Q96" s="1831"/>
      <c r="R96" s="1831"/>
      <c r="S96" s="1831"/>
      <c r="T96" s="1831"/>
      <c r="U96" s="1831"/>
      <c r="V96" s="1831"/>
      <c r="W96" s="1831"/>
      <c r="X96" s="1831"/>
      <c r="Y96" s="1831"/>
      <c r="Z96" s="1831"/>
      <c r="AA96" s="1831"/>
      <c r="AB96" s="1831"/>
      <c r="AC96" s="1831"/>
      <c r="AD96" s="1831"/>
      <c r="AE96" s="1831"/>
      <c r="AF96" s="1831"/>
      <c r="AG96" s="1831"/>
      <c r="AH96" s="1831"/>
      <c r="AI96" s="1831"/>
      <c r="AJ96" s="1831"/>
      <c r="AK96" s="1831"/>
      <c r="AL96" s="1831"/>
      <c r="AM96" s="1831"/>
      <c r="AN96" s="1831"/>
      <c r="AO96" s="1831"/>
      <c r="AP96" s="1831"/>
      <c r="AQ96" s="1831"/>
    </row>
    <row r="97" spans="1:43" x14ac:dyDescent="0.35">
      <c r="A97" s="1831"/>
      <c r="B97" s="1831"/>
      <c r="C97" s="1831"/>
      <c r="D97" s="1831"/>
      <c r="E97" s="1831"/>
      <c r="F97" s="1831"/>
      <c r="G97" s="1831"/>
      <c r="H97" s="1831"/>
      <c r="I97" s="1831"/>
      <c r="J97" s="1831"/>
      <c r="K97" s="1831"/>
      <c r="L97" s="1831"/>
      <c r="M97" s="1831"/>
      <c r="N97" s="1831"/>
      <c r="O97" s="1831"/>
      <c r="P97" s="1831"/>
      <c r="Q97" s="1831"/>
      <c r="R97" s="1831"/>
      <c r="S97" s="1831"/>
      <c r="T97" s="1831"/>
      <c r="U97" s="1831"/>
      <c r="V97" s="1831"/>
      <c r="W97" s="1831"/>
      <c r="X97" s="1831"/>
      <c r="Y97" s="1831"/>
      <c r="Z97" s="1831"/>
      <c r="AA97" s="1831"/>
      <c r="AB97" s="1831"/>
      <c r="AC97" s="1831"/>
      <c r="AD97" s="1831"/>
      <c r="AE97" s="1831"/>
      <c r="AF97" s="1831"/>
      <c r="AG97" s="1831"/>
      <c r="AH97" s="1831"/>
      <c r="AI97" s="1831"/>
      <c r="AJ97" s="1831"/>
      <c r="AK97" s="1831"/>
      <c r="AL97" s="1831"/>
      <c r="AM97" s="1831"/>
      <c r="AN97" s="1831"/>
      <c r="AO97" s="1831"/>
      <c r="AP97" s="1831"/>
      <c r="AQ97" s="1831"/>
    </row>
    <row r="98" spans="1:43" x14ac:dyDescent="0.35">
      <c r="A98" s="1831"/>
      <c r="B98" s="1831"/>
      <c r="C98" s="1831"/>
      <c r="D98" s="1831"/>
      <c r="E98" s="1831"/>
      <c r="F98" s="1831"/>
      <c r="G98" s="1831"/>
      <c r="H98" s="1831"/>
      <c r="I98" s="1831"/>
      <c r="J98" s="1831"/>
      <c r="K98" s="1831"/>
      <c r="L98" s="1831"/>
      <c r="M98" s="1831"/>
      <c r="N98" s="1831"/>
      <c r="O98" s="1831"/>
      <c r="P98" s="1831"/>
      <c r="Q98" s="1831"/>
      <c r="R98" s="1831"/>
      <c r="S98" s="1831"/>
      <c r="T98" s="1831"/>
      <c r="U98" s="1831"/>
      <c r="V98" s="1831"/>
      <c r="W98" s="1831"/>
      <c r="X98" s="1831"/>
      <c r="Y98" s="1831"/>
      <c r="Z98" s="1831"/>
      <c r="AA98" s="1831"/>
      <c r="AB98" s="1831"/>
      <c r="AC98" s="1831"/>
      <c r="AD98" s="1831"/>
      <c r="AE98" s="1831"/>
      <c r="AF98" s="1831"/>
      <c r="AG98" s="1831"/>
      <c r="AH98" s="1831"/>
      <c r="AI98" s="1831"/>
      <c r="AJ98" s="1831"/>
      <c r="AK98" s="1831"/>
      <c r="AL98" s="1831"/>
      <c r="AM98" s="1831"/>
      <c r="AN98" s="1831"/>
      <c r="AO98" s="1831"/>
      <c r="AP98" s="1831"/>
      <c r="AQ98" s="1831"/>
    </row>
    <row r="99" spans="1:43" x14ac:dyDescent="0.35">
      <c r="A99" s="1831"/>
      <c r="B99" s="1831"/>
      <c r="C99" s="1831"/>
      <c r="D99" s="1831"/>
      <c r="E99" s="1831"/>
      <c r="F99" s="1831"/>
      <c r="G99" s="1831"/>
      <c r="H99" s="1831"/>
      <c r="I99" s="1831"/>
      <c r="J99" s="1831"/>
      <c r="K99" s="1831"/>
      <c r="L99" s="1831"/>
      <c r="M99" s="1831"/>
      <c r="N99" s="1831"/>
      <c r="O99" s="1831"/>
      <c r="P99" s="1831"/>
      <c r="Q99" s="1831"/>
      <c r="R99" s="1831"/>
      <c r="S99" s="1831"/>
      <c r="T99" s="1831"/>
      <c r="U99" s="1831"/>
      <c r="V99" s="1831"/>
      <c r="W99" s="1831"/>
      <c r="X99" s="1831"/>
      <c r="Y99" s="1831"/>
      <c r="Z99" s="1831"/>
      <c r="AA99" s="1831"/>
      <c r="AB99" s="1831"/>
      <c r="AC99" s="1831"/>
      <c r="AD99" s="1831"/>
      <c r="AE99" s="1831"/>
      <c r="AF99" s="1831"/>
      <c r="AG99" s="1831"/>
      <c r="AH99" s="1831"/>
      <c r="AI99" s="1831"/>
      <c r="AJ99" s="1831"/>
      <c r="AK99" s="1831"/>
      <c r="AL99" s="1831"/>
      <c r="AM99" s="1831"/>
      <c r="AN99" s="1831"/>
      <c r="AO99" s="1831"/>
      <c r="AP99" s="1831"/>
      <c r="AQ99" s="1831"/>
    </row>
    <row r="100" spans="1:43" x14ac:dyDescent="0.35">
      <c r="A100" s="1831"/>
      <c r="B100" s="1831"/>
      <c r="C100" s="1831"/>
      <c r="D100" s="1831"/>
      <c r="E100" s="1831"/>
      <c r="F100" s="1831"/>
      <c r="G100" s="1831"/>
      <c r="H100" s="1831"/>
      <c r="I100" s="1831"/>
      <c r="J100" s="1831"/>
      <c r="K100" s="1831"/>
      <c r="L100" s="1831"/>
      <c r="M100" s="1831"/>
      <c r="N100" s="1831"/>
      <c r="O100" s="1831"/>
      <c r="P100" s="1831"/>
      <c r="Q100" s="1831"/>
      <c r="R100" s="1831"/>
      <c r="S100" s="1831"/>
      <c r="T100" s="1831"/>
      <c r="U100" s="1831"/>
      <c r="V100" s="1831"/>
      <c r="W100" s="1831"/>
      <c r="X100" s="1831"/>
      <c r="Y100" s="1831"/>
      <c r="Z100" s="1831"/>
      <c r="AA100" s="1831"/>
      <c r="AB100" s="1831"/>
      <c r="AC100" s="1831"/>
      <c r="AD100" s="1831"/>
      <c r="AE100" s="1831"/>
      <c r="AF100" s="1831"/>
      <c r="AG100" s="1831"/>
      <c r="AH100" s="1831"/>
      <c r="AI100" s="1831"/>
      <c r="AJ100" s="1831"/>
      <c r="AK100" s="1831"/>
      <c r="AL100" s="1831"/>
      <c r="AM100" s="1831"/>
      <c r="AN100" s="1831"/>
      <c r="AO100" s="1831"/>
      <c r="AP100" s="1831"/>
      <c r="AQ100" s="1831"/>
    </row>
    <row r="101" spans="1:43" x14ac:dyDescent="0.35">
      <c r="A101" s="1831"/>
      <c r="B101" s="1831"/>
      <c r="C101" s="1831"/>
      <c r="D101" s="1831"/>
      <c r="E101" s="1831"/>
      <c r="F101" s="1831"/>
      <c r="G101" s="1831"/>
      <c r="H101" s="1831"/>
      <c r="I101" s="1831"/>
      <c r="J101" s="1831"/>
      <c r="K101" s="1831"/>
      <c r="L101" s="1831"/>
      <c r="M101" s="1831"/>
      <c r="N101" s="1831"/>
      <c r="O101" s="1831"/>
      <c r="P101" s="1831"/>
      <c r="Q101" s="1831"/>
      <c r="R101" s="1831"/>
      <c r="S101" s="1831"/>
      <c r="T101" s="1831"/>
      <c r="U101" s="1831"/>
      <c r="V101" s="1831"/>
      <c r="W101" s="1831"/>
      <c r="X101" s="1831"/>
      <c r="Y101" s="1831"/>
      <c r="Z101" s="1831"/>
      <c r="AA101" s="1831"/>
      <c r="AB101" s="1831"/>
      <c r="AC101" s="1831"/>
      <c r="AD101" s="1831"/>
      <c r="AE101" s="1831"/>
      <c r="AF101" s="1831"/>
      <c r="AG101" s="1831"/>
      <c r="AH101" s="1831"/>
      <c r="AI101" s="1831"/>
      <c r="AJ101" s="1831"/>
      <c r="AK101" s="1831"/>
      <c r="AL101" s="1831"/>
      <c r="AM101" s="1831"/>
      <c r="AN101" s="1831"/>
      <c r="AO101" s="1831"/>
      <c r="AP101" s="1831"/>
      <c r="AQ101" s="1831"/>
    </row>
    <row r="102" spans="1:43" x14ac:dyDescent="0.35">
      <c r="A102" s="1831"/>
      <c r="B102" s="1831"/>
      <c r="C102" s="1831"/>
      <c r="D102" s="1831"/>
      <c r="E102" s="1831"/>
      <c r="F102" s="1831"/>
      <c r="G102" s="1831"/>
      <c r="H102" s="1831"/>
      <c r="I102" s="1831"/>
      <c r="J102" s="1831"/>
      <c r="K102" s="1831"/>
      <c r="L102" s="1831"/>
      <c r="M102" s="1831"/>
      <c r="N102" s="1831"/>
      <c r="O102" s="1831"/>
      <c r="P102" s="1831"/>
      <c r="Q102" s="1831"/>
      <c r="R102" s="1831"/>
      <c r="S102" s="1831"/>
      <c r="T102" s="1831"/>
      <c r="U102" s="1831"/>
      <c r="V102" s="1831"/>
      <c r="W102" s="1831"/>
      <c r="X102" s="1831"/>
      <c r="Y102" s="1831"/>
      <c r="Z102" s="1831"/>
      <c r="AA102" s="1831"/>
      <c r="AB102" s="1831"/>
      <c r="AC102" s="1831"/>
      <c r="AD102" s="1831"/>
      <c r="AE102" s="1831"/>
      <c r="AF102" s="1831"/>
      <c r="AG102" s="1831"/>
      <c r="AH102" s="1831"/>
      <c r="AI102" s="1831"/>
      <c r="AJ102" s="1831"/>
      <c r="AK102" s="1831"/>
      <c r="AL102" s="1831"/>
      <c r="AM102" s="1831"/>
      <c r="AN102" s="1831"/>
      <c r="AO102" s="1831"/>
      <c r="AP102" s="1831"/>
      <c r="AQ102" s="1831"/>
    </row>
    <row r="103" spans="1:43" x14ac:dyDescent="0.35">
      <c r="A103" s="1831"/>
      <c r="B103" s="1831"/>
      <c r="C103" s="1831"/>
      <c r="D103" s="1831"/>
      <c r="E103" s="1831"/>
      <c r="F103" s="1831"/>
      <c r="G103" s="1831"/>
      <c r="H103" s="1831"/>
      <c r="I103" s="1831"/>
      <c r="J103" s="1831"/>
      <c r="K103" s="1831"/>
      <c r="L103" s="1831"/>
      <c r="M103" s="1831"/>
      <c r="N103" s="1831"/>
      <c r="O103" s="1831"/>
      <c r="P103" s="1831"/>
      <c r="Q103" s="1831"/>
      <c r="R103" s="1831"/>
      <c r="S103" s="1831"/>
      <c r="T103" s="1831"/>
      <c r="U103" s="1831"/>
      <c r="V103" s="1831"/>
      <c r="W103" s="1831"/>
      <c r="X103" s="1831"/>
      <c r="Y103" s="1831"/>
      <c r="Z103" s="1831"/>
      <c r="AA103" s="1831"/>
      <c r="AB103" s="1831"/>
      <c r="AC103" s="1831"/>
      <c r="AD103" s="1831"/>
      <c r="AE103" s="1831"/>
      <c r="AF103" s="1831"/>
      <c r="AG103" s="1831"/>
      <c r="AH103" s="1831"/>
      <c r="AI103" s="1831"/>
      <c r="AJ103" s="1831"/>
      <c r="AK103" s="1831"/>
      <c r="AL103" s="1831"/>
      <c r="AM103" s="1831"/>
      <c r="AN103" s="1831"/>
      <c r="AO103" s="1831"/>
      <c r="AP103" s="1831"/>
      <c r="AQ103" s="1831"/>
    </row>
    <row r="104" spans="1:43" x14ac:dyDescent="0.35">
      <c r="A104" s="1831"/>
      <c r="B104" s="1831"/>
      <c r="C104" s="1831"/>
      <c r="D104" s="1831"/>
      <c r="E104" s="1831"/>
      <c r="F104" s="1831"/>
      <c r="G104" s="1831"/>
      <c r="H104" s="1831"/>
      <c r="I104" s="1831"/>
      <c r="J104" s="1831"/>
      <c r="K104" s="1831"/>
      <c r="L104" s="1831"/>
      <c r="M104" s="1831"/>
      <c r="N104" s="1831"/>
      <c r="O104" s="1831"/>
      <c r="P104" s="1831"/>
      <c r="Q104" s="1831"/>
      <c r="R104" s="1831"/>
      <c r="S104" s="1831"/>
      <c r="T104" s="1831"/>
      <c r="U104" s="1831"/>
      <c r="V104" s="1831"/>
      <c r="W104" s="1831"/>
      <c r="X104" s="1831"/>
      <c r="Y104" s="1831"/>
      <c r="Z104" s="1831"/>
      <c r="AA104" s="1831"/>
      <c r="AB104" s="1831"/>
      <c r="AC104" s="1831"/>
      <c r="AD104" s="1831"/>
      <c r="AE104" s="1831"/>
      <c r="AF104" s="1831"/>
      <c r="AG104" s="1831"/>
      <c r="AH104" s="1831"/>
      <c r="AI104" s="1831"/>
      <c r="AJ104" s="1831"/>
      <c r="AK104" s="1831"/>
      <c r="AL104" s="1831"/>
      <c r="AM104" s="1831"/>
      <c r="AN104" s="1831"/>
      <c r="AO104" s="1831"/>
      <c r="AP104" s="1831"/>
      <c r="AQ104" s="1831"/>
    </row>
    <row r="105" spans="1:43" x14ac:dyDescent="0.35">
      <c r="A105" s="1831"/>
      <c r="B105" s="1831"/>
      <c r="C105" s="1831"/>
      <c r="D105" s="1831"/>
      <c r="E105" s="1831"/>
      <c r="F105" s="1831"/>
      <c r="G105" s="1831"/>
      <c r="H105" s="1831"/>
      <c r="I105" s="1831"/>
      <c r="J105" s="1831"/>
      <c r="K105" s="1831"/>
      <c r="L105" s="1831"/>
      <c r="M105" s="1831"/>
      <c r="N105" s="1831"/>
      <c r="O105" s="1831"/>
      <c r="P105" s="1831"/>
      <c r="Q105" s="1831"/>
      <c r="R105" s="1831"/>
      <c r="S105" s="1831"/>
      <c r="T105" s="1831"/>
      <c r="U105" s="1831"/>
      <c r="V105" s="1831"/>
      <c r="W105" s="1831"/>
      <c r="X105" s="1831"/>
      <c r="Y105" s="1831"/>
      <c r="Z105" s="1831"/>
      <c r="AA105" s="1831"/>
      <c r="AB105" s="1831"/>
      <c r="AC105" s="1831"/>
      <c r="AD105" s="1831"/>
      <c r="AE105" s="1831"/>
      <c r="AF105" s="1831"/>
      <c r="AG105" s="1831"/>
      <c r="AH105" s="1831"/>
      <c r="AI105" s="1831"/>
      <c r="AJ105" s="1831"/>
      <c r="AK105" s="1831"/>
      <c r="AL105" s="1831"/>
      <c r="AM105" s="1831"/>
      <c r="AN105" s="1831"/>
      <c r="AO105" s="1831"/>
      <c r="AP105" s="1831"/>
      <c r="AQ105" s="1831"/>
    </row>
    <row r="106" spans="1:43" x14ac:dyDescent="0.35">
      <c r="A106" s="1831"/>
      <c r="B106" s="1831"/>
      <c r="C106" s="1831"/>
      <c r="D106" s="1831"/>
      <c r="E106" s="1831"/>
      <c r="F106" s="1831"/>
      <c r="G106" s="1831"/>
      <c r="H106" s="1831"/>
      <c r="I106" s="1831"/>
      <c r="J106" s="1831"/>
      <c r="K106" s="1831"/>
      <c r="L106" s="1831"/>
      <c r="M106" s="1831"/>
      <c r="N106" s="1831"/>
      <c r="O106" s="1831"/>
      <c r="P106" s="1831"/>
      <c r="Q106" s="1831"/>
      <c r="R106" s="1831"/>
      <c r="S106" s="1831"/>
      <c r="T106" s="1831"/>
      <c r="U106" s="1831"/>
      <c r="V106" s="1831"/>
      <c r="W106" s="1831"/>
      <c r="X106" s="1831"/>
      <c r="Y106" s="1831"/>
      <c r="Z106" s="1831"/>
      <c r="AA106" s="1831"/>
      <c r="AB106" s="1831"/>
      <c r="AC106" s="1831"/>
      <c r="AD106" s="1831"/>
      <c r="AE106" s="1831"/>
      <c r="AF106" s="1831"/>
      <c r="AG106" s="1831"/>
      <c r="AH106" s="1831"/>
      <c r="AI106" s="1831"/>
      <c r="AJ106" s="1831"/>
      <c r="AK106" s="1831"/>
      <c r="AL106" s="1831"/>
      <c r="AM106" s="1831"/>
      <c r="AN106" s="1831"/>
      <c r="AO106" s="1831"/>
      <c r="AP106" s="1831"/>
      <c r="AQ106" s="1831"/>
    </row>
    <row r="107" spans="1:43" x14ac:dyDescent="0.35">
      <c r="A107" s="1831"/>
      <c r="B107" s="1831"/>
      <c r="C107" s="1831"/>
      <c r="D107" s="1831"/>
      <c r="E107" s="1831"/>
      <c r="F107" s="1831"/>
      <c r="G107" s="1831"/>
      <c r="H107" s="1831"/>
      <c r="I107" s="1831"/>
      <c r="J107" s="1831"/>
      <c r="K107" s="1831"/>
      <c r="L107" s="1831"/>
      <c r="M107" s="1831"/>
      <c r="N107" s="1831"/>
      <c r="O107" s="1831"/>
      <c r="P107" s="1831"/>
      <c r="Q107" s="1831"/>
      <c r="R107" s="1831"/>
      <c r="S107" s="1831"/>
      <c r="T107" s="1831"/>
      <c r="U107" s="1831"/>
      <c r="V107" s="1831"/>
      <c r="W107" s="1831"/>
      <c r="X107" s="1831"/>
      <c r="Y107" s="1831"/>
      <c r="Z107" s="1831"/>
      <c r="AA107" s="1831"/>
      <c r="AB107" s="1831"/>
      <c r="AC107" s="1831"/>
      <c r="AD107" s="1831"/>
      <c r="AE107" s="1831"/>
      <c r="AF107" s="1831"/>
      <c r="AG107" s="1831"/>
      <c r="AH107" s="1831"/>
      <c r="AI107" s="1831"/>
      <c r="AJ107" s="1831"/>
      <c r="AK107" s="1831"/>
      <c r="AL107" s="1831"/>
      <c r="AM107" s="1831"/>
      <c r="AN107" s="1831"/>
      <c r="AO107" s="1831"/>
      <c r="AP107" s="1831"/>
      <c r="AQ107" s="1831"/>
    </row>
    <row r="108" spans="1:43" x14ac:dyDescent="0.35">
      <c r="A108" s="1831"/>
      <c r="B108" s="1831"/>
      <c r="C108" s="1831"/>
      <c r="D108" s="1831"/>
      <c r="E108" s="1831"/>
      <c r="F108" s="1831"/>
      <c r="G108" s="1831"/>
      <c r="H108" s="1831"/>
      <c r="I108" s="1831"/>
      <c r="J108" s="1831"/>
      <c r="K108" s="1831"/>
      <c r="L108" s="1831"/>
      <c r="M108" s="1831"/>
      <c r="N108" s="1831"/>
      <c r="O108" s="1831"/>
      <c r="P108" s="1831"/>
      <c r="Q108" s="1831"/>
      <c r="R108" s="1831"/>
      <c r="S108" s="1831"/>
      <c r="T108" s="1831"/>
      <c r="U108" s="1831"/>
      <c r="V108" s="1831"/>
      <c r="W108" s="1831"/>
      <c r="X108" s="1831"/>
      <c r="Y108" s="1831"/>
      <c r="Z108" s="1831"/>
      <c r="AA108" s="1831"/>
      <c r="AB108" s="1831"/>
      <c r="AC108" s="1831"/>
      <c r="AD108" s="1831"/>
      <c r="AE108" s="1831"/>
      <c r="AF108" s="1831"/>
      <c r="AG108" s="1831"/>
      <c r="AH108" s="1831"/>
      <c r="AI108" s="1831"/>
      <c r="AJ108" s="1831"/>
      <c r="AK108" s="1831"/>
      <c r="AL108" s="1831"/>
      <c r="AM108" s="1831"/>
      <c r="AN108" s="1831"/>
      <c r="AO108" s="1831"/>
      <c r="AP108" s="1831"/>
      <c r="AQ108" s="1831"/>
    </row>
    <row r="109" spans="1:43" x14ac:dyDescent="0.35">
      <c r="A109" s="1831"/>
      <c r="B109" s="1831"/>
      <c r="C109" s="1831"/>
      <c r="D109" s="1831"/>
      <c r="E109" s="1831"/>
      <c r="F109" s="1831"/>
      <c r="G109" s="1831"/>
      <c r="H109" s="1831"/>
      <c r="I109" s="1831"/>
      <c r="J109" s="1831"/>
      <c r="K109" s="1831"/>
      <c r="L109" s="1831"/>
      <c r="M109" s="1831"/>
      <c r="N109" s="1831"/>
      <c r="O109" s="1831"/>
      <c r="P109" s="1831"/>
      <c r="Q109" s="1831"/>
      <c r="R109" s="1831"/>
      <c r="S109" s="1831"/>
      <c r="T109" s="1831"/>
      <c r="U109" s="1831"/>
      <c r="V109" s="1831"/>
      <c r="W109" s="1831"/>
      <c r="X109" s="1831"/>
      <c r="Y109" s="1831"/>
      <c r="Z109" s="1831"/>
      <c r="AA109" s="1831"/>
      <c r="AB109" s="1831"/>
      <c r="AC109" s="1831"/>
      <c r="AD109" s="1831"/>
      <c r="AE109" s="1831"/>
      <c r="AF109" s="1831"/>
      <c r="AG109" s="1831"/>
      <c r="AH109" s="1831"/>
      <c r="AI109" s="1831"/>
      <c r="AJ109" s="1831"/>
      <c r="AK109" s="1831"/>
      <c r="AL109" s="1831"/>
      <c r="AM109" s="1831"/>
      <c r="AN109" s="1831"/>
      <c r="AO109" s="1831"/>
      <c r="AP109" s="1831"/>
      <c r="AQ109" s="1831"/>
    </row>
    <row r="110" spans="1:43" x14ac:dyDescent="0.35">
      <c r="A110" s="1831"/>
      <c r="B110" s="1831"/>
      <c r="C110" s="1831"/>
      <c r="D110" s="1831"/>
      <c r="E110" s="1831"/>
      <c r="F110" s="1831"/>
      <c r="G110" s="1831"/>
      <c r="H110" s="1831"/>
      <c r="I110" s="1831"/>
      <c r="J110" s="1831"/>
      <c r="K110" s="1831"/>
      <c r="L110" s="1831"/>
      <c r="M110" s="1831"/>
      <c r="N110" s="1831"/>
      <c r="O110" s="1831"/>
      <c r="P110" s="1831"/>
      <c r="Q110" s="1831"/>
      <c r="R110" s="1831"/>
      <c r="S110" s="1831"/>
      <c r="T110" s="1831"/>
      <c r="U110" s="1831"/>
      <c r="V110" s="1831"/>
      <c r="W110" s="1831"/>
      <c r="X110" s="1831"/>
      <c r="Y110" s="1831"/>
      <c r="Z110" s="1831"/>
      <c r="AA110" s="1831"/>
      <c r="AB110" s="1831"/>
      <c r="AC110" s="1831"/>
      <c r="AD110" s="1831"/>
      <c r="AE110" s="1831"/>
      <c r="AF110" s="1831"/>
      <c r="AG110" s="1831"/>
      <c r="AH110" s="1831"/>
      <c r="AI110" s="1831"/>
      <c r="AJ110" s="1831"/>
      <c r="AK110" s="1831"/>
      <c r="AL110" s="1831"/>
      <c r="AM110" s="1831"/>
      <c r="AN110" s="1831"/>
      <c r="AO110" s="1831"/>
      <c r="AP110" s="1831"/>
      <c r="AQ110" s="1831"/>
    </row>
    <row r="111" spans="1:43" x14ac:dyDescent="0.35">
      <c r="A111" s="1831"/>
      <c r="B111" s="1831"/>
      <c r="C111" s="1831"/>
      <c r="D111" s="1831"/>
      <c r="E111" s="1831"/>
      <c r="F111" s="1831"/>
      <c r="G111" s="1831"/>
      <c r="H111" s="1831"/>
      <c r="I111" s="1831"/>
      <c r="J111" s="1831"/>
      <c r="K111" s="1831"/>
      <c r="L111" s="1831"/>
      <c r="M111" s="1831"/>
      <c r="N111" s="1831"/>
      <c r="O111" s="1831"/>
      <c r="P111" s="1831"/>
      <c r="Q111" s="1831"/>
      <c r="R111" s="1831"/>
      <c r="S111" s="1831"/>
      <c r="T111" s="1831"/>
      <c r="U111" s="1831"/>
      <c r="V111" s="1831"/>
      <c r="W111" s="1831"/>
      <c r="X111" s="1831"/>
      <c r="Y111" s="1831"/>
      <c r="Z111" s="1831"/>
      <c r="AA111" s="1831"/>
      <c r="AB111" s="1831"/>
      <c r="AC111" s="1831"/>
      <c r="AD111" s="1831"/>
      <c r="AE111" s="1831"/>
      <c r="AF111" s="1831"/>
      <c r="AG111" s="1831"/>
      <c r="AH111" s="1831"/>
      <c r="AI111" s="1831"/>
      <c r="AJ111" s="1831"/>
      <c r="AK111" s="1831"/>
      <c r="AL111" s="1831"/>
      <c r="AM111" s="1831"/>
      <c r="AN111" s="1831"/>
      <c r="AO111" s="1831"/>
      <c r="AP111" s="1831"/>
      <c r="AQ111" s="1831"/>
    </row>
    <row r="112" spans="1:43" x14ac:dyDescent="0.35">
      <c r="A112" s="1831"/>
      <c r="B112" s="1831"/>
      <c r="C112" s="1831"/>
      <c r="D112" s="1831"/>
      <c r="E112" s="1831"/>
      <c r="F112" s="1831"/>
      <c r="G112" s="1831"/>
      <c r="H112" s="1831"/>
      <c r="I112" s="1831"/>
      <c r="J112" s="1831"/>
      <c r="K112" s="1831"/>
      <c r="L112" s="1831"/>
      <c r="M112" s="1831"/>
      <c r="N112" s="1831"/>
      <c r="O112" s="1831"/>
      <c r="P112" s="1831"/>
      <c r="Q112" s="1831"/>
      <c r="R112" s="1831"/>
      <c r="S112" s="1831"/>
      <c r="T112" s="1831"/>
      <c r="U112" s="1831"/>
      <c r="V112" s="1831"/>
      <c r="W112" s="1831"/>
      <c r="X112" s="1831"/>
      <c r="Y112" s="1831"/>
      <c r="Z112" s="1831"/>
      <c r="AA112" s="1831"/>
      <c r="AB112" s="1831"/>
      <c r="AC112" s="1831"/>
      <c r="AD112" s="1831"/>
      <c r="AE112" s="1831"/>
      <c r="AF112" s="1831"/>
      <c r="AG112" s="1831"/>
      <c r="AH112" s="1831"/>
      <c r="AI112" s="1831"/>
      <c r="AJ112" s="1831"/>
      <c r="AK112" s="1831"/>
      <c r="AL112" s="1831"/>
      <c r="AM112" s="1831"/>
      <c r="AN112" s="1831"/>
      <c r="AO112" s="1831"/>
      <c r="AP112" s="1831"/>
      <c r="AQ112" s="1831"/>
    </row>
    <row r="113" spans="1:43" x14ac:dyDescent="0.35">
      <c r="A113" s="1831"/>
      <c r="B113" s="1831"/>
      <c r="C113" s="1831"/>
      <c r="D113" s="1831"/>
      <c r="E113" s="1831"/>
      <c r="F113" s="1831"/>
      <c r="G113" s="1831"/>
      <c r="H113" s="1831"/>
      <c r="I113" s="1831"/>
      <c r="J113" s="1831"/>
      <c r="K113" s="1831"/>
      <c r="L113" s="1831"/>
      <c r="M113" s="1831"/>
      <c r="N113" s="1831"/>
      <c r="O113" s="1831"/>
      <c r="P113" s="1831"/>
      <c r="Q113" s="1831"/>
      <c r="R113" s="1831"/>
      <c r="S113" s="1831"/>
      <c r="T113" s="1831"/>
      <c r="U113" s="1831"/>
      <c r="V113" s="1831"/>
      <c r="W113" s="1831"/>
      <c r="X113" s="1831"/>
      <c r="Y113" s="1831"/>
      <c r="Z113" s="1831"/>
      <c r="AA113" s="1831"/>
      <c r="AB113" s="1831"/>
      <c r="AC113" s="1831"/>
      <c r="AD113" s="1831"/>
      <c r="AE113" s="1831"/>
      <c r="AF113" s="1831"/>
      <c r="AG113" s="1831"/>
      <c r="AH113" s="1831"/>
      <c r="AI113" s="1831"/>
      <c r="AJ113" s="1831"/>
      <c r="AK113" s="1831"/>
      <c r="AL113" s="1831"/>
      <c r="AM113" s="1831"/>
      <c r="AN113" s="1831"/>
      <c r="AO113" s="1831"/>
      <c r="AP113" s="1831"/>
      <c r="AQ113" s="1831"/>
    </row>
    <row r="114" spans="1:43" x14ac:dyDescent="0.35">
      <c r="A114" s="1831"/>
      <c r="B114" s="1831"/>
      <c r="C114" s="1831"/>
      <c r="D114" s="1831"/>
      <c r="E114" s="1831"/>
      <c r="F114" s="1831"/>
      <c r="G114" s="1831"/>
      <c r="H114" s="1831"/>
      <c r="I114" s="1831"/>
      <c r="J114" s="1831"/>
      <c r="K114" s="1831"/>
      <c r="L114" s="1831"/>
      <c r="M114" s="1831"/>
      <c r="N114" s="1831"/>
      <c r="O114" s="1831"/>
      <c r="P114" s="1831"/>
      <c r="Q114" s="1831"/>
      <c r="R114" s="1831"/>
      <c r="S114" s="1831"/>
      <c r="T114" s="1831"/>
      <c r="U114" s="1831"/>
      <c r="V114" s="1831"/>
      <c r="W114" s="1831"/>
      <c r="X114" s="1831"/>
      <c r="Y114" s="1831"/>
      <c r="Z114" s="1831"/>
      <c r="AA114" s="1831"/>
      <c r="AB114" s="1831"/>
      <c r="AC114" s="1831"/>
      <c r="AD114" s="1831"/>
      <c r="AE114" s="1831"/>
      <c r="AF114" s="1831"/>
      <c r="AG114" s="1831"/>
      <c r="AH114" s="1831"/>
      <c r="AI114" s="1831"/>
      <c r="AJ114" s="1831"/>
      <c r="AK114" s="1831"/>
      <c r="AL114" s="1831"/>
      <c r="AM114" s="1831"/>
      <c r="AN114" s="1831"/>
      <c r="AO114" s="1831"/>
      <c r="AP114" s="1831"/>
      <c r="AQ114" s="1831"/>
    </row>
    <row r="115" spans="1:43" x14ac:dyDescent="0.35">
      <c r="A115" s="1831"/>
      <c r="B115" s="1831"/>
      <c r="C115" s="1831"/>
      <c r="D115" s="1831"/>
      <c r="E115" s="1831"/>
      <c r="F115" s="1831"/>
      <c r="G115" s="1831"/>
      <c r="H115" s="1831"/>
      <c r="I115" s="1831"/>
      <c r="J115" s="1831"/>
      <c r="K115" s="1831"/>
      <c r="L115" s="1831"/>
      <c r="M115" s="1831"/>
      <c r="N115" s="1831"/>
      <c r="O115" s="1831"/>
      <c r="P115" s="1831"/>
      <c r="Q115" s="1831"/>
      <c r="R115" s="1831"/>
      <c r="S115" s="1831"/>
      <c r="T115" s="1831"/>
      <c r="U115" s="1831"/>
      <c r="V115" s="1831"/>
      <c r="W115" s="1831"/>
      <c r="X115" s="1831"/>
      <c r="Y115" s="1831"/>
      <c r="Z115" s="1831"/>
      <c r="AA115" s="1831"/>
      <c r="AB115" s="1831"/>
      <c r="AC115" s="1831"/>
      <c r="AD115" s="1831"/>
      <c r="AE115" s="1831"/>
      <c r="AF115" s="1831"/>
      <c r="AG115" s="1831"/>
      <c r="AH115" s="1831"/>
      <c r="AI115" s="1831"/>
      <c r="AJ115" s="1831"/>
      <c r="AK115" s="1831"/>
      <c r="AL115" s="1831"/>
      <c r="AM115" s="1831"/>
      <c r="AN115" s="1831"/>
      <c r="AO115" s="1831"/>
      <c r="AP115" s="1831"/>
      <c r="AQ115" s="1831"/>
    </row>
    <row r="116" spans="1:43" x14ac:dyDescent="0.35">
      <c r="A116" s="1831"/>
      <c r="B116" s="1831"/>
      <c r="C116" s="1831"/>
      <c r="D116" s="1831"/>
      <c r="E116" s="1831"/>
      <c r="F116" s="1831"/>
      <c r="G116" s="1831"/>
      <c r="H116" s="1831"/>
      <c r="I116" s="1831"/>
      <c r="J116" s="1831"/>
      <c r="K116" s="1831"/>
      <c r="L116" s="1831"/>
      <c r="M116" s="1831"/>
      <c r="N116" s="1831"/>
      <c r="O116" s="1831"/>
      <c r="P116" s="1831"/>
      <c r="Q116" s="1831"/>
      <c r="R116" s="1831"/>
      <c r="S116" s="1831"/>
      <c r="T116" s="1831"/>
      <c r="U116" s="1831"/>
      <c r="V116" s="1831"/>
      <c r="W116" s="1831"/>
      <c r="X116" s="1831"/>
      <c r="Y116" s="1831"/>
      <c r="Z116" s="1831"/>
      <c r="AA116" s="1831"/>
      <c r="AB116" s="1831"/>
      <c r="AC116" s="1831"/>
      <c r="AD116" s="1831"/>
      <c r="AE116" s="1831"/>
      <c r="AF116" s="1831"/>
      <c r="AG116" s="1831"/>
      <c r="AH116" s="1831"/>
      <c r="AI116" s="1831"/>
      <c r="AJ116" s="1831"/>
      <c r="AK116" s="1831"/>
      <c r="AL116" s="1831"/>
      <c r="AM116" s="1831"/>
      <c r="AN116" s="1831"/>
      <c r="AO116" s="1831"/>
      <c r="AP116" s="1831"/>
      <c r="AQ116" s="1831"/>
    </row>
    <row r="117" spans="1:43" x14ac:dyDescent="0.35">
      <c r="A117" s="1831"/>
      <c r="B117" s="1831"/>
      <c r="C117" s="1831"/>
      <c r="D117" s="1831"/>
      <c r="E117" s="1831"/>
      <c r="F117" s="1831"/>
      <c r="G117" s="1831"/>
      <c r="H117" s="1831"/>
      <c r="I117" s="1831"/>
      <c r="J117" s="1831"/>
      <c r="K117" s="1831"/>
      <c r="L117" s="1831"/>
      <c r="M117" s="1831"/>
      <c r="N117" s="1831"/>
      <c r="O117" s="1831"/>
      <c r="P117" s="1831"/>
      <c r="Q117" s="1831"/>
      <c r="R117" s="1831"/>
      <c r="S117" s="1831"/>
      <c r="T117" s="1831"/>
      <c r="U117" s="1831"/>
      <c r="V117" s="1831"/>
      <c r="W117" s="1831"/>
      <c r="X117" s="1831"/>
      <c r="Y117" s="1831"/>
      <c r="Z117" s="1831"/>
      <c r="AA117" s="1831"/>
      <c r="AB117" s="1831"/>
      <c r="AC117" s="1831"/>
      <c r="AD117" s="1831"/>
      <c r="AE117" s="1831"/>
      <c r="AF117" s="1831"/>
      <c r="AG117" s="1831"/>
      <c r="AH117" s="1831"/>
      <c r="AI117" s="1831"/>
      <c r="AJ117" s="1831"/>
      <c r="AK117" s="1831"/>
      <c r="AL117" s="1831"/>
      <c r="AM117" s="1831"/>
      <c r="AN117" s="1831"/>
      <c r="AO117" s="1831"/>
      <c r="AP117" s="1831"/>
      <c r="AQ117" s="1831"/>
    </row>
    <row r="118" spans="1:43" x14ac:dyDescent="0.35">
      <c r="A118" s="1831"/>
      <c r="B118" s="1831"/>
      <c r="C118" s="1831"/>
      <c r="D118" s="1831"/>
      <c r="E118" s="1831"/>
      <c r="F118" s="1831"/>
      <c r="G118" s="1831"/>
      <c r="H118" s="1831"/>
      <c r="I118" s="1831"/>
      <c r="J118" s="1831"/>
      <c r="K118" s="1831"/>
      <c r="L118" s="1831"/>
      <c r="M118" s="1831"/>
      <c r="N118" s="1831"/>
      <c r="O118" s="1831"/>
      <c r="P118" s="1831"/>
      <c r="Q118" s="1831"/>
      <c r="R118" s="1831"/>
      <c r="S118" s="1831"/>
      <c r="T118" s="1831"/>
      <c r="U118" s="1831"/>
      <c r="V118" s="1831"/>
      <c r="W118" s="1831"/>
      <c r="X118" s="1831"/>
      <c r="Y118" s="1831"/>
      <c r="Z118" s="1831"/>
      <c r="AA118" s="1831"/>
      <c r="AB118" s="1831"/>
      <c r="AC118" s="1831"/>
      <c r="AD118" s="1831"/>
      <c r="AE118" s="1831"/>
      <c r="AF118" s="1831"/>
      <c r="AG118" s="1831"/>
      <c r="AH118" s="1831"/>
      <c r="AI118" s="1831"/>
      <c r="AJ118" s="1831"/>
      <c r="AK118" s="1831"/>
      <c r="AL118" s="1831"/>
      <c r="AM118" s="1831"/>
      <c r="AN118" s="1831"/>
      <c r="AO118" s="1831"/>
      <c r="AP118" s="1831"/>
      <c r="AQ118" s="1831"/>
    </row>
    <row r="119" spans="1:43" x14ac:dyDescent="0.35">
      <c r="A119" s="1831"/>
      <c r="B119" s="1831"/>
      <c r="C119" s="1831"/>
      <c r="D119" s="1831"/>
      <c r="E119" s="1831"/>
      <c r="F119" s="1831"/>
      <c r="G119" s="1831"/>
      <c r="H119" s="1831"/>
      <c r="I119" s="1831"/>
      <c r="J119" s="1831"/>
      <c r="K119" s="1831"/>
      <c r="L119" s="1831"/>
      <c r="M119" s="1831"/>
      <c r="N119" s="1831"/>
      <c r="O119" s="1831"/>
      <c r="P119" s="1831"/>
      <c r="Q119" s="1831"/>
      <c r="R119" s="1831"/>
      <c r="S119" s="1831"/>
      <c r="T119" s="1831"/>
      <c r="U119" s="1831"/>
      <c r="V119" s="1831"/>
      <c r="W119" s="1831"/>
      <c r="X119" s="1831"/>
      <c r="Y119" s="1831"/>
      <c r="Z119" s="1831"/>
      <c r="AA119" s="1831"/>
      <c r="AB119" s="1831"/>
      <c r="AC119" s="1831"/>
      <c r="AD119" s="1831"/>
      <c r="AE119" s="1831"/>
      <c r="AF119" s="1831"/>
      <c r="AG119" s="1831"/>
      <c r="AH119" s="1831"/>
      <c r="AI119" s="1831"/>
      <c r="AJ119" s="1831"/>
      <c r="AK119" s="1831"/>
      <c r="AL119" s="1831"/>
      <c r="AM119" s="1831"/>
      <c r="AN119" s="1831"/>
      <c r="AO119" s="1831"/>
      <c r="AP119" s="1831"/>
      <c r="AQ119" s="1831"/>
    </row>
    <row r="120" spans="1:43" x14ac:dyDescent="0.35">
      <c r="A120" s="1831"/>
      <c r="B120" s="1831"/>
      <c r="C120" s="1831"/>
      <c r="D120" s="1831"/>
      <c r="E120" s="1831"/>
      <c r="F120" s="1831"/>
      <c r="G120" s="1831"/>
      <c r="H120" s="1831"/>
      <c r="I120" s="1831"/>
      <c r="J120" s="1831"/>
      <c r="K120" s="1831"/>
      <c r="L120" s="1831"/>
      <c r="M120" s="1831"/>
      <c r="N120" s="1831"/>
      <c r="O120" s="1831"/>
      <c r="P120" s="1831"/>
      <c r="Q120" s="1831"/>
      <c r="R120" s="1831"/>
      <c r="S120" s="1831"/>
      <c r="T120" s="1831"/>
      <c r="U120" s="1831"/>
      <c r="V120" s="1831"/>
      <c r="W120" s="1831"/>
      <c r="X120" s="1831"/>
      <c r="Y120" s="1831"/>
      <c r="Z120" s="1831"/>
      <c r="AA120" s="1831"/>
      <c r="AB120" s="1831"/>
      <c r="AC120" s="1831"/>
      <c r="AD120" s="1831"/>
      <c r="AE120" s="1831"/>
      <c r="AF120" s="1831"/>
      <c r="AG120" s="1831"/>
      <c r="AH120" s="1831"/>
      <c r="AI120" s="1831"/>
      <c r="AJ120" s="1831"/>
      <c r="AK120" s="1831"/>
      <c r="AL120" s="1831"/>
      <c r="AM120" s="1831"/>
      <c r="AN120" s="1831"/>
      <c r="AO120" s="1831"/>
      <c r="AP120" s="1831"/>
      <c r="AQ120" s="1831"/>
    </row>
    <row r="121" spans="1:43" x14ac:dyDescent="0.35">
      <c r="A121" s="1831"/>
      <c r="B121" s="1831"/>
      <c r="C121" s="1831"/>
      <c r="D121" s="1831"/>
      <c r="E121" s="1831"/>
      <c r="F121" s="1831"/>
      <c r="G121" s="1831"/>
      <c r="H121" s="1831"/>
      <c r="I121" s="1831"/>
      <c r="J121" s="1831"/>
      <c r="K121" s="1831"/>
      <c r="L121" s="1831"/>
      <c r="M121" s="1831"/>
      <c r="N121" s="1831"/>
      <c r="O121" s="1831"/>
      <c r="P121" s="1831"/>
      <c r="Q121" s="1831"/>
      <c r="R121" s="1831"/>
      <c r="S121" s="1831"/>
      <c r="T121" s="1831"/>
      <c r="U121" s="1831"/>
      <c r="V121" s="1831"/>
      <c r="W121" s="1831"/>
      <c r="X121" s="1831"/>
      <c r="Y121" s="1831"/>
      <c r="Z121" s="1831"/>
      <c r="AA121" s="1831"/>
      <c r="AB121" s="1831"/>
      <c r="AC121" s="1831"/>
      <c r="AD121" s="1831"/>
      <c r="AE121" s="1831"/>
      <c r="AF121" s="1831"/>
      <c r="AG121" s="1831"/>
      <c r="AH121" s="1831"/>
      <c r="AI121" s="1831"/>
      <c r="AJ121" s="1831"/>
      <c r="AK121" s="1831"/>
      <c r="AL121" s="1831"/>
      <c r="AM121" s="1831"/>
      <c r="AN121" s="1831"/>
      <c r="AO121" s="1831"/>
      <c r="AP121" s="1831"/>
      <c r="AQ121" s="1831"/>
    </row>
    <row r="122" spans="1:43" x14ac:dyDescent="0.35">
      <c r="A122" s="1831"/>
      <c r="B122" s="1831"/>
      <c r="C122" s="1831"/>
      <c r="D122" s="1831"/>
      <c r="E122" s="1831"/>
      <c r="F122" s="1831"/>
      <c r="G122" s="1831"/>
      <c r="H122" s="1831"/>
      <c r="I122" s="1831"/>
      <c r="J122" s="1831"/>
      <c r="K122" s="1831"/>
      <c r="L122" s="1831"/>
      <c r="M122" s="1831"/>
      <c r="N122" s="1831"/>
      <c r="O122" s="1831"/>
      <c r="P122" s="1831"/>
      <c r="Q122" s="1831"/>
      <c r="R122" s="1831"/>
      <c r="S122" s="1831"/>
      <c r="T122" s="1831"/>
      <c r="U122" s="1831"/>
      <c r="V122" s="1831"/>
      <c r="W122" s="1831"/>
      <c r="X122" s="1831"/>
      <c r="Y122" s="1831"/>
      <c r="Z122" s="1831"/>
      <c r="AA122" s="1831"/>
      <c r="AB122" s="1831"/>
      <c r="AC122" s="1831"/>
      <c r="AD122" s="1831"/>
      <c r="AE122" s="1831"/>
      <c r="AF122" s="1831"/>
      <c r="AG122" s="1831"/>
      <c r="AH122" s="1831"/>
      <c r="AI122" s="1831"/>
      <c r="AJ122" s="1831"/>
      <c r="AK122" s="1831"/>
      <c r="AL122" s="1831"/>
      <c r="AM122" s="1831"/>
      <c r="AN122" s="1831"/>
      <c r="AO122" s="1831"/>
      <c r="AP122" s="1831"/>
      <c r="AQ122" s="1831"/>
    </row>
    <row r="123" spans="1:43" x14ac:dyDescent="0.35">
      <c r="A123" s="1831"/>
      <c r="B123" s="1831"/>
      <c r="C123" s="1831"/>
      <c r="D123" s="1831"/>
      <c r="E123" s="1831"/>
      <c r="F123" s="1831"/>
      <c r="G123" s="1831"/>
      <c r="H123" s="1831"/>
      <c r="I123" s="1831"/>
      <c r="J123" s="1831"/>
      <c r="K123" s="1831"/>
      <c r="L123" s="1831"/>
      <c r="M123" s="1831"/>
      <c r="N123" s="1831"/>
      <c r="O123" s="1831"/>
      <c r="P123" s="1831"/>
      <c r="Q123" s="1831"/>
      <c r="R123" s="1831"/>
      <c r="S123" s="1831"/>
      <c r="T123" s="1831"/>
      <c r="U123" s="1831"/>
      <c r="V123" s="1831"/>
      <c r="W123" s="1831"/>
      <c r="X123" s="1831"/>
      <c r="Y123" s="1831"/>
      <c r="Z123" s="1831"/>
      <c r="AA123" s="1831"/>
      <c r="AB123" s="1831"/>
      <c r="AC123" s="1831"/>
      <c r="AD123" s="1831"/>
      <c r="AE123" s="1831"/>
      <c r="AF123" s="1831"/>
      <c r="AG123" s="1831"/>
      <c r="AH123" s="1831"/>
      <c r="AI123" s="1831"/>
      <c r="AJ123" s="1831"/>
      <c r="AK123" s="1831"/>
      <c r="AL123" s="1831"/>
      <c r="AM123" s="1831"/>
      <c r="AN123" s="1831"/>
      <c r="AO123" s="1831"/>
      <c r="AP123" s="1831"/>
      <c r="AQ123" s="1831"/>
    </row>
    <row r="124" spans="1:43" x14ac:dyDescent="0.35">
      <c r="A124" s="1831"/>
      <c r="B124" s="1831"/>
      <c r="C124" s="1831"/>
      <c r="D124" s="1831"/>
      <c r="E124" s="1831"/>
      <c r="F124" s="1831"/>
      <c r="G124" s="1831"/>
      <c r="H124" s="1831"/>
      <c r="I124" s="1831"/>
      <c r="J124" s="1831"/>
      <c r="K124" s="1831"/>
      <c r="L124" s="1831"/>
      <c r="M124" s="1831"/>
      <c r="N124" s="1831"/>
      <c r="O124" s="1831"/>
      <c r="P124" s="1831"/>
      <c r="Q124" s="1831"/>
      <c r="R124" s="1831"/>
      <c r="S124" s="1831"/>
      <c r="T124" s="1831"/>
      <c r="U124" s="1831"/>
      <c r="V124" s="1831"/>
      <c r="W124" s="1831"/>
      <c r="X124" s="1831"/>
      <c r="Y124" s="1831"/>
      <c r="Z124" s="1831"/>
      <c r="AA124" s="1831"/>
      <c r="AB124" s="1831"/>
      <c r="AC124" s="1831"/>
      <c r="AD124" s="1831"/>
      <c r="AE124" s="1831"/>
      <c r="AF124" s="1831"/>
      <c r="AG124" s="1831"/>
      <c r="AH124" s="1831"/>
      <c r="AI124" s="1831"/>
      <c r="AJ124" s="1831"/>
      <c r="AK124" s="1831"/>
      <c r="AL124" s="1831"/>
      <c r="AM124" s="1831"/>
      <c r="AN124" s="1831"/>
      <c r="AO124" s="1831"/>
      <c r="AP124" s="1831"/>
      <c r="AQ124" s="1831"/>
    </row>
    <row r="125" spans="1:43" x14ac:dyDescent="0.35">
      <c r="A125" s="1831"/>
      <c r="B125" s="1831"/>
      <c r="C125" s="1831"/>
      <c r="D125" s="1831"/>
      <c r="E125" s="1831"/>
      <c r="F125" s="1831"/>
      <c r="G125" s="1831"/>
      <c r="H125" s="1831"/>
      <c r="I125" s="1831"/>
      <c r="J125" s="1831"/>
      <c r="K125" s="1831"/>
      <c r="L125" s="1831"/>
      <c r="M125" s="1831"/>
      <c r="N125" s="1831"/>
      <c r="O125" s="1831"/>
      <c r="P125" s="1831"/>
      <c r="Q125" s="1831"/>
      <c r="R125" s="1831"/>
      <c r="S125" s="1831"/>
      <c r="T125" s="1831"/>
      <c r="U125" s="1831"/>
      <c r="V125" s="1831"/>
      <c r="W125" s="1831"/>
      <c r="X125" s="1831"/>
      <c r="Y125" s="1831"/>
      <c r="Z125" s="1831"/>
      <c r="AA125" s="1831"/>
      <c r="AB125" s="1831"/>
      <c r="AC125" s="1831"/>
      <c r="AD125" s="1831"/>
      <c r="AE125" s="1831"/>
      <c r="AF125" s="1831"/>
      <c r="AG125" s="1831"/>
      <c r="AH125" s="1831"/>
      <c r="AI125" s="1831"/>
      <c r="AJ125" s="1831"/>
      <c r="AK125" s="1831"/>
      <c r="AL125" s="1831"/>
      <c r="AM125" s="1831"/>
      <c r="AN125" s="1831"/>
      <c r="AO125" s="1831"/>
      <c r="AP125" s="1831"/>
      <c r="AQ125" s="1831"/>
    </row>
    <row r="126" spans="1:43" x14ac:dyDescent="0.35">
      <c r="A126" s="1831"/>
      <c r="B126" s="1831"/>
      <c r="C126" s="1831"/>
      <c r="D126" s="1831"/>
      <c r="E126" s="1831"/>
      <c r="F126" s="1831"/>
      <c r="G126" s="1831"/>
      <c r="H126" s="1831"/>
      <c r="I126" s="1831"/>
      <c r="J126" s="1831"/>
      <c r="K126" s="1831"/>
      <c r="L126" s="1831"/>
      <c r="M126" s="1831"/>
      <c r="N126" s="1831"/>
      <c r="O126" s="1831"/>
      <c r="P126" s="1831"/>
      <c r="Q126" s="1831"/>
      <c r="R126" s="1831"/>
      <c r="S126" s="1831"/>
      <c r="T126" s="1831"/>
      <c r="U126" s="1831"/>
      <c r="V126" s="1831"/>
      <c r="W126" s="1831"/>
      <c r="X126" s="1831"/>
      <c r="Y126" s="1831"/>
      <c r="Z126" s="1831"/>
      <c r="AA126" s="1831"/>
      <c r="AB126" s="1831"/>
      <c r="AC126" s="1831"/>
      <c r="AD126" s="1831"/>
      <c r="AE126" s="1831"/>
      <c r="AF126" s="1831"/>
      <c r="AG126" s="1831"/>
      <c r="AH126" s="1831"/>
      <c r="AI126" s="1831"/>
      <c r="AJ126" s="1831"/>
      <c r="AK126" s="1831"/>
      <c r="AL126" s="1831"/>
      <c r="AM126" s="1831"/>
      <c r="AN126" s="1831"/>
      <c r="AO126" s="1831"/>
      <c r="AP126" s="1831"/>
      <c r="AQ126" s="1831"/>
    </row>
    <row r="127" spans="1:43" x14ac:dyDescent="0.35">
      <c r="A127" s="1831"/>
      <c r="B127" s="1831"/>
      <c r="C127" s="1831"/>
      <c r="D127" s="1831"/>
      <c r="E127" s="1831"/>
      <c r="F127" s="1831"/>
      <c r="G127" s="1831"/>
      <c r="H127" s="1831"/>
      <c r="I127" s="1831"/>
      <c r="J127" s="1831"/>
      <c r="K127" s="1831"/>
      <c r="L127" s="1831"/>
      <c r="M127" s="1831"/>
      <c r="N127" s="1831"/>
      <c r="O127" s="1831"/>
      <c r="P127" s="1831"/>
      <c r="Q127" s="1831"/>
      <c r="R127" s="1831"/>
      <c r="S127" s="1831"/>
      <c r="T127" s="1831"/>
      <c r="U127" s="1831"/>
      <c r="V127" s="1831"/>
      <c r="W127" s="1831"/>
      <c r="X127" s="1831"/>
      <c r="Y127" s="1831"/>
      <c r="Z127" s="1831"/>
      <c r="AA127" s="1831"/>
      <c r="AB127" s="1831"/>
      <c r="AC127" s="1831"/>
      <c r="AD127" s="1831"/>
      <c r="AE127" s="1831"/>
      <c r="AF127" s="1831"/>
      <c r="AG127" s="1831"/>
      <c r="AH127" s="1831"/>
      <c r="AI127" s="1831"/>
      <c r="AJ127" s="1831"/>
      <c r="AK127" s="1831"/>
      <c r="AL127" s="1831"/>
      <c r="AM127" s="1831"/>
      <c r="AN127" s="1831"/>
      <c r="AO127" s="1831"/>
      <c r="AP127" s="1831"/>
      <c r="AQ127" s="1831"/>
    </row>
    <row r="128" spans="1:43" x14ac:dyDescent="0.35">
      <c r="A128" s="1831"/>
      <c r="B128" s="1831"/>
      <c r="C128" s="1831"/>
      <c r="D128" s="1831"/>
      <c r="E128" s="1831"/>
      <c r="F128" s="1831"/>
      <c r="G128" s="1831"/>
      <c r="H128" s="1831"/>
      <c r="I128" s="1831"/>
      <c r="J128" s="1831"/>
      <c r="K128" s="1831"/>
      <c r="L128" s="1831"/>
      <c r="M128" s="1831"/>
      <c r="N128" s="1831"/>
      <c r="O128" s="1831"/>
      <c r="P128" s="1831"/>
      <c r="Q128" s="1831"/>
      <c r="R128" s="1831"/>
      <c r="S128" s="1831"/>
      <c r="T128" s="1831"/>
      <c r="U128" s="1831"/>
      <c r="V128" s="1831"/>
      <c r="W128" s="1831"/>
      <c r="X128" s="1831"/>
      <c r="Y128" s="1831"/>
      <c r="Z128" s="1831"/>
      <c r="AA128" s="1831"/>
      <c r="AB128" s="1831"/>
      <c r="AC128" s="1831"/>
      <c r="AD128" s="1831"/>
      <c r="AE128" s="1831"/>
      <c r="AF128" s="1831"/>
      <c r="AG128" s="1831"/>
      <c r="AH128" s="1831"/>
      <c r="AI128" s="1831"/>
      <c r="AJ128" s="1831"/>
      <c r="AK128" s="1831"/>
      <c r="AL128" s="1831"/>
      <c r="AM128" s="1831"/>
      <c r="AN128" s="1831"/>
      <c r="AO128" s="1831"/>
      <c r="AP128" s="1831"/>
      <c r="AQ128" s="1831"/>
    </row>
    <row r="129" spans="1:43" x14ac:dyDescent="0.35">
      <c r="A129" s="1831"/>
      <c r="B129" s="1831"/>
      <c r="C129" s="1831"/>
      <c r="D129" s="1831"/>
      <c r="E129" s="1831"/>
      <c r="F129" s="1831"/>
      <c r="G129" s="1831"/>
      <c r="H129" s="1831"/>
      <c r="I129" s="1831"/>
      <c r="J129" s="1831"/>
      <c r="K129" s="1831"/>
      <c r="L129" s="1831"/>
      <c r="M129" s="1831"/>
      <c r="N129" s="1831"/>
      <c r="O129" s="1831"/>
      <c r="P129" s="1831"/>
      <c r="Q129" s="1831"/>
      <c r="R129" s="1831"/>
      <c r="S129" s="1831"/>
      <c r="T129" s="1831"/>
      <c r="U129" s="1831"/>
      <c r="V129" s="1831"/>
      <c r="W129" s="1831"/>
      <c r="X129" s="1831"/>
      <c r="Y129" s="1831"/>
      <c r="Z129" s="1831"/>
      <c r="AA129" s="1831"/>
      <c r="AB129" s="1831"/>
      <c r="AC129" s="1831"/>
      <c r="AD129" s="1831"/>
      <c r="AE129" s="1831"/>
      <c r="AF129" s="1831"/>
      <c r="AG129" s="1831"/>
      <c r="AH129" s="1831"/>
      <c r="AI129" s="1831"/>
      <c r="AJ129" s="1831"/>
      <c r="AK129" s="1831"/>
      <c r="AL129" s="1831"/>
      <c r="AM129" s="1831"/>
      <c r="AN129" s="1831"/>
      <c r="AO129" s="1831"/>
      <c r="AP129" s="1831"/>
      <c r="AQ129" s="1831"/>
    </row>
    <row r="130" spans="1:43" x14ac:dyDescent="0.35">
      <c r="A130" s="1831"/>
      <c r="B130" s="1831"/>
      <c r="C130" s="1831"/>
      <c r="D130" s="1831"/>
      <c r="E130" s="1831"/>
      <c r="F130" s="1831"/>
      <c r="G130" s="1831"/>
      <c r="H130" s="1831"/>
      <c r="I130" s="1831"/>
      <c r="J130" s="1831"/>
      <c r="K130" s="1831"/>
      <c r="L130" s="1831"/>
      <c r="M130" s="1831"/>
      <c r="N130" s="1831"/>
      <c r="O130" s="1831"/>
      <c r="P130" s="1831"/>
      <c r="Q130" s="1831"/>
      <c r="R130" s="1831"/>
      <c r="S130" s="1831"/>
      <c r="T130" s="1831"/>
      <c r="U130" s="1831"/>
      <c r="V130" s="1831"/>
      <c r="W130" s="1831"/>
      <c r="X130" s="1831"/>
      <c r="Y130" s="1831"/>
      <c r="Z130" s="1831"/>
      <c r="AA130" s="1831"/>
      <c r="AB130" s="1831"/>
      <c r="AC130" s="1831"/>
      <c r="AD130" s="1831"/>
      <c r="AE130" s="1831"/>
      <c r="AF130" s="1831"/>
      <c r="AG130" s="1831"/>
      <c r="AH130" s="1831"/>
      <c r="AI130" s="1831"/>
      <c r="AJ130" s="1831"/>
      <c r="AK130" s="1831"/>
      <c r="AL130" s="1831"/>
      <c r="AM130" s="1831"/>
      <c r="AN130" s="1831"/>
      <c r="AO130" s="1831"/>
      <c r="AP130" s="1831"/>
      <c r="AQ130" s="1831"/>
    </row>
    <row r="131" spans="1:43" x14ac:dyDescent="0.35">
      <c r="A131" s="1831"/>
      <c r="B131" s="1831"/>
      <c r="C131" s="1831"/>
      <c r="D131" s="1831"/>
      <c r="E131" s="1831"/>
      <c r="F131" s="1831"/>
      <c r="G131" s="1831"/>
      <c r="H131" s="1831"/>
      <c r="I131" s="1831"/>
      <c r="J131" s="1831"/>
      <c r="K131" s="1831"/>
      <c r="L131" s="1831"/>
      <c r="M131" s="1831"/>
      <c r="N131" s="1831"/>
      <c r="O131" s="1831"/>
      <c r="P131" s="1831"/>
      <c r="Q131" s="1831"/>
      <c r="R131" s="1831"/>
      <c r="S131" s="1831"/>
      <c r="T131" s="1831"/>
      <c r="U131" s="1831"/>
      <c r="V131" s="1831"/>
      <c r="W131" s="1831"/>
      <c r="X131" s="1831"/>
      <c r="Y131" s="1831"/>
      <c r="Z131" s="1831"/>
      <c r="AA131" s="1831"/>
      <c r="AB131" s="1831"/>
      <c r="AC131" s="1831"/>
      <c r="AD131" s="1831"/>
      <c r="AE131" s="1831"/>
      <c r="AF131" s="1831"/>
      <c r="AG131" s="1831"/>
      <c r="AH131" s="1831"/>
      <c r="AI131" s="1831"/>
      <c r="AJ131" s="1831"/>
      <c r="AK131" s="1831"/>
      <c r="AL131" s="1831"/>
      <c r="AM131" s="1831"/>
      <c r="AN131" s="1831"/>
      <c r="AO131" s="1831"/>
      <c r="AP131" s="1831"/>
      <c r="AQ131" s="1831"/>
    </row>
    <row r="132" spans="1:43" x14ac:dyDescent="0.35">
      <c r="A132" s="1831"/>
      <c r="B132" s="1831"/>
      <c r="C132" s="1831"/>
      <c r="D132" s="1831"/>
      <c r="E132" s="1831"/>
      <c r="F132" s="1831"/>
      <c r="G132" s="1831"/>
      <c r="H132" s="1831"/>
      <c r="I132" s="1831"/>
      <c r="J132" s="1831"/>
      <c r="K132" s="1831"/>
      <c r="L132" s="1831"/>
      <c r="M132" s="1831"/>
      <c r="N132" s="1831"/>
      <c r="O132" s="1831"/>
      <c r="P132" s="1831"/>
      <c r="Q132" s="1831"/>
      <c r="R132" s="1831"/>
      <c r="S132" s="1831"/>
      <c r="T132" s="1831"/>
      <c r="U132" s="1831"/>
      <c r="V132" s="1831"/>
      <c r="W132" s="1831"/>
      <c r="X132" s="1831"/>
      <c r="Y132" s="1831"/>
      <c r="Z132" s="1831"/>
      <c r="AA132" s="1831"/>
      <c r="AB132" s="1831"/>
      <c r="AC132" s="1831"/>
      <c r="AD132" s="1831"/>
      <c r="AE132" s="1831"/>
      <c r="AF132" s="1831"/>
      <c r="AG132" s="1831"/>
      <c r="AH132" s="1831"/>
      <c r="AI132" s="1831"/>
      <c r="AJ132" s="1831"/>
      <c r="AK132" s="1831"/>
      <c r="AL132" s="1831"/>
      <c r="AM132" s="1831"/>
      <c r="AN132" s="1831"/>
      <c r="AO132" s="1831"/>
      <c r="AP132" s="1831"/>
      <c r="AQ132" s="1831"/>
    </row>
    <row r="133" spans="1:43" x14ac:dyDescent="0.35">
      <c r="A133" s="1831"/>
      <c r="B133" s="1831"/>
      <c r="C133" s="1831"/>
      <c r="D133" s="1831"/>
      <c r="E133" s="1831"/>
      <c r="F133" s="1831"/>
      <c r="G133" s="1831"/>
      <c r="H133" s="1831"/>
      <c r="I133" s="1831"/>
      <c r="J133" s="1831"/>
      <c r="K133" s="1831"/>
      <c r="L133" s="1831"/>
      <c r="M133" s="1831"/>
      <c r="N133" s="1831"/>
      <c r="O133" s="1831"/>
      <c r="P133" s="1831"/>
      <c r="Q133" s="1831"/>
      <c r="R133" s="1831"/>
      <c r="S133" s="1831"/>
      <c r="T133" s="1831"/>
      <c r="U133" s="1831"/>
      <c r="V133" s="1831"/>
      <c r="W133" s="1831"/>
      <c r="X133" s="1831"/>
      <c r="Y133" s="1831"/>
      <c r="Z133" s="1831"/>
      <c r="AA133" s="1831"/>
      <c r="AB133" s="1831"/>
      <c r="AC133" s="1831"/>
      <c r="AD133" s="1831"/>
      <c r="AE133" s="1831"/>
      <c r="AF133" s="1831"/>
      <c r="AG133" s="1831"/>
      <c r="AH133" s="1831"/>
      <c r="AI133" s="1831"/>
      <c r="AJ133" s="1831"/>
      <c r="AK133" s="1831"/>
      <c r="AL133" s="1831"/>
      <c r="AM133" s="1831"/>
      <c r="AN133" s="1831"/>
      <c r="AO133" s="1831"/>
      <c r="AP133" s="1831"/>
      <c r="AQ133" s="1831"/>
    </row>
    <row r="134" spans="1:43" x14ac:dyDescent="0.35">
      <c r="A134" s="1831"/>
      <c r="B134" s="1831"/>
      <c r="C134" s="1831"/>
      <c r="D134" s="1831"/>
      <c r="E134" s="1831"/>
      <c r="F134" s="1831"/>
      <c r="G134" s="1831"/>
      <c r="H134" s="1831"/>
      <c r="I134" s="1831"/>
      <c r="J134" s="1831"/>
      <c r="K134" s="1831"/>
      <c r="L134" s="1831"/>
      <c r="M134" s="1831"/>
      <c r="N134" s="1831"/>
      <c r="O134" s="1831"/>
      <c r="P134" s="1831"/>
      <c r="Q134" s="1831"/>
      <c r="R134" s="1831"/>
      <c r="S134" s="1831"/>
      <c r="T134" s="1831"/>
      <c r="U134" s="1831"/>
      <c r="V134" s="1831"/>
      <c r="W134" s="1831"/>
      <c r="X134" s="1831"/>
      <c r="Y134" s="1831"/>
      <c r="Z134" s="1831"/>
      <c r="AA134" s="1831"/>
      <c r="AB134" s="1831"/>
      <c r="AC134" s="1831"/>
      <c r="AD134" s="1831"/>
      <c r="AE134" s="1831"/>
      <c r="AF134" s="1831"/>
      <c r="AG134" s="1831"/>
      <c r="AH134" s="1831"/>
      <c r="AI134" s="1831"/>
      <c r="AJ134" s="1831"/>
      <c r="AK134" s="1831"/>
      <c r="AL134" s="1831"/>
      <c r="AM134" s="1831"/>
      <c r="AN134" s="1831"/>
      <c r="AO134" s="1831"/>
      <c r="AP134" s="1831"/>
      <c r="AQ134" s="1831"/>
    </row>
    <row r="135" spans="1:43" x14ac:dyDescent="0.35">
      <c r="A135" s="1831"/>
      <c r="B135" s="1831"/>
      <c r="C135" s="1831"/>
      <c r="D135" s="1831"/>
      <c r="E135" s="1831"/>
      <c r="F135" s="1831"/>
      <c r="G135" s="1831"/>
      <c r="H135" s="1831"/>
      <c r="I135" s="1831"/>
      <c r="J135" s="1831"/>
      <c r="K135" s="1831"/>
      <c r="L135" s="1831"/>
      <c r="M135" s="1831"/>
      <c r="N135" s="1831"/>
      <c r="O135" s="1831"/>
      <c r="P135" s="1831"/>
      <c r="Q135" s="1831"/>
      <c r="R135" s="1831"/>
      <c r="S135" s="1831"/>
      <c r="T135" s="1831"/>
      <c r="U135" s="1831"/>
      <c r="V135" s="1831"/>
      <c r="W135" s="1831"/>
      <c r="X135" s="1831"/>
      <c r="Y135" s="1831"/>
      <c r="Z135" s="1831"/>
      <c r="AA135" s="1831"/>
      <c r="AB135" s="1831"/>
      <c r="AC135" s="1831"/>
      <c r="AD135" s="1831"/>
      <c r="AE135" s="1831"/>
      <c r="AF135" s="1831"/>
      <c r="AG135" s="1831"/>
      <c r="AH135" s="1831"/>
      <c r="AI135" s="1831"/>
      <c r="AJ135" s="1831"/>
      <c r="AK135" s="1831"/>
      <c r="AL135" s="1831"/>
      <c r="AM135" s="1831"/>
      <c r="AN135" s="1831"/>
      <c r="AO135" s="1831"/>
      <c r="AP135" s="1831"/>
      <c r="AQ135" s="1831"/>
    </row>
    <row r="136" spans="1:43" x14ac:dyDescent="0.35">
      <c r="A136" s="1831"/>
      <c r="B136" s="1831"/>
      <c r="C136" s="1831"/>
      <c r="D136" s="1831"/>
      <c r="E136" s="1831"/>
      <c r="F136" s="1831"/>
      <c r="G136" s="1831"/>
      <c r="H136" s="1831"/>
      <c r="I136" s="1831"/>
      <c r="J136" s="1831"/>
      <c r="K136" s="1831"/>
      <c r="L136" s="1831"/>
      <c r="M136" s="1831"/>
      <c r="N136" s="1831"/>
      <c r="O136" s="1831"/>
      <c r="P136" s="1831"/>
      <c r="Q136" s="1831"/>
      <c r="R136" s="1831"/>
      <c r="S136" s="1831"/>
      <c r="T136" s="1831"/>
      <c r="U136" s="1831"/>
      <c r="V136" s="1831"/>
      <c r="W136" s="1831"/>
      <c r="X136" s="1831"/>
      <c r="Y136" s="1831"/>
      <c r="Z136" s="1831"/>
      <c r="AA136" s="1831"/>
      <c r="AB136" s="1831"/>
      <c r="AC136" s="1831"/>
      <c r="AD136" s="1831"/>
      <c r="AE136" s="1831"/>
      <c r="AF136" s="1831"/>
      <c r="AG136" s="1831"/>
      <c r="AH136" s="1831"/>
      <c r="AI136" s="1831"/>
      <c r="AJ136" s="1831"/>
      <c r="AK136" s="1831"/>
      <c r="AL136" s="1831"/>
      <c r="AM136" s="1831"/>
      <c r="AN136" s="1831"/>
      <c r="AO136" s="1831"/>
      <c r="AP136" s="1831"/>
      <c r="AQ136" s="1831"/>
    </row>
    <row r="137" spans="1:43" x14ac:dyDescent="0.35">
      <c r="A137" s="1831"/>
      <c r="B137" s="1831"/>
      <c r="C137" s="1831"/>
      <c r="D137" s="1831"/>
      <c r="E137" s="1831"/>
      <c r="F137" s="1831"/>
      <c r="G137" s="1831"/>
      <c r="H137" s="1831"/>
      <c r="I137" s="1831"/>
      <c r="J137" s="1831"/>
      <c r="K137" s="1831"/>
      <c r="L137" s="1831"/>
      <c r="M137" s="1831"/>
      <c r="N137" s="1831"/>
      <c r="O137" s="1831"/>
      <c r="P137" s="1831"/>
      <c r="Q137" s="1831"/>
      <c r="R137" s="1831"/>
      <c r="S137" s="1831"/>
      <c r="T137" s="1831"/>
      <c r="U137" s="1831"/>
      <c r="V137" s="1831"/>
      <c r="W137" s="1831"/>
      <c r="X137" s="1831"/>
      <c r="Y137" s="1831"/>
      <c r="Z137" s="1831"/>
      <c r="AA137" s="1831"/>
      <c r="AB137" s="1831"/>
      <c r="AC137" s="1831"/>
      <c r="AD137" s="1831"/>
      <c r="AE137" s="1831"/>
      <c r="AF137" s="1831"/>
      <c r="AG137" s="1831"/>
      <c r="AH137" s="1831"/>
      <c r="AI137" s="1831"/>
      <c r="AJ137" s="1831"/>
      <c r="AK137" s="1831"/>
      <c r="AL137" s="1831"/>
      <c r="AM137" s="1831"/>
      <c r="AN137" s="1831"/>
      <c r="AO137" s="1831"/>
      <c r="AP137" s="1831"/>
      <c r="AQ137" s="1831"/>
    </row>
    <row r="138" spans="1:43" x14ac:dyDescent="0.35">
      <c r="A138" s="1831"/>
      <c r="B138" s="1831"/>
      <c r="C138" s="1831"/>
      <c r="D138" s="1831"/>
      <c r="E138" s="1831"/>
      <c r="F138" s="1831"/>
      <c r="G138" s="1831"/>
      <c r="H138" s="1831"/>
      <c r="I138" s="1831"/>
      <c r="J138" s="1831"/>
      <c r="K138" s="1831"/>
      <c r="L138" s="1831"/>
      <c r="M138" s="1831"/>
      <c r="N138" s="1831"/>
      <c r="O138" s="1831"/>
      <c r="P138" s="1831"/>
      <c r="Q138" s="1831"/>
      <c r="R138" s="1831"/>
      <c r="S138" s="1831"/>
      <c r="T138" s="1831"/>
      <c r="U138" s="1831"/>
      <c r="V138" s="1831"/>
      <c r="W138" s="1831"/>
      <c r="X138" s="1831"/>
      <c r="Y138" s="1831"/>
      <c r="Z138" s="1831"/>
      <c r="AA138" s="1831"/>
      <c r="AB138" s="1831"/>
      <c r="AC138" s="1831"/>
      <c r="AD138" s="1831"/>
      <c r="AE138" s="1831"/>
      <c r="AF138" s="1831"/>
      <c r="AG138" s="1831"/>
      <c r="AH138" s="1831"/>
      <c r="AI138" s="1831"/>
      <c r="AJ138" s="1831"/>
      <c r="AK138" s="1831"/>
      <c r="AL138" s="1831"/>
      <c r="AM138" s="1831"/>
      <c r="AN138" s="1831"/>
      <c r="AO138" s="1831"/>
      <c r="AP138" s="1831"/>
      <c r="AQ138" s="1831"/>
    </row>
    <row r="139" spans="1:43" x14ac:dyDescent="0.35">
      <c r="A139" s="1831"/>
      <c r="B139" s="1831"/>
      <c r="C139" s="1831"/>
      <c r="D139" s="1831"/>
      <c r="E139" s="1831"/>
      <c r="F139" s="1831"/>
      <c r="G139" s="1831"/>
      <c r="H139" s="1831"/>
      <c r="I139" s="1831"/>
      <c r="J139" s="1831"/>
      <c r="K139" s="1831"/>
      <c r="L139" s="1831"/>
      <c r="M139" s="1831"/>
      <c r="N139" s="1831"/>
      <c r="O139" s="1831"/>
      <c r="P139" s="1831"/>
      <c r="Q139" s="1831"/>
      <c r="R139" s="1831"/>
      <c r="S139" s="1831"/>
      <c r="T139" s="1831"/>
      <c r="U139" s="1831"/>
      <c r="V139" s="1831"/>
      <c r="W139" s="1831"/>
      <c r="X139" s="1831"/>
      <c r="Y139" s="1831"/>
      <c r="Z139" s="1831"/>
      <c r="AA139" s="1831"/>
      <c r="AB139" s="1831"/>
      <c r="AC139" s="1831"/>
      <c r="AD139" s="1831"/>
      <c r="AE139" s="1831"/>
      <c r="AF139" s="1831"/>
      <c r="AG139" s="1831"/>
      <c r="AH139" s="1831"/>
      <c r="AI139" s="1831"/>
      <c r="AJ139" s="1831"/>
      <c r="AK139" s="1831"/>
      <c r="AL139" s="1831"/>
      <c r="AM139" s="1831"/>
      <c r="AN139" s="1831"/>
      <c r="AO139" s="1831"/>
      <c r="AP139" s="1831"/>
      <c r="AQ139" s="1831"/>
    </row>
    <row r="140" spans="1:43" x14ac:dyDescent="0.35">
      <c r="A140" s="1831"/>
      <c r="B140" s="1831"/>
      <c r="C140" s="1831"/>
      <c r="D140" s="1831"/>
      <c r="E140" s="1831"/>
      <c r="F140" s="1831"/>
      <c r="G140" s="1831"/>
      <c r="H140" s="1831"/>
      <c r="I140" s="1831"/>
      <c r="J140" s="1831"/>
      <c r="K140" s="1831"/>
      <c r="L140" s="1831"/>
      <c r="M140" s="1831"/>
      <c r="N140" s="1831"/>
      <c r="O140" s="1831"/>
      <c r="P140" s="1831"/>
      <c r="Q140" s="1831"/>
      <c r="R140" s="1831"/>
      <c r="S140" s="1831"/>
      <c r="T140" s="1831"/>
      <c r="U140" s="1831"/>
      <c r="V140" s="1831"/>
      <c r="W140" s="1831"/>
      <c r="X140" s="1831"/>
      <c r="Y140" s="1831"/>
      <c r="Z140" s="1831"/>
      <c r="AA140" s="1831"/>
      <c r="AB140" s="1831"/>
      <c r="AC140" s="1831"/>
      <c r="AD140" s="1831"/>
      <c r="AE140" s="1831"/>
      <c r="AF140" s="1831"/>
      <c r="AG140" s="1831"/>
      <c r="AH140" s="1831"/>
      <c r="AI140" s="1831"/>
      <c r="AJ140" s="1831"/>
      <c r="AK140" s="1831"/>
      <c r="AL140" s="1831"/>
      <c r="AM140" s="1831"/>
      <c r="AN140" s="1831"/>
      <c r="AO140" s="1831"/>
      <c r="AP140" s="1831"/>
      <c r="AQ140" s="1831"/>
    </row>
    <row r="141" spans="1:43" x14ac:dyDescent="0.35">
      <c r="A141" s="1831"/>
      <c r="B141" s="1831"/>
      <c r="C141" s="1831"/>
      <c r="D141" s="1831"/>
      <c r="E141" s="1831"/>
      <c r="F141" s="1831"/>
      <c r="G141" s="1831"/>
      <c r="H141" s="1831"/>
      <c r="I141" s="1831"/>
      <c r="J141" s="1831"/>
      <c r="K141" s="1831"/>
      <c r="L141" s="1831"/>
      <c r="M141" s="1831"/>
      <c r="N141" s="1831"/>
      <c r="O141" s="1831"/>
      <c r="P141" s="1831"/>
      <c r="Q141" s="1831"/>
      <c r="R141" s="1831"/>
      <c r="S141" s="1831"/>
      <c r="T141" s="1831"/>
      <c r="U141" s="1831"/>
      <c r="V141" s="1831"/>
      <c r="W141" s="1831"/>
      <c r="X141" s="1831"/>
      <c r="Y141" s="1831"/>
      <c r="Z141" s="1831"/>
      <c r="AA141" s="1831"/>
      <c r="AB141" s="1831"/>
      <c r="AC141" s="1831"/>
      <c r="AD141" s="1831"/>
      <c r="AE141" s="1831"/>
      <c r="AF141" s="1831"/>
      <c r="AG141" s="1831"/>
      <c r="AH141" s="1831"/>
      <c r="AI141" s="1831"/>
      <c r="AJ141" s="1831"/>
      <c r="AK141" s="1831"/>
      <c r="AL141" s="1831"/>
      <c r="AM141" s="1831"/>
      <c r="AN141" s="1831"/>
      <c r="AO141" s="1831"/>
      <c r="AP141" s="1831"/>
      <c r="AQ141" s="1831"/>
    </row>
    <row r="142" spans="1:43" x14ac:dyDescent="0.35">
      <c r="A142" s="1831"/>
      <c r="B142" s="1831"/>
      <c r="C142" s="1831"/>
      <c r="D142" s="1831"/>
      <c r="E142" s="1831"/>
      <c r="F142" s="1831"/>
      <c r="G142" s="1831"/>
      <c r="H142" s="1831"/>
      <c r="I142" s="1831"/>
      <c r="J142" s="1831"/>
      <c r="K142" s="1831"/>
      <c r="L142" s="1831"/>
      <c r="M142" s="1831"/>
      <c r="N142" s="1831"/>
      <c r="O142" s="1831"/>
      <c r="P142" s="1831"/>
      <c r="Q142" s="1831"/>
      <c r="R142" s="1831"/>
      <c r="S142" s="1831"/>
      <c r="T142" s="1831"/>
      <c r="U142" s="1831"/>
      <c r="V142" s="1831"/>
      <c r="W142" s="1831"/>
      <c r="X142" s="1831"/>
      <c r="Y142" s="1831"/>
      <c r="Z142" s="1831"/>
      <c r="AA142" s="1831"/>
      <c r="AB142" s="1831"/>
      <c r="AC142" s="1831"/>
      <c r="AD142" s="1831"/>
      <c r="AE142" s="1831"/>
      <c r="AF142" s="1831"/>
      <c r="AG142" s="1831"/>
      <c r="AH142" s="1831"/>
      <c r="AI142" s="1831"/>
      <c r="AJ142" s="1831"/>
      <c r="AK142" s="1831"/>
      <c r="AL142" s="1831"/>
      <c r="AM142" s="1831"/>
      <c r="AN142" s="1831"/>
      <c r="AO142" s="1831"/>
      <c r="AP142" s="1831"/>
      <c r="AQ142" s="1831"/>
    </row>
    <row r="143" spans="1:43" x14ac:dyDescent="0.35">
      <c r="A143" s="1831"/>
      <c r="B143" s="1831"/>
      <c r="C143" s="1831"/>
      <c r="D143" s="1831"/>
      <c r="E143" s="1831"/>
      <c r="F143" s="1831"/>
      <c r="G143" s="1831"/>
      <c r="H143" s="1831"/>
      <c r="I143" s="1831"/>
      <c r="J143" s="1831"/>
      <c r="K143" s="1831"/>
      <c r="L143" s="1831"/>
      <c r="M143" s="1831"/>
      <c r="N143" s="1831"/>
      <c r="O143" s="1831"/>
      <c r="P143" s="1831"/>
      <c r="Q143" s="1831"/>
      <c r="R143" s="1831"/>
      <c r="S143" s="1831"/>
      <c r="T143" s="1831"/>
      <c r="U143" s="1831"/>
      <c r="V143" s="1831"/>
      <c r="W143" s="1831"/>
      <c r="X143" s="1831"/>
      <c r="Y143" s="1831"/>
      <c r="Z143" s="1831"/>
      <c r="AA143" s="1831"/>
      <c r="AB143" s="1831"/>
      <c r="AC143" s="1831"/>
      <c r="AD143" s="1831"/>
      <c r="AE143" s="1831"/>
      <c r="AF143" s="1831"/>
      <c r="AG143" s="1831"/>
      <c r="AH143" s="1831"/>
      <c r="AI143" s="1831"/>
      <c r="AJ143" s="1831"/>
      <c r="AK143" s="1831"/>
      <c r="AL143" s="1831"/>
      <c r="AM143" s="1831"/>
      <c r="AN143" s="1831"/>
      <c r="AO143" s="1831"/>
      <c r="AP143" s="1831"/>
      <c r="AQ143" s="1831"/>
    </row>
    <row r="144" spans="1:43" x14ac:dyDescent="0.35">
      <c r="A144" s="1831"/>
      <c r="B144" s="1831"/>
      <c r="C144" s="1831"/>
      <c r="D144" s="1831"/>
      <c r="E144" s="1831"/>
      <c r="F144" s="1831"/>
      <c r="G144" s="1831"/>
      <c r="H144" s="1831"/>
      <c r="I144" s="1831"/>
      <c r="J144" s="1831"/>
      <c r="K144" s="1831"/>
      <c r="L144" s="1831"/>
      <c r="M144" s="1831"/>
      <c r="N144" s="1831"/>
      <c r="O144" s="1831"/>
      <c r="P144" s="1831"/>
      <c r="Q144" s="1831"/>
      <c r="R144" s="1831"/>
      <c r="S144" s="1831"/>
      <c r="T144" s="1831"/>
      <c r="U144" s="1831"/>
      <c r="V144" s="1831"/>
      <c r="W144" s="1831"/>
      <c r="X144" s="1831"/>
      <c r="Y144" s="1831"/>
      <c r="Z144" s="1831"/>
      <c r="AA144" s="1831"/>
      <c r="AB144" s="1831"/>
      <c r="AC144" s="1831"/>
      <c r="AD144" s="1831"/>
      <c r="AE144" s="1831"/>
      <c r="AF144" s="1831"/>
      <c r="AG144" s="1831"/>
      <c r="AH144" s="1831"/>
      <c r="AI144" s="1831"/>
      <c r="AJ144" s="1831"/>
      <c r="AK144" s="1831"/>
      <c r="AL144" s="1831"/>
      <c r="AM144" s="1831"/>
      <c r="AN144" s="1831"/>
      <c r="AO144" s="1831"/>
      <c r="AP144" s="1831"/>
      <c r="AQ144" s="1831"/>
    </row>
    <row r="145" spans="1:43" x14ac:dyDescent="0.35">
      <c r="A145" s="1831"/>
      <c r="B145" s="1831"/>
      <c r="C145" s="1831"/>
      <c r="D145" s="1831"/>
      <c r="E145" s="1831"/>
      <c r="F145" s="1831"/>
      <c r="G145" s="1831"/>
      <c r="H145" s="1831"/>
      <c r="I145" s="1831"/>
      <c r="J145" s="1831"/>
      <c r="K145" s="1831"/>
      <c r="L145" s="1831"/>
      <c r="M145" s="1831"/>
      <c r="N145" s="1831"/>
      <c r="O145" s="1831"/>
      <c r="P145" s="1831"/>
      <c r="Q145" s="1831"/>
      <c r="R145" s="1831"/>
      <c r="S145" s="1831"/>
      <c r="T145" s="1831"/>
      <c r="U145" s="1831"/>
      <c r="V145" s="1831"/>
      <c r="W145" s="1831"/>
      <c r="X145" s="1831"/>
      <c r="Y145" s="1831"/>
      <c r="Z145" s="1831"/>
      <c r="AA145" s="1831"/>
      <c r="AB145" s="1831"/>
      <c r="AC145" s="1831"/>
      <c r="AD145" s="1831"/>
      <c r="AE145" s="1831"/>
      <c r="AF145" s="1831"/>
      <c r="AG145" s="1831"/>
      <c r="AH145" s="1831"/>
      <c r="AI145" s="1831"/>
      <c r="AJ145" s="1831"/>
      <c r="AK145" s="1831"/>
      <c r="AL145" s="1831"/>
      <c r="AM145" s="1831"/>
      <c r="AN145" s="1831"/>
      <c r="AO145" s="1831"/>
      <c r="AP145" s="1831"/>
      <c r="AQ145" s="1831"/>
    </row>
    <row r="146" spans="1:43" x14ac:dyDescent="0.35">
      <c r="A146" s="1831"/>
      <c r="B146" s="1831"/>
      <c r="C146" s="1831"/>
      <c r="D146" s="1831"/>
      <c r="E146" s="1831"/>
      <c r="F146" s="1831"/>
      <c r="G146" s="1831"/>
      <c r="H146" s="1831"/>
      <c r="I146" s="1831"/>
      <c r="J146" s="1831"/>
      <c r="K146" s="1831"/>
      <c r="L146" s="1831"/>
      <c r="M146" s="1831"/>
      <c r="N146" s="1831"/>
      <c r="O146" s="1831"/>
      <c r="P146" s="1831"/>
      <c r="Q146" s="1831"/>
      <c r="R146" s="1831"/>
      <c r="S146" s="1831"/>
      <c r="T146" s="1831"/>
      <c r="U146" s="1831"/>
      <c r="V146" s="1831"/>
      <c r="W146" s="1831"/>
      <c r="X146" s="1831"/>
      <c r="Y146" s="1831"/>
      <c r="Z146" s="1831"/>
      <c r="AA146" s="1831"/>
      <c r="AB146" s="1831"/>
      <c r="AC146" s="1831"/>
      <c r="AD146" s="1831"/>
      <c r="AE146" s="1831"/>
      <c r="AF146" s="1831"/>
      <c r="AG146" s="1831"/>
      <c r="AH146" s="1831"/>
      <c r="AI146" s="1831"/>
      <c r="AJ146" s="1831"/>
      <c r="AK146" s="1831"/>
      <c r="AL146" s="1831"/>
      <c r="AM146" s="1831"/>
      <c r="AN146" s="1831"/>
      <c r="AO146" s="1831"/>
      <c r="AP146" s="1831"/>
      <c r="AQ146" s="1831"/>
    </row>
    <row r="147" spans="1:43" x14ac:dyDescent="0.35">
      <c r="A147" s="1831"/>
      <c r="B147" s="1831"/>
      <c r="C147" s="1831"/>
      <c r="D147" s="1831"/>
      <c r="E147" s="1831"/>
      <c r="F147" s="1831"/>
      <c r="G147" s="1831"/>
      <c r="H147" s="1831"/>
      <c r="I147" s="1831"/>
      <c r="J147" s="1831"/>
      <c r="K147" s="1831"/>
      <c r="L147" s="1831"/>
      <c r="M147" s="1831"/>
      <c r="N147" s="1831"/>
      <c r="O147" s="1831"/>
      <c r="P147" s="1831"/>
      <c r="Q147" s="1831"/>
      <c r="R147" s="1831"/>
      <c r="S147" s="1831"/>
      <c r="T147" s="1831"/>
      <c r="U147" s="1831"/>
      <c r="V147" s="1831"/>
      <c r="W147" s="1831"/>
      <c r="X147" s="1831"/>
      <c r="Y147" s="1831"/>
      <c r="Z147" s="1831"/>
      <c r="AA147" s="1831"/>
      <c r="AB147" s="1831"/>
      <c r="AC147" s="1831"/>
      <c r="AD147" s="1831"/>
      <c r="AE147" s="1831"/>
      <c r="AF147" s="1831"/>
      <c r="AG147" s="1831"/>
      <c r="AH147" s="1831"/>
      <c r="AI147" s="1831"/>
      <c r="AJ147" s="1831"/>
      <c r="AK147" s="1831"/>
      <c r="AL147" s="1831"/>
      <c r="AM147" s="1831"/>
      <c r="AN147" s="1831"/>
      <c r="AO147" s="1831"/>
      <c r="AP147" s="1831"/>
      <c r="AQ147" s="1831"/>
    </row>
    <row r="148" spans="1:43" x14ac:dyDescent="0.35">
      <c r="A148" s="1831"/>
      <c r="B148" s="1831"/>
      <c r="C148" s="1831"/>
      <c r="D148" s="1831"/>
      <c r="E148" s="1831"/>
      <c r="F148" s="1831"/>
      <c r="G148" s="1831"/>
      <c r="H148" s="1831"/>
      <c r="I148" s="1831"/>
      <c r="J148" s="1831"/>
      <c r="K148" s="1831"/>
      <c r="L148" s="1831"/>
      <c r="M148" s="1831"/>
      <c r="N148" s="1831"/>
      <c r="O148" s="1831"/>
      <c r="P148" s="1831"/>
      <c r="Q148" s="1831"/>
      <c r="R148" s="1831"/>
      <c r="S148" s="1831"/>
      <c r="T148" s="1831"/>
      <c r="U148" s="1831"/>
      <c r="V148" s="1831"/>
      <c r="W148" s="1831"/>
      <c r="X148" s="1831"/>
      <c r="Y148" s="1831"/>
      <c r="Z148" s="1831"/>
      <c r="AA148" s="1831"/>
      <c r="AB148" s="1831"/>
      <c r="AC148" s="1831"/>
      <c r="AD148" s="1831"/>
      <c r="AE148" s="1831"/>
      <c r="AF148" s="1831"/>
      <c r="AG148" s="1831"/>
      <c r="AH148" s="1831"/>
      <c r="AI148" s="1831"/>
      <c r="AJ148" s="1831"/>
      <c r="AK148" s="1831"/>
      <c r="AL148" s="1831"/>
      <c r="AM148" s="1831"/>
      <c r="AN148" s="1831"/>
      <c r="AO148" s="1831"/>
      <c r="AP148" s="1831"/>
      <c r="AQ148" s="1831"/>
    </row>
    <row r="149" spans="1:43" x14ac:dyDescent="0.35">
      <c r="A149" s="1831"/>
      <c r="B149" s="1831"/>
      <c r="C149" s="1831"/>
      <c r="D149" s="1831"/>
      <c r="E149" s="1831"/>
      <c r="F149" s="1831"/>
      <c r="G149" s="1831"/>
      <c r="H149" s="1831"/>
      <c r="I149" s="1831"/>
      <c r="J149" s="1831"/>
      <c r="K149" s="1831"/>
      <c r="L149" s="1831"/>
      <c r="M149" s="1831"/>
      <c r="N149" s="1831"/>
      <c r="O149" s="1831"/>
      <c r="P149" s="1831"/>
      <c r="Q149" s="1831"/>
      <c r="R149" s="1831"/>
      <c r="S149" s="1831"/>
      <c r="T149" s="1831"/>
      <c r="U149" s="1831"/>
      <c r="V149" s="1831"/>
      <c r="W149" s="1831"/>
      <c r="X149" s="1831"/>
      <c r="Y149" s="1831"/>
      <c r="Z149" s="1831"/>
      <c r="AA149" s="1831"/>
      <c r="AB149" s="1831"/>
      <c r="AC149" s="1831"/>
      <c r="AD149" s="1831"/>
      <c r="AE149" s="1831"/>
      <c r="AF149" s="1831"/>
      <c r="AG149" s="1831"/>
      <c r="AH149" s="1831"/>
      <c r="AI149" s="1831"/>
      <c r="AJ149" s="1831"/>
      <c r="AK149" s="1831"/>
      <c r="AL149" s="1831"/>
      <c r="AM149" s="1831"/>
      <c r="AN149" s="1831"/>
      <c r="AO149" s="1831"/>
      <c r="AP149" s="1831"/>
      <c r="AQ149" s="1831"/>
    </row>
    <row r="150" spans="1:43" x14ac:dyDescent="0.35">
      <c r="A150" s="1831"/>
      <c r="B150" s="1831"/>
      <c r="C150" s="1831"/>
      <c r="D150" s="1831"/>
      <c r="E150" s="1831"/>
      <c r="F150" s="1831"/>
      <c r="G150" s="1831"/>
      <c r="H150" s="1831"/>
      <c r="I150" s="1831"/>
      <c r="J150" s="1831"/>
      <c r="K150" s="1831"/>
      <c r="L150" s="1831"/>
      <c r="M150" s="1831"/>
      <c r="N150" s="1831"/>
      <c r="O150" s="1831"/>
      <c r="P150" s="1831"/>
      <c r="Q150" s="1831"/>
      <c r="R150" s="1831"/>
      <c r="S150" s="1831"/>
      <c r="T150" s="1831"/>
      <c r="U150" s="1831"/>
      <c r="V150" s="1831"/>
      <c r="W150" s="1831"/>
      <c r="X150" s="1831"/>
      <c r="Y150" s="1831"/>
      <c r="Z150" s="1831"/>
      <c r="AA150" s="1831"/>
      <c r="AB150" s="1831"/>
      <c r="AC150" s="1831"/>
      <c r="AD150" s="1831"/>
      <c r="AE150" s="1831"/>
      <c r="AF150" s="1831"/>
      <c r="AG150" s="1831"/>
      <c r="AH150" s="1831"/>
      <c r="AI150" s="1831"/>
      <c r="AJ150" s="1831"/>
      <c r="AK150" s="1831"/>
      <c r="AL150" s="1831"/>
      <c r="AM150" s="1831"/>
      <c r="AN150" s="1831"/>
      <c r="AO150" s="1831"/>
      <c r="AP150" s="1831"/>
      <c r="AQ150" s="1831"/>
    </row>
    <row r="151" spans="1:43" x14ac:dyDescent="0.35">
      <c r="A151" s="1831"/>
      <c r="B151" s="1831"/>
      <c r="C151" s="1831"/>
      <c r="D151" s="1831"/>
      <c r="E151" s="1831"/>
      <c r="F151" s="1831"/>
      <c r="G151" s="1831"/>
      <c r="H151" s="1831"/>
      <c r="I151" s="1831"/>
      <c r="J151" s="1831"/>
      <c r="K151" s="1831"/>
      <c r="L151" s="1831"/>
      <c r="M151" s="1831"/>
      <c r="N151" s="1831"/>
      <c r="O151" s="1831"/>
      <c r="P151" s="1831"/>
      <c r="Q151" s="1831"/>
      <c r="R151" s="1831"/>
      <c r="S151" s="1831"/>
      <c r="T151" s="1831"/>
      <c r="U151" s="1831"/>
      <c r="V151" s="1831"/>
      <c r="W151" s="1831"/>
      <c r="X151" s="1831"/>
      <c r="Y151" s="1831"/>
      <c r="Z151" s="1831"/>
      <c r="AA151" s="1831"/>
      <c r="AB151" s="1831"/>
      <c r="AC151" s="1831"/>
      <c r="AD151" s="1831"/>
      <c r="AE151" s="1831"/>
      <c r="AF151" s="1831"/>
      <c r="AG151" s="1831"/>
      <c r="AH151" s="1831"/>
      <c r="AI151" s="1831"/>
      <c r="AJ151" s="1831"/>
      <c r="AK151" s="1831"/>
      <c r="AL151" s="1831"/>
      <c r="AM151" s="1831"/>
      <c r="AN151" s="1831"/>
      <c r="AO151" s="1831"/>
      <c r="AP151" s="1831"/>
      <c r="AQ151" s="1831"/>
    </row>
    <row r="152" spans="1:43" x14ac:dyDescent="0.35">
      <c r="A152" s="1831"/>
      <c r="B152" s="1831"/>
      <c r="C152" s="1831"/>
      <c r="D152" s="1831"/>
      <c r="E152" s="1831"/>
      <c r="F152" s="1831"/>
      <c r="G152" s="1831"/>
      <c r="H152" s="1831"/>
      <c r="I152" s="1831"/>
      <c r="J152" s="1831"/>
      <c r="K152" s="1831"/>
      <c r="L152" s="1831"/>
      <c r="M152" s="1831"/>
      <c r="N152" s="1831"/>
      <c r="O152" s="1831"/>
      <c r="P152" s="1831"/>
      <c r="Q152" s="1831"/>
      <c r="R152" s="1831"/>
      <c r="S152" s="1831"/>
      <c r="T152" s="1831"/>
      <c r="U152" s="1831"/>
      <c r="V152" s="1831"/>
      <c r="W152" s="1831"/>
      <c r="X152" s="1831"/>
      <c r="Y152" s="1831"/>
      <c r="Z152" s="1831"/>
      <c r="AA152" s="1831"/>
      <c r="AB152" s="1831"/>
      <c r="AC152" s="1831"/>
      <c r="AD152" s="1831"/>
      <c r="AE152" s="1831"/>
      <c r="AF152" s="1831"/>
      <c r="AG152" s="1831"/>
      <c r="AH152" s="1831"/>
      <c r="AI152" s="1831"/>
      <c r="AJ152" s="1831"/>
      <c r="AK152" s="1831"/>
      <c r="AL152" s="1831"/>
      <c r="AM152" s="1831"/>
      <c r="AN152" s="1831"/>
      <c r="AO152" s="1831"/>
      <c r="AP152" s="1831"/>
      <c r="AQ152" s="1831"/>
    </row>
    <row r="153" spans="1:43" x14ac:dyDescent="0.35">
      <c r="A153" s="1831"/>
      <c r="B153" s="1831"/>
      <c r="C153" s="1831"/>
      <c r="D153" s="1831"/>
      <c r="E153" s="1831"/>
      <c r="F153" s="1831"/>
      <c r="G153" s="1831"/>
      <c r="H153" s="1831"/>
      <c r="I153" s="1831"/>
      <c r="J153" s="1831"/>
      <c r="K153" s="1831"/>
      <c r="L153" s="1831"/>
      <c r="M153" s="1831"/>
      <c r="N153" s="1831"/>
      <c r="O153" s="1831"/>
      <c r="P153" s="1831"/>
      <c r="Q153" s="1831"/>
      <c r="R153" s="1831"/>
      <c r="S153" s="1831"/>
      <c r="T153" s="1831"/>
      <c r="U153" s="1831"/>
      <c r="V153" s="1831"/>
      <c r="W153" s="1831"/>
      <c r="X153" s="1831"/>
      <c r="Y153" s="1831"/>
      <c r="Z153" s="1831"/>
      <c r="AA153" s="1831"/>
      <c r="AB153" s="1831"/>
      <c r="AC153" s="1831"/>
      <c r="AD153" s="1831"/>
      <c r="AE153" s="1831"/>
      <c r="AF153" s="1831"/>
      <c r="AG153" s="1831"/>
      <c r="AH153" s="1831"/>
      <c r="AI153" s="1831"/>
      <c r="AJ153" s="1831"/>
      <c r="AK153" s="1831"/>
      <c r="AL153" s="1831"/>
      <c r="AM153" s="1831"/>
      <c r="AN153" s="1831"/>
      <c r="AO153" s="1831"/>
      <c r="AP153" s="1831"/>
      <c r="AQ153" s="1831"/>
    </row>
    <row r="154" spans="1:43" x14ac:dyDescent="0.35">
      <c r="A154" s="1831"/>
      <c r="B154" s="1831"/>
      <c r="C154" s="1831"/>
      <c r="D154" s="1831"/>
      <c r="E154" s="1831"/>
      <c r="F154" s="1831"/>
      <c r="G154" s="1831"/>
      <c r="H154" s="1831"/>
      <c r="I154" s="1831"/>
      <c r="J154" s="1831"/>
      <c r="K154" s="1831"/>
      <c r="L154" s="1831"/>
      <c r="M154" s="1831"/>
      <c r="N154" s="1831"/>
      <c r="O154" s="1831"/>
      <c r="P154" s="1831"/>
      <c r="Q154" s="1831"/>
      <c r="R154" s="1831"/>
      <c r="S154" s="1831"/>
      <c r="T154" s="1831"/>
      <c r="U154" s="1831"/>
      <c r="V154" s="1831"/>
      <c r="W154" s="1831"/>
      <c r="X154" s="1831"/>
      <c r="Y154" s="1831"/>
      <c r="Z154" s="1831"/>
      <c r="AA154" s="1831"/>
      <c r="AB154" s="1831"/>
      <c r="AC154" s="1831"/>
      <c r="AD154" s="1831"/>
      <c r="AE154" s="1831"/>
      <c r="AF154" s="1831"/>
      <c r="AG154" s="1831"/>
      <c r="AH154" s="1831"/>
      <c r="AI154" s="1831"/>
      <c r="AJ154" s="1831"/>
      <c r="AK154" s="1831"/>
      <c r="AL154" s="1831"/>
      <c r="AM154" s="1831"/>
      <c r="AN154" s="1831"/>
      <c r="AO154" s="1831"/>
      <c r="AP154" s="1831"/>
      <c r="AQ154" s="1831"/>
    </row>
    <row r="155" spans="1:43" x14ac:dyDescent="0.35">
      <c r="A155" s="1831"/>
      <c r="B155" s="1831"/>
      <c r="C155" s="1831"/>
      <c r="D155" s="1831"/>
      <c r="E155" s="1831"/>
      <c r="F155" s="1831"/>
      <c r="G155" s="1831"/>
      <c r="H155" s="1831"/>
      <c r="I155" s="1831"/>
      <c r="J155" s="1831"/>
      <c r="K155" s="1831"/>
      <c r="L155" s="1831"/>
      <c r="M155" s="1831"/>
      <c r="N155" s="1831"/>
      <c r="O155" s="1831"/>
      <c r="P155" s="1831"/>
      <c r="Q155" s="1831"/>
      <c r="R155" s="1831"/>
      <c r="S155" s="1831"/>
      <c r="T155" s="1831"/>
      <c r="U155" s="1831"/>
      <c r="V155" s="1831"/>
      <c r="W155" s="1831"/>
      <c r="X155" s="1831"/>
      <c r="Y155" s="1831"/>
      <c r="Z155" s="1831"/>
      <c r="AA155" s="1831"/>
      <c r="AB155" s="1831"/>
      <c r="AC155" s="1831"/>
      <c r="AD155" s="1831"/>
      <c r="AE155" s="1831"/>
      <c r="AF155" s="1831"/>
      <c r="AG155" s="1831"/>
      <c r="AH155" s="1831"/>
      <c r="AI155" s="1831"/>
      <c r="AJ155" s="1831"/>
      <c r="AK155" s="1831"/>
      <c r="AL155" s="1831"/>
      <c r="AM155" s="1831"/>
      <c r="AN155" s="1831"/>
      <c r="AO155" s="1831"/>
      <c r="AP155" s="1831"/>
      <c r="AQ155" s="1831"/>
    </row>
    <row r="156" spans="1:43" x14ac:dyDescent="0.35">
      <c r="A156" s="1831"/>
      <c r="B156" s="1831"/>
      <c r="C156" s="1831"/>
      <c r="D156" s="1831"/>
      <c r="E156" s="1831"/>
      <c r="F156" s="1831"/>
      <c r="G156" s="1831"/>
      <c r="H156" s="1831"/>
      <c r="I156" s="1831"/>
      <c r="J156" s="1831"/>
      <c r="K156" s="1831"/>
      <c r="L156" s="1831"/>
      <c r="M156" s="1831"/>
      <c r="N156" s="1831"/>
      <c r="O156" s="1831"/>
      <c r="P156" s="1831"/>
      <c r="Q156" s="1831"/>
      <c r="R156" s="1831"/>
      <c r="S156" s="1831"/>
      <c r="T156" s="1831"/>
      <c r="U156" s="1831"/>
      <c r="V156" s="1831"/>
      <c r="W156" s="1831"/>
      <c r="X156" s="1831"/>
      <c r="Y156" s="1831"/>
      <c r="Z156" s="1831"/>
      <c r="AA156" s="1831"/>
      <c r="AB156" s="1831"/>
      <c r="AC156" s="1831"/>
      <c r="AD156" s="1831"/>
      <c r="AE156" s="1831"/>
      <c r="AF156" s="1831"/>
      <c r="AG156" s="1831"/>
      <c r="AH156" s="1831"/>
      <c r="AI156" s="1831"/>
      <c r="AJ156" s="1831"/>
      <c r="AK156" s="1831"/>
      <c r="AL156" s="1831"/>
      <c r="AM156" s="1831"/>
      <c r="AN156" s="1831"/>
      <c r="AO156" s="1831"/>
      <c r="AP156" s="1831"/>
      <c r="AQ156" s="1831"/>
    </row>
    <row r="157" spans="1:43" x14ac:dyDescent="0.35">
      <c r="A157" s="1831"/>
      <c r="B157" s="1831"/>
      <c r="C157" s="1831"/>
      <c r="D157" s="1831"/>
      <c r="E157" s="1831"/>
      <c r="F157" s="1831"/>
      <c r="G157" s="1831"/>
      <c r="H157" s="1831"/>
      <c r="I157" s="1831"/>
      <c r="J157" s="1831"/>
      <c r="K157" s="1831"/>
      <c r="L157" s="1831"/>
      <c r="M157" s="1831"/>
      <c r="N157" s="1831"/>
      <c r="O157" s="1831"/>
      <c r="P157" s="1831"/>
      <c r="Q157" s="1831"/>
      <c r="R157" s="1831"/>
      <c r="S157" s="1831"/>
      <c r="T157" s="1831"/>
      <c r="U157" s="1831"/>
      <c r="V157" s="1831"/>
      <c r="W157" s="1831"/>
      <c r="X157" s="1831"/>
      <c r="Y157" s="1831"/>
      <c r="Z157" s="1831"/>
      <c r="AA157" s="1831"/>
      <c r="AB157" s="1831"/>
      <c r="AC157" s="1831"/>
      <c r="AD157" s="1831"/>
      <c r="AE157" s="1831"/>
      <c r="AF157" s="1831"/>
      <c r="AG157" s="1831"/>
      <c r="AH157" s="1831"/>
      <c r="AI157" s="1831"/>
      <c r="AJ157" s="1831"/>
      <c r="AK157" s="1831"/>
      <c r="AL157" s="1831"/>
      <c r="AM157" s="1831"/>
      <c r="AN157" s="1831"/>
      <c r="AO157" s="1831"/>
      <c r="AP157" s="1831"/>
      <c r="AQ157" s="1831"/>
    </row>
    <row r="158" spans="1:43" x14ac:dyDescent="0.35">
      <c r="A158" s="1831"/>
      <c r="B158" s="1831"/>
      <c r="C158" s="1831"/>
      <c r="D158" s="1831"/>
      <c r="E158" s="1831"/>
      <c r="F158" s="1831"/>
      <c r="G158" s="1831"/>
      <c r="H158" s="1831"/>
      <c r="I158" s="1831"/>
      <c r="J158" s="1831"/>
      <c r="K158" s="1831"/>
      <c r="L158" s="1831"/>
      <c r="M158" s="1831"/>
      <c r="N158" s="1831"/>
      <c r="O158" s="1831"/>
      <c r="P158" s="1831"/>
      <c r="Q158" s="1831"/>
      <c r="R158" s="1831"/>
      <c r="S158" s="1831"/>
      <c r="T158" s="1831"/>
      <c r="U158" s="1831"/>
      <c r="V158" s="1831"/>
      <c r="W158" s="1831"/>
      <c r="X158" s="1831"/>
      <c r="Y158" s="1831"/>
      <c r="Z158" s="1831"/>
      <c r="AA158" s="1831"/>
      <c r="AB158" s="1831"/>
      <c r="AC158" s="1831"/>
      <c r="AD158" s="1831"/>
      <c r="AE158" s="1831"/>
      <c r="AF158" s="1831"/>
      <c r="AG158" s="1831"/>
      <c r="AH158" s="1831"/>
      <c r="AI158" s="1831"/>
      <c r="AJ158" s="1831"/>
      <c r="AK158" s="1831"/>
      <c r="AL158" s="1831"/>
      <c r="AM158" s="1831"/>
      <c r="AN158" s="1831"/>
      <c r="AO158" s="1831"/>
      <c r="AP158" s="1831"/>
      <c r="AQ158" s="1831"/>
    </row>
    <row r="159" spans="1:43" x14ac:dyDescent="0.35">
      <c r="A159" s="1831"/>
      <c r="B159" s="1831"/>
      <c r="C159" s="1831"/>
      <c r="D159" s="1831"/>
      <c r="E159" s="1831"/>
      <c r="F159" s="1831"/>
      <c r="G159" s="1831"/>
      <c r="H159" s="1831"/>
      <c r="I159" s="1831"/>
      <c r="J159" s="1831"/>
      <c r="K159" s="1831"/>
      <c r="L159" s="1831"/>
      <c r="M159" s="1831"/>
      <c r="N159" s="1831"/>
      <c r="O159" s="1831"/>
      <c r="P159" s="1831"/>
      <c r="Q159" s="1831"/>
      <c r="R159" s="1831"/>
      <c r="S159" s="1831"/>
      <c r="T159" s="1831"/>
      <c r="U159" s="1831"/>
      <c r="V159" s="1831"/>
      <c r="W159" s="1831"/>
      <c r="X159" s="1831"/>
      <c r="Y159" s="1831"/>
      <c r="Z159" s="1831"/>
      <c r="AA159" s="1831"/>
      <c r="AB159" s="1831"/>
      <c r="AC159" s="1831"/>
      <c r="AD159" s="1831"/>
      <c r="AE159" s="1831"/>
      <c r="AF159" s="1831"/>
      <c r="AG159" s="1831"/>
      <c r="AH159" s="1831"/>
      <c r="AI159" s="1831"/>
      <c r="AJ159" s="1831"/>
      <c r="AK159" s="1831"/>
      <c r="AL159" s="1831"/>
      <c r="AM159" s="1831"/>
      <c r="AN159" s="1831"/>
      <c r="AO159" s="1831"/>
      <c r="AP159" s="1831"/>
      <c r="AQ159" s="1831"/>
    </row>
    <row r="160" spans="1:43" x14ac:dyDescent="0.35">
      <c r="A160" s="1831"/>
      <c r="B160" s="1831"/>
      <c r="C160" s="1831"/>
      <c r="D160" s="1831"/>
      <c r="E160" s="1831"/>
      <c r="F160" s="1831"/>
      <c r="G160" s="1831"/>
      <c r="H160" s="1831"/>
      <c r="I160" s="1831"/>
      <c r="J160" s="1831"/>
      <c r="K160" s="1831"/>
      <c r="L160" s="1831"/>
      <c r="M160" s="1831"/>
      <c r="N160" s="1831"/>
      <c r="O160" s="1831"/>
      <c r="P160" s="1831"/>
      <c r="Q160" s="1831"/>
      <c r="R160" s="1831"/>
      <c r="S160" s="1831"/>
      <c r="T160" s="1831"/>
      <c r="U160" s="1831"/>
      <c r="V160" s="1831"/>
      <c r="W160" s="1831"/>
      <c r="X160" s="1831"/>
      <c r="Y160" s="1831"/>
      <c r="Z160" s="1831"/>
      <c r="AA160" s="1831"/>
      <c r="AB160" s="1831"/>
      <c r="AC160" s="1831"/>
      <c r="AD160" s="1831"/>
      <c r="AE160" s="1831"/>
      <c r="AF160" s="1831"/>
      <c r="AG160" s="1831"/>
      <c r="AH160" s="1831"/>
      <c r="AI160" s="1831"/>
      <c r="AJ160" s="1831"/>
      <c r="AK160" s="1831"/>
      <c r="AL160" s="1831"/>
      <c r="AM160" s="1831"/>
      <c r="AN160" s="1831"/>
      <c r="AO160" s="1831"/>
      <c r="AP160" s="1831"/>
      <c r="AQ160" s="1831"/>
    </row>
    <row r="161" spans="1:43" x14ac:dyDescent="0.35">
      <c r="A161" s="1831"/>
      <c r="B161" s="1831"/>
      <c r="C161" s="1831"/>
      <c r="D161" s="1831"/>
      <c r="E161" s="1831"/>
      <c r="F161" s="1831"/>
      <c r="G161" s="1831"/>
      <c r="H161" s="1831"/>
      <c r="I161" s="1831"/>
      <c r="J161" s="1831"/>
      <c r="K161" s="1831"/>
      <c r="L161" s="1831"/>
      <c r="M161" s="1831"/>
      <c r="N161" s="1831"/>
      <c r="O161" s="1831"/>
      <c r="P161" s="1831"/>
      <c r="Q161" s="1831"/>
      <c r="R161" s="1831"/>
      <c r="S161" s="1831"/>
      <c r="T161" s="1831"/>
      <c r="U161" s="1831"/>
      <c r="V161" s="1831"/>
      <c r="W161" s="1831"/>
      <c r="X161" s="1831"/>
      <c r="Y161" s="1831"/>
      <c r="Z161" s="1831"/>
      <c r="AA161" s="1831"/>
      <c r="AB161" s="1831"/>
      <c r="AC161" s="1831"/>
      <c r="AD161" s="1831"/>
      <c r="AE161" s="1831"/>
      <c r="AF161" s="1831"/>
      <c r="AG161" s="1831"/>
      <c r="AH161" s="1831"/>
      <c r="AI161" s="1831"/>
      <c r="AJ161" s="1831"/>
      <c r="AK161" s="1831"/>
      <c r="AL161" s="1831"/>
      <c r="AM161" s="1831"/>
      <c r="AN161" s="1831"/>
      <c r="AO161" s="1831"/>
      <c r="AP161" s="1831"/>
      <c r="AQ161" s="1831"/>
    </row>
    <row r="162" spans="1:43" x14ac:dyDescent="0.35">
      <c r="A162" s="1831"/>
      <c r="B162" s="1831"/>
      <c r="C162" s="1831"/>
      <c r="D162" s="1831"/>
      <c r="E162" s="1831"/>
      <c r="F162" s="1831"/>
      <c r="G162" s="1831"/>
      <c r="H162" s="1831"/>
      <c r="I162" s="1831"/>
      <c r="J162" s="1831"/>
      <c r="K162" s="1831"/>
      <c r="L162" s="1831"/>
      <c r="M162" s="1831"/>
      <c r="N162" s="1831"/>
      <c r="O162" s="1831"/>
      <c r="P162" s="1831"/>
      <c r="Q162" s="1831"/>
      <c r="R162" s="1831"/>
      <c r="S162" s="1831"/>
      <c r="T162" s="1831"/>
      <c r="U162" s="1831"/>
      <c r="V162" s="1831"/>
      <c r="W162" s="1831"/>
      <c r="X162" s="1831"/>
      <c r="Y162" s="1831"/>
      <c r="Z162" s="1831"/>
      <c r="AA162" s="1831"/>
      <c r="AB162" s="1831"/>
      <c r="AC162" s="1831"/>
      <c r="AD162" s="1831"/>
      <c r="AE162" s="1831"/>
      <c r="AF162" s="1831"/>
      <c r="AG162" s="1831"/>
      <c r="AH162" s="1831"/>
      <c r="AI162" s="1831"/>
      <c r="AJ162" s="1831"/>
      <c r="AK162" s="1831"/>
      <c r="AL162" s="1831"/>
      <c r="AM162" s="1831"/>
      <c r="AN162" s="1831"/>
      <c r="AO162" s="1831"/>
      <c r="AP162" s="1831"/>
      <c r="AQ162" s="1831"/>
    </row>
    <row r="163" spans="1:43" x14ac:dyDescent="0.35">
      <c r="A163" s="1831"/>
      <c r="B163" s="1831"/>
      <c r="C163" s="1831"/>
      <c r="D163" s="1831"/>
      <c r="E163" s="1831"/>
      <c r="F163" s="1831"/>
      <c r="G163" s="1831"/>
      <c r="H163" s="1831"/>
      <c r="I163" s="1831"/>
      <c r="J163" s="1831"/>
      <c r="K163" s="1831"/>
      <c r="L163" s="1831"/>
      <c r="M163" s="1831"/>
      <c r="N163" s="1831"/>
      <c r="O163" s="1831"/>
      <c r="P163" s="1831"/>
      <c r="Q163" s="1831"/>
      <c r="R163" s="1831"/>
      <c r="S163" s="1831"/>
      <c r="T163" s="1831"/>
      <c r="U163" s="1831"/>
      <c r="V163" s="1831"/>
      <c r="W163" s="1831"/>
      <c r="X163" s="1831"/>
      <c r="Y163" s="1831"/>
      <c r="Z163" s="1831"/>
      <c r="AA163" s="1831"/>
      <c r="AB163" s="1831"/>
      <c r="AC163" s="1831"/>
      <c r="AD163" s="1831"/>
      <c r="AE163" s="1831"/>
      <c r="AF163" s="1831"/>
      <c r="AG163" s="1831"/>
      <c r="AH163" s="1831"/>
      <c r="AI163" s="1831"/>
      <c r="AJ163" s="1831"/>
      <c r="AK163" s="1831"/>
      <c r="AL163" s="1831"/>
      <c r="AM163" s="1831"/>
      <c r="AN163" s="1831"/>
      <c r="AO163" s="1831"/>
      <c r="AP163" s="1831"/>
      <c r="AQ163" s="1831"/>
    </row>
    <row r="164" spans="1:43" x14ac:dyDescent="0.35">
      <c r="A164" s="1831"/>
      <c r="B164" s="1831"/>
      <c r="C164" s="1831"/>
      <c r="D164" s="1831"/>
      <c r="E164" s="1831"/>
      <c r="F164" s="1831"/>
      <c r="G164" s="1831"/>
      <c r="H164" s="1831"/>
      <c r="I164" s="1831"/>
      <c r="J164" s="1831"/>
      <c r="K164" s="1831"/>
      <c r="L164" s="1831"/>
      <c r="M164" s="1831"/>
      <c r="N164" s="1831"/>
      <c r="O164" s="1831"/>
      <c r="P164" s="1831"/>
      <c r="Q164" s="1831"/>
      <c r="R164" s="1831"/>
      <c r="S164" s="1831"/>
      <c r="T164" s="1831"/>
      <c r="U164" s="1831"/>
      <c r="V164" s="1831"/>
      <c r="W164" s="1831"/>
      <c r="X164" s="1831"/>
      <c r="Y164" s="1831"/>
      <c r="Z164" s="1831"/>
      <c r="AA164" s="1831"/>
      <c r="AB164" s="1831"/>
      <c r="AC164" s="1831"/>
      <c r="AD164" s="1831"/>
      <c r="AE164" s="1831"/>
      <c r="AF164" s="1831"/>
      <c r="AG164" s="1831"/>
      <c r="AH164" s="1831"/>
      <c r="AI164" s="1831"/>
      <c r="AJ164" s="1831"/>
      <c r="AK164" s="1831"/>
      <c r="AL164" s="1831"/>
      <c r="AM164" s="1831"/>
      <c r="AN164" s="1831"/>
      <c r="AO164" s="1831"/>
      <c r="AP164" s="1831"/>
      <c r="AQ164" s="1831"/>
    </row>
    <row r="165" spans="1:43" x14ac:dyDescent="0.35">
      <c r="A165" s="1831"/>
      <c r="B165" s="1831"/>
      <c r="C165" s="1831"/>
      <c r="D165" s="1831"/>
      <c r="E165" s="1831"/>
      <c r="F165" s="1831"/>
      <c r="G165" s="1831"/>
      <c r="H165" s="1831"/>
      <c r="I165" s="1831"/>
      <c r="J165" s="1831"/>
      <c r="K165" s="1831"/>
      <c r="L165" s="1831"/>
      <c r="M165" s="1831"/>
      <c r="N165" s="1831"/>
      <c r="O165" s="1831"/>
      <c r="P165" s="1831"/>
      <c r="Q165" s="1831"/>
      <c r="R165" s="1831"/>
      <c r="S165" s="1831"/>
      <c r="T165" s="1831"/>
      <c r="U165" s="1831"/>
      <c r="V165" s="1831"/>
      <c r="W165" s="1831"/>
      <c r="X165" s="1831"/>
      <c r="Y165" s="1831"/>
      <c r="Z165" s="1831"/>
      <c r="AA165" s="1831"/>
      <c r="AB165" s="1831"/>
      <c r="AC165" s="1831"/>
      <c r="AD165" s="1831"/>
      <c r="AE165" s="1831"/>
      <c r="AF165" s="1831"/>
      <c r="AG165" s="1831"/>
      <c r="AH165" s="1831"/>
      <c r="AI165" s="1831"/>
      <c r="AJ165" s="1831"/>
      <c r="AK165" s="1831"/>
      <c r="AL165" s="1831"/>
      <c r="AM165" s="1831"/>
      <c r="AN165" s="1831"/>
      <c r="AO165" s="1831"/>
      <c r="AP165" s="1831"/>
      <c r="AQ165" s="1831"/>
    </row>
    <row r="166" spans="1:43" x14ac:dyDescent="0.35">
      <c r="A166" s="1831"/>
      <c r="B166" s="1831"/>
      <c r="C166" s="1831"/>
      <c r="D166" s="1831"/>
      <c r="E166" s="1831"/>
      <c r="F166" s="1831"/>
      <c r="G166" s="1831"/>
      <c r="H166" s="1831"/>
      <c r="I166" s="1831"/>
      <c r="J166" s="1831"/>
      <c r="K166" s="1831"/>
      <c r="L166" s="1831"/>
      <c r="M166" s="1831"/>
      <c r="N166" s="1831"/>
      <c r="O166" s="1831"/>
      <c r="P166" s="1831"/>
      <c r="Q166" s="1831"/>
      <c r="R166" s="1831"/>
      <c r="S166" s="1831"/>
      <c r="T166" s="1831"/>
      <c r="U166" s="1831"/>
      <c r="V166" s="1831"/>
      <c r="W166" s="1831"/>
      <c r="X166" s="1831"/>
      <c r="Y166" s="1831"/>
      <c r="Z166" s="1831"/>
      <c r="AA166" s="1831"/>
      <c r="AB166" s="1831"/>
      <c r="AC166" s="1831"/>
      <c r="AD166" s="1831"/>
      <c r="AE166" s="1831"/>
      <c r="AF166" s="1831"/>
      <c r="AG166" s="1831"/>
      <c r="AH166" s="1831"/>
      <c r="AI166" s="1831"/>
      <c r="AJ166" s="1831"/>
      <c r="AK166" s="1831"/>
      <c r="AL166" s="1831"/>
      <c r="AM166" s="1831"/>
      <c r="AN166" s="1831"/>
      <c r="AO166" s="1831"/>
      <c r="AP166" s="1831"/>
      <c r="AQ166" s="1831"/>
    </row>
    <row r="167" spans="1:43" x14ac:dyDescent="0.35">
      <c r="A167" s="1831"/>
      <c r="B167" s="1831"/>
      <c r="C167" s="1831"/>
      <c r="D167" s="1831"/>
      <c r="E167" s="1831"/>
      <c r="F167" s="1831"/>
      <c r="G167" s="1831"/>
      <c r="H167" s="1831"/>
      <c r="I167" s="1831"/>
      <c r="J167" s="1831"/>
      <c r="K167" s="1831"/>
      <c r="L167" s="1831"/>
      <c r="M167" s="1831"/>
      <c r="N167" s="1831"/>
      <c r="O167" s="1831"/>
      <c r="P167" s="1831"/>
      <c r="Q167" s="1831"/>
      <c r="R167" s="1831"/>
      <c r="S167" s="1831"/>
      <c r="T167" s="1831"/>
      <c r="U167" s="1831"/>
      <c r="V167" s="1831"/>
      <c r="W167" s="1831"/>
      <c r="X167" s="1831"/>
      <c r="Y167" s="1831"/>
      <c r="Z167" s="1831"/>
      <c r="AA167" s="1831"/>
      <c r="AB167" s="1831"/>
      <c r="AC167" s="1831"/>
      <c r="AD167" s="1831"/>
      <c r="AE167" s="1831"/>
      <c r="AF167" s="1831"/>
      <c r="AG167" s="1831"/>
      <c r="AH167" s="1831"/>
      <c r="AI167" s="1831"/>
      <c r="AJ167" s="1831"/>
      <c r="AK167" s="1831"/>
      <c r="AL167" s="1831"/>
      <c r="AM167" s="1831"/>
      <c r="AN167" s="1831"/>
      <c r="AO167" s="1831"/>
      <c r="AP167" s="1831"/>
      <c r="AQ167" s="1831"/>
    </row>
    <row r="168" spans="1:43" x14ac:dyDescent="0.35">
      <c r="A168" s="1831"/>
      <c r="B168" s="1831"/>
      <c r="C168" s="1831"/>
      <c r="D168" s="1831"/>
      <c r="E168" s="1831"/>
      <c r="F168" s="1831"/>
      <c r="G168" s="1831"/>
      <c r="H168" s="1831"/>
      <c r="I168" s="1831"/>
      <c r="J168" s="1831"/>
      <c r="K168" s="1831"/>
      <c r="L168" s="1831"/>
      <c r="M168" s="1831"/>
      <c r="N168" s="1831"/>
      <c r="O168" s="1831"/>
      <c r="P168" s="1831"/>
      <c r="Q168" s="1831"/>
      <c r="R168" s="1831"/>
      <c r="S168" s="1831"/>
      <c r="T168" s="1831"/>
      <c r="U168" s="1831"/>
      <c r="V168" s="1831"/>
      <c r="W168" s="1831"/>
      <c r="X168" s="1831"/>
      <c r="Y168" s="1831"/>
      <c r="Z168" s="1831"/>
      <c r="AA168" s="1831"/>
      <c r="AB168" s="1831"/>
      <c r="AC168" s="1831"/>
      <c r="AD168" s="1831"/>
      <c r="AE168" s="1831"/>
      <c r="AF168" s="1831"/>
      <c r="AG168" s="1831"/>
      <c r="AH168" s="1831"/>
      <c r="AI168" s="1831"/>
      <c r="AJ168" s="1831"/>
      <c r="AK168" s="1831"/>
      <c r="AL168" s="1831"/>
      <c r="AM168" s="1831"/>
      <c r="AN168" s="1831"/>
      <c r="AO168" s="1831"/>
      <c r="AP168" s="1831"/>
      <c r="AQ168" s="1831"/>
    </row>
    <row r="169" spans="1:43" x14ac:dyDescent="0.35">
      <c r="A169" s="1831"/>
      <c r="B169" s="1831"/>
      <c r="C169" s="1831"/>
      <c r="D169" s="1831"/>
      <c r="E169" s="1831"/>
      <c r="F169" s="1831"/>
      <c r="G169" s="1831"/>
      <c r="H169" s="1831"/>
      <c r="I169" s="1831"/>
      <c r="J169" s="1831"/>
      <c r="K169" s="1831"/>
      <c r="L169" s="1831"/>
      <c r="M169" s="1831"/>
      <c r="N169" s="1831"/>
      <c r="O169" s="1831"/>
      <c r="P169" s="1831"/>
      <c r="Q169" s="1831"/>
      <c r="R169" s="1831"/>
      <c r="S169" s="1831"/>
      <c r="T169" s="1831"/>
      <c r="U169" s="1831"/>
      <c r="V169" s="1831"/>
      <c r="W169" s="1831"/>
      <c r="X169" s="1831"/>
      <c r="Y169" s="1831"/>
      <c r="Z169" s="1831"/>
      <c r="AA169" s="1831"/>
      <c r="AB169" s="1831"/>
      <c r="AC169" s="1831"/>
      <c r="AD169" s="1831"/>
      <c r="AE169" s="1831"/>
      <c r="AF169" s="1831"/>
      <c r="AG169" s="1831"/>
      <c r="AH169" s="1831"/>
      <c r="AI169" s="1831"/>
      <c r="AJ169" s="1831"/>
      <c r="AK169" s="1831"/>
      <c r="AL169" s="1831"/>
      <c r="AM169" s="1831"/>
      <c r="AN169" s="1831"/>
      <c r="AO169" s="1831"/>
      <c r="AP169" s="1831"/>
      <c r="AQ169" s="1831"/>
    </row>
    <row r="170" spans="1:43" x14ac:dyDescent="0.35">
      <c r="A170" s="1831"/>
      <c r="B170" s="1831"/>
      <c r="C170" s="1831"/>
      <c r="D170" s="1831"/>
      <c r="E170" s="1831"/>
      <c r="F170" s="1831"/>
      <c r="G170" s="1831"/>
      <c r="H170" s="1831"/>
      <c r="I170" s="1831"/>
      <c r="J170" s="1831"/>
      <c r="K170" s="1831"/>
      <c r="L170" s="1831"/>
      <c r="M170" s="1831"/>
      <c r="N170" s="1831"/>
      <c r="O170" s="1831"/>
      <c r="P170" s="1831"/>
      <c r="Q170" s="1831"/>
      <c r="R170" s="1831"/>
      <c r="S170" s="1831"/>
      <c r="T170" s="1831"/>
      <c r="U170" s="1831"/>
      <c r="V170" s="1831"/>
      <c r="W170" s="1831"/>
      <c r="X170" s="1831"/>
      <c r="Y170" s="1831"/>
      <c r="Z170" s="1831"/>
      <c r="AA170" s="1831"/>
      <c r="AB170" s="1831"/>
      <c r="AC170" s="1831"/>
      <c r="AD170" s="1831"/>
      <c r="AE170" s="1831"/>
      <c r="AF170" s="1831"/>
      <c r="AG170" s="1831"/>
      <c r="AH170" s="1831"/>
      <c r="AI170" s="1831"/>
      <c r="AJ170" s="1831"/>
      <c r="AK170" s="1831"/>
      <c r="AL170" s="1831"/>
      <c r="AM170" s="1831"/>
      <c r="AN170" s="1831"/>
      <c r="AO170" s="1831"/>
      <c r="AP170" s="1831"/>
      <c r="AQ170" s="1831"/>
    </row>
    <row r="171" spans="1:43" x14ac:dyDescent="0.35">
      <c r="A171" s="1831"/>
      <c r="B171" s="1831"/>
      <c r="C171" s="1831"/>
      <c r="D171" s="1831"/>
      <c r="E171" s="1831"/>
      <c r="F171" s="1831"/>
      <c r="G171" s="1831"/>
      <c r="H171" s="1831"/>
      <c r="I171" s="1831"/>
      <c r="J171" s="1831"/>
      <c r="K171" s="1831"/>
      <c r="L171" s="1831"/>
      <c r="M171" s="1831"/>
      <c r="N171" s="1831"/>
      <c r="O171" s="1831"/>
      <c r="P171" s="1831"/>
      <c r="Q171" s="1831"/>
      <c r="R171" s="1831"/>
      <c r="S171" s="1831"/>
      <c r="T171" s="1831"/>
      <c r="U171" s="1831"/>
      <c r="V171" s="1831"/>
      <c r="W171" s="1831"/>
      <c r="X171" s="1831"/>
      <c r="Y171" s="1831"/>
      <c r="Z171" s="1831"/>
      <c r="AA171" s="1831"/>
      <c r="AB171" s="1831"/>
      <c r="AC171" s="1831"/>
      <c r="AD171" s="1831"/>
      <c r="AE171" s="1831"/>
      <c r="AF171" s="1831"/>
      <c r="AG171" s="1831"/>
      <c r="AH171" s="1831"/>
      <c r="AI171" s="1831"/>
      <c r="AJ171" s="1831"/>
      <c r="AK171" s="1831"/>
      <c r="AL171" s="1831"/>
      <c r="AM171" s="1831"/>
      <c r="AN171" s="1831"/>
      <c r="AO171" s="1831"/>
      <c r="AP171" s="1831"/>
      <c r="AQ171" s="1831"/>
    </row>
    <row r="172" spans="1:43" x14ac:dyDescent="0.35">
      <c r="A172" s="1831"/>
      <c r="B172" s="1831"/>
      <c r="C172" s="1831"/>
      <c r="D172" s="1831"/>
      <c r="E172" s="1831"/>
      <c r="F172" s="1831"/>
      <c r="G172" s="1831"/>
      <c r="H172" s="1831"/>
      <c r="I172" s="1831"/>
      <c r="J172" s="1831"/>
      <c r="K172" s="1831"/>
      <c r="L172" s="1831"/>
      <c r="M172" s="1831"/>
      <c r="N172" s="1831"/>
      <c r="O172" s="1831"/>
      <c r="P172" s="1831"/>
      <c r="Q172" s="1831"/>
      <c r="R172" s="1831"/>
      <c r="S172" s="1831"/>
      <c r="T172" s="1831"/>
      <c r="U172" s="1831"/>
      <c r="V172" s="1831"/>
      <c r="W172" s="1831"/>
      <c r="X172" s="1831"/>
      <c r="Y172" s="1831"/>
      <c r="Z172" s="1831"/>
      <c r="AA172" s="1831"/>
      <c r="AB172" s="1831"/>
      <c r="AC172" s="1831"/>
      <c r="AD172" s="1831"/>
      <c r="AE172" s="1831"/>
      <c r="AF172" s="1831"/>
      <c r="AG172" s="1831"/>
      <c r="AH172" s="1831"/>
      <c r="AI172" s="1831"/>
      <c r="AJ172" s="1831"/>
      <c r="AK172" s="1831"/>
      <c r="AL172" s="1831"/>
      <c r="AM172" s="1831"/>
      <c r="AN172" s="1831"/>
      <c r="AO172" s="1831"/>
      <c r="AP172" s="1831"/>
      <c r="AQ172" s="1831"/>
    </row>
    <row r="173" spans="1:43" x14ac:dyDescent="0.35">
      <c r="A173" s="1831"/>
      <c r="B173" s="1831"/>
      <c r="C173" s="1831"/>
      <c r="D173" s="1831"/>
      <c r="E173" s="1831"/>
      <c r="F173" s="1831"/>
      <c r="G173" s="1831"/>
      <c r="H173" s="1831"/>
      <c r="I173" s="1831"/>
      <c r="J173" s="1831"/>
      <c r="K173" s="1831"/>
      <c r="L173" s="1831"/>
      <c r="M173" s="1831"/>
      <c r="N173" s="1831"/>
      <c r="O173" s="1831"/>
      <c r="P173" s="1831"/>
      <c r="Q173" s="1831"/>
      <c r="R173" s="1831"/>
      <c r="S173" s="1831"/>
      <c r="T173" s="1831"/>
      <c r="U173" s="1831"/>
      <c r="V173" s="1831"/>
      <c r="W173" s="1831"/>
      <c r="X173" s="1831"/>
      <c r="Y173" s="1831"/>
      <c r="Z173" s="1831"/>
      <c r="AA173" s="1831"/>
      <c r="AB173" s="1831"/>
      <c r="AC173" s="1831"/>
      <c r="AD173" s="1831"/>
      <c r="AE173" s="1831"/>
      <c r="AF173" s="1831"/>
      <c r="AG173" s="1831"/>
      <c r="AH173" s="1831"/>
      <c r="AI173" s="1831"/>
      <c r="AJ173" s="1831"/>
      <c r="AK173" s="1831"/>
      <c r="AL173" s="1831"/>
      <c r="AM173" s="1831"/>
      <c r="AN173" s="1831"/>
      <c r="AO173" s="1831"/>
      <c r="AP173" s="1831"/>
      <c r="AQ173" s="1831"/>
    </row>
    <row r="174" spans="1:43" x14ac:dyDescent="0.35">
      <c r="A174" s="1831"/>
      <c r="B174" s="1831"/>
      <c r="C174" s="1831"/>
      <c r="D174" s="1831"/>
      <c r="E174" s="1831"/>
      <c r="F174" s="1831"/>
      <c r="G174" s="1831"/>
      <c r="H174" s="1831"/>
      <c r="I174" s="1831"/>
      <c r="J174" s="1831"/>
      <c r="K174" s="1831"/>
      <c r="L174" s="1831"/>
      <c r="M174" s="1831"/>
      <c r="N174" s="1831"/>
      <c r="O174" s="1831"/>
      <c r="P174" s="1831"/>
      <c r="Q174" s="1831"/>
      <c r="R174" s="1831"/>
      <c r="S174" s="1831"/>
      <c r="T174" s="1831"/>
      <c r="U174" s="1831"/>
      <c r="V174" s="1831"/>
      <c r="W174" s="1831"/>
      <c r="X174" s="1831"/>
      <c r="Y174" s="1831"/>
      <c r="Z174" s="1831"/>
      <c r="AA174" s="1831"/>
      <c r="AB174" s="1831"/>
      <c r="AC174" s="1831"/>
      <c r="AD174" s="1831"/>
      <c r="AE174" s="1831"/>
      <c r="AF174" s="1831"/>
      <c r="AG174" s="1831"/>
      <c r="AH174" s="1831"/>
      <c r="AI174" s="1831"/>
      <c r="AJ174" s="1831"/>
      <c r="AK174" s="1831"/>
      <c r="AL174" s="1831"/>
      <c r="AM174" s="1831"/>
      <c r="AN174" s="1831"/>
      <c r="AO174" s="1831"/>
      <c r="AP174" s="1831"/>
      <c r="AQ174" s="1831"/>
    </row>
    <row r="175" spans="1:43" x14ac:dyDescent="0.35">
      <c r="A175" s="1831"/>
      <c r="B175" s="1831"/>
      <c r="C175" s="1831"/>
      <c r="D175" s="1831"/>
      <c r="E175" s="1831"/>
      <c r="F175" s="1831"/>
      <c r="G175" s="1831"/>
      <c r="H175" s="1831"/>
      <c r="I175" s="1831"/>
      <c r="J175" s="1831"/>
      <c r="K175" s="1831"/>
      <c r="L175" s="1831"/>
      <c r="M175" s="1831"/>
      <c r="N175" s="1831"/>
      <c r="O175" s="1831"/>
      <c r="P175" s="1831"/>
      <c r="Q175" s="1831"/>
      <c r="R175" s="1831"/>
      <c r="S175" s="1831"/>
      <c r="T175" s="1831"/>
      <c r="U175" s="1831"/>
      <c r="V175" s="1831"/>
      <c r="W175" s="1831"/>
      <c r="X175" s="1831"/>
      <c r="Y175" s="1831"/>
      <c r="Z175" s="1831"/>
      <c r="AA175" s="1831"/>
      <c r="AB175" s="1831"/>
      <c r="AC175" s="1831"/>
      <c r="AD175" s="1831"/>
      <c r="AE175" s="1831"/>
      <c r="AF175" s="1831"/>
      <c r="AG175" s="1831"/>
      <c r="AH175" s="1831"/>
      <c r="AI175" s="1831"/>
      <c r="AJ175" s="1831"/>
      <c r="AK175" s="1831"/>
      <c r="AL175" s="1831"/>
      <c r="AM175" s="1831"/>
      <c r="AN175" s="1831"/>
      <c r="AO175" s="1831"/>
      <c r="AP175" s="1831"/>
      <c r="AQ175" s="1831"/>
    </row>
    <row r="176" spans="1:43" x14ac:dyDescent="0.35">
      <c r="A176" s="1831"/>
      <c r="B176" s="1831"/>
      <c r="C176" s="1831"/>
      <c r="D176" s="1831"/>
      <c r="E176" s="1831"/>
      <c r="F176" s="1831"/>
      <c r="G176" s="1831"/>
      <c r="H176" s="1831"/>
      <c r="I176" s="1831"/>
      <c r="J176" s="1831"/>
      <c r="K176" s="1831"/>
      <c r="L176" s="1831"/>
      <c r="M176" s="1831"/>
      <c r="N176" s="1831"/>
      <c r="O176" s="1831"/>
      <c r="P176" s="1831"/>
      <c r="Q176" s="1831"/>
      <c r="R176" s="1831"/>
      <c r="S176" s="1831"/>
      <c r="T176" s="1831"/>
      <c r="U176" s="1831"/>
      <c r="V176" s="1831"/>
      <c r="W176" s="1831"/>
      <c r="X176" s="1831"/>
      <c r="Y176" s="1831"/>
      <c r="Z176" s="1831"/>
      <c r="AA176" s="1831"/>
      <c r="AB176" s="1831"/>
      <c r="AC176" s="1831"/>
      <c r="AD176" s="1831"/>
      <c r="AE176" s="1831"/>
      <c r="AF176" s="1831"/>
      <c r="AG176" s="1831"/>
      <c r="AH176" s="1831"/>
      <c r="AI176" s="1831"/>
      <c r="AJ176" s="1831"/>
      <c r="AK176" s="1831"/>
      <c r="AL176" s="1831"/>
      <c r="AM176" s="1831"/>
      <c r="AN176" s="1831"/>
      <c r="AO176" s="1831"/>
      <c r="AP176" s="1831"/>
      <c r="AQ176" s="1831"/>
    </row>
    <row r="177" spans="1:43" x14ac:dyDescent="0.35">
      <c r="A177" s="1831"/>
      <c r="B177" s="1831"/>
      <c r="C177" s="1831"/>
      <c r="D177" s="1831"/>
      <c r="E177" s="1831"/>
      <c r="F177" s="1831"/>
      <c r="G177" s="1831"/>
      <c r="H177" s="1831"/>
      <c r="I177" s="1831"/>
      <c r="J177" s="1831"/>
      <c r="K177" s="1831"/>
      <c r="L177" s="1831"/>
      <c r="M177" s="1831"/>
      <c r="N177" s="1831"/>
      <c r="O177" s="1831"/>
      <c r="P177" s="1831"/>
      <c r="Q177" s="1831"/>
      <c r="R177" s="1831"/>
      <c r="S177" s="1831"/>
      <c r="T177" s="1831"/>
      <c r="U177" s="1831"/>
      <c r="V177" s="1831"/>
      <c r="W177" s="1831"/>
      <c r="X177" s="1831"/>
      <c r="Y177" s="1831"/>
      <c r="Z177" s="1831"/>
      <c r="AA177" s="1831"/>
      <c r="AB177" s="1831"/>
      <c r="AC177" s="1831"/>
      <c r="AD177" s="1831"/>
      <c r="AE177" s="1831"/>
      <c r="AF177" s="1831"/>
      <c r="AG177" s="1831"/>
      <c r="AH177" s="1831"/>
      <c r="AI177" s="1831"/>
      <c r="AJ177" s="1831"/>
      <c r="AK177" s="1831"/>
      <c r="AL177" s="1831"/>
      <c r="AM177" s="1831"/>
      <c r="AN177" s="1831"/>
      <c r="AO177" s="1831"/>
      <c r="AP177" s="1831"/>
      <c r="AQ177" s="1831"/>
    </row>
    <row r="178" spans="1:43" x14ac:dyDescent="0.35">
      <c r="A178" s="1831"/>
      <c r="B178" s="1831"/>
      <c r="C178" s="1831"/>
      <c r="D178" s="1831"/>
      <c r="E178" s="1831"/>
      <c r="F178" s="1831"/>
      <c r="G178" s="1831"/>
      <c r="H178" s="1831"/>
      <c r="I178" s="1831"/>
      <c r="J178" s="1831"/>
      <c r="K178" s="1831"/>
      <c r="L178" s="1831"/>
      <c r="M178" s="1831"/>
      <c r="N178" s="1831"/>
      <c r="O178" s="1831"/>
      <c r="P178" s="1831"/>
      <c r="Q178" s="1831"/>
      <c r="R178" s="1831"/>
      <c r="S178" s="1831"/>
      <c r="T178" s="1831"/>
      <c r="U178" s="1831"/>
      <c r="V178" s="1831"/>
      <c r="W178" s="1831"/>
      <c r="X178" s="1831"/>
      <c r="Y178" s="1831"/>
      <c r="Z178" s="1831"/>
      <c r="AA178" s="1831"/>
      <c r="AB178" s="1831"/>
      <c r="AC178" s="1831"/>
      <c r="AD178" s="1831"/>
      <c r="AE178" s="1831"/>
      <c r="AF178" s="1831"/>
      <c r="AG178" s="1831"/>
      <c r="AH178" s="1831"/>
      <c r="AI178" s="1831"/>
      <c r="AJ178" s="1831"/>
      <c r="AK178" s="1831"/>
      <c r="AL178" s="1831"/>
      <c r="AM178" s="1831"/>
      <c r="AN178" s="1831"/>
      <c r="AO178" s="1831"/>
      <c r="AP178" s="1831"/>
      <c r="AQ178" s="1831"/>
    </row>
    <row r="179" spans="1:43" x14ac:dyDescent="0.35">
      <c r="A179" s="1831"/>
      <c r="B179" s="1831"/>
      <c r="C179" s="1831"/>
      <c r="D179" s="1831"/>
      <c r="E179" s="1831"/>
      <c r="F179" s="1831"/>
      <c r="G179" s="1831"/>
      <c r="H179" s="1831"/>
      <c r="I179" s="1831"/>
      <c r="J179" s="1831"/>
      <c r="K179" s="1831"/>
      <c r="L179" s="1831"/>
      <c r="M179" s="1831"/>
      <c r="N179" s="1831"/>
      <c r="O179" s="1831"/>
      <c r="P179" s="1831"/>
      <c r="Q179" s="1831"/>
      <c r="R179" s="1831"/>
      <c r="S179" s="1831"/>
      <c r="T179" s="1831"/>
      <c r="U179" s="1831"/>
      <c r="V179" s="1831"/>
      <c r="W179" s="1831"/>
      <c r="X179" s="1831"/>
      <c r="Y179" s="1831"/>
      <c r="Z179" s="1831"/>
      <c r="AA179" s="1831"/>
      <c r="AB179" s="1831"/>
      <c r="AC179" s="1831"/>
      <c r="AD179" s="1831"/>
      <c r="AE179" s="1831"/>
      <c r="AF179" s="1831"/>
      <c r="AG179" s="1831"/>
      <c r="AH179" s="1831"/>
      <c r="AI179" s="1831"/>
      <c r="AJ179" s="1831"/>
      <c r="AK179" s="1831"/>
      <c r="AL179" s="1831"/>
      <c r="AM179" s="1831"/>
      <c r="AN179" s="1831"/>
      <c r="AO179" s="1831"/>
      <c r="AP179" s="1831"/>
      <c r="AQ179" s="1831"/>
    </row>
    <row r="180" spans="1:43" x14ac:dyDescent="0.35">
      <c r="A180" s="1831"/>
      <c r="B180" s="1831"/>
      <c r="C180" s="1831"/>
      <c r="D180" s="1831"/>
      <c r="E180" s="1831"/>
      <c r="F180" s="1831"/>
      <c r="G180" s="1831"/>
      <c r="H180" s="1831"/>
      <c r="I180" s="1831"/>
      <c r="J180" s="1831"/>
      <c r="K180" s="1831"/>
      <c r="L180" s="1831"/>
      <c r="M180" s="1831"/>
      <c r="N180" s="1831"/>
      <c r="O180" s="1831"/>
      <c r="P180" s="1831"/>
      <c r="Q180" s="1831"/>
      <c r="R180" s="1831"/>
      <c r="S180" s="1831"/>
      <c r="T180" s="1831"/>
      <c r="U180" s="1831"/>
      <c r="V180" s="1831"/>
      <c r="W180" s="1831"/>
      <c r="X180" s="1831"/>
      <c r="Y180" s="1831"/>
      <c r="Z180" s="1831"/>
      <c r="AA180" s="1831"/>
      <c r="AB180" s="1831"/>
      <c r="AC180" s="1831"/>
      <c r="AD180" s="1831"/>
      <c r="AE180" s="1831"/>
      <c r="AF180" s="1831"/>
      <c r="AG180" s="1831"/>
      <c r="AH180" s="1831"/>
      <c r="AI180" s="1831"/>
      <c r="AJ180" s="1831"/>
      <c r="AK180" s="1831"/>
      <c r="AL180" s="1831"/>
      <c r="AM180" s="1831"/>
      <c r="AN180" s="1831"/>
      <c r="AO180" s="1831"/>
      <c r="AP180" s="1831"/>
      <c r="AQ180" s="1831"/>
    </row>
    <row r="181" spans="1:43" x14ac:dyDescent="0.35">
      <c r="A181" s="1831"/>
      <c r="B181" s="1831"/>
      <c r="C181" s="1831"/>
      <c r="D181" s="1831"/>
      <c r="E181" s="1831"/>
      <c r="F181" s="1831"/>
      <c r="G181" s="1831"/>
      <c r="H181" s="1831"/>
      <c r="I181" s="1831"/>
      <c r="J181" s="1831"/>
      <c r="K181" s="1831"/>
      <c r="L181" s="1831"/>
      <c r="M181" s="1831"/>
      <c r="N181" s="1831"/>
      <c r="O181" s="1831"/>
      <c r="P181" s="1831"/>
      <c r="Q181" s="1831"/>
      <c r="R181" s="1831"/>
      <c r="S181" s="1831"/>
      <c r="T181" s="1831"/>
      <c r="U181" s="1831"/>
      <c r="V181" s="1831"/>
      <c r="W181" s="1831"/>
      <c r="X181" s="1831"/>
      <c r="Y181" s="1831"/>
      <c r="Z181" s="1831"/>
      <c r="AA181" s="1831"/>
      <c r="AB181" s="1831"/>
      <c r="AC181" s="1831"/>
      <c r="AD181" s="1831"/>
      <c r="AE181" s="1831"/>
      <c r="AF181" s="1831"/>
      <c r="AG181" s="1831"/>
      <c r="AH181" s="1831"/>
      <c r="AI181" s="1831"/>
      <c r="AJ181" s="1831"/>
      <c r="AK181" s="1831"/>
      <c r="AL181" s="1831"/>
      <c r="AM181" s="1831"/>
      <c r="AN181" s="1831"/>
      <c r="AO181" s="1831"/>
      <c r="AP181" s="1831"/>
      <c r="AQ181" s="1831"/>
    </row>
    <row r="182" spans="1:43" x14ac:dyDescent="0.35">
      <c r="A182" s="1831"/>
      <c r="B182" s="1831"/>
      <c r="C182" s="1831"/>
      <c r="D182" s="1831"/>
      <c r="E182" s="1831"/>
      <c r="F182" s="1831"/>
      <c r="G182" s="1831"/>
      <c r="H182" s="1831"/>
      <c r="I182" s="1831"/>
      <c r="J182" s="1831"/>
      <c r="K182" s="1831"/>
      <c r="L182" s="1831"/>
      <c r="M182" s="1831"/>
      <c r="N182" s="1831"/>
      <c r="O182" s="1831"/>
      <c r="P182" s="1831"/>
      <c r="Q182" s="1831"/>
      <c r="R182" s="1831"/>
      <c r="S182" s="1831"/>
      <c r="T182" s="1831"/>
      <c r="U182" s="1831"/>
      <c r="V182" s="1831"/>
      <c r="W182" s="1831"/>
      <c r="X182" s="1831"/>
      <c r="Y182" s="1831"/>
      <c r="Z182" s="1831"/>
      <c r="AA182" s="1831"/>
      <c r="AB182" s="1831"/>
      <c r="AC182" s="1831"/>
      <c r="AD182" s="1831"/>
      <c r="AE182" s="1831"/>
      <c r="AF182" s="1831"/>
      <c r="AG182" s="1831"/>
      <c r="AH182" s="1831"/>
      <c r="AI182" s="1831"/>
      <c r="AJ182" s="1831"/>
      <c r="AK182" s="1831"/>
      <c r="AL182" s="1831"/>
      <c r="AM182" s="1831"/>
      <c r="AN182" s="1831"/>
      <c r="AO182" s="1831"/>
      <c r="AP182" s="1831"/>
      <c r="AQ182" s="1831"/>
    </row>
    <row r="183" spans="1:43" x14ac:dyDescent="0.35">
      <c r="A183" s="1831"/>
      <c r="B183" s="1831"/>
      <c r="C183" s="1831"/>
      <c r="D183" s="1831"/>
      <c r="E183" s="1831"/>
      <c r="F183" s="1831"/>
      <c r="G183" s="1831"/>
      <c r="H183" s="1831"/>
      <c r="I183" s="1831"/>
      <c r="J183" s="1831"/>
      <c r="K183" s="1831"/>
      <c r="L183" s="1831"/>
      <c r="M183" s="1831"/>
      <c r="N183" s="1831"/>
      <c r="O183" s="1831"/>
      <c r="P183" s="1831"/>
      <c r="Q183" s="1831"/>
      <c r="R183" s="1831"/>
      <c r="S183" s="1831"/>
      <c r="T183" s="1831"/>
      <c r="U183" s="1831"/>
      <c r="V183" s="1831"/>
      <c r="W183" s="1831"/>
      <c r="X183" s="1831"/>
      <c r="Y183" s="1831"/>
      <c r="Z183" s="1831"/>
      <c r="AA183" s="1831"/>
      <c r="AB183" s="1831"/>
      <c r="AC183" s="1831"/>
      <c r="AD183" s="1831"/>
      <c r="AE183" s="1831"/>
      <c r="AF183" s="1831"/>
      <c r="AG183" s="1831"/>
      <c r="AH183" s="1831"/>
      <c r="AI183" s="1831"/>
      <c r="AJ183" s="1831"/>
      <c r="AK183" s="1831"/>
      <c r="AL183" s="1831"/>
      <c r="AM183" s="1831"/>
      <c r="AN183" s="1831"/>
      <c r="AO183" s="1831"/>
      <c r="AP183" s="1831"/>
      <c r="AQ183" s="1831"/>
    </row>
    <row r="184" spans="1:43" x14ac:dyDescent="0.35">
      <c r="A184" s="1831"/>
      <c r="B184" s="1831"/>
      <c r="C184" s="1831"/>
      <c r="D184" s="1831"/>
      <c r="E184" s="1831"/>
      <c r="F184" s="1831"/>
      <c r="G184" s="1831"/>
      <c r="H184" s="1831"/>
      <c r="I184" s="1831"/>
      <c r="J184" s="1831"/>
      <c r="K184" s="1831"/>
      <c r="L184" s="1831"/>
      <c r="M184" s="1831"/>
      <c r="N184" s="1831"/>
      <c r="O184" s="1831"/>
      <c r="P184" s="1831"/>
      <c r="Q184" s="1831"/>
      <c r="R184" s="1831"/>
      <c r="S184" s="1831"/>
      <c r="T184" s="1831"/>
      <c r="U184" s="1831"/>
      <c r="V184" s="1831"/>
      <c r="W184" s="1831"/>
      <c r="X184" s="1831"/>
      <c r="Y184" s="1831"/>
      <c r="Z184" s="1831"/>
      <c r="AA184" s="1831"/>
      <c r="AB184" s="1831"/>
      <c r="AC184" s="1831"/>
      <c r="AD184" s="1831"/>
      <c r="AE184" s="1831"/>
      <c r="AF184" s="1831"/>
      <c r="AG184" s="1831"/>
      <c r="AH184" s="1831"/>
      <c r="AI184" s="1831"/>
      <c r="AJ184" s="1831"/>
      <c r="AK184" s="1831"/>
      <c r="AL184" s="1831"/>
      <c r="AM184" s="1831"/>
      <c r="AN184" s="1831"/>
      <c r="AO184" s="1831"/>
      <c r="AP184" s="1831"/>
      <c r="AQ184" s="1831"/>
    </row>
    <row r="185" spans="1:43" x14ac:dyDescent="0.35">
      <c r="A185" s="1831"/>
      <c r="B185" s="1831"/>
      <c r="C185" s="1831"/>
      <c r="D185" s="1831"/>
      <c r="E185" s="1831"/>
      <c r="F185" s="1831"/>
      <c r="G185" s="1831"/>
      <c r="H185" s="1831"/>
      <c r="I185" s="1831"/>
      <c r="J185" s="1831"/>
      <c r="K185" s="1831"/>
      <c r="L185" s="1831"/>
      <c r="M185" s="1831"/>
      <c r="N185" s="1831"/>
      <c r="O185" s="1831"/>
      <c r="P185" s="1831"/>
      <c r="Q185" s="1831"/>
      <c r="R185" s="1831"/>
      <c r="S185" s="1831"/>
      <c r="T185" s="1831"/>
      <c r="U185" s="1831"/>
      <c r="V185" s="1831"/>
      <c r="W185" s="1831"/>
      <c r="X185" s="1831"/>
      <c r="Y185" s="1831"/>
      <c r="Z185" s="1831"/>
      <c r="AA185" s="1831"/>
      <c r="AB185" s="1831"/>
      <c r="AC185" s="1831"/>
      <c r="AD185" s="1831"/>
      <c r="AE185" s="1831"/>
      <c r="AF185" s="1831"/>
      <c r="AG185" s="1831"/>
      <c r="AH185" s="1831"/>
      <c r="AI185" s="1831"/>
      <c r="AJ185" s="1831"/>
      <c r="AK185" s="1831"/>
      <c r="AL185" s="1831"/>
      <c r="AM185" s="1831"/>
      <c r="AN185" s="1831"/>
      <c r="AO185" s="1831"/>
      <c r="AP185" s="1831"/>
      <c r="AQ185" s="1831"/>
    </row>
    <row r="186" spans="1:43" x14ac:dyDescent="0.35">
      <c r="A186" s="1831"/>
      <c r="B186" s="1831"/>
      <c r="C186" s="1831"/>
      <c r="D186" s="1831"/>
      <c r="E186" s="1831"/>
      <c r="F186" s="1831"/>
      <c r="G186" s="1831"/>
      <c r="H186" s="1831"/>
      <c r="I186" s="1831"/>
      <c r="J186" s="1831"/>
      <c r="K186" s="1831"/>
      <c r="L186" s="1831"/>
      <c r="M186" s="1831"/>
      <c r="N186" s="1831"/>
      <c r="O186" s="1831"/>
      <c r="P186" s="1831"/>
      <c r="Q186" s="1831"/>
      <c r="R186" s="1831"/>
      <c r="S186" s="1831"/>
      <c r="T186" s="1831"/>
      <c r="U186" s="1831"/>
      <c r="V186" s="1831"/>
      <c r="W186" s="1831"/>
      <c r="X186" s="1831"/>
      <c r="Y186" s="1831"/>
      <c r="Z186" s="1831"/>
      <c r="AA186" s="1831"/>
      <c r="AB186" s="1831"/>
      <c r="AC186" s="1831"/>
      <c r="AD186" s="1831"/>
      <c r="AE186" s="1831"/>
      <c r="AF186" s="1831"/>
      <c r="AG186" s="1831"/>
      <c r="AH186" s="1831"/>
      <c r="AI186" s="1831"/>
      <c r="AJ186" s="1831"/>
      <c r="AK186" s="1831"/>
      <c r="AL186" s="1831"/>
      <c r="AM186" s="1831"/>
      <c r="AN186" s="1831"/>
      <c r="AO186" s="1831"/>
      <c r="AP186" s="1831"/>
      <c r="AQ186" s="1831"/>
    </row>
    <row r="187" spans="1:43" x14ac:dyDescent="0.35">
      <c r="A187" s="1831"/>
      <c r="B187" s="1831"/>
      <c r="C187" s="1831"/>
      <c r="D187" s="1831"/>
      <c r="E187" s="1831"/>
      <c r="F187" s="1831"/>
      <c r="G187" s="1831"/>
      <c r="H187" s="1831"/>
      <c r="I187" s="1831"/>
      <c r="J187" s="1831"/>
      <c r="K187" s="1831"/>
      <c r="L187" s="1831"/>
      <c r="M187" s="1831"/>
      <c r="N187" s="1831"/>
      <c r="O187" s="1831"/>
      <c r="P187" s="1831"/>
      <c r="Q187" s="1831"/>
      <c r="R187" s="1831"/>
      <c r="S187" s="1831"/>
      <c r="T187" s="1831"/>
      <c r="U187" s="1831"/>
      <c r="V187" s="1831"/>
      <c r="W187" s="1831"/>
      <c r="X187" s="1831"/>
      <c r="Y187" s="1831"/>
      <c r="Z187" s="1831"/>
      <c r="AA187" s="1831"/>
      <c r="AB187" s="1831"/>
      <c r="AC187" s="1831"/>
      <c r="AD187" s="1831"/>
      <c r="AE187" s="1831"/>
      <c r="AF187" s="1831"/>
      <c r="AG187" s="1831"/>
      <c r="AH187" s="1831"/>
      <c r="AI187" s="1831"/>
      <c r="AJ187" s="1831"/>
      <c r="AK187" s="1831"/>
      <c r="AL187" s="1831"/>
      <c r="AM187" s="1831"/>
      <c r="AN187" s="1831"/>
      <c r="AO187" s="1831"/>
      <c r="AP187" s="1831"/>
      <c r="AQ187" s="1831"/>
    </row>
    <row r="188" spans="1:43" x14ac:dyDescent="0.35">
      <c r="A188" s="1831"/>
      <c r="B188" s="1831"/>
      <c r="C188" s="1831"/>
      <c r="D188" s="1831"/>
      <c r="E188" s="1831"/>
      <c r="F188" s="1831"/>
      <c r="G188" s="1831"/>
      <c r="H188" s="1831"/>
      <c r="I188" s="1831"/>
      <c r="J188" s="1831"/>
      <c r="K188" s="1831"/>
      <c r="L188" s="1831"/>
      <c r="M188" s="1831"/>
      <c r="N188" s="1831"/>
      <c r="O188" s="1831"/>
      <c r="P188" s="1831"/>
      <c r="Q188" s="1831"/>
      <c r="R188" s="1831"/>
      <c r="S188" s="1831"/>
      <c r="T188" s="1831"/>
      <c r="U188" s="1831"/>
      <c r="V188" s="1831"/>
      <c r="W188" s="1831"/>
      <c r="X188" s="1831"/>
      <c r="Y188" s="1831"/>
      <c r="Z188" s="1831"/>
      <c r="AA188" s="1831"/>
      <c r="AB188" s="1831"/>
      <c r="AC188" s="1831"/>
      <c r="AD188" s="1831"/>
      <c r="AE188" s="1831"/>
      <c r="AF188" s="1831"/>
      <c r="AG188" s="1831"/>
      <c r="AH188" s="1831"/>
      <c r="AI188" s="1831"/>
      <c r="AJ188" s="1831"/>
      <c r="AK188" s="1831"/>
      <c r="AL188" s="1831"/>
      <c r="AM188" s="1831"/>
      <c r="AN188" s="1831"/>
      <c r="AO188" s="1831"/>
      <c r="AP188" s="1831"/>
      <c r="AQ188" s="1831"/>
    </row>
    <row r="189" spans="1:43" x14ac:dyDescent="0.35">
      <c r="A189" s="1831"/>
      <c r="B189" s="1831"/>
      <c r="C189" s="1831"/>
      <c r="D189" s="1831"/>
      <c r="E189" s="1831"/>
      <c r="F189" s="1831"/>
      <c r="G189" s="1831"/>
      <c r="H189" s="1831"/>
      <c r="I189" s="1831"/>
      <c r="J189" s="1831"/>
      <c r="K189" s="1831"/>
      <c r="L189" s="1831"/>
      <c r="M189" s="1831"/>
      <c r="N189" s="1831"/>
      <c r="O189" s="1831"/>
      <c r="P189" s="1831"/>
      <c r="Q189" s="1831"/>
      <c r="R189" s="1831"/>
      <c r="S189" s="1831"/>
      <c r="T189" s="1831"/>
      <c r="U189" s="1831"/>
      <c r="V189" s="1831"/>
      <c r="W189" s="1831"/>
      <c r="X189" s="1831"/>
      <c r="Y189" s="1831"/>
      <c r="Z189" s="1831"/>
      <c r="AA189" s="1831"/>
      <c r="AB189" s="1831"/>
      <c r="AC189" s="1831"/>
      <c r="AD189" s="1831"/>
      <c r="AE189" s="1831"/>
      <c r="AF189" s="1831"/>
      <c r="AG189" s="1831"/>
      <c r="AH189" s="1831"/>
      <c r="AI189" s="1831"/>
      <c r="AJ189" s="1831"/>
      <c r="AK189" s="1831"/>
      <c r="AL189" s="1831"/>
      <c r="AM189" s="1831"/>
      <c r="AN189" s="1831"/>
      <c r="AO189" s="1831"/>
      <c r="AP189" s="1831"/>
      <c r="AQ189" s="1831"/>
    </row>
    <row r="190" spans="1:43" x14ac:dyDescent="0.35">
      <c r="A190" s="1831"/>
      <c r="B190" s="1831"/>
      <c r="C190" s="1831"/>
      <c r="D190" s="1831"/>
      <c r="E190" s="1831"/>
      <c r="F190" s="1831"/>
      <c r="G190" s="1831"/>
      <c r="H190" s="1831"/>
      <c r="I190" s="1831"/>
      <c r="J190" s="1831"/>
      <c r="K190" s="1831"/>
      <c r="L190" s="1831"/>
      <c r="M190" s="1831"/>
      <c r="N190" s="1831"/>
      <c r="O190" s="1831"/>
      <c r="P190" s="1831"/>
      <c r="Q190" s="1831"/>
      <c r="R190" s="1831"/>
      <c r="S190" s="1831"/>
      <c r="T190" s="1831"/>
      <c r="U190" s="1831"/>
      <c r="V190" s="1831"/>
      <c r="W190" s="1831"/>
      <c r="X190" s="1831"/>
      <c r="Y190" s="1831"/>
      <c r="Z190" s="1831"/>
      <c r="AA190" s="1831"/>
      <c r="AB190" s="1831"/>
      <c r="AC190" s="1831"/>
      <c r="AD190" s="1831"/>
      <c r="AE190" s="1831"/>
      <c r="AF190" s="1831"/>
      <c r="AG190" s="1831"/>
      <c r="AH190" s="1831"/>
      <c r="AI190" s="1831"/>
      <c r="AJ190" s="1831"/>
      <c r="AK190" s="1831"/>
      <c r="AL190" s="1831"/>
      <c r="AM190" s="1831"/>
      <c r="AN190" s="1831"/>
      <c r="AO190" s="1831"/>
      <c r="AP190" s="1831"/>
      <c r="AQ190" s="1831"/>
    </row>
    <row r="191" spans="1:43" x14ac:dyDescent="0.35">
      <c r="A191" s="1831"/>
      <c r="B191" s="1831"/>
      <c r="C191" s="1831"/>
      <c r="D191" s="1831"/>
      <c r="E191" s="1831"/>
      <c r="F191" s="1831"/>
      <c r="G191" s="1831"/>
      <c r="H191" s="1831"/>
      <c r="I191" s="1831"/>
      <c r="J191" s="1831"/>
      <c r="K191" s="1831"/>
      <c r="L191" s="1831"/>
      <c r="M191" s="1831"/>
      <c r="N191" s="1831"/>
      <c r="O191" s="1831"/>
      <c r="P191" s="1831"/>
      <c r="Q191" s="1831"/>
      <c r="R191" s="1831"/>
      <c r="S191" s="1831"/>
      <c r="T191" s="1831"/>
      <c r="U191" s="1831"/>
      <c r="V191" s="1831"/>
      <c r="W191" s="1831"/>
      <c r="X191" s="1831"/>
      <c r="Y191" s="1831"/>
      <c r="Z191" s="1831"/>
      <c r="AA191" s="1831"/>
      <c r="AB191" s="1831"/>
      <c r="AC191" s="1831"/>
      <c r="AD191" s="1831"/>
      <c r="AE191" s="1831"/>
      <c r="AF191" s="1831"/>
      <c r="AG191" s="1831"/>
      <c r="AH191" s="1831"/>
      <c r="AI191" s="1831"/>
      <c r="AJ191" s="1831"/>
      <c r="AK191" s="1831"/>
      <c r="AL191" s="1831"/>
      <c r="AM191" s="1831"/>
      <c r="AN191" s="1831"/>
      <c r="AO191" s="1831"/>
      <c r="AP191" s="1831"/>
      <c r="AQ191" s="1831"/>
    </row>
    <row r="192" spans="1:43" x14ac:dyDescent="0.35">
      <c r="A192" s="1831"/>
      <c r="B192" s="1831"/>
      <c r="C192" s="1831"/>
      <c r="D192" s="1831"/>
      <c r="E192" s="1831"/>
      <c r="F192" s="1831"/>
      <c r="G192" s="1831"/>
      <c r="H192" s="1831"/>
      <c r="I192" s="1831"/>
      <c r="J192" s="1831"/>
      <c r="K192" s="1831"/>
      <c r="L192" s="1831"/>
      <c r="M192" s="1831"/>
      <c r="N192" s="1831"/>
      <c r="O192" s="1831"/>
      <c r="P192" s="1831"/>
      <c r="Q192" s="1831"/>
      <c r="R192" s="1831"/>
      <c r="S192" s="1831"/>
      <c r="T192" s="1831"/>
      <c r="U192" s="1831"/>
      <c r="V192" s="1831"/>
      <c r="W192" s="1831"/>
      <c r="X192" s="1831"/>
      <c r="Y192" s="1831"/>
      <c r="Z192" s="1831"/>
      <c r="AA192" s="1831"/>
      <c r="AB192" s="1831"/>
      <c r="AC192" s="1831"/>
      <c r="AD192" s="1831"/>
      <c r="AE192" s="1831"/>
      <c r="AF192" s="1831"/>
      <c r="AG192" s="1831"/>
      <c r="AH192" s="1831"/>
      <c r="AI192" s="1831"/>
      <c r="AJ192" s="1831"/>
      <c r="AK192" s="1831"/>
      <c r="AL192" s="1831"/>
      <c r="AM192" s="1831"/>
      <c r="AN192" s="1831"/>
      <c r="AO192" s="1831"/>
      <c r="AP192" s="1831"/>
      <c r="AQ192" s="1831"/>
    </row>
    <row r="193" spans="1:43" x14ac:dyDescent="0.35">
      <c r="A193" s="1831"/>
      <c r="B193" s="1831"/>
      <c r="C193" s="1831"/>
      <c r="D193" s="1831"/>
      <c r="E193" s="1831"/>
      <c r="F193" s="1831"/>
      <c r="G193" s="1831"/>
      <c r="H193" s="1831"/>
      <c r="I193" s="1831"/>
      <c r="J193" s="1831"/>
      <c r="K193" s="1831"/>
      <c r="L193" s="1831"/>
      <c r="M193" s="1831"/>
      <c r="N193" s="1831"/>
      <c r="O193" s="1831"/>
      <c r="P193" s="1831"/>
      <c r="Q193" s="1831"/>
      <c r="R193" s="1831"/>
      <c r="S193" s="1831"/>
      <c r="T193" s="1831"/>
      <c r="U193" s="1831"/>
      <c r="V193" s="1831"/>
      <c r="W193" s="1831"/>
      <c r="X193" s="1831"/>
      <c r="Y193" s="1831"/>
      <c r="Z193" s="1831"/>
      <c r="AA193" s="1831"/>
      <c r="AB193" s="1831"/>
      <c r="AC193" s="1831"/>
      <c r="AD193" s="1831"/>
      <c r="AE193" s="1831"/>
      <c r="AF193" s="1831"/>
      <c r="AG193" s="1831"/>
      <c r="AH193" s="1831"/>
      <c r="AI193" s="1831"/>
      <c r="AJ193" s="1831"/>
      <c r="AK193" s="1831"/>
      <c r="AL193" s="1831"/>
      <c r="AM193" s="1831"/>
      <c r="AN193" s="1831"/>
      <c r="AO193" s="1831"/>
      <c r="AP193" s="1831"/>
      <c r="AQ193" s="1831"/>
    </row>
    <row r="194" spans="1:43" x14ac:dyDescent="0.35">
      <c r="A194" s="1831"/>
      <c r="B194" s="1831"/>
      <c r="C194" s="1831"/>
      <c r="D194" s="1831"/>
      <c r="E194" s="1831"/>
      <c r="F194" s="1831"/>
      <c r="G194" s="1831"/>
      <c r="H194" s="1831"/>
      <c r="I194" s="1831"/>
      <c r="J194" s="1831"/>
      <c r="K194" s="1831"/>
      <c r="L194" s="1831"/>
      <c r="M194" s="1831"/>
      <c r="N194" s="1831"/>
      <c r="O194" s="1831"/>
      <c r="P194" s="1831"/>
      <c r="Q194" s="1831"/>
      <c r="R194" s="1831"/>
      <c r="S194" s="1831"/>
      <c r="T194" s="1831"/>
      <c r="U194" s="1831"/>
      <c r="V194" s="1831"/>
      <c r="W194" s="1831"/>
      <c r="X194" s="1831"/>
      <c r="Y194" s="1831"/>
      <c r="Z194" s="1831"/>
      <c r="AA194" s="1831"/>
      <c r="AB194" s="1831"/>
      <c r="AC194" s="1831"/>
      <c r="AD194" s="1831"/>
      <c r="AE194" s="1831"/>
      <c r="AF194" s="1831"/>
      <c r="AG194" s="1831"/>
      <c r="AH194" s="1831"/>
      <c r="AI194" s="1831"/>
      <c r="AJ194" s="1831"/>
      <c r="AK194" s="1831"/>
      <c r="AL194" s="1831"/>
      <c r="AM194" s="1831"/>
      <c r="AN194" s="1831"/>
      <c r="AO194" s="1831"/>
      <c r="AP194" s="1831"/>
      <c r="AQ194" s="1831"/>
    </row>
    <row r="195" spans="1:43" x14ac:dyDescent="0.35">
      <c r="A195" s="1831"/>
      <c r="B195" s="1831"/>
      <c r="C195" s="1831"/>
      <c r="D195" s="1831"/>
      <c r="E195" s="1831"/>
      <c r="F195" s="1831"/>
      <c r="G195" s="1831"/>
      <c r="H195" s="1831"/>
      <c r="I195" s="1831"/>
      <c r="J195" s="1831"/>
      <c r="K195" s="1831"/>
      <c r="L195" s="1831"/>
      <c r="M195" s="1831"/>
      <c r="N195" s="1831"/>
      <c r="O195" s="1831"/>
      <c r="P195" s="1831"/>
      <c r="Q195" s="1831"/>
      <c r="R195" s="1831"/>
      <c r="S195" s="1831"/>
      <c r="T195" s="1831"/>
      <c r="U195" s="1831"/>
      <c r="V195" s="1831"/>
      <c r="W195" s="1831"/>
      <c r="X195" s="1831"/>
      <c r="Y195" s="1831"/>
      <c r="Z195" s="1831"/>
      <c r="AA195" s="1831"/>
      <c r="AB195" s="1831"/>
      <c r="AC195" s="1831"/>
      <c r="AD195" s="1831"/>
      <c r="AE195" s="1831"/>
      <c r="AF195" s="1831"/>
      <c r="AG195" s="1831"/>
      <c r="AH195" s="1831"/>
      <c r="AI195" s="1831"/>
      <c r="AJ195" s="1831"/>
      <c r="AK195" s="1831"/>
      <c r="AL195" s="1831"/>
      <c r="AM195" s="1831"/>
      <c r="AN195" s="1831"/>
      <c r="AO195" s="1831"/>
      <c r="AP195" s="1831"/>
      <c r="AQ195" s="1831"/>
    </row>
    <row r="196" spans="1:43" x14ac:dyDescent="0.35">
      <c r="A196" s="1831"/>
      <c r="B196" s="1831"/>
      <c r="C196" s="1831"/>
      <c r="D196" s="1831"/>
      <c r="E196" s="1831"/>
      <c r="F196" s="1831"/>
      <c r="G196" s="1831"/>
      <c r="H196" s="1831"/>
      <c r="I196" s="1831"/>
      <c r="J196" s="1831"/>
      <c r="K196" s="1831"/>
      <c r="L196" s="1831"/>
      <c r="M196" s="1831"/>
      <c r="N196" s="1831"/>
      <c r="O196" s="1831"/>
      <c r="P196" s="1831"/>
      <c r="Q196" s="1831"/>
      <c r="R196" s="1831"/>
      <c r="S196" s="1831"/>
      <c r="T196" s="1831"/>
      <c r="U196" s="1831"/>
      <c r="V196" s="1831"/>
      <c r="W196" s="1831"/>
      <c r="X196" s="1831"/>
      <c r="Y196" s="1831"/>
      <c r="Z196" s="1831"/>
      <c r="AA196" s="1831"/>
      <c r="AB196" s="1831"/>
      <c r="AC196" s="1831"/>
      <c r="AD196" s="1831"/>
      <c r="AE196" s="1831"/>
      <c r="AF196" s="1831"/>
      <c r="AG196" s="1831"/>
      <c r="AH196" s="1831"/>
      <c r="AI196" s="1831"/>
      <c r="AJ196" s="1831"/>
      <c r="AK196" s="1831"/>
      <c r="AL196" s="1831"/>
      <c r="AM196" s="1831"/>
      <c r="AN196" s="1831"/>
      <c r="AO196" s="1831"/>
      <c r="AP196" s="1831"/>
      <c r="AQ196" s="1831"/>
    </row>
    <row r="197" spans="1:43" x14ac:dyDescent="0.35">
      <c r="A197" s="1831"/>
      <c r="B197" s="1831"/>
      <c r="C197" s="1831"/>
      <c r="D197" s="1831"/>
      <c r="E197" s="1831"/>
      <c r="F197" s="1831"/>
      <c r="G197" s="1831"/>
      <c r="H197" s="1831"/>
      <c r="I197" s="1831"/>
      <c r="J197" s="1831"/>
      <c r="K197" s="1831"/>
      <c r="L197" s="1831"/>
      <c r="M197" s="1831"/>
      <c r="N197" s="1831"/>
      <c r="O197" s="1831"/>
      <c r="P197" s="1831"/>
      <c r="Q197" s="1831"/>
      <c r="R197" s="1831"/>
      <c r="S197" s="1831"/>
      <c r="T197" s="1831"/>
      <c r="U197" s="1831"/>
      <c r="V197" s="1831"/>
      <c r="W197" s="1831"/>
      <c r="X197" s="1831"/>
      <c r="Y197" s="1831"/>
      <c r="Z197" s="1831"/>
      <c r="AA197" s="1831"/>
      <c r="AB197" s="1831"/>
      <c r="AC197" s="1831"/>
      <c r="AD197" s="1831"/>
      <c r="AE197" s="1831"/>
      <c r="AF197" s="1831"/>
      <c r="AG197" s="1831"/>
      <c r="AH197" s="1831"/>
      <c r="AI197" s="1831"/>
      <c r="AJ197" s="1831"/>
      <c r="AK197" s="1831"/>
      <c r="AL197" s="1831"/>
      <c r="AM197" s="1831"/>
      <c r="AN197" s="1831"/>
      <c r="AO197" s="1831"/>
      <c r="AP197" s="1831"/>
      <c r="AQ197" s="1831"/>
    </row>
    <row r="198" spans="1:43" x14ac:dyDescent="0.35">
      <c r="A198" s="1831"/>
      <c r="B198" s="1831"/>
      <c r="C198" s="1831"/>
      <c r="D198" s="1831"/>
      <c r="E198" s="1831"/>
      <c r="F198" s="1831"/>
      <c r="G198" s="1831"/>
      <c r="H198" s="1831"/>
      <c r="I198" s="1831"/>
      <c r="J198" s="1831"/>
      <c r="K198" s="1831"/>
      <c r="L198" s="1831"/>
      <c r="M198" s="1831"/>
      <c r="N198" s="1831"/>
      <c r="O198" s="1831"/>
      <c r="P198" s="1831"/>
      <c r="Q198" s="1831"/>
      <c r="R198" s="1831"/>
      <c r="S198" s="1831"/>
      <c r="T198" s="1831"/>
      <c r="U198" s="1831"/>
      <c r="V198" s="1831"/>
      <c r="W198" s="1831"/>
      <c r="X198" s="1831"/>
      <c r="Y198" s="1831"/>
      <c r="Z198" s="1831"/>
      <c r="AA198" s="1831"/>
      <c r="AB198" s="1831"/>
      <c r="AC198" s="1831"/>
      <c r="AD198" s="1831"/>
      <c r="AE198" s="1831"/>
      <c r="AF198" s="1831"/>
      <c r="AG198" s="1831"/>
      <c r="AH198" s="1831"/>
      <c r="AI198" s="1831"/>
      <c r="AJ198" s="1831"/>
      <c r="AK198" s="1831"/>
      <c r="AL198" s="1831"/>
      <c r="AM198" s="1831"/>
      <c r="AN198" s="1831"/>
      <c r="AO198" s="1831"/>
      <c r="AP198" s="1831"/>
      <c r="AQ198" s="1831"/>
    </row>
    <row r="199" spans="1:43" x14ac:dyDescent="0.35">
      <c r="A199" s="1831"/>
      <c r="B199" s="1831"/>
      <c r="C199" s="1831"/>
      <c r="D199" s="1831"/>
      <c r="E199" s="1831"/>
      <c r="F199" s="1831"/>
      <c r="G199" s="1831"/>
      <c r="H199" s="1831"/>
      <c r="I199" s="1831"/>
      <c r="J199" s="1831"/>
      <c r="K199" s="1831"/>
      <c r="L199" s="1831"/>
      <c r="M199" s="1831"/>
      <c r="N199" s="1831"/>
      <c r="O199" s="1831"/>
      <c r="P199" s="1831"/>
      <c r="Q199" s="1831"/>
      <c r="R199" s="1831"/>
      <c r="S199" s="1831"/>
      <c r="T199" s="1831"/>
      <c r="U199" s="1831"/>
      <c r="V199" s="1831"/>
      <c r="W199" s="1831"/>
      <c r="X199" s="1831"/>
      <c r="Y199" s="1831"/>
      <c r="Z199" s="1831"/>
      <c r="AA199" s="1831"/>
      <c r="AB199" s="1831"/>
      <c r="AC199" s="1831"/>
      <c r="AD199" s="1831"/>
      <c r="AE199" s="1831"/>
      <c r="AF199" s="1831"/>
      <c r="AG199" s="1831"/>
      <c r="AH199" s="1831"/>
      <c r="AI199" s="1831"/>
      <c r="AJ199" s="1831"/>
      <c r="AK199" s="1831"/>
      <c r="AL199" s="1831"/>
      <c r="AM199" s="1831"/>
      <c r="AN199" s="1831"/>
      <c r="AO199" s="1831"/>
      <c r="AP199" s="1831"/>
      <c r="AQ199" s="1831"/>
    </row>
    <row r="200" spans="1:43" x14ac:dyDescent="0.35">
      <c r="A200" s="1831"/>
      <c r="B200" s="1831"/>
      <c r="C200" s="1831"/>
      <c r="D200" s="1831"/>
      <c r="E200" s="1831"/>
      <c r="F200" s="1831"/>
      <c r="G200" s="1831"/>
      <c r="H200" s="1831"/>
      <c r="I200" s="1831"/>
      <c r="J200" s="1831"/>
      <c r="K200" s="1831"/>
      <c r="L200" s="1831"/>
      <c r="M200" s="1831"/>
      <c r="N200" s="1831"/>
      <c r="O200" s="1831"/>
      <c r="P200" s="1831"/>
      <c r="Q200" s="1831"/>
      <c r="R200" s="1831"/>
      <c r="S200" s="1831"/>
      <c r="T200" s="1831"/>
      <c r="U200" s="1831"/>
      <c r="V200" s="1831"/>
      <c r="W200" s="1831"/>
      <c r="X200" s="1831"/>
      <c r="Y200" s="1831"/>
      <c r="Z200" s="1831"/>
      <c r="AA200" s="1831"/>
      <c r="AB200" s="1831"/>
      <c r="AC200" s="1831"/>
      <c r="AD200" s="1831"/>
      <c r="AE200" s="1831"/>
      <c r="AF200" s="1831"/>
      <c r="AG200" s="1831"/>
      <c r="AH200" s="1831"/>
      <c r="AI200" s="1831"/>
      <c r="AJ200" s="1831"/>
      <c r="AK200" s="1831"/>
      <c r="AL200" s="1831"/>
      <c r="AM200" s="1831"/>
      <c r="AN200" s="1831"/>
      <c r="AO200" s="1831"/>
      <c r="AP200" s="1831"/>
      <c r="AQ200" s="1831"/>
    </row>
    <row r="201" spans="1:43" x14ac:dyDescent="0.35">
      <c r="A201" s="1831"/>
      <c r="B201" s="1831"/>
      <c r="C201" s="1831"/>
      <c r="D201" s="1831"/>
      <c r="E201" s="1831"/>
      <c r="F201" s="1831"/>
      <c r="G201" s="1831"/>
      <c r="H201" s="1831"/>
      <c r="I201" s="1831"/>
      <c r="J201" s="1831"/>
      <c r="K201" s="1831"/>
      <c r="L201" s="1831"/>
      <c r="M201" s="1831"/>
      <c r="N201" s="1831"/>
      <c r="O201" s="1831"/>
      <c r="P201" s="1831"/>
      <c r="Q201" s="1831"/>
      <c r="R201" s="1831"/>
      <c r="S201" s="1831"/>
      <c r="T201" s="1831"/>
      <c r="U201" s="1831"/>
      <c r="V201" s="1831"/>
      <c r="W201" s="1831"/>
      <c r="X201" s="1831"/>
      <c r="Y201" s="1831"/>
      <c r="Z201" s="1831"/>
      <c r="AA201" s="1831"/>
      <c r="AB201" s="1831"/>
      <c r="AC201" s="1831"/>
      <c r="AD201" s="1831"/>
      <c r="AE201" s="1831"/>
      <c r="AF201" s="1831"/>
      <c r="AG201" s="1831"/>
      <c r="AH201" s="1831"/>
      <c r="AI201" s="1831"/>
      <c r="AJ201" s="1831"/>
      <c r="AK201" s="1831"/>
      <c r="AL201" s="1831"/>
      <c r="AM201" s="1831"/>
      <c r="AN201" s="1831"/>
      <c r="AO201" s="1831"/>
      <c r="AP201" s="1831"/>
      <c r="AQ201" s="1831"/>
    </row>
    <row r="202" spans="1:43" x14ac:dyDescent="0.35">
      <c r="A202" s="1831"/>
      <c r="B202" s="1831"/>
      <c r="C202" s="1831"/>
      <c r="D202" s="1831"/>
      <c r="E202" s="1831"/>
      <c r="F202" s="1831"/>
      <c r="G202" s="1831"/>
      <c r="H202" s="1831"/>
      <c r="I202" s="1831"/>
      <c r="J202" s="1831"/>
      <c r="K202" s="1831"/>
      <c r="L202" s="1831"/>
      <c r="M202" s="1831"/>
      <c r="N202" s="1831"/>
      <c r="O202" s="1831"/>
      <c r="P202" s="1831"/>
      <c r="Q202" s="1831"/>
      <c r="R202" s="1831"/>
      <c r="S202" s="1831"/>
      <c r="T202" s="1831"/>
      <c r="U202" s="1831"/>
      <c r="V202" s="1831"/>
      <c r="W202" s="1831"/>
      <c r="X202" s="1831"/>
      <c r="Y202" s="1831"/>
      <c r="Z202" s="1831"/>
      <c r="AA202" s="1831"/>
      <c r="AB202" s="1831"/>
      <c r="AC202" s="1831"/>
      <c r="AD202" s="1831"/>
      <c r="AE202" s="1831"/>
      <c r="AF202" s="1831"/>
      <c r="AG202" s="1831"/>
      <c r="AH202" s="1831"/>
      <c r="AI202" s="1831"/>
      <c r="AJ202" s="1831"/>
      <c r="AK202" s="1831"/>
      <c r="AL202" s="1831"/>
      <c r="AM202" s="1831"/>
      <c r="AN202" s="1831"/>
      <c r="AO202" s="1831"/>
      <c r="AP202" s="1831"/>
      <c r="AQ202" s="1831"/>
    </row>
    <row r="203" spans="1:43" x14ac:dyDescent="0.35">
      <c r="A203" s="1831"/>
      <c r="B203" s="1831"/>
      <c r="C203" s="1831"/>
      <c r="D203" s="1831"/>
      <c r="E203" s="1831"/>
      <c r="F203" s="1831"/>
      <c r="G203" s="1831"/>
      <c r="H203" s="1831"/>
      <c r="I203" s="1831"/>
      <c r="J203" s="1831"/>
      <c r="K203" s="1831"/>
      <c r="L203" s="1831"/>
      <c r="M203" s="1831"/>
      <c r="N203" s="1831"/>
      <c r="O203" s="1831"/>
      <c r="P203" s="1831"/>
      <c r="Q203" s="1831"/>
      <c r="R203" s="1831"/>
      <c r="S203" s="1831"/>
      <c r="T203" s="1831"/>
      <c r="U203" s="1831"/>
      <c r="V203" s="1831"/>
      <c r="W203" s="1831"/>
      <c r="X203" s="1831"/>
      <c r="Y203" s="1831"/>
      <c r="Z203" s="1831"/>
      <c r="AA203" s="1831"/>
      <c r="AB203" s="1831"/>
      <c r="AC203" s="1831"/>
      <c r="AD203" s="1831"/>
      <c r="AE203" s="1831"/>
      <c r="AF203" s="1831"/>
      <c r="AG203" s="1831"/>
      <c r="AH203" s="1831"/>
      <c r="AI203" s="1831"/>
      <c r="AJ203" s="1831"/>
      <c r="AK203" s="1831"/>
      <c r="AL203" s="1831"/>
      <c r="AM203" s="1831"/>
      <c r="AN203" s="1831"/>
      <c r="AO203" s="1831"/>
      <c r="AP203" s="1831"/>
      <c r="AQ203" s="1831"/>
    </row>
    <row r="204" spans="1:43" x14ac:dyDescent="0.35">
      <c r="A204" s="1831"/>
      <c r="B204" s="1831"/>
      <c r="C204" s="1831"/>
      <c r="D204" s="1831"/>
      <c r="E204" s="1831"/>
      <c r="F204" s="1831"/>
      <c r="G204" s="1831"/>
      <c r="H204" s="1831"/>
      <c r="I204" s="1831"/>
      <c r="J204" s="1831"/>
      <c r="K204" s="1831"/>
      <c r="L204" s="1831"/>
      <c r="M204" s="1831"/>
      <c r="N204" s="1831"/>
      <c r="O204" s="1831"/>
      <c r="P204" s="1831"/>
      <c r="Q204" s="1831"/>
      <c r="R204" s="1831"/>
      <c r="S204" s="1831"/>
      <c r="T204" s="1831"/>
      <c r="U204" s="1831"/>
      <c r="V204" s="1831"/>
      <c r="W204" s="1831"/>
      <c r="X204" s="1831"/>
      <c r="Y204" s="1831"/>
      <c r="Z204" s="1831"/>
      <c r="AA204" s="1831"/>
      <c r="AB204" s="1831"/>
      <c r="AC204" s="1831"/>
      <c r="AD204" s="1831"/>
      <c r="AE204" s="1831"/>
      <c r="AF204" s="1831"/>
      <c r="AG204" s="1831"/>
      <c r="AH204" s="1831"/>
      <c r="AI204" s="1831"/>
      <c r="AJ204" s="1831"/>
      <c r="AK204" s="1831"/>
      <c r="AL204" s="1831"/>
      <c r="AM204" s="1831"/>
      <c r="AN204" s="1831"/>
      <c r="AO204" s="1831"/>
      <c r="AP204" s="1831"/>
      <c r="AQ204" s="1831"/>
    </row>
    <row r="205" spans="1:43" x14ac:dyDescent="0.35">
      <c r="A205" s="1831"/>
      <c r="B205" s="1831"/>
      <c r="C205" s="1831"/>
      <c r="D205" s="1831"/>
      <c r="E205" s="1831"/>
      <c r="F205" s="1831"/>
      <c r="G205" s="1831"/>
      <c r="H205" s="1831"/>
      <c r="I205" s="1831"/>
      <c r="J205" s="1831"/>
      <c r="K205" s="1831"/>
      <c r="L205" s="1831"/>
      <c r="M205" s="1831"/>
      <c r="N205" s="1831"/>
      <c r="O205" s="1831"/>
      <c r="P205" s="1831"/>
      <c r="Q205" s="1831"/>
      <c r="R205" s="1831"/>
      <c r="S205" s="1831"/>
      <c r="T205" s="1831"/>
      <c r="U205" s="1831"/>
      <c r="V205" s="1831"/>
      <c r="W205" s="1831"/>
      <c r="X205" s="1831"/>
      <c r="Y205" s="1831"/>
      <c r="Z205" s="1831"/>
      <c r="AA205" s="1831"/>
      <c r="AB205" s="1831"/>
      <c r="AC205" s="1831"/>
      <c r="AD205" s="1831"/>
      <c r="AE205" s="1831"/>
      <c r="AF205" s="1831"/>
      <c r="AG205" s="1831"/>
      <c r="AH205" s="1831"/>
      <c r="AI205" s="1831"/>
      <c r="AJ205" s="1831"/>
      <c r="AK205" s="1831"/>
      <c r="AL205" s="1831"/>
      <c r="AM205" s="1831"/>
      <c r="AN205" s="1831"/>
      <c r="AO205" s="1831"/>
      <c r="AP205" s="1831"/>
      <c r="AQ205" s="1831"/>
    </row>
    <row r="206" spans="1:43" x14ac:dyDescent="0.35">
      <c r="A206" s="1831"/>
      <c r="B206" s="1831"/>
      <c r="C206" s="1831"/>
      <c r="D206" s="1831"/>
      <c r="E206" s="1831"/>
      <c r="F206" s="1831"/>
      <c r="G206" s="1831"/>
      <c r="H206" s="1831"/>
      <c r="I206" s="1831"/>
      <c r="J206" s="1831"/>
      <c r="K206" s="1831"/>
      <c r="L206" s="1831"/>
      <c r="M206" s="1831"/>
      <c r="N206" s="1831"/>
      <c r="O206" s="1831"/>
      <c r="P206" s="1831"/>
      <c r="Q206" s="1831"/>
      <c r="R206" s="1831"/>
      <c r="S206" s="1831"/>
      <c r="T206" s="1831"/>
      <c r="U206" s="1831"/>
      <c r="V206" s="1831"/>
      <c r="W206" s="1831"/>
      <c r="X206" s="1831"/>
      <c r="Y206" s="1831"/>
      <c r="Z206" s="1831"/>
      <c r="AA206" s="1831"/>
      <c r="AB206" s="1831"/>
      <c r="AC206" s="1831"/>
      <c r="AD206" s="1831"/>
      <c r="AE206" s="1831"/>
      <c r="AF206" s="1831"/>
      <c r="AG206" s="1831"/>
      <c r="AH206" s="1831"/>
      <c r="AI206" s="1831"/>
      <c r="AJ206" s="1831"/>
      <c r="AK206" s="1831"/>
      <c r="AL206" s="1831"/>
      <c r="AM206" s="1831"/>
      <c r="AN206" s="1831"/>
      <c r="AO206" s="1831"/>
      <c r="AP206" s="1831"/>
      <c r="AQ206" s="1831"/>
    </row>
    <row r="207" spans="1:43" x14ac:dyDescent="0.35">
      <c r="A207" s="1831"/>
      <c r="B207" s="1831"/>
      <c r="C207" s="1831"/>
      <c r="D207" s="1831"/>
      <c r="E207" s="1831"/>
      <c r="F207" s="1831"/>
      <c r="G207" s="1831"/>
      <c r="H207" s="1831"/>
      <c r="I207" s="1831"/>
      <c r="J207" s="1831"/>
      <c r="K207" s="1831"/>
      <c r="L207" s="1831"/>
      <c r="M207" s="1831"/>
      <c r="N207" s="1831"/>
      <c r="O207" s="1831"/>
      <c r="P207" s="1831"/>
      <c r="Q207" s="1831"/>
      <c r="R207" s="1831"/>
      <c r="S207" s="1831"/>
      <c r="T207" s="1831"/>
      <c r="U207" s="1831"/>
      <c r="V207" s="1831"/>
      <c r="W207" s="1831"/>
      <c r="X207" s="1831"/>
      <c r="Y207" s="1831"/>
      <c r="Z207" s="1831"/>
      <c r="AA207" s="1831"/>
      <c r="AB207" s="1831"/>
      <c r="AC207" s="1831"/>
      <c r="AD207" s="1831"/>
      <c r="AE207" s="1831"/>
      <c r="AF207" s="1831"/>
      <c r="AG207" s="1831"/>
      <c r="AH207" s="1831"/>
      <c r="AI207" s="1831"/>
      <c r="AJ207" s="1831"/>
      <c r="AK207" s="1831"/>
      <c r="AL207" s="1831"/>
      <c r="AM207" s="1831"/>
      <c r="AN207" s="1831"/>
      <c r="AO207" s="1831"/>
      <c r="AP207" s="1831"/>
      <c r="AQ207" s="1831"/>
    </row>
    <row r="208" spans="1:43" x14ac:dyDescent="0.35">
      <c r="A208" s="1831"/>
      <c r="B208" s="1831"/>
      <c r="C208" s="1831"/>
      <c r="D208" s="1831"/>
      <c r="E208" s="1831"/>
      <c r="F208" s="1831"/>
      <c r="G208" s="1831"/>
      <c r="H208" s="1831"/>
      <c r="I208" s="1831"/>
      <c r="J208" s="1831"/>
      <c r="K208" s="1831"/>
      <c r="L208" s="1831"/>
      <c r="M208" s="1831"/>
      <c r="N208" s="1831"/>
      <c r="O208" s="1831"/>
      <c r="P208" s="1831"/>
      <c r="Q208" s="1831"/>
      <c r="R208" s="1831"/>
      <c r="S208" s="1831"/>
      <c r="T208" s="1831"/>
      <c r="U208" s="1831"/>
      <c r="V208" s="1831"/>
      <c r="W208" s="1831"/>
      <c r="X208" s="1831"/>
      <c r="Y208" s="1831"/>
      <c r="Z208" s="1831"/>
      <c r="AA208" s="1831"/>
      <c r="AB208" s="1831"/>
      <c r="AC208" s="1831"/>
      <c r="AD208" s="1831"/>
      <c r="AE208" s="1831"/>
      <c r="AF208" s="1831"/>
      <c r="AG208" s="1831"/>
      <c r="AH208" s="1831"/>
      <c r="AI208" s="1831"/>
      <c r="AJ208" s="1831"/>
      <c r="AK208" s="1831"/>
      <c r="AL208" s="1831"/>
      <c r="AM208" s="1831"/>
      <c r="AN208" s="1831"/>
      <c r="AO208" s="1831"/>
      <c r="AP208" s="1831"/>
      <c r="AQ208" s="1831"/>
    </row>
    <row r="209" spans="1:43" x14ac:dyDescent="0.35">
      <c r="A209" s="1831"/>
      <c r="B209" s="1831"/>
      <c r="C209" s="1831"/>
      <c r="D209" s="1831"/>
      <c r="E209" s="1831"/>
      <c r="F209" s="1831"/>
      <c r="G209" s="1831"/>
      <c r="H209" s="1831"/>
      <c r="I209" s="1831"/>
      <c r="J209" s="1831"/>
      <c r="K209" s="1831"/>
      <c r="L209" s="1831"/>
      <c r="M209" s="1831"/>
      <c r="N209" s="1831"/>
      <c r="O209" s="1831"/>
      <c r="P209" s="1831"/>
      <c r="Q209" s="1831"/>
      <c r="R209" s="1831"/>
      <c r="S209" s="1831"/>
      <c r="T209" s="1831"/>
      <c r="U209" s="1831"/>
      <c r="V209" s="1831"/>
      <c r="W209" s="1831"/>
      <c r="X209" s="1831"/>
      <c r="Y209" s="1831"/>
      <c r="Z209" s="1831"/>
      <c r="AA209" s="1831"/>
      <c r="AB209" s="1831"/>
      <c r="AC209" s="1831"/>
      <c r="AD209" s="1831"/>
      <c r="AE209" s="1831"/>
      <c r="AF209" s="1831"/>
      <c r="AG209" s="1831"/>
      <c r="AH209" s="1831"/>
      <c r="AI209" s="1831"/>
      <c r="AJ209" s="1831"/>
      <c r="AK209" s="1831"/>
      <c r="AL209" s="1831"/>
      <c r="AM209" s="1831"/>
      <c r="AN209" s="1831"/>
      <c r="AO209" s="1831"/>
      <c r="AP209" s="1831"/>
      <c r="AQ209" s="1831"/>
    </row>
    <row r="210" spans="1:43" x14ac:dyDescent="0.35">
      <c r="A210" s="1831"/>
      <c r="B210" s="1831"/>
      <c r="C210" s="1831"/>
      <c r="D210" s="1831"/>
      <c r="E210" s="1831"/>
      <c r="F210" s="1831"/>
      <c r="G210" s="1831"/>
      <c r="H210" s="1831"/>
      <c r="I210" s="1831"/>
      <c r="J210" s="1831"/>
      <c r="K210" s="1831"/>
      <c r="L210" s="1831"/>
      <c r="M210" s="1831"/>
      <c r="N210" s="1831"/>
      <c r="O210" s="1831"/>
      <c r="P210" s="1831"/>
      <c r="Q210" s="1831"/>
      <c r="R210" s="1831"/>
      <c r="S210" s="1831"/>
      <c r="T210" s="1831"/>
      <c r="U210" s="1831"/>
      <c r="V210" s="1831"/>
      <c r="W210" s="1831"/>
      <c r="X210" s="1831"/>
      <c r="Y210" s="1831"/>
      <c r="Z210" s="1831"/>
      <c r="AA210" s="1831"/>
      <c r="AB210" s="1831"/>
      <c r="AC210" s="1831"/>
      <c r="AD210" s="1831"/>
      <c r="AE210" s="1831"/>
      <c r="AF210" s="1831"/>
      <c r="AG210" s="1831"/>
      <c r="AH210" s="1831"/>
      <c r="AI210" s="1831"/>
      <c r="AJ210" s="1831"/>
      <c r="AK210" s="1831"/>
      <c r="AL210" s="1831"/>
      <c r="AM210" s="1831"/>
      <c r="AN210" s="1831"/>
      <c r="AO210" s="1831"/>
      <c r="AP210" s="1831"/>
      <c r="AQ210" s="1831"/>
    </row>
    <row r="211" spans="1:43" x14ac:dyDescent="0.35">
      <c r="A211" s="1831"/>
      <c r="B211" s="1831"/>
      <c r="C211" s="1831"/>
      <c r="D211" s="1831"/>
      <c r="E211" s="1831"/>
      <c r="F211" s="1831"/>
      <c r="G211" s="1831"/>
      <c r="H211" s="1831"/>
      <c r="I211" s="1831"/>
      <c r="J211" s="1831"/>
      <c r="K211" s="1831"/>
      <c r="L211" s="1831"/>
      <c r="M211" s="1831"/>
      <c r="N211" s="1831"/>
      <c r="O211" s="1831"/>
      <c r="P211" s="1831"/>
      <c r="Q211" s="1831"/>
      <c r="R211" s="1831"/>
      <c r="S211" s="1831"/>
      <c r="T211" s="1831"/>
      <c r="U211" s="1831"/>
      <c r="V211" s="1831"/>
      <c r="W211" s="1831"/>
      <c r="X211" s="1831"/>
      <c r="Y211" s="1831"/>
      <c r="Z211" s="1831"/>
      <c r="AA211" s="1831"/>
      <c r="AB211" s="1831"/>
      <c r="AC211" s="1831"/>
      <c r="AD211" s="1831"/>
      <c r="AE211" s="1831"/>
      <c r="AF211" s="1831"/>
      <c r="AG211" s="1831"/>
      <c r="AH211" s="1831"/>
      <c r="AI211" s="1831"/>
      <c r="AJ211" s="1831"/>
      <c r="AK211" s="1831"/>
      <c r="AL211" s="1831"/>
      <c r="AM211" s="1831"/>
      <c r="AN211" s="1831"/>
      <c r="AO211" s="1831"/>
      <c r="AP211" s="1831"/>
      <c r="AQ211" s="1831"/>
    </row>
    <row r="212" spans="1:43" x14ac:dyDescent="0.35">
      <c r="A212" s="1831"/>
      <c r="B212" s="1831"/>
      <c r="C212" s="1831"/>
      <c r="D212" s="1831"/>
      <c r="E212" s="1831"/>
      <c r="F212" s="1831"/>
      <c r="G212" s="1831"/>
      <c r="H212" s="1831"/>
      <c r="I212" s="1831"/>
      <c r="J212" s="1831"/>
      <c r="K212" s="1831"/>
      <c r="L212" s="1831"/>
      <c r="M212" s="1831"/>
      <c r="N212" s="1831"/>
      <c r="O212" s="1831"/>
      <c r="P212" s="1831"/>
      <c r="Q212" s="1831"/>
      <c r="R212" s="1831"/>
      <c r="S212" s="1831"/>
      <c r="T212" s="1831"/>
      <c r="U212" s="1831"/>
      <c r="V212" s="1831"/>
      <c r="W212" s="1831"/>
      <c r="X212" s="1831"/>
      <c r="Y212" s="1831"/>
      <c r="Z212" s="1831"/>
      <c r="AA212" s="1831"/>
      <c r="AB212" s="1831"/>
      <c r="AC212" s="1831"/>
      <c r="AD212" s="1831"/>
      <c r="AE212" s="1831"/>
      <c r="AF212" s="1831"/>
      <c r="AG212" s="1831"/>
      <c r="AH212" s="1831"/>
      <c r="AI212" s="1831"/>
      <c r="AJ212" s="1831"/>
      <c r="AK212" s="1831"/>
      <c r="AL212" s="1831"/>
      <c r="AM212" s="1831"/>
      <c r="AN212" s="1831"/>
      <c r="AO212" s="1831"/>
      <c r="AP212" s="1831"/>
      <c r="AQ212" s="1831"/>
    </row>
    <row r="213" spans="1:43" x14ac:dyDescent="0.35">
      <c r="A213" s="1831"/>
      <c r="B213" s="1831"/>
      <c r="C213" s="1831"/>
      <c r="D213" s="1831"/>
      <c r="E213" s="1831"/>
      <c r="F213" s="1831"/>
      <c r="G213" s="1831"/>
      <c r="H213" s="1831"/>
      <c r="I213" s="1831"/>
      <c r="J213" s="1831"/>
      <c r="K213" s="1831"/>
      <c r="L213" s="1831"/>
      <c r="M213" s="1831"/>
      <c r="N213" s="1831"/>
      <c r="O213" s="1831"/>
      <c r="P213" s="1831"/>
      <c r="Q213" s="1831"/>
      <c r="R213" s="1831"/>
      <c r="S213" s="1831"/>
      <c r="T213" s="1831"/>
      <c r="U213" s="1831"/>
      <c r="V213" s="1831"/>
      <c r="W213" s="1831"/>
      <c r="X213" s="1831"/>
      <c r="Y213" s="1831"/>
      <c r="Z213" s="1831"/>
      <c r="AA213" s="1831"/>
      <c r="AB213" s="1831"/>
      <c r="AC213" s="1831"/>
      <c r="AD213" s="1831"/>
      <c r="AE213" s="1831"/>
      <c r="AF213" s="1831"/>
      <c r="AG213" s="1831"/>
      <c r="AH213" s="1831"/>
      <c r="AI213" s="1831"/>
      <c r="AJ213" s="1831"/>
      <c r="AK213" s="1831"/>
      <c r="AL213" s="1831"/>
      <c r="AM213" s="1831"/>
      <c r="AN213" s="1831"/>
      <c r="AO213" s="1831"/>
      <c r="AP213" s="1831"/>
      <c r="AQ213" s="1831"/>
    </row>
    <row r="214" spans="1:43" x14ac:dyDescent="0.35">
      <c r="A214" s="1831"/>
      <c r="B214" s="1831"/>
      <c r="C214" s="1831"/>
      <c r="D214" s="1831"/>
      <c r="E214" s="1831"/>
      <c r="F214" s="1831"/>
      <c r="G214" s="1831"/>
      <c r="H214" s="1831"/>
      <c r="I214" s="1831"/>
      <c r="J214" s="1831"/>
      <c r="K214" s="1831"/>
      <c r="L214" s="1831"/>
      <c r="M214" s="1831"/>
      <c r="N214" s="1831"/>
      <c r="O214" s="1831"/>
      <c r="P214" s="1831"/>
      <c r="Q214" s="1831"/>
      <c r="R214" s="1831"/>
      <c r="S214" s="1831"/>
      <c r="T214" s="1831"/>
      <c r="U214" s="1831"/>
      <c r="V214" s="1831"/>
      <c r="W214" s="1831"/>
      <c r="X214" s="1831"/>
      <c r="Y214" s="1831"/>
      <c r="Z214" s="1831"/>
      <c r="AA214" s="1831"/>
      <c r="AB214" s="1831"/>
      <c r="AC214" s="1831"/>
      <c r="AD214" s="1831"/>
      <c r="AE214" s="1831"/>
      <c r="AF214" s="1831"/>
      <c r="AG214" s="1831"/>
      <c r="AH214" s="1831"/>
      <c r="AI214" s="1831"/>
      <c r="AJ214" s="1831"/>
      <c r="AK214" s="1831"/>
      <c r="AL214" s="1831"/>
      <c r="AM214" s="1831"/>
      <c r="AN214" s="1831"/>
      <c r="AO214" s="1831"/>
      <c r="AP214" s="1831"/>
      <c r="AQ214" s="1831"/>
    </row>
    <row r="215" spans="1:43" x14ac:dyDescent="0.35">
      <c r="A215" s="1831"/>
      <c r="B215" s="1831"/>
      <c r="C215" s="1831"/>
      <c r="D215" s="1831"/>
      <c r="E215" s="1831"/>
      <c r="F215" s="1831"/>
      <c r="G215" s="1831"/>
      <c r="H215" s="1831"/>
      <c r="I215" s="1831"/>
      <c r="J215" s="1831"/>
      <c r="K215" s="1831"/>
      <c r="L215" s="1831"/>
      <c r="M215" s="1831"/>
      <c r="N215" s="1831"/>
      <c r="O215" s="1831"/>
      <c r="P215" s="1831"/>
      <c r="Q215" s="1831"/>
      <c r="R215" s="1831"/>
      <c r="S215" s="1831"/>
      <c r="T215" s="1831"/>
      <c r="U215" s="1831"/>
      <c r="V215" s="1831"/>
      <c r="W215" s="1831"/>
      <c r="X215" s="1831"/>
      <c r="Y215" s="1831"/>
      <c r="Z215" s="1831"/>
      <c r="AA215" s="1831"/>
      <c r="AB215" s="1831"/>
      <c r="AC215" s="1831"/>
      <c r="AD215" s="1831"/>
      <c r="AE215" s="1831"/>
      <c r="AF215" s="1831"/>
      <c r="AG215" s="1831"/>
      <c r="AH215" s="1831"/>
      <c r="AI215" s="1831"/>
      <c r="AJ215" s="1831"/>
      <c r="AK215" s="1831"/>
      <c r="AL215" s="1831"/>
      <c r="AM215" s="1831"/>
      <c r="AN215" s="1831"/>
      <c r="AO215" s="1831"/>
      <c r="AP215" s="1831"/>
      <c r="AQ215" s="1831"/>
    </row>
    <row r="216" spans="1:43" x14ac:dyDescent="0.35">
      <c r="A216" s="1831"/>
      <c r="B216" s="1831"/>
      <c r="C216" s="1831"/>
      <c r="D216" s="1831"/>
      <c r="E216" s="1831"/>
      <c r="F216" s="1831"/>
      <c r="G216" s="1831"/>
      <c r="H216" s="1831"/>
      <c r="I216" s="1831"/>
      <c r="J216" s="1831"/>
      <c r="K216" s="1831"/>
      <c r="L216" s="1831"/>
      <c r="M216" s="1831"/>
      <c r="N216" s="1831"/>
      <c r="O216" s="1831"/>
      <c r="P216" s="1831"/>
      <c r="Q216" s="1831"/>
      <c r="R216" s="1831"/>
      <c r="S216" s="1831"/>
      <c r="T216" s="1831"/>
      <c r="U216" s="1831"/>
      <c r="V216" s="1831"/>
      <c r="W216" s="1831"/>
      <c r="X216" s="1831"/>
      <c r="Y216" s="1831"/>
      <c r="Z216" s="1831"/>
      <c r="AA216" s="1831"/>
      <c r="AB216" s="1831"/>
      <c r="AC216" s="1831"/>
      <c r="AD216" s="1831"/>
      <c r="AE216" s="1831"/>
      <c r="AF216" s="1831"/>
      <c r="AG216" s="1831"/>
      <c r="AH216" s="1831"/>
      <c r="AI216" s="1831"/>
      <c r="AJ216" s="1831"/>
      <c r="AK216" s="1831"/>
      <c r="AL216" s="1831"/>
      <c r="AM216" s="1831"/>
      <c r="AN216" s="1831"/>
      <c r="AO216" s="1831"/>
      <c r="AP216" s="1831"/>
      <c r="AQ216" s="1831"/>
    </row>
    <row r="217" spans="1:43" x14ac:dyDescent="0.35">
      <c r="A217" s="1831"/>
      <c r="B217" s="1831"/>
      <c r="C217" s="1831"/>
      <c r="D217" s="1831"/>
      <c r="E217" s="1831"/>
      <c r="F217" s="1831"/>
      <c r="G217" s="1831"/>
      <c r="H217" s="1831"/>
      <c r="I217" s="1831"/>
      <c r="J217" s="1831"/>
      <c r="K217" s="1831"/>
      <c r="L217" s="1831"/>
      <c r="M217" s="1831"/>
      <c r="N217" s="1831"/>
      <c r="O217" s="1831"/>
      <c r="P217" s="1831"/>
      <c r="Q217" s="1831"/>
      <c r="R217" s="1831"/>
      <c r="S217" s="1831"/>
      <c r="T217" s="1831"/>
      <c r="U217" s="1831"/>
      <c r="V217" s="1831"/>
      <c r="W217" s="1831"/>
      <c r="X217" s="1831"/>
      <c r="Y217" s="1831"/>
      <c r="Z217" s="1831"/>
      <c r="AA217" s="1831"/>
      <c r="AB217" s="1831"/>
      <c r="AC217" s="1831"/>
      <c r="AD217" s="1831"/>
      <c r="AE217" s="1831"/>
      <c r="AF217" s="1831"/>
      <c r="AG217" s="1831"/>
      <c r="AH217" s="1831"/>
      <c r="AI217" s="1831"/>
      <c r="AJ217" s="1831"/>
      <c r="AK217" s="1831"/>
      <c r="AL217" s="1831"/>
      <c r="AM217" s="1831"/>
      <c r="AN217" s="1831"/>
      <c r="AO217" s="1831"/>
      <c r="AP217" s="1831"/>
      <c r="AQ217" s="1831"/>
    </row>
    <row r="218" spans="1:43" x14ac:dyDescent="0.35">
      <c r="A218" s="1831"/>
      <c r="B218" s="1831"/>
      <c r="C218" s="1831"/>
      <c r="D218" s="1831"/>
      <c r="E218" s="1831"/>
      <c r="F218" s="1831"/>
      <c r="G218" s="1831"/>
      <c r="H218" s="1831"/>
      <c r="I218" s="1831"/>
      <c r="J218" s="1831"/>
      <c r="K218" s="1831"/>
      <c r="L218" s="1831"/>
      <c r="M218" s="1831"/>
      <c r="N218" s="1831"/>
      <c r="O218" s="1831"/>
      <c r="P218" s="1831"/>
      <c r="Q218" s="1831"/>
      <c r="R218" s="1831"/>
      <c r="S218" s="1831"/>
      <c r="T218" s="1831"/>
      <c r="U218" s="1831"/>
      <c r="V218" s="1831"/>
      <c r="W218" s="1831"/>
      <c r="X218" s="1831"/>
      <c r="Y218" s="1831"/>
      <c r="Z218" s="1831"/>
      <c r="AA218" s="1831"/>
      <c r="AB218" s="1831"/>
      <c r="AC218" s="1831"/>
      <c r="AD218" s="1831"/>
      <c r="AE218" s="1831"/>
      <c r="AF218" s="1831"/>
      <c r="AG218" s="1831"/>
      <c r="AH218" s="1831"/>
      <c r="AI218" s="1831"/>
      <c r="AJ218" s="1831"/>
      <c r="AK218" s="1831"/>
      <c r="AL218" s="1831"/>
      <c r="AM218" s="1831"/>
      <c r="AN218" s="1831"/>
      <c r="AO218" s="1831"/>
      <c r="AP218" s="1831"/>
      <c r="AQ218" s="1831"/>
    </row>
    <row r="219" spans="1:43" x14ac:dyDescent="0.35">
      <c r="A219" s="1831"/>
      <c r="B219" s="1831"/>
      <c r="C219" s="1831"/>
      <c r="D219" s="1831"/>
      <c r="E219" s="1831"/>
      <c r="F219" s="1831"/>
      <c r="G219" s="1831"/>
      <c r="H219" s="1831"/>
      <c r="I219" s="1831"/>
      <c r="J219" s="1831"/>
      <c r="K219" s="1831"/>
      <c r="L219" s="1831"/>
      <c r="M219" s="1831"/>
      <c r="N219" s="1831"/>
      <c r="O219" s="1831"/>
      <c r="P219" s="1831"/>
      <c r="Q219" s="1831"/>
      <c r="R219" s="1831"/>
      <c r="S219" s="1831"/>
      <c r="T219" s="1831"/>
      <c r="U219" s="1831"/>
      <c r="V219" s="1831"/>
      <c r="W219" s="1831"/>
      <c r="X219" s="1831"/>
      <c r="Y219" s="1831"/>
      <c r="Z219" s="1831"/>
      <c r="AA219" s="1831"/>
      <c r="AB219" s="1831"/>
      <c r="AC219" s="1831"/>
      <c r="AD219" s="1831"/>
      <c r="AE219" s="1831"/>
      <c r="AF219" s="1831"/>
      <c r="AG219" s="1831"/>
      <c r="AH219" s="1831"/>
      <c r="AI219" s="1831"/>
      <c r="AJ219" s="1831"/>
      <c r="AK219" s="1831"/>
      <c r="AL219" s="1831"/>
      <c r="AM219" s="1831"/>
      <c r="AN219" s="1831"/>
      <c r="AO219" s="1831"/>
      <c r="AP219" s="1831"/>
      <c r="AQ219" s="1831"/>
    </row>
    <row r="220" spans="1:43" x14ac:dyDescent="0.35">
      <c r="A220" s="1831"/>
      <c r="B220" s="1831"/>
      <c r="C220" s="1831"/>
      <c r="D220" s="1831"/>
      <c r="E220" s="1831"/>
      <c r="F220" s="1831"/>
      <c r="G220" s="1831"/>
      <c r="H220" s="1831"/>
      <c r="I220" s="1831"/>
      <c r="J220" s="1831"/>
      <c r="K220" s="1831"/>
      <c r="L220" s="1831"/>
      <c r="M220" s="1831"/>
      <c r="N220" s="1831"/>
      <c r="O220" s="1831"/>
      <c r="P220" s="1831"/>
      <c r="Q220" s="1831"/>
      <c r="R220" s="1831"/>
      <c r="S220" s="1831"/>
      <c r="T220" s="1831"/>
      <c r="U220" s="1831"/>
      <c r="V220" s="1831"/>
      <c r="W220" s="1831"/>
      <c r="X220" s="1831"/>
      <c r="Y220" s="1831"/>
      <c r="Z220" s="1831"/>
      <c r="AA220" s="1831"/>
      <c r="AB220" s="1831"/>
      <c r="AC220" s="1831"/>
      <c r="AD220" s="1831"/>
      <c r="AE220" s="1831"/>
      <c r="AF220" s="1831"/>
      <c r="AG220" s="1831"/>
      <c r="AH220" s="1831"/>
      <c r="AI220" s="1831"/>
      <c r="AJ220" s="1831"/>
      <c r="AK220" s="1831"/>
      <c r="AL220" s="1831"/>
      <c r="AM220" s="1831"/>
      <c r="AN220" s="1831"/>
      <c r="AO220" s="1831"/>
      <c r="AP220" s="1831"/>
      <c r="AQ220" s="1831"/>
    </row>
    <row r="221" spans="1:43" x14ac:dyDescent="0.35">
      <c r="A221" s="1831"/>
      <c r="B221" s="1831"/>
      <c r="C221" s="1831"/>
      <c r="D221" s="1831"/>
      <c r="E221" s="1831"/>
      <c r="F221" s="1831"/>
      <c r="G221" s="1831"/>
      <c r="H221" s="1831"/>
      <c r="I221" s="1831"/>
      <c r="J221" s="1831"/>
      <c r="K221" s="1831"/>
      <c r="L221" s="1831"/>
      <c r="M221" s="1831"/>
      <c r="N221" s="1831"/>
      <c r="O221" s="1831"/>
      <c r="P221" s="1831"/>
      <c r="Q221" s="1831"/>
      <c r="R221" s="1831"/>
      <c r="S221" s="1831"/>
      <c r="T221" s="1831"/>
      <c r="U221" s="1831"/>
      <c r="V221" s="1831"/>
      <c r="W221" s="1831"/>
      <c r="X221" s="1831"/>
      <c r="Y221" s="1831"/>
      <c r="Z221" s="1831"/>
      <c r="AA221" s="1831"/>
      <c r="AB221" s="1831"/>
      <c r="AC221" s="1831"/>
      <c r="AD221" s="1831"/>
      <c r="AE221" s="1831"/>
      <c r="AF221" s="1831"/>
      <c r="AG221" s="1831"/>
      <c r="AH221" s="1831"/>
      <c r="AI221" s="1831"/>
      <c r="AJ221" s="1831"/>
      <c r="AK221" s="1831"/>
      <c r="AL221" s="1831"/>
      <c r="AM221" s="1831"/>
      <c r="AN221" s="1831"/>
      <c r="AO221" s="1831"/>
      <c r="AP221" s="1831"/>
      <c r="AQ221" s="1831"/>
    </row>
    <row r="222" spans="1:43" x14ac:dyDescent="0.35">
      <c r="A222" s="1831"/>
      <c r="B222" s="1831"/>
      <c r="C222" s="1831"/>
      <c r="D222" s="1831"/>
      <c r="E222" s="1831"/>
      <c r="F222" s="1831"/>
      <c r="G222" s="1831"/>
      <c r="H222" s="1831"/>
      <c r="I222" s="1831"/>
      <c r="J222" s="1831"/>
      <c r="K222" s="1831"/>
      <c r="L222" s="1831"/>
      <c r="M222" s="1831"/>
      <c r="N222" s="1831"/>
      <c r="O222" s="1831"/>
      <c r="P222" s="1831"/>
      <c r="Q222" s="1831"/>
      <c r="R222" s="1831"/>
      <c r="S222" s="1831"/>
      <c r="T222" s="1831"/>
      <c r="U222" s="1831"/>
      <c r="V222" s="1831"/>
      <c r="W222" s="1831"/>
      <c r="X222" s="1831"/>
      <c r="Y222" s="1831"/>
      <c r="Z222" s="1831"/>
      <c r="AA222" s="1831"/>
      <c r="AB222" s="1831"/>
      <c r="AC222" s="1831"/>
      <c r="AD222" s="1831"/>
      <c r="AE222" s="1831"/>
      <c r="AF222" s="1831"/>
      <c r="AG222" s="1831"/>
      <c r="AH222" s="1831"/>
      <c r="AI222" s="1831"/>
      <c r="AJ222" s="1831"/>
      <c r="AK222" s="1831"/>
      <c r="AL222" s="1831"/>
      <c r="AM222" s="1831"/>
      <c r="AN222" s="1831"/>
      <c r="AO222" s="1831"/>
      <c r="AP222" s="1831"/>
      <c r="AQ222" s="1831"/>
    </row>
    <row r="223" spans="1:43" x14ac:dyDescent="0.35">
      <c r="A223" s="1831"/>
      <c r="B223" s="1831"/>
      <c r="C223" s="1831"/>
      <c r="D223" s="1831"/>
      <c r="E223" s="1831"/>
      <c r="F223" s="1831"/>
      <c r="G223" s="1831"/>
      <c r="H223" s="1831"/>
      <c r="I223" s="1831"/>
      <c r="J223" s="1831"/>
      <c r="K223" s="1831"/>
      <c r="L223" s="1831"/>
      <c r="M223" s="1831"/>
      <c r="N223" s="1831"/>
      <c r="O223" s="1831"/>
      <c r="P223" s="1831"/>
      <c r="Q223" s="1831"/>
      <c r="R223" s="1831"/>
      <c r="S223" s="1831"/>
      <c r="T223" s="1831"/>
      <c r="U223" s="1831"/>
      <c r="V223" s="1831"/>
      <c r="W223" s="1831"/>
      <c r="X223" s="1831"/>
      <c r="Y223" s="1831"/>
      <c r="Z223" s="1831"/>
      <c r="AA223" s="1831"/>
      <c r="AB223" s="1831"/>
      <c r="AC223" s="1831"/>
      <c r="AD223" s="1831"/>
      <c r="AE223" s="1831"/>
      <c r="AF223" s="1831"/>
      <c r="AG223" s="1831"/>
      <c r="AH223" s="1831"/>
      <c r="AI223" s="1831"/>
      <c r="AJ223" s="1831"/>
      <c r="AK223" s="1831"/>
      <c r="AL223" s="1831"/>
      <c r="AM223" s="1831"/>
      <c r="AN223" s="1831"/>
      <c r="AO223" s="1831"/>
      <c r="AP223" s="1831"/>
      <c r="AQ223" s="1831"/>
    </row>
    <row r="224" spans="1:43" x14ac:dyDescent="0.35">
      <c r="A224" s="1831"/>
      <c r="B224" s="1831"/>
      <c r="C224" s="1831"/>
      <c r="D224" s="1831"/>
      <c r="E224" s="1831"/>
      <c r="F224" s="1831"/>
      <c r="G224" s="1831"/>
      <c r="H224" s="1831"/>
      <c r="I224" s="1831"/>
      <c r="J224" s="1831"/>
      <c r="K224" s="1831"/>
      <c r="L224" s="1831"/>
      <c r="M224" s="1831"/>
      <c r="N224" s="1831"/>
      <c r="O224" s="1831"/>
      <c r="P224" s="1831"/>
      <c r="Q224" s="1831"/>
      <c r="R224" s="1831"/>
      <c r="S224" s="1831"/>
      <c r="T224" s="1831"/>
      <c r="U224" s="1831"/>
      <c r="V224" s="1831"/>
      <c r="W224" s="1831"/>
      <c r="X224" s="1831"/>
      <c r="Y224" s="1831"/>
      <c r="Z224" s="1831"/>
      <c r="AA224" s="1831"/>
      <c r="AB224" s="1831"/>
      <c r="AC224" s="1831"/>
      <c r="AD224" s="1831"/>
      <c r="AE224" s="1831"/>
      <c r="AF224" s="1831"/>
      <c r="AG224" s="1831"/>
      <c r="AH224" s="1831"/>
      <c r="AI224" s="1831"/>
      <c r="AJ224" s="1831"/>
      <c r="AK224" s="1831"/>
      <c r="AL224" s="1831"/>
      <c r="AM224" s="1831"/>
      <c r="AN224" s="1831"/>
      <c r="AO224" s="1831"/>
      <c r="AP224" s="1831"/>
      <c r="AQ224" s="1831"/>
    </row>
    <row r="225" spans="1:43" x14ac:dyDescent="0.35">
      <c r="A225" s="1831"/>
      <c r="B225" s="1831"/>
      <c r="C225" s="1831"/>
      <c r="D225" s="1831"/>
      <c r="E225" s="1831"/>
      <c r="F225" s="1831"/>
      <c r="G225" s="1831"/>
      <c r="H225" s="1831"/>
      <c r="I225" s="1831"/>
      <c r="J225" s="1831"/>
      <c r="K225" s="1831"/>
      <c r="L225" s="1831"/>
      <c r="M225" s="1831"/>
      <c r="N225" s="1831"/>
      <c r="O225" s="1831"/>
      <c r="P225" s="1831"/>
      <c r="Q225" s="1831"/>
      <c r="R225" s="1831"/>
      <c r="S225" s="1831"/>
      <c r="T225" s="1831"/>
      <c r="U225" s="1831"/>
      <c r="V225" s="1831"/>
      <c r="W225" s="1831"/>
      <c r="X225" s="1831"/>
      <c r="Y225" s="1831"/>
      <c r="Z225" s="1831"/>
      <c r="AA225" s="1831"/>
      <c r="AB225" s="1831"/>
      <c r="AC225" s="1831"/>
      <c r="AD225" s="1831"/>
      <c r="AE225" s="1831"/>
      <c r="AF225" s="1831"/>
      <c r="AG225" s="1831"/>
      <c r="AH225" s="1831"/>
      <c r="AI225" s="1831"/>
      <c r="AJ225" s="1831"/>
      <c r="AK225" s="1831"/>
      <c r="AL225" s="1831"/>
      <c r="AM225" s="1831"/>
      <c r="AN225" s="1831"/>
      <c r="AO225" s="1831"/>
      <c r="AP225" s="1831"/>
      <c r="AQ225" s="1831"/>
    </row>
    <row r="226" spans="1:43" x14ac:dyDescent="0.35">
      <c r="A226" s="1831"/>
      <c r="B226" s="1831"/>
      <c r="C226" s="1831"/>
      <c r="D226" s="1831"/>
      <c r="E226" s="1831"/>
      <c r="F226" s="1831"/>
      <c r="G226" s="1831"/>
      <c r="H226" s="1831"/>
      <c r="I226" s="1831"/>
      <c r="J226" s="1831"/>
      <c r="K226" s="1831"/>
      <c r="L226" s="1831"/>
      <c r="M226" s="1831"/>
      <c r="N226" s="1831"/>
      <c r="O226" s="1831"/>
      <c r="P226" s="1831"/>
      <c r="Q226" s="1831"/>
      <c r="R226" s="1831"/>
      <c r="S226" s="1831"/>
      <c r="T226" s="1831"/>
      <c r="U226" s="1831"/>
      <c r="V226" s="1831"/>
      <c r="W226" s="1831"/>
      <c r="X226" s="1831"/>
      <c r="Y226" s="1831"/>
      <c r="Z226" s="1831"/>
      <c r="AA226" s="1831"/>
      <c r="AB226" s="1831"/>
      <c r="AC226" s="1831"/>
      <c r="AD226" s="1831"/>
      <c r="AE226" s="1831"/>
      <c r="AF226" s="1831"/>
      <c r="AG226" s="1831"/>
      <c r="AH226" s="1831"/>
      <c r="AI226" s="1831"/>
      <c r="AJ226" s="1831"/>
      <c r="AK226" s="1831"/>
      <c r="AL226" s="1831"/>
      <c r="AM226" s="1831"/>
      <c r="AN226" s="1831"/>
      <c r="AO226" s="1831"/>
      <c r="AP226" s="1831"/>
      <c r="AQ226" s="1831"/>
    </row>
    <row r="227" spans="1:43" x14ac:dyDescent="0.35">
      <c r="A227" s="1831"/>
      <c r="B227" s="1831"/>
      <c r="C227" s="1831"/>
      <c r="D227" s="1831"/>
      <c r="E227" s="1831"/>
      <c r="F227" s="1831"/>
      <c r="G227" s="1831"/>
      <c r="H227" s="1831"/>
      <c r="I227" s="1831"/>
      <c r="J227" s="1831"/>
      <c r="K227" s="1831"/>
      <c r="L227" s="1831"/>
      <c r="M227" s="1831"/>
      <c r="N227" s="1831"/>
      <c r="O227" s="1831"/>
      <c r="P227" s="1831"/>
      <c r="Q227" s="1831"/>
      <c r="R227" s="1831"/>
      <c r="S227" s="1831"/>
      <c r="T227" s="1831"/>
      <c r="U227" s="1831"/>
      <c r="V227" s="1831"/>
      <c r="W227" s="1831"/>
      <c r="X227" s="1831"/>
      <c r="Y227" s="1831"/>
      <c r="Z227" s="1831"/>
      <c r="AA227" s="1831"/>
      <c r="AB227" s="1831"/>
      <c r="AC227" s="1831"/>
      <c r="AD227" s="1831"/>
      <c r="AE227" s="1831"/>
      <c r="AF227" s="1831"/>
      <c r="AG227" s="1831"/>
      <c r="AH227" s="1831"/>
      <c r="AI227" s="1831"/>
      <c r="AJ227" s="1831"/>
      <c r="AK227" s="1831"/>
      <c r="AL227" s="1831"/>
      <c r="AM227" s="1831"/>
      <c r="AN227" s="1831"/>
      <c r="AO227" s="1831"/>
      <c r="AP227" s="1831"/>
      <c r="AQ227" s="1831"/>
    </row>
    <row r="228" spans="1:43" x14ac:dyDescent="0.35">
      <c r="A228" s="1831"/>
      <c r="B228" s="1831"/>
      <c r="C228" s="1831"/>
      <c r="D228" s="1831"/>
      <c r="E228" s="1831"/>
      <c r="F228" s="1831"/>
      <c r="G228" s="1831"/>
      <c r="H228" s="1831"/>
      <c r="I228" s="1831"/>
      <c r="J228" s="1831"/>
      <c r="K228" s="1831"/>
      <c r="L228" s="1831"/>
      <c r="M228" s="1831"/>
      <c r="N228" s="1831"/>
      <c r="O228" s="1831"/>
      <c r="P228" s="1831"/>
      <c r="Q228" s="1831"/>
      <c r="R228" s="1831"/>
      <c r="S228" s="1831"/>
      <c r="T228" s="1831"/>
      <c r="U228" s="1831"/>
      <c r="V228" s="1831"/>
      <c r="W228" s="1831"/>
      <c r="X228" s="1831"/>
      <c r="Y228" s="1831"/>
      <c r="Z228" s="1831"/>
      <c r="AA228" s="1831"/>
      <c r="AB228" s="1831"/>
      <c r="AC228" s="1831"/>
      <c r="AD228" s="1831"/>
      <c r="AE228" s="1831"/>
      <c r="AF228" s="1831"/>
      <c r="AG228" s="1831"/>
      <c r="AH228" s="1831"/>
      <c r="AI228" s="1831"/>
      <c r="AJ228" s="1831"/>
      <c r="AK228" s="1831"/>
      <c r="AL228" s="1831"/>
      <c r="AM228" s="1831"/>
      <c r="AN228" s="1831"/>
      <c r="AO228" s="1831"/>
      <c r="AP228" s="1831"/>
      <c r="AQ228" s="1831"/>
    </row>
    <row r="229" spans="1:43" x14ac:dyDescent="0.35">
      <c r="A229" s="1831"/>
      <c r="B229" s="1831"/>
      <c r="C229" s="1831"/>
      <c r="D229" s="1831"/>
      <c r="E229" s="1831"/>
      <c r="F229" s="1831"/>
      <c r="G229" s="1831"/>
      <c r="H229" s="1831"/>
      <c r="I229" s="1831"/>
      <c r="J229" s="1831"/>
      <c r="K229" s="1831"/>
      <c r="L229" s="1831"/>
      <c r="M229" s="1831"/>
      <c r="N229" s="1831"/>
      <c r="O229" s="1831"/>
      <c r="P229" s="1831"/>
      <c r="Q229" s="1831"/>
      <c r="R229" s="1831"/>
      <c r="S229" s="1831"/>
      <c r="T229" s="1831"/>
      <c r="U229" s="1831"/>
      <c r="V229" s="1831"/>
      <c r="W229" s="1831"/>
      <c r="X229" s="1831"/>
      <c r="Y229" s="1831"/>
      <c r="Z229" s="1831"/>
      <c r="AA229" s="1831"/>
      <c r="AB229" s="1831"/>
      <c r="AC229" s="1831"/>
      <c r="AD229" s="1831"/>
      <c r="AE229" s="1831"/>
      <c r="AF229" s="1831"/>
      <c r="AG229" s="1831"/>
      <c r="AH229" s="1831"/>
      <c r="AI229" s="1831"/>
      <c r="AJ229" s="1831"/>
      <c r="AK229" s="1831"/>
      <c r="AL229" s="1831"/>
      <c r="AM229" s="1831"/>
      <c r="AN229" s="1831"/>
      <c r="AO229" s="1831"/>
      <c r="AP229" s="1831"/>
      <c r="AQ229" s="1831"/>
    </row>
    <row r="230" spans="1:43" x14ac:dyDescent="0.35">
      <c r="A230" s="1831"/>
      <c r="B230" s="1831"/>
      <c r="C230" s="1831"/>
      <c r="D230" s="1831"/>
      <c r="E230" s="1831"/>
      <c r="F230" s="1831"/>
      <c r="G230" s="1831"/>
      <c r="H230" s="1831"/>
      <c r="I230" s="1831"/>
      <c r="J230" s="1831"/>
      <c r="K230" s="1831"/>
      <c r="L230" s="1831"/>
      <c r="M230" s="1831"/>
      <c r="N230" s="1831"/>
      <c r="O230" s="1831"/>
      <c r="P230" s="1831"/>
      <c r="Q230" s="1831"/>
      <c r="R230" s="1831"/>
      <c r="S230" s="1831"/>
      <c r="T230" s="1831"/>
      <c r="U230" s="1831"/>
      <c r="V230" s="1831"/>
      <c r="W230" s="1831"/>
      <c r="X230" s="1831"/>
      <c r="Y230" s="1831"/>
      <c r="Z230" s="1831"/>
      <c r="AA230" s="1831"/>
      <c r="AB230" s="1831"/>
      <c r="AC230" s="1831"/>
      <c r="AD230" s="1831"/>
      <c r="AE230" s="1831"/>
      <c r="AF230" s="1831"/>
      <c r="AG230" s="1831"/>
      <c r="AH230" s="1831"/>
      <c r="AI230" s="1831"/>
      <c r="AJ230" s="1831"/>
      <c r="AK230" s="1831"/>
      <c r="AL230" s="1831"/>
      <c r="AM230" s="1831"/>
      <c r="AN230" s="1831"/>
      <c r="AO230" s="1831"/>
      <c r="AP230" s="1831"/>
      <c r="AQ230" s="1831"/>
    </row>
    <row r="231" spans="1:43" x14ac:dyDescent="0.35">
      <c r="A231" s="1831"/>
      <c r="B231" s="1831"/>
      <c r="C231" s="1831"/>
      <c r="D231" s="1831"/>
      <c r="E231" s="1831"/>
      <c r="F231" s="1831"/>
      <c r="G231" s="1831"/>
      <c r="H231" s="1831"/>
      <c r="I231" s="1831"/>
      <c r="J231" s="1831"/>
      <c r="K231" s="1831"/>
      <c r="L231" s="1831"/>
      <c r="M231" s="1831"/>
      <c r="N231" s="1831"/>
      <c r="O231" s="1831"/>
      <c r="P231" s="1831"/>
      <c r="Q231" s="1831"/>
      <c r="R231" s="1831"/>
      <c r="S231" s="1831"/>
      <c r="T231" s="1831"/>
      <c r="U231" s="1831"/>
      <c r="V231" s="1831"/>
      <c r="W231" s="1831"/>
      <c r="X231" s="1831"/>
      <c r="Y231" s="1831"/>
      <c r="Z231" s="1831"/>
      <c r="AA231" s="1831"/>
      <c r="AB231" s="1831"/>
      <c r="AC231" s="1831"/>
      <c r="AD231" s="1831"/>
      <c r="AE231" s="1831"/>
      <c r="AF231" s="1831"/>
      <c r="AG231" s="1831"/>
      <c r="AH231" s="1831"/>
      <c r="AI231" s="1831"/>
      <c r="AJ231" s="1831"/>
      <c r="AK231" s="1831"/>
      <c r="AL231" s="1831"/>
      <c r="AM231" s="1831"/>
      <c r="AN231" s="1831"/>
      <c r="AO231" s="1831"/>
      <c r="AP231" s="1831"/>
      <c r="AQ231" s="1831"/>
    </row>
    <row r="232" spans="1:43" x14ac:dyDescent="0.35">
      <c r="A232" s="1831"/>
      <c r="B232" s="1831"/>
      <c r="C232" s="1831"/>
      <c r="D232" s="1831"/>
      <c r="E232" s="1831"/>
      <c r="F232" s="1831"/>
      <c r="G232" s="1831"/>
      <c r="H232" s="1831"/>
      <c r="I232" s="1831"/>
      <c r="J232" s="1831"/>
      <c r="K232" s="1831"/>
      <c r="L232" s="1831"/>
      <c r="M232" s="1831"/>
      <c r="N232" s="1831"/>
      <c r="O232" s="1831"/>
      <c r="P232" s="1831"/>
      <c r="Q232" s="1831"/>
      <c r="R232" s="1831"/>
      <c r="S232" s="1831"/>
      <c r="T232" s="1831"/>
      <c r="U232" s="1831"/>
      <c r="V232" s="1831"/>
      <c r="W232" s="1831"/>
      <c r="X232" s="1831"/>
      <c r="Y232" s="1831"/>
      <c r="Z232" s="1831"/>
      <c r="AA232" s="1831"/>
      <c r="AB232" s="1831"/>
      <c r="AC232" s="1831"/>
      <c r="AD232" s="1831"/>
      <c r="AE232" s="1831"/>
      <c r="AF232" s="1831"/>
      <c r="AG232" s="1831"/>
      <c r="AH232" s="1831"/>
      <c r="AI232" s="1831"/>
      <c r="AJ232" s="1831"/>
      <c r="AK232" s="1831"/>
      <c r="AL232" s="1831"/>
      <c r="AM232" s="1831"/>
      <c r="AN232" s="1831"/>
      <c r="AO232" s="1831"/>
      <c r="AP232" s="1831"/>
      <c r="AQ232" s="1831"/>
    </row>
    <row r="233" spans="1:43" x14ac:dyDescent="0.35">
      <c r="A233" s="1831"/>
      <c r="B233" s="1831"/>
      <c r="C233" s="1831"/>
      <c r="D233" s="1831"/>
      <c r="E233" s="1831"/>
      <c r="F233" s="1831"/>
      <c r="G233" s="1831"/>
      <c r="H233" s="1831"/>
      <c r="I233" s="1831"/>
      <c r="J233" s="1831"/>
      <c r="K233" s="1831"/>
      <c r="L233" s="1831"/>
      <c r="M233" s="1831"/>
      <c r="N233" s="1831"/>
      <c r="O233" s="1831"/>
      <c r="P233" s="1831"/>
      <c r="Q233" s="1831"/>
      <c r="R233" s="1831"/>
      <c r="S233" s="1831"/>
      <c r="T233" s="1831"/>
      <c r="U233" s="1831"/>
      <c r="V233" s="1831"/>
      <c r="W233" s="1831"/>
      <c r="X233" s="1831"/>
      <c r="Y233" s="1831"/>
      <c r="Z233" s="1831"/>
      <c r="AA233" s="1831"/>
      <c r="AB233" s="1831"/>
      <c r="AC233" s="1831"/>
      <c r="AD233" s="1831"/>
      <c r="AE233" s="1831"/>
      <c r="AF233" s="1831"/>
      <c r="AG233" s="1831"/>
      <c r="AH233" s="1831"/>
      <c r="AI233" s="1831"/>
      <c r="AJ233" s="1831"/>
      <c r="AK233" s="1831"/>
      <c r="AL233" s="1831"/>
      <c r="AM233" s="1831"/>
      <c r="AN233" s="1831"/>
      <c r="AO233" s="1831"/>
      <c r="AP233" s="1831"/>
      <c r="AQ233" s="1831"/>
    </row>
    <row r="234" spans="1:43" x14ac:dyDescent="0.35">
      <c r="A234" s="1831"/>
      <c r="B234" s="1831"/>
      <c r="C234" s="1831"/>
      <c r="D234" s="1831"/>
      <c r="E234" s="1831"/>
      <c r="F234" s="1831"/>
      <c r="G234" s="1831"/>
      <c r="H234" s="1831"/>
      <c r="I234" s="1831"/>
      <c r="J234" s="1831"/>
      <c r="K234" s="1831"/>
      <c r="L234" s="1831"/>
      <c r="M234" s="1831"/>
      <c r="N234" s="1831"/>
      <c r="O234" s="1831"/>
      <c r="P234" s="1831"/>
      <c r="Q234" s="1831"/>
      <c r="R234" s="1831"/>
      <c r="S234" s="1831"/>
      <c r="T234" s="1831"/>
      <c r="U234" s="1831"/>
      <c r="V234" s="1831"/>
      <c r="W234" s="1831"/>
      <c r="X234" s="1831"/>
      <c r="Y234" s="1831"/>
      <c r="Z234" s="1831"/>
      <c r="AA234" s="1831"/>
      <c r="AB234" s="1831"/>
      <c r="AC234" s="1831"/>
      <c r="AD234" s="1831"/>
      <c r="AE234" s="1831"/>
      <c r="AF234" s="1831"/>
      <c r="AG234" s="1831"/>
      <c r="AH234" s="1831"/>
      <c r="AI234" s="1831"/>
      <c r="AJ234" s="1831"/>
      <c r="AK234" s="1831"/>
      <c r="AL234" s="1831"/>
      <c r="AM234" s="1831"/>
      <c r="AN234" s="1831"/>
      <c r="AO234" s="1831"/>
      <c r="AP234" s="1831"/>
      <c r="AQ234" s="1831"/>
    </row>
    <row r="235" spans="1:43" x14ac:dyDescent="0.35">
      <c r="A235" s="1831"/>
      <c r="B235" s="1831"/>
      <c r="C235" s="1831"/>
      <c r="D235" s="1831"/>
      <c r="E235" s="1831"/>
      <c r="F235" s="1831"/>
      <c r="G235" s="1831"/>
      <c r="H235" s="1831"/>
      <c r="I235" s="1831"/>
      <c r="J235" s="1831"/>
      <c r="K235" s="1831"/>
      <c r="L235" s="1831"/>
      <c r="M235" s="1831"/>
      <c r="N235" s="1831"/>
      <c r="O235" s="1831"/>
      <c r="P235" s="1831"/>
      <c r="Q235" s="1831"/>
      <c r="R235" s="1831"/>
      <c r="S235" s="1831"/>
      <c r="T235" s="1831"/>
      <c r="U235" s="1831"/>
      <c r="V235" s="1831"/>
      <c r="W235" s="1831"/>
      <c r="X235" s="1831"/>
      <c r="Y235" s="1831"/>
      <c r="Z235" s="1831"/>
      <c r="AA235" s="1831"/>
      <c r="AB235" s="1831"/>
      <c r="AC235" s="1831"/>
      <c r="AD235" s="1831"/>
      <c r="AE235" s="1831"/>
      <c r="AF235" s="1831"/>
      <c r="AG235" s="1831"/>
      <c r="AH235" s="1831"/>
      <c r="AI235" s="1831"/>
      <c r="AJ235" s="1831"/>
      <c r="AK235" s="1831"/>
      <c r="AL235" s="1831"/>
      <c r="AM235" s="1831"/>
      <c r="AN235" s="1831"/>
      <c r="AO235" s="1831"/>
      <c r="AP235" s="1831"/>
      <c r="AQ235" s="1831"/>
    </row>
    <row r="236" spans="1:43" x14ac:dyDescent="0.35">
      <c r="A236" s="1831"/>
      <c r="B236" s="1831"/>
      <c r="C236" s="1831"/>
      <c r="D236" s="1831"/>
      <c r="E236" s="1831"/>
      <c r="F236" s="1831"/>
      <c r="G236" s="1831"/>
      <c r="H236" s="1831"/>
      <c r="I236" s="1831"/>
      <c r="J236" s="1831"/>
      <c r="K236" s="1831"/>
      <c r="L236" s="1831"/>
      <c r="M236" s="1831"/>
      <c r="N236" s="1831"/>
      <c r="O236" s="1831"/>
      <c r="P236" s="1831"/>
      <c r="Q236" s="1831"/>
      <c r="R236" s="1831"/>
      <c r="S236" s="1831"/>
      <c r="T236" s="1831"/>
      <c r="U236" s="1831"/>
      <c r="V236" s="1831"/>
      <c r="W236" s="1831"/>
      <c r="X236" s="1831"/>
      <c r="Y236" s="1831"/>
      <c r="Z236" s="1831"/>
      <c r="AA236" s="1831"/>
      <c r="AB236" s="1831"/>
      <c r="AC236" s="1831"/>
      <c r="AD236" s="1831"/>
      <c r="AE236" s="1831"/>
      <c r="AF236" s="1831"/>
      <c r="AG236" s="1831"/>
      <c r="AH236" s="1831"/>
      <c r="AI236" s="1831"/>
      <c r="AJ236" s="1831"/>
      <c r="AK236" s="1831"/>
      <c r="AL236" s="1831"/>
      <c r="AM236" s="1831"/>
      <c r="AN236" s="1831"/>
      <c r="AO236" s="1831"/>
      <c r="AP236" s="1831"/>
      <c r="AQ236" s="1831"/>
    </row>
    <row r="237" spans="1:43" x14ac:dyDescent="0.35">
      <c r="A237" s="1831"/>
      <c r="B237" s="1831"/>
      <c r="C237" s="1831"/>
      <c r="D237" s="1831"/>
      <c r="E237" s="1831"/>
      <c r="F237" s="1831"/>
      <c r="G237" s="1831"/>
      <c r="H237" s="1831"/>
      <c r="I237" s="1831"/>
      <c r="J237" s="1831"/>
      <c r="K237" s="1831"/>
      <c r="L237" s="1831"/>
      <c r="M237" s="1831"/>
      <c r="N237" s="1831"/>
      <c r="O237" s="1831"/>
      <c r="P237" s="1831"/>
      <c r="Q237" s="1831"/>
      <c r="R237" s="1831"/>
      <c r="S237" s="1831"/>
      <c r="T237" s="1831"/>
      <c r="U237" s="1831"/>
      <c r="V237" s="1831"/>
      <c r="W237" s="1831"/>
      <c r="X237" s="1831"/>
      <c r="Y237" s="1831"/>
      <c r="Z237" s="1831"/>
      <c r="AA237" s="1831"/>
      <c r="AB237" s="1831"/>
      <c r="AC237" s="1831"/>
      <c r="AD237" s="1831"/>
      <c r="AE237" s="1831"/>
      <c r="AF237" s="1831"/>
      <c r="AG237" s="1831"/>
      <c r="AH237" s="1831"/>
      <c r="AI237" s="1831"/>
      <c r="AJ237" s="1831"/>
      <c r="AK237" s="1831"/>
      <c r="AL237" s="1831"/>
      <c r="AM237" s="1831"/>
      <c r="AN237" s="1831"/>
      <c r="AO237" s="1831"/>
      <c r="AP237" s="1831"/>
      <c r="AQ237" s="1831"/>
    </row>
    <row r="238" spans="1:43" x14ac:dyDescent="0.35">
      <c r="A238" s="1831"/>
      <c r="B238" s="1831"/>
      <c r="C238" s="1831"/>
      <c r="D238" s="1831"/>
      <c r="E238" s="1831"/>
      <c r="F238" s="1831"/>
      <c r="G238" s="1831"/>
      <c r="H238" s="1831"/>
      <c r="I238" s="1831"/>
      <c r="J238" s="1831"/>
      <c r="K238" s="1831"/>
      <c r="L238" s="1831"/>
      <c r="M238" s="1831"/>
      <c r="N238" s="1831"/>
      <c r="O238" s="1831"/>
      <c r="P238" s="1831"/>
      <c r="Q238" s="1831"/>
      <c r="R238" s="1831"/>
      <c r="S238" s="1831"/>
      <c r="T238" s="1831"/>
      <c r="U238" s="1831"/>
      <c r="V238" s="1831"/>
      <c r="W238" s="1831"/>
      <c r="X238" s="1831"/>
      <c r="Y238" s="1831"/>
      <c r="Z238" s="1831"/>
      <c r="AA238" s="1831"/>
      <c r="AB238" s="1831"/>
      <c r="AC238" s="1831"/>
      <c r="AD238" s="1831"/>
      <c r="AE238" s="1831"/>
      <c r="AF238" s="1831"/>
      <c r="AG238" s="1831"/>
      <c r="AH238" s="1831"/>
      <c r="AI238" s="1831"/>
      <c r="AJ238" s="1831"/>
      <c r="AK238" s="1831"/>
      <c r="AL238" s="1831"/>
      <c r="AM238" s="1831"/>
      <c r="AN238" s="1831"/>
      <c r="AO238" s="1831"/>
      <c r="AP238" s="1831"/>
      <c r="AQ238" s="1831"/>
    </row>
    <row r="239" spans="1:43" x14ac:dyDescent="0.35">
      <c r="A239" s="1831"/>
      <c r="B239" s="1831"/>
      <c r="C239" s="1831"/>
      <c r="D239" s="1831"/>
      <c r="E239" s="1831"/>
      <c r="F239" s="1831"/>
      <c r="G239" s="1831"/>
      <c r="H239" s="1831"/>
      <c r="I239" s="1831"/>
      <c r="J239" s="1831"/>
      <c r="K239" s="1831"/>
      <c r="L239" s="1831"/>
      <c r="M239" s="1831"/>
      <c r="N239" s="1831"/>
      <c r="O239" s="1831"/>
      <c r="P239" s="1831"/>
      <c r="Q239" s="1831"/>
      <c r="R239" s="1831"/>
      <c r="S239" s="1831"/>
      <c r="T239" s="1831"/>
      <c r="U239" s="1831"/>
      <c r="V239" s="1831"/>
      <c r="W239" s="1831"/>
      <c r="X239" s="1831"/>
      <c r="Y239" s="1831"/>
      <c r="Z239" s="1831"/>
      <c r="AA239" s="1831"/>
      <c r="AB239" s="1831"/>
      <c r="AC239" s="1831"/>
      <c r="AD239" s="1831"/>
      <c r="AE239" s="1831"/>
      <c r="AF239" s="1831"/>
      <c r="AG239" s="1831"/>
      <c r="AH239" s="1831"/>
      <c r="AI239" s="1831"/>
      <c r="AJ239" s="1831"/>
      <c r="AK239" s="1831"/>
      <c r="AL239" s="1831"/>
      <c r="AM239" s="1831"/>
      <c r="AN239" s="1831"/>
      <c r="AO239" s="1831"/>
      <c r="AP239" s="1831"/>
      <c r="AQ239" s="1831"/>
    </row>
    <row r="240" spans="1:43" x14ac:dyDescent="0.35">
      <c r="A240" s="1831"/>
      <c r="B240" s="1831"/>
      <c r="C240" s="1831"/>
      <c r="D240" s="1831"/>
      <c r="E240" s="1831"/>
      <c r="F240" s="1831"/>
      <c r="G240" s="1831"/>
      <c r="H240" s="1831"/>
      <c r="I240" s="1831"/>
      <c r="J240" s="1831"/>
      <c r="K240" s="1831"/>
      <c r="L240" s="1831"/>
      <c r="M240" s="1831"/>
      <c r="N240" s="1831"/>
      <c r="O240" s="1831"/>
      <c r="P240" s="1831"/>
      <c r="Q240" s="1831"/>
      <c r="R240" s="1831"/>
      <c r="S240" s="1831"/>
      <c r="T240" s="1831"/>
      <c r="U240" s="1831"/>
      <c r="V240" s="1831"/>
      <c r="W240" s="1831"/>
      <c r="X240" s="1831"/>
      <c r="Y240" s="1831"/>
      <c r="Z240" s="1831"/>
      <c r="AA240" s="1831"/>
      <c r="AB240" s="1831"/>
      <c r="AC240" s="1831"/>
      <c r="AD240" s="1831"/>
      <c r="AE240" s="1831"/>
      <c r="AF240" s="1831"/>
      <c r="AG240" s="1831"/>
      <c r="AH240" s="1831"/>
      <c r="AI240" s="1831"/>
      <c r="AJ240" s="1831"/>
      <c r="AK240" s="1831"/>
      <c r="AL240" s="1831"/>
      <c r="AM240" s="1831"/>
      <c r="AN240" s="1831"/>
      <c r="AO240" s="1831"/>
      <c r="AP240" s="1831"/>
      <c r="AQ240" s="1831"/>
    </row>
    <row r="241" spans="1:43" x14ac:dyDescent="0.35">
      <c r="A241" s="1831"/>
      <c r="B241" s="1831"/>
      <c r="C241" s="1831"/>
      <c r="D241" s="1831"/>
      <c r="E241" s="1831"/>
      <c r="F241" s="1831"/>
      <c r="G241" s="1831"/>
      <c r="H241" s="1831"/>
      <c r="I241" s="1831"/>
      <c r="J241" s="1831"/>
      <c r="K241" s="1831"/>
      <c r="L241" s="1831"/>
      <c r="M241" s="1831"/>
      <c r="N241" s="1831"/>
      <c r="O241" s="1831"/>
      <c r="P241" s="1831"/>
      <c r="Q241" s="1831"/>
      <c r="R241" s="1831"/>
      <c r="S241" s="1831"/>
      <c r="T241" s="1831"/>
      <c r="U241" s="1831"/>
      <c r="V241" s="1831"/>
      <c r="W241" s="1831"/>
      <c r="X241" s="1831"/>
      <c r="Y241" s="1831"/>
      <c r="Z241" s="1831"/>
      <c r="AA241" s="1831"/>
      <c r="AB241" s="1831"/>
      <c r="AC241" s="1831"/>
      <c r="AD241" s="1831"/>
      <c r="AE241" s="1831"/>
      <c r="AF241" s="1831"/>
      <c r="AG241" s="1831"/>
      <c r="AH241" s="1831"/>
      <c r="AI241" s="1831"/>
      <c r="AJ241" s="1831"/>
      <c r="AK241" s="1831"/>
      <c r="AL241" s="1831"/>
      <c r="AM241" s="1831"/>
      <c r="AN241" s="1831"/>
      <c r="AO241" s="1831"/>
      <c r="AP241" s="1831"/>
      <c r="AQ241" s="1831"/>
    </row>
    <row r="242" spans="1:43" x14ac:dyDescent="0.35">
      <c r="A242" s="1831"/>
      <c r="B242" s="1831"/>
      <c r="C242" s="1831"/>
      <c r="D242" s="1831"/>
      <c r="E242" s="1831"/>
      <c r="F242" s="1831"/>
      <c r="G242" s="1831"/>
      <c r="H242" s="1831"/>
      <c r="I242" s="1831"/>
      <c r="J242" s="1831"/>
      <c r="K242" s="1831"/>
      <c r="L242" s="1831"/>
      <c r="M242" s="1831"/>
      <c r="N242" s="1831"/>
      <c r="O242" s="1831"/>
      <c r="P242" s="1831"/>
      <c r="Q242" s="1831"/>
      <c r="R242" s="1831"/>
      <c r="S242" s="1831"/>
      <c r="T242" s="1831"/>
      <c r="U242" s="1831"/>
      <c r="V242" s="1831"/>
      <c r="W242" s="1831"/>
      <c r="X242" s="1831"/>
      <c r="Y242" s="1831"/>
      <c r="Z242" s="1831"/>
      <c r="AA242" s="1831"/>
      <c r="AB242" s="1831"/>
      <c r="AC242" s="1831"/>
      <c r="AD242" s="1831"/>
      <c r="AE242" s="1831"/>
      <c r="AF242" s="1831"/>
      <c r="AG242" s="1831"/>
      <c r="AH242" s="1831"/>
      <c r="AI242" s="1831"/>
      <c r="AJ242" s="1831"/>
      <c r="AK242" s="1831"/>
      <c r="AL242" s="1831"/>
      <c r="AM242" s="1831"/>
      <c r="AN242" s="1831"/>
      <c r="AO242" s="1831"/>
      <c r="AP242" s="1831"/>
      <c r="AQ242" s="1831"/>
    </row>
    <row r="243" spans="1:43" x14ac:dyDescent="0.35">
      <c r="A243" s="1831"/>
      <c r="B243" s="1831"/>
      <c r="C243" s="1831"/>
      <c r="D243" s="1831"/>
      <c r="E243" s="1831"/>
      <c r="F243" s="1831"/>
      <c r="G243" s="1831"/>
      <c r="H243" s="1831"/>
      <c r="I243" s="1831"/>
      <c r="J243" s="1831"/>
      <c r="K243" s="1831"/>
      <c r="L243" s="1831"/>
      <c r="M243" s="1831"/>
      <c r="N243" s="1831"/>
      <c r="O243" s="1831"/>
      <c r="P243" s="1831"/>
      <c r="Q243" s="1831"/>
      <c r="R243" s="1831"/>
      <c r="S243" s="1831"/>
      <c r="T243" s="1831"/>
      <c r="U243" s="1831"/>
      <c r="V243" s="1831"/>
      <c r="W243" s="1831"/>
      <c r="X243" s="1831"/>
      <c r="Y243" s="1831"/>
      <c r="Z243" s="1831"/>
      <c r="AA243" s="1831"/>
      <c r="AB243" s="1831"/>
      <c r="AC243" s="1831"/>
      <c r="AD243" s="1831"/>
      <c r="AE243" s="1831"/>
      <c r="AF243" s="1831"/>
      <c r="AG243" s="1831"/>
      <c r="AH243" s="1831"/>
      <c r="AI243" s="1831"/>
      <c r="AJ243" s="1831"/>
      <c r="AK243" s="1831"/>
      <c r="AL243" s="1831"/>
      <c r="AM243" s="1831"/>
      <c r="AN243" s="1831"/>
      <c r="AO243" s="1831"/>
      <c r="AP243" s="1831"/>
      <c r="AQ243" s="1831"/>
    </row>
    <row r="244" spans="1:43" x14ac:dyDescent="0.35">
      <c r="A244" s="1831"/>
      <c r="B244" s="1831"/>
      <c r="C244" s="1831"/>
      <c r="D244" s="1831"/>
      <c r="E244" s="1831"/>
      <c r="F244" s="1831"/>
      <c r="G244" s="1831"/>
      <c r="H244" s="1831"/>
      <c r="I244" s="1831"/>
      <c r="J244" s="1831"/>
      <c r="K244" s="1831"/>
      <c r="L244" s="1831"/>
      <c r="M244" s="1831"/>
      <c r="N244" s="1831"/>
      <c r="O244" s="1831"/>
      <c r="P244" s="1831"/>
      <c r="Q244" s="1831"/>
      <c r="R244" s="1831"/>
      <c r="S244" s="1831"/>
      <c r="T244" s="1831"/>
      <c r="U244" s="1831"/>
      <c r="V244" s="1831"/>
      <c r="W244" s="1831"/>
      <c r="X244" s="1831"/>
      <c r="Y244" s="1831"/>
      <c r="Z244" s="1831"/>
      <c r="AA244" s="1831"/>
      <c r="AB244" s="1831"/>
      <c r="AC244" s="1831"/>
      <c r="AD244" s="1831"/>
      <c r="AE244" s="1831"/>
      <c r="AF244" s="1831"/>
      <c r="AG244" s="1831"/>
      <c r="AH244" s="1831"/>
      <c r="AI244" s="1831"/>
      <c r="AJ244" s="1831"/>
      <c r="AK244" s="1831"/>
      <c r="AL244" s="1831"/>
      <c r="AM244" s="1831"/>
      <c r="AN244" s="1831"/>
      <c r="AO244" s="1831"/>
      <c r="AP244" s="1831"/>
      <c r="AQ244" s="1831"/>
    </row>
    <row r="245" spans="1:43" x14ac:dyDescent="0.35">
      <c r="A245" s="1831"/>
      <c r="B245" s="1831"/>
      <c r="C245" s="1831"/>
      <c r="D245" s="1831"/>
      <c r="E245" s="1831"/>
      <c r="F245" s="1831"/>
      <c r="G245" s="1831"/>
      <c r="H245" s="1831"/>
      <c r="I245" s="1831"/>
      <c r="J245" s="1831"/>
      <c r="K245" s="1831"/>
      <c r="L245" s="1831"/>
      <c r="M245" s="1831"/>
      <c r="N245" s="1831"/>
      <c r="O245" s="1831"/>
      <c r="P245" s="1831"/>
      <c r="Q245" s="1831"/>
      <c r="R245" s="1831"/>
      <c r="S245" s="1831"/>
      <c r="T245" s="1831"/>
      <c r="U245" s="1831"/>
      <c r="V245" s="1831"/>
      <c r="W245" s="1831"/>
      <c r="X245" s="1831"/>
      <c r="Y245" s="1831"/>
      <c r="Z245" s="1831"/>
      <c r="AA245" s="1831"/>
      <c r="AB245" s="1831"/>
      <c r="AC245" s="1831"/>
      <c r="AD245" s="1831"/>
      <c r="AE245" s="1831"/>
      <c r="AF245" s="1831"/>
      <c r="AG245" s="1831"/>
      <c r="AH245" s="1831"/>
      <c r="AI245" s="1831"/>
      <c r="AJ245" s="1831"/>
      <c r="AK245" s="1831"/>
      <c r="AL245" s="1831"/>
      <c r="AM245" s="1831"/>
      <c r="AN245" s="1831"/>
      <c r="AO245" s="1831"/>
      <c r="AP245" s="1831"/>
      <c r="AQ245" s="1831"/>
    </row>
    <row r="246" spans="1:43" x14ac:dyDescent="0.35">
      <c r="A246" s="1831"/>
      <c r="B246" s="1831"/>
      <c r="C246" s="1831"/>
      <c r="D246" s="1831"/>
      <c r="E246" s="1831"/>
      <c r="F246" s="1831"/>
      <c r="G246" s="1831"/>
      <c r="H246" s="1831"/>
      <c r="I246" s="1831"/>
      <c r="J246" s="1831"/>
      <c r="K246" s="1831"/>
      <c r="L246" s="1831"/>
      <c r="M246" s="1831"/>
      <c r="N246" s="1831"/>
      <c r="O246" s="1831"/>
      <c r="P246" s="1831"/>
      <c r="Q246" s="1831"/>
      <c r="R246" s="1831"/>
      <c r="S246" s="1831"/>
      <c r="T246" s="1831"/>
      <c r="U246" s="1831"/>
      <c r="V246" s="1831"/>
      <c r="W246" s="1831"/>
      <c r="X246" s="1831"/>
      <c r="Y246" s="1831"/>
      <c r="Z246" s="1831"/>
      <c r="AA246" s="1831"/>
      <c r="AB246" s="1831"/>
      <c r="AC246" s="1831"/>
      <c r="AD246" s="1831"/>
      <c r="AE246" s="1831"/>
      <c r="AF246" s="1831"/>
      <c r="AG246" s="1831"/>
      <c r="AH246" s="1831"/>
      <c r="AI246" s="1831"/>
      <c r="AJ246" s="1831"/>
      <c r="AK246" s="1831"/>
      <c r="AL246" s="1831"/>
      <c r="AM246" s="1831"/>
      <c r="AN246" s="1831"/>
      <c r="AO246" s="1831"/>
      <c r="AP246" s="1831"/>
      <c r="AQ246" s="1831"/>
    </row>
    <row r="247" spans="1:43" x14ac:dyDescent="0.35">
      <c r="A247" s="1831"/>
      <c r="B247" s="1831"/>
      <c r="C247" s="1831"/>
      <c r="D247" s="1831"/>
      <c r="E247" s="1831"/>
      <c r="F247" s="1831"/>
      <c r="G247" s="1831"/>
      <c r="H247" s="1831"/>
      <c r="I247" s="1831"/>
      <c r="J247" s="1831"/>
      <c r="K247" s="1831"/>
      <c r="L247" s="1831"/>
      <c r="M247" s="1831"/>
      <c r="N247" s="1831"/>
      <c r="O247" s="1831"/>
      <c r="P247" s="1831"/>
      <c r="Q247" s="1831"/>
      <c r="R247" s="1831"/>
      <c r="S247" s="1831"/>
      <c r="T247" s="1831"/>
      <c r="U247" s="1831"/>
      <c r="V247" s="1831"/>
      <c r="W247" s="1831"/>
      <c r="X247" s="1831"/>
      <c r="Y247" s="1831"/>
      <c r="Z247" s="1831"/>
      <c r="AA247" s="1831"/>
      <c r="AB247" s="1831"/>
      <c r="AC247" s="1831"/>
      <c r="AD247" s="1831"/>
      <c r="AE247" s="1831"/>
      <c r="AF247" s="1831"/>
      <c r="AG247" s="1831"/>
      <c r="AH247" s="1831"/>
      <c r="AI247" s="1831"/>
      <c r="AJ247" s="1831"/>
      <c r="AK247" s="1831"/>
      <c r="AL247" s="1831"/>
      <c r="AM247" s="1831"/>
      <c r="AN247" s="1831"/>
      <c r="AO247" s="1831"/>
      <c r="AP247" s="1831"/>
      <c r="AQ247" s="1831"/>
    </row>
    <row r="248" spans="1:43" x14ac:dyDescent="0.35">
      <c r="A248" s="1831"/>
      <c r="B248" s="1831"/>
      <c r="C248" s="1831"/>
      <c r="D248" s="1831"/>
      <c r="E248" s="1831"/>
      <c r="F248" s="1831"/>
      <c r="G248" s="1831"/>
      <c r="H248" s="1831"/>
      <c r="I248" s="1831"/>
      <c r="J248" s="1831"/>
      <c r="K248" s="1831"/>
      <c r="L248" s="1831"/>
      <c r="M248" s="1831"/>
      <c r="N248" s="1831"/>
      <c r="O248" s="1831"/>
      <c r="P248" s="1831"/>
      <c r="Q248" s="1831"/>
      <c r="R248" s="1831"/>
      <c r="S248" s="1831"/>
      <c r="T248" s="1831"/>
      <c r="U248" s="1831"/>
      <c r="V248" s="1831"/>
      <c r="W248" s="1831"/>
      <c r="X248" s="1831"/>
      <c r="Y248" s="1831"/>
      <c r="Z248" s="1831"/>
      <c r="AA248" s="1831"/>
      <c r="AB248" s="1831"/>
      <c r="AC248" s="1831"/>
      <c r="AD248" s="1831"/>
      <c r="AE248" s="1831"/>
      <c r="AF248" s="1831"/>
      <c r="AG248" s="1831"/>
      <c r="AH248" s="1831"/>
      <c r="AI248" s="1831"/>
      <c r="AJ248" s="1831"/>
      <c r="AK248" s="1831"/>
      <c r="AL248" s="1831"/>
      <c r="AM248" s="1831"/>
      <c r="AN248" s="1831"/>
      <c r="AO248" s="1831"/>
      <c r="AP248" s="1831"/>
      <c r="AQ248" s="1831"/>
    </row>
    <row r="249" spans="1:43" x14ac:dyDescent="0.35">
      <c r="A249" s="1831"/>
      <c r="B249" s="1831"/>
      <c r="C249" s="1831"/>
      <c r="D249" s="1831"/>
      <c r="E249" s="1831"/>
      <c r="F249" s="1831"/>
      <c r="G249" s="1831"/>
      <c r="H249" s="1831"/>
      <c r="I249" s="1831"/>
      <c r="J249" s="1831"/>
      <c r="K249" s="1831"/>
      <c r="L249" s="1831"/>
      <c r="M249" s="1831"/>
      <c r="N249" s="1831"/>
      <c r="O249" s="1831"/>
      <c r="P249" s="1831"/>
      <c r="Q249" s="1831"/>
      <c r="R249" s="1831"/>
      <c r="S249" s="1831"/>
      <c r="T249" s="1831"/>
      <c r="U249" s="1831"/>
      <c r="V249" s="1831"/>
      <c r="W249" s="1831"/>
      <c r="X249" s="1831"/>
      <c r="Y249" s="1831"/>
      <c r="Z249" s="1831"/>
      <c r="AA249" s="1831"/>
      <c r="AB249" s="1831"/>
      <c r="AC249" s="1831"/>
      <c r="AD249" s="1831"/>
      <c r="AE249" s="1831"/>
      <c r="AF249" s="1831"/>
      <c r="AG249" s="1831"/>
      <c r="AH249" s="1831"/>
      <c r="AI249" s="1831"/>
      <c r="AJ249" s="1831"/>
      <c r="AK249" s="1831"/>
      <c r="AL249" s="1831"/>
      <c r="AM249" s="1831"/>
      <c r="AN249" s="1831"/>
      <c r="AO249" s="1831"/>
      <c r="AP249" s="1831"/>
      <c r="AQ249" s="1831"/>
    </row>
    <row r="250" spans="1:43" x14ac:dyDescent="0.35">
      <c r="A250" s="1831"/>
      <c r="B250" s="1831"/>
      <c r="C250" s="1831"/>
      <c r="D250" s="1831"/>
      <c r="E250" s="1831"/>
      <c r="F250" s="1831"/>
      <c r="G250" s="1831"/>
      <c r="H250" s="1831"/>
      <c r="I250" s="1831"/>
      <c r="J250" s="1831"/>
      <c r="K250" s="1831"/>
      <c r="L250" s="1831"/>
      <c r="M250" s="1831"/>
      <c r="N250" s="1831"/>
      <c r="O250" s="1831"/>
      <c r="P250" s="1831"/>
      <c r="Q250" s="1831"/>
      <c r="R250" s="1831"/>
      <c r="S250" s="1831"/>
      <c r="T250" s="1831"/>
      <c r="U250" s="1831"/>
      <c r="V250" s="1831"/>
      <c r="W250" s="1831"/>
      <c r="X250" s="1831"/>
      <c r="Y250" s="1831"/>
      <c r="Z250" s="1831"/>
      <c r="AA250" s="1831"/>
      <c r="AB250" s="1831"/>
      <c r="AC250" s="1831"/>
      <c r="AD250" s="1831"/>
      <c r="AE250" s="1831"/>
      <c r="AF250" s="1831"/>
      <c r="AG250" s="1831"/>
      <c r="AH250" s="1831"/>
      <c r="AI250" s="1831"/>
      <c r="AJ250" s="1831"/>
      <c r="AK250" s="1831"/>
      <c r="AL250" s="1831"/>
      <c r="AM250" s="1831"/>
      <c r="AN250" s="1831"/>
      <c r="AO250" s="1831"/>
      <c r="AP250" s="1831"/>
      <c r="AQ250" s="1831"/>
    </row>
    <row r="251" spans="1:43" x14ac:dyDescent="0.35">
      <c r="A251" s="1831"/>
      <c r="B251" s="1831"/>
      <c r="C251" s="1831"/>
      <c r="D251" s="1831"/>
      <c r="E251" s="1831"/>
      <c r="F251" s="1831"/>
      <c r="G251" s="1831"/>
      <c r="H251" s="1831"/>
      <c r="I251" s="1831"/>
      <c r="J251" s="1831"/>
      <c r="K251" s="1831"/>
      <c r="L251" s="1831"/>
      <c r="M251" s="1831"/>
      <c r="N251" s="1831"/>
      <c r="O251" s="1831"/>
      <c r="P251" s="1831"/>
      <c r="Q251" s="1831"/>
      <c r="R251" s="1831"/>
      <c r="S251" s="1831"/>
      <c r="T251" s="1831"/>
      <c r="U251" s="1831"/>
      <c r="V251" s="1831"/>
      <c r="W251" s="1831"/>
      <c r="X251" s="1831"/>
      <c r="Y251" s="1831"/>
      <c r="Z251" s="1831"/>
      <c r="AA251" s="1831"/>
      <c r="AB251" s="1831"/>
      <c r="AC251" s="1831"/>
      <c r="AD251" s="1831"/>
      <c r="AE251" s="1831"/>
      <c r="AF251" s="1831"/>
      <c r="AG251" s="1831"/>
      <c r="AH251" s="1831"/>
      <c r="AI251" s="1831"/>
      <c r="AJ251" s="1831"/>
      <c r="AK251" s="1831"/>
      <c r="AL251" s="1831"/>
      <c r="AM251" s="1831"/>
      <c r="AN251" s="1831"/>
      <c r="AO251" s="1831"/>
      <c r="AP251" s="1831"/>
      <c r="AQ251" s="1831"/>
    </row>
    <row r="252" spans="1:43" x14ac:dyDescent="0.35">
      <c r="A252" s="1831"/>
      <c r="B252" s="1831"/>
      <c r="C252" s="1831"/>
      <c r="D252" s="1831"/>
      <c r="E252" s="1831"/>
      <c r="F252" s="1831"/>
      <c r="G252" s="1831"/>
      <c r="H252" s="1831"/>
      <c r="I252" s="1831"/>
      <c r="J252" s="1831"/>
      <c r="K252" s="1831"/>
      <c r="L252" s="1831"/>
      <c r="M252" s="1831"/>
      <c r="N252" s="1831"/>
      <c r="O252" s="1831"/>
      <c r="P252" s="1831"/>
      <c r="Q252" s="1831"/>
      <c r="R252" s="1831"/>
      <c r="S252" s="1831"/>
      <c r="T252" s="1831"/>
      <c r="U252" s="1831"/>
      <c r="V252" s="1831"/>
      <c r="W252" s="1831"/>
      <c r="X252" s="1831"/>
      <c r="Y252" s="1831"/>
      <c r="Z252" s="1831"/>
      <c r="AA252" s="1831"/>
      <c r="AB252" s="1831"/>
      <c r="AC252" s="1831"/>
      <c r="AD252" s="1831"/>
      <c r="AE252" s="1831"/>
      <c r="AF252" s="1831"/>
      <c r="AG252" s="1831"/>
      <c r="AH252" s="1831"/>
      <c r="AI252" s="1831"/>
      <c r="AJ252" s="1831"/>
      <c r="AK252" s="1831"/>
      <c r="AL252" s="1831"/>
      <c r="AM252" s="1831"/>
      <c r="AN252" s="1831"/>
      <c r="AO252" s="1831"/>
      <c r="AP252" s="1831"/>
      <c r="AQ252" s="1831"/>
    </row>
    <row r="253" spans="1:43" x14ac:dyDescent="0.35">
      <c r="A253" s="1831"/>
      <c r="B253" s="1831"/>
      <c r="C253" s="1831"/>
      <c r="D253" s="1831"/>
      <c r="E253" s="1831"/>
      <c r="F253" s="1831"/>
      <c r="G253" s="1831"/>
      <c r="H253" s="1831"/>
      <c r="I253" s="1831"/>
      <c r="J253" s="1831"/>
      <c r="K253" s="1831"/>
      <c r="L253" s="1831"/>
      <c r="M253" s="1831"/>
      <c r="N253" s="1831"/>
      <c r="O253" s="1831"/>
      <c r="P253" s="1831"/>
      <c r="Q253" s="1831"/>
      <c r="R253" s="1831"/>
      <c r="S253" s="1831"/>
      <c r="T253" s="1831"/>
      <c r="U253" s="1831"/>
      <c r="V253" s="1831"/>
      <c r="W253" s="1831"/>
      <c r="X253" s="1831"/>
      <c r="Y253" s="1831"/>
      <c r="Z253" s="1831"/>
      <c r="AA253" s="1831"/>
      <c r="AB253" s="1831"/>
      <c r="AC253" s="1831"/>
      <c r="AD253" s="1831"/>
      <c r="AE253" s="1831"/>
      <c r="AF253" s="1831"/>
      <c r="AG253" s="1831"/>
      <c r="AH253" s="1831"/>
      <c r="AI253" s="1831"/>
      <c r="AJ253" s="1831"/>
      <c r="AK253" s="1831"/>
      <c r="AL253" s="1831"/>
      <c r="AM253" s="1831"/>
      <c r="AN253" s="1831"/>
      <c r="AO253" s="1831"/>
      <c r="AP253" s="1831"/>
      <c r="AQ253" s="1831"/>
    </row>
    <row r="254" spans="1:43" x14ac:dyDescent="0.35">
      <c r="A254" s="1831"/>
      <c r="B254" s="1831"/>
      <c r="C254" s="1831"/>
      <c r="D254" s="1831"/>
      <c r="E254" s="1831"/>
      <c r="F254" s="1831"/>
      <c r="G254" s="1831"/>
      <c r="H254" s="1831"/>
      <c r="I254" s="1831"/>
      <c r="J254" s="1831"/>
      <c r="K254" s="1831"/>
      <c r="L254" s="1831"/>
      <c r="M254" s="1831"/>
      <c r="N254" s="1831"/>
      <c r="O254" s="1831"/>
      <c r="P254" s="1831"/>
      <c r="Q254" s="1831"/>
      <c r="R254" s="1831"/>
      <c r="S254" s="1831"/>
      <c r="T254" s="1831"/>
      <c r="U254" s="1831"/>
      <c r="V254" s="1831"/>
      <c r="W254" s="1831"/>
      <c r="X254" s="1831"/>
      <c r="Y254" s="1831"/>
      <c r="Z254" s="1831"/>
      <c r="AA254" s="1831"/>
      <c r="AB254" s="1831"/>
      <c r="AC254" s="1831"/>
      <c r="AD254" s="1831"/>
      <c r="AE254" s="1831"/>
      <c r="AF254" s="1831"/>
      <c r="AG254" s="1831"/>
      <c r="AH254" s="1831"/>
      <c r="AI254" s="1831"/>
      <c r="AJ254" s="1831"/>
      <c r="AK254" s="1831"/>
      <c r="AL254" s="1831"/>
      <c r="AM254" s="1831"/>
      <c r="AN254" s="1831"/>
      <c r="AO254" s="1831"/>
      <c r="AP254" s="1831"/>
      <c r="AQ254" s="1831"/>
    </row>
    <row r="255" spans="1:43" x14ac:dyDescent="0.35">
      <c r="A255" s="1831"/>
      <c r="B255" s="1831"/>
      <c r="C255" s="1831"/>
      <c r="D255" s="1831"/>
      <c r="E255" s="1831"/>
      <c r="F255" s="1831"/>
      <c r="G255" s="1831"/>
      <c r="H255" s="1831"/>
      <c r="I255" s="1831"/>
      <c r="J255" s="1831"/>
      <c r="K255" s="1831"/>
      <c r="L255" s="1831"/>
      <c r="M255" s="1831"/>
      <c r="N255" s="1831"/>
      <c r="O255" s="1831"/>
      <c r="P255" s="1831"/>
      <c r="Q255" s="1831"/>
      <c r="R255" s="1831"/>
      <c r="S255" s="1831"/>
      <c r="T255" s="1831"/>
      <c r="U255" s="1831"/>
      <c r="V255" s="1831"/>
      <c r="W255" s="1831"/>
      <c r="X255" s="1831"/>
      <c r="Y255" s="1831"/>
      <c r="Z255" s="1831"/>
      <c r="AA255" s="1831"/>
      <c r="AB255" s="1831"/>
      <c r="AC255" s="1831"/>
      <c r="AD255" s="1831"/>
      <c r="AE255" s="1831"/>
      <c r="AF255" s="1831"/>
      <c r="AG255" s="1831"/>
      <c r="AH255" s="1831"/>
      <c r="AI255" s="1831"/>
      <c r="AJ255" s="1831"/>
      <c r="AK255" s="1831"/>
      <c r="AL255" s="1831"/>
      <c r="AM255" s="1831"/>
      <c r="AN255" s="1831"/>
      <c r="AO255" s="1831"/>
      <c r="AP255" s="1831"/>
      <c r="AQ255" s="1831"/>
    </row>
    <row r="256" spans="1:43" x14ac:dyDescent="0.35">
      <c r="A256" s="1831"/>
      <c r="B256" s="1831"/>
      <c r="C256" s="1831"/>
      <c r="D256" s="1831"/>
      <c r="E256" s="1831"/>
      <c r="F256" s="1831"/>
      <c r="G256" s="1831"/>
      <c r="H256" s="1831"/>
      <c r="I256" s="1831"/>
      <c r="J256" s="1831"/>
      <c r="K256" s="1831"/>
      <c r="L256" s="1831"/>
      <c r="M256" s="1831"/>
      <c r="N256" s="1831"/>
      <c r="O256" s="1831"/>
      <c r="P256" s="1831"/>
      <c r="Q256" s="1831"/>
      <c r="R256" s="1831"/>
      <c r="S256" s="1831"/>
      <c r="T256" s="1831"/>
      <c r="U256" s="1831"/>
      <c r="V256" s="1831"/>
      <c r="W256" s="1831"/>
      <c r="X256" s="1831"/>
      <c r="Y256" s="1831"/>
      <c r="Z256" s="1831"/>
      <c r="AA256" s="1831"/>
      <c r="AB256" s="1831"/>
      <c r="AC256" s="1831"/>
      <c r="AD256" s="1831"/>
      <c r="AE256" s="1831"/>
      <c r="AF256" s="1831"/>
      <c r="AG256" s="1831"/>
      <c r="AH256" s="1831"/>
      <c r="AI256" s="1831"/>
      <c r="AJ256" s="1831"/>
      <c r="AK256" s="1831"/>
      <c r="AL256" s="1831"/>
      <c r="AM256" s="1831"/>
      <c r="AN256" s="1831"/>
      <c r="AO256" s="1831"/>
      <c r="AP256" s="1831"/>
      <c r="AQ256" s="1831"/>
    </row>
    <row r="257" spans="1:43" x14ac:dyDescent="0.35">
      <c r="A257" s="1831"/>
      <c r="B257" s="1831"/>
      <c r="C257" s="1831"/>
      <c r="D257" s="1831"/>
      <c r="E257" s="1831"/>
      <c r="F257" s="1831"/>
      <c r="G257" s="1831"/>
      <c r="H257" s="1831"/>
      <c r="I257" s="1831"/>
      <c r="J257" s="1831"/>
      <c r="K257" s="1831"/>
      <c r="L257" s="1831"/>
      <c r="M257" s="1831"/>
      <c r="N257" s="1831"/>
      <c r="O257" s="1831"/>
      <c r="P257" s="1831"/>
      <c r="Q257" s="1831"/>
      <c r="R257" s="1831"/>
      <c r="S257" s="1831"/>
      <c r="T257" s="1831"/>
      <c r="U257" s="1831"/>
      <c r="V257" s="1831"/>
      <c r="W257" s="1831"/>
      <c r="X257" s="1831"/>
      <c r="Y257" s="1831"/>
      <c r="Z257" s="1831"/>
      <c r="AA257" s="1831"/>
      <c r="AB257" s="1831"/>
      <c r="AC257" s="1831"/>
      <c r="AD257" s="1831"/>
      <c r="AE257" s="1831"/>
      <c r="AF257" s="1831"/>
      <c r="AG257" s="1831"/>
      <c r="AH257" s="1831"/>
      <c r="AI257" s="1831"/>
      <c r="AJ257" s="1831"/>
      <c r="AK257" s="1831"/>
      <c r="AL257" s="1831"/>
      <c r="AM257" s="1831"/>
      <c r="AN257" s="1831"/>
      <c r="AO257" s="1831"/>
      <c r="AP257" s="1831"/>
      <c r="AQ257" s="1831"/>
    </row>
    <row r="258" spans="1:43" x14ac:dyDescent="0.35">
      <c r="A258" s="1831"/>
      <c r="B258" s="1831"/>
      <c r="C258" s="1831"/>
      <c r="D258" s="1831"/>
      <c r="E258" s="1831"/>
      <c r="F258" s="1831"/>
      <c r="G258" s="1831"/>
      <c r="H258" s="1831"/>
      <c r="I258" s="1831"/>
      <c r="J258" s="1831"/>
      <c r="K258" s="1831"/>
      <c r="L258" s="1831"/>
      <c r="M258" s="1831"/>
      <c r="N258" s="1831"/>
      <c r="O258" s="1831"/>
      <c r="P258" s="1831"/>
      <c r="Q258" s="1831"/>
      <c r="R258" s="1831"/>
      <c r="S258" s="1831"/>
      <c r="T258" s="1831"/>
      <c r="U258" s="1831"/>
      <c r="V258" s="1831"/>
      <c r="W258" s="1831"/>
      <c r="X258" s="1831"/>
      <c r="Y258" s="1831"/>
      <c r="Z258" s="1831"/>
      <c r="AA258" s="1831"/>
      <c r="AB258" s="1831"/>
      <c r="AC258" s="1831"/>
      <c r="AD258" s="1831"/>
      <c r="AE258" s="1831"/>
      <c r="AF258" s="1831"/>
      <c r="AG258" s="1831"/>
      <c r="AH258" s="1831"/>
      <c r="AI258" s="1831"/>
      <c r="AJ258" s="1831"/>
      <c r="AK258" s="1831"/>
      <c r="AL258" s="1831"/>
      <c r="AM258" s="1831"/>
      <c r="AN258" s="1831"/>
      <c r="AO258" s="1831"/>
      <c r="AP258" s="1831"/>
      <c r="AQ258" s="1831"/>
    </row>
    <row r="259" spans="1:43" x14ac:dyDescent="0.35">
      <c r="A259" s="1831"/>
      <c r="B259" s="1831"/>
      <c r="C259" s="1831"/>
      <c r="D259" s="1831"/>
      <c r="E259" s="1831"/>
      <c r="F259" s="1831"/>
      <c r="G259" s="1831"/>
      <c r="H259" s="1831"/>
      <c r="I259" s="1831"/>
      <c r="J259" s="1831"/>
      <c r="K259" s="1831"/>
      <c r="L259" s="1831"/>
      <c r="M259" s="1831"/>
      <c r="N259" s="1831"/>
      <c r="O259" s="1831"/>
      <c r="P259" s="1831"/>
      <c r="Q259" s="1831"/>
      <c r="R259" s="1831"/>
      <c r="S259" s="1831"/>
      <c r="T259" s="1831"/>
      <c r="U259" s="1831"/>
      <c r="V259" s="1831"/>
      <c r="W259" s="1831"/>
      <c r="X259" s="1831"/>
      <c r="Y259" s="1831"/>
      <c r="Z259" s="1831"/>
      <c r="AA259" s="1831"/>
      <c r="AB259" s="1831"/>
      <c r="AC259" s="1831"/>
      <c r="AD259" s="1831"/>
      <c r="AE259" s="1831"/>
      <c r="AF259" s="1831"/>
      <c r="AG259" s="1831"/>
      <c r="AH259" s="1831"/>
      <c r="AI259" s="1831"/>
      <c r="AJ259" s="1831"/>
      <c r="AK259" s="1831"/>
      <c r="AL259" s="1831"/>
      <c r="AM259" s="1831"/>
      <c r="AN259" s="1831"/>
      <c r="AO259" s="1831"/>
      <c r="AP259" s="1831"/>
      <c r="AQ259" s="1831"/>
    </row>
    <row r="260" spans="1:43" x14ac:dyDescent="0.35">
      <c r="A260" s="1831"/>
      <c r="B260" s="1831"/>
      <c r="C260" s="1831"/>
      <c r="D260" s="1831"/>
      <c r="E260" s="1831"/>
      <c r="F260" s="1831"/>
      <c r="G260" s="1831"/>
      <c r="H260" s="1831"/>
      <c r="I260" s="1831"/>
      <c r="J260" s="1831"/>
      <c r="K260" s="1831"/>
      <c r="L260" s="1831"/>
      <c r="M260" s="1831"/>
      <c r="N260" s="1831"/>
      <c r="O260" s="1831"/>
      <c r="P260" s="1831"/>
      <c r="Q260" s="1831"/>
      <c r="R260" s="1831"/>
      <c r="S260" s="1831"/>
      <c r="T260" s="1831"/>
      <c r="U260" s="1831"/>
      <c r="V260" s="1831"/>
      <c r="W260" s="1831"/>
      <c r="X260" s="1831"/>
      <c r="Y260" s="1831"/>
      <c r="Z260" s="1831"/>
      <c r="AA260" s="1831"/>
      <c r="AB260" s="1831"/>
      <c r="AC260" s="1831"/>
      <c r="AD260" s="1831"/>
      <c r="AE260" s="1831"/>
      <c r="AF260" s="1831"/>
      <c r="AG260" s="1831"/>
      <c r="AH260" s="1831"/>
      <c r="AI260" s="1831"/>
      <c r="AJ260" s="1831"/>
      <c r="AK260" s="1831"/>
      <c r="AL260" s="1831"/>
      <c r="AM260" s="1831"/>
      <c r="AN260" s="1831"/>
      <c r="AO260" s="1831"/>
      <c r="AP260" s="1831"/>
      <c r="AQ260" s="1831"/>
    </row>
    <row r="261" spans="1:43" x14ac:dyDescent="0.35">
      <c r="A261" s="1831"/>
      <c r="B261" s="1831"/>
      <c r="C261" s="1831"/>
      <c r="D261" s="1831"/>
      <c r="E261" s="1831"/>
      <c r="F261" s="1831"/>
      <c r="G261" s="1831"/>
      <c r="H261" s="1831"/>
      <c r="I261" s="1831"/>
      <c r="J261" s="1831"/>
      <c r="K261" s="1831"/>
      <c r="L261" s="1831"/>
      <c r="M261" s="1831"/>
      <c r="N261" s="1831"/>
      <c r="O261" s="1831"/>
      <c r="P261" s="1831"/>
      <c r="Q261" s="1831"/>
      <c r="R261" s="1831"/>
      <c r="S261" s="1831"/>
      <c r="T261" s="1831"/>
      <c r="U261" s="1831"/>
      <c r="V261" s="1831"/>
      <c r="W261" s="1831"/>
      <c r="X261" s="1831"/>
      <c r="Y261" s="1831"/>
      <c r="Z261" s="1831"/>
      <c r="AA261" s="1831"/>
      <c r="AB261" s="1831"/>
      <c r="AC261" s="1831"/>
      <c r="AD261" s="1831"/>
      <c r="AE261" s="1831"/>
      <c r="AF261" s="1831"/>
      <c r="AG261" s="1831"/>
      <c r="AH261" s="1831"/>
      <c r="AI261" s="1831"/>
      <c r="AJ261" s="1831"/>
      <c r="AK261" s="1831"/>
      <c r="AL261" s="1831"/>
      <c r="AM261" s="1831"/>
      <c r="AN261" s="1831"/>
      <c r="AO261" s="1831"/>
      <c r="AP261" s="1831"/>
      <c r="AQ261" s="1831"/>
    </row>
    <row r="262" spans="1:43" x14ac:dyDescent="0.35">
      <c r="A262" s="1831"/>
      <c r="B262" s="1831"/>
      <c r="C262" s="1831"/>
      <c r="D262" s="1831"/>
      <c r="E262" s="1831"/>
      <c r="F262" s="1831"/>
      <c r="G262" s="1831"/>
      <c r="H262" s="1831"/>
      <c r="I262" s="1831"/>
      <c r="J262" s="1831"/>
      <c r="K262" s="1831"/>
      <c r="L262" s="1831"/>
      <c r="M262" s="1831"/>
      <c r="N262" s="1831"/>
      <c r="O262" s="1831"/>
      <c r="P262" s="1831"/>
      <c r="Q262" s="1831"/>
      <c r="R262" s="1831"/>
      <c r="S262" s="1831"/>
      <c r="T262" s="1831"/>
      <c r="U262" s="1831"/>
      <c r="V262" s="1831"/>
      <c r="W262" s="1831"/>
      <c r="X262" s="1831"/>
      <c r="Y262" s="1831"/>
      <c r="Z262" s="1831"/>
      <c r="AA262" s="1831"/>
      <c r="AB262" s="1831"/>
      <c r="AC262" s="1831"/>
      <c r="AD262" s="1831"/>
      <c r="AE262" s="1831"/>
      <c r="AF262" s="1831"/>
      <c r="AG262" s="1831"/>
      <c r="AH262" s="1831"/>
      <c r="AI262" s="1831"/>
      <c r="AJ262" s="1831"/>
      <c r="AK262" s="1831"/>
      <c r="AL262" s="1831"/>
      <c r="AM262" s="1831"/>
      <c r="AN262" s="1831"/>
      <c r="AO262" s="1831"/>
      <c r="AP262" s="1831"/>
      <c r="AQ262" s="1831"/>
    </row>
    <row r="263" spans="1:43" x14ac:dyDescent="0.35">
      <c r="A263" s="1831"/>
      <c r="B263" s="1831"/>
      <c r="C263" s="1831"/>
      <c r="D263" s="1831"/>
      <c r="E263" s="1831"/>
      <c r="F263" s="1831"/>
      <c r="G263" s="1831"/>
      <c r="H263" s="1831"/>
      <c r="I263" s="1831"/>
      <c r="J263" s="1831"/>
      <c r="K263" s="1831"/>
      <c r="L263" s="1831"/>
      <c r="M263" s="1831"/>
      <c r="N263" s="1831"/>
      <c r="O263" s="1831"/>
      <c r="P263" s="1831"/>
      <c r="Q263" s="1831"/>
      <c r="R263" s="1831"/>
      <c r="S263" s="1831"/>
      <c r="T263" s="1831"/>
      <c r="U263" s="1831"/>
      <c r="V263" s="1831"/>
      <c r="W263" s="1831"/>
      <c r="X263" s="1831"/>
      <c r="Y263" s="1831"/>
      <c r="Z263" s="1831"/>
      <c r="AA263" s="1831"/>
      <c r="AB263" s="1831"/>
      <c r="AC263" s="1831"/>
      <c r="AD263" s="1831"/>
      <c r="AE263" s="1831"/>
      <c r="AF263" s="1831"/>
      <c r="AG263" s="1831"/>
      <c r="AH263" s="1831"/>
      <c r="AI263" s="1831"/>
      <c r="AJ263" s="1831"/>
      <c r="AK263" s="1831"/>
      <c r="AL263" s="1831"/>
      <c r="AM263" s="1831"/>
      <c r="AN263" s="1831"/>
      <c r="AO263" s="1831"/>
      <c r="AP263" s="1831"/>
      <c r="AQ263" s="1831"/>
    </row>
    <row r="264" spans="1:43" x14ac:dyDescent="0.35">
      <c r="A264" s="1831"/>
      <c r="B264" s="1831"/>
      <c r="C264" s="1831"/>
      <c r="D264" s="1831"/>
      <c r="E264" s="1831"/>
      <c r="F264" s="1831"/>
      <c r="G264" s="1831"/>
      <c r="H264" s="1831"/>
      <c r="I264" s="1831"/>
      <c r="J264" s="1831"/>
      <c r="K264" s="1831"/>
      <c r="L264" s="1831"/>
      <c r="M264" s="1831"/>
      <c r="N264" s="1831"/>
      <c r="O264" s="1831"/>
      <c r="P264" s="1831"/>
      <c r="Q264" s="1831"/>
      <c r="R264" s="1831"/>
      <c r="S264" s="1831"/>
      <c r="T264" s="1831"/>
      <c r="U264" s="1831"/>
      <c r="V264" s="1831"/>
      <c r="W264" s="1831"/>
      <c r="X264" s="1831"/>
      <c r="Y264" s="1831"/>
      <c r="Z264" s="1831"/>
      <c r="AA264" s="1831"/>
      <c r="AB264" s="1831"/>
      <c r="AC264" s="1831"/>
      <c r="AD264" s="1831"/>
      <c r="AE264" s="1831"/>
      <c r="AF264" s="1831"/>
      <c r="AG264" s="1831"/>
      <c r="AH264" s="1831"/>
      <c r="AI264" s="1831"/>
      <c r="AJ264" s="1831"/>
      <c r="AK264" s="1831"/>
      <c r="AL264" s="1831"/>
      <c r="AM264" s="1831"/>
      <c r="AN264" s="1831"/>
      <c r="AO264" s="1831"/>
      <c r="AP264" s="1831"/>
      <c r="AQ264" s="1831"/>
    </row>
    <row r="265" spans="1:43" x14ac:dyDescent="0.35">
      <c r="A265" s="1831"/>
      <c r="B265" s="1831"/>
      <c r="C265" s="1831"/>
      <c r="D265" s="1831"/>
      <c r="E265" s="1831"/>
      <c r="F265" s="1831"/>
      <c r="G265" s="1831"/>
      <c r="H265" s="1831"/>
      <c r="I265" s="1831"/>
      <c r="J265" s="1831"/>
      <c r="K265" s="1831"/>
      <c r="L265" s="1831"/>
      <c r="M265" s="1831"/>
      <c r="N265" s="1831"/>
      <c r="O265" s="1831"/>
      <c r="P265" s="1831"/>
      <c r="Q265" s="1831"/>
      <c r="R265" s="1831"/>
      <c r="S265" s="1831"/>
      <c r="T265" s="1831"/>
      <c r="U265" s="1831"/>
      <c r="V265" s="1831"/>
      <c r="W265" s="1831"/>
      <c r="X265" s="1831"/>
      <c r="Y265" s="1831"/>
      <c r="Z265" s="1831"/>
      <c r="AA265" s="1831"/>
      <c r="AB265" s="1831"/>
      <c r="AC265" s="1831"/>
      <c r="AD265" s="1831"/>
      <c r="AE265" s="1831"/>
      <c r="AF265" s="1831"/>
      <c r="AG265" s="1831"/>
      <c r="AH265" s="1831"/>
      <c r="AI265" s="1831"/>
      <c r="AJ265" s="1831"/>
      <c r="AK265" s="1831"/>
      <c r="AL265" s="1831"/>
      <c r="AM265" s="1831"/>
      <c r="AN265" s="1831"/>
      <c r="AO265" s="1831"/>
      <c r="AP265" s="1831"/>
      <c r="AQ265" s="1831"/>
    </row>
    <row r="266" spans="1:43" x14ac:dyDescent="0.35">
      <c r="A266" s="1831"/>
      <c r="B266" s="1831"/>
      <c r="C266" s="1831"/>
      <c r="D266" s="1831"/>
      <c r="E266" s="1831"/>
      <c r="F266" s="1831"/>
      <c r="G266" s="1831"/>
      <c r="H266" s="1831"/>
      <c r="I266" s="1831"/>
      <c r="J266" s="1831"/>
      <c r="K266" s="1831"/>
      <c r="L266" s="1831"/>
      <c r="M266" s="1831"/>
      <c r="N266" s="1831"/>
      <c r="O266" s="1831"/>
      <c r="P266" s="1831"/>
      <c r="Q266" s="1831"/>
      <c r="R266" s="1831"/>
      <c r="S266" s="1831"/>
      <c r="T266" s="1831"/>
      <c r="U266" s="1831"/>
      <c r="V266" s="1831"/>
      <c r="W266" s="1831"/>
      <c r="X266" s="1831"/>
      <c r="Y266" s="1831"/>
      <c r="Z266" s="1831"/>
      <c r="AA266" s="1831"/>
      <c r="AB266" s="1831"/>
      <c r="AC266" s="1831"/>
      <c r="AD266" s="1831"/>
      <c r="AE266" s="1831"/>
      <c r="AF266" s="1831"/>
      <c r="AG266" s="1831"/>
      <c r="AH266" s="1831"/>
      <c r="AI266" s="1831"/>
      <c r="AJ266" s="1831"/>
      <c r="AK266" s="1831"/>
      <c r="AL266" s="1831"/>
      <c r="AM266" s="1831"/>
      <c r="AN266" s="1831"/>
      <c r="AO266" s="1831"/>
      <c r="AP266" s="1831"/>
      <c r="AQ266" s="1831"/>
    </row>
    <row r="267" spans="1:43" x14ac:dyDescent="0.35">
      <c r="A267" s="1831"/>
      <c r="B267" s="1831"/>
      <c r="C267" s="1831"/>
      <c r="D267" s="1831"/>
      <c r="E267" s="1831"/>
      <c r="F267" s="1831"/>
      <c r="G267" s="1831"/>
      <c r="H267" s="1831"/>
      <c r="I267" s="1831"/>
      <c r="J267" s="1831"/>
      <c r="K267" s="1831"/>
      <c r="L267" s="1831"/>
      <c r="M267" s="1831"/>
      <c r="N267" s="1831"/>
      <c r="O267" s="1831"/>
      <c r="P267" s="1831"/>
      <c r="Q267" s="1831"/>
      <c r="R267" s="1831"/>
      <c r="S267" s="1831"/>
      <c r="T267" s="1831"/>
      <c r="U267" s="1831"/>
      <c r="V267" s="1831"/>
      <c r="W267" s="1831"/>
      <c r="X267" s="1831"/>
      <c r="Y267" s="1831"/>
      <c r="Z267" s="1831"/>
      <c r="AA267" s="1831"/>
      <c r="AB267" s="1831"/>
      <c r="AC267" s="1831"/>
      <c r="AD267" s="1831"/>
      <c r="AE267" s="1831"/>
      <c r="AF267" s="1831"/>
      <c r="AG267" s="1831"/>
      <c r="AH267" s="1831"/>
      <c r="AI267" s="1831"/>
      <c r="AJ267" s="1831"/>
      <c r="AK267" s="1831"/>
      <c r="AL267" s="1831"/>
      <c r="AM267" s="1831"/>
      <c r="AN267" s="1831"/>
      <c r="AO267" s="1831"/>
      <c r="AP267" s="1831"/>
      <c r="AQ267" s="1831"/>
    </row>
    <row r="268" spans="1:43" x14ac:dyDescent="0.35">
      <c r="A268" s="1831"/>
      <c r="B268" s="1831"/>
      <c r="C268" s="1831"/>
      <c r="D268" s="1831"/>
      <c r="E268" s="1831"/>
      <c r="F268" s="1831"/>
      <c r="G268" s="1831"/>
      <c r="H268" s="1831"/>
      <c r="I268" s="1831"/>
      <c r="J268" s="1831"/>
      <c r="K268" s="1831"/>
      <c r="L268" s="1831"/>
      <c r="M268" s="1831"/>
      <c r="N268" s="1831"/>
      <c r="O268" s="1831"/>
      <c r="P268" s="1831"/>
      <c r="Q268" s="1831"/>
      <c r="R268" s="1831"/>
      <c r="S268" s="1831"/>
      <c r="T268" s="1831"/>
      <c r="U268" s="1831"/>
      <c r="V268" s="1831"/>
      <c r="W268" s="1831"/>
      <c r="X268" s="1831"/>
      <c r="Y268" s="1831"/>
      <c r="Z268" s="1831"/>
      <c r="AA268" s="1831"/>
      <c r="AB268" s="1831"/>
      <c r="AC268" s="1831"/>
      <c r="AD268" s="1831"/>
      <c r="AE268" s="1831"/>
      <c r="AF268" s="1831"/>
      <c r="AG268" s="1831"/>
      <c r="AH268" s="1831"/>
      <c r="AI268" s="1831"/>
      <c r="AJ268" s="1831"/>
      <c r="AK268" s="1831"/>
      <c r="AL268" s="1831"/>
      <c r="AM268" s="1831"/>
      <c r="AN268" s="1831"/>
      <c r="AO268" s="1831"/>
      <c r="AP268" s="1831"/>
      <c r="AQ268" s="1831"/>
    </row>
    <row r="269" spans="1:43" x14ac:dyDescent="0.35">
      <c r="A269" s="1831"/>
      <c r="B269" s="1831"/>
      <c r="C269" s="1831"/>
      <c r="D269" s="1831"/>
      <c r="E269" s="1831"/>
      <c r="F269" s="1831"/>
      <c r="G269" s="1831"/>
      <c r="H269" s="1831"/>
      <c r="I269" s="1831"/>
      <c r="J269" s="1831"/>
      <c r="K269" s="1831"/>
      <c r="L269" s="1831"/>
      <c r="M269" s="1831"/>
      <c r="N269" s="1831"/>
      <c r="O269" s="1831"/>
      <c r="P269" s="1831"/>
      <c r="Q269" s="1831"/>
      <c r="R269" s="1831"/>
      <c r="S269" s="1831"/>
      <c r="T269" s="1831"/>
      <c r="U269" s="1831"/>
      <c r="V269" s="1831"/>
      <c r="W269" s="1831"/>
      <c r="X269" s="1831"/>
      <c r="Y269" s="1831"/>
      <c r="Z269" s="1831"/>
      <c r="AA269" s="1831"/>
      <c r="AB269" s="1831"/>
      <c r="AC269" s="1831"/>
      <c r="AD269" s="1831"/>
      <c r="AE269" s="1831"/>
      <c r="AF269" s="1831"/>
      <c r="AG269" s="1831"/>
      <c r="AH269" s="1831"/>
      <c r="AI269" s="1831"/>
      <c r="AJ269" s="1831"/>
      <c r="AK269" s="1831"/>
      <c r="AL269" s="1831"/>
      <c r="AM269" s="1831"/>
      <c r="AN269" s="1831"/>
      <c r="AO269" s="1831"/>
      <c r="AP269" s="1831"/>
      <c r="AQ269" s="1831"/>
    </row>
    <row r="270" spans="1:43" x14ac:dyDescent="0.35">
      <c r="A270" s="1831"/>
      <c r="B270" s="1831"/>
      <c r="C270" s="1831"/>
      <c r="D270" s="1831"/>
      <c r="E270" s="1831"/>
      <c r="F270" s="1831"/>
      <c r="G270" s="1831"/>
      <c r="H270" s="1831"/>
      <c r="I270" s="1831"/>
      <c r="J270" s="1831"/>
      <c r="K270" s="1831"/>
      <c r="L270" s="1831"/>
      <c r="M270" s="1831"/>
      <c r="N270" s="1831"/>
      <c r="O270" s="1831"/>
      <c r="P270" s="1831"/>
      <c r="Q270" s="1831"/>
      <c r="R270" s="1831"/>
      <c r="S270" s="1831"/>
      <c r="T270" s="1831"/>
      <c r="U270" s="1831"/>
      <c r="V270" s="1831"/>
      <c r="W270" s="1831"/>
      <c r="X270" s="1831"/>
      <c r="Y270" s="1831"/>
      <c r="Z270" s="1831"/>
      <c r="AA270" s="1831"/>
      <c r="AB270" s="1831"/>
      <c r="AC270" s="1831"/>
      <c r="AD270" s="1831"/>
      <c r="AE270" s="1831"/>
      <c r="AF270" s="1831"/>
      <c r="AG270" s="1831"/>
      <c r="AH270" s="1831"/>
      <c r="AI270" s="1831"/>
      <c r="AJ270" s="1831"/>
      <c r="AK270" s="1831"/>
      <c r="AL270" s="1831"/>
      <c r="AM270" s="1831"/>
      <c r="AN270" s="1831"/>
      <c r="AO270" s="1831"/>
      <c r="AP270" s="1831"/>
      <c r="AQ270" s="1831"/>
    </row>
    <row r="271" spans="1:43" x14ac:dyDescent="0.35">
      <c r="A271" s="1831"/>
      <c r="B271" s="1831"/>
      <c r="C271" s="1831"/>
      <c r="D271" s="1831"/>
      <c r="E271" s="1831"/>
      <c r="F271" s="1831"/>
      <c r="G271" s="1831"/>
      <c r="H271" s="1831"/>
      <c r="I271" s="1831"/>
      <c r="J271" s="1831"/>
      <c r="K271" s="1831"/>
      <c r="L271" s="1831"/>
      <c r="M271" s="1831"/>
      <c r="N271" s="1831"/>
      <c r="O271" s="1831"/>
      <c r="P271" s="1831"/>
      <c r="Q271" s="1831"/>
      <c r="R271" s="1831"/>
      <c r="S271" s="1831"/>
      <c r="T271" s="1831"/>
      <c r="U271" s="1831"/>
      <c r="V271" s="1831"/>
      <c r="W271" s="1831"/>
      <c r="X271" s="1831"/>
      <c r="Y271" s="1831"/>
      <c r="Z271" s="1831"/>
      <c r="AA271" s="1831"/>
      <c r="AB271" s="1831"/>
      <c r="AC271" s="1831"/>
      <c r="AD271" s="1831"/>
      <c r="AE271" s="1831"/>
      <c r="AF271" s="1831"/>
      <c r="AG271" s="1831"/>
      <c r="AH271" s="1831"/>
      <c r="AI271" s="1831"/>
      <c r="AJ271" s="1831"/>
      <c r="AK271" s="1831"/>
      <c r="AL271" s="1831"/>
      <c r="AM271" s="1831"/>
      <c r="AN271" s="1831"/>
      <c r="AO271" s="1831"/>
      <c r="AP271" s="1831"/>
      <c r="AQ271" s="1831"/>
    </row>
    <row r="272" spans="1:43" x14ac:dyDescent="0.35">
      <c r="A272" s="1831"/>
      <c r="B272" s="1831"/>
      <c r="C272" s="1831"/>
      <c r="D272" s="1831"/>
      <c r="E272" s="1831"/>
      <c r="F272" s="1831"/>
      <c r="G272" s="1831"/>
      <c r="H272" s="1831"/>
      <c r="I272" s="1831"/>
      <c r="J272" s="1831"/>
      <c r="K272" s="1831"/>
      <c r="L272" s="1831"/>
      <c r="M272" s="1831"/>
      <c r="N272" s="1831"/>
      <c r="O272" s="1831"/>
      <c r="P272" s="1831"/>
      <c r="Q272" s="1831"/>
      <c r="R272" s="1831"/>
      <c r="S272" s="1831"/>
      <c r="T272" s="1831"/>
      <c r="U272" s="1831"/>
      <c r="V272" s="1831"/>
      <c r="W272" s="1831"/>
      <c r="X272" s="1831"/>
      <c r="Y272" s="1831"/>
      <c r="Z272" s="1831"/>
      <c r="AA272" s="1831"/>
      <c r="AB272" s="1831"/>
      <c r="AC272" s="1831"/>
      <c r="AD272" s="1831"/>
      <c r="AE272" s="1831"/>
      <c r="AF272" s="1831"/>
      <c r="AG272" s="1831"/>
      <c r="AH272" s="1831"/>
      <c r="AI272" s="1831"/>
      <c r="AJ272" s="1831"/>
      <c r="AK272" s="1831"/>
      <c r="AL272" s="1831"/>
      <c r="AM272" s="1831"/>
      <c r="AN272" s="1831"/>
      <c r="AO272" s="1831"/>
      <c r="AP272" s="1831"/>
      <c r="AQ272" s="1831"/>
    </row>
    <row r="273" spans="1:43" x14ac:dyDescent="0.35">
      <c r="A273" s="1831"/>
      <c r="B273" s="1831"/>
      <c r="C273" s="1831"/>
      <c r="D273" s="1831"/>
      <c r="E273" s="1831"/>
      <c r="F273" s="1831"/>
      <c r="G273" s="1831"/>
      <c r="H273" s="1831"/>
      <c r="I273" s="1831"/>
      <c r="J273" s="1831"/>
      <c r="K273" s="1831"/>
      <c r="L273" s="1831"/>
      <c r="M273" s="1831"/>
      <c r="N273" s="1831"/>
      <c r="O273" s="1831"/>
      <c r="P273" s="1831"/>
      <c r="Q273" s="1831"/>
      <c r="R273" s="1831"/>
      <c r="S273" s="1831"/>
      <c r="T273" s="1831"/>
      <c r="U273" s="1831"/>
      <c r="V273" s="1831"/>
      <c r="W273" s="1831"/>
      <c r="X273" s="1831"/>
      <c r="Y273" s="1831"/>
      <c r="Z273" s="1831"/>
      <c r="AA273" s="1831"/>
      <c r="AB273" s="1831"/>
      <c r="AC273" s="1831"/>
      <c r="AD273" s="1831"/>
      <c r="AE273" s="1831"/>
      <c r="AF273" s="1831"/>
      <c r="AG273" s="1831"/>
      <c r="AH273" s="1831"/>
      <c r="AI273" s="1831"/>
      <c r="AJ273" s="1831"/>
      <c r="AK273" s="1831"/>
      <c r="AL273" s="1831"/>
      <c r="AM273" s="1831"/>
      <c r="AN273" s="1831"/>
      <c r="AO273" s="1831"/>
      <c r="AP273" s="1831"/>
      <c r="AQ273" s="1831"/>
    </row>
    <row r="274" spans="1:43" x14ac:dyDescent="0.35">
      <c r="A274" s="1831"/>
      <c r="B274" s="1831"/>
      <c r="C274" s="1831"/>
      <c r="D274" s="1831"/>
      <c r="E274" s="1831"/>
      <c r="F274" s="1831"/>
      <c r="G274" s="1831"/>
      <c r="H274" s="1831"/>
      <c r="I274" s="1831"/>
      <c r="J274" s="1831"/>
      <c r="K274" s="1831"/>
      <c r="L274" s="1831"/>
      <c r="M274" s="1831"/>
      <c r="N274" s="1831"/>
      <c r="O274" s="1831"/>
      <c r="P274" s="1831"/>
      <c r="Q274" s="1831"/>
      <c r="R274" s="1831"/>
      <c r="S274" s="1831"/>
      <c r="T274" s="1831"/>
      <c r="U274" s="1831"/>
      <c r="V274" s="1831"/>
      <c r="W274" s="1831"/>
      <c r="X274" s="1831"/>
      <c r="Y274" s="1831"/>
      <c r="Z274" s="1831"/>
      <c r="AA274" s="1831"/>
      <c r="AB274" s="1831"/>
      <c r="AC274" s="1831"/>
      <c r="AD274" s="1831"/>
      <c r="AE274" s="1831"/>
      <c r="AF274" s="1831"/>
      <c r="AG274" s="1831"/>
      <c r="AH274" s="1831"/>
      <c r="AI274" s="1831"/>
      <c r="AJ274" s="1831"/>
      <c r="AK274" s="1831"/>
      <c r="AL274" s="1831"/>
      <c r="AM274" s="1831"/>
      <c r="AN274" s="1831"/>
      <c r="AO274" s="1831"/>
      <c r="AP274" s="1831"/>
      <c r="AQ274" s="1831"/>
    </row>
    <row r="275" spans="1:43" x14ac:dyDescent="0.35">
      <c r="A275" s="1831"/>
      <c r="B275" s="1831"/>
      <c r="C275" s="1831"/>
      <c r="D275" s="1831"/>
      <c r="E275" s="1831"/>
      <c r="F275" s="1831"/>
      <c r="G275" s="1831"/>
      <c r="H275" s="1831"/>
      <c r="I275" s="1831"/>
      <c r="J275" s="1831"/>
      <c r="K275" s="1831"/>
      <c r="L275" s="1831"/>
      <c r="M275" s="1831"/>
      <c r="N275" s="1831"/>
      <c r="O275" s="1831"/>
      <c r="P275" s="1831"/>
      <c r="Q275" s="1831"/>
      <c r="R275" s="1831"/>
      <c r="S275" s="1831"/>
      <c r="T275" s="1831"/>
      <c r="U275" s="1831"/>
      <c r="V275" s="1831"/>
      <c r="W275" s="1831"/>
      <c r="X275" s="1831"/>
      <c r="Y275" s="1831"/>
      <c r="Z275" s="1831"/>
      <c r="AA275" s="1831"/>
      <c r="AB275" s="1831"/>
      <c r="AC275" s="1831"/>
      <c r="AD275" s="1831"/>
      <c r="AE275" s="1831"/>
      <c r="AF275" s="1831"/>
      <c r="AG275" s="1831"/>
      <c r="AH275" s="1831"/>
      <c r="AI275" s="1831"/>
      <c r="AJ275" s="1831"/>
      <c r="AK275" s="1831"/>
      <c r="AL275" s="1831"/>
      <c r="AM275" s="1831"/>
      <c r="AN275" s="1831"/>
      <c r="AO275" s="1831"/>
      <c r="AP275" s="1831"/>
      <c r="AQ275" s="1831"/>
    </row>
    <row r="276" spans="1:43" x14ac:dyDescent="0.35">
      <c r="A276" s="1831"/>
      <c r="B276" s="1831"/>
      <c r="C276" s="1831"/>
      <c r="D276" s="1831"/>
      <c r="E276" s="1831"/>
      <c r="F276" s="1831"/>
      <c r="G276" s="1831"/>
      <c r="H276" s="1831"/>
      <c r="I276" s="1831"/>
      <c r="J276" s="1831"/>
      <c r="K276" s="1831"/>
      <c r="L276" s="1831"/>
      <c r="M276" s="1831"/>
      <c r="N276" s="1831"/>
      <c r="O276" s="1831"/>
      <c r="P276" s="1831"/>
      <c r="Q276" s="1831"/>
      <c r="R276" s="1831"/>
      <c r="S276" s="1831"/>
      <c r="T276" s="1831"/>
      <c r="U276" s="1831"/>
      <c r="V276" s="1831"/>
      <c r="W276" s="1831"/>
      <c r="X276" s="1831"/>
      <c r="Y276" s="1831"/>
      <c r="Z276" s="1831"/>
      <c r="AA276" s="1831"/>
      <c r="AB276" s="1831"/>
      <c r="AC276" s="1831"/>
      <c r="AD276" s="1831"/>
      <c r="AE276" s="1831"/>
      <c r="AF276" s="1831"/>
      <c r="AG276" s="1831"/>
      <c r="AH276" s="1831"/>
      <c r="AI276" s="1831"/>
      <c r="AJ276" s="1831"/>
      <c r="AK276" s="1831"/>
      <c r="AL276" s="1831"/>
      <c r="AM276" s="1831"/>
      <c r="AN276" s="1831"/>
      <c r="AO276" s="1831"/>
      <c r="AP276" s="1831"/>
      <c r="AQ276" s="1831"/>
    </row>
    <row r="277" spans="1:43" x14ac:dyDescent="0.35">
      <c r="A277" s="1831"/>
      <c r="B277" s="1831"/>
      <c r="C277" s="1831"/>
      <c r="D277" s="1831"/>
      <c r="E277" s="1831"/>
      <c r="F277" s="1831"/>
      <c r="G277" s="1831"/>
      <c r="H277" s="1831"/>
      <c r="I277" s="1831"/>
      <c r="J277" s="1831"/>
      <c r="K277" s="1831"/>
      <c r="L277" s="1831"/>
      <c r="M277" s="1831"/>
      <c r="N277" s="1831"/>
      <c r="O277" s="1831"/>
      <c r="P277" s="1831"/>
      <c r="Q277" s="1831"/>
      <c r="R277" s="1831"/>
      <c r="S277" s="1831"/>
      <c r="T277" s="1831"/>
      <c r="U277" s="1831"/>
      <c r="V277" s="1831"/>
      <c r="W277" s="1831"/>
      <c r="X277" s="1831"/>
      <c r="Y277" s="1831"/>
      <c r="Z277" s="1831"/>
      <c r="AA277" s="1831"/>
      <c r="AB277" s="1831"/>
      <c r="AC277" s="1831"/>
      <c r="AD277" s="1831"/>
      <c r="AE277" s="1831"/>
      <c r="AF277" s="1831"/>
      <c r="AG277" s="1831"/>
      <c r="AH277" s="1831"/>
      <c r="AI277" s="1831"/>
      <c r="AJ277" s="1831"/>
      <c r="AK277" s="1831"/>
      <c r="AL277" s="1831"/>
      <c r="AM277" s="1831"/>
      <c r="AN277" s="1831"/>
      <c r="AO277" s="1831"/>
      <c r="AP277" s="1831"/>
      <c r="AQ277" s="1831"/>
    </row>
    <row r="278" spans="1:43" x14ac:dyDescent="0.35">
      <c r="A278" s="1831"/>
      <c r="B278" s="1831"/>
      <c r="C278" s="1831"/>
      <c r="D278" s="1831"/>
      <c r="E278" s="1831"/>
      <c r="F278" s="1831"/>
      <c r="G278" s="1831"/>
      <c r="H278" s="1831"/>
      <c r="I278" s="1831"/>
      <c r="J278" s="1831"/>
      <c r="K278" s="1831"/>
      <c r="L278" s="1831"/>
      <c r="M278" s="1831"/>
      <c r="N278" s="1831"/>
      <c r="O278" s="1831"/>
      <c r="P278" s="1831"/>
      <c r="Q278" s="1831"/>
      <c r="R278" s="1831"/>
      <c r="S278" s="1831"/>
      <c r="T278" s="1831"/>
      <c r="U278" s="1831"/>
      <c r="V278" s="1831"/>
      <c r="W278" s="1831"/>
      <c r="X278" s="1831"/>
      <c r="Y278" s="1831"/>
      <c r="Z278" s="1831"/>
      <c r="AA278" s="1831"/>
      <c r="AB278" s="1831"/>
      <c r="AC278" s="1831"/>
      <c r="AD278" s="1831"/>
      <c r="AE278" s="1831"/>
      <c r="AF278" s="1831"/>
      <c r="AG278" s="1831"/>
      <c r="AH278" s="1831"/>
      <c r="AI278" s="1831"/>
      <c r="AJ278" s="1831"/>
      <c r="AK278" s="1831"/>
      <c r="AL278" s="1831"/>
      <c r="AM278" s="1831"/>
      <c r="AN278" s="1831"/>
      <c r="AO278" s="1831"/>
      <c r="AP278" s="1831"/>
      <c r="AQ278" s="1831"/>
    </row>
    <row r="279" spans="1:43" x14ac:dyDescent="0.35">
      <c r="A279" s="1831"/>
      <c r="B279" s="1831"/>
      <c r="C279" s="1831"/>
      <c r="D279" s="1831"/>
      <c r="E279" s="1831"/>
      <c r="F279" s="1831"/>
      <c r="G279" s="1831"/>
      <c r="H279" s="1831"/>
      <c r="I279" s="1831"/>
      <c r="J279" s="1831"/>
      <c r="K279" s="1831"/>
      <c r="L279" s="1831"/>
      <c r="M279" s="1831"/>
      <c r="N279" s="1831"/>
      <c r="O279" s="1831"/>
      <c r="P279" s="1831"/>
      <c r="Q279" s="1831"/>
      <c r="R279" s="1831"/>
      <c r="S279" s="1831"/>
      <c r="T279" s="1831"/>
      <c r="U279" s="1831"/>
      <c r="V279" s="1831"/>
      <c r="W279" s="1831"/>
      <c r="X279" s="1831"/>
      <c r="Y279" s="1831"/>
      <c r="Z279" s="1831"/>
      <c r="AA279" s="1831"/>
      <c r="AB279" s="1831"/>
      <c r="AC279" s="1831"/>
      <c r="AD279" s="1831"/>
      <c r="AE279" s="1831"/>
      <c r="AF279" s="1831"/>
      <c r="AG279" s="1831"/>
      <c r="AH279" s="1831"/>
      <c r="AI279" s="1831"/>
      <c r="AJ279" s="1831"/>
      <c r="AK279" s="1831"/>
      <c r="AL279" s="1831"/>
      <c r="AM279" s="1831"/>
      <c r="AN279" s="1831"/>
      <c r="AO279" s="1831"/>
      <c r="AP279" s="1831"/>
      <c r="AQ279" s="1831"/>
    </row>
    <row r="280" spans="1:43" x14ac:dyDescent="0.35">
      <c r="A280" s="1831"/>
      <c r="B280" s="1831"/>
      <c r="C280" s="1831"/>
      <c r="D280" s="1831"/>
      <c r="E280" s="1831"/>
      <c r="F280" s="1831"/>
      <c r="G280" s="1831"/>
      <c r="H280" s="1831"/>
      <c r="I280" s="1831"/>
      <c r="J280" s="1831"/>
      <c r="K280" s="1831"/>
      <c r="L280" s="1831"/>
      <c r="M280" s="1831"/>
      <c r="N280" s="1831"/>
      <c r="O280" s="1831"/>
      <c r="P280" s="1831"/>
      <c r="Q280" s="1831"/>
      <c r="R280" s="1831"/>
      <c r="S280" s="1831"/>
      <c r="T280" s="1831"/>
      <c r="U280" s="1831"/>
      <c r="V280" s="1831"/>
      <c r="W280" s="1831"/>
      <c r="X280" s="1831"/>
      <c r="Y280" s="1831"/>
      <c r="Z280" s="1831"/>
      <c r="AA280" s="1831"/>
      <c r="AB280" s="1831"/>
      <c r="AC280" s="1831"/>
      <c r="AD280" s="1831"/>
      <c r="AE280" s="1831"/>
      <c r="AF280" s="1831"/>
      <c r="AG280" s="1831"/>
      <c r="AH280" s="1831"/>
      <c r="AI280" s="1831"/>
      <c r="AJ280" s="1831"/>
      <c r="AK280" s="1831"/>
      <c r="AL280" s="1831"/>
      <c r="AM280" s="1831"/>
      <c r="AN280" s="1831"/>
      <c r="AO280" s="1831"/>
      <c r="AP280" s="1831"/>
      <c r="AQ280" s="1831"/>
    </row>
    <row r="281" spans="1:43" x14ac:dyDescent="0.35">
      <c r="A281" s="1831"/>
      <c r="B281" s="1831"/>
      <c r="C281" s="1831"/>
      <c r="D281" s="1831"/>
      <c r="E281" s="1831"/>
      <c r="F281" s="1831"/>
      <c r="G281" s="1831"/>
      <c r="H281" s="1831"/>
      <c r="I281" s="1831"/>
      <c r="J281" s="1831"/>
      <c r="K281" s="1831"/>
      <c r="L281" s="1831"/>
      <c r="M281" s="1831"/>
      <c r="N281" s="1831"/>
      <c r="O281" s="1831"/>
      <c r="P281" s="1831"/>
      <c r="Q281" s="1831"/>
      <c r="R281" s="1831"/>
      <c r="S281" s="1831"/>
      <c r="T281" s="1831"/>
      <c r="U281" s="1831"/>
      <c r="V281" s="1831"/>
      <c r="W281" s="1831"/>
      <c r="X281" s="1831"/>
      <c r="Y281" s="1831"/>
      <c r="Z281" s="1831"/>
      <c r="AA281" s="1831"/>
      <c r="AB281" s="1831"/>
      <c r="AC281" s="1831"/>
      <c r="AD281" s="1831"/>
      <c r="AE281" s="1831"/>
      <c r="AF281" s="1831"/>
      <c r="AG281" s="1831"/>
      <c r="AH281" s="1831"/>
      <c r="AI281" s="1831"/>
      <c r="AJ281" s="1831"/>
      <c r="AK281" s="1831"/>
      <c r="AL281" s="1831"/>
      <c r="AM281" s="1831"/>
      <c r="AN281" s="1831"/>
      <c r="AO281" s="1831"/>
      <c r="AP281" s="1831"/>
      <c r="AQ281" s="1831"/>
    </row>
    <row r="282" spans="1:43" x14ac:dyDescent="0.35">
      <c r="A282" s="1831"/>
      <c r="B282" s="1831"/>
      <c r="C282" s="1831"/>
      <c r="D282" s="1831"/>
      <c r="E282" s="1831"/>
      <c r="F282" s="1831"/>
      <c r="G282" s="1831"/>
      <c r="H282" s="1831"/>
      <c r="I282" s="1831"/>
      <c r="J282" s="1831"/>
      <c r="K282" s="1831"/>
      <c r="L282" s="1831"/>
      <c r="M282" s="1831"/>
      <c r="N282" s="1831"/>
      <c r="O282" s="1831"/>
      <c r="P282" s="1831"/>
      <c r="Q282" s="1831"/>
      <c r="R282" s="1831"/>
      <c r="S282" s="1831"/>
      <c r="T282" s="1831"/>
      <c r="U282" s="1831"/>
      <c r="V282" s="1831"/>
      <c r="W282" s="1831"/>
      <c r="X282" s="1831"/>
      <c r="Y282" s="1831"/>
      <c r="Z282" s="1831"/>
      <c r="AA282" s="1831"/>
      <c r="AB282" s="1831"/>
      <c r="AC282" s="1831"/>
      <c r="AD282" s="1831"/>
      <c r="AE282" s="1831"/>
      <c r="AF282" s="1831"/>
      <c r="AG282" s="1831"/>
      <c r="AH282" s="1831"/>
      <c r="AI282" s="1831"/>
      <c r="AJ282" s="1831"/>
      <c r="AK282" s="1831"/>
      <c r="AL282" s="1831"/>
      <c r="AM282" s="1831"/>
      <c r="AN282" s="1831"/>
      <c r="AO282" s="1831"/>
      <c r="AP282" s="1831"/>
      <c r="AQ282" s="1831"/>
    </row>
    <row r="283" spans="1:43" x14ac:dyDescent="0.35">
      <c r="A283" s="1831"/>
      <c r="B283" s="1831"/>
      <c r="C283" s="1831"/>
      <c r="D283" s="1831"/>
      <c r="E283" s="1831"/>
      <c r="F283" s="1831"/>
      <c r="G283" s="1831"/>
      <c r="H283" s="1831"/>
      <c r="I283" s="1831"/>
      <c r="J283" s="1831"/>
      <c r="K283" s="1831"/>
      <c r="L283" s="1831"/>
      <c r="M283" s="1831"/>
      <c r="N283" s="1831"/>
      <c r="O283" s="1831"/>
      <c r="P283" s="1831"/>
      <c r="Q283" s="1831"/>
      <c r="R283" s="1831"/>
      <c r="S283" s="1831"/>
      <c r="T283" s="1831"/>
      <c r="U283" s="1831"/>
      <c r="V283" s="1831"/>
      <c r="W283" s="1831"/>
      <c r="X283" s="1831"/>
      <c r="Y283" s="1831"/>
      <c r="Z283" s="1831"/>
      <c r="AA283" s="1831"/>
      <c r="AB283" s="1831"/>
      <c r="AC283" s="1831"/>
      <c r="AD283" s="1831"/>
      <c r="AE283" s="1831"/>
      <c r="AF283" s="1831"/>
      <c r="AG283" s="1831"/>
      <c r="AH283" s="1831"/>
      <c r="AI283" s="1831"/>
      <c r="AJ283" s="1831"/>
      <c r="AK283" s="1831"/>
      <c r="AL283" s="1831"/>
      <c r="AM283" s="1831"/>
      <c r="AN283" s="1831"/>
      <c r="AO283" s="1831"/>
      <c r="AP283" s="1831"/>
      <c r="AQ283" s="1831"/>
    </row>
    <row r="284" spans="1:43" x14ac:dyDescent="0.35">
      <c r="A284" s="1831"/>
      <c r="B284" s="1831"/>
      <c r="C284" s="1831"/>
      <c r="D284" s="1831"/>
      <c r="E284" s="1831"/>
      <c r="F284" s="1831"/>
      <c r="G284" s="1831"/>
      <c r="H284" s="1831"/>
      <c r="I284" s="1831"/>
      <c r="J284" s="1831"/>
      <c r="K284" s="1831"/>
      <c r="L284" s="1831"/>
      <c r="M284" s="1831"/>
      <c r="N284" s="1831"/>
      <c r="O284" s="1831"/>
      <c r="P284" s="1831"/>
      <c r="Q284" s="1831"/>
      <c r="R284" s="1831"/>
      <c r="S284" s="1831"/>
      <c r="T284" s="1831"/>
      <c r="U284" s="1831"/>
      <c r="V284" s="1831"/>
      <c r="W284" s="1831"/>
      <c r="X284" s="1831"/>
      <c r="Y284" s="1831"/>
      <c r="Z284" s="1831"/>
      <c r="AA284" s="1831"/>
      <c r="AB284" s="1831"/>
      <c r="AC284" s="1831"/>
      <c r="AD284" s="1831"/>
      <c r="AE284" s="1831"/>
      <c r="AF284" s="1831"/>
      <c r="AG284" s="1831"/>
      <c r="AH284" s="1831"/>
      <c r="AI284" s="1831"/>
      <c r="AJ284" s="1831"/>
      <c r="AK284" s="1831"/>
      <c r="AL284" s="1831"/>
      <c r="AM284" s="1831"/>
      <c r="AN284" s="1831"/>
      <c r="AO284" s="1831"/>
      <c r="AP284" s="1831"/>
      <c r="AQ284" s="1831"/>
    </row>
    <row r="285" spans="1:43" x14ac:dyDescent="0.35">
      <c r="A285" s="1831"/>
      <c r="B285" s="1831"/>
      <c r="C285" s="1831"/>
      <c r="D285" s="1831"/>
      <c r="E285" s="1831"/>
      <c r="F285" s="1831"/>
      <c r="G285" s="1831"/>
      <c r="H285" s="1831"/>
      <c r="I285" s="1831"/>
      <c r="J285" s="1831"/>
      <c r="K285" s="1831"/>
      <c r="L285" s="1831"/>
      <c r="M285" s="1831"/>
      <c r="N285" s="1831"/>
      <c r="O285" s="1831"/>
      <c r="P285" s="1831"/>
      <c r="Q285" s="1831"/>
      <c r="R285" s="1831"/>
      <c r="S285" s="1831"/>
      <c r="T285" s="1831"/>
      <c r="U285" s="1831"/>
      <c r="V285" s="1831"/>
      <c r="W285" s="1831"/>
      <c r="X285" s="1831"/>
      <c r="Y285" s="1831"/>
      <c r="Z285" s="1831"/>
      <c r="AA285" s="1831"/>
      <c r="AB285" s="1831"/>
      <c r="AC285" s="1831"/>
      <c r="AD285" s="1831"/>
      <c r="AE285" s="1831"/>
      <c r="AF285" s="1831"/>
      <c r="AG285" s="1831"/>
      <c r="AH285" s="1831"/>
      <c r="AI285" s="1831"/>
      <c r="AJ285" s="1831"/>
      <c r="AK285" s="1831"/>
      <c r="AL285" s="1831"/>
      <c r="AM285" s="1831"/>
      <c r="AN285" s="1831"/>
      <c r="AO285" s="1831"/>
      <c r="AP285" s="1831"/>
      <c r="AQ285" s="1831"/>
    </row>
    <row r="286" spans="1:43" x14ac:dyDescent="0.35">
      <c r="A286" s="1831"/>
      <c r="B286" s="1831"/>
      <c r="C286" s="1831"/>
      <c r="D286" s="1831"/>
      <c r="E286" s="1831"/>
      <c r="F286" s="1831"/>
      <c r="G286" s="1831"/>
      <c r="H286" s="1831"/>
      <c r="I286" s="1831"/>
      <c r="J286" s="1831"/>
      <c r="K286" s="1831"/>
      <c r="L286" s="1831"/>
      <c r="M286" s="1831"/>
      <c r="N286" s="1831"/>
      <c r="O286" s="1831"/>
      <c r="P286" s="1831"/>
      <c r="Q286" s="1831"/>
      <c r="R286" s="1831"/>
      <c r="S286" s="1831"/>
      <c r="T286" s="1831"/>
      <c r="U286" s="1831"/>
      <c r="V286" s="1831"/>
      <c r="W286" s="1831"/>
      <c r="X286" s="1831"/>
      <c r="Y286" s="1831"/>
      <c r="Z286" s="1831"/>
      <c r="AA286" s="1831"/>
      <c r="AB286" s="1831"/>
      <c r="AC286" s="1831"/>
      <c r="AD286" s="1831"/>
      <c r="AE286" s="1831"/>
      <c r="AF286" s="1831"/>
      <c r="AG286" s="1831"/>
      <c r="AH286" s="1831"/>
      <c r="AI286" s="1831"/>
      <c r="AJ286" s="1831"/>
      <c r="AK286" s="1831"/>
      <c r="AL286" s="1831"/>
      <c r="AM286" s="1831"/>
      <c r="AN286" s="1831"/>
      <c r="AO286" s="1831"/>
      <c r="AP286" s="1831"/>
      <c r="AQ286" s="1831"/>
    </row>
    <row r="287" spans="1:43" x14ac:dyDescent="0.35">
      <c r="A287" s="1831"/>
      <c r="B287" s="1831"/>
      <c r="C287" s="1831"/>
      <c r="D287" s="1831"/>
      <c r="E287" s="1831"/>
      <c r="F287" s="1831"/>
      <c r="G287" s="1831"/>
      <c r="H287" s="1831"/>
      <c r="I287" s="1831"/>
      <c r="J287" s="1831"/>
      <c r="K287" s="1831"/>
      <c r="L287" s="1831"/>
      <c r="M287" s="1831"/>
      <c r="N287" s="1831"/>
      <c r="O287" s="1831"/>
      <c r="P287" s="1831"/>
      <c r="Q287" s="1831"/>
      <c r="R287" s="1831"/>
      <c r="S287" s="1831"/>
      <c r="T287" s="1831"/>
      <c r="U287" s="1831"/>
      <c r="V287" s="1831"/>
      <c r="W287" s="1831"/>
      <c r="X287" s="1831"/>
      <c r="Y287" s="1831"/>
      <c r="Z287" s="1831"/>
      <c r="AA287" s="1831"/>
      <c r="AB287" s="1831"/>
      <c r="AC287" s="1831"/>
      <c r="AD287" s="1831"/>
      <c r="AE287" s="1831"/>
      <c r="AF287" s="1831"/>
      <c r="AG287" s="1831"/>
      <c r="AH287" s="1831"/>
      <c r="AI287" s="1831"/>
      <c r="AJ287" s="1831"/>
      <c r="AK287" s="1831"/>
      <c r="AL287" s="1831"/>
      <c r="AM287" s="1831"/>
      <c r="AN287" s="1831"/>
      <c r="AO287" s="1831"/>
      <c r="AP287" s="1831"/>
      <c r="AQ287" s="1831"/>
    </row>
    <row r="288" spans="1:43" x14ac:dyDescent="0.35">
      <c r="A288" s="1831"/>
      <c r="B288" s="1831"/>
      <c r="C288" s="1831"/>
      <c r="D288" s="1831"/>
      <c r="E288" s="1831"/>
      <c r="F288" s="1831"/>
      <c r="G288" s="1831"/>
      <c r="H288" s="1831"/>
      <c r="I288" s="1831"/>
      <c r="J288" s="1831"/>
      <c r="K288" s="1831"/>
      <c r="L288" s="1831"/>
      <c r="M288" s="1831"/>
      <c r="N288" s="1831"/>
      <c r="O288" s="1831"/>
      <c r="P288" s="1831"/>
      <c r="Q288" s="1831"/>
      <c r="R288" s="1831"/>
      <c r="S288" s="1831"/>
      <c r="T288" s="1831"/>
      <c r="U288" s="1831"/>
      <c r="V288" s="1831"/>
      <c r="W288" s="1831"/>
      <c r="X288" s="1831"/>
      <c r="Y288" s="1831"/>
      <c r="Z288" s="1831"/>
      <c r="AA288" s="1831"/>
      <c r="AB288" s="1831"/>
      <c r="AC288" s="1831"/>
      <c r="AD288" s="1831"/>
      <c r="AE288" s="1831"/>
      <c r="AF288" s="1831"/>
      <c r="AG288" s="1831"/>
      <c r="AH288" s="1831"/>
      <c r="AI288" s="1831"/>
      <c r="AJ288" s="1831"/>
      <c r="AK288" s="1831"/>
      <c r="AL288" s="1831"/>
      <c r="AM288" s="1831"/>
      <c r="AN288" s="1831"/>
      <c r="AO288" s="1831"/>
      <c r="AP288" s="1831"/>
      <c r="AQ288" s="1831"/>
    </row>
    <row r="289" spans="1:43" x14ac:dyDescent="0.35">
      <c r="A289" s="1831"/>
      <c r="B289" s="1831"/>
      <c r="C289" s="1831"/>
      <c r="D289" s="1831"/>
      <c r="E289" s="1831"/>
      <c r="F289" s="1831"/>
      <c r="G289" s="1831"/>
      <c r="H289" s="1831"/>
      <c r="I289" s="1831"/>
      <c r="J289" s="1831"/>
      <c r="K289" s="1831"/>
      <c r="L289" s="1831"/>
      <c r="M289" s="1831"/>
      <c r="N289" s="1831"/>
      <c r="O289" s="1831"/>
      <c r="P289" s="1831"/>
      <c r="Q289" s="1831"/>
      <c r="R289" s="1831"/>
      <c r="S289" s="1831"/>
      <c r="T289" s="1831"/>
      <c r="U289" s="1831"/>
      <c r="V289" s="1831"/>
      <c r="W289" s="1831"/>
      <c r="X289" s="1831"/>
      <c r="Y289" s="1831"/>
      <c r="Z289" s="1831"/>
      <c r="AA289" s="1831"/>
      <c r="AB289" s="1831"/>
      <c r="AC289" s="1831"/>
      <c r="AD289" s="1831"/>
      <c r="AE289" s="1831"/>
      <c r="AF289" s="1831"/>
      <c r="AG289" s="1831"/>
      <c r="AH289" s="1831"/>
      <c r="AI289" s="1831"/>
      <c r="AJ289" s="1831"/>
      <c r="AK289" s="1831"/>
      <c r="AL289" s="1831"/>
      <c r="AM289" s="1831"/>
      <c r="AN289" s="1831"/>
      <c r="AO289" s="1831"/>
      <c r="AP289" s="1831"/>
      <c r="AQ289" s="1831"/>
    </row>
    <row r="290" spans="1:43" x14ac:dyDescent="0.35">
      <c r="A290" s="1831"/>
      <c r="B290" s="1831"/>
      <c r="C290" s="1831"/>
      <c r="D290" s="1831"/>
      <c r="E290" s="1831"/>
      <c r="F290" s="1831"/>
      <c r="G290" s="1831"/>
      <c r="H290" s="1831"/>
      <c r="I290" s="1831"/>
      <c r="J290" s="1831"/>
      <c r="K290" s="1831"/>
      <c r="L290" s="1831"/>
      <c r="M290" s="1831"/>
      <c r="N290" s="1831"/>
      <c r="O290" s="1831"/>
      <c r="P290" s="1831"/>
      <c r="Q290" s="1831"/>
      <c r="R290" s="1831"/>
      <c r="S290" s="1831"/>
      <c r="T290" s="1831"/>
      <c r="U290" s="1831"/>
      <c r="V290" s="1831"/>
      <c r="W290" s="1831"/>
      <c r="X290" s="1831"/>
      <c r="Y290" s="1831"/>
      <c r="Z290" s="1831"/>
      <c r="AA290" s="1831"/>
      <c r="AB290" s="1831"/>
      <c r="AC290" s="1831"/>
      <c r="AD290" s="1831"/>
      <c r="AE290" s="1831"/>
      <c r="AF290" s="1831"/>
      <c r="AG290" s="1831"/>
      <c r="AH290" s="1831"/>
      <c r="AI290" s="1831"/>
      <c r="AJ290" s="1831"/>
      <c r="AK290" s="1831"/>
      <c r="AL290" s="1831"/>
      <c r="AM290" s="1831"/>
      <c r="AN290" s="1831"/>
      <c r="AO290" s="1831"/>
      <c r="AP290" s="1831"/>
      <c r="AQ290" s="1831"/>
    </row>
    <row r="291" spans="1:43" x14ac:dyDescent="0.35">
      <c r="A291" s="1831"/>
      <c r="B291" s="1831"/>
      <c r="C291" s="1831"/>
      <c r="D291" s="1831"/>
      <c r="E291" s="1831"/>
      <c r="F291" s="1831"/>
      <c r="G291" s="1831"/>
      <c r="H291" s="1831"/>
      <c r="I291" s="1831"/>
      <c r="J291" s="1831"/>
      <c r="K291" s="1831"/>
      <c r="L291" s="1831"/>
      <c r="M291" s="1831"/>
      <c r="N291" s="1831"/>
      <c r="O291" s="1831"/>
      <c r="P291" s="1831"/>
      <c r="Q291" s="1831"/>
      <c r="R291" s="1831"/>
      <c r="S291" s="1831"/>
      <c r="T291" s="1831"/>
      <c r="U291" s="1831"/>
      <c r="V291" s="1831"/>
      <c r="W291" s="1831"/>
      <c r="X291" s="1831"/>
      <c r="Y291" s="1831"/>
      <c r="Z291" s="1831"/>
      <c r="AA291" s="1831"/>
      <c r="AB291" s="1831"/>
      <c r="AC291" s="1831"/>
      <c r="AD291" s="1831"/>
      <c r="AE291" s="1831"/>
      <c r="AF291" s="1831"/>
      <c r="AG291" s="1831"/>
      <c r="AH291" s="1831"/>
      <c r="AI291" s="1831"/>
      <c r="AJ291" s="1831"/>
      <c r="AK291" s="1831"/>
      <c r="AL291" s="1831"/>
      <c r="AM291" s="1831"/>
      <c r="AN291" s="1831"/>
      <c r="AO291" s="1831"/>
      <c r="AP291" s="1831"/>
      <c r="AQ291" s="1831"/>
    </row>
    <row r="292" spans="1:43" x14ac:dyDescent="0.35">
      <c r="A292" s="1831"/>
      <c r="B292" s="1831"/>
      <c r="C292" s="1831"/>
      <c r="D292" s="1831"/>
      <c r="E292" s="1831"/>
      <c r="F292" s="1831"/>
      <c r="G292" s="1831"/>
      <c r="H292" s="1831"/>
      <c r="I292" s="1831"/>
      <c r="J292" s="1831"/>
      <c r="K292" s="1831"/>
      <c r="L292" s="1831"/>
      <c r="M292" s="1831"/>
      <c r="N292" s="1831"/>
      <c r="O292" s="1831"/>
      <c r="P292" s="1831"/>
      <c r="Q292" s="1831"/>
      <c r="R292" s="1831"/>
      <c r="S292" s="1831"/>
      <c r="T292" s="1831"/>
      <c r="U292" s="1831"/>
      <c r="V292" s="1831"/>
      <c r="W292" s="1831"/>
      <c r="X292" s="1831"/>
      <c r="Y292" s="1831"/>
      <c r="Z292" s="1831"/>
      <c r="AA292" s="1831"/>
      <c r="AB292" s="1831"/>
      <c r="AC292" s="1831"/>
      <c r="AD292" s="1831"/>
      <c r="AE292" s="1831"/>
      <c r="AF292" s="1831"/>
      <c r="AG292" s="1831"/>
      <c r="AH292" s="1831"/>
      <c r="AI292" s="1831"/>
      <c r="AJ292" s="1831"/>
      <c r="AK292" s="1831"/>
      <c r="AL292" s="1831"/>
      <c r="AM292" s="1831"/>
      <c r="AN292" s="1831"/>
      <c r="AO292" s="1831"/>
      <c r="AP292" s="1831"/>
      <c r="AQ292" s="1831"/>
    </row>
    <row r="293" spans="1:43" x14ac:dyDescent="0.35">
      <c r="A293" s="1831"/>
      <c r="B293" s="1831"/>
      <c r="C293" s="1831"/>
      <c r="D293" s="1831"/>
      <c r="E293" s="1831"/>
      <c r="F293" s="1831"/>
      <c r="G293" s="1831"/>
      <c r="H293" s="1831"/>
      <c r="I293" s="1831"/>
      <c r="J293" s="1831"/>
      <c r="K293" s="1831"/>
      <c r="L293" s="1831"/>
      <c r="M293" s="1831"/>
      <c r="N293" s="1831"/>
      <c r="O293" s="1831"/>
      <c r="P293" s="1831"/>
      <c r="Q293" s="1831"/>
      <c r="R293" s="1831"/>
      <c r="S293" s="1831"/>
      <c r="T293" s="1831"/>
      <c r="U293" s="1831"/>
      <c r="V293" s="1831"/>
      <c r="W293" s="1831"/>
      <c r="X293" s="1831"/>
      <c r="Y293" s="1831"/>
      <c r="Z293" s="1831"/>
      <c r="AA293" s="1831"/>
      <c r="AB293" s="1831"/>
      <c r="AC293" s="1831"/>
      <c r="AD293" s="1831"/>
      <c r="AE293" s="1831"/>
      <c r="AF293" s="1831"/>
      <c r="AG293" s="1831"/>
      <c r="AH293" s="1831"/>
      <c r="AI293" s="1831"/>
      <c r="AJ293" s="1831"/>
      <c r="AK293" s="1831"/>
      <c r="AL293" s="1831"/>
      <c r="AM293" s="1831"/>
      <c r="AN293" s="1831"/>
      <c r="AO293" s="1831"/>
      <c r="AP293" s="1831"/>
      <c r="AQ293" s="1831"/>
    </row>
    <row r="294" spans="1:43" x14ac:dyDescent="0.35">
      <c r="A294" s="1831"/>
      <c r="B294" s="1831"/>
      <c r="C294" s="1831"/>
      <c r="D294" s="1831"/>
      <c r="E294" s="1831"/>
      <c r="F294" s="1831"/>
      <c r="G294" s="1831"/>
      <c r="H294" s="1831"/>
      <c r="I294" s="1831"/>
      <c r="J294" s="1831"/>
      <c r="K294" s="1831"/>
      <c r="L294" s="1831"/>
      <c r="M294" s="1831"/>
      <c r="N294" s="1831"/>
      <c r="O294" s="1831"/>
      <c r="P294" s="1831"/>
      <c r="Q294" s="1831"/>
      <c r="R294" s="1831"/>
      <c r="S294" s="1831"/>
      <c r="T294" s="1831"/>
      <c r="U294" s="1831"/>
      <c r="V294" s="1831"/>
      <c r="W294" s="1831"/>
      <c r="X294" s="1831"/>
      <c r="Y294" s="1831"/>
      <c r="Z294" s="1831"/>
      <c r="AA294" s="1831"/>
      <c r="AB294" s="1831"/>
      <c r="AC294" s="1831"/>
      <c r="AD294" s="1831"/>
      <c r="AE294" s="1831"/>
      <c r="AF294" s="1831"/>
      <c r="AG294" s="1831"/>
      <c r="AH294" s="1831"/>
      <c r="AI294" s="1831"/>
      <c r="AJ294" s="1831"/>
      <c r="AK294" s="1831"/>
      <c r="AL294" s="1831"/>
      <c r="AM294" s="1831"/>
      <c r="AN294" s="1831"/>
      <c r="AO294" s="1831"/>
      <c r="AP294" s="1831"/>
      <c r="AQ294" s="1831"/>
    </row>
    <row r="295" spans="1:43" x14ac:dyDescent="0.35">
      <c r="A295" s="1831"/>
      <c r="B295" s="1831"/>
      <c r="C295" s="1831"/>
      <c r="D295" s="1831"/>
      <c r="E295" s="1831"/>
      <c r="F295" s="1831"/>
      <c r="G295" s="1831"/>
      <c r="H295" s="1831"/>
      <c r="I295" s="1831"/>
      <c r="J295" s="1831"/>
      <c r="K295" s="1831"/>
      <c r="L295" s="1831"/>
      <c r="M295" s="1831"/>
      <c r="N295" s="1831"/>
      <c r="O295" s="1831"/>
      <c r="P295" s="1831"/>
      <c r="Q295" s="1831"/>
      <c r="R295" s="1831"/>
      <c r="S295" s="1831"/>
      <c r="T295" s="1831"/>
      <c r="U295" s="1831"/>
      <c r="V295" s="1831"/>
      <c r="W295" s="1831"/>
      <c r="X295" s="1831"/>
      <c r="Y295" s="1831"/>
      <c r="Z295" s="1831"/>
      <c r="AA295" s="1831"/>
      <c r="AB295" s="1831"/>
      <c r="AC295" s="1831"/>
      <c r="AD295" s="1831"/>
      <c r="AE295" s="1831"/>
      <c r="AF295" s="1831"/>
      <c r="AG295" s="1831"/>
      <c r="AH295" s="1831"/>
      <c r="AI295" s="1831"/>
      <c r="AJ295" s="1831"/>
      <c r="AK295" s="1831"/>
      <c r="AL295" s="1831"/>
      <c r="AM295" s="1831"/>
      <c r="AN295" s="1831"/>
      <c r="AO295" s="1831"/>
      <c r="AP295" s="1831"/>
      <c r="AQ295" s="1831"/>
    </row>
    <row r="296" spans="1:43" x14ac:dyDescent="0.35">
      <c r="A296" s="1831"/>
      <c r="B296" s="1831"/>
      <c r="C296" s="1831"/>
      <c r="D296" s="1831"/>
      <c r="E296" s="1831"/>
      <c r="F296" s="1831"/>
      <c r="G296" s="1831"/>
      <c r="H296" s="1831"/>
      <c r="I296" s="1831"/>
      <c r="J296" s="1831"/>
      <c r="K296" s="1831"/>
      <c r="L296" s="1831"/>
      <c r="M296" s="1831"/>
      <c r="N296" s="1831"/>
      <c r="O296" s="1831"/>
      <c r="P296" s="1831"/>
      <c r="Q296" s="1831"/>
      <c r="R296" s="1831"/>
      <c r="S296" s="1831"/>
      <c r="T296" s="1831"/>
      <c r="U296" s="1831"/>
      <c r="V296" s="1831"/>
      <c r="W296" s="1831"/>
      <c r="X296" s="1831"/>
      <c r="Y296" s="1831"/>
      <c r="Z296" s="1831"/>
      <c r="AA296" s="1831"/>
      <c r="AB296" s="1831"/>
      <c r="AC296" s="1831"/>
      <c r="AD296" s="1831"/>
      <c r="AE296" s="1831"/>
      <c r="AF296" s="1831"/>
      <c r="AG296" s="1831"/>
      <c r="AH296" s="1831"/>
      <c r="AI296" s="1831"/>
      <c r="AJ296" s="1831"/>
      <c r="AK296" s="1831"/>
      <c r="AL296" s="1831"/>
      <c r="AM296" s="1831"/>
      <c r="AN296" s="1831"/>
      <c r="AO296" s="1831"/>
      <c r="AP296" s="1831"/>
      <c r="AQ296" s="1831"/>
    </row>
    <row r="297" spans="1:43" x14ac:dyDescent="0.35">
      <c r="A297" s="1831"/>
      <c r="B297" s="1831"/>
      <c r="C297" s="1831"/>
      <c r="D297" s="1831"/>
      <c r="E297" s="1831"/>
      <c r="F297" s="1831"/>
      <c r="G297" s="1831"/>
      <c r="H297" s="1831"/>
      <c r="I297" s="1831"/>
      <c r="J297" s="1831"/>
      <c r="K297" s="1831"/>
      <c r="L297" s="1831"/>
      <c r="M297" s="1831"/>
      <c r="N297" s="1831"/>
      <c r="O297" s="1831"/>
      <c r="P297" s="1831"/>
      <c r="Q297" s="1831"/>
      <c r="R297" s="1831"/>
      <c r="S297" s="1831"/>
      <c r="T297" s="1831"/>
      <c r="U297" s="1831"/>
      <c r="V297" s="1831"/>
      <c r="W297" s="1831"/>
      <c r="X297" s="1831"/>
      <c r="Y297" s="1831"/>
      <c r="Z297" s="1831"/>
      <c r="AA297" s="1831"/>
      <c r="AB297" s="1831"/>
      <c r="AC297" s="1831"/>
      <c r="AD297" s="1831"/>
      <c r="AE297" s="1831"/>
      <c r="AF297" s="1831"/>
      <c r="AG297" s="1831"/>
      <c r="AH297" s="1831"/>
      <c r="AI297" s="1831"/>
      <c r="AJ297" s="1831"/>
      <c r="AK297" s="1831"/>
      <c r="AL297" s="1831"/>
      <c r="AM297" s="1831"/>
      <c r="AN297" s="1831"/>
      <c r="AO297" s="1831"/>
      <c r="AP297" s="1831"/>
      <c r="AQ297" s="1831"/>
    </row>
    <row r="298" spans="1:43" x14ac:dyDescent="0.35">
      <c r="A298" s="1831"/>
      <c r="B298" s="1831"/>
      <c r="C298" s="1831"/>
      <c r="D298" s="1831"/>
      <c r="E298" s="1831"/>
      <c r="F298" s="1831"/>
      <c r="G298" s="1831"/>
      <c r="H298" s="1831"/>
      <c r="I298" s="1831"/>
      <c r="J298" s="1831"/>
      <c r="K298" s="1831"/>
      <c r="L298" s="1831"/>
      <c r="M298" s="1831"/>
      <c r="N298" s="1831"/>
      <c r="O298" s="1831"/>
      <c r="P298" s="1831"/>
      <c r="Q298" s="1831"/>
      <c r="R298" s="1831"/>
      <c r="S298" s="1831"/>
      <c r="T298" s="1831"/>
      <c r="U298" s="1831"/>
      <c r="V298" s="1831"/>
      <c r="W298" s="1831"/>
      <c r="X298" s="1831"/>
      <c r="Y298" s="1831"/>
      <c r="Z298" s="1831"/>
      <c r="AA298" s="1831"/>
      <c r="AB298" s="1831"/>
      <c r="AC298" s="1831"/>
      <c r="AD298" s="1831"/>
      <c r="AE298" s="1831"/>
      <c r="AF298" s="1831"/>
      <c r="AG298" s="1831"/>
      <c r="AH298" s="1831"/>
      <c r="AI298" s="1831"/>
      <c r="AJ298" s="1831"/>
      <c r="AK298" s="1831"/>
      <c r="AL298" s="1831"/>
      <c r="AM298" s="1831"/>
      <c r="AN298" s="1831"/>
      <c r="AO298" s="1831"/>
      <c r="AP298" s="1831"/>
      <c r="AQ298" s="1831"/>
    </row>
    <row r="299" spans="1:43" x14ac:dyDescent="0.35">
      <c r="A299" s="1831"/>
      <c r="B299" s="1831"/>
      <c r="C299" s="1831"/>
      <c r="D299" s="1831"/>
      <c r="E299" s="1831"/>
      <c r="F299" s="1831"/>
      <c r="G299" s="1831"/>
      <c r="H299" s="1831"/>
      <c r="I299" s="1831"/>
      <c r="J299" s="1831"/>
      <c r="K299" s="1831"/>
      <c r="L299" s="1831"/>
      <c r="M299" s="1831"/>
      <c r="N299" s="1831"/>
      <c r="O299" s="1831"/>
      <c r="P299" s="1831"/>
      <c r="Q299" s="1831"/>
      <c r="R299" s="1831"/>
      <c r="S299" s="1831"/>
      <c r="T299" s="1831"/>
      <c r="U299" s="1831"/>
      <c r="V299" s="1831"/>
      <c r="W299" s="1831"/>
      <c r="X299" s="1831"/>
      <c r="Y299" s="1831"/>
      <c r="Z299" s="1831"/>
      <c r="AA299" s="1831"/>
      <c r="AB299" s="1831"/>
      <c r="AC299" s="1831"/>
      <c r="AD299" s="1831"/>
      <c r="AE299" s="1831"/>
      <c r="AF299" s="1831"/>
      <c r="AG299" s="1831"/>
      <c r="AH299" s="1831"/>
      <c r="AI299" s="1831"/>
      <c r="AJ299" s="1831"/>
      <c r="AK299" s="1831"/>
      <c r="AL299" s="1831"/>
      <c r="AM299" s="1831"/>
      <c r="AN299" s="1831"/>
      <c r="AO299" s="1831"/>
      <c r="AP299" s="1831"/>
      <c r="AQ299" s="1831"/>
    </row>
    <row r="300" spans="1:43" x14ac:dyDescent="0.35">
      <c r="A300" s="1831"/>
      <c r="B300" s="1831"/>
      <c r="C300" s="1831"/>
      <c r="D300" s="1831"/>
      <c r="E300" s="1831"/>
      <c r="F300" s="1831"/>
      <c r="G300" s="1831"/>
      <c r="H300" s="1831"/>
      <c r="I300" s="1831"/>
      <c r="J300" s="1831"/>
      <c r="K300" s="1831"/>
      <c r="L300" s="1831"/>
      <c r="M300" s="1831"/>
      <c r="N300" s="1831"/>
      <c r="O300" s="1831"/>
      <c r="P300" s="1831"/>
      <c r="Q300" s="1831"/>
      <c r="R300" s="1831"/>
      <c r="S300" s="1831"/>
      <c r="T300" s="1831"/>
      <c r="U300" s="1831"/>
      <c r="V300" s="1831"/>
      <c r="W300" s="1831"/>
      <c r="X300" s="1831"/>
      <c r="Y300" s="1831"/>
      <c r="Z300" s="1831"/>
      <c r="AA300" s="1831"/>
      <c r="AB300" s="1831"/>
      <c r="AC300" s="1831"/>
      <c r="AD300" s="1831"/>
      <c r="AE300" s="1831"/>
      <c r="AF300" s="1831"/>
      <c r="AG300" s="1831"/>
      <c r="AH300" s="1831"/>
      <c r="AI300" s="1831"/>
      <c r="AJ300" s="1831"/>
      <c r="AK300" s="1831"/>
      <c r="AL300" s="1831"/>
      <c r="AM300" s="1831"/>
      <c r="AN300" s="1831"/>
      <c r="AO300" s="1831"/>
      <c r="AP300" s="1831"/>
      <c r="AQ300" s="1831"/>
    </row>
    <row r="301" spans="1:43" x14ac:dyDescent="0.35">
      <c r="A301" s="1831"/>
      <c r="B301" s="1831"/>
      <c r="C301" s="1831"/>
      <c r="D301" s="1831"/>
      <c r="E301" s="1831"/>
      <c r="F301" s="1831"/>
      <c r="G301" s="1831"/>
      <c r="H301" s="1831"/>
      <c r="I301" s="1831"/>
      <c r="J301" s="1831"/>
      <c r="K301" s="1831"/>
      <c r="L301" s="1831"/>
      <c r="M301" s="1831"/>
      <c r="N301" s="1831"/>
      <c r="O301" s="1831"/>
      <c r="P301" s="1831"/>
      <c r="Q301" s="1831"/>
      <c r="R301" s="1831"/>
      <c r="S301" s="1831"/>
      <c r="T301" s="1831"/>
      <c r="U301" s="1831"/>
      <c r="V301" s="1831"/>
      <c r="W301" s="1831"/>
      <c r="X301" s="1831"/>
      <c r="Y301" s="1831"/>
      <c r="Z301" s="1831"/>
      <c r="AA301" s="1831"/>
      <c r="AB301" s="1831"/>
      <c r="AC301" s="1831"/>
      <c r="AD301" s="1831"/>
      <c r="AE301" s="1831"/>
      <c r="AF301" s="1831"/>
      <c r="AG301" s="1831"/>
      <c r="AH301" s="1831"/>
      <c r="AI301" s="1831"/>
      <c r="AJ301" s="1831"/>
      <c r="AK301" s="1831"/>
      <c r="AL301" s="1831"/>
      <c r="AM301" s="1831"/>
      <c r="AN301" s="1831"/>
      <c r="AO301" s="1831"/>
      <c r="AP301" s="1831"/>
      <c r="AQ301" s="1831"/>
    </row>
    <row r="302" spans="1:43" x14ac:dyDescent="0.35">
      <c r="A302" s="1831"/>
      <c r="B302" s="1831"/>
      <c r="C302" s="1831"/>
      <c r="D302" s="1831"/>
      <c r="E302" s="1831"/>
      <c r="F302" s="1831"/>
      <c r="G302" s="1831"/>
      <c r="H302" s="1831"/>
      <c r="I302" s="1831"/>
      <c r="J302" s="1831"/>
      <c r="K302" s="1831"/>
      <c r="L302" s="1831"/>
      <c r="M302" s="1831"/>
      <c r="N302" s="1831"/>
      <c r="O302" s="1831"/>
      <c r="P302" s="1831"/>
      <c r="Q302" s="1831"/>
      <c r="R302" s="1831"/>
      <c r="S302" s="1831"/>
      <c r="T302" s="1831"/>
      <c r="U302" s="1831"/>
      <c r="V302" s="1831"/>
      <c r="W302" s="1831"/>
      <c r="X302" s="1831"/>
      <c r="Y302" s="1831"/>
      <c r="Z302" s="1831"/>
      <c r="AA302" s="1831"/>
      <c r="AB302" s="1831"/>
      <c r="AC302" s="1831"/>
      <c r="AD302" s="1831"/>
      <c r="AE302" s="1831"/>
      <c r="AF302" s="1831"/>
      <c r="AG302" s="1831"/>
      <c r="AH302" s="1831"/>
      <c r="AI302" s="1831"/>
      <c r="AJ302" s="1831"/>
      <c r="AK302" s="1831"/>
      <c r="AL302" s="1831"/>
      <c r="AM302" s="1831"/>
      <c r="AN302" s="1831"/>
      <c r="AO302" s="1831"/>
      <c r="AP302" s="1831"/>
      <c r="AQ302" s="1831"/>
    </row>
    <row r="303" spans="1:43" x14ac:dyDescent="0.35">
      <c r="A303" s="1831"/>
      <c r="B303" s="1831"/>
      <c r="C303" s="1831"/>
      <c r="D303" s="1831"/>
      <c r="E303" s="1831"/>
      <c r="F303" s="1831"/>
      <c r="G303" s="1831"/>
      <c r="H303" s="1831"/>
      <c r="I303" s="1831"/>
      <c r="J303" s="1831"/>
      <c r="K303" s="1831"/>
      <c r="L303" s="1831"/>
      <c r="M303" s="1831"/>
      <c r="N303" s="1831"/>
      <c r="O303" s="1831"/>
      <c r="P303" s="1831"/>
      <c r="Q303" s="1831"/>
      <c r="R303" s="1831"/>
      <c r="S303" s="1831"/>
      <c r="T303" s="1831"/>
      <c r="U303" s="1831"/>
      <c r="V303" s="1831"/>
      <c r="W303" s="1831"/>
      <c r="X303" s="1831"/>
      <c r="Y303" s="1831"/>
      <c r="Z303" s="1831"/>
      <c r="AA303" s="1831"/>
      <c r="AB303" s="1831"/>
      <c r="AC303" s="1831"/>
      <c r="AD303" s="1831"/>
      <c r="AE303" s="1831"/>
      <c r="AF303" s="1831"/>
      <c r="AG303" s="1831"/>
      <c r="AH303" s="1831"/>
      <c r="AI303" s="1831"/>
      <c r="AJ303" s="1831"/>
      <c r="AK303" s="1831"/>
      <c r="AL303" s="1831"/>
      <c r="AM303" s="1831"/>
      <c r="AN303" s="1831"/>
      <c r="AO303" s="1831"/>
      <c r="AP303" s="1831"/>
      <c r="AQ303" s="1831"/>
    </row>
    <row r="304" spans="1:43" x14ac:dyDescent="0.35">
      <c r="A304" s="1831"/>
      <c r="B304" s="1831"/>
      <c r="C304" s="1831"/>
      <c r="D304" s="1831"/>
      <c r="E304" s="1831"/>
      <c r="F304" s="1831"/>
      <c r="G304" s="1831"/>
      <c r="H304" s="1831"/>
      <c r="I304" s="1831"/>
      <c r="J304" s="1831"/>
      <c r="K304" s="1831"/>
      <c r="L304" s="1831"/>
      <c r="M304" s="1831"/>
      <c r="N304" s="1831"/>
      <c r="O304" s="1831"/>
      <c r="P304" s="1831"/>
      <c r="Q304" s="1831"/>
      <c r="R304" s="1831"/>
      <c r="S304" s="1831"/>
      <c r="T304" s="1831"/>
      <c r="U304" s="1831"/>
      <c r="V304" s="1831"/>
      <c r="W304" s="1831"/>
      <c r="X304" s="1831"/>
      <c r="Y304" s="1831"/>
      <c r="Z304" s="1831"/>
      <c r="AA304" s="1831"/>
      <c r="AB304" s="1831"/>
      <c r="AC304" s="1831"/>
      <c r="AD304" s="1831"/>
      <c r="AE304" s="1831"/>
      <c r="AF304" s="1831"/>
      <c r="AG304" s="1831"/>
      <c r="AH304" s="1831"/>
      <c r="AI304" s="1831"/>
      <c r="AJ304" s="1831"/>
      <c r="AK304" s="1831"/>
      <c r="AL304" s="1831"/>
      <c r="AM304" s="1831"/>
      <c r="AN304" s="1831"/>
      <c r="AO304" s="1831"/>
      <c r="AP304" s="1831"/>
      <c r="AQ304" s="1831"/>
    </row>
    <row r="305" spans="1:43" x14ac:dyDescent="0.35">
      <c r="A305" s="1831"/>
      <c r="B305" s="1831"/>
      <c r="C305" s="1831"/>
      <c r="D305" s="1831"/>
      <c r="E305" s="1831"/>
      <c r="F305" s="1831"/>
      <c r="G305" s="1831"/>
      <c r="H305" s="1831"/>
      <c r="I305" s="1831"/>
      <c r="J305" s="1831"/>
      <c r="K305" s="1831"/>
      <c r="L305" s="1831"/>
      <c r="M305" s="1831"/>
      <c r="N305" s="1831"/>
      <c r="O305" s="1831"/>
      <c r="P305" s="1831"/>
      <c r="Q305" s="1831"/>
      <c r="R305" s="1831"/>
      <c r="S305" s="1831"/>
      <c r="T305" s="1831"/>
      <c r="U305" s="1831"/>
      <c r="V305" s="1831"/>
      <c r="W305" s="1831"/>
      <c r="X305" s="1831"/>
      <c r="Y305" s="1831"/>
      <c r="Z305" s="1831"/>
      <c r="AA305" s="1831"/>
      <c r="AB305" s="1831"/>
      <c r="AC305" s="1831"/>
      <c r="AD305" s="1831"/>
      <c r="AE305" s="1831"/>
      <c r="AF305" s="1831"/>
      <c r="AG305" s="1831"/>
      <c r="AH305" s="1831"/>
      <c r="AI305" s="1831"/>
      <c r="AJ305" s="1831"/>
      <c r="AK305" s="1831"/>
      <c r="AL305" s="1831"/>
      <c r="AM305" s="1831"/>
      <c r="AN305" s="1831"/>
      <c r="AO305" s="1831"/>
      <c r="AP305" s="1831"/>
      <c r="AQ305" s="1831"/>
    </row>
    <row r="306" spans="1:43" x14ac:dyDescent="0.35">
      <c r="A306" s="1831"/>
      <c r="B306" s="1831"/>
      <c r="C306" s="1831"/>
      <c r="D306" s="1831"/>
      <c r="E306" s="1831"/>
      <c r="F306" s="1831"/>
      <c r="G306" s="1831"/>
      <c r="H306" s="1831"/>
      <c r="I306" s="1831"/>
      <c r="J306" s="1831"/>
      <c r="K306" s="1831"/>
      <c r="L306" s="1831"/>
      <c r="M306" s="1831"/>
      <c r="N306" s="1831"/>
      <c r="O306" s="1831"/>
      <c r="P306" s="1831"/>
      <c r="Q306" s="1831"/>
      <c r="R306" s="1831"/>
      <c r="S306" s="1831"/>
      <c r="T306" s="1831"/>
      <c r="U306" s="1831"/>
      <c r="V306" s="1831"/>
      <c r="W306" s="1831"/>
      <c r="X306" s="1831"/>
      <c r="Y306" s="1831"/>
      <c r="Z306" s="1831"/>
      <c r="AA306" s="1831"/>
      <c r="AB306" s="1831"/>
      <c r="AC306" s="1831"/>
      <c r="AD306" s="1831"/>
      <c r="AE306" s="1831"/>
      <c r="AF306" s="1831"/>
      <c r="AG306" s="1831"/>
      <c r="AH306" s="1831"/>
      <c r="AI306" s="1831"/>
      <c r="AJ306" s="1831"/>
      <c r="AK306" s="1831"/>
      <c r="AL306" s="1831"/>
      <c r="AM306" s="1831"/>
      <c r="AN306" s="1831"/>
      <c r="AO306" s="1831"/>
      <c r="AP306" s="1831"/>
      <c r="AQ306" s="1831"/>
    </row>
    <row r="307" spans="1:43" x14ac:dyDescent="0.35">
      <c r="A307" s="1831"/>
      <c r="B307" s="1831"/>
      <c r="C307" s="1831"/>
      <c r="D307" s="1831"/>
      <c r="E307" s="1831"/>
      <c r="F307" s="1831"/>
      <c r="G307" s="1831"/>
      <c r="H307" s="1831"/>
      <c r="I307" s="1831"/>
      <c r="J307" s="1831"/>
      <c r="K307" s="1831"/>
      <c r="L307" s="1831"/>
      <c r="M307" s="1831"/>
      <c r="N307" s="1831"/>
      <c r="O307" s="1831"/>
      <c r="P307" s="1831"/>
      <c r="Q307" s="1831"/>
      <c r="R307" s="1831"/>
      <c r="S307" s="1831"/>
      <c r="T307" s="1831"/>
      <c r="U307" s="1831"/>
      <c r="V307" s="1831"/>
      <c r="W307" s="1831"/>
      <c r="X307" s="1831"/>
      <c r="Y307" s="1831"/>
      <c r="Z307" s="1831"/>
      <c r="AA307" s="1831"/>
      <c r="AB307" s="1831"/>
      <c r="AC307" s="1831"/>
      <c r="AD307" s="1831"/>
      <c r="AE307" s="1831"/>
      <c r="AF307" s="1831"/>
      <c r="AG307" s="1831"/>
      <c r="AH307" s="1831"/>
      <c r="AI307" s="1831"/>
      <c r="AJ307" s="1831"/>
      <c r="AK307" s="1831"/>
      <c r="AL307" s="1831"/>
      <c r="AM307" s="1831"/>
      <c r="AN307" s="1831"/>
      <c r="AO307" s="1831"/>
      <c r="AP307" s="1831"/>
      <c r="AQ307" s="1831"/>
    </row>
    <row r="308" spans="1:43" x14ac:dyDescent="0.35">
      <c r="A308" s="1831"/>
      <c r="B308" s="1831"/>
      <c r="C308" s="1831"/>
      <c r="D308" s="1831"/>
      <c r="E308" s="1831"/>
      <c r="F308" s="1831"/>
      <c r="G308" s="1831"/>
      <c r="H308" s="1831"/>
      <c r="I308" s="1831"/>
      <c r="J308" s="1831"/>
      <c r="K308" s="1831"/>
      <c r="L308" s="1831"/>
      <c r="M308" s="1831"/>
      <c r="N308" s="1831"/>
      <c r="O308" s="1831"/>
      <c r="P308" s="1831"/>
      <c r="Q308" s="1831"/>
      <c r="R308" s="1831"/>
      <c r="S308" s="1831"/>
      <c r="T308" s="1831"/>
      <c r="U308" s="1831"/>
      <c r="V308" s="1831"/>
      <c r="W308" s="1831"/>
      <c r="X308" s="1831"/>
      <c r="Y308" s="1831"/>
      <c r="Z308" s="1831"/>
      <c r="AA308" s="1831"/>
      <c r="AB308" s="1831"/>
      <c r="AC308" s="1831"/>
      <c r="AD308" s="1831"/>
      <c r="AE308" s="1831"/>
      <c r="AF308" s="1831"/>
      <c r="AG308" s="1831"/>
      <c r="AH308" s="1831"/>
      <c r="AI308" s="1831"/>
      <c r="AJ308" s="1831"/>
      <c r="AK308" s="1831"/>
      <c r="AL308" s="1831"/>
      <c r="AM308" s="1831"/>
      <c r="AN308" s="1831"/>
      <c r="AO308" s="1831"/>
      <c r="AP308" s="1831"/>
      <c r="AQ308" s="1831"/>
    </row>
    <row r="309" spans="1:43" x14ac:dyDescent="0.35">
      <c r="A309" s="1831"/>
      <c r="B309" s="1831"/>
      <c r="C309" s="1831"/>
      <c r="D309" s="1831"/>
      <c r="E309" s="1831"/>
      <c r="F309" s="1831"/>
      <c r="G309" s="1831"/>
      <c r="H309" s="1831"/>
      <c r="I309" s="1831"/>
      <c r="J309" s="1831"/>
      <c r="K309" s="1831"/>
      <c r="L309" s="1831"/>
      <c r="M309" s="1831"/>
      <c r="N309" s="1831"/>
      <c r="O309" s="1831"/>
      <c r="P309" s="1831"/>
      <c r="Q309" s="1831"/>
      <c r="R309" s="1831"/>
      <c r="S309" s="1831"/>
      <c r="T309" s="1831"/>
      <c r="U309" s="1831"/>
      <c r="V309" s="1831"/>
      <c r="W309" s="1831"/>
      <c r="X309" s="1831"/>
      <c r="Y309" s="1831"/>
      <c r="Z309" s="1831"/>
      <c r="AA309" s="1831"/>
      <c r="AB309" s="1831"/>
      <c r="AC309" s="1831"/>
      <c r="AD309" s="1831"/>
      <c r="AE309" s="1831"/>
      <c r="AF309" s="1831"/>
      <c r="AG309" s="1831"/>
      <c r="AH309" s="1831"/>
      <c r="AI309" s="1831"/>
      <c r="AJ309" s="1831"/>
      <c r="AK309" s="1831"/>
      <c r="AL309" s="1831"/>
      <c r="AM309" s="1831"/>
      <c r="AN309" s="1831"/>
      <c r="AO309" s="1831"/>
      <c r="AP309" s="1831"/>
      <c r="AQ309" s="1831"/>
    </row>
    <row r="310" spans="1:43" x14ac:dyDescent="0.35">
      <c r="A310" s="1831"/>
      <c r="B310" s="1831"/>
      <c r="C310" s="1831"/>
      <c r="D310" s="1831"/>
      <c r="E310" s="1831"/>
      <c r="F310" s="1831"/>
      <c r="G310" s="1831"/>
      <c r="H310" s="1831"/>
      <c r="I310" s="1831"/>
      <c r="J310" s="1831"/>
      <c r="K310" s="1831"/>
      <c r="L310" s="1831"/>
      <c r="M310" s="1831"/>
      <c r="N310" s="1831"/>
      <c r="O310" s="1831"/>
      <c r="P310" s="1831"/>
      <c r="Q310" s="1831"/>
      <c r="R310" s="1831"/>
      <c r="S310" s="1831"/>
      <c r="T310" s="1831"/>
      <c r="U310" s="1831"/>
      <c r="V310" s="1831"/>
      <c r="W310" s="1831"/>
      <c r="X310" s="1831"/>
      <c r="Y310" s="1831"/>
      <c r="Z310" s="1831"/>
      <c r="AA310" s="1831"/>
      <c r="AB310" s="1831"/>
      <c r="AC310" s="1831"/>
      <c r="AD310" s="1831"/>
      <c r="AE310" s="1831"/>
      <c r="AF310" s="1831"/>
      <c r="AG310" s="1831"/>
      <c r="AH310" s="1831"/>
      <c r="AI310" s="1831"/>
      <c r="AJ310" s="1831"/>
      <c r="AK310" s="1831"/>
      <c r="AL310" s="1831"/>
      <c r="AM310" s="1831"/>
      <c r="AN310" s="1831"/>
      <c r="AO310" s="1831"/>
      <c r="AP310" s="1831"/>
      <c r="AQ310" s="1831"/>
    </row>
    <row r="311" spans="1:43" x14ac:dyDescent="0.35">
      <c r="A311" s="1831"/>
      <c r="B311" s="1831"/>
      <c r="C311" s="1831"/>
      <c r="D311" s="1831"/>
      <c r="E311" s="1831"/>
      <c r="F311" s="1831"/>
      <c r="G311" s="1831"/>
      <c r="H311" s="1831"/>
      <c r="I311" s="1831"/>
      <c r="J311" s="1831"/>
      <c r="K311" s="1831"/>
      <c r="L311" s="1831"/>
      <c r="M311" s="1831"/>
      <c r="N311" s="1831"/>
      <c r="O311" s="1831"/>
      <c r="P311" s="1831"/>
      <c r="Q311" s="1831"/>
      <c r="R311" s="1831"/>
      <c r="S311" s="1831"/>
      <c r="T311" s="1831"/>
      <c r="U311" s="1831"/>
      <c r="V311" s="1831"/>
      <c r="W311" s="1831"/>
      <c r="X311" s="1831"/>
      <c r="Y311" s="1831"/>
      <c r="Z311" s="1831"/>
      <c r="AA311" s="1831"/>
      <c r="AB311" s="1831"/>
      <c r="AC311" s="1831"/>
      <c r="AD311" s="1831"/>
      <c r="AE311" s="1831"/>
      <c r="AF311" s="1831"/>
      <c r="AG311" s="1831"/>
      <c r="AH311" s="1831"/>
      <c r="AI311" s="1831"/>
      <c r="AJ311" s="1831"/>
      <c r="AK311" s="1831"/>
      <c r="AL311" s="1831"/>
      <c r="AM311" s="1831"/>
      <c r="AN311" s="1831"/>
      <c r="AO311" s="1831"/>
      <c r="AP311" s="1831"/>
      <c r="AQ311" s="1831"/>
    </row>
    <row r="312" spans="1:43" x14ac:dyDescent="0.35">
      <c r="A312" s="1831"/>
      <c r="B312" s="1831"/>
      <c r="C312" s="1831"/>
      <c r="D312" s="1831"/>
      <c r="E312" s="1831"/>
      <c r="F312" s="1831"/>
      <c r="G312" s="1831"/>
      <c r="H312" s="1831"/>
      <c r="I312" s="1831"/>
      <c r="J312" s="1831"/>
      <c r="K312" s="1831"/>
      <c r="L312" s="1831"/>
      <c r="M312" s="1831"/>
      <c r="N312" s="1831"/>
      <c r="O312" s="1831"/>
      <c r="P312" s="1831"/>
      <c r="Q312" s="1831"/>
      <c r="R312" s="1831"/>
      <c r="S312" s="1831"/>
      <c r="T312" s="1831"/>
      <c r="U312" s="1831"/>
      <c r="V312" s="1831"/>
      <c r="W312" s="1831"/>
      <c r="X312" s="1831"/>
      <c r="Y312" s="1831"/>
      <c r="Z312" s="1831"/>
      <c r="AA312" s="1831"/>
      <c r="AB312" s="1831"/>
      <c r="AC312" s="1831"/>
      <c r="AD312" s="1831"/>
      <c r="AE312" s="1831"/>
      <c r="AF312" s="1831"/>
      <c r="AG312" s="1831"/>
      <c r="AH312" s="1831"/>
      <c r="AI312" s="1831"/>
      <c r="AJ312" s="1831"/>
      <c r="AK312" s="1831"/>
      <c r="AL312" s="1831"/>
      <c r="AM312" s="1831"/>
      <c r="AN312" s="1831"/>
      <c r="AO312" s="1831"/>
      <c r="AP312" s="1831"/>
      <c r="AQ312" s="1831"/>
    </row>
    <row r="313" spans="1:43" x14ac:dyDescent="0.35">
      <c r="A313" s="1831"/>
      <c r="B313" s="1831"/>
      <c r="C313" s="1831"/>
      <c r="D313" s="1831"/>
      <c r="E313" s="1831"/>
      <c r="F313" s="1831"/>
      <c r="G313" s="1831"/>
      <c r="H313" s="1831"/>
      <c r="I313" s="1831"/>
      <c r="J313" s="1831"/>
      <c r="K313" s="1831"/>
      <c r="L313" s="1831"/>
      <c r="M313" s="1831"/>
      <c r="N313" s="1831"/>
      <c r="O313" s="1831"/>
      <c r="P313" s="1831"/>
      <c r="Q313" s="1831"/>
      <c r="R313" s="1831"/>
      <c r="S313" s="1831"/>
      <c r="T313" s="1831"/>
      <c r="U313" s="1831"/>
      <c r="V313" s="1831"/>
      <c r="W313" s="1831"/>
      <c r="X313" s="1831"/>
      <c r="Y313" s="1831"/>
      <c r="Z313" s="1831"/>
      <c r="AA313" s="1831"/>
      <c r="AB313" s="1831"/>
      <c r="AC313" s="1831"/>
      <c r="AD313" s="1831"/>
      <c r="AE313" s="1831"/>
      <c r="AF313" s="1831"/>
      <c r="AG313" s="1831"/>
      <c r="AH313" s="1831"/>
      <c r="AI313" s="1831"/>
      <c r="AJ313" s="1831"/>
      <c r="AK313" s="1831"/>
      <c r="AL313" s="1831"/>
      <c r="AM313" s="1831"/>
      <c r="AN313" s="1831"/>
      <c r="AO313" s="1831"/>
      <c r="AP313" s="1831"/>
      <c r="AQ313" s="1831"/>
    </row>
    <row r="314" spans="1:43" x14ac:dyDescent="0.35">
      <c r="A314" s="1831"/>
      <c r="B314" s="1831"/>
      <c r="C314" s="1831"/>
      <c r="D314" s="1831"/>
      <c r="E314" s="1831"/>
      <c r="F314" s="1831"/>
      <c r="G314" s="1831"/>
      <c r="H314" s="1831"/>
      <c r="I314" s="1831"/>
      <c r="J314" s="1831"/>
      <c r="K314" s="1831"/>
      <c r="L314" s="1831"/>
      <c r="M314" s="1831"/>
      <c r="N314" s="1831"/>
      <c r="O314" s="1831"/>
      <c r="P314" s="1831"/>
      <c r="Q314" s="1831"/>
      <c r="R314" s="1831"/>
      <c r="S314" s="1831"/>
      <c r="T314" s="1831"/>
      <c r="U314" s="1831"/>
      <c r="V314" s="1831"/>
      <c r="W314" s="1831"/>
      <c r="X314" s="1831"/>
      <c r="Y314" s="1831"/>
      <c r="Z314" s="1831"/>
      <c r="AA314" s="1831"/>
      <c r="AB314" s="1831"/>
      <c r="AC314" s="1831"/>
      <c r="AD314" s="1831"/>
      <c r="AE314" s="1831"/>
      <c r="AF314" s="1831"/>
      <c r="AG314" s="1831"/>
      <c r="AH314" s="1831"/>
      <c r="AI314" s="1831"/>
      <c r="AJ314" s="1831"/>
      <c r="AK314" s="1831"/>
      <c r="AL314" s="1831"/>
      <c r="AM314" s="1831"/>
      <c r="AN314" s="1831"/>
      <c r="AO314" s="1831"/>
      <c r="AP314" s="1831"/>
      <c r="AQ314" s="1831"/>
    </row>
    <row r="315" spans="1:43" x14ac:dyDescent="0.35">
      <c r="A315" s="1831"/>
      <c r="B315" s="1831"/>
      <c r="C315" s="1831"/>
      <c r="D315" s="1831"/>
      <c r="E315" s="1831"/>
      <c r="F315" s="1831"/>
      <c r="G315" s="1831"/>
      <c r="H315" s="1831"/>
      <c r="I315" s="1831"/>
      <c r="J315" s="1831"/>
      <c r="K315" s="1831"/>
      <c r="L315" s="1831"/>
      <c r="M315" s="1831"/>
      <c r="N315" s="1831"/>
      <c r="O315" s="1831"/>
      <c r="P315" s="1831"/>
      <c r="Q315" s="1831"/>
      <c r="R315" s="1831"/>
      <c r="S315" s="1831"/>
      <c r="T315" s="1831"/>
      <c r="U315" s="1831"/>
      <c r="V315" s="1831"/>
      <c r="W315" s="1831"/>
      <c r="X315" s="1831"/>
      <c r="Y315" s="1831"/>
      <c r="Z315" s="1831"/>
      <c r="AA315" s="1831"/>
      <c r="AB315" s="1831"/>
      <c r="AC315" s="1831"/>
      <c r="AD315" s="1831"/>
      <c r="AE315" s="1831"/>
      <c r="AF315" s="1831"/>
      <c r="AG315" s="1831"/>
      <c r="AH315" s="1831"/>
      <c r="AI315" s="1831"/>
      <c r="AJ315" s="1831"/>
      <c r="AK315" s="1831"/>
      <c r="AL315" s="1831"/>
      <c r="AM315" s="1831"/>
      <c r="AN315" s="1831"/>
      <c r="AO315" s="1831"/>
      <c r="AP315" s="1831"/>
      <c r="AQ315" s="1831"/>
    </row>
    <row r="316" spans="1:43" x14ac:dyDescent="0.35">
      <c r="A316" s="1831"/>
      <c r="B316" s="1831"/>
      <c r="C316" s="1831"/>
      <c r="D316" s="1831"/>
      <c r="E316" s="1831"/>
      <c r="F316" s="1831"/>
      <c r="G316" s="1831"/>
      <c r="H316" s="1831"/>
      <c r="I316" s="1831"/>
      <c r="J316" s="1831"/>
      <c r="K316" s="1831"/>
      <c r="L316" s="1831"/>
      <c r="M316" s="1831"/>
      <c r="N316" s="1831"/>
      <c r="O316" s="1831"/>
      <c r="P316" s="1831"/>
      <c r="Q316" s="1831"/>
      <c r="R316" s="1831"/>
      <c r="S316" s="1831"/>
      <c r="T316" s="1831"/>
      <c r="U316" s="1831"/>
      <c r="V316" s="1831"/>
      <c r="W316" s="1831"/>
      <c r="X316" s="1831"/>
      <c r="Y316" s="1831"/>
      <c r="Z316" s="1831"/>
      <c r="AA316" s="1831"/>
      <c r="AB316" s="1831"/>
      <c r="AC316" s="1831"/>
      <c r="AD316" s="1831"/>
      <c r="AE316" s="1831"/>
      <c r="AF316" s="1831"/>
      <c r="AG316" s="1831"/>
      <c r="AH316" s="1831"/>
      <c r="AI316" s="1831"/>
      <c r="AJ316" s="1831"/>
      <c r="AK316" s="1831"/>
      <c r="AL316" s="1831"/>
      <c r="AM316" s="1831"/>
      <c r="AN316" s="1831"/>
      <c r="AO316" s="1831"/>
      <c r="AP316" s="1831"/>
      <c r="AQ316" s="1831"/>
    </row>
    <row r="317" spans="1:43" x14ac:dyDescent="0.35">
      <c r="A317" s="1831"/>
      <c r="B317" s="1831"/>
      <c r="C317" s="1831"/>
      <c r="D317" s="1831"/>
      <c r="E317" s="1831"/>
      <c r="F317" s="1831"/>
      <c r="G317" s="1831"/>
      <c r="H317" s="1831"/>
      <c r="I317" s="1831"/>
      <c r="J317" s="1831"/>
      <c r="K317" s="1831"/>
      <c r="L317" s="1831"/>
      <c r="M317" s="1831"/>
      <c r="N317" s="1831"/>
      <c r="O317" s="1831"/>
      <c r="P317" s="1831"/>
      <c r="Q317" s="1831"/>
      <c r="R317" s="1831"/>
      <c r="S317" s="1831"/>
      <c r="T317" s="1831"/>
      <c r="U317" s="1831"/>
      <c r="V317" s="1831"/>
      <c r="W317" s="1831"/>
      <c r="X317" s="1831"/>
      <c r="Y317" s="1831"/>
      <c r="Z317" s="1831"/>
      <c r="AA317" s="1831"/>
      <c r="AB317" s="1831"/>
      <c r="AC317" s="1831"/>
      <c r="AD317" s="1831"/>
      <c r="AE317" s="1831"/>
      <c r="AF317" s="1831"/>
      <c r="AG317" s="1831"/>
      <c r="AH317" s="1831"/>
      <c r="AI317" s="1831"/>
      <c r="AJ317" s="1831"/>
      <c r="AK317" s="1831"/>
      <c r="AL317" s="1831"/>
      <c r="AM317" s="1831"/>
      <c r="AN317" s="1831"/>
      <c r="AO317" s="1831"/>
      <c r="AP317" s="1831"/>
      <c r="AQ317" s="1831"/>
    </row>
    <row r="318" spans="1:43" x14ac:dyDescent="0.35">
      <c r="A318" s="1831"/>
      <c r="B318" s="1831"/>
      <c r="C318" s="1831"/>
      <c r="D318" s="1831"/>
      <c r="E318" s="1831"/>
      <c r="F318" s="1831"/>
      <c r="G318" s="1831"/>
      <c r="H318" s="1831"/>
      <c r="I318" s="1831"/>
      <c r="J318" s="1831"/>
      <c r="K318" s="1831"/>
      <c r="L318" s="1831"/>
      <c r="M318" s="1831"/>
      <c r="N318" s="1831"/>
      <c r="O318" s="1831"/>
      <c r="P318" s="1831"/>
      <c r="Q318" s="1831"/>
      <c r="R318" s="1831"/>
      <c r="S318" s="1831"/>
      <c r="T318" s="1831"/>
      <c r="U318" s="1831"/>
      <c r="V318" s="1831"/>
      <c r="W318" s="1831"/>
      <c r="X318" s="1831"/>
      <c r="Y318" s="1831"/>
      <c r="Z318" s="1831"/>
      <c r="AA318" s="1831"/>
      <c r="AB318" s="1831"/>
      <c r="AC318" s="1831"/>
      <c r="AD318" s="1831"/>
      <c r="AE318" s="1831"/>
      <c r="AF318" s="1831"/>
      <c r="AG318" s="1831"/>
      <c r="AH318" s="1831"/>
      <c r="AI318" s="1831"/>
      <c r="AJ318" s="1831"/>
      <c r="AK318" s="1831"/>
      <c r="AL318" s="1831"/>
      <c r="AM318" s="1831"/>
      <c r="AN318" s="1831"/>
      <c r="AO318" s="1831"/>
      <c r="AP318" s="1831"/>
      <c r="AQ318" s="1831"/>
    </row>
    <row r="319" spans="1:43" x14ac:dyDescent="0.35">
      <c r="A319" s="1831"/>
      <c r="B319" s="1831"/>
      <c r="C319" s="1831"/>
      <c r="D319" s="1831"/>
      <c r="E319" s="1831"/>
      <c r="F319" s="1831"/>
      <c r="G319" s="1831"/>
      <c r="H319" s="1831"/>
      <c r="I319" s="1831"/>
      <c r="J319" s="1831"/>
      <c r="K319" s="1831"/>
      <c r="L319" s="1831"/>
      <c r="M319" s="1831"/>
      <c r="N319" s="1831"/>
      <c r="O319" s="1831"/>
      <c r="P319" s="1831"/>
      <c r="Q319" s="1831"/>
      <c r="R319" s="1831"/>
      <c r="S319" s="1831"/>
      <c r="T319" s="1831"/>
      <c r="U319" s="1831"/>
      <c r="V319" s="1831"/>
      <c r="W319" s="1831"/>
      <c r="X319" s="1831"/>
      <c r="Y319" s="1831"/>
      <c r="Z319" s="1831"/>
      <c r="AA319" s="1831"/>
      <c r="AB319" s="1831"/>
      <c r="AC319" s="1831"/>
      <c r="AD319" s="1831"/>
      <c r="AE319" s="1831"/>
      <c r="AF319" s="1831"/>
      <c r="AG319" s="1831"/>
      <c r="AH319" s="1831"/>
      <c r="AI319" s="1831"/>
      <c r="AJ319" s="1831"/>
      <c r="AK319" s="1831"/>
      <c r="AL319" s="1831"/>
      <c r="AM319" s="1831"/>
      <c r="AN319" s="1831"/>
      <c r="AO319" s="1831"/>
      <c r="AP319" s="1831"/>
      <c r="AQ319" s="1831"/>
    </row>
    <row r="320" spans="1:43" x14ac:dyDescent="0.35">
      <c r="A320" s="1831"/>
      <c r="B320" s="1831"/>
      <c r="C320" s="1831"/>
      <c r="D320" s="1831"/>
      <c r="E320" s="1831"/>
      <c r="F320" s="1831"/>
      <c r="G320" s="1831"/>
      <c r="H320" s="1831"/>
      <c r="I320" s="1831"/>
      <c r="J320" s="1831"/>
      <c r="K320" s="1831"/>
      <c r="L320" s="1831"/>
      <c r="M320" s="1831"/>
      <c r="N320" s="1831"/>
      <c r="O320" s="1831"/>
      <c r="P320" s="1831"/>
      <c r="Q320" s="1831"/>
      <c r="R320" s="1831"/>
      <c r="S320" s="1831"/>
      <c r="T320" s="1831"/>
      <c r="U320" s="1831"/>
      <c r="V320" s="1831"/>
      <c r="W320" s="1831"/>
      <c r="X320" s="1831"/>
      <c r="Y320" s="1831"/>
      <c r="Z320" s="1831"/>
      <c r="AA320" s="1831"/>
      <c r="AB320" s="1831"/>
      <c r="AC320" s="1831"/>
      <c r="AD320" s="1831"/>
      <c r="AE320" s="1831"/>
      <c r="AF320" s="1831"/>
      <c r="AG320" s="1831"/>
      <c r="AH320" s="1831"/>
      <c r="AI320" s="1831"/>
      <c r="AJ320" s="1831"/>
      <c r="AK320" s="1831"/>
      <c r="AL320" s="1831"/>
      <c r="AM320" s="1831"/>
      <c r="AN320" s="1831"/>
      <c r="AO320" s="1831"/>
      <c r="AP320" s="1831"/>
      <c r="AQ320" s="1831"/>
    </row>
    <row r="321" spans="1:43" x14ac:dyDescent="0.35">
      <c r="A321" s="1831"/>
      <c r="B321" s="1831"/>
      <c r="C321" s="1831"/>
      <c r="D321" s="1831"/>
      <c r="E321" s="1831"/>
      <c r="F321" s="1831"/>
      <c r="G321" s="1831"/>
      <c r="H321" s="1831"/>
      <c r="I321" s="1831"/>
      <c r="J321" s="1831"/>
      <c r="K321" s="1831"/>
      <c r="L321" s="1831"/>
      <c r="M321" s="1831"/>
      <c r="N321" s="1831"/>
      <c r="O321" s="1831"/>
      <c r="P321" s="1831"/>
      <c r="Q321" s="1831"/>
      <c r="R321" s="1831"/>
      <c r="S321" s="1831"/>
      <c r="T321" s="1831"/>
      <c r="U321" s="1831"/>
      <c r="V321" s="1831"/>
      <c r="W321" s="1831"/>
      <c r="X321" s="1831"/>
      <c r="Y321" s="1831"/>
      <c r="Z321" s="1831"/>
      <c r="AA321" s="1831"/>
      <c r="AB321" s="1831"/>
      <c r="AC321" s="1831"/>
      <c r="AD321" s="1831"/>
      <c r="AE321" s="1831"/>
      <c r="AF321" s="1831"/>
      <c r="AG321" s="1831"/>
      <c r="AH321" s="1831"/>
      <c r="AI321" s="1831"/>
      <c r="AJ321" s="1831"/>
      <c r="AK321" s="1831"/>
      <c r="AL321" s="1831"/>
      <c r="AM321" s="1831"/>
      <c r="AN321" s="1831"/>
      <c r="AO321" s="1831"/>
      <c r="AP321" s="1831"/>
      <c r="AQ321" s="1831"/>
    </row>
    <row r="322" spans="1:43" x14ac:dyDescent="0.35">
      <c r="A322" s="1831"/>
      <c r="B322" s="1831"/>
      <c r="C322" s="1831"/>
      <c r="D322" s="1831"/>
      <c r="E322" s="1831"/>
      <c r="F322" s="1831"/>
      <c r="G322" s="1831"/>
      <c r="H322" s="1831"/>
      <c r="I322" s="1831"/>
      <c r="J322" s="1831"/>
      <c r="K322" s="1831"/>
      <c r="L322" s="1831"/>
      <c r="M322" s="1831"/>
      <c r="N322" s="1831"/>
      <c r="O322" s="1831"/>
      <c r="P322" s="1831"/>
      <c r="Q322" s="1831"/>
      <c r="R322" s="1831"/>
      <c r="S322" s="1831"/>
      <c r="T322" s="1831"/>
      <c r="U322" s="1831"/>
      <c r="V322" s="1831"/>
      <c r="W322" s="1831"/>
      <c r="X322" s="1831"/>
      <c r="Y322" s="1831"/>
      <c r="Z322" s="1831"/>
      <c r="AA322" s="1831"/>
      <c r="AB322" s="1831"/>
      <c r="AC322" s="1831"/>
      <c r="AD322" s="1831"/>
      <c r="AE322" s="1831"/>
      <c r="AF322" s="1831"/>
      <c r="AG322" s="1831"/>
      <c r="AH322" s="1831"/>
      <c r="AI322" s="1831"/>
      <c r="AJ322" s="1831"/>
      <c r="AK322" s="1831"/>
      <c r="AL322" s="1831"/>
      <c r="AM322" s="1831"/>
      <c r="AN322" s="1831"/>
      <c r="AO322" s="1831"/>
      <c r="AP322" s="1831"/>
      <c r="AQ322" s="1831"/>
    </row>
    <row r="323" spans="1:43" x14ac:dyDescent="0.35">
      <c r="A323" s="1831"/>
      <c r="B323" s="1831"/>
      <c r="C323" s="1831"/>
      <c r="D323" s="1831"/>
      <c r="E323" s="1831"/>
      <c r="F323" s="1831"/>
      <c r="G323" s="1831"/>
      <c r="H323" s="1831"/>
      <c r="I323" s="1831"/>
      <c r="J323" s="1831"/>
      <c r="K323" s="1831"/>
      <c r="L323" s="1831"/>
      <c r="M323" s="1831"/>
      <c r="N323" s="1831"/>
      <c r="O323" s="1831"/>
      <c r="P323" s="1831"/>
      <c r="Q323" s="1831"/>
      <c r="R323" s="1831"/>
      <c r="S323" s="1831"/>
      <c r="T323" s="1831"/>
      <c r="U323" s="1831"/>
      <c r="V323" s="1831"/>
      <c r="W323" s="1831"/>
      <c r="X323" s="1831"/>
      <c r="Y323" s="1831"/>
      <c r="Z323" s="1831"/>
      <c r="AA323" s="1831"/>
      <c r="AB323" s="1831"/>
      <c r="AC323" s="1831"/>
      <c r="AD323" s="1831"/>
      <c r="AE323" s="1831"/>
      <c r="AF323" s="1831"/>
      <c r="AG323" s="1831"/>
      <c r="AH323" s="1831"/>
      <c r="AI323" s="1831"/>
      <c r="AJ323" s="1831"/>
      <c r="AK323" s="1831"/>
      <c r="AL323" s="1831"/>
      <c r="AM323" s="1831"/>
      <c r="AN323" s="1831"/>
      <c r="AO323" s="1831"/>
      <c r="AP323" s="1831"/>
      <c r="AQ323" s="1831"/>
    </row>
    <row r="324" spans="1:43" x14ac:dyDescent="0.35">
      <c r="A324" s="1831"/>
      <c r="B324" s="1831"/>
      <c r="C324" s="1831"/>
      <c r="D324" s="1831"/>
      <c r="E324" s="1831"/>
      <c r="F324" s="1831"/>
      <c r="G324" s="1831"/>
      <c r="H324" s="1831"/>
      <c r="I324" s="1831"/>
      <c r="J324" s="1831"/>
      <c r="K324" s="1831"/>
      <c r="L324" s="1831"/>
      <c r="M324" s="1831"/>
      <c r="N324" s="1831"/>
      <c r="O324" s="1831"/>
      <c r="P324" s="1831"/>
      <c r="Q324" s="1831"/>
      <c r="R324" s="1831"/>
      <c r="S324" s="1831"/>
      <c r="T324" s="1831"/>
      <c r="U324" s="1831"/>
      <c r="V324" s="1831"/>
      <c r="W324" s="1831"/>
      <c r="X324" s="1831"/>
      <c r="Y324" s="1831"/>
      <c r="Z324" s="1831"/>
      <c r="AA324" s="1831"/>
      <c r="AB324" s="1831"/>
      <c r="AC324" s="1831"/>
      <c r="AD324" s="1831"/>
      <c r="AE324" s="1831"/>
      <c r="AF324" s="1831"/>
      <c r="AG324" s="1831"/>
      <c r="AH324" s="1831"/>
      <c r="AI324" s="1831"/>
      <c r="AJ324" s="1831"/>
      <c r="AK324" s="1831"/>
      <c r="AL324" s="1831"/>
      <c r="AM324" s="1831"/>
      <c r="AN324" s="1831"/>
      <c r="AO324" s="1831"/>
      <c r="AP324" s="1831"/>
      <c r="AQ324" s="1831"/>
    </row>
    <row r="325" spans="1:43" x14ac:dyDescent="0.35">
      <c r="A325" s="1831"/>
      <c r="B325" s="1831"/>
      <c r="C325" s="1831"/>
      <c r="D325" s="1831"/>
      <c r="E325" s="1831"/>
      <c r="F325" s="1831"/>
      <c r="G325" s="1831"/>
      <c r="H325" s="1831"/>
      <c r="I325" s="1831"/>
      <c r="J325" s="1831"/>
      <c r="K325" s="1831"/>
      <c r="L325" s="1831"/>
      <c r="M325" s="1831"/>
      <c r="N325" s="1831"/>
      <c r="O325" s="1831"/>
      <c r="P325" s="1831"/>
      <c r="Q325" s="1831"/>
      <c r="R325" s="1831"/>
      <c r="S325" s="1831"/>
      <c r="T325" s="1831"/>
      <c r="U325" s="1831"/>
      <c r="V325" s="1831"/>
      <c r="W325" s="1831"/>
      <c r="X325" s="1831"/>
      <c r="Y325" s="1831"/>
      <c r="Z325" s="1831"/>
      <c r="AA325" s="1831"/>
      <c r="AB325" s="1831"/>
      <c r="AC325" s="1831"/>
      <c r="AD325" s="1831"/>
      <c r="AE325" s="1831"/>
      <c r="AF325" s="1831"/>
      <c r="AG325" s="1831"/>
      <c r="AH325" s="1831"/>
      <c r="AI325" s="1831"/>
      <c r="AJ325" s="1831"/>
      <c r="AK325" s="1831"/>
      <c r="AL325" s="1831"/>
      <c r="AM325" s="1831"/>
      <c r="AN325" s="1831"/>
      <c r="AO325" s="1831"/>
      <c r="AP325" s="1831"/>
      <c r="AQ325" s="1831"/>
    </row>
    <row r="326" spans="1:43" x14ac:dyDescent="0.35">
      <c r="A326" s="1831"/>
      <c r="B326" s="1831"/>
      <c r="C326" s="1831"/>
      <c r="D326" s="1831"/>
      <c r="E326" s="1831"/>
      <c r="F326" s="1831"/>
      <c r="G326" s="1831"/>
      <c r="H326" s="1831"/>
      <c r="I326" s="1831"/>
      <c r="J326" s="1831"/>
      <c r="K326" s="1831"/>
      <c r="L326" s="1831"/>
      <c r="M326" s="1831"/>
      <c r="N326" s="1831"/>
      <c r="O326" s="1831"/>
      <c r="P326" s="1831"/>
      <c r="Q326" s="1831"/>
      <c r="R326" s="1831"/>
      <c r="S326" s="1831"/>
      <c r="T326" s="1831"/>
      <c r="U326" s="1831"/>
      <c r="V326" s="1831"/>
      <c r="W326" s="1831"/>
      <c r="X326" s="1831"/>
      <c r="Y326" s="1831"/>
      <c r="Z326" s="1831"/>
      <c r="AA326" s="1831"/>
      <c r="AB326" s="1831"/>
      <c r="AC326" s="1831"/>
      <c r="AD326" s="1831"/>
      <c r="AE326" s="1831"/>
      <c r="AF326" s="1831"/>
      <c r="AG326" s="1831"/>
      <c r="AH326" s="1831"/>
      <c r="AI326" s="1831"/>
      <c r="AJ326" s="1831"/>
      <c r="AK326" s="1831"/>
      <c r="AL326" s="1831"/>
      <c r="AM326" s="1831"/>
      <c r="AN326" s="1831"/>
      <c r="AO326" s="1831"/>
      <c r="AP326" s="1831"/>
      <c r="AQ326" s="1831"/>
    </row>
    <row r="327" spans="1:43" x14ac:dyDescent="0.35">
      <c r="A327" s="1831"/>
      <c r="B327" s="1831"/>
      <c r="C327" s="1831"/>
      <c r="D327" s="1831"/>
      <c r="E327" s="1831"/>
      <c r="F327" s="1831"/>
      <c r="G327" s="1831"/>
      <c r="H327" s="1831"/>
      <c r="I327" s="1831"/>
      <c r="J327" s="1831"/>
      <c r="K327" s="1831"/>
      <c r="L327" s="1831"/>
      <c r="M327" s="1831"/>
      <c r="N327" s="1831"/>
      <c r="O327" s="1831"/>
      <c r="P327" s="1831"/>
      <c r="Q327" s="1831"/>
      <c r="R327" s="1831"/>
      <c r="S327" s="1831"/>
      <c r="T327" s="1831"/>
      <c r="U327" s="1831"/>
      <c r="V327" s="1831"/>
      <c r="W327" s="1831"/>
      <c r="X327" s="1831"/>
      <c r="Y327" s="1831"/>
      <c r="Z327" s="1831"/>
      <c r="AA327" s="1831"/>
      <c r="AB327" s="1831"/>
      <c r="AC327" s="1831"/>
      <c r="AD327" s="1831"/>
      <c r="AE327" s="1831"/>
      <c r="AF327" s="1831"/>
      <c r="AG327" s="1831"/>
      <c r="AH327" s="1831"/>
      <c r="AI327" s="1831"/>
      <c r="AJ327" s="1831"/>
      <c r="AK327" s="1831"/>
      <c r="AL327" s="1831"/>
      <c r="AM327" s="1831"/>
      <c r="AN327" s="1831"/>
      <c r="AO327" s="1831"/>
      <c r="AP327" s="1831"/>
      <c r="AQ327" s="1831"/>
    </row>
    <row r="328" spans="1:43" x14ac:dyDescent="0.35">
      <c r="A328" s="1831"/>
      <c r="B328" s="1831"/>
      <c r="C328" s="1831"/>
      <c r="D328" s="1831"/>
      <c r="E328" s="1831"/>
      <c r="F328" s="1831"/>
      <c r="G328" s="1831"/>
      <c r="H328" s="1831"/>
      <c r="I328" s="1831"/>
      <c r="J328" s="1831"/>
      <c r="K328" s="1831"/>
      <c r="L328" s="1831"/>
      <c r="M328" s="1831"/>
      <c r="N328" s="1831"/>
      <c r="O328" s="1831"/>
      <c r="P328" s="1831"/>
      <c r="Q328" s="1831"/>
      <c r="R328" s="1831"/>
      <c r="S328" s="1831"/>
      <c r="T328" s="1831"/>
      <c r="U328" s="1831"/>
      <c r="V328" s="1831"/>
      <c r="W328" s="1831"/>
      <c r="X328" s="1831"/>
      <c r="Y328" s="1831"/>
      <c r="Z328" s="1831"/>
      <c r="AA328" s="1831"/>
      <c r="AB328" s="1831"/>
      <c r="AC328" s="1831"/>
      <c r="AD328" s="1831"/>
      <c r="AE328" s="1831"/>
      <c r="AF328" s="1831"/>
      <c r="AG328" s="1831"/>
      <c r="AH328" s="1831"/>
      <c r="AI328" s="1831"/>
      <c r="AJ328" s="1831"/>
      <c r="AK328" s="1831"/>
      <c r="AL328" s="1831"/>
      <c r="AM328" s="1831"/>
      <c r="AN328" s="1831"/>
      <c r="AO328" s="1831"/>
      <c r="AP328" s="1831"/>
      <c r="AQ328" s="1831"/>
    </row>
    <row r="329" spans="1:43" x14ac:dyDescent="0.35">
      <c r="A329" s="1831"/>
      <c r="B329" s="1831"/>
      <c r="C329" s="1831"/>
      <c r="D329" s="1831"/>
      <c r="E329" s="1831"/>
      <c r="F329" s="1831"/>
      <c r="G329" s="1831"/>
      <c r="H329" s="1831"/>
      <c r="I329" s="1831"/>
      <c r="J329" s="1831"/>
      <c r="K329" s="1831"/>
      <c r="L329" s="1831"/>
      <c r="M329" s="1831"/>
      <c r="N329" s="1831"/>
      <c r="O329" s="1831"/>
      <c r="P329" s="1831"/>
      <c r="Q329" s="1831"/>
      <c r="R329" s="1831"/>
      <c r="S329" s="1831"/>
      <c r="T329" s="1831"/>
      <c r="U329" s="1831"/>
      <c r="V329" s="1831"/>
      <c r="W329" s="1831"/>
      <c r="X329" s="1831"/>
      <c r="Y329" s="1831"/>
      <c r="Z329" s="1831"/>
      <c r="AA329" s="1831"/>
      <c r="AB329" s="1831"/>
      <c r="AC329" s="1831"/>
      <c r="AD329" s="1831"/>
      <c r="AE329" s="1831"/>
      <c r="AF329" s="1831"/>
      <c r="AG329" s="1831"/>
      <c r="AH329" s="1831"/>
      <c r="AI329" s="1831"/>
      <c r="AJ329" s="1831"/>
      <c r="AK329" s="1831"/>
      <c r="AL329" s="1831"/>
      <c r="AM329" s="1831"/>
      <c r="AN329" s="1831"/>
      <c r="AO329" s="1831"/>
      <c r="AP329" s="1831"/>
      <c r="AQ329" s="1831"/>
    </row>
    <row r="330" spans="1:43" x14ac:dyDescent="0.35">
      <c r="A330" s="1831"/>
      <c r="B330" s="1831"/>
      <c r="C330" s="1831"/>
      <c r="D330" s="1831"/>
      <c r="E330" s="1831"/>
      <c r="F330" s="1831"/>
      <c r="G330" s="1831"/>
      <c r="H330" s="1831"/>
      <c r="I330" s="1831"/>
      <c r="J330" s="1831"/>
      <c r="K330" s="1831"/>
      <c r="L330" s="1831"/>
      <c r="M330" s="1831"/>
      <c r="N330" s="1831"/>
      <c r="O330" s="1831"/>
      <c r="P330" s="1831"/>
      <c r="Q330" s="1831"/>
      <c r="R330" s="1831"/>
      <c r="S330" s="1831"/>
      <c r="T330" s="1831"/>
      <c r="U330" s="1831"/>
      <c r="V330" s="1831"/>
      <c r="W330" s="1831"/>
      <c r="X330" s="1831"/>
      <c r="Y330" s="1831"/>
      <c r="Z330" s="1831"/>
      <c r="AA330" s="1831"/>
      <c r="AB330" s="1831"/>
      <c r="AC330" s="1831"/>
      <c r="AD330" s="1831"/>
      <c r="AE330" s="1831"/>
      <c r="AF330" s="1831"/>
      <c r="AG330" s="1831"/>
      <c r="AH330" s="1831"/>
      <c r="AI330" s="1831"/>
      <c r="AJ330" s="1831"/>
      <c r="AK330" s="1831"/>
      <c r="AL330" s="1831"/>
      <c r="AM330" s="1831"/>
      <c r="AN330" s="1831"/>
      <c r="AO330" s="1831"/>
      <c r="AP330" s="1831"/>
      <c r="AQ330" s="1831"/>
    </row>
    <row r="331" spans="1:43" x14ac:dyDescent="0.35">
      <c r="A331" s="1831"/>
      <c r="B331" s="1831"/>
      <c r="C331" s="1831"/>
      <c r="D331" s="1831"/>
      <c r="E331" s="1831"/>
      <c r="F331" s="1831"/>
      <c r="G331" s="1831"/>
      <c r="H331" s="1831"/>
      <c r="I331" s="1831"/>
      <c r="J331" s="1831"/>
      <c r="K331" s="1831"/>
      <c r="L331" s="1831"/>
      <c r="M331" s="1831"/>
      <c r="N331" s="1831"/>
      <c r="O331" s="1831"/>
      <c r="P331" s="1831"/>
      <c r="Q331" s="1831"/>
      <c r="R331" s="1831"/>
      <c r="S331" s="1831"/>
      <c r="T331" s="1831"/>
      <c r="U331" s="1831"/>
      <c r="V331" s="1831"/>
      <c r="W331" s="1831"/>
      <c r="X331" s="1831"/>
      <c r="Y331" s="1831"/>
      <c r="Z331" s="1831"/>
      <c r="AA331" s="1831"/>
      <c r="AB331" s="1831"/>
      <c r="AC331" s="1831"/>
      <c r="AD331" s="1831"/>
      <c r="AE331" s="1831"/>
      <c r="AF331" s="1831"/>
      <c r="AG331" s="1831"/>
      <c r="AH331" s="1831"/>
      <c r="AI331" s="1831"/>
      <c r="AJ331" s="1831"/>
      <c r="AK331" s="1831"/>
      <c r="AL331" s="1831"/>
      <c r="AM331" s="1831"/>
      <c r="AN331" s="1831"/>
      <c r="AO331" s="1831"/>
      <c r="AP331" s="1831"/>
      <c r="AQ331" s="1831"/>
    </row>
    <row r="332" spans="1:43" x14ac:dyDescent="0.35">
      <c r="A332" s="1831"/>
      <c r="B332" s="1831"/>
      <c r="C332" s="1831"/>
      <c r="D332" s="1831"/>
      <c r="E332" s="1831"/>
      <c r="F332" s="1831"/>
      <c r="G332" s="1831"/>
      <c r="H332" s="1831"/>
      <c r="I332" s="1831"/>
      <c r="J332" s="1831"/>
      <c r="K332" s="1831"/>
      <c r="L332" s="1831"/>
      <c r="M332" s="1831"/>
      <c r="N332" s="1831"/>
      <c r="O332" s="1831"/>
      <c r="P332" s="1831"/>
      <c r="Q332" s="1831"/>
      <c r="R332" s="1831"/>
      <c r="S332" s="1831"/>
      <c r="T332" s="1831"/>
      <c r="U332" s="1831"/>
      <c r="V332" s="1831"/>
      <c r="W332" s="1831"/>
      <c r="X332" s="1831"/>
      <c r="Y332" s="1831"/>
      <c r="Z332" s="1831"/>
      <c r="AA332" s="1831"/>
      <c r="AB332" s="1831"/>
      <c r="AC332" s="1831"/>
      <c r="AD332" s="1831"/>
      <c r="AE332" s="1831"/>
      <c r="AF332" s="1831"/>
      <c r="AG332" s="1831"/>
      <c r="AH332" s="1831"/>
      <c r="AI332" s="1831"/>
      <c r="AJ332" s="1831"/>
      <c r="AK332" s="1831"/>
      <c r="AL332" s="1831"/>
      <c r="AM332" s="1831"/>
      <c r="AN332" s="1831"/>
      <c r="AO332" s="1831"/>
      <c r="AP332" s="1831"/>
      <c r="AQ332" s="1831"/>
    </row>
    <row r="333" spans="1:43" x14ac:dyDescent="0.35">
      <c r="A333" s="1831"/>
      <c r="B333" s="1831"/>
      <c r="C333" s="1831"/>
      <c r="D333" s="1831"/>
      <c r="E333" s="1831"/>
      <c r="F333" s="1831"/>
      <c r="G333" s="1831"/>
      <c r="H333" s="1831"/>
      <c r="I333" s="1831"/>
      <c r="J333" s="1831"/>
      <c r="K333" s="1831"/>
      <c r="L333" s="1831"/>
      <c r="M333" s="1831"/>
      <c r="N333" s="1831"/>
      <c r="O333" s="1831"/>
      <c r="P333" s="1831"/>
      <c r="Q333" s="1831"/>
      <c r="R333" s="1831"/>
      <c r="S333" s="1831"/>
      <c r="T333" s="1831"/>
      <c r="U333" s="1831"/>
      <c r="V333" s="1831"/>
      <c r="W333" s="1831"/>
      <c r="X333" s="1831"/>
      <c r="Y333" s="1831"/>
      <c r="Z333" s="1831"/>
      <c r="AA333" s="1831"/>
      <c r="AB333" s="1831"/>
      <c r="AC333" s="1831"/>
      <c r="AD333" s="1831"/>
      <c r="AE333" s="1831"/>
      <c r="AF333" s="1831"/>
      <c r="AG333" s="1831"/>
      <c r="AH333" s="1831"/>
      <c r="AI333" s="1831"/>
      <c r="AJ333" s="1831"/>
      <c r="AK333" s="1831"/>
      <c r="AL333" s="1831"/>
      <c r="AM333" s="1831"/>
      <c r="AN333" s="1831"/>
      <c r="AO333" s="1831"/>
      <c r="AP333" s="1831"/>
      <c r="AQ333" s="1831"/>
    </row>
    <row r="334" spans="1:43" x14ac:dyDescent="0.35">
      <c r="A334" s="1831"/>
      <c r="B334" s="1831"/>
      <c r="C334" s="1831"/>
      <c r="D334" s="1831"/>
      <c r="E334" s="1831"/>
      <c r="F334" s="1831"/>
      <c r="G334" s="1831"/>
      <c r="H334" s="1831"/>
      <c r="I334" s="1831"/>
      <c r="J334" s="1831"/>
      <c r="K334" s="1831"/>
      <c r="L334" s="1831"/>
      <c r="M334" s="1831"/>
      <c r="N334" s="1831"/>
      <c r="O334" s="1831"/>
      <c r="P334" s="1831"/>
      <c r="Q334" s="1831"/>
      <c r="R334" s="1831"/>
      <c r="S334" s="1831"/>
      <c r="T334" s="1831"/>
      <c r="U334" s="1831"/>
      <c r="V334" s="1831"/>
      <c r="W334" s="1831"/>
      <c r="X334" s="1831"/>
      <c r="Y334" s="1831"/>
      <c r="Z334" s="1831"/>
      <c r="AA334" s="1831"/>
      <c r="AB334" s="1831"/>
      <c r="AC334" s="1831"/>
      <c r="AD334" s="1831"/>
      <c r="AE334" s="1831"/>
      <c r="AF334" s="1831"/>
      <c r="AG334" s="1831"/>
      <c r="AH334" s="1831"/>
      <c r="AI334" s="1831"/>
      <c r="AJ334" s="1831"/>
      <c r="AK334" s="1831"/>
      <c r="AL334" s="1831"/>
      <c r="AM334" s="1831"/>
      <c r="AN334" s="1831"/>
      <c r="AO334" s="1831"/>
      <c r="AP334" s="1831"/>
      <c r="AQ334" s="1831"/>
    </row>
    <row r="335" spans="1:43" x14ac:dyDescent="0.35">
      <c r="A335" s="1831"/>
      <c r="B335" s="1831"/>
      <c r="C335" s="1831"/>
      <c r="D335" s="1831"/>
      <c r="E335" s="1831"/>
      <c r="F335" s="1831"/>
      <c r="G335" s="1831"/>
      <c r="H335" s="1831"/>
      <c r="I335" s="1831"/>
      <c r="J335" s="1831"/>
      <c r="K335" s="1831"/>
      <c r="L335" s="1831"/>
      <c r="M335" s="1831"/>
      <c r="N335" s="1831"/>
      <c r="O335" s="1831"/>
      <c r="P335" s="1831"/>
      <c r="Q335" s="1831"/>
      <c r="R335" s="1831"/>
      <c r="S335" s="1831"/>
      <c r="T335" s="1831"/>
      <c r="U335" s="1831"/>
      <c r="V335" s="1831"/>
      <c r="W335" s="1831"/>
      <c r="X335" s="1831"/>
      <c r="Y335" s="1831"/>
      <c r="Z335" s="1831"/>
      <c r="AA335" s="1831"/>
      <c r="AB335" s="1831"/>
      <c r="AC335" s="1831"/>
      <c r="AD335" s="1831"/>
      <c r="AE335" s="1831"/>
      <c r="AF335" s="1831"/>
      <c r="AG335" s="1831"/>
      <c r="AH335" s="1831"/>
      <c r="AI335" s="1831"/>
      <c r="AJ335" s="1831"/>
      <c r="AK335" s="1831"/>
      <c r="AL335" s="1831"/>
      <c r="AM335" s="1831"/>
      <c r="AN335" s="1831"/>
      <c r="AO335" s="1831"/>
      <c r="AP335" s="1831"/>
      <c r="AQ335" s="1831"/>
    </row>
    <row r="336" spans="1:43" x14ac:dyDescent="0.35">
      <c r="A336" s="1831"/>
      <c r="B336" s="1831"/>
      <c r="C336" s="1831"/>
      <c r="D336" s="1831"/>
      <c r="E336" s="1831"/>
      <c r="F336" s="1831"/>
      <c r="G336" s="1831"/>
      <c r="H336" s="1831"/>
      <c r="I336" s="1831"/>
      <c r="J336" s="1831"/>
      <c r="K336" s="1831"/>
      <c r="L336" s="1831"/>
      <c r="M336" s="1831"/>
      <c r="N336" s="1831"/>
      <c r="O336" s="1831"/>
      <c r="P336" s="1831"/>
      <c r="Q336" s="1831"/>
      <c r="R336" s="1831"/>
      <c r="S336" s="1831"/>
      <c r="T336" s="1831"/>
      <c r="U336" s="1831"/>
      <c r="V336" s="1831"/>
      <c r="W336" s="1831"/>
      <c r="X336" s="1831"/>
      <c r="Y336" s="1831"/>
      <c r="Z336" s="1831"/>
      <c r="AA336" s="1831"/>
      <c r="AB336" s="1831"/>
      <c r="AC336" s="1831"/>
      <c r="AD336" s="1831"/>
      <c r="AE336" s="1831"/>
      <c r="AF336" s="1831"/>
      <c r="AG336" s="1831"/>
      <c r="AH336" s="1831"/>
      <c r="AI336" s="1831"/>
      <c r="AJ336" s="1831"/>
      <c r="AK336" s="1831"/>
      <c r="AL336" s="1831"/>
      <c r="AM336" s="1831"/>
      <c r="AN336" s="1831"/>
      <c r="AO336" s="1831"/>
      <c r="AP336" s="1831"/>
      <c r="AQ336" s="1831"/>
    </row>
    <row r="337" spans="1:43" x14ac:dyDescent="0.35">
      <c r="A337" s="1831"/>
      <c r="B337" s="1831"/>
      <c r="C337" s="1831"/>
      <c r="D337" s="1831"/>
      <c r="E337" s="1831"/>
      <c r="F337" s="1831"/>
      <c r="G337" s="1831"/>
      <c r="H337" s="1831"/>
      <c r="I337" s="1831"/>
      <c r="J337" s="1831"/>
      <c r="K337" s="1831"/>
      <c r="L337" s="1831"/>
      <c r="M337" s="1831"/>
      <c r="N337" s="1831"/>
      <c r="O337" s="1831"/>
      <c r="P337" s="1831"/>
      <c r="Q337" s="1831"/>
      <c r="R337" s="1831"/>
      <c r="S337" s="1831"/>
      <c r="T337" s="1831"/>
      <c r="U337" s="1831"/>
      <c r="V337" s="1831"/>
      <c r="W337" s="1831"/>
      <c r="X337" s="1831"/>
      <c r="Y337" s="1831"/>
      <c r="Z337" s="1831"/>
      <c r="AA337" s="1831"/>
      <c r="AB337" s="1831"/>
      <c r="AC337" s="1831"/>
      <c r="AD337" s="1831"/>
      <c r="AE337" s="1831"/>
      <c r="AF337" s="1831"/>
      <c r="AG337" s="1831"/>
      <c r="AH337" s="1831"/>
      <c r="AI337" s="1831"/>
      <c r="AJ337" s="1831"/>
      <c r="AK337" s="1831"/>
      <c r="AL337" s="1831"/>
      <c r="AM337" s="1831"/>
      <c r="AN337" s="1831"/>
      <c r="AO337" s="1831"/>
      <c r="AP337" s="1831"/>
      <c r="AQ337" s="1831"/>
    </row>
    <row r="338" spans="1:43" x14ac:dyDescent="0.35">
      <c r="A338" s="1831"/>
      <c r="B338" s="1831"/>
      <c r="C338" s="1831"/>
      <c r="D338" s="1831"/>
      <c r="E338" s="1831"/>
      <c r="F338" s="1831"/>
      <c r="G338" s="1831"/>
      <c r="H338" s="1831"/>
      <c r="I338" s="1831"/>
      <c r="J338" s="1831"/>
      <c r="K338" s="1831"/>
      <c r="L338" s="1831"/>
      <c r="M338" s="1831"/>
      <c r="N338" s="1831"/>
      <c r="O338" s="1831"/>
      <c r="P338" s="1831"/>
      <c r="Q338" s="1831"/>
      <c r="R338" s="1831"/>
      <c r="S338" s="1831"/>
      <c r="T338" s="1831"/>
      <c r="U338" s="1831"/>
      <c r="V338" s="1831"/>
      <c r="W338" s="1831"/>
      <c r="X338" s="1831"/>
      <c r="Y338" s="1831"/>
      <c r="Z338" s="1831"/>
      <c r="AA338" s="1831"/>
      <c r="AB338" s="1831"/>
      <c r="AC338" s="1831"/>
      <c r="AD338" s="1831"/>
      <c r="AE338" s="1831"/>
      <c r="AF338" s="1831"/>
      <c r="AG338" s="1831"/>
      <c r="AH338" s="1831"/>
      <c r="AI338" s="1831"/>
      <c r="AJ338" s="1831"/>
      <c r="AK338" s="1831"/>
      <c r="AL338" s="1831"/>
      <c r="AM338" s="1831"/>
      <c r="AN338" s="1831"/>
      <c r="AO338" s="1831"/>
      <c r="AP338" s="1831"/>
      <c r="AQ338" s="1831"/>
    </row>
    <row r="339" spans="1:43" x14ac:dyDescent="0.35">
      <c r="A339" s="1831"/>
      <c r="B339" s="1831"/>
      <c r="C339" s="1831"/>
      <c r="D339" s="1831"/>
      <c r="E339" s="1831"/>
      <c r="F339" s="1831"/>
      <c r="G339" s="1831"/>
      <c r="H339" s="1831"/>
      <c r="I339" s="1831"/>
      <c r="J339" s="1831"/>
      <c r="K339" s="1831"/>
      <c r="L339" s="1831"/>
      <c r="M339" s="1831"/>
      <c r="N339" s="1831"/>
      <c r="O339" s="1831"/>
      <c r="P339" s="1831"/>
      <c r="Q339" s="1831"/>
      <c r="R339" s="1831"/>
      <c r="S339" s="1831"/>
      <c r="T339" s="1831"/>
      <c r="U339" s="1831"/>
      <c r="V339" s="1831"/>
      <c r="W339" s="1831"/>
      <c r="X339" s="1831"/>
      <c r="Y339" s="1831"/>
      <c r="Z339" s="1831"/>
      <c r="AA339" s="1831"/>
      <c r="AB339" s="1831"/>
      <c r="AC339" s="1831"/>
      <c r="AD339" s="1831"/>
      <c r="AE339" s="1831"/>
      <c r="AF339" s="1831"/>
      <c r="AG339" s="1831"/>
      <c r="AH339" s="1831"/>
      <c r="AI339" s="1831"/>
      <c r="AJ339" s="1831"/>
      <c r="AK339" s="1831"/>
      <c r="AL339" s="1831"/>
      <c r="AM339" s="1831"/>
      <c r="AN339" s="1831"/>
      <c r="AO339" s="1831"/>
      <c r="AP339" s="1831"/>
      <c r="AQ339" s="1831"/>
    </row>
    <row r="340" spans="1:43" x14ac:dyDescent="0.35">
      <c r="A340" s="1831"/>
      <c r="B340" s="1831"/>
      <c r="C340" s="1831"/>
      <c r="D340" s="1831"/>
      <c r="E340" s="1831"/>
      <c r="F340" s="1831"/>
      <c r="G340" s="1831"/>
      <c r="H340" s="1831"/>
      <c r="I340" s="1831"/>
      <c r="J340" s="1831"/>
      <c r="K340" s="1831"/>
      <c r="L340" s="1831"/>
      <c r="M340" s="1831"/>
      <c r="N340" s="1831"/>
      <c r="O340" s="1831"/>
      <c r="P340" s="1831"/>
      <c r="Q340" s="1831"/>
      <c r="R340" s="1831"/>
      <c r="S340" s="1831"/>
      <c r="T340" s="1831"/>
      <c r="U340" s="1831"/>
      <c r="V340" s="1831"/>
      <c r="W340" s="1831"/>
      <c r="X340" s="1831"/>
      <c r="Y340" s="1831"/>
      <c r="Z340" s="1831"/>
      <c r="AA340" s="1831"/>
      <c r="AB340" s="1831"/>
      <c r="AC340" s="1831"/>
      <c r="AD340" s="1831"/>
      <c r="AE340" s="1831"/>
      <c r="AF340" s="1831"/>
      <c r="AG340" s="1831"/>
      <c r="AH340" s="1831"/>
      <c r="AI340" s="1831"/>
      <c r="AJ340" s="1831"/>
      <c r="AK340" s="1831"/>
      <c r="AL340" s="1831"/>
      <c r="AM340" s="1831"/>
      <c r="AN340" s="1831"/>
      <c r="AO340" s="1831"/>
      <c r="AP340" s="1831"/>
      <c r="AQ340" s="1831"/>
    </row>
    <row r="341" spans="1:43" x14ac:dyDescent="0.35">
      <c r="A341" s="1831"/>
      <c r="B341" s="1831"/>
      <c r="C341" s="1831"/>
      <c r="D341" s="1831"/>
      <c r="E341" s="1831"/>
      <c r="F341" s="1831"/>
      <c r="G341" s="1831"/>
      <c r="H341" s="1831"/>
      <c r="I341" s="1831"/>
      <c r="J341" s="1831"/>
      <c r="K341" s="1831"/>
      <c r="L341" s="1831"/>
      <c r="M341" s="1831"/>
      <c r="N341" s="1831"/>
      <c r="O341" s="1831"/>
      <c r="P341" s="1831"/>
      <c r="Q341" s="1831"/>
      <c r="R341" s="1831"/>
      <c r="S341" s="1831"/>
      <c r="T341" s="1831"/>
      <c r="U341" s="1831"/>
      <c r="V341" s="1831"/>
      <c r="W341" s="1831"/>
      <c r="X341" s="1831"/>
      <c r="Y341" s="1831"/>
      <c r="Z341" s="1831"/>
      <c r="AA341" s="1831"/>
      <c r="AB341" s="1831"/>
      <c r="AC341" s="1831"/>
      <c r="AD341" s="1831"/>
      <c r="AE341" s="1831"/>
      <c r="AF341" s="1831"/>
      <c r="AG341" s="1831"/>
      <c r="AH341" s="1831"/>
      <c r="AI341" s="1831"/>
      <c r="AJ341" s="1831"/>
      <c r="AK341" s="1831"/>
      <c r="AL341" s="1831"/>
      <c r="AM341" s="1831"/>
      <c r="AN341" s="1831"/>
      <c r="AO341" s="1831"/>
      <c r="AP341" s="1831"/>
      <c r="AQ341" s="1831"/>
    </row>
    <row r="342" spans="1:43" x14ac:dyDescent="0.35">
      <c r="A342" s="1831"/>
      <c r="B342" s="1831"/>
      <c r="C342" s="1831"/>
      <c r="D342" s="1831"/>
      <c r="E342" s="1831"/>
      <c r="F342" s="1831"/>
      <c r="G342" s="1831"/>
      <c r="H342" s="1831"/>
      <c r="I342" s="1831"/>
      <c r="J342" s="1831"/>
      <c r="K342" s="1831"/>
      <c r="L342" s="1831"/>
      <c r="M342" s="1831"/>
      <c r="N342" s="1831"/>
      <c r="O342" s="1831"/>
      <c r="P342" s="1831"/>
      <c r="Q342" s="1831"/>
      <c r="R342" s="1831"/>
      <c r="S342" s="1831"/>
      <c r="T342" s="1831"/>
      <c r="U342" s="1831"/>
      <c r="V342" s="1831"/>
      <c r="W342" s="1831"/>
      <c r="X342" s="1831"/>
      <c r="Y342" s="1831"/>
      <c r="Z342" s="1831"/>
      <c r="AA342" s="1831"/>
      <c r="AB342" s="1831"/>
      <c r="AC342" s="1831"/>
      <c r="AD342" s="1831"/>
      <c r="AE342" s="1831"/>
      <c r="AF342" s="1831"/>
      <c r="AG342" s="1831"/>
      <c r="AH342" s="1831"/>
      <c r="AI342" s="1831"/>
      <c r="AJ342" s="1831"/>
      <c r="AK342" s="1831"/>
      <c r="AL342" s="1831"/>
      <c r="AM342" s="1831"/>
      <c r="AN342" s="1831"/>
      <c r="AO342" s="1831"/>
      <c r="AP342" s="1831"/>
      <c r="AQ342" s="1831"/>
    </row>
    <row r="343" spans="1:43" x14ac:dyDescent="0.35">
      <c r="A343" s="1831"/>
      <c r="B343" s="1831"/>
      <c r="C343" s="1831"/>
      <c r="D343" s="1831"/>
      <c r="E343" s="1831"/>
      <c r="F343" s="1831"/>
      <c r="G343" s="1831"/>
      <c r="H343" s="1831"/>
      <c r="I343" s="1831"/>
      <c r="J343" s="1831"/>
      <c r="K343" s="1831"/>
      <c r="L343" s="1831"/>
      <c r="M343" s="1831"/>
      <c r="N343" s="1831"/>
      <c r="O343" s="1831"/>
      <c r="P343" s="1831"/>
      <c r="Q343" s="1831"/>
      <c r="R343" s="1831"/>
      <c r="S343" s="1831"/>
      <c r="T343" s="1831"/>
      <c r="U343" s="1831"/>
      <c r="V343" s="1831"/>
      <c r="W343" s="1831"/>
      <c r="X343" s="1831"/>
      <c r="Y343" s="1831"/>
      <c r="Z343" s="1831"/>
      <c r="AA343" s="1831"/>
      <c r="AB343" s="1831"/>
      <c r="AC343" s="1831"/>
      <c r="AD343" s="1831"/>
      <c r="AE343" s="1831"/>
      <c r="AF343" s="1831"/>
      <c r="AG343" s="1831"/>
      <c r="AH343" s="1831"/>
      <c r="AI343" s="1831"/>
      <c r="AJ343" s="1831"/>
      <c r="AK343" s="1831"/>
      <c r="AL343" s="1831"/>
      <c r="AM343" s="1831"/>
      <c r="AN343" s="1831"/>
      <c r="AO343" s="1831"/>
      <c r="AP343" s="1831"/>
      <c r="AQ343" s="1831"/>
    </row>
    <row r="344" spans="1:43" x14ac:dyDescent="0.35">
      <c r="A344" s="1831"/>
      <c r="B344" s="1831"/>
      <c r="C344" s="1831"/>
      <c r="D344" s="1831"/>
      <c r="E344" s="1831"/>
      <c r="F344" s="1831"/>
      <c r="G344" s="1831"/>
      <c r="H344" s="1831"/>
      <c r="I344" s="1831"/>
      <c r="J344" s="1831"/>
      <c r="K344" s="1831"/>
      <c r="L344" s="1831"/>
      <c r="M344" s="1831"/>
      <c r="N344" s="1831"/>
      <c r="O344" s="1831"/>
      <c r="P344" s="1831"/>
      <c r="Q344" s="1831"/>
      <c r="R344" s="1831"/>
      <c r="S344" s="1831"/>
      <c r="T344" s="1831"/>
      <c r="U344" s="1831"/>
      <c r="V344" s="1831"/>
      <c r="W344" s="1831"/>
      <c r="X344" s="1831"/>
      <c r="Y344" s="1831"/>
      <c r="Z344" s="1831"/>
      <c r="AA344" s="1831"/>
      <c r="AB344" s="1831"/>
      <c r="AC344" s="1831"/>
      <c r="AD344" s="1831"/>
      <c r="AE344" s="1831"/>
      <c r="AF344" s="1831"/>
      <c r="AG344" s="1831"/>
      <c r="AH344" s="1831"/>
      <c r="AI344" s="1831"/>
      <c r="AJ344" s="1831"/>
      <c r="AK344" s="1831"/>
      <c r="AL344" s="1831"/>
      <c r="AM344" s="1831"/>
      <c r="AN344" s="1831"/>
      <c r="AO344" s="1831"/>
      <c r="AP344" s="1831"/>
      <c r="AQ344" s="1831"/>
    </row>
    <row r="345" spans="1:43" x14ac:dyDescent="0.35">
      <c r="A345" s="1831"/>
      <c r="B345" s="1831"/>
      <c r="C345" s="1831"/>
      <c r="D345" s="1831"/>
      <c r="E345" s="1831"/>
      <c r="F345" s="1831"/>
      <c r="G345" s="1831"/>
      <c r="H345" s="1831"/>
      <c r="I345" s="1831"/>
      <c r="J345" s="1831"/>
      <c r="K345" s="1831"/>
      <c r="L345" s="1831"/>
      <c r="M345" s="1831"/>
      <c r="N345" s="1831"/>
      <c r="O345" s="1831"/>
      <c r="P345" s="1831"/>
      <c r="Q345" s="1831"/>
      <c r="R345" s="1831"/>
      <c r="S345" s="1831"/>
      <c r="T345" s="1831"/>
      <c r="U345" s="1831"/>
      <c r="V345" s="1831"/>
      <c r="W345" s="1831"/>
      <c r="X345" s="1831"/>
      <c r="Y345" s="1831"/>
      <c r="Z345" s="1831"/>
      <c r="AA345" s="1831"/>
      <c r="AB345" s="1831"/>
      <c r="AC345" s="1831"/>
      <c r="AD345" s="1831"/>
      <c r="AE345" s="1831"/>
      <c r="AF345" s="1831"/>
      <c r="AG345" s="1831"/>
      <c r="AH345" s="1831"/>
      <c r="AI345" s="1831"/>
      <c r="AJ345" s="1831"/>
      <c r="AK345" s="1831"/>
      <c r="AL345" s="1831"/>
      <c r="AM345" s="1831"/>
      <c r="AN345" s="1831"/>
      <c r="AO345" s="1831"/>
      <c r="AP345" s="1831"/>
      <c r="AQ345" s="1831"/>
    </row>
    <row r="346" spans="1:43" x14ac:dyDescent="0.35">
      <c r="A346" s="1831"/>
      <c r="B346" s="1831"/>
      <c r="C346" s="1831"/>
      <c r="D346" s="1831"/>
      <c r="E346" s="1831"/>
      <c r="F346" s="1831"/>
      <c r="G346" s="1831"/>
      <c r="H346" s="1831"/>
      <c r="I346" s="1831"/>
      <c r="J346" s="1831"/>
      <c r="K346" s="1831"/>
      <c r="L346" s="1831"/>
      <c r="M346" s="1831"/>
      <c r="N346" s="1831"/>
      <c r="O346" s="1831"/>
      <c r="P346" s="1831"/>
      <c r="Q346" s="1831"/>
      <c r="R346" s="1831"/>
      <c r="S346" s="1831"/>
      <c r="T346" s="1831"/>
      <c r="U346" s="1831"/>
      <c r="V346" s="1831"/>
      <c r="W346" s="1831"/>
      <c r="X346" s="1831"/>
      <c r="Y346" s="1831"/>
      <c r="Z346" s="1831"/>
      <c r="AA346" s="1831"/>
      <c r="AB346" s="1831"/>
      <c r="AC346" s="1831"/>
      <c r="AD346" s="1831"/>
      <c r="AE346" s="1831"/>
      <c r="AF346" s="1831"/>
      <c r="AG346" s="1831"/>
      <c r="AH346" s="1831"/>
      <c r="AI346" s="1831"/>
      <c r="AJ346" s="1831"/>
      <c r="AK346" s="1831"/>
      <c r="AL346" s="1831"/>
      <c r="AM346" s="1831"/>
      <c r="AN346" s="1831"/>
      <c r="AO346" s="1831"/>
      <c r="AP346" s="1831"/>
      <c r="AQ346" s="1831"/>
    </row>
    <row r="347" spans="1:43" x14ac:dyDescent="0.35">
      <c r="A347" s="1831"/>
      <c r="B347" s="1831"/>
      <c r="C347" s="1831"/>
      <c r="D347" s="1831"/>
      <c r="E347" s="1831"/>
      <c r="F347" s="1831"/>
      <c r="G347" s="1831"/>
      <c r="H347" s="1831"/>
      <c r="I347" s="1831"/>
      <c r="J347" s="1831"/>
      <c r="K347" s="1831"/>
      <c r="L347" s="1831"/>
      <c r="M347" s="1831"/>
      <c r="N347" s="1831"/>
      <c r="O347" s="1831"/>
      <c r="P347" s="1831"/>
      <c r="Q347" s="1831"/>
      <c r="R347" s="1831"/>
      <c r="S347" s="1831"/>
      <c r="T347" s="1831"/>
      <c r="U347" s="1831"/>
      <c r="V347" s="1831"/>
      <c r="W347" s="1831"/>
      <c r="X347" s="1831"/>
      <c r="Y347" s="1831"/>
      <c r="Z347" s="1831"/>
      <c r="AA347" s="1831"/>
      <c r="AB347" s="1831"/>
      <c r="AC347" s="1831"/>
      <c r="AD347" s="1831"/>
      <c r="AE347" s="1831"/>
      <c r="AF347" s="1831"/>
      <c r="AG347" s="1831"/>
      <c r="AH347" s="1831"/>
      <c r="AI347" s="1831"/>
      <c r="AJ347" s="1831"/>
      <c r="AK347" s="1831"/>
      <c r="AL347" s="1831"/>
      <c r="AM347" s="1831"/>
      <c r="AN347" s="1831"/>
      <c r="AO347" s="1831"/>
      <c r="AP347" s="1831"/>
      <c r="AQ347" s="1831"/>
    </row>
    <row r="348" spans="1:43" x14ac:dyDescent="0.35">
      <c r="A348" s="1831"/>
      <c r="B348" s="1831"/>
      <c r="C348" s="1831"/>
      <c r="D348" s="1831"/>
      <c r="E348" s="1831"/>
      <c r="F348" s="1831"/>
      <c r="G348" s="1831"/>
      <c r="H348" s="1831"/>
      <c r="I348" s="1831"/>
      <c r="J348" s="1831"/>
      <c r="K348" s="1831"/>
      <c r="L348" s="1831"/>
      <c r="M348" s="1831"/>
      <c r="N348" s="1831"/>
      <c r="O348" s="1831"/>
      <c r="P348" s="1831"/>
      <c r="Q348" s="1831"/>
      <c r="R348" s="1831"/>
      <c r="S348" s="1831"/>
      <c r="T348" s="1831"/>
      <c r="U348" s="1831"/>
      <c r="V348" s="1831"/>
      <c r="W348" s="1831"/>
      <c r="X348" s="1831"/>
      <c r="Y348" s="1831"/>
      <c r="Z348" s="1831"/>
      <c r="AA348" s="1831"/>
      <c r="AB348" s="1831"/>
      <c r="AC348" s="1831"/>
      <c r="AD348" s="1831"/>
      <c r="AE348" s="1831"/>
      <c r="AF348" s="1831"/>
      <c r="AG348" s="1831"/>
      <c r="AH348" s="1831"/>
      <c r="AI348" s="1831"/>
      <c r="AJ348" s="1831"/>
      <c r="AK348" s="1831"/>
      <c r="AL348" s="1831"/>
      <c r="AM348" s="1831"/>
      <c r="AN348" s="1831"/>
      <c r="AO348" s="1831"/>
      <c r="AP348" s="1831"/>
      <c r="AQ348" s="1831"/>
    </row>
    <row r="349" spans="1:43" x14ac:dyDescent="0.35">
      <c r="A349" s="1831"/>
      <c r="B349" s="1831"/>
      <c r="C349" s="1831"/>
      <c r="D349" s="1831"/>
      <c r="E349" s="1831"/>
      <c r="F349" s="1831"/>
      <c r="G349" s="1831"/>
      <c r="H349" s="1831"/>
      <c r="I349" s="1831"/>
      <c r="J349" s="1831"/>
      <c r="K349" s="1831"/>
      <c r="L349" s="1831"/>
      <c r="M349" s="1831"/>
      <c r="N349" s="1831"/>
      <c r="O349" s="1831"/>
      <c r="P349" s="1831"/>
      <c r="Q349" s="1831"/>
      <c r="R349" s="1831"/>
      <c r="S349" s="1831"/>
      <c r="T349" s="1831"/>
      <c r="U349" s="1831"/>
      <c r="V349" s="1831"/>
      <c r="W349" s="1831"/>
      <c r="X349" s="1831"/>
      <c r="Y349" s="1831"/>
      <c r="Z349" s="1831"/>
      <c r="AA349" s="1831"/>
      <c r="AB349" s="1831"/>
      <c r="AC349" s="1831"/>
      <c r="AD349" s="1831"/>
      <c r="AE349" s="1831"/>
      <c r="AF349" s="1831"/>
      <c r="AG349" s="1831"/>
      <c r="AH349" s="1831"/>
      <c r="AI349" s="1831"/>
      <c r="AJ349" s="1831"/>
      <c r="AK349" s="1831"/>
      <c r="AL349" s="1831"/>
      <c r="AM349" s="1831"/>
      <c r="AN349" s="1831"/>
      <c r="AO349" s="1831"/>
      <c r="AP349" s="1831"/>
      <c r="AQ349" s="1831"/>
    </row>
    <row r="350" spans="1:43" x14ac:dyDescent="0.35">
      <c r="A350" s="1831"/>
      <c r="B350" s="1831"/>
      <c r="C350" s="1831"/>
      <c r="D350" s="1831"/>
      <c r="E350" s="1831"/>
      <c r="F350" s="1831"/>
      <c r="G350" s="1831"/>
      <c r="H350" s="1831"/>
      <c r="I350" s="1831"/>
      <c r="J350" s="1831"/>
      <c r="K350" s="1831"/>
      <c r="L350" s="1831"/>
      <c r="M350" s="1831"/>
      <c r="N350" s="1831"/>
      <c r="O350" s="1831"/>
      <c r="P350" s="1831"/>
      <c r="Q350" s="1831"/>
      <c r="R350" s="1831"/>
      <c r="S350" s="1831"/>
      <c r="T350" s="1831"/>
      <c r="U350" s="1831"/>
      <c r="V350" s="1831"/>
      <c r="W350" s="1831"/>
      <c r="X350" s="1831"/>
      <c r="Y350" s="1831"/>
      <c r="Z350" s="1831"/>
      <c r="AA350" s="1831"/>
      <c r="AB350" s="1831"/>
      <c r="AC350" s="1831"/>
      <c r="AD350" s="1831"/>
      <c r="AE350" s="1831"/>
      <c r="AF350" s="1831"/>
      <c r="AG350" s="1831"/>
      <c r="AH350" s="1831"/>
      <c r="AI350" s="1831"/>
      <c r="AJ350" s="1831"/>
      <c r="AK350" s="1831"/>
      <c r="AL350" s="1831"/>
      <c r="AM350" s="1831"/>
      <c r="AN350" s="1831"/>
      <c r="AO350" s="1831"/>
      <c r="AP350" s="1831"/>
      <c r="AQ350" s="1831"/>
    </row>
    <row r="351" spans="1:43" x14ac:dyDescent="0.35">
      <c r="A351" s="1831"/>
      <c r="B351" s="1831"/>
      <c r="C351" s="1831"/>
      <c r="D351" s="1831"/>
      <c r="E351" s="1831"/>
      <c r="F351" s="1831"/>
      <c r="G351" s="1831"/>
      <c r="H351" s="1831"/>
      <c r="I351" s="1831"/>
      <c r="J351" s="1831"/>
      <c r="K351" s="1831"/>
      <c r="L351" s="1831"/>
      <c r="M351" s="1831"/>
      <c r="N351" s="1831"/>
      <c r="O351" s="1831"/>
      <c r="P351" s="1831"/>
      <c r="Q351" s="1831"/>
      <c r="R351" s="1831"/>
      <c r="S351" s="1831"/>
      <c r="T351" s="1831"/>
      <c r="U351" s="1831"/>
      <c r="V351" s="1831"/>
      <c r="W351" s="1831"/>
      <c r="X351" s="1831"/>
      <c r="Y351" s="1831"/>
      <c r="Z351" s="1831"/>
      <c r="AA351" s="1831"/>
      <c r="AB351" s="1831"/>
      <c r="AC351" s="1831"/>
      <c r="AD351" s="1831"/>
      <c r="AE351" s="1831"/>
      <c r="AF351" s="1831"/>
      <c r="AG351" s="1831"/>
      <c r="AH351" s="1831"/>
      <c r="AI351" s="1831"/>
      <c r="AJ351" s="1831"/>
      <c r="AK351" s="1831"/>
      <c r="AL351" s="1831"/>
      <c r="AM351" s="1831"/>
      <c r="AN351" s="1831"/>
      <c r="AO351" s="1831"/>
      <c r="AP351" s="1831"/>
      <c r="AQ351" s="1831"/>
    </row>
    <row r="352" spans="1:43" x14ac:dyDescent="0.35">
      <c r="A352" s="1831"/>
      <c r="B352" s="1831"/>
      <c r="C352" s="1831"/>
      <c r="D352" s="1831"/>
      <c r="E352" s="1831"/>
      <c r="F352" s="1831"/>
      <c r="G352" s="1831"/>
      <c r="H352" s="1831"/>
      <c r="I352" s="1831"/>
      <c r="J352" s="1831"/>
      <c r="K352" s="1831"/>
      <c r="L352" s="1831"/>
      <c r="M352" s="1831"/>
      <c r="N352" s="1831"/>
      <c r="O352" s="1831"/>
      <c r="P352" s="1831"/>
      <c r="Q352" s="1831"/>
      <c r="R352" s="1831"/>
      <c r="S352" s="1831"/>
      <c r="T352" s="1831"/>
      <c r="U352" s="1831"/>
      <c r="V352" s="1831"/>
      <c r="W352" s="1831"/>
      <c r="X352" s="1831"/>
      <c r="Y352" s="1831"/>
      <c r="Z352" s="1831"/>
      <c r="AA352" s="1831"/>
      <c r="AB352" s="1831"/>
      <c r="AC352" s="1831"/>
      <c r="AD352" s="1831"/>
      <c r="AE352" s="1831"/>
      <c r="AF352" s="1831"/>
      <c r="AG352" s="1831"/>
      <c r="AH352" s="1831"/>
      <c r="AI352" s="1831"/>
      <c r="AJ352" s="1831"/>
      <c r="AK352" s="1831"/>
      <c r="AL352" s="1831"/>
      <c r="AM352" s="1831"/>
      <c r="AN352" s="1831"/>
      <c r="AO352" s="1831"/>
      <c r="AP352" s="1831"/>
      <c r="AQ352" s="1831"/>
    </row>
    <row r="353" spans="1:43" x14ac:dyDescent="0.35">
      <c r="A353" s="1831"/>
      <c r="B353" s="1831"/>
      <c r="C353" s="1831"/>
      <c r="D353" s="1831"/>
      <c r="E353" s="1831"/>
      <c r="F353" s="1831"/>
      <c r="G353" s="1831"/>
      <c r="H353" s="1831"/>
      <c r="I353" s="1831"/>
      <c r="J353" s="1831"/>
      <c r="K353" s="1831"/>
      <c r="L353" s="1831"/>
      <c r="M353" s="1831"/>
      <c r="N353" s="1831"/>
      <c r="O353" s="1831"/>
      <c r="P353" s="1831"/>
      <c r="Q353" s="1831"/>
      <c r="R353" s="1831"/>
      <c r="S353" s="1831"/>
      <c r="T353" s="1831"/>
      <c r="U353" s="1831"/>
      <c r="V353" s="1831"/>
      <c r="W353" s="1831"/>
      <c r="X353" s="1831"/>
      <c r="Y353" s="1831"/>
      <c r="Z353" s="1831"/>
      <c r="AA353" s="1831"/>
      <c r="AB353" s="1831"/>
      <c r="AC353" s="1831"/>
      <c r="AD353" s="1831"/>
      <c r="AE353" s="1831"/>
      <c r="AF353" s="1831"/>
      <c r="AG353" s="1831"/>
      <c r="AH353" s="1831"/>
      <c r="AI353" s="1831"/>
      <c r="AJ353" s="1831"/>
      <c r="AK353" s="1831"/>
      <c r="AL353" s="1831"/>
      <c r="AM353" s="1831"/>
      <c r="AN353" s="1831"/>
      <c r="AO353" s="1831"/>
      <c r="AP353" s="1831"/>
      <c r="AQ353" s="1831"/>
    </row>
    <row r="354" spans="1:43" x14ac:dyDescent="0.35">
      <c r="A354" s="1831"/>
      <c r="B354" s="1831"/>
      <c r="C354" s="1831"/>
      <c r="D354" s="1831"/>
      <c r="E354" s="1831"/>
      <c r="F354" s="1831"/>
      <c r="G354" s="1831"/>
      <c r="H354" s="1831"/>
      <c r="I354" s="1831"/>
      <c r="J354" s="1831"/>
      <c r="K354" s="1831"/>
      <c r="L354" s="1831"/>
      <c r="M354" s="1831"/>
      <c r="N354" s="1831"/>
      <c r="O354" s="1831"/>
      <c r="P354" s="1831"/>
      <c r="Q354" s="1831"/>
      <c r="R354" s="1831"/>
      <c r="S354" s="1831"/>
      <c r="T354" s="1831"/>
      <c r="U354" s="1831"/>
      <c r="V354" s="1831"/>
      <c r="W354" s="1831"/>
      <c r="X354" s="1831"/>
      <c r="Y354" s="1831"/>
      <c r="Z354" s="1831"/>
      <c r="AA354" s="1831"/>
      <c r="AB354" s="1831"/>
      <c r="AC354" s="1831"/>
      <c r="AD354" s="1831"/>
      <c r="AE354" s="1831"/>
      <c r="AF354" s="1831"/>
      <c r="AG354" s="1831"/>
      <c r="AH354" s="1831"/>
      <c r="AI354" s="1831"/>
      <c r="AJ354" s="1831"/>
      <c r="AK354" s="1831"/>
      <c r="AL354" s="1831"/>
      <c r="AM354" s="1831"/>
      <c r="AN354" s="1831"/>
      <c r="AO354" s="1831"/>
      <c r="AP354" s="1831"/>
      <c r="AQ354" s="1831"/>
    </row>
    <row r="355" spans="1:43" x14ac:dyDescent="0.35">
      <c r="A355" s="1831"/>
      <c r="B355" s="1831"/>
      <c r="C355" s="1831"/>
      <c r="D355" s="1831"/>
      <c r="E355" s="1831"/>
      <c r="F355" s="1831"/>
      <c r="G355" s="1831"/>
      <c r="H355" s="1831"/>
      <c r="I355" s="1831"/>
      <c r="J355" s="1831"/>
      <c r="K355" s="1831"/>
      <c r="L355" s="1831"/>
      <c r="M355" s="1831"/>
      <c r="N355" s="1831"/>
      <c r="O355" s="1831"/>
      <c r="P355" s="1831"/>
      <c r="Q355" s="1831"/>
      <c r="R355" s="1831"/>
      <c r="S355" s="1831"/>
      <c r="T355" s="1831"/>
      <c r="U355" s="1831"/>
      <c r="V355" s="1831"/>
      <c r="W355" s="1831"/>
      <c r="X355" s="1831"/>
      <c r="Y355" s="1831"/>
      <c r="Z355" s="1831"/>
      <c r="AA355" s="1831"/>
      <c r="AB355" s="1831"/>
      <c r="AC355" s="1831"/>
      <c r="AD355" s="1831"/>
      <c r="AE355" s="1831"/>
      <c r="AF355" s="1831"/>
      <c r="AG355" s="1831"/>
      <c r="AH355" s="1831"/>
      <c r="AI355" s="1831"/>
      <c r="AJ355" s="1831"/>
      <c r="AK355" s="1831"/>
      <c r="AL355" s="1831"/>
      <c r="AM355" s="1831"/>
      <c r="AN355" s="1831"/>
      <c r="AO355" s="1831"/>
      <c r="AP355" s="1831"/>
      <c r="AQ355" s="1831"/>
    </row>
    <row r="356" spans="1:43" x14ac:dyDescent="0.35">
      <c r="A356" s="1831"/>
      <c r="B356" s="1831"/>
      <c r="C356" s="1831"/>
      <c r="D356" s="1831"/>
      <c r="E356" s="1831"/>
      <c r="F356" s="1831"/>
      <c r="G356" s="1831"/>
      <c r="H356" s="1831"/>
      <c r="I356" s="1831"/>
      <c r="J356" s="1831"/>
      <c r="K356" s="1831"/>
      <c r="L356" s="1831"/>
      <c r="M356" s="1831"/>
      <c r="N356" s="1831"/>
      <c r="O356" s="1831"/>
      <c r="P356" s="1831"/>
      <c r="Q356" s="1831"/>
      <c r="R356" s="1831"/>
      <c r="S356" s="1831"/>
      <c r="T356" s="1831"/>
      <c r="U356" s="1831"/>
      <c r="V356" s="1831"/>
      <c r="W356" s="1831"/>
      <c r="X356" s="1831"/>
      <c r="Y356" s="1831"/>
      <c r="Z356" s="1831"/>
      <c r="AA356" s="1831"/>
      <c r="AB356" s="1831"/>
      <c r="AC356" s="1831"/>
      <c r="AD356" s="1831"/>
      <c r="AE356" s="1831"/>
      <c r="AF356" s="1831"/>
      <c r="AG356" s="1831"/>
      <c r="AH356" s="1831"/>
      <c r="AI356" s="1831"/>
      <c r="AJ356" s="1831"/>
      <c r="AK356" s="1831"/>
      <c r="AL356" s="1831"/>
      <c r="AM356" s="1831"/>
      <c r="AN356" s="1831"/>
      <c r="AO356" s="1831"/>
      <c r="AP356" s="1831"/>
      <c r="AQ356" s="1831"/>
    </row>
    <row r="357" spans="1:43" x14ac:dyDescent="0.35">
      <c r="A357" s="1831"/>
      <c r="B357" s="1831"/>
      <c r="C357" s="1831"/>
      <c r="D357" s="1831"/>
      <c r="E357" s="1831"/>
      <c r="F357" s="1831"/>
      <c r="G357" s="1831"/>
      <c r="H357" s="1831"/>
      <c r="I357" s="1831"/>
      <c r="J357" s="1831"/>
      <c r="K357" s="1831"/>
      <c r="L357" s="1831"/>
      <c r="M357" s="1831"/>
      <c r="N357" s="1831"/>
      <c r="O357" s="1831"/>
      <c r="P357" s="1831"/>
      <c r="Q357" s="1831"/>
      <c r="R357" s="1831"/>
      <c r="S357" s="1831"/>
      <c r="T357" s="1831"/>
      <c r="U357" s="1831"/>
      <c r="V357" s="1831"/>
      <c r="W357" s="1831"/>
      <c r="X357" s="1831"/>
      <c r="Y357" s="1831"/>
      <c r="Z357" s="1831"/>
      <c r="AA357" s="1831"/>
      <c r="AB357" s="1831"/>
      <c r="AC357" s="1831"/>
      <c r="AD357" s="1831"/>
      <c r="AE357" s="1831"/>
      <c r="AF357" s="1831"/>
      <c r="AG357" s="1831"/>
      <c r="AH357" s="1831"/>
      <c r="AI357" s="1831"/>
      <c r="AJ357" s="1831"/>
      <c r="AK357" s="1831"/>
      <c r="AL357" s="1831"/>
      <c r="AM357" s="1831"/>
      <c r="AN357" s="1831"/>
      <c r="AO357" s="1831"/>
      <c r="AP357" s="1831"/>
      <c r="AQ357" s="1831"/>
    </row>
    <row r="358" spans="1:43" x14ac:dyDescent="0.35">
      <c r="A358" s="1831"/>
      <c r="B358" s="1831"/>
      <c r="C358" s="1831"/>
      <c r="D358" s="1831"/>
      <c r="E358" s="1831"/>
      <c r="F358" s="1831"/>
      <c r="G358" s="1831"/>
      <c r="H358" s="1831"/>
      <c r="I358" s="1831"/>
      <c r="J358" s="1831"/>
      <c r="K358" s="1831"/>
      <c r="L358" s="1831"/>
      <c r="M358" s="1831"/>
      <c r="N358" s="1831"/>
      <c r="O358" s="1831"/>
      <c r="P358" s="1831"/>
      <c r="Q358" s="1831"/>
      <c r="R358" s="1831"/>
      <c r="S358" s="1831"/>
      <c r="T358" s="1831"/>
      <c r="U358" s="1831"/>
      <c r="V358" s="1831"/>
      <c r="W358" s="1831"/>
      <c r="X358" s="1831"/>
      <c r="Y358" s="1831"/>
      <c r="Z358" s="1831"/>
      <c r="AA358" s="1831"/>
      <c r="AB358" s="1831"/>
      <c r="AC358" s="1831"/>
      <c r="AD358" s="1831"/>
      <c r="AE358" s="1831"/>
      <c r="AF358" s="1831"/>
      <c r="AG358" s="1831"/>
      <c r="AH358" s="1831"/>
      <c r="AI358" s="1831"/>
      <c r="AJ358" s="1831"/>
      <c r="AK358" s="1831"/>
      <c r="AL358" s="1831"/>
      <c r="AM358" s="1831"/>
      <c r="AN358" s="1831"/>
      <c r="AO358" s="1831"/>
      <c r="AP358" s="1831"/>
      <c r="AQ358" s="1831"/>
    </row>
    <row r="359" spans="1:43" x14ac:dyDescent="0.35">
      <c r="A359" s="1831"/>
      <c r="B359" s="1831"/>
      <c r="C359" s="1831"/>
      <c r="D359" s="1831"/>
      <c r="E359" s="1831"/>
      <c r="F359" s="1831"/>
      <c r="G359" s="1831"/>
      <c r="H359" s="1831"/>
      <c r="I359" s="1831"/>
      <c r="J359" s="1831"/>
      <c r="K359" s="1831"/>
      <c r="L359" s="1831"/>
      <c r="M359" s="1831"/>
      <c r="N359" s="1831"/>
      <c r="O359" s="1831"/>
      <c r="P359" s="1831"/>
      <c r="Q359" s="1831"/>
      <c r="R359" s="1831"/>
      <c r="S359" s="1831"/>
      <c r="T359" s="1831"/>
      <c r="U359" s="1831"/>
      <c r="V359" s="1831"/>
      <c r="W359" s="1831"/>
      <c r="X359" s="1831"/>
      <c r="Y359" s="1831"/>
      <c r="Z359" s="1831"/>
      <c r="AA359" s="1831"/>
      <c r="AB359" s="1831"/>
      <c r="AC359" s="1831"/>
      <c r="AD359" s="1831"/>
      <c r="AE359" s="1831"/>
      <c r="AF359" s="1831"/>
      <c r="AG359" s="1831"/>
      <c r="AH359" s="1831"/>
      <c r="AI359" s="1831"/>
      <c r="AJ359" s="1831"/>
      <c r="AK359" s="1831"/>
      <c r="AL359" s="1831"/>
      <c r="AM359" s="1831"/>
      <c r="AN359" s="1831"/>
      <c r="AO359" s="1831"/>
      <c r="AP359" s="1831"/>
      <c r="AQ359" s="1831"/>
    </row>
    <row r="360" spans="1:43" x14ac:dyDescent="0.35">
      <c r="A360" s="1831"/>
      <c r="B360" s="1831"/>
      <c r="C360" s="1831"/>
      <c r="D360" s="1831"/>
      <c r="E360" s="1831"/>
      <c r="F360" s="1831"/>
      <c r="G360" s="1831"/>
      <c r="H360" s="1831"/>
      <c r="I360" s="1831"/>
      <c r="J360" s="1831"/>
      <c r="K360" s="1831"/>
      <c r="L360" s="1831"/>
      <c r="M360" s="1831"/>
      <c r="N360" s="1831"/>
      <c r="O360" s="1831"/>
      <c r="P360" s="1831"/>
      <c r="Q360" s="1831"/>
      <c r="R360" s="1831"/>
      <c r="S360" s="1831"/>
      <c r="T360" s="1831"/>
      <c r="U360" s="1831"/>
      <c r="V360" s="1831"/>
      <c r="W360" s="1831"/>
      <c r="X360" s="1831"/>
      <c r="Y360" s="1831"/>
      <c r="Z360" s="1831"/>
      <c r="AA360" s="1831"/>
      <c r="AB360" s="1831"/>
      <c r="AC360" s="1831"/>
      <c r="AD360" s="1831"/>
      <c r="AE360" s="1831"/>
      <c r="AF360" s="1831"/>
      <c r="AG360" s="1831"/>
      <c r="AH360" s="1831"/>
      <c r="AI360" s="1831"/>
      <c r="AJ360" s="1831"/>
      <c r="AK360" s="1831"/>
      <c r="AL360" s="1831"/>
      <c r="AM360" s="1831"/>
      <c r="AN360" s="1831"/>
      <c r="AO360" s="1831"/>
      <c r="AP360" s="1831"/>
      <c r="AQ360" s="1831"/>
    </row>
    <row r="361" spans="1:43" x14ac:dyDescent="0.35">
      <c r="A361" s="1831"/>
      <c r="B361" s="1831"/>
      <c r="C361" s="1831"/>
      <c r="D361" s="1831"/>
      <c r="E361" s="1831"/>
      <c r="F361" s="1831"/>
      <c r="G361" s="1831"/>
      <c r="H361" s="1831"/>
      <c r="I361" s="1831"/>
      <c r="J361" s="1831"/>
      <c r="K361" s="1831"/>
      <c r="L361" s="1831"/>
      <c r="M361" s="1831"/>
      <c r="N361" s="1831"/>
      <c r="O361" s="1831"/>
      <c r="P361" s="1831"/>
      <c r="Q361" s="1831"/>
      <c r="R361" s="1831"/>
      <c r="S361" s="1831"/>
      <c r="T361" s="1831"/>
      <c r="U361" s="1831"/>
      <c r="V361" s="1831"/>
      <c r="W361" s="1831"/>
      <c r="X361" s="1831"/>
      <c r="Y361" s="1831"/>
      <c r="Z361" s="1831"/>
      <c r="AA361" s="1831"/>
      <c r="AB361" s="1831"/>
      <c r="AC361" s="1831"/>
      <c r="AD361" s="1831"/>
      <c r="AE361" s="1831"/>
      <c r="AF361" s="1831"/>
      <c r="AG361" s="1831"/>
      <c r="AH361" s="1831"/>
      <c r="AI361" s="1831"/>
      <c r="AJ361" s="1831"/>
      <c r="AK361" s="1831"/>
      <c r="AL361" s="1831"/>
      <c r="AM361" s="1831"/>
      <c r="AN361" s="1831"/>
      <c r="AO361" s="1831"/>
      <c r="AP361" s="1831"/>
      <c r="AQ361" s="1831"/>
    </row>
    <row r="362" spans="1:43" x14ac:dyDescent="0.35">
      <c r="A362" s="1831"/>
      <c r="B362" s="1831"/>
      <c r="C362" s="1831"/>
      <c r="D362" s="1831"/>
      <c r="E362" s="1831"/>
      <c r="F362" s="1831"/>
      <c r="G362" s="1831"/>
      <c r="H362" s="1831"/>
      <c r="I362" s="1831"/>
      <c r="J362" s="1831"/>
      <c r="K362" s="1831"/>
      <c r="L362" s="1831"/>
      <c r="M362" s="1831"/>
      <c r="N362" s="1831"/>
      <c r="O362" s="1831"/>
      <c r="P362" s="1831"/>
      <c r="Q362" s="1831"/>
      <c r="R362" s="1831"/>
      <c r="S362" s="1831"/>
      <c r="T362" s="1831"/>
      <c r="U362" s="1831"/>
      <c r="V362" s="1831"/>
      <c r="W362" s="1831"/>
      <c r="X362" s="1831"/>
      <c r="Y362" s="1831"/>
      <c r="Z362" s="1831"/>
      <c r="AA362" s="1831"/>
      <c r="AB362" s="1831"/>
      <c r="AC362" s="1831"/>
      <c r="AD362" s="1831"/>
      <c r="AE362" s="1831"/>
      <c r="AF362" s="1831"/>
      <c r="AG362" s="1831"/>
      <c r="AH362" s="1831"/>
      <c r="AI362" s="1831"/>
      <c r="AJ362" s="1831"/>
      <c r="AK362" s="1831"/>
      <c r="AL362" s="1831"/>
      <c r="AM362" s="1831"/>
      <c r="AN362" s="1831"/>
      <c r="AO362" s="1831"/>
      <c r="AP362" s="1831"/>
      <c r="AQ362" s="1831"/>
    </row>
    <row r="363" spans="1:43" x14ac:dyDescent="0.35">
      <c r="A363" s="1831"/>
      <c r="B363" s="1831"/>
      <c r="C363" s="1831"/>
      <c r="D363" s="1831"/>
      <c r="E363" s="1831"/>
      <c r="F363" s="1831"/>
      <c r="G363" s="1831"/>
      <c r="H363" s="1831"/>
      <c r="I363" s="1831"/>
      <c r="J363" s="1831"/>
      <c r="K363" s="1831"/>
      <c r="L363" s="1831"/>
      <c r="M363" s="1831"/>
      <c r="N363" s="1831"/>
      <c r="O363" s="1831"/>
      <c r="P363" s="1831"/>
      <c r="Q363" s="1831"/>
      <c r="R363" s="1831"/>
      <c r="S363" s="1831"/>
      <c r="T363" s="1831"/>
      <c r="U363" s="1831"/>
      <c r="V363" s="1831"/>
      <c r="W363" s="1831"/>
      <c r="X363" s="1831"/>
      <c r="Y363" s="1831"/>
      <c r="Z363" s="1831"/>
      <c r="AA363" s="1831"/>
      <c r="AB363" s="1831"/>
      <c r="AC363" s="1831"/>
      <c r="AD363" s="1831"/>
      <c r="AE363" s="1831"/>
      <c r="AF363" s="1831"/>
      <c r="AG363" s="1831"/>
      <c r="AH363" s="1831"/>
      <c r="AI363" s="1831"/>
      <c r="AJ363" s="1831"/>
      <c r="AK363" s="1831"/>
      <c r="AL363" s="1831"/>
      <c r="AM363" s="1831"/>
      <c r="AN363" s="1831"/>
      <c r="AO363" s="1831"/>
      <c r="AP363" s="1831"/>
      <c r="AQ363" s="1831"/>
    </row>
    <row r="364" spans="1:43" x14ac:dyDescent="0.35">
      <c r="A364" s="1831"/>
      <c r="B364" s="1831"/>
      <c r="C364" s="1831"/>
      <c r="D364" s="1831"/>
      <c r="E364" s="1831"/>
      <c r="F364" s="1831"/>
      <c r="G364" s="1831"/>
      <c r="H364" s="1831"/>
      <c r="I364" s="1831"/>
      <c r="J364" s="1831"/>
      <c r="K364" s="1831"/>
      <c r="L364" s="1831"/>
      <c r="M364" s="1831"/>
      <c r="N364" s="1831"/>
      <c r="O364" s="1831"/>
      <c r="P364" s="1831"/>
      <c r="Q364" s="1831"/>
      <c r="R364" s="1831"/>
      <c r="S364" s="1831"/>
      <c r="T364" s="1831"/>
      <c r="U364" s="1831"/>
      <c r="V364" s="1831"/>
      <c r="W364" s="1831"/>
      <c r="X364" s="1831"/>
      <c r="Y364" s="1831"/>
      <c r="Z364" s="1831"/>
      <c r="AA364" s="1831"/>
      <c r="AB364" s="1831"/>
      <c r="AC364" s="1831"/>
      <c r="AD364" s="1831"/>
      <c r="AE364" s="1831"/>
      <c r="AF364" s="1831"/>
      <c r="AG364" s="1831"/>
      <c r="AH364" s="1831"/>
      <c r="AI364" s="1831"/>
      <c r="AJ364" s="1831"/>
      <c r="AK364" s="1831"/>
      <c r="AL364" s="1831"/>
      <c r="AM364" s="1831"/>
      <c r="AN364" s="1831"/>
      <c r="AO364" s="1831"/>
      <c r="AP364" s="1831"/>
      <c r="AQ364" s="1831"/>
    </row>
    <row r="365" spans="1:43" x14ac:dyDescent="0.35">
      <c r="A365" s="1831"/>
      <c r="B365" s="1831"/>
      <c r="C365" s="1831"/>
      <c r="D365" s="1831"/>
      <c r="E365" s="1831"/>
      <c r="F365" s="1831"/>
      <c r="G365" s="1831"/>
      <c r="H365" s="1831"/>
      <c r="I365" s="1831"/>
      <c r="J365" s="1831"/>
      <c r="K365" s="1831"/>
      <c r="L365" s="1831"/>
      <c r="M365" s="1831"/>
      <c r="N365" s="1831"/>
      <c r="O365" s="1831"/>
      <c r="P365" s="1831"/>
      <c r="Q365" s="1831"/>
      <c r="R365" s="1831"/>
      <c r="S365" s="1831"/>
      <c r="T365" s="1831"/>
      <c r="U365" s="1831"/>
      <c r="V365" s="1831"/>
      <c r="W365" s="1831"/>
      <c r="X365" s="1831"/>
      <c r="Y365" s="1831"/>
      <c r="Z365" s="1831"/>
      <c r="AA365" s="1831"/>
      <c r="AB365" s="1831"/>
      <c r="AC365" s="1831"/>
      <c r="AD365" s="1831"/>
      <c r="AE365" s="1831"/>
      <c r="AF365" s="1831"/>
      <c r="AG365" s="1831"/>
      <c r="AH365" s="1831"/>
      <c r="AI365" s="1831"/>
      <c r="AJ365" s="1831"/>
      <c r="AK365" s="1831"/>
      <c r="AL365" s="1831"/>
      <c r="AM365" s="1831"/>
      <c r="AN365" s="1831"/>
      <c r="AO365" s="1831"/>
      <c r="AP365" s="1831"/>
      <c r="AQ365" s="1831"/>
    </row>
    <row r="366" spans="1:43" x14ac:dyDescent="0.35">
      <c r="A366" s="1831"/>
      <c r="B366" s="1831"/>
      <c r="C366" s="1831"/>
      <c r="D366" s="1831"/>
      <c r="E366" s="1831"/>
      <c r="F366" s="1831"/>
      <c r="G366" s="1831"/>
      <c r="H366" s="1831"/>
      <c r="I366" s="1831"/>
      <c r="J366" s="1831"/>
      <c r="K366" s="1831"/>
      <c r="L366" s="1831"/>
      <c r="M366" s="1831"/>
      <c r="N366" s="1831"/>
      <c r="O366" s="1831"/>
      <c r="P366" s="1831"/>
      <c r="Q366" s="1831"/>
      <c r="R366" s="1831"/>
      <c r="S366" s="1831"/>
      <c r="T366" s="1831"/>
      <c r="U366" s="1831"/>
      <c r="V366" s="1831"/>
      <c r="W366" s="1831"/>
      <c r="X366" s="1831"/>
      <c r="Y366" s="1831"/>
      <c r="Z366" s="1831"/>
      <c r="AA366" s="1831"/>
      <c r="AB366" s="1831"/>
      <c r="AC366" s="1831"/>
      <c r="AD366" s="1831"/>
      <c r="AE366" s="1831"/>
      <c r="AF366" s="1831"/>
      <c r="AG366" s="1831"/>
      <c r="AH366" s="1831"/>
      <c r="AI366" s="1831"/>
      <c r="AJ366" s="1831"/>
      <c r="AK366" s="1831"/>
      <c r="AL366" s="1831"/>
      <c r="AM366" s="1831"/>
      <c r="AN366" s="1831"/>
      <c r="AO366" s="1831"/>
      <c r="AP366" s="1831"/>
      <c r="AQ366" s="1831"/>
    </row>
    <row r="367" spans="1:43" x14ac:dyDescent="0.35">
      <c r="A367" s="1831"/>
      <c r="B367" s="1831"/>
      <c r="C367" s="1831"/>
      <c r="D367" s="1831"/>
      <c r="E367" s="1831"/>
      <c r="F367" s="1831"/>
      <c r="G367" s="1831"/>
      <c r="H367" s="1831"/>
      <c r="I367" s="1831"/>
      <c r="J367" s="1831"/>
      <c r="K367" s="1831"/>
      <c r="L367" s="1831"/>
      <c r="M367" s="1831"/>
      <c r="N367" s="1831"/>
      <c r="O367" s="1831"/>
      <c r="P367" s="1831"/>
      <c r="Q367" s="1831"/>
      <c r="R367" s="1831"/>
      <c r="S367" s="1831"/>
      <c r="T367" s="1831"/>
      <c r="U367" s="1831"/>
      <c r="V367" s="1831"/>
      <c r="W367" s="1831"/>
      <c r="X367" s="1831"/>
      <c r="Y367" s="1831"/>
      <c r="Z367" s="1831"/>
      <c r="AA367" s="1831"/>
      <c r="AB367" s="1831"/>
      <c r="AC367" s="1831"/>
      <c r="AD367" s="1831"/>
      <c r="AE367" s="1831"/>
      <c r="AF367" s="1831"/>
      <c r="AG367" s="1831"/>
      <c r="AH367" s="1831"/>
      <c r="AI367" s="1831"/>
      <c r="AJ367" s="1831"/>
      <c r="AK367" s="1831"/>
      <c r="AL367" s="1831"/>
      <c r="AM367" s="1831"/>
      <c r="AN367" s="1831"/>
      <c r="AO367" s="1831"/>
      <c r="AP367" s="1831"/>
      <c r="AQ367" s="1831"/>
    </row>
    <row r="368" spans="1:43" x14ac:dyDescent="0.35">
      <c r="A368" s="1831"/>
      <c r="B368" s="1831"/>
      <c r="C368" s="1831"/>
      <c r="D368" s="1831"/>
      <c r="E368" s="1831"/>
      <c r="F368" s="1831"/>
      <c r="G368" s="1831"/>
      <c r="H368" s="1831"/>
      <c r="I368" s="1831"/>
      <c r="J368" s="1831"/>
      <c r="K368" s="1831"/>
      <c r="L368" s="1831"/>
      <c r="M368" s="1831"/>
      <c r="N368" s="1831"/>
      <c r="O368" s="1831"/>
      <c r="P368" s="1831"/>
      <c r="Q368" s="1831"/>
      <c r="R368" s="1831"/>
      <c r="S368" s="1831"/>
      <c r="T368" s="1831"/>
      <c r="U368" s="1831"/>
      <c r="V368" s="1831"/>
      <c r="W368" s="1831"/>
      <c r="X368" s="1831"/>
      <c r="Y368" s="1831"/>
      <c r="Z368" s="1831"/>
      <c r="AA368" s="1831"/>
      <c r="AB368" s="1831"/>
      <c r="AC368" s="1831"/>
      <c r="AD368" s="1831"/>
      <c r="AE368" s="1831"/>
      <c r="AF368" s="1831"/>
      <c r="AG368" s="1831"/>
      <c r="AH368" s="1831"/>
      <c r="AI368" s="1831"/>
      <c r="AJ368" s="1831"/>
      <c r="AK368" s="1831"/>
      <c r="AL368" s="1831"/>
      <c r="AM368" s="1831"/>
      <c r="AN368" s="1831"/>
      <c r="AO368" s="1831"/>
      <c r="AP368" s="1831"/>
      <c r="AQ368" s="1831"/>
    </row>
    <row r="369" spans="1:43" x14ac:dyDescent="0.35">
      <c r="A369" s="1831"/>
      <c r="B369" s="1831"/>
      <c r="C369" s="1831"/>
      <c r="D369" s="1831"/>
      <c r="E369" s="1831"/>
      <c r="F369" s="1831"/>
      <c r="G369" s="1831"/>
      <c r="H369" s="1831"/>
      <c r="I369" s="1831"/>
      <c r="J369" s="1831"/>
      <c r="K369" s="1831"/>
      <c r="L369" s="1831"/>
      <c r="M369" s="1831"/>
      <c r="N369" s="1831"/>
      <c r="O369" s="1831"/>
      <c r="P369" s="1831"/>
      <c r="Q369" s="1831"/>
      <c r="R369" s="1831"/>
      <c r="S369" s="1831"/>
      <c r="T369" s="1831"/>
      <c r="U369" s="1831"/>
      <c r="V369" s="1831"/>
      <c r="W369" s="1831"/>
      <c r="X369" s="1831"/>
      <c r="Y369" s="1831"/>
      <c r="Z369" s="1831"/>
      <c r="AA369" s="1831"/>
      <c r="AB369" s="1831"/>
      <c r="AC369" s="1831"/>
      <c r="AD369" s="1831"/>
      <c r="AE369" s="1831"/>
      <c r="AF369" s="1831"/>
      <c r="AG369" s="1831"/>
      <c r="AH369" s="1831"/>
      <c r="AI369" s="1831"/>
      <c r="AJ369" s="1831"/>
      <c r="AK369" s="1831"/>
      <c r="AL369" s="1831"/>
      <c r="AM369" s="1831"/>
      <c r="AN369" s="1831"/>
      <c r="AO369" s="1831"/>
      <c r="AP369" s="1831"/>
      <c r="AQ369" s="1831"/>
    </row>
    <row r="370" spans="1:43" x14ac:dyDescent="0.35">
      <c r="A370" s="1831"/>
      <c r="B370" s="1831"/>
      <c r="C370" s="1831"/>
      <c r="D370" s="1831"/>
      <c r="E370" s="1831"/>
      <c r="F370" s="1831"/>
      <c r="G370" s="1831"/>
      <c r="H370" s="1831"/>
      <c r="I370" s="1831"/>
      <c r="J370" s="1831"/>
      <c r="K370" s="1831"/>
      <c r="L370" s="1831"/>
      <c r="M370" s="1831"/>
      <c r="N370" s="1831"/>
      <c r="O370" s="1831"/>
      <c r="P370" s="1831"/>
      <c r="Q370" s="1831"/>
      <c r="R370" s="1831"/>
      <c r="S370" s="1831"/>
      <c r="T370" s="1831"/>
      <c r="U370" s="1831"/>
      <c r="V370" s="1831"/>
      <c r="W370" s="1831"/>
      <c r="X370" s="1831"/>
      <c r="Y370" s="1831"/>
      <c r="Z370" s="1831"/>
      <c r="AA370" s="1831"/>
      <c r="AB370" s="1831"/>
      <c r="AC370" s="1831"/>
      <c r="AD370" s="1831"/>
      <c r="AE370" s="1831"/>
      <c r="AF370" s="1831"/>
      <c r="AG370" s="1831"/>
      <c r="AH370" s="1831"/>
      <c r="AI370" s="1831"/>
      <c r="AJ370" s="1831"/>
      <c r="AK370" s="1831"/>
      <c r="AL370" s="1831"/>
      <c r="AM370" s="1831"/>
      <c r="AN370" s="1831"/>
      <c r="AO370" s="1831"/>
      <c r="AP370" s="1831"/>
      <c r="AQ370" s="1831"/>
    </row>
    <row r="371" spans="1:43" x14ac:dyDescent="0.35">
      <c r="A371" s="1831"/>
      <c r="B371" s="1831"/>
      <c r="C371" s="1831"/>
      <c r="D371" s="1831"/>
      <c r="E371" s="1831"/>
      <c r="F371" s="1831"/>
      <c r="G371" s="1831"/>
      <c r="H371" s="1831"/>
      <c r="I371" s="1831"/>
      <c r="J371" s="1831"/>
      <c r="K371" s="1831"/>
      <c r="L371" s="1831"/>
      <c r="M371" s="1831"/>
      <c r="N371" s="1831"/>
      <c r="O371" s="1831"/>
      <c r="P371" s="1831"/>
      <c r="Q371" s="1831"/>
      <c r="R371" s="1831"/>
      <c r="S371" s="1831"/>
      <c r="T371" s="1831"/>
      <c r="U371" s="1831"/>
      <c r="V371" s="1831"/>
      <c r="W371" s="1831"/>
      <c r="X371" s="1831"/>
      <c r="Y371" s="1831"/>
      <c r="Z371" s="1831"/>
      <c r="AA371" s="1831"/>
      <c r="AB371" s="1831"/>
      <c r="AC371" s="1831"/>
      <c r="AD371" s="1831"/>
      <c r="AE371" s="1831"/>
      <c r="AF371" s="1831"/>
      <c r="AG371" s="1831"/>
      <c r="AH371" s="1831"/>
      <c r="AI371" s="1831"/>
      <c r="AJ371" s="1831"/>
      <c r="AK371" s="1831"/>
      <c r="AL371" s="1831"/>
      <c r="AM371" s="1831"/>
      <c r="AN371" s="1831"/>
      <c r="AO371" s="1831"/>
      <c r="AP371" s="1831"/>
      <c r="AQ371" s="1831"/>
    </row>
    <row r="372" spans="1:43" x14ac:dyDescent="0.35">
      <c r="A372" s="1831"/>
      <c r="B372" s="1831"/>
      <c r="C372" s="1831"/>
      <c r="D372" s="1831"/>
      <c r="E372" s="1831"/>
      <c r="F372" s="1831"/>
      <c r="G372" s="1831"/>
      <c r="H372" s="1831"/>
      <c r="I372" s="1831"/>
      <c r="J372" s="1831"/>
      <c r="K372" s="1831"/>
      <c r="L372" s="1831"/>
      <c r="M372" s="1831"/>
      <c r="N372" s="1831"/>
      <c r="O372" s="1831"/>
      <c r="P372" s="1831"/>
      <c r="Q372" s="1831"/>
      <c r="R372" s="1831"/>
      <c r="S372" s="1831"/>
      <c r="T372" s="1831"/>
      <c r="U372" s="1831"/>
      <c r="V372" s="1831"/>
      <c r="W372" s="1831"/>
      <c r="X372" s="1831"/>
      <c r="Y372" s="1831"/>
      <c r="Z372" s="1831"/>
      <c r="AA372" s="1831"/>
      <c r="AB372" s="1831"/>
      <c r="AC372" s="1831"/>
      <c r="AD372" s="1831"/>
      <c r="AE372" s="1831"/>
      <c r="AF372" s="1831"/>
      <c r="AG372" s="1831"/>
      <c r="AH372" s="1831"/>
      <c r="AI372" s="1831"/>
      <c r="AJ372" s="1831"/>
      <c r="AK372" s="1831"/>
      <c r="AL372" s="1831"/>
      <c r="AM372" s="1831"/>
      <c r="AN372" s="1831"/>
      <c r="AO372" s="1831"/>
      <c r="AP372" s="1831"/>
      <c r="AQ372" s="1831"/>
    </row>
    <row r="373" spans="1:43" x14ac:dyDescent="0.35">
      <c r="A373" s="1831"/>
      <c r="B373" s="1831"/>
      <c r="C373" s="1831"/>
      <c r="D373" s="1831"/>
      <c r="E373" s="1831"/>
      <c r="F373" s="1831"/>
      <c r="G373" s="1831"/>
      <c r="H373" s="1831"/>
      <c r="I373" s="1831"/>
      <c r="J373" s="1831"/>
      <c r="K373" s="1831"/>
      <c r="L373" s="1831"/>
      <c r="M373" s="1831"/>
      <c r="N373" s="1831"/>
      <c r="O373" s="1831"/>
      <c r="P373" s="1831"/>
      <c r="Q373" s="1831"/>
      <c r="R373" s="1831"/>
      <c r="S373" s="1831"/>
      <c r="T373" s="1831"/>
      <c r="U373" s="1831"/>
      <c r="V373" s="1831"/>
      <c r="W373" s="1831"/>
      <c r="X373" s="1831"/>
      <c r="Y373" s="1831"/>
      <c r="Z373" s="1831"/>
      <c r="AA373" s="1831"/>
      <c r="AB373" s="1831"/>
      <c r="AC373" s="1831"/>
      <c r="AD373" s="1831"/>
      <c r="AE373" s="1831"/>
      <c r="AF373" s="1831"/>
      <c r="AG373" s="1831"/>
      <c r="AH373" s="1831"/>
      <c r="AI373" s="1831"/>
      <c r="AJ373" s="1831"/>
      <c r="AK373" s="1831"/>
      <c r="AL373" s="1831"/>
      <c r="AM373" s="1831"/>
      <c r="AN373" s="1831"/>
      <c r="AO373" s="1831"/>
      <c r="AP373" s="1831"/>
      <c r="AQ373" s="1831"/>
    </row>
    <row r="374" spans="1:43" x14ac:dyDescent="0.35">
      <c r="A374" s="1831"/>
      <c r="B374" s="1831"/>
      <c r="C374" s="1831"/>
      <c r="D374" s="1831"/>
      <c r="E374" s="1831"/>
      <c r="F374" s="1831"/>
      <c r="G374" s="1831"/>
      <c r="H374" s="1831"/>
      <c r="I374" s="1831"/>
      <c r="J374" s="1831"/>
      <c r="K374" s="1831"/>
      <c r="L374" s="1831"/>
      <c r="M374" s="1831"/>
      <c r="N374" s="1831"/>
      <c r="O374" s="1831"/>
      <c r="P374" s="1831"/>
      <c r="Q374" s="1831"/>
      <c r="R374" s="1831"/>
      <c r="S374" s="1831"/>
      <c r="T374" s="1831"/>
      <c r="U374" s="1831"/>
      <c r="V374" s="1831"/>
      <c r="W374" s="1831"/>
      <c r="X374" s="1831"/>
      <c r="Y374" s="1831"/>
      <c r="Z374" s="1831"/>
      <c r="AA374" s="1831"/>
      <c r="AB374" s="1831"/>
      <c r="AC374" s="1831"/>
      <c r="AD374" s="1831"/>
      <c r="AE374" s="1831"/>
      <c r="AF374" s="1831"/>
      <c r="AG374" s="1831"/>
      <c r="AH374" s="1831"/>
      <c r="AI374" s="1831"/>
      <c r="AJ374" s="1831"/>
      <c r="AK374" s="1831"/>
      <c r="AL374" s="1831"/>
      <c r="AM374" s="1831"/>
      <c r="AN374" s="1831"/>
      <c r="AO374" s="1831"/>
      <c r="AP374" s="1831"/>
      <c r="AQ374" s="1831"/>
    </row>
    <row r="375" spans="1:43" x14ac:dyDescent="0.35">
      <c r="A375" s="1831"/>
      <c r="B375" s="1831"/>
      <c r="C375" s="1831"/>
      <c r="D375" s="1831"/>
      <c r="E375" s="1831"/>
      <c r="F375" s="1831"/>
      <c r="G375" s="1831"/>
      <c r="H375" s="1831"/>
      <c r="I375" s="1831"/>
      <c r="J375" s="1831"/>
      <c r="K375" s="1831"/>
      <c r="L375" s="1831"/>
      <c r="M375" s="1831"/>
      <c r="N375" s="1831"/>
      <c r="O375" s="1831"/>
      <c r="P375" s="1831"/>
      <c r="Q375" s="1831"/>
      <c r="R375" s="1831"/>
      <c r="S375" s="1831"/>
      <c r="T375" s="1831"/>
      <c r="U375" s="1831"/>
      <c r="V375" s="1831"/>
      <c r="W375" s="1831"/>
      <c r="X375" s="1831"/>
      <c r="Y375" s="1831"/>
      <c r="Z375" s="1831"/>
      <c r="AA375" s="1831"/>
      <c r="AB375" s="1831"/>
      <c r="AC375" s="1831"/>
      <c r="AD375" s="1831"/>
      <c r="AE375" s="1831"/>
      <c r="AF375" s="1831"/>
      <c r="AG375" s="1831"/>
      <c r="AH375" s="1831"/>
      <c r="AI375" s="1831"/>
      <c r="AJ375" s="1831"/>
      <c r="AK375" s="1831"/>
      <c r="AL375" s="1831"/>
      <c r="AM375" s="1831"/>
      <c r="AN375" s="1831"/>
      <c r="AO375" s="1831"/>
      <c r="AP375" s="1831"/>
      <c r="AQ375" s="1831"/>
    </row>
    <row r="376" spans="1:43" x14ac:dyDescent="0.35">
      <c r="A376" s="1831"/>
      <c r="B376" s="1831"/>
      <c r="C376" s="1831"/>
      <c r="D376" s="1831"/>
      <c r="E376" s="1831"/>
      <c r="F376" s="1831"/>
      <c r="G376" s="1831"/>
      <c r="H376" s="1831"/>
      <c r="I376" s="1831"/>
      <c r="J376" s="1831"/>
      <c r="K376" s="1831"/>
      <c r="L376" s="1831"/>
      <c r="M376" s="1831"/>
      <c r="N376" s="1831"/>
      <c r="O376" s="1831"/>
      <c r="P376" s="1831"/>
      <c r="Q376" s="1831"/>
      <c r="R376" s="1831"/>
      <c r="S376" s="1831"/>
      <c r="T376" s="1831"/>
      <c r="U376" s="1831"/>
      <c r="V376" s="1831"/>
      <c r="W376" s="1831"/>
      <c r="X376" s="1831"/>
      <c r="Y376" s="1831"/>
      <c r="Z376" s="1831"/>
      <c r="AA376" s="1831"/>
      <c r="AB376" s="1831"/>
      <c r="AC376" s="1831"/>
      <c r="AD376" s="1831"/>
      <c r="AE376" s="1831"/>
      <c r="AF376" s="1831"/>
      <c r="AG376" s="1831"/>
      <c r="AH376" s="1831"/>
      <c r="AI376" s="1831"/>
      <c r="AJ376" s="1831"/>
      <c r="AK376" s="1831"/>
      <c r="AL376" s="1831"/>
      <c r="AM376" s="1831"/>
      <c r="AN376" s="1831"/>
      <c r="AO376" s="1831"/>
      <c r="AP376" s="1831"/>
      <c r="AQ376" s="1831"/>
    </row>
    <row r="377" spans="1:43" x14ac:dyDescent="0.35">
      <c r="A377" s="1831"/>
      <c r="B377" s="1831"/>
      <c r="D377" s="1831"/>
      <c r="E377" s="1831"/>
    </row>
    <row r="378" spans="1:43" x14ac:dyDescent="0.35">
      <c r="A378" s="1831"/>
      <c r="B378" s="1831"/>
      <c r="D378" s="1831"/>
      <c r="E378" s="1831"/>
    </row>
    <row r="379" spans="1:43" x14ac:dyDescent="0.35">
      <c r="A379" s="1831"/>
      <c r="B379" s="1831"/>
      <c r="D379" s="1831"/>
      <c r="E379" s="1831"/>
    </row>
    <row r="380" spans="1:43" x14ac:dyDescent="0.35">
      <c r="A380" s="1831"/>
      <c r="B380" s="1831"/>
    </row>
    <row r="381" spans="1:43" x14ac:dyDescent="0.35">
      <c r="A381" s="1831"/>
      <c r="B381" s="1831"/>
    </row>
    <row r="382" spans="1:43" x14ac:dyDescent="0.35">
      <c r="A382" s="1831"/>
      <c r="B382" s="1831"/>
    </row>
    <row r="383" spans="1:43" x14ac:dyDescent="0.35">
      <c r="A383" s="1831"/>
      <c r="B383" s="1831"/>
    </row>
  </sheetData>
  <sheetProtection password="8611" sheet="1" selectLockedCells="1"/>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63"/>
  <dimension ref="A1:AC78"/>
  <sheetViews>
    <sheetView showGridLines="0" topLeftCell="A42" zoomScale="118" zoomScaleNormal="118" workbookViewId="0">
      <selection activeCell="C7" sqref="C7"/>
    </sheetView>
  </sheetViews>
  <sheetFormatPr defaultColWidth="0" defaultRowHeight="10.3" x14ac:dyDescent="0.25"/>
  <cols>
    <col min="1" max="1" width="56.3046875" style="131" customWidth="1"/>
    <col min="2" max="2" width="9.53515625" style="130" customWidth="1"/>
    <col min="3" max="3" width="17.3046875" style="131" customWidth="1"/>
    <col min="4" max="4" width="2.3046875" style="131" customWidth="1"/>
    <col min="5" max="5" width="56.3046875" style="131" customWidth="1"/>
    <col min="6" max="6" width="9.53515625" style="131" customWidth="1"/>
    <col min="7" max="7" width="17.3046875" style="131" customWidth="1"/>
    <col min="8" max="8" width="34" style="131" customWidth="1"/>
    <col min="9" max="10" width="10" style="131" customWidth="1"/>
    <col min="11" max="20" width="10" style="131" hidden="1" customWidth="1"/>
    <col min="21" max="21" width="3.15234375" style="131" hidden="1" customWidth="1"/>
    <col min="22" max="24" width="10" style="131" hidden="1" customWidth="1"/>
    <col min="25" max="254" width="10" style="131" customWidth="1"/>
    <col min="255" max="255" width="53.3046875" style="131" customWidth="1"/>
    <col min="256" max="16384" width="0" style="131" hidden="1"/>
  </cols>
  <sheetData>
    <row r="1" spans="1:29" ht="87" customHeight="1" x14ac:dyDescent="0.35">
      <c r="A1" s="1914" t="str">
        <f>'t1'!$A$1</f>
        <v>SERVIZIO SANITARIO NAZIONALE - anno 2020</v>
      </c>
      <c r="B1" s="1914"/>
      <c r="C1" s="1914"/>
      <c r="D1" s="1914"/>
      <c r="E1" s="1914"/>
      <c r="F1" s="1915"/>
      <c r="G1" s="1729"/>
      <c r="H1" s="1740" t="s">
        <v>345</v>
      </c>
      <c r="I1" s="1436"/>
      <c r="J1" s="1436"/>
      <c r="K1" s="1436"/>
      <c r="L1" s="34" t="s">
        <v>3342</v>
      </c>
      <c r="M1" s="34" t="s">
        <v>3343</v>
      </c>
      <c r="N1" s="34" t="s">
        <v>3344</v>
      </c>
      <c r="AA1" s="1854" t="str">
        <f>IF(C76=G68,"OK",IF(C76&lt;G68,"ERRORE GRAVE","Sono presenti importi ancora da pagare riferiti alla competenza "&amp;'t1'!L1))</f>
        <v>Sono presenti importi ancora da pagare riferiti alla competenza 2020</v>
      </c>
      <c r="AC1" s="1854"/>
    </row>
    <row r="2" spans="1:29" ht="69" customHeight="1" thickBot="1" x14ac:dyDescent="0.3">
      <c r="B2" s="131"/>
      <c r="E2" s="1727"/>
      <c r="F2" s="1727"/>
      <c r="G2" s="1727"/>
      <c r="H2" s="1436"/>
      <c r="I2" s="1436"/>
      <c r="J2" s="1436"/>
      <c r="K2" s="1436"/>
      <c r="L2" s="1436"/>
    </row>
    <row r="3" spans="1:29" ht="25.5" customHeight="1" thickBot="1" x14ac:dyDescent="0.3">
      <c r="A3" s="1726" t="s">
        <v>3345</v>
      </c>
      <c r="B3" s="1739"/>
      <c r="C3" s="1917"/>
      <c r="D3" s="1918"/>
      <c r="E3" s="1726" t="s">
        <v>3346</v>
      </c>
      <c r="F3" s="1919"/>
      <c r="G3" s="1725"/>
      <c r="H3" s="1724" t="s">
        <v>3347</v>
      </c>
      <c r="I3" s="1921"/>
      <c r="J3" s="1921"/>
      <c r="K3" s="1921"/>
      <c r="L3" s="1921"/>
      <c r="M3" s="1921"/>
      <c r="N3" s="1921"/>
      <c r="O3" s="1921"/>
      <c r="P3" s="1921"/>
      <c r="Q3" s="1921"/>
      <c r="R3" s="1921"/>
    </row>
    <row r="4" spans="1:29" ht="15" customHeight="1" x14ac:dyDescent="0.35">
      <c r="A4" s="1722" t="s">
        <v>3244</v>
      </c>
      <c r="B4" s="325" t="s">
        <v>744</v>
      </c>
      <c r="C4" s="1723" t="s">
        <v>3348</v>
      </c>
      <c r="D4" s="1922"/>
      <c r="E4" s="1722" t="s">
        <v>3244</v>
      </c>
      <c r="F4" s="1923" t="s">
        <v>744</v>
      </c>
      <c r="G4" s="1721" t="s">
        <v>3348</v>
      </c>
      <c r="H4" s="2915" t="str">
        <f>IF(AND(SUMIF($S:$S,"SQ9",$R:$R)=0,ISBLANK('SICI(2)'!E13),ISBLANK('SICI(2)'!E15),ISBLANK('SICI(2)'!E17)),"OK",IF(AND(ABS(SUMIF($S:$S,"SQ9",$R:$R))&gt;0,ISBLANK('SICI(2)'!E13),ISBLANK('SICI(2)'!E15),ISBLANK('SICI(2)'!E17)),"Attenzione: inserire le voci di costituzione del fondo unicamente in presenza di certificazione dello stesso !!!","OK"))</f>
        <v>OK</v>
      </c>
      <c r="I4" s="1921"/>
      <c r="J4" s="1921"/>
      <c r="K4" s="1921"/>
      <c r="L4" s="1745" t="str">
        <f>IF(H11="Ok","OK","NO")</f>
        <v>OK</v>
      </c>
      <c r="M4" s="1745" t="str">
        <f>IF(H4="Ok","OK","NO")</f>
        <v>OK</v>
      </c>
      <c r="N4" s="1745" t="str">
        <f>IF(AA1="OK","OK",IF(AA1="ERRORE GRAVE","NO","NI"))</f>
        <v>NI</v>
      </c>
      <c r="O4" s="1924"/>
      <c r="P4" s="1924"/>
      <c r="Q4" s="1924"/>
      <c r="R4" s="1924"/>
    </row>
    <row r="5" spans="1:29" ht="15" customHeight="1" x14ac:dyDescent="0.4">
      <c r="A5" s="1720" t="s">
        <v>3523</v>
      </c>
      <c r="B5" s="1717"/>
      <c r="C5" s="1716"/>
      <c r="D5" s="1922"/>
      <c r="E5" s="1720" t="s">
        <v>3523</v>
      </c>
      <c r="F5" s="1717"/>
      <c r="G5" s="1716"/>
      <c r="H5" s="2920"/>
      <c r="I5" s="1921"/>
      <c r="J5" s="1921"/>
      <c r="O5" s="1715" t="s">
        <v>3350</v>
      </c>
      <c r="P5" s="1925"/>
      <c r="Q5" s="1926"/>
      <c r="R5" s="1926"/>
      <c r="S5" s="1946"/>
      <c r="T5" s="1715" t="s">
        <v>3351</v>
      </c>
      <c r="U5" s="1925"/>
      <c r="V5" s="1926"/>
      <c r="W5" s="1926"/>
    </row>
    <row r="6" spans="1:29" ht="15" customHeight="1" x14ac:dyDescent="0.3">
      <c r="A6" s="1702" t="s">
        <v>3352</v>
      </c>
      <c r="B6" s="1701"/>
      <c r="C6" s="1700"/>
      <c r="D6" s="1922"/>
      <c r="E6" s="1711" t="s">
        <v>3524</v>
      </c>
      <c r="F6" s="1701"/>
      <c r="G6" s="1700"/>
      <c r="H6" s="2920"/>
      <c r="I6" s="1921"/>
      <c r="J6" s="1921"/>
      <c r="O6" s="1714" t="s">
        <v>3354</v>
      </c>
      <c r="P6" s="1714" t="s">
        <v>3355</v>
      </c>
      <c r="Q6" s="1714" t="s">
        <v>3356</v>
      </c>
      <c r="R6" s="1714" t="s">
        <v>3357</v>
      </c>
      <c r="S6" s="1946"/>
      <c r="T6" s="1714" t="s">
        <v>3354</v>
      </c>
      <c r="U6" s="1714" t="s">
        <v>3355</v>
      </c>
      <c r="V6" s="1714" t="s">
        <v>3356</v>
      </c>
      <c r="W6" s="1714" t="s">
        <v>3357</v>
      </c>
    </row>
    <row r="7" spans="1:29" ht="15" customHeight="1" x14ac:dyDescent="0.3">
      <c r="A7" s="142" t="s">
        <v>3525</v>
      </c>
      <c r="B7" s="1923" t="s">
        <v>3526</v>
      </c>
      <c r="C7" s="1927">
        <v>428999</v>
      </c>
      <c r="D7" s="1922"/>
      <c r="E7" s="142" t="s">
        <v>3527</v>
      </c>
      <c r="F7" s="1923" t="s">
        <v>3528</v>
      </c>
      <c r="G7" s="1927">
        <v>188411</v>
      </c>
      <c r="H7" s="2920"/>
      <c r="I7" s="1921"/>
      <c r="J7" s="1921"/>
      <c r="O7" s="1462">
        <v>20</v>
      </c>
      <c r="P7" s="1462">
        <v>7</v>
      </c>
      <c r="Q7" s="1684" t="str">
        <f>B7</f>
        <v>F09A</v>
      </c>
      <c r="R7" s="1928">
        <f>ROUND(C7,0)</f>
        <v>428999</v>
      </c>
      <c r="S7" s="130" t="s">
        <v>3343</v>
      </c>
      <c r="T7" s="1462">
        <v>20</v>
      </c>
      <c r="U7" s="1462">
        <v>61</v>
      </c>
      <c r="V7" s="1684" t="str">
        <f t="shared" ref="V7:V12" si="0">F7</f>
        <v>U265</v>
      </c>
      <c r="W7" s="1928">
        <f t="shared" ref="W7:W12" si="1">ROUND(G7,0)</f>
        <v>188411</v>
      </c>
    </row>
    <row r="8" spans="1:29" ht="15" customHeight="1" x14ac:dyDescent="0.3">
      <c r="A8" s="142" t="s">
        <v>3529</v>
      </c>
      <c r="B8" s="1923" t="s">
        <v>3530</v>
      </c>
      <c r="C8" s="1927"/>
      <c r="D8" s="1922"/>
      <c r="E8" s="142" t="s">
        <v>3531</v>
      </c>
      <c r="F8" s="1923" t="s">
        <v>3532</v>
      </c>
      <c r="G8" s="1927">
        <v>63194</v>
      </c>
      <c r="H8" s="2920"/>
      <c r="I8" s="1921"/>
      <c r="J8" s="1921"/>
      <c r="O8" s="1462">
        <v>20</v>
      </c>
      <c r="P8" s="1462">
        <v>7</v>
      </c>
      <c r="Q8" s="1684" t="str">
        <f t="shared" ref="Q8:Q16" si="2">B8</f>
        <v>F73G</v>
      </c>
      <c r="R8" s="1928">
        <f t="shared" ref="R8:R16" si="3">ROUND(C8,0)</f>
        <v>0</v>
      </c>
      <c r="S8" s="130" t="s">
        <v>3343</v>
      </c>
      <c r="T8" s="1462">
        <v>20</v>
      </c>
      <c r="U8" s="1462">
        <v>61</v>
      </c>
      <c r="V8" s="1684" t="str">
        <f t="shared" si="0"/>
        <v>U45A</v>
      </c>
      <c r="W8" s="1928">
        <f t="shared" si="1"/>
        <v>63194</v>
      </c>
    </row>
    <row r="9" spans="1:29" ht="15" customHeight="1" thickBot="1" x14ac:dyDescent="0.35">
      <c r="A9" s="142" t="s">
        <v>3533</v>
      </c>
      <c r="B9" s="1923" t="s">
        <v>3534</v>
      </c>
      <c r="C9" s="1927"/>
      <c r="D9" s="1922"/>
      <c r="E9" s="142" t="s">
        <v>3535</v>
      </c>
      <c r="F9" s="1923" t="s">
        <v>3536</v>
      </c>
      <c r="G9" s="1927"/>
      <c r="H9" s="2921"/>
      <c r="I9" s="1921"/>
      <c r="J9" s="1921"/>
      <c r="O9" s="1462">
        <v>20</v>
      </c>
      <c r="P9" s="1462">
        <v>7</v>
      </c>
      <c r="Q9" s="1684" t="str">
        <f t="shared" si="2"/>
        <v>F965</v>
      </c>
      <c r="R9" s="1928">
        <f t="shared" si="3"/>
        <v>0</v>
      </c>
      <c r="S9" s="130" t="s">
        <v>3343</v>
      </c>
      <c r="T9" s="1462">
        <v>20</v>
      </c>
      <c r="U9" s="1462">
        <v>61</v>
      </c>
      <c r="V9" s="1684" t="str">
        <f t="shared" si="0"/>
        <v>U58A</v>
      </c>
      <c r="W9" s="1928">
        <f t="shared" si="1"/>
        <v>0</v>
      </c>
    </row>
    <row r="10" spans="1:29" ht="15" customHeight="1" thickBot="1" x14ac:dyDescent="0.35">
      <c r="A10" s="142" t="s">
        <v>3537</v>
      </c>
      <c r="B10" s="1923" t="s">
        <v>3538</v>
      </c>
      <c r="C10" s="1927"/>
      <c r="D10" s="1922"/>
      <c r="E10" s="142" t="s">
        <v>3539</v>
      </c>
      <c r="F10" s="1923" t="s">
        <v>3540</v>
      </c>
      <c r="G10" s="1927"/>
      <c r="H10" s="1712" t="s">
        <v>3374</v>
      </c>
      <c r="I10" s="1921"/>
      <c r="J10" s="1921"/>
      <c r="O10" s="1462">
        <v>20</v>
      </c>
      <c r="P10" s="1462">
        <v>7</v>
      </c>
      <c r="Q10" s="1684" t="str">
        <f t="shared" si="2"/>
        <v>F948</v>
      </c>
      <c r="R10" s="1928">
        <f t="shared" si="3"/>
        <v>0</v>
      </c>
      <c r="S10" s="130" t="s">
        <v>3343</v>
      </c>
      <c r="T10" s="1462">
        <v>20</v>
      </c>
      <c r="U10" s="1462">
        <v>61</v>
      </c>
      <c r="V10" s="1684" t="str">
        <f t="shared" si="0"/>
        <v>U267</v>
      </c>
      <c r="W10" s="1928">
        <f t="shared" si="1"/>
        <v>0</v>
      </c>
    </row>
    <row r="11" spans="1:29" ht="15" customHeight="1" x14ac:dyDescent="0.3">
      <c r="A11" s="142" t="s">
        <v>3541</v>
      </c>
      <c r="B11" s="1923" t="s">
        <v>3542</v>
      </c>
      <c r="C11" s="1927"/>
      <c r="D11" s="1922"/>
      <c r="E11" s="142" t="s">
        <v>3543</v>
      </c>
      <c r="F11" s="1923" t="s">
        <v>3544</v>
      </c>
      <c r="G11" s="1927">
        <v>69456</v>
      </c>
      <c r="H11" s="2915" t="str">
        <f>IF(C76=0,"OK",IF(AND(C16/C76&lt;0.1,C33/C76&lt;0.1,C51/C76&lt;0.1,C61/C76&lt;0.1),"OK","Attenzione: la voce altre risorse fisse e/o la voce altre risorse variabili risulta maggiore del 10% del fondo, è necessario giustificare"))</f>
        <v>OK</v>
      </c>
      <c r="I11" s="1921"/>
      <c r="J11" s="1921"/>
      <c r="O11" s="1462">
        <v>20</v>
      </c>
      <c r="P11" s="1462">
        <v>7</v>
      </c>
      <c r="Q11" s="1684" t="str">
        <f t="shared" si="2"/>
        <v>F967</v>
      </c>
      <c r="R11" s="1928">
        <f t="shared" si="3"/>
        <v>0</v>
      </c>
      <c r="S11" s="130" t="s">
        <v>3343</v>
      </c>
      <c r="T11" s="1462">
        <v>20</v>
      </c>
      <c r="U11" s="1462">
        <v>61</v>
      </c>
      <c r="V11" s="1684" t="str">
        <f t="shared" si="0"/>
        <v>U268</v>
      </c>
      <c r="W11" s="1928">
        <f t="shared" si="1"/>
        <v>69456</v>
      </c>
    </row>
    <row r="12" spans="1:29" ht="15" customHeight="1" x14ac:dyDescent="0.35">
      <c r="A12" s="142" t="s">
        <v>3545</v>
      </c>
      <c r="B12" s="1923" t="s">
        <v>3546</v>
      </c>
      <c r="C12" s="1927"/>
      <c r="D12" s="1922"/>
      <c r="E12" s="142" t="s">
        <v>3547</v>
      </c>
      <c r="F12" s="1923" t="s">
        <v>3548</v>
      </c>
      <c r="G12" s="1835">
        <f>'t15(2)_Dett'!$E$11</f>
        <v>0</v>
      </c>
      <c r="H12" s="2918"/>
      <c r="I12" s="1921"/>
      <c r="J12" s="1921"/>
      <c r="O12" s="1462">
        <v>20</v>
      </c>
      <c r="P12" s="1462">
        <v>7</v>
      </c>
      <c r="Q12" s="1684" t="str">
        <f t="shared" si="2"/>
        <v>F968</v>
      </c>
      <c r="R12" s="1928">
        <f t="shared" si="3"/>
        <v>0</v>
      </c>
      <c r="S12" s="130" t="s">
        <v>3343</v>
      </c>
      <c r="T12" s="1462">
        <v>20</v>
      </c>
      <c r="U12" s="1462">
        <v>61</v>
      </c>
      <c r="V12" s="1684" t="str">
        <f t="shared" si="0"/>
        <v>U269</v>
      </c>
      <c r="W12" s="1928">
        <f t="shared" si="1"/>
        <v>0</v>
      </c>
    </row>
    <row r="13" spans="1:29" ht="15" customHeight="1" thickBot="1" x14ac:dyDescent="0.35">
      <c r="A13" s="142" t="s">
        <v>3549</v>
      </c>
      <c r="B13" s="1923" t="s">
        <v>3550</v>
      </c>
      <c r="C13" s="1927"/>
      <c r="D13" s="1922"/>
      <c r="E13" s="1931" t="s">
        <v>3551</v>
      </c>
      <c r="F13" s="1947"/>
      <c r="G13" s="1932">
        <f>SUM(G7:G12)</f>
        <v>321061</v>
      </c>
      <c r="H13" s="2918"/>
      <c r="I13" s="1921"/>
      <c r="J13" s="1921"/>
      <c r="O13" s="1462">
        <v>20</v>
      </c>
      <c r="P13" s="1462">
        <v>7</v>
      </c>
      <c r="Q13" s="1684" t="str">
        <f t="shared" si="2"/>
        <v>F14U</v>
      </c>
      <c r="R13" s="1928">
        <f t="shared" si="3"/>
        <v>0</v>
      </c>
      <c r="S13" s="130" t="s">
        <v>3343</v>
      </c>
      <c r="T13" s="1936"/>
      <c r="U13" s="1936"/>
      <c r="V13" s="1936"/>
      <c r="W13" s="1936"/>
    </row>
    <row r="14" spans="1:29" ht="15" customHeight="1" thickBot="1" x14ac:dyDescent="0.35">
      <c r="A14" s="142" t="s">
        <v>3552</v>
      </c>
      <c r="B14" s="1923" t="s">
        <v>3553</v>
      </c>
      <c r="C14" s="1927"/>
      <c r="D14" s="1922"/>
      <c r="E14" s="1935" t="s">
        <v>3554</v>
      </c>
      <c r="F14" s="1696"/>
      <c r="G14" s="1713">
        <f>G13</f>
        <v>321061</v>
      </c>
      <c r="H14" s="2918"/>
      <c r="I14" s="1709"/>
      <c r="J14" s="1709"/>
      <c r="O14" s="1462">
        <v>20</v>
      </c>
      <c r="P14" s="1462">
        <v>7</v>
      </c>
      <c r="Q14" s="1684" t="str">
        <f t="shared" si="2"/>
        <v>F14V</v>
      </c>
      <c r="R14" s="1928">
        <f t="shared" si="3"/>
        <v>0</v>
      </c>
      <c r="S14" s="130" t="s">
        <v>3343</v>
      </c>
      <c r="T14" s="1936"/>
      <c r="U14" s="1936"/>
      <c r="V14" s="1936"/>
      <c r="W14" s="1936"/>
    </row>
    <row r="15" spans="1:29" ht="15" customHeight="1" x14ac:dyDescent="0.4">
      <c r="A15" s="142" t="s">
        <v>3555</v>
      </c>
      <c r="B15" s="1923" t="s">
        <v>3556</v>
      </c>
      <c r="C15" s="1927"/>
      <c r="D15" s="1922"/>
      <c r="E15" s="1707" t="s">
        <v>3521</v>
      </c>
      <c r="F15" s="1706"/>
      <c r="G15" s="1705"/>
      <c r="H15" s="2918"/>
      <c r="I15" s="1709"/>
      <c r="J15" s="1709"/>
      <c r="O15" s="1462">
        <v>20</v>
      </c>
      <c r="P15" s="1462">
        <v>7</v>
      </c>
      <c r="Q15" s="1684" t="str">
        <f t="shared" si="2"/>
        <v>F10O</v>
      </c>
      <c r="R15" s="1928">
        <f t="shared" si="3"/>
        <v>0</v>
      </c>
      <c r="S15" s="130" t="s">
        <v>3343</v>
      </c>
      <c r="T15" s="1936"/>
      <c r="U15" s="1936"/>
      <c r="V15" s="1936"/>
      <c r="W15" s="1936"/>
    </row>
    <row r="16" spans="1:29" ht="15" customHeight="1" thickBot="1" x14ac:dyDescent="0.4">
      <c r="A16" s="142" t="s">
        <v>3557</v>
      </c>
      <c r="B16" s="1923" t="s">
        <v>3558</v>
      </c>
      <c r="C16" s="1835">
        <f>'t15(2)_Dett'!$B$11</f>
        <v>6422</v>
      </c>
      <c r="D16" s="1922"/>
      <c r="E16" s="1711" t="s">
        <v>3524</v>
      </c>
      <c r="F16" s="1701"/>
      <c r="G16" s="1700"/>
      <c r="H16" s="2919"/>
      <c r="I16" s="1709"/>
      <c r="J16" s="1709"/>
      <c r="O16" s="1462">
        <v>20</v>
      </c>
      <c r="P16" s="1462">
        <v>7</v>
      </c>
      <c r="Q16" s="1684" t="str">
        <f t="shared" si="2"/>
        <v>F996</v>
      </c>
      <c r="R16" s="1928">
        <f t="shared" si="3"/>
        <v>6422</v>
      </c>
      <c r="S16" s="130" t="s">
        <v>3343</v>
      </c>
      <c r="T16" s="1936"/>
      <c r="U16" s="1936"/>
      <c r="V16" s="1936"/>
      <c r="W16" s="1936"/>
    </row>
    <row r="17" spans="1:23" ht="15" customHeight="1" thickBot="1" x14ac:dyDescent="0.35">
      <c r="A17" s="1948" t="s">
        <v>3392</v>
      </c>
      <c r="B17" s="1696"/>
      <c r="C17" s="1932">
        <f>SUM(C7:C16)</f>
        <v>435421</v>
      </c>
      <c r="D17" s="1922"/>
      <c r="E17" s="142" t="s">
        <v>3559</v>
      </c>
      <c r="F17" s="325" t="s">
        <v>3560</v>
      </c>
      <c r="G17" s="1927"/>
      <c r="I17" s="1709"/>
      <c r="J17" s="1709"/>
      <c r="O17" s="1462"/>
      <c r="P17" s="1462"/>
      <c r="Q17" s="1684"/>
      <c r="R17" s="1928"/>
      <c r="S17" s="130"/>
      <c r="T17" s="1462">
        <v>36</v>
      </c>
      <c r="U17" s="1462">
        <v>61</v>
      </c>
      <c r="V17" s="1684" t="str">
        <f>F17</f>
        <v>U273</v>
      </c>
      <c r="W17" s="1928">
        <f>ROUND(G17,0)</f>
        <v>0</v>
      </c>
    </row>
    <row r="18" spans="1:23" ht="15" customHeight="1" x14ac:dyDescent="0.3">
      <c r="A18" s="1702" t="s">
        <v>3411</v>
      </c>
      <c r="B18" s="1701"/>
      <c r="C18" s="1700"/>
      <c r="D18" s="1922"/>
      <c r="E18" s="142" t="s">
        <v>3561</v>
      </c>
      <c r="F18" s="325" t="s">
        <v>3562</v>
      </c>
      <c r="G18" s="1927">
        <v>97</v>
      </c>
      <c r="I18" s="1709"/>
      <c r="J18" s="1709"/>
      <c r="S18" s="130"/>
      <c r="T18" s="1462">
        <v>36</v>
      </c>
      <c r="U18" s="1462">
        <v>61</v>
      </c>
      <c r="V18" s="1684" t="str">
        <f>F18</f>
        <v>U274</v>
      </c>
      <c r="W18" s="1928">
        <f>ROUND(G18,0)</f>
        <v>97</v>
      </c>
    </row>
    <row r="19" spans="1:23" ht="15" customHeight="1" thickBot="1" x14ac:dyDescent="0.35">
      <c r="A19" s="142" t="s">
        <v>3412</v>
      </c>
      <c r="B19" s="1923" t="s">
        <v>3413</v>
      </c>
      <c r="C19" s="1927"/>
      <c r="D19" s="1922"/>
      <c r="E19" s="1931" t="s">
        <v>3563</v>
      </c>
      <c r="F19" s="1947"/>
      <c r="G19" s="1932">
        <f>SUM(G17:G18)</f>
        <v>97</v>
      </c>
      <c r="I19" s="1709"/>
      <c r="J19" s="1709"/>
      <c r="O19" s="1462">
        <v>20</v>
      </c>
      <c r="P19" s="1462">
        <v>81</v>
      </c>
      <c r="Q19" s="1684" t="str">
        <f>B19</f>
        <v>F27I</v>
      </c>
      <c r="R19" s="1928">
        <f>ROUND(C19,0)</f>
        <v>0</v>
      </c>
      <c r="S19" s="130" t="s">
        <v>3343</v>
      </c>
      <c r="T19" s="1936"/>
      <c r="U19" s="1936"/>
      <c r="V19" s="1936"/>
      <c r="W19" s="1936"/>
    </row>
    <row r="20" spans="1:23" ht="15" customHeight="1" thickBot="1" x14ac:dyDescent="0.35">
      <c r="A20" s="142" t="s">
        <v>3414</v>
      </c>
      <c r="B20" s="1923" t="s">
        <v>3415</v>
      </c>
      <c r="C20" s="1927"/>
      <c r="D20" s="1922"/>
      <c r="E20" s="1935" t="s">
        <v>3498</v>
      </c>
      <c r="F20" s="1692"/>
      <c r="G20" s="1687">
        <f>G19</f>
        <v>97</v>
      </c>
      <c r="I20" s="1709"/>
      <c r="J20" s="1709"/>
      <c r="O20" s="1462">
        <v>20</v>
      </c>
      <c r="P20" s="1462">
        <v>81</v>
      </c>
      <c r="Q20" s="1684" t="str">
        <f>B20</f>
        <v>F00P</v>
      </c>
      <c r="R20" s="1928">
        <f>ROUND(C20,0)</f>
        <v>0</v>
      </c>
      <c r="S20" s="130" t="s">
        <v>3343</v>
      </c>
      <c r="T20" s="1936"/>
      <c r="U20" s="1936"/>
      <c r="V20" s="1936"/>
      <c r="W20" s="1936"/>
    </row>
    <row r="21" spans="1:23" ht="15" customHeight="1" x14ac:dyDescent="0.4">
      <c r="A21" s="142" t="s">
        <v>3416</v>
      </c>
      <c r="B21" s="1923" t="s">
        <v>3417</v>
      </c>
      <c r="C21" s="1927"/>
      <c r="D21" s="1922"/>
      <c r="E21" s="1707" t="s">
        <v>3522</v>
      </c>
      <c r="F21" s="1706"/>
      <c r="G21" s="1705"/>
      <c r="I21" s="1709"/>
      <c r="J21" s="1709"/>
      <c r="O21" s="1462">
        <v>20</v>
      </c>
      <c r="P21" s="1462">
        <v>81</v>
      </c>
      <c r="Q21" s="1684" t="str">
        <f>B21</f>
        <v>F01S</v>
      </c>
      <c r="R21" s="1928">
        <f>ROUND(C21,0)</f>
        <v>0</v>
      </c>
      <c r="S21" s="130" t="s">
        <v>3343</v>
      </c>
      <c r="T21" s="1936"/>
      <c r="U21" s="1936"/>
      <c r="V21" s="1936"/>
      <c r="W21" s="1936"/>
    </row>
    <row r="22" spans="1:23" ht="15" customHeight="1" x14ac:dyDescent="0.35">
      <c r="A22" s="142" t="s">
        <v>3418</v>
      </c>
      <c r="B22" s="1923" t="s">
        <v>3419</v>
      </c>
      <c r="C22" s="1835">
        <f>'t15(2)_Dett'!$B$42</f>
        <v>0</v>
      </c>
      <c r="D22" s="1922"/>
      <c r="E22" s="1711" t="s">
        <v>3524</v>
      </c>
      <c r="F22" s="1701"/>
      <c r="G22" s="1700"/>
      <c r="I22" s="1709"/>
      <c r="J22" s="1709"/>
      <c r="O22" s="1462">
        <v>20</v>
      </c>
      <c r="P22" s="1462">
        <v>81</v>
      </c>
      <c r="Q22" s="1684" t="str">
        <f>B22</f>
        <v>F01P</v>
      </c>
      <c r="R22" s="1928">
        <f>ROUND(C22,0)</f>
        <v>0</v>
      </c>
      <c r="S22" s="130" t="s">
        <v>3343</v>
      </c>
      <c r="T22" s="1936"/>
      <c r="U22" s="1936"/>
      <c r="V22" s="1936"/>
      <c r="W22" s="1936"/>
    </row>
    <row r="23" spans="1:23" ht="15" customHeight="1" thickBot="1" x14ac:dyDescent="0.35">
      <c r="A23" s="1948" t="s">
        <v>3422</v>
      </c>
      <c r="B23" s="1696"/>
      <c r="C23" s="1932">
        <f>SUM(C19:C22)</f>
        <v>0</v>
      </c>
      <c r="D23" s="1922"/>
      <c r="E23" s="142" t="s">
        <v>3564</v>
      </c>
      <c r="F23" s="1923" t="s">
        <v>3565</v>
      </c>
      <c r="G23" s="1927">
        <f>190371</f>
        <v>190371</v>
      </c>
      <c r="I23" s="1709"/>
      <c r="J23" s="1709"/>
      <c r="O23" s="1686"/>
      <c r="P23" s="1686"/>
      <c r="Q23" s="1936"/>
      <c r="R23" s="1936"/>
      <c r="S23" s="130"/>
      <c r="T23" s="1462">
        <v>2</v>
      </c>
      <c r="U23" s="1462">
        <v>61</v>
      </c>
      <c r="V23" s="1684" t="str">
        <f>F23</f>
        <v>U449</v>
      </c>
      <c r="W23" s="1928">
        <f>ROUND(G23,0)</f>
        <v>190371</v>
      </c>
    </row>
    <row r="24" spans="1:23" ht="15" customHeight="1" thickBot="1" x14ac:dyDescent="0.35">
      <c r="A24" s="1935" t="s">
        <v>3554</v>
      </c>
      <c r="B24" s="1692"/>
      <c r="C24" s="1687">
        <f>C17-C23</f>
        <v>435421</v>
      </c>
      <c r="D24" s="1922"/>
      <c r="E24" s="142" t="s">
        <v>3566</v>
      </c>
      <c r="F24" s="1923" t="s">
        <v>3567</v>
      </c>
      <c r="G24" s="1927"/>
      <c r="H24" s="1710"/>
      <c r="I24" s="1709"/>
      <c r="J24" s="1709"/>
      <c r="O24" s="1462"/>
      <c r="P24" s="1462"/>
      <c r="Q24" s="1684"/>
      <c r="R24" s="1928"/>
      <c r="S24" s="130"/>
      <c r="T24" s="1462">
        <v>2</v>
      </c>
      <c r="U24" s="1462">
        <v>61</v>
      </c>
      <c r="V24" s="1684" t="str">
        <f>F24</f>
        <v>U280</v>
      </c>
      <c r="W24" s="1928">
        <f>ROUND(G24,0)</f>
        <v>0</v>
      </c>
    </row>
    <row r="25" spans="1:23" ht="15" customHeight="1" x14ac:dyDescent="0.4">
      <c r="A25" s="1738" t="s">
        <v>3521</v>
      </c>
      <c r="B25" s="1706"/>
      <c r="C25" s="1705"/>
      <c r="D25" s="1922"/>
      <c r="E25" s="142" t="s">
        <v>3568</v>
      </c>
      <c r="F25" s="1923" t="s">
        <v>3569</v>
      </c>
      <c r="G25" s="1927"/>
      <c r="H25" s="1937"/>
      <c r="I25" s="1921"/>
      <c r="J25" s="1921"/>
      <c r="S25" s="130"/>
      <c r="T25" s="1462">
        <v>2</v>
      </c>
      <c r="U25" s="1462">
        <v>61</v>
      </c>
      <c r="V25" s="1684" t="str">
        <f>F25</f>
        <v>U27I</v>
      </c>
      <c r="W25" s="1928">
        <f>ROUND(G25,0)</f>
        <v>0</v>
      </c>
    </row>
    <row r="26" spans="1:23" ht="15" customHeight="1" x14ac:dyDescent="0.3">
      <c r="A26" s="1702" t="s">
        <v>3352</v>
      </c>
      <c r="B26" s="1701"/>
      <c r="C26" s="1700"/>
      <c r="D26" s="1922"/>
      <c r="E26" s="142" t="s">
        <v>3570</v>
      </c>
      <c r="F26" s="1923" t="s">
        <v>3571</v>
      </c>
      <c r="G26" s="1927"/>
      <c r="H26" s="1937"/>
      <c r="I26" s="1921"/>
      <c r="J26" s="1921"/>
      <c r="O26" s="1462"/>
      <c r="P26" s="1462"/>
      <c r="Q26" s="1684"/>
      <c r="R26" s="1928"/>
      <c r="S26" s="130"/>
      <c r="T26" s="1462">
        <v>2</v>
      </c>
      <c r="U26" s="1462">
        <v>61</v>
      </c>
      <c r="V26" s="1684" t="str">
        <f>F26</f>
        <v>U582</v>
      </c>
      <c r="W26" s="1928">
        <f>ROUND(G26,0)</f>
        <v>0</v>
      </c>
    </row>
    <row r="27" spans="1:23" ht="15" customHeight="1" x14ac:dyDescent="0.35">
      <c r="A27" s="142" t="s">
        <v>3572</v>
      </c>
      <c r="B27" s="325" t="s">
        <v>3573</v>
      </c>
      <c r="C27" s="1927">
        <v>5500</v>
      </c>
      <c r="D27" s="1922"/>
      <c r="E27" s="142" t="s">
        <v>3574</v>
      </c>
      <c r="F27" s="1923" t="s">
        <v>3575</v>
      </c>
      <c r="G27" s="1835">
        <f>'t15(2)_Dett'!$E$16</f>
        <v>13964</v>
      </c>
      <c r="H27" s="1937"/>
      <c r="I27" s="1921"/>
      <c r="J27" s="1921"/>
      <c r="O27" s="1462">
        <v>36</v>
      </c>
      <c r="P27" s="1462">
        <v>7</v>
      </c>
      <c r="Q27" s="1684" t="str">
        <f>B27</f>
        <v>F01A</v>
      </c>
      <c r="R27" s="1928">
        <f>ROUND(C27,0)</f>
        <v>5500</v>
      </c>
      <c r="S27" s="130" t="s">
        <v>3343</v>
      </c>
      <c r="T27" s="1462">
        <v>2</v>
      </c>
      <c r="U27" s="1462">
        <v>61</v>
      </c>
      <c r="V27" s="1684" t="str">
        <f>F27</f>
        <v>U281</v>
      </c>
      <c r="W27" s="1928">
        <f>ROUND(G27,0)</f>
        <v>13964</v>
      </c>
    </row>
    <row r="28" spans="1:23" ht="15" customHeight="1" thickBot="1" x14ac:dyDescent="0.35">
      <c r="A28" s="142" t="s">
        <v>3576</v>
      </c>
      <c r="B28" s="325" t="s">
        <v>3577</v>
      </c>
      <c r="C28" s="1927"/>
      <c r="D28" s="1922"/>
      <c r="E28" s="1931" t="s">
        <v>3551</v>
      </c>
      <c r="F28" s="1737"/>
      <c r="G28" s="1932">
        <f>SUM(G23:G27)</f>
        <v>204335</v>
      </c>
      <c r="H28" s="1937"/>
      <c r="I28" s="1921"/>
      <c r="J28" s="1921"/>
      <c r="O28" s="1462">
        <v>36</v>
      </c>
      <c r="P28" s="1462">
        <v>7</v>
      </c>
      <c r="Q28" s="1684" t="str">
        <f t="shared" ref="Q28:Q33" si="4">B28</f>
        <v>F02I</v>
      </c>
      <c r="R28" s="1928">
        <f t="shared" ref="R28:R33" si="5">ROUND(C28,0)</f>
        <v>0</v>
      </c>
      <c r="S28" s="130" t="s">
        <v>3343</v>
      </c>
      <c r="U28" s="1936"/>
      <c r="V28" s="1936"/>
      <c r="W28" s="1936"/>
    </row>
    <row r="29" spans="1:23" ht="15" customHeight="1" thickBot="1" x14ac:dyDescent="0.35">
      <c r="A29" s="142" t="s">
        <v>3578</v>
      </c>
      <c r="B29" s="1923" t="s">
        <v>3579</v>
      </c>
      <c r="C29" s="1927"/>
      <c r="D29" s="1922"/>
      <c r="E29" s="1935" t="s">
        <v>3472</v>
      </c>
      <c r="F29" s="1692"/>
      <c r="G29" s="1687">
        <f>G28</f>
        <v>204335</v>
      </c>
      <c r="H29" s="1937"/>
      <c r="I29" s="1921"/>
      <c r="J29" s="1921"/>
      <c r="O29" s="1462">
        <v>36</v>
      </c>
      <c r="P29" s="1462">
        <v>7</v>
      </c>
      <c r="Q29" s="1684" t="str">
        <f t="shared" si="4"/>
        <v>F14W</v>
      </c>
      <c r="R29" s="1928">
        <f t="shared" si="5"/>
        <v>0</v>
      </c>
      <c r="S29" s="130" t="s">
        <v>3343</v>
      </c>
      <c r="T29" s="1462"/>
      <c r="U29" s="1462"/>
      <c r="V29" s="1684"/>
      <c r="W29" s="1928"/>
    </row>
    <row r="30" spans="1:23" ht="15" customHeight="1" x14ac:dyDescent="0.4">
      <c r="A30" s="142" t="s">
        <v>3580</v>
      </c>
      <c r="B30" s="1923" t="s">
        <v>3581</v>
      </c>
      <c r="C30" s="1927"/>
      <c r="D30" s="1922"/>
      <c r="E30" s="1738" t="s">
        <v>3582</v>
      </c>
      <c r="F30" s="1706"/>
      <c r="G30" s="1705"/>
      <c r="H30" s="1937"/>
      <c r="I30" s="1921"/>
      <c r="J30" s="1921"/>
      <c r="O30" s="1462">
        <v>36</v>
      </c>
      <c r="P30" s="1462">
        <v>7</v>
      </c>
      <c r="Q30" s="1684" t="str">
        <f t="shared" si="4"/>
        <v>F14X</v>
      </c>
      <c r="R30" s="1928">
        <f t="shared" si="5"/>
        <v>0</v>
      </c>
      <c r="S30" s="130" t="s">
        <v>3343</v>
      </c>
      <c r="U30" s="1936"/>
      <c r="V30" s="1936"/>
      <c r="W30" s="1936"/>
    </row>
    <row r="31" spans="1:23" ht="15" customHeight="1" x14ac:dyDescent="0.3">
      <c r="A31" s="142" t="s">
        <v>3555</v>
      </c>
      <c r="B31" s="325" t="s">
        <v>3556</v>
      </c>
      <c r="C31" s="1927"/>
      <c r="D31" s="1922"/>
      <c r="E31" s="2324" t="s">
        <v>3353</v>
      </c>
      <c r="F31" s="1701"/>
      <c r="G31" s="1700"/>
      <c r="H31" s="1937"/>
      <c r="I31" s="1921"/>
      <c r="J31" s="1921"/>
      <c r="O31" s="1462">
        <v>36</v>
      </c>
      <c r="P31" s="1462">
        <v>7</v>
      </c>
      <c r="Q31" s="1684" t="str">
        <f t="shared" si="4"/>
        <v>F10O</v>
      </c>
      <c r="R31" s="1928">
        <f t="shared" si="5"/>
        <v>0</v>
      </c>
      <c r="S31" s="130" t="s">
        <v>3343</v>
      </c>
      <c r="T31" s="1936"/>
      <c r="U31" s="1936"/>
      <c r="V31" s="1936"/>
      <c r="W31" s="1936"/>
    </row>
    <row r="32" spans="1:23" ht="15" customHeight="1" x14ac:dyDescent="0.3">
      <c r="A32" s="142" t="s">
        <v>3583</v>
      </c>
      <c r="B32" s="325" t="s">
        <v>3584</v>
      </c>
      <c r="C32" s="1927"/>
      <c r="D32" s="1922"/>
      <c r="E32" s="142" t="s">
        <v>3446</v>
      </c>
      <c r="F32" s="1923" t="s">
        <v>3447</v>
      </c>
      <c r="G32" s="1927">
        <v>12806</v>
      </c>
      <c r="H32" s="1937"/>
      <c r="I32" s="1921"/>
      <c r="J32" s="1921"/>
      <c r="O32" s="1462">
        <v>36</v>
      </c>
      <c r="P32" s="1462">
        <v>7</v>
      </c>
      <c r="Q32" s="1684" t="str">
        <f t="shared" si="4"/>
        <v>F01I</v>
      </c>
      <c r="R32" s="1928">
        <f t="shared" si="5"/>
        <v>0</v>
      </c>
      <c r="S32" s="130" t="s">
        <v>3343</v>
      </c>
      <c r="T32" s="1462">
        <v>75</v>
      </c>
      <c r="U32" s="1929">
        <v>61</v>
      </c>
      <c r="V32" s="1930" t="str">
        <f>F32</f>
        <v>U05M</v>
      </c>
      <c r="W32" s="1928">
        <f>ROUND(G32,0)</f>
        <v>12806</v>
      </c>
    </row>
    <row r="33" spans="1:26" ht="15" customHeight="1" thickBot="1" x14ac:dyDescent="0.4">
      <c r="A33" s="142" t="s">
        <v>3585</v>
      </c>
      <c r="B33" s="325" t="s">
        <v>3586</v>
      </c>
      <c r="C33" s="1835">
        <f>'t15(2)_Dett'!$B$17</f>
        <v>0</v>
      </c>
      <c r="D33" s="1922"/>
      <c r="E33" s="2382" t="s">
        <v>3389</v>
      </c>
      <c r="F33" s="2331"/>
      <c r="G33" s="2327">
        <f>G32</f>
        <v>12806</v>
      </c>
      <c r="H33" s="1937"/>
      <c r="I33" s="1921"/>
      <c r="J33" s="1921"/>
      <c r="O33" s="1462">
        <v>36</v>
      </c>
      <c r="P33" s="1462">
        <v>7</v>
      </c>
      <c r="Q33" s="1684" t="str">
        <f t="shared" si="4"/>
        <v>F991</v>
      </c>
      <c r="R33" s="1928">
        <f t="shared" si="5"/>
        <v>0</v>
      </c>
      <c r="S33" s="130" t="s">
        <v>3343</v>
      </c>
      <c r="T33" s="1940" t="s">
        <v>3448</v>
      </c>
      <c r="U33" s="1936"/>
      <c r="V33" s="1936"/>
      <c r="W33" s="1936"/>
    </row>
    <row r="34" spans="1:26" s="1436" customFormat="1" ht="15" customHeight="1" thickBot="1" x14ac:dyDescent="0.35">
      <c r="A34" s="1948" t="s">
        <v>3392</v>
      </c>
      <c r="B34" s="1696"/>
      <c r="C34" s="1932">
        <f>SUM(C27:C33)</f>
        <v>5500</v>
      </c>
      <c r="D34" s="1922"/>
      <c r="E34" s="2328" t="s">
        <v>3449</v>
      </c>
      <c r="F34" s="1708"/>
      <c r="G34" s="1944">
        <f>G33</f>
        <v>12806</v>
      </c>
      <c r="H34" s="1937"/>
      <c r="I34" s="1921"/>
      <c r="J34" s="1921"/>
      <c r="O34" s="1462"/>
      <c r="P34" s="1462"/>
      <c r="Q34" s="1684"/>
      <c r="R34" s="1928"/>
      <c r="S34" s="1936"/>
      <c r="T34" s="1936"/>
      <c r="U34" s="1936"/>
      <c r="V34" s="1936"/>
      <c r="W34" s="1936"/>
      <c r="Z34" s="131"/>
    </row>
    <row r="35" spans="1:26" s="1436" customFormat="1" ht="15" customHeight="1" x14ac:dyDescent="0.35">
      <c r="A35" s="1702" t="s">
        <v>3411</v>
      </c>
      <c r="B35" s="1701"/>
      <c r="C35" s="1700"/>
      <c r="D35" s="1922"/>
      <c r="E35" s="1735"/>
      <c r="F35" s="1733"/>
      <c r="G35" s="1732"/>
      <c r="H35" s="1921"/>
      <c r="I35" s="1921"/>
      <c r="J35" s="1921"/>
      <c r="O35" s="131"/>
      <c r="P35" s="131"/>
      <c r="Q35" s="131"/>
      <c r="R35" s="131"/>
      <c r="S35" s="1936"/>
      <c r="T35" s="1936"/>
      <c r="U35" s="1936"/>
      <c r="V35" s="1936"/>
      <c r="W35" s="1936"/>
      <c r="Z35" s="131"/>
    </row>
    <row r="36" spans="1:26" ht="15" customHeight="1" x14ac:dyDescent="0.35">
      <c r="A36" s="142" t="s">
        <v>3587</v>
      </c>
      <c r="B36" s="1923" t="s">
        <v>3588</v>
      </c>
      <c r="C36" s="1927"/>
      <c r="D36" s="1922"/>
      <c r="E36" s="1735"/>
      <c r="F36" s="1733"/>
      <c r="G36" s="1732"/>
      <c r="H36" s="1921"/>
      <c r="I36" s="1921"/>
      <c r="J36" s="1921"/>
      <c r="O36" s="1462">
        <v>36</v>
      </c>
      <c r="P36" s="1462">
        <v>81</v>
      </c>
      <c r="Q36" s="1684" t="str">
        <f>B36</f>
        <v>F955</v>
      </c>
      <c r="R36" s="1928">
        <f>ROUND(C36,0)</f>
        <v>0</v>
      </c>
      <c r="S36" s="130" t="s">
        <v>3343</v>
      </c>
      <c r="T36" s="1936"/>
      <c r="U36" s="1936"/>
      <c r="V36" s="1936"/>
      <c r="W36" s="1936"/>
      <c r="Z36" s="1436"/>
    </row>
    <row r="37" spans="1:26" ht="15" customHeight="1" x14ac:dyDescent="0.35">
      <c r="A37" s="142" t="s">
        <v>3412</v>
      </c>
      <c r="B37" s="1923" t="s">
        <v>3413</v>
      </c>
      <c r="C37" s="1927"/>
      <c r="D37" s="1922"/>
      <c r="E37" s="1735"/>
      <c r="F37" s="1733"/>
      <c r="G37" s="1732"/>
      <c r="H37" s="1921"/>
      <c r="I37" s="1921"/>
      <c r="J37" s="1921"/>
      <c r="O37" s="1462">
        <v>36</v>
      </c>
      <c r="P37" s="1462">
        <v>81</v>
      </c>
      <c r="Q37" s="1684" t="str">
        <f>B37</f>
        <v>F27I</v>
      </c>
      <c r="R37" s="1928">
        <f>ROUND(C37,0)</f>
        <v>0</v>
      </c>
      <c r="S37" s="130" t="s">
        <v>3343</v>
      </c>
      <c r="T37" s="1936"/>
      <c r="U37" s="1936"/>
      <c r="V37" s="1936"/>
      <c r="W37" s="1936"/>
      <c r="Z37" s="1436"/>
    </row>
    <row r="38" spans="1:26" ht="15" customHeight="1" x14ac:dyDescent="0.35">
      <c r="A38" s="142" t="s">
        <v>3414</v>
      </c>
      <c r="B38" s="1923" t="s">
        <v>3415</v>
      </c>
      <c r="C38" s="1927"/>
      <c r="D38" s="1922"/>
      <c r="E38" s="1735"/>
      <c r="F38" s="1733"/>
      <c r="G38" s="1732"/>
      <c r="H38" s="1921"/>
      <c r="I38" s="1921"/>
      <c r="J38" s="1921"/>
      <c r="O38" s="1462">
        <v>36</v>
      </c>
      <c r="P38" s="1462">
        <v>81</v>
      </c>
      <c r="Q38" s="1684" t="str">
        <f>B38</f>
        <v>F00P</v>
      </c>
      <c r="R38" s="1928">
        <f>ROUND(C38,0)</f>
        <v>0</v>
      </c>
      <c r="S38" s="130" t="s">
        <v>3343</v>
      </c>
      <c r="T38" s="1936"/>
      <c r="U38" s="1936"/>
      <c r="V38" s="1936"/>
      <c r="W38" s="1936"/>
    </row>
    <row r="39" spans="1:26" ht="15" customHeight="1" x14ac:dyDescent="0.35">
      <c r="A39" s="142" t="s">
        <v>3416</v>
      </c>
      <c r="B39" s="1923" t="s">
        <v>3417</v>
      </c>
      <c r="C39" s="1927"/>
      <c r="D39" s="1922"/>
      <c r="E39" s="1735"/>
      <c r="F39" s="1733"/>
      <c r="G39" s="1732"/>
      <c r="H39" s="1921"/>
      <c r="I39" s="1921"/>
      <c r="J39" s="1921"/>
      <c r="O39" s="1462">
        <v>36</v>
      </c>
      <c r="P39" s="1462">
        <v>81</v>
      </c>
      <c r="Q39" s="1684" t="str">
        <f>B39</f>
        <v>F01S</v>
      </c>
      <c r="R39" s="1928">
        <f>ROUND(C39,0)</f>
        <v>0</v>
      </c>
      <c r="S39" s="130" t="s">
        <v>3343</v>
      </c>
      <c r="T39" s="1936"/>
      <c r="U39" s="1936"/>
      <c r="V39" s="1936"/>
      <c r="W39" s="1936"/>
    </row>
    <row r="40" spans="1:26" ht="15" customHeight="1" x14ac:dyDescent="0.35">
      <c r="A40" s="142" t="s">
        <v>3418</v>
      </c>
      <c r="B40" s="1923" t="s">
        <v>3419</v>
      </c>
      <c r="C40" s="1835">
        <f>'t15(2)_Dett'!$B$48</f>
        <v>0</v>
      </c>
      <c r="D40" s="1922"/>
      <c r="E40" s="1735"/>
      <c r="F40" s="1733"/>
      <c r="G40" s="1732"/>
      <c r="H40" s="1921"/>
      <c r="I40" s="1921"/>
      <c r="J40" s="1921"/>
      <c r="O40" s="1462">
        <v>36</v>
      </c>
      <c r="P40" s="1462">
        <v>81</v>
      </c>
      <c r="Q40" s="1684" t="str">
        <f>B40</f>
        <v>F01P</v>
      </c>
      <c r="R40" s="1928">
        <f>ROUND(C40,0)</f>
        <v>0</v>
      </c>
      <c r="S40" s="130" t="s">
        <v>3343</v>
      </c>
      <c r="T40" s="1936"/>
      <c r="U40" s="1936"/>
      <c r="V40" s="1936"/>
      <c r="W40" s="1936"/>
    </row>
    <row r="41" spans="1:26" ht="15" customHeight="1" thickBot="1" x14ac:dyDescent="0.4">
      <c r="A41" s="1948" t="s">
        <v>3422</v>
      </c>
      <c r="B41" s="1696"/>
      <c r="C41" s="1932">
        <f>SUM(C36:C40)</f>
        <v>0</v>
      </c>
      <c r="D41" s="1922"/>
      <c r="E41" s="1735"/>
      <c r="F41" s="1733"/>
      <c r="G41" s="1732"/>
      <c r="H41" s="1921"/>
      <c r="I41" s="1921"/>
      <c r="J41" s="1921"/>
      <c r="O41" s="1462"/>
      <c r="P41" s="1462"/>
      <c r="Q41" s="1684"/>
      <c r="R41" s="1928"/>
      <c r="S41" s="1936"/>
      <c r="T41" s="1936"/>
      <c r="U41" s="1936"/>
      <c r="V41" s="1936"/>
      <c r="W41" s="1936"/>
    </row>
    <row r="42" spans="1:26" ht="15" customHeight="1" thickBot="1" x14ac:dyDescent="0.4">
      <c r="A42" s="1935" t="s">
        <v>3498</v>
      </c>
      <c r="B42" s="1692"/>
      <c r="C42" s="1687">
        <f>C34-C41</f>
        <v>5500</v>
      </c>
      <c r="D42" s="1922"/>
      <c r="E42" s="1735"/>
      <c r="F42" s="1733"/>
      <c r="G42" s="1732"/>
      <c r="H42" s="1921"/>
      <c r="I42" s="1921"/>
      <c r="J42" s="1921"/>
      <c r="O42" s="1462"/>
      <c r="P42" s="1462"/>
      <c r="Q42" s="1684"/>
      <c r="R42" s="1928"/>
      <c r="S42" s="1936"/>
      <c r="T42" s="1936"/>
      <c r="U42" s="1936"/>
      <c r="V42" s="1936"/>
      <c r="W42" s="1936"/>
    </row>
    <row r="43" spans="1:26" ht="15" customHeight="1" x14ac:dyDescent="0.4">
      <c r="A43" s="1707" t="s">
        <v>3522</v>
      </c>
      <c r="B43" s="1706"/>
      <c r="C43" s="1705"/>
      <c r="D43" s="1922"/>
      <c r="E43" s="1735"/>
      <c r="F43" s="1733"/>
      <c r="G43" s="1732"/>
      <c r="H43" s="1921"/>
      <c r="I43" s="1921"/>
      <c r="J43" s="1921"/>
      <c r="S43" s="1936"/>
      <c r="T43" s="1936"/>
      <c r="U43" s="1936"/>
      <c r="V43" s="1936"/>
      <c r="W43" s="1936"/>
    </row>
    <row r="44" spans="1:26" ht="15" customHeight="1" x14ac:dyDescent="0.35">
      <c r="A44" s="1702" t="s">
        <v>3352</v>
      </c>
      <c r="B44" s="1701"/>
      <c r="C44" s="1700"/>
      <c r="D44" s="1922"/>
      <c r="E44" s="1735"/>
      <c r="F44" s="1733"/>
      <c r="G44" s="1732"/>
      <c r="H44" s="1921"/>
      <c r="I44" s="1921"/>
      <c r="J44" s="1921"/>
      <c r="O44" s="1462"/>
      <c r="P44" s="1462"/>
      <c r="Q44" s="1684"/>
      <c r="R44" s="1928"/>
      <c r="S44" s="1936"/>
      <c r="T44" s="1936"/>
      <c r="U44" s="1936"/>
      <c r="V44" s="1936"/>
      <c r="W44" s="1936"/>
    </row>
    <row r="45" spans="1:26" ht="15" customHeight="1" x14ac:dyDescent="0.35">
      <c r="A45" s="142" t="s">
        <v>3589</v>
      </c>
      <c r="B45" s="1923" t="s">
        <v>3590</v>
      </c>
      <c r="C45" s="1927">
        <v>66956</v>
      </c>
      <c r="D45" s="1922"/>
      <c r="E45" s="1735"/>
      <c r="F45" s="1733"/>
      <c r="G45" s="1732"/>
      <c r="H45" s="1921"/>
      <c r="I45" s="1921"/>
      <c r="J45" s="1921"/>
      <c r="O45" s="1462">
        <v>2</v>
      </c>
      <c r="P45" s="1462">
        <v>7</v>
      </c>
      <c r="Q45" s="1684" t="str">
        <f>B45</f>
        <v>F70G</v>
      </c>
      <c r="R45" s="1928">
        <f>ROUND(C45,0)</f>
        <v>66956</v>
      </c>
      <c r="S45" s="130" t="s">
        <v>3343</v>
      </c>
      <c r="T45" s="1936"/>
      <c r="U45" s="1936"/>
      <c r="V45" s="1936"/>
      <c r="W45" s="1936"/>
    </row>
    <row r="46" spans="1:26" ht="15" customHeight="1" x14ac:dyDescent="0.35">
      <c r="A46" s="142" t="s">
        <v>3591</v>
      </c>
      <c r="B46" s="1923" t="s">
        <v>3592</v>
      </c>
      <c r="C46" s="1927"/>
      <c r="D46" s="1922"/>
      <c r="E46" s="1735"/>
      <c r="F46" s="1733"/>
      <c r="G46" s="1732"/>
      <c r="H46" s="1921"/>
      <c r="I46" s="1921"/>
      <c r="J46" s="1921"/>
      <c r="O46" s="1462">
        <v>2</v>
      </c>
      <c r="P46" s="1462">
        <v>7</v>
      </c>
      <c r="Q46" s="1684" t="str">
        <f t="shared" ref="Q46:Q51" si="6">B46</f>
        <v>F05I</v>
      </c>
      <c r="R46" s="1928">
        <f t="shared" ref="R46:R51" si="7">ROUND(C46,0)</f>
        <v>0</v>
      </c>
      <c r="S46" s="130" t="s">
        <v>3343</v>
      </c>
      <c r="T46" s="1936"/>
      <c r="U46" s="1936"/>
      <c r="V46" s="1936"/>
      <c r="W46" s="1936"/>
    </row>
    <row r="47" spans="1:26" ht="15" customHeight="1" x14ac:dyDescent="0.35">
      <c r="A47" s="142" t="s">
        <v>3593</v>
      </c>
      <c r="B47" s="1923" t="s">
        <v>3594</v>
      </c>
      <c r="C47" s="1927"/>
      <c r="D47" s="1922"/>
      <c r="E47" s="1735"/>
      <c r="F47" s="1733"/>
      <c r="G47" s="1732"/>
      <c r="H47" s="1921"/>
      <c r="I47" s="1921"/>
      <c r="J47" s="1921"/>
      <c r="O47" s="1462">
        <v>2</v>
      </c>
      <c r="P47" s="1462">
        <v>7</v>
      </c>
      <c r="Q47" s="1684" t="str">
        <f t="shared" si="6"/>
        <v>F74G</v>
      </c>
      <c r="R47" s="1928">
        <f t="shared" si="7"/>
        <v>0</v>
      </c>
      <c r="S47" s="130" t="s">
        <v>3343</v>
      </c>
      <c r="T47" s="1936"/>
      <c r="U47" s="1936"/>
      <c r="V47" s="1936"/>
      <c r="W47" s="1936"/>
    </row>
    <row r="48" spans="1:26" ht="15" customHeight="1" x14ac:dyDescent="0.35">
      <c r="A48" s="142" t="s">
        <v>3595</v>
      </c>
      <c r="B48" s="1923" t="s">
        <v>3596</v>
      </c>
      <c r="C48" s="1927"/>
      <c r="D48" s="1922"/>
      <c r="E48" s="1735"/>
      <c r="F48" s="1733"/>
      <c r="G48" s="1732"/>
      <c r="H48" s="1921"/>
      <c r="I48" s="1921"/>
      <c r="J48" s="1921"/>
      <c r="O48" s="1462">
        <v>2</v>
      </c>
      <c r="P48" s="1462">
        <v>7</v>
      </c>
      <c r="Q48" s="1684" t="str">
        <f t="shared" si="6"/>
        <v>F14Y</v>
      </c>
      <c r="R48" s="1928">
        <f t="shared" si="7"/>
        <v>0</v>
      </c>
      <c r="S48" s="130" t="s">
        <v>3343</v>
      </c>
      <c r="T48" s="1936"/>
      <c r="U48" s="1936"/>
      <c r="V48" s="1936"/>
      <c r="W48" s="1936"/>
    </row>
    <row r="49" spans="1:23" ht="15" customHeight="1" x14ac:dyDescent="0.35">
      <c r="A49" s="142" t="s">
        <v>3597</v>
      </c>
      <c r="B49" s="1923" t="s">
        <v>3598</v>
      </c>
      <c r="C49" s="1927"/>
      <c r="D49" s="1922"/>
      <c r="E49" s="1735"/>
      <c r="F49" s="1733"/>
      <c r="G49" s="1732"/>
      <c r="H49" s="1921"/>
      <c r="I49" s="1921"/>
      <c r="J49" s="1921"/>
      <c r="O49" s="1462">
        <v>2</v>
      </c>
      <c r="P49" s="1462">
        <v>7</v>
      </c>
      <c r="Q49" s="1684" t="str">
        <f t="shared" si="6"/>
        <v>F14Z</v>
      </c>
      <c r="R49" s="1928">
        <f t="shared" si="7"/>
        <v>0</v>
      </c>
      <c r="S49" s="130" t="s">
        <v>3343</v>
      </c>
      <c r="T49" s="1936"/>
      <c r="U49" s="1936"/>
      <c r="V49" s="1936"/>
      <c r="W49" s="1936"/>
    </row>
    <row r="50" spans="1:23" ht="15" customHeight="1" x14ac:dyDescent="0.35">
      <c r="A50" s="142" t="s">
        <v>3555</v>
      </c>
      <c r="B50" s="1923" t="s">
        <v>3556</v>
      </c>
      <c r="C50" s="1927"/>
      <c r="D50" s="1922"/>
      <c r="E50" s="1735"/>
      <c r="F50" s="1733"/>
      <c r="G50" s="1732"/>
      <c r="H50" s="1921"/>
      <c r="I50" s="1921"/>
      <c r="J50" s="1921"/>
      <c r="O50" s="1462">
        <v>2</v>
      </c>
      <c r="P50" s="1462">
        <v>7</v>
      </c>
      <c r="Q50" s="1684" t="str">
        <f t="shared" si="6"/>
        <v>F10O</v>
      </c>
      <c r="R50" s="1928">
        <f t="shared" si="7"/>
        <v>0</v>
      </c>
      <c r="S50" s="130" t="s">
        <v>3343</v>
      </c>
      <c r="T50" s="1936"/>
      <c r="U50" s="1936"/>
      <c r="V50" s="1936"/>
      <c r="W50" s="1936"/>
    </row>
    <row r="51" spans="1:23" ht="15" customHeight="1" x14ac:dyDescent="0.35">
      <c r="A51" s="142" t="s">
        <v>3599</v>
      </c>
      <c r="B51" s="1923" t="s">
        <v>3600</v>
      </c>
      <c r="C51" s="1835">
        <f>'t15(2)_Dett'!$B$23</f>
        <v>10621</v>
      </c>
      <c r="D51" s="1922"/>
      <c r="E51" s="1735"/>
      <c r="F51" s="1733"/>
      <c r="G51" s="1732"/>
      <c r="H51" s="1921"/>
      <c r="I51" s="1921"/>
      <c r="J51" s="1921"/>
      <c r="O51" s="1462">
        <v>2</v>
      </c>
      <c r="P51" s="1462">
        <v>7</v>
      </c>
      <c r="Q51" s="1684" t="str">
        <f t="shared" si="6"/>
        <v>F989</v>
      </c>
      <c r="R51" s="1928">
        <f t="shared" si="7"/>
        <v>10621</v>
      </c>
      <c r="S51" s="130" t="s">
        <v>3343</v>
      </c>
      <c r="T51" s="1936"/>
      <c r="U51" s="1936"/>
      <c r="V51" s="1936"/>
      <c r="W51" s="1936"/>
    </row>
    <row r="52" spans="1:23" ht="15" customHeight="1" thickBot="1" x14ac:dyDescent="0.4">
      <c r="A52" s="1948" t="s">
        <v>3392</v>
      </c>
      <c r="B52" s="1736"/>
      <c r="C52" s="1932">
        <f>SUM(C45:C51)</f>
        <v>77577</v>
      </c>
      <c r="D52" s="1922"/>
      <c r="E52" s="1735"/>
      <c r="F52" s="1733"/>
      <c r="G52" s="1732"/>
      <c r="H52" s="1921"/>
      <c r="I52" s="1921"/>
      <c r="J52" s="1921"/>
      <c r="O52" s="1462"/>
      <c r="P52" s="1462"/>
      <c r="Q52" s="1684"/>
      <c r="R52" s="1928"/>
      <c r="S52" s="1936"/>
      <c r="T52" s="1936"/>
      <c r="U52" s="1936"/>
      <c r="V52" s="1936"/>
      <c r="W52" s="1936"/>
    </row>
    <row r="53" spans="1:23" ht="15" customHeight="1" x14ac:dyDescent="0.35">
      <c r="A53" s="1939" t="s">
        <v>3393</v>
      </c>
      <c r="B53" s="1704"/>
      <c r="C53" s="1703"/>
      <c r="D53" s="1922"/>
      <c r="E53" s="1735"/>
      <c r="F53" s="1733"/>
      <c r="G53" s="1732"/>
      <c r="S53" s="1936"/>
      <c r="T53" s="1936"/>
      <c r="U53" s="1936"/>
      <c r="V53" s="1936"/>
      <c r="W53" s="1936"/>
    </row>
    <row r="54" spans="1:23" ht="15" customHeight="1" x14ac:dyDescent="0.35">
      <c r="A54" s="142" t="s">
        <v>3601</v>
      </c>
      <c r="B54" s="1923" t="s">
        <v>3602</v>
      </c>
      <c r="C54" s="1927"/>
      <c r="D54" s="1922"/>
      <c r="E54" s="1734"/>
      <c r="F54" s="1733"/>
      <c r="G54" s="1732"/>
      <c r="O54" s="1462">
        <v>2</v>
      </c>
      <c r="P54" s="1462">
        <v>9</v>
      </c>
      <c r="Q54" s="1684" t="str">
        <f>B54</f>
        <v>F50H</v>
      </c>
      <c r="R54" s="1928">
        <f>ROUND(C54,0)</f>
        <v>0</v>
      </c>
      <c r="S54" s="130" t="s">
        <v>3343</v>
      </c>
      <c r="T54" s="1936"/>
      <c r="U54" s="1936"/>
      <c r="V54" s="1936"/>
      <c r="W54" s="1936"/>
    </row>
    <row r="55" spans="1:23" ht="15" customHeight="1" x14ac:dyDescent="0.35">
      <c r="A55" s="142" t="s">
        <v>3603</v>
      </c>
      <c r="B55" s="1923" t="s">
        <v>3604</v>
      </c>
      <c r="C55" s="1927"/>
      <c r="D55" s="1922"/>
      <c r="E55" s="1734"/>
      <c r="F55" s="1733"/>
      <c r="G55" s="1732"/>
      <c r="O55" s="1462">
        <v>2</v>
      </c>
      <c r="P55" s="1462">
        <v>9</v>
      </c>
      <c r="Q55" s="1684" t="str">
        <f t="shared" ref="Q55:Q62" si="8">B55</f>
        <v>F962</v>
      </c>
      <c r="R55" s="1928">
        <f t="shared" ref="R55:R62" si="9">ROUND(C55,0)</f>
        <v>0</v>
      </c>
      <c r="S55" s="130" t="s">
        <v>3343</v>
      </c>
      <c r="T55" s="1936"/>
      <c r="U55" s="1936"/>
      <c r="V55" s="1936"/>
      <c r="W55" s="1936"/>
    </row>
    <row r="56" spans="1:23" ht="15" customHeight="1" x14ac:dyDescent="0.35">
      <c r="A56" s="142" t="s">
        <v>3605</v>
      </c>
      <c r="B56" s="1923" t="s">
        <v>3606</v>
      </c>
      <c r="C56" s="1927"/>
      <c r="D56" s="1922"/>
      <c r="E56" s="1734"/>
      <c r="F56" s="1733"/>
      <c r="G56" s="1732"/>
      <c r="O56" s="1462">
        <v>2</v>
      </c>
      <c r="P56" s="1462">
        <v>9</v>
      </c>
      <c r="Q56" s="1684" t="str">
        <f t="shared" si="8"/>
        <v>F960</v>
      </c>
      <c r="R56" s="1928">
        <f t="shared" si="9"/>
        <v>0</v>
      </c>
      <c r="S56" s="130" t="s">
        <v>3343</v>
      </c>
      <c r="T56" s="1936"/>
      <c r="U56" s="1936"/>
      <c r="V56" s="1936"/>
      <c r="W56" s="1936"/>
    </row>
    <row r="57" spans="1:23" ht="15" customHeight="1" x14ac:dyDescent="0.35">
      <c r="A57" s="142" t="s">
        <v>3607</v>
      </c>
      <c r="B57" s="1923" t="s">
        <v>3608</v>
      </c>
      <c r="C57" s="1927">
        <v>13964</v>
      </c>
      <c r="D57" s="1922"/>
      <c r="E57" s="1734"/>
      <c r="F57" s="1733"/>
      <c r="G57" s="1732"/>
      <c r="O57" s="1462">
        <v>2</v>
      </c>
      <c r="P57" s="1462">
        <v>9</v>
      </c>
      <c r="Q57" s="1684" t="str">
        <f t="shared" si="8"/>
        <v>F961</v>
      </c>
      <c r="R57" s="1928">
        <f t="shared" si="9"/>
        <v>13964</v>
      </c>
      <c r="S57" s="130" t="s">
        <v>3343</v>
      </c>
      <c r="T57" s="1936"/>
      <c r="U57" s="1936"/>
      <c r="V57" s="1936"/>
      <c r="W57" s="1936"/>
    </row>
    <row r="58" spans="1:23" ht="15" customHeight="1" x14ac:dyDescent="0.35">
      <c r="A58" s="142" t="s">
        <v>3609</v>
      </c>
      <c r="B58" s="1923" t="s">
        <v>3610</v>
      </c>
      <c r="C58" s="1927"/>
      <c r="D58" s="1922"/>
      <c r="E58" s="1734"/>
      <c r="F58" s="1733"/>
      <c r="G58" s="1732"/>
      <c r="O58" s="1462">
        <v>2</v>
      </c>
      <c r="P58" s="1462">
        <v>9</v>
      </c>
      <c r="Q58" s="1684" t="str">
        <f t="shared" si="8"/>
        <v>F10M</v>
      </c>
      <c r="R58" s="1928">
        <f t="shared" si="9"/>
        <v>0</v>
      </c>
      <c r="S58" s="130" t="s">
        <v>3343</v>
      </c>
      <c r="T58" s="1936"/>
      <c r="U58" s="1936"/>
      <c r="V58" s="1936"/>
      <c r="W58" s="1936"/>
    </row>
    <row r="59" spans="1:23" ht="15" customHeight="1" x14ac:dyDescent="0.35">
      <c r="A59" s="142" t="s">
        <v>3611</v>
      </c>
      <c r="B59" s="1923" t="s">
        <v>3612</v>
      </c>
      <c r="C59" s="1927"/>
      <c r="D59" s="1922"/>
      <c r="E59" s="1734"/>
      <c r="F59" s="1733"/>
      <c r="G59" s="1732"/>
      <c r="O59" s="1462">
        <v>2</v>
      </c>
      <c r="P59" s="1462">
        <v>9</v>
      </c>
      <c r="Q59" s="1684" t="str">
        <f t="shared" si="8"/>
        <v>F10N</v>
      </c>
      <c r="R59" s="1928">
        <f t="shared" si="9"/>
        <v>0</v>
      </c>
      <c r="S59" s="130" t="s">
        <v>3343</v>
      </c>
      <c r="T59" s="1936"/>
      <c r="U59" s="1936"/>
      <c r="V59" s="1936"/>
      <c r="W59" s="1936"/>
    </row>
    <row r="60" spans="1:23" ht="15" customHeight="1" x14ac:dyDescent="0.35">
      <c r="A60" s="142" t="s">
        <v>3613</v>
      </c>
      <c r="B60" s="1923" t="s">
        <v>3614</v>
      </c>
      <c r="C60" s="1927"/>
      <c r="D60" s="1922"/>
      <c r="E60" s="1734"/>
      <c r="F60" s="1733"/>
      <c r="G60" s="1732"/>
      <c r="O60" s="1462">
        <v>2</v>
      </c>
      <c r="P60" s="1462">
        <v>9</v>
      </c>
      <c r="Q60" s="1684" t="str">
        <f t="shared" si="8"/>
        <v>F96H</v>
      </c>
      <c r="R60" s="1928">
        <f t="shared" si="9"/>
        <v>0</v>
      </c>
      <c r="S60" s="130" t="s">
        <v>3343</v>
      </c>
      <c r="T60" s="1936"/>
      <c r="U60" s="1936"/>
      <c r="V60" s="1936"/>
      <c r="W60" s="1936"/>
    </row>
    <row r="61" spans="1:23" ht="15" customHeight="1" x14ac:dyDescent="0.35">
      <c r="A61" s="142" t="s">
        <v>3496</v>
      </c>
      <c r="B61" s="1923" t="s">
        <v>3497</v>
      </c>
      <c r="C61" s="1835">
        <f>'t15(2)_Dett'!$B$29</f>
        <v>0</v>
      </c>
      <c r="D61" s="1922"/>
      <c r="E61" s="1734"/>
      <c r="F61" s="1733"/>
      <c r="G61" s="1732"/>
      <c r="O61" s="1462">
        <v>2</v>
      </c>
      <c r="P61" s="1462">
        <v>9</v>
      </c>
      <c r="Q61" s="1684" t="str">
        <f t="shared" si="8"/>
        <v>F987</v>
      </c>
      <c r="R61" s="1928">
        <f t="shared" si="9"/>
        <v>0</v>
      </c>
      <c r="S61" s="130" t="s">
        <v>3343</v>
      </c>
      <c r="T61" s="1436"/>
      <c r="U61" s="1436"/>
      <c r="V61" s="1436"/>
      <c r="W61" s="1436"/>
    </row>
    <row r="62" spans="1:23" ht="15" customHeight="1" x14ac:dyDescent="0.35">
      <c r="A62" s="142" t="s">
        <v>3464</v>
      </c>
      <c r="B62" s="1923" t="s">
        <v>3465</v>
      </c>
      <c r="C62" s="1835">
        <f>'t15(2)_Dett'!$B$34</f>
        <v>0</v>
      </c>
      <c r="D62" s="1922"/>
      <c r="E62" s="1734"/>
      <c r="F62" s="1733"/>
      <c r="G62" s="1732"/>
      <c r="O62" s="1462">
        <v>2</v>
      </c>
      <c r="P62" s="1462">
        <v>9</v>
      </c>
      <c r="Q62" s="1684" t="str">
        <f t="shared" si="8"/>
        <v>F999</v>
      </c>
      <c r="R62" s="1928">
        <f t="shared" si="9"/>
        <v>0</v>
      </c>
      <c r="S62" s="130" t="s">
        <v>3343</v>
      </c>
      <c r="T62" s="1436"/>
      <c r="U62" s="1436"/>
      <c r="V62" s="1436"/>
      <c r="W62" s="1436"/>
    </row>
    <row r="63" spans="1:23" ht="15" customHeight="1" thickBot="1" x14ac:dyDescent="0.4">
      <c r="A63" s="1948" t="s">
        <v>3410</v>
      </c>
      <c r="B63" s="1696"/>
      <c r="C63" s="1932">
        <f>SUM(C54:C62)</f>
        <v>13964</v>
      </c>
      <c r="D63" s="1922"/>
      <c r="E63" s="1734"/>
      <c r="F63" s="1733"/>
      <c r="G63" s="1732"/>
      <c r="O63" s="1462"/>
      <c r="P63" s="1462"/>
      <c r="Q63" s="1684"/>
      <c r="R63" s="1928"/>
    </row>
    <row r="64" spans="1:23" ht="15" customHeight="1" x14ac:dyDescent="0.35">
      <c r="A64" s="1702" t="s">
        <v>3411</v>
      </c>
      <c r="B64" s="1701"/>
      <c r="C64" s="1700"/>
      <c r="D64" s="1922"/>
      <c r="E64" s="1734"/>
      <c r="F64" s="1733"/>
      <c r="G64" s="1732"/>
    </row>
    <row r="65" spans="1:19" ht="15" customHeight="1" x14ac:dyDescent="0.35">
      <c r="A65" s="142" t="s">
        <v>3412</v>
      </c>
      <c r="B65" s="1923" t="s">
        <v>3413</v>
      </c>
      <c r="C65" s="1927"/>
      <c r="D65" s="1922"/>
      <c r="E65" s="1734"/>
      <c r="F65" s="1733"/>
      <c r="G65" s="1732"/>
      <c r="O65" s="1462">
        <v>2</v>
      </c>
      <c r="P65" s="1462">
        <v>81</v>
      </c>
      <c r="Q65" s="1684" t="str">
        <f>B65</f>
        <v>F27I</v>
      </c>
      <c r="R65" s="1928">
        <f>ROUND(C65,0)</f>
        <v>0</v>
      </c>
      <c r="S65" s="130" t="s">
        <v>3343</v>
      </c>
    </row>
    <row r="66" spans="1:19" ht="15" customHeight="1" x14ac:dyDescent="0.35">
      <c r="A66" s="142" t="s">
        <v>3414</v>
      </c>
      <c r="B66" s="1923" t="s">
        <v>3415</v>
      </c>
      <c r="C66" s="1927"/>
      <c r="D66" s="1922"/>
      <c r="E66" s="1734"/>
      <c r="F66" s="1733"/>
      <c r="G66" s="1732"/>
      <c r="O66" s="1462">
        <v>2</v>
      </c>
      <c r="P66" s="1462">
        <v>81</v>
      </c>
      <c r="Q66" s="1684" t="str">
        <f>B66</f>
        <v>F00P</v>
      </c>
      <c r="R66" s="1928">
        <f>ROUND(C66,0)</f>
        <v>0</v>
      </c>
      <c r="S66" s="130" t="s">
        <v>3343</v>
      </c>
    </row>
    <row r="67" spans="1:19" ht="15" customHeight="1" thickBot="1" x14ac:dyDescent="0.35">
      <c r="A67" s="142" t="s">
        <v>3416</v>
      </c>
      <c r="B67" s="1923" t="s">
        <v>3417</v>
      </c>
      <c r="C67" s="1927"/>
      <c r="D67" s="1922"/>
      <c r="E67" s="1949"/>
      <c r="F67" s="1950"/>
      <c r="G67" s="1951"/>
      <c r="O67" s="1462">
        <v>2</v>
      </c>
      <c r="P67" s="1462">
        <v>81</v>
      </c>
      <c r="Q67" s="1684" t="str">
        <f>B67</f>
        <v>F01S</v>
      </c>
      <c r="R67" s="1928">
        <f>ROUND(C67,0)</f>
        <v>0</v>
      </c>
      <c r="S67" s="130" t="s">
        <v>3343</v>
      </c>
    </row>
    <row r="68" spans="1:19" ht="15" customHeight="1" thickBot="1" x14ac:dyDescent="0.4">
      <c r="A68" s="142" t="s">
        <v>3418</v>
      </c>
      <c r="B68" s="1923" t="s">
        <v>3419</v>
      </c>
      <c r="C68" s="1835">
        <f>'t15(2)_Dett'!$B$54</f>
        <v>0</v>
      </c>
      <c r="D68" s="1922"/>
      <c r="E68" s="1943" t="s">
        <v>3503</v>
      </c>
      <c r="F68" s="1952"/>
      <c r="G68" s="1942">
        <f>G14+G20+G29+G34</f>
        <v>538299</v>
      </c>
      <c r="O68" s="1462">
        <v>2</v>
      </c>
      <c r="P68" s="1462">
        <v>81</v>
      </c>
      <c r="Q68" s="1684" t="str">
        <f>B68</f>
        <v>F01P</v>
      </c>
      <c r="R68" s="1928">
        <f>ROUND(C68,0)</f>
        <v>0</v>
      </c>
      <c r="S68" s="130" t="s">
        <v>3343</v>
      </c>
    </row>
    <row r="69" spans="1:19" ht="12.9" thickBot="1" x14ac:dyDescent="0.35">
      <c r="A69" s="1948" t="s">
        <v>3422</v>
      </c>
      <c r="B69" s="1696"/>
      <c r="C69" s="1932">
        <f>SUM(C65:C68)</f>
        <v>0</v>
      </c>
      <c r="E69" s="1953"/>
    </row>
    <row r="70" spans="1:19" ht="12.9" thickBot="1" x14ac:dyDescent="0.35">
      <c r="A70" s="1935" t="s">
        <v>3472</v>
      </c>
      <c r="B70" s="1731"/>
      <c r="C70" s="1730">
        <f>C52+C63-C69</f>
        <v>91541</v>
      </c>
    </row>
    <row r="71" spans="1:19" ht="29.5" customHeight="1" x14ac:dyDescent="0.4">
      <c r="A71" s="1738" t="s">
        <v>3582</v>
      </c>
      <c r="B71" s="1706"/>
      <c r="C71" s="1705"/>
    </row>
    <row r="72" spans="1:19" ht="21" customHeight="1" x14ac:dyDescent="0.3">
      <c r="A72" s="2323" t="s">
        <v>3393</v>
      </c>
      <c r="B72" s="1701"/>
      <c r="C72" s="1700"/>
    </row>
    <row r="73" spans="1:19" ht="13.95" customHeight="1" x14ac:dyDescent="0.3">
      <c r="A73" s="142" t="s">
        <v>3499</v>
      </c>
      <c r="B73" s="1923" t="s">
        <v>3500</v>
      </c>
      <c r="C73" s="1927">
        <v>12806</v>
      </c>
      <c r="O73" s="2340">
        <v>75</v>
      </c>
      <c r="P73" s="1462">
        <v>9</v>
      </c>
      <c r="Q73" s="1684" t="str">
        <f>B73</f>
        <v>F14Q</v>
      </c>
      <c r="R73" s="1928">
        <f>ROUND(C73,0)</f>
        <v>12806</v>
      </c>
      <c r="S73" s="130" t="s">
        <v>3343</v>
      </c>
    </row>
    <row r="74" spans="1:19" ht="18.649999999999999" customHeight="1" thickBot="1" x14ac:dyDescent="0.35">
      <c r="A74" s="2330" t="s">
        <v>3410</v>
      </c>
      <c r="B74" s="2331"/>
      <c r="C74" s="2383">
        <f>C73</f>
        <v>12806</v>
      </c>
      <c r="O74" s="1940" t="s">
        <v>3448</v>
      </c>
    </row>
    <row r="75" spans="1:19" ht="12.9" thickBot="1" x14ac:dyDescent="0.35">
      <c r="A75" s="2328" t="s">
        <v>3501</v>
      </c>
      <c r="B75" s="1692"/>
      <c r="C75" s="1942">
        <f>C74</f>
        <v>12806</v>
      </c>
      <c r="O75" s="2340"/>
      <c r="P75" s="1462"/>
      <c r="Q75" s="1684"/>
      <c r="R75" s="1928"/>
      <c r="S75" s="130"/>
    </row>
    <row r="76" spans="1:19" ht="15.45" thickBot="1" x14ac:dyDescent="0.3">
      <c r="A76" s="1941" t="s">
        <v>3502</v>
      </c>
      <c r="B76" s="1688"/>
      <c r="C76" s="1942">
        <f>C24+C42+C70+C75</f>
        <v>545268</v>
      </c>
      <c r="O76" s="1940"/>
    </row>
    <row r="77" spans="1:19" x14ac:dyDescent="0.25">
      <c r="B77" s="1936"/>
    </row>
    <row r="78" spans="1:19" x14ac:dyDescent="0.25">
      <c r="A78" s="131" t="s">
        <v>3504</v>
      </c>
    </row>
  </sheetData>
  <sheetProtection password="8611" sheet="1" selectLockedCells="1"/>
  <mergeCells count="2">
    <mergeCell ref="H4:H9"/>
    <mergeCell ref="H11:H16"/>
  </mergeCells>
  <dataValidations count="3">
    <dataValidation type="whole" allowBlank="1" showInputMessage="1" showErrorMessage="1" errorTitle="ERRORE NEL DATO IMMESSO" error="INSERIRE SOLO NUMERI INTERI" sqref="C19:C22 C68 C39:C40 C65:C66 C37">
      <formula1>0</formula1>
      <formula2>999999999999</formula2>
    </dataValidation>
    <dataValidation type="whole" allowBlank="1" showInputMessage="1" showErrorMessage="1" errorTitle="ERRORE NEL DATO IMMESSO" error="INSERIRE SOLO NUMERI INTERI" sqref="C74:C75 G33:G34">
      <formula1>-999999999999</formula1>
      <formula2>999999999999</formula2>
    </dataValidation>
    <dataValidation type="whole" allowBlank="1" showInputMessage="1" showErrorMessage="1" errorTitle="ERRORE NEL DATO IMMESSO" error="INSERIRE SOLO NUMERI INTERI POSITIVI" sqref="C73 G32">
      <formula1>0</formula1>
      <formula2>999999999999</formula2>
    </dataValidation>
  </dataValidations>
  <printOptions horizontalCentered="1" verticalCentered="1"/>
  <pageMargins left="0" right="0" top="0.19685039370078741" bottom="0.59055118110236227" header="0.51181102362204722" footer="0.51181102362204722"/>
  <pageSetup paperSize="9" scale="75" orientation="landscape" horizontalDpi="300" verticalDpi="4294967292"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Q376"/>
  <sheetViews>
    <sheetView topLeftCell="A10" zoomScaleNormal="100" workbookViewId="0">
      <selection activeCell="B25" activeCellId="1" sqref="B13 B25"/>
    </sheetView>
  </sheetViews>
  <sheetFormatPr defaultRowHeight="12.9" x14ac:dyDescent="0.35"/>
  <cols>
    <col min="1" max="1" width="62" customWidth="1"/>
    <col min="2" max="2" width="17.84375" customWidth="1"/>
    <col min="3" max="3" width="2.84375" customWidth="1"/>
    <col min="4" max="4" width="44" customWidth="1"/>
    <col min="5" max="5" width="11" customWidth="1"/>
  </cols>
  <sheetData>
    <row r="1" spans="1:43" ht="17.600000000000001" x14ac:dyDescent="0.35">
      <c r="A1" s="1830" t="str">
        <f>'t1'!A1:I1</f>
        <v>SERVIZIO SANITARIO NAZIONALE - anno 2020</v>
      </c>
      <c r="B1" s="1831"/>
      <c r="C1" s="1831"/>
      <c r="D1" s="1831"/>
      <c r="E1" s="1831"/>
      <c r="F1" s="1831"/>
      <c r="G1" s="1831"/>
      <c r="H1" s="1831"/>
      <c r="I1" s="1831"/>
      <c r="J1" s="1831"/>
      <c r="K1" s="1831"/>
      <c r="L1" s="1831"/>
      <c r="M1" s="1831"/>
      <c r="N1" s="1831"/>
      <c r="O1" s="1831"/>
      <c r="P1" s="1831"/>
      <c r="Q1" s="1831"/>
      <c r="R1" s="1831"/>
      <c r="S1" s="1831"/>
      <c r="T1" s="1831"/>
      <c r="U1" s="1831"/>
      <c r="V1" s="1831"/>
      <c r="W1" s="1831"/>
      <c r="X1" s="1831"/>
      <c r="Y1" s="1831"/>
      <c r="Z1" s="1831"/>
      <c r="AA1" s="1831"/>
      <c r="AB1" s="1831"/>
      <c r="AC1" s="1831"/>
      <c r="AD1" s="1831"/>
      <c r="AE1" s="1831"/>
      <c r="AF1" s="1831"/>
      <c r="AG1" s="1831"/>
      <c r="AH1" s="1831"/>
      <c r="AI1" s="1831"/>
      <c r="AJ1" s="1831"/>
      <c r="AK1" s="1831"/>
      <c r="AL1" s="1831"/>
      <c r="AM1" s="1831"/>
      <c r="AN1" s="1831"/>
      <c r="AO1" s="1831"/>
      <c r="AP1" s="1831"/>
      <c r="AQ1" s="1831"/>
    </row>
    <row r="2" spans="1:43" x14ac:dyDescent="0.35">
      <c r="A2" s="1831"/>
      <c r="B2" s="1831"/>
      <c r="C2" s="1831"/>
      <c r="D2" s="1831"/>
      <c r="E2" s="1831"/>
      <c r="F2" s="1831"/>
      <c r="G2" s="1831"/>
      <c r="H2" s="1831"/>
      <c r="I2" s="1831"/>
      <c r="J2" s="1831"/>
      <c r="K2" s="1831"/>
      <c r="L2" s="1831"/>
      <c r="M2" s="1831"/>
      <c r="N2" s="1831"/>
      <c r="O2" s="1831"/>
      <c r="P2" s="1831"/>
      <c r="Q2" s="1831"/>
      <c r="R2" s="1831"/>
      <c r="S2" s="1831"/>
      <c r="T2" s="1831"/>
      <c r="U2" s="1831"/>
      <c r="V2" s="1831"/>
      <c r="W2" s="1831"/>
      <c r="X2" s="1831"/>
      <c r="Y2" s="1831"/>
      <c r="Z2" s="1831"/>
      <c r="AA2" s="1831"/>
      <c r="AB2" s="1831"/>
      <c r="AC2" s="1831"/>
      <c r="AD2" s="1831"/>
      <c r="AE2" s="1831"/>
      <c r="AF2" s="1831"/>
      <c r="AG2" s="1831"/>
      <c r="AH2" s="1831"/>
      <c r="AI2" s="1831"/>
      <c r="AJ2" s="1831"/>
      <c r="AK2" s="1831"/>
      <c r="AL2" s="1831"/>
      <c r="AM2" s="1831"/>
      <c r="AN2" s="1831"/>
      <c r="AO2" s="1831"/>
      <c r="AP2" s="1831"/>
      <c r="AQ2" s="1831"/>
    </row>
    <row r="3" spans="1:43" x14ac:dyDescent="0.35">
      <c r="A3" s="1831"/>
      <c r="B3" s="1831"/>
      <c r="C3" s="1831"/>
      <c r="D3" s="1831"/>
      <c r="E3" s="1831"/>
      <c r="F3" s="1831"/>
      <c r="G3" s="1831"/>
      <c r="H3" s="1831"/>
      <c r="I3" s="1831"/>
      <c r="J3" s="1831"/>
      <c r="K3" s="1831"/>
      <c r="L3" s="1831"/>
      <c r="M3" s="1831"/>
      <c r="N3" s="1831"/>
      <c r="O3" s="1831"/>
      <c r="P3" s="1831"/>
      <c r="Q3" s="1831"/>
      <c r="R3" s="1831"/>
      <c r="S3" s="1831"/>
      <c r="T3" s="1831"/>
      <c r="U3" s="1831"/>
      <c r="V3" s="1831"/>
      <c r="W3" s="1831"/>
      <c r="X3" s="1831"/>
      <c r="Y3" s="1831"/>
      <c r="Z3" s="1831"/>
      <c r="AA3" s="1831"/>
      <c r="AB3" s="1831"/>
      <c r="AC3" s="1831"/>
      <c r="AD3" s="1831"/>
      <c r="AE3" s="1831"/>
      <c r="AF3" s="1831"/>
      <c r="AG3" s="1831"/>
      <c r="AH3" s="1831"/>
      <c r="AI3" s="1831"/>
      <c r="AJ3" s="1831"/>
      <c r="AK3" s="1831"/>
      <c r="AL3" s="1831"/>
      <c r="AM3" s="1831"/>
      <c r="AN3" s="1831"/>
      <c r="AO3" s="1831"/>
      <c r="AP3" s="1831"/>
      <c r="AQ3" s="1831"/>
    </row>
    <row r="4" spans="1:43" x14ac:dyDescent="0.35">
      <c r="A4" s="1831"/>
      <c r="B4" s="1831"/>
      <c r="C4" s="1831"/>
      <c r="D4" s="1831"/>
      <c r="E4" s="1831"/>
      <c r="F4" s="1831"/>
      <c r="G4" s="1831"/>
      <c r="H4" s="1831"/>
      <c r="I4" s="1831"/>
      <c r="J4" s="1831"/>
      <c r="K4" s="1831"/>
      <c r="L4" s="1831"/>
      <c r="M4" s="1831"/>
      <c r="N4" s="1831"/>
      <c r="O4" s="1831"/>
      <c r="P4" s="1831"/>
      <c r="Q4" s="1831"/>
      <c r="R4" s="1831"/>
      <c r="S4" s="1831"/>
      <c r="T4" s="1831"/>
      <c r="U4" s="1831"/>
      <c r="V4" s="1831"/>
      <c r="W4" s="1831"/>
      <c r="X4" s="1831"/>
      <c r="Y4" s="1831"/>
      <c r="Z4" s="1831"/>
      <c r="AA4" s="1831"/>
      <c r="AB4" s="1831"/>
      <c r="AC4" s="1831"/>
      <c r="AD4" s="1831"/>
      <c r="AE4" s="1831"/>
      <c r="AF4" s="1831"/>
      <c r="AG4" s="1831"/>
      <c r="AH4" s="1831"/>
      <c r="AI4" s="1831"/>
      <c r="AJ4" s="1831"/>
      <c r="AK4" s="1831"/>
      <c r="AL4" s="1831"/>
      <c r="AM4" s="1831"/>
      <c r="AN4" s="1831"/>
      <c r="AO4" s="1831"/>
      <c r="AP4" s="1831"/>
      <c r="AQ4" s="1831"/>
    </row>
    <row r="5" spans="1:43" x14ac:dyDescent="0.35">
      <c r="A5" s="1831"/>
      <c r="B5" s="1831"/>
      <c r="C5" s="1831"/>
      <c r="D5" s="1831"/>
      <c r="E5" s="1831"/>
      <c r="F5" s="1831"/>
      <c r="G5" s="1831"/>
      <c r="H5" s="1831"/>
      <c r="I5" s="1831"/>
      <c r="J5" s="1831"/>
      <c r="K5" s="1831"/>
      <c r="L5" s="1831"/>
      <c r="M5" s="1831"/>
      <c r="N5" s="1831"/>
      <c r="O5" s="1831"/>
      <c r="P5" s="1831"/>
      <c r="Q5" s="1831"/>
      <c r="R5" s="1831"/>
      <c r="S5" s="1831"/>
      <c r="T5" s="1831"/>
      <c r="U5" s="1831"/>
      <c r="V5" s="1831"/>
      <c r="W5" s="1831"/>
      <c r="X5" s="1831"/>
      <c r="Y5" s="1831"/>
      <c r="Z5" s="1831"/>
      <c r="AA5" s="1831"/>
      <c r="AB5" s="1831"/>
      <c r="AC5" s="1831"/>
      <c r="AD5" s="1831"/>
      <c r="AE5" s="1831"/>
      <c r="AF5" s="1831"/>
      <c r="AG5" s="1831"/>
      <c r="AH5" s="1831"/>
      <c r="AI5" s="1831"/>
      <c r="AJ5" s="1831"/>
      <c r="AK5" s="1831"/>
      <c r="AL5" s="1831"/>
      <c r="AM5" s="1831"/>
      <c r="AN5" s="1831"/>
      <c r="AO5" s="1831"/>
      <c r="AP5" s="1831"/>
      <c r="AQ5" s="1831"/>
    </row>
    <row r="6" spans="1:43" x14ac:dyDescent="0.35">
      <c r="A6" s="1831"/>
      <c r="B6" s="1831"/>
      <c r="C6" s="1831"/>
      <c r="D6" s="1831"/>
      <c r="E6" s="1831"/>
      <c r="F6" s="1831"/>
      <c r="G6" s="1831"/>
      <c r="H6" s="1831"/>
      <c r="I6" s="1831"/>
      <c r="J6" s="1831"/>
      <c r="K6" s="1831"/>
      <c r="L6" s="1831"/>
      <c r="M6" s="1831"/>
      <c r="N6" s="1831"/>
      <c r="O6" s="1831"/>
      <c r="P6" s="1831"/>
      <c r="Q6" s="1831"/>
      <c r="R6" s="1831"/>
      <c r="S6" s="1831"/>
      <c r="T6" s="1831"/>
      <c r="U6" s="1831"/>
      <c r="V6" s="1831"/>
      <c r="W6" s="1831"/>
      <c r="X6" s="1831"/>
      <c r="Y6" s="1831"/>
      <c r="Z6" s="1831"/>
      <c r="AA6" s="1831"/>
      <c r="AB6" s="1831"/>
      <c r="AC6" s="1831"/>
      <c r="AD6" s="1831"/>
      <c r="AE6" s="1831"/>
      <c r="AF6" s="1831"/>
      <c r="AG6" s="1831"/>
      <c r="AH6" s="1831"/>
      <c r="AI6" s="1831"/>
      <c r="AJ6" s="1831"/>
      <c r="AK6" s="1831"/>
      <c r="AL6" s="1831"/>
      <c r="AM6" s="1831"/>
      <c r="AN6" s="1831"/>
      <c r="AO6" s="1831"/>
      <c r="AP6" s="1831"/>
      <c r="AQ6" s="1831"/>
    </row>
    <row r="7" spans="1:43" x14ac:dyDescent="0.35">
      <c r="A7" s="1831"/>
      <c r="B7" s="1831"/>
      <c r="C7" s="1831"/>
      <c r="D7" s="1831"/>
      <c r="E7" s="1831"/>
      <c r="F7" s="1831"/>
      <c r="G7" s="1831"/>
      <c r="H7" s="1831"/>
      <c r="I7" s="1831"/>
      <c r="J7" s="1831"/>
      <c r="K7" s="1831"/>
      <c r="L7" s="1831"/>
      <c r="M7" s="1831"/>
      <c r="N7" s="1831"/>
      <c r="O7" s="1831"/>
      <c r="P7" s="1831"/>
      <c r="Q7" s="1831"/>
      <c r="R7" s="1831"/>
      <c r="S7" s="1831"/>
      <c r="T7" s="1831"/>
      <c r="U7" s="1831"/>
      <c r="V7" s="1831"/>
      <c r="W7" s="1831"/>
      <c r="X7" s="1831"/>
      <c r="Y7" s="1831"/>
      <c r="Z7" s="1831"/>
      <c r="AA7" s="1831"/>
      <c r="AB7" s="1831"/>
      <c r="AC7" s="1831"/>
      <c r="AD7" s="1831"/>
      <c r="AE7" s="1831"/>
      <c r="AF7" s="1831"/>
      <c r="AG7" s="1831"/>
      <c r="AH7" s="1831"/>
      <c r="AI7" s="1831"/>
      <c r="AJ7" s="1831"/>
      <c r="AK7" s="1831"/>
      <c r="AL7" s="1831"/>
      <c r="AM7" s="1831"/>
      <c r="AN7" s="1831"/>
      <c r="AO7" s="1831"/>
      <c r="AP7" s="1831"/>
      <c r="AQ7" s="1831"/>
    </row>
    <row r="8" spans="1:43" x14ac:dyDescent="0.35">
      <c r="A8" s="1831"/>
      <c r="B8" s="1831"/>
      <c r="C8" s="1831"/>
      <c r="D8" s="1831"/>
      <c r="E8" s="1831"/>
      <c r="F8" s="1831"/>
      <c r="G8" s="1831"/>
      <c r="H8" s="1831"/>
      <c r="I8" s="1831"/>
      <c r="J8" s="1831"/>
      <c r="K8" s="1831"/>
      <c r="L8" s="1831"/>
      <c r="M8" s="1831"/>
      <c r="N8" s="1831"/>
      <c r="O8" s="1831"/>
      <c r="P8" s="1831"/>
      <c r="Q8" s="1831"/>
      <c r="R8" s="1831"/>
      <c r="S8" s="1831"/>
      <c r="T8" s="1831"/>
      <c r="U8" s="1831"/>
      <c r="V8" s="1831"/>
      <c r="W8" s="1831"/>
      <c r="X8" s="1831"/>
      <c r="Y8" s="1831"/>
      <c r="Z8" s="1831"/>
      <c r="AA8" s="1831"/>
      <c r="AB8" s="1831"/>
      <c r="AC8" s="1831"/>
      <c r="AD8" s="1831"/>
      <c r="AE8" s="1831"/>
      <c r="AF8" s="1831"/>
      <c r="AG8" s="1831"/>
      <c r="AH8" s="1831"/>
      <c r="AI8" s="1831"/>
      <c r="AJ8" s="1831"/>
      <c r="AK8" s="1831"/>
      <c r="AL8" s="1831"/>
      <c r="AM8" s="1831"/>
      <c r="AN8" s="1831"/>
      <c r="AO8" s="1831"/>
      <c r="AP8" s="1831"/>
      <c r="AQ8" s="1831"/>
    </row>
    <row r="9" spans="1:43" x14ac:dyDescent="0.35">
      <c r="A9" s="1831"/>
      <c r="B9" s="1831"/>
      <c r="C9" s="1831"/>
      <c r="D9" s="1831"/>
      <c r="E9" s="1831"/>
      <c r="F9" s="1831"/>
      <c r="G9" s="1831"/>
      <c r="H9" s="1831"/>
      <c r="I9" s="1831"/>
      <c r="J9" s="1831"/>
      <c r="K9" s="1831"/>
      <c r="L9" s="1831"/>
      <c r="M9" s="1831"/>
      <c r="N9" s="1831"/>
      <c r="O9" s="1831"/>
      <c r="P9" s="1831"/>
      <c r="Q9" s="1831"/>
      <c r="R9" s="1831"/>
      <c r="S9" s="1831"/>
      <c r="T9" s="1831"/>
      <c r="U9" s="1831"/>
      <c r="V9" s="1831"/>
      <c r="W9" s="1831"/>
      <c r="X9" s="1831"/>
      <c r="Y9" s="1831"/>
      <c r="Z9" s="1831"/>
      <c r="AA9" s="1831"/>
      <c r="AB9" s="1831"/>
      <c r="AC9" s="1831"/>
      <c r="AD9" s="1831"/>
      <c r="AE9" s="1831"/>
      <c r="AF9" s="1831"/>
      <c r="AG9" s="1831"/>
      <c r="AH9" s="1831"/>
      <c r="AI9" s="1831"/>
      <c r="AJ9" s="1831"/>
      <c r="AK9" s="1831"/>
      <c r="AL9" s="1831"/>
      <c r="AM9" s="1831"/>
      <c r="AN9" s="1831"/>
      <c r="AO9" s="1831"/>
      <c r="AP9" s="1831"/>
      <c r="AQ9" s="1831"/>
    </row>
    <row r="10" spans="1:43" ht="13.3" thickBot="1" x14ac:dyDescent="0.4">
      <c r="A10" s="2167" t="s">
        <v>3244</v>
      </c>
      <c r="B10" s="2168" t="s">
        <v>3348</v>
      </c>
      <c r="C10" s="2169"/>
      <c r="D10" s="2167" t="s">
        <v>3244</v>
      </c>
      <c r="E10" s="2168" t="s">
        <v>3348</v>
      </c>
      <c r="F10" s="1831"/>
      <c r="G10" s="1831"/>
      <c r="H10" s="1831"/>
      <c r="I10" s="1831"/>
      <c r="J10" s="1831"/>
      <c r="K10" s="1831"/>
      <c r="L10" s="1831"/>
      <c r="M10" s="1831"/>
      <c r="N10" s="1831"/>
      <c r="O10" s="1831"/>
      <c r="P10" s="1831"/>
      <c r="Q10" s="1831"/>
      <c r="R10" s="1831"/>
      <c r="S10" s="1831"/>
      <c r="T10" s="1831"/>
      <c r="U10" s="1831"/>
      <c r="V10" s="1831"/>
      <c r="W10" s="1831"/>
      <c r="X10" s="1831"/>
      <c r="Y10" s="1831"/>
      <c r="Z10" s="1831"/>
      <c r="AA10" s="1831"/>
      <c r="AB10" s="1831"/>
      <c r="AC10" s="1831"/>
      <c r="AD10" s="1831"/>
      <c r="AE10" s="1831"/>
      <c r="AF10" s="1831"/>
      <c r="AG10" s="1831"/>
      <c r="AH10" s="1831"/>
      <c r="AI10" s="1831"/>
      <c r="AJ10" s="1831"/>
      <c r="AK10" s="1831"/>
      <c r="AL10" s="1831"/>
      <c r="AM10" s="1831"/>
      <c r="AN10" s="1831"/>
      <c r="AO10" s="1831"/>
      <c r="AP10" s="1831"/>
      <c r="AQ10" s="1831"/>
    </row>
    <row r="11" spans="1:43" x14ac:dyDescent="0.35">
      <c r="A11" s="2170" t="s">
        <v>3615</v>
      </c>
      <c r="B11" s="2213">
        <f>SUM(B12:B16)</f>
        <v>6422</v>
      </c>
      <c r="C11" s="2169"/>
      <c r="D11" s="2170" t="s">
        <v>3616</v>
      </c>
      <c r="E11" s="2213">
        <f>SUM(E13:E15)</f>
        <v>0</v>
      </c>
      <c r="F11" s="1831"/>
      <c r="G11" s="1831"/>
      <c r="H11" s="1831"/>
      <c r="I11" s="1831"/>
      <c r="J11" s="1831"/>
      <c r="K11" s="1831"/>
      <c r="L11" s="1831"/>
      <c r="M11" s="1831"/>
      <c r="N11" s="1831"/>
      <c r="O11" s="1831"/>
      <c r="P11" s="1831"/>
      <c r="Q11" s="1831"/>
      <c r="R11" s="1831"/>
      <c r="S11" s="1831"/>
      <c r="T11" s="1831"/>
      <c r="U11" s="1831"/>
      <c r="V11" s="1831"/>
      <c r="W11" s="1831"/>
      <c r="X11" s="1831"/>
      <c r="Y11" s="1831"/>
      <c r="Z11" s="1831"/>
      <c r="AA11" s="1831"/>
      <c r="AB11" s="1831"/>
      <c r="AC11" s="1831"/>
      <c r="AD11" s="1831"/>
      <c r="AE11" s="1831"/>
      <c r="AF11" s="1831"/>
      <c r="AG11" s="1831"/>
      <c r="AH11" s="1831"/>
      <c r="AI11" s="1831"/>
      <c r="AJ11" s="1831"/>
      <c r="AK11" s="1831"/>
      <c r="AL11" s="1831"/>
      <c r="AM11" s="1831"/>
      <c r="AN11" s="1831"/>
      <c r="AO11" s="1831"/>
      <c r="AP11" s="1831"/>
      <c r="AQ11" s="1831"/>
    </row>
    <row r="12" spans="1:43" x14ac:dyDescent="0.35">
      <c r="A12" s="2406"/>
      <c r="B12" s="2398"/>
      <c r="C12" s="2169"/>
      <c r="D12" s="2387"/>
      <c r="E12" s="2386"/>
      <c r="F12" s="1831"/>
      <c r="G12" s="1831"/>
      <c r="H12" s="1831"/>
      <c r="I12" s="1831"/>
      <c r="J12" s="1831"/>
      <c r="K12" s="1831"/>
      <c r="L12" s="1831"/>
      <c r="M12" s="1831"/>
      <c r="N12" s="1831"/>
      <c r="O12" s="1831"/>
      <c r="P12" s="1831"/>
      <c r="Q12" s="1831"/>
      <c r="R12" s="1831"/>
      <c r="S12" s="1831"/>
      <c r="T12" s="1831"/>
      <c r="U12" s="1831"/>
      <c r="V12" s="1831"/>
      <c r="W12" s="1831"/>
      <c r="X12" s="1831"/>
      <c r="Y12" s="1831"/>
      <c r="Z12" s="1831"/>
      <c r="AA12" s="1831"/>
      <c r="AB12" s="1831"/>
      <c r="AC12" s="1831"/>
      <c r="AD12" s="1831"/>
      <c r="AE12" s="1831"/>
      <c r="AF12" s="1831"/>
      <c r="AG12" s="1831"/>
      <c r="AH12" s="1831"/>
      <c r="AI12" s="1831"/>
      <c r="AJ12" s="1831"/>
      <c r="AK12" s="1831"/>
      <c r="AL12" s="1831"/>
      <c r="AM12" s="1831"/>
      <c r="AN12" s="1831"/>
      <c r="AO12" s="1831"/>
      <c r="AP12" s="1831"/>
      <c r="AQ12" s="1831"/>
    </row>
    <row r="13" spans="1:43" x14ac:dyDescent="0.35">
      <c r="A13" s="2172" t="s">
        <v>3617</v>
      </c>
      <c r="B13" s="2173">
        <v>6422</v>
      </c>
      <c r="C13" s="2169"/>
      <c r="D13" s="2172"/>
      <c r="E13" s="2173"/>
      <c r="F13" s="1831"/>
      <c r="G13" s="1831"/>
      <c r="H13" s="1831"/>
      <c r="I13" s="1831"/>
      <c r="J13" s="1831"/>
      <c r="K13" s="1831"/>
      <c r="L13" s="1831"/>
      <c r="M13" s="1831"/>
      <c r="N13" s="1831"/>
      <c r="O13" s="1831"/>
      <c r="P13" s="1831"/>
      <c r="Q13" s="1831"/>
      <c r="R13" s="1831"/>
      <c r="S13" s="1831"/>
      <c r="T13" s="1831"/>
      <c r="U13" s="1831"/>
      <c r="V13" s="1831"/>
      <c r="W13" s="1831"/>
      <c r="X13" s="1831"/>
      <c r="Y13" s="1831"/>
      <c r="Z13" s="1831"/>
      <c r="AA13" s="1831"/>
      <c r="AB13" s="1831"/>
      <c r="AC13" s="1831"/>
      <c r="AD13" s="1831"/>
      <c r="AE13" s="1831"/>
      <c r="AF13" s="1831"/>
      <c r="AG13" s="1831"/>
      <c r="AH13" s="1831"/>
      <c r="AI13" s="1831"/>
      <c r="AJ13" s="1831"/>
      <c r="AK13" s="1831"/>
      <c r="AL13" s="1831"/>
      <c r="AM13" s="1831"/>
      <c r="AN13" s="1831"/>
      <c r="AO13" s="1831"/>
      <c r="AP13" s="1831"/>
      <c r="AQ13" s="1831"/>
    </row>
    <row r="14" spans="1:43" x14ac:dyDescent="0.35">
      <c r="A14" s="2172"/>
      <c r="B14" s="2173"/>
      <c r="C14" s="2169"/>
      <c r="D14" s="2172"/>
      <c r="E14" s="2173"/>
      <c r="F14" s="1831"/>
      <c r="G14" s="1831"/>
      <c r="H14" s="1831"/>
      <c r="I14" s="1831"/>
      <c r="J14" s="1831"/>
      <c r="K14" s="1831"/>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c r="AH14" s="1831"/>
      <c r="AI14" s="1831"/>
      <c r="AJ14" s="1831"/>
      <c r="AK14" s="1831"/>
      <c r="AL14" s="1831"/>
      <c r="AM14" s="1831"/>
      <c r="AN14" s="1831"/>
      <c r="AO14" s="1831"/>
      <c r="AP14" s="1831"/>
      <c r="AQ14" s="1831"/>
    </row>
    <row r="15" spans="1:43" x14ac:dyDescent="0.35">
      <c r="A15" s="2172"/>
      <c r="B15" s="2173"/>
      <c r="C15" s="2169"/>
      <c r="D15" s="2172"/>
      <c r="E15" s="2173"/>
      <c r="F15" s="1831"/>
      <c r="G15" s="1831"/>
      <c r="H15" s="1831"/>
      <c r="I15" s="1831"/>
      <c r="J15" s="1831"/>
      <c r="K15" s="1831"/>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c r="AH15" s="1831"/>
      <c r="AI15" s="1831"/>
      <c r="AJ15" s="1831"/>
      <c r="AK15" s="1831"/>
      <c r="AL15" s="1831"/>
      <c r="AM15" s="1831"/>
      <c r="AN15" s="1831"/>
      <c r="AO15" s="1831"/>
      <c r="AP15" s="1831"/>
      <c r="AQ15" s="1831"/>
    </row>
    <row r="16" spans="1:43" x14ac:dyDescent="0.35">
      <c r="A16" s="2174"/>
      <c r="B16" s="2173"/>
      <c r="C16" s="2169"/>
      <c r="D16" s="2177" t="s">
        <v>3618</v>
      </c>
      <c r="E16" s="2215">
        <f>SUM(E18:E21)</f>
        <v>13964</v>
      </c>
      <c r="F16" s="1831"/>
      <c r="G16" s="1831"/>
      <c r="H16" s="1831"/>
      <c r="I16" s="1831"/>
      <c r="J16" s="1831"/>
      <c r="K16" s="1831"/>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c r="AH16" s="1831"/>
      <c r="AI16" s="1831"/>
      <c r="AJ16" s="1831"/>
      <c r="AK16" s="1831"/>
      <c r="AL16" s="1831"/>
      <c r="AM16" s="1831"/>
      <c r="AN16" s="1831"/>
      <c r="AO16" s="1831"/>
      <c r="AP16" s="1831"/>
      <c r="AQ16" s="1831"/>
    </row>
    <row r="17" spans="1:43" x14ac:dyDescent="0.35">
      <c r="A17" s="2175" t="s">
        <v>3619</v>
      </c>
      <c r="B17" s="2214">
        <f>SUM(B18:B22)</f>
        <v>0</v>
      </c>
      <c r="C17" s="2169"/>
      <c r="D17" s="2385"/>
      <c r="E17" s="2386"/>
      <c r="F17" s="1831"/>
      <c r="G17" s="1831"/>
      <c r="H17" s="1831"/>
      <c r="I17" s="1831"/>
      <c r="J17" s="1831"/>
      <c r="K17" s="1831"/>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c r="AH17" s="1831"/>
      <c r="AI17" s="1831"/>
      <c r="AJ17" s="1831"/>
      <c r="AK17" s="1831"/>
      <c r="AL17" s="1831"/>
      <c r="AM17" s="1831"/>
      <c r="AN17" s="1831"/>
      <c r="AO17" s="1831"/>
      <c r="AP17" s="1831"/>
      <c r="AQ17" s="1831"/>
    </row>
    <row r="18" spans="1:43" x14ac:dyDescent="0.35">
      <c r="A18" s="2406"/>
      <c r="B18" s="2398"/>
      <c r="C18" s="2169"/>
      <c r="D18" s="2551" t="s">
        <v>3512</v>
      </c>
      <c r="E18" s="2173">
        <v>13964</v>
      </c>
      <c r="F18" s="1831"/>
      <c r="G18" s="1831"/>
      <c r="H18" s="1831"/>
      <c r="I18" s="1831"/>
      <c r="J18" s="1831"/>
      <c r="K18" s="1831"/>
      <c r="L18" s="1831"/>
      <c r="M18" s="1831"/>
      <c r="N18" s="1831"/>
      <c r="O18" s="1831"/>
      <c r="P18" s="1831"/>
      <c r="Q18" s="1831"/>
      <c r="R18" s="1831"/>
      <c r="S18" s="1831"/>
      <c r="T18" s="1831"/>
      <c r="U18" s="1831"/>
      <c r="V18" s="1831"/>
      <c r="W18" s="1831"/>
      <c r="X18" s="1831"/>
      <c r="Y18" s="1831"/>
      <c r="Z18" s="1831"/>
      <c r="AA18" s="1831"/>
      <c r="AB18" s="1831"/>
      <c r="AC18" s="1831"/>
      <c r="AD18" s="1831"/>
      <c r="AE18" s="1831"/>
      <c r="AF18" s="1831"/>
      <c r="AG18" s="1831"/>
      <c r="AH18" s="1831"/>
      <c r="AI18" s="1831"/>
      <c r="AJ18" s="1831"/>
      <c r="AK18" s="1831"/>
      <c r="AL18" s="1831"/>
      <c r="AM18" s="1831"/>
      <c r="AN18" s="1831"/>
      <c r="AO18" s="1831"/>
      <c r="AP18" s="1831"/>
      <c r="AQ18" s="1831"/>
    </row>
    <row r="19" spans="1:43" x14ac:dyDescent="0.35">
      <c r="A19" s="2172"/>
      <c r="B19" s="2173"/>
      <c r="C19" s="2169"/>
      <c r="D19" s="2172"/>
      <c r="E19" s="2173"/>
      <c r="F19" s="1831"/>
      <c r="G19" s="1831"/>
      <c r="H19" s="1831"/>
      <c r="I19" s="1831"/>
      <c r="J19" s="1831"/>
      <c r="K19" s="1831"/>
      <c r="L19" s="1831"/>
      <c r="M19" s="1831"/>
      <c r="N19" s="1831"/>
      <c r="O19" s="1831"/>
      <c r="P19" s="1831"/>
      <c r="Q19" s="1831"/>
      <c r="R19" s="1831"/>
      <c r="S19" s="1831"/>
      <c r="T19" s="1831"/>
      <c r="U19" s="1831"/>
      <c r="V19" s="1831"/>
      <c r="W19" s="1831"/>
      <c r="X19" s="1831"/>
      <c r="Y19" s="1831"/>
      <c r="Z19" s="1831"/>
      <c r="AA19" s="1831"/>
      <c r="AB19" s="1831"/>
      <c r="AC19" s="1831"/>
      <c r="AD19" s="1831"/>
      <c r="AE19" s="1831"/>
      <c r="AF19" s="1831"/>
      <c r="AG19" s="1831"/>
      <c r="AH19" s="1831"/>
      <c r="AI19" s="1831"/>
      <c r="AJ19" s="1831"/>
      <c r="AK19" s="1831"/>
      <c r="AL19" s="1831"/>
      <c r="AM19" s="1831"/>
      <c r="AN19" s="1831"/>
      <c r="AO19" s="1831"/>
      <c r="AP19" s="1831"/>
      <c r="AQ19" s="1831"/>
    </row>
    <row r="20" spans="1:43" x14ac:dyDescent="0.35">
      <c r="A20" s="2172"/>
      <c r="B20" s="2173"/>
      <c r="C20" s="2169"/>
      <c r="D20" s="2172"/>
      <c r="E20" s="2173"/>
      <c r="F20" s="1831"/>
      <c r="G20" s="1831"/>
      <c r="H20" s="1831"/>
      <c r="I20" s="1831"/>
      <c r="J20" s="1831"/>
      <c r="K20" s="1831"/>
      <c r="L20" s="1831"/>
      <c r="M20" s="1831"/>
      <c r="N20" s="1831"/>
      <c r="O20" s="1831"/>
      <c r="P20" s="1831"/>
      <c r="Q20" s="1831"/>
      <c r="R20" s="1831"/>
      <c r="S20" s="1831"/>
      <c r="T20" s="1831"/>
      <c r="U20" s="1831"/>
      <c r="V20" s="1831"/>
      <c r="W20" s="1831"/>
      <c r="X20" s="1831"/>
      <c r="Y20" s="1831"/>
      <c r="Z20" s="1831"/>
      <c r="AA20" s="1831"/>
      <c r="AB20" s="1831"/>
      <c r="AC20" s="1831"/>
      <c r="AD20" s="1831"/>
      <c r="AE20" s="1831"/>
      <c r="AF20" s="1831"/>
      <c r="AG20" s="1831"/>
      <c r="AH20" s="1831"/>
      <c r="AI20" s="1831"/>
      <c r="AJ20" s="1831"/>
      <c r="AK20" s="1831"/>
      <c r="AL20" s="1831"/>
      <c r="AM20" s="1831"/>
      <c r="AN20" s="1831"/>
      <c r="AO20" s="1831"/>
      <c r="AP20" s="1831"/>
      <c r="AQ20" s="1831"/>
    </row>
    <row r="21" spans="1:43" ht="13.3" thickBot="1" x14ac:dyDescent="0.4">
      <c r="A21" s="2172"/>
      <c r="B21" s="2173"/>
      <c r="C21" s="2169"/>
      <c r="D21" s="2178"/>
      <c r="E21" s="2179"/>
      <c r="F21" s="1831"/>
      <c r="G21" s="1831"/>
      <c r="H21" s="1831"/>
      <c r="I21" s="1831"/>
      <c r="J21" s="1831"/>
      <c r="K21" s="1831"/>
      <c r="L21" s="1831"/>
      <c r="M21" s="1831"/>
      <c r="N21" s="1831"/>
      <c r="O21" s="1831"/>
      <c r="P21" s="1831"/>
      <c r="Q21" s="1831"/>
      <c r="R21" s="1831"/>
      <c r="S21" s="1831"/>
      <c r="T21" s="1831"/>
      <c r="U21" s="1831"/>
      <c r="V21" s="1831"/>
      <c r="W21" s="1831"/>
      <c r="X21" s="1831"/>
      <c r="Y21" s="1831"/>
      <c r="Z21" s="1831"/>
      <c r="AA21" s="1831"/>
      <c r="AB21" s="1831"/>
      <c r="AC21" s="1831"/>
      <c r="AD21" s="1831"/>
      <c r="AE21" s="1831"/>
      <c r="AF21" s="1831"/>
      <c r="AG21" s="1831"/>
      <c r="AH21" s="1831"/>
      <c r="AI21" s="1831"/>
      <c r="AJ21" s="1831"/>
      <c r="AK21" s="1831"/>
      <c r="AL21" s="1831"/>
      <c r="AM21" s="1831"/>
      <c r="AN21" s="1831"/>
      <c r="AO21" s="1831"/>
      <c r="AP21" s="1831"/>
      <c r="AQ21" s="1831"/>
    </row>
    <row r="22" spans="1:43" x14ac:dyDescent="0.35">
      <c r="A22" s="2172"/>
      <c r="B22" s="2173"/>
      <c r="C22" s="2169"/>
      <c r="D22" s="2169"/>
      <c r="E22" s="2169"/>
      <c r="F22" s="1831"/>
      <c r="G22" s="1831"/>
      <c r="H22" s="1831"/>
      <c r="I22" s="1831"/>
      <c r="J22" s="1831"/>
      <c r="K22" s="1831"/>
      <c r="L22" s="1831"/>
      <c r="M22" s="1831"/>
      <c r="N22" s="1831"/>
      <c r="O22" s="1831"/>
      <c r="P22" s="1831"/>
      <c r="Q22" s="1831"/>
      <c r="R22" s="1831"/>
      <c r="S22" s="1831"/>
      <c r="T22" s="1831"/>
      <c r="U22" s="1831"/>
      <c r="V22" s="1831"/>
      <c r="W22" s="1831"/>
      <c r="X22" s="1831"/>
      <c r="Y22" s="1831"/>
      <c r="Z22" s="1831"/>
      <c r="AA22" s="1831"/>
      <c r="AB22" s="1831"/>
      <c r="AC22" s="1831"/>
      <c r="AD22" s="1831"/>
      <c r="AE22" s="1831"/>
      <c r="AF22" s="1831"/>
      <c r="AG22" s="1831"/>
      <c r="AH22" s="1831"/>
      <c r="AI22" s="1831"/>
      <c r="AJ22" s="1831"/>
      <c r="AK22" s="1831"/>
      <c r="AL22" s="1831"/>
      <c r="AM22" s="1831"/>
      <c r="AN22" s="1831"/>
      <c r="AO22" s="1831"/>
      <c r="AP22" s="1831"/>
      <c r="AQ22" s="1831"/>
    </row>
    <row r="23" spans="1:43" x14ac:dyDescent="0.35">
      <c r="A23" s="2177" t="s">
        <v>3620</v>
      </c>
      <c r="B23" s="2215">
        <f>SUM(B24:B28)</f>
        <v>10621</v>
      </c>
      <c r="C23" s="2169"/>
      <c r="D23" s="2169"/>
      <c r="E23" s="2169"/>
      <c r="F23" s="1831"/>
      <c r="G23" s="1831"/>
      <c r="H23" s="1831"/>
      <c r="I23" s="1831"/>
      <c r="J23" s="1831"/>
      <c r="K23" s="1831"/>
      <c r="L23" s="1831"/>
      <c r="M23" s="1831"/>
      <c r="N23" s="1831"/>
      <c r="O23" s="1831"/>
      <c r="P23" s="1831"/>
      <c r="Q23" s="1831"/>
      <c r="R23" s="1831"/>
      <c r="S23" s="1831"/>
      <c r="T23" s="1831"/>
      <c r="U23" s="1831"/>
      <c r="V23" s="1831"/>
      <c r="W23" s="1831"/>
      <c r="X23" s="1831"/>
      <c r="Y23" s="1831"/>
      <c r="Z23" s="1831"/>
      <c r="AA23" s="1831"/>
      <c r="AB23" s="1831"/>
      <c r="AC23" s="1831"/>
      <c r="AD23" s="1831"/>
      <c r="AE23" s="1831"/>
      <c r="AF23" s="1831"/>
      <c r="AG23" s="1831"/>
      <c r="AH23" s="1831"/>
      <c r="AI23" s="1831"/>
      <c r="AJ23" s="1831"/>
      <c r="AK23" s="1831"/>
      <c r="AL23" s="1831"/>
      <c r="AM23" s="1831"/>
      <c r="AN23" s="1831"/>
      <c r="AO23" s="1831"/>
      <c r="AP23" s="1831"/>
      <c r="AQ23" s="1831"/>
    </row>
    <row r="24" spans="1:43" x14ac:dyDescent="0.35">
      <c r="A24" s="2406"/>
      <c r="B24" s="2398"/>
      <c r="C24" s="2169"/>
      <c r="D24" s="2169"/>
      <c r="E24" s="2169"/>
      <c r="F24" s="1831"/>
      <c r="G24" s="1831"/>
      <c r="H24" s="1831"/>
      <c r="I24" s="1831"/>
      <c r="J24" s="1831"/>
      <c r="K24" s="1831"/>
      <c r="L24" s="1831"/>
      <c r="M24" s="1831"/>
      <c r="N24" s="1831"/>
      <c r="O24" s="1831"/>
      <c r="P24" s="1831"/>
      <c r="Q24" s="1831"/>
      <c r="R24" s="1831"/>
      <c r="S24" s="1831"/>
      <c r="T24" s="1831"/>
      <c r="U24" s="1831"/>
      <c r="V24" s="1831"/>
      <c r="W24" s="1831"/>
      <c r="X24" s="1831"/>
      <c r="Y24" s="1831"/>
      <c r="Z24" s="1831"/>
      <c r="AA24" s="1831"/>
      <c r="AB24" s="1831"/>
      <c r="AC24" s="1831"/>
      <c r="AD24" s="1831"/>
      <c r="AE24" s="1831"/>
      <c r="AF24" s="1831"/>
      <c r="AG24" s="1831"/>
      <c r="AH24" s="1831"/>
      <c r="AI24" s="1831"/>
      <c r="AJ24" s="1831"/>
      <c r="AK24" s="1831"/>
      <c r="AL24" s="1831"/>
      <c r="AM24" s="1831"/>
      <c r="AN24" s="1831"/>
      <c r="AO24" s="1831"/>
      <c r="AP24" s="1831"/>
      <c r="AQ24" s="1831"/>
    </row>
    <row r="25" spans="1:43" x14ac:dyDescent="0.35">
      <c r="A25" s="2172" t="s">
        <v>3617</v>
      </c>
      <c r="B25" s="2173">
        <v>10621</v>
      </c>
      <c r="C25" s="2169"/>
      <c r="D25" s="2169"/>
      <c r="E25" s="2169"/>
      <c r="F25" s="1831"/>
      <c r="G25" s="1831"/>
      <c r="H25" s="1831"/>
      <c r="I25" s="1831"/>
      <c r="J25" s="1831"/>
      <c r="K25" s="1831"/>
      <c r="L25" s="1831"/>
      <c r="M25" s="1831"/>
      <c r="N25" s="1831"/>
      <c r="O25" s="1831"/>
      <c r="P25" s="1831"/>
      <c r="Q25" s="1831"/>
      <c r="R25" s="1831"/>
      <c r="S25" s="1831"/>
      <c r="T25" s="1831"/>
      <c r="U25" s="1831"/>
      <c r="V25" s="1831"/>
      <c r="W25" s="1831"/>
      <c r="X25" s="1831"/>
      <c r="Y25" s="1831"/>
      <c r="Z25" s="1831"/>
      <c r="AA25" s="1831"/>
      <c r="AB25" s="1831"/>
      <c r="AC25" s="1831"/>
      <c r="AD25" s="1831"/>
      <c r="AE25" s="1831"/>
      <c r="AF25" s="1831"/>
      <c r="AG25" s="1831"/>
      <c r="AH25" s="1831"/>
      <c r="AI25" s="1831"/>
      <c r="AJ25" s="1831"/>
      <c r="AK25" s="1831"/>
      <c r="AL25" s="1831"/>
      <c r="AM25" s="1831"/>
      <c r="AN25" s="1831"/>
      <c r="AO25" s="1831"/>
      <c r="AP25" s="1831"/>
      <c r="AQ25" s="1831"/>
    </row>
    <row r="26" spans="1:43" x14ac:dyDescent="0.35">
      <c r="A26" s="2172"/>
      <c r="B26" s="2173"/>
      <c r="C26" s="2169"/>
      <c r="D26" s="2169"/>
      <c r="E26" s="2169"/>
      <c r="F26" s="1831"/>
      <c r="G26" s="1831"/>
      <c r="H26" s="1831"/>
      <c r="I26" s="1831"/>
      <c r="J26" s="1831"/>
      <c r="K26" s="1831"/>
      <c r="L26" s="1831"/>
      <c r="M26" s="1831"/>
      <c r="N26" s="1831"/>
      <c r="O26" s="1831"/>
      <c r="P26" s="1831"/>
      <c r="Q26" s="1831"/>
      <c r="R26" s="1831"/>
      <c r="S26" s="1831"/>
      <c r="T26" s="1831"/>
      <c r="U26" s="1831"/>
      <c r="V26" s="1831"/>
      <c r="W26" s="1831"/>
      <c r="X26" s="1831"/>
      <c r="Y26" s="1831"/>
      <c r="Z26" s="1831"/>
      <c r="AA26" s="1831"/>
      <c r="AB26" s="1831"/>
      <c r="AC26" s="1831"/>
      <c r="AD26" s="1831"/>
      <c r="AE26" s="1831"/>
      <c r="AF26" s="1831"/>
      <c r="AG26" s="1831"/>
      <c r="AH26" s="1831"/>
      <c r="AI26" s="1831"/>
      <c r="AJ26" s="1831"/>
      <c r="AK26" s="1831"/>
      <c r="AL26" s="1831"/>
      <c r="AM26" s="1831"/>
      <c r="AN26" s="1831"/>
      <c r="AO26" s="1831"/>
      <c r="AP26" s="1831"/>
      <c r="AQ26" s="1831"/>
    </row>
    <row r="27" spans="1:43" x14ac:dyDescent="0.35">
      <c r="A27" s="2172"/>
      <c r="B27" s="2173"/>
      <c r="C27" s="2169"/>
      <c r="D27" s="2169"/>
      <c r="E27" s="2169"/>
      <c r="F27" s="1831"/>
      <c r="G27" s="1831"/>
      <c r="H27" s="1831"/>
      <c r="I27" s="1831"/>
      <c r="J27" s="1831"/>
      <c r="K27" s="1831"/>
      <c r="L27" s="1831"/>
      <c r="M27" s="1831"/>
      <c r="N27" s="1831"/>
      <c r="O27" s="1831"/>
      <c r="P27" s="1831"/>
      <c r="Q27" s="1831"/>
      <c r="R27" s="1831"/>
      <c r="S27" s="1831"/>
      <c r="T27" s="1831"/>
      <c r="U27" s="1831"/>
      <c r="V27" s="1831"/>
      <c r="W27" s="1831"/>
      <c r="X27" s="1831"/>
      <c r="Y27" s="1831"/>
      <c r="Z27" s="1831"/>
      <c r="AA27" s="1831"/>
      <c r="AB27" s="1831"/>
      <c r="AC27" s="1831"/>
      <c r="AD27" s="1831"/>
      <c r="AE27" s="1831"/>
      <c r="AF27" s="1831"/>
      <c r="AG27" s="1831"/>
      <c r="AH27" s="1831"/>
      <c r="AI27" s="1831"/>
      <c r="AJ27" s="1831"/>
      <c r="AK27" s="1831"/>
      <c r="AL27" s="1831"/>
      <c r="AM27" s="1831"/>
      <c r="AN27" s="1831"/>
      <c r="AO27" s="1831"/>
      <c r="AP27" s="1831"/>
      <c r="AQ27" s="1831"/>
    </row>
    <row r="28" spans="1:43" x14ac:dyDescent="0.35">
      <c r="A28" s="2172"/>
      <c r="B28" s="2173"/>
      <c r="C28" s="2169"/>
      <c r="D28" s="2169"/>
      <c r="E28" s="2169"/>
      <c r="F28" s="1831"/>
      <c r="G28" s="1831"/>
      <c r="H28" s="1831"/>
      <c r="I28" s="1831"/>
      <c r="J28" s="1831"/>
      <c r="K28" s="1831"/>
      <c r="L28" s="1831"/>
      <c r="M28" s="1831"/>
      <c r="N28" s="1831"/>
      <c r="O28" s="1831"/>
      <c r="P28" s="1831"/>
      <c r="Q28" s="1831"/>
      <c r="R28" s="1831"/>
      <c r="S28" s="1831"/>
      <c r="T28" s="1831"/>
      <c r="U28" s="1831"/>
      <c r="V28" s="1831"/>
      <c r="W28" s="1831"/>
      <c r="X28" s="1831"/>
      <c r="Y28" s="1831"/>
      <c r="Z28" s="1831"/>
      <c r="AA28" s="1831"/>
      <c r="AB28" s="1831"/>
      <c r="AC28" s="1831"/>
      <c r="AD28" s="1831"/>
      <c r="AE28" s="1831"/>
      <c r="AF28" s="1831"/>
      <c r="AG28" s="1831"/>
      <c r="AH28" s="1831"/>
      <c r="AI28" s="1831"/>
      <c r="AJ28" s="1831"/>
      <c r="AK28" s="1831"/>
      <c r="AL28" s="1831"/>
      <c r="AM28" s="1831"/>
      <c r="AN28" s="1831"/>
      <c r="AO28" s="1831"/>
      <c r="AP28" s="1831"/>
      <c r="AQ28" s="1831"/>
    </row>
    <row r="29" spans="1:43" x14ac:dyDescent="0.35">
      <c r="A29" s="2177" t="s">
        <v>3621</v>
      </c>
      <c r="B29" s="2215">
        <f>SUM(B30:B33)</f>
        <v>0</v>
      </c>
      <c r="C29" s="2169"/>
      <c r="D29" s="2169"/>
      <c r="E29" s="2169"/>
      <c r="F29" s="1831"/>
      <c r="G29" s="1831"/>
      <c r="H29" s="1831"/>
      <c r="I29" s="1831"/>
      <c r="J29" s="1831"/>
      <c r="K29" s="1831"/>
      <c r="L29" s="1831"/>
      <c r="M29" s="1831"/>
      <c r="N29" s="1831"/>
      <c r="O29" s="1831"/>
      <c r="P29" s="1831"/>
      <c r="Q29" s="1831"/>
      <c r="R29" s="1831"/>
      <c r="S29" s="1831"/>
      <c r="T29" s="1831"/>
      <c r="U29" s="1831"/>
      <c r="V29" s="1831"/>
      <c r="W29" s="1831"/>
      <c r="X29" s="1831"/>
      <c r="Y29" s="1831"/>
      <c r="Z29" s="1831"/>
      <c r="AA29" s="1831"/>
      <c r="AB29" s="1831"/>
      <c r="AC29" s="1831"/>
      <c r="AD29" s="1831"/>
      <c r="AE29" s="1831"/>
      <c r="AF29" s="1831"/>
      <c r="AG29" s="1831"/>
      <c r="AH29" s="1831"/>
      <c r="AI29" s="1831"/>
      <c r="AJ29" s="1831"/>
      <c r="AK29" s="1831"/>
      <c r="AL29" s="1831"/>
      <c r="AM29" s="1831"/>
      <c r="AN29" s="1831"/>
      <c r="AO29" s="1831"/>
      <c r="AP29" s="1831"/>
      <c r="AQ29" s="1831"/>
    </row>
    <row r="30" spans="1:43" x14ac:dyDescent="0.35">
      <c r="A30" s="2387"/>
      <c r="B30" s="2386"/>
      <c r="C30" s="2169"/>
      <c r="D30" s="2169"/>
      <c r="E30" s="2169"/>
      <c r="F30" s="1831"/>
      <c r="G30" s="1831"/>
      <c r="H30" s="1831"/>
      <c r="I30" s="1831"/>
      <c r="J30" s="1831"/>
      <c r="K30" s="1831"/>
      <c r="L30" s="1831"/>
      <c r="M30" s="1831"/>
      <c r="N30" s="1831"/>
      <c r="O30" s="1831"/>
      <c r="P30" s="1831"/>
      <c r="Q30" s="1831"/>
      <c r="R30" s="1831"/>
      <c r="S30" s="1831"/>
      <c r="T30" s="1831"/>
      <c r="U30" s="1831"/>
      <c r="V30" s="1831"/>
      <c r="W30" s="1831"/>
      <c r="X30" s="1831"/>
      <c r="Y30" s="1831"/>
      <c r="Z30" s="1831"/>
      <c r="AA30" s="1831"/>
      <c r="AB30" s="1831"/>
      <c r="AC30" s="1831"/>
      <c r="AD30" s="1831"/>
      <c r="AE30" s="1831"/>
      <c r="AF30" s="1831"/>
      <c r="AG30" s="1831"/>
      <c r="AH30" s="1831"/>
      <c r="AI30" s="1831"/>
      <c r="AJ30" s="1831"/>
      <c r="AK30" s="1831"/>
      <c r="AL30" s="1831"/>
      <c r="AM30" s="1831"/>
      <c r="AN30" s="1831"/>
      <c r="AO30" s="1831"/>
      <c r="AP30" s="1831"/>
      <c r="AQ30" s="1831"/>
    </row>
    <row r="31" spans="1:43" ht="15.9" x14ac:dyDescent="0.35">
      <c r="A31" s="2586"/>
      <c r="B31" s="2587"/>
      <c r="C31" s="2169"/>
      <c r="D31" s="2169"/>
      <c r="E31" s="2169"/>
      <c r="F31" s="1831"/>
      <c r="G31" s="1831"/>
      <c r="H31" s="1831"/>
      <c r="I31" s="1831"/>
      <c r="J31" s="1831"/>
      <c r="K31" s="1831"/>
      <c r="L31" s="1831"/>
      <c r="M31" s="1831"/>
      <c r="N31" s="1831"/>
      <c r="O31" s="1831"/>
      <c r="P31" s="1831"/>
      <c r="Q31" s="1831"/>
      <c r="R31" s="1831"/>
      <c r="S31" s="1831"/>
      <c r="T31" s="1831"/>
      <c r="U31" s="1831"/>
      <c r="V31" s="1831"/>
      <c r="W31" s="1831"/>
      <c r="X31" s="1831"/>
      <c r="Y31" s="1831"/>
      <c r="Z31" s="1831"/>
      <c r="AA31" s="1831"/>
      <c r="AB31" s="1831"/>
      <c r="AC31" s="1831"/>
      <c r="AD31" s="1831"/>
      <c r="AE31" s="1831"/>
      <c r="AF31" s="1831"/>
      <c r="AG31" s="1831"/>
      <c r="AH31" s="1831"/>
      <c r="AI31" s="1831"/>
      <c r="AJ31" s="1831"/>
      <c r="AK31" s="1831"/>
      <c r="AL31" s="1831"/>
      <c r="AM31" s="1831"/>
      <c r="AN31" s="1831"/>
      <c r="AO31" s="1831"/>
      <c r="AP31" s="1831"/>
      <c r="AQ31" s="1831"/>
    </row>
    <row r="32" spans="1:43" x14ac:dyDescent="0.35">
      <c r="A32" s="2172"/>
      <c r="B32" s="2173"/>
      <c r="C32" s="2169"/>
      <c r="D32" s="2169"/>
      <c r="E32" s="2169"/>
      <c r="F32" s="1831"/>
      <c r="G32" s="1831"/>
      <c r="H32" s="1831"/>
      <c r="I32" s="1831"/>
      <c r="J32" s="1831"/>
      <c r="K32" s="1831"/>
      <c r="L32" s="1831"/>
      <c r="M32" s="1831"/>
      <c r="N32" s="1831"/>
      <c r="O32" s="1831"/>
      <c r="P32" s="1831"/>
      <c r="Q32" s="1831"/>
      <c r="R32" s="1831"/>
      <c r="S32" s="1831"/>
      <c r="T32" s="1831"/>
      <c r="U32" s="1831"/>
      <c r="V32" s="1831"/>
      <c r="W32" s="1831"/>
      <c r="X32" s="1831"/>
      <c r="Y32" s="1831"/>
      <c r="Z32" s="1831"/>
      <c r="AA32" s="1831"/>
      <c r="AB32" s="1831"/>
      <c r="AC32" s="1831"/>
      <c r="AD32" s="1831"/>
      <c r="AE32" s="1831"/>
      <c r="AF32" s="1831"/>
      <c r="AG32" s="1831"/>
      <c r="AH32" s="1831"/>
      <c r="AI32" s="1831"/>
      <c r="AJ32" s="1831"/>
      <c r="AK32" s="1831"/>
      <c r="AL32" s="1831"/>
      <c r="AM32" s="1831"/>
      <c r="AN32" s="1831"/>
      <c r="AO32" s="1831"/>
      <c r="AP32" s="1831"/>
      <c r="AQ32" s="1831"/>
    </row>
    <row r="33" spans="1:43" x14ac:dyDescent="0.35">
      <c r="A33" s="2172"/>
      <c r="B33" s="2173"/>
      <c r="C33" s="2169"/>
      <c r="D33" s="2169"/>
      <c r="E33" s="2169"/>
      <c r="F33" s="1831"/>
      <c r="G33" s="1831"/>
      <c r="H33" s="1831"/>
      <c r="I33" s="1831"/>
      <c r="J33" s="1831"/>
      <c r="K33" s="1831"/>
      <c r="L33" s="1831"/>
      <c r="M33" s="1831"/>
      <c r="N33" s="1831"/>
      <c r="O33" s="1831"/>
      <c r="P33" s="1831"/>
      <c r="Q33" s="1831"/>
      <c r="R33" s="1831"/>
      <c r="S33" s="1831"/>
      <c r="T33" s="1831"/>
      <c r="U33" s="1831"/>
      <c r="V33" s="1831"/>
      <c r="W33" s="1831"/>
      <c r="X33" s="1831"/>
      <c r="Y33" s="1831"/>
      <c r="Z33" s="1831"/>
      <c r="AA33" s="1831"/>
      <c r="AB33" s="1831"/>
      <c r="AC33" s="1831"/>
      <c r="AD33" s="1831"/>
      <c r="AE33" s="1831"/>
      <c r="AF33" s="1831"/>
      <c r="AG33" s="1831"/>
      <c r="AH33" s="1831"/>
      <c r="AI33" s="1831"/>
      <c r="AJ33" s="1831"/>
      <c r="AK33" s="1831"/>
      <c r="AL33" s="1831"/>
      <c r="AM33" s="1831"/>
      <c r="AN33" s="1831"/>
      <c r="AO33" s="1831"/>
      <c r="AP33" s="1831"/>
      <c r="AQ33" s="1831"/>
    </row>
    <row r="34" spans="1:43" x14ac:dyDescent="0.35">
      <c r="A34" s="2177" t="s">
        <v>3622</v>
      </c>
      <c r="B34" s="2215">
        <f>SUM(B35:B38)</f>
        <v>0</v>
      </c>
      <c r="C34" s="2169"/>
      <c r="D34" s="2169"/>
      <c r="E34" s="2169"/>
      <c r="F34" s="1831"/>
      <c r="G34" s="1831"/>
      <c r="H34" s="1831"/>
      <c r="I34" s="1831"/>
      <c r="J34" s="1831"/>
      <c r="K34" s="1831"/>
      <c r="L34" s="1831"/>
      <c r="M34" s="1831"/>
      <c r="N34" s="1831"/>
      <c r="O34" s="1831"/>
      <c r="P34" s="1831"/>
      <c r="Q34" s="1831"/>
      <c r="R34" s="1831"/>
      <c r="S34" s="1831"/>
      <c r="T34" s="1831"/>
      <c r="U34" s="1831"/>
      <c r="V34" s="1831"/>
      <c r="W34" s="1831"/>
      <c r="X34" s="1831"/>
      <c r="Y34" s="1831"/>
      <c r="Z34" s="1831"/>
      <c r="AA34" s="1831"/>
      <c r="AB34" s="1831"/>
      <c r="AC34" s="1831"/>
      <c r="AD34" s="1831"/>
      <c r="AE34" s="1831"/>
      <c r="AF34" s="1831"/>
      <c r="AG34" s="1831"/>
      <c r="AH34" s="1831"/>
      <c r="AI34" s="1831"/>
      <c r="AJ34" s="1831"/>
      <c r="AK34" s="1831"/>
      <c r="AL34" s="1831"/>
      <c r="AM34" s="1831"/>
      <c r="AN34" s="1831"/>
      <c r="AO34" s="1831"/>
      <c r="AP34" s="1831"/>
      <c r="AQ34" s="1831"/>
    </row>
    <row r="35" spans="1:43" x14ac:dyDescent="0.35">
      <c r="A35" s="2387"/>
      <c r="B35" s="2386"/>
      <c r="C35" s="2169"/>
      <c r="D35" s="2169"/>
      <c r="E35" s="2169"/>
      <c r="F35" s="1831"/>
      <c r="G35" s="1831"/>
      <c r="H35" s="1831"/>
      <c r="I35" s="1831"/>
      <c r="J35" s="1831"/>
      <c r="K35" s="1831"/>
      <c r="L35" s="1831"/>
      <c r="M35" s="1831"/>
      <c r="N35" s="1831"/>
      <c r="O35" s="1831"/>
      <c r="P35" s="1831"/>
      <c r="Q35" s="1831"/>
      <c r="R35" s="1831"/>
      <c r="S35" s="1831"/>
      <c r="T35" s="1831"/>
      <c r="U35" s="1831"/>
      <c r="V35" s="1831"/>
      <c r="W35" s="1831"/>
      <c r="X35" s="1831"/>
      <c r="Y35" s="1831"/>
      <c r="Z35" s="1831"/>
      <c r="AA35" s="1831"/>
      <c r="AB35" s="1831"/>
      <c r="AC35" s="1831"/>
      <c r="AD35" s="1831"/>
      <c r="AE35" s="1831"/>
      <c r="AF35" s="1831"/>
      <c r="AG35" s="1831"/>
      <c r="AH35" s="1831"/>
      <c r="AI35" s="1831"/>
      <c r="AJ35" s="1831"/>
      <c r="AK35" s="1831"/>
      <c r="AL35" s="1831"/>
      <c r="AM35" s="1831"/>
      <c r="AN35" s="1831"/>
      <c r="AO35" s="1831"/>
      <c r="AP35" s="1831"/>
      <c r="AQ35" s="1831"/>
    </row>
    <row r="36" spans="1:43" x14ac:dyDescent="0.35">
      <c r="A36" s="2172"/>
      <c r="B36" s="2173"/>
      <c r="C36" s="2169"/>
      <c r="D36" s="2169"/>
      <c r="E36" s="2169"/>
      <c r="F36" s="1831"/>
      <c r="G36" s="1831"/>
      <c r="H36" s="1831"/>
      <c r="I36" s="1831"/>
      <c r="J36" s="1831"/>
      <c r="K36" s="1831"/>
      <c r="L36" s="1831"/>
      <c r="M36" s="1831"/>
      <c r="N36" s="1831"/>
      <c r="O36" s="1831"/>
      <c r="P36" s="1831"/>
      <c r="Q36" s="1831"/>
      <c r="R36" s="1831"/>
      <c r="S36" s="1831"/>
      <c r="T36" s="1831"/>
      <c r="U36" s="1831"/>
      <c r="V36" s="1831"/>
      <c r="W36" s="1831"/>
      <c r="X36" s="1831"/>
      <c r="Y36" s="1831"/>
      <c r="Z36" s="1831"/>
      <c r="AA36" s="1831"/>
      <c r="AB36" s="1831"/>
      <c r="AC36" s="1831"/>
      <c r="AD36" s="1831"/>
      <c r="AE36" s="1831"/>
      <c r="AF36" s="1831"/>
      <c r="AG36" s="1831"/>
      <c r="AH36" s="1831"/>
      <c r="AI36" s="1831"/>
      <c r="AJ36" s="1831"/>
      <c r="AK36" s="1831"/>
      <c r="AL36" s="1831"/>
      <c r="AM36" s="1831"/>
      <c r="AN36" s="1831"/>
      <c r="AO36" s="1831"/>
      <c r="AP36" s="1831"/>
      <c r="AQ36" s="1831"/>
    </row>
    <row r="37" spans="1:43" x14ac:dyDescent="0.35">
      <c r="A37" s="2172"/>
      <c r="B37" s="2173"/>
      <c r="C37" s="2169"/>
      <c r="D37" s="2169"/>
      <c r="E37" s="2169"/>
      <c r="F37" s="1831"/>
      <c r="G37" s="1831"/>
      <c r="H37" s="1831"/>
      <c r="I37" s="1831"/>
      <c r="J37" s="1831"/>
      <c r="K37" s="1831"/>
      <c r="L37" s="1831"/>
      <c r="M37" s="1831"/>
      <c r="N37" s="1831"/>
      <c r="O37" s="1831"/>
      <c r="P37" s="1831"/>
      <c r="Q37" s="1831"/>
      <c r="R37" s="1831"/>
      <c r="S37" s="1831"/>
      <c r="T37" s="1831"/>
      <c r="U37" s="1831"/>
      <c r="V37" s="1831"/>
      <c r="W37" s="1831"/>
      <c r="X37" s="1831"/>
      <c r="Y37" s="1831"/>
      <c r="Z37" s="1831"/>
      <c r="AA37" s="1831"/>
      <c r="AB37" s="1831"/>
      <c r="AC37" s="1831"/>
      <c r="AD37" s="1831"/>
      <c r="AE37" s="1831"/>
      <c r="AF37" s="1831"/>
      <c r="AG37" s="1831"/>
      <c r="AH37" s="1831"/>
      <c r="AI37" s="1831"/>
      <c r="AJ37" s="1831"/>
      <c r="AK37" s="1831"/>
      <c r="AL37" s="1831"/>
      <c r="AM37" s="1831"/>
      <c r="AN37" s="1831"/>
      <c r="AO37" s="1831"/>
      <c r="AP37" s="1831"/>
      <c r="AQ37" s="1831"/>
    </row>
    <row r="38" spans="1:43" ht="13.3" thickBot="1" x14ac:dyDescent="0.4">
      <c r="A38" s="2178"/>
      <c r="B38" s="2179"/>
      <c r="C38" s="2169"/>
      <c r="D38" s="2169"/>
      <c r="E38" s="2169"/>
      <c r="F38" s="1831"/>
      <c r="G38" s="1831"/>
      <c r="H38" s="1831"/>
      <c r="I38" s="1831"/>
      <c r="J38" s="1831"/>
      <c r="K38" s="1831"/>
      <c r="L38" s="1831"/>
      <c r="M38" s="1831"/>
      <c r="N38" s="1831"/>
      <c r="O38" s="1831"/>
      <c r="P38" s="1831"/>
      <c r="Q38" s="1831"/>
      <c r="R38" s="1831"/>
      <c r="S38" s="1831"/>
      <c r="T38" s="1831"/>
      <c r="U38" s="1831"/>
      <c r="V38" s="1831"/>
      <c r="W38" s="1831"/>
      <c r="X38" s="1831"/>
      <c r="Y38" s="1831"/>
      <c r="Z38" s="1831"/>
      <c r="AA38" s="1831"/>
      <c r="AB38" s="1831"/>
      <c r="AC38" s="1831"/>
      <c r="AD38" s="1831"/>
      <c r="AE38" s="1831"/>
      <c r="AF38" s="1831"/>
      <c r="AG38" s="1831"/>
      <c r="AH38" s="1831"/>
      <c r="AI38" s="1831"/>
      <c r="AJ38" s="1831"/>
      <c r="AK38" s="1831"/>
      <c r="AL38" s="1831"/>
      <c r="AM38" s="1831"/>
      <c r="AN38" s="1831"/>
      <c r="AO38" s="1831"/>
      <c r="AP38" s="1831"/>
      <c r="AQ38" s="1831"/>
    </row>
    <row r="39" spans="1:43" ht="13.3" thickBot="1" x14ac:dyDescent="0.4">
      <c r="A39" s="2169"/>
      <c r="B39" s="2169"/>
      <c r="C39" s="2169"/>
      <c r="D39" s="2169"/>
      <c r="E39" s="2169"/>
      <c r="F39" s="1831"/>
      <c r="G39" s="1831"/>
      <c r="H39" s="1831"/>
      <c r="I39" s="1831"/>
      <c r="J39" s="1831"/>
      <c r="K39" s="1831"/>
      <c r="L39" s="1831"/>
      <c r="M39" s="1831"/>
      <c r="N39" s="1831"/>
      <c r="O39" s="1831"/>
      <c r="P39" s="1831"/>
      <c r="Q39" s="1831"/>
      <c r="R39" s="1831"/>
      <c r="S39" s="1831"/>
      <c r="T39" s="1831"/>
      <c r="U39" s="1831"/>
      <c r="V39" s="1831"/>
      <c r="W39" s="1831"/>
      <c r="X39" s="1831"/>
      <c r="Y39" s="1831"/>
      <c r="Z39" s="1831"/>
      <c r="AA39" s="1831"/>
      <c r="AB39" s="1831"/>
      <c r="AC39" s="1831"/>
      <c r="AD39" s="1831"/>
      <c r="AE39" s="1831"/>
      <c r="AF39" s="1831"/>
      <c r="AG39" s="1831"/>
      <c r="AH39" s="1831"/>
      <c r="AI39" s="1831"/>
      <c r="AJ39" s="1831"/>
      <c r="AK39" s="1831"/>
      <c r="AL39" s="1831"/>
      <c r="AM39" s="1831"/>
      <c r="AN39" s="1831"/>
      <c r="AO39" s="1831"/>
      <c r="AP39" s="1831"/>
      <c r="AQ39" s="1831"/>
    </row>
    <row r="40" spans="1:43" ht="13.3" thickBot="1" x14ac:dyDescent="0.4">
      <c r="A40" s="2180" t="s">
        <v>3244</v>
      </c>
      <c r="B40" s="2181" t="s">
        <v>3348</v>
      </c>
      <c r="C40" s="2169"/>
      <c r="D40" s="2169"/>
      <c r="E40" s="2169"/>
      <c r="F40" s="1831"/>
      <c r="G40" s="1831"/>
      <c r="H40" s="1831"/>
      <c r="I40" s="1831"/>
      <c r="J40" s="1831"/>
      <c r="K40" s="1831"/>
      <c r="L40" s="1831"/>
      <c r="M40" s="1831"/>
      <c r="N40" s="1831"/>
      <c r="O40" s="1831"/>
      <c r="P40" s="1831"/>
      <c r="Q40" s="1831"/>
      <c r="R40" s="1831"/>
      <c r="S40" s="1831"/>
      <c r="T40" s="1831"/>
      <c r="U40" s="1831"/>
      <c r="V40" s="1831"/>
      <c r="W40" s="1831"/>
      <c r="X40" s="1831"/>
      <c r="Y40" s="1831"/>
      <c r="Z40" s="1831"/>
      <c r="AA40" s="1831"/>
      <c r="AB40" s="1831"/>
      <c r="AC40" s="1831"/>
      <c r="AD40" s="1831"/>
      <c r="AE40" s="1831"/>
      <c r="AF40" s="1831"/>
      <c r="AG40" s="1831"/>
      <c r="AH40" s="1831"/>
      <c r="AI40" s="1831"/>
      <c r="AJ40" s="1831"/>
      <c r="AK40" s="1831"/>
      <c r="AL40" s="1831"/>
      <c r="AM40" s="1831"/>
      <c r="AN40" s="1831"/>
      <c r="AO40" s="1831"/>
      <c r="AP40" s="1831"/>
      <c r="AQ40" s="1831"/>
    </row>
    <row r="41" spans="1:43" x14ac:dyDescent="0.35">
      <c r="A41" s="2170" t="s">
        <v>3523</v>
      </c>
      <c r="B41" s="2171"/>
      <c r="C41" s="2169"/>
      <c r="D41" s="2169"/>
      <c r="E41" s="2169"/>
      <c r="F41" s="1831"/>
      <c r="G41" s="1831"/>
      <c r="H41" s="1831"/>
      <c r="I41" s="1831"/>
      <c r="J41" s="1831"/>
      <c r="K41" s="1831"/>
      <c r="L41" s="1831"/>
      <c r="M41" s="1831"/>
      <c r="N41" s="1831"/>
      <c r="O41" s="1831"/>
      <c r="P41" s="1831"/>
      <c r="Q41" s="1831"/>
      <c r="R41" s="1831"/>
      <c r="S41" s="1831"/>
      <c r="T41" s="1831"/>
      <c r="U41" s="1831"/>
      <c r="V41" s="1831"/>
      <c r="W41" s="1831"/>
      <c r="X41" s="1831"/>
      <c r="Y41" s="1831"/>
      <c r="Z41" s="1831"/>
      <c r="AA41" s="1831"/>
      <c r="AB41" s="1831"/>
      <c r="AC41" s="1831"/>
      <c r="AD41" s="1831"/>
      <c r="AE41" s="1831"/>
      <c r="AF41" s="1831"/>
      <c r="AG41" s="1831"/>
      <c r="AH41" s="1831"/>
      <c r="AI41" s="1831"/>
      <c r="AJ41" s="1831"/>
      <c r="AK41" s="1831"/>
      <c r="AL41" s="1831"/>
      <c r="AM41" s="1831"/>
      <c r="AN41" s="1831"/>
      <c r="AO41" s="1831"/>
      <c r="AP41" s="1831"/>
      <c r="AQ41" s="1831"/>
    </row>
    <row r="42" spans="1:43" x14ac:dyDescent="0.35">
      <c r="A42" s="2182" t="s">
        <v>3520</v>
      </c>
      <c r="B42" s="2215">
        <f>SUM(B43:B46)</f>
        <v>0</v>
      </c>
      <c r="C42" s="2169"/>
      <c r="D42" s="2169"/>
      <c r="E42" s="2169"/>
      <c r="F42" s="1831"/>
      <c r="G42" s="1831"/>
      <c r="H42" s="1831"/>
      <c r="I42" s="1831"/>
      <c r="J42" s="1831"/>
      <c r="K42" s="1831"/>
      <c r="L42" s="1831"/>
      <c r="M42" s="1831"/>
      <c r="N42" s="1831"/>
      <c r="O42" s="1831"/>
      <c r="P42" s="1831"/>
      <c r="Q42" s="1831"/>
      <c r="R42" s="1831"/>
      <c r="S42" s="1831"/>
      <c r="T42" s="1831"/>
      <c r="U42" s="1831"/>
      <c r="V42" s="1831"/>
      <c r="W42" s="1831"/>
      <c r="X42" s="1831"/>
      <c r="Y42" s="1831"/>
      <c r="Z42" s="1831"/>
      <c r="AA42" s="1831"/>
      <c r="AB42" s="1831"/>
      <c r="AC42" s="1831"/>
      <c r="AD42" s="1831"/>
      <c r="AE42" s="1831"/>
      <c r="AF42" s="1831"/>
      <c r="AG42" s="1831"/>
      <c r="AH42" s="1831"/>
      <c r="AI42" s="1831"/>
      <c r="AJ42" s="1831"/>
      <c r="AK42" s="1831"/>
      <c r="AL42" s="1831"/>
      <c r="AM42" s="1831"/>
      <c r="AN42" s="1831"/>
      <c r="AO42" s="1831"/>
      <c r="AP42" s="1831"/>
      <c r="AQ42" s="1831"/>
    </row>
    <row r="43" spans="1:43" x14ac:dyDescent="0.35">
      <c r="A43" s="2387"/>
      <c r="B43" s="2408"/>
      <c r="C43" s="2169"/>
      <c r="D43" s="2169"/>
      <c r="E43" s="2169"/>
      <c r="F43" s="1831"/>
      <c r="G43" s="1831"/>
      <c r="H43" s="1831"/>
      <c r="I43" s="1831"/>
      <c r="J43" s="1831"/>
      <c r="K43" s="1831"/>
      <c r="L43" s="1831"/>
      <c r="M43" s="1831"/>
      <c r="N43" s="1831"/>
      <c r="O43" s="1831"/>
      <c r="P43" s="1831"/>
      <c r="Q43" s="1831"/>
      <c r="R43" s="1831"/>
      <c r="S43" s="1831"/>
      <c r="T43" s="1831"/>
      <c r="U43" s="1831"/>
      <c r="V43" s="1831"/>
      <c r="W43" s="1831"/>
      <c r="X43" s="1831"/>
      <c r="Y43" s="1831"/>
      <c r="Z43" s="1831"/>
      <c r="AA43" s="1831"/>
      <c r="AB43" s="1831"/>
      <c r="AC43" s="1831"/>
      <c r="AD43" s="1831"/>
      <c r="AE43" s="1831"/>
      <c r="AF43" s="1831"/>
      <c r="AG43" s="1831"/>
      <c r="AH43" s="1831"/>
      <c r="AI43" s="1831"/>
      <c r="AJ43" s="1831"/>
      <c r="AK43" s="1831"/>
      <c r="AL43" s="1831"/>
      <c r="AM43" s="1831"/>
      <c r="AN43" s="1831"/>
      <c r="AO43" s="1831"/>
      <c r="AP43" s="1831"/>
      <c r="AQ43" s="1831"/>
    </row>
    <row r="44" spans="1:43" x14ac:dyDescent="0.35">
      <c r="A44" s="2172"/>
      <c r="B44" s="2183"/>
      <c r="C44" s="2169"/>
      <c r="D44" s="2169"/>
      <c r="E44" s="2169"/>
      <c r="F44" s="1831"/>
      <c r="G44" s="1831"/>
      <c r="H44" s="1831"/>
      <c r="I44" s="1831"/>
      <c r="J44" s="1831"/>
      <c r="K44" s="1831"/>
      <c r="L44" s="1831"/>
      <c r="M44" s="1831"/>
      <c r="N44" s="1831"/>
      <c r="O44" s="1831"/>
      <c r="P44" s="1831"/>
      <c r="Q44" s="1831"/>
      <c r="R44" s="1831"/>
      <c r="S44" s="1831"/>
      <c r="T44" s="1831"/>
      <c r="U44" s="1831"/>
      <c r="V44" s="1831"/>
      <c r="W44" s="1831"/>
      <c r="X44" s="1831"/>
      <c r="Y44" s="1831"/>
      <c r="Z44" s="1831"/>
      <c r="AA44" s="1831"/>
      <c r="AB44" s="1831"/>
      <c r="AC44" s="1831"/>
      <c r="AD44" s="1831"/>
      <c r="AE44" s="1831"/>
      <c r="AF44" s="1831"/>
      <c r="AG44" s="1831"/>
      <c r="AH44" s="1831"/>
      <c r="AI44" s="1831"/>
      <c r="AJ44" s="1831"/>
      <c r="AK44" s="1831"/>
      <c r="AL44" s="1831"/>
      <c r="AM44" s="1831"/>
      <c r="AN44" s="1831"/>
      <c r="AO44" s="1831"/>
      <c r="AP44" s="1831"/>
      <c r="AQ44" s="1831"/>
    </row>
    <row r="45" spans="1:43" x14ac:dyDescent="0.35">
      <c r="A45" s="2172"/>
      <c r="B45" s="2183"/>
      <c r="C45" s="2169"/>
      <c r="D45" s="2169"/>
      <c r="E45" s="2169"/>
      <c r="F45" s="1831"/>
      <c r="G45" s="1831"/>
      <c r="H45" s="1831"/>
      <c r="I45" s="1831"/>
      <c r="J45" s="1831"/>
      <c r="K45" s="1831"/>
      <c r="L45" s="1831"/>
      <c r="M45" s="1831"/>
      <c r="N45" s="1831"/>
      <c r="O45" s="1831"/>
      <c r="P45" s="1831"/>
      <c r="Q45" s="1831"/>
      <c r="R45" s="1831"/>
      <c r="S45" s="1831"/>
      <c r="T45" s="1831"/>
      <c r="U45" s="1831"/>
      <c r="V45" s="1831"/>
      <c r="W45" s="1831"/>
      <c r="X45" s="1831"/>
      <c r="Y45" s="1831"/>
      <c r="Z45" s="1831"/>
      <c r="AA45" s="1831"/>
      <c r="AB45" s="1831"/>
      <c r="AC45" s="1831"/>
      <c r="AD45" s="1831"/>
      <c r="AE45" s="1831"/>
      <c r="AF45" s="1831"/>
      <c r="AG45" s="1831"/>
      <c r="AH45" s="1831"/>
      <c r="AI45" s="1831"/>
      <c r="AJ45" s="1831"/>
      <c r="AK45" s="1831"/>
      <c r="AL45" s="1831"/>
      <c r="AM45" s="1831"/>
      <c r="AN45" s="1831"/>
      <c r="AO45" s="1831"/>
      <c r="AP45" s="1831"/>
      <c r="AQ45" s="1831"/>
    </row>
    <row r="46" spans="1:43" ht="13.3" thickBot="1" x14ac:dyDescent="0.4">
      <c r="A46" s="2178"/>
      <c r="B46" s="2184"/>
      <c r="C46" s="2169"/>
      <c r="D46" s="2169"/>
      <c r="E46" s="2169"/>
      <c r="F46" s="1831"/>
      <c r="G46" s="1831"/>
      <c r="H46" s="1831"/>
      <c r="I46" s="1831"/>
      <c r="J46" s="1831"/>
      <c r="K46" s="1831"/>
      <c r="L46" s="1831"/>
      <c r="M46" s="1831"/>
      <c r="N46" s="1831"/>
      <c r="O46" s="1831"/>
      <c r="P46" s="1831"/>
      <c r="Q46" s="1831"/>
      <c r="R46" s="1831"/>
      <c r="S46" s="1831"/>
      <c r="T46" s="1831"/>
      <c r="U46" s="1831"/>
      <c r="V46" s="1831"/>
      <c r="W46" s="1831"/>
      <c r="X46" s="1831"/>
      <c r="Y46" s="1831"/>
      <c r="Z46" s="1831"/>
      <c r="AA46" s="1831"/>
      <c r="AB46" s="1831"/>
      <c r="AC46" s="1831"/>
      <c r="AD46" s="1831"/>
      <c r="AE46" s="1831"/>
      <c r="AF46" s="1831"/>
      <c r="AG46" s="1831"/>
      <c r="AH46" s="1831"/>
      <c r="AI46" s="1831"/>
      <c r="AJ46" s="1831"/>
      <c r="AK46" s="1831"/>
      <c r="AL46" s="1831"/>
      <c r="AM46" s="1831"/>
      <c r="AN46" s="1831"/>
      <c r="AO46" s="1831"/>
      <c r="AP46" s="1831"/>
      <c r="AQ46" s="1831"/>
    </row>
    <row r="47" spans="1:43" x14ac:dyDescent="0.35">
      <c r="A47" s="2170" t="s">
        <v>3521</v>
      </c>
      <c r="B47" s="2171"/>
      <c r="C47" s="2169"/>
      <c r="D47" s="2169"/>
      <c r="E47" s="2169"/>
      <c r="F47" s="1831"/>
      <c r="G47" s="1831"/>
      <c r="H47" s="1831"/>
      <c r="I47" s="1831"/>
      <c r="J47" s="1831"/>
      <c r="K47" s="1831"/>
      <c r="L47" s="1831"/>
      <c r="M47" s="1831"/>
      <c r="N47" s="1831"/>
      <c r="O47" s="1831"/>
      <c r="P47" s="1831"/>
      <c r="Q47" s="1831"/>
      <c r="R47" s="1831"/>
      <c r="S47" s="1831"/>
      <c r="T47" s="1831"/>
      <c r="U47" s="1831"/>
      <c r="V47" s="1831"/>
      <c r="W47" s="1831"/>
      <c r="X47" s="1831"/>
      <c r="Y47" s="1831"/>
      <c r="Z47" s="1831"/>
      <c r="AA47" s="1831"/>
      <c r="AB47" s="1831"/>
      <c r="AC47" s="1831"/>
      <c r="AD47" s="1831"/>
      <c r="AE47" s="1831"/>
      <c r="AF47" s="1831"/>
      <c r="AG47" s="1831"/>
      <c r="AH47" s="1831"/>
      <c r="AI47" s="1831"/>
      <c r="AJ47" s="1831"/>
      <c r="AK47" s="1831"/>
      <c r="AL47" s="1831"/>
      <c r="AM47" s="1831"/>
      <c r="AN47" s="1831"/>
      <c r="AO47" s="1831"/>
      <c r="AP47" s="1831"/>
      <c r="AQ47" s="1831"/>
    </row>
    <row r="48" spans="1:43" x14ac:dyDescent="0.35">
      <c r="A48" s="2182" t="s">
        <v>3520</v>
      </c>
      <c r="B48" s="2215">
        <f>SUM(B49:B52)</f>
        <v>0</v>
      </c>
      <c r="C48" s="2169"/>
      <c r="D48" s="2169"/>
      <c r="E48" s="2169"/>
      <c r="F48" s="1831"/>
      <c r="G48" s="1831"/>
      <c r="H48" s="1831"/>
      <c r="I48" s="1831"/>
      <c r="J48" s="1831"/>
      <c r="K48" s="1831"/>
      <c r="L48" s="1831"/>
      <c r="M48" s="1831"/>
      <c r="N48" s="1831"/>
      <c r="O48" s="1831"/>
      <c r="P48" s="1831"/>
      <c r="Q48" s="1831"/>
      <c r="R48" s="1831"/>
      <c r="S48" s="1831"/>
      <c r="T48" s="1831"/>
      <c r="U48" s="1831"/>
      <c r="V48" s="1831"/>
      <c r="W48" s="1831"/>
      <c r="X48" s="1831"/>
      <c r="Y48" s="1831"/>
      <c r="Z48" s="1831"/>
      <c r="AA48" s="1831"/>
      <c r="AB48" s="1831"/>
      <c r="AC48" s="1831"/>
      <c r="AD48" s="1831"/>
      <c r="AE48" s="1831"/>
      <c r="AF48" s="1831"/>
      <c r="AG48" s="1831"/>
      <c r="AH48" s="1831"/>
      <c r="AI48" s="1831"/>
      <c r="AJ48" s="1831"/>
      <c r="AK48" s="1831"/>
      <c r="AL48" s="1831"/>
      <c r="AM48" s="1831"/>
      <c r="AN48" s="1831"/>
      <c r="AO48" s="1831"/>
      <c r="AP48" s="1831"/>
      <c r="AQ48" s="1831"/>
    </row>
    <row r="49" spans="1:43" x14ac:dyDescent="0.35">
      <c r="A49" s="2387"/>
      <c r="B49" s="2386"/>
      <c r="C49" s="2169"/>
      <c r="D49" s="2169"/>
      <c r="E49" s="2169"/>
      <c r="F49" s="1831"/>
      <c r="G49" s="1831"/>
      <c r="H49" s="1831"/>
      <c r="I49" s="1831"/>
      <c r="J49" s="1831"/>
      <c r="K49" s="1831"/>
      <c r="L49" s="1831"/>
      <c r="M49" s="1831"/>
      <c r="N49" s="1831"/>
      <c r="O49" s="1831"/>
      <c r="P49" s="1831"/>
      <c r="Q49" s="1831"/>
      <c r="R49" s="1831"/>
      <c r="S49" s="1831"/>
      <c r="T49" s="1831"/>
      <c r="U49" s="1831"/>
      <c r="V49" s="1831"/>
      <c r="W49" s="1831"/>
      <c r="X49" s="1831"/>
      <c r="Y49" s="1831"/>
      <c r="Z49" s="1831"/>
      <c r="AA49" s="1831"/>
      <c r="AB49" s="1831"/>
      <c r="AC49" s="1831"/>
      <c r="AD49" s="1831"/>
      <c r="AE49" s="1831"/>
      <c r="AF49" s="1831"/>
      <c r="AG49" s="1831"/>
      <c r="AH49" s="1831"/>
      <c r="AI49" s="1831"/>
      <c r="AJ49" s="1831"/>
      <c r="AK49" s="1831"/>
      <c r="AL49" s="1831"/>
      <c r="AM49" s="1831"/>
      <c r="AN49" s="1831"/>
      <c r="AO49" s="1831"/>
      <c r="AP49" s="1831"/>
      <c r="AQ49" s="1831"/>
    </row>
    <row r="50" spans="1:43" x14ac:dyDescent="0.35">
      <c r="A50" s="2172"/>
      <c r="B50" s="2173"/>
      <c r="C50" s="2169"/>
      <c r="D50" s="2169"/>
      <c r="E50" s="2169"/>
      <c r="F50" s="1831"/>
      <c r="G50" s="1831"/>
      <c r="H50" s="1831"/>
      <c r="I50" s="1831"/>
      <c r="J50" s="1831"/>
      <c r="K50" s="1831"/>
      <c r="L50" s="1831"/>
      <c r="M50" s="1831"/>
      <c r="N50" s="1831"/>
      <c r="O50" s="1831"/>
      <c r="P50" s="1831"/>
      <c r="Q50" s="1831"/>
      <c r="R50" s="1831"/>
      <c r="S50" s="1831"/>
      <c r="T50" s="1831"/>
      <c r="U50" s="1831"/>
      <c r="V50" s="1831"/>
      <c r="W50" s="1831"/>
      <c r="X50" s="1831"/>
      <c r="Y50" s="1831"/>
      <c r="Z50" s="1831"/>
      <c r="AA50" s="1831"/>
      <c r="AB50" s="1831"/>
      <c r="AC50" s="1831"/>
      <c r="AD50" s="1831"/>
      <c r="AE50" s="1831"/>
      <c r="AF50" s="1831"/>
      <c r="AG50" s="1831"/>
      <c r="AH50" s="1831"/>
      <c r="AI50" s="1831"/>
      <c r="AJ50" s="1831"/>
      <c r="AK50" s="1831"/>
      <c r="AL50" s="1831"/>
      <c r="AM50" s="1831"/>
      <c r="AN50" s="1831"/>
      <c r="AO50" s="1831"/>
      <c r="AP50" s="1831"/>
      <c r="AQ50" s="1831"/>
    </row>
    <row r="51" spans="1:43" x14ac:dyDescent="0.35">
      <c r="A51" s="2172"/>
      <c r="B51" s="2173"/>
      <c r="C51" s="2169"/>
      <c r="D51" s="2169"/>
      <c r="E51" s="2169"/>
      <c r="F51" s="1831"/>
      <c r="G51" s="1831"/>
      <c r="H51" s="1831"/>
      <c r="I51" s="1831"/>
      <c r="J51" s="1831"/>
      <c r="K51" s="1831"/>
      <c r="L51" s="1831"/>
      <c r="M51" s="1831"/>
      <c r="N51" s="1831"/>
      <c r="O51" s="1831"/>
      <c r="P51" s="1831"/>
      <c r="Q51" s="1831"/>
      <c r="R51" s="1831"/>
      <c r="S51" s="1831"/>
      <c r="T51" s="1831"/>
      <c r="U51" s="1831"/>
      <c r="V51" s="1831"/>
      <c r="W51" s="1831"/>
      <c r="X51" s="1831"/>
      <c r="Y51" s="1831"/>
      <c r="Z51" s="1831"/>
      <c r="AA51" s="1831"/>
      <c r="AB51" s="1831"/>
      <c r="AC51" s="1831"/>
      <c r="AD51" s="1831"/>
      <c r="AE51" s="1831"/>
      <c r="AF51" s="1831"/>
      <c r="AG51" s="1831"/>
      <c r="AH51" s="1831"/>
      <c r="AI51" s="1831"/>
      <c r="AJ51" s="1831"/>
      <c r="AK51" s="1831"/>
      <c r="AL51" s="1831"/>
      <c r="AM51" s="1831"/>
      <c r="AN51" s="1831"/>
      <c r="AO51" s="1831"/>
      <c r="AP51" s="1831"/>
      <c r="AQ51" s="1831"/>
    </row>
    <row r="52" spans="1:43" ht="13.3" thickBot="1" x14ac:dyDescent="0.4">
      <c r="A52" s="2178"/>
      <c r="B52" s="2179"/>
      <c r="C52" s="2169"/>
      <c r="D52" s="2169"/>
      <c r="E52" s="2169"/>
      <c r="F52" s="1831"/>
      <c r="G52" s="1831"/>
      <c r="H52" s="1831"/>
      <c r="I52" s="1831"/>
      <c r="J52" s="1831"/>
      <c r="K52" s="1831"/>
      <c r="L52" s="1831"/>
      <c r="M52" s="1831"/>
      <c r="N52" s="1831"/>
      <c r="O52" s="1831"/>
      <c r="P52" s="1831"/>
      <c r="Q52" s="1831"/>
      <c r="R52" s="1831"/>
      <c r="S52" s="1831"/>
      <c r="T52" s="1831"/>
      <c r="U52" s="1831"/>
      <c r="V52" s="1831"/>
      <c r="W52" s="1831"/>
      <c r="X52" s="1831"/>
      <c r="Y52" s="1831"/>
      <c r="Z52" s="1831"/>
      <c r="AA52" s="1831"/>
      <c r="AB52" s="1831"/>
      <c r="AC52" s="1831"/>
      <c r="AD52" s="1831"/>
      <c r="AE52" s="1831"/>
      <c r="AF52" s="1831"/>
      <c r="AG52" s="1831"/>
      <c r="AH52" s="1831"/>
      <c r="AI52" s="1831"/>
      <c r="AJ52" s="1831"/>
      <c r="AK52" s="1831"/>
      <c r="AL52" s="1831"/>
      <c r="AM52" s="1831"/>
      <c r="AN52" s="1831"/>
      <c r="AO52" s="1831"/>
      <c r="AP52" s="1831"/>
      <c r="AQ52" s="1831"/>
    </row>
    <row r="53" spans="1:43" x14ac:dyDescent="0.35">
      <c r="A53" s="2175" t="s">
        <v>3522</v>
      </c>
      <c r="B53" s="2176"/>
      <c r="C53" s="2169"/>
      <c r="D53" s="2169"/>
      <c r="E53" s="2169"/>
      <c r="F53" s="1831"/>
      <c r="G53" s="1831"/>
      <c r="H53" s="1831"/>
      <c r="I53" s="1831"/>
      <c r="J53" s="1831"/>
      <c r="K53" s="1831"/>
      <c r="L53" s="1831"/>
      <c r="M53" s="1831"/>
      <c r="N53" s="1831"/>
      <c r="O53" s="1831"/>
      <c r="P53" s="1831"/>
      <c r="Q53" s="1831"/>
      <c r="R53" s="1831"/>
      <c r="S53" s="1831"/>
      <c r="T53" s="1831"/>
      <c r="U53" s="1831"/>
      <c r="V53" s="1831"/>
      <c r="W53" s="1831"/>
      <c r="X53" s="1831"/>
      <c r="Y53" s="1831"/>
      <c r="Z53" s="1831"/>
      <c r="AA53" s="1831"/>
      <c r="AB53" s="1831"/>
      <c r="AC53" s="1831"/>
      <c r="AD53" s="1831"/>
      <c r="AE53" s="1831"/>
      <c r="AF53" s="1831"/>
      <c r="AG53" s="1831"/>
      <c r="AH53" s="1831"/>
      <c r="AI53" s="1831"/>
      <c r="AJ53" s="1831"/>
      <c r="AK53" s="1831"/>
      <c r="AL53" s="1831"/>
      <c r="AM53" s="1831"/>
      <c r="AN53" s="1831"/>
      <c r="AO53" s="1831"/>
      <c r="AP53" s="1831"/>
      <c r="AQ53" s="1831"/>
    </row>
    <row r="54" spans="1:43" x14ac:dyDescent="0.35">
      <c r="A54" s="2182" t="s">
        <v>3520</v>
      </c>
      <c r="B54" s="2215">
        <f>SUM(B55:B58)</f>
        <v>0</v>
      </c>
      <c r="C54" s="2169"/>
      <c r="D54" s="2169"/>
      <c r="E54" s="2169"/>
      <c r="F54" s="1831"/>
      <c r="G54" s="1831"/>
      <c r="H54" s="1831"/>
      <c r="I54" s="1831"/>
      <c r="J54" s="1831"/>
      <c r="K54" s="1831"/>
      <c r="L54" s="1831"/>
      <c r="M54" s="1831"/>
      <c r="N54" s="1831"/>
      <c r="O54" s="1831"/>
      <c r="P54" s="1831"/>
      <c r="Q54" s="1831"/>
      <c r="R54" s="1831"/>
      <c r="S54" s="1831"/>
      <c r="T54" s="1831"/>
      <c r="U54" s="1831"/>
      <c r="V54" s="1831"/>
      <c r="W54" s="1831"/>
      <c r="X54" s="1831"/>
      <c r="Y54" s="1831"/>
      <c r="Z54" s="1831"/>
      <c r="AA54" s="1831"/>
      <c r="AB54" s="1831"/>
      <c r="AC54" s="1831"/>
      <c r="AD54" s="1831"/>
      <c r="AE54" s="1831"/>
      <c r="AF54" s="1831"/>
      <c r="AG54" s="1831"/>
      <c r="AH54" s="1831"/>
      <c r="AI54" s="1831"/>
      <c r="AJ54" s="1831"/>
      <c r="AK54" s="1831"/>
      <c r="AL54" s="1831"/>
      <c r="AM54" s="1831"/>
      <c r="AN54" s="1831"/>
      <c r="AO54" s="1831"/>
      <c r="AP54" s="1831"/>
      <c r="AQ54" s="1831"/>
    </row>
    <row r="55" spans="1:43" x14ac:dyDescent="0.35">
      <c r="A55" s="2387"/>
      <c r="B55" s="2386"/>
      <c r="C55" s="2169"/>
      <c r="D55" s="2169"/>
      <c r="E55" s="2169"/>
      <c r="F55" s="1831"/>
      <c r="G55" s="1831"/>
      <c r="H55" s="1831"/>
      <c r="I55" s="1831"/>
      <c r="J55" s="1831"/>
      <c r="K55" s="1831"/>
      <c r="L55" s="1831"/>
      <c r="M55" s="1831"/>
      <c r="N55" s="1831"/>
      <c r="O55" s="1831"/>
      <c r="P55" s="1831"/>
      <c r="Q55" s="1831"/>
      <c r="R55" s="1831"/>
      <c r="S55" s="1831"/>
      <c r="T55" s="1831"/>
      <c r="U55" s="1831"/>
      <c r="V55" s="1831"/>
      <c r="W55" s="1831"/>
      <c r="X55" s="1831"/>
      <c r="Y55" s="1831"/>
      <c r="Z55" s="1831"/>
      <c r="AA55" s="1831"/>
      <c r="AB55" s="1831"/>
      <c r="AC55" s="1831"/>
      <c r="AD55" s="1831"/>
      <c r="AE55" s="1831"/>
      <c r="AF55" s="1831"/>
      <c r="AG55" s="1831"/>
      <c r="AH55" s="1831"/>
      <c r="AI55" s="1831"/>
      <c r="AJ55" s="1831"/>
      <c r="AK55" s="1831"/>
      <c r="AL55" s="1831"/>
      <c r="AM55" s="1831"/>
      <c r="AN55" s="1831"/>
      <c r="AO55" s="1831"/>
      <c r="AP55" s="1831"/>
      <c r="AQ55" s="1831"/>
    </row>
    <row r="56" spans="1:43" x14ac:dyDescent="0.35">
      <c r="A56" s="2172"/>
      <c r="B56" s="2173"/>
      <c r="C56" s="2169"/>
      <c r="D56" s="2169"/>
      <c r="E56" s="2169"/>
      <c r="F56" s="1831"/>
      <c r="G56" s="1831"/>
      <c r="H56" s="1831"/>
      <c r="I56" s="1831"/>
      <c r="J56" s="1831"/>
      <c r="K56" s="1831"/>
      <c r="L56" s="1831"/>
      <c r="M56" s="1831"/>
      <c r="N56" s="1831"/>
      <c r="O56" s="1831"/>
      <c r="P56" s="1831"/>
      <c r="Q56" s="1831"/>
      <c r="R56" s="1831"/>
      <c r="S56" s="1831"/>
      <c r="T56" s="1831"/>
      <c r="U56" s="1831"/>
      <c r="V56" s="1831"/>
      <c r="W56" s="1831"/>
      <c r="X56" s="1831"/>
      <c r="Y56" s="1831"/>
      <c r="Z56" s="1831"/>
      <c r="AA56" s="1831"/>
      <c r="AB56" s="1831"/>
      <c r="AC56" s="1831"/>
      <c r="AD56" s="1831"/>
      <c r="AE56" s="1831"/>
      <c r="AF56" s="1831"/>
      <c r="AG56" s="1831"/>
      <c r="AH56" s="1831"/>
      <c r="AI56" s="1831"/>
      <c r="AJ56" s="1831"/>
      <c r="AK56" s="1831"/>
      <c r="AL56" s="1831"/>
      <c r="AM56" s="1831"/>
      <c r="AN56" s="1831"/>
      <c r="AO56" s="1831"/>
      <c r="AP56" s="1831"/>
      <c r="AQ56" s="1831"/>
    </row>
    <row r="57" spans="1:43" x14ac:dyDescent="0.35">
      <c r="A57" s="2172"/>
      <c r="B57" s="2173"/>
      <c r="C57" s="2169"/>
      <c r="D57" s="2169"/>
      <c r="E57" s="2169"/>
      <c r="F57" s="1831"/>
      <c r="G57" s="1831"/>
      <c r="H57" s="1831"/>
      <c r="I57" s="1831"/>
      <c r="J57" s="1831"/>
      <c r="K57" s="1831"/>
      <c r="L57" s="1831"/>
      <c r="M57" s="1831"/>
      <c r="N57" s="1831"/>
      <c r="O57" s="1831"/>
      <c r="P57" s="1831"/>
      <c r="Q57" s="1831"/>
      <c r="R57" s="1831"/>
      <c r="S57" s="1831"/>
      <c r="T57" s="1831"/>
      <c r="U57" s="1831"/>
      <c r="V57" s="1831"/>
      <c r="W57" s="1831"/>
      <c r="X57" s="1831"/>
      <c r="Y57" s="1831"/>
      <c r="Z57" s="1831"/>
      <c r="AA57" s="1831"/>
      <c r="AB57" s="1831"/>
      <c r="AC57" s="1831"/>
      <c r="AD57" s="1831"/>
      <c r="AE57" s="1831"/>
      <c r="AF57" s="1831"/>
      <c r="AG57" s="1831"/>
      <c r="AH57" s="1831"/>
      <c r="AI57" s="1831"/>
      <c r="AJ57" s="1831"/>
      <c r="AK57" s="1831"/>
      <c r="AL57" s="1831"/>
      <c r="AM57" s="1831"/>
      <c r="AN57" s="1831"/>
      <c r="AO57" s="1831"/>
      <c r="AP57" s="1831"/>
      <c r="AQ57" s="1831"/>
    </row>
    <row r="58" spans="1:43" ht="13.3" thickBot="1" x14ac:dyDescent="0.4">
      <c r="A58" s="2178"/>
      <c r="B58" s="2179"/>
      <c r="C58" s="2169"/>
      <c r="D58" s="1831"/>
      <c r="E58" s="1831"/>
      <c r="F58" s="1831"/>
      <c r="G58" s="1831"/>
      <c r="H58" s="1831"/>
      <c r="I58" s="1831"/>
      <c r="J58" s="1831"/>
      <c r="K58" s="1831"/>
      <c r="L58" s="1831"/>
      <c r="M58" s="1831"/>
      <c r="N58" s="1831"/>
      <c r="O58" s="1831"/>
      <c r="P58" s="1831"/>
      <c r="Q58" s="1831"/>
      <c r="R58" s="1831"/>
      <c r="S58" s="1831"/>
      <c r="T58" s="1831"/>
      <c r="U58" s="1831"/>
      <c r="V58" s="1831"/>
      <c r="W58" s="1831"/>
      <c r="X58" s="1831"/>
      <c r="Y58" s="1831"/>
      <c r="Z58" s="1831"/>
      <c r="AA58" s="1831"/>
      <c r="AB58" s="1831"/>
      <c r="AC58" s="1831"/>
      <c r="AD58" s="1831"/>
      <c r="AE58" s="1831"/>
      <c r="AF58" s="1831"/>
      <c r="AG58" s="1831"/>
      <c r="AH58" s="1831"/>
      <c r="AI58" s="1831"/>
      <c r="AJ58" s="1831"/>
      <c r="AK58" s="1831"/>
      <c r="AL58" s="1831"/>
      <c r="AM58" s="1831"/>
      <c r="AN58" s="1831"/>
      <c r="AO58" s="1831"/>
      <c r="AP58" s="1831"/>
      <c r="AQ58" s="1831"/>
    </row>
    <row r="59" spans="1:43" x14ac:dyDescent="0.35">
      <c r="A59" s="1831"/>
      <c r="B59" s="1831"/>
      <c r="C59" s="1831"/>
      <c r="D59" s="1831"/>
      <c r="E59" s="1831"/>
      <c r="F59" s="1831"/>
      <c r="G59" s="1831"/>
      <c r="H59" s="1831"/>
      <c r="I59" s="1831"/>
      <c r="J59" s="1831"/>
      <c r="K59" s="1831"/>
      <c r="L59" s="1831"/>
      <c r="M59" s="1831"/>
      <c r="N59" s="1831"/>
      <c r="O59" s="1831"/>
      <c r="P59" s="1831"/>
      <c r="Q59" s="1831"/>
      <c r="R59" s="1831"/>
      <c r="S59" s="1831"/>
      <c r="T59" s="1831"/>
      <c r="U59" s="1831"/>
      <c r="V59" s="1831"/>
      <c r="W59" s="1831"/>
      <c r="X59" s="1831"/>
      <c r="Y59" s="1831"/>
      <c r="Z59" s="1831"/>
      <c r="AA59" s="1831"/>
      <c r="AB59" s="1831"/>
      <c r="AC59" s="1831"/>
      <c r="AD59" s="1831"/>
      <c r="AE59" s="1831"/>
      <c r="AF59" s="1831"/>
      <c r="AG59" s="1831"/>
      <c r="AH59" s="1831"/>
      <c r="AI59" s="1831"/>
      <c r="AJ59" s="1831"/>
      <c r="AK59" s="1831"/>
      <c r="AL59" s="1831"/>
      <c r="AM59" s="1831"/>
      <c r="AN59" s="1831"/>
      <c r="AO59" s="1831"/>
      <c r="AP59" s="1831"/>
      <c r="AQ59" s="1831"/>
    </row>
    <row r="60" spans="1:43" x14ac:dyDescent="0.35">
      <c r="A60" s="1831"/>
      <c r="B60" s="1831"/>
      <c r="C60" s="1831"/>
      <c r="D60" s="1831"/>
      <c r="E60" s="1831"/>
      <c r="F60" s="1831"/>
      <c r="G60" s="1831"/>
      <c r="H60" s="1831"/>
      <c r="I60" s="1831"/>
      <c r="J60" s="1831"/>
      <c r="K60" s="1831"/>
      <c r="L60" s="1831"/>
      <c r="M60" s="1831"/>
      <c r="N60" s="1831"/>
      <c r="O60" s="1831"/>
      <c r="P60" s="1831"/>
      <c r="Q60" s="1831"/>
      <c r="R60" s="1831"/>
      <c r="S60" s="1831"/>
      <c r="T60" s="1831"/>
      <c r="U60" s="1831"/>
      <c r="V60" s="1831"/>
      <c r="W60" s="1831"/>
      <c r="X60" s="1831"/>
      <c r="Y60" s="1831"/>
      <c r="Z60" s="1831"/>
      <c r="AA60" s="1831"/>
      <c r="AB60" s="1831"/>
      <c r="AC60" s="1831"/>
      <c r="AD60" s="1831"/>
      <c r="AE60" s="1831"/>
      <c r="AF60" s="1831"/>
      <c r="AG60" s="1831"/>
      <c r="AH60" s="1831"/>
      <c r="AI60" s="1831"/>
      <c r="AJ60" s="1831"/>
      <c r="AK60" s="1831"/>
      <c r="AL60" s="1831"/>
      <c r="AM60" s="1831"/>
      <c r="AN60" s="1831"/>
      <c r="AO60" s="1831"/>
      <c r="AP60" s="1831"/>
      <c r="AQ60" s="1831"/>
    </row>
    <row r="61" spans="1:43" x14ac:dyDescent="0.35">
      <c r="A61" s="1831"/>
      <c r="B61" s="1831"/>
      <c r="C61" s="1831"/>
      <c r="D61" s="1831"/>
      <c r="E61" s="1831"/>
      <c r="F61" s="1831"/>
      <c r="G61" s="1831"/>
      <c r="H61" s="1831"/>
      <c r="I61" s="1831"/>
      <c r="J61" s="1831"/>
      <c r="K61" s="1831"/>
      <c r="L61" s="1831"/>
      <c r="M61" s="1831"/>
      <c r="N61" s="1831"/>
      <c r="O61" s="1831"/>
      <c r="P61" s="1831"/>
      <c r="Q61" s="1831"/>
      <c r="R61" s="1831"/>
      <c r="S61" s="1831"/>
      <c r="T61" s="1831"/>
      <c r="U61" s="1831"/>
      <c r="V61" s="1831"/>
      <c r="W61" s="1831"/>
      <c r="X61" s="1831"/>
      <c r="Y61" s="1831"/>
      <c r="Z61" s="1831"/>
      <c r="AA61" s="1831"/>
      <c r="AB61" s="1831"/>
      <c r="AC61" s="1831"/>
      <c r="AD61" s="1831"/>
      <c r="AE61" s="1831"/>
      <c r="AF61" s="1831"/>
      <c r="AG61" s="1831"/>
      <c r="AH61" s="1831"/>
      <c r="AI61" s="1831"/>
      <c r="AJ61" s="1831"/>
      <c r="AK61" s="1831"/>
      <c r="AL61" s="1831"/>
      <c r="AM61" s="1831"/>
      <c r="AN61" s="1831"/>
      <c r="AO61" s="1831"/>
      <c r="AP61" s="1831"/>
      <c r="AQ61" s="1831"/>
    </row>
    <row r="62" spans="1:43" x14ac:dyDescent="0.35">
      <c r="A62" s="1831"/>
      <c r="B62" s="1831"/>
      <c r="C62" s="1831"/>
      <c r="D62" s="1831"/>
      <c r="E62" s="1831"/>
      <c r="F62" s="1831"/>
      <c r="G62" s="1831"/>
      <c r="H62" s="1831"/>
      <c r="I62" s="1831"/>
      <c r="J62" s="1831"/>
      <c r="K62" s="1831"/>
      <c r="L62" s="1831"/>
      <c r="M62" s="1831"/>
      <c r="N62" s="1831"/>
      <c r="O62" s="1831"/>
      <c r="P62" s="1831"/>
      <c r="Q62" s="1831"/>
      <c r="R62" s="1831"/>
      <c r="S62" s="1831"/>
      <c r="T62" s="1831"/>
      <c r="U62" s="1831"/>
      <c r="V62" s="1831"/>
      <c r="W62" s="1831"/>
      <c r="X62" s="1831"/>
      <c r="Y62" s="1831"/>
      <c r="Z62" s="1831"/>
      <c r="AA62" s="1831"/>
      <c r="AB62" s="1831"/>
      <c r="AC62" s="1831"/>
      <c r="AD62" s="1831"/>
      <c r="AE62" s="1831"/>
      <c r="AF62" s="1831"/>
      <c r="AG62" s="1831"/>
      <c r="AH62" s="1831"/>
      <c r="AI62" s="1831"/>
      <c r="AJ62" s="1831"/>
      <c r="AK62" s="1831"/>
      <c r="AL62" s="1831"/>
      <c r="AM62" s="1831"/>
      <c r="AN62" s="1831"/>
      <c r="AO62" s="1831"/>
      <c r="AP62" s="1831"/>
      <c r="AQ62" s="1831"/>
    </row>
    <row r="63" spans="1:43" x14ac:dyDescent="0.35">
      <c r="A63" s="1831"/>
      <c r="B63" s="1831"/>
      <c r="C63" s="1831"/>
      <c r="D63" s="1831"/>
      <c r="E63" s="1831"/>
      <c r="F63" s="1831"/>
      <c r="G63" s="1831"/>
      <c r="H63" s="1831"/>
      <c r="I63" s="1831"/>
      <c r="J63" s="1831"/>
      <c r="K63" s="1831"/>
      <c r="L63" s="1831"/>
      <c r="M63" s="1831"/>
      <c r="N63" s="1831"/>
      <c r="O63" s="1831"/>
      <c r="P63" s="1831"/>
      <c r="Q63" s="1831"/>
      <c r="R63" s="1831"/>
      <c r="S63" s="1831"/>
      <c r="T63" s="1831"/>
      <c r="U63" s="1831"/>
      <c r="V63" s="1831"/>
      <c r="W63" s="1831"/>
      <c r="X63" s="1831"/>
      <c r="Y63" s="1831"/>
      <c r="Z63" s="1831"/>
      <c r="AA63" s="1831"/>
      <c r="AB63" s="1831"/>
      <c r="AC63" s="1831"/>
      <c r="AD63" s="1831"/>
      <c r="AE63" s="1831"/>
      <c r="AF63" s="1831"/>
      <c r="AG63" s="1831"/>
      <c r="AH63" s="1831"/>
      <c r="AI63" s="1831"/>
      <c r="AJ63" s="1831"/>
      <c r="AK63" s="1831"/>
      <c r="AL63" s="1831"/>
      <c r="AM63" s="1831"/>
      <c r="AN63" s="1831"/>
      <c r="AO63" s="1831"/>
      <c r="AP63" s="1831"/>
      <c r="AQ63" s="1831"/>
    </row>
    <row r="64" spans="1:43" x14ac:dyDescent="0.35">
      <c r="A64" s="1831"/>
      <c r="B64" s="1831"/>
      <c r="C64" s="1831"/>
      <c r="D64" s="1831"/>
      <c r="E64" s="1831"/>
      <c r="F64" s="1831"/>
      <c r="G64" s="1831"/>
      <c r="H64" s="1831"/>
      <c r="I64" s="1831"/>
      <c r="J64" s="1831"/>
      <c r="K64" s="1831"/>
      <c r="L64" s="1831"/>
      <c r="M64" s="1831"/>
      <c r="N64" s="1831"/>
      <c r="O64" s="1831"/>
      <c r="P64" s="1831"/>
      <c r="Q64" s="1831"/>
      <c r="R64" s="1831"/>
      <c r="S64" s="1831"/>
      <c r="T64" s="1831"/>
      <c r="U64" s="1831"/>
      <c r="V64" s="1831"/>
      <c r="W64" s="1831"/>
      <c r="X64" s="1831"/>
      <c r="Y64" s="1831"/>
      <c r="Z64" s="1831"/>
      <c r="AA64" s="1831"/>
      <c r="AB64" s="1831"/>
      <c r="AC64" s="1831"/>
      <c r="AD64" s="1831"/>
      <c r="AE64" s="1831"/>
      <c r="AF64" s="1831"/>
      <c r="AG64" s="1831"/>
      <c r="AH64" s="1831"/>
      <c r="AI64" s="1831"/>
      <c r="AJ64" s="1831"/>
      <c r="AK64" s="1831"/>
      <c r="AL64" s="1831"/>
      <c r="AM64" s="1831"/>
      <c r="AN64" s="1831"/>
      <c r="AO64" s="1831"/>
      <c r="AP64" s="1831"/>
      <c r="AQ64" s="1831"/>
    </row>
    <row r="65" spans="1:43" x14ac:dyDescent="0.35">
      <c r="A65" s="1831"/>
      <c r="B65" s="1831"/>
      <c r="C65" s="1831"/>
      <c r="D65" s="1831"/>
      <c r="E65" s="1831"/>
      <c r="F65" s="1831"/>
      <c r="G65" s="1831"/>
      <c r="H65" s="1831"/>
      <c r="I65" s="1831"/>
      <c r="J65" s="1831"/>
      <c r="K65" s="1831"/>
      <c r="L65" s="1831"/>
      <c r="M65" s="1831"/>
      <c r="N65" s="1831"/>
      <c r="O65" s="1831"/>
      <c r="P65" s="1831"/>
      <c r="Q65" s="1831"/>
      <c r="R65" s="1831"/>
      <c r="S65" s="1831"/>
      <c r="T65" s="1831"/>
      <c r="U65" s="1831"/>
      <c r="V65" s="1831"/>
      <c r="W65" s="1831"/>
      <c r="X65" s="1831"/>
      <c r="Y65" s="1831"/>
      <c r="Z65" s="1831"/>
      <c r="AA65" s="1831"/>
      <c r="AB65" s="1831"/>
      <c r="AC65" s="1831"/>
      <c r="AD65" s="1831"/>
      <c r="AE65" s="1831"/>
      <c r="AF65" s="1831"/>
      <c r="AG65" s="1831"/>
      <c r="AH65" s="1831"/>
      <c r="AI65" s="1831"/>
      <c r="AJ65" s="1831"/>
      <c r="AK65" s="1831"/>
      <c r="AL65" s="1831"/>
      <c r="AM65" s="1831"/>
      <c r="AN65" s="1831"/>
      <c r="AO65" s="1831"/>
      <c r="AP65" s="1831"/>
      <c r="AQ65" s="1831"/>
    </row>
    <row r="66" spans="1:43" x14ac:dyDescent="0.35">
      <c r="A66" s="1831"/>
      <c r="B66" s="1831"/>
      <c r="C66" s="1831"/>
      <c r="D66" s="1831"/>
      <c r="E66" s="1831"/>
      <c r="F66" s="1831"/>
      <c r="G66" s="1831"/>
      <c r="H66" s="1831"/>
      <c r="I66" s="1831"/>
      <c r="J66" s="1831"/>
      <c r="K66" s="1831"/>
      <c r="L66" s="1831"/>
      <c r="M66" s="1831"/>
      <c r="N66" s="1831"/>
      <c r="O66" s="1831"/>
      <c r="P66" s="1831"/>
      <c r="Q66" s="1831"/>
      <c r="R66" s="1831"/>
      <c r="S66" s="1831"/>
      <c r="T66" s="1831"/>
      <c r="U66" s="1831"/>
      <c r="V66" s="1831"/>
      <c r="W66" s="1831"/>
      <c r="X66" s="1831"/>
      <c r="Y66" s="1831"/>
      <c r="Z66" s="1831"/>
      <c r="AA66" s="1831"/>
      <c r="AB66" s="1831"/>
      <c r="AC66" s="1831"/>
      <c r="AD66" s="1831"/>
      <c r="AE66" s="1831"/>
      <c r="AF66" s="1831"/>
      <c r="AG66" s="1831"/>
      <c r="AH66" s="1831"/>
      <c r="AI66" s="1831"/>
      <c r="AJ66" s="1831"/>
      <c r="AK66" s="1831"/>
      <c r="AL66" s="1831"/>
      <c r="AM66" s="1831"/>
      <c r="AN66" s="1831"/>
      <c r="AO66" s="1831"/>
      <c r="AP66" s="1831"/>
      <c r="AQ66" s="1831"/>
    </row>
    <row r="67" spans="1:43" x14ac:dyDescent="0.35">
      <c r="A67" s="1831"/>
      <c r="B67" s="1831"/>
      <c r="C67" s="1831"/>
      <c r="D67" s="1831"/>
      <c r="E67" s="1831"/>
      <c r="F67" s="1831"/>
      <c r="G67" s="1831"/>
      <c r="H67" s="1831"/>
      <c r="I67" s="1831"/>
      <c r="J67" s="1831"/>
      <c r="K67" s="1831"/>
      <c r="L67" s="1831"/>
      <c r="M67" s="1831"/>
      <c r="N67" s="1831"/>
      <c r="O67" s="1831"/>
      <c r="P67" s="1831"/>
      <c r="Q67" s="1831"/>
      <c r="R67" s="1831"/>
      <c r="S67" s="1831"/>
      <c r="T67" s="1831"/>
      <c r="U67" s="1831"/>
      <c r="V67" s="1831"/>
      <c r="W67" s="1831"/>
      <c r="X67" s="1831"/>
      <c r="Y67" s="1831"/>
      <c r="Z67" s="1831"/>
      <c r="AA67" s="1831"/>
      <c r="AB67" s="1831"/>
      <c r="AC67" s="1831"/>
      <c r="AD67" s="1831"/>
      <c r="AE67" s="1831"/>
      <c r="AF67" s="1831"/>
      <c r="AG67" s="1831"/>
      <c r="AH67" s="1831"/>
      <c r="AI67" s="1831"/>
      <c r="AJ67" s="1831"/>
      <c r="AK67" s="1831"/>
      <c r="AL67" s="1831"/>
      <c r="AM67" s="1831"/>
      <c r="AN67" s="1831"/>
      <c r="AO67" s="1831"/>
      <c r="AP67" s="1831"/>
      <c r="AQ67" s="1831"/>
    </row>
    <row r="68" spans="1:43" x14ac:dyDescent="0.35">
      <c r="A68" s="1831"/>
      <c r="B68" s="1831"/>
      <c r="C68" s="1831"/>
      <c r="D68" s="1831"/>
      <c r="E68" s="1831"/>
      <c r="F68" s="1831"/>
      <c r="G68" s="1831"/>
      <c r="H68" s="1831"/>
      <c r="I68" s="1831"/>
      <c r="J68" s="1831"/>
      <c r="K68" s="1831"/>
      <c r="L68" s="1831"/>
      <c r="M68" s="1831"/>
      <c r="N68" s="1831"/>
      <c r="O68" s="1831"/>
      <c r="P68" s="1831"/>
      <c r="Q68" s="1831"/>
      <c r="R68" s="1831"/>
      <c r="S68" s="1831"/>
      <c r="T68" s="1831"/>
      <c r="U68" s="1831"/>
      <c r="V68" s="1831"/>
      <c r="W68" s="1831"/>
      <c r="X68" s="1831"/>
      <c r="Y68" s="1831"/>
      <c r="Z68" s="1831"/>
      <c r="AA68" s="1831"/>
      <c r="AB68" s="1831"/>
      <c r="AC68" s="1831"/>
      <c r="AD68" s="1831"/>
      <c r="AE68" s="1831"/>
      <c r="AF68" s="1831"/>
      <c r="AG68" s="1831"/>
      <c r="AH68" s="1831"/>
      <c r="AI68" s="1831"/>
      <c r="AJ68" s="1831"/>
      <c r="AK68" s="1831"/>
      <c r="AL68" s="1831"/>
      <c r="AM68" s="1831"/>
      <c r="AN68" s="1831"/>
      <c r="AO68" s="1831"/>
      <c r="AP68" s="1831"/>
      <c r="AQ68" s="1831"/>
    </row>
    <row r="69" spans="1:43" x14ac:dyDescent="0.35">
      <c r="A69" s="1831"/>
      <c r="B69" s="1831"/>
      <c r="C69" s="1831"/>
      <c r="D69" s="1831"/>
      <c r="E69" s="1831"/>
      <c r="F69" s="1831"/>
      <c r="G69" s="1831"/>
      <c r="H69" s="1831"/>
      <c r="I69" s="1831"/>
      <c r="J69" s="1831"/>
      <c r="K69" s="1831"/>
      <c r="L69" s="1831"/>
      <c r="M69" s="1831"/>
      <c r="N69" s="1831"/>
      <c r="O69" s="1831"/>
      <c r="P69" s="1831"/>
      <c r="Q69" s="1831"/>
      <c r="R69" s="1831"/>
      <c r="S69" s="1831"/>
      <c r="T69" s="1831"/>
      <c r="U69" s="1831"/>
      <c r="V69" s="1831"/>
      <c r="W69" s="1831"/>
      <c r="X69" s="1831"/>
      <c r="Y69" s="1831"/>
      <c r="Z69" s="1831"/>
      <c r="AA69" s="1831"/>
      <c r="AB69" s="1831"/>
      <c r="AC69" s="1831"/>
      <c r="AD69" s="1831"/>
      <c r="AE69" s="1831"/>
      <c r="AF69" s="1831"/>
      <c r="AG69" s="1831"/>
      <c r="AH69" s="1831"/>
      <c r="AI69" s="1831"/>
      <c r="AJ69" s="1831"/>
      <c r="AK69" s="1831"/>
      <c r="AL69" s="1831"/>
      <c r="AM69" s="1831"/>
      <c r="AN69" s="1831"/>
      <c r="AO69" s="1831"/>
      <c r="AP69" s="1831"/>
      <c r="AQ69" s="1831"/>
    </row>
    <row r="70" spans="1:43" x14ac:dyDescent="0.35">
      <c r="A70" s="1831"/>
      <c r="B70" s="1831"/>
      <c r="C70" s="1831"/>
      <c r="D70" s="1831"/>
      <c r="E70" s="1831"/>
      <c r="F70" s="1831"/>
      <c r="G70" s="1831"/>
      <c r="H70" s="1831"/>
      <c r="I70" s="1831"/>
      <c r="J70" s="1831"/>
      <c r="K70" s="1831"/>
      <c r="L70" s="1831"/>
      <c r="M70" s="1831"/>
      <c r="N70" s="1831"/>
      <c r="O70" s="1831"/>
      <c r="P70" s="1831"/>
      <c r="Q70" s="1831"/>
      <c r="R70" s="1831"/>
      <c r="S70" s="1831"/>
      <c r="T70" s="1831"/>
      <c r="U70" s="1831"/>
      <c r="V70" s="1831"/>
      <c r="W70" s="1831"/>
      <c r="X70" s="1831"/>
      <c r="Y70" s="1831"/>
      <c r="Z70" s="1831"/>
      <c r="AA70" s="1831"/>
      <c r="AB70" s="1831"/>
      <c r="AC70" s="1831"/>
      <c r="AD70" s="1831"/>
      <c r="AE70" s="1831"/>
      <c r="AF70" s="1831"/>
      <c r="AG70" s="1831"/>
      <c r="AH70" s="1831"/>
      <c r="AI70" s="1831"/>
      <c r="AJ70" s="1831"/>
      <c r="AK70" s="1831"/>
      <c r="AL70" s="1831"/>
      <c r="AM70" s="1831"/>
      <c r="AN70" s="1831"/>
      <c r="AO70" s="1831"/>
      <c r="AP70" s="1831"/>
      <c r="AQ70" s="1831"/>
    </row>
    <row r="71" spans="1:43" x14ac:dyDescent="0.35">
      <c r="A71" s="1831"/>
      <c r="B71" s="1831"/>
      <c r="C71" s="1831"/>
      <c r="D71" s="1831"/>
      <c r="E71" s="1831"/>
      <c r="F71" s="1831"/>
      <c r="G71" s="1831"/>
      <c r="H71" s="1831"/>
      <c r="I71" s="1831"/>
      <c r="J71" s="1831"/>
      <c r="K71" s="1831"/>
      <c r="L71" s="1831"/>
      <c r="M71" s="1831"/>
      <c r="N71" s="1831"/>
      <c r="O71" s="1831"/>
      <c r="P71" s="1831"/>
      <c r="Q71" s="1831"/>
      <c r="R71" s="1831"/>
      <c r="S71" s="1831"/>
      <c r="T71" s="1831"/>
      <c r="U71" s="1831"/>
      <c r="V71" s="1831"/>
      <c r="W71" s="1831"/>
      <c r="X71" s="1831"/>
      <c r="Y71" s="1831"/>
      <c r="Z71" s="1831"/>
      <c r="AA71" s="1831"/>
      <c r="AB71" s="1831"/>
      <c r="AC71" s="1831"/>
      <c r="AD71" s="1831"/>
      <c r="AE71" s="1831"/>
      <c r="AF71" s="1831"/>
      <c r="AG71" s="1831"/>
      <c r="AH71" s="1831"/>
      <c r="AI71" s="1831"/>
      <c r="AJ71" s="1831"/>
      <c r="AK71" s="1831"/>
      <c r="AL71" s="1831"/>
      <c r="AM71" s="1831"/>
      <c r="AN71" s="1831"/>
      <c r="AO71" s="1831"/>
      <c r="AP71" s="1831"/>
      <c r="AQ71" s="1831"/>
    </row>
    <row r="72" spans="1:43" x14ac:dyDescent="0.35">
      <c r="A72" s="1831"/>
      <c r="B72" s="1831"/>
      <c r="C72" s="1831"/>
      <c r="D72" s="1831"/>
      <c r="E72" s="1831"/>
      <c r="F72" s="1831"/>
      <c r="G72" s="1831"/>
      <c r="H72" s="1831"/>
      <c r="I72" s="1831"/>
      <c r="J72" s="1831"/>
      <c r="K72" s="1831"/>
      <c r="L72" s="1831"/>
      <c r="M72" s="1831"/>
      <c r="N72" s="1831"/>
      <c r="O72" s="1831"/>
      <c r="P72" s="1831"/>
      <c r="Q72" s="1831"/>
      <c r="R72" s="1831"/>
      <c r="S72" s="1831"/>
      <c r="T72" s="1831"/>
      <c r="U72" s="1831"/>
      <c r="V72" s="1831"/>
      <c r="W72" s="1831"/>
      <c r="X72" s="1831"/>
      <c r="Y72" s="1831"/>
      <c r="Z72" s="1831"/>
      <c r="AA72" s="1831"/>
      <c r="AB72" s="1831"/>
      <c r="AC72" s="1831"/>
      <c r="AD72" s="1831"/>
      <c r="AE72" s="1831"/>
      <c r="AF72" s="1831"/>
      <c r="AG72" s="1831"/>
      <c r="AH72" s="1831"/>
      <c r="AI72" s="1831"/>
      <c r="AJ72" s="1831"/>
      <c r="AK72" s="1831"/>
      <c r="AL72" s="1831"/>
      <c r="AM72" s="1831"/>
      <c r="AN72" s="1831"/>
      <c r="AO72" s="1831"/>
      <c r="AP72" s="1831"/>
      <c r="AQ72" s="1831"/>
    </row>
    <row r="73" spans="1:43" x14ac:dyDescent="0.35">
      <c r="A73" s="1831"/>
      <c r="B73" s="1831"/>
      <c r="C73" s="1831"/>
      <c r="D73" s="1831"/>
      <c r="E73" s="1831"/>
      <c r="F73" s="1831"/>
      <c r="G73" s="1831"/>
      <c r="H73" s="1831"/>
      <c r="I73" s="1831"/>
      <c r="J73" s="1831"/>
      <c r="K73" s="1831"/>
      <c r="L73" s="1831"/>
      <c r="M73" s="1831"/>
      <c r="N73" s="1831"/>
      <c r="O73" s="1831"/>
      <c r="P73" s="1831"/>
      <c r="Q73" s="1831"/>
      <c r="R73" s="1831"/>
      <c r="S73" s="1831"/>
      <c r="T73" s="1831"/>
      <c r="U73" s="1831"/>
      <c r="V73" s="1831"/>
      <c r="W73" s="1831"/>
      <c r="X73" s="1831"/>
      <c r="Y73" s="1831"/>
      <c r="Z73" s="1831"/>
      <c r="AA73" s="1831"/>
      <c r="AB73" s="1831"/>
      <c r="AC73" s="1831"/>
      <c r="AD73" s="1831"/>
      <c r="AE73" s="1831"/>
      <c r="AF73" s="1831"/>
      <c r="AG73" s="1831"/>
      <c r="AH73" s="1831"/>
      <c r="AI73" s="1831"/>
      <c r="AJ73" s="1831"/>
      <c r="AK73" s="1831"/>
      <c r="AL73" s="1831"/>
      <c r="AM73" s="1831"/>
      <c r="AN73" s="1831"/>
      <c r="AO73" s="1831"/>
      <c r="AP73" s="1831"/>
      <c r="AQ73" s="1831"/>
    </row>
    <row r="74" spans="1:43" x14ac:dyDescent="0.35">
      <c r="A74" s="1831"/>
      <c r="B74" s="1831"/>
      <c r="C74" s="1831"/>
      <c r="D74" s="1831"/>
      <c r="E74" s="1831"/>
      <c r="F74" s="1831"/>
      <c r="G74" s="1831"/>
      <c r="H74" s="1831"/>
      <c r="I74" s="1831"/>
      <c r="J74" s="1831"/>
      <c r="K74" s="1831"/>
      <c r="L74" s="1831"/>
      <c r="M74" s="1831"/>
      <c r="N74" s="1831"/>
      <c r="O74" s="1831"/>
      <c r="P74" s="1831"/>
      <c r="Q74" s="1831"/>
      <c r="R74" s="1831"/>
      <c r="S74" s="1831"/>
      <c r="T74" s="1831"/>
      <c r="U74" s="1831"/>
      <c r="V74" s="1831"/>
      <c r="W74" s="1831"/>
      <c r="X74" s="1831"/>
      <c r="Y74" s="1831"/>
      <c r="Z74" s="1831"/>
      <c r="AA74" s="1831"/>
      <c r="AB74" s="1831"/>
      <c r="AC74" s="1831"/>
      <c r="AD74" s="1831"/>
      <c r="AE74" s="1831"/>
      <c r="AF74" s="1831"/>
      <c r="AG74" s="1831"/>
      <c r="AH74" s="1831"/>
      <c r="AI74" s="1831"/>
      <c r="AJ74" s="1831"/>
      <c r="AK74" s="1831"/>
      <c r="AL74" s="1831"/>
      <c r="AM74" s="1831"/>
      <c r="AN74" s="1831"/>
      <c r="AO74" s="1831"/>
      <c r="AP74" s="1831"/>
      <c r="AQ74" s="1831"/>
    </row>
    <row r="75" spans="1:43" x14ac:dyDescent="0.35">
      <c r="A75" s="1831"/>
      <c r="B75" s="1831"/>
      <c r="C75" s="1831"/>
      <c r="D75" s="1831"/>
      <c r="E75" s="1831"/>
      <c r="F75" s="1831"/>
      <c r="G75" s="1831"/>
      <c r="H75" s="1831"/>
      <c r="I75" s="1831"/>
      <c r="J75" s="1831"/>
      <c r="K75" s="1831"/>
      <c r="L75" s="1831"/>
      <c r="M75" s="1831"/>
      <c r="N75" s="1831"/>
      <c r="O75" s="1831"/>
      <c r="P75" s="1831"/>
      <c r="Q75" s="1831"/>
      <c r="R75" s="1831"/>
      <c r="S75" s="1831"/>
      <c r="T75" s="1831"/>
      <c r="U75" s="1831"/>
      <c r="V75" s="1831"/>
      <c r="W75" s="1831"/>
      <c r="X75" s="1831"/>
      <c r="Y75" s="1831"/>
      <c r="Z75" s="1831"/>
      <c r="AA75" s="1831"/>
      <c r="AB75" s="1831"/>
      <c r="AC75" s="1831"/>
      <c r="AD75" s="1831"/>
      <c r="AE75" s="1831"/>
      <c r="AF75" s="1831"/>
      <c r="AG75" s="1831"/>
      <c r="AH75" s="1831"/>
      <c r="AI75" s="1831"/>
      <c r="AJ75" s="1831"/>
      <c r="AK75" s="1831"/>
      <c r="AL75" s="1831"/>
      <c r="AM75" s="1831"/>
      <c r="AN75" s="1831"/>
      <c r="AO75" s="1831"/>
      <c r="AP75" s="1831"/>
      <c r="AQ75" s="1831"/>
    </row>
    <row r="76" spans="1:43" x14ac:dyDescent="0.35">
      <c r="A76" s="1831"/>
      <c r="B76" s="1831"/>
      <c r="C76" s="1831"/>
      <c r="D76" s="1831"/>
      <c r="E76" s="1831"/>
      <c r="F76" s="1831"/>
      <c r="G76" s="1831"/>
      <c r="H76" s="1831"/>
      <c r="I76" s="1831"/>
      <c r="J76" s="1831"/>
      <c r="K76" s="1831"/>
      <c r="L76" s="1831"/>
      <c r="M76" s="1831"/>
      <c r="N76" s="1831"/>
      <c r="O76" s="1831"/>
      <c r="P76" s="1831"/>
      <c r="Q76" s="1831"/>
      <c r="R76" s="1831"/>
      <c r="S76" s="1831"/>
      <c r="T76" s="1831"/>
      <c r="U76" s="1831"/>
      <c r="V76" s="1831"/>
      <c r="W76" s="1831"/>
      <c r="X76" s="1831"/>
      <c r="Y76" s="1831"/>
      <c r="Z76" s="1831"/>
      <c r="AA76" s="1831"/>
      <c r="AB76" s="1831"/>
      <c r="AC76" s="1831"/>
      <c r="AD76" s="1831"/>
      <c r="AE76" s="1831"/>
      <c r="AF76" s="1831"/>
      <c r="AG76" s="1831"/>
      <c r="AH76" s="1831"/>
      <c r="AI76" s="1831"/>
      <c r="AJ76" s="1831"/>
      <c r="AK76" s="1831"/>
      <c r="AL76" s="1831"/>
      <c r="AM76" s="1831"/>
      <c r="AN76" s="1831"/>
      <c r="AO76" s="1831"/>
      <c r="AP76" s="1831"/>
      <c r="AQ76" s="1831"/>
    </row>
    <row r="77" spans="1:43" x14ac:dyDescent="0.35">
      <c r="A77" s="1831"/>
      <c r="B77" s="1831"/>
      <c r="C77" s="1831"/>
      <c r="D77" s="1831"/>
      <c r="E77" s="1831"/>
      <c r="F77" s="1831"/>
      <c r="G77" s="1831"/>
      <c r="H77" s="1831"/>
      <c r="I77" s="1831"/>
      <c r="J77" s="1831"/>
      <c r="K77" s="1831"/>
      <c r="L77" s="1831"/>
      <c r="M77" s="1831"/>
      <c r="N77" s="1831"/>
      <c r="O77" s="1831"/>
      <c r="P77" s="1831"/>
      <c r="Q77" s="1831"/>
      <c r="R77" s="1831"/>
      <c r="S77" s="1831"/>
      <c r="T77" s="1831"/>
      <c r="U77" s="1831"/>
      <c r="V77" s="1831"/>
      <c r="W77" s="1831"/>
      <c r="X77" s="1831"/>
      <c r="Y77" s="1831"/>
      <c r="Z77" s="1831"/>
      <c r="AA77" s="1831"/>
      <c r="AB77" s="1831"/>
      <c r="AC77" s="1831"/>
      <c r="AD77" s="1831"/>
      <c r="AE77" s="1831"/>
      <c r="AF77" s="1831"/>
      <c r="AG77" s="1831"/>
      <c r="AH77" s="1831"/>
      <c r="AI77" s="1831"/>
      <c r="AJ77" s="1831"/>
      <c r="AK77" s="1831"/>
      <c r="AL77" s="1831"/>
      <c r="AM77" s="1831"/>
      <c r="AN77" s="1831"/>
      <c r="AO77" s="1831"/>
      <c r="AP77" s="1831"/>
      <c r="AQ77" s="1831"/>
    </row>
    <row r="78" spans="1:43" x14ac:dyDescent="0.35">
      <c r="A78" s="1831"/>
      <c r="B78" s="1831"/>
      <c r="C78" s="1831"/>
      <c r="D78" s="1831"/>
      <c r="E78" s="1831"/>
      <c r="F78" s="1831"/>
      <c r="G78" s="1831"/>
      <c r="H78" s="1831"/>
      <c r="I78" s="1831"/>
      <c r="J78" s="1831"/>
      <c r="K78" s="1831"/>
      <c r="L78" s="1831"/>
      <c r="M78" s="1831"/>
      <c r="N78" s="1831"/>
      <c r="O78" s="1831"/>
      <c r="P78" s="1831"/>
      <c r="Q78" s="1831"/>
      <c r="R78" s="1831"/>
      <c r="S78" s="1831"/>
      <c r="T78" s="1831"/>
      <c r="U78" s="1831"/>
      <c r="V78" s="1831"/>
      <c r="W78" s="1831"/>
      <c r="X78" s="1831"/>
      <c r="Y78" s="1831"/>
      <c r="Z78" s="1831"/>
      <c r="AA78" s="1831"/>
      <c r="AB78" s="1831"/>
      <c r="AC78" s="1831"/>
      <c r="AD78" s="1831"/>
      <c r="AE78" s="1831"/>
      <c r="AF78" s="1831"/>
      <c r="AG78" s="1831"/>
      <c r="AH78" s="1831"/>
      <c r="AI78" s="1831"/>
      <c r="AJ78" s="1831"/>
      <c r="AK78" s="1831"/>
      <c r="AL78" s="1831"/>
      <c r="AM78" s="1831"/>
      <c r="AN78" s="1831"/>
      <c r="AO78" s="1831"/>
      <c r="AP78" s="1831"/>
      <c r="AQ78" s="1831"/>
    </row>
    <row r="79" spans="1:43" x14ac:dyDescent="0.35">
      <c r="A79" s="1831"/>
      <c r="B79" s="1831"/>
      <c r="C79" s="1831"/>
      <c r="D79" s="1831"/>
      <c r="E79" s="1831"/>
      <c r="F79" s="1831"/>
      <c r="G79" s="1831"/>
      <c r="H79" s="1831"/>
      <c r="I79" s="1831"/>
      <c r="J79" s="1831"/>
      <c r="K79" s="1831"/>
      <c r="L79" s="1831"/>
      <c r="M79" s="1831"/>
      <c r="N79" s="1831"/>
      <c r="O79" s="1831"/>
      <c r="P79" s="1831"/>
      <c r="Q79" s="1831"/>
      <c r="R79" s="1831"/>
      <c r="S79" s="1831"/>
      <c r="T79" s="1831"/>
      <c r="U79" s="1831"/>
      <c r="V79" s="1831"/>
      <c r="W79" s="1831"/>
      <c r="X79" s="1831"/>
      <c r="Y79" s="1831"/>
      <c r="Z79" s="1831"/>
      <c r="AA79" s="1831"/>
      <c r="AB79" s="1831"/>
      <c r="AC79" s="1831"/>
      <c r="AD79" s="1831"/>
      <c r="AE79" s="1831"/>
      <c r="AF79" s="1831"/>
      <c r="AG79" s="1831"/>
      <c r="AH79" s="1831"/>
      <c r="AI79" s="1831"/>
      <c r="AJ79" s="1831"/>
      <c r="AK79" s="1831"/>
      <c r="AL79" s="1831"/>
      <c r="AM79" s="1831"/>
      <c r="AN79" s="1831"/>
      <c r="AO79" s="1831"/>
      <c r="AP79" s="1831"/>
      <c r="AQ79" s="1831"/>
    </row>
    <row r="80" spans="1:43" x14ac:dyDescent="0.35">
      <c r="A80" s="1831"/>
      <c r="B80" s="1831"/>
      <c r="C80" s="1831"/>
      <c r="D80" s="1831"/>
      <c r="E80" s="1831"/>
      <c r="F80" s="1831"/>
      <c r="G80" s="1831"/>
      <c r="H80" s="1831"/>
      <c r="I80" s="1831"/>
      <c r="J80" s="1831"/>
      <c r="K80" s="1831"/>
      <c r="L80" s="1831"/>
      <c r="M80" s="1831"/>
      <c r="N80" s="1831"/>
      <c r="O80" s="1831"/>
      <c r="P80" s="1831"/>
      <c r="Q80" s="1831"/>
      <c r="R80" s="1831"/>
      <c r="S80" s="1831"/>
      <c r="T80" s="1831"/>
      <c r="U80" s="1831"/>
      <c r="V80" s="1831"/>
      <c r="W80" s="1831"/>
      <c r="X80" s="1831"/>
      <c r="Y80" s="1831"/>
      <c r="Z80" s="1831"/>
      <c r="AA80" s="1831"/>
      <c r="AB80" s="1831"/>
      <c r="AC80" s="1831"/>
      <c r="AD80" s="1831"/>
      <c r="AE80" s="1831"/>
      <c r="AF80" s="1831"/>
      <c r="AG80" s="1831"/>
      <c r="AH80" s="1831"/>
      <c r="AI80" s="1831"/>
      <c r="AJ80" s="1831"/>
      <c r="AK80" s="1831"/>
      <c r="AL80" s="1831"/>
      <c r="AM80" s="1831"/>
      <c r="AN80" s="1831"/>
      <c r="AO80" s="1831"/>
      <c r="AP80" s="1831"/>
      <c r="AQ80" s="1831"/>
    </row>
    <row r="81" spans="1:43" x14ac:dyDescent="0.35">
      <c r="A81" s="1831"/>
      <c r="B81" s="1831"/>
      <c r="C81" s="1831"/>
      <c r="D81" s="1831"/>
      <c r="E81" s="1831"/>
      <c r="F81" s="1831"/>
      <c r="G81" s="1831"/>
      <c r="H81" s="1831"/>
      <c r="I81" s="1831"/>
      <c r="J81" s="1831"/>
      <c r="K81" s="1831"/>
      <c r="L81" s="1831"/>
      <c r="M81" s="1831"/>
      <c r="N81" s="1831"/>
      <c r="O81" s="1831"/>
      <c r="P81" s="1831"/>
      <c r="Q81" s="1831"/>
      <c r="R81" s="1831"/>
      <c r="S81" s="1831"/>
      <c r="T81" s="1831"/>
      <c r="U81" s="1831"/>
      <c r="V81" s="1831"/>
      <c r="W81" s="1831"/>
      <c r="X81" s="1831"/>
      <c r="Y81" s="1831"/>
      <c r="Z81" s="1831"/>
      <c r="AA81" s="1831"/>
      <c r="AB81" s="1831"/>
      <c r="AC81" s="1831"/>
      <c r="AD81" s="1831"/>
      <c r="AE81" s="1831"/>
      <c r="AF81" s="1831"/>
      <c r="AG81" s="1831"/>
      <c r="AH81" s="1831"/>
      <c r="AI81" s="1831"/>
      <c r="AJ81" s="1831"/>
      <c r="AK81" s="1831"/>
      <c r="AL81" s="1831"/>
      <c r="AM81" s="1831"/>
      <c r="AN81" s="1831"/>
      <c r="AO81" s="1831"/>
      <c r="AP81" s="1831"/>
      <c r="AQ81" s="1831"/>
    </row>
    <row r="82" spans="1:43" x14ac:dyDescent="0.35">
      <c r="A82" s="1831"/>
      <c r="B82" s="1831"/>
      <c r="C82" s="1831"/>
      <c r="D82" s="1831"/>
      <c r="E82" s="1831"/>
      <c r="F82" s="1831"/>
      <c r="G82" s="1831"/>
      <c r="H82" s="1831"/>
      <c r="I82" s="1831"/>
      <c r="J82" s="1831"/>
      <c r="K82" s="1831"/>
      <c r="L82" s="1831"/>
      <c r="M82" s="1831"/>
      <c r="N82" s="1831"/>
      <c r="O82" s="1831"/>
      <c r="P82" s="1831"/>
      <c r="Q82" s="1831"/>
      <c r="R82" s="1831"/>
      <c r="S82" s="1831"/>
      <c r="T82" s="1831"/>
      <c r="U82" s="1831"/>
      <c r="V82" s="1831"/>
      <c r="W82" s="1831"/>
      <c r="X82" s="1831"/>
      <c r="Y82" s="1831"/>
      <c r="Z82" s="1831"/>
      <c r="AA82" s="1831"/>
      <c r="AB82" s="1831"/>
      <c r="AC82" s="1831"/>
      <c r="AD82" s="1831"/>
      <c r="AE82" s="1831"/>
      <c r="AF82" s="1831"/>
      <c r="AG82" s="1831"/>
      <c r="AH82" s="1831"/>
      <c r="AI82" s="1831"/>
      <c r="AJ82" s="1831"/>
      <c r="AK82" s="1831"/>
      <c r="AL82" s="1831"/>
      <c r="AM82" s="1831"/>
      <c r="AN82" s="1831"/>
      <c r="AO82" s="1831"/>
      <c r="AP82" s="1831"/>
      <c r="AQ82" s="1831"/>
    </row>
    <row r="83" spans="1:43" x14ac:dyDescent="0.35">
      <c r="A83" s="1831"/>
      <c r="B83" s="1831"/>
      <c r="C83" s="1831"/>
      <c r="D83" s="1831"/>
      <c r="E83" s="1831"/>
      <c r="F83" s="1831"/>
      <c r="G83" s="1831"/>
      <c r="H83" s="1831"/>
      <c r="I83" s="1831"/>
      <c r="J83" s="1831"/>
      <c r="K83" s="1831"/>
      <c r="L83" s="1831"/>
      <c r="M83" s="1831"/>
      <c r="N83" s="1831"/>
      <c r="O83" s="1831"/>
      <c r="P83" s="1831"/>
      <c r="Q83" s="1831"/>
      <c r="R83" s="1831"/>
      <c r="S83" s="1831"/>
      <c r="T83" s="1831"/>
      <c r="U83" s="1831"/>
      <c r="V83" s="1831"/>
      <c r="W83" s="1831"/>
      <c r="X83" s="1831"/>
      <c r="Y83" s="1831"/>
      <c r="Z83" s="1831"/>
      <c r="AA83" s="1831"/>
      <c r="AB83" s="1831"/>
      <c r="AC83" s="1831"/>
      <c r="AD83" s="1831"/>
      <c r="AE83" s="1831"/>
      <c r="AF83" s="1831"/>
      <c r="AG83" s="1831"/>
      <c r="AH83" s="1831"/>
      <c r="AI83" s="1831"/>
      <c r="AJ83" s="1831"/>
      <c r="AK83" s="1831"/>
      <c r="AL83" s="1831"/>
      <c r="AM83" s="1831"/>
      <c r="AN83" s="1831"/>
      <c r="AO83" s="1831"/>
      <c r="AP83" s="1831"/>
      <c r="AQ83" s="1831"/>
    </row>
    <row r="84" spans="1:43" x14ac:dyDescent="0.35">
      <c r="A84" s="1831"/>
      <c r="B84" s="1831"/>
      <c r="C84" s="1831"/>
      <c r="D84" s="1831"/>
      <c r="E84" s="1831"/>
      <c r="F84" s="1831"/>
      <c r="G84" s="1831"/>
      <c r="H84" s="1831"/>
      <c r="I84" s="1831"/>
      <c r="J84" s="1831"/>
      <c r="K84" s="1831"/>
      <c r="L84" s="1831"/>
      <c r="M84" s="1831"/>
      <c r="N84" s="1831"/>
      <c r="O84" s="1831"/>
      <c r="P84" s="1831"/>
      <c r="Q84" s="1831"/>
      <c r="R84" s="1831"/>
      <c r="S84" s="1831"/>
      <c r="T84" s="1831"/>
      <c r="U84" s="1831"/>
      <c r="V84" s="1831"/>
      <c r="W84" s="1831"/>
      <c r="X84" s="1831"/>
      <c r="Y84" s="1831"/>
      <c r="Z84" s="1831"/>
      <c r="AA84" s="1831"/>
      <c r="AB84" s="1831"/>
      <c r="AC84" s="1831"/>
      <c r="AD84" s="1831"/>
      <c r="AE84" s="1831"/>
      <c r="AF84" s="1831"/>
      <c r="AG84" s="1831"/>
      <c r="AH84" s="1831"/>
      <c r="AI84" s="1831"/>
      <c r="AJ84" s="1831"/>
      <c r="AK84" s="1831"/>
      <c r="AL84" s="1831"/>
      <c r="AM84" s="1831"/>
      <c r="AN84" s="1831"/>
      <c r="AO84" s="1831"/>
      <c r="AP84" s="1831"/>
      <c r="AQ84" s="1831"/>
    </row>
    <row r="85" spans="1:43" x14ac:dyDescent="0.35">
      <c r="A85" s="1831"/>
      <c r="B85" s="1831"/>
      <c r="C85" s="1831"/>
      <c r="D85" s="1831"/>
      <c r="E85" s="1831"/>
      <c r="F85" s="1831"/>
      <c r="G85" s="1831"/>
      <c r="H85" s="1831"/>
      <c r="I85" s="1831"/>
      <c r="J85" s="1831"/>
      <c r="K85" s="1831"/>
      <c r="L85" s="1831"/>
      <c r="M85" s="1831"/>
      <c r="N85" s="1831"/>
      <c r="O85" s="1831"/>
      <c r="P85" s="1831"/>
      <c r="Q85" s="1831"/>
      <c r="R85" s="1831"/>
      <c r="S85" s="1831"/>
      <c r="T85" s="1831"/>
      <c r="U85" s="1831"/>
      <c r="V85" s="1831"/>
      <c r="W85" s="1831"/>
      <c r="X85" s="1831"/>
      <c r="Y85" s="1831"/>
      <c r="Z85" s="1831"/>
      <c r="AA85" s="1831"/>
      <c r="AB85" s="1831"/>
      <c r="AC85" s="1831"/>
      <c r="AD85" s="1831"/>
      <c r="AE85" s="1831"/>
      <c r="AF85" s="1831"/>
      <c r="AG85" s="1831"/>
      <c r="AH85" s="1831"/>
      <c r="AI85" s="1831"/>
      <c r="AJ85" s="1831"/>
      <c r="AK85" s="1831"/>
      <c r="AL85" s="1831"/>
      <c r="AM85" s="1831"/>
      <c r="AN85" s="1831"/>
      <c r="AO85" s="1831"/>
      <c r="AP85" s="1831"/>
      <c r="AQ85" s="1831"/>
    </row>
    <row r="86" spans="1:43" x14ac:dyDescent="0.35">
      <c r="A86" s="1831"/>
      <c r="B86" s="1831"/>
      <c r="C86" s="1831"/>
      <c r="D86" s="1831"/>
      <c r="E86" s="1831"/>
      <c r="F86" s="1831"/>
      <c r="G86" s="1831"/>
      <c r="H86" s="1831"/>
      <c r="I86" s="1831"/>
      <c r="J86" s="1831"/>
      <c r="K86" s="1831"/>
      <c r="L86" s="1831"/>
      <c r="M86" s="1831"/>
      <c r="N86" s="1831"/>
      <c r="O86" s="1831"/>
      <c r="P86" s="1831"/>
      <c r="Q86" s="1831"/>
      <c r="R86" s="1831"/>
      <c r="S86" s="1831"/>
      <c r="T86" s="1831"/>
      <c r="U86" s="1831"/>
      <c r="V86" s="1831"/>
      <c r="W86" s="1831"/>
      <c r="X86" s="1831"/>
      <c r="Y86" s="1831"/>
      <c r="Z86" s="1831"/>
      <c r="AA86" s="1831"/>
      <c r="AB86" s="1831"/>
      <c r="AC86" s="1831"/>
      <c r="AD86" s="1831"/>
      <c r="AE86" s="1831"/>
      <c r="AF86" s="1831"/>
      <c r="AG86" s="1831"/>
      <c r="AH86" s="1831"/>
      <c r="AI86" s="1831"/>
      <c r="AJ86" s="1831"/>
      <c r="AK86" s="1831"/>
      <c r="AL86" s="1831"/>
      <c r="AM86" s="1831"/>
      <c r="AN86" s="1831"/>
      <c r="AO86" s="1831"/>
      <c r="AP86" s="1831"/>
      <c r="AQ86" s="1831"/>
    </row>
    <row r="87" spans="1:43" x14ac:dyDescent="0.35">
      <c r="A87" s="1831"/>
      <c r="B87" s="1831"/>
      <c r="C87" s="1831"/>
      <c r="D87" s="1831"/>
      <c r="E87" s="1831"/>
      <c r="F87" s="1831"/>
      <c r="G87" s="1831"/>
      <c r="H87" s="1831"/>
      <c r="I87" s="1831"/>
      <c r="J87" s="1831"/>
      <c r="K87" s="1831"/>
      <c r="L87" s="1831"/>
      <c r="M87" s="1831"/>
      <c r="N87" s="1831"/>
      <c r="O87" s="1831"/>
      <c r="P87" s="1831"/>
      <c r="Q87" s="1831"/>
      <c r="R87" s="1831"/>
      <c r="S87" s="1831"/>
      <c r="T87" s="1831"/>
      <c r="U87" s="1831"/>
      <c r="V87" s="1831"/>
      <c r="W87" s="1831"/>
      <c r="X87" s="1831"/>
      <c r="Y87" s="1831"/>
      <c r="Z87" s="1831"/>
      <c r="AA87" s="1831"/>
      <c r="AB87" s="1831"/>
      <c r="AC87" s="1831"/>
      <c r="AD87" s="1831"/>
      <c r="AE87" s="1831"/>
      <c r="AF87" s="1831"/>
      <c r="AG87" s="1831"/>
      <c r="AH87" s="1831"/>
      <c r="AI87" s="1831"/>
      <c r="AJ87" s="1831"/>
      <c r="AK87" s="1831"/>
      <c r="AL87" s="1831"/>
      <c r="AM87" s="1831"/>
      <c r="AN87" s="1831"/>
      <c r="AO87" s="1831"/>
      <c r="AP87" s="1831"/>
      <c r="AQ87" s="1831"/>
    </row>
    <row r="88" spans="1:43" x14ac:dyDescent="0.35">
      <c r="A88" s="1831"/>
      <c r="B88" s="1831"/>
      <c r="C88" s="1831"/>
      <c r="D88" s="1831"/>
      <c r="E88" s="1831"/>
      <c r="F88" s="1831"/>
      <c r="G88" s="1831"/>
      <c r="H88" s="1831"/>
      <c r="I88" s="1831"/>
      <c r="J88" s="1831"/>
      <c r="K88" s="1831"/>
      <c r="L88" s="1831"/>
      <c r="M88" s="1831"/>
      <c r="N88" s="1831"/>
      <c r="O88" s="1831"/>
      <c r="P88" s="1831"/>
      <c r="Q88" s="1831"/>
      <c r="R88" s="1831"/>
      <c r="S88" s="1831"/>
      <c r="T88" s="1831"/>
      <c r="U88" s="1831"/>
      <c r="V88" s="1831"/>
      <c r="W88" s="1831"/>
      <c r="X88" s="1831"/>
      <c r="Y88" s="1831"/>
      <c r="Z88" s="1831"/>
      <c r="AA88" s="1831"/>
      <c r="AB88" s="1831"/>
      <c r="AC88" s="1831"/>
      <c r="AD88" s="1831"/>
      <c r="AE88" s="1831"/>
      <c r="AF88" s="1831"/>
      <c r="AG88" s="1831"/>
      <c r="AH88" s="1831"/>
      <c r="AI88" s="1831"/>
      <c r="AJ88" s="1831"/>
      <c r="AK88" s="1831"/>
      <c r="AL88" s="1831"/>
      <c r="AM88" s="1831"/>
      <c r="AN88" s="1831"/>
      <c r="AO88" s="1831"/>
      <c r="AP88" s="1831"/>
      <c r="AQ88" s="1831"/>
    </row>
    <row r="89" spans="1:43" x14ac:dyDescent="0.35">
      <c r="A89" s="1831"/>
      <c r="B89" s="1831"/>
      <c r="C89" s="1831"/>
      <c r="D89" s="1831"/>
      <c r="E89" s="1831"/>
      <c r="F89" s="1831"/>
      <c r="G89" s="1831"/>
      <c r="H89" s="1831"/>
      <c r="I89" s="1831"/>
      <c r="J89" s="1831"/>
      <c r="K89" s="1831"/>
      <c r="L89" s="1831"/>
      <c r="M89" s="1831"/>
      <c r="N89" s="1831"/>
      <c r="O89" s="1831"/>
      <c r="P89" s="1831"/>
      <c r="Q89" s="1831"/>
      <c r="R89" s="1831"/>
      <c r="S89" s="1831"/>
      <c r="T89" s="1831"/>
      <c r="U89" s="1831"/>
      <c r="V89" s="1831"/>
      <c r="W89" s="1831"/>
      <c r="X89" s="1831"/>
      <c r="Y89" s="1831"/>
      <c r="Z89" s="1831"/>
      <c r="AA89" s="1831"/>
      <c r="AB89" s="1831"/>
      <c r="AC89" s="1831"/>
      <c r="AD89" s="1831"/>
      <c r="AE89" s="1831"/>
      <c r="AF89" s="1831"/>
      <c r="AG89" s="1831"/>
      <c r="AH89" s="1831"/>
      <c r="AI89" s="1831"/>
      <c r="AJ89" s="1831"/>
      <c r="AK89" s="1831"/>
      <c r="AL89" s="1831"/>
      <c r="AM89" s="1831"/>
      <c r="AN89" s="1831"/>
      <c r="AO89" s="1831"/>
      <c r="AP89" s="1831"/>
      <c r="AQ89" s="1831"/>
    </row>
    <row r="90" spans="1:43" x14ac:dyDescent="0.35">
      <c r="A90" s="1831"/>
      <c r="B90" s="1831"/>
      <c r="C90" s="1831"/>
      <c r="D90" s="1831"/>
      <c r="E90" s="1831"/>
      <c r="F90" s="1831"/>
      <c r="G90" s="1831"/>
      <c r="H90" s="1831"/>
      <c r="I90" s="1831"/>
      <c r="J90" s="1831"/>
      <c r="K90" s="1831"/>
      <c r="L90" s="1831"/>
      <c r="M90" s="1831"/>
      <c r="N90" s="1831"/>
      <c r="O90" s="1831"/>
      <c r="P90" s="1831"/>
      <c r="Q90" s="1831"/>
      <c r="R90" s="1831"/>
      <c r="S90" s="1831"/>
      <c r="T90" s="1831"/>
      <c r="U90" s="1831"/>
      <c r="V90" s="1831"/>
      <c r="W90" s="1831"/>
      <c r="X90" s="1831"/>
      <c r="Y90" s="1831"/>
      <c r="Z90" s="1831"/>
      <c r="AA90" s="1831"/>
      <c r="AB90" s="1831"/>
      <c r="AC90" s="1831"/>
      <c r="AD90" s="1831"/>
      <c r="AE90" s="1831"/>
      <c r="AF90" s="1831"/>
      <c r="AG90" s="1831"/>
      <c r="AH90" s="1831"/>
      <c r="AI90" s="1831"/>
      <c r="AJ90" s="1831"/>
      <c r="AK90" s="1831"/>
      <c r="AL90" s="1831"/>
      <c r="AM90" s="1831"/>
      <c r="AN90" s="1831"/>
      <c r="AO90" s="1831"/>
      <c r="AP90" s="1831"/>
      <c r="AQ90" s="1831"/>
    </row>
    <row r="91" spans="1:43" x14ac:dyDescent="0.35">
      <c r="A91" s="1831"/>
      <c r="B91" s="1831"/>
      <c r="C91" s="1831"/>
      <c r="D91" s="1831"/>
      <c r="E91" s="1831"/>
      <c r="F91" s="1831"/>
      <c r="G91" s="1831"/>
      <c r="H91" s="1831"/>
      <c r="I91" s="1831"/>
      <c r="J91" s="1831"/>
      <c r="K91" s="1831"/>
      <c r="L91" s="1831"/>
      <c r="M91" s="1831"/>
      <c r="N91" s="1831"/>
      <c r="O91" s="1831"/>
      <c r="P91" s="1831"/>
      <c r="Q91" s="1831"/>
      <c r="R91" s="1831"/>
      <c r="S91" s="1831"/>
      <c r="T91" s="1831"/>
      <c r="U91" s="1831"/>
      <c r="V91" s="1831"/>
      <c r="W91" s="1831"/>
      <c r="X91" s="1831"/>
      <c r="Y91" s="1831"/>
      <c r="Z91" s="1831"/>
      <c r="AA91" s="1831"/>
      <c r="AB91" s="1831"/>
      <c r="AC91" s="1831"/>
      <c r="AD91" s="1831"/>
      <c r="AE91" s="1831"/>
      <c r="AF91" s="1831"/>
      <c r="AG91" s="1831"/>
      <c r="AH91" s="1831"/>
      <c r="AI91" s="1831"/>
      <c r="AJ91" s="1831"/>
      <c r="AK91" s="1831"/>
      <c r="AL91" s="1831"/>
      <c r="AM91" s="1831"/>
      <c r="AN91" s="1831"/>
      <c r="AO91" s="1831"/>
      <c r="AP91" s="1831"/>
      <c r="AQ91" s="1831"/>
    </row>
    <row r="92" spans="1:43" x14ac:dyDescent="0.35">
      <c r="A92" s="1831"/>
      <c r="B92" s="1831"/>
      <c r="C92" s="1831"/>
      <c r="D92" s="1831"/>
      <c r="E92" s="1831"/>
      <c r="F92" s="1831"/>
      <c r="G92" s="1831"/>
      <c r="H92" s="1831"/>
      <c r="I92" s="1831"/>
      <c r="J92" s="1831"/>
      <c r="K92" s="1831"/>
      <c r="L92" s="1831"/>
      <c r="M92" s="1831"/>
      <c r="N92" s="1831"/>
      <c r="O92" s="1831"/>
      <c r="P92" s="1831"/>
      <c r="Q92" s="1831"/>
      <c r="R92" s="1831"/>
      <c r="S92" s="1831"/>
      <c r="T92" s="1831"/>
      <c r="U92" s="1831"/>
      <c r="V92" s="1831"/>
      <c r="W92" s="1831"/>
      <c r="X92" s="1831"/>
      <c r="Y92" s="1831"/>
      <c r="Z92" s="1831"/>
      <c r="AA92" s="1831"/>
      <c r="AB92" s="1831"/>
      <c r="AC92" s="1831"/>
      <c r="AD92" s="1831"/>
      <c r="AE92" s="1831"/>
      <c r="AF92" s="1831"/>
      <c r="AG92" s="1831"/>
      <c r="AH92" s="1831"/>
      <c r="AI92" s="1831"/>
      <c r="AJ92" s="1831"/>
      <c r="AK92" s="1831"/>
      <c r="AL92" s="1831"/>
      <c r="AM92" s="1831"/>
      <c r="AN92" s="1831"/>
      <c r="AO92" s="1831"/>
      <c r="AP92" s="1831"/>
      <c r="AQ92" s="1831"/>
    </row>
    <row r="93" spans="1:43" x14ac:dyDescent="0.35">
      <c r="A93" s="1831"/>
      <c r="B93" s="1831"/>
      <c r="C93" s="1831"/>
      <c r="D93" s="1831"/>
      <c r="E93" s="1831"/>
      <c r="F93" s="1831"/>
      <c r="G93" s="1831"/>
      <c r="H93" s="1831"/>
      <c r="I93" s="1831"/>
      <c r="J93" s="1831"/>
      <c r="K93" s="1831"/>
      <c r="L93" s="1831"/>
      <c r="M93" s="1831"/>
      <c r="N93" s="1831"/>
      <c r="O93" s="1831"/>
      <c r="P93" s="1831"/>
      <c r="Q93" s="1831"/>
      <c r="R93" s="1831"/>
      <c r="S93" s="1831"/>
      <c r="T93" s="1831"/>
      <c r="U93" s="1831"/>
      <c r="V93" s="1831"/>
      <c r="W93" s="1831"/>
      <c r="X93" s="1831"/>
      <c r="Y93" s="1831"/>
      <c r="Z93" s="1831"/>
      <c r="AA93" s="1831"/>
      <c r="AB93" s="1831"/>
      <c r="AC93" s="1831"/>
      <c r="AD93" s="1831"/>
      <c r="AE93" s="1831"/>
      <c r="AF93" s="1831"/>
      <c r="AG93" s="1831"/>
      <c r="AH93" s="1831"/>
      <c r="AI93" s="1831"/>
      <c r="AJ93" s="1831"/>
      <c r="AK93" s="1831"/>
      <c r="AL93" s="1831"/>
      <c r="AM93" s="1831"/>
      <c r="AN93" s="1831"/>
      <c r="AO93" s="1831"/>
      <c r="AP93" s="1831"/>
      <c r="AQ93" s="1831"/>
    </row>
    <row r="94" spans="1:43" x14ac:dyDescent="0.35">
      <c r="A94" s="1831"/>
      <c r="B94" s="1831"/>
      <c r="C94" s="1831"/>
      <c r="D94" s="1831"/>
      <c r="E94" s="1831"/>
      <c r="F94" s="1831"/>
      <c r="G94" s="1831"/>
      <c r="H94" s="1831"/>
      <c r="I94" s="1831"/>
      <c r="J94" s="1831"/>
      <c r="K94" s="1831"/>
      <c r="L94" s="1831"/>
      <c r="M94" s="1831"/>
      <c r="N94" s="1831"/>
      <c r="O94" s="1831"/>
      <c r="P94" s="1831"/>
      <c r="Q94" s="1831"/>
      <c r="R94" s="1831"/>
      <c r="S94" s="1831"/>
      <c r="T94" s="1831"/>
      <c r="U94" s="1831"/>
      <c r="V94" s="1831"/>
      <c r="W94" s="1831"/>
      <c r="X94" s="1831"/>
      <c r="Y94" s="1831"/>
      <c r="Z94" s="1831"/>
      <c r="AA94" s="1831"/>
      <c r="AB94" s="1831"/>
      <c r="AC94" s="1831"/>
      <c r="AD94" s="1831"/>
      <c r="AE94" s="1831"/>
      <c r="AF94" s="1831"/>
      <c r="AG94" s="1831"/>
      <c r="AH94" s="1831"/>
      <c r="AI94" s="1831"/>
      <c r="AJ94" s="1831"/>
      <c r="AK94" s="1831"/>
      <c r="AL94" s="1831"/>
      <c r="AM94" s="1831"/>
      <c r="AN94" s="1831"/>
      <c r="AO94" s="1831"/>
      <c r="AP94" s="1831"/>
      <c r="AQ94" s="1831"/>
    </row>
    <row r="95" spans="1:43" x14ac:dyDescent="0.35">
      <c r="A95" s="1831"/>
      <c r="B95" s="1831"/>
      <c r="C95" s="1831"/>
      <c r="D95" s="1831"/>
      <c r="E95" s="1831"/>
      <c r="F95" s="1831"/>
      <c r="G95" s="1831"/>
      <c r="H95" s="1831"/>
      <c r="I95" s="1831"/>
      <c r="J95" s="1831"/>
      <c r="K95" s="1831"/>
      <c r="L95" s="1831"/>
      <c r="M95" s="1831"/>
      <c r="N95" s="1831"/>
      <c r="O95" s="1831"/>
      <c r="P95" s="1831"/>
      <c r="Q95" s="1831"/>
      <c r="R95" s="1831"/>
      <c r="S95" s="1831"/>
      <c r="T95" s="1831"/>
      <c r="U95" s="1831"/>
      <c r="V95" s="1831"/>
      <c r="W95" s="1831"/>
      <c r="X95" s="1831"/>
      <c r="Y95" s="1831"/>
      <c r="Z95" s="1831"/>
      <c r="AA95" s="1831"/>
      <c r="AB95" s="1831"/>
      <c r="AC95" s="1831"/>
      <c r="AD95" s="1831"/>
      <c r="AE95" s="1831"/>
      <c r="AF95" s="1831"/>
      <c r="AG95" s="1831"/>
      <c r="AH95" s="1831"/>
      <c r="AI95" s="1831"/>
      <c r="AJ95" s="1831"/>
      <c r="AK95" s="1831"/>
      <c r="AL95" s="1831"/>
      <c r="AM95" s="1831"/>
      <c r="AN95" s="1831"/>
      <c r="AO95" s="1831"/>
      <c r="AP95" s="1831"/>
      <c r="AQ95" s="1831"/>
    </row>
    <row r="96" spans="1:43" x14ac:dyDescent="0.35">
      <c r="A96" s="1831"/>
      <c r="B96" s="1831"/>
      <c r="C96" s="1831"/>
      <c r="D96" s="1831"/>
      <c r="E96" s="1831"/>
      <c r="F96" s="1831"/>
      <c r="G96" s="1831"/>
      <c r="H96" s="1831"/>
      <c r="I96" s="1831"/>
      <c r="J96" s="1831"/>
      <c r="K96" s="1831"/>
      <c r="L96" s="1831"/>
      <c r="M96" s="1831"/>
      <c r="N96" s="1831"/>
      <c r="O96" s="1831"/>
      <c r="P96" s="1831"/>
      <c r="Q96" s="1831"/>
      <c r="R96" s="1831"/>
      <c r="S96" s="1831"/>
      <c r="T96" s="1831"/>
      <c r="U96" s="1831"/>
      <c r="V96" s="1831"/>
      <c r="W96" s="1831"/>
      <c r="X96" s="1831"/>
      <c r="Y96" s="1831"/>
      <c r="Z96" s="1831"/>
      <c r="AA96" s="1831"/>
      <c r="AB96" s="1831"/>
      <c r="AC96" s="1831"/>
      <c r="AD96" s="1831"/>
      <c r="AE96" s="1831"/>
      <c r="AF96" s="1831"/>
      <c r="AG96" s="1831"/>
      <c r="AH96" s="1831"/>
      <c r="AI96" s="1831"/>
      <c r="AJ96" s="1831"/>
      <c r="AK96" s="1831"/>
      <c r="AL96" s="1831"/>
      <c r="AM96" s="1831"/>
      <c r="AN96" s="1831"/>
      <c r="AO96" s="1831"/>
      <c r="AP96" s="1831"/>
      <c r="AQ96" s="1831"/>
    </row>
    <row r="97" spans="1:43" x14ac:dyDescent="0.35">
      <c r="A97" s="1831"/>
      <c r="B97" s="1831"/>
      <c r="C97" s="1831"/>
      <c r="D97" s="1831"/>
      <c r="E97" s="1831"/>
      <c r="F97" s="1831"/>
      <c r="G97" s="1831"/>
      <c r="H97" s="1831"/>
      <c r="I97" s="1831"/>
      <c r="J97" s="1831"/>
      <c r="K97" s="1831"/>
      <c r="L97" s="1831"/>
      <c r="M97" s="1831"/>
      <c r="N97" s="1831"/>
      <c r="O97" s="1831"/>
      <c r="P97" s="1831"/>
      <c r="Q97" s="1831"/>
      <c r="R97" s="1831"/>
      <c r="S97" s="1831"/>
      <c r="T97" s="1831"/>
      <c r="U97" s="1831"/>
      <c r="V97" s="1831"/>
      <c r="W97" s="1831"/>
      <c r="X97" s="1831"/>
      <c r="Y97" s="1831"/>
      <c r="Z97" s="1831"/>
      <c r="AA97" s="1831"/>
      <c r="AB97" s="1831"/>
      <c r="AC97" s="1831"/>
      <c r="AD97" s="1831"/>
      <c r="AE97" s="1831"/>
      <c r="AF97" s="1831"/>
      <c r="AG97" s="1831"/>
      <c r="AH97" s="1831"/>
      <c r="AI97" s="1831"/>
      <c r="AJ97" s="1831"/>
      <c r="AK97" s="1831"/>
      <c r="AL97" s="1831"/>
      <c r="AM97" s="1831"/>
      <c r="AN97" s="1831"/>
      <c r="AO97" s="1831"/>
      <c r="AP97" s="1831"/>
      <c r="AQ97" s="1831"/>
    </row>
    <row r="98" spans="1:43" x14ac:dyDescent="0.35">
      <c r="A98" s="1831"/>
      <c r="B98" s="1831"/>
      <c r="C98" s="1831"/>
      <c r="D98" s="1831"/>
      <c r="E98" s="1831"/>
      <c r="F98" s="1831"/>
      <c r="G98" s="1831"/>
      <c r="H98" s="1831"/>
      <c r="I98" s="1831"/>
      <c r="J98" s="1831"/>
      <c r="K98" s="1831"/>
      <c r="L98" s="1831"/>
      <c r="M98" s="1831"/>
      <c r="N98" s="1831"/>
      <c r="O98" s="1831"/>
      <c r="P98" s="1831"/>
      <c r="Q98" s="1831"/>
      <c r="R98" s="1831"/>
      <c r="S98" s="1831"/>
      <c r="T98" s="1831"/>
      <c r="U98" s="1831"/>
      <c r="V98" s="1831"/>
      <c r="W98" s="1831"/>
      <c r="X98" s="1831"/>
      <c r="Y98" s="1831"/>
      <c r="Z98" s="1831"/>
      <c r="AA98" s="1831"/>
      <c r="AB98" s="1831"/>
      <c r="AC98" s="1831"/>
      <c r="AD98" s="1831"/>
      <c r="AE98" s="1831"/>
      <c r="AF98" s="1831"/>
      <c r="AG98" s="1831"/>
      <c r="AH98" s="1831"/>
      <c r="AI98" s="1831"/>
      <c r="AJ98" s="1831"/>
      <c r="AK98" s="1831"/>
      <c r="AL98" s="1831"/>
      <c r="AM98" s="1831"/>
      <c r="AN98" s="1831"/>
      <c r="AO98" s="1831"/>
      <c r="AP98" s="1831"/>
      <c r="AQ98" s="1831"/>
    </row>
    <row r="99" spans="1:43" x14ac:dyDescent="0.35">
      <c r="A99" s="1831"/>
      <c r="B99" s="1831"/>
      <c r="C99" s="1831"/>
      <c r="D99" s="1831"/>
      <c r="E99" s="1831"/>
      <c r="F99" s="1831"/>
      <c r="G99" s="1831"/>
      <c r="H99" s="1831"/>
      <c r="I99" s="1831"/>
      <c r="J99" s="1831"/>
      <c r="K99" s="1831"/>
      <c r="L99" s="1831"/>
      <c r="M99" s="1831"/>
      <c r="N99" s="1831"/>
      <c r="O99" s="1831"/>
      <c r="P99" s="1831"/>
      <c r="Q99" s="1831"/>
      <c r="R99" s="1831"/>
      <c r="S99" s="1831"/>
      <c r="T99" s="1831"/>
      <c r="U99" s="1831"/>
      <c r="V99" s="1831"/>
      <c r="W99" s="1831"/>
      <c r="X99" s="1831"/>
      <c r="Y99" s="1831"/>
      <c r="Z99" s="1831"/>
      <c r="AA99" s="1831"/>
      <c r="AB99" s="1831"/>
      <c r="AC99" s="1831"/>
      <c r="AD99" s="1831"/>
      <c r="AE99" s="1831"/>
      <c r="AF99" s="1831"/>
      <c r="AG99" s="1831"/>
      <c r="AH99" s="1831"/>
      <c r="AI99" s="1831"/>
      <c r="AJ99" s="1831"/>
      <c r="AK99" s="1831"/>
      <c r="AL99" s="1831"/>
      <c r="AM99" s="1831"/>
      <c r="AN99" s="1831"/>
      <c r="AO99" s="1831"/>
      <c r="AP99" s="1831"/>
      <c r="AQ99" s="1831"/>
    </row>
    <row r="100" spans="1:43" x14ac:dyDescent="0.35">
      <c r="A100" s="1831"/>
      <c r="B100" s="1831"/>
      <c r="C100" s="1831"/>
      <c r="D100" s="1831"/>
      <c r="E100" s="1831"/>
      <c r="F100" s="1831"/>
      <c r="G100" s="1831"/>
      <c r="H100" s="1831"/>
      <c r="I100" s="1831"/>
      <c r="J100" s="1831"/>
      <c r="K100" s="1831"/>
      <c r="L100" s="1831"/>
      <c r="M100" s="1831"/>
      <c r="N100" s="1831"/>
      <c r="O100" s="1831"/>
      <c r="P100" s="1831"/>
      <c r="Q100" s="1831"/>
      <c r="R100" s="1831"/>
      <c r="S100" s="1831"/>
      <c r="T100" s="1831"/>
      <c r="U100" s="1831"/>
      <c r="V100" s="1831"/>
      <c r="W100" s="1831"/>
      <c r="X100" s="1831"/>
      <c r="Y100" s="1831"/>
      <c r="Z100" s="1831"/>
      <c r="AA100" s="1831"/>
      <c r="AB100" s="1831"/>
      <c r="AC100" s="1831"/>
      <c r="AD100" s="1831"/>
      <c r="AE100" s="1831"/>
      <c r="AF100" s="1831"/>
      <c r="AG100" s="1831"/>
      <c r="AH100" s="1831"/>
      <c r="AI100" s="1831"/>
      <c r="AJ100" s="1831"/>
      <c r="AK100" s="1831"/>
      <c r="AL100" s="1831"/>
      <c r="AM100" s="1831"/>
      <c r="AN100" s="1831"/>
      <c r="AO100" s="1831"/>
      <c r="AP100" s="1831"/>
      <c r="AQ100" s="1831"/>
    </row>
    <row r="101" spans="1:43" x14ac:dyDescent="0.35">
      <c r="A101" s="1831"/>
      <c r="B101" s="1831"/>
      <c r="C101" s="1831"/>
      <c r="D101" s="1831"/>
      <c r="E101" s="1831"/>
      <c r="F101" s="1831"/>
      <c r="G101" s="1831"/>
      <c r="H101" s="1831"/>
      <c r="I101" s="1831"/>
      <c r="J101" s="1831"/>
      <c r="K101" s="1831"/>
      <c r="L101" s="1831"/>
      <c r="M101" s="1831"/>
      <c r="N101" s="1831"/>
      <c r="O101" s="1831"/>
      <c r="P101" s="1831"/>
      <c r="Q101" s="1831"/>
      <c r="R101" s="1831"/>
      <c r="S101" s="1831"/>
      <c r="T101" s="1831"/>
      <c r="U101" s="1831"/>
      <c r="V101" s="1831"/>
      <c r="W101" s="1831"/>
      <c r="X101" s="1831"/>
      <c r="Y101" s="1831"/>
      <c r="Z101" s="1831"/>
      <c r="AA101" s="1831"/>
      <c r="AB101" s="1831"/>
      <c r="AC101" s="1831"/>
      <c r="AD101" s="1831"/>
      <c r="AE101" s="1831"/>
      <c r="AF101" s="1831"/>
      <c r="AG101" s="1831"/>
      <c r="AH101" s="1831"/>
      <c r="AI101" s="1831"/>
      <c r="AJ101" s="1831"/>
      <c r="AK101" s="1831"/>
      <c r="AL101" s="1831"/>
      <c r="AM101" s="1831"/>
      <c r="AN101" s="1831"/>
      <c r="AO101" s="1831"/>
      <c r="AP101" s="1831"/>
      <c r="AQ101" s="1831"/>
    </row>
    <row r="102" spans="1:43" x14ac:dyDescent="0.35">
      <c r="A102" s="1831"/>
      <c r="B102" s="1831"/>
      <c r="C102" s="1831"/>
      <c r="D102" s="1831"/>
      <c r="E102" s="1831"/>
      <c r="F102" s="1831"/>
      <c r="G102" s="1831"/>
      <c r="H102" s="1831"/>
      <c r="I102" s="1831"/>
      <c r="J102" s="1831"/>
      <c r="K102" s="1831"/>
      <c r="L102" s="1831"/>
      <c r="M102" s="1831"/>
      <c r="N102" s="1831"/>
      <c r="O102" s="1831"/>
      <c r="P102" s="1831"/>
      <c r="Q102" s="1831"/>
      <c r="R102" s="1831"/>
      <c r="S102" s="1831"/>
      <c r="T102" s="1831"/>
      <c r="U102" s="1831"/>
      <c r="V102" s="1831"/>
      <c r="W102" s="1831"/>
      <c r="X102" s="1831"/>
      <c r="Y102" s="1831"/>
      <c r="Z102" s="1831"/>
      <c r="AA102" s="1831"/>
      <c r="AB102" s="1831"/>
      <c r="AC102" s="1831"/>
      <c r="AD102" s="1831"/>
      <c r="AE102" s="1831"/>
      <c r="AF102" s="1831"/>
      <c r="AG102" s="1831"/>
      <c r="AH102" s="1831"/>
      <c r="AI102" s="1831"/>
      <c r="AJ102" s="1831"/>
      <c r="AK102" s="1831"/>
      <c r="AL102" s="1831"/>
      <c r="AM102" s="1831"/>
      <c r="AN102" s="1831"/>
      <c r="AO102" s="1831"/>
      <c r="AP102" s="1831"/>
      <c r="AQ102" s="1831"/>
    </row>
    <row r="103" spans="1:43" x14ac:dyDescent="0.35">
      <c r="A103" s="1831"/>
      <c r="B103" s="1831"/>
      <c r="C103" s="1831"/>
      <c r="D103" s="1831"/>
      <c r="E103" s="1831"/>
      <c r="F103" s="1831"/>
      <c r="G103" s="1831"/>
      <c r="H103" s="1831"/>
      <c r="I103" s="1831"/>
      <c r="J103" s="1831"/>
      <c r="K103" s="1831"/>
      <c r="L103" s="1831"/>
      <c r="M103" s="1831"/>
      <c r="N103" s="1831"/>
      <c r="O103" s="1831"/>
      <c r="P103" s="1831"/>
      <c r="Q103" s="1831"/>
      <c r="R103" s="1831"/>
      <c r="S103" s="1831"/>
      <c r="T103" s="1831"/>
      <c r="U103" s="1831"/>
      <c r="V103" s="1831"/>
      <c r="W103" s="1831"/>
      <c r="X103" s="1831"/>
      <c r="Y103" s="1831"/>
      <c r="Z103" s="1831"/>
      <c r="AA103" s="1831"/>
      <c r="AB103" s="1831"/>
      <c r="AC103" s="1831"/>
      <c r="AD103" s="1831"/>
      <c r="AE103" s="1831"/>
      <c r="AF103" s="1831"/>
      <c r="AG103" s="1831"/>
      <c r="AH103" s="1831"/>
      <c r="AI103" s="1831"/>
      <c r="AJ103" s="1831"/>
      <c r="AK103" s="1831"/>
      <c r="AL103" s="1831"/>
      <c r="AM103" s="1831"/>
      <c r="AN103" s="1831"/>
      <c r="AO103" s="1831"/>
      <c r="AP103" s="1831"/>
      <c r="AQ103" s="1831"/>
    </row>
    <row r="104" spans="1:43" x14ac:dyDescent="0.35">
      <c r="A104" s="1831"/>
      <c r="B104" s="1831"/>
      <c r="C104" s="1831"/>
      <c r="D104" s="1831"/>
      <c r="E104" s="1831"/>
      <c r="F104" s="1831"/>
      <c r="G104" s="1831"/>
      <c r="H104" s="1831"/>
      <c r="I104" s="1831"/>
      <c r="J104" s="1831"/>
      <c r="K104" s="1831"/>
      <c r="L104" s="1831"/>
      <c r="M104" s="1831"/>
      <c r="N104" s="1831"/>
      <c r="O104" s="1831"/>
      <c r="P104" s="1831"/>
      <c r="Q104" s="1831"/>
      <c r="R104" s="1831"/>
      <c r="S104" s="1831"/>
      <c r="T104" s="1831"/>
      <c r="U104" s="1831"/>
      <c r="V104" s="1831"/>
      <c r="W104" s="1831"/>
      <c r="X104" s="1831"/>
      <c r="Y104" s="1831"/>
      <c r="Z104" s="1831"/>
      <c r="AA104" s="1831"/>
      <c r="AB104" s="1831"/>
      <c r="AC104" s="1831"/>
      <c r="AD104" s="1831"/>
      <c r="AE104" s="1831"/>
      <c r="AF104" s="1831"/>
      <c r="AG104" s="1831"/>
      <c r="AH104" s="1831"/>
      <c r="AI104" s="1831"/>
      <c r="AJ104" s="1831"/>
      <c r="AK104" s="1831"/>
      <c r="AL104" s="1831"/>
      <c r="AM104" s="1831"/>
      <c r="AN104" s="1831"/>
      <c r="AO104" s="1831"/>
      <c r="AP104" s="1831"/>
      <c r="AQ104" s="1831"/>
    </row>
    <row r="105" spans="1:43" x14ac:dyDescent="0.35">
      <c r="A105" s="1831"/>
      <c r="B105" s="1831"/>
      <c r="C105" s="1831"/>
      <c r="D105" s="1831"/>
      <c r="E105" s="1831"/>
      <c r="F105" s="1831"/>
      <c r="G105" s="1831"/>
      <c r="H105" s="1831"/>
      <c r="I105" s="1831"/>
      <c r="J105" s="1831"/>
      <c r="K105" s="1831"/>
      <c r="L105" s="1831"/>
      <c r="M105" s="1831"/>
      <c r="N105" s="1831"/>
      <c r="O105" s="1831"/>
      <c r="P105" s="1831"/>
      <c r="Q105" s="1831"/>
      <c r="R105" s="1831"/>
      <c r="S105" s="1831"/>
      <c r="T105" s="1831"/>
      <c r="U105" s="1831"/>
      <c r="V105" s="1831"/>
      <c r="W105" s="1831"/>
      <c r="X105" s="1831"/>
      <c r="Y105" s="1831"/>
      <c r="Z105" s="1831"/>
      <c r="AA105" s="1831"/>
      <c r="AB105" s="1831"/>
      <c r="AC105" s="1831"/>
      <c r="AD105" s="1831"/>
      <c r="AE105" s="1831"/>
      <c r="AF105" s="1831"/>
      <c r="AG105" s="1831"/>
      <c r="AH105" s="1831"/>
      <c r="AI105" s="1831"/>
      <c r="AJ105" s="1831"/>
      <c r="AK105" s="1831"/>
      <c r="AL105" s="1831"/>
      <c r="AM105" s="1831"/>
      <c r="AN105" s="1831"/>
      <c r="AO105" s="1831"/>
      <c r="AP105" s="1831"/>
      <c r="AQ105" s="1831"/>
    </row>
    <row r="106" spans="1:43" x14ac:dyDescent="0.35">
      <c r="A106" s="1831"/>
      <c r="B106" s="1831"/>
      <c r="C106" s="1831"/>
      <c r="D106" s="1831"/>
      <c r="E106" s="1831"/>
      <c r="F106" s="1831"/>
      <c r="G106" s="1831"/>
      <c r="H106" s="1831"/>
      <c r="I106" s="1831"/>
      <c r="J106" s="1831"/>
      <c r="K106" s="1831"/>
      <c r="L106" s="1831"/>
      <c r="M106" s="1831"/>
      <c r="N106" s="1831"/>
      <c r="O106" s="1831"/>
      <c r="P106" s="1831"/>
      <c r="Q106" s="1831"/>
      <c r="R106" s="1831"/>
      <c r="S106" s="1831"/>
      <c r="T106" s="1831"/>
      <c r="U106" s="1831"/>
      <c r="V106" s="1831"/>
      <c r="W106" s="1831"/>
      <c r="X106" s="1831"/>
      <c r="Y106" s="1831"/>
      <c r="Z106" s="1831"/>
      <c r="AA106" s="1831"/>
      <c r="AB106" s="1831"/>
      <c r="AC106" s="1831"/>
      <c r="AD106" s="1831"/>
      <c r="AE106" s="1831"/>
      <c r="AF106" s="1831"/>
      <c r="AG106" s="1831"/>
      <c r="AH106" s="1831"/>
      <c r="AI106" s="1831"/>
      <c r="AJ106" s="1831"/>
      <c r="AK106" s="1831"/>
      <c r="AL106" s="1831"/>
      <c r="AM106" s="1831"/>
      <c r="AN106" s="1831"/>
      <c r="AO106" s="1831"/>
      <c r="AP106" s="1831"/>
      <c r="AQ106" s="1831"/>
    </row>
    <row r="107" spans="1:43" x14ac:dyDescent="0.35">
      <c r="A107" s="1831"/>
      <c r="B107" s="1831"/>
      <c r="C107" s="1831"/>
      <c r="D107" s="1831"/>
      <c r="E107" s="1831"/>
      <c r="F107" s="1831"/>
      <c r="G107" s="1831"/>
      <c r="H107" s="1831"/>
      <c r="I107" s="1831"/>
      <c r="J107" s="1831"/>
      <c r="K107" s="1831"/>
      <c r="L107" s="1831"/>
      <c r="M107" s="1831"/>
      <c r="N107" s="1831"/>
      <c r="O107" s="1831"/>
      <c r="P107" s="1831"/>
      <c r="Q107" s="1831"/>
      <c r="R107" s="1831"/>
      <c r="S107" s="1831"/>
      <c r="T107" s="1831"/>
      <c r="U107" s="1831"/>
      <c r="V107" s="1831"/>
      <c r="W107" s="1831"/>
      <c r="X107" s="1831"/>
      <c r="Y107" s="1831"/>
      <c r="Z107" s="1831"/>
      <c r="AA107" s="1831"/>
      <c r="AB107" s="1831"/>
      <c r="AC107" s="1831"/>
      <c r="AD107" s="1831"/>
      <c r="AE107" s="1831"/>
      <c r="AF107" s="1831"/>
      <c r="AG107" s="1831"/>
      <c r="AH107" s="1831"/>
      <c r="AI107" s="1831"/>
      <c r="AJ107" s="1831"/>
      <c r="AK107" s="1831"/>
      <c r="AL107" s="1831"/>
      <c r="AM107" s="1831"/>
      <c r="AN107" s="1831"/>
      <c r="AO107" s="1831"/>
      <c r="AP107" s="1831"/>
      <c r="AQ107" s="1831"/>
    </row>
    <row r="108" spans="1:43" x14ac:dyDescent="0.35">
      <c r="A108" s="1831"/>
      <c r="B108" s="1831"/>
      <c r="C108" s="1831"/>
      <c r="D108" s="1831"/>
      <c r="E108" s="1831"/>
      <c r="F108" s="1831"/>
      <c r="G108" s="1831"/>
      <c r="H108" s="1831"/>
      <c r="I108" s="1831"/>
      <c r="J108" s="1831"/>
      <c r="K108" s="1831"/>
      <c r="L108" s="1831"/>
      <c r="M108" s="1831"/>
      <c r="N108" s="1831"/>
      <c r="O108" s="1831"/>
      <c r="P108" s="1831"/>
      <c r="Q108" s="1831"/>
      <c r="R108" s="1831"/>
      <c r="S108" s="1831"/>
      <c r="T108" s="1831"/>
      <c r="U108" s="1831"/>
      <c r="V108" s="1831"/>
      <c r="W108" s="1831"/>
      <c r="X108" s="1831"/>
      <c r="Y108" s="1831"/>
      <c r="Z108" s="1831"/>
      <c r="AA108" s="1831"/>
      <c r="AB108" s="1831"/>
      <c r="AC108" s="1831"/>
      <c r="AD108" s="1831"/>
      <c r="AE108" s="1831"/>
      <c r="AF108" s="1831"/>
      <c r="AG108" s="1831"/>
      <c r="AH108" s="1831"/>
      <c r="AI108" s="1831"/>
      <c r="AJ108" s="1831"/>
      <c r="AK108" s="1831"/>
      <c r="AL108" s="1831"/>
      <c r="AM108" s="1831"/>
      <c r="AN108" s="1831"/>
      <c r="AO108" s="1831"/>
      <c r="AP108" s="1831"/>
      <c r="AQ108" s="1831"/>
    </row>
    <row r="109" spans="1:43" x14ac:dyDescent="0.35">
      <c r="A109" s="1831"/>
      <c r="B109" s="1831"/>
      <c r="C109" s="1831"/>
      <c r="D109" s="1831"/>
      <c r="E109" s="1831"/>
      <c r="F109" s="1831"/>
      <c r="G109" s="1831"/>
      <c r="H109" s="1831"/>
      <c r="I109" s="1831"/>
      <c r="J109" s="1831"/>
      <c r="K109" s="1831"/>
      <c r="L109" s="1831"/>
      <c r="M109" s="1831"/>
      <c r="N109" s="1831"/>
      <c r="O109" s="1831"/>
      <c r="P109" s="1831"/>
      <c r="Q109" s="1831"/>
      <c r="R109" s="1831"/>
      <c r="S109" s="1831"/>
      <c r="T109" s="1831"/>
      <c r="U109" s="1831"/>
      <c r="V109" s="1831"/>
      <c r="W109" s="1831"/>
      <c r="X109" s="1831"/>
      <c r="Y109" s="1831"/>
      <c r="Z109" s="1831"/>
      <c r="AA109" s="1831"/>
      <c r="AB109" s="1831"/>
      <c r="AC109" s="1831"/>
      <c r="AD109" s="1831"/>
      <c r="AE109" s="1831"/>
      <c r="AF109" s="1831"/>
      <c r="AG109" s="1831"/>
      <c r="AH109" s="1831"/>
      <c r="AI109" s="1831"/>
      <c r="AJ109" s="1831"/>
      <c r="AK109" s="1831"/>
      <c r="AL109" s="1831"/>
      <c r="AM109" s="1831"/>
      <c r="AN109" s="1831"/>
      <c r="AO109" s="1831"/>
      <c r="AP109" s="1831"/>
      <c r="AQ109" s="1831"/>
    </row>
    <row r="110" spans="1:43" x14ac:dyDescent="0.35">
      <c r="A110" s="1831"/>
      <c r="B110" s="1831"/>
      <c r="C110" s="1831"/>
      <c r="D110" s="1831"/>
      <c r="E110" s="1831"/>
      <c r="F110" s="1831"/>
      <c r="G110" s="1831"/>
      <c r="H110" s="1831"/>
      <c r="I110" s="1831"/>
      <c r="J110" s="1831"/>
      <c r="K110" s="1831"/>
      <c r="L110" s="1831"/>
      <c r="M110" s="1831"/>
      <c r="N110" s="1831"/>
      <c r="O110" s="1831"/>
      <c r="P110" s="1831"/>
      <c r="Q110" s="1831"/>
      <c r="R110" s="1831"/>
      <c r="S110" s="1831"/>
      <c r="T110" s="1831"/>
      <c r="U110" s="1831"/>
      <c r="V110" s="1831"/>
      <c r="W110" s="1831"/>
      <c r="X110" s="1831"/>
      <c r="Y110" s="1831"/>
      <c r="Z110" s="1831"/>
      <c r="AA110" s="1831"/>
      <c r="AB110" s="1831"/>
      <c r="AC110" s="1831"/>
      <c r="AD110" s="1831"/>
      <c r="AE110" s="1831"/>
      <c r="AF110" s="1831"/>
      <c r="AG110" s="1831"/>
      <c r="AH110" s="1831"/>
      <c r="AI110" s="1831"/>
      <c r="AJ110" s="1831"/>
      <c r="AK110" s="1831"/>
      <c r="AL110" s="1831"/>
      <c r="AM110" s="1831"/>
      <c r="AN110" s="1831"/>
      <c r="AO110" s="1831"/>
      <c r="AP110" s="1831"/>
      <c r="AQ110" s="1831"/>
    </row>
    <row r="111" spans="1:43" x14ac:dyDescent="0.35">
      <c r="A111" s="1831"/>
      <c r="B111" s="1831"/>
      <c r="C111" s="1831"/>
      <c r="D111" s="1831"/>
      <c r="E111" s="1831"/>
      <c r="F111" s="1831"/>
      <c r="G111" s="1831"/>
      <c r="H111" s="1831"/>
      <c r="I111" s="1831"/>
      <c r="J111" s="1831"/>
      <c r="K111" s="1831"/>
      <c r="L111" s="1831"/>
      <c r="M111" s="1831"/>
      <c r="N111" s="1831"/>
      <c r="O111" s="1831"/>
      <c r="P111" s="1831"/>
      <c r="Q111" s="1831"/>
      <c r="R111" s="1831"/>
      <c r="S111" s="1831"/>
      <c r="T111" s="1831"/>
      <c r="U111" s="1831"/>
      <c r="V111" s="1831"/>
      <c r="W111" s="1831"/>
      <c r="X111" s="1831"/>
      <c r="Y111" s="1831"/>
      <c r="Z111" s="1831"/>
      <c r="AA111" s="1831"/>
      <c r="AB111" s="1831"/>
      <c r="AC111" s="1831"/>
      <c r="AD111" s="1831"/>
      <c r="AE111" s="1831"/>
      <c r="AF111" s="1831"/>
      <c r="AG111" s="1831"/>
      <c r="AH111" s="1831"/>
      <c r="AI111" s="1831"/>
      <c r="AJ111" s="1831"/>
      <c r="AK111" s="1831"/>
      <c r="AL111" s="1831"/>
      <c r="AM111" s="1831"/>
      <c r="AN111" s="1831"/>
      <c r="AO111" s="1831"/>
      <c r="AP111" s="1831"/>
      <c r="AQ111" s="1831"/>
    </row>
    <row r="112" spans="1:43" x14ac:dyDescent="0.35">
      <c r="A112" s="1831"/>
      <c r="B112" s="1831"/>
      <c r="C112" s="1831"/>
      <c r="D112" s="1831"/>
      <c r="E112" s="1831"/>
      <c r="F112" s="1831"/>
      <c r="G112" s="1831"/>
      <c r="H112" s="1831"/>
      <c r="I112" s="1831"/>
      <c r="J112" s="1831"/>
      <c r="K112" s="1831"/>
      <c r="L112" s="1831"/>
      <c r="M112" s="1831"/>
      <c r="N112" s="1831"/>
      <c r="O112" s="1831"/>
      <c r="P112" s="1831"/>
      <c r="Q112" s="1831"/>
      <c r="R112" s="1831"/>
      <c r="S112" s="1831"/>
      <c r="T112" s="1831"/>
      <c r="U112" s="1831"/>
      <c r="V112" s="1831"/>
      <c r="W112" s="1831"/>
      <c r="X112" s="1831"/>
      <c r="Y112" s="1831"/>
      <c r="Z112" s="1831"/>
      <c r="AA112" s="1831"/>
      <c r="AB112" s="1831"/>
      <c r="AC112" s="1831"/>
      <c r="AD112" s="1831"/>
      <c r="AE112" s="1831"/>
      <c r="AF112" s="1831"/>
      <c r="AG112" s="1831"/>
      <c r="AH112" s="1831"/>
      <c r="AI112" s="1831"/>
      <c r="AJ112" s="1831"/>
      <c r="AK112" s="1831"/>
      <c r="AL112" s="1831"/>
      <c r="AM112" s="1831"/>
      <c r="AN112" s="1831"/>
      <c r="AO112" s="1831"/>
      <c r="AP112" s="1831"/>
      <c r="AQ112" s="1831"/>
    </row>
    <row r="113" spans="1:43" x14ac:dyDescent="0.35">
      <c r="A113" s="1831"/>
      <c r="B113" s="1831"/>
      <c r="C113" s="1831"/>
      <c r="D113" s="1831"/>
      <c r="E113" s="1831"/>
      <c r="F113" s="1831"/>
      <c r="G113" s="1831"/>
      <c r="H113" s="1831"/>
      <c r="I113" s="1831"/>
      <c r="J113" s="1831"/>
      <c r="K113" s="1831"/>
      <c r="L113" s="1831"/>
      <c r="M113" s="1831"/>
      <c r="N113" s="1831"/>
      <c r="O113" s="1831"/>
      <c r="P113" s="1831"/>
      <c r="Q113" s="1831"/>
      <c r="R113" s="1831"/>
      <c r="S113" s="1831"/>
      <c r="T113" s="1831"/>
      <c r="U113" s="1831"/>
      <c r="V113" s="1831"/>
      <c r="W113" s="1831"/>
      <c r="X113" s="1831"/>
      <c r="Y113" s="1831"/>
      <c r="Z113" s="1831"/>
      <c r="AA113" s="1831"/>
      <c r="AB113" s="1831"/>
      <c r="AC113" s="1831"/>
      <c r="AD113" s="1831"/>
      <c r="AE113" s="1831"/>
      <c r="AF113" s="1831"/>
      <c r="AG113" s="1831"/>
      <c r="AH113" s="1831"/>
      <c r="AI113" s="1831"/>
      <c r="AJ113" s="1831"/>
      <c r="AK113" s="1831"/>
      <c r="AL113" s="1831"/>
      <c r="AM113" s="1831"/>
      <c r="AN113" s="1831"/>
      <c r="AO113" s="1831"/>
      <c r="AP113" s="1831"/>
      <c r="AQ113" s="1831"/>
    </row>
    <row r="114" spans="1:43" x14ac:dyDescent="0.35">
      <c r="A114" s="1831"/>
      <c r="B114" s="1831"/>
      <c r="C114" s="1831"/>
      <c r="D114" s="1831"/>
      <c r="E114" s="1831"/>
      <c r="F114" s="1831"/>
      <c r="G114" s="1831"/>
      <c r="H114" s="1831"/>
      <c r="I114" s="1831"/>
      <c r="J114" s="1831"/>
      <c r="K114" s="1831"/>
      <c r="L114" s="1831"/>
      <c r="M114" s="1831"/>
      <c r="N114" s="1831"/>
      <c r="O114" s="1831"/>
      <c r="P114" s="1831"/>
      <c r="Q114" s="1831"/>
      <c r="R114" s="1831"/>
      <c r="S114" s="1831"/>
      <c r="T114" s="1831"/>
      <c r="U114" s="1831"/>
      <c r="V114" s="1831"/>
      <c r="W114" s="1831"/>
      <c r="X114" s="1831"/>
      <c r="Y114" s="1831"/>
      <c r="Z114" s="1831"/>
      <c r="AA114" s="1831"/>
      <c r="AB114" s="1831"/>
      <c r="AC114" s="1831"/>
      <c r="AD114" s="1831"/>
      <c r="AE114" s="1831"/>
      <c r="AF114" s="1831"/>
      <c r="AG114" s="1831"/>
      <c r="AH114" s="1831"/>
      <c r="AI114" s="1831"/>
      <c r="AJ114" s="1831"/>
      <c r="AK114" s="1831"/>
      <c r="AL114" s="1831"/>
      <c r="AM114" s="1831"/>
      <c r="AN114" s="1831"/>
      <c r="AO114" s="1831"/>
      <c r="AP114" s="1831"/>
      <c r="AQ114" s="1831"/>
    </row>
    <row r="115" spans="1:43" x14ac:dyDescent="0.35">
      <c r="A115" s="1831"/>
      <c r="B115" s="1831"/>
      <c r="C115" s="1831"/>
      <c r="D115" s="1831"/>
      <c r="E115" s="1831"/>
      <c r="F115" s="1831"/>
      <c r="G115" s="1831"/>
      <c r="H115" s="1831"/>
      <c r="I115" s="1831"/>
      <c r="J115" s="1831"/>
      <c r="K115" s="1831"/>
      <c r="L115" s="1831"/>
      <c r="M115" s="1831"/>
      <c r="N115" s="1831"/>
      <c r="O115" s="1831"/>
      <c r="P115" s="1831"/>
      <c r="Q115" s="1831"/>
      <c r="R115" s="1831"/>
      <c r="S115" s="1831"/>
      <c r="T115" s="1831"/>
      <c r="U115" s="1831"/>
      <c r="V115" s="1831"/>
      <c r="W115" s="1831"/>
      <c r="X115" s="1831"/>
      <c r="Y115" s="1831"/>
      <c r="Z115" s="1831"/>
      <c r="AA115" s="1831"/>
      <c r="AB115" s="1831"/>
      <c r="AC115" s="1831"/>
      <c r="AD115" s="1831"/>
      <c r="AE115" s="1831"/>
      <c r="AF115" s="1831"/>
      <c r="AG115" s="1831"/>
      <c r="AH115" s="1831"/>
      <c r="AI115" s="1831"/>
      <c r="AJ115" s="1831"/>
      <c r="AK115" s="1831"/>
      <c r="AL115" s="1831"/>
      <c r="AM115" s="1831"/>
      <c r="AN115" s="1831"/>
      <c r="AO115" s="1831"/>
      <c r="AP115" s="1831"/>
      <c r="AQ115" s="1831"/>
    </row>
    <row r="116" spans="1:43" x14ac:dyDescent="0.35">
      <c r="A116" s="1831"/>
      <c r="B116" s="1831"/>
      <c r="C116" s="1831"/>
      <c r="D116" s="1831"/>
      <c r="E116" s="1831"/>
      <c r="F116" s="1831"/>
      <c r="G116" s="1831"/>
      <c r="H116" s="1831"/>
      <c r="I116" s="1831"/>
      <c r="J116" s="1831"/>
      <c r="K116" s="1831"/>
      <c r="L116" s="1831"/>
      <c r="M116" s="1831"/>
      <c r="N116" s="1831"/>
      <c r="O116" s="1831"/>
      <c r="P116" s="1831"/>
      <c r="Q116" s="1831"/>
      <c r="R116" s="1831"/>
      <c r="S116" s="1831"/>
      <c r="T116" s="1831"/>
      <c r="U116" s="1831"/>
      <c r="V116" s="1831"/>
      <c r="W116" s="1831"/>
      <c r="X116" s="1831"/>
      <c r="Y116" s="1831"/>
      <c r="Z116" s="1831"/>
      <c r="AA116" s="1831"/>
      <c r="AB116" s="1831"/>
      <c r="AC116" s="1831"/>
      <c r="AD116" s="1831"/>
      <c r="AE116" s="1831"/>
      <c r="AF116" s="1831"/>
      <c r="AG116" s="1831"/>
      <c r="AH116" s="1831"/>
      <c r="AI116" s="1831"/>
      <c r="AJ116" s="1831"/>
      <c r="AK116" s="1831"/>
      <c r="AL116" s="1831"/>
      <c r="AM116" s="1831"/>
      <c r="AN116" s="1831"/>
      <c r="AO116" s="1831"/>
      <c r="AP116" s="1831"/>
      <c r="AQ116" s="1831"/>
    </row>
    <row r="117" spans="1:43" x14ac:dyDescent="0.35">
      <c r="A117" s="1831"/>
      <c r="B117" s="1831"/>
      <c r="C117" s="1831"/>
      <c r="D117" s="1831"/>
      <c r="E117" s="1831"/>
      <c r="F117" s="1831"/>
      <c r="G117" s="1831"/>
      <c r="H117" s="1831"/>
      <c r="I117" s="1831"/>
      <c r="J117" s="1831"/>
      <c r="K117" s="1831"/>
      <c r="L117" s="1831"/>
      <c r="M117" s="1831"/>
      <c r="N117" s="1831"/>
      <c r="O117" s="1831"/>
      <c r="P117" s="1831"/>
      <c r="Q117" s="1831"/>
      <c r="R117" s="1831"/>
      <c r="S117" s="1831"/>
      <c r="T117" s="1831"/>
      <c r="U117" s="1831"/>
      <c r="V117" s="1831"/>
      <c r="W117" s="1831"/>
      <c r="X117" s="1831"/>
      <c r="Y117" s="1831"/>
      <c r="Z117" s="1831"/>
      <c r="AA117" s="1831"/>
      <c r="AB117" s="1831"/>
      <c r="AC117" s="1831"/>
      <c r="AD117" s="1831"/>
      <c r="AE117" s="1831"/>
      <c r="AF117" s="1831"/>
      <c r="AG117" s="1831"/>
      <c r="AH117" s="1831"/>
      <c r="AI117" s="1831"/>
      <c r="AJ117" s="1831"/>
      <c r="AK117" s="1831"/>
      <c r="AL117" s="1831"/>
      <c r="AM117" s="1831"/>
      <c r="AN117" s="1831"/>
      <c r="AO117" s="1831"/>
      <c r="AP117" s="1831"/>
      <c r="AQ117" s="1831"/>
    </row>
    <row r="118" spans="1:43" x14ac:dyDescent="0.35">
      <c r="A118" s="1831"/>
      <c r="B118" s="1831"/>
      <c r="C118" s="1831"/>
      <c r="D118" s="1831"/>
      <c r="E118" s="1831"/>
      <c r="F118" s="1831"/>
      <c r="G118" s="1831"/>
      <c r="H118" s="1831"/>
      <c r="I118" s="1831"/>
      <c r="J118" s="1831"/>
      <c r="K118" s="1831"/>
      <c r="L118" s="1831"/>
      <c r="M118" s="1831"/>
      <c r="N118" s="1831"/>
      <c r="O118" s="1831"/>
      <c r="P118" s="1831"/>
      <c r="Q118" s="1831"/>
      <c r="R118" s="1831"/>
      <c r="S118" s="1831"/>
      <c r="T118" s="1831"/>
      <c r="U118" s="1831"/>
      <c r="V118" s="1831"/>
      <c r="W118" s="1831"/>
      <c r="X118" s="1831"/>
      <c r="Y118" s="1831"/>
      <c r="Z118" s="1831"/>
      <c r="AA118" s="1831"/>
      <c r="AB118" s="1831"/>
      <c r="AC118" s="1831"/>
      <c r="AD118" s="1831"/>
      <c r="AE118" s="1831"/>
      <c r="AF118" s="1831"/>
      <c r="AG118" s="1831"/>
      <c r="AH118" s="1831"/>
      <c r="AI118" s="1831"/>
      <c r="AJ118" s="1831"/>
      <c r="AK118" s="1831"/>
      <c r="AL118" s="1831"/>
      <c r="AM118" s="1831"/>
      <c r="AN118" s="1831"/>
      <c r="AO118" s="1831"/>
      <c r="AP118" s="1831"/>
      <c r="AQ118" s="1831"/>
    </row>
    <row r="119" spans="1:43" x14ac:dyDescent="0.35">
      <c r="A119" s="1831"/>
      <c r="B119" s="1831"/>
      <c r="C119" s="1831"/>
      <c r="D119" s="1831"/>
      <c r="E119" s="1831"/>
      <c r="F119" s="1831"/>
      <c r="G119" s="1831"/>
      <c r="H119" s="1831"/>
      <c r="I119" s="1831"/>
      <c r="J119" s="1831"/>
      <c r="K119" s="1831"/>
      <c r="L119" s="1831"/>
      <c r="M119" s="1831"/>
      <c r="N119" s="1831"/>
      <c r="O119" s="1831"/>
      <c r="P119" s="1831"/>
      <c r="Q119" s="1831"/>
      <c r="R119" s="1831"/>
      <c r="S119" s="1831"/>
      <c r="T119" s="1831"/>
      <c r="U119" s="1831"/>
      <c r="V119" s="1831"/>
      <c r="W119" s="1831"/>
      <c r="X119" s="1831"/>
      <c r="Y119" s="1831"/>
      <c r="Z119" s="1831"/>
      <c r="AA119" s="1831"/>
      <c r="AB119" s="1831"/>
      <c r="AC119" s="1831"/>
      <c r="AD119" s="1831"/>
      <c r="AE119" s="1831"/>
      <c r="AF119" s="1831"/>
      <c r="AG119" s="1831"/>
      <c r="AH119" s="1831"/>
      <c r="AI119" s="1831"/>
      <c r="AJ119" s="1831"/>
      <c r="AK119" s="1831"/>
      <c r="AL119" s="1831"/>
      <c r="AM119" s="1831"/>
      <c r="AN119" s="1831"/>
      <c r="AO119" s="1831"/>
      <c r="AP119" s="1831"/>
      <c r="AQ119" s="1831"/>
    </row>
    <row r="120" spans="1:43" x14ac:dyDescent="0.35">
      <c r="A120" s="1831"/>
      <c r="B120" s="1831"/>
      <c r="C120" s="1831"/>
      <c r="D120" s="1831"/>
      <c r="E120" s="1831"/>
      <c r="F120" s="1831"/>
      <c r="G120" s="1831"/>
      <c r="H120" s="1831"/>
      <c r="I120" s="1831"/>
      <c r="J120" s="1831"/>
      <c r="K120" s="1831"/>
      <c r="L120" s="1831"/>
      <c r="M120" s="1831"/>
      <c r="N120" s="1831"/>
      <c r="O120" s="1831"/>
      <c r="P120" s="1831"/>
      <c r="Q120" s="1831"/>
      <c r="R120" s="1831"/>
      <c r="S120" s="1831"/>
      <c r="T120" s="1831"/>
      <c r="U120" s="1831"/>
      <c r="V120" s="1831"/>
      <c r="W120" s="1831"/>
      <c r="X120" s="1831"/>
      <c r="Y120" s="1831"/>
      <c r="Z120" s="1831"/>
      <c r="AA120" s="1831"/>
      <c r="AB120" s="1831"/>
      <c r="AC120" s="1831"/>
      <c r="AD120" s="1831"/>
      <c r="AE120" s="1831"/>
      <c r="AF120" s="1831"/>
      <c r="AG120" s="1831"/>
      <c r="AH120" s="1831"/>
      <c r="AI120" s="1831"/>
      <c r="AJ120" s="1831"/>
      <c r="AK120" s="1831"/>
      <c r="AL120" s="1831"/>
      <c r="AM120" s="1831"/>
      <c r="AN120" s="1831"/>
      <c r="AO120" s="1831"/>
      <c r="AP120" s="1831"/>
      <c r="AQ120" s="1831"/>
    </row>
    <row r="121" spans="1:43" x14ac:dyDescent="0.35">
      <c r="A121" s="1831"/>
      <c r="B121" s="1831"/>
      <c r="C121" s="1831"/>
      <c r="D121" s="1831"/>
      <c r="E121" s="1831"/>
      <c r="F121" s="1831"/>
      <c r="G121" s="1831"/>
      <c r="H121" s="1831"/>
      <c r="I121" s="1831"/>
      <c r="J121" s="1831"/>
      <c r="K121" s="1831"/>
      <c r="L121" s="1831"/>
      <c r="M121" s="1831"/>
      <c r="N121" s="1831"/>
      <c r="O121" s="1831"/>
      <c r="P121" s="1831"/>
      <c r="Q121" s="1831"/>
      <c r="R121" s="1831"/>
      <c r="S121" s="1831"/>
      <c r="T121" s="1831"/>
      <c r="U121" s="1831"/>
      <c r="V121" s="1831"/>
      <c r="W121" s="1831"/>
      <c r="X121" s="1831"/>
      <c r="Y121" s="1831"/>
      <c r="Z121" s="1831"/>
      <c r="AA121" s="1831"/>
      <c r="AB121" s="1831"/>
      <c r="AC121" s="1831"/>
      <c r="AD121" s="1831"/>
      <c r="AE121" s="1831"/>
      <c r="AF121" s="1831"/>
      <c r="AG121" s="1831"/>
      <c r="AH121" s="1831"/>
      <c r="AI121" s="1831"/>
      <c r="AJ121" s="1831"/>
      <c r="AK121" s="1831"/>
      <c r="AL121" s="1831"/>
      <c r="AM121" s="1831"/>
      <c r="AN121" s="1831"/>
      <c r="AO121" s="1831"/>
      <c r="AP121" s="1831"/>
      <c r="AQ121" s="1831"/>
    </row>
    <row r="122" spans="1:43" x14ac:dyDescent="0.35">
      <c r="A122" s="1831"/>
      <c r="B122" s="1831"/>
      <c r="C122" s="1831"/>
      <c r="D122" s="1831"/>
      <c r="E122" s="1831"/>
      <c r="F122" s="1831"/>
      <c r="G122" s="1831"/>
      <c r="H122" s="1831"/>
      <c r="I122" s="1831"/>
      <c r="J122" s="1831"/>
      <c r="K122" s="1831"/>
      <c r="L122" s="1831"/>
      <c r="M122" s="1831"/>
      <c r="N122" s="1831"/>
      <c r="O122" s="1831"/>
      <c r="P122" s="1831"/>
      <c r="Q122" s="1831"/>
      <c r="R122" s="1831"/>
      <c r="S122" s="1831"/>
      <c r="T122" s="1831"/>
      <c r="U122" s="1831"/>
      <c r="V122" s="1831"/>
      <c r="W122" s="1831"/>
      <c r="X122" s="1831"/>
      <c r="Y122" s="1831"/>
      <c r="Z122" s="1831"/>
      <c r="AA122" s="1831"/>
      <c r="AB122" s="1831"/>
      <c r="AC122" s="1831"/>
      <c r="AD122" s="1831"/>
      <c r="AE122" s="1831"/>
      <c r="AF122" s="1831"/>
      <c r="AG122" s="1831"/>
      <c r="AH122" s="1831"/>
      <c r="AI122" s="1831"/>
      <c r="AJ122" s="1831"/>
      <c r="AK122" s="1831"/>
      <c r="AL122" s="1831"/>
      <c r="AM122" s="1831"/>
      <c r="AN122" s="1831"/>
      <c r="AO122" s="1831"/>
      <c r="AP122" s="1831"/>
      <c r="AQ122" s="1831"/>
    </row>
    <row r="123" spans="1:43" x14ac:dyDescent="0.35">
      <c r="A123" s="1831"/>
      <c r="B123" s="1831"/>
      <c r="C123" s="1831"/>
      <c r="D123" s="1831"/>
      <c r="E123" s="1831"/>
      <c r="F123" s="1831"/>
      <c r="G123" s="1831"/>
      <c r="H123" s="1831"/>
      <c r="I123" s="1831"/>
      <c r="J123" s="1831"/>
      <c r="K123" s="1831"/>
      <c r="L123" s="1831"/>
      <c r="M123" s="1831"/>
      <c r="N123" s="1831"/>
      <c r="O123" s="1831"/>
      <c r="P123" s="1831"/>
      <c r="Q123" s="1831"/>
      <c r="R123" s="1831"/>
      <c r="S123" s="1831"/>
      <c r="T123" s="1831"/>
      <c r="U123" s="1831"/>
      <c r="V123" s="1831"/>
      <c r="W123" s="1831"/>
      <c r="X123" s="1831"/>
      <c r="Y123" s="1831"/>
      <c r="Z123" s="1831"/>
      <c r="AA123" s="1831"/>
      <c r="AB123" s="1831"/>
      <c r="AC123" s="1831"/>
      <c r="AD123" s="1831"/>
      <c r="AE123" s="1831"/>
      <c r="AF123" s="1831"/>
      <c r="AG123" s="1831"/>
      <c r="AH123" s="1831"/>
      <c r="AI123" s="1831"/>
      <c r="AJ123" s="1831"/>
      <c r="AK123" s="1831"/>
      <c r="AL123" s="1831"/>
      <c r="AM123" s="1831"/>
      <c r="AN123" s="1831"/>
      <c r="AO123" s="1831"/>
      <c r="AP123" s="1831"/>
      <c r="AQ123" s="1831"/>
    </row>
    <row r="124" spans="1:43" x14ac:dyDescent="0.35">
      <c r="A124" s="1831"/>
      <c r="B124" s="1831"/>
      <c r="C124" s="1831"/>
      <c r="D124" s="1831"/>
      <c r="E124" s="1831"/>
      <c r="F124" s="1831"/>
      <c r="G124" s="1831"/>
      <c r="H124" s="1831"/>
      <c r="I124" s="1831"/>
      <c r="J124" s="1831"/>
      <c r="K124" s="1831"/>
      <c r="L124" s="1831"/>
      <c r="M124" s="1831"/>
      <c r="N124" s="1831"/>
      <c r="O124" s="1831"/>
      <c r="P124" s="1831"/>
      <c r="Q124" s="1831"/>
      <c r="R124" s="1831"/>
      <c r="S124" s="1831"/>
      <c r="T124" s="1831"/>
      <c r="U124" s="1831"/>
      <c r="V124" s="1831"/>
      <c r="W124" s="1831"/>
      <c r="X124" s="1831"/>
      <c r="Y124" s="1831"/>
      <c r="Z124" s="1831"/>
      <c r="AA124" s="1831"/>
      <c r="AB124" s="1831"/>
      <c r="AC124" s="1831"/>
      <c r="AD124" s="1831"/>
      <c r="AE124" s="1831"/>
      <c r="AF124" s="1831"/>
      <c r="AG124" s="1831"/>
      <c r="AH124" s="1831"/>
      <c r="AI124" s="1831"/>
      <c r="AJ124" s="1831"/>
      <c r="AK124" s="1831"/>
      <c r="AL124" s="1831"/>
      <c r="AM124" s="1831"/>
      <c r="AN124" s="1831"/>
      <c r="AO124" s="1831"/>
      <c r="AP124" s="1831"/>
      <c r="AQ124" s="1831"/>
    </row>
    <row r="125" spans="1:43" x14ac:dyDescent="0.35">
      <c r="A125" s="1831"/>
      <c r="B125" s="1831"/>
      <c r="C125" s="1831"/>
      <c r="D125" s="1831"/>
      <c r="E125" s="1831"/>
      <c r="F125" s="1831"/>
      <c r="G125" s="1831"/>
      <c r="H125" s="1831"/>
      <c r="I125" s="1831"/>
      <c r="J125" s="1831"/>
      <c r="K125" s="1831"/>
      <c r="L125" s="1831"/>
      <c r="M125" s="1831"/>
      <c r="N125" s="1831"/>
      <c r="O125" s="1831"/>
      <c r="P125" s="1831"/>
      <c r="Q125" s="1831"/>
      <c r="R125" s="1831"/>
      <c r="S125" s="1831"/>
      <c r="T125" s="1831"/>
      <c r="U125" s="1831"/>
      <c r="V125" s="1831"/>
      <c r="W125" s="1831"/>
      <c r="X125" s="1831"/>
      <c r="Y125" s="1831"/>
      <c r="Z125" s="1831"/>
      <c r="AA125" s="1831"/>
      <c r="AB125" s="1831"/>
      <c r="AC125" s="1831"/>
      <c r="AD125" s="1831"/>
      <c r="AE125" s="1831"/>
      <c r="AF125" s="1831"/>
      <c r="AG125" s="1831"/>
      <c r="AH125" s="1831"/>
      <c r="AI125" s="1831"/>
      <c r="AJ125" s="1831"/>
      <c r="AK125" s="1831"/>
      <c r="AL125" s="1831"/>
      <c r="AM125" s="1831"/>
      <c r="AN125" s="1831"/>
      <c r="AO125" s="1831"/>
      <c r="AP125" s="1831"/>
      <c r="AQ125" s="1831"/>
    </row>
    <row r="126" spans="1:43" x14ac:dyDescent="0.35">
      <c r="A126" s="1831"/>
      <c r="B126" s="1831"/>
      <c r="C126" s="1831"/>
      <c r="D126" s="1831"/>
      <c r="E126" s="1831"/>
      <c r="F126" s="1831"/>
      <c r="G126" s="1831"/>
      <c r="H126" s="1831"/>
      <c r="I126" s="1831"/>
      <c r="J126" s="1831"/>
      <c r="K126" s="1831"/>
      <c r="L126" s="1831"/>
      <c r="M126" s="1831"/>
      <c r="N126" s="1831"/>
      <c r="O126" s="1831"/>
      <c r="P126" s="1831"/>
      <c r="Q126" s="1831"/>
      <c r="R126" s="1831"/>
      <c r="S126" s="1831"/>
      <c r="T126" s="1831"/>
      <c r="U126" s="1831"/>
      <c r="V126" s="1831"/>
      <c r="W126" s="1831"/>
      <c r="X126" s="1831"/>
      <c r="Y126" s="1831"/>
      <c r="Z126" s="1831"/>
      <c r="AA126" s="1831"/>
      <c r="AB126" s="1831"/>
      <c r="AC126" s="1831"/>
      <c r="AD126" s="1831"/>
      <c r="AE126" s="1831"/>
      <c r="AF126" s="1831"/>
      <c r="AG126" s="1831"/>
      <c r="AH126" s="1831"/>
      <c r="AI126" s="1831"/>
      <c r="AJ126" s="1831"/>
      <c r="AK126" s="1831"/>
      <c r="AL126" s="1831"/>
      <c r="AM126" s="1831"/>
      <c r="AN126" s="1831"/>
      <c r="AO126" s="1831"/>
      <c r="AP126" s="1831"/>
      <c r="AQ126" s="1831"/>
    </row>
    <row r="127" spans="1:43" x14ac:dyDescent="0.35">
      <c r="A127" s="1831"/>
      <c r="B127" s="1831"/>
      <c r="C127" s="1831"/>
      <c r="D127" s="1831"/>
      <c r="E127" s="1831"/>
      <c r="F127" s="1831"/>
      <c r="G127" s="1831"/>
      <c r="H127" s="1831"/>
      <c r="I127" s="1831"/>
      <c r="J127" s="1831"/>
      <c r="K127" s="1831"/>
      <c r="L127" s="1831"/>
      <c r="M127" s="1831"/>
      <c r="N127" s="1831"/>
      <c r="O127" s="1831"/>
      <c r="P127" s="1831"/>
      <c r="Q127" s="1831"/>
      <c r="R127" s="1831"/>
      <c r="S127" s="1831"/>
      <c r="T127" s="1831"/>
      <c r="U127" s="1831"/>
      <c r="V127" s="1831"/>
      <c r="W127" s="1831"/>
      <c r="X127" s="1831"/>
      <c r="Y127" s="1831"/>
      <c r="Z127" s="1831"/>
      <c r="AA127" s="1831"/>
      <c r="AB127" s="1831"/>
      <c r="AC127" s="1831"/>
      <c r="AD127" s="1831"/>
      <c r="AE127" s="1831"/>
      <c r="AF127" s="1831"/>
      <c r="AG127" s="1831"/>
      <c r="AH127" s="1831"/>
      <c r="AI127" s="1831"/>
      <c r="AJ127" s="1831"/>
      <c r="AK127" s="1831"/>
      <c r="AL127" s="1831"/>
      <c r="AM127" s="1831"/>
      <c r="AN127" s="1831"/>
      <c r="AO127" s="1831"/>
      <c r="AP127" s="1831"/>
      <c r="AQ127" s="1831"/>
    </row>
    <row r="128" spans="1:43" x14ac:dyDescent="0.35">
      <c r="A128" s="1831"/>
      <c r="B128" s="1831"/>
      <c r="C128" s="1831"/>
      <c r="D128" s="1831"/>
      <c r="E128" s="1831"/>
      <c r="F128" s="1831"/>
      <c r="G128" s="1831"/>
      <c r="H128" s="1831"/>
      <c r="I128" s="1831"/>
      <c r="J128" s="1831"/>
      <c r="K128" s="1831"/>
      <c r="L128" s="1831"/>
      <c r="M128" s="1831"/>
      <c r="N128" s="1831"/>
      <c r="O128" s="1831"/>
      <c r="P128" s="1831"/>
      <c r="Q128" s="1831"/>
      <c r="R128" s="1831"/>
      <c r="S128" s="1831"/>
      <c r="T128" s="1831"/>
      <c r="U128" s="1831"/>
      <c r="V128" s="1831"/>
      <c r="W128" s="1831"/>
      <c r="X128" s="1831"/>
      <c r="Y128" s="1831"/>
      <c r="Z128" s="1831"/>
      <c r="AA128" s="1831"/>
      <c r="AB128" s="1831"/>
      <c r="AC128" s="1831"/>
      <c r="AD128" s="1831"/>
      <c r="AE128" s="1831"/>
      <c r="AF128" s="1831"/>
      <c r="AG128" s="1831"/>
      <c r="AH128" s="1831"/>
      <c r="AI128" s="1831"/>
      <c r="AJ128" s="1831"/>
      <c r="AK128" s="1831"/>
      <c r="AL128" s="1831"/>
      <c r="AM128" s="1831"/>
      <c r="AN128" s="1831"/>
      <c r="AO128" s="1831"/>
      <c r="AP128" s="1831"/>
      <c r="AQ128" s="1831"/>
    </row>
    <row r="129" spans="1:43" x14ac:dyDescent="0.35">
      <c r="A129" s="1831"/>
      <c r="B129" s="1831"/>
      <c r="C129" s="1831"/>
      <c r="D129" s="1831"/>
      <c r="E129" s="1831"/>
      <c r="F129" s="1831"/>
      <c r="G129" s="1831"/>
      <c r="H129" s="1831"/>
      <c r="I129" s="1831"/>
      <c r="J129" s="1831"/>
      <c r="K129" s="1831"/>
      <c r="L129" s="1831"/>
      <c r="M129" s="1831"/>
      <c r="N129" s="1831"/>
      <c r="O129" s="1831"/>
      <c r="P129" s="1831"/>
      <c r="Q129" s="1831"/>
      <c r="R129" s="1831"/>
      <c r="S129" s="1831"/>
      <c r="T129" s="1831"/>
      <c r="U129" s="1831"/>
      <c r="V129" s="1831"/>
      <c r="W129" s="1831"/>
      <c r="X129" s="1831"/>
      <c r="Y129" s="1831"/>
      <c r="Z129" s="1831"/>
      <c r="AA129" s="1831"/>
      <c r="AB129" s="1831"/>
      <c r="AC129" s="1831"/>
      <c r="AD129" s="1831"/>
      <c r="AE129" s="1831"/>
      <c r="AF129" s="1831"/>
      <c r="AG129" s="1831"/>
      <c r="AH129" s="1831"/>
      <c r="AI129" s="1831"/>
      <c r="AJ129" s="1831"/>
      <c r="AK129" s="1831"/>
      <c r="AL129" s="1831"/>
      <c r="AM129" s="1831"/>
      <c r="AN129" s="1831"/>
      <c r="AO129" s="1831"/>
      <c r="AP129" s="1831"/>
      <c r="AQ129" s="1831"/>
    </row>
    <row r="130" spans="1:43" x14ac:dyDescent="0.35">
      <c r="A130" s="1831"/>
      <c r="B130" s="1831"/>
      <c r="C130" s="1831"/>
      <c r="D130" s="1831"/>
      <c r="E130" s="1831"/>
      <c r="F130" s="1831"/>
      <c r="G130" s="1831"/>
      <c r="H130" s="1831"/>
      <c r="I130" s="1831"/>
      <c r="J130" s="1831"/>
      <c r="K130" s="1831"/>
      <c r="L130" s="1831"/>
      <c r="M130" s="1831"/>
      <c r="N130" s="1831"/>
      <c r="O130" s="1831"/>
      <c r="P130" s="1831"/>
      <c r="Q130" s="1831"/>
      <c r="R130" s="1831"/>
      <c r="S130" s="1831"/>
      <c r="T130" s="1831"/>
      <c r="U130" s="1831"/>
      <c r="V130" s="1831"/>
      <c r="W130" s="1831"/>
      <c r="X130" s="1831"/>
      <c r="Y130" s="1831"/>
      <c r="Z130" s="1831"/>
      <c r="AA130" s="1831"/>
      <c r="AB130" s="1831"/>
      <c r="AC130" s="1831"/>
      <c r="AD130" s="1831"/>
      <c r="AE130" s="1831"/>
      <c r="AF130" s="1831"/>
      <c r="AG130" s="1831"/>
      <c r="AH130" s="1831"/>
      <c r="AI130" s="1831"/>
      <c r="AJ130" s="1831"/>
      <c r="AK130" s="1831"/>
      <c r="AL130" s="1831"/>
      <c r="AM130" s="1831"/>
      <c r="AN130" s="1831"/>
      <c r="AO130" s="1831"/>
      <c r="AP130" s="1831"/>
      <c r="AQ130" s="1831"/>
    </row>
    <row r="131" spans="1:43" x14ac:dyDescent="0.35">
      <c r="A131" s="1831"/>
      <c r="B131" s="1831"/>
      <c r="C131" s="1831"/>
      <c r="D131" s="1831"/>
      <c r="E131" s="1831"/>
      <c r="F131" s="1831"/>
      <c r="G131" s="1831"/>
      <c r="H131" s="1831"/>
      <c r="I131" s="1831"/>
      <c r="J131" s="1831"/>
      <c r="K131" s="1831"/>
      <c r="L131" s="1831"/>
      <c r="M131" s="1831"/>
      <c r="N131" s="1831"/>
      <c r="O131" s="1831"/>
      <c r="P131" s="1831"/>
      <c r="Q131" s="1831"/>
      <c r="R131" s="1831"/>
      <c r="S131" s="1831"/>
      <c r="T131" s="1831"/>
      <c r="U131" s="1831"/>
      <c r="V131" s="1831"/>
      <c r="W131" s="1831"/>
      <c r="X131" s="1831"/>
      <c r="Y131" s="1831"/>
      <c r="Z131" s="1831"/>
      <c r="AA131" s="1831"/>
      <c r="AB131" s="1831"/>
      <c r="AC131" s="1831"/>
      <c r="AD131" s="1831"/>
      <c r="AE131" s="1831"/>
      <c r="AF131" s="1831"/>
      <c r="AG131" s="1831"/>
      <c r="AH131" s="1831"/>
      <c r="AI131" s="1831"/>
      <c r="AJ131" s="1831"/>
      <c r="AK131" s="1831"/>
      <c r="AL131" s="1831"/>
      <c r="AM131" s="1831"/>
      <c r="AN131" s="1831"/>
      <c r="AO131" s="1831"/>
      <c r="AP131" s="1831"/>
      <c r="AQ131" s="1831"/>
    </row>
    <row r="132" spans="1:43" x14ac:dyDescent="0.35">
      <c r="A132" s="1831"/>
      <c r="B132" s="1831"/>
      <c r="C132" s="1831"/>
      <c r="D132" s="1831"/>
      <c r="E132" s="1831"/>
      <c r="F132" s="1831"/>
      <c r="G132" s="1831"/>
      <c r="H132" s="1831"/>
      <c r="I132" s="1831"/>
      <c r="J132" s="1831"/>
      <c r="K132" s="1831"/>
      <c r="L132" s="1831"/>
      <c r="M132" s="1831"/>
      <c r="N132" s="1831"/>
      <c r="O132" s="1831"/>
      <c r="P132" s="1831"/>
      <c r="Q132" s="1831"/>
      <c r="R132" s="1831"/>
      <c r="S132" s="1831"/>
      <c r="T132" s="1831"/>
      <c r="U132" s="1831"/>
      <c r="V132" s="1831"/>
      <c r="W132" s="1831"/>
      <c r="X132" s="1831"/>
      <c r="Y132" s="1831"/>
      <c r="Z132" s="1831"/>
      <c r="AA132" s="1831"/>
      <c r="AB132" s="1831"/>
      <c r="AC132" s="1831"/>
      <c r="AD132" s="1831"/>
      <c r="AE132" s="1831"/>
      <c r="AF132" s="1831"/>
      <c r="AG132" s="1831"/>
      <c r="AH132" s="1831"/>
      <c r="AI132" s="1831"/>
      <c r="AJ132" s="1831"/>
      <c r="AK132" s="1831"/>
      <c r="AL132" s="1831"/>
      <c r="AM132" s="1831"/>
      <c r="AN132" s="1831"/>
      <c r="AO132" s="1831"/>
      <c r="AP132" s="1831"/>
      <c r="AQ132" s="1831"/>
    </row>
    <row r="133" spans="1:43" x14ac:dyDescent="0.35">
      <c r="A133" s="1831"/>
      <c r="B133" s="1831"/>
      <c r="C133" s="1831"/>
      <c r="D133" s="1831"/>
      <c r="E133" s="1831"/>
      <c r="F133" s="1831"/>
      <c r="G133" s="1831"/>
      <c r="H133" s="1831"/>
      <c r="I133" s="1831"/>
      <c r="J133" s="1831"/>
      <c r="K133" s="1831"/>
      <c r="L133" s="1831"/>
      <c r="M133" s="1831"/>
      <c r="N133" s="1831"/>
      <c r="O133" s="1831"/>
      <c r="P133" s="1831"/>
      <c r="Q133" s="1831"/>
      <c r="R133" s="1831"/>
      <c r="S133" s="1831"/>
      <c r="T133" s="1831"/>
      <c r="U133" s="1831"/>
      <c r="V133" s="1831"/>
      <c r="W133" s="1831"/>
      <c r="X133" s="1831"/>
      <c r="Y133" s="1831"/>
      <c r="Z133" s="1831"/>
      <c r="AA133" s="1831"/>
      <c r="AB133" s="1831"/>
      <c r="AC133" s="1831"/>
      <c r="AD133" s="1831"/>
      <c r="AE133" s="1831"/>
      <c r="AF133" s="1831"/>
      <c r="AG133" s="1831"/>
      <c r="AH133" s="1831"/>
      <c r="AI133" s="1831"/>
      <c r="AJ133" s="1831"/>
      <c r="AK133" s="1831"/>
      <c r="AL133" s="1831"/>
      <c r="AM133" s="1831"/>
      <c r="AN133" s="1831"/>
      <c r="AO133" s="1831"/>
      <c r="AP133" s="1831"/>
      <c r="AQ133" s="1831"/>
    </row>
    <row r="134" spans="1:43" x14ac:dyDescent="0.35">
      <c r="A134" s="1831"/>
      <c r="B134" s="1831"/>
      <c r="C134" s="1831"/>
      <c r="D134" s="1831"/>
      <c r="E134" s="1831"/>
      <c r="F134" s="1831"/>
      <c r="G134" s="1831"/>
      <c r="H134" s="1831"/>
      <c r="I134" s="1831"/>
      <c r="J134" s="1831"/>
      <c r="K134" s="1831"/>
      <c r="L134" s="1831"/>
      <c r="M134" s="1831"/>
      <c r="N134" s="1831"/>
      <c r="O134" s="1831"/>
      <c r="P134" s="1831"/>
      <c r="Q134" s="1831"/>
      <c r="R134" s="1831"/>
      <c r="S134" s="1831"/>
      <c r="T134" s="1831"/>
      <c r="U134" s="1831"/>
      <c r="V134" s="1831"/>
      <c r="W134" s="1831"/>
      <c r="X134" s="1831"/>
      <c r="Y134" s="1831"/>
      <c r="Z134" s="1831"/>
      <c r="AA134" s="1831"/>
      <c r="AB134" s="1831"/>
      <c r="AC134" s="1831"/>
      <c r="AD134" s="1831"/>
      <c r="AE134" s="1831"/>
      <c r="AF134" s="1831"/>
      <c r="AG134" s="1831"/>
      <c r="AH134" s="1831"/>
      <c r="AI134" s="1831"/>
      <c r="AJ134" s="1831"/>
      <c r="AK134" s="1831"/>
      <c r="AL134" s="1831"/>
      <c r="AM134" s="1831"/>
      <c r="AN134" s="1831"/>
      <c r="AO134" s="1831"/>
      <c r="AP134" s="1831"/>
      <c r="AQ134" s="1831"/>
    </row>
    <row r="135" spans="1:43" x14ac:dyDescent="0.35">
      <c r="A135" s="1831"/>
      <c r="B135" s="1831"/>
      <c r="C135" s="1831"/>
      <c r="D135" s="1831"/>
      <c r="E135" s="1831"/>
      <c r="F135" s="1831"/>
      <c r="G135" s="1831"/>
      <c r="H135" s="1831"/>
      <c r="I135" s="1831"/>
      <c r="J135" s="1831"/>
      <c r="K135" s="1831"/>
      <c r="L135" s="1831"/>
      <c r="M135" s="1831"/>
      <c r="N135" s="1831"/>
      <c r="O135" s="1831"/>
      <c r="P135" s="1831"/>
      <c r="Q135" s="1831"/>
      <c r="R135" s="1831"/>
      <c r="S135" s="1831"/>
      <c r="T135" s="1831"/>
      <c r="U135" s="1831"/>
      <c r="V135" s="1831"/>
      <c r="W135" s="1831"/>
      <c r="X135" s="1831"/>
      <c r="Y135" s="1831"/>
      <c r="Z135" s="1831"/>
      <c r="AA135" s="1831"/>
      <c r="AB135" s="1831"/>
      <c r="AC135" s="1831"/>
      <c r="AD135" s="1831"/>
      <c r="AE135" s="1831"/>
      <c r="AF135" s="1831"/>
      <c r="AG135" s="1831"/>
      <c r="AH135" s="1831"/>
      <c r="AI135" s="1831"/>
      <c r="AJ135" s="1831"/>
      <c r="AK135" s="1831"/>
      <c r="AL135" s="1831"/>
      <c r="AM135" s="1831"/>
      <c r="AN135" s="1831"/>
      <c r="AO135" s="1831"/>
      <c r="AP135" s="1831"/>
      <c r="AQ135" s="1831"/>
    </row>
    <row r="136" spans="1:43" x14ac:dyDescent="0.35">
      <c r="A136" s="1831"/>
      <c r="B136" s="1831"/>
      <c r="C136" s="1831"/>
      <c r="D136" s="1831"/>
      <c r="E136" s="1831"/>
      <c r="F136" s="1831"/>
      <c r="G136" s="1831"/>
      <c r="H136" s="1831"/>
      <c r="I136" s="1831"/>
      <c r="J136" s="1831"/>
      <c r="K136" s="1831"/>
      <c r="L136" s="1831"/>
      <c r="M136" s="1831"/>
      <c r="N136" s="1831"/>
      <c r="O136" s="1831"/>
      <c r="P136" s="1831"/>
      <c r="Q136" s="1831"/>
      <c r="R136" s="1831"/>
      <c r="S136" s="1831"/>
      <c r="T136" s="1831"/>
      <c r="U136" s="1831"/>
      <c r="V136" s="1831"/>
      <c r="W136" s="1831"/>
      <c r="X136" s="1831"/>
      <c r="Y136" s="1831"/>
      <c r="Z136" s="1831"/>
      <c r="AA136" s="1831"/>
      <c r="AB136" s="1831"/>
      <c r="AC136" s="1831"/>
      <c r="AD136" s="1831"/>
      <c r="AE136" s="1831"/>
      <c r="AF136" s="1831"/>
      <c r="AG136" s="1831"/>
      <c r="AH136" s="1831"/>
      <c r="AI136" s="1831"/>
      <c r="AJ136" s="1831"/>
      <c r="AK136" s="1831"/>
      <c r="AL136" s="1831"/>
      <c r="AM136" s="1831"/>
      <c r="AN136" s="1831"/>
      <c r="AO136" s="1831"/>
      <c r="AP136" s="1831"/>
      <c r="AQ136" s="1831"/>
    </row>
    <row r="137" spans="1:43" x14ac:dyDescent="0.35">
      <c r="A137" s="1831"/>
      <c r="B137" s="1831"/>
      <c r="C137" s="1831"/>
      <c r="D137" s="1831"/>
      <c r="E137" s="1831"/>
      <c r="F137" s="1831"/>
      <c r="G137" s="1831"/>
      <c r="H137" s="1831"/>
      <c r="I137" s="1831"/>
      <c r="J137" s="1831"/>
      <c r="K137" s="1831"/>
      <c r="L137" s="1831"/>
      <c r="M137" s="1831"/>
      <c r="N137" s="1831"/>
      <c r="O137" s="1831"/>
      <c r="P137" s="1831"/>
      <c r="Q137" s="1831"/>
      <c r="R137" s="1831"/>
      <c r="S137" s="1831"/>
      <c r="T137" s="1831"/>
      <c r="U137" s="1831"/>
      <c r="V137" s="1831"/>
      <c r="W137" s="1831"/>
      <c r="X137" s="1831"/>
      <c r="Y137" s="1831"/>
      <c r="Z137" s="1831"/>
      <c r="AA137" s="1831"/>
      <c r="AB137" s="1831"/>
      <c r="AC137" s="1831"/>
      <c r="AD137" s="1831"/>
      <c r="AE137" s="1831"/>
      <c r="AF137" s="1831"/>
      <c r="AG137" s="1831"/>
      <c r="AH137" s="1831"/>
      <c r="AI137" s="1831"/>
      <c r="AJ137" s="1831"/>
      <c r="AK137" s="1831"/>
      <c r="AL137" s="1831"/>
      <c r="AM137" s="1831"/>
      <c r="AN137" s="1831"/>
      <c r="AO137" s="1831"/>
      <c r="AP137" s="1831"/>
      <c r="AQ137" s="1831"/>
    </row>
    <row r="138" spans="1:43" x14ac:dyDescent="0.35">
      <c r="A138" s="1831"/>
      <c r="B138" s="1831"/>
      <c r="C138" s="1831"/>
      <c r="D138" s="1831"/>
      <c r="E138" s="1831"/>
      <c r="F138" s="1831"/>
      <c r="G138" s="1831"/>
      <c r="H138" s="1831"/>
      <c r="I138" s="1831"/>
      <c r="J138" s="1831"/>
      <c r="K138" s="1831"/>
      <c r="L138" s="1831"/>
      <c r="M138" s="1831"/>
      <c r="N138" s="1831"/>
      <c r="O138" s="1831"/>
      <c r="P138" s="1831"/>
      <c r="Q138" s="1831"/>
      <c r="R138" s="1831"/>
      <c r="S138" s="1831"/>
      <c r="T138" s="1831"/>
      <c r="U138" s="1831"/>
      <c r="V138" s="1831"/>
      <c r="W138" s="1831"/>
      <c r="X138" s="1831"/>
      <c r="Y138" s="1831"/>
      <c r="Z138" s="1831"/>
      <c r="AA138" s="1831"/>
      <c r="AB138" s="1831"/>
      <c r="AC138" s="1831"/>
      <c r="AD138" s="1831"/>
      <c r="AE138" s="1831"/>
      <c r="AF138" s="1831"/>
      <c r="AG138" s="1831"/>
      <c r="AH138" s="1831"/>
      <c r="AI138" s="1831"/>
      <c r="AJ138" s="1831"/>
      <c r="AK138" s="1831"/>
      <c r="AL138" s="1831"/>
      <c r="AM138" s="1831"/>
      <c r="AN138" s="1831"/>
      <c r="AO138" s="1831"/>
      <c r="AP138" s="1831"/>
      <c r="AQ138" s="1831"/>
    </row>
    <row r="139" spans="1:43" x14ac:dyDescent="0.35">
      <c r="A139" s="1831"/>
      <c r="B139" s="1831"/>
      <c r="C139" s="1831"/>
      <c r="D139" s="1831"/>
      <c r="E139" s="1831"/>
      <c r="F139" s="1831"/>
      <c r="G139" s="1831"/>
      <c r="H139" s="1831"/>
      <c r="I139" s="1831"/>
      <c r="J139" s="1831"/>
      <c r="K139" s="1831"/>
      <c r="L139" s="1831"/>
      <c r="M139" s="1831"/>
      <c r="N139" s="1831"/>
      <c r="O139" s="1831"/>
      <c r="P139" s="1831"/>
      <c r="Q139" s="1831"/>
      <c r="R139" s="1831"/>
      <c r="S139" s="1831"/>
      <c r="T139" s="1831"/>
      <c r="U139" s="1831"/>
      <c r="V139" s="1831"/>
      <c r="W139" s="1831"/>
      <c r="X139" s="1831"/>
      <c r="Y139" s="1831"/>
      <c r="Z139" s="1831"/>
      <c r="AA139" s="1831"/>
      <c r="AB139" s="1831"/>
      <c r="AC139" s="1831"/>
      <c r="AD139" s="1831"/>
      <c r="AE139" s="1831"/>
      <c r="AF139" s="1831"/>
      <c r="AG139" s="1831"/>
      <c r="AH139" s="1831"/>
      <c r="AI139" s="1831"/>
      <c r="AJ139" s="1831"/>
      <c r="AK139" s="1831"/>
      <c r="AL139" s="1831"/>
      <c r="AM139" s="1831"/>
      <c r="AN139" s="1831"/>
      <c r="AO139" s="1831"/>
      <c r="AP139" s="1831"/>
      <c r="AQ139" s="1831"/>
    </row>
    <row r="140" spans="1:43" x14ac:dyDescent="0.35">
      <c r="A140" s="1831"/>
      <c r="B140" s="1831"/>
      <c r="C140" s="1831"/>
      <c r="D140" s="1831"/>
      <c r="E140" s="1831"/>
      <c r="F140" s="1831"/>
      <c r="G140" s="1831"/>
      <c r="H140" s="1831"/>
      <c r="I140" s="1831"/>
      <c r="J140" s="1831"/>
      <c r="K140" s="1831"/>
      <c r="L140" s="1831"/>
      <c r="M140" s="1831"/>
      <c r="N140" s="1831"/>
      <c r="O140" s="1831"/>
      <c r="P140" s="1831"/>
      <c r="Q140" s="1831"/>
      <c r="R140" s="1831"/>
      <c r="S140" s="1831"/>
      <c r="T140" s="1831"/>
      <c r="U140" s="1831"/>
      <c r="V140" s="1831"/>
      <c r="W140" s="1831"/>
      <c r="X140" s="1831"/>
      <c r="Y140" s="1831"/>
      <c r="Z140" s="1831"/>
      <c r="AA140" s="1831"/>
      <c r="AB140" s="1831"/>
      <c r="AC140" s="1831"/>
      <c r="AD140" s="1831"/>
      <c r="AE140" s="1831"/>
      <c r="AF140" s="1831"/>
      <c r="AG140" s="1831"/>
      <c r="AH140" s="1831"/>
      <c r="AI140" s="1831"/>
      <c r="AJ140" s="1831"/>
      <c r="AK140" s="1831"/>
      <c r="AL140" s="1831"/>
      <c r="AM140" s="1831"/>
      <c r="AN140" s="1831"/>
      <c r="AO140" s="1831"/>
      <c r="AP140" s="1831"/>
      <c r="AQ140" s="1831"/>
    </row>
    <row r="141" spans="1:43" x14ac:dyDescent="0.35">
      <c r="A141" s="1831"/>
      <c r="B141" s="1831"/>
      <c r="C141" s="1831"/>
      <c r="D141" s="1831"/>
      <c r="E141" s="1831"/>
      <c r="F141" s="1831"/>
      <c r="G141" s="1831"/>
      <c r="H141" s="1831"/>
      <c r="I141" s="1831"/>
      <c r="J141" s="1831"/>
      <c r="K141" s="1831"/>
      <c r="L141" s="1831"/>
      <c r="M141" s="1831"/>
      <c r="N141" s="1831"/>
      <c r="O141" s="1831"/>
      <c r="P141" s="1831"/>
      <c r="Q141" s="1831"/>
      <c r="R141" s="1831"/>
      <c r="S141" s="1831"/>
      <c r="T141" s="1831"/>
      <c r="U141" s="1831"/>
      <c r="V141" s="1831"/>
      <c r="W141" s="1831"/>
      <c r="X141" s="1831"/>
      <c r="Y141" s="1831"/>
      <c r="Z141" s="1831"/>
      <c r="AA141" s="1831"/>
      <c r="AB141" s="1831"/>
      <c r="AC141" s="1831"/>
      <c r="AD141" s="1831"/>
      <c r="AE141" s="1831"/>
      <c r="AF141" s="1831"/>
      <c r="AG141" s="1831"/>
      <c r="AH141" s="1831"/>
      <c r="AI141" s="1831"/>
      <c r="AJ141" s="1831"/>
      <c r="AK141" s="1831"/>
      <c r="AL141" s="1831"/>
      <c r="AM141" s="1831"/>
      <c r="AN141" s="1831"/>
      <c r="AO141" s="1831"/>
      <c r="AP141" s="1831"/>
      <c r="AQ141" s="1831"/>
    </row>
    <row r="142" spans="1:43" x14ac:dyDescent="0.35">
      <c r="A142" s="1831"/>
      <c r="B142" s="1831"/>
      <c r="C142" s="1831"/>
      <c r="D142" s="1831"/>
      <c r="E142" s="1831"/>
      <c r="F142" s="1831"/>
      <c r="G142" s="1831"/>
      <c r="H142" s="1831"/>
      <c r="I142" s="1831"/>
      <c r="J142" s="1831"/>
      <c r="K142" s="1831"/>
      <c r="L142" s="1831"/>
      <c r="M142" s="1831"/>
      <c r="N142" s="1831"/>
      <c r="O142" s="1831"/>
      <c r="P142" s="1831"/>
      <c r="Q142" s="1831"/>
      <c r="R142" s="1831"/>
      <c r="S142" s="1831"/>
      <c r="T142" s="1831"/>
      <c r="U142" s="1831"/>
      <c r="V142" s="1831"/>
      <c r="W142" s="1831"/>
      <c r="X142" s="1831"/>
      <c r="Y142" s="1831"/>
      <c r="Z142" s="1831"/>
      <c r="AA142" s="1831"/>
      <c r="AB142" s="1831"/>
      <c r="AC142" s="1831"/>
      <c r="AD142" s="1831"/>
      <c r="AE142" s="1831"/>
      <c r="AF142" s="1831"/>
      <c r="AG142" s="1831"/>
      <c r="AH142" s="1831"/>
      <c r="AI142" s="1831"/>
      <c r="AJ142" s="1831"/>
      <c r="AK142" s="1831"/>
      <c r="AL142" s="1831"/>
      <c r="AM142" s="1831"/>
      <c r="AN142" s="1831"/>
      <c r="AO142" s="1831"/>
      <c r="AP142" s="1831"/>
      <c r="AQ142" s="1831"/>
    </row>
    <row r="143" spans="1:43" x14ac:dyDescent="0.35">
      <c r="A143" s="1831"/>
      <c r="B143" s="1831"/>
      <c r="C143" s="1831"/>
      <c r="D143" s="1831"/>
      <c r="E143" s="1831"/>
      <c r="F143" s="1831"/>
      <c r="G143" s="1831"/>
      <c r="H143" s="1831"/>
      <c r="I143" s="1831"/>
      <c r="J143" s="1831"/>
      <c r="K143" s="1831"/>
      <c r="L143" s="1831"/>
      <c r="M143" s="1831"/>
      <c r="N143" s="1831"/>
      <c r="O143" s="1831"/>
      <c r="P143" s="1831"/>
      <c r="Q143" s="1831"/>
      <c r="R143" s="1831"/>
      <c r="S143" s="1831"/>
      <c r="T143" s="1831"/>
      <c r="U143" s="1831"/>
      <c r="V143" s="1831"/>
      <c r="W143" s="1831"/>
      <c r="X143" s="1831"/>
      <c r="Y143" s="1831"/>
      <c r="Z143" s="1831"/>
      <c r="AA143" s="1831"/>
      <c r="AB143" s="1831"/>
      <c r="AC143" s="1831"/>
      <c r="AD143" s="1831"/>
      <c r="AE143" s="1831"/>
      <c r="AF143" s="1831"/>
      <c r="AG143" s="1831"/>
      <c r="AH143" s="1831"/>
      <c r="AI143" s="1831"/>
      <c r="AJ143" s="1831"/>
      <c r="AK143" s="1831"/>
      <c r="AL143" s="1831"/>
      <c r="AM143" s="1831"/>
      <c r="AN143" s="1831"/>
      <c r="AO143" s="1831"/>
      <c r="AP143" s="1831"/>
      <c r="AQ143" s="1831"/>
    </row>
    <row r="144" spans="1:43" x14ac:dyDescent="0.35">
      <c r="A144" s="1831"/>
      <c r="B144" s="1831"/>
      <c r="C144" s="1831"/>
      <c r="D144" s="1831"/>
      <c r="E144" s="1831"/>
      <c r="F144" s="1831"/>
      <c r="G144" s="1831"/>
      <c r="H144" s="1831"/>
      <c r="I144" s="1831"/>
      <c r="J144" s="1831"/>
      <c r="K144" s="1831"/>
      <c r="L144" s="1831"/>
      <c r="M144" s="1831"/>
      <c r="N144" s="1831"/>
      <c r="O144" s="1831"/>
      <c r="P144" s="1831"/>
      <c r="Q144" s="1831"/>
      <c r="R144" s="1831"/>
      <c r="S144" s="1831"/>
      <c r="T144" s="1831"/>
      <c r="U144" s="1831"/>
      <c r="V144" s="1831"/>
      <c r="W144" s="1831"/>
      <c r="X144" s="1831"/>
      <c r="Y144" s="1831"/>
      <c r="Z144" s="1831"/>
      <c r="AA144" s="1831"/>
      <c r="AB144" s="1831"/>
      <c r="AC144" s="1831"/>
      <c r="AD144" s="1831"/>
      <c r="AE144" s="1831"/>
      <c r="AF144" s="1831"/>
      <c r="AG144" s="1831"/>
      <c r="AH144" s="1831"/>
      <c r="AI144" s="1831"/>
      <c r="AJ144" s="1831"/>
      <c r="AK144" s="1831"/>
      <c r="AL144" s="1831"/>
      <c r="AM144" s="1831"/>
      <c r="AN144" s="1831"/>
      <c r="AO144" s="1831"/>
      <c r="AP144" s="1831"/>
      <c r="AQ144" s="1831"/>
    </row>
    <row r="145" spans="1:43" x14ac:dyDescent="0.35">
      <c r="A145" s="1831"/>
      <c r="B145" s="1831"/>
      <c r="C145" s="1831"/>
      <c r="D145" s="1831"/>
      <c r="E145" s="1831"/>
      <c r="F145" s="1831"/>
      <c r="G145" s="1831"/>
      <c r="H145" s="1831"/>
      <c r="I145" s="1831"/>
      <c r="J145" s="1831"/>
      <c r="K145" s="1831"/>
      <c r="L145" s="1831"/>
      <c r="M145" s="1831"/>
      <c r="N145" s="1831"/>
      <c r="O145" s="1831"/>
      <c r="P145" s="1831"/>
      <c r="Q145" s="1831"/>
      <c r="R145" s="1831"/>
      <c r="S145" s="1831"/>
      <c r="T145" s="1831"/>
      <c r="U145" s="1831"/>
      <c r="V145" s="1831"/>
      <c r="W145" s="1831"/>
      <c r="X145" s="1831"/>
      <c r="Y145" s="1831"/>
      <c r="Z145" s="1831"/>
      <c r="AA145" s="1831"/>
      <c r="AB145" s="1831"/>
      <c r="AC145" s="1831"/>
      <c r="AD145" s="1831"/>
      <c r="AE145" s="1831"/>
      <c r="AF145" s="1831"/>
      <c r="AG145" s="1831"/>
      <c r="AH145" s="1831"/>
      <c r="AI145" s="1831"/>
      <c r="AJ145" s="1831"/>
      <c r="AK145" s="1831"/>
      <c r="AL145" s="1831"/>
      <c r="AM145" s="1831"/>
      <c r="AN145" s="1831"/>
      <c r="AO145" s="1831"/>
      <c r="AP145" s="1831"/>
      <c r="AQ145" s="1831"/>
    </row>
    <row r="146" spans="1:43" x14ac:dyDescent="0.35">
      <c r="A146" s="1831"/>
      <c r="B146" s="1831"/>
      <c r="C146" s="1831"/>
      <c r="D146" s="1831"/>
      <c r="E146" s="1831"/>
      <c r="F146" s="1831"/>
      <c r="G146" s="1831"/>
      <c r="H146" s="1831"/>
      <c r="I146" s="1831"/>
      <c r="J146" s="1831"/>
      <c r="K146" s="1831"/>
      <c r="L146" s="1831"/>
      <c r="M146" s="1831"/>
      <c r="N146" s="1831"/>
      <c r="O146" s="1831"/>
      <c r="P146" s="1831"/>
      <c r="Q146" s="1831"/>
      <c r="R146" s="1831"/>
      <c r="S146" s="1831"/>
      <c r="T146" s="1831"/>
      <c r="U146" s="1831"/>
      <c r="V146" s="1831"/>
      <c r="W146" s="1831"/>
      <c r="X146" s="1831"/>
      <c r="Y146" s="1831"/>
      <c r="Z146" s="1831"/>
      <c r="AA146" s="1831"/>
      <c r="AB146" s="1831"/>
      <c r="AC146" s="1831"/>
      <c r="AD146" s="1831"/>
      <c r="AE146" s="1831"/>
      <c r="AF146" s="1831"/>
      <c r="AG146" s="1831"/>
      <c r="AH146" s="1831"/>
      <c r="AI146" s="1831"/>
      <c r="AJ146" s="1831"/>
      <c r="AK146" s="1831"/>
      <c r="AL146" s="1831"/>
      <c r="AM146" s="1831"/>
      <c r="AN146" s="1831"/>
      <c r="AO146" s="1831"/>
      <c r="AP146" s="1831"/>
      <c r="AQ146" s="1831"/>
    </row>
    <row r="147" spans="1:43" x14ac:dyDescent="0.35">
      <c r="A147" s="1831"/>
      <c r="B147" s="1831"/>
      <c r="C147" s="1831"/>
      <c r="D147" s="1831"/>
      <c r="E147" s="1831"/>
      <c r="F147" s="1831"/>
      <c r="G147" s="1831"/>
      <c r="H147" s="1831"/>
      <c r="I147" s="1831"/>
      <c r="J147" s="1831"/>
      <c r="K147" s="1831"/>
      <c r="L147" s="1831"/>
      <c r="M147" s="1831"/>
      <c r="N147" s="1831"/>
      <c r="O147" s="1831"/>
      <c r="P147" s="1831"/>
      <c r="Q147" s="1831"/>
      <c r="R147" s="1831"/>
      <c r="S147" s="1831"/>
      <c r="T147" s="1831"/>
      <c r="U147" s="1831"/>
      <c r="V147" s="1831"/>
      <c r="W147" s="1831"/>
      <c r="X147" s="1831"/>
      <c r="Y147" s="1831"/>
      <c r="Z147" s="1831"/>
      <c r="AA147" s="1831"/>
      <c r="AB147" s="1831"/>
      <c r="AC147" s="1831"/>
      <c r="AD147" s="1831"/>
      <c r="AE147" s="1831"/>
      <c r="AF147" s="1831"/>
      <c r="AG147" s="1831"/>
      <c r="AH147" s="1831"/>
      <c r="AI147" s="1831"/>
      <c r="AJ147" s="1831"/>
      <c r="AK147" s="1831"/>
      <c r="AL147" s="1831"/>
      <c r="AM147" s="1831"/>
      <c r="AN147" s="1831"/>
      <c r="AO147" s="1831"/>
      <c r="AP147" s="1831"/>
      <c r="AQ147" s="1831"/>
    </row>
    <row r="148" spans="1:43" x14ac:dyDescent="0.35">
      <c r="A148" s="1831"/>
      <c r="B148" s="1831"/>
      <c r="C148" s="1831"/>
      <c r="D148" s="1831"/>
      <c r="E148" s="1831"/>
      <c r="F148" s="1831"/>
      <c r="G148" s="1831"/>
      <c r="H148" s="1831"/>
      <c r="I148" s="1831"/>
      <c r="J148" s="1831"/>
      <c r="K148" s="1831"/>
      <c r="L148" s="1831"/>
      <c r="M148" s="1831"/>
      <c r="N148" s="1831"/>
      <c r="O148" s="1831"/>
      <c r="P148" s="1831"/>
      <c r="Q148" s="1831"/>
      <c r="R148" s="1831"/>
      <c r="S148" s="1831"/>
      <c r="T148" s="1831"/>
      <c r="U148" s="1831"/>
      <c r="V148" s="1831"/>
      <c r="W148" s="1831"/>
      <c r="X148" s="1831"/>
      <c r="Y148" s="1831"/>
      <c r="Z148" s="1831"/>
      <c r="AA148" s="1831"/>
      <c r="AB148" s="1831"/>
      <c r="AC148" s="1831"/>
      <c r="AD148" s="1831"/>
      <c r="AE148" s="1831"/>
      <c r="AF148" s="1831"/>
      <c r="AG148" s="1831"/>
      <c r="AH148" s="1831"/>
      <c r="AI148" s="1831"/>
      <c r="AJ148" s="1831"/>
      <c r="AK148" s="1831"/>
      <c r="AL148" s="1831"/>
      <c r="AM148" s="1831"/>
      <c r="AN148" s="1831"/>
      <c r="AO148" s="1831"/>
      <c r="AP148" s="1831"/>
      <c r="AQ148" s="1831"/>
    </row>
    <row r="149" spans="1:43" x14ac:dyDescent="0.35">
      <c r="A149" s="1831"/>
      <c r="B149" s="1831"/>
      <c r="C149" s="1831"/>
      <c r="D149" s="1831"/>
      <c r="E149" s="1831"/>
      <c r="F149" s="1831"/>
      <c r="G149" s="1831"/>
      <c r="H149" s="1831"/>
      <c r="I149" s="1831"/>
      <c r="J149" s="1831"/>
      <c r="K149" s="1831"/>
      <c r="L149" s="1831"/>
      <c r="M149" s="1831"/>
      <c r="N149" s="1831"/>
      <c r="O149" s="1831"/>
      <c r="P149" s="1831"/>
      <c r="Q149" s="1831"/>
      <c r="R149" s="1831"/>
      <c r="S149" s="1831"/>
      <c r="T149" s="1831"/>
      <c r="U149" s="1831"/>
      <c r="V149" s="1831"/>
      <c r="W149" s="1831"/>
      <c r="X149" s="1831"/>
      <c r="Y149" s="1831"/>
      <c r="Z149" s="1831"/>
      <c r="AA149" s="1831"/>
      <c r="AB149" s="1831"/>
      <c r="AC149" s="1831"/>
      <c r="AD149" s="1831"/>
      <c r="AE149" s="1831"/>
      <c r="AF149" s="1831"/>
      <c r="AG149" s="1831"/>
      <c r="AH149" s="1831"/>
      <c r="AI149" s="1831"/>
      <c r="AJ149" s="1831"/>
      <c r="AK149" s="1831"/>
      <c r="AL149" s="1831"/>
      <c r="AM149" s="1831"/>
      <c r="AN149" s="1831"/>
      <c r="AO149" s="1831"/>
      <c r="AP149" s="1831"/>
      <c r="AQ149" s="1831"/>
    </row>
    <row r="150" spans="1:43" x14ac:dyDescent="0.35">
      <c r="A150" s="1831"/>
      <c r="B150" s="1831"/>
      <c r="C150" s="1831"/>
      <c r="D150" s="1831"/>
      <c r="E150" s="1831"/>
      <c r="F150" s="1831"/>
      <c r="G150" s="1831"/>
      <c r="H150" s="1831"/>
      <c r="I150" s="1831"/>
      <c r="J150" s="1831"/>
      <c r="K150" s="1831"/>
      <c r="L150" s="1831"/>
      <c r="M150" s="1831"/>
      <c r="N150" s="1831"/>
      <c r="O150" s="1831"/>
      <c r="P150" s="1831"/>
      <c r="Q150" s="1831"/>
      <c r="R150" s="1831"/>
      <c r="S150" s="1831"/>
      <c r="T150" s="1831"/>
      <c r="U150" s="1831"/>
      <c r="V150" s="1831"/>
      <c r="W150" s="1831"/>
      <c r="X150" s="1831"/>
      <c r="Y150" s="1831"/>
      <c r="Z150" s="1831"/>
      <c r="AA150" s="1831"/>
      <c r="AB150" s="1831"/>
      <c r="AC150" s="1831"/>
      <c r="AD150" s="1831"/>
      <c r="AE150" s="1831"/>
      <c r="AF150" s="1831"/>
      <c r="AG150" s="1831"/>
      <c r="AH150" s="1831"/>
      <c r="AI150" s="1831"/>
      <c r="AJ150" s="1831"/>
      <c r="AK150" s="1831"/>
      <c r="AL150" s="1831"/>
      <c r="AM150" s="1831"/>
      <c r="AN150" s="1831"/>
      <c r="AO150" s="1831"/>
      <c r="AP150" s="1831"/>
      <c r="AQ150" s="1831"/>
    </row>
    <row r="151" spans="1:43" x14ac:dyDescent="0.35">
      <c r="A151" s="1831"/>
      <c r="B151" s="1831"/>
      <c r="C151" s="1831"/>
      <c r="D151" s="1831"/>
      <c r="E151" s="1831"/>
      <c r="F151" s="1831"/>
      <c r="G151" s="1831"/>
      <c r="H151" s="1831"/>
      <c r="I151" s="1831"/>
      <c r="J151" s="1831"/>
      <c r="K151" s="1831"/>
      <c r="L151" s="1831"/>
      <c r="M151" s="1831"/>
      <c r="N151" s="1831"/>
      <c r="O151" s="1831"/>
      <c r="P151" s="1831"/>
      <c r="Q151" s="1831"/>
      <c r="R151" s="1831"/>
      <c r="S151" s="1831"/>
      <c r="T151" s="1831"/>
      <c r="U151" s="1831"/>
      <c r="V151" s="1831"/>
      <c r="W151" s="1831"/>
      <c r="X151" s="1831"/>
      <c r="Y151" s="1831"/>
      <c r="Z151" s="1831"/>
      <c r="AA151" s="1831"/>
      <c r="AB151" s="1831"/>
      <c r="AC151" s="1831"/>
      <c r="AD151" s="1831"/>
      <c r="AE151" s="1831"/>
      <c r="AF151" s="1831"/>
      <c r="AG151" s="1831"/>
      <c r="AH151" s="1831"/>
      <c r="AI151" s="1831"/>
      <c r="AJ151" s="1831"/>
      <c r="AK151" s="1831"/>
      <c r="AL151" s="1831"/>
      <c r="AM151" s="1831"/>
      <c r="AN151" s="1831"/>
      <c r="AO151" s="1831"/>
      <c r="AP151" s="1831"/>
      <c r="AQ151" s="1831"/>
    </row>
    <row r="152" spans="1:43" x14ac:dyDescent="0.35">
      <c r="A152" s="1831"/>
      <c r="B152" s="1831"/>
      <c r="C152" s="1831"/>
      <c r="D152" s="1831"/>
      <c r="E152" s="1831"/>
      <c r="F152" s="1831"/>
      <c r="G152" s="1831"/>
      <c r="H152" s="1831"/>
      <c r="I152" s="1831"/>
      <c r="J152" s="1831"/>
      <c r="K152" s="1831"/>
      <c r="L152" s="1831"/>
      <c r="M152" s="1831"/>
      <c r="N152" s="1831"/>
      <c r="O152" s="1831"/>
      <c r="P152" s="1831"/>
      <c r="Q152" s="1831"/>
      <c r="R152" s="1831"/>
      <c r="S152" s="1831"/>
      <c r="T152" s="1831"/>
      <c r="U152" s="1831"/>
      <c r="V152" s="1831"/>
      <c r="W152" s="1831"/>
      <c r="X152" s="1831"/>
      <c r="Y152" s="1831"/>
      <c r="Z152" s="1831"/>
      <c r="AA152" s="1831"/>
      <c r="AB152" s="1831"/>
      <c r="AC152" s="1831"/>
      <c r="AD152" s="1831"/>
      <c r="AE152" s="1831"/>
      <c r="AF152" s="1831"/>
      <c r="AG152" s="1831"/>
      <c r="AH152" s="1831"/>
      <c r="AI152" s="1831"/>
      <c r="AJ152" s="1831"/>
      <c r="AK152" s="1831"/>
      <c r="AL152" s="1831"/>
      <c r="AM152" s="1831"/>
      <c r="AN152" s="1831"/>
      <c r="AO152" s="1831"/>
      <c r="AP152" s="1831"/>
      <c r="AQ152" s="1831"/>
    </row>
    <row r="153" spans="1:43" x14ac:dyDescent="0.35">
      <c r="A153" s="1831"/>
      <c r="B153" s="1831"/>
      <c r="C153" s="1831"/>
      <c r="D153" s="1831"/>
      <c r="E153" s="1831"/>
      <c r="F153" s="1831"/>
      <c r="G153" s="1831"/>
      <c r="H153" s="1831"/>
      <c r="I153" s="1831"/>
      <c r="J153" s="1831"/>
      <c r="K153" s="1831"/>
      <c r="L153" s="1831"/>
      <c r="M153" s="1831"/>
      <c r="N153" s="1831"/>
      <c r="O153" s="1831"/>
      <c r="P153" s="1831"/>
      <c r="Q153" s="1831"/>
      <c r="R153" s="1831"/>
      <c r="S153" s="1831"/>
      <c r="T153" s="1831"/>
      <c r="U153" s="1831"/>
      <c r="V153" s="1831"/>
      <c r="W153" s="1831"/>
      <c r="X153" s="1831"/>
      <c r="Y153" s="1831"/>
      <c r="Z153" s="1831"/>
      <c r="AA153" s="1831"/>
      <c r="AB153" s="1831"/>
      <c r="AC153" s="1831"/>
      <c r="AD153" s="1831"/>
      <c r="AE153" s="1831"/>
      <c r="AF153" s="1831"/>
      <c r="AG153" s="1831"/>
      <c r="AH153" s="1831"/>
      <c r="AI153" s="1831"/>
      <c r="AJ153" s="1831"/>
      <c r="AK153" s="1831"/>
      <c r="AL153" s="1831"/>
      <c r="AM153" s="1831"/>
      <c r="AN153" s="1831"/>
      <c r="AO153" s="1831"/>
      <c r="AP153" s="1831"/>
      <c r="AQ153" s="1831"/>
    </row>
    <row r="154" spans="1:43" x14ac:dyDescent="0.35">
      <c r="A154" s="1831"/>
      <c r="B154" s="1831"/>
      <c r="C154" s="1831"/>
      <c r="D154" s="1831"/>
      <c r="E154" s="1831"/>
      <c r="F154" s="1831"/>
      <c r="G154" s="1831"/>
      <c r="H154" s="1831"/>
      <c r="I154" s="1831"/>
      <c r="J154" s="1831"/>
      <c r="K154" s="1831"/>
      <c r="L154" s="1831"/>
      <c r="M154" s="1831"/>
      <c r="N154" s="1831"/>
      <c r="O154" s="1831"/>
      <c r="P154" s="1831"/>
      <c r="Q154" s="1831"/>
      <c r="R154" s="1831"/>
      <c r="S154" s="1831"/>
      <c r="T154" s="1831"/>
      <c r="U154" s="1831"/>
      <c r="V154" s="1831"/>
      <c r="W154" s="1831"/>
      <c r="X154" s="1831"/>
      <c r="Y154" s="1831"/>
      <c r="Z154" s="1831"/>
      <c r="AA154" s="1831"/>
      <c r="AB154" s="1831"/>
      <c r="AC154" s="1831"/>
      <c r="AD154" s="1831"/>
      <c r="AE154" s="1831"/>
      <c r="AF154" s="1831"/>
      <c r="AG154" s="1831"/>
      <c r="AH154" s="1831"/>
      <c r="AI154" s="1831"/>
      <c r="AJ154" s="1831"/>
      <c r="AK154" s="1831"/>
      <c r="AL154" s="1831"/>
      <c r="AM154" s="1831"/>
      <c r="AN154" s="1831"/>
      <c r="AO154" s="1831"/>
      <c r="AP154" s="1831"/>
      <c r="AQ154" s="1831"/>
    </row>
    <row r="155" spans="1:43" x14ac:dyDescent="0.35">
      <c r="A155" s="1831"/>
      <c r="B155" s="1831"/>
      <c r="C155" s="1831"/>
      <c r="D155" s="1831"/>
      <c r="E155" s="1831"/>
      <c r="F155" s="1831"/>
      <c r="G155" s="1831"/>
      <c r="H155" s="1831"/>
      <c r="I155" s="1831"/>
      <c r="J155" s="1831"/>
      <c r="K155" s="1831"/>
      <c r="L155" s="1831"/>
      <c r="M155" s="1831"/>
      <c r="N155" s="1831"/>
      <c r="O155" s="1831"/>
      <c r="P155" s="1831"/>
      <c r="Q155" s="1831"/>
      <c r="R155" s="1831"/>
      <c r="S155" s="1831"/>
      <c r="T155" s="1831"/>
      <c r="U155" s="1831"/>
      <c r="V155" s="1831"/>
      <c r="W155" s="1831"/>
      <c r="X155" s="1831"/>
      <c r="Y155" s="1831"/>
      <c r="Z155" s="1831"/>
      <c r="AA155" s="1831"/>
      <c r="AB155" s="1831"/>
      <c r="AC155" s="1831"/>
      <c r="AD155" s="1831"/>
      <c r="AE155" s="1831"/>
      <c r="AF155" s="1831"/>
      <c r="AG155" s="1831"/>
      <c r="AH155" s="1831"/>
      <c r="AI155" s="1831"/>
      <c r="AJ155" s="1831"/>
      <c r="AK155" s="1831"/>
      <c r="AL155" s="1831"/>
      <c r="AM155" s="1831"/>
      <c r="AN155" s="1831"/>
      <c r="AO155" s="1831"/>
      <c r="AP155" s="1831"/>
      <c r="AQ155" s="1831"/>
    </row>
    <row r="156" spans="1:43" x14ac:dyDescent="0.35">
      <c r="A156" s="1831"/>
      <c r="B156" s="1831"/>
      <c r="C156" s="1831"/>
      <c r="D156" s="1831"/>
      <c r="E156" s="1831"/>
      <c r="F156" s="1831"/>
      <c r="G156" s="1831"/>
      <c r="H156" s="1831"/>
      <c r="I156" s="1831"/>
      <c r="J156" s="1831"/>
      <c r="K156" s="1831"/>
      <c r="L156" s="1831"/>
      <c r="M156" s="1831"/>
      <c r="N156" s="1831"/>
      <c r="O156" s="1831"/>
      <c r="P156" s="1831"/>
      <c r="Q156" s="1831"/>
      <c r="R156" s="1831"/>
      <c r="S156" s="1831"/>
      <c r="T156" s="1831"/>
      <c r="U156" s="1831"/>
      <c r="V156" s="1831"/>
      <c r="W156" s="1831"/>
      <c r="X156" s="1831"/>
      <c r="Y156" s="1831"/>
      <c r="Z156" s="1831"/>
      <c r="AA156" s="1831"/>
      <c r="AB156" s="1831"/>
      <c r="AC156" s="1831"/>
      <c r="AD156" s="1831"/>
      <c r="AE156" s="1831"/>
      <c r="AF156" s="1831"/>
      <c r="AG156" s="1831"/>
      <c r="AH156" s="1831"/>
      <c r="AI156" s="1831"/>
      <c r="AJ156" s="1831"/>
      <c r="AK156" s="1831"/>
      <c r="AL156" s="1831"/>
      <c r="AM156" s="1831"/>
      <c r="AN156" s="1831"/>
      <c r="AO156" s="1831"/>
      <c r="AP156" s="1831"/>
      <c r="AQ156" s="1831"/>
    </row>
    <row r="157" spans="1:43" x14ac:dyDescent="0.35">
      <c r="A157" s="1831"/>
      <c r="B157" s="1831"/>
      <c r="C157" s="1831"/>
      <c r="D157" s="1831"/>
      <c r="E157" s="1831"/>
      <c r="F157" s="1831"/>
      <c r="G157" s="1831"/>
      <c r="H157" s="1831"/>
      <c r="I157" s="1831"/>
      <c r="J157" s="1831"/>
      <c r="K157" s="1831"/>
      <c r="L157" s="1831"/>
      <c r="M157" s="1831"/>
      <c r="N157" s="1831"/>
      <c r="O157" s="1831"/>
      <c r="P157" s="1831"/>
      <c r="Q157" s="1831"/>
      <c r="R157" s="1831"/>
      <c r="S157" s="1831"/>
      <c r="T157" s="1831"/>
      <c r="U157" s="1831"/>
      <c r="V157" s="1831"/>
      <c r="W157" s="1831"/>
      <c r="X157" s="1831"/>
      <c r="Y157" s="1831"/>
      <c r="Z157" s="1831"/>
      <c r="AA157" s="1831"/>
      <c r="AB157" s="1831"/>
      <c r="AC157" s="1831"/>
      <c r="AD157" s="1831"/>
      <c r="AE157" s="1831"/>
      <c r="AF157" s="1831"/>
      <c r="AG157" s="1831"/>
      <c r="AH157" s="1831"/>
      <c r="AI157" s="1831"/>
      <c r="AJ157" s="1831"/>
      <c r="AK157" s="1831"/>
      <c r="AL157" s="1831"/>
      <c r="AM157" s="1831"/>
      <c r="AN157" s="1831"/>
      <c r="AO157" s="1831"/>
      <c r="AP157" s="1831"/>
      <c r="AQ157" s="1831"/>
    </row>
    <row r="158" spans="1:43" x14ac:dyDescent="0.35">
      <c r="A158" s="1831"/>
      <c r="B158" s="1831"/>
      <c r="C158" s="1831"/>
      <c r="D158" s="1831"/>
      <c r="E158" s="1831"/>
      <c r="F158" s="1831"/>
      <c r="G158" s="1831"/>
      <c r="H158" s="1831"/>
      <c r="I158" s="1831"/>
      <c r="J158" s="1831"/>
      <c r="K158" s="1831"/>
      <c r="L158" s="1831"/>
      <c r="M158" s="1831"/>
      <c r="N158" s="1831"/>
      <c r="O158" s="1831"/>
      <c r="P158" s="1831"/>
      <c r="Q158" s="1831"/>
      <c r="R158" s="1831"/>
      <c r="S158" s="1831"/>
      <c r="T158" s="1831"/>
      <c r="U158" s="1831"/>
      <c r="V158" s="1831"/>
      <c r="W158" s="1831"/>
      <c r="X158" s="1831"/>
      <c r="Y158" s="1831"/>
      <c r="Z158" s="1831"/>
      <c r="AA158" s="1831"/>
      <c r="AB158" s="1831"/>
      <c r="AC158" s="1831"/>
      <c r="AD158" s="1831"/>
      <c r="AE158" s="1831"/>
      <c r="AF158" s="1831"/>
      <c r="AG158" s="1831"/>
      <c r="AH158" s="1831"/>
      <c r="AI158" s="1831"/>
      <c r="AJ158" s="1831"/>
      <c r="AK158" s="1831"/>
      <c r="AL158" s="1831"/>
      <c r="AM158" s="1831"/>
      <c r="AN158" s="1831"/>
      <c r="AO158" s="1831"/>
      <c r="AP158" s="1831"/>
      <c r="AQ158" s="1831"/>
    </row>
    <row r="159" spans="1:43" x14ac:dyDescent="0.35">
      <c r="A159" s="1831"/>
      <c r="B159" s="1831"/>
      <c r="C159" s="1831"/>
      <c r="D159" s="1831"/>
      <c r="E159" s="1831"/>
      <c r="F159" s="1831"/>
      <c r="G159" s="1831"/>
      <c r="H159" s="1831"/>
      <c r="I159" s="1831"/>
      <c r="J159" s="1831"/>
      <c r="K159" s="1831"/>
      <c r="L159" s="1831"/>
      <c r="M159" s="1831"/>
      <c r="N159" s="1831"/>
      <c r="O159" s="1831"/>
      <c r="P159" s="1831"/>
      <c r="Q159" s="1831"/>
      <c r="R159" s="1831"/>
      <c r="S159" s="1831"/>
      <c r="T159" s="1831"/>
      <c r="U159" s="1831"/>
      <c r="V159" s="1831"/>
      <c r="W159" s="1831"/>
      <c r="X159" s="1831"/>
      <c r="Y159" s="1831"/>
      <c r="Z159" s="1831"/>
      <c r="AA159" s="1831"/>
      <c r="AB159" s="1831"/>
      <c r="AC159" s="1831"/>
      <c r="AD159" s="1831"/>
      <c r="AE159" s="1831"/>
      <c r="AF159" s="1831"/>
      <c r="AG159" s="1831"/>
      <c r="AH159" s="1831"/>
      <c r="AI159" s="1831"/>
      <c r="AJ159" s="1831"/>
      <c r="AK159" s="1831"/>
      <c r="AL159" s="1831"/>
      <c r="AM159" s="1831"/>
      <c r="AN159" s="1831"/>
      <c r="AO159" s="1831"/>
      <c r="AP159" s="1831"/>
      <c r="AQ159" s="1831"/>
    </row>
    <row r="160" spans="1:43" x14ac:dyDescent="0.35">
      <c r="A160" s="1831"/>
      <c r="B160" s="1831"/>
      <c r="C160" s="1831"/>
      <c r="D160" s="1831"/>
      <c r="E160" s="1831"/>
      <c r="F160" s="1831"/>
      <c r="G160" s="1831"/>
      <c r="H160" s="1831"/>
      <c r="I160" s="1831"/>
      <c r="J160" s="1831"/>
      <c r="K160" s="1831"/>
      <c r="L160" s="1831"/>
      <c r="M160" s="1831"/>
      <c r="N160" s="1831"/>
      <c r="O160" s="1831"/>
      <c r="P160" s="1831"/>
      <c r="Q160" s="1831"/>
      <c r="R160" s="1831"/>
      <c r="S160" s="1831"/>
      <c r="T160" s="1831"/>
      <c r="U160" s="1831"/>
      <c r="V160" s="1831"/>
      <c r="W160" s="1831"/>
      <c r="X160" s="1831"/>
      <c r="Y160" s="1831"/>
      <c r="Z160" s="1831"/>
      <c r="AA160" s="1831"/>
      <c r="AB160" s="1831"/>
      <c r="AC160" s="1831"/>
      <c r="AD160" s="1831"/>
      <c r="AE160" s="1831"/>
      <c r="AF160" s="1831"/>
      <c r="AG160" s="1831"/>
      <c r="AH160" s="1831"/>
      <c r="AI160" s="1831"/>
      <c r="AJ160" s="1831"/>
      <c r="AK160" s="1831"/>
      <c r="AL160" s="1831"/>
      <c r="AM160" s="1831"/>
      <c r="AN160" s="1831"/>
      <c r="AO160" s="1831"/>
      <c r="AP160" s="1831"/>
      <c r="AQ160" s="1831"/>
    </row>
    <row r="161" spans="1:43" x14ac:dyDescent="0.35">
      <c r="A161" s="1831"/>
      <c r="B161" s="1831"/>
      <c r="C161" s="1831"/>
      <c r="D161" s="1831"/>
      <c r="E161" s="1831"/>
      <c r="F161" s="1831"/>
      <c r="G161" s="1831"/>
      <c r="H161" s="1831"/>
      <c r="I161" s="1831"/>
      <c r="J161" s="1831"/>
      <c r="K161" s="1831"/>
      <c r="L161" s="1831"/>
      <c r="M161" s="1831"/>
      <c r="N161" s="1831"/>
      <c r="O161" s="1831"/>
      <c r="P161" s="1831"/>
      <c r="Q161" s="1831"/>
      <c r="R161" s="1831"/>
      <c r="S161" s="1831"/>
      <c r="T161" s="1831"/>
      <c r="U161" s="1831"/>
      <c r="V161" s="1831"/>
      <c r="W161" s="1831"/>
      <c r="X161" s="1831"/>
      <c r="Y161" s="1831"/>
      <c r="Z161" s="1831"/>
      <c r="AA161" s="1831"/>
      <c r="AB161" s="1831"/>
      <c r="AC161" s="1831"/>
      <c r="AD161" s="1831"/>
      <c r="AE161" s="1831"/>
      <c r="AF161" s="1831"/>
      <c r="AG161" s="1831"/>
      <c r="AH161" s="1831"/>
      <c r="AI161" s="1831"/>
      <c r="AJ161" s="1831"/>
      <c r="AK161" s="1831"/>
      <c r="AL161" s="1831"/>
      <c r="AM161" s="1831"/>
      <c r="AN161" s="1831"/>
      <c r="AO161" s="1831"/>
      <c r="AP161" s="1831"/>
      <c r="AQ161" s="1831"/>
    </row>
    <row r="162" spans="1:43" x14ac:dyDescent="0.35">
      <c r="A162" s="1831"/>
      <c r="B162" s="1831"/>
      <c r="C162" s="1831"/>
      <c r="D162" s="1831"/>
      <c r="E162" s="1831"/>
      <c r="F162" s="1831"/>
      <c r="G162" s="1831"/>
      <c r="H162" s="1831"/>
      <c r="I162" s="1831"/>
      <c r="J162" s="1831"/>
      <c r="K162" s="1831"/>
      <c r="L162" s="1831"/>
      <c r="M162" s="1831"/>
      <c r="N162" s="1831"/>
      <c r="O162" s="1831"/>
      <c r="P162" s="1831"/>
      <c r="Q162" s="1831"/>
      <c r="R162" s="1831"/>
      <c r="S162" s="1831"/>
      <c r="T162" s="1831"/>
      <c r="U162" s="1831"/>
      <c r="V162" s="1831"/>
      <c r="W162" s="1831"/>
      <c r="X162" s="1831"/>
      <c r="Y162" s="1831"/>
      <c r="Z162" s="1831"/>
      <c r="AA162" s="1831"/>
      <c r="AB162" s="1831"/>
      <c r="AC162" s="1831"/>
      <c r="AD162" s="1831"/>
      <c r="AE162" s="1831"/>
      <c r="AF162" s="1831"/>
      <c r="AG162" s="1831"/>
      <c r="AH162" s="1831"/>
      <c r="AI162" s="1831"/>
      <c r="AJ162" s="1831"/>
      <c r="AK162" s="1831"/>
      <c r="AL162" s="1831"/>
      <c r="AM162" s="1831"/>
      <c r="AN162" s="1831"/>
      <c r="AO162" s="1831"/>
      <c r="AP162" s="1831"/>
      <c r="AQ162" s="1831"/>
    </row>
    <row r="163" spans="1:43" x14ac:dyDescent="0.35">
      <c r="A163" s="1831"/>
      <c r="B163" s="1831"/>
      <c r="C163" s="1831"/>
      <c r="D163" s="1831"/>
      <c r="E163" s="1831"/>
      <c r="F163" s="1831"/>
      <c r="G163" s="1831"/>
      <c r="H163" s="1831"/>
      <c r="I163" s="1831"/>
      <c r="J163" s="1831"/>
      <c r="K163" s="1831"/>
      <c r="L163" s="1831"/>
      <c r="M163" s="1831"/>
      <c r="N163" s="1831"/>
      <c r="O163" s="1831"/>
      <c r="P163" s="1831"/>
      <c r="Q163" s="1831"/>
      <c r="R163" s="1831"/>
      <c r="S163" s="1831"/>
      <c r="T163" s="1831"/>
      <c r="U163" s="1831"/>
      <c r="V163" s="1831"/>
      <c r="W163" s="1831"/>
      <c r="X163" s="1831"/>
      <c r="Y163" s="1831"/>
      <c r="Z163" s="1831"/>
      <c r="AA163" s="1831"/>
      <c r="AB163" s="1831"/>
      <c r="AC163" s="1831"/>
      <c r="AD163" s="1831"/>
      <c r="AE163" s="1831"/>
      <c r="AF163" s="1831"/>
      <c r="AG163" s="1831"/>
      <c r="AH163" s="1831"/>
      <c r="AI163" s="1831"/>
      <c r="AJ163" s="1831"/>
      <c r="AK163" s="1831"/>
      <c r="AL163" s="1831"/>
      <c r="AM163" s="1831"/>
      <c r="AN163" s="1831"/>
      <c r="AO163" s="1831"/>
      <c r="AP163" s="1831"/>
      <c r="AQ163" s="1831"/>
    </row>
    <row r="164" spans="1:43" x14ac:dyDescent="0.35">
      <c r="A164" s="1831"/>
      <c r="B164" s="1831"/>
      <c r="C164" s="1831"/>
      <c r="D164" s="1831"/>
      <c r="E164" s="1831"/>
      <c r="F164" s="1831"/>
      <c r="G164" s="1831"/>
      <c r="H164" s="1831"/>
      <c r="I164" s="1831"/>
      <c r="J164" s="1831"/>
      <c r="K164" s="1831"/>
      <c r="L164" s="1831"/>
      <c r="M164" s="1831"/>
      <c r="N164" s="1831"/>
      <c r="O164" s="1831"/>
      <c r="P164" s="1831"/>
      <c r="Q164" s="1831"/>
      <c r="R164" s="1831"/>
      <c r="S164" s="1831"/>
      <c r="T164" s="1831"/>
      <c r="U164" s="1831"/>
      <c r="V164" s="1831"/>
      <c r="W164" s="1831"/>
      <c r="X164" s="1831"/>
      <c r="Y164" s="1831"/>
      <c r="Z164" s="1831"/>
      <c r="AA164" s="1831"/>
      <c r="AB164" s="1831"/>
      <c r="AC164" s="1831"/>
      <c r="AD164" s="1831"/>
      <c r="AE164" s="1831"/>
      <c r="AF164" s="1831"/>
      <c r="AG164" s="1831"/>
      <c r="AH164" s="1831"/>
      <c r="AI164" s="1831"/>
      <c r="AJ164" s="1831"/>
      <c r="AK164" s="1831"/>
      <c r="AL164" s="1831"/>
      <c r="AM164" s="1831"/>
      <c r="AN164" s="1831"/>
      <c r="AO164" s="1831"/>
      <c r="AP164" s="1831"/>
      <c r="AQ164" s="1831"/>
    </row>
    <row r="165" spans="1:43" x14ac:dyDescent="0.35">
      <c r="A165" s="1831"/>
      <c r="B165" s="1831"/>
      <c r="C165" s="1831"/>
      <c r="D165" s="1831"/>
      <c r="E165" s="1831"/>
      <c r="F165" s="1831"/>
      <c r="G165" s="1831"/>
      <c r="H165" s="1831"/>
      <c r="I165" s="1831"/>
      <c r="J165" s="1831"/>
      <c r="K165" s="1831"/>
      <c r="L165" s="1831"/>
      <c r="M165" s="1831"/>
      <c r="N165" s="1831"/>
      <c r="O165" s="1831"/>
      <c r="P165" s="1831"/>
      <c r="Q165" s="1831"/>
      <c r="R165" s="1831"/>
      <c r="S165" s="1831"/>
      <c r="T165" s="1831"/>
      <c r="U165" s="1831"/>
      <c r="V165" s="1831"/>
      <c r="W165" s="1831"/>
      <c r="X165" s="1831"/>
      <c r="Y165" s="1831"/>
      <c r="Z165" s="1831"/>
      <c r="AA165" s="1831"/>
      <c r="AB165" s="1831"/>
      <c r="AC165" s="1831"/>
      <c r="AD165" s="1831"/>
      <c r="AE165" s="1831"/>
      <c r="AF165" s="1831"/>
      <c r="AG165" s="1831"/>
      <c r="AH165" s="1831"/>
      <c r="AI165" s="1831"/>
      <c r="AJ165" s="1831"/>
      <c r="AK165" s="1831"/>
      <c r="AL165" s="1831"/>
      <c r="AM165" s="1831"/>
      <c r="AN165" s="1831"/>
      <c r="AO165" s="1831"/>
      <c r="AP165" s="1831"/>
      <c r="AQ165" s="1831"/>
    </row>
    <row r="166" spans="1:43" x14ac:dyDescent="0.35">
      <c r="A166" s="1831"/>
      <c r="B166" s="1831"/>
      <c r="C166" s="1831"/>
      <c r="D166" s="1831"/>
      <c r="E166" s="1831"/>
      <c r="F166" s="1831"/>
      <c r="G166" s="1831"/>
      <c r="H166" s="1831"/>
      <c r="I166" s="1831"/>
      <c r="J166" s="1831"/>
      <c r="K166" s="1831"/>
      <c r="L166" s="1831"/>
      <c r="M166" s="1831"/>
      <c r="N166" s="1831"/>
      <c r="O166" s="1831"/>
      <c r="P166" s="1831"/>
      <c r="Q166" s="1831"/>
      <c r="R166" s="1831"/>
      <c r="S166" s="1831"/>
      <c r="T166" s="1831"/>
      <c r="U166" s="1831"/>
      <c r="V166" s="1831"/>
      <c r="W166" s="1831"/>
      <c r="X166" s="1831"/>
      <c r="Y166" s="1831"/>
      <c r="Z166" s="1831"/>
      <c r="AA166" s="1831"/>
      <c r="AB166" s="1831"/>
      <c r="AC166" s="1831"/>
      <c r="AD166" s="1831"/>
      <c r="AE166" s="1831"/>
      <c r="AF166" s="1831"/>
      <c r="AG166" s="1831"/>
      <c r="AH166" s="1831"/>
      <c r="AI166" s="1831"/>
      <c r="AJ166" s="1831"/>
      <c r="AK166" s="1831"/>
      <c r="AL166" s="1831"/>
      <c r="AM166" s="1831"/>
      <c r="AN166" s="1831"/>
      <c r="AO166" s="1831"/>
      <c r="AP166" s="1831"/>
      <c r="AQ166" s="1831"/>
    </row>
    <row r="167" spans="1:43" x14ac:dyDescent="0.35">
      <c r="A167" s="1831"/>
      <c r="B167" s="1831"/>
      <c r="C167" s="1831"/>
      <c r="D167" s="1831"/>
      <c r="E167" s="1831"/>
      <c r="F167" s="1831"/>
      <c r="G167" s="1831"/>
      <c r="H167" s="1831"/>
      <c r="I167" s="1831"/>
      <c r="J167" s="1831"/>
      <c r="K167" s="1831"/>
      <c r="L167" s="1831"/>
      <c r="M167" s="1831"/>
      <c r="N167" s="1831"/>
      <c r="O167" s="1831"/>
      <c r="P167" s="1831"/>
      <c r="Q167" s="1831"/>
      <c r="R167" s="1831"/>
      <c r="S167" s="1831"/>
      <c r="T167" s="1831"/>
      <c r="U167" s="1831"/>
      <c r="V167" s="1831"/>
      <c r="W167" s="1831"/>
      <c r="X167" s="1831"/>
      <c r="Y167" s="1831"/>
      <c r="Z167" s="1831"/>
      <c r="AA167" s="1831"/>
      <c r="AB167" s="1831"/>
      <c r="AC167" s="1831"/>
      <c r="AD167" s="1831"/>
      <c r="AE167" s="1831"/>
      <c r="AF167" s="1831"/>
      <c r="AG167" s="1831"/>
      <c r="AH167" s="1831"/>
      <c r="AI167" s="1831"/>
      <c r="AJ167" s="1831"/>
      <c r="AK167" s="1831"/>
      <c r="AL167" s="1831"/>
      <c r="AM167" s="1831"/>
      <c r="AN167" s="1831"/>
      <c r="AO167" s="1831"/>
      <c r="AP167" s="1831"/>
      <c r="AQ167" s="1831"/>
    </row>
    <row r="168" spans="1:43" x14ac:dyDescent="0.35">
      <c r="A168" s="1831"/>
      <c r="B168" s="1831"/>
      <c r="C168" s="1831"/>
      <c r="D168" s="1831"/>
      <c r="E168" s="1831"/>
      <c r="F168" s="1831"/>
      <c r="G168" s="1831"/>
      <c r="H168" s="1831"/>
      <c r="I168" s="1831"/>
      <c r="J168" s="1831"/>
      <c r="K168" s="1831"/>
      <c r="L168" s="1831"/>
      <c r="M168" s="1831"/>
      <c r="N168" s="1831"/>
      <c r="O168" s="1831"/>
      <c r="P168" s="1831"/>
      <c r="Q168" s="1831"/>
      <c r="R168" s="1831"/>
      <c r="S168" s="1831"/>
      <c r="T168" s="1831"/>
      <c r="U168" s="1831"/>
      <c r="V168" s="1831"/>
      <c r="W168" s="1831"/>
      <c r="X168" s="1831"/>
      <c r="Y168" s="1831"/>
      <c r="Z168" s="1831"/>
      <c r="AA168" s="1831"/>
      <c r="AB168" s="1831"/>
      <c r="AC168" s="1831"/>
      <c r="AD168" s="1831"/>
      <c r="AE168" s="1831"/>
      <c r="AF168" s="1831"/>
      <c r="AG168" s="1831"/>
      <c r="AH168" s="1831"/>
      <c r="AI168" s="1831"/>
      <c r="AJ168" s="1831"/>
      <c r="AK168" s="1831"/>
      <c r="AL168" s="1831"/>
      <c r="AM168" s="1831"/>
      <c r="AN168" s="1831"/>
      <c r="AO168" s="1831"/>
      <c r="AP168" s="1831"/>
      <c r="AQ168" s="1831"/>
    </row>
    <row r="169" spans="1:43" x14ac:dyDescent="0.35">
      <c r="A169" s="1831"/>
      <c r="B169" s="1831"/>
      <c r="C169" s="1831"/>
      <c r="D169" s="1831"/>
      <c r="E169" s="1831"/>
      <c r="F169" s="1831"/>
      <c r="G169" s="1831"/>
      <c r="H169" s="1831"/>
      <c r="I169" s="1831"/>
      <c r="J169" s="1831"/>
      <c r="K169" s="1831"/>
      <c r="L169" s="1831"/>
      <c r="M169" s="1831"/>
      <c r="N169" s="1831"/>
      <c r="O169" s="1831"/>
      <c r="P169" s="1831"/>
      <c r="Q169" s="1831"/>
      <c r="R169" s="1831"/>
      <c r="S169" s="1831"/>
      <c r="T169" s="1831"/>
      <c r="U169" s="1831"/>
      <c r="V169" s="1831"/>
      <c r="W169" s="1831"/>
      <c r="X169" s="1831"/>
      <c r="Y169" s="1831"/>
      <c r="Z169" s="1831"/>
      <c r="AA169" s="1831"/>
      <c r="AB169" s="1831"/>
      <c r="AC169" s="1831"/>
      <c r="AD169" s="1831"/>
      <c r="AE169" s="1831"/>
      <c r="AF169" s="1831"/>
      <c r="AG169" s="1831"/>
      <c r="AH169" s="1831"/>
      <c r="AI169" s="1831"/>
      <c r="AJ169" s="1831"/>
      <c r="AK169" s="1831"/>
      <c r="AL169" s="1831"/>
      <c r="AM169" s="1831"/>
      <c r="AN169" s="1831"/>
      <c r="AO169" s="1831"/>
      <c r="AP169" s="1831"/>
      <c r="AQ169" s="1831"/>
    </row>
    <row r="170" spans="1:43" x14ac:dyDescent="0.35">
      <c r="A170" s="1831"/>
      <c r="B170" s="1831"/>
      <c r="C170" s="1831"/>
      <c r="D170" s="1831"/>
      <c r="E170" s="1831"/>
      <c r="F170" s="1831"/>
      <c r="G170" s="1831"/>
      <c r="H170" s="1831"/>
      <c r="I170" s="1831"/>
      <c r="J170" s="1831"/>
      <c r="K170" s="1831"/>
      <c r="L170" s="1831"/>
      <c r="M170" s="1831"/>
      <c r="N170" s="1831"/>
      <c r="O170" s="1831"/>
      <c r="P170" s="1831"/>
      <c r="Q170" s="1831"/>
      <c r="R170" s="1831"/>
      <c r="S170" s="1831"/>
      <c r="T170" s="1831"/>
      <c r="U170" s="1831"/>
      <c r="V170" s="1831"/>
      <c r="W170" s="1831"/>
      <c r="X170" s="1831"/>
      <c r="Y170" s="1831"/>
      <c r="Z170" s="1831"/>
      <c r="AA170" s="1831"/>
      <c r="AB170" s="1831"/>
      <c r="AC170" s="1831"/>
      <c r="AD170" s="1831"/>
      <c r="AE170" s="1831"/>
      <c r="AF170" s="1831"/>
      <c r="AG170" s="1831"/>
      <c r="AH170" s="1831"/>
      <c r="AI170" s="1831"/>
      <c r="AJ170" s="1831"/>
      <c r="AK170" s="1831"/>
      <c r="AL170" s="1831"/>
      <c r="AM170" s="1831"/>
      <c r="AN170" s="1831"/>
      <c r="AO170" s="1831"/>
      <c r="AP170" s="1831"/>
      <c r="AQ170" s="1831"/>
    </row>
    <row r="171" spans="1:43" x14ac:dyDescent="0.35">
      <c r="A171" s="1831"/>
      <c r="B171" s="1831"/>
      <c r="C171" s="1831"/>
      <c r="D171" s="1831"/>
      <c r="E171" s="1831"/>
      <c r="F171" s="1831"/>
      <c r="G171" s="1831"/>
      <c r="H171" s="1831"/>
      <c r="I171" s="1831"/>
      <c r="J171" s="1831"/>
      <c r="K171" s="1831"/>
      <c r="L171" s="1831"/>
      <c r="M171" s="1831"/>
      <c r="N171" s="1831"/>
      <c r="O171" s="1831"/>
      <c r="P171" s="1831"/>
      <c r="Q171" s="1831"/>
      <c r="R171" s="1831"/>
      <c r="S171" s="1831"/>
      <c r="T171" s="1831"/>
      <c r="U171" s="1831"/>
      <c r="V171" s="1831"/>
      <c r="W171" s="1831"/>
      <c r="X171" s="1831"/>
      <c r="Y171" s="1831"/>
      <c r="Z171" s="1831"/>
      <c r="AA171" s="1831"/>
      <c r="AB171" s="1831"/>
      <c r="AC171" s="1831"/>
      <c r="AD171" s="1831"/>
      <c r="AE171" s="1831"/>
      <c r="AF171" s="1831"/>
      <c r="AG171" s="1831"/>
      <c r="AH171" s="1831"/>
      <c r="AI171" s="1831"/>
      <c r="AJ171" s="1831"/>
      <c r="AK171" s="1831"/>
      <c r="AL171" s="1831"/>
      <c r="AM171" s="1831"/>
      <c r="AN171" s="1831"/>
      <c r="AO171" s="1831"/>
      <c r="AP171" s="1831"/>
      <c r="AQ171" s="1831"/>
    </row>
    <row r="172" spans="1:43" x14ac:dyDescent="0.35">
      <c r="A172" s="1831"/>
      <c r="B172" s="1831"/>
      <c r="C172" s="1831"/>
      <c r="D172" s="1831"/>
      <c r="E172" s="1831"/>
      <c r="F172" s="1831"/>
      <c r="G172" s="1831"/>
      <c r="H172" s="1831"/>
      <c r="I172" s="1831"/>
      <c r="J172" s="1831"/>
      <c r="K172" s="1831"/>
      <c r="L172" s="1831"/>
      <c r="M172" s="1831"/>
      <c r="N172" s="1831"/>
      <c r="O172" s="1831"/>
      <c r="P172" s="1831"/>
      <c r="Q172" s="1831"/>
      <c r="R172" s="1831"/>
      <c r="S172" s="1831"/>
      <c r="T172" s="1831"/>
      <c r="U172" s="1831"/>
      <c r="V172" s="1831"/>
      <c r="W172" s="1831"/>
      <c r="X172" s="1831"/>
      <c r="Y172" s="1831"/>
      <c r="Z172" s="1831"/>
      <c r="AA172" s="1831"/>
      <c r="AB172" s="1831"/>
      <c r="AC172" s="1831"/>
      <c r="AD172" s="1831"/>
      <c r="AE172" s="1831"/>
      <c r="AF172" s="1831"/>
      <c r="AG172" s="1831"/>
      <c r="AH172" s="1831"/>
      <c r="AI172" s="1831"/>
      <c r="AJ172" s="1831"/>
      <c r="AK172" s="1831"/>
      <c r="AL172" s="1831"/>
      <c r="AM172" s="1831"/>
      <c r="AN172" s="1831"/>
      <c r="AO172" s="1831"/>
      <c r="AP172" s="1831"/>
      <c r="AQ172" s="1831"/>
    </row>
    <row r="173" spans="1:43" x14ac:dyDescent="0.35">
      <c r="A173" s="1831"/>
      <c r="B173" s="1831"/>
      <c r="C173" s="1831"/>
      <c r="D173" s="1831"/>
      <c r="E173" s="1831"/>
      <c r="F173" s="1831"/>
      <c r="G173" s="1831"/>
      <c r="H173" s="1831"/>
      <c r="I173" s="1831"/>
      <c r="J173" s="1831"/>
      <c r="K173" s="1831"/>
      <c r="L173" s="1831"/>
      <c r="M173" s="1831"/>
      <c r="N173" s="1831"/>
      <c r="O173" s="1831"/>
      <c r="P173" s="1831"/>
      <c r="Q173" s="1831"/>
      <c r="R173" s="1831"/>
      <c r="S173" s="1831"/>
      <c r="T173" s="1831"/>
      <c r="U173" s="1831"/>
      <c r="V173" s="1831"/>
      <c r="W173" s="1831"/>
      <c r="X173" s="1831"/>
      <c r="Y173" s="1831"/>
      <c r="Z173" s="1831"/>
      <c r="AA173" s="1831"/>
      <c r="AB173" s="1831"/>
      <c r="AC173" s="1831"/>
      <c r="AD173" s="1831"/>
      <c r="AE173" s="1831"/>
      <c r="AF173" s="1831"/>
      <c r="AG173" s="1831"/>
      <c r="AH173" s="1831"/>
      <c r="AI173" s="1831"/>
      <c r="AJ173" s="1831"/>
      <c r="AK173" s="1831"/>
      <c r="AL173" s="1831"/>
      <c r="AM173" s="1831"/>
      <c r="AN173" s="1831"/>
      <c r="AO173" s="1831"/>
      <c r="AP173" s="1831"/>
      <c r="AQ173" s="1831"/>
    </row>
    <row r="174" spans="1:43" x14ac:dyDescent="0.35">
      <c r="A174" s="1831"/>
      <c r="B174" s="1831"/>
      <c r="C174" s="1831"/>
      <c r="D174" s="1831"/>
      <c r="E174" s="1831"/>
      <c r="F174" s="1831"/>
      <c r="G174" s="1831"/>
      <c r="H174" s="1831"/>
      <c r="I174" s="1831"/>
      <c r="J174" s="1831"/>
      <c r="K174" s="1831"/>
      <c r="L174" s="1831"/>
      <c r="M174" s="1831"/>
      <c r="N174" s="1831"/>
      <c r="O174" s="1831"/>
      <c r="P174" s="1831"/>
      <c r="Q174" s="1831"/>
      <c r="R174" s="1831"/>
      <c r="S174" s="1831"/>
      <c r="T174" s="1831"/>
      <c r="U174" s="1831"/>
      <c r="V174" s="1831"/>
      <c r="W174" s="1831"/>
      <c r="X174" s="1831"/>
      <c r="Y174" s="1831"/>
      <c r="Z174" s="1831"/>
      <c r="AA174" s="1831"/>
      <c r="AB174" s="1831"/>
      <c r="AC174" s="1831"/>
      <c r="AD174" s="1831"/>
      <c r="AE174" s="1831"/>
      <c r="AF174" s="1831"/>
      <c r="AG174" s="1831"/>
      <c r="AH174" s="1831"/>
      <c r="AI174" s="1831"/>
      <c r="AJ174" s="1831"/>
      <c r="AK174" s="1831"/>
      <c r="AL174" s="1831"/>
      <c r="AM174" s="1831"/>
      <c r="AN174" s="1831"/>
      <c r="AO174" s="1831"/>
      <c r="AP174" s="1831"/>
      <c r="AQ174" s="1831"/>
    </row>
    <row r="175" spans="1:43" x14ac:dyDescent="0.35">
      <c r="A175" s="1831"/>
      <c r="B175" s="1831"/>
      <c r="C175" s="1831"/>
      <c r="D175" s="1831"/>
      <c r="E175" s="1831"/>
      <c r="F175" s="1831"/>
      <c r="G175" s="1831"/>
      <c r="H175" s="1831"/>
      <c r="I175" s="1831"/>
      <c r="J175" s="1831"/>
      <c r="K175" s="1831"/>
      <c r="L175" s="1831"/>
      <c r="M175" s="1831"/>
      <c r="N175" s="1831"/>
      <c r="O175" s="1831"/>
      <c r="P175" s="1831"/>
      <c r="Q175" s="1831"/>
      <c r="R175" s="1831"/>
      <c r="S175" s="1831"/>
      <c r="T175" s="1831"/>
      <c r="U175" s="1831"/>
      <c r="V175" s="1831"/>
      <c r="W175" s="1831"/>
      <c r="X175" s="1831"/>
      <c r="Y175" s="1831"/>
      <c r="Z175" s="1831"/>
      <c r="AA175" s="1831"/>
      <c r="AB175" s="1831"/>
      <c r="AC175" s="1831"/>
      <c r="AD175" s="1831"/>
      <c r="AE175" s="1831"/>
      <c r="AF175" s="1831"/>
      <c r="AG175" s="1831"/>
      <c r="AH175" s="1831"/>
      <c r="AI175" s="1831"/>
      <c r="AJ175" s="1831"/>
      <c r="AK175" s="1831"/>
      <c r="AL175" s="1831"/>
      <c r="AM175" s="1831"/>
      <c r="AN175" s="1831"/>
      <c r="AO175" s="1831"/>
      <c r="AP175" s="1831"/>
      <c r="AQ175" s="1831"/>
    </row>
    <row r="176" spans="1:43" x14ac:dyDescent="0.35">
      <c r="A176" s="1831"/>
      <c r="B176" s="1831"/>
      <c r="C176" s="1831"/>
      <c r="D176" s="1831"/>
      <c r="E176" s="1831"/>
      <c r="F176" s="1831"/>
      <c r="G176" s="1831"/>
      <c r="H176" s="1831"/>
      <c r="I176" s="1831"/>
      <c r="J176" s="1831"/>
      <c r="K176" s="1831"/>
      <c r="L176" s="1831"/>
      <c r="M176" s="1831"/>
      <c r="N176" s="1831"/>
      <c r="O176" s="1831"/>
      <c r="P176" s="1831"/>
      <c r="Q176" s="1831"/>
      <c r="R176" s="1831"/>
      <c r="S176" s="1831"/>
      <c r="T176" s="1831"/>
      <c r="U176" s="1831"/>
      <c r="V176" s="1831"/>
      <c r="W176" s="1831"/>
      <c r="X176" s="1831"/>
      <c r="Y176" s="1831"/>
      <c r="Z176" s="1831"/>
      <c r="AA176" s="1831"/>
      <c r="AB176" s="1831"/>
      <c r="AC176" s="1831"/>
      <c r="AD176" s="1831"/>
      <c r="AE176" s="1831"/>
      <c r="AF176" s="1831"/>
      <c r="AG176" s="1831"/>
      <c r="AH176" s="1831"/>
      <c r="AI176" s="1831"/>
      <c r="AJ176" s="1831"/>
      <c r="AK176" s="1831"/>
      <c r="AL176" s="1831"/>
      <c r="AM176" s="1831"/>
      <c r="AN176" s="1831"/>
      <c r="AO176" s="1831"/>
      <c r="AP176" s="1831"/>
      <c r="AQ176" s="1831"/>
    </row>
    <row r="177" spans="1:43" x14ac:dyDescent="0.35">
      <c r="A177" s="1831"/>
      <c r="B177" s="1831"/>
      <c r="C177" s="1831"/>
      <c r="D177" s="1831"/>
      <c r="E177" s="1831"/>
      <c r="F177" s="1831"/>
      <c r="G177" s="1831"/>
      <c r="H177" s="1831"/>
      <c r="I177" s="1831"/>
      <c r="J177" s="1831"/>
      <c r="K177" s="1831"/>
      <c r="L177" s="1831"/>
      <c r="M177" s="1831"/>
      <c r="N177" s="1831"/>
      <c r="O177" s="1831"/>
      <c r="P177" s="1831"/>
      <c r="Q177" s="1831"/>
      <c r="R177" s="1831"/>
      <c r="S177" s="1831"/>
      <c r="T177" s="1831"/>
      <c r="U177" s="1831"/>
      <c r="V177" s="1831"/>
      <c r="W177" s="1831"/>
      <c r="X177" s="1831"/>
      <c r="Y177" s="1831"/>
      <c r="Z177" s="1831"/>
      <c r="AA177" s="1831"/>
      <c r="AB177" s="1831"/>
      <c r="AC177" s="1831"/>
      <c r="AD177" s="1831"/>
      <c r="AE177" s="1831"/>
      <c r="AF177" s="1831"/>
      <c r="AG177" s="1831"/>
      <c r="AH177" s="1831"/>
      <c r="AI177" s="1831"/>
      <c r="AJ177" s="1831"/>
      <c r="AK177" s="1831"/>
      <c r="AL177" s="1831"/>
      <c r="AM177" s="1831"/>
      <c r="AN177" s="1831"/>
      <c r="AO177" s="1831"/>
      <c r="AP177" s="1831"/>
      <c r="AQ177" s="1831"/>
    </row>
    <row r="178" spans="1:43" x14ac:dyDescent="0.35">
      <c r="A178" s="1831"/>
      <c r="B178" s="1831"/>
      <c r="C178" s="1831"/>
      <c r="D178" s="1831"/>
      <c r="E178" s="1831"/>
      <c r="F178" s="1831"/>
      <c r="G178" s="1831"/>
      <c r="H178" s="1831"/>
      <c r="I178" s="1831"/>
      <c r="J178" s="1831"/>
      <c r="K178" s="1831"/>
      <c r="L178" s="1831"/>
      <c r="M178" s="1831"/>
      <c r="N178" s="1831"/>
      <c r="O178" s="1831"/>
      <c r="P178" s="1831"/>
      <c r="Q178" s="1831"/>
      <c r="R178" s="1831"/>
      <c r="S178" s="1831"/>
      <c r="T178" s="1831"/>
      <c r="U178" s="1831"/>
      <c r="V178" s="1831"/>
      <c r="W178" s="1831"/>
      <c r="X178" s="1831"/>
      <c r="Y178" s="1831"/>
      <c r="Z178" s="1831"/>
      <c r="AA178" s="1831"/>
      <c r="AB178" s="1831"/>
      <c r="AC178" s="1831"/>
      <c r="AD178" s="1831"/>
      <c r="AE178" s="1831"/>
      <c r="AF178" s="1831"/>
      <c r="AG178" s="1831"/>
      <c r="AH178" s="1831"/>
      <c r="AI178" s="1831"/>
      <c r="AJ178" s="1831"/>
      <c r="AK178" s="1831"/>
      <c r="AL178" s="1831"/>
      <c r="AM178" s="1831"/>
      <c r="AN178" s="1831"/>
      <c r="AO178" s="1831"/>
      <c r="AP178" s="1831"/>
      <c r="AQ178" s="1831"/>
    </row>
    <row r="179" spans="1:43" x14ac:dyDescent="0.35">
      <c r="A179" s="1831"/>
      <c r="B179" s="1831"/>
      <c r="C179" s="1831"/>
      <c r="D179" s="1831"/>
      <c r="E179" s="1831"/>
      <c r="F179" s="1831"/>
      <c r="G179" s="1831"/>
      <c r="H179" s="1831"/>
      <c r="I179" s="1831"/>
      <c r="J179" s="1831"/>
      <c r="K179" s="1831"/>
      <c r="L179" s="1831"/>
      <c r="M179" s="1831"/>
      <c r="N179" s="1831"/>
      <c r="O179" s="1831"/>
      <c r="P179" s="1831"/>
      <c r="Q179" s="1831"/>
      <c r="R179" s="1831"/>
      <c r="S179" s="1831"/>
      <c r="T179" s="1831"/>
      <c r="U179" s="1831"/>
      <c r="V179" s="1831"/>
      <c r="W179" s="1831"/>
      <c r="X179" s="1831"/>
      <c r="Y179" s="1831"/>
      <c r="Z179" s="1831"/>
      <c r="AA179" s="1831"/>
      <c r="AB179" s="1831"/>
      <c r="AC179" s="1831"/>
      <c r="AD179" s="1831"/>
      <c r="AE179" s="1831"/>
      <c r="AF179" s="1831"/>
      <c r="AG179" s="1831"/>
      <c r="AH179" s="1831"/>
      <c r="AI179" s="1831"/>
      <c r="AJ179" s="1831"/>
      <c r="AK179" s="1831"/>
      <c r="AL179" s="1831"/>
      <c r="AM179" s="1831"/>
      <c r="AN179" s="1831"/>
      <c r="AO179" s="1831"/>
      <c r="AP179" s="1831"/>
      <c r="AQ179" s="1831"/>
    </row>
    <row r="180" spans="1:43" x14ac:dyDescent="0.35">
      <c r="A180" s="1831"/>
      <c r="B180" s="1831"/>
      <c r="C180" s="1831"/>
      <c r="D180" s="1831"/>
      <c r="E180" s="1831"/>
      <c r="F180" s="1831"/>
      <c r="G180" s="1831"/>
      <c r="H180" s="1831"/>
      <c r="I180" s="1831"/>
      <c r="J180" s="1831"/>
      <c r="K180" s="1831"/>
      <c r="L180" s="1831"/>
      <c r="M180" s="1831"/>
      <c r="N180" s="1831"/>
      <c r="O180" s="1831"/>
      <c r="P180" s="1831"/>
      <c r="Q180" s="1831"/>
      <c r="R180" s="1831"/>
      <c r="S180" s="1831"/>
      <c r="T180" s="1831"/>
      <c r="U180" s="1831"/>
      <c r="V180" s="1831"/>
      <c r="W180" s="1831"/>
      <c r="X180" s="1831"/>
      <c r="Y180" s="1831"/>
      <c r="Z180" s="1831"/>
      <c r="AA180" s="1831"/>
      <c r="AB180" s="1831"/>
      <c r="AC180" s="1831"/>
      <c r="AD180" s="1831"/>
      <c r="AE180" s="1831"/>
      <c r="AF180" s="1831"/>
      <c r="AG180" s="1831"/>
      <c r="AH180" s="1831"/>
      <c r="AI180" s="1831"/>
      <c r="AJ180" s="1831"/>
      <c r="AK180" s="1831"/>
      <c r="AL180" s="1831"/>
      <c r="AM180" s="1831"/>
      <c r="AN180" s="1831"/>
      <c r="AO180" s="1831"/>
      <c r="AP180" s="1831"/>
      <c r="AQ180" s="1831"/>
    </row>
    <row r="181" spans="1:43" x14ac:dyDescent="0.35">
      <c r="A181" s="1831"/>
      <c r="B181" s="1831"/>
      <c r="C181" s="1831"/>
      <c r="D181" s="1831"/>
      <c r="E181" s="1831"/>
      <c r="F181" s="1831"/>
      <c r="G181" s="1831"/>
      <c r="H181" s="1831"/>
      <c r="I181" s="1831"/>
      <c r="J181" s="1831"/>
      <c r="K181" s="1831"/>
      <c r="L181" s="1831"/>
      <c r="M181" s="1831"/>
      <c r="N181" s="1831"/>
      <c r="O181" s="1831"/>
      <c r="P181" s="1831"/>
      <c r="Q181" s="1831"/>
      <c r="R181" s="1831"/>
      <c r="S181" s="1831"/>
      <c r="T181" s="1831"/>
      <c r="U181" s="1831"/>
      <c r="V181" s="1831"/>
      <c r="W181" s="1831"/>
      <c r="X181" s="1831"/>
      <c r="Y181" s="1831"/>
      <c r="Z181" s="1831"/>
      <c r="AA181" s="1831"/>
      <c r="AB181" s="1831"/>
      <c r="AC181" s="1831"/>
      <c r="AD181" s="1831"/>
      <c r="AE181" s="1831"/>
      <c r="AF181" s="1831"/>
      <c r="AG181" s="1831"/>
      <c r="AH181" s="1831"/>
      <c r="AI181" s="1831"/>
      <c r="AJ181" s="1831"/>
      <c r="AK181" s="1831"/>
      <c r="AL181" s="1831"/>
      <c r="AM181" s="1831"/>
      <c r="AN181" s="1831"/>
      <c r="AO181" s="1831"/>
      <c r="AP181" s="1831"/>
      <c r="AQ181" s="1831"/>
    </row>
    <row r="182" spans="1:43" x14ac:dyDescent="0.35">
      <c r="A182" s="1831"/>
      <c r="B182" s="1831"/>
      <c r="C182" s="1831"/>
      <c r="D182" s="1831"/>
      <c r="E182" s="1831"/>
      <c r="F182" s="1831"/>
      <c r="G182" s="1831"/>
      <c r="H182" s="1831"/>
      <c r="I182" s="1831"/>
      <c r="J182" s="1831"/>
      <c r="K182" s="1831"/>
      <c r="L182" s="1831"/>
      <c r="M182" s="1831"/>
      <c r="N182" s="1831"/>
      <c r="O182" s="1831"/>
      <c r="P182" s="1831"/>
      <c r="Q182" s="1831"/>
      <c r="R182" s="1831"/>
      <c r="S182" s="1831"/>
      <c r="T182" s="1831"/>
      <c r="U182" s="1831"/>
      <c r="V182" s="1831"/>
      <c r="W182" s="1831"/>
      <c r="X182" s="1831"/>
      <c r="Y182" s="1831"/>
      <c r="Z182" s="1831"/>
      <c r="AA182" s="1831"/>
      <c r="AB182" s="1831"/>
      <c r="AC182" s="1831"/>
      <c r="AD182" s="1831"/>
      <c r="AE182" s="1831"/>
      <c r="AF182" s="1831"/>
      <c r="AG182" s="1831"/>
      <c r="AH182" s="1831"/>
      <c r="AI182" s="1831"/>
      <c r="AJ182" s="1831"/>
      <c r="AK182" s="1831"/>
      <c r="AL182" s="1831"/>
      <c r="AM182" s="1831"/>
      <c r="AN182" s="1831"/>
      <c r="AO182" s="1831"/>
      <c r="AP182" s="1831"/>
      <c r="AQ182" s="1831"/>
    </row>
    <row r="183" spans="1:43" x14ac:dyDescent="0.35">
      <c r="A183" s="1831"/>
      <c r="B183" s="1831"/>
      <c r="C183" s="1831"/>
      <c r="D183" s="1831"/>
      <c r="E183" s="1831"/>
      <c r="F183" s="1831"/>
      <c r="G183" s="1831"/>
      <c r="H183" s="1831"/>
      <c r="I183" s="1831"/>
      <c r="J183" s="1831"/>
      <c r="K183" s="1831"/>
      <c r="L183" s="1831"/>
      <c r="M183" s="1831"/>
      <c r="N183" s="1831"/>
      <c r="O183" s="1831"/>
      <c r="P183" s="1831"/>
      <c r="Q183" s="1831"/>
      <c r="R183" s="1831"/>
      <c r="S183" s="1831"/>
      <c r="T183" s="1831"/>
      <c r="U183" s="1831"/>
      <c r="V183" s="1831"/>
      <c r="W183" s="1831"/>
      <c r="X183" s="1831"/>
      <c r="Y183" s="1831"/>
      <c r="Z183" s="1831"/>
      <c r="AA183" s="1831"/>
      <c r="AB183" s="1831"/>
      <c r="AC183" s="1831"/>
      <c r="AD183" s="1831"/>
      <c r="AE183" s="1831"/>
      <c r="AF183" s="1831"/>
      <c r="AG183" s="1831"/>
      <c r="AH183" s="1831"/>
      <c r="AI183" s="1831"/>
      <c r="AJ183" s="1831"/>
      <c r="AK183" s="1831"/>
      <c r="AL183" s="1831"/>
      <c r="AM183" s="1831"/>
      <c r="AN183" s="1831"/>
      <c r="AO183" s="1831"/>
      <c r="AP183" s="1831"/>
      <c r="AQ183" s="1831"/>
    </row>
    <row r="184" spans="1:43" x14ac:dyDescent="0.35">
      <c r="A184" s="1831"/>
      <c r="B184" s="1831"/>
      <c r="C184" s="1831"/>
      <c r="D184" s="1831"/>
      <c r="E184" s="1831"/>
      <c r="F184" s="1831"/>
      <c r="G184" s="1831"/>
      <c r="H184" s="1831"/>
      <c r="I184" s="1831"/>
      <c r="J184" s="1831"/>
      <c r="K184" s="1831"/>
      <c r="L184" s="1831"/>
      <c r="M184" s="1831"/>
      <c r="N184" s="1831"/>
      <c r="O184" s="1831"/>
      <c r="P184" s="1831"/>
      <c r="Q184" s="1831"/>
      <c r="R184" s="1831"/>
      <c r="S184" s="1831"/>
      <c r="T184" s="1831"/>
      <c r="U184" s="1831"/>
      <c r="V184" s="1831"/>
      <c r="W184" s="1831"/>
      <c r="X184" s="1831"/>
      <c r="Y184" s="1831"/>
      <c r="Z184" s="1831"/>
      <c r="AA184" s="1831"/>
      <c r="AB184" s="1831"/>
      <c r="AC184" s="1831"/>
      <c r="AD184" s="1831"/>
      <c r="AE184" s="1831"/>
      <c r="AF184" s="1831"/>
      <c r="AG184" s="1831"/>
      <c r="AH184" s="1831"/>
      <c r="AI184" s="1831"/>
      <c r="AJ184" s="1831"/>
      <c r="AK184" s="1831"/>
      <c r="AL184" s="1831"/>
      <c r="AM184" s="1831"/>
      <c r="AN184" s="1831"/>
      <c r="AO184" s="1831"/>
      <c r="AP184" s="1831"/>
      <c r="AQ184" s="1831"/>
    </row>
    <row r="185" spans="1:43" x14ac:dyDescent="0.35">
      <c r="A185" s="1831"/>
      <c r="B185" s="1831"/>
      <c r="C185" s="1831"/>
      <c r="D185" s="1831"/>
      <c r="E185" s="1831"/>
      <c r="F185" s="1831"/>
      <c r="G185" s="1831"/>
      <c r="H185" s="1831"/>
      <c r="I185" s="1831"/>
      <c r="J185" s="1831"/>
      <c r="K185" s="1831"/>
      <c r="L185" s="1831"/>
      <c r="M185" s="1831"/>
      <c r="N185" s="1831"/>
      <c r="O185" s="1831"/>
      <c r="P185" s="1831"/>
      <c r="Q185" s="1831"/>
      <c r="R185" s="1831"/>
      <c r="S185" s="1831"/>
      <c r="T185" s="1831"/>
      <c r="U185" s="1831"/>
      <c r="V185" s="1831"/>
      <c r="W185" s="1831"/>
      <c r="X185" s="1831"/>
      <c r="Y185" s="1831"/>
      <c r="Z185" s="1831"/>
      <c r="AA185" s="1831"/>
      <c r="AB185" s="1831"/>
      <c r="AC185" s="1831"/>
      <c r="AD185" s="1831"/>
      <c r="AE185" s="1831"/>
      <c r="AF185" s="1831"/>
      <c r="AG185" s="1831"/>
      <c r="AH185" s="1831"/>
      <c r="AI185" s="1831"/>
      <c r="AJ185" s="1831"/>
      <c r="AK185" s="1831"/>
      <c r="AL185" s="1831"/>
      <c r="AM185" s="1831"/>
      <c r="AN185" s="1831"/>
      <c r="AO185" s="1831"/>
      <c r="AP185" s="1831"/>
      <c r="AQ185" s="1831"/>
    </row>
    <row r="186" spans="1:43" x14ac:dyDescent="0.35">
      <c r="A186" s="1831"/>
      <c r="B186" s="1831"/>
      <c r="C186" s="1831"/>
      <c r="D186" s="1831"/>
      <c r="E186" s="1831"/>
      <c r="F186" s="1831"/>
      <c r="G186" s="1831"/>
      <c r="H186" s="1831"/>
      <c r="I186" s="1831"/>
      <c r="J186" s="1831"/>
      <c r="K186" s="1831"/>
      <c r="L186" s="1831"/>
      <c r="M186" s="1831"/>
      <c r="N186" s="1831"/>
      <c r="O186" s="1831"/>
      <c r="P186" s="1831"/>
      <c r="Q186" s="1831"/>
      <c r="R186" s="1831"/>
      <c r="S186" s="1831"/>
      <c r="T186" s="1831"/>
      <c r="U186" s="1831"/>
      <c r="V186" s="1831"/>
      <c r="W186" s="1831"/>
      <c r="X186" s="1831"/>
      <c r="Y186" s="1831"/>
      <c r="Z186" s="1831"/>
      <c r="AA186" s="1831"/>
      <c r="AB186" s="1831"/>
      <c r="AC186" s="1831"/>
      <c r="AD186" s="1831"/>
      <c r="AE186" s="1831"/>
      <c r="AF186" s="1831"/>
      <c r="AG186" s="1831"/>
      <c r="AH186" s="1831"/>
      <c r="AI186" s="1831"/>
      <c r="AJ186" s="1831"/>
      <c r="AK186" s="1831"/>
      <c r="AL186" s="1831"/>
      <c r="AM186" s="1831"/>
      <c r="AN186" s="1831"/>
      <c r="AO186" s="1831"/>
      <c r="AP186" s="1831"/>
      <c r="AQ186" s="1831"/>
    </row>
    <row r="187" spans="1:43" x14ac:dyDescent="0.35">
      <c r="A187" s="1831"/>
      <c r="B187" s="1831"/>
      <c r="C187" s="1831"/>
      <c r="D187" s="1831"/>
      <c r="E187" s="1831"/>
      <c r="F187" s="1831"/>
      <c r="G187" s="1831"/>
      <c r="H187" s="1831"/>
      <c r="I187" s="1831"/>
      <c r="J187" s="1831"/>
      <c r="K187" s="1831"/>
      <c r="L187" s="1831"/>
      <c r="M187" s="1831"/>
      <c r="N187" s="1831"/>
      <c r="O187" s="1831"/>
      <c r="P187" s="1831"/>
      <c r="Q187" s="1831"/>
      <c r="R187" s="1831"/>
      <c r="S187" s="1831"/>
      <c r="T187" s="1831"/>
      <c r="U187" s="1831"/>
      <c r="V187" s="1831"/>
      <c r="W187" s="1831"/>
      <c r="X187" s="1831"/>
      <c r="Y187" s="1831"/>
      <c r="Z187" s="1831"/>
      <c r="AA187" s="1831"/>
      <c r="AB187" s="1831"/>
      <c r="AC187" s="1831"/>
      <c r="AD187" s="1831"/>
      <c r="AE187" s="1831"/>
      <c r="AF187" s="1831"/>
      <c r="AG187" s="1831"/>
      <c r="AH187" s="1831"/>
      <c r="AI187" s="1831"/>
      <c r="AJ187" s="1831"/>
      <c r="AK187" s="1831"/>
      <c r="AL187" s="1831"/>
      <c r="AM187" s="1831"/>
      <c r="AN187" s="1831"/>
      <c r="AO187" s="1831"/>
      <c r="AP187" s="1831"/>
      <c r="AQ187" s="1831"/>
    </row>
    <row r="188" spans="1:43" x14ac:dyDescent="0.35">
      <c r="A188" s="1831"/>
      <c r="B188" s="1831"/>
      <c r="C188" s="1831"/>
      <c r="D188" s="1831"/>
      <c r="E188" s="1831"/>
      <c r="F188" s="1831"/>
      <c r="G188" s="1831"/>
      <c r="H188" s="1831"/>
      <c r="I188" s="1831"/>
      <c r="J188" s="1831"/>
      <c r="K188" s="1831"/>
      <c r="L188" s="1831"/>
      <c r="M188" s="1831"/>
      <c r="N188" s="1831"/>
      <c r="O188" s="1831"/>
      <c r="P188" s="1831"/>
      <c r="Q188" s="1831"/>
      <c r="R188" s="1831"/>
      <c r="S188" s="1831"/>
      <c r="T188" s="1831"/>
      <c r="U188" s="1831"/>
      <c r="V188" s="1831"/>
      <c r="W188" s="1831"/>
      <c r="X188" s="1831"/>
      <c r="Y188" s="1831"/>
      <c r="Z188" s="1831"/>
      <c r="AA188" s="1831"/>
      <c r="AB188" s="1831"/>
      <c r="AC188" s="1831"/>
      <c r="AD188" s="1831"/>
      <c r="AE188" s="1831"/>
      <c r="AF188" s="1831"/>
      <c r="AG188" s="1831"/>
      <c r="AH188" s="1831"/>
      <c r="AI188" s="1831"/>
      <c r="AJ188" s="1831"/>
      <c r="AK188" s="1831"/>
      <c r="AL188" s="1831"/>
      <c r="AM188" s="1831"/>
      <c r="AN188" s="1831"/>
      <c r="AO188" s="1831"/>
      <c r="AP188" s="1831"/>
      <c r="AQ188" s="1831"/>
    </row>
    <row r="189" spans="1:43" x14ac:dyDescent="0.35">
      <c r="A189" s="1831"/>
      <c r="B189" s="1831"/>
      <c r="C189" s="1831"/>
      <c r="D189" s="1831"/>
      <c r="E189" s="1831"/>
      <c r="F189" s="1831"/>
      <c r="G189" s="1831"/>
      <c r="H189" s="1831"/>
      <c r="I189" s="1831"/>
      <c r="J189" s="1831"/>
      <c r="K189" s="1831"/>
      <c r="L189" s="1831"/>
      <c r="M189" s="1831"/>
      <c r="N189" s="1831"/>
      <c r="O189" s="1831"/>
      <c r="P189" s="1831"/>
      <c r="Q189" s="1831"/>
      <c r="R189" s="1831"/>
      <c r="S189" s="1831"/>
      <c r="T189" s="1831"/>
      <c r="U189" s="1831"/>
      <c r="V189" s="1831"/>
      <c r="W189" s="1831"/>
      <c r="X189" s="1831"/>
      <c r="Y189" s="1831"/>
      <c r="Z189" s="1831"/>
      <c r="AA189" s="1831"/>
      <c r="AB189" s="1831"/>
      <c r="AC189" s="1831"/>
      <c r="AD189" s="1831"/>
      <c r="AE189" s="1831"/>
      <c r="AF189" s="1831"/>
      <c r="AG189" s="1831"/>
      <c r="AH189" s="1831"/>
      <c r="AI189" s="1831"/>
      <c r="AJ189" s="1831"/>
      <c r="AK189" s="1831"/>
      <c r="AL189" s="1831"/>
      <c r="AM189" s="1831"/>
      <c r="AN189" s="1831"/>
      <c r="AO189" s="1831"/>
      <c r="AP189" s="1831"/>
      <c r="AQ189" s="1831"/>
    </row>
    <row r="190" spans="1:43" x14ac:dyDescent="0.35">
      <c r="A190" s="1831"/>
      <c r="B190" s="1831"/>
      <c r="C190" s="1831"/>
      <c r="D190" s="1831"/>
      <c r="E190" s="1831"/>
      <c r="F190" s="1831"/>
      <c r="G190" s="1831"/>
      <c r="H190" s="1831"/>
      <c r="I190" s="1831"/>
      <c r="J190" s="1831"/>
      <c r="K190" s="1831"/>
      <c r="L190" s="1831"/>
      <c r="M190" s="1831"/>
      <c r="N190" s="1831"/>
      <c r="O190" s="1831"/>
      <c r="P190" s="1831"/>
      <c r="Q190" s="1831"/>
      <c r="R190" s="1831"/>
      <c r="S190" s="1831"/>
      <c r="T190" s="1831"/>
      <c r="U190" s="1831"/>
      <c r="V190" s="1831"/>
      <c r="W190" s="1831"/>
      <c r="X190" s="1831"/>
      <c r="Y190" s="1831"/>
      <c r="Z190" s="1831"/>
      <c r="AA190" s="1831"/>
      <c r="AB190" s="1831"/>
      <c r="AC190" s="1831"/>
      <c r="AD190" s="1831"/>
      <c r="AE190" s="1831"/>
      <c r="AF190" s="1831"/>
      <c r="AG190" s="1831"/>
      <c r="AH190" s="1831"/>
      <c r="AI190" s="1831"/>
      <c r="AJ190" s="1831"/>
      <c r="AK190" s="1831"/>
      <c r="AL190" s="1831"/>
      <c r="AM190" s="1831"/>
      <c r="AN190" s="1831"/>
      <c r="AO190" s="1831"/>
      <c r="AP190" s="1831"/>
      <c r="AQ190" s="1831"/>
    </row>
    <row r="191" spans="1:43" x14ac:dyDescent="0.35">
      <c r="A191" s="1831"/>
      <c r="B191" s="1831"/>
      <c r="C191" s="1831"/>
      <c r="D191" s="1831"/>
      <c r="E191" s="1831"/>
      <c r="F191" s="1831"/>
      <c r="G191" s="1831"/>
      <c r="H191" s="1831"/>
      <c r="I191" s="1831"/>
      <c r="J191" s="1831"/>
      <c r="K191" s="1831"/>
      <c r="L191" s="1831"/>
      <c r="M191" s="1831"/>
      <c r="N191" s="1831"/>
      <c r="O191" s="1831"/>
      <c r="P191" s="1831"/>
      <c r="Q191" s="1831"/>
      <c r="R191" s="1831"/>
      <c r="S191" s="1831"/>
      <c r="T191" s="1831"/>
      <c r="U191" s="1831"/>
      <c r="V191" s="1831"/>
      <c r="W191" s="1831"/>
      <c r="X191" s="1831"/>
      <c r="Y191" s="1831"/>
      <c r="Z191" s="1831"/>
      <c r="AA191" s="1831"/>
      <c r="AB191" s="1831"/>
      <c r="AC191" s="1831"/>
      <c r="AD191" s="1831"/>
      <c r="AE191" s="1831"/>
      <c r="AF191" s="1831"/>
      <c r="AG191" s="1831"/>
      <c r="AH191" s="1831"/>
      <c r="AI191" s="1831"/>
      <c r="AJ191" s="1831"/>
      <c r="AK191" s="1831"/>
      <c r="AL191" s="1831"/>
      <c r="AM191" s="1831"/>
      <c r="AN191" s="1831"/>
      <c r="AO191" s="1831"/>
      <c r="AP191" s="1831"/>
      <c r="AQ191" s="1831"/>
    </row>
    <row r="192" spans="1:43" x14ac:dyDescent="0.35">
      <c r="A192" s="1831"/>
      <c r="B192" s="1831"/>
      <c r="C192" s="1831"/>
      <c r="D192" s="1831"/>
      <c r="E192" s="1831"/>
      <c r="F192" s="1831"/>
      <c r="G192" s="1831"/>
      <c r="H192" s="1831"/>
      <c r="I192" s="1831"/>
      <c r="J192" s="1831"/>
      <c r="K192" s="1831"/>
      <c r="L192" s="1831"/>
      <c r="M192" s="1831"/>
      <c r="N192" s="1831"/>
      <c r="O192" s="1831"/>
      <c r="P192" s="1831"/>
      <c r="Q192" s="1831"/>
      <c r="R192" s="1831"/>
      <c r="S192" s="1831"/>
      <c r="T192" s="1831"/>
      <c r="U192" s="1831"/>
      <c r="V192" s="1831"/>
      <c r="W192" s="1831"/>
      <c r="X192" s="1831"/>
      <c r="Y192" s="1831"/>
      <c r="Z192" s="1831"/>
      <c r="AA192" s="1831"/>
      <c r="AB192" s="1831"/>
      <c r="AC192" s="1831"/>
      <c r="AD192" s="1831"/>
      <c r="AE192" s="1831"/>
      <c r="AF192" s="1831"/>
      <c r="AG192" s="1831"/>
      <c r="AH192" s="1831"/>
      <c r="AI192" s="1831"/>
      <c r="AJ192" s="1831"/>
      <c r="AK192" s="1831"/>
      <c r="AL192" s="1831"/>
      <c r="AM192" s="1831"/>
      <c r="AN192" s="1831"/>
      <c r="AO192" s="1831"/>
      <c r="AP192" s="1831"/>
      <c r="AQ192" s="1831"/>
    </row>
    <row r="193" spans="1:43" x14ac:dyDescent="0.35">
      <c r="A193" s="1831"/>
      <c r="B193" s="1831"/>
      <c r="C193" s="1831"/>
      <c r="D193" s="1831"/>
      <c r="E193" s="1831"/>
      <c r="F193" s="1831"/>
      <c r="G193" s="1831"/>
      <c r="H193" s="1831"/>
      <c r="I193" s="1831"/>
      <c r="J193" s="1831"/>
      <c r="K193" s="1831"/>
      <c r="L193" s="1831"/>
      <c r="M193" s="1831"/>
      <c r="N193" s="1831"/>
      <c r="O193" s="1831"/>
      <c r="P193" s="1831"/>
      <c r="Q193" s="1831"/>
      <c r="R193" s="1831"/>
      <c r="S193" s="1831"/>
      <c r="T193" s="1831"/>
      <c r="U193" s="1831"/>
      <c r="V193" s="1831"/>
      <c r="W193" s="1831"/>
      <c r="X193" s="1831"/>
      <c r="Y193" s="1831"/>
      <c r="Z193" s="1831"/>
      <c r="AA193" s="1831"/>
      <c r="AB193" s="1831"/>
      <c r="AC193" s="1831"/>
      <c r="AD193" s="1831"/>
      <c r="AE193" s="1831"/>
      <c r="AF193" s="1831"/>
      <c r="AG193" s="1831"/>
      <c r="AH193" s="1831"/>
      <c r="AI193" s="1831"/>
      <c r="AJ193" s="1831"/>
      <c r="AK193" s="1831"/>
      <c r="AL193" s="1831"/>
      <c r="AM193" s="1831"/>
      <c r="AN193" s="1831"/>
      <c r="AO193" s="1831"/>
      <c r="AP193" s="1831"/>
      <c r="AQ193" s="1831"/>
    </row>
    <row r="194" spans="1:43" x14ac:dyDescent="0.35">
      <c r="A194" s="1831"/>
      <c r="B194" s="1831"/>
      <c r="C194" s="1831"/>
      <c r="D194" s="1831"/>
      <c r="E194" s="1831"/>
      <c r="F194" s="1831"/>
      <c r="G194" s="1831"/>
      <c r="H194" s="1831"/>
      <c r="I194" s="1831"/>
      <c r="J194" s="1831"/>
      <c r="K194" s="1831"/>
      <c r="L194" s="1831"/>
      <c r="M194" s="1831"/>
      <c r="N194" s="1831"/>
      <c r="O194" s="1831"/>
      <c r="P194" s="1831"/>
      <c r="Q194" s="1831"/>
      <c r="R194" s="1831"/>
      <c r="S194" s="1831"/>
      <c r="T194" s="1831"/>
      <c r="U194" s="1831"/>
      <c r="V194" s="1831"/>
      <c r="W194" s="1831"/>
      <c r="X194" s="1831"/>
      <c r="Y194" s="1831"/>
      <c r="Z194" s="1831"/>
      <c r="AA194" s="1831"/>
      <c r="AB194" s="1831"/>
      <c r="AC194" s="1831"/>
      <c r="AD194" s="1831"/>
      <c r="AE194" s="1831"/>
      <c r="AF194" s="1831"/>
      <c r="AG194" s="1831"/>
      <c r="AH194" s="1831"/>
      <c r="AI194" s="1831"/>
      <c r="AJ194" s="1831"/>
      <c r="AK194" s="1831"/>
      <c r="AL194" s="1831"/>
      <c r="AM194" s="1831"/>
      <c r="AN194" s="1831"/>
      <c r="AO194" s="1831"/>
      <c r="AP194" s="1831"/>
      <c r="AQ194" s="1831"/>
    </row>
    <row r="195" spans="1:43" x14ac:dyDescent="0.35">
      <c r="A195" s="1831"/>
      <c r="B195" s="1831"/>
      <c r="C195" s="1831"/>
      <c r="D195" s="1831"/>
      <c r="E195" s="1831"/>
      <c r="F195" s="1831"/>
      <c r="G195" s="1831"/>
      <c r="H195" s="1831"/>
      <c r="I195" s="1831"/>
      <c r="J195" s="1831"/>
      <c r="K195" s="1831"/>
      <c r="L195" s="1831"/>
      <c r="M195" s="1831"/>
      <c r="N195" s="1831"/>
      <c r="O195" s="1831"/>
      <c r="P195" s="1831"/>
      <c r="Q195" s="1831"/>
      <c r="R195" s="1831"/>
      <c r="S195" s="1831"/>
      <c r="T195" s="1831"/>
      <c r="U195" s="1831"/>
      <c r="V195" s="1831"/>
      <c r="W195" s="1831"/>
      <c r="X195" s="1831"/>
      <c r="Y195" s="1831"/>
      <c r="Z195" s="1831"/>
      <c r="AA195" s="1831"/>
      <c r="AB195" s="1831"/>
      <c r="AC195" s="1831"/>
      <c r="AD195" s="1831"/>
      <c r="AE195" s="1831"/>
      <c r="AF195" s="1831"/>
      <c r="AG195" s="1831"/>
      <c r="AH195" s="1831"/>
      <c r="AI195" s="1831"/>
      <c r="AJ195" s="1831"/>
      <c r="AK195" s="1831"/>
      <c r="AL195" s="1831"/>
      <c r="AM195" s="1831"/>
      <c r="AN195" s="1831"/>
      <c r="AO195" s="1831"/>
      <c r="AP195" s="1831"/>
      <c r="AQ195" s="1831"/>
    </row>
    <row r="196" spans="1:43" x14ac:dyDescent="0.35">
      <c r="A196" s="1831"/>
      <c r="B196" s="1831"/>
      <c r="C196" s="1831"/>
      <c r="D196" s="1831"/>
      <c r="E196" s="1831"/>
      <c r="F196" s="1831"/>
      <c r="G196" s="1831"/>
      <c r="H196" s="1831"/>
      <c r="I196" s="1831"/>
      <c r="J196" s="1831"/>
      <c r="K196" s="1831"/>
      <c r="L196" s="1831"/>
      <c r="M196" s="1831"/>
      <c r="N196" s="1831"/>
      <c r="O196" s="1831"/>
      <c r="P196" s="1831"/>
      <c r="Q196" s="1831"/>
      <c r="R196" s="1831"/>
      <c r="S196" s="1831"/>
      <c r="T196" s="1831"/>
      <c r="U196" s="1831"/>
      <c r="V196" s="1831"/>
      <c r="W196" s="1831"/>
      <c r="X196" s="1831"/>
      <c r="Y196" s="1831"/>
      <c r="Z196" s="1831"/>
      <c r="AA196" s="1831"/>
      <c r="AB196" s="1831"/>
      <c r="AC196" s="1831"/>
      <c r="AD196" s="1831"/>
      <c r="AE196" s="1831"/>
      <c r="AF196" s="1831"/>
      <c r="AG196" s="1831"/>
      <c r="AH196" s="1831"/>
      <c r="AI196" s="1831"/>
      <c r="AJ196" s="1831"/>
      <c r="AK196" s="1831"/>
      <c r="AL196" s="1831"/>
      <c r="AM196" s="1831"/>
      <c r="AN196" s="1831"/>
      <c r="AO196" s="1831"/>
      <c r="AP196" s="1831"/>
      <c r="AQ196" s="1831"/>
    </row>
    <row r="197" spans="1:43" x14ac:dyDescent="0.35">
      <c r="A197" s="1831"/>
      <c r="B197" s="1831"/>
      <c r="C197" s="1831"/>
      <c r="D197" s="1831"/>
      <c r="E197" s="1831"/>
      <c r="F197" s="1831"/>
      <c r="G197" s="1831"/>
      <c r="H197" s="1831"/>
      <c r="I197" s="1831"/>
      <c r="J197" s="1831"/>
      <c r="K197" s="1831"/>
      <c r="L197" s="1831"/>
      <c r="M197" s="1831"/>
      <c r="N197" s="1831"/>
      <c r="O197" s="1831"/>
      <c r="P197" s="1831"/>
      <c r="Q197" s="1831"/>
      <c r="R197" s="1831"/>
      <c r="S197" s="1831"/>
      <c r="T197" s="1831"/>
      <c r="U197" s="1831"/>
      <c r="V197" s="1831"/>
      <c r="W197" s="1831"/>
      <c r="X197" s="1831"/>
      <c r="Y197" s="1831"/>
      <c r="Z197" s="1831"/>
      <c r="AA197" s="1831"/>
      <c r="AB197" s="1831"/>
      <c r="AC197" s="1831"/>
      <c r="AD197" s="1831"/>
      <c r="AE197" s="1831"/>
      <c r="AF197" s="1831"/>
      <c r="AG197" s="1831"/>
      <c r="AH197" s="1831"/>
      <c r="AI197" s="1831"/>
      <c r="AJ197" s="1831"/>
      <c r="AK197" s="1831"/>
      <c r="AL197" s="1831"/>
      <c r="AM197" s="1831"/>
      <c r="AN197" s="1831"/>
      <c r="AO197" s="1831"/>
      <c r="AP197" s="1831"/>
      <c r="AQ197" s="1831"/>
    </row>
    <row r="198" spans="1:43" x14ac:dyDescent="0.35">
      <c r="A198" s="1831"/>
      <c r="B198" s="1831"/>
      <c r="C198" s="1831"/>
      <c r="D198" s="1831"/>
      <c r="E198" s="1831"/>
      <c r="F198" s="1831"/>
      <c r="G198" s="1831"/>
      <c r="H198" s="1831"/>
      <c r="I198" s="1831"/>
      <c r="J198" s="1831"/>
      <c r="K198" s="1831"/>
      <c r="L198" s="1831"/>
      <c r="M198" s="1831"/>
      <c r="N198" s="1831"/>
      <c r="O198" s="1831"/>
      <c r="P198" s="1831"/>
      <c r="Q198" s="1831"/>
      <c r="R198" s="1831"/>
      <c r="S198" s="1831"/>
      <c r="T198" s="1831"/>
      <c r="U198" s="1831"/>
      <c r="V198" s="1831"/>
      <c r="W198" s="1831"/>
      <c r="X198" s="1831"/>
      <c r="Y198" s="1831"/>
      <c r="Z198" s="1831"/>
      <c r="AA198" s="1831"/>
      <c r="AB198" s="1831"/>
      <c r="AC198" s="1831"/>
      <c r="AD198" s="1831"/>
      <c r="AE198" s="1831"/>
      <c r="AF198" s="1831"/>
      <c r="AG198" s="1831"/>
      <c r="AH198" s="1831"/>
      <c r="AI198" s="1831"/>
      <c r="AJ198" s="1831"/>
      <c r="AK198" s="1831"/>
      <c r="AL198" s="1831"/>
      <c r="AM198" s="1831"/>
      <c r="AN198" s="1831"/>
      <c r="AO198" s="1831"/>
      <c r="AP198" s="1831"/>
      <c r="AQ198" s="1831"/>
    </row>
    <row r="199" spans="1:43" x14ac:dyDescent="0.35">
      <c r="A199" s="1831"/>
      <c r="B199" s="1831"/>
      <c r="C199" s="1831"/>
      <c r="D199" s="1831"/>
      <c r="E199" s="1831"/>
      <c r="F199" s="1831"/>
      <c r="G199" s="1831"/>
      <c r="H199" s="1831"/>
      <c r="I199" s="1831"/>
      <c r="J199" s="1831"/>
      <c r="K199" s="1831"/>
      <c r="L199" s="1831"/>
      <c r="M199" s="1831"/>
      <c r="N199" s="1831"/>
      <c r="O199" s="1831"/>
      <c r="P199" s="1831"/>
      <c r="Q199" s="1831"/>
      <c r="R199" s="1831"/>
      <c r="S199" s="1831"/>
      <c r="T199" s="1831"/>
      <c r="U199" s="1831"/>
      <c r="V199" s="1831"/>
      <c r="W199" s="1831"/>
      <c r="X199" s="1831"/>
      <c r="Y199" s="1831"/>
      <c r="Z199" s="1831"/>
      <c r="AA199" s="1831"/>
      <c r="AB199" s="1831"/>
      <c r="AC199" s="1831"/>
      <c r="AD199" s="1831"/>
      <c r="AE199" s="1831"/>
      <c r="AF199" s="1831"/>
      <c r="AG199" s="1831"/>
      <c r="AH199" s="1831"/>
      <c r="AI199" s="1831"/>
      <c r="AJ199" s="1831"/>
      <c r="AK199" s="1831"/>
      <c r="AL199" s="1831"/>
      <c r="AM199" s="1831"/>
      <c r="AN199" s="1831"/>
      <c r="AO199" s="1831"/>
      <c r="AP199" s="1831"/>
      <c r="AQ199" s="1831"/>
    </row>
    <row r="200" spans="1:43" x14ac:dyDescent="0.35">
      <c r="A200" s="1831"/>
      <c r="B200" s="1831"/>
      <c r="C200" s="1831"/>
      <c r="D200" s="1831"/>
      <c r="E200" s="1831"/>
      <c r="F200" s="1831"/>
      <c r="G200" s="1831"/>
      <c r="H200" s="1831"/>
      <c r="I200" s="1831"/>
      <c r="J200" s="1831"/>
      <c r="K200" s="1831"/>
      <c r="L200" s="1831"/>
      <c r="M200" s="1831"/>
      <c r="N200" s="1831"/>
      <c r="O200" s="1831"/>
      <c r="P200" s="1831"/>
      <c r="Q200" s="1831"/>
      <c r="R200" s="1831"/>
      <c r="S200" s="1831"/>
      <c r="T200" s="1831"/>
      <c r="U200" s="1831"/>
      <c r="V200" s="1831"/>
      <c r="W200" s="1831"/>
      <c r="X200" s="1831"/>
      <c r="Y200" s="1831"/>
      <c r="Z200" s="1831"/>
      <c r="AA200" s="1831"/>
      <c r="AB200" s="1831"/>
      <c r="AC200" s="1831"/>
      <c r="AD200" s="1831"/>
      <c r="AE200" s="1831"/>
      <c r="AF200" s="1831"/>
      <c r="AG200" s="1831"/>
      <c r="AH200" s="1831"/>
      <c r="AI200" s="1831"/>
      <c r="AJ200" s="1831"/>
      <c r="AK200" s="1831"/>
      <c r="AL200" s="1831"/>
      <c r="AM200" s="1831"/>
      <c r="AN200" s="1831"/>
      <c r="AO200" s="1831"/>
      <c r="AP200" s="1831"/>
      <c r="AQ200" s="1831"/>
    </row>
    <row r="201" spans="1:43" x14ac:dyDescent="0.35">
      <c r="A201" s="1831"/>
      <c r="B201" s="1831"/>
      <c r="C201" s="1831"/>
      <c r="D201" s="1831"/>
      <c r="E201" s="1831"/>
      <c r="F201" s="1831"/>
      <c r="G201" s="1831"/>
      <c r="H201" s="1831"/>
      <c r="I201" s="1831"/>
      <c r="J201" s="1831"/>
      <c r="K201" s="1831"/>
      <c r="L201" s="1831"/>
      <c r="M201" s="1831"/>
      <c r="N201" s="1831"/>
      <c r="O201" s="1831"/>
      <c r="P201" s="1831"/>
      <c r="Q201" s="1831"/>
      <c r="R201" s="1831"/>
      <c r="S201" s="1831"/>
      <c r="T201" s="1831"/>
      <c r="U201" s="1831"/>
      <c r="V201" s="1831"/>
      <c r="W201" s="1831"/>
      <c r="X201" s="1831"/>
      <c r="Y201" s="1831"/>
      <c r="Z201" s="1831"/>
      <c r="AA201" s="1831"/>
      <c r="AB201" s="1831"/>
      <c r="AC201" s="1831"/>
      <c r="AD201" s="1831"/>
      <c r="AE201" s="1831"/>
      <c r="AF201" s="1831"/>
      <c r="AG201" s="1831"/>
      <c r="AH201" s="1831"/>
      <c r="AI201" s="1831"/>
      <c r="AJ201" s="1831"/>
      <c r="AK201" s="1831"/>
      <c r="AL201" s="1831"/>
      <c r="AM201" s="1831"/>
      <c r="AN201" s="1831"/>
      <c r="AO201" s="1831"/>
      <c r="AP201" s="1831"/>
      <c r="AQ201" s="1831"/>
    </row>
    <row r="202" spans="1:43" x14ac:dyDescent="0.35">
      <c r="A202" s="1831"/>
      <c r="B202" s="1831"/>
      <c r="C202" s="1831"/>
      <c r="D202" s="1831"/>
      <c r="E202" s="1831"/>
      <c r="F202" s="1831"/>
      <c r="G202" s="1831"/>
      <c r="H202" s="1831"/>
      <c r="I202" s="1831"/>
      <c r="J202" s="1831"/>
      <c r="K202" s="1831"/>
      <c r="L202" s="1831"/>
      <c r="M202" s="1831"/>
      <c r="N202" s="1831"/>
      <c r="O202" s="1831"/>
      <c r="P202" s="1831"/>
      <c r="Q202" s="1831"/>
      <c r="R202" s="1831"/>
      <c r="S202" s="1831"/>
      <c r="T202" s="1831"/>
      <c r="U202" s="1831"/>
      <c r="V202" s="1831"/>
      <c r="W202" s="1831"/>
      <c r="X202" s="1831"/>
      <c r="Y202" s="1831"/>
      <c r="Z202" s="1831"/>
      <c r="AA202" s="1831"/>
      <c r="AB202" s="1831"/>
      <c r="AC202" s="1831"/>
      <c r="AD202" s="1831"/>
      <c r="AE202" s="1831"/>
      <c r="AF202" s="1831"/>
      <c r="AG202" s="1831"/>
      <c r="AH202" s="1831"/>
      <c r="AI202" s="1831"/>
      <c r="AJ202" s="1831"/>
      <c r="AK202" s="1831"/>
      <c r="AL202" s="1831"/>
      <c r="AM202" s="1831"/>
      <c r="AN202" s="1831"/>
      <c r="AO202" s="1831"/>
      <c r="AP202" s="1831"/>
      <c r="AQ202" s="1831"/>
    </row>
    <row r="203" spans="1:43" x14ac:dyDescent="0.35">
      <c r="A203" s="1831"/>
      <c r="B203" s="1831"/>
      <c r="C203" s="1831"/>
      <c r="D203" s="1831"/>
      <c r="E203" s="1831"/>
      <c r="F203" s="1831"/>
      <c r="G203" s="1831"/>
      <c r="H203" s="1831"/>
      <c r="I203" s="1831"/>
      <c r="J203" s="1831"/>
      <c r="K203" s="1831"/>
      <c r="L203" s="1831"/>
      <c r="M203" s="1831"/>
      <c r="N203" s="1831"/>
      <c r="O203" s="1831"/>
      <c r="P203" s="1831"/>
      <c r="Q203" s="1831"/>
      <c r="R203" s="1831"/>
      <c r="S203" s="1831"/>
      <c r="T203" s="1831"/>
      <c r="U203" s="1831"/>
      <c r="V203" s="1831"/>
      <c r="W203" s="1831"/>
      <c r="X203" s="1831"/>
      <c r="Y203" s="1831"/>
      <c r="Z203" s="1831"/>
      <c r="AA203" s="1831"/>
      <c r="AB203" s="1831"/>
      <c r="AC203" s="1831"/>
      <c r="AD203" s="1831"/>
      <c r="AE203" s="1831"/>
      <c r="AF203" s="1831"/>
      <c r="AG203" s="1831"/>
      <c r="AH203" s="1831"/>
      <c r="AI203" s="1831"/>
      <c r="AJ203" s="1831"/>
      <c r="AK203" s="1831"/>
      <c r="AL203" s="1831"/>
      <c r="AM203" s="1831"/>
      <c r="AN203" s="1831"/>
      <c r="AO203" s="1831"/>
      <c r="AP203" s="1831"/>
      <c r="AQ203" s="1831"/>
    </row>
    <row r="204" spans="1:43" x14ac:dyDescent="0.35">
      <c r="A204" s="1831"/>
      <c r="B204" s="1831"/>
      <c r="C204" s="1831"/>
      <c r="D204" s="1831"/>
      <c r="E204" s="1831"/>
      <c r="F204" s="1831"/>
      <c r="G204" s="1831"/>
      <c r="H204" s="1831"/>
      <c r="I204" s="1831"/>
      <c r="J204" s="1831"/>
      <c r="K204" s="1831"/>
      <c r="L204" s="1831"/>
      <c r="M204" s="1831"/>
      <c r="N204" s="1831"/>
      <c r="O204" s="1831"/>
      <c r="P204" s="1831"/>
      <c r="Q204" s="1831"/>
      <c r="R204" s="1831"/>
      <c r="S204" s="1831"/>
      <c r="T204" s="1831"/>
      <c r="U204" s="1831"/>
      <c r="V204" s="1831"/>
      <c r="W204" s="1831"/>
      <c r="X204" s="1831"/>
      <c r="Y204" s="1831"/>
      <c r="Z204" s="1831"/>
      <c r="AA204" s="1831"/>
      <c r="AB204" s="1831"/>
      <c r="AC204" s="1831"/>
      <c r="AD204" s="1831"/>
      <c r="AE204" s="1831"/>
      <c r="AF204" s="1831"/>
      <c r="AG204" s="1831"/>
      <c r="AH204" s="1831"/>
      <c r="AI204" s="1831"/>
      <c r="AJ204" s="1831"/>
      <c r="AK204" s="1831"/>
      <c r="AL204" s="1831"/>
      <c r="AM204" s="1831"/>
      <c r="AN204" s="1831"/>
      <c r="AO204" s="1831"/>
      <c r="AP204" s="1831"/>
      <c r="AQ204" s="1831"/>
    </row>
    <row r="205" spans="1:43" x14ac:dyDescent="0.35">
      <c r="A205" s="1831"/>
      <c r="B205" s="1831"/>
      <c r="C205" s="1831"/>
      <c r="D205" s="1831"/>
      <c r="E205" s="1831"/>
      <c r="F205" s="1831"/>
      <c r="G205" s="1831"/>
      <c r="H205" s="1831"/>
      <c r="I205" s="1831"/>
      <c r="J205" s="1831"/>
      <c r="K205" s="1831"/>
      <c r="L205" s="1831"/>
      <c r="M205" s="1831"/>
      <c r="N205" s="1831"/>
      <c r="O205" s="1831"/>
      <c r="P205" s="1831"/>
      <c r="Q205" s="1831"/>
      <c r="R205" s="1831"/>
      <c r="S205" s="1831"/>
      <c r="T205" s="1831"/>
      <c r="U205" s="1831"/>
      <c r="V205" s="1831"/>
      <c r="W205" s="1831"/>
      <c r="X205" s="1831"/>
      <c r="Y205" s="1831"/>
      <c r="Z205" s="1831"/>
      <c r="AA205" s="1831"/>
      <c r="AB205" s="1831"/>
      <c r="AC205" s="1831"/>
      <c r="AD205" s="1831"/>
      <c r="AE205" s="1831"/>
      <c r="AF205" s="1831"/>
      <c r="AG205" s="1831"/>
      <c r="AH205" s="1831"/>
      <c r="AI205" s="1831"/>
      <c r="AJ205" s="1831"/>
      <c r="AK205" s="1831"/>
      <c r="AL205" s="1831"/>
      <c r="AM205" s="1831"/>
      <c r="AN205" s="1831"/>
      <c r="AO205" s="1831"/>
      <c r="AP205" s="1831"/>
      <c r="AQ205" s="1831"/>
    </row>
    <row r="206" spans="1:43" x14ac:dyDescent="0.35">
      <c r="A206" s="1831"/>
      <c r="B206" s="1831"/>
      <c r="C206" s="1831"/>
      <c r="D206" s="1831"/>
      <c r="E206" s="1831"/>
      <c r="F206" s="1831"/>
      <c r="G206" s="1831"/>
      <c r="H206" s="1831"/>
      <c r="I206" s="1831"/>
      <c r="J206" s="1831"/>
      <c r="K206" s="1831"/>
      <c r="L206" s="1831"/>
      <c r="M206" s="1831"/>
      <c r="N206" s="1831"/>
      <c r="O206" s="1831"/>
      <c r="P206" s="1831"/>
      <c r="Q206" s="1831"/>
      <c r="R206" s="1831"/>
      <c r="S206" s="1831"/>
      <c r="T206" s="1831"/>
      <c r="U206" s="1831"/>
      <c r="V206" s="1831"/>
      <c r="W206" s="1831"/>
      <c r="X206" s="1831"/>
      <c r="Y206" s="1831"/>
      <c r="Z206" s="1831"/>
      <c r="AA206" s="1831"/>
      <c r="AB206" s="1831"/>
      <c r="AC206" s="1831"/>
      <c r="AD206" s="1831"/>
      <c r="AE206" s="1831"/>
      <c r="AF206" s="1831"/>
      <c r="AG206" s="1831"/>
      <c r="AH206" s="1831"/>
      <c r="AI206" s="1831"/>
      <c r="AJ206" s="1831"/>
      <c r="AK206" s="1831"/>
      <c r="AL206" s="1831"/>
      <c r="AM206" s="1831"/>
      <c r="AN206" s="1831"/>
      <c r="AO206" s="1831"/>
      <c r="AP206" s="1831"/>
      <c r="AQ206" s="1831"/>
    </row>
    <row r="207" spans="1:43" x14ac:dyDescent="0.35">
      <c r="A207" s="1831"/>
      <c r="B207" s="1831"/>
      <c r="C207" s="1831"/>
      <c r="D207" s="1831"/>
      <c r="E207" s="1831"/>
      <c r="F207" s="1831"/>
      <c r="G207" s="1831"/>
      <c r="H207" s="1831"/>
      <c r="I207" s="1831"/>
      <c r="J207" s="1831"/>
      <c r="K207" s="1831"/>
      <c r="L207" s="1831"/>
      <c r="M207" s="1831"/>
      <c r="N207" s="1831"/>
      <c r="O207" s="1831"/>
      <c r="P207" s="1831"/>
      <c r="Q207" s="1831"/>
      <c r="R207" s="1831"/>
      <c r="S207" s="1831"/>
      <c r="T207" s="1831"/>
      <c r="U207" s="1831"/>
      <c r="V207" s="1831"/>
      <c r="W207" s="1831"/>
      <c r="X207" s="1831"/>
      <c r="Y207" s="1831"/>
      <c r="Z207" s="1831"/>
      <c r="AA207" s="1831"/>
      <c r="AB207" s="1831"/>
      <c r="AC207" s="1831"/>
      <c r="AD207" s="1831"/>
      <c r="AE207" s="1831"/>
      <c r="AF207" s="1831"/>
      <c r="AG207" s="1831"/>
      <c r="AH207" s="1831"/>
      <c r="AI207" s="1831"/>
      <c r="AJ207" s="1831"/>
      <c r="AK207" s="1831"/>
      <c r="AL207" s="1831"/>
      <c r="AM207" s="1831"/>
      <c r="AN207" s="1831"/>
      <c r="AO207" s="1831"/>
      <c r="AP207" s="1831"/>
      <c r="AQ207" s="1831"/>
    </row>
    <row r="208" spans="1:43" x14ac:dyDescent="0.35">
      <c r="A208" s="1831"/>
      <c r="B208" s="1831"/>
      <c r="C208" s="1831"/>
      <c r="D208" s="1831"/>
      <c r="E208" s="1831"/>
      <c r="F208" s="1831"/>
      <c r="G208" s="1831"/>
      <c r="H208" s="1831"/>
      <c r="I208" s="1831"/>
      <c r="J208" s="1831"/>
      <c r="K208" s="1831"/>
      <c r="L208" s="1831"/>
      <c r="M208" s="1831"/>
      <c r="N208" s="1831"/>
      <c r="O208" s="1831"/>
      <c r="P208" s="1831"/>
      <c r="Q208" s="1831"/>
      <c r="R208" s="1831"/>
      <c r="S208" s="1831"/>
      <c r="T208" s="1831"/>
      <c r="U208" s="1831"/>
      <c r="V208" s="1831"/>
      <c r="W208" s="1831"/>
      <c r="X208" s="1831"/>
      <c r="Y208" s="1831"/>
      <c r="Z208" s="1831"/>
      <c r="AA208" s="1831"/>
      <c r="AB208" s="1831"/>
      <c r="AC208" s="1831"/>
      <c r="AD208" s="1831"/>
      <c r="AE208" s="1831"/>
      <c r="AF208" s="1831"/>
      <c r="AG208" s="1831"/>
      <c r="AH208" s="1831"/>
      <c r="AI208" s="1831"/>
      <c r="AJ208" s="1831"/>
      <c r="AK208" s="1831"/>
      <c r="AL208" s="1831"/>
      <c r="AM208" s="1831"/>
      <c r="AN208" s="1831"/>
      <c r="AO208" s="1831"/>
      <c r="AP208" s="1831"/>
      <c r="AQ208" s="1831"/>
    </row>
    <row r="209" spans="1:43" x14ac:dyDescent="0.35">
      <c r="A209" s="1831"/>
      <c r="B209" s="1831"/>
      <c r="C209" s="1831"/>
      <c r="D209" s="1831"/>
      <c r="E209" s="1831"/>
      <c r="F209" s="1831"/>
      <c r="G209" s="1831"/>
      <c r="H209" s="1831"/>
      <c r="I209" s="1831"/>
      <c r="J209" s="1831"/>
      <c r="K209" s="1831"/>
      <c r="L209" s="1831"/>
      <c r="M209" s="1831"/>
      <c r="N209" s="1831"/>
      <c r="O209" s="1831"/>
      <c r="P209" s="1831"/>
      <c r="Q209" s="1831"/>
      <c r="R209" s="1831"/>
      <c r="S209" s="1831"/>
      <c r="T209" s="1831"/>
      <c r="U209" s="1831"/>
      <c r="V209" s="1831"/>
      <c r="W209" s="1831"/>
      <c r="X209" s="1831"/>
      <c r="Y209" s="1831"/>
      <c r="Z209" s="1831"/>
      <c r="AA209" s="1831"/>
      <c r="AB209" s="1831"/>
      <c r="AC209" s="1831"/>
      <c r="AD209" s="1831"/>
      <c r="AE209" s="1831"/>
      <c r="AF209" s="1831"/>
      <c r="AG209" s="1831"/>
      <c r="AH209" s="1831"/>
      <c r="AI209" s="1831"/>
      <c r="AJ209" s="1831"/>
      <c r="AK209" s="1831"/>
      <c r="AL209" s="1831"/>
      <c r="AM209" s="1831"/>
      <c r="AN209" s="1831"/>
      <c r="AO209" s="1831"/>
      <c r="AP209" s="1831"/>
      <c r="AQ209" s="1831"/>
    </row>
    <row r="210" spans="1:43" x14ac:dyDescent="0.35">
      <c r="A210" s="1831"/>
      <c r="B210" s="1831"/>
      <c r="C210" s="1831"/>
      <c r="D210" s="1831"/>
      <c r="E210" s="1831"/>
      <c r="F210" s="1831"/>
      <c r="G210" s="1831"/>
      <c r="H210" s="1831"/>
      <c r="I210" s="1831"/>
      <c r="J210" s="1831"/>
      <c r="K210" s="1831"/>
      <c r="L210" s="1831"/>
      <c r="M210" s="1831"/>
      <c r="N210" s="1831"/>
      <c r="O210" s="1831"/>
      <c r="P210" s="1831"/>
      <c r="Q210" s="1831"/>
      <c r="R210" s="1831"/>
      <c r="S210" s="1831"/>
      <c r="T210" s="1831"/>
      <c r="U210" s="1831"/>
      <c r="V210" s="1831"/>
      <c r="W210" s="1831"/>
      <c r="X210" s="1831"/>
      <c r="Y210" s="1831"/>
      <c r="Z210" s="1831"/>
      <c r="AA210" s="1831"/>
      <c r="AB210" s="1831"/>
      <c r="AC210" s="1831"/>
      <c r="AD210" s="1831"/>
      <c r="AE210" s="1831"/>
      <c r="AF210" s="1831"/>
      <c r="AG210" s="1831"/>
      <c r="AH210" s="1831"/>
      <c r="AI210" s="1831"/>
      <c r="AJ210" s="1831"/>
      <c r="AK210" s="1831"/>
      <c r="AL210" s="1831"/>
      <c r="AM210" s="1831"/>
      <c r="AN210" s="1831"/>
      <c r="AO210" s="1831"/>
      <c r="AP210" s="1831"/>
      <c r="AQ210" s="1831"/>
    </row>
    <row r="211" spans="1:43" x14ac:dyDescent="0.35">
      <c r="A211" s="1831"/>
      <c r="B211" s="1831"/>
      <c r="C211" s="1831"/>
      <c r="D211" s="1831"/>
      <c r="E211" s="1831"/>
      <c r="F211" s="1831"/>
      <c r="G211" s="1831"/>
      <c r="H211" s="1831"/>
      <c r="I211" s="1831"/>
      <c r="J211" s="1831"/>
      <c r="K211" s="1831"/>
      <c r="L211" s="1831"/>
      <c r="M211" s="1831"/>
      <c r="N211" s="1831"/>
      <c r="O211" s="1831"/>
      <c r="P211" s="1831"/>
      <c r="Q211" s="1831"/>
      <c r="R211" s="1831"/>
      <c r="S211" s="1831"/>
      <c r="T211" s="1831"/>
      <c r="U211" s="1831"/>
      <c r="V211" s="1831"/>
      <c r="W211" s="1831"/>
      <c r="X211" s="1831"/>
      <c r="Y211" s="1831"/>
      <c r="Z211" s="1831"/>
      <c r="AA211" s="1831"/>
      <c r="AB211" s="1831"/>
      <c r="AC211" s="1831"/>
      <c r="AD211" s="1831"/>
      <c r="AE211" s="1831"/>
      <c r="AF211" s="1831"/>
      <c r="AG211" s="1831"/>
      <c r="AH211" s="1831"/>
      <c r="AI211" s="1831"/>
      <c r="AJ211" s="1831"/>
      <c r="AK211" s="1831"/>
      <c r="AL211" s="1831"/>
      <c r="AM211" s="1831"/>
      <c r="AN211" s="1831"/>
      <c r="AO211" s="1831"/>
      <c r="AP211" s="1831"/>
      <c r="AQ211" s="1831"/>
    </row>
    <row r="212" spans="1:43" x14ac:dyDescent="0.35">
      <c r="A212" s="1831"/>
      <c r="B212" s="1831"/>
      <c r="C212" s="1831"/>
      <c r="D212" s="1831"/>
      <c r="E212" s="1831"/>
      <c r="F212" s="1831"/>
      <c r="G212" s="1831"/>
      <c r="H212" s="1831"/>
      <c r="I212" s="1831"/>
      <c r="J212" s="1831"/>
      <c r="K212" s="1831"/>
      <c r="L212" s="1831"/>
      <c r="M212" s="1831"/>
      <c r="N212" s="1831"/>
      <c r="O212" s="1831"/>
      <c r="P212" s="1831"/>
      <c r="Q212" s="1831"/>
      <c r="R212" s="1831"/>
      <c r="S212" s="1831"/>
      <c r="T212" s="1831"/>
      <c r="U212" s="1831"/>
      <c r="V212" s="1831"/>
      <c r="W212" s="1831"/>
      <c r="X212" s="1831"/>
      <c r="Y212" s="1831"/>
      <c r="Z212" s="1831"/>
      <c r="AA212" s="1831"/>
      <c r="AB212" s="1831"/>
      <c r="AC212" s="1831"/>
      <c r="AD212" s="1831"/>
      <c r="AE212" s="1831"/>
      <c r="AF212" s="1831"/>
      <c r="AG212" s="1831"/>
      <c r="AH212" s="1831"/>
      <c r="AI212" s="1831"/>
      <c r="AJ212" s="1831"/>
      <c r="AK212" s="1831"/>
      <c r="AL212" s="1831"/>
      <c r="AM212" s="1831"/>
      <c r="AN212" s="1831"/>
      <c r="AO212" s="1831"/>
      <c r="AP212" s="1831"/>
      <c r="AQ212" s="1831"/>
    </row>
    <row r="213" spans="1:43" x14ac:dyDescent="0.35">
      <c r="A213" s="1831"/>
      <c r="B213" s="1831"/>
      <c r="C213" s="1831"/>
      <c r="D213" s="1831"/>
      <c r="E213" s="1831"/>
      <c r="F213" s="1831"/>
      <c r="G213" s="1831"/>
      <c r="H213" s="1831"/>
      <c r="I213" s="1831"/>
      <c r="J213" s="1831"/>
      <c r="K213" s="1831"/>
      <c r="L213" s="1831"/>
      <c r="M213" s="1831"/>
      <c r="N213" s="1831"/>
      <c r="O213" s="1831"/>
      <c r="P213" s="1831"/>
      <c r="Q213" s="1831"/>
      <c r="R213" s="1831"/>
      <c r="S213" s="1831"/>
      <c r="T213" s="1831"/>
      <c r="U213" s="1831"/>
      <c r="V213" s="1831"/>
      <c r="W213" s="1831"/>
      <c r="X213" s="1831"/>
      <c r="Y213" s="1831"/>
      <c r="Z213" s="1831"/>
      <c r="AA213" s="1831"/>
      <c r="AB213" s="1831"/>
      <c r="AC213" s="1831"/>
      <c r="AD213" s="1831"/>
      <c r="AE213" s="1831"/>
      <c r="AF213" s="1831"/>
      <c r="AG213" s="1831"/>
      <c r="AH213" s="1831"/>
      <c r="AI213" s="1831"/>
      <c r="AJ213" s="1831"/>
      <c r="AK213" s="1831"/>
      <c r="AL213" s="1831"/>
      <c r="AM213" s="1831"/>
      <c r="AN213" s="1831"/>
      <c r="AO213" s="1831"/>
      <c r="AP213" s="1831"/>
      <c r="AQ213" s="1831"/>
    </row>
    <row r="214" spans="1:43" x14ac:dyDescent="0.35">
      <c r="A214" s="1831"/>
      <c r="B214" s="1831"/>
      <c r="C214" s="1831"/>
      <c r="D214" s="1831"/>
      <c r="E214" s="1831"/>
      <c r="F214" s="1831"/>
      <c r="G214" s="1831"/>
      <c r="H214" s="1831"/>
      <c r="I214" s="1831"/>
      <c r="J214" s="1831"/>
      <c r="K214" s="1831"/>
      <c r="L214" s="1831"/>
      <c r="M214" s="1831"/>
      <c r="N214" s="1831"/>
      <c r="O214" s="1831"/>
      <c r="P214" s="1831"/>
      <c r="Q214" s="1831"/>
      <c r="R214" s="1831"/>
      <c r="S214" s="1831"/>
      <c r="T214" s="1831"/>
      <c r="U214" s="1831"/>
      <c r="V214" s="1831"/>
      <c r="W214" s="1831"/>
      <c r="X214" s="1831"/>
      <c r="Y214" s="1831"/>
      <c r="Z214" s="1831"/>
      <c r="AA214" s="1831"/>
      <c r="AB214" s="1831"/>
      <c r="AC214" s="1831"/>
      <c r="AD214" s="1831"/>
      <c r="AE214" s="1831"/>
      <c r="AF214" s="1831"/>
      <c r="AG214" s="1831"/>
      <c r="AH214" s="1831"/>
      <c r="AI214" s="1831"/>
      <c r="AJ214" s="1831"/>
      <c r="AK214" s="1831"/>
      <c r="AL214" s="1831"/>
      <c r="AM214" s="1831"/>
      <c r="AN214" s="1831"/>
      <c r="AO214" s="1831"/>
      <c r="AP214" s="1831"/>
      <c r="AQ214" s="1831"/>
    </row>
    <row r="215" spans="1:43" x14ac:dyDescent="0.35">
      <c r="A215" s="1831"/>
      <c r="B215" s="1831"/>
      <c r="C215" s="1831"/>
      <c r="D215" s="1831"/>
      <c r="E215" s="1831"/>
      <c r="F215" s="1831"/>
      <c r="G215" s="1831"/>
      <c r="H215" s="1831"/>
      <c r="I215" s="1831"/>
      <c r="J215" s="1831"/>
      <c r="K215" s="1831"/>
      <c r="L215" s="1831"/>
      <c r="M215" s="1831"/>
      <c r="N215" s="1831"/>
      <c r="O215" s="1831"/>
      <c r="P215" s="1831"/>
      <c r="Q215" s="1831"/>
      <c r="R215" s="1831"/>
      <c r="S215" s="1831"/>
      <c r="T215" s="1831"/>
      <c r="U215" s="1831"/>
      <c r="V215" s="1831"/>
      <c r="W215" s="1831"/>
      <c r="X215" s="1831"/>
      <c r="Y215" s="1831"/>
      <c r="Z215" s="1831"/>
      <c r="AA215" s="1831"/>
      <c r="AB215" s="1831"/>
      <c r="AC215" s="1831"/>
      <c r="AD215" s="1831"/>
      <c r="AE215" s="1831"/>
      <c r="AF215" s="1831"/>
      <c r="AG215" s="1831"/>
      <c r="AH215" s="1831"/>
      <c r="AI215" s="1831"/>
      <c r="AJ215" s="1831"/>
      <c r="AK215" s="1831"/>
      <c r="AL215" s="1831"/>
      <c r="AM215" s="1831"/>
      <c r="AN215" s="1831"/>
      <c r="AO215" s="1831"/>
      <c r="AP215" s="1831"/>
      <c r="AQ215" s="1831"/>
    </row>
    <row r="216" spans="1:43" x14ac:dyDescent="0.35">
      <c r="A216" s="1831"/>
      <c r="B216" s="1831"/>
      <c r="C216" s="1831"/>
      <c r="D216" s="1831"/>
      <c r="E216" s="1831"/>
      <c r="F216" s="1831"/>
      <c r="G216" s="1831"/>
      <c r="H216" s="1831"/>
      <c r="I216" s="1831"/>
      <c r="J216" s="1831"/>
      <c r="K216" s="1831"/>
      <c r="L216" s="1831"/>
      <c r="M216" s="1831"/>
      <c r="N216" s="1831"/>
      <c r="O216" s="1831"/>
      <c r="P216" s="1831"/>
      <c r="Q216" s="1831"/>
      <c r="R216" s="1831"/>
      <c r="S216" s="1831"/>
      <c r="T216" s="1831"/>
      <c r="U216" s="1831"/>
      <c r="V216" s="1831"/>
      <c r="W216" s="1831"/>
      <c r="X216" s="1831"/>
      <c r="Y216" s="1831"/>
      <c r="Z216" s="1831"/>
      <c r="AA216" s="1831"/>
      <c r="AB216" s="1831"/>
      <c r="AC216" s="1831"/>
      <c r="AD216" s="1831"/>
      <c r="AE216" s="1831"/>
      <c r="AF216" s="1831"/>
      <c r="AG216" s="1831"/>
      <c r="AH216" s="1831"/>
      <c r="AI216" s="1831"/>
      <c r="AJ216" s="1831"/>
      <c r="AK216" s="1831"/>
      <c r="AL216" s="1831"/>
      <c r="AM216" s="1831"/>
      <c r="AN216" s="1831"/>
      <c r="AO216" s="1831"/>
      <c r="AP216" s="1831"/>
      <c r="AQ216" s="1831"/>
    </row>
    <row r="217" spans="1:43" x14ac:dyDescent="0.35">
      <c r="A217" s="1831"/>
      <c r="B217" s="1831"/>
      <c r="C217" s="1831"/>
      <c r="D217" s="1831"/>
      <c r="E217" s="1831"/>
      <c r="F217" s="1831"/>
      <c r="G217" s="1831"/>
      <c r="H217" s="1831"/>
      <c r="I217" s="1831"/>
      <c r="J217" s="1831"/>
      <c r="K217" s="1831"/>
      <c r="L217" s="1831"/>
      <c r="M217" s="1831"/>
      <c r="N217" s="1831"/>
      <c r="O217" s="1831"/>
      <c r="P217" s="1831"/>
      <c r="Q217" s="1831"/>
      <c r="R217" s="1831"/>
      <c r="S217" s="1831"/>
      <c r="T217" s="1831"/>
      <c r="U217" s="1831"/>
      <c r="V217" s="1831"/>
      <c r="W217" s="1831"/>
      <c r="X217" s="1831"/>
      <c r="Y217" s="1831"/>
      <c r="Z217" s="1831"/>
      <c r="AA217" s="1831"/>
      <c r="AB217" s="1831"/>
      <c r="AC217" s="1831"/>
      <c r="AD217" s="1831"/>
      <c r="AE217" s="1831"/>
      <c r="AF217" s="1831"/>
      <c r="AG217" s="1831"/>
      <c r="AH217" s="1831"/>
      <c r="AI217" s="1831"/>
      <c r="AJ217" s="1831"/>
      <c r="AK217" s="1831"/>
      <c r="AL217" s="1831"/>
      <c r="AM217" s="1831"/>
      <c r="AN217" s="1831"/>
      <c r="AO217" s="1831"/>
      <c r="AP217" s="1831"/>
      <c r="AQ217" s="1831"/>
    </row>
    <row r="218" spans="1:43" x14ac:dyDescent="0.35">
      <c r="A218" s="1831"/>
      <c r="B218" s="1831"/>
      <c r="C218" s="1831"/>
      <c r="D218" s="1831"/>
      <c r="E218" s="1831"/>
      <c r="F218" s="1831"/>
      <c r="G218" s="1831"/>
      <c r="H218" s="1831"/>
      <c r="I218" s="1831"/>
      <c r="J218" s="1831"/>
      <c r="K218" s="1831"/>
      <c r="L218" s="1831"/>
      <c r="M218" s="1831"/>
      <c r="N218" s="1831"/>
      <c r="O218" s="1831"/>
      <c r="P218" s="1831"/>
      <c r="Q218" s="1831"/>
      <c r="R218" s="1831"/>
      <c r="S218" s="1831"/>
      <c r="T218" s="1831"/>
      <c r="U218" s="1831"/>
      <c r="V218" s="1831"/>
      <c r="W218" s="1831"/>
      <c r="X218" s="1831"/>
      <c r="Y218" s="1831"/>
      <c r="Z218" s="1831"/>
      <c r="AA218" s="1831"/>
      <c r="AB218" s="1831"/>
      <c r="AC218" s="1831"/>
      <c r="AD218" s="1831"/>
      <c r="AE218" s="1831"/>
      <c r="AF218" s="1831"/>
      <c r="AG218" s="1831"/>
      <c r="AH218" s="1831"/>
      <c r="AI218" s="1831"/>
      <c r="AJ218" s="1831"/>
      <c r="AK218" s="1831"/>
      <c r="AL218" s="1831"/>
      <c r="AM218" s="1831"/>
      <c r="AN218" s="1831"/>
      <c r="AO218" s="1831"/>
      <c r="AP218" s="1831"/>
      <c r="AQ218" s="1831"/>
    </row>
    <row r="219" spans="1:43" x14ac:dyDescent="0.35">
      <c r="A219" s="1831"/>
      <c r="B219" s="1831"/>
      <c r="C219" s="1831"/>
      <c r="D219" s="1831"/>
      <c r="E219" s="1831"/>
      <c r="F219" s="1831"/>
      <c r="G219" s="1831"/>
      <c r="H219" s="1831"/>
      <c r="I219" s="1831"/>
      <c r="J219" s="1831"/>
      <c r="K219" s="1831"/>
      <c r="L219" s="1831"/>
      <c r="M219" s="1831"/>
      <c r="N219" s="1831"/>
      <c r="O219" s="1831"/>
      <c r="P219" s="1831"/>
      <c r="Q219" s="1831"/>
      <c r="R219" s="1831"/>
      <c r="S219" s="1831"/>
      <c r="T219" s="1831"/>
      <c r="U219" s="1831"/>
      <c r="V219" s="1831"/>
      <c r="W219" s="1831"/>
      <c r="X219" s="1831"/>
      <c r="Y219" s="1831"/>
      <c r="Z219" s="1831"/>
      <c r="AA219" s="1831"/>
      <c r="AB219" s="1831"/>
      <c r="AC219" s="1831"/>
      <c r="AD219" s="1831"/>
      <c r="AE219" s="1831"/>
      <c r="AF219" s="1831"/>
      <c r="AG219" s="1831"/>
      <c r="AH219" s="1831"/>
      <c r="AI219" s="1831"/>
      <c r="AJ219" s="1831"/>
      <c r="AK219" s="1831"/>
      <c r="AL219" s="1831"/>
      <c r="AM219" s="1831"/>
      <c r="AN219" s="1831"/>
      <c r="AO219" s="1831"/>
      <c r="AP219" s="1831"/>
      <c r="AQ219" s="1831"/>
    </row>
    <row r="220" spans="1:43" x14ac:dyDescent="0.35">
      <c r="A220" s="1831"/>
      <c r="B220" s="1831"/>
      <c r="C220" s="1831"/>
      <c r="D220" s="1831"/>
      <c r="E220" s="1831"/>
      <c r="F220" s="1831"/>
      <c r="G220" s="1831"/>
      <c r="H220" s="1831"/>
      <c r="I220" s="1831"/>
      <c r="J220" s="1831"/>
      <c r="K220" s="1831"/>
      <c r="L220" s="1831"/>
      <c r="M220" s="1831"/>
      <c r="N220" s="1831"/>
      <c r="O220" s="1831"/>
      <c r="P220" s="1831"/>
      <c r="Q220" s="1831"/>
      <c r="R220" s="1831"/>
      <c r="S220" s="1831"/>
      <c r="T220" s="1831"/>
      <c r="U220" s="1831"/>
      <c r="V220" s="1831"/>
      <c r="W220" s="1831"/>
      <c r="X220" s="1831"/>
      <c r="Y220" s="1831"/>
      <c r="Z220" s="1831"/>
      <c r="AA220" s="1831"/>
      <c r="AB220" s="1831"/>
      <c r="AC220" s="1831"/>
      <c r="AD220" s="1831"/>
      <c r="AE220" s="1831"/>
      <c r="AF220" s="1831"/>
      <c r="AG220" s="1831"/>
      <c r="AH220" s="1831"/>
      <c r="AI220" s="1831"/>
      <c r="AJ220" s="1831"/>
      <c r="AK220" s="1831"/>
      <c r="AL220" s="1831"/>
      <c r="AM220" s="1831"/>
      <c r="AN220" s="1831"/>
      <c r="AO220" s="1831"/>
      <c r="AP220" s="1831"/>
      <c r="AQ220" s="1831"/>
    </row>
    <row r="221" spans="1:43" x14ac:dyDescent="0.35">
      <c r="A221" s="1831"/>
      <c r="B221" s="1831"/>
      <c r="C221" s="1831"/>
      <c r="D221" s="1831"/>
      <c r="E221" s="1831"/>
      <c r="F221" s="1831"/>
      <c r="G221" s="1831"/>
      <c r="H221" s="1831"/>
      <c r="I221" s="1831"/>
      <c r="J221" s="1831"/>
      <c r="K221" s="1831"/>
      <c r="L221" s="1831"/>
      <c r="M221" s="1831"/>
      <c r="N221" s="1831"/>
      <c r="O221" s="1831"/>
      <c r="P221" s="1831"/>
      <c r="Q221" s="1831"/>
      <c r="R221" s="1831"/>
      <c r="S221" s="1831"/>
      <c r="T221" s="1831"/>
      <c r="U221" s="1831"/>
      <c r="V221" s="1831"/>
      <c r="W221" s="1831"/>
      <c r="X221" s="1831"/>
      <c r="Y221" s="1831"/>
      <c r="Z221" s="1831"/>
      <c r="AA221" s="1831"/>
      <c r="AB221" s="1831"/>
      <c r="AC221" s="1831"/>
      <c r="AD221" s="1831"/>
      <c r="AE221" s="1831"/>
      <c r="AF221" s="1831"/>
      <c r="AG221" s="1831"/>
      <c r="AH221" s="1831"/>
      <c r="AI221" s="1831"/>
      <c r="AJ221" s="1831"/>
      <c r="AK221" s="1831"/>
      <c r="AL221" s="1831"/>
      <c r="AM221" s="1831"/>
      <c r="AN221" s="1831"/>
      <c r="AO221" s="1831"/>
      <c r="AP221" s="1831"/>
      <c r="AQ221" s="1831"/>
    </row>
    <row r="222" spans="1:43" x14ac:dyDescent="0.35">
      <c r="A222" s="1831"/>
      <c r="B222" s="1831"/>
      <c r="C222" s="1831"/>
      <c r="D222" s="1831"/>
      <c r="E222" s="1831"/>
      <c r="F222" s="1831"/>
      <c r="G222" s="1831"/>
      <c r="H222" s="1831"/>
      <c r="I222" s="1831"/>
      <c r="J222" s="1831"/>
      <c r="K222" s="1831"/>
      <c r="L222" s="1831"/>
      <c r="M222" s="1831"/>
      <c r="N222" s="1831"/>
      <c r="O222" s="1831"/>
      <c r="P222" s="1831"/>
      <c r="Q222" s="1831"/>
      <c r="R222" s="1831"/>
      <c r="S222" s="1831"/>
      <c r="T222" s="1831"/>
      <c r="U222" s="1831"/>
      <c r="V222" s="1831"/>
      <c r="W222" s="1831"/>
      <c r="X222" s="1831"/>
      <c r="Y222" s="1831"/>
      <c r="Z222" s="1831"/>
      <c r="AA222" s="1831"/>
      <c r="AB222" s="1831"/>
      <c r="AC222" s="1831"/>
      <c r="AD222" s="1831"/>
      <c r="AE222" s="1831"/>
      <c r="AF222" s="1831"/>
      <c r="AG222" s="1831"/>
      <c r="AH222" s="1831"/>
      <c r="AI222" s="1831"/>
      <c r="AJ222" s="1831"/>
      <c r="AK222" s="1831"/>
      <c r="AL222" s="1831"/>
      <c r="AM222" s="1831"/>
      <c r="AN222" s="1831"/>
      <c r="AO222" s="1831"/>
      <c r="AP222" s="1831"/>
      <c r="AQ222" s="1831"/>
    </row>
    <row r="223" spans="1:43" x14ac:dyDescent="0.35">
      <c r="A223" s="1831"/>
      <c r="B223" s="1831"/>
      <c r="C223" s="1831"/>
      <c r="D223" s="1831"/>
      <c r="E223" s="1831"/>
      <c r="F223" s="1831"/>
      <c r="G223" s="1831"/>
      <c r="H223" s="1831"/>
      <c r="I223" s="1831"/>
      <c r="J223" s="1831"/>
      <c r="K223" s="1831"/>
      <c r="L223" s="1831"/>
      <c r="M223" s="1831"/>
      <c r="N223" s="1831"/>
      <c r="O223" s="1831"/>
      <c r="P223" s="1831"/>
      <c r="Q223" s="1831"/>
      <c r="R223" s="1831"/>
      <c r="S223" s="1831"/>
      <c r="T223" s="1831"/>
      <c r="U223" s="1831"/>
      <c r="V223" s="1831"/>
      <c r="W223" s="1831"/>
      <c r="X223" s="1831"/>
      <c r="Y223" s="1831"/>
      <c r="Z223" s="1831"/>
      <c r="AA223" s="1831"/>
      <c r="AB223" s="1831"/>
      <c r="AC223" s="1831"/>
      <c r="AD223" s="1831"/>
      <c r="AE223" s="1831"/>
      <c r="AF223" s="1831"/>
      <c r="AG223" s="1831"/>
      <c r="AH223" s="1831"/>
      <c r="AI223" s="1831"/>
      <c r="AJ223" s="1831"/>
      <c r="AK223" s="1831"/>
      <c r="AL223" s="1831"/>
      <c r="AM223" s="1831"/>
      <c r="AN223" s="1831"/>
      <c r="AO223" s="1831"/>
      <c r="AP223" s="1831"/>
      <c r="AQ223" s="1831"/>
    </row>
    <row r="224" spans="1:43" x14ac:dyDescent="0.35">
      <c r="A224" s="1831"/>
      <c r="B224" s="1831"/>
      <c r="C224" s="1831"/>
      <c r="D224" s="1831"/>
      <c r="E224" s="1831"/>
      <c r="F224" s="1831"/>
      <c r="G224" s="1831"/>
      <c r="H224" s="1831"/>
      <c r="I224" s="1831"/>
      <c r="J224" s="1831"/>
      <c r="K224" s="1831"/>
      <c r="L224" s="1831"/>
      <c r="M224" s="1831"/>
      <c r="N224" s="1831"/>
      <c r="O224" s="1831"/>
      <c r="P224" s="1831"/>
      <c r="Q224" s="1831"/>
      <c r="R224" s="1831"/>
      <c r="S224" s="1831"/>
      <c r="T224" s="1831"/>
      <c r="U224" s="1831"/>
      <c r="V224" s="1831"/>
      <c r="W224" s="1831"/>
      <c r="X224" s="1831"/>
      <c r="Y224" s="1831"/>
      <c r="Z224" s="1831"/>
      <c r="AA224" s="1831"/>
      <c r="AB224" s="1831"/>
      <c r="AC224" s="1831"/>
      <c r="AD224" s="1831"/>
      <c r="AE224" s="1831"/>
      <c r="AF224" s="1831"/>
      <c r="AG224" s="1831"/>
      <c r="AH224" s="1831"/>
      <c r="AI224" s="1831"/>
      <c r="AJ224" s="1831"/>
      <c r="AK224" s="1831"/>
      <c r="AL224" s="1831"/>
      <c r="AM224" s="1831"/>
      <c r="AN224" s="1831"/>
      <c r="AO224" s="1831"/>
      <c r="AP224" s="1831"/>
      <c r="AQ224" s="1831"/>
    </row>
    <row r="225" spans="1:43" x14ac:dyDescent="0.35">
      <c r="A225" s="1831"/>
      <c r="B225" s="1831"/>
      <c r="C225" s="1831"/>
      <c r="D225" s="1831"/>
      <c r="E225" s="1831"/>
      <c r="F225" s="1831"/>
      <c r="G225" s="1831"/>
      <c r="H225" s="1831"/>
      <c r="I225" s="1831"/>
      <c r="J225" s="1831"/>
      <c r="K225" s="1831"/>
      <c r="L225" s="1831"/>
      <c r="M225" s="1831"/>
      <c r="N225" s="1831"/>
      <c r="O225" s="1831"/>
      <c r="P225" s="1831"/>
      <c r="Q225" s="1831"/>
      <c r="R225" s="1831"/>
      <c r="S225" s="1831"/>
      <c r="T225" s="1831"/>
      <c r="U225" s="1831"/>
      <c r="V225" s="1831"/>
      <c r="W225" s="1831"/>
      <c r="X225" s="1831"/>
      <c r="Y225" s="1831"/>
      <c r="Z225" s="1831"/>
      <c r="AA225" s="1831"/>
      <c r="AB225" s="1831"/>
      <c r="AC225" s="1831"/>
      <c r="AD225" s="1831"/>
      <c r="AE225" s="1831"/>
      <c r="AF225" s="1831"/>
      <c r="AG225" s="1831"/>
      <c r="AH225" s="1831"/>
      <c r="AI225" s="1831"/>
      <c r="AJ225" s="1831"/>
      <c r="AK225" s="1831"/>
      <c r="AL225" s="1831"/>
      <c r="AM225" s="1831"/>
      <c r="AN225" s="1831"/>
      <c r="AO225" s="1831"/>
      <c r="AP225" s="1831"/>
      <c r="AQ225" s="1831"/>
    </row>
    <row r="226" spans="1:43" x14ac:dyDescent="0.35">
      <c r="A226" s="1831"/>
      <c r="B226" s="1831"/>
      <c r="C226" s="1831"/>
      <c r="D226" s="1831"/>
      <c r="E226" s="1831"/>
      <c r="F226" s="1831"/>
      <c r="G226" s="1831"/>
      <c r="H226" s="1831"/>
      <c r="I226" s="1831"/>
      <c r="J226" s="1831"/>
      <c r="K226" s="1831"/>
      <c r="L226" s="1831"/>
      <c r="M226" s="1831"/>
      <c r="N226" s="1831"/>
      <c r="O226" s="1831"/>
      <c r="P226" s="1831"/>
      <c r="Q226" s="1831"/>
      <c r="R226" s="1831"/>
      <c r="S226" s="1831"/>
      <c r="T226" s="1831"/>
      <c r="U226" s="1831"/>
      <c r="V226" s="1831"/>
      <c r="W226" s="1831"/>
      <c r="X226" s="1831"/>
      <c r="Y226" s="1831"/>
      <c r="Z226" s="1831"/>
      <c r="AA226" s="1831"/>
      <c r="AB226" s="1831"/>
      <c r="AC226" s="1831"/>
      <c r="AD226" s="1831"/>
      <c r="AE226" s="1831"/>
      <c r="AF226" s="1831"/>
      <c r="AG226" s="1831"/>
      <c r="AH226" s="1831"/>
      <c r="AI226" s="1831"/>
      <c r="AJ226" s="1831"/>
      <c r="AK226" s="1831"/>
      <c r="AL226" s="1831"/>
      <c r="AM226" s="1831"/>
      <c r="AN226" s="1831"/>
      <c r="AO226" s="1831"/>
      <c r="AP226" s="1831"/>
      <c r="AQ226" s="1831"/>
    </row>
    <row r="227" spans="1:43" x14ac:dyDescent="0.35">
      <c r="A227" s="1831"/>
      <c r="B227" s="1831"/>
      <c r="C227" s="1831"/>
      <c r="D227" s="1831"/>
      <c r="E227" s="1831"/>
      <c r="F227" s="1831"/>
      <c r="G227" s="1831"/>
      <c r="H227" s="1831"/>
      <c r="I227" s="1831"/>
      <c r="J227" s="1831"/>
      <c r="K227" s="1831"/>
      <c r="L227" s="1831"/>
      <c r="M227" s="1831"/>
      <c r="N227" s="1831"/>
      <c r="O227" s="1831"/>
      <c r="P227" s="1831"/>
      <c r="Q227" s="1831"/>
      <c r="R227" s="1831"/>
      <c r="S227" s="1831"/>
      <c r="T227" s="1831"/>
      <c r="U227" s="1831"/>
      <c r="V227" s="1831"/>
      <c r="W227" s="1831"/>
      <c r="X227" s="1831"/>
      <c r="Y227" s="1831"/>
      <c r="Z227" s="1831"/>
      <c r="AA227" s="1831"/>
      <c r="AB227" s="1831"/>
      <c r="AC227" s="1831"/>
      <c r="AD227" s="1831"/>
      <c r="AE227" s="1831"/>
      <c r="AF227" s="1831"/>
      <c r="AG227" s="1831"/>
      <c r="AH227" s="1831"/>
      <c r="AI227" s="1831"/>
      <c r="AJ227" s="1831"/>
      <c r="AK227" s="1831"/>
      <c r="AL227" s="1831"/>
      <c r="AM227" s="1831"/>
      <c r="AN227" s="1831"/>
      <c r="AO227" s="1831"/>
      <c r="AP227" s="1831"/>
      <c r="AQ227" s="1831"/>
    </row>
    <row r="228" spans="1:43" x14ac:dyDescent="0.35">
      <c r="A228" s="1831"/>
      <c r="B228" s="1831"/>
      <c r="C228" s="1831"/>
      <c r="D228" s="1831"/>
      <c r="E228" s="1831"/>
      <c r="F228" s="1831"/>
      <c r="G228" s="1831"/>
      <c r="H228" s="1831"/>
      <c r="I228" s="1831"/>
      <c r="J228" s="1831"/>
      <c r="K228" s="1831"/>
      <c r="L228" s="1831"/>
      <c r="M228" s="1831"/>
      <c r="N228" s="1831"/>
      <c r="O228" s="1831"/>
      <c r="P228" s="1831"/>
      <c r="Q228" s="1831"/>
      <c r="R228" s="1831"/>
      <c r="S228" s="1831"/>
      <c r="T228" s="1831"/>
      <c r="U228" s="1831"/>
      <c r="V228" s="1831"/>
      <c r="W228" s="1831"/>
      <c r="X228" s="1831"/>
      <c r="Y228" s="1831"/>
      <c r="Z228" s="1831"/>
      <c r="AA228" s="1831"/>
      <c r="AB228" s="1831"/>
      <c r="AC228" s="1831"/>
      <c r="AD228" s="1831"/>
      <c r="AE228" s="1831"/>
      <c r="AF228" s="1831"/>
      <c r="AG228" s="1831"/>
      <c r="AH228" s="1831"/>
      <c r="AI228" s="1831"/>
      <c r="AJ228" s="1831"/>
      <c r="AK228" s="1831"/>
      <c r="AL228" s="1831"/>
      <c r="AM228" s="1831"/>
      <c r="AN228" s="1831"/>
      <c r="AO228" s="1831"/>
      <c r="AP228" s="1831"/>
      <c r="AQ228" s="1831"/>
    </row>
    <row r="229" spans="1:43" x14ac:dyDescent="0.35">
      <c r="A229" s="1831"/>
      <c r="B229" s="1831"/>
      <c r="C229" s="1831"/>
      <c r="D229" s="1831"/>
      <c r="E229" s="1831"/>
      <c r="F229" s="1831"/>
      <c r="G229" s="1831"/>
      <c r="H229" s="1831"/>
      <c r="I229" s="1831"/>
      <c r="J229" s="1831"/>
      <c r="K229" s="1831"/>
      <c r="L229" s="1831"/>
      <c r="M229" s="1831"/>
      <c r="N229" s="1831"/>
      <c r="O229" s="1831"/>
      <c r="P229" s="1831"/>
      <c r="Q229" s="1831"/>
      <c r="R229" s="1831"/>
      <c r="S229" s="1831"/>
      <c r="T229" s="1831"/>
      <c r="U229" s="1831"/>
      <c r="V229" s="1831"/>
      <c r="W229" s="1831"/>
      <c r="X229" s="1831"/>
      <c r="Y229" s="1831"/>
      <c r="Z229" s="1831"/>
      <c r="AA229" s="1831"/>
      <c r="AB229" s="1831"/>
      <c r="AC229" s="1831"/>
      <c r="AD229" s="1831"/>
      <c r="AE229" s="1831"/>
      <c r="AF229" s="1831"/>
      <c r="AG229" s="1831"/>
      <c r="AH229" s="1831"/>
      <c r="AI229" s="1831"/>
      <c r="AJ229" s="1831"/>
      <c r="AK229" s="1831"/>
      <c r="AL229" s="1831"/>
      <c r="AM229" s="1831"/>
      <c r="AN229" s="1831"/>
      <c r="AO229" s="1831"/>
      <c r="AP229" s="1831"/>
      <c r="AQ229" s="1831"/>
    </row>
    <row r="230" spans="1:43" x14ac:dyDescent="0.35">
      <c r="A230" s="1831"/>
      <c r="B230" s="1831"/>
      <c r="C230" s="1831"/>
      <c r="D230" s="1831"/>
      <c r="E230" s="1831"/>
      <c r="F230" s="1831"/>
      <c r="G230" s="1831"/>
      <c r="H230" s="1831"/>
      <c r="I230" s="1831"/>
      <c r="J230" s="1831"/>
      <c r="K230" s="1831"/>
      <c r="L230" s="1831"/>
      <c r="M230" s="1831"/>
      <c r="N230" s="1831"/>
      <c r="O230" s="1831"/>
      <c r="P230" s="1831"/>
      <c r="Q230" s="1831"/>
      <c r="R230" s="1831"/>
      <c r="S230" s="1831"/>
      <c r="T230" s="1831"/>
      <c r="U230" s="1831"/>
      <c r="V230" s="1831"/>
      <c r="W230" s="1831"/>
      <c r="X230" s="1831"/>
      <c r="Y230" s="1831"/>
      <c r="Z230" s="1831"/>
      <c r="AA230" s="1831"/>
      <c r="AB230" s="1831"/>
      <c r="AC230" s="1831"/>
      <c r="AD230" s="1831"/>
      <c r="AE230" s="1831"/>
      <c r="AF230" s="1831"/>
      <c r="AG230" s="1831"/>
      <c r="AH230" s="1831"/>
      <c r="AI230" s="1831"/>
      <c r="AJ230" s="1831"/>
      <c r="AK230" s="1831"/>
      <c r="AL230" s="1831"/>
      <c r="AM230" s="1831"/>
      <c r="AN230" s="1831"/>
      <c r="AO230" s="1831"/>
      <c r="AP230" s="1831"/>
      <c r="AQ230" s="1831"/>
    </row>
    <row r="231" spans="1:43" x14ac:dyDescent="0.35">
      <c r="A231" s="1831"/>
      <c r="B231" s="1831"/>
      <c r="C231" s="1831"/>
      <c r="D231" s="1831"/>
      <c r="E231" s="1831"/>
      <c r="F231" s="1831"/>
      <c r="G231" s="1831"/>
      <c r="H231" s="1831"/>
      <c r="I231" s="1831"/>
      <c r="J231" s="1831"/>
      <c r="K231" s="1831"/>
      <c r="L231" s="1831"/>
      <c r="M231" s="1831"/>
      <c r="N231" s="1831"/>
      <c r="O231" s="1831"/>
      <c r="P231" s="1831"/>
      <c r="Q231" s="1831"/>
      <c r="R231" s="1831"/>
      <c r="S231" s="1831"/>
      <c r="T231" s="1831"/>
      <c r="U231" s="1831"/>
      <c r="V231" s="1831"/>
      <c r="W231" s="1831"/>
      <c r="X231" s="1831"/>
      <c r="Y231" s="1831"/>
      <c r="Z231" s="1831"/>
      <c r="AA231" s="1831"/>
      <c r="AB231" s="1831"/>
      <c r="AC231" s="1831"/>
      <c r="AD231" s="1831"/>
      <c r="AE231" s="1831"/>
      <c r="AF231" s="1831"/>
      <c r="AG231" s="1831"/>
      <c r="AH231" s="1831"/>
      <c r="AI231" s="1831"/>
      <c r="AJ231" s="1831"/>
      <c r="AK231" s="1831"/>
      <c r="AL231" s="1831"/>
      <c r="AM231" s="1831"/>
      <c r="AN231" s="1831"/>
      <c r="AO231" s="1831"/>
      <c r="AP231" s="1831"/>
      <c r="AQ231" s="1831"/>
    </row>
    <row r="232" spans="1:43" x14ac:dyDescent="0.35">
      <c r="A232" s="1831"/>
      <c r="B232" s="1831"/>
      <c r="C232" s="1831"/>
      <c r="D232" s="1831"/>
      <c r="E232" s="1831"/>
      <c r="F232" s="1831"/>
      <c r="G232" s="1831"/>
      <c r="H232" s="1831"/>
      <c r="I232" s="1831"/>
      <c r="J232" s="1831"/>
      <c r="K232" s="1831"/>
      <c r="L232" s="1831"/>
      <c r="M232" s="1831"/>
      <c r="N232" s="1831"/>
      <c r="O232" s="1831"/>
      <c r="P232" s="1831"/>
      <c r="Q232" s="1831"/>
      <c r="R232" s="1831"/>
      <c r="S232" s="1831"/>
      <c r="T232" s="1831"/>
      <c r="U232" s="1831"/>
      <c r="V232" s="1831"/>
      <c r="W232" s="1831"/>
      <c r="X232" s="1831"/>
      <c r="Y232" s="1831"/>
      <c r="Z232" s="1831"/>
      <c r="AA232" s="1831"/>
      <c r="AB232" s="1831"/>
      <c r="AC232" s="1831"/>
      <c r="AD232" s="1831"/>
      <c r="AE232" s="1831"/>
      <c r="AF232" s="1831"/>
      <c r="AG232" s="1831"/>
      <c r="AH232" s="1831"/>
      <c r="AI232" s="1831"/>
      <c r="AJ232" s="1831"/>
      <c r="AK232" s="1831"/>
      <c r="AL232" s="1831"/>
      <c r="AM232" s="1831"/>
      <c r="AN232" s="1831"/>
      <c r="AO232" s="1831"/>
      <c r="AP232" s="1831"/>
      <c r="AQ232" s="1831"/>
    </row>
    <row r="233" spans="1:43" x14ac:dyDescent="0.35">
      <c r="A233" s="1831"/>
      <c r="B233" s="1831"/>
      <c r="C233" s="1831"/>
      <c r="D233" s="1831"/>
      <c r="E233" s="1831"/>
      <c r="F233" s="1831"/>
      <c r="G233" s="1831"/>
      <c r="H233" s="1831"/>
      <c r="I233" s="1831"/>
      <c r="J233" s="1831"/>
      <c r="K233" s="1831"/>
      <c r="L233" s="1831"/>
      <c r="M233" s="1831"/>
      <c r="N233" s="1831"/>
      <c r="O233" s="1831"/>
      <c r="P233" s="1831"/>
      <c r="Q233" s="1831"/>
      <c r="R233" s="1831"/>
      <c r="S233" s="1831"/>
      <c r="T233" s="1831"/>
      <c r="U233" s="1831"/>
      <c r="V233" s="1831"/>
      <c r="W233" s="1831"/>
      <c r="X233" s="1831"/>
      <c r="Y233" s="1831"/>
      <c r="Z233" s="1831"/>
      <c r="AA233" s="1831"/>
      <c r="AB233" s="1831"/>
      <c r="AC233" s="1831"/>
      <c r="AD233" s="1831"/>
      <c r="AE233" s="1831"/>
      <c r="AF233" s="1831"/>
      <c r="AG233" s="1831"/>
      <c r="AH233" s="1831"/>
      <c r="AI233" s="1831"/>
      <c r="AJ233" s="1831"/>
      <c r="AK233" s="1831"/>
      <c r="AL233" s="1831"/>
      <c r="AM233" s="1831"/>
      <c r="AN233" s="1831"/>
      <c r="AO233" s="1831"/>
      <c r="AP233" s="1831"/>
      <c r="AQ233" s="1831"/>
    </row>
    <row r="234" spans="1:43" x14ac:dyDescent="0.35">
      <c r="A234" s="1831"/>
      <c r="B234" s="1831"/>
      <c r="C234" s="1831"/>
      <c r="D234" s="1831"/>
      <c r="E234" s="1831"/>
      <c r="F234" s="1831"/>
      <c r="G234" s="1831"/>
      <c r="H234" s="1831"/>
      <c r="I234" s="1831"/>
      <c r="J234" s="1831"/>
      <c r="K234" s="1831"/>
      <c r="L234" s="1831"/>
      <c r="M234" s="1831"/>
      <c r="N234" s="1831"/>
      <c r="O234" s="1831"/>
      <c r="P234" s="1831"/>
      <c r="Q234" s="1831"/>
      <c r="R234" s="1831"/>
      <c r="S234" s="1831"/>
      <c r="T234" s="1831"/>
      <c r="U234" s="1831"/>
      <c r="V234" s="1831"/>
      <c r="W234" s="1831"/>
      <c r="X234" s="1831"/>
      <c r="Y234" s="1831"/>
      <c r="Z234" s="1831"/>
      <c r="AA234" s="1831"/>
      <c r="AB234" s="1831"/>
      <c r="AC234" s="1831"/>
      <c r="AD234" s="1831"/>
      <c r="AE234" s="1831"/>
      <c r="AF234" s="1831"/>
      <c r="AG234" s="1831"/>
      <c r="AH234" s="1831"/>
      <c r="AI234" s="1831"/>
      <c r="AJ234" s="1831"/>
      <c r="AK234" s="1831"/>
      <c r="AL234" s="1831"/>
      <c r="AM234" s="1831"/>
      <c r="AN234" s="1831"/>
      <c r="AO234" s="1831"/>
      <c r="AP234" s="1831"/>
      <c r="AQ234" s="1831"/>
    </row>
    <row r="235" spans="1:43" x14ac:dyDescent="0.35">
      <c r="A235" s="1831"/>
      <c r="B235" s="1831"/>
      <c r="C235" s="1831"/>
      <c r="D235" s="1831"/>
      <c r="E235" s="1831"/>
      <c r="F235" s="1831"/>
      <c r="G235" s="1831"/>
      <c r="H235" s="1831"/>
      <c r="I235" s="1831"/>
      <c r="J235" s="1831"/>
      <c r="K235" s="1831"/>
      <c r="L235" s="1831"/>
      <c r="M235" s="1831"/>
      <c r="N235" s="1831"/>
      <c r="O235" s="1831"/>
      <c r="P235" s="1831"/>
      <c r="Q235" s="1831"/>
      <c r="R235" s="1831"/>
      <c r="S235" s="1831"/>
      <c r="T235" s="1831"/>
      <c r="U235" s="1831"/>
      <c r="V235" s="1831"/>
      <c r="W235" s="1831"/>
      <c r="X235" s="1831"/>
      <c r="Y235" s="1831"/>
      <c r="Z235" s="1831"/>
      <c r="AA235" s="1831"/>
      <c r="AB235" s="1831"/>
      <c r="AC235" s="1831"/>
      <c r="AD235" s="1831"/>
      <c r="AE235" s="1831"/>
      <c r="AF235" s="1831"/>
      <c r="AG235" s="1831"/>
      <c r="AH235" s="1831"/>
      <c r="AI235" s="1831"/>
      <c r="AJ235" s="1831"/>
      <c r="AK235" s="1831"/>
      <c r="AL235" s="1831"/>
      <c r="AM235" s="1831"/>
      <c r="AN235" s="1831"/>
      <c r="AO235" s="1831"/>
      <c r="AP235" s="1831"/>
      <c r="AQ235" s="1831"/>
    </row>
    <row r="236" spans="1:43" x14ac:dyDescent="0.35">
      <c r="A236" s="1831"/>
      <c r="B236" s="1831"/>
      <c r="C236" s="1831"/>
      <c r="D236" s="1831"/>
      <c r="E236" s="1831"/>
      <c r="F236" s="1831"/>
      <c r="G236" s="1831"/>
      <c r="H236" s="1831"/>
      <c r="I236" s="1831"/>
      <c r="J236" s="1831"/>
      <c r="K236" s="1831"/>
      <c r="L236" s="1831"/>
      <c r="M236" s="1831"/>
      <c r="N236" s="1831"/>
      <c r="O236" s="1831"/>
      <c r="P236" s="1831"/>
      <c r="Q236" s="1831"/>
      <c r="R236" s="1831"/>
      <c r="S236" s="1831"/>
      <c r="T236" s="1831"/>
      <c r="U236" s="1831"/>
      <c r="V236" s="1831"/>
      <c r="W236" s="1831"/>
      <c r="X236" s="1831"/>
      <c r="Y236" s="1831"/>
      <c r="Z236" s="1831"/>
      <c r="AA236" s="1831"/>
      <c r="AB236" s="1831"/>
      <c r="AC236" s="1831"/>
      <c r="AD236" s="1831"/>
      <c r="AE236" s="1831"/>
      <c r="AF236" s="1831"/>
      <c r="AG236" s="1831"/>
      <c r="AH236" s="1831"/>
      <c r="AI236" s="1831"/>
      <c r="AJ236" s="1831"/>
      <c r="AK236" s="1831"/>
      <c r="AL236" s="1831"/>
      <c r="AM236" s="1831"/>
      <c r="AN236" s="1831"/>
      <c r="AO236" s="1831"/>
      <c r="AP236" s="1831"/>
      <c r="AQ236" s="1831"/>
    </row>
    <row r="237" spans="1:43" x14ac:dyDescent="0.35">
      <c r="A237" s="1831"/>
      <c r="B237" s="1831"/>
      <c r="C237" s="1831"/>
      <c r="D237" s="1831"/>
      <c r="E237" s="1831"/>
      <c r="F237" s="1831"/>
      <c r="G237" s="1831"/>
      <c r="H237" s="1831"/>
      <c r="I237" s="1831"/>
      <c r="J237" s="1831"/>
      <c r="K237" s="1831"/>
      <c r="L237" s="1831"/>
      <c r="M237" s="1831"/>
      <c r="N237" s="1831"/>
      <c r="O237" s="1831"/>
      <c r="P237" s="1831"/>
      <c r="Q237" s="1831"/>
      <c r="R237" s="1831"/>
      <c r="S237" s="1831"/>
      <c r="T237" s="1831"/>
      <c r="U237" s="1831"/>
      <c r="V237" s="1831"/>
      <c r="W237" s="1831"/>
      <c r="X237" s="1831"/>
      <c r="Y237" s="1831"/>
      <c r="Z237" s="1831"/>
      <c r="AA237" s="1831"/>
      <c r="AB237" s="1831"/>
      <c r="AC237" s="1831"/>
      <c r="AD237" s="1831"/>
      <c r="AE237" s="1831"/>
      <c r="AF237" s="1831"/>
      <c r="AG237" s="1831"/>
      <c r="AH237" s="1831"/>
      <c r="AI237" s="1831"/>
      <c r="AJ237" s="1831"/>
      <c r="AK237" s="1831"/>
      <c r="AL237" s="1831"/>
      <c r="AM237" s="1831"/>
      <c r="AN237" s="1831"/>
      <c r="AO237" s="1831"/>
      <c r="AP237" s="1831"/>
      <c r="AQ237" s="1831"/>
    </row>
    <row r="238" spans="1:43" x14ac:dyDescent="0.35">
      <c r="A238" s="1831"/>
      <c r="B238" s="1831"/>
      <c r="C238" s="1831"/>
      <c r="D238" s="1831"/>
      <c r="E238" s="1831"/>
      <c r="F238" s="1831"/>
      <c r="G238" s="1831"/>
      <c r="H238" s="1831"/>
      <c r="I238" s="1831"/>
      <c r="J238" s="1831"/>
      <c r="K238" s="1831"/>
      <c r="L238" s="1831"/>
      <c r="M238" s="1831"/>
      <c r="N238" s="1831"/>
      <c r="O238" s="1831"/>
      <c r="P238" s="1831"/>
      <c r="Q238" s="1831"/>
      <c r="R238" s="1831"/>
      <c r="S238" s="1831"/>
      <c r="T238" s="1831"/>
      <c r="U238" s="1831"/>
      <c r="V238" s="1831"/>
      <c r="W238" s="1831"/>
      <c r="X238" s="1831"/>
      <c r="Y238" s="1831"/>
      <c r="Z238" s="1831"/>
      <c r="AA238" s="1831"/>
      <c r="AB238" s="1831"/>
      <c r="AC238" s="1831"/>
      <c r="AD238" s="1831"/>
      <c r="AE238" s="1831"/>
      <c r="AF238" s="1831"/>
      <c r="AG238" s="1831"/>
      <c r="AH238" s="1831"/>
      <c r="AI238" s="1831"/>
      <c r="AJ238" s="1831"/>
      <c r="AK238" s="1831"/>
      <c r="AL238" s="1831"/>
      <c r="AM238" s="1831"/>
      <c r="AN238" s="1831"/>
      <c r="AO238" s="1831"/>
      <c r="AP238" s="1831"/>
      <c r="AQ238" s="1831"/>
    </row>
    <row r="239" spans="1:43" x14ac:dyDescent="0.35">
      <c r="A239" s="1831"/>
      <c r="B239" s="1831"/>
      <c r="C239" s="1831"/>
      <c r="D239" s="1831"/>
      <c r="E239" s="1831"/>
      <c r="F239" s="1831"/>
      <c r="G239" s="1831"/>
      <c r="H239" s="1831"/>
      <c r="I239" s="1831"/>
      <c r="J239" s="1831"/>
      <c r="K239" s="1831"/>
      <c r="L239" s="1831"/>
      <c r="M239" s="1831"/>
      <c r="N239" s="1831"/>
      <c r="O239" s="1831"/>
      <c r="P239" s="1831"/>
      <c r="Q239" s="1831"/>
      <c r="R239" s="1831"/>
      <c r="S239" s="1831"/>
      <c r="T239" s="1831"/>
      <c r="U239" s="1831"/>
      <c r="V239" s="1831"/>
      <c r="W239" s="1831"/>
      <c r="X239" s="1831"/>
      <c r="Y239" s="1831"/>
      <c r="Z239" s="1831"/>
      <c r="AA239" s="1831"/>
      <c r="AB239" s="1831"/>
      <c r="AC239" s="1831"/>
      <c r="AD239" s="1831"/>
      <c r="AE239" s="1831"/>
      <c r="AF239" s="1831"/>
      <c r="AG239" s="1831"/>
      <c r="AH239" s="1831"/>
      <c r="AI239" s="1831"/>
      <c r="AJ239" s="1831"/>
      <c r="AK239" s="1831"/>
      <c r="AL239" s="1831"/>
      <c r="AM239" s="1831"/>
      <c r="AN239" s="1831"/>
      <c r="AO239" s="1831"/>
      <c r="AP239" s="1831"/>
      <c r="AQ239" s="1831"/>
    </row>
    <row r="240" spans="1:43" x14ac:dyDescent="0.35">
      <c r="A240" s="1831"/>
      <c r="B240" s="1831"/>
      <c r="C240" s="1831"/>
      <c r="D240" s="1831"/>
      <c r="E240" s="1831"/>
      <c r="F240" s="1831"/>
      <c r="G240" s="1831"/>
      <c r="H240" s="1831"/>
      <c r="I240" s="1831"/>
      <c r="J240" s="1831"/>
      <c r="K240" s="1831"/>
      <c r="L240" s="1831"/>
      <c r="M240" s="1831"/>
      <c r="N240" s="1831"/>
      <c r="O240" s="1831"/>
      <c r="P240" s="1831"/>
      <c r="Q240" s="1831"/>
      <c r="R240" s="1831"/>
      <c r="S240" s="1831"/>
      <c r="T240" s="1831"/>
      <c r="U240" s="1831"/>
      <c r="V240" s="1831"/>
      <c r="W240" s="1831"/>
      <c r="X240" s="1831"/>
      <c r="Y240" s="1831"/>
      <c r="Z240" s="1831"/>
      <c r="AA240" s="1831"/>
      <c r="AB240" s="1831"/>
      <c r="AC240" s="1831"/>
      <c r="AD240" s="1831"/>
      <c r="AE240" s="1831"/>
      <c r="AF240" s="1831"/>
      <c r="AG240" s="1831"/>
      <c r="AH240" s="1831"/>
      <c r="AI240" s="1831"/>
      <c r="AJ240" s="1831"/>
      <c r="AK240" s="1831"/>
      <c r="AL240" s="1831"/>
      <c r="AM240" s="1831"/>
      <c r="AN240" s="1831"/>
      <c r="AO240" s="1831"/>
      <c r="AP240" s="1831"/>
      <c r="AQ240" s="1831"/>
    </row>
    <row r="241" spans="1:43" x14ac:dyDescent="0.35">
      <c r="A241" s="1831"/>
      <c r="B241" s="1831"/>
      <c r="C241" s="1831"/>
      <c r="D241" s="1831"/>
      <c r="E241" s="1831"/>
      <c r="F241" s="1831"/>
      <c r="G241" s="1831"/>
      <c r="H241" s="1831"/>
      <c r="I241" s="1831"/>
      <c r="J241" s="1831"/>
      <c r="K241" s="1831"/>
      <c r="L241" s="1831"/>
      <c r="M241" s="1831"/>
      <c r="N241" s="1831"/>
      <c r="O241" s="1831"/>
      <c r="P241" s="1831"/>
      <c r="Q241" s="1831"/>
      <c r="R241" s="1831"/>
      <c r="S241" s="1831"/>
      <c r="T241" s="1831"/>
      <c r="U241" s="1831"/>
      <c r="V241" s="1831"/>
      <c r="W241" s="1831"/>
      <c r="X241" s="1831"/>
      <c r="Y241" s="1831"/>
      <c r="Z241" s="1831"/>
      <c r="AA241" s="1831"/>
      <c r="AB241" s="1831"/>
      <c r="AC241" s="1831"/>
      <c r="AD241" s="1831"/>
      <c r="AE241" s="1831"/>
      <c r="AF241" s="1831"/>
      <c r="AG241" s="1831"/>
      <c r="AH241" s="1831"/>
      <c r="AI241" s="1831"/>
      <c r="AJ241" s="1831"/>
      <c r="AK241" s="1831"/>
      <c r="AL241" s="1831"/>
      <c r="AM241" s="1831"/>
      <c r="AN241" s="1831"/>
      <c r="AO241" s="1831"/>
      <c r="AP241" s="1831"/>
      <c r="AQ241" s="1831"/>
    </row>
    <row r="242" spans="1:43" x14ac:dyDescent="0.35">
      <c r="A242" s="1831"/>
      <c r="B242" s="1831"/>
      <c r="C242" s="1831"/>
      <c r="D242" s="1831"/>
      <c r="E242" s="1831"/>
      <c r="F242" s="1831"/>
      <c r="G242" s="1831"/>
      <c r="H242" s="1831"/>
      <c r="I242" s="1831"/>
      <c r="J242" s="1831"/>
      <c r="K242" s="1831"/>
      <c r="L242" s="1831"/>
      <c r="M242" s="1831"/>
      <c r="N242" s="1831"/>
      <c r="O242" s="1831"/>
      <c r="P242" s="1831"/>
      <c r="Q242" s="1831"/>
      <c r="R242" s="1831"/>
      <c r="S242" s="1831"/>
      <c r="T242" s="1831"/>
      <c r="U242" s="1831"/>
      <c r="V242" s="1831"/>
      <c r="W242" s="1831"/>
      <c r="X242" s="1831"/>
      <c r="Y242" s="1831"/>
      <c r="Z242" s="1831"/>
      <c r="AA242" s="1831"/>
      <c r="AB242" s="1831"/>
      <c r="AC242" s="1831"/>
      <c r="AD242" s="1831"/>
      <c r="AE242" s="1831"/>
      <c r="AF242" s="1831"/>
      <c r="AG242" s="1831"/>
      <c r="AH242" s="1831"/>
      <c r="AI242" s="1831"/>
      <c r="AJ242" s="1831"/>
      <c r="AK242" s="1831"/>
      <c r="AL242" s="1831"/>
      <c r="AM242" s="1831"/>
      <c r="AN242" s="1831"/>
      <c r="AO242" s="1831"/>
      <c r="AP242" s="1831"/>
      <c r="AQ242" s="1831"/>
    </row>
    <row r="243" spans="1:43" x14ac:dyDescent="0.35">
      <c r="A243" s="1831"/>
      <c r="B243" s="1831"/>
      <c r="C243" s="1831"/>
      <c r="D243" s="1831"/>
      <c r="E243" s="1831"/>
      <c r="F243" s="1831"/>
      <c r="G243" s="1831"/>
      <c r="H243" s="1831"/>
      <c r="I243" s="1831"/>
      <c r="J243" s="1831"/>
      <c r="K243" s="1831"/>
      <c r="L243" s="1831"/>
      <c r="M243" s="1831"/>
      <c r="N243" s="1831"/>
      <c r="O243" s="1831"/>
      <c r="P243" s="1831"/>
      <c r="Q243" s="1831"/>
      <c r="R243" s="1831"/>
      <c r="S243" s="1831"/>
      <c r="T243" s="1831"/>
      <c r="U243" s="1831"/>
      <c r="V243" s="1831"/>
      <c r="W243" s="1831"/>
      <c r="X243" s="1831"/>
      <c r="Y243" s="1831"/>
      <c r="Z243" s="1831"/>
      <c r="AA243" s="1831"/>
      <c r="AB243" s="1831"/>
      <c r="AC243" s="1831"/>
      <c r="AD243" s="1831"/>
      <c r="AE243" s="1831"/>
      <c r="AF243" s="1831"/>
      <c r="AG243" s="1831"/>
      <c r="AH243" s="1831"/>
      <c r="AI243" s="1831"/>
      <c r="AJ243" s="1831"/>
      <c r="AK243" s="1831"/>
      <c r="AL243" s="1831"/>
      <c r="AM243" s="1831"/>
      <c r="AN243" s="1831"/>
      <c r="AO243" s="1831"/>
      <c r="AP243" s="1831"/>
      <c r="AQ243" s="1831"/>
    </row>
    <row r="244" spans="1:43" x14ac:dyDescent="0.35">
      <c r="A244" s="1831"/>
      <c r="B244" s="1831"/>
      <c r="C244" s="1831"/>
      <c r="D244" s="1831"/>
      <c r="E244" s="1831"/>
      <c r="F244" s="1831"/>
      <c r="G244" s="1831"/>
      <c r="H244" s="1831"/>
      <c r="I244" s="1831"/>
      <c r="J244" s="1831"/>
      <c r="K244" s="1831"/>
      <c r="L244" s="1831"/>
      <c r="M244" s="1831"/>
      <c r="N244" s="1831"/>
      <c r="O244" s="1831"/>
      <c r="P244" s="1831"/>
      <c r="Q244" s="1831"/>
      <c r="R244" s="1831"/>
      <c r="S244" s="1831"/>
      <c r="T244" s="1831"/>
      <c r="U244" s="1831"/>
      <c r="V244" s="1831"/>
      <c r="W244" s="1831"/>
      <c r="X244" s="1831"/>
      <c r="Y244" s="1831"/>
      <c r="Z244" s="1831"/>
      <c r="AA244" s="1831"/>
      <c r="AB244" s="1831"/>
      <c r="AC244" s="1831"/>
      <c r="AD244" s="1831"/>
      <c r="AE244" s="1831"/>
      <c r="AF244" s="1831"/>
      <c r="AG244" s="1831"/>
      <c r="AH244" s="1831"/>
      <c r="AI244" s="1831"/>
      <c r="AJ244" s="1831"/>
      <c r="AK244" s="1831"/>
      <c r="AL244" s="1831"/>
      <c r="AM244" s="1831"/>
      <c r="AN244" s="1831"/>
      <c r="AO244" s="1831"/>
      <c r="AP244" s="1831"/>
      <c r="AQ244" s="1831"/>
    </row>
    <row r="245" spans="1:43" x14ac:dyDescent="0.35">
      <c r="A245" s="1831"/>
      <c r="B245" s="1831"/>
      <c r="C245" s="1831"/>
      <c r="D245" s="1831"/>
      <c r="E245" s="1831"/>
      <c r="F245" s="1831"/>
      <c r="G245" s="1831"/>
      <c r="H245" s="1831"/>
      <c r="I245" s="1831"/>
      <c r="J245" s="1831"/>
      <c r="K245" s="1831"/>
      <c r="L245" s="1831"/>
      <c r="M245" s="1831"/>
      <c r="N245" s="1831"/>
      <c r="O245" s="1831"/>
      <c r="P245" s="1831"/>
      <c r="Q245" s="1831"/>
      <c r="R245" s="1831"/>
      <c r="S245" s="1831"/>
      <c r="T245" s="1831"/>
      <c r="U245" s="1831"/>
      <c r="V245" s="1831"/>
      <c r="W245" s="1831"/>
      <c r="X245" s="1831"/>
      <c r="Y245" s="1831"/>
      <c r="Z245" s="1831"/>
      <c r="AA245" s="1831"/>
      <c r="AB245" s="1831"/>
      <c r="AC245" s="1831"/>
      <c r="AD245" s="1831"/>
      <c r="AE245" s="1831"/>
      <c r="AF245" s="1831"/>
      <c r="AG245" s="1831"/>
      <c r="AH245" s="1831"/>
      <c r="AI245" s="1831"/>
      <c r="AJ245" s="1831"/>
      <c r="AK245" s="1831"/>
      <c r="AL245" s="1831"/>
      <c r="AM245" s="1831"/>
      <c r="AN245" s="1831"/>
      <c r="AO245" s="1831"/>
      <c r="AP245" s="1831"/>
      <c r="AQ245" s="1831"/>
    </row>
    <row r="246" spans="1:43" x14ac:dyDescent="0.35">
      <c r="A246" s="1831"/>
      <c r="B246" s="1831"/>
      <c r="C246" s="1831"/>
      <c r="D246" s="1831"/>
      <c r="E246" s="1831"/>
      <c r="F246" s="1831"/>
      <c r="G246" s="1831"/>
      <c r="H246" s="1831"/>
      <c r="I246" s="1831"/>
      <c r="J246" s="1831"/>
      <c r="K246" s="1831"/>
      <c r="L246" s="1831"/>
      <c r="M246" s="1831"/>
      <c r="N246" s="1831"/>
      <c r="O246" s="1831"/>
      <c r="P246" s="1831"/>
      <c r="Q246" s="1831"/>
      <c r="R246" s="1831"/>
      <c r="S246" s="1831"/>
      <c r="T246" s="1831"/>
      <c r="U246" s="1831"/>
      <c r="V246" s="1831"/>
      <c r="W246" s="1831"/>
      <c r="X246" s="1831"/>
      <c r="Y246" s="1831"/>
      <c r="Z246" s="1831"/>
      <c r="AA246" s="1831"/>
      <c r="AB246" s="1831"/>
      <c r="AC246" s="1831"/>
      <c r="AD246" s="1831"/>
      <c r="AE246" s="1831"/>
      <c r="AF246" s="1831"/>
      <c r="AG246" s="1831"/>
      <c r="AH246" s="1831"/>
      <c r="AI246" s="1831"/>
      <c r="AJ246" s="1831"/>
      <c r="AK246" s="1831"/>
      <c r="AL246" s="1831"/>
      <c r="AM246" s="1831"/>
      <c r="AN246" s="1831"/>
      <c r="AO246" s="1831"/>
      <c r="AP246" s="1831"/>
      <c r="AQ246" s="1831"/>
    </row>
    <row r="247" spans="1:43" x14ac:dyDescent="0.35">
      <c r="A247" s="1831"/>
      <c r="B247" s="1831"/>
      <c r="C247" s="1831"/>
      <c r="D247" s="1831"/>
      <c r="E247" s="1831"/>
      <c r="F247" s="1831"/>
      <c r="G247" s="1831"/>
      <c r="H247" s="1831"/>
      <c r="I247" s="1831"/>
      <c r="J247" s="1831"/>
      <c r="K247" s="1831"/>
      <c r="L247" s="1831"/>
      <c r="M247" s="1831"/>
      <c r="N247" s="1831"/>
      <c r="O247" s="1831"/>
      <c r="P247" s="1831"/>
      <c r="Q247" s="1831"/>
      <c r="R247" s="1831"/>
      <c r="S247" s="1831"/>
      <c r="T247" s="1831"/>
      <c r="U247" s="1831"/>
      <c r="V247" s="1831"/>
      <c r="W247" s="1831"/>
      <c r="X247" s="1831"/>
      <c r="Y247" s="1831"/>
      <c r="Z247" s="1831"/>
      <c r="AA247" s="1831"/>
      <c r="AB247" s="1831"/>
      <c r="AC247" s="1831"/>
      <c r="AD247" s="1831"/>
      <c r="AE247" s="1831"/>
      <c r="AF247" s="1831"/>
      <c r="AG247" s="1831"/>
      <c r="AH247" s="1831"/>
      <c r="AI247" s="1831"/>
      <c r="AJ247" s="1831"/>
      <c r="AK247" s="1831"/>
      <c r="AL247" s="1831"/>
      <c r="AM247" s="1831"/>
      <c r="AN247" s="1831"/>
      <c r="AO247" s="1831"/>
      <c r="AP247" s="1831"/>
      <c r="AQ247" s="1831"/>
    </row>
    <row r="248" spans="1:43" x14ac:dyDescent="0.35">
      <c r="A248" s="1831"/>
      <c r="B248" s="1831"/>
      <c r="C248" s="1831"/>
      <c r="D248" s="1831"/>
      <c r="E248" s="1831"/>
      <c r="F248" s="1831"/>
      <c r="G248" s="1831"/>
      <c r="H248" s="1831"/>
      <c r="I248" s="1831"/>
      <c r="J248" s="1831"/>
      <c r="K248" s="1831"/>
      <c r="L248" s="1831"/>
      <c r="M248" s="1831"/>
      <c r="N248" s="1831"/>
      <c r="O248" s="1831"/>
      <c r="P248" s="1831"/>
      <c r="Q248" s="1831"/>
      <c r="R248" s="1831"/>
      <c r="S248" s="1831"/>
      <c r="T248" s="1831"/>
      <c r="U248" s="1831"/>
      <c r="V248" s="1831"/>
      <c r="W248" s="1831"/>
      <c r="X248" s="1831"/>
      <c r="Y248" s="1831"/>
      <c r="Z248" s="1831"/>
      <c r="AA248" s="1831"/>
      <c r="AB248" s="1831"/>
      <c r="AC248" s="1831"/>
      <c r="AD248" s="1831"/>
      <c r="AE248" s="1831"/>
      <c r="AF248" s="1831"/>
      <c r="AG248" s="1831"/>
      <c r="AH248" s="1831"/>
      <c r="AI248" s="1831"/>
      <c r="AJ248" s="1831"/>
      <c r="AK248" s="1831"/>
      <c r="AL248" s="1831"/>
      <c r="AM248" s="1831"/>
      <c r="AN248" s="1831"/>
      <c r="AO248" s="1831"/>
      <c r="AP248" s="1831"/>
      <c r="AQ248" s="1831"/>
    </row>
    <row r="249" spans="1:43" x14ac:dyDescent="0.35">
      <c r="A249" s="1831"/>
      <c r="B249" s="1831"/>
      <c r="C249" s="1831"/>
      <c r="D249" s="1831"/>
      <c r="E249" s="1831"/>
      <c r="F249" s="1831"/>
      <c r="G249" s="1831"/>
      <c r="H249" s="1831"/>
      <c r="I249" s="1831"/>
      <c r="J249" s="1831"/>
      <c r="K249" s="1831"/>
      <c r="L249" s="1831"/>
      <c r="M249" s="1831"/>
      <c r="N249" s="1831"/>
      <c r="O249" s="1831"/>
      <c r="P249" s="1831"/>
      <c r="Q249" s="1831"/>
      <c r="R249" s="1831"/>
      <c r="S249" s="1831"/>
      <c r="T249" s="1831"/>
      <c r="U249" s="1831"/>
      <c r="V249" s="1831"/>
      <c r="W249" s="1831"/>
      <c r="X249" s="1831"/>
      <c r="Y249" s="1831"/>
      <c r="Z249" s="1831"/>
      <c r="AA249" s="1831"/>
      <c r="AB249" s="1831"/>
      <c r="AC249" s="1831"/>
      <c r="AD249" s="1831"/>
      <c r="AE249" s="1831"/>
      <c r="AF249" s="1831"/>
      <c r="AG249" s="1831"/>
      <c r="AH249" s="1831"/>
      <c r="AI249" s="1831"/>
      <c r="AJ249" s="1831"/>
      <c r="AK249" s="1831"/>
      <c r="AL249" s="1831"/>
      <c r="AM249" s="1831"/>
      <c r="AN249" s="1831"/>
      <c r="AO249" s="1831"/>
      <c r="AP249" s="1831"/>
      <c r="AQ249" s="1831"/>
    </row>
    <row r="250" spans="1:43" x14ac:dyDescent="0.35">
      <c r="A250" s="1831"/>
      <c r="B250" s="1831"/>
      <c r="C250" s="1831"/>
      <c r="D250" s="1831"/>
      <c r="E250" s="1831"/>
      <c r="F250" s="1831"/>
      <c r="G250" s="1831"/>
      <c r="H250" s="1831"/>
      <c r="I250" s="1831"/>
      <c r="J250" s="1831"/>
      <c r="K250" s="1831"/>
      <c r="L250" s="1831"/>
      <c r="M250" s="1831"/>
      <c r="N250" s="1831"/>
      <c r="O250" s="1831"/>
      <c r="P250" s="1831"/>
      <c r="Q250" s="1831"/>
      <c r="R250" s="1831"/>
      <c r="S250" s="1831"/>
      <c r="T250" s="1831"/>
      <c r="U250" s="1831"/>
      <c r="V250" s="1831"/>
      <c r="W250" s="1831"/>
      <c r="X250" s="1831"/>
      <c r="Y250" s="1831"/>
      <c r="Z250" s="1831"/>
      <c r="AA250" s="1831"/>
      <c r="AB250" s="1831"/>
      <c r="AC250" s="1831"/>
      <c r="AD250" s="1831"/>
      <c r="AE250" s="1831"/>
      <c r="AF250" s="1831"/>
      <c r="AG250" s="1831"/>
      <c r="AH250" s="1831"/>
      <c r="AI250" s="1831"/>
      <c r="AJ250" s="1831"/>
      <c r="AK250" s="1831"/>
      <c r="AL250" s="1831"/>
      <c r="AM250" s="1831"/>
      <c r="AN250" s="1831"/>
      <c r="AO250" s="1831"/>
      <c r="AP250" s="1831"/>
      <c r="AQ250" s="1831"/>
    </row>
    <row r="251" spans="1:43" x14ac:dyDescent="0.35">
      <c r="A251" s="1831"/>
      <c r="B251" s="1831"/>
      <c r="C251" s="1831"/>
      <c r="D251" s="1831"/>
      <c r="E251" s="1831"/>
      <c r="F251" s="1831"/>
      <c r="G251" s="1831"/>
      <c r="H251" s="1831"/>
      <c r="I251" s="1831"/>
      <c r="J251" s="1831"/>
      <c r="K251" s="1831"/>
      <c r="L251" s="1831"/>
      <c r="M251" s="1831"/>
      <c r="N251" s="1831"/>
      <c r="O251" s="1831"/>
      <c r="P251" s="1831"/>
      <c r="Q251" s="1831"/>
      <c r="R251" s="1831"/>
      <c r="S251" s="1831"/>
      <c r="T251" s="1831"/>
      <c r="U251" s="1831"/>
      <c r="V251" s="1831"/>
      <c r="W251" s="1831"/>
      <c r="X251" s="1831"/>
      <c r="Y251" s="1831"/>
      <c r="Z251" s="1831"/>
      <c r="AA251" s="1831"/>
      <c r="AB251" s="1831"/>
      <c r="AC251" s="1831"/>
      <c r="AD251" s="1831"/>
      <c r="AE251" s="1831"/>
      <c r="AF251" s="1831"/>
      <c r="AG251" s="1831"/>
      <c r="AH251" s="1831"/>
      <c r="AI251" s="1831"/>
      <c r="AJ251" s="1831"/>
      <c r="AK251" s="1831"/>
      <c r="AL251" s="1831"/>
      <c r="AM251" s="1831"/>
      <c r="AN251" s="1831"/>
      <c r="AO251" s="1831"/>
      <c r="AP251" s="1831"/>
      <c r="AQ251" s="1831"/>
    </row>
    <row r="252" spans="1:43" x14ac:dyDescent="0.35">
      <c r="A252" s="1831"/>
      <c r="B252" s="1831"/>
      <c r="C252" s="1831"/>
      <c r="D252" s="1831"/>
      <c r="E252" s="1831"/>
      <c r="F252" s="1831"/>
      <c r="G252" s="1831"/>
      <c r="H252" s="1831"/>
      <c r="I252" s="1831"/>
      <c r="J252" s="1831"/>
      <c r="K252" s="1831"/>
      <c r="L252" s="1831"/>
      <c r="M252" s="1831"/>
      <c r="N252" s="1831"/>
      <c r="O252" s="1831"/>
      <c r="P252" s="1831"/>
      <c r="Q252" s="1831"/>
      <c r="R252" s="1831"/>
      <c r="S252" s="1831"/>
      <c r="T252" s="1831"/>
      <c r="U252" s="1831"/>
      <c r="V252" s="1831"/>
      <c r="W252" s="1831"/>
      <c r="X252" s="1831"/>
      <c r="Y252" s="1831"/>
      <c r="Z252" s="1831"/>
      <c r="AA252" s="1831"/>
      <c r="AB252" s="1831"/>
      <c r="AC252" s="1831"/>
      <c r="AD252" s="1831"/>
      <c r="AE252" s="1831"/>
      <c r="AF252" s="1831"/>
      <c r="AG252" s="1831"/>
      <c r="AH252" s="1831"/>
      <c r="AI252" s="1831"/>
      <c r="AJ252" s="1831"/>
      <c r="AK252" s="1831"/>
      <c r="AL252" s="1831"/>
      <c r="AM252" s="1831"/>
      <c r="AN252" s="1831"/>
      <c r="AO252" s="1831"/>
      <c r="AP252" s="1831"/>
      <c r="AQ252" s="1831"/>
    </row>
    <row r="253" spans="1:43" x14ac:dyDescent="0.35">
      <c r="A253" s="1831"/>
      <c r="B253" s="1831"/>
      <c r="C253" s="1831"/>
      <c r="D253" s="1831"/>
      <c r="E253" s="1831"/>
      <c r="F253" s="1831"/>
      <c r="G253" s="1831"/>
      <c r="H253" s="1831"/>
      <c r="I253" s="1831"/>
      <c r="J253" s="1831"/>
      <c r="K253" s="1831"/>
      <c r="L253" s="1831"/>
      <c r="M253" s="1831"/>
      <c r="N253" s="1831"/>
      <c r="O253" s="1831"/>
      <c r="P253" s="1831"/>
      <c r="Q253" s="1831"/>
      <c r="R253" s="1831"/>
      <c r="S253" s="1831"/>
      <c r="T253" s="1831"/>
      <c r="U253" s="1831"/>
      <c r="V253" s="1831"/>
      <c r="W253" s="1831"/>
      <c r="X253" s="1831"/>
      <c r="Y253" s="1831"/>
      <c r="Z253" s="1831"/>
      <c r="AA253" s="1831"/>
      <c r="AB253" s="1831"/>
      <c r="AC253" s="1831"/>
      <c r="AD253" s="1831"/>
      <c r="AE253" s="1831"/>
      <c r="AF253" s="1831"/>
      <c r="AG253" s="1831"/>
      <c r="AH253" s="1831"/>
      <c r="AI253" s="1831"/>
      <c r="AJ253" s="1831"/>
      <c r="AK253" s="1831"/>
      <c r="AL253" s="1831"/>
      <c r="AM253" s="1831"/>
      <c r="AN253" s="1831"/>
      <c r="AO253" s="1831"/>
      <c r="AP253" s="1831"/>
      <c r="AQ253" s="1831"/>
    </row>
    <row r="254" spans="1:43" x14ac:dyDescent="0.35">
      <c r="A254" s="1831"/>
      <c r="B254" s="1831"/>
      <c r="C254" s="1831"/>
      <c r="D254" s="1831"/>
      <c r="E254" s="1831"/>
      <c r="F254" s="1831"/>
      <c r="G254" s="1831"/>
      <c r="H254" s="1831"/>
      <c r="I254" s="1831"/>
      <c r="J254" s="1831"/>
      <c r="K254" s="1831"/>
      <c r="L254" s="1831"/>
      <c r="M254" s="1831"/>
      <c r="N254" s="1831"/>
      <c r="O254" s="1831"/>
      <c r="P254" s="1831"/>
      <c r="Q254" s="1831"/>
      <c r="R254" s="1831"/>
      <c r="S254" s="1831"/>
      <c r="T254" s="1831"/>
      <c r="U254" s="1831"/>
      <c r="V254" s="1831"/>
      <c r="W254" s="1831"/>
      <c r="X254" s="1831"/>
      <c r="Y254" s="1831"/>
      <c r="Z254" s="1831"/>
      <c r="AA254" s="1831"/>
      <c r="AB254" s="1831"/>
      <c r="AC254" s="1831"/>
      <c r="AD254" s="1831"/>
      <c r="AE254" s="1831"/>
      <c r="AF254" s="1831"/>
      <c r="AG254" s="1831"/>
      <c r="AH254" s="1831"/>
      <c r="AI254" s="1831"/>
      <c r="AJ254" s="1831"/>
      <c r="AK254" s="1831"/>
      <c r="AL254" s="1831"/>
      <c r="AM254" s="1831"/>
      <c r="AN254" s="1831"/>
      <c r="AO254" s="1831"/>
      <c r="AP254" s="1831"/>
      <c r="AQ254" s="1831"/>
    </row>
    <row r="255" spans="1:43" x14ac:dyDescent="0.35">
      <c r="A255" s="1831"/>
      <c r="B255" s="1831"/>
      <c r="C255" s="1831"/>
      <c r="D255" s="1831"/>
      <c r="E255" s="1831"/>
      <c r="F255" s="1831"/>
      <c r="G255" s="1831"/>
      <c r="H255" s="1831"/>
      <c r="I255" s="1831"/>
      <c r="J255" s="1831"/>
      <c r="K255" s="1831"/>
      <c r="L255" s="1831"/>
      <c r="M255" s="1831"/>
      <c r="N255" s="1831"/>
      <c r="O255" s="1831"/>
      <c r="P255" s="1831"/>
      <c r="Q255" s="1831"/>
      <c r="R255" s="1831"/>
      <c r="S255" s="1831"/>
      <c r="T255" s="1831"/>
      <c r="U255" s="1831"/>
      <c r="V255" s="1831"/>
      <c r="W255" s="1831"/>
      <c r="X255" s="1831"/>
      <c r="Y255" s="1831"/>
      <c r="Z255" s="1831"/>
      <c r="AA255" s="1831"/>
      <c r="AB255" s="1831"/>
      <c r="AC255" s="1831"/>
      <c r="AD255" s="1831"/>
      <c r="AE255" s="1831"/>
      <c r="AF255" s="1831"/>
      <c r="AG255" s="1831"/>
      <c r="AH255" s="1831"/>
      <c r="AI255" s="1831"/>
      <c r="AJ255" s="1831"/>
      <c r="AK255" s="1831"/>
      <c r="AL255" s="1831"/>
      <c r="AM255" s="1831"/>
      <c r="AN255" s="1831"/>
      <c r="AO255" s="1831"/>
      <c r="AP255" s="1831"/>
      <c r="AQ255" s="1831"/>
    </row>
    <row r="256" spans="1:43" x14ac:dyDescent="0.35">
      <c r="A256" s="1831"/>
      <c r="B256" s="1831"/>
      <c r="C256" s="1831"/>
      <c r="D256" s="1831"/>
      <c r="E256" s="1831"/>
      <c r="F256" s="1831"/>
      <c r="G256" s="1831"/>
      <c r="H256" s="1831"/>
      <c r="I256" s="1831"/>
      <c r="J256" s="1831"/>
      <c r="K256" s="1831"/>
      <c r="L256" s="1831"/>
      <c r="M256" s="1831"/>
      <c r="N256" s="1831"/>
      <c r="O256" s="1831"/>
      <c r="P256" s="1831"/>
      <c r="Q256" s="1831"/>
      <c r="R256" s="1831"/>
      <c r="S256" s="1831"/>
      <c r="T256" s="1831"/>
      <c r="U256" s="1831"/>
      <c r="V256" s="1831"/>
      <c r="W256" s="1831"/>
      <c r="X256" s="1831"/>
      <c r="Y256" s="1831"/>
      <c r="Z256" s="1831"/>
      <c r="AA256" s="1831"/>
      <c r="AB256" s="1831"/>
      <c r="AC256" s="1831"/>
      <c r="AD256" s="1831"/>
      <c r="AE256" s="1831"/>
      <c r="AF256" s="1831"/>
      <c r="AG256" s="1831"/>
      <c r="AH256" s="1831"/>
      <c r="AI256" s="1831"/>
      <c r="AJ256" s="1831"/>
      <c r="AK256" s="1831"/>
      <c r="AL256" s="1831"/>
      <c r="AM256" s="1831"/>
      <c r="AN256" s="1831"/>
      <c r="AO256" s="1831"/>
      <c r="AP256" s="1831"/>
      <c r="AQ256" s="1831"/>
    </row>
    <row r="257" spans="1:43" x14ac:dyDescent="0.35">
      <c r="A257" s="1831"/>
      <c r="B257" s="1831"/>
      <c r="C257" s="1831"/>
      <c r="D257" s="1831"/>
      <c r="E257" s="1831"/>
      <c r="F257" s="1831"/>
      <c r="G257" s="1831"/>
      <c r="H257" s="1831"/>
      <c r="I257" s="1831"/>
      <c r="J257" s="1831"/>
      <c r="K257" s="1831"/>
      <c r="L257" s="1831"/>
      <c r="M257" s="1831"/>
      <c r="N257" s="1831"/>
      <c r="O257" s="1831"/>
      <c r="P257" s="1831"/>
      <c r="Q257" s="1831"/>
      <c r="R257" s="1831"/>
      <c r="S257" s="1831"/>
      <c r="T257" s="1831"/>
      <c r="U257" s="1831"/>
      <c r="V257" s="1831"/>
      <c r="W257" s="1831"/>
      <c r="X257" s="1831"/>
      <c r="Y257" s="1831"/>
      <c r="Z257" s="1831"/>
      <c r="AA257" s="1831"/>
      <c r="AB257" s="1831"/>
      <c r="AC257" s="1831"/>
      <c r="AD257" s="1831"/>
      <c r="AE257" s="1831"/>
      <c r="AF257" s="1831"/>
      <c r="AG257" s="1831"/>
      <c r="AH257" s="1831"/>
      <c r="AI257" s="1831"/>
      <c r="AJ257" s="1831"/>
      <c r="AK257" s="1831"/>
      <c r="AL257" s="1831"/>
      <c r="AM257" s="1831"/>
      <c r="AN257" s="1831"/>
      <c r="AO257" s="1831"/>
      <c r="AP257" s="1831"/>
      <c r="AQ257" s="1831"/>
    </row>
    <row r="258" spans="1:43" x14ac:dyDescent="0.35">
      <c r="A258" s="1831"/>
      <c r="B258" s="1831"/>
      <c r="C258" s="1831"/>
      <c r="D258" s="1831"/>
      <c r="E258" s="1831"/>
      <c r="F258" s="1831"/>
      <c r="G258" s="1831"/>
      <c r="H258" s="1831"/>
      <c r="I258" s="1831"/>
      <c r="J258" s="1831"/>
      <c r="K258" s="1831"/>
      <c r="L258" s="1831"/>
      <c r="M258" s="1831"/>
      <c r="N258" s="1831"/>
      <c r="O258" s="1831"/>
      <c r="P258" s="1831"/>
      <c r="Q258" s="1831"/>
      <c r="R258" s="1831"/>
      <c r="S258" s="1831"/>
      <c r="T258" s="1831"/>
      <c r="U258" s="1831"/>
      <c r="V258" s="1831"/>
      <c r="W258" s="1831"/>
      <c r="X258" s="1831"/>
      <c r="Y258" s="1831"/>
      <c r="Z258" s="1831"/>
      <c r="AA258" s="1831"/>
      <c r="AB258" s="1831"/>
      <c r="AC258" s="1831"/>
      <c r="AD258" s="1831"/>
      <c r="AE258" s="1831"/>
      <c r="AF258" s="1831"/>
      <c r="AG258" s="1831"/>
      <c r="AH258" s="1831"/>
      <c r="AI258" s="1831"/>
      <c r="AJ258" s="1831"/>
      <c r="AK258" s="1831"/>
      <c r="AL258" s="1831"/>
      <c r="AM258" s="1831"/>
      <c r="AN258" s="1831"/>
      <c r="AO258" s="1831"/>
      <c r="AP258" s="1831"/>
      <c r="AQ258" s="1831"/>
    </row>
    <row r="259" spans="1:43" x14ac:dyDescent="0.35">
      <c r="A259" s="1831"/>
      <c r="B259" s="1831"/>
      <c r="C259" s="1831"/>
      <c r="D259" s="1831"/>
      <c r="E259" s="1831"/>
      <c r="F259" s="1831"/>
      <c r="G259" s="1831"/>
      <c r="H259" s="1831"/>
      <c r="I259" s="1831"/>
      <c r="J259" s="1831"/>
      <c r="K259" s="1831"/>
      <c r="L259" s="1831"/>
      <c r="M259" s="1831"/>
      <c r="N259" s="1831"/>
      <c r="O259" s="1831"/>
      <c r="P259" s="1831"/>
      <c r="Q259" s="1831"/>
      <c r="R259" s="1831"/>
      <c r="S259" s="1831"/>
      <c r="T259" s="1831"/>
      <c r="U259" s="1831"/>
      <c r="V259" s="1831"/>
      <c r="W259" s="1831"/>
      <c r="X259" s="1831"/>
      <c r="Y259" s="1831"/>
      <c r="Z259" s="1831"/>
      <c r="AA259" s="1831"/>
      <c r="AB259" s="1831"/>
      <c r="AC259" s="1831"/>
      <c r="AD259" s="1831"/>
      <c r="AE259" s="1831"/>
      <c r="AF259" s="1831"/>
      <c r="AG259" s="1831"/>
      <c r="AH259" s="1831"/>
      <c r="AI259" s="1831"/>
      <c r="AJ259" s="1831"/>
      <c r="AK259" s="1831"/>
      <c r="AL259" s="1831"/>
      <c r="AM259" s="1831"/>
      <c r="AN259" s="1831"/>
      <c r="AO259" s="1831"/>
      <c r="AP259" s="1831"/>
      <c r="AQ259" s="1831"/>
    </row>
    <row r="260" spans="1:43" x14ac:dyDescent="0.35">
      <c r="A260" s="1831"/>
      <c r="B260" s="1831"/>
      <c r="C260" s="1831"/>
      <c r="D260" s="1831"/>
      <c r="E260" s="1831"/>
      <c r="F260" s="1831"/>
      <c r="G260" s="1831"/>
      <c r="H260" s="1831"/>
      <c r="I260" s="1831"/>
      <c r="J260" s="1831"/>
      <c r="K260" s="1831"/>
      <c r="L260" s="1831"/>
      <c r="M260" s="1831"/>
      <c r="N260" s="1831"/>
      <c r="O260" s="1831"/>
      <c r="P260" s="1831"/>
      <c r="Q260" s="1831"/>
      <c r="R260" s="1831"/>
      <c r="S260" s="1831"/>
      <c r="T260" s="1831"/>
      <c r="U260" s="1831"/>
      <c r="V260" s="1831"/>
      <c r="W260" s="1831"/>
      <c r="X260" s="1831"/>
      <c r="Y260" s="1831"/>
      <c r="Z260" s="1831"/>
      <c r="AA260" s="1831"/>
      <c r="AB260" s="1831"/>
      <c r="AC260" s="1831"/>
      <c r="AD260" s="1831"/>
      <c r="AE260" s="1831"/>
      <c r="AF260" s="1831"/>
      <c r="AG260" s="1831"/>
      <c r="AH260" s="1831"/>
      <c r="AI260" s="1831"/>
      <c r="AJ260" s="1831"/>
      <c r="AK260" s="1831"/>
      <c r="AL260" s="1831"/>
      <c r="AM260" s="1831"/>
      <c r="AN260" s="1831"/>
      <c r="AO260" s="1831"/>
      <c r="AP260" s="1831"/>
      <c r="AQ260" s="1831"/>
    </row>
    <row r="261" spans="1:43" x14ac:dyDescent="0.35">
      <c r="A261" s="1831"/>
      <c r="B261" s="1831"/>
      <c r="C261" s="1831"/>
      <c r="D261" s="1831"/>
      <c r="E261" s="1831"/>
      <c r="F261" s="1831"/>
      <c r="G261" s="1831"/>
      <c r="H261" s="1831"/>
      <c r="I261" s="1831"/>
      <c r="J261" s="1831"/>
      <c r="K261" s="1831"/>
      <c r="L261" s="1831"/>
      <c r="M261" s="1831"/>
      <c r="N261" s="1831"/>
      <c r="O261" s="1831"/>
      <c r="P261" s="1831"/>
      <c r="Q261" s="1831"/>
      <c r="R261" s="1831"/>
      <c r="S261" s="1831"/>
      <c r="T261" s="1831"/>
      <c r="U261" s="1831"/>
      <c r="V261" s="1831"/>
      <c r="W261" s="1831"/>
      <c r="X261" s="1831"/>
      <c r="Y261" s="1831"/>
      <c r="Z261" s="1831"/>
      <c r="AA261" s="1831"/>
      <c r="AB261" s="1831"/>
      <c r="AC261" s="1831"/>
      <c r="AD261" s="1831"/>
      <c r="AE261" s="1831"/>
      <c r="AF261" s="1831"/>
      <c r="AG261" s="1831"/>
      <c r="AH261" s="1831"/>
      <c r="AI261" s="1831"/>
      <c r="AJ261" s="1831"/>
      <c r="AK261" s="1831"/>
      <c r="AL261" s="1831"/>
      <c r="AM261" s="1831"/>
      <c r="AN261" s="1831"/>
      <c r="AO261" s="1831"/>
      <c r="AP261" s="1831"/>
      <c r="AQ261" s="1831"/>
    </row>
    <row r="262" spans="1:43" x14ac:dyDescent="0.35">
      <c r="A262" s="1831"/>
      <c r="B262" s="1831"/>
      <c r="C262" s="1831"/>
      <c r="D262" s="1831"/>
      <c r="E262" s="1831"/>
      <c r="F262" s="1831"/>
      <c r="G262" s="1831"/>
      <c r="H262" s="1831"/>
      <c r="I262" s="1831"/>
      <c r="J262" s="1831"/>
      <c r="K262" s="1831"/>
      <c r="L262" s="1831"/>
      <c r="M262" s="1831"/>
      <c r="N262" s="1831"/>
      <c r="O262" s="1831"/>
      <c r="P262" s="1831"/>
      <c r="Q262" s="1831"/>
      <c r="R262" s="1831"/>
      <c r="S262" s="1831"/>
      <c r="T262" s="1831"/>
      <c r="U262" s="1831"/>
      <c r="V262" s="1831"/>
      <c r="W262" s="1831"/>
      <c r="X262" s="1831"/>
      <c r="Y262" s="1831"/>
      <c r="Z262" s="1831"/>
      <c r="AA262" s="1831"/>
      <c r="AB262" s="1831"/>
      <c r="AC262" s="1831"/>
      <c r="AD262" s="1831"/>
      <c r="AE262" s="1831"/>
      <c r="AF262" s="1831"/>
      <c r="AG262" s="1831"/>
      <c r="AH262" s="1831"/>
      <c r="AI262" s="1831"/>
      <c r="AJ262" s="1831"/>
      <c r="AK262" s="1831"/>
      <c r="AL262" s="1831"/>
      <c r="AM262" s="1831"/>
      <c r="AN262" s="1831"/>
      <c r="AO262" s="1831"/>
      <c r="AP262" s="1831"/>
      <c r="AQ262" s="1831"/>
    </row>
    <row r="263" spans="1:43" x14ac:dyDescent="0.35">
      <c r="A263" s="1831"/>
      <c r="B263" s="1831"/>
      <c r="C263" s="1831"/>
      <c r="D263" s="1831"/>
      <c r="E263" s="1831"/>
      <c r="F263" s="1831"/>
      <c r="G263" s="1831"/>
      <c r="H263" s="1831"/>
      <c r="I263" s="1831"/>
      <c r="J263" s="1831"/>
      <c r="K263" s="1831"/>
      <c r="L263" s="1831"/>
      <c r="M263" s="1831"/>
      <c r="N263" s="1831"/>
      <c r="O263" s="1831"/>
      <c r="P263" s="1831"/>
      <c r="Q263" s="1831"/>
      <c r="R263" s="1831"/>
      <c r="S263" s="1831"/>
      <c r="T263" s="1831"/>
      <c r="U263" s="1831"/>
      <c r="V263" s="1831"/>
      <c r="W263" s="1831"/>
      <c r="X263" s="1831"/>
      <c r="Y263" s="1831"/>
      <c r="Z263" s="1831"/>
      <c r="AA263" s="1831"/>
      <c r="AB263" s="1831"/>
      <c r="AC263" s="1831"/>
      <c r="AD263" s="1831"/>
      <c r="AE263" s="1831"/>
      <c r="AF263" s="1831"/>
      <c r="AG263" s="1831"/>
      <c r="AH263" s="1831"/>
      <c r="AI263" s="1831"/>
      <c r="AJ263" s="1831"/>
      <c r="AK263" s="1831"/>
      <c r="AL263" s="1831"/>
      <c r="AM263" s="1831"/>
      <c r="AN263" s="1831"/>
      <c r="AO263" s="1831"/>
      <c r="AP263" s="1831"/>
      <c r="AQ263" s="1831"/>
    </row>
    <row r="264" spans="1:43" x14ac:dyDescent="0.35">
      <c r="A264" s="1831"/>
      <c r="B264" s="1831"/>
      <c r="C264" s="1831"/>
      <c r="D264" s="1831"/>
      <c r="E264" s="1831"/>
      <c r="F264" s="1831"/>
      <c r="G264" s="1831"/>
      <c r="H264" s="1831"/>
      <c r="I264" s="1831"/>
      <c r="J264" s="1831"/>
      <c r="K264" s="1831"/>
      <c r="L264" s="1831"/>
      <c r="M264" s="1831"/>
      <c r="N264" s="1831"/>
      <c r="O264" s="1831"/>
      <c r="P264" s="1831"/>
      <c r="Q264" s="1831"/>
      <c r="R264" s="1831"/>
      <c r="S264" s="1831"/>
      <c r="T264" s="1831"/>
      <c r="U264" s="1831"/>
      <c r="V264" s="1831"/>
      <c r="W264" s="1831"/>
      <c r="X264" s="1831"/>
      <c r="Y264" s="1831"/>
      <c r="Z264" s="1831"/>
      <c r="AA264" s="1831"/>
      <c r="AB264" s="1831"/>
      <c r="AC264" s="1831"/>
      <c r="AD264" s="1831"/>
      <c r="AE264" s="1831"/>
      <c r="AF264" s="1831"/>
      <c r="AG264" s="1831"/>
      <c r="AH264" s="1831"/>
      <c r="AI264" s="1831"/>
      <c r="AJ264" s="1831"/>
      <c r="AK264" s="1831"/>
      <c r="AL264" s="1831"/>
      <c r="AM264" s="1831"/>
      <c r="AN264" s="1831"/>
      <c r="AO264" s="1831"/>
      <c r="AP264" s="1831"/>
      <c r="AQ264" s="1831"/>
    </row>
    <row r="265" spans="1:43" x14ac:dyDescent="0.35">
      <c r="A265" s="1831"/>
      <c r="B265" s="1831"/>
      <c r="C265" s="1831"/>
      <c r="D265" s="1831"/>
      <c r="E265" s="1831"/>
      <c r="F265" s="1831"/>
      <c r="G265" s="1831"/>
      <c r="H265" s="1831"/>
      <c r="I265" s="1831"/>
      <c r="J265" s="1831"/>
      <c r="K265" s="1831"/>
      <c r="L265" s="1831"/>
      <c r="M265" s="1831"/>
      <c r="N265" s="1831"/>
      <c r="O265" s="1831"/>
      <c r="P265" s="1831"/>
      <c r="Q265" s="1831"/>
      <c r="R265" s="1831"/>
      <c r="S265" s="1831"/>
      <c r="T265" s="1831"/>
      <c r="U265" s="1831"/>
      <c r="V265" s="1831"/>
      <c r="W265" s="1831"/>
      <c r="X265" s="1831"/>
      <c r="Y265" s="1831"/>
      <c r="Z265" s="1831"/>
      <c r="AA265" s="1831"/>
      <c r="AB265" s="1831"/>
      <c r="AC265" s="1831"/>
      <c r="AD265" s="1831"/>
      <c r="AE265" s="1831"/>
      <c r="AF265" s="1831"/>
      <c r="AG265" s="1831"/>
      <c r="AH265" s="1831"/>
      <c r="AI265" s="1831"/>
      <c r="AJ265" s="1831"/>
      <c r="AK265" s="1831"/>
      <c r="AL265" s="1831"/>
      <c r="AM265" s="1831"/>
      <c r="AN265" s="1831"/>
      <c r="AO265" s="1831"/>
      <c r="AP265" s="1831"/>
      <c r="AQ265" s="1831"/>
    </row>
    <row r="266" spans="1:43" x14ac:dyDescent="0.35">
      <c r="A266" s="1831"/>
      <c r="B266" s="1831"/>
      <c r="C266" s="1831"/>
      <c r="D266" s="1831"/>
      <c r="E266" s="1831"/>
      <c r="F266" s="1831"/>
      <c r="G266" s="1831"/>
      <c r="H266" s="1831"/>
      <c r="I266" s="1831"/>
      <c r="J266" s="1831"/>
      <c r="K266" s="1831"/>
      <c r="L266" s="1831"/>
      <c r="M266" s="1831"/>
      <c r="N266" s="1831"/>
      <c r="O266" s="1831"/>
      <c r="P266" s="1831"/>
      <c r="Q266" s="1831"/>
      <c r="R266" s="1831"/>
      <c r="S266" s="1831"/>
      <c r="T266" s="1831"/>
      <c r="U266" s="1831"/>
      <c r="V266" s="1831"/>
      <c r="W266" s="1831"/>
      <c r="X266" s="1831"/>
      <c r="Y266" s="1831"/>
      <c r="Z266" s="1831"/>
      <c r="AA266" s="1831"/>
      <c r="AB266" s="1831"/>
      <c r="AC266" s="1831"/>
      <c r="AD266" s="1831"/>
      <c r="AE266" s="1831"/>
      <c r="AF266" s="1831"/>
      <c r="AG266" s="1831"/>
      <c r="AH266" s="1831"/>
      <c r="AI266" s="1831"/>
      <c r="AJ266" s="1831"/>
      <c r="AK266" s="1831"/>
      <c r="AL266" s="1831"/>
      <c r="AM266" s="1831"/>
      <c r="AN266" s="1831"/>
      <c r="AO266" s="1831"/>
      <c r="AP266" s="1831"/>
      <c r="AQ266" s="1831"/>
    </row>
    <row r="267" spans="1:43" x14ac:dyDescent="0.35">
      <c r="A267" s="1831"/>
      <c r="B267" s="1831"/>
      <c r="C267" s="1831"/>
      <c r="D267" s="1831"/>
      <c r="E267" s="1831"/>
      <c r="F267" s="1831"/>
      <c r="G267" s="1831"/>
      <c r="H267" s="1831"/>
      <c r="I267" s="1831"/>
      <c r="J267" s="1831"/>
      <c r="K267" s="1831"/>
      <c r="L267" s="1831"/>
      <c r="M267" s="1831"/>
      <c r="N267" s="1831"/>
      <c r="O267" s="1831"/>
      <c r="P267" s="1831"/>
      <c r="Q267" s="1831"/>
      <c r="R267" s="1831"/>
      <c r="S267" s="1831"/>
      <c r="T267" s="1831"/>
      <c r="U267" s="1831"/>
      <c r="V267" s="1831"/>
      <c r="W267" s="1831"/>
      <c r="X267" s="1831"/>
      <c r="Y267" s="1831"/>
      <c r="Z267" s="1831"/>
      <c r="AA267" s="1831"/>
      <c r="AB267" s="1831"/>
      <c r="AC267" s="1831"/>
      <c r="AD267" s="1831"/>
      <c r="AE267" s="1831"/>
      <c r="AF267" s="1831"/>
      <c r="AG267" s="1831"/>
      <c r="AH267" s="1831"/>
      <c r="AI267" s="1831"/>
      <c r="AJ267" s="1831"/>
      <c r="AK267" s="1831"/>
      <c r="AL267" s="1831"/>
      <c r="AM267" s="1831"/>
      <c r="AN267" s="1831"/>
      <c r="AO267" s="1831"/>
      <c r="AP267" s="1831"/>
      <c r="AQ267" s="1831"/>
    </row>
    <row r="268" spans="1:43" x14ac:dyDescent="0.35">
      <c r="A268" s="1831"/>
      <c r="B268" s="1831"/>
      <c r="C268" s="1831"/>
      <c r="D268" s="1831"/>
      <c r="E268" s="1831"/>
      <c r="F268" s="1831"/>
      <c r="G268" s="1831"/>
      <c r="H268" s="1831"/>
      <c r="I268" s="1831"/>
      <c r="J268" s="1831"/>
      <c r="K268" s="1831"/>
      <c r="L268" s="1831"/>
      <c r="M268" s="1831"/>
      <c r="N268" s="1831"/>
      <c r="O268" s="1831"/>
      <c r="P268" s="1831"/>
      <c r="Q268" s="1831"/>
      <c r="R268" s="1831"/>
      <c r="S268" s="1831"/>
      <c r="T268" s="1831"/>
      <c r="U268" s="1831"/>
      <c r="V268" s="1831"/>
      <c r="W268" s="1831"/>
      <c r="X268" s="1831"/>
      <c r="Y268" s="1831"/>
      <c r="Z268" s="1831"/>
      <c r="AA268" s="1831"/>
      <c r="AB268" s="1831"/>
      <c r="AC268" s="1831"/>
      <c r="AD268" s="1831"/>
      <c r="AE268" s="1831"/>
      <c r="AF268" s="1831"/>
      <c r="AG268" s="1831"/>
      <c r="AH268" s="1831"/>
      <c r="AI268" s="1831"/>
      <c r="AJ268" s="1831"/>
      <c r="AK268" s="1831"/>
      <c r="AL268" s="1831"/>
      <c r="AM268" s="1831"/>
      <c r="AN268" s="1831"/>
      <c r="AO268" s="1831"/>
      <c r="AP268" s="1831"/>
      <c r="AQ268" s="1831"/>
    </row>
    <row r="269" spans="1:43" x14ac:dyDescent="0.35">
      <c r="A269" s="1831"/>
      <c r="B269" s="1831"/>
      <c r="C269" s="1831"/>
      <c r="D269" s="1831"/>
      <c r="E269" s="1831"/>
      <c r="F269" s="1831"/>
      <c r="G269" s="1831"/>
      <c r="H269" s="1831"/>
      <c r="I269" s="1831"/>
      <c r="J269" s="1831"/>
      <c r="K269" s="1831"/>
      <c r="L269" s="1831"/>
      <c r="M269" s="1831"/>
      <c r="N269" s="1831"/>
      <c r="O269" s="1831"/>
      <c r="P269" s="1831"/>
      <c r="Q269" s="1831"/>
      <c r="R269" s="1831"/>
      <c r="S269" s="1831"/>
      <c r="T269" s="1831"/>
      <c r="U269" s="1831"/>
      <c r="V269" s="1831"/>
      <c r="W269" s="1831"/>
      <c r="X269" s="1831"/>
      <c r="Y269" s="1831"/>
      <c r="Z269" s="1831"/>
      <c r="AA269" s="1831"/>
      <c r="AB269" s="1831"/>
      <c r="AC269" s="1831"/>
      <c r="AD269" s="1831"/>
      <c r="AE269" s="1831"/>
      <c r="AF269" s="1831"/>
      <c r="AG269" s="1831"/>
      <c r="AH269" s="1831"/>
      <c r="AI269" s="1831"/>
      <c r="AJ269" s="1831"/>
      <c r="AK269" s="1831"/>
      <c r="AL269" s="1831"/>
      <c r="AM269" s="1831"/>
      <c r="AN269" s="1831"/>
      <c r="AO269" s="1831"/>
      <c r="AP269" s="1831"/>
      <c r="AQ269" s="1831"/>
    </row>
    <row r="270" spans="1:43" x14ac:dyDescent="0.35">
      <c r="A270" s="1831"/>
      <c r="B270" s="1831"/>
      <c r="C270" s="1831"/>
      <c r="D270" s="1831"/>
      <c r="E270" s="1831"/>
      <c r="F270" s="1831"/>
      <c r="G270" s="1831"/>
      <c r="H270" s="1831"/>
      <c r="I270" s="1831"/>
      <c r="J270" s="1831"/>
      <c r="K270" s="1831"/>
      <c r="L270" s="1831"/>
      <c r="M270" s="1831"/>
      <c r="N270" s="1831"/>
      <c r="O270" s="1831"/>
      <c r="P270" s="1831"/>
      <c r="Q270" s="1831"/>
      <c r="R270" s="1831"/>
      <c r="S270" s="1831"/>
      <c r="T270" s="1831"/>
      <c r="U270" s="1831"/>
      <c r="V270" s="1831"/>
      <c r="W270" s="1831"/>
      <c r="X270" s="1831"/>
      <c r="Y270" s="1831"/>
      <c r="Z270" s="1831"/>
      <c r="AA270" s="1831"/>
      <c r="AB270" s="1831"/>
      <c r="AC270" s="1831"/>
      <c r="AD270" s="1831"/>
      <c r="AE270" s="1831"/>
      <c r="AF270" s="1831"/>
      <c r="AG270" s="1831"/>
      <c r="AH270" s="1831"/>
      <c r="AI270" s="1831"/>
      <c r="AJ270" s="1831"/>
      <c r="AK270" s="1831"/>
      <c r="AL270" s="1831"/>
      <c r="AM270" s="1831"/>
      <c r="AN270" s="1831"/>
      <c r="AO270" s="1831"/>
      <c r="AP270" s="1831"/>
      <c r="AQ270" s="1831"/>
    </row>
    <row r="271" spans="1:43" x14ac:dyDescent="0.35">
      <c r="A271" s="1831"/>
      <c r="B271" s="1831"/>
      <c r="C271" s="1831"/>
      <c r="D271" s="1831"/>
      <c r="E271" s="1831"/>
      <c r="F271" s="1831"/>
      <c r="G271" s="1831"/>
      <c r="H271" s="1831"/>
      <c r="I271" s="1831"/>
      <c r="J271" s="1831"/>
      <c r="K271" s="1831"/>
      <c r="L271" s="1831"/>
      <c r="M271" s="1831"/>
      <c r="N271" s="1831"/>
      <c r="O271" s="1831"/>
      <c r="P271" s="1831"/>
      <c r="Q271" s="1831"/>
      <c r="R271" s="1831"/>
      <c r="S271" s="1831"/>
      <c r="T271" s="1831"/>
      <c r="U271" s="1831"/>
      <c r="V271" s="1831"/>
      <c r="W271" s="1831"/>
      <c r="X271" s="1831"/>
      <c r="Y271" s="1831"/>
      <c r="Z271" s="1831"/>
      <c r="AA271" s="1831"/>
      <c r="AB271" s="1831"/>
      <c r="AC271" s="1831"/>
      <c r="AD271" s="1831"/>
      <c r="AE271" s="1831"/>
      <c r="AF271" s="1831"/>
      <c r="AG271" s="1831"/>
      <c r="AH271" s="1831"/>
      <c r="AI271" s="1831"/>
      <c r="AJ271" s="1831"/>
      <c r="AK271" s="1831"/>
      <c r="AL271" s="1831"/>
      <c r="AM271" s="1831"/>
      <c r="AN271" s="1831"/>
      <c r="AO271" s="1831"/>
      <c r="AP271" s="1831"/>
      <c r="AQ271" s="1831"/>
    </row>
    <row r="272" spans="1:43" x14ac:dyDescent="0.35">
      <c r="A272" s="1831"/>
      <c r="B272" s="1831"/>
      <c r="C272" s="1831"/>
      <c r="D272" s="1831"/>
      <c r="E272" s="1831"/>
      <c r="F272" s="1831"/>
      <c r="G272" s="1831"/>
      <c r="H272" s="1831"/>
      <c r="I272" s="1831"/>
      <c r="J272" s="1831"/>
      <c r="K272" s="1831"/>
      <c r="L272" s="1831"/>
      <c r="M272" s="1831"/>
      <c r="N272" s="1831"/>
      <c r="O272" s="1831"/>
      <c r="P272" s="1831"/>
      <c r="Q272" s="1831"/>
      <c r="R272" s="1831"/>
      <c r="S272" s="1831"/>
      <c r="T272" s="1831"/>
      <c r="U272" s="1831"/>
      <c r="V272" s="1831"/>
      <c r="W272" s="1831"/>
      <c r="X272" s="1831"/>
      <c r="Y272" s="1831"/>
      <c r="Z272" s="1831"/>
      <c r="AA272" s="1831"/>
      <c r="AB272" s="1831"/>
      <c r="AC272" s="1831"/>
      <c r="AD272" s="1831"/>
      <c r="AE272" s="1831"/>
      <c r="AF272" s="1831"/>
      <c r="AG272" s="1831"/>
      <c r="AH272" s="1831"/>
      <c r="AI272" s="1831"/>
      <c r="AJ272" s="1831"/>
      <c r="AK272" s="1831"/>
      <c r="AL272" s="1831"/>
      <c r="AM272" s="1831"/>
      <c r="AN272" s="1831"/>
      <c r="AO272" s="1831"/>
      <c r="AP272" s="1831"/>
      <c r="AQ272" s="1831"/>
    </row>
    <row r="273" spans="1:43" x14ac:dyDescent="0.35">
      <c r="A273" s="1831"/>
      <c r="B273" s="1831"/>
      <c r="C273" s="1831"/>
      <c r="D273" s="1831"/>
      <c r="E273" s="1831"/>
      <c r="F273" s="1831"/>
      <c r="G273" s="1831"/>
      <c r="H273" s="1831"/>
      <c r="I273" s="1831"/>
      <c r="J273" s="1831"/>
      <c r="K273" s="1831"/>
      <c r="L273" s="1831"/>
      <c r="M273" s="1831"/>
      <c r="N273" s="1831"/>
      <c r="O273" s="1831"/>
      <c r="P273" s="1831"/>
      <c r="Q273" s="1831"/>
      <c r="R273" s="1831"/>
      <c r="S273" s="1831"/>
      <c r="T273" s="1831"/>
      <c r="U273" s="1831"/>
      <c r="V273" s="1831"/>
      <c r="W273" s="1831"/>
      <c r="X273" s="1831"/>
      <c r="Y273" s="1831"/>
      <c r="Z273" s="1831"/>
      <c r="AA273" s="1831"/>
      <c r="AB273" s="1831"/>
      <c r="AC273" s="1831"/>
      <c r="AD273" s="1831"/>
      <c r="AE273" s="1831"/>
      <c r="AF273" s="1831"/>
      <c r="AG273" s="1831"/>
      <c r="AH273" s="1831"/>
      <c r="AI273" s="1831"/>
      <c r="AJ273" s="1831"/>
      <c r="AK273" s="1831"/>
      <c r="AL273" s="1831"/>
      <c r="AM273" s="1831"/>
      <c r="AN273" s="1831"/>
      <c r="AO273" s="1831"/>
      <c r="AP273" s="1831"/>
      <c r="AQ273" s="1831"/>
    </row>
    <row r="274" spans="1:43" x14ac:dyDescent="0.35">
      <c r="A274" s="1831"/>
      <c r="B274" s="1831"/>
      <c r="C274" s="1831"/>
      <c r="D274" s="1831"/>
      <c r="E274" s="1831"/>
      <c r="F274" s="1831"/>
      <c r="G274" s="1831"/>
      <c r="H274" s="1831"/>
      <c r="I274" s="1831"/>
      <c r="J274" s="1831"/>
      <c r="K274" s="1831"/>
      <c r="L274" s="1831"/>
      <c r="M274" s="1831"/>
      <c r="N274" s="1831"/>
      <c r="O274" s="1831"/>
      <c r="P274" s="1831"/>
      <c r="Q274" s="1831"/>
      <c r="R274" s="1831"/>
      <c r="S274" s="1831"/>
      <c r="T274" s="1831"/>
      <c r="U274" s="1831"/>
      <c r="V274" s="1831"/>
      <c r="W274" s="1831"/>
      <c r="X274" s="1831"/>
      <c r="Y274" s="1831"/>
      <c r="Z274" s="1831"/>
      <c r="AA274" s="1831"/>
      <c r="AB274" s="1831"/>
      <c r="AC274" s="1831"/>
      <c r="AD274" s="1831"/>
      <c r="AE274" s="1831"/>
      <c r="AF274" s="1831"/>
      <c r="AG274" s="1831"/>
      <c r="AH274" s="1831"/>
      <c r="AI274" s="1831"/>
      <c r="AJ274" s="1831"/>
      <c r="AK274" s="1831"/>
      <c r="AL274" s="1831"/>
      <c r="AM274" s="1831"/>
      <c r="AN274" s="1831"/>
      <c r="AO274" s="1831"/>
      <c r="AP274" s="1831"/>
      <c r="AQ274" s="1831"/>
    </row>
    <row r="275" spans="1:43" x14ac:dyDescent="0.35">
      <c r="A275" s="1831"/>
      <c r="B275" s="1831"/>
      <c r="C275" s="1831"/>
      <c r="D275" s="1831"/>
      <c r="E275" s="1831"/>
      <c r="F275" s="1831"/>
      <c r="G275" s="1831"/>
      <c r="H275" s="1831"/>
      <c r="I275" s="1831"/>
      <c r="J275" s="1831"/>
      <c r="K275" s="1831"/>
      <c r="L275" s="1831"/>
      <c r="M275" s="1831"/>
      <c r="N275" s="1831"/>
      <c r="O275" s="1831"/>
      <c r="P275" s="1831"/>
      <c r="Q275" s="1831"/>
      <c r="R275" s="1831"/>
      <c r="S275" s="1831"/>
      <c r="T275" s="1831"/>
      <c r="U275" s="1831"/>
      <c r="V275" s="1831"/>
      <c r="W275" s="1831"/>
      <c r="X275" s="1831"/>
      <c r="Y275" s="1831"/>
      <c r="Z275" s="1831"/>
      <c r="AA275" s="1831"/>
      <c r="AB275" s="1831"/>
      <c r="AC275" s="1831"/>
      <c r="AD275" s="1831"/>
      <c r="AE275" s="1831"/>
      <c r="AF275" s="1831"/>
      <c r="AG275" s="1831"/>
      <c r="AH275" s="1831"/>
      <c r="AI275" s="1831"/>
      <c r="AJ275" s="1831"/>
      <c r="AK275" s="1831"/>
      <c r="AL275" s="1831"/>
      <c r="AM275" s="1831"/>
      <c r="AN275" s="1831"/>
      <c r="AO275" s="1831"/>
      <c r="AP275" s="1831"/>
      <c r="AQ275" s="1831"/>
    </row>
    <row r="276" spans="1:43" x14ac:dyDescent="0.35">
      <c r="A276" s="1831"/>
      <c r="B276" s="1831"/>
      <c r="C276" s="1831"/>
      <c r="D276" s="1831"/>
      <c r="E276" s="1831"/>
      <c r="F276" s="1831"/>
      <c r="G276" s="1831"/>
      <c r="H276" s="1831"/>
      <c r="I276" s="1831"/>
      <c r="J276" s="1831"/>
      <c r="K276" s="1831"/>
      <c r="L276" s="1831"/>
      <c r="M276" s="1831"/>
      <c r="N276" s="1831"/>
      <c r="O276" s="1831"/>
      <c r="P276" s="1831"/>
      <c r="Q276" s="1831"/>
      <c r="R276" s="1831"/>
      <c r="S276" s="1831"/>
      <c r="T276" s="1831"/>
      <c r="U276" s="1831"/>
      <c r="V276" s="1831"/>
      <c r="W276" s="1831"/>
      <c r="X276" s="1831"/>
      <c r="Y276" s="1831"/>
      <c r="Z276" s="1831"/>
      <c r="AA276" s="1831"/>
      <c r="AB276" s="1831"/>
      <c r="AC276" s="1831"/>
      <c r="AD276" s="1831"/>
      <c r="AE276" s="1831"/>
      <c r="AF276" s="1831"/>
      <c r="AG276" s="1831"/>
      <c r="AH276" s="1831"/>
      <c r="AI276" s="1831"/>
      <c r="AJ276" s="1831"/>
      <c r="AK276" s="1831"/>
      <c r="AL276" s="1831"/>
      <c r="AM276" s="1831"/>
      <c r="AN276" s="1831"/>
      <c r="AO276" s="1831"/>
      <c r="AP276" s="1831"/>
      <c r="AQ276" s="1831"/>
    </row>
    <row r="277" spans="1:43" x14ac:dyDescent="0.35">
      <c r="A277" s="1831"/>
      <c r="B277" s="1831"/>
      <c r="C277" s="1831"/>
      <c r="D277" s="1831"/>
      <c r="E277" s="1831"/>
      <c r="F277" s="1831"/>
      <c r="G277" s="1831"/>
      <c r="H277" s="1831"/>
      <c r="I277" s="1831"/>
      <c r="J277" s="1831"/>
      <c r="K277" s="1831"/>
      <c r="L277" s="1831"/>
      <c r="M277" s="1831"/>
      <c r="N277" s="1831"/>
      <c r="O277" s="1831"/>
      <c r="P277" s="1831"/>
      <c r="Q277" s="1831"/>
      <c r="R277" s="1831"/>
      <c r="S277" s="1831"/>
      <c r="T277" s="1831"/>
      <c r="U277" s="1831"/>
      <c r="V277" s="1831"/>
      <c r="W277" s="1831"/>
      <c r="X277" s="1831"/>
      <c r="Y277" s="1831"/>
      <c r="Z277" s="1831"/>
      <c r="AA277" s="1831"/>
      <c r="AB277" s="1831"/>
      <c r="AC277" s="1831"/>
      <c r="AD277" s="1831"/>
      <c r="AE277" s="1831"/>
      <c r="AF277" s="1831"/>
      <c r="AG277" s="1831"/>
      <c r="AH277" s="1831"/>
      <c r="AI277" s="1831"/>
      <c r="AJ277" s="1831"/>
      <c r="AK277" s="1831"/>
      <c r="AL277" s="1831"/>
      <c r="AM277" s="1831"/>
      <c r="AN277" s="1831"/>
      <c r="AO277" s="1831"/>
      <c r="AP277" s="1831"/>
      <c r="AQ277" s="1831"/>
    </row>
    <row r="278" spans="1:43" x14ac:dyDescent="0.35">
      <c r="A278" s="1831"/>
      <c r="B278" s="1831"/>
      <c r="C278" s="1831"/>
      <c r="D278" s="1831"/>
      <c r="E278" s="1831"/>
      <c r="F278" s="1831"/>
      <c r="G278" s="1831"/>
      <c r="H278" s="1831"/>
      <c r="I278" s="1831"/>
      <c r="J278" s="1831"/>
      <c r="K278" s="1831"/>
      <c r="L278" s="1831"/>
      <c r="M278" s="1831"/>
      <c r="N278" s="1831"/>
      <c r="O278" s="1831"/>
      <c r="P278" s="1831"/>
      <c r="Q278" s="1831"/>
      <c r="R278" s="1831"/>
      <c r="S278" s="1831"/>
      <c r="T278" s="1831"/>
      <c r="U278" s="1831"/>
      <c r="V278" s="1831"/>
      <c r="W278" s="1831"/>
      <c r="X278" s="1831"/>
      <c r="Y278" s="1831"/>
      <c r="Z278" s="1831"/>
      <c r="AA278" s="1831"/>
      <c r="AB278" s="1831"/>
      <c r="AC278" s="1831"/>
      <c r="AD278" s="1831"/>
      <c r="AE278" s="1831"/>
      <c r="AF278" s="1831"/>
      <c r="AG278" s="1831"/>
      <c r="AH278" s="1831"/>
      <c r="AI278" s="1831"/>
      <c r="AJ278" s="1831"/>
      <c r="AK278" s="1831"/>
      <c r="AL278" s="1831"/>
      <c r="AM278" s="1831"/>
      <c r="AN278" s="1831"/>
      <c r="AO278" s="1831"/>
      <c r="AP278" s="1831"/>
      <c r="AQ278" s="1831"/>
    </row>
    <row r="279" spans="1:43" x14ac:dyDescent="0.35">
      <c r="A279" s="1831"/>
      <c r="B279" s="1831"/>
      <c r="C279" s="1831"/>
      <c r="D279" s="1831"/>
      <c r="E279" s="1831"/>
      <c r="F279" s="1831"/>
      <c r="G279" s="1831"/>
      <c r="H279" s="1831"/>
      <c r="I279" s="1831"/>
      <c r="J279" s="1831"/>
      <c r="K279" s="1831"/>
      <c r="L279" s="1831"/>
      <c r="M279" s="1831"/>
      <c r="N279" s="1831"/>
      <c r="O279" s="1831"/>
      <c r="P279" s="1831"/>
      <c r="Q279" s="1831"/>
      <c r="R279" s="1831"/>
      <c r="S279" s="1831"/>
      <c r="T279" s="1831"/>
      <c r="U279" s="1831"/>
      <c r="V279" s="1831"/>
      <c r="W279" s="1831"/>
      <c r="X279" s="1831"/>
      <c r="Y279" s="1831"/>
      <c r="Z279" s="1831"/>
      <c r="AA279" s="1831"/>
      <c r="AB279" s="1831"/>
      <c r="AC279" s="1831"/>
      <c r="AD279" s="1831"/>
      <c r="AE279" s="1831"/>
      <c r="AF279" s="1831"/>
      <c r="AG279" s="1831"/>
      <c r="AH279" s="1831"/>
      <c r="AI279" s="1831"/>
      <c r="AJ279" s="1831"/>
      <c r="AK279" s="1831"/>
      <c r="AL279" s="1831"/>
      <c r="AM279" s="1831"/>
      <c r="AN279" s="1831"/>
      <c r="AO279" s="1831"/>
      <c r="AP279" s="1831"/>
      <c r="AQ279" s="1831"/>
    </row>
    <row r="280" spans="1:43" x14ac:dyDescent="0.35">
      <c r="A280" s="1831"/>
      <c r="B280" s="1831"/>
      <c r="C280" s="1831"/>
      <c r="D280" s="1831"/>
      <c r="E280" s="1831"/>
      <c r="F280" s="1831"/>
      <c r="G280" s="1831"/>
      <c r="H280" s="1831"/>
      <c r="I280" s="1831"/>
      <c r="J280" s="1831"/>
      <c r="K280" s="1831"/>
      <c r="L280" s="1831"/>
      <c r="M280" s="1831"/>
      <c r="N280" s="1831"/>
      <c r="O280" s="1831"/>
      <c r="P280" s="1831"/>
      <c r="Q280" s="1831"/>
      <c r="R280" s="1831"/>
      <c r="S280" s="1831"/>
      <c r="T280" s="1831"/>
      <c r="U280" s="1831"/>
      <c r="V280" s="1831"/>
      <c r="W280" s="1831"/>
      <c r="X280" s="1831"/>
      <c r="Y280" s="1831"/>
      <c r="Z280" s="1831"/>
      <c r="AA280" s="1831"/>
      <c r="AB280" s="1831"/>
      <c r="AC280" s="1831"/>
      <c r="AD280" s="1831"/>
      <c r="AE280" s="1831"/>
      <c r="AF280" s="1831"/>
      <c r="AG280" s="1831"/>
      <c r="AH280" s="1831"/>
      <c r="AI280" s="1831"/>
      <c r="AJ280" s="1831"/>
      <c r="AK280" s="1831"/>
      <c r="AL280" s="1831"/>
      <c r="AM280" s="1831"/>
      <c r="AN280" s="1831"/>
      <c r="AO280" s="1831"/>
      <c r="AP280" s="1831"/>
      <c r="AQ280" s="1831"/>
    </row>
    <row r="281" spans="1:43" x14ac:dyDescent="0.35">
      <c r="A281" s="1831"/>
      <c r="B281" s="1831"/>
      <c r="C281" s="1831"/>
      <c r="D281" s="1831"/>
      <c r="E281" s="1831"/>
      <c r="F281" s="1831"/>
      <c r="G281" s="1831"/>
      <c r="H281" s="1831"/>
      <c r="I281" s="1831"/>
      <c r="J281" s="1831"/>
      <c r="K281" s="1831"/>
      <c r="L281" s="1831"/>
      <c r="M281" s="1831"/>
      <c r="N281" s="1831"/>
      <c r="O281" s="1831"/>
      <c r="P281" s="1831"/>
      <c r="Q281" s="1831"/>
      <c r="R281" s="1831"/>
      <c r="S281" s="1831"/>
      <c r="T281" s="1831"/>
      <c r="U281" s="1831"/>
      <c r="V281" s="1831"/>
      <c r="W281" s="1831"/>
      <c r="X281" s="1831"/>
      <c r="Y281" s="1831"/>
      <c r="Z281" s="1831"/>
      <c r="AA281" s="1831"/>
      <c r="AB281" s="1831"/>
      <c r="AC281" s="1831"/>
      <c r="AD281" s="1831"/>
      <c r="AE281" s="1831"/>
      <c r="AF281" s="1831"/>
      <c r="AG281" s="1831"/>
      <c r="AH281" s="1831"/>
      <c r="AI281" s="1831"/>
      <c r="AJ281" s="1831"/>
      <c r="AK281" s="1831"/>
      <c r="AL281" s="1831"/>
      <c r="AM281" s="1831"/>
      <c r="AN281" s="1831"/>
      <c r="AO281" s="1831"/>
      <c r="AP281" s="1831"/>
      <c r="AQ281" s="1831"/>
    </row>
    <row r="282" spans="1:43" x14ac:dyDescent="0.35">
      <c r="A282" s="1831"/>
      <c r="B282" s="1831"/>
      <c r="C282" s="1831"/>
      <c r="D282" s="1831"/>
      <c r="E282" s="1831"/>
      <c r="F282" s="1831"/>
      <c r="G282" s="1831"/>
      <c r="H282" s="1831"/>
      <c r="I282" s="1831"/>
      <c r="J282" s="1831"/>
      <c r="K282" s="1831"/>
      <c r="L282" s="1831"/>
      <c r="M282" s="1831"/>
      <c r="N282" s="1831"/>
      <c r="O282" s="1831"/>
      <c r="P282" s="1831"/>
      <c r="Q282" s="1831"/>
      <c r="R282" s="1831"/>
      <c r="S282" s="1831"/>
      <c r="T282" s="1831"/>
      <c r="U282" s="1831"/>
      <c r="V282" s="1831"/>
      <c r="W282" s="1831"/>
      <c r="X282" s="1831"/>
      <c r="Y282" s="1831"/>
      <c r="Z282" s="1831"/>
      <c r="AA282" s="1831"/>
      <c r="AB282" s="1831"/>
      <c r="AC282" s="1831"/>
      <c r="AD282" s="1831"/>
      <c r="AE282" s="1831"/>
      <c r="AF282" s="1831"/>
      <c r="AG282" s="1831"/>
      <c r="AH282" s="1831"/>
      <c r="AI282" s="1831"/>
      <c r="AJ282" s="1831"/>
      <c r="AK282" s="1831"/>
      <c r="AL282" s="1831"/>
      <c r="AM282" s="1831"/>
      <c r="AN282" s="1831"/>
      <c r="AO282" s="1831"/>
      <c r="AP282" s="1831"/>
      <c r="AQ282" s="1831"/>
    </row>
    <row r="283" spans="1:43" x14ac:dyDescent="0.35">
      <c r="A283" s="1831"/>
      <c r="B283" s="1831"/>
      <c r="C283" s="1831"/>
      <c r="D283" s="1831"/>
      <c r="E283" s="1831"/>
      <c r="F283" s="1831"/>
      <c r="G283" s="1831"/>
      <c r="H283" s="1831"/>
      <c r="I283" s="1831"/>
      <c r="J283" s="1831"/>
      <c r="K283" s="1831"/>
      <c r="L283" s="1831"/>
      <c r="M283" s="1831"/>
      <c r="N283" s="1831"/>
      <c r="O283" s="1831"/>
      <c r="P283" s="1831"/>
      <c r="Q283" s="1831"/>
      <c r="R283" s="1831"/>
      <c r="S283" s="1831"/>
      <c r="T283" s="1831"/>
      <c r="U283" s="1831"/>
      <c r="V283" s="1831"/>
      <c r="W283" s="1831"/>
      <c r="X283" s="1831"/>
      <c r="Y283" s="1831"/>
      <c r="Z283" s="1831"/>
      <c r="AA283" s="1831"/>
      <c r="AB283" s="1831"/>
      <c r="AC283" s="1831"/>
      <c r="AD283" s="1831"/>
      <c r="AE283" s="1831"/>
      <c r="AF283" s="1831"/>
      <c r="AG283" s="1831"/>
      <c r="AH283" s="1831"/>
      <c r="AI283" s="1831"/>
      <c r="AJ283" s="1831"/>
      <c r="AK283" s="1831"/>
      <c r="AL283" s="1831"/>
      <c r="AM283" s="1831"/>
      <c r="AN283" s="1831"/>
      <c r="AO283" s="1831"/>
      <c r="AP283" s="1831"/>
      <c r="AQ283" s="1831"/>
    </row>
    <row r="284" spans="1:43" x14ac:dyDescent="0.35">
      <c r="A284" s="1831"/>
      <c r="B284" s="1831"/>
      <c r="C284" s="1831"/>
      <c r="D284" s="1831"/>
      <c r="E284" s="1831"/>
      <c r="F284" s="1831"/>
      <c r="G284" s="1831"/>
      <c r="H284" s="1831"/>
      <c r="I284" s="1831"/>
      <c r="J284" s="1831"/>
      <c r="K284" s="1831"/>
      <c r="L284" s="1831"/>
      <c r="M284" s="1831"/>
      <c r="N284" s="1831"/>
      <c r="O284" s="1831"/>
      <c r="P284" s="1831"/>
      <c r="Q284" s="1831"/>
      <c r="R284" s="1831"/>
      <c r="S284" s="1831"/>
      <c r="T284" s="1831"/>
      <c r="U284" s="1831"/>
      <c r="V284" s="1831"/>
      <c r="W284" s="1831"/>
      <c r="X284" s="1831"/>
      <c r="Y284" s="1831"/>
      <c r="Z284" s="1831"/>
      <c r="AA284" s="1831"/>
      <c r="AB284" s="1831"/>
      <c r="AC284" s="1831"/>
      <c r="AD284" s="1831"/>
      <c r="AE284" s="1831"/>
      <c r="AF284" s="1831"/>
      <c r="AG284" s="1831"/>
      <c r="AH284" s="1831"/>
      <c r="AI284" s="1831"/>
      <c r="AJ284" s="1831"/>
      <c r="AK284" s="1831"/>
      <c r="AL284" s="1831"/>
      <c r="AM284" s="1831"/>
      <c r="AN284" s="1831"/>
      <c r="AO284" s="1831"/>
      <c r="AP284" s="1831"/>
      <c r="AQ284" s="1831"/>
    </row>
    <row r="285" spans="1:43" x14ac:dyDescent="0.35">
      <c r="A285" s="1831"/>
      <c r="B285" s="1831"/>
      <c r="C285" s="1831"/>
      <c r="D285" s="1831"/>
      <c r="E285" s="1831"/>
      <c r="F285" s="1831"/>
      <c r="G285" s="1831"/>
      <c r="H285" s="1831"/>
      <c r="I285" s="1831"/>
      <c r="J285" s="1831"/>
      <c r="K285" s="1831"/>
      <c r="L285" s="1831"/>
      <c r="M285" s="1831"/>
      <c r="N285" s="1831"/>
      <c r="O285" s="1831"/>
      <c r="P285" s="1831"/>
      <c r="Q285" s="1831"/>
      <c r="R285" s="1831"/>
      <c r="S285" s="1831"/>
      <c r="T285" s="1831"/>
      <c r="U285" s="1831"/>
      <c r="V285" s="1831"/>
      <c r="W285" s="1831"/>
      <c r="X285" s="1831"/>
      <c r="Y285" s="1831"/>
      <c r="Z285" s="1831"/>
      <c r="AA285" s="1831"/>
      <c r="AB285" s="1831"/>
      <c r="AC285" s="1831"/>
      <c r="AD285" s="1831"/>
      <c r="AE285" s="1831"/>
      <c r="AF285" s="1831"/>
      <c r="AG285" s="1831"/>
      <c r="AH285" s="1831"/>
      <c r="AI285" s="1831"/>
      <c r="AJ285" s="1831"/>
      <c r="AK285" s="1831"/>
      <c r="AL285" s="1831"/>
      <c r="AM285" s="1831"/>
      <c r="AN285" s="1831"/>
      <c r="AO285" s="1831"/>
      <c r="AP285" s="1831"/>
      <c r="AQ285" s="1831"/>
    </row>
    <row r="286" spans="1:43" x14ac:dyDescent="0.35">
      <c r="A286" s="1831"/>
      <c r="B286" s="1831"/>
      <c r="C286" s="1831"/>
      <c r="D286" s="1831"/>
      <c r="E286" s="1831"/>
      <c r="F286" s="1831"/>
      <c r="G286" s="1831"/>
      <c r="H286" s="1831"/>
      <c r="I286" s="1831"/>
      <c r="J286" s="1831"/>
      <c r="K286" s="1831"/>
      <c r="L286" s="1831"/>
      <c r="M286" s="1831"/>
      <c r="N286" s="1831"/>
      <c r="O286" s="1831"/>
      <c r="P286" s="1831"/>
      <c r="Q286" s="1831"/>
      <c r="R286" s="1831"/>
      <c r="S286" s="1831"/>
      <c r="T286" s="1831"/>
      <c r="U286" s="1831"/>
      <c r="V286" s="1831"/>
      <c r="W286" s="1831"/>
      <c r="X286" s="1831"/>
      <c r="Y286" s="1831"/>
      <c r="Z286" s="1831"/>
      <c r="AA286" s="1831"/>
      <c r="AB286" s="1831"/>
      <c r="AC286" s="1831"/>
      <c r="AD286" s="1831"/>
      <c r="AE286" s="1831"/>
      <c r="AF286" s="1831"/>
      <c r="AG286" s="1831"/>
      <c r="AH286" s="1831"/>
      <c r="AI286" s="1831"/>
      <c r="AJ286" s="1831"/>
      <c r="AK286" s="1831"/>
      <c r="AL286" s="1831"/>
      <c r="AM286" s="1831"/>
      <c r="AN286" s="1831"/>
      <c r="AO286" s="1831"/>
      <c r="AP286" s="1831"/>
      <c r="AQ286" s="1831"/>
    </row>
    <row r="287" spans="1:43" x14ac:dyDescent="0.35">
      <c r="A287" s="1831"/>
      <c r="B287" s="1831"/>
      <c r="C287" s="1831"/>
      <c r="D287" s="1831"/>
      <c r="E287" s="1831"/>
      <c r="F287" s="1831"/>
      <c r="G287" s="1831"/>
      <c r="H287" s="1831"/>
      <c r="I287" s="1831"/>
      <c r="J287" s="1831"/>
      <c r="K287" s="1831"/>
      <c r="L287" s="1831"/>
      <c r="M287" s="1831"/>
      <c r="N287" s="1831"/>
      <c r="O287" s="1831"/>
      <c r="P287" s="1831"/>
      <c r="Q287" s="1831"/>
      <c r="R287" s="1831"/>
      <c r="S287" s="1831"/>
      <c r="T287" s="1831"/>
      <c r="U287" s="1831"/>
      <c r="V287" s="1831"/>
      <c r="W287" s="1831"/>
      <c r="X287" s="1831"/>
      <c r="Y287" s="1831"/>
      <c r="Z287" s="1831"/>
      <c r="AA287" s="1831"/>
      <c r="AB287" s="1831"/>
      <c r="AC287" s="1831"/>
      <c r="AD287" s="1831"/>
      <c r="AE287" s="1831"/>
      <c r="AF287" s="1831"/>
      <c r="AG287" s="1831"/>
      <c r="AH287" s="1831"/>
      <c r="AI287" s="1831"/>
      <c r="AJ287" s="1831"/>
      <c r="AK287" s="1831"/>
      <c r="AL287" s="1831"/>
      <c r="AM287" s="1831"/>
      <c r="AN287" s="1831"/>
      <c r="AO287" s="1831"/>
      <c r="AP287" s="1831"/>
      <c r="AQ287" s="1831"/>
    </row>
    <row r="288" spans="1:43" x14ac:dyDescent="0.35">
      <c r="A288" s="1831"/>
      <c r="B288" s="1831"/>
      <c r="C288" s="1831"/>
      <c r="D288" s="1831"/>
      <c r="E288" s="1831"/>
      <c r="F288" s="1831"/>
      <c r="G288" s="1831"/>
      <c r="H288" s="1831"/>
      <c r="I288" s="1831"/>
      <c r="J288" s="1831"/>
      <c r="K288" s="1831"/>
      <c r="L288" s="1831"/>
      <c r="M288" s="1831"/>
      <c r="N288" s="1831"/>
      <c r="O288" s="1831"/>
      <c r="P288" s="1831"/>
      <c r="Q288" s="1831"/>
      <c r="R288" s="1831"/>
      <c r="S288" s="1831"/>
      <c r="T288" s="1831"/>
      <c r="U288" s="1831"/>
      <c r="V288" s="1831"/>
      <c r="W288" s="1831"/>
      <c r="X288" s="1831"/>
      <c r="Y288" s="1831"/>
      <c r="Z288" s="1831"/>
      <c r="AA288" s="1831"/>
      <c r="AB288" s="1831"/>
      <c r="AC288" s="1831"/>
      <c r="AD288" s="1831"/>
      <c r="AE288" s="1831"/>
      <c r="AF288" s="1831"/>
      <c r="AG288" s="1831"/>
      <c r="AH288" s="1831"/>
      <c r="AI288" s="1831"/>
      <c r="AJ288" s="1831"/>
      <c r="AK288" s="1831"/>
      <c r="AL288" s="1831"/>
      <c r="AM288" s="1831"/>
      <c r="AN288" s="1831"/>
      <c r="AO288" s="1831"/>
      <c r="AP288" s="1831"/>
      <c r="AQ288" s="1831"/>
    </row>
    <row r="289" spans="1:43" x14ac:dyDescent="0.35">
      <c r="A289" s="1831"/>
      <c r="B289" s="1831"/>
      <c r="C289" s="1831"/>
      <c r="D289" s="1831"/>
      <c r="E289" s="1831"/>
      <c r="F289" s="1831"/>
      <c r="G289" s="1831"/>
      <c r="H289" s="1831"/>
      <c r="I289" s="1831"/>
      <c r="J289" s="1831"/>
      <c r="K289" s="1831"/>
      <c r="L289" s="1831"/>
      <c r="M289" s="1831"/>
      <c r="N289" s="1831"/>
      <c r="O289" s="1831"/>
      <c r="P289" s="1831"/>
      <c r="Q289" s="1831"/>
      <c r="R289" s="1831"/>
      <c r="S289" s="1831"/>
      <c r="T289" s="1831"/>
      <c r="U289" s="1831"/>
      <c r="V289" s="1831"/>
      <c r="W289" s="1831"/>
      <c r="X289" s="1831"/>
      <c r="Y289" s="1831"/>
      <c r="Z289" s="1831"/>
      <c r="AA289" s="1831"/>
      <c r="AB289" s="1831"/>
      <c r="AC289" s="1831"/>
      <c r="AD289" s="1831"/>
      <c r="AE289" s="1831"/>
      <c r="AF289" s="1831"/>
      <c r="AG289" s="1831"/>
      <c r="AH289" s="1831"/>
      <c r="AI289" s="1831"/>
      <c r="AJ289" s="1831"/>
      <c r="AK289" s="1831"/>
      <c r="AL289" s="1831"/>
      <c r="AM289" s="1831"/>
      <c r="AN289" s="1831"/>
      <c r="AO289" s="1831"/>
      <c r="AP289" s="1831"/>
      <c r="AQ289" s="1831"/>
    </row>
    <row r="290" spans="1:43" x14ac:dyDescent="0.35">
      <c r="A290" s="1831"/>
      <c r="B290" s="1831"/>
      <c r="C290" s="1831"/>
      <c r="D290" s="1831"/>
      <c r="E290" s="1831"/>
      <c r="F290" s="1831"/>
      <c r="G290" s="1831"/>
      <c r="H290" s="1831"/>
      <c r="I290" s="1831"/>
      <c r="J290" s="1831"/>
      <c r="K290" s="1831"/>
      <c r="L290" s="1831"/>
      <c r="M290" s="1831"/>
      <c r="N290" s="1831"/>
      <c r="O290" s="1831"/>
      <c r="P290" s="1831"/>
      <c r="Q290" s="1831"/>
      <c r="R290" s="1831"/>
      <c r="S290" s="1831"/>
      <c r="T290" s="1831"/>
      <c r="U290" s="1831"/>
      <c r="V290" s="1831"/>
      <c r="W290" s="1831"/>
      <c r="X290" s="1831"/>
      <c r="Y290" s="1831"/>
      <c r="Z290" s="1831"/>
      <c r="AA290" s="1831"/>
      <c r="AB290" s="1831"/>
      <c r="AC290" s="1831"/>
      <c r="AD290" s="1831"/>
      <c r="AE290" s="1831"/>
      <c r="AF290" s="1831"/>
      <c r="AG290" s="1831"/>
      <c r="AH290" s="1831"/>
      <c r="AI290" s="1831"/>
      <c r="AJ290" s="1831"/>
      <c r="AK290" s="1831"/>
      <c r="AL290" s="1831"/>
      <c r="AM290" s="1831"/>
      <c r="AN290" s="1831"/>
      <c r="AO290" s="1831"/>
      <c r="AP290" s="1831"/>
      <c r="AQ290" s="1831"/>
    </row>
    <row r="291" spans="1:43" x14ac:dyDescent="0.35">
      <c r="A291" s="1831"/>
      <c r="B291" s="1831"/>
      <c r="C291" s="1831"/>
      <c r="D291" s="1831"/>
      <c r="E291" s="1831"/>
      <c r="F291" s="1831"/>
      <c r="G291" s="1831"/>
      <c r="H291" s="1831"/>
      <c r="I291" s="1831"/>
      <c r="J291" s="1831"/>
      <c r="K291" s="1831"/>
      <c r="L291" s="1831"/>
      <c r="M291" s="1831"/>
      <c r="N291" s="1831"/>
      <c r="O291" s="1831"/>
      <c r="P291" s="1831"/>
      <c r="Q291" s="1831"/>
      <c r="R291" s="1831"/>
      <c r="S291" s="1831"/>
      <c r="T291" s="1831"/>
      <c r="U291" s="1831"/>
      <c r="V291" s="1831"/>
      <c r="W291" s="1831"/>
      <c r="X291" s="1831"/>
      <c r="Y291" s="1831"/>
      <c r="Z291" s="1831"/>
      <c r="AA291" s="1831"/>
      <c r="AB291" s="1831"/>
      <c r="AC291" s="1831"/>
      <c r="AD291" s="1831"/>
      <c r="AE291" s="1831"/>
      <c r="AF291" s="1831"/>
      <c r="AG291" s="1831"/>
      <c r="AH291" s="1831"/>
      <c r="AI291" s="1831"/>
      <c r="AJ291" s="1831"/>
      <c r="AK291" s="1831"/>
      <c r="AL291" s="1831"/>
      <c r="AM291" s="1831"/>
      <c r="AN291" s="1831"/>
      <c r="AO291" s="1831"/>
      <c r="AP291" s="1831"/>
      <c r="AQ291" s="1831"/>
    </row>
    <row r="292" spans="1:43" x14ac:dyDescent="0.35">
      <c r="A292" s="1831"/>
      <c r="B292" s="1831"/>
      <c r="C292" s="1831"/>
      <c r="D292" s="1831"/>
      <c r="E292" s="1831"/>
      <c r="F292" s="1831"/>
      <c r="G292" s="1831"/>
      <c r="H292" s="1831"/>
      <c r="I292" s="1831"/>
      <c r="J292" s="1831"/>
      <c r="K292" s="1831"/>
      <c r="L292" s="1831"/>
      <c r="M292" s="1831"/>
      <c r="N292" s="1831"/>
      <c r="O292" s="1831"/>
      <c r="P292" s="1831"/>
      <c r="Q292" s="1831"/>
      <c r="R292" s="1831"/>
      <c r="S292" s="1831"/>
      <c r="T292" s="1831"/>
      <c r="U292" s="1831"/>
      <c r="V292" s="1831"/>
      <c r="W292" s="1831"/>
      <c r="X292" s="1831"/>
      <c r="Y292" s="1831"/>
      <c r="Z292" s="1831"/>
      <c r="AA292" s="1831"/>
      <c r="AB292" s="1831"/>
      <c r="AC292" s="1831"/>
      <c r="AD292" s="1831"/>
      <c r="AE292" s="1831"/>
      <c r="AF292" s="1831"/>
      <c r="AG292" s="1831"/>
      <c r="AH292" s="1831"/>
      <c r="AI292" s="1831"/>
      <c r="AJ292" s="1831"/>
      <c r="AK292" s="1831"/>
      <c r="AL292" s="1831"/>
      <c r="AM292" s="1831"/>
      <c r="AN292" s="1831"/>
      <c r="AO292" s="1831"/>
      <c r="AP292" s="1831"/>
      <c r="AQ292" s="1831"/>
    </row>
    <row r="293" spans="1:43" x14ac:dyDescent="0.35">
      <c r="A293" s="1831"/>
      <c r="B293" s="1831"/>
      <c r="C293" s="1831"/>
      <c r="D293" s="1831"/>
      <c r="E293" s="1831"/>
      <c r="F293" s="1831"/>
      <c r="G293" s="1831"/>
      <c r="H293" s="1831"/>
      <c r="I293" s="1831"/>
      <c r="J293" s="1831"/>
      <c r="K293" s="1831"/>
      <c r="L293" s="1831"/>
      <c r="M293" s="1831"/>
      <c r="N293" s="1831"/>
      <c r="O293" s="1831"/>
      <c r="P293" s="1831"/>
      <c r="Q293" s="1831"/>
      <c r="R293" s="1831"/>
      <c r="S293" s="1831"/>
      <c r="T293" s="1831"/>
      <c r="U293" s="1831"/>
      <c r="V293" s="1831"/>
      <c r="W293" s="1831"/>
      <c r="X293" s="1831"/>
      <c r="Y293" s="1831"/>
      <c r="Z293" s="1831"/>
      <c r="AA293" s="1831"/>
      <c r="AB293" s="1831"/>
      <c r="AC293" s="1831"/>
      <c r="AD293" s="1831"/>
      <c r="AE293" s="1831"/>
      <c r="AF293" s="1831"/>
      <c r="AG293" s="1831"/>
      <c r="AH293" s="1831"/>
      <c r="AI293" s="1831"/>
      <c r="AJ293" s="1831"/>
      <c r="AK293" s="1831"/>
      <c r="AL293" s="1831"/>
      <c r="AM293" s="1831"/>
      <c r="AN293" s="1831"/>
      <c r="AO293" s="1831"/>
      <c r="AP293" s="1831"/>
      <c r="AQ293" s="1831"/>
    </row>
    <row r="294" spans="1:43" x14ac:dyDescent="0.35">
      <c r="A294" s="1831"/>
      <c r="B294" s="1831"/>
      <c r="C294" s="1831"/>
      <c r="D294" s="1831"/>
      <c r="E294" s="1831"/>
      <c r="F294" s="1831"/>
      <c r="G294" s="1831"/>
      <c r="H294" s="1831"/>
      <c r="I294" s="1831"/>
      <c r="J294" s="1831"/>
      <c r="K294" s="1831"/>
      <c r="L294" s="1831"/>
      <c r="M294" s="1831"/>
      <c r="N294" s="1831"/>
      <c r="O294" s="1831"/>
      <c r="P294" s="1831"/>
      <c r="Q294" s="1831"/>
      <c r="R294" s="1831"/>
      <c r="S294" s="1831"/>
      <c r="T294" s="1831"/>
      <c r="U294" s="1831"/>
      <c r="V294" s="1831"/>
      <c r="W294" s="1831"/>
      <c r="X294" s="1831"/>
      <c r="Y294" s="1831"/>
      <c r="Z294" s="1831"/>
      <c r="AA294" s="1831"/>
      <c r="AB294" s="1831"/>
      <c r="AC294" s="1831"/>
      <c r="AD294" s="1831"/>
      <c r="AE294" s="1831"/>
      <c r="AF294" s="1831"/>
      <c r="AG294" s="1831"/>
      <c r="AH294" s="1831"/>
      <c r="AI294" s="1831"/>
      <c r="AJ294" s="1831"/>
      <c r="AK294" s="1831"/>
      <c r="AL294" s="1831"/>
      <c r="AM294" s="1831"/>
      <c r="AN294" s="1831"/>
      <c r="AO294" s="1831"/>
      <c r="AP294" s="1831"/>
      <c r="AQ294" s="1831"/>
    </row>
    <row r="295" spans="1:43" x14ac:dyDescent="0.35">
      <c r="A295" s="1831"/>
      <c r="B295" s="1831"/>
      <c r="C295" s="1831"/>
      <c r="D295" s="1831"/>
      <c r="E295" s="1831"/>
      <c r="F295" s="1831"/>
      <c r="G295" s="1831"/>
      <c r="H295" s="1831"/>
      <c r="I295" s="1831"/>
      <c r="J295" s="1831"/>
      <c r="K295" s="1831"/>
      <c r="L295" s="1831"/>
      <c r="M295" s="1831"/>
      <c r="N295" s="1831"/>
      <c r="O295" s="1831"/>
      <c r="P295" s="1831"/>
      <c r="Q295" s="1831"/>
      <c r="R295" s="1831"/>
      <c r="S295" s="1831"/>
      <c r="T295" s="1831"/>
      <c r="U295" s="1831"/>
      <c r="V295" s="1831"/>
      <c r="W295" s="1831"/>
      <c r="X295" s="1831"/>
      <c r="Y295" s="1831"/>
      <c r="Z295" s="1831"/>
      <c r="AA295" s="1831"/>
      <c r="AB295" s="1831"/>
      <c r="AC295" s="1831"/>
      <c r="AD295" s="1831"/>
      <c r="AE295" s="1831"/>
      <c r="AF295" s="1831"/>
      <c r="AG295" s="1831"/>
      <c r="AH295" s="1831"/>
      <c r="AI295" s="1831"/>
      <c r="AJ295" s="1831"/>
      <c r="AK295" s="1831"/>
      <c r="AL295" s="1831"/>
      <c r="AM295" s="1831"/>
      <c r="AN295" s="1831"/>
      <c r="AO295" s="1831"/>
      <c r="AP295" s="1831"/>
      <c r="AQ295" s="1831"/>
    </row>
    <row r="296" spans="1:43" x14ac:dyDescent="0.35">
      <c r="A296" s="1831"/>
      <c r="B296" s="1831"/>
      <c r="C296" s="1831"/>
      <c r="D296" s="1831"/>
      <c r="E296" s="1831"/>
      <c r="F296" s="1831"/>
      <c r="G296" s="1831"/>
      <c r="H296" s="1831"/>
      <c r="I296" s="1831"/>
      <c r="J296" s="1831"/>
      <c r="K296" s="1831"/>
      <c r="L296" s="1831"/>
      <c r="M296" s="1831"/>
      <c r="N296" s="1831"/>
      <c r="O296" s="1831"/>
      <c r="P296" s="1831"/>
      <c r="Q296" s="1831"/>
      <c r="R296" s="1831"/>
      <c r="S296" s="1831"/>
      <c r="T296" s="1831"/>
      <c r="U296" s="1831"/>
      <c r="V296" s="1831"/>
      <c r="W296" s="1831"/>
      <c r="X296" s="1831"/>
      <c r="Y296" s="1831"/>
      <c r="Z296" s="1831"/>
      <c r="AA296" s="1831"/>
      <c r="AB296" s="1831"/>
      <c r="AC296" s="1831"/>
      <c r="AD296" s="1831"/>
      <c r="AE296" s="1831"/>
      <c r="AF296" s="1831"/>
      <c r="AG296" s="1831"/>
      <c r="AH296" s="1831"/>
      <c r="AI296" s="1831"/>
      <c r="AJ296" s="1831"/>
      <c r="AK296" s="1831"/>
      <c r="AL296" s="1831"/>
      <c r="AM296" s="1831"/>
      <c r="AN296" s="1831"/>
      <c r="AO296" s="1831"/>
      <c r="AP296" s="1831"/>
      <c r="AQ296" s="1831"/>
    </row>
    <row r="297" spans="1:43" x14ac:dyDescent="0.35">
      <c r="A297" s="1831"/>
      <c r="B297" s="1831"/>
      <c r="C297" s="1831"/>
      <c r="D297" s="1831"/>
      <c r="E297" s="1831"/>
      <c r="F297" s="1831"/>
      <c r="G297" s="1831"/>
      <c r="H297" s="1831"/>
      <c r="I297" s="1831"/>
      <c r="J297" s="1831"/>
      <c r="K297" s="1831"/>
      <c r="L297" s="1831"/>
      <c r="M297" s="1831"/>
      <c r="N297" s="1831"/>
      <c r="O297" s="1831"/>
      <c r="P297" s="1831"/>
      <c r="Q297" s="1831"/>
      <c r="R297" s="1831"/>
      <c r="S297" s="1831"/>
      <c r="T297" s="1831"/>
      <c r="U297" s="1831"/>
      <c r="V297" s="1831"/>
      <c r="W297" s="1831"/>
      <c r="X297" s="1831"/>
      <c r="Y297" s="1831"/>
      <c r="Z297" s="1831"/>
      <c r="AA297" s="1831"/>
      <c r="AB297" s="1831"/>
      <c r="AC297" s="1831"/>
      <c r="AD297" s="1831"/>
      <c r="AE297" s="1831"/>
      <c r="AF297" s="1831"/>
      <c r="AG297" s="1831"/>
      <c r="AH297" s="1831"/>
      <c r="AI297" s="1831"/>
      <c r="AJ297" s="1831"/>
      <c r="AK297" s="1831"/>
      <c r="AL297" s="1831"/>
      <c r="AM297" s="1831"/>
      <c r="AN297" s="1831"/>
      <c r="AO297" s="1831"/>
      <c r="AP297" s="1831"/>
      <c r="AQ297" s="1831"/>
    </row>
    <row r="298" spans="1:43" x14ac:dyDescent="0.35">
      <c r="A298" s="1831"/>
      <c r="B298" s="1831"/>
      <c r="C298" s="1831"/>
      <c r="D298" s="1831"/>
      <c r="E298" s="1831"/>
      <c r="F298" s="1831"/>
      <c r="G298" s="1831"/>
      <c r="H298" s="1831"/>
      <c r="I298" s="1831"/>
      <c r="J298" s="1831"/>
      <c r="K298" s="1831"/>
      <c r="L298" s="1831"/>
      <c r="M298" s="1831"/>
      <c r="N298" s="1831"/>
      <c r="O298" s="1831"/>
      <c r="P298" s="1831"/>
      <c r="Q298" s="1831"/>
      <c r="R298" s="1831"/>
      <c r="S298" s="1831"/>
      <c r="T298" s="1831"/>
      <c r="U298" s="1831"/>
      <c r="V298" s="1831"/>
      <c r="W298" s="1831"/>
      <c r="X298" s="1831"/>
      <c r="Y298" s="1831"/>
      <c r="Z298" s="1831"/>
      <c r="AA298" s="1831"/>
      <c r="AB298" s="1831"/>
      <c r="AC298" s="1831"/>
      <c r="AD298" s="1831"/>
      <c r="AE298" s="1831"/>
      <c r="AF298" s="1831"/>
      <c r="AG298" s="1831"/>
      <c r="AH298" s="1831"/>
      <c r="AI298" s="1831"/>
      <c r="AJ298" s="1831"/>
      <c r="AK298" s="1831"/>
      <c r="AL298" s="1831"/>
      <c r="AM298" s="1831"/>
      <c r="AN298" s="1831"/>
      <c r="AO298" s="1831"/>
      <c r="AP298" s="1831"/>
      <c r="AQ298" s="1831"/>
    </row>
    <row r="299" spans="1:43" x14ac:dyDescent="0.35">
      <c r="A299" s="1831"/>
      <c r="B299" s="1831"/>
      <c r="C299" s="1831"/>
      <c r="D299" s="1831"/>
      <c r="E299" s="1831"/>
      <c r="F299" s="1831"/>
      <c r="G299" s="1831"/>
      <c r="H299" s="1831"/>
      <c r="I299" s="1831"/>
      <c r="J299" s="1831"/>
      <c r="K299" s="1831"/>
      <c r="L299" s="1831"/>
      <c r="M299" s="1831"/>
      <c r="N299" s="1831"/>
      <c r="O299" s="1831"/>
      <c r="P299" s="1831"/>
      <c r="Q299" s="1831"/>
      <c r="R299" s="1831"/>
      <c r="S299" s="1831"/>
      <c r="T299" s="1831"/>
      <c r="U299" s="1831"/>
      <c r="V299" s="1831"/>
      <c r="W299" s="1831"/>
      <c r="X299" s="1831"/>
      <c r="Y299" s="1831"/>
      <c r="Z299" s="1831"/>
      <c r="AA299" s="1831"/>
      <c r="AB299" s="1831"/>
      <c r="AC299" s="1831"/>
      <c r="AD299" s="1831"/>
      <c r="AE299" s="1831"/>
      <c r="AF299" s="1831"/>
      <c r="AG299" s="1831"/>
      <c r="AH299" s="1831"/>
      <c r="AI299" s="1831"/>
      <c r="AJ299" s="1831"/>
      <c r="AK299" s="1831"/>
      <c r="AL299" s="1831"/>
      <c r="AM299" s="1831"/>
      <c r="AN299" s="1831"/>
      <c r="AO299" s="1831"/>
      <c r="AP299" s="1831"/>
      <c r="AQ299" s="1831"/>
    </row>
    <row r="300" spans="1:43" x14ac:dyDescent="0.35">
      <c r="A300" s="1831"/>
      <c r="B300" s="1831"/>
      <c r="C300" s="1831"/>
      <c r="D300" s="1831"/>
      <c r="E300" s="1831"/>
      <c r="F300" s="1831"/>
      <c r="G300" s="1831"/>
      <c r="H300" s="1831"/>
      <c r="I300" s="1831"/>
      <c r="J300" s="1831"/>
      <c r="K300" s="1831"/>
      <c r="L300" s="1831"/>
      <c r="M300" s="1831"/>
      <c r="N300" s="1831"/>
      <c r="O300" s="1831"/>
      <c r="P300" s="1831"/>
      <c r="Q300" s="1831"/>
      <c r="R300" s="1831"/>
      <c r="S300" s="1831"/>
      <c r="T300" s="1831"/>
      <c r="U300" s="1831"/>
      <c r="V300" s="1831"/>
      <c r="W300" s="1831"/>
      <c r="X300" s="1831"/>
      <c r="Y300" s="1831"/>
      <c r="Z300" s="1831"/>
      <c r="AA300" s="1831"/>
      <c r="AB300" s="1831"/>
      <c r="AC300" s="1831"/>
      <c r="AD300" s="1831"/>
      <c r="AE300" s="1831"/>
      <c r="AF300" s="1831"/>
      <c r="AG300" s="1831"/>
      <c r="AH300" s="1831"/>
      <c r="AI300" s="1831"/>
      <c r="AJ300" s="1831"/>
      <c r="AK300" s="1831"/>
      <c r="AL300" s="1831"/>
      <c r="AM300" s="1831"/>
      <c r="AN300" s="1831"/>
      <c r="AO300" s="1831"/>
      <c r="AP300" s="1831"/>
      <c r="AQ300" s="1831"/>
    </row>
    <row r="301" spans="1:43" x14ac:dyDescent="0.35">
      <c r="A301" s="1831"/>
      <c r="B301" s="1831"/>
      <c r="C301" s="1831"/>
      <c r="D301" s="1831"/>
      <c r="E301" s="1831"/>
      <c r="F301" s="1831"/>
      <c r="G301" s="1831"/>
      <c r="H301" s="1831"/>
      <c r="I301" s="1831"/>
      <c r="J301" s="1831"/>
      <c r="K301" s="1831"/>
      <c r="L301" s="1831"/>
      <c r="M301" s="1831"/>
      <c r="N301" s="1831"/>
      <c r="O301" s="1831"/>
      <c r="P301" s="1831"/>
      <c r="Q301" s="1831"/>
      <c r="R301" s="1831"/>
      <c r="S301" s="1831"/>
      <c r="T301" s="1831"/>
      <c r="U301" s="1831"/>
      <c r="V301" s="1831"/>
      <c r="W301" s="1831"/>
      <c r="X301" s="1831"/>
      <c r="Y301" s="1831"/>
      <c r="Z301" s="1831"/>
      <c r="AA301" s="1831"/>
      <c r="AB301" s="1831"/>
      <c r="AC301" s="1831"/>
      <c r="AD301" s="1831"/>
      <c r="AE301" s="1831"/>
      <c r="AF301" s="1831"/>
      <c r="AG301" s="1831"/>
      <c r="AH301" s="1831"/>
      <c r="AI301" s="1831"/>
      <c r="AJ301" s="1831"/>
      <c r="AK301" s="1831"/>
      <c r="AL301" s="1831"/>
      <c r="AM301" s="1831"/>
      <c r="AN301" s="1831"/>
      <c r="AO301" s="1831"/>
      <c r="AP301" s="1831"/>
      <c r="AQ301" s="1831"/>
    </row>
    <row r="302" spans="1:43" x14ac:dyDescent="0.35">
      <c r="A302" s="1831"/>
      <c r="B302" s="1831"/>
      <c r="C302" s="1831"/>
      <c r="D302" s="1831"/>
      <c r="E302" s="1831"/>
      <c r="F302" s="1831"/>
      <c r="G302" s="1831"/>
      <c r="H302" s="1831"/>
      <c r="I302" s="1831"/>
      <c r="J302" s="1831"/>
      <c r="K302" s="1831"/>
      <c r="L302" s="1831"/>
      <c r="M302" s="1831"/>
      <c r="N302" s="1831"/>
      <c r="O302" s="1831"/>
      <c r="P302" s="1831"/>
      <c r="Q302" s="1831"/>
      <c r="R302" s="1831"/>
      <c r="S302" s="1831"/>
      <c r="T302" s="1831"/>
      <c r="U302" s="1831"/>
      <c r="V302" s="1831"/>
      <c r="W302" s="1831"/>
      <c r="X302" s="1831"/>
      <c r="Y302" s="1831"/>
      <c r="Z302" s="1831"/>
      <c r="AA302" s="1831"/>
      <c r="AB302" s="1831"/>
      <c r="AC302" s="1831"/>
      <c r="AD302" s="1831"/>
      <c r="AE302" s="1831"/>
      <c r="AF302" s="1831"/>
      <c r="AG302" s="1831"/>
      <c r="AH302" s="1831"/>
      <c r="AI302" s="1831"/>
      <c r="AJ302" s="1831"/>
      <c r="AK302" s="1831"/>
      <c r="AL302" s="1831"/>
      <c r="AM302" s="1831"/>
      <c r="AN302" s="1831"/>
      <c r="AO302" s="1831"/>
      <c r="AP302" s="1831"/>
      <c r="AQ302" s="1831"/>
    </row>
    <row r="303" spans="1:43" x14ac:dyDescent="0.35">
      <c r="A303" s="1831"/>
      <c r="B303" s="1831"/>
      <c r="C303" s="1831"/>
      <c r="D303" s="1831"/>
      <c r="E303" s="1831"/>
      <c r="F303" s="1831"/>
      <c r="G303" s="1831"/>
      <c r="H303" s="1831"/>
      <c r="I303" s="1831"/>
      <c r="J303" s="1831"/>
      <c r="K303" s="1831"/>
      <c r="L303" s="1831"/>
      <c r="M303" s="1831"/>
      <c r="N303" s="1831"/>
      <c r="O303" s="1831"/>
      <c r="P303" s="1831"/>
      <c r="Q303" s="1831"/>
      <c r="R303" s="1831"/>
      <c r="S303" s="1831"/>
      <c r="T303" s="1831"/>
      <c r="U303" s="1831"/>
      <c r="V303" s="1831"/>
      <c r="W303" s="1831"/>
      <c r="X303" s="1831"/>
      <c r="Y303" s="1831"/>
      <c r="Z303" s="1831"/>
      <c r="AA303" s="1831"/>
      <c r="AB303" s="1831"/>
      <c r="AC303" s="1831"/>
      <c r="AD303" s="1831"/>
      <c r="AE303" s="1831"/>
      <c r="AF303" s="1831"/>
      <c r="AG303" s="1831"/>
      <c r="AH303" s="1831"/>
      <c r="AI303" s="1831"/>
      <c r="AJ303" s="1831"/>
      <c r="AK303" s="1831"/>
      <c r="AL303" s="1831"/>
      <c r="AM303" s="1831"/>
      <c r="AN303" s="1831"/>
      <c r="AO303" s="1831"/>
      <c r="AP303" s="1831"/>
      <c r="AQ303" s="1831"/>
    </row>
    <row r="304" spans="1:43" x14ac:dyDescent="0.35">
      <c r="A304" s="1831"/>
      <c r="B304" s="1831"/>
      <c r="C304" s="1831"/>
      <c r="D304" s="1831"/>
      <c r="E304" s="1831"/>
      <c r="F304" s="1831"/>
      <c r="G304" s="1831"/>
      <c r="H304" s="1831"/>
      <c r="I304" s="1831"/>
      <c r="J304" s="1831"/>
      <c r="K304" s="1831"/>
      <c r="L304" s="1831"/>
      <c r="M304" s="1831"/>
      <c r="N304" s="1831"/>
      <c r="O304" s="1831"/>
      <c r="P304" s="1831"/>
      <c r="Q304" s="1831"/>
      <c r="R304" s="1831"/>
      <c r="S304" s="1831"/>
      <c r="T304" s="1831"/>
      <c r="U304" s="1831"/>
      <c r="V304" s="1831"/>
      <c r="W304" s="1831"/>
      <c r="X304" s="1831"/>
      <c r="Y304" s="1831"/>
      <c r="Z304" s="1831"/>
      <c r="AA304" s="1831"/>
      <c r="AB304" s="1831"/>
      <c r="AC304" s="1831"/>
      <c r="AD304" s="1831"/>
      <c r="AE304" s="1831"/>
      <c r="AF304" s="1831"/>
      <c r="AG304" s="1831"/>
      <c r="AH304" s="1831"/>
      <c r="AI304" s="1831"/>
      <c r="AJ304" s="1831"/>
      <c r="AK304" s="1831"/>
      <c r="AL304" s="1831"/>
      <c r="AM304" s="1831"/>
      <c r="AN304" s="1831"/>
      <c r="AO304" s="1831"/>
      <c r="AP304" s="1831"/>
      <c r="AQ304" s="1831"/>
    </row>
    <row r="305" spans="1:43" x14ac:dyDescent="0.35">
      <c r="A305" s="1831"/>
      <c r="B305" s="1831"/>
      <c r="C305" s="1831"/>
      <c r="D305" s="1831"/>
      <c r="E305" s="1831"/>
      <c r="F305" s="1831"/>
      <c r="G305" s="1831"/>
      <c r="H305" s="1831"/>
      <c r="I305" s="1831"/>
      <c r="J305" s="1831"/>
      <c r="K305" s="1831"/>
      <c r="L305" s="1831"/>
      <c r="M305" s="1831"/>
      <c r="N305" s="1831"/>
      <c r="O305" s="1831"/>
      <c r="P305" s="1831"/>
      <c r="Q305" s="1831"/>
      <c r="R305" s="1831"/>
      <c r="S305" s="1831"/>
      <c r="T305" s="1831"/>
      <c r="U305" s="1831"/>
      <c r="V305" s="1831"/>
      <c r="W305" s="1831"/>
      <c r="X305" s="1831"/>
      <c r="Y305" s="1831"/>
      <c r="Z305" s="1831"/>
      <c r="AA305" s="1831"/>
      <c r="AB305" s="1831"/>
      <c r="AC305" s="1831"/>
      <c r="AD305" s="1831"/>
      <c r="AE305" s="1831"/>
      <c r="AF305" s="1831"/>
      <c r="AG305" s="1831"/>
      <c r="AH305" s="1831"/>
      <c r="AI305" s="1831"/>
      <c r="AJ305" s="1831"/>
      <c r="AK305" s="1831"/>
      <c r="AL305" s="1831"/>
      <c r="AM305" s="1831"/>
      <c r="AN305" s="1831"/>
      <c r="AO305" s="1831"/>
      <c r="AP305" s="1831"/>
      <c r="AQ305" s="1831"/>
    </row>
    <row r="306" spans="1:43" x14ac:dyDescent="0.35">
      <c r="A306" s="1831"/>
      <c r="B306" s="1831"/>
      <c r="C306" s="1831"/>
      <c r="D306" s="1831"/>
      <c r="E306" s="1831"/>
      <c r="F306" s="1831"/>
      <c r="G306" s="1831"/>
      <c r="H306" s="1831"/>
      <c r="I306" s="1831"/>
      <c r="J306" s="1831"/>
      <c r="K306" s="1831"/>
      <c r="L306" s="1831"/>
      <c r="M306" s="1831"/>
      <c r="N306" s="1831"/>
      <c r="O306" s="1831"/>
      <c r="P306" s="1831"/>
      <c r="Q306" s="1831"/>
      <c r="R306" s="1831"/>
      <c r="S306" s="1831"/>
      <c r="T306" s="1831"/>
      <c r="U306" s="1831"/>
      <c r="V306" s="1831"/>
      <c r="W306" s="1831"/>
      <c r="X306" s="1831"/>
      <c r="Y306" s="1831"/>
      <c r="Z306" s="1831"/>
      <c r="AA306" s="1831"/>
      <c r="AB306" s="1831"/>
      <c r="AC306" s="1831"/>
      <c r="AD306" s="1831"/>
      <c r="AE306" s="1831"/>
      <c r="AF306" s="1831"/>
      <c r="AG306" s="1831"/>
      <c r="AH306" s="1831"/>
      <c r="AI306" s="1831"/>
      <c r="AJ306" s="1831"/>
      <c r="AK306" s="1831"/>
      <c r="AL306" s="1831"/>
      <c r="AM306" s="1831"/>
      <c r="AN306" s="1831"/>
      <c r="AO306" s="1831"/>
      <c r="AP306" s="1831"/>
      <c r="AQ306" s="1831"/>
    </row>
    <row r="307" spans="1:43" x14ac:dyDescent="0.35">
      <c r="A307" s="1831"/>
      <c r="B307" s="1831"/>
      <c r="C307" s="1831"/>
      <c r="D307" s="1831"/>
      <c r="E307" s="1831"/>
      <c r="F307" s="1831"/>
      <c r="G307" s="1831"/>
      <c r="H307" s="1831"/>
      <c r="I307" s="1831"/>
      <c r="J307" s="1831"/>
      <c r="K307" s="1831"/>
      <c r="L307" s="1831"/>
      <c r="M307" s="1831"/>
      <c r="N307" s="1831"/>
      <c r="O307" s="1831"/>
      <c r="P307" s="1831"/>
      <c r="Q307" s="1831"/>
      <c r="R307" s="1831"/>
      <c r="S307" s="1831"/>
      <c r="T307" s="1831"/>
      <c r="U307" s="1831"/>
      <c r="V307" s="1831"/>
      <c r="W307" s="1831"/>
      <c r="X307" s="1831"/>
      <c r="Y307" s="1831"/>
      <c r="Z307" s="1831"/>
      <c r="AA307" s="1831"/>
      <c r="AB307" s="1831"/>
      <c r="AC307" s="1831"/>
      <c r="AD307" s="1831"/>
      <c r="AE307" s="1831"/>
      <c r="AF307" s="1831"/>
      <c r="AG307" s="1831"/>
      <c r="AH307" s="1831"/>
      <c r="AI307" s="1831"/>
      <c r="AJ307" s="1831"/>
      <c r="AK307" s="1831"/>
      <c r="AL307" s="1831"/>
      <c r="AM307" s="1831"/>
      <c r="AN307" s="1831"/>
      <c r="AO307" s="1831"/>
      <c r="AP307" s="1831"/>
      <c r="AQ307" s="1831"/>
    </row>
    <row r="308" spans="1:43" x14ac:dyDescent="0.35">
      <c r="A308" s="1831"/>
      <c r="B308" s="1831"/>
      <c r="C308" s="1831"/>
      <c r="D308" s="1831"/>
      <c r="E308" s="1831"/>
      <c r="F308" s="1831"/>
      <c r="G308" s="1831"/>
      <c r="H308" s="1831"/>
      <c r="I308" s="1831"/>
      <c r="J308" s="1831"/>
      <c r="K308" s="1831"/>
      <c r="L308" s="1831"/>
      <c r="M308" s="1831"/>
      <c r="N308" s="1831"/>
      <c r="O308" s="1831"/>
      <c r="P308" s="1831"/>
      <c r="Q308" s="1831"/>
      <c r="R308" s="1831"/>
      <c r="S308" s="1831"/>
      <c r="T308" s="1831"/>
      <c r="U308" s="1831"/>
      <c r="V308" s="1831"/>
      <c r="W308" s="1831"/>
      <c r="X308" s="1831"/>
      <c r="Y308" s="1831"/>
      <c r="Z308" s="1831"/>
      <c r="AA308" s="1831"/>
      <c r="AB308" s="1831"/>
      <c r="AC308" s="1831"/>
      <c r="AD308" s="1831"/>
      <c r="AE308" s="1831"/>
      <c r="AF308" s="1831"/>
      <c r="AG308" s="1831"/>
      <c r="AH308" s="1831"/>
      <c r="AI308" s="1831"/>
      <c r="AJ308" s="1831"/>
      <c r="AK308" s="1831"/>
      <c r="AL308" s="1831"/>
      <c r="AM308" s="1831"/>
      <c r="AN308" s="1831"/>
      <c r="AO308" s="1831"/>
      <c r="AP308" s="1831"/>
      <c r="AQ308" s="1831"/>
    </row>
    <row r="309" spans="1:43" x14ac:dyDescent="0.35">
      <c r="A309" s="1831"/>
      <c r="B309" s="1831"/>
      <c r="C309" s="1831"/>
      <c r="D309" s="1831"/>
      <c r="E309" s="1831"/>
      <c r="F309" s="1831"/>
      <c r="G309" s="1831"/>
      <c r="H309" s="1831"/>
      <c r="I309" s="1831"/>
      <c r="J309" s="1831"/>
      <c r="K309" s="1831"/>
      <c r="L309" s="1831"/>
      <c r="M309" s="1831"/>
      <c r="N309" s="1831"/>
      <c r="O309" s="1831"/>
      <c r="P309" s="1831"/>
      <c r="Q309" s="1831"/>
      <c r="R309" s="1831"/>
      <c r="S309" s="1831"/>
      <c r="T309" s="1831"/>
      <c r="U309" s="1831"/>
      <c r="V309" s="1831"/>
      <c r="W309" s="1831"/>
      <c r="X309" s="1831"/>
      <c r="Y309" s="1831"/>
      <c r="Z309" s="1831"/>
      <c r="AA309" s="1831"/>
      <c r="AB309" s="1831"/>
      <c r="AC309" s="1831"/>
      <c r="AD309" s="1831"/>
      <c r="AE309" s="1831"/>
      <c r="AF309" s="1831"/>
      <c r="AG309" s="1831"/>
      <c r="AH309" s="1831"/>
      <c r="AI309" s="1831"/>
      <c r="AJ309" s="1831"/>
      <c r="AK309" s="1831"/>
      <c r="AL309" s="1831"/>
      <c r="AM309" s="1831"/>
      <c r="AN309" s="1831"/>
      <c r="AO309" s="1831"/>
      <c r="AP309" s="1831"/>
      <c r="AQ309" s="1831"/>
    </row>
    <row r="310" spans="1:43" x14ac:dyDescent="0.35">
      <c r="A310" s="1831"/>
      <c r="B310" s="1831"/>
      <c r="C310" s="1831"/>
      <c r="D310" s="1831"/>
      <c r="E310" s="1831"/>
      <c r="F310" s="1831"/>
      <c r="G310" s="1831"/>
      <c r="H310" s="1831"/>
      <c r="I310" s="1831"/>
      <c r="J310" s="1831"/>
      <c r="K310" s="1831"/>
      <c r="L310" s="1831"/>
      <c r="M310" s="1831"/>
      <c r="N310" s="1831"/>
      <c r="O310" s="1831"/>
      <c r="P310" s="1831"/>
      <c r="Q310" s="1831"/>
      <c r="R310" s="1831"/>
      <c r="S310" s="1831"/>
      <c r="T310" s="1831"/>
      <c r="U310" s="1831"/>
      <c r="V310" s="1831"/>
      <c r="W310" s="1831"/>
      <c r="X310" s="1831"/>
      <c r="Y310" s="1831"/>
      <c r="Z310" s="1831"/>
      <c r="AA310" s="1831"/>
      <c r="AB310" s="1831"/>
      <c r="AC310" s="1831"/>
      <c r="AD310" s="1831"/>
      <c r="AE310" s="1831"/>
      <c r="AF310" s="1831"/>
      <c r="AG310" s="1831"/>
      <c r="AH310" s="1831"/>
      <c r="AI310" s="1831"/>
      <c r="AJ310" s="1831"/>
      <c r="AK310" s="1831"/>
      <c r="AL310" s="1831"/>
      <c r="AM310" s="1831"/>
      <c r="AN310" s="1831"/>
      <c r="AO310" s="1831"/>
      <c r="AP310" s="1831"/>
      <c r="AQ310" s="1831"/>
    </row>
    <row r="311" spans="1:43" x14ac:dyDescent="0.35">
      <c r="A311" s="1831"/>
      <c r="B311" s="1831"/>
      <c r="C311" s="1831"/>
      <c r="D311" s="1831"/>
      <c r="E311" s="1831"/>
      <c r="F311" s="1831"/>
      <c r="G311" s="1831"/>
      <c r="H311" s="1831"/>
      <c r="I311" s="1831"/>
      <c r="J311" s="1831"/>
      <c r="K311" s="1831"/>
      <c r="L311" s="1831"/>
      <c r="M311" s="1831"/>
      <c r="N311" s="1831"/>
      <c r="O311" s="1831"/>
      <c r="P311" s="1831"/>
      <c r="Q311" s="1831"/>
      <c r="R311" s="1831"/>
      <c r="S311" s="1831"/>
      <c r="T311" s="1831"/>
      <c r="U311" s="1831"/>
      <c r="V311" s="1831"/>
      <c r="W311" s="1831"/>
      <c r="X311" s="1831"/>
      <c r="Y311" s="1831"/>
      <c r="Z311" s="1831"/>
      <c r="AA311" s="1831"/>
      <c r="AB311" s="1831"/>
      <c r="AC311" s="1831"/>
      <c r="AD311" s="1831"/>
      <c r="AE311" s="1831"/>
      <c r="AF311" s="1831"/>
      <c r="AG311" s="1831"/>
      <c r="AH311" s="1831"/>
      <c r="AI311" s="1831"/>
      <c r="AJ311" s="1831"/>
      <c r="AK311" s="1831"/>
      <c r="AL311" s="1831"/>
      <c r="AM311" s="1831"/>
      <c r="AN311" s="1831"/>
      <c r="AO311" s="1831"/>
      <c r="AP311" s="1831"/>
      <c r="AQ311" s="1831"/>
    </row>
    <row r="312" spans="1:43" x14ac:dyDescent="0.35">
      <c r="A312" s="1831"/>
      <c r="B312" s="1831"/>
      <c r="C312" s="1831"/>
      <c r="D312" s="1831"/>
      <c r="E312" s="1831"/>
      <c r="F312" s="1831"/>
      <c r="G312" s="1831"/>
      <c r="H312" s="1831"/>
      <c r="I312" s="1831"/>
      <c r="J312" s="1831"/>
      <c r="K312" s="1831"/>
      <c r="L312" s="1831"/>
      <c r="M312" s="1831"/>
      <c r="N312" s="1831"/>
      <c r="O312" s="1831"/>
      <c r="P312" s="1831"/>
      <c r="Q312" s="1831"/>
      <c r="R312" s="1831"/>
      <c r="S312" s="1831"/>
      <c r="T312" s="1831"/>
      <c r="U312" s="1831"/>
      <c r="V312" s="1831"/>
      <c r="W312" s="1831"/>
      <c r="X312" s="1831"/>
      <c r="Y312" s="1831"/>
      <c r="Z312" s="1831"/>
      <c r="AA312" s="1831"/>
      <c r="AB312" s="1831"/>
      <c r="AC312" s="1831"/>
      <c r="AD312" s="1831"/>
      <c r="AE312" s="1831"/>
      <c r="AF312" s="1831"/>
      <c r="AG312" s="1831"/>
      <c r="AH312" s="1831"/>
      <c r="AI312" s="1831"/>
      <c r="AJ312" s="1831"/>
      <c r="AK312" s="1831"/>
      <c r="AL312" s="1831"/>
      <c r="AM312" s="1831"/>
      <c r="AN312" s="1831"/>
      <c r="AO312" s="1831"/>
      <c r="AP312" s="1831"/>
      <c r="AQ312" s="1831"/>
    </row>
    <row r="313" spans="1:43" x14ac:dyDescent="0.35">
      <c r="A313" s="1831"/>
      <c r="B313" s="1831"/>
      <c r="C313" s="1831"/>
      <c r="D313" s="1831"/>
      <c r="E313" s="1831"/>
      <c r="F313" s="1831"/>
      <c r="G313" s="1831"/>
      <c r="H313" s="1831"/>
      <c r="I313" s="1831"/>
      <c r="J313" s="1831"/>
      <c r="K313" s="1831"/>
      <c r="L313" s="1831"/>
      <c r="M313" s="1831"/>
      <c r="N313" s="1831"/>
      <c r="O313" s="1831"/>
      <c r="P313" s="1831"/>
      <c r="Q313" s="1831"/>
      <c r="R313" s="1831"/>
      <c r="S313" s="1831"/>
      <c r="T313" s="1831"/>
      <c r="U313" s="1831"/>
      <c r="V313" s="1831"/>
      <c r="W313" s="1831"/>
      <c r="X313" s="1831"/>
      <c r="Y313" s="1831"/>
      <c r="Z313" s="1831"/>
      <c r="AA313" s="1831"/>
      <c r="AB313" s="1831"/>
      <c r="AC313" s="1831"/>
      <c r="AD313" s="1831"/>
      <c r="AE313" s="1831"/>
      <c r="AF313" s="1831"/>
      <c r="AG313" s="1831"/>
      <c r="AH313" s="1831"/>
      <c r="AI313" s="1831"/>
      <c r="AJ313" s="1831"/>
      <c r="AK313" s="1831"/>
      <c r="AL313" s="1831"/>
      <c r="AM313" s="1831"/>
      <c r="AN313" s="1831"/>
      <c r="AO313" s="1831"/>
      <c r="AP313" s="1831"/>
      <c r="AQ313" s="1831"/>
    </row>
    <row r="314" spans="1:43" x14ac:dyDescent="0.35">
      <c r="A314" s="1831"/>
      <c r="B314" s="1831"/>
      <c r="C314" s="1831"/>
      <c r="D314" s="1831"/>
      <c r="E314" s="1831"/>
      <c r="F314" s="1831"/>
      <c r="G314" s="1831"/>
      <c r="H314" s="1831"/>
      <c r="I314" s="1831"/>
      <c r="J314" s="1831"/>
      <c r="K314" s="1831"/>
      <c r="L314" s="1831"/>
      <c r="M314" s="1831"/>
      <c r="N314" s="1831"/>
      <c r="O314" s="1831"/>
      <c r="P314" s="1831"/>
      <c r="Q314" s="1831"/>
      <c r="R314" s="1831"/>
      <c r="S314" s="1831"/>
      <c r="T314" s="1831"/>
      <c r="U314" s="1831"/>
      <c r="V314" s="1831"/>
      <c r="W314" s="1831"/>
      <c r="X314" s="1831"/>
      <c r="Y314" s="1831"/>
      <c r="Z314" s="1831"/>
      <c r="AA314" s="1831"/>
      <c r="AB314" s="1831"/>
      <c r="AC314" s="1831"/>
      <c r="AD314" s="1831"/>
      <c r="AE314" s="1831"/>
      <c r="AF314" s="1831"/>
      <c r="AG314" s="1831"/>
      <c r="AH314" s="1831"/>
      <c r="AI314" s="1831"/>
      <c r="AJ314" s="1831"/>
      <c r="AK314" s="1831"/>
      <c r="AL314" s="1831"/>
      <c r="AM314" s="1831"/>
      <c r="AN314" s="1831"/>
      <c r="AO314" s="1831"/>
      <c r="AP314" s="1831"/>
      <c r="AQ314" s="1831"/>
    </row>
    <row r="315" spans="1:43" x14ac:dyDescent="0.35">
      <c r="A315" s="1831"/>
      <c r="B315" s="1831"/>
      <c r="C315" s="1831"/>
      <c r="D315" s="1831"/>
      <c r="E315" s="1831"/>
      <c r="F315" s="1831"/>
      <c r="G315" s="1831"/>
      <c r="H315" s="1831"/>
      <c r="I315" s="1831"/>
      <c r="J315" s="1831"/>
      <c r="K315" s="1831"/>
      <c r="L315" s="1831"/>
      <c r="M315" s="1831"/>
      <c r="N315" s="1831"/>
      <c r="O315" s="1831"/>
      <c r="P315" s="1831"/>
      <c r="Q315" s="1831"/>
      <c r="R315" s="1831"/>
      <c r="S315" s="1831"/>
      <c r="T315" s="1831"/>
      <c r="U315" s="1831"/>
      <c r="V315" s="1831"/>
      <c r="W315" s="1831"/>
      <c r="X315" s="1831"/>
      <c r="Y315" s="1831"/>
      <c r="Z315" s="1831"/>
      <c r="AA315" s="1831"/>
      <c r="AB315" s="1831"/>
      <c r="AC315" s="1831"/>
      <c r="AD315" s="1831"/>
      <c r="AE315" s="1831"/>
      <c r="AF315" s="1831"/>
      <c r="AG315" s="1831"/>
      <c r="AH315" s="1831"/>
      <c r="AI315" s="1831"/>
      <c r="AJ315" s="1831"/>
      <c r="AK315" s="1831"/>
      <c r="AL315" s="1831"/>
      <c r="AM315" s="1831"/>
      <c r="AN315" s="1831"/>
      <c r="AO315" s="1831"/>
      <c r="AP315" s="1831"/>
      <c r="AQ315" s="1831"/>
    </row>
    <row r="316" spans="1:43" x14ac:dyDescent="0.35">
      <c r="A316" s="1831"/>
      <c r="B316" s="1831"/>
      <c r="C316" s="1831"/>
      <c r="D316" s="1831"/>
      <c r="E316" s="1831"/>
      <c r="F316" s="1831"/>
      <c r="G316" s="1831"/>
      <c r="H316" s="1831"/>
      <c r="I316" s="1831"/>
      <c r="J316" s="1831"/>
      <c r="K316" s="1831"/>
      <c r="L316" s="1831"/>
      <c r="M316" s="1831"/>
      <c r="N316" s="1831"/>
      <c r="O316" s="1831"/>
      <c r="P316" s="1831"/>
      <c r="Q316" s="1831"/>
      <c r="R316" s="1831"/>
      <c r="S316" s="1831"/>
      <c r="T316" s="1831"/>
      <c r="U316" s="1831"/>
      <c r="V316" s="1831"/>
      <c r="W316" s="1831"/>
      <c r="X316" s="1831"/>
      <c r="Y316" s="1831"/>
      <c r="Z316" s="1831"/>
      <c r="AA316" s="1831"/>
      <c r="AB316" s="1831"/>
      <c r="AC316" s="1831"/>
      <c r="AD316" s="1831"/>
      <c r="AE316" s="1831"/>
      <c r="AF316" s="1831"/>
      <c r="AG316" s="1831"/>
      <c r="AH316" s="1831"/>
      <c r="AI316" s="1831"/>
      <c r="AJ316" s="1831"/>
      <c r="AK316" s="1831"/>
      <c r="AL316" s="1831"/>
      <c r="AM316" s="1831"/>
      <c r="AN316" s="1831"/>
      <c r="AO316" s="1831"/>
      <c r="AP316" s="1831"/>
      <c r="AQ316" s="1831"/>
    </row>
    <row r="317" spans="1:43" x14ac:dyDescent="0.35">
      <c r="A317" s="1831"/>
      <c r="B317" s="1831"/>
      <c r="C317" s="1831"/>
      <c r="D317" s="1831"/>
      <c r="E317" s="1831"/>
      <c r="F317" s="1831"/>
      <c r="G317" s="1831"/>
      <c r="H317" s="1831"/>
      <c r="I317" s="1831"/>
      <c r="J317" s="1831"/>
      <c r="K317" s="1831"/>
      <c r="L317" s="1831"/>
      <c r="M317" s="1831"/>
      <c r="N317" s="1831"/>
      <c r="O317" s="1831"/>
      <c r="P317" s="1831"/>
      <c r="Q317" s="1831"/>
      <c r="R317" s="1831"/>
      <c r="S317" s="1831"/>
      <c r="T317" s="1831"/>
      <c r="U317" s="1831"/>
      <c r="V317" s="1831"/>
      <c r="W317" s="1831"/>
      <c r="X317" s="1831"/>
      <c r="Y317" s="1831"/>
      <c r="Z317" s="1831"/>
      <c r="AA317" s="1831"/>
      <c r="AB317" s="1831"/>
      <c r="AC317" s="1831"/>
      <c r="AD317" s="1831"/>
      <c r="AE317" s="1831"/>
      <c r="AF317" s="1831"/>
      <c r="AG317" s="1831"/>
      <c r="AH317" s="1831"/>
      <c r="AI317" s="1831"/>
      <c r="AJ317" s="1831"/>
      <c r="AK317" s="1831"/>
      <c r="AL317" s="1831"/>
      <c r="AM317" s="1831"/>
      <c r="AN317" s="1831"/>
      <c r="AO317" s="1831"/>
      <c r="AP317" s="1831"/>
      <c r="AQ317" s="1831"/>
    </row>
    <row r="318" spans="1:43" x14ac:dyDescent="0.35">
      <c r="A318" s="1831"/>
      <c r="B318" s="1831"/>
      <c r="C318" s="1831"/>
      <c r="D318" s="1831"/>
      <c r="E318" s="1831"/>
      <c r="F318" s="1831"/>
      <c r="G318" s="1831"/>
      <c r="H318" s="1831"/>
      <c r="I318" s="1831"/>
      <c r="J318" s="1831"/>
      <c r="K318" s="1831"/>
      <c r="L318" s="1831"/>
      <c r="M318" s="1831"/>
      <c r="N318" s="1831"/>
      <c r="O318" s="1831"/>
      <c r="P318" s="1831"/>
      <c r="Q318" s="1831"/>
      <c r="R318" s="1831"/>
      <c r="S318" s="1831"/>
      <c r="T318" s="1831"/>
      <c r="U318" s="1831"/>
      <c r="V318" s="1831"/>
      <c r="W318" s="1831"/>
      <c r="X318" s="1831"/>
      <c r="Y318" s="1831"/>
      <c r="Z318" s="1831"/>
      <c r="AA318" s="1831"/>
      <c r="AB318" s="1831"/>
      <c r="AC318" s="1831"/>
      <c r="AD318" s="1831"/>
      <c r="AE318" s="1831"/>
      <c r="AF318" s="1831"/>
      <c r="AG318" s="1831"/>
      <c r="AH318" s="1831"/>
      <c r="AI318" s="1831"/>
      <c r="AJ318" s="1831"/>
      <c r="AK318" s="1831"/>
      <c r="AL318" s="1831"/>
      <c r="AM318" s="1831"/>
      <c r="AN318" s="1831"/>
      <c r="AO318" s="1831"/>
      <c r="AP318" s="1831"/>
      <c r="AQ318" s="1831"/>
    </row>
    <row r="319" spans="1:43" x14ac:dyDescent="0.35">
      <c r="A319" s="1831"/>
      <c r="B319" s="1831"/>
      <c r="C319" s="1831"/>
      <c r="D319" s="1831"/>
      <c r="E319" s="1831"/>
      <c r="F319" s="1831"/>
      <c r="G319" s="1831"/>
      <c r="H319" s="1831"/>
      <c r="I319" s="1831"/>
      <c r="J319" s="1831"/>
      <c r="K319" s="1831"/>
      <c r="L319" s="1831"/>
      <c r="M319" s="1831"/>
      <c r="N319" s="1831"/>
      <c r="O319" s="1831"/>
      <c r="P319" s="1831"/>
      <c r="Q319" s="1831"/>
      <c r="R319" s="1831"/>
      <c r="S319" s="1831"/>
      <c r="T319" s="1831"/>
      <c r="U319" s="1831"/>
      <c r="V319" s="1831"/>
      <c r="W319" s="1831"/>
      <c r="X319" s="1831"/>
      <c r="Y319" s="1831"/>
      <c r="Z319" s="1831"/>
      <c r="AA319" s="1831"/>
      <c r="AB319" s="1831"/>
      <c r="AC319" s="1831"/>
      <c r="AD319" s="1831"/>
      <c r="AE319" s="1831"/>
      <c r="AF319" s="1831"/>
      <c r="AG319" s="1831"/>
      <c r="AH319" s="1831"/>
      <c r="AI319" s="1831"/>
      <c r="AJ319" s="1831"/>
      <c r="AK319" s="1831"/>
      <c r="AL319" s="1831"/>
      <c r="AM319" s="1831"/>
      <c r="AN319" s="1831"/>
      <c r="AO319" s="1831"/>
      <c r="AP319" s="1831"/>
      <c r="AQ319" s="1831"/>
    </row>
    <row r="320" spans="1:43" x14ac:dyDescent="0.35">
      <c r="A320" s="1831"/>
      <c r="B320" s="1831"/>
      <c r="C320" s="1831"/>
      <c r="D320" s="1831"/>
      <c r="E320" s="1831"/>
      <c r="F320" s="1831"/>
      <c r="G320" s="1831"/>
      <c r="H320" s="1831"/>
      <c r="I320" s="1831"/>
      <c r="J320" s="1831"/>
      <c r="K320" s="1831"/>
      <c r="L320" s="1831"/>
      <c r="M320" s="1831"/>
      <c r="N320" s="1831"/>
      <c r="O320" s="1831"/>
      <c r="P320" s="1831"/>
      <c r="Q320" s="1831"/>
      <c r="R320" s="1831"/>
      <c r="S320" s="1831"/>
      <c r="T320" s="1831"/>
      <c r="U320" s="1831"/>
      <c r="V320" s="1831"/>
      <c r="W320" s="1831"/>
      <c r="X320" s="1831"/>
      <c r="Y320" s="1831"/>
      <c r="Z320" s="1831"/>
      <c r="AA320" s="1831"/>
      <c r="AB320" s="1831"/>
      <c r="AC320" s="1831"/>
      <c r="AD320" s="1831"/>
      <c r="AE320" s="1831"/>
      <c r="AF320" s="1831"/>
      <c r="AG320" s="1831"/>
      <c r="AH320" s="1831"/>
      <c r="AI320" s="1831"/>
      <c r="AJ320" s="1831"/>
      <c r="AK320" s="1831"/>
      <c r="AL320" s="1831"/>
      <c r="AM320" s="1831"/>
      <c r="AN320" s="1831"/>
      <c r="AO320" s="1831"/>
      <c r="AP320" s="1831"/>
      <c r="AQ320" s="1831"/>
    </row>
    <row r="321" spans="1:43" x14ac:dyDescent="0.35">
      <c r="A321" s="1831"/>
      <c r="B321" s="1831"/>
      <c r="C321" s="1831"/>
      <c r="D321" s="1831"/>
      <c r="E321" s="1831"/>
      <c r="F321" s="1831"/>
      <c r="G321" s="1831"/>
      <c r="H321" s="1831"/>
      <c r="I321" s="1831"/>
      <c r="J321" s="1831"/>
      <c r="K321" s="1831"/>
      <c r="L321" s="1831"/>
      <c r="M321" s="1831"/>
      <c r="N321" s="1831"/>
      <c r="O321" s="1831"/>
      <c r="P321" s="1831"/>
      <c r="Q321" s="1831"/>
      <c r="R321" s="1831"/>
      <c r="S321" s="1831"/>
      <c r="T321" s="1831"/>
      <c r="U321" s="1831"/>
      <c r="V321" s="1831"/>
      <c r="W321" s="1831"/>
      <c r="X321" s="1831"/>
      <c r="Y321" s="1831"/>
      <c r="Z321" s="1831"/>
      <c r="AA321" s="1831"/>
      <c r="AB321" s="1831"/>
      <c r="AC321" s="1831"/>
      <c r="AD321" s="1831"/>
      <c r="AE321" s="1831"/>
      <c r="AF321" s="1831"/>
      <c r="AG321" s="1831"/>
      <c r="AH321" s="1831"/>
      <c r="AI321" s="1831"/>
      <c r="AJ321" s="1831"/>
      <c r="AK321" s="1831"/>
      <c r="AL321" s="1831"/>
      <c r="AM321" s="1831"/>
      <c r="AN321" s="1831"/>
      <c r="AO321" s="1831"/>
      <c r="AP321" s="1831"/>
      <c r="AQ321" s="1831"/>
    </row>
    <row r="322" spans="1:43" x14ac:dyDescent="0.35">
      <c r="A322" s="1831"/>
      <c r="B322" s="1831"/>
      <c r="C322" s="1831"/>
      <c r="D322" s="1831"/>
      <c r="E322" s="1831"/>
      <c r="F322" s="1831"/>
      <c r="G322" s="1831"/>
      <c r="H322" s="1831"/>
      <c r="I322" s="1831"/>
      <c r="J322" s="1831"/>
      <c r="K322" s="1831"/>
      <c r="L322" s="1831"/>
      <c r="M322" s="1831"/>
      <c r="N322" s="1831"/>
      <c r="O322" s="1831"/>
      <c r="P322" s="1831"/>
      <c r="Q322" s="1831"/>
      <c r="R322" s="1831"/>
      <c r="S322" s="1831"/>
      <c r="T322" s="1831"/>
      <c r="U322" s="1831"/>
      <c r="V322" s="1831"/>
      <c r="W322" s="1831"/>
      <c r="X322" s="1831"/>
      <c r="Y322" s="1831"/>
      <c r="Z322" s="1831"/>
      <c r="AA322" s="1831"/>
      <c r="AB322" s="1831"/>
      <c r="AC322" s="1831"/>
      <c r="AD322" s="1831"/>
      <c r="AE322" s="1831"/>
      <c r="AF322" s="1831"/>
      <c r="AG322" s="1831"/>
      <c r="AH322" s="1831"/>
      <c r="AI322" s="1831"/>
      <c r="AJ322" s="1831"/>
      <c r="AK322" s="1831"/>
      <c r="AL322" s="1831"/>
      <c r="AM322" s="1831"/>
      <c r="AN322" s="1831"/>
      <c r="AO322" s="1831"/>
      <c r="AP322" s="1831"/>
      <c r="AQ322" s="1831"/>
    </row>
    <row r="323" spans="1:43" x14ac:dyDescent="0.35">
      <c r="A323" s="1831"/>
      <c r="B323" s="1831"/>
      <c r="C323" s="1831"/>
      <c r="D323" s="1831"/>
      <c r="E323" s="1831"/>
      <c r="F323" s="1831"/>
      <c r="G323" s="1831"/>
      <c r="H323" s="1831"/>
      <c r="I323" s="1831"/>
      <c r="J323" s="1831"/>
      <c r="K323" s="1831"/>
      <c r="L323" s="1831"/>
      <c r="M323" s="1831"/>
      <c r="N323" s="1831"/>
      <c r="O323" s="1831"/>
      <c r="P323" s="1831"/>
      <c r="Q323" s="1831"/>
      <c r="R323" s="1831"/>
      <c r="S323" s="1831"/>
      <c r="T323" s="1831"/>
      <c r="U323" s="1831"/>
      <c r="V323" s="1831"/>
      <c r="W323" s="1831"/>
      <c r="X323" s="1831"/>
      <c r="Y323" s="1831"/>
      <c r="Z323" s="1831"/>
      <c r="AA323" s="1831"/>
      <c r="AB323" s="1831"/>
      <c r="AC323" s="1831"/>
      <c r="AD323" s="1831"/>
      <c r="AE323" s="1831"/>
      <c r="AF323" s="1831"/>
      <c r="AG323" s="1831"/>
      <c r="AH323" s="1831"/>
      <c r="AI323" s="1831"/>
      <c r="AJ323" s="1831"/>
      <c r="AK323" s="1831"/>
      <c r="AL323" s="1831"/>
      <c r="AM323" s="1831"/>
      <c r="AN323" s="1831"/>
      <c r="AO323" s="1831"/>
      <c r="AP323" s="1831"/>
      <c r="AQ323" s="1831"/>
    </row>
    <row r="324" spans="1:43" x14ac:dyDescent="0.35">
      <c r="A324" s="1831"/>
      <c r="B324" s="1831"/>
      <c r="C324" s="1831"/>
      <c r="D324" s="1831"/>
      <c r="E324" s="1831"/>
      <c r="F324" s="1831"/>
      <c r="G324" s="1831"/>
      <c r="H324" s="1831"/>
      <c r="I324" s="1831"/>
      <c r="J324" s="1831"/>
      <c r="K324" s="1831"/>
      <c r="L324" s="1831"/>
      <c r="M324" s="1831"/>
      <c r="N324" s="1831"/>
      <c r="O324" s="1831"/>
      <c r="P324" s="1831"/>
      <c r="Q324" s="1831"/>
      <c r="R324" s="1831"/>
      <c r="S324" s="1831"/>
      <c r="T324" s="1831"/>
      <c r="U324" s="1831"/>
      <c r="V324" s="1831"/>
      <c r="W324" s="1831"/>
      <c r="X324" s="1831"/>
      <c r="Y324" s="1831"/>
      <c r="Z324" s="1831"/>
      <c r="AA324" s="1831"/>
      <c r="AB324" s="1831"/>
      <c r="AC324" s="1831"/>
      <c r="AD324" s="1831"/>
      <c r="AE324" s="1831"/>
      <c r="AF324" s="1831"/>
      <c r="AG324" s="1831"/>
      <c r="AH324" s="1831"/>
      <c r="AI324" s="1831"/>
      <c r="AJ324" s="1831"/>
      <c r="AK324" s="1831"/>
      <c r="AL324" s="1831"/>
      <c r="AM324" s="1831"/>
      <c r="AN324" s="1831"/>
      <c r="AO324" s="1831"/>
      <c r="AP324" s="1831"/>
      <c r="AQ324" s="1831"/>
    </row>
    <row r="325" spans="1:43" x14ac:dyDescent="0.35">
      <c r="A325" s="1831"/>
      <c r="B325" s="1831"/>
      <c r="C325" s="1831"/>
      <c r="D325" s="1831"/>
      <c r="E325" s="1831"/>
      <c r="F325" s="1831"/>
      <c r="G325" s="1831"/>
      <c r="H325" s="1831"/>
      <c r="I325" s="1831"/>
      <c r="J325" s="1831"/>
      <c r="K325" s="1831"/>
      <c r="L325" s="1831"/>
      <c r="M325" s="1831"/>
      <c r="N325" s="1831"/>
      <c r="O325" s="1831"/>
      <c r="P325" s="1831"/>
      <c r="Q325" s="1831"/>
      <c r="R325" s="1831"/>
      <c r="S325" s="1831"/>
      <c r="T325" s="1831"/>
      <c r="U325" s="1831"/>
      <c r="V325" s="1831"/>
      <c r="W325" s="1831"/>
      <c r="X325" s="1831"/>
      <c r="Y325" s="1831"/>
      <c r="Z325" s="1831"/>
      <c r="AA325" s="1831"/>
      <c r="AB325" s="1831"/>
      <c r="AC325" s="1831"/>
      <c r="AD325" s="1831"/>
      <c r="AE325" s="1831"/>
      <c r="AF325" s="1831"/>
      <c r="AG325" s="1831"/>
      <c r="AH325" s="1831"/>
      <c r="AI325" s="1831"/>
      <c r="AJ325" s="1831"/>
      <c r="AK325" s="1831"/>
      <c r="AL325" s="1831"/>
      <c r="AM325" s="1831"/>
      <c r="AN325" s="1831"/>
      <c r="AO325" s="1831"/>
      <c r="AP325" s="1831"/>
      <c r="AQ325" s="1831"/>
    </row>
    <row r="326" spans="1:43" x14ac:dyDescent="0.35">
      <c r="A326" s="1831"/>
      <c r="B326" s="1831"/>
      <c r="C326" s="1831"/>
      <c r="D326" s="1831"/>
      <c r="E326" s="1831"/>
      <c r="F326" s="1831"/>
      <c r="G326" s="1831"/>
      <c r="H326" s="1831"/>
      <c r="I326" s="1831"/>
      <c r="J326" s="1831"/>
      <c r="K326" s="1831"/>
      <c r="L326" s="1831"/>
      <c r="M326" s="1831"/>
      <c r="N326" s="1831"/>
      <c r="O326" s="1831"/>
      <c r="P326" s="1831"/>
      <c r="Q326" s="1831"/>
      <c r="R326" s="1831"/>
      <c r="S326" s="1831"/>
      <c r="T326" s="1831"/>
      <c r="U326" s="1831"/>
      <c r="V326" s="1831"/>
      <c r="W326" s="1831"/>
      <c r="X326" s="1831"/>
      <c r="Y326" s="1831"/>
      <c r="Z326" s="1831"/>
      <c r="AA326" s="1831"/>
      <c r="AB326" s="1831"/>
      <c r="AC326" s="1831"/>
      <c r="AD326" s="1831"/>
      <c r="AE326" s="1831"/>
      <c r="AF326" s="1831"/>
      <c r="AG326" s="1831"/>
      <c r="AH326" s="1831"/>
      <c r="AI326" s="1831"/>
      <c r="AJ326" s="1831"/>
      <c r="AK326" s="1831"/>
      <c r="AL326" s="1831"/>
      <c r="AM326" s="1831"/>
      <c r="AN326" s="1831"/>
      <c r="AO326" s="1831"/>
      <c r="AP326" s="1831"/>
      <c r="AQ326" s="1831"/>
    </row>
    <row r="327" spans="1:43" x14ac:dyDescent="0.35">
      <c r="A327" s="1831"/>
      <c r="B327" s="1831"/>
      <c r="C327" s="1831"/>
      <c r="D327" s="1831"/>
      <c r="E327" s="1831"/>
      <c r="F327" s="1831"/>
      <c r="G327" s="1831"/>
      <c r="H327" s="1831"/>
      <c r="I327" s="1831"/>
      <c r="J327" s="1831"/>
      <c r="K327" s="1831"/>
      <c r="L327" s="1831"/>
      <c r="M327" s="1831"/>
      <c r="N327" s="1831"/>
      <c r="O327" s="1831"/>
      <c r="P327" s="1831"/>
      <c r="Q327" s="1831"/>
      <c r="R327" s="1831"/>
      <c r="S327" s="1831"/>
      <c r="T327" s="1831"/>
      <c r="U327" s="1831"/>
      <c r="V327" s="1831"/>
      <c r="W327" s="1831"/>
      <c r="X327" s="1831"/>
      <c r="Y327" s="1831"/>
      <c r="Z327" s="1831"/>
      <c r="AA327" s="1831"/>
      <c r="AB327" s="1831"/>
      <c r="AC327" s="1831"/>
      <c r="AD327" s="1831"/>
      <c r="AE327" s="1831"/>
      <c r="AF327" s="1831"/>
      <c r="AG327" s="1831"/>
      <c r="AH327" s="1831"/>
      <c r="AI327" s="1831"/>
      <c r="AJ327" s="1831"/>
      <c r="AK327" s="1831"/>
      <c r="AL327" s="1831"/>
      <c r="AM327" s="1831"/>
      <c r="AN327" s="1831"/>
      <c r="AO327" s="1831"/>
      <c r="AP327" s="1831"/>
      <c r="AQ327" s="1831"/>
    </row>
    <row r="328" spans="1:43" x14ac:dyDescent="0.35">
      <c r="A328" s="1831"/>
      <c r="B328" s="1831"/>
      <c r="C328" s="1831"/>
      <c r="D328" s="1831"/>
      <c r="E328" s="1831"/>
      <c r="F328" s="1831"/>
      <c r="G328" s="1831"/>
      <c r="H328" s="1831"/>
      <c r="I328" s="1831"/>
      <c r="J328" s="1831"/>
      <c r="K328" s="1831"/>
      <c r="L328" s="1831"/>
      <c r="M328" s="1831"/>
      <c r="N328" s="1831"/>
      <c r="O328" s="1831"/>
      <c r="P328" s="1831"/>
      <c r="Q328" s="1831"/>
      <c r="R328" s="1831"/>
      <c r="S328" s="1831"/>
      <c r="T328" s="1831"/>
      <c r="U328" s="1831"/>
      <c r="V328" s="1831"/>
      <c r="W328" s="1831"/>
      <c r="X328" s="1831"/>
      <c r="Y328" s="1831"/>
      <c r="Z328" s="1831"/>
      <c r="AA328" s="1831"/>
      <c r="AB328" s="1831"/>
      <c r="AC328" s="1831"/>
      <c r="AD328" s="1831"/>
      <c r="AE328" s="1831"/>
      <c r="AF328" s="1831"/>
      <c r="AG328" s="1831"/>
      <c r="AH328" s="1831"/>
      <c r="AI328" s="1831"/>
      <c r="AJ328" s="1831"/>
      <c r="AK328" s="1831"/>
      <c r="AL328" s="1831"/>
      <c r="AM328" s="1831"/>
      <c r="AN328" s="1831"/>
      <c r="AO328" s="1831"/>
      <c r="AP328" s="1831"/>
      <c r="AQ328" s="1831"/>
    </row>
    <row r="329" spans="1:43" x14ac:dyDescent="0.35">
      <c r="A329" s="1831"/>
      <c r="B329" s="1831"/>
      <c r="C329" s="1831"/>
      <c r="D329" s="1831"/>
      <c r="E329" s="1831"/>
      <c r="F329" s="1831"/>
      <c r="G329" s="1831"/>
      <c r="H329" s="1831"/>
      <c r="I329" s="1831"/>
      <c r="J329" s="1831"/>
      <c r="K329" s="1831"/>
      <c r="L329" s="1831"/>
      <c r="M329" s="1831"/>
      <c r="N329" s="1831"/>
      <c r="O329" s="1831"/>
      <c r="P329" s="1831"/>
      <c r="Q329" s="1831"/>
      <c r="R329" s="1831"/>
      <c r="S329" s="1831"/>
      <c r="T329" s="1831"/>
      <c r="U329" s="1831"/>
      <c r="V329" s="1831"/>
      <c r="W329" s="1831"/>
      <c r="X329" s="1831"/>
      <c r="Y329" s="1831"/>
      <c r="Z329" s="1831"/>
      <c r="AA329" s="1831"/>
      <c r="AB329" s="1831"/>
      <c r="AC329" s="1831"/>
      <c r="AD329" s="1831"/>
      <c r="AE329" s="1831"/>
      <c r="AF329" s="1831"/>
      <c r="AG329" s="1831"/>
      <c r="AH329" s="1831"/>
      <c r="AI329" s="1831"/>
      <c r="AJ329" s="1831"/>
      <c r="AK329" s="1831"/>
      <c r="AL329" s="1831"/>
      <c r="AM329" s="1831"/>
      <c r="AN329" s="1831"/>
      <c r="AO329" s="1831"/>
      <c r="AP329" s="1831"/>
      <c r="AQ329" s="1831"/>
    </row>
    <row r="330" spans="1:43" x14ac:dyDescent="0.35">
      <c r="A330" s="1831"/>
      <c r="B330" s="1831"/>
      <c r="C330" s="1831"/>
      <c r="D330" s="1831"/>
      <c r="E330" s="1831"/>
      <c r="F330" s="1831"/>
      <c r="G330" s="1831"/>
      <c r="H330" s="1831"/>
      <c r="I330" s="1831"/>
      <c r="J330" s="1831"/>
      <c r="K330" s="1831"/>
      <c r="L330" s="1831"/>
      <c r="M330" s="1831"/>
      <c r="N330" s="1831"/>
      <c r="O330" s="1831"/>
      <c r="P330" s="1831"/>
      <c r="Q330" s="1831"/>
      <c r="R330" s="1831"/>
      <c r="S330" s="1831"/>
      <c r="T330" s="1831"/>
      <c r="U330" s="1831"/>
      <c r="V330" s="1831"/>
      <c r="W330" s="1831"/>
      <c r="X330" s="1831"/>
      <c r="Y330" s="1831"/>
      <c r="Z330" s="1831"/>
      <c r="AA330" s="1831"/>
      <c r="AB330" s="1831"/>
      <c r="AC330" s="1831"/>
      <c r="AD330" s="1831"/>
      <c r="AE330" s="1831"/>
      <c r="AF330" s="1831"/>
      <c r="AG330" s="1831"/>
      <c r="AH330" s="1831"/>
      <c r="AI330" s="1831"/>
      <c r="AJ330" s="1831"/>
      <c r="AK330" s="1831"/>
      <c r="AL330" s="1831"/>
      <c r="AM330" s="1831"/>
      <c r="AN330" s="1831"/>
      <c r="AO330" s="1831"/>
      <c r="AP330" s="1831"/>
      <c r="AQ330" s="1831"/>
    </row>
    <row r="331" spans="1:43" x14ac:dyDescent="0.35">
      <c r="A331" s="1831"/>
      <c r="B331" s="1831"/>
      <c r="C331" s="1831"/>
      <c r="D331" s="1831"/>
      <c r="E331" s="1831"/>
      <c r="F331" s="1831"/>
      <c r="G331" s="1831"/>
      <c r="H331" s="1831"/>
      <c r="I331" s="1831"/>
      <c r="J331" s="1831"/>
      <c r="K331" s="1831"/>
      <c r="L331" s="1831"/>
      <c r="M331" s="1831"/>
      <c r="N331" s="1831"/>
      <c r="O331" s="1831"/>
      <c r="P331" s="1831"/>
      <c r="Q331" s="1831"/>
      <c r="R331" s="1831"/>
      <c r="S331" s="1831"/>
      <c r="T331" s="1831"/>
      <c r="U331" s="1831"/>
      <c r="V331" s="1831"/>
      <c r="W331" s="1831"/>
      <c r="X331" s="1831"/>
      <c r="Y331" s="1831"/>
      <c r="Z331" s="1831"/>
      <c r="AA331" s="1831"/>
      <c r="AB331" s="1831"/>
      <c r="AC331" s="1831"/>
      <c r="AD331" s="1831"/>
      <c r="AE331" s="1831"/>
      <c r="AF331" s="1831"/>
      <c r="AG331" s="1831"/>
      <c r="AH331" s="1831"/>
      <c r="AI331" s="1831"/>
      <c r="AJ331" s="1831"/>
      <c r="AK331" s="1831"/>
      <c r="AL331" s="1831"/>
      <c r="AM331" s="1831"/>
      <c r="AN331" s="1831"/>
      <c r="AO331" s="1831"/>
      <c r="AP331" s="1831"/>
      <c r="AQ331" s="1831"/>
    </row>
    <row r="332" spans="1:43" x14ac:dyDescent="0.35">
      <c r="A332" s="1831"/>
      <c r="B332" s="1831"/>
      <c r="C332" s="1831"/>
      <c r="D332" s="1831"/>
      <c r="E332" s="1831"/>
      <c r="F332" s="1831"/>
      <c r="G332" s="1831"/>
      <c r="H332" s="1831"/>
      <c r="I332" s="1831"/>
      <c r="J332" s="1831"/>
      <c r="K332" s="1831"/>
      <c r="L332" s="1831"/>
      <c r="M332" s="1831"/>
      <c r="N332" s="1831"/>
      <c r="O332" s="1831"/>
      <c r="P332" s="1831"/>
      <c r="Q332" s="1831"/>
      <c r="R332" s="1831"/>
      <c r="S332" s="1831"/>
      <c r="T332" s="1831"/>
      <c r="U332" s="1831"/>
      <c r="V332" s="1831"/>
      <c r="W332" s="1831"/>
      <c r="X332" s="1831"/>
      <c r="Y332" s="1831"/>
      <c r="Z332" s="1831"/>
      <c r="AA332" s="1831"/>
      <c r="AB332" s="1831"/>
      <c r="AC332" s="1831"/>
      <c r="AD332" s="1831"/>
      <c r="AE332" s="1831"/>
      <c r="AF332" s="1831"/>
      <c r="AG332" s="1831"/>
      <c r="AH332" s="1831"/>
      <c r="AI332" s="1831"/>
      <c r="AJ332" s="1831"/>
      <c r="AK332" s="1831"/>
      <c r="AL332" s="1831"/>
      <c r="AM332" s="1831"/>
      <c r="AN332" s="1831"/>
      <c r="AO332" s="1831"/>
      <c r="AP332" s="1831"/>
      <c r="AQ332" s="1831"/>
    </row>
    <row r="333" spans="1:43" x14ac:dyDescent="0.35">
      <c r="A333" s="1831"/>
      <c r="B333" s="1831"/>
      <c r="C333" s="1831"/>
      <c r="D333" s="1831"/>
      <c r="E333" s="1831"/>
      <c r="F333" s="1831"/>
      <c r="G333" s="1831"/>
      <c r="H333" s="1831"/>
      <c r="I333" s="1831"/>
      <c r="J333" s="1831"/>
      <c r="K333" s="1831"/>
      <c r="L333" s="1831"/>
      <c r="M333" s="1831"/>
      <c r="N333" s="1831"/>
      <c r="O333" s="1831"/>
      <c r="P333" s="1831"/>
      <c r="Q333" s="1831"/>
      <c r="R333" s="1831"/>
      <c r="S333" s="1831"/>
      <c r="T333" s="1831"/>
      <c r="U333" s="1831"/>
      <c r="V333" s="1831"/>
      <c r="W333" s="1831"/>
      <c r="X333" s="1831"/>
      <c r="Y333" s="1831"/>
      <c r="Z333" s="1831"/>
      <c r="AA333" s="1831"/>
      <c r="AB333" s="1831"/>
      <c r="AC333" s="1831"/>
      <c r="AD333" s="1831"/>
      <c r="AE333" s="1831"/>
      <c r="AF333" s="1831"/>
      <c r="AG333" s="1831"/>
      <c r="AH333" s="1831"/>
      <c r="AI333" s="1831"/>
      <c r="AJ333" s="1831"/>
      <c r="AK333" s="1831"/>
      <c r="AL333" s="1831"/>
      <c r="AM333" s="1831"/>
      <c r="AN333" s="1831"/>
      <c r="AO333" s="1831"/>
      <c r="AP333" s="1831"/>
      <c r="AQ333" s="1831"/>
    </row>
    <row r="334" spans="1:43" x14ac:dyDescent="0.35">
      <c r="A334" s="1831"/>
      <c r="B334" s="1831"/>
      <c r="C334" s="1831"/>
      <c r="D334" s="1831"/>
      <c r="E334" s="1831"/>
      <c r="F334" s="1831"/>
      <c r="G334" s="1831"/>
      <c r="H334" s="1831"/>
      <c r="I334" s="1831"/>
      <c r="J334" s="1831"/>
      <c r="K334" s="1831"/>
      <c r="L334" s="1831"/>
      <c r="M334" s="1831"/>
      <c r="N334" s="1831"/>
      <c r="O334" s="1831"/>
      <c r="P334" s="1831"/>
      <c r="Q334" s="1831"/>
      <c r="R334" s="1831"/>
      <c r="S334" s="1831"/>
      <c r="T334" s="1831"/>
      <c r="U334" s="1831"/>
      <c r="V334" s="1831"/>
      <c r="W334" s="1831"/>
      <c r="X334" s="1831"/>
      <c r="Y334" s="1831"/>
      <c r="Z334" s="1831"/>
      <c r="AA334" s="1831"/>
      <c r="AB334" s="1831"/>
      <c r="AC334" s="1831"/>
      <c r="AD334" s="1831"/>
      <c r="AE334" s="1831"/>
      <c r="AF334" s="1831"/>
      <c r="AG334" s="1831"/>
      <c r="AH334" s="1831"/>
      <c r="AI334" s="1831"/>
      <c r="AJ334" s="1831"/>
      <c r="AK334" s="1831"/>
      <c r="AL334" s="1831"/>
      <c r="AM334" s="1831"/>
      <c r="AN334" s="1831"/>
      <c r="AO334" s="1831"/>
      <c r="AP334" s="1831"/>
      <c r="AQ334" s="1831"/>
    </row>
    <row r="335" spans="1:43" x14ac:dyDescent="0.35">
      <c r="A335" s="1831"/>
      <c r="B335" s="1831"/>
      <c r="C335" s="1831"/>
      <c r="D335" s="1831"/>
      <c r="E335" s="1831"/>
      <c r="F335" s="1831"/>
      <c r="G335" s="1831"/>
      <c r="H335" s="1831"/>
      <c r="I335" s="1831"/>
      <c r="J335" s="1831"/>
      <c r="K335" s="1831"/>
      <c r="L335" s="1831"/>
      <c r="M335" s="1831"/>
      <c r="N335" s="1831"/>
      <c r="O335" s="1831"/>
      <c r="P335" s="1831"/>
      <c r="Q335" s="1831"/>
      <c r="R335" s="1831"/>
      <c r="S335" s="1831"/>
      <c r="T335" s="1831"/>
      <c r="U335" s="1831"/>
      <c r="V335" s="1831"/>
      <c r="W335" s="1831"/>
      <c r="X335" s="1831"/>
      <c r="Y335" s="1831"/>
      <c r="Z335" s="1831"/>
      <c r="AA335" s="1831"/>
      <c r="AB335" s="1831"/>
      <c r="AC335" s="1831"/>
      <c r="AD335" s="1831"/>
      <c r="AE335" s="1831"/>
      <c r="AF335" s="1831"/>
      <c r="AG335" s="1831"/>
      <c r="AH335" s="1831"/>
      <c r="AI335" s="1831"/>
      <c r="AJ335" s="1831"/>
      <c r="AK335" s="1831"/>
      <c r="AL335" s="1831"/>
      <c r="AM335" s="1831"/>
      <c r="AN335" s="1831"/>
      <c r="AO335" s="1831"/>
      <c r="AP335" s="1831"/>
      <c r="AQ335" s="1831"/>
    </row>
    <row r="336" spans="1:43" x14ac:dyDescent="0.35">
      <c r="A336" s="1831"/>
      <c r="B336" s="1831"/>
      <c r="C336" s="1831"/>
      <c r="D336" s="1831"/>
      <c r="E336" s="1831"/>
      <c r="F336" s="1831"/>
      <c r="G336" s="1831"/>
      <c r="H336" s="1831"/>
      <c r="I336" s="1831"/>
      <c r="J336" s="1831"/>
      <c r="K336" s="1831"/>
      <c r="L336" s="1831"/>
      <c r="M336" s="1831"/>
      <c r="N336" s="1831"/>
      <c r="O336" s="1831"/>
      <c r="P336" s="1831"/>
      <c r="Q336" s="1831"/>
      <c r="R336" s="1831"/>
      <c r="S336" s="1831"/>
      <c r="T336" s="1831"/>
      <c r="U336" s="1831"/>
      <c r="V336" s="1831"/>
      <c r="W336" s="1831"/>
      <c r="X336" s="1831"/>
      <c r="Y336" s="1831"/>
      <c r="Z336" s="1831"/>
      <c r="AA336" s="1831"/>
      <c r="AB336" s="1831"/>
      <c r="AC336" s="1831"/>
      <c r="AD336" s="1831"/>
      <c r="AE336" s="1831"/>
      <c r="AF336" s="1831"/>
      <c r="AG336" s="1831"/>
      <c r="AH336" s="1831"/>
      <c r="AI336" s="1831"/>
      <c r="AJ336" s="1831"/>
      <c r="AK336" s="1831"/>
      <c r="AL336" s="1831"/>
      <c r="AM336" s="1831"/>
      <c r="AN336" s="1831"/>
      <c r="AO336" s="1831"/>
      <c r="AP336" s="1831"/>
      <c r="AQ336" s="1831"/>
    </row>
    <row r="337" spans="1:43" x14ac:dyDescent="0.35">
      <c r="A337" s="1831"/>
      <c r="B337" s="1831"/>
      <c r="C337" s="1831"/>
      <c r="D337" s="1831"/>
      <c r="E337" s="1831"/>
      <c r="F337" s="1831"/>
      <c r="G337" s="1831"/>
      <c r="H337" s="1831"/>
      <c r="I337" s="1831"/>
      <c r="J337" s="1831"/>
      <c r="K337" s="1831"/>
      <c r="L337" s="1831"/>
      <c r="M337" s="1831"/>
      <c r="N337" s="1831"/>
      <c r="O337" s="1831"/>
      <c r="P337" s="1831"/>
      <c r="Q337" s="1831"/>
      <c r="R337" s="1831"/>
      <c r="S337" s="1831"/>
      <c r="T337" s="1831"/>
      <c r="U337" s="1831"/>
      <c r="V337" s="1831"/>
      <c r="W337" s="1831"/>
      <c r="X337" s="1831"/>
      <c r="Y337" s="1831"/>
      <c r="Z337" s="1831"/>
      <c r="AA337" s="1831"/>
      <c r="AB337" s="1831"/>
      <c r="AC337" s="1831"/>
      <c r="AD337" s="1831"/>
      <c r="AE337" s="1831"/>
      <c r="AF337" s="1831"/>
      <c r="AG337" s="1831"/>
      <c r="AH337" s="1831"/>
      <c r="AI337" s="1831"/>
      <c r="AJ337" s="1831"/>
      <c r="AK337" s="1831"/>
      <c r="AL337" s="1831"/>
      <c r="AM337" s="1831"/>
      <c r="AN337" s="1831"/>
      <c r="AO337" s="1831"/>
      <c r="AP337" s="1831"/>
      <c r="AQ337" s="1831"/>
    </row>
    <row r="338" spans="1:43" x14ac:dyDescent="0.35">
      <c r="A338" s="1831"/>
      <c r="B338" s="1831"/>
      <c r="C338" s="1831"/>
      <c r="D338" s="1831"/>
      <c r="E338" s="1831"/>
      <c r="F338" s="1831"/>
      <c r="G338" s="1831"/>
      <c r="H338" s="1831"/>
      <c r="I338" s="1831"/>
      <c r="J338" s="1831"/>
      <c r="K338" s="1831"/>
      <c r="L338" s="1831"/>
      <c r="M338" s="1831"/>
      <c r="N338" s="1831"/>
      <c r="O338" s="1831"/>
      <c r="P338" s="1831"/>
      <c r="Q338" s="1831"/>
      <c r="R338" s="1831"/>
      <c r="S338" s="1831"/>
      <c r="T338" s="1831"/>
      <c r="U338" s="1831"/>
      <c r="V338" s="1831"/>
      <c r="W338" s="1831"/>
      <c r="X338" s="1831"/>
      <c r="Y338" s="1831"/>
      <c r="Z338" s="1831"/>
      <c r="AA338" s="1831"/>
      <c r="AB338" s="1831"/>
      <c r="AC338" s="1831"/>
      <c r="AD338" s="1831"/>
      <c r="AE338" s="1831"/>
      <c r="AF338" s="1831"/>
      <c r="AG338" s="1831"/>
      <c r="AH338" s="1831"/>
      <c r="AI338" s="1831"/>
      <c r="AJ338" s="1831"/>
      <c r="AK338" s="1831"/>
      <c r="AL338" s="1831"/>
      <c r="AM338" s="1831"/>
      <c r="AN338" s="1831"/>
      <c r="AO338" s="1831"/>
      <c r="AP338" s="1831"/>
      <c r="AQ338" s="1831"/>
    </row>
    <row r="339" spans="1:43" x14ac:dyDescent="0.35">
      <c r="A339" s="1831"/>
      <c r="B339" s="1831"/>
      <c r="C339" s="1831"/>
      <c r="D339" s="1831"/>
      <c r="E339" s="1831"/>
      <c r="F339" s="1831"/>
      <c r="G339" s="1831"/>
      <c r="H339" s="1831"/>
      <c r="I339" s="1831"/>
      <c r="J339" s="1831"/>
      <c r="K339" s="1831"/>
      <c r="L339" s="1831"/>
      <c r="M339" s="1831"/>
      <c r="N339" s="1831"/>
      <c r="O339" s="1831"/>
      <c r="P339" s="1831"/>
      <c r="Q339" s="1831"/>
      <c r="R339" s="1831"/>
      <c r="S339" s="1831"/>
      <c r="T339" s="1831"/>
      <c r="U339" s="1831"/>
      <c r="V339" s="1831"/>
      <c r="W339" s="1831"/>
      <c r="X339" s="1831"/>
      <c r="Y339" s="1831"/>
      <c r="Z339" s="1831"/>
      <c r="AA339" s="1831"/>
      <c r="AB339" s="1831"/>
      <c r="AC339" s="1831"/>
      <c r="AD339" s="1831"/>
      <c r="AE339" s="1831"/>
      <c r="AF339" s="1831"/>
      <c r="AG339" s="1831"/>
      <c r="AH339" s="1831"/>
      <c r="AI339" s="1831"/>
      <c r="AJ339" s="1831"/>
      <c r="AK339" s="1831"/>
      <c r="AL339" s="1831"/>
      <c r="AM339" s="1831"/>
      <c r="AN339" s="1831"/>
      <c r="AO339" s="1831"/>
      <c r="AP339" s="1831"/>
      <c r="AQ339" s="1831"/>
    </row>
    <row r="340" spans="1:43" x14ac:dyDescent="0.35">
      <c r="A340" s="1831"/>
      <c r="B340" s="1831"/>
      <c r="C340" s="1831"/>
      <c r="D340" s="1831"/>
      <c r="E340" s="1831"/>
      <c r="F340" s="1831"/>
      <c r="G340" s="1831"/>
      <c r="H340" s="1831"/>
      <c r="I340" s="1831"/>
      <c r="J340" s="1831"/>
      <c r="K340" s="1831"/>
      <c r="L340" s="1831"/>
      <c r="M340" s="1831"/>
      <c r="N340" s="1831"/>
      <c r="O340" s="1831"/>
      <c r="P340" s="1831"/>
      <c r="Q340" s="1831"/>
      <c r="R340" s="1831"/>
      <c r="S340" s="1831"/>
      <c r="T340" s="1831"/>
      <c r="U340" s="1831"/>
      <c r="V340" s="1831"/>
      <c r="W340" s="1831"/>
      <c r="X340" s="1831"/>
      <c r="Y340" s="1831"/>
      <c r="Z340" s="1831"/>
      <c r="AA340" s="1831"/>
      <c r="AB340" s="1831"/>
      <c r="AC340" s="1831"/>
      <c r="AD340" s="1831"/>
      <c r="AE340" s="1831"/>
      <c r="AF340" s="1831"/>
      <c r="AG340" s="1831"/>
      <c r="AH340" s="1831"/>
      <c r="AI340" s="1831"/>
      <c r="AJ340" s="1831"/>
      <c r="AK340" s="1831"/>
      <c r="AL340" s="1831"/>
      <c r="AM340" s="1831"/>
      <c r="AN340" s="1831"/>
      <c r="AO340" s="1831"/>
      <c r="AP340" s="1831"/>
      <c r="AQ340" s="1831"/>
    </row>
    <row r="341" spans="1:43" x14ac:dyDescent="0.35">
      <c r="A341" s="1831"/>
      <c r="B341" s="1831"/>
      <c r="C341" s="1831"/>
      <c r="D341" s="1831"/>
      <c r="E341" s="1831"/>
      <c r="F341" s="1831"/>
      <c r="G341" s="1831"/>
      <c r="H341" s="1831"/>
      <c r="I341" s="1831"/>
      <c r="J341" s="1831"/>
      <c r="K341" s="1831"/>
      <c r="L341" s="1831"/>
      <c r="M341" s="1831"/>
      <c r="N341" s="1831"/>
      <c r="O341" s="1831"/>
      <c r="P341" s="1831"/>
      <c r="Q341" s="1831"/>
      <c r="R341" s="1831"/>
      <c r="S341" s="1831"/>
      <c r="T341" s="1831"/>
      <c r="U341" s="1831"/>
      <c r="V341" s="1831"/>
      <c r="W341" s="1831"/>
      <c r="X341" s="1831"/>
      <c r="Y341" s="1831"/>
      <c r="Z341" s="1831"/>
      <c r="AA341" s="1831"/>
      <c r="AB341" s="1831"/>
      <c r="AC341" s="1831"/>
      <c r="AD341" s="1831"/>
      <c r="AE341" s="1831"/>
      <c r="AF341" s="1831"/>
      <c r="AG341" s="1831"/>
      <c r="AH341" s="1831"/>
      <c r="AI341" s="1831"/>
      <c r="AJ341" s="1831"/>
      <c r="AK341" s="1831"/>
      <c r="AL341" s="1831"/>
      <c r="AM341" s="1831"/>
      <c r="AN341" s="1831"/>
      <c r="AO341" s="1831"/>
      <c r="AP341" s="1831"/>
      <c r="AQ341" s="1831"/>
    </row>
    <row r="342" spans="1:43" x14ac:dyDescent="0.35">
      <c r="A342" s="1831"/>
      <c r="B342" s="1831"/>
      <c r="C342" s="1831"/>
      <c r="D342" s="1831"/>
      <c r="E342" s="1831"/>
      <c r="F342" s="1831"/>
      <c r="G342" s="1831"/>
      <c r="H342" s="1831"/>
      <c r="I342" s="1831"/>
      <c r="J342" s="1831"/>
      <c r="K342" s="1831"/>
      <c r="L342" s="1831"/>
      <c r="M342" s="1831"/>
      <c r="N342" s="1831"/>
      <c r="O342" s="1831"/>
      <c r="P342" s="1831"/>
      <c r="Q342" s="1831"/>
      <c r="R342" s="1831"/>
      <c r="S342" s="1831"/>
      <c r="T342" s="1831"/>
      <c r="U342" s="1831"/>
      <c r="V342" s="1831"/>
      <c r="W342" s="1831"/>
      <c r="X342" s="1831"/>
      <c r="Y342" s="1831"/>
      <c r="Z342" s="1831"/>
      <c r="AA342" s="1831"/>
      <c r="AB342" s="1831"/>
      <c r="AC342" s="1831"/>
      <c r="AD342" s="1831"/>
      <c r="AE342" s="1831"/>
      <c r="AF342" s="1831"/>
      <c r="AG342" s="1831"/>
      <c r="AH342" s="1831"/>
      <c r="AI342" s="1831"/>
      <c r="AJ342" s="1831"/>
      <c r="AK342" s="1831"/>
      <c r="AL342" s="1831"/>
      <c r="AM342" s="1831"/>
      <c r="AN342" s="1831"/>
      <c r="AO342" s="1831"/>
      <c r="AP342" s="1831"/>
      <c r="AQ342" s="1831"/>
    </row>
    <row r="343" spans="1:43" x14ac:dyDescent="0.35">
      <c r="A343" s="1831"/>
      <c r="B343" s="1831"/>
      <c r="C343" s="1831"/>
      <c r="D343" s="1831"/>
      <c r="E343" s="1831"/>
      <c r="F343" s="1831"/>
      <c r="G343" s="1831"/>
      <c r="H343" s="1831"/>
      <c r="I343" s="1831"/>
      <c r="J343" s="1831"/>
      <c r="K343" s="1831"/>
      <c r="L343" s="1831"/>
      <c r="M343" s="1831"/>
      <c r="N343" s="1831"/>
      <c r="O343" s="1831"/>
      <c r="P343" s="1831"/>
      <c r="Q343" s="1831"/>
      <c r="R343" s="1831"/>
      <c r="S343" s="1831"/>
      <c r="T343" s="1831"/>
      <c r="U343" s="1831"/>
      <c r="V343" s="1831"/>
      <c r="W343" s="1831"/>
      <c r="X343" s="1831"/>
      <c r="Y343" s="1831"/>
      <c r="Z343" s="1831"/>
      <c r="AA343" s="1831"/>
      <c r="AB343" s="1831"/>
      <c r="AC343" s="1831"/>
      <c r="AD343" s="1831"/>
      <c r="AE343" s="1831"/>
      <c r="AF343" s="1831"/>
      <c r="AG343" s="1831"/>
      <c r="AH343" s="1831"/>
      <c r="AI343" s="1831"/>
      <c r="AJ343" s="1831"/>
      <c r="AK343" s="1831"/>
      <c r="AL343" s="1831"/>
      <c r="AM343" s="1831"/>
      <c r="AN343" s="1831"/>
      <c r="AO343" s="1831"/>
      <c r="AP343" s="1831"/>
      <c r="AQ343" s="1831"/>
    </row>
    <row r="344" spans="1:43" x14ac:dyDescent="0.35">
      <c r="A344" s="1831"/>
      <c r="B344" s="1831"/>
      <c r="C344" s="1831"/>
      <c r="D344" s="1831"/>
      <c r="E344" s="1831"/>
      <c r="F344" s="1831"/>
      <c r="G344" s="1831"/>
      <c r="H344" s="1831"/>
      <c r="I344" s="1831"/>
      <c r="J344" s="1831"/>
      <c r="K344" s="1831"/>
      <c r="L344" s="1831"/>
      <c r="M344" s="1831"/>
      <c r="N344" s="1831"/>
      <c r="O344" s="1831"/>
      <c r="P344" s="1831"/>
      <c r="Q344" s="1831"/>
      <c r="R344" s="1831"/>
      <c r="S344" s="1831"/>
      <c r="T344" s="1831"/>
      <c r="U344" s="1831"/>
      <c r="V344" s="1831"/>
      <c r="W344" s="1831"/>
      <c r="X344" s="1831"/>
      <c r="Y344" s="1831"/>
      <c r="Z344" s="1831"/>
      <c r="AA344" s="1831"/>
      <c r="AB344" s="1831"/>
      <c r="AC344" s="1831"/>
      <c r="AD344" s="1831"/>
      <c r="AE344" s="1831"/>
      <c r="AF344" s="1831"/>
      <c r="AG344" s="1831"/>
      <c r="AH344" s="1831"/>
      <c r="AI344" s="1831"/>
      <c r="AJ344" s="1831"/>
      <c r="AK344" s="1831"/>
      <c r="AL344" s="1831"/>
      <c r="AM344" s="1831"/>
      <c r="AN344" s="1831"/>
      <c r="AO344" s="1831"/>
      <c r="AP344" s="1831"/>
      <c r="AQ344" s="1831"/>
    </row>
    <row r="345" spans="1:43" x14ac:dyDescent="0.35">
      <c r="A345" s="1831"/>
      <c r="B345" s="1831"/>
      <c r="C345" s="1831"/>
      <c r="D345" s="1831"/>
      <c r="E345" s="1831"/>
      <c r="F345" s="1831"/>
      <c r="G345" s="1831"/>
      <c r="H345" s="1831"/>
      <c r="I345" s="1831"/>
      <c r="J345" s="1831"/>
      <c r="K345" s="1831"/>
      <c r="L345" s="1831"/>
      <c r="M345" s="1831"/>
      <c r="N345" s="1831"/>
      <c r="O345" s="1831"/>
      <c r="P345" s="1831"/>
      <c r="Q345" s="1831"/>
      <c r="R345" s="1831"/>
      <c r="S345" s="1831"/>
      <c r="T345" s="1831"/>
      <c r="U345" s="1831"/>
      <c r="V345" s="1831"/>
      <c r="W345" s="1831"/>
      <c r="X345" s="1831"/>
      <c r="Y345" s="1831"/>
      <c r="Z345" s="1831"/>
      <c r="AA345" s="1831"/>
      <c r="AB345" s="1831"/>
      <c r="AC345" s="1831"/>
      <c r="AD345" s="1831"/>
      <c r="AE345" s="1831"/>
      <c r="AF345" s="1831"/>
      <c r="AG345" s="1831"/>
      <c r="AH345" s="1831"/>
      <c r="AI345" s="1831"/>
      <c r="AJ345" s="1831"/>
      <c r="AK345" s="1831"/>
      <c r="AL345" s="1831"/>
      <c r="AM345" s="1831"/>
      <c r="AN345" s="1831"/>
      <c r="AO345" s="1831"/>
      <c r="AP345" s="1831"/>
      <c r="AQ345" s="1831"/>
    </row>
    <row r="346" spans="1:43" x14ac:dyDescent="0.35">
      <c r="A346" s="1831"/>
      <c r="B346" s="1831"/>
      <c r="C346" s="1831"/>
      <c r="D346" s="1831"/>
      <c r="E346" s="1831"/>
      <c r="F346" s="1831"/>
      <c r="G346" s="1831"/>
      <c r="H346" s="1831"/>
      <c r="I346" s="1831"/>
      <c r="J346" s="1831"/>
      <c r="K346" s="1831"/>
      <c r="L346" s="1831"/>
      <c r="M346" s="1831"/>
      <c r="N346" s="1831"/>
      <c r="O346" s="1831"/>
      <c r="P346" s="1831"/>
      <c r="Q346" s="1831"/>
      <c r="R346" s="1831"/>
      <c r="S346" s="1831"/>
      <c r="T346" s="1831"/>
      <c r="U346" s="1831"/>
      <c r="V346" s="1831"/>
      <c r="W346" s="1831"/>
      <c r="X346" s="1831"/>
      <c r="Y346" s="1831"/>
      <c r="Z346" s="1831"/>
      <c r="AA346" s="1831"/>
      <c r="AB346" s="1831"/>
      <c r="AC346" s="1831"/>
      <c r="AD346" s="1831"/>
      <c r="AE346" s="1831"/>
      <c r="AF346" s="1831"/>
      <c r="AG346" s="1831"/>
      <c r="AH346" s="1831"/>
      <c r="AI346" s="1831"/>
      <c r="AJ346" s="1831"/>
      <c r="AK346" s="1831"/>
      <c r="AL346" s="1831"/>
      <c r="AM346" s="1831"/>
      <c r="AN346" s="1831"/>
      <c r="AO346" s="1831"/>
      <c r="AP346" s="1831"/>
      <c r="AQ346" s="1831"/>
    </row>
    <row r="347" spans="1:43" x14ac:dyDescent="0.35">
      <c r="A347" s="1831"/>
      <c r="B347" s="1831"/>
      <c r="C347" s="1831"/>
      <c r="D347" s="1831"/>
      <c r="E347" s="1831"/>
      <c r="F347" s="1831"/>
      <c r="G347" s="1831"/>
      <c r="H347" s="1831"/>
      <c r="I347" s="1831"/>
      <c r="J347" s="1831"/>
      <c r="K347" s="1831"/>
      <c r="L347" s="1831"/>
      <c r="M347" s="1831"/>
      <c r="N347" s="1831"/>
      <c r="O347" s="1831"/>
      <c r="P347" s="1831"/>
      <c r="Q347" s="1831"/>
      <c r="R347" s="1831"/>
      <c r="S347" s="1831"/>
      <c r="T347" s="1831"/>
      <c r="U347" s="1831"/>
      <c r="V347" s="1831"/>
      <c r="W347" s="1831"/>
      <c r="X347" s="1831"/>
      <c r="Y347" s="1831"/>
      <c r="Z347" s="1831"/>
      <c r="AA347" s="1831"/>
      <c r="AB347" s="1831"/>
      <c r="AC347" s="1831"/>
      <c r="AD347" s="1831"/>
      <c r="AE347" s="1831"/>
      <c r="AF347" s="1831"/>
      <c r="AG347" s="1831"/>
      <c r="AH347" s="1831"/>
      <c r="AI347" s="1831"/>
      <c r="AJ347" s="1831"/>
      <c r="AK347" s="1831"/>
      <c r="AL347" s="1831"/>
      <c r="AM347" s="1831"/>
      <c r="AN347" s="1831"/>
      <c r="AO347" s="1831"/>
      <c r="AP347" s="1831"/>
      <c r="AQ347" s="1831"/>
    </row>
    <row r="348" spans="1:43" x14ac:dyDescent="0.35">
      <c r="A348" s="1831"/>
      <c r="B348" s="1831"/>
      <c r="C348" s="1831"/>
      <c r="D348" s="1831"/>
      <c r="E348" s="1831"/>
      <c r="F348" s="1831"/>
      <c r="G348" s="1831"/>
      <c r="H348" s="1831"/>
      <c r="I348" s="1831"/>
      <c r="J348" s="1831"/>
      <c r="K348" s="1831"/>
      <c r="L348" s="1831"/>
      <c r="M348" s="1831"/>
      <c r="N348" s="1831"/>
      <c r="O348" s="1831"/>
      <c r="P348" s="1831"/>
      <c r="Q348" s="1831"/>
      <c r="R348" s="1831"/>
      <c r="S348" s="1831"/>
      <c r="T348" s="1831"/>
      <c r="U348" s="1831"/>
      <c r="V348" s="1831"/>
      <c r="W348" s="1831"/>
      <c r="X348" s="1831"/>
      <c r="Y348" s="1831"/>
      <c r="Z348" s="1831"/>
      <c r="AA348" s="1831"/>
      <c r="AB348" s="1831"/>
      <c r="AC348" s="1831"/>
      <c r="AD348" s="1831"/>
      <c r="AE348" s="1831"/>
      <c r="AF348" s="1831"/>
      <c r="AG348" s="1831"/>
      <c r="AH348" s="1831"/>
      <c r="AI348" s="1831"/>
      <c r="AJ348" s="1831"/>
      <c r="AK348" s="1831"/>
      <c r="AL348" s="1831"/>
      <c r="AM348" s="1831"/>
      <c r="AN348" s="1831"/>
      <c r="AO348" s="1831"/>
      <c r="AP348" s="1831"/>
      <c r="AQ348" s="1831"/>
    </row>
    <row r="349" spans="1:43" x14ac:dyDescent="0.35">
      <c r="A349" s="1831"/>
      <c r="B349" s="1831"/>
      <c r="C349" s="1831"/>
      <c r="D349" s="1831"/>
      <c r="E349" s="1831"/>
      <c r="F349" s="1831"/>
      <c r="G349" s="1831"/>
      <c r="H349" s="1831"/>
      <c r="I349" s="1831"/>
      <c r="J349" s="1831"/>
      <c r="K349" s="1831"/>
      <c r="L349" s="1831"/>
      <c r="M349" s="1831"/>
      <c r="N349" s="1831"/>
      <c r="O349" s="1831"/>
      <c r="P349" s="1831"/>
      <c r="Q349" s="1831"/>
      <c r="R349" s="1831"/>
      <c r="S349" s="1831"/>
      <c r="T349" s="1831"/>
      <c r="U349" s="1831"/>
      <c r="V349" s="1831"/>
      <c r="W349" s="1831"/>
      <c r="X349" s="1831"/>
      <c r="Y349" s="1831"/>
      <c r="Z349" s="1831"/>
      <c r="AA349" s="1831"/>
      <c r="AB349" s="1831"/>
      <c r="AC349" s="1831"/>
      <c r="AD349" s="1831"/>
      <c r="AE349" s="1831"/>
      <c r="AF349" s="1831"/>
      <c r="AG349" s="1831"/>
      <c r="AH349" s="1831"/>
      <c r="AI349" s="1831"/>
      <c r="AJ349" s="1831"/>
      <c r="AK349" s="1831"/>
      <c r="AL349" s="1831"/>
      <c r="AM349" s="1831"/>
      <c r="AN349" s="1831"/>
      <c r="AO349" s="1831"/>
      <c r="AP349" s="1831"/>
      <c r="AQ349" s="1831"/>
    </row>
    <row r="350" spans="1:43" x14ac:dyDescent="0.35">
      <c r="A350" s="1831"/>
      <c r="B350" s="1831"/>
      <c r="C350" s="1831"/>
      <c r="D350" s="1831"/>
      <c r="E350" s="1831"/>
      <c r="F350" s="1831"/>
      <c r="G350" s="1831"/>
      <c r="H350" s="1831"/>
      <c r="I350" s="1831"/>
      <c r="J350" s="1831"/>
      <c r="K350" s="1831"/>
      <c r="L350" s="1831"/>
      <c r="M350" s="1831"/>
      <c r="N350" s="1831"/>
      <c r="O350" s="1831"/>
      <c r="P350" s="1831"/>
      <c r="Q350" s="1831"/>
      <c r="R350" s="1831"/>
      <c r="S350" s="1831"/>
      <c r="T350" s="1831"/>
      <c r="U350" s="1831"/>
      <c r="V350" s="1831"/>
      <c r="W350" s="1831"/>
      <c r="X350" s="1831"/>
      <c r="Y350" s="1831"/>
      <c r="Z350" s="1831"/>
      <c r="AA350" s="1831"/>
      <c r="AB350" s="1831"/>
      <c r="AC350" s="1831"/>
      <c r="AD350" s="1831"/>
      <c r="AE350" s="1831"/>
      <c r="AF350" s="1831"/>
      <c r="AG350" s="1831"/>
      <c r="AH350" s="1831"/>
      <c r="AI350" s="1831"/>
      <c r="AJ350" s="1831"/>
      <c r="AK350" s="1831"/>
      <c r="AL350" s="1831"/>
      <c r="AM350" s="1831"/>
      <c r="AN350" s="1831"/>
      <c r="AO350" s="1831"/>
      <c r="AP350" s="1831"/>
      <c r="AQ350" s="1831"/>
    </row>
    <row r="351" spans="1:43" x14ac:dyDescent="0.35">
      <c r="A351" s="1831"/>
      <c r="B351" s="1831"/>
      <c r="C351" s="1831"/>
      <c r="D351" s="1831"/>
      <c r="E351" s="1831"/>
      <c r="F351" s="1831"/>
      <c r="G351" s="1831"/>
      <c r="H351" s="1831"/>
      <c r="I351" s="1831"/>
      <c r="J351" s="1831"/>
      <c r="K351" s="1831"/>
      <c r="L351" s="1831"/>
      <c r="M351" s="1831"/>
      <c r="N351" s="1831"/>
      <c r="O351" s="1831"/>
      <c r="P351" s="1831"/>
      <c r="Q351" s="1831"/>
      <c r="R351" s="1831"/>
      <c r="S351" s="1831"/>
      <c r="T351" s="1831"/>
      <c r="U351" s="1831"/>
      <c r="V351" s="1831"/>
      <c r="W351" s="1831"/>
      <c r="X351" s="1831"/>
      <c r="Y351" s="1831"/>
      <c r="Z351" s="1831"/>
      <c r="AA351" s="1831"/>
      <c r="AB351" s="1831"/>
      <c r="AC351" s="1831"/>
      <c r="AD351" s="1831"/>
      <c r="AE351" s="1831"/>
      <c r="AF351" s="1831"/>
      <c r="AG351" s="1831"/>
      <c r="AH351" s="1831"/>
      <c r="AI351" s="1831"/>
      <c r="AJ351" s="1831"/>
      <c r="AK351" s="1831"/>
      <c r="AL351" s="1831"/>
      <c r="AM351" s="1831"/>
      <c r="AN351" s="1831"/>
      <c r="AO351" s="1831"/>
      <c r="AP351" s="1831"/>
      <c r="AQ351" s="1831"/>
    </row>
    <row r="352" spans="1:43" x14ac:dyDescent="0.35">
      <c r="A352" s="1831"/>
      <c r="B352" s="1831"/>
      <c r="C352" s="1831"/>
      <c r="D352" s="1831"/>
      <c r="E352" s="1831"/>
      <c r="F352" s="1831"/>
      <c r="G352" s="1831"/>
      <c r="H352" s="1831"/>
      <c r="I352" s="1831"/>
      <c r="J352" s="1831"/>
      <c r="K352" s="1831"/>
      <c r="L352" s="1831"/>
      <c r="M352" s="1831"/>
      <c r="N352" s="1831"/>
      <c r="O352" s="1831"/>
      <c r="P352" s="1831"/>
      <c r="Q352" s="1831"/>
      <c r="R352" s="1831"/>
      <c r="S352" s="1831"/>
      <c r="T352" s="1831"/>
      <c r="U352" s="1831"/>
      <c r="V352" s="1831"/>
      <c r="W352" s="1831"/>
      <c r="X352" s="1831"/>
      <c r="Y352" s="1831"/>
      <c r="Z352" s="1831"/>
      <c r="AA352" s="1831"/>
      <c r="AB352" s="1831"/>
      <c r="AC352" s="1831"/>
      <c r="AD352" s="1831"/>
      <c r="AE352" s="1831"/>
      <c r="AF352" s="1831"/>
      <c r="AG352" s="1831"/>
      <c r="AH352" s="1831"/>
      <c r="AI352" s="1831"/>
      <c r="AJ352" s="1831"/>
      <c r="AK352" s="1831"/>
      <c r="AL352" s="1831"/>
      <c r="AM352" s="1831"/>
      <c r="AN352" s="1831"/>
      <c r="AO352" s="1831"/>
      <c r="AP352" s="1831"/>
      <c r="AQ352" s="1831"/>
    </row>
    <row r="353" spans="1:43" x14ac:dyDescent="0.35">
      <c r="A353" s="1831"/>
      <c r="B353" s="1831"/>
      <c r="C353" s="1831"/>
      <c r="D353" s="1831"/>
      <c r="E353" s="1831"/>
      <c r="F353" s="1831"/>
      <c r="G353" s="1831"/>
      <c r="H353" s="1831"/>
      <c r="I353" s="1831"/>
      <c r="J353" s="1831"/>
      <c r="K353" s="1831"/>
      <c r="L353" s="1831"/>
      <c r="M353" s="1831"/>
      <c r="N353" s="1831"/>
      <c r="O353" s="1831"/>
      <c r="P353" s="1831"/>
      <c r="Q353" s="1831"/>
      <c r="R353" s="1831"/>
      <c r="S353" s="1831"/>
      <c r="T353" s="1831"/>
      <c r="U353" s="1831"/>
      <c r="V353" s="1831"/>
      <c r="W353" s="1831"/>
      <c r="X353" s="1831"/>
      <c r="Y353" s="1831"/>
      <c r="Z353" s="1831"/>
      <c r="AA353" s="1831"/>
      <c r="AB353" s="1831"/>
      <c r="AC353" s="1831"/>
      <c r="AD353" s="1831"/>
      <c r="AE353" s="1831"/>
      <c r="AF353" s="1831"/>
      <c r="AG353" s="1831"/>
      <c r="AH353" s="1831"/>
      <c r="AI353" s="1831"/>
      <c r="AJ353" s="1831"/>
      <c r="AK353" s="1831"/>
      <c r="AL353" s="1831"/>
      <c r="AM353" s="1831"/>
      <c r="AN353" s="1831"/>
      <c r="AO353" s="1831"/>
      <c r="AP353" s="1831"/>
      <c r="AQ353" s="1831"/>
    </row>
    <row r="354" spans="1:43" x14ac:dyDescent="0.35">
      <c r="A354" s="1831"/>
      <c r="B354" s="1831"/>
      <c r="C354" s="1831"/>
      <c r="D354" s="1831"/>
      <c r="E354" s="1831"/>
      <c r="F354" s="1831"/>
      <c r="G354" s="1831"/>
      <c r="H354" s="1831"/>
      <c r="I354" s="1831"/>
      <c r="J354" s="1831"/>
      <c r="K354" s="1831"/>
      <c r="L354" s="1831"/>
      <c r="M354" s="1831"/>
      <c r="N354" s="1831"/>
      <c r="O354" s="1831"/>
      <c r="P354" s="1831"/>
      <c r="Q354" s="1831"/>
      <c r="R354" s="1831"/>
      <c r="S354" s="1831"/>
      <c r="T354" s="1831"/>
      <c r="U354" s="1831"/>
      <c r="V354" s="1831"/>
      <c r="W354" s="1831"/>
      <c r="X354" s="1831"/>
      <c r="Y354" s="1831"/>
      <c r="Z354" s="1831"/>
      <c r="AA354" s="1831"/>
      <c r="AB354" s="1831"/>
      <c r="AC354" s="1831"/>
      <c r="AD354" s="1831"/>
      <c r="AE354" s="1831"/>
      <c r="AF354" s="1831"/>
      <c r="AG354" s="1831"/>
      <c r="AH354" s="1831"/>
      <c r="AI354" s="1831"/>
      <c r="AJ354" s="1831"/>
      <c r="AK354" s="1831"/>
      <c r="AL354" s="1831"/>
      <c r="AM354" s="1831"/>
      <c r="AN354" s="1831"/>
      <c r="AO354" s="1831"/>
      <c r="AP354" s="1831"/>
      <c r="AQ354" s="1831"/>
    </row>
    <row r="355" spans="1:43" x14ac:dyDescent="0.35">
      <c r="A355" s="1831"/>
      <c r="B355" s="1831"/>
      <c r="C355" s="1831"/>
      <c r="D355" s="1831"/>
      <c r="E355" s="1831"/>
      <c r="F355" s="1831"/>
      <c r="G355" s="1831"/>
      <c r="H355" s="1831"/>
      <c r="I355" s="1831"/>
      <c r="J355" s="1831"/>
      <c r="K355" s="1831"/>
      <c r="L355" s="1831"/>
      <c r="M355" s="1831"/>
      <c r="N355" s="1831"/>
      <c r="O355" s="1831"/>
      <c r="P355" s="1831"/>
      <c r="Q355" s="1831"/>
      <c r="R355" s="1831"/>
      <c r="S355" s="1831"/>
      <c r="T355" s="1831"/>
      <c r="U355" s="1831"/>
      <c r="V355" s="1831"/>
      <c r="W355" s="1831"/>
      <c r="X355" s="1831"/>
      <c r="Y355" s="1831"/>
      <c r="Z355" s="1831"/>
      <c r="AA355" s="1831"/>
      <c r="AB355" s="1831"/>
      <c r="AC355" s="1831"/>
      <c r="AD355" s="1831"/>
      <c r="AE355" s="1831"/>
      <c r="AF355" s="1831"/>
      <c r="AG355" s="1831"/>
      <c r="AH355" s="1831"/>
      <c r="AI355" s="1831"/>
      <c r="AJ355" s="1831"/>
      <c r="AK355" s="1831"/>
      <c r="AL355" s="1831"/>
      <c r="AM355" s="1831"/>
      <c r="AN355" s="1831"/>
      <c r="AO355" s="1831"/>
      <c r="AP355" s="1831"/>
      <c r="AQ355" s="1831"/>
    </row>
    <row r="356" spans="1:43" x14ac:dyDescent="0.35">
      <c r="A356" s="1831"/>
      <c r="B356" s="1831"/>
      <c r="C356" s="1831"/>
      <c r="D356" s="1831"/>
      <c r="E356" s="1831"/>
      <c r="F356" s="1831"/>
      <c r="G356" s="1831"/>
      <c r="H356" s="1831"/>
      <c r="I356" s="1831"/>
      <c r="J356" s="1831"/>
      <c r="K356" s="1831"/>
      <c r="L356" s="1831"/>
      <c r="M356" s="1831"/>
      <c r="N356" s="1831"/>
      <c r="O356" s="1831"/>
      <c r="P356" s="1831"/>
      <c r="Q356" s="1831"/>
      <c r="R356" s="1831"/>
      <c r="S356" s="1831"/>
      <c r="T356" s="1831"/>
      <c r="U356" s="1831"/>
      <c r="V356" s="1831"/>
      <c r="W356" s="1831"/>
      <c r="X356" s="1831"/>
      <c r="Y356" s="1831"/>
      <c r="Z356" s="1831"/>
      <c r="AA356" s="1831"/>
      <c r="AB356" s="1831"/>
      <c r="AC356" s="1831"/>
      <c r="AD356" s="1831"/>
      <c r="AE356" s="1831"/>
      <c r="AF356" s="1831"/>
      <c r="AG356" s="1831"/>
      <c r="AH356" s="1831"/>
      <c r="AI356" s="1831"/>
      <c r="AJ356" s="1831"/>
      <c r="AK356" s="1831"/>
      <c r="AL356" s="1831"/>
      <c r="AM356" s="1831"/>
      <c r="AN356" s="1831"/>
      <c r="AO356" s="1831"/>
      <c r="AP356" s="1831"/>
      <c r="AQ356" s="1831"/>
    </row>
    <row r="357" spans="1:43" x14ac:dyDescent="0.35">
      <c r="A357" s="1831"/>
      <c r="B357" s="1831"/>
      <c r="C357" s="1831"/>
      <c r="D357" s="1831"/>
      <c r="E357" s="1831"/>
      <c r="F357" s="1831"/>
      <c r="G357" s="1831"/>
      <c r="H357" s="1831"/>
      <c r="I357" s="1831"/>
      <c r="J357" s="1831"/>
      <c r="K357" s="1831"/>
      <c r="L357" s="1831"/>
      <c r="M357" s="1831"/>
      <c r="N357" s="1831"/>
      <c r="O357" s="1831"/>
      <c r="P357" s="1831"/>
      <c r="Q357" s="1831"/>
      <c r="R357" s="1831"/>
      <c r="S357" s="1831"/>
      <c r="T357" s="1831"/>
      <c r="U357" s="1831"/>
      <c r="V357" s="1831"/>
      <c r="W357" s="1831"/>
      <c r="X357" s="1831"/>
      <c r="Y357" s="1831"/>
      <c r="Z357" s="1831"/>
      <c r="AA357" s="1831"/>
      <c r="AB357" s="1831"/>
      <c r="AC357" s="1831"/>
      <c r="AD357" s="1831"/>
      <c r="AE357" s="1831"/>
      <c r="AF357" s="1831"/>
      <c r="AG357" s="1831"/>
      <c r="AH357" s="1831"/>
      <c r="AI357" s="1831"/>
      <c r="AJ357" s="1831"/>
      <c r="AK357" s="1831"/>
      <c r="AL357" s="1831"/>
      <c r="AM357" s="1831"/>
      <c r="AN357" s="1831"/>
      <c r="AO357" s="1831"/>
      <c r="AP357" s="1831"/>
      <c r="AQ357" s="1831"/>
    </row>
    <row r="358" spans="1:43" x14ac:dyDescent="0.35">
      <c r="A358" s="1831"/>
      <c r="B358" s="1831"/>
      <c r="C358" s="1831"/>
      <c r="D358" s="1831"/>
      <c r="E358" s="1831"/>
      <c r="F358" s="1831"/>
      <c r="G358" s="1831"/>
      <c r="H358" s="1831"/>
      <c r="I358" s="1831"/>
      <c r="J358" s="1831"/>
      <c r="K358" s="1831"/>
      <c r="L358" s="1831"/>
      <c r="M358" s="1831"/>
      <c r="N358" s="1831"/>
      <c r="O358" s="1831"/>
      <c r="P358" s="1831"/>
      <c r="Q358" s="1831"/>
      <c r="R358" s="1831"/>
      <c r="S358" s="1831"/>
      <c r="T358" s="1831"/>
      <c r="U358" s="1831"/>
      <c r="V358" s="1831"/>
      <c r="W358" s="1831"/>
      <c r="X358" s="1831"/>
      <c r="Y358" s="1831"/>
      <c r="Z358" s="1831"/>
      <c r="AA358" s="1831"/>
      <c r="AB358" s="1831"/>
      <c r="AC358" s="1831"/>
      <c r="AD358" s="1831"/>
      <c r="AE358" s="1831"/>
      <c r="AF358" s="1831"/>
      <c r="AG358" s="1831"/>
      <c r="AH358" s="1831"/>
      <c r="AI358" s="1831"/>
      <c r="AJ358" s="1831"/>
      <c r="AK358" s="1831"/>
      <c r="AL358" s="1831"/>
      <c r="AM358" s="1831"/>
      <c r="AN358" s="1831"/>
      <c r="AO358" s="1831"/>
      <c r="AP358" s="1831"/>
      <c r="AQ358" s="1831"/>
    </row>
    <row r="359" spans="1:43" x14ac:dyDescent="0.35">
      <c r="A359" s="1831"/>
      <c r="B359" s="1831"/>
      <c r="C359" s="1831"/>
      <c r="D359" s="1831"/>
      <c r="E359" s="1831"/>
      <c r="F359" s="1831"/>
      <c r="G359" s="1831"/>
      <c r="H359" s="1831"/>
      <c r="I359" s="1831"/>
      <c r="J359" s="1831"/>
      <c r="K359" s="1831"/>
      <c r="L359" s="1831"/>
      <c r="M359" s="1831"/>
      <c r="N359" s="1831"/>
      <c r="O359" s="1831"/>
      <c r="P359" s="1831"/>
      <c r="Q359" s="1831"/>
      <c r="R359" s="1831"/>
      <c r="S359" s="1831"/>
      <c r="T359" s="1831"/>
      <c r="U359" s="1831"/>
      <c r="V359" s="1831"/>
      <c r="W359" s="1831"/>
      <c r="X359" s="1831"/>
      <c r="Y359" s="1831"/>
      <c r="Z359" s="1831"/>
      <c r="AA359" s="1831"/>
      <c r="AB359" s="1831"/>
      <c r="AC359" s="1831"/>
      <c r="AD359" s="1831"/>
      <c r="AE359" s="1831"/>
      <c r="AF359" s="1831"/>
      <c r="AG359" s="1831"/>
      <c r="AH359" s="1831"/>
      <c r="AI359" s="1831"/>
      <c r="AJ359" s="1831"/>
      <c r="AK359" s="1831"/>
      <c r="AL359" s="1831"/>
      <c r="AM359" s="1831"/>
      <c r="AN359" s="1831"/>
      <c r="AO359" s="1831"/>
      <c r="AP359" s="1831"/>
      <c r="AQ359" s="1831"/>
    </row>
    <row r="360" spans="1:43" x14ac:dyDescent="0.35">
      <c r="A360" s="1831"/>
      <c r="B360" s="1831"/>
      <c r="C360" s="1831"/>
      <c r="D360" s="1831"/>
      <c r="E360" s="1831"/>
      <c r="F360" s="1831"/>
      <c r="G360" s="1831"/>
      <c r="H360" s="1831"/>
      <c r="I360" s="1831"/>
      <c r="J360" s="1831"/>
      <c r="K360" s="1831"/>
      <c r="L360" s="1831"/>
      <c r="M360" s="1831"/>
      <c r="N360" s="1831"/>
      <c r="O360" s="1831"/>
      <c r="P360" s="1831"/>
      <c r="Q360" s="1831"/>
      <c r="R360" s="1831"/>
      <c r="S360" s="1831"/>
      <c r="T360" s="1831"/>
      <c r="U360" s="1831"/>
      <c r="V360" s="1831"/>
      <c r="W360" s="1831"/>
      <c r="X360" s="1831"/>
      <c r="Y360" s="1831"/>
      <c r="Z360" s="1831"/>
      <c r="AA360" s="1831"/>
      <c r="AB360" s="1831"/>
      <c r="AC360" s="1831"/>
      <c r="AD360" s="1831"/>
      <c r="AE360" s="1831"/>
      <c r="AF360" s="1831"/>
      <c r="AG360" s="1831"/>
      <c r="AH360" s="1831"/>
      <c r="AI360" s="1831"/>
      <c r="AJ360" s="1831"/>
      <c r="AK360" s="1831"/>
      <c r="AL360" s="1831"/>
      <c r="AM360" s="1831"/>
      <c r="AN360" s="1831"/>
      <c r="AO360" s="1831"/>
      <c r="AP360" s="1831"/>
      <c r="AQ360" s="1831"/>
    </row>
    <row r="361" spans="1:43" x14ac:dyDescent="0.35">
      <c r="A361" s="1831"/>
      <c r="B361" s="1831"/>
      <c r="C361" s="1831"/>
      <c r="D361" s="1831"/>
      <c r="E361" s="1831"/>
      <c r="F361" s="1831"/>
      <c r="G361" s="1831"/>
      <c r="H361" s="1831"/>
      <c r="I361" s="1831"/>
      <c r="J361" s="1831"/>
      <c r="K361" s="1831"/>
      <c r="L361" s="1831"/>
      <c r="M361" s="1831"/>
      <c r="N361" s="1831"/>
      <c r="O361" s="1831"/>
      <c r="P361" s="1831"/>
      <c r="Q361" s="1831"/>
      <c r="R361" s="1831"/>
      <c r="S361" s="1831"/>
      <c r="T361" s="1831"/>
      <c r="U361" s="1831"/>
      <c r="V361" s="1831"/>
      <c r="W361" s="1831"/>
      <c r="X361" s="1831"/>
      <c r="Y361" s="1831"/>
      <c r="Z361" s="1831"/>
      <c r="AA361" s="1831"/>
      <c r="AB361" s="1831"/>
      <c r="AC361" s="1831"/>
      <c r="AD361" s="1831"/>
      <c r="AE361" s="1831"/>
      <c r="AF361" s="1831"/>
      <c r="AG361" s="1831"/>
      <c r="AH361" s="1831"/>
      <c r="AI361" s="1831"/>
      <c r="AJ361" s="1831"/>
      <c r="AK361" s="1831"/>
      <c r="AL361" s="1831"/>
      <c r="AM361" s="1831"/>
      <c r="AN361" s="1831"/>
      <c r="AO361" s="1831"/>
      <c r="AP361" s="1831"/>
      <c r="AQ361" s="1831"/>
    </row>
    <row r="362" spans="1:43" x14ac:dyDescent="0.35">
      <c r="A362" s="1831"/>
      <c r="B362" s="1831"/>
      <c r="C362" s="1831"/>
      <c r="D362" s="1831"/>
      <c r="E362" s="1831"/>
      <c r="F362" s="1831"/>
      <c r="G362" s="1831"/>
      <c r="H362" s="1831"/>
      <c r="I362" s="1831"/>
      <c r="J362" s="1831"/>
      <c r="K362" s="1831"/>
      <c r="L362" s="1831"/>
      <c r="M362" s="1831"/>
      <c r="N362" s="1831"/>
      <c r="O362" s="1831"/>
      <c r="P362" s="1831"/>
      <c r="Q362" s="1831"/>
      <c r="R362" s="1831"/>
      <c r="S362" s="1831"/>
      <c r="T362" s="1831"/>
      <c r="U362" s="1831"/>
      <c r="V362" s="1831"/>
      <c r="W362" s="1831"/>
      <c r="X362" s="1831"/>
      <c r="Y362" s="1831"/>
      <c r="Z362" s="1831"/>
      <c r="AA362" s="1831"/>
      <c r="AB362" s="1831"/>
      <c r="AC362" s="1831"/>
      <c r="AD362" s="1831"/>
      <c r="AE362" s="1831"/>
      <c r="AF362" s="1831"/>
      <c r="AG362" s="1831"/>
      <c r="AH362" s="1831"/>
      <c r="AI362" s="1831"/>
      <c r="AJ362" s="1831"/>
      <c r="AK362" s="1831"/>
      <c r="AL362" s="1831"/>
      <c r="AM362" s="1831"/>
      <c r="AN362" s="1831"/>
      <c r="AO362" s="1831"/>
      <c r="AP362" s="1831"/>
      <c r="AQ362" s="1831"/>
    </row>
    <row r="363" spans="1:43" x14ac:dyDescent="0.35">
      <c r="A363" s="1831"/>
      <c r="B363" s="1831"/>
      <c r="C363" s="1831"/>
      <c r="D363" s="1831"/>
      <c r="E363" s="1831"/>
      <c r="F363" s="1831"/>
      <c r="G363" s="1831"/>
      <c r="H363" s="1831"/>
      <c r="I363" s="1831"/>
      <c r="J363" s="1831"/>
      <c r="K363" s="1831"/>
      <c r="L363" s="1831"/>
      <c r="M363" s="1831"/>
      <c r="N363" s="1831"/>
      <c r="O363" s="1831"/>
      <c r="P363" s="1831"/>
      <c r="Q363" s="1831"/>
      <c r="R363" s="1831"/>
      <c r="S363" s="1831"/>
      <c r="T363" s="1831"/>
      <c r="U363" s="1831"/>
      <c r="V363" s="1831"/>
      <c r="W363" s="1831"/>
      <c r="X363" s="1831"/>
      <c r="Y363" s="1831"/>
      <c r="Z363" s="1831"/>
      <c r="AA363" s="1831"/>
      <c r="AB363" s="1831"/>
      <c r="AC363" s="1831"/>
      <c r="AD363" s="1831"/>
      <c r="AE363" s="1831"/>
      <c r="AF363" s="1831"/>
      <c r="AG363" s="1831"/>
      <c r="AH363" s="1831"/>
      <c r="AI363" s="1831"/>
      <c r="AJ363" s="1831"/>
      <c r="AK363" s="1831"/>
      <c r="AL363" s="1831"/>
      <c r="AM363" s="1831"/>
      <c r="AN363" s="1831"/>
      <c r="AO363" s="1831"/>
      <c r="AP363" s="1831"/>
      <c r="AQ363" s="1831"/>
    </row>
    <row r="364" spans="1:43" x14ac:dyDescent="0.35">
      <c r="A364" s="1831"/>
      <c r="B364" s="1831"/>
      <c r="C364" s="1831"/>
      <c r="D364" s="1831"/>
      <c r="E364" s="1831"/>
      <c r="F364" s="1831"/>
      <c r="G364" s="1831"/>
      <c r="H364" s="1831"/>
      <c r="I364" s="1831"/>
      <c r="J364" s="1831"/>
      <c r="K364" s="1831"/>
      <c r="L364" s="1831"/>
      <c r="M364" s="1831"/>
      <c r="N364" s="1831"/>
      <c r="O364" s="1831"/>
      <c r="P364" s="1831"/>
      <c r="Q364" s="1831"/>
      <c r="R364" s="1831"/>
      <c r="S364" s="1831"/>
      <c r="T364" s="1831"/>
      <c r="U364" s="1831"/>
      <c r="V364" s="1831"/>
      <c r="W364" s="1831"/>
      <c r="X364" s="1831"/>
      <c r="Y364" s="1831"/>
      <c r="Z364" s="1831"/>
      <c r="AA364" s="1831"/>
      <c r="AB364" s="1831"/>
      <c r="AC364" s="1831"/>
      <c r="AD364" s="1831"/>
      <c r="AE364" s="1831"/>
      <c r="AF364" s="1831"/>
      <c r="AG364" s="1831"/>
      <c r="AH364" s="1831"/>
      <c r="AI364" s="1831"/>
      <c r="AJ364" s="1831"/>
      <c r="AK364" s="1831"/>
      <c r="AL364" s="1831"/>
      <c r="AM364" s="1831"/>
      <c r="AN364" s="1831"/>
      <c r="AO364" s="1831"/>
      <c r="AP364" s="1831"/>
      <c r="AQ364" s="1831"/>
    </row>
    <row r="365" spans="1:43" x14ac:dyDescent="0.35">
      <c r="A365" s="1831"/>
      <c r="B365" s="1831"/>
      <c r="C365" s="1831"/>
      <c r="D365" s="1831"/>
      <c r="E365" s="1831"/>
      <c r="F365" s="1831"/>
      <c r="G365" s="1831"/>
      <c r="H365" s="1831"/>
      <c r="I365" s="1831"/>
      <c r="J365" s="1831"/>
      <c r="K365" s="1831"/>
      <c r="L365" s="1831"/>
      <c r="M365" s="1831"/>
      <c r="N365" s="1831"/>
      <c r="O365" s="1831"/>
      <c r="P365" s="1831"/>
      <c r="Q365" s="1831"/>
      <c r="R365" s="1831"/>
      <c r="S365" s="1831"/>
      <c r="T365" s="1831"/>
      <c r="U365" s="1831"/>
      <c r="V365" s="1831"/>
      <c r="W365" s="1831"/>
      <c r="X365" s="1831"/>
      <c r="Y365" s="1831"/>
      <c r="Z365" s="1831"/>
      <c r="AA365" s="1831"/>
      <c r="AB365" s="1831"/>
      <c r="AC365" s="1831"/>
      <c r="AD365" s="1831"/>
      <c r="AE365" s="1831"/>
      <c r="AF365" s="1831"/>
      <c r="AG365" s="1831"/>
      <c r="AH365" s="1831"/>
      <c r="AI365" s="1831"/>
      <c r="AJ365" s="1831"/>
      <c r="AK365" s="1831"/>
      <c r="AL365" s="1831"/>
      <c r="AM365" s="1831"/>
      <c r="AN365" s="1831"/>
      <c r="AO365" s="1831"/>
      <c r="AP365" s="1831"/>
      <c r="AQ365" s="1831"/>
    </row>
    <row r="366" spans="1:43" x14ac:dyDescent="0.35">
      <c r="A366" s="1831"/>
      <c r="B366" s="1831"/>
      <c r="C366" s="1831"/>
      <c r="D366" s="1831"/>
      <c r="E366" s="1831"/>
      <c r="F366" s="1831"/>
      <c r="G366" s="1831"/>
      <c r="H366" s="1831"/>
      <c r="I366" s="1831"/>
      <c r="J366" s="1831"/>
      <c r="K366" s="1831"/>
      <c r="L366" s="1831"/>
      <c r="M366" s="1831"/>
      <c r="N366" s="1831"/>
      <c r="O366" s="1831"/>
      <c r="P366" s="1831"/>
      <c r="Q366" s="1831"/>
      <c r="R366" s="1831"/>
      <c r="S366" s="1831"/>
      <c r="T366" s="1831"/>
      <c r="U366" s="1831"/>
      <c r="V366" s="1831"/>
      <c r="W366" s="1831"/>
      <c r="X366" s="1831"/>
      <c r="Y366" s="1831"/>
      <c r="Z366" s="1831"/>
      <c r="AA366" s="1831"/>
      <c r="AB366" s="1831"/>
      <c r="AC366" s="1831"/>
      <c r="AD366" s="1831"/>
      <c r="AE366" s="1831"/>
      <c r="AF366" s="1831"/>
      <c r="AG366" s="1831"/>
      <c r="AH366" s="1831"/>
      <c r="AI366" s="1831"/>
      <c r="AJ366" s="1831"/>
      <c r="AK366" s="1831"/>
      <c r="AL366" s="1831"/>
      <c r="AM366" s="1831"/>
      <c r="AN366" s="1831"/>
      <c r="AO366" s="1831"/>
      <c r="AP366" s="1831"/>
      <c r="AQ366" s="1831"/>
    </row>
    <row r="367" spans="1:43" x14ac:dyDescent="0.35">
      <c r="A367" s="1831"/>
      <c r="B367" s="1831"/>
      <c r="C367" s="1831"/>
      <c r="D367" s="1831"/>
      <c r="E367" s="1831"/>
      <c r="F367" s="1831"/>
      <c r="G367" s="1831"/>
      <c r="H367" s="1831"/>
      <c r="I367" s="1831"/>
      <c r="J367" s="1831"/>
      <c r="K367" s="1831"/>
      <c r="L367" s="1831"/>
      <c r="M367" s="1831"/>
      <c r="N367" s="1831"/>
      <c r="O367" s="1831"/>
      <c r="P367" s="1831"/>
      <c r="Q367" s="1831"/>
      <c r="R367" s="1831"/>
      <c r="S367" s="1831"/>
      <c r="T367" s="1831"/>
      <c r="U367" s="1831"/>
      <c r="V367" s="1831"/>
      <c r="W367" s="1831"/>
      <c r="X367" s="1831"/>
      <c r="Y367" s="1831"/>
      <c r="Z367" s="1831"/>
      <c r="AA367" s="1831"/>
      <c r="AB367" s="1831"/>
      <c r="AC367" s="1831"/>
      <c r="AD367" s="1831"/>
      <c r="AE367" s="1831"/>
      <c r="AF367" s="1831"/>
      <c r="AG367" s="1831"/>
      <c r="AH367" s="1831"/>
      <c r="AI367" s="1831"/>
      <c r="AJ367" s="1831"/>
      <c r="AK367" s="1831"/>
      <c r="AL367" s="1831"/>
      <c r="AM367" s="1831"/>
      <c r="AN367" s="1831"/>
      <c r="AO367" s="1831"/>
      <c r="AP367" s="1831"/>
      <c r="AQ367" s="1831"/>
    </row>
    <row r="368" spans="1:43" x14ac:dyDescent="0.35">
      <c r="A368" s="1831"/>
      <c r="B368" s="1831"/>
      <c r="C368" s="1831"/>
      <c r="D368" s="1831"/>
      <c r="E368" s="1831"/>
      <c r="F368" s="1831"/>
      <c r="G368" s="1831"/>
      <c r="H368" s="1831"/>
      <c r="I368" s="1831"/>
      <c r="J368" s="1831"/>
      <c r="K368" s="1831"/>
      <c r="L368" s="1831"/>
      <c r="M368" s="1831"/>
      <c r="N368" s="1831"/>
      <c r="O368" s="1831"/>
      <c r="P368" s="1831"/>
      <c r="Q368" s="1831"/>
      <c r="R368" s="1831"/>
      <c r="S368" s="1831"/>
      <c r="T368" s="1831"/>
      <c r="U368" s="1831"/>
      <c r="V368" s="1831"/>
      <c r="W368" s="1831"/>
      <c r="X368" s="1831"/>
      <c r="Y368" s="1831"/>
      <c r="Z368" s="1831"/>
      <c r="AA368" s="1831"/>
      <c r="AB368" s="1831"/>
      <c r="AC368" s="1831"/>
      <c r="AD368" s="1831"/>
      <c r="AE368" s="1831"/>
      <c r="AF368" s="1831"/>
      <c r="AG368" s="1831"/>
      <c r="AH368" s="1831"/>
      <c r="AI368" s="1831"/>
      <c r="AJ368" s="1831"/>
      <c r="AK368" s="1831"/>
      <c r="AL368" s="1831"/>
      <c r="AM368" s="1831"/>
      <c r="AN368" s="1831"/>
      <c r="AO368" s="1831"/>
      <c r="AP368" s="1831"/>
      <c r="AQ368" s="1831"/>
    </row>
    <row r="369" spans="1:43" x14ac:dyDescent="0.35">
      <c r="A369" s="1831"/>
      <c r="B369" s="1831"/>
      <c r="C369" s="1831"/>
      <c r="D369" s="1831"/>
      <c r="E369" s="1831"/>
      <c r="F369" s="1831"/>
      <c r="G369" s="1831"/>
      <c r="H369" s="1831"/>
      <c r="I369" s="1831"/>
      <c r="J369" s="1831"/>
      <c r="K369" s="1831"/>
      <c r="L369" s="1831"/>
      <c r="M369" s="1831"/>
      <c r="N369" s="1831"/>
      <c r="O369" s="1831"/>
      <c r="P369" s="1831"/>
      <c r="Q369" s="1831"/>
      <c r="R369" s="1831"/>
      <c r="S369" s="1831"/>
      <c r="T369" s="1831"/>
      <c r="U369" s="1831"/>
      <c r="V369" s="1831"/>
      <c r="W369" s="1831"/>
      <c r="X369" s="1831"/>
      <c r="Y369" s="1831"/>
      <c r="Z369" s="1831"/>
      <c r="AA369" s="1831"/>
      <c r="AB369" s="1831"/>
      <c r="AC369" s="1831"/>
      <c r="AD369" s="1831"/>
      <c r="AE369" s="1831"/>
      <c r="AF369" s="1831"/>
      <c r="AG369" s="1831"/>
      <c r="AH369" s="1831"/>
      <c r="AI369" s="1831"/>
      <c r="AJ369" s="1831"/>
      <c r="AK369" s="1831"/>
      <c r="AL369" s="1831"/>
      <c r="AM369" s="1831"/>
      <c r="AN369" s="1831"/>
      <c r="AO369" s="1831"/>
      <c r="AP369" s="1831"/>
      <c r="AQ369" s="1831"/>
    </row>
    <row r="370" spans="1:43" x14ac:dyDescent="0.35">
      <c r="A370" s="1831"/>
      <c r="B370" s="1831"/>
      <c r="C370" s="1831"/>
      <c r="D370" s="1831"/>
      <c r="E370" s="1831"/>
      <c r="F370" s="1831"/>
      <c r="G370" s="1831"/>
      <c r="H370" s="1831"/>
      <c r="I370" s="1831"/>
      <c r="J370" s="1831"/>
      <c r="K370" s="1831"/>
      <c r="L370" s="1831"/>
      <c r="M370" s="1831"/>
      <c r="N370" s="1831"/>
      <c r="O370" s="1831"/>
      <c r="P370" s="1831"/>
      <c r="Q370" s="1831"/>
      <c r="R370" s="1831"/>
      <c r="S370" s="1831"/>
      <c r="T370" s="1831"/>
      <c r="U370" s="1831"/>
      <c r="V370" s="1831"/>
      <c r="W370" s="1831"/>
      <c r="X370" s="1831"/>
      <c r="Y370" s="1831"/>
      <c r="Z370" s="1831"/>
      <c r="AA370" s="1831"/>
      <c r="AB370" s="1831"/>
      <c r="AC370" s="1831"/>
      <c r="AD370" s="1831"/>
      <c r="AE370" s="1831"/>
      <c r="AF370" s="1831"/>
      <c r="AG370" s="1831"/>
      <c r="AH370" s="1831"/>
      <c r="AI370" s="1831"/>
      <c r="AJ370" s="1831"/>
      <c r="AK370" s="1831"/>
      <c r="AL370" s="1831"/>
      <c r="AM370" s="1831"/>
      <c r="AN370" s="1831"/>
      <c r="AO370" s="1831"/>
      <c r="AP370" s="1831"/>
      <c r="AQ370" s="1831"/>
    </row>
    <row r="371" spans="1:43" x14ac:dyDescent="0.35">
      <c r="A371" s="1831"/>
      <c r="B371" s="1831"/>
      <c r="C371" s="1831"/>
      <c r="D371" s="1831"/>
      <c r="E371" s="1831"/>
      <c r="F371" s="1831"/>
      <c r="G371" s="1831"/>
      <c r="H371" s="1831"/>
      <c r="I371" s="1831"/>
      <c r="J371" s="1831"/>
      <c r="K371" s="1831"/>
      <c r="L371" s="1831"/>
      <c r="M371" s="1831"/>
      <c r="N371" s="1831"/>
      <c r="O371" s="1831"/>
      <c r="P371" s="1831"/>
      <c r="Q371" s="1831"/>
      <c r="R371" s="1831"/>
      <c r="S371" s="1831"/>
      <c r="T371" s="1831"/>
      <c r="U371" s="1831"/>
      <c r="V371" s="1831"/>
      <c r="W371" s="1831"/>
      <c r="X371" s="1831"/>
      <c r="Y371" s="1831"/>
      <c r="Z371" s="1831"/>
      <c r="AA371" s="1831"/>
      <c r="AB371" s="1831"/>
      <c r="AC371" s="1831"/>
      <c r="AD371" s="1831"/>
      <c r="AE371" s="1831"/>
      <c r="AF371" s="1831"/>
      <c r="AG371" s="1831"/>
      <c r="AH371" s="1831"/>
      <c r="AI371" s="1831"/>
      <c r="AJ371" s="1831"/>
      <c r="AK371" s="1831"/>
      <c r="AL371" s="1831"/>
      <c r="AM371" s="1831"/>
      <c r="AN371" s="1831"/>
      <c r="AO371" s="1831"/>
      <c r="AP371" s="1831"/>
      <c r="AQ371" s="1831"/>
    </row>
    <row r="372" spans="1:43" x14ac:dyDescent="0.35">
      <c r="A372" s="1831"/>
      <c r="B372" s="1831"/>
      <c r="C372" s="1831"/>
      <c r="D372" s="1831"/>
      <c r="E372" s="1831"/>
      <c r="F372" s="1831"/>
      <c r="G372" s="1831"/>
      <c r="H372" s="1831"/>
      <c r="I372" s="1831"/>
      <c r="J372" s="1831"/>
      <c r="K372" s="1831"/>
      <c r="L372" s="1831"/>
      <c r="M372" s="1831"/>
      <c r="N372" s="1831"/>
      <c r="O372" s="1831"/>
      <c r="P372" s="1831"/>
      <c r="Q372" s="1831"/>
      <c r="R372" s="1831"/>
      <c r="S372" s="1831"/>
      <c r="T372" s="1831"/>
      <c r="U372" s="1831"/>
      <c r="V372" s="1831"/>
      <c r="W372" s="1831"/>
      <c r="X372" s="1831"/>
      <c r="Y372" s="1831"/>
      <c r="Z372" s="1831"/>
      <c r="AA372" s="1831"/>
      <c r="AB372" s="1831"/>
      <c r="AC372" s="1831"/>
      <c r="AD372" s="1831"/>
      <c r="AE372" s="1831"/>
      <c r="AF372" s="1831"/>
      <c r="AG372" s="1831"/>
      <c r="AH372" s="1831"/>
      <c r="AI372" s="1831"/>
      <c r="AJ372" s="1831"/>
      <c r="AK372" s="1831"/>
      <c r="AL372" s="1831"/>
      <c r="AM372" s="1831"/>
      <c r="AN372" s="1831"/>
      <c r="AO372" s="1831"/>
      <c r="AP372" s="1831"/>
      <c r="AQ372" s="1831"/>
    </row>
    <row r="373" spans="1:43" x14ac:dyDescent="0.35">
      <c r="A373" s="1831"/>
      <c r="B373" s="1831"/>
      <c r="C373" s="1831"/>
      <c r="D373" s="1831"/>
      <c r="E373" s="1831"/>
      <c r="F373" s="1831"/>
      <c r="G373" s="1831"/>
      <c r="H373" s="1831"/>
      <c r="I373" s="1831"/>
      <c r="J373" s="1831"/>
      <c r="K373" s="1831"/>
      <c r="L373" s="1831"/>
      <c r="M373" s="1831"/>
      <c r="N373" s="1831"/>
      <c r="O373" s="1831"/>
      <c r="P373" s="1831"/>
      <c r="Q373" s="1831"/>
      <c r="R373" s="1831"/>
      <c r="S373" s="1831"/>
      <c r="T373" s="1831"/>
      <c r="U373" s="1831"/>
      <c r="V373" s="1831"/>
      <c r="W373" s="1831"/>
      <c r="X373" s="1831"/>
      <c r="Y373" s="1831"/>
      <c r="Z373" s="1831"/>
      <c r="AA373" s="1831"/>
      <c r="AB373" s="1831"/>
      <c r="AC373" s="1831"/>
      <c r="AD373" s="1831"/>
      <c r="AE373" s="1831"/>
      <c r="AF373" s="1831"/>
      <c r="AG373" s="1831"/>
      <c r="AH373" s="1831"/>
      <c r="AI373" s="1831"/>
      <c r="AJ373" s="1831"/>
      <c r="AK373" s="1831"/>
      <c r="AL373" s="1831"/>
      <c r="AM373" s="1831"/>
      <c r="AN373" s="1831"/>
      <c r="AO373" s="1831"/>
      <c r="AP373" s="1831"/>
      <c r="AQ373" s="1831"/>
    </row>
    <row r="374" spans="1:43" x14ac:dyDescent="0.35">
      <c r="A374" s="1831"/>
      <c r="B374" s="1831"/>
      <c r="C374" s="1831"/>
      <c r="D374" s="1831"/>
      <c r="E374" s="1831"/>
      <c r="F374" s="1831"/>
      <c r="G374" s="1831"/>
      <c r="H374" s="1831"/>
      <c r="I374" s="1831"/>
      <c r="J374" s="1831"/>
      <c r="K374" s="1831"/>
      <c r="L374" s="1831"/>
      <c r="M374" s="1831"/>
      <c r="N374" s="1831"/>
      <c r="O374" s="1831"/>
      <c r="P374" s="1831"/>
      <c r="Q374" s="1831"/>
      <c r="R374" s="1831"/>
      <c r="S374" s="1831"/>
      <c r="T374" s="1831"/>
      <c r="U374" s="1831"/>
      <c r="V374" s="1831"/>
      <c r="W374" s="1831"/>
      <c r="X374" s="1831"/>
      <c r="Y374" s="1831"/>
      <c r="Z374" s="1831"/>
      <c r="AA374" s="1831"/>
      <c r="AB374" s="1831"/>
      <c r="AC374" s="1831"/>
      <c r="AD374" s="1831"/>
      <c r="AE374" s="1831"/>
      <c r="AF374" s="1831"/>
      <c r="AG374" s="1831"/>
      <c r="AH374" s="1831"/>
      <c r="AI374" s="1831"/>
      <c r="AJ374" s="1831"/>
      <c r="AK374" s="1831"/>
      <c r="AL374" s="1831"/>
      <c r="AM374" s="1831"/>
      <c r="AN374" s="1831"/>
      <c r="AO374" s="1831"/>
      <c r="AP374" s="1831"/>
      <c r="AQ374" s="1831"/>
    </row>
    <row r="375" spans="1:43" x14ac:dyDescent="0.35">
      <c r="A375" s="1831"/>
      <c r="B375" s="1831"/>
      <c r="C375" s="1831"/>
      <c r="D375" s="1831"/>
      <c r="E375" s="1831"/>
      <c r="F375" s="1831"/>
      <c r="G375" s="1831"/>
      <c r="H375" s="1831"/>
      <c r="I375" s="1831"/>
      <c r="J375" s="1831"/>
      <c r="K375" s="1831"/>
      <c r="L375" s="1831"/>
      <c r="M375" s="1831"/>
      <c r="N375" s="1831"/>
      <c r="O375" s="1831"/>
      <c r="P375" s="1831"/>
      <c r="Q375" s="1831"/>
      <c r="R375" s="1831"/>
      <c r="S375" s="1831"/>
      <c r="T375" s="1831"/>
      <c r="U375" s="1831"/>
      <c r="V375" s="1831"/>
      <c r="W375" s="1831"/>
      <c r="X375" s="1831"/>
      <c r="Y375" s="1831"/>
      <c r="Z375" s="1831"/>
      <c r="AA375" s="1831"/>
      <c r="AB375" s="1831"/>
      <c r="AC375" s="1831"/>
      <c r="AD375" s="1831"/>
      <c r="AE375" s="1831"/>
      <c r="AF375" s="1831"/>
      <c r="AG375" s="1831"/>
      <c r="AH375" s="1831"/>
      <c r="AI375" s="1831"/>
      <c r="AJ375" s="1831"/>
      <c r="AK375" s="1831"/>
      <c r="AL375" s="1831"/>
      <c r="AM375" s="1831"/>
      <c r="AN375" s="1831"/>
      <c r="AO375" s="1831"/>
      <c r="AP375" s="1831"/>
      <c r="AQ375" s="1831"/>
    </row>
    <row r="376" spans="1:43" x14ac:dyDescent="0.35">
      <c r="A376" s="1831"/>
      <c r="B376" s="1831"/>
      <c r="C376" s="1831"/>
      <c r="F376" s="1831"/>
      <c r="G376" s="1831"/>
      <c r="H376" s="1831"/>
      <c r="I376" s="1831"/>
      <c r="J376" s="1831"/>
      <c r="K376" s="1831"/>
      <c r="L376" s="1831"/>
      <c r="M376" s="1831"/>
      <c r="N376" s="1831"/>
      <c r="O376" s="1831"/>
      <c r="P376" s="1831"/>
      <c r="Q376" s="1831"/>
      <c r="R376" s="1831"/>
      <c r="S376" s="1831"/>
      <c r="T376" s="1831"/>
      <c r="U376" s="1831"/>
      <c r="V376" s="1831"/>
      <c r="W376" s="1831"/>
      <c r="X376" s="1831"/>
      <c r="Y376" s="1831"/>
      <c r="Z376" s="1831"/>
      <c r="AA376" s="1831"/>
      <c r="AB376" s="1831"/>
      <c r="AC376" s="1831"/>
      <c r="AD376" s="1831"/>
      <c r="AE376" s="1831"/>
      <c r="AF376" s="1831"/>
      <c r="AG376" s="1831"/>
      <c r="AH376" s="1831"/>
      <c r="AI376" s="1831"/>
      <c r="AJ376" s="1831"/>
      <c r="AK376" s="1831"/>
      <c r="AL376" s="1831"/>
      <c r="AM376" s="1831"/>
      <c r="AN376" s="1831"/>
      <c r="AO376" s="1831"/>
      <c r="AP376" s="1831"/>
      <c r="AQ376" s="1831"/>
    </row>
  </sheetData>
  <sheetProtection password="8611" sheet="1" selectLockedCells="1"/>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65"/>
  <dimension ref="A1:AC81"/>
  <sheetViews>
    <sheetView showGridLines="0" zoomScale="118" zoomScaleNormal="118" workbookViewId="0">
      <selection activeCell="C68" sqref="C68"/>
    </sheetView>
  </sheetViews>
  <sheetFormatPr defaultColWidth="9.53515625" defaultRowHeight="10.3" x14ac:dyDescent="0.25"/>
  <cols>
    <col min="1" max="1" width="56.3046875" style="131" customWidth="1"/>
    <col min="2" max="2" width="9.53515625" style="130" customWidth="1"/>
    <col min="3" max="3" width="17.3046875" style="131" customWidth="1"/>
    <col min="4" max="4" width="2.3046875" style="131" customWidth="1"/>
    <col min="5" max="5" width="56.3046875" style="131" customWidth="1"/>
    <col min="6" max="6" width="9.53515625" style="131" customWidth="1"/>
    <col min="7" max="7" width="17.3046875" style="131" customWidth="1"/>
    <col min="8" max="8" width="34" style="131" customWidth="1"/>
    <col min="9" max="10" width="10" style="131" customWidth="1"/>
    <col min="11" max="20" width="10" style="131" hidden="1" customWidth="1"/>
    <col min="21" max="21" width="1.84375" style="131" hidden="1" customWidth="1"/>
    <col min="22" max="25" width="10" style="131" hidden="1" customWidth="1"/>
    <col min="26" max="28" width="9.53515625" style="131" customWidth="1"/>
    <col min="29" max="16384" width="9.53515625" style="131"/>
  </cols>
  <sheetData>
    <row r="1" spans="1:29" ht="87" customHeight="1" x14ac:dyDescent="0.35">
      <c r="A1" s="1914" t="str">
        <f>'t1'!$A$1</f>
        <v>SERVIZIO SANITARIO NAZIONALE - anno 2020</v>
      </c>
      <c r="B1" s="1914"/>
      <c r="C1" s="1914"/>
      <c r="D1" s="1914"/>
      <c r="E1" s="1914"/>
      <c r="F1" s="1915"/>
      <c r="G1" s="1729"/>
      <c r="H1" s="1740" t="s">
        <v>450</v>
      </c>
      <c r="I1" s="1436"/>
      <c r="J1" s="1436"/>
      <c r="K1" s="1436"/>
      <c r="L1" s="34" t="s">
        <v>3342</v>
      </c>
      <c r="M1" s="34" t="s">
        <v>3343</v>
      </c>
      <c r="N1" s="34" t="s">
        <v>3344</v>
      </c>
      <c r="O1" s="34"/>
      <c r="P1" s="34"/>
      <c r="AA1" s="1854" t="str">
        <f>IF(C78=G73,"OK",IF(C78&lt;G73,"ERRORE GRAVE","Sono presenti importi ancora da pagare riferiti alla competenza "&amp;'t1'!L1))</f>
        <v>Sono presenti importi ancora da pagare riferiti alla competenza 2020</v>
      </c>
      <c r="AC1" s="1854"/>
    </row>
    <row r="2" spans="1:29" ht="57" customHeight="1" thickBot="1" x14ac:dyDescent="0.3">
      <c r="B2" s="131"/>
      <c r="E2" s="1727"/>
      <c r="F2" s="1727"/>
      <c r="G2" s="1727"/>
      <c r="H2" s="1436"/>
      <c r="I2" s="1436"/>
      <c r="J2" s="1436"/>
      <c r="K2" s="1436"/>
      <c r="L2" s="1436"/>
      <c r="M2" s="1436"/>
      <c r="N2" s="1436"/>
    </row>
    <row r="3" spans="1:29" ht="25.5" customHeight="1" thickBot="1" x14ac:dyDescent="0.3">
      <c r="A3" s="1726" t="s">
        <v>3345</v>
      </c>
      <c r="B3" s="1739"/>
      <c r="C3" s="1917"/>
      <c r="D3" s="1918"/>
      <c r="E3" s="1726" t="s">
        <v>3346</v>
      </c>
      <c r="F3" s="1919"/>
      <c r="G3" s="1725"/>
      <c r="H3" s="1724" t="s">
        <v>3347</v>
      </c>
      <c r="I3" s="1954"/>
      <c r="J3" s="1954"/>
      <c r="K3" s="1954"/>
      <c r="L3" s="1954"/>
      <c r="M3" s="1436"/>
      <c r="N3" s="1436"/>
      <c r="O3" s="1924"/>
      <c r="P3" s="1924"/>
      <c r="Q3" s="1924"/>
      <c r="R3" s="1924"/>
    </row>
    <row r="4" spans="1:29" ht="15" customHeight="1" x14ac:dyDescent="0.35">
      <c r="A4" s="1722" t="s">
        <v>3244</v>
      </c>
      <c r="B4" s="313" t="s">
        <v>744</v>
      </c>
      <c r="C4" s="1723" t="s">
        <v>3348</v>
      </c>
      <c r="D4" s="1922"/>
      <c r="E4" s="1722" t="s">
        <v>3244</v>
      </c>
      <c r="F4" s="1685" t="s">
        <v>744</v>
      </c>
      <c r="G4" s="1721" t="s">
        <v>3348</v>
      </c>
      <c r="H4" s="2915" t="str">
        <f>IF(AND(SUMIF($S:$S,"SQ9",$R:$R)=0,ISBLANK('SICI(3)'!E13),ISBLANK('SICI(3)'!E15),ISBLANK('SICI(3)'!E17)),"OK",IF(AND(ABS(SUMIF($S:$S,"SQ9",$R:$R))&gt;0,ISBLANK('SICI(3)'!E13),ISBLANK('SICI(3)'!E15),ISBLANK('SICI(3)'!E17)),"Attenzione: inserire le voci di costituzione del fondo unicamente in presenza di certificazione dello stesso !!!","OK"))</f>
        <v>OK</v>
      </c>
      <c r="I4" s="1954"/>
      <c r="J4" s="1954"/>
      <c r="K4" s="1954"/>
      <c r="L4" s="1745" t="str">
        <f>IF(H11="Ok","OK","NO")</f>
        <v>OK</v>
      </c>
      <c r="M4" s="1745" t="str">
        <f>IF(H4="Ok","OK","NO")</f>
        <v>OK</v>
      </c>
      <c r="N4" s="1745" t="str">
        <f>IF(AA1="OK","OK",IF(AA1="ERRORE GRAVE","NO","NI"))</f>
        <v>NI</v>
      </c>
      <c r="O4" s="1924"/>
      <c r="P4" s="1924"/>
      <c r="Q4" s="1924"/>
      <c r="R4" s="1924"/>
    </row>
    <row r="5" spans="1:29" ht="15" customHeight="1" x14ac:dyDescent="0.4">
      <c r="A5" s="1720" t="s">
        <v>3623</v>
      </c>
      <c r="B5" s="1717"/>
      <c r="C5" s="1716"/>
      <c r="D5" s="1922"/>
      <c r="E5" s="1720" t="str">
        <f>A5</f>
        <v>Fondo condizioni di lavoro e incarichi</v>
      </c>
      <c r="F5" s="1717"/>
      <c r="G5" s="1716"/>
      <c r="H5" s="2920"/>
      <c r="I5" s="1954"/>
      <c r="J5" s="1954"/>
      <c r="O5" s="1715" t="s">
        <v>3350</v>
      </c>
      <c r="P5" s="1925"/>
      <c r="Q5" s="1926"/>
      <c r="R5" s="1926"/>
      <c r="S5" s="1946"/>
      <c r="T5" s="1715" t="s">
        <v>3351</v>
      </c>
      <c r="U5" s="1925"/>
      <c r="V5" s="1926"/>
      <c r="W5" s="1926"/>
      <c r="Y5" s="1926"/>
    </row>
    <row r="6" spans="1:29" ht="15" customHeight="1" x14ac:dyDescent="0.3">
      <c r="A6" s="1702" t="s">
        <v>3352</v>
      </c>
      <c r="B6" s="1701"/>
      <c r="C6" s="1700"/>
      <c r="D6" s="1922"/>
      <c r="E6" s="1711" t="s">
        <v>3524</v>
      </c>
      <c r="F6" s="1701"/>
      <c r="G6" s="1700"/>
      <c r="H6" s="2920"/>
      <c r="I6" s="1954"/>
      <c r="J6" s="1954"/>
      <c r="O6" s="1714" t="s">
        <v>3354</v>
      </c>
      <c r="P6" s="1714" t="s">
        <v>3355</v>
      </c>
      <c r="Q6" s="1714" t="s">
        <v>3356</v>
      </c>
      <c r="R6" s="1714" t="s">
        <v>3357</v>
      </c>
      <c r="S6" s="1946"/>
      <c r="T6" s="1714" t="s">
        <v>3354</v>
      </c>
      <c r="U6" s="1714" t="s">
        <v>3355</v>
      </c>
      <c r="V6" s="1714" t="s">
        <v>3356</v>
      </c>
      <c r="W6" s="1714" t="s">
        <v>3357</v>
      </c>
      <c r="Y6" s="1714"/>
    </row>
    <row r="7" spans="1:29" ht="15" customHeight="1" x14ac:dyDescent="0.3">
      <c r="A7" s="142" t="s">
        <v>3624</v>
      </c>
      <c r="B7" s="1685" t="s">
        <v>3625</v>
      </c>
      <c r="C7" s="1927">
        <v>3533294</v>
      </c>
      <c r="D7" s="1922"/>
      <c r="E7" s="142" t="s">
        <v>3626</v>
      </c>
      <c r="F7" s="1685" t="s">
        <v>3627</v>
      </c>
      <c r="G7" s="1927">
        <v>216531</v>
      </c>
      <c r="H7" s="2920"/>
      <c r="I7" s="1954"/>
      <c r="J7" s="1954"/>
      <c r="O7" s="1462">
        <v>54</v>
      </c>
      <c r="P7" s="1462">
        <v>7</v>
      </c>
      <c r="Q7" s="1684" t="str">
        <f>B7</f>
        <v>F01X</v>
      </c>
      <c r="R7" s="1928">
        <f>ROUND(C7,0)</f>
        <v>3533294</v>
      </c>
      <c r="S7" s="1936" t="s">
        <v>3343</v>
      </c>
      <c r="T7" s="1462">
        <v>54</v>
      </c>
      <c r="U7" s="1462">
        <v>61</v>
      </c>
      <c r="V7" s="1684" t="str">
        <f>F7</f>
        <v>U00Z</v>
      </c>
      <c r="W7" s="1928">
        <f>ROUND(G7,0)</f>
        <v>216531</v>
      </c>
      <c r="Y7" s="1928"/>
    </row>
    <row r="8" spans="1:29" ht="15" customHeight="1" x14ac:dyDescent="0.3">
      <c r="A8" s="2159" t="s">
        <v>3628</v>
      </c>
      <c r="B8" s="2160" t="s">
        <v>3629</v>
      </c>
      <c r="C8" s="2161">
        <v>108837</v>
      </c>
      <c r="D8" s="1922"/>
      <c r="E8" s="142" t="s">
        <v>3630</v>
      </c>
      <c r="F8" s="1685" t="s">
        <v>3631</v>
      </c>
      <c r="G8" s="1927">
        <v>1250850.5900000001</v>
      </c>
      <c r="H8" s="2920"/>
      <c r="I8" s="1921"/>
      <c r="J8" s="1921"/>
      <c r="O8" s="1462">
        <v>54</v>
      </c>
      <c r="P8" s="1462">
        <v>7</v>
      </c>
      <c r="Q8" s="1684" t="str">
        <f t="shared" ref="Q8:Q14" si="0">B8</f>
        <v>F12L</v>
      </c>
      <c r="R8" s="1928">
        <f t="shared" ref="R8:R14" si="1">ROUND(C8,0)</f>
        <v>108837</v>
      </c>
      <c r="S8" s="1936" t="s">
        <v>3343</v>
      </c>
      <c r="T8" s="1462">
        <v>54</v>
      </c>
      <c r="U8" s="1462">
        <v>61</v>
      </c>
      <c r="V8" s="1684" t="str">
        <f t="shared" ref="V8:V14" si="2">F8</f>
        <v>U01C</v>
      </c>
      <c r="W8" s="1928">
        <f t="shared" ref="W8:W14" si="3">ROUND(G8,0)</f>
        <v>1250851</v>
      </c>
      <c r="Y8" s="1928"/>
    </row>
    <row r="9" spans="1:29" ht="15" customHeight="1" thickBot="1" x14ac:dyDescent="0.35">
      <c r="A9" s="142" t="s">
        <v>3632</v>
      </c>
      <c r="B9" s="1685" t="s">
        <v>3633</v>
      </c>
      <c r="C9" s="1927"/>
      <c r="D9" s="1922"/>
      <c r="E9" s="142" t="s">
        <v>3634</v>
      </c>
      <c r="F9" s="1685" t="s">
        <v>3635</v>
      </c>
      <c r="G9" s="1927">
        <v>776085</v>
      </c>
      <c r="H9" s="2921"/>
      <c r="I9" s="1921"/>
      <c r="J9" s="1921"/>
      <c r="O9" s="1462">
        <v>54</v>
      </c>
      <c r="P9" s="1462">
        <v>7</v>
      </c>
      <c r="Q9" s="1684" t="str">
        <f t="shared" si="0"/>
        <v>F01Y</v>
      </c>
      <c r="R9" s="1928">
        <f t="shared" si="1"/>
        <v>0</v>
      </c>
      <c r="S9" s="1936" t="s">
        <v>3343</v>
      </c>
      <c r="T9" s="1462">
        <v>54</v>
      </c>
      <c r="U9" s="1462">
        <v>61</v>
      </c>
      <c r="V9" s="1684" t="str">
        <f t="shared" si="2"/>
        <v>U01D</v>
      </c>
      <c r="W9" s="1928">
        <f t="shared" si="3"/>
        <v>776085</v>
      </c>
      <c r="Y9" s="1928"/>
    </row>
    <row r="10" spans="1:29" ht="15" customHeight="1" thickBot="1" x14ac:dyDescent="0.35">
      <c r="A10" s="142" t="s">
        <v>3636</v>
      </c>
      <c r="B10" s="1685" t="s">
        <v>3637</v>
      </c>
      <c r="C10" s="2161"/>
      <c r="D10" s="1922"/>
      <c r="E10" s="142" t="s">
        <v>3638</v>
      </c>
      <c r="F10" s="1685" t="s">
        <v>3639</v>
      </c>
      <c r="G10" s="1927"/>
      <c r="H10" s="1712" t="s">
        <v>3374</v>
      </c>
      <c r="I10" s="1954"/>
      <c r="J10" s="1954"/>
      <c r="O10" s="1462">
        <v>54</v>
      </c>
      <c r="P10" s="1462">
        <v>7</v>
      </c>
      <c r="Q10" s="1684" t="str">
        <f t="shared" si="0"/>
        <v>F02K</v>
      </c>
      <c r="R10" s="1928">
        <f t="shared" si="1"/>
        <v>0</v>
      </c>
      <c r="S10" s="1936" t="s">
        <v>3343</v>
      </c>
      <c r="T10" s="1462">
        <v>54</v>
      </c>
      <c r="U10" s="1462">
        <v>61</v>
      </c>
      <c r="V10" s="1684" t="str">
        <f t="shared" si="2"/>
        <v>U01E</v>
      </c>
      <c r="W10" s="1928">
        <f t="shared" si="3"/>
        <v>0</v>
      </c>
      <c r="Y10" s="1928"/>
    </row>
    <row r="11" spans="1:29" ht="15" customHeight="1" x14ac:dyDescent="0.3">
      <c r="A11" s="142" t="s">
        <v>3640</v>
      </c>
      <c r="B11" s="1685" t="s">
        <v>3641</v>
      </c>
      <c r="C11" s="1927"/>
      <c r="D11" s="1922"/>
      <c r="E11" s="142" t="s">
        <v>3642</v>
      </c>
      <c r="F11" s="1685" t="s">
        <v>3643</v>
      </c>
      <c r="G11" s="1927">
        <v>1223290</v>
      </c>
      <c r="H11" s="2915" t="str">
        <f>IF(C78=0,"OK",IF(AND(C14/C78&lt;0.1,C18/C78&lt;0.1,C38/C78&lt;0.1,C51/C78&lt;0.1),"OK","Attenzione: la voce altre risorse fisse e/o la voce altre risorse variabili risulta maggiore del 10% del fondo, è necessario giustificare"))</f>
        <v>OK</v>
      </c>
      <c r="I11" s="1954"/>
      <c r="J11" s="1954"/>
      <c r="O11" s="1462">
        <v>54</v>
      </c>
      <c r="P11" s="1462">
        <v>7</v>
      </c>
      <c r="Q11" s="1684" t="str">
        <f t="shared" si="0"/>
        <v>F02L</v>
      </c>
      <c r="R11" s="1928">
        <f t="shared" si="1"/>
        <v>0</v>
      </c>
      <c r="S11" s="1936" t="s">
        <v>3343</v>
      </c>
      <c r="T11" s="1462">
        <v>54</v>
      </c>
      <c r="U11" s="1462">
        <v>61</v>
      </c>
      <c r="V11" s="1684" t="str">
        <f t="shared" si="2"/>
        <v>U01F</v>
      </c>
      <c r="W11" s="1928">
        <f t="shared" si="3"/>
        <v>1223290</v>
      </c>
      <c r="Y11" s="1928"/>
    </row>
    <row r="12" spans="1:29" ht="15" customHeight="1" x14ac:dyDescent="0.3">
      <c r="A12" s="2159" t="s">
        <v>3555</v>
      </c>
      <c r="B12" s="2160" t="s">
        <v>3556</v>
      </c>
      <c r="C12" s="2161"/>
      <c r="D12" s="1922"/>
      <c r="E12" s="142" t="s">
        <v>3644</v>
      </c>
      <c r="F12" s="1685" t="s">
        <v>3645</v>
      </c>
      <c r="G12" s="1927"/>
      <c r="H12" s="2916"/>
      <c r="I12" s="1954"/>
      <c r="J12" s="1954"/>
      <c r="O12" s="1462">
        <v>54</v>
      </c>
      <c r="P12" s="1462">
        <v>7</v>
      </c>
      <c r="Q12" s="1684" t="str">
        <f t="shared" si="0"/>
        <v>F10O</v>
      </c>
      <c r="R12" s="1928">
        <f t="shared" si="1"/>
        <v>0</v>
      </c>
      <c r="S12" s="1936" t="s">
        <v>3343</v>
      </c>
      <c r="T12" s="1462">
        <v>54</v>
      </c>
      <c r="U12" s="1462">
        <v>61</v>
      </c>
      <c r="V12" s="1684" t="str">
        <f t="shared" si="2"/>
        <v>U01G</v>
      </c>
      <c r="W12" s="1928">
        <f t="shared" si="3"/>
        <v>0</v>
      </c>
      <c r="Y12" s="1928"/>
    </row>
    <row r="13" spans="1:29" ht="15" customHeight="1" x14ac:dyDescent="0.3">
      <c r="A13" s="142" t="s">
        <v>3646</v>
      </c>
      <c r="B13" s="1685" t="s">
        <v>3647</v>
      </c>
      <c r="C13" s="1927"/>
      <c r="D13" s="1922"/>
      <c r="E13" s="142" t="s">
        <v>3648</v>
      </c>
      <c r="F13" s="1685" t="s">
        <v>3649</v>
      </c>
      <c r="G13" s="1927">
        <v>21949</v>
      </c>
      <c r="H13" s="2916"/>
      <c r="I13" s="1954"/>
      <c r="J13" s="1954"/>
      <c r="O13" s="1462">
        <v>54</v>
      </c>
      <c r="P13" s="1462">
        <v>7</v>
      </c>
      <c r="Q13" s="1684" t="str">
        <f t="shared" si="0"/>
        <v>F02M</v>
      </c>
      <c r="R13" s="1928">
        <f t="shared" si="1"/>
        <v>0</v>
      </c>
      <c r="S13" s="1936" t="s">
        <v>3343</v>
      </c>
      <c r="T13" s="1462">
        <v>54</v>
      </c>
      <c r="U13" s="1462">
        <v>61</v>
      </c>
      <c r="V13" s="1684" t="str">
        <f t="shared" si="2"/>
        <v>U01H</v>
      </c>
      <c r="W13" s="1928">
        <f t="shared" si="3"/>
        <v>21949</v>
      </c>
      <c r="Y13" s="1928"/>
    </row>
    <row r="14" spans="1:29" ht="15" customHeight="1" x14ac:dyDescent="0.35">
      <c r="A14" s="142" t="s">
        <v>3390</v>
      </c>
      <c r="B14" s="1685" t="s">
        <v>3391</v>
      </c>
      <c r="C14" s="1835">
        <f>'t15(3)_Dett'!B11</f>
        <v>0</v>
      </c>
      <c r="D14" s="1922"/>
      <c r="E14" s="142" t="s">
        <v>3385</v>
      </c>
      <c r="F14" s="1685" t="s">
        <v>3386</v>
      </c>
      <c r="G14" s="1835">
        <f>'t15(3)_Dett'!E11</f>
        <v>0</v>
      </c>
      <c r="H14" s="2916"/>
      <c r="I14" s="1954"/>
      <c r="J14" s="1954"/>
      <c r="O14" s="1462">
        <v>54</v>
      </c>
      <c r="P14" s="1462">
        <v>7</v>
      </c>
      <c r="Q14" s="1684" t="str">
        <f t="shared" si="0"/>
        <v>F998</v>
      </c>
      <c r="R14" s="1928">
        <f t="shared" si="1"/>
        <v>0</v>
      </c>
      <c r="S14" s="1936" t="s">
        <v>3343</v>
      </c>
      <c r="T14" s="1462">
        <v>54</v>
      </c>
      <c r="U14" s="1462">
        <v>61</v>
      </c>
      <c r="V14" s="1684" t="str">
        <f t="shared" si="2"/>
        <v>U998</v>
      </c>
      <c r="W14" s="1928">
        <f t="shared" si="3"/>
        <v>0</v>
      </c>
      <c r="Y14" s="1928"/>
    </row>
    <row r="15" spans="1:29" ht="15" customHeight="1" thickBot="1" x14ac:dyDescent="0.35">
      <c r="A15" s="1934" t="s">
        <v>3392</v>
      </c>
      <c r="B15" s="1955"/>
      <c r="C15" s="1932">
        <f>SUM(C7:C14)</f>
        <v>3642131</v>
      </c>
      <c r="D15" s="1922"/>
      <c r="E15" s="1931" t="s">
        <v>3551</v>
      </c>
      <c r="F15" s="1737"/>
      <c r="G15" s="1932">
        <f>SUM(G7:G14)</f>
        <v>3488705.59</v>
      </c>
      <c r="H15" s="2916"/>
      <c r="I15" s="1921"/>
      <c r="J15" s="1921"/>
      <c r="S15" s="1936"/>
      <c r="T15" s="1936"/>
      <c r="U15" s="1936"/>
      <c r="V15" s="1936"/>
    </row>
    <row r="16" spans="1:29" ht="15" customHeight="1" thickBot="1" x14ac:dyDescent="0.35">
      <c r="A16" s="1956" t="s">
        <v>3393</v>
      </c>
      <c r="B16" s="1704"/>
      <c r="C16" s="1703"/>
      <c r="D16" s="1922"/>
      <c r="E16" s="1957" t="str">
        <f>A28</f>
        <v>Totale Fondo condizioni di lavoro e incarichi</v>
      </c>
      <c r="F16" s="1733"/>
      <c r="G16" s="1687">
        <f>G15</f>
        <v>3488705.59</v>
      </c>
      <c r="H16" s="2917"/>
      <c r="I16" s="1921"/>
      <c r="J16" s="1921"/>
      <c r="S16" s="1936"/>
      <c r="T16" s="1462"/>
      <c r="U16" s="1462"/>
      <c r="V16" s="1684"/>
      <c r="W16" s="1928"/>
      <c r="Y16" s="1928"/>
    </row>
    <row r="17" spans="1:25" ht="15" customHeight="1" x14ac:dyDescent="0.3">
      <c r="A17" s="142" t="s">
        <v>3650</v>
      </c>
      <c r="B17" s="1685" t="s">
        <v>3651</v>
      </c>
      <c r="C17" s="1927"/>
      <c r="D17" s="1922"/>
      <c r="E17" s="1958" t="str">
        <f>A29</f>
        <v>Fondo premialità e fasce</v>
      </c>
      <c r="F17" s="1704"/>
      <c r="G17" s="1703"/>
      <c r="I17" s="1921"/>
      <c r="J17" s="1921"/>
      <c r="O17" s="1462">
        <v>54</v>
      </c>
      <c r="P17" s="1462">
        <v>9</v>
      </c>
      <c r="Q17" s="1684" t="str">
        <f>B17</f>
        <v>F02N</v>
      </c>
      <c r="R17" s="1928">
        <f>ROUND(C17,0)</f>
        <v>0</v>
      </c>
      <c r="S17" s="1936" t="s">
        <v>3343</v>
      </c>
      <c r="T17" s="1743"/>
      <c r="U17" s="1462"/>
      <c r="V17" s="1684"/>
      <c r="W17" s="1928"/>
      <c r="Y17" s="1928"/>
    </row>
    <row r="18" spans="1:25" ht="15" customHeight="1" x14ac:dyDescent="0.35">
      <c r="A18" s="1742" t="s">
        <v>3406</v>
      </c>
      <c r="B18" s="1685" t="s">
        <v>3407</v>
      </c>
      <c r="C18" s="1835">
        <f>'t15(3)_Dett'!B16</f>
        <v>0</v>
      </c>
      <c r="D18" s="1922"/>
      <c r="E18" s="1711" t="s">
        <v>3524</v>
      </c>
      <c r="F18" s="1701"/>
      <c r="G18" s="1700"/>
      <c r="I18" s="1921"/>
      <c r="J18" s="1921"/>
      <c r="O18" s="1462">
        <v>54</v>
      </c>
      <c r="P18" s="1462">
        <v>9</v>
      </c>
      <c r="Q18" s="1684" t="str">
        <f>B18</f>
        <v>F995</v>
      </c>
      <c r="R18" s="1928">
        <f>ROUND(C18,0)</f>
        <v>0</v>
      </c>
      <c r="S18" s="1936" t="s">
        <v>3343</v>
      </c>
      <c r="T18" s="1936"/>
      <c r="U18" s="1936"/>
      <c r="V18" s="1936"/>
    </row>
    <row r="19" spans="1:25" ht="15" customHeight="1" thickBot="1" x14ac:dyDescent="0.35">
      <c r="A19" s="1934" t="s">
        <v>3410</v>
      </c>
      <c r="B19" s="1955"/>
      <c r="C19" s="1932">
        <f>SUM(C17:C18)</f>
        <v>0</v>
      </c>
      <c r="D19" s="1922"/>
      <c r="E19" s="142" t="s">
        <v>3652</v>
      </c>
      <c r="F19" s="1685" t="s">
        <v>3653</v>
      </c>
      <c r="G19" s="1927">
        <v>3624439.07</v>
      </c>
      <c r="I19" s="1921"/>
      <c r="J19" s="1921"/>
      <c r="S19" s="1936"/>
      <c r="T19" s="1462">
        <v>55</v>
      </c>
      <c r="U19" s="1936">
        <v>61</v>
      </c>
      <c r="V19" s="1684" t="str">
        <f>F19</f>
        <v>U01J</v>
      </c>
      <c r="W19" s="1928">
        <f>ROUND(G19,0)</f>
        <v>3624439</v>
      </c>
      <c r="Y19" s="1928"/>
    </row>
    <row r="20" spans="1:25" ht="15" customHeight="1" x14ac:dyDescent="0.3">
      <c r="A20" s="1702" t="s">
        <v>3411</v>
      </c>
      <c r="B20" s="1701"/>
      <c r="C20" s="1700"/>
      <c r="D20" s="1922"/>
      <c r="E20" s="142" t="s">
        <v>3654</v>
      </c>
      <c r="F20" s="1685" t="s">
        <v>3655</v>
      </c>
      <c r="G20" s="1927">
        <v>1454350</v>
      </c>
      <c r="I20" s="1921"/>
      <c r="J20" s="1921"/>
      <c r="S20" s="1936"/>
      <c r="T20" s="1462">
        <v>55</v>
      </c>
      <c r="U20" s="1936">
        <v>61</v>
      </c>
      <c r="V20" s="1684" t="str">
        <f t="shared" ref="V20:V29" si="4">F20</f>
        <v>U01K</v>
      </c>
      <c r="W20" s="1928">
        <f t="shared" ref="W20:W29" si="5">ROUND(G20,0)</f>
        <v>1454350</v>
      </c>
      <c r="Y20" s="1928"/>
    </row>
    <row r="21" spans="1:25" ht="15" customHeight="1" x14ac:dyDescent="0.3">
      <c r="A21" s="142" t="s">
        <v>3412</v>
      </c>
      <c r="B21" s="1685" t="s">
        <v>3413</v>
      </c>
      <c r="C21" s="1927">
        <v>28607</v>
      </c>
      <c r="D21" s="1922"/>
      <c r="E21" s="142" t="s">
        <v>3656</v>
      </c>
      <c r="F21" s="1685" t="s">
        <v>3657</v>
      </c>
      <c r="G21" s="1927"/>
      <c r="I21" s="1921"/>
      <c r="J21" s="1921"/>
      <c r="O21" s="1462">
        <v>54</v>
      </c>
      <c r="P21" s="1462">
        <v>81</v>
      </c>
      <c r="Q21" s="1684" t="str">
        <f t="shared" ref="Q21:Q26" si="6">B21</f>
        <v>F27I</v>
      </c>
      <c r="R21" s="1928">
        <f t="shared" ref="R21:R26" si="7">ROUND(C21,0)</f>
        <v>28607</v>
      </c>
      <c r="S21" s="1936" t="s">
        <v>3343</v>
      </c>
      <c r="T21" s="1462">
        <v>55</v>
      </c>
      <c r="U21" s="1936">
        <v>61</v>
      </c>
      <c r="V21" s="1684" t="str">
        <f t="shared" si="4"/>
        <v>U01L</v>
      </c>
      <c r="W21" s="1928">
        <f t="shared" si="5"/>
        <v>0</v>
      </c>
      <c r="Y21" s="1928"/>
    </row>
    <row r="22" spans="1:25" ht="15" customHeight="1" x14ac:dyDescent="0.3">
      <c r="A22" s="142" t="s">
        <v>3414</v>
      </c>
      <c r="B22" s="1685" t="s">
        <v>3415</v>
      </c>
      <c r="C22" s="1927"/>
      <c r="D22" s="1922"/>
      <c r="E22" s="142" t="s">
        <v>3658</v>
      </c>
      <c r="F22" s="1685" t="s">
        <v>3659</v>
      </c>
      <c r="G22" s="1927"/>
      <c r="I22" s="1921"/>
      <c r="J22" s="1921"/>
      <c r="O22" s="1462">
        <v>54</v>
      </c>
      <c r="P22" s="1462">
        <v>81</v>
      </c>
      <c r="Q22" s="1684" t="str">
        <f t="shared" si="6"/>
        <v>F00P</v>
      </c>
      <c r="R22" s="1928">
        <f t="shared" si="7"/>
        <v>0</v>
      </c>
      <c r="S22" s="1936" t="s">
        <v>3343</v>
      </c>
      <c r="T22" s="1462">
        <v>55</v>
      </c>
      <c r="U22" s="1936">
        <v>61</v>
      </c>
      <c r="V22" s="1684" t="str">
        <f t="shared" si="4"/>
        <v>U01M</v>
      </c>
      <c r="W22" s="1928">
        <f t="shared" si="5"/>
        <v>0</v>
      </c>
      <c r="Y22" s="1928"/>
    </row>
    <row r="23" spans="1:25" ht="15" customHeight="1" x14ac:dyDescent="0.3">
      <c r="A23" s="142" t="s">
        <v>3660</v>
      </c>
      <c r="B23" s="1685" t="s">
        <v>3661</v>
      </c>
      <c r="C23" s="1927"/>
      <c r="D23" s="1922"/>
      <c r="E23" s="142" t="s">
        <v>3662</v>
      </c>
      <c r="F23" s="1685" t="s">
        <v>3663</v>
      </c>
      <c r="G23" s="1927"/>
      <c r="I23" s="1921"/>
      <c r="J23" s="1921"/>
      <c r="O23" s="1462">
        <v>54</v>
      </c>
      <c r="P23" s="1462">
        <v>81</v>
      </c>
      <c r="Q23" s="1684" t="str">
        <f t="shared" si="6"/>
        <v>F02O</v>
      </c>
      <c r="R23" s="1928">
        <f t="shared" si="7"/>
        <v>0</v>
      </c>
      <c r="S23" s="1936" t="s">
        <v>3343</v>
      </c>
      <c r="T23" s="1462">
        <v>55</v>
      </c>
      <c r="U23" s="1936">
        <v>61</v>
      </c>
      <c r="V23" s="1684" t="str">
        <f t="shared" si="4"/>
        <v>U01N</v>
      </c>
      <c r="W23" s="1928">
        <f t="shared" si="5"/>
        <v>0</v>
      </c>
      <c r="Y23" s="1928"/>
    </row>
    <row r="24" spans="1:25" ht="15" customHeight="1" x14ac:dyDescent="0.3">
      <c r="A24" s="142" t="s">
        <v>3664</v>
      </c>
      <c r="B24" s="1685" t="s">
        <v>3665</v>
      </c>
      <c r="C24" s="1927"/>
      <c r="D24" s="1922"/>
      <c r="E24" s="142" t="s">
        <v>3666</v>
      </c>
      <c r="F24" s="313" t="s">
        <v>3667</v>
      </c>
      <c r="G24" s="1927"/>
      <c r="H24" s="1921"/>
      <c r="I24" s="1921"/>
      <c r="J24" s="1921"/>
      <c r="O24" s="1462">
        <v>54</v>
      </c>
      <c r="P24" s="1462">
        <v>81</v>
      </c>
      <c r="Q24" s="1684" t="str">
        <f t="shared" si="6"/>
        <v>F02Q</v>
      </c>
      <c r="R24" s="1928">
        <f t="shared" si="7"/>
        <v>0</v>
      </c>
      <c r="S24" s="1936" t="s">
        <v>3343</v>
      </c>
      <c r="T24" s="1462">
        <v>55</v>
      </c>
      <c r="U24" s="1936">
        <v>61</v>
      </c>
      <c r="V24" s="1684" t="str">
        <f t="shared" si="4"/>
        <v>U22I</v>
      </c>
      <c r="W24" s="1928">
        <f t="shared" si="5"/>
        <v>0</v>
      </c>
      <c r="Y24" s="1928"/>
    </row>
    <row r="25" spans="1:25" ht="15" customHeight="1" x14ac:dyDescent="0.3">
      <c r="A25" s="142" t="s">
        <v>3416</v>
      </c>
      <c r="B25" s="1685" t="s">
        <v>3417</v>
      </c>
      <c r="C25" s="1927"/>
      <c r="D25" s="1922"/>
      <c r="E25" s="142" t="s">
        <v>3668</v>
      </c>
      <c r="F25" s="313" t="s">
        <v>3669</v>
      </c>
      <c r="G25" s="1927"/>
      <c r="H25" s="1921"/>
      <c r="I25" s="1921"/>
      <c r="J25" s="1921"/>
      <c r="O25" s="1462">
        <v>54</v>
      </c>
      <c r="P25" s="1462">
        <v>81</v>
      </c>
      <c r="Q25" s="1684" t="str">
        <f t="shared" si="6"/>
        <v>F01S</v>
      </c>
      <c r="R25" s="1928">
        <f t="shared" si="7"/>
        <v>0</v>
      </c>
      <c r="S25" s="1936" t="s">
        <v>3343</v>
      </c>
      <c r="T25" s="1462">
        <v>55</v>
      </c>
      <c r="U25" s="1936">
        <v>61</v>
      </c>
      <c r="V25" s="1684" t="str">
        <f t="shared" si="4"/>
        <v>U23I</v>
      </c>
      <c r="W25" s="1928">
        <f t="shared" si="5"/>
        <v>0</v>
      </c>
      <c r="Y25" s="1928"/>
    </row>
    <row r="26" spans="1:25" ht="15" customHeight="1" x14ac:dyDescent="0.35">
      <c r="A26" s="142" t="s">
        <v>3418</v>
      </c>
      <c r="B26" s="1685" t="s">
        <v>3419</v>
      </c>
      <c r="C26" s="1835">
        <f>'t15(3)_Dett'!B39</f>
        <v>0</v>
      </c>
      <c r="D26" s="1922"/>
      <c r="E26" s="142" t="s">
        <v>3670</v>
      </c>
      <c r="F26" s="313" t="s">
        <v>3671</v>
      </c>
      <c r="G26" s="1927"/>
      <c r="H26" s="1921"/>
      <c r="I26" s="1921"/>
      <c r="J26" s="1921"/>
      <c r="O26" s="1462">
        <v>54</v>
      </c>
      <c r="P26" s="1462">
        <v>81</v>
      </c>
      <c r="Q26" s="1684" t="str">
        <f t="shared" si="6"/>
        <v>F01P</v>
      </c>
      <c r="R26" s="1928">
        <f t="shared" si="7"/>
        <v>0</v>
      </c>
      <c r="S26" s="1936" t="s">
        <v>3343</v>
      </c>
      <c r="T26" s="1462">
        <v>55</v>
      </c>
      <c r="U26" s="1936">
        <v>61</v>
      </c>
      <c r="V26" s="1684" t="str">
        <f t="shared" si="4"/>
        <v>U00N</v>
      </c>
      <c r="W26" s="1928">
        <f t="shared" si="5"/>
        <v>0</v>
      </c>
      <c r="Y26" s="1928"/>
    </row>
    <row r="27" spans="1:25" ht="15" customHeight="1" thickBot="1" x14ac:dyDescent="0.35">
      <c r="A27" s="1934" t="s">
        <v>3422</v>
      </c>
      <c r="B27" s="1955"/>
      <c r="C27" s="1932">
        <f>SUM(C21:C26)</f>
        <v>28607</v>
      </c>
      <c r="D27" s="1922"/>
      <c r="E27" s="142" t="s">
        <v>3672</v>
      </c>
      <c r="F27" s="1685" t="s">
        <v>3673</v>
      </c>
      <c r="G27" s="1927"/>
      <c r="H27" s="1921"/>
      <c r="I27" s="1921"/>
      <c r="J27" s="1921"/>
      <c r="O27" s="1462"/>
      <c r="P27" s="1462"/>
      <c r="Q27" s="1684"/>
      <c r="R27" s="1928"/>
      <c r="S27" s="1936"/>
      <c r="T27" s="1462">
        <v>55</v>
      </c>
      <c r="U27" s="1936">
        <v>61</v>
      </c>
      <c r="V27" s="1684" t="str">
        <f t="shared" si="4"/>
        <v>U01O</v>
      </c>
      <c r="W27" s="1928">
        <f t="shared" si="5"/>
        <v>0</v>
      </c>
      <c r="Y27" s="1928"/>
    </row>
    <row r="28" spans="1:25" ht="15" customHeight="1" thickBot="1" x14ac:dyDescent="0.35">
      <c r="A28" s="1935" t="s">
        <v>3674</v>
      </c>
      <c r="B28" s="1733"/>
      <c r="C28" s="1942">
        <f>C15+C19-C27</f>
        <v>3613524</v>
      </c>
      <c r="D28" s="1922"/>
      <c r="E28" s="142" t="s">
        <v>3675</v>
      </c>
      <c r="F28" s="1685" t="s">
        <v>3676</v>
      </c>
      <c r="G28" s="1927"/>
      <c r="H28" s="1921"/>
      <c r="I28" s="1921"/>
      <c r="J28" s="1921"/>
      <c r="O28" s="1462"/>
      <c r="P28" s="1462"/>
      <c r="Q28" s="1684"/>
      <c r="R28" s="1928"/>
      <c r="S28" s="1936"/>
      <c r="T28" s="1462">
        <v>55</v>
      </c>
      <c r="U28" s="1936">
        <v>61</v>
      </c>
      <c r="V28" s="1684" t="str">
        <f t="shared" si="4"/>
        <v>U01P</v>
      </c>
      <c r="W28" s="1928">
        <f t="shared" si="5"/>
        <v>0</v>
      </c>
      <c r="Y28" s="1928"/>
    </row>
    <row r="29" spans="1:25" ht="15" customHeight="1" x14ac:dyDescent="0.4">
      <c r="A29" s="2163" t="s">
        <v>3677</v>
      </c>
      <c r="B29" s="1706"/>
      <c r="C29" s="1705"/>
      <c r="D29" s="1922"/>
      <c r="E29" s="1741" t="s">
        <v>3385</v>
      </c>
      <c r="F29" s="1744" t="s">
        <v>3386</v>
      </c>
      <c r="G29" s="1835">
        <f>'t15(3)_Dett'!E16</f>
        <v>852306</v>
      </c>
      <c r="H29" s="1921"/>
      <c r="I29" s="1921"/>
      <c r="J29" s="1921"/>
      <c r="S29" s="1936"/>
      <c r="T29" s="1462">
        <v>55</v>
      </c>
      <c r="U29" s="1936">
        <v>61</v>
      </c>
      <c r="V29" s="1684" t="str">
        <f t="shared" si="4"/>
        <v>U998</v>
      </c>
      <c r="W29" s="1928">
        <f t="shared" si="5"/>
        <v>852306</v>
      </c>
      <c r="Y29" s="1928"/>
    </row>
    <row r="30" spans="1:25" ht="15" customHeight="1" thickBot="1" x14ac:dyDescent="0.35">
      <c r="A30" s="1702" t="s">
        <v>3352</v>
      </c>
      <c r="B30" s="1701"/>
      <c r="C30" s="1700"/>
      <c r="D30" s="1922"/>
      <c r="E30" s="1931" t="s">
        <v>3551</v>
      </c>
      <c r="F30" s="1737"/>
      <c r="G30" s="1932">
        <f>SUM(G19:G29)</f>
        <v>5931095.0700000003</v>
      </c>
      <c r="H30" s="1921"/>
      <c r="I30" s="1921"/>
      <c r="J30" s="1921"/>
      <c r="S30" s="1936"/>
      <c r="U30" s="1936"/>
      <c r="V30" s="1936"/>
    </row>
    <row r="31" spans="1:25" ht="15" customHeight="1" thickBot="1" x14ac:dyDescent="0.35">
      <c r="A31" s="142" t="s">
        <v>3678</v>
      </c>
      <c r="B31" s="313" t="s">
        <v>3679</v>
      </c>
      <c r="C31" s="1927">
        <v>5614159</v>
      </c>
      <c r="D31" s="1922"/>
      <c r="E31" s="1935" t="str">
        <f>A62</f>
        <v>Totale Fondo premialità e fasce</v>
      </c>
      <c r="F31" s="1692"/>
      <c r="G31" s="1687">
        <f>G30</f>
        <v>5931095.0700000003</v>
      </c>
      <c r="H31" s="1921"/>
      <c r="I31" s="1921"/>
      <c r="J31" s="1921"/>
      <c r="O31" s="1462">
        <v>55</v>
      </c>
      <c r="P31" s="1462">
        <v>7</v>
      </c>
      <c r="Q31" s="1684" t="str">
        <f>B31</f>
        <v>F02S</v>
      </c>
      <c r="R31" s="1928">
        <f t="shared" ref="R31:R38" si="8">ROUND(C31,0)</f>
        <v>5614159</v>
      </c>
      <c r="S31" s="1936" t="s">
        <v>3343</v>
      </c>
      <c r="T31" s="1936"/>
      <c r="U31" s="1936"/>
      <c r="V31" s="1936"/>
    </row>
    <row r="32" spans="1:25" ht="15" customHeight="1" x14ac:dyDescent="0.4">
      <c r="A32" s="142" t="s">
        <v>3680</v>
      </c>
      <c r="B32" s="313" t="s">
        <v>3681</v>
      </c>
      <c r="C32" s="1927">
        <v>155341</v>
      </c>
      <c r="D32" s="1922"/>
      <c r="E32" s="1720" t="s">
        <v>3682</v>
      </c>
      <c r="F32" s="1717"/>
      <c r="G32" s="1716"/>
      <c r="H32" s="1921"/>
      <c r="I32" s="1921"/>
      <c r="J32" s="1921"/>
      <c r="O32" s="1462">
        <v>55</v>
      </c>
      <c r="P32" s="1462">
        <v>7</v>
      </c>
      <c r="Q32" s="1684" t="str">
        <f t="shared" ref="Q32:Q38" si="9">B32</f>
        <v>F01Z</v>
      </c>
      <c r="R32" s="1928">
        <f t="shared" si="8"/>
        <v>155341</v>
      </c>
      <c r="S32" s="1936" t="s">
        <v>3343</v>
      </c>
      <c r="T32" s="1936"/>
      <c r="U32" s="1936"/>
      <c r="V32" s="1936"/>
    </row>
    <row r="33" spans="1:25" ht="15" customHeight="1" x14ac:dyDescent="0.3">
      <c r="A33" s="142" t="s">
        <v>3683</v>
      </c>
      <c r="B33" s="313" t="s">
        <v>3684</v>
      </c>
      <c r="C33" s="1927"/>
      <c r="D33" s="1922"/>
      <c r="E33" s="2165" t="s">
        <v>3524</v>
      </c>
      <c r="F33" s="1701"/>
      <c r="G33" s="1700"/>
      <c r="H33" s="1921"/>
      <c r="I33" s="1921"/>
      <c r="J33" s="1921"/>
      <c r="O33" s="1462">
        <v>55</v>
      </c>
      <c r="P33" s="1462">
        <v>7</v>
      </c>
      <c r="Q33" s="1684" t="str">
        <f t="shared" si="9"/>
        <v>F02T</v>
      </c>
      <c r="R33" s="1928">
        <f t="shared" si="8"/>
        <v>0</v>
      </c>
      <c r="S33" s="1936" t="s">
        <v>3343</v>
      </c>
      <c r="T33" s="1936"/>
      <c r="U33" s="1936"/>
      <c r="V33" s="1936"/>
    </row>
    <row r="34" spans="1:25" s="1436" customFormat="1" ht="15" customHeight="1" x14ac:dyDescent="0.3">
      <c r="A34" s="142" t="s">
        <v>3685</v>
      </c>
      <c r="B34" s="313" t="s">
        <v>3686</v>
      </c>
      <c r="C34" s="1927"/>
      <c r="D34" s="1922"/>
      <c r="E34" s="142" t="s">
        <v>3687</v>
      </c>
      <c r="F34" s="1923" t="s">
        <v>3688</v>
      </c>
      <c r="G34" s="1927">
        <v>800356</v>
      </c>
      <c r="H34" s="1921"/>
      <c r="I34" s="1921"/>
      <c r="J34" s="1921"/>
      <c r="O34" s="1462">
        <v>55</v>
      </c>
      <c r="P34" s="1462">
        <v>7</v>
      </c>
      <c r="Q34" s="1684" t="str">
        <f t="shared" si="9"/>
        <v>F02R</v>
      </c>
      <c r="R34" s="1928">
        <f t="shared" si="8"/>
        <v>0</v>
      </c>
      <c r="S34" s="1936" t="s">
        <v>3343</v>
      </c>
      <c r="T34" s="1936">
        <v>69</v>
      </c>
      <c r="U34" s="1936">
        <v>61</v>
      </c>
      <c r="V34" s="1684" t="str">
        <f>F34</f>
        <v>U04D</v>
      </c>
      <c r="W34" s="1928">
        <f>ROUND(G34,0)</f>
        <v>800356</v>
      </c>
      <c r="Y34" s="1928"/>
    </row>
    <row r="35" spans="1:25" s="1436" customFormat="1" ht="15" customHeight="1" x14ac:dyDescent="0.3">
      <c r="A35" s="142" t="s">
        <v>3689</v>
      </c>
      <c r="B35" s="313" t="s">
        <v>3690</v>
      </c>
      <c r="C35" s="1927"/>
      <c r="D35" s="1922"/>
      <c r="E35" s="142" t="s">
        <v>3691</v>
      </c>
      <c r="F35" s="1923" t="s">
        <v>3692</v>
      </c>
      <c r="G35" s="1927"/>
      <c r="H35" s="1921"/>
      <c r="I35" s="1921"/>
      <c r="J35" s="1921"/>
      <c r="O35" s="1462">
        <v>55</v>
      </c>
      <c r="P35" s="1462">
        <v>7</v>
      </c>
      <c r="Q35" s="1684" t="str">
        <f t="shared" si="9"/>
        <v>F03M</v>
      </c>
      <c r="R35" s="1928">
        <f t="shared" si="8"/>
        <v>0</v>
      </c>
      <c r="S35" s="1936" t="s">
        <v>3343</v>
      </c>
      <c r="T35" s="1936">
        <v>69</v>
      </c>
      <c r="U35" s="1936">
        <v>61</v>
      </c>
      <c r="V35" s="1684" t="str">
        <f>F35</f>
        <v>U04E</v>
      </c>
      <c r="W35" s="1928">
        <f>ROUND(G35,0)</f>
        <v>0</v>
      </c>
      <c r="Y35" s="1928"/>
    </row>
    <row r="36" spans="1:25" ht="15" customHeight="1" x14ac:dyDescent="0.3">
      <c r="A36" s="2159" t="s">
        <v>3555</v>
      </c>
      <c r="B36" s="2160" t="s">
        <v>3556</v>
      </c>
      <c r="C36" s="1927"/>
      <c r="D36" s="1922"/>
      <c r="E36" s="142" t="s">
        <v>3693</v>
      </c>
      <c r="F36" s="1923" t="s">
        <v>3694</v>
      </c>
      <c r="G36" s="1927"/>
      <c r="H36" s="1921"/>
      <c r="I36" s="1921"/>
      <c r="J36" s="1921"/>
      <c r="O36" s="1462">
        <v>55</v>
      </c>
      <c r="P36" s="1462">
        <v>7</v>
      </c>
      <c r="Q36" s="1684" t="str">
        <f t="shared" si="9"/>
        <v>F10O</v>
      </c>
      <c r="R36" s="1928">
        <f t="shared" si="8"/>
        <v>0</v>
      </c>
      <c r="S36" s="1936" t="s">
        <v>3343</v>
      </c>
      <c r="T36" s="1936">
        <v>69</v>
      </c>
      <c r="U36" s="1936">
        <v>61</v>
      </c>
      <c r="V36" s="1684" t="str">
        <f>F36</f>
        <v>U04F</v>
      </c>
      <c r="W36" s="1928">
        <f>ROUND(G36,0)</f>
        <v>0</v>
      </c>
      <c r="Y36" s="1928"/>
    </row>
    <row r="37" spans="1:25" ht="15" customHeight="1" x14ac:dyDescent="0.3">
      <c r="A37" s="142" t="s">
        <v>3695</v>
      </c>
      <c r="B37" s="313" t="s">
        <v>3696</v>
      </c>
      <c r="C37" s="1927"/>
      <c r="D37" s="1922"/>
      <c r="E37" s="142" t="s">
        <v>3697</v>
      </c>
      <c r="F37" s="1923" t="s">
        <v>3698</v>
      </c>
      <c r="G37" s="1927">
        <v>13212</v>
      </c>
      <c r="H37" s="1921"/>
      <c r="I37" s="1921"/>
      <c r="J37" s="1921"/>
      <c r="O37" s="1462">
        <v>55</v>
      </c>
      <c r="P37" s="1462">
        <v>7</v>
      </c>
      <c r="Q37" s="1684" t="str">
        <f t="shared" si="9"/>
        <v>F02V</v>
      </c>
      <c r="R37" s="1928">
        <f t="shared" si="8"/>
        <v>0</v>
      </c>
      <c r="S37" s="1936" t="s">
        <v>3343</v>
      </c>
      <c r="T37" s="1936">
        <v>69</v>
      </c>
      <c r="U37" s="1936">
        <v>61</v>
      </c>
      <c r="V37" s="1684" t="str">
        <f>F37</f>
        <v>U04G</v>
      </c>
      <c r="W37" s="1928">
        <f>ROUND(G37,0)</f>
        <v>13212</v>
      </c>
      <c r="Y37" s="1928"/>
    </row>
    <row r="38" spans="1:25" ht="15" customHeight="1" thickBot="1" x14ac:dyDescent="0.4">
      <c r="A38" s="142" t="s">
        <v>3390</v>
      </c>
      <c r="B38" s="313" t="s">
        <v>3391</v>
      </c>
      <c r="C38" s="1835">
        <f>'t15(3)_Dett'!B21</f>
        <v>0</v>
      </c>
      <c r="D38" s="1922"/>
      <c r="E38" s="2164" t="s">
        <v>3551</v>
      </c>
      <c r="F38" s="1737"/>
      <c r="G38" s="1932">
        <f>SUM(G34:G37)</f>
        <v>813568</v>
      </c>
      <c r="H38" s="1921"/>
      <c r="I38" s="1921"/>
      <c r="J38" s="1921"/>
      <c r="O38" s="1462">
        <v>55</v>
      </c>
      <c r="P38" s="1462">
        <v>7</v>
      </c>
      <c r="Q38" s="1684" t="str">
        <f t="shared" si="9"/>
        <v>F998</v>
      </c>
      <c r="R38" s="1928">
        <f t="shared" si="8"/>
        <v>0</v>
      </c>
      <c r="S38" s="1936" t="s">
        <v>3343</v>
      </c>
      <c r="U38" s="1936"/>
      <c r="V38" s="1936"/>
    </row>
    <row r="39" spans="1:25" ht="15" customHeight="1" thickBot="1" x14ac:dyDescent="0.35">
      <c r="A39" s="1934" t="s">
        <v>3392</v>
      </c>
      <c r="B39" s="1955"/>
      <c r="C39" s="1932">
        <f>SUM(C31:C38)</f>
        <v>5769500</v>
      </c>
      <c r="D39" s="1922"/>
      <c r="E39" s="1935" t="s">
        <v>3699</v>
      </c>
      <c r="F39" s="1692"/>
      <c r="G39" s="1687">
        <f>G38</f>
        <v>813568</v>
      </c>
      <c r="H39" s="1921"/>
      <c r="I39" s="1921"/>
      <c r="J39" s="1921"/>
      <c r="O39" s="1462"/>
      <c r="P39" s="1462"/>
      <c r="Q39" s="1684"/>
      <c r="R39" s="1928"/>
      <c r="S39" s="1936"/>
      <c r="T39" s="1936"/>
      <c r="U39" s="1936"/>
      <c r="V39" s="1936"/>
    </row>
    <row r="40" spans="1:25" ht="15" customHeight="1" x14ac:dyDescent="0.4">
      <c r="A40" s="1956" t="s">
        <v>3393</v>
      </c>
      <c r="B40" s="1704"/>
      <c r="C40" s="1703"/>
      <c r="D40" s="1922"/>
      <c r="E40" s="1738" t="s">
        <v>3441</v>
      </c>
      <c r="F40" s="1706"/>
      <c r="G40" s="1705"/>
      <c r="H40" s="1921"/>
      <c r="I40" s="1921"/>
      <c r="J40" s="1921"/>
      <c r="S40" s="1936"/>
      <c r="T40" s="1936"/>
      <c r="U40" s="1936"/>
      <c r="V40" s="1936"/>
    </row>
    <row r="41" spans="1:25" ht="15" customHeight="1" x14ac:dyDescent="0.3">
      <c r="A41" s="142" t="s">
        <v>3700</v>
      </c>
      <c r="B41" s="313" t="s">
        <v>3701</v>
      </c>
      <c r="C41" s="1927">
        <v>852306</v>
      </c>
      <c r="D41" s="1922"/>
      <c r="E41" s="2324" t="s">
        <v>3353</v>
      </c>
      <c r="F41" s="1701"/>
      <c r="G41" s="1700"/>
      <c r="H41" s="1921"/>
      <c r="I41" s="1921"/>
      <c r="J41" s="1921"/>
      <c r="O41" s="1462">
        <v>55</v>
      </c>
      <c r="P41" s="1462">
        <v>9</v>
      </c>
      <c r="Q41" s="1684" t="str">
        <f>B41</f>
        <v>F02W</v>
      </c>
      <c r="R41" s="1928">
        <f t="shared" ref="R41:R52" si="10">ROUND(C41,0)</f>
        <v>852306</v>
      </c>
      <c r="S41" s="1936" t="s">
        <v>3343</v>
      </c>
      <c r="T41" s="1936"/>
      <c r="U41" s="1936"/>
      <c r="V41" s="1936"/>
    </row>
    <row r="42" spans="1:25" ht="15" customHeight="1" x14ac:dyDescent="0.3">
      <c r="A42" s="142" t="s">
        <v>3601</v>
      </c>
      <c r="B42" s="1685" t="s">
        <v>3602</v>
      </c>
      <c r="C42" s="1927"/>
      <c r="D42" s="1922"/>
      <c r="E42" s="142" t="s">
        <v>3446</v>
      </c>
      <c r="F42" s="1923" t="s">
        <v>3447</v>
      </c>
      <c r="G42" s="1927">
        <v>910232</v>
      </c>
      <c r="H42" s="1921"/>
      <c r="I42" s="1921"/>
      <c r="J42" s="1921"/>
      <c r="O42" s="1462">
        <v>55</v>
      </c>
      <c r="P42" s="1462">
        <v>9</v>
      </c>
      <c r="Q42" s="1684" t="str">
        <f t="shared" ref="Q42:Q52" si="11">B42</f>
        <v>F50H</v>
      </c>
      <c r="R42" s="1928">
        <f t="shared" si="10"/>
        <v>0</v>
      </c>
      <c r="S42" s="1936" t="s">
        <v>3343</v>
      </c>
      <c r="T42" s="1462">
        <v>75</v>
      </c>
      <c r="U42" s="1929">
        <v>61</v>
      </c>
      <c r="V42" s="1930" t="str">
        <f>F42</f>
        <v>U05M</v>
      </c>
      <c r="W42" s="1928">
        <f>ROUND(G42,0)</f>
        <v>910232</v>
      </c>
    </row>
    <row r="43" spans="1:25" ht="15" customHeight="1" thickBot="1" x14ac:dyDescent="0.35">
      <c r="A43" s="142" t="s">
        <v>3613</v>
      </c>
      <c r="B43" s="1685" t="s">
        <v>3614</v>
      </c>
      <c r="C43" s="1927"/>
      <c r="D43" s="1922"/>
      <c r="E43" s="2325" t="s">
        <v>3389</v>
      </c>
      <c r="F43" s="2331"/>
      <c r="G43" s="2327">
        <f>G42</f>
        <v>910232</v>
      </c>
      <c r="H43" s="1921"/>
      <c r="I43" s="1921"/>
      <c r="J43" s="1921"/>
      <c r="O43" s="1462">
        <v>55</v>
      </c>
      <c r="P43" s="1462">
        <v>9</v>
      </c>
      <c r="Q43" s="1684" t="str">
        <f t="shared" si="11"/>
        <v>F96H</v>
      </c>
      <c r="R43" s="1928">
        <f t="shared" si="10"/>
        <v>0</v>
      </c>
      <c r="S43" s="1936" t="s">
        <v>3343</v>
      </c>
      <c r="T43" s="1940" t="s">
        <v>3448</v>
      </c>
      <c r="U43" s="1936"/>
      <c r="V43" s="1936"/>
    </row>
    <row r="44" spans="1:25" ht="15" customHeight="1" thickBot="1" x14ac:dyDescent="0.35">
      <c r="A44" s="142" t="s">
        <v>3702</v>
      </c>
      <c r="B44" s="1685" t="s">
        <v>3703</v>
      </c>
      <c r="C44" s="1927"/>
      <c r="D44" s="1922"/>
      <c r="E44" s="2328" t="s">
        <v>3449</v>
      </c>
      <c r="F44" s="1708"/>
      <c r="G44" s="1944">
        <f>G43</f>
        <v>910232</v>
      </c>
      <c r="H44" s="1921"/>
      <c r="I44" s="1921"/>
      <c r="J44" s="1921"/>
      <c r="O44" s="1462">
        <v>55</v>
      </c>
      <c r="P44" s="1462">
        <v>9</v>
      </c>
      <c r="Q44" s="1684" t="str">
        <f t="shared" si="11"/>
        <v>F00N</v>
      </c>
      <c r="R44" s="1928">
        <f t="shared" si="10"/>
        <v>0</v>
      </c>
      <c r="S44" s="1936" t="s">
        <v>3343</v>
      </c>
      <c r="U44" s="1936"/>
      <c r="V44" s="1936"/>
    </row>
    <row r="45" spans="1:25" ht="15" customHeight="1" x14ac:dyDescent="0.35">
      <c r="A45" s="142" t="s">
        <v>3704</v>
      </c>
      <c r="B45" s="1685" t="s">
        <v>3705</v>
      </c>
      <c r="C45" s="1927"/>
      <c r="D45" s="1922"/>
      <c r="E45" s="1735"/>
      <c r="F45" s="1733"/>
      <c r="G45" s="1732"/>
      <c r="H45" s="1921"/>
      <c r="I45" s="1921"/>
      <c r="J45" s="1921"/>
      <c r="O45" s="1462">
        <v>55</v>
      </c>
      <c r="P45" s="1462">
        <v>9</v>
      </c>
      <c r="Q45" s="1684" t="str">
        <f t="shared" si="11"/>
        <v>F00Q</v>
      </c>
      <c r="R45" s="1928">
        <f t="shared" si="10"/>
        <v>0</v>
      </c>
      <c r="S45" s="1936" t="s">
        <v>3343</v>
      </c>
      <c r="T45" s="1936"/>
      <c r="U45" s="1936"/>
      <c r="V45" s="1936"/>
    </row>
    <row r="46" spans="1:25" ht="15" customHeight="1" x14ac:dyDescent="0.35">
      <c r="A46" s="2159" t="s">
        <v>3609</v>
      </c>
      <c r="B46" s="352" t="s">
        <v>3610</v>
      </c>
      <c r="C46" s="1927"/>
      <c r="D46" s="1922"/>
      <c r="E46" s="1735"/>
      <c r="F46" s="1733"/>
      <c r="G46" s="1732"/>
      <c r="H46" s="1921"/>
      <c r="I46" s="1921"/>
      <c r="J46" s="1921"/>
      <c r="O46" s="1462">
        <v>55</v>
      </c>
      <c r="P46" s="1462">
        <v>9</v>
      </c>
      <c r="Q46" s="1684" t="str">
        <f t="shared" si="11"/>
        <v>F10M</v>
      </c>
      <c r="R46" s="1928">
        <f t="shared" si="10"/>
        <v>0</v>
      </c>
      <c r="S46" s="1936" t="s">
        <v>3343</v>
      </c>
      <c r="T46" s="1936"/>
      <c r="U46" s="1936"/>
      <c r="V46" s="1936"/>
    </row>
    <row r="47" spans="1:25" ht="15" customHeight="1" x14ac:dyDescent="0.35">
      <c r="A47" s="2159" t="s">
        <v>3611</v>
      </c>
      <c r="B47" s="352" t="s">
        <v>3612</v>
      </c>
      <c r="C47" s="1927"/>
      <c r="D47" s="1922"/>
      <c r="E47" s="1735"/>
      <c r="F47" s="1733"/>
      <c r="G47" s="1732"/>
      <c r="H47" s="1921"/>
      <c r="I47" s="1921"/>
      <c r="J47" s="1921"/>
      <c r="O47" s="1462">
        <v>55</v>
      </c>
      <c r="P47" s="1462">
        <v>9</v>
      </c>
      <c r="Q47" s="1684" t="str">
        <f t="shared" si="11"/>
        <v>F10N</v>
      </c>
      <c r="R47" s="1928">
        <f t="shared" si="10"/>
        <v>0</v>
      </c>
      <c r="S47" s="1936" t="s">
        <v>3343</v>
      </c>
      <c r="T47" s="1936"/>
      <c r="U47" s="1936"/>
      <c r="V47" s="1936"/>
    </row>
    <row r="48" spans="1:25" ht="15" customHeight="1" x14ac:dyDescent="0.35">
      <c r="A48" s="142" t="s">
        <v>3706</v>
      </c>
      <c r="B48" s="313" t="s">
        <v>3707</v>
      </c>
      <c r="C48" s="1927"/>
      <c r="D48" s="1922"/>
      <c r="E48" s="1735"/>
      <c r="F48" s="1733"/>
      <c r="G48" s="1732"/>
      <c r="H48" s="1921"/>
      <c r="I48" s="1921"/>
      <c r="J48" s="1921"/>
      <c r="O48" s="1462">
        <v>55</v>
      </c>
      <c r="P48" s="1462">
        <v>9</v>
      </c>
      <c r="Q48" s="1684" t="str">
        <f t="shared" si="11"/>
        <v>F02X</v>
      </c>
      <c r="R48" s="1928">
        <f t="shared" si="10"/>
        <v>0</v>
      </c>
      <c r="S48" s="1936" t="s">
        <v>3343</v>
      </c>
      <c r="T48" s="1936"/>
      <c r="U48" s="1936"/>
      <c r="V48" s="1936"/>
    </row>
    <row r="49" spans="1:22" ht="15" customHeight="1" x14ac:dyDescent="0.35">
      <c r="A49" s="142" t="s">
        <v>3708</v>
      </c>
      <c r="B49" s="313" t="s">
        <v>3709</v>
      </c>
      <c r="C49" s="1927"/>
      <c r="D49" s="1922"/>
      <c r="E49" s="1735"/>
      <c r="F49" s="1733"/>
      <c r="G49" s="1732"/>
      <c r="H49" s="1921"/>
      <c r="I49" s="1921"/>
      <c r="J49" s="1921"/>
      <c r="O49" s="1462">
        <v>55</v>
      </c>
      <c r="P49" s="1462">
        <v>9</v>
      </c>
      <c r="Q49" s="1684" t="str">
        <f t="shared" si="11"/>
        <v>F02Y</v>
      </c>
      <c r="R49" s="1928">
        <f t="shared" si="10"/>
        <v>0</v>
      </c>
      <c r="S49" s="1936" t="s">
        <v>3343</v>
      </c>
      <c r="T49" s="1936"/>
      <c r="U49" s="1936"/>
      <c r="V49" s="1936"/>
    </row>
    <row r="50" spans="1:22" ht="15" customHeight="1" x14ac:dyDescent="0.35">
      <c r="A50" s="142" t="s">
        <v>3710</v>
      </c>
      <c r="B50" s="313" t="s">
        <v>3711</v>
      </c>
      <c r="C50" s="1927">
        <v>8525</v>
      </c>
      <c r="D50" s="1922"/>
      <c r="E50" s="1735"/>
      <c r="F50" s="1733"/>
      <c r="G50" s="1732"/>
      <c r="H50" s="1921"/>
      <c r="I50" s="1921"/>
      <c r="J50" s="1921"/>
      <c r="O50" s="1462">
        <v>55</v>
      </c>
      <c r="P50" s="1462">
        <v>9</v>
      </c>
      <c r="Q50" s="1684" t="str">
        <f t="shared" si="11"/>
        <v>F03J</v>
      </c>
      <c r="R50" s="1928">
        <f t="shared" si="10"/>
        <v>8525</v>
      </c>
      <c r="S50" s="1936" t="s">
        <v>3343</v>
      </c>
      <c r="T50" s="1936"/>
      <c r="U50" s="1936"/>
      <c r="V50" s="1936"/>
    </row>
    <row r="51" spans="1:22" ht="15" customHeight="1" x14ac:dyDescent="0.35">
      <c r="A51" s="142" t="s">
        <v>3406</v>
      </c>
      <c r="B51" s="1685" t="s">
        <v>3407</v>
      </c>
      <c r="C51" s="1835">
        <f>'t15(3)_Dett'!B26</f>
        <v>0</v>
      </c>
      <c r="D51" s="1922"/>
      <c r="E51" s="1735"/>
      <c r="F51" s="1733"/>
      <c r="G51" s="1732"/>
      <c r="H51" s="1921"/>
      <c r="I51" s="1921"/>
      <c r="J51" s="1921"/>
      <c r="O51" s="1462">
        <v>55</v>
      </c>
      <c r="P51" s="1462">
        <v>9</v>
      </c>
      <c r="Q51" s="1684" t="str">
        <f t="shared" si="11"/>
        <v>F995</v>
      </c>
      <c r="R51" s="1928">
        <f t="shared" si="10"/>
        <v>0</v>
      </c>
      <c r="S51" s="1936" t="s">
        <v>3343</v>
      </c>
      <c r="T51" s="1936"/>
      <c r="U51" s="1936"/>
      <c r="V51" s="1936"/>
    </row>
    <row r="52" spans="1:22" ht="15" customHeight="1" x14ac:dyDescent="0.35">
      <c r="A52" s="142" t="s">
        <v>3464</v>
      </c>
      <c r="B52" s="1685" t="s">
        <v>3465</v>
      </c>
      <c r="C52" s="1835">
        <f>'t15(3)_Dett'!B31</f>
        <v>0</v>
      </c>
      <c r="D52" s="1922"/>
      <c r="E52" s="1735"/>
      <c r="F52" s="1733"/>
      <c r="G52" s="1732"/>
      <c r="H52" s="1921"/>
      <c r="I52" s="1921"/>
      <c r="J52" s="1921"/>
      <c r="O52" s="1462">
        <v>55</v>
      </c>
      <c r="P52" s="1462">
        <v>9</v>
      </c>
      <c r="Q52" s="1684" t="str">
        <f t="shared" si="11"/>
        <v>F999</v>
      </c>
      <c r="R52" s="1928">
        <f t="shared" si="10"/>
        <v>0</v>
      </c>
      <c r="S52" s="1936" t="s">
        <v>3343</v>
      </c>
      <c r="T52" s="1936"/>
      <c r="U52" s="1936"/>
      <c r="V52" s="1936"/>
    </row>
    <row r="53" spans="1:22" ht="15" customHeight="1" thickBot="1" x14ac:dyDescent="0.4">
      <c r="A53" s="1934" t="s">
        <v>3410</v>
      </c>
      <c r="B53" s="1955"/>
      <c r="C53" s="1932">
        <f>SUM(C41:C52)</f>
        <v>860831</v>
      </c>
      <c r="D53" s="1922"/>
      <c r="E53" s="1735"/>
      <c r="F53" s="1733"/>
      <c r="G53" s="1732"/>
      <c r="H53" s="1921"/>
      <c r="I53" s="1921"/>
      <c r="J53" s="1921"/>
      <c r="O53" s="1462"/>
      <c r="P53" s="1462"/>
      <c r="Q53" s="1684"/>
      <c r="R53" s="1928"/>
      <c r="S53" s="1936"/>
      <c r="T53" s="1936"/>
      <c r="U53" s="1936"/>
      <c r="V53" s="1936"/>
    </row>
    <row r="54" spans="1:22" ht="15" customHeight="1" x14ac:dyDescent="0.35">
      <c r="A54" s="1702" t="s">
        <v>3411</v>
      </c>
      <c r="B54" s="1701"/>
      <c r="C54" s="1700"/>
      <c r="D54" s="1922"/>
      <c r="E54" s="1735"/>
      <c r="F54" s="1733"/>
      <c r="G54" s="1732"/>
      <c r="S54" s="1936"/>
      <c r="T54" s="1936"/>
      <c r="U54" s="1936"/>
      <c r="V54" s="1936"/>
    </row>
    <row r="55" spans="1:22" ht="15" customHeight="1" x14ac:dyDescent="0.35">
      <c r="A55" s="142" t="s">
        <v>3412</v>
      </c>
      <c r="B55" s="1685" t="s">
        <v>3413</v>
      </c>
      <c r="C55" s="1927">
        <v>1894</v>
      </c>
      <c r="D55" s="1922"/>
      <c r="E55" s="1735"/>
      <c r="F55" s="1733"/>
      <c r="G55" s="1732"/>
      <c r="O55" s="1462">
        <v>55</v>
      </c>
      <c r="P55" s="1462">
        <v>81</v>
      </c>
      <c r="Q55" s="1684" t="str">
        <f t="shared" ref="Q55:Q60" si="12">B55</f>
        <v>F27I</v>
      </c>
      <c r="R55" s="1928">
        <f t="shared" ref="R55:R60" si="13">ROUND(C55,0)</f>
        <v>1894</v>
      </c>
      <c r="S55" s="1936" t="s">
        <v>3343</v>
      </c>
      <c r="T55" s="1936"/>
      <c r="U55" s="1936"/>
      <c r="V55" s="1936"/>
    </row>
    <row r="56" spans="1:22" ht="15" customHeight="1" x14ac:dyDescent="0.35">
      <c r="A56" s="142" t="s">
        <v>3414</v>
      </c>
      <c r="B56" s="1685" t="s">
        <v>3415</v>
      </c>
      <c r="C56" s="1927">
        <v>8525</v>
      </c>
      <c r="D56" s="1922"/>
      <c r="E56" s="1735"/>
      <c r="F56" s="1733"/>
      <c r="G56" s="1732"/>
      <c r="O56" s="1462">
        <v>55</v>
      </c>
      <c r="P56" s="1462">
        <v>81</v>
      </c>
      <c r="Q56" s="1684" t="str">
        <f t="shared" si="12"/>
        <v>F00P</v>
      </c>
      <c r="R56" s="1928">
        <f t="shared" si="13"/>
        <v>8525</v>
      </c>
      <c r="S56" s="1936" t="s">
        <v>3343</v>
      </c>
      <c r="T56" s="1936"/>
      <c r="U56" s="1936"/>
      <c r="V56" s="1936"/>
    </row>
    <row r="57" spans="1:22" ht="15" customHeight="1" x14ac:dyDescent="0.35">
      <c r="A57" s="142" t="s">
        <v>3712</v>
      </c>
      <c r="B57" s="313" t="s">
        <v>3713</v>
      </c>
      <c r="C57" s="1927"/>
      <c r="D57" s="1922"/>
      <c r="E57" s="1735"/>
      <c r="F57" s="1733"/>
      <c r="G57" s="1732"/>
      <c r="O57" s="1462">
        <v>55</v>
      </c>
      <c r="P57" s="1462">
        <v>81</v>
      </c>
      <c r="Q57" s="1684" t="str">
        <f t="shared" si="12"/>
        <v>F03K</v>
      </c>
      <c r="R57" s="1928">
        <f t="shared" si="13"/>
        <v>0</v>
      </c>
      <c r="S57" s="1936" t="s">
        <v>3343</v>
      </c>
      <c r="T57" s="1936"/>
      <c r="U57" s="1936"/>
      <c r="V57" s="1936"/>
    </row>
    <row r="58" spans="1:22" ht="15" customHeight="1" x14ac:dyDescent="0.35">
      <c r="A58" s="142" t="s">
        <v>3714</v>
      </c>
      <c r="B58" s="313" t="s">
        <v>3715</v>
      </c>
      <c r="C58" s="1927"/>
      <c r="D58" s="1922"/>
      <c r="E58" s="1735"/>
      <c r="F58" s="1733"/>
      <c r="G58" s="1732"/>
      <c r="O58" s="1462">
        <v>55</v>
      </c>
      <c r="P58" s="1462">
        <v>81</v>
      </c>
      <c r="Q58" s="1684" t="str">
        <f t="shared" si="12"/>
        <v>F03L</v>
      </c>
      <c r="R58" s="1928">
        <f t="shared" si="13"/>
        <v>0</v>
      </c>
      <c r="S58" s="1936" t="s">
        <v>3343</v>
      </c>
      <c r="T58" s="1936"/>
      <c r="U58" s="1936"/>
      <c r="V58" s="1936"/>
    </row>
    <row r="59" spans="1:22" ht="15" customHeight="1" x14ac:dyDescent="0.35">
      <c r="A59" s="142" t="s">
        <v>3416</v>
      </c>
      <c r="B59" s="1685" t="s">
        <v>3417</v>
      </c>
      <c r="C59" s="1927"/>
      <c r="D59" s="1922"/>
      <c r="E59" s="1735"/>
      <c r="F59" s="1733"/>
      <c r="G59" s="1732"/>
      <c r="O59" s="1462">
        <v>55</v>
      </c>
      <c r="P59" s="1462">
        <v>81</v>
      </c>
      <c r="Q59" s="1684" t="str">
        <f t="shared" si="12"/>
        <v>F01S</v>
      </c>
      <c r="R59" s="1928">
        <f t="shared" si="13"/>
        <v>0</v>
      </c>
      <c r="S59" s="1936" t="s">
        <v>3343</v>
      </c>
      <c r="T59" s="1936"/>
      <c r="U59" s="1936"/>
      <c r="V59" s="1936"/>
    </row>
    <row r="60" spans="1:22" ht="15" customHeight="1" x14ac:dyDescent="0.35">
      <c r="A60" s="142" t="s">
        <v>3418</v>
      </c>
      <c r="B60" s="1685" t="s">
        <v>3419</v>
      </c>
      <c r="C60" s="1835">
        <f>'t15(3)_Dett'!B45</f>
        <v>0</v>
      </c>
      <c r="D60" s="1922"/>
      <c r="E60" s="1735"/>
      <c r="F60" s="1733"/>
      <c r="G60" s="1732"/>
      <c r="O60" s="1462">
        <v>55</v>
      </c>
      <c r="P60" s="1462">
        <v>81</v>
      </c>
      <c r="Q60" s="1684" t="str">
        <f t="shared" si="12"/>
        <v>F01P</v>
      </c>
      <c r="R60" s="1928">
        <f t="shared" si="13"/>
        <v>0</v>
      </c>
      <c r="S60" s="1936" t="s">
        <v>3343</v>
      </c>
      <c r="T60" s="1936"/>
      <c r="U60" s="1936"/>
      <c r="V60" s="1936"/>
    </row>
    <row r="61" spans="1:22" ht="15" customHeight="1" thickBot="1" x14ac:dyDescent="0.4">
      <c r="A61" s="1934" t="s">
        <v>3422</v>
      </c>
      <c r="B61" s="1955"/>
      <c r="C61" s="1932">
        <f>SUM(C55:C60)</f>
        <v>10419</v>
      </c>
      <c r="D61" s="1922"/>
      <c r="E61" s="1735"/>
      <c r="F61" s="1733"/>
      <c r="G61" s="1732"/>
      <c r="K61" s="1936"/>
      <c r="L61" s="1936"/>
      <c r="M61" s="1936"/>
      <c r="N61" s="1936"/>
      <c r="O61" s="1462"/>
      <c r="P61" s="1462"/>
      <c r="Q61" s="1684"/>
      <c r="R61" s="1928"/>
      <c r="S61" s="1936"/>
      <c r="T61" s="1936"/>
      <c r="U61" s="1936"/>
      <c r="V61" s="1936"/>
    </row>
    <row r="62" spans="1:22" ht="15" customHeight="1" thickBot="1" x14ac:dyDescent="0.4">
      <c r="A62" s="1935" t="s">
        <v>3716</v>
      </c>
      <c r="B62" s="1692"/>
      <c r="C62" s="1687">
        <f>C39+C53-C61</f>
        <v>6619912</v>
      </c>
      <c r="D62" s="1922"/>
      <c r="E62" s="1735"/>
      <c r="F62" s="1733"/>
      <c r="G62" s="1732"/>
      <c r="T62" s="1936"/>
      <c r="U62" s="1936"/>
      <c r="V62" s="1936"/>
    </row>
    <row r="63" spans="1:22" ht="15" customHeight="1" x14ac:dyDescent="0.4">
      <c r="A63" s="1720" t="s">
        <v>3682</v>
      </c>
      <c r="B63" s="1717"/>
      <c r="C63" s="1716"/>
      <c r="D63" s="1922"/>
      <c r="E63" s="1735"/>
      <c r="F63" s="1733"/>
      <c r="G63" s="1732"/>
      <c r="O63" s="1940"/>
      <c r="P63" s="1936"/>
      <c r="Q63" s="1936"/>
      <c r="R63" s="1936"/>
    </row>
    <row r="64" spans="1:22" ht="15" customHeight="1" x14ac:dyDescent="0.35">
      <c r="A64" s="1702" t="s">
        <v>3352</v>
      </c>
      <c r="B64" s="1701"/>
      <c r="C64" s="1700"/>
      <c r="D64" s="1922"/>
      <c r="E64" s="1735"/>
      <c r="F64" s="1733"/>
      <c r="G64" s="1732"/>
    </row>
    <row r="65" spans="1:19" ht="15" customHeight="1" x14ac:dyDescent="0.35">
      <c r="A65" s="142" t="s">
        <v>3717</v>
      </c>
      <c r="B65" s="1685" t="s">
        <v>3718</v>
      </c>
      <c r="C65" s="1927">
        <v>813568</v>
      </c>
      <c r="D65" s="1922"/>
      <c r="E65" s="1735"/>
      <c r="F65" s="1733"/>
      <c r="G65" s="1732"/>
      <c r="O65" s="1462">
        <v>69</v>
      </c>
      <c r="P65" s="1462">
        <v>7</v>
      </c>
      <c r="Q65" s="1684" t="str">
        <f>B65</f>
        <v>F10U</v>
      </c>
      <c r="R65" s="1928">
        <f>ROUND(C65,0)</f>
        <v>813568</v>
      </c>
      <c r="S65" s="1936" t="s">
        <v>3343</v>
      </c>
    </row>
    <row r="66" spans="1:19" ht="15" customHeight="1" thickBot="1" x14ac:dyDescent="0.4">
      <c r="A66" s="1934" t="s">
        <v>3392</v>
      </c>
      <c r="B66" s="1955"/>
      <c r="C66" s="1932">
        <f>SUM(C65)</f>
        <v>813568</v>
      </c>
      <c r="D66" s="1922"/>
      <c r="E66" s="1735"/>
      <c r="F66" s="1733"/>
      <c r="G66" s="1732"/>
    </row>
    <row r="67" spans="1:19" ht="15" customHeight="1" x14ac:dyDescent="0.35">
      <c r="A67" s="1956" t="s">
        <v>3393</v>
      </c>
      <c r="B67" s="1704"/>
      <c r="C67" s="1703"/>
      <c r="D67" s="1922"/>
      <c r="E67" s="1735"/>
      <c r="F67" s="1733"/>
      <c r="G67" s="1732"/>
    </row>
    <row r="68" spans="1:19" ht="15" customHeight="1" x14ac:dyDescent="0.35">
      <c r="A68" s="142" t="s">
        <v>3601</v>
      </c>
      <c r="B68" s="1923" t="s">
        <v>3602</v>
      </c>
      <c r="C68" s="1927"/>
      <c r="D68" s="1922"/>
      <c r="E68" s="1735"/>
      <c r="F68" s="1733"/>
      <c r="G68" s="1732"/>
      <c r="O68" s="1462">
        <v>69</v>
      </c>
      <c r="P68" s="1462">
        <v>9</v>
      </c>
      <c r="Q68" s="1684" t="str">
        <f>B68</f>
        <v>F50H</v>
      </c>
      <c r="R68" s="1928">
        <f>ROUND(C68,0)</f>
        <v>0</v>
      </c>
      <c r="S68" s="1936" t="s">
        <v>3343</v>
      </c>
    </row>
    <row r="69" spans="1:19" ht="15" customHeight="1" x14ac:dyDescent="0.35">
      <c r="A69" s="142" t="s">
        <v>3719</v>
      </c>
      <c r="B69" s="325" t="s">
        <v>3720</v>
      </c>
      <c r="C69" s="1927"/>
      <c r="D69" s="1922"/>
      <c r="E69" s="1735"/>
      <c r="F69" s="1733"/>
      <c r="G69" s="1732"/>
      <c r="O69" s="1462">
        <v>69</v>
      </c>
      <c r="P69" s="1462">
        <v>9</v>
      </c>
      <c r="Q69" s="1684" t="str">
        <f>B69</f>
        <v>F10R</v>
      </c>
      <c r="R69" s="1928">
        <f>ROUND(C69,0)</f>
        <v>0</v>
      </c>
      <c r="S69" s="1936" t="s">
        <v>3343</v>
      </c>
    </row>
    <row r="70" spans="1:19" ht="15" customHeight="1" x14ac:dyDescent="0.35">
      <c r="A70" s="142" t="s">
        <v>3721</v>
      </c>
      <c r="B70" s="325" t="s">
        <v>3722</v>
      </c>
      <c r="C70" s="2162"/>
      <c r="D70" s="1922"/>
      <c r="E70" s="1735"/>
      <c r="F70" s="1733"/>
      <c r="G70" s="1732"/>
      <c r="O70" s="1462">
        <v>69</v>
      </c>
      <c r="P70" s="1462">
        <v>9</v>
      </c>
      <c r="Q70" s="1684" t="str">
        <f>B70</f>
        <v>F10T</v>
      </c>
      <c r="R70" s="1928">
        <f>ROUND(C70,0)</f>
        <v>0</v>
      </c>
      <c r="S70" s="1936" t="s">
        <v>3343</v>
      </c>
    </row>
    <row r="71" spans="1:19" ht="15" customHeight="1" thickBot="1" x14ac:dyDescent="0.4">
      <c r="A71" s="1934" t="s">
        <v>3410</v>
      </c>
      <c r="B71" s="1955"/>
      <c r="C71" s="1932">
        <f>SUM(C68:C70)</f>
        <v>0</v>
      </c>
      <c r="D71" s="1922"/>
      <c r="E71" s="1735"/>
      <c r="F71" s="1733"/>
      <c r="G71" s="1732"/>
    </row>
    <row r="72" spans="1:19" ht="15" customHeight="1" thickBot="1" x14ac:dyDescent="0.35">
      <c r="A72" s="1935" t="s">
        <v>3699</v>
      </c>
      <c r="B72" s="1692"/>
      <c r="C72" s="1687">
        <f>C66+C71</f>
        <v>813568</v>
      </c>
      <c r="D72" s="1922"/>
      <c r="G72" s="1951"/>
    </row>
    <row r="73" spans="1:19" ht="15" customHeight="1" thickBot="1" x14ac:dyDescent="0.45">
      <c r="A73" s="1738" t="s">
        <v>3441</v>
      </c>
      <c r="B73" s="1706"/>
      <c r="C73" s="1705"/>
      <c r="D73" s="1922"/>
      <c r="E73" s="1943" t="s">
        <v>3503</v>
      </c>
      <c r="F73" s="1960"/>
      <c r="G73" s="1942">
        <f>G16+G31+G39+G44</f>
        <v>11143600.66</v>
      </c>
    </row>
    <row r="74" spans="1:19" ht="12.9" x14ac:dyDescent="0.3">
      <c r="A74" s="2323" t="s">
        <v>3393</v>
      </c>
      <c r="B74" s="1701"/>
      <c r="C74" s="1700"/>
      <c r="D74" s="1922"/>
    </row>
    <row r="75" spans="1:19" ht="10.75" x14ac:dyDescent="0.3">
      <c r="A75" s="142" t="s">
        <v>3499</v>
      </c>
      <c r="B75" s="1923" t="s">
        <v>3500</v>
      </c>
      <c r="C75" s="1927">
        <v>953179</v>
      </c>
      <c r="D75" s="1922"/>
      <c r="O75" s="1462">
        <v>75</v>
      </c>
      <c r="P75" s="1462">
        <v>9</v>
      </c>
      <c r="Q75" s="1684" t="str">
        <f>B75</f>
        <v>F14Q</v>
      </c>
      <c r="R75" s="1928">
        <f>ROUND(C75,0)</f>
        <v>953179</v>
      </c>
      <c r="S75" s="1936" t="s">
        <v>3343</v>
      </c>
    </row>
    <row r="76" spans="1:19" ht="15.45" thickBot="1" x14ac:dyDescent="0.35">
      <c r="A76" s="2330" t="s">
        <v>3410</v>
      </c>
      <c r="B76" s="2331"/>
      <c r="C76" s="2327">
        <f>C75</f>
        <v>953179</v>
      </c>
      <c r="D76" s="1922"/>
      <c r="O76" s="1940" t="s">
        <v>3448</v>
      </c>
    </row>
    <row r="77" spans="1:19" ht="12.9" thickBot="1" x14ac:dyDescent="0.35">
      <c r="A77" s="2328" t="s">
        <v>3501</v>
      </c>
      <c r="B77" s="1692"/>
      <c r="C77" s="1942">
        <f>C76</f>
        <v>953179</v>
      </c>
      <c r="D77" s="1922"/>
    </row>
    <row r="78" spans="1:19" ht="12.9" thickBot="1" x14ac:dyDescent="0.35">
      <c r="A78" s="1941" t="s">
        <v>3502</v>
      </c>
      <c r="B78" s="1959"/>
      <c r="C78" s="1942">
        <f>C28+C62+C72+C77</f>
        <v>12000183</v>
      </c>
      <c r="D78" s="1922"/>
    </row>
    <row r="80" spans="1:19" x14ac:dyDescent="0.25">
      <c r="A80" s="131" t="s">
        <v>3504</v>
      </c>
    </row>
    <row r="81" spans="1:1" x14ac:dyDescent="0.25">
      <c r="A81" s="131" t="s">
        <v>3723</v>
      </c>
    </row>
  </sheetData>
  <sheetProtection password="8611" sheet="1" selectLockedCells="1"/>
  <mergeCells count="2">
    <mergeCell ref="H4:H9"/>
    <mergeCell ref="H11:H16"/>
  </mergeCells>
  <dataValidations count="3">
    <dataValidation type="whole" allowBlank="1" showInputMessage="1" showErrorMessage="1" errorTitle="ERRORE NEL DATO IMMESSO" error="INSERIRE SOLO NUMERI INTERI" sqref="C85:C87 C21:C26 C56 C60 C58">
      <formula1>0</formula1>
      <formula2>999999999999</formula2>
    </dataValidation>
    <dataValidation type="whole" allowBlank="1" showInputMessage="1" showErrorMessage="1" errorTitle="ERRORE NEL DATO IMMESSO" error="INSERIRE SOLO NUMERI INTERI POSITIVI" sqref="G42 C75">
      <formula1>0</formula1>
      <formula2>999999999999</formula2>
    </dataValidation>
    <dataValidation type="whole" allowBlank="1" showInputMessage="1" showErrorMessage="1" errorTitle="ERRORE NEL DATO IMMESSO" error="INSERIRE SOLO NUMERI INTERI" sqref="C76:C77 G43:G44">
      <formula1>-999999999999</formula1>
      <formula2>999999999999</formula2>
    </dataValidation>
  </dataValidations>
  <printOptions horizontalCentered="1" verticalCentered="1"/>
  <pageMargins left="0" right="0" top="0.19685039370078741" bottom="0.55118110236220474" header="0.51181102362204722" footer="0.51181102362204722"/>
  <pageSetup paperSize="9" scale="75" orientation="landscape" horizontalDpi="300" verticalDpi="4294967292"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Q376"/>
  <sheetViews>
    <sheetView zoomScale="90" zoomScaleNormal="90" workbookViewId="0">
      <selection activeCell="E18" sqref="E18"/>
    </sheetView>
  </sheetViews>
  <sheetFormatPr defaultRowHeight="12.9" x14ac:dyDescent="0.35"/>
  <cols>
    <col min="1" max="1" width="62" customWidth="1"/>
    <col min="2" max="2" width="17.84375" customWidth="1"/>
    <col min="3" max="3" width="2.84375" customWidth="1"/>
    <col min="4" max="4" width="68.53515625" bestFit="1" customWidth="1"/>
    <col min="5" max="5" width="11" customWidth="1"/>
  </cols>
  <sheetData>
    <row r="1" spans="1:43" ht="17.600000000000001" x14ac:dyDescent="0.35">
      <c r="A1" s="1830" t="str">
        <f>'t1'!A1:I1</f>
        <v>SERVIZIO SANITARIO NAZIONALE - anno 2020</v>
      </c>
      <c r="B1" s="1831"/>
      <c r="C1" s="1831"/>
      <c r="D1" s="1831"/>
      <c r="E1" s="1831"/>
      <c r="F1" s="1831"/>
      <c r="G1" s="1831"/>
      <c r="H1" s="1831"/>
      <c r="I1" s="1831"/>
      <c r="J1" s="1831"/>
      <c r="K1" s="1831"/>
      <c r="L1" s="1831"/>
      <c r="M1" s="1831"/>
      <c r="N1" s="1831"/>
      <c r="O1" s="1831"/>
      <c r="P1" s="1831"/>
      <c r="Q1" s="1831"/>
      <c r="R1" s="1831"/>
      <c r="S1" s="1831"/>
      <c r="T1" s="1831"/>
      <c r="U1" s="1831"/>
      <c r="V1" s="1831"/>
      <c r="W1" s="1831"/>
      <c r="X1" s="1831"/>
      <c r="Y1" s="1831"/>
      <c r="Z1" s="1831"/>
      <c r="AA1" s="1831"/>
      <c r="AB1" s="1831"/>
      <c r="AC1" s="1831"/>
      <c r="AD1" s="1831"/>
      <c r="AE1" s="1831"/>
      <c r="AF1" s="1831"/>
      <c r="AG1" s="1831"/>
      <c r="AH1" s="1831"/>
      <c r="AI1" s="1831"/>
      <c r="AJ1" s="1831"/>
      <c r="AK1" s="1831"/>
      <c r="AL1" s="1831"/>
      <c r="AM1" s="1831"/>
      <c r="AN1" s="1831"/>
      <c r="AO1" s="1831"/>
      <c r="AP1" s="1831"/>
      <c r="AQ1" s="1831"/>
    </row>
    <row r="2" spans="1:43" x14ac:dyDescent="0.35">
      <c r="A2" s="1831"/>
      <c r="B2" s="1831"/>
      <c r="C2" s="1831"/>
      <c r="D2" s="1831"/>
      <c r="E2" s="1831"/>
      <c r="F2" s="1831"/>
      <c r="G2" s="1831"/>
      <c r="H2" s="1831"/>
      <c r="I2" s="1831"/>
      <c r="J2" s="1831"/>
      <c r="K2" s="1831"/>
      <c r="L2" s="1831"/>
      <c r="M2" s="1831"/>
      <c r="N2" s="1831"/>
      <c r="O2" s="1831"/>
      <c r="P2" s="1831"/>
      <c r="Q2" s="1831"/>
      <c r="R2" s="1831"/>
      <c r="S2" s="1831"/>
      <c r="T2" s="1831"/>
      <c r="U2" s="1831"/>
      <c r="V2" s="1831"/>
      <c r="W2" s="1831"/>
      <c r="X2" s="1831"/>
      <c r="Y2" s="1831"/>
      <c r="Z2" s="1831"/>
      <c r="AA2" s="1831"/>
      <c r="AB2" s="1831"/>
      <c r="AC2" s="1831"/>
      <c r="AD2" s="1831"/>
      <c r="AE2" s="1831"/>
      <c r="AF2" s="1831"/>
      <c r="AG2" s="1831"/>
      <c r="AH2" s="1831"/>
      <c r="AI2" s="1831"/>
      <c r="AJ2" s="1831"/>
      <c r="AK2" s="1831"/>
      <c r="AL2" s="1831"/>
      <c r="AM2" s="1831"/>
      <c r="AN2" s="1831"/>
      <c r="AO2" s="1831"/>
      <c r="AP2" s="1831"/>
      <c r="AQ2" s="1831"/>
    </row>
    <row r="3" spans="1:43" x14ac:dyDescent="0.35">
      <c r="A3" s="1831"/>
      <c r="B3" s="1831"/>
      <c r="C3" s="1831"/>
      <c r="D3" s="1831"/>
      <c r="E3" s="1831"/>
      <c r="F3" s="1831"/>
      <c r="G3" s="1831"/>
      <c r="H3" s="1831"/>
      <c r="I3" s="1831"/>
      <c r="J3" s="1831"/>
      <c r="K3" s="1831"/>
      <c r="L3" s="1831"/>
      <c r="M3" s="1831"/>
      <c r="N3" s="1831"/>
      <c r="O3" s="1831"/>
      <c r="P3" s="1831"/>
      <c r="Q3" s="1831"/>
      <c r="R3" s="1831"/>
      <c r="S3" s="1831"/>
      <c r="T3" s="1831"/>
      <c r="U3" s="1831"/>
      <c r="V3" s="1831"/>
      <c r="W3" s="1831"/>
      <c r="X3" s="1831"/>
      <c r="Y3" s="1831"/>
      <c r="Z3" s="1831"/>
      <c r="AA3" s="1831"/>
      <c r="AB3" s="1831"/>
      <c r="AC3" s="1831"/>
      <c r="AD3" s="1831"/>
      <c r="AE3" s="1831"/>
      <c r="AF3" s="1831"/>
      <c r="AG3" s="1831"/>
      <c r="AH3" s="1831"/>
      <c r="AI3" s="1831"/>
      <c r="AJ3" s="1831"/>
      <c r="AK3" s="1831"/>
      <c r="AL3" s="1831"/>
      <c r="AM3" s="1831"/>
      <c r="AN3" s="1831"/>
      <c r="AO3" s="1831"/>
      <c r="AP3" s="1831"/>
      <c r="AQ3" s="1831"/>
    </row>
    <row r="4" spans="1:43" x14ac:dyDescent="0.35">
      <c r="A4" s="1831"/>
      <c r="B4" s="1831"/>
      <c r="C4" s="1831"/>
      <c r="D4" s="1831"/>
      <c r="E4" s="1831"/>
      <c r="F4" s="1831"/>
      <c r="G4" s="1831"/>
      <c r="H4" s="1831"/>
      <c r="I4" s="1831"/>
      <c r="J4" s="1831"/>
      <c r="K4" s="1831"/>
      <c r="L4" s="1831"/>
      <c r="M4" s="1831"/>
      <c r="N4" s="1831"/>
      <c r="O4" s="1831"/>
      <c r="P4" s="1831"/>
      <c r="Q4" s="1831"/>
      <c r="R4" s="1831"/>
      <c r="S4" s="1831"/>
      <c r="T4" s="1831"/>
      <c r="U4" s="1831"/>
      <c r="V4" s="1831"/>
      <c r="W4" s="1831"/>
      <c r="X4" s="1831"/>
      <c r="Y4" s="1831"/>
      <c r="Z4" s="1831"/>
      <c r="AA4" s="1831"/>
      <c r="AB4" s="1831"/>
      <c r="AC4" s="1831"/>
      <c r="AD4" s="1831"/>
      <c r="AE4" s="1831"/>
      <c r="AF4" s="1831"/>
      <c r="AG4" s="1831"/>
      <c r="AH4" s="1831"/>
      <c r="AI4" s="1831"/>
      <c r="AJ4" s="1831"/>
      <c r="AK4" s="1831"/>
      <c r="AL4" s="1831"/>
      <c r="AM4" s="1831"/>
      <c r="AN4" s="1831"/>
      <c r="AO4" s="1831"/>
      <c r="AP4" s="1831"/>
      <c r="AQ4" s="1831"/>
    </row>
    <row r="5" spans="1:43" x14ac:dyDescent="0.35">
      <c r="A5" s="1831"/>
      <c r="B5" s="1831"/>
      <c r="C5" s="1831"/>
      <c r="D5" s="1831"/>
      <c r="E5" s="1831"/>
      <c r="F5" s="1831"/>
      <c r="G5" s="1831"/>
      <c r="H5" s="1831"/>
      <c r="I5" s="1831"/>
      <c r="J5" s="1831"/>
      <c r="K5" s="1831"/>
      <c r="L5" s="1831"/>
      <c r="M5" s="1831"/>
      <c r="N5" s="1831"/>
      <c r="O5" s="1831"/>
      <c r="P5" s="1831"/>
      <c r="Q5" s="1831"/>
      <c r="R5" s="1831"/>
      <c r="S5" s="1831"/>
      <c r="T5" s="1831"/>
      <c r="U5" s="1831"/>
      <c r="V5" s="1831"/>
      <c r="W5" s="1831"/>
      <c r="X5" s="1831"/>
      <c r="Y5" s="1831"/>
      <c r="Z5" s="1831"/>
      <c r="AA5" s="1831"/>
      <c r="AB5" s="1831"/>
      <c r="AC5" s="1831"/>
      <c r="AD5" s="1831"/>
      <c r="AE5" s="1831"/>
      <c r="AF5" s="1831"/>
      <c r="AG5" s="1831"/>
      <c r="AH5" s="1831"/>
      <c r="AI5" s="1831"/>
      <c r="AJ5" s="1831"/>
      <c r="AK5" s="1831"/>
      <c r="AL5" s="1831"/>
      <c r="AM5" s="1831"/>
      <c r="AN5" s="1831"/>
      <c r="AO5" s="1831"/>
      <c r="AP5" s="1831"/>
      <c r="AQ5" s="1831"/>
    </row>
    <row r="6" spans="1:43" x14ac:dyDescent="0.35">
      <c r="A6" s="1831"/>
      <c r="B6" s="1831"/>
      <c r="C6" s="1831"/>
      <c r="D6" s="1831"/>
      <c r="E6" s="1831"/>
      <c r="F6" s="1831"/>
      <c r="G6" s="1831"/>
      <c r="H6" s="1831"/>
      <c r="I6" s="1831"/>
      <c r="J6" s="1831"/>
      <c r="K6" s="1831"/>
      <c r="L6" s="1831"/>
      <c r="M6" s="1831"/>
      <c r="N6" s="1831"/>
      <c r="O6" s="1831"/>
      <c r="P6" s="1831"/>
      <c r="Q6" s="1831"/>
      <c r="R6" s="1831"/>
      <c r="S6" s="1831"/>
      <c r="T6" s="1831"/>
      <c r="U6" s="1831"/>
      <c r="V6" s="1831"/>
      <c r="W6" s="1831"/>
      <c r="X6" s="1831"/>
      <c r="Y6" s="1831"/>
      <c r="Z6" s="1831"/>
      <c r="AA6" s="1831"/>
      <c r="AB6" s="1831"/>
      <c r="AC6" s="1831"/>
      <c r="AD6" s="1831"/>
      <c r="AE6" s="1831"/>
      <c r="AF6" s="1831"/>
      <c r="AG6" s="1831"/>
      <c r="AH6" s="1831"/>
      <c r="AI6" s="1831"/>
      <c r="AJ6" s="1831"/>
      <c r="AK6" s="1831"/>
      <c r="AL6" s="1831"/>
      <c r="AM6" s="1831"/>
      <c r="AN6" s="1831"/>
      <c r="AO6" s="1831"/>
      <c r="AP6" s="1831"/>
      <c r="AQ6" s="1831"/>
    </row>
    <row r="7" spans="1:43" x14ac:dyDescent="0.35">
      <c r="A7" s="1831"/>
      <c r="B7" s="1831"/>
      <c r="C7" s="1831"/>
      <c r="D7" s="1831"/>
      <c r="E7" s="1831"/>
      <c r="F7" s="1831"/>
      <c r="G7" s="1831"/>
      <c r="H7" s="1831"/>
      <c r="I7" s="1831"/>
      <c r="J7" s="1831"/>
      <c r="K7" s="1831"/>
      <c r="L7" s="1831"/>
      <c r="M7" s="1831"/>
      <c r="N7" s="1831"/>
      <c r="O7" s="1831"/>
      <c r="P7" s="1831"/>
      <c r="Q7" s="1831"/>
      <c r="R7" s="1831"/>
      <c r="S7" s="1831"/>
      <c r="T7" s="1831"/>
      <c r="U7" s="1831"/>
      <c r="V7" s="1831"/>
      <c r="W7" s="1831"/>
      <c r="X7" s="1831"/>
      <c r="Y7" s="1831"/>
      <c r="Z7" s="1831"/>
      <c r="AA7" s="1831"/>
      <c r="AB7" s="1831"/>
      <c r="AC7" s="1831"/>
      <c r="AD7" s="1831"/>
      <c r="AE7" s="1831"/>
      <c r="AF7" s="1831"/>
      <c r="AG7" s="1831"/>
      <c r="AH7" s="1831"/>
      <c r="AI7" s="1831"/>
      <c r="AJ7" s="1831"/>
      <c r="AK7" s="1831"/>
      <c r="AL7" s="1831"/>
      <c r="AM7" s="1831"/>
      <c r="AN7" s="1831"/>
      <c r="AO7" s="1831"/>
      <c r="AP7" s="1831"/>
      <c r="AQ7" s="1831"/>
    </row>
    <row r="8" spans="1:43" x14ac:dyDescent="0.35">
      <c r="A8" s="1831"/>
      <c r="B8" s="1831"/>
      <c r="C8" s="1831"/>
      <c r="D8" s="1831"/>
      <c r="E8" s="1831"/>
      <c r="F8" s="1831"/>
      <c r="G8" s="1831"/>
      <c r="H8" s="1831"/>
      <c r="I8" s="1831"/>
      <c r="J8" s="1831"/>
      <c r="K8" s="1831"/>
      <c r="L8" s="1831"/>
      <c r="M8" s="1831"/>
      <c r="N8" s="1831"/>
      <c r="O8" s="1831"/>
      <c r="P8" s="1831"/>
      <c r="Q8" s="1831"/>
      <c r="R8" s="1831"/>
      <c r="S8" s="1831"/>
      <c r="T8" s="1831"/>
      <c r="U8" s="1831"/>
      <c r="V8" s="1831"/>
      <c r="W8" s="1831"/>
      <c r="X8" s="1831"/>
      <c r="Y8" s="1831"/>
      <c r="Z8" s="1831"/>
      <c r="AA8" s="1831"/>
      <c r="AB8" s="1831"/>
      <c r="AC8" s="1831"/>
      <c r="AD8" s="1831"/>
      <c r="AE8" s="1831"/>
      <c r="AF8" s="1831"/>
      <c r="AG8" s="1831"/>
      <c r="AH8" s="1831"/>
      <c r="AI8" s="1831"/>
      <c r="AJ8" s="1831"/>
      <c r="AK8" s="1831"/>
      <c r="AL8" s="1831"/>
      <c r="AM8" s="1831"/>
      <c r="AN8" s="1831"/>
      <c r="AO8" s="1831"/>
      <c r="AP8" s="1831"/>
      <c r="AQ8" s="1831"/>
    </row>
    <row r="9" spans="1:43" x14ac:dyDescent="0.35">
      <c r="A9" s="1831"/>
      <c r="B9" s="1831"/>
      <c r="C9" s="1831"/>
      <c r="D9" s="1831"/>
      <c r="E9" s="1831"/>
      <c r="F9" s="1831"/>
      <c r="G9" s="1831"/>
      <c r="H9" s="1831"/>
      <c r="I9" s="1831"/>
      <c r="J9" s="1831"/>
      <c r="K9" s="1831"/>
      <c r="L9" s="1831"/>
      <c r="M9" s="1831"/>
      <c r="N9" s="1831"/>
      <c r="O9" s="1831"/>
      <c r="P9" s="1831"/>
      <c r="Q9" s="1831"/>
      <c r="R9" s="1831"/>
      <c r="S9" s="1831"/>
      <c r="T9" s="1831"/>
      <c r="U9" s="1831"/>
      <c r="V9" s="1831"/>
      <c r="W9" s="1831"/>
      <c r="X9" s="1831"/>
      <c r="Y9" s="1831"/>
      <c r="Z9" s="1831"/>
      <c r="AA9" s="1831"/>
      <c r="AB9" s="1831"/>
      <c r="AC9" s="1831"/>
      <c r="AD9" s="1831"/>
      <c r="AE9" s="1831"/>
      <c r="AF9" s="1831"/>
      <c r="AG9" s="1831"/>
      <c r="AH9" s="1831"/>
      <c r="AI9" s="1831"/>
      <c r="AJ9" s="1831"/>
      <c r="AK9" s="1831"/>
      <c r="AL9" s="1831"/>
      <c r="AM9" s="1831"/>
      <c r="AN9" s="1831"/>
      <c r="AO9" s="1831"/>
      <c r="AP9" s="1831"/>
      <c r="AQ9" s="1831"/>
    </row>
    <row r="10" spans="1:43" ht="13.3" thickBot="1" x14ac:dyDescent="0.4">
      <c r="A10" s="1722" t="s">
        <v>3244</v>
      </c>
      <c r="B10" s="1723" t="s">
        <v>3348</v>
      </c>
      <c r="C10" s="1831"/>
      <c r="D10" s="1722" t="s">
        <v>3244</v>
      </c>
      <c r="E10" s="1723" t="s">
        <v>3348</v>
      </c>
      <c r="F10" s="1831"/>
      <c r="G10" s="1831"/>
      <c r="H10" s="1831"/>
      <c r="I10" s="1831"/>
      <c r="J10" s="1831"/>
      <c r="K10" s="1831"/>
      <c r="L10" s="1831"/>
      <c r="M10" s="1831"/>
      <c r="N10" s="1831"/>
      <c r="O10" s="1831"/>
      <c r="P10" s="1831"/>
      <c r="Q10" s="1831"/>
      <c r="R10" s="1831"/>
      <c r="S10" s="1831"/>
      <c r="T10" s="1831"/>
      <c r="U10" s="1831"/>
      <c r="V10" s="1831"/>
      <c r="W10" s="1831"/>
      <c r="X10" s="1831"/>
      <c r="Y10" s="1831"/>
      <c r="Z10" s="1831"/>
      <c r="AA10" s="1831"/>
      <c r="AB10" s="1831"/>
      <c r="AC10" s="1831"/>
      <c r="AD10" s="1831"/>
      <c r="AE10" s="1831"/>
      <c r="AF10" s="1831"/>
      <c r="AG10" s="1831"/>
      <c r="AH10" s="1831"/>
      <c r="AI10" s="1831"/>
      <c r="AJ10" s="1831"/>
      <c r="AK10" s="1831"/>
      <c r="AL10" s="1831"/>
      <c r="AM10" s="1831"/>
      <c r="AN10" s="1831"/>
      <c r="AO10" s="1831"/>
      <c r="AP10" s="1831"/>
      <c r="AQ10" s="1831"/>
    </row>
    <row r="11" spans="1:43" x14ac:dyDescent="0.35">
      <c r="A11" s="1832" t="s">
        <v>3724</v>
      </c>
      <c r="B11" s="2216">
        <f>SUM(B12:B15)</f>
        <v>0</v>
      </c>
      <c r="C11" s="1831"/>
      <c r="D11" s="1832" t="s">
        <v>3725</v>
      </c>
      <c r="E11" s="2216">
        <f>SUM(E12:E15)</f>
        <v>0</v>
      </c>
      <c r="F11" s="1831"/>
      <c r="G11" s="1831"/>
      <c r="H11" s="1831"/>
      <c r="I11" s="1831"/>
      <c r="J11" s="1831"/>
      <c r="K11" s="1831"/>
      <c r="L11" s="1831"/>
      <c r="M11" s="1831"/>
      <c r="N11" s="1831"/>
      <c r="O11" s="1831"/>
      <c r="P11" s="1831"/>
      <c r="Q11" s="1831"/>
      <c r="R11" s="1831"/>
      <c r="S11" s="1831"/>
      <c r="T11" s="1831"/>
      <c r="U11" s="1831"/>
      <c r="V11" s="1831"/>
      <c r="W11" s="1831"/>
      <c r="X11" s="1831"/>
      <c r="Y11" s="1831"/>
      <c r="Z11" s="1831"/>
      <c r="AA11" s="1831"/>
      <c r="AB11" s="1831"/>
      <c r="AC11" s="1831"/>
      <c r="AD11" s="1831"/>
      <c r="AE11" s="1831"/>
      <c r="AF11" s="1831"/>
      <c r="AG11" s="1831"/>
      <c r="AH11" s="1831"/>
      <c r="AI11" s="1831"/>
      <c r="AJ11" s="1831"/>
      <c r="AK11" s="1831"/>
      <c r="AL11" s="1831"/>
      <c r="AM11" s="1831"/>
      <c r="AN11" s="1831"/>
      <c r="AO11" s="1831"/>
      <c r="AP11" s="1831"/>
      <c r="AQ11" s="1831"/>
    </row>
    <row r="12" spans="1:43" x14ac:dyDescent="0.35">
      <c r="A12" s="2410"/>
      <c r="B12" s="2386"/>
      <c r="C12" s="1831"/>
      <c r="D12" s="2387"/>
      <c r="E12" s="2386"/>
      <c r="F12" s="1831"/>
      <c r="G12" s="1831"/>
      <c r="H12" s="1831"/>
      <c r="I12" s="1831"/>
      <c r="J12" s="1831"/>
      <c r="K12" s="1831"/>
      <c r="L12" s="1831"/>
      <c r="M12" s="1831"/>
      <c r="N12" s="1831"/>
      <c r="O12" s="1831"/>
      <c r="P12" s="1831"/>
      <c r="Q12" s="1831"/>
      <c r="R12" s="1831"/>
      <c r="S12" s="1831"/>
      <c r="T12" s="1831"/>
      <c r="U12" s="1831"/>
      <c r="V12" s="1831"/>
      <c r="W12" s="1831"/>
      <c r="X12" s="1831"/>
      <c r="Y12" s="1831"/>
      <c r="Z12" s="1831"/>
      <c r="AA12" s="1831"/>
      <c r="AB12" s="1831"/>
      <c r="AC12" s="1831"/>
      <c r="AD12" s="1831"/>
      <c r="AE12" s="1831"/>
      <c r="AF12" s="1831"/>
      <c r="AG12" s="1831"/>
      <c r="AH12" s="1831"/>
      <c r="AI12" s="1831"/>
      <c r="AJ12" s="1831"/>
      <c r="AK12" s="1831"/>
      <c r="AL12" s="1831"/>
      <c r="AM12" s="1831"/>
      <c r="AN12" s="1831"/>
      <c r="AO12" s="1831"/>
      <c r="AP12" s="1831"/>
      <c r="AQ12" s="1831"/>
    </row>
    <row r="13" spans="1:43" x14ac:dyDescent="0.35">
      <c r="A13" s="1836"/>
      <c r="B13" s="1837"/>
      <c r="C13" s="1831"/>
      <c r="D13" s="1836"/>
      <c r="E13" s="1837"/>
      <c r="F13" s="1831"/>
      <c r="G13" s="1831"/>
      <c r="H13" s="1831"/>
      <c r="I13" s="1831"/>
      <c r="J13" s="1831"/>
      <c r="K13" s="1831"/>
      <c r="L13" s="1831"/>
      <c r="M13" s="1831"/>
      <c r="N13" s="1831"/>
      <c r="O13" s="1831"/>
      <c r="P13" s="1831"/>
      <c r="Q13" s="1831"/>
      <c r="R13" s="1831"/>
      <c r="S13" s="1831"/>
      <c r="T13" s="1831"/>
      <c r="U13" s="1831"/>
      <c r="V13" s="1831"/>
      <c r="W13" s="1831"/>
      <c r="X13" s="1831"/>
      <c r="Y13" s="1831"/>
      <c r="Z13" s="1831"/>
      <c r="AA13" s="1831"/>
      <c r="AB13" s="1831"/>
      <c r="AC13" s="1831"/>
      <c r="AD13" s="1831"/>
      <c r="AE13" s="1831"/>
      <c r="AF13" s="1831"/>
      <c r="AG13" s="1831"/>
      <c r="AH13" s="1831"/>
      <c r="AI13" s="1831"/>
      <c r="AJ13" s="1831"/>
      <c r="AK13" s="1831"/>
      <c r="AL13" s="1831"/>
      <c r="AM13" s="1831"/>
      <c r="AN13" s="1831"/>
      <c r="AO13" s="1831"/>
      <c r="AP13" s="1831"/>
      <c r="AQ13" s="1831"/>
    </row>
    <row r="14" spans="1:43" x14ac:dyDescent="0.35">
      <c r="A14" s="1836"/>
      <c r="B14" s="1837"/>
      <c r="C14" s="1831"/>
      <c r="D14" s="1836"/>
      <c r="E14" s="1837"/>
      <c r="F14" s="1831"/>
      <c r="G14" s="1831"/>
      <c r="H14" s="1831"/>
      <c r="I14" s="1831"/>
      <c r="J14" s="1831"/>
      <c r="K14" s="1831"/>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c r="AH14" s="1831"/>
      <c r="AI14" s="1831"/>
      <c r="AJ14" s="1831"/>
      <c r="AK14" s="1831"/>
      <c r="AL14" s="1831"/>
      <c r="AM14" s="1831"/>
      <c r="AN14" s="1831"/>
      <c r="AO14" s="1831"/>
      <c r="AP14" s="1831"/>
      <c r="AQ14" s="1831"/>
    </row>
    <row r="15" spans="1:43" x14ac:dyDescent="0.35">
      <c r="A15" s="1838"/>
      <c r="B15" s="1837"/>
      <c r="C15" s="1831"/>
      <c r="D15" s="1836"/>
      <c r="E15" s="1837"/>
      <c r="F15" s="1831"/>
      <c r="G15" s="1831"/>
      <c r="H15" s="1831"/>
      <c r="I15" s="1831"/>
      <c r="J15" s="1831"/>
      <c r="K15" s="1831"/>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c r="AH15" s="1831"/>
      <c r="AI15" s="1831"/>
      <c r="AJ15" s="1831"/>
      <c r="AK15" s="1831"/>
      <c r="AL15" s="1831"/>
      <c r="AM15" s="1831"/>
      <c r="AN15" s="1831"/>
      <c r="AO15" s="1831"/>
      <c r="AP15" s="1831"/>
      <c r="AQ15" s="1831"/>
    </row>
    <row r="16" spans="1:43" x14ac:dyDescent="0.35">
      <c r="A16" s="340" t="s">
        <v>3726</v>
      </c>
      <c r="B16" s="2218">
        <f>SUM(B17:B20)</f>
        <v>0</v>
      </c>
      <c r="C16" s="1831"/>
      <c r="D16" s="361" t="s">
        <v>3727</v>
      </c>
      <c r="E16" s="2217">
        <f>SUM(E17:E21)</f>
        <v>852306</v>
      </c>
      <c r="F16" s="1831"/>
      <c r="G16" s="1831"/>
      <c r="H16" s="1831"/>
      <c r="I16" s="1831"/>
      <c r="J16" s="1831"/>
      <c r="K16" s="1831"/>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c r="AH16" s="1831"/>
      <c r="AI16" s="1831"/>
      <c r="AJ16" s="1831"/>
      <c r="AK16" s="1831"/>
      <c r="AL16" s="1831"/>
      <c r="AM16" s="1831"/>
      <c r="AN16" s="1831"/>
      <c r="AO16" s="1831"/>
      <c r="AP16" s="1831"/>
      <c r="AQ16" s="1831"/>
    </row>
    <row r="17" spans="1:43" x14ac:dyDescent="0.35">
      <c r="A17" s="2409"/>
      <c r="B17" s="2386"/>
      <c r="C17" s="1831"/>
      <c r="D17" s="2412"/>
      <c r="E17" s="2386"/>
      <c r="F17" s="1831"/>
      <c r="G17" s="1831"/>
      <c r="H17" s="1831"/>
      <c r="I17" s="1831"/>
      <c r="J17" s="1831"/>
      <c r="K17" s="1831"/>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c r="AH17" s="1831"/>
      <c r="AI17" s="1831"/>
      <c r="AJ17" s="1831"/>
      <c r="AK17" s="1831"/>
      <c r="AL17" s="1831"/>
      <c r="AM17" s="1831"/>
      <c r="AN17" s="1831"/>
      <c r="AO17" s="1831"/>
      <c r="AP17" s="1831"/>
      <c r="AQ17" s="1831"/>
    </row>
    <row r="18" spans="1:43" x14ac:dyDescent="0.35">
      <c r="A18" s="1836"/>
      <c r="B18" s="1837"/>
      <c r="C18" s="1831"/>
      <c r="D18" s="142" t="s">
        <v>3512</v>
      </c>
      <c r="E18" s="1837">
        <v>852306</v>
      </c>
      <c r="F18" s="1831"/>
      <c r="G18" s="1831"/>
      <c r="H18" s="1831"/>
      <c r="I18" s="1831"/>
      <c r="J18" s="1831"/>
      <c r="K18" s="1831"/>
      <c r="L18" s="1831"/>
      <c r="M18" s="1831"/>
      <c r="N18" s="1831"/>
      <c r="O18" s="1831"/>
      <c r="P18" s="1831"/>
      <c r="Q18" s="1831"/>
      <c r="R18" s="1831"/>
      <c r="S18" s="1831"/>
      <c r="T18" s="1831"/>
      <c r="U18" s="1831"/>
      <c r="V18" s="1831"/>
      <c r="W18" s="1831"/>
      <c r="X18" s="1831"/>
      <c r="Y18" s="1831"/>
      <c r="Z18" s="1831"/>
      <c r="AA18" s="1831"/>
      <c r="AB18" s="1831"/>
      <c r="AC18" s="1831"/>
      <c r="AD18" s="1831"/>
      <c r="AE18" s="1831"/>
      <c r="AF18" s="1831"/>
      <c r="AG18" s="1831"/>
      <c r="AH18" s="1831"/>
      <c r="AI18" s="1831"/>
      <c r="AJ18" s="1831"/>
      <c r="AK18" s="1831"/>
      <c r="AL18" s="1831"/>
      <c r="AM18" s="1831"/>
      <c r="AN18" s="1831"/>
      <c r="AO18" s="1831"/>
      <c r="AP18" s="1831"/>
      <c r="AQ18" s="1831"/>
    </row>
    <row r="19" spans="1:43" x14ac:dyDescent="0.35">
      <c r="A19" s="1836"/>
      <c r="B19" s="1837"/>
      <c r="C19" s="1831"/>
      <c r="D19" s="1836"/>
      <c r="E19" s="1837"/>
      <c r="F19" s="1831"/>
      <c r="G19" s="1831"/>
      <c r="H19" s="1831"/>
      <c r="I19" s="1831"/>
      <c r="J19" s="1831"/>
      <c r="K19" s="1831"/>
      <c r="L19" s="1831"/>
      <c r="M19" s="1831"/>
      <c r="N19" s="1831"/>
      <c r="O19" s="1831"/>
      <c r="P19" s="1831"/>
      <c r="Q19" s="1831"/>
      <c r="R19" s="1831"/>
      <c r="S19" s="1831"/>
      <c r="T19" s="1831"/>
      <c r="U19" s="1831"/>
      <c r="V19" s="1831"/>
      <c r="W19" s="1831"/>
      <c r="X19" s="1831"/>
      <c r="Y19" s="1831"/>
      <c r="Z19" s="1831"/>
      <c r="AA19" s="1831"/>
      <c r="AB19" s="1831"/>
      <c r="AC19" s="1831"/>
      <c r="AD19" s="1831"/>
      <c r="AE19" s="1831"/>
      <c r="AF19" s="1831"/>
      <c r="AG19" s="1831"/>
      <c r="AH19" s="1831"/>
      <c r="AI19" s="1831"/>
      <c r="AJ19" s="1831"/>
      <c r="AK19" s="1831"/>
      <c r="AL19" s="1831"/>
      <c r="AM19" s="1831"/>
      <c r="AN19" s="1831"/>
      <c r="AO19" s="1831"/>
      <c r="AP19" s="1831"/>
      <c r="AQ19" s="1831"/>
    </row>
    <row r="20" spans="1:43" x14ac:dyDescent="0.35">
      <c r="A20" s="1836"/>
      <c r="B20" s="1837"/>
      <c r="C20" s="1831"/>
      <c r="D20" s="1836"/>
      <c r="E20" s="1837"/>
      <c r="F20" s="1831"/>
      <c r="G20" s="1831"/>
      <c r="H20" s="1831"/>
      <c r="I20" s="1831"/>
      <c r="J20" s="1831"/>
      <c r="K20" s="1831"/>
      <c r="L20" s="1831"/>
      <c r="M20" s="1831"/>
      <c r="N20" s="1831"/>
      <c r="O20" s="1831"/>
      <c r="P20" s="1831"/>
      <c r="Q20" s="1831"/>
      <c r="R20" s="1831"/>
      <c r="S20" s="1831"/>
      <c r="T20" s="1831"/>
      <c r="U20" s="1831"/>
      <c r="V20" s="1831"/>
      <c r="W20" s="1831"/>
      <c r="X20" s="1831"/>
      <c r="Y20" s="1831"/>
      <c r="Z20" s="1831"/>
      <c r="AA20" s="1831"/>
      <c r="AB20" s="1831"/>
      <c r="AC20" s="1831"/>
      <c r="AD20" s="1831"/>
      <c r="AE20" s="1831"/>
      <c r="AF20" s="1831"/>
      <c r="AG20" s="1831"/>
      <c r="AH20" s="1831"/>
      <c r="AI20" s="1831"/>
      <c r="AJ20" s="1831"/>
      <c r="AK20" s="1831"/>
      <c r="AL20" s="1831"/>
      <c r="AM20" s="1831"/>
      <c r="AN20" s="1831"/>
      <c r="AO20" s="1831"/>
      <c r="AP20" s="1831"/>
      <c r="AQ20" s="1831"/>
    </row>
    <row r="21" spans="1:43" ht="13.3" thickBot="1" x14ac:dyDescent="0.4">
      <c r="A21" s="361" t="s">
        <v>3728</v>
      </c>
      <c r="B21" s="2217">
        <f>SUM(B22:B25)</f>
        <v>0</v>
      </c>
      <c r="C21" s="1831"/>
      <c r="D21" s="1839"/>
      <c r="E21" s="1840"/>
      <c r="F21" s="1831"/>
      <c r="G21" s="1831"/>
      <c r="H21" s="1831"/>
      <c r="I21" s="1831"/>
      <c r="J21" s="1831"/>
      <c r="K21" s="1831"/>
      <c r="L21" s="1831"/>
      <c r="M21" s="1831"/>
      <c r="N21" s="1831"/>
      <c r="O21" s="1831"/>
      <c r="P21" s="1831"/>
      <c r="Q21" s="1831"/>
      <c r="R21" s="1831"/>
      <c r="S21" s="1831"/>
      <c r="T21" s="1831"/>
      <c r="U21" s="1831"/>
      <c r="V21" s="1831"/>
      <c r="W21" s="1831"/>
      <c r="X21" s="1831"/>
      <c r="Y21" s="1831"/>
      <c r="Z21" s="1831"/>
      <c r="AA21" s="1831"/>
      <c r="AB21" s="1831"/>
      <c r="AC21" s="1831"/>
      <c r="AD21" s="1831"/>
      <c r="AE21" s="1831"/>
      <c r="AF21" s="1831"/>
      <c r="AG21" s="1831"/>
      <c r="AH21" s="1831"/>
      <c r="AI21" s="1831"/>
      <c r="AJ21" s="1831"/>
      <c r="AK21" s="1831"/>
      <c r="AL21" s="1831"/>
      <c r="AM21" s="1831"/>
      <c r="AN21" s="1831"/>
      <c r="AO21" s="1831"/>
      <c r="AP21" s="1831"/>
      <c r="AQ21" s="1831"/>
    </row>
    <row r="22" spans="1:43" x14ac:dyDescent="0.35">
      <c r="A22" s="2409"/>
      <c r="B22" s="2386"/>
      <c r="C22" s="1831"/>
      <c r="D22" s="1831"/>
      <c r="E22" s="1831"/>
      <c r="F22" s="1831"/>
      <c r="G22" s="1831"/>
      <c r="H22" s="1831"/>
      <c r="I22" s="1831"/>
      <c r="J22" s="1831"/>
      <c r="K22" s="1831"/>
      <c r="L22" s="1831"/>
      <c r="M22" s="1831"/>
      <c r="N22" s="1831"/>
      <c r="O22" s="1831"/>
      <c r="P22" s="1831"/>
      <c r="Q22" s="1831"/>
      <c r="R22" s="1831"/>
      <c r="S22" s="1831"/>
      <c r="T22" s="1831"/>
      <c r="U22" s="1831"/>
      <c r="V22" s="1831"/>
      <c r="W22" s="1831"/>
      <c r="X22" s="1831"/>
      <c r="Y22" s="1831"/>
      <c r="Z22" s="1831"/>
      <c r="AA22" s="1831"/>
      <c r="AB22" s="1831"/>
      <c r="AC22" s="1831"/>
      <c r="AD22" s="1831"/>
      <c r="AE22" s="1831"/>
      <c r="AF22" s="1831"/>
      <c r="AG22" s="1831"/>
      <c r="AH22" s="1831"/>
      <c r="AI22" s="1831"/>
      <c r="AJ22" s="1831"/>
      <c r="AK22" s="1831"/>
      <c r="AL22" s="1831"/>
      <c r="AM22" s="1831"/>
      <c r="AN22" s="1831"/>
      <c r="AO22" s="1831"/>
      <c r="AP22" s="1831"/>
      <c r="AQ22" s="1831"/>
    </row>
    <row r="23" spans="1:43" x14ac:dyDescent="0.35">
      <c r="A23" s="1836"/>
      <c r="B23" s="1837"/>
      <c r="C23" s="1831"/>
      <c r="D23" s="1831"/>
      <c r="E23" s="1831"/>
      <c r="F23" s="1831"/>
      <c r="G23" s="1831"/>
      <c r="H23" s="1831"/>
      <c r="I23" s="1831"/>
      <c r="J23" s="1831"/>
      <c r="K23" s="1831"/>
      <c r="L23" s="1831"/>
      <c r="M23" s="1831"/>
      <c r="N23" s="1831"/>
      <c r="O23" s="1831"/>
      <c r="P23" s="1831"/>
      <c r="Q23" s="1831"/>
      <c r="R23" s="1831"/>
      <c r="S23" s="1831"/>
      <c r="T23" s="1831"/>
      <c r="U23" s="1831"/>
      <c r="V23" s="1831"/>
      <c r="W23" s="1831"/>
      <c r="X23" s="1831"/>
      <c r="Y23" s="1831"/>
      <c r="Z23" s="1831"/>
      <c r="AA23" s="1831"/>
      <c r="AB23" s="1831"/>
      <c r="AC23" s="1831"/>
      <c r="AD23" s="1831"/>
      <c r="AE23" s="1831"/>
      <c r="AF23" s="1831"/>
      <c r="AG23" s="1831"/>
      <c r="AH23" s="1831"/>
      <c r="AI23" s="1831"/>
      <c r="AJ23" s="1831"/>
      <c r="AK23" s="1831"/>
      <c r="AL23" s="1831"/>
      <c r="AM23" s="1831"/>
      <c r="AN23" s="1831"/>
      <c r="AO23" s="1831"/>
      <c r="AP23" s="1831"/>
      <c r="AQ23" s="1831"/>
    </row>
    <row r="24" spans="1:43" x14ac:dyDescent="0.35">
      <c r="A24" s="1836"/>
      <c r="B24" s="1837"/>
      <c r="C24" s="1831"/>
      <c r="D24" s="1831"/>
      <c r="E24" s="1831"/>
      <c r="F24" s="1831"/>
      <c r="G24" s="1831"/>
      <c r="H24" s="1831"/>
      <c r="I24" s="1831"/>
      <c r="J24" s="1831"/>
      <c r="K24" s="1831"/>
      <c r="L24" s="1831"/>
      <c r="M24" s="1831"/>
      <c r="N24" s="1831"/>
      <c r="O24" s="1831"/>
      <c r="P24" s="1831"/>
      <c r="Q24" s="1831"/>
      <c r="R24" s="1831"/>
      <c r="S24" s="1831"/>
      <c r="T24" s="1831"/>
      <c r="U24" s="1831"/>
      <c r="V24" s="1831"/>
      <c r="W24" s="1831"/>
      <c r="X24" s="1831"/>
      <c r="Y24" s="1831"/>
      <c r="Z24" s="1831"/>
      <c r="AA24" s="1831"/>
      <c r="AB24" s="1831"/>
      <c r="AC24" s="1831"/>
      <c r="AD24" s="1831"/>
      <c r="AE24" s="1831"/>
      <c r="AF24" s="1831"/>
      <c r="AG24" s="1831"/>
      <c r="AH24" s="1831"/>
      <c r="AI24" s="1831"/>
      <c r="AJ24" s="1831"/>
      <c r="AK24" s="1831"/>
      <c r="AL24" s="1831"/>
      <c r="AM24" s="1831"/>
      <c r="AN24" s="1831"/>
      <c r="AO24" s="1831"/>
      <c r="AP24" s="1831"/>
      <c r="AQ24" s="1831"/>
    </row>
    <row r="25" spans="1:43" x14ac:dyDescent="0.35">
      <c r="A25" s="1836"/>
      <c r="B25" s="1837"/>
      <c r="C25" s="1831"/>
      <c r="D25" s="1831"/>
      <c r="E25" s="1831"/>
      <c r="F25" s="1831"/>
      <c r="G25" s="1831"/>
      <c r="H25" s="1831"/>
      <c r="I25" s="1831"/>
      <c r="J25" s="1831"/>
      <c r="K25" s="1831"/>
      <c r="L25" s="1831"/>
      <c r="M25" s="1831"/>
      <c r="N25" s="1831"/>
      <c r="O25" s="1831"/>
      <c r="P25" s="1831"/>
      <c r="Q25" s="1831"/>
      <c r="R25" s="1831"/>
      <c r="S25" s="1831"/>
      <c r="T25" s="1831"/>
      <c r="U25" s="1831"/>
      <c r="V25" s="1831"/>
      <c r="W25" s="1831"/>
      <c r="X25" s="1831"/>
      <c r="Y25" s="1831"/>
      <c r="Z25" s="1831"/>
      <c r="AA25" s="1831"/>
      <c r="AB25" s="1831"/>
      <c r="AC25" s="1831"/>
      <c r="AD25" s="1831"/>
      <c r="AE25" s="1831"/>
      <c r="AF25" s="1831"/>
      <c r="AG25" s="1831"/>
      <c r="AH25" s="1831"/>
      <c r="AI25" s="1831"/>
      <c r="AJ25" s="1831"/>
      <c r="AK25" s="1831"/>
      <c r="AL25" s="1831"/>
      <c r="AM25" s="1831"/>
      <c r="AN25" s="1831"/>
      <c r="AO25" s="1831"/>
      <c r="AP25" s="1831"/>
      <c r="AQ25" s="1831"/>
    </row>
    <row r="26" spans="1:43" x14ac:dyDescent="0.35">
      <c r="A26" s="361" t="s">
        <v>3729</v>
      </c>
      <c r="B26" s="2217">
        <f>SUM(B27:B30)</f>
        <v>0</v>
      </c>
      <c r="C26" s="1831"/>
      <c r="D26" s="1831"/>
      <c r="E26" s="1831"/>
      <c r="F26" s="1831"/>
      <c r="G26" s="1831"/>
      <c r="H26" s="1831"/>
      <c r="I26" s="1831"/>
      <c r="J26" s="1831"/>
      <c r="K26" s="1831"/>
      <c r="L26" s="1831"/>
      <c r="M26" s="1831"/>
      <c r="N26" s="1831"/>
      <c r="O26" s="1831"/>
      <c r="P26" s="1831"/>
      <c r="Q26" s="1831"/>
      <c r="R26" s="1831"/>
      <c r="S26" s="1831"/>
      <c r="T26" s="1831"/>
      <c r="U26" s="1831"/>
      <c r="V26" s="1831"/>
      <c r="W26" s="1831"/>
      <c r="X26" s="1831"/>
      <c r="Y26" s="1831"/>
      <c r="Z26" s="1831"/>
      <c r="AA26" s="1831"/>
      <c r="AB26" s="1831"/>
      <c r="AC26" s="1831"/>
      <c r="AD26" s="1831"/>
      <c r="AE26" s="1831"/>
      <c r="AF26" s="1831"/>
      <c r="AG26" s="1831"/>
      <c r="AH26" s="1831"/>
      <c r="AI26" s="1831"/>
      <c r="AJ26" s="1831"/>
      <c r="AK26" s="1831"/>
      <c r="AL26" s="1831"/>
      <c r="AM26" s="1831"/>
      <c r="AN26" s="1831"/>
      <c r="AO26" s="1831"/>
      <c r="AP26" s="1831"/>
      <c r="AQ26" s="1831"/>
    </row>
    <row r="27" spans="1:43" x14ac:dyDescent="0.35">
      <c r="A27" s="2387"/>
      <c r="B27" s="2386"/>
      <c r="C27" s="1831"/>
      <c r="D27" s="1831"/>
      <c r="E27" s="1831"/>
      <c r="F27" s="1831"/>
      <c r="G27" s="1831"/>
      <c r="H27" s="1831"/>
      <c r="I27" s="1831"/>
      <c r="J27" s="1831"/>
      <c r="K27" s="1831"/>
      <c r="L27" s="1831"/>
      <c r="M27" s="1831"/>
      <c r="N27" s="1831"/>
      <c r="O27" s="1831"/>
      <c r="P27" s="1831"/>
      <c r="Q27" s="1831"/>
      <c r="R27" s="1831"/>
      <c r="S27" s="1831"/>
      <c r="T27" s="1831"/>
      <c r="U27" s="1831"/>
      <c r="V27" s="1831"/>
      <c r="W27" s="1831"/>
      <c r="X27" s="1831"/>
      <c r="Y27" s="1831"/>
      <c r="Z27" s="1831"/>
      <c r="AA27" s="1831"/>
      <c r="AB27" s="1831"/>
      <c r="AC27" s="1831"/>
      <c r="AD27" s="1831"/>
      <c r="AE27" s="1831"/>
      <c r="AF27" s="1831"/>
      <c r="AG27" s="1831"/>
      <c r="AH27" s="1831"/>
      <c r="AI27" s="1831"/>
      <c r="AJ27" s="1831"/>
      <c r="AK27" s="1831"/>
      <c r="AL27" s="1831"/>
      <c r="AM27" s="1831"/>
      <c r="AN27" s="1831"/>
      <c r="AO27" s="1831"/>
      <c r="AP27" s="1831"/>
      <c r="AQ27" s="1831"/>
    </row>
    <row r="28" spans="1:43" x14ac:dyDescent="0.35">
      <c r="A28" s="1836"/>
      <c r="B28" s="1837"/>
      <c r="C28" s="1831"/>
      <c r="D28" s="1831"/>
      <c r="E28" s="1831"/>
      <c r="F28" s="1831"/>
      <c r="G28" s="1831"/>
      <c r="H28" s="1831"/>
      <c r="I28" s="1831"/>
      <c r="J28" s="1831"/>
      <c r="K28" s="1831"/>
      <c r="L28" s="1831"/>
      <c r="M28" s="1831"/>
      <c r="N28" s="1831"/>
      <c r="O28" s="1831"/>
      <c r="P28" s="1831"/>
      <c r="Q28" s="1831"/>
      <c r="R28" s="1831"/>
      <c r="S28" s="1831"/>
      <c r="T28" s="1831"/>
      <c r="U28" s="1831"/>
      <c r="V28" s="1831"/>
      <c r="W28" s="1831"/>
      <c r="X28" s="1831"/>
      <c r="Y28" s="1831"/>
      <c r="Z28" s="1831"/>
      <c r="AA28" s="1831"/>
      <c r="AB28" s="1831"/>
      <c r="AC28" s="1831"/>
      <c r="AD28" s="1831"/>
      <c r="AE28" s="1831"/>
      <c r="AF28" s="1831"/>
      <c r="AG28" s="1831"/>
      <c r="AH28" s="1831"/>
      <c r="AI28" s="1831"/>
      <c r="AJ28" s="1831"/>
      <c r="AK28" s="1831"/>
      <c r="AL28" s="1831"/>
      <c r="AM28" s="1831"/>
      <c r="AN28" s="1831"/>
      <c r="AO28" s="1831"/>
      <c r="AP28" s="1831"/>
      <c r="AQ28" s="1831"/>
    </row>
    <row r="29" spans="1:43" x14ac:dyDescent="0.35">
      <c r="A29" s="1836"/>
      <c r="B29" s="1837"/>
      <c r="C29" s="1831"/>
      <c r="D29" s="1831"/>
      <c r="E29" s="1831"/>
      <c r="F29" s="1831"/>
      <c r="G29" s="1831"/>
      <c r="H29" s="1831"/>
      <c r="I29" s="1831"/>
      <c r="J29" s="1831"/>
      <c r="K29" s="1831"/>
      <c r="L29" s="1831"/>
      <c r="M29" s="1831"/>
      <c r="N29" s="1831"/>
      <c r="O29" s="1831"/>
      <c r="P29" s="1831"/>
      <c r="Q29" s="1831"/>
      <c r="R29" s="1831"/>
      <c r="S29" s="1831"/>
      <c r="T29" s="1831"/>
      <c r="U29" s="1831"/>
      <c r="V29" s="1831"/>
      <c r="W29" s="1831"/>
      <c r="X29" s="1831"/>
      <c r="Y29" s="1831"/>
      <c r="Z29" s="1831"/>
      <c r="AA29" s="1831"/>
      <c r="AB29" s="1831"/>
      <c r="AC29" s="1831"/>
      <c r="AD29" s="1831"/>
      <c r="AE29" s="1831"/>
      <c r="AF29" s="1831"/>
      <c r="AG29" s="1831"/>
      <c r="AH29" s="1831"/>
      <c r="AI29" s="1831"/>
      <c r="AJ29" s="1831"/>
      <c r="AK29" s="1831"/>
      <c r="AL29" s="1831"/>
      <c r="AM29" s="1831"/>
      <c r="AN29" s="1831"/>
      <c r="AO29" s="1831"/>
      <c r="AP29" s="1831"/>
      <c r="AQ29" s="1831"/>
    </row>
    <row r="30" spans="1:43" x14ac:dyDescent="0.35">
      <c r="A30" s="1836"/>
      <c r="B30" s="1837"/>
      <c r="C30" s="1831"/>
      <c r="D30" s="1831"/>
      <c r="E30" s="1831"/>
      <c r="F30" s="1831"/>
      <c r="G30" s="1831"/>
      <c r="H30" s="1831"/>
      <c r="I30" s="1831"/>
      <c r="J30" s="1831"/>
      <c r="K30" s="1831"/>
      <c r="L30" s="1831"/>
      <c r="M30" s="1831"/>
      <c r="N30" s="1831"/>
      <c r="O30" s="1831"/>
      <c r="P30" s="1831"/>
      <c r="Q30" s="1831"/>
      <c r="R30" s="1831"/>
      <c r="S30" s="1831"/>
      <c r="T30" s="1831"/>
      <c r="U30" s="1831"/>
      <c r="V30" s="1831"/>
      <c r="W30" s="1831"/>
      <c r="X30" s="1831"/>
      <c r="Y30" s="1831"/>
      <c r="Z30" s="1831"/>
      <c r="AA30" s="1831"/>
      <c r="AB30" s="1831"/>
      <c r="AC30" s="1831"/>
      <c r="AD30" s="1831"/>
      <c r="AE30" s="1831"/>
      <c r="AF30" s="1831"/>
      <c r="AG30" s="1831"/>
      <c r="AH30" s="1831"/>
      <c r="AI30" s="1831"/>
      <c r="AJ30" s="1831"/>
      <c r="AK30" s="1831"/>
      <c r="AL30" s="1831"/>
      <c r="AM30" s="1831"/>
      <c r="AN30" s="1831"/>
      <c r="AO30" s="1831"/>
      <c r="AP30" s="1831"/>
      <c r="AQ30" s="1831"/>
    </row>
    <row r="31" spans="1:43" x14ac:dyDescent="0.35">
      <c r="A31" s="361" t="s">
        <v>3622</v>
      </c>
      <c r="B31" s="2217">
        <f>SUM(B32:B35)</f>
        <v>0</v>
      </c>
      <c r="C31" s="1831"/>
      <c r="D31" s="1831"/>
      <c r="E31" s="1831"/>
      <c r="F31" s="1831"/>
      <c r="G31" s="1831"/>
      <c r="H31" s="1831"/>
      <c r="I31" s="1831"/>
      <c r="J31" s="1831"/>
      <c r="K31" s="1831"/>
      <c r="L31" s="1831"/>
      <c r="M31" s="1831"/>
      <c r="N31" s="1831"/>
      <c r="O31" s="1831"/>
      <c r="P31" s="1831"/>
      <c r="Q31" s="1831"/>
      <c r="R31" s="1831"/>
      <c r="S31" s="1831"/>
      <c r="T31" s="1831"/>
      <c r="U31" s="1831"/>
      <c r="V31" s="1831"/>
      <c r="W31" s="1831"/>
      <c r="X31" s="1831"/>
      <c r="Y31" s="1831"/>
      <c r="Z31" s="1831"/>
      <c r="AA31" s="1831"/>
      <c r="AB31" s="1831"/>
      <c r="AC31" s="1831"/>
      <c r="AD31" s="1831"/>
      <c r="AE31" s="1831"/>
      <c r="AF31" s="1831"/>
      <c r="AG31" s="1831"/>
      <c r="AH31" s="1831"/>
      <c r="AI31" s="1831"/>
      <c r="AJ31" s="1831"/>
      <c r="AK31" s="1831"/>
      <c r="AL31" s="1831"/>
      <c r="AM31" s="1831"/>
      <c r="AN31" s="1831"/>
      <c r="AO31" s="1831"/>
      <c r="AP31" s="1831"/>
      <c r="AQ31" s="1831"/>
    </row>
    <row r="32" spans="1:43" x14ac:dyDescent="0.35">
      <c r="A32" s="2387"/>
      <c r="B32" s="2386"/>
      <c r="C32" s="1831"/>
      <c r="D32" s="1831"/>
      <c r="E32" s="1831"/>
      <c r="F32" s="1831"/>
      <c r="G32" s="1831"/>
      <c r="H32" s="1831"/>
      <c r="I32" s="1831"/>
      <c r="J32" s="1831"/>
      <c r="K32" s="1831"/>
      <c r="L32" s="1831"/>
      <c r="M32" s="1831"/>
      <c r="N32" s="1831"/>
      <c r="O32" s="1831"/>
      <c r="P32" s="1831"/>
      <c r="Q32" s="1831"/>
      <c r="R32" s="1831"/>
      <c r="S32" s="1831"/>
      <c r="T32" s="1831"/>
      <c r="U32" s="1831"/>
      <c r="V32" s="1831"/>
      <c r="W32" s="1831"/>
      <c r="X32" s="1831"/>
      <c r="Y32" s="1831"/>
      <c r="Z32" s="1831"/>
      <c r="AA32" s="1831"/>
      <c r="AB32" s="1831"/>
      <c r="AC32" s="1831"/>
      <c r="AD32" s="1831"/>
      <c r="AE32" s="1831"/>
      <c r="AF32" s="1831"/>
      <c r="AG32" s="1831"/>
      <c r="AH32" s="1831"/>
      <c r="AI32" s="1831"/>
      <c r="AJ32" s="1831"/>
      <c r="AK32" s="1831"/>
      <c r="AL32" s="1831"/>
      <c r="AM32" s="1831"/>
      <c r="AN32" s="1831"/>
      <c r="AO32" s="1831"/>
      <c r="AP32" s="1831"/>
      <c r="AQ32" s="1831"/>
    </row>
    <row r="33" spans="1:43" x14ac:dyDescent="0.35">
      <c r="A33" s="1836"/>
      <c r="B33" s="1837"/>
      <c r="C33" s="1831"/>
      <c r="D33" s="1831"/>
      <c r="E33" s="1831"/>
      <c r="F33" s="1831"/>
      <c r="G33" s="1831"/>
      <c r="H33" s="1831"/>
      <c r="I33" s="1831"/>
      <c r="J33" s="1831"/>
      <c r="K33" s="1831"/>
      <c r="L33" s="1831"/>
      <c r="M33" s="1831"/>
      <c r="N33" s="1831"/>
      <c r="O33" s="1831"/>
      <c r="P33" s="1831"/>
      <c r="Q33" s="1831"/>
      <c r="R33" s="1831"/>
      <c r="S33" s="1831"/>
      <c r="T33" s="1831"/>
      <c r="U33" s="1831"/>
      <c r="V33" s="1831"/>
      <c r="W33" s="1831"/>
      <c r="X33" s="1831"/>
      <c r="Y33" s="1831"/>
      <c r="Z33" s="1831"/>
      <c r="AA33" s="1831"/>
      <c r="AB33" s="1831"/>
      <c r="AC33" s="1831"/>
      <c r="AD33" s="1831"/>
      <c r="AE33" s="1831"/>
      <c r="AF33" s="1831"/>
      <c r="AG33" s="1831"/>
      <c r="AH33" s="1831"/>
      <c r="AI33" s="1831"/>
      <c r="AJ33" s="1831"/>
      <c r="AK33" s="1831"/>
      <c r="AL33" s="1831"/>
      <c r="AM33" s="1831"/>
      <c r="AN33" s="1831"/>
      <c r="AO33" s="1831"/>
      <c r="AP33" s="1831"/>
      <c r="AQ33" s="1831"/>
    </row>
    <row r="34" spans="1:43" x14ac:dyDescent="0.35">
      <c r="A34" s="1836"/>
      <c r="B34" s="1837"/>
      <c r="C34" s="1831"/>
      <c r="D34" s="1831"/>
      <c r="E34" s="1831"/>
      <c r="F34" s="1831"/>
      <c r="G34" s="1831"/>
      <c r="H34" s="1831"/>
      <c r="I34" s="1831"/>
      <c r="J34" s="1831"/>
      <c r="K34" s="1831"/>
      <c r="L34" s="1831"/>
      <c r="M34" s="1831"/>
      <c r="N34" s="1831"/>
      <c r="O34" s="1831"/>
      <c r="P34" s="1831"/>
      <c r="Q34" s="1831"/>
      <c r="R34" s="1831"/>
      <c r="S34" s="1831"/>
      <c r="T34" s="1831"/>
      <c r="U34" s="1831"/>
      <c r="V34" s="1831"/>
      <c r="W34" s="1831"/>
      <c r="X34" s="1831"/>
      <c r="Y34" s="1831"/>
      <c r="Z34" s="1831"/>
      <c r="AA34" s="1831"/>
      <c r="AB34" s="1831"/>
      <c r="AC34" s="1831"/>
      <c r="AD34" s="1831"/>
      <c r="AE34" s="1831"/>
      <c r="AF34" s="1831"/>
      <c r="AG34" s="1831"/>
      <c r="AH34" s="1831"/>
      <c r="AI34" s="1831"/>
      <c r="AJ34" s="1831"/>
      <c r="AK34" s="1831"/>
      <c r="AL34" s="1831"/>
      <c r="AM34" s="1831"/>
      <c r="AN34" s="1831"/>
      <c r="AO34" s="1831"/>
      <c r="AP34" s="1831"/>
      <c r="AQ34" s="1831"/>
    </row>
    <row r="35" spans="1:43" ht="13.3" thickBot="1" x14ac:dyDescent="0.4">
      <c r="A35" s="1839"/>
      <c r="B35" s="1840"/>
      <c r="C35" s="1831"/>
      <c r="D35" s="1831"/>
      <c r="E35" s="1831"/>
      <c r="F35" s="1831"/>
      <c r="G35" s="1831"/>
      <c r="H35" s="1831"/>
      <c r="I35" s="1831"/>
      <c r="J35" s="1831"/>
      <c r="K35" s="1831"/>
      <c r="L35" s="1831"/>
      <c r="M35" s="1831"/>
      <c r="N35" s="1831"/>
      <c r="O35" s="1831"/>
      <c r="P35" s="1831"/>
      <c r="Q35" s="1831"/>
      <c r="R35" s="1831"/>
      <c r="S35" s="1831"/>
      <c r="T35" s="1831"/>
      <c r="U35" s="1831"/>
      <c r="V35" s="1831"/>
      <c r="W35" s="1831"/>
      <c r="X35" s="1831"/>
      <c r="Y35" s="1831"/>
      <c r="Z35" s="1831"/>
      <c r="AA35" s="1831"/>
      <c r="AB35" s="1831"/>
      <c r="AC35" s="1831"/>
      <c r="AD35" s="1831"/>
      <c r="AE35" s="1831"/>
      <c r="AF35" s="1831"/>
      <c r="AG35" s="1831"/>
      <c r="AH35" s="1831"/>
      <c r="AI35" s="1831"/>
      <c r="AJ35" s="1831"/>
      <c r="AK35" s="1831"/>
      <c r="AL35" s="1831"/>
      <c r="AM35" s="1831"/>
      <c r="AN35" s="1831"/>
      <c r="AO35" s="1831"/>
      <c r="AP35" s="1831"/>
      <c r="AQ35" s="1831"/>
    </row>
    <row r="36" spans="1:43" ht="13.3" thickBot="1" x14ac:dyDescent="0.4">
      <c r="A36" s="1831"/>
      <c r="B36" s="1831"/>
      <c r="C36" s="1831"/>
      <c r="D36" s="1831"/>
      <c r="E36" s="1831"/>
      <c r="F36" s="1831"/>
      <c r="G36" s="1831"/>
      <c r="H36" s="1831"/>
      <c r="I36" s="1831"/>
      <c r="J36" s="1831"/>
      <c r="K36" s="1831"/>
      <c r="L36" s="1831"/>
      <c r="M36" s="1831"/>
      <c r="N36" s="1831"/>
      <c r="O36" s="1831"/>
      <c r="P36" s="1831"/>
      <c r="Q36" s="1831"/>
      <c r="R36" s="1831"/>
      <c r="S36" s="1831"/>
      <c r="T36" s="1831"/>
      <c r="U36" s="1831"/>
      <c r="V36" s="1831"/>
      <c r="W36" s="1831"/>
      <c r="X36" s="1831"/>
      <c r="Y36" s="1831"/>
      <c r="Z36" s="1831"/>
      <c r="AA36" s="1831"/>
      <c r="AB36" s="1831"/>
      <c r="AC36" s="1831"/>
      <c r="AD36" s="1831"/>
      <c r="AE36" s="1831"/>
      <c r="AF36" s="1831"/>
      <c r="AG36" s="1831"/>
      <c r="AH36" s="1831"/>
      <c r="AI36" s="1831"/>
      <c r="AJ36" s="1831"/>
      <c r="AK36" s="1831"/>
      <c r="AL36" s="1831"/>
      <c r="AM36" s="1831"/>
      <c r="AN36" s="1831"/>
      <c r="AO36" s="1831"/>
      <c r="AP36" s="1831"/>
      <c r="AQ36" s="1831"/>
    </row>
    <row r="37" spans="1:43" ht="13.3" thickBot="1" x14ac:dyDescent="0.4">
      <c r="A37" s="1872" t="s">
        <v>3244</v>
      </c>
      <c r="B37" s="1873" t="s">
        <v>3348</v>
      </c>
      <c r="C37" s="1831"/>
      <c r="D37" s="1831"/>
      <c r="E37" s="1831"/>
      <c r="F37" s="1831"/>
      <c r="G37" s="1831"/>
      <c r="H37" s="1831"/>
      <c r="I37" s="1831"/>
      <c r="J37" s="1831"/>
      <c r="K37" s="1831"/>
      <c r="L37" s="1831"/>
      <c r="M37" s="1831"/>
      <c r="N37" s="1831"/>
      <c r="O37" s="1831"/>
      <c r="P37" s="1831"/>
      <c r="Q37" s="1831"/>
      <c r="R37" s="1831"/>
      <c r="S37" s="1831"/>
      <c r="T37" s="1831"/>
      <c r="U37" s="1831"/>
      <c r="V37" s="1831"/>
      <c r="W37" s="1831"/>
      <c r="X37" s="1831"/>
      <c r="Y37" s="1831"/>
      <c r="Z37" s="1831"/>
      <c r="AA37" s="1831"/>
      <c r="AB37" s="1831"/>
      <c r="AC37" s="1831"/>
      <c r="AD37" s="1831"/>
      <c r="AE37" s="1831"/>
      <c r="AF37" s="1831"/>
      <c r="AG37" s="1831"/>
      <c r="AH37" s="1831"/>
      <c r="AI37" s="1831"/>
      <c r="AJ37" s="1831"/>
      <c r="AK37" s="1831"/>
      <c r="AL37" s="1831"/>
      <c r="AM37" s="1831"/>
      <c r="AN37" s="1831"/>
      <c r="AO37" s="1831"/>
      <c r="AP37" s="1831"/>
      <c r="AQ37" s="1831"/>
    </row>
    <row r="38" spans="1:43" x14ac:dyDescent="0.35">
      <c r="A38" s="1832" t="s">
        <v>3623</v>
      </c>
      <c r="B38" s="1833"/>
      <c r="C38" s="1831"/>
      <c r="D38" s="1831"/>
      <c r="E38" s="1831"/>
      <c r="F38" s="1831"/>
      <c r="G38" s="1831"/>
      <c r="H38" s="1831"/>
      <c r="I38" s="1831"/>
      <c r="J38" s="1831"/>
      <c r="K38" s="1831"/>
      <c r="L38" s="1831"/>
      <c r="M38" s="1831"/>
      <c r="N38" s="1831"/>
      <c r="O38" s="1831"/>
      <c r="P38" s="1831"/>
      <c r="Q38" s="1831"/>
      <c r="R38" s="1831"/>
      <c r="S38" s="1831"/>
      <c r="T38" s="1831"/>
      <c r="U38" s="1831"/>
      <c r="V38" s="1831"/>
      <c r="W38" s="1831"/>
      <c r="X38" s="1831"/>
      <c r="Y38" s="1831"/>
      <c r="Z38" s="1831"/>
      <c r="AA38" s="1831"/>
      <c r="AB38" s="1831"/>
      <c r="AC38" s="1831"/>
      <c r="AD38" s="1831"/>
      <c r="AE38" s="1831"/>
      <c r="AF38" s="1831"/>
      <c r="AG38" s="1831"/>
      <c r="AH38" s="1831"/>
      <c r="AI38" s="1831"/>
      <c r="AJ38" s="1831"/>
      <c r="AK38" s="1831"/>
      <c r="AL38" s="1831"/>
      <c r="AM38" s="1831"/>
      <c r="AN38" s="1831"/>
      <c r="AO38" s="1831"/>
      <c r="AP38" s="1831"/>
      <c r="AQ38" s="1831"/>
    </row>
    <row r="39" spans="1:43" x14ac:dyDescent="0.35">
      <c r="A39" s="1874" t="s">
        <v>3520</v>
      </c>
      <c r="B39" s="2217">
        <f>SUM(B40:B43)</f>
        <v>0</v>
      </c>
      <c r="C39" s="1831"/>
      <c r="D39" s="1831"/>
      <c r="E39" s="1831"/>
      <c r="F39" s="1831"/>
      <c r="G39" s="1831"/>
      <c r="H39" s="1831"/>
      <c r="I39" s="1831"/>
      <c r="J39" s="1831"/>
      <c r="K39" s="1831"/>
      <c r="L39" s="1831"/>
      <c r="M39" s="1831"/>
      <c r="N39" s="1831"/>
      <c r="O39" s="1831"/>
      <c r="P39" s="1831"/>
      <c r="Q39" s="1831"/>
      <c r="R39" s="1831"/>
      <c r="S39" s="1831"/>
      <c r="T39" s="1831"/>
      <c r="U39" s="1831"/>
      <c r="V39" s="1831"/>
      <c r="W39" s="1831"/>
      <c r="X39" s="1831"/>
      <c r="Y39" s="1831"/>
      <c r="Z39" s="1831"/>
      <c r="AA39" s="1831"/>
      <c r="AB39" s="1831"/>
      <c r="AC39" s="1831"/>
      <c r="AD39" s="1831"/>
      <c r="AE39" s="1831"/>
      <c r="AF39" s="1831"/>
      <c r="AG39" s="1831"/>
      <c r="AH39" s="1831"/>
      <c r="AI39" s="1831"/>
      <c r="AJ39" s="1831"/>
      <c r="AK39" s="1831"/>
      <c r="AL39" s="1831"/>
      <c r="AM39" s="1831"/>
      <c r="AN39" s="1831"/>
      <c r="AO39" s="1831"/>
      <c r="AP39" s="1831"/>
      <c r="AQ39" s="1831"/>
    </row>
    <row r="40" spans="1:43" x14ac:dyDescent="0.35">
      <c r="A40" s="2387"/>
      <c r="B40" s="2411"/>
      <c r="C40" s="1831"/>
      <c r="D40" s="1831"/>
      <c r="E40" s="1831"/>
      <c r="F40" s="1831"/>
      <c r="G40" s="1831"/>
      <c r="H40" s="1831"/>
      <c r="I40" s="1831"/>
      <c r="J40" s="1831"/>
      <c r="K40" s="1831"/>
      <c r="L40" s="1831"/>
      <c r="M40" s="1831"/>
      <c r="N40" s="1831"/>
      <c r="O40" s="1831"/>
      <c r="P40" s="1831"/>
      <c r="Q40" s="1831"/>
      <c r="R40" s="1831"/>
      <c r="S40" s="1831"/>
      <c r="T40" s="1831"/>
      <c r="U40" s="1831"/>
      <c r="V40" s="1831"/>
      <c r="W40" s="1831"/>
      <c r="X40" s="1831"/>
      <c r="Y40" s="1831"/>
      <c r="Z40" s="1831"/>
      <c r="AA40" s="1831"/>
      <c r="AB40" s="1831"/>
      <c r="AC40" s="1831"/>
      <c r="AD40" s="1831"/>
      <c r="AE40" s="1831"/>
      <c r="AF40" s="1831"/>
      <c r="AG40" s="1831"/>
      <c r="AH40" s="1831"/>
      <c r="AI40" s="1831"/>
      <c r="AJ40" s="1831"/>
      <c r="AK40" s="1831"/>
      <c r="AL40" s="1831"/>
      <c r="AM40" s="1831"/>
      <c r="AN40" s="1831"/>
      <c r="AO40" s="1831"/>
      <c r="AP40" s="1831"/>
      <c r="AQ40" s="1831"/>
    </row>
    <row r="41" spans="1:43" x14ac:dyDescent="0.35">
      <c r="A41" s="1836"/>
      <c r="B41" s="1875"/>
      <c r="C41" s="1831"/>
      <c r="D41" s="1831"/>
      <c r="E41" s="1831"/>
      <c r="F41" s="1831"/>
      <c r="G41" s="1831"/>
      <c r="H41" s="1831"/>
      <c r="I41" s="1831"/>
      <c r="J41" s="1831"/>
      <c r="K41" s="1831"/>
      <c r="L41" s="1831"/>
      <c r="M41" s="1831"/>
      <c r="N41" s="1831"/>
      <c r="O41" s="1831"/>
      <c r="P41" s="1831"/>
      <c r="Q41" s="1831"/>
      <c r="R41" s="1831"/>
      <c r="S41" s="1831"/>
      <c r="T41" s="1831"/>
      <c r="U41" s="1831"/>
      <c r="V41" s="1831"/>
      <c r="W41" s="1831"/>
      <c r="X41" s="1831"/>
      <c r="Y41" s="1831"/>
      <c r="Z41" s="1831"/>
      <c r="AA41" s="1831"/>
      <c r="AB41" s="1831"/>
      <c r="AC41" s="1831"/>
      <c r="AD41" s="1831"/>
      <c r="AE41" s="1831"/>
      <c r="AF41" s="1831"/>
      <c r="AG41" s="1831"/>
      <c r="AH41" s="1831"/>
      <c r="AI41" s="1831"/>
      <c r="AJ41" s="1831"/>
      <c r="AK41" s="1831"/>
      <c r="AL41" s="1831"/>
      <c r="AM41" s="1831"/>
      <c r="AN41" s="1831"/>
      <c r="AO41" s="1831"/>
      <c r="AP41" s="1831"/>
      <c r="AQ41" s="1831"/>
    </row>
    <row r="42" spans="1:43" x14ac:dyDescent="0.35">
      <c r="A42" s="1836"/>
      <c r="B42" s="1875"/>
      <c r="C42" s="1831"/>
      <c r="D42" s="1831"/>
      <c r="E42" s="1831"/>
      <c r="F42" s="1831"/>
      <c r="G42" s="1831"/>
      <c r="H42" s="1831"/>
      <c r="I42" s="1831"/>
      <c r="J42" s="1831"/>
      <c r="K42" s="1831"/>
      <c r="L42" s="1831"/>
      <c r="M42" s="1831"/>
      <c r="N42" s="1831"/>
      <c r="O42" s="1831"/>
      <c r="P42" s="1831"/>
      <c r="Q42" s="1831"/>
      <c r="R42" s="1831"/>
      <c r="S42" s="1831"/>
      <c r="T42" s="1831"/>
      <c r="U42" s="1831"/>
      <c r="V42" s="1831"/>
      <c r="W42" s="1831"/>
      <c r="X42" s="1831"/>
      <c r="Y42" s="1831"/>
      <c r="Z42" s="1831"/>
      <c r="AA42" s="1831"/>
      <c r="AB42" s="1831"/>
      <c r="AC42" s="1831"/>
      <c r="AD42" s="1831"/>
      <c r="AE42" s="1831"/>
      <c r="AF42" s="1831"/>
      <c r="AG42" s="1831"/>
      <c r="AH42" s="1831"/>
      <c r="AI42" s="1831"/>
      <c r="AJ42" s="1831"/>
      <c r="AK42" s="1831"/>
      <c r="AL42" s="1831"/>
      <c r="AM42" s="1831"/>
      <c r="AN42" s="1831"/>
      <c r="AO42" s="1831"/>
      <c r="AP42" s="1831"/>
      <c r="AQ42" s="1831"/>
    </row>
    <row r="43" spans="1:43" ht="13.3" thickBot="1" x14ac:dyDescent="0.4">
      <c r="A43" s="1839"/>
      <c r="B43" s="1876"/>
      <c r="C43" s="1831"/>
      <c r="D43" s="1831"/>
      <c r="E43" s="1831"/>
      <c r="F43" s="1831"/>
      <c r="G43" s="1831"/>
      <c r="H43" s="1831"/>
      <c r="I43" s="1831"/>
      <c r="J43" s="1831"/>
      <c r="K43" s="1831"/>
      <c r="L43" s="1831"/>
      <c r="M43" s="1831"/>
      <c r="N43" s="1831"/>
      <c r="O43" s="1831"/>
      <c r="P43" s="1831"/>
      <c r="Q43" s="1831"/>
      <c r="R43" s="1831"/>
      <c r="S43" s="1831"/>
      <c r="T43" s="1831"/>
      <c r="U43" s="1831"/>
      <c r="V43" s="1831"/>
      <c r="W43" s="1831"/>
      <c r="X43" s="1831"/>
      <c r="Y43" s="1831"/>
      <c r="Z43" s="1831"/>
      <c r="AA43" s="1831"/>
      <c r="AB43" s="1831"/>
      <c r="AC43" s="1831"/>
      <c r="AD43" s="1831"/>
      <c r="AE43" s="1831"/>
      <c r="AF43" s="1831"/>
      <c r="AG43" s="1831"/>
      <c r="AH43" s="1831"/>
      <c r="AI43" s="1831"/>
      <c r="AJ43" s="1831"/>
      <c r="AK43" s="1831"/>
      <c r="AL43" s="1831"/>
      <c r="AM43" s="1831"/>
      <c r="AN43" s="1831"/>
      <c r="AO43" s="1831"/>
      <c r="AP43" s="1831"/>
      <c r="AQ43" s="1831"/>
    </row>
    <row r="44" spans="1:43" x14ac:dyDescent="0.35">
      <c r="A44" s="340" t="s">
        <v>3677</v>
      </c>
      <c r="B44" s="1834"/>
      <c r="C44" s="1831"/>
      <c r="D44" s="1831"/>
      <c r="E44" s="1831"/>
      <c r="F44" s="1831"/>
      <c r="G44" s="1831"/>
      <c r="H44" s="1831"/>
      <c r="I44" s="1831"/>
      <c r="J44" s="1831"/>
      <c r="K44" s="1831"/>
      <c r="L44" s="1831"/>
      <c r="M44" s="1831"/>
      <c r="N44" s="1831"/>
      <c r="O44" s="1831"/>
      <c r="P44" s="1831"/>
      <c r="Q44" s="1831"/>
      <c r="R44" s="1831"/>
      <c r="S44" s="1831"/>
      <c r="T44" s="1831"/>
      <c r="U44" s="1831"/>
      <c r="V44" s="1831"/>
      <c r="W44" s="1831"/>
      <c r="X44" s="1831"/>
      <c r="Y44" s="1831"/>
      <c r="Z44" s="1831"/>
      <c r="AA44" s="1831"/>
      <c r="AB44" s="1831"/>
      <c r="AC44" s="1831"/>
      <c r="AD44" s="1831"/>
      <c r="AE44" s="1831"/>
      <c r="AF44" s="1831"/>
      <c r="AG44" s="1831"/>
      <c r="AH44" s="1831"/>
      <c r="AI44" s="1831"/>
      <c r="AJ44" s="1831"/>
      <c r="AK44" s="1831"/>
      <c r="AL44" s="1831"/>
      <c r="AM44" s="1831"/>
      <c r="AN44" s="1831"/>
      <c r="AO44" s="1831"/>
      <c r="AP44" s="1831"/>
      <c r="AQ44" s="1831"/>
    </row>
    <row r="45" spans="1:43" x14ac:dyDescent="0.35">
      <c r="A45" s="1871" t="s">
        <v>3520</v>
      </c>
      <c r="B45" s="2217">
        <f>SUM(B46:B49)</f>
        <v>0</v>
      </c>
      <c r="C45" s="1831"/>
      <c r="D45" s="1831"/>
      <c r="E45" s="1831"/>
      <c r="F45" s="1831"/>
      <c r="G45" s="1831"/>
      <c r="H45" s="1831"/>
      <c r="I45" s="1831"/>
      <c r="J45" s="1831"/>
      <c r="K45" s="1831"/>
      <c r="L45" s="1831"/>
      <c r="M45" s="1831"/>
      <c r="N45" s="1831"/>
      <c r="O45" s="1831"/>
      <c r="P45" s="1831"/>
      <c r="Q45" s="1831"/>
      <c r="R45" s="1831"/>
      <c r="S45" s="1831"/>
      <c r="T45" s="1831"/>
      <c r="U45" s="1831"/>
      <c r="V45" s="1831"/>
      <c r="W45" s="1831"/>
      <c r="X45" s="1831"/>
      <c r="Y45" s="1831"/>
      <c r="Z45" s="1831"/>
      <c r="AA45" s="1831"/>
      <c r="AB45" s="1831"/>
      <c r="AC45" s="1831"/>
      <c r="AD45" s="1831"/>
      <c r="AE45" s="1831"/>
      <c r="AF45" s="1831"/>
      <c r="AG45" s="1831"/>
      <c r="AH45" s="1831"/>
      <c r="AI45" s="1831"/>
      <c r="AJ45" s="1831"/>
      <c r="AK45" s="1831"/>
      <c r="AL45" s="1831"/>
      <c r="AM45" s="1831"/>
      <c r="AN45" s="1831"/>
      <c r="AO45" s="1831"/>
      <c r="AP45" s="1831"/>
      <c r="AQ45" s="1831"/>
    </row>
    <row r="46" spans="1:43" x14ac:dyDescent="0.35">
      <c r="A46" s="2387"/>
      <c r="B46" s="2386"/>
      <c r="C46" s="1831"/>
      <c r="D46" s="1831"/>
      <c r="E46" s="1831"/>
      <c r="F46" s="1831"/>
      <c r="G46" s="1831"/>
      <c r="H46" s="1831"/>
      <c r="I46" s="1831"/>
      <c r="J46" s="1831"/>
      <c r="K46" s="1831"/>
      <c r="L46" s="1831"/>
      <c r="M46" s="1831"/>
      <c r="N46" s="1831"/>
      <c r="O46" s="1831"/>
      <c r="P46" s="1831"/>
      <c r="Q46" s="1831"/>
      <c r="R46" s="1831"/>
      <c r="S46" s="1831"/>
      <c r="T46" s="1831"/>
      <c r="U46" s="1831"/>
      <c r="V46" s="1831"/>
      <c r="W46" s="1831"/>
      <c r="X46" s="1831"/>
      <c r="Y46" s="1831"/>
      <c r="Z46" s="1831"/>
      <c r="AA46" s="1831"/>
      <c r="AB46" s="1831"/>
      <c r="AC46" s="1831"/>
      <c r="AD46" s="1831"/>
      <c r="AE46" s="1831"/>
      <c r="AF46" s="1831"/>
      <c r="AG46" s="1831"/>
      <c r="AH46" s="1831"/>
      <c r="AI46" s="1831"/>
      <c r="AJ46" s="1831"/>
      <c r="AK46" s="1831"/>
      <c r="AL46" s="1831"/>
      <c r="AM46" s="1831"/>
      <c r="AN46" s="1831"/>
      <c r="AO46" s="1831"/>
      <c r="AP46" s="1831"/>
      <c r="AQ46" s="1831"/>
    </row>
    <row r="47" spans="1:43" x14ac:dyDescent="0.35">
      <c r="A47" s="1836"/>
      <c r="B47" s="1837"/>
      <c r="C47" s="1831"/>
      <c r="D47" s="1831"/>
      <c r="E47" s="1831"/>
      <c r="F47" s="1831"/>
      <c r="G47" s="1831"/>
      <c r="H47" s="1831"/>
      <c r="I47" s="1831"/>
      <c r="J47" s="1831"/>
      <c r="K47" s="1831"/>
      <c r="L47" s="1831"/>
      <c r="M47" s="1831"/>
      <c r="N47" s="1831"/>
      <c r="O47" s="1831"/>
      <c r="P47" s="1831"/>
      <c r="Q47" s="1831"/>
      <c r="R47" s="1831"/>
      <c r="S47" s="1831"/>
      <c r="T47" s="1831"/>
      <c r="U47" s="1831"/>
      <c r="V47" s="1831"/>
      <c r="W47" s="1831"/>
      <c r="X47" s="1831"/>
      <c r="Y47" s="1831"/>
      <c r="Z47" s="1831"/>
      <c r="AA47" s="1831"/>
      <c r="AB47" s="1831"/>
      <c r="AC47" s="1831"/>
      <c r="AD47" s="1831"/>
      <c r="AE47" s="1831"/>
      <c r="AF47" s="1831"/>
      <c r="AG47" s="1831"/>
      <c r="AH47" s="1831"/>
      <c r="AI47" s="1831"/>
      <c r="AJ47" s="1831"/>
      <c r="AK47" s="1831"/>
      <c r="AL47" s="1831"/>
      <c r="AM47" s="1831"/>
      <c r="AN47" s="1831"/>
      <c r="AO47" s="1831"/>
      <c r="AP47" s="1831"/>
      <c r="AQ47" s="1831"/>
    </row>
    <row r="48" spans="1:43" x14ac:dyDescent="0.35">
      <c r="A48" s="1836"/>
      <c r="B48" s="1837"/>
      <c r="C48" s="1831"/>
      <c r="D48" s="1831"/>
      <c r="E48" s="1831"/>
      <c r="F48" s="1831"/>
      <c r="G48" s="1831"/>
      <c r="H48" s="1831"/>
      <c r="I48" s="1831"/>
      <c r="J48" s="1831"/>
      <c r="K48" s="1831"/>
      <c r="L48" s="1831"/>
      <c r="M48" s="1831"/>
      <c r="N48" s="1831"/>
      <c r="O48" s="1831"/>
      <c r="P48" s="1831"/>
      <c r="Q48" s="1831"/>
      <c r="R48" s="1831"/>
      <c r="S48" s="1831"/>
      <c r="T48" s="1831"/>
      <c r="U48" s="1831"/>
      <c r="V48" s="1831"/>
      <c r="W48" s="1831"/>
      <c r="X48" s="1831"/>
      <c r="Y48" s="1831"/>
      <c r="Z48" s="1831"/>
      <c r="AA48" s="1831"/>
      <c r="AB48" s="1831"/>
      <c r="AC48" s="1831"/>
      <c r="AD48" s="1831"/>
      <c r="AE48" s="1831"/>
      <c r="AF48" s="1831"/>
      <c r="AG48" s="1831"/>
      <c r="AH48" s="1831"/>
      <c r="AI48" s="1831"/>
      <c r="AJ48" s="1831"/>
      <c r="AK48" s="1831"/>
      <c r="AL48" s="1831"/>
      <c r="AM48" s="1831"/>
      <c r="AN48" s="1831"/>
      <c r="AO48" s="1831"/>
      <c r="AP48" s="1831"/>
      <c r="AQ48" s="1831"/>
    </row>
    <row r="49" spans="1:43" ht="13.3" thickBot="1" x14ac:dyDescent="0.4">
      <c r="A49" s="1839"/>
      <c r="B49" s="1840"/>
      <c r="C49" s="1831"/>
      <c r="D49" s="1831"/>
      <c r="E49" s="1831"/>
      <c r="F49" s="1831"/>
      <c r="G49" s="1831"/>
      <c r="H49" s="1831"/>
      <c r="I49" s="1831"/>
      <c r="J49" s="1831"/>
      <c r="K49" s="1831"/>
      <c r="L49" s="1831"/>
      <c r="M49" s="1831"/>
      <c r="N49" s="1831"/>
      <c r="O49" s="1831"/>
      <c r="P49" s="1831"/>
      <c r="Q49" s="1831"/>
      <c r="R49" s="1831"/>
      <c r="S49" s="1831"/>
      <c r="T49" s="1831"/>
      <c r="U49" s="1831"/>
      <c r="V49" s="1831"/>
      <c r="W49" s="1831"/>
      <c r="X49" s="1831"/>
      <c r="Y49" s="1831"/>
      <c r="Z49" s="1831"/>
      <c r="AA49" s="1831"/>
      <c r="AB49" s="1831"/>
      <c r="AC49" s="1831"/>
      <c r="AD49" s="1831"/>
      <c r="AE49" s="1831"/>
      <c r="AF49" s="1831"/>
      <c r="AG49" s="1831"/>
      <c r="AH49" s="1831"/>
      <c r="AI49" s="1831"/>
      <c r="AJ49" s="1831"/>
      <c r="AK49" s="1831"/>
      <c r="AL49" s="1831"/>
      <c r="AM49" s="1831"/>
      <c r="AN49" s="1831"/>
      <c r="AO49" s="1831"/>
      <c r="AP49" s="1831"/>
      <c r="AQ49" s="1831"/>
    </row>
    <row r="50" spans="1:43" x14ac:dyDescent="0.35">
      <c r="A50" s="2096"/>
      <c r="B50" s="2097"/>
      <c r="C50" s="1831"/>
      <c r="D50" s="1831"/>
      <c r="E50" s="1831"/>
      <c r="F50" s="1831"/>
      <c r="G50" s="1831"/>
      <c r="H50" s="1831"/>
      <c r="I50" s="1831"/>
      <c r="J50" s="1831"/>
      <c r="K50" s="1831"/>
      <c r="L50" s="1831"/>
      <c r="M50" s="1831"/>
      <c r="N50" s="1831"/>
      <c r="O50" s="1831"/>
      <c r="P50" s="1831"/>
      <c r="Q50" s="1831"/>
      <c r="R50" s="1831"/>
      <c r="S50" s="1831"/>
      <c r="T50" s="1831"/>
      <c r="U50" s="1831"/>
      <c r="V50" s="1831"/>
      <c r="W50" s="1831"/>
      <c r="X50" s="1831"/>
      <c r="Y50" s="1831"/>
      <c r="Z50" s="1831"/>
      <c r="AA50" s="1831"/>
      <c r="AB50" s="1831"/>
      <c r="AC50" s="1831"/>
      <c r="AD50" s="1831"/>
      <c r="AE50" s="1831"/>
      <c r="AF50" s="1831"/>
      <c r="AG50" s="1831"/>
      <c r="AH50" s="1831"/>
      <c r="AI50" s="1831"/>
      <c r="AJ50" s="1831"/>
      <c r="AK50" s="1831"/>
      <c r="AL50" s="1831"/>
      <c r="AM50" s="1831"/>
      <c r="AN50" s="1831"/>
      <c r="AO50" s="1831"/>
      <c r="AP50" s="1831"/>
      <c r="AQ50" s="1831"/>
    </row>
    <row r="51" spans="1:43" x14ac:dyDescent="0.35">
      <c r="A51" s="2098"/>
      <c r="B51" s="2097"/>
      <c r="C51" s="1831"/>
      <c r="D51" s="1831"/>
      <c r="E51" s="1831"/>
      <c r="F51" s="1831"/>
      <c r="G51" s="1831"/>
      <c r="H51" s="1831"/>
      <c r="I51" s="1831"/>
      <c r="J51" s="1831"/>
      <c r="K51" s="1831"/>
      <c r="L51" s="1831"/>
      <c r="M51" s="1831"/>
      <c r="N51" s="1831"/>
      <c r="O51" s="1831"/>
      <c r="P51" s="1831"/>
      <c r="Q51" s="1831"/>
      <c r="R51" s="1831"/>
      <c r="S51" s="1831"/>
      <c r="T51" s="1831"/>
      <c r="U51" s="1831"/>
      <c r="V51" s="1831"/>
      <c r="W51" s="1831"/>
      <c r="X51" s="1831"/>
      <c r="Y51" s="1831"/>
      <c r="Z51" s="1831"/>
      <c r="AA51" s="1831"/>
      <c r="AB51" s="1831"/>
      <c r="AC51" s="1831"/>
      <c r="AD51" s="1831"/>
      <c r="AE51" s="1831"/>
      <c r="AF51" s="1831"/>
      <c r="AG51" s="1831"/>
      <c r="AH51" s="1831"/>
      <c r="AI51" s="1831"/>
      <c r="AJ51" s="1831"/>
      <c r="AK51" s="1831"/>
      <c r="AL51" s="1831"/>
      <c r="AM51" s="1831"/>
      <c r="AN51" s="1831"/>
      <c r="AO51" s="1831"/>
      <c r="AP51" s="1831"/>
      <c r="AQ51" s="1831"/>
    </row>
    <row r="52" spans="1:43" x14ac:dyDescent="0.35">
      <c r="A52" s="2099"/>
      <c r="B52" s="2100"/>
      <c r="C52" s="1831"/>
      <c r="D52" s="1831"/>
      <c r="E52" s="1831"/>
      <c r="F52" s="1831"/>
      <c r="G52" s="1831"/>
      <c r="H52" s="1831"/>
      <c r="I52" s="1831"/>
      <c r="J52" s="1831"/>
      <c r="K52" s="1831"/>
      <c r="L52" s="1831"/>
      <c r="M52" s="1831"/>
      <c r="N52" s="1831"/>
      <c r="O52" s="1831"/>
      <c r="P52" s="1831"/>
      <c r="Q52" s="1831"/>
      <c r="R52" s="1831"/>
      <c r="S52" s="1831"/>
      <c r="T52" s="1831"/>
      <c r="U52" s="1831"/>
      <c r="V52" s="1831"/>
      <c r="W52" s="1831"/>
      <c r="X52" s="1831"/>
      <c r="Y52" s="1831"/>
      <c r="Z52" s="1831"/>
      <c r="AA52" s="1831"/>
      <c r="AB52" s="1831"/>
      <c r="AC52" s="1831"/>
      <c r="AD52" s="1831"/>
      <c r="AE52" s="1831"/>
      <c r="AF52" s="1831"/>
      <c r="AG52" s="1831"/>
      <c r="AH52" s="1831"/>
      <c r="AI52" s="1831"/>
      <c r="AJ52" s="1831"/>
      <c r="AK52" s="1831"/>
      <c r="AL52" s="1831"/>
      <c r="AM52" s="1831"/>
      <c r="AN52" s="1831"/>
      <c r="AO52" s="1831"/>
      <c r="AP52" s="1831"/>
      <c r="AQ52" s="1831"/>
    </row>
    <row r="53" spans="1:43" x14ac:dyDescent="0.35">
      <c r="A53" s="2099"/>
      <c r="B53" s="2100"/>
      <c r="C53" s="1831"/>
      <c r="D53" s="1831"/>
      <c r="E53" s="1831"/>
      <c r="F53" s="1831"/>
      <c r="G53" s="1831"/>
      <c r="H53" s="1831"/>
      <c r="I53" s="1831"/>
      <c r="J53" s="1831"/>
      <c r="K53" s="1831"/>
      <c r="L53" s="1831"/>
      <c r="M53" s="1831"/>
      <c r="N53" s="1831"/>
      <c r="O53" s="1831"/>
      <c r="P53" s="1831"/>
      <c r="Q53" s="1831"/>
      <c r="R53" s="1831"/>
      <c r="S53" s="1831"/>
      <c r="T53" s="1831"/>
      <c r="U53" s="1831"/>
      <c r="V53" s="1831"/>
      <c r="W53" s="1831"/>
      <c r="X53" s="1831"/>
      <c r="Y53" s="1831"/>
      <c r="Z53" s="1831"/>
      <c r="AA53" s="1831"/>
      <c r="AB53" s="1831"/>
      <c r="AC53" s="1831"/>
      <c r="AD53" s="1831"/>
      <c r="AE53" s="1831"/>
      <c r="AF53" s="1831"/>
      <c r="AG53" s="1831"/>
      <c r="AH53" s="1831"/>
      <c r="AI53" s="1831"/>
      <c r="AJ53" s="1831"/>
      <c r="AK53" s="1831"/>
      <c r="AL53" s="1831"/>
      <c r="AM53" s="1831"/>
      <c r="AN53" s="1831"/>
      <c r="AO53" s="1831"/>
      <c r="AP53" s="1831"/>
      <c r="AQ53" s="1831"/>
    </row>
    <row r="54" spans="1:43" x14ac:dyDescent="0.35">
      <c r="A54" s="2099"/>
      <c r="B54" s="2100"/>
      <c r="C54" s="1831"/>
      <c r="D54" s="1831"/>
      <c r="E54" s="1831"/>
      <c r="F54" s="1831"/>
      <c r="G54" s="1831"/>
      <c r="H54" s="1831"/>
      <c r="I54" s="1831"/>
      <c r="J54" s="1831"/>
      <c r="K54" s="1831"/>
      <c r="L54" s="1831"/>
      <c r="M54" s="1831"/>
      <c r="N54" s="1831"/>
      <c r="O54" s="1831"/>
      <c r="P54" s="1831"/>
      <c r="Q54" s="1831"/>
      <c r="R54" s="1831"/>
      <c r="S54" s="1831"/>
      <c r="T54" s="1831"/>
      <c r="U54" s="1831"/>
      <c r="V54" s="1831"/>
      <c r="W54" s="1831"/>
      <c r="X54" s="1831"/>
      <c r="Y54" s="1831"/>
      <c r="Z54" s="1831"/>
      <c r="AA54" s="1831"/>
      <c r="AB54" s="1831"/>
      <c r="AC54" s="1831"/>
      <c r="AD54" s="1831"/>
      <c r="AE54" s="1831"/>
      <c r="AF54" s="1831"/>
      <c r="AG54" s="1831"/>
      <c r="AH54" s="1831"/>
      <c r="AI54" s="1831"/>
      <c r="AJ54" s="1831"/>
      <c r="AK54" s="1831"/>
      <c r="AL54" s="1831"/>
      <c r="AM54" s="1831"/>
      <c r="AN54" s="1831"/>
      <c r="AO54" s="1831"/>
      <c r="AP54" s="1831"/>
      <c r="AQ54" s="1831"/>
    </row>
    <row r="55" spans="1:43" x14ac:dyDescent="0.35">
      <c r="A55" s="2099"/>
      <c r="B55" s="2100"/>
      <c r="C55" s="1831"/>
      <c r="D55" s="1831"/>
      <c r="E55" s="1831"/>
      <c r="F55" s="1831"/>
      <c r="G55" s="1831"/>
      <c r="H55" s="1831"/>
      <c r="I55" s="1831"/>
      <c r="J55" s="1831"/>
      <c r="K55" s="1831"/>
      <c r="L55" s="1831"/>
      <c r="M55" s="1831"/>
      <c r="N55" s="1831"/>
      <c r="O55" s="1831"/>
      <c r="P55" s="1831"/>
      <c r="Q55" s="1831"/>
      <c r="R55" s="1831"/>
      <c r="S55" s="1831"/>
      <c r="T55" s="1831"/>
      <c r="U55" s="1831"/>
      <c r="V55" s="1831"/>
      <c r="W55" s="1831"/>
      <c r="X55" s="1831"/>
      <c r="Y55" s="1831"/>
      <c r="Z55" s="1831"/>
      <c r="AA55" s="1831"/>
      <c r="AB55" s="1831"/>
      <c r="AC55" s="1831"/>
      <c r="AD55" s="1831"/>
      <c r="AE55" s="1831"/>
      <c r="AF55" s="1831"/>
      <c r="AG55" s="1831"/>
      <c r="AH55" s="1831"/>
      <c r="AI55" s="1831"/>
      <c r="AJ55" s="1831"/>
      <c r="AK55" s="1831"/>
      <c r="AL55" s="1831"/>
      <c r="AM55" s="1831"/>
      <c r="AN55" s="1831"/>
      <c r="AO55" s="1831"/>
      <c r="AP55" s="1831"/>
      <c r="AQ55" s="1831"/>
    </row>
    <row r="56" spans="1:43" x14ac:dyDescent="0.35">
      <c r="A56" s="1831"/>
      <c r="B56" s="1831"/>
      <c r="C56" s="1831"/>
      <c r="D56" s="1831"/>
      <c r="E56" s="1831"/>
      <c r="F56" s="1831"/>
      <c r="G56" s="1831"/>
      <c r="H56" s="1831"/>
      <c r="I56" s="1831"/>
      <c r="J56" s="1831"/>
      <c r="K56" s="1831"/>
      <c r="L56" s="1831"/>
      <c r="M56" s="1831"/>
      <c r="N56" s="1831"/>
      <c r="O56" s="1831"/>
      <c r="P56" s="1831"/>
      <c r="Q56" s="1831"/>
      <c r="R56" s="1831"/>
      <c r="S56" s="1831"/>
      <c r="T56" s="1831"/>
      <c r="U56" s="1831"/>
      <c r="V56" s="1831"/>
      <c r="W56" s="1831"/>
      <c r="X56" s="1831"/>
      <c r="Y56" s="1831"/>
      <c r="Z56" s="1831"/>
      <c r="AA56" s="1831"/>
      <c r="AB56" s="1831"/>
      <c r="AC56" s="1831"/>
      <c r="AD56" s="1831"/>
      <c r="AE56" s="1831"/>
      <c r="AF56" s="1831"/>
      <c r="AG56" s="1831"/>
      <c r="AH56" s="1831"/>
      <c r="AI56" s="1831"/>
      <c r="AJ56" s="1831"/>
      <c r="AK56" s="1831"/>
      <c r="AL56" s="1831"/>
      <c r="AM56" s="1831"/>
      <c r="AN56" s="1831"/>
      <c r="AO56" s="1831"/>
      <c r="AP56" s="1831"/>
      <c r="AQ56" s="1831"/>
    </row>
    <row r="57" spans="1:43" x14ac:dyDescent="0.35">
      <c r="A57" s="1831"/>
      <c r="B57" s="1831"/>
      <c r="C57" s="1831"/>
      <c r="D57" s="1831"/>
      <c r="E57" s="1831"/>
      <c r="F57" s="1831"/>
      <c r="G57" s="1831"/>
      <c r="H57" s="1831"/>
      <c r="I57" s="1831"/>
      <c r="J57" s="1831"/>
      <c r="K57" s="1831"/>
      <c r="L57" s="1831"/>
      <c r="M57" s="1831"/>
      <c r="N57" s="1831"/>
      <c r="O57" s="1831"/>
      <c r="P57" s="1831"/>
      <c r="Q57" s="1831"/>
      <c r="R57" s="1831"/>
      <c r="S57" s="1831"/>
      <c r="T57" s="1831"/>
      <c r="U57" s="1831"/>
      <c r="V57" s="1831"/>
      <c r="W57" s="1831"/>
      <c r="X57" s="1831"/>
      <c r="Y57" s="1831"/>
      <c r="Z57" s="1831"/>
      <c r="AA57" s="1831"/>
      <c r="AB57" s="1831"/>
      <c r="AC57" s="1831"/>
      <c r="AD57" s="1831"/>
      <c r="AE57" s="1831"/>
      <c r="AF57" s="1831"/>
      <c r="AG57" s="1831"/>
      <c r="AH57" s="1831"/>
      <c r="AI57" s="1831"/>
      <c r="AJ57" s="1831"/>
      <c r="AK57" s="1831"/>
      <c r="AL57" s="1831"/>
      <c r="AM57" s="1831"/>
      <c r="AN57" s="1831"/>
      <c r="AO57" s="1831"/>
      <c r="AP57" s="1831"/>
      <c r="AQ57" s="1831"/>
    </row>
    <row r="58" spans="1:43" x14ac:dyDescent="0.35">
      <c r="A58" s="1831"/>
      <c r="B58" s="1831"/>
      <c r="C58" s="1831"/>
      <c r="D58" s="1831"/>
      <c r="E58" s="1831"/>
      <c r="F58" s="1831"/>
      <c r="G58" s="1831"/>
      <c r="H58" s="1831"/>
      <c r="I58" s="1831"/>
      <c r="J58" s="1831"/>
      <c r="K58" s="1831"/>
      <c r="L58" s="1831"/>
      <c r="M58" s="1831"/>
      <c r="N58" s="1831"/>
      <c r="O58" s="1831"/>
      <c r="P58" s="1831"/>
      <c r="Q58" s="1831"/>
      <c r="R58" s="1831"/>
      <c r="S58" s="1831"/>
      <c r="T58" s="1831"/>
      <c r="U58" s="1831"/>
      <c r="V58" s="1831"/>
      <c r="W58" s="1831"/>
      <c r="X58" s="1831"/>
      <c r="Y58" s="1831"/>
      <c r="Z58" s="1831"/>
      <c r="AA58" s="1831"/>
      <c r="AB58" s="1831"/>
      <c r="AC58" s="1831"/>
      <c r="AD58" s="1831"/>
      <c r="AE58" s="1831"/>
      <c r="AF58" s="1831"/>
      <c r="AG58" s="1831"/>
      <c r="AH58" s="1831"/>
      <c r="AI58" s="1831"/>
      <c r="AJ58" s="1831"/>
      <c r="AK58" s="1831"/>
      <c r="AL58" s="1831"/>
      <c r="AM58" s="1831"/>
      <c r="AN58" s="1831"/>
      <c r="AO58" s="1831"/>
      <c r="AP58" s="1831"/>
      <c r="AQ58" s="1831"/>
    </row>
    <row r="59" spans="1:43" x14ac:dyDescent="0.35">
      <c r="A59" s="1831"/>
      <c r="B59" s="1831"/>
      <c r="C59" s="1831"/>
      <c r="D59" s="1831"/>
      <c r="E59" s="1831"/>
      <c r="F59" s="1831"/>
      <c r="G59" s="1831"/>
      <c r="H59" s="1831"/>
      <c r="I59" s="1831"/>
      <c r="J59" s="1831"/>
      <c r="K59" s="1831"/>
      <c r="L59" s="1831"/>
      <c r="M59" s="1831"/>
      <c r="N59" s="1831"/>
      <c r="O59" s="1831"/>
      <c r="P59" s="1831"/>
      <c r="Q59" s="1831"/>
      <c r="R59" s="1831"/>
      <c r="S59" s="1831"/>
      <c r="T59" s="1831"/>
      <c r="U59" s="1831"/>
      <c r="V59" s="1831"/>
      <c r="W59" s="1831"/>
      <c r="X59" s="1831"/>
      <c r="Y59" s="1831"/>
      <c r="Z59" s="1831"/>
      <c r="AA59" s="1831"/>
      <c r="AB59" s="1831"/>
      <c r="AC59" s="1831"/>
      <c r="AD59" s="1831"/>
      <c r="AE59" s="1831"/>
      <c r="AF59" s="1831"/>
      <c r="AG59" s="1831"/>
      <c r="AH59" s="1831"/>
      <c r="AI59" s="1831"/>
      <c r="AJ59" s="1831"/>
      <c r="AK59" s="1831"/>
      <c r="AL59" s="1831"/>
      <c r="AM59" s="1831"/>
      <c r="AN59" s="1831"/>
      <c r="AO59" s="1831"/>
      <c r="AP59" s="1831"/>
      <c r="AQ59" s="1831"/>
    </row>
    <row r="60" spans="1:43" x14ac:dyDescent="0.35">
      <c r="A60" s="1831"/>
      <c r="B60" s="1831"/>
      <c r="C60" s="1831"/>
      <c r="D60" s="1831"/>
      <c r="E60" s="1831"/>
      <c r="F60" s="1831"/>
      <c r="G60" s="1831"/>
      <c r="H60" s="1831"/>
      <c r="I60" s="1831"/>
      <c r="J60" s="1831"/>
      <c r="K60" s="1831"/>
      <c r="L60" s="1831"/>
      <c r="M60" s="1831"/>
      <c r="N60" s="1831"/>
      <c r="O60" s="1831"/>
      <c r="P60" s="1831"/>
      <c r="Q60" s="1831"/>
      <c r="R60" s="1831"/>
      <c r="S60" s="1831"/>
      <c r="T60" s="1831"/>
      <c r="U60" s="1831"/>
      <c r="V60" s="1831"/>
      <c r="W60" s="1831"/>
      <c r="X60" s="1831"/>
      <c r="Y60" s="1831"/>
      <c r="Z60" s="1831"/>
      <c r="AA60" s="1831"/>
      <c r="AB60" s="1831"/>
      <c r="AC60" s="1831"/>
      <c r="AD60" s="1831"/>
      <c r="AE60" s="1831"/>
      <c r="AF60" s="1831"/>
      <c r="AG60" s="1831"/>
      <c r="AH60" s="1831"/>
      <c r="AI60" s="1831"/>
      <c r="AJ60" s="1831"/>
      <c r="AK60" s="1831"/>
      <c r="AL60" s="1831"/>
      <c r="AM60" s="1831"/>
      <c r="AN60" s="1831"/>
      <c r="AO60" s="1831"/>
      <c r="AP60" s="1831"/>
      <c r="AQ60" s="1831"/>
    </row>
    <row r="61" spans="1:43" x14ac:dyDescent="0.35">
      <c r="A61" s="1831"/>
      <c r="B61" s="1831"/>
      <c r="C61" s="1831"/>
      <c r="D61" s="1831"/>
      <c r="E61" s="1831"/>
      <c r="F61" s="1831"/>
      <c r="G61" s="1831"/>
      <c r="H61" s="1831"/>
      <c r="I61" s="1831"/>
      <c r="J61" s="1831"/>
      <c r="K61" s="1831"/>
      <c r="L61" s="1831"/>
      <c r="M61" s="1831"/>
      <c r="N61" s="1831"/>
      <c r="O61" s="1831"/>
      <c r="P61" s="1831"/>
      <c r="Q61" s="1831"/>
      <c r="R61" s="1831"/>
      <c r="S61" s="1831"/>
      <c r="T61" s="1831"/>
      <c r="U61" s="1831"/>
      <c r="V61" s="1831"/>
      <c r="W61" s="1831"/>
      <c r="X61" s="1831"/>
      <c r="Y61" s="1831"/>
      <c r="Z61" s="1831"/>
      <c r="AA61" s="1831"/>
      <c r="AB61" s="1831"/>
      <c r="AC61" s="1831"/>
      <c r="AD61" s="1831"/>
      <c r="AE61" s="1831"/>
      <c r="AF61" s="1831"/>
      <c r="AG61" s="1831"/>
      <c r="AH61" s="1831"/>
      <c r="AI61" s="1831"/>
      <c r="AJ61" s="1831"/>
      <c r="AK61" s="1831"/>
      <c r="AL61" s="1831"/>
      <c r="AM61" s="1831"/>
      <c r="AN61" s="1831"/>
      <c r="AO61" s="1831"/>
      <c r="AP61" s="1831"/>
      <c r="AQ61" s="1831"/>
    </row>
    <row r="62" spans="1:43" x14ac:dyDescent="0.35">
      <c r="A62" s="1831"/>
      <c r="B62" s="1831"/>
      <c r="C62" s="1831"/>
      <c r="D62" s="1831"/>
      <c r="E62" s="1831"/>
      <c r="F62" s="1831"/>
      <c r="G62" s="1831"/>
      <c r="H62" s="1831"/>
      <c r="I62" s="1831"/>
      <c r="J62" s="1831"/>
      <c r="K62" s="1831"/>
      <c r="L62" s="1831"/>
      <c r="M62" s="1831"/>
      <c r="N62" s="1831"/>
      <c r="O62" s="1831"/>
      <c r="P62" s="1831"/>
      <c r="Q62" s="1831"/>
      <c r="R62" s="1831"/>
      <c r="S62" s="1831"/>
      <c r="T62" s="1831"/>
      <c r="U62" s="1831"/>
      <c r="V62" s="1831"/>
      <c r="W62" s="1831"/>
      <c r="X62" s="1831"/>
      <c r="Y62" s="1831"/>
      <c r="Z62" s="1831"/>
      <c r="AA62" s="1831"/>
      <c r="AB62" s="1831"/>
      <c r="AC62" s="1831"/>
      <c r="AD62" s="1831"/>
      <c r="AE62" s="1831"/>
      <c r="AF62" s="1831"/>
      <c r="AG62" s="1831"/>
      <c r="AH62" s="1831"/>
      <c r="AI62" s="1831"/>
      <c r="AJ62" s="1831"/>
      <c r="AK62" s="1831"/>
      <c r="AL62" s="1831"/>
      <c r="AM62" s="1831"/>
      <c r="AN62" s="1831"/>
      <c r="AO62" s="1831"/>
      <c r="AP62" s="1831"/>
      <c r="AQ62" s="1831"/>
    </row>
    <row r="63" spans="1:43" x14ac:dyDescent="0.35">
      <c r="A63" s="1831"/>
      <c r="B63" s="1831"/>
      <c r="C63" s="1831"/>
      <c r="D63" s="1831"/>
      <c r="E63" s="1831"/>
      <c r="F63" s="1831"/>
      <c r="G63" s="1831"/>
      <c r="H63" s="1831"/>
      <c r="I63" s="1831"/>
      <c r="J63" s="1831"/>
      <c r="K63" s="1831"/>
      <c r="L63" s="1831"/>
      <c r="M63" s="1831"/>
      <c r="N63" s="1831"/>
      <c r="O63" s="1831"/>
      <c r="P63" s="1831"/>
      <c r="Q63" s="1831"/>
      <c r="R63" s="1831"/>
      <c r="S63" s="1831"/>
      <c r="T63" s="1831"/>
      <c r="U63" s="1831"/>
      <c r="V63" s="1831"/>
      <c r="W63" s="1831"/>
      <c r="X63" s="1831"/>
      <c r="Y63" s="1831"/>
      <c r="Z63" s="1831"/>
      <c r="AA63" s="1831"/>
      <c r="AB63" s="1831"/>
      <c r="AC63" s="1831"/>
      <c r="AD63" s="1831"/>
      <c r="AE63" s="1831"/>
      <c r="AF63" s="1831"/>
      <c r="AG63" s="1831"/>
      <c r="AH63" s="1831"/>
      <c r="AI63" s="1831"/>
      <c r="AJ63" s="1831"/>
      <c r="AK63" s="1831"/>
      <c r="AL63" s="1831"/>
      <c r="AM63" s="1831"/>
      <c r="AN63" s="1831"/>
      <c r="AO63" s="1831"/>
      <c r="AP63" s="1831"/>
      <c r="AQ63" s="1831"/>
    </row>
    <row r="64" spans="1:43" x14ac:dyDescent="0.35">
      <c r="A64" s="1831"/>
      <c r="B64" s="1831"/>
      <c r="C64" s="1831"/>
      <c r="D64" s="1831"/>
      <c r="E64" s="1831"/>
      <c r="F64" s="1831"/>
      <c r="G64" s="1831"/>
      <c r="H64" s="1831"/>
      <c r="I64" s="1831"/>
      <c r="J64" s="1831"/>
      <c r="K64" s="1831"/>
      <c r="L64" s="1831"/>
      <c r="M64" s="1831"/>
      <c r="N64" s="1831"/>
      <c r="O64" s="1831"/>
      <c r="P64" s="1831"/>
      <c r="Q64" s="1831"/>
      <c r="R64" s="1831"/>
      <c r="S64" s="1831"/>
      <c r="T64" s="1831"/>
      <c r="U64" s="1831"/>
      <c r="V64" s="1831"/>
      <c r="W64" s="1831"/>
      <c r="X64" s="1831"/>
      <c r="Y64" s="1831"/>
      <c r="Z64" s="1831"/>
      <c r="AA64" s="1831"/>
      <c r="AB64" s="1831"/>
      <c r="AC64" s="1831"/>
      <c r="AD64" s="1831"/>
      <c r="AE64" s="1831"/>
      <c r="AF64" s="1831"/>
      <c r="AG64" s="1831"/>
      <c r="AH64" s="1831"/>
      <c r="AI64" s="1831"/>
      <c r="AJ64" s="1831"/>
      <c r="AK64" s="1831"/>
      <c r="AL64" s="1831"/>
      <c r="AM64" s="1831"/>
      <c r="AN64" s="1831"/>
      <c r="AO64" s="1831"/>
      <c r="AP64" s="1831"/>
      <c r="AQ64" s="1831"/>
    </row>
    <row r="65" spans="1:43" x14ac:dyDescent="0.35">
      <c r="A65" s="1831"/>
      <c r="B65" s="1831"/>
      <c r="C65" s="1831"/>
      <c r="D65" s="1831"/>
      <c r="E65" s="1831"/>
      <c r="F65" s="1831"/>
      <c r="G65" s="1831"/>
      <c r="H65" s="1831"/>
      <c r="I65" s="1831"/>
      <c r="J65" s="1831"/>
      <c r="K65" s="1831"/>
      <c r="L65" s="1831"/>
      <c r="M65" s="1831"/>
      <c r="N65" s="1831"/>
      <c r="O65" s="1831"/>
      <c r="P65" s="1831"/>
      <c r="Q65" s="1831"/>
      <c r="R65" s="1831"/>
      <c r="S65" s="1831"/>
      <c r="T65" s="1831"/>
      <c r="U65" s="1831"/>
      <c r="V65" s="1831"/>
      <c r="W65" s="1831"/>
      <c r="X65" s="1831"/>
      <c r="Y65" s="1831"/>
      <c r="Z65" s="1831"/>
      <c r="AA65" s="1831"/>
      <c r="AB65" s="1831"/>
      <c r="AC65" s="1831"/>
      <c r="AD65" s="1831"/>
      <c r="AE65" s="1831"/>
      <c r="AF65" s="1831"/>
      <c r="AG65" s="1831"/>
      <c r="AH65" s="1831"/>
      <c r="AI65" s="1831"/>
      <c r="AJ65" s="1831"/>
      <c r="AK65" s="1831"/>
      <c r="AL65" s="1831"/>
      <c r="AM65" s="1831"/>
      <c r="AN65" s="1831"/>
      <c r="AO65" s="1831"/>
      <c r="AP65" s="1831"/>
      <c r="AQ65" s="1831"/>
    </row>
    <row r="66" spans="1:43" x14ac:dyDescent="0.35">
      <c r="A66" s="1831"/>
      <c r="B66" s="1831"/>
      <c r="C66" s="1831"/>
      <c r="D66" s="1831"/>
      <c r="E66" s="1831"/>
      <c r="F66" s="1831"/>
      <c r="G66" s="1831"/>
      <c r="H66" s="1831"/>
      <c r="I66" s="1831"/>
      <c r="J66" s="1831"/>
      <c r="K66" s="1831"/>
      <c r="L66" s="1831"/>
      <c r="M66" s="1831"/>
      <c r="N66" s="1831"/>
      <c r="O66" s="1831"/>
      <c r="P66" s="1831"/>
      <c r="Q66" s="1831"/>
      <c r="R66" s="1831"/>
      <c r="S66" s="1831"/>
      <c r="T66" s="1831"/>
      <c r="U66" s="1831"/>
      <c r="V66" s="1831"/>
      <c r="W66" s="1831"/>
      <c r="X66" s="1831"/>
      <c r="Y66" s="1831"/>
      <c r="Z66" s="1831"/>
      <c r="AA66" s="1831"/>
      <c r="AB66" s="1831"/>
      <c r="AC66" s="1831"/>
      <c r="AD66" s="1831"/>
      <c r="AE66" s="1831"/>
      <c r="AF66" s="1831"/>
      <c r="AG66" s="1831"/>
      <c r="AH66" s="1831"/>
      <c r="AI66" s="1831"/>
      <c r="AJ66" s="1831"/>
      <c r="AK66" s="1831"/>
      <c r="AL66" s="1831"/>
      <c r="AM66" s="1831"/>
      <c r="AN66" s="1831"/>
      <c r="AO66" s="1831"/>
      <c r="AP66" s="1831"/>
      <c r="AQ66" s="1831"/>
    </row>
    <row r="67" spans="1:43" x14ac:dyDescent="0.35">
      <c r="A67" s="1831"/>
      <c r="B67" s="1831"/>
      <c r="C67" s="1831"/>
      <c r="D67" s="1831"/>
      <c r="E67" s="1831"/>
      <c r="F67" s="1831"/>
      <c r="G67" s="1831"/>
      <c r="H67" s="1831"/>
      <c r="I67" s="1831"/>
      <c r="J67" s="1831"/>
      <c r="K67" s="1831"/>
      <c r="L67" s="1831"/>
      <c r="M67" s="1831"/>
      <c r="N67" s="1831"/>
      <c r="O67" s="1831"/>
      <c r="P67" s="1831"/>
      <c r="Q67" s="1831"/>
      <c r="R67" s="1831"/>
      <c r="S67" s="1831"/>
      <c r="T67" s="1831"/>
      <c r="U67" s="1831"/>
      <c r="V67" s="1831"/>
      <c r="W67" s="1831"/>
      <c r="X67" s="1831"/>
      <c r="Y67" s="1831"/>
      <c r="Z67" s="1831"/>
      <c r="AA67" s="1831"/>
      <c r="AB67" s="1831"/>
      <c r="AC67" s="1831"/>
      <c r="AD67" s="1831"/>
      <c r="AE67" s="1831"/>
      <c r="AF67" s="1831"/>
      <c r="AG67" s="1831"/>
      <c r="AH67" s="1831"/>
      <c r="AI67" s="1831"/>
      <c r="AJ67" s="1831"/>
      <c r="AK67" s="1831"/>
      <c r="AL67" s="1831"/>
      <c r="AM67" s="1831"/>
      <c r="AN67" s="1831"/>
      <c r="AO67" s="1831"/>
      <c r="AP67" s="1831"/>
      <c r="AQ67" s="1831"/>
    </row>
    <row r="68" spans="1:43" x14ac:dyDescent="0.35">
      <c r="A68" s="1831"/>
      <c r="B68" s="1831"/>
      <c r="C68" s="1831"/>
      <c r="D68" s="1831"/>
      <c r="E68" s="1831"/>
      <c r="F68" s="1831"/>
      <c r="G68" s="1831"/>
      <c r="H68" s="1831"/>
      <c r="I68" s="1831"/>
      <c r="J68" s="1831"/>
      <c r="K68" s="1831"/>
      <c r="L68" s="1831"/>
      <c r="M68" s="1831"/>
      <c r="N68" s="1831"/>
      <c r="O68" s="1831"/>
      <c r="P68" s="1831"/>
      <c r="Q68" s="1831"/>
      <c r="R68" s="1831"/>
      <c r="S68" s="1831"/>
      <c r="T68" s="1831"/>
      <c r="U68" s="1831"/>
      <c r="V68" s="1831"/>
      <c r="W68" s="1831"/>
      <c r="X68" s="1831"/>
      <c r="Y68" s="1831"/>
      <c r="Z68" s="1831"/>
      <c r="AA68" s="1831"/>
      <c r="AB68" s="1831"/>
      <c r="AC68" s="1831"/>
      <c r="AD68" s="1831"/>
      <c r="AE68" s="1831"/>
      <c r="AF68" s="1831"/>
      <c r="AG68" s="1831"/>
      <c r="AH68" s="1831"/>
      <c r="AI68" s="1831"/>
      <c r="AJ68" s="1831"/>
      <c r="AK68" s="1831"/>
      <c r="AL68" s="1831"/>
      <c r="AM68" s="1831"/>
      <c r="AN68" s="1831"/>
      <c r="AO68" s="1831"/>
      <c r="AP68" s="1831"/>
      <c r="AQ68" s="1831"/>
    </row>
    <row r="69" spans="1:43" x14ac:dyDescent="0.35">
      <c r="A69" s="1831"/>
      <c r="B69" s="1831"/>
      <c r="C69" s="1831"/>
      <c r="D69" s="1831"/>
      <c r="E69" s="1831"/>
      <c r="F69" s="1831"/>
      <c r="G69" s="1831"/>
      <c r="H69" s="1831"/>
      <c r="I69" s="1831"/>
      <c r="J69" s="1831"/>
      <c r="K69" s="1831"/>
      <c r="L69" s="1831"/>
      <c r="M69" s="1831"/>
      <c r="N69" s="1831"/>
      <c r="O69" s="1831"/>
      <c r="P69" s="1831"/>
      <c r="Q69" s="1831"/>
      <c r="R69" s="1831"/>
      <c r="S69" s="1831"/>
      <c r="T69" s="1831"/>
      <c r="U69" s="1831"/>
      <c r="V69" s="1831"/>
      <c r="W69" s="1831"/>
      <c r="X69" s="1831"/>
      <c r="Y69" s="1831"/>
      <c r="Z69" s="1831"/>
      <c r="AA69" s="1831"/>
      <c r="AB69" s="1831"/>
      <c r="AC69" s="1831"/>
      <c r="AD69" s="1831"/>
      <c r="AE69" s="1831"/>
      <c r="AF69" s="1831"/>
      <c r="AG69" s="1831"/>
      <c r="AH69" s="1831"/>
      <c r="AI69" s="1831"/>
      <c r="AJ69" s="1831"/>
      <c r="AK69" s="1831"/>
      <c r="AL69" s="1831"/>
      <c r="AM69" s="1831"/>
      <c r="AN69" s="1831"/>
      <c r="AO69" s="1831"/>
      <c r="AP69" s="1831"/>
      <c r="AQ69" s="1831"/>
    </row>
    <row r="70" spans="1:43" x14ac:dyDescent="0.35">
      <c r="A70" s="1831"/>
      <c r="B70" s="1831"/>
      <c r="C70" s="1831"/>
      <c r="D70" s="1831"/>
      <c r="E70" s="1831"/>
      <c r="F70" s="1831"/>
      <c r="G70" s="1831"/>
      <c r="H70" s="1831"/>
      <c r="I70" s="1831"/>
      <c r="J70" s="1831"/>
      <c r="K70" s="1831"/>
      <c r="L70" s="1831"/>
      <c r="M70" s="1831"/>
      <c r="N70" s="1831"/>
      <c r="O70" s="1831"/>
      <c r="P70" s="1831"/>
      <c r="Q70" s="1831"/>
      <c r="R70" s="1831"/>
      <c r="S70" s="1831"/>
      <c r="T70" s="1831"/>
      <c r="U70" s="1831"/>
      <c r="V70" s="1831"/>
      <c r="W70" s="1831"/>
      <c r="X70" s="1831"/>
      <c r="Y70" s="1831"/>
      <c r="Z70" s="1831"/>
      <c r="AA70" s="1831"/>
      <c r="AB70" s="1831"/>
      <c r="AC70" s="1831"/>
      <c r="AD70" s="1831"/>
      <c r="AE70" s="1831"/>
      <c r="AF70" s="1831"/>
      <c r="AG70" s="1831"/>
      <c r="AH70" s="1831"/>
      <c r="AI70" s="1831"/>
      <c r="AJ70" s="1831"/>
      <c r="AK70" s="1831"/>
      <c r="AL70" s="1831"/>
      <c r="AM70" s="1831"/>
      <c r="AN70" s="1831"/>
      <c r="AO70" s="1831"/>
      <c r="AP70" s="1831"/>
      <c r="AQ70" s="1831"/>
    </row>
    <row r="71" spans="1:43" x14ac:dyDescent="0.35">
      <c r="A71" s="1831"/>
      <c r="B71" s="1831"/>
      <c r="C71" s="1831"/>
      <c r="D71" s="1831"/>
      <c r="E71" s="1831"/>
      <c r="F71" s="1831"/>
      <c r="G71" s="1831"/>
      <c r="H71" s="1831"/>
      <c r="I71" s="1831"/>
      <c r="J71" s="1831"/>
      <c r="K71" s="1831"/>
      <c r="L71" s="1831"/>
      <c r="M71" s="1831"/>
      <c r="N71" s="1831"/>
      <c r="O71" s="1831"/>
      <c r="P71" s="1831"/>
      <c r="Q71" s="1831"/>
      <c r="R71" s="1831"/>
      <c r="S71" s="1831"/>
      <c r="T71" s="1831"/>
      <c r="U71" s="1831"/>
      <c r="V71" s="1831"/>
      <c r="W71" s="1831"/>
      <c r="X71" s="1831"/>
      <c r="Y71" s="1831"/>
      <c r="Z71" s="1831"/>
      <c r="AA71" s="1831"/>
      <c r="AB71" s="1831"/>
      <c r="AC71" s="1831"/>
      <c r="AD71" s="1831"/>
      <c r="AE71" s="1831"/>
      <c r="AF71" s="1831"/>
      <c r="AG71" s="1831"/>
      <c r="AH71" s="1831"/>
      <c r="AI71" s="1831"/>
      <c r="AJ71" s="1831"/>
      <c r="AK71" s="1831"/>
      <c r="AL71" s="1831"/>
      <c r="AM71" s="1831"/>
      <c r="AN71" s="1831"/>
      <c r="AO71" s="1831"/>
      <c r="AP71" s="1831"/>
      <c r="AQ71" s="1831"/>
    </row>
    <row r="72" spans="1:43" x14ac:dyDescent="0.35">
      <c r="A72" s="1831"/>
      <c r="B72" s="1831"/>
      <c r="C72" s="1831"/>
      <c r="D72" s="1831"/>
      <c r="E72" s="1831"/>
      <c r="F72" s="1831"/>
      <c r="G72" s="1831"/>
      <c r="H72" s="1831"/>
      <c r="I72" s="1831"/>
      <c r="J72" s="1831"/>
      <c r="K72" s="1831"/>
      <c r="L72" s="1831"/>
      <c r="M72" s="1831"/>
      <c r="N72" s="1831"/>
      <c r="O72" s="1831"/>
      <c r="P72" s="1831"/>
      <c r="Q72" s="1831"/>
      <c r="R72" s="1831"/>
      <c r="S72" s="1831"/>
      <c r="T72" s="1831"/>
      <c r="U72" s="1831"/>
      <c r="V72" s="1831"/>
      <c r="W72" s="1831"/>
      <c r="X72" s="1831"/>
      <c r="Y72" s="1831"/>
      <c r="Z72" s="1831"/>
      <c r="AA72" s="1831"/>
      <c r="AB72" s="1831"/>
      <c r="AC72" s="1831"/>
      <c r="AD72" s="1831"/>
      <c r="AE72" s="1831"/>
      <c r="AF72" s="1831"/>
      <c r="AG72" s="1831"/>
      <c r="AH72" s="1831"/>
      <c r="AI72" s="1831"/>
      <c r="AJ72" s="1831"/>
      <c r="AK72" s="1831"/>
      <c r="AL72" s="1831"/>
      <c r="AM72" s="1831"/>
      <c r="AN72" s="1831"/>
      <c r="AO72" s="1831"/>
      <c r="AP72" s="1831"/>
      <c r="AQ72" s="1831"/>
    </row>
    <row r="73" spans="1:43" x14ac:dyDescent="0.35">
      <c r="A73" s="1831"/>
      <c r="B73" s="1831"/>
      <c r="C73" s="1831"/>
      <c r="D73" s="1831"/>
      <c r="E73" s="1831"/>
      <c r="F73" s="1831"/>
      <c r="G73" s="1831"/>
      <c r="H73" s="1831"/>
      <c r="I73" s="1831"/>
      <c r="J73" s="1831"/>
      <c r="K73" s="1831"/>
      <c r="L73" s="1831"/>
      <c r="M73" s="1831"/>
      <c r="N73" s="1831"/>
      <c r="O73" s="1831"/>
      <c r="P73" s="1831"/>
      <c r="Q73" s="1831"/>
      <c r="R73" s="1831"/>
      <c r="S73" s="1831"/>
      <c r="T73" s="1831"/>
      <c r="U73" s="1831"/>
      <c r="V73" s="1831"/>
      <c r="W73" s="1831"/>
      <c r="X73" s="1831"/>
      <c r="Y73" s="1831"/>
      <c r="Z73" s="1831"/>
      <c r="AA73" s="1831"/>
      <c r="AB73" s="1831"/>
      <c r="AC73" s="1831"/>
      <c r="AD73" s="1831"/>
      <c r="AE73" s="1831"/>
      <c r="AF73" s="1831"/>
      <c r="AG73" s="1831"/>
      <c r="AH73" s="1831"/>
      <c r="AI73" s="1831"/>
      <c r="AJ73" s="1831"/>
      <c r="AK73" s="1831"/>
      <c r="AL73" s="1831"/>
      <c r="AM73" s="1831"/>
      <c r="AN73" s="1831"/>
      <c r="AO73" s="1831"/>
      <c r="AP73" s="1831"/>
      <c r="AQ73" s="1831"/>
    </row>
    <row r="74" spans="1:43" x14ac:dyDescent="0.35">
      <c r="A74" s="1831"/>
      <c r="B74" s="1831"/>
      <c r="C74" s="1831"/>
      <c r="D74" s="1831"/>
      <c r="E74" s="1831"/>
      <c r="F74" s="1831"/>
      <c r="G74" s="1831"/>
      <c r="H74" s="1831"/>
      <c r="I74" s="1831"/>
      <c r="J74" s="1831"/>
      <c r="K74" s="1831"/>
      <c r="L74" s="1831"/>
      <c r="M74" s="1831"/>
      <c r="N74" s="1831"/>
      <c r="O74" s="1831"/>
      <c r="P74" s="1831"/>
      <c r="Q74" s="1831"/>
      <c r="R74" s="1831"/>
      <c r="S74" s="1831"/>
      <c r="T74" s="1831"/>
      <c r="U74" s="1831"/>
      <c r="V74" s="1831"/>
      <c r="W74" s="1831"/>
      <c r="X74" s="1831"/>
      <c r="Y74" s="1831"/>
      <c r="Z74" s="1831"/>
      <c r="AA74" s="1831"/>
      <c r="AB74" s="1831"/>
      <c r="AC74" s="1831"/>
      <c r="AD74" s="1831"/>
      <c r="AE74" s="1831"/>
      <c r="AF74" s="1831"/>
      <c r="AG74" s="1831"/>
      <c r="AH74" s="1831"/>
      <c r="AI74" s="1831"/>
      <c r="AJ74" s="1831"/>
      <c r="AK74" s="1831"/>
      <c r="AL74" s="1831"/>
      <c r="AM74" s="1831"/>
      <c r="AN74" s="1831"/>
      <c r="AO74" s="1831"/>
      <c r="AP74" s="1831"/>
      <c r="AQ74" s="1831"/>
    </row>
    <row r="75" spans="1:43" x14ac:dyDescent="0.35">
      <c r="A75" s="1831"/>
      <c r="B75" s="1831"/>
      <c r="C75" s="1831"/>
      <c r="D75" s="1831"/>
      <c r="E75" s="1831"/>
      <c r="F75" s="1831"/>
      <c r="G75" s="1831"/>
      <c r="H75" s="1831"/>
      <c r="I75" s="1831"/>
      <c r="J75" s="1831"/>
      <c r="K75" s="1831"/>
      <c r="L75" s="1831"/>
      <c r="M75" s="1831"/>
      <c r="N75" s="1831"/>
      <c r="O75" s="1831"/>
      <c r="P75" s="1831"/>
      <c r="Q75" s="1831"/>
      <c r="R75" s="1831"/>
      <c r="S75" s="1831"/>
      <c r="T75" s="1831"/>
      <c r="U75" s="1831"/>
      <c r="V75" s="1831"/>
      <c r="W75" s="1831"/>
      <c r="X75" s="1831"/>
      <c r="Y75" s="1831"/>
      <c r="Z75" s="1831"/>
      <c r="AA75" s="1831"/>
      <c r="AB75" s="1831"/>
      <c r="AC75" s="1831"/>
      <c r="AD75" s="1831"/>
      <c r="AE75" s="1831"/>
      <c r="AF75" s="1831"/>
      <c r="AG75" s="1831"/>
      <c r="AH75" s="1831"/>
      <c r="AI75" s="1831"/>
      <c r="AJ75" s="1831"/>
      <c r="AK75" s="1831"/>
      <c r="AL75" s="1831"/>
      <c r="AM75" s="1831"/>
      <c r="AN75" s="1831"/>
      <c r="AO75" s="1831"/>
      <c r="AP75" s="1831"/>
      <c r="AQ75" s="1831"/>
    </row>
    <row r="76" spans="1:43" x14ac:dyDescent="0.35">
      <c r="A76" s="1831"/>
      <c r="B76" s="1831"/>
      <c r="C76" s="1831"/>
      <c r="D76" s="1831"/>
      <c r="E76" s="1831"/>
      <c r="F76" s="1831"/>
      <c r="G76" s="1831"/>
      <c r="H76" s="1831"/>
      <c r="I76" s="1831"/>
      <c r="J76" s="1831"/>
      <c r="K76" s="1831"/>
      <c r="L76" s="1831"/>
      <c r="M76" s="1831"/>
      <c r="N76" s="1831"/>
      <c r="O76" s="1831"/>
      <c r="P76" s="1831"/>
      <c r="Q76" s="1831"/>
      <c r="R76" s="1831"/>
      <c r="S76" s="1831"/>
      <c r="T76" s="1831"/>
      <c r="U76" s="1831"/>
      <c r="V76" s="1831"/>
      <c r="W76" s="1831"/>
      <c r="X76" s="1831"/>
      <c r="Y76" s="1831"/>
      <c r="Z76" s="1831"/>
      <c r="AA76" s="1831"/>
      <c r="AB76" s="1831"/>
      <c r="AC76" s="1831"/>
      <c r="AD76" s="1831"/>
      <c r="AE76" s="1831"/>
      <c r="AF76" s="1831"/>
      <c r="AG76" s="1831"/>
      <c r="AH76" s="1831"/>
      <c r="AI76" s="1831"/>
      <c r="AJ76" s="1831"/>
      <c r="AK76" s="1831"/>
      <c r="AL76" s="1831"/>
      <c r="AM76" s="1831"/>
      <c r="AN76" s="1831"/>
      <c r="AO76" s="1831"/>
      <c r="AP76" s="1831"/>
      <c r="AQ76" s="1831"/>
    </row>
    <row r="77" spans="1:43" x14ac:dyDescent="0.35">
      <c r="A77" s="1831"/>
      <c r="B77" s="1831"/>
      <c r="C77" s="1831"/>
      <c r="D77" s="1831"/>
      <c r="E77" s="1831"/>
      <c r="F77" s="1831"/>
      <c r="G77" s="1831"/>
      <c r="H77" s="1831"/>
      <c r="I77" s="1831"/>
      <c r="J77" s="1831"/>
      <c r="K77" s="1831"/>
      <c r="L77" s="1831"/>
      <c r="M77" s="1831"/>
      <c r="N77" s="1831"/>
      <c r="O77" s="1831"/>
      <c r="P77" s="1831"/>
      <c r="Q77" s="1831"/>
      <c r="R77" s="1831"/>
      <c r="S77" s="1831"/>
      <c r="T77" s="1831"/>
      <c r="U77" s="1831"/>
      <c r="V77" s="1831"/>
      <c r="W77" s="1831"/>
      <c r="X77" s="1831"/>
      <c r="Y77" s="1831"/>
      <c r="Z77" s="1831"/>
      <c r="AA77" s="1831"/>
      <c r="AB77" s="1831"/>
      <c r="AC77" s="1831"/>
      <c r="AD77" s="1831"/>
      <c r="AE77" s="1831"/>
      <c r="AF77" s="1831"/>
      <c r="AG77" s="1831"/>
      <c r="AH77" s="1831"/>
      <c r="AI77" s="1831"/>
      <c r="AJ77" s="1831"/>
      <c r="AK77" s="1831"/>
      <c r="AL77" s="1831"/>
      <c r="AM77" s="1831"/>
      <c r="AN77" s="1831"/>
      <c r="AO77" s="1831"/>
      <c r="AP77" s="1831"/>
      <c r="AQ77" s="1831"/>
    </row>
    <row r="78" spans="1:43" x14ac:dyDescent="0.35">
      <c r="A78" s="1831"/>
      <c r="B78" s="1831"/>
      <c r="C78" s="1831"/>
      <c r="D78" s="1831"/>
      <c r="E78" s="1831"/>
      <c r="F78" s="1831"/>
      <c r="G78" s="1831"/>
      <c r="H78" s="1831"/>
      <c r="I78" s="1831"/>
      <c r="J78" s="1831"/>
      <c r="K78" s="1831"/>
      <c r="L78" s="1831"/>
      <c r="M78" s="1831"/>
      <c r="N78" s="1831"/>
      <c r="O78" s="1831"/>
      <c r="P78" s="1831"/>
      <c r="Q78" s="1831"/>
      <c r="R78" s="1831"/>
      <c r="S78" s="1831"/>
      <c r="T78" s="1831"/>
      <c r="U78" s="1831"/>
      <c r="V78" s="1831"/>
      <c r="W78" s="1831"/>
      <c r="X78" s="1831"/>
      <c r="Y78" s="1831"/>
      <c r="Z78" s="1831"/>
      <c r="AA78" s="1831"/>
      <c r="AB78" s="1831"/>
      <c r="AC78" s="1831"/>
      <c r="AD78" s="1831"/>
      <c r="AE78" s="1831"/>
      <c r="AF78" s="1831"/>
      <c r="AG78" s="1831"/>
      <c r="AH78" s="1831"/>
      <c r="AI78" s="1831"/>
      <c r="AJ78" s="1831"/>
      <c r="AK78" s="1831"/>
      <c r="AL78" s="1831"/>
      <c r="AM78" s="1831"/>
      <c r="AN78" s="1831"/>
      <c r="AO78" s="1831"/>
      <c r="AP78" s="1831"/>
      <c r="AQ78" s="1831"/>
    </row>
    <row r="79" spans="1:43" x14ac:dyDescent="0.35">
      <c r="A79" s="1831"/>
      <c r="B79" s="1831"/>
      <c r="C79" s="1831"/>
      <c r="D79" s="1831"/>
      <c r="E79" s="1831"/>
      <c r="F79" s="1831"/>
      <c r="G79" s="1831"/>
      <c r="H79" s="1831"/>
      <c r="I79" s="1831"/>
      <c r="J79" s="1831"/>
      <c r="K79" s="1831"/>
      <c r="L79" s="1831"/>
      <c r="M79" s="1831"/>
      <c r="N79" s="1831"/>
      <c r="O79" s="1831"/>
      <c r="P79" s="1831"/>
      <c r="Q79" s="1831"/>
      <c r="R79" s="1831"/>
      <c r="S79" s="1831"/>
      <c r="T79" s="1831"/>
      <c r="U79" s="1831"/>
      <c r="V79" s="1831"/>
      <c r="W79" s="1831"/>
      <c r="X79" s="1831"/>
      <c r="Y79" s="1831"/>
      <c r="Z79" s="1831"/>
      <c r="AA79" s="1831"/>
      <c r="AB79" s="1831"/>
      <c r="AC79" s="1831"/>
      <c r="AD79" s="1831"/>
      <c r="AE79" s="1831"/>
      <c r="AF79" s="1831"/>
      <c r="AG79" s="1831"/>
      <c r="AH79" s="1831"/>
      <c r="AI79" s="1831"/>
      <c r="AJ79" s="1831"/>
      <c r="AK79" s="1831"/>
      <c r="AL79" s="1831"/>
      <c r="AM79" s="1831"/>
      <c r="AN79" s="1831"/>
      <c r="AO79" s="1831"/>
      <c r="AP79" s="1831"/>
      <c r="AQ79" s="1831"/>
    </row>
    <row r="80" spans="1:43" x14ac:dyDescent="0.35">
      <c r="A80" s="1831"/>
      <c r="B80" s="1831"/>
      <c r="C80" s="1831"/>
      <c r="D80" s="1831"/>
      <c r="E80" s="1831"/>
      <c r="F80" s="1831"/>
      <c r="G80" s="1831"/>
      <c r="H80" s="1831"/>
      <c r="I80" s="1831"/>
      <c r="J80" s="1831"/>
      <c r="K80" s="1831"/>
      <c r="L80" s="1831"/>
      <c r="M80" s="1831"/>
      <c r="N80" s="1831"/>
      <c r="O80" s="1831"/>
      <c r="P80" s="1831"/>
      <c r="Q80" s="1831"/>
      <c r="R80" s="1831"/>
      <c r="S80" s="1831"/>
      <c r="T80" s="1831"/>
      <c r="U80" s="1831"/>
      <c r="V80" s="1831"/>
      <c r="W80" s="1831"/>
      <c r="X80" s="1831"/>
      <c r="Y80" s="1831"/>
      <c r="Z80" s="1831"/>
      <c r="AA80" s="1831"/>
      <c r="AB80" s="1831"/>
      <c r="AC80" s="1831"/>
      <c r="AD80" s="1831"/>
      <c r="AE80" s="1831"/>
      <c r="AF80" s="1831"/>
      <c r="AG80" s="1831"/>
      <c r="AH80" s="1831"/>
      <c r="AI80" s="1831"/>
      <c r="AJ80" s="1831"/>
      <c r="AK80" s="1831"/>
      <c r="AL80" s="1831"/>
      <c r="AM80" s="1831"/>
      <c r="AN80" s="1831"/>
      <c r="AO80" s="1831"/>
      <c r="AP80" s="1831"/>
      <c r="AQ80" s="1831"/>
    </row>
    <row r="81" spans="1:43" x14ac:dyDescent="0.35">
      <c r="A81" s="1831"/>
      <c r="B81" s="1831"/>
      <c r="C81" s="1831"/>
      <c r="D81" s="1831"/>
      <c r="E81" s="1831"/>
      <c r="F81" s="1831"/>
      <c r="G81" s="1831"/>
      <c r="H81" s="1831"/>
      <c r="I81" s="1831"/>
      <c r="J81" s="1831"/>
      <c r="K81" s="1831"/>
      <c r="L81" s="1831"/>
      <c r="M81" s="1831"/>
      <c r="N81" s="1831"/>
      <c r="O81" s="1831"/>
      <c r="P81" s="1831"/>
      <c r="Q81" s="1831"/>
      <c r="R81" s="1831"/>
      <c r="S81" s="1831"/>
      <c r="T81" s="1831"/>
      <c r="U81" s="1831"/>
      <c r="V81" s="1831"/>
      <c r="W81" s="1831"/>
      <c r="X81" s="1831"/>
      <c r="Y81" s="1831"/>
      <c r="Z81" s="1831"/>
      <c r="AA81" s="1831"/>
      <c r="AB81" s="1831"/>
      <c r="AC81" s="1831"/>
      <c r="AD81" s="1831"/>
      <c r="AE81" s="1831"/>
      <c r="AF81" s="1831"/>
      <c r="AG81" s="1831"/>
      <c r="AH81" s="1831"/>
      <c r="AI81" s="1831"/>
      <c r="AJ81" s="1831"/>
      <c r="AK81" s="1831"/>
      <c r="AL81" s="1831"/>
      <c r="AM81" s="1831"/>
      <c r="AN81" s="1831"/>
      <c r="AO81" s="1831"/>
      <c r="AP81" s="1831"/>
      <c r="AQ81" s="1831"/>
    </row>
    <row r="82" spans="1:43" x14ac:dyDescent="0.35">
      <c r="A82" s="1831"/>
      <c r="B82" s="1831"/>
      <c r="C82" s="1831"/>
      <c r="D82" s="1831"/>
      <c r="E82" s="1831"/>
      <c r="F82" s="1831"/>
      <c r="G82" s="1831"/>
      <c r="H82" s="1831"/>
      <c r="I82" s="1831"/>
      <c r="J82" s="1831"/>
      <c r="K82" s="1831"/>
      <c r="L82" s="1831"/>
      <c r="M82" s="1831"/>
      <c r="N82" s="1831"/>
      <c r="O82" s="1831"/>
      <c r="P82" s="1831"/>
      <c r="Q82" s="1831"/>
      <c r="R82" s="1831"/>
      <c r="S82" s="1831"/>
      <c r="T82" s="1831"/>
      <c r="U82" s="1831"/>
      <c r="V82" s="1831"/>
      <c r="W82" s="1831"/>
      <c r="X82" s="1831"/>
      <c r="Y82" s="1831"/>
      <c r="Z82" s="1831"/>
      <c r="AA82" s="1831"/>
      <c r="AB82" s="1831"/>
      <c r="AC82" s="1831"/>
      <c r="AD82" s="1831"/>
      <c r="AE82" s="1831"/>
      <c r="AF82" s="1831"/>
      <c r="AG82" s="1831"/>
      <c r="AH82" s="1831"/>
      <c r="AI82" s="1831"/>
      <c r="AJ82" s="1831"/>
      <c r="AK82" s="1831"/>
      <c r="AL82" s="1831"/>
      <c r="AM82" s="1831"/>
      <c r="AN82" s="1831"/>
      <c r="AO82" s="1831"/>
      <c r="AP82" s="1831"/>
      <c r="AQ82" s="1831"/>
    </row>
    <row r="83" spans="1:43" x14ac:dyDescent="0.35">
      <c r="A83" s="1831"/>
      <c r="B83" s="1831"/>
      <c r="C83" s="1831"/>
      <c r="D83" s="1831"/>
      <c r="E83" s="1831"/>
      <c r="F83" s="1831"/>
      <c r="G83" s="1831"/>
      <c r="H83" s="1831"/>
      <c r="I83" s="1831"/>
      <c r="J83" s="1831"/>
      <c r="K83" s="1831"/>
      <c r="L83" s="1831"/>
      <c r="M83" s="1831"/>
      <c r="N83" s="1831"/>
      <c r="O83" s="1831"/>
      <c r="P83" s="1831"/>
      <c r="Q83" s="1831"/>
      <c r="R83" s="1831"/>
      <c r="S83" s="1831"/>
      <c r="T83" s="1831"/>
      <c r="U83" s="1831"/>
      <c r="V83" s="1831"/>
      <c r="W83" s="1831"/>
      <c r="X83" s="1831"/>
      <c r="Y83" s="1831"/>
      <c r="Z83" s="1831"/>
      <c r="AA83" s="1831"/>
      <c r="AB83" s="1831"/>
      <c r="AC83" s="1831"/>
      <c r="AD83" s="1831"/>
      <c r="AE83" s="1831"/>
      <c r="AF83" s="1831"/>
      <c r="AG83" s="1831"/>
      <c r="AH83" s="1831"/>
      <c r="AI83" s="1831"/>
      <c r="AJ83" s="1831"/>
      <c r="AK83" s="1831"/>
      <c r="AL83" s="1831"/>
      <c r="AM83" s="1831"/>
      <c r="AN83" s="1831"/>
      <c r="AO83" s="1831"/>
      <c r="AP83" s="1831"/>
      <c r="AQ83" s="1831"/>
    </row>
    <row r="84" spans="1:43" x14ac:dyDescent="0.35">
      <c r="A84" s="1831"/>
      <c r="B84" s="1831"/>
      <c r="C84" s="1831"/>
      <c r="D84" s="1831"/>
      <c r="E84" s="1831"/>
      <c r="F84" s="1831"/>
      <c r="G84" s="1831"/>
      <c r="H84" s="1831"/>
      <c r="I84" s="1831"/>
      <c r="J84" s="1831"/>
      <c r="K84" s="1831"/>
      <c r="L84" s="1831"/>
      <c r="M84" s="1831"/>
      <c r="N84" s="1831"/>
      <c r="O84" s="1831"/>
      <c r="P84" s="1831"/>
      <c r="Q84" s="1831"/>
      <c r="R84" s="1831"/>
      <c r="S84" s="1831"/>
      <c r="T84" s="1831"/>
      <c r="U84" s="1831"/>
      <c r="V84" s="1831"/>
      <c r="W84" s="1831"/>
      <c r="X84" s="1831"/>
      <c r="Y84" s="1831"/>
      <c r="Z84" s="1831"/>
      <c r="AA84" s="1831"/>
      <c r="AB84" s="1831"/>
      <c r="AC84" s="1831"/>
      <c r="AD84" s="1831"/>
      <c r="AE84" s="1831"/>
      <c r="AF84" s="1831"/>
      <c r="AG84" s="1831"/>
      <c r="AH84" s="1831"/>
      <c r="AI84" s="1831"/>
      <c r="AJ84" s="1831"/>
      <c r="AK84" s="1831"/>
      <c r="AL84" s="1831"/>
      <c r="AM84" s="1831"/>
      <c r="AN84" s="1831"/>
      <c r="AO84" s="1831"/>
      <c r="AP84" s="1831"/>
      <c r="AQ84" s="1831"/>
    </row>
    <row r="85" spans="1:43" x14ac:dyDescent="0.35">
      <c r="A85" s="1831"/>
      <c r="B85" s="1831"/>
      <c r="C85" s="1831"/>
      <c r="D85" s="1831"/>
      <c r="E85" s="1831"/>
      <c r="F85" s="1831"/>
      <c r="G85" s="1831"/>
      <c r="H85" s="1831"/>
      <c r="I85" s="1831"/>
      <c r="J85" s="1831"/>
      <c r="K85" s="1831"/>
      <c r="L85" s="1831"/>
      <c r="M85" s="1831"/>
      <c r="N85" s="1831"/>
      <c r="O85" s="1831"/>
      <c r="P85" s="1831"/>
      <c r="Q85" s="1831"/>
      <c r="R85" s="1831"/>
      <c r="S85" s="1831"/>
      <c r="T85" s="1831"/>
      <c r="U85" s="1831"/>
      <c r="V85" s="1831"/>
      <c r="W85" s="1831"/>
      <c r="X85" s="1831"/>
      <c r="Y85" s="1831"/>
      <c r="Z85" s="1831"/>
      <c r="AA85" s="1831"/>
      <c r="AB85" s="1831"/>
      <c r="AC85" s="1831"/>
      <c r="AD85" s="1831"/>
      <c r="AE85" s="1831"/>
      <c r="AF85" s="1831"/>
      <c r="AG85" s="1831"/>
      <c r="AH85" s="1831"/>
      <c r="AI85" s="1831"/>
      <c r="AJ85" s="1831"/>
      <c r="AK85" s="1831"/>
      <c r="AL85" s="1831"/>
      <c r="AM85" s="1831"/>
      <c r="AN85" s="1831"/>
      <c r="AO85" s="1831"/>
      <c r="AP85" s="1831"/>
      <c r="AQ85" s="1831"/>
    </row>
    <row r="86" spans="1:43" x14ac:dyDescent="0.35">
      <c r="A86" s="1831"/>
      <c r="B86" s="1831"/>
      <c r="C86" s="1831"/>
      <c r="D86" s="1831"/>
      <c r="E86" s="1831"/>
      <c r="F86" s="1831"/>
      <c r="G86" s="1831"/>
      <c r="H86" s="1831"/>
      <c r="I86" s="1831"/>
      <c r="J86" s="1831"/>
      <c r="K86" s="1831"/>
      <c r="L86" s="1831"/>
      <c r="M86" s="1831"/>
      <c r="N86" s="1831"/>
      <c r="O86" s="1831"/>
      <c r="P86" s="1831"/>
      <c r="Q86" s="1831"/>
      <c r="R86" s="1831"/>
      <c r="S86" s="1831"/>
      <c r="T86" s="1831"/>
      <c r="U86" s="1831"/>
      <c r="V86" s="1831"/>
      <c r="W86" s="1831"/>
      <c r="X86" s="1831"/>
      <c r="Y86" s="1831"/>
      <c r="Z86" s="1831"/>
      <c r="AA86" s="1831"/>
      <c r="AB86" s="1831"/>
      <c r="AC86" s="1831"/>
      <c r="AD86" s="1831"/>
      <c r="AE86" s="1831"/>
      <c r="AF86" s="1831"/>
      <c r="AG86" s="1831"/>
      <c r="AH86" s="1831"/>
      <c r="AI86" s="1831"/>
      <c r="AJ86" s="1831"/>
      <c r="AK86" s="1831"/>
      <c r="AL86" s="1831"/>
      <c r="AM86" s="1831"/>
      <c r="AN86" s="1831"/>
      <c r="AO86" s="1831"/>
      <c r="AP86" s="1831"/>
      <c r="AQ86" s="1831"/>
    </row>
    <row r="87" spans="1:43" x14ac:dyDescent="0.35">
      <c r="A87" s="1831"/>
      <c r="B87" s="1831"/>
      <c r="C87" s="1831"/>
      <c r="D87" s="1831"/>
      <c r="E87" s="1831"/>
      <c r="F87" s="1831"/>
      <c r="G87" s="1831"/>
      <c r="H87" s="1831"/>
      <c r="I87" s="1831"/>
      <c r="J87" s="1831"/>
      <c r="K87" s="1831"/>
      <c r="L87" s="1831"/>
      <c r="M87" s="1831"/>
      <c r="N87" s="1831"/>
      <c r="O87" s="1831"/>
      <c r="P87" s="1831"/>
      <c r="Q87" s="1831"/>
      <c r="R87" s="1831"/>
      <c r="S87" s="1831"/>
      <c r="T87" s="1831"/>
      <c r="U87" s="1831"/>
      <c r="V87" s="1831"/>
      <c r="W87" s="1831"/>
      <c r="X87" s="1831"/>
      <c r="Y87" s="1831"/>
      <c r="Z87" s="1831"/>
      <c r="AA87" s="1831"/>
      <c r="AB87" s="1831"/>
      <c r="AC87" s="1831"/>
      <c r="AD87" s="1831"/>
      <c r="AE87" s="1831"/>
      <c r="AF87" s="1831"/>
      <c r="AG87" s="1831"/>
      <c r="AH87" s="1831"/>
      <c r="AI87" s="1831"/>
      <c r="AJ87" s="1831"/>
      <c r="AK87" s="1831"/>
      <c r="AL87" s="1831"/>
      <c r="AM87" s="1831"/>
      <c r="AN87" s="1831"/>
      <c r="AO87" s="1831"/>
      <c r="AP87" s="1831"/>
      <c r="AQ87" s="1831"/>
    </row>
    <row r="88" spans="1:43" x14ac:dyDescent="0.35">
      <c r="A88" s="1831"/>
      <c r="B88" s="1831"/>
      <c r="C88" s="1831"/>
      <c r="D88" s="1831"/>
      <c r="E88" s="1831"/>
      <c r="F88" s="1831"/>
      <c r="G88" s="1831"/>
      <c r="H88" s="1831"/>
      <c r="I88" s="1831"/>
      <c r="J88" s="1831"/>
      <c r="K88" s="1831"/>
      <c r="L88" s="1831"/>
      <c r="M88" s="1831"/>
      <c r="N88" s="1831"/>
      <c r="O88" s="1831"/>
      <c r="P88" s="1831"/>
      <c r="Q88" s="1831"/>
      <c r="R88" s="1831"/>
      <c r="S88" s="1831"/>
      <c r="T88" s="1831"/>
      <c r="U88" s="1831"/>
      <c r="V88" s="1831"/>
      <c r="W88" s="1831"/>
      <c r="X88" s="1831"/>
      <c r="Y88" s="1831"/>
      <c r="Z88" s="1831"/>
      <c r="AA88" s="1831"/>
      <c r="AB88" s="1831"/>
      <c r="AC88" s="1831"/>
      <c r="AD88" s="1831"/>
      <c r="AE88" s="1831"/>
      <c r="AF88" s="1831"/>
      <c r="AG88" s="1831"/>
      <c r="AH88" s="1831"/>
      <c r="AI88" s="1831"/>
      <c r="AJ88" s="1831"/>
      <c r="AK88" s="1831"/>
      <c r="AL88" s="1831"/>
      <c r="AM88" s="1831"/>
      <c r="AN88" s="1831"/>
      <c r="AO88" s="1831"/>
      <c r="AP88" s="1831"/>
      <c r="AQ88" s="1831"/>
    </row>
    <row r="89" spans="1:43" x14ac:dyDescent="0.35">
      <c r="A89" s="1831"/>
      <c r="B89" s="1831"/>
      <c r="C89" s="1831"/>
      <c r="D89" s="1831"/>
      <c r="E89" s="1831"/>
      <c r="F89" s="1831"/>
      <c r="G89" s="1831"/>
      <c r="H89" s="1831"/>
      <c r="I89" s="1831"/>
      <c r="J89" s="1831"/>
      <c r="K89" s="1831"/>
      <c r="L89" s="1831"/>
      <c r="M89" s="1831"/>
      <c r="N89" s="1831"/>
      <c r="O89" s="1831"/>
      <c r="P89" s="1831"/>
      <c r="Q89" s="1831"/>
      <c r="R89" s="1831"/>
      <c r="S89" s="1831"/>
      <c r="T89" s="1831"/>
      <c r="U89" s="1831"/>
      <c r="V89" s="1831"/>
      <c r="W89" s="1831"/>
      <c r="X89" s="1831"/>
      <c r="Y89" s="1831"/>
      <c r="Z89" s="1831"/>
      <c r="AA89" s="1831"/>
      <c r="AB89" s="1831"/>
      <c r="AC89" s="1831"/>
      <c r="AD89" s="1831"/>
      <c r="AE89" s="1831"/>
      <c r="AF89" s="1831"/>
      <c r="AG89" s="1831"/>
      <c r="AH89" s="1831"/>
      <c r="AI89" s="1831"/>
      <c r="AJ89" s="1831"/>
      <c r="AK89" s="1831"/>
      <c r="AL89" s="1831"/>
      <c r="AM89" s="1831"/>
      <c r="AN89" s="1831"/>
      <c r="AO89" s="1831"/>
      <c r="AP89" s="1831"/>
      <c r="AQ89" s="1831"/>
    </row>
    <row r="90" spans="1:43" x14ac:dyDescent="0.35">
      <c r="A90" s="1831"/>
      <c r="B90" s="1831"/>
      <c r="C90" s="1831"/>
      <c r="D90" s="1831"/>
      <c r="E90" s="1831"/>
      <c r="F90" s="1831"/>
      <c r="G90" s="1831"/>
      <c r="H90" s="1831"/>
      <c r="I90" s="1831"/>
      <c r="J90" s="1831"/>
      <c r="K90" s="1831"/>
      <c r="L90" s="1831"/>
      <c r="M90" s="1831"/>
      <c r="N90" s="1831"/>
      <c r="O90" s="1831"/>
      <c r="P90" s="1831"/>
      <c r="Q90" s="1831"/>
      <c r="R90" s="1831"/>
      <c r="S90" s="1831"/>
      <c r="T90" s="1831"/>
      <c r="U90" s="1831"/>
      <c r="V90" s="1831"/>
      <c r="W90" s="1831"/>
      <c r="X90" s="1831"/>
      <c r="Y90" s="1831"/>
      <c r="Z90" s="1831"/>
      <c r="AA90" s="1831"/>
      <c r="AB90" s="1831"/>
      <c r="AC90" s="1831"/>
      <c r="AD90" s="1831"/>
      <c r="AE90" s="1831"/>
      <c r="AF90" s="1831"/>
      <c r="AG90" s="1831"/>
      <c r="AH90" s="1831"/>
      <c r="AI90" s="1831"/>
      <c r="AJ90" s="1831"/>
      <c r="AK90" s="1831"/>
      <c r="AL90" s="1831"/>
      <c r="AM90" s="1831"/>
      <c r="AN90" s="1831"/>
      <c r="AO90" s="1831"/>
      <c r="AP90" s="1831"/>
      <c r="AQ90" s="1831"/>
    </row>
    <row r="91" spans="1:43" x14ac:dyDescent="0.35">
      <c r="A91" s="1831"/>
      <c r="B91" s="1831"/>
      <c r="C91" s="1831"/>
      <c r="D91" s="1831"/>
      <c r="E91" s="1831"/>
      <c r="F91" s="1831"/>
      <c r="G91" s="1831"/>
      <c r="H91" s="1831"/>
      <c r="I91" s="1831"/>
      <c r="J91" s="1831"/>
      <c r="K91" s="1831"/>
      <c r="L91" s="1831"/>
      <c r="M91" s="1831"/>
      <c r="N91" s="1831"/>
      <c r="O91" s="1831"/>
      <c r="P91" s="1831"/>
      <c r="Q91" s="1831"/>
      <c r="R91" s="1831"/>
      <c r="S91" s="1831"/>
      <c r="T91" s="1831"/>
      <c r="U91" s="1831"/>
      <c r="V91" s="1831"/>
      <c r="W91" s="1831"/>
      <c r="X91" s="1831"/>
      <c r="Y91" s="1831"/>
      <c r="Z91" s="1831"/>
      <c r="AA91" s="1831"/>
      <c r="AB91" s="1831"/>
      <c r="AC91" s="1831"/>
      <c r="AD91" s="1831"/>
      <c r="AE91" s="1831"/>
      <c r="AF91" s="1831"/>
      <c r="AG91" s="1831"/>
      <c r="AH91" s="1831"/>
      <c r="AI91" s="1831"/>
      <c r="AJ91" s="1831"/>
      <c r="AK91" s="1831"/>
      <c r="AL91" s="1831"/>
      <c r="AM91" s="1831"/>
      <c r="AN91" s="1831"/>
      <c r="AO91" s="1831"/>
      <c r="AP91" s="1831"/>
      <c r="AQ91" s="1831"/>
    </row>
    <row r="92" spans="1:43" x14ac:dyDescent="0.35">
      <c r="A92" s="1831"/>
      <c r="B92" s="1831"/>
      <c r="C92" s="1831"/>
      <c r="D92" s="1831"/>
      <c r="E92" s="1831"/>
      <c r="F92" s="1831"/>
      <c r="G92" s="1831"/>
      <c r="H92" s="1831"/>
      <c r="I92" s="1831"/>
      <c r="J92" s="1831"/>
      <c r="K92" s="1831"/>
      <c r="L92" s="1831"/>
      <c r="M92" s="1831"/>
      <c r="N92" s="1831"/>
      <c r="O92" s="1831"/>
      <c r="P92" s="1831"/>
      <c r="Q92" s="1831"/>
      <c r="R92" s="1831"/>
      <c r="S92" s="1831"/>
      <c r="T92" s="1831"/>
      <c r="U92" s="1831"/>
      <c r="V92" s="1831"/>
      <c r="W92" s="1831"/>
      <c r="X92" s="1831"/>
      <c r="Y92" s="1831"/>
      <c r="Z92" s="1831"/>
      <c r="AA92" s="1831"/>
      <c r="AB92" s="1831"/>
      <c r="AC92" s="1831"/>
      <c r="AD92" s="1831"/>
      <c r="AE92" s="1831"/>
      <c r="AF92" s="1831"/>
      <c r="AG92" s="1831"/>
      <c r="AH92" s="1831"/>
      <c r="AI92" s="1831"/>
      <c r="AJ92" s="1831"/>
      <c r="AK92" s="1831"/>
      <c r="AL92" s="1831"/>
      <c r="AM92" s="1831"/>
      <c r="AN92" s="1831"/>
      <c r="AO92" s="1831"/>
      <c r="AP92" s="1831"/>
      <c r="AQ92" s="1831"/>
    </row>
    <row r="93" spans="1:43" x14ac:dyDescent="0.35">
      <c r="A93" s="1831"/>
      <c r="B93" s="1831"/>
      <c r="C93" s="1831"/>
      <c r="D93" s="1831"/>
      <c r="E93" s="1831"/>
      <c r="F93" s="1831"/>
      <c r="G93" s="1831"/>
      <c r="H93" s="1831"/>
      <c r="I93" s="1831"/>
      <c r="J93" s="1831"/>
      <c r="K93" s="1831"/>
      <c r="L93" s="1831"/>
      <c r="M93" s="1831"/>
      <c r="N93" s="1831"/>
      <c r="O93" s="1831"/>
      <c r="P93" s="1831"/>
      <c r="Q93" s="1831"/>
      <c r="R93" s="1831"/>
      <c r="S93" s="1831"/>
      <c r="T93" s="1831"/>
      <c r="U93" s="1831"/>
      <c r="V93" s="1831"/>
      <c r="W93" s="1831"/>
      <c r="X93" s="1831"/>
      <c r="Y93" s="1831"/>
      <c r="Z93" s="1831"/>
      <c r="AA93" s="1831"/>
      <c r="AB93" s="1831"/>
      <c r="AC93" s="1831"/>
      <c r="AD93" s="1831"/>
      <c r="AE93" s="1831"/>
      <c r="AF93" s="1831"/>
      <c r="AG93" s="1831"/>
      <c r="AH93" s="1831"/>
      <c r="AI93" s="1831"/>
      <c r="AJ93" s="1831"/>
      <c r="AK93" s="1831"/>
      <c r="AL93" s="1831"/>
      <c r="AM93" s="1831"/>
      <c r="AN93" s="1831"/>
      <c r="AO93" s="1831"/>
      <c r="AP93" s="1831"/>
      <c r="AQ93" s="1831"/>
    </row>
    <row r="94" spans="1:43" x14ac:dyDescent="0.35">
      <c r="A94" s="1831"/>
      <c r="B94" s="1831"/>
      <c r="C94" s="1831"/>
      <c r="D94" s="1831"/>
      <c r="E94" s="1831"/>
      <c r="F94" s="1831"/>
      <c r="G94" s="1831"/>
      <c r="H94" s="1831"/>
      <c r="I94" s="1831"/>
      <c r="J94" s="1831"/>
      <c r="K94" s="1831"/>
      <c r="L94" s="1831"/>
      <c r="M94" s="1831"/>
      <c r="N94" s="1831"/>
      <c r="O94" s="1831"/>
      <c r="P94" s="1831"/>
      <c r="Q94" s="1831"/>
      <c r="R94" s="1831"/>
      <c r="S94" s="1831"/>
      <c r="T94" s="1831"/>
      <c r="U94" s="1831"/>
      <c r="V94" s="1831"/>
      <c r="W94" s="1831"/>
      <c r="X94" s="1831"/>
      <c r="Y94" s="1831"/>
      <c r="Z94" s="1831"/>
      <c r="AA94" s="1831"/>
      <c r="AB94" s="1831"/>
      <c r="AC94" s="1831"/>
      <c r="AD94" s="1831"/>
      <c r="AE94" s="1831"/>
      <c r="AF94" s="1831"/>
      <c r="AG94" s="1831"/>
      <c r="AH94" s="1831"/>
      <c r="AI94" s="1831"/>
      <c r="AJ94" s="1831"/>
      <c r="AK94" s="1831"/>
      <c r="AL94" s="1831"/>
      <c r="AM94" s="1831"/>
      <c r="AN94" s="1831"/>
      <c r="AO94" s="1831"/>
      <c r="AP94" s="1831"/>
      <c r="AQ94" s="1831"/>
    </row>
    <row r="95" spans="1:43" x14ac:dyDescent="0.35">
      <c r="A95" s="1831"/>
      <c r="B95" s="1831"/>
      <c r="C95" s="1831"/>
      <c r="D95" s="1831"/>
      <c r="E95" s="1831"/>
      <c r="F95" s="1831"/>
      <c r="G95" s="1831"/>
      <c r="H95" s="1831"/>
      <c r="I95" s="1831"/>
      <c r="J95" s="1831"/>
      <c r="K95" s="1831"/>
      <c r="L95" s="1831"/>
      <c r="M95" s="1831"/>
      <c r="N95" s="1831"/>
      <c r="O95" s="1831"/>
      <c r="P95" s="1831"/>
      <c r="Q95" s="1831"/>
      <c r="R95" s="1831"/>
      <c r="S95" s="1831"/>
      <c r="T95" s="1831"/>
      <c r="U95" s="1831"/>
      <c r="V95" s="1831"/>
      <c r="W95" s="1831"/>
      <c r="X95" s="1831"/>
      <c r="Y95" s="1831"/>
      <c r="Z95" s="1831"/>
      <c r="AA95" s="1831"/>
      <c r="AB95" s="1831"/>
      <c r="AC95" s="1831"/>
      <c r="AD95" s="1831"/>
      <c r="AE95" s="1831"/>
      <c r="AF95" s="1831"/>
      <c r="AG95" s="1831"/>
      <c r="AH95" s="1831"/>
      <c r="AI95" s="1831"/>
      <c r="AJ95" s="1831"/>
      <c r="AK95" s="1831"/>
      <c r="AL95" s="1831"/>
      <c r="AM95" s="1831"/>
      <c r="AN95" s="1831"/>
      <c r="AO95" s="1831"/>
      <c r="AP95" s="1831"/>
      <c r="AQ95" s="1831"/>
    </row>
    <row r="96" spans="1:43" x14ac:dyDescent="0.35">
      <c r="A96" s="1831"/>
      <c r="B96" s="1831"/>
      <c r="C96" s="1831"/>
      <c r="D96" s="1831"/>
      <c r="E96" s="1831"/>
      <c r="F96" s="1831"/>
      <c r="G96" s="1831"/>
      <c r="H96" s="1831"/>
      <c r="I96" s="1831"/>
      <c r="J96" s="1831"/>
      <c r="K96" s="1831"/>
      <c r="L96" s="1831"/>
      <c r="M96" s="1831"/>
      <c r="N96" s="1831"/>
      <c r="O96" s="1831"/>
      <c r="P96" s="1831"/>
      <c r="Q96" s="1831"/>
      <c r="R96" s="1831"/>
      <c r="S96" s="1831"/>
      <c r="T96" s="1831"/>
      <c r="U96" s="1831"/>
      <c r="V96" s="1831"/>
      <c r="W96" s="1831"/>
      <c r="X96" s="1831"/>
      <c r="Y96" s="1831"/>
      <c r="Z96" s="1831"/>
      <c r="AA96" s="1831"/>
      <c r="AB96" s="1831"/>
      <c r="AC96" s="1831"/>
      <c r="AD96" s="1831"/>
      <c r="AE96" s="1831"/>
      <c r="AF96" s="1831"/>
      <c r="AG96" s="1831"/>
      <c r="AH96" s="1831"/>
      <c r="AI96" s="1831"/>
      <c r="AJ96" s="1831"/>
      <c r="AK96" s="1831"/>
      <c r="AL96" s="1831"/>
      <c r="AM96" s="1831"/>
      <c r="AN96" s="1831"/>
      <c r="AO96" s="1831"/>
      <c r="AP96" s="1831"/>
      <c r="AQ96" s="1831"/>
    </row>
    <row r="97" spans="1:43" x14ac:dyDescent="0.35">
      <c r="A97" s="1831"/>
      <c r="B97" s="1831"/>
      <c r="C97" s="1831"/>
      <c r="D97" s="1831"/>
      <c r="E97" s="1831"/>
      <c r="F97" s="1831"/>
      <c r="G97" s="1831"/>
      <c r="H97" s="1831"/>
      <c r="I97" s="1831"/>
      <c r="J97" s="1831"/>
      <c r="K97" s="1831"/>
      <c r="L97" s="1831"/>
      <c r="M97" s="1831"/>
      <c r="N97" s="1831"/>
      <c r="O97" s="1831"/>
      <c r="P97" s="1831"/>
      <c r="Q97" s="1831"/>
      <c r="R97" s="1831"/>
      <c r="S97" s="1831"/>
      <c r="T97" s="1831"/>
      <c r="U97" s="1831"/>
      <c r="V97" s="1831"/>
      <c r="W97" s="1831"/>
      <c r="X97" s="1831"/>
      <c r="Y97" s="1831"/>
      <c r="Z97" s="1831"/>
      <c r="AA97" s="1831"/>
      <c r="AB97" s="1831"/>
      <c r="AC97" s="1831"/>
      <c r="AD97" s="1831"/>
      <c r="AE97" s="1831"/>
      <c r="AF97" s="1831"/>
      <c r="AG97" s="1831"/>
      <c r="AH97" s="1831"/>
      <c r="AI97" s="1831"/>
      <c r="AJ97" s="1831"/>
      <c r="AK97" s="1831"/>
      <c r="AL97" s="1831"/>
      <c r="AM97" s="1831"/>
      <c r="AN97" s="1831"/>
      <c r="AO97" s="1831"/>
      <c r="AP97" s="1831"/>
      <c r="AQ97" s="1831"/>
    </row>
    <row r="98" spans="1:43" x14ac:dyDescent="0.35">
      <c r="A98" s="1831"/>
      <c r="B98" s="1831"/>
      <c r="C98" s="1831"/>
      <c r="D98" s="1831"/>
      <c r="E98" s="1831"/>
      <c r="F98" s="1831"/>
      <c r="G98" s="1831"/>
      <c r="H98" s="1831"/>
      <c r="I98" s="1831"/>
      <c r="J98" s="1831"/>
      <c r="K98" s="1831"/>
      <c r="L98" s="1831"/>
      <c r="M98" s="1831"/>
      <c r="N98" s="1831"/>
      <c r="O98" s="1831"/>
      <c r="P98" s="1831"/>
      <c r="Q98" s="1831"/>
      <c r="R98" s="1831"/>
      <c r="S98" s="1831"/>
      <c r="T98" s="1831"/>
      <c r="U98" s="1831"/>
      <c r="V98" s="1831"/>
      <c r="W98" s="1831"/>
      <c r="X98" s="1831"/>
      <c r="Y98" s="1831"/>
      <c r="Z98" s="1831"/>
      <c r="AA98" s="1831"/>
      <c r="AB98" s="1831"/>
      <c r="AC98" s="1831"/>
      <c r="AD98" s="1831"/>
      <c r="AE98" s="1831"/>
      <c r="AF98" s="1831"/>
      <c r="AG98" s="1831"/>
      <c r="AH98" s="1831"/>
      <c r="AI98" s="1831"/>
      <c r="AJ98" s="1831"/>
      <c r="AK98" s="1831"/>
      <c r="AL98" s="1831"/>
      <c r="AM98" s="1831"/>
      <c r="AN98" s="1831"/>
      <c r="AO98" s="1831"/>
      <c r="AP98" s="1831"/>
      <c r="AQ98" s="1831"/>
    </row>
    <row r="99" spans="1:43" x14ac:dyDescent="0.35">
      <c r="A99" s="1831"/>
      <c r="B99" s="1831"/>
      <c r="C99" s="1831"/>
      <c r="D99" s="1831"/>
      <c r="E99" s="1831"/>
      <c r="F99" s="1831"/>
      <c r="G99" s="1831"/>
      <c r="H99" s="1831"/>
      <c r="I99" s="1831"/>
      <c r="J99" s="1831"/>
      <c r="K99" s="1831"/>
      <c r="L99" s="1831"/>
      <c r="M99" s="1831"/>
      <c r="N99" s="1831"/>
      <c r="O99" s="1831"/>
      <c r="P99" s="1831"/>
      <c r="Q99" s="1831"/>
      <c r="R99" s="1831"/>
      <c r="S99" s="1831"/>
      <c r="T99" s="1831"/>
      <c r="U99" s="1831"/>
      <c r="V99" s="1831"/>
      <c r="W99" s="1831"/>
      <c r="X99" s="1831"/>
      <c r="Y99" s="1831"/>
      <c r="Z99" s="1831"/>
      <c r="AA99" s="1831"/>
      <c r="AB99" s="1831"/>
      <c r="AC99" s="1831"/>
      <c r="AD99" s="1831"/>
      <c r="AE99" s="1831"/>
      <c r="AF99" s="1831"/>
      <c r="AG99" s="1831"/>
      <c r="AH99" s="1831"/>
      <c r="AI99" s="1831"/>
      <c r="AJ99" s="1831"/>
      <c r="AK99" s="1831"/>
      <c r="AL99" s="1831"/>
      <c r="AM99" s="1831"/>
      <c r="AN99" s="1831"/>
      <c r="AO99" s="1831"/>
      <c r="AP99" s="1831"/>
      <c r="AQ99" s="1831"/>
    </row>
    <row r="100" spans="1:43" x14ac:dyDescent="0.35">
      <c r="A100" s="1831"/>
      <c r="B100" s="1831"/>
      <c r="C100" s="1831"/>
      <c r="D100" s="1831"/>
      <c r="E100" s="1831"/>
      <c r="F100" s="1831"/>
      <c r="G100" s="1831"/>
      <c r="H100" s="1831"/>
      <c r="I100" s="1831"/>
      <c r="J100" s="1831"/>
      <c r="K100" s="1831"/>
      <c r="L100" s="1831"/>
      <c r="M100" s="1831"/>
      <c r="N100" s="1831"/>
      <c r="O100" s="1831"/>
      <c r="P100" s="1831"/>
      <c r="Q100" s="1831"/>
      <c r="R100" s="1831"/>
      <c r="S100" s="1831"/>
      <c r="T100" s="1831"/>
      <c r="U100" s="1831"/>
      <c r="V100" s="1831"/>
      <c r="W100" s="1831"/>
      <c r="X100" s="1831"/>
      <c r="Y100" s="1831"/>
      <c r="Z100" s="1831"/>
      <c r="AA100" s="1831"/>
      <c r="AB100" s="1831"/>
      <c r="AC100" s="1831"/>
      <c r="AD100" s="1831"/>
      <c r="AE100" s="1831"/>
      <c r="AF100" s="1831"/>
      <c r="AG100" s="1831"/>
      <c r="AH100" s="1831"/>
      <c r="AI100" s="1831"/>
      <c r="AJ100" s="1831"/>
      <c r="AK100" s="1831"/>
      <c r="AL100" s="1831"/>
      <c r="AM100" s="1831"/>
      <c r="AN100" s="1831"/>
      <c r="AO100" s="1831"/>
      <c r="AP100" s="1831"/>
      <c r="AQ100" s="1831"/>
    </row>
    <row r="101" spans="1:43" x14ac:dyDescent="0.35">
      <c r="A101" s="1831"/>
      <c r="B101" s="1831"/>
      <c r="C101" s="1831"/>
      <c r="D101" s="1831"/>
      <c r="E101" s="1831"/>
      <c r="F101" s="1831"/>
      <c r="G101" s="1831"/>
      <c r="H101" s="1831"/>
      <c r="I101" s="1831"/>
      <c r="J101" s="1831"/>
      <c r="K101" s="1831"/>
      <c r="L101" s="1831"/>
      <c r="M101" s="1831"/>
      <c r="N101" s="1831"/>
      <c r="O101" s="1831"/>
      <c r="P101" s="1831"/>
      <c r="Q101" s="1831"/>
      <c r="R101" s="1831"/>
      <c r="S101" s="1831"/>
      <c r="T101" s="1831"/>
      <c r="U101" s="1831"/>
      <c r="V101" s="1831"/>
      <c r="W101" s="1831"/>
      <c r="X101" s="1831"/>
      <c r="Y101" s="1831"/>
      <c r="Z101" s="1831"/>
      <c r="AA101" s="1831"/>
      <c r="AB101" s="1831"/>
      <c r="AC101" s="1831"/>
      <c r="AD101" s="1831"/>
      <c r="AE101" s="1831"/>
      <c r="AF101" s="1831"/>
      <c r="AG101" s="1831"/>
      <c r="AH101" s="1831"/>
      <c r="AI101" s="1831"/>
      <c r="AJ101" s="1831"/>
      <c r="AK101" s="1831"/>
      <c r="AL101" s="1831"/>
      <c r="AM101" s="1831"/>
      <c r="AN101" s="1831"/>
      <c r="AO101" s="1831"/>
      <c r="AP101" s="1831"/>
      <c r="AQ101" s="1831"/>
    </row>
    <row r="102" spans="1:43" x14ac:dyDescent="0.35">
      <c r="A102" s="1831"/>
      <c r="B102" s="1831"/>
      <c r="C102" s="1831"/>
      <c r="D102" s="1831"/>
      <c r="E102" s="1831"/>
      <c r="F102" s="1831"/>
      <c r="G102" s="1831"/>
      <c r="H102" s="1831"/>
      <c r="I102" s="1831"/>
      <c r="J102" s="1831"/>
      <c r="K102" s="1831"/>
      <c r="L102" s="1831"/>
      <c r="M102" s="1831"/>
      <c r="N102" s="1831"/>
      <c r="O102" s="1831"/>
      <c r="P102" s="1831"/>
      <c r="Q102" s="1831"/>
      <c r="R102" s="1831"/>
      <c r="S102" s="1831"/>
      <c r="T102" s="1831"/>
      <c r="U102" s="1831"/>
      <c r="V102" s="1831"/>
      <c r="W102" s="1831"/>
      <c r="X102" s="1831"/>
      <c r="Y102" s="1831"/>
      <c r="Z102" s="1831"/>
      <c r="AA102" s="1831"/>
      <c r="AB102" s="1831"/>
      <c r="AC102" s="1831"/>
      <c r="AD102" s="1831"/>
      <c r="AE102" s="1831"/>
      <c r="AF102" s="1831"/>
      <c r="AG102" s="1831"/>
      <c r="AH102" s="1831"/>
      <c r="AI102" s="1831"/>
      <c r="AJ102" s="1831"/>
      <c r="AK102" s="1831"/>
      <c r="AL102" s="1831"/>
      <c r="AM102" s="1831"/>
      <c r="AN102" s="1831"/>
      <c r="AO102" s="1831"/>
      <c r="AP102" s="1831"/>
      <c r="AQ102" s="1831"/>
    </row>
    <row r="103" spans="1:43" x14ac:dyDescent="0.35">
      <c r="A103" s="1831"/>
      <c r="B103" s="1831"/>
      <c r="C103" s="1831"/>
      <c r="D103" s="1831"/>
      <c r="E103" s="1831"/>
      <c r="F103" s="1831"/>
      <c r="G103" s="1831"/>
      <c r="H103" s="1831"/>
      <c r="I103" s="1831"/>
      <c r="J103" s="1831"/>
      <c r="K103" s="1831"/>
      <c r="L103" s="1831"/>
      <c r="M103" s="1831"/>
      <c r="N103" s="1831"/>
      <c r="O103" s="1831"/>
      <c r="P103" s="1831"/>
      <c r="Q103" s="1831"/>
      <c r="R103" s="1831"/>
      <c r="S103" s="1831"/>
      <c r="T103" s="1831"/>
      <c r="U103" s="1831"/>
      <c r="V103" s="1831"/>
      <c r="W103" s="1831"/>
      <c r="X103" s="1831"/>
      <c r="Y103" s="1831"/>
      <c r="Z103" s="1831"/>
      <c r="AA103" s="1831"/>
      <c r="AB103" s="1831"/>
      <c r="AC103" s="1831"/>
      <c r="AD103" s="1831"/>
      <c r="AE103" s="1831"/>
      <c r="AF103" s="1831"/>
      <c r="AG103" s="1831"/>
      <c r="AH103" s="1831"/>
      <c r="AI103" s="1831"/>
      <c r="AJ103" s="1831"/>
      <c r="AK103" s="1831"/>
      <c r="AL103" s="1831"/>
      <c r="AM103" s="1831"/>
      <c r="AN103" s="1831"/>
      <c r="AO103" s="1831"/>
      <c r="AP103" s="1831"/>
      <c r="AQ103" s="1831"/>
    </row>
    <row r="104" spans="1:43" x14ac:dyDescent="0.35">
      <c r="A104" s="1831"/>
      <c r="B104" s="1831"/>
      <c r="C104" s="1831"/>
      <c r="D104" s="1831"/>
      <c r="E104" s="1831"/>
      <c r="F104" s="1831"/>
      <c r="G104" s="1831"/>
      <c r="H104" s="1831"/>
      <c r="I104" s="1831"/>
      <c r="J104" s="1831"/>
      <c r="K104" s="1831"/>
      <c r="L104" s="1831"/>
      <c r="M104" s="1831"/>
      <c r="N104" s="1831"/>
      <c r="O104" s="1831"/>
      <c r="P104" s="1831"/>
      <c r="Q104" s="1831"/>
      <c r="R104" s="1831"/>
      <c r="S104" s="1831"/>
      <c r="T104" s="1831"/>
      <c r="U104" s="1831"/>
      <c r="V104" s="1831"/>
      <c r="W104" s="1831"/>
      <c r="X104" s="1831"/>
      <c r="Y104" s="1831"/>
      <c r="Z104" s="1831"/>
      <c r="AA104" s="1831"/>
      <c r="AB104" s="1831"/>
      <c r="AC104" s="1831"/>
      <c r="AD104" s="1831"/>
      <c r="AE104" s="1831"/>
      <c r="AF104" s="1831"/>
      <c r="AG104" s="1831"/>
      <c r="AH104" s="1831"/>
      <c r="AI104" s="1831"/>
      <c r="AJ104" s="1831"/>
      <c r="AK104" s="1831"/>
      <c r="AL104" s="1831"/>
      <c r="AM104" s="1831"/>
      <c r="AN104" s="1831"/>
      <c r="AO104" s="1831"/>
      <c r="AP104" s="1831"/>
      <c r="AQ104" s="1831"/>
    </row>
    <row r="105" spans="1:43" x14ac:dyDescent="0.35">
      <c r="A105" s="1831"/>
      <c r="B105" s="1831"/>
      <c r="C105" s="1831"/>
      <c r="D105" s="1831"/>
      <c r="E105" s="1831"/>
      <c r="F105" s="1831"/>
      <c r="G105" s="1831"/>
      <c r="H105" s="1831"/>
      <c r="I105" s="1831"/>
      <c r="J105" s="1831"/>
      <c r="K105" s="1831"/>
      <c r="L105" s="1831"/>
      <c r="M105" s="1831"/>
      <c r="N105" s="1831"/>
      <c r="O105" s="1831"/>
      <c r="P105" s="1831"/>
      <c r="Q105" s="1831"/>
      <c r="R105" s="1831"/>
      <c r="S105" s="1831"/>
      <c r="T105" s="1831"/>
      <c r="U105" s="1831"/>
      <c r="V105" s="1831"/>
      <c r="W105" s="1831"/>
      <c r="X105" s="1831"/>
      <c r="Y105" s="1831"/>
      <c r="Z105" s="1831"/>
      <c r="AA105" s="1831"/>
      <c r="AB105" s="1831"/>
      <c r="AC105" s="1831"/>
      <c r="AD105" s="1831"/>
      <c r="AE105" s="1831"/>
      <c r="AF105" s="1831"/>
      <c r="AG105" s="1831"/>
      <c r="AH105" s="1831"/>
      <c r="AI105" s="1831"/>
      <c r="AJ105" s="1831"/>
      <c r="AK105" s="1831"/>
      <c r="AL105" s="1831"/>
      <c r="AM105" s="1831"/>
      <c r="AN105" s="1831"/>
      <c r="AO105" s="1831"/>
      <c r="AP105" s="1831"/>
      <c r="AQ105" s="1831"/>
    </row>
    <row r="106" spans="1:43" x14ac:dyDescent="0.35">
      <c r="A106" s="1831"/>
      <c r="B106" s="1831"/>
      <c r="C106" s="1831"/>
      <c r="D106" s="1831"/>
      <c r="E106" s="1831"/>
      <c r="F106" s="1831"/>
      <c r="G106" s="1831"/>
      <c r="H106" s="1831"/>
      <c r="I106" s="1831"/>
      <c r="J106" s="1831"/>
      <c r="K106" s="1831"/>
      <c r="L106" s="1831"/>
      <c r="M106" s="1831"/>
      <c r="N106" s="1831"/>
      <c r="O106" s="1831"/>
      <c r="P106" s="1831"/>
      <c r="Q106" s="1831"/>
      <c r="R106" s="1831"/>
      <c r="S106" s="1831"/>
      <c r="T106" s="1831"/>
      <c r="U106" s="1831"/>
      <c r="V106" s="1831"/>
      <c r="W106" s="1831"/>
      <c r="X106" s="1831"/>
      <c r="Y106" s="1831"/>
      <c r="Z106" s="1831"/>
      <c r="AA106" s="1831"/>
      <c r="AB106" s="1831"/>
      <c r="AC106" s="1831"/>
      <c r="AD106" s="1831"/>
      <c r="AE106" s="1831"/>
      <c r="AF106" s="1831"/>
      <c r="AG106" s="1831"/>
      <c r="AH106" s="1831"/>
      <c r="AI106" s="1831"/>
      <c r="AJ106" s="1831"/>
      <c r="AK106" s="1831"/>
      <c r="AL106" s="1831"/>
      <c r="AM106" s="1831"/>
      <c r="AN106" s="1831"/>
      <c r="AO106" s="1831"/>
      <c r="AP106" s="1831"/>
      <c r="AQ106" s="1831"/>
    </row>
    <row r="107" spans="1:43" x14ac:dyDescent="0.35">
      <c r="A107" s="1831"/>
      <c r="B107" s="1831"/>
      <c r="C107" s="1831"/>
      <c r="D107" s="1831"/>
      <c r="E107" s="1831"/>
      <c r="F107" s="1831"/>
      <c r="G107" s="1831"/>
      <c r="H107" s="1831"/>
      <c r="I107" s="1831"/>
      <c r="J107" s="1831"/>
      <c r="K107" s="1831"/>
      <c r="L107" s="1831"/>
      <c r="M107" s="1831"/>
      <c r="N107" s="1831"/>
      <c r="O107" s="1831"/>
      <c r="P107" s="1831"/>
      <c r="Q107" s="1831"/>
      <c r="R107" s="1831"/>
      <c r="S107" s="1831"/>
      <c r="T107" s="1831"/>
      <c r="U107" s="1831"/>
      <c r="V107" s="1831"/>
      <c r="W107" s="1831"/>
      <c r="X107" s="1831"/>
      <c r="Y107" s="1831"/>
      <c r="Z107" s="1831"/>
      <c r="AA107" s="1831"/>
      <c r="AB107" s="1831"/>
      <c r="AC107" s="1831"/>
      <c r="AD107" s="1831"/>
      <c r="AE107" s="1831"/>
      <c r="AF107" s="1831"/>
      <c r="AG107" s="1831"/>
      <c r="AH107" s="1831"/>
      <c r="AI107" s="1831"/>
      <c r="AJ107" s="1831"/>
      <c r="AK107" s="1831"/>
      <c r="AL107" s="1831"/>
      <c r="AM107" s="1831"/>
      <c r="AN107" s="1831"/>
      <c r="AO107" s="1831"/>
      <c r="AP107" s="1831"/>
      <c r="AQ107" s="1831"/>
    </row>
    <row r="108" spans="1:43" x14ac:dyDescent="0.35">
      <c r="A108" s="1831"/>
      <c r="B108" s="1831"/>
      <c r="C108" s="1831"/>
      <c r="D108" s="1831"/>
      <c r="E108" s="1831"/>
      <c r="F108" s="1831"/>
      <c r="G108" s="1831"/>
      <c r="H108" s="1831"/>
      <c r="I108" s="1831"/>
      <c r="J108" s="1831"/>
      <c r="K108" s="1831"/>
      <c r="L108" s="1831"/>
      <c r="M108" s="1831"/>
      <c r="N108" s="1831"/>
      <c r="O108" s="1831"/>
      <c r="P108" s="1831"/>
      <c r="Q108" s="1831"/>
      <c r="R108" s="1831"/>
      <c r="S108" s="1831"/>
      <c r="T108" s="1831"/>
      <c r="U108" s="1831"/>
      <c r="V108" s="1831"/>
      <c r="W108" s="1831"/>
      <c r="X108" s="1831"/>
      <c r="Y108" s="1831"/>
      <c r="Z108" s="1831"/>
      <c r="AA108" s="1831"/>
      <c r="AB108" s="1831"/>
      <c r="AC108" s="1831"/>
      <c r="AD108" s="1831"/>
      <c r="AE108" s="1831"/>
      <c r="AF108" s="1831"/>
      <c r="AG108" s="1831"/>
      <c r="AH108" s="1831"/>
      <c r="AI108" s="1831"/>
      <c r="AJ108" s="1831"/>
      <c r="AK108" s="1831"/>
      <c r="AL108" s="1831"/>
      <c r="AM108" s="1831"/>
      <c r="AN108" s="1831"/>
      <c r="AO108" s="1831"/>
      <c r="AP108" s="1831"/>
      <c r="AQ108" s="1831"/>
    </row>
    <row r="109" spans="1:43" x14ac:dyDescent="0.35">
      <c r="A109" s="1831"/>
      <c r="B109" s="1831"/>
      <c r="C109" s="1831"/>
      <c r="D109" s="1831"/>
      <c r="E109" s="1831"/>
      <c r="F109" s="1831"/>
      <c r="G109" s="1831"/>
      <c r="H109" s="1831"/>
      <c r="I109" s="1831"/>
      <c r="J109" s="1831"/>
      <c r="K109" s="1831"/>
      <c r="L109" s="1831"/>
      <c r="M109" s="1831"/>
      <c r="N109" s="1831"/>
      <c r="O109" s="1831"/>
      <c r="P109" s="1831"/>
      <c r="Q109" s="1831"/>
      <c r="R109" s="1831"/>
      <c r="S109" s="1831"/>
      <c r="T109" s="1831"/>
      <c r="U109" s="1831"/>
      <c r="V109" s="1831"/>
      <c r="W109" s="1831"/>
      <c r="X109" s="1831"/>
      <c r="Y109" s="1831"/>
      <c r="Z109" s="1831"/>
      <c r="AA109" s="1831"/>
      <c r="AB109" s="1831"/>
      <c r="AC109" s="1831"/>
      <c r="AD109" s="1831"/>
      <c r="AE109" s="1831"/>
      <c r="AF109" s="1831"/>
      <c r="AG109" s="1831"/>
      <c r="AH109" s="1831"/>
      <c r="AI109" s="1831"/>
      <c r="AJ109" s="1831"/>
      <c r="AK109" s="1831"/>
      <c r="AL109" s="1831"/>
      <c r="AM109" s="1831"/>
      <c r="AN109" s="1831"/>
      <c r="AO109" s="1831"/>
      <c r="AP109" s="1831"/>
      <c r="AQ109" s="1831"/>
    </row>
    <row r="110" spans="1:43" x14ac:dyDescent="0.35">
      <c r="A110" s="1831"/>
      <c r="B110" s="1831"/>
      <c r="C110" s="1831"/>
      <c r="D110" s="1831"/>
      <c r="E110" s="1831"/>
      <c r="F110" s="1831"/>
      <c r="G110" s="1831"/>
      <c r="H110" s="1831"/>
      <c r="I110" s="1831"/>
      <c r="J110" s="1831"/>
      <c r="K110" s="1831"/>
      <c r="L110" s="1831"/>
      <c r="M110" s="1831"/>
      <c r="N110" s="1831"/>
      <c r="O110" s="1831"/>
      <c r="P110" s="1831"/>
      <c r="Q110" s="1831"/>
      <c r="R110" s="1831"/>
      <c r="S110" s="1831"/>
      <c r="T110" s="1831"/>
      <c r="U110" s="1831"/>
      <c r="V110" s="1831"/>
      <c r="W110" s="1831"/>
      <c r="X110" s="1831"/>
      <c r="Y110" s="1831"/>
      <c r="Z110" s="1831"/>
      <c r="AA110" s="1831"/>
      <c r="AB110" s="1831"/>
      <c r="AC110" s="1831"/>
      <c r="AD110" s="1831"/>
      <c r="AE110" s="1831"/>
      <c r="AF110" s="1831"/>
      <c r="AG110" s="1831"/>
      <c r="AH110" s="1831"/>
      <c r="AI110" s="1831"/>
      <c r="AJ110" s="1831"/>
      <c r="AK110" s="1831"/>
      <c r="AL110" s="1831"/>
      <c r="AM110" s="1831"/>
      <c r="AN110" s="1831"/>
      <c r="AO110" s="1831"/>
      <c r="AP110" s="1831"/>
      <c r="AQ110" s="1831"/>
    </row>
    <row r="111" spans="1:43" x14ac:dyDescent="0.35">
      <c r="A111" s="1831"/>
      <c r="B111" s="1831"/>
      <c r="C111" s="1831"/>
      <c r="D111" s="1831"/>
      <c r="E111" s="1831"/>
      <c r="F111" s="1831"/>
      <c r="G111" s="1831"/>
      <c r="H111" s="1831"/>
      <c r="I111" s="1831"/>
      <c r="J111" s="1831"/>
      <c r="K111" s="1831"/>
      <c r="L111" s="1831"/>
      <c r="M111" s="1831"/>
      <c r="N111" s="1831"/>
      <c r="O111" s="1831"/>
      <c r="P111" s="1831"/>
      <c r="Q111" s="1831"/>
      <c r="R111" s="1831"/>
      <c r="S111" s="1831"/>
      <c r="T111" s="1831"/>
      <c r="U111" s="1831"/>
      <c r="V111" s="1831"/>
      <c r="W111" s="1831"/>
      <c r="X111" s="1831"/>
      <c r="Y111" s="1831"/>
      <c r="Z111" s="1831"/>
      <c r="AA111" s="1831"/>
      <c r="AB111" s="1831"/>
      <c r="AC111" s="1831"/>
      <c r="AD111" s="1831"/>
      <c r="AE111" s="1831"/>
      <c r="AF111" s="1831"/>
      <c r="AG111" s="1831"/>
      <c r="AH111" s="1831"/>
      <c r="AI111" s="1831"/>
      <c r="AJ111" s="1831"/>
      <c r="AK111" s="1831"/>
      <c r="AL111" s="1831"/>
      <c r="AM111" s="1831"/>
      <c r="AN111" s="1831"/>
      <c r="AO111" s="1831"/>
      <c r="AP111" s="1831"/>
      <c r="AQ111" s="1831"/>
    </row>
    <row r="112" spans="1:43" x14ac:dyDescent="0.35">
      <c r="A112" s="1831"/>
      <c r="B112" s="1831"/>
      <c r="C112" s="1831"/>
      <c r="D112" s="1831"/>
      <c r="E112" s="1831"/>
      <c r="F112" s="1831"/>
      <c r="G112" s="1831"/>
      <c r="H112" s="1831"/>
      <c r="I112" s="1831"/>
      <c r="J112" s="1831"/>
      <c r="K112" s="1831"/>
      <c r="L112" s="1831"/>
      <c r="M112" s="1831"/>
      <c r="N112" s="1831"/>
      <c r="O112" s="1831"/>
      <c r="P112" s="1831"/>
      <c r="Q112" s="1831"/>
      <c r="R112" s="1831"/>
      <c r="S112" s="1831"/>
      <c r="T112" s="1831"/>
      <c r="U112" s="1831"/>
      <c r="V112" s="1831"/>
      <c r="W112" s="1831"/>
      <c r="X112" s="1831"/>
      <c r="Y112" s="1831"/>
      <c r="Z112" s="1831"/>
      <c r="AA112" s="1831"/>
      <c r="AB112" s="1831"/>
      <c r="AC112" s="1831"/>
      <c r="AD112" s="1831"/>
      <c r="AE112" s="1831"/>
      <c r="AF112" s="1831"/>
      <c r="AG112" s="1831"/>
      <c r="AH112" s="1831"/>
      <c r="AI112" s="1831"/>
      <c r="AJ112" s="1831"/>
      <c r="AK112" s="1831"/>
      <c r="AL112" s="1831"/>
      <c r="AM112" s="1831"/>
      <c r="AN112" s="1831"/>
      <c r="AO112" s="1831"/>
      <c r="AP112" s="1831"/>
      <c r="AQ112" s="1831"/>
    </row>
    <row r="113" spans="1:43" x14ac:dyDescent="0.35">
      <c r="A113" s="1831"/>
      <c r="B113" s="1831"/>
      <c r="C113" s="1831"/>
      <c r="D113" s="1831"/>
      <c r="E113" s="1831"/>
      <c r="F113" s="1831"/>
      <c r="G113" s="1831"/>
      <c r="H113" s="1831"/>
      <c r="I113" s="1831"/>
      <c r="J113" s="1831"/>
      <c r="K113" s="1831"/>
      <c r="L113" s="1831"/>
      <c r="M113" s="1831"/>
      <c r="N113" s="1831"/>
      <c r="O113" s="1831"/>
      <c r="P113" s="1831"/>
      <c r="Q113" s="1831"/>
      <c r="R113" s="1831"/>
      <c r="S113" s="1831"/>
      <c r="T113" s="1831"/>
      <c r="U113" s="1831"/>
      <c r="V113" s="1831"/>
      <c r="W113" s="1831"/>
      <c r="X113" s="1831"/>
      <c r="Y113" s="1831"/>
      <c r="Z113" s="1831"/>
      <c r="AA113" s="1831"/>
      <c r="AB113" s="1831"/>
      <c r="AC113" s="1831"/>
      <c r="AD113" s="1831"/>
      <c r="AE113" s="1831"/>
      <c r="AF113" s="1831"/>
      <c r="AG113" s="1831"/>
      <c r="AH113" s="1831"/>
      <c r="AI113" s="1831"/>
      <c r="AJ113" s="1831"/>
      <c r="AK113" s="1831"/>
      <c r="AL113" s="1831"/>
      <c r="AM113" s="1831"/>
      <c r="AN113" s="1831"/>
      <c r="AO113" s="1831"/>
      <c r="AP113" s="1831"/>
      <c r="AQ113" s="1831"/>
    </row>
    <row r="114" spans="1:43" x14ac:dyDescent="0.35">
      <c r="A114" s="1831"/>
      <c r="B114" s="1831"/>
      <c r="C114" s="1831"/>
      <c r="D114" s="1831"/>
      <c r="E114" s="1831"/>
      <c r="F114" s="1831"/>
      <c r="G114" s="1831"/>
      <c r="H114" s="1831"/>
      <c r="I114" s="1831"/>
      <c r="J114" s="1831"/>
      <c r="K114" s="1831"/>
      <c r="L114" s="1831"/>
      <c r="M114" s="1831"/>
      <c r="N114" s="1831"/>
      <c r="O114" s="1831"/>
      <c r="P114" s="1831"/>
      <c r="Q114" s="1831"/>
      <c r="R114" s="1831"/>
      <c r="S114" s="1831"/>
      <c r="T114" s="1831"/>
      <c r="U114" s="1831"/>
      <c r="V114" s="1831"/>
      <c r="W114" s="1831"/>
      <c r="X114" s="1831"/>
      <c r="Y114" s="1831"/>
      <c r="Z114" s="1831"/>
      <c r="AA114" s="1831"/>
      <c r="AB114" s="1831"/>
      <c r="AC114" s="1831"/>
      <c r="AD114" s="1831"/>
      <c r="AE114" s="1831"/>
      <c r="AF114" s="1831"/>
      <c r="AG114" s="1831"/>
      <c r="AH114" s="1831"/>
      <c r="AI114" s="1831"/>
      <c r="AJ114" s="1831"/>
      <c r="AK114" s="1831"/>
      <c r="AL114" s="1831"/>
      <c r="AM114" s="1831"/>
      <c r="AN114" s="1831"/>
      <c r="AO114" s="1831"/>
      <c r="AP114" s="1831"/>
      <c r="AQ114" s="1831"/>
    </row>
    <row r="115" spans="1:43" x14ac:dyDescent="0.35">
      <c r="A115" s="1831"/>
      <c r="B115" s="1831"/>
      <c r="C115" s="1831"/>
      <c r="D115" s="1831"/>
      <c r="E115" s="1831"/>
      <c r="F115" s="1831"/>
      <c r="G115" s="1831"/>
      <c r="H115" s="1831"/>
      <c r="I115" s="1831"/>
      <c r="J115" s="1831"/>
      <c r="K115" s="1831"/>
      <c r="L115" s="1831"/>
      <c r="M115" s="1831"/>
      <c r="N115" s="1831"/>
      <c r="O115" s="1831"/>
      <c r="P115" s="1831"/>
      <c r="Q115" s="1831"/>
      <c r="R115" s="1831"/>
      <c r="S115" s="1831"/>
      <c r="T115" s="1831"/>
      <c r="U115" s="1831"/>
      <c r="V115" s="1831"/>
      <c r="W115" s="1831"/>
      <c r="X115" s="1831"/>
      <c r="Y115" s="1831"/>
      <c r="Z115" s="1831"/>
      <c r="AA115" s="1831"/>
      <c r="AB115" s="1831"/>
      <c r="AC115" s="1831"/>
      <c r="AD115" s="1831"/>
      <c r="AE115" s="1831"/>
      <c r="AF115" s="1831"/>
      <c r="AG115" s="1831"/>
      <c r="AH115" s="1831"/>
      <c r="AI115" s="1831"/>
      <c r="AJ115" s="1831"/>
      <c r="AK115" s="1831"/>
      <c r="AL115" s="1831"/>
      <c r="AM115" s="1831"/>
      <c r="AN115" s="1831"/>
      <c r="AO115" s="1831"/>
      <c r="AP115" s="1831"/>
      <c r="AQ115" s="1831"/>
    </row>
    <row r="116" spans="1:43" x14ac:dyDescent="0.35">
      <c r="A116" s="1831"/>
      <c r="B116" s="1831"/>
      <c r="C116" s="1831"/>
      <c r="D116" s="1831"/>
      <c r="E116" s="1831"/>
      <c r="F116" s="1831"/>
      <c r="G116" s="1831"/>
      <c r="H116" s="1831"/>
      <c r="I116" s="1831"/>
      <c r="J116" s="1831"/>
      <c r="K116" s="1831"/>
      <c r="L116" s="1831"/>
      <c r="M116" s="1831"/>
      <c r="N116" s="1831"/>
      <c r="O116" s="1831"/>
      <c r="P116" s="1831"/>
      <c r="Q116" s="1831"/>
      <c r="R116" s="1831"/>
      <c r="S116" s="1831"/>
      <c r="T116" s="1831"/>
      <c r="U116" s="1831"/>
      <c r="V116" s="1831"/>
      <c r="W116" s="1831"/>
      <c r="X116" s="1831"/>
      <c r="Y116" s="1831"/>
      <c r="Z116" s="1831"/>
      <c r="AA116" s="1831"/>
      <c r="AB116" s="1831"/>
      <c r="AC116" s="1831"/>
      <c r="AD116" s="1831"/>
      <c r="AE116" s="1831"/>
      <c r="AF116" s="1831"/>
      <c r="AG116" s="1831"/>
      <c r="AH116" s="1831"/>
      <c r="AI116" s="1831"/>
      <c r="AJ116" s="1831"/>
      <c r="AK116" s="1831"/>
      <c r="AL116" s="1831"/>
      <c r="AM116" s="1831"/>
      <c r="AN116" s="1831"/>
      <c r="AO116" s="1831"/>
      <c r="AP116" s="1831"/>
      <c r="AQ116" s="1831"/>
    </row>
    <row r="117" spans="1:43" x14ac:dyDescent="0.35">
      <c r="A117" s="1831"/>
      <c r="B117" s="1831"/>
      <c r="C117" s="1831"/>
      <c r="D117" s="1831"/>
      <c r="E117" s="1831"/>
      <c r="F117" s="1831"/>
      <c r="G117" s="1831"/>
      <c r="H117" s="1831"/>
      <c r="I117" s="1831"/>
      <c r="J117" s="1831"/>
      <c r="K117" s="1831"/>
      <c r="L117" s="1831"/>
      <c r="M117" s="1831"/>
      <c r="N117" s="1831"/>
      <c r="O117" s="1831"/>
      <c r="P117" s="1831"/>
      <c r="Q117" s="1831"/>
      <c r="R117" s="1831"/>
      <c r="S117" s="1831"/>
      <c r="T117" s="1831"/>
      <c r="U117" s="1831"/>
      <c r="V117" s="1831"/>
      <c r="W117" s="1831"/>
      <c r="X117" s="1831"/>
      <c r="Y117" s="1831"/>
      <c r="Z117" s="1831"/>
      <c r="AA117" s="1831"/>
      <c r="AB117" s="1831"/>
      <c r="AC117" s="1831"/>
      <c r="AD117" s="1831"/>
      <c r="AE117" s="1831"/>
      <c r="AF117" s="1831"/>
      <c r="AG117" s="1831"/>
      <c r="AH117" s="1831"/>
      <c r="AI117" s="1831"/>
      <c r="AJ117" s="1831"/>
      <c r="AK117" s="1831"/>
      <c r="AL117" s="1831"/>
      <c r="AM117" s="1831"/>
      <c r="AN117" s="1831"/>
      <c r="AO117" s="1831"/>
      <c r="AP117" s="1831"/>
      <c r="AQ117" s="1831"/>
    </row>
    <row r="118" spans="1:43" x14ac:dyDescent="0.35">
      <c r="A118" s="1831"/>
      <c r="B118" s="1831"/>
      <c r="C118" s="1831"/>
      <c r="D118" s="1831"/>
      <c r="E118" s="1831"/>
      <c r="F118" s="1831"/>
      <c r="G118" s="1831"/>
      <c r="H118" s="1831"/>
      <c r="I118" s="1831"/>
      <c r="J118" s="1831"/>
      <c r="K118" s="1831"/>
      <c r="L118" s="1831"/>
      <c r="M118" s="1831"/>
      <c r="N118" s="1831"/>
      <c r="O118" s="1831"/>
      <c r="P118" s="1831"/>
      <c r="Q118" s="1831"/>
      <c r="R118" s="1831"/>
      <c r="S118" s="1831"/>
      <c r="T118" s="1831"/>
      <c r="U118" s="1831"/>
      <c r="V118" s="1831"/>
      <c r="W118" s="1831"/>
      <c r="X118" s="1831"/>
      <c r="Y118" s="1831"/>
      <c r="Z118" s="1831"/>
      <c r="AA118" s="1831"/>
      <c r="AB118" s="1831"/>
      <c r="AC118" s="1831"/>
      <c r="AD118" s="1831"/>
      <c r="AE118" s="1831"/>
      <c r="AF118" s="1831"/>
      <c r="AG118" s="1831"/>
      <c r="AH118" s="1831"/>
      <c r="AI118" s="1831"/>
      <c r="AJ118" s="1831"/>
      <c r="AK118" s="1831"/>
      <c r="AL118" s="1831"/>
      <c r="AM118" s="1831"/>
      <c r="AN118" s="1831"/>
      <c r="AO118" s="1831"/>
      <c r="AP118" s="1831"/>
      <c r="AQ118" s="1831"/>
    </row>
    <row r="119" spans="1:43" x14ac:dyDescent="0.35">
      <c r="A119" s="1831"/>
      <c r="B119" s="1831"/>
      <c r="C119" s="1831"/>
      <c r="D119" s="1831"/>
      <c r="E119" s="1831"/>
      <c r="F119" s="1831"/>
      <c r="G119" s="1831"/>
      <c r="H119" s="1831"/>
      <c r="I119" s="1831"/>
      <c r="J119" s="1831"/>
      <c r="K119" s="1831"/>
      <c r="L119" s="1831"/>
      <c r="M119" s="1831"/>
      <c r="N119" s="1831"/>
      <c r="O119" s="1831"/>
      <c r="P119" s="1831"/>
      <c r="Q119" s="1831"/>
      <c r="R119" s="1831"/>
      <c r="S119" s="1831"/>
      <c r="T119" s="1831"/>
      <c r="U119" s="1831"/>
      <c r="V119" s="1831"/>
      <c r="W119" s="1831"/>
      <c r="X119" s="1831"/>
      <c r="Y119" s="1831"/>
      <c r="Z119" s="1831"/>
      <c r="AA119" s="1831"/>
      <c r="AB119" s="1831"/>
      <c r="AC119" s="1831"/>
      <c r="AD119" s="1831"/>
      <c r="AE119" s="1831"/>
      <c r="AF119" s="1831"/>
      <c r="AG119" s="1831"/>
      <c r="AH119" s="1831"/>
      <c r="AI119" s="1831"/>
      <c r="AJ119" s="1831"/>
      <c r="AK119" s="1831"/>
      <c r="AL119" s="1831"/>
      <c r="AM119" s="1831"/>
      <c r="AN119" s="1831"/>
      <c r="AO119" s="1831"/>
      <c r="AP119" s="1831"/>
      <c r="AQ119" s="1831"/>
    </row>
    <row r="120" spans="1:43" x14ac:dyDescent="0.35">
      <c r="A120" s="1831"/>
      <c r="B120" s="1831"/>
      <c r="C120" s="1831"/>
      <c r="D120" s="1831"/>
      <c r="E120" s="1831"/>
      <c r="F120" s="1831"/>
      <c r="G120" s="1831"/>
      <c r="H120" s="1831"/>
      <c r="I120" s="1831"/>
      <c r="J120" s="1831"/>
      <c r="K120" s="1831"/>
      <c r="L120" s="1831"/>
      <c r="M120" s="1831"/>
      <c r="N120" s="1831"/>
      <c r="O120" s="1831"/>
      <c r="P120" s="1831"/>
      <c r="Q120" s="1831"/>
      <c r="R120" s="1831"/>
      <c r="S120" s="1831"/>
      <c r="T120" s="1831"/>
      <c r="U120" s="1831"/>
      <c r="V120" s="1831"/>
      <c r="W120" s="1831"/>
      <c r="X120" s="1831"/>
      <c r="Y120" s="1831"/>
      <c r="Z120" s="1831"/>
      <c r="AA120" s="1831"/>
      <c r="AB120" s="1831"/>
      <c r="AC120" s="1831"/>
      <c r="AD120" s="1831"/>
      <c r="AE120" s="1831"/>
      <c r="AF120" s="1831"/>
      <c r="AG120" s="1831"/>
      <c r="AH120" s="1831"/>
      <c r="AI120" s="1831"/>
      <c r="AJ120" s="1831"/>
      <c r="AK120" s="1831"/>
      <c r="AL120" s="1831"/>
      <c r="AM120" s="1831"/>
      <c r="AN120" s="1831"/>
      <c r="AO120" s="1831"/>
      <c r="AP120" s="1831"/>
      <c r="AQ120" s="1831"/>
    </row>
    <row r="121" spans="1:43" x14ac:dyDescent="0.35">
      <c r="A121" s="1831"/>
      <c r="B121" s="1831"/>
      <c r="C121" s="1831"/>
      <c r="D121" s="1831"/>
      <c r="E121" s="1831"/>
      <c r="F121" s="1831"/>
      <c r="G121" s="1831"/>
      <c r="H121" s="1831"/>
      <c r="I121" s="1831"/>
      <c r="J121" s="1831"/>
      <c r="K121" s="1831"/>
      <c r="L121" s="1831"/>
      <c r="M121" s="1831"/>
      <c r="N121" s="1831"/>
      <c r="O121" s="1831"/>
      <c r="P121" s="1831"/>
      <c r="Q121" s="1831"/>
      <c r="R121" s="1831"/>
      <c r="S121" s="1831"/>
      <c r="T121" s="1831"/>
      <c r="U121" s="1831"/>
      <c r="V121" s="1831"/>
      <c r="W121" s="1831"/>
      <c r="X121" s="1831"/>
      <c r="Y121" s="1831"/>
      <c r="Z121" s="1831"/>
      <c r="AA121" s="1831"/>
      <c r="AB121" s="1831"/>
      <c r="AC121" s="1831"/>
      <c r="AD121" s="1831"/>
      <c r="AE121" s="1831"/>
      <c r="AF121" s="1831"/>
      <c r="AG121" s="1831"/>
      <c r="AH121" s="1831"/>
      <c r="AI121" s="1831"/>
      <c r="AJ121" s="1831"/>
      <c r="AK121" s="1831"/>
      <c r="AL121" s="1831"/>
      <c r="AM121" s="1831"/>
      <c r="AN121" s="1831"/>
      <c r="AO121" s="1831"/>
      <c r="AP121" s="1831"/>
      <c r="AQ121" s="1831"/>
    </row>
    <row r="122" spans="1:43" x14ac:dyDescent="0.35">
      <c r="A122" s="1831"/>
      <c r="B122" s="1831"/>
      <c r="C122" s="1831"/>
      <c r="D122" s="1831"/>
      <c r="E122" s="1831"/>
      <c r="F122" s="1831"/>
      <c r="G122" s="1831"/>
      <c r="H122" s="1831"/>
      <c r="I122" s="1831"/>
      <c r="J122" s="1831"/>
      <c r="K122" s="1831"/>
      <c r="L122" s="1831"/>
      <c r="M122" s="1831"/>
      <c r="N122" s="1831"/>
      <c r="O122" s="1831"/>
      <c r="P122" s="1831"/>
      <c r="Q122" s="1831"/>
      <c r="R122" s="1831"/>
      <c r="S122" s="1831"/>
      <c r="T122" s="1831"/>
      <c r="U122" s="1831"/>
      <c r="V122" s="1831"/>
      <c r="W122" s="1831"/>
      <c r="X122" s="1831"/>
      <c r="Y122" s="1831"/>
      <c r="Z122" s="1831"/>
      <c r="AA122" s="1831"/>
      <c r="AB122" s="1831"/>
      <c r="AC122" s="1831"/>
      <c r="AD122" s="1831"/>
      <c r="AE122" s="1831"/>
      <c r="AF122" s="1831"/>
      <c r="AG122" s="1831"/>
      <c r="AH122" s="1831"/>
      <c r="AI122" s="1831"/>
      <c r="AJ122" s="1831"/>
      <c r="AK122" s="1831"/>
      <c r="AL122" s="1831"/>
      <c r="AM122" s="1831"/>
      <c r="AN122" s="1831"/>
      <c r="AO122" s="1831"/>
      <c r="AP122" s="1831"/>
      <c r="AQ122" s="1831"/>
    </row>
    <row r="123" spans="1:43" x14ac:dyDescent="0.35">
      <c r="A123" s="1831"/>
      <c r="B123" s="1831"/>
      <c r="C123" s="1831"/>
      <c r="D123" s="1831"/>
      <c r="E123" s="1831"/>
      <c r="F123" s="1831"/>
      <c r="G123" s="1831"/>
      <c r="H123" s="1831"/>
      <c r="I123" s="1831"/>
      <c r="J123" s="1831"/>
      <c r="K123" s="1831"/>
      <c r="L123" s="1831"/>
      <c r="M123" s="1831"/>
      <c r="N123" s="1831"/>
      <c r="O123" s="1831"/>
      <c r="P123" s="1831"/>
      <c r="Q123" s="1831"/>
      <c r="R123" s="1831"/>
      <c r="S123" s="1831"/>
      <c r="T123" s="1831"/>
      <c r="U123" s="1831"/>
      <c r="V123" s="1831"/>
      <c r="W123" s="1831"/>
      <c r="X123" s="1831"/>
      <c r="Y123" s="1831"/>
      <c r="Z123" s="1831"/>
      <c r="AA123" s="1831"/>
      <c r="AB123" s="1831"/>
      <c r="AC123" s="1831"/>
      <c r="AD123" s="1831"/>
      <c r="AE123" s="1831"/>
      <c r="AF123" s="1831"/>
      <c r="AG123" s="1831"/>
      <c r="AH123" s="1831"/>
      <c r="AI123" s="1831"/>
      <c r="AJ123" s="1831"/>
      <c r="AK123" s="1831"/>
      <c r="AL123" s="1831"/>
      <c r="AM123" s="1831"/>
      <c r="AN123" s="1831"/>
      <c r="AO123" s="1831"/>
      <c r="AP123" s="1831"/>
      <c r="AQ123" s="1831"/>
    </row>
    <row r="124" spans="1:43" x14ac:dyDescent="0.35">
      <c r="A124" s="1831"/>
      <c r="B124" s="1831"/>
      <c r="C124" s="1831"/>
      <c r="D124" s="1831"/>
      <c r="E124" s="1831"/>
      <c r="F124" s="1831"/>
      <c r="G124" s="1831"/>
      <c r="H124" s="1831"/>
      <c r="I124" s="1831"/>
      <c r="J124" s="1831"/>
      <c r="K124" s="1831"/>
      <c r="L124" s="1831"/>
      <c r="M124" s="1831"/>
      <c r="N124" s="1831"/>
      <c r="O124" s="1831"/>
      <c r="P124" s="1831"/>
      <c r="Q124" s="1831"/>
      <c r="R124" s="1831"/>
      <c r="S124" s="1831"/>
      <c r="T124" s="1831"/>
      <c r="U124" s="1831"/>
      <c r="V124" s="1831"/>
      <c r="W124" s="1831"/>
      <c r="X124" s="1831"/>
      <c r="Y124" s="1831"/>
      <c r="Z124" s="1831"/>
      <c r="AA124" s="1831"/>
      <c r="AB124" s="1831"/>
      <c r="AC124" s="1831"/>
      <c r="AD124" s="1831"/>
      <c r="AE124" s="1831"/>
      <c r="AF124" s="1831"/>
      <c r="AG124" s="1831"/>
      <c r="AH124" s="1831"/>
      <c r="AI124" s="1831"/>
      <c r="AJ124" s="1831"/>
      <c r="AK124" s="1831"/>
      <c r="AL124" s="1831"/>
      <c r="AM124" s="1831"/>
      <c r="AN124" s="1831"/>
      <c r="AO124" s="1831"/>
      <c r="AP124" s="1831"/>
      <c r="AQ124" s="1831"/>
    </row>
    <row r="125" spans="1:43" x14ac:dyDescent="0.35">
      <c r="A125" s="1831"/>
      <c r="B125" s="1831"/>
      <c r="C125" s="1831"/>
      <c r="D125" s="1831"/>
      <c r="E125" s="1831"/>
      <c r="F125" s="1831"/>
      <c r="G125" s="1831"/>
      <c r="H125" s="1831"/>
      <c r="I125" s="1831"/>
      <c r="J125" s="1831"/>
      <c r="K125" s="1831"/>
      <c r="L125" s="1831"/>
      <c r="M125" s="1831"/>
      <c r="N125" s="1831"/>
      <c r="O125" s="1831"/>
      <c r="P125" s="1831"/>
      <c r="Q125" s="1831"/>
      <c r="R125" s="1831"/>
      <c r="S125" s="1831"/>
      <c r="T125" s="1831"/>
      <c r="U125" s="1831"/>
      <c r="V125" s="1831"/>
      <c r="W125" s="1831"/>
      <c r="X125" s="1831"/>
      <c r="Y125" s="1831"/>
      <c r="Z125" s="1831"/>
      <c r="AA125" s="1831"/>
      <c r="AB125" s="1831"/>
      <c r="AC125" s="1831"/>
      <c r="AD125" s="1831"/>
      <c r="AE125" s="1831"/>
      <c r="AF125" s="1831"/>
      <c r="AG125" s="1831"/>
      <c r="AH125" s="1831"/>
      <c r="AI125" s="1831"/>
      <c r="AJ125" s="1831"/>
      <c r="AK125" s="1831"/>
      <c r="AL125" s="1831"/>
      <c r="AM125" s="1831"/>
      <c r="AN125" s="1831"/>
      <c r="AO125" s="1831"/>
      <c r="AP125" s="1831"/>
      <c r="AQ125" s="1831"/>
    </row>
    <row r="126" spans="1:43" x14ac:dyDescent="0.35">
      <c r="A126" s="1831"/>
      <c r="B126" s="1831"/>
      <c r="C126" s="1831"/>
      <c r="D126" s="1831"/>
      <c r="E126" s="1831"/>
      <c r="F126" s="1831"/>
      <c r="G126" s="1831"/>
      <c r="H126" s="1831"/>
      <c r="I126" s="1831"/>
      <c r="J126" s="1831"/>
      <c r="K126" s="1831"/>
      <c r="L126" s="1831"/>
      <c r="M126" s="1831"/>
      <c r="N126" s="1831"/>
      <c r="O126" s="1831"/>
      <c r="P126" s="1831"/>
      <c r="Q126" s="1831"/>
      <c r="R126" s="1831"/>
      <c r="S126" s="1831"/>
      <c r="T126" s="1831"/>
      <c r="U126" s="1831"/>
      <c r="V126" s="1831"/>
      <c r="W126" s="1831"/>
      <c r="X126" s="1831"/>
      <c r="Y126" s="1831"/>
      <c r="Z126" s="1831"/>
      <c r="AA126" s="1831"/>
      <c r="AB126" s="1831"/>
      <c r="AC126" s="1831"/>
      <c r="AD126" s="1831"/>
      <c r="AE126" s="1831"/>
      <c r="AF126" s="1831"/>
      <c r="AG126" s="1831"/>
      <c r="AH126" s="1831"/>
      <c r="AI126" s="1831"/>
      <c r="AJ126" s="1831"/>
      <c r="AK126" s="1831"/>
      <c r="AL126" s="1831"/>
      <c r="AM126" s="1831"/>
      <c r="AN126" s="1831"/>
      <c r="AO126" s="1831"/>
      <c r="AP126" s="1831"/>
      <c r="AQ126" s="1831"/>
    </row>
    <row r="127" spans="1:43" x14ac:dyDescent="0.35">
      <c r="A127" s="1831"/>
      <c r="B127" s="1831"/>
      <c r="C127" s="1831"/>
      <c r="D127" s="1831"/>
      <c r="E127" s="1831"/>
      <c r="F127" s="1831"/>
      <c r="G127" s="1831"/>
      <c r="H127" s="1831"/>
      <c r="I127" s="1831"/>
      <c r="J127" s="1831"/>
      <c r="K127" s="1831"/>
      <c r="L127" s="1831"/>
      <c r="M127" s="1831"/>
      <c r="N127" s="1831"/>
      <c r="O127" s="1831"/>
      <c r="P127" s="1831"/>
      <c r="Q127" s="1831"/>
      <c r="R127" s="1831"/>
      <c r="S127" s="1831"/>
      <c r="T127" s="1831"/>
      <c r="U127" s="1831"/>
      <c r="V127" s="1831"/>
      <c r="W127" s="1831"/>
      <c r="X127" s="1831"/>
      <c r="Y127" s="1831"/>
      <c r="Z127" s="1831"/>
      <c r="AA127" s="1831"/>
      <c r="AB127" s="1831"/>
      <c r="AC127" s="1831"/>
      <c r="AD127" s="1831"/>
      <c r="AE127" s="1831"/>
      <c r="AF127" s="1831"/>
      <c r="AG127" s="1831"/>
      <c r="AH127" s="1831"/>
      <c r="AI127" s="1831"/>
      <c r="AJ127" s="1831"/>
      <c r="AK127" s="1831"/>
      <c r="AL127" s="1831"/>
      <c r="AM127" s="1831"/>
      <c r="AN127" s="1831"/>
      <c r="AO127" s="1831"/>
      <c r="AP127" s="1831"/>
      <c r="AQ127" s="1831"/>
    </row>
    <row r="128" spans="1:43" x14ac:dyDescent="0.35">
      <c r="A128" s="1831"/>
      <c r="B128" s="1831"/>
      <c r="C128" s="1831"/>
      <c r="D128" s="1831"/>
      <c r="E128" s="1831"/>
      <c r="F128" s="1831"/>
      <c r="G128" s="1831"/>
      <c r="H128" s="1831"/>
      <c r="I128" s="1831"/>
      <c r="J128" s="1831"/>
      <c r="K128" s="1831"/>
      <c r="L128" s="1831"/>
      <c r="M128" s="1831"/>
      <c r="N128" s="1831"/>
      <c r="O128" s="1831"/>
      <c r="P128" s="1831"/>
      <c r="Q128" s="1831"/>
      <c r="R128" s="1831"/>
      <c r="S128" s="1831"/>
      <c r="T128" s="1831"/>
      <c r="U128" s="1831"/>
      <c r="V128" s="1831"/>
      <c r="W128" s="1831"/>
      <c r="X128" s="1831"/>
      <c r="Y128" s="1831"/>
      <c r="Z128" s="1831"/>
      <c r="AA128" s="1831"/>
      <c r="AB128" s="1831"/>
      <c r="AC128" s="1831"/>
      <c r="AD128" s="1831"/>
      <c r="AE128" s="1831"/>
      <c r="AF128" s="1831"/>
      <c r="AG128" s="1831"/>
      <c r="AH128" s="1831"/>
      <c r="AI128" s="1831"/>
      <c r="AJ128" s="1831"/>
      <c r="AK128" s="1831"/>
      <c r="AL128" s="1831"/>
      <c r="AM128" s="1831"/>
      <c r="AN128" s="1831"/>
      <c r="AO128" s="1831"/>
      <c r="AP128" s="1831"/>
      <c r="AQ128" s="1831"/>
    </row>
    <row r="129" spans="1:43" x14ac:dyDescent="0.35">
      <c r="A129" s="1831"/>
      <c r="B129" s="1831"/>
      <c r="C129" s="1831"/>
      <c r="D129" s="1831"/>
      <c r="E129" s="1831"/>
      <c r="F129" s="1831"/>
      <c r="G129" s="1831"/>
      <c r="H129" s="1831"/>
      <c r="I129" s="1831"/>
      <c r="J129" s="1831"/>
      <c r="K129" s="1831"/>
      <c r="L129" s="1831"/>
      <c r="M129" s="1831"/>
      <c r="N129" s="1831"/>
      <c r="O129" s="1831"/>
      <c r="P129" s="1831"/>
      <c r="Q129" s="1831"/>
      <c r="R129" s="1831"/>
      <c r="S129" s="1831"/>
      <c r="T129" s="1831"/>
      <c r="U129" s="1831"/>
      <c r="V129" s="1831"/>
      <c r="W129" s="1831"/>
      <c r="X129" s="1831"/>
      <c r="Y129" s="1831"/>
      <c r="Z129" s="1831"/>
      <c r="AA129" s="1831"/>
      <c r="AB129" s="1831"/>
      <c r="AC129" s="1831"/>
      <c r="AD129" s="1831"/>
      <c r="AE129" s="1831"/>
      <c r="AF129" s="1831"/>
      <c r="AG129" s="1831"/>
      <c r="AH129" s="1831"/>
      <c r="AI129" s="1831"/>
      <c r="AJ129" s="1831"/>
      <c r="AK129" s="1831"/>
      <c r="AL129" s="1831"/>
      <c r="AM129" s="1831"/>
      <c r="AN129" s="1831"/>
      <c r="AO129" s="1831"/>
      <c r="AP129" s="1831"/>
      <c r="AQ129" s="1831"/>
    </row>
    <row r="130" spans="1:43" x14ac:dyDescent="0.35">
      <c r="A130" s="1831"/>
      <c r="B130" s="1831"/>
      <c r="C130" s="1831"/>
      <c r="D130" s="1831"/>
      <c r="E130" s="1831"/>
      <c r="F130" s="1831"/>
      <c r="G130" s="1831"/>
      <c r="H130" s="1831"/>
      <c r="I130" s="1831"/>
      <c r="J130" s="1831"/>
      <c r="K130" s="1831"/>
      <c r="L130" s="1831"/>
      <c r="M130" s="1831"/>
      <c r="N130" s="1831"/>
      <c r="O130" s="1831"/>
      <c r="P130" s="1831"/>
      <c r="Q130" s="1831"/>
      <c r="R130" s="1831"/>
      <c r="S130" s="1831"/>
      <c r="T130" s="1831"/>
      <c r="U130" s="1831"/>
      <c r="V130" s="1831"/>
      <c r="W130" s="1831"/>
      <c r="X130" s="1831"/>
      <c r="Y130" s="1831"/>
      <c r="Z130" s="1831"/>
      <c r="AA130" s="1831"/>
      <c r="AB130" s="1831"/>
      <c r="AC130" s="1831"/>
      <c r="AD130" s="1831"/>
      <c r="AE130" s="1831"/>
      <c r="AF130" s="1831"/>
      <c r="AG130" s="1831"/>
      <c r="AH130" s="1831"/>
      <c r="AI130" s="1831"/>
      <c r="AJ130" s="1831"/>
      <c r="AK130" s="1831"/>
      <c r="AL130" s="1831"/>
      <c r="AM130" s="1831"/>
      <c r="AN130" s="1831"/>
      <c r="AO130" s="1831"/>
      <c r="AP130" s="1831"/>
      <c r="AQ130" s="1831"/>
    </row>
    <row r="131" spans="1:43" x14ac:dyDescent="0.35">
      <c r="A131" s="1831"/>
      <c r="B131" s="1831"/>
      <c r="C131" s="1831"/>
      <c r="D131" s="1831"/>
      <c r="E131" s="1831"/>
      <c r="F131" s="1831"/>
      <c r="G131" s="1831"/>
      <c r="H131" s="1831"/>
      <c r="I131" s="1831"/>
      <c r="J131" s="1831"/>
      <c r="K131" s="1831"/>
      <c r="L131" s="1831"/>
      <c r="M131" s="1831"/>
      <c r="N131" s="1831"/>
      <c r="O131" s="1831"/>
      <c r="P131" s="1831"/>
      <c r="Q131" s="1831"/>
      <c r="R131" s="1831"/>
      <c r="S131" s="1831"/>
      <c r="T131" s="1831"/>
      <c r="U131" s="1831"/>
      <c r="V131" s="1831"/>
      <c r="W131" s="1831"/>
      <c r="X131" s="1831"/>
      <c r="Y131" s="1831"/>
      <c r="Z131" s="1831"/>
      <c r="AA131" s="1831"/>
      <c r="AB131" s="1831"/>
      <c r="AC131" s="1831"/>
      <c r="AD131" s="1831"/>
      <c r="AE131" s="1831"/>
      <c r="AF131" s="1831"/>
      <c r="AG131" s="1831"/>
      <c r="AH131" s="1831"/>
      <c r="AI131" s="1831"/>
      <c r="AJ131" s="1831"/>
      <c r="AK131" s="1831"/>
      <c r="AL131" s="1831"/>
      <c r="AM131" s="1831"/>
      <c r="AN131" s="1831"/>
      <c r="AO131" s="1831"/>
      <c r="AP131" s="1831"/>
      <c r="AQ131" s="1831"/>
    </row>
    <row r="132" spans="1:43" x14ac:dyDescent="0.35">
      <c r="A132" s="1831"/>
      <c r="B132" s="1831"/>
      <c r="C132" s="1831"/>
      <c r="D132" s="1831"/>
      <c r="E132" s="1831"/>
      <c r="F132" s="1831"/>
      <c r="G132" s="1831"/>
      <c r="H132" s="1831"/>
      <c r="I132" s="1831"/>
      <c r="J132" s="1831"/>
      <c r="K132" s="1831"/>
      <c r="L132" s="1831"/>
      <c r="M132" s="1831"/>
      <c r="N132" s="1831"/>
      <c r="O132" s="1831"/>
      <c r="P132" s="1831"/>
      <c r="Q132" s="1831"/>
      <c r="R132" s="1831"/>
      <c r="S132" s="1831"/>
      <c r="T132" s="1831"/>
      <c r="U132" s="1831"/>
      <c r="V132" s="1831"/>
      <c r="W132" s="1831"/>
      <c r="X132" s="1831"/>
      <c r="Y132" s="1831"/>
      <c r="Z132" s="1831"/>
      <c r="AA132" s="1831"/>
      <c r="AB132" s="1831"/>
      <c r="AC132" s="1831"/>
      <c r="AD132" s="1831"/>
      <c r="AE132" s="1831"/>
      <c r="AF132" s="1831"/>
      <c r="AG132" s="1831"/>
      <c r="AH132" s="1831"/>
      <c r="AI132" s="1831"/>
      <c r="AJ132" s="1831"/>
      <c r="AK132" s="1831"/>
      <c r="AL132" s="1831"/>
      <c r="AM132" s="1831"/>
      <c r="AN132" s="1831"/>
      <c r="AO132" s="1831"/>
      <c r="AP132" s="1831"/>
      <c r="AQ132" s="1831"/>
    </row>
    <row r="133" spans="1:43" x14ac:dyDescent="0.35">
      <c r="A133" s="1831"/>
      <c r="B133" s="1831"/>
      <c r="C133" s="1831"/>
      <c r="D133" s="1831"/>
      <c r="E133" s="1831"/>
      <c r="F133" s="1831"/>
      <c r="G133" s="1831"/>
      <c r="H133" s="1831"/>
      <c r="I133" s="1831"/>
      <c r="J133" s="1831"/>
      <c r="K133" s="1831"/>
      <c r="L133" s="1831"/>
      <c r="M133" s="1831"/>
      <c r="N133" s="1831"/>
      <c r="O133" s="1831"/>
      <c r="P133" s="1831"/>
      <c r="Q133" s="1831"/>
      <c r="R133" s="1831"/>
      <c r="S133" s="1831"/>
      <c r="T133" s="1831"/>
      <c r="U133" s="1831"/>
      <c r="V133" s="1831"/>
      <c r="W133" s="1831"/>
      <c r="X133" s="1831"/>
      <c r="Y133" s="1831"/>
      <c r="Z133" s="1831"/>
      <c r="AA133" s="1831"/>
      <c r="AB133" s="1831"/>
      <c r="AC133" s="1831"/>
      <c r="AD133" s="1831"/>
      <c r="AE133" s="1831"/>
      <c r="AF133" s="1831"/>
      <c r="AG133" s="1831"/>
      <c r="AH133" s="1831"/>
      <c r="AI133" s="1831"/>
      <c r="AJ133" s="1831"/>
      <c r="AK133" s="1831"/>
      <c r="AL133" s="1831"/>
      <c r="AM133" s="1831"/>
      <c r="AN133" s="1831"/>
      <c r="AO133" s="1831"/>
      <c r="AP133" s="1831"/>
      <c r="AQ133" s="1831"/>
    </row>
    <row r="134" spans="1:43" x14ac:dyDescent="0.35">
      <c r="A134" s="1831"/>
      <c r="B134" s="1831"/>
      <c r="C134" s="1831"/>
      <c r="D134" s="1831"/>
      <c r="E134" s="1831"/>
      <c r="F134" s="1831"/>
      <c r="G134" s="1831"/>
      <c r="H134" s="1831"/>
      <c r="I134" s="1831"/>
      <c r="J134" s="1831"/>
      <c r="K134" s="1831"/>
      <c r="L134" s="1831"/>
      <c r="M134" s="1831"/>
      <c r="N134" s="1831"/>
      <c r="O134" s="1831"/>
      <c r="P134" s="1831"/>
      <c r="Q134" s="1831"/>
      <c r="R134" s="1831"/>
      <c r="S134" s="1831"/>
      <c r="T134" s="1831"/>
      <c r="U134" s="1831"/>
      <c r="V134" s="1831"/>
      <c r="W134" s="1831"/>
      <c r="X134" s="1831"/>
      <c r="Y134" s="1831"/>
      <c r="Z134" s="1831"/>
      <c r="AA134" s="1831"/>
      <c r="AB134" s="1831"/>
      <c r="AC134" s="1831"/>
      <c r="AD134" s="1831"/>
      <c r="AE134" s="1831"/>
      <c r="AF134" s="1831"/>
      <c r="AG134" s="1831"/>
      <c r="AH134" s="1831"/>
      <c r="AI134" s="1831"/>
      <c r="AJ134" s="1831"/>
      <c r="AK134" s="1831"/>
      <c r="AL134" s="1831"/>
      <c r="AM134" s="1831"/>
      <c r="AN134" s="1831"/>
      <c r="AO134" s="1831"/>
      <c r="AP134" s="1831"/>
      <c r="AQ134" s="1831"/>
    </row>
    <row r="135" spans="1:43" x14ac:dyDescent="0.35">
      <c r="A135" s="1831"/>
      <c r="B135" s="1831"/>
      <c r="C135" s="1831"/>
      <c r="D135" s="1831"/>
      <c r="E135" s="1831"/>
      <c r="F135" s="1831"/>
      <c r="G135" s="1831"/>
      <c r="H135" s="1831"/>
      <c r="I135" s="1831"/>
      <c r="J135" s="1831"/>
      <c r="K135" s="1831"/>
      <c r="L135" s="1831"/>
      <c r="M135" s="1831"/>
      <c r="N135" s="1831"/>
      <c r="O135" s="1831"/>
      <c r="P135" s="1831"/>
      <c r="Q135" s="1831"/>
      <c r="R135" s="1831"/>
      <c r="S135" s="1831"/>
      <c r="T135" s="1831"/>
      <c r="U135" s="1831"/>
      <c r="V135" s="1831"/>
      <c r="W135" s="1831"/>
      <c r="X135" s="1831"/>
      <c r="Y135" s="1831"/>
      <c r="Z135" s="1831"/>
      <c r="AA135" s="1831"/>
      <c r="AB135" s="1831"/>
      <c r="AC135" s="1831"/>
      <c r="AD135" s="1831"/>
      <c r="AE135" s="1831"/>
      <c r="AF135" s="1831"/>
      <c r="AG135" s="1831"/>
      <c r="AH135" s="1831"/>
      <c r="AI135" s="1831"/>
      <c r="AJ135" s="1831"/>
      <c r="AK135" s="1831"/>
      <c r="AL135" s="1831"/>
      <c r="AM135" s="1831"/>
      <c r="AN135" s="1831"/>
      <c r="AO135" s="1831"/>
      <c r="AP135" s="1831"/>
      <c r="AQ135" s="1831"/>
    </row>
    <row r="136" spans="1:43" x14ac:dyDescent="0.35">
      <c r="A136" s="1831"/>
      <c r="B136" s="1831"/>
      <c r="C136" s="1831"/>
      <c r="D136" s="1831"/>
      <c r="E136" s="1831"/>
      <c r="F136" s="1831"/>
      <c r="G136" s="1831"/>
      <c r="H136" s="1831"/>
      <c r="I136" s="1831"/>
      <c r="J136" s="1831"/>
      <c r="K136" s="1831"/>
      <c r="L136" s="1831"/>
      <c r="M136" s="1831"/>
      <c r="N136" s="1831"/>
      <c r="O136" s="1831"/>
      <c r="P136" s="1831"/>
      <c r="Q136" s="1831"/>
      <c r="R136" s="1831"/>
      <c r="S136" s="1831"/>
      <c r="T136" s="1831"/>
      <c r="U136" s="1831"/>
      <c r="V136" s="1831"/>
      <c r="W136" s="1831"/>
      <c r="X136" s="1831"/>
      <c r="Y136" s="1831"/>
      <c r="Z136" s="1831"/>
      <c r="AA136" s="1831"/>
      <c r="AB136" s="1831"/>
      <c r="AC136" s="1831"/>
      <c r="AD136" s="1831"/>
      <c r="AE136" s="1831"/>
      <c r="AF136" s="1831"/>
      <c r="AG136" s="1831"/>
      <c r="AH136" s="1831"/>
      <c r="AI136" s="1831"/>
      <c r="AJ136" s="1831"/>
      <c r="AK136" s="1831"/>
      <c r="AL136" s="1831"/>
      <c r="AM136" s="1831"/>
      <c r="AN136" s="1831"/>
      <c r="AO136" s="1831"/>
      <c r="AP136" s="1831"/>
      <c r="AQ136" s="1831"/>
    </row>
    <row r="137" spans="1:43" x14ac:dyDescent="0.35">
      <c r="A137" s="1831"/>
      <c r="B137" s="1831"/>
      <c r="C137" s="1831"/>
      <c r="D137" s="1831"/>
      <c r="E137" s="1831"/>
      <c r="F137" s="1831"/>
      <c r="G137" s="1831"/>
      <c r="H137" s="1831"/>
      <c r="I137" s="1831"/>
      <c r="J137" s="1831"/>
      <c r="K137" s="1831"/>
      <c r="L137" s="1831"/>
      <c r="M137" s="1831"/>
      <c r="N137" s="1831"/>
      <c r="O137" s="1831"/>
      <c r="P137" s="1831"/>
      <c r="Q137" s="1831"/>
      <c r="R137" s="1831"/>
      <c r="S137" s="1831"/>
      <c r="T137" s="1831"/>
      <c r="U137" s="1831"/>
      <c r="V137" s="1831"/>
      <c r="W137" s="1831"/>
      <c r="X137" s="1831"/>
      <c r="Y137" s="1831"/>
      <c r="Z137" s="1831"/>
      <c r="AA137" s="1831"/>
      <c r="AB137" s="1831"/>
      <c r="AC137" s="1831"/>
      <c r="AD137" s="1831"/>
      <c r="AE137" s="1831"/>
      <c r="AF137" s="1831"/>
      <c r="AG137" s="1831"/>
      <c r="AH137" s="1831"/>
      <c r="AI137" s="1831"/>
      <c r="AJ137" s="1831"/>
      <c r="AK137" s="1831"/>
      <c r="AL137" s="1831"/>
      <c r="AM137" s="1831"/>
      <c r="AN137" s="1831"/>
      <c r="AO137" s="1831"/>
      <c r="AP137" s="1831"/>
      <c r="AQ137" s="1831"/>
    </row>
    <row r="138" spans="1:43" x14ac:dyDescent="0.35">
      <c r="A138" s="1831"/>
      <c r="B138" s="1831"/>
      <c r="C138" s="1831"/>
      <c r="D138" s="1831"/>
      <c r="E138" s="1831"/>
      <c r="F138" s="1831"/>
      <c r="G138" s="1831"/>
      <c r="H138" s="1831"/>
      <c r="I138" s="1831"/>
      <c r="J138" s="1831"/>
      <c r="K138" s="1831"/>
      <c r="L138" s="1831"/>
      <c r="M138" s="1831"/>
      <c r="N138" s="1831"/>
      <c r="O138" s="1831"/>
      <c r="P138" s="1831"/>
      <c r="Q138" s="1831"/>
      <c r="R138" s="1831"/>
      <c r="S138" s="1831"/>
      <c r="T138" s="1831"/>
      <c r="U138" s="1831"/>
      <c r="V138" s="1831"/>
      <c r="W138" s="1831"/>
      <c r="X138" s="1831"/>
      <c r="Y138" s="1831"/>
      <c r="Z138" s="1831"/>
      <c r="AA138" s="1831"/>
      <c r="AB138" s="1831"/>
      <c r="AC138" s="1831"/>
      <c r="AD138" s="1831"/>
      <c r="AE138" s="1831"/>
      <c r="AF138" s="1831"/>
      <c r="AG138" s="1831"/>
      <c r="AH138" s="1831"/>
      <c r="AI138" s="1831"/>
      <c r="AJ138" s="1831"/>
      <c r="AK138" s="1831"/>
      <c r="AL138" s="1831"/>
      <c r="AM138" s="1831"/>
      <c r="AN138" s="1831"/>
      <c r="AO138" s="1831"/>
      <c r="AP138" s="1831"/>
      <c r="AQ138" s="1831"/>
    </row>
    <row r="139" spans="1:43" x14ac:dyDescent="0.35">
      <c r="A139" s="1831"/>
      <c r="B139" s="1831"/>
      <c r="C139" s="1831"/>
      <c r="D139" s="1831"/>
      <c r="E139" s="1831"/>
      <c r="F139" s="1831"/>
      <c r="G139" s="1831"/>
      <c r="H139" s="1831"/>
      <c r="I139" s="1831"/>
      <c r="J139" s="1831"/>
      <c r="K139" s="1831"/>
      <c r="L139" s="1831"/>
      <c r="M139" s="1831"/>
      <c r="N139" s="1831"/>
      <c r="O139" s="1831"/>
      <c r="P139" s="1831"/>
      <c r="Q139" s="1831"/>
      <c r="R139" s="1831"/>
      <c r="S139" s="1831"/>
      <c r="T139" s="1831"/>
      <c r="U139" s="1831"/>
      <c r="V139" s="1831"/>
      <c r="W139" s="1831"/>
      <c r="X139" s="1831"/>
      <c r="Y139" s="1831"/>
      <c r="Z139" s="1831"/>
      <c r="AA139" s="1831"/>
      <c r="AB139" s="1831"/>
      <c r="AC139" s="1831"/>
      <c r="AD139" s="1831"/>
      <c r="AE139" s="1831"/>
      <c r="AF139" s="1831"/>
      <c r="AG139" s="1831"/>
      <c r="AH139" s="1831"/>
      <c r="AI139" s="1831"/>
      <c r="AJ139" s="1831"/>
      <c r="AK139" s="1831"/>
      <c r="AL139" s="1831"/>
      <c r="AM139" s="1831"/>
      <c r="AN139" s="1831"/>
      <c r="AO139" s="1831"/>
      <c r="AP139" s="1831"/>
      <c r="AQ139" s="1831"/>
    </row>
    <row r="140" spans="1:43" x14ac:dyDescent="0.35">
      <c r="A140" s="1831"/>
      <c r="B140" s="1831"/>
      <c r="C140" s="1831"/>
      <c r="D140" s="1831"/>
      <c r="E140" s="1831"/>
      <c r="F140" s="1831"/>
      <c r="G140" s="1831"/>
      <c r="H140" s="1831"/>
      <c r="I140" s="1831"/>
      <c r="J140" s="1831"/>
      <c r="K140" s="1831"/>
      <c r="L140" s="1831"/>
      <c r="M140" s="1831"/>
      <c r="N140" s="1831"/>
      <c r="O140" s="1831"/>
      <c r="P140" s="1831"/>
      <c r="Q140" s="1831"/>
      <c r="R140" s="1831"/>
      <c r="S140" s="1831"/>
      <c r="T140" s="1831"/>
      <c r="U140" s="1831"/>
      <c r="V140" s="1831"/>
      <c r="W140" s="1831"/>
      <c r="X140" s="1831"/>
      <c r="Y140" s="1831"/>
      <c r="Z140" s="1831"/>
      <c r="AA140" s="1831"/>
      <c r="AB140" s="1831"/>
      <c r="AC140" s="1831"/>
      <c r="AD140" s="1831"/>
      <c r="AE140" s="1831"/>
      <c r="AF140" s="1831"/>
      <c r="AG140" s="1831"/>
      <c r="AH140" s="1831"/>
      <c r="AI140" s="1831"/>
      <c r="AJ140" s="1831"/>
      <c r="AK140" s="1831"/>
      <c r="AL140" s="1831"/>
      <c r="AM140" s="1831"/>
      <c r="AN140" s="1831"/>
      <c r="AO140" s="1831"/>
      <c r="AP140" s="1831"/>
      <c r="AQ140" s="1831"/>
    </row>
    <row r="141" spans="1:43" x14ac:dyDescent="0.35">
      <c r="A141" s="1831"/>
      <c r="B141" s="1831"/>
      <c r="C141" s="1831"/>
      <c r="D141" s="1831"/>
      <c r="E141" s="1831"/>
      <c r="F141" s="1831"/>
      <c r="G141" s="1831"/>
      <c r="H141" s="1831"/>
      <c r="I141" s="1831"/>
      <c r="J141" s="1831"/>
      <c r="K141" s="1831"/>
      <c r="L141" s="1831"/>
      <c r="M141" s="1831"/>
      <c r="N141" s="1831"/>
      <c r="O141" s="1831"/>
      <c r="P141" s="1831"/>
      <c r="Q141" s="1831"/>
      <c r="R141" s="1831"/>
      <c r="S141" s="1831"/>
      <c r="T141" s="1831"/>
      <c r="U141" s="1831"/>
      <c r="V141" s="1831"/>
      <c r="W141" s="1831"/>
      <c r="X141" s="1831"/>
      <c r="Y141" s="1831"/>
      <c r="Z141" s="1831"/>
      <c r="AA141" s="1831"/>
      <c r="AB141" s="1831"/>
      <c r="AC141" s="1831"/>
      <c r="AD141" s="1831"/>
      <c r="AE141" s="1831"/>
      <c r="AF141" s="1831"/>
      <c r="AG141" s="1831"/>
      <c r="AH141" s="1831"/>
      <c r="AI141" s="1831"/>
      <c r="AJ141" s="1831"/>
      <c r="AK141" s="1831"/>
      <c r="AL141" s="1831"/>
      <c r="AM141" s="1831"/>
      <c r="AN141" s="1831"/>
      <c r="AO141" s="1831"/>
      <c r="AP141" s="1831"/>
      <c r="AQ141" s="1831"/>
    </row>
    <row r="142" spans="1:43" x14ac:dyDescent="0.35">
      <c r="A142" s="1831"/>
      <c r="B142" s="1831"/>
      <c r="C142" s="1831"/>
      <c r="D142" s="1831"/>
      <c r="E142" s="1831"/>
      <c r="F142" s="1831"/>
      <c r="G142" s="1831"/>
      <c r="H142" s="1831"/>
      <c r="I142" s="1831"/>
      <c r="J142" s="1831"/>
      <c r="K142" s="1831"/>
      <c r="L142" s="1831"/>
      <c r="M142" s="1831"/>
      <c r="N142" s="1831"/>
      <c r="O142" s="1831"/>
      <c r="P142" s="1831"/>
      <c r="Q142" s="1831"/>
      <c r="R142" s="1831"/>
      <c r="S142" s="1831"/>
      <c r="T142" s="1831"/>
      <c r="U142" s="1831"/>
      <c r="V142" s="1831"/>
      <c r="W142" s="1831"/>
      <c r="X142" s="1831"/>
      <c r="Y142" s="1831"/>
      <c r="Z142" s="1831"/>
      <c r="AA142" s="1831"/>
      <c r="AB142" s="1831"/>
      <c r="AC142" s="1831"/>
      <c r="AD142" s="1831"/>
      <c r="AE142" s="1831"/>
      <c r="AF142" s="1831"/>
      <c r="AG142" s="1831"/>
      <c r="AH142" s="1831"/>
      <c r="AI142" s="1831"/>
      <c r="AJ142" s="1831"/>
      <c r="AK142" s="1831"/>
      <c r="AL142" s="1831"/>
      <c r="AM142" s="1831"/>
      <c r="AN142" s="1831"/>
      <c r="AO142" s="1831"/>
      <c r="AP142" s="1831"/>
      <c r="AQ142" s="1831"/>
    </row>
    <row r="143" spans="1:43" x14ac:dyDescent="0.35">
      <c r="A143" s="1831"/>
      <c r="B143" s="1831"/>
      <c r="C143" s="1831"/>
      <c r="D143" s="1831"/>
      <c r="E143" s="1831"/>
      <c r="F143" s="1831"/>
      <c r="G143" s="1831"/>
      <c r="H143" s="1831"/>
      <c r="I143" s="1831"/>
      <c r="J143" s="1831"/>
      <c r="K143" s="1831"/>
      <c r="L143" s="1831"/>
      <c r="M143" s="1831"/>
      <c r="N143" s="1831"/>
      <c r="O143" s="1831"/>
      <c r="P143" s="1831"/>
      <c r="Q143" s="1831"/>
      <c r="R143" s="1831"/>
      <c r="S143" s="1831"/>
      <c r="T143" s="1831"/>
      <c r="U143" s="1831"/>
      <c r="V143" s="1831"/>
      <c r="W143" s="1831"/>
      <c r="X143" s="1831"/>
      <c r="Y143" s="1831"/>
      <c r="Z143" s="1831"/>
      <c r="AA143" s="1831"/>
      <c r="AB143" s="1831"/>
      <c r="AC143" s="1831"/>
      <c r="AD143" s="1831"/>
      <c r="AE143" s="1831"/>
      <c r="AF143" s="1831"/>
      <c r="AG143" s="1831"/>
      <c r="AH143" s="1831"/>
      <c r="AI143" s="1831"/>
      <c r="AJ143" s="1831"/>
      <c r="AK143" s="1831"/>
      <c r="AL143" s="1831"/>
      <c r="AM143" s="1831"/>
      <c r="AN143" s="1831"/>
      <c r="AO143" s="1831"/>
      <c r="AP143" s="1831"/>
      <c r="AQ143" s="1831"/>
    </row>
    <row r="144" spans="1:43" x14ac:dyDescent="0.35">
      <c r="A144" s="1831"/>
      <c r="B144" s="1831"/>
      <c r="C144" s="1831"/>
      <c r="D144" s="1831"/>
      <c r="E144" s="1831"/>
      <c r="F144" s="1831"/>
      <c r="G144" s="1831"/>
      <c r="H144" s="1831"/>
      <c r="I144" s="1831"/>
      <c r="J144" s="1831"/>
      <c r="K144" s="1831"/>
      <c r="L144" s="1831"/>
      <c r="M144" s="1831"/>
      <c r="N144" s="1831"/>
      <c r="O144" s="1831"/>
      <c r="P144" s="1831"/>
      <c r="Q144" s="1831"/>
      <c r="R144" s="1831"/>
      <c r="S144" s="1831"/>
      <c r="T144" s="1831"/>
      <c r="U144" s="1831"/>
      <c r="V144" s="1831"/>
      <c r="W144" s="1831"/>
      <c r="X144" s="1831"/>
      <c r="Y144" s="1831"/>
      <c r="Z144" s="1831"/>
      <c r="AA144" s="1831"/>
      <c r="AB144" s="1831"/>
      <c r="AC144" s="1831"/>
      <c r="AD144" s="1831"/>
      <c r="AE144" s="1831"/>
      <c r="AF144" s="1831"/>
      <c r="AG144" s="1831"/>
      <c r="AH144" s="1831"/>
      <c r="AI144" s="1831"/>
      <c r="AJ144" s="1831"/>
      <c r="AK144" s="1831"/>
      <c r="AL144" s="1831"/>
      <c r="AM144" s="1831"/>
      <c r="AN144" s="1831"/>
      <c r="AO144" s="1831"/>
      <c r="AP144" s="1831"/>
      <c r="AQ144" s="1831"/>
    </row>
    <row r="145" spans="1:43" x14ac:dyDescent="0.35">
      <c r="A145" s="1831"/>
      <c r="B145" s="1831"/>
      <c r="C145" s="1831"/>
      <c r="D145" s="1831"/>
      <c r="E145" s="1831"/>
      <c r="F145" s="1831"/>
      <c r="G145" s="1831"/>
      <c r="H145" s="1831"/>
      <c r="I145" s="1831"/>
      <c r="J145" s="1831"/>
      <c r="K145" s="1831"/>
      <c r="L145" s="1831"/>
      <c r="M145" s="1831"/>
      <c r="N145" s="1831"/>
      <c r="O145" s="1831"/>
      <c r="P145" s="1831"/>
      <c r="Q145" s="1831"/>
      <c r="R145" s="1831"/>
      <c r="S145" s="1831"/>
      <c r="T145" s="1831"/>
      <c r="U145" s="1831"/>
      <c r="V145" s="1831"/>
      <c r="W145" s="1831"/>
      <c r="X145" s="1831"/>
      <c r="Y145" s="1831"/>
      <c r="Z145" s="1831"/>
      <c r="AA145" s="1831"/>
      <c r="AB145" s="1831"/>
      <c r="AC145" s="1831"/>
      <c r="AD145" s="1831"/>
      <c r="AE145" s="1831"/>
      <c r="AF145" s="1831"/>
      <c r="AG145" s="1831"/>
      <c r="AH145" s="1831"/>
      <c r="AI145" s="1831"/>
      <c r="AJ145" s="1831"/>
      <c r="AK145" s="1831"/>
      <c r="AL145" s="1831"/>
      <c r="AM145" s="1831"/>
      <c r="AN145" s="1831"/>
      <c r="AO145" s="1831"/>
      <c r="AP145" s="1831"/>
      <c r="AQ145" s="1831"/>
    </row>
    <row r="146" spans="1:43" x14ac:dyDescent="0.35">
      <c r="A146" s="1831"/>
      <c r="B146" s="1831"/>
      <c r="C146" s="1831"/>
      <c r="D146" s="1831"/>
      <c r="E146" s="1831"/>
      <c r="F146" s="1831"/>
      <c r="G146" s="1831"/>
      <c r="H146" s="1831"/>
      <c r="I146" s="1831"/>
      <c r="J146" s="1831"/>
      <c r="K146" s="1831"/>
      <c r="L146" s="1831"/>
      <c r="M146" s="1831"/>
      <c r="N146" s="1831"/>
      <c r="O146" s="1831"/>
      <c r="P146" s="1831"/>
      <c r="Q146" s="1831"/>
      <c r="R146" s="1831"/>
      <c r="S146" s="1831"/>
      <c r="T146" s="1831"/>
      <c r="U146" s="1831"/>
      <c r="V146" s="1831"/>
      <c r="W146" s="1831"/>
      <c r="X146" s="1831"/>
      <c r="Y146" s="1831"/>
      <c r="Z146" s="1831"/>
      <c r="AA146" s="1831"/>
      <c r="AB146" s="1831"/>
      <c r="AC146" s="1831"/>
      <c r="AD146" s="1831"/>
      <c r="AE146" s="1831"/>
      <c r="AF146" s="1831"/>
      <c r="AG146" s="1831"/>
      <c r="AH146" s="1831"/>
      <c r="AI146" s="1831"/>
      <c r="AJ146" s="1831"/>
      <c r="AK146" s="1831"/>
      <c r="AL146" s="1831"/>
      <c r="AM146" s="1831"/>
      <c r="AN146" s="1831"/>
      <c r="AO146" s="1831"/>
      <c r="AP146" s="1831"/>
      <c r="AQ146" s="1831"/>
    </row>
    <row r="147" spans="1:43" x14ac:dyDescent="0.35">
      <c r="A147" s="1831"/>
      <c r="B147" s="1831"/>
      <c r="C147" s="1831"/>
      <c r="D147" s="1831"/>
      <c r="E147" s="1831"/>
      <c r="F147" s="1831"/>
      <c r="G147" s="1831"/>
      <c r="H147" s="1831"/>
      <c r="I147" s="1831"/>
      <c r="J147" s="1831"/>
      <c r="K147" s="1831"/>
      <c r="L147" s="1831"/>
      <c r="M147" s="1831"/>
      <c r="N147" s="1831"/>
      <c r="O147" s="1831"/>
      <c r="P147" s="1831"/>
      <c r="Q147" s="1831"/>
      <c r="R147" s="1831"/>
      <c r="S147" s="1831"/>
      <c r="T147" s="1831"/>
      <c r="U147" s="1831"/>
      <c r="V147" s="1831"/>
      <c r="W147" s="1831"/>
      <c r="X147" s="1831"/>
      <c r="Y147" s="1831"/>
      <c r="Z147" s="1831"/>
      <c r="AA147" s="1831"/>
      <c r="AB147" s="1831"/>
      <c r="AC147" s="1831"/>
      <c r="AD147" s="1831"/>
      <c r="AE147" s="1831"/>
      <c r="AF147" s="1831"/>
      <c r="AG147" s="1831"/>
      <c r="AH147" s="1831"/>
      <c r="AI147" s="1831"/>
      <c r="AJ147" s="1831"/>
      <c r="AK147" s="1831"/>
      <c r="AL147" s="1831"/>
      <c r="AM147" s="1831"/>
      <c r="AN147" s="1831"/>
      <c r="AO147" s="1831"/>
      <c r="AP147" s="1831"/>
      <c r="AQ147" s="1831"/>
    </row>
    <row r="148" spans="1:43" x14ac:dyDescent="0.35">
      <c r="A148" s="1831"/>
      <c r="B148" s="1831"/>
      <c r="C148" s="1831"/>
      <c r="D148" s="1831"/>
      <c r="E148" s="1831"/>
      <c r="F148" s="1831"/>
      <c r="G148" s="1831"/>
      <c r="H148" s="1831"/>
      <c r="I148" s="1831"/>
      <c r="J148" s="1831"/>
      <c r="K148" s="1831"/>
      <c r="L148" s="1831"/>
      <c r="M148" s="1831"/>
      <c r="N148" s="1831"/>
      <c r="O148" s="1831"/>
      <c r="P148" s="1831"/>
      <c r="Q148" s="1831"/>
      <c r="R148" s="1831"/>
      <c r="S148" s="1831"/>
      <c r="T148" s="1831"/>
      <c r="U148" s="1831"/>
      <c r="V148" s="1831"/>
      <c r="W148" s="1831"/>
      <c r="X148" s="1831"/>
      <c r="Y148" s="1831"/>
      <c r="Z148" s="1831"/>
      <c r="AA148" s="1831"/>
      <c r="AB148" s="1831"/>
      <c r="AC148" s="1831"/>
      <c r="AD148" s="1831"/>
      <c r="AE148" s="1831"/>
      <c r="AF148" s="1831"/>
      <c r="AG148" s="1831"/>
      <c r="AH148" s="1831"/>
      <c r="AI148" s="1831"/>
      <c r="AJ148" s="1831"/>
      <c r="AK148" s="1831"/>
      <c r="AL148" s="1831"/>
      <c r="AM148" s="1831"/>
      <c r="AN148" s="1831"/>
      <c r="AO148" s="1831"/>
      <c r="AP148" s="1831"/>
      <c r="AQ148" s="1831"/>
    </row>
    <row r="149" spans="1:43" x14ac:dyDescent="0.35">
      <c r="A149" s="1831"/>
      <c r="B149" s="1831"/>
      <c r="C149" s="1831"/>
      <c r="D149" s="1831"/>
      <c r="E149" s="1831"/>
      <c r="F149" s="1831"/>
      <c r="G149" s="1831"/>
      <c r="H149" s="1831"/>
      <c r="I149" s="1831"/>
      <c r="J149" s="1831"/>
      <c r="K149" s="1831"/>
      <c r="L149" s="1831"/>
      <c r="M149" s="1831"/>
      <c r="N149" s="1831"/>
      <c r="O149" s="1831"/>
      <c r="P149" s="1831"/>
      <c r="Q149" s="1831"/>
      <c r="R149" s="1831"/>
      <c r="S149" s="1831"/>
      <c r="T149" s="1831"/>
      <c r="U149" s="1831"/>
      <c r="V149" s="1831"/>
      <c r="W149" s="1831"/>
      <c r="X149" s="1831"/>
      <c r="Y149" s="1831"/>
      <c r="Z149" s="1831"/>
      <c r="AA149" s="1831"/>
      <c r="AB149" s="1831"/>
      <c r="AC149" s="1831"/>
      <c r="AD149" s="1831"/>
      <c r="AE149" s="1831"/>
      <c r="AF149" s="1831"/>
      <c r="AG149" s="1831"/>
      <c r="AH149" s="1831"/>
      <c r="AI149" s="1831"/>
      <c r="AJ149" s="1831"/>
      <c r="AK149" s="1831"/>
      <c r="AL149" s="1831"/>
      <c r="AM149" s="1831"/>
      <c r="AN149" s="1831"/>
      <c r="AO149" s="1831"/>
      <c r="AP149" s="1831"/>
      <c r="AQ149" s="1831"/>
    </row>
    <row r="150" spans="1:43" x14ac:dyDescent="0.35">
      <c r="A150" s="1831"/>
      <c r="B150" s="1831"/>
      <c r="C150" s="1831"/>
      <c r="D150" s="1831"/>
      <c r="E150" s="1831"/>
      <c r="F150" s="1831"/>
      <c r="G150" s="1831"/>
      <c r="H150" s="1831"/>
      <c r="I150" s="1831"/>
      <c r="J150" s="1831"/>
      <c r="K150" s="1831"/>
      <c r="L150" s="1831"/>
      <c r="M150" s="1831"/>
      <c r="N150" s="1831"/>
      <c r="O150" s="1831"/>
      <c r="P150" s="1831"/>
      <c r="Q150" s="1831"/>
      <c r="R150" s="1831"/>
      <c r="S150" s="1831"/>
      <c r="T150" s="1831"/>
      <c r="U150" s="1831"/>
      <c r="V150" s="1831"/>
      <c r="W150" s="1831"/>
      <c r="X150" s="1831"/>
      <c r="Y150" s="1831"/>
      <c r="Z150" s="1831"/>
      <c r="AA150" s="1831"/>
      <c r="AB150" s="1831"/>
      <c r="AC150" s="1831"/>
      <c r="AD150" s="1831"/>
      <c r="AE150" s="1831"/>
      <c r="AF150" s="1831"/>
      <c r="AG150" s="1831"/>
      <c r="AH150" s="1831"/>
      <c r="AI150" s="1831"/>
      <c r="AJ150" s="1831"/>
      <c r="AK150" s="1831"/>
      <c r="AL150" s="1831"/>
      <c r="AM150" s="1831"/>
      <c r="AN150" s="1831"/>
      <c r="AO150" s="1831"/>
      <c r="AP150" s="1831"/>
      <c r="AQ150" s="1831"/>
    </row>
    <row r="151" spans="1:43" x14ac:dyDescent="0.35">
      <c r="A151" s="1831"/>
      <c r="B151" s="1831"/>
      <c r="C151" s="1831"/>
      <c r="D151" s="1831"/>
      <c r="E151" s="1831"/>
      <c r="F151" s="1831"/>
      <c r="G151" s="1831"/>
      <c r="H151" s="1831"/>
      <c r="I151" s="1831"/>
      <c r="J151" s="1831"/>
      <c r="K151" s="1831"/>
      <c r="L151" s="1831"/>
      <c r="M151" s="1831"/>
      <c r="N151" s="1831"/>
      <c r="O151" s="1831"/>
      <c r="P151" s="1831"/>
      <c r="Q151" s="1831"/>
      <c r="R151" s="1831"/>
      <c r="S151" s="1831"/>
      <c r="T151" s="1831"/>
      <c r="U151" s="1831"/>
      <c r="V151" s="1831"/>
      <c r="W151" s="1831"/>
      <c r="X151" s="1831"/>
      <c r="Y151" s="1831"/>
      <c r="Z151" s="1831"/>
      <c r="AA151" s="1831"/>
      <c r="AB151" s="1831"/>
      <c r="AC151" s="1831"/>
      <c r="AD151" s="1831"/>
      <c r="AE151" s="1831"/>
      <c r="AF151" s="1831"/>
      <c r="AG151" s="1831"/>
      <c r="AH151" s="1831"/>
      <c r="AI151" s="1831"/>
      <c r="AJ151" s="1831"/>
      <c r="AK151" s="1831"/>
      <c r="AL151" s="1831"/>
      <c r="AM151" s="1831"/>
      <c r="AN151" s="1831"/>
      <c r="AO151" s="1831"/>
      <c r="AP151" s="1831"/>
      <c r="AQ151" s="1831"/>
    </row>
    <row r="152" spans="1:43" x14ac:dyDescent="0.35">
      <c r="A152" s="1831"/>
      <c r="B152" s="1831"/>
      <c r="C152" s="1831"/>
      <c r="D152" s="1831"/>
      <c r="E152" s="1831"/>
      <c r="F152" s="1831"/>
      <c r="G152" s="1831"/>
      <c r="H152" s="1831"/>
      <c r="I152" s="1831"/>
      <c r="J152" s="1831"/>
      <c r="K152" s="1831"/>
      <c r="L152" s="1831"/>
      <c r="M152" s="1831"/>
      <c r="N152" s="1831"/>
      <c r="O152" s="1831"/>
      <c r="P152" s="1831"/>
      <c r="Q152" s="1831"/>
      <c r="R152" s="1831"/>
      <c r="S152" s="1831"/>
      <c r="T152" s="1831"/>
      <c r="U152" s="1831"/>
      <c r="V152" s="1831"/>
      <c r="W152" s="1831"/>
      <c r="X152" s="1831"/>
      <c r="Y152" s="1831"/>
      <c r="Z152" s="1831"/>
      <c r="AA152" s="1831"/>
      <c r="AB152" s="1831"/>
      <c r="AC152" s="1831"/>
      <c r="AD152" s="1831"/>
      <c r="AE152" s="1831"/>
      <c r="AF152" s="1831"/>
      <c r="AG152" s="1831"/>
      <c r="AH152" s="1831"/>
      <c r="AI152" s="1831"/>
      <c r="AJ152" s="1831"/>
      <c r="AK152" s="1831"/>
      <c r="AL152" s="1831"/>
      <c r="AM152" s="1831"/>
      <c r="AN152" s="1831"/>
      <c r="AO152" s="1831"/>
      <c r="AP152" s="1831"/>
      <c r="AQ152" s="1831"/>
    </row>
    <row r="153" spans="1:43" x14ac:dyDescent="0.35">
      <c r="A153" s="1831"/>
      <c r="B153" s="1831"/>
      <c r="C153" s="1831"/>
      <c r="D153" s="1831"/>
      <c r="E153" s="1831"/>
      <c r="F153" s="1831"/>
      <c r="G153" s="1831"/>
      <c r="H153" s="1831"/>
      <c r="I153" s="1831"/>
      <c r="J153" s="1831"/>
      <c r="K153" s="1831"/>
      <c r="L153" s="1831"/>
      <c r="M153" s="1831"/>
      <c r="N153" s="1831"/>
      <c r="O153" s="1831"/>
      <c r="P153" s="1831"/>
      <c r="Q153" s="1831"/>
      <c r="R153" s="1831"/>
      <c r="S153" s="1831"/>
      <c r="T153" s="1831"/>
      <c r="U153" s="1831"/>
      <c r="V153" s="1831"/>
      <c r="W153" s="1831"/>
      <c r="X153" s="1831"/>
      <c r="Y153" s="1831"/>
      <c r="Z153" s="1831"/>
      <c r="AA153" s="1831"/>
      <c r="AB153" s="1831"/>
      <c r="AC153" s="1831"/>
      <c r="AD153" s="1831"/>
      <c r="AE153" s="1831"/>
      <c r="AF153" s="1831"/>
      <c r="AG153" s="1831"/>
      <c r="AH153" s="1831"/>
      <c r="AI153" s="1831"/>
      <c r="AJ153" s="1831"/>
      <c r="AK153" s="1831"/>
      <c r="AL153" s="1831"/>
      <c r="AM153" s="1831"/>
      <c r="AN153" s="1831"/>
      <c r="AO153" s="1831"/>
      <c r="AP153" s="1831"/>
      <c r="AQ153" s="1831"/>
    </row>
    <row r="154" spans="1:43" x14ac:dyDescent="0.35">
      <c r="A154" s="1831"/>
      <c r="B154" s="1831"/>
      <c r="C154" s="1831"/>
      <c r="D154" s="1831"/>
      <c r="E154" s="1831"/>
      <c r="F154" s="1831"/>
      <c r="G154" s="1831"/>
      <c r="H154" s="1831"/>
      <c r="I154" s="1831"/>
      <c r="J154" s="1831"/>
      <c r="K154" s="1831"/>
      <c r="L154" s="1831"/>
      <c r="M154" s="1831"/>
      <c r="N154" s="1831"/>
      <c r="O154" s="1831"/>
      <c r="P154" s="1831"/>
      <c r="Q154" s="1831"/>
      <c r="R154" s="1831"/>
      <c r="S154" s="1831"/>
      <c r="T154" s="1831"/>
      <c r="U154" s="1831"/>
      <c r="V154" s="1831"/>
      <c r="W154" s="1831"/>
      <c r="X154" s="1831"/>
      <c r="Y154" s="1831"/>
      <c r="Z154" s="1831"/>
      <c r="AA154" s="1831"/>
      <c r="AB154" s="1831"/>
      <c r="AC154" s="1831"/>
      <c r="AD154" s="1831"/>
      <c r="AE154" s="1831"/>
      <c r="AF154" s="1831"/>
      <c r="AG154" s="1831"/>
      <c r="AH154" s="1831"/>
      <c r="AI154" s="1831"/>
      <c r="AJ154" s="1831"/>
      <c r="AK154" s="1831"/>
      <c r="AL154" s="1831"/>
      <c r="AM154" s="1831"/>
      <c r="AN154" s="1831"/>
      <c r="AO154" s="1831"/>
      <c r="AP154" s="1831"/>
      <c r="AQ154" s="1831"/>
    </row>
    <row r="155" spans="1:43" x14ac:dyDescent="0.35">
      <c r="A155" s="1831"/>
      <c r="B155" s="1831"/>
      <c r="C155" s="1831"/>
      <c r="D155" s="1831"/>
      <c r="E155" s="1831"/>
      <c r="F155" s="1831"/>
      <c r="G155" s="1831"/>
      <c r="H155" s="1831"/>
      <c r="I155" s="1831"/>
      <c r="J155" s="1831"/>
      <c r="K155" s="1831"/>
      <c r="L155" s="1831"/>
      <c r="M155" s="1831"/>
      <c r="N155" s="1831"/>
      <c r="O155" s="1831"/>
      <c r="P155" s="1831"/>
      <c r="Q155" s="1831"/>
      <c r="R155" s="1831"/>
      <c r="S155" s="1831"/>
      <c r="T155" s="1831"/>
      <c r="U155" s="1831"/>
      <c r="V155" s="1831"/>
      <c r="W155" s="1831"/>
      <c r="X155" s="1831"/>
      <c r="Y155" s="1831"/>
      <c r="Z155" s="1831"/>
      <c r="AA155" s="1831"/>
      <c r="AB155" s="1831"/>
      <c r="AC155" s="1831"/>
      <c r="AD155" s="1831"/>
      <c r="AE155" s="1831"/>
      <c r="AF155" s="1831"/>
      <c r="AG155" s="1831"/>
      <c r="AH155" s="1831"/>
      <c r="AI155" s="1831"/>
      <c r="AJ155" s="1831"/>
      <c r="AK155" s="1831"/>
      <c r="AL155" s="1831"/>
      <c r="AM155" s="1831"/>
      <c r="AN155" s="1831"/>
      <c r="AO155" s="1831"/>
      <c r="AP155" s="1831"/>
      <c r="AQ155" s="1831"/>
    </row>
    <row r="156" spans="1:43" x14ac:dyDescent="0.35">
      <c r="A156" s="1831"/>
      <c r="B156" s="1831"/>
      <c r="C156" s="1831"/>
      <c r="D156" s="1831"/>
      <c r="E156" s="1831"/>
      <c r="F156" s="1831"/>
      <c r="G156" s="1831"/>
      <c r="H156" s="1831"/>
      <c r="I156" s="1831"/>
      <c r="J156" s="1831"/>
      <c r="K156" s="1831"/>
      <c r="L156" s="1831"/>
      <c r="M156" s="1831"/>
      <c r="N156" s="1831"/>
      <c r="O156" s="1831"/>
      <c r="P156" s="1831"/>
      <c r="Q156" s="1831"/>
      <c r="R156" s="1831"/>
      <c r="S156" s="1831"/>
      <c r="T156" s="1831"/>
      <c r="U156" s="1831"/>
      <c r="V156" s="1831"/>
      <c r="W156" s="1831"/>
      <c r="X156" s="1831"/>
      <c r="Y156" s="1831"/>
      <c r="Z156" s="1831"/>
      <c r="AA156" s="1831"/>
      <c r="AB156" s="1831"/>
      <c r="AC156" s="1831"/>
      <c r="AD156" s="1831"/>
      <c r="AE156" s="1831"/>
      <c r="AF156" s="1831"/>
      <c r="AG156" s="1831"/>
      <c r="AH156" s="1831"/>
      <c r="AI156" s="1831"/>
      <c r="AJ156" s="1831"/>
      <c r="AK156" s="1831"/>
      <c r="AL156" s="1831"/>
      <c r="AM156" s="1831"/>
      <c r="AN156" s="1831"/>
      <c r="AO156" s="1831"/>
      <c r="AP156" s="1831"/>
      <c r="AQ156" s="1831"/>
    </row>
    <row r="157" spans="1:43" x14ac:dyDescent="0.35">
      <c r="A157" s="1831"/>
      <c r="B157" s="1831"/>
      <c r="C157" s="1831"/>
      <c r="D157" s="1831"/>
      <c r="E157" s="1831"/>
      <c r="F157" s="1831"/>
      <c r="G157" s="1831"/>
      <c r="H157" s="1831"/>
      <c r="I157" s="1831"/>
      <c r="J157" s="1831"/>
      <c r="K157" s="1831"/>
      <c r="L157" s="1831"/>
      <c r="M157" s="1831"/>
      <c r="N157" s="1831"/>
      <c r="O157" s="1831"/>
      <c r="P157" s="1831"/>
      <c r="Q157" s="1831"/>
      <c r="R157" s="1831"/>
      <c r="S157" s="1831"/>
      <c r="T157" s="1831"/>
      <c r="U157" s="1831"/>
      <c r="V157" s="1831"/>
      <c r="W157" s="1831"/>
      <c r="X157" s="1831"/>
      <c r="Y157" s="1831"/>
      <c r="Z157" s="1831"/>
      <c r="AA157" s="1831"/>
      <c r="AB157" s="1831"/>
      <c r="AC157" s="1831"/>
      <c r="AD157" s="1831"/>
      <c r="AE157" s="1831"/>
      <c r="AF157" s="1831"/>
      <c r="AG157" s="1831"/>
      <c r="AH157" s="1831"/>
      <c r="AI157" s="1831"/>
      <c r="AJ157" s="1831"/>
      <c r="AK157" s="1831"/>
      <c r="AL157" s="1831"/>
      <c r="AM157" s="1831"/>
      <c r="AN157" s="1831"/>
      <c r="AO157" s="1831"/>
      <c r="AP157" s="1831"/>
      <c r="AQ157" s="1831"/>
    </row>
    <row r="158" spans="1:43" x14ac:dyDescent="0.35">
      <c r="A158" s="1831"/>
      <c r="B158" s="1831"/>
      <c r="C158" s="1831"/>
      <c r="D158" s="1831"/>
      <c r="E158" s="1831"/>
      <c r="F158" s="1831"/>
      <c r="G158" s="1831"/>
      <c r="H158" s="1831"/>
      <c r="I158" s="1831"/>
      <c r="J158" s="1831"/>
      <c r="K158" s="1831"/>
      <c r="L158" s="1831"/>
      <c r="M158" s="1831"/>
      <c r="N158" s="1831"/>
      <c r="O158" s="1831"/>
      <c r="P158" s="1831"/>
      <c r="Q158" s="1831"/>
      <c r="R158" s="1831"/>
      <c r="S158" s="1831"/>
      <c r="T158" s="1831"/>
      <c r="U158" s="1831"/>
      <c r="V158" s="1831"/>
      <c r="W158" s="1831"/>
      <c r="X158" s="1831"/>
      <c r="Y158" s="1831"/>
      <c r="Z158" s="1831"/>
      <c r="AA158" s="1831"/>
      <c r="AB158" s="1831"/>
      <c r="AC158" s="1831"/>
      <c r="AD158" s="1831"/>
      <c r="AE158" s="1831"/>
      <c r="AF158" s="1831"/>
      <c r="AG158" s="1831"/>
      <c r="AH158" s="1831"/>
      <c r="AI158" s="1831"/>
      <c r="AJ158" s="1831"/>
      <c r="AK158" s="1831"/>
      <c r="AL158" s="1831"/>
      <c r="AM158" s="1831"/>
      <c r="AN158" s="1831"/>
      <c r="AO158" s="1831"/>
      <c r="AP158" s="1831"/>
      <c r="AQ158" s="1831"/>
    </row>
    <row r="159" spans="1:43" x14ac:dyDescent="0.35">
      <c r="A159" s="1831"/>
      <c r="B159" s="1831"/>
      <c r="C159" s="1831"/>
      <c r="D159" s="1831"/>
      <c r="E159" s="1831"/>
      <c r="F159" s="1831"/>
      <c r="G159" s="1831"/>
      <c r="H159" s="1831"/>
      <c r="I159" s="1831"/>
      <c r="J159" s="1831"/>
      <c r="K159" s="1831"/>
      <c r="L159" s="1831"/>
      <c r="M159" s="1831"/>
      <c r="N159" s="1831"/>
      <c r="O159" s="1831"/>
      <c r="P159" s="1831"/>
      <c r="Q159" s="1831"/>
      <c r="R159" s="1831"/>
      <c r="S159" s="1831"/>
      <c r="T159" s="1831"/>
      <c r="U159" s="1831"/>
      <c r="V159" s="1831"/>
      <c r="W159" s="1831"/>
      <c r="X159" s="1831"/>
      <c r="Y159" s="1831"/>
      <c r="Z159" s="1831"/>
      <c r="AA159" s="1831"/>
      <c r="AB159" s="1831"/>
      <c r="AC159" s="1831"/>
      <c r="AD159" s="1831"/>
      <c r="AE159" s="1831"/>
      <c r="AF159" s="1831"/>
      <c r="AG159" s="1831"/>
      <c r="AH159" s="1831"/>
      <c r="AI159" s="1831"/>
      <c r="AJ159" s="1831"/>
      <c r="AK159" s="1831"/>
      <c r="AL159" s="1831"/>
      <c r="AM159" s="1831"/>
      <c r="AN159" s="1831"/>
      <c r="AO159" s="1831"/>
      <c r="AP159" s="1831"/>
      <c r="AQ159" s="1831"/>
    </row>
    <row r="160" spans="1:43" x14ac:dyDescent="0.35">
      <c r="A160" s="1831"/>
      <c r="B160" s="1831"/>
      <c r="C160" s="1831"/>
      <c r="D160" s="1831"/>
      <c r="E160" s="1831"/>
      <c r="F160" s="1831"/>
      <c r="G160" s="1831"/>
      <c r="H160" s="1831"/>
      <c r="I160" s="1831"/>
      <c r="J160" s="1831"/>
      <c r="K160" s="1831"/>
      <c r="L160" s="1831"/>
      <c r="M160" s="1831"/>
      <c r="N160" s="1831"/>
      <c r="O160" s="1831"/>
      <c r="P160" s="1831"/>
      <c r="Q160" s="1831"/>
      <c r="R160" s="1831"/>
      <c r="S160" s="1831"/>
      <c r="T160" s="1831"/>
      <c r="U160" s="1831"/>
      <c r="V160" s="1831"/>
      <c r="W160" s="1831"/>
      <c r="X160" s="1831"/>
      <c r="Y160" s="1831"/>
      <c r="Z160" s="1831"/>
      <c r="AA160" s="1831"/>
      <c r="AB160" s="1831"/>
      <c r="AC160" s="1831"/>
      <c r="AD160" s="1831"/>
      <c r="AE160" s="1831"/>
      <c r="AF160" s="1831"/>
      <c r="AG160" s="1831"/>
      <c r="AH160" s="1831"/>
      <c r="AI160" s="1831"/>
      <c r="AJ160" s="1831"/>
      <c r="AK160" s="1831"/>
      <c r="AL160" s="1831"/>
      <c r="AM160" s="1831"/>
      <c r="AN160" s="1831"/>
      <c r="AO160" s="1831"/>
      <c r="AP160" s="1831"/>
      <c r="AQ160" s="1831"/>
    </row>
    <row r="161" spans="1:43" x14ac:dyDescent="0.35">
      <c r="A161" s="1831"/>
      <c r="B161" s="1831"/>
      <c r="C161" s="1831"/>
      <c r="D161" s="1831"/>
      <c r="E161" s="1831"/>
      <c r="F161" s="1831"/>
      <c r="G161" s="1831"/>
      <c r="H161" s="1831"/>
      <c r="I161" s="1831"/>
      <c r="J161" s="1831"/>
      <c r="K161" s="1831"/>
      <c r="L161" s="1831"/>
      <c r="M161" s="1831"/>
      <c r="N161" s="1831"/>
      <c r="O161" s="1831"/>
      <c r="P161" s="1831"/>
      <c r="Q161" s="1831"/>
      <c r="R161" s="1831"/>
      <c r="S161" s="1831"/>
      <c r="T161" s="1831"/>
      <c r="U161" s="1831"/>
      <c r="V161" s="1831"/>
      <c r="W161" s="1831"/>
      <c r="X161" s="1831"/>
      <c r="Y161" s="1831"/>
      <c r="Z161" s="1831"/>
      <c r="AA161" s="1831"/>
      <c r="AB161" s="1831"/>
      <c r="AC161" s="1831"/>
      <c r="AD161" s="1831"/>
      <c r="AE161" s="1831"/>
      <c r="AF161" s="1831"/>
      <c r="AG161" s="1831"/>
      <c r="AH161" s="1831"/>
      <c r="AI161" s="1831"/>
      <c r="AJ161" s="1831"/>
      <c r="AK161" s="1831"/>
      <c r="AL161" s="1831"/>
      <c r="AM161" s="1831"/>
      <c r="AN161" s="1831"/>
      <c r="AO161" s="1831"/>
      <c r="AP161" s="1831"/>
      <c r="AQ161" s="1831"/>
    </row>
    <row r="162" spans="1:43" x14ac:dyDescent="0.35">
      <c r="A162" s="1831"/>
      <c r="B162" s="1831"/>
      <c r="C162" s="1831"/>
      <c r="D162" s="1831"/>
      <c r="E162" s="1831"/>
      <c r="F162" s="1831"/>
      <c r="G162" s="1831"/>
      <c r="H162" s="1831"/>
      <c r="I162" s="1831"/>
      <c r="J162" s="1831"/>
      <c r="K162" s="1831"/>
      <c r="L162" s="1831"/>
      <c r="M162" s="1831"/>
      <c r="N162" s="1831"/>
      <c r="O162" s="1831"/>
      <c r="P162" s="1831"/>
      <c r="Q162" s="1831"/>
      <c r="R162" s="1831"/>
      <c r="S162" s="1831"/>
      <c r="T162" s="1831"/>
      <c r="U162" s="1831"/>
      <c r="V162" s="1831"/>
      <c r="W162" s="1831"/>
      <c r="X162" s="1831"/>
      <c r="Y162" s="1831"/>
      <c r="Z162" s="1831"/>
      <c r="AA162" s="1831"/>
      <c r="AB162" s="1831"/>
      <c r="AC162" s="1831"/>
      <c r="AD162" s="1831"/>
      <c r="AE162" s="1831"/>
      <c r="AF162" s="1831"/>
      <c r="AG162" s="1831"/>
      <c r="AH162" s="1831"/>
      <c r="AI162" s="1831"/>
      <c r="AJ162" s="1831"/>
      <c r="AK162" s="1831"/>
      <c r="AL162" s="1831"/>
      <c r="AM162" s="1831"/>
      <c r="AN162" s="1831"/>
      <c r="AO162" s="1831"/>
      <c r="AP162" s="1831"/>
      <c r="AQ162" s="1831"/>
    </row>
    <row r="163" spans="1:43" x14ac:dyDescent="0.35">
      <c r="A163" s="1831"/>
      <c r="B163" s="1831"/>
      <c r="C163" s="1831"/>
      <c r="D163" s="1831"/>
      <c r="E163" s="1831"/>
      <c r="F163" s="1831"/>
      <c r="G163" s="1831"/>
      <c r="H163" s="1831"/>
      <c r="I163" s="1831"/>
      <c r="J163" s="1831"/>
      <c r="K163" s="1831"/>
      <c r="L163" s="1831"/>
      <c r="M163" s="1831"/>
      <c r="N163" s="1831"/>
      <c r="O163" s="1831"/>
      <c r="P163" s="1831"/>
      <c r="Q163" s="1831"/>
      <c r="R163" s="1831"/>
      <c r="S163" s="1831"/>
      <c r="T163" s="1831"/>
      <c r="U163" s="1831"/>
      <c r="V163" s="1831"/>
      <c r="W163" s="1831"/>
      <c r="X163" s="1831"/>
      <c r="Y163" s="1831"/>
      <c r="Z163" s="1831"/>
      <c r="AA163" s="1831"/>
      <c r="AB163" s="1831"/>
      <c r="AC163" s="1831"/>
      <c r="AD163" s="1831"/>
      <c r="AE163" s="1831"/>
      <c r="AF163" s="1831"/>
      <c r="AG163" s="1831"/>
      <c r="AH163" s="1831"/>
      <c r="AI163" s="1831"/>
      <c r="AJ163" s="1831"/>
      <c r="AK163" s="1831"/>
      <c r="AL163" s="1831"/>
      <c r="AM163" s="1831"/>
      <c r="AN163" s="1831"/>
      <c r="AO163" s="1831"/>
      <c r="AP163" s="1831"/>
      <c r="AQ163" s="1831"/>
    </row>
    <row r="164" spans="1:43" x14ac:dyDescent="0.35">
      <c r="A164" s="1831"/>
      <c r="B164" s="1831"/>
      <c r="C164" s="1831"/>
      <c r="D164" s="1831"/>
      <c r="E164" s="1831"/>
      <c r="F164" s="1831"/>
      <c r="G164" s="1831"/>
      <c r="H164" s="1831"/>
      <c r="I164" s="1831"/>
      <c r="J164" s="1831"/>
      <c r="K164" s="1831"/>
      <c r="L164" s="1831"/>
      <c r="M164" s="1831"/>
      <c r="N164" s="1831"/>
      <c r="O164" s="1831"/>
      <c r="P164" s="1831"/>
      <c r="Q164" s="1831"/>
      <c r="R164" s="1831"/>
      <c r="S164" s="1831"/>
      <c r="T164" s="1831"/>
      <c r="U164" s="1831"/>
      <c r="V164" s="1831"/>
      <c r="W164" s="1831"/>
      <c r="X164" s="1831"/>
      <c r="Y164" s="1831"/>
      <c r="Z164" s="1831"/>
      <c r="AA164" s="1831"/>
      <c r="AB164" s="1831"/>
      <c r="AC164" s="1831"/>
      <c r="AD164" s="1831"/>
      <c r="AE164" s="1831"/>
      <c r="AF164" s="1831"/>
      <c r="AG164" s="1831"/>
      <c r="AH164" s="1831"/>
      <c r="AI164" s="1831"/>
      <c r="AJ164" s="1831"/>
      <c r="AK164" s="1831"/>
      <c r="AL164" s="1831"/>
      <c r="AM164" s="1831"/>
      <c r="AN164" s="1831"/>
      <c r="AO164" s="1831"/>
      <c r="AP164" s="1831"/>
      <c r="AQ164" s="1831"/>
    </row>
    <row r="165" spans="1:43" x14ac:dyDescent="0.35">
      <c r="A165" s="1831"/>
      <c r="B165" s="1831"/>
      <c r="C165" s="1831"/>
      <c r="D165" s="1831"/>
      <c r="E165" s="1831"/>
      <c r="F165" s="1831"/>
      <c r="G165" s="1831"/>
      <c r="H165" s="1831"/>
      <c r="I165" s="1831"/>
      <c r="J165" s="1831"/>
      <c r="K165" s="1831"/>
      <c r="L165" s="1831"/>
      <c r="M165" s="1831"/>
      <c r="N165" s="1831"/>
      <c r="O165" s="1831"/>
      <c r="P165" s="1831"/>
      <c r="Q165" s="1831"/>
      <c r="R165" s="1831"/>
      <c r="S165" s="1831"/>
      <c r="T165" s="1831"/>
      <c r="U165" s="1831"/>
      <c r="V165" s="1831"/>
      <c r="W165" s="1831"/>
      <c r="X165" s="1831"/>
      <c r="Y165" s="1831"/>
      <c r="Z165" s="1831"/>
      <c r="AA165" s="1831"/>
      <c r="AB165" s="1831"/>
      <c r="AC165" s="1831"/>
      <c r="AD165" s="1831"/>
      <c r="AE165" s="1831"/>
      <c r="AF165" s="1831"/>
      <c r="AG165" s="1831"/>
      <c r="AH165" s="1831"/>
      <c r="AI165" s="1831"/>
      <c r="AJ165" s="1831"/>
      <c r="AK165" s="1831"/>
      <c r="AL165" s="1831"/>
      <c r="AM165" s="1831"/>
      <c r="AN165" s="1831"/>
      <c r="AO165" s="1831"/>
      <c r="AP165" s="1831"/>
      <c r="AQ165" s="1831"/>
    </row>
    <row r="166" spans="1:43" x14ac:dyDescent="0.35">
      <c r="A166" s="1831"/>
      <c r="B166" s="1831"/>
      <c r="C166" s="1831"/>
      <c r="D166" s="1831"/>
      <c r="E166" s="1831"/>
      <c r="F166" s="1831"/>
      <c r="G166" s="1831"/>
      <c r="H166" s="1831"/>
      <c r="I166" s="1831"/>
      <c r="J166" s="1831"/>
      <c r="K166" s="1831"/>
      <c r="L166" s="1831"/>
      <c r="M166" s="1831"/>
      <c r="N166" s="1831"/>
      <c r="O166" s="1831"/>
      <c r="P166" s="1831"/>
      <c r="Q166" s="1831"/>
      <c r="R166" s="1831"/>
      <c r="S166" s="1831"/>
      <c r="T166" s="1831"/>
      <c r="U166" s="1831"/>
      <c r="V166" s="1831"/>
      <c r="W166" s="1831"/>
      <c r="X166" s="1831"/>
      <c r="Y166" s="1831"/>
      <c r="Z166" s="1831"/>
      <c r="AA166" s="1831"/>
      <c r="AB166" s="1831"/>
      <c r="AC166" s="1831"/>
      <c r="AD166" s="1831"/>
      <c r="AE166" s="1831"/>
      <c r="AF166" s="1831"/>
      <c r="AG166" s="1831"/>
      <c r="AH166" s="1831"/>
      <c r="AI166" s="1831"/>
      <c r="AJ166" s="1831"/>
      <c r="AK166" s="1831"/>
      <c r="AL166" s="1831"/>
      <c r="AM166" s="1831"/>
      <c r="AN166" s="1831"/>
      <c r="AO166" s="1831"/>
      <c r="AP166" s="1831"/>
      <c r="AQ166" s="1831"/>
    </row>
    <row r="167" spans="1:43" x14ac:dyDescent="0.35">
      <c r="A167" s="1831"/>
      <c r="B167" s="1831"/>
      <c r="C167" s="1831"/>
      <c r="D167" s="1831"/>
      <c r="E167" s="1831"/>
      <c r="F167" s="1831"/>
      <c r="G167" s="1831"/>
      <c r="H167" s="1831"/>
      <c r="I167" s="1831"/>
      <c r="J167" s="1831"/>
      <c r="K167" s="1831"/>
      <c r="L167" s="1831"/>
      <c r="M167" s="1831"/>
      <c r="N167" s="1831"/>
      <c r="O167" s="1831"/>
      <c r="P167" s="1831"/>
      <c r="Q167" s="1831"/>
      <c r="R167" s="1831"/>
      <c r="S167" s="1831"/>
      <c r="T167" s="1831"/>
      <c r="U167" s="1831"/>
      <c r="V167" s="1831"/>
      <c r="W167" s="1831"/>
      <c r="X167" s="1831"/>
      <c r="Y167" s="1831"/>
      <c r="Z167" s="1831"/>
      <c r="AA167" s="1831"/>
      <c r="AB167" s="1831"/>
      <c r="AC167" s="1831"/>
      <c r="AD167" s="1831"/>
      <c r="AE167" s="1831"/>
      <c r="AF167" s="1831"/>
      <c r="AG167" s="1831"/>
      <c r="AH167" s="1831"/>
      <c r="AI167" s="1831"/>
      <c r="AJ167" s="1831"/>
      <c r="AK167" s="1831"/>
      <c r="AL167" s="1831"/>
      <c r="AM167" s="1831"/>
      <c r="AN167" s="1831"/>
      <c r="AO167" s="1831"/>
      <c r="AP167" s="1831"/>
      <c r="AQ167" s="1831"/>
    </row>
    <row r="168" spans="1:43" x14ac:dyDescent="0.35">
      <c r="A168" s="1831"/>
      <c r="B168" s="1831"/>
      <c r="C168" s="1831"/>
      <c r="D168" s="1831"/>
      <c r="E168" s="1831"/>
      <c r="F168" s="1831"/>
      <c r="G168" s="1831"/>
      <c r="H168" s="1831"/>
      <c r="I168" s="1831"/>
      <c r="J168" s="1831"/>
      <c r="K168" s="1831"/>
      <c r="L168" s="1831"/>
      <c r="M168" s="1831"/>
      <c r="N168" s="1831"/>
      <c r="O168" s="1831"/>
      <c r="P168" s="1831"/>
      <c r="Q168" s="1831"/>
      <c r="R168" s="1831"/>
      <c r="S168" s="1831"/>
      <c r="T168" s="1831"/>
      <c r="U168" s="1831"/>
      <c r="V168" s="1831"/>
      <c r="W168" s="1831"/>
      <c r="X168" s="1831"/>
      <c r="Y168" s="1831"/>
      <c r="Z168" s="1831"/>
      <c r="AA168" s="1831"/>
      <c r="AB168" s="1831"/>
      <c r="AC168" s="1831"/>
      <c r="AD168" s="1831"/>
      <c r="AE168" s="1831"/>
      <c r="AF168" s="1831"/>
      <c r="AG168" s="1831"/>
      <c r="AH168" s="1831"/>
      <c r="AI168" s="1831"/>
      <c r="AJ168" s="1831"/>
      <c r="AK168" s="1831"/>
      <c r="AL168" s="1831"/>
      <c r="AM168" s="1831"/>
      <c r="AN168" s="1831"/>
      <c r="AO168" s="1831"/>
      <c r="AP168" s="1831"/>
      <c r="AQ168" s="1831"/>
    </row>
    <row r="169" spans="1:43" x14ac:dyDescent="0.35">
      <c r="A169" s="1831"/>
      <c r="B169" s="1831"/>
      <c r="C169" s="1831"/>
      <c r="D169" s="1831"/>
      <c r="E169" s="1831"/>
      <c r="F169" s="1831"/>
      <c r="G169" s="1831"/>
      <c r="H169" s="1831"/>
      <c r="I169" s="1831"/>
      <c r="J169" s="1831"/>
      <c r="K169" s="1831"/>
      <c r="L169" s="1831"/>
      <c r="M169" s="1831"/>
      <c r="N169" s="1831"/>
      <c r="O169" s="1831"/>
      <c r="P169" s="1831"/>
      <c r="Q169" s="1831"/>
      <c r="R169" s="1831"/>
      <c r="S169" s="1831"/>
      <c r="T169" s="1831"/>
      <c r="U169" s="1831"/>
      <c r="V169" s="1831"/>
      <c r="W169" s="1831"/>
      <c r="X169" s="1831"/>
      <c r="Y169" s="1831"/>
      <c r="Z169" s="1831"/>
      <c r="AA169" s="1831"/>
      <c r="AB169" s="1831"/>
      <c r="AC169" s="1831"/>
      <c r="AD169" s="1831"/>
      <c r="AE169" s="1831"/>
      <c r="AF169" s="1831"/>
      <c r="AG169" s="1831"/>
      <c r="AH169" s="1831"/>
      <c r="AI169" s="1831"/>
      <c r="AJ169" s="1831"/>
      <c r="AK169" s="1831"/>
      <c r="AL169" s="1831"/>
      <c r="AM169" s="1831"/>
      <c r="AN169" s="1831"/>
      <c r="AO169" s="1831"/>
      <c r="AP169" s="1831"/>
      <c r="AQ169" s="1831"/>
    </row>
    <row r="170" spans="1:43" x14ac:dyDescent="0.35">
      <c r="A170" s="1831"/>
      <c r="B170" s="1831"/>
      <c r="C170" s="1831"/>
      <c r="D170" s="1831"/>
      <c r="E170" s="1831"/>
      <c r="F170" s="1831"/>
      <c r="G170" s="1831"/>
      <c r="H170" s="1831"/>
      <c r="I170" s="1831"/>
      <c r="J170" s="1831"/>
      <c r="K170" s="1831"/>
      <c r="L170" s="1831"/>
      <c r="M170" s="1831"/>
      <c r="N170" s="1831"/>
      <c r="O170" s="1831"/>
      <c r="P170" s="1831"/>
      <c r="Q170" s="1831"/>
      <c r="R170" s="1831"/>
      <c r="S170" s="1831"/>
      <c r="T170" s="1831"/>
      <c r="U170" s="1831"/>
      <c r="V170" s="1831"/>
      <c r="W170" s="1831"/>
      <c r="X170" s="1831"/>
      <c r="Y170" s="1831"/>
      <c r="Z170" s="1831"/>
      <c r="AA170" s="1831"/>
      <c r="AB170" s="1831"/>
      <c r="AC170" s="1831"/>
      <c r="AD170" s="1831"/>
      <c r="AE170" s="1831"/>
      <c r="AF170" s="1831"/>
      <c r="AG170" s="1831"/>
      <c r="AH170" s="1831"/>
      <c r="AI170" s="1831"/>
      <c r="AJ170" s="1831"/>
      <c r="AK170" s="1831"/>
      <c r="AL170" s="1831"/>
      <c r="AM170" s="1831"/>
      <c r="AN170" s="1831"/>
      <c r="AO170" s="1831"/>
      <c r="AP170" s="1831"/>
      <c r="AQ170" s="1831"/>
    </row>
    <row r="171" spans="1:43" x14ac:dyDescent="0.35">
      <c r="A171" s="1831"/>
      <c r="B171" s="1831"/>
      <c r="C171" s="1831"/>
      <c r="D171" s="1831"/>
      <c r="E171" s="1831"/>
      <c r="F171" s="1831"/>
      <c r="G171" s="1831"/>
      <c r="H171" s="1831"/>
      <c r="I171" s="1831"/>
      <c r="J171" s="1831"/>
      <c r="K171" s="1831"/>
      <c r="L171" s="1831"/>
      <c r="M171" s="1831"/>
      <c r="N171" s="1831"/>
      <c r="O171" s="1831"/>
      <c r="P171" s="1831"/>
      <c r="Q171" s="1831"/>
      <c r="R171" s="1831"/>
      <c r="S171" s="1831"/>
      <c r="T171" s="1831"/>
      <c r="U171" s="1831"/>
      <c r="V171" s="1831"/>
      <c r="W171" s="1831"/>
      <c r="X171" s="1831"/>
      <c r="Y171" s="1831"/>
      <c r="Z171" s="1831"/>
      <c r="AA171" s="1831"/>
      <c r="AB171" s="1831"/>
      <c r="AC171" s="1831"/>
      <c r="AD171" s="1831"/>
      <c r="AE171" s="1831"/>
      <c r="AF171" s="1831"/>
      <c r="AG171" s="1831"/>
      <c r="AH171" s="1831"/>
      <c r="AI171" s="1831"/>
      <c r="AJ171" s="1831"/>
      <c r="AK171" s="1831"/>
      <c r="AL171" s="1831"/>
      <c r="AM171" s="1831"/>
      <c r="AN171" s="1831"/>
      <c r="AO171" s="1831"/>
      <c r="AP171" s="1831"/>
      <c r="AQ171" s="1831"/>
    </row>
    <row r="172" spans="1:43" x14ac:dyDescent="0.35">
      <c r="A172" s="1831"/>
      <c r="B172" s="1831"/>
      <c r="C172" s="1831"/>
      <c r="D172" s="1831"/>
      <c r="E172" s="1831"/>
      <c r="F172" s="1831"/>
      <c r="G172" s="1831"/>
      <c r="H172" s="1831"/>
      <c r="I172" s="1831"/>
      <c r="J172" s="1831"/>
      <c r="K172" s="1831"/>
      <c r="L172" s="1831"/>
      <c r="M172" s="1831"/>
      <c r="N172" s="1831"/>
      <c r="O172" s="1831"/>
      <c r="P172" s="1831"/>
      <c r="Q172" s="1831"/>
      <c r="R172" s="1831"/>
      <c r="S172" s="1831"/>
      <c r="T172" s="1831"/>
      <c r="U172" s="1831"/>
      <c r="V172" s="1831"/>
      <c r="W172" s="1831"/>
      <c r="X172" s="1831"/>
      <c r="Y172" s="1831"/>
      <c r="Z172" s="1831"/>
      <c r="AA172" s="1831"/>
      <c r="AB172" s="1831"/>
      <c r="AC172" s="1831"/>
      <c r="AD172" s="1831"/>
      <c r="AE172" s="1831"/>
      <c r="AF172" s="1831"/>
      <c r="AG172" s="1831"/>
      <c r="AH172" s="1831"/>
      <c r="AI172" s="1831"/>
      <c r="AJ172" s="1831"/>
      <c r="AK172" s="1831"/>
      <c r="AL172" s="1831"/>
      <c r="AM172" s="1831"/>
      <c r="AN172" s="1831"/>
      <c r="AO172" s="1831"/>
      <c r="AP172" s="1831"/>
      <c r="AQ172" s="1831"/>
    </row>
    <row r="173" spans="1:43" x14ac:dyDescent="0.35">
      <c r="A173" s="1831"/>
      <c r="B173" s="1831"/>
      <c r="C173" s="1831"/>
      <c r="D173" s="1831"/>
      <c r="E173" s="1831"/>
      <c r="F173" s="1831"/>
      <c r="G173" s="1831"/>
      <c r="H173" s="1831"/>
      <c r="I173" s="1831"/>
      <c r="J173" s="1831"/>
      <c r="K173" s="1831"/>
      <c r="L173" s="1831"/>
      <c r="M173" s="1831"/>
      <c r="N173" s="1831"/>
      <c r="O173" s="1831"/>
      <c r="P173" s="1831"/>
      <c r="Q173" s="1831"/>
      <c r="R173" s="1831"/>
      <c r="S173" s="1831"/>
      <c r="T173" s="1831"/>
      <c r="U173" s="1831"/>
      <c r="V173" s="1831"/>
      <c r="W173" s="1831"/>
      <c r="X173" s="1831"/>
      <c r="Y173" s="1831"/>
      <c r="Z173" s="1831"/>
      <c r="AA173" s="1831"/>
      <c r="AB173" s="1831"/>
      <c r="AC173" s="1831"/>
      <c r="AD173" s="1831"/>
      <c r="AE173" s="1831"/>
      <c r="AF173" s="1831"/>
      <c r="AG173" s="1831"/>
      <c r="AH173" s="1831"/>
      <c r="AI173" s="1831"/>
      <c r="AJ173" s="1831"/>
      <c r="AK173" s="1831"/>
      <c r="AL173" s="1831"/>
      <c r="AM173" s="1831"/>
      <c r="AN173" s="1831"/>
      <c r="AO173" s="1831"/>
      <c r="AP173" s="1831"/>
      <c r="AQ173" s="1831"/>
    </row>
    <row r="174" spans="1:43" x14ac:dyDescent="0.35">
      <c r="A174" s="1831"/>
      <c r="B174" s="1831"/>
      <c r="C174" s="1831"/>
      <c r="D174" s="1831"/>
      <c r="E174" s="1831"/>
      <c r="F174" s="1831"/>
      <c r="G174" s="1831"/>
      <c r="H174" s="1831"/>
      <c r="I174" s="1831"/>
      <c r="J174" s="1831"/>
      <c r="K174" s="1831"/>
      <c r="L174" s="1831"/>
      <c r="M174" s="1831"/>
      <c r="N174" s="1831"/>
      <c r="O174" s="1831"/>
      <c r="P174" s="1831"/>
      <c r="Q174" s="1831"/>
      <c r="R174" s="1831"/>
      <c r="S174" s="1831"/>
      <c r="T174" s="1831"/>
      <c r="U174" s="1831"/>
      <c r="V174" s="1831"/>
      <c r="W174" s="1831"/>
      <c r="X174" s="1831"/>
      <c r="Y174" s="1831"/>
      <c r="Z174" s="1831"/>
      <c r="AA174" s="1831"/>
      <c r="AB174" s="1831"/>
      <c r="AC174" s="1831"/>
      <c r="AD174" s="1831"/>
      <c r="AE174" s="1831"/>
      <c r="AF174" s="1831"/>
      <c r="AG174" s="1831"/>
      <c r="AH174" s="1831"/>
      <c r="AI174" s="1831"/>
      <c r="AJ174" s="1831"/>
      <c r="AK174" s="1831"/>
      <c r="AL174" s="1831"/>
      <c r="AM174" s="1831"/>
      <c r="AN174" s="1831"/>
      <c r="AO174" s="1831"/>
      <c r="AP174" s="1831"/>
      <c r="AQ174" s="1831"/>
    </row>
    <row r="175" spans="1:43" x14ac:dyDescent="0.35">
      <c r="A175" s="1831"/>
      <c r="B175" s="1831"/>
      <c r="C175" s="1831"/>
      <c r="D175" s="1831"/>
      <c r="E175" s="1831"/>
      <c r="F175" s="1831"/>
      <c r="G175" s="1831"/>
      <c r="H175" s="1831"/>
      <c r="I175" s="1831"/>
      <c r="J175" s="1831"/>
      <c r="K175" s="1831"/>
      <c r="L175" s="1831"/>
      <c r="M175" s="1831"/>
      <c r="N175" s="1831"/>
      <c r="O175" s="1831"/>
      <c r="P175" s="1831"/>
      <c r="Q175" s="1831"/>
      <c r="R175" s="1831"/>
      <c r="S175" s="1831"/>
      <c r="T175" s="1831"/>
      <c r="U175" s="1831"/>
      <c r="V175" s="1831"/>
      <c r="W175" s="1831"/>
      <c r="X175" s="1831"/>
      <c r="Y175" s="1831"/>
      <c r="Z175" s="1831"/>
      <c r="AA175" s="1831"/>
      <c r="AB175" s="1831"/>
      <c r="AC175" s="1831"/>
      <c r="AD175" s="1831"/>
      <c r="AE175" s="1831"/>
      <c r="AF175" s="1831"/>
      <c r="AG175" s="1831"/>
      <c r="AH175" s="1831"/>
      <c r="AI175" s="1831"/>
      <c r="AJ175" s="1831"/>
      <c r="AK175" s="1831"/>
      <c r="AL175" s="1831"/>
      <c r="AM175" s="1831"/>
      <c r="AN175" s="1831"/>
      <c r="AO175" s="1831"/>
      <c r="AP175" s="1831"/>
      <c r="AQ175" s="1831"/>
    </row>
    <row r="176" spans="1:43" x14ac:dyDescent="0.35">
      <c r="A176" s="1831"/>
      <c r="B176" s="1831"/>
      <c r="C176" s="1831"/>
      <c r="D176" s="1831"/>
      <c r="E176" s="1831"/>
      <c r="F176" s="1831"/>
      <c r="G176" s="1831"/>
      <c r="H176" s="1831"/>
      <c r="I176" s="1831"/>
      <c r="J176" s="1831"/>
      <c r="K176" s="1831"/>
      <c r="L176" s="1831"/>
      <c r="M176" s="1831"/>
      <c r="N176" s="1831"/>
      <c r="O176" s="1831"/>
      <c r="P176" s="1831"/>
      <c r="Q176" s="1831"/>
      <c r="R176" s="1831"/>
      <c r="S176" s="1831"/>
      <c r="T176" s="1831"/>
      <c r="U176" s="1831"/>
      <c r="V176" s="1831"/>
      <c r="W176" s="1831"/>
      <c r="X176" s="1831"/>
      <c r="Y176" s="1831"/>
      <c r="Z176" s="1831"/>
      <c r="AA176" s="1831"/>
      <c r="AB176" s="1831"/>
      <c r="AC176" s="1831"/>
      <c r="AD176" s="1831"/>
      <c r="AE176" s="1831"/>
      <c r="AF176" s="1831"/>
      <c r="AG176" s="1831"/>
      <c r="AH176" s="1831"/>
      <c r="AI176" s="1831"/>
      <c r="AJ176" s="1831"/>
      <c r="AK176" s="1831"/>
      <c r="AL176" s="1831"/>
      <c r="AM176" s="1831"/>
      <c r="AN176" s="1831"/>
      <c r="AO176" s="1831"/>
      <c r="AP176" s="1831"/>
      <c r="AQ176" s="1831"/>
    </row>
    <row r="177" spans="1:43" x14ac:dyDescent="0.35">
      <c r="A177" s="1831"/>
      <c r="B177" s="1831"/>
      <c r="C177" s="1831"/>
      <c r="D177" s="1831"/>
      <c r="E177" s="1831"/>
      <c r="F177" s="1831"/>
      <c r="G177" s="1831"/>
      <c r="H177" s="1831"/>
      <c r="I177" s="1831"/>
      <c r="J177" s="1831"/>
      <c r="K177" s="1831"/>
      <c r="L177" s="1831"/>
      <c r="M177" s="1831"/>
      <c r="N177" s="1831"/>
      <c r="O177" s="1831"/>
      <c r="P177" s="1831"/>
      <c r="Q177" s="1831"/>
      <c r="R177" s="1831"/>
      <c r="S177" s="1831"/>
      <c r="T177" s="1831"/>
      <c r="U177" s="1831"/>
      <c r="V177" s="1831"/>
      <c r="W177" s="1831"/>
      <c r="X177" s="1831"/>
      <c r="Y177" s="1831"/>
      <c r="Z177" s="1831"/>
      <c r="AA177" s="1831"/>
      <c r="AB177" s="1831"/>
      <c r="AC177" s="1831"/>
      <c r="AD177" s="1831"/>
      <c r="AE177" s="1831"/>
      <c r="AF177" s="1831"/>
      <c r="AG177" s="1831"/>
      <c r="AH177" s="1831"/>
      <c r="AI177" s="1831"/>
      <c r="AJ177" s="1831"/>
      <c r="AK177" s="1831"/>
      <c r="AL177" s="1831"/>
      <c r="AM177" s="1831"/>
      <c r="AN177" s="1831"/>
      <c r="AO177" s="1831"/>
      <c r="AP177" s="1831"/>
      <c r="AQ177" s="1831"/>
    </row>
    <row r="178" spans="1:43" x14ac:dyDescent="0.35">
      <c r="A178" s="1831"/>
      <c r="B178" s="1831"/>
      <c r="C178" s="1831"/>
      <c r="D178" s="1831"/>
      <c r="E178" s="1831"/>
      <c r="F178" s="1831"/>
      <c r="G178" s="1831"/>
      <c r="H178" s="1831"/>
      <c r="I178" s="1831"/>
      <c r="J178" s="1831"/>
      <c r="K178" s="1831"/>
      <c r="L178" s="1831"/>
      <c r="M178" s="1831"/>
      <c r="N178" s="1831"/>
      <c r="O178" s="1831"/>
      <c r="P178" s="1831"/>
      <c r="Q178" s="1831"/>
      <c r="R178" s="1831"/>
      <c r="S178" s="1831"/>
      <c r="T178" s="1831"/>
      <c r="U178" s="1831"/>
      <c r="V178" s="1831"/>
      <c r="W178" s="1831"/>
      <c r="X178" s="1831"/>
      <c r="Y178" s="1831"/>
      <c r="Z178" s="1831"/>
      <c r="AA178" s="1831"/>
      <c r="AB178" s="1831"/>
      <c r="AC178" s="1831"/>
      <c r="AD178" s="1831"/>
      <c r="AE178" s="1831"/>
      <c r="AF178" s="1831"/>
      <c r="AG178" s="1831"/>
      <c r="AH178" s="1831"/>
      <c r="AI178" s="1831"/>
      <c r="AJ178" s="1831"/>
      <c r="AK178" s="1831"/>
      <c r="AL178" s="1831"/>
      <c r="AM178" s="1831"/>
      <c r="AN178" s="1831"/>
      <c r="AO178" s="1831"/>
      <c r="AP178" s="1831"/>
      <c r="AQ178" s="1831"/>
    </row>
    <row r="179" spans="1:43" x14ac:dyDescent="0.35">
      <c r="A179" s="1831"/>
      <c r="B179" s="1831"/>
      <c r="C179" s="1831"/>
      <c r="D179" s="1831"/>
      <c r="E179" s="1831"/>
      <c r="F179" s="1831"/>
      <c r="G179" s="1831"/>
      <c r="H179" s="1831"/>
      <c r="I179" s="1831"/>
      <c r="J179" s="1831"/>
      <c r="K179" s="1831"/>
      <c r="L179" s="1831"/>
      <c r="M179" s="1831"/>
      <c r="N179" s="1831"/>
      <c r="O179" s="1831"/>
      <c r="P179" s="1831"/>
      <c r="Q179" s="1831"/>
      <c r="R179" s="1831"/>
      <c r="S179" s="1831"/>
      <c r="T179" s="1831"/>
      <c r="U179" s="1831"/>
      <c r="V179" s="1831"/>
      <c r="W179" s="1831"/>
      <c r="X179" s="1831"/>
      <c r="Y179" s="1831"/>
      <c r="Z179" s="1831"/>
      <c r="AA179" s="1831"/>
      <c r="AB179" s="1831"/>
      <c r="AC179" s="1831"/>
      <c r="AD179" s="1831"/>
      <c r="AE179" s="1831"/>
      <c r="AF179" s="1831"/>
      <c r="AG179" s="1831"/>
      <c r="AH179" s="1831"/>
      <c r="AI179" s="1831"/>
      <c r="AJ179" s="1831"/>
      <c r="AK179" s="1831"/>
      <c r="AL179" s="1831"/>
      <c r="AM179" s="1831"/>
      <c r="AN179" s="1831"/>
      <c r="AO179" s="1831"/>
      <c r="AP179" s="1831"/>
      <c r="AQ179" s="1831"/>
    </row>
    <row r="180" spans="1:43" x14ac:dyDescent="0.35">
      <c r="A180" s="1831"/>
      <c r="B180" s="1831"/>
      <c r="C180" s="1831"/>
      <c r="D180" s="1831"/>
      <c r="E180" s="1831"/>
      <c r="F180" s="1831"/>
      <c r="G180" s="1831"/>
      <c r="H180" s="1831"/>
      <c r="I180" s="1831"/>
      <c r="J180" s="1831"/>
      <c r="K180" s="1831"/>
      <c r="L180" s="1831"/>
      <c r="M180" s="1831"/>
      <c r="N180" s="1831"/>
      <c r="O180" s="1831"/>
      <c r="P180" s="1831"/>
      <c r="Q180" s="1831"/>
      <c r="R180" s="1831"/>
      <c r="S180" s="1831"/>
      <c r="T180" s="1831"/>
      <c r="U180" s="1831"/>
      <c r="V180" s="1831"/>
      <c r="W180" s="1831"/>
      <c r="X180" s="1831"/>
      <c r="Y180" s="1831"/>
      <c r="Z180" s="1831"/>
      <c r="AA180" s="1831"/>
      <c r="AB180" s="1831"/>
      <c r="AC180" s="1831"/>
      <c r="AD180" s="1831"/>
      <c r="AE180" s="1831"/>
      <c r="AF180" s="1831"/>
      <c r="AG180" s="1831"/>
      <c r="AH180" s="1831"/>
      <c r="AI180" s="1831"/>
      <c r="AJ180" s="1831"/>
      <c r="AK180" s="1831"/>
      <c r="AL180" s="1831"/>
      <c r="AM180" s="1831"/>
      <c r="AN180" s="1831"/>
      <c r="AO180" s="1831"/>
      <c r="AP180" s="1831"/>
      <c r="AQ180" s="1831"/>
    </row>
    <row r="181" spans="1:43" x14ac:dyDescent="0.35">
      <c r="A181" s="1831"/>
      <c r="B181" s="1831"/>
      <c r="C181" s="1831"/>
      <c r="D181" s="1831"/>
      <c r="E181" s="1831"/>
      <c r="F181" s="1831"/>
      <c r="G181" s="1831"/>
      <c r="H181" s="1831"/>
      <c r="I181" s="1831"/>
      <c r="J181" s="1831"/>
      <c r="K181" s="1831"/>
      <c r="L181" s="1831"/>
      <c r="M181" s="1831"/>
      <c r="N181" s="1831"/>
      <c r="O181" s="1831"/>
      <c r="P181" s="1831"/>
      <c r="Q181" s="1831"/>
      <c r="R181" s="1831"/>
      <c r="S181" s="1831"/>
      <c r="T181" s="1831"/>
      <c r="U181" s="1831"/>
      <c r="V181" s="1831"/>
      <c r="W181" s="1831"/>
      <c r="X181" s="1831"/>
      <c r="Y181" s="1831"/>
      <c r="Z181" s="1831"/>
      <c r="AA181" s="1831"/>
      <c r="AB181" s="1831"/>
      <c r="AC181" s="1831"/>
      <c r="AD181" s="1831"/>
      <c r="AE181" s="1831"/>
      <c r="AF181" s="1831"/>
      <c r="AG181" s="1831"/>
      <c r="AH181" s="1831"/>
      <c r="AI181" s="1831"/>
      <c r="AJ181" s="1831"/>
      <c r="AK181" s="1831"/>
      <c r="AL181" s="1831"/>
      <c r="AM181" s="1831"/>
      <c r="AN181" s="1831"/>
      <c r="AO181" s="1831"/>
      <c r="AP181" s="1831"/>
      <c r="AQ181" s="1831"/>
    </row>
    <row r="182" spans="1:43" x14ac:dyDescent="0.35">
      <c r="A182" s="1831"/>
      <c r="B182" s="1831"/>
      <c r="C182" s="1831"/>
      <c r="D182" s="1831"/>
      <c r="E182" s="1831"/>
      <c r="F182" s="1831"/>
      <c r="G182" s="1831"/>
      <c r="H182" s="1831"/>
      <c r="I182" s="1831"/>
      <c r="J182" s="1831"/>
      <c r="K182" s="1831"/>
      <c r="L182" s="1831"/>
      <c r="M182" s="1831"/>
      <c r="N182" s="1831"/>
      <c r="O182" s="1831"/>
      <c r="P182" s="1831"/>
      <c r="Q182" s="1831"/>
      <c r="R182" s="1831"/>
      <c r="S182" s="1831"/>
      <c r="T182" s="1831"/>
      <c r="U182" s="1831"/>
      <c r="V182" s="1831"/>
      <c r="W182" s="1831"/>
      <c r="X182" s="1831"/>
      <c r="Y182" s="1831"/>
      <c r="Z182" s="1831"/>
      <c r="AA182" s="1831"/>
      <c r="AB182" s="1831"/>
      <c r="AC182" s="1831"/>
      <c r="AD182" s="1831"/>
      <c r="AE182" s="1831"/>
      <c r="AF182" s="1831"/>
      <c r="AG182" s="1831"/>
      <c r="AH182" s="1831"/>
      <c r="AI182" s="1831"/>
      <c r="AJ182" s="1831"/>
      <c r="AK182" s="1831"/>
      <c r="AL182" s="1831"/>
      <c r="AM182" s="1831"/>
      <c r="AN182" s="1831"/>
      <c r="AO182" s="1831"/>
      <c r="AP182" s="1831"/>
      <c r="AQ182" s="1831"/>
    </row>
    <row r="183" spans="1:43" x14ac:dyDescent="0.35">
      <c r="A183" s="1831"/>
      <c r="B183" s="1831"/>
      <c r="C183" s="1831"/>
      <c r="D183" s="1831"/>
      <c r="E183" s="1831"/>
      <c r="F183" s="1831"/>
      <c r="G183" s="1831"/>
      <c r="H183" s="1831"/>
      <c r="I183" s="1831"/>
      <c r="J183" s="1831"/>
      <c r="K183" s="1831"/>
      <c r="L183" s="1831"/>
      <c r="M183" s="1831"/>
      <c r="N183" s="1831"/>
      <c r="O183" s="1831"/>
      <c r="P183" s="1831"/>
      <c r="Q183" s="1831"/>
      <c r="R183" s="1831"/>
      <c r="S183" s="1831"/>
      <c r="T183" s="1831"/>
      <c r="U183" s="1831"/>
      <c r="V183" s="1831"/>
      <c r="W183" s="1831"/>
      <c r="X183" s="1831"/>
      <c r="Y183" s="1831"/>
      <c r="Z183" s="1831"/>
      <c r="AA183" s="1831"/>
      <c r="AB183" s="1831"/>
      <c r="AC183" s="1831"/>
      <c r="AD183" s="1831"/>
      <c r="AE183" s="1831"/>
      <c r="AF183" s="1831"/>
      <c r="AG183" s="1831"/>
      <c r="AH183" s="1831"/>
      <c r="AI183" s="1831"/>
      <c r="AJ183" s="1831"/>
      <c r="AK183" s="1831"/>
      <c r="AL183" s="1831"/>
      <c r="AM183" s="1831"/>
      <c r="AN183" s="1831"/>
      <c r="AO183" s="1831"/>
      <c r="AP183" s="1831"/>
      <c r="AQ183" s="1831"/>
    </row>
    <row r="184" spans="1:43" x14ac:dyDescent="0.35">
      <c r="A184" s="1831"/>
      <c r="B184" s="1831"/>
      <c r="C184" s="1831"/>
      <c r="D184" s="1831"/>
      <c r="E184" s="1831"/>
      <c r="F184" s="1831"/>
      <c r="G184" s="1831"/>
      <c r="H184" s="1831"/>
      <c r="I184" s="1831"/>
      <c r="J184" s="1831"/>
      <c r="K184" s="1831"/>
      <c r="L184" s="1831"/>
      <c r="M184" s="1831"/>
      <c r="N184" s="1831"/>
      <c r="O184" s="1831"/>
      <c r="P184" s="1831"/>
      <c r="Q184" s="1831"/>
      <c r="R184" s="1831"/>
      <c r="S184" s="1831"/>
      <c r="T184" s="1831"/>
      <c r="U184" s="1831"/>
      <c r="V184" s="1831"/>
      <c r="W184" s="1831"/>
      <c r="X184" s="1831"/>
      <c r="Y184" s="1831"/>
      <c r="Z184" s="1831"/>
      <c r="AA184" s="1831"/>
      <c r="AB184" s="1831"/>
      <c r="AC184" s="1831"/>
      <c r="AD184" s="1831"/>
      <c r="AE184" s="1831"/>
      <c r="AF184" s="1831"/>
      <c r="AG184" s="1831"/>
      <c r="AH184" s="1831"/>
      <c r="AI184" s="1831"/>
      <c r="AJ184" s="1831"/>
      <c r="AK184" s="1831"/>
      <c r="AL184" s="1831"/>
      <c r="AM184" s="1831"/>
      <c r="AN184" s="1831"/>
      <c r="AO184" s="1831"/>
      <c r="AP184" s="1831"/>
      <c r="AQ184" s="1831"/>
    </row>
    <row r="185" spans="1:43" x14ac:dyDescent="0.35">
      <c r="A185" s="1831"/>
      <c r="B185" s="1831"/>
      <c r="C185" s="1831"/>
      <c r="D185" s="1831"/>
      <c r="E185" s="1831"/>
      <c r="F185" s="1831"/>
      <c r="G185" s="1831"/>
      <c r="H185" s="1831"/>
      <c r="I185" s="1831"/>
      <c r="J185" s="1831"/>
      <c r="K185" s="1831"/>
      <c r="L185" s="1831"/>
      <c r="M185" s="1831"/>
      <c r="N185" s="1831"/>
      <c r="O185" s="1831"/>
      <c r="P185" s="1831"/>
      <c r="Q185" s="1831"/>
      <c r="R185" s="1831"/>
      <c r="S185" s="1831"/>
      <c r="T185" s="1831"/>
      <c r="U185" s="1831"/>
      <c r="V185" s="1831"/>
      <c r="W185" s="1831"/>
      <c r="X185" s="1831"/>
      <c r="Y185" s="1831"/>
      <c r="Z185" s="1831"/>
      <c r="AA185" s="1831"/>
      <c r="AB185" s="1831"/>
      <c r="AC185" s="1831"/>
      <c r="AD185" s="1831"/>
      <c r="AE185" s="1831"/>
      <c r="AF185" s="1831"/>
      <c r="AG185" s="1831"/>
      <c r="AH185" s="1831"/>
      <c r="AI185" s="1831"/>
      <c r="AJ185" s="1831"/>
      <c r="AK185" s="1831"/>
      <c r="AL185" s="1831"/>
      <c r="AM185" s="1831"/>
      <c r="AN185" s="1831"/>
      <c r="AO185" s="1831"/>
      <c r="AP185" s="1831"/>
      <c r="AQ185" s="1831"/>
    </row>
    <row r="186" spans="1:43" x14ac:dyDescent="0.35">
      <c r="A186" s="1831"/>
      <c r="B186" s="1831"/>
      <c r="C186" s="1831"/>
      <c r="D186" s="1831"/>
      <c r="E186" s="1831"/>
      <c r="F186" s="1831"/>
      <c r="G186" s="1831"/>
      <c r="H186" s="1831"/>
      <c r="I186" s="1831"/>
      <c r="J186" s="1831"/>
      <c r="K186" s="1831"/>
      <c r="L186" s="1831"/>
      <c r="M186" s="1831"/>
      <c r="N186" s="1831"/>
      <c r="O186" s="1831"/>
      <c r="P186" s="1831"/>
      <c r="Q186" s="1831"/>
      <c r="R186" s="1831"/>
      <c r="S186" s="1831"/>
      <c r="T186" s="1831"/>
      <c r="U186" s="1831"/>
      <c r="V186" s="1831"/>
      <c r="W186" s="1831"/>
      <c r="X186" s="1831"/>
      <c r="Y186" s="1831"/>
      <c r="Z186" s="1831"/>
      <c r="AA186" s="1831"/>
      <c r="AB186" s="1831"/>
      <c r="AC186" s="1831"/>
      <c r="AD186" s="1831"/>
      <c r="AE186" s="1831"/>
      <c r="AF186" s="1831"/>
      <c r="AG186" s="1831"/>
      <c r="AH186" s="1831"/>
      <c r="AI186" s="1831"/>
      <c r="AJ186" s="1831"/>
      <c r="AK186" s="1831"/>
      <c r="AL186" s="1831"/>
      <c r="AM186" s="1831"/>
      <c r="AN186" s="1831"/>
      <c r="AO186" s="1831"/>
      <c r="AP186" s="1831"/>
      <c r="AQ186" s="1831"/>
    </row>
    <row r="187" spans="1:43" x14ac:dyDescent="0.35">
      <c r="A187" s="1831"/>
      <c r="B187" s="1831"/>
      <c r="C187" s="1831"/>
      <c r="D187" s="1831"/>
      <c r="E187" s="1831"/>
      <c r="F187" s="1831"/>
      <c r="G187" s="1831"/>
      <c r="H187" s="1831"/>
      <c r="I187" s="1831"/>
      <c r="J187" s="1831"/>
      <c r="K187" s="1831"/>
      <c r="L187" s="1831"/>
      <c r="M187" s="1831"/>
      <c r="N187" s="1831"/>
      <c r="O187" s="1831"/>
      <c r="P187" s="1831"/>
      <c r="Q187" s="1831"/>
      <c r="R187" s="1831"/>
      <c r="S187" s="1831"/>
      <c r="T187" s="1831"/>
      <c r="U187" s="1831"/>
      <c r="V187" s="1831"/>
      <c r="W187" s="1831"/>
      <c r="X187" s="1831"/>
      <c r="Y187" s="1831"/>
      <c r="Z187" s="1831"/>
      <c r="AA187" s="1831"/>
      <c r="AB187" s="1831"/>
      <c r="AC187" s="1831"/>
      <c r="AD187" s="1831"/>
      <c r="AE187" s="1831"/>
      <c r="AF187" s="1831"/>
      <c r="AG187" s="1831"/>
      <c r="AH187" s="1831"/>
      <c r="AI187" s="1831"/>
      <c r="AJ187" s="1831"/>
      <c r="AK187" s="1831"/>
      <c r="AL187" s="1831"/>
      <c r="AM187" s="1831"/>
      <c r="AN187" s="1831"/>
      <c r="AO187" s="1831"/>
      <c r="AP187" s="1831"/>
      <c r="AQ187" s="1831"/>
    </row>
    <row r="188" spans="1:43" x14ac:dyDescent="0.35">
      <c r="A188" s="1831"/>
      <c r="B188" s="1831"/>
      <c r="C188" s="1831"/>
      <c r="D188" s="1831"/>
      <c r="E188" s="1831"/>
      <c r="F188" s="1831"/>
      <c r="G188" s="1831"/>
      <c r="H188" s="1831"/>
      <c r="I188" s="1831"/>
      <c r="J188" s="1831"/>
      <c r="K188" s="1831"/>
      <c r="L188" s="1831"/>
      <c r="M188" s="1831"/>
      <c r="N188" s="1831"/>
      <c r="O188" s="1831"/>
      <c r="P188" s="1831"/>
      <c r="Q188" s="1831"/>
      <c r="R188" s="1831"/>
      <c r="S188" s="1831"/>
      <c r="T188" s="1831"/>
      <c r="U188" s="1831"/>
      <c r="V188" s="1831"/>
      <c r="W188" s="1831"/>
      <c r="X188" s="1831"/>
      <c r="Y188" s="1831"/>
      <c r="Z188" s="1831"/>
      <c r="AA188" s="1831"/>
      <c r="AB188" s="1831"/>
      <c r="AC188" s="1831"/>
      <c r="AD188" s="1831"/>
      <c r="AE188" s="1831"/>
      <c r="AF188" s="1831"/>
      <c r="AG188" s="1831"/>
      <c r="AH188" s="1831"/>
      <c r="AI188" s="1831"/>
      <c r="AJ188" s="1831"/>
      <c r="AK188" s="1831"/>
      <c r="AL188" s="1831"/>
      <c r="AM188" s="1831"/>
      <c r="AN188" s="1831"/>
      <c r="AO188" s="1831"/>
      <c r="AP188" s="1831"/>
      <c r="AQ188" s="1831"/>
    </row>
    <row r="189" spans="1:43" x14ac:dyDescent="0.35">
      <c r="A189" s="1831"/>
      <c r="B189" s="1831"/>
      <c r="C189" s="1831"/>
      <c r="D189" s="1831"/>
      <c r="E189" s="1831"/>
      <c r="F189" s="1831"/>
      <c r="G189" s="1831"/>
      <c r="H189" s="1831"/>
      <c r="I189" s="1831"/>
      <c r="J189" s="1831"/>
      <c r="K189" s="1831"/>
      <c r="L189" s="1831"/>
      <c r="M189" s="1831"/>
      <c r="N189" s="1831"/>
      <c r="O189" s="1831"/>
      <c r="P189" s="1831"/>
      <c r="Q189" s="1831"/>
      <c r="R189" s="1831"/>
      <c r="S189" s="1831"/>
      <c r="T189" s="1831"/>
      <c r="U189" s="1831"/>
      <c r="V189" s="1831"/>
      <c r="W189" s="1831"/>
      <c r="X189" s="1831"/>
      <c r="Y189" s="1831"/>
      <c r="Z189" s="1831"/>
      <c r="AA189" s="1831"/>
      <c r="AB189" s="1831"/>
      <c r="AC189" s="1831"/>
      <c r="AD189" s="1831"/>
      <c r="AE189" s="1831"/>
      <c r="AF189" s="1831"/>
      <c r="AG189" s="1831"/>
      <c r="AH189" s="1831"/>
      <c r="AI189" s="1831"/>
      <c r="AJ189" s="1831"/>
      <c r="AK189" s="1831"/>
      <c r="AL189" s="1831"/>
      <c r="AM189" s="1831"/>
      <c r="AN189" s="1831"/>
      <c r="AO189" s="1831"/>
      <c r="AP189" s="1831"/>
      <c r="AQ189" s="1831"/>
    </row>
    <row r="190" spans="1:43" x14ac:dyDescent="0.35">
      <c r="A190" s="1831"/>
      <c r="B190" s="1831"/>
      <c r="C190" s="1831"/>
      <c r="D190" s="1831"/>
      <c r="E190" s="1831"/>
      <c r="F190" s="1831"/>
      <c r="G190" s="1831"/>
      <c r="H190" s="1831"/>
      <c r="I190" s="1831"/>
      <c r="J190" s="1831"/>
      <c r="K190" s="1831"/>
      <c r="L190" s="1831"/>
      <c r="M190" s="1831"/>
      <c r="N190" s="1831"/>
      <c r="O190" s="1831"/>
      <c r="P190" s="1831"/>
      <c r="Q190" s="1831"/>
      <c r="R190" s="1831"/>
      <c r="S190" s="1831"/>
      <c r="T190" s="1831"/>
      <c r="U190" s="1831"/>
      <c r="V190" s="1831"/>
      <c r="W190" s="1831"/>
      <c r="X190" s="1831"/>
      <c r="Y190" s="1831"/>
      <c r="Z190" s="1831"/>
      <c r="AA190" s="1831"/>
      <c r="AB190" s="1831"/>
      <c r="AC190" s="1831"/>
      <c r="AD190" s="1831"/>
      <c r="AE190" s="1831"/>
      <c r="AF190" s="1831"/>
      <c r="AG190" s="1831"/>
      <c r="AH190" s="1831"/>
      <c r="AI190" s="1831"/>
      <c r="AJ190" s="1831"/>
      <c r="AK190" s="1831"/>
      <c r="AL190" s="1831"/>
      <c r="AM190" s="1831"/>
      <c r="AN190" s="1831"/>
      <c r="AO190" s="1831"/>
      <c r="AP190" s="1831"/>
      <c r="AQ190" s="1831"/>
    </row>
    <row r="191" spans="1:43" x14ac:dyDescent="0.35">
      <c r="A191" s="1831"/>
      <c r="B191" s="1831"/>
      <c r="C191" s="1831"/>
      <c r="D191" s="1831"/>
      <c r="E191" s="1831"/>
      <c r="F191" s="1831"/>
      <c r="G191" s="1831"/>
      <c r="H191" s="1831"/>
      <c r="I191" s="1831"/>
      <c r="J191" s="1831"/>
      <c r="K191" s="1831"/>
      <c r="L191" s="1831"/>
      <c r="M191" s="1831"/>
      <c r="N191" s="1831"/>
      <c r="O191" s="1831"/>
      <c r="P191" s="1831"/>
      <c r="Q191" s="1831"/>
      <c r="R191" s="1831"/>
      <c r="S191" s="1831"/>
      <c r="T191" s="1831"/>
      <c r="U191" s="1831"/>
      <c r="V191" s="1831"/>
      <c r="W191" s="1831"/>
      <c r="X191" s="1831"/>
      <c r="Y191" s="1831"/>
      <c r="Z191" s="1831"/>
      <c r="AA191" s="1831"/>
      <c r="AB191" s="1831"/>
      <c r="AC191" s="1831"/>
      <c r="AD191" s="1831"/>
      <c r="AE191" s="1831"/>
      <c r="AF191" s="1831"/>
      <c r="AG191" s="1831"/>
      <c r="AH191" s="1831"/>
      <c r="AI191" s="1831"/>
      <c r="AJ191" s="1831"/>
      <c r="AK191" s="1831"/>
      <c r="AL191" s="1831"/>
      <c r="AM191" s="1831"/>
      <c r="AN191" s="1831"/>
      <c r="AO191" s="1831"/>
      <c r="AP191" s="1831"/>
      <c r="AQ191" s="1831"/>
    </row>
    <row r="192" spans="1:43" x14ac:dyDescent="0.35">
      <c r="A192" s="1831"/>
      <c r="B192" s="1831"/>
      <c r="C192" s="1831"/>
      <c r="D192" s="1831"/>
      <c r="E192" s="1831"/>
      <c r="F192" s="1831"/>
      <c r="G192" s="1831"/>
      <c r="H192" s="1831"/>
      <c r="I192" s="1831"/>
      <c r="J192" s="1831"/>
      <c r="K192" s="1831"/>
      <c r="L192" s="1831"/>
      <c r="M192" s="1831"/>
      <c r="N192" s="1831"/>
      <c r="O192" s="1831"/>
      <c r="P192" s="1831"/>
      <c r="Q192" s="1831"/>
      <c r="R192" s="1831"/>
      <c r="S192" s="1831"/>
      <c r="T192" s="1831"/>
      <c r="U192" s="1831"/>
      <c r="V192" s="1831"/>
      <c r="W192" s="1831"/>
      <c r="X192" s="1831"/>
      <c r="Y192" s="1831"/>
      <c r="Z192" s="1831"/>
      <c r="AA192" s="1831"/>
      <c r="AB192" s="1831"/>
      <c r="AC192" s="1831"/>
      <c r="AD192" s="1831"/>
      <c r="AE192" s="1831"/>
      <c r="AF192" s="1831"/>
      <c r="AG192" s="1831"/>
      <c r="AH192" s="1831"/>
      <c r="AI192" s="1831"/>
      <c r="AJ192" s="1831"/>
      <c r="AK192" s="1831"/>
      <c r="AL192" s="1831"/>
      <c r="AM192" s="1831"/>
      <c r="AN192" s="1831"/>
      <c r="AO192" s="1831"/>
      <c r="AP192" s="1831"/>
      <c r="AQ192" s="1831"/>
    </row>
    <row r="193" spans="1:43" x14ac:dyDescent="0.35">
      <c r="A193" s="1831"/>
      <c r="B193" s="1831"/>
      <c r="C193" s="1831"/>
      <c r="D193" s="1831"/>
      <c r="E193" s="1831"/>
      <c r="F193" s="1831"/>
      <c r="G193" s="1831"/>
      <c r="H193" s="1831"/>
      <c r="I193" s="1831"/>
      <c r="J193" s="1831"/>
      <c r="K193" s="1831"/>
      <c r="L193" s="1831"/>
      <c r="M193" s="1831"/>
      <c r="N193" s="1831"/>
      <c r="O193" s="1831"/>
      <c r="P193" s="1831"/>
      <c r="Q193" s="1831"/>
      <c r="R193" s="1831"/>
      <c r="S193" s="1831"/>
      <c r="T193" s="1831"/>
      <c r="U193" s="1831"/>
      <c r="V193" s="1831"/>
      <c r="W193" s="1831"/>
      <c r="X193" s="1831"/>
      <c r="Y193" s="1831"/>
      <c r="Z193" s="1831"/>
      <c r="AA193" s="1831"/>
      <c r="AB193" s="1831"/>
      <c r="AC193" s="1831"/>
      <c r="AD193" s="1831"/>
      <c r="AE193" s="1831"/>
      <c r="AF193" s="1831"/>
      <c r="AG193" s="1831"/>
      <c r="AH193" s="1831"/>
      <c r="AI193" s="1831"/>
      <c r="AJ193" s="1831"/>
      <c r="AK193" s="1831"/>
      <c r="AL193" s="1831"/>
      <c r="AM193" s="1831"/>
      <c r="AN193" s="1831"/>
      <c r="AO193" s="1831"/>
      <c r="AP193" s="1831"/>
      <c r="AQ193" s="1831"/>
    </row>
    <row r="194" spans="1:43" x14ac:dyDescent="0.35">
      <c r="A194" s="1831"/>
      <c r="B194" s="1831"/>
      <c r="C194" s="1831"/>
      <c r="D194" s="1831"/>
      <c r="E194" s="1831"/>
      <c r="F194" s="1831"/>
      <c r="G194" s="1831"/>
      <c r="H194" s="1831"/>
      <c r="I194" s="1831"/>
      <c r="J194" s="1831"/>
      <c r="K194" s="1831"/>
      <c r="L194" s="1831"/>
      <c r="M194" s="1831"/>
      <c r="N194" s="1831"/>
      <c r="O194" s="1831"/>
      <c r="P194" s="1831"/>
      <c r="Q194" s="1831"/>
      <c r="R194" s="1831"/>
      <c r="S194" s="1831"/>
      <c r="T194" s="1831"/>
      <c r="U194" s="1831"/>
      <c r="V194" s="1831"/>
      <c r="W194" s="1831"/>
      <c r="X194" s="1831"/>
      <c r="Y194" s="1831"/>
      <c r="Z194" s="1831"/>
      <c r="AA194" s="1831"/>
      <c r="AB194" s="1831"/>
      <c r="AC194" s="1831"/>
      <c r="AD194" s="1831"/>
      <c r="AE194" s="1831"/>
      <c r="AF194" s="1831"/>
      <c r="AG194" s="1831"/>
      <c r="AH194" s="1831"/>
      <c r="AI194" s="1831"/>
      <c r="AJ194" s="1831"/>
      <c r="AK194" s="1831"/>
      <c r="AL194" s="1831"/>
      <c r="AM194" s="1831"/>
      <c r="AN194" s="1831"/>
      <c r="AO194" s="1831"/>
      <c r="AP194" s="1831"/>
      <c r="AQ194" s="1831"/>
    </row>
    <row r="195" spans="1:43" x14ac:dyDescent="0.35">
      <c r="A195" s="1831"/>
      <c r="B195" s="1831"/>
      <c r="C195" s="1831"/>
      <c r="D195" s="1831"/>
      <c r="E195" s="1831"/>
      <c r="F195" s="1831"/>
      <c r="G195" s="1831"/>
      <c r="H195" s="1831"/>
      <c r="I195" s="1831"/>
      <c r="J195" s="1831"/>
      <c r="K195" s="1831"/>
      <c r="L195" s="1831"/>
      <c r="M195" s="1831"/>
      <c r="N195" s="1831"/>
      <c r="O195" s="1831"/>
      <c r="P195" s="1831"/>
      <c r="Q195" s="1831"/>
      <c r="R195" s="1831"/>
      <c r="S195" s="1831"/>
      <c r="T195" s="1831"/>
      <c r="U195" s="1831"/>
      <c r="V195" s="1831"/>
      <c r="W195" s="1831"/>
      <c r="X195" s="1831"/>
      <c r="Y195" s="1831"/>
      <c r="Z195" s="1831"/>
      <c r="AA195" s="1831"/>
      <c r="AB195" s="1831"/>
      <c r="AC195" s="1831"/>
      <c r="AD195" s="1831"/>
      <c r="AE195" s="1831"/>
      <c r="AF195" s="1831"/>
      <c r="AG195" s="1831"/>
      <c r="AH195" s="1831"/>
      <c r="AI195" s="1831"/>
      <c r="AJ195" s="1831"/>
      <c r="AK195" s="1831"/>
      <c r="AL195" s="1831"/>
      <c r="AM195" s="1831"/>
      <c r="AN195" s="1831"/>
      <c r="AO195" s="1831"/>
      <c r="AP195" s="1831"/>
      <c r="AQ195" s="1831"/>
    </row>
    <row r="196" spans="1:43" x14ac:dyDescent="0.35">
      <c r="A196" s="1831"/>
      <c r="B196" s="1831"/>
      <c r="C196" s="1831"/>
      <c r="D196" s="1831"/>
      <c r="E196" s="1831"/>
      <c r="F196" s="1831"/>
      <c r="G196" s="1831"/>
      <c r="H196" s="1831"/>
      <c r="I196" s="1831"/>
      <c r="J196" s="1831"/>
      <c r="K196" s="1831"/>
      <c r="L196" s="1831"/>
      <c r="M196" s="1831"/>
      <c r="N196" s="1831"/>
      <c r="O196" s="1831"/>
      <c r="P196" s="1831"/>
      <c r="Q196" s="1831"/>
      <c r="R196" s="1831"/>
      <c r="S196" s="1831"/>
      <c r="T196" s="1831"/>
      <c r="U196" s="1831"/>
      <c r="V196" s="1831"/>
      <c r="W196" s="1831"/>
      <c r="X196" s="1831"/>
      <c r="Y196" s="1831"/>
      <c r="Z196" s="1831"/>
      <c r="AA196" s="1831"/>
      <c r="AB196" s="1831"/>
      <c r="AC196" s="1831"/>
      <c r="AD196" s="1831"/>
      <c r="AE196" s="1831"/>
      <c r="AF196" s="1831"/>
      <c r="AG196" s="1831"/>
      <c r="AH196" s="1831"/>
      <c r="AI196" s="1831"/>
      <c r="AJ196" s="1831"/>
      <c r="AK196" s="1831"/>
      <c r="AL196" s="1831"/>
      <c r="AM196" s="1831"/>
      <c r="AN196" s="1831"/>
      <c r="AO196" s="1831"/>
      <c r="AP196" s="1831"/>
      <c r="AQ196" s="1831"/>
    </row>
    <row r="197" spans="1:43" x14ac:dyDescent="0.35">
      <c r="A197" s="1831"/>
      <c r="B197" s="1831"/>
      <c r="C197" s="1831"/>
      <c r="D197" s="1831"/>
      <c r="E197" s="1831"/>
      <c r="F197" s="1831"/>
      <c r="G197" s="1831"/>
      <c r="H197" s="1831"/>
      <c r="I197" s="1831"/>
      <c r="J197" s="1831"/>
      <c r="K197" s="1831"/>
      <c r="L197" s="1831"/>
      <c r="M197" s="1831"/>
      <c r="N197" s="1831"/>
      <c r="O197" s="1831"/>
      <c r="P197" s="1831"/>
      <c r="Q197" s="1831"/>
      <c r="R197" s="1831"/>
      <c r="S197" s="1831"/>
      <c r="T197" s="1831"/>
      <c r="U197" s="1831"/>
      <c r="V197" s="1831"/>
      <c r="W197" s="1831"/>
      <c r="X197" s="1831"/>
      <c r="Y197" s="1831"/>
      <c r="Z197" s="1831"/>
      <c r="AA197" s="1831"/>
      <c r="AB197" s="1831"/>
      <c r="AC197" s="1831"/>
      <c r="AD197" s="1831"/>
      <c r="AE197" s="1831"/>
      <c r="AF197" s="1831"/>
      <c r="AG197" s="1831"/>
      <c r="AH197" s="1831"/>
      <c r="AI197" s="1831"/>
      <c r="AJ197" s="1831"/>
      <c r="AK197" s="1831"/>
      <c r="AL197" s="1831"/>
      <c r="AM197" s="1831"/>
      <c r="AN197" s="1831"/>
      <c r="AO197" s="1831"/>
      <c r="AP197" s="1831"/>
      <c r="AQ197" s="1831"/>
    </row>
    <row r="198" spans="1:43" x14ac:dyDescent="0.35">
      <c r="A198" s="1831"/>
      <c r="B198" s="1831"/>
      <c r="C198" s="1831"/>
      <c r="D198" s="1831"/>
      <c r="E198" s="1831"/>
      <c r="F198" s="1831"/>
      <c r="G198" s="1831"/>
      <c r="H198" s="1831"/>
      <c r="I198" s="1831"/>
      <c r="J198" s="1831"/>
      <c r="K198" s="1831"/>
      <c r="L198" s="1831"/>
      <c r="M198" s="1831"/>
      <c r="N198" s="1831"/>
      <c r="O198" s="1831"/>
      <c r="P198" s="1831"/>
      <c r="Q198" s="1831"/>
      <c r="R198" s="1831"/>
      <c r="S198" s="1831"/>
      <c r="T198" s="1831"/>
      <c r="U198" s="1831"/>
      <c r="V198" s="1831"/>
      <c r="W198" s="1831"/>
      <c r="X198" s="1831"/>
      <c r="Y198" s="1831"/>
      <c r="Z198" s="1831"/>
      <c r="AA198" s="1831"/>
      <c r="AB198" s="1831"/>
      <c r="AC198" s="1831"/>
      <c r="AD198" s="1831"/>
      <c r="AE198" s="1831"/>
      <c r="AF198" s="1831"/>
      <c r="AG198" s="1831"/>
      <c r="AH198" s="1831"/>
      <c r="AI198" s="1831"/>
      <c r="AJ198" s="1831"/>
      <c r="AK198" s="1831"/>
      <c r="AL198" s="1831"/>
      <c r="AM198" s="1831"/>
      <c r="AN198" s="1831"/>
      <c r="AO198" s="1831"/>
      <c r="AP198" s="1831"/>
      <c r="AQ198" s="1831"/>
    </row>
    <row r="199" spans="1:43" x14ac:dyDescent="0.35">
      <c r="A199" s="1831"/>
      <c r="B199" s="1831"/>
      <c r="C199" s="1831"/>
      <c r="D199" s="1831"/>
      <c r="E199" s="1831"/>
      <c r="F199" s="1831"/>
      <c r="G199" s="1831"/>
      <c r="H199" s="1831"/>
      <c r="I199" s="1831"/>
      <c r="J199" s="1831"/>
      <c r="K199" s="1831"/>
      <c r="L199" s="1831"/>
      <c r="M199" s="1831"/>
      <c r="N199" s="1831"/>
      <c r="O199" s="1831"/>
      <c r="P199" s="1831"/>
      <c r="Q199" s="1831"/>
      <c r="R199" s="1831"/>
      <c r="S199" s="1831"/>
      <c r="T199" s="1831"/>
      <c r="U199" s="1831"/>
      <c r="V199" s="1831"/>
      <c r="W199" s="1831"/>
      <c r="X199" s="1831"/>
      <c r="Y199" s="1831"/>
      <c r="Z199" s="1831"/>
      <c r="AA199" s="1831"/>
      <c r="AB199" s="1831"/>
      <c r="AC199" s="1831"/>
      <c r="AD199" s="1831"/>
      <c r="AE199" s="1831"/>
      <c r="AF199" s="1831"/>
      <c r="AG199" s="1831"/>
      <c r="AH199" s="1831"/>
      <c r="AI199" s="1831"/>
      <c r="AJ199" s="1831"/>
      <c r="AK199" s="1831"/>
      <c r="AL199" s="1831"/>
      <c r="AM199" s="1831"/>
      <c r="AN199" s="1831"/>
      <c r="AO199" s="1831"/>
      <c r="AP199" s="1831"/>
      <c r="AQ199" s="1831"/>
    </row>
    <row r="200" spans="1:43" x14ac:dyDescent="0.35">
      <c r="A200" s="1831"/>
      <c r="B200" s="1831"/>
      <c r="C200" s="1831"/>
      <c r="D200" s="1831"/>
      <c r="E200" s="1831"/>
      <c r="F200" s="1831"/>
      <c r="G200" s="1831"/>
      <c r="H200" s="1831"/>
      <c r="I200" s="1831"/>
      <c r="J200" s="1831"/>
      <c r="K200" s="1831"/>
      <c r="L200" s="1831"/>
      <c r="M200" s="1831"/>
      <c r="N200" s="1831"/>
      <c r="O200" s="1831"/>
      <c r="P200" s="1831"/>
      <c r="Q200" s="1831"/>
      <c r="R200" s="1831"/>
      <c r="S200" s="1831"/>
      <c r="T200" s="1831"/>
      <c r="U200" s="1831"/>
      <c r="V200" s="1831"/>
      <c r="W200" s="1831"/>
      <c r="X200" s="1831"/>
      <c r="Y200" s="1831"/>
      <c r="Z200" s="1831"/>
      <c r="AA200" s="1831"/>
      <c r="AB200" s="1831"/>
      <c r="AC200" s="1831"/>
      <c r="AD200" s="1831"/>
      <c r="AE200" s="1831"/>
      <c r="AF200" s="1831"/>
      <c r="AG200" s="1831"/>
      <c r="AH200" s="1831"/>
      <c r="AI200" s="1831"/>
      <c r="AJ200" s="1831"/>
      <c r="AK200" s="1831"/>
      <c r="AL200" s="1831"/>
      <c r="AM200" s="1831"/>
      <c r="AN200" s="1831"/>
      <c r="AO200" s="1831"/>
      <c r="AP200" s="1831"/>
      <c r="AQ200" s="1831"/>
    </row>
    <row r="201" spans="1:43" x14ac:dyDescent="0.35">
      <c r="A201" s="1831"/>
      <c r="B201" s="1831"/>
      <c r="C201" s="1831"/>
      <c r="D201" s="1831"/>
      <c r="E201" s="1831"/>
      <c r="F201" s="1831"/>
      <c r="G201" s="1831"/>
      <c r="H201" s="1831"/>
      <c r="I201" s="1831"/>
      <c r="J201" s="1831"/>
      <c r="K201" s="1831"/>
      <c r="L201" s="1831"/>
      <c r="M201" s="1831"/>
      <c r="N201" s="1831"/>
      <c r="O201" s="1831"/>
      <c r="P201" s="1831"/>
      <c r="Q201" s="1831"/>
      <c r="R201" s="1831"/>
      <c r="S201" s="1831"/>
      <c r="T201" s="1831"/>
      <c r="U201" s="1831"/>
      <c r="V201" s="1831"/>
      <c r="W201" s="1831"/>
      <c r="X201" s="1831"/>
      <c r="Y201" s="1831"/>
      <c r="Z201" s="1831"/>
      <c r="AA201" s="1831"/>
      <c r="AB201" s="1831"/>
      <c r="AC201" s="1831"/>
      <c r="AD201" s="1831"/>
      <c r="AE201" s="1831"/>
      <c r="AF201" s="1831"/>
      <c r="AG201" s="1831"/>
      <c r="AH201" s="1831"/>
      <c r="AI201" s="1831"/>
      <c r="AJ201" s="1831"/>
      <c r="AK201" s="1831"/>
      <c r="AL201" s="1831"/>
      <c r="AM201" s="1831"/>
      <c r="AN201" s="1831"/>
      <c r="AO201" s="1831"/>
      <c r="AP201" s="1831"/>
      <c r="AQ201" s="1831"/>
    </row>
    <row r="202" spans="1:43" x14ac:dyDescent="0.35">
      <c r="A202" s="1831"/>
      <c r="B202" s="1831"/>
      <c r="C202" s="1831"/>
      <c r="D202" s="1831"/>
      <c r="E202" s="1831"/>
      <c r="F202" s="1831"/>
      <c r="G202" s="1831"/>
      <c r="H202" s="1831"/>
      <c r="I202" s="1831"/>
      <c r="J202" s="1831"/>
      <c r="K202" s="1831"/>
      <c r="L202" s="1831"/>
      <c r="M202" s="1831"/>
      <c r="N202" s="1831"/>
      <c r="O202" s="1831"/>
      <c r="P202" s="1831"/>
      <c r="Q202" s="1831"/>
      <c r="R202" s="1831"/>
      <c r="S202" s="1831"/>
      <c r="T202" s="1831"/>
      <c r="U202" s="1831"/>
      <c r="V202" s="1831"/>
      <c r="W202" s="1831"/>
      <c r="X202" s="1831"/>
      <c r="Y202" s="1831"/>
      <c r="Z202" s="1831"/>
      <c r="AA202" s="1831"/>
      <c r="AB202" s="1831"/>
      <c r="AC202" s="1831"/>
      <c r="AD202" s="1831"/>
      <c r="AE202" s="1831"/>
      <c r="AF202" s="1831"/>
      <c r="AG202" s="1831"/>
      <c r="AH202" s="1831"/>
      <c r="AI202" s="1831"/>
      <c r="AJ202" s="1831"/>
      <c r="AK202" s="1831"/>
      <c r="AL202" s="1831"/>
      <c r="AM202" s="1831"/>
      <c r="AN202" s="1831"/>
      <c r="AO202" s="1831"/>
      <c r="AP202" s="1831"/>
      <c r="AQ202" s="1831"/>
    </row>
    <row r="203" spans="1:43" x14ac:dyDescent="0.35">
      <c r="A203" s="1831"/>
      <c r="B203" s="1831"/>
      <c r="C203" s="1831"/>
      <c r="D203" s="1831"/>
      <c r="E203" s="1831"/>
      <c r="F203" s="1831"/>
      <c r="G203" s="1831"/>
      <c r="H203" s="1831"/>
      <c r="I203" s="1831"/>
      <c r="J203" s="1831"/>
      <c r="K203" s="1831"/>
      <c r="L203" s="1831"/>
      <c r="M203" s="1831"/>
      <c r="N203" s="1831"/>
      <c r="O203" s="1831"/>
      <c r="P203" s="1831"/>
      <c r="Q203" s="1831"/>
      <c r="R203" s="1831"/>
      <c r="S203" s="1831"/>
      <c r="T203" s="1831"/>
      <c r="U203" s="1831"/>
      <c r="V203" s="1831"/>
      <c r="W203" s="1831"/>
      <c r="X203" s="1831"/>
      <c r="Y203" s="1831"/>
      <c r="Z203" s="1831"/>
      <c r="AA203" s="1831"/>
      <c r="AB203" s="1831"/>
      <c r="AC203" s="1831"/>
      <c r="AD203" s="1831"/>
      <c r="AE203" s="1831"/>
      <c r="AF203" s="1831"/>
      <c r="AG203" s="1831"/>
      <c r="AH203" s="1831"/>
      <c r="AI203" s="1831"/>
      <c r="AJ203" s="1831"/>
      <c r="AK203" s="1831"/>
      <c r="AL203" s="1831"/>
      <c r="AM203" s="1831"/>
      <c r="AN203" s="1831"/>
      <c r="AO203" s="1831"/>
      <c r="AP203" s="1831"/>
      <c r="AQ203" s="1831"/>
    </row>
    <row r="204" spans="1:43" x14ac:dyDescent="0.35">
      <c r="A204" s="1831"/>
      <c r="B204" s="1831"/>
      <c r="C204" s="1831"/>
      <c r="D204" s="1831"/>
      <c r="E204" s="1831"/>
      <c r="F204" s="1831"/>
      <c r="G204" s="1831"/>
      <c r="H204" s="1831"/>
      <c r="I204" s="1831"/>
      <c r="J204" s="1831"/>
      <c r="K204" s="1831"/>
      <c r="L204" s="1831"/>
      <c r="M204" s="1831"/>
      <c r="N204" s="1831"/>
      <c r="O204" s="1831"/>
      <c r="P204" s="1831"/>
      <c r="Q204" s="1831"/>
      <c r="R204" s="1831"/>
      <c r="S204" s="1831"/>
      <c r="T204" s="1831"/>
      <c r="U204" s="1831"/>
      <c r="V204" s="1831"/>
      <c r="W204" s="1831"/>
      <c r="X204" s="1831"/>
      <c r="Y204" s="1831"/>
      <c r="Z204" s="1831"/>
      <c r="AA204" s="1831"/>
      <c r="AB204" s="1831"/>
      <c r="AC204" s="1831"/>
      <c r="AD204" s="1831"/>
      <c r="AE204" s="1831"/>
      <c r="AF204" s="1831"/>
      <c r="AG204" s="1831"/>
      <c r="AH204" s="1831"/>
      <c r="AI204" s="1831"/>
      <c r="AJ204" s="1831"/>
      <c r="AK204" s="1831"/>
      <c r="AL204" s="1831"/>
      <c r="AM204" s="1831"/>
      <c r="AN204" s="1831"/>
      <c r="AO204" s="1831"/>
      <c r="AP204" s="1831"/>
      <c r="AQ204" s="1831"/>
    </row>
    <row r="205" spans="1:43" x14ac:dyDescent="0.35">
      <c r="A205" s="1831"/>
      <c r="B205" s="1831"/>
      <c r="C205" s="1831"/>
      <c r="D205" s="1831"/>
      <c r="E205" s="1831"/>
      <c r="F205" s="1831"/>
      <c r="G205" s="1831"/>
      <c r="H205" s="1831"/>
      <c r="I205" s="1831"/>
      <c r="J205" s="1831"/>
      <c r="K205" s="1831"/>
      <c r="L205" s="1831"/>
      <c r="M205" s="1831"/>
      <c r="N205" s="1831"/>
      <c r="O205" s="1831"/>
      <c r="P205" s="1831"/>
      <c r="Q205" s="1831"/>
      <c r="R205" s="1831"/>
      <c r="S205" s="1831"/>
      <c r="T205" s="1831"/>
      <c r="U205" s="1831"/>
      <c r="V205" s="1831"/>
      <c r="W205" s="1831"/>
      <c r="X205" s="1831"/>
      <c r="Y205" s="1831"/>
      <c r="Z205" s="1831"/>
      <c r="AA205" s="1831"/>
      <c r="AB205" s="1831"/>
      <c r="AC205" s="1831"/>
      <c r="AD205" s="1831"/>
      <c r="AE205" s="1831"/>
      <c r="AF205" s="1831"/>
      <c r="AG205" s="1831"/>
      <c r="AH205" s="1831"/>
      <c r="AI205" s="1831"/>
      <c r="AJ205" s="1831"/>
      <c r="AK205" s="1831"/>
      <c r="AL205" s="1831"/>
      <c r="AM205" s="1831"/>
      <c r="AN205" s="1831"/>
      <c r="AO205" s="1831"/>
      <c r="AP205" s="1831"/>
      <c r="AQ205" s="1831"/>
    </row>
    <row r="206" spans="1:43" x14ac:dyDescent="0.35">
      <c r="A206" s="1831"/>
      <c r="B206" s="1831"/>
      <c r="C206" s="1831"/>
      <c r="D206" s="1831"/>
      <c r="E206" s="1831"/>
      <c r="F206" s="1831"/>
      <c r="G206" s="1831"/>
      <c r="H206" s="1831"/>
      <c r="I206" s="1831"/>
      <c r="J206" s="1831"/>
      <c r="K206" s="1831"/>
      <c r="L206" s="1831"/>
      <c r="M206" s="1831"/>
      <c r="N206" s="1831"/>
      <c r="O206" s="1831"/>
      <c r="P206" s="1831"/>
      <c r="Q206" s="1831"/>
      <c r="R206" s="1831"/>
      <c r="S206" s="1831"/>
      <c r="T206" s="1831"/>
      <c r="U206" s="1831"/>
      <c r="V206" s="1831"/>
      <c r="W206" s="1831"/>
      <c r="X206" s="1831"/>
      <c r="Y206" s="1831"/>
      <c r="Z206" s="1831"/>
      <c r="AA206" s="1831"/>
      <c r="AB206" s="1831"/>
      <c r="AC206" s="1831"/>
      <c r="AD206" s="1831"/>
      <c r="AE206" s="1831"/>
      <c r="AF206" s="1831"/>
      <c r="AG206" s="1831"/>
      <c r="AH206" s="1831"/>
      <c r="AI206" s="1831"/>
      <c r="AJ206" s="1831"/>
      <c r="AK206" s="1831"/>
      <c r="AL206" s="1831"/>
      <c r="AM206" s="1831"/>
      <c r="AN206" s="1831"/>
      <c r="AO206" s="1831"/>
      <c r="AP206" s="1831"/>
      <c r="AQ206" s="1831"/>
    </row>
    <row r="207" spans="1:43" x14ac:dyDescent="0.35">
      <c r="A207" s="1831"/>
      <c r="B207" s="1831"/>
      <c r="C207" s="1831"/>
      <c r="D207" s="1831"/>
      <c r="E207" s="1831"/>
      <c r="F207" s="1831"/>
      <c r="G207" s="1831"/>
      <c r="H207" s="1831"/>
      <c r="I207" s="1831"/>
      <c r="J207" s="1831"/>
      <c r="K207" s="1831"/>
      <c r="L207" s="1831"/>
      <c r="M207" s="1831"/>
      <c r="N207" s="1831"/>
      <c r="O207" s="1831"/>
      <c r="P207" s="1831"/>
      <c r="Q207" s="1831"/>
      <c r="R207" s="1831"/>
      <c r="S207" s="1831"/>
      <c r="T207" s="1831"/>
      <c r="U207" s="1831"/>
      <c r="V207" s="1831"/>
      <c r="W207" s="1831"/>
      <c r="X207" s="1831"/>
      <c r="Y207" s="1831"/>
      <c r="Z207" s="1831"/>
      <c r="AA207" s="1831"/>
      <c r="AB207" s="1831"/>
      <c r="AC207" s="1831"/>
      <c r="AD207" s="1831"/>
      <c r="AE207" s="1831"/>
      <c r="AF207" s="1831"/>
      <c r="AG207" s="1831"/>
      <c r="AH207" s="1831"/>
      <c r="AI207" s="1831"/>
      <c r="AJ207" s="1831"/>
      <c r="AK207" s="1831"/>
      <c r="AL207" s="1831"/>
      <c r="AM207" s="1831"/>
      <c r="AN207" s="1831"/>
      <c r="AO207" s="1831"/>
      <c r="AP207" s="1831"/>
      <c r="AQ207" s="1831"/>
    </row>
    <row r="208" spans="1:43" x14ac:dyDescent="0.35">
      <c r="A208" s="1831"/>
      <c r="B208" s="1831"/>
      <c r="C208" s="1831"/>
      <c r="D208" s="1831"/>
      <c r="E208" s="1831"/>
      <c r="F208" s="1831"/>
      <c r="G208" s="1831"/>
      <c r="H208" s="1831"/>
      <c r="I208" s="1831"/>
      <c r="J208" s="1831"/>
      <c r="K208" s="1831"/>
      <c r="L208" s="1831"/>
      <c r="M208" s="1831"/>
      <c r="N208" s="1831"/>
      <c r="O208" s="1831"/>
      <c r="P208" s="1831"/>
      <c r="Q208" s="1831"/>
      <c r="R208" s="1831"/>
      <c r="S208" s="1831"/>
      <c r="T208" s="1831"/>
      <c r="U208" s="1831"/>
      <c r="V208" s="1831"/>
      <c r="W208" s="1831"/>
      <c r="X208" s="1831"/>
      <c r="Y208" s="1831"/>
      <c r="Z208" s="1831"/>
      <c r="AA208" s="1831"/>
      <c r="AB208" s="1831"/>
      <c r="AC208" s="1831"/>
      <c r="AD208" s="1831"/>
      <c r="AE208" s="1831"/>
      <c r="AF208" s="1831"/>
      <c r="AG208" s="1831"/>
      <c r="AH208" s="1831"/>
      <c r="AI208" s="1831"/>
      <c r="AJ208" s="1831"/>
      <c r="AK208" s="1831"/>
      <c r="AL208" s="1831"/>
      <c r="AM208" s="1831"/>
      <c r="AN208" s="1831"/>
      <c r="AO208" s="1831"/>
      <c r="AP208" s="1831"/>
      <c r="AQ208" s="1831"/>
    </row>
    <row r="209" spans="1:43" x14ac:dyDescent="0.35">
      <c r="A209" s="1831"/>
      <c r="B209" s="1831"/>
      <c r="C209" s="1831"/>
      <c r="D209" s="1831"/>
      <c r="E209" s="1831"/>
      <c r="F209" s="1831"/>
      <c r="G209" s="1831"/>
      <c r="H209" s="1831"/>
      <c r="I209" s="1831"/>
      <c r="J209" s="1831"/>
      <c r="K209" s="1831"/>
      <c r="L209" s="1831"/>
      <c r="M209" s="1831"/>
      <c r="N209" s="1831"/>
      <c r="O209" s="1831"/>
      <c r="P209" s="1831"/>
      <c r="Q209" s="1831"/>
      <c r="R209" s="1831"/>
      <c r="S209" s="1831"/>
      <c r="T209" s="1831"/>
      <c r="U209" s="1831"/>
      <c r="V209" s="1831"/>
      <c r="W209" s="1831"/>
      <c r="X209" s="1831"/>
      <c r="Y209" s="1831"/>
      <c r="Z209" s="1831"/>
      <c r="AA209" s="1831"/>
      <c r="AB209" s="1831"/>
      <c r="AC209" s="1831"/>
      <c r="AD209" s="1831"/>
      <c r="AE209" s="1831"/>
      <c r="AF209" s="1831"/>
      <c r="AG209" s="1831"/>
      <c r="AH209" s="1831"/>
      <c r="AI209" s="1831"/>
      <c r="AJ209" s="1831"/>
      <c r="AK209" s="1831"/>
      <c r="AL209" s="1831"/>
      <c r="AM209" s="1831"/>
      <c r="AN209" s="1831"/>
      <c r="AO209" s="1831"/>
      <c r="AP209" s="1831"/>
      <c r="AQ209" s="1831"/>
    </row>
    <row r="210" spans="1:43" x14ac:dyDescent="0.35">
      <c r="A210" s="1831"/>
      <c r="B210" s="1831"/>
      <c r="C210" s="1831"/>
      <c r="D210" s="1831"/>
      <c r="E210" s="1831"/>
      <c r="F210" s="1831"/>
      <c r="G210" s="1831"/>
      <c r="H210" s="1831"/>
      <c r="I210" s="1831"/>
      <c r="J210" s="1831"/>
      <c r="K210" s="1831"/>
      <c r="L210" s="1831"/>
      <c r="M210" s="1831"/>
      <c r="N210" s="1831"/>
      <c r="O210" s="1831"/>
      <c r="P210" s="1831"/>
      <c r="Q210" s="1831"/>
      <c r="R210" s="1831"/>
      <c r="S210" s="1831"/>
      <c r="T210" s="1831"/>
      <c r="U210" s="1831"/>
      <c r="V210" s="1831"/>
      <c r="W210" s="1831"/>
      <c r="X210" s="1831"/>
      <c r="Y210" s="1831"/>
      <c r="Z210" s="1831"/>
      <c r="AA210" s="1831"/>
      <c r="AB210" s="1831"/>
      <c r="AC210" s="1831"/>
      <c r="AD210" s="1831"/>
      <c r="AE210" s="1831"/>
      <c r="AF210" s="1831"/>
      <c r="AG210" s="1831"/>
      <c r="AH210" s="1831"/>
      <c r="AI210" s="1831"/>
      <c r="AJ210" s="1831"/>
      <c r="AK210" s="1831"/>
      <c r="AL210" s="1831"/>
      <c r="AM210" s="1831"/>
      <c r="AN210" s="1831"/>
      <c r="AO210" s="1831"/>
      <c r="AP210" s="1831"/>
      <c r="AQ210" s="1831"/>
    </row>
    <row r="211" spans="1:43" x14ac:dyDescent="0.35">
      <c r="A211" s="1831"/>
      <c r="B211" s="1831"/>
      <c r="C211" s="1831"/>
      <c r="D211" s="1831"/>
      <c r="E211" s="1831"/>
      <c r="F211" s="1831"/>
      <c r="G211" s="1831"/>
      <c r="H211" s="1831"/>
      <c r="I211" s="1831"/>
      <c r="J211" s="1831"/>
      <c r="K211" s="1831"/>
      <c r="L211" s="1831"/>
      <c r="M211" s="1831"/>
      <c r="N211" s="1831"/>
      <c r="O211" s="1831"/>
      <c r="P211" s="1831"/>
      <c r="Q211" s="1831"/>
      <c r="R211" s="1831"/>
      <c r="S211" s="1831"/>
      <c r="T211" s="1831"/>
      <c r="U211" s="1831"/>
      <c r="V211" s="1831"/>
      <c r="W211" s="1831"/>
      <c r="X211" s="1831"/>
      <c r="Y211" s="1831"/>
      <c r="Z211" s="1831"/>
      <c r="AA211" s="1831"/>
      <c r="AB211" s="1831"/>
      <c r="AC211" s="1831"/>
      <c r="AD211" s="1831"/>
      <c r="AE211" s="1831"/>
      <c r="AF211" s="1831"/>
      <c r="AG211" s="1831"/>
      <c r="AH211" s="1831"/>
      <c r="AI211" s="1831"/>
      <c r="AJ211" s="1831"/>
      <c r="AK211" s="1831"/>
      <c r="AL211" s="1831"/>
      <c r="AM211" s="1831"/>
      <c r="AN211" s="1831"/>
      <c r="AO211" s="1831"/>
      <c r="AP211" s="1831"/>
      <c r="AQ211" s="1831"/>
    </row>
    <row r="212" spans="1:43" x14ac:dyDescent="0.35">
      <c r="A212" s="1831"/>
      <c r="B212" s="1831"/>
      <c r="C212" s="1831"/>
      <c r="D212" s="1831"/>
      <c r="E212" s="1831"/>
      <c r="F212" s="1831"/>
      <c r="G212" s="1831"/>
      <c r="H212" s="1831"/>
      <c r="I212" s="1831"/>
      <c r="J212" s="1831"/>
      <c r="K212" s="1831"/>
      <c r="L212" s="1831"/>
      <c r="M212" s="1831"/>
      <c r="N212" s="1831"/>
      <c r="O212" s="1831"/>
      <c r="P212" s="1831"/>
      <c r="Q212" s="1831"/>
      <c r="R212" s="1831"/>
      <c r="S212" s="1831"/>
      <c r="T212" s="1831"/>
      <c r="U212" s="1831"/>
      <c r="V212" s="1831"/>
      <c r="W212" s="1831"/>
      <c r="X212" s="1831"/>
      <c r="Y212" s="1831"/>
      <c r="Z212" s="1831"/>
      <c r="AA212" s="1831"/>
      <c r="AB212" s="1831"/>
      <c r="AC212" s="1831"/>
      <c r="AD212" s="1831"/>
      <c r="AE212" s="1831"/>
      <c r="AF212" s="1831"/>
      <c r="AG212" s="1831"/>
      <c r="AH212" s="1831"/>
      <c r="AI212" s="1831"/>
      <c r="AJ212" s="1831"/>
      <c r="AK212" s="1831"/>
      <c r="AL212" s="1831"/>
      <c r="AM212" s="1831"/>
      <c r="AN212" s="1831"/>
      <c r="AO212" s="1831"/>
      <c r="AP212" s="1831"/>
      <c r="AQ212" s="1831"/>
    </row>
    <row r="213" spans="1:43" x14ac:dyDescent="0.35">
      <c r="A213" s="1831"/>
      <c r="B213" s="1831"/>
      <c r="C213" s="1831"/>
      <c r="D213" s="1831"/>
      <c r="E213" s="1831"/>
      <c r="F213" s="1831"/>
      <c r="G213" s="1831"/>
      <c r="H213" s="1831"/>
      <c r="I213" s="1831"/>
      <c r="J213" s="1831"/>
      <c r="K213" s="1831"/>
      <c r="L213" s="1831"/>
      <c r="M213" s="1831"/>
      <c r="N213" s="1831"/>
      <c r="O213" s="1831"/>
      <c r="P213" s="1831"/>
      <c r="Q213" s="1831"/>
      <c r="R213" s="1831"/>
      <c r="S213" s="1831"/>
      <c r="T213" s="1831"/>
      <c r="U213" s="1831"/>
      <c r="V213" s="1831"/>
      <c r="W213" s="1831"/>
      <c r="X213" s="1831"/>
      <c r="Y213" s="1831"/>
      <c r="Z213" s="1831"/>
      <c r="AA213" s="1831"/>
      <c r="AB213" s="1831"/>
      <c r="AC213" s="1831"/>
      <c r="AD213" s="1831"/>
      <c r="AE213" s="1831"/>
      <c r="AF213" s="1831"/>
      <c r="AG213" s="1831"/>
      <c r="AH213" s="1831"/>
      <c r="AI213" s="1831"/>
      <c r="AJ213" s="1831"/>
      <c r="AK213" s="1831"/>
      <c r="AL213" s="1831"/>
      <c r="AM213" s="1831"/>
      <c r="AN213" s="1831"/>
      <c r="AO213" s="1831"/>
      <c r="AP213" s="1831"/>
      <c r="AQ213" s="1831"/>
    </row>
    <row r="214" spans="1:43" x14ac:dyDescent="0.35">
      <c r="A214" s="1831"/>
      <c r="B214" s="1831"/>
      <c r="C214" s="1831"/>
      <c r="D214" s="1831"/>
      <c r="E214" s="1831"/>
      <c r="F214" s="1831"/>
      <c r="G214" s="1831"/>
      <c r="H214" s="1831"/>
      <c r="I214" s="1831"/>
      <c r="J214" s="1831"/>
      <c r="K214" s="1831"/>
      <c r="L214" s="1831"/>
      <c r="M214" s="1831"/>
      <c r="N214" s="1831"/>
      <c r="O214" s="1831"/>
      <c r="P214" s="1831"/>
      <c r="Q214" s="1831"/>
      <c r="R214" s="1831"/>
      <c r="S214" s="1831"/>
      <c r="T214" s="1831"/>
      <c r="U214" s="1831"/>
      <c r="V214" s="1831"/>
      <c r="W214" s="1831"/>
      <c r="X214" s="1831"/>
      <c r="Y214" s="1831"/>
      <c r="Z214" s="1831"/>
      <c r="AA214" s="1831"/>
      <c r="AB214" s="1831"/>
      <c r="AC214" s="1831"/>
      <c r="AD214" s="1831"/>
      <c r="AE214" s="1831"/>
      <c r="AF214" s="1831"/>
      <c r="AG214" s="1831"/>
      <c r="AH214" s="1831"/>
      <c r="AI214" s="1831"/>
      <c r="AJ214" s="1831"/>
      <c r="AK214" s="1831"/>
      <c r="AL214" s="1831"/>
      <c r="AM214" s="1831"/>
      <c r="AN214" s="1831"/>
      <c r="AO214" s="1831"/>
      <c r="AP214" s="1831"/>
      <c r="AQ214" s="1831"/>
    </row>
    <row r="215" spans="1:43" x14ac:dyDescent="0.35">
      <c r="A215" s="1831"/>
      <c r="B215" s="1831"/>
      <c r="C215" s="1831"/>
      <c r="D215" s="1831"/>
      <c r="E215" s="1831"/>
      <c r="F215" s="1831"/>
      <c r="G215" s="1831"/>
      <c r="H215" s="1831"/>
      <c r="I215" s="1831"/>
      <c r="J215" s="1831"/>
      <c r="K215" s="1831"/>
      <c r="L215" s="1831"/>
      <c r="M215" s="1831"/>
      <c r="N215" s="1831"/>
      <c r="O215" s="1831"/>
      <c r="P215" s="1831"/>
      <c r="Q215" s="1831"/>
      <c r="R215" s="1831"/>
      <c r="S215" s="1831"/>
      <c r="T215" s="1831"/>
      <c r="U215" s="1831"/>
      <c r="V215" s="1831"/>
      <c r="W215" s="1831"/>
      <c r="X215" s="1831"/>
      <c r="Y215" s="1831"/>
      <c r="Z215" s="1831"/>
      <c r="AA215" s="1831"/>
      <c r="AB215" s="1831"/>
      <c r="AC215" s="1831"/>
      <c r="AD215" s="1831"/>
      <c r="AE215" s="1831"/>
      <c r="AF215" s="1831"/>
      <c r="AG215" s="1831"/>
      <c r="AH215" s="1831"/>
      <c r="AI215" s="1831"/>
      <c r="AJ215" s="1831"/>
      <c r="AK215" s="1831"/>
      <c r="AL215" s="1831"/>
      <c r="AM215" s="1831"/>
      <c r="AN215" s="1831"/>
      <c r="AO215" s="1831"/>
      <c r="AP215" s="1831"/>
      <c r="AQ215" s="1831"/>
    </row>
    <row r="216" spans="1:43" x14ac:dyDescent="0.35">
      <c r="A216" s="1831"/>
      <c r="B216" s="1831"/>
      <c r="C216" s="1831"/>
      <c r="D216" s="1831"/>
      <c r="E216" s="1831"/>
      <c r="F216" s="1831"/>
      <c r="G216" s="1831"/>
      <c r="H216" s="1831"/>
      <c r="I216" s="1831"/>
      <c r="J216" s="1831"/>
      <c r="K216" s="1831"/>
      <c r="L216" s="1831"/>
      <c r="M216" s="1831"/>
      <c r="N216" s="1831"/>
      <c r="O216" s="1831"/>
      <c r="P216" s="1831"/>
      <c r="Q216" s="1831"/>
      <c r="R216" s="1831"/>
      <c r="S216" s="1831"/>
      <c r="T216" s="1831"/>
      <c r="U216" s="1831"/>
      <c r="V216" s="1831"/>
      <c r="W216" s="1831"/>
      <c r="X216" s="1831"/>
      <c r="Y216" s="1831"/>
      <c r="Z216" s="1831"/>
      <c r="AA216" s="1831"/>
      <c r="AB216" s="1831"/>
      <c r="AC216" s="1831"/>
      <c r="AD216" s="1831"/>
      <c r="AE216" s="1831"/>
      <c r="AF216" s="1831"/>
      <c r="AG216" s="1831"/>
      <c r="AH216" s="1831"/>
      <c r="AI216" s="1831"/>
      <c r="AJ216" s="1831"/>
      <c r="AK216" s="1831"/>
      <c r="AL216" s="1831"/>
      <c r="AM216" s="1831"/>
      <c r="AN216" s="1831"/>
      <c r="AO216" s="1831"/>
      <c r="AP216" s="1831"/>
      <c r="AQ216" s="1831"/>
    </row>
    <row r="217" spans="1:43" x14ac:dyDescent="0.35">
      <c r="A217" s="1831"/>
      <c r="B217" s="1831"/>
      <c r="C217" s="1831"/>
      <c r="D217" s="1831"/>
      <c r="E217" s="1831"/>
      <c r="F217" s="1831"/>
      <c r="G217" s="1831"/>
      <c r="H217" s="1831"/>
      <c r="I217" s="1831"/>
      <c r="J217" s="1831"/>
      <c r="K217" s="1831"/>
      <c r="L217" s="1831"/>
      <c r="M217" s="1831"/>
      <c r="N217" s="1831"/>
      <c r="O217" s="1831"/>
      <c r="P217" s="1831"/>
      <c r="Q217" s="1831"/>
      <c r="R217" s="1831"/>
      <c r="S217" s="1831"/>
      <c r="T217" s="1831"/>
      <c r="U217" s="1831"/>
      <c r="V217" s="1831"/>
      <c r="W217" s="1831"/>
      <c r="X217" s="1831"/>
      <c r="Y217" s="1831"/>
      <c r="Z217" s="1831"/>
      <c r="AA217" s="1831"/>
      <c r="AB217" s="1831"/>
      <c r="AC217" s="1831"/>
      <c r="AD217" s="1831"/>
      <c r="AE217" s="1831"/>
      <c r="AF217" s="1831"/>
      <c r="AG217" s="1831"/>
      <c r="AH217" s="1831"/>
      <c r="AI217" s="1831"/>
      <c r="AJ217" s="1831"/>
      <c r="AK217" s="1831"/>
      <c r="AL217" s="1831"/>
      <c r="AM217" s="1831"/>
      <c r="AN217" s="1831"/>
      <c r="AO217" s="1831"/>
      <c r="AP217" s="1831"/>
      <c r="AQ217" s="1831"/>
    </row>
    <row r="218" spans="1:43" x14ac:dyDescent="0.35">
      <c r="A218" s="1831"/>
      <c r="B218" s="1831"/>
      <c r="C218" s="1831"/>
      <c r="D218" s="1831"/>
      <c r="E218" s="1831"/>
      <c r="F218" s="1831"/>
      <c r="G218" s="1831"/>
      <c r="H218" s="1831"/>
      <c r="I218" s="1831"/>
      <c r="J218" s="1831"/>
      <c r="K218" s="1831"/>
      <c r="L218" s="1831"/>
      <c r="M218" s="1831"/>
      <c r="N218" s="1831"/>
      <c r="O218" s="1831"/>
      <c r="P218" s="1831"/>
      <c r="Q218" s="1831"/>
      <c r="R218" s="1831"/>
      <c r="S218" s="1831"/>
      <c r="T218" s="1831"/>
      <c r="U218" s="1831"/>
      <c r="V218" s="1831"/>
      <c r="W218" s="1831"/>
      <c r="X218" s="1831"/>
      <c r="Y218" s="1831"/>
      <c r="Z218" s="1831"/>
      <c r="AA218" s="1831"/>
      <c r="AB218" s="1831"/>
      <c r="AC218" s="1831"/>
      <c r="AD218" s="1831"/>
      <c r="AE218" s="1831"/>
      <c r="AF218" s="1831"/>
      <c r="AG218" s="1831"/>
      <c r="AH218" s="1831"/>
      <c r="AI218" s="1831"/>
      <c r="AJ218" s="1831"/>
      <c r="AK218" s="1831"/>
      <c r="AL218" s="1831"/>
      <c r="AM218" s="1831"/>
      <c r="AN218" s="1831"/>
      <c r="AO218" s="1831"/>
      <c r="AP218" s="1831"/>
      <c r="AQ218" s="1831"/>
    </row>
    <row r="219" spans="1:43" x14ac:dyDescent="0.35">
      <c r="A219" s="1831"/>
      <c r="B219" s="1831"/>
      <c r="C219" s="1831"/>
      <c r="D219" s="1831"/>
      <c r="E219" s="1831"/>
      <c r="F219" s="1831"/>
      <c r="G219" s="1831"/>
      <c r="H219" s="1831"/>
      <c r="I219" s="1831"/>
      <c r="J219" s="1831"/>
      <c r="K219" s="1831"/>
      <c r="L219" s="1831"/>
      <c r="M219" s="1831"/>
      <c r="N219" s="1831"/>
      <c r="O219" s="1831"/>
      <c r="P219" s="1831"/>
      <c r="Q219" s="1831"/>
      <c r="R219" s="1831"/>
      <c r="S219" s="1831"/>
      <c r="T219" s="1831"/>
      <c r="U219" s="1831"/>
      <c r="V219" s="1831"/>
      <c r="W219" s="1831"/>
      <c r="X219" s="1831"/>
      <c r="Y219" s="1831"/>
      <c r="Z219" s="1831"/>
      <c r="AA219" s="1831"/>
      <c r="AB219" s="1831"/>
      <c r="AC219" s="1831"/>
      <c r="AD219" s="1831"/>
      <c r="AE219" s="1831"/>
      <c r="AF219" s="1831"/>
      <c r="AG219" s="1831"/>
      <c r="AH219" s="1831"/>
      <c r="AI219" s="1831"/>
      <c r="AJ219" s="1831"/>
      <c r="AK219" s="1831"/>
      <c r="AL219" s="1831"/>
      <c r="AM219" s="1831"/>
      <c r="AN219" s="1831"/>
      <c r="AO219" s="1831"/>
      <c r="AP219" s="1831"/>
      <c r="AQ219" s="1831"/>
    </row>
    <row r="220" spans="1:43" x14ac:dyDescent="0.35">
      <c r="A220" s="1831"/>
      <c r="B220" s="1831"/>
      <c r="C220" s="1831"/>
      <c r="D220" s="1831"/>
      <c r="E220" s="1831"/>
      <c r="F220" s="1831"/>
      <c r="G220" s="1831"/>
      <c r="H220" s="1831"/>
      <c r="I220" s="1831"/>
      <c r="J220" s="1831"/>
      <c r="K220" s="1831"/>
      <c r="L220" s="1831"/>
      <c r="M220" s="1831"/>
      <c r="N220" s="1831"/>
      <c r="O220" s="1831"/>
      <c r="P220" s="1831"/>
      <c r="Q220" s="1831"/>
      <c r="R220" s="1831"/>
      <c r="S220" s="1831"/>
      <c r="T220" s="1831"/>
      <c r="U220" s="1831"/>
      <c r="V220" s="1831"/>
      <c r="W220" s="1831"/>
      <c r="X220" s="1831"/>
      <c r="Y220" s="1831"/>
      <c r="Z220" s="1831"/>
      <c r="AA220" s="1831"/>
      <c r="AB220" s="1831"/>
      <c r="AC220" s="1831"/>
      <c r="AD220" s="1831"/>
      <c r="AE220" s="1831"/>
      <c r="AF220" s="1831"/>
      <c r="AG220" s="1831"/>
      <c r="AH220" s="1831"/>
      <c r="AI220" s="1831"/>
      <c r="AJ220" s="1831"/>
      <c r="AK220" s="1831"/>
      <c r="AL220" s="1831"/>
      <c r="AM220" s="1831"/>
      <c r="AN220" s="1831"/>
      <c r="AO220" s="1831"/>
      <c r="AP220" s="1831"/>
      <c r="AQ220" s="1831"/>
    </row>
    <row r="221" spans="1:43" x14ac:dyDescent="0.35">
      <c r="A221" s="1831"/>
      <c r="B221" s="1831"/>
      <c r="C221" s="1831"/>
      <c r="D221" s="1831"/>
      <c r="E221" s="1831"/>
      <c r="F221" s="1831"/>
      <c r="G221" s="1831"/>
      <c r="H221" s="1831"/>
      <c r="I221" s="1831"/>
      <c r="J221" s="1831"/>
      <c r="K221" s="1831"/>
      <c r="L221" s="1831"/>
      <c r="M221" s="1831"/>
      <c r="N221" s="1831"/>
      <c r="O221" s="1831"/>
      <c r="P221" s="1831"/>
      <c r="Q221" s="1831"/>
      <c r="R221" s="1831"/>
      <c r="S221" s="1831"/>
      <c r="T221" s="1831"/>
      <c r="U221" s="1831"/>
      <c r="V221" s="1831"/>
      <c r="W221" s="1831"/>
      <c r="X221" s="1831"/>
      <c r="Y221" s="1831"/>
      <c r="Z221" s="1831"/>
      <c r="AA221" s="1831"/>
      <c r="AB221" s="1831"/>
      <c r="AC221" s="1831"/>
      <c r="AD221" s="1831"/>
      <c r="AE221" s="1831"/>
      <c r="AF221" s="1831"/>
      <c r="AG221" s="1831"/>
      <c r="AH221" s="1831"/>
      <c r="AI221" s="1831"/>
      <c r="AJ221" s="1831"/>
      <c r="AK221" s="1831"/>
      <c r="AL221" s="1831"/>
      <c r="AM221" s="1831"/>
      <c r="AN221" s="1831"/>
      <c r="AO221" s="1831"/>
      <c r="AP221" s="1831"/>
      <c r="AQ221" s="1831"/>
    </row>
    <row r="222" spans="1:43" x14ac:dyDescent="0.35">
      <c r="A222" s="1831"/>
      <c r="B222" s="1831"/>
      <c r="C222" s="1831"/>
      <c r="D222" s="1831"/>
      <c r="E222" s="1831"/>
      <c r="F222" s="1831"/>
      <c r="G222" s="1831"/>
      <c r="H222" s="1831"/>
      <c r="I222" s="1831"/>
      <c r="J222" s="1831"/>
      <c r="K222" s="1831"/>
      <c r="L222" s="1831"/>
      <c r="M222" s="1831"/>
      <c r="N222" s="1831"/>
      <c r="O222" s="1831"/>
      <c r="P222" s="1831"/>
      <c r="Q222" s="1831"/>
      <c r="R222" s="1831"/>
      <c r="S222" s="1831"/>
      <c r="T222" s="1831"/>
      <c r="U222" s="1831"/>
      <c r="V222" s="1831"/>
      <c r="W222" s="1831"/>
      <c r="X222" s="1831"/>
      <c r="Y222" s="1831"/>
      <c r="Z222" s="1831"/>
      <c r="AA222" s="1831"/>
      <c r="AB222" s="1831"/>
      <c r="AC222" s="1831"/>
      <c r="AD222" s="1831"/>
      <c r="AE222" s="1831"/>
      <c r="AF222" s="1831"/>
      <c r="AG222" s="1831"/>
      <c r="AH222" s="1831"/>
      <c r="AI222" s="1831"/>
      <c r="AJ222" s="1831"/>
      <c r="AK222" s="1831"/>
      <c r="AL222" s="1831"/>
      <c r="AM222" s="1831"/>
      <c r="AN222" s="1831"/>
      <c r="AO222" s="1831"/>
      <c r="AP222" s="1831"/>
      <c r="AQ222" s="1831"/>
    </row>
    <row r="223" spans="1:43" x14ac:dyDescent="0.35">
      <c r="A223" s="1831"/>
      <c r="B223" s="1831"/>
      <c r="C223" s="1831"/>
      <c r="D223" s="1831"/>
      <c r="E223" s="1831"/>
      <c r="F223" s="1831"/>
      <c r="G223" s="1831"/>
      <c r="H223" s="1831"/>
      <c r="I223" s="1831"/>
      <c r="J223" s="1831"/>
      <c r="K223" s="1831"/>
      <c r="L223" s="1831"/>
      <c r="M223" s="1831"/>
      <c r="N223" s="1831"/>
      <c r="O223" s="1831"/>
      <c r="P223" s="1831"/>
      <c r="Q223" s="1831"/>
      <c r="R223" s="1831"/>
      <c r="S223" s="1831"/>
      <c r="T223" s="1831"/>
      <c r="U223" s="1831"/>
      <c r="V223" s="1831"/>
      <c r="W223" s="1831"/>
      <c r="X223" s="1831"/>
      <c r="Y223" s="1831"/>
      <c r="Z223" s="1831"/>
      <c r="AA223" s="1831"/>
      <c r="AB223" s="1831"/>
      <c r="AC223" s="1831"/>
      <c r="AD223" s="1831"/>
      <c r="AE223" s="1831"/>
      <c r="AF223" s="1831"/>
      <c r="AG223" s="1831"/>
      <c r="AH223" s="1831"/>
      <c r="AI223" s="1831"/>
      <c r="AJ223" s="1831"/>
      <c r="AK223" s="1831"/>
      <c r="AL223" s="1831"/>
      <c r="AM223" s="1831"/>
      <c r="AN223" s="1831"/>
      <c r="AO223" s="1831"/>
      <c r="AP223" s="1831"/>
      <c r="AQ223" s="1831"/>
    </row>
    <row r="224" spans="1:43" x14ac:dyDescent="0.35">
      <c r="A224" s="1831"/>
      <c r="B224" s="1831"/>
      <c r="C224" s="1831"/>
      <c r="D224" s="1831"/>
      <c r="E224" s="1831"/>
      <c r="F224" s="1831"/>
      <c r="G224" s="1831"/>
      <c r="H224" s="1831"/>
      <c r="I224" s="1831"/>
      <c r="J224" s="1831"/>
      <c r="K224" s="1831"/>
      <c r="L224" s="1831"/>
      <c r="M224" s="1831"/>
      <c r="N224" s="1831"/>
      <c r="O224" s="1831"/>
      <c r="P224" s="1831"/>
      <c r="Q224" s="1831"/>
      <c r="R224" s="1831"/>
      <c r="S224" s="1831"/>
      <c r="T224" s="1831"/>
      <c r="U224" s="1831"/>
      <c r="V224" s="1831"/>
      <c r="W224" s="1831"/>
      <c r="X224" s="1831"/>
      <c r="Y224" s="1831"/>
      <c r="Z224" s="1831"/>
      <c r="AA224" s="1831"/>
      <c r="AB224" s="1831"/>
      <c r="AC224" s="1831"/>
      <c r="AD224" s="1831"/>
      <c r="AE224" s="1831"/>
      <c r="AF224" s="1831"/>
      <c r="AG224" s="1831"/>
      <c r="AH224" s="1831"/>
      <c r="AI224" s="1831"/>
      <c r="AJ224" s="1831"/>
      <c r="AK224" s="1831"/>
      <c r="AL224" s="1831"/>
      <c r="AM224" s="1831"/>
      <c r="AN224" s="1831"/>
      <c r="AO224" s="1831"/>
      <c r="AP224" s="1831"/>
      <c r="AQ224" s="1831"/>
    </row>
    <row r="225" spans="1:43" x14ac:dyDescent="0.35">
      <c r="A225" s="1831"/>
      <c r="B225" s="1831"/>
      <c r="C225" s="1831"/>
      <c r="D225" s="1831"/>
      <c r="E225" s="1831"/>
      <c r="F225" s="1831"/>
      <c r="G225" s="1831"/>
      <c r="H225" s="1831"/>
      <c r="I225" s="1831"/>
      <c r="J225" s="1831"/>
      <c r="K225" s="1831"/>
      <c r="L225" s="1831"/>
      <c r="M225" s="1831"/>
      <c r="N225" s="1831"/>
      <c r="O225" s="1831"/>
      <c r="P225" s="1831"/>
      <c r="Q225" s="1831"/>
      <c r="R225" s="1831"/>
      <c r="S225" s="1831"/>
      <c r="T225" s="1831"/>
      <c r="U225" s="1831"/>
      <c r="V225" s="1831"/>
      <c r="W225" s="1831"/>
      <c r="X225" s="1831"/>
      <c r="Y225" s="1831"/>
      <c r="Z225" s="1831"/>
      <c r="AA225" s="1831"/>
      <c r="AB225" s="1831"/>
      <c r="AC225" s="1831"/>
      <c r="AD225" s="1831"/>
      <c r="AE225" s="1831"/>
      <c r="AF225" s="1831"/>
      <c r="AG225" s="1831"/>
      <c r="AH225" s="1831"/>
      <c r="AI225" s="1831"/>
      <c r="AJ225" s="1831"/>
      <c r="AK225" s="1831"/>
      <c r="AL225" s="1831"/>
      <c r="AM225" s="1831"/>
      <c r="AN225" s="1831"/>
      <c r="AO225" s="1831"/>
      <c r="AP225" s="1831"/>
      <c r="AQ225" s="1831"/>
    </row>
    <row r="226" spans="1:43" x14ac:dyDescent="0.35">
      <c r="A226" s="1831"/>
      <c r="B226" s="1831"/>
      <c r="C226" s="1831"/>
      <c r="D226" s="1831"/>
      <c r="E226" s="1831"/>
      <c r="F226" s="1831"/>
      <c r="G226" s="1831"/>
      <c r="H226" s="1831"/>
      <c r="I226" s="1831"/>
      <c r="J226" s="1831"/>
      <c r="K226" s="1831"/>
      <c r="L226" s="1831"/>
      <c r="M226" s="1831"/>
      <c r="N226" s="1831"/>
      <c r="O226" s="1831"/>
      <c r="P226" s="1831"/>
      <c r="Q226" s="1831"/>
      <c r="R226" s="1831"/>
      <c r="S226" s="1831"/>
      <c r="T226" s="1831"/>
      <c r="U226" s="1831"/>
      <c r="V226" s="1831"/>
      <c r="W226" s="1831"/>
      <c r="X226" s="1831"/>
      <c r="Y226" s="1831"/>
      <c r="Z226" s="1831"/>
      <c r="AA226" s="1831"/>
      <c r="AB226" s="1831"/>
      <c r="AC226" s="1831"/>
      <c r="AD226" s="1831"/>
      <c r="AE226" s="1831"/>
      <c r="AF226" s="1831"/>
      <c r="AG226" s="1831"/>
      <c r="AH226" s="1831"/>
      <c r="AI226" s="1831"/>
      <c r="AJ226" s="1831"/>
      <c r="AK226" s="1831"/>
      <c r="AL226" s="1831"/>
      <c r="AM226" s="1831"/>
      <c r="AN226" s="1831"/>
      <c r="AO226" s="1831"/>
      <c r="AP226" s="1831"/>
      <c r="AQ226" s="1831"/>
    </row>
    <row r="227" spans="1:43" x14ac:dyDescent="0.35">
      <c r="A227" s="1831"/>
      <c r="B227" s="1831"/>
      <c r="C227" s="1831"/>
      <c r="D227" s="1831"/>
      <c r="E227" s="1831"/>
      <c r="F227" s="1831"/>
      <c r="G227" s="1831"/>
      <c r="H227" s="1831"/>
      <c r="I227" s="1831"/>
      <c r="J227" s="1831"/>
      <c r="K227" s="1831"/>
      <c r="L227" s="1831"/>
      <c r="M227" s="1831"/>
      <c r="N227" s="1831"/>
      <c r="O227" s="1831"/>
      <c r="P227" s="1831"/>
      <c r="Q227" s="1831"/>
      <c r="R227" s="1831"/>
      <c r="S227" s="1831"/>
      <c r="T227" s="1831"/>
      <c r="U227" s="1831"/>
      <c r="V227" s="1831"/>
      <c r="W227" s="1831"/>
      <c r="X227" s="1831"/>
      <c r="Y227" s="1831"/>
      <c r="Z227" s="1831"/>
      <c r="AA227" s="1831"/>
      <c r="AB227" s="1831"/>
      <c r="AC227" s="1831"/>
      <c r="AD227" s="1831"/>
      <c r="AE227" s="1831"/>
      <c r="AF227" s="1831"/>
      <c r="AG227" s="1831"/>
      <c r="AH227" s="1831"/>
      <c r="AI227" s="1831"/>
      <c r="AJ227" s="1831"/>
      <c r="AK227" s="1831"/>
      <c r="AL227" s="1831"/>
      <c r="AM227" s="1831"/>
      <c r="AN227" s="1831"/>
      <c r="AO227" s="1831"/>
      <c r="AP227" s="1831"/>
      <c r="AQ227" s="1831"/>
    </row>
    <row r="228" spans="1:43" x14ac:dyDescent="0.35">
      <c r="A228" s="1831"/>
      <c r="B228" s="1831"/>
      <c r="C228" s="1831"/>
      <c r="D228" s="1831"/>
      <c r="E228" s="1831"/>
      <c r="F228" s="1831"/>
      <c r="G228" s="1831"/>
      <c r="H228" s="1831"/>
      <c r="I228" s="1831"/>
      <c r="J228" s="1831"/>
      <c r="K228" s="1831"/>
      <c r="L228" s="1831"/>
      <c r="M228" s="1831"/>
      <c r="N228" s="1831"/>
      <c r="O228" s="1831"/>
      <c r="P228" s="1831"/>
      <c r="Q228" s="1831"/>
      <c r="R228" s="1831"/>
      <c r="S228" s="1831"/>
      <c r="T228" s="1831"/>
      <c r="U228" s="1831"/>
      <c r="V228" s="1831"/>
      <c r="W228" s="1831"/>
      <c r="X228" s="1831"/>
      <c r="Y228" s="1831"/>
      <c r="Z228" s="1831"/>
      <c r="AA228" s="1831"/>
      <c r="AB228" s="1831"/>
      <c r="AC228" s="1831"/>
      <c r="AD228" s="1831"/>
      <c r="AE228" s="1831"/>
      <c r="AF228" s="1831"/>
      <c r="AG228" s="1831"/>
      <c r="AH228" s="1831"/>
      <c r="AI228" s="1831"/>
      <c r="AJ228" s="1831"/>
      <c r="AK228" s="1831"/>
      <c r="AL228" s="1831"/>
      <c r="AM228" s="1831"/>
      <c r="AN228" s="1831"/>
      <c r="AO228" s="1831"/>
      <c r="AP228" s="1831"/>
      <c r="AQ228" s="1831"/>
    </row>
    <row r="229" spans="1:43" x14ac:dyDescent="0.35">
      <c r="A229" s="1831"/>
      <c r="B229" s="1831"/>
      <c r="C229" s="1831"/>
      <c r="D229" s="1831"/>
      <c r="E229" s="1831"/>
      <c r="F229" s="1831"/>
      <c r="G229" s="1831"/>
      <c r="H229" s="1831"/>
      <c r="I229" s="1831"/>
      <c r="J229" s="1831"/>
      <c r="K229" s="1831"/>
      <c r="L229" s="1831"/>
      <c r="M229" s="1831"/>
      <c r="N229" s="1831"/>
      <c r="O229" s="1831"/>
      <c r="P229" s="1831"/>
      <c r="Q229" s="1831"/>
      <c r="R229" s="1831"/>
      <c r="S229" s="1831"/>
      <c r="T229" s="1831"/>
      <c r="U229" s="1831"/>
      <c r="V229" s="1831"/>
      <c r="W229" s="1831"/>
      <c r="X229" s="1831"/>
      <c r="Y229" s="1831"/>
      <c r="Z229" s="1831"/>
      <c r="AA229" s="1831"/>
      <c r="AB229" s="1831"/>
      <c r="AC229" s="1831"/>
      <c r="AD229" s="1831"/>
      <c r="AE229" s="1831"/>
      <c r="AF229" s="1831"/>
      <c r="AG229" s="1831"/>
      <c r="AH229" s="1831"/>
      <c r="AI229" s="1831"/>
      <c r="AJ229" s="1831"/>
      <c r="AK229" s="1831"/>
      <c r="AL229" s="1831"/>
      <c r="AM229" s="1831"/>
      <c r="AN229" s="1831"/>
      <c r="AO229" s="1831"/>
      <c r="AP229" s="1831"/>
      <c r="AQ229" s="1831"/>
    </row>
    <row r="230" spans="1:43" x14ac:dyDescent="0.35">
      <c r="A230" s="1831"/>
      <c r="B230" s="1831"/>
      <c r="C230" s="1831"/>
      <c r="D230" s="1831"/>
      <c r="E230" s="1831"/>
      <c r="F230" s="1831"/>
      <c r="G230" s="1831"/>
      <c r="H230" s="1831"/>
      <c r="I230" s="1831"/>
      <c r="J230" s="1831"/>
      <c r="K230" s="1831"/>
      <c r="L230" s="1831"/>
      <c r="M230" s="1831"/>
      <c r="N230" s="1831"/>
      <c r="O230" s="1831"/>
      <c r="P230" s="1831"/>
      <c r="Q230" s="1831"/>
      <c r="R230" s="1831"/>
      <c r="S230" s="1831"/>
      <c r="T230" s="1831"/>
      <c r="U230" s="1831"/>
      <c r="V230" s="1831"/>
      <c r="W230" s="1831"/>
      <c r="X230" s="1831"/>
      <c r="Y230" s="1831"/>
      <c r="Z230" s="1831"/>
      <c r="AA230" s="1831"/>
      <c r="AB230" s="1831"/>
      <c r="AC230" s="1831"/>
      <c r="AD230" s="1831"/>
      <c r="AE230" s="1831"/>
      <c r="AF230" s="1831"/>
      <c r="AG230" s="1831"/>
      <c r="AH230" s="1831"/>
      <c r="AI230" s="1831"/>
      <c r="AJ230" s="1831"/>
      <c r="AK230" s="1831"/>
      <c r="AL230" s="1831"/>
      <c r="AM230" s="1831"/>
      <c r="AN230" s="1831"/>
      <c r="AO230" s="1831"/>
      <c r="AP230" s="1831"/>
      <c r="AQ230" s="1831"/>
    </row>
    <row r="231" spans="1:43" x14ac:dyDescent="0.35">
      <c r="A231" s="1831"/>
      <c r="B231" s="1831"/>
      <c r="C231" s="1831"/>
      <c r="D231" s="1831"/>
      <c r="E231" s="1831"/>
      <c r="F231" s="1831"/>
      <c r="G231" s="1831"/>
      <c r="H231" s="1831"/>
      <c r="I231" s="1831"/>
      <c r="J231" s="1831"/>
      <c r="K231" s="1831"/>
      <c r="L231" s="1831"/>
      <c r="M231" s="1831"/>
      <c r="N231" s="1831"/>
      <c r="O231" s="1831"/>
      <c r="P231" s="1831"/>
      <c r="Q231" s="1831"/>
      <c r="R231" s="1831"/>
      <c r="S231" s="1831"/>
      <c r="T231" s="1831"/>
      <c r="U231" s="1831"/>
      <c r="V231" s="1831"/>
      <c r="W231" s="1831"/>
      <c r="X231" s="1831"/>
      <c r="Y231" s="1831"/>
      <c r="Z231" s="1831"/>
      <c r="AA231" s="1831"/>
      <c r="AB231" s="1831"/>
      <c r="AC231" s="1831"/>
      <c r="AD231" s="1831"/>
      <c r="AE231" s="1831"/>
      <c r="AF231" s="1831"/>
      <c r="AG231" s="1831"/>
      <c r="AH231" s="1831"/>
      <c r="AI231" s="1831"/>
      <c r="AJ231" s="1831"/>
      <c r="AK231" s="1831"/>
      <c r="AL231" s="1831"/>
      <c r="AM231" s="1831"/>
      <c r="AN231" s="1831"/>
      <c r="AO231" s="1831"/>
      <c r="AP231" s="1831"/>
      <c r="AQ231" s="1831"/>
    </row>
    <row r="232" spans="1:43" x14ac:dyDescent="0.35">
      <c r="A232" s="1831"/>
      <c r="B232" s="1831"/>
      <c r="C232" s="1831"/>
      <c r="D232" s="1831"/>
      <c r="E232" s="1831"/>
      <c r="F232" s="1831"/>
      <c r="G232" s="1831"/>
      <c r="H232" s="1831"/>
      <c r="I232" s="1831"/>
      <c r="J232" s="1831"/>
      <c r="K232" s="1831"/>
      <c r="L232" s="1831"/>
      <c r="M232" s="1831"/>
      <c r="N232" s="1831"/>
      <c r="O232" s="1831"/>
      <c r="P232" s="1831"/>
      <c r="Q232" s="1831"/>
      <c r="R232" s="1831"/>
      <c r="S232" s="1831"/>
      <c r="T232" s="1831"/>
      <c r="U232" s="1831"/>
      <c r="V232" s="1831"/>
      <c r="W232" s="1831"/>
      <c r="X232" s="1831"/>
      <c r="Y232" s="1831"/>
      <c r="Z232" s="1831"/>
      <c r="AA232" s="1831"/>
      <c r="AB232" s="1831"/>
      <c r="AC232" s="1831"/>
      <c r="AD232" s="1831"/>
      <c r="AE232" s="1831"/>
      <c r="AF232" s="1831"/>
      <c r="AG232" s="1831"/>
      <c r="AH232" s="1831"/>
      <c r="AI232" s="1831"/>
      <c r="AJ232" s="1831"/>
      <c r="AK232" s="1831"/>
      <c r="AL232" s="1831"/>
      <c r="AM232" s="1831"/>
      <c r="AN232" s="1831"/>
      <c r="AO232" s="1831"/>
      <c r="AP232" s="1831"/>
      <c r="AQ232" s="1831"/>
    </row>
    <row r="233" spans="1:43" x14ac:dyDescent="0.35">
      <c r="A233" s="1831"/>
      <c r="B233" s="1831"/>
      <c r="C233" s="1831"/>
      <c r="D233" s="1831"/>
      <c r="E233" s="1831"/>
      <c r="F233" s="1831"/>
      <c r="G233" s="1831"/>
      <c r="H233" s="1831"/>
      <c r="I233" s="1831"/>
      <c r="J233" s="1831"/>
      <c r="K233" s="1831"/>
      <c r="L233" s="1831"/>
      <c r="M233" s="1831"/>
      <c r="N233" s="1831"/>
      <c r="O233" s="1831"/>
      <c r="P233" s="1831"/>
      <c r="Q233" s="1831"/>
      <c r="R233" s="1831"/>
      <c r="S233" s="1831"/>
      <c r="T233" s="1831"/>
      <c r="U233" s="1831"/>
      <c r="V233" s="1831"/>
      <c r="W233" s="1831"/>
      <c r="X233" s="1831"/>
      <c r="Y233" s="1831"/>
      <c r="Z233" s="1831"/>
      <c r="AA233" s="1831"/>
      <c r="AB233" s="1831"/>
      <c r="AC233" s="1831"/>
      <c r="AD233" s="1831"/>
      <c r="AE233" s="1831"/>
      <c r="AF233" s="1831"/>
      <c r="AG233" s="1831"/>
      <c r="AH233" s="1831"/>
      <c r="AI233" s="1831"/>
      <c r="AJ233" s="1831"/>
      <c r="AK233" s="1831"/>
      <c r="AL233" s="1831"/>
      <c r="AM233" s="1831"/>
      <c r="AN233" s="1831"/>
      <c r="AO233" s="1831"/>
      <c r="AP233" s="1831"/>
      <c r="AQ233" s="1831"/>
    </row>
    <row r="234" spans="1:43" x14ac:dyDescent="0.35">
      <c r="A234" s="1831"/>
      <c r="B234" s="1831"/>
      <c r="C234" s="1831"/>
      <c r="D234" s="1831"/>
      <c r="E234" s="1831"/>
      <c r="F234" s="1831"/>
      <c r="G234" s="1831"/>
      <c r="H234" s="1831"/>
      <c r="I234" s="1831"/>
      <c r="J234" s="1831"/>
      <c r="K234" s="1831"/>
      <c r="L234" s="1831"/>
      <c r="M234" s="1831"/>
      <c r="N234" s="1831"/>
      <c r="O234" s="1831"/>
      <c r="P234" s="1831"/>
      <c r="Q234" s="1831"/>
      <c r="R234" s="1831"/>
      <c r="S234" s="1831"/>
      <c r="T234" s="1831"/>
      <c r="U234" s="1831"/>
      <c r="V234" s="1831"/>
      <c r="W234" s="1831"/>
      <c r="X234" s="1831"/>
      <c r="Y234" s="1831"/>
      <c r="Z234" s="1831"/>
      <c r="AA234" s="1831"/>
      <c r="AB234" s="1831"/>
      <c r="AC234" s="1831"/>
      <c r="AD234" s="1831"/>
      <c r="AE234" s="1831"/>
      <c r="AF234" s="1831"/>
      <c r="AG234" s="1831"/>
      <c r="AH234" s="1831"/>
      <c r="AI234" s="1831"/>
      <c r="AJ234" s="1831"/>
      <c r="AK234" s="1831"/>
      <c r="AL234" s="1831"/>
      <c r="AM234" s="1831"/>
      <c r="AN234" s="1831"/>
      <c r="AO234" s="1831"/>
      <c r="AP234" s="1831"/>
      <c r="AQ234" s="1831"/>
    </row>
    <row r="235" spans="1:43" x14ac:dyDescent="0.35">
      <c r="A235" s="1831"/>
      <c r="B235" s="1831"/>
      <c r="C235" s="1831"/>
      <c r="D235" s="1831"/>
      <c r="E235" s="1831"/>
      <c r="F235" s="1831"/>
      <c r="G235" s="1831"/>
      <c r="H235" s="1831"/>
      <c r="I235" s="1831"/>
      <c r="J235" s="1831"/>
      <c r="K235" s="1831"/>
      <c r="L235" s="1831"/>
      <c r="M235" s="1831"/>
      <c r="N235" s="1831"/>
      <c r="O235" s="1831"/>
      <c r="P235" s="1831"/>
      <c r="Q235" s="1831"/>
      <c r="R235" s="1831"/>
      <c r="S235" s="1831"/>
      <c r="T235" s="1831"/>
      <c r="U235" s="1831"/>
      <c r="V235" s="1831"/>
      <c r="W235" s="1831"/>
      <c r="X235" s="1831"/>
      <c r="Y235" s="1831"/>
      <c r="Z235" s="1831"/>
      <c r="AA235" s="1831"/>
      <c r="AB235" s="1831"/>
      <c r="AC235" s="1831"/>
      <c r="AD235" s="1831"/>
      <c r="AE235" s="1831"/>
      <c r="AF235" s="1831"/>
      <c r="AG235" s="1831"/>
      <c r="AH235" s="1831"/>
      <c r="AI235" s="1831"/>
      <c r="AJ235" s="1831"/>
      <c r="AK235" s="1831"/>
      <c r="AL235" s="1831"/>
      <c r="AM235" s="1831"/>
      <c r="AN235" s="1831"/>
      <c r="AO235" s="1831"/>
      <c r="AP235" s="1831"/>
      <c r="AQ235" s="1831"/>
    </row>
    <row r="236" spans="1:43" x14ac:dyDescent="0.35">
      <c r="A236" s="1831"/>
      <c r="B236" s="1831"/>
      <c r="C236" s="1831"/>
      <c r="D236" s="1831"/>
      <c r="E236" s="1831"/>
      <c r="F236" s="1831"/>
      <c r="G236" s="1831"/>
      <c r="H236" s="1831"/>
      <c r="I236" s="1831"/>
      <c r="J236" s="1831"/>
      <c r="K236" s="1831"/>
      <c r="L236" s="1831"/>
      <c r="M236" s="1831"/>
      <c r="N236" s="1831"/>
      <c r="O236" s="1831"/>
      <c r="P236" s="1831"/>
      <c r="Q236" s="1831"/>
      <c r="R236" s="1831"/>
      <c r="S236" s="1831"/>
      <c r="T236" s="1831"/>
      <c r="U236" s="1831"/>
      <c r="V236" s="1831"/>
      <c r="W236" s="1831"/>
      <c r="X236" s="1831"/>
      <c r="Y236" s="1831"/>
      <c r="Z236" s="1831"/>
      <c r="AA236" s="1831"/>
      <c r="AB236" s="1831"/>
      <c r="AC236" s="1831"/>
      <c r="AD236" s="1831"/>
      <c r="AE236" s="1831"/>
      <c r="AF236" s="1831"/>
      <c r="AG236" s="1831"/>
      <c r="AH236" s="1831"/>
      <c r="AI236" s="1831"/>
      <c r="AJ236" s="1831"/>
      <c r="AK236" s="1831"/>
      <c r="AL236" s="1831"/>
      <c r="AM236" s="1831"/>
      <c r="AN236" s="1831"/>
      <c r="AO236" s="1831"/>
      <c r="AP236" s="1831"/>
      <c r="AQ236" s="1831"/>
    </row>
    <row r="237" spans="1:43" x14ac:dyDescent="0.35">
      <c r="A237" s="1831"/>
      <c r="B237" s="1831"/>
      <c r="C237" s="1831"/>
      <c r="D237" s="1831"/>
      <c r="E237" s="1831"/>
      <c r="F237" s="1831"/>
      <c r="G237" s="1831"/>
      <c r="H237" s="1831"/>
      <c r="I237" s="1831"/>
      <c r="J237" s="1831"/>
      <c r="K237" s="1831"/>
      <c r="L237" s="1831"/>
      <c r="M237" s="1831"/>
      <c r="N237" s="1831"/>
      <c r="O237" s="1831"/>
      <c r="P237" s="1831"/>
      <c r="Q237" s="1831"/>
      <c r="R237" s="1831"/>
      <c r="S237" s="1831"/>
      <c r="T237" s="1831"/>
      <c r="U237" s="1831"/>
      <c r="V237" s="1831"/>
      <c r="W237" s="1831"/>
      <c r="X237" s="1831"/>
      <c r="Y237" s="1831"/>
      <c r="Z237" s="1831"/>
      <c r="AA237" s="1831"/>
      <c r="AB237" s="1831"/>
      <c r="AC237" s="1831"/>
      <c r="AD237" s="1831"/>
      <c r="AE237" s="1831"/>
      <c r="AF237" s="1831"/>
      <c r="AG237" s="1831"/>
      <c r="AH237" s="1831"/>
      <c r="AI237" s="1831"/>
      <c r="AJ237" s="1831"/>
      <c r="AK237" s="1831"/>
      <c r="AL237" s="1831"/>
      <c r="AM237" s="1831"/>
      <c r="AN237" s="1831"/>
      <c r="AO237" s="1831"/>
      <c r="AP237" s="1831"/>
      <c r="AQ237" s="1831"/>
    </row>
    <row r="238" spans="1:43" x14ac:dyDescent="0.35">
      <c r="A238" s="1831"/>
      <c r="B238" s="1831"/>
      <c r="C238" s="1831"/>
      <c r="D238" s="1831"/>
      <c r="E238" s="1831"/>
      <c r="F238" s="1831"/>
      <c r="G238" s="1831"/>
      <c r="H238" s="1831"/>
      <c r="I238" s="1831"/>
      <c r="J238" s="1831"/>
      <c r="K238" s="1831"/>
      <c r="L238" s="1831"/>
      <c r="M238" s="1831"/>
      <c r="N238" s="1831"/>
      <c r="O238" s="1831"/>
      <c r="P238" s="1831"/>
      <c r="Q238" s="1831"/>
      <c r="R238" s="1831"/>
      <c r="S238" s="1831"/>
      <c r="T238" s="1831"/>
      <c r="U238" s="1831"/>
      <c r="V238" s="1831"/>
      <c r="W238" s="1831"/>
      <c r="X238" s="1831"/>
      <c r="Y238" s="1831"/>
      <c r="Z238" s="1831"/>
      <c r="AA238" s="1831"/>
      <c r="AB238" s="1831"/>
      <c r="AC238" s="1831"/>
      <c r="AD238" s="1831"/>
      <c r="AE238" s="1831"/>
      <c r="AF238" s="1831"/>
      <c r="AG238" s="1831"/>
      <c r="AH238" s="1831"/>
      <c r="AI238" s="1831"/>
      <c r="AJ238" s="1831"/>
      <c r="AK238" s="1831"/>
      <c r="AL238" s="1831"/>
      <c r="AM238" s="1831"/>
      <c r="AN238" s="1831"/>
      <c r="AO238" s="1831"/>
      <c r="AP238" s="1831"/>
      <c r="AQ238" s="1831"/>
    </row>
    <row r="239" spans="1:43" x14ac:dyDescent="0.35">
      <c r="A239" s="1831"/>
      <c r="B239" s="1831"/>
      <c r="C239" s="1831"/>
      <c r="D239" s="1831"/>
      <c r="E239" s="1831"/>
      <c r="F239" s="1831"/>
      <c r="G239" s="1831"/>
      <c r="H239" s="1831"/>
      <c r="I239" s="1831"/>
      <c r="J239" s="1831"/>
      <c r="K239" s="1831"/>
      <c r="L239" s="1831"/>
      <c r="M239" s="1831"/>
      <c r="N239" s="1831"/>
      <c r="O239" s="1831"/>
      <c r="P239" s="1831"/>
      <c r="Q239" s="1831"/>
      <c r="R239" s="1831"/>
      <c r="S239" s="1831"/>
      <c r="T239" s="1831"/>
      <c r="U239" s="1831"/>
      <c r="V239" s="1831"/>
      <c r="W239" s="1831"/>
      <c r="X239" s="1831"/>
      <c r="Y239" s="1831"/>
      <c r="Z239" s="1831"/>
      <c r="AA239" s="1831"/>
      <c r="AB239" s="1831"/>
      <c r="AC239" s="1831"/>
      <c r="AD239" s="1831"/>
      <c r="AE239" s="1831"/>
      <c r="AF239" s="1831"/>
      <c r="AG239" s="1831"/>
      <c r="AH239" s="1831"/>
      <c r="AI239" s="1831"/>
      <c r="AJ239" s="1831"/>
      <c r="AK239" s="1831"/>
      <c r="AL239" s="1831"/>
      <c r="AM239" s="1831"/>
      <c r="AN239" s="1831"/>
      <c r="AO239" s="1831"/>
      <c r="AP239" s="1831"/>
      <c r="AQ239" s="1831"/>
    </row>
    <row r="240" spans="1:43" x14ac:dyDescent="0.35">
      <c r="A240" s="1831"/>
      <c r="B240" s="1831"/>
      <c r="C240" s="1831"/>
      <c r="D240" s="1831"/>
      <c r="E240" s="1831"/>
      <c r="F240" s="1831"/>
      <c r="G240" s="1831"/>
      <c r="H240" s="1831"/>
      <c r="I240" s="1831"/>
      <c r="J240" s="1831"/>
      <c r="K240" s="1831"/>
      <c r="L240" s="1831"/>
      <c r="M240" s="1831"/>
      <c r="N240" s="1831"/>
      <c r="O240" s="1831"/>
      <c r="P240" s="1831"/>
      <c r="Q240" s="1831"/>
      <c r="R240" s="1831"/>
      <c r="S240" s="1831"/>
      <c r="T240" s="1831"/>
      <c r="U240" s="1831"/>
      <c r="V240" s="1831"/>
      <c r="W240" s="1831"/>
      <c r="X240" s="1831"/>
      <c r="Y240" s="1831"/>
      <c r="Z240" s="1831"/>
      <c r="AA240" s="1831"/>
      <c r="AB240" s="1831"/>
      <c r="AC240" s="1831"/>
      <c r="AD240" s="1831"/>
      <c r="AE240" s="1831"/>
      <c r="AF240" s="1831"/>
      <c r="AG240" s="1831"/>
      <c r="AH240" s="1831"/>
      <c r="AI240" s="1831"/>
      <c r="AJ240" s="1831"/>
      <c r="AK240" s="1831"/>
      <c r="AL240" s="1831"/>
      <c r="AM240" s="1831"/>
      <c r="AN240" s="1831"/>
      <c r="AO240" s="1831"/>
      <c r="AP240" s="1831"/>
      <c r="AQ240" s="1831"/>
    </row>
    <row r="241" spans="1:43" x14ac:dyDescent="0.35">
      <c r="A241" s="1831"/>
      <c r="B241" s="1831"/>
      <c r="C241" s="1831"/>
      <c r="D241" s="1831"/>
      <c r="E241" s="1831"/>
      <c r="F241" s="1831"/>
      <c r="G241" s="1831"/>
      <c r="H241" s="1831"/>
      <c r="I241" s="1831"/>
      <c r="J241" s="1831"/>
      <c r="K241" s="1831"/>
      <c r="L241" s="1831"/>
      <c r="M241" s="1831"/>
      <c r="N241" s="1831"/>
      <c r="O241" s="1831"/>
      <c r="P241" s="1831"/>
      <c r="Q241" s="1831"/>
      <c r="R241" s="1831"/>
      <c r="S241" s="1831"/>
      <c r="T241" s="1831"/>
      <c r="U241" s="1831"/>
      <c r="V241" s="1831"/>
      <c r="W241" s="1831"/>
      <c r="X241" s="1831"/>
      <c r="Y241" s="1831"/>
      <c r="Z241" s="1831"/>
      <c r="AA241" s="1831"/>
      <c r="AB241" s="1831"/>
      <c r="AC241" s="1831"/>
      <c r="AD241" s="1831"/>
      <c r="AE241" s="1831"/>
      <c r="AF241" s="1831"/>
      <c r="AG241" s="1831"/>
      <c r="AH241" s="1831"/>
      <c r="AI241" s="1831"/>
      <c r="AJ241" s="1831"/>
      <c r="AK241" s="1831"/>
      <c r="AL241" s="1831"/>
      <c r="AM241" s="1831"/>
      <c r="AN241" s="1831"/>
      <c r="AO241" s="1831"/>
      <c r="AP241" s="1831"/>
      <c r="AQ241" s="1831"/>
    </row>
    <row r="242" spans="1:43" x14ac:dyDescent="0.35">
      <c r="A242" s="1831"/>
      <c r="B242" s="1831"/>
      <c r="C242" s="1831"/>
      <c r="D242" s="1831"/>
      <c r="E242" s="1831"/>
      <c r="F242" s="1831"/>
      <c r="G242" s="1831"/>
      <c r="H242" s="1831"/>
      <c r="I242" s="1831"/>
      <c r="J242" s="1831"/>
      <c r="K242" s="1831"/>
      <c r="L242" s="1831"/>
      <c r="M242" s="1831"/>
      <c r="N242" s="1831"/>
      <c r="O242" s="1831"/>
      <c r="P242" s="1831"/>
      <c r="Q242" s="1831"/>
      <c r="R242" s="1831"/>
      <c r="S242" s="1831"/>
      <c r="T242" s="1831"/>
      <c r="U242" s="1831"/>
      <c r="V242" s="1831"/>
      <c r="W242" s="1831"/>
      <c r="X242" s="1831"/>
      <c r="Y242" s="1831"/>
      <c r="Z242" s="1831"/>
      <c r="AA242" s="1831"/>
      <c r="AB242" s="1831"/>
      <c r="AC242" s="1831"/>
      <c r="AD242" s="1831"/>
      <c r="AE242" s="1831"/>
      <c r="AF242" s="1831"/>
      <c r="AG242" s="1831"/>
      <c r="AH242" s="1831"/>
      <c r="AI242" s="1831"/>
      <c r="AJ242" s="1831"/>
      <c r="AK242" s="1831"/>
      <c r="AL242" s="1831"/>
      <c r="AM242" s="1831"/>
      <c r="AN242" s="1831"/>
      <c r="AO242" s="1831"/>
      <c r="AP242" s="1831"/>
      <c r="AQ242" s="1831"/>
    </row>
    <row r="243" spans="1:43" x14ac:dyDescent="0.35">
      <c r="A243" s="1831"/>
      <c r="B243" s="1831"/>
      <c r="C243" s="1831"/>
      <c r="D243" s="1831"/>
      <c r="E243" s="1831"/>
      <c r="F243" s="1831"/>
      <c r="G243" s="1831"/>
      <c r="H243" s="1831"/>
      <c r="I243" s="1831"/>
      <c r="J243" s="1831"/>
      <c r="K243" s="1831"/>
      <c r="L243" s="1831"/>
      <c r="M243" s="1831"/>
      <c r="N243" s="1831"/>
      <c r="O243" s="1831"/>
      <c r="P243" s="1831"/>
      <c r="Q243" s="1831"/>
      <c r="R243" s="1831"/>
      <c r="S243" s="1831"/>
      <c r="T243" s="1831"/>
      <c r="U243" s="1831"/>
      <c r="V243" s="1831"/>
      <c r="W243" s="1831"/>
      <c r="X243" s="1831"/>
      <c r="Y243" s="1831"/>
      <c r="Z243" s="1831"/>
      <c r="AA243" s="1831"/>
      <c r="AB243" s="1831"/>
      <c r="AC243" s="1831"/>
      <c r="AD243" s="1831"/>
      <c r="AE243" s="1831"/>
      <c r="AF243" s="1831"/>
      <c r="AG243" s="1831"/>
      <c r="AH243" s="1831"/>
      <c r="AI243" s="1831"/>
      <c r="AJ243" s="1831"/>
      <c r="AK243" s="1831"/>
      <c r="AL243" s="1831"/>
      <c r="AM243" s="1831"/>
      <c r="AN243" s="1831"/>
      <c r="AO243" s="1831"/>
      <c r="AP243" s="1831"/>
      <c r="AQ243" s="1831"/>
    </row>
    <row r="244" spans="1:43" x14ac:dyDescent="0.35">
      <c r="A244" s="1831"/>
      <c r="B244" s="1831"/>
      <c r="C244" s="1831"/>
      <c r="D244" s="1831"/>
      <c r="E244" s="1831"/>
      <c r="F244" s="1831"/>
      <c r="G244" s="1831"/>
      <c r="H244" s="1831"/>
      <c r="I244" s="1831"/>
      <c r="J244" s="1831"/>
      <c r="K244" s="1831"/>
      <c r="L244" s="1831"/>
      <c r="M244" s="1831"/>
      <c r="N244" s="1831"/>
      <c r="O244" s="1831"/>
      <c r="P244" s="1831"/>
      <c r="Q244" s="1831"/>
      <c r="R244" s="1831"/>
      <c r="S244" s="1831"/>
      <c r="T244" s="1831"/>
      <c r="U244" s="1831"/>
      <c r="V244" s="1831"/>
      <c r="W244" s="1831"/>
      <c r="X244" s="1831"/>
      <c r="Y244" s="1831"/>
      <c r="Z244" s="1831"/>
      <c r="AA244" s="1831"/>
      <c r="AB244" s="1831"/>
      <c r="AC244" s="1831"/>
      <c r="AD244" s="1831"/>
      <c r="AE244" s="1831"/>
      <c r="AF244" s="1831"/>
      <c r="AG244" s="1831"/>
      <c r="AH244" s="1831"/>
      <c r="AI244" s="1831"/>
      <c r="AJ244" s="1831"/>
      <c r="AK244" s="1831"/>
      <c r="AL244" s="1831"/>
      <c r="AM244" s="1831"/>
      <c r="AN244" s="1831"/>
      <c r="AO244" s="1831"/>
      <c r="AP244" s="1831"/>
      <c r="AQ244" s="1831"/>
    </row>
    <row r="245" spans="1:43" x14ac:dyDescent="0.35">
      <c r="A245" s="1831"/>
      <c r="B245" s="1831"/>
      <c r="C245" s="1831"/>
      <c r="D245" s="1831"/>
      <c r="E245" s="1831"/>
      <c r="F245" s="1831"/>
      <c r="G245" s="1831"/>
      <c r="H245" s="1831"/>
      <c r="I245" s="1831"/>
      <c r="J245" s="1831"/>
      <c r="K245" s="1831"/>
      <c r="L245" s="1831"/>
      <c r="M245" s="1831"/>
      <c r="N245" s="1831"/>
      <c r="O245" s="1831"/>
      <c r="P245" s="1831"/>
      <c r="Q245" s="1831"/>
      <c r="R245" s="1831"/>
      <c r="S245" s="1831"/>
      <c r="T245" s="1831"/>
      <c r="U245" s="1831"/>
      <c r="V245" s="1831"/>
      <c r="W245" s="1831"/>
      <c r="X245" s="1831"/>
      <c r="Y245" s="1831"/>
      <c r="Z245" s="1831"/>
      <c r="AA245" s="1831"/>
      <c r="AB245" s="1831"/>
      <c r="AC245" s="1831"/>
      <c r="AD245" s="1831"/>
      <c r="AE245" s="1831"/>
      <c r="AF245" s="1831"/>
      <c r="AG245" s="1831"/>
      <c r="AH245" s="1831"/>
      <c r="AI245" s="1831"/>
      <c r="AJ245" s="1831"/>
      <c r="AK245" s="1831"/>
      <c r="AL245" s="1831"/>
      <c r="AM245" s="1831"/>
      <c r="AN245" s="1831"/>
      <c r="AO245" s="1831"/>
      <c r="AP245" s="1831"/>
      <c r="AQ245" s="1831"/>
    </row>
    <row r="246" spans="1:43" x14ac:dyDescent="0.35">
      <c r="A246" s="1831"/>
      <c r="B246" s="1831"/>
      <c r="C246" s="1831"/>
      <c r="D246" s="1831"/>
      <c r="E246" s="1831"/>
      <c r="F246" s="1831"/>
      <c r="G246" s="1831"/>
      <c r="H246" s="1831"/>
      <c r="I246" s="1831"/>
      <c r="J246" s="1831"/>
      <c r="K246" s="1831"/>
      <c r="L246" s="1831"/>
      <c r="M246" s="1831"/>
      <c r="N246" s="1831"/>
      <c r="O246" s="1831"/>
      <c r="P246" s="1831"/>
      <c r="Q246" s="1831"/>
      <c r="R246" s="1831"/>
      <c r="S246" s="1831"/>
      <c r="T246" s="1831"/>
      <c r="U246" s="1831"/>
      <c r="V246" s="1831"/>
      <c r="W246" s="1831"/>
      <c r="X246" s="1831"/>
      <c r="Y246" s="1831"/>
      <c r="Z246" s="1831"/>
      <c r="AA246" s="1831"/>
      <c r="AB246" s="1831"/>
      <c r="AC246" s="1831"/>
      <c r="AD246" s="1831"/>
      <c r="AE246" s="1831"/>
      <c r="AF246" s="1831"/>
      <c r="AG246" s="1831"/>
      <c r="AH246" s="1831"/>
      <c r="AI246" s="1831"/>
      <c r="AJ246" s="1831"/>
      <c r="AK246" s="1831"/>
      <c r="AL246" s="1831"/>
      <c r="AM246" s="1831"/>
      <c r="AN246" s="1831"/>
      <c r="AO246" s="1831"/>
      <c r="AP246" s="1831"/>
      <c r="AQ246" s="1831"/>
    </row>
    <row r="247" spans="1:43" x14ac:dyDescent="0.35">
      <c r="A247" s="1831"/>
      <c r="B247" s="1831"/>
      <c r="C247" s="1831"/>
      <c r="D247" s="1831"/>
      <c r="E247" s="1831"/>
      <c r="F247" s="1831"/>
      <c r="G247" s="1831"/>
      <c r="H247" s="1831"/>
      <c r="I247" s="1831"/>
      <c r="J247" s="1831"/>
      <c r="K247" s="1831"/>
      <c r="L247" s="1831"/>
      <c r="M247" s="1831"/>
      <c r="N247" s="1831"/>
      <c r="O247" s="1831"/>
      <c r="P247" s="1831"/>
      <c r="Q247" s="1831"/>
      <c r="R247" s="1831"/>
      <c r="S247" s="1831"/>
      <c r="T247" s="1831"/>
      <c r="U247" s="1831"/>
      <c r="V247" s="1831"/>
      <c r="W247" s="1831"/>
      <c r="X247" s="1831"/>
      <c r="Y247" s="1831"/>
      <c r="Z247" s="1831"/>
      <c r="AA247" s="1831"/>
      <c r="AB247" s="1831"/>
      <c r="AC247" s="1831"/>
      <c r="AD247" s="1831"/>
      <c r="AE247" s="1831"/>
      <c r="AF247" s="1831"/>
      <c r="AG247" s="1831"/>
      <c r="AH247" s="1831"/>
      <c r="AI247" s="1831"/>
      <c r="AJ247" s="1831"/>
      <c r="AK247" s="1831"/>
      <c r="AL247" s="1831"/>
      <c r="AM247" s="1831"/>
      <c r="AN247" s="1831"/>
      <c r="AO247" s="1831"/>
      <c r="AP247" s="1831"/>
      <c r="AQ247" s="1831"/>
    </row>
    <row r="248" spans="1:43" x14ac:dyDescent="0.35">
      <c r="A248" s="1831"/>
      <c r="B248" s="1831"/>
      <c r="C248" s="1831"/>
      <c r="D248" s="1831"/>
      <c r="E248" s="1831"/>
      <c r="F248" s="1831"/>
      <c r="G248" s="1831"/>
      <c r="H248" s="1831"/>
      <c r="I248" s="1831"/>
      <c r="J248" s="1831"/>
      <c r="K248" s="1831"/>
      <c r="L248" s="1831"/>
      <c r="M248" s="1831"/>
      <c r="N248" s="1831"/>
      <c r="O248" s="1831"/>
      <c r="P248" s="1831"/>
      <c r="Q248" s="1831"/>
      <c r="R248" s="1831"/>
      <c r="S248" s="1831"/>
      <c r="T248" s="1831"/>
      <c r="U248" s="1831"/>
      <c r="V248" s="1831"/>
      <c r="W248" s="1831"/>
      <c r="X248" s="1831"/>
      <c r="Y248" s="1831"/>
      <c r="Z248" s="1831"/>
      <c r="AA248" s="1831"/>
      <c r="AB248" s="1831"/>
      <c r="AC248" s="1831"/>
      <c r="AD248" s="1831"/>
      <c r="AE248" s="1831"/>
      <c r="AF248" s="1831"/>
      <c r="AG248" s="1831"/>
      <c r="AH248" s="1831"/>
      <c r="AI248" s="1831"/>
      <c r="AJ248" s="1831"/>
      <c r="AK248" s="1831"/>
      <c r="AL248" s="1831"/>
      <c r="AM248" s="1831"/>
      <c r="AN248" s="1831"/>
      <c r="AO248" s="1831"/>
      <c r="AP248" s="1831"/>
      <c r="AQ248" s="1831"/>
    </row>
    <row r="249" spans="1:43" x14ac:dyDescent="0.35">
      <c r="A249" s="1831"/>
      <c r="B249" s="1831"/>
      <c r="C249" s="1831"/>
      <c r="D249" s="1831"/>
      <c r="E249" s="1831"/>
      <c r="F249" s="1831"/>
      <c r="G249" s="1831"/>
      <c r="H249" s="1831"/>
      <c r="I249" s="1831"/>
      <c r="J249" s="1831"/>
      <c r="K249" s="1831"/>
      <c r="L249" s="1831"/>
      <c r="M249" s="1831"/>
      <c r="N249" s="1831"/>
      <c r="O249" s="1831"/>
      <c r="P249" s="1831"/>
      <c r="Q249" s="1831"/>
      <c r="R249" s="1831"/>
      <c r="S249" s="1831"/>
      <c r="T249" s="1831"/>
      <c r="U249" s="1831"/>
      <c r="V249" s="1831"/>
      <c r="W249" s="1831"/>
      <c r="X249" s="1831"/>
      <c r="Y249" s="1831"/>
      <c r="Z249" s="1831"/>
      <c r="AA249" s="1831"/>
      <c r="AB249" s="1831"/>
      <c r="AC249" s="1831"/>
      <c r="AD249" s="1831"/>
      <c r="AE249" s="1831"/>
      <c r="AF249" s="1831"/>
      <c r="AG249" s="1831"/>
      <c r="AH249" s="1831"/>
      <c r="AI249" s="1831"/>
      <c r="AJ249" s="1831"/>
      <c r="AK249" s="1831"/>
      <c r="AL249" s="1831"/>
      <c r="AM249" s="1831"/>
      <c r="AN249" s="1831"/>
      <c r="AO249" s="1831"/>
      <c r="AP249" s="1831"/>
      <c r="AQ249" s="1831"/>
    </row>
    <row r="250" spans="1:43" x14ac:dyDescent="0.35">
      <c r="A250" s="1831"/>
      <c r="B250" s="1831"/>
      <c r="C250" s="1831"/>
      <c r="D250" s="1831"/>
      <c r="E250" s="1831"/>
      <c r="F250" s="1831"/>
      <c r="G250" s="1831"/>
      <c r="H250" s="1831"/>
      <c r="I250" s="1831"/>
      <c r="J250" s="1831"/>
      <c r="K250" s="1831"/>
      <c r="L250" s="1831"/>
      <c r="M250" s="1831"/>
      <c r="N250" s="1831"/>
      <c r="O250" s="1831"/>
      <c r="P250" s="1831"/>
      <c r="Q250" s="1831"/>
      <c r="R250" s="1831"/>
      <c r="S250" s="1831"/>
      <c r="T250" s="1831"/>
      <c r="U250" s="1831"/>
      <c r="V250" s="1831"/>
      <c r="W250" s="1831"/>
      <c r="X250" s="1831"/>
      <c r="Y250" s="1831"/>
      <c r="Z250" s="1831"/>
      <c r="AA250" s="1831"/>
      <c r="AB250" s="1831"/>
      <c r="AC250" s="1831"/>
      <c r="AD250" s="1831"/>
      <c r="AE250" s="1831"/>
      <c r="AF250" s="1831"/>
      <c r="AG250" s="1831"/>
      <c r="AH250" s="1831"/>
      <c r="AI250" s="1831"/>
      <c r="AJ250" s="1831"/>
      <c r="AK250" s="1831"/>
      <c r="AL250" s="1831"/>
      <c r="AM250" s="1831"/>
      <c r="AN250" s="1831"/>
      <c r="AO250" s="1831"/>
      <c r="AP250" s="1831"/>
      <c r="AQ250" s="1831"/>
    </row>
    <row r="251" spans="1:43" x14ac:dyDescent="0.35">
      <c r="A251" s="1831"/>
      <c r="B251" s="1831"/>
      <c r="C251" s="1831"/>
      <c r="D251" s="1831"/>
      <c r="E251" s="1831"/>
      <c r="F251" s="1831"/>
      <c r="G251" s="1831"/>
      <c r="H251" s="1831"/>
      <c r="I251" s="1831"/>
      <c r="J251" s="1831"/>
      <c r="K251" s="1831"/>
      <c r="L251" s="1831"/>
      <c r="M251" s="1831"/>
      <c r="N251" s="1831"/>
      <c r="O251" s="1831"/>
      <c r="P251" s="1831"/>
      <c r="Q251" s="1831"/>
      <c r="R251" s="1831"/>
      <c r="S251" s="1831"/>
      <c r="T251" s="1831"/>
      <c r="U251" s="1831"/>
      <c r="V251" s="1831"/>
      <c r="W251" s="1831"/>
      <c r="X251" s="1831"/>
      <c r="Y251" s="1831"/>
      <c r="Z251" s="1831"/>
      <c r="AA251" s="1831"/>
      <c r="AB251" s="1831"/>
      <c r="AC251" s="1831"/>
      <c r="AD251" s="1831"/>
      <c r="AE251" s="1831"/>
      <c r="AF251" s="1831"/>
      <c r="AG251" s="1831"/>
      <c r="AH251" s="1831"/>
      <c r="AI251" s="1831"/>
      <c r="AJ251" s="1831"/>
      <c r="AK251" s="1831"/>
      <c r="AL251" s="1831"/>
      <c r="AM251" s="1831"/>
      <c r="AN251" s="1831"/>
      <c r="AO251" s="1831"/>
      <c r="AP251" s="1831"/>
      <c r="AQ251" s="1831"/>
    </row>
    <row r="252" spans="1:43" x14ac:dyDescent="0.35">
      <c r="A252" s="1831"/>
      <c r="B252" s="1831"/>
      <c r="C252" s="1831"/>
      <c r="D252" s="1831"/>
      <c r="E252" s="1831"/>
      <c r="F252" s="1831"/>
      <c r="G252" s="1831"/>
      <c r="H252" s="1831"/>
      <c r="I252" s="1831"/>
      <c r="J252" s="1831"/>
      <c r="K252" s="1831"/>
      <c r="L252" s="1831"/>
      <c r="M252" s="1831"/>
      <c r="N252" s="1831"/>
      <c r="O252" s="1831"/>
      <c r="P252" s="1831"/>
      <c r="Q252" s="1831"/>
      <c r="R252" s="1831"/>
      <c r="S252" s="1831"/>
      <c r="T252" s="1831"/>
      <c r="U252" s="1831"/>
      <c r="V252" s="1831"/>
      <c r="W252" s="1831"/>
      <c r="X252" s="1831"/>
      <c r="Y252" s="1831"/>
      <c r="Z252" s="1831"/>
      <c r="AA252" s="1831"/>
      <c r="AB252" s="1831"/>
      <c r="AC252" s="1831"/>
      <c r="AD252" s="1831"/>
      <c r="AE252" s="1831"/>
      <c r="AF252" s="1831"/>
      <c r="AG252" s="1831"/>
      <c r="AH252" s="1831"/>
      <c r="AI252" s="1831"/>
      <c r="AJ252" s="1831"/>
      <c r="AK252" s="1831"/>
      <c r="AL252" s="1831"/>
      <c r="AM252" s="1831"/>
      <c r="AN252" s="1831"/>
      <c r="AO252" s="1831"/>
      <c r="AP252" s="1831"/>
      <c r="AQ252" s="1831"/>
    </row>
    <row r="253" spans="1:43" x14ac:dyDescent="0.35">
      <c r="A253" s="1831"/>
      <c r="B253" s="1831"/>
      <c r="C253" s="1831"/>
      <c r="D253" s="1831"/>
      <c r="E253" s="1831"/>
      <c r="F253" s="1831"/>
      <c r="G253" s="1831"/>
      <c r="H253" s="1831"/>
      <c r="I253" s="1831"/>
      <c r="J253" s="1831"/>
      <c r="K253" s="1831"/>
      <c r="L253" s="1831"/>
      <c r="M253" s="1831"/>
      <c r="N253" s="1831"/>
      <c r="O253" s="1831"/>
      <c r="P253" s="1831"/>
      <c r="Q253" s="1831"/>
      <c r="R253" s="1831"/>
      <c r="S253" s="1831"/>
      <c r="T253" s="1831"/>
      <c r="U253" s="1831"/>
      <c r="V253" s="1831"/>
      <c r="W253" s="1831"/>
      <c r="X253" s="1831"/>
      <c r="Y253" s="1831"/>
      <c r="Z253" s="1831"/>
      <c r="AA253" s="1831"/>
      <c r="AB253" s="1831"/>
      <c r="AC253" s="1831"/>
      <c r="AD253" s="1831"/>
      <c r="AE253" s="1831"/>
      <c r="AF253" s="1831"/>
      <c r="AG253" s="1831"/>
      <c r="AH253" s="1831"/>
      <c r="AI253" s="1831"/>
      <c r="AJ253" s="1831"/>
      <c r="AK253" s="1831"/>
      <c r="AL253" s="1831"/>
      <c r="AM253" s="1831"/>
      <c r="AN253" s="1831"/>
      <c r="AO253" s="1831"/>
      <c r="AP253" s="1831"/>
      <c r="AQ253" s="1831"/>
    </row>
    <row r="254" spans="1:43" x14ac:dyDescent="0.35">
      <c r="A254" s="1831"/>
      <c r="B254" s="1831"/>
      <c r="C254" s="1831"/>
      <c r="D254" s="1831"/>
      <c r="E254" s="1831"/>
      <c r="F254" s="1831"/>
      <c r="G254" s="1831"/>
      <c r="H254" s="1831"/>
      <c r="I254" s="1831"/>
      <c r="J254" s="1831"/>
      <c r="K254" s="1831"/>
      <c r="L254" s="1831"/>
      <c r="M254" s="1831"/>
      <c r="N254" s="1831"/>
      <c r="O254" s="1831"/>
      <c r="P254" s="1831"/>
      <c r="Q254" s="1831"/>
      <c r="R254" s="1831"/>
      <c r="S254" s="1831"/>
      <c r="T254" s="1831"/>
      <c r="U254" s="1831"/>
      <c r="V254" s="1831"/>
      <c r="W254" s="1831"/>
      <c r="X254" s="1831"/>
      <c r="Y254" s="1831"/>
      <c r="Z254" s="1831"/>
      <c r="AA254" s="1831"/>
      <c r="AB254" s="1831"/>
      <c r="AC254" s="1831"/>
      <c r="AD254" s="1831"/>
      <c r="AE254" s="1831"/>
      <c r="AF254" s="1831"/>
      <c r="AG254" s="1831"/>
      <c r="AH254" s="1831"/>
      <c r="AI254" s="1831"/>
      <c r="AJ254" s="1831"/>
      <c r="AK254" s="1831"/>
      <c r="AL254" s="1831"/>
      <c r="AM254" s="1831"/>
      <c r="AN254" s="1831"/>
      <c r="AO254" s="1831"/>
      <c r="AP254" s="1831"/>
      <c r="AQ254" s="1831"/>
    </row>
    <row r="255" spans="1:43" x14ac:dyDescent="0.35">
      <c r="A255" s="1831"/>
      <c r="B255" s="1831"/>
      <c r="C255" s="1831"/>
      <c r="D255" s="1831"/>
      <c r="E255" s="1831"/>
      <c r="F255" s="1831"/>
      <c r="G255" s="1831"/>
      <c r="H255" s="1831"/>
      <c r="I255" s="1831"/>
      <c r="J255" s="1831"/>
      <c r="K255" s="1831"/>
      <c r="L255" s="1831"/>
      <c r="M255" s="1831"/>
      <c r="N255" s="1831"/>
      <c r="O255" s="1831"/>
      <c r="P255" s="1831"/>
      <c r="Q255" s="1831"/>
      <c r="R255" s="1831"/>
      <c r="S255" s="1831"/>
      <c r="T255" s="1831"/>
      <c r="U255" s="1831"/>
      <c r="V255" s="1831"/>
      <c r="W255" s="1831"/>
      <c r="X255" s="1831"/>
      <c r="Y255" s="1831"/>
      <c r="Z255" s="1831"/>
      <c r="AA255" s="1831"/>
      <c r="AB255" s="1831"/>
      <c r="AC255" s="1831"/>
      <c r="AD255" s="1831"/>
      <c r="AE255" s="1831"/>
      <c r="AF255" s="1831"/>
      <c r="AG255" s="1831"/>
      <c r="AH255" s="1831"/>
      <c r="AI255" s="1831"/>
      <c r="AJ255" s="1831"/>
      <c r="AK255" s="1831"/>
      <c r="AL255" s="1831"/>
      <c r="AM255" s="1831"/>
      <c r="AN255" s="1831"/>
      <c r="AO255" s="1831"/>
      <c r="AP255" s="1831"/>
      <c r="AQ255" s="1831"/>
    </row>
    <row r="256" spans="1:43" x14ac:dyDescent="0.35">
      <c r="A256" s="1831"/>
      <c r="B256" s="1831"/>
      <c r="C256" s="1831"/>
      <c r="D256" s="1831"/>
      <c r="E256" s="1831"/>
      <c r="F256" s="1831"/>
      <c r="G256" s="1831"/>
      <c r="H256" s="1831"/>
      <c r="I256" s="1831"/>
      <c r="J256" s="1831"/>
      <c r="K256" s="1831"/>
      <c r="L256" s="1831"/>
      <c r="M256" s="1831"/>
      <c r="N256" s="1831"/>
      <c r="O256" s="1831"/>
      <c r="P256" s="1831"/>
      <c r="Q256" s="1831"/>
      <c r="R256" s="1831"/>
      <c r="S256" s="1831"/>
      <c r="T256" s="1831"/>
      <c r="U256" s="1831"/>
      <c r="V256" s="1831"/>
      <c r="W256" s="1831"/>
      <c r="X256" s="1831"/>
      <c r="Y256" s="1831"/>
      <c r="Z256" s="1831"/>
      <c r="AA256" s="1831"/>
      <c r="AB256" s="1831"/>
      <c r="AC256" s="1831"/>
      <c r="AD256" s="1831"/>
      <c r="AE256" s="1831"/>
      <c r="AF256" s="1831"/>
      <c r="AG256" s="1831"/>
      <c r="AH256" s="1831"/>
      <c r="AI256" s="1831"/>
      <c r="AJ256" s="1831"/>
      <c r="AK256" s="1831"/>
      <c r="AL256" s="1831"/>
      <c r="AM256" s="1831"/>
      <c r="AN256" s="1831"/>
      <c r="AO256" s="1831"/>
      <c r="AP256" s="1831"/>
      <c r="AQ256" s="1831"/>
    </row>
    <row r="257" spans="1:43" x14ac:dyDescent="0.35">
      <c r="A257" s="1831"/>
      <c r="B257" s="1831"/>
      <c r="C257" s="1831"/>
      <c r="D257" s="1831"/>
      <c r="E257" s="1831"/>
      <c r="F257" s="1831"/>
      <c r="G257" s="1831"/>
      <c r="H257" s="1831"/>
      <c r="I257" s="1831"/>
      <c r="J257" s="1831"/>
      <c r="K257" s="1831"/>
      <c r="L257" s="1831"/>
      <c r="M257" s="1831"/>
      <c r="N257" s="1831"/>
      <c r="O257" s="1831"/>
      <c r="P257" s="1831"/>
      <c r="Q257" s="1831"/>
      <c r="R257" s="1831"/>
      <c r="S257" s="1831"/>
      <c r="T257" s="1831"/>
      <c r="U257" s="1831"/>
      <c r="V257" s="1831"/>
      <c r="W257" s="1831"/>
      <c r="X257" s="1831"/>
      <c r="Y257" s="1831"/>
      <c r="Z257" s="1831"/>
      <c r="AA257" s="1831"/>
      <c r="AB257" s="1831"/>
      <c r="AC257" s="1831"/>
      <c r="AD257" s="1831"/>
      <c r="AE257" s="1831"/>
      <c r="AF257" s="1831"/>
      <c r="AG257" s="1831"/>
      <c r="AH257" s="1831"/>
      <c r="AI257" s="1831"/>
      <c r="AJ257" s="1831"/>
      <c r="AK257" s="1831"/>
      <c r="AL257" s="1831"/>
      <c r="AM257" s="1831"/>
      <c r="AN257" s="1831"/>
      <c r="AO257" s="1831"/>
      <c r="AP257" s="1831"/>
      <c r="AQ257" s="1831"/>
    </row>
    <row r="258" spans="1:43" x14ac:dyDescent="0.35">
      <c r="A258" s="1831"/>
      <c r="B258" s="1831"/>
      <c r="C258" s="1831"/>
      <c r="D258" s="1831"/>
      <c r="E258" s="1831"/>
      <c r="F258" s="1831"/>
      <c r="G258" s="1831"/>
      <c r="H258" s="1831"/>
      <c r="I258" s="1831"/>
      <c r="J258" s="1831"/>
      <c r="K258" s="1831"/>
      <c r="L258" s="1831"/>
      <c r="M258" s="1831"/>
      <c r="N258" s="1831"/>
      <c r="O258" s="1831"/>
      <c r="P258" s="1831"/>
      <c r="Q258" s="1831"/>
      <c r="R258" s="1831"/>
      <c r="S258" s="1831"/>
      <c r="T258" s="1831"/>
      <c r="U258" s="1831"/>
      <c r="V258" s="1831"/>
      <c r="W258" s="1831"/>
      <c r="X258" s="1831"/>
      <c r="Y258" s="1831"/>
      <c r="Z258" s="1831"/>
      <c r="AA258" s="1831"/>
      <c r="AB258" s="1831"/>
      <c r="AC258" s="1831"/>
      <c r="AD258" s="1831"/>
      <c r="AE258" s="1831"/>
      <c r="AF258" s="1831"/>
      <c r="AG258" s="1831"/>
      <c r="AH258" s="1831"/>
      <c r="AI258" s="1831"/>
      <c r="AJ258" s="1831"/>
      <c r="AK258" s="1831"/>
      <c r="AL258" s="1831"/>
      <c r="AM258" s="1831"/>
      <c r="AN258" s="1831"/>
      <c r="AO258" s="1831"/>
      <c r="AP258" s="1831"/>
      <c r="AQ258" s="1831"/>
    </row>
    <row r="259" spans="1:43" x14ac:dyDescent="0.35">
      <c r="A259" s="1831"/>
      <c r="B259" s="1831"/>
      <c r="C259" s="1831"/>
      <c r="D259" s="1831"/>
      <c r="E259" s="1831"/>
      <c r="F259" s="1831"/>
      <c r="G259" s="1831"/>
      <c r="H259" s="1831"/>
      <c r="I259" s="1831"/>
      <c r="J259" s="1831"/>
      <c r="K259" s="1831"/>
      <c r="L259" s="1831"/>
      <c r="M259" s="1831"/>
      <c r="N259" s="1831"/>
      <c r="O259" s="1831"/>
      <c r="P259" s="1831"/>
      <c r="Q259" s="1831"/>
      <c r="R259" s="1831"/>
      <c r="S259" s="1831"/>
      <c r="T259" s="1831"/>
      <c r="U259" s="1831"/>
      <c r="V259" s="1831"/>
      <c r="W259" s="1831"/>
      <c r="X259" s="1831"/>
      <c r="Y259" s="1831"/>
      <c r="Z259" s="1831"/>
      <c r="AA259" s="1831"/>
      <c r="AB259" s="1831"/>
      <c r="AC259" s="1831"/>
      <c r="AD259" s="1831"/>
      <c r="AE259" s="1831"/>
      <c r="AF259" s="1831"/>
      <c r="AG259" s="1831"/>
      <c r="AH259" s="1831"/>
      <c r="AI259" s="1831"/>
      <c r="AJ259" s="1831"/>
      <c r="AK259" s="1831"/>
      <c r="AL259" s="1831"/>
      <c r="AM259" s="1831"/>
      <c r="AN259" s="1831"/>
      <c r="AO259" s="1831"/>
      <c r="AP259" s="1831"/>
      <c r="AQ259" s="1831"/>
    </row>
    <row r="260" spans="1:43" x14ac:dyDescent="0.35">
      <c r="A260" s="1831"/>
      <c r="B260" s="1831"/>
      <c r="C260" s="1831"/>
      <c r="D260" s="1831"/>
      <c r="E260" s="1831"/>
      <c r="F260" s="1831"/>
      <c r="G260" s="1831"/>
      <c r="H260" s="1831"/>
      <c r="I260" s="1831"/>
      <c r="J260" s="1831"/>
      <c r="K260" s="1831"/>
      <c r="L260" s="1831"/>
      <c r="M260" s="1831"/>
      <c r="N260" s="1831"/>
      <c r="O260" s="1831"/>
      <c r="P260" s="1831"/>
      <c r="Q260" s="1831"/>
      <c r="R260" s="1831"/>
      <c r="S260" s="1831"/>
      <c r="T260" s="1831"/>
      <c r="U260" s="1831"/>
      <c r="V260" s="1831"/>
      <c r="W260" s="1831"/>
      <c r="X260" s="1831"/>
      <c r="Y260" s="1831"/>
      <c r="Z260" s="1831"/>
      <c r="AA260" s="1831"/>
      <c r="AB260" s="1831"/>
      <c r="AC260" s="1831"/>
      <c r="AD260" s="1831"/>
      <c r="AE260" s="1831"/>
      <c r="AF260" s="1831"/>
      <c r="AG260" s="1831"/>
      <c r="AH260" s="1831"/>
      <c r="AI260" s="1831"/>
      <c r="AJ260" s="1831"/>
      <c r="AK260" s="1831"/>
      <c r="AL260" s="1831"/>
      <c r="AM260" s="1831"/>
      <c r="AN260" s="1831"/>
      <c r="AO260" s="1831"/>
      <c r="AP260" s="1831"/>
      <c r="AQ260" s="1831"/>
    </row>
    <row r="261" spans="1:43" x14ac:dyDescent="0.35">
      <c r="A261" s="1831"/>
      <c r="B261" s="1831"/>
      <c r="C261" s="1831"/>
      <c r="D261" s="1831"/>
      <c r="E261" s="1831"/>
      <c r="F261" s="1831"/>
      <c r="G261" s="1831"/>
      <c r="H261" s="1831"/>
      <c r="I261" s="1831"/>
      <c r="J261" s="1831"/>
      <c r="K261" s="1831"/>
      <c r="L261" s="1831"/>
      <c r="M261" s="1831"/>
      <c r="N261" s="1831"/>
      <c r="O261" s="1831"/>
      <c r="P261" s="1831"/>
      <c r="Q261" s="1831"/>
      <c r="R261" s="1831"/>
      <c r="S261" s="1831"/>
      <c r="T261" s="1831"/>
      <c r="U261" s="1831"/>
      <c r="V261" s="1831"/>
      <c r="W261" s="1831"/>
      <c r="X261" s="1831"/>
      <c r="Y261" s="1831"/>
      <c r="Z261" s="1831"/>
      <c r="AA261" s="1831"/>
      <c r="AB261" s="1831"/>
      <c r="AC261" s="1831"/>
      <c r="AD261" s="1831"/>
      <c r="AE261" s="1831"/>
      <c r="AF261" s="1831"/>
      <c r="AG261" s="1831"/>
      <c r="AH261" s="1831"/>
      <c r="AI261" s="1831"/>
      <c r="AJ261" s="1831"/>
      <c r="AK261" s="1831"/>
      <c r="AL261" s="1831"/>
      <c r="AM261" s="1831"/>
      <c r="AN261" s="1831"/>
      <c r="AO261" s="1831"/>
      <c r="AP261" s="1831"/>
      <c r="AQ261" s="1831"/>
    </row>
    <row r="262" spans="1:43" x14ac:dyDescent="0.35">
      <c r="A262" s="1831"/>
      <c r="B262" s="1831"/>
      <c r="C262" s="1831"/>
      <c r="D262" s="1831"/>
      <c r="E262" s="1831"/>
      <c r="F262" s="1831"/>
      <c r="G262" s="1831"/>
      <c r="H262" s="1831"/>
      <c r="I262" s="1831"/>
      <c r="J262" s="1831"/>
      <c r="K262" s="1831"/>
      <c r="L262" s="1831"/>
      <c r="M262" s="1831"/>
      <c r="N262" s="1831"/>
      <c r="O262" s="1831"/>
      <c r="P262" s="1831"/>
      <c r="Q262" s="1831"/>
      <c r="R262" s="1831"/>
      <c r="S262" s="1831"/>
      <c r="T262" s="1831"/>
      <c r="U262" s="1831"/>
      <c r="V262" s="1831"/>
      <c r="W262" s="1831"/>
      <c r="X262" s="1831"/>
      <c r="Y262" s="1831"/>
      <c r="Z262" s="1831"/>
      <c r="AA262" s="1831"/>
      <c r="AB262" s="1831"/>
      <c r="AC262" s="1831"/>
      <c r="AD262" s="1831"/>
      <c r="AE262" s="1831"/>
      <c r="AF262" s="1831"/>
      <c r="AG262" s="1831"/>
      <c r="AH262" s="1831"/>
      <c r="AI262" s="1831"/>
      <c r="AJ262" s="1831"/>
      <c r="AK262" s="1831"/>
      <c r="AL262" s="1831"/>
      <c r="AM262" s="1831"/>
      <c r="AN262" s="1831"/>
      <c r="AO262" s="1831"/>
      <c r="AP262" s="1831"/>
      <c r="AQ262" s="1831"/>
    </row>
    <row r="263" spans="1:43" x14ac:dyDescent="0.35">
      <c r="A263" s="1831"/>
      <c r="B263" s="1831"/>
      <c r="C263" s="1831"/>
      <c r="D263" s="1831"/>
      <c r="E263" s="1831"/>
      <c r="F263" s="1831"/>
      <c r="G263" s="1831"/>
      <c r="H263" s="1831"/>
      <c r="I263" s="1831"/>
      <c r="J263" s="1831"/>
      <c r="K263" s="1831"/>
      <c r="L263" s="1831"/>
      <c r="M263" s="1831"/>
      <c r="N263" s="1831"/>
      <c r="O263" s="1831"/>
      <c r="P263" s="1831"/>
      <c r="Q263" s="1831"/>
      <c r="R263" s="1831"/>
      <c r="S263" s="1831"/>
      <c r="T263" s="1831"/>
      <c r="U263" s="1831"/>
      <c r="V263" s="1831"/>
      <c r="W263" s="1831"/>
      <c r="X263" s="1831"/>
      <c r="Y263" s="1831"/>
      <c r="Z263" s="1831"/>
      <c r="AA263" s="1831"/>
      <c r="AB263" s="1831"/>
      <c r="AC263" s="1831"/>
      <c r="AD263" s="1831"/>
      <c r="AE263" s="1831"/>
      <c r="AF263" s="1831"/>
      <c r="AG263" s="1831"/>
      <c r="AH263" s="1831"/>
      <c r="AI263" s="1831"/>
      <c r="AJ263" s="1831"/>
      <c r="AK263" s="1831"/>
      <c r="AL263" s="1831"/>
      <c r="AM263" s="1831"/>
      <c r="AN263" s="1831"/>
      <c r="AO263" s="1831"/>
      <c r="AP263" s="1831"/>
      <c r="AQ263" s="1831"/>
    </row>
    <row r="264" spans="1:43" x14ac:dyDescent="0.35">
      <c r="A264" s="1831"/>
      <c r="B264" s="1831"/>
      <c r="C264" s="1831"/>
      <c r="D264" s="1831"/>
      <c r="E264" s="1831"/>
      <c r="F264" s="1831"/>
      <c r="G264" s="1831"/>
      <c r="H264" s="1831"/>
      <c r="I264" s="1831"/>
      <c r="J264" s="1831"/>
      <c r="K264" s="1831"/>
      <c r="L264" s="1831"/>
      <c r="M264" s="1831"/>
      <c r="N264" s="1831"/>
      <c r="O264" s="1831"/>
      <c r="P264" s="1831"/>
      <c r="Q264" s="1831"/>
      <c r="R264" s="1831"/>
      <c r="S264" s="1831"/>
      <c r="T264" s="1831"/>
      <c r="U264" s="1831"/>
      <c r="V264" s="1831"/>
      <c r="W264" s="1831"/>
      <c r="X264" s="1831"/>
      <c r="Y264" s="1831"/>
      <c r="Z264" s="1831"/>
      <c r="AA264" s="1831"/>
      <c r="AB264" s="1831"/>
      <c r="AC264" s="1831"/>
      <c r="AD264" s="1831"/>
      <c r="AE264" s="1831"/>
      <c r="AF264" s="1831"/>
      <c r="AG264" s="1831"/>
      <c r="AH264" s="1831"/>
      <c r="AI264" s="1831"/>
      <c r="AJ264" s="1831"/>
      <c r="AK264" s="1831"/>
      <c r="AL264" s="1831"/>
      <c r="AM264" s="1831"/>
      <c r="AN264" s="1831"/>
      <c r="AO264" s="1831"/>
      <c r="AP264" s="1831"/>
      <c r="AQ264" s="1831"/>
    </row>
    <row r="265" spans="1:43" x14ac:dyDescent="0.35">
      <c r="A265" s="1831"/>
      <c r="B265" s="1831"/>
      <c r="C265" s="1831"/>
      <c r="D265" s="1831"/>
      <c r="E265" s="1831"/>
      <c r="F265" s="1831"/>
      <c r="G265" s="1831"/>
      <c r="H265" s="1831"/>
      <c r="I265" s="1831"/>
      <c r="J265" s="1831"/>
      <c r="K265" s="1831"/>
      <c r="L265" s="1831"/>
      <c r="M265" s="1831"/>
      <c r="N265" s="1831"/>
      <c r="O265" s="1831"/>
      <c r="P265" s="1831"/>
      <c r="Q265" s="1831"/>
      <c r="R265" s="1831"/>
      <c r="S265" s="1831"/>
      <c r="T265" s="1831"/>
      <c r="U265" s="1831"/>
      <c r="V265" s="1831"/>
      <c r="W265" s="1831"/>
      <c r="X265" s="1831"/>
      <c r="Y265" s="1831"/>
      <c r="Z265" s="1831"/>
      <c r="AA265" s="1831"/>
      <c r="AB265" s="1831"/>
      <c r="AC265" s="1831"/>
      <c r="AD265" s="1831"/>
      <c r="AE265" s="1831"/>
      <c r="AF265" s="1831"/>
      <c r="AG265" s="1831"/>
      <c r="AH265" s="1831"/>
      <c r="AI265" s="1831"/>
      <c r="AJ265" s="1831"/>
      <c r="AK265" s="1831"/>
      <c r="AL265" s="1831"/>
      <c r="AM265" s="1831"/>
      <c r="AN265" s="1831"/>
      <c r="AO265" s="1831"/>
      <c r="AP265" s="1831"/>
      <c r="AQ265" s="1831"/>
    </row>
    <row r="266" spans="1:43" x14ac:dyDescent="0.35">
      <c r="A266" s="1831"/>
      <c r="B266" s="1831"/>
      <c r="C266" s="1831"/>
      <c r="D266" s="1831"/>
      <c r="E266" s="1831"/>
      <c r="F266" s="1831"/>
      <c r="G266" s="1831"/>
      <c r="H266" s="1831"/>
      <c r="I266" s="1831"/>
      <c r="J266" s="1831"/>
      <c r="K266" s="1831"/>
      <c r="L266" s="1831"/>
      <c r="M266" s="1831"/>
      <c r="N266" s="1831"/>
      <c r="O266" s="1831"/>
      <c r="P266" s="1831"/>
      <c r="Q266" s="1831"/>
      <c r="R266" s="1831"/>
      <c r="S266" s="1831"/>
      <c r="T266" s="1831"/>
      <c r="U266" s="1831"/>
      <c r="V266" s="1831"/>
      <c r="W266" s="1831"/>
      <c r="X266" s="1831"/>
      <c r="Y266" s="1831"/>
      <c r="Z266" s="1831"/>
      <c r="AA266" s="1831"/>
      <c r="AB266" s="1831"/>
      <c r="AC266" s="1831"/>
      <c r="AD266" s="1831"/>
      <c r="AE266" s="1831"/>
      <c r="AF266" s="1831"/>
      <c r="AG266" s="1831"/>
      <c r="AH266" s="1831"/>
      <c r="AI266" s="1831"/>
      <c r="AJ266" s="1831"/>
      <c r="AK266" s="1831"/>
      <c r="AL266" s="1831"/>
      <c r="AM266" s="1831"/>
      <c r="AN266" s="1831"/>
      <c r="AO266" s="1831"/>
      <c r="AP266" s="1831"/>
      <c r="AQ266" s="1831"/>
    </row>
    <row r="267" spans="1:43" x14ac:dyDescent="0.35">
      <c r="A267" s="1831"/>
      <c r="B267" s="1831"/>
      <c r="C267" s="1831"/>
      <c r="D267" s="1831"/>
      <c r="E267" s="1831"/>
      <c r="F267" s="1831"/>
      <c r="G267" s="1831"/>
      <c r="H267" s="1831"/>
      <c r="I267" s="1831"/>
      <c r="J267" s="1831"/>
      <c r="K267" s="1831"/>
      <c r="L267" s="1831"/>
      <c r="M267" s="1831"/>
      <c r="N267" s="1831"/>
      <c r="O267" s="1831"/>
      <c r="P267" s="1831"/>
      <c r="Q267" s="1831"/>
      <c r="R267" s="1831"/>
      <c r="S267" s="1831"/>
      <c r="T267" s="1831"/>
      <c r="U267" s="1831"/>
      <c r="V267" s="1831"/>
      <c r="W267" s="1831"/>
      <c r="X267" s="1831"/>
      <c r="Y267" s="1831"/>
      <c r="Z267" s="1831"/>
      <c r="AA267" s="1831"/>
      <c r="AB267" s="1831"/>
      <c r="AC267" s="1831"/>
      <c r="AD267" s="1831"/>
      <c r="AE267" s="1831"/>
      <c r="AF267" s="1831"/>
      <c r="AG267" s="1831"/>
      <c r="AH267" s="1831"/>
      <c r="AI267" s="1831"/>
      <c r="AJ267" s="1831"/>
      <c r="AK267" s="1831"/>
      <c r="AL267" s="1831"/>
      <c r="AM267" s="1831"/>
      <c r="AN267" s="1831"/>
      <c r="AO267" s="1831"/>
      <c r="AP267" s="1831"/>
      <c r="AQ267" s="1831"/>
    </row>
    <row r="268" spans="1:43" x14ac:dyDescent="0.35">
      <c r="A268" s="1831"/>
      <c r="B268" s="1831"/>
      <c r="C268" s="1831"/>
      <c r="D268" s="1831"/>
      <c r="E268" s="1831"/>
      <c r="F268" s="1831"/>
      <c r="G268" s="1831"/>
      <c r="H268" s="1831"/>
      <c r="I268" s="1831"/>
      <c r="J268" s="1831"/>
      <c r="K268" s="1831"/>
      <c r="L268" s="1831"/>
      <c r="M268" s="1831"/>
      <c r="N268" s="1831"/>
      <c r="O268" s="1831"/>
      <c r="P268" s="1831"/>
      <c r="Q268" s="1831"/>
      <c r="R268" s="1831"/>
      <c r="S268" s="1831"/>
      <c r="T268" s="1831"/>
      <c r="U268" s="1831"/>
      <c r="V268" s="1831"/>
      <c r="W268" s="1831"/>
      <c r="X268" s="1831"/>
      <c r="Y268" s="1831"/>
      <c r="Z268" s="1831"/>
      <c r="AA268" s="1831"/>
      <c r="AB268" s="1831"/>
      <c r="AC268" s="1831"/>
      <c r="AD268" s="1831"/>
      <c r="AE268" s="1831"/>
      <c r="AF268" s="1831"/>
      <c r="AG268" s="1831"/>
      <c r="AH268" s="1831"/>
      <c r="AI268" s="1831"/>
      <c r="AJ268" s="1831"/>
      <c r="AK268" s="1831"/>
      <c r="AL268" s="1831"/>
      <c r="AM268" s="1831"/>
      <c r="AN268" s="1831"/>
      <c r="AO268" s="1831"/>
      <c r="AP268" s="1831"/>
      <c r="AQ268" s="1831"/>
    </row>
    <row r="269" spans="1:43" x14ac:dyDescent="0.35">
      <c r="A269" s="1831"/>
      <c r="B269" s="1831"/>
      <c r="C269" s="1831"/>
      <c r="D269" s="1831"/>
      <c r="E269" s="1831"/>
      <c r="F269" s="1831"/>
      <c r="G269" s="1831"/>
      <c r="H269" s="1831"/>
      <c r="I269" s="1831"/>
      <c r="J269" s="1831"/>
      <c r="K269" s="1831"/>
      <c r="L269" s="1831"/>
      <c r="M269" s="1831"/>
      <c r="N269" s="1831"/>
      <c r="O269" s="1831"/>
      <c r="P269" s="1831"/>
      <c r="Q269" s="1831"/>
      <c r="R269" s="1831"/>
      <c r="S269" s="1831"/>
      <c r="T269" s="1831"/>
      <c r="U269" s="1831"/>
      <c r="V269" s="1831"/>
      <c r="W269" s="1831"/>
      <c r="X269" s="1831"/>
      <c r="Y269" s="1831"/>
      <c r="Z269" s="1831"/>
      <c r="AA269" s="1831"/>
      <c r="AB269" s="1831"/>
      <c r="AC269" s="1831"/>
      <c r="AD269" s="1831"/>
      <c r="AE269" s="1831"/>
      <c r="AF269" s="1831"/>
      <c r="AG269" s="1831"/>
      <c r="AH269" s="1831"/>
      <c r="AI269" s="1831"/>
      <c r="AJ269" s="1831"/>
      <c r="AK269" s="1831"/>
      <c r="AL269" s="1831"/>
      <c r="AM269" s="1831"/>
      <c r="AN269" s="1831"/>
      <c r="AO269" s="1831"/>
      <c r="AP269" s="1831"/>
      <c r="AQ269" s="1831"/>
    </row>
    <row r="270" spans="1:43" x14ac:dyDescent="0.35">
      <c r="A270" s="1831"/>
      <c r="B270" s="1831"/>
      <c r="C270" s="1831"/>
      <c r="D270" s="1831"/>
      <c r="E270" s="1831"/>
      <c r="F270" s="1831"/>
      <c r="G270" s="1831"/>
      <c r="H270" s="1831"/>
      <c r="I270" s="1831"/>
      <c r="J270" s="1831"/>
      <c r="K270" s="1831"/>
      <c r="L270" s="1831"/>
      <c r="M270" s="1831"/>
      <c r="N270" s="1831"/>
      <c r="O270" s="1831"/>
      <c r="P270" s="1831"/>
      <c r="Q270" s="1831"/>
      <c r="R270" s="1831"/>
      <c r="S270" s="1831"/>
      <c r="T270" s="1831"/>
      <c r="U270" s="1831"/>
      <c r="V270" s="1831"/>
      <c r="W270" s="1831"/>
      <c r="X270" s="1831"/>
      <c r="Y270" s="1831"/>
      <c r="Z270" s="1831"/>
      <c r="AA270" s="1831"/>
      <c r="AB270" s="1831"/>
      <c r="AC270" s="1831"/>
      <c r="AD270" s="1831"/>
      <c r="AE270" s="1831"/>
      <c r="AF270" s="1831"/>
      <c r="AG270" s="1831"/>
      <c r="AH270" s="1831"/>
      <c r="AI270" s="1831"/>
      <c r="AJ270" s="1831"/>
      <c r="AK270" s="1831"/>
      <c r="AL270" s="1831"/>
      <c r="AM270" s="1831"/>
      <c r="AN270" s="1831"/>
      <c r="AO270" s="1831"/>
      <c r="AP270" s="1831"/>
      <c r="AQ270" s="1831"/>
    </row>
    <row r="271" spans="1:43" x14ac:dyDescent="0.35">
      <c r="A271" s="1831"/>
      <c r="B271" s="1831"/>
      <c r="C271" s="1831"/>
      <c r="D271" s="1831"/>
      <c r="E271" s="1831"/>
      <c r="F271" s="1831"/>
      <c r="G271" s="1831"/>
      <c r="H271" s="1831"/>
      <c r="I271" s="1831"/>
      <c r="J271" s="1831"/>
      <c r="K271" s="1831"/>
      <c r="L271" s="1831"/>
      <c r="M271" s="1831"/>
      <c r="N271" s="1831"/>
      <c r="O271" s="1831"/>
      <c r="P271" s="1831"/>
      <c r="Q271" s="1831"/>
      <c r="R271" s="1831"/>
      <c r="S271" s="1831"/>
      <c r="T271" s="1831"/>
      <c r="U271" s="1831"/>
      <c r="V271" s="1831"/>
      <c r="W271" s="1831"/>
      <c r="X271" s="1831"/>
      <c r="Y271" s="1831"/>
      <c r="Z271" s="1831"/>
      <c r="AA271" s="1831"/>
      <c r="AB271" s="1831"/>
      <c r="AC271" s="1831"/>
      <c r="AD271" s="1831"/>
      <c r="AE271" s="1831"/>
      <c r="AF271" s="1831"/>
      <c r="AG271" s="1831"/>
      <c r="AH271" s="1831"/>
      <c r="AI271" s="1831"/>
      <c r="AJ271" s="1831"/>
      <c r="AK271" s="1831"/>
      <c r="AL271" s="1831"/>
      <c r="AM271" s="1831"/>
      <c r="AN271" s="1831"/>
      <c r="AO271" s="1831"/>
      <c r="AP271" s="1831"/>
      <c r="AQ271" s="1831"/>
    </row>
    <row r="272" spans="1:43" x14ac:dyDescent="0.35">
      <c r="A272" s="1831"/>
      <c r="B272" s="1831"/>
      <c r="C272" s="1831"/>
      <c r="D272" s="1831"/>
      <c r="E272" s="1831"/>
      <c r="F272" s="1831"/>
      <c r="G272" s="1831"/>
      <c r="H272" s="1831"/>
      <c r="I272" s="1831"/>
      <c r="J272" s="1831"/>
      <c r="K272" s="1831"/>
      <c r="L272" s="1831"/>
      <c r="M272" s="1831"/>
      <c r="N272" s="1831"/>
      <c r="O272" s="1831"/>
      <c r="P272" s="1831"/>
      <c r="Q272" s="1831"/>
      <c r="R272" s="1831"/>
      <c r="S272" s="1831"/>
      <c r="T272" s="1831"/>
      <c r="U272" s="1831"/>
      <c r="V272" s="1831"/>
      <c r="W272" s="1831"/>
      <c r="X272" s="1831"/>
      <c r="Y272" s="1831"/>
      <c r="Z272" s="1831"/>
      <c r="AA272" s="1831"/>
      <c r="AB272" s="1831"/>
      <c r="AC272" s="1831"/>
      <c r="AD272" s="1831"/>
      <c r="AE272" s="1831"/>
      <c r="AF272" s="1831"/>
      <c r="AG272" s="1831"/>
      <c r="AH272" s="1831"/>
      <c r="AI272" s="1831"/>
      <c r="AJ272" s="1831"/>
      <c r="AK272" s="1831"/>
      <c r="AL272" s="1831"/>
      <c r="AM272" s="1831"/>
      <c r="AN272" s="1831"/>
      <c r="AO272" s="1831"/>
      <c r="AP272" s="1831"/>
      <c r="AQ272" s="1831"/>
    </row>
    <row r="273" spans="1:43" x14ac:dyDescent="0.35">
      <c r="A273" s="1831"/>
      <c r="B273" s="1831"/>
      <c r="C273" s="1831"/>
      <c r="D273" s="1831"/>
      <c r="E273" s="1831"/>
      <c r="F273" s="1831"/>
      <c r="G273" s="1831"/>
      <c r="H273" s="1831"/>
      <c r="I273" s="1831"/>
      <c r="J273" s="1831"/>
      <c r="K273" s="1831"/>
      <c r="L273" s="1831"/>
      <c r="M273" s="1831"/>
      <c r="N273" s="1831"/>
      <c r="O273" s="1831"/>
      <c r="P273" s="1831"/>
      <c r="Q273" s="1831"/>
      <c r="R273" s="1831"/>
      <c r="S273" s="1831"/>
      <c r="T273" s="1831"/>
      <c r="U273" s="1831"/>
      <c r="V273" s="1831"/>
      <c r="W273" s="1831"/>
      <c r="X273" s="1831"/>
      <c r="Y273" s="1831"/>
      <c r="Z273" s="1831"/>
      <c r="AA273" s="1831"/>
      <c r="AB273" s="1831"/>
      <c r="AC273" s="1831"/>
      <c r="AD273" s="1831"/>
      <c r="AE273" s="1831"/>
      <c r="AF273" s="1831"/>
      <c r="AG273" s="1831"/>
      <c r="AH273" s="1831"/>
      <c r="AI273" s="1831"/>
      <c r="AJ273" s="1831"/>
      <c r="AK273" s="1831"/>
      <c r="AL273" s="1831"/>
      <c r="AM273" s="1831"/>
      <c r="AN273" s="1831"/>
      <c r="AO273" s="1831"/>
      <c r="AP273" s="1831"/>
      <c r="AQ273" s="1831"/>
    </row>
    <row r="274" spans="1:43" x14ac:dyDescent="0.35">
      <c r="A274" s="1831"/>
      <c r="B274" s="1831"/>
      <c r="C274" s="1831"/>
      <c r="D274" s="1831"/>
      <c r="E274" s="1831"/>
      <c r="F274" s="1831"/>
      <c r="G274" s="1831"/>
      <c r="H274" s="1831"/>
      <c r="I274" s="1831"/>
      <c r="J274" s="1831"/>
      <c r="K274" s="1831"/>
      <c r="L274" s="1831"/>
      <c r="M274" s="1831"/>
      <c r="N274" s="1831"/>
      <c r="O274" s="1831"/>
      <c r="P274" s="1831"/>
      <c r="Q274" s="1831"/>
      <c r="R274" s="1831"/>
      <c r="S274" s="1831"/>
      <c r="T274" s="1831"/>
      <c r="U274" s="1831"/>
      <c r="V274" s="1831"/>
      <c r="W274" s="1831"/>
      <c r="X274" s="1831"/>
      <c r="Y274" s="1831"/>
      <c r="Z274" s="1831"/>
      <c r="AA274" s="1831"/>
      <c r="AB274" s="1831"/>
      <c r="AC274" s="1831"/>
      <c r="AD274" s="1831"/>
      <c r="AE274" s="1831"/>
      <c r="AF274" s="1831"/>
      <c r="AG274" s="1831"/>
      <c r="AH274" s="1831"/>
      <c r="AI274" s="1831"/>
      <c r="AJ274" s="1831"/>
      <c r="AK274" s="1831"/>
      <c r="AL274" s="1831"/>
      <c r="AM274" s="1831"/>
      <c r="AN274" s="1831"/>
      <c r="AO274" s="1831"/>
      <c r="AP274" s="1831"/>
      <c r="AQ274" s="1831"/>
    </row>
    <row r="275" spans="1:43" x14ac:dyDescent="0.35">
      <c r="A275" s="1831"/>
      <c r="B275" s="1831"/>
      <c r="C275" s="1831"/>
      <c r="D275" s="1831"/>
      <c r="E275" s="1831"/>
      <c r="F275" s="1831"/>
      <c r="G275" s="1831"/>
      <c r="H275" s="1831"/>
      <c r="I275" s="1831"/>
      <c r="J275" s="1831"/>
      <c r="K275" s="1831"/>
      <c r="L275" s="1831"/>
      <c r="M275" s="1831"/>
      <c r="N275" s="1831"/>
      <c r="O275" s="1831"/>
      <c r="P275" s="1831"/>
      <c r="Q275" s="1831"/>
      <c r="R275" s="1831"/>
      <c r="S275" s="1831"/>
      <c r="T275" s="1831"/>
      <c r="U275" s="1831"/>
      <c r="V275" s="1831"/>
      <c r="W275" s="1831"/>
      <c r="X275" s="1831"/>
      <c r="Y275" s="1831"/>
      <c r="Z275" s="1831"/>
      <c r="AA275" s="1831"/>
      <c r="AB275" s="1831"/>
      <c r="AC275" s="1831"/>
      <c r="AD275" s="1831"/>
      <c r="AE275" s="1831"/>
      <c r="AF275" s="1831"/>
      <c r="AG275" s="1831"/>
      <c r="AH275" s="1831"/>
      <c r="AI275" s="1831"/>
      <c r="AJ275" s="1831"/>
      <c r="AK275" s="1831"/>
      <c r="AL275" s="1831"/>
      <c r="AM275" s="1831"/>
      <c r="AN275" s="1831"/>
      <c r="AO275" s="1831"/>
      <c r="AP275" s="1831"/>
      <c r="AQ275" s="1831"/>
    </row>
    <row r="276" spans="1:43" x14ac:dyDescent="0.35">
      <c r="A276" s="1831"/>
      <c r="B276" s="1831"/>
      <c r="C276" s="1831"/>
      <c r="D276" s="1831"/>
      <c r="E276" s="1831"/>
      <c r="F276" s="1831"/>
      <c r="G276" s="1831"/>
      <c r="H276" s="1831"/>
      <c r="I276" s="1831"/>
      <c r="J276" s="1831"/>
      <c r="K276" s="1831"/>
      <c r="L276" s="1831"/>
      <c r="M276" s="1831"/>
      <c r="N276" s="1831"/>
      <c r="O276" s="1831"/>
      <c r="P276" s="1831"/>
      <c r="Q276" s="1831"/>
      <c r="R276" s="1831"/>
      <c r="S276" s="1831"/>
      <c r="T276" s="1831"/>
      <c r="U276" s="1831"/>
      <c r="V276" s="1831"/>
      <c r="W276" s="1831"/>
      <c r="X276" s="1831"/>
      <c r="Y276" s="1831"/>
      <c r="Z276" s="1831"/>
      <c r="AA276" s="1831"/>
      <c r="AB276" s="1831"/>
      <c r="AC276" s="1831"/>
      <c r="AD276" s="1831"/>
      <c r="AE276" s="1831"/>
      <c r="AF276" s="1831"/>
      <c r="AG276" s="1831"/>
      <c r="AH276" s="1831"/>
      <c r="AI276" s="1831"/>
      <c r="AJ276" s="1831"/>
      <c r="AK276" s="1831"/>
      <c r="AL276" s="1831"/>
      <c r="AM276" s="1831"/>
      <c r="AN276" s="1831"/>
      <c r="AO276" s="1831"/>
      <c r="AP276" s="1831"/>
      <c r="AQ276" s="1831"/>
    </row>
    <row r="277" spans="1:43" x14ac:dyDescent="0.35">
      <c r="A277" s="1831"/>
      <c r="B277" s="1831"/>
      <c r="C277" s="1831"/>
      <c r="D277" s="1831"/>
      <c r="E277" s="1831"/>
      <c r="F277" s="1831"/>
      <c r="G277" s="1831"/>
      <c r="H277" s="1831"/>
      <c r="I277" s="1831"/>
      <c r="J277" s="1831"/>
      <c r="K277" s="1831"/>
      <c r="L277" s="1831"/>
      <c r="M277" s="1831"/>
      <c r="N277" s="1831"/>
      <c r="O277" s="1831"/>
      <c r="P277" s="1831"/>
      <c r="Q277" s="1831"/>
      <c r="R277" s="1831"/>
      <c r="S277" s="1831"/>
      <c r="T277" s="1831"/>
      <c r="U277" s="1831"/>
      <c r="V277" s="1831"/>
      <c r="W277" s="1831"/>
      <c r="X277" s="1831"/>
      <c r="Y277" s="1831"/>
      <c r="Z277" s="1831"/>
      <c r="AA277" s="1831"/>
      <c r="AB277" s="1831"/>
      <c r="AC277" s="1831"/>
      <c r="AD277" s="1831"/>
      <c r="AE277" s="1831"/>
      <c r="AF277" s="1831"/>
      <c r="AG277" s="1831"/>
      <c r="AH277" s="1831"/>
      <c r="AI277" s="1831"/>
      <c r="AJ277" s="1831"/>
      <c r="AK277" s="1831"/>
      <c r="AL277" s="1831"/>
      <c r="AM277" s="1831"/>
      <c r="AN277" s="1831"/>
      <c r="AO277" s="1831"/>
      <c r="AP277" s="1831"/>
      <c r="AQ277" s="1831"/>
    </row>
    <row r="278" spans="1:43" x14ac:dyDescent="0.35">
      <c r="A278" s="1831"/>
      <c r="B278" s="1831"/>
      <c r="C278" s="1831"/>
      <c r="D278" s="1831"/>
      <c r="E278" s="1831"/>
      <c r="F278" s="1831"/>
      <c r="G278" s="1831"/>
      <c r="H278" s="1831"/>
      <c r="I278" s="1831"/>
      <c r="J278" s="1831"/>
      <c r="K278" s="1831"/>
      <c r="L278" s="1831"/>
      <c r="M278" s="1831"/>
      <c r="N278" s="1831"/>
      <c r="O278" s="1831"/>
      <c r="P278" s="1831"/>
      <c r="Q278" s="1831"/>
      <c r="R278" s="1831"/>
      <c r="S278" s="1831"/>
      <c r="T278" s="1831"/>
      <c r="U278" s="1831"/>
      <c r="V278" s="1831"/>
      <c r="W278" s="1831"/>
      <c r="X278" s="1831"/>
      <c r="Y278" s="1831"/>
      <c r="Z278" s="1831"/>
      <c r="AA278" s="1831"/>
      <c r="AB278" s="1831"/>
      <c r="AC278" s="1831"/>
      <c r="AD278" s="1831"/>
      <c r="AE278" s="1831"/>
      <c r="AF278" s="1831"/>
      <c r="AG278" s="1831"/>
      <c r="AH278" s="1831"/>
      <c r="AI278" s="1831"/>
      <c r="AJ278" s="1831"/>
      <c r="AK278" s="1831"/>
      <c r="AL278" s="1831"/>
      <c r="AM278" s="1831"/>
      <c r="AN278" s="1831"/>
      <c r="AO278" s="1831"/>
      <c r="AP278" s="1831"/>
      <c r="AQ278" s="1831"/>
    </row>
    <row r="279" spans="1:43" x14ac:dyDescent="0.35">
      <c r="A279" s="1831"/>
      <c r="B279" s="1831"/>
      <c r="C279" s="1831"/>
      <c r="D279" s="1831"/>
      <c r="E279" s="1831"/>
      <c r="F279" s="1831"/>
      <c r="G279" s="1831"/>
      <c r="H279" s="1831"/>
      <c r="I279" s="1831"/>
      <c r="J279" s="1831"/>
      <c r="K279" s="1831"/>
      <c r="L279" s="1831"/>
      <c r="M279" s="1831"/>
      <c r="N279" s="1831"/>
      <c r="O279" s="1831"/>
      <c r="P279" s="1831"/>
      <c r="Q279" s="1831"/>
      <c r="R279" s="1831"/>
      <c r="S279" s="1831"/>
      <c r="T279" s="1831"/>
      <c r="U279" s="1831"/>
      <c r="V279" s="1831"/>
      <c r="W279" s="1831"/>
      <c r="X279" s="1831"/>
      <c r="Y279" s="1831"/>
      <c r="Z279" s="1831"/>
      <c r="AA279" s="1831"/>
      <c r="AB279" s="1831"/>
      <c r="AC279" s="1831"/>
      <c r="AD279" s="1831"/>
      <c r="AE279" s="1831"/>
      <c r="AF279" s="1831"/>
      <c r="AG279" s="1831"/>
      <c r="AH279" s="1831"/>
      <c r="AI279" s="1831"/>
      <c r="AJ279" s="1831"/>
      <c r="AK279" s="1831"/>
      <c r="AL279" s="1831"/>
      <c r="AM279" s="1831"/>
      <c r="AN279" s="1831"/>
      <c r="AO279" s="1831"/>
      <c r="AP279" s="1831"/>
      <c r="AQ279" s="1831"/>
    </row>
    <row r="280" spans="1:43" x14ac:dyDescent="0.35">
      <c r="A280" s="1831"/>
      <c r="B280" s="1831"/>
      <c r="C280" s="1831"/>
      <c r="D280" s="1831"/>
      <c r="E280" s="1831"/>
      <c r="F280" s="1831"/>
      <c r="G280" s="1831"/>
      <c r="H280" s="1831"/>
      <c r="I280" s="1831"/>
      <c r="J280" s="1831"/>
      <c r="K280" s="1831"/>
      <c r="L280" s="1831"/>
      <c r="M280" s="1831"/>
      <c r="N280" s="1831"/>
      <c r="O280" s="1831"/>
      <c r="P280" s="1831"/>
      <c r="Q280" s="1831"/>
      <c r="R280" s="1831"/>
      <c r="S280" s="1831"/>
      <c r="T280" s="1831"/>
      <c r="U280" s="1831"/>
      <c r="V280" s="1831"/>
      <c r="W280" s="1831"/>
      <c r="X280" s="1831"/>
      <c r="Y280" s="1831"/>
      <c r="Z280" s="1831"/>
      <c r="AA280" s="1831"/>
      <c r="AB280" s="1831"/>
      <c r="AC280" s="1831"/>
      <c r="AD280" s="1831"/>
      <c r="AE280" s="1831"/>
      <c r="AF280" s="1831"/>
      <c r="AG280" s="1831"/>
      <c r="AH280" s="1831"/>
      <c r="AI280" s="1831"/>
      <c r="AJ280" s="1831"/>
      <c r="AK280" s="1831"/>
      <c r="AL280" s="1831"/>
      <c r="AM280" s="1831"/>
      <c r="AN280" s="1831"/>
      <c r="AO280" s="1831"/>
      <c r="AP280" s="1831"/>
      <c r="AQ280" s="1831"/>
    </row>
    <row r="281" spans="1:43" x14ac:dyDescent="0.35">
      <c r="A281" s="1831"/>
      <c r="B281" s="1831"/>
      <c r="C281" s="1831"/>
      <c r="D281" s="1831"/>
      <c r="E281" s="1831"/>
      <c r="F281" s="1831"/>
      <c r="G281" s="1831"/>
      <c r="H281" s="1831"/>
      <c r="I281" s="1831"/>
      <c r="J281" s="1831"/>
      <c r="K281" s="1831"/>
      <c r="L281" s="1831"/>
      <c r="M281" s="1831"/>
      <c r="N281" s="1831"/>
      <c r="O281" s="1831"/>
      <c r="P281" s="1831"/>
      <c r="Q281" s="1831"/>
      <c r="R281" s="1831"/>
      <c r="S281" s="1831"/>
      <c r="T281" s="1831"/>
      <c r="U281" s="1831"/>
      <c r="V281" s="1831"/>
      <c r="W281" s="1831"/>
      <c r="X281" s="1831"/>
      <c r="Y281" s="1831"/>
      <c r="Z281" s="1831"/>
      <c r="AA281" s="1831"/>
      <c r="AB281" s="1831"/>
      <c r="AC281" s="1831"/>
      <c r="AD281" s="1831"/>
      <c r="AE281" s="1831"/>
      <c r="AF281" s="1831"/>
      <c r="AG281" s="1831"/>
      <c r="AH281" s="1831"/>
      <c r="AI281" s="1831"/>
      <c r="AJ281" s="1831"/>
      <c r="AK281" s="1831"/>
      <c r="AL281" s="1831"/>
      <c r="AM281" s="1831"/>
      <c r="AN281" s="1831"/>
      <c r="AO281" s="1831"/>
      <c r="AP281" s="1831"/>
      <c r="AQ281" s="1831"/>
    </row>
    <row r="282" spans="1:43" x14ac:dyDescent="0.35">
      <c r="A282" s="1831"/>
      <c r="B282" s="1831"/>
      <c r="C282" s="1831"/>
      <c r="D282" s="1831"/>
      <c r="E282" s="1831"/>
      <c r="F282" s="1831"/>
      <c r="G282" s="1831"/>
      <c r="H282" s="1831"/>
      <c r="I282" s="1831"/>
      <c r="J282" s="1831"/>
      <c r="K282" s="1831"/>
      <c r="L282" s="1831"/>
      <c r="M282" s="1831"/>
      <c r="N282" s="1831"/>
      <c r="O282" s="1831"/>
      <c r="P282" s="1831"/>
      <c r="Q282" s="1831"/>
      <c r="R282" s="1831"/>
      <c r="S282" s="1831"/>
      <c r="T282" s="1831"/>
      <c r="U282" s="1831"/>
      <c r="V282" s="1831"/>
      <c r="W282" s="1831"/>
      <c r="X282" s="1831"/>
      <c r="Y282" s="1831"/>
      <c r="Z282" s="1831"/>
      <c r="AA282" s="1831"/>
      <c r="AB282" s="1831"/>
      <c r="AC282" s="1831"/>
      <c r="AD282" s="1831"/>
      <c r="AE282" s="1831"/>
      <c r="AF282" s="1831"/>
      <c r="AG282" s="1831"/>
      <c r="AH282" s="1831"/>
      <c r="AI282" s="1831"/>
      <c r="AJ282" s="1831"/>
      <c r="AK282" s="1831"/>
      <c r="AL282" s="1831"/>
      <c r="AM282" s="1831"/>
      <c r="AN282" s="1831"/>
      <c r="AO282" s="1831"/>
      <c r="AP282" s="1831"/>
      <c r="AQ282" s="1831"/>
    </row>
    <row r="283" spans="1:43" x14ac:dyDescent="0.35">
      <c r="A283" s="1831"/>
      <c r="B283" s="1831"/>
      <c r="C283" s="1831"/>
      <c r="D283" s="1831"/>
      <c r="E283" s="1831"/>
      <c r="F283" s="1831"/>
      <c r="G283" s="1831"/>
      <c r="H283" s="1831"/>
      <c r="I283" s="1831"/>
      <c r="J283" s="1831"/>
      <c r="K283" s="1831"/>
      <c r="L283" s="1831"/>
      <c r="M283" s="1831"/>
      <c r="N283" s="1831"/>
      <c r="O283" s="1831"/>
      <c r="P283" s="1831"/>
      <c r="Q283" s="1831"/>
      <c r="R283" s="1831"/>
      <c r="S283" s="1831"/>
      <c r="T283" s="1831"/>
      <c r="U283" s="1831"/>
      <c r="V283" s="1831"/>
      <c r="W283" s="1831"/>
      <c r="X283" s="1831"/>
      <c r="Y283" s="1831"/>
      <c r="Z283" s="1831"/>
      <c r="AA283" s="1831"/>
      <c r="AB283" s="1831"/>
      <c r="AC283" s="1831"/>
      <c r="AD283" s="1831"/>
      <c r="AE283" s="1831"/>
      <c r="AF283" s="1831"/>
      <c r="AG283" s="1831"/>
      <c r="AH283" s="1831"/>
      <c r="AI283" s="1831"/>
      <c r="AJ283" s="1831"/>
      <c r="AK283" s="1831"/>
      <c r="AL283" s="1831"/>
      <c r="AM283" s="1831"/>
      <c r="AN283" s="1831"/>
      <c r="AO283" s="1831"/>
      <c r="AP283" s="1831"/>
      <c r="AQ283" s="1831"/>
    </row>
    <row r="284" spans="1:43" x14ac:dyDescent="0.35">
      <c r="A284" s="1831"/>
      <c r="B284" s="1831"/>
      <c r="C284" s="1831"/>
      <c r="D284" s="1831"/>
      <c r="E284" s="1831"/>
      <c r="F284" s="1831"/>
      <c r="G284" s="1831"/>
      <c r="H284" s="1831"/>
      <c r="I284" s="1831"/>
      <c r="J284" s="1831"/>
      <c r="K284" s="1831"/>
      <c r="L284" s="1831"/>
      <c r="M284" s="1831"/>
      <c r="N284" s="1831"/>
      <c r="O284" s="1831"/>
      <c r="P284" s="1831"/>
      <c r="Q284" s="1831"/>
      <c r="R284" s="1831"/>
      <c r="S284" s="1831"/>
      <c r="T284" s="1831"/>
      <c r="U284" s="1831"/>
      <c r="V284" s="1831"/>
      <c r="W284" s="1831"/>
      <c r="X284" s="1831"/>
      <c r="Y284" s="1831"/>
      <c r="Z284" s="1831"/>
      <c r="AA284" s="1831"/>
      <c r="AB284" s="1831"/>
      <c r="AC284" s="1831"/>
      <c r="AD284" s="1831"/>
      <c r="AE284" s="1831"/>
      <c r="AF284" s="1831"/>
      <c r="AG284" s="1831"/>
      <c r="AH284" s="1831"/>
      <c r="AI284" s="1831"/>
      <c r="AJ284" s="1831"/>
      <c r="AK284" s="1831"/>
      <c r="AL284" s="1831"/>
      <c r="AM284" s="1831"/>
      <c r="AN284" s="1831"/>
      <c r="AO284" s="1831"/>
      <c r="AP284" s="1831"/>
      <c r="AQ284" s="1831"/>
    </row>
    <row r="285" spans="1:43" x14ac:dyDescent="0.35">
      <c r="A285" s="1831"/>
      <c r="B285" s="1831"/>
      <c r="C285" s="1831"/>
      <c r="D285" s="1831"/>
      <c r="E285" s="1831"/>
      <c r="F285" s="1831"/>
      <c r="G285" s="1831"/>
      <c r="H285" s="1831"/>
      <c r="I285" s="1831"/>
      <c r="J285" s="1831"/>
      <c r="K285" s="1831"/>
      <c r="L285" s="1831"/>
      <c r="M285" s="1831"/>
      <c r="N285" s="1831"/>
      <c r="O285" s="1831"/>
      <c r="P285" s="1831"/>
      <c r="Q285" s="1831"/>
      <c r="R285" s="1831"/>
      <c r="S285" s="1831"/>
      <c r="T285" s="1831"/>
      <c r="U285" s="1831"/>
      <c r="V285" s="1831"/>
      <c r="W285" s="1831"/>
      <c r="X285" s="1831"/>
      <c r="Y285" s="1831"/>
      <c r="Z285" s="1831"/>
      <c r="AA285" s="1831"/>
      <c r="AB285" s="1831"/>
      <c r="AC285" s="1831"/>
      <c r="AD285" s="1831"/>
      <c r="AE285" s="1831"/>
      <c r="AF285" s="1831"/>
      <c r="AG285" s="1831"/>
      <c r="AH285" s="1831"/>
      <c r="AI285" s="1831"/>
      <c r="AJ285" s="1831"/>
      <c r="AK285" s="1831"/>
      <c r="AL285" s="1831"/>
      <c r="AM285" s="1831"/>
      <c r="AN285" s="1831"/>
      <c r="AO285" s="1831"/>
      <c r="AP285" s="1831"/>
      <c r="AQ285" s="1831"/>
    </row>
    <row r="286" spans="1:43" x14ac:dyDescent="0.35">
      <c r="A286" s="1831"/>
      <c r="B286" s="1831"/>
      <c r="C286" s="1831"/>
      <c r="D286" s="1831"/>
      <c r="E286" s="1831"/>
      <c r="F286" s="1831"/>
      <c r="G286" s="1831"/>
      <c r="H286" s="1831"/>
      <c r="I286" s="1831"/>
      <c r="J286" s="1831"/>
      <c r="K286" s="1831"/>
      <c r="L286" s="1831"/>
      <c r="M286" s="1831"/>
      <c r="N286" s="1831"/>
      <c r="O286" s="1831"/>
      <c r="P286" s="1831"/>
      <c r="Q286" s="1831"/>
      <c r="R286" s="1831"/>
      <c r="S286" s="1831"/>
      <c r="T286" s="1831"/>
      <c r="U286" s="1831"/>
      <c r="V286" s="1831"/>
      <c r="W286" s="1831"/>
      <c r="X286" s="1831"/>
      <c r="Y286" s="1831"/>
      <c r="Z286" s="1831"/>
      <c r="AA286" s="1831"/>
      <c r="AB286" s="1831"/>
      <c r="AC286" s="1831"/>
      <c r="AD286" s="1831"/>
      <c r="AE286" s="1831"/>
      <c r="AF286" s="1831"/>
      <c r="AG286" s="1831"/>
      <c r="AH286" s="1831"/>
      <c r="AI286" s="1831"/>
      <c r="AJ286" s="1831"/>
      <c r="AK286" s="1831"/>
      <c r="AL286" s="1831"/>
      <c r="AM286" s="1831"/>
      <c r="AN286" s="1831"/>
      <c r="AO286" s="1831"/>
      <c r="AP286" s="1831"/>
      <c r="AQ286" s="1831"/>
    </row>
    <row r="287" spans="1:43" x14ac:dyDescent="0.35">
      <c r="A287" s="1831"/>
      <c r="B287" s="1831"/>
      <c r="C287" s="1831"/>
      <c r="D287" s="1831"/>
      <c r="E287" s="1831"/>
      <c r="F287" s="1831"/>
      <c r="G287" s="1831"/>
      <c r="H287" s="1831"/>
      <c r="I287" s="1831"/>
      <c r="J287" s="1831"/>
      <c r="K287" s="1831"/>
      <c r="L287" s="1831"/>
      <c r="M287" s="1831"/>
      <c r="N287" s="1831"/>
      <c r="O287" s="1831"/>
      <c r="P287" s="1831"/>
      <c r="Q287" s="1831"/>
      <c r="R287" s="1831"/>
      <c r="S287" s="1831"/>
      <c r="T287" s="1831"/>
      <c r="U287" s="1831"/>
      <c r="V287" s="1831"/>
      <c r="W287" s="1831"/>
      <c r="X287" s="1831"/>
      <c r="Y287" s="1831"/>
      <c r="Z287" s="1831"/>
      <c r="AA287" s="1831"/>
      <c r="AB287" s="1831"/>
      <c r="AC287" s="1831"/>
      <c r="AD287" s="1831"/>
      <c r="AE287" s="1831"/>
      <c r="AF287" s="1831"/>
      <c r="AG287" s="1831"/>
      <c r="AH287" s="1831"/>
      <c r="AI287" s="1831"/>
      <c r="AJ287" s="1831"/>
      <c r="AK287" s="1831"/>
      <c r="AL287" s="1831"/>
      <c r="AM287" s="1831"/>
      <c r="AN287" s="1831"/>
      <c r="AO287" s="1831"/>
      <c r="AP287" s="1831"/>
      <c r="AQ287" s="1831"/>
    </row>
    <row r="288" spans="1:43" x14ac:dyDescent="0.35">
      <c r="A288" s="1831"/>
      <c r="B288" s="1831"/>
      <c r="C288" s="1831"/>
      <c r="D288" s="1831"/>
      <c r="E288" s="1831"/>
      <c r="F288" s="1831"/>
      <c r="G288" s="1831"/>
      <c r="H288" s="1831"/>
      <c r="I288" s="1831"/>
      <c r="J288" s="1831"/>
      <c r="K288" s="1831"/>
      <c r="L288" s="1831"/>
      <c r="M288" s="1831"/>
      <c r="N288" s="1831"/>
      <c r="O288" s="1831"/>
      <c r="P288" s="1831"/>
      <c r="Q288" s="1831"/>
      <c r="R288" s="1831"/>
      <c r="S288" s="1831"/>
      <c r="T288" s="1831"/>
      <c r="U288" s="1831"/>
      <c r="V288" s="1831"/>
      <c r="W288" s="1831"/>
      <c r="X288" s="1831"/>
      <c r="Y288" s="1831"/>
      <c r="Z288" s="1831"/>
      <c r="AA288" s="1831"/>
      <c r="AB288" s="1831"/>
      <c r="AC288" s="1831"/>
      <c r="AD288" s="1831"/>
      <c r="AE288" s="1831"/>
      <c r="AF288" s="1831"/>
      <c r="AG288" s="1831"/>
      <c r="AH288" s="1831"/>
      <c r="AI288" s="1831"/>
      <c r="AJ288" s="1831"/>
      <c r="AK288" s="1831"/>
      <c r="AL288" s="1831"/>
      <c r="AM288" s="1831"/>
      <c r="AN288" s="1831"/>
      <c r="AO288" s="1831"/>
      <c r="AP288" s="1831"/>
      <c r="AQ288" s="1831"/>
    </row>
    <row r="289" spans="1:43" x14ac:dyDescent="0.35">
      <c r="A289" s="1831"/>
      <c r="B289" s="1831"/>
      <c r="C289" s="1831"/>
      <c r="D289" s="1831"/>
      <c r="E289" s="1831"/>
      <c r="F289" s="1831"/>
      <c r="G289" s="1831"/>
      <c r="H289" s="1831"/>
      <c r="I289" s="1831"/>
      <c r="J289" s="1831"/>
      <c r="K289" s="1831"/>
      <c r="L289" s="1831"/>
      <c r="M289" s="1831"/>
      <c r="N289" s="1831"/>
      <c r="O289" s="1831"/>
      <c r="P289" s="1831"/>
      <c r="Q289" s="1831"/>
      <c r="R289" s="1831"/>
      <c r="S289" s="1831"/>
      <c r="T289" s="1831"/>
      <c r="U289" s="1831"/>
      <c r="V289" s="1831"/>
      <c r="W289" s="1831"/>
      <c r="X289" s="1831"/>
      <c r="Y289" s="1831"/>
      <c r="Z289" s="1831"/>
      <c r="AA289" s="1831"/>
      <c r="AB289" s="1831"/>
      <c r="AC289" s="1831"/>
      <c r="AD289" s="1831"/>
      <c r="AE289" s="1831"/>
      <c r="AF289" s="1831"/>
      <c r="AG289" s="1831"/>
      <c r="AH289" s="1831"/>
      <c r="AI289" s="1831"/>
      <c r="AJ289" s="1831"/>
      <c r="AK289" s="1831"/>
      <c r="AL289" s="1831"/>
      <c r="AM289" s="1831"/>
      <c r="AN289" s="1831"/>
      <c r="AO289" s="1831"/>
      <c r="AP289" s="1831"/>
      <c r="AQ289" s="1831"/>
    </row>
    <row r="290" spans="1:43" x14ac:dyDescent="0.35">
      <c r="A290" s="1831"/>
      <c r="B290" s="1831"/>
      <c r="C290" s="1831"/>
      <c r="D290" s="1831"/>
      <c r="E290" s="1831"/>
      <c r="F290" s="1831"/>
      <c r="G290" s="1831"/>
      <c r="H290" s="1831"/>
      <c r="I290" s="1831"/>
      <c r="J290" s="1831"/>
      <c r="K290" s="1831"/>
      <c r="L290" s="1831"/>
      <c r="M290" s="1831"/>
      <c r="N290" s="1831"/>
      <c r="O290" s="1831"/>
      <c r="P290" s="1831"/>
      <c r="Q290" s="1831"/>
      <c r="R290" s="1831"/>
      <c r="S290" s="1831"/>
      <c r="T290" s="1831"/>
      <c r="U290" s="1831"/>
      <c r="V290" s="1831"/>
      <c r="W290" s="1831"/>
      <c r="X290" s="1831"/>
      <c r="Y290" s="1831"/>
      <c r="Z290" s="1831"/>
      <c r="AA290" s="1831"/>
      <c r="AB290" s="1831"/>
      <c r="AC290" s="1831"/>
      <c r="AD290" s="1831"/>
      <c r="AE290" s="1831"/>
      <c r="AF290" s="1831"/>
      <c r="AG290" s="1831"/>
      <c r="AH290" s="1831"/>
      <c r="AI290" s="1831"/>
      <c r="AJ290" s="1831"/>
      <c r="AK290" s="1831"/>
      <c r="AL290" s="1831"/>
      <c r="AM290" s="1831"/>
      <c r="AN290" s="1831"/>
      <c r="AO290" s="1831"/>
      <c r="AP290" s="1831"/>
      <c r="AQ290" s="1831"/>
    </row>
    <row r="291" spans="1:43" x14ac:dyDescent="0.35">
      <c r="A291" s="1831"/>
      <c r="B291" s="1831"/>
      <c r="C291" s="1831"/>
      <c r="D291" s="1831"/>
      <c r="E291" s="1831"/>
      <c r="F291" s="1831"/>
      <c r="G291" s="1831"/>
      <c r="H291" s="1831"/>
      <c r="I291" s="1831"/>
      <c r="J291" s="1831"/>
      <c r="K291" s="1831"/>
      <c r="L291" s="1831"/>
      <c r="M291" s="1831"/>
      <c r="N291" s="1831"/>
      <c r="O291" s="1831"/>
      <c r="P291" s="1831"/>
      <c r="Q291" s="1831"/>
      <c r="R291" s="1831"/>
      <c r="S291" s="1831"/>
      <c r="T291" s="1831"/>
      <c r="U291" s="1831"/>
      <c r="V291" s="1831"/>
      <c r="W291" s="1831"/>
      <c r="X291" s="1831"/>
      <c r="Y291" s="1831"/>
      <c r="Z291" s="1831"/>
      <c r="AA291" s="1831"/>
      <c r="AB291" s="1831"/>
      <c r="AC291" s="1831"/>
      <c r="AD291" s="1831"/>
      <c r="AE291" s="1831"/>
      <c r="AF291" s="1831"/>
      <c r="AG291" s="1831"/>
      <c r="AH291" s="1831"/>
      <c r="AI291" s="1831"/>
      <c r="AJ291" s="1831"/>
      <c r="AK291" s="1831"/>
      <c r="AL291" s="1831"/>
      <c r="AM291" s="1831"/>
      <c r="AN291" s="1831"/>
      <c r="AO291" s="1831"/>
      <c r="AP291" s="1831"/>
      <c r="AQ291" s="1831"/>
    </row>
    <row r="292" spans="1:43" x14ac:dyDescent="0.35">
      <c r="A292" s="1831"/>
      <c r="B292" s="1831"/>
      <c r="C292" s="1831"/>
      <c r="D292" s="1831"/>
      <c r="E292" s="1831"/>
      <c r="F292" s="1831"/>
      <c r="G292" s="1831"/>
      <c r="H292" s="1831"/>
      <c r="I292" s="1831"/>
      <c r="J292" s="1831"/>
      <c r="K292" s="1831"/>
      <c r="L292" s="1831"/>
      <c r="M292" s="1831"/>
      <c r="N292" s="1831"/>
      <c r="O292" s="1831"/>
      <c r="P292" s="1831"/>
      <c r="Q292" s="1831"/>
      <c r="R292" s="1831"/>
      <c r="S292" s="1831"/>
      <c r="T292" s="1831"/>
      <c r="U292" s="1831"/>
      <c r="V292" s="1831"/>
      <c r="W292" s="1831"/>
      <c r="X292" s="1831"/>
      <c r="Y292" s="1831"/>
      <c r="Z292" s="1831"/>
      <c r="AA292" s="1831"/>
      <c r="AB292" s="1831"/>
      <c r="AC292" s="1831"/>
      <c r="AD292" s="1831"/>
      <c r="AE292" s="1831"/>
      <c r="AF292" s="1831"/>
      <c r="AG292" s="1831"/>
      <c r="AH292" s="1831"/>
      <c r="AI292" s="1831"/>
      <c r="AJ292" s="1831"/>
      <c r="AK292" s="1831"/>
      <c r="AL292" s="1831"/>
      <c r="AM292" s="1831"/>
      <c r="AN292" s="1831"/>
      <c r="AO292" s="1831"/>
      <c r="AP292" s="1831"/>
      <c r="AQ292" s="1831"/>
    </row>
    <row r="293" spans="1:43" x14ac:dyDescent="0.35">
      <c r="A293" s="1831"/>
      <c r="B293" s="1831"/>
      <c r="C293" s="1831"/>
      <c r="D293" s="1831"/>
      <c r="E293" s="1831"/>
      <c r="F293" s="1831"/>
      <c r="G293" s="1831"/>
      <c r="H293" s="1831"/>
      <c r="I293" s="1831"/>
      <c r="J293" s="1831"/>
      <c r="K293" s="1831"/>
      <c r="L293" s="1831"/>
      <c r="M293" s="1831"/>
      <c r="N293" s="1831"/>
      <c r="O293" s="1831"/>
      <c r="P293" s="1831"/>
      <c r="Q293" s="1831"/>
      <c r="R293" s="1831"/>
      <c r="S293" s="1831"/>
      <c r="T293" s="1831"/>
      <c r="U293" s="1831"/>
      <c r="V293" s="1831"/>
      <c r="W293" s="1831"/>
      <c r="X293" s="1831"/>
      <c r="Y293" s="1831"/>
      <c r="Z293" s="1831"/>
      <c r="AA293" s="1831"/>
      <c r="AB293" s="1831"/>
      <c r="AC293" s="1831"/>
      <c r="AD293" s="1831"/>
      <c r="AE293" s="1831"/>
      <c r="AF293" s="1831"/>
      <c r="AG293" s="1831"/>
      <c r="AH293" s="1831"/>
      <c r="AI293" s="1831"/>
      <c r="AJ293" s="1831"/>
      <c r="AK293" s="1831"/>
      <c r="AL293" s="1831"/>
      <c r="AM293" s="1831"/>
      <c r="AN293" s="1831"/>
      <c r="AO293" s="1831"/>
      <c r="AP293" s="1831"/>
      <c r="AQ293" s="1831"/>
    </row>
    <row r="294" spans="1:43" x14ac:dyDescent="0.35">
      <c r="A294" s="1831"/>
      <c r="B294" s="1831"/>
      <c r="C294" s="1831"/>
      <c r="D294" s="1831"/>
      <c r="E294" s="1831"/>
      <c r="F294" s="1831"/>
      <c r="G294" s="1831"/>
      <c r="H294" s="1831"/>
      <c r="I294" s="1831"/>
      <c r="J294" s="1831"/>
      <c r="K294" s="1831"/>
      <c r="L294" s="1831"/>
      <c r="M294" s="1831"/>
      <c r="N294" s="1831"/>
      <c r="O294" s="1831"/>
      <c r="P294" s="1831"/>
      <c r="Q294" s="1831"/>
      <c r="R294" s="1831"/>
      <c r="S294" s="1831"/>
      <c r="T294" s="1831"/>
      <c r="U294" s="1831"/>
      <c r="V294" s="1831"/>
      <c r="W294" s="1831"/>
      <c r="X294" s="1831"/>
      <c r="Y294" s="1831"/>
      <c r="Z294" s="1831"/>
      <c r="AA294" s="1831"/>
      <c r="AB294" s="1831"/>
      <c r="AC294" s="1831"/>
      <c r="AD294" s="1831"/>
      <c r="AE294" s="1831"/>
      <c r="AF294" s="1831"/>
      <c r="AG294" s="1831"/>
      <c r="AH294" s="1831"/>
      <c r="AI294" s="1831"/>
      <c r="AJ294" s="1831"/>
      <c r="AK294" s="1831"/>
      <c r="AL294" s="1831"/>
      <c r="AM294" s="1831"/>
      <c r="AN294" s="1831"/>
      <c r="AO294" s="1831"/>
      <c r="AP294" s="1831"/>
      <c r="AQ294" s="1831"/>
    </row>
    <row r="295" spans="1:43" x14ac:dyDescent="0.35">
      <c r="A295" s="1831"/>
      <c r="B295" s="1831"/>
      <c r="C295" s="1831"/>
      <c r="D295" s="1831"/>
      <c r="E295" s="1831"/>
      <c r="F295" s="1831"/>
      <c r="G295" s="1831"/>
      <c r="H295" s="1831"/>
      <c r="I295" s="1831"/>
      <c r="J295" s="1831"/>
      <c r="K295" s="1831"/>
      <c r="L295" s="1831"/>
      <c r="M295" s="1831"/>
      <c r="N295" s="1831"/>
      <c r="O295" s="1831"/>
      <c r="P295" s="1831"/>
      <c r="Q295" s="1831"/>
      <c r="R295" s="1831"/>
      <c r="S295" s="1831"/>
      <c r="T295" s="1831"/>
      <c r="U295" s="1831"/>
      <c r="V295" s="1831"/>
      <c r="W295" s="1831"/>
      <c r="X295" s="1831"/>
      <c r="Y295" s="1831"/>
      <c r="Z295" s="1831"/>
      <c r="AA295" s="1831"/>
      <c r="AB295" s="1831"/>
      <c r="AC295" s="1831"/>
      <c r="AD295" s="1831"/>
      <c r="AE295" s="1831"/>
      <c r="AF295" s="1831"/>
      <c r="AG295" s="1831"/>
      <c r="AH295" s="1831"/>
      <c r="AI295" s="1831"/>
      <c r="AJ295" s="1831"/>
      <c r="AK295" s="1831"/>
      <c r="AL295" s="1831"/>
      <c r="AM295" s="1831"/>
      <c r="AN295" s="1831"/>
      <c r="AO295" s="1831"/>
      <c r="AP295" s="1831"/>
      <c r="AQ295" s="1831"/>
    </row>
    <row r="296" spans="1:43" x14ac:dyDescent="0.35">
      <c r="A296" s="1831"/>
      <c r="B296" s="1831"/>
      <c r="C296" s="1831"/>
      <c r="D296" s="1831"/>
      <c r="E296" s="1831"/>
      <c r="F296" s="1831"/>
      <c r="G296" s="1831"/>
      <c r="H296" s="1831"/>
      <c r="I296" s="1831"/>
      <c r="J296" s="1831"/>
      <c r="K296" s="1831"/>
      <c r="L296" s="1831"/>
      <c r="M296" s="1831"/>
      <c r="N296" s="1831"/>
      <c r="O296" s="1831"/>
      <c r="P296" s="1831"/>
      <c r="Q296" s="1831"/>
      <c r="R296" s="1831"/>
      <c r="S296" s="1831"/>
      <c r="T296" s="1831"/>
      <c r="U296" s="1831"/>
      <c r="V296" s="1831"/>
      <c r="W296" s="1831"/>
      <c r="X296" s="1831"/>
      <c r="Y296" s="1831"/>
      <c r="Z296" s="1831"/>
      <c r="AA296" s="1831"/>
      <c r="AB296" s="1831"/>
      <c r="AC296" s="1831"/>
      <c r="AD296" s="1831"/>
      <c r="AE296" s="1831"/>
      <c r="AF296" s="1831"/>
      <c r="AG296" s="1831"/>
      <c r="AH296" s="1831"/>
      <c r="AI296" s="1831"/>
      <c r="AJ296" s="1831"/>
      <c r="AK296" s="1831"/>
      <c r="AL296" s="1831"/>
      <c r="AM296" s="1831"/>
      <c r="AN296" s="1831"/>
      <c r="AO296" s="1831"/>
      <c r="AP296" s="1831"/>
      <c r="AQ296" s="1831"/>
    </row>
    <row r="297" spans="1:43" x14ac:dyDescent="0.35">
      <c r="A297" s="1831"/>
      <c r="B297" s="1831"/>
      <c r="C297" s="1831"/>
      <c r="D297" s="1831"/>
      <c r="E297" s="1831"/>
      <c r="F297" s="1831"/>
      <c r="G297" s="1831"/>
      <c r="H297" s="1831"/>
      <c r="I297" s="1831"/>
      <c r="J297" s="1831"/>
      <c r="K297" s="1831"/>
      <c r="L297" s="1831"/>
      <c r="M297" s="1831"/>
      <c r="N297" s="1831"/>
      <c r="O297" s="1831"/>
      <c r="P297" s="1831"/>
      <c r="Q297" s="1831"/>
      <c r="R297" s="1831"/>
      <c r="S297" s="1831"/>
      <c r="T297" s="1831"/>
      <c r="U297" s="1831"/>
      <c r="V297" s="1831"/>
      <c r="W297" s="1831"/>
      <c r="X297" s="1831"/>
      <c r="Y297" s="1831"/>
      <c r="Z297" s="1831"/>
      <c r="AA297" s="1831"/>
      <c r="AB297" s="1831"/>
      <c r="AC297" s="1831"/>
      <c r="AD297" s="1831"/>
      <c r="AE297" s="1831"/>
      <c r="AF297" s="1831"/>
      <c r="AG297" s="1831"/>
      <c r="AH297" s="1831"/>
      <c r="AI297" s="1831"/>
      <c r="AJ297" s="1831"/>
      <c r="AK297" s="1831"/>
      <c r="AL297" s="1831"/>
      <c r="AM297" s="1831"/>
      <c r="AN297" s="1831"/>
      <c r="AO297" s="1831"/>
      <c r="AP297" s="1831"/>
      <c r="AQ297" s="1831"/>
    </row>
    <row r="298" spans="1:43" x14ac:dyDescent="0.35">
      <c r="A298" s="1831"/>
      <c r="B298" s="1831"/>
      <c r="C298" s="1831"/>
      <c r="D298" s="1831"/>
      <c r="E298" s="1831"/>
      <c r="F298" s="1831"/>
      <c r="G298" s="1831"/>
      <c r="H298" s="1831"/>
      <c r="I298" s="1831"/>
      <c r="J298" s="1831"/>
      <c r="K298" s="1831"/>
      <c r="L298" s="1831"/>
      <c r="M298" s="1831"/>
      <c r="N298" s="1831"/>
      <c r="O298" s="1831"/>
      <c r="P298" s="1831"/>
      <c r="Q298" s="1831"/>
      <c r="R298" s="1831"/>
      <c r="S298" s="1831"/>
      <c r="T298" s="1831"/>
      <c r="U298" s="1831"/>
      <c r="V298" s="1831"/>
      <c r="W298" s="1831"/>
      <c r="X298" s="1831"/>
      <c r="Y298" s="1831"/>
      <c r="Z298" s="1831"/>
      <c r="AA298" s="1831"/>
      <c r="AB298" s="1831"/>
      <c r="AC298" s="1831"/>
      <c r="AD298" s="1831"/>
      <c r="AE298" s="1831"/>
      <c r="AF298" s="1831"/>
      <c r="AG298" s="1831"/>
      <c r="AH298" s="1831"/>
      <c r="AI298" s="1831"/>
      <c r="AJ298" s="1831"/>
      <c r="AK298" s="1831"/>
      <c r="AL298" s="1831"/>
      <c r="AM298" s="1831"/>
      <c r="AN298" s="1831"/>
      <c r="AO298" s="1831"/>
      <c r="AP298" s="1831"/>
      <c r="AQ298" s="1831"/>
    </row>
    <row r="299" spans="1:43" x14ac:dyDescent="0.35">
      <c r="A299" s="1831"/>
      <c r="B299" s="1831"/>
      <c r="C299" s="1831"/>
      <c r="D299" s="1831"/>
      <c r="E299" s="1831"/>
      <c r="F299" s="1831"/>
      <c r="G299" s="1831"/>
      <c r="H299" s="1831"/>
      <c r="I299" s="1831"/>
      <c r="J299" s="1831"/>
      <c r="K299" s="1831"/>
      <c r="L299" s="1831"/>
      <c r="M299" s="1831"/>
      <c r="N299" s="1831"/>
      <c r="O299" s="1831"/>
      <c r="P299" s="1831"/>
      <c r="Q299" s="1831"/>
      <c r="R299" s="1831"/>
      <c r="S299" s="1831"/>
      <c r="T299" s="1831"/>
      <c r="U299" s="1831"/>
      <c r="V299" s="1831"/>
      <c r="W299" s="1831"/>
      <c r="X299" s="1831"/>
      <c r="Y299" s="1831"/>
      <c r="Z299" s="1831"/>
      <c r="AA299" s="1831"/>
      <c r="AB299" s="1831"/>
      <c r="AC299" s="1831"/>
      <c r="AD299" s="1831"/>
      <c r="AE299" s="1831"/>
      <c r="AF299" s="1831"/>
      <c r="AG299" s="1831"/>
      <c r="AH299" s="1831"/>
      <c r="AI299" s="1831"/>
      <c r="AJ299" s="1831"/>
      <c r="AK299" s="1831"/>
      <c r="AL299" s="1831"/>
      <c r="AM299" s="1831"/>
      <c r="AN299" s="1831"/>
      <c r="AO299" s="1831"/>
      <c r="AP299" s="1831"/>
      <c r="AQ299" s="1831"/>
    </row>
    <row r="300" spans="1:43" x14ac:dyDescent="0.35">
      <c r="A300" s="1831"/>
      <c r="B300" s="1831"/>
      <c r="C300" s="1831"/>
      <c r="D300" s="1831"/>
      <c r="E300" s="1831"/>
      <c r="F300" s="1831"/>
      <c r="G300" s="1831"/>
      <c r="H300" s="1831"/>
      <c r="I300" s="1831"/>
      <c r="J300" s="1831"/>
      <c r="K300" s="1831"/>
      <c r="L300" s="1831"/>
      <c r="M300" s="1831"/>
      <c r="N300" s="1831"/>
      <c r="O300" s="1831"/>
      <c r="P300" s="1831"/>
      <c r="Q300" s="1831"/>
      <c r="R300" s="1831"/>
      <c r="S300" s="1831"/>
      <c r="T300" s="1831"/>
      <c r="U300" s="1831"/>
      <c r="V300" s="1831"/>
      <c r="W300" s="1831"/>
      <c r="X300" s="1831"/>
      <c r="Y300" s="1831"/>
      <c r="Z300" s="1831"/>
      <c r="AA300" s="1831"/>
      <c r="AB300" s="1831"/>
      <c r="AC300" s="1831"/>
      <c r="AD300" s="1831"/>
      <c r="AE300" s="1831"/>
      <c r="AF300" s="1831"/>
      <c r="AG300" s="1831"/>
      <c r="AH300" s="1831"/>
      <c r="AI300" s="1831"/>
      <c r="AJ300" s="1831"/>
      <c r="AK300" s="1831"/>
      <c r="AL300" s="1831"/>
      <c r="AM300" s="1831"/>
      <c r="AN300" s="1831"/>
      <c r="AO300" s="1831"/>
      <c r="AP300" s="1831"/>
      <c r="AQ300" s="1831"/>
    </row>
    <row r="301" spans="1:43" x14ac:dyDescent="0.35">
      <c r="A301" s="1831"/>
      <c r="B301" s="1831"/>
      <c r="C301" s="1831"/>
      <c r="D301" s="1831"/>
      <c r="E301" s="1831"/>
      <c r="F301" s="1831"/>
      <c r="G301" s="1831"/>
      <c r="H301" s="1831"/>
      <c r="I301" s="1831"/>
      <c r="J301" s="1831"/>
      <c r="K301" s="1831"/>
      <c r="L301" s="1831"/>
      <c r="M301" s="1831"/>
      <c r="N301" s="1831"/>
      <c r="O301" s="1831"/>
      <c r="P301" s="1831"/>
      <c r="Q301" s="1831"/>
      <c r="R301" s="1831"/>
      <c r="S301" s="1831"/>
      <c r="T301" s="1831"/>
      <c r="U301" s="1831"/>
      <c r="V301" s="1831"/>
      <c r="W301" s="1831"/>
      <c r="X301" s="1831"/>
      <c r="Y301" s="1831"/>
      <c r="Z301" s="1831"/>
      <c r="AA301" s="1831"/>
      <c r="AB301" s="1831"/>
      <c r="AC301" s="1831"/>
      <c r="AD301" s="1831"/>
      <c r="AE301" s="1831"/>
      <c r="AF301" s="1831"/>
      <c r="AG301" s="1831"/>
      <c r="AH301" s="1831"/>
      <c r="AI301" s="1831"/>
      <c r="AJ301" s="1831"/>
      <c r="AK301" s="1831"/>
      <c r="AL301" s="1831"/>
      <c r="AM301" s="1831"/>
      <c r="AN301" s="1831"/>
      <c r="AO301" s="1831"/>
      <c r="AP301" s="1831"/>
      <c r="AQ301" s="1831"/>
    </row>
    <row r="302" spans="1:43" x14ac:dyDescent="0.35">
      <c r="A302" s="1831"/>
      <c r="B302" s="1831"/>
      <c r="C302" s="1831"/>
      <c r="D302" s="1831"/>
      <c r="E302" s="1831"/>
      <c r="F302" s="1831"/>
      <c r="G302" s="1831"/>
      <c r="H302" s="1831"/>
      <c r="I302" s="1831"/>
      <c r="J302" s="1831"/>
      <c r="K302" s="1831"/>
      <c r="L302" s="1831"/>
      <c r="M302" s="1831"/>
      <c r="N302" s="1831"/>
      <c r="O302" s="1831"/>
      <c r="P302" s="1831"/>
      <c r="Q302" s="1831"/>
      <c r="R302" s="1831"/>
      <c r="S302" s="1831"/>
      <c r="T302" s="1831"/>
      <c r="U302" s="1831"/>
      <c r="V302" s="1831"/>
      <c r="W302" s="1831"/>
      <c r="X302" s="1831"/>
      <c r="Y302" s="1831"/>
      <c r="Z302" s="1831"/>
      <c r="AA302" s="1831"/>
      <c r="AB302" s="1831"/>
      <c r="AC302" s="1831"/>
      <c r="AD302" s="1831"/>
      <c r="AE302" s="1831"/>
      <c r="AF302" s="1831"/>
      <c r="AG302" s="1831"/>
      <c r="AH302" s="1831"/>
      <c r="AI302" s="1831"/>
      <c r="AJ302" s="1831"/>
      <c r="AK302" s="1831"/>
      <c r="AL302" s="1831"/>
      <c r="AM302" s="1831"/>
      <c r="AN302" s="1831"/>
      <c r="AO302" s="1831"/>
      <c r="AP302" s="1831"/>
      <c r="AQ302" s="1831"/>
    </row>
    <row r="303" spans="1:43" x14ac:dyDescent="0.35">
      <c r="A303" s="1831"/>
      <c r="B303" s="1831"/>
      <c r="C303" s="1831"/>
      <c r="D303" s="1831"/>
      <c r="E303" s="1831"/>
      <c r="F303" s="1831"/>
      <c r="G303" s="1831"/>
      <c r="H303" s="1831"/>
      <c r="I303" s="1831"/>
      <c r="J303" s="1831"/>
      <c r="K303" s="1831"/>
      <c r="L303" s="1831"/>
      <c r="M303" s="1831"/>
      <c r="N303" s="1831"/>
      <c r="O303" s="1831"/>
      <c r="P303" s="1831"/>
      <c r="Q303" s="1831"/>
      <c r="R303" s="1831"/>
      <c r="S303" s="1831"/>
      <c r="T303" s="1831"/>
      <c r="U303" s="1831"/>
      <c r="V303" s="1831"/>
      <c r="W303" s="1831"/>
      <c r="X303" s="1831"/>
      <c r="Y303" s="1831"/>
      <c r="Z303" s="1831"/>
      <c r="AA303" s="1831"/>
      <c r="AB303" s="1831"/>
      <c r="AC303" s="1831"/>
      <c r="AD303" s="1831"/>
      <c r="AE303" s="1831"/>
      <c r="AF303" s="1831"/>
      <c r="AG303" s="1831"/>
      <c r="AH303" s="1831"/>
      <c r="AI303" s="1831"/>
      <c r="AJ303" s="1831"/>
      <c r="AK303" s="1831"/>
      <c r="AL303" s="1831"/>
      <c r="AM303" s="1831"/>
      <c r="AN303" s="1831"/>
      <c r="AO303" s="1831"/>
      <c r="AP303" s="1831"/>
      <c r="AQ303" s="1831"/>
    </row>
    <row r="304" spans="1:43" x14ac:dyDescent="0.35">
      <c r="A304" s="1831"/>
      <c r="B304" s="1831"/>
      <c r="C304" s="1831"/>
      <c r="D304" s="1831"/>
      <c r="E304" s="1831"/>
      <c r="F304" s="1831"/>
      <c r="G304" s="1831"/>
      <c r="H304" s="1831"/>
      <c r="I304" s="1831"/>
      <c r="J304" s="1831"/>
      <c r="K304" s="1831"/>
      <c r="L304" s="1831"/>
      <c r="M304" s="1831"/>
      <c r="N304" s="1831"/>
      <c r="O304" s="1831"/>
      <c r="P304" s="1831"/>
      <c r="Q304" s="1831"/>
      <c r="R304" s="1831"/>
      <c r="S304" s="1831"/>
      <c r="T304" s="1831"/>
      <c r="U304" s="1831"/>
      <c r="V304" s="1831"/>
      <c r="W304" s="1831"/>
      <c r="X304" s="1831"/>
      <c r="Y304" s="1831"/>
      <c r="Z304" s="1831"/>
      <c r="AA304" s="1831"/>
      <c r="AB304" s="1831"/>
      <c r="AC304" s="1831"/>
      <c r="AD304" s="1831"/>
      <c r="AE304" s="1831"/>
      <c r="AF304" s="1831"/>
      <c r="AG304" s="1831"/>
      <c r="AH304" s="1831"/>
      <c r="AI304" s="1831"/>
      <c r="AJ304" s="1831"/>
      <c r="AK304" s="1831"/>
      <c r="AL304" s="1831"/>
      <c r="AM304" s="1831"/>
      <c r="AN304" s="1831"/>
      <c r="AO304" s="1831"/>
      <c r="AP304" s="1831"/>
      <c r="AQ304" s="1831"/>
    </row>
    <row r="305" spans="1:43" x14ac:dyDescent="0.35">
      <c r="A305" s="1831"/>
      <c r="B305" s="1831"/>
      <c r="C305" s="1831"/>
      <c r="D305" s="1831"/>
      <c r="E305" s="1831"/>
      <c r="F305" s="1831"/>
      <c r="G305" s="1831"/>
      <c r="H305" s="1831"/>
      <c r="I305" s="1831"/>
      <c r="J305" s="1831"/>
      <c r="K305" s="1831"/>
      <c r="L305" s="1831"/>
      <c r="M305" s="1831"/>
      <c r="N305" s="1831"/>
      <c r="O305" s="1831"/>
      <c r="P305" s="1831"/>
      <c r="Q305" s="1831"/>
      <c r="R305" s="1831"/>
      <c r="S305" s="1831"/>
      <c r="T305" s="1831"/>
      <c r="U305" s="1831"/>
      <c r="V305" s="1831"/>
      <c r="W305" s="1831"/>
      <c r="X305" s="1831"/>
      <c r="Y305" s="1831"/>
      <c r="Z305" s="1831"/>
      <c r="AA305" s="1831"/>
      <c r="AB305" s="1831"/>
      <c r="AC305" s="1831"/>
      <c r="AD305" s="1831"/>
      <c r="AE305" s="1831"/>
      <c r="AF305" s="1831"/>
      <c r="AG305" s="1831"/>
      <c r="AH305" s="1831"/>
      <c r="AI305" s="1831"/>
      <c r="AJ305" s="1831"/>
      <c r="AK305" s="1831"/>
      <c r="AL305" s="1831"/>
      <c r="AM305" s="1831"/>
      <c r="AN305" s="1831"/>
      <c r="AO305" s="1831"/>
      <c r="AP305" s="1831"/>
      <c r="AQ305" s="1831"/>
    </row>
    <row r="306" spans="1:43" x14ac:dyDescent="0.35">
      <c r="A306" s="1831"/>
      <c r="B306" s="1831"/>
      <c r="C306" s="1831"/>
      <c r="D306" s="1831"/>
      <c r="E306" s="1831"/>
      <c r="F306" s="1831"/>
      <c r="G306" s="1831"/>
      <c r="H306" s="1831"/>
      <c r="I306" s="1831"/>
      <c r="J306" s="1831"/>
      <c r="K306" s="1831"/>
      <c r="L306" s="1831"/>
      <c r="M306" s="1831"/>
      <c r="N306" s="1831"/>
      <c r="O306" s="1831"/>
      <c r="P306" s="1831"/>
      <c r="Q306" s="1831"/>
      <c r="R306" s="1831"/>
      <c r="S306" s="1831"/>
      <c r="T306" s="1831"/>
      <c r="U306" s="1831"/>
      <c r="V306" s="1831"/>
      <c r="W306" s="1831"/>
      <c r="X306" s="1831"/>
      <c r="Y306" s="1831"/>
      <c r="Z306" s="1831"/>
      <c r="AA306" s="1831"/>
      <c r="AB306" s="1831"/>
      <c r="AC306" s="1831"/>
      <c r="AD306" s="1831"/>
      <c r="AE306" s="1831"/>
      <c r="AF306" s="1831"/>
      <c r="AG306" s="1831"/>
      <c r="AH306" s="1831"/>
      <c r="AI306" s="1831"/>
      <c r="AJ306" s="1831"/>
      <c r="AK306" s="1831"/>
      <c r="AL306" s="1831"/>
      <c r="AM306" s="1831"/>
      <c r="AN306" s="1831"/>
      <c r="AO306" s="1831"/>
      <c r="AP306" s="1831"/>
      <c r="AQ306" s="1831"/>
    </row>
    <row r="307" spans="1:43" x14ac:dyDescent="0.35">
      <c r="A307" s="1831"/>
      <c r="B307" s="1831"/>
      <c r="C307" s="1831"/>
      <c r="D307" s="1831"/>
      <c r="E307" s="1831"/>
      <c r="F307" s="1831"/>
      <c r="G307" s="1831"/>
      <c r="H307" s="1831"/>
      <c r="I307" s="1831"/>
      <c r="J307" s="1831"/>
      <c r="K307" s="1831"/>
      <c r="L307" s="1831"/>
      <c r="M307" s="1831"/>
      <c r="N307" s="1831"/>
      <c r="O307" s="1831"/>
      <c r="P307" s="1831"/>
      <c r="Q307" s="1831"/>
      <c r="R307" s="1831"/>
      <c r="S307" s="1831"/>
      <c r="T307" s="1831"/>
      <c r="U307" s="1831"/>
      <c r="V307" s="1831"/>
      <c r="W307" s="1831"/>
      <c r="X307" s="1831"/>
      <c r="Y307" s="1831"/>
      <c r="Z307" s="1831"/>
      <c r="AA307" s="1831"/>
      <c r="AB307" s="1831"/>
      <c r="AC307" s="1831"/>
      <c r="AD307" s="1831"/>
      <c r="AE307" s="1831"/>
      <c r="AF307" s="1831"/>
      <c r="AG307" s="1831"/>
      <c r="AH307" s="1831"/>
      <c r="AI307" s="1831"/>
      <c r="AJ307" s="1831"/>
      <c r="AK307" s="1831"/>
      <c r="AL307" s="1831"/>
      <c r="AM307" s="1831"/>
      <c r="AN307" s="1831"/>
      <c r="AO307" s="1831"/>
      <c r="AP307" s="1831"/>
      <c r="AQ307" s="1831"/>
    </row>
    <row r="308" spans="1:43" x14ac:dyDescent="0.35">
      <c r="A308" s="1831"/>
      <c r="B308" s="1831"/>
      <c r="C308" s="1831"/>
      <c r="D308" s="1831"/>
      <c r="E308" s="1831"/>
      <c r="F308" s="1831"/>
      <c r="G308" s="1831"/>
      <c r="H308" s="1831"/>
      <c r="I308" s="1831"/>
      <c r="J308" s="1831"/>
      <c r="K308" s="1831"/>
      <c r="L308" s="1831"/>
      <c r="M308" s="1831"/>
      <c r="N308" s="1831"/>
      <c r="O308" s="1831"/>
      <c r="P308" s="1831"/>
      <c r="Q308" s="1831"/>
      <c r="R308" s="1831"/>
      <c r="S308" s="1831"/>
      <c r="T308" s="1831"/>
      <c r="U308" s="1831"/>
      <c r="V308" s="1831"/>
      <c r="W308" s="1831"/>
      <c r="X308" s="1831"/>
      <c r="Y308" s="1831"/>
      <c r="Z308" s="1831"/>
      <c r="AA308" s="1831"/>
      <c r="AB308" s="1831"/>
      <c r="AC308" s="1831"/>
      <c r="AD308" s="1831"/>
      <c r="AE308" s="1831"/>
      <c r="AF308" s="1831"/>
      <c r="AG308" s="1831"/>
      <c r="AH308" s="1831"/>
      <c r="AI308" s="1831"/>
      <c r="AJ308" s="1831"/>
      <c r="AK308" s="1831"/>
      <c r="AL308" s="1831"/>
      <c r="AM308" s="1831"/>
      <c r="AN308" s="1831"/>
      <c r="AO308" s="1831"/>
      <c r="AP308" s="1831"/>
      <c r="AQ308" s="1831"/>
    </row>
    <row r="309" spans="1:43" x14ac:dyDescent="0.35">
      <c r="A309" s="1831"/>
      <c r="B309" s="1831"/>
      <c r="C309" s="1831"/>
      <c r="D309" s="1831"/>
      <c r="E309" s="1831"/>
      <c r="F309" s="1831"/>
      <c r="G309" s="1831"/>
      <c r="H309" s="1831"/>
      <c r="I309" s="1831"/>
      <c r="J309" s="1831"/>
      <c r="K309" s="1831"/>
      <c r="L309" s="1831"/>
      <c r="M309" s="1831"/>
      <c r="N309" s="1831"/>
      <c r="O309" s="1831"/>
      <c r="P309" s="1831"/>
      <c r="Q309" s="1831"/>
      <c r="R309" s="1831"/>
      <c r="S309" s="1831"/>
      <c r="T309" s="1831"/>
      <c r="U309" s="1831"/>
      <c r="V309" s="1831"/>
      <c r="W309" s="1831"/>
      <c r="X309" s="1831"/>
      <c r="Y309" s="1831"/>
      <c r="Z309" s="1831"/>
      <c r="AA309" s="1831"/>
      <c r="AB309" s="1831"/>
      <c r="AC309" s="1831"/>
      <c r="AD309" s="1831"/>
      <c r="AE309" s="1831"/>
      <c r="AF309" s="1831"/>
      <c r="AG309" s="1831"/>
      <c r="AH309" s="1831"/>
      <c r="AI309" s="1831"/>
      <c r="AJ309" s="1831"/>
      <c r="AK309" s="1831"/>
      <c r="AL309" s="1831"/>
      <c r="AM309" s="1831"/>
      <c r="AN309" s="1831"/>
      <c r="AO309" s="1831"/>
      <c r="AP309" s="1831"/>
      <c r="AQ309" s="1831"/>
    </row>
    <row r="310" spans="1:43" x14ac:dyDescent="0.35">
      <c r="A310" s="1831"/>
      <c r="B310" s="1831"/>
      <c r="C310" s="1831"/>
      <c r="D310" s="1831"/>
      <c r="E310" s="1831"/>
      <c r="F310" s="1831"/>
      <c r="G310" s="1831"/>
      <c r="H310" s="1831"/>
      <c r="I310" s="1831"/>
      <c r="J310" s="1831"/>
      <c r="K310" s="1831"/>
      <c r="L310" s="1831"/>
      <c r="M310" s="1831"/>
      <c r="N310" s="1831"/>
      <c r="O310" s="1831"/>
      <c r="P310" s="1831"/>
      <c r="Q310" s="1831"/>
      <c r="R310" s="1831"/>
      <c r="S310" s="1831"/>
      <c r="T310" s="1831"/>
      <c r="U310" s="1831"/>
      <c r="V310" s="1831"/>
      <c r="W310" s="1831"/>
      <c r="X310" s="1831"/>
      <c r="Y310" s="1831"/>
      <c r="Z310" s="1831"/>
      <c r="AA310" s="1831"/>
      <c r="AB310" s="1831"/>
      <c r="AC310" s="1831"/>
      <c r="AD310" s="1831"/>
      <c r="AE310" s="1831"/>
      <c r="AF310" s="1831"/>
      <c r="AG310" s="1831"/>
      <c r="AH310" s="1831"/>
      <c r="AI310" s="1831"/>
      <c r="AJ310" s="1831"/>
      <c r="AK310" s="1831"/>
      <c r="AL310" s="1831"/>
      <c r="AM310" s="1831"/>
      <c r="AN310" s="1831"/>
      <c r="AO310" s="1831"/>
      <c r="AP310" s="1831"/>
      <c r="AQ310" s="1831"/>
    </row>
    <row r="311" spans="1:43" x14ac:dyDescent="0.35">
      <c r="A311" s="1831"/>
      <c r="B311" s="1831"/>
      <c r="C311" s="1831"/>
      <c r="D311" s="1831"/>
      <c r="E311" s="1831"/>
      <c r="F311" s="1831"/>
      <c r="G311" s="1831"/>
      <c r="H311" s="1831"/>
      <c r="I311" s="1831"/>
      <c r="J311" s="1831"/>
      <c r="K311" s="1831"/>
      <c r="L311" s="1831"/>
      <c r="M311" s="1831"/>
      <c r="N311" s="1831"/>
      <c r="O311" s="1831"/>
      <c r="P311" s="1831"/>
      <c r="Q311" s="1831"/>
      <c r="R311" s="1831"/>
      <c r="S311" s="1831"/>
      <c r="T311" s="1831"/>
      <c r="U311" s="1831"/>
      <c r="V311" s="1831"/>
      <c r="W311" s="1831"/>
      <c r="X311" s="1831"/>
      <c r="Y311" s="1831"/>
      <c r="Z311" s="1831"/>
      <c r="AA311" s="1831"/>
      <c r="AB311" s="1831"/>
      <c r="AC311" s="1831"/>
      <c r="AD311" s="1831"/>
      <c r="AE311" s="1831"/>
      <c r="AF311" s="1831"/>
      <c r="AG311" s="1831"/>
      <c r="AH311" s="1831"/>
      <c r="AI311" s="1831"/>
      <c r="AJ311" s="1831"/>
      <c r="AK311" s="1831"/>
      <c r="AL311" s="1831"/>
      <c r="AM311" s="1831"/>
      <c r="AN311" s="1831"/>
      <c r="AO311" s="1831"/>
      <c r="AP311" s="1831"/>
      <c r="AQ311" s="1831"/>
    </row>
    <row r="312" spans="1:43" x14ac:dyDescent="0.35">
      <c r="A312" s="1831"/>
      <c r="B312" s="1831"/>
      <c r="C312" s="1831"/>
      <c r="D312" s="1831"/>
      <c r="E312" s="1831"/>
      <c r="F312" s="1831"/>
      <c r="G312" s="1831"/>
      <c r="H312" s="1831"/>
      <c r="I312" s="1831"/>
      <c r="J312" s="1831"/>
      <c r="K312" s="1831"/>
      <c r="L312" s="1831"/>
      <c r="M312" s="1831"/>
      <c r="N312" s="1831"/>
      <c r="O312" s="1831"/>
      <c r="P312" s="1831"/>
      <c r="Q312" s="1831"/>
      <c r="R312" s="1831"/>
      <c r="S312" s="1831"/>
      <c r="T312" s="1831"/>
      <c r="U312" s="1831"/>
      <c r="V312" s="1831"/>
      <c r="W312" s="1831"/>
      <c r="X312" s="1831"/>
      <c r="Y312" s="1831"/>
      <c r="Z312" s="1831"/>
      <c r="AA312" s="1831"/>
      <c r="AB312" s="1831"/>
      <c r="AC312" s="1831"/>
      <c r="AD312" s="1831"/>
      <c r="AE312" s="1831"/>
      <c r="AF312" s="1831"/>
      <c r="AG312" s="1831"/>
      <c r="AH312" s="1831"/>
      <c r="AI312" s="1831"/>
      <c r="AJ312" s="1831"/>
      <c r="AK312" s="1831"/>
      <c r="AL312" s="1831"/>
      <c r="AM312" s="1831"/>
      <c r="AN312" s="1831"/>
      <c r="AO312" s="1831"/>
      <c r="AP312" s="1831"/>
      <c r="AQ312" s="1831"/>
    </row>
    <row r="313" spans="1:43" x14ac:dyDescent="0.35">
      <c r="A313" s="1831"/>
      <c r="B313" s="1831"/>
      <c r="C313" s="1831"/>
      <c r="D313" s="1831"/>
      <c r="E313" s="1831"/>
      <c r="F313" s="1831"/>
      <c r="G313" s="1831"/>
      <c r="H313" s="1831"/>
      <c r="I313" s="1831"/>
      <c r="J313" s="1831"/>
      <c r="K313" s="1831"/>
      <c r="L313" s="1831"/>
      <c r="M313" s="1831"/>
      <c r="N313" s="1831"/>
      <c r="O313" s="1831"/>
      <c r="P313" s="1831"/>
      <c r="Q313" s="1831"/>
      <c r="R313" s="1831"/>
      <c r="S313" s="1831"/>
      <c r="T313" s="1831"/>
      <c r="U313" s="1831"/>
      <c r="V313" s="1831"/>
      <c r="W313" s="1831"/>
      <c r="X313" s="1831"/>
      <c r="Y313" s="1831"/>
      <c r="Z313" s="1831"/>
      <c r="AA313" s="1831"/>
      <c r="AB313" s="1831"/>
      <c r="AC313" s="1831"/>
      <c r="AD313" s="1831"/>
      <c r="AE313" s="1831"/>
      <c r="AF313" s="1831"/>
      <c r="AG313" s="1831"/>
      <c r="AH313" s="1831"/>
      <c r="AI313" s="1831"/>
      <c r="AJ313" s="1831"/>
      <c r="AK313" s="1831"/>
      <c r="AL313" s="1831"/>
      <c r="AM313" s="1831"/>
      <c r="AN313" s="1831"/>
      <c r="AO313" s="1831"/>
      <c r="AP313" s="1831"/>
      <c r="AQ313" s="1831"/>
    </row>
    <row r="314" spans="1:43" x14ac:dyDescent="0.35">
      <c r="A314" s="1831"/>
      <c r="B314" s="1831"/>
      <c r="C314" s="1831"/>
      <c r="D314" s="1831"/>
      <c r="E314" s="1831"/>
      <c r="F314" s="1831"/>
      <c r="G314" s="1831"/>
      <c r="H314" s="1831"/>
      <c r="I314" s="1831"/>
      <c r="J314" s="1831"/>
      <c r="K314" s="1831"/>
      <c r="L314" s="1831"/>
      <c r="M314" s="1831"/>
      <c r="N314" s="1831"/>
      <c r="O314" s="1831"/>
      <c r="P314" s="1831"/>
      <c r="Q314" s="1831"/>
      <c r="R314" s="1831"/>
      <c r="S314" s="1831"/>
      <c r="T314" s="1831"/>
      <c r="U314" s="1831"/>
      <c r="V314" s="1831"/>
      <c r="W314" s="1831"/>
      <c r="X314" s="1831"/>
      <c r="Y314" s="1831"/>
      <c r="Z314" s="1831"/>
      <c r="AA314" s="1831"/>
      <c r="AB314" s="1831"/>
      <c r="AC314" s="1831"/>
      <c r="AD314" s="1831"/>
      <c r="AE314" s="1831"/>
      <c r="AF314" s="1831"/>
      <c r="AG314" s="1831"/>
      <c r="AH314" s="1831"/>
      <c r="AI314" s="1831"/>
      <c r="AJ314" s="1831"/>
      <c r="AK314" s="1831"/>
      <c r="AL314" s="1831"/>
      <c r="AM314" s="1831"/>
      <c r="AN314" s="1831"/>
      <c r="AO314" s="1831"/>
      <c r="AP314" s="1831"/>
      <c r="AQ314" s="1831"/>
    </row>
    <row r="315" spans="1:43" x14ac:dyDescent="0.35">
      <c r="A315" s="1831"/>
      <c r="B315" s="1831"/>
      <c r="C315" s="1831"/>
      <c r="D315" s="1831"/>
      <c r="E315" s="1831"/>
      <c r="F315" s="1831"/>
      <c r="G315" s="1831"/>
      <c r="H315" s="1831"/>
      <c r="I315" s="1831"/>
      <c r="J315" s="1831"/>
      <c r="K315" s="1831"/>
      <c r="L315" s="1831"/>
      <c r="M315" s="1831"/>
      <c r="N315" s="1831"/>
      <c r="O315" s="1831"/>
      <c r="P315" s="1831"/>
      <c r="Q315" s="1831"/>
      <c r="R315" s="1831"/>
      <c r="S315" s="1831"/>
      <c r="T315" s="1831"/>
      <c r="U315" s="1831"/>
      <c r="V315" s="1831"/>
      <c r="W315" s="1831"/>
      <c r="X315" s="1831"/>
      <c r="Y315" s="1831"/>
      <c r="Z315" s="1831"/>
      <c r="AA315" s="1831"/>
      <c r="AB315" s="1831"/>
      <c r="AC315" s="1831"/>
      <c r="AD315" s="1831"/>
      <c r="AE315" s="1831"/>
      <c r="AF315" s="1831"/>
      <c r="AG315" s="1831"/>
      <c r="AH315" s="1831"/>
      <c r="AI315" s="1831"/>
      <c r="AJ315" s="1831"/>
      <c r="AK315" s="1831"/>
      <c r="AL315" s="1831"/>
      <c r="AM315" s="1831"/>
      <c r="AN315" s="1831"/>
      <c r="AO315" s="1831"/>
      <c r="AP315" s="1831"/>
      <c r="AQ315" s="1831"/>
    </row>
    <row r="316" spans="1:43" x14ac:dyDescent="0.35">
      <c r="A316" s="1831"/>
      <c r="B316" s="1831"/>
      <c r="C316" s="1831"/>
      <c r="D316" s="1831"/>
      <c r="E316" s="1831"/>
      <c r="F316" s="1831"/>
      <c r="G316" s="1831"/>
      <c r="H316" s="1831"/>
      <c r="I316" s="1831"/>
      <c r="J316" s="1831"/>
      <c r="K316" s="1831"/>
      <c r="L316" s="1831"/>
      <c r="M316" s="1831"/>
      <c r="N316" s="1831"/>
      <c r="O316" s="1831"/>
      <c r="P316" s="1831"/>
      <c r="Q316" s="1831"/>
      <c r="R316" s="1831"/>
      <c r="S316" s="1831"/>
      <c r="T316" s="1831"/>
      <c r="U316" s="1831"/>
      <c r="V316" s="1831"/>
      <c r="W316" s="1831"/>
      <c r="X316" s="1831"/>
      <c r="Y316" s="1831"/>
      <c r="Z316" s="1831"/>
      <c r="AA316" s="1831"/>
      <c r="AB316" s="1831"/>
      <c r="AC316" s="1831"/>
      <c r="AD316" s="1831"/>
      <c r="AE316" s="1831"/>
      <c r="AF316" s="1831"/>
      <c r="AG316" s="1831"/>
      <c r="AH316" s="1831"/>
      <c r="AI316" s="1831"/>
      <c r="AJ316" s="1831"/>
      <c r="AK316" s="1831"/>
      <c r="AL316" s="1831"/>
      <c r="AM316" s="1831"/>
      <c r="AN316" s="1831"/>
      <c r="AO316" s="1831"/>
      <c r="AP316" s="1831"/>
      <c r="AQ316" s="1831"/>
    </row>
    <row r="317" spans="1:43" x14ac:dyDescent="0.35">
      <c r="A317" s="1831"/>
      <c r="B317" s="1831"/>
      <c r="C317" s="1831"/>
      <c r="D317" s="1831"/>
      <c r="E317" s="1831"/>
      <c r="F317" s="1831"/>
      <c r="G317" s="1831"/>
      <c r="H317" s="1831"/>
      <c r="I317" s="1831"/>
      <c r="J317" s="1831"/>
      <c r="K317" s="1831"/>
      <c r="L317" s="1831"/>
      <c r="M317" s="1831"/>
      <c r="N317" s="1831"/>
      <c r="O317" s="1831"/>
      <c r="P317" s="1831"/>
      <c r="Q317" s="1831"/>
      <c r="R317" s="1831"/>
      <c r="S317" s="1831"/>
      <c r="T317" s="1831"/>
      <c r="U317" s="1831"/>
      <c r="V317" s="1831"/>
      <c r="W317" s="1831"/>
      <c r="X317" s="1831"/>
      <c r="Y317" s="1831"/>
      <c r="Z317" s="1831"/>
      <c r="AA317" s="1831"/>
      <c r="AB317" s="1831"/>
      <c r="AC317" s="1831"/>
      <c r="AD317" s="1831"/>
      <c r="AE317" s="1831"/>
      <c r="AF317" s="1831"/>
      <c r="AG317" s="1831"/>
      <c r="AH317" s="1831"/>
      <c r="AI317" s="1831"/>
      <c r="AJ317" s="1831"/>
      <c r="AK317" s="1831"/>
      <c r="AL317" s="1831"/>
      <c r="AM317" s="1831"/>
      <c r="AN317" s="1831"/>
      <c r="AO317" s="1831"/>
      <c r="AP317" s="1831"/>
      <c r="AQ317" s="1831"/>
    </row>
    <row r="318" spans="1:43" x14ac:dyDescent="0.35">
      <c r="A318" s="1831"/>
      <c r="B318" s="1831"/>
      <c r="C318" s="1831"/>
      <c r="D318" s="1831"/>
      <c r="E318" s="1831"/>
      <c r="F318" s="1831"/>
      <c r="G318" s="1831"/>
      <c r="H318" s="1831"/>
      <c r="I318" s="1831"/>
      <c r="J318" s="1831"/>
      <c r="K318" s="1831"/>
      <c r="L318" s="1831"/>
      <c r="M318" s="1831"/>
      <c r="N318" s="1831"/>
      <c r="O318" s="1831"/>
      <c r="P318" s="1831"/>
      <c r="Q318" s="1831"/>
      <c r="R318" s="1831"/>
      <c r="S318" s="1831"/>
      <c r="T318" s="1831"/>
      <c r="U318" s="1831"/>
      <c r="V318" s="1831"/>
      <c r="W318" s="1831"/>
      <c r="X318" s="1831"/>
      <c r="Y318" s="1831"/>
      <c r="Z318" s="1831"/>
      <c r="AA318" s="1831"/>
      <c r="AB318" s="1831"/>
      <c r="AC318" s="1831"/>
      <c r="AD318" s="1831"/>
      <c r="AE318" s="1831"/>
      <c r="AF318" s="1831"/>
      <c r="AG318" s="1831"/>
      <c r="AH318" s="1831"/>
      <c r="AI318" s="1831"/>
      <c r="AJ318" s="1831"/>
      <c r="AK318" s="1831"/>
      <c r="AL318" s="1831"/>
      <c r="AM318" s="1831"/>
      <c r="AN318" s="1831"/>
      <c r="AO318" s="1831"/>
      <c r="AP318" s="1831"/>
      <c r="AQ318" s="1831"/>
    </row>
    <row r="319" spans="1:43" x14ac:dyDescent="0.35">
      <c r="A319" s="1831"/>
      <c r="B319" s="1831"/>
      <c r="C319" s="1831"/>
      <c r="D319" s="1831"/>
      <c r="E319" s="1831"/>
      <c r="F319" s="1831"/>
      <c r="G319" s="1831"/>
      <c r="H319" s="1831"/>
      <c r="I319" s="1831"/>
      <c r="J319" s="1831"/>
      <c r="K319" s="1831"/>
      <c r="L319" s="1831"/>
      <c r="M319" s="1831"/>
      <c r="N319" s="1831"/>
      <c r="O319" s="1831"/>
      <c r="P319" s="1831"/>
      <c r="Q319" s="1831"/>
      <c r="R319" s="1831"/>
      <c r="S319" s="1831"/>
      <c r="T319" s="1831"/>
      <c r="U319" s="1831"/>
      <c r="V319" s="1831"/>
      <c r="W319" s="1831"/>
      <c r="X319" s="1831"/>
      <c r="Y319" s="1831"/>
      <c r="Z319" s="1831"/>
      <c r="AA319" s="1831"/>
      <c r="AB319" s="1831"/>
      <c r="AC319" s="1831"/>
      <c r="AD319" s="1831"/>
      <c r="AE319" s="1831"/>
      <c r="AF319" s="1831"/>
      <c r="AG319" s="1831"/>
      <c r="AH319" s="1831"/>
      <c r="AI319" s="1831"/>
      <c r="AJ319" s="1831"/>
      <c r="AK319" s="1831"/>
      <c r="AL319" s="1831"/>
      <c r="AM319" s="1831"/>
      <c r="AN319" s="1831"/>
      <c r="AO319" s="1831"/>
      <c r="AP319" s="1831"/>
      <c r="AQ319" s="1831"/>
    </row>
    <row r="320" spans="1:43" x14ac:dyDescent="0.35">
      <c r="A320" s="1831"/>
      <c r="B320" s="1831"/>
      <c r="C320" s="1831"/>
      <c r="D320" s="1831"/>
      <c r="E320" s="1831"/>
      <c r="F320" s="1831"/>
      <c r="G320" s="1831"/>
      <c r="H320" s="1831"/>
      <c r="I320" s="1831"/>
      <c r="J320" s="1831"/>
      <c r="K320" s="1831"/>
      <c r="L320" s="1831"/>
      <c r="M320" s="1831"/>
      <c r="N320" s="1831"/>
      <c r="O320" s="1831"/>
      <c r="P320" s="1831"/>
      <c r="Q320" s="1831"/>
      <c r="R320" s="1831"/>
      <c r="S320" s="1831"/>
      <c r="T320" s="1831"/>
      <c r="U320" s="1831"/>
      <c r="V320" s="1831"/>
      <c r="W320" s="1831"/>
      <c r="X320" s="1831"/>
      <c r="Y320" s="1831"/>
      <c r="Z320" s="1831"/>
      <c r="AA320" s="1831"/>
      <c r="AB320" s="1831"/>
      <c r="AC320" s="1831"/>
      <c r="AD320" s="1831"/>
      <c r="AE320" s="1831"/>
      <c r="AF320" s="1831"/>
      <c r="AG320" s="1831"/>
      <c r="AH320" s="1831"/>
      <c r="AI320" s="1831"/>
      <c r="AJ320" s="1831"/>
      <c r="AK320" s="1831"/>
      <c r="AL320" s="1831"/>
      <c r="AM320" s="1831"/>
      <c r="AN320" s="1831"/>
      <c r="AO320" s="1831"/>
      <c r="AP320" s="1831"/>
      <c r="AQ320" s="1831"/>
    </row>
    <row r="321" spans="1:43" x14ac:dyDescent="0.35">
      <c r="A321" s="1831"/>
      <c r="B321" s="1831"/>
      <c r="C321" s="1831"/>
      <c r="D321" s="1831"/>
      <c r="E321" s="1831"/>
      <c r="F321" s="1831"/>
      <c r="G321" s="1831"/>
      <c r="H321" s="1831"/>
      <c r="I321" s="1831"/>
      <c r="J321" s="1831"/>
      <c r="K321" s="1831"/>
      <c r="L321" s="1831"/>
      <c r="M321" s="1831"/>
      <c r="N321" s="1831"/>
      <c r="O321" s="1831"/>
      <c r="P321" s="1831"/>
      <c r="Q321" s="1831"/>
      <c r="R321" s="1831"/>
      <c r="S321" s="1831"/>
      <c r="T321" s="1831"/>
      <c r="U321" s="1831"/>
      <c r="V321" s="1831"/>
      <c r="W321" s="1831"/>
      <c r="X321" s="1831"/>
      <c r="Y321" s="1831"/>
      <c r="Z321" s="1831"/>
      <c r="AA321" s="1831"/>
      <c r="AB321" s="1831"/>
      <c r="AC321" s="1831"/>
      <c r="AD321" s="1831"/>
      <c r="AE321" s="1831"/>
      <c r="AF321" s="1831"/>
      <c r="AG321" s="1831"/>
      <c r="AH321" s="1831"/>
      <c r="AI321" s="1831"/>
      <c r="AJ321" s="1831"/>
      <c r="AK321" s="1831"/>
      <c r="AL321" s="1831"/>
      <c r="AM321" s="1831"/>
      <c r="AN321" s="1831"/>
      <c r="AO321" s="1831"/>
      <c r="AP321" s="1831"/>
      <c r="AQ321" s="1831"/>
    </row>
    <row r="322" spans="1:43" x14ac:dyDescent="0.35">
      <c r="A322" s="1831"/>
      <c r="B322" s="1831"/>
      <c r="C322" s="1831"/>
      <c r="D322" s="1831"/>
      <c r="E322" s="1831"/>
      <c r="F322" s="1831"/>
      <c r="G322" s="1831"/>
      <c r="H322" s="1831"/>
      <c r="I322" s="1831"/>
      <c r="J322" s="1831"/>
      <c r="K322" s="1831"/>
      <c r="L322" s="1831"/>
      <c r="M322" s="1831"/>
      <c r="N322" s="1831"/>
      <c r="O322" s="1831"/>
      <c r="P322" s="1831"/>
      <c r="Q322" s="1831"/>
      <c r="R322" s="1831"/>
      <c r="S322" s="1831"/>
      <c r="T322" s="1831"/>
      <c r="U322" s="1831"/>
      <c r="V322" s="1831"/>
      <c r="W322" s="1831"/>
      <c r="X322" s="1831"/>
      <c r="Y322" s="1831"/>
      <c r="Z322" s="1831"/>
      <c r="AA322" s="1831"/>
      <c r="AB322" s="1831"/>
      <c r="AC322" s="1831"/>
      <c r="AD322" s="1831"/>
      <c r="AE322" s="1831"/>
      <c r="AF322" s="1831"/>
      <c r="AG322" s="1831"/>
      <c r="AH322" s="1831"/>
      <c r="AI322" s="1831"/>
      <c r="AJ322" s="1831"/>
      <c r="AK322" s="1831"/>
      <c r="AL322" s="1831"/>
      <c r="AM322" s="1831"/>
      <c r="AN322" s="1831"/>
      <c r="AO322" s="1831"/>
      <c r="AP322" s="1831"/>
      <c r="AQ322" s="1831"/>
    </row>
    <row r="323" spans="1:43" x14ac:dyDescent="0.35">
      <c r="A323" s="1831"/>
      <c r="B323" s="1831"/>
      <c r="C323" s="1831"/>
      <c r="D323" s="1831"/>
      <c r="E323" s="1831"/>
      <c r="F323" s="1831"/>
      <c r="G323" s="1831"/>
      <c r="H323" s="1831"/>
      <c r="I323" s="1831"/>
      <c r="J323" s="1831"/>
      <c r="K323" s="1831"/>
      <c r="L323" s="1831"/>
      <c r="M323" s="1831"/>
      <c r="N323" s="1831"/>
      <c r="O323" s="1831"/>
      <c r="P323" s="1831"/>
      <c r="Q323" s="1831"/>
      <c r="R323" s="1831"/>
      <c r="S323" s="1831"/>
      <c r="T323" s="1831"/>
      <c r="U323" s="1831"/>
      <c r="V323" s="1831"/>
      <c r="W323" s="1831"/>
      <c r="X323" s="1831"/>
      <c r="Y323" s="1831"/>
      <c r="Z323" s="1831"/>
      <c r="AA323" s="1831"/>
      <c r="AB323" s="1831"/>
      <c r="AC323" s="1831"/>
      <c r="AD323" s="1831"/>
      <c r="AE323" s="1831"/>
      <c r="AF323" s="1831"/>
      <c r="AG323" s="1831"/>
      <c r="AH323" s="1831"/>
      <c r="AI323" s="1831"/>
      <c r="AJ323" s="1831"/>
      <c r="AK323" s="1831"/>
      <c r="AL323" s="1831"/>
      <c r="AM323" s="1831"/>
      <c r="AN323" s="1831"/>
      <c r="AO323" s="1831"/>
      <c r="AP323" s="1831"/>
      <c r="AQ323" s="1831"/>
    </row>
    <row r="324" spans="1:43" x14ac:dyDescent="0.35">
      <c r="A324" s="1831"/>
      <c r="B324" s="1831"/>
      <c r="C324" s="1831"/>
      <c r="D324" s="1831"/>
      <c r="E324" s="1831"/>
      <c r="F324" s="1831"/>
      <c r="G324" s="1831"/>
      <c r="H324" s="1831"/>
      <c r="I324" s="1831"/>
      <c r="J324" s="1831"/>
      <c r="K324" s="1831"/>
      <c r="L324" s="1831"/>
      <c r="M324" s="1831"/>
      <c r="N324" s="1831"/>
      <c r="O324" s="1831"/>
      <c r="P324" s="1831"/>
      <c r="Q324" s="1831"/>
      <c r="R324" s="1831"/>
      <c r="S324" s="1831"/>
      <c r="T324" s="1831"/>
      <c r="U324" s="1831"/>
      <c r="V324" s="1831"/>
      <c r="W324" s="1831"/>
      <c r="X324" s="1831"/>
      <c r="Y324" s="1831"/>
      <c r="Z324" s="1831"/>
      <c r="AA324" s="1831"/>
      <c r="AB324" s="1831"/>
      <c r="AC324" s="1831"/>
      <c r="AD324" s="1831"/>
      <c r="AE324" s="1831"/>
      <c r="AF324" s="1831"/>
      <c r="AG324" s="1831"/>
      <c r="AH324" s="1831"/>
      <c r="AI324" s="1831"/>
      <c r="AJ324" s="1831"/>
      <c r="AK324" s="1831"/>
      <c r="AL324" s="1831"/>
      <c r="AM324" s="1831"/>
      <c r="AN324" s="1831"/>
      <c r="AO324" s="1831"/>
      <c r="AP324" s="1831"/>
      <c r="AQ324" s="1831"/>
    </row>
    <row r="325" spans="1:43" x14ac:dyDescent="0.35">
      <c r="A325" s="1831"/>
      <c r="B325" s="1831"/>
      <c r="C325" s="1831"/>
      <c r="D325" s="1831"/>
      <c r="E325" s="1831"/>
      <c r="F325" s="1831"/>
      <c r="G325" s="1831"/>
      <c r="H325" s="1831"/>
      <c r="I325" s="1831"/>
      <c r="J325" s="1831"/>
      <c r="K325" s="1831"/>
      <c r="L325" s="1831"/>
      <c r="M325" s="1831"/>
      <c r="N325" s="1831"/>
      <c r="O325" s="1831"/>
      <c r="P325" s="1831"/>
      <c r="Q325" s="1831"/>
      <c r="R325" s="1831"/>
      <c r="S325" s="1831"/>
      <c r="T325" s="1831"/>
      <c r="U325" s="1831"/>
      <c r="V325" s="1831"/>
      <c r="W325" s="1831"/>
      <c r="X325" s="1831"/>
      <c r="Y325" s="1831"/>
      <c r="Z325" s="1831"/>
      <c r="AA325" s="1831"/>
      <c r="AB325" s="1831"/>
      <c r="AC325" s="1831"/>
      <c r="AD325" s="1831"/>
      <c r="AE325" s="1831"/>
      <c r="AF325" s="1831"/>
      <c r="AG325" s="1831"/>
      <c r="AH325" s="1831"/>
      <c r="AI325" s="1831"/>
      <c r="AJ325" s="1831"/>
      <c r="AK325" s="1831"/>
      <c r="AL325" s="1831"/>
      <c r="AM325" s="1831"/>
      <c r="AN325" s="1831"/>
      <c r="AO325" s="1831"/>
      <c r="AP325" s="1831"/>
      <c r="AQ325" s="1831"/>
    </row>
    <row r="326" spans="1:43" x14ac:dyDescent="0.35">
      <c r="A326" s="1831"/>
      <c r="B326" s="1831"/>
      <c r="C326" s="1831"/>
      <c r="D326" s="1831"/>
      <c r="E326" s="1831"/>
      <c r="F326" s="1831"/>
      <c r="G326" s="1831"/>
      <c r="H326" s="1831"/>
      <c r="I326" s="1831"/>
      <c r="J326" s="1831"/>
      <c r="K326" s="1831"/>
      <c r="L326" s="1831"/>
      <c r="M326" s="1831"/>
      <c r="N326" s="1831"/>
      <c r="O326" s="1831"/>
      <c r="P326" s="1831"/>
      <c r="Q326" s="1831"/>
      <c r="R326" s="1831"/>
      <c r="S326" s="1831"/>
      <c r="T326" s="1831"/>
      <c r="U326" s="1831"/>
      <c r="V326" s="1831"/>
      <c r="W326" s="1831"/>
      <c r="X326" s="1831"/>
      <c r="Y326" s="1831"/>
      <c r="Z326" s="1831"/>
      <c r="AA326" s="1831"/>
      <c r="AB326" s="1831"/>
      <c r="AC326" s="1831"/>
      <c r="AD326" s="1831"/>
      <c r="AE326" s="1831"/>
      <c r="AF326" s="1831"/>
      <c r="AG326" s="1831"/>
      <c r="AH326" s="1831"/>
      <c r="AI326" s="1831"/>
      <c r="AJ326" s="1831"/>
      <c r="AK326" s="1831"/>
      <c r="AL326" s="1831"/>
      <c r="AM326" s="1831"/>
      <c r="AN326" s="1831"/>
      <c r="AO326" s="1831"/>
      <c r="AP326" s="1831"/>
      <c r="AQ326" s="1831"/>
    </row>
    <row r="327" spans="1:43" x14ac:dyDescent="0.35">
      <c r="A327" s="1831"/>
      <c r="B327" s="1831"/>
      <c r="C327" s="1831"/>
      <c r="D327" s="1831"/>
      <c r="E327" s="1831"/>
      <c r="F327" s="1831"/>
      <c r="G327" s="1831"/>
      <c r="H327" s="1831"/>
      <c r="I327" s="1831"/>
      <c r="J327" s="1831"/>
      <c r="K327" s="1831"/>
      <c r="L327" s="1831"/>
      <c r="M327" s="1831"/>
      <c r="N327" s="1831"/>
      <c r="O327" s="1831"/>
      <c r="P327" s="1831"/>
      <c r="Q327" s="1831"/>
      <c r="R327" s="1831"/>
      <c r="S327" s="1831"/>
      <c r="T327" s="1831"/>
      <c r="U327" s="1831"/>
      <c r="V327" s="1831"/>
      <c r="W327" s="1831"/>
      <c r="X327" s="1831"/>
      <c r="Y327" s="1831"/>
      <c r="Z327" s="1831"/>
      <c r="AA327" s="1831"/>
      <c r="AB327" s="1831"/>
      <c r="AC327" s="1831"/>
      <c r="AD327" s="1831"/>
      <c r="AE327" s="1831"/>
      <c r="AF327" s="1831"/>
      <c r="AG327" s="1831"/>
      <c r="AH327" s="1831"/>
      <c r="AI327" s="1831"/>
      <c r="AJ327" s="1831"/>
      <c r="AK327" s="1831"/>
      <c r="AL327" s="1831"/>
      <c r="AM327" s="1831"/>
      <c r="AN327" s="1831"/>
      <c r="AO327" s="1831"/>
      <c r="AP327" s="1831"/>
      <c r="AQ327" s="1831"/>
    </row>
    <row r="328" spans="1:43" x14ac:dyDescent="0.35">
      <c r="A328" s="1831"/>
      <c r="B328" s="1831"/>
      <c r="C328" s="1831"/>
      <c r="D328" s="1831"/>
      <c r="E328" s="1831"/>
      <c r="F328" s="1831"/>
      <c r="G328" s="1831"/>
      <c r="H328" s="1831"/>
      <c r="I328" s="1831"/>
      <c r="J328" s="1831"/>
      <c r="K328" s="1831"/>
      <c r="L328" s="1831"/>
      <c r="M328" s="1831"/>
      <c r="N328" s="1831"/>
      <c r="O328" s="1831"/>
      <c r="P328" s="1831"/>
      <c r="Q328" s="1831"/>
      <c r="R328" s="1831"/>
      <c r="S328" s="1831"/>
      <c r="T328" s="1831"/>
      <c r="U328" s="1831"/>
      <c r="V328" s="1831"/>
      <c r="W328" s="1831"/>
      <c r="X328" s="1831"/>
      <c r="Y328" s="1831"/>
      <c r="Z328" s="1831"/>
      <c r="AA328" s="1831"/>
      <c r="AB328" s="1831"/>
      <c r="AC328" s="1831"/>
      <c r="AD328" s="1831"/>
      <c r="AE328" s="1831"/>
      <c r="AF328" s="1831"/>
      <c r="AG328" s="1831"/>
      <c r="AH328" s="1831"/>
      <c r="AI328" s="1831"/>
      <c r="AJ328" s="1831"/>
      <c r="AK328" s="1831"/>
      <c r="AL328" s="1831"/>
      <c r="AM328" s="1831"/>
      <c r="AN328" s="1831"/>
      <c r="AO328" s="1831"/>
      <c r="AP328" s="1831"/>
      <c r="AQ328" s="1831"/>
    </row>
    <row r="329" spans="1:43" x14ac:dyDescent="0.35">
      <c r="A329" s="1831"/>
      <c r="B329" s="1831"/>
      <c r="C329" s="1831"/>
      <c r="D329" s="1831"/>
      <c r="E329" s="1831"/>
      <c r="F329" s="1831"/>
      <c r="G329" s="1831"/>
      <c r="H329" s="1831"/>
      <c r="I329" s="1831"/>
      <c r="J329" s="1831"/>
      <c r="K329" s="1831"/>
      <c r="L329" s="1831"/>
      <c r="M329" s="1831"/>
      <c r="N329" s="1831"/>
      <c r="O329" s="1831"/>
      <c r="P329" s="1831"/>
      <c r="Q329" s="1831"/>
      <c r="R329" s="1831"/>
      <c r="S329" s="1831"/>
      <c r="T329" s="1831"/>
      <c r="U329" s="1831"/>
      <c r="V329" s="1831"/>
      <c r="W329" s="1831"/>
      <c r="X329" s="1831"/>
      <c r="Y329" s="1831"/>
      <c r="Z329" s="1831"/>
      <c r="AA329" s="1831"/>
      <c r="AB329" s="1831"/>
      <c r="AC329" s="1831"/>
      <c r="AD329" s="1831"/>
      <c r="AE329" s="1831"/>
      <c r="AF329" s="1831"/>
      <c r="AG329" s="1831"/>
      <c r="AH329" s="1831"/>
      <c r="AI329" s="1831"/>
      <c r="AJ329" s="1831"/>
      <c r="AK329" s="1831"/>
      <c r="AL329" s="1831"/>
      <c r="AM329" s="1831"/>
      <c r="AN329" s="1831"/>
      <c r="AO329" s="1831"/>
      <c r="AP329" s="1831"/>
      <c r="AQ329" s="1831"/>
    </row>
    <row r="330" spans="1:43" x14ac:dyDescent="0.35">
      <c r="A330" s="1831"/>
      <c r="B330" s="1831"/>
      <c r="C330" s="1831"/>
      <c r="D330" s="1831"/>
      <c r="E330" s="1831"/>
      <c r="F330" s="1831"/>
      <c r="G330" s="1831"/>
      <c r="H330" s="1831"/>
      <c r="I330" s="1831"/>
      <c r="J330" s="1831"/>
      <c r="K330" s="1831"/>
      <c r="L330" s="1831"/>
      <c r="M330" s="1831"/>
      <c r="N330" s="1831"/>
      <c r="O330" s="1831"/>
      <c r="P330" s="1831"/>
      <c r="Q330" s="1831"/>
      <c r="R330" s="1831"/>
      <c r="S330" s="1831"/>
      <c r="T330" s="1831"/>
      <c r="U330" s="1831"/>
      <c r="V330" s="1831"/>
      <c r="W330" s="1831"/>
      <c r="X330" s="1831"/>
      <c r="Y330" s="1831"/>
      <c r="Z330" s="1831"/>
      <c r="AA330" s="1831"/>
      <c r="AB330" s="1831"/>
      <c r="AC330" s="1831"/>
      <c r="AD330" s="1831"/>
      <c r="AE330" s="1831"/>
      <c r="AF330" s="1831"/>
      <c r="AG330" s="1831"/>
      <c r="AH330" s="1831"/>
      <c r="AI330" s="1831"/>
      <c r="AJ330" s="1831"/>
      <c r="AK330" s="1831"/>
      <c r="AL330" s="1831"/>
      <c r="AM330" s="1831"/>
      <c r="AN330" s="1831"/>
      <c r="AO330" s="1831"/>
      <c r="AP330" s="1831"/>
      <c r="AQ330" s="1831"/>
    </row>
    <row r="331" spans="1:43" x14ac:dyDescent="0.35">
      <c r="A331" s="1831"/>
      <c r="B331" s="1831"/>
      <c r="C331" s="1831"/>
      <c r="D331" s="1831"/>
      <c r="E331" s="1831"/>
      <c r="F331" s="1831"/>
      <c r="G331" s="1831"/>
      <c r="H331" s="1831"/>
      <c r="I331" s="1831"/>
      <c r="J331" s="1831"/>
      <c r="K331" s="1831"/>
      <c r="L331" s="1831"/>
      <c r="M331" s="1831"/>
      <c r="N331" s="1831"/>
      <c r="O331" s="1831"/>
      <c r="P331" s="1831"/>
      <c r="Q331" s="1831"/>
      <c r="R331" s="1831"/>
      <c r="S331" s="1831"/>
      <c r="T331" s="1831"/>
      <c r="U331" s="1831"/>
      <c r="V331" s="1831"/>
      <c r="W331" s="1831"/>
      <c r="X331" s="1831"/>
      <c r="Y331" s="1831"/>
      <c r="Z331" s="1831"/>
      <c r="AA331" s="1831"/>
      <c r="AB331" s="1831"/>
      <c r="AC331" s="1831"/>
      <c r="AD331" s="1831"/>
      <c r="AE331" s="1831"/>
      <c r="AF331" s="1831"/>
      <c r="AG331" s="1831"/>
      <c r="AH331" s="1831"/>
      <c r="AI331" s="1831"/>
      <c r="AJ331" s="1831"/>
      <c r="AK331" s="1831"/>
      <c r="AL331" s="1831"/>
      <c r="AM331" s="1831"/>
      <c r="AN331" s="1831"/>
      <c r="AO331" s="1831"/>
      <c r="AP331" s="1831"/>
      <c r="AQ331" s="1831"/>
    </row>
    <row r="332" spans="1:43" x14ac:dyDescent="0.35">
      <c r="A332" s="1831"/>
      <c r="B332" s="1831"/>
      <c r="C332" s="1831"/>
      <c r="D332" s="1831"/>
      <c r="E332" s="1831"/>
      <c r="F332" s="1831"/>
      <c r="G332" s="1831"/>
      <c r="H332" s="1831"/>
      <c r="I332" s="1831"/>
      <c r="J332" s="1831"/>
      <c r="K332" s="1831"/>
      <c r="L332" s="1831"/>
      <c r="M332" s="1831"/>
      <c r="N332" s="1831"/>
      <c r="O332" s="1831"/>
      <c r="P332" s="1831"/>
      <c r="Q332" s="1831"/>
      <c r="R332" s="1831"/>
      <c r="S332" s="1831"/>
      <c r="T332" s="1831"/>
      <c r="U332" s="1831"/>
      <c r="V332" s="1831"/>
      <c r="W332" s="1831"/>
      <c r="X332" s="1831"/>
      <c r="Y332" s="1831"/>
      <c r="Z332" s="1831"/>
      <c r="AA332" s="1831"/>
      <c r="AB332" s="1831"/>
      <c r="AC332" s="1831"/>
      <c r="AD332" s="1831"/>
      <c r="AE332" s="1831"/>
      <c r="AF332" s="1831"/>
      <c r="AG332" s="1831"/>
      <c r="AH332" s="1831"/>
      <c r="AI332" s="1831"/>
      <c r="AJ332" s="1831"/>
      <c r="AK332" s="1831"/>
      <c r="AL332" s="1831"/>
      <c r="AM332" s="1831"/>
      <c r="AN332" s="1831"/>
      <c r="AO332" s="1831"/>
      <c r="AP332" s="1831"/>
      <c r="AQ332" s="1831"/>
    </row>
    <row r="333" spans="1:43" x14ac:dyDescent="0.35">
      <c r="A333" s="1831"/>
      <c r="B333" s="1831"/>
      <c r="C333" s="1831"/>
      <c r="D333" s="1831"/>
      <c r="E333" s="1831"/>
      <c r="F333" s="1831"/>
      <c r="G333" s="1831"/>
      <c r="H333" s="1831"/>
      <c r="I333" s="1831"/>
      <c r="J333" s="1831"/>
      <c r="K333" s="1831"/>
      <c r="L333" s="1831"/>
      <c r="M333" s="1831"/>
      <c r="N333" s="1831"/>
      <c r="O333" s="1831"/>
      <c r="P333" s="1831"/>
      <c r="Q333" s="1831"/>
      <c r="R333" s="1831"/>
      <c r="S333" s="1831"/>
      <c r="T333" s="1831"/>
      <c r="U333" s="1831"/>
      <c r="V333" s="1831"/>
      <c r="W333" s="1831"/>
      <c r="X333" s="1831"/>
      <c r="Y333" s="1831"/>
      <c r="Z333" s="1831"/>
      <c r="AA333" s="1831"/>
      <c r="AB333" s="1831"/>
      <c r="AC333" s="1831"/>
      <c r="AD333" s="1831"/>
      <c r="AE333" s="1831"/>
      <c r="AF333" s="1831"/>
      <c r="AG333" s="1831"/>
      <c r="AH333" s="1831"/>
      <c r="AI333" s="1831"/>
      <c r="AJ333" s="1831"/>
      <c r="AK333" s="1831"/>
      <c r="AL333" s="1831"/>
      <c r="AM333" s="1831"/>
      <c r="AN333" s="1831"/>
      <c r="AO333" s="1831"/>
      <c r="AP333" s="1831"/>
      <c r="AQ333" s="1831"/>
    </row>
    <row r="334" spans="1:43" x14ac:dyDescent="0.35">
      <c r="A334" s="1831"/>
      <c r="B334" s="1831"/>
      <c r="C334" s="1831"/>
      <c r="D334" s="1831"/>
      <c r="E334" s="1831"/>
      <c r="F334" s="1831"/>
      <c r="G334" s="1831"/>
      <c r="H334" s="1831"/>
      <c r="I334" s="1831"/>
      <c r="J334" s="1831"/>
      <c r="K334" s="1831"/>
      <c r="L334" s="1831"/>
      <c r="M334" s="1831"/>
      <c r="N334" s="1831"/>
      <c r="O334" s="1831"/>
      <c r="P334" s="1831"/>
      <c r="Q334" s="1831"/>
      <c r="R334" s="1831"/>
      <c r="S334" s="1831"/>
      <c r="T334" s="1831"/>
      <c r="U334" s="1831"/>
      <c r="V334" s="1831"/>
      <c r="W334" s="1831"/>
      <c r="X334" s="1831"/>
      <c r="Y334" s="1831"/>
      <c r="Z334" s="1831"/>
      <c r="AA334" s="1831"/>
      <c r="AB334" s="1831"/>
      <c r="AC334" s="1831"/>
      <c r="AD334" s="1831"/>
      <c r="AE334" s="1831"/>
      <c r="AF334" s="1831"/>
      <c r="AG334" s="1831"/>
      <c r="AH334" s="1831"/>
      <c r="AI334" s="1831"/>
      <c r="AJ334" s="1831"/>
      <c r="AK334" s="1831"/>
      <c r="AL334" s="1831"/>
      <c r="AM334" s="1831"/>
      <c r="AN334" s="1831"/>
      <c r="AO334" s="1831"/>
      <c r="AP334" s="1831"/>
      <c r="AQ334" s="1831"/>
    </row>
    <row r="335" spans="1:43" x14ac:dyDescent="0.35">
      <c r="A335" s="1831"/>
      <c r="B335" s="1831"/>
      <c r="C335" s="1831"/>
      <c r="D335" s="1831"/>
      <c r="E335" s="1831"/>
      <c r="F335" s="1831"/>
      <c r="G335" s="1831"/>
      <c r="H335" s="1831"/>
      <c r="I335" s="1831"/>
      <c r="J335" s="1831"/>
      <c r="K335" s="1831"/>
      <c r="L335" s="1831"/>
      <c r="M335" s="1831"/>
      <c r="N335" s="1831"/>
      <c r="O335" s="1831"/>
      <c r="P335" s="1831"/>
      <c r="Q335" s="1831"/>
      <c r="R335" s="1831"/>
      <c r="S335" s="1831"/>
      <c r="T335" s="1831"/>
      <c r="U335" s="1831"/>
      <c r="V335" s="1831"/>
      <c r="W335" s="1831"/>
      <c r="X335" s="1831"/>
      <c r="Y335" s="1831"/>
      <c r="Z335" s="1831"/>
      <c r="AA335" s="1831"/>
      <c r="AB335" s="1831"/>
      <c r="AC335" s="1831"/>
      <c r="AD335" s="1831"/>
      <c r="AE335" s="1831"/>
      <c r="AF335" s="1831"/>
      <c r="AG335" s="1831"/>
      <c r="AH335" s="1831"/>
      <c r="AI335" s="1831"/>
      <c r="AJ335" s="1831"/>
      <c r="AK335" s="1831"/>
      <c r="AL335" s="1831"/>
      <c r="AM335" s="1831"/>
      <c r="AN335" s="1831"/>
      <c r="AO335" s="1831"/>
      <c r="AP335" s="1831"/>
      <c r="AQ335" s="1831"/>
    </row>
    <row r="336" spans="1:43" x14ac:dyDescent="0.35">
      <c r="A336" s="1831"/>
      <c r="B336" s="1831"/>
      <c r="C336" s="1831"/>
      <c r="D336" s="1831"/>
      <c r="E336" s="1831"/>
      <c r="F336" s="1831"/>
      <c r="G336" s="1831"/>
      <c r="H336" s="1831"/>
      <c r="I336" s="1831"/>
      <c r="J336" s="1831"/>
      <c r="K336" s="1831"/>
      <c r="L336" s="1831"/>
      <c r="M336" s="1831"/>
      <c r="N336" s="1831"/>
      <c r="O336" s="1831"/>
      <c r="P336" s="1831"/>
      <c r="Q336" s="1831"/>
      <c r="R336" s="1831"/>
      <c r="S336" s="1831"/>
      <c r="T336" s="1831"/>
      <c r="U336" s="1831"/>
      <c r="V336" s="1831"/>
      <c r="W336" s="1831"/>
      <c r="X336" s="1831"/>
      <c r="Y336" s="1831"/>
      <c r="Z336" s="1831"/>
      <c r="AA336" s="1831"/>
      <c r="AB336" s="1831"/>
      <c r="AC336" s="1831"/>
      <c r="AD336" s="1831"/>
      <c r="AE336" s="1831"/>
      <c r="AF336" s="1831"/>
      <c r="AG336" s="1831"/>
      <c r="AH336" s="1831"/>
      <c r="AI336" s="1831"/>
      <c r="AJ336" s="1831"/>
      <c r="AK336" s="1831"/>
      <c r="AL336" s="1831"/>
      <c r="AM336" s="1831"/>
      <c r="AN336" s="1831"/>
      <c r="AO336" s="1831"/>
      <c r="AP336" s="1831"/>
      <c r="AQ336" s="1831"/>
    </row>
    <row r="337" spans="1:43" x14ac:dyDescent="0.35">
      <c r="A337" s="1831"/>
      <c r="B337" s="1831"/>
      <c r="C337" s="1831"/>
      <c r="D337" s="1831"/>
      <c r="E337" s="1831"/>
      <c r="F337" s="1831"/>
      <c r="G337" s="1831"/>
      <c r="H337" s="1831"/>
      <c r="I337" s="1831"/>
      <c r="J337" s="1831"/>
      <c r="K337" s="1831"/>
      <c r="L337" s="1831"/>
      <c r="M337" s="1831"/>
      <c r="N337" s="1831"/>
      <c r="O337" s="1831"/>
      <c r="P337" s="1831"/>
      <c r="Q337" s="1831"/>
      <c r="R337" s="1831"/>
      <c r="S337" s="1831"/>
      <c r="T337" s="1831"/>
      <c r="U337" s="1831"/>
      <c r="V337" s="1831"/>
      <c r="W337" s="1831"/>
      <c r="X337" s="1831"/>
      <c r="Y337" s="1831"/>
      <c r="Z337" s="1831"/>
      <c r="AA337" s="1831"/>
      <c r="AB337" s="1831"/>
      <c r="AC337" s="1831"/>
      <c r="AD337" s="1831"/>
      <c r="AE337" s="1831"/>
      <c r="AF337" s="1831"/>
      <c r="AG337" s="1831"/>
      <c r="AH337" s="1831"/>
      <c r="AI337" s="1831"/>
      <c r="AJ337" s="1831"/>
      <c r="AK337" s="1831"/>
      <c r="AL337" s="1831"/>
      <c r="AM337" s="1831"/>
      <c r="AN337" s="1831"/>
      <c r="AO337" s="1831"/>
      <c r="AP337" s="1831"/>
      <c r="AQ337" s="1831"/>
    </row>
    <row r="338" spans="1:43" x14ac:dyDescent="0.35">
      <c r="A338" s="1831"/>
      <c r="B338" s="1831"/>
      <c r="C338" s="1831"/>
      <c r="D338" s="1831"/>
      <c r="E338" s="1831"/>
      <c r="F338" s="1831"/>
      <c r="G338" s="1831"/>
      <c r="H338" s="1831"/>
      <c r="I338" s="1831"/>
      <c r="J338" s="1831"/>
      <c r="K338" s="1831"/>
      <c r="L338" s="1831"/>
      <c r="M338" s="1831"/>
      <c r="N338" s="1831"/>
      <c r="O338" s="1831"/>
      <c r="P338" s="1831"/>
      <c r="Q338" s="1831"/>
      <c r="R338" s="1831"/>
      <c r="S338" s="1831"/>
      <c r="T338" s="1831"/>
      <c r="U338" s="1831"/>
      <c r="V338" s="1831"/>
      <c r="W338" s="1831"/>
      <c r="X338" s="1831"/>
      <c r="Y338" s="1831"/>
      <c r="Z338" s="1831"/>
      <c r="AA338" s="1831"/>
      <c r="AB338" s="1831"/>
      <c r="AC338" s="1831"/>
      <c r="AD338" s="1831"/>
      <c r="AE338" s="1831"/>
      <c r="AF338" s="1831"/>
      <c r="AG338" s="1831"/>
      <c r="AH338" s="1831"/>
      <c r="AI338" s="1831"/>
      <c r="AJ338" s="1831"/>
      <c r="AK338" s="1831"/>
      <c r="AL338" s="1831"/>
      <c r="AM338" s="1831"/>
      <c r="AN338" s="1831"/>
      <c r="AO338" s="1831"/>
      <c r="AP338" s="1831"/>
      <c r="AQ338" s="1831"/>
    </row>
    <row r="339" spans="1:43" x14ac:dyDescent="0.35">
      <c r="A339" s="1831"/>
      <c r="B339" s="1831"/>
      <c r="C339" s="1831"/>
      <c r="D339" s="1831"/>
      <c r="E339" s="1831"/>
      <c r="F339" s="1831"/>
      <c r="G339" s="1831"/>
      <c r="H339" s="1831"/>
      <c r="I339" s="1831"/>
      <c r="J339" s="1831"/>
      <c r="K339" s="1831"/>
      <c r="L339" s="1831"/>
      <c r="M339" s="1831"/>
      <c r="N339" s="1831"/>
      <c r="O339" s="1831"/>
      <c r="P339" s="1831"/>
      <c r="Q339" s="1831"/>
      <c r="R339" s="1831"/>
      <c r="S339" s="1831"/>
      <c r="T339" s="1831"/>
      <c r="U339" s="1831"/>
      <c r="V339" s="1831"/>
      <c r="W339" s="1831"/>
      <c r="X339" s="1831"/>
      <c r="Y339" s="1831"/>
      <c r="Z339" s="1831"/>
      <c r="AA339" s="1831"/>
      <c r="AB339" s="1831"/>
      <c r="AC339" s="1831"/>
      <c r="AD339" s="1831"/>
      <c r="AE339" s="1831"/>
      <c r="AF339" s="1831"/>
      <c r="AG339" s="1831"/>
      <c r="AH339" s="1831"/>
      <c r="AI339" s="1831"/>
      <c r="AJ339" s="1831"/>
      <c r="AK339" s="1831"/>
      <c r="AL339" s="1831"/>
      <c r="AM339" s="1831"/>
      <c r="AN339" s="1831"/>
      <c r="AO339" s="1831"/>
      <c r="AP339" s="1831"/>
      <c r="AQ339" s="1831"/>
    </row>
    <row r="340" spans="1:43" x14ac:dyDescent="0.35">
      <c r="A340" s="1831"/>
      <c r="B340" s="1831"/>
      <c r="C340" s="1831"/>
      <c r="D340" s="1831"/>
      <c r="E340" s="1831"/>
      <c r="F340" s="1831"/>
      <c r="G340" s="1831"/>
      <c r="H340" s="1831"/>
      <c r="I340" s="1831"/>
      <c r="J340" s="1831"/>
      <c r="K340" s="1831"/>
      <c r="L340" s="1831"/>
      <c r="M340" s="1831"/>
      <c r="N340" s="1831"/>
      <c r="O340" s="1831"/>
      <c r="P340" s="1831"/>
      <c r="Q340" s="1831"/>
      <c r="R340" s="1831"/>
      <c r="S340" s="1831"/>
      <c r="T340" s="1831"/>
      <c r="U340" s="1831"/>
      <c r="V340" s="1831"/>
      <c r="W340" s="1831"/>
      <c r="X340" s="1831"/>
      <c r="Y340" s="1831"/>
      <c r="Z340" s="1831"/>
      <c r="AA340" s="1831"/>
      <c r="AB340" s="1831"/>
      <c r="AC340" s="1831"/>
      <c r="AD340" s="1831"/>
      <c r="AE340" s="1831"/>
      <c r="AF340" s="1831"/>
      <c r="AG340" s="1831"/>
      <c r="AH340" s="1831"/>
      <c r="AI340" s="1831"/>
      <c r="AJ340" s="1831"/>
      <c r="AK340" s="1831"/>
      <c r="AL340" s="1831"/>
      <c r="AM340" s="1831"/>
      <c r="AN340" s="1831"/>
      <c r="AO340" s="1831"/>
      <c r="AP340" s="1831"/>
      <c r="AQ340" s="1831"/>
    </row>
    <row r="341" spans="1:43" x14ac:dyDescent="0.35">
      <c r="A341" s="1831"/>
      <c r="B341" s="1831"/>
      <c r="C341" s="1831"/>
      <c r="D341" s="1831"/>
      <c r="E341" s="1831"/>
      <c r="F341" s="1831"/>
      <c r="G341" s="1831"/>
      <c r="H341" s="1831"/>
      <c r="I341" s="1831"/>
      <c r="J341" s="1831"/>
      <c r="K341" s="1831"/>
      <c r="L341" s="1831"/>
      <c r="M341" s="1831"/>
      <c r="N341" s="1831"/>
      <c r="O341" s="1831"/>
      <c r="P341" s="1831"/>
      <c r="Q341" s="1831"/>
      <c r="R341" s="1831"/>
      <c r="S341" s="1831"/>
      <c r="T341" s="1831"/>
      <c r="U341" s="1831"/>
      <c r="V341" s="1831"/>
      <c r="W341" s="1831"/>
      <c r="X341" s="1831"/>
      <c r="Y341" s="1831"/>
      <c r="Z341" s="1831"/>
      <c r="AA341" s="1831"/>
      <c r="AB341" s="1831"/>
      <c r="AC341" s="1831"/>
      <c r="AD341" s="1831"/>
      <c r="AE341" s="1831"/>
      <c r="AF341" s="1831"/>
      <c r="AG341" s="1831"/>
      <c r="AH341" s="1831"/>
      <c r="AI341" s="1831"/>
      <c r="AJ341" s="1831"/>
      <c r="AK341" s="1831"/>
      <c r="AL341" s="1831"/>
      <c r="AM341" s="1831"/>
      <c r="AN341" s="1831"/>
      <c r="AO341" s="1831"/>
      <c r="AP341" s="1831"/>
      <c r="AQ341" s="1831"/>
    </row>
    <row r="342" spans="1:43" x14ac:dyDescent="0.35">
      <c r="A342" s="1831"/>
      <c r="B342" s="1831"/>
      <c r="C342" s="1831"/>
      <c r="D342" s="1831"/>
      <c r="E342" s="1831"/>
      <c r="F342" s="1831"/>
      <c r="G342" s="1831"/>
      <c r="H342" s="1831"/>
      <c r="I342" s="1831"/>
      <c r="J342" s="1831"/>
      <c r="K342" s="1831"/>
      <c r="L342" s="1831"/>
      <c r="M342" s="1831"/>
      <c r="N342" s="1831"/>
      <c r="O342" s="1831"/>
      <c r="P342" s="1831"/>
      <c r="Q342" s="1831"/>
      <c r="R342" s="1831"/>
      <c r="S342" s="1831"/>
      <c r="T342" s="1831"/>
      <c r="U342" s="1831"/>
      <c r="V342" s="1831"/>
      <c r="W342" s="1831"/>
      <c r="X342" s="1831"/>
      <c r="Y342" s="1831"/>
      <c r="Z342" s="1831"/>
      <c r="AA342" s="1831"/>
      <c r="AB342" s="1831"/>
      <c r="AC342" s="1831"/>
      <c r="AD342" s="1831"/>
      <c r="AE342" s="1831"/>
      <c r="AF342" s="1831"/>
      <c r="AG342" s="1831"/>
      <c r="AH342" s="1831"/>
      <c r="AI342" s="1831"/>
      <c r="AJ342" s="1831"/>
      <c r="AK342" s="1831"/>
      <c r="AL342" s="1831"/>
      <c r="AM342" s="1831"/>
      <c r="AN342" s="1831"/>
      <c r="AO342" s="1831"/>
      <c r="AP342" s="1831"/>
      <c r="AQ342" s="1831"/>
    </row>
    <row r="343" spans="1:43" x14ac:dyDescent="0.35">
      <c r="A343" s="1831"/>
      <c r="B343" s="1831"/>
      <c r="C343" s="1831"/>
      <c r="D343" s="1831"/>
      <c r="E343" s="1831"/>
      <c r="F343" s="1831"/>
      <c r="G343" s="1831"/>
      <c r="H343" s="1831"/>
      <c r="I343" s="1831"/>
      <c r="J343" s="1831"/>
      <c r="K343" s="1831"/>
      <c r="L343" s="1831"/>
      <c r="M343" s="1831"/>
      <c r="N343" s="1831"/>
      <c r="O343" s="1831"/>
      <c r="P343" s="1831"/>
      <c r="Q343" s="1831"/>
      <c r="R343" s="1831"/>
      <c r="S343" s="1831"/>
      <c r="T343" s="1831"/>
      <c r="U343" s="1831"/>
      <c r="V343" s="1831"/>
      <c r="W343" s="1831"/>
      <c r="X343" s="1831"/>
      <c r="Y343" s="1831"/>
      <c r="Z343" s="1831"/>
      <c r="AA343" s="1831"/>
      <c r="AB343" s="1831"/>
      <c r="AC343" s="1831"/>
      <c r="AD343" s="1831"/>
      <c r="AE343" s="1831"/>
      <c r="AF343" s="1831"/>
      <c r="AG343" s="1831"/>
      <c r="AH343" s="1831"/>
      <c r="AI343" s="1831"/>
      <c r="AJ343" s="1831"/>
      <c r="AK343" s="1831"/>
      <c r="AL343" s="1831"/>
      <c r="AM343" s="1831"/>
      <c r="AN343" s="1831"/>
      <c r="AO343" s="1831"/>
      <c r="AP343" s="1831"/>
      <c r="AQ343" s="1831"/>
    </row>
    <row r="344" spans="1:43" x14ac:dyDescent="0.35">
      <c r="A344" s="1831"/>
      <c r="B344" s="1831"/>
      <c r="C344" s="1831"/>
      <c r="D344" s="1831"/>
      <c r="E344" s="1831"/>
      <c r="F344" s="1831"/>
      <c r="G344" s="1831"/>
      <c r="H344" s="1831"/>
      <c r="I344" s="1831"/>
      <c r="J344" s="1831"/>
      <c r="K344" s="1831"/>
      <c r="L344" s="1831"/>
      <c r="M344" s="1831"/>
      <c r="N344" s="1831"/>
      <c r="O344" s="1831"/>
      <c r="P344" s="1831"/>
      <c r="Q344" s="1831"/>
      <c r="R344" s="1831"/>
      <c r="S344" s="1831"/>
      <c r="T344" s="1831"/>
      <c r="U344" s="1831"/>
      <c r="V344" s="1831"/>
      <c r="W344" s="1831"/>
      <c r="X344" s="1831"/>
      <c r="Y344" s="1831"/>
      <c r="Z344" s="1831"/>
      <c r="AA344" s="1831"/>
      <c r="AB344" s="1831"/>
      <c r="AC344" s="1831"/>
      <c r="AD344" s="1831"/>
      <c r="AE344" s="1831"/>
      <c r="AF344" s="1831"/>
      <c r="AG344" s="1831"/>
      <c r="AH344" s="1831"/>
      <c r="AI344" s="1831"/>
      <c r="AJ344" s="1831"/>
      <c r="AK344" s="1831"/>
      <c r="AL344" s="1831"/>
      <c r="AM344" s="1831"/>
      <c r="AN344" s="1831"/>
      <c r="AO344" s="1831"/>
      <c r="AP344" s="1831"/>
      <c r="AQ344" s="1831"/>
    </row>
    <row r="345" spans="1:43" x14ac:dyDescent="0.35">
      <c r="A345" s="1831"/>
      <c r="B345" s="1831"/>
      <c r="C345" s="1831"/>
      <c r="D345" s="1831"/>
      <c r="E345" s="1831"/>
      <c r="F345" s="1831"/>
      <c r="G345" s="1831"/>
      <c r="H345" s="1831"/>
      <c r="I345" s="1831"/>
      <c r="J345" s="1831"/>
      <c r="K345" s="1831"/>
      <c r="L345" s="1831"/>
      <c r="M345" s="1831"/>
      <c r="N345" s="1831"/>
      <c r="O345" s="1831"/>
      <c r="P345" s="1831"/>
      <c r="Q345" s="1831"/>
      <c r="R345" s="1831"/>
      <c r="S345" s="1831"/>
      <c r="T345" s="1831"/>
      <c r="U345" s="1831"/>
      <c r="V345" s="1831"/>
      <c r="W345" s="1831"/>
      <c r="X345" s="1831"/>
      <c r="Y345" s="1831"/>
      <c r="Z345" s="1831"/>
      <c r="AA345" s="1831"/>
      <c r="AB345" s="1831"/>
      <c r="AC345" s="1831"/>
      <c r="AD345" s="1831"/>
      <c r="AE345" s="1831"/>
      <c r="AF345" s="1831"/>
      <c r="AG345" s="1831"/>
      <c r="AH345" s="1831"/>
      <c r="AI345" s="1831"/>
      <c r="AJ345" s="1831"/>
      <c r="AK345" s="1831"/>
      <c r="AL345" s="1831"/>
      <c r="AM345" s="1831"/>
      <c r="AN345" s="1831"/>
      <c r="AO345" s="1831"/>
      <c r="AP345" s="1831"/>
      <c r="AQ345" s="1831"/>
    </row>
    <row r="346" spans="1:43" x14ac:dyDescent="0.35">
      <c r="A346" s="1831"/>
      <c r="B346" s="1831"/>
      <c r="C346" s="1831"/>
      <c r="D346" s="1831"/>
      <c r="E346" s="1831"/>
      <c r="F346" s="1831"/>
      <c r="G346" s="1831"/>
      <c r="H346" s="1831"/>
      <c r="I346" s="1831"/>
      <c r="J346" s="1831"/>
      <c r="K346" s="1831"/>
      <c r="L346" s="1831"/>
      <c r="M346" s="1831"/>
      <c r="N346" s="1831"/>
      <c r="O346" s="1831"/>
      <c r="P346" s="1831"/>
      <c r="Q346" s="1831"/>
      <c r="R346" s="1831"/>
      <c r="S346" s="1831"/>
      <c r="T346" s="1831"/>
      <c r="U346" s="1831"/>
      <c r="V346" s="1831"/>
      <c r="W346" s="1831"/>
      <c r="X346" s="1831"/>
      <c r="Y346" s="1831"/>
      <c r="Z346" s="1831"/>
      <c r="AA346" s="1831"/>
      <c r="AB346" s="1831"/>
      <c r="AC346" s="1831"/>
      <c r="AD346" s="1831"/>
      <c r="AE346" s="1831"/>
      <c r="AF346" s="1831"/>
      <c r="AG346" s="1831"/>
      <c r="AH346" s="1831"/>
      <c r="AI346" s="1831"/>
      <c r="AJ346" s="1831"/>
      <c r="AK346" s="1831"/>
      <c r="AL346" s="1831"/>
      <c r="AM346" s="1831"/>
      <c r="AN346" s="1831"/>
      <c r="AO346" s="1831"/>
      <c r="AP346" s="1831"/>
      <c r="AQ346" s="1831"/>
    </row>
    <row r="347" spans="1:43" x14ac:dyDescent="0.35">
      <c r="A347" s="1831"/>
      <c r="B347" s="1831"/>
      <c r="C347" s="1831"/>
      <c r="D347" s="1831"/>
      <c r="E347" s="1831"/>
      <c r="F347" s="1831"/>
      <c r="G347" s="1831"/>
      <c r="H347" s="1831"/>
      <c r="I347" s="1831"/>
      <c r="J347" s="1831"/>
      <c r="K347" s="1831"/>
      <c r="L347" s="1831"/>
      <c r="M347" s="1831"/>
      <c r="N347" s="1831"/>
      <c r="O347" s="1831"/>
      <c r="P347" s="1831"/>
      <c r="Q347" s="1831"/>
      <c r="R347" s="1831"/>
      <c r="S347" s="1831"/>
      <c r="T347" s="1831"/>
      <c r="U347" s="1831"/>
      <c r="V347" s="1831"/>
      <c r="W347" s="1831"/>
      <c r="X347" s="1831"/>
      <c r="Y347" s="1831"/>
      <c r="Z347" s="1831"/>
      <c r="AA347" s="1831"/>
      <c r="AB347" s="1831"/>
      <c r="AC347" s="1831"/>
      <c r="AD347" s="1831"/>
      <c r="AE347" s="1831"/>
      <c r="AF347" s="1831"/>
      <c r="AG347" s="1831"/>
      <c r="AH347" s="1831"/>
      <c r="AI347" s="1831"/>
      <c r="AJ347" s="1831"/>
      <c r="AK347" s="1831"/>
      <c r="AL347" s="1831"/>
      <c r="AM347" s="1831"/>
      <c r="AN347" s="1831"/>
      <c r="AO347" s="1831"/>
      <c r="AP347" s="1831"/>
      <c r="AQ347" s="1831"/>
    </row>
    <row r="348" spans="1:43" x14ac:dyDescent="0.35">
      <c r="A348" s="1831"/>
      <c r="B348" s="1831"/>
      <c r="C348" s="1831"/>
      <c r="D348" s="1831"/>
      <c r="E348" s="1831"/>
      <c r="F348" s="1831"/>
      <c r="G348" s="1831"/>
      <c r="H348" s="1831"/>
      <c r="I348" s="1831"/>
      <c r="J348" s="1831"/>
      <c r="K348" s="1831"/>
      <c r="L348" s="1831"/>
      <c r="M348" s="1831"/>
      <c r="N348" s="1831"/>
      <c r="O348" s="1831"/>
      <c r="P348" s="1831"/>
      <c r="Q348" s="1831"/>
      <c r="R348" s="1831"/>
      <c r="S348" s="1831"/>
      <c r="T348" s="1831"/>
      <c r="U348" s="1831"/>
      <c r="V348" s="1831"/>
      <c r="W348" s="1831"/>
      <c r="X348" s="1831"/>
      <c r="Y348" s="1831"/>
      <c r="Z348" s="1831"/>
      <c r="AA348" s="1831"/>
      <c r="AB348" s="1831"/>
      <c r="AC348" s="1831"/>
      <c r="AD348" s="1831"/>
      <c r="AE348" s="1831"/>
      <c r="AF348" s="1831"/>
      <c r="AG348" s="1831"/>
      <c r="AH348" s="1831"/>
      <c r="AI348" s="1831"/>
      <c r="AJ348" s="1831"/>
      <c r="AK348" s="1831"/>
      <c r="AL348" s="1831"/>
      <c r="AM348" s="1831"/>
      <c r="AN348" s="1831"/>
      <c r="AO348" s="1831"/>
      <c r="AP348" s="1831"/>
      <c r="AQ348" s="1831"/>
    </row>
    <row r="349" spans="1:43" x14ac:dyDescent="0.35">
      <c r="A349" s="1831"/>
      <c r="B349" s="1831"/>
      <c r="C349" s="1831"/>
      <c r="D349" s="1831"/>
      <c r="E349" s="1831"/>
      <c r="F349" s="1831"/>
      <c r="G349" s="1831"/>
      <c r="H349" s="1831"/>
      <c r="I349" s="1831"/>
      <c r="J349" s="1831"/>
      <c r="K349" s="1831"/>
      <c r="L349" s="1831"/>
      <c r="M349" s="1831"/>
      <c r="N349" s="1831"/>
      <c r="O349" s="1831"/>
      <c r="P349" s="1831"/>
      <c r="Q349" s="1831"/>
      <c r="R349" s="1831"/>
      <c r="S349" s="1831"/>
      <c r="T349" s="1831"/>
      <c r="U349" s="1831"/>
      <c r="V349" s="1831"/>
      <c r="W349" s="1831"/>
      <c r="X349" s="1831"/>
      <c r="Y349" s="1831"/>
      <c r="Z349" s="1831"/>
      <c r="AA349" s="1831"/>
      <c r="AB349" s="1831"/>
      <c r="AC349" s="1831"/>
      <c r="AD349" s="1831"/>
      <c r="AE349" s="1831"/>
      <c r="AF349" s="1831"/>
      <c r="AG349" s="1831"/>
      <c r="AH349" s="1831"/>
      <c r="AI349" s="1831"/>
      <c r="AJ349" s="1831"/>
      <c r="AK349" s="1831"/>
      <c r="AL349" s="1831"/>
      <c r="AM349" s="1831"/>
      <c r="AN349" s="1831"/>
      <c r="AO349" s="1831"/>
      <c r="AP349" s="1831"/>
      <c r="AQ349" s="1831"/>
    </row>
    <row r="350" spans="1:43" x14ac:dyDescent="0.35">
      <c r="A350" s="1831"/>
      <c r="B350" s="1831"/>
      <c r="C350" s="1831"/>
      <c r="D350" s="1831"/>
      <c r="E350" s="1831"/>
      <c r="F350" s="1831"/>
      <c r="G350" s="1831"/>
      <c r="H350" s="1831"/>
      <c r="I350" s="1831"/>
      <c r="J350" s="1831"/>
      <c r="K350" s="1831"/>
      <c r="L350" s="1831"/>
      <c r="M350" s="1831"/>
      <c r="N350" s="1831"/>
      <c r="O350" s="1831"/>
      <c r="P350" s="1831"/>
      <c r="Q350" s="1831"/>
      <c r="R350" s="1831"/>
      <c r="S350" s="1831"/>
      <c r="T350" s="1831"/>
      <c r="U350" s="1831"/>
      <c r="V350" s="1831"/>
      <c r="W350" s="1831"/>
      <c r="X350" s="1831"/>
      <c r="Y350" s="1831"/>
      <c r="Z350" s="1831"/>
      <c r="AA350" s="1831"/>
      <c r="AB350" s="1831"/>
      <c r="AC350" s="1831"/>
      <c r="AD350" s="1831"/>
      <c r="AE350" s="1831"/>
      <c r="AF350" s="1831"/>
      <c r="AG350" s="1831"/>
      <c r="AH350" s="1831"/>
      <c r="AI350" s="1831"/>
      <c r="AJ350" s="1831"/>
      <c r="AK350" s="1831"/>
      <c r="AL350" s="1831"/>
      <c r="AM350" s="1831"/>
      <c r="AN350" s="1831"/>
      <c r="AO350" s="1831"/>
      <c r="AP350" s="1831"/>
      <c r="AQ350" s="1831"/>
    </row>
    <row r="351" spans="1:43" x14ac:dyDescent="0.35">
      <c r="A351" s="1831"/>
      <c r="B351" s="1831"/>
      <c r="C351" s="1831"/>
      <c r="D351" s="1831"/>
      <c r="E351" s="1831"/>
      <c r="F351" s="1831"/>
      <c r="G351" s="1831"/>
      <c r="H351" s="1831"/>
      <c r="I351" s="1831"/>
      <c r="J351" s="1831"/>
      <c r="K351" s="1831"/>
      <c r="L351" s="1831"/>
      <c r="M351" s="1831"/>
      <c r="N351" s="1831"/>
      <c r="O351" s="1831"/>
      <c r="P351" s="1831"/>
      <c r="Q351" s="1831"/>
      <c r="R351" s="1831"/>
      <c r="S351" s="1831"/>
      <c r="T351" s="1831"/>
      <c r="U351" s="1831"/>
      <c r="V351" s="1831"/>
      <c r="W351" s="1831"/>
      <c r="X351" s="1831"/>
      <c r="Y351" s="1831"/>
      <c r="Z351" s="1831"/>
      <c r="AA351" s="1831"/>
      <c r="AB351" s="1831"/>
      <c r="AC351" s="1831"/>
      <c r="AD351" s="1831"/>
      <c r="AE351" s="1831"/>
      <c r="AF351" s="1831"/>
      <c r="AG351" s="1831"/>
      <c r="AH351" s="1831"/>
      <c r="AI351" s="1831"/>
      <c r="AJ351" s="1831"/>
      <c r="AK351" s="1831"/>
      <c r="AL351" s="1831"/>
      <c r="AM351" s="1831"/>
      <c r="AN351" s="1831"/>
      <c r="AO351" s="1831"/>
      <c r="AP351" s="1831"/>
      <c r="AQ351" s="1831"/>
    </row>
    <row r="352" spans="1:43" x14ac:dyDescent="0.35">
      <c r="A352" s="1831"/>
      <c r="B352" s="1831"/>
      <c r="C352" s="1831"/>
      <c r="D352" s="1831"/>
      <c r="E352" s="1831"/>
      <c r="F352" s="1831"/>
      <c r="G352" s="1831"/>
      <c r="H352" s="1831"/>
      <c r="I352" s="1831"/>
      <c r="J352" s="1831"/>
      <c r="K352" s="1831"/>
      <c r="L352" s="1831"/>
      <c r="M352" s="1831"/>
      <c r="N352" s="1831"/>
      <c r="O352" s="1831"/>
      <c r="P352" s="1831"/>
      <c r="Q352" s="1831"/>
      <c r="R352" s="1831"/>
      <c r="S352" s="1831"/>
      <c r="T352" s="1831"/>
      <c r="U352" s="1831"/>
      <c r="V352" s="1831"/>
      <c r="W352" s="1831"/>
      <c r="X352" s="1831"/>
      <c r="Y352" s="1831"/>
      <c r="Z352" s="1831"/>
      <c r="AA352" s="1831"/>
      <c r="AB352" s="1831"/>
      <c r="AC352" s="1831"/>
      <c r="AD352" s="1831"/>
      <c r="AE352" s="1831"/>
      <c r="AF352" s="1831"/>
      <c r="AG352" s="1831"/>
      <c r="AH352" s="1831"/>
      <c r="AI352" s="1831"/>
      <c r="AJ352" s="1831"/>
      <c r="AK352" s="1831"/>
      <c r="AL352" s="1831"/>
      <c r="AM352" s="1831"/>
      <c r="AN352" s="1831"/>
      <c r="AO352" s="1831"/>
      <c r="AP352" s="1831"/>
      <c r="AQ352" s="1831"/>
    </row>
    <row r="353" spans="1:43" x14ac:dyDescent="0.35">
      <c r="A353" s="1831"/>
      <c r="B353" s="1831"/>
      <c r="C353" s="1831"/>
      <c r="D353" s="1831"/>
      <c r="E353" s="1831"/>
      <c r="F353" s="1831"/>
      <c r="G353" s="1831"/>
      <c r="H353" s="1831"/>
      <c r="I353" s="1831"/>
      <c r="J353" s="1831"/>
      <c r="K353" s="1831"/>
      <c r="L353" s="1831"/>
      <c r="M353" s="1831"/>
      <c r="N353" s="1831"/>
      <c r="O353" s="1831"/>
      <c r="P353" s="1831"/>
      <c r="Q353" s="1831"/>
      <c r="R353" s="1831"/>
      <c r="S353" s="1831"/>
      <c r="T353" s="1831"/>
      <c r="U353" s="1831"/>
      <c r="V353" s="1831"/>
      <c r="W353" s="1831"/>
      <c r="X353" s="1831"/>
      <c r="Y353" s="1831"/>
      <c r="Z353" s="1831"/>
      <c r="AA353" s="1831"/>
      <c r="AB353" s="1831"/>
      <c r="AC353" s="1831"/>
      <c r="AD353" s="1831"/>
      <c r="AE353" s="1831"/>
      <c r="AF353" s="1831"/>
      <c r="AG353" s="1831"/>
      <c r="AH353" s="1831"/>
      <c r="AI353" s="1831"/>
      <c r="AJ353" s="1831"/>
      <c r="AK353" s="1831"/>
      <c r="AL353" s="1831"/>
      <c r="AM353" s="1831"/>
      <c r="AN353" s="1831"/>
      <c r="AO353" s="1831"/>
      <c r="AP353" s="1831"/>
      <c r="AQ353" s="1831"/>
    </row>
    <row r="354" spans="1:43" x14ac:dyDescent="0.35">
      <c r="A354" s="1831"/>
      <c r="B354" s="1831"/>
      <c r="C354" s="1831"/>
      <c r="D354" s="1831"/>
      <c r="E354" s="1831"/>
      <c r="F354" s="1831"/>
      <c r="G354" s="1831"/>
      <c r="H354" s="1831"/>
      <c r="I354" s="1831"/>
      <c r="J354" s="1831"/>
      <c r="K354" s="1831"/>
      <c r="L354" s="1831"/>
      <c r="M354" s="1831"/>
      <c r="N354" s="1831"/>
      <c r="O354" s="1831"/>
      <c r="P354" s="1831"/>
      <c r="Q354" s="1831"/>
      <c r="R354" s="1831"/>
      <c r="S354" s="1831"/>
      <c r="T354" s="1831"/>
      <c r="U354" s="1831"/>
      <c r="V354" s="1831"/>
      <c r="W354" s="1831"/>
      <c r="X354" s="1831"/>
      <c r="Y354" s="1831"/>
      <c r="Z354" s="1831"/>
      <c r="AA354" s="1831"/>
      <c r="AB354" s="1831"/>
      <c r="AC354" s="1831"/>
      <c r="AD354" s="1831"/>
      <c r="AE354" s="1831"/>
      <c r="AF354" s="1831"/>
      <c r="AG354" s="1831"/>
      <c r="AH354" s="1831"/>
      <c r="AI354" s="1831"/>
      <c r="AJ354" s="1831"/>
      <c r="AK354" s="1831"/>
      <c r="AL354" s="1831"/>
      <c r="AM354" s="1831"/>
      <c r="AN354" s="1831"/>
      <c r="AO354" s="1831"/>
      <c r="AP354" s="1831"/>
      <c r="AQ354" s="1831"/>
    </row>
    <row r="355" spans="1:43" x14ac:dyDescent="0.35">
      <c r="A355" s="1831"/>
      <c r="B355" s="1831"/>
      <c r="C355" s="1831"/>
      <c r="D355" s="1831"/>
      <c r="E355" s="1831"/>
      <c r="F355" s="1831"/>
      <c r="G355" s="1831"/>
      <c r="H355" s="1831"/>
      <c r="I355" s="1831"/>
      <c r="J355" s="1831"/>
      <c r="K355" s="1831"/>
      <c r="L355" s="1831"/>
      <c r="M355" s="1831"/>
      <c r="N355" s="1831"/>
      <c r="O355" s="1831"/>
      <c r="P355" s="1831"/>
      <c r="Q355" s="1831"/>
      <c r="R355" s="1831"/>
      <c r="S355" s="1831"/>
      <c r="T355" s="1831"/>
      <c r="U355" s="1831"/>
      <c r="V355" s="1831"/>
      <c r="W355" s="1831"/>
      <c r="X355" s="1831"/>
      <c r="Y355" s="1831"/>
      <c r="Z355" s="1831"/>
      <c r="AA355" s="1831"/>
      <c r="AB355" s="1831"/>
      <c r="AC355" s="1831"/>
      <c r="AD355" s="1831"/>
      <c r="AE355" s="1831"/>
      <c r="AF355" s="1831"/>
      <c r="AG355" s="1831"/>
      <c r="AH355" s="1831"/>
      <c r="AI355" s="1831"/>
      <c r="AJ355" s="1831"/>
      <c r="AK355" s="1831"/>
      <c r="AL355" s="1831"/>
      <c r="AM355" s="1831"/>
      <c r="AN355" s="1831"/>
      <c r="AO355" s="1831"/>
      <c r="AP355" s="1831"/>
      <c r="AQ355" s="1831"/>
    </row>
    <row r="356" spans="1:43" x14ac:dyDescent="0.35">
      <c r="A356" s="1831"/>
      <c r="B356" s="1831"/>
      <c r="C356" s="1831"/>
      <c r="D356" s="1831"/>
      <c r="E356" s="1831"/>
      <c r="F356" s="1831"/>
      <c r="G356" s="1831"/>
      <c r="H356" s="1831"/>
      <c r="I356" s="1831"/>
      <c r="J356" s="1831"/>
      <c r="K356" s="1831"/>
      <c r="L356" s="1831"/>
      <c r="M356" s="1831"/>
      <c r="N356" s="1831"/>
      <c r="O356" s="1831"/>
      <c r="P356" s="1831"/>
      <c r="Q356" s="1831"/>
      <c r="R356" s="1831"/>
      <c r="S356" s="1831"/>
      <c r="T356" s="1831"/>
      <c r="U356" s="1831"/>
      <c r="V356" s="1831"/>
      <c r="W356" s="1831"/>
      <c r="X356" s="1831"/>
      <c r="Y356" s="1831"/>
      <c r="Z356" s="1831"/>
      <c r="AA356" s="1831"/>
      <c r="AB356" s="1831"/>
      <c r="AC356" s="1831"/>
      <c r="AD356" s="1831"/>
      <c r="AE356" s="1831"/>
      <c r="AF356" s="1831"/>
      <c r="AG356" s="1831"/>
      <c r="AH356" s="1831"/>
      <c r="AI356" s="1831"/>
      <c r="AJ356" s="1831"/>
      <c r="AK356" s="1831"/>
      <c r="AL356" s="1831"/>
      <c r="AM356" s="1831"/>
      <c r="AN356" s="1831"/>
      <c r="AO356" s="1831"/>
      <c r="AP356" s="1831"/>
      <c r="AQ356" s="1831"/>
    </row>
    <row r="357" spans="1:43" x14ac:dyDescent="0.35">
      <c r="A357" s="1831"/>
      <c r="B357" s="1831"/>
      <c r="C357" s="1831"/>
      <c r="D357" s="1831"/>
      <c r="E357" s="1831"/>
      <c r="F357" s="1831"/>
      <c r="G357" s="1831"/>
      <c r="H357" s="1831"/>
      <c r="I357" s="1831"/>
      <c r="J357" s="1831"/>
      <c r="K357" s="1831"/>
      <c r="L357" s="1831"/>
      <c r="M357" s="1831"/>
      <c r="N357" s="1831"/>
      <c r="O357" s="1831"/>
      <c r="P357" s="1831"/>
      <c r="Q357" s="1831"/>
      <c r="R357" s="1831"/>
      <c r="S357" s="1831"/>
      <c r="T357" s="1831"/>
      <c r="U357" s="1831"/>
      <c r="V357" s="1831"/>
      <c r="W357" s="1831"/>
      <c r="X357" s="1831"/>
      <c r="Y357" s="1831"/>
      <c r="Z357" s="1831"/>
      <c r="AA357" s="1831"/>
      <c r="AB357" s="1831"/>
      <c r="AC357" s="1831"/>
      <c r="AD357" s="1831"/>
      <c r="AE357" s="1831"/>
      <c r="AF357" s="1831"/>
      <c r="AG357" s="1831"/>
      <c r="AH357" s="1831"/>
      <c r="AI357" s="1831"/>
      <c r="AJ357" s="1831"/>
      <c r="AK357" s="1831"/>
      <c r="AL357" s="1831"/>
      <c r="AM357" s="1831"/>
      <c r="AN357" s="1831"/>
      <c r="AO357" s="1831"/>
      <c r="AP357" s="1831"/>
      <c r="AQ357" s="1831"/>
    </row>
    <row r="358" spans="1:43" x14ac:dyDescent="0.35">
      <c r="A358" s="1831"/>
      <c r="B358" s="1831"/>
      <c r="C358" s="1831"/>
      <c r="D358" s="1831"/>
      <c r="E358" s="1831"/>
      <c r="F358" s="1831"/>
      <c r="G358" s="1831"/>
      <c r="H358" s="1831"/>
      <c r="I358" s="1831"/>
      <c r="J358" s="1831"/>
      <c r="K358" s="1831"/>
      <c r="L358" s="1831"/>
      <c r="M358" s="1831"/>
      <c r="N358" s="1831"/>
      <c r="O358" s="1831"/>
      <c r="P358" s="1831"/>
      <c r="Q358" s="1831"/>
      <c r="R358" s="1831"/>
      <c r="S358" s="1831"/>
      <c r="T358" s="1831"/>
      <c r="U358" s="1831"/>
      <c r="V358" s="1831"/>
      <c r="W358" s="1831"/>
      <c r="X358" s="1831"/>
      <c r="Y358" s="1831"/>
      <c r="Z358" s="1831"/>
      <c r="AA358" s="1831"/>
      <c r="AB358" s="1831"/>
      <c r="AC358" s="1831"/>
      <c r="AD358" s="1831"/>
      <c r="AE358" s="1831"/>
      <c r="AF358" s="1831"/>
      <c r="AG358" s="1831"/>
      <c r="AH358" s="1831"/>
      <c r="AI358" s="1831"/>
      <c r="AJ358" s="1831"/>
      <c r="AK358" s="1831"/>
      <c r="AL358" s="1831"/>
      <c r="AM358" s="1831"/>
      <c r="AN358" s="1831"/>
      <c r="AO358" s="1831"/>
      <c r="AP358" s="1831"/>
      <c r="AQ358" s="1831"/>
    </row>
    <row r="359" spans="1:43" x14ac:dyDescent="0.35">
      <c r="A359" s="1831"/>
      <c r="B359" s="1831"/>
      <c r="C359" s="1831"/>
      <c r="D359" s="1831"/>
      <c r="E359" s="1831"/>
      <c r="F359" s="1831"/>
      <c r="G359" s="1831"/>
      <c r="H359" s="1831"/>
      <c r="I359" s="1831"/>
      <c r="J359" s="1831"/>
      <c r="K359" s="1831"/>
      <c r="L359" s="1831"/>
      <c r="M359" s="1831"/>
      <c r="N359" s="1831"/>
      <c r="O359" s="1831"/>
      <c r="P359" s="1831"/>
      <c r="Q359" s="1831"/>
      <c r="R359" s="1831"/>
      <c r="S359" s="1831"/>
      <c r="T359" s="1831"/>
      <c r="U359" s="1831"/>
      <c r="V359" s="1831"/>
      <c r="W359" s="1831"/>
      <c r="X359" s="1831"/>
      <c r="Y359" s="1831"/>
      <c r="Z359" s="1831"/>
      <c r="AA359" s="1831"/>
      <c r="AB359" s="1831"/>
      <c r="AC359" s="1831"/>
      <c r="AD359" s="1831"/>
      <c r="AE359" s="1831"/>
      <c r="AF359" s="1831"/>
      <c r="AG359" s="1831"/>
      <c r="AH359" s="1831"/>
      <c r="AI359" s="1831"/>
      <c r="AJ359" s="1831"/>
      <c r="AK359" s="1831"/>
      <c r="AL359" s="1831"/>
      <c r="AM359" s="1831"/>
      <c r="AN359" s="1831"/>
      <c r="AO359" s="1831"/>
      <c r="AP359" s="1831"/>
      <c r="AQ359" s="1831"/>
    </row>
    <row r="360" spans="1:43" x14ac:dyDescent="0.35">
      <c r="A360" s="1831"/>
      <c r="B360" s="1831"/>
      <c r="C360" s="1831"/>
      <c r="D360" s="1831"/>
      <c r="E360" s="1831"/>
      <c r="F360" s="1831"/>
      <c r="G360" s="1831"/>
      <c r="H360" s="1831"/>
      <c r="I360" s="1831"/>
      <c r="J360" s="1831"/>
      <c r="K360" s="1831"/>
      <c r="L360" s="1831"/>
      <c r="M360" s="1831"/>
      <c r="N360" s="1831"/>
      <c r="O360" s="1831"/>
      <c r="P360" s="1831"/>
      <c r="Q360" s="1831"/>
      <c r="R360" s="1831"/>
      <c r="S360" s="1831"/>
      <c r="T360" s="1831"/>
      <c r="U360" s="1831"/>
      <c r="V360" s="1831"/>
      <c r="W360" s="1831"/>
      <c r="X360" s="1831"/>
      <c r="Y360" s="1831"/>
      <c r="Z360" s="1831"/>
      <c r="AA360" s="1831"/>
      <c r="AB360" s="1831"/>
      <c r="AC360" s="1831"/>
      <c r="AD360" s="1831"/>
      <c r="AE360" s="1831"/>
      <c r="AF360" s="1831"/>
      <c r="AG360" s="1831"/>
      <c r="AH360" s="1831"/>
      <c r="AI360" s="1831"/>
      <c r="AJ360" s="1831"/>
      <c r="AK360" s="1831"/>
      <c r="AL360" s="1831"/>
      <c r="AM360" s="1831"/>
      <c r="AN360" s="1831"/>
      <c r="AO360" s="1831"/>
      <c r="AP360" s="1831"/>
      <c r="AQ360" s="1831"/>
    </row>
    <row r="361" spans="1:43" x14ac:dyDescent="0.35">
      <c r="A361" s="1831"/>
      <c r="B361" s="1831"/>
      <c r="C361" s="1831"/>
      <c r="D361" s="1831"/>
      <c r="E361" s="1831"/>
      <c r="F361" s="1831"/>
      <c r="G361" s="1831"/>
      <c r="H361" s="1831"/>
      <c r="I361" s="1831"/>
      <c r="J361" s="1831"/>
      <c r="K361" s="1831"/>
      <c r="L361" s="1831"/>
      <c r="M361" s="1831"/>
      <c r="N361" s="1831"/>
      <c r="O361" s="1831"/>
      <c r="P361" s="1831"/>
      <c r="Q361" s="1831"/>
      <c r="R361" s="1831"/>
      <c r="S361" s="1831"/>
      <c r="T361" s="1831"/>
      <c r="U361" s="1831"/>
      <c r="V361" s="1831"/>
      <c r="W361" s="1831"/>
      <c r="X361" s="1831"/>
      <c r="Y361" s="1831"/>
      <c r="Z361" s="1831"/>
      <c r="AA361" s="1831"/>
      <c r="AB361" s="1831"/>
      <c r="AC361" s="1831"/>
      <c r="AD361" s="1831"/>
      <c r="AE361" s="1831"/>
      <c r="AF361" s="1831"/>
      <c r="AG361" s="1831"/>
      <c r="AH361" s="1831"/>
      <c r="AI361" s="1831"/>
      <c r="AJ361" s="1831"/>
      <c r="AK361" s="1831"/>
      <c r="AL361" s="1831"/>
      <c r="AM361" s="1831"/>
      <c r="AN361" s="1831"/>
      <c r="AO361" s="1831"/>
      <c r="AP361" s="1831"/>
      <c r="AQ361" s="1831"/>
    </row>
    <row r="362" spans="1:43" x14ac:dyDescent="0.35">
      <c r="A362" s="1831"/>
      <c r="B362" s="1831"/>
      <c r="C362" s="1831"/>
      <c r="D362" s="1831"/>
      <c r="E362" s="1831"/>
      <c r="F362" s="1831"/>
      <c r="G362" s="1831"/>
      <c r="H362" s="1831"/>
      <c r="I362" s="1831"/>
      <c r="J362" s="1831"/>
      <c r="K362" s="1831"/>
      <c r="L362" s="1831"/>
      <c r="M362" s="1831"/>
      <c r="N362" s="1831"/>
      <c r="O362" s="1831"/>
      <c r="P362" s="1831"/>
      <c r="Q362" s="1831"/>
      <c r="R362" s="1831"/>
      <c r="S362" s="1831"/>
      <c r="T362" s="1831"/>
      <c r="U362" s="1831"/>
      <c r="V362" s="1831"/>
      <c r="W362" s="1831"/>
      <c r="X362" s="1831"/>
      <c r="Y362" s="1831"/>
      <c r="Z362" s="1831"/>
      <c r="AA362" s="1831"/>
      <c r="AB362" s="1831"/>
      <c r="AC362" s="1831"/>
      <c r="AD362" s="1831"/>
      <c r="AE362" s="1831"/>
      <c r="AF362" s="1831"/>
      <c r="AG362" s="1831"/>
      <c r="AH362" s="1831"/>
      <c r="AI362" s="1831"/>
      <c r="AJ362" s="1831"/>
      <c r="AK362" s="1831"/>
      <c r="AL362" s="1831"/>
      <c r="AM362" s="1831"/>
      <c r="AN362" s="1831"/>
      <c r="AO362" s="1831"/>
      <c r="AP362" s="1831"/>
      <c r="AQ362" s="1831"/>
    </row>
    <row r="363" spans="1:43" x14ac:dyDescent="0.35">
      <c r="A363" s="1831"/>
      <c r="B363" s="1831"/>
      <c r="C363" s="1831"/>
      <c r="D363" s="1831"/>
      <c r="E363" s="1831"/>
      <c r="F363" s="1831"/>
      <c r="G363" s="1831"/>
      <c r="H363" s="1831"/>
      <c r="I363" s="1831"/>
      <c r="J363" s="1831"/>
      <c r="K363" s="1831"/>
      <c r="L363" s="1831"/>
      <c r="M363" s="1831"/>
      <c r="N363" s="1831"/>
      <c r="O363" s="1831"/>
      <c r="P363" s="1831"/>
      <c r="Q363" s="1831"/>
      <c r="R363" s="1831"/>
      <c r="S363" s="1831"/>
      <c r="T363" s="1831"/>
      <c r="U363" s="1831"/>
      <c r="V363" s="1831"/>
      <c r="W363" s="1831"/>
      <c r="X363" s="1831"/>
      <c r="Y363" s="1831"/>
      <c r="Z363" s="1831"/>
      <c r="AA363" s="1831"/>
      <c r="AB363" s="1831"/>
      <c r="AC363" s="1831"/>
      <c r="AD363" s="1831"/>
      <c r="AE363" s="1831"/>
      <c r="AF363" s="1831"/>
      <c r="AG363" s="1831"/>
      <c r="AH363" s="1831"/>
      <c r="AI363" s="1831"/>
      <c r="AJ363" s="1831"/>
      <c r="AK363" s="1831"/>
      <c r="AL363" s="1831"/>
      <c r="AM363" s="1831"/>
      <c r="AN363" s="1831"/>
      <c r="AO363" s="1831"/>
      <c r="AP363" s="1831"/>
      <c r="AQ363" s="1831"/>
    </row>
    <row r="364" spans="1:43" x14ac:dyDescent="0.35">
      <c r="A364" s="1831"/>
      <c r="B364" s="1831"/>
      <c r="C364" s="1831"/>
      <c r="D364" s="1831"/>
      <c r="E364" s="1831"/>
      <c r="F364" s="1831"/>
      <c r="G364" s="1831"/>
      <c r="H364" s="1831"/>
      <c r="I364" s="1831"/>
      <c r="J364" s="1831"/>
      <c r="K364" s="1831"/>
      <c r="L364" s="1831"/>
      <c r="M364" s="1831"/>
      <c r="N364" s="1831"/>
      <c r="O364" s="1831"/>
      <c r="P364" s="1831"/>
      <c r="Q364" s="1831"/>
      <c r="R364" s="1831"/>
      <c r="S364" s="1831"/>
      <c r="T364" s="1831"/>
      <c r="U364" s="1831"/>
      <c r="V364" s="1831"/>
      <c r="W364" s="1831"/>
      <c r="X364" s="1831"/>
      <c r="Y364" s="1831"/>
      <c r="Z364" s="1831"/>
      <c r="AA364" s="1831"/>
      <c r="AB364" s="1831"/>
      <c r="AC364" s="1831"/>
      <c r="AD364" s="1831"/>
      <c r="AE364" s="1831"/>
      <c r="AF364" s="1831"/>
      <c r="AG364" s="1831"/>
      <c r="AH364" s="1831"/>
      <c r="AI364" s="1831"/>
      <c r="AJ364" s="1831"/>
      <c r="AK364" s="1831"/>
      <c r="AL364" s="1831"/>
      <c r="AM364" s="1831"/>
      <c r="AN364" s="1831"/>
      <c r="AO364" s="1831"/>
      <c r="AP364" s="1831"/>
      <c r="AQ364" s="1831"/>
    </row>
    <row r="365" spans="1:43" x14ac:dyDescent="0.35">
      <c r="A365" s="1831"/>
      <c r="B365" s="1831"/>
      <c r="C365" s="1831"/>
      <c r="D365" s="1831"/>
      <c r="E365" s="1831"/>
      <c r="F365" s="1831"/>
      <c r="G365" s="1831"/>
      <c r="H365" s="1831"/>
      <c r="I365" s="1831"/>
      <c r="J365" s="1831"/>
      <c r="K365" s="1831"/>
      <c r="L365" s="1831"/>
      <c r="M365" s="1831"/>
      <c r="N365" s="1831"/>
      <c r="O365" s="1831"/>
      <c r="P365" s="1831"/>
      <c r="Q365" s="1831"/>
      <c r="R365" s="1831"/>
      <c r="S365" s="1831"/>
      <c r="T365" s="1831"/>
      <c r="U365" s="1831"/>
      <c r="V365" s="1831"/>
      <c r="W365" s="1831"/>
      <c r="X365" s="1831"/>
      <c r="Y365" s="1831"/>
      <c r="Z365" s="1831"/>
      <c r="AA365" s="1831"/>
      <c r="AB365" s="1831"/>
      <c r="AC365" s="1831"/>
      <c r="AD365" s="1831"/>
      <c r="AE365" s="1831"/>
      <c r="AF365" s="1831"/>
      <c r="AG365" s="1831"/>
      <c r="AH365" s="1831"/>
      <c r="AI365" s="1831"/>
      <c r="AJ365" s="1831"/>
      <c r="AK365" s="1831"/>
      <c r="AL365" s="1831"/>
      <c r="AM365" s="1831"/>
      <c r="AN365" s="1831"/>
      <c r="AO365" s="1831"/>
      <c r="AP365" s="1831"/>
      <c r="AQ365" s="1831"/>
    </row>
    <row r="366" spans="1:43" x14ac:dyDescent="0.35">
      <c r="A366" s="1831"/>
      <c r="B366" s="1831"/>
      <c r="C366" s="1831"/>
      <c r="D366" s="1831"/>
      <c r="E366" s="1831"/>
      <c r="F366" s="1831"/>
      <c r="G366" s="1831"/>
      <c r="H366" s="1831"/>
      <c r="I366" s="1831"/>
      <c r="J366" s="1831"/>
      <c r="K366" s="1831"/>
      <c r="L366" s="1831"/>
      <c r="M366" s="1831"/>
      <c r="N366" s="1831"/>
      <c r="O366" s="1831"/>
      <c r="P366" s="1831"/>
      <c r="Q366" s="1831"/>
      <c r="R366" s="1831"/>
      <c r="S366" s="1831"/>
      <c r="T366" s="1831"/>
      <c r="U366" s="1831"/>
      <c r="V366" s="1831"/>
      <c r="W366" s="1831"/>
      <c r="X366" s="1831"/>
      <c r="Y366" s="1831"/>
      <c r="Z366" s="1831"/>
      <c r="AA366" s="1831"/>
      <c r="AB366" s="1831"/>
      <c r="AC366" s="1831"/>
      <c r="AD366" s="1831"/>
      <c r="AE366" s="1831"/>
      <c r="AF366" s="1831"/>
      <c r="AG366" s="1831"/>
      <c r="AH366" s="1831"/>
      <c r="AI366" s="1831"/>
      <c r="AJ366" s="1831"/>
      <c r="AK366" s="1831"/>
      <c r="AL366" s="1831"/>
      <c r="AM366" s="1831"/>
      <c r="AN366" s="1831"/>
      <c r="AO366" s="1831"/>
      <c r="AP366" s="1831"/>
      <c r="AQ366" s="1831"/>
    </row>
    <row r="367" spans="1:43" x14ac:dyDescent="0.35">
      <c r="A367" s="1831"/>
      <c r="B367" s="1831"/>
      <c r="C367" s="1831"/>
      <c r="D367" s="1831"/>
      <c r="E367" s="1831"/>
      <c r="F367" s="1831"/>
      <c r="G367" s="1831"/>
      <c r="H367" s="1831"/>
      <c r="I367" s="1831"/>
      <c r="J367" s="1831"/>
      <c r="K367" s="1831"/>
      <c r="L367" s="1831"/>
      <c r="M367" s="1831"/>
      <c r="N367" s="1831"/>
      <c r="O367" s="1831"/>
      <c r="P367" s="1831"/>
      <c r="Q367" s="1831"/>
      <c r="R367" s="1831"/>
      <c r="S367" s="1831"/>
      <c r="T367" s="1831"/>
      <c r="U367" s="1831"/>
      <c r="V367" s="1831"/>
      <c r="W367" s="1831"/>
      <c r="X367" s="1831"/>
      <c r="Y367" s="1831"/>
      <c r="Z367" s="1831"/>
      <c r="AA367" s="1831"/>
      <c r="AB367" s="1831"/>
      <c r="AC367" s="1831"/>
      <c r="AD367" s="1831"/>
      <c r="AE367" s="1831"/>
      <c r="AF367" s="1831"/>
      <c r="AG367" s="1831"/>
      <c r="AH367" s="1831"/>
      <c r="AI367" s="1831"/>
      <c r="AJ367" s="1831"/>
      <c r="AK367" s="1831"/>
      <c r="AL367" s="1831"/>
      <c r="AM367" s="1831"/>
      <c r="AN367" s="1831"/>
      <c r="AO367" s="1831"/>
      <c r="AP367" s="1831"/>
      <c r="AQ367" s="1831"/>
    </row>
    <row r="368" spans="1:43" x14ac:dyDescent="0.35">
      <c r="A368" s="1831"/>
      <c r="B368" s="1831"/>
      <c r="C368" s="1831"/>
      <c r="D368" s="1831"/>
      <c r="E368" s="1831"/>
      <c r="F368" s="1831"/>
      <c r="G368" s="1831"/>
      <c r="H368" s="1831"/>
      <c r="I368" s="1831"/>
      <c r="J368" s="1831"/>
      <c r="K368" s="1831"/>
      <c r="L368" s="1831"/>
      <c r="M368" s="1831"/>
      <c r="N368" s="1831"/>
      <c r="O368" s="1831"/>
      <c r="P368" s="1831"/>
      <c r="Q368" s="1831"/>
      <c r="R368" s="1831"/>
      <c r="S368" s="1831"/>
      <c r="T368" s="1831"/>
      <c r="U368" s="1831"/>
      <c r="V368" s="1831"/>
      <c r="W368" s="1831"/>
      <c r="X368" s="1831"/>
      <c r="Y368" s="1831"/>
      <c r="Z368" s="1831"/>
      <c r="AA368" s="1831"/>
      <c r="AB368" s="1831"/>
      <c r="AC368" s="1831"/>
      <c r="AD368" s="1831"/>
      <c r="AE368" s="1831"/>
      <c r="AF368" s="1831"/>
      <c r="AG368" s="1831"/>
      <c r="AH368" s="1831"/>
      <c r="AI368" s="1831"/>
      <c r="AJ368" s="1831"/>
      <c r="AK368" s="1831"/>
      <c r="AL368" s="1831"/>
      <c r="AM368" s="1831"/>
      <c r="AN368" s="1831"/>
      <c r="AO368" s="1831"/>
      <c r="AP368" s="1831"/>
      <c r="AQ368" s="1831"/>
    </row>
    <row r="369" spans="1:43" x14ac:dyDescent="0.35">
      <c r="A369" s="1831"/>
      <c r="B369" s="1831"/>
      <c r="C369" s="1831"/>
      <c r="D369" s="1831"/>
      <c r="E369" s="1831"/>
      <c r="F369" s="1831"/>
      <c r="G369" s="1831"/>
      <c r="H369" s="1831"/>
      <c r="I369" s="1831"/>
      <c r="J369" s="1831"/>
      <c r="K369" s="1831"/>
      <c r="L369" s="1831"/>
      <c r="M369" s="1831"/>
      <c r="N369" s="1831"/>
      <c r="O369" s="1831"/>
      <c r="P369" s="1831"/>
      <c r="Q369" s="1831"/>
      <c r="R369" s="1831"/>
      <c r="S369" s="1831"/>
      <c r="T369" s="1831"/>
      <c r="U369" s="1831"/>
      <c r="V369" s="1831"/>
      <c r="W369" s="1831"/>
      <c r="X369" s="1831"/>
      <c r="Y369" s="1831"/>
      <c r="Z369" s="1831"/>
      <c r="AA369" s="1831"/>
      <c r="AB369" s="1831"/>
      <c r="AC369" s="1831"/>
      <c r="AD369" s="1831"/>
      <c r="AE369" s="1831"/>
      <c r="AF369" s="1831"/>
      <c r="AG369" s="1831"/>
      <c r="AH369" s="1831"/>
      <c r="AI369" s="1831"/>
      <c r="AJ369" s="1831"/>
      <c r="AK369" s="1831"/>
      <c r="AL369" s="1831"/>
      <c r="AM369" s="1831"/>
      <c r="AN369" s="1831"/>
      <c r="AO369" s="1831"/>
      <c r="AP369" s="1831"/>
      <c r="AQ369" s="1831"/>
    </row>
    <row r="370" spans="1:43" x14ac:dyDescent="0.35">
      <c r="A370" s="1831"/>
      <c r="B370" s="1831"/>
      <c r="C370" s="1831"/>
      <c r="D370" s="1831"/>
      <c r="E370" s="1831"/>
      <c r="F370" s="1831"/>
      <c r="G370" s="1831"/>
      <c r="H370" s="1831"/>
      <c r="I370" s="1831"/>
      <c r="J370" s="1831"/>
      <c r="K370" s="1831"/>
      <c r="L370" s="1831"/>
      <c r="M370" s="1831"/>
      <c r="N370" s="1831"/>
      <c r="O370" s="1831"/>
      <c r="P370" s="1831"/>
      <c r="Q370" s="1831"/>
      <c r="R370" s="1831"/>
      <c r="S370" s="1831"/>
      <c r="T370" s="1831"/>
      <c r="U370" s="1831"/>
      <c r="V370" s="1831"/>
      <c r="W370" s="1831"/>
      <c r="X370" s="1831"/>
      <c r="Y370" s="1831"/>
      <c r="Z370" s="1831"/>
      <c r="AA370" s="1831"/>
      <c r="AB370" s="1831"/>
      <c r="AC370" s="1831"/>
      <c r="AD370" s="1831"/>
      <c r="AE370" s="1831"/>
      <c r="AF370" s="1831"/>
      <c r="AG370" s="1831"/>
      <c r="AH370" s="1831"/>
      <c r="AI370" s="1831"/>
      <c r="AJ370" s="1831"/>
      <c r="AK370" s="1831"/>
      <c r="AL370" s="1831"/>
      <c r="AM370" s="1831"/>
      <c r="AN370" s="1831"/>
      <c r="AO370" s="1831"/>
      <c r="AP370" s="1831"/>
      <c r="AQ370" s="1831"/>
    </row>
    <row r="371" spans="1:43" x14ac:dyDescent="0.35">
      <c r="A371" s="1831"/>
      <c r="B371" s="1831"/>
      <c r="C371" s="1831"/>
      <c r="D371" s="1831"/>
      <c r="E371" s="1831"/>
      <c r="F371" s="1831"/>
      <c r="G371" s="1831"/>
      <c r="H371" s="1831"/>
      <c r="I371" s="1831"/>
      <c r="J371" s="1831"/>
      <c r="K371" s="1831"/>
      <c r="L371" s="1831"/>
      <c r="M371" s="1831"/>
      <c r="N371" s="1831"/>
      <c r="O371" s="1831"/>
      <c r="P371" s="1831"/>
      <c r="Q371" s="1831"/>
      <c r="R371" s="1831"/>
      <c r="S371" s="1831"/>
      <c r="T371" s="1831"/>
      <c r="U371" s="1831"/>
      <c r="V371" s="1831"/>
      <c r="W371" s="1831"/>
      <c r="X371" s="1831"/>
      <c r="Y371" s="1831"/>
      <c r="Z371" s="1831"/>
      <c r="AA371" s="1831"/>
      <c r="AB371" s="1831"/>
      <c r="AC371" s="1831"/>
      <c r="AD371" s="1831"/>
      <c r="AE371" s="1831"/>
      <c r="AF371" s="1831"/>
      <c r="AG371" s="1831"/>
      <c r="AH371" s="1831"/>
      <c r="AI371" s="1831"/>
      <c r="AJ371" s="1831"/>
      <c r="AK371" s="1831"/>
      <c r="AL371" s="1831"/>
      <c r="AM371" s="1831"/>
      <c r="AN371" s="1831"/>
      <c r="AO371" s="1831"/>
      <c r="AP371" s="1831"/>
      <c r="AQ371" s="1831"/>
    </row>
    <row r="372" spans="1:43" x14ac:dyDescent="0.35">
      <c r="A372" s="1831"/>
      <c r="B372" s="1831"/>
      <c r="C372" s="1831"/>
      <c r="D372" s="1831"/>
      <c r="E372" s="1831"/>
      <c r="F372" s="1831"/>
      <c r="G372" s="1831"/>
      <c r="H372" s="1831"/>
      <c r="I372" s="1831"/>
      <c r="J372" s="1831"/>
      <c r="K372" s="1831"/>
      <c r="L372" s="1831"/>
      <c r="M372" s="1831"/>
      <c r="N372" s="1831"/>
      <c r="O372" s="1831"/>
      <c r="P372" s="1831"/>
      <c r="Q372" s="1831"/>
      <c r="R372" s="1831"/>
      <c r="S372" s="1831"/>
      <c r="T372" s="1831"/>
      <c r="U372" s="1831"/>
      <c r="V372" s="1831"/>
      <c r="W372" s="1831"/>
      <c r="X372" s="1831"/>
      <c r="Y372" s="1831"/>
      <c r="Z372" s="1831"/>
      <c r="AA372" s="1831"/>
      <c r="AB372" s="1831"/>
      <c r="AC372" s="1831"/>
      <c r="AD372" s="1831"/>
      <c r="AE372" s="1831"/>
      <c r="AF372" s="1831"/>
      <c r="AG372" s="1831"/>
      <c r="AH372" s="1831"/>
      <c r="AI372" s="1831"/>
      <c r="AJ372" s="1831"/>
      <c r="AK372" s="1831"/>
      <c r="AL372" s="1831"/>
      <c r="AM372" s="1831"/>
      <c r="AN372" s="1831"/>
      <c r="AO372" s="1831"/>
      <c r="AP372" s="1831"/>
      <c r="AQ372" s="1831"/>
    </row>
    <row r="373" spans="1:43" x14ac:dyDescent="0.35">
      <c r="A373" s="1831"/>
      <c r="B373" s="1831"/>
      <c r="C373" s="1831"/>
      <c r="D373" s="1831"/>
      <c r="E373" s="1831"/>
      <c r="F373" s="1831"/>
      <c r="G373" s="1831"/>
      <c r="H373" s="1831"/>
      <c r="I373" s="1831"/>
      <c r="J373" s="1831"/>
      <c r="K373" s="1831"/>
      <c r="L373" s="1831"/>
      <c r="M373" s="1831"/>
      <c r="N373" s="1831"/>
      <c r="O373" s="1831"/>
      <c r="P373" s="1831"/>
      <c r="Q373" s="1831"/>
      <c r="R373" s="1831"/>
      <c r="S373" s="1831"/>
      <c r="T373" s="1831"/>
      <c r="U373" s="1831"/>
      <c r="V373" s="1831"/>
      <c r="W373" s="1831"/>
      <c r="X373" s="1831"/>
      <c r="Y373" s="1831"/>
      <c r="Z373" s="1831"/>
      <c r="AA373" s="1831"/>
      <c r="AB373" s="1831"/>
      <c r="AC373" s="1831"/>
      <c r="AD373" s="1831"/>
      <c r="AE373" s="1831"/>
      <c r="AF373" s="1831"/>
      <c r="AG373" s="1831"/>
      <c r="AH373" s="1831"/>
      <c r="AI373" s="1831"/>
      <c r="AJ373" s="1831"/>
      <c r="AK373" s="1831"/>
      <c r="AL373" s="1831"/>
      <c r="AM373" s="1831"/>
      <c r="AN373" s="1831"/>
      <c r="AO373" s="1831"/>
      <c r="AP373" s="1831"/>
      <c r="AQ373" s="1831"/>
    </row>
    <row r="374" spans="1:43" x14ac:dyDescent="0.35">
      <c r="C374" s="1831"/>
      <c r="D374" s="1831"/>
      <c r="E374" s="1831"/>
      <c r="F374" s="1831"/>
      <c r="G374" s="1831"/>
      <c r="H374" s="1831"/>
      <c r="I374" s="1831"/>
      <c r="J374" s="1831"/>
      <c r="K374" s="1831"/>
      <c r="L374" s="1831"/>
      <c r="M374" s="1831"/>
      <c r="N374" s="1831"/>
      <c r="O374" s="1831"/>
      <c r="P374" s="1831"/>
      <c r="Q374" s="1831"/>
      <c r="R374" s="1831"/>
      <c r="S374" s="1831"/>
      <c r="T374" s="1831"/>
      <c r="U374" s="1831"/>
      <c r="V374" s="1831"/>
      <c r="W374" s="1831"/>
      <c r="X374" s="1831"/>
      <c r="Y374" s="1831"/>
      <c r="Z374" s="1831"/>
      <c r="AA374" s="1831"/>
      <c r="AB374" s="1831"/>
      <c r="AC374" s="1831"/>
      <c r="AD374" s="1831"/>
      <c r="AE374" s="1831"/>
      <c r="AF374" s="1831"/>
      <c r="AG374" s="1831"/>
      <c r="AH374" s="1831"/>
      <c r="AI374" s="1831"/>
      <c r="AJ374" s="1831"/>
      <c r="AK374" s="1831"/>
      <c r="AL374" s="1831"/>
      <c r="AM374" s="1831"/>
      <c r="AN374" s="1831"/>
      <c r="AO374" s="1831"/>
      <c r="AP374" s="1831"/>
      <c r="AQ374" s="1831"/>
    </row>
    <row r="375" spans="1:43" x14ac:dyDescent="0.35">
      <c r="C375" s="1831"/>
      <c r="D375" s="1831"/>
      <c r="E375" s="1831"/>
      <c r="F375" s="1831"/>
      <c r="G375" s="1831"/>
      <c r="H375" s="1831"/>
      <c r="I375" s="1831"/>
      <c r="J375" s="1831"/>
      <c r="K375" s="1831"/>
      <c r="L375" s="1831"/>
      <c r="M375" s="1831"/>
      <c r="N375" s="1831"/>
      <c r="O375" s="1831"/>
      <c r="P375" s="1831"/>
      <c r="Q375" s="1831"/>
      <c r="R375" s="1831"/>
      <c r="S375" s="1831"/>
      <c r="T375" s="1831"/>
      <c r="U375" s="1831"/>
      <c r="V375" s="1831"/>
      <c r="W375" s="1831"/>
      <c r="X375" s="1831"/>
      <c r="Y375" s="1831"/>
      <c r="Z375" s="1831"/>
      <c r="AA375" s="1831"/>
      <c r="AB375" s="1831"/>
      <c r="AC375" s="1831"/>
      <c r="AD375" s="1831"/>
      <c r="AE375" s="1831"/>
      <c r="AF375" s="1831"/>
      <c r="AG375" s="1831"/>
      <c r="AH375" s="1831"/>
      <c r="AI375" s="1831"/>
      <c r="AJ375" s="1831"/>
      <c r="AK375" s="1831"/>
      <c r="AL375" s="1831"/>
      <c r="AM375" s="1831"/>
      <c r="AN375" s="1831"/>
      <c r="AO375" s="1831"/>
      <c r="AP375" s="1831"/>
      <c r="AQ375" s="1831"/>
    </row>
    <row r="376" spans="1:43" x14ac:dyDescent="0.35">
      <c r="C376" s="1831"/>
      <c r="F376" s="1831"/>
      <c r="G376" s="1831"/>
      <c r="H376" s="1831"/>
      <c r="I376" s="1831"/>
      <c r="J376" s="1831"/>
      <c r="K376" s="1831"/>
      <c r="L376" s="1831"/>
      <c r="M376" s="1831"/>
      <c r="N376" s="1831"/>
      <c r="O376" s="1831"/>
      <c r="P376" s="1831"/>
      <c r="Q376" s="1831"/>
      <c r="R376" s="1831"/>
      <c r="S376" s="1831"/>
      <c r="T376" s="1831"/>
      <c r="U376" s="1831"/>
      <c r="V376" s="1831"/>
      <c r="W376" s="1831"/>
      <c r="X376" s="1831"/>
      <c r="Y376" s="1831"/>
      <c r="Z376" s="1831"/>
      <c r="AA376" s="1831"/>
      <c r="AB376" s="1831"/>
      <c r="AC376" s="1831"/>
      <c r="AD376" s="1831"/>
      <c r="AE376" s="1831"/>
      <c r="AF376" s="1831"/>
      <c r="AG376" s="1831"/>
      <c r="AH376" s="1831"/>
      <c r="AI376" s="1831"/>
      <c r="AJ376" s="1831"/>
      <c r="AK376" s="1831"/>
      <c r="AL376" s="1831"/>
      <c r="AM376" s="1831"/>
      <c r="AN376" s="1831"/>
      <c r="AO376" s="1831"/>
      <c r="AP376" s="1831"/>
      <c r="AQ376" s="1831"/>
    </row>
  </sheetData>
  <sheetProtection password="8611" sheet="1"/>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74">
    <pageSetUpPr fitToPage="1"/>
  </sheetPr>
  <dimension ref="A1:N89"/>
  <sheetViews>
    <sheetView showGridLines="0" topLeftCell="A61" zoomScale="86" zoomScaleNormal="86" zoomScalePageLayoutView="75" workbookViewId="0">
      <selection activeCell="E73" sqref="E73"/>
    </sheetView>
  </sheetViews>
  <sheetFormatPr defaultColWidth="10" defaultRowHeight="15" x14ac:dyDescent="0.35"/>
  <cols>
    <col min="1" max="2" width="7.69140625" style="2030" customWidth="1"/>
    <col min="3" max="3" width="139.53515625" style="1980" customWidth="1"/>
    <col min="4" max="4" width="2.3046875" style="1980" customWidth="1"/>
    <col min="5" max="5" width="14" style="2031" bestFit="1" customWidth="1"/>
    <col min="6" max="6" width="39.53515625" style="1979" customWidth="1"/>
    <col min="7" max="9" width="10" style="1980"/>
    <col min="10" max="10" width="10" style="1980" customWidth="1"/>
    <col min="11" max="14" width="10" style="1980" hidden="1" customWidth="1"/>
    <col min="15" max="15" width="10" style="1980" customWidth="1"/>
    <col min="16" max="16384" width="10" style="1980"/>
  </cols>
  <sheetData>
    <row r="1" spans="1:14" s="1961" customFormat="1" ht="45" customHeight="1" thickBot="1" x14ac:dyDescent="0.6">
      <c r="A1" s="1547" t="s">
        <v>3730</v>
      </c>
      <c r="B1" s="1547"/>
      <c r="C1" s="1548"/>
      <c r="D1" s="1548"/>
      <c r="E1" s="1549"/>
      <c r="F1" s="1724" t="s">
        <v>3731</v>
      </c>
      <c r="H1" s="1962" t="s">
        <v>299</v>
      </c>
    </row>
    <row r="2" spans="1:14" s="1961" customFormat="1" ht="41.5" customHeight="1" x14ac:dyDescent="0.55000000000000004">
      <c r="A2" s="1550" t="s">
        <v>3732</v>
      </c>
      <c r="B2" s="1550"/>
      <c r="C2" s="1551"/>
      <c r="D2" s="1552"/>
      <c r="E2" s="1553"/>
      <c r="F2" s="2915" t="str">
        <f>IF(AND(ISBLANK($E$23),SUM('t15(1)'!W:W)&gt;0,$N$9&gt;0),"Attenzione: è necessario compilare la domanda LEG428 !!!","OK")</f>
        <v>OK</v>
      </c>
    </row>
    <row r="3" spans="1:14" s="1963" customFormat="1" ht="30" customHeight="1" thickBot="1" x14ac:dyDescent="0.4">
      <c r="A3" s="1554"/>
      <c r="B3" s="1609"/>
      <c r="C3" s="124"/>
      <c r="D3" s="1555"/>
      <c r="E3" s="1556"/>
      <c r="F3" s="2922"/>
    </row>
    <row r="4" spans="1:14" s="1961" customFormat="1" ht="16.5" customHeight="1" x14ac:dyDescent="0.35">
      <c r="A4" s="1964"/>
      <c r="B4" s="1964"/>
      <c r="C4" s="1965"/>
      <c r="D4" s="1965"/>
      <c r="E4" s="1965"/>
      <c r="F4" s="2923" t="s">
        <v>3733</v>
      </c>
    </row>
    <row r="5" spans="1:14" s="1961" customFormat="1" ht="20.25" customHeight="1" thickBot="1" x14ac:dyDescent="0.4">
      <c r="A5" s="1966" t="s">
        <v>3734</v>
      </c>
      <c r="B5" s="1966"/>
      <c r="C5" s="1967"/>
      <c r="D5" s="1968"/>
      <c r="E5" s="1968"/>
      <c r="F5" s="2924"/>
    </row>
    <row r="6" spans="1:14" s="1969" customFormat="1" ht="20.25" customHeight="1" x14ac:dyDescent="0.35">
      <c r="A6" s="1966"/>
      <c r="B6" s="1966"/>
      <c r="C6" s="1967"/>
      <c r="D6" s="1968"/>
      <c r="E6" s="1968"/>
      <c r="F6" s="2925" t="str">
        <f>IF(AND(ISBLANK(E13),ISBLANK(E15),ISBLANK(E17)),"OK",IF(AND(OR(ISBLANK(E13),YEAR(E13)&gt;'t1'!L1-1),OR(ISBLANK(E15),YEAR(E15)&gt;'t1'!L1-1),OR(ISBLANK(E17),YEAR(E17)&gt;'t1'!L1-1)),"OK","Attenzione: almeno una data di certificazione è antececedente l'anno "&amp;'t1'!L1&amp;", è necessario giustificare"))</f>
        <v>OK</v>
      </c>
    </row>
    <row r="7" spans="1:14" s="1969" customFormat="1" ht="65.25" customHeight="1" x14ac:dyDescent="0.35">
      <c r="A7" s="1970"/>
      <c r="B7" s="1970"/>
      <c r="C7" s="1971"/>
      <c r="D7" s="1971"/>
      <c r="E7" s="1972"/>
      <c r="F7" s="2926"/>
    </row>
    <row r="8" spans="1:14" s="1969" customFormat="1" ht="30.75" customHeight="1" x14ac:dyDescent="0.35">
      <c r="A8" s="1973"/>
      <c r="B8" s="1973"/>
      <c r="C8" s="1557" t="s">
        <v>3735</v>
      </c>
      <c r="F8" s="2926"/>
      <c r="N8" s="1714" t="s">
        <v>3736</v>
      </c>
    </row>
    <row r="9" spans="1:14" s="1969" customFormat="1" ht="30.75" customHeight="1" thickBot="1" x14ac:dyDescent="0.4">
      <c r="A9" s="1973"/>
      <c r="B9" s="1973"/>
      <c r="C9" s="1971"/>
      <c r="D9" s="1971"/>
      <c r="E9" s="1974"/>
      <c r="F9" s="2922"/>
      <c r="N9" s="1975">
        <f>(COUNTIF(E:E,"&lt;&gt;"&amp;"")+COUNTIF(C86,"&lt;&gt;"&amp;"")+COUNTIF(C89,"&lt;&gt;"&amp;""))</f>
        <v>28</v>
      </c>
    </row>
    <row r="10" spans="1:14" ht="4" customHeight="1" x14ac:dyDescent="0.35">
      <c r="A10" s="1976"/>
      <c r="B10" s="1976"/>
      <c r="C10" s="1977"/>
      <c r="D10" s="1976"/>
      <c r="E10" s="1978"/>
    </row>
    <row r="11" spans="1:14" s="1982" customFormat="1" ht="30" customHeight="1" x14ac:dyDescent="0.35">
      <c r="A11" s="1610" t="s">
        <v>3737</v>
      </c>
      <c r="B11" s="1610"/>
      <c r="C11" s="1559" t="s">
        <v>3738</v>
      </c>
      <c r="D11" s="1558"/>
      <c r="E11" s="1560"/>
      <c r="F11" s="1981"/>
      <c r="K11" s="1714" t="s">
        <v>3739</v>
      </c>
      <c r="L11" s="1714" t="s">
        <v>3740</v>
      </c>
      <c r="M11" s="1714" t="s">
        <v>3741</v>
      </c>
      <c r="N11" s="1714" t="s">
        <v>3357</v>
      </c>
    </row>
    <row r="12" spans="1:14" s="1982" customFormat="1" ht="4" customHeight="1" x14ac:dyDescent="0.35">
      <c r="A12" s="1983"/>
      <c r="B12" s="1983"/>
      <c r="C12" s="1983"/>
      <c r="D12" s="1983"/>
      <c r="E12" s="1984"/>
      <c r="F12" s="1981"/>
    </row>
    <row r="13" spans="1:14" s="1982" customFormat="1" ht="30" customHeight="1" x14ac:dyDescent="0.35">
      <c r="A13" s="1992" t="s">
        <v>3742</v>
      </c>
      <c r="B13" s="1993" t="s">
        <v>3743</v>
      </c>
      <c r="C13" s="1994" t="s">
        <v>3744</v>
      </c>
      <c r="E13" s="1995">
        <v>44375</v>
      </c>
      <c r="F13" s="1996" t="str">
        <f ca="1">IF(ISBLANK(E13),"",IF(AND(E13&gt;=DATE('t1'!$L$1-2,1,1),E13&lt;=TODAY()),"","Digitare una data non anteriore al 1 Gennaio "&amp;'t1'!$L$1-1&amp;" (gg/mm/aaaa)"))</f>
        <v/>
      </c>
      <c r="K13" s="1989" t="str">
        <f>LEFT(A13,3)</f>
        <v>GEN</v>
      </c>
      <c r="L13" s="1989" t="str">
        <f>RIGHT(A13,3)</f>
        <v>353</v>
      </c>
      <c r="M13" s="1989" t="str">
        <f>B13</f>
        <v>DATE</v>
      </c>
      <c r="N13" s="1997" t="str">
        <f ca="1">IF(AND(E13&gt;=DATE(2017,1,1),E13&lt;=TODAY()),"'"&amp;DAY(E13)&amp;"/"&amp;MONTH(E13)&amp;"/"&amp;YEAR(E13),"")</f>
        <v>'28/6/2021</v>
      </c>
    </row>
    <row r="14" spans="1:14" s="1982" customFormat="1" ht="4" customHeight="1" x14ac:dyDescent="0.35">
      <c r="A14" s="1992"/>
      <c r="B14" s="1993"/>
      <c r="C14" s="1998"/>
      <c r="D14" s="1983"/>
      <c r="E14" s="1984"/>
      <c r="F14" s="1999"/>
    </row>
    <row r="15" spans="1:14" s="1982" customFormat="1" ht="30" customHeight="1" x14ac:dyDescent="0.35">
      <c r="A15" s="1992" t="s">
        <v>3745</v>
      </c>
      <c r="B15" s="1993" t="s">
        <v>3743</v>
      </c>
      <c r="C15" s="1994" t="s">
        <v>3746</v>
      </c>
      <c r="E15" s="1995"/>
      <c r="F15" s="1996" t="str">
        <f ca="1">IF(ISBLANK(E15),"",IF(AND(E15&gt;=DATE('t1'!$L$1-2,1,1),E15&lt;=TODAY()),"","Digitare una data non anteriore al 1 Gennaio "&amp;'t1'!$L$1-1&amp;" (gg/mm/aaaa)"))</f>
        <v/>
      </c>
      <c r="K15" s="1989" t="str">
        <f>LEFT(A15,3)</f>
        <v>GEN</v>
      </c>
      <c r="L15" s="1989" t="str">
        <f>RIGHT(A15,3)</f>
        <v>354</v>
      </c>
      <c r="M15" s="1989" t="str">
        <f>B15</f>
        <v>DATE</v>
      </c>
      <c r="N15" s="1997" t="str">
        <f ca="1">IF(AND(E15&gt;=DATE(2017,1,1),E15&lt;=TODAY()),"'"&amp;DAY(E15)&amp;"/"&amp;MONTH(E15)&amp;"/"&amp;YEAR(E15),"")</f>
        <v/>
      </c>
    </row>
    <row r="16" spans="1:14" s="1982" customFormat="1" ht="4" customHeight="1" x14ac:dyDescent="0.35">
      <c r="A16" s="2000"/>
      <c r="B16" s="2001"/>
      <c r="C16" s="1994"/>
      <c r="D16" s="1983"/>
      <c r="E16" s="1984"/>
      <c r="F16" s="1999"/>
    </row>
    <row r="17" spans="1:14" s="1982" customFormat="1" ht="30" customHeight="1" x14ac:dyDescent="0.35">
      <c r="A17" s="1992" t="s">
        <v>3747</v>
      </c>
      <c r="B17" s="1993" t="s">
        <v>3743</v>
      </c>
      <c r="C17" s="1994" t="s">
        <v>3748</v>
      </c>
      <c r="D17" s="2002"/>
      <c r="E17" s="1995"/>
      <c r="F17" s="1996" t="str">
        <f ca="1">IF(ISBLANK(E17),"",IF(AND(E17&gt;=DATE('t1'!$L$1-2,1,1),E17&lt;=TODAY()),"","Digitare una data non anteriore al 1 Gennaio "&amp;'t1'!$L$1-1&amp;" (gg/mm/aaaa)"))</f>
        <v/>
      </c>
      <c r="K17" s="1989" t="str">
        <f>LEFT(A17,3)</f>
        <v>GEN</v>
      </c>
      <c r="L17" s="1989" t="str">
        <f>RIGHT(A17,3)</f>
        <v>355</v>
      </c>
      <c r="M17" s="1989" t="str">
        <f>B17</f>
        <v>DATE</v>
      </c>
      <c r="N17" s="1997" t="str">
        <f ca="1">IF(AND(E17&gt;=DATE(2017,1,1),E17&lt;=TODAY()),"'"&amp;DAY(E17)&amp;"/"&amp;MONTH(E17)&amp;"/"&amp;YEAR(E17),"")</f>
        <v/>
      </c>
    </row>
    <row r="18" spans="1:14" s="1982" customFormat="1" ht="4" customHeight="1" x14ac:dyDescent="0.35">
      <c r="A18" s="2003"/>
      <c r="B18" s="2004"/>
      <c r="C18" s="2005"/>
      <c r="D18" s="2006"/>
      <c r="E18" s="2007"/>
      <c r="F18" s="2008"/>
    </row>
    <row r="19" spans="1:14" s="1982" customFormat="1" ht="30" customHeight="1" x14ac:dyDescent="0.35">
      <c r="A19" s="1985" t="s">
        <v>3749</v>
      </c>
      <c r="B19" s="1986" t="s">
        <v>3750</v>
      </c>
      <c r="C19" s="1994" t="s">
        <v>3751</v>
      </c>
      <c r="E19" s="2009">
        <v>0</v>
      </c>
      <c r="F19" s="1988" t="str">
        <f>IF(ISBLANK(E19),"",IF(ISNUMBER(E19),IF(E19-INT(E19)=0,"","  Errore ! Inserire un numero intero senza decimali"),"  Errore ! Inserire un numero intero senza decimali"))</f>
        <v/>
      </c>
      <c r="K19" s="1989" t="str">
        <f>LEFT(A19,3)</f>
        <v>GEN</v>
      </c>
      <c r="L19" s="1989" t="str">
        <f>RIGHT(A19,3)</f>
        <v>195</v>
      </c>
      <c r="M19" s="1989" t="str">
        <f>B19</f>
        <v>INT</v>
      </c>
      <c r="N19" s="1990">
        <f>IF(ISNUMBER(E19),ROUND(E19,0),"")</f>
        <v>0</v>
      </c>
    </row>
    <row r="20" spans="1:14" s="1982" customFormat="1" ht="4" customHeight="1" x14ac:dyDescent="0.35">
      <c r="A20" s="2010"/>
      <c r="B20" s="2011"/>
      <c r="C20" s="1983"/>
      <c r="D20" s="1983"/>
      <c r="E20" s="1984"/>
      <c r="F20" s="2012"/>
    </row>
    <row r="21" spans="1:14" s="1982" customFormat="1" ht="30" customHeight="1" x14ac:dyDescent="0.35">
      <c r="A21" s="1610" t="s">
        <v>3752</v>
      </c>
      <c r="B21" s="1610"/>
      <c r="C21" s="1559" t="s">
        <v>3753</v>
      </c>
      <c r="D21" s="1558"/>
      <c r="E21" s="1560"/>
      <c r="F21" s="1991"/>
    </row>
    <row r="22" spans="1:14" s="1982" customFormat="1" ht="4" customHeight="1" x14ac:dyDescent="0.35">
      <c r="A22" s="1983"/>
      <c r="B22" s="1983"/>
      <c r="C22" s="1983"/>
      <c r="D22" s="1983"/>
      <c r="E22" s="1984"/>
      <c r="F22" s="1991"/>
    </row>
    <row r="23" spans="1:14" s="1982" customFormat="1" ht="30" customHeight="1" x14ac:dyDescent="0.35">
      <c r="A23" s="2341" t="s">
        <v>3754</v>
      </c>
      <c r="B23" s="2342" t="s">
        <v>3750</v>
      </c>
      <c r="C23" s="2343" t="s">
        <v>3755</v>
      </c>
      <c r="D23" s="2015"/>
      <c r="E23" s="2016">
        <v>7626546</v>
      </c>
      <c r="F23" s="1988" t="str">
        <f>IF(ISBLANK(E23),"",IF(ISNUMBER(E23),IF(E23-INT(E23)=0,"","  Errore ! Inserire un numero intero senza decimali"),"  Errore ! Inserire un numero intero senza decimali"))</f>
        <v/>
      </c>
      <c r="K23" s="1989" t="str">
        <f>LEFT(A23,3)</f>
        <v>LEG</v>
      </c>
      <c r="L23" s="1989" t="str">
        <f>RIGHT(A23,3)</f>
        <v>428</v>
      </c>
      <c r="M23" s="1989" t="str">
        <f>B23</f>
        <v>INT</v>
      </c>
      <c r="N23" s="1990">
        <f>IF(ISNUMBER(E23),ROUND(E23,0),"")</f>
        <v>7626546</v>
      </c>
    </row>
    <row r="24" spans="1:14" s="1982" customFormat="1" ht="4" customHeight="1" x14ac:dyDescent="0.35">
      <c r="A24" s="2344"/>
      <c r="B24" s="2344"/>
      <c r="C24" s="2345"/>
      <c r="D24" s="2346"/>
      <c r="E24" s="2347"/>
      <c r="F24" s="1991"/>
    </row>
    <row r="25" spans="1:14" s="1982" customFormat="1" ht="30" customHeight="1" x14ac:dyDescent="0.35">
      <c r="A25" s="2341" t="s">
        <v>3756</v>
      </c>
      <c r="B25" s="2342" t="s">
        <v>3750</v>
      </c>
      <c r="C25" s="2343" t="s">
        <v>3757</v>
      </c>
      <c r="D25" s="2348"/>
      <c r="E25" s="2058"/>
      <c r="F25" s="1988" t="str">
        <f>IF(ISBLANK(E25),"",IF(ISNUMBER(E25),IF(E25-INT(E25)=0,"","  Errore ! Inserire un numero intero senza decimali"),"  Errore ! Inserire un numero intero senza decimali"))</f>
        <v/>
      </c>
      <c r="K25" s="1989" t="str">
        <f>LEFT(A25,3)</f>
        <v>LEG</v>
      </c>
      <c r="L25" s="1989" t="str">
        <f>RIGHT(A25,3)</f>
        <v>425</v>
      </c>
      <c r="M25" s="1989" t="str">
        <f>B25</f>
        <v>INT</v>
      </c>
      <c r="N25" s="1990" t="str">
        <f>IF(ISNUMBER(E25),ROUND(E25,0),"")</f>
        <v/>
      </c>
    </row>
    <row r="26" spans="1:14" s="1982" customFormat="1" ht="4" customHeight="1" x14ac:dyDescent="0.35">
      <c r="A26" s="1985"/>
      <c r="B26" s="1985"/>
      <c r="C26" s="2014"/>
      <c r="D26" s="1983"/>
      <c r="E26" s="1984"/>
      <c r="F26" s="1991"/>
    </row>
    <row r="27" spans="1:14" s="1982" customFormat="1" ht="30" customHeight="1" x14ac:dyDescent="0.35">
      <c r="A27" s="1985" t="s">
        <v>3758</v>
      </c>
      <c r="B27" s="1986" t="s">
        <v>3750</v>
      </c>
      <c r="C27" s="1994" t="s">
        <v>3759</v>
      </c>
      <c r="E27" s="2009">
        <v>704950</v>
      </c>
      <c r="F27" s="1988" t="str">
        <f>IF(ISBLANK(E27),"",IF(ISNUMBER(E27),IF(E27-INT(E27)=0,"","  Errore ! Inserire un numero intero senza decimali"),"  Errore ! Inserire un numero intero senza decimali"))</f>
        <v/>
      </c>
      <c r="K27" s="1989" t="str">
        <f>LEFT(A27,3)</f>
        <v>LEG</v>
      </c>
      <c r="L27" s="1989" t="str">
        <f>RIGHT(A27,3)</f>
        <v>398</v>
      </c>
      <c r="M27" s="1989" t="str">
        <f>B27</f>
        <v>INT</v>
      </c>
      <c r="N27" s="1990">
        <f>IF(ISNUMBER(E27),ROUND(E27,0),"")</f>
        <v>704950</v>
      </c>
    </row>
    <row r="28" spans="1:14" s="1982" customFormat="1" ht="4" customHeight="1" x14ac:dyDescent="0.35">
      <c r="A28" s="1985"/>
      <c r="B28" s="1985"/>
      <c r="C28" s="2014"/>
      <c r="D28" s="1983"/>
      <c r="E28" s="1984"/>
      <c r="F28" s="1991"/>
    </row>
    <row r="29" spans="1:14" s="1982" customFormat="1" ht="30" customHeight="1" x14ac:dyDescent="0.35">
      <c r="A29" s="1985" t="s">
        <v>3760</v>
      </c>
      <c r="B29" s="1986" t="s">
        <v>3750</v>
      </c>
      <c r="C29" s="2013" t="s">
        <v>3761</v>
      </c>
      <c r="E29" s="2009"/>
      <c r="F29" s="1988" t="str">
        <f>IF(ISBLANK(E29),"",IF(ISNUMBER(E29),IF(E29-INT(E29)=0,"","  Errore ! Inserire un numero intero senza decimali"),"  Errore ! Inserire un numero intero senza decimali"))</f>
        <v/>
      </c>
      <c r="K29" s="1989" t="str">
        <f>LEFT(A29,3)</f>
        <v>LEG</v>
      </c>
      <c r="L29" s="1989" t="str">
        <f>RIGHT(A29,3)</f>
        <v>290</v>
      </c>
      <c r="M29" s="1989" t="str">
        <f>B29</f>
        <v>INT</v>
      </c>
      <c r="N29" s="1990" t="str">
        <f>IF(ISNUMBER(E29),ROUND(E29,0),"")</f>
        <v/>
      </c>
    </row>
    <row r="30" spans="1:14" s="1982" customFormat="1" ht="4" customHeight="1" x14ac:dyDescent="0.35">
      <c r="A30" s="2010"/>
      <c r="B30" s="2010"/>
      <c r="C30" s="1983"/>
      <c r="D30" s="1983"/>
      <c r="E30" s="1984"/>
      <c r="F30" s="1991"/>
    </row>
    <row r="31" spans="1:14" s="1982" customFormat="1" ht="30" customHeight="1" x14ac:dyDescent="0.35">
      <c r="A31" s="1610" t="s">
        <v>3762</v>
      </c>
      <c r="B31" s="1610"/>
      <c r="C31" s="1559" t="s">
        <v>3763</v>
      </c>
      <c r="D31" s="1558"/>
      <c r="E31" s="1560"/>
      <c r="F31" s="1991"/>
    </row>
    <row r="32" spans="1:14" s="1982" customFormat="1" ht="3.65" customHeight="1" x14ac:dyDescent="0.35">
      <c r="A32" s="1985"/>
      <c r="B32" s="1985"/>
      <c r="C32" s="1983"/>
      <c r="D32" s="1983"/>
      <c r="E32" s="1984"/>
      <c r="F32" s="1991"/>
    </row>
    <row r="33" spans="1:14" s="1982" customFormat="1" ht="30" customHeight="1" x14ac:dyDescent="0.35">
      <c r="A33" s="2341" t="s">
        <v>3764</v>
      </c>
      <c r="B33" s="2349" t="s">
        <v>3750</v>
      </c>
      <c r="C33" s="2350" t="s">
        <v>3765</v>
      </c>
      <c r="D33" s="2351"/>
      <c r="E33" s="2439">
        <f>'1G'!AD8+'1G'!AD9+'1G'!AD11+'1G'!AD12+'1G'!AD32+'1G'!AD33+'1G'!AD35+'1G'!AD36+'1G'!AD56+'1G'!AD57+'1G'!AD59+'1G'!AD60</f>
        <v>30</v>
      </c>
      <c r="F33" s="1988" t="str">
        <f>IF(ISBLANK(E33),"",IF(ISNUMBER(E33),IF(E33-INT(E33)=0,"","  Errore ! Inserire un numero intero senza decimali"),"  Errore ! Inserire un numero intero senza decimali"))</f>
        <v/>
      </c>
      <c r="K33" s="1989" t="str">
        <f>LEFT(A33,3)</f>
        <v>ORG</v>
      </c>
      <c r="L33" s="1989" t="str">
        <f>RIGHT(A33,3)</f>
        <v>411</v>
      </c>
      <c r="M33" s="1989" t="str">
        <f>B33</f>
        <v>INT</v>
      </c>
      <c r="N33" s="1990">
        <f>IF(ISNUMBER(E33),ROUND(E33,0),"")</f>
        <v>30</v>
      </c>
    </row>
    <row r="34" spans="1:14" s="1982" customFormat="1" ht="4" customHeight="1" x14ac:dyDescent="0.35">
      <c r="A34" s="2017"/>
      <c r="B34" s="2017"/>
      <c r="C34" s="1983"/>
      <c r="D34" s="1983"/>
      <c r="E34" s="1984"/>
      <c r="F34" s="1991"/>
    </row>
    <row r="35" spans="1:14" s="1982" customFormat="1" ht="30" customHeight="1" x14ac:dyDescent="0.35">
      <c r="A35" s="2000" t="s">
        <v>3766</v>
      </c>
      <c r="B35" s="1986" t="s">
        <v>3750</v>
      </c>
      <c r="C35" s="1981" t="s">
        <v>3767</v>
      </c>
      <c r="E35" s="2009">
        <v>16446</v>
      </c>
      <c r="F35" s="1988" t="str">
        <f>IF(ISBLANK(E35),"",IF(ISNUMBER(E35),IF(E35-INT(E35)=0,"","  Errore ! Inserire un numero intero senza decimali"),"  Errore ! Inserire un numero intero senza decimali"))</f>
        <v/>
      </c>
      <c r="K35" s="1989" t="str">
        <f>LEFT(A35,3)</f>
        <v>ORG</v>
      </c>
      <c r="L35" s="1989" t="str">
        <f>RIGHT(A35,3)</f>
        <v>166</v>
      </c>
      <c r="M35" s="1989" t="str">
        <f>B35</f>
        <v>INT</v>
      </c>
      <c r="N35" s="1990">
        <f>IF(ISNUMBER(E35),ROUND(E35,0),"")</f>
        <v>16446</v>
      </c>
    </row>
    <row r="36" spans="1:14" s="1982" customFormat="1" ht="4" customHeight="1" x14ac:dyDescent="0.35">
      <c r="A36" s="2000"/>
      <c r="B36" s="2000"/>
      <c r="C36" s="2018"/>
      <c r="D36" s="1983"/>
      <c r="E36" s="1984"/>
      <c r="F36" s="1991"/>
    </row>
    <row r="37" spans="1:14" s="1982" customFormat="1" ht="30" customHeight="1" x14ac:dyDescent="0.35">
      <c r="A37" s="2341" t="s">
        <v>3768</v>
      </c>
      <c r="B37" s="2349" t="s">
        <v>3750</v>
      </c>
      <c r="C37" s="2350" t="s">
        <v>3769</v>
      </c>
      <c r="D37" s="2351"/>
      <c r="E37" s="2439">
        <f>'1G'!AD14+'1G'!AD15+'1G'!AD38+'1G'!AD39+'1G'!AD62+'1G'!AD63</f>
        <v>16</v>
      </c>
      <c r="F37" s="1988" t="str">
        <f>IF(ISBLANK(E37),"",IF(ISNUMBER(E37),IF(E37-INT(E37)=0,"","  Errore ! Inserire un numero intero senza decimali"),"  Errore ! Inserire un numero intero senza decimali"))</f>
        <v/>
      </c>
      <c r="K37" s="1989" t="str">
        <f>LEFT(A37,3)</f>
        <v>ORG</v>
      </c>
      <c r="L37" s="1989" t="str">
        <f>RIGHT(A37,3)</f>
        <v>412</v>
      </c>
      <c r="M37" s="1989" t="str">
        <f>B37</f>
        <v>INT</v>
      </c>
      <c r="N37" s="1990">
        <f>IF(ISNUMBER(E37),ROUND(E37,0),"")</f>
        <v>16</v>
      </c>
    </row>
    <row r="38" spans="1:14" s="1982" customFormat="1" ht="4.2" customHeight="1" x14ac:dyDescent="0.35">
      <c r="A38" s="2353"/>
      <c r="B38" s="2353"/>
      <c r="C38" s="2345"/>
      <c r="D38" s="2346"/>
      <c r="E38" s="2347"/>
      <c r="F38" s="1991"/>
    </row>
    <row r="39" spans="1:14" s="1982" customFormat="1" ht="30" customHeight="1" x14ac:dyDescent="0.35">
      <c r="A39" s="2063" t="s">
        <v>3770</v>
      </c>
      <c r="B39" s="2349" t="s">
        <v>3750</v>
      </c>
      <c r="C39" s="2350" t="s">
        <v>3771</v>
      </c>
      <c r="D39" s="2351"/>
      <c r="E39" s="2352">
        <v>11538</v>
      </c>
      <c r="F39" s="1988" t="str">
        <f>IF(ISBLANK(E39),"",IF(ISNUMBER(E39),IF(E39-INT(E39)=0,"","  Errore ! Inserire un numero intero senza decimali"),"  Errore ! Inserire un numero intero senza decimali"))</f>
        <v/>
      </c>
      <c r="K39" s="1989" t="str">
        <f>LEFT(A39,3)</f>
        <v>ORG</v>
      </c>
      <c r="L39" s="1989" t="str">
        <f>RIGHT(A39,3)</f>
        <v>413</v>
      </c>
      <c r="M39" s="1989" t="str">
        <f>B39</f>
        <v>INT</v>
      </c>
      <c r="N39" s="1990">
        <f>IF(ISNUMBER(E39),ROUND(E39,0),"")</f>
        <v>11538</v>
      </c>
    </row>
    <row r="40" spans="1:14" s="1982" customFormat="1" ht="4.2" customHeight="1" x14ac:dyDescent="0.35">
      <c r="A40" s="2063"/>
      <c r="B40" s="2063"/>
      <c r="C40" s="2345"/>
      <c r="D40" s="2346"/>
      <c r="E40" s="2347"/>
      <c r="F40" s="1991"/>
    </row>
    <row r="41" spans="1:14" s="1982" customFormat="1" ht="30" customHeight="1" x14ac:dyDescent="0.35">
      <c r="A41" s="2341" t="s">
        <v>3772</v>
      </c>
      <c r="B41" s="2349" t="s">
        <v>3750</v>
      </c>
      <c r="C41" s="2350" t="s">
        <v>3773</v>
      </c>
      <c r="D41" s="2351"/>
      <c r="E41" s="2439">
        <f>'1G'!AD17+'1G'!AD18+'1G'!AD41+'1G'!AD42+'1G'!AD65+'1G'!AD66</f>
        <v>30</v>
      </c>
      <c r="F41" s="1988" t="str">
        <f>IF(ISBLANK(E41),"",IF(ISNUMBER(E41),IF(E41-INT(E41)=0,"","  Errore ! Inserire un numero intero senza decimali"),"  Errore ! Inserire un numero intero senza decimali"))</f>
        <v/>
      </c>
      <c r="K41" s="1989" t="str">
        <f>LEFT(A41,3)</f>
        <v>ORG</v>
      </c>
      <c r="L41" s="1989" t="str">
        <f>RIGHT(A41,3)</f>
        <v>414</v>
      </c>
      <c r="M41" s="1989" t="str">
        <f>B41</f>
        <v>INT</v>
      </c>
      <c r="N41" s="1990">
        <f>IF(ISNUMBER(E41),ROUND(E41,0),"")</f>
        <v>30</v>
      </c>
    </row>
    <row r="42" spans="1:14" s="1982" customFormat="1" ht="4.2" customHeight="1" x14ac:dyDescent="0.35">
      <c r="A42" s="2353"/>
      <c r="B42" s="2353"/>
      <c r="C42" s="2345"/>
      <c r="D42" s="2346"/>
      <c r="E42" s="2347"/>
      <c r="F42" s="1991"/>
    </row>
    <row r="43" spans="1:14" s="1982" customFormat="1" ht="30" customHeight="1" x14ac:dyDescent="0.35">
      <c r="A43" s="2341" t="s">
        <v>3774</v>
      </c>
      <c r="B43" s="2349" t="s">
        <v>3750</v>
      </c>
      <c r="C43" s="2350" t="s">
        <v>3775</v>
      </c>
      <c r="D43" s="2351"/>
      <c r="E43" s="2352">
        <v>10154</v>
      </c>
      <c r="F43" s="1988" t="str">
        <f>IF(ISBLANK(E43),"",IF(ISNUMBER(E43),IF(E43-INT(E43)=0,"","  Errore ! Inserire un numero intero senza decimali"),"  Errore ! Inserire un numero intero senza decimali"))</f>
        <v/>
      </c>
      <c r="K43" s="1989" t="str">
        <f>LEFT(A43,3)</f>
        <v>ORG</v>
      </c>
      <c r="L43" s="1989" t="str">
        <f>RIGHT(A43,3)</f>
        <v>415</v>
      </c>
      <c r="M43" s="1989" t="str">
        <f>B43</f>
        <v>INT</v>
      </c>
      <c r="N43" s="1990">
        <f>IF(ISNUMBER(E43),ROUND(E43,0),"")</f>
        <v>10154</v>
      </c>
    </row>
    <row r="44" spans="1:14" s="1982" customFormat="1" ht="4.2" customHeight="1" x14ac:dyDescent="0.35">
      <c r="A44" s="2063"/>
      <c r="B44" s="2063"/>
      <c r="C44" s="2345"/>
      <c r="D44" s="2346"/>
      <c r="E44" s="2347"/>
      <c r="F44" s="1991"/>
    </row>
    <row r="45" spans="1:14" s="1982" customFormat="1" ht="30" customHeight="1" x14ac:dyDescent="0.35">
      <c r="A45" s="2341" t="s">
        <v>3776</v>
      </c>
      <c r="B45" s="2349" t="s">
        <v>3750</v>
      </c>
      <c r="C45" s="2350" t="s">
        <v>3777</v>
      </c>
      <c r="D45" s="2351"/>
      <c r="E45" s="2439">
        <f>'1G'!AD20+'1G'!AD21+'1G'!AD44+'1G'!AD45+'1G'!AD68+'1G'!AD69</f>
        <v>0</v>
      </c>
      <c r="F45" s="1988" t="str">
        <f>IF(ISBLANK(E45),"",IF(ISNUMBER(E45),IF(E45-INT(E45)=0,"","  Errore ! Inserire un numero intero senza decimali"),"  Errore ! Inserire un numero intero senza decimali"))</f>
        <v/>
      </c>
      <c r="K45" s="1989" t="str">
        <f>LEFT(A45,3)</f>
        <v>ORG</v>
      </c>
      <c r="L45" s="1989" t="str">
        <f>RIGHT(A45,3)</f>
        <v>416</v>
      </c>
      <c r="M45" s="1989" t="str">
        <f>B45</f>
        <v>INT</v>
      </c>
      <c r="N45" s="1990">
        <f>IF(ISNUMBER(E45),ROUND(E45,0),"")</f>
        <v>0</v>
      </c>
    </row>
    <row r="46" spans="1:14" s="1982" customFormat="1" ht="4.2" customHeight="1" x14ac:dyDescent="0.35">
      <c r="A46" s="2353"/>
      <c r="B46" s="2353"/>
      <c r="C46" s="2345"/>
      <c r="D46" s="2346"/>
      <c r="E46" s="2347"/>
      <c r="F46" s="1991"/>
    </row>
    <row r="47" spans="1:14" s="1982" customFormat="1" ht="30" customHeight="1" x14ac:dyDescent="0.35">
      <c r="A47" s="2341" t="s">
        <v>3778</v>
      </c>
      <c r="B47" s="2349" t="s">
        <v>3750</v>
      </c>
      <c r="C47" s="2350" t="s">
        <v>3779</v>
      </c>
      <c r="D47" s="2351"/>
      <c r="E47" s="2352">
        <v>0</v>
      </c>
      <c r="F47" s="1988" t="str">
        <f>IF(ISBLANK(E47),"",IF(ISNUMBER(E47),IF(E47-INT(E47)=0,"","  Errore ! Inserire un numero intero senza decimali"),"  Errore ! Inserire un numero intero senza decimali"))</f>
        <v/>
      </c>
      <c r="K47" s="1989" t="str">
        <f>LEFT(A47,3)</f>
        <v>ORG</v>
      </c>
      <c r="L47" s="1989" t="str">
        <f>RIGHT(A47,3)</f>
        <v>417</v>
      </c>
      <c r="M47" s="1989" t="str">
        <f>B47</f>
        <v>INT</v>
      </c>
      <c r="N47" s="1990">
        <f>IF(ISNUMBER(E47),ROUND(E47,0),"")</f>
        <v>0</v>
      </c>
    </row>
    <row r="48" spans="1:14" s="1982" customFormat="1" ht="4.2" customHeight="1" x14ac:dyDescent="0.35">
      <c r="A48" s="2063"/>
      <c r="B48" s="2063"/>
      <c r="C48" s="2345"/>
      <c r="D48" s="2346"/>
      <c r="E48" s="2347"/>
      <c r="F48" s="1991"/>
    </row>
    <row r="49" spans="1:14" s="1982" customFormat="1" ht="30" customHeight="1" x14ac:dyDescent="0.35">
      <c r="A49" s="2341" t="s">
        <v>3780</v>
      </c>
      <c r="B49" s="2349" t="s">
        <v>3750</v>
      </c>
      <c r="C49" s="2350" t="s">
        <v>3781</v>
      </c>
      <c r="D49" s="2351"/>
      <c r="E49" s="2439">
        <f>'1G'!AD23+'1G'!AD24+'1G'!AD47+'1G'!AD48+'1G'!AD71+'1G'!AD72</f>
        <v>0</v>
      </c>
      <c r="F49" s="1988" t="str">
        <f>IF(ISBLANK(E49),"",IF(ISNUMBER(E49),IF(E49-INT(E49)=0,"","  Errore ! Inserire un numero intero senza decimali"),"  Errore ! Inserire un numero intero senza decimali"))</f>
        <v/>
      </c>
      <c r="K49" s="1989" t="str">
        <f>LEFT(A49,3)</f>
        <v>ORG</v>
      </c>
      <c r="L49" s="1989" t="str">
        <f>RIGHT(A49,3)</f>
        <v>418</v>
      </c>
      <c r="M49" s="1989" t="str">
        <f>B49</f>
        <v>INT</v>
      </c>
      <c r="N49" s="1990">
        <f>IF(ISNUMBER(E49),ROUND(E49,0),"")</f>
        <v>0</v>
      </c>
    </row>
    <row r="50" spans="1:14" s="1982" customFormat="1" ht="4.2" customHeight="1" x14ac:dyDescent="0.35">
      <c r="A50" s="2353"/>
      <c r="B50" s="2353"/>
      <c r="C50" s="2345"/>
      <c r="D50" s="2346"/>
      <c r="E50" s="2347"/>
      <c r="F50" s="1991"/>
    </row>
    <row r="51" spans="1:14" s="1982" customFormat="1" ht="30" customHeight="1" x14ac:dyDescent="0.35">
      <c r="A51" s="2341" t="s">
        <v>3782</v>
      </c>
      <c r="B51" s="2349" t="s">
        <v>3750</v>
      </c>
      <c r="C51" s="2350" t="s">
        <v>3783</v>
      </c>
      <c r="D51" s="2351"/>
      <c r="E51" s="2352">
        <v>0</v>
      </c>
      <c r="F51" s="1988" t="str">
        <f>IF(ISBLANK(E51),"",IF(ISNUMBER(E51),IF(E51-INT(E51)=0,"","  Errore ! Inserire un numero intero senza decimali"),"  Errore ! Inserire un numero intero senza decimali"))</f>
        <v/>
      </c>
      <c r="K51" s="1989" t="str">
        <f>LEFT(A51,3)</f>
        <v>ORG</v>
      </c>
      <c r="L51" s="1989" t="str">
        <f>RIGHT(A51,3)</f>
        <v>419</v>
      </c>
      <c r="M51" s="1989" t="str">
        <f>B51</f>
        <v>INT</v>
      </c>
      <c r="N51" s="1990">
        <f>IF(ISNUMBER(E51),ROUND(E51,0),"")</f>
        <v>0</v>
      </c>
    </row>
    <row r="52" spans="1:14" s="1982" customFormat="1" ht="3.65" customHeight="1" x14ac:dyDescent="0.35">
      <c r="A52" s="2063"/>
      <c r="B52" s="2038"/>
      <c r="C52" s="2354"/>
      <c r="D52" s="2351"/>
      <c r="E52" s="2355"/>
      <c r="F52" s="1988"/>
      <c r="K52" s="1989"/>
      <c r="L52" s="1989"/>
      <c r="M52" s="1989"/>
      <c r="N52" s="1990"/>
    </row>
    <row r="53" spans="1:14" s="1982" customFormat="1" ht="30" customHeight="1" x14ac:dyDescent="0.35">
      <c r="A53" s="2341" t="s">
        <v>3784</v>
      </c>
      <c r="B53" s="2349" t="s">
        <v>3750</v>
      </c>
      <c r="C53" s="2350" t="s">
        <v>3785</v>
      </c>
      <c r="D53" s="2351"/>
      <c r="E53" s="2439">
        <f>'1G'!AD25+'1G'!AD26+'1G'!AD49+'1G'!AD50+'1G'!AD73+'1G'!AD74</f>
        <v>19</v>
      </c>
      <c r="F53" s="1988" t="str">
        <f>IF(ISBLANK(E53),"",IF(ISNUMBER(E53),IF(E53-INT(E53)=0,"","  Errore ! Inserire un numero intero senza decimali"),"  Errore ! Inserire un numero intero senza decimali"))</f>
        <v/>
      </c>
      <c r="K53" s="1989" t="str">
        <f>LEFT(A53,3)</f>
        <v>ORG</v>
      </c>
      <c r="L53" s="1989" t="str">
        <f>RIGHT(A53,3)</f>
        <v>420</v>
      </c>
      <c r="M53" s="1989" t="str">
        <f>B53</f>
        <v>INT</v>
      </c>
      <c r="N53" s="1990">
        <f>IF(ISNUMBER(E53),ROUND(E53,0),"")</f>
        <v>19</v>
      </c>
    </row>
    <row r="54" spans="1:14" s="1982" customFormat="1" ht="4.2" customHeight="1" x14ac:dyDescent="0.35">
      <c r="A54" s="2353"/>
      <c r="B54" s="2353"/>
      <c r="C54" s="2345"/>
      <c r="D54" s="2346"/>
      <c r="E54" s="2347"/>
      <c r="F54" s="1991"/>
    </row>
    <row r="55" spans="1:14" s="1982" customFormat="1" ht="30" customHeight="1" x14ac:dyDescent="0.35">
      <c r="A55" s="2341" t="s">
        <v>3786</v>
      </c>
      <c r="B55" s="2349" t="s">
        <v>3750</v>
      </c>
      <c r="C55" s="2350" t="s">
        <v>3787</v>
      </c>
      <c r="D55" s="2351"/>
      <c r="E55" s="2352">
        <v>9567</v>
      </c>
      <c r="F55" s="1988" t="str">
        <f>IF(ISBLANK(E55),"",IF(ISNUMBER(E55),IF(E55-INT(E55)=0,"","  Errore ! Inserire un numero intero senza decimali"),"  Errore ! Inserire un numero intero senza decimali"))</f>
        <v/>
      </c>
      <c r="K55" s="1989" t="str">
        <f>LEFT(A55,3)</f>
        <v>ORG</v>
      </c>
      <c r="L55" s="1989" t="str">
        <f>RIGHT(A55,3)</f>
        <v>421</v>
      </c>
      <c r="M55" s="1989" t="str">
        <f>B55</f>
        <v>INT</v>
      </c>
      <c r="N55" s="1990">
        <f>IF(ISNUMBER(E55),ROUND(E55,0),"")</f>
        <v>9567</v>
      </c>
    </row>
    <row r="56" spans="1:14" s="1982" customFormat="1" ht="4.2" customHeight="1" x14ac:dyDescent="0.35">
      <c r="A56" s="2063"/>
      <c r="B56" s="2063"/>
      <c r="C56" s="2345"/>
      <c r="D56" s="2346"/>
      <c r="E56" s="2347"/>
      <c r="F56" s="1991"/>
    </row>
    <row r="57" spans="1:14" s="1982" customFormat="1" ht="30" customHeight="1" x14ac:dyDescent="0.35">
      <c r="A57" s="2341" t="s">
        <v>3788</v>
      </c>
      <c r="B57" s="2349" t="s">
        <v>3750</v>
      </c>
      <c r="C57" s="2350" t="s">
        <v>3789</v>
      </c>
      <c r="D57" s="2351"/>
      <c r="E57" s="2439">
        <f>'1G'!AD27+'1G'!AD28+'1G'!AD51+'1G'!AD52+'1G'!AD75+'1G'!AD76</f>
        <v>156</v>
      </c>
      <c r="F57" s="1988" t="str">
        <f>IF(ISBLANK(E57),"",IF(ISNUMBER(E57),IF(E57-INT(E57)=0,"","  Errore ! Inserire un numero intero senza decimali"),"  Errore ! Inserire un numero intero senza decimali"))</f>
        <v/>
      </c>
      <c r="K57" s="1989" t="str">
        <f>LEFT(A57,3)</f>
        <v>ORG</v>
      </c>
      <c r="L57" s="1989" t="str">
        <f>RIGHT(A57,3)</f>
        <v>422</v>
      </c>
      <c r="M57" s="1989" t="str">
        <f>B57</f>
        <v>INT</v>
      </c>
      <c r="N57" s="1990">
        <f>IF(ISNUMBER(E57),ROUND(E57,0),"")</f>
        <v>156</v>
      </c>
    </row>
    <row r="58" spans="1:14" s="1982" customFormat="1" ht="4.2" customHeight="1" x14ac:dyDescent="0.35">
      <c r="A58" s="2353"/>
      <c r="B58" s="2353"/>
      <c r="C58" s="2345"/>
      <c r="D58" s="2346"/>
      <c r="E58" s="2347"/>
      <c r="F58" s="1991"/>
    </row>
    <row r="59" spans="1:14" s="1982" customFormat="1" ht="30" customHeight="1" x14ac:dyDescent="0.35">
      <c r="A59" s="2341" t="s">
        <v>3790</v>
      </c>
      <c r="B59" s="2349" t="s">
        <v>3750</v>
      </c>
      <c r="C59" s="2350" t="s">
        <v>3791</v>
      </c>
      <c r="D59" s="2351"/>
      <c r="E59" s="2352">
        <v>5077</v>
      </c>
      <c r="F59" s="1988" t="str">
        <f>IF(ISBLANK(E59),"",IF(ISNUMBER(E59),IF(E59-INT(E59)=0,"","  Errore ! Inserire un numero intero senza decimali"),"  Errore ! Inserire un numero intero senza decimali"))</f>
        <v/>
      </c>
      <c r="K59" s="1989" t="str">
        <f>LEFT(A59,3)</f>
        <v>ORG</v>
      </c>
      <c r="L59" s="1989" t="str">
        <f>RIGHT(A59,3)</f>
        <v>423</v>
      </c>
      <c r="M59" s="1989" t="str">
        <f>B59</f>
        <v>INT</v>
      </c>
      <c r="N59" s="1990">
        <f>IF(ISNUMBER(E59),ROUND(E59,0),"")</f>
        <v>5077</v>
      </c>
    </row>
    <row r="60" spans="1:14" s="1982" customFormat="1" ht="4.2" customHeight="1" x14ac:dyDescent="0.35">
      <c r="A60" s="2063"/>
      <c r="B60" s="2063"/>
      <c r="C60" s="2345"/>
      <c r="D60" s="2346"/>
      <c r="E60" s="2347"/>
      <c r="F60" s="1991"/>
    </row>
    <row r="61" spans="1:14" s="1982" customFormat="1" ht="30" customHeight="1" x14ac:dyDescent="0.35">
      <c r="A61" s="2341" t="s">
        <v>3792</v>
      </c>
      <c r="B61" s="2349" t="s">
        <v>3750</v>
      </c>
      <c r="C61" s="2350" t="s">
        <v>3793</v>
      </c>
      <c r="D61" s="2351"/>
      <c r="E61" s="2439">
        <f>'1G'!AD29+'1G'!AD30+'1G'!AD53+'1G'!AD54+'1G'!AD77+'1G'!AD78</f>
        <v>59</v>
      </c>
      <c r="F61" s="1988" t="str">
        <f>IF(ISBLANK(E61),"",IF(ISNUMBER(E61),IF(E61-INT(E61)=0,"","  Errore ! Inserire un numero intero senza decimali"),"  Errore ! Inserire un numero intero senza decimali"))</f>
        <v/>
      </c>
      <c r="K61" s="1989" t="str">
        <f>LEFT(A61,3)</f>
        <v>ORG</v>
      </c>
      <c r="L61" s="1989" t="str">
        <f>RIGHT(A61,3)</f>
        <v>424</v>
      </c>
      <c r="M61" s="1989" t="str">
        <f>B61</f>
        <v>INT</v>
      </c>
      <c r="N61" s="1990">
        <f>IF(ISNUMBER(E61),ROUND(E61,0),"")</f>
        <v>59</v>
      </c>
    </row>
    <row r="62" spans="1:14" s="1982" customFormat="1" ht="4.2" customHeight="1" x14ac:dyDescent="0.35">
      <c r="A62" s="2353"/>
      <c r="B62" s="2353"/>
      <c r="C62" s="2345"/>
      <c r="D62" s="2346"/>
      <c r="E62" s="2347"/>
      <c r="F62" s="1991"/>
    </row>
    <row r="63" spans="1:14" s="1982" customFormat="1" ht="30" customHeight="1" x14ac:dyDescent="0.35">
      <c r="A63" s="2341" t="s">
        <v>3794</v>
      </c>
      <c r="B63" s="2349" t="s">
        <v>3750</v>
      </c>
      <c r="C63" s="2350" t="s">
        <v>3795</v>
      </c>
      <c r="D63" s="2351"/>
      <c r="E63" s="2352">
        <v>1385</v>
      </c>
      <c r="F63" s="1988" t="str">
        <f>IF(ISBLANK(E63),"",IF(ISNUMBER(E63),IF(E63-INT(E63)=0,"","  Errore ! Inserire un numero intero senza decimali"),"  Errore ! Inserire un numero intero senza decimali"))</f>
        <v/>
      </c>
      <c r="K63" s="1989" t="str">
        <f>LEFT(A63,3)</f>
        <v>ORG</v>
      </c>
      <c r="L63" s="1989" t="str">
        <f>RIGHT(A63,3)</f>
        <v>430</v>
      </c>
      <c r="M63" s="1989" t="str">
        <f>B63</f>
        <v>INT</v>
      </c>
      <c r="N63" s="1990">
        <f>IF(ISNUMBER(E63),ROUND(E63,0),"")</f>
        <v>1385</v>
      </c>
    </row>
    <row r="64" spans="1:14" s="1982" customFormat="1" ht="4" customHeight="1" x14ac:dyDescent="0.35">
      <c r="A64" s="2063"/>
      <c r="B64" s="2063"/>
      <c r="C64" s="2345"/>
      <c r="D64" s="2346"/>
      <c r="E64" s="2347"/>
      <c r="F64" s="1991"/>
    </row>
    <row r="65" spans="1:14" s="1982" customFormat="1" ht="30" customHeight="1" x14ac:dyDescent="0.35">
      <c r="A65" s="2000" t="s">
        <v>3796</v>
      </c>
      <c r="B65" s="1986" t="s">
        <v>3750</v>
      </c>
      <c r="C65" s="1981" t="s">
        <v>3797</v>
      </c>
      <c r="E65" s="2009">
        <v>4</v>
      </c>
      <c r="F65" s="1988" t="str">
        <f>IF(ISBLANK(E65),"",IF(ISNUMBER(E65),IF(E65-INT(E65)=0,"","  Errore ! Inserire un numero intero senza decimali"),"  Errore ! Inserire un numero intero senza decimali"))</f>
        <v/>
      </c>
      <c r="K65" s="1989" t="str">
        <f>LEFT(A65,3)</f>
        <v>ORG</v>
      </c>
      <c r="L65" s="1989" t="str">
        <f>RIGHT(A65,3)</f>
        <v>271</v>
      </c>
      <c r="M65" s="1989" t="str">
        <f>B65</f>
        <v>INT</v>
      </c>
      <c r="N65" s="1990">
        <f>IF(ISNUMBER(E65),ROUND(E65,0),"")</f>
        <v>4</v>
      </c>
    </row>
    <row r="66" spans="1:14" s="1982" customFormat="1" ht="4" customHeight="1" x14ac:dyDescent="0.35">
      <c r="A66" s="2000"/>
      <c r="B66" s="2000"/>
      <c r="C66" s="2018"/>
      <c r="D66" s="1983"/>
      <c r="E66" s="1984"/>
      <c r="F66" s="1991"/>
    </row>
    <row r="67" spans="1:14" s="1982" customFormat="1" ht="30" customHeight="1" x14ac:dyDescent="0.35">
      <c r="A67" s="2000" t="s">
        <v>3798</v>
      </c>
      <c r="B67" s="1986" t="s">
        <v>3750</v>
      </c>
      <c r="C67" s="1981" t="s">
        <v>3799</v>
      </c>
      <c r="E67" s="2009">
        <v>600</v>
      </c>
      <c r="F67" s="1988" t="str">
        <f>IF(ISBLANK(E67),"",IF(ISNUMBER(E67),IF(E67-INT(E67)=0,"","  Errore ! Inserire un numero intero senza decimali"),"  Errore ! Inserire un numero intero senza decimali"))</f>
        <v/>
      </c>
      <c r="K67" s="1989" t="str">
        <f>LEFT(A67,3)</f>
        <v>ORG</v>
      </c>
      <c r="L67" s="1989" t="str">
        <f>RIGHT(A67,3)</f>
        <v>272</v>
      </c>
      <c r="M67" s="1989" t="str">
        <f>B67</f>
        <v>INT</v>
      </c>
      <c r="N67" s="1990">
        <f>IF(ISNUMBER(E67),ROUND(E67,0),"")</f>
        <v>600</v>
      </c>
    </row>
    <row r="68" spans="1:14" s="1982" customFormat="1" ht="4" customHeight="1" x14ac:dyDescent="0.35">
      <c r="A68" s="1985"/>
      <c r="B68" s="1985"/>
      <c r="C68" s="2014"/>
      <c r="D68" s="1983"/>
      <c r="E68" s="1984"/>
      <c r="F68" s="1991"/>
    </row>
    <row r="69" spans="1:14" s="1982" customFormat="1" ht="30" customHeight="1" x14ac:dyDescent="0.35">
      <c r="A69" s="1610" t="s">
        <v>3800</v>
      </c>
      <c r="B69" s="1610"/>
      <c r="C69" s="1559" t="s">
        <v>3801</v>
      </c>
      <c r="D69" s="1558"/>
      <c r="E69" s="1560"/>
      <c r="F69" s="1991"/>
    </row>
    <row r="70" spans="1:14" s="1982" customFormat="1" ht="4" customHeight="1" x14ac:dyDescent="0.35">
      <c r="A70" s="1983"/>
      <c r="B70" s="1983"/>
      <c r="C70" s="1983"/>
      <c r="D70" s="1983"/>
      <c r="E70" s="1984"/>
      <c r="F70" s="1991"/>
    </row>
    <row r="71" spans="1:14" s="2019" customFormat="1" ht="30" customHeight="1" x14ac:dyDescent="0.35">
      <c r="A71" s="1985" t="s">
        <v>3802</v>
      </c>
      <c r="B71" s="1986" t="s">
        <v>3750</v>
      </c>
      <c r="C71" s="2013" t="s">
        <v>3803</v>
      </c>
      <c r="E71" s="2009">
        <f>1540160</f>
        <v>1540160</v>
      </c>
      <c r="F71" s="1988" t="str">
        <f>IF(ISBLANK(E71),"",IF(ISNUMBER(E71),IF(E71-INT(E71)=0,"","  Errore ! Inserire un numero intero senza decimali"),"  Errore ! Inserire un numero intero senza decimali"))</f>
        <v/>
      </c>
      <c r="G71" s="1982"/>
      <c r="H71" s="1982"/>
      <c r="I71" s="1982"/>
      <c r="J71" s="1982"/>
      <c r="K71" s="1989" t="str">
        <f>LEFT(A71,3)</f>
        <v>PRD</v>
      </c>
      <c r="L71" s="1989" t="str">
        <f>RIGHT(A71,3)</f>
        <v>137</v>
      </c>
      <c r="M71" s="1989" t="str">
        <f>B71</f>
        <v>INT</v>
      </c>
      <c r="N71" s="1990">
        <f>IF(ISNUMBER(E71),ROUND(E71,0),"")</f>
        <v>1540160</v>
      </c>
    </row>
    <row r="72" spans="1:14" s="2019" customFormat="1" ht="4" customHeight="1" x14ac:dyDescent="0.35">
      <c r="A72" s="1985"/>
      <c r="B72" s="1985"/>
      <c r="C72" s="2014"/>
      <c r="D72" s="2014"/>
      <c r="E72" s="2020"/>
      <c r="F72" s="2021"/>
    </row>
    <row r="73" spans="1:14" s="2019" customFormat="1" ht="30" customHeight="1" x14ac:dyDescent="0.35">
      <c r="A73" s="1985" t="s">
        <v>3804</v>
      </c>
      <c r="B73" s="1986" t="s">
        <v>3750</v>
      </c>
      <c r="C73" s="2013" t="s">
        <v>3805</v>
      </c>
      <c r="E73" s="2009">
        <v>123872</v>
      </c>
      <c r="F73" s="1988" t="str">
        <f>IF(ISBLANK(E73),"",IF(ISNUMBER(E73),IF(E73-INT(E73)=0,"","  Errore ! Inserire un numero intero senza decimali"),"  Errore ! Inserire un numero intero senza decimali"))</f>
        <v/>
      </c>
      <c r="G73" s="1982"/>
      <c r="H73" s="1982"/>
      <c r="I73" s="1982"/>
      <c r="J73" s="1982"/>
      <c r="K73" s="1989" t="str">
        <f>LEFT(A73,3)</f>
        <v>PRD</v>
      </c>
      <c r="L73" s="1989" t="str">
        <f>RIGHT(A73,3)</f>
        <v>115</v>
      </c>
      <c r="M73" s="1989" t="str">
        <f>B73</f>
        <v>INT</v>
      </c>
      <c r="N73" s="1990">
        <f>IF(ISNUMBER(E73),ROUND(E73,0),"")</f>
        <v>123872</v>
      </c>
    </row>
    <row r="74" spans="1:14" s="2019" customFormat="1" ht="4" customHeight="1" x14ac:dyDescent="0.35">
      <c r="A74" s="1985"/>
      <c r="B74" s="1985"/>
      <c r="C74" s="2014"/>
      <c r="D74" s="2014"/>
      <c r="E74" s="2020"/>
      <c r="F74" s="2021"/>
    </row>
    <row r="75" spans="1:14" s="2019" customFormat="1" ht="30" customHeight="1" x14ac:dyDescent="0.35">
      <c r="A75" s="1985" t="s">
        <v>3806</v>
      </c>
      <c r="B75" s="1986" t="s">
        <v>3807</v>
      </c>
      <c r="C75" s="2013" t="s">
        <v>3808</v>
      </c>
      <c r="E75" s="1987" t="s">
        <v>5707</v>
      </c>
      <c r="F75" s="1988" t="str">
        <f>IF(AND(LEN(E75)=1,OR(UPPER(E75)="N",UPPER(E75)="S")),"",IF(ISBLANK(E75),"","  Errore ! Inserire S o N"))</f>
        <v/>
      </c>
      <c r="G75" s="1982"/>
      <c r="H75" s="1982"/>
      <c r="I75" s="1982"/>
      <c r="J75" s="1982"/>
      <c r="K75" s="1989" t="str">
        <f>LEFT(A75,3)</f>
        <v>PRD</v>
      </c>
      <c r="L75" s="1989" t="str">
        <f>RIGHT(A75,3)</f>
        <v>159</v>
      </c>
      <c r="M75" s="1989" t="str">
        <f>B75</f>
        <v>FLAG</v>
      </c>
      <c r="N75" s="1990" t="str">
        <f>IF(AND(LEN(E75)=1,OR(UPPER(E75)="N",UPPER(E75)="S")),UPPER(E75),"")</f>
        <v>S</v>
      </c>
    </row>
    <row r="76" spans="1:14" s="2019" customFormat="1" ht="4" customHeight="1" x14ac:dyDescent="0.35">
      <c r="A76" s="1985"/>
      <c r="B76" s="1985"/>
      <c r="C76" s="2014"/>
      <c r="D76" s="2014"/>
      <c r="E76" s="2020"/>
      <c r="F76" s="2021"/>
    </row>
    <row r="77" spans="1:14" s="2019" customFormat="1" ht="30" customHeight="1" x14ac:dyDescent="0.35">
      <c r="A77" s="1985" t="s">
        <v>3809</v>
      </c>
      <c r="B77" s="1986" t="s">
        <v>3807</v>
      </c>
      <c r="C77" s="2013" t="s">
        <v>3810</v>
      </c>
      <c r="E77" s="1987" t="s">
        <v>5707</v>
      </c>
      <c r="F77" s="1988" t="str">
        <f>IF(AND(LEN(E77)=1,OR(UPPER(E77)="N",UPPER(E77)="S")),"",IF(ISBLANK(E77),"","  Errore ! Inserire S o N"))</f>
        <v/>
      </c>
      <c r="G77" s="1982"/>
      <c r="H77" s="1982"/>
      <c r="I77" s="1982"/>
      <c r="J77" s="1982"/>
      <c r="K77" s="1989" t="str">
        <f>LEFT(A77,3)</f>
        <v>PRD</v>
      </c>
      <c r="L77" s="1989" t="str">
        <f>RIGHT(A77,3)</f>
        <v>273</v>
      </c>
      <c r="M77" s="1989" t="str">
        <f>B77</f>
        <v>FLAG</v>
      </c>
      <c r="N77" s="1990" t="str">
        <f>IF(AND(LEN(E77)=1,OR(UPPER(E77)="N",UPPER(E77)="S")),UPPER(E77),"")</f>
        <v>S</v>
      </c>
    </row>
    <row r="78" spans="1:14" s="2019" customFormat="1" ht="4" customHeight="1" x14ac:dyDescent="0.35">
      <c r="A78" s="1985"/>
      <c r="B78" s="1985"/>
      <c r="C78" s="2014"/>
      <c r="D78" s="2014"/>
      <c r="E78" s="2020"/>
      <c r="F78" s="2021"/>
    </row>
    <row r="79" spans="1:14" s="2019" customFormat="1" ht="30" customHeight="1" x14ac:dyDescent="0.35">
      <c r="A79" s="1985" t="s">
        <v>3811</v>
      </c>
      <c r="B79" s="1986" t="s">
        <v>3807</v>
      </c>
      <c r="C79" s="2013" t="s">
        <v>3812</v>
      </c>
      <c r="E79" s="1987" t="s">
        <v>5707</v>
      </c>
      <c r="F79" s="1988" t="str">
        <f>IF(AND(LEN(E79)=1,OR(UPPER(E79)="N",UPPER(E79)="S")),"",IF(ISBLANK(E79),"","  Errore ! Inserire S o N"))</f>
        <v/>
      </c>
      <c r="G79" s="1982"/>
      <c r="H79" s="1982"/>
      <c r="I79" s="1982"/>
      <c r="J79" s="1982"/>
      <c r="K79" s="1989" t="str">
        <f>LEFT(A79,3)</f>
        <v>PRD</v>
      </c>
      <c r="L79" s="1989" t="str">
        <f>RIGHT(A79,3)</f>
        <v>274</v>
      </c>
      <c r="M79" s="1989" t="str">
        <f>B79</f>
        <v>FLAG</v>
      </c>
      <c r="N79" s="1990" t="str">
        <f>IF(AND(LEN(E79)=1,OR(UPPER(E79)="N",UPPER(E79)="S")),UPPER(E79),"")</f>
        <v>S</v>
      </c>
    </row>
    <row r="80" spans="1:14" s="2019" customFormat="1" ht="4" customHeight="1" x14ac:dyDescent="0.35">
      <c r="A80" s="1985"/>
      <c r="B80" s="1985"/>
      <c r="C80" s="2014"/>
      <c r="D80" s="2014"/>
      <c r="E80" s="2020"/>
      <c r="F80" s="2021"/>
    </row>
    <row r="81" spans="1:14" s="2019" customFormat="1" ht="30" customHeight="1" x14ac:dyDescent="0.35">
      <c r="A81" s="1985" t="s">
        <v>3813</v>
      </c>
      <c r="B81" s="1986" t="s">
        <v>3807</v>
      </c>
      <c r="C81" s="2013" t="s">
        <v>3814</v>
      </c>
      <c r="E81" s="1987" t="s">
        <v>5707</v>
      </c>
      <c r="F81" s="1988" t="str">
        <f>IF(AND(LEN(E81)=1,OR(UPPER(E81)="N",UPPER(E81)="S")),"",IF(ISBLANK(E81),"","  Errore ! Inserire S o N"))</f>
        <v/>
      </c>
      <c r="G81" s="1982"/>
      <c r="H81" s="1982"/>
      <c r="I81" s="1982"/>
      <c r="J81" s="1982"/>
      <c r="K81" s="1989" t="str">
        <f>LEFT(A81,3)</f>
        <v>PRD</v>
      </c>
      <c r="L81" s="1989" t="str">
        <f>RIGHT(A81,3)</f>
        <v>275</v>
      </c>
      <c r="M81" s="1989" t="str">
        <f>B81</f>
        <v>FLAG</v>
      </c>
      <c r="N81" s="1990" t="str">
        <f>IF(AND(LEN(E81)=1,OR(UPPER(E81)="N",UPPER(E81)="S")),UPPER(E81),"")</f>
        <v>S</v>
      </c>
    </row>
    <row r="82" spans="1:14" s="2019" customFormat="1" ht="4" customHeight="1" x14ac:dyDescent="0.35">
      <c r="A82" s="1985"/>
      <c r="B82" s="1985"/>
      <c r="C82" s="2014"/>
      <c r="D82" s="2014"/>
      <c r="E82" s="2020"/>
      <c r="F82" s="2021"/>
    </row>
    <row r="83" spans="1:14" s="1982" customFormat="1" ht="30" customHeight="1" x14ac:dyDescent="0.35">
      <c r="A83" s="1610" t="s">
        <v>3815</v>
      </c>
      <c r="B83" s="1610"/>
      <c r="C83" s="1559" t="s">
        <v>3816</v>
      </c>
      <c r="D83" s="1558"/>
      <c r="E83" s="1560"/>
      <c r="F83" s="1981"/>
    </row>
    <row r="84" spans="1:14" s="1982" customFormat="1" ht="4" customHeight="1" x14ac:dyDescent="0.35">
      <c r="A84" s="2022"/>
      <c r="B84" s="2022"/>
      <c r="C84" s="1983"/>
      <c r="D84" s="1983"/>
      <c r="E84" s="1984"/>
      <c r="F84" s="1981"/>
    </row>
    <row r="85" spans="1:14" s="1982" customFormat="1" x14ac:dyDescent="0.35">
      <c r="A85" s="1985" t="s">
        <v>3817</v>
      </c>
      <c r="B85" s="1986" t="s">
        <v>203</v>
      </c>
      <c r="C85" s="1983" t="s">
        <v>3818</v>
      </c>
      <c r="E85" s="1984"/>
      <c r="F85" s="1981"/>
      <c r="K85" s="1989" t="str">
        <f>LEFT(A85,3)</f>
        <v>INF</v>
      </c>
      <c r="L85" s="1989" t="str">
        <f>RIGHT(A85,3)</f>
        <v>209</v>
      </c>
      <c r="M85" s="1989" t="str">
        <f>B85</f>
        <v>NOTE</v>
      </c>
      <c r="N85" s="1982" t="str">
        <f>IF(ISBLANK(C86),"",LEFT(C86,1500))</f>
        <v/>
      </c>
    </row>
    <row r="86" spans="1:14" s="1982" customFormat="1" ht="45" customHeight="1" x14ac:dyDescent="0.35">
      <c r="A86" s="2023"/>
      <c r="B86" s="2023"/>
      <c r="C86" s="2927"/>
      <c r="D86" s="2928"/>
      <c r="E86" s="2929"/>
      <c r="F86" s="2024" t="str">
        <f>IF(LEN(C86)&gt;1500,"Attenzione, è stato superato il numero massimo di 1500 caratteri","")</f>
        <v/>
      </c>
    </row>
    <row r="87" spans="1:14" x14ac:dyDescent="0.35">
      <c r="A87" s="2025"/>
      <c r="B87" s="2025"/>
      <c r="C87" s="2026"/>
      <c r="D87" s="2026"/>
      <c r="E87" s="2027"/>
    </row>
    <row r="88" spans="1:14" x14ac:dyDescent="0.35">
      <c r="A88" s="1985" t="s">
        <v>3819</v>
      </c>
      <c r="B88" s="1986" t="s">
        <v>203</v>
      </c>
      <c r="C88" s="1983" t="s">
        <v>3820</v>
      </c>
      <c r="E88" s="1984"/>
      <c r="F88" s="1981"/>
      <c r="G88" s="1982"/>
      <c r="H88" s="1982"/>
      <c r="I88" s="1982"/>
      <c r="J88" s="1982"/>
      <c r="K88" s="1989" t="str">
        <f>LEFT(A88,3)</f>
        <v>INF</v>
      </c>
      <c r="L88" s="1989" t="str">
        <f>RIGHT(A88,3)</f>
        <v>127</v>
      </c>
      <c r="M88" s="1989" t="str">
        <f>B88</f>
        <v>NOTE</v>
      </c>
      <c r="N88" s="1982" t="str">
        <f>IF(ISBLANK(C89),"",LEFT(C89,1500))</f>
        <v/>
      </c>
    </row>
    <row r="89" spans="1:14" ht="45" customHeight="1" x14ac:dyDescent="0.35">
      <c r="A89" s="2028"/>
      <c r="B89" s="2028"/>
      <c r="C89" s="2927"/>
      <c r="D89" s="2928"/>
      <c r="E89" s="2929"/>
      <c r="F89" s="2024" t="str">
        <f>IF(LEN(C89)&gt;1500,"Attenzione, è stato superato il numero massimo di 1500 caratteri","")</f>
        <v/>
      </c>
      <c r="K89" s="2029" t="s">
        <v>3448</v>
      </c>
    </row>
  </sheetData>
  <sheetProtection password="8611" sheet="1" selectLockedCells="1"/>
  <mergeCells count="5">
    <mergeCell ref="F2:F3"/>
    <mergeCell ref="F4:F5"/>
    <mergeCell ref="F6:F9"/>
    <mergeCell ref="C86:E86"/>
    <mergeCell ref="C89:E89"/>
  </mergeCells>
  <dataValidations count="4">
    <dataValidation type="date" allowBlank="1" showInputMessage="1" showErrorMessage="1" errorTitle="Errore di digitazione" error="Digitare una data non anteriore al 1 Gennaio dell'anno precedente alla di rilevazione (gg/mm/aaaa)" sqref="E15 E13 E17">
      <formula1>42736</formula1>
      <formula2>TODAY()</formula2>
    </dataValidation>
    <dataValidation type="whole" operator="lessThan" allowBlank="1" showInputMessage="1" showErrorMessage="1" errorTitle="Errore di digitazione" error="Inserire solo numeri interi o lasciare vuoto." sqref="E19 E29 E37 E65 E35 E25 E67 E71 E73 E27 E23 E49 E43 E41 E39 E45 E47 E51:E53 E63 E55 E57 E59 E61 E33">
      <formula1>100000000000000</formula1>
    </dataValidation>
    <dataValidation type="list" allowBlank="1" showDropDown="1" showInputMessage="1" showErrorMessage="1" errorTitle="Errore di digitazione" error="Digitare 'S' o 'N' o lasciare in bianco" sqref="E81 E75 E77 E79">
      <formula1>"s,n,S,N"</formula1>
    </dataValidation>
    <dataValidation type="textLength" allowBlank="1" showInputMessage="1" showErrorMessage="1" error="Inserire massimo 1500 caratteri" sqref="C89:E89 C86:E86">
      <formula1>0</formula1>
      <formula2>1500</formula2>
    </dataValidation>
  </dataValidations>
  <printOptions horizontalCentered="1"/>
  <pageMargins left="0.39370078740157483" right="0.39370078740157483" top="0.98425196850393704" bottom="0.39370078740157483" header="0.31496062992125984" footer="0.31496062992125984"/>
  <pageSetup paperSize="9" scale="45" orientation="portrait" r:id="rId1"/>
  <colBreaks count="1" manualBreakCount="1">
    <brk id="5" max="1048575" man="1"/>
  </colBreak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0">
    <tabColor rgb="FF0070C0"/>
  </sheetPr>
  <dimension ref="A1:AJ6"/>
  <sheetViews>
    <sheetView topLeftCell="Q1" workbookViewId="0">
      <selection activeCell="AC10" sqref="AC10"/>
    </sheetView>
  </sheetViews>
  <sheetFormatPr defaultRowHeight="12.9" x14ac:dyDescent="0.35"/>
  <cols>
    <col min="1" max="2" width="10.15234375" bestFit="1" customWidth="1"/>
    <col min="3" max="3" width="10.15234375" customWidth="1"/>
    <col min="4" max="4" width="9.15234375" customWidth="1"/>
    <col min="5" max="6" width="9.84375" bestFit="1" customWidth="1"/>
    <col min="7" max="14" width="9.15234375" customWidth="1"/>
    <col min="35" max="36" width="10.15234375" bestFit="1" customWidth="1"/>
  </cols>
  <sheetData>
    <row r="1" spans="1:36" x14ac:dyDescent="0.35">
      <c r="A1" t="s">
        <v>3742</v>
      </c>
      <c r="B1" t="s">
        <v>3745</v>
      </c>
      <c r="C1" t="s">
        <v>3747</v>
      </c>
      <c r="D1" t="s">
        <v>3749</v>
      </c>
      <c r="E1" t="s">
        <v>3754</v>
      </c>
      <c r="F1" t="s">
        <v>3756</v>
      </c>
      <c r="G1" t="s">
        <v>3758</v>
      </c>
      <c r="H1" t="s">
        <v>3760</v>
      </c>
      <c r="I1" t="s">
        <v>3764</v>
      </c>
      <c r="J1" t="s">
        <v>3766</v>
      </c>
      <c r="K1" t="s">
        <v>3768</v>
      </c>
      <c r="L1" t="s">
        <v>3770</v>
      </c>
      <c r="M1" t="s">
        <v>3772</v>
      </c>
      <c r="N1" t="s">
        <v>3774</v>
      </c>
      <c r="O1" t="s">
        <v>3776</v>
      </c>
      <c r="P1" t="s">
        <v>3778</v>
      </c>
      <c r="Q1" t="s">
        <v>3780</v>
      </c>
      <c r="R1" t="s">
        <v>3782</v>
      </c>
      <c r="S1" t="s">
        <v>3784</v>
      </c>
      <c r="T1" t="s">
        <v>3786</v>
      </c>
      <c r="U1" t="s">
        <v>3788</v>
      </c>
      <c r="V1" t="s">
        <v>3790</v>
      </c>
      <c r="W1" t="s">
        <v>3792</v>
      </c>
      <c r="X1" t="s">
        <v>3794</v>
      </c>
      <c r="Y1" t="s">
        <v>3796</v>
      </c>
      <c r="Z1" t="s">
        <v>3798</v>
      </c>
      <c r="AA1" t="s">
        <v>3802</v>
      </c>
      <c r="AB1" t="s">
        <v>3804</v>
      </c>
      <c r="AC1" t="s">
        <v>3806</v>
      </c>
      <c r="AD1" t="s">
        <v>3809</v>
      </c>
      <c r="AE1" t="s">
        <v>3811</v>
      </c>
      <c r="AF1" t="s">
        <v>3813</v>
      </c>
      <c r="AG1" t="s">
        <v>3817</v>
      </c>
      <c r="AH1" t="s">
        <v>3819</v>
      </c>
      <c r="AI1" t="s">
        <v>3344</v>
      </c>
      <c r="AJ1" t="s">
        <v>3821</v>
      </c>
    </row>
    <row r="2" spans="1:36" x14ac:dyDescent="0.35">
      <c r="A2" s="443">
        <v>767010</v>
      </c>
      <c r="B2" s="443">
        <v>767010</v>
      </c>
      <c r="C2" s="443">
        <v>767010</v>
      </c>
      <c r="D2">
        <v>999</v>
      </c>
      <c r="E2" s="2280">
        <v>999</v>
      </c>
      <c r="F2" s="2280">
        <v>999</v>
      </c>
      <c r="G2">
        <v>999</v>
      </c>
      <c r="H2">
        <v>999</v>
      </c>
      <c r="I2">
        <v>999</v>
      </c>
      <c r="J2">
        <v>999</v>
      </c>
      <c r="K2">
        <v>999</v>
      </c>
      <c r="L2">
        <v>999</v>
      </c>
      <c r="M2">
        <v>999</v>
      </c>
      <c r="N2">
        <v>999</v>
      </c>
      <c r="O2">
        <v>999</v>
      </c>
      <c r="P2">
        <v>999</v>
      </c>
      <c r="Q2">
        <v>999</v>
      </c>
      <c r="R2">
        <v>999</v>
      </c>
      <c r="S2">
        <v>999</v>
      </c>
      <c r="T2">
        <v>999</v>
      </c>
      <c r="U2">
        <v>999</v>
      </c>
      <c r="V2">
        <v>999</v>
      </c>
      <c r="W2">
        <v>999</v>
      </c>
      <c r="X2">
        <v>999</v>
      </c>
      <c r="Y2">
        <v>999</v>
      </c>
      <c r="Z2">
        <v>999</v>
      </c>
      <c r="AA2">
        <v>999</v>
      </c>
      <c r="AB2">
        <v>999</v>
      </c>
      <c r="AC2" t="s">
        <v>3822</v>
      </c>
      <c r="AD2" t="s">
        <v>3822</v>
      </c>
      <c r="AE2" t="s">
        <v>3822</v>
      </c>
      <c r="AF2" t="s">
        <v>3822</v>
      </c>
      <c r="AG2" t="s">
        <v>3823</v>
      </c>
      <c r="AH2" t="s">
        <v>3823</v>
      </c>
      <c r="AI2" t="s">
        <v>263</v>
      </c>
      <c r="AJ2" t="s">
        <v>263</v>
      </c>
    </row>
    <row r="3" spans="1:36" x14ac:dyDescent="0.35">
      <c r="A3" s="443">
        <v>767010</v>
      </c>
      <c r="B3" s="443">
        <v>767010</v>
      </c>
      <c r="C3" s="443">
        <v>767010</v>
      </c>
      <c r="D3">
        <v>999</v>
      </c>
      <c r="E3" s="2280">
        <v>999</v>
      </c>
      <c r="F3" s="2280">
        <v>999</v>
      </c>
      <c r="G3">
        <v>999</v>
      </c>
      <c r="H3">
        <v>999</v>
      </c>
      <c r="I3">
        <v>999</v>
      </c>
      <c r="J3">
        <v>999</v>
      </c>
      <c r="K3">
        <v>999</v>
      </c>
      <c r="L3">
        <v>999</v>
      </c>
      <c r="M3">
        <v>999</v>
      </c>
      <c r="N3">
        <v>999</v>
      </c>
      <c r="O3">
        <v>999</v>
      </c>
      <c r="P3">
        <v>999</v>
      </c>
      <c r="Q3">
        <v>999</v>
      </c>
      <c r="R3">
        <v>999</v>
      </c>
      <c r="S3">
        <v>999</v>
      </c>
      <c r="T3">
        <v>999</v>
      </c>
      <c r="U3">
        <v>999</v>
      </c>
      <c r="V3">
        <v>999</v>
      </c>
      <c r="W3">
        <v>999</v>
      </c>
      <c r="X3">
        <v>999</v>
      </c>
      <c r="Y3">
        <v>999</v>
      </c>
      <c r="Z3">
        <v>999</v>
      </c>
      <c r="AA3">
        <v>999</v>
      </c>
      <c r="AB3">
        <v>999</v>
      </c>
      <c r="AC3" t="s">
        <v>3822</v>
      </c>
      <c r="AD3" t="s">
        <v>3822</v>
      </c>
      <c r="AE3" t="s">
        <v>3822</v>
      </c>
      <c r="AF3" t="s">
        <v>3822</v>
      </c>
      <c r="AG3" t="s">
        <v>3823</v>
      </c>
      <c r="AH3" t="s">
        <v>3823</v>
      </c>
      <c r="AI3" t="s">
        <v>263</v>
      </c>
      <c r="AJ3" t="s">
        <v>263</v>
      </c>
    </row>
    <row r="4" spans="1:36" x14ac:dyDescent="0.35">
      <c r="A4" s="443">
        <v>767010</v>
      </c>
      <c r="B4" s="443">
        <v>767010</v>
      </c>
      <c r="C4" s="443">
        <v>767010</v>
      </c>
      <c r="D4">
        <v>999</v>
      </c>
      <c r="E4" s="2280">
        <v>999</v>
      </c>
      <c r="F4" s="2280">
        <v>999</v>
      </c>
      <c r="G4">
        <v>999</v>
      </c>
      <c r="H4">
        <v>999</v>
      </c>
      <c r="I4">
        <v>999</v>
      </c>
      <c r="J4">
        <v>999</v>
      </c>
      <c r="K4">
        <v>999</v>
      </c>
      <c r="L4">
        <v>999</v>
      </c>
      <c r="M4">
        <v>999</v>
      </c>
      <c r="N4">
        <v>999</v>
      </c>
      <c r="O4">
        <v>999</v>
      </c>
      <c r="P4">
        <v>999</v>
      </c>
      <c r="Q4">
        <v>999</v>
      </c>
      <c r="R4">
        <v>999</v>
      </c>
      <c r="S4">
        <v>999</v>
      </c>
      <c r="T4">
        <v>999</v>
      </c>
      <c r="U4">
        <v>999</v>
      </c>
      <c r="V4">
        <v>999</v>
      </c>
      <c r="W4">
        <v>999</v>
      </c>
      <c r="X4">
        <v>999</v>
      </c>
      <c r="Y4">
        <v>999</v>
      </c>
      <c r="Z4">
        <v>999</v>
      </c>
      <c r="AA4">
        <v>999</v>
      </c>
      <c r="AB4">
        <v>999</v>
      </c>
      <c r="AC4" t="s">
        <v>3822</v>
      </c>
      <c r="AD4" t="s">
        <v>3822</v>
      </c>
      <c r="AE4" t="s">
        <v>3822</v>
      </c>
      <c r="AF4" t="s">
        <v>3822</v>
      </c>
      <c r="AG4" t="s">
        <v>3823</v>
      </c>
      <c r="AH4" t="s">
        <v>3823</v>
      </c>
      <c r="AI4" t="s">
        <v>263</v>
      </c>
      <c r="AJ4" t="s">
        <v>263</v>
      </c>
    </row>
    <row r="5" spans="1:36" x14ac:dyDescent="0.35">
      <c r="A5" s="443">
        <f>IF('SICI(1)'!E13="","",'SICI(1)'!E13)</f>
        <v>44375</v>
      </c>
      <c r="B5" s="443" t="str">
        <f>IF('SICI(1)'!E15="","",'SICI(1)'!E15)</f>
        <v/>
      </c>
      <c r="C5" s="443" t="str">
        <f>IF('SICI(1)'!E17="","",'SICI(1)'!E17)</f>
        <v/>
      </c>
      <c r="D5">
        <f>IF('SICI(1)'!E19="","",'SICI(1)'!E19)</f>
        <v>0</v>
      </c>
      <c r="E5" s="2280">
        <f>IF('SICI(1)'!E23="","",'SICI(1)'!E23)</f>
        <v>7626546</v>
      </c>
      <c r="F5" s="2280" t="str">
        <f>IF('SICI(1)'!E25="","",'SICI(1)'!E25)</f>
        <v/>
      </c>
      <c r="G5">
        <f>IF('SICI(1)'!E27="","",'SICI(1)'!E27)</f>
        <v>704950</v>
      </c>
      <c r="H5" t="str">
        <f>IF('SICI(1)'!E29="","",'SICI(1)'!E29)</f>
        <v/>
      </c>
      <c r="I5">
        <f>IF('SICI(1)'!E33="","",'SICI(1)'!E33)</f>
        <v>30</v>
      </c>
      <c r="J5">
        <f>IF('SICI(1)'!E35="","",'SICI(1)'!E35)</f>
        <v>16446</v>
      </c>
      <c r="K5">
        <f>IF('SICI(1)'!$E37="","",'SICI(1)'!$E37)</f>
        <v>16</v>
      </c>
      <c r="L5">
        <f>IF('SICI(1)'!$E39="","",'SICI(1)'!$E39)</f>
        <v>11538</v>
      </c>
      <c r="M5">
        <f>IF('SICI(1)'!$E41="","",'SICI(1)'!$E41)</f>
        <v>30</v>
      </c>
      <c r="N5">
        <f>IF('SICI(1)'!$E43="","",'SICI(1)'!$E43)</f>
        <v>10154</v>
      </c>
      <c r="O5">
        <f>IF('SICI(1)'!$E45="","",'SICI(1)'!$E45)</f>
        <v>0</v>
      </c>
      <c r="P5">
        <f>IF('SICI(1)'!$E47="","",'SICI(1)'!$E47)</f>
        <v>0</v>
      </c>
      <c r="Q5">
        <f>IF('SICI(1)'!$E49="","",'SICI(1)'!$E49)</f>
        <v>0</v>
      </c>
      <c r="R5">
        <f>IF('SICI(1)'!$E51="","",'SICI(1)'!$E51)</f>
        <v>0</v>
      </c>
      <c r="S5">
        <f>IF('SICI(1)'!$E53="","",'SICI(1)'!$E53)</f>
        <v>19</v>
      </c>
      <c r="T5">
        <f>IF('SICI(1)'!$E55="","",'SICI(1)'!$E55)</f>
        <v>9567</v>
      </c>
      <c r="U5">
        <f>IF('SICI(1)'!$E57="","",'SICI(1)'!$E57)</f>
        <v>156</v>
      </c>
      <c r="V5">
        <f>IF('SICI(1)'!$E59="","",'SICI(1)'!$E59)</f>
        <v>5077</v>
      </c>
      <c r="W5">
        <f>IF('SICI(1)'!$E61="","",'SICI(1)'!$E61)</f>
        <v>59</v>
      </c>
      <c r="X5">
        <f>IF('SICI(1)'!$E63="","",'SICI(1)'!$E63)</f>
        <v>1385</v>
      </c>
      <c r="Y5">
        <f>IF('SICI(1)'!$E65="","",'SICI(1)'!$E65)</f>
        <v>4</v>
      </c>
      <c r="Z5">
        <f>IF('SICI(1)'!E67="","",'SICI(1)'!E67)</f>
        <v>600</v>
      </c>
      <c r="AA5">
        <f>IF('SICI(1)'!E71="","",'SICI(1)'!E71)</f>
        <v>1540160</v>
      </c>
      <c r="AB5">
        <f>IF('SICI(1)'!E73="","",'SICI(1)'!E73)</f>
        <v>123872</v>
      </c>
      <c r="AC5" t="str">
        <f>IF('SICI(1)'!E75="","",'SICI(1)'!E75)</f>
        <v>S</v>
      </c>
      <c r="AD5" t="str">
        <f>IF('SICI(1)'!E77="","",'SICI(1)'!E77)</f>
        <v>S</v>
      </c>
      <c r="AE5" t="str">
        <f>IF('SICI(1)'!E79="","",'SICI(1)'!E79)</f>
        <v>S</v>
      </c>
      <c r="AF5" t="str">
        <f>IF('SICI(1)'!E81="","",'SICI(1)'!E81)</f>
        <v>S</v>
      </c>
      <c r="AG5" t="str">
        <f>IF('SICI(1)'!C86="","",'SICI(1)'!C86)</f>
        <v/>
      </c>
      <c r="AH5" t="str">
        <f>IF('SICI(1)'!C89="","",'SICI(1)'!C89)</f>
        <v/>
      </c>
      <c r="AI5" t="str">
        <f>'SICI(1)'!F2</f>
        <v>OK</v>
      </c>
      <c r="AJ5" t="str">
        <f>'SICI(1)'!F6</f>
        <v>OK</v>
      </c>
    </row>
    <row r="6" spans="1:36" x14ac:dyDescent="0.35">
      <c r="M6" t="str">
        <f>IF('SICI(1)'!$E42="","",'SICI(1)'!$E42)</f>
        <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72">
    <tabColor rgb="FF00B0F0"/>
  </sheetPr>
  <dimension ref="A1:Q2"/>
  <sheetViews>
    <sheetView workbookViewId="0">
      <selection activeCell="A2" sqref="A2"/>
    </sheetView>
  </sheetViews>
  <sheetFormatPr defaultColWidth="9.15234375" defaultRowHeight="11.15" x14ac:dyDescent="0.35"/>
  <cols>
    <col min="1" max="1" width="6.53515625" style="270" bestFit="1" customWidth="1"/>
    <col min="2" max="2" width="6.69140625" style="270" bestFit="1" customWidth="1"/>
    <col min="3" max="3" width="6.53515625" style="270" bestFit="1" customWidth="1"/>
    <col min="4" max="4" width="5.3828125" style="270" bestFit="1" customWidth="1"/>
    <col min="5" max="7" width="7.3046875" style="270" bestFit="1" customWidth="1"/>
    <col min="8" max="8" width="7.3828125" style="270" bestFit="1" customWidth="1"/>
    <col min="9" max="11" width="7.3046875" style="270" bestFit="1" customWidth="1"/>
    <col min="12" max="12" width="7.3828125" style="270" bestFit="1" customWidth="1"/>
    <col min="13" max="13" width="39.69140625" style="270" bestFit="1" customWidth="1"/>
    <col min="14" max="16" width="10.3828125" style="270" bestFit="1" customWidth="1"/>
    <col min="17" max="17" width="45.3828125" style="270" bestFit="1" customWidth="1"/>
    <col min="18" max="16384" width="9.15234375" style="270"/>
  </cols>
  <sheetData>
    <row r="1" spans="1:17" x14ac:dyDescent="0.35">
      <c r="A1" s="433" t="s">
        <v>644</v>
      </c>
      <c r="B1" s="433" t="s">
        <v>645</v>
      </c>
      <c r="C1" s="433" t="s">
        <v>646</v>
      </c>
      <c r="D1" s="433" t="s">
        <v>647</v>
      </c>
      <c r="E1" s="433" t="s">
        <v>648</v>
      </c>
      <c r="F1" s="433" t="s">
        <v>649</v>
      </c>
      <c r="G1" s="433" t="s">
        <v>650</v>
      </c>
      <c r="H1" s="433" t="s">
        <v>651</v>
      </c>
      <c r="I1" s="433" t="s">
        <v>652</v>
      </c>
      <c r="J1" s="433" t="s">
        <v>653</v>
      </c>
      <c r="K1" s="433" t="s">
        <v>654</v>
      </c>
      <c r="L1" s="433" t="s">
        <v>655</v>
      </c>
      <c r="M1" s="433" t="s">
        <v>656</v>
      </c>
      <c r="N1" s="433" t="s">
        <v>657</v>
      </c>
      <c r="O1" s="433" t="s">
        <v>658</v>
      </c>
      <c r="P1" s="433" t="s">
        <v>659</v>
      </c>
      <c r="Q1" s="433" t="s">
        <v>660</v>
      </c>
    </row>
    <row r="2" spans="1:17" x14ac:dyDescent="0.35">
      <c r="A2" s="432">
        <f>COCOCO!G7</f>
        <v>3</v>
      </c>
      <c r="B2" s="432">
        <f>COCOCO!G8</f>
        <v>0</v>
      </c>
      <c r="C2" s="432">
        <f>COCOCO!G9</f>
        <v>0</v>
      </c>
      <c r="D2" s="432">
        <f>IF(COCOCO!G11="",-1,COCOCO!G11)</f>
        <v>3</v>
      </c>
      <c r="E2" s="432">
        <f>COCOCO!G14</f>
        <v>0</v>
      </c>
      <c r="F2" s="432">
        <f>COCOCO!G15</f>
        <v>0</v>
      </c>
      <c r="G2" s="432">
        <f>COCOCO!G16</f>
        <v>0</v>
      </c>
      <c r="H2" s="432">
        <f>COCOCO!G17</f>
        <v>3</v>
      </c>
      <c r="I2" s="432">
        <f>COCOCO!G19</f>
        <v>3</v>
      </c>
      <c r="J2" s="432">
        <f>COCOCO!G22</f>
        <v>3</v>
      </c>
      <c r="K2" s="432">
        <f>COCOCO!G23</f>
        <v>0</v>
      </c>
      <c r="L2" s="432">
        <f>COCOCO!G24</f>
        <v>0</v>
      </c>
      <c r="M2" s="434" t="str">
        <f>COCOCO!H7</f>
        <v/>
      </c>
      <c r="N2" s="434" t="str">
        <f>COCOCO!H11</f>
        <v/>
      </c>
      <c r="O2" s="434" t="str">
        <f>COCOCO!H14</f>
        <v/>
      </c>
      <c r="P2" s="434" t="str">
        <f>COCOCO!H19</f>
        <v/>
      </c>
      <c r="Q2" s="434" t="str">
        <f>COCOCO!H22</f>
        <v/>
      </c>
    </row>
  </sheetData>
  <pageMargins left="0.75" right="0.75" top="1" bottom="1" header="0.5" footer="0.5"/>
  <headerFooter alignWithMargins="0">
    <oddHeader>&amp;A</oddHeader>
    <oddFooter>Page &amp;P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76">
    <pageSetUpPr fitToPage="1"/>
  </sheetPr>
  <dimension ref="A1:N70"/>
  <sheetViews>
    <sheetView showGridLines="0" topLeftCell="A4" zoomScale="80" zoomScaleNormal="80" workbookViewId="0">
      <selection activeCell="E25" sqref="E25"/>
    </sheetView>
  </sheetViews>
  <sheetFormatPr defaultColWidth="10" defaultRowHeight="15" x14ac:dyDescent="0.35"/>
  <cols>
    <col min="1" max="1" width="7.69140625" style="2030" customWidth="1"/>
    <col min="2" max="2" width="7.69140625" style="2053" customWidth="1"/>
    <col min="3" max="3" width="139.53515625" style="1980" customWidth="1"/>
    <col min="4" max="4" width="2.3046875" style="1980" customWidth="1"/>
    <col min="5" max="5" width="14" style="2031" bestFit="1" customWidth="1"/>
    <col min="6" max="6" width="39.53515625" style="2039" customWidth="1"/>
    <col min="7" max="8" width="10" style="1980"/>
    <col min="9" max="9" width="10" style="1980" customWidth="1"/>
    <col min="10" max="10" width="10.53515625" style="1980" customWidth="1"/>
    <col min="11" max="14" width="10" style="1980" hidden="1" customWidth="1"/>
    <col min="15" max="15" width="10" style="1980" customWidth="1"/>
    <col min="16" max="16384" width="10" style="1980"/>
  </cols>
  <sheetData>
    <row r="1" spans="1:14" s="1961" customFormat="1" ht="45" customHeight="1" thickBot="1" x14ac:dyDescent="0.6">
      <c r="A1" s="1547" t="s">
        <v>3730</v>
      </c>
      <c r="B1" s="1611"/>
      <c r="C1" s="1548"/>
      <c r="D1" s="1548"/>
      <c r="E1" s="1549"/>
      <c r="F1" s="1724" t="s">
        <v>3731</v>
      </c>
      <c r="H1" s="1962" t="s">
        <v>345</v>
      </c>
    </row>
    <row r="2" spans="1:14" s="1961" customFormat="1" ht="41.5" customHeight="1" x14ac:dyDescent="0.55000000000000004">
      <c r="A2" s="1550" t="s">
        <v>3732</v>
      </c>
      <c r="B2" s="1612"/>
      <c r="C2" s="1551"/>
      <c r="D2" s="1552"/>
      <c r="E2" s="1553"/>
      <c r="F2" s="2915" t="str">
        <f>IF(AND(ISBLANK($E$23),SUM('t15(2)'!W:W)&gt;0,$N$9&gt;0),"Attenzione: è necessario compilare la domanda LEG428 !!!","OK")</f>
        <v>OK</v>
      </c>
    </row>
    <row r="3" spans="1:14" s="1963" customFormat="1" ht="30" customHeight="1" thickBot="1" x14ac:dyDescent="0.4">
      <c r="A3" s="1554"/>
      <c r="B3" s="1613"/>
      <c r="C3" s="124"/>
      <c r="D3" s="1555"/>
      <c r="E3" s="1556"/>
      <c r="F3" s="2922"/>
    </row>
    <row r="4" spans="1:14" s="1961" customFormat="1" ht="16.5" customHeight="1" x14ac:dyDescent="0.35">
      <c r="A4" s="1964"/>
      <c r="B4" s="2032"/>
      <c r="C4" s="1965"/>
      <c r="D4" s="1965"/>
      <c r="E4" s="1965"/>
      <c r="F4" s="2923" t="s">
        <v>3733</v>
      </c>
    </row>
    <row r="5" spans="1:14" s="1969" customFormat="1" ht="20.25" customHeight="1" thickBot="1" x14ac:dyDescent="0.4">
      <c r="A5" s="1966" t="s">
        <v>3734</v>
      </c>
      <c r="B5" s="2033"/>
      <c r="C5" s="1967"/>
      <c r="D5" s="1968"/>
      <c r="E5" s="1968"/>
      <c r="F5" s="2924"/>
    </row>
    <row r="6" spans="1:14" s="1961" customFormat="1" ht="20.25" customHeight="1" x14ac:dyDescent="0.35">
      <c r="B6" s="2034"/>
      <c r="C6" s="2035" t="s">
        <v>3824</v>
      </c>
      <c r="F6" s="2925" t="str">
        <f>IF(AND(ISBLANK(E13),ISBLANK(E15),ISBLANK(E17)),"OK",IF(AND(OR(ISBLANK(E13),YEAR(E13)&gt;'t1'!L1-1),OR(ISBLANK(E15),YEAR(E15)&gt;'t1'!L1-1),OR(ISBLANK(E17),YEAR(E17)&gt;'t1'!L1-1)),"OK","Attenzione: almeno una data di certificazione è antececedente l'anno "&amp;'t1'!L1&amp;", è necessario giustificare"))</f>
        <v>OK</v>
      </c>
    </row>
    <row r="7" spans="1:14" s="1969" customFormat="1" ht="65.25" customHeight="1" x14ac:dyDescent="0.35">
      <c r="A7" s="1970"/>
      <c r="B7" s="2036"/>
      <c r="C7" s="1971"/>
      <c r="D7" s="1971"/>
      <c r="E7" s="1972"/>
      <c r="F7" s="2930"/>
    </row>
    <row r="8" spans="1:14" s="1969" customFormat="1" ht="30.75" customHeight="1" x14ac:dyDescent="0.35">
      <c r="A8" s="1973"/>
      <c r="B8" s="2037"/>
      <c r="C8" s="1557" t="s">
        <v>3825</v>
      </c>
      <c r="F8" s="2930"/>
      <c r="N8" s="1714" t="s">
        <v>3736</v>
      </c>
    </row>
    <row r="9" spans="1:14" s="1969" customFormat="1" ht="30.75" customHeight="1" thickBot="1" x14ac:dyDescent="0.4">
      <c r="A9" s="1973"/>
      <c r="B9" s="2037"/>
      <c r="C9" s="1971"/>
      <c r="D9" s="1971"/>
      <c r="E9" s="1974"/>
      <c r="F9" s="2931"/>
      <c r="N9" s="1975">
        <f>(COUNTIF(E:E,"&lt;&gt;"&amp;"")+COUNTIF(C67,"&lt;&gt;"&amp;"")+COUNTIF(C70,"&lt;&gt;"&amp;""))</f>
        <v>18</v>
      </c>
    </row>
    <row r="10" spans="1:14" ht="4" customHeight="1" x14ac:dyDescent="0.35">
      <c r="A10" s="1976"/>
      <c r="B10" s="2038"/>
      <c r="C10" s="1977"/>
      <c r="D10" s="1976"/>
      <c r="E10" s="1978"/>
    </row>
    <row r="11" spans="1:14" s="1982" customFormat="1" ht="30" customHeight="1" x14ac:dyDescent="0.35">
      <c r="A11" s="1610" t="s">
        <v>3737</v>
      </c>
      <c r="B11" s="1610"/>
      <c r="C11" s="1559" t="s">
        <v>3738</v>
      </c>
      <c r="D11" s="1558"/>
      <c r="E11" s="1560"/>
      <c r="F11" s="2040"/>
      <c r="K11" s="1714" t="s">
        <v>3739</v>
      </c>
      <c r="L11" s="1714" t="s">
        <v>3740</v>
      </c>
      <c r="M11" s="1714" t="s">
        <v>3741</v>
      </c>
      <c r="N11" s="1714" t="s">
        <v>3357</v>
      </c>
    </row>
    <row r="12" spans="1:14" s="1982" customFormat="1" ht="4" customHeight="1" x14ac:dyDescent="0.35">
      <c r="A12" s="1983"/>
      <c r="B12" s="2041"/>
      <c r="C12" s="1983"/>
      <c r="D12" s="1983"/>
      <c r="E12" s="1984"/>
      <c r="F12" s="2040"/>
    </row>
    <row r="13" spans="1:14" s="1982" customFormat="1" ht="30" customHeight="1" x14ac:dyDescent="0.35">
      <c r="A13" s="1992" t="s">
        <v>3742</v>
      </c>
      <c r="B13" s="1993" t="s">
        <v>3743</v>
      </c>
      <c r="C13" s="1994" t="s">
        <v>3744</v>
      </c>
      <c r="E13" s="1995">
        <v>44375</v>
      </c>
      <c r="F13" s="1996" t="str">
        <f ca="1">IF(ISBLANK(E13),"",IF(AND(E13&gt;=DATE('t1'!$L$1-2,1,1),E13&lt;=TODAY()),"","Digitare una data non anteriore al 1 Gennaio "&amp;'t1'!$L$1-1&amp;" (gg/mm/aaaa)"))</f>
        <v/>
      </c>
      <c r="K13" s="1989" t="str">
        <f>LEFT(A13,3)</f>
        <v>GEN</v>
      </c>
      <c r="L13" s="1989" t="str">
        <f>RIGHT(A13,3)</f>
        <v>353</v>
      </c>
      <c r="M13" s="1989" t="str">
        <f>B13</f>
        <v>DATE</v>
      </c>
      <c r="N13" s="1997" t="str">
        <f ca="1">IF(AND(E13&gt;=DATE(2017,1,1),E13&lt;=TODAY()),"'"&amp;DAY(E13)&amp;"/"&amp;MONTH(E13)&amp;"/"&amp;YEAR(E13),"")</f>
        <v>'28/6/2021</v>
      </c>
    </row>
    <row r="14" spans="1:14" s="1982" customFormat="1" ht="4" customHeight="1" x14ac:dyDescent="0.35">
      <c r="A14" s="1992"/>
      <c r="B14" s="1993"/>
      <c r="C14" s="1998"/>
      <c r="D14" s="1983"/>
      <c r="E14" s="1984"/>
      <c r="F14" s="1999"/>
    </row>
    <row r="15" spans="1:14" s="1982" customFormat="1" ht="30" customHeight="1" x14ac:dyDescent="0.35">
      <c r="A15" s="1992" t="s">
        <v>3745</v>
      </c>
      <c r="B15" s="1993" t="s">
        <v>3743</v>
      </c>
      <c r="C15" s="1994" t="s">
        <v>3746</v>
      </c>
      <c r="E15" s="1995"/>
      <c r="F15" s="1996" t="str">
        <f ca="1">IF(ISBLANK(E15),"",IF(AND(E15&gt;=DATE('t1'!$L$1-2,1,1),E15&lt;=TODAY()),"","Digitare una data non anteriore al 1 Gennaio "&amp;'t1'!$L$1-1&amp;" (gg/mm/aaaa)"))</f>
        <v/>
      </c>
      <c r="K15" s="1989" t="str">
        <f>LEFT(A15,3)</f>
        <v>GEN</v>
      </c>
      <c r="L15" s="1989" t="str">
        <f>RIGHT(A15,3)</f>
        <v>354</v>
      </c>
      <c r="M15" s="1989" t="str">
        <f>B15</f>
        <v>DATE</v>
      </c>
      <c r="N15" s="1997" t="str">
        <f ca="1">IF(AND(E15&gt;=DATE(2017,1,1),E15&lt;=TODAY()),"'"&amp;DAY(E15)&amp;"/"&amp;MONTH(E15)&amp;"/"&amp;YEAR(E15),"")</f>
        <v/>
      </c>
    </row>
    <row r="16" spans="1:14" s="1982" customFormat="1" ht="4" customHeight="1" x14ac:dyDescent="0.35">
      <c r="A16" s="2000"/>
      <c r="B16" s="2001"/>
      <c r="C16" s="1994"/>
      <c r="D16" s="1983"/>
      <c r="E16" s="1984"/>
      <c r="F16" s="1999"/>
    </row>
    <row r="17" spans="1:14" s="1982" customFormat="1" ht="30" customHeight="1" x14ac:dyDescent="0.35">
      <c r="A17" s="1992" t="s">
        <v>3747</v>
      </c>
      <c r="B17" s="1993" t="s">
        <v>3743</v>
      </c>
      <c r="C17" s="1994" t="s">
        <v>3748</v>
      </c>
      <c r="D17" s="2002"/>
      <c r="E17" s="1995"/>
      <c r="F17" s="1996" t="str">
        <f ca="1">IF(ISBLANK(E17),"",IF(AND(E17&gt;=DATE('t1'!$L$1-2,1,1),E17&lt;=TODAY()),"","Digitare una data non anteriore al 1 Gennaio "&amp;'t1'!$L$1-1&amp;" (gg/mm/aaaa)"))</f>
        <v/>
      </c>
      <c r="K17" s="1989" t="str">
        <f>LEFT(A17,3)</f>
        <v>GEN</v>
      </c>
      <c r="L17" s="1989" t="str">
        <f>RIGHT(A17,3)</f>
        <v>355</v>
      </c>
      <c r="M17" s="1989" t="str">
        <f>B17</f>
        <v>DATE</v>
      </c>
      <c r="N17" s="1997" t="str">
        <f ca="1">IF(AND(E17&gt;=DATE(2017,1,1),E17&lt;=TODAY()),"'"&amp;DAY(E17)&amp;"/"&amp;MONTH(E17)&amp;"/"&amp;YEAR(E17),"")</f>
        <v/>
      </c>
    </row>
    <row r="18" spans="1:14" s="1982" customFormat="1" ht="4" customHeight="1" x14ac:dyDescent="0.35">
      <c r="A18" s="2003"/>
      <c r="B18" s="2004"/>
      <c r="C18" s="2005"/>
      <c r="D18" s="2006"/>
      <c r="E18" s="2007"/>
      <c r="F18" s="2008"/>
    </row>
    <row r="19" spans="1:14" s="1982" customFormat="1" ht="30" customHeight="1" x14ac:dyDescent="0.35">
      <c r="A19" s="1985" t="s">
        <v>3749</v>
      </c>
      <c r="B19" s="1986" t="s">
        <v>3750</v>
      </c>
      <c r="C19" s="1994" t="s">
        <v>3751</v>
      </c>
      <c r="E19" s="2009">
        <v>0</v>
      </c>
      <c r="F19" s="1988" t="str">
        <f>IF(ISBLANK(E19),"",IF(ISNUMBER(E19),IF(E19-INT(E19)=0,"","  Errore ! Inserire un numero intero senza decimali"),"  Errore ! Inserire un numero intero senza decimali"))</f>
        <v/>
      </c>
      <c r="K19" s="1989" t="str">
        <f>LEFT(A19,3)</f>
        <v>GEN</v>
      </c>
      <c r="L19" s="1989" t="str">
        <f>RIGHT(A19,3)</f>
        <v>195</v>
      </c>
      <c r="M19" s="1989" t="str">
        <f>B19</f>
        <v>INT</v>
      </c>
      <c r="N19" s="1990">
        <f>IF(ISNUMBER(E19),ROUND(E19,0),"")</f>
        <v>0</v>
      </c>
    </row>
    <row r="20" spans="1:14" s="1982" customFormat="1" ht="4" customHeight="1" x14ac:dyDescent="0.35">
      <c r="A20" s="2010"/>
      <c r="B20" s="2011"/>
      <c r="C20" s="1983"/>
      <c r="D20" s="1983"/>
      <c r="E20" s="1984"/>
      <c r="F20" s="2012"/>
    </row>
    <row r="21" spans="1:14" s="1982" customFormat="1" ht="30" customHeight="1" x14ac:dyDescent="0.35">
      <c r="A21" s="1610" t="s">
        <v>3752</v>
      </c>
      <c r="B21" s="1610"/>
      <c r="C21" s="1559" t="s">
        <v>3753</v>
      </c>
      <c r="D21" s="1558"/>
      <c r="E21" s="1560"/>
      <c r="F21" s="2012"/>
    </row>
    <row r="22" spans="1:14" s="1982" customFormat="1" ht="4" customHeight="1" x14ac:dyDescent="0.35">
      <c r="A22" s="1983"/>
      <c r="B22" s="2041"/>
      <c r="C22" s="1983"/>
      <c r="D22" s="1983"/>
      <c r="E22" s="1984"/>
      <c r="F22" s="2008"/>
    </row>
    <row r="23" spans="1:14" s="2015" customFormat="1" ht="30" customHeight="1" x14ac:dyDescent="0.35">
      <c r="A23" s="2341" t="s">
        <v>3754</v>
      </c>
      <c r="B23" s="2342" t="s">
        <v>3750</v>
      </c>
      <c r="C23" s="2343" t="s">
        <v>3755</v>
      </c>
      <c r="E23" s="2016">
        <v>515419</v>
      </c>
      <c r="F23" s="2042" t="str">
        <f>IF(ISBLANK(E23),"",IF(ISNUMBER(E23),IF(E23-INT(E23)=0,"","  Errore ! Inserire un numero intero senza decimali"),"  Errore ! Inserire un numero intero senza decimali"))</f>
        <v/>
      </c>
      <c r="K23" s="2043" t="str">
        <f>LEFT(A23,3)</f>
        <v>LEG</v>
      </c>
      <c r="L23" s="2043" t="str">
        <f>RIGHT(A23,3)</f>
        <v>428</v>
      </c>
      <c r="M23" s="2043" t="str">
        <f>B23</f>
        <v>INT</v>
      </c>
      <c r="N23" s="2043">
        <f>IF(ISNUMBER(E23),ROUND(E23,0),"")</f>
        <v>515419</v>
      </c>
    </row>
    <row r="24" spans="1:14" s="2015" customFormat="1" ht="6" customHeight="1" x14ac:dyDescent="0.35">
      <c r="A24" s="2341"/>
      <c r="B24" s="2342"/>
      <c r="C24" s="2343"/>
      <c r="E24" s="2438"/>
      <c r="F24" s="2042"/>
      <c r="K24" s="2043" t="str">
        <f>LEFT(A24,3)</f>
        <v/>
      </c>
      <c r="L24" s="2043" t="str">
        <f>RIGHT(A24,3)</f>
        <v/>
      </c>
      <c r="M24" s="2043"/>
      <c r="N24" s="2043" t="str">
        <f>IF(ISNUMBER(E24),ROUND(E24,0),"")</f>
        <v/>
      </c>
    </row>
    <row r="25" spans="1:14" s="1982" customFormat="1" ht="36.65" customHeight="1" x14ac:dyDescent="0.35">
      <c r="A25" s="2341" t="s">
        <v>3756</v>
      </c>
      <c r="B25" s="2342" t="s">
        <v>3750</v>
      </c>
      <c r="C25" s="2343" t="s">
        <v>3757</v>
      </c>
      <c r="D25" s="2348"/>
      <c r="E25" s="2058"/>
      <c r="F25" s="2008"/>
      <c r="K25" s="2043" t="str">
        <f>LEFT(A25,3)</f>
        <v>LEG</v>
      </c>
      <c r="L25" s="2043" t="str">
        <f>RIGHT(A25,3)</f>
        <v>425</v>
      </c>
      <c r="M25" s="2043" t="str">
        <f>B25</f>
        <v>INT</v>
      </c>
      <c r="N25" s="2043" t="str">
        <f>IF(ISNUMBER(E25),ROUND(E25,0),"")</f>
        <v/>
      </c>
    </row>
    <row r="26" spans="1:14" s="1982" customFormat="1" ht="4" customHeight="1" x14ac:dyDescent="0.35">
      <c r="A26" s="1985"/>
      <c r="B26" s="1985"/>
      <c r="C26" s="2014"/>
      <c r="D26" s="1983"/>
      <c r="E26" s="1984"/>
      <c r="F26" s="2008"/>
      <c r="K26" s="2043" t="str">
        <f>LEFT(A26,3)</f>
        <v/>
      </c>
      <c r="L26" s="2043" t="str">
        <f>RIGHT(A26,3)</f>
        <v/>
      </c>
      <c r="M26" s="2043"/>
      <c r="N26" s="2043" t="str">
        <f>IF(ISNUMBER(E26),ROUND(E26,0),"")</f>
        <v/>
      </c>
    </row>
    <row r="27" spans="1:14" s="1982" customFormat="1" ht="30" customHeight="1" x14ac:dyDescent="0.35">
      <c r="A27" s="1992" t="s">
        <v>3758</v>
      </c>
      <c r="B27" s="1986" t="s">
        <v>3750</v>
      </c>
      <c r="C27" s="2013" t="s">
        <v>3826</v>
      </c>
      <c r="E27" s="2009">
        <v>29849</v>
      </c>
      <c r="F27" s="1988" t="str">
        <f>IF(ISBLANK(E27),"",IF(ISNUMBER(E27),IF(E27-INT(E27)=0,"","  Errore ! Inserire un numero intero senza decimali"),"  Errore ! Inserire un numero intero senza decimali"))</f>
        <v/>
      </c>
      <c r="K27" s="1989" t="str">
        <f>LEFT(A27,3)</f>
        <v>LEG</v>
      </c>
      <c r="L27" s="1989" t="str">
        <f>RIGHT(A27,3)</f>
        <v>398</v>
      </c>
      <c r="M27" s="1989" t="str">
        <f>B27</f>
        <v>INT</v>
      </c>
      <c r="N27" s="1990">
        <f>IF(ISNUMBER(E27),ROUND(E27,0),"")</f>
        <v>29849</v>
      </c>
    </row>
    <row r="28" spans="1:14" s="1982" customFormat="1" ht="4" customHeight="1" x14ac:dyDescent="0.35">
      <c r="A28" s="1985"/>
      <c r="B28" s="1986"/>
      <c r="C28" s="2014"/>
      <c r="D28" s="1983"/>
      <c r="E28" s="1984"/>
      <c r="F28" s="2008"/>
    </row>
    <row r="29" spans="1:14" s="1982" customFormat="1" ht="30" customHeight="1" x14ac:dyDescent="0.35">
      <c r="A29" s="1985" t="s">
        <v>3760</v>
      </c>
      <c r="B29" s="1986" t="s">
        <v>3750</v>
      </c>
      <c r="C29" s="2013" t="s">
        <v>3761</v>
      </c>
      <c r="E29" s="2009"/>
      <c r="F29" s="1988" t="str">
        <f>IF(ISBLANK(E29),"",IF(ISNUMBER(E29),IF(E29-INT(E29)=0,"","  Errore ! Inserire un numero intero senza decimali"),"  Errore ! Inserire un numero intero senza decimali"))</f>
        <v/>
      </c>
      <c r="K29" s="1989" t="str">
        <f>LEFT(A29,3)</f>
        <v>LEG</v>
      </c>
      <c r="L29" s="1989" t="str">
        <f>RIGHT(A29,3)</f>
        <v>290</v>
      </c>
      <c r="M29" s="1989" t="str">
        <f>B29</f>
        <v>INT</v>
      </c>
      <c r="N29" s="1990" t="str">
        <f>IF(ISNUMBER(E29),ROUND(E29,0),"")</f>
        <v/>
      </c>
    </row>
    <row r="30" spans="1:14" s="1982" customFormat="1" ht="4" customHeight="1" x14ac:dyDescent="0.35">
      <c r="A30" s="2010"/>
      <c r="B30" s="2011"/>
      <c r="C30" s="1983"/>
      <c r="D30" s="1983"/>
      <c r="E30" s="1984"/>
      <c r="F30" s="2008"/>
    </row>
    <row r="31" spans="1:14" s="1982" customFormat="1" ht="30" customHeight="1" x14ac:dyDescent="0.35">
      <c r="A31" s="1610" t="s">
        <v>3762</v>
      </c>
      <c r="B31" s="1610"/>
      <c r="C31" s="1559" t="s">
        <v>3763</v>
      </c>
      <c r="D31" s="1558"/>
      <c r="E31" s="1560"/>
      <c r="F31" s="2008"/>
    </row>
    <row r="32" spans="1:14" s="1982" customFormat="1" ht="4" customHeight="1" x14ac:dyDescent="0.35">
      <c r="A32" s="1985"/>
      <c r="B32" s="1986"/>
      <c r="C32" s="1983"/>
      <c r="D32" s="1983"/>
      <c r="E32" s="1984"/>
      <c r="F32" s="2008"/>
    </row>
    <row r="33" spans="1:14" s="1982" customFormat="1" ht="30" customHeight="1" x14ac:dyDescent="0.35">
      <c r="A33" s="2000" t="s">
        <v>3827</v>
      </c>
      <c r="B33" s="1986" t="s">
        <v>3750</v>
      </c>
      <c r="C33" s="1981" t="s">
        <v>3828</v>
      </c>
      <c r="E33" s="2440">
        <f>'1G'!AD80+'1G'!AD81+'1G'!AD83+'1G'!AD84</f>
        <v>7</v>
      </c>
      <c r="F33" s="1988" t="str">
        <f>IF(ISBLANK(E33),"",IF(ISNUMBER(E33),IF(E33-INT(E33)=0,"","  Errore ! Inserire un numero intero senza decimali"),"  Errore ! Inserire un numero intero senza decimali"))</f>
        <v/>
      </c>
      <c r="K33" s="1989" t="str">
        <f>LEFT(A33,3)</f>
        <v>ORG</v>
      </c>
      <c r="L33" s="1989" t="str">
        <f>RIGHT(A33,3)</f>
        <v>138</v>
      </c>
      <c r="M33" s="1989" t="str">
        <f>B33</f>
        <v>INT</v>
      </c>
      <c r="N33" s="1990">
        <f>IF(ISNUMBER(E33),ROUND(E33,0),"")</f>
        <v>7</v>
      </c>
    </row>
    <row r="34" spans="1:14" s="1982" customFormat="1" ht="4" customHeight="1" x14ac:dyDescent="0.35">
      <c r="A34" s="2017"/>
      <c r="B34" s="2044"/>
      <c r="C34" s="1983"/>
      <c r="D34" s="1983"/>
      <c r="E34" s="1984"/>
      <c r="F34" s="2008"/>
    </row>
    <row r="35" spans="1:14" s="1982" customFormat="1" ht="30" customHeight="1" x14ac:dyDescent="0.35">
      <c r="A35" s="2000" t="s">
        <v>3766</v>
      </c>
      <c r="B35" s="1986" t="s">
        <v>3750</v>
      </c>
      <c r="C35" s="1981" t="s">
        <v>3767</v>
      </c>
      <c r="E35" s="2009">
        <v>11518</v>
      </c>
      <c r="F35" s="1988" t="str">
        <f>IF(ISBLANK(E35),"",IF(ISNUMBER(E35),IF(E35-INT(E35)=0,"","  Errore ! Inserire un numero intero senza decimali"),"  Errore ! Inserire un numero intero senza decimali"))</f>
        <v/>
      </c>
      <c r="K35" s="1989" t="str">
        <f>LEFT(A35,3)</f>
        <v>ORG</v>
      </c>
      <c r="L35" s="1989" t="str">
        <f>RIGHT(A35,3)</f>
        <v>166</v>
      </c>
      <c r="M35" s="1989" t="str">
        <f>B35</f>
        <v>INT</v>
      </c>
      <c r="N35" s="1990">
        <f>IF(ISNUMBER(E35),ROUND(E35,0),"")</f>
        <v>11518</v>
      </c>
    </row>
    <row r="36" spans="1:14" s="1982" customFormat="1" ht="4" customHeight="1" x14ac:dyDescent="0.35">
      <c r="A36" s="2000"/>
      <c r="B36" s="2001"/>
      <c r="C36" s="2018"/>
      <c r="D36" s="1983"/>
      <c r="E36" s="1984"/>
      <c r="F36" s="2008"/>
    </row>
    <row r="37" spans="1:14" s="1982" customFormat="1" ht="30" customHeight="1" x14ac:dyDescent="0.35">
      <c r="A37" s="2000" t="s">
        <v>3829</v>
      </c>
      <c r="B37" s="1986" t="s">
        <v>3750</v>
      </c>
      <c r="C37" s="1981" t="s">
        <v>3830</v>
      </c>
      <c r="E37" s="2440">
        <f>'1G'!AD86+'1G'!AD87+'1G'!AD89+'1G'!AD90</f>
        <v>1</v>
      </c>
      <c r="F37" s="1988" t="str">
        <f>IF(ISBLANK(E37),"",IF(ISNUMBER(E37),IF(E37-INT(E37)=0,"","  Errore ! Inserire un numero intero senza decimali"),"  Errore ! Inserire un numero intero senza decimali"))</f>
        <v/>
      </c>
      <c r="K37" s="1989" t="str">
        <f>LEFT(A37,3)</f>
        <v>ORG</v>
      </c>
      <c r="L37" s="1989" t="str">
        <f>RIGHT(A37,3)</f>
        <v>132</v>
      </c>
      <c r="M37" s="1989" t="str">
        <f>B37</f>
        <v>INT</v>
      </c>
      <c r="N37" s="1990">
        <f>IF(ISNUMBER(E37),ROUND(E37,0),"")</f>
        <v>1</v>
      </c>
    </row>
    <row r="38" spans="1:14" s="1982" customFormat="1" ht="4" customHeight="1" x14ac:dyDescent="0.35">
      <c r="A38" s="2017"/>
      <c r="B38" s="2044"/>
      <c r="C38" s="1983"/>
      <c r="D38" s="1983"/>
      <c r="E38" s="1984"/>
      <c r="F38" s="2008"/>
    </row>
    <row r="39" spans="1:14" s="1982" customFormat="1" ht="30" customHeight="1" x14ac:dyDescent="0.35">
      <c r="A39" s="2000" t="s">
        <v>3831</v>
      </c>
      <c r="B39" s="1986" t="s">
        <v>3750</v>
      </c>
      <c r="C39" s="1981" t="s">
        <v>3832</v>
      </c>
      <c r="E39" s="2009">
        <v>5728</v>
      </c>
      <c r="F39" s="1988" t="str">
        <f>IF(ISBLANK(E39),"",IF(ISNUMBER(E39),IF(E39-INT(E39)=0,"","  Errore ! Inserire un numero intero senza decimali"),"  Errore ! Inserire un numero intero senza decimali"))</f>
        <v/>
      </c>
      <c r="K39" s="1989" t="str">
        <f>LEFT(A39,3)</f>
        <v>ORG</v>
      </c>
      <c r="L39" s="1989" t="str">
        <f>RIGHT(A39,3)</f>
        <v>143</v>
      </c>
      <c r="M39" s="1989" t="str">
        <f>B39</f>
        <v>INT</v>
      </c>
      <c r="N39" s="1990">
        <f>IF(ISNUMBER(E39),ROUND(E39,0),"")</f>
        <v>5728</v>
      </c>
    </row>
    <row r="40" spans="1:14" s="1982" customFormat="1" ht="4" customHeight="1" x14ac:dyDescent="0.35">
      <c r="A40" s="2000"/>
      <c r="B40" s="2001"/>
      <c r="C40" s="2014"/>
      <c r="D40" s="1983"/>
      <c r="E40" s="1984"/>
      <c r="F40" s="2008"/>
    </row>
    <row r="41" spans="1:14" s="1982" customFormat="1" ht="30" customHeight="1" x14ac:dyDescent="0.35">
      <c r="A41" s="2000" t="s">
        <v>3833</v>
      </c>
      <c r="B41" s="1986" t="s">
        <v>3750</v>
      </c>
      <c r="C41" s="1981" t="s">
        <v>3834</v>
      </c>
      <c r="E41" s="2440">
        <f>'1G'!AD92+'1G'!AD93</f>
        <v>4</v>
      </c>
      <c r="F41" s="1988" t="str">
        <f>IF(ISBLANK(E41),"",IF(ISNUMBER(E41),IF(E41-INT(E41)=0,"","  Errore ! Inserire un numero intero senza decimali"),"  Errore ! Inserire un numero intero senza decimali"))</f>
        <v/>
      </c>
      <c r="K41" s="1989" t="str">
        <f>LEFT(A41,3)</f>
        <v>ORG</v>
      </c>
      <c r="L41" s="1989" t="str">
        <f>RIGHT(A41,3)</f>
        <v>202</v>
      </c>
      <c r="M41" s="1989" t="str">
        <f>B41</f>
        <v>INT</v>
      </c>
      <c r="N41" s="1990">
        <f>IF(ISNUMBER(E41),ROUND(E41,0),"")</f>
        <v>4</v>
      </c>
    </row>
    <row r="42" spans="1:14" s="1982" customFormat="1" ht="4" customHeight="1" x14ac:dyDescent="0.35">
      <c r="A42" s="2000"/>
      <c r="B42" s="2001"/>
      <c r="C42" s="1983"/>
      <c r="D42" s="1983"/>
      <c r="E42" s="1984"/>
      <c r="F42" s="2008"/>
    </row>
    <row r="43" spans="1:14" s="1982" customFormat="1" ht="30" customHeight="1" x14ac:dyDescent="0.35">
      <c r="A43" s="2000" t="s">
        <v>3835</v>
      </c>
      <c r="B43" s="1986" t="s">
        <v>3750</v>
      </c>
      <c r="C43" s="1981" t="s">
        <v>3836</v>
      </c>
      <c r="E43" s="2009">
        <v>3086</v>
      </c>
      <c r="F43" s="1988" t="str">
        <f>IF(ISBLANK(E43),"",IF(ISNUMBER(E43),IF(E43-INT(E43)=0,"","  Errore ! Inserire un numero intero senza decimali"),"  Errore ! Inserire un numero intero senza decimali"))</f>
        <v/>
      </c>
      <c r="K43" s="1989" t="str">
        <f>LEFT(A43,3)</f>
        <v>ORG</v>
      </c>
      <c r="L43" s="1989" t="str">
        <f>RIGHT(A43,3)</f>
        <v>130</v>
      </c>
      <c r="M43" s="1989" t="str">
        <f>B43</f>
        <v>INT</v>
      </c>
      <c r="N43" s="1990">
        <f>IF(ISNUMBER(E43),ROUND(E43,0),"")</f>
        <v>3086</v>
      </c>
    </row>
    <row r="44" spans="1:14" s="1982" customFormat="1" ht="4" customHeight="1" x14ac:dyDescent="0.35">
      <c r="A44" s="2000"/>
      <c r="B44" s="2001"/>
      <c r="C44" s="2014"/>
      <c r="D44" s="1983"/>
      <c r="E44" s="1984"/>
      <c r="F44" s="2008"/>
    </row>
    <row r="45" spans="1:14" s="1982" customFormat="1" ht="4" customHeight="1" x14ac:dyDescent="0.35">
      <c r="A45" s="2045"/>
      <c r="B45" s="2046"/>
      <c r="C45" s="2018"/>
      <c r="D45" s="1983"/>
      <c r="E45" s="1984"/>
      <c r="F45" s="2008"/>
    </row>
    <row r="46" spans="1:14" s="1982" customFormat="1" ht="30" customHeight="1" x14ac:dyDescent="0.35">
      <c r="A46" s="2000" t="s">
        <v>3796</v>
      </c>
      <c r="B46" s="1986" t="s">
        <v>3750</v>
      </c>
      <c r="C46" s="1981" t="s">
        <v>3797</v>
      </c>
      <c r="E46" s="2009">
        <v>0</v>
      </c>
      <c r="F46" s="1988" t="str">
        <f>IF(ISBLANK(E46),"",IF(ISNUMBER(E46),IF(E46-INT(E46)=0,"","  Errore ! Inserire un numero intero senza decimali"),"  Errore ! Inserire un numero intero senza decimali"))</f>
        <v/>
      </c>
      <c r="K46" s="1989" t="str">
        <f>LEFT(A46,3)</f>
        <v>ORG</v>
      </c>
      <c r="L46" s="1989" t="str">
        <f>RIGHT(A46,3)</f>
        <v>271</v>
      </c>
      <c r="M46" s="1989" t="str">
        <f>B46</f>
        <v>INT</v>
      </c>
      <c r="N46" s="1990">
        <f>IF(ISNUMBER(E46),ROUND(E46,0),"")</f>
        <v>0</v>
      </c>
    </row>
    <row r="47" spans="1:14" s="1982" customFormat="1" ht="4" customHeight="1" x14ac:dyDescent="0.35">
      <c r="A47" s="2000"/>
      <c r="B47" s="2001"/>
      <c r="C47" s="2018"/>
      <c r="D47" s="1983"/>
      <c r="E47" s="1984"/>
      <c r="F47" s="2008"/>
    </row>
    <row r="48" spans="1:14" s="1982" customFormat="1" ht="30" customHeight="1" x14ac:dyDescent="0.35">
      <c r="A48" s="2000" t="s">
        <v>3798</v>
      </c>
      <c r="B48" s="1986" t="s">
        <v>3750</v>
      </c>
      <c r="C48" s="1981" t="s">
        <v>3799</v>
      </c>
      <c r="E48" s="2009">
        <v>0</v>
      </c>
      <c r="F48" s="1988" t="str">
        <f>IF(ISBLANK(E48),"",IF(ISNUMBER(E48),IF(E48-INT(E48)=0,"","  Errore ! Inserire un numero intero senza decimali"),"  Errore ! Inserire un numero intero senza decimali"))</f>
        <v/>
      </c>
      <c r="K48" s="1989" t="str">
        <f>LEFT(A48,3)</f>
        <v>ORG</v>
      </c>
      <c r="L48" s="1989" t="str">
        <f>RIGHT(A48,3)</f>
        <v>272</v>
      </c>
      <c r="M48" s="1989" t="str">
        <f>B48</f>
        <v>INT</v>
      </c>
      <c r="N48" s="1990">
        <f>IF(ISNUMBER(E48),ROUND(E48,0),"")</f>
        <v>0</v>
      </c>
    </row>
    <row r="49" spans="1:14" s="1982" customFormat="1" ht="4" customHeight="1" x14ac:dyDescent="0.35">
      <c r="A49" s="1985"/>
      <c r="B49" s="1986"/>
      <c r="C49" s="2014"/>
      <c r="D49" s="1983"/>
      <c r="E49" s="1984"/>
      <c r="F49" s="2008"/>
    </row>
    <row r="50" spans="1:14" s="1982" customFormat="1" ht="30" customHeight="1" x14ac:dyDescent="0.35">
      <c r="A50" s="1610" t="s">
        <v>3800</v>
      </c>
      <c r="B50" s="1610"/>
      <c r="C50" s="1559" t="s">
        <v>3801</v>
      </c>
      <c r="D50" s="1558"/>
      <c r="E50" s="1560"/>
      <c r="F50" s="2008"/>
    </row>
    <row r="51" spans="1:14" s="1982" customFormat="1" ht="4" customHeight="1" x14ac:dyDescent="0.35">
      <c r="A51" s="1983"/>
      <c r="B51" s="2041"/>
      <c r="C51" s="1983"/>
      <c r="D51" s="1983"/>
      <c r="E51" s="1984"/>
      <c r="F51" s="2008"/>
    </row>
    <row r="52" spans="1:14" s="2019" customFormat="1" ht="30" customHeight="1" x14ac:dyDescent="0.35">
      <c r="A52" s="1985" t="s">
        <v>3802</v>
      </c>
      <c r="B52" s="1986" t="s">
        <v>3750</v>
      </c>
      <c r="C52" s="2013" t="s">
        <v>3803</v>
      </c>
      <c r="E52" s="2009">
        <v>203177</v>
      </c>
      <c r="F52" s="1988" t="str">
        <f>IF(ISBLANK(E52),"",IF(ISNUMBER(E52),IF(E52-INT(E52)=0,"","  Errore ! Inserire un numero intero senza decimali"),"  Errore ! Inserire un numero intero senza decimali"))</f>
        <v/>
      </c>
      <c r="G52" s="1982"/>
      <c r="H52" s="1982"/>
      <c r="I52" s="1982"/>
      <c r="J52" s="1982"/>
      <c r="K52" s="1989" t="str">
        <f>LEFT(A52,3)</f>
        <v>PRD</v>
      </c>
      <c r="L52" s="1989" t="str">
        <f>RIGHT(A52,3)</f>
        <v>137</v>
      </c>
      <c r="M52" s="1989" t="str">
        <f>B52</f>
        <v>INT</v>
      </c>
      <c r="N52" s="1990">
        <f>IF(ISNUMBER(E52),ROUND(E52,0),"")</f>
        <v>203177</v>
      </c>
    </row>
    <row r="53" spans="1:14" s="2019" customFormat="1" ht="4" customHeight="1" x14ac:dyDescent="0.35">
      <c r="A53" s="1985"/>
      <c r="B53" s="1986"/>
      <c r="C53" s="2014"/>
      <c r="D53" s="2014"/>
      <c r="E53" s="2020"/>
      <c r="F53" s="2047"/>
    </row>
    <row r="54" spans="1:14" s="2019" customFormat="1" ht="30" customHeight="1" x14ac:dyDescent="0.35">
      <c r="A54" s="1985" t="s">
        <v>3804</v>
      </c>
      <c r="B54" s="1986" t="s">
        <v>3750</v>
      </c>
      <c r="C54" s="2013" t="s">
        <v>3805</v>
      </c>
      <c r="E54" s="2009">
        <v>6969</v>
      </c>
      <c r="F54" s="1988" t="str">
        <f>IF(ISBLANK(E54),"",IF(ISNUMBER(E54),IF(E54-INT(E54)=0,"","  Errore ! Inserire un numero intero senza decimali"),"  Errore ! Inserire un numero intero senza decimali"))</f>
        <v/>
      </c>
      <c r="G54" s="1982"/>
      <c r="H54" s="1982"/>
      <c r="I54" s="1982"/>
      <c r="J54" s="1982"/>
      <c r="K54" s="1989" t="str">
        <f>LEFT(A54,3)</f>
        <v>PRD</v>
      </c>
      <c r="L54" s="1989" t="str">
        <f>RIGHT(A54,3)</f>
        <v>115</v>
      </c>
      <c r="M54" s="1989" t="str">
        <f>B54</f>
        <v>INT</v>
      </c>
      <c r="N54" s="1990">
        <f>IF(ISNUMBER(E54),ROUND(E54,0),"")</f>
        <v>6969</v>
      </c>
    </row>
    <row r="55" spans="1:14" s="2019" customFormat="1" ht="4" customHeight="1" x14ac:dyDescent="0.35">
      <c r="A55" s="1985"/>
      <c r="B55" s="1986"/>
      <c r="C55" s="2014"/>
      <c r="D55" s="2014"/>
      <c r="E55" s="2020"/>
      <c r="F55" s="2047"/>
    </row>
    <row r="56" spans="1:14" s="2019" customFormat="1" ht="30" customHeight="1" x14ac:dyDescent="0.35">
      <c r="A56" s="1985" t="s">
        <v>3806</v>
      </c>
      <c r="B56" s="1986" t="s">
        <v>3807</v>
      </c>
      <c r="C56" s="2013" t="s">
        <v>3808</v>
      </c>
      <c r="E56" s="1987" t="s">
        <v>5707</v>
      </c>
      <c r="F56" s="1988" t="str">
        <f>IF(AND(LEN(E56)=1,OR(UPPER(E56)="N",UPPER(E56)="S")),"",IF(ISBLANK(E56),"","  Errore ! Inserire S o N"))</f>
        <v/>
      </c>
      <c r="G56" s="1982"/>
      <c r="H56" s="1982"/>
      <c r="I56" s="1982"/>
      <c r="J56" s="1982"/>
      <c r="K56" s="1989" t="str">
        <f>LEFT(A56,3)</f>
        <v>PRD</v>
      </c>
      <c r="L56" s="1989" t="str">
        <f>RIGHT(A56,3)</f>
        <v>159</v>
      </c>
      <c r="M56" s="1989" t="str">
        <f>B56</f>
        <v>FLAG</v>
      </c>
      <c r="N56" s="1990" t="str">
        <f>IF(AND(LEN(E56)=1,OR(UPPER(E56)="N",UPPER(E56)="S")),UPPER(E56),"")</f>
        <v>S</v>
      </c>
    </row>
    <row r="57" spans="1:14" s="2019" customFormat="1" ht="4" customHeight="1" x14ac:dyDescent="0.35">
      <c r="A57" s="1985"/>
      <c r="B57" s="1986"/>
      <c r="C57" s="2014"/>
      <c r="D57" s="2014"/>
      <c r="E57" s="2020"/>
      <c r="F57" s="2047"/>
    </row>
    <row r="58" spans="1:14" s="2019" customFormat="1" ht="30" customHeight="1" x14ac:dyDescent="0.35">
      <c r="A58" s="1985" t="s">
        <v>3809</v>
      </c>
      <c r="B58" s="1986" t="s">
        <v>3807</v>
      </c>
      <c r="C58" s="2013" t="s">
        <v>3810</v>
      </c>
      <c r="E58" s="1987" t="s">
        <v>5707</v>
      </c>
      <c r="F58" s="1988" t="str">
        <f>IF(AND(LEN(E58)=1,OR(UPPER(E58)="N",UPPER(E58)="S")),"",IF(ISBLANK(E58),"","  Errore ! Inserire S o N"))</f>
        <v/>
      </c>
      <c r="G58" s="1982"/>
      <c r="H58" s="1982"/>
      <c r="I58" s="1982"/>
      <c r="J58" s="1982"/>
      <c r="K58" s="1989" t="str">
        <f>LEFT(A58,3)</f>
        <v>PRD</v>
      </c>
      <c r="L58" s="1989" t="str">
        <f>RIGHT(A58,3)</f>
        <v>273</v>
      </c>
      <c r="M58" s="1989" t="str">
        <f>B58</f>
        <v>FLAG</v>
      </c>
      <c r="N58" s="1990" t="str">
        <f>IF(AND(LEN(E58)=1,OR(UPPER(E58)="N",UPPER(E58)="S")),UPPER(E58),"")</f>
        <v>S</v>
      </c>
    </row>
    <row r="59" spans="1:14" s="2019" customFormat="1" ht="4" customHeight="1" x14ac:dyDescent="0.35">
      <c r="A59" s="1985"/>
      <c r="B59" s="1986"/>
      <c r="C59" s="2014"/>
      <c r="D59" s="2014"/>
      <c r="E59" s="2020"/>
      <c r="F59" s="2047"/>
    </row>
    <row r="60" spans="1:14" s="2019" customFormat="1" ht="30" customHeight="1" x14ac:dyDescent="0.35">
      <c r="A60" s="1985" t="s">
        <v>3811</v>
      </c>
      <c r="B60" s="1986" t="s">
        <v>3807</v>
      </c>
      <c r="C60" s="2013" t="s">
        <v>3812</v>
      </c>
      <c r="E60" s="1987" t="s">
        <v>5707</v>
      </c>
      <c r="F60" s="1988" t="str">
        <f>IF(AND(LEN(E60)=1,OR(UPPER(E60)="N",UPPER(E60)="S")),"",IF(ISBLANK(E60),"","  Errore ! Inserire S o N"))</f>
        <v/>
      </c>
      <c r="G60" s="1982"/>
      <c r="H60" s="1982"/>
      <c r="I60" s="1982"/>
      <c r="J60" s="1982"/>
      <c r="K60" s="1989" t="str">
        <f>LEFT(A60,3)</f>
        <v>PRD</v>
      </c>
      <c r="L60" s="1989" t="str">
        <f>RIGHT(A60,3)</f>
        <v>274</v>
      </c>
      <c r="M60" s="1989" t="str">
        <f>B60</f>
        <v>FLAG</v>
      </c>
      <c r="N60" s="1990" t="str">
        <f>IF(AND(LEN(E60)=1,OR(UPPER(E60)="N",UPPER(E60)="S")),UPPER(E60),"")</f>
        <v>S</v>
      </c>
    </row>
    <row r="61" spans="1:14" s="2019" customFormat="1" ht="4" customHeight="1" x14ac:dyDescent="0.35">
      <c r="A61" s="1985"/>
      <c r="B61" s="1986"/>
      <c r="C61" s="2014"/>
      <c r="D61" s="2014"/>
      <c r="E61" s="2020"/>
      <c r="F61" s="2047"/>
    </row>
    <row r="62" spans="1:14" s="2019" customFormat="1" ht="30" customHeight="1" x14ac:dyDescent="0.35">
      <c r="A62" s="1985" t="s">
        <v>3813</v>
      </c>
      <c r="B62" s="1986" t="s">
        <v>3807</v>
      </c>
      <c r="C62" s="2013" t="s">
        <v>3814</v>
      </c>
      <c r="E62" s="1987" t="s">
        <v>5707</v>
      </c>
      <c r="F62" s="1988" t="str">
        <f>IF(AND(LEN(E62)=1,OR(UPPER(E62)="N",UPPER(E62)="S")),"",IF(ISBLANK(E62),"","  Errore ! Inserire S o N"))</f>
        <v/>
      </c>
      <c r="G62" s="1982"/>
      <c r="H62" s="1982"/>
      <c r="I62" s="1982"/>
      <c r="J62" s="1982"/>
      <c r="K62" s="1989" t="str">
        <f>LEFT(A62,3)</f>
        <v>PRD</v>
      </c>
      <c r="L62" s="1989" t="str">
        <f>RIGHT(A62,3)</f>
        <v>275</v>
      </c>
      <c r="M62" s="1989" t="str">
        <f>B62</f>
        <v>FLAG</v>
      </c>
      <c r="N62" s="1990" t="str">
        <f>IF(AND(LEN(E62)=1,OR(UPPER(E62)="N",UPPER(E62)="S")),UPPER(E62),"")</f>
        <v>S</v>
      </c>
    </row>
    <row r="63" spans="1:14" s="2019" customFormat="1" ht="4" customHeight="1" x14ac:dyDescent="0.35">
      <c r="A63" s="1985"/>
      <c r="B63" s="1986"/>
      <c r="C63" s="2014"/>
      <c r="D63" s="2014"/>
      <c r="E63" s="2020"/>
      <c r="F63" s="2048"/>
    </row>
    <row r="64" spans="1:14" s="1982" customFormat="1" ht="30" customHeight="1" x14ac:dyDescent="0.35">
      <c r="A64" s="1610" t="s">
        <v>3815</v>
      </c>
      <c r="B64" s="1610"/>
      <c r="C64" s="1559" t="s">
        <v>3816</v>
      </c>
      <c r="D64" s="1558"/>
      <c r="E64" s="1560"/>
      <c r="F64" s="2040"/>
    </row>
    <row r="65" spans="1:14" s="1982" customFormat="1" ht="4" customHeight="1" x14ac:dyDescent="0.35">
      <c r="A65" s="2022"/>
      <c r="B65" s="2049"/>
      <c r="C65" s="1983"/>
      <c r="D65" s="1983"/>
      <c r="E65" s="1984"/>
      <c r="F65" s="2040"/>
    </row>
    <row r="66" spans="1:14" s="1982" customFormat="1" x14ac:dyDescent="0.35">
      <c r="A66" s="1985" t="s">
        <v>3817</v>
      </c>
      <c r="B66" s="1986" t="s">
        <v>203</v>
      </c>
      <c r="C66" s="1983" t="s">
        <v>3818</v>
      </c>
      <c r="E66" s="1984"/>
      <c r="F66" s="1981"/>
      <c r="K66" s="1989" t="str">
        <f>LEFT(A66,3)</f>
        <v>INF</v>
      </c>
      <c r="L66" s="1989" t="str">
        <f>RIGHT(A66,3)</f>
        <v>209</v>
      </c>
      <c r="M66" s="1989" t="str">
        <f>B66</f>
        <v>NOTE</v>
      </c>
      <c r="N66" s="1982" t="str">
        <f>IF(ISBLANK(C67),"",LEFT(C67,1500))</f>
        <v/>
      </c>
    </row>
    <row r="67" spans="1:14" s="1982" customFormat="1" ht="45" customHeight="1" x14ac:dyDescent="0.35">
      <c r="A67" s="2023"/>
      <c r="B67" s="2050"/>
      <c r="C67" s="2927"/>
      <c r="D67" s="2928"/>
      <c r="E67" s="2929"/>
      <c r="F67" s="2024" t="str">
        <f>IF(LEN(C67)&gt;1500,"Attenzione, è stato superato il numero massimo di 1500 caratteri","")</f>
        <v/>
      </c>
    </row>
    <row r="68" spans="1:14" x14ac:dyDescent="0.35">
      <c r="A68" s="2025"/>
      <c r="B68" s="2051"/>
      <c r="C68" s="2026"/>
      <c r="D68" s="2026"/>
      <c r="E68" s="2027"/>
    </row>
    <row r="69" spans="1:14" x14ac:dyDescent="0.35">
      <c r="A69" s="1985" t="s">
        <v>3819</v>
      </c>
      <c r="B69" s="1986" t="s">
        <v>203</v>
      </c>
      <c r="C69" s="1983" t="s">
        <v>3820</v>
      </c>
      <c r="E69" s="1984"/>
      <c r="F69" s="1981"/>
      <c r="G69" s="1982"/>
      <c r="H69" s="1982"/>
      <c r="I69" s="1982"/>
      <c r="J69" s="1982"/>
      <c r="K69" s="1989" t="str">
        <f>LEFT(A69,3)</f>
        <v>INF</v>
      </c>
      <c r="L69" s="1989" t="str">
        <f>RIGHT(A69,3)</f>
        <v>127</v>
      </c>
      <c r="M69" s="1989" t="str">
        <f>B69</f>
        <v>NOTE</v>
      </c>
      <c r="N69" s="1982" t="str">
        <f>IF(ISBLANK(C70),"",LEFT(C70,1500))</f>
        <v/>
      </c>
    </row>
    <row r="70" spans="1:14" ht="45" customHeight="1" x14ac:dyDescent="0.35">
      <c r="A70" s="2028"/>
      <c r="B70" s="2052"/>
      <c r="C70" s="2927"/>
      <c r="D70" s="2928"/>
      <c r="E70" s="2929"/>
      <c r="F70" s="2024" t="str">
        <f>IF(LEN(C70)&gt;1500,"Attenzione, è stato superato il numero massimo di 1500 caratteri","")</f>
        <v/>
      </c>
      <c r="K70" s="2029" t="s">
        <v>3448</v>
      </c>
    </row>
  </sheetData>
  <sheetProtection password="8611" sheet="1" selectLockedCells="1"/>
  <mergeCells count="5">
    <mergeCell ref="F2:F3"/>
    <mergeCell ref="F4:F5"/>
    <mergeCell ref="F6:F9"/>
    <mergeCell ref="C67:E67"/>
    <mergeCell ref="C70:E70"/>
  </mergeCells>
  <dataValidations count="4">
    <dataValidation type="date" allowBlank="1" showInputMessage="1" showErrorMessage="1" errorTitle="Errore di digitazione" error="Digitare una data non anteriore al 1 Gennaio dell'anno precedente alla di rilevazione (gg/mm/aaaa)" sqref="E15 E13 E17">
      <formula1>42736</formula1>
      <formula2>TODAY()</formula2>
    </dataValidation>
    <dataValidation type="whole" operator="lessThan" allowBlank="1" showInputMessage="1" showErrorMessage="1" errorTitle="Errore di digitazione" error="Inserire solo numeri interi o lasciare vuoto." sqref="E19 E27 E29 E33 E37 E46 E35 E39 E43 E48 E52 E54 E41 E23:E25">
      <formula1>100000000000000</formula1>
    </dataValidation>
    <dataValidation type="list" allowBlank="1" showDropDown="1" showInputMessage="1" showErrorMessage="1" errorTitle="Errore di digitazione" error="Digitare 'S' o 'N' o lasciare in bianco" sqref="E56 E58 E60 E62">
      <formula1>"s,n,S,N"</formula1>
    </dataValidation>
    <dataValidation type="textLength" allowBlank="1" showInputMessage="1" showErrorMessage="1" error="Inserire massimo 1500 caratteri" sqref="C70:E70 C67:E67">
      <formula1>0</formula1>
      <formula2>1500</formula2>
    </dataValidation>
  </dataValidations>
  <printOptions horizontalCentered="1"/>
  <pageMargins left="0.39370078740157483" right="0.39370078740157483" top="0.98425196850393704" bottom="0.39370078740157483" header="0.31496062992125984" footer="0.31496062992125984"/>
  <pageSetup paperSize="9" scale="46" orientation="portrait" r:id="rId1"/>
  <rowBreaks count="1" manualBreakCount="1">
    <brk id="30" max="5" man="1"/>
  </rowBreak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6">
    <tabColor rgb="FF0070C0"/>
  </sheetPr>
  <dimension ref="A1:Z5"/>
  <sheetViews>
    <sheetView topLeftCell="E1" workbookViewId="0">
      <selection activeCell="F6" sqref="F6"/>
    </sheetView>
  </sheetViews>
  <sheetFormatPr defaultRowHeight="12.9" x14ac:dyDescent="0.35"/>
  <cols>
    <col min="1" max="3" width="10.15234375" customWidth="1"/>
    <col min="4" max="5" width="9.15234375" customWidth="1"/>
    <col min="6" max="6" width="9.84375" bestFit="1" customWidth="1"/>
    <col min="7" max="14" width="9.15234375" customWidth="1"/>
    <col min="25" max="26" width="10.15234375" bestFit="1" customWidth="1"/>
  </cols>
  <sheetData>
    <row r="1" spans="1:26" x14ac:dyDescent="0.35">
      <c r="A1" t="s">
        <v>3742</v>
      </c>
      <c r="B1" t="s">
        <v>3745</v>
      </c>
      <c r="C1" t="s">
        <v>3747</v>
      </c>
      <c r="D1" t="s">
        <v>3749</v>
      </c>
      <c r="E1" t="s">
        <v>3754</v>
      </c>
      <c r="F1" t="s">
        <v>3756</v>
      </c>
      <c r="G1" t="s">
        <v>3758</v>
      </c>
      <c r="H1" t="s">
        <v>3760</v>
      </c>
      <c r="I1" t="s">
        <v>3827</v>
      </c>
      <c r="J1" t="s">
        <v>3766</v>
      </c>
      <c r="K1" t="s">
        <v>3829</v>
      </c>
      <c r="L1" t="s">
        <v>3831</v>
      </c>
      <c r="M1" t="s">
        <v>3833</v>
      </c>
      <c r="N1" t="s">
        <v>3835</v>
      </c>
      <c r="O1" t="s">
        <v>3796</v>
      </c>
      <c r="P1" t="s">
        <v>3798</v>
      </c>
      <c r="Q1" t="s">
        <v>3802</v>
      </c>
      <c r="R1" t="s">
        <v>3804</v>
      </c>
      <c r="S1" t="s">
        <v>3806</v>
      </c>
      <c r="T1" t="s">
        <v>3809</v>
      </c>
      <c r="U1" t="s">
        <v>3811</v>
      </c>
      <c r="V1" t="s">
        <v>3813</v>
      </c>
      <c r="W1" t="s">
        <v>3817</v>
      </c>
      <c r="X1" t="s">
        <v>3819</v>
      </c>
      <c r="Y1" t="s">
        <v>3344</v>
      </c>
      <c r="Z1" t="s">
        <v>3821</v>
      </c>
    </row>
    <row r="2" spans="1:26" x14ac:dyDescent="0.35">
      <c r="A2" s="443">
        <v>767010</v>
      </c>
      <c r="B2" s="443">
        <v>767010</v>
      </c>
      <c r="C2" s="443">
        <v>767010</v>
      </c>
      <c r="D2">
        <v>999</v>
      </c>
      <c r="E2" s="2280">
        <v>999</v>
      </c>
      <c r="F2" s="2280">
        <v>999</v>
      </c>
      <c r="G2">
        <v>999</v>
      </c>
      <c r="H2">
        <v>999</v>
      </c>
      <c r="I2">
        <v>999</v>
      </c>
      <c r="J2">
        <v>999</v>
      </c>
      <c r="K2">
        <v>999</v>
      </c>
      <c r="L2">
        <v>999</v>
      </c>
      <c r="M2">
        <v>999</v>
      </c>
      <c r="N2">
        <v>999</v>
      </c>
      <c r="O2">
        <v>999</v>
      </c>
      <c r="P2">
        <v>999</v>
      </c>
      <c r="Q2">
        <v>999</v>
      </c>
      <c r="R2">
        <v>999</v>
      </c>
      <c r="S2" t="s">
        <v>3822</v>
      </c>
      <c r="T2" t="s">
        <v>3822</v>
      </c>
      <c r="U2" t="s">
        <v>3822</v>
      </c>
      <c r="V2" t="s">
        <v>3822</v>
      </c>
      <c r="W2" t="s">
        <v>3823</v>
      </c>
      <c r="X2" t="s">
        <v>3823</v>
      </c>
      <c r="Y2" t="s">
        <v>263</v>
      </c>
      <c r="Z2" t="s">
        <v>263</v>
      </c>
    </row>
    <row r="3" spans="1:26" x14ac:dyDescent="0.35">
      <c r="A3" s="443">
        <v>767010</v>
      </c>
      <c r="B3" s="443">
        <v>767010</v>
      </c>
      <c r="C3" s="443">
        <v>767010</v>
      </c>
      <c r="D3">
        <v>999</v>
      </c>
      <c r="E3" s="2280">
        <v>999</v>
      </c>
      <c r="F3" s="2280">
        <v>999</v>
      </c>
      <c r="G3">
        <v>999</v>
      </c>
      <c r="H3">
        <v>999</v>
      </c>
      <c r="I3">
        <v>999</v>
      </c>
      <c r="J3">
        <v>999</v>
      </c>
      <c r="K3">
        <v>999</v>
      </c>
      <c r="L3">
        <v>999</v>
      </c>
      <c r="M3">
        <v>999</v>
      </c>
      <c r="N3">
        <v>999</v>
      </c>
      <c r="O3">
        <v>999</v>
      </c>
      <c r="P3">
        <v>999</v>
      </c>
      <c r="Q3">
        <v>999</v>
      </c>
      <c r="R3">
        <v>999</v>
      </c>
      <c r="S3" t="s">
        <v>3822</v>
      </c>
      <c r="T3" t="s">
        <v>3822</v>
      </c>
      <c r="U3" t="s">
        <v>3822</v>
      </c>
      <c r="V3" t="s">
        <v>3822</v>
      </c>
      <c r="W3" t="s">
        <v>3823</v>
      </c>
      <c r="X3" t="s">
        <v>3823</v>
      </c>
      <c r="Y3" t="s">
        <v>263</v>
      </c>
      <c r="Z3" t="s">
        <v>263</v>
      </c>
    </row>
    <row r="4" spans="1:26" x14ac:dyDescent="0.35">
      <c r="A4" s="443">
        <v>767010</v>
      </c>
      <c r="B4" s="443">
        <v>767010</v>
      </c>
      <c r="C4" s="443">
        <v>767010</v>
      </c>
      <c r="D4">
        <v>999</v>
      </c>
      <c r="E4" s="2280">
        <v>999</v>
      </c>
      <c r="F4" s="2280">
        <v>999</v>
      </c>
      <c r="G4">
        <v>999</v>
      </c>
      <c r="H4">
        <v>999</v>
      </c>
      <c r="I4">
        <v>999</v>
      </c>
      <c r="J4">
        <v>999</v>
      </c>
      <c r="K4">
        <v>999</v>
      </c>
      <c r="L4">
        <v>999</v>
      </c>
      <c r="M4">
        <v>999</v>
      </c>
      <c r="N4">
        <v>999</v>
      </c>
      <c r="O4">
        <v>999</v>
      </c>
      <c r="P4">
        <v>999</v>
      </c>
      <c r="Q4">
        <v>999</v>
      </c>
      <c r="R4">
        <v>999</v>
      </c>
      <c r="S4" t="s">
        <v>3822</v>
      </c>
      <c r="T4" t="s">
        <v>3822</v>
      </c>
      <c r="U4" t="s">
        <v>3822</v>
      </c>
      <c r="V4" t="s">
        <v>3822</v>
      </c>
      <c r="W4" t="s">
        <v>3823</v>
      </c>
      <c r="X4" t="s">
        <v>3823</v>
      </c>
      <c r="Y4" t="s">
        <v>263</v>
      </c>
      <c r="Z4" t="s">
        <v>263</v>
      </c>
    </row>
    <row r="5" spans="1:26" x14ac:dyDescent="0.35">
      <c r="A5" s="443">
        <f>IF('SICI(2)'!E13="","",'SICI(2)'!E13)</f>
        <v>44375</v>
      </c>
      <c r="B5" s="443" t="str">
        <f>IF('SICI(2)'!E15="","",'SICI(2)'!E15)</f>
        <v/>
      </c>
      <c r="C5" s="443" t="str">
        <f>IF('SICI(2)'!E17="","",'SICI(2)'!E17)</f>
        <v/>
      </c>
      <c r="D5" s="1614">
        <f>IF('SICI(2)'!$E19="","",'SICI(2)'!$E19)</f>
        <v>0</v>
      </c>
      <c r="E5" s="1614">
        <f>IF('SICI(2)'!E23="","",'SICI(2)'!E23)</f>
        <v>515419</v>
      </c>
      <c r="F5" s="1614" t="str">
        <f>IF('SICI(2)'!E25="","",'SICI(2)'!E25)</f>
        <v/>
      </c>
      <c r="G5" s="1614">
        <f>IF('SICI(2)'!E27="","",'SICI(2)'!E27)</f>
        <v>29849</v>
      </c>
      <c r="H5" s="1614" t="str">
        <f>IF('SICI(2)'!E29="","",'SICI(2)'!E29)</f>
        <v/>
      </c>
      <c r="I5" s="1614">
        <f>IF('SICI(2)'!E33="","",'SICI(2)'!E33)</f>
        <v>7</v>
      </c>
      <c r="J5" s="1614">
        <f>IF('SICI(2)'!E35="","",'SICI(2)'!E35)</f>
        <v>11518</v>
      </c>
      <c r="K5" s="1614">
        <f>IF('SICI(2)'!E37="","",'SICI(2)'!E37)</f>
        <v>1</v>
      </c>
      <c r="L5" s="1614">
        <f>IF('SICI(2)'!E39="","",'SICI(2)'!E39)</f>
        <v>5728</v>
      </c>
      <c r="M5" s="1614">
        <f>IF('SICI(2)'!E41="","",'SICI(2)'!E41)</f>
        <v>4</v>
      </c>
      <c r="N5" s="1614">
        <f>IF('SICI(2)'!E43="","",'SICI(2)'!E43)</f>
        <v>3086</v>
      </c>
      <c r="O5" s="1614">
        <f>IF('SICI(2)'!E46="","",'SICI(2)'!E46)</f>
        <v>0</v>
      </c>
      <c r="P5" s="1614">
        <f>IF('SICI(2)'!E48="","",'SICI(2)'!E48)</f>
        <v>0</v>
      </c>
      <c r="Q5" s="1614">
        <f>IF('SICI(2)'!E52="","",'SICI(2)'!E52)</f>
        <v>203177</v>
      </c>
      <c r="R5" s="1614">
        <f>IF('SICI(2)'!E54="","",'SICI(2)'!E54)</f>
        <v>6969</v>
      </c>
      <c r="S5" s="1614" t="str">
        <f>IF('SICI(2)'!E56="","",'SICI(2)'!E56)</f>
        <v>S</v>
      </c>
      <c r="T5" s="1614" t="str">
        <f>IF('SICI(2)'!E58="","",'SICI(2)'!E58)</f>
        <v>S</v>
      </c>
      <c r="U5" t="str">
        <f>IF('SICI(2)'!E60="","",'SICI(2)'!E60)</f>
        <v>S</v>
      </c>
      <c r="V5" t="str">
        <f>IF('SICI(2)'!E62="","",'SICI(2)'!E62)</f>
        <v>S</v>
      </c>
      <c r="W5" t="str">
        <f>IF('SICI(2)'!C67="","",'SICI(2)'!C67)</f>
        <v/>
      </c>
      <c r="X5" t="str">
        <f>IF('SICI(2)'!C70="","",'SICI(2)'!C70)</f>
        <v/>
      </c>
      <c r="Y5" t="str">
        <f>'SICI(2)'!F2</f>
        <v>OK</v>
      </c>
      <c r="Z5" t="str">
        <f>'SICI(2)'!F6</f>
        <v>OK</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78">
    <pageSetUpPr fitToPage="1"/>
  </sheetPr>
  <dimension ref="A1:N79"/>
  <sheetViews>
    <sheetView showGridLines="0" topLeftCell="A9" zoomScale="87" zoomScaleNormal="87" workbookViewId="0">
      <selection activeCell="E27" sqref="E27"/>
    </sheetView>
  </sheetViews>
  <sheetFormatPr defaultColWidth="10" defaultRowHeight="15" x14ac:dyDescent="0.35"/>
  <cols>
    <col min="1" max="2" width="7.69140625" style="2030" customWidth="1"/>
    <col min="3" max="3" width="139.53515625" style="1980" customWidth="1"/>
    <col min="4" max="4" width="2.3046875" style="1980" customWidth="1"/>
    <col min="5" max="5" width="14" style="2031" bestFit="1" customWidth="1"/>
    <col min="6" max="6" width="39.53515625" style="2039" customWidth="1"/>
    <col min="7" max="8" width="10" style="1980"/>
    <col min="9" max="10" width="10" style="1980" customWidth="1"/>
    <col min="11" max="14" width="10" style="1980" hidden="1" customWidth="1"/>
    <col min="15" max="16" width="10" style="1980" customWidth="1"/>
    <col min="17" max="16384" width="10" style="1980"/>
  </cols>
  <sheetData>
    <row r="1" spans="1:14" s="1961" customFormat="1" ht="45" customHeight="1" thickBot="1" x14ac:dyDescent="0.6">
      <c r="A1" s="1547" t="s">
        <v>3730</v>
      </c>
      <c r="B1" s="1547"/>
      <c r="C1" s="1548"/>
      <c r="D1" s="1548"/>
      <c r="E1" s="1549"/>
      <c r="F1" s="1724" t="s">
        <v>3731</v>
      </c>
      <c r="H1" s="2054" t="s">
        <v>450</v>
      </c>
    </row>
    <row r="2" spans="1:14" s="1961" customFormat="1" ht="41.5" customHeight="1" x14ac:dyDescent="0.55000000000000004">
      <c r="A2" s="1550" t="s">
        <v>3732</v>
      </c>
      <c r="B2" s="1550"/>
      <c r="C2" s="1551"/>
      <c r="D2" s="1552"/>
      <c r="E2" s="1553"/>
      <c r="F2" s="2915" t="str">
        <f>IF(AND(ISBLANK($E$23),SUM('t15(3)'!W:W)&gt;0,$N$9&gt;0),"Attenzione: è necessario compilare la domanda LEG428 !!!","OK")</f>
        <v>OK</v>
      </c>
    </row>
    <row r="3" spans="1:14" s="1963" customFormat="1" ht="30" customHeight="1" thickBot="1" x14ac:dyDescent="0.4">
      <c r="A3" s="1554"/>
      <c r="B3" s="1609"/>
      <c r="C3" s="124"/>
      <c r="D3" s="1555"/>
      <c r="E3" s="1556"/>
      <c r="F3" s="2922"/>
    </row>
    <row r="4" spans="1:14" s="1961" customFormat="1" ht="16.5" customHeight="1" x14ac:dyDescent="0.35">
      <c r="A4" s="1964"/>
      <c r="B4" s="1964"/>
      <c r="C4" s="1965"/>
      <c r="D4" s="1965"/>
      <c r="E4" s="1965"/>
      <c r="F4" s="2923" t="s">
        <v>3733</v>
      </c>
    </row>
    <row r="5" spans="1:14" s="1961" customFormat="1" ht="20.25" customHeight="1" thickBot="1" x14ac:dyDescent="0.4">
      <c r="A5" s="1966" t="s">
        <v>3734</v>
      </c>
      <c r="B5" s="1966"/>
      <c r="C5" s="1967"/>
      <c r="D5" s="1968"/>
      <c r="E5" s="1968"/>
      <c r="F5" s="2924"/>
    </row>
    <row r="6" spans="1:14" s="1969" customFormat="1" ht="20.25" customHeight="1" x14ac:dyDescent="0.35">
      <c r="A6" s="1966"/>
      <c r="B6" s="1966"/>
      <c r="C6" s="1967"/>
      <c r="D6" s="1968"/>
      <c r="E6" s="1968"/>
      <c r="F6" s="2925" t="str">
        <f>IF(AND(ISBLANK(E13),ISBLANK(E15),ISBLANK(E17)),"OK",IF(AND(OR(ISBLANK(E13),YEAR(E13)&gt;'t1'!L1-1),OR(ISBLANK(E15),YEAR(E15)&gt;'t1'!L1-1),OR(ISBLANK(E17),YEAR(E17)&gt;'t1'!L1-1)),"OK","Attenzione: almeno una data di certificazione è antececedente l'anno "&amp;'t1'!L1&amp;", è necessario giustificare"))</f>
        <v>OK</v>
      </c>
    </row>
    <row r="7" spans="1:14" s="1969" customFormat="1" ht="65.25" customHeight="1" x14ac:dyDescent="0.35">
      <c r="A7" s="1970"/>
      <c r="B7" s="1970"/>
      <c r="C7" s="1971"/>
      <c r="D7" s="1971"/>
      <c r="E7" s="1972"/>
      <c r="F7" s="2926"/>
    </row>
    <row r="8" spans="1:14" s="1969" customFormat="1" ht="30.75" customHeight="1" x14ac:dyDescent="0.35">
      <c r="A8" s="1973"/>
      <c r="B8" s="1973"/>
      <c r="C8" s="1557" t="s">
        <v>3837</v>
      </c>
      <c r="F8" s="2926"/>
      <c r="N8" s="1714" t="s">
        <v>3736</v>
      </c>
    </row>
    <row r="9" spans="1:14" s="1969" customFormat="1" ht="30.75" customHeight="1" thickBot="1" x14ac:dyDescent="0.4">
      <c r="A9" s="1973"/>
      <c r="B9" s="1973"/>
      <c r="C9" s="1971"/>
      <c r="D9" s="1971"/>
      <c r="E9" s="1974"/>
      <c r="F9" s="2922"/>
      <c r="N9" s="1975">
        <f>(COUNTIF(E:E,"&lt;&gt;"&amp;"")+COUNTIF(C76,"&lt;&gt;"&amp;"")+COUNTIF(C79,"&lt;&gt;"&amp;""))</f>
        <v>21</v>
      </c>
    </row>
    <row r="10" spans="1:14" ht="4" customHeight="1" x14ac:dyDescent="0.35">
      <c r="A10" s="1976"/>
      <c r="B10" s="1976"/>
      <c r="C10" s="1977"/>
      <c r="D10" s="1976"/>
      <c r="E10" s="1978"/>
      <c r="F10" s="2055"/>
    </row>
    <row r="11" spans="1:14" s="1982" customFormat="1" ht="30" customHeight="1" x14ac:dyDescent="0.35">
      <c r="A11" s="1610" t="s">
        <v>3737</v>
      </c>
      <c r="B11" s="1610"/>
      <c r="C11" s="1559" t="s">
        <v>3738</v>
      </c>
      <c r="D11" s="1558"/>
      <c r="E11" s="1560"/>
      <c r="F11" s="2055"/>
      <c r="K11" s="1714" t="s">
        <v>3739</v>
      </c>
      <c r="L11" s="1714" t="s">
        <v>3740</v>
      </c>
      <c r="M11" s="1714" t="s">
        <v>3741</v>
      </c>
      <c r="N11" s="1714" t="s">
        <v>3357</v>
      </c>
    </row>
    <row r="12" spans="1:14" s="1982" customFormat="1" ht="4" customHeight="1" x14ac:dyDescent="0.35">
      <c r="A12" s="1983"/>
      <c r="B12" s="1983"/>
      <c r="C12" s="1983"/>
      <c r="D12" s="1983"/>
      <c r="E12" s="1984"/>
      <c r="F12" s="2040"/>
    </row>
    <row r="13" spans="1:14" s="1982" customFormat="1" ht="30" customHeight="1" x14ac:dyDescent="0.35">
      <c r="A13" s="1992" t="s">
        <v>3742</v>
      </c>
      <c r="B13" s="1993" t="s">
        <v>3743</v>
      </c>
      <c r="C13" s="2343" t="s">
        <v>3744</v>
      </c>
      <c r="D13" s="2002"/>
      <c r="E13" s="1995">
        <v>44375</v>
      </c>
      <c r="F13" s="1996" t="str">
        <f ca="1">IF(ISBLANK(E13),"",IF(AND(E13&gt;=DATE('t1'!$L$1-2,1,1),E13&lt;=TODAY()),"","Digitare una data non anteriore al 1 Gennaio "&amp;'t1'!$L$1-1&amp;" (gg/mm/aaaa)"))</f>
        <v/>
      </c>
      <c r="K13" s="1989" t="str">
        <f>LEFT(A13,3)</f>
        <v>GEN</v>
      </c>
      <c r="L13" s="1989" t="str">
        <f>RIGHT(A13,3)</f>
        <v>353</v>
      </c>
      <c r="M13" s="1989" t="str">
        <f>B13</f>
        <v>DATE</v>
      </c>
      <c r="N13" s="1997" t="str">
        <f ca="1">IF(AND(E13&gt;=DATE(2017,1,1),E13&lt;=TODAY()),"'"&amp;DAY(E13)&amp;"/"&amp;MONTH(E13)&amp;"/"&amp;YEAR(E13),"")</f>
        <v>'28/6/2021</v>
      </c>
    </row>
    <row r="14" spans="1:14" s="1982" customFormat="1" ht="4" customHeight="1" x14ac:dyDescent="0.35">
      <c r="A14" s="1992"/>
      <c r="B14" s="1993"/>
      <c r="C14" s="2356"/>
      <c r="D14" s="2006"/>
      <c r="E14" s="2007"/>
      <c r="F14" s="1999"/>
    </row>
    <row r="15" spans="1:14" s="1982" customFormat="1" ht="30" customHeight="1" x14ac:dyDescent="0.35">
      <c r="A15" s="1992" t="s">
        <v>3745</v>
      </c>
      <c r="B15" s="1993" t="s">
        <v>3743</v>
      </c>
      <c r="C15" s="2343" t="s">
        <v>3746</v>
      </c>
      <c r="D15" s="2002"/>
      <c r="E15" s="1995"/>
      <c r="F15" s="1996" t="str">
        <f ca="1">IF(ISBLANK(E15),"",IF(AND(E15&gt;=DATE('t1'!$L$1-2,1,1),E15&lt;=TODAY()),"","Digitare una data non anteriore al 1 Gennaio "&amp;'t1'!$L$1-1&amp;" (gg/mm/aaaa)"))</f>
        <v/>
      </c>
      <c r="K15" s="1989" t="str">
        <f>LEFT(A15,3)</f>
        <v>GEN</v>
      </c>
      <c r="L15" s="1989" t="str">
        <f>RIGHT(A15,3)</f>
        <v>354</v>
      </c>
      <c r="M15" s="1989" t="str">
        <f>B15</f>
        <v>DATE</v>
      </c>
      <c r="N15" s="1997" t="str">
        <f ca="1">IF(AND(E15&gt;=DATE(2017,1,1),E15&lt;=TODAY()),"'"&amp;DAY(E15)&amp;"/"&amp;MONTH(E15)&amp;"/"&amp;YEAR(E15),"")</f>
        <v/>
      </c>
    </row>
    <row r="16" spans="1:14" s="1982" customFormat="1" ht="4" customHeight="1" x14ac:dyDescent="0.35">
      <c r="A16" s="1992"/>
      <c r="B16" s="1993"/>
      <c r="C16" s="2343"/>
      <c r="D16" s="2002"/>
      <c r="E16" s="2056"/>
      <c r="F16" s="1999"/>
    </row>
    <row r="17" spans="1:14" s="1982" customFormat="1" ht="30" customHeight="1" x14ac:dyDescent="0.35">
      <c r="A17" s="1992" t="s">
        <v>3747</v>
      </c>
      <c r="B17" s="1993" t="s">
        <v>3743</v>
      </c>
      <c r="C17" s="2343" t="s">
        <v>3748</v>
      </c>
      <c r="D17" s="2002"/>
      <c r="E17" s="1995"/>
      <c r="F17" s="1996" t="str">
        <f ca="1">IF(ISBLANK(E17),"",IF(AND(E17&gt;=DATE('t1'!$L$1-2,1,1),E17&lt;=TODAY()),"","Digitare una data non anteriore al 1 Gennaio "&amp;'t1'!$L$1-1&amp;" (gg/mm/aaaa)"))</f>
        <v/>
      </c>
      <c r="K17" s="1989" t="str">
        <f>LEFT(A17,3)</f>
        <v>GEN</v>
      </c>
      <c r="L17" s="1989" t="str">
        <f>RIGHT(A17,3)</f>
        <v>355</v>
      </c>
      <c r="M17" s="1989" t="str">
        <f>B17</f>
        <v>DATE</v>
      </c>
      <c r="N17" s="1997" t="str">
        <f ca="1">IF(AND(E17&gt;=DATE(2017,1,1),E17&lt;=TODAY()),"'"&amp;DAY(E17)&amp;"/"&amp;MONTH(E17)&amp;"/"&amp;YEAR(E17),"")</f>
        <v/>
      </c>
    </row>
    <row r="18" spans="1:14" s="1982" customFormat="1" ht="4" customHeight="1" x14ac:dyDescent="0.35">
      <c r="A18" s="2003"/>
      <c r="B18" s="2004"/>
      <c r="C18" s="2005"/>
      <c r="D18" s="2006"/>
      <c r="E18" s="2007"/>
      <c r="F18" s="2008"/>
    </row>
    <row r="19" spans="1:14" s="1982" customFormat="1" ht="30" customHeight="1" x14ac:dyDescent="0.35">
      <c r="A19" s="1985" t="s">
        <v>3749</v>
      </c>
      <c r="B19" s="1986" t="s">
        <v>3750</v>
      </c>
      <c r="C19" s="1994" t="s">
        <v>3751</v>
      </c>
      <c r="E19" s="2009">
        <v>0</v>
      </c>
      <c r="F19" s="1988" t="str">
        <f>IF(ISBLANK(E19),"",IF(ISNUMBER(E19),IF(E19-INT(E19)=0,"","  Errore ! Inserire un numero intero senza decimali"),"  Errore ! Inserire un numero intero senza decimali"))</f>
        <v/>
      </c>
      <c r="K19" s="1989" t="str">
        <f>LEFT(A19,3)</f>
        <v>GEN</v>
      </c>
      <c r="L19" s="1989" t="str">
        <f>RIGHT(A19,3)</f>
        <v>195</v>
      </c>
      <c r="M19" s="1989" t="str">
        <f>B19</f>
        <v>INT</v>
      </c>
      <c r="N19" s="1990">
        <f>IF(ISNUMBER(E19),ROUND(E19,0),"")</f>
        <v>0</v>
      </c>
    </row>
    <row r="20" spans="1:14" s="1982" customFormat="1" ht="4" customHeight="1" x14ac:dyDescent="0.35">
      <c r="A20" s="2010"/>
      <c r="B20" s="2010"/>
      <c r="C20" s="1983"/>
      <c r="D20" s="1983"/>
      <c r="E20" s="1984"/>
      <c r="F20" s="2008"/>
    </row>
    <row r="21" spans="1:14" s="1982" customFormat="1" ht="30" customHeight="1" x14ac:dyDescent="0.35">
      <c r="A21" s="1610" t="s">
        <v>3752</v>
      </c>
      <c r="B21" s="1610"/>
      <c r="C21" s="1559" t="s">
        <v>3753</v>
      </c>
      <c r="D21" s="1558"/>
      <c r="E21" s="1560"/>
      <c r="F21" s="2008"/>
    </row>
    <row r="22" spans="1:14" s="1982" customFormat="1" ht="4" customHeight="1" x14ac:dyDescent="0.35">
      <c r="A22" s="1983"/>
      <c r="B22" s="1983"/>
      <c r="C22" s="1983"/>
      <c r="D22" s="1983"/>
      <c r="E22" s="1984"/>
      <c r="F22" s="2008"/>
    </row>
    <row r="23" spans="1:14" s="2015" customFormat="1" ht="30" customHeight="1" x14ac:dyDescent="0.35">
      <c r="A23" s="2341" t="s">
        <v>3754</v>
      </c>
      <c r="B23" s="2342" t="s">
        <v>3750</v>
      </c>
      <c r="C23" s="2343" t="s">
        <v>3755</v>
      </c>
      <c r="E23" s="2016">
        <v>9969258</v>
      </c>
      <c r="F23" s="2042" t="str">
        <f>IF(ISBLANK(E23),"",IF(ISNUMBER(E23),IF(E23-INT(E23)=0,"","  Errore ! Inserire un numero intero senza decimali"),"  Errore ! Inserire un numero intero senza decimali"))</f>
        <v/>
      </c>
      <c r="K23" s="2043" t="str">
        <f>LEFT(A23,3)</f>
        <v>LEG</v>
      </c>
      <c r="L23" s="2043" t="str">
        <f>RIGHT(A23,3)</f>
        <v>428</v>
      </c>
      <c r="M23" s="2043" t="str">
        <f>B23</f>
        <v>INT</v>
      </c>
      <c r="N23" s="2043">
        <f>IF(ISNUMBER(E23),ROUND(E23,0),"")</f>
        <v>9969258</v>
      </c>
    </row>
    <row r="24" spans="1:14" s="1982" customFormat="1" ht="4" customHeight="1" x14ac:dyDescent="0.35">
      <c r="A24" s="2341"/>
      <c r="B24" s="2341"/>
      <c r="C24" s="2356"/>
      <c r="D24" s="2356"/>
      <c r="E24" s="2357"/>
      <c r="F24" s="2008"/>
    </row>
    <row r="25" spans="1:14" s="2002" customFormat="1" ht="30" customHeight="1" x14ac:dyDescent="0.35">
      <c r="A25" s="2341" t="s">
        <v>3756</v>
      </c>
      <c r="B25" s="2342" t="s">
        <v>3750</v>
      </c>
      <c r="C25" s="2343" t="s">
        <v>3757</v>
      </c>
      <c r="D25" s="2348"/>
      <c r="E25" s="2058"/>
      <c r="F25" s="2059" t="str">
        <f>IF(ISBLANK(E25),"",IF(ISNUMBER(E25),IF(E25-INT(E25)=0,"","  Errore ! Inserire un numero intero senza decimali"),"  Errore ! Inserire un numero intero senza decimali"))</f>
        <v/>
      </c>
      <c r="K25" s="2060" t="str">
        <f>LEFT(A25,3)</f>
        <v>LEG</v>
      </c>
      <c r="L25" s="2060" t="str">
        <f>RIGHT(A25,3)</f>
        <v>425</v>
      </c>
      <c r="M25" s="2060" t="str">
        <f>B25</f>
        <v>INT</v>
      </c>
      <c r="N25" s="2043" t="str">
        <f>IF(ISNUMBER(E25),ROUND(E25,0),"")</f>
        <v/>
      </c>
    </row>
    <row r="26" spans="1:14" s="2002" customFormat="1" ht="4" customHeight="1" x14ac:dyDescent="0.35">
      <c r="A26" s="2063"/>
      <c r="B26" s="2063"/>
      <c r="C26" s="2345"/>
      <c r="D26" s="2346"/>
      <c r="E26" s="2347"/>
      <c r="F26" s="2062"/>
    </row>
    <row r="27" spans="1:14" s="2002" customFormat="1" ht="30" customHeight="1" x14ac:dyDescent="0.35">
      <c r="A27" s="2341" t="s">
        <v>3758</v>
      </c>
      <c r="B27" s="2342" t="s">
        <v>3750</v>
      </c>
      <c r="C27" s="2343" t="s">
        <v>3759</v>
      </c>
      <c r="D27" s="2348"/>
      <c r="E27" s="2058">
        <f>1217357+813568</f>
        <v>2030925</v>
      </c>
      <c r="F27" s="2059" t="str">
        <f>IF(ISBLANK(E27),"",IF(ISNUMBER(E27),IF(E27-INT(E27)=0,"","  Errore ! Inserire un numero intero senza decimali"),"  Errore ! Inserire un numero intero senza decimali"))</f>
        <v/>
      </c>
      <c r="K27" s="2060" t="str">
        <f>LEFT(A27,3)</f>
        <v>LEG</v>
      </c>
      <c r="L27" s="2060" t="str">
        <f>RIGHT(A27,3)</f>
        <v>398</v>
      </c>
      <c r="M27" s="2060" t="str">
        <f>B27</f>
        <v>INT</v>
      </c>
      <c r="N27" s="2043">
        <f>IF(ISNUMBER(E27),ROUND(E27,0),"")</f>
        <v>2030925</v>
      </c>
    </row>
    <row r="28" spans="1:14" s="2002" customFormat="1" ht="4" customHeight="1" x14ac:dyDescent="0.35">
      <c r="A28" s="2341"/>
      <c r="B28" s="2341"/>
      <c r="C28" s="2356"/>
      <c r="D28" s="2356"/>
      <c r="E28" s="2357"/>
      <c r="F28" s="2062"/>
    </row>
    <row r="29" spans="1:14" s="2002" customFormat="1" ht="30" customHeight="1" x14ac:dyDescent="0.35">
      <c r="A29" s="1992" t="s">
        <v>3838</v>
      </c>
      <c r="B29" s="1993" t="s">
        <v>3750</v>
      </c>
      <c r="C29" s="1994" t="s">
        <v>3839</v>
      </c>
      <c r="D29" s="2057"/>
      <c r="E29" s="2058"/>
      <c r="F29" s="2059" t="str">
        <f>IF(ISBLANK(E29),"",IF(ISNUMBER(E29),IF(E29-INT(E29)=0,"","  Errore ! Inserire un numero intero senza decimali"),"  Errore ! Inserire un numero intero senza decimali"))</f>
        <v/>
      </c>
      <c r="K29" s="2060" t="str">
        <f>LEFT(A29,3)</f>
        <v>LEG</v>
      </c>
      <c r="L29" s="2060" t="str">
        <f>RIGHT(A29,3)</f>
        <v>362</v>
      </c>
      <c r="M29" s="2060" t="str">
        <f>B29</f>
        <v>INT</v>
      </c>
      <c r="N29" s="2043" t="str">
        <f>IF(ISNUMBER(E29),ROUND(E29,0),"")</f>
        <v/>
      </c>
    </row>
    <row r="30" spans="1:14" s="2002" customFormat="1" ht="4" customHeight="1" x14ac:dyDescent="0.35">
      <c r="A30" s="1992"/>
      <c r="B30" s="1992"/>
      <c r="C30" s="1998"/>
      <c r="D30" s="1998"/>
      <c r="E30" s="2061"/>
      <c r="F30" s="2062"/>
    </row>
    <row r="31" spans="1:14" s="1982" customFormat="1" ht="30" customHeight="1" x14ac:dyDescent="0.35">
      <c r="A31" s="1985" t="s">
        <v>3840</v>
      </c>
      <c r="B31" s="1986" t="s">
        <v>3750</v>
      </c>
      <c r="C31" s="2013" t="s">
        <v>3841</v>
      </c>
      <c r="E31" s="2009"/>
      <c r="F31" s="1988" t="str">
        <f>IF(ISBLANK(E31),"",IF(ISNUMBER(E31),IF(E31-INT(E31)=0,"","  Errore ! Inserire un numero intero senza decimali"),"  Errore ! Inserire un numero intero senza decimali"))</f>
        <v/>
      </c>
      <c r="K31" s="1989" t="str">
        <f>LEFT(A31,3)</f>
        <v>LEG</v>
      </c>
      <c r="L31" s="1989" t="str">
        <f>RIGHT(A31,3)</f>
        <v>364</v>
      </c>
      <c r="M31" s="1989" t="str">
        <f>B31</f>
        <v>INT</v>
      </c>
      <c r="N31" s="1990" t="str">
        <f>IF(ISNUMBER(E31),ROUND(E31,0),"")</f>
        <v/>
      </c>
    </row>
    <row r="32" spans="1:14" s="1982" customFormat="1" ht="4" customHeight="1" x14ac:dyDescent="0.35">
      <c r="A32" s="1985"/>
      <c r="B32" s="1985"/>
      <c r="C32" s="2014"/>
      <c r="D32" s="1983"/>
      <c r="E32" s="1984"/>
      <c r="F32" s="2008"/>
    </row>
    <row r="33" spans="1:14" s="1982" customFormat="1" ht="30" customHeight="1" x14ac:dyDescent="0.35">
      <c r="A33" s="1610" t="s">
        <v>3762</v>
      </c>
      <c r="B33" s="1610"/>
      <c r="C33" s="1559" t="s">
        <v>3763</v>
      </c>
      <c r="D33" s="1558"/>
      <c r="E33" s="1560"/>
      <c r="F33" s="2008"/>
    </row>
    <row r="34" spans="1:14" s="1982" customFormat="1" ht="4" customHeight="1" x14ac:dyDescent="0.35">
      <c r="A34" s="1983"/>
      <c r="B34" s="1983"/>
      <c r="C34" s="1983"/>
      <c r="D34" s="1983"/>
      <c r="E34" s="1984"/>
      <c r="F34" s="2008"/>
    </row>
    <row r="35" spans="1:14" s="1982" customFormat="1" ht="30" customHeight="1" x14ac:dyDescent="0.35">
      <c r="A35" s="2000" t="s">
        <v>3842</v>
      </c>
      <c r="B35" s="2001" t="s">
        <v>3750</v>
      </c>
      <c r="C35" s="2013" t="s">
        <v>3843</v>
      </c>
      <c r="D35" s="2019"/>
      <c r="E35" s="2009">
        <v>74</v>
      </c>
      <c r="F35" s="1988" t="str">
        <f>IF(ISBLANK(E35),"",IF(ISNUMBER(E35),IF(E35-INT(E35)=0,"","  Errore ! Inserire un numero intero senza decimali"),"  Errore ! Inserire un numero intero senza decimali"))</f>
        <v/>
      </c>
      <c r="K35" s="1989" t="str">
        <f>LEFT(A35,3)</f>
        <v>ORG</v>
      </c>
      <c r="L35" s="1989" t="str">
        <f>RIGHT(A35,3)</f>
        <v>375</v>
      </c>
      <c r="M35" s="1989" t="str">
        <f>B35</f>
        <v>INT</v>
      </c>
      <c r="N35" s="1990">
        <f>IF(ISNUMBER(E35),ROUND(E35,0),"")</f>
        <v>74</v>
      </c>
    </row>
    <row r="36" spans="1:14" s="1982" customFormat="1" ht="4" customHeight="1" x14ac:dyDescent="0.35">
      <c r="A36" s="2000"/>
      <c r="B36" s="2000"/>
      <c r="C36" s="2014"/>
      <c r="D36" s="2014"/>
      <c r="E36" s="1984"/>
      <c r="F36" s="2008"/>
    </row>
    <row r="37" spans="1:14" s="1982" customFormat="1" ht="30" customHeight="1" x14ac:dyDescent="0.35">
      <c r="A37" s="2000" t="s">
        <v>3844</v>
      </c>
      <c r="B37" s="2001" t="s">
        <v>3750</v>
      </c>
      <c r="C37" s="2013" t="s">
        <v>3845</v>
      </c>
      <c r="D37" s="2019"/>
      <c r="E37" s="2009">
        <v>1</v>
      </c>
      <c r="F37" s="1988" t="str">
        <f>IF(ISBLANK(E37),"",IF(ISNUMBER(E37),IF(E37-INT(E37)=0,"","  Errore ! Inserire un numero intero senza decimali"),"  Errore ! Inserire un numero intero senza decimali"))</f>
        <v/>
      </c>
      <c r="K37" s="1989" t="str">
        <f>LEFT(A37,3)</f>
        <v>ORG</v>
      </c>
      <c r="L37" s="1989" t="str">
        <f>RIGHT(A37,3)</f>
        <v>376</v>
      </c>
      <c r="M37" s="1989" t="str">
        <f>B37</f>
        <v>INT</v>
      </c>
      <c r="N37" s="1990">
        <f>IF(ISNUMBER(E37),ROUND(E37,0),"")</f>
        <v>1</v>
      </c>
    </row>
    <row r="38" spans="1:14" s="1982" customFormat="1" ht="4" customHeight="1" x14ac:dyDescent="0.35">
      <c r="A38" s="2017"/>
      <c r="B38" s="2017"/>
      <c r="C38" s="2014"/>
      <c r="D38" s="2014"/>
      <c r="E38" s="1984"/>
      <c r="F38" s="2008"/>
    </row>
    <row r="39" spans="1:14" s="1982" customFormat="1" ht="30" customHeight="1" x14ac:dyDescent="0.35">
      <c r="A39" s="2000" t="s">
        <v>3846</v>
      </c>
      <c r="B39" s="2001" t="s">
        <v>3750</v>
      </c>
      <c r="C39" s="2013" t="s">
        <v>3847</v>
      </c>
      <c r="D39" s="2019"/>
      <c r="E39" s="2009">
        <v>2</v>
      </c>
      <c r="F39" s="1988" t="str">
        <f>IF(ISBLANK(E39),"",IF(ISNUMBER(E39),IF(E39-INT(E39)=0,"","  Errore ! Inserire un numero intero senza decimali"),"  Errore ! Inserire un numero intero senza decimali"))</f>
        <v/>
      </c>
      <c r="K39" s="1989" t="str">
        <f>LEFT(A39,3)</f>
        <v>ORG</v>
      </c>
      <c r="L39" s="1989" t="str">
        <f>RIGHT(A39,3)</f>
        <v>377</v>
      </c>
      <c r="M39" s="1989" t="str">
        <f>B39</f>
        <v>INT</v>
      </c>
      <c r="N39" s="1990">
        <f>IF(ISNUMBER(E39),ROUND(E39,0),"")</f>
        <v>2</v>
      </c>
    </row>
    <row r="40" spans="1:14" s="1982" customFormat="1" ht="4" customHeight="1" x14ac:dyDescent="0.35">
      <c r="A40" s="2000"/>
      <c r="B40" s="2000"/>
      <c r="C40" s="2014"/>
      <c r="D40" s="2014"/>
      <c r="E40" s="1984"/>
      <c r="F40" s="2008"/>
    </row>
    <row r="41" spans="1:14" s="1982" customFormat="1" ht="30" customHeight="1" x14ac:dyDescent="0.35">
      <c r="A41" s="2000" t="s">
        <v>3848</v>
      </c>
      <c r="B41" s="2001" t="s">
        <v>3750</v>
      </c>
      <c r="C41" s="2013" t="s">
        <v>3849</v>
      </c>
      <c r="D41" s="2019"/>
      <c r="E41" s="2009">
        <v>19</v>
      </c>
      <c r="F41" s="1988" t="str">
        <f>IF(ISBLANK(E41),"",IF(ISNUMBER(E41),IF(E41-INT(E41)=0,"","  Errore ! Inserire un numero intero senza decimali"),"  Errore ! Inserire un numero intero senza decimali"))</f>
        <v/>
      </c>
      <c r="K41" s="1989" t="str">
        <f>LEFT(A41,3)</f>
        <v>ORG</v>
      </c>
      <c r="L41" s="1989" t="str">
        <f>RIGHT(A41,3)</f>
        <v>378</v>
      </c>
      <c r="M41" s="1989" t="str">
        <f>B41</f>
        <v>INT</v>
      </c>
      <c r="N41" s="1990">
        <f>IF(ISNUMBER(E41),ROUND(E41,0),"")</f>
        <v>19</v>
      </c>
    </row>
    <row r="42" spans="1:14" s="1982" customFormat="1" ht="4" customHeight="1" x14ac:dyDescent="0.35">
      <c r="A42" s="2000"/>
      <c r="B42" s="2000"/>
      <c r="C42" s="2014"/>
      <c r="D42" s="2014"/>
      <c r="E42" s="1984"/>
      <c r="F42" s="2008"/>
    </row>
    <row r="43" spans="1:14" s="1982" customFormat="1" ht="30" customHeight="1" x14ac:dyDescent="0.35">
      <c r="A43" s="2000" t="s">
        <v>3850</v>
      </c>
      <c r="B43" s="2001" t="s">
        <v>3750</v>
      </c>
      <c r="C43" s="2013" t="s">
        <v>3851</v>
      </c>
      <c r="D43" s="2019"/>
      <c r="E43" s="2009">
        <v>9300</v>
      </c>
      <c r="F43" s="1988" t="str">
        <f>IF(ISBLANK(E43),"",IF(ISNUMBER(E43),IF(E43-INT(E43)=0,"","  Errore ! Inserire un numero intero senza decimali"),"  Errore ! Inserire un numero intero senza decimali"))</f>
        <v/>
      </c>
      <c r="K43" s="1989" t="str">
        <f>LEFT(A43,3)</f>
        <v>ORG</v>
      </c>
      <c r="L43" s="1989" t="str">
        <f>RIGHT(A43,3)</f>
        <v>379</v>
      </c>
      <c r="M43" s="1989" t="str">
        <f>B43</f>
        <v>INT</v>
      </c>
      <c r="N43" s="1990">
        <f>IF(ISNUMBER(E43),ROUND(E43,0),"")</f>
        <v>9300</v>
      </c>
    </row>
    <row r="44" spans="1:14" s="1982" customFormat="1" ht="4" customHeight="1" x14ac:dyDescent="0.35">
      <c r="A44" s="2000"/>
      <c r="B44" s="2000"/>
      <c r="C44" s="2014"/>
      <c r="D44" s="2014"/>
      <c r="E44" s="1984"/>
      <c r="F44" s="2008"/>
    </row>
    <row r="45" spans="1:14" s="1982" customFormat="1" ht="30" customHeight="1" x14ac:dyDescent="0.35">
      <c r="A45" s="2063" t="s">
        <v>3852</v>
      </c>
      <c r="B45" s="2001" t="s">
        <v>3750</v>
      </c>
      <c r="C45" s="2013" t="s">
        <v>3853</v>
      </c>
      <c r="D45" s="2019"/>
      <c r="E45" s="2009">
        <v>5700</v>
      </c>
      <c r="F45" s="1988" t="str">
        <f>IF(ISBLANK(E45),"",IF(ISNUMBER(E45),IF(E45-INT(E45)=0,"","  Errore ! Inserire un numero intero senza decimali"),"  Errore ! Inserire un numero intero senza decimali"))</f>
        <v/>
      </c>
      <c r="K45" s="1989" t="str">
        <f>LEFT(A45,3)</f>
        <v>ORG</v>
      </c>
      <c r="L45" s="1989" t="str">
        <f>RIGHT(A45,3)</f>
        <v>380</v>
      </c>
      <c r="M45" s="1989" t="str">
        <f>B45</f>
        <v>INT</v>
      </c>
      <c r="N45" s="1990">
        <f>IF(ISNUMBER(E45),ROUND(E45,0),"")</f>
        <v>5700</v>
      </c>
    </row>
    <row r="46" spans="1:14" s="1982" customFormat="1" ht="4" customHeight="1" x14ac:dyDescent="0.35">
      <c r="A46" s="2000"/>
      <c r="B46" s="2000"/>
      <c r="C46" s="2014"/>
      <c r="D46" s="2014"/>
      <c r="E46" s="1984"/>
      <c r="F46" s="2008"/>
    </row>
    <row r="47" spans="1:14" s="1982" customFormat="1" ht="30" customHeight="1" x14ac:dyDescent="0.35">
      <c r="A47" s="2063" t="s">
        <v>3854</v>
      </c>
      <c r="B47" s="2001" t="s">
        <v>3750</v>
      </c>
      <c r="C47" s="2013" t="s">
        <v>3855</v>
      </c>
      <c r="D47" s="2019"/>
      <c r="E47" s="2009">
        <v>7000</v>
      </c>
      <c r="F47" s="1988" t="str">
        <f>IF(ISBLANK(E47),"",IF(ISNUMBER(E47),IF(E47-INT(E47)=0,"","  Errore ! Inserire un numero intero senza decimali"),"  Errore ! Inserire un numero intero senza decimali"))</f>
        <v/>
      </c>
      <c r="K47" s="1989" t="str">
        <f>LEFT(A47,3)</f>
        <v>ORG</v>
      </c>
      <c r="L47" s="1989" t="str">
        <f>RIGHT(A47,3)</f>
        <v>381</v>
      </c>
      <c r="M47" s="1989" t="str">
        <f>B47</f>
        <v>INT</v>
      </c>
      <c r="N47" s="1990">
        <f>IF(ISNUMBER(E47),ROUND(E47,0),"")</f>
        <v>7000</v>
      </c>
    </row>
    <row r="48" spans="1:14" s="1982" customFormat="1" ht="4" customHeight="1" x14ac:dyDescent="0.35">
      <c r="A48" s="2000"/>
      <c r="B48" s="2000"/>
      <c r="C48" s="2014"/>
      <c r="D48" s="1983"/>
      <c r="E48" s="1984"/>
      <c r="F48" s="2008"/>
    </row>
    <row r="49" spans="1:14" s="1982" customFormat="1" ht="30" customHeight="1" x14ac:dyDescent="0.35">
      <c r="A49" s="1610" t="s">
        <v>3856</v>
      </c>
      <c r="B49" s="1610"/>
      <c r="C49" s="1559" t="s">
        <v>3857</v>
      </c>
      <c r="D49" s="1558"/>
      <c r="E49" s="1560"/>
      <c r="F49" s="2008"/>
    </row>
    <row r="50" spans="1:14" s="1982" customFormat="1" ht="4" customHeight="1" x14ac:dyDescent="0.35">
      <c r="A50" s="1983"/>
      <c r="B50" s="1983"/>
      <c r="C50" s="1983"/>
      <c r="D50" s="1983"/>
      <c r="E50" s="1984"/>
      <c r="F50" s="2008"/>
    </row>
    <row r="51" spans="1:14" s="1982" customFormat="1" ht="30" customHeight="1" x14ac:dyDescent="0.35">
      <c r="A51" s="2000" t="s">
        <v>3858</v>
      </c>
      <c r="B51" s="1986" t="s">
        <v>3807</v>
      </c>
      <c r="C51" s="1981" t="s">
        <v>3859</v>
      </c>
      <c r="E51" s="1987" t="s">
        <v>5707</v>
      </c>
      <c r="F51" s="1988" t="str">
        <f>IF(AND(LEN(E51)=1,OR(UPPER(E51)="N",UPPER(E51)="S")),"",IF(ISBLANK(E51),"","  Errore ! Inserire S o N"))</f>
        <v/>
      </c>
      <c r="K51" s="1989" t="str">
        <f>LEFT(A51,3)</f>
        <v>PEO</v>
      </c>
      <c r="L51" s="1989" t="str">
        <f>RIGHT(A51,3)</f>
        <v>176</v>
      </c>
      <c r="M51" s="1989" t="str">
        <f>B51</f>
        <v>FLAG</v>
      </c>
      <c r="N51" s="1990" t="str">
        <f>IF(AND(LEN(E51)=1,OR(UPPER(E51)="N",UPPER(E51)="S")),UPPER(E51),"")</f>
        <v>S</v>
      </c>
    </row>
    <row r="52" spans="1:14" s="1982" customFormat="1" ht="4" customHeight="1" x14ac:dyDescent="0.35">
      <c r="A52" s="1985"/>
      <c r="B52" s="1985"/>
      <c r="C52" s="1983"/>
      <c r="D52" s="1983"/>
      <c r="E52" s="1984"/>
      <c r="F52" s="2008"/>
    </row>
    <row r="53" spans="1:14" s="1982" customFormat="1" ht="30" customHeight="1" x14ac:dyDescent="0.35">
      <c r="A53" s="1985" t="s">
        <v>3860</v>
      </c>
      <c r="B53" s="1986" t="s">
        <v>3750</v>
      </c>
      <c r="C53" s="1981" t="s">
        <v>3861</v>
      </c>
      <c r="E53" s="2009">
        <v>0</v>
      </c>
      <c r="F53" s="1988" t="str">
        <f>IF(ISBLANK(E53),"",IF(ISNUMBER(E53),IF(E53-INT(E53)=0,"","  Errore ! Inserire un numero intero senza decimali"),"  Errore ! Inserire un numero intero senza decimali"))</f>
        <v/>
      </c>
      <c r="K53" s="1989" t="str">
        <f>LEFT(A53,3)</f>
        <v>PEO</v>
      </c>
      <c r="L53" s="1989" t="str">
        <f>RIGHT(A53,3)</f>
        <v>111</v>
      </c>
      <c r="M53" s="1989" t="str">
        <f>B53</f>
        <v>INT</v>
      </c>
      <c r="N53" s="1990">
        <f>IF(ISNUMBER(E53),ROUND(E53,0),"")</f>
        <v>0</v>
      </c>
    </row>
    <row r="54" spans="1:14" s="1982" customFormat="1" ht="4" customHeight="1" x14ac:dyDescent="0.35">
      <c r="A54" s="1985"/>
      <c r="B54" s="1985"/>
      <c r="C54" s="1983"/>
      <c r="D54" s="1983"/>
      <c r="E54" s="1984"/>
      <c r="F54" s="2008"/>
    </row>
    <row r="55" spans="1:14" s="1982" customFormat="1" ht="30" customHeight="1" x14ac:dyDescent="0.35">
      <c r="A55" s="1985" t="s">
        <v>3862</v>
      </c>
      <c r="B55" s="1986" t="s">
        <v>3750</v>
      </c>
      <c r="C55" s="1981" t="s">
        <v>3863</v>
      </c>
      <c r="E55" s="2009">
        <v>0</v>
      </c>
      <c r="F55" s="1988" t="str">
        <f>IF(ISBLANK(E55),"",IF(ISNUMBER(E55),IF(E55-INT(E55)=0,"","  Errore ! Inserire un numero intero senza decimali"),"  Errore ! Inserire un numero intero senza decimali"))</f>
        <v/>
      </c>
      <c r="K55" s="1989" t="str">
        <f>LEFT(A55,3)</f>
        <v>PEO</v>
      </c>
      <c r="L55" s="1989" t="str">
        <f>RIGHT(A55,3)</f>
        <v>188</v>
      </c>
      <c r="M55" s="1989" t="str">
        <f>B55</f>
        <v>INT</v>
      </c>
      <c r="N55" s="1990">
        <f>IF(ISNUMBER(E55),ROUND(E55,0),"")</f>
        <v>0</v>
      </c>
    </row>
    <row r="56" spans="1:14" s="1982" customFormat="1" ht="4" customHeight="1" x14ac:dyDescent="0.35">
      <c r="A56" s="1985"/>
      <c r="B56" s="1985"/>
      <c r="C56" s="1983"/>
      <c r="D56" s="1983"/>
      <c r="E56" s="1984"/>
      <c r="F56" s="2008"/>
    </row>
    <row r="57" spans="1:14" s="1982" customFormat="1" ht="30" customHeight="1" x14ac:dyDescent="0.35">
      <c r="A57" s="1985" t="s">
        <v>3864</v>
      </c>
      <c r="B57" s="1986" t="s">
        <v>3807</v>
      </c>
      <c r="C57" s="1994" t="s">
        <v>3865</v>
      </c>
      <c r="E57" s="1987" t="s">
        <v>5707</v>
      </c>
      <c r="F57" s="1988" t="str">
        <f>IF(AND(LEN(E57)=1,OR(UPPER(E57)="N",UPPER(E57)="S")),"",IF(ISBLANK(E57),"","  Errore ! Inserire S o N"))</f>
        <v/>
      </c>
      <c r="K57" s="1989" t="str">
        <f>LEFT(A57,3)</f>
        <v>PEO</v>
      </c>
      <c r="L57" s="1989" t="str">
        <f>RIGHT(A57,3)</f>
        <v>119</v>
      </c>
      <c r="M57" s="1989" t="str">
        <f>B57</f>
        <v>FLAG</v>
      </c>
      <c r="N57" s="1990" t="str">
        <f>IF(AND(LEN(E57)=1,OR(UPPER(E57)="N",UPPER(E57)="S")),UPPER(E57),"")</f>
        <v>S</v>
      </c>
    </row>
    <row r="58" spans="1:14" s="1982" customFormat="1" ht="4" customHeight="1" x14ac:dyDescent="0.35">
      <c r="A58" s="1985"/>
      <c r="B58" s="1985"/>
      <c r="C58" s="1983"/>
      <c r="D58" s="1983"/>
      <c r="E58" s="1984"/>
      <c r="F58" s="2008"/>
    </row>
    <row r="59" spans="1:14" s="1982" customFormat="1" ht="30" customHeight="1" x14ac:dyDescent="0.35">
      <c r="A59" s="2000" t="s">
        <v>3866</v>
      </c>
      <c r="B59" s="1986" t="s">
        <v>3807</v>
      </c>
      <c r="C59" s="1981" t="s">
        <v>3867</v>
      </c>
      <c r="E59" s="1987" t="s">
        <v>5707</v>
      </c>
      <c r="F59" s="1988" t="str">
        <f>IF(AND(LEN(E59)=1,OR(UPPER(E59)="N",UPPER(E59)="S")),"",IF(ISBLANK(E59),"","  Errore ! Inserire S o N"))</f>
        <v/>
      </c>
      <c r="K59" s="1989" t="str">
        <f>LEFT(A59,3)</f>
        <v>PEO</v>
      </c>
      <c r="L59" s="1989" t="str">
        <f>RIGHT(A59,3)</f>
        <v>266</v>
      </c>
      <c r="M59" s="1989" t="str">
        <f>B59</f>
        <v>FLAG</v>
      </c>
      <c r="N59" s="1990" t="str">
        <f>IF(AND(LEN(E59)=1,OR(UPPER(E59)="N",UPPER(E59)="S")),UPPER(E59),"")</f>
        <v>S</v>
      </c>
    </row>
    <row r="60" spans="1:14" s="1982" customFormat="1" ht="4" customHeight="1" x14ac:dyDescent="0.35">
      <c r="A60" s="1985"/>
      <c r="B60" s="1985"/>
      <c r="C60" s="1983"/>
      <c r="D60" s="1983"/>
      <c r="E60" s="1984"/>
      <c r="F60" s="2008"/>
    </row>
    <row r="61" spans="1:14" s="1982" customFormat="1" ht="30" customHeight="1" x14ac:dyDescent="0.35">
      <c r="A61" s="1985" t="s">
        <v>3868</v>
      </c>
      <c r="B61" s="1986" t="s">
        <v>3750</v>
      </c>
      <c r="C61" s="1981" t="s">
        <v>3869</v>
      </c>
      <c r="E61" s="2009">
        <v>0</v>
      </c>
      <c r="F61" s="1988" t="str">
        <f>IF(ISBLANK(E61),"",IF(ISNUMBER(E61),IF(E61-INT(E61)=0,"","  Errore ! Inserire un numero intero senza decimali"),"  Errore ! Inserire un numero intero senza decimali"))</f>
        <v/>
      </c>
      <c r="K61" s="1989" t="str">
        <f>LEFT(A61,3)</f>
        <v>PEO</v>
      </c>
      <c r="L61" s="1989" t="str">
        <f>RIGHT(A61,3)</f>
        <v>133</v>
      </c>
      <c r="M61" s="1989" t="str">
        <f>B61</f>
        <v>INT</v>
      </c>
      <c r="N61" s="1990">
        <f>IF(ISNUMBER(E61),ROUND(E61,0),"")</f>
        <v>0</v>
      </c>
    </row>
    <row r="62" spans="1:14" s="1982" customFormat="1" ht="4" customHeight="1" x14ac:dyDescent="0.35">
      <c r="A62" s="2010"/>
      <c r="B62" s="2010"/>
      <c r="C62" s="1983"/>
      <c r="D62" s="1983"/>
      <c r="E62" s="1984"/>
      <c r="F62" s="2008"/>
    </row>
    <row r="63" spans="1:14" s="1982" customFormat="1" ht="30" customHeight="1" x14ac:dyDescent="0.35">
      <c r="A63" s="1610" t="s">
        <v>3800</v>
      </c>
      <c r="B63" s="1610"/>
      <c r="C63" s="1559" t="s">
        <v>3801</v>
      </c>
      <c r="D63" s="1558"/>
      <c r="E63" s="1560"/>
      <c r="F63" s="2008"/>
    </row>
    <row r="64" spans="1:14" s="1982" customFormat="1" ht="4" customHeight="1" x14ac:dyDescent="0.35">
      <c r="A64" s="1983"/>
      <c r="B64" s="1983"/>
      <c r="C64" s="1983"/>
      <c r="D64" s="1983"/>
      <c r="E64" s="1984"/>
      <c r="F64" s="2008"/>
    </row>
    <row r="65" spans="1:14" s="2019" customFormat="1" ht="30" customHeight="1" x14ac:dyDescent="0.35">
      <c r="A65" s="1992" t="s">
        <v>3870</v>
      </c>
      <c r="B65" s="1993" t="s">
        <v>3807</v>
      </c>
      <c r="C65" s="1994" t="s">
        <v>3871</v>
      </c>
      <c r="E65" s="1987" t="s">
        <v>5707</v>
      </c>
      <c r="F65" s="1988" t="str">
        <f>IF(AND(LEN(E65)=1,OR(UPPER(E65)="N",UPPER(E65)="S")),"",IF(ISBLANK(E65),"","  Errore ! Inserire S o N"))</f>
        <v/>
      </c>
      <c r="G65" s="1982"/>
      <c r="H65" s="1982"/>
      <c r="I65" s="1982"/>
      <c r="J65" s="1982"/>
      <c r="K65" s="1989" t="str">
        <f>LEFT(A65,3)</f>
        <v>PRD</v>
      </c>
      <c r="L65" s="1989" t="str">
        <f>RIGHT(A65,3)</f>
        <v>382</v>
      </c>
      <c r="M65" s="1989" t="str">
        <f>B65</f>
        <v>FLAG</v>
      </c>
      <c r="N65" s="1990" t="str">
        <f>IF(AND(LEN(E65)=1,OR(UPPER(E65)="N",UPPER(E65)="S")),UPPER(E65),"")</f>
        <v>S</v>
      </c>
    </row>
    <row r="66" spans="1:14" s="2019" customFormat="1" ht="4" customHeight="1" x14ac:dyDescent="0.35">
      <c r="A66" s="2000"/>
      <c r="B66" s="2000"/>
      <c r="C66" s="2014"/>
      <c r="D66" s="2014"/>
      <c r="E66" s="2020"/>
      <c r="F66" s="2047"/>
    </row>
    <row r="67" spans="1:14" s="2019" customFormat="1" ht="30" customHeight="1" x14ac:dyDescent="0.35">
      <c r="A67" s="1992" t="s">
        <v>3872</v>
      </c>
      <c r="B67" s="1993" t="s">
        <v>3750</v>
      </c>
      <c r="C67" s="1994" t="s">
        <v>3873</v>
      </c>
      <c r="E67" s="2009">
        <v>0</v>
      </c>
      <c r="F67" s="1988" t="str">
        <f>IF(ISBLANK(E67),"",IF(ISNUMBER(E67),IF(E67-INT(E67)=0,"","  Errore ! Inserire un numero intero senza decimali"),"  Errore ! Inserire un numero intero senza decimali"))</f>
        <v/>
      </c>
      <c r="G67" s="1982"/>
      <c r="H67" s="1982"/>
      <c r="I67" s="1982"/>
      <c r="J67" s="1982"/>
      <c r="K67" s="1989" t="str">
        <f>LEFT(A67,3)</f>
        <v>PRD</v>
      </c>
      <c r="L67" s="1989" t="str">
        <f>RIGHT(A67,3)</f>
        <v>368</v>
      </c>
      <c r="M67" s="1989" t="str">
        <f>B67</f>
        <v>INT</v>
      </c>
      <c r="N67" s="1990">
        <f>IF(ISNUMBER(E67),ROUND(E67,0),"")</f>
        <v>0</v>
      </c>
    </row>
    <row r="68" spans="1:14" s="2019" customFormat="1" ht="4" customHeight="1" x14ac:dyDescent="0.35">
      <c r="A68" s="1992"/>
      <c r="B68" s="1992"/>
      <c r="C68" s="1998"/>
      <c r="D68" s="2014"/>
      <c r="E68" s="2020"/>
      <c r="F68" s="2047"/>
    </row>
    <row r="69" spans="1:14" s="2019" customFormat="1" ht="30" customHeight="1" x14ac:dyDescent="0.35">
      <c r="A69" s="1992" t="s">
        <v>3874</v>
      </c>
      <c r="B69" s="1993" t="s">
        <v>3750</v>
      </c>
      <c r="C69" s="1994" t="s">
        <v>3875</v>
      </c>
      <c r="E69" s="2009">
        <v>1723800</v>
      </c>
      <c r="F69" s="1988" t="str">
        <f>IF(ISBLANK(E69),"",IF(ISNUMBER(E69),IF(E69-INT(E69)=0,"","  Errore ! Inserire un numero intero senza decimali"),"  Errore ! Inserire un numero intero senza decimali"))</f>
        <v/>
      </c>
      <c r="G69" s="1982"/>
      <c r="H69" s="1982"/>
      <c r="I69" s="1982"/>
      <c r="J69" s="1982"/>
      <c r="K69" s="1989" t="str">
        <f>LEFT(A69,3)</f>
        <v>PRD</v>
      </c>
      <c r="L69" s="1989" t="str">
        <f>RIGHT(A69,3)</f>
        <v>369</v>
      </c>
      <c r="M69" s="1989" t="str">
        <f>B69</f>
        <v>INT</v>
      </c>
      <c r="N69" s="1990">
        <f>IF(ISNUMBER(E69),ROUND(E69,0),"")</f>
        <v>1723800</v>
      </c>
    </row>
    <row r="70" spans="1:14" s="2019" customFormat="1" ht="4" customHeight="1" x14ac:dyDescent="0.35">
      <c r="A70" s="2000"/>
      <c r="B70" s="2000"/>
      <c r="C70" s="2014"/>
      <c r="D70" s="2014"/>
      <c r="E70" s="2020"/>
      <c r="F70" s="2047"/>
    </row>
    <row r="71" spans="1:14" s="2019" customFormat="1" ht="30" customHeight="1" x14ac:dyDescent="0.35">
      <c r="A71" s="1992" t="s">
        <v>3876</v>
      </c>
      <c r="B71" s="1993" t="s">
        <v>3750</v>
      </c>
      <c r="C71" s="1994" t="s">
        <v>3877</v>
      </c>
      <c r="E71" s="2009">
        <v>43014</v>
      </c>
      <c r="F71" s="1988" t="str">
        <f>IF(ISBLANK(E71),"",IF(ISNUMBER(E71),IF(E71-INT(E71)=0,"","  Errore ! Inserire un numero intero senza decimali"),"  Errore ! Inserire un numero intero senza decimali"))</f>
        <v/>
      </c>
      <c r="G71" s="1982"/>
      <c r="H71" s="1982"/>
      <c r="I71" s="1982"/>
      <c r="J71" s="1982"/>
      <c r="K71" s="1989" t="str">
        <f>LEFT(A71,3)</f>
        <v>PRD</v>
      </c>
      <c r="L71" s="1989" t="str">
        <f>RIGHT(A71,3)</f>
        <v>370</v>
      </c>
      <c r="M71" s="1989" t="str">
        <f>B71</f>
        <v>INT</v>
      </c>
      <c r="N71" s="1990">
        <f>IF(ISNUMBER(E71),ROUND(E71,0),"")</f>
        <v>43014</v>
      </c>
    </row>
    <row r="72" spans="1:14" s="2019" customFormat="1" ht="4" customHeight="1" x14ac:dyDescent="0.35">
      <c r="A72" s="1985"/>
      <c r="B72" s="1985"/>
      <c r="C72" s="2014"/>
      <c r="D72" s="2014"/>
      <c r="E72" s="2020"/>
      <c r="F72" s="2047"/>
    </row>
    <row r="73" spans="1:14" s="1982" customFormat="1" ht="30" customHeight="1" x14ac:dyDescent="0.35">
      <c r="A73" s="1610" t="s">
        <v>3815</v>
      </c>
      <c r="B73" s="1610"/>
      <c r="C73" s="1559" t="s">
        <v>3816</v>
      </c>
      <c r="D73" s="1558"/>
      <c r="E73" s="1560"/>
      <c r="F73" s="2040"/>
    </row>
    <row r="74" spans="1:14" s="1982" customFormat="1" ht="4" customHeight="1" x14ac:dyDescent="0.35">
      <c r="A74" s="2022"/>
      <c r="B74" s="2022"/>
      <c r="C74" s="1983"/>
      <c r="D74" s="1983"/>
      <c r="E74" s="1984"/>
      <c r="F74" s="2040"/>
    </row>
    <row r="75" spans="1:14" s="1982" customFormat="1" x14ac:dyDescent="0.35">
      <c r="A75" s="1985" t="s">
        <v>3817</v>
      </c>
      <c r="B75" s="1986" t="s">
        <v>203</v>
      </c>
      <c r="C75" s="1983" t="s">
        <v>3818</v>
      </c>
      <c r="E75" s="1984"/>
      <c r="F75" s="1981"/>
      <c r="K75" s="1989" t="str">
        <f>LEFT(A75,3)</f>
        <v>INF</v>
      </c>
      <c r="L75" s="1989" t="str">
        <f>RIGHT(A75,3)</f>
        <v>209</v>
      </c>
      <c r="M75" s="1989" t="str">
        <f>B75</f>
        <v>NOTE</v>
      </c>
      <c r="N75" s="1982" t="str">
        <f>IF(ISBLANK(C76),"",LEFT(C76,1500))</f>
        <v/>
      </c>
    </row>
    <row r="76" spans="1:14" s="1982" customFormat="1" ht="45" customHeight="1" x14ac:dyDescent="0.35">
      <c r="A76" s="2023"/>
      <c r="B76" s="2023"/>
      <c r="C76" s="2927"/>
      <c r="D76" s="2928"/>
      <c r="E76" s="2929"/>
      <c r="F76" s="2024" t="str">
        <f>IF(LEN(C76)&gt;1500,"Attenzione, è stato superato il numero massimo di 1500 caratteri","")</f>
        <v/>
      </c>
    </row>
    <row r="77" spans="1:14" x14ac:dyDescent="0.35">
      <c r="A77" s="2025"/>
      <c r="B77" s="2025"/>
      <c r="C77" s="2026"/>
      <c r="D77" s="2026"/>
      <c r="E77" s="2027"/>
    </row>
    <row r="78" spans="1:14" x14ac:dyDescent="0.35">
      <c r="A78" s="1985" t="s">
        <v>3819</v>
      </c>
      <c r="B78" s="1986" t="s">
        <v>203</v>
      </c>
      <c r="C78" s="1983" t="s">
        <v>3820</v>
      </c>
      <c r="E78" s="1984"/>
      <c r="F78" s="1981"/>
      <c r="G78" s="1982"/>
      <c r="H78" s="1982"/>
      <c r="I78" s="1982"/>
      <c r="J78" s="1982"/>
      <c r="K78" s="1989" t="str">
        <f>LEFT(A78,3)</f>
        <v>INF</v>
      </c>
      <c r="L78" s="1989" t="str">
        <f>RIGHT(A78,3)</f>
        <v>127</v>
      </c>
      <c r="M78" s="1989" t="str">
        <f>B78</f>
        <v>NOTE</v>
      </c>
      <c r="N78" s="1982" t="str">
        <f>IF(ISBLANK(C79),"",LEFT(C79,1500))</f>
        <v/>
      </c>
    </row>
    <row r="79" spans="1:14" ht="45" customHeight="1" x14ac:dyDescent="0.35">
      <c r="A79" s="2028"/>
      <c r="B79" s="2028"/>
      <c r="C79" s="2927"/>
      <c r="D79" s="2928"/>
      <c r="E79" s="2929"/>
      <c r="F79" s="2024" t="str">
        <f>IF(LEN(C79)&gt;1500,"Attenzione, è stato superato il numero massimo di 1500 caratteri","")</f>
        <v/>
      </c>
      <c r="K79" s="2029" t="s">
        <v>3448</v>
      </c>
    </row>
  </sheetData>
  <sheetProtection password="8611" sheet="1" selectLockedCells="1"/>
  <mergeCells count="5">
    <mergeCell ref="F2:F3"/>
    <mergeCell ref="F4:F5"/>
    <mergeCell ref="F6:F9"/>
    <mergeCell ref="C76:E76"/>
    <mergeCell ref="C79:E79"/>
  </mergeCells>
  <dataValidations count="5">
    <dataValidation type="date" allowBlank="1" showInputMessage="1" showErrorMessage="1" errorTitle="Errore di digitazione" error="Digitare una data non anteriore al 1 Gennaio dell'anno precedente alla di rilevazione (gg/mm/aaaa)" sqref="E15 E13 E17">
      <formula1>42736</formula1>
      <formula2>TODAY()</formula2>
    </dataValidation>
    <dataValidation type="whole" operator="lessThan" allowBlank="1" showInputMessage="1" showErrorMessage="1" errorTitle="Errore di digitazione" error="Inserire solo numeri interi o lasciare vuoto." sqref="E19 E31 E35 E37 E39 E41 E43 E45 E47 E53 E55 E61 E67 E69 E71 E29 E27 E23 E25">
      <formula1>100000000000000</formula1>
    </dataValidation>
    <dataValidation type="date" allowBlank="1" showInputMessage="1" showErrorMessage="1" errorTitle="Errore di digitazione" error="Digitare una data valida nel formato gg/mm/aaaa" sqref="E16">
      <formula1>42005</formula1>
      <formula2>TODAY()</formula2>
    </dataValidation>
    <dataValidation type="list" allowBlank="1" showDropDown="1" showInputMessage="1" showErrorMessage="1" errorTitle="Errore di digitazione" error="Digitare 'S' o 'N' o lasciare in bianco" sqref="E51 E57 E59 E65">
      <formula1>"s,n,S,N"</formula1>
    </dataValidation>
    <dataValidation type="textLength" allowBlank="1" showInputMessage="1" showErrorMessage="1" error="Inserire massimo 1500 caratteri" sqref="C79:E79 C76:E76">
      <formula1>0</formula1>
      <formula2>1500</formula2>
    </dataValidation>
  </dataValidations>
  <printOptions horizontalCentered="1"/>
  <pageMargins left="0.39370078740157483" right="0.39370078740157483" top="0.98425196850393704" bottom="0.39370078740157483" header="0.31496062992125984" footer="0.31496062992125984"/>
  <pageSetup paperSize="9" scale="46" orientation="portrait" r:id="rId1"/>
  <rowBreaks count="1" manualBreakCount="1">
    <brk id="50" max="5" man="1"/>
  </rowBreak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92">
    <tabColor rgb="FF0070C0"/>
  </sheetPr>
  <dimension ref="A1:AD5"/>
  <sheetViews>
    <sheetView topLeftCell="L1" workbookViewId="0">
      <selection activeCell="AC2" sqref="AC2"/>
    </sheetView>
  </sheetViews>
  <sheetFormatPr defaultRowHeight="12.9" x14ac:dyDescent="0.35"/>
  <cols>
    <col min="1" max="2" width="10.15234375" bestFit="1" customWidth="1"/>
    <col min="3" max="3" width="10.15234375" customWidth="1"/>
    <col min="4" max="26" width="9.15234375" customWidth="1"/>
    <col min="29" max="30" width="10.15234375" bestFit="1" customWidth="1"/>
  </cols>
  <sheetData>
    <row r="1" spans="1:30" x14ac:dyDescent="0.35">
      <c r="A1" t="s">
        <v>3742</v>
      </c>
      <c r="B1" t="s">
        <v>3745</v>
      </c>
      <c r="C1" t="s">
        <v>3747</v>
      </c>
      <c r="D1" t="s">
        <v>3749</v>
      </c>
      <c r="E1" t="s">
        <v>3754</v>
      </c>
      <c r="F1" t="s">
        <v>3756</v>
      </c>
      <c r="G1" t="s">
        <v>3758</v>
      </c>
      <c r="H1" t="s">
        <v>3838</v>
      </c>
      <c r="I1" t="s">
        <v>3840</v>
      </c>
      <c r="J1" t="s">
        <v>3842</v>
      </c>
      <c r="K1" t="s">
        <v>3844</v>
      </c>
      <c r="L1" t="s">
        <v>3846</v>
      </c>
      <c r="M1" t="s">
        <v>3848</v>
      </c>
      <c r="N1" t="s">
        <v>3850</v>
      </c>
      <c r="O1" t="s">
        <v>3852</v>
      </c>
      <c r="P1" t="s">
        <v>3854</v>
      </c>
      <c r="Q1" t="s">
        <v>3858</v>
      </c>
      <c r="R1" t="s">
        <v>3860</v>
      </c>
      <c r="S1" t="s">
        <v>3862</v>
      </c>
      <c r="T1" t="s">
        <v>3864</v>
      </c>
      <c r="U1" t="s">
        <v>3866</v>
      </c>
      <c r="V1" t="s">
        <v>3868</v>
      </c>
      <c r="W1" t="s">
        <v>3870</v>
      </c>
      <c r="X1" t="s">
        <v>3872</v>
      </c>
      <c r="Y1" t="s">
        <v>3874</v>
      </c>
      <c r="Z1" t="s">
        <v>3876</v>
      </c>
      <c r="AA1" t="s">
        <v>3817</v>
      </c>
      <c r="AB1" t="s">
        <v>3819</v>
      </c>
      <c r="AC1" t="s">
        <v>3344</v>
      </c>
      <c r="AD1" t="s">
        <v>3821</v>
      </c>
    </row>
    <row r="2" spans="1:30" x14ac:dyDescent="0.35">
      <c r="A2" s="443">
        <v>767010</v>
      </c>
      <c r="B2" s="443">
        <v>767010</v>
      </c>
      <c r="C2" s="443">
        <v>767010</v>
      </c>
      <c r="D2">
        <v>999</v>
      </c>
      <c r="E2">
        <v>999</v>
      </c>
      <c r="F2">
        <v>999</v>
      </c>
      <c r="G2">
        <v>999</v>
      </c>
      <c r="H2">
        <v>999</v>
      </c>
      <c r="I2">
        <v>999</v>
      </c>
      <c r="J2">
        <v>999</v>
      </c>
      <c r="K2">
        <v>999</v>
      </c>
      <c r="L2">
        <v>999</v>
      </c>
      <c r="M2">
        <v>999</v>
      </c>
      <c r="N2">
        <v>999</v>
      </c>
      <c r="O2">
        <v>999</v>
      </c>
      <c r="P2">
        <v>999</v>
      </c>
      <c r="Q2" t="s">
        <v>3822</v>
      </c>
      <c r="R2">
        <v>999</v>
      </c>
      <c r="S2">
        <v>999</v>
      </c>
      <c r="T2" t="s">
        <v>3822</v>
      </c>
      <c r="U2" t="s">
        <v>3822</v>
      </c>
      <c r="V2">
        <v>999</v>
      </c>
      <c r="W2" t="s">
        <v>3822</v>
      </c>
      <c r="X2">
        <v>999</v>
      </c>
      <c r="Y2">
        <v>999</v>
      </c>
      <c r="Z2">
        <v>999</v>
      </c>
      <c r="AA2" t="s">
        <v>3823</v>
      </c>
      <c r="AB2" t="s">
        <v>3823</v>
      </c>
      <c r="AC2" t="s">
        <v>263</v>
      </c>
      <c r="AD2" t="s">
        <v>263</v>
      </c>
    </row>
    <row r="3" spans="1:30" x14ac:dyDescent="0.35">
      <c r="A3" s="443">
        <v>767010</v>
      </c>
      <c r="B3" s="443">
        <v>767010</v>
      </c>
      <c r="C3" s="443">
        <v>767010</v>
      </c>
      <c r="D3">
        <v>999</v>
      </c>
      <c r="E3">
        <v>999</v>
      </c>
      <c r="F3">
        <v>999</v>
      </c>
      <c r="G3">
        <v>999</v>
      </c>
      <c r="H3">
        <v>999</v>
      </c>
      <c r="I3">
        <v>999</v>
      </c>
      <c r="J3">
        <v>999</v>
      </c>
      <c r="K3">
        <v>999</v>
      </c>
      <c r="L3">
        <v>999</v>
      </c>
      <c r="M3">
        <v>999</v>
      </c>
      <c r="N3">
        <v>999</v>
      </c>
      <c r="O3">
        <v>999</v>
      </c>
      <c r="P3">
        <v>999</v>
      </c>
      <c r="Q3" t="s">
        <v>3822</v>
      </c>
      <c r="R3">
        <v>999</v>
      </c>
      <c r="S3">
        <v>999</v>
      </c>
      <c r="T3" t="s">
        <v>3822</v>
      </c>
      <c r="U3" t="s">
        <v>3822</v>
      </c>
      <c r="V3">
        <v>999</v>
      </c>
      <c r="W3" t="s">
        <v>3822</v>
      </c>
      <c r="X3">
        <v>999</v>
      </c>
      <c r="Y3">
        <v>999</v>
      </c>
      <c r="Z3">
        <v>999</v>
      </c>
      <c r="AA3" t="s">
        <v>3823</v>
      </c>
      <c r="AB3" t="s">
        <v>3823</v>
      </c>
      <c r="AC3" t="s">
        <v>263</v>
      </c>
      <c r="AD3" t="s">
        <v>263</v>
      </c>
    </row>
    <row r="4" spans="1:30" x14ac:dyDescent="0.35">
      <c r="A4" s="443">
        <v>767010</v>
      </c>
      <c r="B4" s="443">
        <v>767010</v>
      </c>
      <c r="C4" s="443">
        <v>767010</v>
      </c>
      <c r="D4">
        <v>999</v>
      </c>
      <c r="E4">
        <v>999</v>
      </c>
      <c r="F4">
        <v>999</v>
      </c>
      <c r="G4">
        <v>999</v>
      </c>
      <c r="H4">
        <v>999</v>
      </c>
      <c r="I4">
        <v>999</v>
      </c>
      <c r="J4">
        <v>999</v>
      </c>
      <c r="K4">
        <v>999</v>
      </c>
      <c r="L4">
        <v>999</v>
      </c>
      <c r="M4">
        <v>999</v>
      </c>
      <c r="N4">
        <v>999</v>
      </c>
      <c r="O4">
        <v>999</v>
      </c>
      <c r="P4">
        <v>999</v>
      </c>
      <c r="Q4" t="s">
        <v>3822</v>
      </c>
      <c r="R4">
        <v>999</v>
      </c>
      <c r="S4">
        <v>999</v>
      </c>
      <c r="T4" t="s">
        <v>3822</v>
      </c>
      <c r="U4" t="s">
        <v>3822</v>
      </c>
      <c r="V4">
        <v>999</v>
      </c>
      <c r="W4" t="s">
        <v>3822</v>
      </c>
      <c r="X4">
        <v>999</v>
      </c>
      <c r="Y4">
        <v>999</v>
      </c>
      <c r="Z4">
        <v>999</v>
      </c>
      <c r="AA4" t="s">
        <v>3823</v>
      </c>
      <c r="AB4" t="s">
        <v>3823</v>
      </c>
      <c r="AC4" t="s">
        <v>263</v>
      </c>
      <c r="AD4" t="s">
        <v>263</v>
      </c>
    </row>
    <row r="5" spans="1:30" x14ac:dyDescent="0.35">
      <c r="A5" s="443">
        <f>IF('SICI(3)'!E13="","",'SICI(3)'!E13)</f>
        <v>44375</v>
      </c>
      <c r="B5" s="443" t="str">
        <f>IF('SICI(3)'!E15="","",'SICI(3)'!E15)</f>
        <v/>
      </c>
      <c r="C5" s="443" t="str">
        <f>IF('SICI(3)'!E17="","",'SICI(3)'!E17)</f>
        <v/>
      </c>
      <c r="D5">
        <f>IF('SICI(3)'!E19="","",'SICI(3)'!E19)</f>
        <v>0</v>
      </c>
      <c r="E5" s="1614">
        <f>IF('SICI(3)'!E23="","",'SICI(3)'!E23)</f>
        <v>9969258</v>
      </c>
      <c r="F5" s="1614" t="str">
        <f>IF('SICI(3)'!E25="","",'SICI(3)'!E25)</f>
        <v/>
      </c>
      <c r="G5" s="1614">
        <f>IF('SICI(3)'!E27="","",'SICI(3)'!E27)</f>
        <v>2030925</v>
      </c>
      <c r="H5" s="1614" t="str">
        <f>IF('SICI(3)'!E29="","",'SICI(3)'!E29)</f>
        <v/>
      </c>
      <c r="I5" s="1614" t="str">
        <f>IF('SICI(3)'!E31="","",'SICI(3)'!E31)</f>
        <v/>
      </c>
      <c r="J5" s="1614">
        <f>IF('SICI(3)'!E35="","",'SICI(3)'!E35)</f>
        <v>74</v>
      </c>
      <c r="K5" s="1614">
        <f>IF('SICI(3)'!E37="","",'SICI(3)'!E37)</f>
        <v>1</v>
      </c>
      <c r="L5" s="1614">
        <f>IF('SICI(3)'!E39="","",'SICI(3)'!E39)</f>
        <v>2</v>
      </c>
      <c r="M5" s="1614">
        <f>IF('SICI(3)'!E41="","",'SICI(3)'!E41)</f>
        <v>19</v>
      </c>
      <c r="N5" s="1614">
        <f>IF('SICI(3)'!E43="","",'SICI(3)'!E43)</f>
        <v>9300</v>
      </c>
      <c r="O5" s="1614">
        <f>IF('SICI(3)'!E45="","",'SICI(3)'!E45)</f>
        <v>5700</v>
      </c>
      <c r="P5" s="1614">
        <f>IF('SICI(3)'!E47="","",'SICI(3)'!E47)</f>
        <v>7000</v>
      </c>
      <c r="Q5" s="1614" t="str">
        <f>IF('SICI(3)'!E51="","",'SICI(3)'!E51)</f>
        <v>S</v>
      </c>
      <c r="R5" s="1614">
        <f>IF('SICI(3)'!E53="","",'SICI(3)'!E53)</f>
        <v>0</v>
      </c>
      <c r="S5" s="1614">
        <f>IF('SICI(3)'!E55="","",'SICI(3)'!E55)</f>
        <v>0</v>
      </c>
      <c r="T5" s="1614" t="str">
        <f>IF('SICI(3)'!E57="","",'SICI(3)'!E57)</f>
        <v>S</v>
      </c>
      <c r="U5" s="1614" t="str">
        <f>IF('SICI(3)'!E59="","",'SICI(3)'!E59)</f>
        <v>S</v>
      </c>
      <c r="V5" s="1614">
        <f>IF('SICI(3)'!E61="","",'SICI(3)'!E61)</f>
        <v>0</v>
      </c>
      <c r="W5" s="1614" t="str">
        <f>IF('SICI(3)'!E65="","",'SICI(3)'!E65)</f>
        <v>S</v>
      </c>
      <c r="X5" s="1614">
        <f>IF('SICI(3)'!E67="","",'SICI(3)'!E67)</f>
        <v>0</v>
      </c>
      <c r="Y5" s="1614">
        <f>IF('SICI(3)'!E69="","",'SICI(3)'!E69)</f>
        <v>1723800</v>
      </c>
      <c r="Z5" s="1614">
        <f>IF('SICI(3)'!E71="","",'SICI(3)'!E71)</f>
        <v>43014</v>
      </c>
      <c r="AA5" t="str">
        <f>IF('SICI(3)'!C76="","",'SICI(3)'!C76)</f>
        <v/>
      </c>
      <c r="AB5" t="str">
        <f>IF('SICI(3)'!C79="","",'SICI(3)'!C79)</f>
        <v/>
      </c>
      <c r="AC5" t="str">
        <f>'SICI(3)'!F2</f>
        <v>OK</v>
      </c>
      <c r="AD5" t="str">
        <f>'SICI(3)'!F6</f>
        <v>OK</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82"/>
  <dimension ref="A1:L48"/>
  <sheetViews>
    <sheetView zoomScale="90" zoomScaleNormal="90" workbookViewId="0">
      <pane ySplit="3" topLeftCell="A4" activePane="bottomLeft" state="frozen"/>
      <selection activeCell="K155" sqref="K155"/>
      <selection pane="bottomLeft" activeCell="D29" sqref="D29"/>
    </sheetView>
  </sheetViews>
  <sheetFormatPr defaultColWidth="7.84375" defaultRowHeight="11.15" x14ac:dyDescent="0.35"/>
  <cols>
    <col min="1" max="1" width="75.3046875" style="34" customWidth="1"/>
    <col min="2" max="3" width="22.15234375" style="34" customWidth="1"/>
    <col min="4" max="4" width="52.15234375" style="34" customWidth="1"/>
    <col min="5" max="5" width="5.3828125" style="34" hidden="1" customWidth="1"/>
    <col min="6" max="6" width="6.84375" style="34" hidden="1" customWidth="1"/>
    <col min="7" max="16384" width="7.84375" style="34"/>
  </cols>
  <sheetData>
    <row r="1" spans="1:12" s="131" customFormat="1" ht="43.5" customHeight="1" x14ac:dyDescent="0.35">
      <c r="A1" s="2650" t="str">
        <f>'t1'!A1</f>
        <v>SERVIZIO SANITARIO NAZIONALE - anno 2020</v>
      </c>
      <c r="B1" s="2650"/>
      <c r="C1" s="2932"/>
      <c r="D1" s="2932"/>
      <c r="E1" s="1436"/>
      <c r="F1" s="1437"/>
      <c r="G1" s="1436"/>
      <c r="H1" s="1436"/>
      <c r="I1" s="1436"/>
      <c r="J1" s="1436"/>
      <c r="L1" s="34"/>
    </row>
    <row r="2" spans="1:12" ht="30" customHeight="1" thickBot="1" x14ac:dyDescent="0.4">
      <c r="A2" s="2650" t="str">
        <f>IF(B35&gt;0,IF($F$36&gt;0," ","Attenzione: Compilare la presente Tabella"),IF(C35=0," "," "))</f>
        <v xml:space="preserve"> </v>
      </c>
      <c r="B2" s="2650"/>
      <c r="C2" s="2932"/>
      <c r="D2" s="2932"/>
    </row>
    <row r="3" spans="1:12" ht="21.75" customHeight="1" thickBot="1" x14ac:dyDescent="0.4">
      <c r="A3" s="1435" t="s">
        <v>3878</v>
      </c>
      <c r="B3" s="1434" t="s">
        <v>3879</v>
      </c>
      <c r="C3" s="1434" t="s">
        <v>3880</v>
      </c>
      <c r="D3" s="1433" t="s">
        <v>203</v>
      </c>
    </row>
    <row r="4" spans="1:12" s="1428" customFormat="1" ht="23.25" customHeight="1" x14ac:dyDescent="0.25">
      <c r="A4" s="1432" t="s">
        <v>3881</v>
      </c>
      <c r="B4" s="1431">
        <f>'t12'!J164</f>
        <v>48699444</v>
      </c>
      <c r="C4" s="2933">
        <f>71790752-198853+552178+111555+7401+2737</f>
        <v>72265770</v>
      </c>
      <c r="D4" s="2936" t="s">
        <v>5708</v>
      </c>
      <c r="E4" s="1418" t="s">
        <v>3882</v>
      </c>
    </row>
    <row r="5" spans="1:12" s="1428" customFormat="1" ht="23.25" customHeight="1" x14ac:dyDescent="0.25">
      <c r="A5" s="1424" t="s">
        <v>3883</v>
      </c>
      <c r="B5" s="1419">
        <f>'t13'!AC164</f>
        <v>18621523</v>
      </c>
      <c r="C5" s="2934"/>
      <c r="D5" s="2937"/>
      <c r="E5" s="1418" t="s">
        <v>3448</v>
      </c>
    </row>
    <row r="6" spans="1:12" s="1428" customFormat="1" ht="23.25" customHeight="1" x14ac:dyDescent="0.25">
      <c r="A6" s="1424" t="s">
        <v>3884</v>
      </c>
      <c r="B6" s="1419">
        <f>'t14'!D5</f>
        <v>154696</v>
      </c>
      <c r="C6" s="2935"/>
      <c r="D6" s="2937"/>
      <c r="E6" s="1418" t="s">
        <v>3448</v>
      </c>
    </row>
    <row r="7" spans="1:12" s="1428" customFormat="1" ht="23.25" customHeight="1" x14ac:dyDescent="0.3">
      <c r="A7" s="1424" t="s">
        <v>3249</v>
      </c>
      <c r="B7" s="1419">
        <f>'t14'!D6</f>
        <v>1081872</v>
      </c>
      <c r="C7" s="1851">
        <v>1081872</v>
      </c>
      <c r="D7" s="1852"/>
      <c r="E7" s="1418" t="s">
        <v>3250</v>
      </c>
    </row>
    <row r="8" spans="1:12" s="1428" customFormat="1" ht="23.25" customHeight="1" x14ac:dyDescent="0.3">
      <c r="A8" s="1424" t="s">
        <v>3251</v>
      </c>
      <c r="B8" s="1419">
        <f>'t14'!D7</f>
        <v>0</v>
      </c>
      <c r="C8" s="1851">
        <v>0</v>
      </c>
      <c r="D8" s="1852"/>
      <c r="E8" s="1418" t="s">
        <v>3252</v>
      </c>
    </row>
    <row r="9" spans="1:12" s="1428" customFormat="1" ht="23.25" customHeight="1" x14ac:dyDescent="0.3">
      <c r="A9" s="1430" t="s">
        <v>3253</v>
      </c>
      <c r="B9" s="1870"/>
      <c r="C9" s="1855"/>
      <c r="D9" s="1869"/>
      <c r="E9" s="1418" t="s">
        <v>3254</v>
      </c>
    </row>
    <row r="10" spans="1:12" s="1428" customFormat="1" ht="23.25" customHeight="1" x14ac:dyDescent="0.3">
      <c r="A10" s="1424" t="s">
        <v>3255</v>
      </c>
      <c r="B10" s="1870"/>
      <c r="C10" s="1855"/>
      <c r="D10" s="1869"/>
      <c r="E10" s="1418" t="s">
        <v>3256</v>
      </c>
    </row>
    <row r="11" spans="1:12" s="1428" customFormat="1" ht="23.25" customHeight="1" x14ac:dyDescent="0.3">
      <c r="A11" s="1424" t="s">
        <v>3257</v>
      </c>
      <c r="B11" s="1870"/>
      <c r="C11" s="1855"/>
      <c r="D11" s="1869"/>
      <c r="E11" s="1418" t="s">
        <v>3258</v>
      </c>
    </row>
    <row r="12" spans="1:12" s="1428" customFormat="1" ht="23.25" customHeight="1" x14ac:dyDescent="0.3">
      <c r="A12" s="1424" t="s">
        <v>3885</v>
      </c>
      <c r="B12" s="1870"/>
      <c r="C12" s="1855"/>
      <c r="D12" s="1869"/>
      <c r="E12" s="1418" t="s">
        <v>3260</v>
      </c>
    </row>
    <row r="13" spans="1:12" s="1428" customFormat="1" ht="23.25" customHeight="1" x14ac:dyDescent="0.3">
      <c r="A13" s="1424" t="s">
        <v>3285</v>
      </c>
      <c r="B13" s="1419">
        <f>'t14'!D24</f>
        <v>0</v>
      </c>
      <c r="C13" s="1851">
        <v>0</v>
      </c>
      <c r="D13" s="1852"/>
      <c r="E13" s="1418" t="s">
        <v>3286</v>
      </c>
    </row>
    <row r="14" spans="1:12" s="1428" customFormat="1" ht="23.25" customHeight="1" x14ac:dyDescent="0.3">
      <c r="A14" s="1424" t="s">
        <v>3261</v>
      </c>
      <c r="B14" s="1419">
        <f>'t14'!D12</f>
        <v>1286878</v>
      </c>
      <c r="C14" s="1851">
        <v>1286878</v>
      </c>
      <c r="D14" s="1852"/>
      <c r="E14" s="1418" t="s">
        <v>3262</v>
      </c>
    </row>
    <row r="15" spans="1:12" s="1428" customFormat="1" ht="23.25" customHeight="1" x14ac:dyDescent="0.3">
      <c r="A15" s="1424" t="s">
        <v>3263</v>
      </c>
      <c r="B15" s="1429">
        <f>'t14'!D13</f>
        <v>133897</v>
      </c>
      <c r="C15" s="1851">
        <v>885879</v>
      </c>
      <c r="D15" s="1852" t="s">
        <v>5709</v>
      </c>
      <c r="E15" s="1418" t="s">
        <v>3264</v>
      </c>
    </row>
    <row r="16" spans="1:12" s="1428" customFormat="1" ht="23.25" customHeight="1" x14ac:dyDescent="0.3">
      <c r="A16" s="1424" t="s">
        <v>3265</v>
      </c>
      <c r="B16" s="1419">
        <f>'t14'!D14</f>
        <v>1508878</v>
      </c>
      <c r="C16" s="1851">
        <v>6074789</v>
      </c>
      <c r="D16" s="1852" t="s">
        <v>5710</v>
      </c>
      <c r="E16" s="1418" t="s">
        <v>3266</v>
      </c>
    </row>
    <row r="17" spans="1:5" s="1428" customFormat="1" ht="23.25" customHeight="1" x14ac:dyDescent="0.3">
      <c r="A17" s="1424" t="s">
        <v>3886</v>
      </c>
      <c r="B17" s="1870"/>
      <c r="C17" s="1855"/>
      <c r="D17" s="1869"/>
      <c r="E17" s="1418" t="s">
        <v>3270</v>
      </c>
    </row>
    <row r="18" spans="1:5" s="1417" customFormat="1" ht="23.25" customHeight="1" x14ac:dyDescent="0.35">
      <c r="A18" s="1424" t="s">
        <v>3267</v>
      </c>
      <c r="B18" s="1870"/>
      <c r="C18" s="1855"/>
      <c r="D18" s="1869"/>
      <c r="E18" s="125" t="s">
        <v>3268</v>
      </c>
    </row>
    <row r="19" spans="1:5" s="131" customFormat="1" ht="23.25" customHeight="1" x14ac:dyDescent="0.3">
      <c r="A19" s="1424" t="s">
        <v>3887</v>
      </c>
      <c r="B19" s="1419">
        <f>'t14'!D17</f>
        <v>3809849</v>
      </c>
      <c r="C19" s="1851">
        <v>0</v>
      </c>
      <c r="D19" s="1852" t="s">
        <v>5720</v>
      </c>
      <c r="E19" s="1427" t="s">
        <v>3272</v>
      </c>
    </row>
    <row r="20" spans="1:5" s="1417" customFormat="1" ht="23.25" customHeight="1" x14ac:dyDescent="0.35">
      <c r="A20" s="1424" t="s">
        <v>3316</v>
      </c>
      <c r="B20" s="1870"/>
      <c r="C20" s="1855"/>
      <c r="D20" s="1869"/>
      <c r="E20" s="1418" t="s">
        <v>3274</v>
      </c>
    </row>
    <row r="21" spans="1:5" s="1417" customFormat="1" ht="23.25" customHeight="1" x14ac:dyDescent="0.35">
      <c r="A21" s="1424" t="s">
        <v>3275</v>
      </c>
      <c r="B21" s="1870"/>
      <c r="C21" s="1855"/>
      <c r="D21" s="1869"/>
      <c r="E21" s="1418" t="s">
        <v>3276</v>
      </c>
    </row>
    <row r="22" spans="1:5" s="1417" customFormat="1" ht="23.25" customHeight="1" x14ac:dyDescent="0.35">
      <c r="A22" s="1424" t="s">
        <v>3888</v>
      </c>
      <c r="B22" s="1419">
        <f>'t14'!D20</f>
        <v>7401</v>
      </c>
      <c r="C22" s="1851">
        <v>0</v>
      </c>
      <c r="D22" s="1852" t="s">
        <v>5711</v>
      </c>
      <c r="E22" s="1418" t="s">
        <v>3278</v>
      </c>
    </row>
    <row r="23" spans="1:5" s="1417" customFormat="1" ht="23.25" customHeight="1" x14ac:dyDescent="0.35">
      <c r="A23" s="1424" t="s">
        <v>3889</v>
      </c>
      <c r="B23" s="1419">
        <f>'t14'!D21</f>
        <v>19573512</v>
      </c>
      <c r="C23" s="1851">
        <f>19708390+134541</f>
        <v>19842931</v>
      </c>
      <c r="D23" s="1852" t="s">
        <v>5719</v>
      </c>
      <c r="E23" s="1418" t="s">
        <v>3280</v>
      </c>
    </row>
    <row r="24" spans="1:5" s="1417" customFormat="1" ht="23.25" customHeight="1" x14ac:dyDescent="0.35">
      <c r="A24" s="1424" t="s">
        <v>3890</v>
      </c>
      <c r="B24" s="1419">
        <f>'t14'!D22</f>
        <v>0</v>
      </c>
      <c r="C24" s="1851">
        <v>0</v>
      </c>
      <c r="D24" s="1852"/>
      <c r="E24" s="1418" t="s">
        <v>3282</v>
      </c>
    </row>
    <row r="25" spans="1:5" s="1417" customFormat="1" ht="23.25" customHeight="1" x14ac:dyDescent="0.35">
      <c r="A25" s="1424" t="s">
        <v>3891</v>
      </c>
      <c r="B25" s="1419">
        <f>'t14'!D23</f>
        <v>6069753</v>
      </c>
      <c r="C25" s="1851">
        <f>6101641+58236</f>
        <v>6159877</v>
      </c>
      <c r="D25" s="1852" t="s">
        <v>5721</v>
      </c>
      <c r="E25" s="1418" t="s">
        <v>3284</v>
      </c>
    </row>
    <row r="26" spans="1:5" s="1417" customFormat="1" ht="23.25" customHeight="1" x14ac:dyDescent="0.35">
      <c r="A26" s="1426" t="s">
        <v>3892</v>
      </c>
      <c r="B26" s="1419">
        <f>'t14'!D25</f>
        <v>0</v>
      </c>
      <c r="C26" s="1851">
        <v>0</v>
      </c>
      <c r="D26" s="1852"/>
      <c r="E26" s="1418" t="s">
        <v>3288</v>
      </c>
    </row>
    <row r="27" spans="1:5" s="1417" customFormat="1" ht="23.25" customHeight="1" x14ac:dyDescent="0.35">
      <c r="A27" s="1425" t="s">
        <v>3893</v>
      </c>
      <c r="B27" s="1419">
        <f>'t14'!D26+'t14'!D27+'t14'!D28</f>
        <v>773504</v>
      </c>
      <c r="C27" s="1851">
        <v>773504</v>
      </c>
      <c r="D27" s="1852"/>
      <c r="E27" s="1418" t="s">
        <v>3894</v>
      </c>
    </row>
    <row r="28" spans="1:5" s="1417" customFormat="1" ht="23.25" customHeight="1" x14ac:dyDescent="0.35">
      <c r="A28" s="1424" t="s">
        <v>3297</v>
      </c>
      <c r="B28" s="1419">
        <f>'t14'!D32</f>
        <v>789386</v>
      </c>
      <c r="C28" s="1851">
        <v>789386</v>
      </c>
      <c r="D28" s="1852"/>
      <c r="E28" s="1418" t="s">
        <v>3298</v>
      </c>
    </row>
    <row r="29" spans="1:5" s="1417" customFormat="1" ht="23.25" customHeight="1" x14ac:dyDescent="0.35">
      <c r="A29" s="1424" t="s">
        <v>3299</v>
      </c>
      <c r="B29" s="1419">
        <f>'t14'!D33</f>
        <v>438465</v>
      </c>
      <c r="C29" s="1851">
        <v>438465</v>
      </c>
      <c r="D29" s="1852"/>
      <c r="E29" s="1418" t="s">
        <v>3300</v>
      </c>
    </row>
    <row r="30" spans="1:5" s="1417" customFormat="1" ht="23.25" customHeight="1" x14ac:dyDescent="0.35">
      <c r="A30" s="1424" t="s">
        <v>3301</v>
      </c>
      <c r="B30" s="1419">
        <f>'t14'!D34</f>
        <v>6530</v>
      </c>
      <c r="C30" s="1851">
        <v>6530</v>
      </c>
      <c r="D30" s="1852"/>
      <c r="E30" s="1418" t="s">
        <v>3302</v>
      </c>
    </row>
    <row r="31" spans="1:5" s="1417" customFormat="1" ht="23.25" customHeight="1" thickBot="1" x14ac:dyDescent="0.4">
      <c r="A31" s="312" t="s">
        <v>3303</v>
      </c>
      <c r="B31" s="1419">
        <f>'t14'!D35</f>
        <v>81067</v>
      </c>
      <c r="C31" s="1851">
        <v>0</v>
      </c>
      <c r="D31" s="1852" t="s">
        <v>5712</v>
      </c>
      <c r="E31" s="1418" t="s">
        <v>3304</v>
      </c>
    </row>
    <row r="32" spans="1:5" ht="16" customHeight="1" thickBot="1" x14ac:dyDescent="0.4">
      <c r="A32" s="1416" t="s">
        <v>3895</v>
      </c>
      <c r="B32" s="1415">
        <f>SUM(B4:B31)</f>
        <v>103036655</v>
      </c>
      <c r="C32" s="1415">
        <f>SUM(C4:C31)</f>
        <v>109605881</v>
      </c>
      <c r="D32" s="1423"/>
      <c r="E32" s="1418" t="s">
        <v>3448</v>
      </c>
    </row>
    <row r="33" spans="1:6" ht="16" customHeight="1" x14ac:dyDescent="0.35">
      <c r="A33" s="1422"/>
      <c r="B33" s="1422"/>
      <c r="C33" s="1422"/>
      <c r="D33" s="1421"/>
      <c r="E33" s="1418" t="s">
        <v>3448</v>
      </c>
    </row>
    <row r="34" spans="1:6" s="1417" customFormat="1" ht="23.25" customHeight="1" thickBot="1" x14ac:dyDescent="0.4">
      <c r="A34" s="1420" t="s">
        <v>3896</v>
      </c>
      <c r="B34" s="1419">
        <f>'t14'!D29+'t14'!D30+'t14'!D31</f>
        <v>1744620</v>
      </c>
      <c r="C34" s="1853">
        <f>217765+82799+6569226+1444056</f>
        <v>8313846</v>
      </c>
      <c r="D34" s="1852" t="s">
        <v>5713</v>
      </c>
      <c r="E34" s="1418" t="s">
        <v>3897</v>
      </c>
    </row>
    <row r="35" spans="1:6" ht="16" customHeight="1" thickBot="1" x14ac:dyDescent="0.4">
      <c r="A35" s="1416" t="s">
        <v>3898</v>
      </c>
      <c r="B35" s="1415">
        <f>B32-B34</f>
        <v>101292035</v>
      </c>
      <c r="C35" s="1415">
        <f>C32-C34</f>
        <v>101292035</v>
      </c>
      <c r="D35" s="1414"/>
      <c r="E35" s="1413"/>
    </row>
    <row r="36" spans="1:6" x14ac:dyDescent="0.35">
      <c r="F36" s="1412">
        <f>IF(AND(C32=0,C34=0,D4="",D7="",D8="",D9="",D10="",D11="",D12="",D13="",D14="",D15="",D16="",D17="",D18="",D19="",D20="",D21="",D23="",D24="",D25="",D26="",D27="",D28="",D29="",D30="",D31="",D34=""),0,1)</f>
        <v>1</v>
      </c>
    </row>
    <row r="37" spans="1:6" x14ac:dyDescent="0.35">
      <c r="A37" s="34" t="s">
        <v>3181</v>
      </c>
    </row>
    <row r="48" spans="1:6" x14ac:dyDescent="0.35">
      <c r="A48" s="1411"/>
    </row>
  </sheetData>
  <sheetProtection password="8611" sheet="1" selectLockedCells="1"/>
  <mergeCells count="4">
    <mergeCell ref="A1:D1"/>
    <mergeCell ref="A2:D2"/>
    <mergeCell ref="C4:C6"/>
    <mergeCell ref="D4:D6"/>
  </mergeCells>
  <dataValidations count="2">
    <dataValidation type="textLength" allowBlank="1" showInputMessage="1" showErrorMessage="1" errorTitle="ATTENZIONE ! ! ! " error="E' stato superato il limite di 500 caratteri" sqref="D34 D4:D31">
      <formula1>0</formula1>
      <formula2>500</formula2>
    </dataValidation>
    <dataValidation type="whole" allowBlank="1" showInputMessage="1" showErrorMessage="1" errorTitle="ERRORE NEL DATO IMMESSO" error="INSERIRE SOLO NUMERI INTERI" sqref="C34 C4:C31">
      <formula1>0</formula1>
      <formula2>99999999999999900000</formula2>
    </dataValidation>
  </dataValidations>
  <pageMargins left="0.7" right="0.7" top="0.75" bottom="0.75" header="0.3" footer="0.3"/>
  <pageSetup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83">
    <tabColor rgb="FF92D050"/>
  </sheetPr>
  <dimension ref="A1:D28"/>
  <sheetViews>
    <sheetView workbookViewId="0"/>
  </sheetViews>
  <sheetFormatPr defaultColWidth="9.15234375" defaultRowHeight="12.9" x14ac:dyDescent="0.35"/>
  <cols>
    <col min="1" max="16384" width="9.15234375" style="1409"/>
  </cols>
  <sheetData>
    <row r="1" spans="1:4" x14ac:dyDescent="0.35">
      <c r="A1" s="1408" t="s">
        <v>3899</v>
      </c>
      <c r="B1" s="1408" t="s">
        <v>3900</v>
      </c>
      <c r="C1" s="1408" t="s">
        <v>3901</v>
      </c>
      <c r="D1" s="1408" t="s">
        <v>203</v>
      </c>
    </row>
    <row r="2" spans="1:4" x14ac:dyDescent="0.35">
      <c r="A2" s="1408" t="s">
        <v>3882</v>
      </c>
      <c r="B2" s="1408">
        <v>0</v>
      </c>
      <c r="C2" s="1408">
        <v>0</v>
      </c>
    </row>
    <row r="3" spans="1:4" x14ac:dyDescent="0.35">
      <c r="A3" s="1408" t="s">
        <v>3250</v>
      </c>
      <c r="B3" s="1408">
        <v>0</v>
      </c>
      <c r="C3" s="1408">
        <v>0</v>
      </c>
    </row>
    <row r="4" spans="1:4" x14ac:dyDescent="0.35">
      <c r="A4" s="1408" t="s">
        <v>3252</v>
      </c>
      <c r="B4" s="1408">
        <v>0</v>
      </c>
      <c r="C4" s="1408">
        <v>0</v>
      </c>
    </row>
    <row r="5" spans="1:4" x14ac:dyDescent="0.35">
      <c r="A5" s="1408" t="s">
        <v>3254</v>
      </c>
      <c r="B5" s="1408">
        <v>0</v>
      </c>
      <c r="C5" s="1408">
        <v>0</v>
      </c>
    </row>
    <row r="6" spans="1:4" x14ac:dyDescent="0.35">
      <c r="A6" s="1408" t="s">
        <v>3256</v>
      </c>
      <c r="B6" s="1408">
        <v>0</v>
      </c>
      <c r="C6" s="1408">
        <v>0</v>
      </c>
    </row>
    <row r="7" spans="1:4" x14ac:dyDescent="0.35">
      <c r="A7" s="1408" t="s">
        <v>3258</v>
      </c>
      <c r="B7" s="1408">
        <v>0</v>
      </c>
      <c r="C7" s="1408">
        <v>0</v>
      </c>
    </row>
    <row r="8" spans="1:4" x14ac:dyDescent="0.35">
      <c r="A8" s="1408" t="s">
        <v>3260</v>
      </c>
      <c r="B8" s="1408">
        <v>0</v>
      </c>
      <c r="C8" s="1408">
        <v>0</v>
      </c>
    </row>
    <row r="9" spans="1:4" x14ac:dyDescent="0.35">
      <c r="A9" s="1408" t="s">
        <v>3286</v>
      </c>
      <c r="B9" s="1408">
        <v>0</v>
      </c>
      <c r="C9" s="1408">
        <v>0</v>
      </c>
    </row>
    <row r="10" spans="1:4" x14ac:dyDescent="0.35">
      <c r="A10" s="1408" t="s">
        <v>3262</v>
      </c>
      <c r="B10" s="1408">
        <v>0</v>
      </c>
      <c r="C10" s="1408">
        <v>0</v>
      </c>
    </row>
    <row r="11" spans="1:4" x14ac:dyDescent="0.35">
      <c r="A11" s="1408" t="s">
        <v>3264</v>
      </c>
      <c r="B11" s="1408">
        <v>0</v>
      </c>
      <c r="C11" s="1408">
        <v>0</v>
      </c>
    </row>
    <row r="12" spans="1:4" x14ac:dyDescent="0.35">
      <c r="A12" s="1408" t="s">
        <v>3266</v>
      </c>
      <c r="B12" s="1408">
        <v>0</v>
      </c>
      <c r="C12" s="1408">
        <v>0</v>
      </c>
    </row>
    <row r="13" spans="1:4" x14ac:dyDescent="0.35">
      <c r="A13" s="1408" t="s">
        <v>3270</v>
      </c>
      <c r="B13" s="1408">
        <v>0</v>
      </c>
      <c r="C13" s="1408">
        <v>0</v>
      </c>
    </row>
    <row r="14" spans="1:4" x14ac:dyDescent="0.35">
      <c r="A14" s="1408" t="s">
        <v>3268</v>
      </c>
      <c r="B14" s="1408">
        <v>0</v>
      </c>
      <c r="C14" s="1408">
        <v>0</v>
      </c>
    </row>
    <row r="15" spans="1:4" x14ac:dyDescent="0.35">
      <c r="A15" s="1408" t="s">
        <v>3272</v>
      </c>
      <c r="B15" s="1408">
        <v>0</v>
      </c>
      <c r="C15" s="1408">
        <v>0</v>
      </c>
    </row>
    <row r="16" spans="1:4" x14ac:dyDescent="0.35">
      <c r="A16" s="1408" t="s">
        <v>3274</v>
      </c>
      <c r="B16" s="1408">
        <v>0</v>
      </c>
      <c r="C16" s="1408">
        <v>0</v>
      </c>
    </row>
    <row r="17" spans="1:3" x14ac:dyDescent="0.35">
      <c r="A17" s="1408" t="s">
        <v>3276</v>
      </c>
      <c r="B17" s="1408">
        <v>0</v>
      </c>
      <c r="C17" s="1408">
        <v>0</v>
      </c>
    </row>
    <row r="18" spans="1:3" x14ac:dyDescent="0.35">
      <c r="A18" s="1408" t="s">
        <v>3278</v>
      </c>
      <c r="B18" s="1408">
        <v>0</v>
      </c>
      <c r="C18" s="1408">
        <v>0</v>
      </c>
    </row>
    <row r="19" spans="1:3" x14ac:dyDescent="0.35">
      <c r="A19" s="1408" t="s">
        <v>3280</v>
      </c>
      <c r="B19" s="1408">
        <v>0</v>
      </c>
      <c r="C19" s="1408">
        <v>0</v>
      </c>
    </row>
    <row r="20" spans="1:3" x14ac:dyDescent="0.35">
      <c r="A20" s="1408" t="s">
        <v>3282</v>
      </c>
      <c r="B20" s="1408">
        <v>0</v>
      </c>
      <c r="C20" s="1408">
        <v>0</v>
      </c>
    </row>
    <row r="21" spans="1:3" x14ac:dyDescent="0.35">
      <c r="A21" s="1408" t="s">
        <v>3284</v>
      </c>
      <c r="B21" s="1408">
        <v>0</v>
      </c>
      <c r="C21" s="1408">
        <v>0</v>
      </c>
    </row>
    <row r="22" spans="1:3" x14ac:dyDescent="0.35">
      <c r="A22" s="1408" t="s">
        <v>3288</v>
      </c>
      <c r="B22" s="1408">
        <v>0</v>
      </c>
      <c r="C22" s="1408">
        <v>0</v>
      </c>
    </row>
    <row r="23" spans="1:3" x14ac:dyDescent="0.35">
      <c r="A23" s="1408" t="s">
        <v>3894</v>
      </c>
      <c r="B23" s="1408">
        <v>0</v>
      </c>
      <c r="C23" s="1408">
        <v>0</v>
      </c>
    </row>
    <row r="24" spans="1:3" x14ac:dyDescent="0.35">
      <c r="A24" s="1408" t="s">
        <v>3298</v>
      </c>
      <c r="B24" s="1408">
        <v>0</v>
      </c>
      <c r="C24" s="1408">
        <v>0</v>
      </c>
    </row>
    <row r="25" spans="1:3" x14ac:dyDescent="0.35">
      <c r="A25" s="1408" t="s">
        <v>3300</v>
      </c>
      <c r="B25" s="1408">
        <v>0</v>
      </c>
      <c r="C25" s="1408">
        <v>0</v>
      </c>
    </row>
    <row r="26" spans="1:3" x14ac:dyDescent="0.35">
      <c r="A26" s="1408" t="s">
        <v>3302</v>
      </c>
      <c r="B26" s="1408">
        <v>0</v>
      </c>
      <c r="C26" s="1408">
        <v>0</v>
      </c>
    </row>
    <row r="27" spans="1:3" x14ac:dyDescent="0.35">
      <c r="A27" s="1408" t="s">
        <v>3304</v>
      </c>
      <c r="B27" s="1408">
        <v>0</v>
      </c>
      <c r="C27" s="1408">
        <v>0</v>
      </c>
    </row>
    <row r="28" spans="1:3" x14ac:dyDescent="0.35">
      <c r="A28" s="1408" t="s">
        <v>3897</v>
      </c>
      <c r="B28" s="1408">
        <v>0</v>
      </c>
      <c r="C28" s="1408">
        <v>0</v>
      </c>
    </row>
  </sheetData>
  <pageMargins left="0.75" right="0.75" top="1" bottom="1" header="0.5" footer="0.5"/>
  <headerFooter alignWithMargins="0">
    <oddHeader>&amp;A</oddHeader>
    <oddFooter>Page &amp;P</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3"/>
  <dimension ref="A1:Y166"/>
  <sheetViews>
    <sheetView showGridLines="0" zoomScaleNormal="100" workbookViewId="0">
      <selection activeCell="U5" sqref="U5"/>
    </sheetView>
  </sheetViews>
  <sheetFormatPr defaultColWidth="9.15234375" defaultRowHeight="11.15" x14ac:dyDescent="0.35"/>
  <cols>
    <col min="1" max="1" width="44.53515625" style="128" customWidth="1"/>
    <col min="2" max="2" width="8.53515625" style="149" customWidth="1"/>
    <col min="3" max="5" width="9.3046875" style="149" customWidth="1"/>
    <col min="6" max="8" width="10.15234375" style="149" customWidth="1"/>
    <col min="9" max="15" width="11.84375" style="149" customWidth="1"/>
    <col min="16" max="20" width="12.69140625" style="149" customWidth="1"/>
    <col min="21" max="21" width="9.15234375" style="324"/>
    <col min="22" max="16384" width="9.15234375" style="270"/>
  </cols>
  <sheetData>
    <row r="1" spans="1:24" s="128" customFormat="1" ht="43.5" customHeight="1" x14ac:dyDescent="0.35">
      <c r="A1" s="2650" t="str">
        <f>'t1'!A1</f>
        <v>SERVIZIO SANITARIO NAZIONALE - anno 2020</v>
      </c>
      <c r="B1" s="2650"/>
      <c r="C1" s="2650"/>
      <c r="D1" s="2650"/>
      <c r="E1" s="2650"/>
      <c r="F1" s="2650"/>
      <c r="G1" s="2650"/>
      <c r="H1" s="2650"/>
      <c r="I1" s="2650"/>
      <c r="J1" s="126"/>
      <c r="K1" s="126"/>
      <c r="L1" s="126"/>
      <c r="M1" s="126"/>
      <c r="N1" s="126"/>
      <c r="O1" s="126"/>
      <c r="P1" s="126"/>
      <c r="Q1" s="126"/>
      <c r="R1" s="126"/>
      <c r="S1" s="126"/>
      <c r="T1" s="126"/>
      <c r="V1" s="308"/>
      <c r="X1" s="270"/>
    </row>
    <row r="2" spans="1:24" s="128" customFormat="1" ht="21" customHeight="1" x14ac:dyDescent="0.35">
      <c r="I2" s="315"/>
      <c r="J2" s="315"/>
      <c r="K2" s="315"/>
      <c r="L2" s="315"/>
      <c r="M2" s="315"/>
      <c r="N2" s="315"/>
      <c r="O2" s="315"/>
      <c r="P2" s="315"/>
      <c r="Q2" s="315"/>
      <c r="R2" s="315"/>
      <c r="S2" s="315"/>
      <c r="T2" s="315"/>
      <c r="U2" s="316"/>
      <c r="V2" s="308"/>
      <c r="X2" s="270"/>
    </row>
    <row r="3" spans="1:24" s="128" customFormat="1" ht="21" customHeight="1" x14ac:dyDescent="0.35">
      <c r="A3" s="269" t="s">
        <v>3902</v>
      </c>
      <c r="B3" s="149"/>
      <c r="C3" s="149"/>
      <c r="D3" s="149"/>
    </row>
    <row r="4" spans="1:24" s="128" customFormat="1" ht="21" customHeight="1" x14ac:dyDescent="0.35">
      <c r="A4" s="269"/>
      <c r="B4" s="149"/>
      <c r="C4" s="149"/>
      <c r="D4" s="149"/>
      <c r="F4" s="2938" t="s">
        <v>3903</v>
      </c>
      <c r="G4" s="2939"/>
      <c r="H4" s="2940"/>
      <c r="I4" s="2938" t="s">
        <v>3904</v>
      </c>
      <c r="J4" s="2939"/>
      <c r="K4" s="2939"/>
      <c r="L4" s="2939"/>
      <c r="M4" s="2939"/>
      <c r="N4" s="2939"/>
      <c r="O4" s="2940"/>
      <c r="P4" s="2938" t="s">
        <v>3905</v>
      </c>
      <c r="Q4" s="2939"/>
      <c r="R4" s="2939"/>
      <c r="S4" s="2939"/>
      <c r="T4" s="2940"/>
    </row>
    <row r="5" spans="1:24" ht="54" x14ac:dyDescent="0.35">
      <c r="A5" s="317" t="s">
        <v>3906</v>
      </c>
      <c r="B5" s="318" t="s">
        <v>3907</v>
      </c>
      <c r="C5" s="319" t="str">
        <f>"presenti al 31/12/"&amp;'t1'!L1&amp;" (tab.1)"</f>
        <v>presenti al 31/12/2020 (tab.1)</v>
      </c>
      <c r="D5" s="319" t="s">
        <v>3908</v>
      </c>
      <c r="E5" s="320" t="s">
        <v>3909</v>
      </c>
      <c r="F5" s="321" t="str">
        <f>'t11'!C4</f>
        <v>FERIE</v>
      </c>
      <c r="G5" s="321" t="s">
        <v>3910</v>
      </c>
      <c r="H5" s="321" t="s">
        <v>3911</v>
      </c>
      <c r="I5" s="321" t="s">
        <v>3912</v>
      </c>
      <c r="J5" s="321" t="str">
        <f>'t12'!E4</f>
        <v>R.I.A.</v>
      </c>
      <c r="K5" s="321" t="str">
        <f>'t12'!F4</f>
        <v>PROGRESSIONE PER CLASSI E SCATTI/FASCE RETRIBUTIVE</v>
      </c>
      <c r="L5" s="321" t="str">
        <f>'t12'!G4</f>
        <v>TREDICESIMA MENSILITA'</v>
      </c>
      <c r="M5" s="322" t="s">
        <v>3913</v>
      </c>
      <c r="N5" s="323" t="str">
        <f>'t12'!H4</f>
        <v>ARRETRATI PER ANNI PRECEDENTI</v>
      </c>
      <c r="O5" s="323" t="str">
        <f>'t12'!I4</f>
        <v>RECUPERI PER RITARDI ASSENZE ECC.</v>
      </c>
      <c r="P5" s="321" t="s">
        <v>3216</v>
      </c>
      <c r="Q5" s="321" t="s">
        <v>3914</v>
      </c>
      <c r="R5" s="321" t="s">
        <v>3915</v>
      </c>
      <c r="S5" s="322" t="s">
        <v>3916</v>
      </c>
      <c r="T5" s="323" t="str">
        <f>'t13'!Z4</f>
        <v>ARRETRATI ANNI PRECEDENTI</v>
      </c>
    </row>
    <row r="6" spans="1:24" x14ac:dyDescent="0.35">
      <c r="A6" s="314" t="str">
        <f>'t1'!A7</f>
        <v>Direttore generale</v>
      </c>
      <c r="B6" s="325" t="str">
        <f>'t1'!B7</f>
        <v>0D0097</v>
      </c>
      <c r="C6" s="326">
        <f>'t1'!K7+'t1'!L7</f>
        <v>1</v>
      </c>
      <c r="D6" s="326">
        <f>('t1'!K7+'t1'!L7)-SUM('t3'!C7:F7,'t3'!I7:J7)+SUM('t3'!K7:N7)</f>
        <v>1</v>
      </c>
      <c r="E6" s="327">
        <f>'t12'!C7/12</f>
        <v>1</v>
      </c>
      <c r="F6" s="327">
        <f>IF($D6&gt;0,(('t11'!C9+'t11'!D9)/$D6)," ")</f>
        <v>30</v>
      </c>
      <c r="G6" s="327">
        <f>IF($D6&gt;0,(SUM('t11'!E9:N9)/$D6)," ")</f>
        <v>0</v>
      </c>
      <c r="H6" s="327">
        <f>IF($D6&gt;0,(SUM('t11'!Q9:T9)/$D6)," ")</f>
        <v>0</v>
      </c>
      <c r="I6" s="328">
        <f>IF($E6=0," ",'t12'!D7/$E6)</f>
        <v>154937</v>
      </c>
      <c r="J6" s="328">
        <f>IF($E6=0," ",'t12'!E7/$E6)</f>
        <v>0</v>
      </c>
      <c r="K6" s="328">
        <f>IF($E6=0," ",'t12'!F7/$E6)</f>
        <v>0</v>
      </c>
      <c r="L6" s="328">
        <f>IF($E6=0," ",'t12'!G7/$E6)</f>
        <v>0</v>
      </c>
      <c r="M6" s="329">
        <f>SUM(I6:L6)</f>
        <v>154937</v>
      </c>
      <c r="N6" s="330">
        <f>IF($E6=0," ",'t12'!H7/$E6)</f>
        <v>0</v>
      </c>
      <c r="O6" s="330">
        <f>IF($E6=0," ",'t12'!I7/$E6)</f>
        <v>0</v>
      </c>
      <c r="P6" s="328">
        <f>IF($E6=0," ",'t13'!AB7/$E6)</f>
        <v>0</v>
      </c>
      <c r="Q6" s="328">
        <f>IF($E6=0," ",SUM('t13'!C7:N7)/$E6)</f>
        <v>30987</v>
      </c>
      <c r="R6" s="328">
        <f>IF($E6=0," ",(SUM('t13'!O7:Y7)+'t13'!AA7)/$E6)</f>
        <v>0</v>
      </c>
      <c r="S6" s="329">
        <f>SUM(P6:R6)</f>
        <v>30987</v>
      </c>
      <c r="T6" s="330">
        <f>IF($E6=0," ",'t13'!Z7/$E6)</f>
        <v>0</v>
      </c>
    </row>
    <row r="7" spans="1:24" x14ac:dyDescent="0.35">
      <c r="A7" s="314" t="str">
        <f>'t1'!A8</f>
        <v>Direttore sanitario</v>
      </c>
      <c r="B7" s="325" t="str">
        <f>'t1'!B8</f>
        <v>0D0482</v>
      </c>
      <c r="C7" s="326">
        <f>'t1'!K8+'t1'!L8</f>
        <v>2</v>
      </c>
      <c r="D7" s="326">
        <f>('t1'!K8+'t1'!L8)-SUM('t3'!C8:F8,'t3'!I8:J8)+SUM('t3'!K8:N8)</f>
        <v>2</v>
      </c>
      <c r="E7" s="327">
        <f>'t12'!C8/12</f>
        <v>2</v>
      </c>
      <c r="F7" s="327">
        <f>IF($D7&gt;0,(('t11'!C10+'t11'!D10)/$D7)," ")</f>
        <v>30</v>
      </c>
      <c r="G7" s="327">
        <f>IF($D7&gt;0,(SUM('t11'!E10:N10)/$D7)," ")</f>
        <v>0</v>
      </c>
      <c r="H7" s="327">
        <f>IF($D7&gt;0,(SUM('t11'!Q10:T10)/$D7)," ")</f>
        <v>0</v>
      </c>
      <c r="I7" s="328">
        <f>IF($E7=0," ",'t12'!D8/$E7)</f>
        <v>136646</v>
      </c>
      <c r="J7" s="328">
        <f>IF($E7=0," ",'t12'!E8/$E7)</f>
        <v>0</v>
      </c>
      <c r="K7" s="328">
        <f>IF($E7=0," ",'t12'!F8/$E7)</f>
        <v>0</v>
      </c>
      <c r="L7" s="328">
        <f>IF($E7=0," ",'t12'!G8/$E7)</f>
        <v>0</v>
      </c>
      <c r="M7" s="329">
        <f t="shared" ref="M7:M70" si="0">SUM(I7:L7)</f>
        <v>136646</v>
      </c>
      <c r="N7" s="330">
        <f>IF($E7=0," ",'t12'!H8/$E7)</f>
        <v>0</v>
      </c>
      <c r="O7" s="330">
        <f>IF($E7=0," ",'t12'!I8/$E7)</f>
        <v>0</v>
      </c>
      <c r="P7" s="328">
        <f>IF($E7=0," ",'t13'!AB8/$E7)</f>
        <v>0</v>
      </c>
      <c r="Q7" s="328">
        <f>IF($E7=0," ",SUM('t13'!C8:N8)/$E7)</f>
        <v>27888.5</v>
      </c>
      <c r="R7" s="328">
        <f>IF($E7=0," ",(SUM('t13'!O8:Y8)+'t13'!AA8)/$E7)</f>
        <v>0</v>
      </c>
      <c r="S7" s="329">
        <f t="shared" ref="S7:S70" si="1">SUM(P7:R7)</f>
        <v>27888.5</v>
      </c>
      <c r="T7" s="330">
        <f>IF($E7=0," ",'t13'!Z8/$E7)</f>
        <v>0</v>
      </c>
    </row>
    <row r="8" spans="1:24" x14ac:dyDescent="0.35">
      <c r="A8" s="314" t="str">
        <f>'t1'!A9</f>
        <v>Direttore amministrativo</v>
      </c>
      <c r="B8" s="325" t="str">
        <f>'t1'!B9</f>
        <v>0D0163</v>
      </c>
      <c r="C8" s="326">
        <f>'t1'!K9+'t1'!L9</f>
        <v>1</v>
      </c>
      <c r="D8" s="326">
        <f>('t1'!K9+'t1'!L9)-SUM('t3'!C9:F9,'t3'!I9:J9)+SUM('t3'!K9:N9)</f>
        <v>1</v>
      </c>
      <c r="E8" s="327">
        <f>'t12'!C9/12</f>
        <v>1</v>
      </c>
      <c r="F8" s="327">
        <f>IF($D8&gt;0,(('t11'!C11+'t11'!D11)/$D8)," ")</f>
        <v>30</v>
      </c>
      <c r="G8" s="327">
        <f>IF($D8&gt;0,(SUM('t11'!E11:N11)/$D8)," ")</f>
        <v>0</v>
      </c>
      <c r="H8" s="327">
        <f>IF($D8&gt;0,(SUM('t11'!Q11:T11)/$D8)," ")</f>
        <v>0</v>
      </c>
      <c r="I8" s="328">
        <f>IF($E8=0," ",'t12'!D9/$E8)</f>
        <v>123950</v>
      </c>
      <c r="J8" s="328">
        <f>IF($E8=0," ",'t12'!E9/$E8)</f>
        <v>0</v>
      </c>
      <c r="K8" s="328">
        <f>IF($E8=0," ",'t12'!F9/$E8)</f>
        <v>0</v>
      </c>
      <c r="L8" s="328">
        <f>IF($E8=0," ",'t12'!G9/$E8)</f>
        <v>0</v>
      </c>
      <c r="M8" s="329">
        <f t="shared" si="0"/>
        <v>123950</v>
      </c>
      <c r="N8" s="330">
        <f>IF($E8=0," ",'t12'!H9/$E8)</f>
        <v>0</v>
      </c>
      <c r="O8" s="330">
        <f>IF($E8=0," ",'t12'!I9/$E8)</f>
        <v>0</v>
      </c>
      <c r="P8" s="328">
        <f>IF($E8=0," ",'t13'!AB9/$E8)</f>
        <v>0</v>
      </c>
      <c r="Q8" s="328">
        <f>IF($E8=0," ",SUM('t13'!C9:N9)/$E8)</f>
        <v>24790</v>
      </c>
      <c r="R8" s="328">
        <f>IF($E8=0," ",(SUM('t13'!O9:Y9)+'t13'!AA9)/$E8)</f>
        <v>0</v>
      </c>
      <c r="S8" s="329">
        <f t="shared" si="1"/>
        <v>24790</v>
      </c>
      <c r="T8" s="330">
        <f>IF($E8=0," ",'t13'!Z9/$E8)</f>
        <v>0</v>
      </c>
    </row>
    <row r="9" spans="1:24" x14ac:dyDescent="0.35">
      <c r="A9" s="314" t="str">
        <f>'t1'!A10</f>
        <v>Direttore dei servizi sociali</v>
      </c>
      <c r="B9" s="325" t="str">
        <f>'t1'!B10</f>
        <v>0D0484</v>
      </c>
      <c r="C9" s="326">
        <f>'t1'!K10+'t1'!L10</f>
        <v>0</v>
      </c>
      <c r="D9" s="326">
        <f>('t1'!K10+'t1'!L10)-SUM('t3'!C10:F10,'t3'!I10:J10)+SUM('t3'!K10:N10)</f>
        <v>0</v>
      </c>
      <c r="E9" s="327">
        <f>'t12'!C10/12</f>
        <v>0</v>
      </c>
      <c r="F9" s="327" t="str">
        <f>IF($D9&gt;0,(('t11'!C12+'t11'!D12)/$D9)," ")</f>
        <v xml:space="preserve"> </v>
      </c>
      <c r="G9" s="327" t="str">
        <f>IF($D9&gt;0,(SUM('t11'!E12:N12)/$D9)," ")</f>
        <v xml:space="preserve"> </v>
      </c>
      <c r="H9" s="327" t="str">
        <f>IF($D9&gt;0,(SUM('t11'!Q12:T12)/$D9)," ")</f>
        <v xml:space="preserve"> </v>
      </c>
      <c r="I9" s="328" t="str">
        <f>IF($E9=0," ",'t12'!D10/$E9)</f>
        <v xml:space="preserve"> </v>
      </c>
      <c r="J9" s="328" t="str">
        <f>IF($E9=0," ",'t12'!E10/$E9)</f>
        <v xml:space="preserve"> </v>
      </c>
      <c r="K9" s="328" t="str">
        <f>IF($E9=0," ",'t12'!F10/$E9)</f>
        <v xml:space="preserve"> </v>
      </c>
      <c r="L9" s="328" t="str">
        <f>IF($E9=0," ",'t12'!G10/$E9)</f>
        <v xml:space="preserve"> </v>
      </c>
      <c r="M9" s="329">
        <f t="shared" si="0"/>
        <v>0</v>
      </c>
      <c r="N9" s="330" t="str">
        <f>IF($E9=0," ",'t12'!H10/$E9)</f>
        <v xml:space="preserve"> </v>
      </c>
      <c r="O9" s="330" t="str">
        <f>IF($E9=0," ",'t12'!I10/$E9)</f>
        <v xml:space="preserve"> </v>
      </c>
      <c r="P9" s="328" t="str">
        <f>IF($E9=0," ",'t13'!AB10/$E9)</f>
        <v xml:space="preserve"> </v>
      </c>
      <c r="Q9" s="328" t="str">
        <f>IF($E9=0," ",SUM('t13'!C10:N10)/$E9)</f>
        <v xml:space="preserve"> </v>
      </c>
      <c r="R9" s="328" t="str">
        <f>IF($E9=0," ",(SUM('t13'!O10:Y10)+'t13'!AA10)/$E9)</f>
        <v xml:space="preserve"> </v>
      </c>
      <c r="S9" s="329">
        <f t="shared" si="1"/>
        <v>0</v>
      </c>
      <c r="T9" s="330" t="str">
        <f>IF($E9=0," ",'t13'!Z10/$E9)</f>
        <v xml:space="preserve"> </v>
      </c>
    </row>
    <row r="10" spans="1:24" x14ac:dyDescent="0.35">
      <c r="A10" s="314" t="str">
        <f>'t1'!A11</f>
        <v>Dir. Medico con inc. Struttura complessa (rapp. Esclusivo)</v>
      </c>
      <c r="B10" s="325" t="str">
        <f>'t1'!B11</f>
        <v>SD0E33</v>
      </c>
      <c r="C10" s="326">
        <f>'t1'!K11+'t1'!L11</f>
        <v>12</v>
      </c>
      <c r="D10" s="326">
        <f>('t1'!K11+'t1'!L11)-SUM('t3'!C11:F11,'t3'!I11:J11)+SUM('t3'!K11:N11)</f>
        <v>12</v>
      </c>
      <c r="E10" s="327">
        <f>'t12'!C11/12</f>
        <v>12</v>
      </c>
      <c r="F10" s="327">
        <f>IF($D10&gt;0,(('t11'!C13+'t11'!D13)/$D10)," ")</f>
        <v>52</v>
      </c>
      <c r="G10" s="327">
        <f>IF($D10&gt;0,(SUM('t11'!E13:N13)/$D10)," ")</f>
        <v>4.333333333333333</v>
      </c>
      <c r="H10" s="327">
        <f>IF($D10&gt;0,(SUM('t11'!Q13:T13)/$D10)," ")</f>
        <v>0</v>
      </c>
      <c r="I10" s="328">
        <f>IF($E10=0," ",'t12'!D11/$E10)</f>
        <v>41779.166666666664</v>
      </c>
      <c r="J10" s="328">
        <f>IF($E10=0," ",'t12'!E11/$E10)</f>
        <v>3266.5</v>
      </c>
      <c r="K10" s="328">
        <f>IF($E10=0," ",'t12'!F11/$E10)</f>
        <v>0</v>
      </c>
      <c r="L10" s="328">
        <f>IF($E10=0," ",'t12'!G11/$E10)</f>
        <v>8112.583333333333</v>
      </c>
      <c r="M10" s="329">
        <f t="shared" si="0"/>
        <v>53158.25</v>
      </c>
      <c r="N10" s="330">
        <f>IF($E10=0," ",'t12'!H11/$E10)</f>
        <v>0</v>
      </c>
      <c r="O10" s="330">
        <f>IF($E10=0," ",'t12'!I11/$E10)</f>
        <v>0</v>
      </c>
      <c r="P10" s="328">
        <f>IF($E10=0," ",'t13'!AB11/$E10)</f>
        <v>0</v>
      </c>
      <c r="Q10" s="328">
        <f>IF($E10=0," ",SUM('t13'!C11:N11)/$E10)</f>
        <v>61228.25</v>
      </c>
      <c r="R10" s="328">
        <f>IF($E10=0," ",(SUM('t13'!O11:Y11)+'t13'!AA11)/$E10)</f>
        <v>1848.5833333333333</v>
      </c>
      <c r="S10" s="329">
        <f t="shared" si="1"/>
        <v>63076.833333333336</v>
      </c>
      <c r="T10" s="330">
        <f>IF($E10=0," ",'t13'!Z11/$E10)</f>
        <v>0</v>
      </c>
    </row>
    <row r="11" spans="1:24" x14ac:dyDescent="0.35">
      <c r="A11" s="314" t="str">
        <f>'t1'!A12</f>
        <v>Dir. Medico con inc. di struttura complessa (rapp. Non escl.</v>
      </c>
      <c r="B11" s="325" t="str">
        <f>'t1'!B12</f>
        <v>SD0N33</v>
      </c>
      <c r="C11" s="326">
        <f>'t1'!K12+'t1'!L12</f>
        <v>4</v>
      </c>
      <c r="D11" s="326">
        <f>('t1'!K12+'t1'!L12)-SUM('t3'!C12:F12,'t3'!I12:J12)+SUM('t3'!K12:N12)</f>
        <v>4</v>
      </c>
      <c r="E11" s="327">
        <f>'t12'!C12/12</f>
        <v>5</v>
      </c>
      <c r="F11" s="327">
        <f>IF($D11&gt;0,(('t11'!C14+'t11'!D14)/$D11)," ")</f>
        <v>38.25</v>
      </c>
      <c r="G11" s="327">
        <f>IF($D11&gt;0,(SUM('t11'!E14:N14)/$D11)," ")</f>
        <v>0.5</v>
      </c>
      <c r="H11" s="327">
        <f>IF($D11&gt;0,(SUM('t11'!Q14:T14)/$D11)," ")</f>
        <v>0</v>
      </c>
      <c r="I11" s="328">
        <f>IF($E11=0," ",'t12'!D12/$E11)</f>
        <v>41779.199999999997</v>
      </c>
      <c r="J11" s="328">
        <f>IF($E11=0," ",'t12'!E12/$E11)</f>
        <v>1025.5999999999999</v>
      </c>
      <c r="K11" s="328">
        <f>IF($E11=0," ",'t12'!F12/$E11)</f>
        <v>0</v>
      </c>
      <c r="L11" s="328">
        <f>IF($E11=0," ",'t12'!G12/$E11)</f>
        <v>6032</v>
      </c>
      <c r="M11" s="329">
        <f t="shared" si="0"/>
        <v>48836.799999999996</v>
      </c>
      <c r="N11" s="330">
        <f>IF($E11=0," ",'t12'!H12/$E11)</f>
        <v>0</v>
      </c>
      <c r="O11" s="330">
        <f>IF($E11=0," ",'t12'!I12/$E11)</f>
        <v>0</v>
      </c>
      <c r="P11" s="328">
        <f>IF($E11=0," ",'t13'!AB12/$E11)</f>
        <v>0</v>
      </c>
      <c r="Q11" s="328">
        <f>IF($E11=0," ",SUM('t13'!C12:N12)/$E11)</f>
        <v>29579.4</v>
      </c>
      <c r="R11" s="328">
        <f>IF($E11=0," ",(SUM('t13'!O12:Y12)+'t13'!AA12)/$E11)</f>
        <v>251.4</v>
      </c>
      <c r="S11" s="329">
        <f t="shared" si="1"/>
        <v>29830.800000000003</v>
      </c>
      <c r="T11" s="330">
        <f>IF($E11=0," ",'t13'!Z12/$E11)</f>
        <v>0</v>
      </c>
    </row>
    <row r="12" spans="1:24" x14ac:dyDescent="0.35">
      <c r="A12" s="314" t="str">
        <f>'t1'!A13</f>
        <v>Dir. Medico con incarico di struttura semplice (rapp. Esclus</v>
      </c>
      <c r="B12" s="325" t="str">
        <f>'t1'!B13</f>
        <v>SD0E34</v>
      </c>
      <c r="C12" s="326">
        <f>'t1'!K13+'t1'!L13</f>
        <v>30</v>
      </c>
      <c r="D12" s="326">
        <f>('t1'!K13+'t1'!L13)-SUM('t3'!C13:F13,'t3'!I13:J13)+SUM('t3'!K13:N13)</f>
        <v>30</v>
      </c>
      <c r="E12" s="327">
        <f>'t12'!C13/12</f>
        <v>31.822500000000002</v>
      </c>
      <c r="F12" s="327">
        <f>IF($D12&gt;0,(('t11'!C15+'t11'!D15)/$D12)," ")</f>
        <v>34.93333333333333</v>
      </c>
      <c r="G12" s="327">
        <f>IF($D12&gt;0,(SUM('t11'!E15:N15)/$D12)," ")</f>
        <v>8.6999999999999993</v>
      </c>
      <c r="H12" s="327">
        <f>IF($D12&gt;0,(SUM('t11'!Q15:T15)/$D12)," ")</f>
        <v>0.7</v>
      </c>
      <c r="I12" s="328">
        <f>IF($E12=0," ",'t12'!D13/$E12)</f>
        <v>41778.835729436716</v>
      </c>
      <c r="J12" s="328">
        <f>IF($E12=0," ",'t12'!E13/$E12)</f>
        <v>1315.2015083667216</v>
      </c>
      <c r="K12" s="328">
        <f>IF($E12=0," ",'t12'!F13/$E12)</f>
        <v>0</v>
      </c>
      <c r="L12" s="328">
        <f>IF($E12=0," ",'t12'!G13/$E12)</f>
        <v>6183.3608296016964</v>
      </c>
      <c r="M12" s="329">
        <f t="shared" si="0"/>
        <v>49277.398067405134</v>
      </c>
      <c r="N12" s="330">
        <f>IF($E12=0," ",'t12'!H13/$E12)</f>
        <v>0</v>
      </c>
      <c r="O12" s="330">
        <f>IF($E12=0," ",'t12'!I13/$E12)</f>
        <v>1.2883965747505695</v>
      </c>
      <c r="P12" s="328">
        <f>IF($E12=0," ",'t13'!AB13/$E12)</f>
        <v>265.15829994500746</v>
      </c>
      <c r="Q12" s="328">
        <f>IF($E12=0," ",SUM('t13'!C13:N13)/$E12)</f>
        <v>40726.372849399006</v>
      </c>
      <c r="R12" s="328">
        <f>IF($E12=0," ",(SUM('t13'!O13:Y13)+'t13'!AA13)/$E12)</f>
        <v>1078.1365386126167</v>
      </c>
      <c r="S12" s="329">
        <f t="shared" si="1"/>
        <v>42069.667687956629</v>
      </c>
      <c r="T12" s="330">
        <f>IF($E12=0," ",'t13'!Z13/$E12)</f>
        <v>0</v>
      </c>
    </row>
    <row r="13" spans="1:24" x14ac:dyDescent="0.35">
      <c r="A13" s="314" t="str">
        <f>'t1'!A14</f>
        <v>Dir. Medico con incarico struttura semplice (rapp. Non escl.</v>
      </c>
      <c r="B13" s="325" t="str">
        <f>'t1'!B14</f>
        <v>SD0N34</v>
      </c>
      <c r="C13" s="326">
        <f>'t1'!K14+'t1'!L14</f>
        <v>3</v>
      </c>
      <c r="D13" s="326">
        <f>('t1'!K14+'t1'!L14)-SUM('t3'!C14:F14,'t3'!I14:J14)+SUM('t3'!K14:N14)</f>
        <v>3</v>
      </c>
      <c r="E13" s="327">
        <f>'t12'!C14/12</f>
        <v>3</v>
      </c>
      <c r="F13" s="327">
        <f>IF($D13&gt;0,(('t11'!C16+'t11'!D16)/$D13)," ")</f>
        <v>36.666666666666664</v>
      </c>
      <c r="G13" s="327">
        <f>IF($D13&gt;0,(SUM('t11'!E16:N16)/$D13)," ")</f>
        <v>7.333333333333333</v>
      </c>
      <c r="H13" s="327">
        <f>IF($D13&gt;0,(SUM('t11'!Q16:T16)/$D13)," ")</f>
        <v>0</v>
      </c>
      <c r="I13" s="328">
        <f>IF($E13=0," ",'t12'!D14/$E13)</f>
        <v>41779.333333333336</v>
      </c>
      <c r="J13" s="328">
        <f>IF($E13=0," ",'t12'!E14/$E13)</f>
        <v>0</v>
      </c>
      <c r="K13" s="328">
        <f>IF($E13=0," ",'t12'!F14/$E13)</f>
        <v>0</v>
      </c>
      <c r="L13" s="328">
        <f>IF($E13=0," ",'t12'!G14/$E13)</f>
        <v>4644.666666666667</v>
      </c>
      <c r="M13" s="329">
        <f t="shared" si="0"/>
        <v>46424</v>
      </c>
      <c r="N13" s="330">
        <f>IF($E13=0," ",'t12'!H14/$E13)</f>
        <v>0</v>
      </c>
      <c r="O13" s="330">
        <f>IF($E13=0," ",'t12'!I14/$E13)</f>
        <v>183.33333333333334</v>
      </c>
      <c r="P13" s="328">
        <f>IF($E13=0," ",'t13'!AB14/$E13)</f>
        <v>977.33333333333337</v>
      </c>
      <c r="Q13" s="328">
        <f>IF($E13=0," ",SUM('t13'!C14:N14)/$E13)</f>
        <v>13955</v>
      </c>
      <c r="R13" s="328">
        <f>IF($E13=0," ",(SUM('t13'!O14:Y14)+'t13'!AA14)/$E13)</f>
        <v>1736</v>
      </c>
      <c r="S13" s="329">
        <f t="shared" si="1"/>
        <v>16668.333333333336</v>
      </c>
      <c r="T13" s="330">
        <f>IF($E13=0," ",'t13'!Z14/$E13)</f>
        <v>0</v>
      </c>
    </row>
    <row r="14" spans="1:24" x14ac:dyDescent="0.35">
      <c r="A14" s="314" t="str">
        <f>'t1'!A15</f>
        <v>Dirigenti medici con altri incar. Prof.li (rapp. Esclusivo)</v>
      </c>
      <c r="B14" s="325" t="str">
        <f>'t1'!B15</f>
        <v>SD0035</v>
      </c>
      <c r="C14" s="326">
        <f>'t1'!K15+'t1'!L15</f>
        <v>178</v>
      </c>
      <c r="D14" s="326">
        <f>('t1'!K15+'t1'!L15)-SUM('t3'!C15:F15,'t3'!I15:J15)+SUM('t3'!K15:N15)</f>
        <v>173</v>
      </c>
      <c r="E14" s="327">
        <f>'t12'!C15/12</f>
        <v>163.99416666666667</v>
      </c>
      <c r="F14" s="327">
        <f>IF($D14&gt;0,(('t11'!C17+'t11'!D17)/$D14)," ")</f>
        <v>31.156069364161851</v>
      </c>
      <c r="G14" s="327">
        <f>IF($D14&gt;0,(SUM('t11'!E17:N17)/$D14)," ")</f>
        <v>16.138728323699421</v>
      </c>
      <c r="H14" s="327">
        <f>IF($D14&gt;0,(SUM('t11'!Q17:T17)/$D14)," ")</f>
        <v>0.59537572254335258</v>
      </c>
      <c r="I14" s="328">
        <f>IF($E14=0," ",'t12'!D15/$E14)</f>
        <v>41779.126290061125</v>
      </c>
      <c r="J14" s="328">
        <f>IF($E14=0," ",'t12'!E15/$E14)</f>
        <v>527.024843363331</v>
      </c>
      <c r="K14" s="328">
        <f>IF($E14=0," ",'t12'!F15/$E14)</f>
        <v>0</v>
      </c>
      <c r="L14" s="328">
        <f>IF($E14=0," ",'t12'!G15/$E14)</f>
        <v>5388.588008719822</v>
      </c>
      <c r="M14" s="329">
        <f t="shared" si="0"/>
        <v>47694.739142144281</v>
      </c>
      <c r="N14" s="330">
        <f>IF($E14=0," ",'t12'!H15/$E14)</f>
        <v>0</v>
      </c>
      <c r="O14" s="330">
        <f>IF($E14=0," ",'t12'!I15/$E14)</f>
        <v>0.29879111553764615</v>
      </c>
      <c r="P14" s="328">
        <f>IF($E14=0," ",'t13'!AB15/$E14)</f>
        <v>781.45462491043884</v>
      </c>
      <c r="Q14" s="328">
        <f>IF($E14=0," ",SUM('t13'!C15:N15)/$E14)</f>
        <v>33734.053548652642</v>
      </c>
      <c r="R14" s="328">
        <f>IF($E14=0," ",(SUM('t13'!O15:Y15)+'t13'!AA15)/$E14)</f>
        <v>2346.668834765464</v>
      </c>
      <c r="S14" s="329">
        <f t="shared" si="1"/>
        <v>36862.177008328545</v>
      </c>
      <c r="T14" s="330">
        <f>IF($E14=0," ",'t13'!Z15/$E14)</f>
        <v>0</v>
      </c>
    </row>
    <row r="15" spans="1:24" x14ac:dyDescent="0.35">
      <c r="A15" s="314" t="str">
        <f>'t1'!A16</f>
        <v>Dirigenti medici con altri incar. Prof.li (rapp. Non escl.)</v>
      </c>
      <c r="B15" s="325" t="str">
        <f>'t1'!B16</f>
        <v>SD0036</v>
      </c>
      <c r="C15" s="326">
        <f>'t1'!K16+'t1'!L16</f>
        <v>13</v>
      </c>
      <c r="D15" s="326">
        <f>('t1'!K16+'t1'!L16)-SUM('t3'!C16:F16,'t3'!I16:J16)+SUM('t3'!K16:N16)</f>
        <v>13</v>
      </c>
      <c r="E15" s="327">
        <f>'t12'!C16/12</f>
        <v>12.894166666666665</v>
      </c>
      <c r="F15" s="327">
        <f>IF($D15&gt;0,(('t11'!C18+'t11'!D18)/$D15)," ")</f>
        <v>31</v>
      </c>
      <c r="G15" s="327">
        <f>IF($D15&gt;0,(SUM('t11'!E18:N18)/$D15)," ")</f>
        <v>6.5384615384615383</v>
      </c>
      <c r="H15" s="327">
        <f>IF($D15&gt;0,(SUM('t11'!Q18:T18)/$D15)," ")</f>
        <v>0</v>
      </c>
      <c r="I15" s="328">
        <f>IF($E15=0," ",'t12'!D16/$E15)</f>
        <v>41780.133135138632</v>
      </c>
      <c r="J15" s="328">
        <f>IF($E15=0," ",'t12'!E16/$E15)</f>
        <v>553.81632521165909</v>
      </c>
      <c r="K15" s="328">
        <f>IF($E15=0," ",'t12'!F16/$E15)</f>
        <v>0</v>
      </c>
      <c r="L15" s="328">
        <f>IF($E15=0," ",'t12'!G16/$E15)</f>
        <v>4425.954889161766</v>
      </c>
      <c r="M15" s="329">
        <f t="shared" si="0"/>
        <v>46759.904349512057</v>
      </c>
      <c r="N15" s="330">
        <f>IF($E15=0," ",'t12'!H16/$E15)</f>
        <v>0</v>
      </c>
      <c r="O15" s="330">
        <f>IF($E15=0," ",'t12'!I16/$E15)</f>
        <v>0</v>
      </c>
      <c r="P15" s="328">
        <f>IF($E15=0," ",'t13'!AB16/$E15)</f>
        <v>1005.0281134880115</v>
      </c>
      <c r="Q15" s="328">
        <f>IF($E15=0," ",SUM('t13'!C16:N16)/$E15)</f>
        <v>11129.45130226847</v>
      </c>
      <c r="R15" s="328">
        <f>IF($E15=0," ",(SUM('t13'!O16:Y16)+'t13'!AA16)/$E15)</f>
        <v>2726.0389064822598</v>
      </c>
      <c r="S15" s="329">
        <f t="shared" si="1"/>
        <v>14860.51832223874</v>
      </c>
      <c r="T15" s="330">
        <f>IF($E15=0," ",'t13'!Z16/$E15)</f>
        <v>0</v>
      </c>
    </row>
    <row r="16" spans="1:24" x14ac:dyDescent="0.35">
      <c r="A16" s="314" t="str">
        <f>'t1'!A17</f>
        <v>Dir. Medici a t.  Determinato(art. 15-septies d.lgs. 502/92)</v>
      </c>
      <c r="B16" s="325" t="str">
        <f>'t1'!B17</f>
        <v>SD0597</v>
      </c>
      <c r="C16" s="326">
        <f>'t1'!K17+'t1'!L17</f>
        <v>0</v>
      </c>
      <c r="D16" s="326">
        <f>('t1'!K17+'t1'!L17)-SUM('t3'!C17:F17,'t3'!I17:J17)+SUM('t3'!K17:N17)</f>
        <v>0</v>
      </c>
      <c r="E16" s="327">
        <f>'t12'!C17/12</f>
        <v>0</v>
      </c>
      <c r="F16" s="327" t="str">
        <f>IF($D16&gt;0,(('t11'!C19+'t11'!D19)/$D16)," ")</f>
        <v xml:space="preserve"> </v>
      </c>
      <c r="G16" s="327" t="str">
        <f>IF($D16&gt;0,(SUM('t11'!E19:N19)/$D16)," ")</f>
        <v xml:space="preserve"> </v>
      </c>
      <c r="H16" s="327" t="str">
        <f>IF($D16&gt;0,(SUM('t11'!Q19:T19)/$D16)," ")</f>
        <v xml:space="preserve"> </v>
      </c>
      <c r="I16" s="328" t="str">
        <f>IF($E16=0," ",'t12'!D17/$E16)</f>
        <v xml:space="preserve"> </v>
      </c>
      <c r="J16" s="328" t="str">
        <f>IF($E16=0," ",'t12'!E17/$E16)</f>
        <v xml:space="preserve"> </v>
      </c>
      <c r="K16" s="328" t="str">
        <f>IF($E16=0," ",'t12'!F17/$E16)</f>
        <v xml:space="preserve"> </v>
      </c>
      <c r="L16" s="328" t="str">
        <f>IF($E16=0," ",'t12'!G17/$E16)</f>
        <v xml:space="preserve"> </v>
      </c>
      <c r="M16" s="329">
        <f t="shared" si="0"/>
        <v>0</v>
      </c>
      <c r="N16" s="330" t="str">
        <f>IF($E16=0," ",'t12'!H17/$E16)</f>
        <v xml:space="preserve"> </v>
      </c>
      <c r="O16" s="330" t="str">
        <f>IF($E16=0," ",'t12'!I17/$E16)</f>
        <v xml:space="preserve"> </v>
      </c>
      <c r="P16" s="328" t="str">
        <f>IF($E16=0," ",'t13'!AB17/$E16)</f>
        <v xml:space="preserve"> </v>
      </c>
      <c r="Q16" s="328" t="str">
        <f>IF($E16=0," ",SUM('t13'!C17:N17)/$E16)</f>
        <v xml:space="preserve"> </v>
      </c>
      <c r="R16" s="328" t="str">
        <f>IF($E16=0," ",(SUM('t13'!O17:Y17)+'t13'!AA17)/$E16)</f>
        <v xml:space="preserve"> </v>
      </c>
      <c r="S16" s="329">
        <f t="shared" si="1"/>
        <v>0</v>
      </c>
      <c r="T16" s="330" t="str">
        <f>IF($E16=0," ",'t13'!Z17/$E16)</f>
        <v xml:space="preserve"> </v>
      </c>
    </row>
    <row r="17" spans="1:25" s="324" customFormat="1" x14ac:dyDescent="0.35">
      <c r="A17" s="314" t="str">
        <f>'t1'!A18</f>
        <v>Veterinari con inc. di struttura complessa (rapp.esclusivo)</v>
      </c>
      <c r="B17" s="325" t="str">
        <f>'t1'!B18</f>
        <v>SD0E74</v>
      </c>
      <c r="C17" s="326">
        <f>'t1'!K18+'t1'!L18</f>
        <v>0</v>
      </c>
      <c r="D17" s="326">
        <f>('t1'!K18+'t1'!L18)-SUM('t3'!C18:F18,'t3'!I18:J18)+SUM('t3'!K18:N18)</f>
        <v>0</v>
      </c>
      <c r="E17" s="327">
        <f>'t12'!C18/12</f>
        <v>0</v>
      </c>
      <c r="F17" s="327" t="str">
        <f>IF($D17&gt;0,(('t11'!C20+'t11'!D20)/$D17)," ")</f>
        <v xml:space="preserve"> </v>
      </c>
      <c r="G17" s="327" t="str">
        <f>IF($D17&gt;0,(SUM('t11'!E20:N20)/$D17)," ")</f>
        <v xml:space="preserve"> </v>
      </c>
      <c r="H17" s="327" t="str">
        <f>IF($D17&gt;0,(SUM('t11'!Q20:T20)/$D17)," ")</f>
        <v xml:space="preserve"> </v>
      </c>
      <c r="I17" s="328" t="str">
        <f>IF($E17=0," ",'t12'!D18/$E17)</f>
        <v xml:space="preserve"> </v>
      </c>
      <c r="J17" s="328" t="str">
        <f>IF($E17=0," ",'t12'!E18/$E17)</f>
        <v xml:space="preserve"> </v>
      </c>
      <c r="K17" s="328" t="str">
        <f>IF($E17=0," ",'t12'!F18/$E17)</f>
        <v xml:space="preserve"> </v>
      </c>
      <c r="L17" s="328" t="str">
        <f>IF($E17=0," ",'t12'!G18/$E17)</f>
        <v xml:space="preserve"> </v>
      </c>
      <c r="M17" s="329">
        <f t="shared" si="0"/>
        <v>0</v>
      </c>
      <c r="N17" s="330" t="str">
        <f>IF($E17=0," ",'t12'!H18/$E17)</f>
        <v xml:space="preserve"> </v>
      </c>
      <c r="O17" s="330" t="str">
        <f>IF($E17=0," ",'t12'!I18/$E17)</f>
        <v xml:space="preserve"> </v>
      </c>
      <c r="P17" s="328" t="str">
        <f>IF($E17=0," ",'t13'!AB18/$E17)</f>
        <v xml:space="preserve"> </v>
      </c>
      <c r="Q17" s="328" t="str">
        <f>IF($E17=0," ",SUM('t13'!C18:N18)/$E17)</f>
        <v xml:space="preserve"> </v>
      </c>
      <c r="R17" s="328" t="str">
        <f>IF($E17=0," ",(SUM('t13'!O18:Y18)+'t13'!AA18)/$E17)</f>
        <v xml:space="preserve"> </v>
      </c>
      <c r="S17" s="329">
        <f t="shared" si="1"/>
        <v>0</v>
      </c>
      <c r="T17" s="330" t="str">
        <f>IF($E17=0," ",'t13'!Z18/$E17)</f>
        <v xml:space="preserve"> </v>
      </c>
      <c r="V17" s="270"/>
      <c r="W17" s="270"/>
      <c r="X17" s="270"/>
      <c r="Y17" s="270"/>
    </row>
    <row r="18" spans="1:25" s="324" customFormat="1" x14ac:dyDescent="0.35">
      <c r="A18" s="314" t="str">
        <f>'t1'!A19</f>
        <v>Veterinari con inc. di struttura complessa (rapp. Non escl.)</v>
      </c>
      <c r="B18" s="325" t="str">
        <f>'t1'!B19</f>
        <v>SD0N74</v>
      </c>
      <c r="C18" s="326">
        <f>'t1'!K19+'t1'!L19</f>
        <v>0</v>
      </c>
      <c r="D18" s="326">
        <f>('t1'!K19+'t1'!L19)-SUM('t3'!C19:F19,'t3'!I19:J19)+SUM('t3'!K19:N19)</f>
        <v>0</v>
      </c>
      <c r="E18" s="327">
        <f>'t12'!C19/12</f>
        <v>0</v>
      </c>
      <c r="F18" s="327" t="str">
        <f>IF($D18&gt;0,(('t11'!C21+'t11'!D21)/$D18)," ")</f>
        <v xml:space="preserve"> </v>
      </c>
      <c r="G18" s="327" t="str">
        <f>IF($D18&gt;0,(SUM('t11'!E21:N21)/$D18)," ")</f>
        <v xml:space="preserve"> </v>
      </c>
      <c r="H18" s="327" t="str">
        <f>IF($D18&gt;0,(SUM('t11'!Q21:T21)/$D18)," ")</f>
        <v xml:space="preserve"> </v>
      </c>
      <c r="I18" s="328" t="str">
        <f>IF($E18=0," ",'t12'!D19/$E18)</f>
        <v xml:space="preserve"> </v>
      </c>
      <c r="J18" s="328" t="str">
        <f>IF($E18=0," ",'t12'!E19/$E18)</f>
        <v xml:space="preserve"> </v>
      </c>
      <c r="K18" s="328" t="str">
        <f>IF($E18=0," ",'t12'!F19/$E18)</f>
        <v xml:space="preserve"> </v>
      </c>
      <c r="L18" s="328" t="str">
        <f>IF($E18=0," ",'t12'!G19/$E18)</f>
        <v xml:space="preserve"> </v>
      </c>
      <c r="M18" s="329">
        <f t="shared" si="0"/>
        <v>0</v>
      </c>
      <c r="N18" s="330" t="str">
        <f>IF($E18=0," ",'t12'!H19/$E18)</f>
        <v xml:space="preserve"> </v>
      </c>
      <c r="O18" s="330" t="str">
        <f>IF($E18=0," ",'t12'!I19/$E18)</f>
        <v xml:space="preserve"> </v>
      </c>
      <c r="P18" s="328" t="str">
        <f>IF($E18=0," ",'t13'!AB19/$E18)</f>
        <v xml:space="preserve"> </v>
      </c>
      <c r="Q18" s="328" t="str">
        <f>IF($E18=0," ",SUM('t13'!C19:N19)/$E18)</f>
        <v xml:space="preserve"> </v>
      </c>
      <c r="R18" s="328" t="str">
        <f>IF($E18=0," ",(SUM('t13'!O19:Y19)+'t13'!AA19)/$E18)</f>
        <v xml:space="preserve"> </v>
      </c>
      <c r="S18" s="329">
        <f t="shared" si="1"/>
        <v>0</v>
      </c>
      <c r="T18" s="330" t="str">
        <f>IF($E18=0," ",'t13'!Z19/$E18)</f>
        <v xml:space="preserve"> </v>
      </c>
      <c r="V18" s="270"/>
      <c r="W18" s="270"/>
      <c r="X18" s="270"/>
      <c r="Y18" s="270"/>
    </row>
    <row r="19" spans="1:25" s="324" customFormat="1" x14ac:dyDescent="0.35">
      <c r="A19" s="314" t="str">
        <f>'t1'!A20</f>
        <v>Veterinari con inc. di struttura semplice (rapp. Esclusivo)</v>
      </c>
      <c r="B19" s="325" t="str">
        <f>'t1'!B20</f>
        <v>SD0E73</v>
      </c>
      <c r="C19" s="326">
        <f>'t1'!K20+'t1'!L20</f>
        <v>0</v>
      </c>
      <c r="D19" s="326">
        <f>('t1'!K20+'t1'!L20)-SUM('t3'!C20:F20,'t3'!I20:J20)+SUM('t3'!K20:N20)</f>
        <v>0</v>
      </c>
      <c r="E19" s="327">
        <f>'t12'!C20/12</f>
        <v>0</v>
      </c>
      <c r="F19" s="327" t="str">
        <f>IF($D19&gt;0,(('t11'!C22+'t11'!D22)/$D19)," ")</f>
        <v xml:space="preserve"> </v>
      </c>
      <c r="G19" s="327" t="str">
        <f>IF($D19&gt;0,(SUM('t11'!E22:N22)/$D19)," ")</f>
        <v xml:space="preserve"> </v>
      </c>
      <c r="H19" s="327" t="str">
        <f>IF($D19&gt;0,(SUM('t11'!Q22:T22)/$D19)," ")</f>
        <v xml:space="preserve"> </v>
      </c>
      <c r="I19" s="328" t="str">
        <f>IF($E19=0," ",'t12'!D20/$E19)</f>
        <v xml:space="preserve"> </v>
      </c>
      <c r="J19" s="328" t="str">
        <f>IF($E19=0," ",'t12'!E20/$E19)</f>
        <v xml:space="preserve"> </v>
      </c>
      <c r="K19" s="328" t="str">
        <f>IF($E19=0," ",'t12'!F20/$E19)</f>
        <v xml:space="preserve"> </v>
      </c>
      <c r="L19" s="328" t="str">
        <f>IF($E19=0," ",'t12'!G20/$E19)</f>
        <v xml:space="preserve"> </v>
      </c>
      <c r="M19" s="329">
        <f t="shared" si="0"/>
        <v>0</v>
      </c>
      <c r="N19" s="330" t="str">
        <f>IF($E19=0," ",'t12'!H20/$E19)</f>
        <v xml:space="preserve"> </v>
      </c>
      <c r="O19" s="330" t="str">
        <f>IF($E19=0," ",'t12'!I20/$E19)</f>
        <v xml:space="preserve"> </v>
      </c>
      <c r="P19" s="328" t="str">
        <f>IF($E19=0," ",'t13'!AB20/$E19)</f>
        <v xml:space="preserve"> </v>
      </c>
      <c r="Q19" s="328" t="str">
        <f>IF($E19=0," ",SUM('t13'!C20:N20)/$E19)</f>
        <v xml:space="preserve"> </v>
      </c>
      <c r="R19" s="328" t="str">
        <f>IF($E19=0," ",(SUM('t13'!O20:Y20)+'t13'!AA20)/$E19)</f>
        <v xml:space="preserve"> </v>
      </c>
      <c r="S19" s="329">
        <f t="shared" si="1"/>
        <v>0</v>
      </c>
      <c r="T19" s="330" t="str">
        <f>IF($E19=0," ",'t13'!Z20/$E19)</f>
        <v xml:space="preserve"> </v>
      </c>
      <c r="V19" s="270"/>
      <c r="W19" s="270"/>
      <c r="X19" s="270"/>
      <c r="Y19" s="270"/>
    </row>
    <row r="20" spans="1:25" s="324" customFormat="1" x14ac:dyDescent="0.35">
      <c r="A20" s="314" t="str">
        <f>'t1'!A21</f>
        <v>Veterinari con inc. di struttura semplice (rapp. Non escl.)</v>
      </c>
      <c r="B20" s="325" t="str">
        <f>'t1'!B21</f>
        <v>SD0N73</v>
      </c>
      <c r="C20" s="326">
        <f>'t1'!K21+'t1'!L21</f>
        <v>0</v>
      </c>
      <c r="D20" s="326">
        <f>('t1'!K21+'t1'!L21)-SUM('t3'!C21:F21,'t3'!I21:J21)+SUM('t3'!K21:N21)</f>
        <v>0</v>
      </c>
      <c r="E20" s="327">
        <f>'t12'!C21/12</f>
        <v>0</v>
      </c>
      <c r="F20" s="327" t="str">
        <f>IF($D20&gt;0,(('t11'!C23+'t11'!D23)/$D20)," ")</f>
        <v xml:space="preserve"> </v>
      </c>
      <c r="G20" s="327" t="str">
        <f>IF($D20&gt;0,(SUM('t11'!E23:N23)/$D20)," ")</f>
        <v xml:space="preserve"> </v>
      </c>
      <c r="H20" s="327" t="str">
        <f>IF($D20&gt;0,(SUM('t11'!Q23:T23)/$D20)," ")</f>
        <v xml:space="preserve"> </v>
      </c>
      <c r="I20" s="328" t="str">
        <f>IF($E20=0," ",'t12'!D21/$E20)</f>
        <v xml:space="preserve"> </v>
      </c>
      <c r="J20" s="328" t="str">
        <f>IF($E20=0," ",'t12'!E21/$E20)</f>
        <v xml:space="preserve"> </v>
      </c>
      <c r="K20" s="328" t="str">
        <f>IF($E20=0," ",'t12'!F21/$E20)</f>
        <v xml:space="preserve"> </v>
      </c>
      <c r="L20" s="328" t="str">
        <f>IF($E20=0," ",'t12'!G21/$E20)</f>
        <v xml:space="preserve"> </v>
      </c>
      <c r="M20" s="329">
        <f t="shared" si="0"/>
        <v>0</v>
      </c>
      <c r="N20" s="330" t="str">
        <f>IF($E20=0," ",'t12'!H21/$E20)</f>
        <v xml:space="preserve"> </v>
      </c>
      <c r="O20" s="330" t="str">
        <f>IF($E20=0," ",'t12'!I21/$E20)</f>
        <v xml:space="preserve"> </v>
      </c>
      <c r="P20" s="328" t="str">
        <f>IF($E20=0," ",'t13'!AB21/$E20)</f>
        <v xml:space="preserve"> </v>
      </c>
      <c r="Q20" s="328" t="str">
        <f>IF($E20=0," ",SUM('t13'!C21:N21)/$E20)</f>
        <v xml:space="preserve"> </v>
      </c>
      <c r="R20" s="328" t="str">
        <f>IF($E20=0," ",(SUM('t13'!O21:Y21)+'t13'!AA21)/$E20)</f>
        <v xml:space="preserve"> </v>
      </c>
      <c r="S20" s="329">
        <f t="shared" si="1"/>
        <v>0</v>
      </c>
      <c r="T20" s="330" t="str">
        <f>IF($E20=0," ",'t13'!Z21/$E20)</f>
        <v xml:space="preserve"> </v>
      </c>
      <c r="V20" s="270"/>
      <c r="W20" s="270"/>
      <c r="X20" s="270"/>
      <c r="Y20" s="270"/>
    </row>
    <row r="21" spans="1:25" s="324" customFormat="1" x14ac:dyDescent="0.35">
      <c r="A21" s="314" t="str">
        <f>'t1'!A22</f>
        <v>Veterinari con altri incar. Prof.li (rapp. Esclusivo)</v>
      </c>
      <c r="B21" s="325" t="str">
        <f>'t1'!B22</f>
        <v>SD0A73</v>
      </c>
      <c r="C21" s="326">
        <f>'t1'!K22+'t1'!L22</f>
        <v>0</v>
      </c>
      <c r="D21" s="326">
        <f>('t1'!K22+'t1'!L22)-SUM('t3'!C22:F22,'t3'!I22:J22)+SUM('t3'!K22:N22)</f>
        <v>0</v>
      </c>
      <c r="E21" s="327">
        <f>'t12'!C22/12</f>
        <v>0</v>
      </c>
      <c r="F21" s="327" t="str">
        <f>IF($D21&gt;0,(('t11'!C24+'t11'!D24)/$D21)," ")</f>
        <v xml:space="preserve"> </v>
      </c>
      <c r="G21" s="327" t="str">
        <f>IF($D21&gt;0,(SUM('t11'!E24:N24)/$D21)," ")</f>
        <v xml:space="preserve"> </v>
      </c>
      <c r="H21" s="327" t="str">
        <f>IF($D21&gt;0,(SUM('t11'!Q24:T24)/$D21)," ")</f>
        <v xml:space="preserve"> </v>
      </c>
      <c r="I21" s="328" t="str">
        <f>IF($E21=0," ",'t12'!D22/$E21)</f>
        <v xml:space="preserve"> </v>
      </c>
      <c r="J21" s="328" t="str">
        <f>IF($E21=0," ",'t12'!E22/$E21)</f>
        <v xml:space="preserve"> </v>
      </c>
      <c r="K21" s="328" t="str">
        <f>IF($E21=0," ",'t12'!F22/$E21)</f>
        <v xml:space="preserve"> </v>
      </c>
      <c r="L21" s="328" t="str">
        <f>IF($E21=0," ",'t12'!G22/$E21)</f>
        <v xml:space="preserve"> </v>
      </c>
      <c r="M21" s="329">
        <f t="shared" si="0"/>
        <v>0</v>
      </c>
      <c r="N21" s="330" t="str">
        <f>IF($E21=0," ",'t12'!H22/$E21)</f>
        <v xml:space="preserve"> </v>
      </c>
      <c r="O21" s="330" t="str">
        <f>IF($E21=0," ",'t12'!I22/$E21)</f>
        <v xml:space="preserve"> </v>
      </c>
      <c r="P21" s="328" t="str">
        <f>IF($E21=0," ",'t13'!AB22/$E21)</f>
        <v xml:space="preserve"> </v>
      </c>
      <c r="Q21" s="328" t="str">
        <f>IF($E21=0," ",SUM('t13'!C22:N22)/$E21)</f>
        <v xml:space="preserve"> </v>
      </c>
      <c r="R21" s="328" t="str">
        <f>IF($E21=0," ",(SUM('t13'!O22:Y22)+'t13'!AA22)/$E21)</f>
        <v xml:space="preserve"> </v>
      </c>
      <c r="S21" s="329">
        <f t="shared" si="1"/>
        <v>0</v>
      </c>
      <c r="T21" s="330" t="str">
        <f>IF($E21=0," ",'t13'!Z22/$E21)</f>
        <v xml:space="preserve"> </v>
      </c>
      <c r="V21" s="270"/>
      <c r="W21" s="270"/>
      <c r="X21" s="270"/>
      <c r="Y21" s="270"/>
    </row>
    <row r="22" spans="1:25" s="324" customFormat="1" x14ac:dyDescent="0.35">
      <c r="A22" s="314" t="str">
        <f>'t1'!A23</f>
        <v>Veterinari con altri incar. Prof.li (rapp. Non escl.)</v>
      </c>
      <c r="B22" s="325" t="str">
        <f>'t1'!B23</f>
        <v>SD0072</v>
      </c>
      <c r="C22" s="326">
        <f>'t1'!K23+'t1'!L23</f>
        <v>0</v>
      </c>
      <c r="D22" s="326">
        <f>('t1'!K23+'t1'!L23)-SUM('t3'!C23:F23,'t3'!I23:J23)+SUM('t3'!K23:N23)</f>
        <v>0</v>
      </c>
      <c r="E22" s="327">
        <f>'t12'!C23/12</f>
        <v>0</v>
      </c>
      <c r="F22" s="327" t="str">
        <f>IF($D22&gt;0,(('t11'!C25+'t11'!D25)/$D22)," ")</f>
        <v xml:space="preserve"> </v>
      </c>
      <c r="G22" s="327" t="str">
        <f>IF($D22&gt;0,(SUM('t11'!E25:N25)/$D22)," ")</f>
        <v xml:space="preserve"> </v>
      </c>
      <c r="H22" s="327" t="str">
        <f>IF($D22&gt;0,(SUM('t11'!Q25:T25)/$D22)," ")</f>
        <v xml:space="preserve"> </v>
      </c>
      <c r="I22" s="328" t="str">
        <f>IF($E22=0," ",'t12'!D23/$E22)</f>
        <v xml:space="preserve"> </v>
      </c>
      <c r="J22" s="328" t="str">
        <f>IF($E22=0," ",'t12'!E23/$E22)</f>
        <v xml:space="preserve"> </v>
      </c>
      <c r="K22" s="328" t="str">
        <f>IF($E22=0," ",'t12'!F23/$E22)</f>
        <v xml:space="preserve"> </v>
      </c>
      <c r="L22" s="328" t="str">
        <f>IF($E22=0," ",'t12'!G23/$E22)</f>
        <v xml:space="preserve"> </v>
      </c>
      <c r="M22" s="329">
        <f t="shared" si="0"/>
        <v>0</v>
      </c>
      <c r="N22" s="330" t="str">
        <f>IF($E22=0," ",'t12'!H23/$E22)</f>
        <v xml:space="preserve"> </v>
      </c>
      <c r="O22" s="330" t="str">
        <f>IF($E22=0," ",'t12'!I23/$E22)</f>
        <v xml:space="preserve"> </v>
      </c>
      <c r="P22" s="328" t="str">
        <f>IF($E22=0," ",'t13'!AB23/$E22)</f>
        <v xml:space="preserve"> </v>
      </c>
      <c r="Q22" s="328" t="str">
        <f>IF($E22=0," ",SUM('t13'!C23:N23)/$E22)</f>
        <v xml:space="preserve"> </v>
      </c>
      <c r="R22" s="328" t="str">
        <f>IF($E22=0," ",(SUM('t13'!O23:Y23)+'t13'!AA23)/$E22)</f>
        <v xml:space="preserve"> </v>
      </c>
      <c r="S22" s="329">
        <f t="shared" si="1"/>
        <v>0</v>
      </c>
      <c r="T22" s="330" t="str">
        <f>IF($E22=0," ",'t13'!Z23/$E22)</f>
        <v xml:space="preserve"> </v>
      </c>
      <c r="V22" s="270"/>
      <c r="W22" s="270"/>
      <c r="X22" s="270"/>
      <c r="Y22" s="270"/>
    </row>
    <row r="23" spans="1:25" s="324" customFormat="1" x14ac:dyDescent="0.35">
      <c r="A23" s="314" t="str">
        <f>'t1'!A24</f>
        <v>Veterinari a t. determinato (art. 15-septies d.lgs. 502/92)</v>
      </c>
      <c r="B23" s="325" t="str">
        <f>'t1'!B24</f>
        <v>SD0598</v>
      </c>
      <c r="C23" s="326">
        <f>'t1'!K24+'t1'!L24</f>
        <v>0</v>
      </c>
      <c r="D23" s="326">
        <f>('t1'!K24+'t1'!L24)-SUM('t3'!C24:F24,'t3'!I24:J24)+SUM('t3'!K24:N24)</f>
        <v>0</v>
      </c>
      <c r="E23" s="327">
        <f>'t12'!C24/12</f>
        <v>0</v>
      </c>
      <c r="F23" s="327" t="str">
        <f>IF($D23&gt;0,(('t11'!C26+'t11'!D26)/$D23)," ")</f>
        <v xml:space="preserve"> </v>
      </c>
      <c r="G23" s="327" t="str">
        <f>IF($D23&gt;0,(SUM('t11'!E26:N26)/$D23)," ")</f>
        <v xml:space="preserve"> </v>
      </c>
      <c r="H23" s="327" t="str">
        <f>IF($D23&gt;0,(SUM('t11'!Q26:T26)/$D23)," ")</f>
        <v xml:space="preserve"> </v>
      </c>
      <c r="I23" s="328" t="str">
        <f>IF($E23=0," ",'t12'!D24/$E23)</f>
        <v xml:space="preserve"> </v>
      </c>
      <c r="J23" s="328" t="str">
        <f>IF($E23=0," ",'t12'!E24/$E23)</f>
        <v xml:space="preserve"> </v>
      </c>
      <c r="K23" s="328" t="str">
        <f>IF($E23=0," ",'t12'!F24/$E23)</f>
        <v xml:space="preserve"> </v>
      </c>
      <c r="L23" s="328" t="str">
        <f>IF($E23=0," ",'t12'!G24/$E23)</f>
        <v xml:space="preserve"> </v>
      </c>
      <c r="M23" s="329">
        <f t="shared" si="0"/>
        <v>0</v>
      </c>
      <c r="N23" s="330" t="str">
        <f>IF($E23=0," ",'t12'!H24/$E23)</f>
        <v xml:space="preserve"> </v>
      </c>
      <c r="O23" s="330" t="str">
        <f>IF($E23=0," ",'t12'!I24/$E23)</f>
        <v xml:space="preserve"> </v>
      </c>
      <c r="P23" s="328" t="str">
        <f>IF($E23=0," ",'t13'!AB24/$E23)</f>
        <v xml:space="preserve"> </v>
      </c>
      <c r="Q23" s="328" t="str">
        <f>IF($E23=0," ",SUM('t13'!C24:N24)/$E23)</f>
        <v xml:space="preserve"> </v>
      </c>
      <c r="R23" s="328" t="str">
        <f>IF($E23=0," ",(SUM('t13'!O24:Y24)+'t13'!AA24)/$E23)</f>
        <v xml:space="preserve"> </v>
      </c>
      <c r="S23" s="329">
        <f t="shared" si="1"/>
        <v>0</v>
      </c>
      <c r="T23" s="330" t="str">
        <f>IF($E23=0," ",'t13'!Z24/$E23)</f>
        <v xml:space="preserve"> </v>
      </c>
      <c r="V23" s="270"/>
      <c r="W23" s="270"/>
      <c r="X23" s="270"/>
      <c r="Y23" s="270"/>
    </row>
    <row r="24" spans="1:25" s="324" customFormat="1" x14ac:dyDescent="0.35">
      <c r="A24" s="314" t="str">
        <f>'t1'!A25</f>
        <v>Odontoiatri con inc. di struttura complessa (rapp. Escl.)</v>
      </c>
      <c r="B24" s="325" t="str">
        <f>'t1'!B25</f>
        <v>SD0E49</v>
      </c>
      <c r="C24" s="326">
        <f>'t1'!K25+'t1'!L25</f>
        <v>0</v>
      </c>
      <c r="D24" s="326">
        <f>('t1'!K25+'t1'!L25)-SUM('t3'!C25:F25,'t3'!I25:J25)+SUM('t3'!K25:N25)</f>
        <v>0</v>
      </c>
      <c r="E24" s="327">
        <f>'t12'!C25/12</f>
        <v>0</v>
      </c>
      <c r="F24" s="327" t="str">
        <f>IF($D24&gt;0,(('t11'!C27+'t11'!D27)/$D24)," ")</f>
        <v xml:space="preserve"> </v>
      </c>
      <c r="G24" s="327" t="str">
        <f>IF($D24&gt;0,(SUM('t11'!E27:N27)/$D24)," ")</f>
        <v xml:space="preserve"> </v>
      </c>
      <c r="H24" s="327" t="str">
        <f>IF($D24&gt;0,(SUM('t11'!Q27:T27)/$D24)," ")</f>
        <v xml:space="preserve"> </v>
      </c>
      <c r="I24" s="328" t="str">
        <f>IF($E24=0," ",'t12'!D25/$E24)</f>
        <v xml:space="preserve"> </v>
      </c>
      <c r="J24" s="328" t="str">
        <f>IF($E24=0," ",'t12'!E25/$E24)</f>
        <v xml:space="preserve"> </v>
      </c>
      <c r="K24" s="328" t="str">
        <f>IF($E24=0," ",'t12'!F25/$E24)</f>
        <v xml:space="preserve"> </v>
      </c>
      <c r="L24" s="328" t="str">
        <f>IF($E24=0," ",'t12'!G25/$E24)</f>
        <v xml:space="preserve"> </v>
      </c>
      <c r="M24" s="329">
        <f t="shared" si="0"/>
        <v>0</v>
      </c>
      <c r="N24" s="330" t="str">
        <f>IF($E24=0," ",'t12'!H25/$E24)</f>
        <v xml:space="preserve"> </v>
      </c>
      <c r="O24" s="330" t="str">
        <f>IF($E24=0," ",'t12'!I25/$E24)</f>
        <v xml:space="preserve"> </v>
      </c>
      <c r="P24" s="328" t="str">
        <f>IF($E24=0," ",'t13'!AB25/$E24)</f>
        <v xml:space="preserve"> </v>
      </c>
      <c r="Q24" s="328" t="str">
        <f>IF($E24=0," ",SUM('t13'!C25:N25)/$E24)</f>
        <v xml:space="preserve"> </v>
      </c>
      <c r="R24" s="328" t="str">
        <f>IF($E24=0," ",(SUM('t13'!O25:Y25)+'t13'!AA25)/$E24)</f>
        <v xml:space="preserve"> </v>
      </c>
      <c r="S24" s="329">
        <f t="shared" si="1"/>
        <v>0</v>
      </c>
      <c r="T24" s="330" t="str">
        <f>IF($E24=0," ",'t13'!Z25/$E24)</f>
        <v xml:space="preserve"> </v>
      </c>
      <c r="V24" s="270"/>
      <c r="W24" s="270"/>
      <c r="X24" s="270"/>
      <c r="Y24" s="270"/>
    </row>
    <row r="25" spans="1:25" s="324" customFormat="1" x14ac:dyDescent="0.35">
      <c r="A25" s="314" t="str">
        <f>'t1'!A26</f>
        <v>Odontoiatri con inc. di struttura complessa (rapp. Non escl.</v>
      </c>
      <c r="B25" s="325" t="str">
        <f>'t1'!B26</f>
        <v>SD0N49</v>
      </c>
      <c r="C25" s="326">
        <f>'t1'!K26+'t1'!L26</f>
        <v>0</v>
      </c>
      <c r="D25" s="326">
        <f>('t1'!K26+'t1'!L26)-SUM('t3'!C26:F26,'t3'!I26:J26)+SUM('t3'!K26:N26)</f>
        <v>0</v>
      </c>
      <c r="E25" s="327">
        <f>'t12'!C26/12</f>
        <v>0</v>
      </c>
      <c r="F25" s="327" t="str">
        <f>IF($D25&gt;0,(('t11'!C28+'t11'!D28)/$D25)," ")</f>
        <v xml:space="preserve"> </v>
      </c>
      <c r="G25" s="327" t="str">
        <f>IF($D25&gt;0,(SUM('t11'!E28:N28)/$D25)," ")</f>
        <v xml:space="preserve"> </v>
      </c>
      <c r="H25" s="327" t="str">
        <f>IF($D25&gt;0,(SUM('t11'!Q28:T28)/$D25)," ")</f>
        <v xml:space="preserve"> </v>
      </c>
      <c r="I25" s="328" t="str">
        <f>IF($E25=0," ",'t12'!D26/$E25)</f>
        <v xml:space="preserve"> </v>
      </c>
      <c r="J25" s="328" t="str">
        <f>IF($E25=0," ",'t12'!E26/$E25)</f>
        <v xml:space="preserve"> </v>
      </c>
      <c r="K25" s="328" t="str">
        <f>IF($E25=0," ",'t12'!F26/$E25)</f>
        <v xml:space="preserve"> </v>
      </c>
      <c r="L25" s="328" t="str">
        <f>IF($E25=0," ",'t12'!G26/$E25)</f>
        <v xml:space="preserve"> </v>
      </c>
      <c r="M25" s="329">
        <f t="shared" si="0"/>
        <v>0</v>
      </c>
      <c r="N25" s="330" t="str">
        <f>IF($E25=0," ",'t12'!H26/$E25)</f>
        <v xml:space="preserve"> </v>
      </c>
      <c r="O25" s="330" t="str">
        <f>IF($E25=0," ",'t12'!I26/$E25)</f>
        <v xml:space="preserve"> </v>
      </c>
      <c r="P25" s="328" t="str">
        <f>IF($E25=0," ",'t13'!AB26/$E25)</f>
        <v xml:space="preserve"> </v>
      </c>
      <c r="Q25" s="328" t="str">
        <f>IF($E25=0," ",SUM('t13'!C26:N26)/$E25)</f>
        <v xml:space="preserve"> </v>
      </c>
      <c r="R25" s="328" t="str">
        <f>IF($E25=0," ",(SUM('t13'!O26:Y26)+'t13'!AA26)/$E25)</f>
        <v xml:space="preserve"> </v>
      </c>
      <c r="S25" s="329">
        <f t="shared" si="1"/>
        <v>0</v>
      </c>
      <c r="T25" s="330" t="str">
        <f>IF($E25=0," ",'t13'!Z26/$E25)</f>
        <v xml:space="preserve"> </v>
      </c>
      <c r="V25" s="270"/>
      <c r="W25" s="270"/>
      <c r="X25" s="270"/>
      <c r="Y25" s="270"/>
    </row>
    <row r="26" spans="1:25" s="324" customFormat="1" x14ac:dyDescent="0.35">
      <c r="A26" s="314" t="str">
        <f>'t1'!A27</f>
        <v>Odontoiatri con inc. di struttura semplice (rapp. Esclusivo)</v>
      </c>
      <c r="B26" s="325" t="str">
        <f>'t1'!B27</f>
        <v>SD0E48</v>
      </c>
      <c r="C26" s="326">
        <f>'t1'!K27+'t1'!L27</f>
        <v>0</v>
      </c>
      <c r="D26" s="326">
        <f>('t1'!K27+'t1'!L27)-SUM('t3'!C27:F27,'t3'!I27:J27)+SUM('t3'!K27:N27)</f>
        <v>0</v>
      </c>
      <c r="E26" s="327">
        <f>'t12'!C27/12</f>
        <v>0</v>
      </c>
      <c r="F26" s="327" t="str">
        <f>IF($D26&gt;0,(('t11'!C29+'t11'!D29)/$D26)," ")</f>
        <v xml:space="preserve"> </v>
      </c>
      <c r="G26" s="327" t="str">
        <f>IF($D26&gt;0,(SUM('t11'!E29:N29)/$D26)," ")</f>
        <v xml:space="preserve"> </v>
      </c>
      <c r="H26" s="327" t="str">
        <f>IF($D26&gt;0,(SUM('t11'!Q29:T29)/$D26)," ")</f>
        <v xml:space="preserve"> </v>
      </c>
      <c r="I26" s="328" t="str">
        <f>IF($E26=0," ",'t12'!D27/$E26)</f>
        <v xml:space="preserve"> </v>
      </c>
      <c r="J26" s="328" t="str">
        <f>IF($E26=0," ",'t12'!E27/$E26)</f>
        <v xml:space="preserve"> </v>
      </c>
      <c r="K26" s="328" t="str">
        <f>IF($E26=0," ",'t12'!F27/$E26)</f>
        <v xml:space="preserve"> </v>
      </c>
      <c r="L26" s="328" t="str">
        <f>IF($E26=0," ",'t12'!G27/$E26)</f>
        <v xml:space="preserve"> </v>
      </c>
      <c r="M26" s="329">
        <f t="shared" si="0"/>
        <v>0</v>
      </c>
      <c r="N26" s="330" t="str">
        <f>IF($E26=0," ",'t12'!H27/$E26)</f>
        <v xml:space="preserve"> </v>
      </c>
      <c r="O26" s="330" t="str">
        <f>IF($E26=0," ",'t12'!I27/$E26)</f>
        <v xml:space="preserve"> </v>
      </c>
      <c r="P26" s="328" t="str">
        <f>IF($E26=0," ",'t13'!AB27/$E26)</f>
        <v xml:space="preserve"> </v>
      </c>
      <c r="Q26" s="328" t="str">
        <f>IF($E26=0," ",SUM('t13'!C27:N27)/$E26)</f>
        <v xml:space="preserve"> </v>
      </c>
      <c r="R26" s="328" t="str">
        <f>IF($E26=0," ",(SUM('t13'!O27:Y27)+'t13'!AA27)/$E26)</f>
        <v xml:space="preserve"> </v>
      </c>
      <c r="S26" s="329">
        <f t="shared" si="1"/>
        <v>0</v>
      </c>
      <c r="T26" s="330" t="str">
        <f>IF($E26=0," ",'t13'!Z27/$E26)</f>
        <v xml:space="preserve"> </v>
      </c>
      <c r="V26" s="270"/>
      <c r="W26" s="270"/>
      <c r="X26" s="270"/>
      <c r="Y26" s="270"/>
    </row>
    <row r="27" spans="1:25" s="324" customFormat="1" x14ac:dyDescent="0.35">
      <c r="A27" s="314" t="str">
        <f>'t1'!A28</f>
        <v>Odontoiatri con inc. di struttura semplice (rapp. Non escl.)</v>
      </c>
      <c r="B27" s="325" t="str">
        <f>'t1'!B28</f>
        <v>SD0N48</v>
      </c>
      <c r="C27" s="326">
        <f>'t1'!K28+'t1'!L28</f>
        <v>0</v>
      </c>
      <c r="D27" s="326">
        <f>('t1'!K28+'t1'!L28)-SUM('t3'!C28:F28,'t3'!I28:J28)+SUM('t3'!K28:N28)</f>
        <v>0</v>
      </c>
      <c r="E27" s="327">
        <f>'t12'!C28/12</f>
        <v>0</v>
      </c>
      <c r="F27" s="327" t="str">
        <f>IF($D27&gt;0,(('t11'!C30+'t11'!D30)/$D27)," ")</f>
        <v xml:space="preserve"> </v>
      </c>
      <c r="G27" s="327" t="str">
        <f>IF($D27&gt;0,(SUM('t11'!E30:N30)/$D27)," ")</f>
        <v xml:space="preserve"> </v>
      </c>
      <c r="H27" s="327" t="str">
        <f>IF($D27&gt;0,(SUM('t11'!Q30:T30)/$D27)," ")</f>
        <v xml:space="preserve"> </v>
      </c>
      <c r="I27" s="328" t="str">
        <f>IF($E27=0," ",'t12'!D28/$E27)</f>
        <v xml:space="preserve"> </v>
      </c>
      <c r="J27" s="328" t="str">
        <f>IF($E27=0," ",'t12'!E28/$E27)</f>
        <v xml:space="preserve"> </v>
      </c>
      <c r="K27" s="328" t="str">
        <f>IF($E27=0," ",'t12'!F28/$E27)</f>
        <v xml:space="preserve"> </v>
      </c>
      <c r="L27" s="328" t="str">
        <f>IF($E27=0," ",'t12'!G28/$E27)</f>
        <v xml:space="preserve"> </v>
      </c>
      <c r="M27" s="329">
        <f t="shared" si="0"/>
        <v>0</v>
      </c>
      <c r="N27" s="330" t="str">
        <f>IF($E27=0," ",'t12'!H28/$E27)</f>
        <v xml:space="preserve"> </v>
      </c>
      <c r="O27" s="330" t="str">
        <f>IF($E27=0," ",'t12'!I28/$E27)</f>
        <v xml:space="preserve"> </v>
      </c>
      <c r="P27" s="328" t="str">
        <f>IF($E27=0," ",'t13'!AB28/$E27)</f>
        <v xml:space="preserve"> </v>
      </c>
      <c r="Q27" s="328" t="str">
        <f>IF($E27=0," ",SUM('t13'!C28:N28)/$E27)</f>
        <v xml:space="preserve"> </v>
      </c>
      <c r="R27" s="328" t="str">
        <f>IF($E27=0," ",(SUM('t13'!O28:Y28)+'t13'!AA28)/$E27)</f>
        <v xml:space="preserve"> </v>
      </c>
      <c r="S27" s="329">
        <f t="shared" si="1"/>
        <v>0</v>
      </c>
      <c r="T27" s="330" t="str">
        <f>IF($E27=0," ",'t13'!Z28/$E27)</f>
        <v xml:space="preserve"> </v>
      </c>
      <c r="V27" s="270"/>
      <c r="W27" s="270"/>
      <c r="X27" s="270"/>
      <c r="Y27" s="270"/>
    </row>
    <row r="28" spans="1:25" s="324" customFormat="1" x14ac:dyDescent="0.35">
      <c r="A28" s="314" t="str">
        <f>'t1'!A29</f>
        <v>Odontoiatri con altri incar. Prof.li (rapp. Esclusivo)</v>
      </c>
      <c r="B28" s="325" t="str">
        <f>'t1'!B29</f>
        <v>SD0A48</v>
      </c>
      <c r="C28" s="326">
        <f>'t1'!K29+'t1'!L29</f>
        <v>0</v>
      </c>
      <c r="D28" s="326">
        <f>('t1'!K29+'t1'!L29)-SUM('t3'!C29:F29,'t3'!I29:J29)+SUM('t3'!K29:N29)</f>
        <v>0</v>
      </c>
      <c r="E28" s="327">
        <f>'t12'!C29/12</f>
        <v>0</v>
      </c>
      <c r="F28" s="327" t="str">
        <f>IF($D28&gt;0,(('t11'!C31+'t11'!D31)/$D28)," ")</f>
        <v xml:space="preserve"> </v>
      </c>
      <c r="G28" s="327" t="str">
        <f>IF($D28&gt;0,(SUM('t11'!E31:N31)/$D28)," ")</f>
        <v xml:space="preserve"> </v>
      </c>
      <c r="H28" s="327" t="str">
        <f>IF($D28&gt;0,(SUM('t11'!Q31:T31)/$D28)," ")</f>
        <v xml:space="preserve"> </v>
      </c>
      <c r="I28" s="328" t="str">
        <f>IF($E28=0," ",'t12'!D29/$E28)</f>
        <v xml:space="preserve"> </v>
      </c>
      <c r="J28" s="328" t="str">
        <f>IF($E28=0," ",'t12'!E29/$E28)</f>
        <v xml:space="preserve"> </v>
      </c>
      <c r="K28" s="328" t="str">
        <f>IF($E28=0," ",'t12'!F29/$E28)</f>
        <v xml:space="preserve"> </v>
      </c>
      <c r="L28" s="328" t="str">
        <f>IF($E28=0," ",'t12'!G29/$E28)</f>
        <v xml:space="preserve"> </v>
      </c>
      <c r="M28" s="329">
        <f t="shared" si="0"/>
        <v>0</v>
      </c>
      <c r="N28" s="330" t="str">
        <f>IF($E28=0," ",'t12'!H29/$E28)</f>
        <v xml:space="preserve"> </v>
      </c>
      <c r="O28" s="330" t="str">
        <f>IF($E28=0," ",'t12'!I29/$E28)</f>
        <v xml:space="preserve"> </v>
      </c>
      <c r="P28" s="328" t="str">
        <f>IF($E28=0," ",'t13'!AB29/$E28)</f>
        <v xml:space="preserve"> </v>
      </c>
      <c r="Q28" s="328" t="str">
        <f>IF($E28=0," ",SUM('t13'!C29:N29)/$E28)</f>
        <v xml:space="preserve"> </v>
      </c>
      <c r="R28" s="328" t="str">
        <f>IF($E28=0," ",(SUM('t13'!O29:Y29)+'t13'!AA29)/$E28)</f>
        <v xml:space="preserve"> </v>
      </c>
      <c r="S28" s="329">
        <f t="shared" si="1"/>
        <v>0</v>
      </c>
      <c r="T28" s="330" t="str">
        <f>IF($E28=0," ",'t13'!Z29/$E28)</f>
        <v xml:space="preserve"> </v>
      </c>
      <c r="V28" s="270"/>
      <c r="W28" s="270"/>
      <c r="X28" s="270"/>
      <c r="Y28" s="270"/>
    </row>
    <row r="29" spans="1:25" s="324" customFormat="1" x14ac:dyDescent="0.35">
      <c r="A29" s="314" t="str">
        <f>'t1'!A30</f>
        <v>Odontoiatri con altri incar. Prof.li (rapp. Non escl.)</v>
      </c>
      <c r="B29" s="325" t="str">
        <f>'t1'!B30</f>
        <v>SD0047</v>
      </c>
      <c r="C29" s="326">
        <f>'t1'!K30+'t1'!L30</f>
        <v>0</v>
      </c>
      <c r="D29" s="326">
        <f>('t1'!K30+'t1'!L30)-SUM('t3'!C30:F30,'t3'!I30:J30)+SUM('t3'!K30:N30)</f>
        <v>0</v>
      </c>
      <c r="E29" s="327">
        <f>'t12'!C30/12</f>
        <v>0</v>
      </c>
      <c r="F29" s="327" t="str">
        <f>IF($D29&gt;0,(('t11'!C32+'t11'!D32)/$D29)," ")</f>
        <v xml:space="preserve"> </v>
      </c>
      <c r="G29" s="327" t="str">
        <f>IF($D29&gt;0,(SUM('t11'!E32:N32)/$D29)," ")</f>
        <v xml:space="preserve"> </v>
      </c>
      <c r="H29" s="327" t="str">
        <f>IF($D29&gt;0,(SUM('t11'!Q32:T32)/$D29)," ")</f>
        <v xml:space="preserve"> </v>
      </c>
      <c r="I29" s="328" t="str">
        <f>IF($E29=0," ",'t12'!D30/$E29)</f>
        <v xml:space="preserve"> </v>
      </c>
      <c r="J29" s="328" t="str">
        <f>IF($E29=0," ",'t12'!E30/$E29)</f>
        <v xml:space="preserve"> </v>
      </c>
      <c r="K29" s="328" t="str">
        <f>IF($E29=0," ",'t12'!F30/$E29)</f>
        <v xml:space="preserve"> </v>
      </c>
      <c r="L29" s="328" t="str">
        <f>IF($E29=0," ",'t12'!G30/$E29)</f>
        <v xml:space="preserve"> </v>
      </c>
      <c r="M29" s="329">
        <f t="shared" si="0"/>
        <v>0</v>
      </c>
      <c r="N29" s="330" t="str">
        <f>IF($E29=0," ",'t12'!H30/$E29)</f>
        <v xml:space="preserve"> </v>
      </c>
      <c r="O29" s="330" t="str">
        <f>IF($E29=0," ",'t12'!I30/$E29)</f>
        <v xml:space="preserve"> </v>
      </c>
      <c r="P29" s="328" t="str">
        <f>IF($E29=0," ",'t13'!AB30/$E29)</f>
        <v xml:space="preserve"> </v>
      </c>
      <c r="Q29" s="328" t="str">
        <f>IF($E29=0," ",SUM('t13'!C30:N30)/$E29)</f>
        <v xml:space="preserve"> </v>
      </c>
      <c r="R29" s="328" t="str">
        <f>IF($E29=0," ",(SUM('t13'!O30:Y30)+'t13'!AA30)/$E29)</f>
        <v xml:space="preserve"> </v>
      </c>
      <c r="S29" s="329">
        <f t="shared" si="1"/>
        <v>0</v>
      </c>
      <c r="T29" s="330" t="str">
        <f>IF($E29=0," ",'t13'!Z30/$E29)</f>
        <v xml:space="preserve"> </v>
      </c>
      <c r="V29" s="270"/>
      <c r="W29" s="270"/>
      <c r="X29" s="270"/>
      <c r="Y29" s="270"/>
    </row>
    <row r="30" spans="1:25" s="324" customFormat="1" x14ac:dyDescent="0.35">
      <c r="A30" s="314" t="str">
        <f>'t1'!A31</f>
        <v>Odontoiatri a t. determinato (art. 15-septies d.lgs. 502/92)</v>
      </c>
      <c r="B30" s="325" t="str">
        <f>'t1'!B31</f>
        <v>SD0599</v>
      </c>
      <c r="C30" s="326">
        <f>'t1'!K31+'t1'!L31</f>
        <v>0</v>
      </c>
      <c r="D30" s="326">
        <f>('t1'!K31+'t1'!L31)-SUM('t3'!C31:F31,'t3'!I31:J31)+SUM('t3'!K31:N31)</f>
        <v>0</v>
      </c>
      <c r="E30" s="327">
        <f>'t12'!C31/12</f>
        <v>0</v>
      </c>
      <c r="F30" s="327" t="str">
        <f>IF($D30&gt;0,(('t11'!C33+'t11'!D33)/$D30)," ")</f>
        <v xml:space="preserve"> </v>
      </c>
      <c r="G30" s="327" t="str">
        <f>IF($D30&gt;0,(SUM('t11'!E33:N33)/$D30)," ")</f>
        <v xml:space="preserve"> </v>
      </c>
      <c r="H30" s="327" t="str">
        <f>IF($D30&gt;0,(SUM('t11'!Q33:T33)/$D30)," ")</f>
        <v xml:space="preserve"> </v>
      </c>
      <c r="I30" s="328" t="str">
        <f>IF($E30=0," ",'t12'!D31/$E30)</f>
        <v xml:space="preserve"> </v>
      </c>
      <c r="J30" s="328" t="str">
        <f>IF($E30=0," ",'t12'!E31/$E30)</f>
        <v xml:space="preserve"> </v>
      </c>
      <c r="K30" s="328" t="str">
        <f>IF($E30=0," ",'t12'!F31/$E30)</f>
        <v xml:space="preserve"> </v>
      </c>
      <c r="L30" s="328" t="str">
        <f>IF($E30=0," ",'t12'!G31/$E30)</f>
        <v xml:space="preserve"> </v>
      </c>
      <c r="M30" s="329">
        <f t="shared" si="0"/>
        <v>0</v>
      </c>
      <c r="N30" s="330" t="str">
        <f>IF($E30=0," ",'t12'!H31/$E30)</f>
        <v xml:space="preserve"> </v>
      </c>
      <c r="O30" s="330" t="str">
        <f>IF($E30=0," ",'t12'!I31/$E30)</f>
        <v xml:space="preserve"> </v>
      </c>
      <c r="P30" s="328" t="str">
        <f>IF($E30=0," ",'t13'!AB31/$E30)</f>
        <v xml:space="preserve"> </v>
      </c>
      <c r="Q30" s="328" t="str">
        <f>IF($E30=0," ",SUM('t13'!C31:N31)/$E30)</f>
        <v xml:space="preserve"> </v>
      </c>
      <c r="R30" s="328" t="str">
        <f>IF($E30=0," ",(SUM('t13'!O31:Y31)+'t13'!AA31)/$E30)</f>
        <v xml:space="preserve"> </v>
      </c>
      <c r="S30" s="329">
        <f t="shared" si="1"/>
        <v>0</v>
      </c>
      <c r="T30" s="330" t="str">
        <f>IF($E30=0," ",'t13'!Z31/$E30)</f>
        <v xml:space="preserve"> </v>
      </c>
      <c r="V30" s="270"/>
      <c r="W30" s="270"/>
      <c r="X30" s="270"/>
      <c r="Y30" s="270"/>
    </row>
    <row r="31" spans="1:25" s="324" customFormat="1" x14ac:dyDescent="0.35">
      <c r="A31" s="314" t="str">
        <f>'t1'!A32</f>
        <v>Farmacisti con inc. di struttura complessa (rapp. Esclusivo)</v>
      </c>
      <c r="B31" s="325" t="str">
        <f>'t1'!B32</f>
        <v>SD0E39</v>
      </c>
      <c r="C31" s="326">
        <f>'t1'!K32+'t1'!L32</f>
        <v>1</v>
      </c>
      <c r="D31" s="326">
        <f>('t1'!K32+'t1'!L32)-SUM('t3'!C32:F32,'t3'!I32:J32)+SUM('t3'!K32:N32)</f>
        <v>1</v>
      </c>
      <c r="E31" s="327">
        <f>'t12'!C32/12</f>
        <v>1</v>
      </c>
      <c r="F31" s="327">
        <f>IF($D31&gt;0,(('t11'!C34+'t11'!D34)/$D31)," ")</f>
        <v>15</v>
      </c>
      <c r="G31" s="327">
        <f>IF($D31&gt;0,(SUM('t11'!E34:N34)/$D31)," ")</f>
        <v>0</v>
      </c>
      <c r="H31" s="327">
        <f>IF($D31&gt;0,(SUM('t11'!Q34:T34)/$D31)," ")</f>
        <v>0</v>
      </c>
      <c r="I31" s="328">
        <f>IF($E31=0," ",'t12'!D32/$E31)</f>
        <v>41779</v>
      </c>
      <c r="J31" s="328">
        <f>IF($E31=0," ",'t12'!E32/$E31)</f>
        <v>0</v>
      </c>
      <c r="K31" s="328">
        <f>IF($E31=0," ",'t12'!F32/$E31)</f>
        <v>0</v>
      </c>
      <c r="L31" s="328">
        <f>IF($E31=0," ",'t12'!G32/$E31)</f>
        <v>7537</v>
      </c>
      <c r="M31" s="329">
        <f t="shared" si="0"/>
        <v>49316</v>
      </c>
      <c r="N31" s="330">
        <f>IF($E31=0," ",'t12'!H32/$E31)</f>
        <v>0</v>
      </c>
      <c r="O31" s="330">
        <f>IF($E31=0," ",'t12'!I32/$E31)</f>
        <v>0</v>
      </c>
      <c r="P31" s="328">
        <f>IF($E31=0," ",'t13'!AB32/$E31)</f>
        <v>0</v>
      </c>
      <c r="Q31" s="328">
        <f>IF($E31=0," ",SUM('t13'!C32:N32)/$E31)</f>
        <v>54434</v>
      </c>
      <c r="R31" s="328">
        <f>IF($E31=0," ",(SUM('t13'!O32:Y32)+'t13'!AA32)/$E31)</f>
        <v>71</v>
      </c>
      <c r="S31" s="329">
        <f t="shared" si="1"/>
        <v>54505</v>
      </c>
      <c r="T31" s="330">
        <f>IF($E31=0," ",'t13'!Z32/$E31)</f>
        <v>0</v>
      </c>
      <c r="V31" s="270"/>
      <c r="W31" s="270"/>
      <c r="X31" s="270"/>
      <c r="Y31" s="270"/>
    </row>
    <row r="32" spans="1:25" s="324" customFormat="1" x14ac:dyDescent="0.35">
      <c r="A32" s="314" t="str">
        <f>'t1'!A33</f>
        <v>Farmacisti con inc. di struttura complessa (rapp. Non escl.)</v>
      </c>
      <c r="B32" s="325" t="str">
        <f>'t1'!B33</f>
        <v>SD0N39</v>
      </c>
      <c r="C32" s="326">
        <f>'t1'!K33+'t1'!L33</f>
        <v>0</v>
      </c>
      <c r="D32" s="326">
        <f>('t1'!K33+'t1'!L33)-SUM('t3'!C33:F33,'t3'!I33:J33)+SUM('t3'!K33:N33)</f>
        <v>0</v>
      </c>
      <c r="E32" s="327">
        <f>'t12'!C33/12</f>
        <v>0</v>
      </c>
      <c r="F32" s="327" t="str">
        <f>IF($D32&gt;0,(('t11'!C35+'t11'!D35)/$D32)," ")</f>
        <v xml:space="preserve"> </v>
      </c>
      <c r="G32" s="327" t="str">
        <f>IF($D32&gt;0,(SUM('t11'!E35:N35)/$D32)," ")</f>
        <v xml:space="preserve"> </v>
      </c>
      <c r="H32" s="327" t="str">
        <f>IF($D32&gt;0,(SUM('t11'!Q35:T35)/$D32)," ")</f>
        <v xml:space="preserve"> </v>
      </c>
      <c r="I32" s="328" t="str">
        <f>IF($E32=0," ",'t12'!D33/$E32)</f>
        <v xml:space="preserve"> </v>
      </c>
      <c r="J32" s="328" t="str">
        <f>IF($E32=0," ",'t12'!E33/$E32)</f>
        <v xml:space="preserve"> </v>
      </c>
      <c r="K32" s="328" t="str">
        <f>IF($E32=0," ",'t12'!F33/$E32)</f>
        <v xml:space="preserve"> </v>
      </c>
      <c r="L32" s="328" t="str">
        <f>IF($E32=0," ",'t12'!G33/$E32)</f>
        <v xml:space="preserve"> </v>
      </c>
      <c r="M32" s="329">
        <f t="shared" si="0"/>
        <v>0</v>
      </c>
      <c r="N32" s="330" t="str">
        <f>IF($E32=0," ",'t12'!H33/$E32)</f>
        <v xml:space="preserve"> </v>
      </c>
      <c r="O32" s="330" t="str">
        <f>IF($E32=0," ",'t12'!I33/$E32)</f>
        <v xml:space="preserve"> </v>
      </c>
      <c r="P32" s="328" t="str">
        <f>IF($E32=0," ",'t13'!AB33/$E32)</f>
        <v xml:space="preserve"> </v>
      </c>
      <c r="Q32" s="328" t="str">
        <f>IF($E32=0," ",SUM('t13'!C33:N33)/$E32)</f>
        <v xml:space="preserve"> </v>
      </c>
      <c r="R32" s="328" t="str">
        <f>IF($E32=0," ",(SUM('t13'!O33:Y33)+'t13'!AA33)/$E32)</f>
        <v xml:space="preserve"> </v>
      </c>
      <c r="S32" s="329">
        <f t="shared" si="1"/>
        <v>0</v>
      </c>
      <c r="T32" s="330" t="str">
        <f>IF($E32=0," ",'t13'!Z33/$E32)</f>
        <v xml:space="preserve"> </v>
      </c>
      <c r="V32" s="270"/>
      <c r="W32" s="270"/>
      <c r="X32" s="270"/>
      <c r="Y32" s="270"/>
    </row>
    <row r="33" spans="1:25" s="324" customFormat="1" x14ac:dyDescent="0.35">
      <c r="A33" s="314" t="str">
        <f>'t1'!A34</f>
        <v>Farmacisti con inc. di struttura semplice (rapp. Esclusivo)</v>
      </c>
      <c r="B33" s="325" t="str">
        <f>'t1'!B34</f>
        <v>SD0E38</v>
      </c>
      <c r="C33" s="326">
        <f>'t1'!K34+'t1'!L34</f>
        <v>2</v>
      </c>
      <c r="D33" s="326">
        <f>('t1'!K34+'t1'!L34)-SUM('t3'!C34:F34,'t3'!I34:J34)+SUM('t3'!K34:N34)</f>
        <v>2</v>
      </c>
      <c r="E33" s="327">
        <f>'t12'!C34/12</f>
        <v>2</v>
      </c>
      <c r="F33" s="327">
        <f>IF($D33&gt;0,(('t11'!C36+'t11'!D36)/$D33)," ")</f>
        <v>23.5</v>
      </c>
      <c r="G33" s="327">
        <f>IF($D33&gt;0,(SUM('t11'!E36:N36)/$D33)," ")</f>
        <v>1.5</v>
      </c>
      <c r="H33" s="327">
        <f>IF($D33&gt;0,(SUM('t11'!Q36:T36)/$D33)," ")</f>
        <v>0</v>
      </c>
      <c r="I33" s="328">
        <f>IF($E33=0," ",'t12'!D34/$E33)</f>
        <v>41779</v>
      </c>
      <c r="J33" s="328">
        <f>IF($E33=0," ",'t12'!E34/$E33)</f>
        <v>256.5</v>
      </c>
      <c r="K33" s="328">
        <f>IF($E33=0," ",'t12'!F34/$E33)</f>
        <v>0</v>
      </c>
      <c r="L33" s="328">
        <f>IF($E33=0," ",'t12'!G34/$E33)</f>
        <v>5822.5</v>
      </c>
      <c r="M33" s="329">
        <f t="shared" si="0"/>
        <v>47858</v>
      </c>
      <c r="N33" s="330">
        <f>IF($E33=0," ",'t12'!H34/$E33)</f>
        <v>0</v>
      </c>
      <c r="O33" s="330">
        <f>IF($E33=0," ",'t12'!I34/$E33)</f>
        <v>0</v>
      </c>
      <c r="P33" s="328">
        <f>IF($E33=0," ",'t13'!AB34/$E33)</f>
        <v>906.5</v>
      </c>
      <c r="Q33" s="328">
        <f>IF($E33=0," ",SUM('t13'!C34:N34)/$E33)</f>
        <v>33599</v>
      </c>
      <c r="R33" s="328">
        <f>IF($E33=0," ",(SUM('t13'!O34:Y34)+'t13'!AA34)/$E33)</f>
        <v>13.5</v>
      </c>
      <c r="S33" s="329">
        <f t="shared" si="1"/>
        <v>34519</v>
      </c>
      <c r="T33" s="330">
        <f>IF($E33=0," ",'t13'!Z34/$E33)</f>
        <v>0</v>
      </c>
      <c r="V33" s="270"/>
      <c r="W33" s="270"/>
      <c r="X33" s="270"/>
      <c r="Y33" s="270"/>
    </row>
    <row r="34" spans="1:25" s="324" customFormat="1" x14ac:dyDescent="0.35">
      <c r="A34" s="314" t="str">
        <f>'t1'!A35</f>
        <v>Farmacisti con inc. di struttura semplice (rapp. Non escl.)</v>
      </c>
      <c r="B34" s="325" t="str">
        <f>'t1'!B35</f>
        <v>SD0N38</v>
      </c>
      <c r="C34" s="326">
        <f>'t1'!K35+'t1'!L35</f>
        <v>0</v>
      </c>
      <c r="D34" s="326">
        <f>('t1'!K35+'t1'!L35)-SUM('t3'!C35:F35,'t3'!I35:J35)+SUM('t3'!K35:N35)</f>
        <v>0</v>
      </c>
      <c r="E34" s="327">
        <f>'t12'!C35/12</f>
        <v>0</v>
      </c>
      <c r="F34" s="327" t="str">
        <f>IF($D34&gt;0,(('t11'!C37+'t11'!D37)/$D34)," ")</f>
        <v xml:space="preserve"> </v>
      </c>
      <c r="G34" s="327" t="str">
        <f>IF($D34&gt;0,(SUM('t11'!E37:N37)/$D34)," ")</f>
        <v xml:space="preserve"> </v>
      </c>
      <c r="H34" s="327" t="str">
        <f>IF($D34&gt;0,(SUM('t11'!Q37:T37)/$D34)," ")</f>
        <v xml:space="preserve"> </v>
      </c>
      <c r="I34" s="328" t="str">
        <f>IF($E34=0," ",'t12'!D35/$E34)</f>
        <v xml:space="preserve"> </v>
      </c>
      <c r="J34" s="328" t="str">
        <f>IF($E34=0," ",'t12'!E35/$E34)</f>
        <v xml:space="preserve"> </v>
      </c>
      <c r="K34" s="328" t="str">
        <f>IF($E34=0," ",'t12'!F35/$E34)</f>
        <v xml:space="preserve"> </v>
      </c>
      <c r="L34" s="328" t="str">
        <f>IF($E34=0," ",'t12'!G35/$E34)</f>
        <v xml:space="preserve"> </v>
      </c>
      <c r="M34" s="329">
        <f t="shared" si="0"/>
        <v>0</v>
      </c>
      <c r="N34" s="330" t="str">
        <f>IF($E34=0," ",'t12'!H35/$E34)</f>
        <v xml:space="preserve"> </v>
      </c>
      <c r="O34" s="330" t="str">
        <f>IF($E34=0," ",'t12'!I35/$E34)</f>
        <v xml:space="preserve"> </v>
      </c>
      <c r="P34" s="328" t="str">
        <f>IF($E34=0," ",'t13'!AB35/$E34)</f>
        <v xml:space="preserve"> </v>
      </c>
      <c r="Q34" s="328" t="str">
        <f>IF($E34=0," ",SUM('t13'!C35:N35)/$E34)</f>
        <v xml:space="preserve"> </v>
      </c>
      <c r="R34" s="328" t="str">
        <f>IF($E34=0," ",(SUM('t13'!O35:Y35)+'t13'!AA35)/$E34)</f>
        <v xml:space="preserve"> </v>
      </c>
      <c r="S34" s="329">
        <f t="shared" si="1"/>
        <v>0</v>
      </c>
      <c r="T34" s="330" t="str">
        <f>IF($E34=0," ",'t13'!Z35/$E34)</f>
        <v xml:space="preserve"> </v>
      </c>
      <c r="V34" s="270"/>
      <c r="W34" s="270"/>
      <c r="X34" s="270"/>
      <c r="Y34" s="270"/>
    </row>
    <row r="35" spans="1:25" s="324" customFormat="1" x14ac:dyDescent="0.35">
      <c r="A35" s="314" t="str">
        <f>'t1'!A36</f>
        <v>Farmacisti con altri incar. Prof.li (rapp. Esclusivo)</v>
      </c>
      <c r="B35" s="325" t="str">
        <f>'t1'!B36</f>
        <v>SD0A38</v>
      </c>
      <c r="C35" s="326">
        <f>'t1'!K36+'t1'!L36</f>
        <v>4</v>
      </c>
      <c r="D35" s="326">
        <f>('t1'!K36+'t1'!L36)-SUM('t3'!C36:F36,'t3'!I36:J36)+SUM('t3'!K36:N36)</f>
        <v>4</v>
      </c>
      <c r="E35" s="327">
        <f>'t12'!C36/12</f>
        <v>3.9941666666666666</v>
      </c>
      <c r="F35" s="327">
        <f>IF($D35&gt;0,(('t11'!C38+'t11'!D38)/$D35)," ")</f>
        <v>29.25</v>
      </c>
      <c r="G35" s="327">
        <f>IF($D35&gt;0,(SUM('t11'!E38:N38)/$D35)," ")</f>
        <v>3</v>
      </c>
      <c r="H35" s="327">
        <f>IF($D35&gt;0,(SUM('t11'!Q38:T38)/$D35)," ")</f>
        <v>0</v>
      </c>
      <c r="I35" s="328">
        <f>IF($E35=0," ",'t12'!D36/$E35)</f>
        <v>41779.177967869808</v>
      </c>
      <c r="J35" s="328">
        <f>IF($E35=0," ",'t12'!E36/$E35)</f>
        <v>768.62090548716878</v>
      </c>
      <c r="K35" s="328">
        <f>IF($E35=0," ",'t12'!F36/$E35)</f>
        <v>0</v>
      </c>
      <c r="L35" s="328">
        <f>IF($E35=0," ",'t12'!G36/$E35)</f>
        <v>5070.3943250573757</v>
      </c>
      <c r="M35" s="329">
        <f t="shared" si="0"/>
        <v>47618.193198414359</v>
      </c>
      <c r="N35" s="330">
        <f>IF($E35=0," ",'t12'!H36/$E35)</f>
        <v>0</v>
      </c>
      <c r="O35" s="330">
        <f>IF($E35=0," ",'t12'!I36/$E35)</f>
        <v>0</v>
      </c>
      <c r="P35" s="328">
        <f>IF($E35=0," ",'t13'!AB36/$E35)</f>
        <v>967.41080742749841</v>
      </c>
      <c r="Q35" s="328">
        <f>IF($E35=0," ",SUM('t13'!C36:N36)/$E35)</f>
        <v>23834.007928228668</v>
      </c>
      <c r="R35" s="328">
        <f>IF($E35=0," ",(SUM('t13'!O36:Y36)+'t13'!AA36)/$E35)</f>
        <v>9.0131441685791778</v>
      </c>
      <c r="S35" s="329">
        <f t="shared" si="1"/>
        <v>24810.431879824748</v>
      </c>
      <c r="T35" s="330">
        <f>IF($E35=0," ",'t13'!Z36/$E35)</f>
        <v>0</v>
      </c>
      <c r="V35" s="270"/>
      <c r="W35" s="270"/>
      <c r="X35" s="270"/>
      <c r="Y35" s="270"/>
    </row>
    <row r="36" spans="1:25" s="324" customFormat="1" x14ac:dyDescent="0.35">
      <c r="A36" s="314" t="str">
        <f>'t1'!A37</f>
        <v>Farmacisti con altri incar. Prof.li (rapp. Non escl.)</v>
      </c>
      <c r="B36" s="325" t="str">
        <f>'t1'!B37</f>
        <v>SD0037</v>
      </c>
      <c r="C36" s="326">
        <f>'t1'!K37+'t1'!L37</f>
        <v>0</v>
      </c>
      <c r="D36" s="326">
        <f>('t1'!K37+'t1'!L37)-SUM('t3'!C37:F37,'t3'!I37:J37)+SUM('t3'!K37:N37)</f>
        <v>0</v>
      </c>
      <c r="E36" s="327">
        <f>'t12'!C37/12</f>
        <v>0</v>
      </c>
      <c r="F36" s="327" t="str">
        <f>IF($D36&gt;0,(('t11'!C39+'t11'!D39)/$D36)," ")</f>
        <v xml:space="preserve"> </v>
      </c>
      <c r="G36" s="327" t="str">
        <f>IF($D36&gt;0,(SUM('t11'!E39:N39)/$D36)," ")</f>
        <v xml:space="preserve"> </v>
      </c>
      <c r="H36" s="327" t="str">
        <f>IF($D36&gt;0,(SUM('t11'!Q39:T39)/$D36)," ")</f>
        <v xml:space="preserve"> </v>
      </c>
      <c r="I36" s="328" t="str">
        <f>IF($E36=0," ",'t12'!D37/$E36)</f>
        <v xml:space="preserve"> </v>
      </c>
      <c r="J36" s="328" t="str">
        <f>IF($E36=0," ",'t12'!E37/$E36)</f>
        <v xml:space="preserve"> </v>
      </c>
      <c r="K36" s="328" t="str">
        <f>IF($E36=0," ",'t12'!F37/$E36)</f>
        <v xml:space="preserve"> </v>
      </c>
      <c r="L36" s="328" t="str">
        <f>IF($E36=0," ",'t12'!G37/$E36)</f>
        <v xml:space="preserve"> </v>
      </c>
      <c r="M36" s="329">
        <f t="shared" si="0"/>
        <v>0</v>
      </c>
      <c r="N36" s="330" t="str">
        <f>IF($E36=0," ",'t12'!H37/$E36)</f>
        <v xml:space="preserve"> </v>
      </c>
      <c r="O36" s="330" t="str">
        <f>IF($E36=0," ",'t12'!I37/$E36)</f>
        <v xml:space="preserve"> </v>
      </c>
      <c r="P36" s="328" t="str">
        <f>IF($E36=0," ",'t13'!AB37/$E36)</f>
        <v xml:space="preserve"> </v>
      </c>
      <c r="Q36" s="328" t="str">
        <f>IF($E36=0," ",SUM('t13'!C37:N37)/$E36)</f>
        <v xml:space="preserve"> </v>
      </c>
      <c r="R36" s="328" t="str">
        <f>IF($E36=0," ",(SUM('t13'!O37:Y37)+'t13'!AA37)/$E36)</f>
        <v xml:space="preserve"> </v>
      </c>
      <c r="S36" s="329">
        <f t="shared" si="1"/>
        <v>0</v>
      </c>
      <c r="T36" s="330" t="str">
        <f>IF($E36=0," ",'t13'!Z37/$E36)</f>
        <v xml:space="preserve"> </v>
      </c>
      <c r="V36" s="270"/>
      <c r="W36" s="270"/>
      <c r="X36" s="270"/>
      <c r="Y36" s="270"/>
    </row>
    <row r="37" spans="1:25" s="324" customFormat="1" x14ac:dyDescent="0.35">
      <c r="A37" s="314" t="str">
        <f>'t1'!A38</f>
        <v>Farmacisti a t. determinato (art. 15-septies d.lgs. 502/92)</v>
      </c>
      <c r="B37" s="325" t="str">
        <f>'t1'!B38</f>
        <v>SD0600</v>
      </c>
      <c r="C37" s="326">
        <f>'t1'!K38+'t1'!L38</f>
        <v>0</v>
      </c>
      <c r="D37" s="326">
        <f>('t1'!K38+'t1'!L38)-SUM('t3'!C38:F38,'t3'!I38:J38)+SUM('t3'!K38:N38)</f>
        <v>0</v>
      </c>
      <c r="E37" s="327">
        <f>'t12'!C38/12</f>
        <v>0</v>
      </c>
      <c r="F37" s="327" t="str">
        <f>IF($D37&gt;0,(('t11'!C40+'t11'!D40)/$D37)," ")</f>
        <v xml:space="preserve"> </v>
      </c>
      <c r="G37" s="327" t="str">
        <f>IF($D37&gt;0,(SUM('t11'!E40:N40)/$D37)," ")</f>
        <v xml:space="preserve"> </v>
      </c>
      <c r="H37" s="327" t="str">
        <f>IF($D37&gt;0,(SUM('t11'!Q40:T40)/$D37)," ")</f>
        <v xml:space="preserve"> </v>
      </c>
      <c r="I37" s="328" t="str">
        <f>IF($E37=0," ",'t12'!D38/$E37)</f>
        <v xml:space="preserve"> </v>
      </c>
      <c r="J37" s="328" t="str">
        <f>IF($E37=0," ",'t12'!E38/$E37)</f>
        <v xml:space="preserve"> </v>
      </c>
      <c r="K37" s="328" t="str">
        <f>IF($E37=0," ",'t12'!F38/$E37)</f>
        <v xml:space="preserve"> </v>
      </c>
      <c r="L37" s="328" t="str">
        <f>IF($E37=0," ",'t12'!G38/$E37)</f>
        <v xml:space="preserve"> </v>
      </c>
      <c r="M37" s="329">
        <f t="shared" si="0"/>
        <v>0</v>
      </c>
      <c r="N37" s="330" t="str">
        <f>IF($E37=0," ",'t12'!H38/$E37)</f>
        <v xml:space="preserve"> </v>
      </c>
      <c r="O37" s="330" t="str">
        <f>IF($E37=0," ",'t12'!I38/$E37)</f>
        <v xml:space="preserve"> </v>
      </c>
      <c r="P37" s="328" t="str">
        <f>IF($E37=0," ",'t13'!AB38/$E37)</f>
        <v xml:space="preserve"> </v>
      </c>
      <c r="Q37" s="328" t="str">
        <f>IF($E37=0," ",SUM('t13'!C38:N38)/$E37)</f>
        <v xml:space="preserve"> </v>
      </c>
      <c r="R37" s="328" t="str">
        <f>IF($E37=0," ",(SUM('t13'!O38:Y38)+'t13'!AA38)/$E37)</f>
        <v xml:space="preserve"> </v>
      </c>
      <c r="S37" s="329">
        <f t="shared" si="1"/>
        <v>0</v>
      </c>
      <c r="T37" s="330" t="str">
        <f>IF($E37=0," ",'t13'!Z38/$E37)</f>
        <v xml:space="preserve"> </v>
      </c>
      <c r="V37" s="270"/>
      <c r="W37" s="270"/>
      <c r="X37" s="270"/>
      <c r="Y37" s="270"/>
    </row>
    <row r="38" spans="1:25" s="324" customFormat="1" x14ac:dyDescent="0.35">
      <c r="A38" s="314" t="str">
        <f>'t1'!A39</f>
        <v>Biologi con inc. di struttura complessa (rapp. Esclusivo)</v>
      </c>
      <c r="B38" s="325" t="str">
        <f>'t1'!B39</f>
        <v>SD0E13</v>
      </c>
      <c r="C38" s="326">
        <f>'t1'!K39+'t1'!L39</f>
        <v>3</v>
      </c>
      <c r="D38" s="326">
        <f>('t1'!K39+'t1'!L39)-SUM('t3'!C39:F39,'t3'!I39:J39)+SUM('t3'!K39:N39)</f>
        <v>3</v>
      </c>
      <c r="E38" s="327">
        <f>'t12'!C39/12</f>
        <v>3</v>
      </c>
      <c r="F38" s="327">
        <f>IF($D38&gt;0,(('t11'!C41+'t11'!D41)/$D38)," ")</f>
        <v>34</v>
      </c>
      <c r="G38" s="327">
        <f>IF($D38&gt;0,(SUM('t11'!E41:N41)/$D38)," ")</f>
        <v>2.3333333333333335</v>
      </c>
      <c r="H38" s="327">
        <f>IF($D38&gt;0,(SUM('t11'!Q41:T41)/$D38)," ")</f>
        <v>0</v>
      </c>
      <c r="I38" s="328">
        <f>IF($E38=0," ",'t12'!D39/$E38)</f>
        <v>41779.333333333336</v>
      </c>
      <c r="J38" s="328">
        <f>IF($E38=0," ",'t12'!E39/$E38)</f>
        <v>5632.666666666667</v>
      </c>
      <c r="K38" s="328">
        <f>IF($E38=0," ",'t12'!F39/$E38)</f>
        <v>0</v>
      </c>
      <c r="L38" s="328">
        <f>IF($E38=0," ",'t12'!G39/$E38)</f>
        <v>8810</v>
      </c>
      <c r="M38" s="329">
        <f t="shared" si="0"/>
        <v>56222</v>
      </c>
      <c r="N38" s="330">
        <f>IF($E38=0," ",'t12'!H39/$E38)</f>
        <v>0</v>
      </c>
      <c r="O38" s="330">
        <f>IF($E38=0," ",'t12'!I39/$E38)</f>
        <v>0</v>
      </c>
      <c r="P38" s="328">
        <f>IF($E38=0," ",'t13'!AB39/$E38)</f>
        <v>0</v>
      </c>
      <c r="Q38" s="328">
        <f>IF($E38=0," ",SUM('t13'!C39:N39)/$E38)</f>
        <v>64034</v>
      </c>
      <c r="R38" s="328">
        <f>IF($E38=0," ",(SUM('t13'!O39:Y39)+'t13'!AA39)/$E38)</f>
        <v>21.666666666666668</v>
      </c>
      <c r="S38" s="329">
        <f t="shared" si="1"/>
        <v>64055.666666666664</v>
      </c>
      <c r="T38" s="330">
        <f>IF($E38=0," ",'t13'!Z39/$E38)</f>
        <v>0</v>
      </c>
      <c r="V38" s="270"/>
      <c r="W38" s="270"/>
      <c r="X38" s="270"/>
      <c r="Y38" s="270"/>
    </row>
    <row r="39" spans="1:25" s="324" customFormat="1" x14ac:dyDescent="0.35">
      <c r="A39" s="314" t="str">
        <f>'t1'!A40</f>
        <v>Biologi con inc. di struttura complessa (rapp. Non escl.)</v>
      </c>
      <c r="B39" s="325" t="str">
        <f>'t1'!B40</f>
        <v>SD0N13</v>
      </c>
      <c r="C39" s="326">
        <f>'t1'!K40+'t1'!L40</f>
        <v>0</v>
      </c>
      <c r="D39" s="326">
        <f>('t1'!K40+'t1'!L40)-SUM('t3'!C40:F40,'t3'!I40:J40)+SUM('t3'!K40:N40)</f>
        <v>0</v>
      </c>
      <c r="E39" s="327">
        <f>'t12'!C40/12</f>
        <v>0</v>
      </c>
      <c r="F39" s="327" t="str">
        <f>IF($D39&gt;0,(('t11'!C42+'t11'!D42)/$D39)," ")</f>
        <v xml:space="preserve"> </v>
      </c>
      <c r="G39" s="327" t="str">
        <f>IF($D39&gt;0,(SUM('t11'!E42:N42)/$D39)," ")</f>
        <v xml:space="preserve"> </v>
      </c>
      <c r="H39" s="327" t="str">
        <f>IF($D39&gt;0,(SUM('t11'!Q42:T42)/$D39)," ")</f>
        <v xml:space="preserve"> </v>
      </c>
      <c r="I39" s="328" t="str">
        <f>IF($E39=0," ",'t12'!D40/$E39)</f>
        <v xml:space="preserve"> </v>
      </c>
      <c r="J39" s="328" t="str">
        <f>IF($E39=0," ",'t12'!E40/$E39)</f>
        <v xml:space="preserve"> </v>
      </c>
      <c r="K39" s="328" t="str">
        <f>IF($E39=0," ",'t12'!F40/$E39)</f>
        <v xml:space="preserve"> </v>
      </c>
      <c r="L39" s="328" t="str">
        <f>IF($E39=0," ",'t12'!G40/$E39)</f>
        <v xml:space="preserve"> </v>
      </c>
      <c r="M39" s="329">
        <f t="shared" si="0"/>
        <v>0</v>
      </c>
      <c r="N39" s="330" t="str">
        <f>IF($E39=0," ",'t12'!H40/$E39)</f>
        <v xml:space="preserve"> </v>
      </c>
      <c r="O39" s="330" t="str">
        <f>IF($E39=0," ",'t12'!I40/$E39)</f>
        <v xml:space="preserve"> </v>
      </c>
      <c r="P39" s="328" t="str">
        <f>IF($E39=0," ",'t13'!AB40/$E39)</f>
        <v xml:space="preserve"> </v>
      </c>
      <c r="Q39" s="328" t="str">
        <f>IF($E39=0," ",SUM('t13'!C40:N40)/$E39)</f>
        <v xml:space="preserve"> </v>
      </c>
      <c r="R39" s="328" t="str">
        <f>IF($E39=0," ",(SUM('t13'!O40:Y40)+'t13'!AA40)/$E39)</f>
        <v xml:space="preserve"> </v>
      </c>
      <c r="S39" s="329">
        <f t="shared" si="1"/>
        <v>0</v>
      </c>
      <c r="T39" s="330" t="str">
        <f>IF($E39=0," ",'t13'!Z40/$E39)</f>
        <v xml:space="preserve"> </v>
      </c>
      <c r="V39" s="270"/>
      <c r="W39" s="270"/>
      <c r="X39" s="270"/>
      <c r="Y39" s="270"/>
    </row>
    <row r="40" spans="1:25" s="324" customFormat="1" x14ac:dyDescent="0.35">
      <c r="A40" s="314" t="str">
        <f>'t1'!A41</f>
        <v>Biologi con inc. di struttura semplice (rapp. Esclusivo)</v>
      </c>
      <c r="B40" s="325" t="str">
        <f>'t1'!B41</f>
        <v>SD0E12</v>
      </c>
      <c r="C40" s="326">
        <f>'t1'!K41+'t1'!L41</f>
        <v>7</v>
      </c>
      <c r="D40" s="326">
        <f>('t1'!K41+'t1'!L41)-SUM('t3'!C41:F41,'t3'!I41:J41)+SUM('t3'!K41:N41)</f>
        <v>7</v>
      </c>
      <c r="E40" s="327">
        <f>'t12'!C41/12</f>
        <v>7</v>
      </c>
      <c r="F40" s="327">
        <f>IF($D40&gt;0,(('t11'!C43+'t11'!D43)/$D40)," ")</f>
        <v>28</v>
      </c>
      <c r="G40" s="327">
        <f>IF($D40&gt;0,(SUM('t11'!E43:N43)/$D40)," ")</f>
        <v>9.5714285714285712</v>
      </c>
      <c r="H40" s="327">
        <f>IF($D40&gt;0,(SUM('t11'!Q43:T43)/$D40)," ")</f>
        <v>0.14285714285714285</v>
      </c>
      <c r="I40" s="328">
        <f>IF($E40=0," ",'t12'!D41/$E40)</f>
        <v>41779.142857142855</v>
      </c>
      <c r="J40" s="328">
        <f>IF($E40=0," ",'t12'!E41/$E40)</f>
        <v>3331.8571428571427</v>
      </c>
      <c r="K40" s="328">
        <f>IF($E40=0," ",'t12'!F41/$E40)</f>
        <v>0</v>
      </c>
      <c r="L40" s="328">
        <f>IF($E40=0," ",'t12'!G41/$E40)</f>
        <v>6234.5714285714284</v>
      </c>
      <c r="M40" s="329">
        <f t="shared" si="0"/>
        <v>51345.571428571428</v>
      </c>
      <c r="N40" s="330">
        <f>IF($E40=0," ",'t12'!H41/$E40)</f>
        <v>0</v>
      </c>
      <c r="O40" s="330">
        <f>IF($E40=0," ",'t12'!I41/$E40)</f>
        <v>36</v>
      </c>
      <c r="P40" s="328">
        <f>IF($E40=0," ",'t13'!AB41/$E40)</f>
        <v>0</v>
      </c>
      <c r="Q40" s="328">
        <f>IF($E40=0," ",SUM('t13'!C41:N41)/$E40)</f>
        <v>36270.714285714283</v>
      </c>
      <c r="R40" s="328">
        <f>IF($E40=0," ",(SUM('t13'!O41:Y41)+'t13'!AA41)/$E40)</f>
        <v>11.428571428571429</v>
      </c>
      <c r="S40" s="329">
        <f t="shared" si="1"/>
        <v>36282.142857142855</v>
      </c>
      <c r="T40" s="330">
        <f>IF($E40=0," ",'t13'!Z41/$E40)</f>
        <v>0</v>
      </c>
      <c r="V40" s="270"/>
      <c r="W40" s="270"/>
      <c r="X40" s="270"/>
      <c r="Y40" s="270"/>
    </row>
    <row r="41" spans="1:25" s="324" customFormat="1" x14ac:dyDescent="0.35">
      <c r="A41" s="314" t="str">
        <f>'t1'!A42</f>
        <v>Biologi con inc. di struttura semplice (rapp. Non escl.)</v>
      </c>
      <c r="B41" s="325" t="str">
        <f>'t1'!B42</f>
        <v>SD0N12</v>
      </c>
      <c r="C41" s="326">
        <f>'t1'!K42+'t1'!L42</f>
        <v>0</v>
      </c>
      <c r="D41" s="326">
        <f>('t1'!K42+'t1'!L42)-SUM('t3'!C42:F42,'t3'!I42:J42)+SUM('t3'!K42:N42)</f>
        <v>0</v>
      </c>
      <c r="E41" s="327">
        <f>'t12'!C42/12</f>
        <v>0</v>
      </c>
      <c r="F41" s="327" t="str">
        <f>IF($D41&gt;0,(('t11'!C44+'t11'!D44)/$D41)," ")</f>
        <v xml:space="preserve"> </v>
      </c>
      <c r="G41" s="327" t="str">
        <f>IF($D41&gt;0,(SUM('t11'!E44:N44)/$D41)," ")</f>
        <v xml:space="preserve"> </v>
      </c>
      <c r="H41" s="327" t="str">
        <f>IF($D41&gt;0,(SUM('t11'!Q44:T44)/$D41)," ")</f>
        <v xml:space="preserve"> </v>
      </c>
      <c r="I41" s="328" t="str">
        <f>IF($E41=0," ",'t12'!D42/$E41)</f>
        <v xml:space="preserve"> </v>
      </c>
      <c r="J41" s="328" t="str">
        <f>IF($E41=0," ",'t12'!E42/$E41)</f>
        <v xml:space="preserve"> </v>
      </c>
      <c r="K41" s="328" t="str">
        <f>IF($E41=0," ",'t12'!F42/$E41)</f>
        <v xml:space="preserve"> </v>
      </c>
      <c r="L41" s="328" t="str">
        <f>IF($E41=0," ",'t12'!G42/$E41)</f>
        <v xml:space="preserve"> </v>
      </c>
      <c r="M41" s="329">
        <f t="shared" si="0"/>
        <v>0</v>
      </c>
      <c r="N41" s="330" t="str">
        <f>IF($E41=0," ",'t12'!H42/$E41)</f>
        <v xml:space="preserve"> </v>
      </c>
      <c r="O41" s="330" t="str">
        <f>IF($E41=0," ",'t12'!I42/$E41)</f>
        <v xml:space="preserve"> </v>
      </c>
      <c r="P41" s="328" t="str">
        <f>IF($E41=0," ",'t13'!AB42/$E41)</f>
        <v xml:space="preserve"> </v>
      </c>
      <c r="Q41" s="328" t="str">
        <f>IF($E41=0," ",SUM('t13'!C42:N42)/$E41)</f>
        <v xml:space="preserve"> </v>
      </c>
      <c r="R41" s="328" t="str">
        <f>IF($E41=0," ",(SUM('t13'!O42:Y42)+'t13'!AA42)/$E41)</f>
        <v xml:space="preserve"> </v>
      </c>
      <c r="S41" s="329">
        <f t="shared" si="1"/>
        <v>0</v>
      </c>
      <c r="T41" s="330" t="str">
        <f>IF($E41=0," ",'t13'!Z42/$E41)</f>
        <v xml:space="preserve"> </v>
      </c>
      <c r="V41" s="270"/>
      <c r="W41" s="270"/>
      <c r="X41" s="270"/>
      <c r="Y41" s="270"/>
    </row>
    <row r="42" spans="1:25" s="324" customFormat="1" x14ac:dyDescent="0.35">
      <c r="A42" s="314" t="str">
        <f>'t1'!A43</f>
        <v>Biologi con altri incar. Prof.li (rapp. Esclusivo)</v>
      </c>
      <c r="B42" s="325" t="str">
        <f>'t1'!B43</f>
        <v>SD0A12</v>
      </c>
      <c r="C42" s="326">
        <f>'t1'!K43+'t1'!L43</f>
        <v>30</v>
      </c>
      <c r="D42" s="326">
        <f>('t1'!K43+'t1'!L43)-SUM('t3'!C43:F43,'t3'!I43:J43)+SUM('t3'!K43:N43)</f>
        <v>30</v>
      </c>
      <c r="E42" s="327">
        <f>'t12'!C43/12</f>
        <v>30.150000000000002</v>
      </c>
      <c r="F42" s="327">
        <f>IF($D42&gt;0,(('t11'!C45+'t11'!D45)/$D42)," ")</f>
        <v>33.200000000000003</v>
      </c>
      <c r="G42" s="327">
        <f>IF($D42&gt;0,(SUM('t11'!E45:N45)/$D42)," ")</f>
        <v>12.366666666666667</v>
      </c>
      <c r="H42" s="327">
        <f>IF($D42&gt;0,(SUM('t11'!Q45:T45)/$D42)," ")</f>
        <v>0</v>
      </c>
      <c r="I42" s="328">
        <f>IF($E42=0," ",'t12'!D43/$E42)</f>
        <v>41779.170812603646</v>
      </c>
      <c r="J42" s="328">
        <f>IF($E42=0," ",'t12'!E43/$E42)</f>
        <v>1295.1243781094527</v>
      </c>
      <c r="K42" s="328">
        <f>IF($E42=0," ",'t12'!F43/$E42)</f>
        <v>0</v>
      </c>
      <c r="L42" s="328">
        <f>IF($E42=0," ",'t12'!G43/$E42)</f>
        <v>5437.9436152570479</v>
      </c>
      <c r="M42" s="329">
        <f t="shared" si="0"/>
        <v>48512.238805970148</v>
      </c>
      <c r="N42" s="330">
        <f>IF($E42=0," ",'t12'!H43/$E42)</f>
        <v>0</v>
      </c>
      <c r="O42" s="330">
        <f>IF($E42=0," ",'t12'!I43/$E42)</f>
        <v>0</v>
      </c>
      <c r="P42" s="328">
        <f>IF($E42=0," ",'t13'!AB43/$E42)</f>
        <v>675.68822553897178</v>
      </c>
      <c r="Q42" s="328">
        <f>IF($E42=0," ",SUM('t13'!C43:N43)/$E42)</f>
        <v>28927.628524046431</v>
      </c>
      <c r="R42" s="328">
        <f>IF($E42=0," ",(SUM('t13'!O43:Y43)+'t13'!AA43)/$E42)</f>
        <v>204.67661691542287</v>
      </c>
      <c r="S42" s="329">
        <f t="shared" si="1"/>
        <v>29807.993366500825</v>
      </c>
      <c r="T42" s="330">
        <f>IF($E42=0," ",'t13'!Z43/$E42)</f>
        <v>0</v>
      </c>
      <c r="V42" s="270"/>
      <c r="W42" s="270"/>
      <c r="X42" s="270"/>
      <c r="Y42" s="270"/>
    </row>
    <row r="43" spans="1:25" s="324" customFormat="1" x14ac:dyDescent="0.35">
      <c r="A43" s="314" t="str">
        <f>'t1'!A44</f>
        <v>Biologi con altri incar. Prof.li (rapp. Non escl.)</v>
      </c>
      <c r="B43" s="325" t="str">
        <f>'t1'!B44</f>
        <v>SD0011</v>
      </c>
      <c r="C43" s="326">
        <f>'t1'!K44+'t1'!L44</f>
        <v>0</v>
      </c>
      <c r="D43" s="326">
        <f>('t1'!K44+'t1'!L44)-SUM('t3'!C44:F44,'t3'!I44:J44)+SUM('t3'!K44:N44)</f>
        <v>0</v>
      </c>
      <c r="E43" s="327">
        <f>'t12'!C44/12</f>
        <v>0</v>
      </c>
      <c r="F43" s="327" t="str">
        <f>IF($D43&gt;0,(('t11'!C46+'t11'!D46)/$D43)," ")</f>
        <v xml:space="preserve"> </v>
      </c>
      <c r="G43" s="327" t="str">
        <f>IF($D43&gt;0,(SUM('t11'!E46:N46)/$D43)," ")</f>
        <v xml:space="preserve"> </v>
      </c>
      <c r="H43" s="327" t="str">
        <f>IF($D43&gt;0,(SUM('t11'!Q46:T46)/$D43)," ")</f>
        <v xml:space="preserve"> </v>
      </c>
      <c r="I43" s="328" t="str">
        <f>IF($E43=0," ",'t12'!D44/$E43)</f>
        <v xml:space="preserve"> </v>
      </c>
      <c r="J43" s="328" t="str">
        <f>IF($E43=0," ",'t12'!E44/$E43)</f>
        <v xml:space="preserve"> </v>
      </c>
      <c r="K43" s="328" t="str">
        <f>IF($E43=0," ",'t12'!F44/$E43)</f>
        <v xml:space="preserve"> </v>
      </c>
      <c r="L43" s="328" t="str">
        <f>IF($E43=0," ",'t12'!G44/$E43)</f>
        <v xml:space="preserve"> </v>
      </c>
      <c r="M43" s="329">
        <f t="shared" si="0"/>
        <v>0</v>
      </c>
      <c r="N43" s="330" t="str">
        <f>IF($E43=0," ",'t12'!H44/$E43)</f>
        <v xml:space="preserve"> </v>
      </c>
      <c r="O43" s="330" t="str">
        <f>IF($E43=0," ",'t12'!I44/$E43)</f>
        <v xml:space="preserve"> </v>
      </c>
      <c r="P43" s="328" t="str">
        <f>IF($E43=0," ",'t13'!AB44/$E43)</f>
        <v xml:space="preserve"> </v>
      </c>
      <c r="Q43" s="328" t="str">
        <f>IF($E43=0," ",SUM('t13'!C44:N44)/$E43)</f>
        <v xml:space="preserve"> </v>
      </c>
      <c r="R43" s="328" t="str">
        <f>IF($E43=0," ",(SUM('t13'!O44:Y44)+'t13'!AA44)/$E43)</f>
        <v xml:space="preserve"> </v>
      </c>
      <c r="S43" s="329">
        <f t="shared" si="1"/>
        <v>0</v>
      </c>
      <c r="T43" s="330" t="str">
        <f>IF($E43=0," ",'t13'!Z44/$E43)</f>
        <v xml:space="preserve"> </v>
      </c>
      <c r="V43" s="270"/>
      <c r="W43" s="270"/>
      <c r="X43" s="270"/>
      <c r="Y43" s="270"/>
    </row>
    <row r="44" spans="1:25" s="324" customFormat="1" x14ac:dyDescent="0.35">
      <c r="A44" s="314" t="str">
        <f>'t1'!A45</f>
        <v>Biologi a t. determinato (art. 15-septies d.lgs. 502/92)</v>
      </c>
      <c r="B44" s="325" t="str">
        <f>'t1'!B45</f>
        <v>SD0601</v>
      </c>
      <c r="C44" s="326">
        <f>'t1'!K45+'t1'!L45</f>
        <v>0</v>
      </c>
      <c r="D44" s="326">
        <f>('t1'!K45+'t1'!L45)-SUM('t3'!C45:F45,'t3'!I45:J45)+SUM('t3'!K45:N45)</f>
        <v>0</v>
      </c>
      <c r="E44" s="327">
        <f>'t12'!C45/12</f>
        <v>0</v>
      </c>
      <c r="F44" s="327" t="str">
        <f>IF($D44&gt;0,(('t11'!C47+'t11'!D47)/$D44)," ")</f>
        <v xml:space="preserve"> </v>
      </c>
      <c r="G44" s="327" t="str">
        <f>IF($D44&gt;0,(SUM('t11'!E47:N47)/$D44)," ")</f>
        <v xml:space="preserve"> </v>
      </c>
      <c r="H44" s="327" t="str">
        <f>IF($D44&gt;0,(SUM('t11'!Q47:T47)/$D44)," ")</f>
        <v xml:space="preserve"> </v>
      </c>
      <c r="I44" s="328" t="str">
        <f>IF($E44=0," ",'t12'!D45/$E44)</f>
        <v xml:space="preserve"> </v>
      </c>
      <c r="J44" s="328" t="str">
        <f>IF($E44=0," ",'t12'!E45/$E44)</f>
        <v xml:space="preserve"> </v>
      </c>
      <c r="K44" s="328" t="str">
        <f>IF($E44=0," ",'t12'!F45/$E44)</f>
        <v xml:space="preserve"> </v>
      </c>
      <c r="L44" s="328" t="str">
        <f>IF($E44=0," ",'t12'!G45/$E44)</f>
        <v xml:space="preserve"> </v>
      </c>
      <c r="M44" s="329">
        <f t="shared" si="0"/>
        <v>0</v>
      </c>
      <c r="N44" s="330" t="str">
        <f>IF($E44=0," ",'t12'!H45/$E44)</f>
        <v xml:space="preserve"> </v>
      </c>
      <c r="O44" s="330" t="str">
        <f>IF($E44=0," ",'t12'!I45/$E44)</f>
        <v xml:space="preserve"> </v>
      </c>
      <c r="P44" s="328" t="str">
        <f>IF($E44=0," ",'t13'!AB45/$E44)</f>
        <v xml:space="preserve"> </v>
      </c>
      <c r="Q44" s="328" t="str">
        <f>IF($E44=0," ",SUM('t13'!C45:N45)/$E44)</f>
        <v xml:space="preserve"> </v>
      </c>
      <c r="R44" s="328" t="str">
        <f>IF($E44=0," ",(SUM('t13'!O45:Y45)+'t13'!AA45)/$E44)</f>
        <v xml:space="preserve"> </v>
      </c>
      <c r="S44" s="329">
        <f t="shared" si="1"/>
        <v>0</v>
      </c>
      <c r="T44" s="330" t="str">
        <f>IF($E44=0," ",'t13'!Z45/$E44)</f>
        <v xml:space="preserve"> </v>
      </c>
      <c r="V44" s="270"/>
      <c r="W44" s="270"/>
      <c r="X44" s="270"/>
      <c r="Y44" s="270"/>
    </row>
    <row r="45" spans="1:25" s="324" customFormat="1" x14ac:dyDescent="0.35">
      <c r="A45" s="314" t="str">
        <f>'t1'!A46</f>
        <v>Chimici con inc. di struttura complessa (rapp. Esclusivo)</v>
      </c>
      <c r="B45" s="325" t="str">
        <f>'t1'!B46</f>
        <v>SD0E16</v>
      </c>
      <c r="C45" s="326">
        <f>'t1'!K46+'t1'!L46</f>
        <v>0</v>
      </c>
      <c r="D45" s="326">
        <f>('t1'!K46+'t1'!L46)-SUM('t3'!C46:F46,'t3'!I46:J46)+SUM('t3'!K46:N46)</f>
        <v>0</v>
      </c>
      <c r="E45" s="327">
        <f>'t12'!C46/12</f>
        <v>0</v>
      </c>
      <c r="F45" s="327" t="str">
        <f>IF($D45&gt;0,(('t11'!C48+'t11'!D48)/$D45)," ")</f>
        <v xml:space="preserve"> </v>
      </c>
      <c r="G45" s="327" t="str">
        <f>IF($D45&gt;0,(SUM('t11'!E48:N48)/$D45)," ")</f>
        <v xml:space="preserve"> </v>
      </c>
      <c r="H45" s="327" t="str">
        <f>IF($D45&gt;0,(SUM('t11'!Q48:T48)/$D45)," ")</f>
        <v xml:space="preserve"> </v>
      </c>
      <c r="I45" s="328" t="str">
        <f>IF($E45=0," ",'t12'!D46/$E45)</f>
        <v xml:space="preserve"> </v>
      </c>
      <c r="J45" s="328" t="str">
        <f>IF($E45=0," ",'t12'!E46/$E45)</f>
        <v xml:space="preserve"> </v>
      </c>
      <c r="K45" s="328" t="str">
        <f>IF($E45=0," ",'t12'!F46/$E45)</f>
        <v xml:space="preserve"> </v>
      </c>
      <c r="L45" s="328" t="str">
        <f>IF($E45=0," ",'t12'!G46/$E45)</f>
        <v xml:space="preserve"> </v>
      </c>
      <c r="M45" s="329">
        <f t="shared" si="0"/>
        <v>0</v>
      </c>
      <c r="N45" s="330" t="str">
        <f>IF($E45=0," ",'t12'!H46/$E45)</f>
        <v xml:space="preserve"> </v>
      </c>
      <c r="O45" s="330" t="str">
        <f>IF($E45=0," ",'t12'!I46/$E45)</f>
        <v xml:space="preserve"> </v>
      </c>
      <c r="P45" s="328" t="str">
        <f>IF($E45=0," ",'t13'!AB46/$E45)</f>
        <v xml:space="preserve"> </v>
      </c>
      <c r="Q45" s="328" t="str">
        <f>IF($E45=0," ",SUM('t13'!C46:N46)/$E45)</f>
        <v xml:space="preserve"> </v>
      </c>
      <c r="R45" s="328" t="str">
        <f>IF($E45=0," ",(SUM('t13'!O46:Y46)+'t13'!AA46)/$E45)</f>
        <v xml:space="preserve"> </v>
      </c>
      <c r="S45" s="329">
        <f t="shared" si="1"/>
        <v>0</v>
      </c>
      <c r="T45" s="330" t="str">
        <f>IF($E45=0," ",'t13'!Z46/$E45)</f>
        <v xml:space="preserve"> </v>
      </c>
      <c r="V45" s="270"/>
      <c r="W45" s="270"/>
      <c r="X45" s="270"/>
      <c r="Y45" s="270"/>
    </row>
    <row r="46" spans="1:25" s="324" customFormat="1" x14ac:dyDescent="0.35">
      <c r="A46" s="314" t="str">
        <f>'t1'!A47</f>
        <v>Chimici con inc. di struttura complessa (rapp.non escl.)</v>
      </c>
      <c r="B46" s="325" t="str">
        <f>'t1'!B47</f>
        <v>SD0N16</v>
      </c>
      <c r="C46" s="326">
        <f>'t1'!K47+'t1'!L47</f>
        <v>0</v>
      </c>
      <c r="D46" s="326">
        <f>('t1'!K47+'t1'!L47)-SUM('t3'!C47:F47,'t3'!I47:J47)+SUM('t3'!K47:N47)</f>
        <v>0</v>
      </c>
      <c r="E46" s="327">
        <f>'t12'!C47/12</f>
        <v>0</v>
      </c>
      <c r="F46" s="327" t="str">
        <f>IF($D46&gt;0,(('t11'!C49+'t11'!D49)/$D46)," ")</f>
        <v xml:space="preserve"> </v>
      </c>
      <c r="G46" s="327" t="str">
        <f>IF($D46&gt;0,(SUM('t11'!E49:N49)/$D46)," ")</f>
        <v xml:space="preserve"> </v>
      </c>
      <c r="H46" s="327" t="str">
        <f>IF($D46&gt;0,(SUM('t11'!Q49:T49)/$D46)," ")</f>
        <v xml:space="preserve"> </v>
      </c>
      <c r="I46" s="328" t="str">
        <f>IF($E46=0," ",'t12'!D47/$E46)</f>
        <v xml:space="preserve"> </v>
      </c>
      <c r="J46" s="328" t="str">
        <f>IF($E46=0," ",'t12'!E47/$E46)</f>
        <v xml:space="preserve"> </v>
      </c>
      <c r="K46" s="328" t="str">
        <f>IF($E46=0," ",'t12'!F47/$E46)</f>
        <v xml:space="preserve"> </v>
      </c>
      <c r="L46" s="328" t="str">
        <f>IF($E46=0," ",'t12'!G47/$E46)</f>
        <v xml:space="preserve"> </v>
      </c>
      <c r="M46" s="329">
        <f t="shared" si="0"/>
        <v>0</v>
      </c>
      <c r="N46" s="330" t="str">
        <f>IF($E46=0," ",'t12'!H47/$E46)</f>
        <v xml:space="preserve"> </v>
      </c>
      <c r="O46" s="330" t="str">
        <f>IF($E46=0," ",'t12'!I47/$E46)</f>
        <v xml:space="preserve"> </v>
      </c>
      <c r="P46" s="328" t="str">
        <f>IF($E46=0," ",'t13'!AB47/$E46)</f>
        <v xml:space="preserve"> </v>
      </c>
      <c r="Q46" s="328" t="str">
        <f>IF($E46=0," ",SUM('t13'!C47:N47)/$E46)</f>
        <v xml:space="preserve"> </v>
      </c>
      <c r="R46" s="328" t="str">
        <f>IF($E46=0," ",(SUM('t13'!O47:Y47)+'t13'!AA47)/$E46)</f>
        <v xml:space="preserve"> </v>
      </c>
      <c r="S46" s="329">
        <f t="shared" si="1"/>
        <v>0</v>
      </c>
      <c r="T46" s="330" t="str">
        <f>IF($E46=0," ",'t13'!Z47/$E46)</f>
        <v xml:space="preserve"> </v>
      </c>
      <c r="V46" s="270"/>
      <c r="W46" s="270"/>
      <c r="X46" s="270"/>
      <c r="Y46" s="270"/>
    </row>
    <row r="47" spans="1:25" s="324" customFormat="1" x14ac:dyDescent="0.35">
      <c r="A47" s="314" t="str">
        <f>'t1'!A48</f>
        <v>Chimici con inc. di struttura semplice (rapp. Esclusivo)</v>
      </c>
      <c r="B47" s="325" t="str">
        <f>'t1'!B48</f>
        <v>SD0E15</v>
      </c>
      <c r="C47" s="326">
        <f>'t1'!K48+'t1'!L48</f>
        <v>1</v>
      </c>
      <c r="D47" s="326">
        <f>('t1'!K48+'t1'!L48)-SUM('t3'!C48:F48,'t3'!I48:J48)+SUM('t3'!K48:N48)</f>
        <v>1</v>
      </c>
      <c r="E47" s="327">
        <f>'t12'!C48/12</f>
        <v>1</v>
      </c>
      <c r="F47" s="327">
        <f>IF($D47&gt;0,(('t11'!C50+'t11'!D50)/$D47)," ")</f>
        <v>30</v>
      </c>
      <c r="G47" s="327">
        <f>IF($D47&gt;0,(SUM('t11'!E50:N50)/$D47)," ")</f>
        <v>3</v>
      </c>
      <c r="H47" s="327">
        <f>IF($D47&gt;0,(SUM('t11'!Q50:T50)/$D47)," ")</f>
        <v>0</v>
      </c>
      <c r="I47" s="328">
        <f>IF($E47=0," ",'t12'!D48/$E47)</f>
        <v>41779</v>
      </c>
      <c r="J47" s="328">
        <f>IF($E47=0," ",'t12'!E48/$E47)</f>
        <v>3112</v>
      </c>
      <c r="K47" s="328">
        <f>IF($E47=0," ",'t12'!F48/$E47)</f>
        <v>0</v>
      </c>
      <c r="L47" s="328">
        <f>IF($E47=0," ",'t12'!G48/$E47)</f>
        <v>6279</v>
      </c>
      <c r="M47" s="329">
        <f t="shared" si="0"/>
        <v>51170</v>
      </c>
      <c r="N47" s="330">
        <f>IF($E47=0," ",'t12'!H48/$E47)</f>
        <v>0</v>
      </c>
      <c r="O47" s="330">
        <f>IF($E47=0," ",'t12'!I48/$E47)</f>
        <v>0</v>
      </c>
      <c r="P47" s="328">
        <f>IF($E47=0," ",'t13'!AB48/$E47)</f>
        <v>0</v>
      </c>
      <c r="Q47" s="328">
        <f>IF($E47=0," ",SUM('t13'!C48:N48)/$E47)</f>
        <v>36027</v>
      </c>
      <c r="R47" s="328">
        <f>IF($E47=0," ",(SUM('t13'!O48:Y48)+'t13'!AA48)/$E47)</f>
        <v>0</v>
      </c>
      <c r="S47" s="329">
        <f t="shared" si="1"/>
        <v>36027</v>
      </c>
      <c r="T47" s="330">
        <f>IF($E47=0," ",'t13'!Z48/$E47)</f>
        <v>0</v>
      </c>
      <c r="V47" s="270"/>
      <c r="W47" s="270"/>
      <c r="X47" s="270"/>
      <c r="Y47" s="270"/>
    </row>
    <row r="48" spans="1:25" s="324" customFormat="1" x14ac:dyDescent="0.35">
      <c r="A48" s="314" t="str">
        <f>'t1'!A49</f>
        <v>Chimici con inc. di struttura semplice (rapp. Non escl.)</v>
      </c>
      <c r="B48" s="325" t="str">
        <f>'t1'!B49</f>
        <v>SD0N15</v>
      </c>
      <c r="C48" s="326">
        <f>'t1'!K49+'t1'!L49</f>
        <v>0</v>
      </c>
      <c r="D48" s="326">
        <f>('t1'!K49+'t1'!L49)-SUM('t3'!C49:F49,'t3'!I49:J49)+SUM('t3'!K49:N49)</f>
        <v>0</v>
      </c>
      <c r="E48" s="327">
        <f>'t12'!C49/12</f>
        <v>0</v>
      </c>
      <c r="F48" s="327" t="str">
        <f>IF($D48&gt;0,(('t11'!C51+'t11'!D51)/$D48)," ")</f>
        <v xml:space="preserve"> </v>
      </c>
      <c r="G48" s="327" t="str">
        <f>IF($D48&gt;0,(SUM('t11'!E51:N51)/$D48)," ")</f>
        <v xml:space="preserve"> </v>
      </c>
      <c r="H48" s="327" t="str">
        <f>IF($D48&gt;0,(SUM('t11'!Q51:T51)/$D48)," ")</f>
        <v xml:space="preserve"> </v>
      </c>
      <c r="I48" s="328" t="str">
        <f>IF($E48=0," ",'t12'!D49/$E48)</f>
        <v xml:space="preserve"> </v>
      </c>
      <c r="J48" s="328" t="str">
        <f>IF($E48=0," ",'t12'!E49/$E48)</f>
        <v xml:space="preserve"> </v>
      </c>
      <c r="K48" s="328" t="str">
        <f>IF($E48=0," ",'t12'!F49/$E48)</f>
        <v xml:space="preserve"> </v>
      </c>
      <c r="L48" s="328" t="str">
        <f>IF($E48=0," ",'t12'!G49/$E48)</f>
        <v xml:space="preserve"> </v>
      </c>
      <c r="M48" s="329">
        <f t="shared" si="0"/>
        <v>0</v>
      </c>
      <c r="N48" s="330" t="str">
        <f>IF($E48=0," ",'t12'!H49/$E48)</f>
        <v xml:space="preserve"> </v>
      </c>
      <c r="O48" s="330" t="str">
        <f>IF($E48=0," ",'t12'!I49/$E48)</f>
        <v xml:space="preserve"> </v>
      </c>
      <c r="P48" s="328" t="str">
        <f>IF($E48=0," ",'t13'!AB49/$E48)</f>
        <v xml:space="preserve"> </v>
      </c>
      <c r="Q48" s="328" t="str">
        <f>IF($E48=0," ",SUM('t13'!C49:N49)/$E48)</f>
        <v xml:space="preserve"> </v>
      </c>
      <c r="R48" s="328" t="str">
        <f>IF($E48=0," ",(SUM('t13'!O49:Y49)+'t13'!AA49)/$E48)</f>
        <v xml:space="preserve"> </v>
      </c>
      <c r="S48" s="329">
        <f t="shared" si="1"/>
        <v>0</v>
      </c>
      <c r="T48" s="330" t="str">
        <f>IF($E48=0," ",'t13'!Z49/$E48)</f>
        <v xml:space="preserve"> </v>
      </c>
      <c r="V48" s="270"/>
      <c r="W48" s="270"/>
      <c r="X48" s="270"/>
      <c r="Y48" s="270"/>
    </row>
    <row r="49" spans="1:25" s="324" customFormat="1" x14ac:dyDescent="0.35">
      <c r="A49" s="314" t="str">
        <f>'t1'!A50</f>
        <v>Chimici con altri incar. Prof.li (rapp. Esclusivo)</v>
      </c>
      <c r="B49" s="325" t="str">
        <f>'t1'!B50</f>
        <v>SD0A15</v>
      </c>
      <c r="C49" s="326">
        <f>'t1'!K50+'t1'!L50</f>
        <v>1</v>
      </c>
      <c r="D49" s="326">
        <f>('t1'!K50+'t1'!L50)-SUM('t3'!C50:F50,'t3'!I50:J50)+SUM('t3'!K50:N50)</f>
        <v>1</v>
      </c>
      <c r="E49" s="327">
        <f>'t12'!C50/12</f>
        <v>1</v>
      </c>
      <c r="F49" s="327">
        <f>IF($D49&gt;0,(('t11'!C52+'t11'!D52)/$D49)," ")</f>
        <v>40</v>
      </c>
      <c r="G49" s="327">
        <f>IF($D49&gt;0,(SUM('t11'!E52:N52)/$D49)," ")</f>
        <v>3</v>
      </c>
      <c r="H49" s="327">
        <f>IF($D49&gt;0,(SUM('t11'!Q52:T52)/$D49)," ")</f>
        <v>0</v>
      </c>
      <c r="I49" s="328">
        <f>IF($E49=0," ",'t12'!D50/$E49)</f>
        <v>41779</v>
      </c>
      <c r="J49" s="328">
        <f>IF($E49=0," ",'t12'!E50/$E49)</f>
        <v>1833</v>
      </c>
      <c r="K49" s="328">
        <f>IF($E49=0," ",'t12'!F50/$E49)</f>
        <v>0</v>
      </c>
      <c r="L49" s="328">
        <f>IF($E49=0," ",'t12'!G50/$E49)</f>
        <v>5576</v>
      </c>
      <c r="M49" s="329">
        <f t="shared" si="0"/>
        <v>49188</v>
      </c>
      <c r="N49" s="330">
        <f>IF($E49=0," ",'t12'!H50/$E49)</f>
        <v>0</v>
      </c>
      <c r="O49" s="330">
        <f>IF($E49=0," ",'t12'!I50/$E49)</f>
        <v>0</v>
      </c>
      <c r="P49" s="328">
        <f>IF($E49=0," ",'t13'!AB50/$E49)</f>
        <v>0</v>
      </c>
      <c r="Q49" s="328">
        <f>IF($E49=0," ",SUM('t13'!C50:N50)/$E49)</f>
        <v>29333</v>
      </c>
      <c r="R49" s="328">
        <f>IF($E49=0," ",(SUM('t13'!O50:Y50)+'t13'!AA50)/$E49)</f>
        <v>1239</v>
      </c>
      <c r="S49" s="329">
        <f t="shared" si="1"/>
        <v>30572</v>
      </c>
      <c r="T49" s="330">
        <f>IF($E49=0," ",'t13'!Z50/$E49)</f>
        <v>0</v>
      </c>
      <c r="V49" s="270"/>
      <c r="W49" s="270"/>
      <c r="X49" s="270"/>
      <c r="Y49" s="270"/>
    </row>
    <row r="50" spans="1:25" s="324" customFormat="1" x14ac:dyDescent="0.35">
      <c r="A50" s="314" t="str">
        <f>'t1'!A51</f>
        <v>Chimici con altri incar. Prof.li (rapp. Non escl.)</v>
      </c>
      <c r="B50" s="325" t="str">
        <f>'t1'!B51</f>
        <v>SD0014</v>
      </c>
      <c r="C50" s="326">
        <f>'t1'!K51+'t1'!L51</f>
        <v>0</v>
      </c>
      <c r="D50" s="326">
        <f>('t1'!K51+'t1'!L51)-SUM('t3'!C51:F51,'t3'!I51:J51)+SUM('t3'!K51:N51)</f>
        <v>0</v>
      </c>
      <c r="E50" s="327">
        <f>'t12'!C51/12</f>
        <v>0</v>
      </c>
      <c r="F50" s="327" t="str">
        <f>IF($D50&gt;0,(('t11'!C53+'t11'!D53)/$D50)," ")</f>
        <v xml:space="preserve"> </v>
      </c>
      <c r="G50" s="327" t="str">
        <f>IF($D50&gt;0,(SUM('t11'!E53:N53)/$D50)," ")</f>
        <v xml:space="preserve"> </v>
      </c>
      <c r="H50" s="327" t="str">
        <f>IF($D50&gt;0,(SUM('t11'!Q53:T53)/$D50)," ")</f>
        <v xml:space="preserve"> </v>
      </c>
      <c r="I50" s="328" t="str">
        <f>IF($E50=0," ",'t12'!D51/$E50)</f>
        <v xml:space="preserve"> </v>
      </c>
      <c r="J50" s="328" t="str">
        <f>IF($E50=0," ",'t12'!E51/$E50)</f>
        <v xml:space="preserve"> </v>
      </c>
      <c r="K50" s="328" t="str">
        <f>IF($E50=0," ",'t12'!F51/$E50)</f>
        <v xml:space="preserve"> </v>
      </c>
      <c r="L50" s="328" t="str">
        <f>IF($E50=0," ",'t12'!G51/$E50)</f>
        <v xml:space="preserve"> </v>
      </c>
      <c r="M50" s="329">
        <f t="shared" si="0"/>
        <v>0</v>
      </c>
      <c r="N50" s="330" t="str">
        <f>IF($E50=0," ",'t12'!H51/$E50)</f>
        <v xml:space="preserve"> </v>
      </c>
      <c r="O50" s="330" t="str">
        <f>IF($E50=0," ",'t12'!I51/$E50)</f>
        <v xml:space="preserve"> </v>
      </c>
      <c r="P50" s="328" t="str">
        <f>IF($E50=0," ",'t13'!AB51/$E50)</f>
        <v xml:space="preserve"> </v>
      </c>
      <c r="Q50" s="328" t="str">
        <f>IF($E50=0," ",SUM('t13'!C51:N51)/$E50)</f>
        <v xml:space="preserve"> </v>
      </c>
      <c r="R50" s="328" t="str">
        <f>IF($E50=0," ",(SUM('t13'!O51:Y51)+'t13'!AA51)/$E50)</f>
        <v xml:space="preserve"> </v>
      </c>
      <c r="S50" s="329">
        <f t="shared" si="1"/>
        <v>0</v>
      </c>
      <c r="T50" s="330" t="str">
        <f>IF($E50=0," ",'t13'!Z51/$E50)</f>
        <v xml:space="preserve"> </v>
      </c>
      <c r="V50" s="270"/>
      <c r="W50" s="270"/>
      <c r="X50" s="270"/>
      <c r="Y50" s="270"/>
    </row>
    <row r="51" spans="1:25" s="324" customFormat="1" x14ac:dyDescent="0.35">
      <c r="A51" s="314" t="str">
        <f>'t1'!A52</f>
        <v>Chimici a t. determinato (art. 15-septies d.lgs. 502/92)</v>
      </c>
      <c r="B51" s="325" t="str">
        <f>'t1'!B52</f>
        <v>SD0602</v>
      </c>
      <c r="C51" s="326">
        <f>'t1'!K52+'t1'!L52</f>
        <v>0</v>
      </c>
      <c r="D51" s="326">
        <f>('t1'!K52+'t1'!L52)-SUM('t3'!C52:F52,'t3'!I52:J52)+SUM('t3'!K52:N52)</f>
        <v>0</v>
      </c>
      <c r="E51" s="327">
        <f>'t12'!C52/12</f>
        <v>0</v>
      </c>
      <c r="F51" s="327" t="str">
        <f>IF($D51&gt;0,(('t11'!C54+'t11'!D54)/$D51)," ")</f>
        <v xml:space="preserve"> </v>
      </c>
      <c r="G51" s="327" t="str">
        <f>IF($D51&gt;0,(SUM('t11'!E54:N54)/$D51)," ")</f>
        <v xml:space="preserve"> </v>
      </c>
      <c r="H51" s="327" t="str">
        <f>IF($D51&gt;0,(SUM('t11'!Q54:T54)/$D51)," ")</f>
        <v xml:space="preserve"> </v>
      </c>
      <c r="I51" s="328" t="str">
        <f>IF($E51=0," ",'t12'!D52/$E51)</f>
        <v xml:space="preserve"> </v>
      </c>
      <c r="J51" s="328" t="str">
        <f>IF($E51=0," ",'t12'!E52/$E51)</f>
        <v xml:space="preserve"> </v>
      </c>
      <c r="K51" s="328" t="str">
        <f>IF($E51=0," ",'t12'!F52/$E51)</f>
        <v xml:space="preserve"> </v>
      </c>
      <c r="L51" s="328" t="str">
        <f>IF($E51=0," ",'t12'!G52/$E51)</f>
        <v xml:space="preserve"> </v>
      </c>
      <c r="M51" s="329">
        <f t="shared" si="0"/>
        <v>0</v>
      </c>
      <c r="N51" s="330" t="str">
        <f>IF($E51=0," ",'t12'!H52/$E51)</f>
        <v xml:space="preserve"> </v>
      </c>
      <c r="O51" s="330" t="str">
        <f>IF($E51=0," ",'t12'!I52/$E51)</f>
        <v xml:space="preserve"> </v>
      </c>
      <c r="P51" s="328" t="str">
        <f>IF($E51=0," ",'t13'!AB52/$E51)</f>
        <v xml:space="preserve"> </v>
      </c>
      <c r="Q51" s="328" t="str">
        <f>IF($E51=0," ",SUM('t13'!C52:N52)/$E51)</f>
        <v xml:space="preserve"> </v>
      </c>
      <c r="R51" s="328" t="str">
        <f>IF($E51=0," ",(SUM('t13'!O52:Y52)+'t13'!AA52)/$E51)</f>
        <v xml:space="preserve"> </v>
      </c>
      <c r="S51" s="329">
        <f t="shared" si="1"/>
        <v>0</v>
      </c>
      <c r="T51" s="330" t="str">
        <f>IF($E51=0," ",'t13'!Z52/$E51)</f>
        <v xml:space="preserve"> </v>
      </c>
      <c r="V51" s="270"/>
      <c r="W51" s="270"/>
      <c r="X51" s="270"/>
      <c r="Y51" s="270"/>
    </row>
    <row r="52" spans="1:25" s="324" customFormat="1" x14ac:dyDescent="0.35">
      <c r="A52" s="314" t="str">
        <f>'t1'!A53</f>
        <v>Fisici con inc. di struttura complessa (rapp. Esclusivo)</v>
      </c>
      <c r="B52" s="325" t="str">
        <f>'t1'!B53</f>
        <v>SD0E42</v>
      </c>
      <c r="C52" s="326">
        <f>'t1'!K53+'t1'!L53</f>
        <v>0</v>
      </c>
      <c r="D52" s="326">
        <f>('t1'!K53+'t1'!L53)-SUM('t3'!C53:F53,'t3'!I53:J53)+SUM('t3'!K53:N53)</f>
        <v>0</v>
      </c>
      <c r="E52" s="327">
        <f>'t12'!C53/12</f>
        <v>0</v>
      </c>
      <c r="F52" s="327" t="str">
        <f>IF($D52&gt;0,(('t11'!C55+'t11'!D55)/$D52)," ")</f>
        <v xml:space="preserve"> </v>
      </c>
      <c r="G52" s="327" t="str">
        <f>IF($D52&gt;0,(SUM('t11'!E55:N55)/$D52)," ")</f>
        <v xml:space="preserve"> </v>
      </c>
      <c r="H52" s="327" t="str">
        <f>IF($D52&gt;0,(SUM('t11'!Q55:T55)/$D52)," ")</f>
        <v xml:space="preserve"> </v>
      </c>
      <c r="I52" s="328" t="str">
        <f>IF($E52=0," ",'t12'!D53/$E52)</f>
        <v xml:space="preserve"> </v>
      </c>
      <c r="J52" s="328" t="str">
        <f>IF($E52=0," ",'t12'!E53/$E52)</f>
        <v xml:space="preserve"> </v>
      </c>
      <c r="K52" s="328" t="str">
        <f>IF($E52=0," ",'t12'!F53/$E52)</f>
        <v xml:space="preserve"> </v>
      </c>
      <c r="L52" s="328" t="str">
        <f>IF($E52=0," ",'t12'!G53/$E52)</f>
        <v xml:space="preserve"> </v>
      </c>
      <c r="M52" s="329">
        <f t="shared" si="0"/>
        <v>0</v>
      </c>
      <c r="N52" s="330" t="str">
        <f>IF($E52=0," ",'t12'!H53/$E52)</f>
        <v xml:space="preserve"> </v>
      </c>
      <c r="O52" s="330" t="str">
        <f>IF($E52=0," ",'t12'!I53/$E52)</f>
        <v xml:space="preserve"> </v>
      </c>
      <c r="P52" s="328" t="str">
        <f>IF($E52=0," ",'t13'!AB53/$E52)</f>
        <v xml:space="preserve"> </v>
      </c>
      <c r="Q52" s="328" t="str">
        <f>IF($E52=0," ",SUM('t13'!C53:N53)/$E52)</f>
        <v xml:space="preserve"> </v>
      </c>
      <c r="R52" s="328" t="str">
        <f>IF($E52=0," ",(SUM('t13'!O53:Y53)+'t13'!AA53)/$E52)</f>
        <v xml:space="preserve"> </v>
      </c>
      <c r="S52" s="329">
        <f t="shared" si="1"/>
        <v>0</v>
      </c>
      <c r="T52" s="330" t="str">
        <f>IF($E52=0," ",'t13'!Z53/$E52)</f>
        <v xml:space="preserve"> </v>
      </c>
      <c r="V52" s="270"/>
      <c r="W52" s="270"/>
      <c r="X52" s="270"/>
      <c r="Y52" s="270"/>
    </row>
    <row r="53" spans="1:25" s="324" customFormat="1" x14ac:dyDescent="0.35">
      <c r="A53" s="314" t="str">
        <f>'t1'!A54</f>
        <v>Fisici con inc. di struttura complessa (rapp. Non escl.)</v>
      </c>
      <c r="B53" s="325" t="str">
        <f>'t1'!B54</f>
        <v>SD0N42</v>
      </c>
      <c r="C53" s="326">
        <f>'t1'!K54+'t1'!L54</f>
        <v>0</v>
      </c>
      <c r="D53" s="326">
        <f>('t1'!K54+'t1'!L54)-SUM('t3'!C54:F54,'t3'!I54:J54)+SUM('t3'!K54:N54)</f>
        <v>0</v>
      </c>
      <c r="E53" s="327">
        <f>'t12'!C54/12</f>
        <v>0</v>
      </c>
      <c r="F53" s="327" t="str">
        <f>IF($D53&gt;0,(('t11'!C56+'t11'!D56)/$D53)," ")</f>
        <v xml:space="preserve"> </v>
      </c>
      <c r="G53" s="327" t="str">
        <f>IF($D53&gt;0,(SUM('t11'!E56:N56)/$D53)," ")</f>
        <v xml:space="preserve"> </v>
      </c>
      <c r="H53" s="327" t="str">
        <f>IF($D53&gt;0,(SUM('t11'!Q56:T56)/$D53)," ")</f>
        <v xml:space="preserve"> </v>
      </c>
      <c r="I53" s="328" t="str">
        <f>IF($E53=0," ",'t12'!D54/$E53)</f>
        <v xml:space="preserve"> </v>
      </c>
      <c r="J53" s="328" t="str">
        <f>IF($E53=0," ",'t12'!E54/$E53)</f>
        <v xml:space="preserve"> </v>
      </c>
      <c r="K53" s="328" t="str">
        <f>IF($E53=0," ",'t12'!F54/$E53)</f>
        <v xml:space="preserve"> </v>
      </c>
      <c r="L53" s="328" t="str">
        <f>IF($E53=0," ",'t12'!G54/$E53)</f>
        <v xml:space="preserve"> </v>
      </c>
      <c r="M53" s="329">
        <f t="shared" si="0"/>
        <v>0</v>
      </c>
      <c r="N53" s="330" t="str">
        <f>IF($E53=0," ",'t12'!H54/$E53)</f>
        <v xml:space="preserve"> </v>
      </c>
      <c r="O53" s="330" t="str">
        <f>IF($E53=0," ",'t12'!I54/$E53)</f>
        <v xml:space="preserve"> </v>
      </c>
      <c r="P53" s="328" t="str">
        <f>IF($E53=0," ",'t13'!AB54/$E53)</f>
        <v xml:space="preserve"> </v>
      </c>
      <c r="Q53" s="328" t="str">
        <f>IF($E53=0," ",SUM('t13'!C54:N54)/$E53)</f>
        <v xml:space="preserve"> </v>
      </c>
      <c r="R53" s="328" t="str">
        <f>IF($E53=0," ",(SUM('t13'!O54:Y54)+'t13'!AA54)/$E53)</f>
        <v xml:space="preserve"> </v>
      </c>
      <c r="S53" s="329">
        <f t="shared" si="1"/>
        <v>0</v>
      </c>
      <c r="T53" s="330" t="str">
        <f>IF($E53=0," ",'t13'!Z54/$E53)</f>
        <v xml:space="preserve"> </v>
      </c>
      <c r="V53" s="270"/>
      <c r="W53" s="270"/>
      <c r="X53" s="270"/>
      <c r="Y53" s="270"/>
    </row>
    <row r="54" spans="1:25" s="324" customFormat="1" x14ac:dyDescent="0.35">
      <c r="A54" s="314" t="str">
        <f>'t1'!A55</f>
        <v>Fisici con inc. di struttura semplice (rapp. Esclusivo)</v>
      </c>
      <c r="B54" s="325" t="str">
        <f>'t1'!B55</f>
        <v>SD0E41</v>
      </c>
      <c r="C54" s="326">
        <f>'t1'!K55+'t1'!L55</f>
        <v>2</v>
      </c>
      <c r="D54" s="326">
        <f>('t1'!K55+'t1'!L55)-SUM('t3'!C55:F55,'t3'!I55:J55)+SUM('t3'!K55:N55)</f>
        <v>2</v>
      </c>
      <c r="E54" s="327">
        <f>'t12'!C55/12</f>
        <v>2</v>
      </c>
      <c r="F54" s="327">
        <f>IF($D54&gt;0,(('t11'!C57+'t11'!D57)/$D54)," ")</f>
        <v>42.5</v>
      </c>
      <c r="G54" s="327">
        <f>IF($D54&gt;0,(SUM('t11'!E57:N57)/$D54)," ")</f>
        <v>0</v>
      </c>
      <c r="H54" s="327">
        <f>IF($D54&gt;0,(SUM('t11'!Q57:T57)/$D54)," ")</f>
        <v>0</v>
      </c>
      <c r="I54" s="328">
        <f>IF($E54=0," ",'t12'!D55/$E54)</f>
        <v>41779</v>
      </c>
      <c r="J54" s="328">
        <f>IF($E54=0," ",'t12'!E55/$E54)</f>
        <v>1044.5</v>
      </c>
      <c r="K54" s="328">
        <f>IF($E54=0," ",'t12'!F55/$E54)</f>
        <v>0</v>
      </c>
      <c r="L54" s="328">
        <f>IF($E54=0," ",'t12'!G55/$E54)</f>
        <v>5997</v>
      </c>
      <c r="M54" s="329">
        <f t="shared" si="0"/>
        <v>48820.5</v>
      </c>
      <c r="N54" s="330">
        <f>IF($E54=0," ",'t12'!H55/$E54)</f>
        <v>0</v>
      </c>
      <c r="O54" s="330">
        <f>IF($E54=0," ",'t12'!I55/$E54)</f>
        <v>0</v>
      </c>
      <c r="P54" s="328">
        <f>IF($E54=0," ",'t13'!AB55/$E54)</f>
        <v>0</v>
      </c>
      <c r="Q54" s="328">
        <f>IF($E54=0," ",SUM('t13'!C55:N55)/$E54)</f>
        <v>35002</v>
      </c>
      <c r="R54" s="328">
        <f>IF($E54=0," ",(SUM('t13'!O55:Y55)+'t13'!AA55)/$E54)</f>
        <v>1239.5</v>
      </c>
      <c r="S54" s="329">
        <f t="shared" si="1"/>
        <v>36241.5</v>
      </c>
      <c r="T54" s="330">
        <f>IF($E54=0," ",'t13'!Z55/$E54)</f>
        <v>0</v>
      </c>
      <c r="V54" s="270"/>
      <c r="W54" s="270"/>
      <c r="X54" s="270"/>
      <c r="Y54" s="270"/>
    </row>
    <row r="55" spans="1:25" s="324" customFormat="1" x14ac:dyDescent="0.35">
      <c r="A55" s="314" t="str">
        <f>'t1'!A56</f>
        <v>Fisici con inc. di struttura semplice (rapp. Non escl.)</v>
      </c>
      <c r="B55" s="325" t="str">
        <f>'t1'!B56</f>
        <v>SD0N41</v>
      </c>
      <c r="C55" s="326">
        <f>'t1'!K56+'t1'!L56</f>
        <v>0</v>
      </c>
      <c r="D55" s="326">
        <f>('t1'!K56+'t1'!L56)-SUM('t3'!C56:F56,'t3'!I56:J56)+SUM('t3'!K56:N56)</f>
        <v>0</v>
      </c>
      <c r="E55" s="327">
        <f>'t12'!C56/12</f>
        <v>0</v>
      </c>
      <c r="F55" s="327" t="str">
        <f>IF($D55&gt;0,(('t11'!C58+'t11'!D58)/$D55)," ")</f>
        <v xml:space="preserve"> </v>
      </c>
      <c r="G55" s="327" t="str">
        <f>IF($D55&gt;0,(SUM('t11'!E58:N58)/$D55)," ")</f>
        <v xml:space="preserve"> </v>
      </c>
      <c r="H55" s="327" t="str">
        <f>IF($D55&gt;0,(SUM('t11'!Q58:T58)/$D55)," ")</f>
        <v xml:space="preserve"> </v>
      </c>
      <c r="I55" s="328" t="str">
        <f>IF($E55=0," ",'t12'!D56/$E55)</f>
        <v xml:space="preserve"> </v>
      </c>
      <c r="J55" s="328" t="str">
        <f>IF($E55=0," ",'t12'!E56/$E55)</f>
        <v xml:space="preserve"> </v>
      </c>
      <c r="K55" s="328" t="str">
        <f>IF($E55=0," ",'t12'!F56/$E55)</f>
        <v xml:space="preserve"> </v>
      </c>
      <c r="L55" s="328" t="str">
        <f>IF($E55=0," ",'t12'!G56/$E55)</f>
        <v xml:space="preserve"> </v>
      </c>
      <c r="M55" s="329">
        <f t="shared" si="0"/>
        <v>0</v>
      </c>
      <c r="N55" s="330" t="str">
        <f>IF($E55=0," ",'t12'!H56/$E55)</f>
        <v xml:space="preserve"> </v>
      </c>
      <c r="O55" s="330" t="str">
        <f>IF($E55=0," ",'t12'!I56/$E55)</f>
        <v xml:space="preserve"> </v>
      </c>
      <c r="P55" s="328" t="str">
        <f>IF($E55=0," ",'t13'!AB56/$E55)</f>
        <v xml:space="preserve"> </v>
      </c>
      <c r="Q55" s="328" t="str">
        <f>IF($E55=0," ",SUM('t13'!C56:N56)/$E55)</f>
        <v xml:space="preserve"> </v>
      </c>
      <c r="R55" s="328" t="str">
        <f>IF($E55=0," ",(SUM('t13'!O56:Y56)+'t13'!AA56)/$E55)</f>
        <v xml:space="preserve"> </v>
      </c>
      <c r="S55" s="329">
        <f t="shared" si="1"/>
        <v>0</v>
      </c>
      <c r="T55" s="330" t="str">
        <f>IF($E55=0," ",'t13'!Z56/$E55)</f>
        <v xml:space="preserve"> </v>
      </c>
      <c r="V55" s="270"/>
      <c r="W55" s="270"/>
      <c r="X55" s="270"/>
      <c r="Y55" s="270"/>
    </row>
    <row r="56" spans="1:25" s="324" customFormat="1" x14ac:dyDescent="0.35">
      <c r="A56" s="314" t="str">
        <f>'t1'!A57</f>
        <v>Fisici con altri incar. Prof.li (rapp. Esclusivo)</v>
      </c>
      <c r="B56" s="325" t="str">
        <f>'t1'!B57</f>
        <v>SD0A41</v>
      </c>
      <c r="C56" s="326">
        <f>'t1'!K57+'t1'!L57</f>
        <v>4</v>
      </c>
      <c r="D56" s="326">
        <f>('t1'!K57+'t1'!L57)-SUM('t3'!C57:F57,'t3'!I57:J57)+SUM('t3'!K57:N57)</f>
        <v>3</v>
      </c>
      <c r="E56" s="327">
        <f>'t12'!C57/12</f>
        <v>4</v>
      </c>
      <c r="F56" s="327">
        <f>IF($D56&gt;0,(('t11'!C59+'t11'!D59)/$D56)," ")</f>
        <v>65.666666666666671</v>
      </c>
      <c r="G56" s="327">
        <f>IF($D56&gt;0,(SUM('t11'!E59:N59)/$D56)," ")</f>
        <v>14.666666666666666</v>
      </c>
      <c r="H56" s="327">
        <f>IF($D56&gt;0,(SUM('t11'!Q59:T59)/$D56)," ")</f>
        <v>0</v>
      </c>
      <c r="I56" s="328">
        <f>IF($E56=0," ",'t12'!D57/$E56)</f>
        <v>41779.25</v>
      </c>
      <c r="J56" s="328">
        <f>IF($E56=0," ",'t12'!E57/$E56)</f>
        <v>980.5</v>
      </c>
      <c r="K56" s="328">
        <f>IF($E56=0," ",'t12'!F57/$E56)</f>
        <v>0</v>
      </c>
      <c r="L56" s="328">
        <f>IF($E56=0," ",'t12'!G57/$E56)</f>
        <v>5080.75</v>
      </c>
      <c r="M56" s="329">
        <f t="shared" si="0"/>
        <v>47840.5</v>
      </c>
      <c r="N56" s="330">
        <f>IF($E56=0," ",'t12'!H57/$E56)</f>
        <v>0</v>
      </c>
      <c r="O56" s="330">
        <f>IF($E56=0," ",'t12'!I57/$E56)</f>
        <v>0</v>
      </c>
      <c r="P56" s="328">
        <f>IF($E56=0," ",'t13'!AB57/$E56)</f>
        <v>0</v>
      </c>
      <c r="Q56" s="328">
        <f>IF($E56=0," ",SUM('t13'!C57:N57)/$E56)</f>
        <v>24146.75</v>
      </c>
      <c r="R56" s="328">
        <f>IF($E56=0," ",(SUM('t13'!O57:Y57)+'t13'!AA57)/$E56)</f>
        <v>1223.25</v>
      </c>
      <c r="S56" s="329">
        <f t="shared" si="1"/>
        <v>25370</v>
      </c>
      <c r="T56" s="330">
        <f>IF($E56=0," ",'t13'!Z57/$E56)</f>
        <v>0</v>
      </c>
      <c r="V56" s="270"/>
      <c r="W56" s="270"/>
      <c r="X56" s="270"/>
      <c r="Y56" s="270"/>
    </row>
    <row r="57" spans="1:25" s="324" customFormat="1" x14ac:dyDescent="0.35">
      <c r="A57" s="314" t="str">
        <f>'t1'!A58</f>
        <v>Fisici con altri incar. Prof.li (rapp. Non escl.)</v>
      </c>
      <c r="B57" s="325" t="str">
        <f>'t1'!B58</f>
        <v>SD0040</v>
      </c>
      <c r="C57" s="326">
        <f>'t1'!K58+'t1'!L58</f>
        <v>0</v>
      </c>
      <c r="D57" s="326">
        <f>('t1'!K58+'t1'!L58)-SUM('t3'!C58:F58,'t3'!I58:J58)+SUM('t3'!K58:N58)</f>
        <v>0</v>
      </c>
      <c r="E57" s="327">
        <f>'t12'!C58/12</f>
        <v>0</v>
      </c>
      <c r="F57" s="327" t="str">
        <f>IF($D57&gt;0,(('t11'!C60+'t11'!D60)/$D57)," ")</f>
        <v xml:space="preserve"> </v>
      </c>
      <c r="G57" s="327" t="str">
        <f>IF($D57&gt;0,(SUM('t11'!E60:N60)/$D57)," ")</f>
        <v xml:space="preserve"> </v>
      </c>
      <c r="H57" s="327" t="str">
        <f>IF($D57&gt;0,(SUM('t11'!Q60:T60)/$D57)," ")</f>
        <v xml:space="preserve"> </v>
      </c>
      <c r="I57" s="328" t="str">
        <f>IF($E57=0," ",'t12'!D58/$E57)</f>
        <v xml:space="preserve"> </v>
      </c>
      <c r="J57" s="328" t="str">
        <f>IF($E57=0," ",'t12'!E58/$E57)</f>
        <v xml:space="preserve"> </v>
      </c>
      <c r="K57" s="328" t="str">
        <f>IF($E57=0," ",'t12'!F58/$E57)</f>
        <v xml:space="preserve"> </v>
      </c>
      <c r="L57" s="328" t="str">
        <f>IF($E57=0," ",'t12'!G58/$E57)</f>
        <v xml:space="preserve"> </v>
      </c>
      <c r="M57" s="329">
        <f t="shared" si="0"/>
        <v>0</v>
      </c>
      <c r="N57" s="330" t="str">
        <f>IF($E57=0," ",'t12'!H58/$E57)</f>
        <v xml:space="preserve"> </v>
      </c>
      <c r="O57" s="330" t="str">
        <f>IF($E57=0," ",'t12'!I58/$E57)</f>
        <v xml:space="preserve"> </v>
      </c>
      <c r="P57" s="328" t="str">
        <f>IF($E57=0," ",'t13'!AB58/$E57)</f>
        <v xml:space="preserve"> </v>
      </c>
      <c r="Q57" s="328" t="str">
        <f>IF($E57=0," ",SUM('t13'!C58:N58)/$E57)</f>
        <v xml:space="preserve"> </v>
      </c>
      <c r="R57" s="328" t="str">
        <f>IF($E57=0," ",(SUM('t13'!O58:Y58)+'t13'!AA58)/$E57)</f>
        <v xml:space="preserve"> </v>
      </c>
      <c r="S57" s="329">
        <f t="shared" si="1"/>
        <v>0</v>
      </c>
      <c r="T57" s="330" t="str">
        <f>IF($E57=0," ",'t13'!Z58/$E57)</f>
        <v xml:space="preserve"> </v>
      </c>
      <c r="V57" s="270"/>
      <c r="W57" s="270"/>
      <c r="X57" s="270"/>
      <c r="Y57" s="270"/>
    </row>
    <row r="58" spans="1:25" s="324" customFormat="1" x14ac:dyDescent="0.35">
      <c r="A58" s="314" t="str">
        <f>'t1'!A59</f>
        <v>Fisici a t. determinato (art. 15-septies d.lgs. 502/92)</v>
      </c>
      <c r="B58" s="325" t="str">
        <f>'t1'!B59</f>
        <v>SD0603</v>
      </c>
      <c r="C58" s="326">
        <f>'t1'!K59+'t1'!L59</f>
        <v>0</v>
      </c>
      <c r="D58" s="326">
        <f>('t1'!K59+'t1'!L59)-SUM('t3'!C59:F59,'t3'!I59:J59)+SUM('t3'!K59:N59)</f>
        <v>0</v>
      </c>
      <c r="E58" s="327">
        <f>'t12'!C59/12</f>
        <v>0</v>
      </c>
      <c r="F58" s="327" t="str">
        <f>IF($D58&gt;0,(('t11'!C61+'t11'!D61)/$D58)," ")</f>
        <v xml:space="preserve"> </v>
      </c>
      <c r="G58" s="327" t="str">
        <f>IF($D58&gt;0,(SUM('t11'!E61:N61)/$D58)," ")</f>
        <v xml:space="preserve"> </v>
      </c>
      <c r="H58" s="327" t="str">
        <f>IF($D58&gt;0,(SUM('t11'!Q61:T61)/$D58)," ")</f>
        <v xml:space="preserve"> </v>
      </c>
      <c r="I58" s="328" t="str">
        <f>IF($E58=0," ",'t12'!D59/$E58)</f>
        <v xml:space="preserve"> </v>
      </c>
      <c r="J58" s="328" t="str">
        <f>IF($E58=0," ",'t12'!E59/$E58)</f>
        <v xml:space="preserve"> </v>
      </c>
      <c r="K58" s="328" t="str">
        <f>IF($E58=0," ",'t12'!F59/$E58)</f>
        <v xml:space="preserve"> </v>
      </c>
      <c r="L58" s="328" t="str">
        <f>IF($E58=0," ",'t12'!G59/$E58)</f>
        <v xml:space="preserve"> </v>
      </c>
      <c r="M58" s="329">
        <f t="shared" si="0"/>
        <v>0</v>
      </c>
      <c r="N58" s="330" t="str">
        <f>IF($E58=0," ",'t12'!H59/$E58)</f>
        <v xml:space="preserve"> </v>
      </c>
      <c r="O58" s="330" t="str">
        <f>IF($E58=0," ",'t12'!I59/$E58)</f>
        <v xml:space="preserve"> </v>
      </c>
      <c r="P58" s="328" t="str">
        <f>IF($E58=0," ",'t13'!AB59/$E58)</f>
        <v xml:space="preserve"> </v>
      </c>
      <c r="Q58" s="328" t="str">
        <f>IF($E58=0," ",SUM('t13'!C59:N59)/$E58)</f>
        <v xml:space="preserve"> </v>
      </c>
      <c r="R58" s="328" t="str">
        <f>IF($E58=0," ",(SUM('t13'!O59:Y59)+'t13'!AA59)/$E58)</f>
        <v xml:space="preserve"> </v>
      </c>
      <c r="S58" s="329">
        <f t="shared" si="1"/>
        <v>0</v>
      </c>
      <c r="T58" s="330" t="str">
        <f>IF($E58=0," ",'t13'!Z59/$E58)</f>
        <v xml:space="preserve"> </v>
      </c>
      <c r="V58" s="270"/>
      <c r="W58" s="270"/>
      <c r="X58" s="270"/>
      <c r="Y58" s="270"/>
    </row>
    <row r="59" spans="1:25" s="324" customFormat="1" x14ac:dyDescent="0.35">
      <c r="A59" s="314" t="str">
        <f>'t1'!A60</f>
        <v>Psicologi con inc. di struttura complessa (rapp. Esclusivo)</v>
      </c>
      <c r="B59" s="325" t="str">
        <f>'t1'!B60</f>
        <v>SD0E66</v>
      </c>
      <c r="C59" s="326">
        <f>'t1'!K60+'t1'!L60</f>
        <v>0</v>
      </c>
      <c r="D59" s="326">
        <f>('t1'!K60+'t1'!L60)-SUM('t3'!C60:F60,'t3'!I60:J60)+SUM('t3'!K60:N60)</f>
        <v>0</v>
      </c>
      <c r="E59" s="327">
        <f>'t12'!C60/12</f>
        <v>0</v>
      </c>
      <c r="F59" s="327" t="str">
        <f>IF($D59&gt;0,(('t11'!C62+'t11'!D62)/$D59)," ")</f>
        <v xml:space="preserve"> </v>
      </c>
      <c r="G59" s="327" t="str">
        <f>IF($D59&gt;0,(SUM('t11'!E62:N62)/$D59)," ")</f>
        <v xml:space="preserve"> </v>
      </c>
      <c r="H59" s="327" t="str">
        <f>IF($D59&gt;0,(SUM('t11'!Q62:T62)/$D59)," ")</f>
        <v xml:space="preserve"> </v>
      </c>
      <c r="I59" s="328" t="str">
        <f>IF($E59=0," ",'t12'!D60/$E59)</f>
        <v xml:space="preserve"> </v>
      </c>
      <c r="J59" s="328" t="str">
        <f>IF($E59=0," ",'t12'!E60/$E59)</f>
        <v xml:space="preserve"> </v>
      </c>
      <c r="K59" s="328" t="str">
        <f>IF($E59=0," ",'t12'!F60/$E59)</f>
        <v xml:space="preserve"> </v>
      </c>
      <c r="L59" s="328" t="str">
        <f>IF($E59=0," ",'t12'!G60/$E59)</f>
        <v xml:space="preserve"> </v>
      </c>
      <c r="M59" s="329">
        <f t="shared" si="0"/>
        <v>0</v>
      </c>
      <c r="N59" s="330" t="str">
        <f>IF($E59=0," ",'t12'!H60/$E59)</f>
        <v xml:space="preserve"> </v>
      </c>
      <c r="O59" s="330" t="str">
        <f>IF($E59=0," ",'t12'!I60/$E59)</f>
        <v xml:space="preserve"> </v>
      </c>
      <c r="P59" s="328" t="str">
        <f>IF($E59=0," ",'t13'!AB60/$E59)</f>
        <v xml:space="preserve"> </v>
      </c>
      <c r="Q59" s="328" t="str">
        <f>IF($E59=0," ",SUM('t13'!C60:N60)/$E59)</f>
        <v xml:space="preserve"> </v>
      </c>
      <c r="R59" s="328" t="str">
        <f>IF($E59=0," ",(SUM('t13'!O60:Y60)+'t13'!AA60)/$E59)</f>
        <v xml:space="preserve"> </v>
      </c>
      <c r="S59" s="329">
        <f t="shared" si="1"/>
        <v>0</v>
      </c>
      <c r="T59" s="330" t="str">
        <f>IF($E59=0," ",'t13'!Z60/$E59)</f>
        <v xml:space="preserve"> </v>
      </c>
      <c r="V59" s="270"/>
      <c r="W59" s="270"/>
      <c r="X59" s="270"/>
      <c r="Y59" s="270"/>
    </row>
    <row r="60" spans="1:25" s="324" customFormat="1" x14ac:dyDescent="0.35">
      <c r="A60" s="314" t="str">
        <f>'t1'!A61</f>
        <v>Psicologi con inc. di struttura complessa (rapp. Non escl.)</v>
      </c>
      <c r="B60" s="325" t="str">
        <f>'t1'!B61</f>
        <v>SD0N66</v>
      </c>
      <c r="C60" s="326">
        <f>'t1'!K61+'t1'!L61</f>
        <v>0</v>
      </c>
      <c r="D60" s="326">
        <f>('t1'!K61+'t1'!L61)-SUM('t3'!C61:F61,'t3'!I61:J61)+SUM('t3'!K61:N61)</f>
        <v>0</v>
      </c>
      <c r="E60" s="327">
        <f>'t12'!C61/12</f>
        <v>0</v>
      </c>
      <c r="F60" s="327" t="str">
        <f>IF($D60&gt;0,(('t11'!C63+'t11'!D63)/$D60)," ")</f>
        <v xml:space="preserve"> </v>
      </c>
      <c r="G60" s="327" t="str">
        <f>IF($D60&gt;0,(SUM('t11'!E63:N63)/$D60)," ")</f>
        <v xml:space="preserve"> </v>
      </c>
      <c r="H60" s="327" t="str">
        <f>IF($D60&gt;0,(SUM('t11'!Q63:T63)/$D60)," ")</f>
        <v xml:space="preserve"> </v>
      </c>
      <c r="I60" s="328" t="str">
        <f>IF($E60=0," ",'t12'!D61/$E60)</f>
        <v xml:space="preserve"> </v>
      </c>
      <c r="J60" s="328" t="str">
        <f>IF($E60=0," ",'t12'!E61/$E60)</f>
        <v xml:space="preserve"> </v>
      </c>
      <c r="K60" s="328" t="str">
        <f>IF($E60=0," ",'t12'!F61/$E60)</f>
        <v xml:space="preserve"> </v>
      </c>
      <c r="L60" s="328" t="str">
        <f>IF($E60=0," ",'t12'!G61/$E60)</f>
        <v xml:space="preserve"> </v>
      </c>
      <c r="M60" s="329">
        <f t="shared" si="0"/>
        <v>0</v>
      </c>
      <c r="N60" s="330" t="str">
        <f>IF($E60=0," ",'t12'!H61/$E60)</f>
        <v xml:space="preserve"> </v>
      </c>
      <c r="O60" s="330" t="str">
        <f>IF($E60=0," ",'t12'!I61/$E60)</f>
        <v xml:space="preserve"> </v>
      </c>
      <c r="P60" s="328" t="str">
        <f>IF($E60=0," ",'t13'!AB61/$E60)</f>
        <v xml:space="preserve"> </v>
      </c>
      <c r="Q60" s="328" t="str">
        <f>IF($E60=0," ",SUM('t13'!C61:N61)/$E60)</f>
        <v xml:space="preserve"> </v>
      </c>
      <c r="R60" s="328" t="str">
        <f>IF($E60=0," ",(SUM('t13'!O61:Y61)+'t13'!AA61)/$E60)</f>
        <v xml:space="preserve"> </v>
      </c>
      <c r="S60" s="329">
        <f t="shared" si="1"/>
        <v>0</v>
      </c>
      <c r="T60" s="330" t="str">
        <f>IF($E60=0," ",'t13'!Z61/$E60)</f>
        <v xml:space="preserve"> </v>
      </c>
      <c r="V60" s="270"/>
      <c r="W60" s="270"/>
      <c r="X60" s="270"/>
      <c r="Y60" s="270"/>
    </row>
    <row r="61" spans="1:25" s="324" customFormat="1" x14ac:dyDescent="0.35">
      <c r="A61" s="314" t="str">
        <f>'t1'!A62</f>
        <v>Psicologi con inc. di struttura semplice (rapp. Esclusivo)</v>
      </c>
      <c r="B61" s="325" t="str">
        <f>'t1'!B62</f>
        <v>SD0E65</v>
      </c>
      <c r="C61" s="326">
        <f>'t1'!K62+'t1'!L62</f>
        <v>1</v>
      </c>
      <c r="D61" s="326">
        <f>('t1'!K62+'t1'!L62)-SUM('t3'!C62:F62,'t3'!I62:J62)+SUM('t3'!K62:N62)</f>
        <v>1</v>
      </c>
      <c r="E61" s="327">
        <f>'t12'!C62/12</f>
        <v>1</v>
      </c>
      <c r="F61" s="327">
        <f>IF($D61&gt;0,(('t11'!C64+'t11'!D64)/$D61)," ")</f>
        <v>26</v>
      </c>
      <c r="G61" s="327">
        <f>IF($D61&gt;0,(SUM('t11'!E64:N64)/$D61)," ")</f>
        <v>0</v>
      </c>
      <c r="H61" s="327">
        <f>IF($D61&gt;0,(SUM('t11'!Q64:T64)/$D61)," ")</f>
        <v>0</v>
      </c>
      <c r="I61" s="328">
        <f>IF($E61=0," ",'t12'!D62/$E61)</f>
        <v>41779</v>
      </c>
      <c r="J61" s="328">
        <f>IF($E61=0," ",'t12'!E62/$E61)</f>
        <v>0</v>
      </c>
      <c r="K61" s="328">
        <f>IF($E61=0," ",'t12'!F62/$E61)</f>
        <v>0</v>
      </c>
      <c r="L61" s="328">
        <f>IF($E61=0," ",'t12'!G62/$E61)</f>
        <v>6019</v>
      </c>
      <c r="M61" s="329">
        <f t="shared" si="0"/>
        <v>47798</v>
      </c>
      <c r="N61" s="330">
        <f>IF($E61=0," ",'t12'!H62/$E61)</f>
        <v>0</v>
      </c>
      <c r="O61" s="330">
        <f>IF($E61=0," ",'t12'!I62/$E61)</f>
        <v>0</v>
      </c>
      <c r="P61" s="328">
        <f>IF($E61=0," ",'t13'!AB62/$E61)</f>
        <v>0</v>
      </c>
      <c r="Q61" s="328">
        <f>IF($E61=0," ",SUM('t13'!C62:N62)/$E61)</f>
        <v>36202</v>
      </c>
      <c r="R61" s="328">
        <f>IF($E61=0," ",(SUM('t13'!O62:Y62)+'t13'!AA62)/$E61)</f>
        <v>0</v>
      </c>
      <c r="S61" s="329">
        <f t="shared" si="1"/>
        <v>36202</v>
      </c>
      <c r="T61" s="330">
        <f>IF($E61=0," ",'t13'!Z62/$E61)</f>
        <v>0</v>
      </c>
      <c r="V61" s="270"/>
      <c r="W61" s="270"/>
      <c r="X61" s="270"/>
      <c r="Y61" s="270"/>
    </row>
    <row r="62" spans="1:25" s="324" customFormat="1" x14ac:dyDescent="0.35">
      <c r="A62" s="314" t="str">
        <f>'t1'!A63</f>
        <v>Psicologi con inc. di struttura semplice (rapp. Non escl.)</v>
      </c>
      <c r="B62" s="325" t="str">
        <f>'t1'!B63</f>
        <v>SD0N65</v>
      </c>
      <c r="C62" s="326">
        <f>'t1'!K63+'t1'!L63</f>
        <v>0</v>
      </c>
      <c r="D62" s="326">
        <f>('t1'!K63+'t1'!L63)-SUM('t3'!C63:F63,'t3'!I63:J63)+SUM('t3'!K63:N63)</f>
        <v>0</v>
      </c>
      <c r="E62" s="327">
        <f>'t12'!C63/12</f>
        <v>0</v>
      </c>
      <c r="F62" s="327" t="str">
        <f>IF($D62&gt;0,(('t11'!C65+'t11'!D65)/$D62)," ")</f>
        <v xml:space="preserve"> </v>
      </c>
      <c r="G62" s="327" t="str">
        <f>IF($D62&gt;0,(SUM('t11'!E65:N65)/$D62)," ")</f>
        <v xml:space="preserve"> </v>
      </c>
      <c r="H62" s="327" t="str">
        <f>IF($D62&gt;0,(SUM('t11'!Q65:T65)/$D62)," ")</f>
        <v xml:space="preserve"> </v>
      </c>
      <c r="I62" s="328" t="str">
        <f>IF($E62=0," ",'t12'!D63/$E62)</f>
        <v xml:space="preserve"> </v>
      </c>
      <c r="J62" s="328" t="str">
        <f>IF($E62=0," ",'t12'!E63/$E62)</f>
        <v xml:space="preserve"> </v>
      </c>
      <c r="K62" s="328" t="str">
        <f>IF($E62=0," ",'t12'!F63/$E62)</f>
        <v xml:space="preserve"> </v>
      </c>
      <c r="L62" s="328" t="str">
        <f>IF($E62=0," ",'t12'!G63/$E62)</f>
        <v xml:space="preserve"> </v>
      </c>
      <c r="M62" s="329">
        <f t="shared" si="0"/>
        <v>0</v>
      </c>
      <c r="N62" s="330" t="str">
        <f>IF($E62=0," ",'t12'!H63/$E62)</f>
        <v xml:space="preserve"> </v>
      </c>
      <c r="O62" s="330" t="str">
        <f>IF($E62=0," ",'t12'!I63/$E62)</f>
        <v xml:space="preserve"> </v>
      </c>
      <c r="P62" s="328" t="str">
        <f>IF($E62=0," ",'t13'!AB63/$E62)</f>
        <v xml:space="preserve"> </v>
      </c>
      <c r="Q62" s="328" t="str">
        <f>IF($E62=0," ",SUM('t13'!C63:N63)/$E62)</f>
        <v xml:space="preserve"> </v>
      </c>
      <c r="R62" s="328" t="str">
        <f>IF($E62=0," ",(SUM('t13'!O63:Y63)+'t13'!AA63)/$E62)</f>
        <v xml:space="preserve"> </v>
      </c>
      <c r="S62" s="329">
        <f t="shared" si="1"/>
        <v>0</v>
      </c>
      <c r="T62" s="330" t="str">
        <f>IF($E62=0," ",'t13'!Z63/$E62)</f>
        <v xml:space="preserve"> </v>
      </c>
      <c r="V62" s="270"/>
      <c r="W62" s="270"/>
      <c r="X62" s="270"/>
      <c r="Y62" s="270"/>
    </row>
    <row r="63" spans="1:25" s="324" customFormat="1" x14ac:dyDescent="0.35">
      <c r="A63" s="314" t="str">
        <f>'t1'!A64</f>
        <v>Psicologi con altri incar. Prof.li (rapp. Esclusivo)</v>
      </c>
      <c r="B63" s="325" t="str">
        <f>'t1'!B64</f>
        <v>SD0A65</v>
      </c>
      <c r="C63" s="326">
        <f>'t1'!K64+'t1'!L64</f>
        <v>1</v>
      </c>
      <c r="D63" s="326">
        <f>('t1'!K64+'t1'!L64)-SUM('t3'!C64:F64,'t3'!I64:J64)+SUM('t3'!K64:N64)</f>
        <v>1</v>
      </c>
      <c r="E63" s="327">
        <f>'t12'!C64/12</f>
        <v>1</v>
      </c>
      <c r="F63" s="327">
        <f>IF($D63&gt;0,(('t11'!C66+'t11'!D66)/$D63)," ")</f>
        <v>30</v>
      </c>
      <c r="G63" s="327">
        <f>IF($D63&gt;0,(SUM('t11'!E66:N66)/$D63)," ")</f>
        <v>19</v>
      </c>
      <c r="H63" s="327">
        <f>IF($D63&gt;0,(SUM('t11'!Q66:T66)/$D63)," ")</f>
        <v>0</v>
      </c>
      <c r="I63" s="328">
        <f>IF($E63=0," ",'t12'!D64/$E63)</f>
        <v>41779</v>
      </c>
      <c r="J63" s="328">
        <f>IF($E63=0," ",'t12'!E64/$E63)</f>
        <v>0</v>
      </c>
      <c r="K63" s="328">
        <f>IF($E63=0," ",'t12'!F64/$E63)</f>
        <v>0</v>
      </c>
      <c r="L63" s="328">
        <f>IF($E63=0," ",'t12'!G64/$E63)</f>
        <v>4832</v>
      </c>
      <c r="M63" s="329">
        <f t="shared" si="0"/>
        <v>46611</v>
      </c>
      <c r="N63" s="330">
        <f>IF($E63=0," ",'t12'!H64/$E63)</f>
        <v>0</v>
      </c>
      <c r="O63" s="330">
        <f>IF($E63=0," ",'t12'!I64/$E63)</f>
        <v>0</v>
      </c>
      <c r="P63" s="328">
        <f>IF($E63=0," ",'t13'!AB64/$E63)</f>
        <v>0</v>
      </c>
      <c r="Q63" s="328">
        <f>IF($E63=0," ",SUM('t13'!C64:N64)/$E63)</f>
        <v>21904</v>
      </c>
      <c r="R63" s="328">
        <f>IF($E63=0," ",(SUM('t13'!O64:Y64)+'t13'!AA64)/$E63)</f>
        <v>0</v>
      </c>
      <c r="S63" s="329">
        <f t="shared" si="1"/>
        <v>21904</v>
      </c>
      <c r="T63" s="330">
        <f>IF($E63=0," ",'t13'!Z64/$E63)</f>
        <v>0</v>
      </c>
      <c r="V63" s="270"/>
      <c r="W63" s="270"/>
      <c r="X63" s="270"/>
      <c r="Y63" s="270"/>
    </row>
    <row r="64" spans="1:25" s="324" customFormat="1" x14ac:dyDescent="0.35">
      <c r="A64" s="314" t="str">
        <f>'t1'!A65</f>
        <v>Psicologi con altri incar. Prof.li (rapp. Non escl.)</v>
      </c>
      <c r="B64" s="325" t="str">
        <f>'t1'!B65</f>
        <v>SD0064</v>
      </c>
      <c r="C64" s="326">
        <f>'t1'!K65+'t1'!L65</f>
        <v>0</v>
      </c>
      <c r="D64" s="326">
        <f>('t1'!K65+'t1'!L65)-SUM('t3'!C65:F65,'t3'!I65:J65)+SUM('t3'!K65:N65)</f>
        <v>0</v>
      </c>
      <c r="E64" s="327">
        <f>'t12'!C65/12</f>
        <v>0</v>
      </c>
      <c r="F64" s="327" t="str">
        <f>IF($D64&gt;0,(('t11'!C67+'t11'!D67)/$D64)," ")</f>
        <v xml:space="preserve"> </v>
      </c>
      <c r="G64" s="327" t="str">
        <f>IF($D64&gt;0,(SUM('t11'!E67:N67)/$D64)," ")</f>
        <v xml:space="preserve"> </v>
      </c>
      <c r="H64" s="327" t="str">
        <f>IF($D64&gt;0,(SUM('t11'!Q67:T67)/$D64)," ")</f>
        <v xml:space="preserve"> </v>
      </c>
      <c r="I64" s="328" t="str">
        <f>IF($E64=0," ",'t12'!D65/$E64)</f>
        <v xml:space="preserve"> </v>
      </c>
      <c r="J64" s="328" t="str">
        <f>IF($E64=0," ",'t12'!E65/$E64)</f>
        <v xml:space="preserve"> </v>
      </c>
      <c r="K64" s="328" t="str">
        <f>IF($E64=0," ",'t12'!F65/$E64)</f>
        <v xml:space="preserve"> </v>
      </c>
      <c r="L64" s="328" t="str">
        <f>IF($E64=0," ",'t12'!G65/$E64)</f>
        <v xml:space="preserve"> </v>
      </c>
      <c r="M64" s="329">
        <f t="shared" si="0"/>
        <v>0</v>
      </c>
      <c r="N64" s="330" t="str">
        <f>IF($E64=0," ",'t12'!H65/$E64)</f>
        <v xml:space="preserve"> </v>
      </c>
      <c r="O64" s="330" t="str">
        <f>IF($E64=0," ",'t12'!I65/$E64)</f>
        <v xml:space="preserve"> </v>
      </c>
      <c r="P64" s="328" t="str">
        <f>IF($E64=0," ",'t13'!AB65/$E64)</f>
        <v xml:space="preserve"> </v>
      </c>
      <c r="Q64" s="328" t="str">
        <f>IF($E64=0," ",SUM('t13'!C65:N65)/$E64)</f>
        <v xml:space="preserve"> </v>
      </c>
      <c r="R64" s="328" t="str">
        <f>IF($E64=0," ",(SUM('t13'!O65:Y65)+'t13'!AA65)/$E64)</f>
        <v xml:space="preserve"> </v>
      </c>
      <c r="S64" s="329">
        <f t="shared" si="1"/>
        <v>0</v>
      </c>
      <c r="T64" s="330" t="str">
        <f>IF($E64=0," ",'t13'!Z65/$E64)</f>
        <v xml:space="preserve"> </v>
      </c>
      <c r="V64" s="270"/>
      <c r="W64" s="270"/>
      <c r="X64" s="270"/>
      <c r="Y64" s="270"/>
    </row>
    <row r="65" spans="1:25" s="324" customFormat="1" x14ac:dyDescent="0.35">
      <c r="A65" s="314" t="str">
        <f>'t1'!A66</f>
        <v>Psicologi a t. determinato (art. 15-septies d.lgs. 502/92)</v>
      </c>
      <c r="B65" s="325" t="str">
        <f>'t1'!B66</f>
        <v>SD0604</v>
      </c>
      <c r="C65" s="326">
        <f>'t1'!K66+'t1'!L66</f>
        <v>0</v>
      </c>
      <c r="D65" s="326">
        <f>('t1'!K66+'t1'!L66)-SUM('t3'!C66:F66,'t3'!I66:J66)+SUM('t3'!K66:N66)</f>
        <v>0</v>
      </c>
      <c r="E65" s="327">
        <f>'t12'!C66/12</f>
        <v>0</v>
      </c>
      <c r="F65" s="327" t="str">
        <f>IF($D65&gt;0,(('t11'!C68+'t11'!D68)/$D65)," ")</f>
        <v xml:space="preserve"> </v>
      </c>
      <c r="G65" s="327" t="str">
        <f>IF($D65&gt;0,(SUM('t11'!E68:N68)/$D65)," ")</f>
        <v xml:space="preserve"> </v>
      </c>
      <c r="H65" s="327" t="str">
        <f>IF($D65&gt;0,(SUM('t11'!Q68:T68)/$D65)," ")</f>
        <v xml:space="preserve"> </v>
      </c>
      <c r="I65" s="328" t="str">
        <f>IF($E65=0," ",'t12'!D66/$E65)</f>
        <v xml:space="preserve"> </v>
      </c>
      <c r="J65" s="328" t="str">
        <f>IF($E65=0," ",'t12'!E66/$E65)</f>
        <v xml:space="preserve"> </v>
      </c>
      <c r="K65" s="328" t="str">
        <f>IF($E65=0," ",'t12'!F66/$E65)</f>
        <v xml:space="preserve"> </v>
      </c>
      <c r="L65" s="328" t="str">
        <f>IF($E65=0," ",'t12'!G66/$E65)</f>
        <v xml:space="preserve"> </v>
      </c>
      <c r="M65" s="329">
        <f t="shared" si="0"/>
        <v>0</v>
      </c>
      <c r="N65" s="330" t="str">
        <f>IF($E65=0," ",'t12'!H66/$E65)</f>
        <v xml:space="preserve"> </v>
      </c>
      <c r="O65" s="330" t="str">
        <f>IF($E65=0," ",'t12'!I66/$E65)</f>
        <v xml:space="preserve"> </v>
      </c>
      <c r="P65" s="328" t="str">
        <f>IF($E65=0," ",'t13'!AB66/$E65)</f>
        <v xml:space="preserve"> </v>
      </c>
      <c r="Q65" s="328" t="str">
        <f>IF($E65=0," ",SUM('t13'!C66:N66)/$E65)</f>
        <v xml:space="preserve"> </v>
      </c>
      <c r="R65" s="328" t="str">
        <f>IF($E65=0," ",(SUM('t13'!O66:Y66)+'t13'!AA66)/$E65)</f>
        <v xml:space="preserve"> </v>
      </c>
      <c r="S65" s="329">
        <f t="shared" si="1"/>
        <v>0</v>
      </c>
      <c r="T65" s="330" t="str">
        <f>IF($E65=0," ",'t13'!Z66/$E65)</f>
        <v xml:space="preserve"> </v>
      </c>
      <c r="V65" s="270"/>
      <c r="W65" s="270"/>
      <c r="X65" s="270"/>
      <c r="Y65" s="270"/>
    </row>
    <row r="66" spans="1:25" s="324" customFormat="1" x14ac:dyDescent="0.35">
      <c r="A66" s="314" t="str">
        <f>'t1'!A67</f>
        <v>Dirigente prof. Sanit. Inferm/ostetrica (inc. Strut. Compl.)</v>
      </c>
      <c r="B66" s="325" t="str">
        <f>'t1'!B67</f>
        <v>SD0CO1</v>
      </c>
      <c r="C66" s="326">
        <f>'t1'!K67+'t1'!L67</f>
        <v>2</v>
      </c>
      <c r="D66" s="326">
        <f>('t1'!K67+'t1'!L67)-SUM('t3'!C67:F67,'t3'!I67:J67)+SUM('t3'!K67:N67)</f>
        <v>2</v>
      </c>
      <c r="E66" s="327">
        <f>'t12'!C67/12</f>
        <v>2</v>
      </c>
      <c r="F66" s="327">
        <f>IF($D66&gt;0,(('t11'!C69+'t11'!D69)/$D66)," ")</f>
        <v>21</v>
      </c>
      <c r="G66" s="327">
        <f>IF($D66&gt;0,(SUM('t11'!E69:N69)/$D66)," ")</f>
        <v>0</v>
      </c>
      <c r="H66" s="327">
        <f>IF($D66&gt;0,(SUM('t11'!Q69:T69)/$D66)," ")</f>
        <v>0</v>
      </c>
      <c r="I66" s="328">
        <f>IF($E66=0," ",'t12'!D67/$E66)</f>
        <v>41779</v>
      </c>
      <c r="J66" s="328">
        <f>IF($E66=0," ",'t12'!E67/$E66)</f>
        <v>407.5</v>
      </c>
      <c r="K66" s="328">
        <f>IF($E66=0," ",'t12'!F67/$E66)</f>
        <v>0</v>
      </c>
      <c r="L66" s="328">
        <f>IF($E66=0," ",'t12'!G67/$E66)</f>
        <v>6071</v>
      </c>
      <c r="M66" s="329">
        <f t="shared" si="0"/>
        <v>48257.5</v>
      </c>
      <c r="N66" s="330">
        <f>IF($E66=0," ",'t12'!H67/$E66)</f>
        <v>0</v>
      </c>
      <c r="O66" s="330">
        <f>IF($E66=0," ",'t12'!I67/$E66)</f>
        <v>0</v>
      </c>
      <c r="P66" s="328">
        <f>IF($E66=0," ",'t13'!AB67/$E66)</f>
        <v>0</v>
      </c>
      <c r="Q66" s="328">
        <f>IF($E66=0," ",SUM('t13'!C67:N67)/$E66)</f>
        <v>37458.5</v>
      </c>
      <c r="R66" s="328">
        <f>IF($E66=0," ",(SUM('t13'!O67:Y67)+'t13'!AA67)/$E66)</f>
        <v>0</v>
      </c>
      <c r="S66" s="329">
        <f t="shared" si="1"/>
        <v>37458.5</v>
      </c>
      <c r="T66" s="330">
        <f>IF($E66=0," ",'t13'!Z67/$E66)</f>
        <v>0</v>
      </c>
      <c r="V66" s="270"/>
      <c r="W66" s="270"/>
      <c r="X66" s="270"/>
      <c r="Y66" s="270"/>
    </row>
    <row r="67" spans="1:25" s="324" customFormat="1" x14ac:dyDescent="0.35">
      <c r="A67" s="314" t="str">
        <f>'t1'!A68</f>
        <v>Dirigente prof. Sanit. Inferm/ostetrica (inc. Strut. Sempl.)</v>
      </c>
      <c r="B67" s="325" t="str">
        <f>'t1'!B68</f>
        <v>SD0SE1</v>
      </c>
      <c r="C67" s="326">
        <f>'t1'!K68+'t1'!L68</f>
        <v>0</v>
      </c>
      <c r="D67" s="326">
        <f>('t1'!K68+'t1'!L68)-SUM('t3'!C68:F68,'t3'!I68:J68)+SUM('t3'!K68:N68)</f>
        <v>0</v>
      </c>
      <c r="E67" s="327">
        <f>'t12'!C68/12</f>
        <v>0</v>
      </c>
      <c r="F67" s="327" t="str">
        <f>IF($D67&gt;0,(('t11'!C70+'t11'!D70)/$D67)," ")</f>
        <v xml:space="preserve"> </v>
      </c>
      <c r="G67" s="327" t="str">
        <f>IF($D67&gt;0,(SUM('t11'!E70:N70)/$D67)," ")</f>
        <v xml:space="preserve"> </v>
      </c>
      <c r="H67" s="327" t="str">
        <f>IF($D67&gt;0,(SUM('t11'!Q70:T70)/$D67)," ")</f>
        <v xml:space="preserve"> </v>
      </c>
      <c r="I67" s="328" t="str">
        <f>IF($E67=0," ",'t12'!D68/$E67)</f>
        <v xml:space="preserve"> </v>
      </c>
      <c r="J67" s="328" t="str">
        <f>IF($E67=0," ",'t12'!E68/$E67)</f>
        <v xml:space="preserve"> </v>
      </c>
      <c r="K67" s="328" t="str">
        <f>IF($E67=0," ",'t12'!F68/$E67)</f>
        <v xml:space="preserve"> </v>
      </c>
      <c r="L67" s="328" t="str">
        <f>IF($E67=0," ",'t12'!G68/$E67)</f>
        <v xml:space="preserve"> </v>
      </c>
      <c r="M67" s="329">
        <f t="shared" si="0"/>
        <v>0</v>
      </c>
      <c r="N67" s="330" t="str">
        <f>IF($E67=0," ",'t12'!H68/$E67)</f>
        <v xml:space="preserve"> </v>
      </c>
      <c r="O67" s="330" t="str">
        <f>IF($E67=0," ",'t12'!I68/$E67)</f>
        <v xml:space="preserve"> </v>
      </c>
      <c r="P67" s="328" t="str">
        <f>IF($E67=0," ",'t13'!AB68/$E67)</f>
        <v xml:space="preserve"> </v>
      </c>
      <c r="Q67" s="328" t="str">
        <f>IF($E67=0," ",SUM('t13'!C68:N68)/$E67)</f>
        <v xml:space="preserve"> </v>
      </c>
      <c r="R67" s="328" t="str">
        <f>IF($E67=0," ",(SUM('t13'!O68:Y68)+'t13'!AA68)/$E67)</f>
        <v xml:space="preserve"> </v>
      </c>
      <c r="S67" s="329">
        <f t="shared" si="1"/>
        <v>0</v>
      </c>
      <c r="T67" s="330" t="str">
        <f>IF($E67=0," ",'t13'!Z68/$E67)</f>
        <v xml:space="preserve"> </v>
      </c>
      <c r="V67" s="270"/>
      <c r="W67" s="270"/>
      <c r="X67" s="270"/>
      <c r="Y67" s="270"/>
    </row>
    <row r="68" spans="1:25" s="324" customFormat="1" x14ac:dyDescent="0.35">
      <c r="A68" s="314" t="str">
        <f>'t1'!A69</f>
        <v>Dirigente prof. Sanit. Inferm/ostetrica (altri inc. Prof.li)</v>
      </c>
      <c r="B68" s="325" t="str">
        <f>'t1'!B69</f>
        <v>SD0AI1</v>
      </c>
      <c r="C68" s="326">
        <f>'t1'!K69+'t1'!L69</f>
        <v>0</v>
      </c>
      <c r="D68" s="326">
        <f>('t1'!K69+'t1'!L69)-SUM('t3'!C69:F69,'t3'!I69:J69)+SUM('t3'!K69:N69)</f>
        <v>0</v>
      </c>
      <c r="E68" s="327">
        <f>'t12'!C69/12</f>
        <v>0</v>
      </c>
      <c r="F68" s="327" t="str">
        <f>IF($D68&gt;0,(('t11'!C71+'t11'!D71)/$D68)," ")</f>
        <v xml:space="preserve"> </v>
      </c>
      <c r="G68" s="327" t="str">
        <f>IF($D68&gt;0,(SUM('t11'!E71:N71)/$D68)," ")</f>
        <v xml:space="preserve"> </v>
      </c>
      <c r="H68" s="327" t="str">
        <f>IF($D68&gt;0,(SUM('t11'!Q71:T71)/$D68)," ")</f>
        <v xml:space="preserve"> </v>
      </c>
      <c r="I68" s="328" t="str">
        <f>IF($E68=0," ",'t12'!D69/$E68)</f>
        <v xml:space="preserve"> </v>
      </c>
      <c r="J68" s="328" t="str">
        <f>IF($E68=0," ",'t12'!E69/$E68)</f>
        <v xml:space="preserve"> </v>
      </c>
      <c r="K68" s="328" t="str">
        <f>IF($E68=0," ",'t12'!F69/$E68)</f>
        <v xml:space="preserve"> </v>
      </c>
      <c r="L68" s="328" t="str">
        <f>IF($E68=0," ",'t12'!G69/$E68)</f>
        <v xml:space="preserve"> </v>
      </c>
      <c r="M68" s="329">
        <f t="shared" si="0"/>
        <v>0</v>
      </c>
      <c r="N68" s="330" t="str">
        <f>IF($E68=0," ",'t12'!H69/$E68)</f>
        <v xml:space="preserve"> </v>
      </c>
      <c r="O68" s="330" t="str">
        <f>IF($E68=0," ",'t12'!I69/$E68)</f>
        <v xml:space="preserve"> </v>
      </c>
      <c r="P68" s="328" t="str">
        <f>IF($E68=0," ",'t13'!AB69/$E68)</f>
        <v xml:space="preserve"> </v>
      </c>
      <c r="Q68" s="328" t="str">
        <f>IF($E68=0," ",SUM('t13'!C69:N69)/$E68)</f>
        <v xml:space="preserve"> </v>
      </c>
      <c r="R68" s="328" t="str">
        <f>IF($E68=0," ",(SUM('t13'!O69:Y69)+'t13'!AA69)/$E68)</f>
        <v xml:space="preserve"> </v>
      </c>
      <c r="S68" s="329">
        <f t="shared" si="1"/>
        <v>0</v>
      </c>
      <c r="T68" s="330" t="str">
        <f>IF($E68=0," ",'t13'!Z69/$E68)</f>
        <v xml:space="preserve"> </v>
      </c>
      <c r="V68" s="270"/>
      <c r="W68" s="270"/>
      <c r="X68" s="270"/>
      <c r="Y68" s="270"/>
    </row>
    <row r="69" spans="1:25" s="324" customFormat="1" x14ac:dyDescent="0.35">
      <c r="A69" s="314" t="str">
        <f>'t1'!A70</f>
        <v>Dir. Prof.san.inferm/ostet t.det.art.15-septies dlgs 502/92</v>
      </c>
      <c r="B69" s="325" t="str">
        <f>'t1'!B70</f>
        <v>SD048B</v>
      </c>
      <c r="C69" s="326">
        <f>'t1'!K70+'t1'!L70</f>
        <v>0</v>
      </c>
      <c r="D69" s="326">
        <f>('t1'!K70+'t1'!L70)-SUM('t3'!C70:F70,'t3'!I70:J70)+SUM('t3'!K70:N70)</f>
        <v>0</v>
      </c>
      <c r="E69" s="327">
        <f>'t12'!C70/12</f>
        <v>0</v>
      </c>
      <c r="F69" s="327" t="str">
        <f>IF($D69&gt;0,(('t11'!C72+'t11'!D72)/$D69)," ")</f>
        <v xml:space="preserve"> </v>
      </c>
      <c r="G69" s="327" t="str">
        <f>IF($D69&gt;0,(SUM('t11'!E72:N72)/$D69)," ")</f>
        <v xml:space="preserve"> </v>
      </c>
      <c r="H69" s="327" t="str">
        <f>IF($D69&gt;0,(SUM('t11'!Q72:T72)/$D69)," ")</f>
        <v xml:space="preserve"> </v>
      </c>
      <c r="I69" s="328" t="str">
        <f>IF($E69=0," ",'t12'!D70/$E69)</f>
        <v xml:space="preserve"> </v>
      </c>
      <c r="J69" s="328" t="str">
        <f>IF($E69=0," ",'t12'!E70/$E69)</f>
        <v xml:space="preserve"> </v>
      </c>
      <c r="K69" s="328" t="str">
        <f>IF($E69=0," ",'t12'!F70/$E69)</f>
        <v xml:space="preserve"> </v>
      </c>
      <c r="L69" s="328" t="str">
        <f>IF($E69=0," ",'t12'!G70/$E69)</f>
        <v xml:space="preserve"> </v>
      </c>
      <c r="M69" s="329">
        <f t="shared" si="0"/>
        <v>0</v>
      </c>
      <c r="N69" s="330" t="str">
        <f>IF($E69=0," ",'t12'!H70/$E69)</f>
        <v xml:space="preserve"> </v>
      </c>
      <c r="O69" s="330" t="str">
        <f>IF($E69=0," ",'t12'!I70/$E69)</f>
        <v xml:space="preserve"> </v>
      </c>
      <c r="P69" s="328" t="str">
        <f>IF($E69=0," ",'t13'!AB70/$E69)</f>
        <v xml:space="preserve"> </v>
      </c>
      <c r="Q69" s="328" t="str">
        <f>IF($E69=0," ",SUM('t13'!C70:N70)/$E69)</f>
        <v xml:space="preserve"> </v>
      </c>
      <c r="R69" s="328" t="str">
        <f>IF($E69=0," ",(SUM('t13'!O70:Y70)+'t13'!AA70)/$E69)</f>
        <v xml:space="preserve"> </v>
      </c>
      <c r="S69" s="329">
        <f t="shared" si="1"/>
        <v>0</v>
      </c>
      <c r="T69" s="330" t="str">
        <f>IF($E69=0," ",'t13'!Z70/$E69)</f>
        <v xml:space="preserve"> </v>
      </c>
      <c r="V69" s="270"/>
      <c r="W69" s="270"/>
      <c r="X69" s="270"/>
      <c r="Y69" s="270"/>
    </row>
    <row r="70" spans="1:25" s="324" customFormat="1" x14ac:dyDescent="0.35">
      <c r="A70" s="314" t="str">
        <f>'t1'!A71</f>
        <v>Dirigente prof. Sanit. Riabilitative (inc. Strut. Compl.)</v>
      </c>
      <c r="B70" s="325" t="str">
        <f>'t1'!B71</f>
        <v>SD0CO2</v>
      </c>
      <c r="C70" s="326">
        <f>'t1'!K71+'t1'!L71</f>
        <v>0</v>
      </c>
      <c r="D70" s="326">
        <f>('t1'!K71+'t1'!L71)-SUM('t3'!C71:F71,'t3'!I71:J71)+SUM('t3'!K71:N71)</f>
        <v>0</v>
      </c>
      <c r="E70" s="327">
        <f>'t12'!C71/12</f>
        <v>0</v>
      </c>
      <c r="F70" s="327" t="str">
        <f>IF($D70&gt;0,(('t11'!C73+'t11'!D73)/$D70)," ")</f>
        <v xml:space="preserve"> </v>
      </c>
      <c r="G70" s="327" t="str">
        <f>IF($D70&gt;0,(SUM('t11'!E73:N73)/$D70)," ")</f>
        <v xml:space="preserve"> </v>
      </c>
      <c r="H70" s="327" t="str">
        <f>IF($D70&gt;0,(SUM('t11'!Q73:T73)/$D70)," ")</f>
        <v xml:space="preserve"> </v>
      </c>
      <c r="I70" s="328" t="str">
        <f>IF($E70=0," ",'t12'!D71/$E70)</f>
        <v xml:space="preserve"> </v>
      </c>
      <c r="J70" s="328" t="str">
        <f>IF($E70=0," ",'t12'!E71/$E70)</f>
        <v xml:space="preserve"> </v>
      </c>
      <c r="K70" s="328" t="str">
        <f>IF($E70=0," ",'t12'!F71/$E70)</f>
        <v xml:space="preserve"> </v>
      </c>
      <c r="L70" s="328" t="str">
        <f>IF($E70=0," ",'t12'!G71/$E70)</f>
        <v xml:space="preserve"> </v>
      </c>
      <c r="M70" s="329">
        <f t="shared" si="0"/>
        <v>0</v>
      </c>
      <c r="N70" s="330" t="str">
        <f>IF($E70=0," ",'t12'!H71/$E70)</f>
        <v xml:space="preserve"> </v>
      </c>
      <c r="O70" s="330" t="str">
        <f>IF($E70=0," ",'t12'!I71/$E70)</f>
        <v xml:space="preserve"> </v>
      </c>
      <c r="P70" s="328" t="str">
        <f>IF($E70=0," ",'t13'!AB71/$E70)</f>
        <v xml:space="preserve"> </v>
      </c>
      <c r="Q70" s="328" t="str">
        <f>IF($E70=0," ",SUM('t13'!C71:N71)/$E70)</f>
        <v xml:space="preserve"> </v>
      </c>
      <c r="R70" s="328" t="str">
        <f>IF($E70=0," ",(SUM('t13'!O71:Y71)+'t13'!AA71)/$E70)</f>
        <v xml:space="preserve"> </v>
      </c>
      <c r="S70" s="329">
        <f t="shared" si="1"/>
        <v>0</v>
      </c>
      <c r="T70" s="330" t="str">
        <f>IF($E70=0," ",'t13'!Z71/$E70)</f>
        <v xml:space="preserve"> </v>
      </c>
      <c r="V70" s="270"/>
      <c r="W70" s="270"/>
      <c r="X70" s="270"/>
      <c r="Y70" s="270"/>
    </row>
    <row r="71" spans="1:25" s="324" customFormat="1" x14ac:dyDescent="0.35">
      <c r="A71" s="314" t="str">
        <f>'t1'!A72</f>
        <v>Dirigente prof. Sanit. Riabilitative (inc. Strut. Sempl.)</v>
      </c>
      <c r="B71" s="325" t="str">
        <f>'t1'!B72</f>
        <v>SD0SE2</v>
      </c>
      <c r="C71" s="326">
        <f>'t1'!K72+'t1'!L72</f>
        <v>0</v>
      </c>
      <c r="D71" s="326">
        <f>('t1'!K72+'t1'!L72)-SUM('t3'!C72:F72,'t3'!I72:J72)+SUM('t3'!K72:N72)</f>
        <v>0</v>
      </c>
      <c r="E71" s="327">
        <f>'t12'!C72/12</f>
        <v>0</v>
      </c>
      <c r="F71" s="327" t="str">
        <f>IF($D71&gt;0,(('t11'!C74+'t11'!D74)/$D71)," ")</f>
        <v xml:space="preserve"> </v>
      </c>
      <c r="G71" s="327" t="str">
        <f>IF($D71&gt;0,(SUM('t11'!E74:N74)/$D71)," ")</f>
        <v xml:space="preserve"> </v>
      </c>
      <c r="H71" s="327" t="str">
        <f>IF($D71&gt;0,(SUM('t11'!Q74:T74)/$D71)," ")</f>
        <v xml:space="preserve"> </v>
      </c>
      <c r="I71" s="328" t="str">
        <f>IF($E71=0," ",'t12'!D72/$E71)</f>
        <v xml:space="preserve"> </v>
      </c>
      <c r="J71" s="328" t="str">
        <f>IF($E71=0," ",'t12'!E72/$E71)</f>
        <v xml:space="preserve"> </v>
      </c>
      <c r="K71" s="328" t="str">
        <f>IF($E71=0," ",'t12'!F72/$E71)</f>
        <v xml:space="preserve"> </v>
      </c>
      <c r="L71" s="328" t="str">
        <f>IF($E71=0," ",'t12'!G72/$E71)</f>
        <v xml:space="preserve"> </v>
      </c>
      <c r="M71" s="329">
        <f t="shared" ref="M71:M134" si="2">SUM(I71:L71)</f>
        <v>0</v>
      </c>
      <c r="N71" s="330" t="str">
        <f>IF($E71=0," ",'t12'!H72/$E71)</f>
        <v xml:space="preserve"> </v>
      </c>
      <c r="O71" s="330" t="str">
        <f>IF($E71=0," ",'t12'!I72/$E71)</f>
        <v xml:space="preserve"> </v>
      </c>
      <c r="P71" s="328" t="str">
        <f>IF($E71=0," ",'t13'!AB72/$E71)</f>
        <v xml:space="preserve"> </v>
      </c>
      <c r="Q71" s="328" t="str">
        <f>IF($E71=0," ",SUM('t13'!C72:N72)/$E71)</f>
        <v xml:space="preserve"> </v>
      </c>
      <c r="R71" s="328" t="str">
        <f>IF($E71=0," ",(SUM('t13'!O72:Y72)+'t13'!AA72)/$E71)</f>
        <v xml:space="preserve"> </v>
      </c>
      <c r="S71" s="329">
        <f t="shared" ref="S71:S134" si="3">SUM(P71:R71)</f>
        <v>0</v>
      </c>
      <c r="T71" s="330" t="str">
        <f>IF($E71=0," ",'t13'!Z72/$E71)</f>
        <v xml:space="preserve"> </v>
      </c>
      <c r="V71" s="270"/>
      <c r="W71" s="270"/>
      <c r="X71" s="270"/>
      <c r="Y71" s="270"/>
    </row>
    <row r="72" spans="1:25" s="324" customFormat="1" x14ac:dyDescent="0.35">
      <c r="A72" s="314" t="str">
        <f>'t1'!A73</f>
        <v>Dirigente prof. Sanit. Riabilitative (altri inc. Prof.li)</v>
      </c>
      <c r="B72" s="325" t="str">
        <f>'t1'!B73</f>
        <v>SD0AI2</v>
      </c>
      <c r="C72" s="326">
        <f>'t1'!K73+'t1'!L73</f>
        <v>0</v>
      </c>
      <c r="D72" s="326">
        <f>('t1'!K73+'t1'!L73)-SUM('t3'!C73:F73,'t3'!I73:J73)+SUM('t3'!K73:N73)</f>
        <v>0</v>
      </c>
      <c r="E72" s="327">
        <f>'t12'!C73/12</f>
        <v>0</v>
      </c>
      <c r="F72" s="327" t="str">
        <f>IF($D72&gt;0,(('t11'!C75+'t11'!D75)/$D72)," ")</f>
        <v xml:space="preserve"> </v>
      </c>
      <c r="G72" s="327" t="str">
        <f>IF($D72&gt;0,(SUM('t11'!E75:N75)/$D72)," ")</f>
        <v xml:space="preserve"> </v>
      </c>
      <c r="H72" s="327" t="str">
        <f>IF($D72&gt;0,(SUM('t11'!Q75:T75)/$D72)," ")</f>
        <v xml:space="preserve"> </v>
      </c>
      <c r="I72" s="328" t="str">
        <f>IF($E72=0," ",'t12'!D73/$E72)</f>
        <v xml:space="preserve"> </v>
      </c>
      <c r="J72" s="328" t="str">
        <f>IF($E72=0," ",'t12'!E73/$E72)</f>
        <v xml:space="preserve"> </v>
      </c>
      <c r="K72" s="328" t="str">
        <f>IF($E72=0," ",'t12'!F73/$E72)</f>
        <v xml:space="preserve"> </v>
      </c>
      <c r="L72" s="328" t="str">
        <f>IF($E72=0," ",'t12'!G73/$E72)</f>
        <v xml:space="preserve"> </v>
      </c>
      <c r="M72" s="329">
        <f t="shared" si="2"/>
        <v>0</v>
      </c>
      <c r="N72" s="330" t="str">
        <f>IF($E72=0," ",'t12'!H73/$E72)</f>
        <v xml:space="preserve"> </v>
      </c>
      <c r="O72" s="330" t="str">
        <f>IF($E72=0," ",'t12'!I73/$E72)</f>
        <v xml:space="preserve"> </v>
      </c>
      <c r="P72" s="328" t="str">
        <f>IF($E72=0," ",'t13'!AB73/$E72)</f>
        <v xml:space="preserve"> </v>
      </c>
      <c r="Q72" s="328" t="str">
        <f>IF($E72=0," ",SUM('t13'!C73:N73)/$E72)</f>
        <v xml:space="preserve"> </v>
      </c>
      <c r="R72" s="328" t="str">
        <f>IF($E72=0," ",(SUM('t13'!O73:Y73)+'t13'!AA73)/$E72)</f>
        <v xml:space="preserve"> </v>
      </c>
      <c r="S72" s="329">
        <f t="shared" si="3"/>
        <v>0</v>
      </c>
      <c r="T72" s="330" t="str">
        <f>IF($E72=0," ",'t13'!Z73/$E72)</f>
        <v xml:space="preserve"> </v>
      </c>
      <c r="V72" s="270"/>
      <c r="W72" s="270"/>
      <c r="X72" s="270"/>
      <c r="Y72" s="270"/>
    </row>
    <row r="73" spans="1:25" s="324" customFormat="1" x14ac:dyDescent="0.35">
      <c r="A73" s="314" t="str">
        <f>'t1'!A74</f>
        <v>Dir. Prof. San. Riabilitat. T.det.art.15-septies dlgs 502/92</v>
      </c>
      <c r="B73" s="325" t="str">
        <f>'t1'!B74</f>
        <v>SD048C</v>
      </c>
      <c r="C73" s="326">
        <f>'t1'!K74+'t1'!L74</f>
        <v>0</v>
      </c>
      <c r="D73" s="326">
        <f>('t1'!K74+'t1'!L74)-SUM('t3'!C74:F74,'t3'!I74:J74)+SUM('t3'!K74:N74)</f>
        <v>0</v>
      </c>
      <c r="E73" s="327">
        <f>'t12'!C74/12</f>
        <v>0</v>
      </c>
      <c r="F73" s="327" t="str">
        <f>IF($D73&gt;0,(('t11'!C76+'t11'!D76)/$D73)," ")</f>
        <v xml:space="preserve"> </v>
      </c>
      <c r="G73" s="327" t="str">
        <f>IF($D73&gt;0,(SUM('t11'!E76:N76)/$D73)," ")</f>
        <v xml:space="preserve"> </v>
      </c>
      <c r="H73" s="327" t="str">
        <f>IF($D73&gt;0,(SUM('t11'!Q76:T76)/$D73)," ")</f>
        <v xml:space="preserve"> </v>
      </c>
      <c r="I73" s="328" t="str">
        <f>IF($E73=0," ",'t12'!D74/$E73)</f>
        <v xml:space="preserve"> </v>
      </c>
      <c r="J73" s="328" t="str">
        <f>IF($E73=0," ",'t12'!E74/$E73)</f>
        <v xml:space="preserve"> </v>
      </c>
      <c r="K73" s="328" t="str">
        <f>IF($E73=0," ",'t12'!F74/$E73)</f>
        <v xml:space="preserve"> </v>
      </c>
      <c r="L73" s="328" t="str">
        <f>IF($E73=0," ",'t12'!G74/$E73)</f>
        <v xml:space="preserve"> </v>
      </c>
      <c r="M73" s="329">
        <f t="shared" si="2"/>
        <v>0</v>
      </c>
      <c r="N73" s="330" t="str">
        <f>IF($E73=0," ",'t12'!H74/$E73)</f>
        <v xml:space="preserve"> </v>
      </c>
      <c r="O73" s="330" t="str">
        <f>IF($E73=0," ",'t12'!I74/$E73)</f>
        <v xml:space="preserve"> </v>
      </c>
      <c r="P73" s="328" t="str">
        <f>IF($E73=0," ",'t13'!AB74/$E73)</f>
        <v xml:space="preserve"> </v>
      </c>
      <c r="Q73" s="328" t="str">
        <f>IF($E73=0," ",SUM('t13'!C74:N74)/$E73)</f>
        <v xml:space="preserve"> </v>
      </c>
      <c r="R73" s="328" t="str">
        <f>IF($E73=0," ",(SUM('t13'!O74:Y74)+'t13'!AA74)/$E73)</f>
        <v xml:space="preserve"> </v>
      </c>
      <c r="S73" s="329">
        <f t="shared" si="3"/>
        <v>0</v>
      </c>
      <c r="T73" s="330" t="str">
        <f>IF($E73=0," ",'t13'!Z74/$E73)</f>
        <v xml:space="preserve"> </v>
      </c>
      <c r="V73" s="270"/>
      <c r="W73" s="270"/>
      <c r="X73" s="270"/>
      <c r="Y73" s="270"/>
    </row>
    <row r="74" spans="1:25" s="324" customFormat="1" x14ac:dyDescent="0.35">
      <c r="A74" s="314" t="str">
        <f>'t1'!A75</f>
        <v>Dirigente prof. Tecnico sanitarie (inc. Strut. Compl.)</v>
      </c>
      <c r="B74" s="325" t="str">
        <f>'t1'!B75</f>
        <v>SD0CO3</v>
      </c>
      <c r="C74" s="326">
        <f>'t1'!K75+'t1'!L75</f>
        <v>0</v>
      </c>
      <c r="D74" s="326">
        <f>('t1'!K75+'t1'!L75)-SUM('t3'!C75:F75,'t3'!I75:J75)+SUM('t3'!K75:N75)</f>
        <v>0</v>
      </c>
      <c r="E74" s="327">
        <f>'t12'!C75/12</f>
        <v>0</v>
      </c>
      <c r="F74" s="327" t="str">
        <f>IF($D74&gt;0,(('t11'!C77+'t11'!D77)/$D74)," ")</f>
        <v xml:space="preserve"> </v>
      </c>
      <c r="G74" s="327" t="str">
        <f>IF($D74&gt;0,(SUM('t11'!E77:N77)/$D74)," ")</f>
        <v xml:space="preserve"> </v>
      </c>
      <c r="H74" s="327" t="str">
        <f>IF($D74&gt;0,(SUM('t11'!Q77:T77)/$D74)," ")</f>
        <v xml:space="preserve"> </v>
      </c>
      <c r="I74" s="328" t="str">
        <f>IF($E74=0," ",'t12'!D75/$E74)</f>
        <v xml:space="preserve"> </v>
      </c>
      <c r="J74" s="328" t="str">
        <f>IF($E74=0," ",'t12'!E75/$E74)</f>
        <v xml:space="preserve"> </v>
      </c>
      <c r="K74" s="328" t="str">
        <f>IF($E74=0," ",'t12'!F75/$E74)</f>
        <v xml:space="preserve"> </v>
      </c>
      <c r="L74" s="328" t="str">
        <f>IF($E74=0," ",'t12'!G75/$E74)</f>
        <v xml:space="preserve"> </v>
      </c>
      <c r="M74" s="329">
        <f t="shared" si="2"/>
        <v>0</v>
      </c>
      <c r="N74" s="330" t="str">
        <f>IF($E74=0," ",'t12'!H75/$E74)</f>
        <v xml:space="preserve"> </v>
      </c>
      <c r="O74" s="330" t="str">
        <f>IF($E74=0," ",'t12'!I75/$E74)</f>
        <v xml:space="preserve"> </v>
      </c>
      <c r="P74" s="328" t="str">
        <f>IF($E74=0," ",'t13'!AB75/$E74)</f>
        <v xml:space="preserve"> </v>
      </c>
      <c r="Q74" s="328" t="str">
        <f>IF($E74=0," ",SUM('t13'!C75:N75)/$E74)</f>
        <v xml:space="preserve"> </v>
      </c>
      <c r="R74" s="328" t="str">
        <f>IF($E74=0," ",(SUM('t13'!O75:Y75)+'t13'!AA75)/$E74)</f>
        <v xml:space="preserve"> </v>
      </c>
      <c r="S74" s="329">
        <f t="shared" si="3"/>
        <v>0</v>
      </c>
      <c r="T74" s="330" t="str">
        <f>IF($E74=0," ",'t13'!Z75/$E74)</f>
        <v xml:space="preserve"> </v>
      </c>
      <c r="V74" s="270"/>
      <c r="W74" s="270"/>
      <c r="X74" s="270"/>
      <c r="Y74" s="270"/>
    </row>
    <row r="75" spans="1:25" s="324" customFormat="1" x14ac:dyDescent="0.35">
      <c r="A75" s="314" t="str">
        <f>'t1'!A76</f>
        <v>Dirigente prof. Tecnico sanitarie (inc. Strut. Sempl.)</v>
      </c>
      <c r="B75" s="325" t="str">
        <f>'t1'!B76</f>
        <v>SD0SE3</v>
      </c>
      <c r="C75" s="326">
        <f>'t1'!K76+'t1'!L76</f>
        <v>0</v>
      </c>
      <c r="D75" s="326">
        <f>('t1'!K76+'t1'!L76)-SUM('t3'!C76:F76,'t3'!I76:J76)+SUM('t3'!K76:N76)</f>
        <v>0</v>
      </c>
      <c r="E75" s="327">
        <f>'t12'!C76/12</f>
        <v>0</v>
      </c>
      <c r="F75" s="327" t="str">
        <f>IF($D75&gt;0,(('t11'!C78+'t11'!D78)/$D75)," ")</f>
        <v xml:space="preserve"> </v>
      </c>
      <c r="G75" s="327" t="str">
        <f>IF($D75&gt;0,(SUM('t11'!E78:N78)/$D75)," ")</f>
        <v xml:space="preserve"> </v>
      </c>
      <c r="H75" s="327" t="str">
        <f>IF($D75&gt;0,(SUM('t11'!Q78:T78)/$D75)," ")</f>
        <v xml:space="preserve"> </v>
      </c>
      <c r="I75" s="328" t="str">
        <f>IF($E75=0," ",'t12'!D76/$E75)</f>
        <v xml:space="preserve"> </v>
      </c>
      <c r="J75" s="328" t="str">
        <f>IF($E75=0," ",'t12'!E76/$E75)</f>
        <v xml:space="preserve"> </v>
      </c>
      <c r="K75" s="328" t="str">
        <f>IF($E75=0," ",'t12'!F76/$E75)</f>
        <v xml:space="preserve"> </v>
      </c>
      <c r="L75" s="328" t="str">
        <f>IF($E75=0," ",'t12'!G76/$E75)</f>
        <v xml:space="preserve"> </v>
      </c>
      <c r="M75" s="329">
        <f t="shared" si="2"/>
        <v>0</v>
      </c>
      <c r="N75" s="330" t="str">
        <f>IF($E75=0," ",'t12'!H76/$E75)</f>
        <v xml:space="preserve"> </v>
      </c>
      <c r="O75" s="330" t="str">
        <f>IF($E75=0," ",'t12'!I76/$E75)</f>
        <v xml:space="preserve"> </v>
      </c>
      <c r="P75" s="328" t="str">
        <f>IF($E75=0," ",'t13'!AB76/$E75)</f>
        <v xml:space="preserve"> </v>
      </c>
      <c r="Q75" s="328" t="str">
        <f>IF($E75=0," ",SUM('t13'!C76:N76)/$E75)</f>
        <v xml:space="preserve"> </v>
      </c>
      <c r="R75" s="328" t="str">
        <f>IF($E75=0," ",(SUM('t13'!O76:Y76)+'t13'!AA76)/$E75)</f>
        <v xml:space="preserve"> </v>
      </c>
      <c r="S75" s="329">
        <f t="shared" si="3"/>
        <v>0</v>
      </c>
      <c r="T75" s="330" t="str">
        <f>IF($E75=0," ",'t13'!Z76/$E75)</f>
        <v xml:space="preserve"> </v>
      </c>
      <c r="V75" s="270"/>
      <c r="W75" s="270"/>
      <c r="X75" s="270"/>
      <c r="Y75" s="270"/>
    </row>
    <row r="76" spans="1:25" s="324" customFormat="1" x14ac:dyDescent="0.35">
      <c r="A76" s="314" t="str">
        <f>'t1'!A77</f>
        <v>Dirigente prof. Tecnico sanitarie (altri inc. Prof.li)</v>
      </c>
      <c r="B76" s="325" t="str">
        <f>'t1'!B77</f>
        <v>SD0AI3</v>
      </c>
      <c r="C76" s="326">
        <f>'t1'!K77+'t1'!L77</f>
        <v>0</v>
      </c>
      <c r="D76" s="326">
        <f>('t1'!K77+'t1'!L77)-SUM('t3'!C77:F77,'t3'!I77:J77)+SUM('t3'!K77:N77)</f>
        <v>0</v>
      </c>
      <c r="E76" s="327">
        <f>'t12'!C77/12</f>
        <v>0</v>
      </c>
      <c r="F76" s="327" t="str">
        <f>IF($D76&gt;0,(('t11'!C79+'t11'!D79)/$D76)," ")</f>
        <v xml:space="preserve"> </v>
      </c>
      <c r="G76" s="327" t="str">
        <f>IF($D76&gt;0,(SUM('t11'!E79:N79)/$D76)," ")</f>
        <v xml:space="preserve"> </v>
      </c>
      <c r="H76" s="327" t="str">
        <f>IF($D76&gt;0,(SUM('t11'!Q79:T79)/$D76)," ")</f>
        <v xml:space="preserve"> </v>
      </c>
      <c r="I76" s="328" t="str">
        <f>IF($E76=0," ",'t12'!D77/$E76)</f>
        <v xml:space="preserve"> </v>
      </c>
      <c r="J76" s="328" t="str">
        <f>IF($E76=0," ",'t12'!E77/$E76)</f>
        <v xml:space="preserve"> </v>
      </c>
      <c r="K76" s="328" t="str">
        <f>IF($E76=0," ",'t12'!F77/$E76)</f>
        <v xml:space="preserve"> </v>
      </c>
      <c r="L76" s="328" t="str">
        <f>IF($E76=0," ",'t12'!G77/$E76)</f>
        <v xml:space="preserve"> </v>
      </c>
      <c r="M76" s="329">
        <f t="shared" si="2"/>
        <v>0</v>
      </c>
      <c r="N76" s="330" t="str">
        <f>IF($E76=0," ",'t12'!H77/$E76)</f>
        <v xml:space="preserve"> </v>
      </c>
      <c r="O76" s="330" t="str">
        <f>IF($E76=0," ",'t12'!I77/$E76)</f>
        <v xml:space="preserve"> </v>
      </c>
      <c r="P76" s="328" t="str">
        <f>IF($E76=0," ",'t13'!AB77/$E76)</f>
        <v xml:space="preserve"> </v>
      </c>
      <c r="Q76" s="328" t="str">
        <f>IF($E76=0," ",SUM('t13'!C77:N77)/$E76)</f>
        <v xml:space="preserve"> </v>
      </c>
      <c r="R76" s="328" t="str">
        <f>IF($E76=0," ",(SUM('t13'!O77:Y77)+'t13'!AA77)/$E76)</f>
        <v xml:space="preserve"> </v>
      </c>
      <c r="S76" s="329">
        <f t="shared" si="3"/>
        <v>0</v>
      </c>
      <c r="T76" s="330" t="str">
        <f>IF($E76=0," ",'t13'!Z77/$E76)</f>
        <v xml:space="preserve"> </v>
      </c>
      <c r="V76" s="270"/>
      <c r="W76" s="270"/>
      <c r="X76" s="270"/>
      <c r="Y76" s="270"/>
    </row>
    <row r="77" spans="1:25" s="324" customFormat="1" x14ac:dyDescent="0.35">
      <c r="A77" s="314" t="str">
        <f>'t1'!A78</f>
        <v>Dir. Prof.tecnico sanitarie t.det.art.15-septies dlgs 502/92</v>
      </c>
      <c r="B77" s="325" t="str">
        <f>'t1'!B78</f>
        <v>SD048D</v>
      </c>
      <c r="C77" s="326">
        <f>'t1'!K78+'t1'!L78</f>
        <v>0</v>
      </c>
      <c r="D77" s="326">
        <f>('t1'!K78+'t1'!L78)-SUM('t3'!C78:F78,'t3'!I78:J78)+SUM('t3'!K78:N78)</f>
        <v>0</v>
      </c>
      <c r="E77" s="327">
        <f>'t12'!C78/12</f>
        <v>0</v>
      </c>
      <c r="F77" s="327" t="str">
        <f>IF($D77&gt;0,(('t11'!C80+'t11'!D80)/$D77)," ")</f>
        <v xml:space="preserve"> </v>
      </c>
      <c r="G77" s="327" t="str">
        <f>IF($D77&gt;0,(SUM('t11'!E80:N80)/$D77)," ")</f>
        <v xml:space="preserve"> </v>
      </c>
      <c r="H77" s="327" t="str">
        <f>IF($D77&gt;0,(SUM('t11'!Q80:T80)/$D77)," ")</f>
        <v xml:space="preserve"> </v>
      </c>
      <c r="I77" s="328" t="str">
        <f>IF($E77=0," ",'t12'!D78/$E77)</f>
        <v xml:space="preserve"> </v>
      </c>
      <c r="J77" s="328" t="str">
        <f>IF($E77=0," ",'t12'!E78/$E77)</f>
        <v xml:space="preserve"> </v>
      </c>
      <c r="K77" s="328" t="str">
        <f>IF($E77=0," ",'t12'!F78/$E77)</f>
        <v xml:space="preserve"> </v>
      </c>
      <c r="L77" s="328" t="str">
        <f>IF($E77=0," ",'t12'!G78/$E77)</f>
        <v xml:space="preserve"> </v>
      </c>
      <c r="M77" s="329">
        <f t="shared" si="2"/>
        <v>0</v>
      </c>
      <c r="N77" s="330" t="str">
        <f>IF($E77=0," ",'t12'!H78/$E77)</f>
        <v xml:space="preserve"> </v>
      </c>
      <c r="O77" s="330" t="str">
        <f>IF($E77=0," ",'t12'!I78/$E77)</f>
        <v xml:space="preserve"> </v>
      </c>
      <c r="P77" s="328" t="str">
        <f>IF($E77=0," ",'t13'!AB78/$E77)</f>
        <v xml:space="preserve"> </v>
      </c>
      <c r="Q77" s="328" t="str">
        <f>IF($E77=0," ",SUM('t13'!C78:N78)/$E77)</f>
        <v xml:space="preserve"> </v>
      </c>
      <c r="R77" s="328" t="str">
        <f>IF($E77=0," ",(SUM('t13'!O78:Y78)+'t13'!AA78)/$E77)</f>
        <v xml:space="preserve"> </v>
      </c>
      <c r="S77" s="329">
        <f t="shared" si="3"/>
        <v>0</v>
      </c>
      <c r="T77" s="330" t="str">
        <f>IF($E77=0," ",'t13'!Z78/$E77)</f>
        <v xml:space="preserve"> </v>
      </c>
      <c r="V77" s="270"/>
      <c r="W77" s="270"/>
      <c r="X77" s="270"/>
      <c r="Y77" s="270"/>
    </row>
    <row r="78" spans="1:25" s="324" customFormat="1" x14ac:dyDescent="0.35">
      <c r="A78" s="314" t="str">
        <f>'t1'!A79</f>
        <v>Dirigente prof.tecniche della prevenzione (inc.strut.compl.)</v>
      </c>
      <c r="B78" s="325" t="str">
        <f>'t1'!B79</f>
        <v>SD0CO4</v>
      </c>
      <c r="C78" s="326">
        <f>'t1'!K79+'t1'!L79</f>
        <v>0</v>
      </c>
      <c r="D78" s="326">
        <f>('t1'!K79+'t1'!L79)-SUM('t3'!C79:F79,'t3'!I79:J79)+SUM('t3'!K79:N79)</f>
        <v>0</v>
      </c>
      <c r="E78" s="327">
        <f>'t12'!C79/12</f>
        <v>0</v>
      </c>
      <c r="F78" s="327" t="str">
        <f>IF($D78&gt;0,(('t11'!C81+'t11'!D81)/$D78)," ")</f>
        <v xml:space="preserve"> </v>
      </c>
      <c r="G78" s="327" t="str">
        <f>IF($D78&gt;0,(SUM('t11'!E81:N81)/$D78)," ")</f>
        <v xml:space="preserve"> </v>
      </c>
      <c r="H78" s="327" t="str">
        <f>IF($D78&gt;0,(SUM('t11'!Q81:T81)/$D78)," ")</f>
        <v xml:space="preserve"> </v>
      </c>
      <c r="I78" s="328" t="str">
        <f>IF($E78=0," ",'t12'!D79/$E78)</f>
        <v xml:space="preserve"> </v>
      </c>
      <c r="J78" s="328" t="str">
        <f>IF($E78=0," ",'t12'!E79/$E78)</f>
        <v xml:space="preserve"> </v>
      </c>
      <c r="K78" s="328" t="str">
        <f>IF($E78=0," ",'t12'!F79/$E78)</f>
        <v xml:space="preserve"> </v>
      </c>
      <c r="L78" s="328" t="str">
        <f>IF($E78=0," ",'t12'!G79/$E78)</f>
        <v xml:space="preserve"> </v>
      </c>
      <c r="M78" s="329">
        <f t="shared" si="2"/>
        <v>0</v>
      </c>
      <c r="N78" s="330" t="str">
        <f>IF($E78=0," ",'t12'!H79/$E78)</f>
        <v xml:space="preserve"> </v>
      </c>
      <c r="O78" s="330" t="str">
        <f>IF($E78=0," ",'t12'!I79/$E78)</f>
        <v xml:space="preserve"> </v>
      </c>
      <c r="P78" s="328" t="str">
        <f>IF($E78=0," ",'t13'!AB79/$E78)</f>
        <v xml:space="preserve"> </v>
      </c>
      <c r="Q78" s="328" t="str">
        <f>IF($E78=0," ",SUM('t13'!C79:N79)/$E78)</f>
        <v xml:space="preserve"> </v>
      </c>
      <c r="R78" s="328" t="str">
        <f>IF($E78=0," ",(SUM('t13'!O79:Y79)+'t13'!AA79)/$E78)</f>
        <v xml:space="preserve"> </v>
      </c>
      <c r="S78" s="329">
        <f t="shared" si="3"/>
        <v>0</v>
      </c>
      <c r="T78" s="330" t="str">
        <f>IF($E78=0," ",'t13'!Z79/$E78)</f>
        <v xml:space="preserve"> </v>
      </c>
      <c r="V78" s="270"/>
      <c r="W78" s="270"/>
      <c r="X78" s="270"/>
      <c r="Y78" s="270"/>
    </row>
    <row r="79" spans="1:25" s="324" customFormat="1" x14ac:dyDescent="0.35">
      <c r="A79" s="314" t="str">
        <f>'t1'!A80</f>
        <v>Dirigente prof.tecniche della prevenzione (inc.strut.sempl.)</v>
      </c>
      <c r="B79" s="325" t="str">
        <f>'t1'!B80</f>
        <v>SD0SE4</v>
      </c>
      <c r="C79" s="326">
        <f>'t1'!K80+'t1'!L80</f>
        <v>0</v>
      </c>
      <c r="D79" s="326">
        <f>('t1'!K80+'t1'!L80)-SUM('t3'!C80:F80,'t3'!I80:J80)+SUM('t3'!K80:N80)</f>
        <v>0</v>
      </c>
      <c r="E79" s="327">
        <f>'t12'!C80/12</f>
        <v>0</v>
      </c>
      <c r="F79" s="327" t="str">
        <f>IF($D79&gt;0,(('t11'!C82+'t11'!D82)/$D79)," ")</f>
        <v xml:space="preserve"> </v>
      </c>
      <c r="G79" s="327" t="str">
        <f>IF($D79&gt;0,(SUM('t11'!E82:N82)/$D79)," ")</f>
        <v xml:space="preserve"> </v>
      </c>
      <c r="H79" s="327" t="str">
        <f>IF($D79&gt;0,(SUM('t11'!Q82:T82)/$D79)," ")</f>
        <v xml:space="preserve"> </v>
      </c>
      <c r="I79" s="328" t="str">
        <f>IF($E79=0," ",'t12'!D80/$E79)</f>
        <v xml:space="preserve"> </v>
      </c>
      <c r="J79" s="328" t="str">
        <f>IF($E79=0," ",'t12'!E80/$E79)</f>
        <v xml:space="preserve"> </v>
      </c>
      <c r="K79" s="328" t="str">
        <f>IF($E79=0," ",'t12'!F80/$E79)</f>
        <v xml:space="preserve"> </v>
      </c>
      <c r="L79" s="328" t="str">
        <f>IF($E79=0," ",'t12'!G80/$E79)</f>
        <v xml:space="preserve"> </v>
      </c>
      <c r="M79" s="329">
        <f t="shared" si="2"/>
        <v>0</v>
      </c>
      <c r="N79" s="330" t="str">
        <f>IF($E79=0," ",'t12'!H80/$E79)</f>
        <v xml:space="preserve"> </v>
      </c>
      <c r="O79" s="330" t="str">
        <f>IF($E79=0," ",'t12'!I80/$E79)</f>
        <v xml:space="preserve"> </v>
      </c>
      <c r="P79" s="328" t="str">
        <f>IF($E79=0," ",'t13'!AB80/$E79)</f>
        <v xml:space="preserve"> </v>
      </c>
      <c r="Q79" s="328" t="str">
        <f>IF($E79=0," ",SUM('t13'!C80:N80)/$E79)</f>
        <v xml:space="preserve"> </v>
      </c>
      <c r="R79" s="328" t="str">
        <f>IF($E79=0," ",(SUM('t13'!O80:Y80)+'t13'!AA80)/$E79)</f>
        <v xml:space="preserve"> </v>
      </c>
      <c r="S79" s="329">
        <f t="shared" si="3"/>
        <v>0</v>
      </c>
      <c r="T79" s="330" t="str">
        <f>IF($E79=0," ",'t13'!Z80/$E79)</f>
        <v xml:space="preserve"> </v>
      </c>
      <c r="V79" s="270"/>
      <c r="W79" s="270"/>
      <c r="X79" s="270"/>
      <c r="Y79" s="270"/>
    </row>
    <row r="80" spans="1:25" s="324" customFormat="1" x14ac:dyDescent="0.35">
      <c r="A80" s="314" t="str">
        <f>'t1'!A81</f>
        <v>Dirigente prof.tecniche della prevenzione(altri inc.prof.li)</v>
      </c>
      <c r="B80" s="325" t="str">
        <f>'t1'!B81</f>
        <v>SD0AI4</v>
      </c>
      <c r="C80" s="326">
        <f>'t1'!K81+'t1'!L81</f>
        <v>0</v>
      </c>
      <c r="D80" s="326">
        <f>('t1'!K81+'t1'!L81)-SUM('t3'!C81:F81,'t3'!I81:J81)+SUM('t3'!K81:N81)</f>
        <v>0</v>
      </c>
      <c r="E80" s="327">
        <f>'t12'!C81/12</f>
        <v>0</v>
      </c>
      <c r="F80" s="327" t="str">
        <f>IF($D80&gt;0,(('t11'!C83+'t11'!D83)/$D80)," ")</f>
        <v xml:space="preserve"> </v>
      </c>
      <c r="G80" s="327" t="str">
        <f>IF($D80&gt;0,(SUM('t11'!E83:N83)/$D80)," ")</f>
        <v xml:space="preserve"> </v>
      </c>
      <c r="H80" s="327" t="str">
        <f>IF($D80&gt;0,(SUM('t11'!Q83:T83)/$D80)," ")</f>
        <v xml:space="preserve"> </v>
      </c>
      <c r="I80" s="328" t="str">
        <f>IF($E80=0," ",'t12'!D81/$E80)</f>
        <v xml:space="preserve"> </v>
      </c>
      <c r="J80" s="328" t="str">
        <f>IF($E80=0," ",'t12'!E81/$E80)</f>
        <v xml:space="preserve"> </v>
      </c>
      <c r="K80" s="328" t="str">
        <f>IF($E80=0," ",'t12'!F81/$E80)</f>
        <v xml:space="preserve"> </v>
      </c>
      <c r="L80" s="328" t="str">
        <f>IF($E80=0," ",'t12'!G81/$E80)</f>
        <v xml:space="preserve"> </v>
      </c>
      <c r="M80" s="329">
        <f t="shared" si="2"/>
        <v>0</v>
      </c>
      <c r="N80" s="330" t="str">
        <f>IF($E80=0," ",'t12'!H81/$E80)</f>
        <v xml:space="preserve"> </v>
      </c>
      <c r="O80" s="330" t="str">
        <f>IF($E80=0," ",'t12'!I81/$E80)</f>
        <v xml:space="preserve"> </v>
      </c>
      <c r="P80" s="328" t="str">
        <f>IF($E80=0," ",'t13'!AB81/$E80)</f>
        <v xml:space="preserve"> </v>
      </c>
      <c r="Q80" s="328" t="str">
        <f>IF($E80=0," ",SUM('t13'!C81:N81)/$E80)</f>
        <v xml:space="preserve"> </v>
      </c>
      <c r="R80" s="328" t="str">
        <f>IF($E80=0," ",(SUM('t13'!O81:Y81)+'t13'!AA81)/$E80)</f>
        <v xml:space="preserve"> </v>
      </c>
      <c r="S80" s="329">
        <f t="shared" si="3"/>
        <v>0</v>
      </c>
      <c r="T80" s="330" t="str">
        <f>IF($E80=0," ",'t13'!Z81/$E80)</f>
        <v xml:space="preserve"> </v>
      </c>
      <c r="V80" s="270"/>
      <c r="W80" s="270"/>
      <c r="X80" s="270"/>
      <c r="Y80" s="270"/>
    </row>
    <row r="81" spans="1:25" s="324" customFormat="1" x14ac:dyDescent="0.35">
      <c r="A81" s="314" t="str">
        <f>'t1'!A82</f>
        <v>Dir. Prof.tecniche prevenz. T.det.art.15-septies dlgs 502/92</v>
      </c>
      <c r="B81" s="325" t="str">
        <f>'t1'!B82</f>
        <v>SD048E</v>
      </c>
      <c r="C81" s="326">
        <f>'t1'!K82+'t1'!L82</f>
        <v>0</v>
      </c>
      <c r="D81" s="326">
        <f>('t1'!K82+'t1'!L82)-SUM('t3'!C82:F82,'t3'!I82:J82)+SUM('t3'!K82:N82)</f>
        <v>0</v>
      </c>
      <c r="E81" s="327">
        <f>'t12'!C82/12</f>
        <v>0</v>
      </c>
      <c r="F81" s="327" t="str">
        <f>IF($D81&gt;0,(('t11'!C84+'t11'!D84)/$D81)," ")</f>
        <v xml:space="preserve"> </v>
      </c>
      <c r="G81" s="327" t="str">
        <f>IF($D81&gt;0,(SUM('t11'!E84:N84)/$D81)," ")</f>
        <v xml:space="preserve"> </v>
      </c>
      <c r="H81" s="327" t="str">
        <f>IF($D81&gt;0,(SUM('t11'!Q84:T84)/$D81)," ")</f>
        <v xml:space="preserve"> </v>
      </c>
      <c r="I81" s="328" t="str">
        <f>IF($E81=0," ",'t12'!D82/$E81)</f>
        <v xml:space="preserve"> </v>
      </c>
      <c r="J81" s="328" t="str">
        <f>IF($E81=0," ",'t12'!E82/$E81)</f>
        <v xml:space="preserve"> </v>
      </c>
      <c r="K81" s="328" t="str">
        <f>IF($E81=0," ",'t12'!F82/$E81)</f>
        <v xml:space="preserve"> </v>
      </c>
      <c r="L81" s="328" t="str">
        <f>IF($E81=0," ",'t12'!G82/$E81)</f>
        <v xml:space="preserve"> </v>
      </c>
      <c r="M81" s="329">
        <f t="shared" si="2"/>
        <v>0</v>
      </c>
      <c r="N81" s="330" t="str">
        <f>IF($E81=0," ",'t12'!H82/$E81)</f>
        <v xml:space="preserve"> </v>
      </c>
      <c r="O81" s="330" t="str">
        <f>IF($E81=0," ",'t12'!I82/$E81)</f>
        <v xml:space="preserve"> </v>
      </c>
      <c r="P81" s="328" t="str">
        <f>IF($E81=0," ",'t13'!AB82/$E81)</f>
        <v xml:space="preserve"> </v>
      </c>
      <c r="Q81" s="328" t="str">
        <f>IF($E81=0," ",SUM('t13'!C82:N82)/$E81)</f>
        <v xml:space="preserve"> </v>
      </c>
      <c r="R81" s="328" t="str">
        <f>IF($E81=0," ",(SUM('t13'!O82:Y82)+'t13'!AA82)/$E81)</f>
        <v xml:space="preserve"> </v>
      </c>
      <c r="S81" s="329">
        <f t="shared" si="3"/>
        <v>0</v>
      </c>
      <c r="T81" s="330" t="str">
        <f>IF($E81=0," ",'t13'!Z82/$E81)</f>
        <v xml:space="preserve"> </v>
      </c>
      <c r="V81" s="270"/>
      <c r="W81" s="270"/>
      <c r="X81" s="270"/>
      <c r="Y81" s="270"/>
    </row>
    <row r="82" spans="1:25" s="324" customFormat="1" x14ac:dyDescent="0.35">
      <c r="A82" s="314" t="str">
        <f>'t1'!A83</f>
        <v>Coll.re prof.le sanitario - pers. Infer. Senior - ds</v>
      </c>
      <c r="B82" s="325" t="str">
        <f>'t1'!B83</f>
        <v>S18863</v>
      </c>
      <c r="C82" s="326">
        <f>'t1'!K83+'t1'!L83</f>
        <v>19</v>
      </c>
      <c r="D82" s="326">
        <f>('t1'!K83+'t1'!L83)-SUM('t3'!C83:F83,'t3'!I83:J83)+SUM('t3'!K83:N83)</f>
        <v>19</v>
      </c>
      <c r="E82" s="327">
        <f>'t12'!C83/12</f>
        <v>19</v>
      </c>
      <c r="F82" s="327">
        <f>IF($D82&gt;0,(('t11'!C85+'t11'!D85)/$D82)," ")</f>
        <v>28.684210526315791</v>
      </c>
      <c r="G82" s="327">
        <f>IF($D82&gt;0,(SUM('t11'!E85:N85)/$D82)," ")</f>
        <v>11.315789473684211</v>
      </c>
      <c r="H82" s="327">
        <f>IF($D82&gt;0,(SUM('t11'!Q85:T85)/$D82)," ")</f>
        <v>0</v>
      </c>
      <c r="I82" s="328">
        <f>IF($E82=0," ",'t12'!D83/$E82)</f>
        <v>24883.78947368421</v>
      </c>
      <c r="J82" s="328">
        <f>IF($E82=0," ",'t12'!E83/$E82)</f>
        <v>280.5263157894737</v>
      </c>
      <c r="K82" s="328">
        <f>IF($E82=0," ",'t12'!F83/$E82)</f>
        <v>5480.4736842105267</v>
      </c>
      <c r="L82" s="328">
        <f>IF($E82=0," ",'t12'!G83/$E82)</f>
        <v>2820.8421052631579</v>
      </c>
      <c r="M82" s="329">
        <f t="shared" si="2"/>
        <v>33465.631578947367</v>
      </c>
      <c r="N82" s="330">
        <f>IF($E82=0," ",'t12'!H83/$E82)</f>
        <v>0</v>
      </c>
      <c r="O82" s="330">
        <f>IF($E82=0," ",'t12'!I83/$E82)</f>
        <v>0</v>
      </c>
      <c r="P82" s="328">
        <f>IF($E82=0," ",'t13'!AB83/$E82)</f>
        <v>787.15789473684208</v>
      </c>
      <c r="Q82" s="328">
        <f>IF($E82=0," ",SUM('t13'!C83:N83)/$E82)</f>
        <v>696.84210526315792</v>
      </c>
      <c r="R82" s="328">
        <f>IF($E82=0," ",(SUM('t13'!O83:Y83)+'t13'!AA83)/$E82)</f>
        <v>7639.7368421052633</v>
      </c>
      <c r="S82" s="329">
        <f t="shared" si="3"/>
        <v>9123.7368421052633</v>
      </c>
      <c r="T82" s="330">
        <f>IF($E82=0," ",'t13'!Z83/$E82)</f>
        <v>0</v>
      </c>
      <c r="V82" s="270"/>
      <c r="W82" s="270"/>
      <c r="X82" s="270"/>
      <c r="Y82" s="270"/>
    </row>
    <row r="83" spans="1:25" s="324" customFormat="1" x14ac:dyDescent="0.35">
      <c r="A83" s="314" t="str">
        <f>'t1'!A84</f>
        <v>Coll.re prof.le sanitario - pers. Infer. - D</v>
      </c>
      <c r="B83" s="325" t="str">
        <f>'t1'!B84</f>
        <v>S16020</v>
      </c>
      <c r="C83" s="326">
        <f>'t1'!K84+'t1'!L84</f>
        <v>432</v>
      </c>
      <c r="D83" s="326">
        <f>('t1'!K84+'t1'!L84)-SUM('t3'!C84:F84,'t3'!I84:J84)+SUM('t3'!K84:N84)</f>
        <v>423</v>
      </c>
      <c r="E83" s="327">
        <f>'t12'!C84/12</f>
        <v>395.90249999999997</v>
      </c>
      <c r="F83" s="327">
        <f>IF($D83&gt;0,(('t11'!C86+'t11'!D86)/$D83)," ")</f>
        <v>27.929078014184398</v>
      </c>
      <c r="G83" s="327">
        <f>IF($D83&gt;0,(SUM('t11'!E86:N86)/$D83)," ")</f>
        <v>27.283687943262411</v>
      </c>
      <c r="H83" s="327">
        <f>IF($D83&gt;0,(SUM('t11'!Q86:T86)/$D83)," ")</f>
        <v>1.7328605200945626</v>
      </c>
      <c r="I83" s="328">
        <f>IF($E83=0," ",'t12'!D84/$E83)</f>
        <v>23089.399536502046</v>
      </c>
      <c r="J83" s="328">
        <f>IF($E83=0," ",'t12'!E84/$E83)</f>
        <v>79.648398279879515</v>
      </c>
      <c r="K83" s="328">
        <f>IF($E83=0," ",'t12'!F84/$E83)</f>
        <v>2972.9794583262296</v>
      </c>
      <c r="L83" s="328">
        <f>IF($E83=0," ",'t12'!G84/$E83)</f>
        <v>2198.4933159048001</v>
      </c>
      <c r="M83" s="329">
        <f t="shared" si="2"/>
        <v>28340.520709012955</v>
      </c>
      <c r="N83" s="330">
        <f>IF($E83=0," ",'t12'!H84/$E83)</f>
        <v>0</v>
      </c>
      <c r="O83" s="330">
        <f>IF($E83=0," ",'t12'!I84/$E83)</f>
        <v>3.6271556759555703</v>
      </c>
      <c r="P83" s="328">
        <f>IF($E83=0," ",'t13'!AB84/$E83)</f>
        <v>795.34986518145251</v>
      </c>
      <c r="Q83" s="328">
        <f>IF($E83=0," ",SUM('t13'!C84:N84)/$E83)</f>
        <v>895.3694407082553</v>
      </c>
      <c r="R83" s="328">
        <f>IF($E83=0," ",(SUM('t13'!O84:Y84)+'t13'!AA84)/$E83)</f>
        <v>6767.3151849255819</v>
      </c>
      <c r="S83" s="329">
        <f t="shared" si="3"/>
        <v>8458.0344908152892</v>
      </c>
      <c r="T83" s="330">
        <f>IF($E83=0," ",'t13'!Z84/$E83)</f>
        <v>0</v>
      </c>
      <c r="V83" s="270"/>
      <c r="W83" s="270"/>
      <c r="X83" s="270"/>
      <c r="Y83" s="270"/>
    </row>
    <row r="84" spans="1:25" s="324" customFormat="1" x14ac:dyDescent="0.35">
      <c r="A84" s="314" t="str">
        <f>'t1'!A85</f>
        <v>Oper.re prof.le sanitario pers. Inferm. - C</v>
      </c>
      <c r="B84" s="325" t="str">
        <f>'t1'!B85</f>
        <v>S14056</v>
      </c>
      <c r="C84" s="326">
        <f>'t1'!K85+'t1'!L85</f>
        <v>0</v>
      </c>
      <c r="D84" s="326">
        <f>('t1'!K85+'t1'!L85)-SUM('t3'!C85:F85,'t3'!I85:J85)+SUM('t3'!K85:N85)</f>
        <v>0</v>
      </c>
      <c r="E84" s="327">
        <f>'t12'!C85/12</f>
        <v>0</v>
      </c>
      <c r="F84" s="327" t="str">
        <f>IF($D84&gt;0,(('t11'!C87+'t11'!D87)/$D84)," ")</f>
        <v xml:space="preserve"> </v>
      </c>
      <c r="G84" s="327" t="str">
        <f>IF($D84&gt;0,(SUM('t11'!E87:N87)/$D84)," ")</f>
        <v xml:space="preserve"> </v>
      </c>
      <c r="H84" s="327" t="str">
        <f>IF($D84&gt;0,(SUM('t11'!Q87:T87)/$D84)," ")</f>
        <v xml:space="preserve"> </v>
      </c>
      <c r="I84" s="328" t="str">
        <f>IF($E84=0," ",'t12'!D85/$E84)</f>
        <v xml:space="preserve"> </v>
      </c>
      <c r="J84" s="328" t="str">
        <f>IF($E84=0," ",'t12'!E85/$E84)</f>
        <v xml:space="preserve"> </v>
      </c>
      <c r="K84" s="328" t="str">
        <f>IF($E84=0," ",'t12'!F85/$E84)</f>
        <v xml:space="preserve"> </v>
      </c>
      <c r="L84" s="328" t="str">
        <f>IF($E84=0," ",'t12'!G85/$E84)</f>
        <v xml:space="preserve"> </v>
      </c>
      <c r="M84" s="329">
        <f t="shared" si="2"/>
        <v>0</v>
      </c>
      <c r="N84" s="330" t="str">
        <f>IF($E84=0," ",'t12'!H85/$E84)</f>
        <v xml:space="preserve"> </v>
      </c>
      <c r="O84" s="330" t="str">
        <f>IF($E84=0," ",'t12'!I85/$E84)</f>
        <v xml:space="preserve"> </v>
      </c>
      <c r="P84" s="328" t="str">
        <f>IF($E84=0," ",'t13'!AB85/$E84)</f>
        <v xml:space="preserve"> </v>
      </c>
      <c r="Q84" s="328" t="str">
        <f>IF($E84=0," ",SUM('t13'!C85:N85)/$E84)</f>
        <v xml:space="preserve"> </v>
      </c>
      <c r="R84" s="328" t="str">
        <f>IF($E84=0," ",(SUM('t13'!O85:Y85)+'t13'!AA85)/$E84)</f>
        <v xml:space="preserve"> </v>
      </c>
      <c r="S84" s="329">
        <f t="shared" si="3"/>
        <v>0</v>
      </c>
      <c r="T84" s="330" t="str">
        <f>IF($E84=0," ",'t13'!Z85/$E84)</f>
        <v xml:space="preserve"> </v>
      </c>
      <c r="V84" s="270"/>
      <c r="W84" s="270"/>
      <c r="X84" s="270"/>
      <c r="Y84" s="270"/>
    </row>
    <row r="85" spans="1:25" s="324" customFormat="1" x14ac:dyDescent="0.35">
      <c r="A85" s="314" t="str">
        <f>'t1'!A86</f>
        <v>Oper.re prof.le di ii cat.pers. Inferm.  Senior-C</v>
      </c>
      <c r="B85" s="325" t="str">
        <f>'t1'!B86</f>
        <v>S14S52</v>
      </c>
      <c r="C85" s="326">
        <f>'t1'!K86+'t1'!L86</f>
        <v>1</v>
      </c>
      <c r="D85" s="326">
        <f>('t1'!K86+'t1'!L86)-SUM('t3'!C86:F86,'t3'!I86:J86)+SUM('t3'!K86:N86)</f>
        <v>1</v>
      </c>
      <c r="E85" s="327">
        <f>'t12'!C86/12</f>
        <v>1.6641666666666666</v>
      </c>
      <c r="F85" s="327">
        <f>IF($D85&gt;0,(('t11'!C88+'t11'!D88)/$D85)," ")</f>
        <v>105</v>
      </c>
      <c r="G85" s="327">
        <f>IF($D85&gt;0,(SUM('t11'!E88:N88)/$D85)," ")</f>
        <v>122</v>
      </c>
      <c r="H85" s="327">
        <f>IF($D85&gt;0,(SUM('t11'!Q88:T88)/$D85)," ")</f>
        <v>0</v>
      </c>
      <c r="I85" s="328">
        <f>IF($E85=0," ",'t12'!D86/$E85)</f>
        <v>21247.270906359539</v>
      </c>
      <c r="J85" s="328">
        <f>IF($E85=0," ",'t12'!E86/$E85)</f>
        <v>974.66199298948425</v>
      </c>
      <c r="K85" s="328">
        <f>IF($E85=0," ",'t12'!F86/$E85)</f>
        <v>4514.5718577866801</v>
      </c>
      <c r="L85" s="328">
        <f>IF($E85=0," ",'t12'!G86/$E85)</f>
        <v>2171.6574862293442</v>
      </c>
      <c r="M85" s="329">
        <f t="shared" si="2"/>
        <v>28908.162243365048</v>
      </c>
      <c r="N85" s="330">
        <f>IF($E85=0," ",'t12'!H86/$E85)</f>
        <v>0</v>
      </c>
      <c r="O85" s="330">
        <f>IF($E85=0," ",'t12'!I86/$E85)</f>
        <v>0</v>
      </c>
      <c r="P85" s="328">
        <f>IF($E85=0," ",'t13'!AB86/$E85)</f>
        <v>4548.8232348522788</v>
      </c>
      <c r="Q85" s="328">
        <f>IF($E85=0," ",SUM('t13'!C86:N86)/$E85)</f>
        <v>7511.2669003505262</v>
      </c>
      <c r="R85" s="328">
        <f>IF($E85=0," ",(SUM('t13'!O86:Y86)+'t13'!AA86)/$E85)</f>
        <v>4796.3945918878317</v>
      </c>
      <c r="S85" s="329">
        <f t="shared" si="3"/>
        <v>16856.484727090636</v>
      </c>
      <c r="T85" s="330">
        <f>IF($E85=0," ",'t13'!Z86/$E85)</f>
        <v>0</v>
      </c>
      <c r="V85" s="270"/>
      <c r="W85" s="270"/>
      <c r="X85" s="270"/>
      <c r="Y85" s="270"/>
    </row>
    <row r="86" spans="1:25" s="324" customFormat="1" x14ac:dyDescent="0.35">
      <c r="A86" s="314" t="str">
        <f>'t1'!A87</f>
        <v>Oper.re prof.le di ii cat.pers. Inferm. Bs</v>
      </c>
      <c r="B86" s="325" t="str">
        <f>'t1'!B87</f>
        <v>S13052</v>
      </c>
      <c r="C86" s="326">
        <f>'t1'!K87+'t1'!L87</f>
        <v>0</v>
      </c>
      <c r="D86" s="326">
        <f>('t1'!K87+'t1'!L87)-SUM('t3'!C87:F87,'t3'!I87:J87)+SUM('t3'!K87:N87)</f>
        <v>0</v>
      </c>
      <c r="E86" s="327">
        <f>'t12'!C87/12</f>
        <v>0</v>
      </c>
      <c r="F86" s="327" t="str">
        <f>IF($D86&gt;0,(('t11'!C89+'t11'!D89)/$D86)," ")</f>
        <v xml:space="preserve"> </v>
      </c>
      <c r="G86" s="327" t="str">
        <f>IF($D86&gt;0,(SUM('t11'!E89:N89)/$D86)," ")</f>
        <v xml:space="preserve"> </v>
      </c>
      <c r="H86" s="327" t="str">
        <f>IF($D86&gt;0,(SUM('t11'!Q89:T89)/$D86)," ")</f>
        <v xml:space="preserve"> </v>
      </c>
      <c r="I86" s="328" t="str">
        <f>IF($E86=0," ",'t12'!D87/$E86)</f>
        <v xml:space="preserve"> </v>
      </c>
      <c r="J86" s="328" t="str">
        <f>IF($E86=0," ",'t12'!E87/$E86)</f>
        <v xml:space="preserve"> </v>
      </c>
      <c r="K86" s="328" t="str">
        <f>IF($E86=0," ",'t12'!F87/$E86)</f>
        <v xml:space="preserve"> </v>
      </c>
      <c r="L86" s="328" t="str">
        <f>IF($E86=0," ",'t12'!G87/$E86)</f>
        <v xml:space="preserve"> </v>
      </c>
      <c r="M86" s="329">
        <f t="shared" si="2"/>
        <v>0</v>
      </c>
      <c r="N86" s="330" t="str">
        <f>IF($E86=0," ",'t12'!H87/$E86)</f>
        <v xml:space="preserve"> </v>
      </c>
      <c r="O86" s="330" t="str">
        <f>IF($E86=0," ",'t12'!I87/$E86)</f>
        <v xml:space="preserve"> </v>
      </c>
      <c r="P86" s="328" t="str">
        <f>IF($E86=0," ",'t13'!AB87/$E86)</f>
        <v xml:space="preserve"> </v>
      </c>
      <c r="Q86" s="328" t="str">
        <f>IF($E86=0," ",SUM('t13'!C87:N87)/$E86)</f>
        <v xml:space="preserve"> </v>
      </c>
      <c r="R86" s="328" t="str">
        <f>IF($E86=0," ",(SUM('t13'!O87:Y87)+'t13'!AA87)/$E86)</f>
        <v xml:space="preserve"> </v>
      </c>
      <c r="S86" s="329">
        <f t="shared" si="3"/>
        <v>0</v>
      </c>
      <c r="T86" s="330" t="str">
        <f>IF($E86=0," ",'t13'!Z87/$E86)</f>
        <v xml:space="preserve"> </v>
      </c>
      <c r="V86" s="270"/>
      <c r="W86" s="270"/>
      <c r="X86" s="270"/>
      <c r="Y86" s="270"/>
    </row>
    <row r="87" spans="1:25" s="324" customFormat="1" x14ac:dyDescent="0.35">
      <c r="A87" s="314" t="str">
        <f>'t1'!A88</f>
        <v>Coll.re prof.le sanitario - pers. Tec. Senior - DS</v>
      </c>
      <c r="B87" s="325" t="str">
        <f>'t1'!B88</f>
        <v>S18864</v>
      </c>
      <c r="C87" s="326">
        <f>'t1'!K88+'t1'!L88</f>
        <v>8</v>
      </c>
      <c r="D87" s="326">
        <f>('t1'!K88+'t1'!L88)-SUM('t3'!C88:F88,'t3'!I88:J88)+SUM('t3'!K88:N88)</f>
        <v>8</v>
      </c>
      <c r="E87" s="327">
        <f>'t12'!C88/12</f>
        <v>8</v>
      </c>
      <c r="F87" s="327">
        <f>IF($D87&gt;0,(('t11'!C90+'t11'!D90)/$D87)," ")</f>
        <v>31.375</v>
      </c>
      <c r="G87" s="327">
        <f>IF($D87&gt;0,(SUM('t11'!E90:N90)/$D87)," ")</f>
        <v>5.875</v>
      </c>
      <c r="H87" s="327">
        <f>IF($D87&gt;0,(SUM('t11'!Q90:T90)/$D87)," ")</f>
        <v>0</v>
      </c>
      <c r="I87" s="328">
        <f>IF($E87=0," ",'t12'!D88/$E87)</f>
        <v>24883.75</v>
      </c>
      <c r="J87" s="328">
        <f>IF($E87=0," ",'t12'!E88/$E87)</f>
        <v>228.5</v>
      </c>
      <c r="K87" s="328">
        <f>IF($E87=0," ",'t12'!F88/$E87)</f>
        <v>5672.25</v>
      </c>
      <c r="L87" s="328">
        <f>IF($E87=0," ",'t12'!G88/$E87)</f>
        <v>2757</v>
      </c>
      <c r="M87" s="329">
        <f t="shared" si="2"/>
        <v>33541.5</v>
      </c>
      <c r="N87" s="330">
        <f>IF($E87=0," ",'t12'!H88/$E87)</f>
        <v>0</v>
      </c>
      <c r="O87" s="330">
        <f>IF($E87=0," ",'t12'!I88/$E87)</f>
        <v>0</v>
      </c>
      <c r="P87" s="328">
        <f>IF($E87=0," ",'t13'!AB88/$E87)</f>
        <v>1909.875</v>
      </c>
      <c r="Q87" s="328">
        <f>IF($E87=0," ",SUM('t13'!C88:N88)/$E87)</f>
        <v>523.75</v>
      </c>
      <c r="R87" s="328">
        <f>IF($E87=0," ",(SUM('t13'!O88:Y88)+'t13'!AA88)/$E87)</f>
        <v>6295.75</v>
      </c>
      <c r="S87" s="329">
        <f t="shared" si="3"/>
        <v>8729.375</v>
      </c>
      <c r="T87" s="330">
        <f>IF($E87=0," ",'t13'!Z88/$E87)</f>
        <v>0</v>
      </c>
      <c r="V87" s="270"/>
      <c r="W87" s="270"/>
      <c r="X87" s="270"/>
      <c r="Y87" s="270"/>
    </row>
    <row r="88" spans="1:25" s="324" customFormat="1" x14ac:dyDescent="0.35">
      <c r="A88" s="314" t="str">
        <f>'t1'!A89</f>
        <v>Coll.re prof.le sanitario - pers. Tec.- D</v>
      </c>
      <c r="B88" s="325" t="str">
        <f>'t1'!B89</f>
        <v>S16021</v>
      </c>
      <c r="C88" s="326">
        <f>'t1'!K89+'t1'!L89</f>
        <v>161</v>
      </c>
      <c r="D88" s="326">
        <f>('t1'!K89+'t1'!L89)-SUM('t3'!C89:F89,'t3'!I89:J89)+SUM('t3'!K89:N89)</f>
        <v>160</v>
      </c>
      <c r="E88" s="327">
        <f>'t12'!C89/12</f>
        <v>152.32416666666668</v>
      </c>
      <c r="F88" s="327">
        <f>IF($D88&gt;0,(('t11'!C91+'t11'!D91)/$D88)," ")</f>
        <v>33.924999999999997</v>
      </c>
      <c r="G88" s="327">
        <f>IF($D88&gt;0,(SUM('t11'!E91:N91)/$D88)," ")</f>
        <v>22.306249999999999</v>
      </c>
      <c r="H88" s="327">
        <f>IF($D88&gt;0,(SUM('t11'!Q91:T91)/$D88)," ")</f>
        <v>1.3374999999999999</v>
      </c>
      <c r="I88" s="328">
        <f>IF($E88=0," ",'t12'!D89/$E88)</f>
        <v>23196.437422383184</v>
      </c>
      <c r="J88" s="328">
        <f>IF($E88=0," ",'t12'!E89/$E88)</f>
        <v>96.222420386347082</v>
      </c>
      <c r="K88" s="328">
        <f>IF($E88=0," ",'t12'!F89/$E88)</f>
        <v>3759.3837703581721</v>
      </c>
      <c r="L88" s="328">
        <f>IF($E88=0," ",'t12'!G89/$E88)</f>
        <v>2289.1180541498666</v>
      </c>
      <c r="M88" s="329">
        <f t="shared" si="2"/>
        <v>29341.161667277567</v>
      </c>
      <c r="N88" s="330">
        <f>IF($E88=0," ",'t12'!H89/$E88)</f>
        <v>0</v>
      </c>
      <c r="O88" s="330">
        <f>IF($E88=0," ",'t12'!I89/$E88)</f>
        <v>0.1706886081766408</v>
      </c>
      <c r="P88" s="328">
        <f>IF($E88=0," ",'t13'!AB89/$E88)</f>
        <v>466.15715387687436</v>
      </c>
      <c r="Q88" s="328">
        <f>IF($E88=0," ",SUM('t13'!C89:N89)/$E88)</f>
        <v>725.6957475559251</v>
      </c>
      <c r="R88" s="328">
        <f>IF($E88=0," ",(SUM('t13'!O89:Y89)+'t13'!AA89)/$E88)</f>
        <v>4527.9157936199654</v>
      </c>
      <c r="S88" s="329">
        <f t="shared" si="3"/>
        <v>5719.768695052765</v>
      </c>
      <c r="T88" s="330">
        <f>IF($E88=0," ",'t13'!Z89/$E88)</f>
        <v>0</v>
      </c>
      <c r="V88" s="270"/>
      <c r="W88" s="270"/>
      <c r="X88" s="270"/>
      <c r="Y88" s="270"/>
    </row>
    <row r="89" spans="1:25" s="324" customFormat="1" x14ac:dyDescent="0.35">
      <c r="A89" s="314" t="str">
        <f>'t1'!A90</f>
        <v>Oper.re prof.le sanitario - pers. Tec.- C</v>
      </c>
      <c r="B89" s="325" t="str">
        <f>'t1'!B90</f>
        <v>S14054</v>
      </c>
      <c r="C89" s="326">
        <f>'t1'!K90+'t1'!L90</f>
        <v>0</v>
      </c>
      <c r="D89" s="326">
        <f>('t1'!K90+'t1'!L90)-SUM('t3'!C90:F90,'t3'!I90:J90)+SUM('t3'!K90:N90)</f>
        <v>0</v>
      </c>
      <c r="E89" s="327">
        <f>'t12'!C90/12</f>
        <v>0</v>
      </c>
      <c r="F89" s="327" t="str">
        <f>IF($D89&gt;0,(('t11'!C92+'t11'!D92)/$D89)," ")</f>
        <v xml:space="preserve"> </v>
      </c>
      <c r="G89" s="327" t="str">
        <f>IF($D89&gt;0,(SUM('t11'!E92:N92)/$D89)," ")</f>
        <v xml:space="preserve"> </v>
      </c>
      <c r="H89" s="327" t="str">
        <f>IF($D89&gt;0,(SUM('t11'!Q92:T92)/$D89)," ")</f>
        <v xml:space="preserve"> </v>
      </c>
      <c r="I89" s="328" t="str">
        <f>IF($E89=0," ",'t12'!D90/$E89)</f>
        <v xml:space="preserve"> </v>
      </c>
      <c r="J89" s="328" t="str">
        <f>IF($E89=0," ",'t12'!E90/$E89)</f>
        <v xml:space="preserve"> </v>
      </c>
      <c r="K89" s="328" t="str">
        <f>IF($E89=0," ",'t12'!F90/$E89)</f>
        <v xml:space="preserve"> </v>
      </c>
      <c r="L89" s="328" t="str">
        <f>IF($E89=0," ",'t12'!G90/$E89)</f>
        <v xml:space="preserve"> </v>
      </c>
      <c r="M89" s="329">
        <f t="shared" si="2"/>
        <v>0</v>
      </c>
      <c r="N89" s="330" t="str">
        <f>IF($E89=0," ",'t12'!H90/$E89)</f>
        <v xml:space="preserve"> </v>
      </c>
      <c r="O89" s="330" t="str">
        <f>IF($E89=0," ",'t12'!I90/$E89)</f>
        <v xml:space="preserve"> </v>
      </c>
      <c r="P89" s="328" t="str">
        <f>IF($E89=0," ",'t13'!AB90/$E89)</f>
        <v xml:space="preserve"> </v>
      </c>
      <c r="Q89" s="328" t="str">
        <f>IF($E89=0," ",SUM('t13'!C90:N90)/$E89)</f>
        <v xml:space="preserve"> </v>
      </c>
      <c r="R89" s="328" t="str">
        <f>IF($E89=0," ",(SUM('t13'!O90:Y90)+'t13'!AA90)/$E89)</f>
        <v xml:space="preserve"> </v>
      </c>
      <c r="S89" s="329">
        <f t="shared" si="3"/>
        <v>0</v>
      </c>
      <c r="T89" s="330" t="str">
        <f>IF($E89=0," ",'t13'!Z90/$E89)</f>
        <v xml:space="preserve"> </v>
      </c>
      <c r="V89" s="270"/>
      <c r="W89" s="270"/>
      <c r="X89" s="270"/>
      <c r="Y89" s="270"/>
    </row>
    <row r="90" spans="1:25" s="324" customFormat="1" x14ac:dyDescent="0.35">
      <c r="A90" s="314" t="str">
        <f>'t1'!A91</f>
        <v>Coll.re prof.le sanitario - tecn. Della prev. Senior - DS</v>
      </c>
      <c r="B90" s="325" t="str">
        <f>'t1'!B91</f>
        <v>S18865</v>
      </c>
      <c r="C90" s="326">
        <f>'t1'!K91+'t1'!L91</f>
        <v>0</v>
      </c>
      <c r="D90" s="326">
        <f>('t1'!K91+'t1'!L91)-SUM('t3'!C91:F91,'t3'!I91:J91)+SUM('t3'!K91:N91)</f>
        <v>0</v>
      </c>
      <c r="E90" s="327">
        <f>'t12'!C91/12</f>
        <v>0</v>
      </c>
      <c r="F90" s="327" t="str">
        <f>IF($D90&gt;0,(('t11'!C93+'t11'!D93)/$D90)," ")</f>
        <v xml:space="preserve"> </v>
      </c>
      <c r="G90" s="327" t="str">
        <f>IF($D90&gt;0,(SUM('t11'!E93:N93)/$D90)," ")</f>
        <v xml:space="preserve"> </v>
      </c>
      <c r="H90" s="327" t="str">
        <f>IF($D90&gt;0,(SUM('t11'!Q93:T93)/$D90)," ")</f>
        <v xml:space="preserve"> </v>
      </c>
      <c r="I90" s="328" t="str">
        <f>IF($E90=0," ",'t12'!D91/$E90)</f>
        <v xml:space="preserve"> </v>
      </c>
      <c r="J90" s="328" t="str">
        <f>IF($E90=0," ",'t12'!E91/$E90)</f>
        <v xml:space="preserve"> </v>
      </c>
      <c r="K90" s="328" t="str">
        <f>IF($E90=0," ",'t12'!F91/$E90)</f>
        <v xml:space="preserve"> </v>
      </c>
      <c r="L90" s="328" t="str">
        <f>IF($E90=0," ",'t12'!G91/$E90)</f>
        <v xml:space="preserve"> </v>
      </c>
      <c r="M90" s="329">
        <f t="shared" si="2"/>
        <v>0</v>
      </c>
      <c r="N90" s="330" t="str">
        <f>IF($E90=0," ",'t12'!H91/$E90)</f>
        <v xml:space="preserve"> </v>
      </c>
      <c r="O90" s="330" t="str">
        <f>IF($E90=0," ",'t12'!I91/$E90)</f>
        <v xml:space="preserve"> </v>
      </c>
      <c r="P90" s="328" t="str">
        <f>IF($E90=0," ",'t13'!AB91/$E90)</f>
        <v xml:space="preserve"> </v>
      </c>
      <c r="Q90" s="328" t="str">
        <f>IF($E90=0," ",SUM('t13'!C91:N91)/$E90)</f>
        <v xml:space="preserve"> </v>
      </c>
      <c r="R90" s="328" t="str">
        <f>IF($E90=0," ",(SUM('t13'!O91:Y91)+'t13'!AA91)/$E90)</f>
        <v xml:space="preserve"> </v>
      </c>
      <c r="S90" s="329">
        <f t="shared" si="3"/>
        <v>0</v>
      </c>
      <c r="T90" s="330" t="str">
        <f>IF($E90=0," ",'t13'!Z91/$E90)</f>
        <v xml:space="preserve"> </v>
      </c>
      <c r="V90" s="270"/>
      <c r="W90" s="270"/>
      <c r="X90" s="270"/>
      <c r="Y90" s="270"/>
    </row>
    <row r="91" spans="1:25" s="324" customFormat="1" x14ac:dyDescent="0.35">
      <c r="A91" s="314" t="str">
        <f>'t1'!A92</f>
        <v>Coll.re prof.le sanitario - tecn. Della prev. - D</v>
      </c>
      <c r="B91" s="325" t="str">
        <f>'t1'!B92</f>
        <v>S16022</v>
      </c>
      <c r="C91" s="326">
        <f>'t1'!K92+'t1'!L92</f>
        <v>2</v>
      </c>
      <c r="D91" s="326">
        <f>('t1'!K92+'t1'!L92)-SUM('t3'!C92:F92,'t3'!I92:J92)+SUM('t3'!K92:N92)</f>
        <v>2</v>
      </c>
      <c r="E91" s="327">
        <f>'t12'!C92/12</f>
        <v>2</v>
      </c>
      <c r="F91" s="327">
        <f>IF($D91&gt;0,(('t11'!C94+'t11'!D94)/$D91)," ")</f>
        <v>30</v>
      </c>
      <c r="G91" s="327">
        <f>IF($D91&gt;0,(SUM('t11'!E94:N94)/$D91)," ")</f>
        <v>13</v>
      </c>
      <c r="H91" s="327">
        <f>IF($D91&gt;0,(SUM('t11'!Q94:T94)/$D91)," ")</f>
        <v>0</v>
      </c>
      <c r="I91" s="328">
        <f>IF($E91=0," ",'t12'!D92/$E91)</f>
        <v>23074.5</v>
      </c>
      <c r="J91" s="328">
        <f>IF($E91=0," ",'t12'!E92/$E91)</f>
        <v>92</v>
      </c>
      <c r="K91" s="328">
        <f>IF($E91=0," ",'t12'!F92/$E91)</f>
        <v>3265.5</v>
      </c>
      <c r="L91" s="328">
        <f>IF($E91=0," ",'t12'!G92/$E91)</f>
        <v>2449</v>
      </c>
      <c r="M91" s="329">
        <f t="shared" si="2"/>
        <v>28881</v>
      </c>
      <c r="N91" s="330">
        <f>IF($E91=0," ",'t12'!H92/$E91)</f>
        <v>0</v>
      </c>
      <c r="O91" s="330">
        <f>IF($E91=0," ",'t12'!I92/$E91)</f>
        <v>0</v>
      </c>
      <c r="P91" s="328">
        <f>IF($E91=0," ",'t13'!AB92/$E91)</f>
        <v>1074</v>
      </c>
      <c r="Q91" s="328">
        <f>IF($E91=0," ",SUM('t13'!C92:N92)/$E91)</f>
        <v>618.5</v>
      </c>
      <c r="R91" s="328">
        <f>IF($E91=0," ",(SUM('t13'!O92:Y92)+'t13'!AA92)/$E91)</f>
        <v>7256</v>
      </c>
      <c r="S91" s="329">
        <f t="shared" si="3"/>
        <v>8948.5</v>
      </c>
      <c r="T91" s="330">
        <f>IF($E91=0," ",'t13'!Z92/$E91)</f>
        <v>0</v>
      </c>
      <c r="V91" s="270"/>
      <c r="W91" s="270"/>
      <c r="X91" s="270"/>
      <c r="Y91" s="270"/>
    </row>
    <row r="92" spans="1:25" s="324" customFormat="1" x14ac:dyDescent="0.35">
      <c r="A92" s="314" t="str">
        <f>'t1'!A93</f>
        <v>Oper.re prof.le sanitario - tecn. Della prev. - C</v>
      </c>
      <c r="B92" s="325" t="str">
        <f>'t1'!B93</f>
        <v>S14055</v>
      </c>
      <c r="C92" s="326">
        <f>'t1'!K93+'t1'!L93</f>
        <v>0</v>
      </c>
      <c r="D92" s="326">
        <f>('t1'!K93+'t1'!L93)-SUM('t3'!C93:F93,'t3'!I93:J93)+SUM('t3'!K93:N93)</f>
        <v>0</v>
      </c>
      <c r="E92" s="327">
        <f>'t12'!C93/12</f>
        <v>0</v>
      </c>
      <c r="F92" s="327" t="str">
        <f>IF($D92&gt;0,(('t11'!C95+'t11'!D95)/$D92)," ")</f>
        <v xml:space="preserve"> </v>
      </c>
      <c r="G92" s="327" t="str">
        <f>IF($D92&gt;0,(SUM('t11'!E95:N95)/$D92)," ")</f>
        <v xml:space="preserve"> </v>
      </c>
      <c r="H92" s="327" t="str">
        <f>IF($D92&gt;0,(SUM('t11'!Q95:T95)/$D92)," ")</f>
        <v xml:space="preserve"> </v>
      </c>
      <c r="I92" s="328" t="str">
        <f>IF($E92=0," ",'t12'!D93/$E92)</f>
        <v xml:space="preserve"> </v>
      </c>
      <c r="J92" s="328" t="str">
        <f>IF($E92=0," ",'t12'!E93/$E92)</f>
        <v xml:space="preserve"> </v>
      </c>
      <c r="K92" s="328" t="str">
        <f>IF($E92=0," ",'t12'!F93/$E92)</f>
        <v xml:space="preserve"> </v>
      </c>
      <c r="L92" s="328" t="str">
        <f>IF($E92=0," ",'t12'!G93/$E92)</f>
        <v xml:space="preserve"> </v>
      </c>
      <c r="M92" s="329">
        <f t="shared" si="2"/>
        <v>0</v>
      </c>
      <c r="N92" s="330" t="str">
        <f>IF($E92=0," ",'t12'!H93/$E92)</f>
        <v xml:space="preserve"> </v>
      </c>
      <c r="O92" s="330" t="str">
        <f>IF($E92=0," ",'t12'!I93/$E92)</f>
        <v xml:space="preserve"> </v>
      </c>
      <c r="P92" s="328" t="str">
        <f>IF($E92=0," ",'t13'!AB93/$E92)</f>
        <v xml:space="preserve"> </v>
      </c>
      <c r="Q92" s="328" t="str">
        <f>IF($E92=0," ",SUM('t13'!C93:N93)/$E92)</f>
        <v xml:space="preserve"> </v>
      </c>
      <c r="R92" s="328" t="str">
        <f>IF($E92=0," ",(SUM('t13'!O93:Y93)+'t13'!AA93)/$E92)</f>
        <v xml:space="preserve"> </v>
      </c>
      <c r="S92" s="329">
        <f t="shared" si="3"/>
        <v>0</v>
      </c>
      <c r="T92" s="330" t="str">
        <f>IF($E92=0," ",'t13'!Z93/$E92)</f>
        <v xml:space="preserve"> </v>
      </c>
      <c r="V92" s="270"/>
      <c r="W92" s="270"/>
      <c r="X92" s="270"/>
      <c r="Y92" s="270"/>
    </row>
    <row r="93" spans="1:25" s="324" customFormat="1" x14ac:dyDescent="0.35">
      <c r="A93" s="314" t="str">
        <f>'t1'!A94</f>
        <v>Coll.re prof.le sanitario - pers. Della riabil. Senior - DS</v>
      </c>
      <c r="B93" s="325" t="str">
        <f>'t1'!B94</f>
        <v>S18866</v>
      </c>
      <c r="C93" s="326">
        <f>'t1'!K94+'t1'!L94</f>
        <v>0</v>
      </c>
      <c r="D93" s="326">
        <f>('t1'!K94+'t1'!L94)-SUM('t3'!C94:F94,'t3'!I94:J94)+SUM('t3'!K94:N94)</f>
        <v>0</v>
      </c>
      <c r="E93" s="327">
        <f>'t12'!C94/12</f>
        <v>0</v>
      </c>
      <c r="F93" s="327" t="str">
        <f>IF($D93&gt;0,(('t11'!C96+'t11'!D96)/$D93)," ")</f>
        <v xml:space="preserve"> </v>
      </c>
      <c r="G93" s="327" t="str">
        <f>IF($D93&gt;0,(SUM('t11'!E96:N96)/$D93)," ")</f>
        <v xml:space="preserve"> </v>
      </c>
      <c r="H93" s="327" t="str">
        <f>IF($D93&gt;0,(SUM('t11'!Q96:T96)/$D93)," ")</f>
        <v xml:space="preserve"> </v>
      </c>
      <c r="I93" s="328" t="str">
        <f>IF($E93=0," ",'t12'!D94/$E93)</f>
        <v xml:space="preserve"> </v>
      </c>
      <c r="J93" s="328" t="str">
        <f>IF($E93=0," ",'t12'!E94/$E93)</f>
        <v xml:space="preserve"> </v>
      </c>
      <c r="K93" s="328" t="str">
        <f>IF($E93=0," ",'t12'!F94/$E93)</f>
        <v xml:space="preserve"> </v>
      </c>
      <c r="L93" s="328" t="str">
        <f>IF($E93=0," ",'t12'!G94/$E93)</f>
        <v xml:space="preserve"> </v>
      </c>
      <c r="M93" s="329">
        <f t="shared" si="2"/>
        <v>0</v>
      </c>
      <c r="N93" s="330" t="str">
        <f>IF($E93=0," ",'t12'!H94/$E93)</f>
        <v xml:space="preserve"> </v>
      </c>
      <c r="O93" s="330" t="str">
        <f>IF($E93=0," ",'t12'!I94/$E93)</f>
        <v xml:space="preserve"> </v>
      </c>
      <c r="P93" s="328" t="str">
        <f>IF($E93=0," ",'t13'!AB94/$E93)</f>
        <v xml:space="preserve"> </v>
      </c>
      <c r="Q93" s="328" t="str">
        <f>IF($E93=0," ",SUM('t13'!C94:N94)/$E93)</f>
        <v xml:space="preserve"> </v>
      </c>
      <c r="R93" s="328" t="str">
        <f>IF($E93=0," ",(SUM('t13'!O94:Y94)+'t13'!AA94)/$E93)</f>
        <v xml:space="preserve"> </v>
      </c>
      <c r="S93" s="329">
        <f t="shared" si="3"/>
        <v>0</v>
      </c>
      <c r="T93" s="330" t="str">
        <f>IF($E93=0," ",'t13'!Z94/$E93)</f>
        <v xml:space="preserve"> </v>
      </c>
      <c r="V93" s="270"/>
      <c r="W93" s="270"/>
      <c r="X93" s="270"/>
      <c r="Y93" s="270"/>
    </row>
    <row r="94" spans="1:25" s="324" customFormat="1" x14ac:dyDescent="0.35">
      <c r="A94" s="314" t="str">
        <f>'t1'!A95</f>
        <v>Coll.re prof.le sanitario - pers. Della riabil. - D</v>
      </c>
      <c r="B94" s="325" t="str">
        <f>'t1'!B95</f>
        <v>S16019</v>
      </c>
      <c r="C94" s="326">
        <f>'t1'!K95+'t1'!L95</f>
        <v>16</v>
      </c>
      <c r="D94" s="326">
        <f>('t1'!K95+'t1'!L95)-SUM('t3'!C95:F95,'t3'!I95:J95)+SUM('t3'!K95:N95)</f>
        <v>16</v>
      </c>
      <c r="E94" s="327">
        <f>'t12'!C95/12</f>
        <v>13.797499999999999</v>
      </c>
      <c r="F94" s="327">
        <f>IF($D94&gt;0,(('t11'!C97+'t11'!D97)/$D94)," ")</f>
        <v>27.6875</v>
      </c>
      <c r="G94" s="327">
        <f>IF($D94&gt;0,(SUM('t11'!E97:N97)/$D94)," ")</f>
        <v>47.1875</v>
      </c>
      <c r="H94" s="327">
        <f>IF($D94&gt;0,(SUM('t11'!Q97:T97)/$D94)," ")</f>
        <v>0.375</v>
      </c>
      <c r="I94" s="328">
        <f>IF($E94=0," ",'t12'!D95/$E94)</f>
        <v>23074.614966479436</v>
      </c>
      <c r="J94" s="328">
        <f>IF($E94=0," ",'t12'!E95/$E94)</f>
        <v>31.962312013045842</v>
      </c>
      <c r="K94" s="328">
        <f>IF($E94=0," ",'t12'!F95/$E94)</f>
        <v>3076.1369813371989</v>
      </c>
      <c r="L94" s="328">
        <f>IF($E94=0," ",'t12'!G95/$E94)</f>
        <v>2220.7646312737816</v>
      </c>
      <c r="M94" s="329">
        <f t="shared" si="2"/>
        <v>28403.478891103463</v>
      </c>
      <c r="N94" s="330">
        <f>IF($E94=0," ",'t12'!H95/$E94)</f>
        <v>0</v>
      </c>
      <c r="O94" s="330">
        <f>IF($E94=0," ",'t12'!I95/$E94)</f>
        <v>0</v>
      </c>
      <c r="P94" s="328">
        <f>IF($E94=0," ",'t13'!AB95/$E94)</f>
        <v>204.74723681826418</v>
      </c>
      <c r="Q94" s="328">
        <f>IF($E94=0," ",SUM('t13'!C95:N95)/$E94)</f>
        <v>245.3342996919732</v>
      </c>
      <c r="R94" s="328">
        <f>IF($E94=0," ",(SUM('t13'!O95:Y95)+'t13'!AA95)/$E94)</f>
        <v>4371.9514404783476</v>
      </c>
      <c r="S94" s="329">
        <f t="shared" si="3"/>
        <v>4822.0329769885848</v>
      </c>
      <c r="T94" s="330">
        <f>IF($E94=0," ",'t13'!Z95/$E94)</f>
        <v>0</v>
      </c>
      <c r="V94" s="270"/>
      <c r="W94" s="270"/>
      <c r="X94" s="270"/>
      <c r="Y94" s="270"/>
    </row>
    <row r="95" spans="1:25" s="324" customFormat="1" x14ac:dyDescent="0.35">
      <c r="A95" s="314" t="str">
        <f>'t1'!A96</f>
        <v>Oper.re prof.le di ii cat. Con funz. Di riabil. Senior - C</v>
      </c>
      <c r="B95" s="325" t="str">
        <f>'t1'!B96</f>
        <v>S14S51</v>
      </c>
      <c r="C95" s="326">
        <f>'t1'!K96+'t1'!L96</f>
        <v>0</v>
      </c>
      <c r="D95" s="326">
        <f>('t1'!K96+'t1'!L96)-SUM('t3'!C96:F96,'t3'!I96:J96)+SUM('t3'!K96:N96)</f>
        <v>0</v>
      </c>
      <c r="E95" s="327">
        <f>'t12'!C96/12</f>
        <v>0</v>
      </c>
      <c r="F95" s="327" t="str">
        <f>IF($D95&gt;0,(('t11'!C98+'t11'!D98)/$D95)," ")</f>
        <v xml:space="preserve"> </v>
      </c>
      <c r="G95" s="327" t="str">
        <f>IF($D95&gt;0,(SUM('t11'!E98:N98)/$D95)," ")</f>
        <v xml:space="preserve"> </v>
      </c>
      <c r="H95" s="327" t="str">
        <f>IF($D95&gt;0,(SUM('t11'!Q98:T98)/$D95)," ")</f>
        <v xml:space="preserve"> </v>
      </c>
      <c r="I95" s="328" t="str">
        <f>IF($E95=0," ",'t12'!D96/$E95)</f>
        <v xml:space="preserve"> </v>
      </c>
      <c r="J95" s="328" t="str">
        <f>IF($E95=0," ",'t12'!E96/$E95)</f>
        <v xml:space="preserve"> </v>
      </c>
      <c r="K95" s="328" t="str">
        <f>IF($E95=0," ",'t12'!F96/$E95)</f>
        <v xml:space="preserve"> </v>
      </c>
      <c r="L95" s="328" t="str">
        <f>IF($E95=0," ",'t12'!G96/$E95)</f>
        <v xml:space="preserve"> </v>
      </c>
      <c r="M95" s="329">
        <f t="shared" si="2"/>
        <v>0</v>
      </c>
      <c r="N95" s="330" t="str">
        <f>IF($E95=0," ",'t12'!H96/$E95)</f>
        <v xml:space="preserve"> </v>
      </c>
      <c r="O95" s="330" t="str">
        <f>IF($E95=0," ",'t12'!I96/$E95)</f>
        <v xml:space="preserve"> </v>
      </c>
      <c r="P95" s="328" t="str">
        <f>IF($E95=0," ",'t13'!AB96/$E95)</f>
        <v xml:space="preserve"> </v>
      </c>
      <c r="Q95" s="328" t="str">
        <f>IF($E95=0," ",SUM('t13'!C96:N96)/$E95)</f>
        <v xml:space="preserve"> </v>
      </c>
      <c r="R95" s="328" t="str">
        <f>IF($E95=0," ",(SUM('t13'!O96:Y96)+'t13'!AA96)/$E95)</f>
        <v xml:space="preserve"> </v>
      </c>
      <c r="S95" s="329">
        <f t="shared" si="3"/>
        <v>0</v>
      </c>
      <c r="T95" s="330" t="str">
        <f>IF($E95=0," ",'t13'!Z96/$E95)</f>
        <v xml:space="preserve"> </v>
      </c>
      <c r="V95" s="270"/>
      <c r="W95" s="270"/>
      <c r="X95" s="270"/>
      <c r="Y95" s="270"/>
    </row>
    <row r="96" spans="1:25" s="324" customFormat="1" x14ac:dyDescent="0.35">
      <c r="A96" s="314" t="str">
        <f>'t1'!A97</f>
        <v>Oper.re prof.le sanitario - pers. Della riabil. - C</v>
      </c>
      <c r="B96" s="325" t="str">
        <f>'t1'!B97</f>
        <v>S14053</v>
      </c>
      <c r="C96" s="326">
        <f>'t1'!K97+'t1'!L97</f>
        <v>0</v>
      </c>
      <c r="D96" s="326">
        <f>('t1'!K97+'t1'!L97)-SUM('t3'!C97:F97,'t3'!I97:J97)+SUM('t3'!K97:N97)</f>
        <v>0</v>
      </c>
      <c r="E96" s="327">
        <f>'t12'!C97/12</f>
        <v>0</v>
      </c>
      <c r="F96" s="327" t="str">
        <f>IF($D96&gt;0,(('t11'!C99+'t11'!D99)/$D96)," ")</f>
        <v xml:space="preserve"> </v>
      </c>
      <c r="G96" s="327" t="str">
        <f>IF($D96&gt;0,(SUM('t11'!E99:N99)/$D96)," ")</f>
        <v xml:space="preserve"> </v>
      </c>
      <c r="H96" s="327" t="str">
        <f>IF($D96&gt;0,(SUM('t11'!Q99:T99)/$D96)," ")</f>
        <v xml:space="preserve"> </v>
      </c>
      <c r="I96" s="328" t="str">
        <f>IF($E96=0," ",'t12'!D97/$E96)</f>
        <v xml:space="preserve"> </v>
      </c>
      <c r="J96" s="328" t="str">
        <f>IF($E96=0," ",'t12'!E97/$E96)</f>
        <v xml:space="preserve"> </v>
      </c>
      <c r="K96" s="328" t="str">
        <f>IF($E96=0," ",'t12'!F97/$E96)</f>
        <v xml:space="preserve"> </v>
      </c>
      <c r="L96" s="328" t="str">
        <f>IF($E96=0," ",'t12'!G97/$E96)</f>
        <v xml:space="preserve"> </v>
      </c>
      <c r="M96" s="329">
        <f t="shared" si="2"/>
        <v>0</v>
      </c>
      <c r="N96" s="330" t="str">
        <f>IF($E96=0," ",'t12'!H97/$E96)</f>
        <v xml:space="preserve"> </v>
      </c>
      <c r="O96" s="330" t="str">
        <f>IF($E96=0," ",'t12'!I97/$E96)</f>
        <v xml:space="preserve"> </v>
      </c>
      <c r="P96" s="328" t="str">
        <f>IF($E96=0," ",'t13'!AB97/$E96)</f>
        <v xml:space="preserve"> </v>
      </c>
      <c r="Q96" s="328" t="str">
        <f>IF($E96=0," ",SUM('t13'!C97:N97)/$E96)</f>
        <v xml:space="preserve"> </v>
      </c>
      <c r="R96" s="328" t="str">
        <f>IF($E96=0," ",(SUM('t13'!O97:Y97)+'t13'!AA97)/$E96)</f>
        <v xml:space="preserve"> </v>
      </c>
      <c r="S96" s="329">
        <f t="shared" si="3"/>
        <v>0</v>
      </c>
      <c r="T96" s="330" t="str">
        <f>IF($E96=0," ",'t13'!Z97/$E96)</f>
        <v xml:space="preserve"> </v>
      </c>
      <c r="V96" s="270"/>
      <c r="W96" s="270"/>
      <c r="X96" s="270"/>
      <c r="Y96" s="270"/>
    </row>
    <row r="97" spans="1:25" s="324" customFormat="1" x14ac:dyDescent="0.35">
      <c r="A97" s="314" t="str">
        <f>'t1'!A98</f>
        <v>Oper.re prof.le di II cat. Con funz. Di riabil. - BS</v>
      </c>
      <c r="B97" s="325" t="str">
        <f>'t1'!B98</f>
        <v>S13051</v>
      </c>
      <c r="C97" s="326">
        <f>'t1'!K98+'t1'!L98</f>
        <v>0</v>
      </c>
      <c r="D97" s="326">
        <f>('t1'!K98+'t1'!L98)-SUM('t3'!C98:F98,'t3'!I98:J98)+SUM('t3'!K98:N98)</f>
        <v>0</v>
      </c>
      <c r="E97" s="327">
        <f>'t12'!C98/12</f>
        <v>0</v>
      </c>
      <c r="F97" s="327" t="str">
        <f>IF($D97&gt;0,(('t11'!C100+'t11'!D100)/$D97)," ")</f>
        <v xml:space="preserve"> </v>
      </c>
      <c r="G97" s="327" t="str">
        <f>IF($D97&gt;0,(SUM('t11'!E100:N100)/$D97)," ")</f>
        <v xml:space="preserve"> </v>
      </c>
      <c r="H97" s="327" t="str">
        <f>IF($D97&gt;0,(SUM('t11'!Q100:T100)/$D97)," ")</f>
        <v xml:space="preserve"> </v>
      </c>
      <c r="I97" s="328" t="str">
        <f>IF($E97=0," ",'t12'!D98/$E97)</f>
        <v xml:space="preserve"> </v>
      </c>
      <c r="J97" s="328" t="str">
        <f>IF($E97=0," ",'t12'!E98/$E97)</f>
        <v xml:space="preserve"> </v>
      </c>
      <c r="K97" s="328" t="str">
        <f>IF($E97=0," ",'t12'!F98/$E97)</f>
        <v xml:space="preserve"> </v>
      </c>
      <c r="L97" s="328" t="str">
        <f>IF($E97=0," ",'t12'!G98/$E97)</f>
        <v xml:space="preserve"> </v>
      </c>
      <c r="M97" s="329">
        <f t="shared" si="2"/>
        <v>0</v>
      </c>
      <c r="N97" s="330" t="str">
        <f>IF($E97=0," ",'t12'!H98/$E97)</f>
        <v xml:space="preserve"> </v>
      </c>
      <c r="O97" s="330" t="str">
        <f>IF($E97=0," ",'t12'!I98/$E97)</f>
        <v xml:space="preserve"> </v>
      </c>
      <c r="P97" s="328" t="str">
        <f>IF($E97=0," ",'t13'!AB98/$E97)</f>
        <v xml:space="preserve"> </v>
      </c>
      <c r="Q97" s="328" t="str">
        <f>IF($E97=0," ",SUM('t13'!C98:N98)/$E97)</f>
        <v xml:space="preserve"> </v>
      </c>
      <c r="R97" s="328" t="str">
        <f>IF($E97=0," ",(SUM('t13'!O98:Y98)+'t13'!AA98)/$E97)</f>
        <v xml:space="preserve"> </v>
      </c>
      <c r="S97" s="329">
        <f t="shared" si="3"/>
        <v>0</v>
      </c>
      <c r="T97" s="330" t="str">
        <f>IF($E97=0," ",'t13'!Z98/$E97)</f>
        <v xml:space="preserve"> </v>
      </c>
      <c r="V97" s="270"/>
      <c r="W97" s="270"/>
      <c r="X97" s="270"/>
      <c r="Y97" s="270"/>
    </row>
    <row r="98" spans="1:25" s="324" customFormat="1" x14ac:dyDescent="0.35">
      <c r="A98" s="314" t="str">
        <f>'t1'!A99</f>
        <v>Profilo atipico ruolo sanitario</v>
      </c>
      <c r="B98" s="325" t="str">
        <f>'t1'!B99</f>
        <v>S00062</v>
      </c>
      <c r="C98" s="326">
        <f>'t1'!K99+'t1'!L99</f>
        <v>0</v>
      </c>
      <c r="D98" s="326">
        <f>('t1'!K99+'t1'!L99)-SUM('t3'!C99:F99,'t3'!I99:J99)+SUM('t3'!K99:N99)</f>
        <v>0</v>
      </c>
      <c r="E98" s="327">
        <f>'t12'!C99/12</f>
        <v>0</v>
      </c>
      <c r="F98" s="327" t="str">
        <f>IF($D98&gt;0,(('t11'!C101+'t11'!D101)/$D98)," ")</f>
        <v xml:space="preserve"> </v>
      </c>
      <c r="G98" s="327" t="str">
        <f>IF($D98&gt;0,(SUM('t11'!E101:N101)/$D98)," ")</f>
        <v xml:space="preserve"> </v>
      </c>
      <c r="H98" s="327" t="str">
        <f>IF($D98&gt;0,(SUM('t11'!Q101:T101)/$D98)," ")</f>
        <v xml:space="preserve"> </v>
      </c>
      <c r="I98" s="328" t="str">
        <f>IF($E98=0," ",'t12'!D99/$E98)</f>
        <v xml:space="preserve"> </v>
      </c>
      <c r="J98" s="328" t="str">
        <f>IF($E98=0," ",'t12'!E99/$E98)</f>
        <v xml:space="preserve"> </v>
      </c>
      <c r="K98" s="328" t="str">
        <f>IF($E98=0," ",'t12'!F99/$E98)</f>
        <v xml:space="preserve"> </v>
      </c>
      <c r="L98" s="328" t="str">
        <f>IF($E98=0," ",'t12'!G99/$E98)</f>
        <v xml:space="preserve"> </v>
      </c>
      <c r="M98" s="329">
        <f t="shared" si="2"/>
        <v>0</v>
      </c>
      <c r="N98" s="330" t="str">
        <f>IF($E98=0," ",'t12'!H99/$E98)</f>
        <v xml:space="preserve"> </v>
      </c>
      <c r="O98" s="330" t="str">
        <f>IF($E98=0," ",'t12'!I99/$E98)</f>
        <v xml:space="preserve"> </v>
      </c>
      <c r="P98" s="328" t="str">
        <f>IF($E98=0," ",'t13'!AB99/$E98)</f>
        <v xml:space="preserve"> </v>
      </c>
      <c r="Q98" s="328" t="str">
        <f>IF($E98=0," ",SUM('t13'!C99:N99)/$E98)</f>
        <v xml:space="preserve"> </v>
      </c>
      <c r="R98" s="328" t="str">
        <f>IF($E98=0," ",(SUM('t13'!O99:Y99)+'t13'!AA99)/$E98)</f>
        <v xml:space="preserve"> </v>
      </c>
      <c r="S98" s="329">
        <f t="shared" si="3"/>
        <v>0</v>
      </c>
      <c r="T98" s="330" t="str">
        <f>IF($E98=0," ",'t13'!Z99/$E98)</f>
        <v xml:space="preserve"> </v>
      </c>
      <c r="V98" s="270"/>
      <c r="W98" s="270"/>
      <c r="X98" s="270"/>
      <c r="Y98" s="270"/>
    </row>
    <row r="99" spans="1:25" s="324" customFormat="1" x14ac:dyDescent="0.35">
      <c r="A99" s="314" t="str">
        <f>'t1'!A100</f>
        <v>Avvocato dirig. Con incarico di struttura complessa</v>
      </c>
      <c r="B99" s="325" t="str">
        <f>'t1'!B100</f>
        <v>PD0010</v>
      </c>
      <c r="C99" s="326">
        <f>'t1'!K100+'t1'!L100</f>
        <v>0</v>
      </c>
      <c r="D99" s="326">
        <f>('t1'!K100+'t1'!L100)-SUM('t3'!C100:F100,'t3'!I100:J100)+SUM('t3'!K100:N100)</f>
        <v>0</v>
      </c>
      <c r="E99" s="327">
        <f>'t12'!C100/12</f>
        <v>0</v>
      </c>
      <c r="F99" s="327" t="str">
        <f>IF($D99&gt;0,(('t11'!C102+'t11'!D102)/$D99)," ")</f>
        <v xml:space="preserve"> </v>
      </c>
      <c r="G99" s="327" t="str">
        <f>IF($D99&gt;0,(SUM('t11'!E102:N102)/$D99)," ")</f>
        <v xml:space="preserve"> </v>
      </c>
      <c r="H99" s="327" t="str">
        <f>IF($D99&gt;0,(SUM('t11'!Q102:T102)/$D99)," ")</f>
        <v xml:space="preserve"> </v>
      </c>
      <c r="I99" s="328" t="str">
        <f>IF($E99=0," ",'t12'!D100/$E99)</f>
        <v xml:space="preserve"> </v>
      </c>
      <c r="J99" s="328" t="str">
        <f>IF($E99=0," ",'t12'!E100/$E99)</f>
        <v xml:space="preserve"> </v>
      </c>
      <c r="K99" s="328" t="str">
        <f>IF($E99=0," ",'t12'!F100/$E99)</f>
        <v xml:space="preserve"> </v>
      </c>
      <c r="L99" s="328" t="str">
        <f>IF($E99=0," ",'t12'!G100/$E99)</f>
        <v xml:space="preserve"> </v>
      </c>
      <c r="M99" s="329">
        <f t="shared" si="2"/>
        <v>0</v>
      </c>
      <c r="N99" s="330" t="str">
        <f>IF($E99=0," ",'t12'!H100/$E99)</f>
        <v xml:space="preserve"> </v>
      </c>
      <c r="O99" s="330" t="str">
        <f>IF($E99=0," ",'t12'!I100/$E99)</f>
        <v xml:space="preserve"> </v>
      </c>
      <c r="P99" s="328" t="str">
        <f>IF($E99=0," ",'t13'!AB100/$E99)</f>
        <v xml:space="preserve"> </v>
      </c>
      <c r="Q99" s="328" t="str">
        <f>IF($E99=0," ",SUM('t13'!C100:N100)/$E99)</f>
        <v xml:space="preserve"> </v>
      </c>
      <c r="R99" s="328" t="str">
        <f>IF($E99=0," ",(SUM('t13'!O100:Y100)+'t13'!AA100)/$E99)</f>
        <v xml:space="preserve"> </v>
      </c>
      <c r="S99" s="329">
        <f t="shared" si="3"/>
        <v>0</v>
      </c>
      <c r="T99" s="330" t="str">
        <f>IF($E99=0," ",'t13'!Z100/$E99)</f>
        <v xml:space="preserve"> </v>
      </c>
      <c r="V99" s="270"/>
      <c r="W99" s="270"/>
      <c r="X99" s="270"/>
      <c r="Y99" s="270"/>
    </row>
    <row r="100" spans="1:25" s="324" customFormat="1" x14ac:dyDescent="0.35">
      <c r="A100" s="314" t="str">
        <f>'t1'!A101</f>
        <v>Avvocato dirig. Con incarico di struttura semplice</v>
      </c>
      <c r="B100" s="325" t="str">
        <f>'t1'!B101</f>
        <v>PD0S09</v>
      </c>
      <c r="C100" s="326">
        <f>'t1'!K101+'t1'!L101</f>
        <v>0</v>
      </c>
      <c r="D100" s="326">
        <f>('t1'!K101+'t1'!L101)-SUM('t3'!C101:F101,'t3'!I101:J101)+SUM('t3'!K101:N101)</f>
        <v>0</v>
      </c>
      <c r="E100" s="327">
        <f>'t12'!C101/12</f>
        <v>0</v>
      </c>
      <c r="F100" s="327" t="str">
        <f>IF($D100&gt;0,(('t11'!C103+'t11'!D103)/$D100)," ")</f>
        <v xml:space="preserve"> </v>
      </c>
      <c r="G100" s="327" t="str">
        <f>IF($D100&gt;0,(SUM('t11'!E103:N103)/$D100)," ")</f>
        <v xml:space="preserve"> </v>
      </c>
      <c r="H100" s="327" t="str">
        <f>IF($D100&gt;0,(SUM('t11'!Q103:T103)/$D100)," ")</f>
        <v xml:space="preserve"> </v>
      </c>
      <c r="I100" s="328" t="str">
        <f>IF($E100=0," ",'t12'!D101/$E100)</f>
        <v xml:space="preserve"> </v>
      </c>
      <c r="J100" s="328" t="str">
        <f>IF($E100=0," ",'t12'!E101/$E100)</f>
        <v xml:space="preserve"> </v>
      </c>
      <c r="K100" s="328" t="str">
        <f>IF($E100=0," ",'t12'!F101/$E100)</f>
        <v xml:space="preserve"> </v>
      </c>
      <c r="L100" s="328" t="str">
        <f>IF($E100=0," ",'t12'!G101/$E100)</f>
        <v xml:space="preserve"> </v>
      </c>
      <c r="M100" s="329">
        <f t="shared" si="2"/>
        <v>0</v>
      </c>
      <c r="N100" s="330" t="str">
        <f>IF($E100=0," ",'t12'!H101/$E100)</f>
        <v xml:space="preserve"> </v>
      </c>
      <c r="O100" s="330" t="str">
        <f>IF($E100=0," ",'t12'!I101/$E100)</f>
        <v xml:space="preserve"> </v>
      </c>
      <c r="P100" s="328" t="str">
        <f>IF($E100=0," ",'t13'!AB101/$E100)</f>
        <v xml:space="preserve"> </v>
      </c>
      <c r="Q100" s="328" t="str">
        <f>IF($E100=0," ",SUM('t13'!C101:N101)/$E100)</f>
        <v xml:space="preserve"> </v>
      </c>
      <c r="R100" s="328" t="str">
        <f>IF($E100=0," ",(SUM('t13'!O101:Y101)+'t13'!AA101)/$E100)</f>
        <v xml:space="preserve"> </v>
      </c>
      <c r="S100" s="329">
        <f t="shared" si="3"/>
        <v>0</v>
      </c>
      <c r="T100" s="330" t="str">
        <f>IF($E100=0," ",'t13'!Z101/$E100)</f>
        <v xml:space="preserve"> </v>
      </c>
      <c r="V100" s="270"/>
      <c r="W100" s="270"/>
      <c r="X100" s="270"/>
      <c r="Y100" s="270"/>
    </row>
    <row r="101" spans="1:25" s="324" customFormat="1" x14ac:dyDescent="0.35">
      <c r="A101" s="314" t="str">
        <f>'t1'!A102</f>
        <v>Avvocato dirig. Con altri incar.prof.li</v>
      </c>
      <c r="B101" s="325" t="str">
        <f>'t1'!B102</f>
        <v>PD0A09</v>
      </c>
      <c r="C101" s="326">
        <f>'t1'!K102+'t1'!L102</f>
        <v>0</v>
      </c>
      <c r="D101" s="326">
        <f>('t1'!K102+'t1'!L102)-SUM('t3'!C102:F102,'t3'!I102:J102)+SUM('t3'!K102:N102)</f>
        <v>0</v>
      </c>
      <c r="E101" s="327">
        <f>'t12'!C102/12</f>
        <v>0</v>
      </c>
      <c r="F101" s="327" t="str">
        <f>IF($D101&gt;0,(('t11'!C104+'t11'!D104)/$D101)," ")</f>
        <v xml:space="preserve"> </v>
      </c>
      <c r="G101" s="327" t="str">
        <f>IF($D101&gt;0,(SUM('t11'!E104:N104)/$D101)," ")</f>
        <v xml:space="preserve"> </v>
      </c>
      <c r="H101" s="327" t="str">
        <f>IF($D101&gt;0,(SUM('t11'!Q104:T104)/$D101)," ")</f>
        <v xml:space="preserve"> </v>
      </c>
      <c r="I101" s="328" t="str">
        <f>IF($E101=0," ",'t12'!D102/$E101)</f>
        <v xml:space="preserve"> </v>
      </c>
      <c r="J101" s="328" t="str">
        <f>IF($E101=0," ",'t12'!E102/$E101)</f>
        <v xml:space="preserve"> </v>
      </c>
      <c r="K101" s="328" t="str">
        <f>IF($E101=0," ",'t12'!F102/$E101)</f>
        <v xml:space="preserve"> </v>
      </c>
      <c r="L101" s="328" t="str">
        <f>IF($E101=0," ",'t12'!G102/$E101)</f>
        <v xml:space="preserve"> </v>
      </c>
      <c r="M101" s="329">
        <f t="shared" si="2"/>
        <v>0</v>
      </c>
      <c r="N101" s="330" t="str">
        <f>IF($E101=0," ",'t12'!H102/$E101)</f>
        <v xml:space="preserve"> </v>
      </c>
      <c r="O101" s="330" t="str">
        <f>IF($E101=0," ",'t12'!I102/$E101)</f>
        <v xml:space="preserve"> </v>
      </c>
      <c r="P101" s="328" t="str">
        <f>IF($E101=0," ",'t13'!AB102/$E101)</f>
        <v xml:space="preserve"> </v>
      </c>
      <c r="Q101" s="328" t="str">
        <f>IF($E101=0," ",SUM('t13'!C102:N102)/$E101)</f>
        <v xml:space="preserve"> </v>
      </c>
      <c r="R101" s="328" t="str">
        <f>IF($E101=0," ",(SUM('t13'!O102:Y102)+'t13'!AA102)/$E101)</f>
        <v xml:space="preserve"> </v>
      </c>
      <c r="S101" s="329">
        <f t="shared" si="3"/>
        <v>0</v>
      </c>
      <c r="T101" s="330" t="str">
        <f>IF($E101=0," ",'t13'!Z102/$E101)</f>
        <v xml:space="preserve"> </v>
      </c>
      <c r="V101" s="270"/>
      <c r="W101" s="270"/>
      <c r="X101" s="270"/>
      <c r="Y101" s="270"/>
    </row>
    <row r="102" spans="1:25" s="324" customFormat="1" x14ac:dyDescent="0.35">
      <c r="A102" s="314" t="str">
        <f>'t1'!A103</f>
        <v>Avvocato dir. A t. Determinato(art. 15-septies dlgs. 502/92)</v>
      </c>
      <c r="B102" s="325" t="str">
        <f>'t1'!B103</f>
        <v>PD0605</v>
      </c>
      <c r="C102" s="326">
        <f>'t1'!K103+'t1'!L103</f>
        <v>0</v>
      </c>
      <c r="D102" s="326">
        <f>('t1'!K103+'t1'!L103)-SUM('t3'!C103:F103,'t3'!I103:J103)+SUM('t3'!K103:N103)</f>
        <v>0</v>
      </c>
      <c r="E102" s="327">
        <f>'t12'!C103/12</f>
        <v>0</v>
      </c>
      <c r="F102" s="327" t="str">
        <f>IF($D102&gt;0,(('t11'!C105+'t11'!D105)/$D102)," ")</f>
        <v xml:space="preserve"> </v>
      </c>
      <c r="G102" s="327" t="str">
        <f>IF($D102&gt;0,(SUM('t11'!E105:N105)/$D102)," ")</f>
        <v xml:space="preserve"> </v>
      </c>
      <c r="H102" s="327" t="str">
        <f>IF($D102&gt;0,(SUM('t11'!Q105:T105)/$D102)," ")</f>
        <v xml:space="preserve"> </v>
      </c>
      <c r="I102" s="328" t="str">
        <f>IF($E102=0," ",'t12'!D103/$E102)</f>
        <v xml:space="preserve"> </v>
      </c>
      <c r="J102" s="328" t="str">
        <f>IF($E102=0," ",'t12'!E103/$E102)</f>
        <v xml:space="preserve"> </v>
      </c>
      <c r="K102" s="328" t="str">
        <f>IF($E102=0," ",'t12'!F103/$E102)</f>
        <v xml:space="preserve"> </v>
      </c>
      <c r="L102" s="328" t="str">
        <f>IF($E102=0," ",'t12'!G103/$E102)</f>
        <v xml:space="preserve"> </v>
      </c>
      <c r="M102" s="329">
        <f t="shared" si="2"/>
        <v>0</v>
      </c>
      <c r="N102" s="330" t="str">
        <f>IF($E102=0," ",'t12'!H103/$E102)</f>
        <v xml:space="preserve"> </v>
      </c>
      <c r="O102" s="330" t="str">
        <f>IF($E102=0," ",'t12'!I103/$E102)</f>
        <v xml:space="preserve"> </v>
      </c>
      <c r="P102" s="328" t="str">
        <f>IF($E102=0," ",'t13'!AB103/$E102)</f>
        <v xml:space="preserve"> </v>
      </c>
      <c r="Q102" s="328" t="str">
        <f>IF($E102=0," ",SUM('t13'!C103:N103)/$E102)</f>
        <v xml:space="preserve"> </v>
      </c>
      <c r="R102" s="328" t="str">
        <f>IF($E102=0," ",(SUM('t13'!O103:Y103)+'t13'!AA103)/$E102)</f>
        <v xml:space="preserve"> </v>
      </c>
      <c r="S102" s="329">
        <f t="shared" si="3"/>
        <v>0</v>
      </c>
      <c r="T102" s="330" t="str">
        <f>IF($E102=0," ",'t13'!Z103/$E102)</f>
        <v xml:space="preserve"> </v>
      </c>
      <c r="V102" s="270"/>
      <c r="W102" s="270"/>
      <c r="X102" s="270"/>
      <c r="Y102" s="270"/>
    </row>
    <row r="103" spans="1:25" s="324" customFormat="1" x14ac:dyDescent="0.35">
      <c r="A103" s="314" t="str">
        <f>'t1'!A104</f>
        <v>Ingegnere dirig. Con incarico di struttura complessa</v>
      </c>
      <c r="B103" s="325" t="str">
        <f>'t1'!B104</f>
        <v>PD0046</v>
      </c>
      <c r="C103" s="326">
        <f>'t1'!K104+'t1'!L104</f>
        <v>2</v>
      </c>
      <c r="D103" s="326">
        <f>('t1'!K104+'t1'!L104)-SUM('t3'!C104:F104,'t3'!I104:J104)+SUM('t3'!K104:N104)</f>
        <v>2</v>
      </c>
      <c r="E103" s="327">
        <f>'t12'!C104/12</f>
        <v>2</v>
      </c>
      <c r="F103" s="327">
        <f>IF($D103&gt;0,(('t11'!C106+'t11'!D106)/$D103)," ")</f>
        <v>24.5</v>
      </c>
      <c r="G103" s="327">
        <f>IF($D103&gt;0,(SUM('t11'!E106:N106)/$D103)," ")</f>
        <v>0</v>
      </c>
      <c r="H103" s="327">
        <f>IF($D103&gt;0,(SUM('t11'!Q106:T106)/$D103)," ")</f>
        <v>0</v>
      </c>
      <c r="I103" s="328">
        <f>IF($E103=0," ",'t12'!D104/$E103)</f>
        <v>41479.5</v>
      </c>
      <c r="J103" s="328">
        <f>IF($E103=0," ",'t12'!E104/$E103)</f>
        <v>0</v>
      </c>
      <c r="K103" s="328">
        <f>IF($E103=0," ",'t12'!F104/$E103)</f>
        <v>0</v>
      </c>
      <c r="L103" s="328">
        <f>IF($E103=0," ",'t12'!G104/$E103)</f>
        <v>6036.5</v>
      </c>
      <c r="M103" s="329">
        <f t="shared" si="2"/>
        <v>47516</v>
      </c>
      <c r="N103" s="330">
        <f>IF($E103=0," ",'t12'!H104/$E103)</f>
        <v>0</v>
      </c>
      <c r="O103" s="330">
        <f>IF($E103=0," ",'t12'!I104/$E103)</f>
        <v>0</v>
      </c>
      <c r="P103" s="328">
        <f>IF($E103=0," ",'t13'!AB104/$E103)</f>
        <v>0</v>
      </c>
      <c r="Q103" s="328">
        <f>IF($E103=0," ",SUM('t13'!C104:N104)/$E103)</f>
        <v>49058</v>
      </c>
      <c r="R103" s="328">
        <f>IF($E103=0," ",(SUM('t13'!O104:Y104)+'t13'!AA104)/$E103)</f>
        <v>48.5</v>
      </c>
      <c r="S103" s="329">
        <f t="shared" si="3"/>
        <v>49106.5</v>
      </c>
      <c r="T103" s="330">
        <f>IF($E103=0," ",'t13'!Z104/$E103)</f>
        <v>0</v>
      </c>
      <c r="V103" s="270"/>
      <c r="W103" s="270"/>
      <c r="X103" s="270"/>
      <c r="Y103" s="270"/>
    </row>
    <row r="104" spans="1:25" s="324" customFormat="1" x14ac:dyDescent="0.35">
      <c r="A104" s="314" t="str">
        <f>'t1'!A105</f>
        <v>Ingegnere dirig. Con incarico di struttura semplice</v>
      </c>
      <c r="B104" s="325" t="str">
        <f>'t1'!B105</f>
        <v>PD0S45</v>
      </c>
      <c r="C104" s="326">
        <f>'t1'!K105+'t1'!L105</f>
        <v>0</v>
      </c>
      <c r="D104" s="326">
        <f>('t1'!K105+'t1'!L105)-SUM('t3'!C105:F105,'t3'!I105:J105)+SUM('t3'!K105:N105)</f>
        <v>0</v>
      </c>
      <c r="E104" s="327">
        <f>'t12'!C105/12</f>
        <v>0</v>
      </c>
      <c r="F104" s="327" t="str">
        <f>IF($D104&gt;0,(('t11'!C107+'t11'!D107)/$D104)," ")</f>
        <v xml:space="preserve"> </v>
      </c>
      <c r="G104" s="327" t="str">
        <f>IF($D104&gt;0,(SUM('t11'!E107:N107)/$D104)," ")</f>
        <v xml:space="preserve"> </v>
      </c>
      <c r="H104" s="327" t="str">
        <f>IF($D104&gt;0,(SUM('t11'!Q107:T107)/$D104)," ")</f>
        <v xml:space="preserve"> </v>
      </c>
      <c r="I104" s="328" t="str">
        <f>IF($E104=0," ",'t12'!D105/$E104)</f>
        <v xml:space="preserve"> </v>
      </c>
      <c r="J104" s="328" t="str">
        <f>IF($E104=0," ",'t12'!E105/$E104)</f>
        <v xml:space="preserve"> </v>
      </c>
      <c r="K104" s="328" t="str">
        <f>IF($E104=0," ",'t12'!F105/$E104)</f>
        <v xml:space="preserve"> </v>
      </c>
      <c r="L104" s="328" t="str">
        <f>IF($E104=0," ",'t12'!G105/$E104)</f>
        <v xml:space="preserve"> </v>
      </c>
      <c r="M104" s="329">
        <f t="shared" si="2"/>
        <v>0</v>
      </c>
      <c r="N104" s="330" t="str">
        <f>IF($E104=0," ",'t12'!H105/$E104)</f>
        <v xml:space="preserve"> </v>
      </c>
      <c r="O104" s="330" t="str">
        <f>IF($E104=0," ",'t12'!I105/$E104)</f>
        <v xml:space="preserve"> </v>
      </c>
      <c r="P104" s="328" t="str">
        <f>IF($E104=0," ",'t13'!AB105/$E104)</f>
        <v xml:space="preserve"> </v>
      </c>
      <c r="Q104" s="328" t="str">
        <f>IF($E104=0," ",SUM('t13'!C105:N105)/$E104)</f>
        <v xml:space="preserve"> </v>
      </c>
      <c r="R104" s="328" t="str">
        <f>IF($E104=0," ",(SUM('t13'!O105:Y105)+'t13'!AA105)/$E104)</f>
        <v xml:space="preserve"> </v>
      </c>
      <c r="S104" s="329">
        <f t="shared" si="3"/>
        <v>0</v>
      </c>
      <c r="T104" s="330" t="str">
        <f>IF($E104=0," ",'t13'!Z105/$E104)</f>
        <v xml:space="preserve"> </v>
      </c>
      <c r="V104" s="270"/>
      <c r="W104" s="270"/>
      <c r="X104" s="270"/>
      <c r="Y104" s="270"/>
    </row>
    <row r="105" spans="1:25" s="324" customFormat="1" x14ac:dyDescent="0.35">
      <c r="A105" s="314" t="str">
        <f>'t1'!A106</f>
        <v>Ingegnere dirig. Con altri incar.prof.li</v>
      </c>
      <c r="B105" s="325" t="str">
        <f>'t1'!B106</f>
        <v>PD0A45</v>
      </c>
      <c r="C105" s="326">
        <f>'t1'!K106+'t1'!L106</f>
        <v>1</v>
      </c>
      <c r="D105" s="326">
        <f>('t1'!K106+'t1'!L106)-SUM('t3'!C106:F106,'t3'!I106:J106)+SUM('t3'!K106:N106)</f>
        <v>1</v>
      </c>
      <c r="E105" s="327">
        <f>'t12'!C106/12</f>
        <v>1</v>
      </c>
      <c r="F105" s="327">
        <f>IF($D105&gt;0,(('t11'!C108+'t11'!D108)/$D105)," ")</f>
        <v>15</v>
      </c>
      <c r="G105" s="327">
        <f>IF($D105&gt;0,(SUM('t11'!E108:N108)/$D105)," ")</f>
        <v>0</v>
      </c>
      <c r="H105" s="327">
        <f>IF($D105&gt;0,(SUM('t11'!Q108:T108)/$D105)," ")</f>
        <v>0</v>
      </c>
      <c r="I105" s="328">
        <f>IF($E105=0," ",'t12'!D106/$E105)</f>
        <v>41479</v>
      </c>
      <c r="J105" s="328">
        <f>IF($E105=0," ",'t12'!E106/$E105)</f>
        <v>0</v>
      </c>
      <c r="K105" s="328">
        <f>IF($E105=0," ",'t12'!F106/$E105)</f>
        <v>0</v>
      </c>
      <c r="L105" s="328">
        <f>IF($E105=0," ",'t12'!G106/$E105)</f>
        <v>4229</v>
      </c>
      <c r="M105" s="329">
        <f t="shared" si="2"/>
        <v>45708</v>
      </c>
      <c r="N105" s="330">
        <f>IF($E105=0," ",'t12'!H106/$E105)</f>
        <v>0</v>
      </c>
      <c r="O105" s="330">
        <f>IF($E105=0," ",'t12'!I106/$E105)</f>
        <v>0</v>
      </c>
      <c r="P105" s="328">
        <f>IF($E105=0," ",'t13'!AB106/$E105)</f>
        <v>0</v>
      </c>
      <c r="Q105" s="328">
        <f>IF($E105=0," ",SUM('t13'!C106:N106)/$E105)</f>
        <v>28860</v>
      </c>
      <c r="R105" s="328">
        <f>IF($E105=0," ",(SUM('t13'!O106:Y106)+'t13'!AA106)/$E105)</f>
        <v>0</v>
      </c>
      <c r="S105" s="329">
        <f t="shared" si="3"/>
        <v>28860</v>
      </c>
      <c r="T105" s="330">
        <f>IF($E105=0," ",'t13'!Z106/$E105)</f>
        <v>0</v>
      </c>
      <c r="V105" s="270"/>
      <c r="W105" s="270"/>
      <c r="X105" s="270"/>
      <c r="Y105" s="270"/>
    </row>
    <row r="106" spans="1:25" s="324" customFormat="1" x14ac:dyDescent="0.35">
      <c r="A106" s="314" t="str">
        <f>'t1'!A107</f>
        <v>Ingegnere dir. A t. Determinato(art.15-septies dlgs. 502/92)</v>
      </c>
      <c r="B106" s="325" t="str">
        <f>'t1'!B107</f>
        <v>PD0606</v>
      </c>
      <c r="C106" s="326">
        <f>'t1'!K107+'t1'!L107</f>
        <v>0</v>
      </c>
      <c r="D106" s="326">
        <f>('t1'!K107+'t1'!L107)-SUM('t3'!C107:F107,'t3'!I107:J107)+SUM('t3'!K107:N107)</f>
        <v>0</v>
      </c>
      <c r="E106" s="327">
        <f>'t12'!C107/12</f>
        <v>0</v>
      </c>
      <c r="F106" s="327" t="str">
        <f>IF($D106&gt;0,(('t11'!C109+'t11'!D109)/$D106)," ")</f>
        <v xml:space="preserve"> </v>
      </c>
      <c r="G106" s="327" t="str">
        <f>IF($D106&gt;0,(SUM('t11'!E109:N109)/$D106)," ")</f>
        <v xml:space="preserve"> </v>
      </c>
      <c r="H106" s="327" t="str">
        <f>IF($D106&gt;0,(SUM('t11'!Q109:T109)/$D106)," ")</f>
        <v xml:space="preserve"> </v>
      </c>
      <c r="I106" s="328" t="str">
        <f>IF($E106=0," ",'t12'!D107/$E106)</f>
        <v xml:space="preserve"> </v>
      </c>
      <c r="J106" s="328" t="str">
        <f>IF($E106=0," ",'t12'!E107/$E106)</f>
        <v xml:space="preserve"> </v>
      </c>
      <c r="K106" s="328" t="str">
        <f>IF($E106=0," ",'t12'!F107/$E106)</f>
        <v xml:space="preserve"> </v>
      </c>
      <c r="L106" s="328" t="str">
        <f>IF($E106=0," ",'t12'!G107/$E106)</f>
        <v xml:space="preserve"> </v>
      </c>
      <c r="M106" s="329">
        <f t="shared" si="2"/>
        <v>0</v>
      </c>
      <c r="N106" s="330" t="str">
        <f>IF($E106=0," ",'t12'!H107/$E106)</f>
        <v xml:space="preserve"> </v>
      </c>
      <c r="O106" s="330" t="str">
        <f>IF($E106=0," ",'t12'!I107/$E106)</f>
        <v xml:space="preserve"> </v>
      </c>
      <c r="P106" s="328" t="str">
        <f>IF($E106=0," ",'t13'!AB107/$E106)</f>
        <v xml:space="preserve"> </v>
      </c>
      <c r="Q106" s="328" t="str">
        <f>IF($E106=0," ",SUM('t13'!C107:N107)/$E106)</f>
        <v xml:space="preserve"> </v>
      </c>
      <c r="R106" s="328" t="str">
        <f>IF($E106=0," ",(SUM('t13'!O107:Y107)+'t13'!AA107)/$E106)</f>
        <v xml:space="preserve"> </v>
      </c>
      <c r="S106" s="329">
        <f t="shared" si="3"/>
        <v>0</v>
      </c>
      <c r="T106" s="330" t="str">
        <f>IF($E106=0," ",'t13'!Z107/$E106)</f>
        <v xml:space="preserve"> </v>
      </c>
      <c r="V106" s="270"/>
      <c r="W106" s="270"/>
      <c r="X106" s="270"/>
      <c r="Y106" s="270"/>
    </row>
    <row r="107" spans="1:25" s="324" customFormat="1" x14ac:dyDescent="0.35">
      <c r="A107" s="314" t="str">
        <f>'t1'!A108</f>
        <v>Architetti dirig. Con incarico di struttura complessa</v>
      </c>
      <c r="B107" s="325" t="str">
        <f>'t1'!B108</f>
        <v>PD0004</v>
      </c>
      <c r="C107" s="326">
        <f>'t1'!K108+'t1'!L108</f>
        <v>0</v>
      </c>
      <c r="D107" s="326">
        <f>('t1'!K108+'t1'!L108)-SUM('t3'!C108:F108,'t3'!I108:J108)+SUM('t3'!K108:N108)</f>
        <v>0</v>
      </c>
      <c r="E107" s="327">
        <f>'t12'!C108/12</f>
        <v>0</v>
      </c>
      <c r="F107" s="327" t="str">
        <f>IF($D107&gt;0,(('t11'!C110+'t11'!D110)/$D107)," ")</f>
        <v xml:space="preserve"> </v>
      </c>
      <c r="G107" s="327" t="str">
        <f>IF($D107&gt;0,(SUM('t11'!E110:N110)/$D107)," ")</f>
        <v xml:space="preserve"> </v>
      </c>
      <c r="H107" s="327" t="str">
        <f>IF($D107&gt;0,(SUM('t11'!Q110:T110)/$D107)," ")</f>
        <v xml:space="preserve"> </v>
      </c>
      <c r="I107" s="328" t="str">
        <f>IF($E107=0," ",'t12'!D108/$E107)</f>
        <v xml:space="preserve"> </v>
      </c>
      <c r="J107" s="328" t="str">
        <f>IF($E107=0," ",'t12'!E108/$E107)</f>
        <v xml:space="preserve"> </v>
      </c>
      <c r="K107" s="328" t="str">
        <f>IF($E107=0," ",'t12'!F108/$E107)</f>
        <v xml:space="preserve"> </v>
      </c>
      <c r="L107" s="328" t="str">
        <f>IF($E107=0," ",'t12'!G108/$E107)</f>
        <v xml:space="preserve"> </v>
      </c>
      <c r="M107" s="329">
        <f t="shared" si="2"/>
        <v>0</v>
      </c>
      <c r="N107" s="330" t="str">
        <f>IF($E107=0," ",'t12'!H108/$E107)</f>
        <v xml:space="preserve"> </v>
      </c>
      <c r="O107" s="330" t="str">
        <f>IF($E107=0," ",'t12'!I108/$E107)</f>
        <v xml:space="preserve"> </v>
      </c>
      <c r="P107" s="328" t="str">
        <f>IF($E107=0," ",'t13'!AB108/$E107)</f>
        <v xml:space="preserve"> </v>
      </c>
      <c r="Q107" s="328" t="str">
        <f>IF($E107=0," ",SUM('t13'!C108:N108)/$E107)</f>
        <v xml:space="preserve"> </v>
      </c>
      <c r="R107" s="328" t="str">
        <f>IF($E107=0," ",(SUM('t13'!O108:Y108)+'t13'!AA108)/$E107)</f>
        <v xml:space="preserve"> </v>
      </c>
      <c r="S107" s="329">
        <f t="shared" si="3"/>
        <v>0</v>
      </c>
      <c r="T107" s="330" t="str">
        <f>IF($E107=0," ",'t13'!Z108/$E107)</f>
        <v xml:space="preserve"> </v>
      </c>
      <c r="V107" s="270"/>
      <c r="W107" s="270"/>
      <c r="X107" s="270"/>
      <c r="Y107" s="270"/>
    </row>
    <row r="108" spans="1:25" s="324" customFormat="1" x14ac:dyDescent="0.35">
      <c r="A108" s="314" t="str">
        <f>'t1'!A109</f>
        <v>Architetti dirig. Con incarico di struttura semplice</v>
      </c>
      <c r="B108" s="325" t="str">
        <f>'t1'!B109</f>
        <v>PD0S03</v>
      </c>
      <c r="C108" s="326">
        <f>'t1'!K109+'t1'!L109</f>
        <v>0</v>
      </c>
      <c r="D108" s="326">
        <f>('t1'!K109+'t1'!L109)-SUM('t3'!C109:F109,'t3'!I109:J109)+SUM('t3'!K109:N109)</f>
        <v>0</v>
      </c>
      <c r="E108" s="327">
        <f>'t12'!C109/12</f>
        <v>0</v>
      </c>
      <c r="F108" s="327" t="str">
        <f>IF($D108&gt;0,(('t11'!C111+'t11'!D111)/$D108)," ")</f>
        <v xml:space="preserve"> </v>
      </c>
      <c r="G108" s="327" t="str">
        <f>IF($D108&gt;0,(SUM('t11'!E111:N111)/$D108)," ")</f>
        <v xml:space="preserve"> </v>
      </c>
      <c r="H108" s="327" t="str">
        <f>IF($D108&gt;0,(SUM('t11'!Q111:T111)/$D108)," ")</f>
        <v xml:space="preserve"> </v>
      </c>
      <c r="I108" s="328" t="str">
        <f>IF($E108=0," ",'t12'!D109/$E108)</f>
        <v xml:space="preserve"> </v>
      </c>
      <c r="J108" s="328" t="str">
        <f>IF($E108=0," ",'t12'!E109/$E108)</f>
        <v xml:space="preserve"> </v>
      </c>
      <c r="K108" s="328" t="str">
        <f>IF($E108=0," ",'t12'!F109/$E108)</f>
        <v xml:space="preserve"> </v>
      </c>
      <c r="L108" s="328" t="str">
        <f>IF($E108=0," ",'t12'!G109/$E108)</f>
        <v xml:space="preserve"> </v>
      </c>
      <c r="M108" s="329">
        <f t="shared" si="2"/>
        <v>0</v>
      </c>
      <c r="N108" s="330" t="str">
        <f>IF($E108=0," ",'t12'!H109/$E108)</f>
        <v xml:space="preserve"> </v>
      </c>
      <c r="O108" s="330" t="str">
        <f>IF($E108=0," ",'t12'!I109/$E108)</f>
        <v xml:space="preserve"> </v>
      </c>
      <c r="P108" s="328" t="str">
        <f>IF($E108=0," ",'t13'!AB109/$E108)</f>
        <v xml:space="preserve"> </v>
      </c>
      <c r="Q108" s="328" t="str">
        <f>IF($E108=0," ",SUM('t13'!C109:N109)/$E108)</f>
        <v xml:space="preserve"> </v>
      </c>
      <c r="R108" s="328" t="str">
        <f>IF($E108=0," ",(SUM('t13'!O109:Y109)+'t13'!AA109)/$E108)</f>
        <v xml:space="preserve"> </v>
      </c>
      <c r="S108" s="329">
        <f t="shared" si="3"/>
        <v>0</v>
      </c>
      <c r="T108" s="330" t="str">
        <f>IF($E108=0," ",'t13'!Z109/$E108)</f>
        <v xml:space="preserve"> </v>
      </c>
      <c r="V108" s="270"/>
      <c r="W108" s="270"/>
      <c r="X108" s="270"/>
      <c r="Y108" s="270"/>
    </row>
    <row r="109" spans="1:25" s="324" customFormat="1" x14ac:dyDescent="0.35">
      <c r="A109" s="314" t="str">
        <f>'t1'!A110</f>
        <v>Architetti dirig. Con altri incar.prof.li</v>
      </c>
      <c r="B109" s="325" t="str">
        <f>'t1'!B110</f>
        <v>PD0A03</v>
      </c>
      <c r="C109" s="326">
        <f>'t1'!K110+'t1'!L110</f>
        <v>0</v>
      </c>
      <c r="D109" s="326">
        <f>('t1'!K110+'t1'!L110)-SUM('t3'!C110:F110,'t3'!I110:J110)+SUM('t3'!K110:N110)</f>
        <v>0</v>
      </c>
      <c r="E109" s="327">
        <f>'t12'!C110/12</f>
        <v>0</v>
      </c>
      <c r="F109" s="327" t="str">
        <f>IF($D109&gt;0,(('t11'!C112+'t11'!D112)/$D109)," ")</f>
        <v xml:space="preserve"> </v>
      </c>
      <c r="G109" s="327" t="str">
        <f>IF($D109&gt;0,(SUM('t11'!E112:N112)/$D109)," ")</f>
        <v xml:space="preserve"> </v>
      </c>
      <c r="H109" s="327" t="str">
        <f>IF($D109&gt;0,(SUM('t11'!Q112:T112)/$D109)," ")</f>
        <v xml:space="preserve"> </v>
      </c>
      <c r="I109" s="328" t="str">
        <f>IF($E109=0," ",'t12'!D110/$E109)</f>
        <v xml:space="preserve"> </v>
      </c>
      <c r="J109" s="328" t="str">
        <f>IF($E109=0," ",'t12'!E110/$E109)</f>
        <v xml:space="preserve"> </v>
      </c>
      <c r="K109" s="328" t="str">
        <f>IF($E109=0," ",'t12'!F110/$E109)</f>
        <v xml:space="preserve"> </v>
      </c>
      <c r="L109" s="328" t="str">
        <f>IF($E109=0," ",'t12'!G110/$E109)</f>
        <v xml:space="preserve"> </v>
      </c>
      <c r="M109" s="329">
        <f t="shared" si="2"/>
        <v>0</v>
      </c>
      <c r="N109" s="330" t="str">
        <f>IF($E109=0," ",'t12'!H110/$E109)</f>
        <v xml:space="preserve"> </v>
      </c>
      <c r="O109" s="330" t="str">
        <f>IF($E109=0," ",'t12'!I110/$E109)</f>
        <v xml:space="preserve"> </v>
      </c>
      <c r="P109" s="328" t="str">
        <f>IF($E109=0," ",'t13'!AB110/$E109)</f>
        <v xml:space="preserve"> </v>
      </c>
      <c r="Q109" s="328" t="str">
        <f>IF($E109=0," ",SUM('t13'!C110:N110)/$E109)</f>
        <v xml:space="preserve"> </v>
      </c>
      <c r="R109" s="328" t="str">
        <f>IF($E109=0," ",(SUM('t13'!O110:Y110)+'t13'!AA110)/$E109)</f>
        <v xml:space="preserve"> </v>
      </c>
      <c r="S109" s="329">
        <f t="shared" si="3"/>
        <v>0</v>
      </c>
      <c r="T109" s="330" t="str">
        <f>IF($E109=0," ",'t13'!Z110/$E109)</f>
        <v xml:space="preserve"> </v>
      </c>
      <c r="V109" s="270"/>
      <c r="W109" s="270"/>
      <c r="X109" s="270"/>
      <c r="Y109" s="270"/>
    </row>
    <row r="110" spans="1:25" s="324" customFormat="1" x14ac:dyDescent="0.35">
      <c r="A110" s="314" t="str">
        <f>'t1'!A111</f>
        <v>Architetti dir. A t.determinato(art. 15-septies dlgs.502/92)</v>
      </c>
      <c r="B110" s="325" t="str">
        <f>'t1'!B111</f>
        <v>PD0607</v>
      </c>
      <c r="C110" s="326">
        <f>'t1'!K111+'t1'!L111</f>
        <v>0</v>
      </c>
      <c r="D110" s="326">
        <f>('t1'!K111+'t1'!L111)-SUM('t3'!C111:F111,'t3'!I111:J111)+SUM('t3'!K111:N111)</f>
        <v>0</v>
      </c>
      <c r="E110" s="327">
        <f>'t12'!C111/12</f>
        <v>0</v>
      </c>
      <c r="F110" s="327" t="str">
        <f>IF($D110&gt;0,(('t11'!C113+'t11'!D113)/$D110)," ")</f>
        <v xml:space="preserve"> </v>
      </c>
      <c r="G110" s="327" t="str">
        <f>IF($D110&gt;0,(SUM('t11'!E113:N113)/$D110)," ")</f>
        <v xml:space="preserve"> </v>
      </c>
      <c r="H110" s="327" t="str">
        <f>IF($D110&gt;0,(SUM('t11'!Q113:T113)/$D110)," ")</f>
        <v xml:space="preserve"> </v>
      </c>
      <c r="I110" s="328" t="str">
        <f>IF($E110=0," ",'t12'!D111/$E110)</f>
        <v xml:space="preserve"> </v>
      </c>
      <c r="J110" s="328" t="str">
        <f>IF($E110=0," ",'t12'!E111/$E110)</f>
        <v xml:space="preserve"> </v>
      </c>
      <c r="K110" s="328" t="str">
        <f>IF($E110=0," ",'t12'!F111/$E110)</f>
        <v xml:space="preserve"> </v>
      </c>
      <c r="L110" s="328" t="str">
        <f>IF($E110=0," ",'t12'!G111/$E110)</f>
        <v xml:space="preserve"> </v>
      </c>
      <c r="M110" s="329">
        <f t="shared" si="2"/>
        <v>0</v>
      </c>
      <c r="N110" s="330" t="str">
        <f>IF($E110=0," ",'t12'!H111/$E110)</f>
        <v xml:space="preserve"> </v>
      </c>
      <c r="O110" s="330" t="str">
        <f>IF($E110=0," ",'t12'!I111/$E110)</f>
        <v xml:space="preserve"> </v>
      </c>
      <c r="P110" s="328" t="str">
        <f>IF($E110=0," ",'t13'!AB111/$E110)</f>
        <v xml:space="preserve"> </v>
      </c>
      <c r="Q110" s="328" t="str">
        <f>IF($E110=0," ",SUM('t13'!C111:N111)/$E110)</f>
        <v xml:space="preserve"> </v>
      </c>
      <c r="R110" s="328" t="str">
        <f>IF($E110=0," ",(SUM('t13'!O111:Y111)+'t13'!AA111)/$E110)</f>
        <v xml:space="preserve"> </v>
      </c>
      <c r="S110" s="329">
        <f t="shared" si="3"/>
        <v>0</v>
      </c>
      <c r="T110" s="330" t="str">
        <f>IF($E110=0," ",'t13'!Z111/$E110)</f>
        <v xml:space="preserve"> </v>
      </c>
      <c r="V110" s="270"/>
      <c r="W110" s="270"/>
      <c r="X110" s="270"/>
      <c r="Y110" s="270"/>
    </row>
    <row r="111" spans="1:25" s="324" customFormat="1" x14ac:dyDescent="0.35">
      <c r="A111" s="314" t="str">
        <f>'t1'!A112</f>
        <v>Geologi dirig. Con incarico di struttura complessa</v>
      </c>
      <c r="B111" s="325" t="str">
        <f>'t1'!B112</f>
        <v>PD0044</v>
      </c>
      <c r="C111" s="326">
        <f>'t1'!K112+'t1'!L112</f>
        <v>0</v>
      </c>
      <c r="D111" s="326">
        <f>('t1'!K112+'t1'!L112)-SUM('t3'!C112:F112,'t3'!I112:J112)+SUM('t3'!K112:N112)</f>
        <v>0</v>
      </c>
      <c r="E111" s="327">
        <f>'t12'!C112/12</f>
        <v>0</v>
      </c>
      <c r="F111" s="327" t="str">
        <f>IF($D111&gt;0,(('t11'!C114+'t11'!D114)/$D111)," ")</f>
        <v xml:space="preserve"> </v>
      </c>
      <c r="G111" s="327" t="str">
        <f>IF($D111&gt;0,(SUM('t11'!E114:N114)/$D111)," ")</f>
        <v xml:space="preserve"> </v>
      </c>
      <c r="H111" s="327" t="str">
        <f>IF($D111&gt;0,(SUM('t11'!Q114:T114)/$D111)," ")</f>
        <v xml:space="preserve"> </v>
      </c>
      <c r="I111" s="328" t="str">
        <f>IF($E111=0," ",'t12'!D112/$E111)</f>
        <v xml:space="preserve"> </v>
      </c>
      <c r="J111" s="328" t="str">
        <f>IF($E111=0," ",'t12'!E112/$E111)</f>
        <v xml:space="preserve"> </v>
      </c>
      <c r="K111" s="328" t="str">
        <f>IF($E111=0," ",'t12'!F112/$E111)</f>
        <v xml:space="preserve"> </v>
      </c>
      <c r="L111" s="328" t="str">
        <f>IF($E111=0," ",'t12'!G112/$E111)</f>
        <v xml:space="preserve"> </v>
      </c>
      <c r="M111" s="329">
        <f t="shared" si="2"/>
        <v>0</v>
      </c>
      <c r="N111" s="330" t="str">
        <f>IF($E111=0," ",'t12'!H112/$E111)</f>
        <v xml:space="preserve"> </v>
      </c>
      <c r="O111" s="330" t="str">
        <f>IF($E111=0," ",'t12'!I112/$E111)</f>
        <v xml:space="preserve"> </v>
      </c>
      <c r="P111" s="328" t="str">
        <f>IF($E111=0," ",'t13'!AB112/$E111)</f>
        <v xml:space="preserve"> </v>
      </c>
      <c r="Q111" s="328" t="str">
        <f>IF($E111=0," ",SUM('t13'!C112:N112)/$E111)</f>
        <v xml:space="preserve"> </v>
      </c>
      <c r="R111" s="328" t="str">
        <f>IF($E111=0," ",(SUM('t13'!O112:Y112)+'t13'!AA112)/$E111)</f>
        <v xml:space="preserve"> </v>
      </c>
      <c r="S111" s="329">
        <f t="shared" si="3"/>
        <v>0</v>
      </c>
      <c r="T111" s="330" t="str">
        <f>IF($E111=0," ",'t13'!Z112/$E111)</f>
        <v xml:space="preserve"> </v>
      </c>
      <c r="V111" s="270"/>
      <c r="W111" s="270"/>
      <c r="X111" s="270"/>
      <c r="Y111" s="270"/>
    </row>
    <row r="112" spans="1:25" s="324" customFormat="1" x14ac:dyDescent="0.35">
      <c r="A112" s="314" t="str">
        <f>'t1'!A113</f>
        <v>Geologi dirig. Con incarico di struttura semplice</v>
      </c>
      <c r="B112" s="325" t="str">
        <f>'t1'!B113</f>
        <v>PD0S43</v>
      </c>
      <c r="C112" s="326">
        <f>'t1'!K113+'t1'!L113</f>
        <v>0</v>
      </c>
      <c r="D112" s="326">
        <f>('t1'!K113+'t1'!L113)-SUM('t3'!C113:F113,'t3'!I113:J113)+SUM('t3'!K113:N113)</f>
        <v>0</v>
      </c>
      <c r="E112" s="327">
        <f>'t12'!C113/12</f>
        <v>0</v>
      </c>
      <c r="F112" s="327" t="str">
        <f>IF($D112&gt;0,(('t11'!C115+'t11'!D115)/$D112)," ")</f>
        <v xml:space="preserve"> </v>
      </c>
      <c r="G112" s="327" t="str">
        <f>IF($D112&gt;0,(SUM('t11'!E115:N115)/$D112)," ")</f>
        <v xml:space="preserve"> </v>
      </c>
      <c r="H112" s="327" t="str">
        <f>IF($D112&gt;0,(SUM('t11'!Q115:T115)/$D112)," ")</f>
        <v xml:space="preserve"> </v>
      </c>
      <c r="I112" s="328" t="str">
        <f>IF($E112=0," ",'t12'!D113/$E112)</f>
        <v xml:space="preserve"> </v>
      </c>
      <c r="J112" s="328" t="str">
        <f>IF($E112=0," ",'t12'!E113/$E112)</f>
        <v xml:space="preserve"> </v>
      </c>
      <c r="K112" s="328" t="str">
        <f>IF($E112=0," ",'t12'!F113/$E112)</f>
        <v xml:space="preserve"> </v>
      </c>
      <c r="L112" s="328" t="str">
        <f>IF($E112=0," ",'t12'!G113/$E112)</f>
        <v xml:space="preserve"> </v>
      </c>
      <c r="M112" s="329">
        <f t="shared" si="2"/>
        <v>0</v>
      </c>
      <c r="N112" s="330" t="str">
        <f>IF($E112=0," ",'t12'!H113/$E112)</f>
        <v xml:space="preserve"> </v>
      </c>
      <c r="O112" s="330" t="str">
        <f>IF($E112=0," ",'t12'!I113/$E112)</f>
        <v xml:space="preserve"> </v>
      </c>
      <c r="P112" s="328" t="str">
        <f>IF($E112=0," ",'t13'!AB113/$E112)</f>
        <v xml:space="preserve"> </v>
      </c>
      <c r="Q112" s="328" t="str">
        <f>IF($E112=0," ",SUM('t13'!C113:N113)/$E112)</f>
        <v xml:space="preserve"> </v>
      </c>
      <c r="R112" s="328" t="str">
        <f>IF($E112=0," ",(SUM('t13'!O113:Y113)+'t13'!AA113)/$E112)</f>
        <v xml:space="preserve"> </v>
      </c>
      <c r="S112" s="329">
        <f t="shared" si="3"/>
        <v>0</v>
      </c>
      <c r="T112" s="330" t="str">
        <f>IF($E112=0," ",'t13'!Z113/$E112)</f>
        <v xml:space="preserve"> </v>
      </c>
      <c r="V112" s="270"/>
      <c r="W112" s="270"/>
      <c r="X112" s="270"/>
      <c r="Y112" s="270"/>
    </row>
    <row r="113" spans="1:25" s="324" customFormat="1" x14ac:dyDescent="0.35">
      <c r="A113" s="314" t="str">
        <f>'t1'!A114</f>
        <v>Geologi dirig. Con altri incar.prof.li</v>
      </c>
      <c r="B113" s="325" t="str">
        <f>'t1'!B114</f>
        <v>PD0A43</v>
      </c>
      <c r="C113" s="326">
        <f>'t1'!K114+'t1'!L114</f>
        <v>0</v>
      </c>
      <c r="D113" s="326">
        <f>('t1'!K114+'t1'!L114)-SUM('t3'!C114:F114,'t3'!I114:J114)+SUM('t3'!K114:N114)</f>
        <v>0</v>
      </c>
      <c r="E113" s="327">
        <f>'t12'!C114/12</f>
        <v>0</v>
      </c>
      <c r="F113" s="327" t="str">
        <f>IF($D113&gt;0,(('t11'!C116+'t11'!D116)/$D113)," ")</f>
        <v xml:space="preserve"> </v>
      </c>
      <c r="G113" s="327" t="str">
        <f>IF($D113&gt;0,(SUM('t11'!E116:N116)/$D113)," ")</f>
        <v xml:space="preserve"> </v>
      </c>
      <c r="H113" s="327" t="str">
        <f>IF($D113&gt;0,(SUM('t11'!Q116:T116)/$D113)," ")</f>
        <v xml:space="preserve"> </v>
      </c>
      <c r="I113" s="328" t="str">
        <f>IF($E113=0," ",'t12'!D114/$E113)</f>
        <v xml:space="preserve"> </v>
      </c>
      <c r="J113" s="328" t="str">
        <f>IF($E113=0," ",'t12'!E114/$E113)</f>
        <v xml:space="preserve"> </v>
      </c>
      <c r="K113" s="328" t="str">
        <f>IF($E113=0," ",'t12'!F114/$E113)</f>
        <v xml:space="preserve"> </v>
      </c>
      <c r="L113" s="328" t="str">
        <f>IF($E113=0," ",'t12'!G114/$E113)</f>
        <v xml:space="preserve"> </v>
      </c>
      <c r="M113" s="329">
        <f t="shared" si="2"/>
        <v>0</v>
      </c>
      <c r="N113" s="330" t="str">
        <f>IF($E113=0," ",'t12'!H114/$E113)</f>
        <v xml:space="preserve"> </v>
      </c>
      <c r="O113" s="330" t="str">
        <f>IF($E113=0," ",'t12'!I114/$E113)</f>
        <v xml:space="preserve"> </v>
      </c>
      <c r="P113" s="328" t="str">
        <f>IF($E113=0," ",'t13'!AB114/$E113)</f>
        <v xml:space="preserve"> </v>
      </c>
      <c r="Q113" s="328" t="str">
        <f>IF($E113=0," ",SUM('t13'!C114:N114)/$E113)</f>
        <v xml:space="preserve"> </v>
      </c>
      <c r="R113" s="328" t="str">
        <f>IF($E113=0," ",(SUM('t13'!O114:Y114)+'t13'!AA114)/$E113)</f>
        <v xml:space="preserve"> </v>
      </c>
      <c r="S113" s="329">
        <f t="shared" si="3"/>
        <v>0</v>
      </c>
      <c r="T113" s="330" t="str">
        <f>IF($E113=0," ",'t13'!Z114/$E113)</f>
        <v xml:space="preserve"> </v>
      </c>
      <c r="V113" s="270"/>
      <c r="W113" s="270"/>
      <c r="X113" s="270"/>
      <c r="Y113" s="270"/>
    </row>
    <row r="114" spans="1:25" s="324" customFormat="1" x14ac:dyDescent="0.35">
      <c r="A114" s="314" t="str">
        <f>'t1'!A115</f>
        <v>Geologi  dir. A t. Determinato(art. 15-septies dlgs. 502/92)</v>
      </c>
      <c r="B114" s="325" t="str">
        <f>'t1'!B115</f>
        <v>PD0608</v>
      </c>
      <c r="C114" s="326">
        <f>'t1'!K115+'t1'!L115</f>
        <v>0</v>
      </c>
      <c r="D114" s="326">
        <f>('t1'!K115+'t1'!L115)-SUM('t3'!C115:F115,'t3'!I115:J115)+SUM('t3'!K115:N115)</f>
        <v>0</v>
      </c>
      <c r="E114" s="327">
        <f>'t12'!C115/12</f>
        <v>0</v>
      </c>
      <c r="F114" s="327" t="str">
        <f>IF($D114&gt;0,(('t11'!C117+'t11'!D117)/$D114)," ")</f>
        <v xml:space="preserve"> </v>
      </c>
      <c r="G114" s="327" t="str">
        <f>IF($D114&gt;0,(SUM('t11'!E117:N117)/$D114)," ")</f>
        <v xml:space="preserve"> </v>
      </c>
      <c r="H114" s="327" t="str">
        <f>IF($D114&gt;0,(SUM('t11'!Q117:T117)/$D114)," ")</f>
        <v xml:space="preserve"> </v>
      </c>
      <c r="I114" s="328" t="str">
        <f>IF($E114=0," ",'t12'!D115/$E114)</f>
        <v xml:space="preserve"> </v>
      </c>
      <c r="J114" s="328" t="str">
        <f>IF($E114=0," ",'t12'!E115/$E114)</f>
        <v xml:space="preserve"> </v>
      </c>
      <c r="K114" s="328" t="str">
        <f>IF($E114=0," ",'t12'!F115/$E114)</f>
        <v xml:space="preserve"> </v>
      </c>
      <c r="L114" s="328" t="str">
        <f>IF($E114=0," ",'t12'!G115/$E114)</f>
        <v xml:space="preserve"> </v>
      </c>
      <c r="M114" s="329">
        <f t="shared" si="2"/>
        <v>0</v>
      </c>
      <c r="N114" s="330" t="str">
        <f>IF($E114=0," ",'t12'!H115/$E114)</f>
        <v xml:space="preserve"> </v>
      </c>
      <c r="O114" s="330" t="str">
        <f>IF($E114=0," ",'t12'!I115/$E114)</f>
        <v xml:space="preserve"> </v>
      </c>
      <c r="P114" s="328" t="str">
        <f>IF($E114=0," ",'t13'!AB115/$E114)</f>
        <v xml:space="preserve"> </v>
      </c>
      <c r="Q114" s="328" t="str">
        <f>IF($E114=0," ",SUM('t13'!C115:N115)/$E114)</f>
        <v xml:space="preserve"> </v>
      </c>
      <c r="R114" s="328" t="str">
        <f>IF($E114=0," ",(SUM('t13'!O115:Y115)+'t13'!AA115)/$E114)</f>
        <v xml:space="preserve"> </v>
      </c>
      <c r="S114" s="329">
        <f t="shared" si="3"/>
        <v>0</v>
      </c>
      <c r="T114" s="330" t="str">
        <f>IF($E114=0," ",'t13'!Z115/$E114)</f>
        <v xml:space="preserve"> </v>
      </c>
      <c r="V114" s="270"/>
      <c r="W114" s="270"/>
      <c r="X114" s="270"/>
      <c r="Y114" s="270"/>
    </row>
    <row r="115" spans="1:25" s="324" customFormat="1" x14ac:dyDescent="0.35">
      <c r="A115" s="314" t="str">
        <f>'t1'!A116</f>
        <v>Assistente religioso - D</v>
      </c>
      <c r="B115" s="325" t="str">
        <f>'t1'!B116</f>
        <v>P16006</v>
      </c>
      <c r="C115" s="326">
        <f>'t1'!K116+'t1'!L116</f>
        <v>0</v>
      </c>
      <c r="D115" s="326">
        <f>('t1'!K116+'t1'!L116)-SUM('t3'!C116:F116,'t3'!I116:J116)+SUM('t3'!K116:N116)</f>
        <v>0</v>
      </c>
      <c r="E115" s="327">
        <f>'t12'!C116/12</f>
        <v>0</v>
      </c>
      <c r="F115" s="327" t="str">
        <f>IF($D115&gt;0,(('t11'!C118+'t11'!D118)/$D115)," ")</f>
        <v xml:space="preserve"> </v>
      </c>
      <c r="G115" s="327" t="str">
        <f>IF($D115&gt;0,(SUM('t11'!E118:N118)/$D115)," ")</f>
        <v xml:space="preserve"> </v>
      </c>
      <c r="H115" s="327" t="str">
        <f>IF($D115&gt;0,(SUM('t11'!Q118:T118)/$D115)," ")</f>
        <v xml:space="preserve"> </v>
      </c>
      <c r="I115" s="328" t="str">
        <f>IF($E115=0," ",'t12'!D116/$E115)</f>
        <v xml:space="preserve"> </v>
      </c>
      <c r="J115" s="328" t="str">
        <f>IF($E115=0," ",'t12'!E116/$E115)</f>
        <v xml:space="preserve"> </v>
      </c>
      <c r="K115" s="328" t="str">
        <f>IF($E115=0," ",'t12'!F116/$E115)</f>
        <v xml:space="preserve"> </v>
      </c>
      <c r="L115" s="328" t="str">
        <f>IF($E115=0," ",'t12'!G116/$E115)</f>
        <v xml:space="preserve"> </v>
      </c>
      <c r="M115" s="329">
        <f t="shared" si="2"/>
        <v>0</v>
      </c>
      <c r="N115" s="330" t="str">
        <f>IF($E115=0," ",'t12'!H116/$E115)</f>
        <v xml:space="preserve"> </v>
      </c>
      <c r="O115" s="330" t="str">
        <f>IF($E115=0," ",'t12'!I116/$E115)</f>
        <v xml:space="preserve"> </v>
      </c>
      <c r="P115" s="328" t="str">
        <f>IF($E115=0," ",'t13'!AB116/$E115)</f>
        <v xml:space="preserve"> </v>
      </c>
      <c r="Q115" s="328" t="str">
        <f>IF($E115=0," ",SUM('t13'!C116:N116)/$E115)</f>
        <v xml:space="preserve"> </v>
      </c>
      <c r="R115" s="328" t="str">
        <f>IF($E115=0," ",(SUM('t13'!O116:Y116)+'t13'!AA116)/$E115)</f>
        <v xml:space="preserve"> </v>
      </c>
      <c r="S115" s="329">
        <f t="shared" si="3"/>
        <v>0</v>
      </c>
      <c r="T115" s="330" t="str">
        <f>IF($E115=0," ",'t13'!Z116/$E115)</f>
        <v xml:space="preserve"> </v>
      </c>
      <c r="V115" s="270"/>
      <c r="W115" s="270"/>
      <c r="X115" s="270"/>
      <c r="Y115" s="270"/>
    </row>
    <row r="116" spans="1:25" s="324" customFormat="1" x14ac:dyDescent="0.35">
      <c r="A116" s="314" t="str">
        <f>'t1'!A117</f>
        <v>Specialista della comunicazione istituzionale - D</v>
      </c>
      <c r="B116" s="325" t="str">
        <f>'t1'!B117</f>
        <v>PSP871</v>
      </c>
      <c r="C116" s="326">
        <f>'t1'!K117+'t1'!L117</f>
        <v>0</v>
      </c>
      <c r="D116" s="326">
        <f>('t1'!K117+'t1'!L117)-SUM('t3'!C117:F117,'t3'!I117:J117)+SUM('t3'!K117:N117)</f>
        <v>0</v>
      </c>
      <c r="E116" s="327">
        <f>'t12'!C117/12</f>
        <v>0</v>
      </c>
      <c r="F116" s="327" t="str">
        <f>IF($D116&gt;0,(('t11'!C119+'t11'!D119)/$D116)," ")</f>
        <v xml:space="preserve"> </v>
      </c>
      <c r="G116" s="327" t="str">
        <f>IF($D116&gt;0,(SUM('t11'!E119:N119)/$D116)," ")</f>
        <v xml:space="preserve"> </v>
      </c>
      <c r="H116" s="327" t="str">
        <f>IF($D116&gt;0,(SUM('t11'!Q119:T119)/$D116)," ")</f>
        <v xml:space="preserve"> </v>
      </c>
      <c r="I116" s="328" t="str">
        <f>IF($E116=0," ",'t12'!D117/$E116)</f>
        <v xml:space="preserve"> </v>
      </c>
      <c r="J116" s="328" t="str">
        <f>IF($E116=0," ",'t12'!E117/$E116)</f>
        <v xml:space="preserve"> </v>
      </c>
      <c r="K116" s="328" t="str">
        <f>IF($E116=0," ",'t12'!F117/$E116)</f>
        <v xml:space="preserve"> </v>
      </c>
      <c r="L116" s="328" t="str">
        <f>IF($E116=0," ",'t12'!G117/$E116)</f>
        <v xml:space="preserve"> </v>
      </c>
      <c r="M116" s="329">
        <f t="shared" si="2"/>
        <v>0</v>
      </c>
      <c r="N116" s="330" t="str">
        <f>IF($E116=0," ",'t12'!H117/$E116)</f>
        <v xml:space="preserve"> </v>
      </c>
      <c r="O116" s="330" t="str">
        <f>IF($E116=0," ",'t12'!I117/$E116)</f>
        <v xml:space="preserve"> </v>
      </c>
      <c r="P116" s="328" t="str">
        <f>IF($E116=0," ",'t13'!AB117/$E116)</f>
        <v xml:space="preserve"> </v>
      </c>
      <c r="Q116" s="328" t="str">
        <f>IF($E116=0," ",SUM('t13'!C117:N117)/$E116)</f>
        <v xml:space="preserve"> </v>
      </c>
      <c r="R116" s="328" t="str">
        <f>IF($E116=0," ",(SUM('t13'!O117:Y117)+'t13'!AA117)/$E116)</f>
        <v xml:space="preserve"> </v>
      </c>
      <c r="S116" s="329">
        <f t="shared" si="3"/>
        <v>0</v>
      </c>
      <c r="T116" s="330" t="str">
        <f>IF($E116=0," ",'t13'!Z117/$E116)</f>
        <v xml:space="preserve"> </v>
      </c>
      <c r="V116" s="270"/>
      <c r="W116" s="270"/>
      <c r="X116" s="270"/>
      <c r="Y116" s="270"/>
    </row>
    <row r="117" spans="1:25" s="324" customFormat="1" x14ac:dyDescent="0.35">
      <c r="A117" s="314" t="str">
        <f>'t1'!A118</f>
        <v>Specialista nei rapporti con i media, giornalista pubblico - D</v>
      </c>
      <c r="B117" s="325" t="str">
        <f>'t1'!B118</f>
        <v>PSP872</v>
      </c>
      <c r="C117" s="326">
        <f>'t1'!K118+'t1'!L118</f>
        <v>0</v>
      </c>
      <c r="D117" s="326">
        <f>('t1'!K118+'t1'!L118)-SUM('t3'!C118:F118,'t3'!I118:J118)+SUM('t3'!K118:N118)</f>
        <v>0</v>
      </c>
      <c r="E117" s="327">
        <f>'t12'!C118/12</f>
        <v>0</v>
      </c>
      <c r="F117" s="327" t="str">
        <f>IF($D117&gt;0,(('t11'!C120+'t11'!D120)/$D117)," ")</f>
        <v xml:space="preserve"> </v>
      </c>
      <c r="G117" s="327" t="str">
        <f>IF($D117&gt;0,(SUM('t11'!E120:N120)/$D117)," ")</f>
        <v xml:space="preserve"> </v>
      </c>
      <c r="H117" s="327" t="str">
        <f>IF($D117&gt;0,(SUM('t11'!Q120:T120)/$D117)," ")</f>
        <v xml:space="preserve"> </v>
      </c>
      <c r="I117" s="328" t="str">
        <f>IF($E117=0," ",'t12'!D118/$E117)</f>
        <v xml:space="preserve"> </v>
      </c>
      <c r="J117" s="328" t="str">
        <f>IF($E117=0," ",'t12'!E118/$E117)</f>
        <v xml:space="preserve"> </v>
      </c>
      <c r="K117" s="328" t="str">
        <f>IF($E117=0," ",'t12'!F118/$E117)</f>
        <v xml:space="preserve"> </v>
      </c>
      <c r="L117" s="328" t="str">
        <f>IF($E117=0," ",'t12'!G118/$E117)</f>
        <v xml:space="preserve"> </v>
      </c>
      <c r="M117" s="329">
        <f t="shared" si="2"/>
        <v>0</v>
      </c>
      <c r="N117" s="330" t="str">
        <f>IF($E117=0," ",'t12'!H118/$E117)</f>
        <v xml:space="preserve"> </v>
      </c>
      <c r="O117" s="330" t="str">
        <f>IF($E117=0," ",'t12'!I118/$E117)</f>
        <v xml:space="preserve"> </v>
      </c>
      <c r="P117" s="328" t="str">
        <f>IF($E117=0," ",'t13'!AB118/$E117)</f>
        <v xml:space="preserve"> </v>
      </c>
      <c r="Q117" s="328" t="str">
        <f>IF($E117=0," ",SUM('t13'!C118:N118)/$E117)</f>
        <v xml:space="preserve"> </v>
      </c>
      <c r="R117" s="328" t="str">
        <f>IF($E117=0," ",(SUM('t13'!O118:Y118)+'t13'!AA118)/$E117)</f>
        <v xml:space="preserve"> </v>
      </c>
      <c r="S117" s="329">
        <f t="shared" si="3"/>
        <v>0</v>
      </c>
      <c r="T117" s="330" t="str">
        <f>IF($E117=0," ",'t13'!Z118/$E117)</f>
        <v xml:space="preserve"> </v>
      </c>
      <c r="V117" s="270"/>
      <c r="W117" s="270"/>
      <c r="X117" s="270"/>
      <c r="Y117" s="270"/>
    </row>
    <row r="118" spans="1:25" s="324" customFormat="1" x14ac:dyDescent="0.35">
      <c r="A118" s="314" t="str">
        <f>'t1'!A119</f>
        <v>Profilo atipico ruolo professionale</v>
      </c>
      <c r="B118" s="325" t="str">
        <f>'t1'!B119</f>
        <v>P00062</v>
      </c>
      <c r="C118" s="326">
        <f>'t1'!K119+'t1'!L119</f>
        <v>0</v>
      </c>
      <c r="D118" s="326">
        <f>('t1'!K119+'t1'!L119)-SUM('t3'!C119:F119,'t3'!I119:J119)+SUM('t3'!K119:N119)</f>
        <v>0</v>
      </c>
      <c r="E118" s="327">
        <f>'t12'!C119/12</f>
        <v>0</v>
      </c>
      <c r="F118" s="327" t="str">
        <f>IF($D118&gt;0,(('t11'!C121+'t11'!D121)/$D118)," ")</f>
        <v xml:space="preserve"> </v>
      </c>
      <c r="G118" s="327" t="str">
        <f>IF($D118&gt;0,(SUM('t11'!E121:N121)/$D118)," ")</f>
        <v xml:space="preserve"> </v>
      </c>
      <c r="H118" s="327" t="str">
        <f>IF($D118&gt;0,(SUM('t11'!Q121:T121)/$D118)," ")</f>
        <v xml:space="preserve"> </v>
      </c>
      <c r="I118" s="328" t="str">
        <f>IF($E118=0," ",'t12'!D119/$E118)</f>
        <v xml:space="preserve"> </v>
      </c>
      <c r="J118" s="328" t="str">
        <f>IF($E118=0," ",'t12'!E119/$E118)</f>
        <v xml:space="preserve"> </v>
      </c>
      <c r="K118" s="328" t="str">
        <f>IF($E118=0," ",'t12'!F119/$E118)</f>
        <v xml:space="preserve"> </v>
      </c>
      <c r="L118" s="328" t="str">
        <f>IF($E118=0," ",'t12'!G119/$E118)</f>
        <v xml:space="preserve"> </v>
      </c>
      <c r="M118" s="329">
        <f t="shared" si="2"/>
        <v>0</v>
      </c>
      <c r="N118" s="330" t="str">
        <f>IF($E118=0," ",'t12'!H119/$E118)</f>
        <v xml:space="preserve"> </v>
      </c>
      <c r="O118" s="330" t="str">
        <f>IF($E118=0," ",'t12'!I119/$E118)</f>
        <v xml:space="preserve"> </v>
      </c>
      <c r="P118" s="328" t="str">
        <f>IF($E118=0," ",'t13'!AB119/$E118)</f>
        <v xml:space="preserve"> </v>
      </c>
      <c r="Q118" s="328" t="str">
        <f>IF($E118=0," ",SUM('t13'!C119:N119)/$E118)</f>
        <v xml:space="preserve"> </v>
      </c>
      <c r="R118" s="328" t="str">
        <f>IF($E118=0," ",(SUM('t13'!O119:Y119)+'t13'!AA119)/$E118)</f>
        <v xml:space="preserve"> </v>
      </c>
      <c r="S118" s="329">
        <f t="shared" si="3"/>
        <v>0</v>
      </c>
      <c r="T118" s="330" t="str">
        <f>IF($E118=0," ",'t13'!Z119/$E118)</f>
        <v xml:space="preserve"> </v>
      </c>
      <c r="V118" s="270"/>
      <c r="W118" s="270"/>
      <c r="X118" s="270"/>
      <c r="Y118" s="270"/>
    </row>
    <row r="119" spans="1:25" s="324" customFormat="1" x14ac:dyDescent="0.35">
      <c r="A119" s="314" t="str">
        <f>'t1'!A120</f>
        <v>Analisti dirig. Con incarico di struttura complessa</v>
      </c>
      <c r="B119" s="325" t="str">
        <f>'t1'!B120</f>
        <v>TD0002</v>
      </c>
      <c r="C119" s="326">
        <f>'t1'!K120+'t1'!L120</f>
        <v>1</v>
      </c>
      <c r="D119" s="326">
        <f>('t1'!K120+'t1'!L120)-SUM('t3'!C120:F120,'t3'!I120:J120)+SUM('t3'!K120:N120)</f>
        <v>1</v>
      </c>
      <c r="E119" s="327">
        <f>'t12'!C120/12</f>
        <v>1</v>
      </c>
      <c r="F119" s="327">
        <f>IF($D119&gt;0,(('t11'!C122+'t11'!D122)/$D119)," ")</f>
        <v>30</v>
      </c>
      <c r="G119" s="327">
        <f>IF($D119&gt;0,(SUM('t11'!E122:N122)/$D119)," ")</f>
        <v>12</v>
      </c>
      <c r="H119" s="327">
        <f>IF($D119&gt;0,(SUM('t11'!Q122:T122)/$D119)," ")</f>
        <v>0</v>
      </c>
      <c r="I119" s="328">
        <f>IF($E119=0," ",'t12'!D120/$E119)</f>
        <v>41479</v>
      </c>
      <c r="J119" s="328">
        <f>IF($E119=0," ",'t12'!E120/$E119)</f>
        <v>0</v>
      </c>
      <c r="K119" s="328">
        <f>IF($E119=0," ",'t12'!F120/$E119)</f>
        <v>0</v>
      </c>
      <c r="L119" s="328">
        <f>IF($E119=0," ",'t12'!G120/$E119)</f>
        <v>6161</v>
      </c>
      <c r="M119" s="329">
        <f t="shared" si="2"/>
        <v>47640</v>
      </c>
      <c r="N119" s="330">
        <f>IF($E119=0," ",'t12'!H120/$E119)</f>
        <v>0</v>
      </c>
      <c r="O119" s="330">
        <f>IF($E119=0," ",'t12'!I120/$E119)</f>
        <v>0</v>
      </c>
      <c r="P119" s="328">
        <f>IF($E119=0," ",'t13'!AB120/$E119)</f>
        <v>0</v>
      </c>
      <c r="Q119" s="328">
        <f>IF($E119=0," ",SUM('t13'!C120:N120)/$E119)</f>
        <v>52052</v>
      </c>
      <c r="R119" s="328">
        <f>IF($E119=0," ",(SUM('t13'!O120:Y120)+'t13'!AA120)/$E119)</f>
        <v>0</v>
      </c>
      <c r="S119" s="329">
        <f t="shared" si="3"/>
        <v>52052</v>
      </c>
      <c r="T119" s="330">
        <f>IF($E119=0," ",'t13'!Z120/$E119)</f>
        <v>0</v>
      </c>
      <c r="V119" s="270"/>
      <c r="W119" s="270"/>
      <c r="X119" s="270"/>
      <c r="Y119" s="270"/>
    </row>
    <row r="120" spans="1:25" s="324" customFormat="1" x14ac:dyDescent="0.35">
      <c r="A120" s="314" t="str">
        <f>'t1'!A121</f>
        <v>Analisti dirig. Con incarico di struttura semplice</v>
      </c>
      <c r="B120" s="325" t="str">
        <f>'t1'!B121</f>
        <v>TD0S01</v>
      </c>
      <c r="C120" s="326">
        <f>'t1'!K121+'t1'!L121</f>
        <v>0</v>
      </c>
      <c r="D120" s="326">
        <f>('t1'!K121+'t1'!L121)-SUM('t3'!C121:F121,'t3'!I121:J121)+SUM('t3'!K121:N121)</f>
        <v>0</v>
      </c>
      <c r="E120" s="327">
        <f>'t12'!C121/12</f>
        <v>0</v>
      </c>
      <c r="F120" s="327" t="str">
        <f>IF($D120&gt;0,(('t11'!C123+'t11'!D123)/$D120)," ")</f>
        <v xml:space="preserve"> </v>
      </c>
      <c r="G120" s="327" t="str">
        <f>IF($D120&gt;0,(SUM('t11'!E123:N123)/$D120)," ")</f>
        <v xml:space="preserve"> </v>
      </c>
      <c r="H120" s="327" t="str">
        <f>IF($D120&gt;0,(SUM('t11'!Q123:T123)/$D120)," ")</f>
        <v xml:space="preserve"> </v>
      </c>
      <c r="I120" s="328" t="str">
        <f>IF($E120=0," ",'t12'!D121/$E120)</f>
        <v xml:space="preserve"> </v>
      </c>
      <c r="J120" s="328" t="str">
        <f>IF($E120=0," ",'t12'!E121/$E120)</f>
        <v xml:space="preserve"> </v>
      </c>
      <c r="K120" s="328" t="str">
        <f>IF($E120=0," ",'t12'!F121/$E120)</f>
        <v xml:space="preserve"> </v>
      </c>
      <c r="L120" s="328" t="str">
        <f>IF($E120=0," ",'t12'!G121/$E120)</f>
        <v xml:space="preserve"> </v>
      </c>
      <c r="M120" s="329">
        <f t="shared" si="2"/>
        <v>0</v>
      </c>
      <c r="N120" s="330" t="str">
        <f>IF($E120=0," ",'t12'!H121/$E120)</f>
        <v xml:space="preserve"> </v>
      </c>
      <c r="O120" s="330" t="str">
        <f>IF($E120=0," ",'t12'!I121/$E120)</f>
        <v xml:space="preserve"> </v>
      </c>
      <c r="P120" s="328" t="str">
        <f>IF($E120=0," ",'t13'!AB121/$E120)</f>
        <v xml:space="preserve"> </v>
      </c>
      <c r="Q120" s="328" t="str">
        <f>IF($E120=0," ",SUM('t13'!C121:N121)/$E120)</f>
        <v xml:space="preserve"> </v>
      </c>
      <c r="R120" s="328" t="str">
        <f>IF($E120=0," ",(SUM('t13'!O121:Y121)+'t13'!AA121)/$E120)</f>
        <v xml:space="preserve"> </v>
      </c>
      <c r="S120" s="329">
        <f t="shared" si="3"/>
        <v>0</v>
      </c>
      <c r="T120" s="330" t="str">
        <f>IF($E120=0," ",'t13'!Z121/$E120)</f>
        <v xml:space="preserve"> </v>
      </c>
      <c r="V120" s="270"/>
      <c r="W120" s="270"/>
      <c r="X120" s="270"/>
      <c r="Y120" s="270"/>
    </row>
    <row r="121" spans="1:25" s="324" customFormat="1" x14ac:dyDescent="0.35">
      <c r="A121" s="314" t="str">
        <f>'t1'!A122</f>
        <v>Analisti dirig. Con altri incar.prof.li</v>
      </c>
      <c r="B121" s="325" t="str">
        <f>'t1'!B122</f>
        <v>TD0A01</v>
      </c>
      <c r="C121" s="326">
        <f>'t1'!K122+'t1'!L122</f>
        <v>2</v>
      </c>
      <c r="D121" s="326">
        <f>('t1'!K122+'t1'!L122)-SUM('t3'!C122:F122,'t3'!I122:J122)+SUM('t3'!K122:N122)</f>
        <v>2</v>
      </c>
      <c r="E121" s="327">
        <f>'t12'!C122/12</f>
        <v>2</v>
      </c>
      <c r="F121" s="327">
        <f>IF($D121&gt;0,(('t11'!C124+'t11'!D124)/$D121)," ")</f>
        <v>30</v>
      </c>
      <c r="G121" s="327">
        <f>IF($D121&gt;0,(SUM('t11'!E124:N124)/$D121)," ")</f>
        <v>4</v>
      </c>
      <c r="H121" s="327">
        <f>IF($D121&gt;0,(SUM('t11'!Q124:T124)/$D121)," ")</f>
        <v>0</v>
      </c>
      <c r="I121" s="328">
        <f>IF($E121=0," ",'t12'!D122/$E121)</f>
        <v>41479.5</v>
      </c>
      <c r="J121" s="328">
        <f>IF($E121=0," ",'t12'!E122/$E121)</f>
        <v>0</v>
      </c>
      <c r="K121" s="328">
        <f>IF($E121=0," ",'t12'!F122/$E121)</f>
        <v>0</v>
      </c>
      <c r="L121" s="328">
        <f>IF($E121=0," ",'t12'!G122/$E121)</f>
        <v>4585</v>
      </c>
      <c r="M121" s="329">
        <f t="shared" si="2"/>
        <v>46064.5</v>
      </c>
      <c r="N121" s="330">
        <f>IF($E121=0," ",'t12'!H122/$E121)</f>
        <v>0</v>
      </c>
      <c r="O121" s="330">
        <f>IF($E121=0," ",'t12'!I122/$E121)</f>
        <v>0</v>
      </c>
      <c r="P121" s="328">
        <f>IF($E121=0," ",'t13'!AB122/$E121)</f>
        <v>0</v>
      </c>
      <c r="Q121" s="328">
        <f>IF($E121=0," ",SUM('t13'!C122:N122)/$E121)</f>
        <v>31604.5</v>
      </c>
      <c r="R121" s="328">
        <f>IF($E121=0," ",(SUM('t13'!O122:Y122)+'t13'!AA122)/$E121)</f>
        <v>0</v>
      </c>
      <c r="S121" s="329">
        <f t="shared" si="3"/>
        <v>31604.5</v>
      </c>
      <c r="T121" s="330">
        <f>IF($E121=0," ",'t13'!Z122/$E121)</f>
        <v>0</v>
      </c>
      <c r="V121" s="270"/>
      <c r="W121" s="270"/>
      <c r="X121" s="270"/>
      <c r="Y121" s="270"/>
    </row>
    <row r="122" spans="1:25" s="324" customFormat="1" x14ac:dyDescent="0.35">
      <c r="A122" s="314" t="str">
        <f>'t1'!A123</f>
        <v>Analisti dir. A t. Determinato(art. 15-septies dlgs. 502/92)</v>
      </c>
      <c r="B122" s="325" t="str">
        <f>'t1'!B123</f>
        <v>TD0609</v>
      </c>
      <c r="C122" s="326">
        <f>'t1'!K123+'t1'!L123</f>
        <v>0</v>
      </c>
      <c r="D122" s="326">
        <f>('t1'!K123+'t1'!L123)-SUM('t3'!C123:F123,'t3'!I123:J123)+SUM('t3'!K123:N123)</f>
        <v>0</v>
      </c>
      <c r="E122" s="327">
        <f>'t12'!C123/12</f>
        <v>0</v>
      </c>
      <c r="F122" s="327" t="str">
        <f>IF($D122&gt;0,(('t11'!C125+'t11'!D125)/$D122)," ")</f>
        <v xml:space="preserve"> </v>
      </c>
      <c r="G122" s="327" t="str">
        <f>IF($D122&gt;0,(SUM('t11'!E125:N125)/$D122)," ")</f>
        <v xml:space="preserve"> </v>
      </c>
      <c r="H122" s="327" t="str">
        <f>IF($D122&gt;0,(SUM('t11'!Q125:T125)/$D122)," ")</f>
        <v xml:space="preserve"> </v>
      </c>
      <c r="I122" s="328" t="str">
        <f>IF($E122=0," ",'t12'!D123/$E122)</f>
        <v xml:space="preserve"> </v>
      </c>
      <c r="J122" s="328" t="str">
        <f>IF($E122=0," ",'t12'!E123/$E122)</f>
        <v xml:space="preserve"> </v>
      </c>
      <c r="K122" s="328" t="str">
        <f>IF($E122=0," ",'t12'!F123/$E122)</f>
        <v xml:space="preserve"> </v>
      </c>
      <c r="L122" s="328" t="str">
        <f>IF($E122=0," ",'t12'!G123/$E122)</f>
        <v xml:space="preserve"> </v>
      </c>
      <c r="M122" s="329">
        <f t="shared" si="2"/>
        <v>0</v>
      </c>
      <c r="N122" s="330" t="str">
        <f>IF($E122=0," ",'t12'!H123/$E122)</f>
        <v xml:space="preserve"> </v>
      </c>
      <c r="O122" s="330" t="str">
        <f>IF($E122=0," ",'t12'!I123/$E122)</f>
        <v xml:space="preserve"> </v>
      </c>
      <c r="P122" s="328" t="str">
        <f>IF($E122=0," ",'t13'!AB123/$E122)</f>
        <v xml:space="preserve"> </v>
      </c>
      <c r="Q122" s="328" t="str">
        <f>IF($E122=0," ",SUM('t13'!C123:N123)/$E122)</f>
        <v xml:space="preserve"> </v>
      </c>
      <c r="R122" s="328" t="str">
        <f>IF($E122=0," ",(SUM('t13'!O123:Y123)+'t13'!AA123)/$E122)</f>
        <v xml:space="preserve"> </v>
      </c>
      <c r="S122" s="329">
        <f t="shared" si="3"/>
        <v>0</v>
      </c>
      <c r="T122" s="330" t="str">
        <f>IF($E122=0," ",'t13'!Z123/$E122)</f>
        <v xml:space="preserve"> </v>
      </c>
      <c r="V122" s="270"/>
      <c r="W122" s="270"/>
      <c r="X122" s="270"/>
      <c r="Y122" s="270"/>
    </row>
    <row r="123" spans="1:25" s="324" customFormat="1" x14ac:dyDescent="0.35">
      <c r="A123" s="314" t="str">
        <f>'t1'!A124</f>
        <v>Statistico dirig. Con incarico di struttura complessa</v>
      </c>
      <c r="B123" s="325" t="str">
        <f>'t1'!B124</f>
        <v>TD0071</v>
      </c>
      <c r="C123" s="326">
        <f>'t1'!K124+'t1'!L124</f>
        <v>0</v>
      </c>
      <c r="D123" s="326">
        <f>('t1'!K124+'t1'!L124)-SUM('t3'!C124:F124,'t3'!I124:J124)+SUM('t3'!K124:N124)</f>
        <v>0</v>
      </c>
      <c r="E123" s="327">
        <f>'t12'!C124/12</f>
        <v>0</v>
      </c>
      <c r="F123" s="327" t="str">
        <f>IF($D123&gt;0,(('t11'!C126+'t11'!D126)/$D123)," ")</f>
        <v xml:space="preserve"> </v>
      </c>
      <c r="G123" s="327" t="str">
        <f>IF($D123&gt;0,(SUM('t11'!E126:N126)/$D123)," ")</f>
        <v xml:space="preserve"> </v>
      </c>
      <c r="H123" s="327" t="str">
        <f>IF($D123&gt;0,(SUM('t11'!Q126:T126)/$D123)," ")</f>
        <v xml:space="preserve"> </v>
      </c>
      <c r="I123" s="328" t="str">
        <f>IF($E123=0," ",'t12'!D124/$E123)</f>
        <v xml:space="preserve"> </v>
      </c>
      <c r="J123" s="328" t="str">
        <f>IF($E123=0," ",'t12'!E124/$E123)</f>
        <v xml:space="preserve"> </v>
      </c>
      <c r="K123" s="328" t="str">
        <f>IF($E123=0," ",'t12'!F124/$E123)</f>
        <v xml:space="preserve"> </v>
      </c>
      <c r="L123" s="328" t="str">
        <f>IF($E123=0," ",'t12'!G124/$E123)</f>
        <v xml:space="preserve"> </v>
      </c>
      <c r="M123" s="329">
        <f t="shared" si="2"/>
        <v>0</v>
      </c>
      <c r="N123" s="330" t="str">
        <f>IF($E123=0," ",'t12'!H124/$E123)</f>
        <v xml:space="preserve"> </v>
      </c>
      <c r="O123" s="330" t="str">
        <f>IF($E123=0," ",'t12'!I124/$E123)</f>
        <v xml:space="preserve"> </v>
      </c>
      <c r="P123" s="328" t="str">
        <f>IF($E123=0," ",'t13'!AB124/$E123)</f>
        <v xml:space="preserve"> </v>
      </c>
      <c r="Q123" s="328" t="str">
        <f>IF($E123=0," ",SUM('t13'!C124:N124)/$E123)</f>
        <v xml:space="preserve"> </v>
      </c>
      <c r="R123" s="328" t="str">
        <f>IF($E123=0," ",(SUM('t13'!O124:Y124)+'t13'!AA124)/$E123)</f>
        <v xml:space="preserve"> </v>
      </c>
      <c r="S123" s="329">
        <f t="shared" si="3"/>
        <v>0</v>
      </c>
      <c r="T123" s="330" t="str">
        <f>IF($E123=0," ",'t13'!Z124/$E123)</f>
        <v xml:space="preserve"> </v>
      </c>
      <c r="V123" s="270"/>
      <c r="W123" s="270"/>
      <c r="X123" s="270"/>
      <c r="Y123" s="270"/>
    </row>
    <row r="124" spans="1:25" s="324" customFormat="1" x14ac:dyDescent="0.35">
      <c r="A124" s="314" t="str">
        <f>'t1'!A125</f>
        <v>Statistico dirig. Con incarico di struttura semplice</v>
      </c>
      <c r="B124" s="325" t="str">
        <f>'t1'!B125</f>
        <v>TD0S70</v>
      </c>
      <c r="C124" s="326">
        <f>'t1'!K125+'t1'!L125</f>
        <v>1</v>
      </c>
      <c r="D124" s="326">
        <f>('t1'!K125+'t1'!L125)-SUM('t3'!C125:F125,'t3'!I125:J125)+SUM('t3'!K125:N125)</f>
        <v>1</v>
      </c>
      <c r="E124" s="327">
        <f>'t12'!C125/12</f>
        <v>1</v>
      </c>
      <c r="F124" s="327">
        <f>IF($D124&gt;0,(('t11'!C127+'t11'!D127)/$D124)," ")</f>
        <v>27</v>
      </c>
      <c r="G124" s="327">
        <f>IF($D124&gt;0,(SUM('t11'!E127:N127)/$D124)," ")</f>
        <v>0</v>
      </c>
      <c r="H124" s="327">
        <f>IF($D124&gt;0,(SUM('t11'!Q127:T127)/$D124)," ")</f>
        <v>0</v>
      </c>
      <c r="I124" s="328">
        <f>IF($E124=0," ",'t12'!D125/$E124)</f>
        <v>41479</v>
      </c>
      <c r="J124" s="328">
        <f>IF($E124=0," ",'t12'!E125/$E124)</f>
        <v>0</v>
      </c>
      <c r="K124" s="328">
        <f>IF($E124=0," ",'t12'!F125/$E124)</f>
        <v>0</v>
      </c>
      <c r="L124" s="328">
        <f>IF($E124=0," ",'t12'!G125/$E124)</f>
        <v>4967</v>
      </c>
      <c r="M124" s="329">
        <f t="shared" si="2"/>
        <v>46446</v>
      </c>
      <c r="N124" s="330">
        <f>IF($E124=0," ",'t12'!H125/$E124)</f>
        <v>0</v>
      </c>
      <c r="O124" s="330">
        <f>IF($E124=0," ",'t12'!I125/$E124)</f>
        <v>0</v>
      </c>
      <c r="P124" s="328">
        <f>IF($E124=0," ",'t13'!AB125/$E124)</f>
        <v>0</v>
      </c>
      <c r="Q124" s="328">
        <f>IF($E124=0," ",SUM('t13'!C125:N125)/$E124)</f>
        <v>36148</v>
      </c>
      <c r="R124" s="328">
        <f>IF($E124=0," ",(SUM('t13'!O125:Y125)+'t13'!AA125)/$E124)</f>
        <v>0</v>
      </c>
      <c r="S124" s="329">
        <f t="shared" si="3"/>
        <v>36148</v>
      </c>
      <c r="T124" s="330">
        <f>IF($E124=0," ",'t13'!Z125/$E124)</f>
        <v>0</v>
      </c>
      <c r="V124" s="270"/>
      <c r="W124" s="270"/>
      <c r="X124" s="270"/>
      <c r="Y124" s="270"/>
    </row>
    <row r="125" spans="1:25" s="324" customFormat="1" x14ac:dyDescent="0.35">
      <c r="A125" s="314" t="str">
        <f>'t1'!A126</f>
        <v>Statistico dirig. Con altri incar.prof.li</v>
      </c>
      <c r="B125" s="325" t="str">
        <f>'t1'!B126</f>
        <v>TD0A70</v>
      </c>
      <c r="C125" s="326">
        <f>'t1'!K126+'t1'!L126</f>
        <v>1</v>
      </c>
      <c r="D125" s="326">
        <f>('t1'!K126+'t1'!L126)-SUM('t3'!C126:F126,'t3'!I126:J126)+SUM('t3'!K126:N126)</f>
        <v>1</v>
      </c>
      <c r="E125" s="327">
        <f>'t12'!C126/12</f>
        <v>1</v>
      </c>
      <c r="F125" s="327">
        <f>IF($D125&gt;0,(('t11'!C128+'t11'!D128)/$D125)," ")</f>
        <v>36</v>
      </c>
      <c r="G125" s="327">
        <f>IF($D125&gt;0,(SUM('t11'!E128:N128)/$D125)," ")</f>
        <v>42</v>
      </c>
      <c r="H125" s="327">
        <f>IF($D125&gt;0,(SUM('t11'!Q128:T128)/$D125)," ")</f>
        <v>0</v>
      </c>
      <c r="I125" s="328">
        <f>IF($E125=0," ",'t12'!D126/$E125)</f>
        <v>41479</v>
      </c>
      <c r="J125" s="328">
        <f>IF($E125=0," ",'t12'!E126/$E125)</f>
        <v>0</v>
      </c>
      <c r="K125" s="328">
        <f>IF($E125=0," ",'t12'!F126/$E125)</f>
        <v>0</v>
      </c>
      <c r="L125" s="328">
        <f>IF($E125=0," ",'t12'!G126/$E125)</f>
        <v>4585</v>
      </c>
      <c r="M125" s="329">
        <f t="shared" si="2"/>
        <v>46064</v>
      </c>
      <c r="N125" s="330">
        <f>IF($E125=0," ",'t12'!H126/$E125)</f>
        <v>0</v>
      </c>
      <c r="O125" s="330">
        <f>IF($E125=0," ",'t12'!I126/$E125)</f>
        <v>0</v>
      </c>
      <c r="P125" s="328">
        <f>IF($E125=0," ",'t13'!AB126/$E125)</f>
        <v>0</v>
      </c>
      <c r="Q125" s="328">
        <f>IF($E125=0," ",SUM('t13'!C126:N126)/$E125)</f>
        <v>31455</v>
      </c>
      <c r="R125" s="328">
        <f>IF($E125=0," ",(SUM('t13'!O126:Y126)+'t13'!AA126)/$E125)</f>
        <v>0</v>
      </c>
      <c r="S125" s="329">
        <f t="shared" si="3"/>
        <v>31455</v>
      </c>
      <c r="T125" s="330">
        <f>IF($E125=0," ",'t13'!Z126/$E125)</f>
        <v>0</v>
      </c>
      <c r="V125" s="270"/>
      <c r="W125" s="270"/>
      <c r="X125" s="270"/>
      <c r="Y125" s="270"/>
    </row>
    <row r="126" spans="1:25" s="324" customFormat="1" x14ac:dyDescent="0.35">
      <c r="A126" s="314" t="str">
        <f>'t1'!A127</f>
        <v>Statistico dir. A t.determinato(art. 15-septies dlgs.502/92)</v>
      </c>
      <c r="B126" s="325" t="str">
        <f>'t1'!B127</f>
        <v>TD0610</v>
      </c>
      <c r="C126" s="326">
        <f>'t1'!K127+'t1'!L127</f>
        <v>0</v>
      </c>
      <c r="D126" s="326">
        <f>('t1'!K127+'t1'!L127)-SUM('t3'!C127:F127,'t3'!I127:J127)+SUM('t3'!K127:N127)</f>
        <v>0</v>
      </c>
      <c r="E126" s="327">
        <f>'t12'!C127/12</f>
        <v>0</v>
      </c>
      <c r="F126" s="327" t="str">
        <f>IF($D126&gt;0,(('t11'!C129+'t11'!D129)/$D126)," ")</f>
        <v xml:space="preserve"> </v>
      </c>
      <c r="G126" s="327" t="str">
        <f>IF($D126&gt;0,(SUM('t11'!E129:N129)/$D126)," ")</f>
        <v xml:space="preserve"> </v>
      </c>
      <c r="H126" s="327" t="str">
        <f>IF($D126&gt;0,(SUM('t11'!Q129:T129)/$D126)," ")</f>
        <v xml:space="preserve"> </v>
      </c>
      <c r="I126" s="328" t="str">
        <f>IF($E126=0," ",'t12'!D127/$E126)</f>
        <v xml:space="preserve"> </v>
      </c>
      <c r="J126" s="328" t="str">
        <f>IF($E126=0," ",'t12'!E127/$E126)</f>
        <v xml:space="preserve"> </v>
      </c>
      <c r="K126" s="328" t="str">
        <f>IF($E126=0," ",'t12'!F127/$E126)</f>
        <v xml:space="preserve"> </v>
      </c>
      <c r="L126" s="328" t="str">
        <f>IF($E126=0," ",'t12'!G127/$E126)</f>
        <v xml:space="preserve"> </v>
      </c>
      <c r="M126" s="329">
        <f t="shared" si="2"/>
        <v>0</v>
      </c>
      <c r="N126" s="330" t="str">
        <f>IF($E126=0," ",'t12'!H127/$E126)</f>
        <v xml:space="preserve"> </v>
      </c>
      <c r="O126" s="330" t="str">
        <f>IF($E126=0," ",'t12'!I127/$E126)</f>
        <v xml:space="preserve"> </v>
      </c>
      <c r="P126" s="328" t="str">
        <f>IF($E126=0," ",'t13'!AB127/$E126)</f>
        <v xml:space="preserve"> </v>
      </c>
      <c r="Q126" s="328" t="str">
        <f>IF($E126=0," ",SUM('t13'!C127:N127)/$E126)</f>
        <v xml:space="preserve"> </v>
      </c>
      <c r="R126" s="328" t="str">
        <f>IF($E126=0," ",(SUM('t13'!O127:Y127)+'t13'!AA127)/$E126)</f>
        <v xml:space="preserve"> </v>
      </c>
      <c r="S126" s="329">
        <f t="shared" si="3"/>
        <v>0</v>
      </c>
      <c r="T126" s="330" t="str">
        <f>IF($E126=0," ",'t13'!Z127/$E126)</f>
        <v xml:space="preserve"> </v>
      </c>
      <c r="V126" s="270"/>
      <c r="W126" s="270"/>
      <c r="X126" s="270"/>
      <c r="Y126" s="270"/>
    </row>
    <row r="127" spans="1:25" s="324" customFormat="1" x14ac:dyDescent="0.35">
      <c r="A127" s="314" t="str">
        <f>'t1'!A128</f>
        <v>Sociologo dirig. Con incarico di struttura complessa</v>
      </c>
      <c r="B127" s="325" t="str">
        <f>'t1'!B128</f>
        <v>TD0068</v>
      </c>
      <c r="C127" s="326">
        <f>'t1'!K128+'t1'!L128</f>
        <v>0</v>
      </c>
      <c r="D127" s="326">
        <f>('t1'!K128+'t1'!L128)-SUM('t3'!C128:F128,'t3'!I128:J128)+SUM('t3'!K128:N128)</f>
        <v>0</v>
      </c>
      <c r="E127" s="327">
        <f>'t12'!C128/12</f>
        <v>0</v>
      </c>
      <c r="F127" s="327" t="str">
        <f>IF($D127&gt;0,(('t11'!C130+'t11'!D130)/$D127)," ")</f>
        <v xml:space="preserve"> </v>
      </c>
      <c r="G127" s="327" t="str">
        <f>IF($D127&gt;0,(SUM('t11'!E130:N130)/$D127)," ")</f>
        <v xml:space="preserve"> </v>
      </c>
      <c r="H127" s="327" t="str">
        <f>IF($D127&gt;0,(SUM('t11'!Q130:T130)/$D127)," ")</f>
        <v xml:space="preserve"> </v>
      </c>
      <c r="I127" s="328" t="str">
        <f>IF($E127=0," ",'t12'!D128/$E127)</f>
        <v xml:space="preserve"> </v>
      </c>
      <c r="J127" s="328" t="str">
        <f>IF($E127=0," ",'t12'!E128/$E127)</f>
        <v xml:space="preserve"> </v>
      </c>
      <c r="K127" s="328" t="str">
        <f>IF($E127=0," ",'t12'!F128/$E127)</f>
        <v xml:space="preserve"> </v>
      </c>
      <c r="L127" s="328" t="str">
        <f>IF($E127=0," ",'t12'!G128/$E127)</f>
        <v xml:space="preserve"> </v>
      </c>
      <c r="M127" s="329">
        <f t="shared" si="2"/>
        <v>0</v>
      </c>
      <c r="N127" s="330" t="str">
        <f>IF($E127=0," ",'t12'!H128/$E127)</f>
        <v xml:space="preserve"> </v>
      </c>
      <c r="O127" s="330" t="str">
        <f>IF($E127=0," ",'t12'!I128/$E127)</f>
        <v xml:space="preserve"> </v>
      </c>
      <c r="P127" s="328" t="str">
        <f>IF($E127=0," ",'t13'!AB128/$E127)</f>
        <v xml:space="preserve"> </v>
      </c>
      <c r="Q127" s="328" t="str">
        <f>IF($E127=0," ",SUM('t13'!C128:N128)/$E127)</f>
        <v xml:space="preserve"> </v>
      </c>
      <c r="R127" s="328" t="str">
        <f>IF($E127=0," ",(SUM('t13'!O128:Y128)+'t13'!AA128)/$E127)</f>
        <v xml:space="preserve"> </v>
      </c>
      <c r="S127" s="329">
        <f t="shared" si="3"/>
        <v>0</v>
      </c>
      <c r="T127" s="330" t="str">
        <f>IF($E127=0," ",'t13'!Z128/$E127)</f>
        <v xml:space="preserve"> </v>
      </c>
      <c r="V127" s="270"/>
      <c r="W127" s="270"/>
      <c r="X127" s="270"/>
      <c r="Y127" s="270"/>
    </row>
    <row r="128" spans="1:25" s="324" customFormat="1" x14ac:dyDescent="0.35">
      <c r="A128" s="314" t="str">
        <f>'t1'!A129</f>
        <v>Sociologo dirig. Con incarico di struttura semplice</v>
      </c>
      <c r="B128" s="325" t="str">
        <f>'t1'!B129</f>
        <v>TD0S67</v>
      </c>
      <c r="C128" s="326">
        <f>'t1'!K129+'t1'!L129</f>
        <v>0</v>
      </c>
      <c r="D128" s="326">
        <f>('t1'!K129+'t1'!L129)-SUM('t3'!C129:F129,'t3'!I129:J129)+SUM('t3'!K129:N129)</f>
        <v>0</v>
      </c>
      <c r="E128" s="327">
        <f>'t12'!C129/12</f>
        <v>0</v>
      </c>
      <c r="F128" s="327" t="str">
        <f>IF($D128&gt;0,(('t11'!C131+'t11'!D131)/$D128)," ")</f>
        <v xml:space="preserve"> </v>
      </c>
      <c r="G128" s="327" t="str">
        <f>IF($D128&gt;0,(SUM('t11'!E131:N131)/$D128)," ")</f>
        <v xml:space="preserve"> </v>
      </c>
      <c r="H128" s="327" t="str">
        <f>IF($D128&gt;0,(SUM('t11'!Q131:T131)/$D128)," ")</f>
        <v xml:space="preserve"> </v>
      </c>
      <c r="I128" s="328" t="str">
        <f>IF($E128=0," ",'t12'!D129/$E128)</f>
        <v xml:space="preserve"> </v>
      </c>
      <c r="J128" s="328" t="str">
        <f>IF($E128=0," ",'t12'!E129/$E128)</f>
        <v xml:space="preserve"> </v>
      </c>
      <c r="K128" s="328" t="str">
        <f>IF($E128=0," ",'t12'!F129/$E128)</f>
        <v xml:space="preserve"> </v>
      </c>
      <c r="L128" s="328" t="str">
        <f>IF($E128=0," ",'t12'!G129/$E128)</f>
        <v xml:space="preserve"> </v>
      </c>
      <c r="M128" s="329">
        <f t="shared" si="2"/>
        <v>0</v>
      </c>
      <c r="N128" s="330" t="str">
        <f>IF($E128=0," ",'t12'!H129/$E128)</f>
        <v xml:space="preserve"> </v>
      </c>
      <c r="O128" s="330" t="str">
        <f>IF($E128=0," ",'t12'!I129/$E128)</f>
        <v xml:space="preserve"> </v>
      </c>
      <c r="P128" s="328" t="str">
        <f>IF($E128=0," ",'t13'!AB129/$E128)</f>
        <v xml:space="preserve"> </v>
      </c>
      <c r="Q128" s="328" t="str">
        <f>IF($E128=0," ",SUM('t13'!C129:N129)/$E128)</f>
        <v xml:space="preserve"> </v>
      </c>
      <c r="R128" s="328" t="str">
        <f>IF($E128=0," ",(SUM('t13'!O129:Y129)+'t13'!AA129)/$E128)</f>
        <v xml:space="preserve"> </v>
      </c>
      <c r="S128" s="329">
        <f t="shared" si="3"/>
        <v>0</v>
      </c>
      <c r="T128" s="330" t="str">
        <f>IF($E128=0," ",'t13'!Z129/$E128)</f>
        <v xml:space="preserve"> </v>
      </c>
      <c r="V128" s="270"/>
      <c r="W128" s="270"/>
      <c r="X128" s="270"/>
      <c r="Y128" s="270"/>
    </row>
    <row r="129" spans="1:25" s="324" customFormat="1" x14ac:dyDescent="0.35">
      <c r="A129" s="314" t="str">
        <f>'t1'!A130</f>
        <v>Sociologo dirig. Con altri incar.prof.li</v>
      </c>
      <c r="B129" s="325" t="str">
        <f>'t1'!B130</f>
        <v>TD0A67</v>
      </c>
      <c r="C129" s="326">
        <f>'t1'!K130+'t1'!L130</f>
        <v>0</v>
      </c>
      <c r="D129" s="326">
        <f>('t1'!K130+'t1'!L130)-SUM('t3'!C130:F130,'t3'!I130:J130)+SUM('t3'!K130:N130)</f>
        <v>0</v>
      </c>
      <c r="E129" s="327">
        <f>'t12'!C130/12</f>
        <v>0</v>
      </c>
      <c r="F129" s="327" t="str">
        <f>IF($D129&gt;0,(('t11'!C132+'t11'!D132)/$D129)," ")</f>
        <v xml:space="preserve"> </v>
      </c>
      <c r="G129" s="327" t="str">
        <f>IF($D129&gt;0,(SUM('t11'!E132:N132)/$D129)," ")</f>
        <v xml:space="preserve"> </v>
      </c>
      <c r="H129" s="327" t="str">
        <f>IF($D129&gt;0,(SUM('t11'!Q132:T132)/$D129)," ")</f>
        <v xml:space="preserve"> </v>
      </c>
      <c r="I129" s="328" t="str">
        <f>IF($E129=0," ",'t12'!D130/$E129)</f>
        <v xml:space="preserve"> </v>
      </c>
      <c r="J129" s="328" t="str">
        <f>IF($E129=0," ",'t12'!E130/$E129)</f>
        <v xml:space="preserve"> </v>
      </c>
      <c r="K129" s="328" t="str">
        <f>IF($E129=0," ",'t12'!F130/$E129)</f>
        <v xml:space="preserve"> </v>
      </c>
      <c r="L129" s="328" t="str">
        <f>IF($E129=0," ",'t12'!G130/$E129)</f>
        <v xml:space="preserve"> </v>
      </c>
      <c r="M129" s="329">
        <f t="shared" si="2"/>
        <v>0</v>
      </c>
      <c r="N129" s="330" t="str">
        <f>IF($E129=0," ",'t12'!H130/$E129)</f>
        <v xml:space="preserve"> </v>
      </c>
      <c r="O129" s="330" t="str">
        <f>IF($E129=0," ",'t12'!I130/$E129)</f>
        <v xml:space="preserve"> </v>
      </c>
      <c r="P129" s="328" t="str">
        <f>IF($E129=0," ",'t13'!AB130/$E129)</f>
        <v xml:space="preserve"> </v>
      </c>
      <c r="Q129" s="328" t="str">
        <f>IF($E129=0," ",SUM('t13'!C130:N130)/$E129)</f>
        <v xml:space="preserve"> </v>
      </c>
      <c r="R129" s="328" t="str">
        <f>IF($E129=0," ",(SUM('t13'!O130:Y130)+'t13'!AA130)/$E129)</f>
        <v xml:space="preserve"> </v>
      </c>
      <c r="S129" s="329">
        <f t="shared" si="3"/>
        <v>0</v>
      </c>
      <c r="T129" s="330" t="str">
        <f>IF($E129=0," ",'t13'!Z130/$E129)</f>
        <v xml:space="preserve"> </v>
      </c>
      <c r="V129" s="270"/>
      <c r="W129" s="270"/>
      <c r="X129" s="270"/>
      <c r="Y129" s="270"/>
    </row>
    <row r="130" spans="1:25" s="324" customFormat="1" x14ac:dyDescent="0.35">
      <c r="A130" s="314" t="str">
        <f>'t1'!A131</f>
        <v>Sociologo dir. A t. Determinato(art.15-septies dlgs. 502/92)</v>
      </c>
      <c r="B130" s="325" t="str">
        <f>'t1'!B131</f>
        <v>TD0611</v>
      </c>
      <c r="C130" s="326">
        <f>'t1'!K131+'t1'!L131</f>
        <v>0</v>
      </c>
      <c r="D130" s="326">
        <f>('t1'!K131+'t1'!L131)-SUM('t3'!C131:F131,'t3'!I131:J131)+SUM('t3'!K131:N131)</f>
        <v>0</v>
      </c>
      <c r="E130" s="327">
        <f>'t12'!C131/12</f>
        <v>0</v>
      </c>
      <c r="F130" s="327" t="str">
        <f>IF($D130&gt;0,(('t11'!C133+'t11'!D133)/$D130)," ")</f>
        <v xml:space="preserve"> </v>
      </c>
      <c r="G130" s="327" t="str">
        <f>IF($D130&gt;0,(SUM('t11'!E133:N133)/$D130)," ")</f>
        <v xml:space="preserve"> </v>
      </c>
      <c r="H130" s="327" t="str">
        <f>IF($D130&gt;0,(SUM('t11'!Q133:T133)/$D130)," ")</f>
        <v xml:space="preserve"> </v>
      </c>
      <c r="I130" s="328" t="str">
        <f>IF($E130=0," ",'t12'!D131/$E130)</f>
        <v xml:space="preserve"> </v>
      </c>
      <c r="J130" s="328" t="str">
        <f>IF($E130=0," ",'t12'!E131/$E130)</f>
        <v xml:space="preserve"> </v>
      </c>
      <c r="K130" s="328" t="str">
        <f>IF($E130=0," ",'t12'!F131/$E130)</f>
        <v xml:space="preserve"> </v>
      </c>
      <c r="L130" s="328" t="str">
        <f>IF($E130=0," ",'t12'!G131/$E130)</f>
        <v xml:space="preserve"> </v>
      </c>
      <c r="M130" s="329">
        <f t="shared" si="2"/>
        <v>0</v>
      </c>
      <c r="N130" s="330" t="str">
        <f>IF($E130=0," ",'t12'!H131/$E130)</f>
        <v xml:space="preserve"> </v>
      </c>
      <c r="O130" s="330" t="str">
        <f>IF($E130=0," ",'t12'!I131/$E130)</f>
        <v xml:space="preserve"> </v>
      </c>
      <c r="P130" s="328" t="str">
        <f>IF($E130=0," ",'t13'!AB131/$E130)</f>
        <v xml:space="preserve"> </v>
      </c>
      <c r="Q130" s="328" t="str">
        <f>IF($E130=0," ",SUM('t13'!C131:N131)/$E130)</f>
        <v xml:space="preserve"> </v>
      </c>
      <c r="R130" s="328" t="str">
        <f>IF($E130=0," ",(SUM('t13'!O131:Y131)+'t13'!AA131)/$E130)</f>
        <v xml:space="preserve"> </v>
      </c>
      <c r="S130" s="329">
        <f t="shared" si="3"/>
        <v>0</v>
      </c>
      <c r="T130" s="330" t="str">
        <f>IF($E130=0," ",'t13'!Z131/$E130)</f>
        <v xml:space="preserve"> </v>
      </c>
      <c r="V130" s="270"/>
      <c r="W130" s="270"/>
      <c r="X130" s="270"/>
      <c r="Y130" s="270"/>
    </row>
    <row r="131" spans="1:25" s="324" customFormat="1" x14ac:dyDescent="0.35">
      <c r="A131" s="314" t="str">
        <f>'t1'!A132</f>
        <v>Collab.re prof.le assistente sociale senior - DS</v>
      </c>
      <c r="B131" s="325" t="str">
        <f>'t1'!B132</f>
        <v>T18867</v>
      </c>
      <c r="C131" s="326">
        <f>'t1'!K132+'t1'!L132</f>
        <v>0</v>
      </c>
      <c r="D131" s="326">
        <f>('t1'!K132+'t1'!L132)-SUM('t3'!C132:F132,'t3'!I132:J132)+SUM('t3'!K132:N132)</f>
        <v>0</v>
      </c>
      <c r="E131" s="327">
        <f>'t12'!C132/12</f>
        <v>0</v>
      </c>
      <c r="F131" s="327" t="str">
        <f>IF($D131&gt;0,(('t11'!C134+'t11'!D134)/$D131)," ")</f>
        <v xml:space="preserve"> </v>
      </c>
      <c r="G131" s="327" t="str">
        <f>IF($D131&gt;0,(SUM('t11'!E134:N134)/$D131)," ")</f>
        <v xml:space="preserve"> </v>
      </c>
      <c r="H131" s="327" t="str">
        <f>IF($D131&gt;0,(SUM('t11'!Q134:T134)/$D131)," ")</f>
        <v xml:space="preserve"> </v>
      </c>
      <c r="I131" s="328" t="str">
        <f>IF($E131=0," ",'t12'!D132/$E131)</f>
        <v xml:space="preserve"> </v>
      </c>
      <c r="J131" s="328" t="str">
        <f>IF($E131=0," ",'t12'!E132/$E131)</f>
        <v xml:space="preserve"> </v>
      </c>
      <c r="K131" s="328" t="str">
        <f>IF($E131=0," ",'t12'!F132/$E131)</f>
        <v xml:space="preserve"> </v>
      </c>
      <c r="L131" s="328" t="str">
        <f>IF($E131=0," ",'t12'!G132/$E131)</f>
        <v xml:space="preserve"> </v>
      </c>
      <c r="M131" s="329">
        <f t="shared" si="2"/>
        <v>0</v>
      </c>
      <c r="N131" s="330" t="str">
        <f>IF($E131=0," ",'t12'!H132/$E131)</f>
        <v xml:space="preserve"> </v>
      </c>
      <c r="O131" s="330" t="str">
        <f>IF($E131=0," ",'t12'!I132/$E131)</f>
        <v xml:space="preserve"> </v>
      </c>
      <c r="P131" s="328" t="str">
        <f>IF($E131=0," ",'t13'!AB132/$E131)</f>
        <v xml:space="preserve"> </v>
      </c>
      <c r="Q131" s="328" t="str">
        <f>IF($E131=0," ",SUM('t13'!C132:N132)/$E131)</f>
        <v xml:space="preserve"> </v>
      </c>
      <c r="R131" s="328" t="str">
        <f>IF($E131=0," ",(SUM('t13'!O132:Y132)+'t13'!AA132)/$E131)</f>
        <v xml:space="preserve"> </v>
      </c>
      <c r="S131" s="329">
        <f t="shared" si="3"/>
        <v>0</v>
      </c>
      <c r="T131" s="330" t="str">
        <f>IF($E131=0," ",'t13'!Z132/$E131)</f>
        <v xml:space="preserve"> </v>
      </c>
      <c r="V131" s="270"/>
      <c r="W131" s="270"/>
      <c r="X131" s="270"/>
      <c r="Y131" s="270"/>
    </row>
    <row r="132" spans="1:25" s="324" customFormat="1" x14ac:dyDescent="0.35">
      <c r="A132" s="314" t="str">
        <f>'t1'!A133</f>
        <v>Collab.re prof.le assistente sociale - D</v>
      </c>
      <c r="B132" s="325" t="str">
        <f>'t1'!B133</f>
        <v>T16024</v>
      </c>
      <c r="C132" s="326">
        <f>'t1'!K133+'t1'!L133</f>
        <v>2</v>
      </c>
      <c r="D132" s="326">
        <f>('t1'!K133+'t1'!L133)-SUM('t3'!C133:F133,'t3'!I133:J133)+SUM('t3'!K133:N133)</f>
        <v>2</v>
      </c>
      <c r="E132" s="327">
        <f>'t12'!C133/12</f>
        <v>2</v>
      </c>
      <c r="F132" s="327">
        <f>IF($D132&gt;0,(('t11'!C135+'t11'!D135)/$D132)," ")</f>
        <v>31.5</v>
      </c>
      <c r="G132" s="327">
        <f>IF($D132&gt;0,(SUM('t11'!E135:N135)/$D132)," ")</f>
        <v>1.5</v>
      </c>
      <c r="H132" s="327">
        <f>IF($D132&gt;0,(SUM('t11'!Q135:T135)/$D132)," ")</f>
        <v>0</v>
      </c>
      <c r="I132" s="328">
        <f>IF($E132=0," ",'t12'!D133/$E132)</f>
        <v>23074.5</v>
      </c>
      <c r="J132" s="328">
        <f>IF($E132=0," ",'t12'!E133/$E132)</f>
        <v>0</v>
      </c>
      <c r="K132" s="328">
        <f>IF($E132=0," ",'t12'!F133/$E132)</f>
        <v>4915.5</v>
      </c>
      <c r="L132" s="328">
        <f>IF($E132=0," ",'t12'!G133/$E132)</f>
        <v>2349</v>
      </c>
      <c r="M132" s="329">
        <f t="shared" si="2"/>
        <v>30339</v>
      </c>
      <c r="N132" s="330">
        <f>IF($E132=0," ",'t12'!H133/$E132)</f>
        <v>0</v>
      </c>
      <c r="O132" s="330">
        <f>IF($E132=0," ",'t12'!I133/$E132)</f>
        <v>0</v>
      </c>
      <c r="P132" s="328">
        <f>IF($E132=0," ",'t13'!AB133/$E132)</f>
        <v>0</v>
      </c>
      <c r="Q132" s="328">
        <f>IF($E132=0," ",SUM('t13'!C133:N133)/$E132)</f>
        <v>196</v>
      </c>
      <c r="R132" s="328">
        <f>IF($E132=0," ",(SUM('t13'!O133:Y133)+'t13'!AA133)/$E132)</f>
        <v>4255</v>
      </c>
      <c r="S132" s="329">
        <f t="shared" si="3"/>
        <v>4451</v>
      </c>
      <c r="T132" s="330">
        <f>IF($E132=0," ",'t13'!Z133/$E132)</f>
        <v>0</v>
      </c>
      <c r="V132" s="270"/>
      <c r="W132" s="270"/>
      <c r="X132" s="270"/>
      <c r="Y132" s="270"/>
    </row>
    <row r="133" spans="1:25" s="324" customFormat="1" x14ac:dyDescent="0.35">
      <c r="A133" s="314" t="str">
        <f>'t1'!A134</f>
        <v>Collab.re tec. - prof.le senior - DS</v>
      </c>
      <c r="B133" s="325" t="str">
        <f>'t1'!B134</f>
        <v>T18868</v>
      </c>
      <c r="C133" s="326">
        <f>'t1'!K134+'t1'!L134</f>
        <v>0</v>
      </c>
      <c r="D133" s="326">
        <f>('t1'!K134+'t1'!L134)-SUM('t3'!C134:F134,'t3'!I134:J134)+SUM('t3'!K134:N134)</f>
        <v>0</v>
      </c>
      <c r="E133" s="327">
        <f>'t12'!C134/12</f>
        <v>0</v>
      </c>
      <c r="F133" s="327" t="str">
        <f>IF($D133&gt;0,(('t11'!C136+'t11'!D136)/$D133)," ")</f>
        <v xml:space="preserve"> </v>
      </c>
      <c r="G133" s="327" t="str">
        <f>IF($D133&gt;0,(SUM('t11'!E136:N136)/$D133)," ")</f>
        <v xml:space="preserve"> </v>
      </c>
      <c r="H133" s="327" t="str">
        <f>IF($D133&gt;0,(SUM('t11'!Q136:T136)/$D133)," ")</f>
        <v xml:space="preserve"> </v>
      </c>
      <c r="I133" s="328" t="str">
        <f>IF($E133=0," ",'t12'!D134/$E133)</f>
        <v xml:space="preserve"> </v>
      </c>
      <c r="J133" s="328" t="str">
        <f>IF($E133=0," ",'t12'!E134/$E133)</f>
        <v xml:space="preserve"> </v>
      </c>
      <c r="K133" s="328" t="str">
        <f>IF($E133=0," ",'t12'!F134/$E133)</f>
        <v xml:space="preserve"> </v>
      </c>
      <c r="L133" s="328" t="str">
        <f>IF($E133=0," ",'t12'!G134/$E133)</f>
        <v xml:space="preserve"> </v>
      </c>
      <c r="M133" s="329">
        <f t="shared" si="2"/>
        <v>0</v>
      </c>
      <c r="N133" s="330" t="str">
        <f>IF($E133=0," ",'t12'!H134/$E133)</f>
        <v xml:space="preserve"> </v>
      </c>
      <c r="O133" s="330" t="str">
        <f>IF($E133=0," ",'t12'!I134/$E133)</f>
        <v xml:space="preserve"> </v>
      </c>
      <c r="P133" s="328" t="str">
        <f>IF($E133=0," ",'t13'!AB134/$E133)</f>
        <v xml:space="preserve"> </v>
      </c>
      <c r="Q133" s="328" t="str">
        <f>IF($E133=0," ",SUM('t13'!C134:N134)/$E133)</f>
        <v xml:space="preserve"> </v>
      </c>
      <c r="R133" s="328" t="str">
        <f>IF($E133=0," ",(SUM('t13'!O134:Y134)+'t13'!AA134)/$E133)</f>
        <v xml:space="preserve"> </v>
      </c>
      <c r="S133" s="329">
        <f t="shared" si="3"/>
        <v>0</v>
      </c>
      <c r="T133" s="330" t="str">
        <f>IF($E133=0," ",'t13'!Z134/$E133)</f>
        <v xml:space="preserve"> </v>
      </c>
      <c r="V133" s="270"/>
      <c r="W133" s="270"/>
      <c r="X133" s="270"/>
      <c r="Y133" s="270"/>
    </row>
    <row r="134" spans="1:25" s="324" customFormat="1" x14ac:dyDescent="0.35">
      <c r="A134" s="314" t="str">
        <f>'t1'!A135</f>
        <v>Collab.re tec. - prof.le - D</v>
      </c>
      <c r="B134" s="325" t="str">
        <f>'t1'!B135</f>
        <v>T16026</v>
      </c>
      <c r="C134" s="326">
        <f>'t1'!K135+'t1'!L135</f>
        <v>9</v>
      </c>
      <c r="D134" s="326">
        <f>('t1'!K135+'t1'!L135)-SUM('t3'!C135:F135,'t3'!I135:J135)+SUM('t3'!K135:N135)</f>
        <v>7</v>
      </c>
      <c r="E134" s="327">
        <f>'t12'!C135/12</f>
        <v>8</v>
      </c>
      <c r="F134" s="327">
        <f>IF($D134&gt;0,(('t11'!C137+'t11'!D137)/$D134)," ")</f>
        <v>30.285714285714285</v>
      </c>
      <c r="G134" s="327">
        <f>IF($D134&gt;0,(SUM('t11'!E137:N137)/$D134)," ")</f>
        <v>11.714285714285714</v>
      </c>
      <c r="H134" s="327">
        <f>IF($D134&gt;0,(SUM('t11'!Q137:T137)/$D134)," ")</f>
        <v>0</v>
      </c>
      <c r="I134" s="328">
        <f>IF($E134=0," ",'t12'!D135/$E134)</f>
        <v>23074.5</v>
      </c>
      <c r="J134" s="328">
        <f>IF($E134=0," ",'t12'!E135/$E134)</f>
        <v>22</v>
      </c>
      <c r="K134" s="328">
        <f>IF($E134=0," ",'t12'!F135/$E134)</f>
        <v>3747.125</v>
      </c>
      <c r="L134" s="328">
        <f>IF($E134=0," ",'t12'!G135/$E134)</f>
        <v>2252.625</v>
      </c>
      <c r="M134" s="329">
        <f t="shared" si="2"/>
        <v>29096.25</v>
      </c>
      <c r="N134" s="330">
        <f>IF($E134=0," ",'t12'!H135/$E134)</f>
        <v>0</v>
      </c>
      <c r="O134" s="330">
        <f>IF($E134=0," ",'t12'!I135/$E134)</f>
        <v>0</v>
      </c>
      <c r="P134" s="328">
        <f>IF($E134=0," ",'t13'!AB135/$E134)</f>
        <v>1366.375</v>
      </c>
      <c r="Q134" s="328">
        <f>IF($E134=0," ",SUM('t13'!C135:N135)/$E134)</f>
        <v>187.75</v>
      </c>
      <c r="R134" s="328">
        <f>IF($E134=0," ",(SUM('t13'!O135:Y135)+'t13'!AA135)/$E134)</f>
        <v>5025.875</v>
      </c>
      <c r="S134" s="329">
        <f t="shared" si="3"/>
        <v>6580</v>
      </c>
      <c r="T134" s="330">
        <f>IF($E134=0," ",'t13'!Z135/$E134)</f>
        <v>0</v>
      </c>
      <c r="V134" s="270"/>
      <c r="W134" s="270"/>
      <c r="X134" s="270"/>
      <c r="Y134" s="270"/>
    </row>
    <row r="135" spans="1:25" s="324" customFormat="1" x14ac:dyDescent="0.35">
      <c r="A135" s="314" t="str">
        <f>'t1'!A136</f>
        <v>Oper.re prof.le assistente soc. - C</v>
      </c>
      <c r="B135" s="325" t="str">
        <f>'t1'!B136</f>
        <v>T14050</v>
      </c>
      <c r="C135" s="326">
        <f>'t1'!K136+'t1'!L136</f>
        <v>0</v>
      </c>
      <c r="D135" s="326">
        <f>('t1'!K136+'t1'!L136)-SUM('t3'!C136:F136,'t3'!I136:J136)+SUM('t3'!K136:N136)</f>
        <v>0</v>
      </c>
      <c r="E135" s="327">
        <f>'t12'!C136/12</f>
        <v>0</v>
      </c>
      <c r="F135" s="327" t="str">
        <f>IF($D135&gt;0,(('t11'!C138+'t11'!D138)/$D135)," ")</f>
        <v xml:space="preserve"> </v>
      </c>
      <c r="G135" s="327" t="str">
        <f>IF($D135&gt;0,(SUM('t11'!E138:N138)/$D135)," ")</f>
        <v xml:space="preserve"> </v>
      </c>
      <c r="H135" s="327" t="str">
        <f>IF($D135&gt;0,(SUM('t11'!Q138:T138)/$D135)," ")</f>
        <v xml:space="preserve"> </v>
      </c>
      <c r="I135" s="328" t="str">
        <f>IF($E135=0," ",'t12'!D136/$E135)</f>
        <v xml:space="preserve"> </v>
      </c>
      <c r="J135" s="328" t="str">
        <f>IF($E135=0," ",'t12'!E136/$E135)</f>
        <v xml:space="preserve"> </v>
      </c>
      <c r="K135" s="328" t="str">
        <f>IF($E135=0," ",'t12'!F136/$E135)</f>
        <v xml:space="preserve"> </v>
      </c>
      <c r="L135" s="328" t="str">
        <f>IF($E135=0," ",'t12'!G136/$E135)</f>
        <v xml:space="preserve"> </v>
      </c>
      <c r="M135" s="329">
        <f t="shared" ref="M135:M157" si="4">SUM(I135:L135)</f>
        <v>0</v>
      </c>
      <c r="N135" s="330" t="str">
        <f>IF($E135=0," ",'t12'!H136/$E135)</f>
        <v xml:space="preserve"> </v>
      </c>
      <c r="O135" s="330" t="str">
        <f>IF($E135=0," ",'t12'!I136/$E135)</f>
        <v xml:space="preserve"> </v>
      </c>
      <c r="P135" s="328" t="str">
        <f>IF($E135=0," ",'t13'!AB136/$E135)</f>
        <v xml:space="preserve"> </v>
      </c>
      <c r="Q135" s="328" t="str">
        <f>IF($E135=0," ",SUM('t13'!C136:N136)/$E135)</f>
        <v xml:space="preserve"> </v>
      </c>
      <c r="R135" s="328" t="str">
        <f>IF($E135=0," ",(SUM('t13'!O136:Y136)+'t13'!AA136)/$E135)</f>
        <v xml:space="preserve"> </v>
      </c>
      <c r="S135" s="329">
        <f t="shared" ref="S135:S157" si="5">SUM(P135:R135)</f>
        <v>0</v>
      </c>
      <c r="T135" s="330" t="str">
        <f>IF($E135=0," ",'t13'!Z136/$E135)</f>
        <v xml:space="preserve"> </v>
      </c>
      <c r="V135" s="270"/>
      <c r="W135" s="270"/>
      <c r="X135" s="270"/>
      <c r="Y135" s="270"/>
    </row>
    <row r="136" spans="1:25" s="324" customFormat="1" x14ac:dyDescent="0.35">
      <c r="A136" s="314" t="str">
        <f>'t1'!A137</f>
        <v>Assistente tecnico - C</v>
      </c>
      <c r="B136" s="325" t="str">
        <f>'t1'!B137</f>
        <v>T14007</v>
      </c>
      <c r="C136" s="326">
        <f>'t1'!K137+'t1'!L137</f>
        <v>15</v>
      </c>
      <c r="D136" s="326">
        <f>('t1'!K137+'t1'!L137)-SUM('t3'!C137:F137,'t3'!I137:J137)+SUM('t3'!K137:N137)</f>
        <v>15</v>
      </c>
      <c r="E136" s="327">
        <f>'t12'!C137/12</f>
        <v>15</v>
      </c>
      <c r="F136" s="327">
        <f>IF($D136&gt;0,(('t11'!C139+'t11'!D139)/$D136)," ")</f>
        <v>27.4</v>
      </c>
      <c r="G136" s="327">
        <f>IF($D136&gt;0,(SUM('t11'!E139:N139)/$D136)," ")</f>
        <v>11.466666666666667</v>
      </c>
      <c r="H136" s="327">
        <f>IF($D136&gt;0,(SUM('t11'!Q139:T139)/$D136)," ")</f>
        <v>6.6666666666666666E-2</v>
      </c>
      <c r="I136" s="328">
        <f>IF($E136=0," ",'t12'!D137/$E136)</f>
        <v>21250.799999999999</v>
      </c>
      <c r="J136" s="328">
        <f>IF($E136=0," ",'t12'!E137/$E136)</f>
        <v>99.066666666666663</v>
      </c>
      <c r="K136" s="328">
        <f>IF($E136=0," ",'t12'!F137/$E136)</f>
        <v>3639.1333333333332</v>
      </c>
      <c r="L136" s="328">
        <f>IF($E136=0," ",'t12'!G137/$E136)</f>
        <v>2096.9333333333334</v>
      </c>
      <c r="M136" s="329">
        <f t="shared" si="4"/>
        <v>27085.933333333334</v>
      </c>
      <c r="N136" s="330">
        <f>IF($E136=0," ",'t12'!H137/$E136)</f>
        <v>0</v>
      </c>
      <c r="O136" s="330">
        <f>IF($E136=0," ",'t12'!I137/$E136)</f>
        <v>5.6</v>
      </c>
      <c r="P136" s="328">
        <f>IF($E136=0," ",'t13'!AB137/$E136)</f>
        <v>1479.0666666666666</v>
      </c>
      <c r="Q136" s="328">
        <f>IF($E136=0," ",SUM('t13'!C137:N137)/$E136)</f>
        <v>174.26666666666668</v>
      </c>
      <c r="R136" s="328">
        <f>IF($E136=0," ",(SUM('t13'!O137:Y137)+'t13'!AA137)/$E136)</f>
        <v>5414.666666666667</v>
      </c>
      <c r="S136" s="329">
        <f t="shared" si="5"/>
        <v>7068</v>
      </c>
      <c r="T136" s="330">
        <f>IF($E136=0," ",'t13'!Z137/$E136)</f>
        <v>0</v>
      </c>
      <c r="V136" s="270"/>
      <c r="W136" s="270"/>
      <c r="X136" s="270"/>
      <c r="Y136" s="270"/>
    </row>
    <row r="137" spans="1:25" s="324" customFormat="1" x14ac:dyDescent="0.35">
      <c r="A137" s="314" t="str">
        <f>'t1'!A138</f>
        <v>Program.re - C</v>
      </c>
      <c r="B137" s="325" t="str">
        <f>'t1'!B138</f>
        <v>T14063</v>
      </c>
      <c r="C137" s="326">
        <f>'t1'!K138+'t1'!L138</f>
        <v>5</v>
      </c>
      <c r="D137" s="326">
        <f>('t1'!K138+'t1'!L138)-SUM('t3'!C138:F138,'t3'!I138:J138)+SUM('t3'!K138:N138)</f>
        <v>5</v>
      </c>
      <c r="E137" s="327">
        <f>'t12'!C138/12</f>
        <v>4.6641666666666666</v>
      </c>
      <c r="F137" s="327">
        <f>IF($D137&gt;0,(('t11'!C140+'t11'!D140)/$D137)," ")</f>
        <v>17.600000000000001</v>
      </c>
      <c r="G137" s="327">
        <f>IF($D137&gt;0,(SUM('t11'!E140:N140)/$D137)," ")</f>
        <v>9</v>
      </c>
      <c r="H137" s="327">
        <f>IF($D137&gt;0,(SUM('t11'!Q140:T140)/$D137)," ")</f>
        <v>0.2</v>
      </c>
      <c r="I137" s="328">
        <f>IF($E137=0," ",'t12'!D138/$E137)</f>
        <v>21249.240664641773</v>
      </c>
      <c r="J137" s="328">
        <f>IF($E137=0," ",'t12'!E138/$E137)</f>
        <v>9.4336251563337505</v>
      </c>
      <c r="K137" s="328">
        <f>IF($E137=0," ",'t12'!F138/$E137)</f>
        <v>3356.6553510809363</v>
      </c>
      <c r="L137" s="328">
        <f>IF($E137=0," ",'t12'!G138/$E137)</f>
        <v>2066.8215115240309</v>
      </c>
      <c r="M137" s="329">
        <f t="shared" si="4"/>
        <v>26682.151152403072</v>
      </c>
      <c r="N137" s="330">
        <f>IF($E137=0," ",'t12'!H138/$E137)</f>
        <v>0</v>
      </c>
      <c r="O137" s="330">
        <f>IF($E137=0," ",'t12'!I138/$E137)</f>
        <v>0</v>
      </c>
      <c r="P137" s="328">
        <f>IF($E137=0," ",'t13'!AB138/$E137)</f>
        <v>2391.4239771306056</v>
      </c>
      <c r="Q137" s="328">
        <f>IF($E137=0," ",SUM('t13'!C138:N138)/$E137)</f>
        <v>172.16365910309094</v>
      </c>
      <c r="R137" s="328">
        <f>IF($E137=0," ",(SUM('t13'!O138:Y138)+'t13'!AA138)/$E137)</f>
        <v>4776.4159371091655</v>
      </c>
      <c r="S137" s="329">
        <f t="shared" si="5"/>
        <v>7340.0035733428622</v>
      </c>
      <c r="T137" s="330">
        <f>IF($E137=0," ",'t13'!Z138/$E137)</f>
        <v>0</v>
      </c>
      <c r="V137" s="270"/>
      <c r="W137" s="270"/>
      <c r="X137" s="270"/>
      <c r="Y137" s="270"/>
    </row>
    <row r="138" spans="1:25" s="324" customFormat="1" x14ac:dyDescent="0.35">
      <c r="A138" s="314" t="str">
        <f>'t1'!A139</f>
        <v>Operatore tecnico special.to senior - C</v>
      </c>
      <c r="B138" s="325" t="str">
        <f>'t1'!B139</f>
        <v>T14S59</v>
      </c>
      <c r="C138" s="326">
        <f>'t1'!K139+'t1'!L139</f>
        <v>5</v>
      </c>
      <c r="D138" s="326">
        <f>('t1'!K139+'t1'!L139)-SUM('t3'!C139:F139,'t3'!I139:J139)+SUM('t3'!K139:N139)</f>
        <v>5</v>
      </c>
      <c r="E138" s="327">
        <f>'t12'!C139/12</f>
        <v>4.083333333333333</v>
      </c>
      <c r="F138" s="327">
        <f>IF($D138&gt;0,(('t11'!C141+'t11'!D141)/$D138)," ")</f>
        <v>18.8</v>
      </c>
      <c r="G138" s="327">
        <f>IF($D138&gt;0,(SUM('t11'!E141:N141)/$D138)," ")</f>
        <v>7.2</v>
      </c>
      <c r="H138" s="327">
        <f>IF($D138&gt;0,(SUM('t11'!Q141:T141)/$D138)," ")</f>
        <v>0</v>
      </c>
      <c r="I138" s="328">
        <f>IF($E138=0," ",'t12'!D139/$E138)</f>
        <v>21250.775510204083</v>
      </c>
      <c r="J138" s="328">
        <f>IF($E138=0," ",'t12'!E139/$E138)</f>
        <v>34.040816326530617</v>
      </c>
      <c r="K138" s="328">
        <f>IF($E138=0," ",'t12'!F139/$E138)</f>
        <v>4491.1836734693879</v>
      </c>
      <c r="L138" s="328">
        <f>IF($E138=0," ",'t12'!G139/$E138)</f>
        <v>2162.9387755102043</v>
      </c>
      <c r="M138" s="329">
        <f t="shared" si="4"/>
        <v>27938.938775510203</v>
      </c>
      <c r="N138" s="330">
        <f>IF($E138=0," ",'t12'!H139/$E138)</f>
        <v>0</v>
      </c>
      <c r="O138" s="330">
        <f>IF($E138=0," ",'t12'!I139/$E138)</f>
        <v>0</v>
      </c>
      <c r="P138" s="328">
        <f>IF($E138=0," ",'t13'!AB139/$E138)</f>
        <v>3672.0000000000005</v>
      </c>
      <c r="Q138" s="328">
        <f>IF($E138=0," ",SUM('t13'!C139:N139)/$E138)</f>
        <v>180.24489795918367</v>
      </c>
      <c r="R138" s="328">
        <f>IF($E138=0," ",(SUM('t13'!O139:Y139)+'t13'!AA139)/$E138)</f>
        <v>9913.9591836734708</v>
      </c>
      <c r="S138" s="329">
        <f t="shared" si="5"/>
        <v>13766.204081632655</v>
      </c>
      <c r="T138" s="330">
        <f>IF($E138=0," ",'t13'!Z139/$E138)</f>
        <v>0</v>
      </c>
      <c r="V138" s="270"/>
      <c r="W138" s="270"/>
      <c r="X138" s="270"/>
      <c r="Y138" s="270"/>
    </row>
    <row r="139" spans="1:25" s="324" customFormat="1" x14ac:dyDescent="0.35">
      <c r="A139" s="314" t="str">
        <f>'t1'!A140</f>
        <v>Operatore tecnico special.to - BS</v>
      </c>
      <c r="B139" s="325" t="str">
        <f>'t1'!B140</f>
        <v>T13059</v>
      </c>
      <c r="C139" s="326">
        <f>'t1'!K140+'t1'!L140</f>
        <v>26</v>
      </c>
      <c r="D139" s="326">
        <f>('t1'!K140+'t1'!L140)-SUM('t3'!C140:F140,'t3'!I140:J140)+SUM('t3'!K140:N140)</f>
        <v>26</v>
      </c>
      <c r="E139" s="327">
        <f>'t12'!C140/12</f>
        <v>26.74</v>
      </c>
      <c r="F139" s="327">
        <f>IF($D139&gt;0,(('t11'!C142+'t11'!D142)/$D139)," ")</f>
        <v>35.115384615384613</v>
      </c>
      <c r="G139" s="327">
        <f>IF($D139&gt;0,(SUM('t11'!E142:N142)/$D139)," ")</f>
        <v>29.76923076923077</v>
      </c>
      <c r="H139" s="327">
        <f>IF($D139&gt;0,(SUM('t11'!Q142:T142)/$D139)," ")</f>
        <v>0.80769230769230771</v>
      </c>
      <c r="I139" s="328">
        <f>IF($E139=0," ",'t12'!D140/$E139)</f>
        <v>19210.022438294691</v>
      </c>
      <c r="J139" s="328">
        <f>IF($E139=0," ",'t12'!E140/$E139)</f>
        <v>204.15108451757666</v>
      </c>
      <c r="K139" s="328">
        <f>IF($E139=0," ",'t12'!F140/$E139)</f>
        <v>2666.4547494390426</v>
      </c>
      <c r="L139" s="328">
        <f>IF($E139=0," ",'t12'!G140/$E139)</f>
        <v>1883.6200448765894</v>
      </c>
      <c r="M139" s="329">
        <f t="shared" si="4"/>
        <v>23964.248317127898</v>
      </c>
      <c r="N139" s="330">
        <f>IF($E139=0," ",'t12'!H140/$E139)</f>
        <v>0</v>
      </c>
      <c r="O139" s="330">
        <f>IF($E139=0," ",'t12'!I140/$E139)</f>
        <v>0</v>
      </c>
      <c r="P139" s="328">
        <f>IF($E139=0," ",'t13'!AB140/$E139)</f>
        <v>1126.8511593118924</v>
      </c>
      <c r="Q139" s="328">
        <f>IF($E139=0," ",SUM('t13'!C140:N140)/$E139)</f>
        <v>153.14136125654451</v>
      </c>
      <c r="R139" s="328">
        <f>IF($E139=0," ",(SUM('t13'!O140:Y140)+'t13'!AA140)/$E139)</f>
        <v>5538.9304412864622</v>
      </c>
      <c r="S139" s="329">
        <f t="shared" si="5"/>
        <v>6818.9229618548989</v>
      </c>
      <c r="T139" s="330">
        <f>IF($E139=0," ",'t13'!Z140/$E139)</f>
        <v>0</v>
      </c>
      <c r="V139" s="270"/>
      <c r="W139" s="270"/>
      <c r="X139" s="270"/>
      <c r="Y139" s="270"/>
    </row>
    <row r="140" spans="1:25" s="324" customFormat="1" x14ac:dyDescent="0.35">
      <c r="A140" s="314" t="str">
        <f>'t1'!A141</f>
        <v>Operatore socio sanitario - BS</v>
      </c>
      <c r="B140" s="325" t="str">
        <f>'t1'!B141</f>
        <v>T13660</v>
      </c>
      <c r="C140" s="326">
        <f>'t1'!K141+'t1'!L141</f>
        <v>141</v>
      </c>
      <c r="D140" s="326">
        <f>('t1'!K141+'t1'!L141)-SUM('t3'!C141:F141,'t3'!I141:J141)+SUM('t3'!K141:N141)</f>
        <v>140</v>
      </c>
      <c r="E140" s="327">
        <f>'t12'!C141/12</f>
        <v>134.10499999999999</v>
      </c>
      <c r="F140" s="327">
        <f>IF($D140&gt;0,(('t11'!C143+'t11'!D143)/$D140)," ")</f>
        <v>28</v>
      </c>
      <c r="G140" s="327">
        <f>IF($D140&gt;0,(SUM('t11'!E143:N143)/$D140)," ")</f>
        <v>40.50714285714286</v>
      </c>
      <c r="H140" s="327">
        <f>IF($D140&gt;0,(SUM('t11'!Q143:T143)/$D140)," ")</f>
        <v>0.75</v>
      </c>
      <c r="I140" s="328">
        <f>IF($E140=0," ",'t12'!D141/$E140)</f>
        <v>19209.850490287463</v>
      </c>
      <c r="J140" s="328">
        <f>IF($E140=0," ",'t12'!E141/$E140)</f>
        <v>37.187278624958061</v>
      </c>
      <c r="K140" s="328">
        <f>IF($E140=0," ",'t12'!F141/$E140)</f>
        <v>1195.2947317400544</v>
      </c>
      <c r="L140" s="328">
        <f>IF($E140=0," ",'t12'!G141/$E140)</f>
        <v>1709.4888333768317</v>
      </c>
      <c r="M140" s="329">
        <f t="shared" si="4"/>
        <v>22151.821334029308</v>
      </c>
      <c r="N140" s="330">
        <f>IF($E140=0," ",'t12'!H141/$E140)</f>
        <v>0</v>
      </c>
      <c r="O140" s="330">
        <f>IF($E140=0," ",'t12'!I141/$E140)</f>
        <v>10.812423101301221</v>
      </c>
      <c r="P140" s="328">
        <f>IF($E140=0," ",'t13'!AB141/$E140)</f>
        <v>428.89526863278775</v>
      </c>
      <c r="Q140" s="328">
        <f>IF($E140=0," ",SUM('t13'!C141:N141)/$E140)</f>
        <v>480.6383058051527</v>
      </c>
      <c r="R140" s="328">
        <f>IF($E140=0," ",(SUM('t13'!O141:Y141)+'t13'!AA141)/$E140)</f>
        <v>5436.6205585175803</v>
      </c>
      <c r="S140" s="329">
        <f t="shared" si="5"/>
        <v>6346.1541329555203</v>
      </c>
      <c r="T140" s="330">
        <f>IF($E140=0," ",'t13'!Z141/$E140)</f>
        <v>0</v>
      </c>
      <c r="V140" s="270"/>
      <c r="W140" s="270"/>
      <c r="X140" s="270"/>
      <c r="Y140" s="270"/>
    </row>
    <row r="141" spans="1:25" s="324" customFormat="1" x14ac:dyDescent="0.35">
      <c r="A141" s="314" t="str">
        <f>'t1'!A142</f>
        <v>Operatore tecnico - B</v>
      </c>
      <c r="B141" s="325" t="str">
        <f>'t1'!B142</f>
        <v>T12057</v>
      </c>
      <c r="C141" s="326">
        <f>'t1'!K142+'t1'!L142</f>
        <v>73</v>
      </c>
      <c r="D141" s="326">
        <f>('t1'!K142+'t1'!L142)-SUM('t3'!C142:F142,'t3'!I142:J142)+SUM('t3'!K142:N142)</f>
        <v>73</v>
      </c>
      <c r="E141" s="327">
        <f>'t12'!C142/12</f>
        <v>71.355000000000004</v>
      </c>
      <c r="F141" s="327">
        <f>IF($D141&gt;0,(('t11'!C144+'t11'!D144)/$D141)," ")</f>
        <v>28.397260273972602</v>
      </c>
      <c r="G141" s="327">
        <f>IF($D141&gt;0,(SUM('t11'!E144:N144)/$D141)," ")</f>
        <v>40.342465753424655</v>
      </c>
      <c r="H141" s="327">
        <f>IF($D141&gt;0,(SUM('t11'!Q144:T144)/$D141)," ")</f>
        <v>6.8493150684931503E-2</v>
      </c>
      <c r="I141" s="328">
        <f>IF($E141=0," ",'t12'!D142/$E141)</f>
        <v>18540.536752855442</v>
      </c>
      <c r="J141" s="328">
        <f>IF($E141=0," ",'t12'!E142/$E141)</f>
        <v>92.14490925653422</v>
      </c>
      <c r="K141" s="328">
        <f>IF($E141=0," ",'t12'!F142/$E141)</f>
        <v>1862.2801485530094</v>
      </c>
      <c r="L141" s="328">
        <f>IF($E141=0," ",'t12'!G142/$E141)</f>
        <v>1736.3884801345384</v>
      </c>
      <c r="M141" s="329">
        <f t="shared" si="4"/>
        <v>22231.350290799524</v>
      </c>
      <c r="N141" s="330">
        <f>IF($E141=0," ",'t12'!H142/$E141)</f>
        <v>0</v>
      </c>
      <c r="O141" s="330">
        <f>IF($E141=0," ",'t12'!I142/$E141)</f>
        <v>5.199355335996076</v>
      </c>
      <c r="P141" s="328">
        <f>IF($E141=0," ",'t13'!AB142/$E141)</f>
        <v>352.63121014645083</v>
      </c>
      <c r="Q141" s="328">
        <f>IF($E141=0," ",SUM('t13'!C142:N142)/$E141)</f>
        <v>365.56653352953538</v>
      </c>
      <c r="R141" s="328">
        <f>IF($E141=0," ",(SUM('t13'!O142:Y142)+'t13'!AA142)/$E141)</f>
        <v>4055.8335085137692</v>
      </c>
      <c r="S141" s="329">
        <f t="shared" si="5"/>
        <v>4774.0312521897558</v>
      </c>
      <c r="T141" s="330">
        <f>IF($E141=0," ",'t13'!Z142/$E141)</f>
        <v>0</v>
      </c>
      <c r="V141" s="270"/>
      <c r="W141" s="270"/>
      <c r="X141" s="270"/>
      <c r="Y141" s="270"/>
    </row>
    <row r="142" spans="1:25" s="324" customFormat="1" x14ac:dyDescent="0.35">
      <c r="A142" s="314" t="str">
        <f>'t1'!A143</f>
        <v>Operatore tecnico addetto all'assistenza - B</v>
      </c>
      <c r="B142" s="325" t="str">
        <f>'t1'!B143</f>
        <v>T12058</v>
      </c>
      <c r="C142" s="326">
        <f>'t1'!K143+'t1'!L143</f>
        <v>10</v>
      </c>
      <c r="D142" s="326">
        <f>('t1'!K143+'t1'!L143)-SUM('t3'!C143:F143,'t3'!I143:J143)+SUM('t3'!K143:N143)</f>
        <v>10</v>
      </c>
      <c r="E142" s="327">
        <f>'t12'!C143/12</f>
        <v>12.041666666666666</v>
      </c>
      <c r="F142" s="327">
        <f>IF($D142&gt;0,(('t11'!C145+'t11'!D145)/$D142)," ")</f>
        <v>45.1</v>
      </c>
      <c r="G142" s="327">
        <f>IF($D142&gt;0,(SUM('t11'!E145:N145)/$D142)," ")</f>
        <v>45.3</v>
      </c>
      <c r="H142" s="327">
        <f>IF($D142&gt;0,(SUM('t11'!Q145:T145)/$D142)," ")</f>
        <v>0</v>
      </c>
      <c r="I142" s="328">
        <f>IF($E142=0," ",'t12'!D143/$E142)</f>
        <v>18540.622837370243</v>
      </c>
      <c r="J142" s="328">
        <f>IF($E142=0," ",'t12'!E143/$E142)</f>
        <v>484.89965397923879</v>
      </c>
      <c r="K142" s="328">
        <f>IF($E142=0," ",'t12'!F143/$E142)</f>
        <v>2278.42214532872</v>
      </c>
      <c r="L142" s="328">
        <f>IF($E142=0," ",'t12'!G143/$E142)</f>
        <v>1781.2318339100348</v>
      </c>
      <c r="M142" s="329">
        <f t="shared" si="4"/>
        <v>23085.176470588238</v>
      </c>
      <c r="N142" s="330">
        <f>IF($E142=0," ",'t12'!H143/$E142)</f>
        <v>0</v>
      </c>
      <c r="O142" s="330">
        <f>IF($E142=0," ",'t12'!I143/$E142)</f>
        <v>0</v>
      </c>
      <c r="P142" s="328">
        <f>IF($E142=0," ",'t13'!AB143/$E142)</f>
        <v>397.37024221453288</v>
      </c>
      <c r="Q142" s="328">
        <f>IF($E142=0," ",SUM('t13'!C143:N143)/$E142)</f>
        <v>1486.1730103806228</v>
      </c>
      <c r="R142" s="328">
        <f>IF($E142=0," ",(SUM('t13'!O143:Y143)+'t13'!AA143)/$E142)</f>
        <v>4817.6055363321802</v>
      </c>
      <c r="S142" s="329">
        <f t="shared" si="5"/>
        <v>6701.1487889273358</v>
      </c>
      <c r="T142" s="330">
        <f>IF($E142=0," ",'t13'!Z143/$E142)</f>
        <v>0</v>
      </c>
      <c r="V142" s="270"/>
      <c r="W142" s="270"/>
      <c r="X142" s="270"/>
      <c r="Y142" s="270"/>
    </row>
    <row r="143" spans="1:25" s="324" customFormat="1" x14ac:dyDescent="0.35">
      <c r="A143" s="314" t="str">
        <f>'t1'!A144</f>
        <v>Ausiliario specializzato - A</v>
      </c>
      <c r="B143" s="325" t="str">
        <f>'t1'!B144</f>
        <v>T11008</v>
      </c>
      <c r="C143" s="326">
        <f>'t1'!K144+'t1'!L144</f>
        <v>0</v>
      </c>
      <c r="D143" s="326">
        <f>('t1'!K144+'t1'!L144)-SUM('t3'!C144:F144,'t3'!I144:J144)+SUM('t3'!K144:N144)</f>
        <v>0</v>
      </c>
      <c r="E143" s="327">
        <f>'t12'!C144/12</f>
        <v>0</v>
      </c>
      <c r="F143" s="327" t="str">
        <f>IF($D143&gt;0,(('t11'!C146+'t11'!D146)/$D143)," ")</f>
        <v xml:space="preserve"> </v>
      </c>
      <c r="G143" s="327" t="str">
        <f>IF($D143&gt;0,(SUM('t11'!E146:N146)/$D143)," ")</f>
        <v xml:space="preserve"> </v>
      </c>
      <c r="H143" s="327" t="str">
        <f>IF($D143&gt;0,(SUM('t11'!Q146:T146)/$D143)," ")</f>
        <v xml:space="preserve"> </v>
      </c>
      <c r="I143" s="328" t="str">
        <f>IF($E143=0," ",'t12'!D144/$E143)</f>
        <v xml:space="preserve"> </v>
      </c>
      <c r="J143" s="328" t="str">
        <f>IF($E143=0," ",'t12'!E144/$E143)</f>
        <v xml:space="preserve"> </v>
      </c>
      <c r="K143" s="328" t="str">
        <f>IF($E143=0," ",'t12'!F144/$E143)</f>
        <v xml:space="preserve"> </v>
      </c>
      <c r="L143" s="328" t="str">
        <f>IF($E143=0," ",'t12'!G144/$E143)</f>
        <v xml:space="preserve"> </v>
      </c>
      <c r="M143" s="329">
        <f t="shared" si="4"/>
        <v>0</v>
      </c>
      <c r="N143" s="330" t="str">
        <f>IF($E143=0," ",'t12'!H144/$E143)</f>
        <v xml:space="preserve"> </v>
      </c>
      <c r="O143" s="330" t="str">
        <f>IF($E143=0," ",'t12'!I144/$E143)</f>
        <v xml:space="preserve"> </v>
      </c>
      <c r="P143" s="328" t="str">
        <f>IF($E143=0," ",'t13'!AB144/$E143)</f>
        <v xml:space="preserve"> </v>
      </c>
      <c r="Q143" s="328" t="str">
        <f>IF($E143=0," ",SUM('t13'!C144:N144)/$E143)</f>
        <v xml:space="preserve"> </v>
      </c>
      <c r="R143" s="328" t="str">
        <f>IF($E143=0," ",(SUM('t13'!O144:Y144)+'t13'!AA144)/$E143)</f>
        <v xml:space="preserve"> </v>
      </c>
      <c r="S143" s="329">
        <f t="shared" si="5"/>
        <v>0</v>
      </c>
      <c r="T143" s="330" t="str">
        <f>IF($E143=0," ",'t13'!Z144/$E143)</f>
        <v xml:space="preserve"> </v>
      </c>
      <c r="V143" s="270"/>
      <c r="W143" s="270"/>
      <c r="X143" s="270"/>
      <c r="Y143" s="270"/>
    </row>
    <row r="144" spans="1:25" s="324" customFormat="1" x14ac:dyDescent="0.35">
      <c r="A144" s="314" t="str">
        <f>'t1'!A145</f>
        <v>Profilo atipico ruolo tecnico</v>
      </c>
      <c r="B144" s="325" t="str">
        <f>'t1'!B145</f>
        <v>T00062</v>
      </c>
      <c r="C144" s="326">
        <f>'t1'!K145+'t1'!L145</f>
        <v>0</v>
      </c>
      <c r="D144" s="326">
        <f>('t1'!K145+'t1'!L145)-SUM('t3'!C145:F145,'t3'!I145:J145)+SUM('t3'!K145:N145)</f>
        <v>0</v>
      </c>
      <c r="E144" s="327">
        <f>'t12'!C145/12</f>
        <v>0</v>
      </c>
      <c r="F144" s="327" t="str">
        <f>IF($D144&gt;0,(('t11'!C147+'t11'!D147)/$D144)," ")</f>
        <v xml:space="preserve"> </v>
      </c>
      <c r="G144" s="327" t="str">
        <f>IF($D144&gt;0,(SUM('t11'!E147:N147)/$D144)," ")</f>
        <v xml:space="preserve"> </v>
      </c>
      <c r="H144" s="327" t="str">
        <f>IF($D144&gt;0,(SUM('t11'!Q147:T147)/$D144)," ")</f>
        <v xml:space="preserve"> </v>
      </c>
      <c r="I144" s="328" t="str">
        <f>IF($E144=0," ",'t12'!D145/$E144)</f>
        <v xml:space="preserve"> </v>
      </c>
      <c r="J144" s="328" t="str">
        <f>IF($E144=0," ",'t12'!E145/$E144)</f>
        <v xml:space="preserve"> </v>
      </c>
      <c r="K144" s="328" t="str">
        <f>IF($E144=0," ",'t12'!F145/$E144)</f>
        <v xml:space="preserve"> </v>
      </c>
      <c r="L144" s="328" t="str">
        <f>IF($E144=0," ",'t12'!G145/$E144)</f>
        <v xml:space="preserve"> </v>
      </c>
      <c r="M144" s="329">
        <f t="shared" si="4"/>
        <v>0</v>
      </c>
      <c r="N144" s="330" t="str">
        <f>IF($E144=0," ",'t12'!H145/$E144)</f>
        <v xml:space="preserve"> </v>
      </c>
      <c r="O144" s="330" t="str">
        <f>IF($E144=0," ",'t12'!I145/$E144)</f>
        <v xml:space="preserve"> </v>
      </c>
      <c r="P144" s="328" t="str">
        <f>IF($E144=0," ",'t13'!AB145/$E144)</f>
        <v xml:space="preserve"> </v>
      </c>
      <c r="Q144" s="328" t="str">
        <f>IF($E144=0," ",SUM('t13'!C145:N145)/$E144)</f>
        <v xml:space="preserve"> </v>
      </c>
      <c r="R144" s="328" t="str">
        <f>IF($E144=0," ",(SUM('t13'!O145:Y145)+'t13'!AA145)/$E144)</f>
        <v xml:space="preserve"> </v>
      </c>
      <c r="S144" s="329">
        <f t="shared" si="5"/>
        <v>0</v>
      </c>
      <c r="T144" s="330" t="str">
        <f>IF($E144=0," ",'t13'!Z145/$E144)</f>
        <v xml:space="preserve"> </v>
      </c>
      <c r="V144" s="270"/>
      <c r="W144" s="270"/>
      <c r="X144" s="270"/>
      <c r="Y144" s="270"/>
    </row>
    <row r="145" spans="1:25" s="324" customFormat="1" x14ac:dyDescent="0.35">
      <c r="A145" s="314" t="str">
        <f>'t1'!A146</f>
        <v>Dirigente amm.vo con incarico di struttura complessa</v>
      </c>
      <c r="B145" s="325" t="str">
        <f>'t1'!B146</f>
        <v>AD0032</v>
      </c>
      <c r="C145" s="326">
        <f>'t1'!K146+'t1'!L146</f>
        <v>4</v>
      </c>
      <c r="D145" s="326">
        <f>('t1'!K146+'t1'!L146)-SUM('t3'!C146:F146,'t3'!I146:J146)+SUM('t3'!K146:N146)</f>
        <v>4</v>
      </c>
      <c r="E145" s="327">
        <f>'t12'!C146/12</f>
        <v>3.8333333333333335</v>
      </c>
      <c r="F145" s="327">
        <f>IF($D145&gt;0,(('t11'!C148+'t11'!D148)/$D145)," ")</f>
        <v>24.75</v>
      </c>
      <c r="G145" s="327">
        <f>IF($D145&gt;0,(SUM('t11'!E148:N148)/$D145)," ")</f>
        <v>4.75</v>
      </c>
      <c r="H145" s="327">
        <f>IF($D145&gt;0,(SUM('t11'!Q148:T148)/$D145)," ")</f>
        <v>0</v>
      </c>
      <c r="I145" s="328">
        <f>IF($E145=0," ",'t12'!D146/$E145)</f>
        <v>41479.304347826088</v>
      </c>
      <c r="J145" s="328">
        <f>IF($E145=0," ",'t12'!E146/$E145)</f>
        <v>0</v>
      </c>
      <c r="K145" s="328">
        <f>IF($E145=0," ",'t12'!F146/$E145)</f>
        <v>0</v>
      </c>
      <c r="L145" s="328">
        <f>IF($E145=0," ",'t12'!G146/$E145)</f>
        <v>6159.1304347826081</v>
      </c>
      <c r="M145" s="329">
        <f t="shared" si="4"/>
        <v>47638.434782608696</v>
      </c>
      <c r="N145" s="330">
        <f>IF($E145=0," ",'t12'!H146/$E145)</f>
        <v>0</v>
      </c>
      <c r="O145" s="330">
        <f>IF($E145=0," ",'t12'!I146/$E145)</f>
        <v>0</v>
      </c>
      <c r="P145" s="328">
        <f>IF($E145=0," ",'t13'!AB146/$E145)</f>
        <v>0</v>
      </c>
      <c r="Q145" s="328">
        <f>IF($E145=0," ",SUM('t13'!C146:N146)/$E145)</f>
        <v>55652.869565217392</v>
      </c>
      <c r="R145" s="328">
        <f>IF($E145=0," ",(SUM('t13'!O146:Y146)+'t13'!AA146)/$E145)</f>
        <v>0</v>
      </c>
      <c r="S145" s="329">
        <f t="shared" si="5"/>
        <v>55652.869565217392</v>
      </c>
      <c r="T145" s="330">
        <f>IF($E145=0," ",'t13'!Z146/$E145)</f>
        <v>0</v>
      </c>
      <c r="V145" s="270"/>
      <c r="W145" s="270"/>
      <c r="X145" s="270"/>
      <c r="Y145" s="270"/>
    </row>
    <row r="146" spans="1:25" s="324" customFormat="1" x14ac:dyDescent="0.35">
      <c r="A146" s="314" t="str">
        <f>'t1'!A147</f>
        <v>Dirigente amm.vo con incarico di struttura semplice</v>
      </c>
      <c r="B146" s="325" t="str">
        <f>'t1'!B147</f>
        <v>AD0S31</v>
      </c>
      <c r="C146" s="326">
        <f>'t1'!K147+'t1'!L147</f>
        <v>0</v>
      </c>
      <c r="D146" s="326">
        <f>('t1'!K147+'t1'!L147)-SUM('t3'!C147:F147,'t3'!I147:J147)+SUM('t3'!K147:N147)</f>
        <v>0</v>
      </c>
      <c r="E146" s="327">
        <f>'t12'!C147/12</f>
        <v>0</v>
      </c>
      <c r="F146" s="327" t="str">
        <f>IF($D146&gt;0,(('t11'!C149+'t11'!D149)/$D146)," ")</f>
        <v xml:space="preserve"> </v>
      </c>
      <c r="G146" s="327" t="str">
        <f>IF($D146&gt;0,(SUM('t11'!E149:N149)/$D146)," ")</f>
        <v xml:space="preserve"> </v>
      </c>
      <c r="H146" s="327" t="str">
        <f>IF($D146&gt;0,(SUM('t11'!Q149:T149)/$D146)," ")</f>
        <v xml:space="preserve"> </v>
      </c>
      <c r="I146" s="328" t="str">
        <f>IF($E146=0," ",'t12'!D147/$E146)</f>
        <v xml:space="preserve"> </v>
      </c>
      <c r="J146" s="328" t="str">
        <f>IF($E146=0," ",'t12'!E147/$E146)</f>
        <v xml:space="preserve"> </v>
      </c>
      <c r="K146" s="328" t="str">
        <f>IF($E146=0," ",'t12'!F147/$E146)</f>
        <v xml:space="preserve"> </v>
      </c>
      <c r="L146" s="328" t="str">
        <f>IF($E146=0," ",'t12'!G147/$E146)</f>
        <v xml:space="preserve"> </v>
      </c>
      <c r="M146" s="329">
        <f t="shared" si="4"/>
        <v>0</v>
      </c>
      <c r="N146" s="330" t="str">
        <f>IF($E146=0," ",'t12'!H147/$E146)</f>
        <v xml:space="preserve"> </v>
      </c>
      <c r="O146" s="330" t="str">
        <f>IF($E146=0," ",'t12'!I147/$E146)</f>
        <v xml:space="preserve"> </v>
      </c>
      <c r="P146" s="328" t="str">
        <f>IF($E146=0," ",'t13'!AB147/$E146)</f>
        <v xml:space="preserve"> </v>
      </c>
      <c r="Q146" s="328" t="str">
        <f>IF($E146=0," ",SUM('t13'!C147:N147)/$E146)</f>
        <v xml:space="preserve"> </v>
      </c>
      <c r="R146" s="328" t="str">
        <f>IF($E146=0," ",(SUM('t13'!O147:Y147)+'t13'!AA147)/$E146)</f>
        <v xml:space="preserve"> </v>
      </c>
      <c r="S146" s="329">
        <f t="shared" si="5"/>
        <v>0</v>
      </c>
      <c r="T146" s="330" t="str">
        <f>IF($E146=0," ",'t13'!Z147/$E146)</f>
        <v xml:space="preserve"> </v>
      </c>
      <c r="V146" s="270"/>
      <c r="W146" s="270"/>
      <c r="X146" s="270"/>
      <c r="Y146" s="270"/>
    </row>
    <row r="147" spans="1:25" s="324" customFormat="1" x14ac:dyDescent="0.35">
      <c r="A147" s="314" t="str">
        <f>'t1'!A148</f>
        <v>Dirigente amm.vo con altri incar.prof.li</v>
      </c>
      <c r="B147" s="325" t="str">
        <f>'t1'!B148</f>
        <v>AD0A31</v>
      </c>
      <c r="C147" s="326">
        <f>'t1'!K148+'t1'!L148</f>
        <v>0</v>
      </c>
      <c r="D147" s="326">
        <f>('t1'!K148+'t1'!L148)-SUM('t3'!C148:F148,'t3'!I148:J148)+SUM('t3'!K148:N148)</f>
        <v>0</v>
      </c>
      <c r="E147" s="327">
        <f>'t12'!C148/12</f>
        <v>0</v>
      </c>
      <c r="F147" s="327" t="str">
        <f>IF($D147&gt;0,(('t11'!C150+'t11'!D150)/$D147)," ")</f>
        <v xml:space="preserve"> </v>
      </c>
      <c r="G147" s="327" t="str">
        <f>IF($D147&gt;0,(SUM('t11'!E150:N150)/$D147)," ")</f>
        <v xml:space="preserve"> </v>
      </c>
      <c r="H147" s="327" t="str">
        <f>IF($D147&gt;0,(SUM('t11'!Q150:T150)/$D147)," ")</f>
        <v xml:space="preserve"> </v>
      </c>
      <c r="I147" s="328" t="str">
        <f>IF($E147=0," ",'t12'!D148/$E147)</f>
        <v xml:space="preserve"> </v>
      </c>
      <c r="J147" s="328" t="str">
        <f>IF($E147=0," ",'t12'!E148/$E147)</f>
        <v xml:space="preserve"> </v>
      </c>
      <c r="K147" s="328" t="str">
        <f>IF($E147=0," ",'t12'!F148/$E147)</f>
        <v xml:space="preserve"> </v>
      </c>
      <c r="L147" s="328" t="str">
        <f>IF($E147=0," ",'t12'!G148/$E147)</f>
        <v xml:space="preserve"> </v>
      </c>
      <c r="M147" s="329">
        <f t="shared" si="4"/>
        <v>0</v>
      </c>
      <c r="N147" s="330" t="str">
        <f>IF($E147=0," ",'t12'!H148/$E147)</f>
        <v xml:space="preserve"> </v>
      </c>
      <c r="O147" s="330" t="str">
        <f>IF($E147=0," ",'t12'!I148/$E147)</f>
        <v xml:space="preserve"> </v>
      </c>
      <c r="P147" s="328" t="str">
        <f>IF($E147=0," ",'t13'!AB148/$E147)</f>
        <v xml:space="preserve"> </v>
      </c>
      <c r="Q147" s="328" t="str">
        <f>IF($E147=0," ",SUM('t13'!C148:N148)/$E147)</f>
        <v xml:space="preserve"> </v>
      </c>
      <c r="R147" s="328" t="str">
        <f>IF($E147=0," ",(SUM('t13'!O148:Y148)+'t13'!AA148)/$E147)</f>
        <v xml:space="preserve"> </v>
      </c>
      <c r="S147" s="329">
        <f t="shared" si="5"/>
        <v>0</v>
      </c>
      <c r="T147" s="330" t="str">
        <f>IF($E147=0," ",'t13'!Z148/$E147)</f>
        <v xml:space="preserve"> </v>
      </c>
      <c r="V147" s="270"/>
      <c r="W147" s="270"/>
      <c r="X147" s="270"/>
      <c r="Y147" s="270"/>
    </row>
    <row r="148" spans="1:25" s="324" customFormat="1" x14ac:dyDescent="0.35">
      <c r="A148" s="314" t="str">
        <f>'t1'!A149</f>
        <v>Dirig. Amm.vo a t. determinato (art. 15-septies dlgs.502/92)</v>
      </c>
      <c r="B148" s="325" t="str">
        <f>'t1'!B149</f>
        <v>AD0612</v>
      </c>
      <c r="C148" s="326">
        <f>'t1'!K149+'t1'!L149</f>
        <v>0</v>
      </c>
      <c r="D148" s="326">
        <f>('t1'!K149+'t1'!L149)-SUM('t3'!C149:F149,'t3'!I149:J149)+SUM('t3'!K149:N149)</f>
        <v>0</v>
      </c>
      <c r="E148" s="327">
        <f>'t12'!C149/12</f>
        <v>0</v>
      </c>
      <c r="F148" s="327" t="str">
        <f>IF($D148&gt;0,(('t11'!C151+'t11'!D151)/$D148)," ")</f>
        <v xml:space="preserve"> </v>
      </c>
      <c r="G148" s="327" t="str">
        <f>IF($D148&gt;0,(SUM('t11'!E151:N151)/$D148)," ")</f>
        <v xml:space="preserve"> </v>
      </c>
      <c r="H148" s="327" t="str">
        <f>IF($D148&gt;0,(SUM('t11'!Q151:T151)/$D148)," ")</f>
        <v xml:space="preserve"> </v>
      </c>
      <c r="I148" s="328" t="str">
        <f>IF($E148=0," ",'t12'!D149/$E148)</f>
        <v xml:space="preserve"> </v>
      </c>
      <c r="J148" s="328" t="str">
        <f>IF($E148=0," ",'t12'!E149/$E148)</f>
        <v xml:space="preserve"> </v>
      </c>
      <c r="K148" s="328" t="str">
        <f>IF($E148=0," ",'t12'!F149/$E148)</f>
        <v xml:space="preserve"> </v>
      </c>
      <c r="L148" s="328" t="str">
        <f>IF($E148=0," ",'t12'!G149/$E148)</f>
        <v xml:space="preserve"> </v>
      </c>
      <c r="M148" s="329">
        <f t="shared" si="4"/>
        <v>0</v>
      </c>
      <c r="N148" s="330" t="str">
        <f>IF($E148=0," ",'t12'!H149/$E148)</f>
        <v xml:space="preserve"> </v>
      </c>
      <c r="O148" s="330" t="str">
        <f>IF($E148=0," ",'t12'!I149/$E148)</f>
        <v xml:space="preserve"> </v>
      </c>
      <c r="P148" s="328" t="str">
        <f>IF($E148=0," ",'t13'!AB149/$E148)</f>
        <v xml:space="preserve"> </v>
      </c>
      <c r="Q148" s="328" t="str">
        <f>IF($E148=0," ",SUM('t13'!C149:N149)/$E148)</f>
        <v xml:space="preserve"> </v>
      </c>
      <c r="R148" s="328" t="str">
        <f>IF($E148=0," ",(SUM('t13'!O149:Y149)+'t13'!AA149)/$E148)</f>
        <v xml:space="preserve"> </v>
      </c>
      <c r="S148" s="329">
        <f t="shared" si="5"/>
        <v>0</v>
      </c>
      <c r="T148" s="330" t="str">
        <f>IF($E148=0," ",'t13'!Z149/$E148)</f>
        <v xml:space="preserve"> </v>
      </c>
      <c r="V148" s="270"/>
      <c r="W148" s="270"/>
      <c r="X148" s="270"/>
      <c r="Y148" s="270"/>
    </row>
    <row r="149" spans="1:25" s="324" customFormat="1" x14ac:dyDescent="0.35">
      <c r="A149" s="314" t="str">
        <f>'t1'!A150</f>
        <v>Collaboratore amministrativo prof.le senior - DS</v>
      </c>
      <c r="B149" s="325" t="str">
        <f>'t1'!B150</f>
        <v>A18869</v>
      </c>
      <c r="C149" s="326">
        <f>'t1'!K150+'t1'!L150</f>
        <v>13</v>
      </c>
      <c r="D149" s="326">
        <f>('t1'!K150+'t1'!L150)-SUM('t3'!C150:F150,'t3'!I150:J150)+SUM('t3'!K150:N150)</f>
        <v>13</v>
      </c>
      <c r="E149" s="327">
        <f>'t12'!C150/12</f>
        <v>13.083333333333334</v>
      </c>
      <c r="F149" s="327">
        <f>IF($D149&gt;0,(('t11'!C152+'t11'!D152)/$D149)," ")</f>
        <v>28.53846153846154</v>
      </c>
      <c r="G149" s="327">
        <f>IF($D149&gt;0,(SUM('t11'!E152:N152)/$D149)," ")</f>
        <v>5</v>
      </c>
      <c r="H149" s="327">
        <f>IF($D149&gt;0,(SUM('t11'!Q152:T152)/$D149)," ")</f>
        <v>7.6923076923076927E-2</v>
      </c>
      <c r="I149" s="328">
        <f>IF($E149=0," ",'t12'!D150/$E149)</f>
        <v>24883.643312101911</v>
      </c>
      <c r="J149" s="328">
        <f>IF($E149=0," ",'t12'!E150/$E149)</f>
        <v>383.84713375796179</v>
      </c>
      <c r="K149" s="328">
        <f>IF($E149=0," ",'t12'!F150/$E149)</f>
        <v>5821.9872611464962</v>
      </c>
      <c r="L149" s="328">
        <f>IF($E149=0," ",'t12'!G150/$E149)</f>
        <v>2901.4777070063692</v>
      </c>
      <c r="M149" s="329">
        <f t="shared" si="4"/>
        <v>33990.955414012737</v>
      </c>
      <c r="N149" s="330">
        <f>IF($E149=0," ",'t12'!H150/$E149)</f>
        <v>0</v>
      </c>
      <c r="O149" s="330">
        <f>IF($E149=0," ",'t12'!I150/$E149)</f>
        <v>7.6433121019108281</v>
      </c>
      <c r="P149" s="328">
        <f>IF($E149=0," ",'t13'!AB150/$E149)</f>
        <v>754.8535031847133</v>
      </c>
      <c r="Q149" s="328">
        <f>IF($E149=0," ",SUM('t13'!C150:N150)/$E149)</f>
        <v>214.92993630573247</v>
      </c>
      <c r="R149" s="328">
        <f>IF($E149=0," ",(SUM('t13'!O150:Y150)+'t13'!AA150)/$E149)</f>
        <v>7409.2738853503179</v>
      </c>
      <c r="S149" s="329">
        <f t="shared" si="5"/>
        <v>8379.0573248407636</v>
      </c>
      <c r="T149" s="330">
        <f>IF($E149=0," ",'t13'!Z150/$E149)</f>
        <v>0</v>
      </c>
      <c r="V149" s="270"/>
      <c r="W149" s="270"/>
      <c r="X149" s="270"/>
      <c r="Y149" s="270"/>
    </row>
    <row r="150" spans="1:25" s="324" customFormat="1" x14ac:dyDescent="0.35">
      <c r="A150" s="314" t="str">
        <f>'t1'!A151</f>
        <v>Collaboratore amministrativo prof.le - D</v>
      </c>
      <c r="B150" s="325" t="str">
        <f>'t1'!B151</f>
        <v>A16028</v>
      </c>
      <c r="C150" s="326">
        <f>'t1'!K151+'t1'!L151</f>
        <v>41</v>
      </c>
      <c r="D150" s="326">
        <f>('t1'!K151+'t1'!L151)-SUM('t3'!C151:F151,'t3'!I151:J151)+SUM('t3'!K151:N151)</f>
        <v>40</v>
      </c>
      <c r="E150" s="327">
        <f>'t12'!C151/12</f>
        <v>30.738333333333333</v>
      </c>
      <c r="F150" s="327">
        <f>IF($D150&gt;0,(('t11'!C153+'t11'!D153)/$D150)," ")</f>
        <v>23.225000000000001</v>
      </c>
      <c r="G150" s="327">
        <f>IF($D150&gt;0,(SUM('t11'!E153:N153)/$D150)," ")</f>
        <v>13.15</v>
      </c>
      <c r="H150" s="327">
        <f>IF($D150&gt;0,(SUM('t11'!Q153:T153)/$D150)," ")</f>
        <v>2.5000000000000001E-2</v>
      </c>
      <c r="I150" s="328">
        <f>IF($E150=0," ",'t12'!D151/$E150)</f>
        <v>23074.575719785284</v>
      </c>
      <c r="J150" s="328">
        <f>IF($E150=0," ",'t12'!E151/$E150)</f>
        <v>30.320446781976901</v>
      </c>
      <c r="K150" s="328">
        <f>IF($E150=0," ",'t12'!F151/$E150)</f>
        <v>3211.3322127636502</v>
      </c>
      <c r="L150" s="328">
        <f>IF($E150=0," ",'t12'!G151/$E150)</f>
        <v>2401.7242314157133</v>
      </c>
      <c r="M150" s="329">
        <f t="shared" si="4"/>
        <v>28717.952610746623</v>
      </c>
      <c r="N150" s="330">
        <f>IF($E150=0," ",'t12'!H151/$E150)</f>
        <v>0</v>
      </c>
      <c r="O150" s="330">
        <f>IF($E150=0," ",'t12'!I151/$E150)</f>
        <v>0</v>
      </c>
      <c r="P150" s="328">
        <f>IF($E150=0," ",'t13'!AB151/$E150)</f>
        <v>348.06701729653525</v>
      </c>
      <c r="Q150" s="328">
        <f>IF($E150=0," ",SUM('t13'!C151:N151)/$E150)</f>
        <v>561.35119015344571</v>
      </c>
      <c r="R150" s="328">
        <f>IF($E150=0," ",(SUM('t13'!O151:Y151)+'t13'!AA151)/$E150)</f>
        <v>5834.3761860868626</v>
      </c>
      <c r="S150" s="329">
        <f t="shared" si="5"/>
        <v>6743.7943935368439</v>
      </c>
      <c r="T150" s="330">
        <f>IF($E150=0," ",'t13'!Z151/$E150)</f>
        <v>0</v>
      </c>
      <c r="V150" s="270"/>
      <c r="W150" s="270"/>
      <c r="X150" s="270"/>
      <c r="Y150" s="270"/>
    </row>
    <row r="151" spans="1:25" s="324" customFormat="1" x14ac:dyDescent="0.35">
      <c r="A151" s="314" t="str">
        <f>'t1'!A152</f>
        <v>Assistente amministrativo - C</v>
      </c>
      <c r="B151" s="325" t="str">
        <f>'t1'!B152</f>
        <v>A14005</v>
      </c>
      <c r="C151" s="326">
        <f>'t1'!K152+'t1'!L152</f>
        <v>101</v>
      </c>
      <c r="D151" s="326">
        <f>('t1'!K152+'t1'!L152)-SUM('t3'!C152:F152,'t3'!I152:J152)+SUM('t3'!K152:N152)</f>
        <v>100</v>
      </c>
      <c r="E151" s="327">
        <f>'t12'!C152/12</f>
        <v>97.536666666666676</v>
      </c>
      <c r="F151" s="327">
        <f>IF($D151&gt;0,(('t11'!C154+'t11'!D154)/$D151)," ")</f>
        <v>28.12</v>
      </c>
      <c r="G151" s="327">
        <f>IF($D151&gt;0,(SUM('t11'!E154:N154)/$D151)," ")</f>
        <v>22.21</v>
      </c>
      <c r="H151" s="327">
        <f>IF($D151&gt;0,(SUM('t11'!Q154:T154)/$D151)," ")</f>
        <v>0.41</v>
      </c>
      <c r="I151" s="328">
        <f>IF($E151=0," ",'t12'!D152/$E151)</f>
        <v>21252.305116024741</v>
      </c>
      <c r="J151" s="328">
        <f>IF($E151=0," ",'t12'!E152/$E151)</f>
        <v>104.44277365776972</v>
      </c>
      <c r="K151" s="328">
        <f>IF($E151=0," ",'t12'!F152/$E151)</f>
        <v>3156.9050955196335</v>
      </c>
      <c r="L151" s="328">
        <f>IF($E151=0," ",'t12'!G152/$E151)</f>
        <v>2040.2583643757901</v>
      </c>
      <c r="M151" s="329">
        <f t="shared" si="4"/>
        <v>26553.911349577935</v>
      </c>
      <c r="N151" s="330">
        <f>IF($E151=0," ",'t12'!H152/$E151)</f>
        <v>0</v>
      </c>
      <c r="O151" s="330">
        <f>IF($E151=0," ",'t12'!I152/$E151)</f>
        <v>0.8612145859676702</v>
      </c>
      <c r="P151" s="328">
        <f>IF($E151=0," ",'t13'!AB152/$E151)</f>
        <v>599.42585694268814</v>
      </c>
      <c r="Q151" s="328">
        <f>IF($E151=0," ",SUM('t13'!C152:N152)/$E151)</f>
        <v>609.71942175592085</v>
      </c>
      <c r="R151" s="328">
        <f>IF($E151=0," ",(SUM('t13'!O152:Y152)+'t13'!AA152)/$E151)</f>
        <v>4043.6177847647036</v>
      </c>
      <c r="S151" s="329">
        <f t="shared" si="5"/>
        <v>5252.7630634633124</v>
      </c>
      <c r="T151" s="330">
        <f>IF($E151=0," ",'t13'!Z152/$E151)</f>
        <v>0</v>
      </c>
      <c r="V151" s="270"/>
      <c r="W151" s="270"/>
      <c r="X151" s="270"/>
      <c r="Y151" s="270"/>
    </row>
    <row r="152" spans="1:25" s="324" customFormat="1" x14ac:dyDescent="0.35">
      <c r="A152" s="314" t="str">
        <f>'t1'!A153</f>
        <v>Coadiutore amm.vo senior - BS</v>
      </c>
      <c r="B152" s="325" t="str">
        <f>'t1'!B153</f>
        <v>A13870</v>
      </c>
      <c r="C152" s="326">
        <f>'t1'!K153+'t1'!L153</f>
        <v>50</v>
      </c>
      <c r="D152" s="326">
        <f>('t1'!K153+'t1'!L153)-SUM('t3'!C153:F153,'t3'!I153:J153)+SUM('t3'!K153:N153)</f>
        <v>50</v>
      </c>
      <c r="E152" s="327">
        <f>'t12'!C153/12</f>
        <v>48.724166666666669</v>
      </c>
      <c r="F152" s="327">
        <f>IF($D152&gt;0,(('t11'!C155+'t11'!D155)/$D152)," ")</f>
        <v>30.18</v>
      </c>
      <c r="G152" s="327">
        <f>IF($D152&gt;0,(SUM('t11'!E155:N155)/$D152)," ")</f>
        <v>27.28</v>
      </c>
      <c r="H152" s="327">
        <f>IF($D152&gt;0,(SUM('t11'!Q155:T155)/$D152)," ")</f>
        <v>0.34</v>
      </c>
      <c r="I152" s="328">
        <f>IF($E152=0," ",'t12'!D153/$E152)</f>
        <v>19223.684345550631</v>
      </c>
      <c r="J152" s="328">
        <f>IF($E152=0," ",'t12'!E153/$E152)</f>
        <v>75.588773538114211</v>
      </c>
      <c r="K152" s="328">
        <f>IF($E152=0," ",'t12'!F153/$E152)</f>
        <v>1874.0802818587626</v>
      </c>
      <c r="L152" s="328">
        <f>IF($E152=0," ",'t12'!G153/$E152)</f>
        <v>1775.5254921411345</v>
      </c>
      <c r="M152" s="329">
        <f t="shared" si="4"/>
        <v>22948.878893088644</v>
      </c>
      <c r="N152" s="330">
        <f>IF($E152=0," ",'t12'!H153/$E152)</f>
        <v>0</v>
      </c>
      <c r="O152" s="330">
        <f>IF($E152=0," ",'t12'!I153/$E152)</f>
        <v>0</v>
      </c>
      <c r="P152" s="328">
        <f>IF($E152=0," ",'t13'!AB153/$E152)</f>
        <v>434.30193777899399</v>
      </c>
      <c r="Q152" s="328">
        <f>IF($E152=0," ",SUM('t13'!C153:N153)/$E152)</f>
        <v>299.21496861584768</v>
      </c>
      <c r="R152" s="328">
        <f>IF($E152=0," ",(SUM('t13'!O153:Y153)+'t13'!AA153)/$E152)</f>
        <v>4071.1419726692775</v>
      </c>
      <c r="S152" s="329">
        <f t="shared" si="5"/>
        <v>4804.658879064119</v>
      </c>
      <c r="T152" s="330">
        <f>IF($E152=0," ",'t13'!Z153/$E152)</f>
        <v>0</v>
      </c>
      <c r="V152" s="270"/>
      <c r="W152" s="270"/>
      <c r="X152" s="270"/>
      <c r="Y152" s="270"/>
    </row>
    <row r="153" spans="1:25" s="324" customFormat="1" x14ac:dyDescent="0.35">
      <c r="A153" s="314" t="str">
        <f>'t1'!A154</f>
        <v>Coadiutore amm.vo - B</v>
      </c>
      <c r="B153" s="325" t="str">
        <f>'t1'!B154</f>
        <v>A12017</v>
      </c>
      <c r="C153" s="326">
        <f>'t1'!K154+'t1'!L154</f>
        <v>34</v>
      </c>
      <c r="D153" s="326">
        <f>('t1'!K154+'t1'!L154)-SUM('t3'!C154:F154,'t3'!I154:J154)+SUM('t3'!K154:N154)</f>
        <v>33</v>
      </c>
      <c r="E153" s="327">
        <f>'t12'!C154/12</f>
        <v>32.400833333333331</v>
      </c>
      <c r="F153" s="327">
        <f>IF($D153&gt;0,(('t11'!C156+'t11'!D156)/$D153)," ")</f>
        <v>29.545454545454547</v>
      </c>
      <c r="G153" s="327">
        <f>IF($D153&gt;0,(SUM('t11'!E156:N156)/$D153)," ")</f>
        <v>23.212121212121211</v>
      </c>
      <c r="H153" s="327">
        <f>IF($D153&gt;0,(SUM('t11'!Q156:T156)/$D153)," ")</f>
        <v>6.0606060606060608E-2</v>
      </c>
      <c r="I153" s="328">
        <f>IF($E153=0," ",'t12'!D154/$E153)</f>
        <v>18545.69584115635</v>
      </c>
      <c r="J153" s="328">
        <f>IF($E153=0," ",'t12'!E154/$E153)</f>
        <v>30.276999048378386</v>
      </c>
      <c r="K153" s="328">
        <f>IF($E153=0," ",'t12'!F154/$E153)</f>
        <v>1486.9679277796354</v>
      </c>
      <c r="L153" s="328">
        <f>IF($E153=0," ",'t12'!G154/$E153)</f>
        <v>1684.5554383889305</v>
      </c>
      <c r="M153" s="329">
        <f t="shared" si="4"/>
        <v>21747.496206373296</v>
      </c>
      <c r="N153" s="330">
        <f>IF($E153=0," ",'t12'!H154/$E153)</f>
        <v>0</v>
      </c>
      <c r="O153" s="330">
        <f>IF($E153=0," ",'t12'!I154/$E153)</f>
        <v>0</v>
      </c>
      <c r="P153" s="328">
        <f>IF($E153=0," ",'t13'!AB154/$E153)</f>
        <v>489.12322213934829</v>
      </c>
      <c r="Q153" s="328">
        <f>IF($E153=0," ",SUM('t13'!C154:N154)/$E153)</f>
        <v>140.21244309559941</v>
      </c>
      <c r="R153" s="328">
        <f>IF($E153=0," ",(SUM('t13'!O154:Y154)+'t13'!AA154)/$E153)</f>
        <v>3971.8731514107149</v>
      </c>
      <c r="S153" s="329">
        <f t="shared" si="5"/>
        <v>4601.2088166456624</v>
      </c>
      <c r="T153" s="330">
        <f>IF($E153=0," ",'t13'!Z154/$E153)</f>
        <v>0</v>
      </c>
      <c r="V153" s="270"/>
      <c r="W153" s="270"/>
      <c r="X153" s="270"/>
      <c r="Y153" s="270"/>
    </row>
    <row r="154" spans="1:25" s="324" customFormat="1" x14ac:dyDescent="0.35">
      <c r="A154" s="314" t="str">
        <f>'t1'!A155</f>
        <v>Commesso - A</v>
      </c>
      <c r="B154" s="325" t="str">
        <f>'t1'!B155</f>
        <v>A11030</v>
      </c>
      <c r="C154" s="326">
        <f>'t1'!K155+'t1'!L155</f>
        <v>0</v>
      </c>
      <c r="D154" s="326">
        <f>('t1'!K155+'t1'!L155)-SUM('t3'!C155:F155,'t3'!I155:J155)+SUM('t3'!K155:N155)</f>
        <v>0</v>
      </c>
      <c r="E154" s="327">
        <f>'t12'!C155/12</f>
        <v>0</v>
      </c>
      <c r="F154" s="327" t="str">
        <f>IF($D154&gt;0,(('t11'!C157+'t11'!D157)/$D154)," ")</f>
        <v xml:space="preserve"> </v>
      </c>
      <c r="G154" s="327" t="str">
        <f>IF($D154&gt;0,(SUM('t11'!E157:N157)/$D154)," ")</f>
        <v xml:space="preserve"> </v>
      </c>
      <c r="H154" s="327" t="str">
        <f>IF($D154&gt;0,(SUM('t11'!Q157:T157)/$D154)," ")</f>
        <v xml:space="preserve"> </v>
      </c>
      <c r="I154" s="328" t="str">
        <f>IF($E154=0," ",'t12'!D155/$E154)</f>
        <v xml:space="preserve"> </v>
      </c>
      <c r="J154" s="328" t="str">
        <f>IF($E154=0," ",'t12'!E155/$E154)</f>
        <v xml:space="preserve"> </v>
      </c>
      <c r="K154" s="328" t="str">
        <f>IF($E154=0," ",'t12'!F155/$E154)</f>
        <v xml:space="preserve"> </v>
      </c>
      <c r="L154" s="328" t="str">
        <f>IF($E154=0," ",'t12'!G155/$E154)</f>
        <v xml:space="preserve"> </v>
      </c>
      <c r="M154" s="329">
        <f t="shared" si="4"/>
        <v>0</v>
      </c>
      <c r="N154" s="330" t="str">
        <f>IF($E154=0," ",'t12'!H155/$E154)</f>
        <v xml:space="preserve"> </v>
      </c>
      <c r="O154" s="330" t="str">
        <f>IF($E154=0," ",'t12'!I155/$E154)</f>
        <v xml:space="preserve"> </v>
      </c>
      <c r="P154" s="328" t="str">
        <f>IF($E154=0," ",'t13'!AB155/$E154)</f>
        <v xml:space="preserve"> </v>
      </c>
      <c r="Q154" s="328" t="str">
        <f>IF($E154=0," ",SUM('t13'!C155:N155)/$E154)</f>
        <v xml:space="preserve"> </v>
      </c>
      <c r="R154" s="328" t="str">
        <f>IF($E154=0," ",(SUM('t13'!O155:Y155)+'t13'!AA155)/$E154)</f>
        <v xml:space="preserve"> </v>
      </c>
      <c r="S154" s="329">
        <f t="shared" si="5"/>
        <v>0</v>
      </c>
      <c r="T154" s="330" t="str">
        <f>IF($E154=0," ",'t13'!Z155/$E154)</f>
        <v xml:space="preserve"> </v>
      </c>
      <c r="V154" s="270"/>
      <c r="W154" s="270"/>
      <c r="X154" s="270"/>
      <c r="Y154" s="270"/>
    </row>
    <row r="155" spans="1:25" s="324" customFormat="1" x14ac:dyDescent="0.35">
      <c r="A155" s="314" t="str">
        <f>'t1'!A156</f>
        <v>Profilo atipico ruolo amministrativo</v>
      </c>
      <c r="B155" s="325" t="str">
        <f>'t1'!B156</f>
        <v>A00062</v>
      </c>
      <c r="C155" s="326">
        <f>'t1'!K156+'t1'!L156</f>
        <v>0</v>
      </c>
      <c r="D155" s="326">
        <f>('t1'!K156+'t1'!L156)-SUM('t3'!C156:F156,'t3'!I156:J156)+SUM('t3'!K156:N156)</f>
        <v>0</v>
      </c>
      <c r="E155" s="327">
        <f>'t12'!C156/12</f>
        <v>0</v>
      </c>
      <c r="F155" s="327" t="str">
        <f>IF($D155&gt;0,(('t11'!C158+'t11'!D158)/$D155)," ")</f>
        <v xml:space="preserve"> </v>
      </c>
      <c r="G155" s="327" t="str">
        <f>IF($D155&gt;0,(SUM('t11'!E158:N158)/$D155)," ")</f>
        <v xml:space="preserve"> </v>
      </c>
      <c r="H155" s="327" t="str">
        <f>IF($D155&gt;0,(SUM('t11'!Q158:T158)/$D155)," ")</f>
        <v xml:space="preserve"> </v>
      </c>
      <c r="I155" s="328" t="str">
        <f>IF($E155=0," ",'t12'!D156/$E155)</f>
        <v xml:space="preserve"> </v>
      </c>
      <c r="J155" s="328" t="str">
        <f>IF($E155=0," ",'t12'!E156/$E155)</f>
        <v xml:space="preserve"> </v>
      </c>
      <c r="K155" s="328" t="str">
        <f>IF($E155=0," ",'t12'!F156/$E155)</f>
        <v xml:space="preserve"> </v>
      </c>
      <c r="L155" s="328" t="str">
        <f>IF($E155=0," ",'t12'!G156/$E155)</f>
        <v xml:space="preserve"> </v>
      </c>
      <c r="M155" s="329">
        <f t="shared" si="4"/>
        <v>0</v>
      </c>
      <c r="N155" s="330" t="str">
        <f>IF($E155=0," ",'t12'!H156/$E155)</f>
        <v xml:space="preserve"> </v>
      </c>
      <c r="O155" s="330" t="str">
        <f>IF($E155=0," ",'t12'!I156/$E155)</f>
        <v xml:space="preserve"> </v>
      </c>
      <c r="P155" s="328" t="str">
        <f>IF($E155=0," ",'t13'!AB156/$E155)</f>
        <v xml:space="preserve"> </v>
      </c>
      <c r="Q155" s="328" t="str">
        <f>IF($E155=0," ",SUM('t13'!C156:N156)/$E155)</f>
        <v xml:space="preserve"> </v>
      </c>
      <c r="R155" s="328" t="str">
        <f>IF($E155=0," ",(SUM('t13'!O156:Y156)+'t13'!AA156)/$E155)</f>
        <v xml:space="preserve"> </v>
      </c>
      <c r="S155" s="329">
        <f t="shared" si="5"/>
        <v>0</v>
      </c>
      <c r="T155" s="330" t="str">
        <f>IF($E155=0," ",'t13'!Z156/$E155)</f>
        <v xml:space="preserve"> </v>
      </c>
      <c r="V155" s="270"/>
      <c r="W155" s="270"/>
      <c r="X155" s="270"/>
      <c r="Y155" s="270"/>
    </row>
    <row r="156" spans="1:25" s="324" customFormat="1" x14ac:dyDescent="0.35">
      <c r="A156" s="314" t="str">
        <f>'t1'!A157</f>
        <v>Ricercatore sanitario - DS</v>
      </c>
      <c r="B156" s="325" t="str">
        <f>'t1'!B157</f>
        <v>N18694</v>
      </c>
      <c r="C156" s="326">
        <f>'t1'!K157+'t1'!L157</f>
        <v>82</v>
      </c>
      <c r="D156" s="326">
        <f>('t1'!K157+'t1'!L157)-SUM('t3'!C157:F157,'t3'!I157:J157)+SUM('t3'!K157:N157)</f>
        <v>82</v>
      </c>
      <c r="E156" s="327">
        <f>'t12'!C157/12</f>
        <v>81.217500000000001</v>
      </c>
      <c r="F156" s="327">
        <f>IF($D156&gt;0,(('t11'!C159+'t11'!D159)/$D156)," ")</f>
        <v>16.939024390243901</v>
      </c>
      <c r="G156" s="327">
        <f>IF($D156&gt;0,(SUM('t11'!E159:N159)/$D156)," ")</f>
        <v>15.426829268292684</v>
      </c>
      <c r="H156" s="327">
        <f>IF($D156&gt;0,(SUM('t11'!Q159:T159)/$D156)," ")</f>
        <v>4.878048780487805E-2</v>
      </c>
      <c r="I156" s="328">
        <f>IF($E156=0," ",'t12'!D157/$E156)</f>
        <v>24883.799673715639</v>
      </c>
      <c r="J156" s="328">
        <f>IF($E156=0," ",'t12'!E157/$E156)</f>
        <v>0</v>
      </c>
      <c r="K156" s="328">
        <f>IF($E156=0," ",'t12'!F157/$E156)</f>
        <v>5019.2507772339704</v>
      </c>
      <c r="L156" s="328">
        <f>IF($E156=0," ",'t12'!G157/$E156)</f>
        <v>2498.6363776279741</v>
      </c>
      <c r="M156" s="329">
        <f t="shared" si="4"/>
        <v>32401.686828577585</v>
      </c>
      <c r="N156" s="330">
        <f>IF($E156=0," ",'t12'!H157/$E156)</f>
        <v>0</v>
      </c>
      <c r="O156" s="330">
        <f>IF($E156=0," ",'t12'!I157/$E156)</f>
        <v>1.8838304552590266</v>
      </c>
      <c r="P156" s="328">
        <f>IF($E156=0," ",'t13'!AB157/$E156)</f>
        <v>0</v>
      </c>
      <c r="Q156" s="328">
        <f>IF($E156=0," ",SUM('t13'!C157:N157)/$E156)</f>
        <v>0</v>
      </c>
      <c r="R156" s="328">
        <f>IF($E156=0," ",(SUM('t13'!O157:Y157)+'t13'!AA157)/$E156)</f>
        <v>0</v>
      </c>
      <c r="S156" s="329">
        <f t="shared" si="5"/>
        <v>0</v>
      </c>
      <c r="T156" s="330">
        <f>IF($E156=0," ",'t13'!Z157/$E156)</f>
        <v>0</v>
      </c>
      <c r="V156" s="270"/>
      <c r="W156" s="270"/>
      <c r="X156" s="270"/>
      <c r="Y156" s="270"/>
    </row>
    <row r="157" spans="1:25" s="324" customFormat="1" x14ac:dyDescent="0.35">
      <c r="A157" s="314" t="str">
        <f>'t1'!A158</f>
        <v>Collaboratore prof.le  di ricerca sanitaria - D</v>
      </c>
      <c r="B157" s="325" t="str">
        <f>'t1'!B158</f>
        <v>N16695</v>
      </c>
      <c r="C157" s="326">
        <f>'t1'!K158+'t1'!L158</f>
        <v>65</v>
      </c>
      <c r="D157" s="326">
        <f>('t1'!K158+'t1'!L158)-SUM('t3'!C158:F158,'t3'!I158:J158)+SUM('t3'!K158:N158)</f>
        <v>65</v>
      </c>
      <c r="E157" s="327">
        <f>'t12'!C158/12</f>
        <v>62.982499999999995</v>
      </c>
      <c r="F157" s="327">
        <f>IF($D157&gt;0,(('t11'!C160+'t11'!D160)/$D157)," ")</f>
        <v>18.723076923076924</v>
      </c>
      <c r="G157" s="327">
        <f>IF($D157&gt;0,(SUM('t11'!E160:N160)/$D157)," ")</f>
        <v>17.923076923076923</v>
      </c>
      <c r="H157" s="327">
        <f>IF($D157&gt;0,(SUM('t11'!Q160:T160)/$D157)," ")</f>
        <v>1.5384615384615385E-2</v>
      </c>
      <c r="I157" s="328">
        <f>IF($E157=0," ",'t12'!D158/$E157)</f>
        <v>23074.536577620769</v>
      </c>
      <c r="J157" s="328">
        <f>IF($E157=0," ",'t12'!E158/$E157)</f>
        <v>0</v>
      </c>
      <c r="K157" s="328">
        <f>IF($E157=0," ",'t12'!F158/$E157)</f>
        <v>3290.406065176835</v>
      </c>
      <c r="L157" s="328">
        <f>IF($E157=0," ",'t12'!G158/$E157)</f>
        <v>2192.926606597071</v>
      </c>
      <c r="M157" s="329">
        <f t="shared" si="4"/>
        <v>28557.869249394673</v>
      </c>
      <c r="N157" s="330">
        <f>IF($E157=0," ",'t12'!H158/$E157)</f>
        <v>0</v>
      </c>
      <c r="O157" s="330">
        <f>IF($E157=0," ",'t12'!I158/$E157)</f>
        <v>0</v>
      </c>
      <c r="P157" s="328">
        <f>IF($E157=0," ",'t13'!AB158/$E157)</f>
        <v>211.36029849561388</v>
      </c>
      <c r="Q157" s="328">
        <f>IF($E157=0," ",SUM('t13'!C158:N158)/$E157)</f>
        <v>0</v>
      </c>
      <c r="R157" s="328">
        <f>IF($E157=0," ",(SUM('t13'!O158:Y158)+'t13'!AA158)/$E157)</f>
        <v>0</v>
      </c>
      <c r="S157" s="329">
        <f t="shared" si="5"/>
        <v>211.36029849561388</v>
      </c>
      <c r="T157" s="330">
        <f>IF($E157=0," ",'t13'!Z158/$E157)</f>
        <v>0</v>
      </c>
      <c r="V157" s="270"/>
      <c r="W157" s="270"/>
      <c r="X157" s="270"/>
      <c r="Y157" s="270"/>
    </row>
    <row r="158" spans="1:25" s="324" customFormat="1" x14ac:dyDescent="0.35">
      <c r="A158" s="314" t="str">
        <f>'t1'!A159</f>
        <v>CONTRATTISTI (a)</v>
      </c>
      <c r="B158" s="325" t="str">
        <f>'t1'!B159</f>
        <v>000061</v>
      </c>
      <c r="C158" s="326">
        <f>'t1'!K159+'t1'!L159</f>
        <v>0</v>
      </c>
      <c r="D158" s="326">
        <f>('t1'!K159+'t1'!L159)-SUM('t3'!C159:F159,'t3'!I159:J159)+SUM('t3'!K159:N159)</f>
        <v>0</v>
      </c>
      <c r="E158" s="327">
        <f>'t12'!C159/12</f>
        <v>0</v>
      </c>
      <c r="F158" s="327" t="str">
        <f>IF($D158&gt;0,(('t11'!C161+'t11'!D161)/$D158)," ")</f>
        <v xml:space="preserve"> </v>
      </c>
      <c r="G158" s="327" t="str">
        <f>IF($D158&gt;0,(SUM('t11'!E161:N161)/$D158)," ")</f>
        <v xml:space="preserve"> </v>
      </c>
      <c r="H158" s="327" t="str">
        <f>IF($D158&gt;0,(SUM('t11'!Q161:T161)/$D158)," ")</f>
        <v xml:space="preserve"> </v>
      </c>
      <c r="I158" s="328" t="str">
        <f>IF($E158=0," ",'t12'!D159/$E158)</f>
        <v xml:space="preserve"> </v>
      </c>
      <c r="J158" s="328" t="str">
        <f>IF($E158=0," ",'t12'!E159/$E158)</f>
        <v xml:space="preserve"> </v>
      </c>
      <c r="K158" s="328" t="str">
        <f>IF($E158=0," ",'t12'!F159/$E158)</f>
        <v xml:space="preserve"> </v>
      </c>
      <c r="L158" s="328" t="str">
        <f>IF($E158=0," ",'t12'!G159/$E158)</f>
        <v xml:space="preserve"> </v>
      </c>
      <c r="M158" s="329">
        <f>SUM(I158:L158)</f>
        <v>0</v>
      </c>
      <c r="N158" s="330" t="str">
        <f>IF($E158=0," ",'t12'!H159/$E158)</f>
        <v xml:space="preserve"> </v>
      </c>
      <c r="O158" s="330" t="str">
        <f>IF($E158=0," ",'t12'!I159/$E158)</f>
        <v xml:space="preserve"> </v>
      </c>
      <c r="P158" s="328" t="str">
        <f>IF($E158=0," ",'t13'!AB159/$E158)</f>
        <v xml:space="preserve"> </v>
      </c>
      <c r="Q158" s="328" t="str">
        <f>IF($E158=0," ",SUM('t13'!C159:N159)/$E158)</f>
        <v xml:space="preserve"> </v>
      </c>
      <c r="R158" s="328" t="str">
        <f>IF($E158=0," ",(SUM('t13'!O159:Y159)+'t13'!AA159)/$E158)</f>
        <v xml:space="preserve"> </v>
      </c>
      <c r="S158" s="329">
        <f>SUM(P158:R158)</f>
        <v>0</v>
      </c>
      <c r="T158" s="330" t="str">
        <f>IF($E158=0," ",'t13'!Z159/$E158)</f>
        <v xml:space="preserve"> </v>
      </c>
      <c r="V158" s="270"/>
      <c r="W158" s="270"/>
      <c r="X158" s="270"/>
      <c r="Y158" s="270"/>
    </row>
    <row r="159" spans="1:25" s="324" customFormat="1" x14ac:dyDescent="0.35">
      <c r="A159" s="314" t="str">
        <f>'t1'!A160</f>
        <v>Dir. Ambientale con incarico di struttura complessa</v>
      </c>
      <c r="B159" s="325" t="str">
        <f>'t1'!B160</f>
        <v>TD0C02</v>
      </c>
      <c r="C159" s="326">
        <f>'t1'!K160+'t1'!L160</f>
        <v>0</v>
      </c>
      <c r="D159" s="326">
        <f>('t1'!K160+'t1'!L160)-SUM('t3'!C160:F160,'t3'!I160:J160)+SUM('t3'!K160:N160)</f>
        <v>0</v>
      </c>
      <c r="E159" s="327">
        <f>'t12'!C160/12</f>
        <v>0</v>
      </c>
      <c r="F159" s="327" t="str">
        <f>IF($D159&gt;0,(('t11'!C162+'t11'!D162)/$D159)," ")</f>
        <v xml:space="preserve"> </v>
      </c>
      <c r="G159" s="327" t="str">
        <f>IF($D159&gt;0,(SUM('t11'!E162:N162)/$D159)," ")</f>
        <v xml:space="preserve"> </v>
      </c>
      <c r="H159" s="327" t="str">
        <f>IF($D159&gt;0,(SUM('t11'!Q162:T162)/$D159)," ")</f>
        <v xml:space="preserve"> </v>
      </c>
      <c r="I159" s="328" t="str">
        <f>IF($E159=0," ",'t12'!D160/$E159)</f>
        <v xml:space="preserve"> </v>
      </c>
      <c r="J159" s="328" t="str">
        <f>IF($E159=0," ",'t12'!E160/$E159)</f>
        <v xml:space="preserve"> </v>
      </c>
      <c r="K159" s="328" t="str">
        <f>IF($E159=0," ",'t12'!F160/$E159)</f>
        <v xml:space="preserve"> </v>
      </c>
      <c r="L159" s="328" t="str">
        <f>IF($E159=0," ",'t12'!G160/$E159)</f>
        <v xml:space="preserve"> </v>
      </c>
      <c r="M159" s="329">
        <f>SUM(I159:L159)</f>
        <v>0</v>
      </c>
      <c r="N159" s="330" t="str">
        <f>IF($E159=0," ",'t12'!H160/$E159)</f>
        <v xml:space="preserve"> </v>
      </c>
      <c r="O159" s="330" t="str">
        <f>IF($E159=0," ",'t12'!I160/$E159)</f>
        <v xml:space="preserve"> </v>
      </c>
      <c r="P159" s="328" t="str">
        <f>IF($E159=0," ",'t13'!AB160/$E159)</f>
        <v xml:space="preserve"> </v>
      </c>
      <c r="Q159" s="328" t="str">
        <f>IF($E159=0," ",SUM('t13'!C160:N160)/$E159)</f>
        <v xml:space="preserve"> </v>
      </c>
      <c r="R159" s="328" t="str">
        <f>IF($E159=0," ",(SUM('t13'!O160:Y160)+'t13'!AA160)/$E159)</f>
        <v xml:space="preserve"> </v>
      </c>
      <c r="S159" s="329">
        <f>SUM(P159:R159)</f>
        <v>0</v>
      </c>
      <c r="T159" s="330" t="str">
        <f>IF($E159=0," ",'t13'!Z160/$E159)</f>
        <v xml:space="preserve"> </v>
      </c>
      <c r="V159" s="270"/>
      <c r="W159" s="270"/>
      <c r="X159" s="270"/>
      <c r="Y159" s="270"/>
    </row>
    <row r="160" spans="1:25" s="324" customFormat="1" x14ac:dyDescent="0.35">
      <c r="A160" s="314" t="str">
        <f>'t1'!A161</f>
        <v>Dir. Ambientale con incarico di struttura semplice</v>
      </c>
      <c r="B160" s="325" t="str">
        <f>'t1'!B161</f>
        <v>TD0S02</v>
      </c>
      <c r="C160" s="326">
        <f>'t1'!K161+'t1'!L161</f>
        <v>0</v>
      </c>
      <c r="D160" s="326">
        <f>('t1'!K161+'t1'!L161)-SUM('t3'!C161:F161,'t3'!I161:J161)+SUM('t3'!K161:N161)</f>
        <v>0</v>
      </c>
      <c r="E160" s="327">
        <f>'t12'!C161/12</f>
        <v>0</v>
      </c>
      <c r="F160" s="327" t="str">
        <f>IF($D160&gt;0,(('t11'!C163+'t11'!D163)/$D160)," ")</f>
        <v xml:space="preserve"> </v>
      </c>
      <c r="G160" s="327" t="str">
        <f>IF($D160&gt;0,(SUM('t11'!E163:N163)/$D160)," ")</f>
        <v xml:space="preserve"> </v>
      </c>
      <c r="H160" s="327" t="str">
        <f>IF($D160&gt;0,(SUM('t11'!Q163:T163)/$D160)," ")</f>
        <v xml:space="preserve"> </v>
      </c>
      <c r="I160" s="328" t="str">
        <f>IF($E160=0," ",'t12'!D161/$E160)</f>
        <v xml:space="preserve"> </v>
      </c>
      <c r="J160" s="328" t="str">
        <f>IF($E160=0," ",'t12'!E161/$E160)</f>
        <v xml:space="preserve"> </v>
      </c>
      <c r="K160" s="328" t="str">
        <f>IF($E160=0," ",'t12'!F161/$E160)</f>
        <v xml:space="preserve"> </v>
      </c>
      <c r="L160" s="328" t="str">
        <f>IF($E160=0," ",'t12'!G161/$E160)</f>
        <v xml:space="preserve"> </v>
      </c>
      <c r="M160" s="329">
        <f>SUM(I160:L160)</f>
        <v>0</v>
      </c>
      <c r="N160" s="330" t="str">
        <f>IF($E160=0," ",'t12'!H161/$E160)</f>
        <v xml:space="preserve"> </v>
      </c>
      <c r="O160" s="330" t="str">
        <f>IF($E160=0," ",'t12'!I161/$E160)</f>
        <v xml:space="preserve"> </v>
      </c>
      <c r="P160" s="328" t="str">
        <f>IF($E160=0," ",'t13'!AB161/$E160)</f>
        <v xml:space="preserve"> </v>
      </c>
      <c r="Q160" s="328" t="str">
        <f>IF($E160=0," ",SUM('t13'!C161:N161)/$E160)</f>
        <v xml:space="preserve"> </v>
      </c>
      <c r="R160" s="328" t="str">
        <f>IF($E160=0," ",(SUM('t13'!O161:Y161)+'t13'!AA161)/$E160)</f>
        <v xml:space="preserve"> </v>
      </c>
      <c r="S160" s="329">
        <f>SUM(P160:R160)</f>
        <v>0</v>
      </c>
      <c r="T160" s="330" t="str">
        <f>IF($E160=0," ",'t13'!Z161/$E160)</f>
        <v xml:space="preserve"> </v>
      </c>
      <c r="V160" s="270"/>
      <c r="W160" s="270"/>
      <c r="X160" s="270"/>
      <c r="Y160" s="270"/>
    </row>
    <row r="161" spans="1:25" s="324" customFormat="1" x14ac:dyDescent="0.35">
      <c r="A161" s="314" t="str">
        <f>'t1'!A162</f>
        <v>Dir. Ambientale con altri incar.prof.li</v>
      </c>
      <c r="B161" s="325" t="str">
        <f>'t1'!B162</f>
        <v>TD0A02</v>
      </c>
      <c r="C161" s="326">
        <f>'t1'!K162+'t1'!L162</f>
        <v>0</v>
      </c>
      <c r="D161" s="326">
        <f>('t1'!K162+'t1'!L162)-SUM('t3'!C162:F162,'t3'!I162:J162)+SUM('t3'!K162:N162)</f>
        <v>0</v>
      </c>
      <c r="E161" s="327">
        <f>'t12'!C162/12</f>
        <v>0</v>
      </c>
      <c r="F161" s="327" t="str">
        <f>IF($D161&gt;0,(('t11'!C164+'t11'!D164)/$D161)," ")</f>
        <v xml:space="preserve"> </v>
      </c>
      <c r="G161" s="327" t="str">
        <f>IF($D161&gt;0,(SUM('t11'!E164:N164)/$D161)," ")</f>
        <v xml:space="preserve"> </v>
      </c>
      <c r="H161" s="327" t="str">
        <f>IF($D161&gt;0,(SUM('t11'!Q164:T164)/$D161)," ")</f>
        <v xml:space="preserve"> </v>
      </c>
      <c r="I161" s="328" t="str">
        <f>IF($E161=0," ",'t12'!D162/$E161)</f>
        <v xml:space="preserve"> </v>
      </c>
      <c r="J161" s="328" t="str">
        <f>IF($E161=0," ",'t12'!E162/$E161)</f>
        <v xml:space="preserve"> </v>
      </c>
      <c r="K161" s="328" t="str">
        <f>IF($E161=0," ",'t12'!F162/$E161)</f>
        <v xml:space="preserve"> </v>
      </c>
      <c r="L161" s="328" t="str">
        <f>IF($E161=0," ",'t12'!G162/$E161)</f>
        <v xml:space="preserve"> </v>
      </c>
      <c r="M161" s="329">
        <f>SUM(I161:L161)</f>
        <v>0</v>
      </c>
      <c r="N161" s="330" t="str">
        <f>IF($E161=0," ",'t12'!H162/$E161)</f>
        <v xml:space="preserve"> </v>
      </c>
      <c r="O161" s="330" t="str">
        <f>IF($E161=0," ",'t12'!I162/$E161)</f>
        <v xml:space="preserve"> </v>
      </c>
      <c r="P161" s="328" t="str">
        <f>IF($E161=0," ",'t13'!AB162/$E161)</f>
        <v xml:space="preserve"> </v>
      </c>
      <c r="Q161" s="328" t="str">
        <f>IF($E161=0," ",SUM('t13'!C162:N162)/$E161)</f>
        <v xml:space="preserve"> </v>
      </c>
      <c r="R161" s="328" t="str">
        <f>IF($E161=0," ",(SUM('t13'!O162:Y162)+'t13'!AA162)/$E161)</f>
        <v xml:space="preserve"> </v>
      </c>
      <c r="S161" s="329">
        <f>SUM(P161:R161)</f>
        <v>0</v>
      </c>
      <c r="T161" s="330" t="str">
        <f>IF($E161=0," ",'t13'!Z162/$E161)</f>
        <v xml:space="preserve"> </v>
      </c>
      <c r="V161" s="270"/>
      <c r="W161" s="270"/>
      <c r="X161" s="270"/>
      <c r="Y161" s="270"/>
    </row>
    <row r="162" spans="1:25" s="324" customFormat="1" ht="12.75" customHeight="1" x14ac:dyDescent="0.35">
      <c r="A162" s="314" t="str">
        <f>'t1'!A163</f>
        <v>Dir. Ambientale a t. determinato (art.15-septies dlgs 502/92)</v>
      </c>
      <c r="B162" s="325" t="str">
        <f>'t1'!B163</f>
        <v>TD0810</v>
      </c>
      <c r="C162" s="326">
        <f>'t1'!K163+'t1'!L163</f>
        <v>0</v>
      </c>
      <c r="D162" s="326">
        <f>('t1'!K163+'t1'!L163)-SUM('t3'!C163:F163,'t3'!I163:J163)+SUM('t3'!K163:N163)</f>
        <v>0</v>
      </c>
      <c r="E162" s="327">
        <f>'t12'!C163/12</f>
        <v>0</v>
      </c>
      <c r="F162" s="327" t="str">
        <f>IF($D162&gt;0,(('t11'!C165+'t11'!D165)/$D162)," ")</f>
        <v xml:space="preserve"> </v>
      </c>
      <c r="G162" s="327" t="str">
        <f>IF($D162&gt;0,(SUM('t11'!E165:N165)/$D162)," ")</f>
        <v xml:space="preserve"> </v>
      </c>
      <c r="H162" s="327" t="str">
        <f>IF($D162&gt;0,(SUM('t11'!Q165:T165)/$D162)," ")</f>
        <v xml:space="preserve"> </v>
      </c>
      <c r="I162" s="328" t="str">
        <f>IF($E162=0," ",'t12'!D163/$E162)</f>
        <v xml:space="preserve"> </v>
      </c>
      <c r="J162" s="328" t="str">
        <f>IF($E162=0," ",'t12'!E163/$E162)</f>
        <v xml:space="preserve"> </v>
      </c>
      <c r="K162" s="328" t="str">
        <f>IF($E162=0," ",'t12'!F163/$E162)</f>
        <v xml:space="preserve"> </v>
      </c>
      <c r="L162" s="328" t="str">
        <f>IF($E162=0," ",'t12'!G163/$E162)</f>
        <v xml:space="preserve"> </v>
      </c>
      <c r="M162" s="329">
        <f>SUM(I162:L162)</f>
        <v>0</v>
      </c>
      <c r="N162" s="330" t="str">
        <f>IF($E162=0," ",'t12'!H163/$E162)</f>
        <v xml:space="preserve"> </v>
      </c>
      <c r="O162" s="330" t="str">
        <f>IF($E162=0," ",'t12'!I163/$E162)</f>
        <v xml:space="preserve"> </v>
      </c>
      <c r="P162" s="328" t="str">
        <f>IF($E162=0," ",'t13'!AB163/$E162)</f>
        <v xml:space="preserve"> </v>
      </c>
      <c r="Q162" s="328" t="str">
        <f>IF($E162=0," ",SUM('t13'!C163:N163)/$E162)</f>
        <v xml:space="preserve"> </v>
      </c>
      <c r="R162" s="328" t="str">
        <f>IF($E162=0," ",(SUM('t13'!O163:Y163)+'t13'!AA163)/$E162)</f>
        <v xml:space="preserve"> </v>
      </c>
      <c r="S162" s="329">
        <f>SUM(P162:R162)</f>
        <v>0</v>
      </c>
      <c r="T162" s="330" t="str">
        <f>IF($E162=0," ",'t13'!Z163/$E162)</f>
        <v xml:space="preserve"> </v>
      </c>
      <c r="V162" s="270"/>
      <c r="W162" s="270"/>
      <c r="X162" s="270"/>
      <c r="Y162" s="270"/>
    </row>
    <row r="164" spans="1:25" x14ac:dyDescent="0.35">
      <c r="A164" s="128" t="s">
        <v>3917</v>
      </c>
    </row>
    <row r="165" spans="1:25" x14ac:dyDescent="0.35">
      <c r="A165" s="128" t="str">
        <f>"(*)  Personale presente al 31/12/"&amp;'t1'!L1&amp;" di T1 - personale dell'amministrazione comandato/distaccato, fuori ruolo e in esonero di T3 + personale esterno comandato/distaccato e fuori ruolo di T3"</f>
        <v>(*)  Personale presente al 31/12/2020 di T1 - personale dell'amministrazione comandato/distaccato, fuori ruolo e in esonero di T3 + personale esterno comandato/distaccato e fuori ruolo di T3</v>
      </c>
    </row>
    <row r="166" spans="1:25" x14ac:dyDescent="0.35">
      <c r="A166" s="128" t="s">
        <v>3918</v>
      </c>
    </row>
  </sheetData>
  <sheetProtection password="8611" sheet="1" selectLockedCells="1" selectUnlockedCells="1"/>
  <mergeCells count="4">
    <mergeCell ref="A1:I1"/>
    <mergeCell ref="F4:H4"/>
    <mergeCell ref="I4:O4"/>
    <mergeCell ref="P4:T4"/>
  </mergeCells>
  <printOptions horizontalCentered="1" verticalCentered="1"/>
  <pageMargins left="0.19685039370078741" right="0.19685039370078741" top="0.19685039370078741" bottom="0.15748031496062992" header="0.15748031496062992" footer="0.15748031496062992"/>
  <pageSetup paperSize="9" scale="83" orientation="landscape" verticalDpi="300" r:id="rId1"/>
  <headerFooter alignWithMargins="0"/>
  <colBreaks count="1" manualBreakCount="1">
    <brk id="15"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7"/>
  <dimension ref="A1:T186"/>
  <sheetViews>
    <sheetView showGridLines="0" workbookViewId="0">
      <pane xSplit="2" ySplit="5" topLeftCell="C6" activePane="bottomRight" state="frozen"/>
      <selection activeCell="K155" sqref="K155"/>
      <selection pane="topRight" activeCell="K155" sqref="K155"/>
      <selection pane="bottomLeft" activeCell="K155" sqref="K155"/>
      <selection pane="bottomRight" activeCell="G163" sqref="G163"/>
    </sheetView>
  </sheetViews>
  <sheetFormatPr defaultColWidth="9.15234375" defaultRowHeight="10.3" x14ac:dyDescent="0.25"/>
  <cols>
    <col min="1" max="1" width="44.53515625" style="128" customWidth="1"/>
    <col min="2" max="2" width="8.53515625" style="149" bestFit="1" customWidth="1"/>
    <col min="3" max="7" width="11.3828125" style="149" customWidth="1"/>
    <col min="8" max="8" width="12.84375" style="149" customWidth="1"/>
    <col min="9" max="10" width="11.3828125" style="149" customWidth="1"/>
    <col min="11" max="16384" width="9.15234375" style="128"/>
  </cols>
  <sheetData>
    <row r="1" spans="1:13" ht="43.5" customHeight="1" x14ac:dyDescent="0.35">
      <c r="A1" s="2650" t="str">
        <f>'t1'!A1</f>
        <v>SERVIZIO SANITARIO NAZIONALE - anno 2020</v>
      </c>
      <c r="B1" s="2650"/>
      <c r="C1" s="2650"/>
      <c r="D1" s="2650"/>
      <c r="E1" s="2650"/>
      <c r="F1" s="2650"/>
      <c r="G1" s="2650"/>
      <c r="H1" s="2650"/>
      <c r="I1" s="331"/>
      <c r="J1" s="309"/>
      <c r="K1" s="308"/>
      <c r="M1" s="270"/>
    </row>
    <row r="2" spans="1:13" ht="10.5" customHeight="1" x14ac:dyDescent="0.35">
      <c r="B2" s="128"/>
      <c r="C2" s="128"/>
      <c r="D2" s="2941"/>
      <c r="E2" s="2941"/>
      <c r="F2" s="2941"/>
      <c r="G2" s="2941"/>
      <c r="H2" s="2941"/>
      <c r="I2" s="2941"/>
      <c r="J2" s="2941"/>
      <c r="K2" s="308"/>
      <c r="M2" s="270"/>
    </row>
    <row r="3" spans="1:13" s="269" customFormat="1" ht="21" customHeight="1" x14ac:dyDescent="0.35">
      <c r="A3" s="269" t="str">
        <f>"Tavola di coerenza tra presenti al 31.12."&amp;'t1'!L1&amp;" e presenti al 31.12."&amp;'t1'!L1-1&amp;" (Squadratura 1)"</f>
        <v>Tavola di coerenza tra presenti al 31.12.2020 e presenti al 31.12.2019 (Squadratura 1)</v>
      </c>
      <c r="B3" s="268"/>
    </row>
    <row r="4" spans="1:13" ht="36.75" customHeight="1" x14ac:dyDescent="0.25">
      <c r="A4" s="332" t="s">
        <v>3919</v>
      </c>
      <c r="B4" s="333" t="s">
        <v>3907</v>
      </c>
      <c r="C4" s="333" t="str">
        <f>"Presenti 31.12."&amp;'t1'!L1-1&amp;" (Tab 1)"</f>
        <v>Presenti 31.12.2019 (Tab 1)</v>
      </c>
      <c r="D4" s="333" t="s">
        <v>3920</v>
      </c>
      <c r="E4" s="333" t="s">
        <v>3921</v>
      </c>
      <c r="F4" s="333" t="s">
        <v>3922</v>
      </c>
      <c r="G4" s="333" t="s">
        <v>3923</v>
      </c>
      <c r="H4" s="333" t="str">
        <f>"Presenti 31.12."&amp;'t1'!L1&amp;" (Calcolati)"</f>
        <v>Presenti 31.12.2020 (Calcolati)</v>
      </c>
      <c r="I4" s="333" t="str">
        <f>"Presenti 31.12."&amp;'t1'!L1&amp;" (Tab 1)"</f>
        <v>Presenti 31.12.2020 (Tab 1)</v>
      </c>
      <c r="J4" s="333" t="s">
        <v>2028</v>
      </c>
    </row>
    <row r="5" spans="1:13" ht="10.75" x14ac:dyDescent="0.3">
      <c r="A5" s="334"/>
      <c r="B5" s="333"/>
      <c r="C5" s="335" t="s">
        <v>2029</v>
      </c>
      <c r="D5" s="335" t="s">
        <v>2030</v>
      </c>
      <c r="E5" s="335" t="s">
        <v>2032</v>
      </c>
      <c r="F5" s="335" t="s">
        <v>2033</v>
      </c>
      <c r="G5" s="335" t="s">
        <v>3924</v>
      </c>
      <c r="H5" s="335" t="s">
        <v>3925</v>
      </c>
      <c r="I5" s="335" t="s">
        <v>3926</v>
      </c>
      <c r="J5" s="335" t="s">
        <v>3927</v>
      </c>
    </row>
    <row r="6" spans="1:13" ht="12.75" customHeight="1" x14ac:dyDescent="0.3">
      <c r="A6" s="145" t="str">
        <f>'t1'!A7</f>
        <v>Direttore generale</v>
      </c>
      <c r="B6" s="313" t="str">
        <f>'t1'!B7</f>
        <v>0D0097</v>
      </c>
      <c r="C6" s="336">
        <f>'t1'!C7+'t1'!D7</f>
        <v>1</v>
      </c>
      <c r="D6" s="336">
        <f>'t5'!U8+'t5'!V8</f>
        <v>0</v>
      </c>
      <c r="E6" s="337">
        <f>'t6'!U8+'t6'!V8</f>
        <v>0</v>
      </c>
      <c r="F6" s="337">
        <f>'t4'!FD7</f>
        <v>0</v>
      </c>
      <c r="G6" s="337">
        <f>'t4'!C164</f>
        <v>0</v>
      </c>
      <c r="H6" s="337">
        <f>C6-D6+E6-F6+G6</f>
        <v>1</v>
      </c>
      <c r="I6" s="337">
        <f>'t1'!K7+'t1'!L7</f>
        <v>1</v>
      </c>
      <c r="J6" s="338" t="str">
        <f>IF(H6=I6,"OK","ERRORE")</f>
        <v>OK</v>
      </c>
    </row>
    <row r="7" spans="1:13" ht="12.75" customHeight="1" x14ac:dyDescent="0.3">
      <c r="A7" s="145" t="str">
        <f>'t1'!A8</f>
        <v>Direttore sanitario</v>
      </c>
      <c r="B7" s="313" t="str">
        <f>'t1'!B8</f>
        <v>0D0482</v>
      </c>
      <c r="C7" s="336">
        <f>'t1'!C8+'t1'!D8</f>
        <v>2</v>
      </c>
      <c r="D7" s="336">
        <f>'t5'!U9+'t5'!V9</f>
        <v>1</v>
      </c>
      <c r="E7" s="337">
        <f>'t6'!U9+'t6'!V9</f>
        <v>1</v>
      </c>
      <c r="F7" s="337">
        <f>'t4'!FD8</f>
        <v>0</v>
      </c>
      <c r="G7" s="337">
        <f>'t4'!D164</f>
        <v>0</v>
      </c>
      <c r="H7" s="337">
        <f t="shared" ref="H7:H70" si="0">C7-D7+E7-F7+G7</f>
        <v>2</v>
      </c>
      <c r="I7" s="337">
        <f>'t1'!K8+'t1'!L8</f>
        <v>2</v>
      </c>
      <c r="J7" s="338" t="str">
        <f t="shared" ref="J7:J70" si="1">IF(H7=I7,"OK","ERRORE")</f>
        <v>OK</v>
      </c>
    </row>
    <row r="8" spans="1:13" ht="12.75" customHeight="1" x14ac:dyDescent="0.3">
      <c r="A8" s="145" t="str">
        <f>'t1'!A9</f>
        <v>Direttore amministrativo</v>
      </c>
      <c r="B8" s="313" t="str">
        <f>'t1'!B9</f>
        <v>0D0163</v>
      </c>
      <c r="C8" s="336">
        <f>'t1'!C9+'t1'!D9</f>
        <v>1</v>
      </c>
      <c r="D8" s="336">
        <f>'t5'!U10+'t5'!V10</f>
        <v>0</v>
      </c>
      <c r="E8" s="337">
        <f>'t6'!U10+'t6'!V10</f>
        <v>0</v>
      </c>
      <c r="F8" s="337">
        <f>'t4'!FD9</f>
        <v>0</v>
      </c>
      <c r="G8" s="337">
        <f>'t4'!E164</f>
        <v>0</v>
      </c>
      <c r="H8" s="337">
        <f t="shared" si="0"/>
        <v>1</v>
      </c>
      <c r="I8" s="337">
        <f>'t1'!K9+'t1'!L9</f>
        <v>1</v>
      </c>
      <c r="J8" s="338" t="str">
        <f t="shared" si="1"/>
        <v>OK</v>
      </c>
    </row>
    <row r="9" spans="1:13" ht="12.75" customHeight="1" x14ac:dyDescent="0.3">
      <c r="A9" s="145" t="str">
        <f>'t1'!A10</f>
        <v>Direttore dei servizi sociali</v>
      </c>
      <c r="B9" s="313" t="str">
        <f>'t1'!B10</f>
        <v>0D0484</v>
      </c>
      <c r="C9" s="336">
        <f>'t1'!C10+'t1'!D10</f>
        <v>0</v>
      </c>
      <c r="D9" s="336">
        <f>'t5'!U11+'t5'!V11</f>
        <v>0</v>
      </c>
      <c r="E9" s="337">
        <f>'t6'!U11+'t6'!V11</f>
        <v>0</v>
      </c>
      <c r="F9" s="337">
        <f>'t4'!FD10</f>
        <v>0</v>
      </c>
      <c r="G9" s="337">
        <f>'t4'!F164</f>
        <v>0</v>
      </c>
      <c r="H9" s="337">
        <f t="shared" si="0"/>
        <v>0</v>
      </c>
      <c r="I9" s="337">
        <f>'t1'!K10+'t1'!L10</f>
        <v>0</v>
      </c>
      <c r="J9" s="338" t="str">
        <f t="shared" si="1"/>
        <v>OK</v>
      </c>
    </row>
    <row r="10" spans="1:13" ht="12.75" customHeight="1" x14ac:dyDescent="0.3">
      <c r="A10" s="145" t="str">
        <f>'t1'!A11</f>
        <v>Dir. Medico con inc. Struttura complessa (rapp. Esclusivo)</v>
      </c>
      <c r="B10" s="313" t="str">
        <f>'t1'!B11</f>
        <v>SD0E33</v>
      </c>
      <c r="C10" s="336">
        <f>'t1'!C11+'t1'!D11</f>
        <v>12</v>
      </c>
      <c r="D10" s="336">
        <f>'t5'!U12+'t5'!V12</f>
        <v>0</v>
      </c>
      <c r="E10" s="337">
        <f>'t6'!U12+'t6'!V12</f>
        <v>0</v>
      </c>
      <c r="F10" s="337">
        <f>'t4'!FD11</f>
        <v>0</v>
      </c>
      <c r="G10" s="337">
        <f>'t4'!G164</f>
        <v>0</v>
      </c>
      <c r="H10" s="337">
        <f t="shared" si="0"/>
        <v>12</v>
      </c>
      <c r="I10" s="337">
        <f>'t1'!K11+'t1'!L11</f>
        <v>12</v>
      </c>
      <c r="J10" s="338" t="str">
        <f t="shared" si="1"/>
        <v>OK</v>
      </c>
    </row>
    <row r="11" spans="1:13" ht="12.75" customHeight="1" x14ac:dyDescent="0.3">
      <c r="A11" s="145" t="str">
        <f>'t1'!A12</f>
        <v>Dir. Medico con inc. di struttura complessa (rapp. Non escl.</v>
      </c>
      <c r="B11" s="313" t="str">
        <f>'t1'!B12</f>
        <v>SD0N33</v>
      </c>
      <c r="C11" s="336">
        <f>'t1'!C12+'t1'!D12</f>
        <v>5</v>
      </c>
      <c r="D11" s="336">
        <f>'t5'!U13+'t5'!V13</f>
        <v>1</v>
      </c>
      <c r="E11" s="337">
        <f>'t6'!U13+'t6'!V13</f>
        <v>0</v>
      </c>
      <c r="F11" s="337">
        <f>'t4'!FD12</f>
        <v>0</v>
      </c>
      <c r="G11" s="337">
        <f>'t4'!H164</f>
        <v>0</v>
      </c>
      <c r="H11" s="337">
        <f t="shared" si="0"/>
        <v>4</v>
      </c>
      <c r="I11" s="337">
        <f>'t1'!K12+'t1'!L12</f>
        <v>4</v>
      </c>
      <c r="J11" s="338" t="str">
        <f t="shared" si="1"/>
        <v>OK</v>
      </c>
    </row>
    <row r="12" spans="1:13" ht="12.75" customHeight="1" x14ac:dyDescent="0.3">
      <c r="A12" s="145" t="str">
        <f>'t1'!A13</f>
        <v>Dir. Medico con incarico di struttura semplice (rapp. Esclus</v>
      </c>
      <c r="B12" s="313" t="str">
        <f>'t1'!B13</f>
        <v>SD0E34</v>
      </c>
      <c r="C12" s="336">
        <f>'t1'!C13+'t1'!D13</f>
        <v>33</v>
      </c>
      <c r="D12" s="336">
        <f>'t5'!U14+'t5'!V14</f>
        <v>3</v>
      </c>
      <c r="E12" s="337">
        <f>'t6'!U14+'t6'!V14</f>
        <v>0</v>
      </c>
      <c r="F12" s="337">
        <f>'t4'!FD13</f>
        <v>0</v>
      </c>
      <c r="G12" s="337">
        <f>'t4'!I164</f>
        <v>0</v>
      </c>
      <c r="H12" s="337">
        <f t="shared" si="0"/>
        <v>30</v>
      </c>
      <c r="I12" s="337">
        <f>'t1'!K13+'t1'!L13</f>
        <v>30</v>
      </c>
      <c r="J12" s="338" t="str">
        <f t="shared" si="1"/>
        <v>OK</v>
      </c>
    </row>
    <row r="13" spans="1:13" ht="12.75" customHeight="1" x14ac:dyDescent="0.3">
      <c r="A13" s="145" t="str">
        <f>'t1'!A14</f>
        <v>Dir. Medico con incarico struttura semplice (rapp. Non escl.</v>
      </c>
      <c r="B13" s="313" t="str">
        <f>'t1'!B14</f>
        <v>SD0N34</v>
      </c>
      <c r="C13" s="336">
        <f>'t1'!C14+'t1'!D14</f>
        <v>3</v>
      </c>
      <c r="D13" s="336">
        <f>'t5'!U15+'t5'!V15</f>
        <v>0</v>
      </c>
      <c r="E13" s="337">
        <f>'t6'!U15+'t6'!V15</f>
        <v>0</v>
      </c>
      <c r="F13" s="337">
        <f>'t4'!FD14</f>
        <v>0</v>
      </c>
      <c r="G13" s="337">
        <f>'t4'!J164</f>
        <v>0</v>
      </c>
      <c r="H13" s="337">
        <f t="shared" si="0"/>
        <v>3</v>
      </c>
      <c r="I13" s="337">
        <f>'t1'!K14+'t1'!L14</f>
        <v>3</v>
      </c>
      <c r="J13" s="338" t="str">
        <f t="shared" si="1"/>
        <v>OK</v>
      </c>
    </row>
    <row r="14" spans="1:13" ht="12.75" customHeight="1" x14ac:dyDescent="0.3">
      <c r="A14" s="145" t="str">
        <f>'t1'!A15</f>
        <v>Dirigenti medici con altri incar. Prof.li (rapp. Esclusivo)</v>
      </c>
      <c r="B14" s="313" t="str">
        <f>'t1'!B15</f>
        <v>SD0035</v>
      </c>
      <c r="C14" s="336">
        <f>'t1'!C15+'t1'!D15</f>
        <v>171</v>
      </c>
      <c r="D14" s="336">
        <f>'t5'!U16+'t5'!V16</f>
        <v>12</v>
      </c>
      <c r="E14" s="337">
        <f>'t6'!U16+'t6'!V16</f>
        <v>20</v>
      </c>
      <c r="F14" s="337">
        <f>'t4'!FD15</f>
        <v>1</v>
      </c>
      <c r="G14" s="337">
        <f>'t4'!K164</f>
        <v>0</v>
      </c>
      <c r="H14" s="337">
        <f t="shared" si="0"/>
        <v>178</v>
      </c>
      <c r="I14" s="337">
        <f>'t1'!K15+'t1'!L15</f>
        <v>178</v>
      </c>
      <c r="J14" s="338" t="str">
        <f t="shared" si="1"/>
        <v>OK</v>
      </c>
    </row>
    <row r="15" spans="1:13" ht="12.75" customHeight="1" x14ac:dyDescent="0.3">
      <c r="A15" s="145" t="str">
        <f>'t1'!A16</f>
        <v>Dirigenti medici con altri incar. Prof.li (rapp. Non escl.)</v>
      </c>
      <c r="B15" s="313" t="str">
        <f>'t1'!B16</f>
        <v>SD0036</v>
      </c>
      <c r="C15" s="336">
        <f>'t1'!C16+'t1'!D16</f>
        <v>11</v>
      </c>
      <c r="D15" s="336">
        <f>'t5'!U17+'t5'!V17</f>
        <v>0</v>
      </c>
      <c r="E15" s="337">
        <f>'t6'!U17+'t6'!V17</f>
        <v>1</v>
      </c>
      <c r="F15" s="337">
        <f>'t4'!FD16</f>
        <v>0</v>
      </c>
      <c r="G15" s="337">
        <f>'t4'!L164</f>
        <v>1</v>
      </c>
      <c r="H15" s="337">
        <f t="shared" si="0"/>
        <v>13</v>
      </c>
      <c r="I15" s="337">
        <f>'t1'!K16+'t1'!L16</f>
        <v>13</v>
      </c>
      <c r="J15" s="338" t="str">
        <f t="shared" si="1"/>
        <v>OK</v>
      </c>
    </row>
    <row r="16" spans="1:13" ht="12.75" customHeight="1" x14ac:dyDescent="0.3">
      <c r="A16" s="145" t="str">
        <f>'t1'!A17</f>
        <v>Dir. Medici a t.  Determinato(art. 15-septies d.lgs. 502/92)</v>
      </c>
      <c r="B16" s="313" t="str">
        <f>'t1'!B17</f>
        <v>SD0597</v>
      </c>
      <c r="C16" s="336">
        <f>'t1'!C17+'t1'!D17</f>
        <v>0</v>
      </c>
      <c r="D16" s="336">
        <f>'t5'!U18+'t5'!V18</f>
        <v>0</v>
      </c>
      <c r="E16" s="337">
        <f>'t6'!U18+'t6'!V18</f>
        <v>0</v>
      </c>
      <c r="F16" s="337">
        <f>'t4'!FD17</f>
        <v>0</v>
      </c>
      <c r="G16" s="337">
        <f>'t4'!M164</f>
        <v>0</v>
      </c>
      <c r="H16" s="337">
        <f t="shared" si="0"/>
        <v>0</v>
      </c>
      <c r="I16" s="337">
        <f>'t1'!K17+'t1'!L17</f>
        <v>0</v>
      </c>
      <c r="J16" s="338" t="str">
        <f t="shared" si="1"/>
        <v>OK</v>
      </c>
    </row>
    <row r="17" spans="1:10" ht="12.75" customHeight="1" x14ac:dyDescent="0.3">
      <c r="A17" s="145" t="str">
        <f>'t1'!A18</f>
        <v>Veterinari con inc. di struttura complessa (rapp.esclusivo)</v>
      </c>
      <c r="B17" s="313" t="str">
        <f>'t1'!B18</f>
        <v>SD0E74</v>
      </c>
      <c r="C17" s="336">
        <f>'t1'!C18+'t1'!D18</f>
        <v>0</v>
      </c>
      <c r="D17" s="336">
        <f>'t5'!U19+'t5'!V19</f>
        <v>0</v>
      </c>
      <c r="E17" s="337">
        <f>'t6'!U19+'t6'!V19</f>
        <v>0</v>
      </c>
      <c r="F17" s="337">
        <f>'t4'!FD18</f>
        <v>0</v>
      </c>
      <c r="G17" s="337">
        <f>'t4'!N164</f>
        <v>0</v>
      </c>
      <c r="H17" s="337">
        <f t="shared" si="0"/>
        <v>0</v>
      </c>
      <c r="I17" s="337">
        <f>'t1'!K18+'t1'!L18</f>
        <v>0</v>
      </c>
      <c r="J17" s="338" t="str">
        <f t="shared" si="1"/>
        <v>OK</v>
      </c>
    </row>
    <row r="18" spans="1:10" ht="12.75" customHeight="1" x14ac:dyDescent="0.3">
      <c r="A18" s="145" t="str">
        <f>'t1'!A19</f>
        <v>Veterinari con inc. di struttura complessa (rapp. Non escl.)</v>
      </c>
      <c r="B18" s="313" t="str">
        <f>'t1'!B19</f>
        <v>SD0N74</v>
      </c>
      <c r="C18" s="336">
        <f>'t1'!C19+'t1'!D19</f>
        <v>0</v>
      </c>
      <c r="D18" s="336">
        <f>'t5'!U20+'t5'!V20</f>
        <v>0</v>
      </c>
      <c r="E18" s="337">
        <f>'t6'!U20+'t6'!V20</f>
        <v>0</v>
      </c>
      <c r="F18" s="337">
        <f>'t4'!FD19</f>
        <v>0</v>
      </c>
      <c r="G18" s="337">
        <f>'t4'!O164</f>
        <v>0</v>
      </c>
      <c r="H18" s="337">
        <f t="shared" si="0"/>
        <v>0</v>
      </c>
      <c r="I18" s="337">
        <f>'t1'!K19+'t1'!L19</f>
        <v>0</v>
      </c>
      <c r="J18" s="338" t="str">
        <f t="shared" si="1"/>
        <v>OK</v>
      </c>
    </row>
    <row r="19" spans="1:10" ht="12.75" customHeight="1" x14ac:dyDescent="0.3">
      <c r="A19" s="145" t="str">
        <f>'t1'!A20</f>
        <v>Veterinari con inc. di struttura semplice (rapp. Esclusivo)</v>
      </c>
      <c r="B19" s="313" t="str">
        <f>'t1'!B20</f>
        <v>SD0E73</v>
      </c>
      <c r="C19" s="336">
        <f>'t1'!C20+'t1'!D20</f>
        <v>0</v>
      </c>
      <c r="D19" s="336">
        <f>'t5'!U21+'t5'!V21</f>
        <v>0</v>
      </c>
      <c r="E19" s="337">
        <f>'t6'!U21+'t6'!V21</f>
        <v>0</v>
      </c>
      <c r="F19" s="337">
        <f>'t4'!FD20</f>
        <v>0</v>
      </c>
      <c r="G19" s="337">
        <f>'t4'!P164</f>
        <v>0</v>
      </c>
      <c r="H19" s="337">
        <f t="shared" si="0"/>
        <v>0</v>
      </c>
      <c r="I19" s="337">
        <f>'t1'!K20+'t1'!L20</f>
        <v>0</v>
      </c>
      <c r="J19" s="338" t="str">
        <f t="shared" si="1"/>
        <v>OK</v>
      </c>
    </row>
    <row r="20" spans="1:10" ht="12.75" customHeight="1" x14ac:dyDescent="0.3">
      <c r="A20" s="145" t="str">
        <f>'t1'!A21</f>
        <v>Veterinari con inc. di struttura semplice (rapp. Non escl.)</v>
      </c>
      <c r="B20" s="313" t="str">
        <f>'t1'!B21</f>
        <v>SD0N73</v>
      </c>
      <c r="C20" s="336">
        <f>'t1'!C21+'t1'!D21</f>
        <v>0</v>
      </c>
      <c r="D20" s="336">
        <f>'t5'!U22+'t5'!V22</f>
        <v>0</v>
      </c>
      <c r="E20" s="337">
        <f>'t6'!U22+'t6'!V22</f>
        <v>0</v>
      </c>
      <c r="F20" s="337">
        <f>'t4'!FD21</f>
        <v>0</v>
      </c>
      <c r="G20" s="337">
        <f>'t4'!Q164</f>
        <v>0</v>
      </c>
      <c r="H20" s="337">
        <f t="shared" si="0"/>
        <v>0</v>
      </c>
      <c r="I20" s="337">
        <f>'t1'!K21+'t1'!L21</f>
        <v>0</v>
      </c>
      <c r="J20" s="338" t="str">
        <f t="shared" si="1"/>
        <v>OK</v>
      </c>
    </row>
    <row r="21" spans="1:10" ht="12.75" customHeight="1" x14ac:dyDescent="0.3">
      <c r="A21" s="145" t="str">
        <f>'t1'!A22</f>
        <v>Veterinari con altri incar. Prof.li (rapp. Esclusivo)</v>
      </c>
      <c r="B21" s="313" t="str">
        <f>'t1'!B22</f>
        <v>SD0A73</v>
      </c>
      <c r="C21" s="336">
        <f>'t1'!C22+'t1'!D22</f>
        <v>0</v>
      </c>
      <c r="D21" s="336">
        <f>'t5'!U23+'t5'!V23</f>
        <v>0</v>
      </c>
      <c r="E21" s="337">
        <f>'t6'!U23+'t6'!V23</f>
        <v>0</v>
      </c>
      <c r="F21" s="337">
        <f>'t4'!FD22</f>
        <v>0</v>
      </c>
      <c r="G21" s="337">
        <f>'t4'!R164</f>
        <v>0</v>
      </c>
      <c r="H21" s="337">
        <f t="shared" si="0"/>
        <v>0</v>
      </c>
      <c r="I21" s="337">
        <f>'t1'!K22+'t1'!L22</f>
        <v>0</v>
      </c>
      <c r="J21" s="338" t="str">
        <f t="shared" si="1"/>
        <v>OK</v>
      </c>
    </row>
    <row r="22" spans="1:10" ht="12.75" customHeight="1" x14ac:dyDescent="0.3">
      <c r="A22" s="145" t="str">
        <f>'t1'!A23</f>
        <v>Veterinari con altri incar. Prof.li (rapp. Non escl.)</v>
      </c>
      <c r="B22" s="313" t="str">
        <f>'t1'!B23</f>
        <v>SD0072</v>
      </c>
      <c r="C22" s="336">
        <f>'t1'!C23+'t1'!D23</f>
        <v>0</v>
      </c>
      <c r="D22" s="336">
        <f>'t5'!U24+'t5'!V24</f>
        <v>0</v>
      </c>
      <c r="E22" s="337">
        <f>'t6'!U24+'t6'!V24</f>
        <v>0</v>
      </c>
      <c r="F22" s="337">
        <f>'t4'!FD23</f>
        <v>0</v>
      </c>
      <c r="G22" s="337">
        <f>'t4'!S164</f>
        <v>0</v>
      </c>
      <c r="H22" s="337">
        <f t="shared" si="0"/>
        <v>0</v>
      </c>
      <c r="I22" s="337">
        <f>'t1'!K23+'t1'!L23</f>
        <v>0</v>
      </c>
      <c r="J22" s="338" t="str">
        <f t="shared" si="1"/>
        <v>OK</v>
      </c>
    </row>
    <row r="23" spans="1:10" ht="12.75" customHeight="1" x14ac:dyDescent="0.3">
      <c r="A23" s="145" t="str">
        <f>'t1'!A24</f>
        <v>Veterinari a t. determinato (art. 15-septies d.lgs. 502/92)</v>
      </c>
      <c r="B23" s="313" t="str">
        <f>'t1'!B24</f>
        <v>SD0598</v>
      </c>
      <c r="C23" s="336">
        <f>'t1'!C24+'t1'!D24</f>
        <v>0</v>
      </c>
      <c r="D23" s="336">
        <f>'t5'!U25+'t5'!V25</f>
        <v>0</v>
      </c>
      <c r="E23" s="337">
        <f>'t6'!U25+'t6'!V25</f>
        <v>0</v>
      </c>
      <c r="F23" s="337">
        <f>'t4'!FD24</f>
        <v>0</v>
      </c>
      <c r="G23" s="337">
        <f>'t4'!T164</f>
        <v>0</v>
      </c>
      <c r="H23" s="337">
        <f t="shared" si="0"/>
        <v>0</v>
      </c>
      <c r="I23" s="337">
        <f>'t1'!K24+'t1'!L24</f>
        <v>0</v>
      </c>
      <c r="J23" s="338" t="str">
        <f t="shared" si="1"/>
        <v>OK</v>
      </c>
    </row>
    <row r="24" spans="1:10" ht="12.75" customHeight="1" x14ac:dyDescent="0.3">
      <c r="A24" s="145" t="str">
        <f>'t1'!A25</f>
        <v>Odontoiatri con inc. di struttura complessa (rapp. Escl.)</v>
      </c>
      <c r="B24" s="313" t="str">
        <f>'t1'!B25</f>
        <v>SD0E49</v>
      </c>
      <c r="C24" s="336">
        <f>'t1'!C25+'t1'!D25</f>
        <v>0</v>
      </c>
      <c r="D24" s="336">
        <f>'t5'!U26+'t5'!V26</f>
        <v>0</v>
      </c>
      <c r="E24" s="337">
        <f>'t6'!U26+'t6'!V26</f>
        <v>0</v>
      </c>
      <c r="F24" s="337">
        <f>'t4'!FD25</f>
        <v>0</v>
      </c>
      <c r="G24" s="337">
        <f>'t4'!U164</f>
        <v>0</v>
      </c>
      <c r="H24" s="337">
        <f t="shared" si="0"/>
        <v>0</v>
      </c>
      <c r="I24" s="337">
        <f>'t1'!K25+'t1'!L25</f>
        <v>0</v>
      </c>
      <c r="J24" s="338" t="str">
        <f t="shared" si="1"/>
        <v>OK</v>
      </c>
    </row>
    <row r="25" spans="1:10" ht="12.75" customHeight="1" x14ac:dyDescent="0.3">
      <c r="A25" s="145" t="str">
        <f>'t1'!A26</f>
        <v>Odontoiatri con inc. di struttura complessa (rapp. Non escl.</v>
      </c>
      <c r="B25" s="313" t="str">
        <f>'t1'!B26</f>
        <v>SD0N49</v>
      </c>
      <c r="C25" s="336">
        <f>'t1'!C26+'t1'!D26</f>
        <v>0</v>
      </c>
      <c r="D25" s="336">
        <f>'t5'!U27+'t5'!V27</f>
        <v>0</v>
      </c>
      <c r="E25" s="337">
        <f>'t6'!U27+'t6'!V27</f>
        <v>0</v>
      </c>
      <c r="F25" s="337">
        <f>'t4'!FD26</f>
        <v>0</v>
      </c>
      <c r="G25" s="337">
        <f>'t4'!V164</f>
        <v>0</v>
      </c>
      <c r="H25" s="337">
        <f t="shared" si="0"/>
        <v>0</v>
      </c>
      <c r="I25" s="337">
        <f>'t1'!K26+'t1'!L26</f>
        <v>0</v>
      </c>
      <c r="J25" s="338" t="str">
        <f t="shared" si="1"/>
        <v>OK</v>
      </c>
    </row>
    <row r="26" spans="1:10" ht="12.75" customHeight="1" x14ac:dyDescent="0.3">
      <c r="A26" s="145" t="str">
        <f>'t1'!A27</f>
        <v>Odontoiatri con inc. di struttura semplice (rapp. Esclusivo)</v>
      </c>
      <c r="B26" s="313" t="str">
        <f>'t1'!B27</f>
        <v>SD0E48</v>
      </c>
      <c r="C26" s="336">
        <f>'t1'!C27+'t1'!D27</f>
        <v>0</v>
      </c>
      <c r="D26" s="336">
        <f>'t5'!U28+'t5'!V28</f>
        <v>0</v>
      </c>
      <c r="E26" s="337">
        <f>'t6'!U28+'t6'!V28</f>
        <v>0</v>
      </c>
      <c r="F26" s="337">
        <f>'t4'!FD27</f>
        <v>0</v>
      </c>
      <c r="G26" s="337">
        <f>'t4'!W164</f>
        <v>0</v>
      </c>
      <c r="H26" s="337">
        <f t="shared" si="0"/>
        <v>0</v>
      </c>
      <c r="I26" s="337">
        <f>'t1'!K27+'t1'!L27</f>
        <v>0</v>
      </c>
      <c r="J26" s="338" t="str">
        <f t="shared" si="1"/>
        <v>OK</v>
      </c>
    </row>
    <row r="27" spans="1:10" ht="12.75" customHeight="1" x14ac:dyDescent="0.3">
      <c r="A27" s="145" t="str">
        <f>'t1'!A28</f>
        <v>Odontoiatri con inc. di struttura semplice (rapp. Non escl.)</v>
      </c>
      <c r="B27" s="313" t="str">
        <f>'t1'!B28</f>
        <v>SD0N48</v>
      </c>
      <c r="C27" s="336">
        <f>'t1'!C28+'t1'!D28</f>
        <v>0</v>
      </c>
      <c r="D27" s="336">
        <f>'t5'!U29+'t5'!V29</f>
        <v>0</v>
      </c>
      <c r="E27" s="337">
        <f>'t6'!U29+'t6'!V29</f>
        <v>0</v>
      </c>
      <c r="F27" s="337">
        <f>'t4'!FD28</f>
        <v>0</v>
      </c>
      <c r="G27" s="337">
        <f>'t4'!X164</f>
        <v>0</v>
      </c>
      <c r="H27" s="337">
        <f t="shared" si="0"/>
        <v>0</v>
      </c>
      <c r="I27" s="337">
        <f>'t1'!K28+'t1'!L28</f>
        <v>0</v>
      </c>
      <c r="J27" s="338" t="str">
        <f t="shared" si="1"/>
        <v>OK</v>
      </c>
    </row>
    <row r="28" spans="1:10" ht="12.75" customHeight="1" x14ac:dyDescent="0.3">
      <c r="A28" s="145" t="str">
        <f>'t1'!A29</f>
        <v>Odontoiatri con altri incar. Prof.li (rapp. Esclusivo)</v>
      </c>
      <c r="B28" s="313" t="str">
        <f>'t1'!B29</f>
        <v>SD0A48</v>
      </c>
      <c r="C28" s="336">
        <f>'t1'!C29+'t1'!D29</f>
        <v>0</v>
      </c>
      <c r="D28" s="336">
        <f>'t5'!U30+'t5'!V30</f>
        <v>0</v>
      </c>
      <c r="E28" s="337">
        <f>'t6'!U30+'t6'!V30</f>
        <v>0</v>
      </c>
      <c r="F28" s="337">
        <f>'t4'!FD29</f>
        <v>0</v>
      </c>
      <c r="G28" s="337">
        <f>'t4'!Y164</f>
        <v>0</v>
      </c>
      <c r="H28" s="337">
        <f t="shared" si="0"/>
        <v>0</v>
      </c>
      <c r="I28" s="337">
        <f>'t1'!K29+'t1'!L29</f>
        <v>0</v>
      </c>
      <c r="J28" s="338" t="str">
        <f t="shared" si="1"/>
        <v>OK</v>
      </c>
    </row>
    <row r="29" spans="1:10" ht="12.75" customHeight="1" x14ac:dyDescent="0.3">
      <c r="A29" s="145" t="str">
        <f>'t1'!A30</f>
        <v>Odontoiatri con altri incar. Prof.li (rapp. Non escl.)</v>
      </c>
      <c r="B29" s="313" t="str">
        <f>'t1'!B30</f>
        <v>SD0047</v>
      </c>
      <c r="C29" s="336">
        <f>'t1'!C30+'t1'!D30</f>
        <v>0</v>
      </c>
      <c r="D29" s="336">
        <f>'t5'!U31+'t5'!V31</f>
        <v>0</v>
      </c>
      <c r="E29" s="337">
        <f>'t6'!U31+'t6'!V31</f>
        <v>0</v>
      </c>
      <c r="F29" s="337">
        <f>'t4'!FD30</f>
        <v>0</v>
      </c>
      <c r="G29" s="337">
        <f>'t4'!Z164</f>
        <v>0</v>
      </c>
      <c r="H29" s="337">
        <f t="shared" si="0"/>
        <v>0</v>
      </c>
      <c r="I29" s="337">
        <f>'t1'!K30+'t1'!L30</f>
        <v>0</v>
      </c>
      <c r="J29" s="338" t="str">
        <f t="shared" si="1"/>
        <v>OK</v>
      </c>
    </row>
    <row r="30" spans="1:10" ht="12.75" customHeight="1" x14ac:dyDescent="0.3">
      <c r="A30" s="145" t="str">
        <f>'t1'!A31</f>
        <v>Odontoiatri a t. determinato (art. 15-septies d.lgs. 502/92)</v>
      </c>
      <c r="B30" s="313" t="str">
        <f>'t1'!B31</f>
        <v>SD0599</v>
      </c>
      <c r="C30" s="336">
        <f>'t1'!C31+'t1'!D31</f>
        <v>0</v>
      </c>
      <c r="D30" s="336">
        <f>'t5'!U32+'t5'!V32</f>
        <v>0</v>
      </c>
      <c r="E30" s="337">
        <f>'t6'!U32+'t6'!V32</f>
        <v>0</v>
      </c>
      <c r="F30" s="337">
        <f>'t4'!FD31</f>
        <v>0</v>
      </c>
      <c r="G30" s="337">
        <f>'t4'!AA164</f>
        <v>0</v>
      </c>
      <c r="H30" s="337">
        <f t="shared" si="0"/>
        <v>0</v>
      </c>
      <c r="I30" s="337">
        <f>'t1'!K31+'t1'!L31</f>
        <v>0</v>
      </c>
      <c r="J30" s="338" t="str">
        <f t="shared" si="1"/>
        <v>OK</v>
      </c>
    </row>
    <row r="31" spans="1:10" ht="12.75" customHeight="1" x14ac:dyDescent="0.3">
      <c r="A31" s="145" t="str">
        <f>'t1'!A32</f>
        <v>Farmacisti con inc. di struttura complessa (rapp. Esclusivo)</v>
      </c>
      <c r="B31" s="313" t="str">
        <f>'t1'!B32</f>
        <v>SD0E39</v>
      </c>
      <c r="C31" s="336">
        <f>'t1'!C32+'t1'!D32</f>
        <v>1</v>
      </c>
      <c r="D31" s="336">
        <f>'t5'!U33+'t5'!V33</f>
        <v>0</v>
      </c>
      <c r="E31" s="337">
        <f>'t6'!U33+'t6'!V33</f>
        <v>0</v>
      </c>
      <c r="F31" s="337">
        <f>'t4'!FD32</f>
        <v>0</v>
      </c>
      <c r="G31" s="337">
        <f>'t4'!AB164</f>
        <v>0</v>
      </c>
      <c r="H31" s="337">
        <f t="shared" si="0"/>
        <v>1</v>
      </c>
      <c r="I31" s="337">
        <f>'t1'!K32+'t1'!L32</f>
        <v>1</v>
      </c>
      <c r="J31" s="338" t="str">
        <f t="shared" si="1"/>
        <v>OK</v>
      </c>
    </row>
    <row r="32" spans="1:10" ht="12.75" customHeight="1" x14ac:dyDescent="0.3">
      <c r="A32" s="145" t="str">
        <f>'t1'!A33</f>
        <v>Farmacisti con inc. di struttura complessa (rapp. Non escl.)</v>
      </c>
      <c r="B32" s="313" t="str">
        <f>'t1'!B33</f>
        <v>SD0N39</v>
      </c>
      <c r="C32" s="336">
        <f>'t1'!C33+'t1'!D33</f>
        <v>0</v>
      </c>
      <c r="D32" s="336">
        <f>'t5'!U34+'t5'!V34</f>
        <v>0</v>
      </c>
      <c r="E32" s="337">
        <f>'t6'!U34+'t6'!V34</f>
        <v>0</v>
      </c>
      <c r="F32" s="337">
        <f>'t4'!FD33</f>
        <v>0</v>
      </c>
      <c r="G32" s="337">
        <f>'t4'!AC164</f>
        <v>0</v>
      </c>
      <c r="H32" s="337">
        <f t="shared" si="0"/>
        <v>0</v>
      </c>
      <c r="I32" s="337">
        <f>'t1'!K33+'t1'!L33</f>
        <v>0</v>
      </c>
      <c r="J32" s="338" t="str">
        <f t="shared" si="1"/>
        <v>OK</v>
      </c>
    </row>
    <row r="33" spans="1:10" ht="12.75" customHeight="1" x14ac:dyDescent="0.3">
      <c r="A33" s="145" t="str">
        <f>'t1'!A34</f>
        <v>Farmacisti con inc. di struttura semplice (rapp. Esclusivo)</v>
      </c>
      <c r="B33" s="313" t="str">
        <f>'t1'!B34</f>
        <v>SD0E38</v>
      </c>
      <c r="C33" s="336">
        <f>'t1'!C34+'t1'!D34</f>
        <v>2</v>
      </c>
      <c r="D33" s="336">
        <f>'t5'!U35+'t5'!V35</f>
        <v>0</v>
      </c>
      <c r="E33" s="337">
        <f>'t6'!U35+'t6'!V35</f>
        <v>0</v>
      </c>
      <c r="F33" s="337">
        <f>'t4'!FD34</f>
        <v>0</v>
      </c>
      <c r="G33" s="337">
        <f>'t4'!AD164</f>
        <v>0</v>
      </c>
      <c r="H33" s="337">
        <f t="shared" si="0"/>
        <v>2</v>
      </c>
      <c r="I33" s="337">
        <f>'t1'!K34+'t1'!L34</f>
        <v>2</v>
      </c>
      <c r="J33" s="338" t="str">
        <f t="shared" si="1"/>
        <v>OK</v>
      </c>
    </row>
    <row r="34" spans="1:10" ht="12.75" customHeight="1" x14ac:dyDescent="0.3">
      <c r="A34" s="145" t="str">
        <f>'t1'!A35</f>
        <v>Farmacisti con inc. di struttura semplice (rapp. Non escl.)</v>
      </c>
      <c r="B34" s="313" t="str">
        <f>'t1'!B35</f>
        <v>SD0N38</v>
      </c>
      <c r="C34" s="336">
        <f>'t1'!C35+'t1'!D35</f>
        <v>0</v>
      </c>
      <c r="D34" s="336">
        <f>'t5'!U36+'t5'!V36</f>
        <v>0</v>
      </c>
      <c r="E34" s="337">
        <f>'t6'!U36+'t6'!V36</f>
        <v>0</v>
      </c>
      <c r="F34" s="337">
        <f>'t4'!FD35</f>
        <v>0</v>
      </c>
      <c r="G34" s="337">
        <f>'t4'!AE164</f>
        <v>0</v>
      </c>
      <c r="H34" s="337">
        <f t="shared" si="0"/>
        <v>0</v>
      </c>
      <c r="I34" s="337">
        <f>'t1'!K35+'t1'!L35</f>
        <v>0</v>
      </c>
      <c r="J34" s="338" t="str">
        <f t="shared" si="1"/>
        <v>OK</v>
      </c>
    </row>
    <row r="35" spans="1:10" ht="12.75" customHeight="1" x14ac:dyDescent="0.3">
      <c r="A35" s="145" t="str">
        <f>'t1'!A36</f>
        <v>Farmacisti con altri incar. Prof.li (rapp. Esclusivo)</v>
      </c>
      <c r="B35" s="313" t="str">
        <f>'t1'!B36</f>
        <v>SD0A38</v>
      </c>
      <c r="C35" s="336">
        <f>'t1'!C36+'t1'!D36</f>
        <v>4</v>
      </c>
      <c r="D35" s="336">
        <f>'t5'!U37+'t5'!V37</f>
        <v>0</v>
      </c>
      <c r="E35" s="337">
        <f>'t6'!U37+'t6'!V37</f>
        <v>0</v>
      </c>
      <c r="F35" s="337">
        <f>'t4'!FD36</f>
        <v>0</v>
      </c>
      <c r="G35" s="337">
        <f>'t4'!AF164</f>
        <v>0</v>
      </c>
      <c r="H35" s="337">
        <f t="shared" si="0"/>
        <v>4</v>
      </c>
      <c r="I35" s="337">
        <f>'t1'!K36+'t1'!L36</f>
        <v>4</v>
      </c>
      <c r="J35" s="338" t="str">
        <f t="shared" si="1"/>
        <v>OK</v>
      </c>
    </row>
    <row r="36" spans="1:10" ht="12.75" customHeight="1" x14ac:dyDescent="0.3">
      <c r="A36" s="145" t="str">
        <f>'t1'!A37</f>
        <v>Farmacisti con altri incar. Prof.li (rapp. Non escl.)</v>
      </c>
      <c r="B36" s="313" t="str">
        <f>'t1'!B37</f>
        <v>SD0037</v>
      </c>
      <c r="C36" s="336">
        <f>'t1'!C37+'t1'!D37</f>
        <v>0</v>
      </c>
      <c r="D36" s="336">
        <f>'t5'!U38+'t5'!V38</f>
        <v>0</v>
      </c>
      <c r="E36" s="337">
        <f>'t6'!U38+'t6'!V38</f>
        <v>0</v>
      </c>
      <c r="F36" s="337">
        <f>'t4'!FD37</f>
        <v>0</v>
      </c>
      <c r="G36" s="337">
        <f>'t4'!AG164</f>
        <v>0</v>
      </c>
      <c r="H36" s="337">
        <f t="shared" si="0"/>
        <v>0</v>
      </c>
      <c r="I36" s="337">
        <f>'t1'!K37+'t1'!L37</f>
        <v>0</v>
      </c>
      <c r="J36" s="338" t="str">
        <f t="shared" si="1"/>
        <v>OK</v>
      </c>
    </row>
    <row r="37" spans="1:10" ht="12.75" customHeight="1" x14ac:dyDescent="0.3">
      <c r="A37" s="145" t="str">
        <f>'t1'!A38</f>
        <v>Farmacisti a t. determinato (art. 15-septies d.lgs. 502/92)</v>
      </c>
      <c r="B37" s="313" t="str">
        <f>'t1'!B38</f>
        <v>SD0600</v>
      </c>
      <c r="C37" s="336">
        <f>'t1'!C38+'t1'!D38</f>
        <v>0</v>
      </c>
      <c r="D37" s="336">
        <f>'t5'!U39+'t5'!V39</f>
        <v>0</v>
      </c>
      <c r="E37" s="337">
        <f>'t6'!U39+'t6'!V39</f>
        <v>0</v>
      </c>
      <c r="F37" s="337">
        <f>'t4'!FD38</f>
        <v>0</v>
      </c>
      <c r="G37" s="337">
        <f>'t4'!AH164</f>
        <v>0</v>
      </c>
      <c r="H37" s="337">
        <f t="shared" si="0"/>
        <v>0</v>
      </c>
      <c r="I37" s="337">
        <f>'t1'!K38+'t1'!L38</f>
        <v>0</v>
      </c>
      <c r="J37" s="338" t="str">
        <f t="shared" si="1"/>
        <v>OK</v>
      </c>
    </row>
    <row r="38" spans="1:10" ht="12.75" customHeight="1" x14ac:dyDescent="0.3">
      <c r="A38" s="145" t="str">
        <f>'t1'!A39</f>
        <v>Biologi con inc. di struttura complessa (rapp. Esclusivo)</v>
      </c>
      <c r="B38" s="313" t="str">
        <f>'t1'!B39</f>
        <v>SD0E13</v>
      </c>
      <c r="C38" s="336">
        <f>'t1'!C39+'t1'!D39</f>
        <v>3</v>
      </c>
      <c r="D38" s="336">
        <f>'t5'!U40+'t5'!V40</f>
        <v>0</v>
      </c>
      <c r="E38" s="337">
        <f>'t6'!U40+'t6'!V40</f>
        <v>0</v>
      </c>
      <c r="F38" s="337">
        <f>'t4'!FD39</f>
        <v>0</v>
      </c>
      <c r="G38" s="337">
        <f>'t4'!AI164</f>
        <v>0</v>
      </c>
      <c r="H38" s="337">
        <f t="shared" si="0"/>
        <v>3</v>
      </c>
      <c r="I38" s="337">
        <f>'t1'!K39+'t1'!L39</f>
        <v>3</v>
      </c>
      <c r="J38" s="338" t="str">
        <f t="shared" si="1"/>
        <v>OK</v>
      </c>
    </row>
    <row r="39" spans="1:10" ht="12.75" customHeight="1" x14ac:dyDescent="0.3">
      <c r="A39" s="145" t="str">
        <f>'t1'!A40</f>
        <v>Biologi con inc. di struttura complessa (rapp. Non escl.)</v>
      </c>
      <c r="B39" s="313" t="str">
        <f>'t1'!B40</f>
        <v>SD0N13</v>
      </c>
      <c r="C39" s="336">
        <f>'t1'!C40+'t1'!D40</f>
        <v>0</v>
      </c>
      <c r="D39" s="336">
        <f>'t5'!U41+'t5'!V41</f>
        <v>0</v>
      </c>
      <c r="E39" s="337">
        <f>'t6'!U41+'t6'!V41</f>
        <v>0</v>
      </c>
      <c r="F39" s="337">
        <f>'t4'!FD40</f>
        <v>0</v>
      </c>
      <c r="G39" s="337">
        <f>'t4'!AJ164</f>
        <v>0</v>
      </c>
      <c r="H39" s="337">
        <f t="shared" si="0"/>
        <v>0</v>
      </c>
      <c r="I39" s="337">
        <f>'t1'!K40+'t1'!L40</f>
        <v>0</v>
      </c>
      <c r="J39" s="338" t="str">
        <f t="shared" si="1"/>
        <v>OK</v>
      </c>
    </row>
    <row r="40" spans="1:10" ht="12.75" customHeight="1" x14ac:dyDescent="0.3">
      <c r="A40" s="145" t="str">
        <f>'t1'!A41</f>
        <v>Biologi con inc. di struttura semplice (rapp. Esclusivo)</v>
      </c>
      <c r="B40" s="313" t="str">
        <f>'t1'!B41</f>
        <v>SD0E12</v>
      </c>
      <c r="C40" s="336">
        <f>'t1'!C41+'t1'!D41</f>
        <v>7</v>
      </c>
      <c r="D40" s="336">
        <f>'t5'!U42+'t5'!V42</f>
        <v>0</v>
      </c>
      <c r="E40" s="337">
        <f>'t6'!U42+'t6'!V42</f>
        <v>0</v>
      </c>
      <c r="F40" s="337">
        <f>'t4'!FD41</f>
        <v>0</v>
      </c>
      <c r="G40" s="337">
        <f>'t4'!AK164</f>
        <v>0</v>
      </c>
      <c r="H40" s="337">
        <f t="shared" si="0"/>
        <v>7</v>
      </c>
      <c r="I40" s="337">
        <f>'t1'!K41+'t1'!L41</f>
        <v>7</v>
      </c>
      <c r="J40" s="338" t="str">
        <f t="shared" si="1"/>
        <v>OK</v>
      </c>
    </row>
    <row r="41" spans="1:10" ht="12.75" customHeight="1" x14ac:dyDescent="0.3">
      <c r="A41" s="145" t="str">
        <f>'t1'!A42</f>
        <v>Biologi con inc. di struttura semplice (rapp. Non escl.)</v>
      </c>
      <c r="B41" s="313" t="str">
        <f>'t1'!B42</f>
        <v>SD0N12</v>
      </c>
      <c r="C41" s="336">
        <f>'t1'!C42+'t1'!D42</f>
        <v>0</v>
      </c>
      <c r="D41" s="336">
        <f>'t5'!U43+'t5'!V43</f>
        <v>0</v>
      </c>
      <c r="E41" s="337">
        <f>'t6'!U43+'t6'!V43</f>
        <v>0</v>
      </c>
      <c r="F41" s="337">
        <f>'t4'!FD42</f>
        <v>0</v>
      </c>
      <c r="G41" s="337">
        <f>'t4'!AL164</f>
        <v>0</v>
      </c>
      <c r="H41" s="337">
        <f t="shared" si="0"/>
        <v>0</v>
      </c>
      <c r="I41" s="337">
        <f>'t1'!K42+'t1'!L42</f>
        <v>0</v>
      </c>
      <c r="J41" s="338" t="str">
        <f t="shared" si="1"/>
        <v>OK</v>
      </c>
    </row>
    <row r="42" spans="1:10" ht="12.75" customHeight="1" x14ac:dyDescent="0.3">
      <c r="A42" s="145" t="str">
        <f>'t1'!A43</f>
        <v>Biologi con altri incar. Prof.li (rapp. Esclusivo)</v>
      </c>
      <c r="B42" s="313" t="str">
        <f>'t1'!B43</f>
        <v>SD0A12</v>
      </c>
      <c r="C42" s="336">
        <f>'t1'!C43+'t1'!D43</f>
        <v>31</v>
      </c>
      <c r="D42" s="336">
        <f>'t5'!U44+'t5'!V44</f>
        <v>1</v>
      </c>
      <c r="E42" s="337">
        <f>'t6'!U44+'t6'!V44</f>
        <v>0</v>
      </c>
      <c r="F42" s="337">
        <f>'t4'!FD43</f>
        <v>0</v>
      </c>
      <c r="G42" s="337">
        <f>'t4'!AM164</f>
        <v>0</v>
      </c>
      <c r="H42" s="337">
        <f t="shared" si="0"/>
        <v>30</v>
      </c>
      <c r="I42" s="337">
        <f>'t1'!K43+'t1'!L43</f>
        <v>30</v>
      </c>
      <c r="J42" s="338" t="str">
        <f t="shared" si="1"/>
        <v>OK</v>
      </c>
    </row>
    <row r="43" spans="1:10" ht="12.75" customHeight="1" x14ac:dyDescent="0.3">
      <c r="A43" s="145" t="str">
        <f>'t1'!A44</f>
        <v>Biologi con altri incar. Prof.li (rapp. Non escl.)</v>
      </c>
      <c r="B43" s="313" t="str">
        <f>'t1'!B44</f>
        <v>SD0011</v>
      </c>
      <c r="C43" s="336">
        <f>'t1'!C44+'t1'!D44</f>
        <v>0</v>
      </c>
      <c r="D43" s="336">
        <f>'t5'!U45+'t5'!V45</f>
        <v>0</v>
      </c>
      <c r="E43" s="337">
        <f>'t6'!U45+'t6'!V45</f>
        <v>0</v>
      </c>
      <c r="F43" s="337">
        <f>'t4'!FD44</f>
        <v>0</v>
      </c>
      <c r="G43" s="337">
        <f>'t4'!AN164</f>
        <v>0</v>
      </c>
      <c r="H43" s="337">
        <f t="shared" si="0"/>
        <v>0</v>
      </c>
      <c r="I43" s="337">
        <f>'t1'!K44+'t1'!L44</f>
        <v>0</v>
      </c>
      <c r="J43" s="338" t="str">
        <f t="shared" si="1"/>
        <v>OK</v>
      </c>
    </row>
    <row r="44" spans="1:10" ht="12.75" customHeight="1" x14ac:dyDescent="0.3">
      <c r="A44" s="145" t="str">
        <f>'t1'!A45</f>
        <v>Biologi a t. determinato (art. 15-septies d.lgs. 502/92)</v>
      </c>
      <c r="B44" s="313" t="str">
        <f>'t1'!B45</f>
        <v>SD0601</v>
      </c>
      <c r="C44" s="336">
        <f>'t1'!C45+'t1'!D45</f>
        <v>0</v>
      </c>
      <c r="D44" s="336">
        <f>'t5'!U46+'t5'!V46</f>
        <v>0</v>
      </c>
      <c r="E44" s="337">
        <f>'t6'!U46+'t6'!V46</f>
        <v>0</v>
      </c>
      <c r="F44" s="337">
        <f>'t4'!FD45</f>
        <v>0</v>
      </c>
      <c r="G44" s="337">
        <f>'t4'!AO164</f>
        <v>0</v>
      </c>
      <c r="H44" s="337">
        <f t="shared" si="0"/>
        <v>0</v>
      </c>
      <c r="I44" s="337">
        <f>'t1'!K45+'t1'!L45</f>
        <v>0</v>
      </c>
      <c r="J44" s="338" t="str">
        <f t="shared" si="1"/>
        <v>OK</v>
      </c>
    </row>
    <row r="45" spans="1:10" ht="12.75" customHeight="1" x14ac:dyDescent="0.3">
      <c r="A45" s="145" t="str">
        <f>'t1'!A46</f>
        <v>Chimici con inc. di struttura complessa (rapp. Esclusivo)</v>
      </c>
      <c r="B45" s="313" t="str">
        <f>'t1'!B46</f>
        <v>SD0E16</v>
      </c>
      <c r="C45" s="336">
        <f>'t1'!C46+'t1'!D46</f>
        <v>0</v>
      </c>
      <c r="D45" s="336">
        <f>'t5'!U47+'t5'!V47</f>
        <v>0</v>
      </c>
      <c r="E45" s="337">
        <f>'t6'!U47+'t6'!V47</f>
        <v>0</v>
      </c>
      <c r="F45" s="337">
        <f>'t4'!FD46</f>
        <v>0</v>
      </c>
      <c r="G45" s="337">
        <f>'t4'!AP164</f>
        <v>0</v>
      </c>
      <c r="H45" s="337">
        <f t="shared" si="0"/>
        <v>0</v>
      </c>
      <c r="I45" s="337">
        <f>'t1'!K46+'t1'!L46</f>
        <v>0</v>
      </c>
      <c r="J45" s="338" t="str">
        <f t="shared" si="1"/>
        <v>OK</v>
      </c>
    </row>
    <row r="46" spans="1:10" ht="12.75" customHeight="1" x14ac:dyDescent="0.3">
      <c r="A46" s="145" t="str">
        <f>'t1'!A47</f>
        <v>Chimici con inc. di struttura complessa (rapp.non escl.)</v>
      </c>
      <c r="B46" s="313" t="str">
        <f>'t1'!B47</f>
        <v>SD0N16</v>
      </c>
      <c r="C46" s="336">
        <f>'t1'!C47+'t1'!D47</f>
        <v>0</v>
      </c>
      <c r="D46" s="336">
        <f>'t5'!U48+'t5'!V48</f>
        <v>0</v>
      </c>
      <c r="E46" s="337">
        <f>'t6'!U48+'t6'!V48</f>
        <v>0</v>
      </c>
      <c r="F46" s="337">
        <f>'t4'!FD47</f>
        <v>0</v>
      </c>
      <c r="G46" s="337">
        <f>'t4'!AQ164</f>
        <v>0</v>
      </c>
      <c r="H46" s="337">
        <f t="shared" si="0"/>
        <v>0</v>
      </c>
      <c r="I46" s="337">
        <f>'t1'!K47+'t1'!L47</f>
        <v>0</v>
      </c>
      <c r="J46" s="338" t="str">
        <f t="shared" si="1"/>
        <v>OK</v>
      </c>
    </row>
    <row r="47" spans="1:10" ht="12.75" customHeight="1" x14ac:dyDescent="0.3">
      <c r="A47" s="145" t="str">
        <f>'t1'!A48</f>
        <v>Chimici con inc. di struttura semplice (rapp. Esclusivo)</v>
      </c>
      <c r="B47" s="313" t="str">
        <f>'t1'!B48</f>
        <v>SD0E15</v>
      </c>
      <c r="C47" s="336">
        <f>'t1'!C48+'t1'!D48</f>
        <v>1</v>
      </c>
      <c r="D47" s="336">
        <f>'t5'!U49+'t5'!V49</f>
        <v>0</v>
      </c>
      <c r="E47" s="337">
        <f>'t6'!U49+'t6'!V49</f>
        <v>0</v>
      </c>
      <c r="F47" s="337">
        <f>'t4'!FD48</f>
        <v>0</v>
      </c>
      <c r="G47" s="337">
        <f>'t4'!AR164</f>
        <v>0</v>
      </c>
      <c r="H47" s="337">
        <f t="shared" si="0"/>
        <v>1</v>
      </c>
      <c r="I47" s="337">
        <f>'t1'!K48+'t1'!L48</f>
        <v>1</v>
      </c>
      <c r="J47" s="338" t="str">
        <f t="shared" si="1"/>
        <v>OK</v>
      </c>
    </row>
    <row r="48" spans="1:10" ht="12.75" customHeight="1" x14ac:dyDescent="0.3">
      <c r="A48" s="145" t="str">
        <f>'t1'!A49</f>
        <v>Chimici con inc. di struttura semplice (rapp. Non escl.)</v>
      </c>
      <c r="B48" s="313" t="str">
        <f>'t1'!B49</f>
        <v>SD0N15</v>
      </c>
      <c r="C48" s="336">
        <f>'t1'!C49+'t1'!D49</f>
        <v>0</v>
      </c>
      <c r="D48" s="336">
        <f>'t5'!U50+'t5'!V50</f>
        <v>0</v>
      </c>
      <c r="E48" s="337">
        <f>'t6'!U50+'t6'!V50</f>
        <v>0</v>
      </c>
      <c r="F48" s="337">
        <f>'t4'!FD49</f>
        <v>0</v>
      </c>
      <c r="G48" s="337">
        <f>'t4'!AS164</f>
        <v>0</v>
      </c>
      <c r="H48" s="337">
        <f t="shared" si="0"/>
        <v>0</v>
      </c>
      <c r="I48" s="337">
        <f>'t1'!K49+'t1'!L49</f>
        <v>0</v>
      </c>
      <c r="J48" s="338" t="str">
        <f t="shared" si="1"/>
        <v>OK</v>
      </c>
    </row>
    <row r="49" spans="1:20" ht="12.75" customHeight="1" x14ac:dyDescent="0.3">
      <c r="A49" s="145" t="str">
        <f>'t1'!A50</f>
        <v>Chimici con altri incar. Prof.li (rapp. Esclusivo)</v>
      </c>
      <c r="B49" s="313" t="str">
        <f>'t1'!B50</f>
        <v>SD0A15</v>
      </c>
      <c r="C49" s="336">
        <f>'t1'!C50+'t1'!D50</f>
        <v>1</v>
      </c>
      <c r="D49" s="336">
        <f>'t5'!U51+'t5'!V51</f>
        <v>0</v>
      </c>
      <c r="E49" s="337">
        <f>'t6'!U51+'t6'!V51</f>
        <v>0</v>
      </c>
      <c r="F49" s="337">
        <f>'t4'!FD50</f>
        <v>0</v>
      </c>
      <c r="G49" s="337">
        <f>'t4'!AT164</f>
        <v>0</v>
      </c>
      <c r="H49" s="337">
        <f t="shared" si="0"/>
        <v>1</v>
      </c>
      <c r="I49" s="337">
        <f>'t1'!K50+'t1'!L50</f>
        <v>1</v>
      </c>
      <c r="J49" s="338" t="str">
        <f t="shared" si="1"/>
        <v>OK</v>
      </c>
    </row>
    <row r="50" spans="1:20" ht="12.75" customHeight="1" x14ac:dyDescent="0.3">
      <c r="A50" s="145" t="str">
        <f>'t1'!A51</f>
        <v>Chimici con altri incar. Prof.li (rapp. Non escl.)</v>
      </c>
      <c r="B50" s="313" t="str">
        <f>'t1'!B51</f>
        <v>SD0014</v>
      </c>
      <c r="C50" s="336">
        <f>'t1'!C51+'t1'!D51</f>
        <v>0</v>
      </c>
      <c r="D50" s="336">
        <f>'t5'!U52+'t5'!V52</f>
        <v>0</v>
      </c>
      <c r="E50" s="337">
        <f>'t6'!U52+'t6'!V52</f>
        <v>0</v>
      </c>
      <c r="F50" s="337">
        <f>'t4'!FD51</f>
        <v>0</v>
      </c>
      <c r="G50" s="337">
        <f>'t4'!AU164</f>
        <v>0</v>
      </c>
      <c r="H50" s="337">
        <f t="shared" si="0"/>
        <v>0</v>
      </c>
      <c r="I50" s="337">
        <f>'t1'!K51+'t1'!L51</f>
        <v>0</v>
      </c>
      <c r="J50" s="338" t="str">
        <f t="shared" si="1"/>
        <v>OK</v>
      </c>
    </row>
    <row r="51" spans="1:20" ht="12.75" customHeight="1" x14ac:dyDescent="0.3">
      <c r="A51" s="145" t="str">
        <f>'t1'!A52</f>
        <v>Chimici a t. determinato (art. 15-septies d.lgs. 502/92)</v>
      </c>
      <c r="B51" s="313" t="str">
        <f>'t1'!B52</f>
        <v>SD0602</v>
      </c>
      <c r="C51" s="336">
        <f>'t1'!C52+'t1'!D52</f>
        <v>0</v>
      </c>
      <c r="D51" s="336">
        <f>'t5'!U53+'t5'!V53</f>
        <v>0</v>
      </c>
      <c r="E51" s="337">
        <f>'t6'!U53+'t6'!V53</f>
        <v>0</v>
      </c>
      <c r="F51" s="337">
        <f>'t4'!FD52</f>
        <v>0</v>
      </c>
      <c r="G51" s="337">
        <f>'t4'!AV164</f>
        <v>0</v>
      </c>
      <c r="H51" s="337">
        <f t="shared" si="0"/>
        <v>0</v>
      </c>
      <c r="I51" s="337">
        <f>'t1'!K52+'t1'!L52</f>
        <v>0</v>
      </c>
      <c r="J51" s="338" t="str">
        <f t="shared" si="1"/>
        <v>OK</v>
      </c>
    </row>
    <row r="52" spans="1:20" ht="12.75" customHeight="1" x14ac:dyDescent="0.3">
      <c r="A52" s="145" t="str">
        <f>'t1'!A53</f>
        <v>Fisici con inc. di struttura complessa (rapp. Esclusivo)</v>
      </c>
      <c r="B52" s="313" t="str">
        <f>'t1'!B53</f>
        <v>SD0E42</v>
      </c>
      <c r="C52" s="336">
        <f>'t1'!C53+'t1'!D53</f>
        <v>0</v>
      </c>
      <c r="D52" s="336">
        <f>'t5'!U54+'t5'!V54</f>
        <v>0</v>
      </c>
      <c r="E52" s="337">
        <f>'t6'!U54+'t6'!V54</f>
        <v>0</v>
      </c>
      <c r="F52" s="337">
        <f>'t4'!FD53</f>
        <v>0</v>
      </c>
      <c r="G52" s="337">
        <f>'t4'!AW164</f>
        <v>0</v>
      </c>
      <c r="H52" s="337">
        <f t="shared" si="0"/>
        <v>0</v>
      </c>
      <c r="I52" s="337">
        <f>'t1'!K53+'t1'!L53</f>
        <v>0</v>
      </c>
      <c r="J52" s="338" t="str">
        <f t="shared" si="1"/>
        <v>OK</v>
      </c>
    </row>
    <row r="53" spans="1:20" ht="12.75" customHeight="1" x14ac:dyDescent="0.3">
      <c r="A53" s="145" t="str">
        <f>'t1'!A54</f>
        <v>Fisici con inc. di struttura complessa (rapp. Non escl.)</v>
      </c>
      <c r="B53" s="313" t="str">
        <f>'t1'!B54</f>
        <v>SD0N42</v>
      </c>
      <c r="C53" s="336">
        <f>'t1'!C54+'t1'!D54</f>
        <v>0</v>
      </c>
      <c r="D53" s="336">
        <f>'t5'!U55+'t5'!V55</f>
        <v>0</v>
      </c>
      <c r="E53" s="337">
        <f>'t6'!U55+'t6'!V55</f>
        <v>0</v>
      </c>
      <c r="F53" s="337">
        <f>'t4'!FD54</f>
        <v>0</v>
      </c>
      <c r="G53" s="337">
        <f>'t4'!AX164</f>
        <v>0</v>
      </c>
      <c r="H53" s="337">
        <f t="shared" si="0"/>
        <v>0</v>
      </c>
      <c r="I53" s="337">
        <f>'t1'!K54+'t1'!L54</f>
        <v>0</v>
      </c>
      <c r="J53" s="338" t="str">
        <f t="shared" si="1"/>
        <v>OK</v>
      </c>
    </row>
    <row r="54" spans="1:20" ht="12.75" customHeight="1" x14ac:dyDescent="0.3">
      <c r="A54" s="145" t="str">
        <f>'t1'!A55</f>
        <v>Fisici con inc. di struttura semplice (rapp. Esclusivo)</v>
      </c>
      <c r="B54" s="313" t="str">
        <f>'t1'!B55</f>
        <v>SD0E41</v>
      </c>
      <c r="C54" s="336">
        <f>'t1'!C55+'t1'!D55</f>
        <v>2</v>
      </c>
      <c r="D54" s="336">
        <f>'t5'!U56+'t5'!V56</f>
        <v>0</v>
      </c>
      <c r="E54" s="337">
        <f>'t6'!U56+'t6'!V56</f>
        <v>0</v>
      </c>
      <c r="F54" s="337">
        <f>'t4'!FD55</f>
        <v>0</v>
      </c>
      <c r="G54" s="337">
        <f>'t4'!AY164</f>
        <v>0</v>
      </c>
      <c r="H54" s="337">
        <f t="shared" si="0"/>
        <v>2</v>
      </c>
      <c r="I54" s="337">
        <f>'t1'!K55+'t1'!L55</f>
        <v>2</v>
      </c>
      <c r="J54" s="338" t="str">
        <f t="shared" si="1"/>
        <v>OK</v>
      </c>
    </row>
    <row r="55" spans="1:20" ht="12.75" customHeight="1" x14ac:dyDescent="0.3">
      <c r="A55" s="145" t="str">
        <f>'t1'!A56</f>
        <v>Fisici con inc. di struttura semplice (rapp. Non escl.)</v>
      </c>
      <c r="B55" s="313" t="str">
        <f>'t1'!B56</f>
        <v>SD0N41</v>
      </c>
      <c r="C55" s="336">
        <f>'t1'!C56+'t1'!D56</f>
        <v>0</v>
      </c>
      <c r="D55" s="336">
        <f>'t5'!U57+'t5'!V57</f>
        <v>0</v>
      </c>
      <c r="E55" s="337">
        <f>'t6'!U57+'t6'!V57</f>
        <v>0</v>
      </c>
      <c r="F55" s="337">
        <f>'t4'!FD56</f>
        <v>0</v>
      </c>
      <c r="G55" s="337">
        <f>'t4'!AZ164</f>
        <v>0</v>
      </c>
      <c r="H55" s="337">
        <f t="shared" si="0"/>
        <v>0</v>
      </c>
      <c r="I55" s="337">
        <f>'t1'!K56+'t1'!L56</f>
        <v>0</v>
      </c>
      <c r="J55" s="338" t="str">
        <f t="shared" si="1"/>
        <v>OK</v>
      </c>
    </row>
    <row r="56" spans="1:20" ht="12.75" customHeight="1" x14ac:dyDescent="0.3">
      <c r="A56" s="145" t="str">
        <f>'t1'!A57</f>
        <v>Fisici con altri incar. Prof.li (rapp. Esclusivo)</v>
      </c>
      <c r="B56" s="313" t="str">
        <f>'t1'!B57</f>
        <v>SD0A41</v>
      </c>
      <c r="C56" s="336">
        <f>'t1'!C57+'t1'!D57</f>
        <v>5</v>
      </c>
      <c r="D56" s="336">
        <f>'t5'!U58+'t5'!V58</f>
        <v>1</v>
      </c>
      <c r="E56" s="337">
        <f>'t6'!U58+'t6'!V58</f>
        <v>0</v>
      </c>
      <c r="F56" s="337">
        <f>'t4'!FD57</f>
        <v>0</v>
      </c>
      <c r="G56" s="337">
        <f>'t4'!BA164</f>
        <v>0</v>
      </c>
      <c r="H56" s="337">
        <f t="shared" si="0"/>
        <v>4</v>
      </c>
      <c r="I56" s="337">
        <f>'t1'!K57+'t1'!L57</f>
        <v>4</v>
      </c>
      <c r="J56" s="338" t="str">
        <f t="shared" si="1"/>
        <v>OK</v>
      </c>
    </row>
    <row r="57" spans="1:20" ht="12.75" customHeight="1" x14ac:dyDescent="0.3">
      <c r="A57" s="145" t="str">
        <f>'t1'!A58</f>
        <v>Fisici con altri incar. Prof.li (rapp. Non escl.)</v>
      </c>
      <c r="B57" s="313" t="str">
        <f>'t1'!B58</f>
        <v>SD0040</v>
      </c>
      <c r="C57" s="336">
        <f>'t1'!C58+'t1'!D58</f>
        <v>0</v>
      </c>
      <c r="D57" s="336">
        <f>'t5'!U59+'t5'!V59</f>
        <v>0</v>
      </c>
      <c r="E57" s="337">
        <f>'t6'!U59+'t6'!V59</f>
        <v>0</v>
      </c>
      <c r="F57" s="337">
        <f>'t4'!FD58</f>
        <v>0</v>
      </c>
      <c r="G57" s="337">
        <f>'t4'!BB164</f>
        <v>0</v>
      </c>
      <c r="H57" s="337">
        <f t="shared" si="0"/>
        <v>0</v>
      </c>
      <c r="I57" s="337">
        <f>'t1'!K58+'t1'!L58</f>
        <v>0</v>
      </c>
      <c r="J57" s="338" t="str">
        <f t="shared" si="1"/>
        <v>OK</v>
      </c>
      <c r="K57" s="339"/>
      <c r="L57" s="339"/>
      <c r="M57" s="339"/>
      <c r="N57" s="339"/>
      <c r="O57" s="339"/>
      <c r="P57" s="339"/>
      <c r="Q57" s="339"/>
      <c r="R57" s="339"/>
      <c r="S57" s="339"/>
      <c r="T57" s="339"/>
    </row>
    <row r="58" spans="1:20" ht="12.75" customHeight="1" x14ac:dyDescent="0.3">
      <c r="A58" s="145" t="str">
        <f>'t1'!A59</f>
        <v>Fisici a t. determinato (art. 15-septies d.lgs. 502/92)</v>
      </c>
      <c r="B58" s="313" t="str">
        <f>'t1'!B59</f>
        <v>SD0603</v>
      </c>
      <c r="C58" s="336">
        <f>'t1'!C59+'t1'!D59</f>
        <v>0</v>
      </c>
      <c r="D58" s="336">
        <f>'t5'!U60+'t5'!V60</f>
        <v>0</v>
      </c>
      <c r="E58" s="337">
        <f>'t6'!U60+'t6'!V60</f>
        <v>0</v>
      </c>
      <c r="F58" s="337">
        <f>'t4'!FD59</f>
        <v>0</v>
      </c>
      <c r="G58" s="337">
        <f>'t4'!BC164</f>
        <v>0</v>
      </c>
      <c r="H58" s="337">
        <f t="shared" si="0"/>
        <v>0</v>
      </c>
      <c r="I58" s="337">
        <f>'t1'!K59+'t1'!L59</f>
        <v>0</v>
      </c>
      <c r="J58" s="338" t="str">
        <f t="shared" si="1"/>
        <v>OK</v>
      </c>
    </row>
    <row r="59" spans="1:20" ht="12.75" customHeight="1" x14ac:dyDescent="0.3">
      <c r="A59" s="145" t="str">
        <f>'t1'!A60</f>
        <v>Psicologi con inc. di struttura complessa (rapp. Esclusivo)</v>
      </c>
      <c r="B59" s="313" t="str">
        <f>'t1'!B60</f>
        <v>SD0E66</v>
      </c>
      <c r="C59" s="336">
        <f>'t1'!C60+'t1'!D60</f>
        <v>0</v>
      </c>
      <c r="D59" s="336">
        <f>'t5'!U61+'t5'!V61</f>
        <v>0</v>
      </c>
      <c r="E59" s="337">
        <f>'t6'!U61+'t6'!V61</f>
        <v>0</v>
      </c>
      <c r="F59" s="337">
        <f>'t4'!FD60</f>
        <v>0</v>
      </c>
      <c r="G59" s="337">
        <f>'t4'!BD164</f>
        <v>0</v>
      </c>
      <c r="H59" s="337">
        <f t="shared" si="0"/>
        <v>0</v>
      </c>
      <c r="I59" s="337">
        <f>'t1'!K60+'t1'!L60</f>
        <v>0</v>
      </c>
      <c r="J59" s="338" t="str">
        <f t="shared" si="1"/>
        <v>OK</v>
      </c>
    </row>
    <row r="60" spans="1:20" ht="12.75" customHeight="1" x14ac:dyDescent="0.3">
      <c r="A60" s="145" t="str">
        <f>'t1'!A61</f>
        <v>Psicologi con inc. di struttura complessa (rapp. Non escl.)</v>
      </c>
      <c r="B60" s="313" t="str">
        <f>'t1'!B61</f>
        <v>SD0N66</v>
      </c>
      <c r="C60" s="336">
        <f>'t1'!C61+'t1'!D61</f>
        <v>0</v>
      </c>
      <c r="D60" s="336">
        <f>'t5'!U62+'t5'!V62</f>
        <v>0</v>
      </c>
      <c r="E60" s="337">
        <f>'t6'!U62+'t6'!V62</f>
        <v>0</v>
      </c>
      <c r="F60" s="337">
        <f>'t4'!FD61</f>
        <v>0</v>
      </c>
      <c r="G60" s="337">
        <f>'t4'!BE164</f>
        <v>0</v>
      </c>
      <c r="H60" s="337">
        <f t="shared" si="0"/>
        <v>0</v>
      </c>
      <c r="I60" s="337">
        <f>'t1'!K61+'t1'!L61</f>
        <v>0</v>
      </c>
      <c r="J60" s="338" t="str">
        <f t="shared" si="1"/>
        <v>OK</v>
      </c>
    </row>
    <row r="61" spans="1:20" ht="12.75" customHeight="1" x14ac:dyDescent="0.3">
      <c r="A61" s="145" t="str">
        <f>'t1'!A62</f>
        <v>Psicologi con inc. di struttura semplice (rapp. Esclusivo)</v>
      </c>
      <c r="B61" s="313" t="str">
        <f>'t1'!B62</f>
        <v>SD0E65</v>
      </c>
      <c r="C61" s="336">
        <f>'t1'!C62+'t1'!D62</f>
        <v>1</v>
      </c>
      <c r="D61" s="336">
        <f>'t5'!U63+'t5'!V63</f>
        <v>0</v>
      </c>
      <c r="E61" s="337">
        <f>'t6'!U63+'t6'!V63</f>
        <v>0</v>
      </c>
      <c r="F61" s="337">
        <f>'t4'!FD62</f>
        <v>0</v>
      </c>
      <c r="G61" s="337">
        <f>'t4'!BF164</f>
        <v>0</v>
      </c>
      <c r="H61" s="337">
        <f t="shared" si="0"/>
        <v>1</v>
      </c>
      <c r="I61" s="337">
        <f>'t1'!K62+'t1'!L62</f>
        <v>1</v>
      </c>
      <c r="J61" s="338" t="str">
        <f t="shared" si="1"/>
        <v>OK</v>
      </c>
    </row>
    <row r="62" spans="1:20" ht="12.75" customHeight="1" x14ac:dyDescent="0.3">
      <c r="A62" s="145" t="str">
        <f>'t1'!A63</f>
        <v>Psicologi con inc. di struttura semplice (rapp. Non escl.)</v>
      </c>
      <c r="B62" s="313" t="str">
        <f>'t1'!B63</f>
        <v>SD0N65</v>
      </c>
      <c r="C62" s="336">
        <f>'t1'!C63+'t1'!D63</f>
        <v>0</v>
      </c>
      <c r="D62" s="336">
        <f>'t5'!U64+'t5'!V64</f>
        <v>0</v>
      </c>
      <c r="E62" s="337">
        <f>'t6'!U64+'t6'!V64</f>
        <v>0</v>
      </c>
      <c r="F62" s="337">
        <f>'t4'!FD63</f>
        <v>0</v>
      </c>
      <c r="G62" s="337">
        <f>'t4'!BG164</f>
        <v>0</v>
      </c>
      <c r="H62" s="337">
        <f t="shared" si="0"/>
        <v>0</v>
      </c>
      <c r="I62" s="337">
        <f>'t1'!K63+'t1'!L63</f>
        <v>0</v>
      </c>
      <c r="J62" s="338" t="str">
        <f t="shared" si="1"/>
        <v>OK</v>
      </c>
    </row>
    <row r="63" spans="1:20" ht="12.75" customHeight="1" x14ac:dyDescent="0.3">
      <c r="A63" s="145" t="str">
        <f>'t1'!A64</f>
        <v>Psicologi con altri incar. Prof.li (rapp. Esclusivo)</v>
      </c>
      <c r="B63" s="313" t="str">
        <f>'t1'!B64</f>
        <v>SD0A65</v>
      </c>
      <c r="C63" s="336">
        <f>'t1'!C64+'t1'!D64</f>
        <v>1</v>
      </c>
      <c r="D63" s="336">
        <f>'t5'!U65+'t5'!V65</f>
        <v>0</v>
      </c>
      <c r="E63" s="337">
        <f>'t6'!U65+'t6'!V65</f>
        <v>0</v>
      </c>
      <c r="F63" s="337">
        <f>'t4'!FD64</f>
        <v>0</v>
      </c>
      <c r="G63" s="337">
        <f>'t4'!BH164</f>
        <v>0</v>
      </c>
      <c r="H63" s="337">
        <f t="shared" si="0"/>
        <v>1</v>
      </c>
      <c r="I63" s="337">
        <f>'t1'!K64+'t1'!L64</f>
        <v>1</v>
      </c>
      <c r="J63" s="338" t="str">
        <f t="shared" si="1"/>
        <v>OK</v>
      </c>
    </row>
    <row r="64" spans="1:20" ht="12.75" customHeight="1" x14ac:dyDescent="0.3">
      <c r="A64" s="145" t="str">
        <f>'t1'!A65</f>
        <v>Psicologi con altri incar. Prof.li (rapp. Non escl.)</v>
      </c>
      <c r="B64" s="313" t="str">
        <f>'t1'!B65</f>
        <v>SD0064</v>
      </c>
      <c r="C64" s="336">
        <f>'t1'!C65+'t1'!D65</f>
        <v>0</v>
      </c>
      <c r="D64" s="336">
        <f>'t5'!U66+'t5'!V66</f>
        <v>0</v>
      </c>
      <c r="E64" s="337">
        <f>'t6'!U66+'t6'!V66</f>
        <v>0</v>
      </c>
      <c r="F64" s="337">
        <f>'t4'!FD65</f>
        <v>0</v>
      </c>
      <c r="G64" s="337">
        <f>'t4'!BI164</f>
        <v>0</v>
      </c>
      <c r="H64" s="337">
        <f t="shared" si="0"/>
        <v>0</v>
      </c>
      <c r="I64" s="337">
        <f>'t1'!K65+'t1'!L65</f>
        <v>0</v>
      </c>
      <c r="J64" s="338" t="str">
        <f t="shared" si="1"/>
        <v>OK</v>
      </c>
    </row>
    <row r="65" spans="1:10" ht="12.75" customHeight="1" x14ac:dyDescent="0.3">
      <c r="A65" s="145" t="str">
        <f>'t1'!A66</f>
        <v>Psicologi a t. determinato (art. 15-septies d.lgs. 502/92)</v>
      </c>
      <c r="B65" s="313" t="str">
        <f>'t1'!B66</f>
        <v>SD0604</v>
      </c>
      <c r="C65" s="336">
        <f>'t1'!C66+'t1'!D66</f>
        <v>0</v>
      </c>
      <c r="D65" s="336">
        <f>'t5'!U67+'t5'!V67</f>
        <v>0</v>
      </c>
      <c r="E65" s="337">
        <f>'t6'!U67+'t6'!V67</f>
        <v>0</v>
      </c>
      <c r="F65" s="337">
        <f>'t4'!FD66</f>
        <v>0</v>
      </c>
      <c r="G65" s="337">
        <f>'t4'!BJ164</f>
        <v>0</v>
      </c>
      <c r="H65" s="337">
        <f t="shared" si="0"/>
        <v>0</v>
      </c>
      <c r="I65" s="337">
        <f>'t1'!K66+'t1'!L66</f>
        <v>0</v>
      </c>
      <c r="J65" s="338" t="str">
        <f t="shared" si="1"/>
        <v>OK</v>
      </c>
    </row>
    <row r="66" spans="1:10" ht="12.75" customHeight="1" x14ac:dyDescent="0.3">
      <c r="A66" s="145" t="str">
        <f>'t1'!A67</f>
        <v>Dirigente prof. Sanit. Inferm/ostetrica (inc. Strut. Compl.)</v>
      </c>
      <c r="B66" s="313" t="str">
        <f>'t1'!B67</f>
        <v>SD0CO1</v>
      </c>
      <c r="C66" s="336">
        <f>'t1'!C67+'t1'!D67</f>
        <v>2</v>
      </c>
      <c r="D66" s="336">
        <f>'t5'!U68+'t5'!V68</f>
        <v>0</v>
      </c>
      <c r="E66" s="337">
        <f>'t6'!U68+'t6'!V68</f>
        <v>0</v>
      </c>
      <c r="F66" s="337">
        <f>'t4'!FD67</f>
        <v>0</v>
      </c>
      <c r="G66" s="337">
        <f>'t4'!BK164</f>
        <v>0</v>
      </c>
      <c r="H66" s="337">
        <f t="shared" si="0"/>
        <v>2</v>
      </c>
      <c r="I66" s="337">
        <f>'t1'!K67+'t1'!L67</f>
        <v>2</v>
      </c>
      <c r="J66" s="338" t="str">
        <f t="shared" si="1"/>
        <v>OK</v>
      </c>
    </row>
    <row r="67" spans="1:10" ht="12.75" customHeight="1" x14ac:dyDescent="0.3">
      <c r="A67" s="145" t="str">
        <f>'t1'!A68</f>
        <v>Dirigente prof. Sanit. Inferm/ostetrica (inc. Strut. Sempl.)</v>
      </c>
      <c r="B67" s="313" t="str">
        <f>'t1'!B68</f>
        <v>SD0SE1</v>
      </c>
      <c r="C67" s="336">
        <f>'t1'!C68+'t1'!D68</f>
        <v>0</v>
      </c>
      <c r="D67" s="336">
        <f>'t5'!U69+'t5'!V69</f>
        <v>0</v>
      </c>
      <c r="E67" s="337">
        <f>'t6'!U69+'t6'!V69</f>
        <v>0</v>
      </c>
      <c r="F67" s="337">
        <f>'t4'!FD68</f>
        <v>0</v>
      </c>
      <c r="G67" s="337">
        <f>'t4'!BL164</f>
        <v>0</v>
      </c>
      <c r="H67" s="337">
        <f t="shared" si="0"/>
        <v>0</v>
      </c>
      <c r="I67" s="337">
        <f>'t1'!K68+'t1'!L68</f>
        <v>0</v>
      </c>
      <c r="J67" s="338" t="str">
        <f t="shared" si="1"/>
        <v>OK</v>
      </c>
    </row>
    <row r="68" spans="1:10" ht="12.75" customHeight="1" x14ac:dyDescent="0.3">
      <c r="A68" s="145" t="str">
        <f>'t1'!A69</f>
        <v>Dirigente prof. Sanit. Inferm/ostetrica (altri inc. Prof.li)</v>
      </c>
      <c r="B68" s="313" t="str">
        <f>'t1'!B69</f>
        <v>SD0AI1</v>
      </c>
      <c r="C68" s="336">
        <f>'t1'!C69+'t1'!D69</f>
        <v>0</v>
      </c>
      <c r="D68" s="336">
        <f>'t5'!U70+'t5'!V70</f>
        <v>0</v>
      </c>
      <c r="E68" s="337">
        <f>'t6'!U70+'t6'!V70</f>
        <v>0</v>
      </c>
      <c r="F68" s="337">
        <f>'t4'!FD69</f>
        <v>0</v>
      </c>
      <c r="G68" s="337">
        <f>'t4'!BM164</f>
        <v>0</v>
      </c>
      <c r="H68" s="337">
        <f t="shared" si="0"/>
        <v>0</v>
      </c>
      <c r="I68" s="337">
        <f>'t1'!K69+'t1'!L69</f>
        <v>0</v>
      </c>
      <c r="J68" s="338" t="str">
        <f t="shared" si="1"/>
        <v>OK</v>
      </c>
    </row>
    <row r="69" spans="1:10" ht="12.75" customHeight="1" x14ac:dyDescent="0.3">
      <c r="A69" s="145" t="str">
        <f>'t1'!A70</f>
        <v>Dir. Prof.san.inferm/ostet t.det.art.15-septies dlgs 502/92</v>
      </c>
      <c r="B69" s="313" t="str">
        <f>'t1'!B70</f>
        <v>SD048B</v>
      </c>
      <c r="C69" s="336">
        <f>'t1'!C70+'t1'!D70</f>
        <v>0</v>
      </c>
      <c r="D69" s="336">
        <f>'t5'!U71+'t5'!V71</f>
        <v>0</v>
      </c>
      <c r="E69" s="337">
        <f>'t6'!U71+'t6'!V71</f>
        <v>0</v>
      </c>
      <c r="F69" s="337">
        <f>'t4'!FD70</f>
        <v>0</v>
      </c>
      <c r="G69" s="337">
        <f>'t4'!BN164</f>
        <v>0</v>
      </c>
      <c r="H69" s="337">
        <f t="shared" si="0"/>
        <v>0</v>
      </c>
      <c r="I69" s="337">
        <f>'t1'!K70+'t1'!L70</f>
        <v>0</v>
      </c>
      <c r="J69" s="338" t="str">
        <f t="shared" si="1"/>
        <v>OK</v>
      </c>
    </row>
    <row r="70" spans="1:10" ht="12.75" customHeight="1" x14ac:dyDescent="0.3">
      <c r="A70" s="145" t="str">
        <f>'t1'!A71</f>
        <v>Dirigente prof. Sanit. Riabilitative (inc. Strut. Compl.)</v>
      </c>
      <c r="B70" s="313" t="str">
        <f>'t1'!B71</f>
        <v>SD0CO2</v>
      </c>
      <c r="C70" s="336">
        <f>'t1'!C71+'t1'!D71</f>
        <v>0</v>
      </c>
      <c r="D70" s="336">
        <f>'t5'!U72+'t5'!V72</f>
        <v>0</v>
      </c>
      <c r="E70" s="337">
        <f>'t6'!U72+'t6'!V72</f>
        <v>0</v>
      </c>
      <c r="F70" s="337">
        <f>'t4'!FD71</f>
        <v>0</v>
      </c>
      <c r="G70" s="337">
        <f>'t4'!BO164</f>
        <v>0</v>
      </c>
      <c r="H70" s="337">
        <f t="shared" si="0"/>
        <v>0</v>
      </c>
      <c r="I70" s="337">
        <f>'t1'!K71+'t1'!L71</f>
        <v>0</v>
      </c>
      <c r="J70" s="338" t="str">
        <f t="shared" si="1"/>
        <v>OK</v>
      </c>
    </row>
    <row r="71" spans="1:10" ht="12.75" customHeight="1" x14ac:dyDescent="0.3">
      <c r="A71" s="145" t="str">
        <f>'t1'!A72</f>
        <v>Dirigente prof. Sanit. Riabilitative (inc. Strut. Sempl.)</v>
      </c>
      <c r="B71" s="313" t="str">
        <f>'t1'!B72</f>
        <v>SD0SE2</v>
      </c>
      <c r="C71" s="336">
        <f>'t1'!C72+'t1'!D72</f>
        <v>0</v>
      </c>
      <c r="D71" s="336">
        <f>'t5'!U73+'t5'!V73</f>
        <v>0</v>
      </c>
      <c r="E71" s="337">
        <f>'t6'!U73+'t6'!V73</f>
        <v>0</v>
      </c>
      <c r="F71" s="337">
        <f>'t4'!FD72</f>
        <v>0</v>
      </c>
      <c r="G71" s="337">
        <f>'t4'!BP164</f>
        <v>0</v>
      </c>
      <c r="H71" s="337">
        <f t="shared" ref="H71:H134" si="2">C71-D71+E71-F71+G71</f>
        <v>0</v>
      </c>
      <c r="I71" s="337">
        <f>'t1'!K72+'t1'!L72</f>
        <v>0</v>
      </c>
      <c r="J71" s="338" t="str">
        <f t="shared" ref="J71:J134" si="3">IF(H71=I71,"OK","ERRORE")</f>
        <v>OK</v>
      </c>
    </row>
    <row r="72" spans="1:10" ht="12.75" customHeight="1" x14ac:dyDescent="0.3">
      <c r="A72" s="145" t="str">
        <f>'t1'!A73</f>
        <v>Dirigente prof. Sanit. Riabilitative (altri inc. Prof.li)</v>
      </c>
      <c r="B72" s="313" t="str">
        <f>'t1'!B73</f>
        <v>SD0AI2</v>
      </c>
      <c r="C72" s="336">
        <f>'t1'!C73+'t1'!D73</f>
        <v>0</v>
      </c>
      <c r="D72" s="336">
        <f>'t5'!U74+'t5'!V74</f>
        <v>0</v>
      </c>
      <c r="E72" s="337">
        <f>'t6'!U74+'t6'!V74</f>
        <v>0</v>
      </c>
      <c r="F72" s="337">
        <f>'t4'!FD73</f>
        <v>0</v>
      </c>
      <c r="G72" s="337">
        <f>'t4'!BQ164</f>
        <v>0</v>
      </c>
      <c r="H72" s="337">
        <f t="shared" si="2"/>
        <v>0</v>
      </c>
      <c r="I72" s="337">
        <f>'t1'!K73+'t1'!L73</f>
        <v>0</v>
      </c>
      <c r="J72" s="338" t="str">
        <f t="shared" si="3"/>
        <v>OK</v>
      </c>
    </row>
    <row r="73" spans="1:10" ht="12.75" customHeight="1" x14ac:dyDescent="0.3">
      <c r="A73" s="145" t="str">
        <f>'t1'!A74</f>
        <v>Dir. Prof. San. Riabilitat. T.det.art.15-septies dlgs 502/92</v>
      </c>
      <c r="B73" s="313" t="str">
        <f>'t1'!B74</f>
        <v>SD048C</v>
      </c>
      <c r="C73" s="336">
        <f>'t1'!C74+'t1'!D74</f>
        <v>0</v>
      </c>
      <c r="D73" s="336">
        <f>'t5'!U75+'t5'!V75</f>
        <v>0</v>
      </c>
      <c r="E73" s="337">
        <f>'t6'!U75+'t6'!V75</f>
        <v>0</v>
      </c>
      <c r="F73" s="337">
        <f>'t4'!FD74</f>
        <v>0</v>
      </c>
      <c r="G73" s="337">
        <f>'t4'!BR164</f>
        <v>0</v>
      </c>
      <c r="H73" s="337">
        <f t="shared" si="2"/>
        <v>0</v>
      </c>
      <c r="I73" s="337">
        <f>'t1'!K74+'t1'!L74</f>
        <v>0</v>
      </c>
      <c r="J73" s="338" t="str">
        <f t="shared" si="3"/>
        <v>OK</v>
      </c>
    </row>
    <row r="74" spans="1:10" ht="12.75" customHeight="1" x14ac:dyDescent="0.3">
      <c r="A74" s="145" t="str">
        <f>'t1'!A75</f>
        <v>Dirigente prof. Tecnico sanitarie (inc. Strut. Compl.)</v>
      </c>
      <c r="B74" s="313" t="str">
        <f>'t1'!B75</f>
        <v>SD0CO3</v>
      </c>
      <c r="C74" s="336">
        <f>'t1'!C75+'t1'!D75</f>
        <v>0</v>
      </c>
      <c r="D74" s="336">
        <f>'t5'!U76+'t5'!V76</f>
        <v>0</v>
      </c>
      <c r="E74" s="337">
        <f>'t6'!U76+'t6'!V76</f>
        <v>0</v>
      </c>
      <c r="F74" s="337">
        <f>'t4'!FD75</f>
        <v>0</v>
      </c>
      <c r="G74" s="337">
        <f>'t4'!BS164</f>
        <v>0</v>
      </c>
      <c r="H74" s="337">
        <f t="shared" si="2"/>
        <v>0</v>
      </c>
      <c r="I74" s="337">
        <f>'t1'!K75+'t1'!L75</f>
        <v>0</v>
      </c>
      <c r="J74" s="338" t="str">
        <f t="shared" si="3"/>
        <v>OK</v>
      </c>
    </row>
    <row r="75" spans="1:10" ht="12.75" customHeight="1" x14ac:dyDescent="0.3">
      <c r="A75" s="145" t="str">
        <f>'t1'!A76</f>
        <v>Dirigente prof. Tecnico sanitarie (inc. Strut. Sempl.)</v>
      </c>
      <c r="B75" s="313" t="str">
        <f>'t1'!B76</f>
        <v>SD0SE3</v>
      </c>
      <c r="C75" s="336">
        <f>'t1'!C76+'t1'!D76</f>
        <v>0</v>
      </c>
      <c r="D75" s="336">
        <f>'t5'!U77+'t5'!V77</f>
        <v>0</v>
      </c>
      <c r="E75" s="337">
        <f>'t6'!U77+'t6'!V77</f>
        <v>0</v>
      </c>
      <c r="F75" s="337">
        <f>'t4'!FD76</f>
        <v>0</v>
      </c>
      <c r="G75" s="337">
        <f>'t4'!BT164</f>
        <v>0</v>
      </c>
      <c r="H75" s="337">
        <f t="shared" si="2"/>
        <v>0</v>
      </c>
      <c r="I75" s="337">
        <f>'t1'!K76+'t1'!L76</f>
        <v>0</v>
      </c>
      <c r="J75" s="338" t="str">
        <f t="shared" si="3"/>
        <v>OK</v>
      </c>
    </row>
    <row r="76" spans="1:10" ht="12.75" customHeight="1" x14ac:dyDescent="0.3">
      <c r="A76" s="145" t="str">
        <f>'t1'!A77</f>
        <v>Dirigente prof. Tecnico sanitarie (altri inc. Prof.li)</v>
      </c>
      <c r="B76" s="313" t="str">
        <f>'t1'!B77</f>
        <v>SD0AI3</v>
      </c>
      <c r="C76" s="336">
        <f>'t1'!C77+'t1'!D77</f>
        <v>0</v>
      </c>
      <c r="D76" s="336">
        <f>'t5'!U78+'t5'!V78</f>
        <v>0</v>
      </c>
      <c r="E76" s="337">
        <f>'t6'!U78+'t6'!V78</f>
        <v>0</v>
      </c>
      <c r="F76" s="337">
        <f>'t4'!FD77</f>
        <v>0</v>
      </c>
      <c r="G76" s="337">
        <f>'t4'!BU164</f>
        <v>0</v>
      </c>
      <c r="H76" s="337">
        <f t="shared" si="2"/>
        <v>0</v>
      </c>
      <c r="I76" s="337">
        <f>'t1'!K77+'t1'!L77</f>
        <v>0</v>
      </c>
      <c r="J76" s="338" t="str">
        <f t="shared" si="3"/>
        <v>OK</v>
      </c>
    </row>
    <row r="77" spans="1:10" ht="12.75" customHeight="1" x14ac:dyDescent="0.3">
      <c r="A77" s="145" t="str">
        <f>'t1'!A78</f>
        <v>Dir. Prof.tecnico sanitarie t.det.art.15-septies dlgs 502/92</v>
      </c>
      <c r="B77" s="313" t="str">
        <f>'t1'!B78</f>
        <v>SD048D</v>
      </c>
      <c r="C77" s="336">
        <f>'t1'!C78+'t1'!D78</f>
        <v>0</v>
      </c>
      <c r="D77" s="336">
        <f>'t5'!U79+'t5'!V79</f>
        <v>0</v>
      </c>
      <c r="E77" s="337">
        <f>'t6'!U79+'t6'!V79</f>
        <v>0</v>
      </c>
      <c r="F77" s="337">
        <f>'t4'!FD78</f>
        <v>0</v>
      </c>
      <c r="G77" s="337">
        <f>'t4'!BV164</f>
        <v>0</v>
      </c>
      <c r="H77" s="337">
        <f t="shared" si="2"/>
        <v>0</v>
      </c>
      <c r="I77" s="337">
        <f>'t1'!K78+'t1'!L78</f>
        <v>0</v>
      </c>
      <c r="J77" s="338" t="str">
        <f t="shared" si="3"/>
        <v>OK</v>
      </c>
    </row>
    <row r="78" spans="1:10" ht="12.75" customHeight="1" x14ac:dyDescent="0.3">
      <c r="A78" s="145" t="str">
        <f>'t1'!A79</f>
        <v>Dirigente prof.tecniche della prevenzione (inc.strut.compl.)</v>
      </c>
      <c r="B78" s="313" t="str">
        <f>'t1'!B79</f>
        <v>SD0CO4</v>
      </c>
      <c r="C78" s="336">
        <f>'t1'!C79+'t1'!D79</f>
        <v>0</v>
      </c>
      <c r="D78" s="336">
        <f>'t5'!U80+'t5'!V80</f>
        <v>0</v>
      </c>
      <c r="E78" s="337">
        <f>'t6'!U80+'t6'!V80</f>
        <v>0</v>
      </c>
      <c r="F78" s="337">
        <f>'t4'!FD79</f>
        <v>0</v>
      </c>
      <c r="G78" s="337">
        <f>'t4'!BW164</f>
        <v>0</v>
      </c>
      <c r="H78" s="337">
        <f t="shared" si="2"/>
        <v>0</v>
      </c>
      <c r="I78" s="337">
        <f>'t1'!K79+'t1'!L79</f>
        <v>0</v>
      </c>
      <c r="J78" s="338" t="str">
        <f t="shared" si="3"/>
        <v>OK</v>
      </c>
    </row>
    <row r="79" spans="1:10" ht="12.75" customHeight="1" x14ac:dyDescent="0.3">
      <c r="A79" s="145" t="str">
        <f>'t1'!A80</f>
        <v>Dirigente prof.tecniche della prevenzione (inc.strut.sempl.)</v>
      </c>
      <c r="B79" s="313" t="str">
        <f>'t1'!B80</f>
        <v>SD0SE4</v>
      </c>
      <c r="C79" s="336">
        <f>'t1'!C80+'t1'!D80</f>
        <v>0</v>
      </c>
      <c r="D79" s="336">
        <f>'t5'!U81+'t5'!V81</f>
        <v>0</v>
      </c>
      <c r="E79" s="337">
        <f>'t6'!U81+'t6'!V81</f>
        <v>0</v>
      </c>
      <c r="F79" s="337">
        <f>'t4'!FD80</f>
        <v>0</v>
      </c>
      <c r="G79" s="337">
        <f>'t4'!BX164</f>
        <v>0</v>
      </c>
      <c r="H79" s="337">
        <f t="shared" si="2"/>
        <v>0</v>
      </c>
      <c r="I79" s="337">
        <f>'t1'!K80+'t1'!L80</f>
        <v>0</v>
      </c>
      <c r="J79" s="338" t="str">
        <f t="shared" si="3"/>
        <v>OK</v>
      </c>
    </row>
    <row r="80" spans="1:10" ht="12.75" customHeight="1" x14ac:dyDescent="0.3">
      <c r="A80" s="145" t="str">
        <f>'t1'!A81</f>
        <v>Dirigente prof.tecniche della prevenzione(altri inc.prof.li)</v>
      </c>
      <c r="B80" s="313" t="str">
        <f>'t1'!B81</f>
        <v>SD0AI4</v>
      </c>
      <c r="C80" s="336">
        <f>'t1'!C81+'t1'!D81</f>
        <v>0</v>
      </c>
      <c r="D80" s="336">
        <f>'t5'!U82+'t5'!V82</f>
        <v>0</v>
      </c>
      <c r="E80" s="337">
        <f>'t6'!U82+'t6'!V82</f>
        <v>0</v>
      </c>
      <c r="F80" s="337">
        <f>'t4'!FD81</f>
        <v>0</v>
      </c>
      <c r="G80" s="337">
        <f>'t4'!BY164</f>
        <v>0</v>
      </c>
      <c r="H80" s="337">
        <f t="shared" si="2"/>
        <v>0</v>
      </c>
      <c r="I80" s="337">
        <f>'t1'!K81+'t1'!L81</f>
        <v>0</v>
      </c>
      <c r="J80" s="338" t="str">
        <f t="shared" si="3"/>
        <v>OK</v>
      </c>
    </row>
    <row r="81" spans="1:10" ht="12.75" customHeight="1" x14ac:dyDescent="0.3">
      <c r="A81" s="145" t="str">
        <f>'t1'!A82</f>
        <v>Dir. Prof.tecniche prevenz. T.det.art.15-septies dlgs 502/92</v>
      </c>
      <c r="B81" s="313" t="str">
        <f>'t1'!B82</f>
        <v>SD048E</v>
      </c>
      <c r="C81" s="336">
        <f>'t1'!C82+'t1'!D82</f>
        <v>0</v>
      </c>
      <c r="D81" s="336">
        <f>'t5'!U83+'t5'!V83</f>
        <v>0</v>
      </c>
      <c r="E81" s="337">
        <f>'t6'!U83+'t6'!V83</f>
        <v>0</v>
      </c>
      <c r="F81" s="337">
        <f>'t4'!FD82</f>
        <v>0</v>
      </c>
      <c r="G81" s="337">
        <f>'t4'!BZ164</f>
        <v>0</v>
      </c>
      <c r="H81" s="337">
        <f t="shared" si="2"/>
        <v>0</v>
      </c>
      <c r="I81" s="337">
        <f>'t1'!K82+'t1'!L82</f>
        <v>0</v>
      </c>
      <c r="J81" s="338" t="str">
        <f t="shared" si="3"/>
        <v>OK</v>
      </c>
    </row>
    <row r="82" spans="1:10" ht="12.75" customHeight="1" x14ac:dyDescent="0.3">
      <c r="A82" s="145" t="str">
        <f>'t1'!A83</f>
        <v>Coll.re prof.le sanitario - pers. Infer. Senior - ds</v>
      </c>
      <c r="B82" s="313" t="str">
        <f>'t1'!B83</f>
        <v>S18863</v>
      </c>
      <c r="C82" s="336">
        <f>'t1'!C83+'t1'!D83</f>
        <v>20</v>
      </c>
      <c r="D82" s="336">
        <f>'t5'!U84+'t5'!V84</f>
        <v>1</v>
      </c>
      <c r="E82" s="337">
        <f>'t6'!U84+'t6'!V84</f>
        <v>0</v>
      </c>
      <c r="F82" s="337">
        <f>'t4'!FD83</f>
        <v>0</v>
      </c>
      <c r="G82" s="337">
        <f>'t4'!CA164</f>
        <v>0</v>
      </c>
      <c r="H82" s="337">
        <f t="shared" si="2"/>
        <v>19</v>
      </c>
      <c r="I82" s="337">
        <f>'t1'!K83+'t1'!L83</f>
        <v>19</v>
      </c>
      <c r="J82" s="338" t="str">
        <f t="shared" si="3"/>
        <v>OK</v>
      </c>
    </row>
    <row r="83" spans="1:10" ht="12.75" customHeight="1" x14ac:dyDescent="0.3">
      <c r="A83" s="145" t="str">
        <f>'t1'!A84</f>
        <v>Coll.re prof.le sanitario - pers. Infer. - D</v>
      </c>
      <c r="B83" s="313" t="str">
        <f>'t1'!B84</f>
        <v>S16020</v>
      </c>
      <c r="C83" s="336">
        <f>'t1'!C84+'t1'!D84</f>
        <v>417</v>
      </c>
      <c r="D83" s="336">
        <f>'t5'!U85+'t5'!V85</f>
        <v>34</v>
      </c>
      <c r="E83" s="337">
        <f>'t6'!U85+'t6'!V85</f>
        <v>49</v>
      </c>
      <c r="F83" s="337">
        <f>'t4'!FD84</f>
        <v>0</v>
      </c>
      <c r="G83" s="337">
        <f>'t4'!CB164</f>
        <v>0</v>
      </c>
      <c r="H83" s="337">
        <f t="shared" si="2"/>
        <v>432</v>
      </c>
      <c r="I83" s="337">
        <f>'t1'!K84+'t1'!L84</f>
        <v>432</v>
      </c>
      <c r="J83" s="338" t="str">
        <f t="shared" si="3"/>
        <v>OK</v>
      </c>
    </row>
    <row r="84" spans="1:10" ht="12.75" customHeight="1" x14ac:dyDescent="0.3">
      <c r="A84" s="145" t="str">
        <f>'t1'!A85</f>
        <v>Oper.re prof.le sanitario pers. Inferm. - C</v>
      </c>
      <c r="B84" s="313" t="str">
        <f>'t1'!B85</f>
        <v>S14056</v>
      </c>
      <c r="C84" s="336">
        <f>'t1'!C85+'t1'!D85</f>
        <v>0</v>
      </c>
      <c r="D84" s="336">
        <f>'t5'!U86+'t5'!V86</f>
        <v>0</v>
      </c>
      <c r="E84" s="337">
        <f>'t6'!U86+'t6'!V86</f>
        <v>0</v>
      </c>
      <c r="F84" s="337">
        <f>'t4'!FD85</f>
        <v>0</v>
      </c>
      <c r="G84" s="337">
        <f>'t4'!CC164</f>
        <v>0</v>
      </c>
      <c r="H84" s="337">
        <f t="shared" si="2"/>
        <v>0</v>
      </c>
      <c r="I84" s="337">
        <f>'t1'!K85+'t1'!L85</f>
        <v>0</v>
      </c>
      <c r="J84" s="338" t="str">
        <f t="shared" si="3"/>
        <v>OK</v>
      </c>
    </row>
    <row r="85" spans="1:10" ht="12.75" customHeight="1" x14ac:dyDescent="0.3">
      <c r="A85" s="145" t="str">
        <f>'t1'!A86</f>
        <v>Oper.re prof.le di ii cat.pers. Inferm.  Senior-C</v>
      </c>
      <c r="B85" s="313" t="str">
        <f>'t1'!B86</f>
        <v>S14S52</v>
      </c>
      <c r="C85" s="336">
        <f>'t1'!C86+'t1'!D86</f>
        <v>4</v>
      </c>
      <c r="D85" s="336">
        <f>'t5'!U87+'t5'!V87</f>
        <v>3</v>
      </c>
      <c r="E85" s="337">
        <f>'t6'!U87+'t6'!V87</f>
        <v>0</v>
      </c>
      <c r="F85" s="337">
        <f>'t4'!FD86</f>
        <v>0</v>
      </c>
      <c r="G85" s="337">
        <f>'t4'!CD164</f>
        <v>0</v>
      </c>
      <c r="H85" s="337">
        <f t="shared" si="2"/>
        <v>1</v>
      </c>
      <c r="I85" s="337">
        <f>'t1'!K86+'t1'!L86</f>
        <v>1</v>
      </c>
      <c r="J85" s="338" t="str">
        <f t="shared" si="3"/>
        <v>OK</v>
      </c>
    </row>
    <row r="86" spans="1:10" ht="12.75" customHeight="1" x14ac:dyDescent="0.3">
      <c r="A86" s="145" t="str">
        <f>'t1'!A87</f>
        <v>Oper.re prof.le di ii cat.pers. Inferm. Bs</v>
      </c>
      <c r="B86" s="313" t="str">
        <f>'t1'!B87</f>
        <v>S13052</v>
      </c>
      <c r="C86" s="336">
        <f>'t1'!C87+'t1'!D87</f>
        <v>0</v>
      </c>
      <c r="D86" s="336">
        <f>'t5'!U88+'t5'!V88</f>
        <v>0</v>
      </c>
      <c r="E86" s="337">
        <f>'t6'!U88+'t6'!V88</f>
        <v>0</v>
      </c>
      <c r="F86" s="337">
        <f>'t4'!FD87</f>
        <v>0</v>
      </c>
      <c r="G86" s="337">
        <f>'t4'!CE164</f>
        <v>0</v>
      </c>
      <c r="H86" s="337">
        <f t="shared" si="2"/>
        <v>0</v>
      </c>
      <c r="I86" s="337">
        <f>'t1'!K87+'t1'!L87</f>
        <v>0</v>
      </c>
      <c r="J86" s="338" t="str">
        <f t="shared" si="3"/>
        <v>OK</v>
      </c>
    </row>
    <row r="87" spans="1:10" ht="12.75" customHeight="1" x14ac:dyDescent="0.3">
      <c r="A87" s="145" t="str">
        <f>'t1'!A88</f>
        <v>Coll.re prof.le sanitario - pers. Tec. Senior - DS</v>
      </c>
      <c r="B87" s="313" t="str">
        <f>'t1'!B88</f>
        <v>S18864</v>
      </c>
      <c r="C87" s="336">
        <f>'t1'!C88+'t1'!D88</f>
        <v>8</v>
      </c>
      <c r="D87" s="336">
        <f>'t5'!U89+'t5'!V89</f>
        <v>0</v>
      </c>
      <c r="E87" s="337">
        <f>'t6'!U89+'t6'!V89</f>
        <v>0</v>
      </c>
      <c r="F87" s="337">
        <f>'t4'!FD88</f>
        <v>0</v>
      </c>
      <c r="G87" s="337">
        <f>'t4'!CF164</f>
        <v>0</v>
      </c>
      <c r="H87" s="337">
        <f t="shared" si="2"/>
        <v>8</v>
      </c>
      <c r="I87" s="337">
        <f>'t1'!K88+'t1'!L88</f>
        <v>8</v>
      </c>
      <c r="J87" s="338" t="str">
        <f t="shared" si="3"/>
        <v>OK</v>
      </c>
    </row>
    <row r="88" spans="1:10" ht="12.75" customHeight="1" x14ac:dyDescent="0.3">
      <c r="A88" s="145" t="str">
        <f>'t1'!A89</f>
        <v>Coll.re prof.le sanitario - pers. Tec.- D</v>
      </c>
      <c r="B88" s="313" t="str">
        <f>'t1'!B89</f>
        <v>S16021</v>
      </c>
      <c r="C88" s="336">
        <f>'t1'!C89+'t1'!D89</f>
        <v>166</v>
      </c>
      <c r="D88" s="336">
        <f>'t5'!U90+'t5'!V90</f>
        <v>8</v>
      </c>
      <c r="E88" s="337">
        <f>'t6'!U90+'t6'!V90</f>
        <v>3</v>
      </c>
      <c r="F88" s="337">
        <f>'t4'!FD89</f>
        <v>0</v>
      </c>
      <c r="G88" s="337">
        <f>'t4'!CG164</f>
        <v>0</v>
      </c>
      <c r="H88" s="337">
        <f t="shared" si="2"/>
        <v>161</v>
      </c>
      <c r="I88" s="337">
        <f>'t1'!K89+'t1'!L89</f>
        <v>161</v>
      </c>
      <c r="J88" s="338" t="str">
        <f t="shared" si="3"/>
        <v>OK</v>
      </c>
    </row>
    <row r="89" spans="1:10" ht="12.75" customHeight="1" x14ac:dyDescent="0.3">
      <c r="A89" s="145" t="str">
        <f>'t1'!A90</f>
        <v>Oper.re prof.le sanitario - pers. Tec.- C</v>
      </c>
      <c r="B89" s="313" t="str">
        <f>'t1'!B90</f>
        <v>S14054</v>
      </c>
      <c r="C89" s="336">
        <f>'t1'!C90+'t1'!D90</f>
        <v>0</v>
      </c>
      <c r="D89" s="336">
        <f>'t5'!U91+'t5'!V91</f>
        <v>0</v>
      </c>
      <c r="E89" s="337">
        <f>'t6'!U91+'t6'!V91</f>
        <v>0</v>
      </c>
      <c r="F89" s="337">
        <f>'t4'!FD90</f>
        <v>0</v>
      </c>
      <c r="G89" s="337">
        <f>'t4'!CH164</f>
        <v>0</v>
      </c>
      <c r="H89" s="337">
        <f t="shared" si="2"/>
        <v>0</v>
      </c>
      <c r="I89" s="337">
        <f>'t1'!K90+'t1'!L90</f>
        <v>0</v>
      </c>
      <c r="J89" s="338" t="str">
        <f t="shared" si="3"/>
        <v>OK</v>
      </c>
    </row>
    <row r="90" spans="1:10" ht="12.75" customHeight="1" x14ac:dyDescent="0.3">
      <c r="A90" s="145" t="str">
        <f>'t1'!A91</f>
        <v>Coll.re prof.le sanitario - tecn. Della prev. Senior - DS</v>
      </c>
      <c r="B90" s="313" t="str">
        <f>'t1'!B91</f>
        <v>S18865</v>
      </c>
      <c r="C90" s="336">
        <f>'t1'!C91+'t1'!D91</f>
        <v>0</v>
      </c>
      <c r="D90" s="336">
        <f>'t5'!U92+'t5'!V92</f>
        <v>0</v>
      </c>
      <c r="E90" s="337">
        <f>'t6'!U92+'t6'!V92</f>
        <v>0</v>
      </c>
      <c r="F90" s="337">
        <f>'t4'!FD91</f>
        <v>0</v>
      </c>
      <c r="G90" s="337">
        <f>'t4'!CI164</f>
        <v>0</v>
      </c>
      <c r="H90" s="337">
        <f t="shared" si="2"/>
        <v>0</v>
      </c>
      <c r="I90" s="337">
        <f>'t1'!K91+'t1'!L91</f>
        <v>0</v>
      </c>
      <c r="J90" s="338" t="str">
        <f t="shared" si="3"/>
        <v>OK</v>
      </c>
    </row>
    <row r="91" spans="1:10" ht="12.75" customHeight="1" x14ac:dyDescent="0.3">
      <c r="A91" s="145" t="str">
        <f>'t1'!A92</f>
        <v>Coll.re prof.le sanitario - tecn. Della prev. - D</v>
      </c>
      <c r="B91" s="313" t="str">
        <f>'t1'!B92</f>
        <v>S16022</v>
      </c>
      <c r="C91" s="336">
        <f>'t1'!C92+'t1'!D92</f>
        <v>2</v>
      </c>
      <c r="D91" s="336">
        <f>'t5'!U93+'t5'!V93</f>
        <v>0</v>
      </c>
      <c r="E91" s="337">
        <f>'t6'!U93+'t6'!V93</f>
        <v>0</v>
      </c>
      <c r="F91" s="337">
        <f>'t4'!FD92</f>
        <v>0</v>
      </c>
      <c r="G91" s="337">
        <f>'t4'!CJ164</f>
        <v>0</v>
      </c>
      <c r="H91" s="337">
        <f t="shared" si="2"/>
        <v>2</v>
      </c>
      <c r="I91" s="337">
        <f>'t1'!K92+'t1'!L92</f>
        <v>2</v>
      </c>
      <c r="J91" s="338" t="str">
        <f t="shared" si="3"/>
        <v>OK</v>
      </c>
    </row>
    <row r="92" spans="1:10" ht="12.75" customHeight="1" x14ac:dyDescent="0.3">
      <c r="A92" s="145" t="str">
        <f>'t1'!A93</f>
        <v>Oper.re prof.le sanitario - tecn. Della prev. - C</v>
      </c>
      <c r="B92" s="313" t="str">
        <f>'t1'!B93</f>
        <v>S14055</v>
      </c>
      <c r="C92" s="336">
        <f>'t1'!C93+'t1'!D93</f>
        <v>0</v>
      </c>
      <c r="D92" s="336">
        <f>'t5'!U94+'t5'!V94</f>
        <v>0</v>
      </c>
      <c r="E92" s="337">
        <f>'t6'!U94+'t6'!V94</f>
        <v>0</v>
      </c>
      <c r="F92" s="337">
        <f>'t4'!FD93</f>
        <v>0</v>
      </c>
      <c r="G92" s="337">
        <f>'t4'!CK164</f>
        <v>0</v>
      </c>
      <c r="H92" s="337">
        <f t="shared" si="2"/>
        <v>0</v>
      </c>
      <c r="I92" s="337">
        <f>'t1'!K93+'t1'!L93</f>
        <v>0</v>
      </c>
      <c r="J92" s="338" t="str">
        <f t="shared" si="3"/>
        <v>OK</v>
      </c>
    </row>
    <row r="93" spans="1:10" ht="12.75" customHeight="1" x14ac:dyDescent="0.3">
      <c r="A93" s="145" t="str">
        <f>'t1'!A94</f>
        <v>Coll.re prof.le sanitario - pers. Della riabil. Senior - DS</v>
      </c>
      <c r="B93" s="313" t="str">
        <f>'t1'!B94</f>
        <v>S18866</v>
      </c>
      <c r="C93" s="336">
        <f>'t1'!C94+'t1'!D94</f>
        <v>0</v>
      </c>
      <c r="D93" s="336">
        <f>'t5'!U95+'t5'!V95</f>
        <v>0</v>
      </c>
      <c r="E93" s="337">
        <f>'t6'!U95+'t6'!V95</f>
        <v>0</v>
      </c>
      <c r="F93" s="337">
        <f>'t4'!FD94</f>
        <v>0</v>
      </c>
      <c r="G93" s="337">
        <f>'t4'!CL164</f>
        <v>0</v>
      </c>
      <c r="H93" s="337">
        <f t="shared" si="2"/>
        <v>0</v>
      </c>
      <c r="I93" s="337">
        <f>'t1'!K94+'t1'!L94</f>
        <v>0</v>
      </c>
      <c r="J93" s="338" t="str">
        <f t="shared" si="3"/>
        <v>OK</v>
      </c>
    </row>
    <row r="94" spans="1:10" ht="12.75" customHeight="1" x14ac:dyDescent="0.3">
      <c r="A94" s="145" t="str">
        <f>'t1'!A95</f>
        <v>Coll.re prof.le sanitario - pers. Della riabil. - D</v>
      </c>
      <c r="B94" s="313" t="str">
        <f>'t1'!B95</f>
        <v>S16019</v>
      </c>
      <c r="C94" s="336">
        <f>'t1'!C95+'t1'!D95</f>
        <v>17</v>
      </c>
      <c r="D94" s="336">
        <f>'t5'!U96+'t5'!V96</f>
        <v>1</v>
      </c>
      <c r="E94" s="337">
        <f>'t6'!U96+'t6'!V96</f>
        <v>0</v>
      </c>
      <c r="F94" s="337">
        <f>'t4'!FD95</f>
        <v>0</v>
      </c>
      <c r="G94" s="337">
        <f>'t4'!CM164</f>
        <v>0</v>
      </c>
      <c r="H94" s="337">
        <f t="shared" si="2"/>
        <v>16</v>
      </c>
      <c r="I94" s="337">
        <f>'t1'!K95+'t1'!L95</f>
        <v>16</v>
      </c>
      <c r="J94" s="338" t="str">
        <f t="shared" si="3"/>
        <v>OK</v>
      </c>
    </row>
    <row r="95" spans="1:10" ht="12.75" customHeight="1" x14ac:dyDescent="0.3">
      <c r="A95" s="145" t="str">
        <f>'t1'!A96</f>
        <v>Oper.re prof.le di ii cat. Con funz. Di riabil. Senior - C</v>
      </c>
      <c r="B95" s="313" t="str">
        <f>'t1'!B96</f>
        <v>S14S51</v>
      </c>
      <c r="C95" s="336">
        <f>'t1'!C96+'t1'!D96</f>
        <v>0</v>
      </c>
      <c r="D95" s="336">
        <f>'t5'!U97+'t5'!V97</f>
        <v>0</v>
      </c>
      <c r="E95" s="337">
        <f>'t6'!U97+'t6'!V97</f>
        <v>0</v>
      </c>
      <c r="F95" s="337">
        <f>'t4'!FD96</f>
        <v>0</v>
      </c>
      <c r="G95" s="337">
        <f>'t4'!CN164</f>
        <v>0</v>
      </c>
      <c r="H95" s="337">
        <f t="shared" si="2"/>
        <v>0</v>
      </c>
      <c r="I95" s="337">
        <f>'t1'!K96+'t1'!L96</f>
        <v>0</v>
      </c>
      <c r="J95" s="338" t="str">
        <f t="shared" si="3"/>
        <v>OK</v>
      </c>
    </row>
    <row r="96" spans="1:10" ht="12.75" customHeight="1" x14ac:dyDescent="0.3">
      <c r="A96" s="145" t="str">
        <f>'t1'!A97</f>
        <v>Oper.re prof.le sanitario - pers. Della riabil. - C</v>
      </c>
      <c r="B96" s="313" t="str">
        <f>'t1'!B97</f>
        <v>S14053</v>
      </c>
      <c r="C96" s="336">
        <f>'t1'!C97+'t1'!D97</f>
        <v>0</v>
      </c>
      <c r="D96" s="336">
        <f>'t5'!U98+'t5'!V98</f>
        <v>0</v>
      </c>
      <c r="E96" s="337">
        <f>'t6'!U98+'t6'!V98</f>
        <v>0</v>
      </c>
      <c r="F96" s="337">
        <f>'t4'!FD97</f>
        <v>0</v>
      </c>
      <c r="G96" s="337">
        <f>'t4'!CO164</f>
        <v>0</v>
      </c>
      <c r="H96" s="337">
        <f t="shared" si="2"/>
        <v>0</v>
      </c>
      <c r="I96" s="337">
        <f>'t1'!K97+'t1'!L97</f>
        <v>0</v>
      </c>
      <c r="J96" s="338" t="str">
        <f t="shared" si="3"/>
        <v>OK</v>
      </c>
    </row>
    <row r="97" spans="1:10" ht="12.75" customHeight="1" x14ac:dyDescent="0.3">
      <c r="A97" s="145" t="str">
        <f>'t1'!A98</f>
        <v>Oper.re prof.le di II cat. Con funz. Di riabil. - BS</v>
      </c>
      <c r="B97" s="313" t="str">
        <f>'t1'!B98</f>
        <v>S13051</v>
      </c>
      <c r="C97" s="336">
        <f>'t1'!C98+'t1'!D98</f>
        <v>0</v>
      </c>
      <c r="D97" s="336">
        <f>'t5'!U99+'t5'!V99</f>
        <v>0</v>
      </c>
      <c r="E97" s="337">
        <f>'t6'!U99+'t6'!V99</f>
        <v>0</v>
      </c>
      <c r="F97" s="337">
        <f>'t4'!FD98</f>
        <v>0</v>
      </c>
      <c r="G97" s="337">
        <f>'t4'!CP164</f>
        <v>0</v>
      </c>
      <c r="H97" s="337">
        <f t="shared" si="2"/>
        <v>0</v>
      </c>
      <c r="I97" s="337">
        <f>'t1'!K98+'t1'!L98</f>
        <v>0</v>
      </c>
      <c r="J97" s="338" t="str">
        <f t="shared" si="3"/>
        <v>OK</v>
      </c>
    </row>
    <row r="98" spans="1:10" ht="12.75" customHeight="1" x14ac:dyDescent="0.3">
      <c r="A98" s="145" t="str">
        <f>'t1'!A99</f>
        <v>Profilo atipico ruolo sanitario</v>
      </c>
      <c r="B98" s="313" t="str">
        <f>'t1'!B99</f>
        <v>S00062</v>
      </c>
      <c r="C98" s="336">
        <f>'t1'!C99+'t1'!D99</f>
        <v>0</v>
      </c>
      <c r="D98" s="336">
        <f>'t5'!U100+'t5'!V100</f>
        <v>0</v>
      </c>
      <c r="E98" s="337">
        <f>'t6'!U100+'t6'!V100</f>
        <v>0</v>
      </c>
      <c r="F98" s="337">
        <f>'t4'!FD99</f>
        <v>0</v>
      </c>
      <c r="G98" s="337">
        <f>'t4'!CQ164</f>
        <v>0</v>
      </c>
      <c r="H98" s="337">
        <f t="shared" si="2"/>
        <v>0</v>
      </c>
      <c r="I98" s="337">
        <f>'t1'!K99+'t1'!L99</f>
        <v>0</v>
      </c>
      <c r="J98" s="338" t="str">
        <f t="shared" si="3"/>
        <v>OK</v>
      </c>
    </row>
    <row r="99" spans="1:10" ht="12.75" customHeight="1" x14ac:dyDescent="0.3">
      <c r="A99" s="145" t="str">
        <f>'t1'!A100</f>
        <v>Avvocato dirig. Con incarico di struttura complessa</v>
      </c>
      <c r="B99" s="313" t="str">
        <f>'t1'!B100</f>
        <v>PD0010</v>
      </c>
      <c r="C99" s="336">
        <f>'t1'!C100+'t1'!D100</f>
        <v>0</v>
      </c>
      <c r="D99" s="336">
        <f>'t5'!U101+'t5'!V101</f>
        <v>0</v>
      </c>
      <c r="E99" s="337">
        <f>'t6'!U101+'t6'!V101</f>
        <v>0</v>
      </c>
      <c r="F99" s="337">
        <f>'t4'!FD100</f>
        <v>0</v>
      </c>
      <c r="G99" s="337">
        <f>'t4'!CR164</f>
        <v>0</v>
      </c>
      <c r="H99" s="337">
        <f t="shared" si="2"/>
        <v>0</v>
      </c>
      <c r="I99" s="337">
        <f>'t1'!K100+'t1'!L100</f>
        <v>0</v>
      </c>
      <c r="J99" s="338" t="str">
        <f t="shared" si="3"/>
        <v>OK</v>
      </c>
    </row>
    <row r="100" spans="1:10" ht="12.75" customHeight="1" x14ac:dyDescent="0.3">
      <c r="A100" s="145" t="str">
        <f>'t1'!A101</f>
        <v>Avvocato dirig. Con incarico di struttura semplice</v>
      </c>
      <c r="B100" s="313" t="str">
        <f>'t1'!B101</f>
        <v>PD0S09</v>
      </c>
      <c r="C100" s="336">
        <f>'t1'!C101+'t1'!D101</f>
        <v>0</v>
      </c>
      <c r="D100" s="336">
        <f>'t5'!U102+'t5'!V102</f>
        <v>0</v>
      </c>
      <c r="E100" s="337">
        <f>'t6'!U102+'t6'!V102</f>
        <v>0</v>
      </c>
      <c r="F100" s="337">
        <f>'t4'!FD101</f>
        <v>0</v>
      </c>
      <c r="G100" s="337">
        <f>'t4'!CS164</f>
        <v>0</v>
      </c>
      <c r="H100" s="337">
        <f t="shared" si="2"/>
        <v>0</v>
      </c>
      <c r="I100" s="337">
        <f>'t1'!K101+'t1'!L101</f>
        <v>0</v>
      </c>
      <c r="J100" s="338" t="str">
        <f t="shared" si="3"/>
        <v>OK</v>
      </c>
    </row>
    <row r="101" spans="1:10" ht="12.75" customHeight="1" x14ac:dyDescent="0.3">
      <c r="A101" s="145" t="str">
        <f>'t1'!A102</f>
        <v>Avvocato dirig. Con altri incar.prof.li</v>
      </c>
      <c r="B101" s="313" t="str">
        <f>'t1'!B102</f>
        <v>PD0A09</v>
      </c>
      <c r="C101" s="336">
        <f>'t1'!C102+'t1'!D102</f>
        <v>0</v>
      </c>
      <c r="D101" s="336">
        <f>'t5'!U103+'t5'!V103</f>
        <v>0</v>
      </c>
      <c r="E101" s="337">
        <f>'t6'!U103+'t6'!V103</f>
        <v>0</v>
      </c>
      <c r="F101" s="337">
        <f>'t4'!FD102</f>
        <v>0</v>
      </c>
      <c r="G101" s="337">
        <f>'t4'!CT164</f>
        <v>0</v>
      </c>
      <c r="H101" s="337">
        <f t="shared" si="2"/>
        <v>0</v>
      </c>
      <c r="I101" s="337">
        <f>'t1'!K102+'t1'!L102</f>
        <v>0</v>
      </c>
      <c r="J101" s="338" t="str">
        <f t="shared" si="3"/>
        <v>OK</v>
      </c>
    </row>
    <row r="102" spans="1:10" ht="12.75" customHeight="1" x14ac:dyDescent="0.3">
      <c r="A102" s="145" t="str">
        <f>'t1'!A103</f>
        <v>Avvocato dir. A t. Determinato(art. 15-septies dlgs. 502/92)</v>
      </c>
      <c r="B102" s="313" t="str">
        <f>'t1'!B103</f>
        <v>PD0605</v>
      </c>
      <c r="C102" s="336">
        <f>'t1'!C103+'t1'!D103</f>
        <v>0</v>
      </c>
      <c r="D102" s="336">
        <f>'t5'!U104+'t5'!V104</f>
        <v>0</v>
      </c>
      <c r="E102" s="337">
        <f>'t6'!U104+'t6'!V104</f>
        <v>0</v>
      </c>
      <c r="F102" s="337">
        <f>'t4'!FD103</f>
        <v>0</v>
      </c>
      <c r="G102" s="337">
        <f>'t4'!CU164</f>
        <v>0</v>
      </c>
      <c r="H102" s="337">
        <f t="shared" si="2"/>
        <v>0</v>
      </c>
      <c r="I102" s="337">
        <f>'t1'!K103+'t1'!L103</f>
        <v>0</v>
      </c>
      <c r="J102" s="338" t="str">
        <f t="shared" si="3"/>
        <v>OK</v>
      </c>
    </row>
    <row r="103" spans="1:10" ht="12.75" customHeight="1" x14ac:dyDescent="0.3">
      <c r="A103" s="145" t="str">
        <f>'t1'!A104</f>
        <v>Ingegnere dirig. Con incarico di struttura complessa</v>
      </c>
      <c r="B103" s="313" t="str">
        <f>'t1'!B104</f>
        <v>PD0046</v>
      </c>
      <c r="C103" s="336">
        <f>'t1'!C104+'t1'!D104</f>
        <v>2</v>
      </c>
      <c r="D103" s="336">
        <f>'t5'!U105+'t5'!V105</f>
        <v>0</v>
      </c>
      <c r="E103" s="337">
        <f>'t6'!U105+'t6'!V105</f>
        <v>0</v>
      </c>
      <c r="F103" s="337">
        <f>'t4'!FD104</f>
        <v>0</v>
      </c>
      <c r="G103" s="337">
        <f>'t4'!CV164</f>
        <v>0</v>
      </c>
      <c r="H103" s="337">
        <f t="shared" si="2"/>
        <v>2</v>
      </c>
      <c r="I103" s="337">
        <f>'t1'!K104+'t1'!L104</f>
        <v>2</v>
      </c>
      <c r="J103" s="338" t="str">
        <f t="shared" si="3"/>
        <v>OK</v>
      </c>
    </row>
    <row r="104" spans="1:10" ht="12.75" customHeight="1" x14ac:dyDescent="0.3">
      <c r="A104" s="145" t="str">
        <f>'t1'!A105</f>
        <v>Ingegnere dirig. Con incarico di struttura semplice</v>
      </c>
      <c r="B104" s="313" t="str">
        <f>'t1'!B105</f>
        <v>PD0S45</v>
      </c>
      <c r="C104" s="336">
        <f>'t1'!C105+'t1'!D105</f>
        <v>0</v>
      </c>
      <c r="D104" s="336">
        <f>'t5'!U106+'t5'!V106</f>
        <v>0</v>
      </c>
      <c r="E104" s="337">
        <f>'t6'!U106+'t6'!V106</f>
        <v>0</v>
      </c>
      <c r="F104" s="337">
        <f>'t4'!FD105</f>
        <v>0</v>
      </c>
      <c r="G104" s="337">
        <f>'t4'!CW164</f>
        <v>0</v>
      </c>
      <c r="H104" s="337">
        <f t="shared" si="2"/>
        <v>0</v>
      </c>
      <c r="I104" s="337">
        <f>'t1'!K105+'t1'!L105</f>
        <v>0</v>
      </c>
      <c r="J104" s="338" t="str">
        <f t="shared" si="3"/>
        <v>OK</v>
      </c>
    </row>
    <row r="105" spans="1:10" ht="12.75" customHeight="1" x14ac:dyDescent="0.3">
      <c r="A105" s="145" t="str">
        <f>'t1'!A106</f>
        <v>Ingegnere dirig. Con altri incar.prof.li</v>
      </c>
      <c r="B105" s="313" t="str">
        <f>'t1'!B106</f>
        <v>PD0A45</v>
      </c>
      <c r="C105" s="336">
        <f>'t1'!C106+'t1'!D106</f>
        <v>1</v>
      </c>
      <c r="D105" s="336">
        <f>'t5'!U107+'t5'!V107</f>
        <v>0</v>
      </c>
      <c r="E105" s="337">
        <f>'t6'!U107+'t6'!V107</f>
        <v>0</v>
      </c>
      <c r="F105" s="337">
        <f>'t4'!FD106</f>
        <v>0</v>
      </c>
      <c r="G105" s="337">
        <f>'t4'!CX164</f>
        <v>0</v>
      </c>
      <c r="H105" s="337">
        <f t="shared" si="2"/>
        <v>1</v>
      </c>
      <c r="I105" s="337">
        <f>'t1'!K106+'t1'!L106</f>
        <v>1</v>
      </c>
      <c r="J105" s="338" t="str">
        <f t="shared" si="3"/>
        <v>OK</v>
      </c>
    </row>
    <row r="106" spans="1:10" ht="12.75" customHeight="1" x14ac:dyDescent="0.3">
      <c r="A106" s="145" t="str">
        <f>'t1'!A107</f>
        <v>Ingegnere dir. A t. Determinato(art.15-septies dlgs. 502/92)</v>
      </c>
      <c r="B106" s="313" t="str">
        <f>'t1'!B107</f>
        <v>PD0606</v>
      </c>
      <c r="C106" s="336">
        <f>'t1'!C107+'t1'!D107</f>
        <v>0</v>
      </c>
      <c r="D106" s="336">
        <f>'t5'!U108+'t5'!V108</f>
        <v>0</v>
      </c>
      <c r="E106" s="337">
        <f>'t6'!U108+'t6'!V108</f>
        <v>0</v>
      </c>
      <c r="F106" s="337">
        <f>'t4'!FD107</f>
        <v>0</v>
      </c>
      <c r="G106" s="337">
        <f>'t4'!CY164</f>
        <v>0</v>
      </c>
      <c r="H106" s="337">
        <f t="shared" si="2"/>
        <v>0</v>
      </c>
      <c r="I106" s="337">
        <f>'t1'!K107+'t1'!L107</f>
        <v>0</v>
      </c>
      <c r="J106" s="338" t="str">
        <f t="shared" si="3"/>
        <v>OK</v>
      </c>
    </row>
    <row r="107" spans="1:10" ht="12.75" customHeight="1" x14ac:dyDescent="0.3">
      <c r="A107" s="145" t="str">
        <f>'t1'!A108</f>
        <v>Architetti dirig. Con incarico di struttura complessa</v>
      </c>
      <c r="B107" s="313" t="str">
        <f>'t1'!B108</f>
        <v>PD0004</v>
      </c>
      <c r="C107" s="336">
        <f>'t1'!C108+'t1'!D108</f>
        <v>0</v>
      </c>
      <c r="D107" s="336">
        <f>'t5'!U109+'t5'!V109</f>
        <v>0</v>
      </c>
      <c r="E107" s="337">
        <f>'t6'!U109+'t6'!V109</f>
        <v>0</v>
      </c>
      <c r="F107" s="337">
        <f>'t4'!FD108</f>
        <v>0</v>
      </c>
      <c r="G107" s="337">
        <f>'t4'!CZ164</f>
        <v>0</v>
      </c>
      <c r="H107" s="337">
        <f t="shared" si="2"/>
        <v>0</v>
      </c>
      <c r="I107" s="337">
        <f>'t1'!K108+'t1'!L108</f>
        <v>0</v>
      </c>
      <c r="J107" s="338" t="str">
        <f t="shared" si="3"/>
        <v>OK</v>
      </c>
    </row>
    <row r="108" spans="1:10" ht="12.75" customHeight="1" x14ac:dyDescent="0.3">
      <c r="A108" s="145" t="str">
        <f>'t1'!A109</f>
        <v>Architetti dirig. Con incarico di struttura semplice</v>
      </c>
      <c r="B108" s="313" t="str">
        <f>'t1'!B109</f>
        <v>PD0S03</v>
      </c>
      <c r="C108" s="336">
        <f>'t1'!C109+'t1'!D109</f>
        <v>0</v>
      </c>
      <c r="D108" s="336">
        <f>'t5'!U110+'t5'!V110</f>
        <v>0</v>
      </c>
      <c r="E108" s="337">
        <f>'t6'!U110+'t6'!V110</f>
        <v>0</v>
      </c>
      <c r="F108" s="337">
        <f>'t4'!FD109</f>
        <v>0</v>
      </c>
      <c r="G108" s="337">
        <f>'t4'!DA164</f>
        <v>0</v>
      </c>
      <c r="H108" s="337">
        <f t="shared" si="2"/>
        <v>0</v>
      </c>
      <c r="I108" s="337">
        <f>'t1'!K109+'t1'!L109</f>
        <v>0</v>
      </c>
      <c r="J108" s="338" t="str">
        <f t="shared" si="3"/>
        <v>OK</v>
      </c>
    </row>
    <row r="109" spans="1:10" ht="12.75" customHeight="1" x14ac:dyDescent="0.3">
      <c r="A109" s="145" t="str">
        <f>'t1'!A110</f>
        <v>Architetti dirig. Con altri incar.prof.li</v>
      </c>
      <c r="B109" s="313" t="str">
        <f>'t1'!B110</f>
        <v>PD0A03</v>
      </c>
      <c r="C109" s="336">
        <f>'t1'!C110+'t1'!D110</f>
        <v>0</v>
      </c>
      <c r="D109" s="336">
        <f>'t5'!U111+'t5'!V111</f>
        <v>0</v>
      </c>
      <c r="E109" s="337">
        <f>'t6'!U111+'t6'!V111</f>
        <v>0</v>
      </c>
      <c r="F109" s="337">
        <f>'t4'!FD110</f>
        <v>0</v>
      </c>
      <c r="G109" s="337">
        <f>'t4'!DB164</f>
        <v>0</v>
      </c>
      <c r="H109" s="337">
        <f t="shared" si="2"/>
        <v>0</v>
      </c>
      <c r="I109" s="337">
        <f>'t1'!K110+'t1'!L110</f>
        <v>0</v>
      </c>
      <c r="J109" s="338" t="str">
        <f t="shared" si="3"/>
        <v>OK</v>
      </c>
    </row>
    <row r="110" spans="1:10" ht="12.75" customHeight="1" x14ac:dyDescent="0.3">
      <c r="A110" s="145" t="str">
        <f>'t1'!A111</f>
        <v>Architetti dir. A t.determinato(art. 15-septies dlgs.502/92)</v>
      </c>
      <c r="B110" s="313" t="str">
        <f>'t1'!B111</f>
        <v>PD0607</v>
      </c>
      <c r="C110" s="336">
        <f>'t1'!C111+'t1'!D111</f>
        <v>0</v>
      </c>
      <c r="D110" s="336">
        <f>'t5'!U112+'t5'!V112</f>
        <v>0</v>
      </c>
      <c r="E110" s="337">
        <f>'t6'!U112+'t6'!V112</f>
        <v>0</v>
      </c>
      <c r="F110" s="337">
        <f>'t4'!FD111</f>
        <v>0</v>
      </c>
      <c r="G110" s="337">
        <f>'t4'!DC164</f>
        <v>0</v>
      </c>
      <c r="H110" s="337">
        <f t="shared" si="2"/>
        <v>0</v>
      </c>
      <c r="I110" s="337">
        <f>'t1'!K111+'t1'!L111</f>
        <v>0</v>
      </c>
      <c r="J110" s="338" t="str">
        <f t="shared" si="3"/>
        <v>OK</v>
      </c>
    </row>
    <row r="111" spans="1:10" ht="12.75" customHeight="1" x14ac:dyDescent="0.3">
      <c r="A111" s="145" t="str">
        <f>'t1'!A112</f>
        <v>Geologi dirig. Con incarico di struttura complessa</v>
      </c>
      <c r="B111" s="313" t="str">
        <f>'t1'!B112</f>
        <v>PD0044</v>
      </c>
      <c r="C111" s="336">
        <f>'t1'!C112+'t1'!D112</f>
        <v>0</v>
      </c>
      <c r="D111" s="336">
        <f>'t5'!U113+'t5'!V113</f>
        <v>0</v>
      </c>
      <c r="E111" s="337">
        <f>'t6'!U113+'t6'!V113</f>
        <v>0</v>
      </c>
      <c r="F111" s="337">
        <f>'t4'!FD112</f>
        <v>0</v>
      </c>
      <c r="G111" s="337">
        <f>'t4'!DD164</f>
        <v>0</v>
      </c>
      <c r="H111" s="337">
        <f t="shared" si="2"/>
        <v>0</v>
      </c>
      <c r="I111" s="337">
        <f>'t1'!K112+'t1'!L112</f>
        <v>0</v>
      </c>
      <c r="J111" s="338" t="str">
        <f t="shared" si="3"/>
        <v>OK</v>
      </c>
    </row>
    <row r="112" spans="1:10" ht="12.75" customHeight="1" x14ac:dyDescent="0.3">
      <c r="A112" s="145" t="str">
        <f>'t1'!A113</f>
        <v>Geologi dirig. Con incarico di struttura semplice</v>
      </c>
      <c r="B112" s="313" t="str">
        <f>'t1'!B113</f>
        <v>PD0S43</v>
      </c>
      <c r="C112" s="336">
        <f>'t1'!C113+'t1'!D113</f>
        <v>0</v>
      </c>
      <c r="D112" s="336">
        <f>'t5'!U114+'t5'!V114</f>
        <v>0</v>
      </c>
      <c r="E112" s="337">
        <f>'t6'!U114+'t6'!V114</f>
        <v>0</v>
      </c>
      <c r="F112" s="337">
        <f>'t4'!FD113</f>
        <v>0</v>
      </c>
      <c r="G112" s="337">
        <f>'t4'!DE164</f>
        <v>0</v>
      </c>
      <c r="H112" s="337">
        <f t="shared" si="2"/>
        <v>0</v>
      </c>
      <c r="I112" s="337">
        <f>'t1'!K113+'t1'!L113</f>
        <v>0</v>
      </c>
      <c r="J112" s="338" t="str">
        <f t="shared" si="3"/>
        <v>OK</v>
      </c>
    </row>
    <row r="113" spans="1:10" ht="12.75" customHeight="1" x14ac:dyDescent="0.3">
      <c r="A113" s="145" t="str">
        <f>'t1'!A114</f>
        <v>Geologi dirig. Con altri incar.prof.li</v>
      </c>
      <c r="B113" s="313" t="str">
        <f>'t1'!B114</f>
        <v>PD0A43</v>
      </c>
      <c r="C113" s="336">
        <f>'t1'!C114+'t1'!D114</f>
        <v>0</v>
      </c>
      <c r="D113" s="336">
        <f>'t5'!U115+'t5'!V115</f>
        <v>0</v>
      </c>
      <c r="E113" s="337">
        <f>'t6'!U115+'t6'!V115</f>
        <v>0</v>
      </c>
      <c r="F113" s="337">
        <f>'t4'!FD114</f>
        <v>0</v>
      </c>
      <c r="G113" s="337">
        <f>'t4'!DF164</f>
        <v>0</v>
      </c>
      <c r="H113" s="337">
        <f t="shared" si="2"/>
        <v>0</v>
      </c>
      <c r="I113" s="337">
        <f>'t1'!K114+'t1'!L114</f>
        <v>0</v>
      </c>
      <c r="J113" s="338" t="str">
        <f t="shared" si="3"/>
        <v>OK</v>
      </c>
    </row>
    <row r="114" spans="1:10" ht="12.75" customHeight="1" x14ac:dyDescent="0.3">
      <c r="A114" s="145" t="str">
        <f>'t1'!A115</f>
        <v>Geologi  dir. A t. Determinato(art. 15-septies dlgs. 502/92)</v>
      </c>
      <c r="B114" s="313" t="str">
        <f>'t1'!B115</f>
        <v>PD0608</v>
      </c>
      <c r="C114" s="336">
        <f>'t1'!C115+'t1'!D115</f>
        <v>0</v>
      </c>
      <c r="D114" s="336">
        <f>'t5'!U116+'t5'!V116</f>
        <v>0</v>
      </c>
      <c r="E114" s="337">
        <f>'t6'!U116+'t6'!V116</f>
        <v>0</v>
      </c>
      <c r="F114" s="337">
        <f>'t4'!FD115</f>
        <v>0</v>
      </c>
      <c r="G114" s="337">
        <f>'t4'!DG164</f>
        <v>0</v>
      </c>
      <c r="H114" s="337">
        <f t="shared" si="2"/>
        <v>0</v>
      </c>
      <c r="I114" s="337">
        <f>'t1'!K115+'t1'!L115</f>
        <v>0</v>
      </c>
      <c r="J114" s="338" t="str">
        <f t="shared" si="3"/>
        <v>OK</v>
      </c>
    </row>
    <row r="115" spans="1:10" ht="12.75" customHeight="1" x14ac:dyDescent="0.3">
      <c r="A115" s="145" t="str">
        <f>'t1'!A116</f>
        <v>Assistente religioso - D</v>
      </c>
      <c r="B115" s="313" t="str">
        <f>'t1'!B116</f>
        <v>P16006</v>
      </c>
      <c r="C115" s="336">
        <f>'t1'!C116+'t1'!D116</f>
        <v>0</v>
      </c>
      <c r="D115" s="336">
        <f>'t5'!U117+'t5'!V117</f>
        <v>0</v>
      </c>
      <c r="E115" s="337">
        <f>'t6'!U117+'t6'!V117</f>
        <v>0</v>
      </c>
      <c r="F115" s="337">
        <f>'t4'!FD116</f>
        <v>0</v>
      </c>
      <c r="G115" s="337">
        <f>'t4'!DH164</f>
        <v>0</v>
      </c>
      <c r="H115" s="337">
        <f t="shared" si="2"/>
        <v>0</v>
      </c>
      <c r="I115" s="337">
        <f>'t1'!K116+'t1'!L116</f>
        <v>0</v>
      </c>
      <c r="J115" s="338" t="str">
        <f t="shared" si="3"/>
        <v>OK</v>
      </c>
    </row>
    <row r="116" spans="1:10" ht="12.75" customHeight="1" x14ac:dyDescent="0.3">
      <c r="A116" s="145" t="str">
        <f>'t1'!A117</f>
        <v>Specialista della comunicazione istituzionale - D</v>
      </c>
      <c r="B116" s="313" t="str">
        <f>'t1'!B117</f>
        <v>PSP871</v>
      </c>
      <c r="C116" s="336">
        <f>'t1'!C117+'t1'!D117</f>
        <v>0</v>
      </c>
      <c r="D116" s="336">
        <f>'t5'!U118+'t5'!V118</f>
        <v>0</v>
      </c>
      <c r="E116" s="337">
        <f>'t6'!U118+'t6'!V118</f>
        <v>0</v>
      </c>
      <c r="F116" s="337">
        <f>'t4'!FD117</f>
        <v>0</v>
      </c>
      <c r="G116" s="337">
        <f>'t4'!DI164</f>
        <v>0</v>
      </c>
      <c r="H116" s="337">
        <f t="shared" si="2"/>
        <v>0</v>
      </c>
      <c r="I116" s="337">
        <f>'t1'!K117+'t1'!L117</f>
        <v>0</v>
      </c>
      <c r="J116" s="338" t="str">
        <f t="shared" si="3"/>
        <v>OK</v>
      </c>
    </row>
    <row r="117" spans="1:10" ht="12.75" customHeight="1" x14ac:dyDescent="0.3">
      <c r="A117" s="145" t="str">
        <f>'t1'!A118</f>
        <v>Specialista nei rapporti con i media, giornalista pubblico - D</v>
      </c>
      <c r="B117" s="313" t="str">
        <f>'t1'!B118</f>
        <v>PSP872</v>
      </c>
      <c r="C117" s="336">
        <f>'t1'!C118+'t1'!D118</f>
        <v>0</v>
      </c>
      <c r="D117" s="336">
        <f>'t5'!U119+'t5'!V119</f>
        <v>0</v>
      </c>
      <c r="E117" s="337">
        <f>'t6'!U119+'t6'!V119</f>
        <v>0</v>
      </c>
      <c r="F117" s="337">
        <f>'t4'!FD118</f>
        <v>0</v>
      </c>
      <c r="G117" s="337">
        <f>'t4'!DJ164</f>
        <v>0</v>
      </c>
      <c r="H117" s="337">
        <f t="shared" si="2"/>
        <v>0</v>
      </c>
      <c r="I117" s="337">
        <f>'t1'!K118+'t1'!L118</f>
        <v>0</v>
      </c>
      <c r="J117" s="338" t="str">
        <f t="shared" si="3"/>
        <v>OK</v>
      </c>
    </row>
    <row r="118" spans="1:10" ht="12.75" customHeight="1" x14ac:dyDescent="0.3">
      <c r="A118" s="145" t="str">
        <f>'t1'!A119</f>
        <v>Profilo atipico ruolo professionale</v>
      </c>
      <c r="B118" s="313" t="str">
        <f>'t1'!B119</f>
        <v>P00062</v>
      </c>
      <c r="C118" s="336">
        <f>'t1'!C119+'t1'!D119</f>
        <v>0</v>
      </c>
      <c r="D118" s="336">
        <f>'t5'!U120+'t5'!V120</f>
        <v>0</v>
      </c>
      <c r="E118" s="337">
        <f>'t6'!U120+'t6'!V120</f>
        <v>0</v>
      </c>
      <c r="F118" s="337">
        <f>'t4'!FD119</f>
        <v>0</v>
      </c>
      <c r="G118" s="337">
        <f>'t4'!DK164</f>
        <v>0</v>
      </c>
      <c r="H118" s="337">
        <f t="shared" si="2"/>
        <v>0</v>
      </c>
      <c r="I118" s="337">
        <f>'t1'!K119+'t1'!L119</f>
        <v>0</v>
      </c>
      <c r="J118" s="338" t="str">
        <f t="shared" si="3"/>
        <v>OK</v>
      </c>
    </row>
    <row r="119" spans="1:10" ht="12.75" customHeight="1" x14ac:dyDescent="0.3">
      <c r="A119" s="145" t="str">
        <f>'t1'!A120</f>
        <v>Analisti dirig. Con incarico di struttura complessa</v>
      </c>
      <c r="B119" s="313" t="str">
        <f>'t1'!B120</f>
        <v>TD0002</v>
      </c>
      <c r="C119" s="336">
        <f>'t1'!C120+'t1'!D120</f>
        <v>1</v>
      </c>
      <c r="D119" s="336">
        <f>'t5'!U121+'t5'!V121</f>
        <v>0</v>
      </c>
      <c r="E119" s="337">
        <f>'t6'!U121+'t6'!V121</f>
        <v>0</v>
      </c>
      <c r="F119" s="337">
        <f>'t4'!FD120</f>
        <v>0</v>
      </c>
      <c r="G119" s="337">
        <f>'t4'!DL164</f>
        <v>0</v>
      </c>
      <c r="H119" s="337">
        <f t="shared" si="2"/>
        <v>1</v>
      </c>
      <c r="I119" s="337">
        <f>'t1'!K120+'t1'!L120</f>
        <v>1</v>
      </c>
      <c r="J119" s="338" t="str">
        <f t="shared" si="3"/>
        <v>OK</v>
      </c>
    </row>
    <row r="120" spans="1:10" ht="12.75" customHeight="1" x14ac:dyDescent="0.3">
      <c r="A120" s="145" t="str">
        <f>'t1'!A121</f>
        <v>Analisti dirig. Con incarico di struttura semplice</v>
      </c>
      <c r="B120" s="313" t="str">
        <f>'t1'!B121</f>
        <v>TD0S01</v>
      </c>
      <c r="C120" s="336">
        <f>'t1'!C121+'t1'!D121</f>
        <v>0</v>
      </c>
      <c r="D120" s="336">
        <f>'t5'!U122+'t5'!V122</f>
        <v>0</v>
      </c>
      <c r="E120" s="337">
        <f>'t6'!U122+'t6'!V122</f>
        <v>0</v>
      </c>
      <c r="F120" s="337">
        <f>'t4'!FD121</f>
        <v>0</v>
      </c>
      <c r="G120" s="337">
        <f>'t4'!DM164</f>
        <v>0</v>
      </c>
      <c r="H120" s="337">
        <f t="shared" si="2"/>
        <v>0</v>
      </c>
      <c r="I120" s="337">
        <f>'t1'!K121+'t1'!L121</f>
        <v>0</v>
      </c>
      <c r="J120" s="338" t="str">
        <f t="shared" si="3"/>
        <v>OK</v>
      </c>
    </row>
    <row r="121" spans="1:10" ht="12.75" customHeight="1" x14ac:dyDescent="0.3">
      <c r="A121" s="145" t="str">
        <f>'t1'!A122</f>
        <v>Analisti dirig. Con altri incar.prof.li</v>
      </c>
      <c r="B121" s="313" t="str">
        <f>'t1'!B122</f>
        <v>TD0A01</v>
      </c>
      <c r="C121" s="336">
        <f>'t1'!C122+'t1'!D122</f>
        <v>2</v>
      </c>
      <c r="D121" s="336">
        <f>'t5'!U123+'t5'!V123</f>
        <v>0</v>
      </c>
      <c r="E121" s="337">
        <f>'t6'!U123+'t6'!V123</f>
        <v>0</v>
      </c>
      <c r="F121" s="337">
        <f>'t4'!FD122</f>
        <v>0</v>
      </c>
      <c r="G121" s="337">
        <f>'t4'!DN164</f>
        <v>0</v>
      </c>
      <c r="H121" s="337">
        <f t="shared" si="2"/>
        <v>2</v>
      </c>
      <c r="I121" s="337">
        <f>'t1'!K122+'t1'!L122</f>
        <v>2</v>
      </c>
      <c r="J121" s="338" t="str">
        <f t="shared" si="3"/>
        <v>OK</v>
      </c>
    </row>
    <row r="122" spans="1:10" ht="12.75" customHeight="1" x14ac:dyDescent="0.3">
      <c r="A122" s="145" t="str">
        <f>'t1'!A123</f>
        <v>Analisti dir. A t. Determinato(art. 15-septies dlgs. 502/92)</v>
      </c>
      <c r="B122" s="313" t="str">
        <f>'t1'!B123</f>
        <v>TD0609</v>
      </c>
      <c r="C122" s="336">
        <f>'t1'!C123+'t1'!D123</f>
        <v>0</v>
      </c>
      <c r="D122" s="336">
        <f>'t5'!U124+'t5'!V124</f>
        <v>0</v>
      </c>
      <c r="E122" s="337">
        <f>'t6'!U124+'t6'!V124</f>
        <v>0</v>
      </c>
      <c r="F122" s="337">
        <f>'t4'!FD123</f>
        <v>0</v>
      </c>
      <c r="G122" s="337">
        <f>'t4'!DO164</f>
        <v>0</v>
      </c>
      <c r="H122" s="337">
        <f t="shared" si="2"/>
        <v>0</v>
      </c>
      <c r="I122" s="337">
        <f>'t1'!K123+'t1'!L123</f>
        <v>0</v>
      </c>
      <c r="J122" s="338" t="str">
        <f t="shared" si="3"/>
        <v>OK</v>
      </c>
    </row>
    <row r="123" spans="1:10" ht="12.75" customHeight="1" x14ac:dyDescent="0.3">
      <c r="A123" s="145" t="str">
        <f>'t1'!A124</f>
        <v>Statistico dirig. Con incarico di struttura complessa</v>
      </c>
      <c r="B123" s="313" t="str">
        <f>'t1'!B124</f>
        <v>TD0071</v>
      </c>
      <c r="C123" s="336">
        <f>'t1'!C124+'t1'!D124</f>
        <v>0</v>
      </c>
      <c r="D123" s="336">
        <f>'t5'!U125+'t5'!V125</f>
        <v>0</v>
      </c>
      <c r="E123" s="337">
        <f>'t6'!U125+'t6'!V125</f>
        <v>0</v>
      </c>
      <c r="F123" s="337">
        <f>'t4'!FD124</f>
        <v>0</v>
      </c>
      <c r="G123" s="337">
        <f>'t4'!DP164</f>
        <v>0</v>
      </c>
      <c r="H123" s="337">
        <f t="shared" si="2"/>
        <v>0</v>
      </c>
      <c r="I123" s="337">
        <f>'t1'!K124+'t1'!L124</f>
        <v>0</v>
      </c>
      <c r="J123" s="338" t="str">
        <f t="shared" si="3"/>
        <v>OK</v>
      </c>
    </row>
    <row r="124" spans="1:10" ht="12.75" customHeight="1" x14ac:dyDescent="0.3">
      <c r="A124" s="145" t="str">
        <f>'t1'!A125</f>
        <v>Statistico dirig. Con incarico di struttura semplice</v>
      </c>
      <c r="B124" s="313" t="str">
        <f>'t1'!B125</f>
        <v>TD0S70</v>
      </c>
      <c r="C124" s="336">
        <f>'t1'!C125+'t1'!D125</f>
        <v>1</v>
      </c>
      <c r="D124" s="336">
        <f>'t5'!U126+'t5'!V126</f>
        <v>0</v>
      </c>
      <c r="E124" s="337">
        <f>'t6'!U126+'t6'!V126</f>
        <v>0</v>
      </c>
      <c r="F124" s="337">
        <f>'t4'!FD125</f>
        <v>0</v>
      </c>
      <c r="G124" s="337">
        <f>'t4'!DQ164</f>
        <v>0</v>
      </c>
      <c r="H124" s="337">
        <f t="shared" si="2"/>
        <v>1</v>
      </c>
      <c r="I124" s="337">
        <f>'t1'!K125+'t1'!L125</f>
        <v>1</v>
      </c>
      <c r="J124" s="338" t="str">
        <f t="shared" si="3"/>
        <v>OK</v>
      </c>
    </row>
    <row r="125" spans="1:10" ht="12.75" customHeight="1" x14ac:dyDescent="0.3">
      <c r="A125" s="145" t="str">
        <f>'t1'!A126</f>
        <v>Statistico dirig. Con altri incar.prof.li</v>
      </c>
      <c r="B125" s="313" t="str">
        <f>'t1'!B126</f>
        <v>TD0A70</v>
      </c>
      <c r="C125" s="336">
        <f>'t1'!C126+'t1'!D126</f>
        <v>1</v>
      </c>
      <c r="D125" s="336">
        <f>'t5'!U127+'t5'!V127</f>
        <v>0</v>
      </c>
      <c r="E125" s="337">
        <f>'t6'!U127+'t6'!V127</f>
        <v>0</v>
      </c>
      <c r="F125" s="337">
        <f>'t4'!FD126</f>
        <v>0</v>
      </c>
      <c r="G125" s="337">
        <f>'t4'!DR164</f>
        <v>0</v>
      </c>
      <c r="H125" s="337">
        <f t="shared" si="2"/>
        <v>1</v>
      </c>
      <c r="I125" s="337">
        <f>'t1'!K126+'t1'!L126</f>
        <v>1</v>
      </c>
      <c r="J125" s="338" t="str">
        <f t="shared" si="3"/>
        <v>OK</v>
      </c>
    </row>
    <row r="126" spans="1:10" ht="12.75" customHeight="1" x14ac:dyDescent="0.3">
      <c r="A126" s="145" t="str">
        <f>'t1'!A127</f>
        <v>Statistico dir. A t.determinato(art. 15-septies dlgs.502/92)</v>
      </c>
      <c r="B126" s="313" t="str">
        <f>'t1'!B127</f>
        <v>TD0610</v>
      </c>
      <c r="C126" s="336">
        <f>'t1'!C127+'t1'!D127</f>
        <v>0</v>
      </c>
      <c r="D126" s="336">
        <f>'t5'!U128+'t5'!V128</f>
        <v>0</v>
      </c>
      <c r="E126" s="337">
        <f>'t6'!U128+'t6'!V128</f>
        <v>0</v>
      </c>
      <c r="F126" s="337">
        <f>'t4'!FD127</f>
        <v>0</v>
      </c>
      <c r="G126" s="337">
        <f>'t4'!DS164</f>
        <v>0</v>
      </c>
      <c r="H126" s="337">
        <f t="shared" si="2"/>
        <v>0</v>
      </c>
      <c r="I126" s="337">
        <f>'t1'!K127+'t1'!L127</f>
        <v>0</v>
      </c>
      <c r="J126" s="338" t="str">
        <f t="shared" si="3"/>
        <v>OK</v>
      </c>
    </row>
    <row r="127" spans="1:10" ht="12.75" customHeight="1" x14ac:dyDescent="0.3">
      <c r="A127" s="145" t="str">
        <f>'t1'!A128</f>
        <v>Sociologo dirig. Con incarico di struttura complessa</v>
      </c>
      <c r="B127" s="313" t="str">
        <f>'t1'!B128</f>
        <v>TD0068</v>
      </c>
      <c r="C127" s="336">
        <f>'t1'!C128+'t1'!D128</f>
        <v>0</v>
      </c>
      <c r="D127" s="336">
        <f>'t5'!U129+'t5'!V129</f>
        <v>0</v>
      </c>
      <c r="E127" s="337">
        <f>'t6'!U129+'t6'!V129</f>
        <v>0</v>
      </c>
      <c r="F127" s="337">
        <f>'t4'!FD128</f>
        <v>0</v>
      </c>
      <c r="G127" s="337">
        <f>'t4'!DT164</f>
        <v>0</v>
      </c>
      <c r="H127" s="337">
        <f t="shared" si="2"/>
        <v>0</v>
      </c>
      <c r="I127" s="337">
        <f>'t1'!K128+'t1'!L128</f>
        <v>0</v>
      </c>
      <c r="J127" s="338" t="str">
        <f t="shared" si="3"/>
        <v>OK</v>
      </c>
    </row>
    <row r="128" spans="1:10" ht="12.75" customHeight="1" x14ac:dyDescent="0.3">
      <c r="A128" s="145" t="str">
        <f>'t1'!A129</f>
        <v>Sociologo dirig. Con incarico di struttura semplice</v>
      </c>
      <c r="B128" s="313" t="str">
        <f>'t1'!B129</f>
        <v>TD0S67</v>
      </c>
      <c r="C128" s="336">
        <f>'t1'!C129+'t1'!D129</f>
        <v>0</v>
      </c>
      <c r="D128" s="336">
        <f>'t5'!U130+'t5'!V130</f>
        <v>0</v>
      </c>
      <c r="E128" s="337">
        <f>'t6'!U130+'t6'!V130</f>
        <v>0</v>
      </c>
      <c r="F128" s="337">
        <f>'t4'!FD129</f>
        <v>0</v>
      </c>
      <c r="G128" s="337">
        <f>'t4'!DU164</f>
        <v>0</v>
      </c>
      <c r="H128" s="337">
        <f t="shared" si="2"/>
        <v>0</v>
      </c>
      <c r="I128" s="337">
        <f>'t1'!K129+'t1'!L129</f>
        <v>0</v>
      </c>
      <c r="J128" s="338" t="str">
        <f t="shared" si="3"/>
        <v>OK</v>
      </c>
    </row>
    <row r="129" spans="1:10" ht="12.75" customHeight="1" x14ac:dyDescent="0.3">
      <c r="A129" s="145" t="str">
        <f>'t1'!A130</f>
        <v>Sociologo dirig. Con altri incar.prof.li</v>
      </c>
      <c r="B129" s="313" t="str">
        <f>'t1'!B130</f>
        <v>TD0A67</v>
      </c>
      <c r="C129" s="336">
        <f>'t1'!C130+'t1'!D130</f>
        <v>0</v>
      </c>
      <c r="D129" s="336">
        <f>'t5'!U131+'t5'!V131</f>
        <v>0</v>
      </c>
      <c r="E129" s="337">
        <f>'t6'!U131+'t6'!V131</f>
        <v>0</v>
      </c>
      <c r="F129" s="337">
        <f>'t4'!FD130</f>
        <v>0</v>
      </c>
      <c r="G129" s="337">
        <f>'t4'!DV164</f>
        <v>0</v>
      </c>
      <c r="H129" s="337">
        <f t="shared" si="2"/>
        <v>0</v>
      </c>
      <c r="I129" s="337">
        <f>'t1'!K130+'t1'!L130</f>
        <v>0</v>
      </c>
      <c r="J129" s="338" t="str">
        <f t="shared" si="3"/>
        <v>OK</v>
      </c>
    </row>
    <row r="130" spans="1:10" ht="12.75" customHeight="1" x14ac:dyDescent="0.3">
      <c r="A130" s="145" t="str">
        <f>'t1'!A131</f>
        <v>Sociologo dir. A t. Determinato(art.15-septies dlgs. 502/92)</v>
      </c>
      <c r="B130" s="313" t="str">
        <f>'t1'!B131</f>
        <v>TD0611</v>
      </c>
      <c r="C130" s="336">
        <f>'t1'!C131+'t1'!D131</f>
        <v>0</v>
      </c>
      <c r="D130" s="336">
        <f>'t5'!U132+'t5'!V132</f>
        <v>0</v>
      </c>
      <c r="E130" s="337">
        <f>'t6'!U132+'t6'!V132</f>
        <v>0</v>
      </c>
      <c r="F130" s="337">
        <f>'t4'!FD131</f>
        <v>0</v>
      </c>
      <c r="G130" s="337">
        <f>'t4'!DW164</f>
        <v>0</v>
      </c>
      <c r="H130" s="337">
        <f t="shared" si="2"/>
        <v>0</v>
      </c>
      <c r="I130" s="337">
        <f>'t1'!K131+'t1'!L131</f>
        <v>0</v>
      </c>
      <c r="J130" s="338" t="str">
        <f t="shared" si="3"/>
        <v>OK</v>
      </c>
    </row>
    <row r="131" spans="1:10" ht="12.75" customHeight="1" x14ac:dyDescent="0.3">
      <c r="A131" s="145" t="str">
        <f>'t1'!A132</f>
        <v>Collab.re prof.le assistente sociale senior - DS</v>
      </c>
      <c r="B131" s="313" t="str">
        <f>'t1'!B132</f>
        <v>T18867</v>
      </c>
      <c r="C131" s="336">
        <f>'t1'!C132+'t1'!D132</f>
        <v>0</v>
      </c>
      <c r="D131" s="336">
        <f>'t5'!U133+'t5'!V133</f>
        <v>0</v>
      </c>
      <c r="E131" s="337">
        <f>'t6'!U133+'t6'!V133</f>
        <v>0</v>
      </c>
      <c r="F131" s="337">
        <f>'t4'!FD132</f>
        <v>0</v>
      </c>
      <c r="G131" s="337">
        <f>'t4'!DX164</f>
        <v>0</v>
      </c>
      <c r="H131" s="337">
        <f t="shared" si="2"/>
        <v>0</v>
      </c>
      <c r="I131" s="337">
        <f>'t1'!K132+'t1'!L132</f>
        <v>0</v>
      </c>
      <c r="J131" s="338" t="str">
        <f t="shared" si="3"/>
        <v>OK</v>
      </c>
    </row>
    <row r="132" spans="1:10" ht="12.75" customHeight="1" x14ac:dyDescent="0.3">
      <c r="A132" s="145" t="str">
        <f>'t1'!A133</f>
        <v>Collab.re prof.le assistente sociale - D</v>
      </c>
      <c r="B132" s="313" t="str">
        <f>'t1'!B133</f>
        <v>T16024</v>
      </c>
      <c r="C132" s="336">
        <f>'t1'!C133+'t1'!D133</f>
        <v>2</v>
      </c>
      <c r="D132" s="336">
        <f>'t5'!U134+'t5'!V134</f>
        <v>0</v>
      </c>
      <c r="E132" s="337">
        <f>'t6'!U134+'t6'!V134</f>
        <v>0</v>
      </c>
      <c r="F132" s="337">
        <f>'t4'!FD133</f>
        <v>0</v>
      </c>
      <c r="G132" s="337">
        <f>'t4'!DY164</f>
        <v>0</v>
      </c>
      <c r="H132" s="337">
        <f t="shared" si="2"/>
        <v>2</v>
      </c>
      <c r="I132" s="337">
        <f>'t1'!K133+'t1'!L133</f>
        <v>2</v>
      </c>
      <c r="J132" s="338" t="str">
        <f t="shared" si="3"/>
        <v>OK</v>
      </c>
    </row>
    <row r="133" spans="1:10" ht="12.75" customHeight="1" x14ac:dyDescent="0.3">
      <c r="A133" s="145" t="str">
        <f>'t1'!A134</f>
        <v>Collab.re tec. - prof.le senior - DS</v>
      </c>
      <c r="B133" s="313" t="str">
        <f>'t1'!B134</f>
        <v>T18868</v>
      </c>
      <c r="C133" s="336">
        <f>'t1'!C134+'t1'!D134</f>
        <v>0</v>
      </c>
      <c r="D133" s="336">
        <f>'t5'!U135+'t5'!V135</f>
        <v>0</v>
      </c>
      <c r="E133" s="337">
        <f>'t6'!U135+'t6'!V135</f>
        <v>0</v>
      </c>
      <c r="F133" s="337">
        <f>'t4'!FD134</f>
        <v>0</v>
      </c>
      <c r="G133" s="337">
        <f>'t4'!DZ164</f>
        <v>0</v>
      </c>
      <c r="H133" s="337">
        <f t="shared" si="2"/>
        <v>0</v>
      </c>
      <c r="I133" s="337">
        <f>'t1'!K134+'t1'!L134</f>
        <v>0</v>
      </c>
      <c r="J133" s="338" t="str">
        <f t="shared" si="3"/>
        <v>OK</v>
      </c>
    </row>
    <row r="134" spans="1:10" ht="12.75" customHeight="1" x14ac:dyDescent="0.3">
      <c r="A134" s="145" t="str">
        <f>'t1'!A135</f>
        <v>Collab.re tec. - prof.le - D</v>
      </c>
      <c r="B134" s="313" t="str">
        <f>'t1'!B135</f>
        <v>T16026</v>
      </c>
      <c r="C134" s="336">
        <f>'t1'!C135+'t1'!D135</f>
        <v>9</v>
      </c>
      <c r="D134" s="336">
        <f>'t5'!U136+'t5'!V136</f>
        <v>0</v>
      </c>
      <c r="E134" s="337">
        <f>'t6'!U136+'t6'!V136</f>
        <v>0</v>
      </c>
      <c r="F134" s="337">
        <f>'t4'!FD135</f>
        <v>0</v>
      </c>
      <c r="G134" s="337">
        <f>'t4'!EA164</f>
        <v>0</v>
      </c>
      <c r="H134" s="337">
        <f t="shared" si="2"/>
        <v>9</v>
      </c>
      <c r="I134" s="337">
        <f>'t1'!K135+'t1'!L135</f>
        <v>9</v>
      </c>
      <c r="J134" s="338" t="str">
        <f t="shared" si="3"/>
        <v>OK</v>
      </c>
    </row>
    <row r="135" spans="1:10" ht="12.75" customHeight="1" x14ac:dyDescent="0.3">
      <c r="A135" s="145" t="str">
        <f>'t1'!A136</f>
        <v>Oper.re prof.le assistente soc. - C</v>
      </c>
      <c r="B135" s="313" t="str">
        <f>'t1'!B136</f>
        <v>T14050</v>
      </c>
      <c r="C135" s="336">
        <f>'t1'!C136+'t1'!D136</f>
        <v>0</v>
      </c>
      <c r="D135" s="336">
        <f>'t5'!U137+'t5'!V137</f>
        <v>0</v>
      </c>
      <c r="E135" s="337">
        <f>'t6'!U137+'t6'!V137</f>
        <v>0</v>
      </c>
      <c r="F135" s="337">
        <f>'t4'!FD136</f>
        <v>0</v>
      </c>
      <c r="G135" s="337">
        <f>'t4'!EB164</f>
        <v>0</v>
      </c>
      <c r="H135" s="337">
        <f t="shared" ref="H135:H157" si="4">C135-D135+E135-F135+G135</f>
        <v>0</v>
      </c>
      <c r="I135" s="337">
        <f>'t1'!K136+'t1'!L136</f>
        <v>0</v>
      </c>
      <c r="J135" s="338" t="str">
        <f t="shared" ref="J135:J157" si="5">IF(H135=I135,"OK","ERRORE")</f>
        <v>OK</v>
      </c>
    </row>
    <row r="136" spans="1:10" ht="12.75" customHeight="1" x14ac:dyDescent="0.3">
      <c r="A136" s="145" t="str">
        <f>'t1'!A137</f>
        <v>Assistente tecnico - C</v>
      </c>
      <c r="B136" s="313" t="str">
        <f>'t1'!B137</f>
        <v>T14007</v>
      </c>
      <c r="C136" s="336">
        <f>'t1'!C137+'t1'!D137</f>
        <v>15</v>
      </c>
      <c r="D136" s="336">
        <f>'t5'!U138+'t5'!V138</f>
        <v>0</v>
      </c>
      <c r="E136" s="337">
        <f>'t6'!U138+'t6'!V138</f>
        <v>0</v>
      </c>
      <c r="F136" s="337">
        <f>'t4'!FD137</f>
        <v>0</v>
      </c>
      <c r="G136" s="337">
        <f>'t4'!EC164</f>
        <v>0</v>
      </c>
      <c r="H136" s="337">
        <f t="shared" si="4"/>
        <v>15</v>
      </c>
      <c r="I136" s="337">
        <f>'t1'!K137+'t1'!L137</f>
        <v>15</v>
      </c>
      <c r="J136" s="338" t="str">
        <f t="shared" si="5"/>
        <v>OK</v>
      </c>
    </row>
    <row r="137" spans="1:10" ht="12.75" customHeight="1" x14ac:dyDescent="0.3">
      <c r="A137" s="145" t="str">
        <f>'t1'!A138</f>
        <v>Program.re - C</v>
      </c>
      <c r="B137" s="313" t="str">
        <f>'t1'!B138</f>
        <v>T14063</v>
      </c>
      <c r="C137" s="336">
        <f>'t1'!C138+'t1'!D138</f>
        <v>5</v>
      </c>
      <c r="D137" s="336">
        <f>'t5'!U139+'t5'!V139</f>
        <v>0</v>
      </c>
      <c r="E137" s="337">
        <f>'t6'!U139+'t6'!V139</f>
        <v>0</v>
      </c>
      <c r="F137" s="337">
        <f>'t4'!FD138</f>
        <v>0</v>
      </c>
      <c r="G137" s="337">
        <f>'t4'!ED164</f>
        <v>0</v>
      </c>
      <c r="H137" s="337">
        <f t="shared" si="4"/>
        <v>5</v>
      </c>
      <c r="I137" s="337">
        <f>'t1'!K138+'t1'!L138</f>
        <v>5</v>
      </c>
      <c r="J137" s="338" t="str">
        <f t="shared" si="5"/>
        <v>OK</v>
      </c>
    </row>
    <row r="138" spans="1:10" ht="12.75" customHeight="1" x14ac:dyDescent="0.3">
      <c r="A138" s="145" t="str">
        <f>'t1'!A139</f>
        <v>Operatore tecnico special.to senior - C</v>
      </c>
      <c r="B138" s="313" t="str">
        <f>'t1'!B139</f>
        <v>T14S59</v>
      </c>
      <c r="C138" s="336">
        <f>'t1'!C139+'t1'!D139</f>
        <v>6</v>
      </c>
      <c r="D138" s="336">
        <f>'t5'!U140+'t5'!V140</f>
        <v>1</v>
      </c>
      <c r="E138" s="337">
        <f>'t6'!U140+'t6'!V140</f>
        <v>0</v>
      </c>
      <c r="F138" s="337">
        <f>'t4'!FD139</f>
        <v>0</v>
      </c>
      <c r="G138" s="337">
        <f>'t4'!EE164</f>
        <v>0</v>
      </c>
      <c r="H138" s="337">
        <f t="shared" si="4"/>
        <v>5</v>
      </c>
      <c r="I138" s="337">
        <f>'t1'!K139+'t1'!L139</f>
        <v>5</v>
      </c>
      <c r="J138" s="338" t="str">
        <f t="shared" si="5"/>
        <v>OK</v>
      </c>
    </row>
    <row r="139" spans="1:10" ht="12.75" customHeight="1" x14ac:dyDescent="0.3">
      <c r="A139" s="145" t="str">
        <f>'t1'!A140</f>
        <v>Operatore tecnico special.to - BS</v>
      </c>
      <c r="B139" s="313" t="str">
        <f>'t1'!B140</f>
        <v>T13059</v>
      </c>
      <c r="C139" s="336">
        <f>'t1'!C140+'t1'!D140</f>
        <v>30</v>
      </c>
      <c r="D139" s="336">
        <f>'t5'!U141+'t5'!V141</f>
        <v>6</v>
      </c>
      <c r="E139" s="337">
        <f>'t6'!U141+'t6'!V141</f>
        <v>2</v>
      </c>
      <c r="F139" s="337">
        <f>'t4'!FD140</f>
        <v>0</v>
      </c>
      <c r="G139" s="337">
        <f>'t4'!EF164</f>
        <v>0</v>
      </c>
      <c r="H139" s="337">
        <f t="shared" si="4"/>
        <v>26</v>
      </c>
      <c r="I139" s="337">
        <f>'t1'!K140+'t1'!L140</f>
        <v>26</v>
      </c>
      <c r="J139" s="338" t="str">
        <f t="shared" si="5"/>
        <v>OK</v>
      </c>
    </row>
    <row r="140" spans="1:10" ht="12.75" customHeight="1" x14ac:dyDescent="0.3">
      <c r="A140" s="145" t="str">
        <f>'t1'!A141</f>
        <v>Operatore socio sanitario - BS</v>
      </c>
      <c r="B140" s="313" t="str">
        <f>'t1'!B141</f>
        <v>T13660</v>
      </c>
      <c r="C140" s="336">
        <f>'t1'!C141+'t1'!D141</f>
        <v>135</v>
      </c>
      <c r="D140" s="336">
        <f>'t5'!U142+'t5'!V142</f>
        <v>20</v>
      </c>
      <c r="E140" s="337">
        <f>'t6'!U142+'t6'!V142</f>
        <v>26</v>
      </c>
      <c r="F140" s="337">
        <f>'t4'!FD141</f>
        <v>0</v>
      </c>
      <c r="G140" s="337">
        <f>'t4'!EG164</f>
        <v>0</v>
      </c>
      <c r="H140" s="337">
        <f t="shared" si="4"/>
        <v>141</v>
      </c>
      <c r="I140" s="337">
        <f>'t1'!K141+'t1'!L141</f>
        <v>141</v>
      </c>
      <c r="J140" s="338" t="str">
        <f t="shared" si="5"/>
        <v>OK</v>
      </c>
    </row>
    <row r="141" spans="1:10" ht="12.75" customHeight="1" x14ac:dyDescent="0.3">
      <c r="A141" s="145" t="str">
        <f>'t1'!A142</f>
        <v>Operatore tecnico - B</v>
      </c>
      <c r="B141" s="313" t="str">
        <f>'t1'!B142</f>
        <v>T12057</v>
      </c>
      <c r="C141" s="336">
        <f>'t1'!C142+'t1'!D142</f>
        <v>73</v>
      </c>
      <c r="D141" s="336">
        <f>'t5'!U143+'t5'!V143</f>
        <v>3</v>
      </c>
      <c r="E141" s="337">
        <f>'t6'!U143+'t6'!V143</f>
        <v>3</v>
      </c>
      <c r="F141" s="337">
        <f>'t4'!FD142</f>
        <v>0</v>
      </c>
      <c r="G141" s="337">
        <f>'t4'!EH$164</f>
        <v>0</v>
      </c>
      <c r="H141" s="337">
        <f t="shared" si="4"/>
        <v>73</v>
      </c>
      <c r="I141" s="337">
        <f>'t1'!K142+'t1'!L142</f>
        <v>73</v>
      </c>
      <c r="J141" s="338" t="str">
        <f t="shared" si="5"/>
        <v>OK</v>
      </c>
    </row>
    <row r="142" spans="1:10" ht="12.75" customHeight="1" x14ac:dyDescent="0.3">
      <c r="A142" s="145" t="str">
        <f>'t1'!A143</f>
        <v>Operatore tecnico addetto all'assistenza - B</v>
      </c>
      <c r="B142" s="313" t="str">
        <f>'t1'!B143</f>
        <v>T12058</v>
      </c>
      <c r="C142" s="336">
        <f>'t1'!C143+'t1'!D143</f>
        <v>14</v>
      </c>
      <c r="D142" s="336">
        <f>'t5'!U144+'t5'!V144</f>
        <v>4</v>
      </c>
      <c r="E142" s="337">
        <f>'t6'!U144+'t6'!V144</f>
        <v>0</v>
      </c>
      <c r="F142" s="337">
        <f>'t4'!FD143</f>
        <v>0</v>
      </c>
      <c r="G142" s="337">
        <f>'t4'!EI164</f>
        <v>0</v>
      </c>
      <c r="H142" s="337">
        <f t="shared" si="4"/>
        <v>10</v>
      </c>
      <c r="I142" s="337">
        <f>'t1'!K143+'t1'!L143</f>
        <v>10</v>
      </c>
      <c r="J142" s="338" t="str">
        <f t="shared" si="5"/>
        <v>OK</v>
      </c>
    </row>
    <row r="143" spans="1:10" ht="12.75" customHeight="1" x14ac:dyDescent="0.3">
      <c r="A143" s="145" t="str">
        <f>'t1'!A144</f>
        <v>Ausiliario specializzato - A</v>
      </c>
      <c r="B143" s="313" t="str">
        <f>'t1'!B144</f>
        <v>T11008</v>
      </c>
      <c r="C143" s="336">
        <f>'t1'!C144+'t1'!D144</f>
        <v>0</v>
      </c>
      <c r="D143" s="336">
        <f>'t5'!U145+'t5'!V145</f>
        <v>0</v>
      </c>
      <c r="E143" s="337">
        <f>'t6'!U145+'t6'!V145</f>
        <v>0</v>
      </c>
      <c r="F143" s="337">
        <f>'t4'!FD144</f>
        <v>0</v>
      </c>
      <c r="G143" s="337">
        <f>'t4'!EJ164</f>
        <v>0</v>
      </c>
      <c r="H143" s="337">
        <f t="shared" si="4"/>
        <v>0</v>
      </c>
      <c r="I143" s="337">
        <f>'t1'!K144+'t1'!L144</f>
        <v>0</v>
      </c>
      <c r="J143" s="338" t="str">
        <f t="shared" si="5"/>
        <v>OK</v>
      </c>
    </row>
    <row r="144" spans="1:10" ht="12.75" customHeight="1" x14ac:dyDescent="0.3">
      <c r="A144" s="145" t="str">
        <f>'t1'!A145</f>
        <v>Profilo atipico ruolo tecnico</v>
      </c>
      <c r="B144" s="313" t="str">
        <f>'t1'!B145</f>
        <v>T00062</v>
      </c>
      <c r="C144" s="336">
        <f>'t1'!C145+'t1'!D145</f>
        <v>0</v>
      </c>
      <c r="D144" s="336">
        <f>'t5'!U146+'t5'!V146</f>
        <v>0</v>
      </c>
      <c r="E144" s="337">
        <f>'t6'!U146+'t6'!V146</f>
        <v>0</v>
      </c>
      <c r="F144" s="337">
        <f>'t4'!FD145</f>
        <v>0</v>
      </c>
      <c r="G144" s="337">
        <f>'t4'!EK164</f>
        <v>0</v>
      </c>
      <c r="H144" s="337">
        <f t="shared" si="4"/>
        <v>0</v>
      </c>
      <c r="I144" s="337">
        <f>'t1'!K145+'t1'!L145</f>
        <v>0</v>
      </c>
      <c r="J144" s="338" t="str">
        <f t="shared" si="5"/>
        <v>OK</v>
      </c>
    </row>
    <row r="145" spans="1:10" ht="12.75" customHeight="1" x14ac:dyDescent="0.3">
      <c r="A145" s="145" t="str">
        <f>'t1'!A146</f>
        <v>Dirigente amm.vo con incarico di struttura complessa</v>
      </c>
      <c r="B145" s="313" t="str">
        <f>'t1'!B146</f>
        <v>AD0032</v>
      </c>
      <c r="C145" s="336">
        <f>'t1'!C146+'t1'!D146</f>
        <v>3</v>
      </c>
      <c r="D145" s="336">
        <f>'t5'!U147+'t5'!V147</f>
        <v>0</v>
      </c>
      <c r="E145" s="337">
        <f>'t6'!U147+'t6'!V147</f>
        <v>1</v>
      </c>
      <c r="F145" s="337">
        <f>'t4'!FD146</f>
        <v>0</v>
      </c>
      <c r="G145" s="337">
        <f>'t4'!EL164</f>
        <v>0</v>
      </c>
      <c r="H145" s="337">
        <f t="shared" si="4"/>
        <v>4</v>
      </c>
      <c r="I145" s="337">
        <f>'t1'!K146+'t1'!L146</f>
        <v>4</v>
      </c>
      <c r="J145" s="338" t="str">
        <f t="shared" si="5"/>
        <v>OK</v>
      </c>
    </row>
    <row r="146" spans="1:10" ht="12.75" customHeight="1" x14ac:dyDescent="0.3">
      <c r="A146" s="145" t="str">
        <f>'t1'!A147</f>
        <v>Dirigente amm.vo con incarico di struttura semplice</v>
      </c>
      <c r="B146" s="313" t="str">
        <f>'t1'!B147</f>
        <v>AD0S31</v>
      </c>
      <c r="C146" s="336">
        <f>'t1'!C147+'t1'!D147</f>
        <v>0</v>
      </c>
      <c r="D146" s="336">
        <f>'t5'!U148+'t5'!V148</f>
        <v>0</v>
      </c>
      <c r="E146" s="337">
        <f>'t6'!U148+'t6'!V148</f>
        <v>0</v>
      </c>
      <c r="F146" s="337">
        <f>'t4'!FD147</f>
        <v>0</v>
      </c>
      <c r="G146" s="337">
        <f>'t4'!EM164</f>
        <v>0</v>
      </c>
      <c r="H146" s="337">
        <f t="shared" si="4"/>
        <v>0</v>
      </c>
      <c r="I146" s="337">
        <f>'t1'!K147+'t1'!L147</f>
        <v>0</v>
      </c>
      <c r="J146" s="338" t="str">
        <f t="shared" si="5"/>
        <v>OK</v>
      </c>
    </row>
    <row r="147" spans="1:10" ht="12.75" customHeight="1" x14ac:dyDescent="0.3">
      <c r="A147" s="145" t="str">
        <f>'t1'!A148</f>
        <v>Dirigente amm.vo con altri incar.prof.li</v>
      </c>
      <c r="B147" s="313" t="str">
        <f>'t1'!B148</f>
        <v>AD0A31</v>
      </c>
      <c r="C147" s="336">
        <f>'t1'!C148+'t1'!D148</f>
        <v>0</v>
      </c>
      <c r="D147" s="336">
        <f>'t5'!U149+'t5'!V149</f>
        <v>0</v>
      </c>
      <c r="E147" s="337">
        <f>'t6'!U149+'t6'!V149</f>
        <v>0</v>
      </c>
      <c r="F147" s="337">
        <f>'t4'!FD148</f>
        <v>0</v>
      </c>
      <c r="G147" s="337">
        <f>'t4'!EN164</f>
        <v>0</v>
      </c>
      <c r="H147" s="337">
        <f t="shared" si="4"/>
        <v>0</v>
      </c>
      <c r="I147" s="337">
        <f>'t1'!K148+'t1'!L148</f>
        <v>0</v>
      </c>
      <c r="J147" s="338" t="str">
        <f t="shared" si="5"/>
        <v>OK</v>
      </c>
    </row>
    <row r="148" spans="1:10" ht="12.75" customHeight="1" x14ac:dyDescent="0.3">
      <c r="A148" s="145" t="str">
        <f>'t1'!A149</f>
        <v>Dirig. Amm.vo a t. determinato (art. 15-septies dlgs.502/92)</v>
      </c>
      <c r="B148" s="313" t="str">
        <f>'t1'!B149</f>
        <v>AD0612</v>
      </c>
      <c r="C148" s="336">
        <f>'t1'!C149+'t1'!D149</f>
        <v>0</v>
      </c>
      <c r="D148" s="336">
        <f>'t5'!U150+'t5'!V150</f>
        <v>0</v>
      </c>
      <c r="E148" s="337">
        <f>'t6'!U150+'t6'!V150</f>
        <v>0</v>
      </c>
      <c r="F148" s="337">
        <f>'t4'!FD149</f>
        <v>0</v>
      </c>
      <c r="G148" s="337">
        <f>'t4'!EO164</f>
        <v>0</v>
      </c>
      <c r="H148" s="337">
        <f t="shared" si="4"/>
        <v>0</v>
      </c>
      <c r="I148" s="337">
        <f>'t1'!K149+'t1'!L149</f>
        <v>0</v>
      </c>
      <c r="J148" s="338" t="str">
        <f t="shared" si="5"/>
        <v>OK</v>
      </c>
    </row>
    <row r="149" spans="1:10" ht="12.75" customHeight="1" x14ac:dyDescent="0.3">
      <c r="A149" s="145" t="str">
        <f>'t1'!A150</f>
        <v>Collaboratore amministrativo prof.le senior - DS</v>
      </c>
      <c r="B149" s="313" t="str">
        <f>'t1'!B150</f>
        <v>A18869</v>
      </c>
      <c r="C149" s="336">
        <f>'t1'!C150+'t1'!D150</f>
        <v>16</v>
      </c>
      <c r="D149" s="336">
        <f>'t5'!U151+'t5'!V151</f>
        <v>3</v>
      </c>
      <c r="E149" s="337">
        <f>'t6'!U151+'t6'!V151</f>
        <v>0</v>
      </c>
      <c r="F149" s="337">
        <f>'t4'!FD150</f>
        <v>0</v>
      </c>
      <c r="G149" s="337">
        <f>'t4'!EP164</f>
        <v>0</v>
      </c>
      <c r="H149" s="337">
        <f t="shared" si="4"/>
        <v>13</v>
      </c>
      <c r="I149" s="337">
        <f>'t1'!K150+'t1'!L150</f>
        <v>13</v>
      </c>
      <c r="J149" s="338" t="str">
        <f t="shared" si="5"/>
        <v>OK</v>
      </c>
    </row>
    <row r="150" spans="1:10" ht="12.75" customHeight="1" x14ac:dyDescent="0.3">
      <c r="A150" s="145" t="str">
        <f>'t1'!A151</f>
        <v>Collaboratore amministrativo prof.le - D</v>
      </c>
      <c r="B150" s="313" t="str">
        <f>'t1'!B151</f>
        <v>A16028</v>
      </c>
      <c r="C150" s="336">
        <f>'t1'!C151+'t1'!D151</f>
        <v>35</v>
      </c>
      <c r="D150" s="336">
        <f>'t5'!U152+'t5'!V152</f>
        <v>4</v>
      </c>
      <c r="E150" s="337">
        <f>'t6'!U152+'t6'!V152</f>
        <v>10</v>
      </c>
      <c r="F150" s="337">
        <f>'t4'!FD151</f>
        <v>0</v>
      </c>
      <c r="G150" s="337">
        <f>'t4'!EQ164</f>
        <v>0</v>
      </c>
      <c r="H150" s="337">
        <f t="shared" si="4"/>
        <v>41</v>
      </c>
      <c r="I150" s="337">
        <f>'t1'!K151+'t1'!L151</f>
        <v>41</v>
      </c>
      <c r="J150" s="338" t="str">
        <f t="shared" si="5"/>
        <v>OK</v>
      </c>
    </row>
    <row r="151" spans="1:10" ht="12.75" customHeight="1" x14ac:dyDescent="0.3">
      <c r="A151" s="145" t="str">
        <f>'t1'!A152</f>
        <v>Assistente amministrativo - C</v>
      </c>
      <c r="B151" s="313" t="str">
        <f>'t1'!B152</f>
        <v>A14005</v>
      </c>
      <c r="C151" s="336">
        <f>'t1'!C152+'t1'!D152</f>
        <v>109</v>
      </c>
      <c r="D151" s="336">
        <f>'t5'!U153+'t5'!V153</f>
        <v>8</v>
      </c>
      <c r="E151" s="337">
        <f>'t6'!U153+'t6'!V153</f>
        <v>0</v>
      </c>
      <c r="F151" s="337">
        <f>'t4'!FD152</f>
        <v>0</v>
      </c>
      <c r="G151" s="337">
        <f>'t4'!ER164</f>
        <v>0</v>
      </c>
      <c r="H151" s="337">
        <f t="shared" si="4"/>
        <v>101</v>
      </c>
      <c r="I151" s="337">
        <f>'t1'!K152+'t1'!L152</f>
        <v>101</v>
      </c>
      <c r="J151" s="338" t="str">
        <f t="shared" si="5"/>
        <v>OK</v>
      </c>
    </row>
    <row r="152" spans="1:10" ht="12.75" customHeight="1" x14ac:dyDescent="0.3">
      <c r="A152" s="145" t="str">
        <f>'t1'!A153</f>
        <v>Coadiutore amm.vo senior - BS</v>
      </c>
      <c r="B152" s="313" t="str">
        <f>'t1'!B153</f>
        <v>A13870</v>
      </c>
      <c r="C152" s="336">
        <f>'t1'!C153+'t1'!D153</f>
        <v>51</v>
      </c>
      <c r="D152" s="336">
        <f>'t5'!U154+'t5'!V154</f>
        <v>3</v>
      </c>
      <c r="E152" s="337">
        <f>'t6'!U154+'t6'!V154</f>
        <v>2</v>
      </c>
      <c r="F152" s="337">
        <f>'t4'!FD153</f>
        <v>0</v>
      </c>
      <c r="G152" s="337">
        <f>'t4'!ES164</f>
        <v>0</v>
      </c>
      <c r="H152" s="337">
        <f t="shared" si="4"/>
        <v>50</v>
      </c>
      <c r="I152" s="337">
        <f>'t1'!K153+'t1'!L153</f>
        <v>50</v>
      </c>
      <c r="J152" s="338" t="str">
        <f t="shared" si="5"/>
        <v>OK</v>
      </c>
    </row>
    <row r="153" spans="1:10" ht="12.75" customHeight="1" x14ac:dyDescent="0.3">
      <c r="A153" s="145" t="str">
        <f>'t1'!A154</f>
        <v>Coadiutore amm.vo - B</v>
      </c>
      <c r="B153" s="313" t="str">
        <f>'t1'!B154</f>
        <v>A12017</v>
      </c>
      <c r="C153" s="336">
        <f>'t1'!C154+'t1'!D154</f>
        <v>37</v>
      </c>
      <c r="D153" s="336">
        <f>'t5'!U155+'t5'!V155</f>
        <v>3</v>
      </c>
      <c r="E153" s="337">
        <f>'t6'!U155+'t6'!V155</f>
        <v>0</v>
      </c>
      <c r="F153" s="337">
        <f>'t4'!FD154</f>
        <v>0</v>
      </c>
      <c r="G153" s="337">
        <f>'t4'!ET164</f>
        <v>0</v>
      </c>
      <c r="H153" s="337">
        <f t="shared" si="4"/>
        <v>34</v>
      </c>
      <c r="I153" s="337">
        <f>'t1'!K154+'t1'!L154</f>
        <v>34</v>
      </c>
      <c r="J153" s="338" t="str">
        <f t="shared" si="5"/>
        <v>OK</v>
      </c>
    </row>
    <row r="154" spans="1:10" ht="12.75" customHeight="1" x14ac:dyDescent="0.3">
      <c r="A154" s="145" t="str">
        <f>'t1'!A155</f>
        <v>Commesso - A</v>
      </c>
      <c r="B154" s="313" t="str">
        <f>'t1'!B155</f>
        <v>A11030</v>
      </c>
      <c r="C154" s="336">
        <f>'t1'!C155+'t1'!D155</f>
        <v>0</v>
      </c>
      <c r="D154" s="336">
        <f>'t5'!U156+'t5'!V156</f>
        <v>0</v>
      </c>
      <c r="E154" s="337">
        <f>'t6'!U156+'t6'!V156</f>
        <v>0</v>
      </c>
      <c r="F154" s="337">
        <f>'t4'!FD155</f>
        <v>0</v>
      </c>
      <c r="G154" s="337">
        <f>'t4'!EU164</f>
        <v>0</v>
      </c>
      <c r="H154" s="337">
        <f t="shared" si="4"/>
        <v>0</v>
      </c>
      <c r="I154" s="337">
        <f>'t1'!K155+'t1'!L155</f>
        <v>0</v>
      </c>
      <c r="J154" s="338" t="str">
        <f t="shared" si="5"/>
        <v>OK</v>
      </c>
    </row>
    <row r="155" spans="1:10" ht="12.75" customHeight="1" x14ac:dyDescent="0.3">
      <c r="A155" s="145" t="str">
        <f>'t1'!A156</f>
        <v>Profilo atipico ruolo amministrativo</v>
      </c>
      <c r="B155" s="313" t="str">
        <f>'t1'!B156</f>
        <v>A00062</v>
      </c>
      <c r="C155" s="336">
        <f>'t1'!C156+'t1'!D156</f>
        <v>0</v>
      </c>
      <c r="D155" s="336">
        <f>'t5'!U157+'t5'!V157</f>
        <v>0</v>
      </c>
      <c r="E155" s="337">
        <f>'t6'!U157+'t6'!V157</f>
        <v>0</v>
      </c>
      <c r="F155" s="337">
        <f>'t4'!FD156</f>
        <v>0</v>
      </c>
      <c r="G155" s="337">
        <f>'t4'!EV164</f>
        <v>0</v>
      </c>
      <c r="H155" s="337">
        <f t="shared" si="4"/>
        <v>0</v>
      </c>
      <c r="I155" s="337">
        <f>'t1'!K156+'t1'!L156</f>
        <v>0</v>
      </c>
      <c r="J155" s="338" t="str">
        <f t="shared" si="5"/>
        <v>OK</v>
      </c>
    </row>
    <row r="156" spans="1:10" ht="12.75" customHeight="1" x14ac:dyDescent="0.3">
      <c r="A156" s="145" t="str">
        <f>'t1'!A157</f>
        <v>Ricercatore sanitario - DS</v>
      </c>
      <c r="B156" s="313" t="str">
        <f>'t1'!B157</f>
        <v>N18694</v>
      </c>
      <c r="C156" s="336">
        <f>'t1'!C157+'t1'!D157</f>
        <v>73</v>
      </c>
      <c r="D156" s="336">
        <f>'t5'!U158+'t5'!V158</f>
        <v>8</v>
      </c>
      <c r="E156" s="337">
        <f>'t6'!U158+'t6'!V158</f>
        <v>17</v>
      </c>
      <c r="F156" s="337">
        <f>'t4'!FD157</f>
        <v>0</v>
      </c>
      <c r="G156" s="337">
        <f>'t4'!EW164</f>
        <v>0</v>
      </c>
      <c r="H156" s="337">
        <f t="shared" si="4"/>
        <v>82</v>
      </c>
      <c r="I156" s="337">
        <f>'t1'!K157+'t1'!L157</f>
        <v>82</v>
      </c>
      <c r="J156" s="338" t="str">
        <f t="shared" si="5"/>
        <v>OK</v>
      </c>
    </row>
    <row r="157" spans="1:10" ht="12.75" customHeight="1" x14ac:dyDescent="0.3">
      <c r="A157" s="145" t="str">
        <f>'t1'!A158</f>
        <v>Collaboratore prof.le  di ricerca sanitaria - D</v>
      </c>
      <c r="B157" s="313" t="str">
        <f>'t1'!B158</f>
        <v>N16695</v>
      </c>
      <c r="C157" s="336">
        <f>'t1'!C158+'t1'!D158</f>
        <v>59</v>
      </c>
      <c r="D157" s="336">
        <f>'t5'!U159+'t5'!V159</f>
        <v>6</v>
      </c>
      <c r="E157" s="337">
        <f>'t6'!U159+'t6'!V159</f>
        <v>12</v>
      </c>
      <c r="F157" s="337">
        <f>'t4'!FD158</f>
        <v>0</v>
      </c>
      <c r="G157" s="337">
        <f>'t4'!EX164</f>
        <v>0</v>
      </c>
      <c r="H157" s="337">
        <f t="shared" si="4"/>
        <v>65</v>
      </c>
      <c r="I157" s="337">
        <f>'t1'!K158+'t1'!L158</f>
        <v>65</v>
      </c>
      <c r="J157" s="338" t="str">
        <f t="shared" si="5"/>
        <v>OK</v>
      </c>
    </row>
    <row r="158" spans="1:10" ht="12.75" customHeight="1" x14ac:dyDescent="0.3">
      <c r="A158" s="145" t="str">
        <f>'t1'!A159</f>
        <v>CONTRATTISTI (a)</v>
      </c>
      <c r="B158" s="313" t="str">
        <f>'t1'!B159</f>
        <v>000061</v>
      </c>
      <c r="C158" s="336">
        <f>'t1'!C159+'t1'!D159</f>
        <v>0</v>
      </c>
      <c r="D158" s="336">
        <f>'t5'!U160+'t5'!V160</f>
        <v>0</v>
      </c>
      <c r="E158" s="337">
        <f>'t6'!U160+'t6'!V160</f>
        <v>0</v>
      </c>
      <c r="F158" s="337">
        <f>'t4'!FD159</f>
        <v>0</v>
      </c>
      <c r="G158" s="337">
        <f>'t4'!EY164</f>
        <v>0</v>
      </c>
      <c r="H158" s="337">
        <f>C158-D158+E158-F158+G158</f>
        <v>0</v>
      </c>
      <c r="I158" s="337">
        <f>'t1'!K159+'t1'!L159</f>
        <v>0</v>
      </c>
      <c r="J158" s="338" t="str">
        <f t="shared" ref="J158:J163" si="6">IF(H158=I158,"OK","ERRORE")</f>
        <v>OK</v>
      </c>
    </row>
    <row r="159" spans="1:10" ht="12.75" customHeight="1" x14ac:dyDescent="0.3">
      <c r="A159" s="145" t="str">
        <f>'t1'!A160</f>
        <v>Dir. Ambientale con incarico di struttura complessa</v>
      </c>
      <c r="B159" s="313" t="str">
        <f>'t1'!B160</f>
        <v>TD0C02</v>
      </c>
      <c r="C159" s="336">
        <f>'t1'!C160+'t1'!D160</f>
        <v>0</v>
      </c>
      <c r="D159" s="336">
        <f>'t5'!U161+'t5'!V161</f>
        <v>0</v>
      </c>
      <c r="E159" s="337">
        <f>'t6'!U161+'t6'!V161</f>
        <v>0</v>
      </c>
      <c r="F159" s="337">
        <f>'t4'!FD160</f>
        <v>0</v>
      </c>
      <c r="G159" s="337">
        <f>'t4'!EZ164</f>
        <v>0</v>
      </c>
      <c r="H159" s="337">
        <f>C159-D159+E159-F159+G159</f>
        <v>0</v>
      </c>
      <c r="I159" s="337">
        <f>'t1'!K160+'t1'!L160</f>
        <v>0</v>
      </c>
      <c r="J159" s="338" t="str">
        <f t="shared" si="6"/>
        <v>OK</v>
      </c>
    </row>
    <row r="160" spans="1:10" ht="12.75" customHeight="1" x14ac:dyDescent="0.3">
      <c r="A160" s="145" t="str">
        <f>'t1'!A161</f>
        <v>Dir. Ambientale con incarico di struttura semplice</v>
      </c>
      <c r="B160" s="313" t="str">
        <f>'t1'!B161</f>
        <v>TD0S02</v>
      </c>
      <c r="C160" s="336">
        <f>'t1'!C161+'t1'!D161</f>
        <v>0</v>
      </c>
      <c r="D160" s="336">
        <f>'t5'!U162+'t5'!V162</f>
        <v>0</v>
      </c>
      <c r="E160" s="337">
        <f>'t6'!U162+'t6'!V162</f>
        <v>0</v>
      </c>
      <c r="F160" s="337">
        <f>'t4'!FD161</f>
        <v>0</v>
      </c>
      <c r="G160" s="337">
        <f>'t4'!FA164</f>
        <v>0</v>
      </c>
      <c r="H160" s="337">
        <f>C160-D160+E160-F160+G160</f>
        <v>0</v>
      </c>
      <c r="I160" s="337">
        <f>'t1'!K161+'t1'!L161</f>
        <v>0</v>
      </c>
      <c r="J160" s="338" t="str">
        <f t="shared" si="6"/>
        <v>OK</v>
      </c>
    </row>
    <row r="161" spans="1:20" ht="12.75" customHeight="1" x14ac:dyDescent="0.3">
      <c r="A161" s="145" t="str">
        <f>'t1'!A162</f>
        <v>Dir. Ambientale con altri incar.prof.li</v>
      </c>
      <c r="B161" s="313" t="str">
        <f>'t1'!B162</f>
        <v>TD0A02</v>
      </c>
      <c r="C161" s="336">
        <f>'t1'!C162+'t1'!D162</f>
        <v>0</v>
      </c>
      <c r="D161" s="336">
        <f>'t5'!U163+'t5'!V163</f>
        <v>0</v>
      </c>
      <c r="E161" s="337">
        <f>'t6'!U163+'t6'!V163</f>
        <v>0</v>
      </c>
      <c r="F161" s="337">
        <f>'t4'!FD162</f>
        <v>0</v>
      </c>
      <c r="G161" s="337">
        <f>'t4'!FB164</f>
        <v>0</v>
      </c>
      <c r="H161" s="337">
        <f>C161-D161+E161-F161+G161</f>
        <v>0</v>
      </c>
      <c r="I161" s="337">
        <f>'t1'!K162+'t1'!L162</f>
        <v>0</v>
      </c>
      <c r="J161" s="338" t="str">
        <f t="shared" si="6"/>
        <v>OK</v>
      </c>
    </row>
    <row r="162" spans="1:20" ht="12.75" customHeight="1" x14ac:dyDescent="0.3">
      <c r="A162" s="145" t="str">
        <f>'t1'!A163</f>
        <v>Dir. Ambientale a t. determinato (art.15-septies dlgs 502/92)</v>
      </c>
      <c r="B162" s="313" t="str">
        <f>'t1'!B163</f>
        <v>TD0810</v>
      </c>
      <c r="C162" s="336">
        <f>'t1'!C163+'t1'!D163</f>
        <v>0</v>
      </c>
      <c r="D162" s="336">
        <f>'t5'!U164+'t5'!V164</f>
        <v>0</v>
      </c>
      <c r="E162" s="337">
        <f>'t6'!U164+'t6'!V164</f>
        <v>0</v>
      </c>
      <c r="F162" s="337">
        <f>'t4'!FD163</f>
        <v>0</v>
      </c>
      <c r="G162" s="337">
        <f>'t4'!FC164</f>
        <v>0</v>
      </c>
      <c r="H162" s="337">
        <f>C162-D162+E162-F162+G162</f>
        <v>0</v>
      </c>
      <c r="I162" s="337">
        <f>'t1'!K163+'t1'!L163</f>
        <v>0</v>
      </c>
      <c r="J162" s="338" t="str">
        <f t="shared" si="6"/>
        <v>OK</v>
      </c>
    </row>
    <row r="163" spans="1:20" s="148" customFormat="1" ht="15" customHeight="1" x14ac:dyDescent="0.25">
      <c r="A163" s="340" t="str">
        <f>'t1'!A164</f>
        <v>TOTALE</v>
      </c>
      <c r="B163" s="341"/>
      <c r="C163" s="342">
        <f>SUM(C6:C162)</f>
        <v>1614</v>
      </c>
      <c r="D163" s="342">
        <f t="shared" ref="D163:I163" si="7">SUM(D6:D162)</f>
        <v>135</v>
      </c>
      <c r="E163" s="342">
        <f t="shared" si="7"/>
        <v>147</v>
      </c>
      <c r="F163" s="342">
        <f t="shared" si="7"/>
        <v>1</v>
      </c>
      <c r="G163" s="342">
        <f t="shared" si="7"/>
        <v>1</v>
      </c>
      <c r="H163" s="342">
        <f t="shared" si="7"/>
        <v>1626</v>
      </c>
      <c r="I163" s="342">
        <f t="shared" si="7"/>
        <v>1626</v>
      </c>
      <c r="J163" s="343" t="str">
        <f t="shared" si="6"/>
        <v>OK</v>
      </c>
    </row>
    <row r="168" spans="1:20" x14ac:dyDescent="0.25">
      <c r="F168" s="344"/>
      <c r="G168" s="344"/>
      <c r="H168" s="344"/>
      <c r="I168" s="344"/>
      <c r="J168" s="344"/>
      <c r="K168" s="339"/>
      <c r="L168" s="339"/>
      <c r="M168" s="339"/>
      <c r="N168" s="339"/>
      <c r="O168" s="339"/>
      <c r="P168" s="339"/>
      <c r="Q168" s="339"/>
      <c r="R168" s="339"/>
      <c r="S168" s="339"/>
      <c r="T168" s="339"/>
    </row>
    <row r="172" spans="1:20" x14ac:dyDescent="0.25">
      <c r="G172" s="344"/>
    </row>
    <row r="173" spans="1:20" x14ac:dyDescent="0.25">
      <c r="G173" s="344"/>
    </row>
    <row r="174" spans="1:20" x14ac:dyDescent="0.25">
      <c r="G174" s="344"/>
    </row>
    <row r="175" spans="1:20" x14ac:dyDescent="0.25">
      <c r="G175" s="344"/>
    </row>
    <row r="176" spans="1:20" x14ac:dyDescent="0.25">
      <c r="G176" s="344"/>
    </row>
    <row r="177" spans="7:7" x14ac:dyDescent="0.25">
      <c r="G177" s="339"/>
    </row>
    <row r="178" spans="7:7" x14ac:dyDescent="0.25">
      <c r="G178" s="339"/>
    </row>
    <row r="179" spans="7:7" x14ac:dyDescent="0.25">
      <c r="G179" s="339"/>
    </row>
    <row r="180" spans="7:7" x14ac:dyDescent="0.25">
      <c r="G180" s="339"/>
    </row>
    <row r="181" spans="7:7" x14ac:dyDescent="0.25">
      <c r="G181" s="339"/>
    </row>
    <row r="182" spans="7:7" x14ac:dyDescent="0.25">
      <c r="G182" s="339"/>
    </row>
    <row r="183" spans="7:7" x14ac:dyDescent="0.25">
      <c r="G183" s="339"/>
    </row>
    <row r="184" spans="7:7" x14ac:dyDescent="0.25">
      <c r="G184" s="339"/>
    </row>
    <row r="185" spans="7:7" x14ac:dyDescent="0.25">
      <c r="G185" s="339"/>
    </row>
    <row r="186" spans="7:7" x14ac:dyDescent="0.25">
      <c r="G186" s="339"/>
    </row>
  </sheetData>
  <sheetProtection password="8611" sheet="1" selectLockedCells="1" selectUnlockedCells="1"/>
  <dataConsolidate/>
  <mergeCells count="2">
    <mergeCell ref="A1:H1"/>
    <mergeCell ref="D2:J2"/>
  </mergeCells>
  <printOptions horizontalCentered="1" verticalCentered="1"/>
  <pageMargins left="0" right="0" top="0.15748031496062992" bottom="0.15748031496062992" header="0.19685039370078741" footer="0.19685039370078741"/>
  <pageSetup paperSize="9" scale="90" orientation="landscape" horizontalDpi="300" verticalDpi="4294967292"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9"/>
  <dimension ref="A1:M164"/>
  <sheetViews>
    <sheetView showGridLines="0" zoomScale="90" zoomScaleNormal="90" workbookViewId="0">
      <pane xSplit="2" ySplit="6" topLeftCell="C7" activePane="bottomRight" state="frozen"/>
      <selection activeCell="K155" sqref="K155"/>
      <selection pane="topRight" activeCell="K155" sqref="K155"/>
      <selection pane="bottomLeft" activeCell="K155" sqref="K155"/>
      <selection pane="bottomRight" activeCell="M7" sqref="M7"/>
    </sheetView>
  </sheetViews>
  <sheetFormatPr defaultColWidth="9.15234375" defaultRowHeight="10.3" x14ac:dyDescent="0.25"/>
  <cols>
    <col min="1" max="1" width="44.53515625" style="128" customWidth="1"/>
    <col min="2" max="2" width="8.53515625" style="149" customWidth="1"/>
    <col min="3" max="3" width="9.3828125" style="149" customWidth="1"/>
    <col min="4" max="5" width="13" style="149" customWidth="1"/>
    <col min="6" max="7" width="13.15234375" style="149" customWidth="1"/>
    <col min="8" max="8" width="9.3828125" style="149" customWidth="1"/>
    <col min="9" max="10" width="13" style="149" customWidth="1"/>
    <col min="11" max="11" width="13.15234375" style="149" customWidth="1"/>
    <col min="12" max="12" width="13.15234375" style="128" customWidth="1"/>
    <col min="13" max="16384" width="9.15234375" style="128"/>
  </cols>
  <sheetData>
    <row r="1" spans="1:13" ht="43.5" customHeight="1" x14ac:dyDescent="0.35">
      <c r="A1" s="2650" t="str">
        <f>'t1'!A1</f>
        <v>SERVIZIO SANITARIO NAZIONALE - anno 2020</v>
      </c>
      <c r="B1" s="2650"/>
      <c r="C1" s="2650"/>
      <c r="D1" s="2650"/>
      <c r="E1" s="2650"/>
      <c r="F1" s="2650"/>
      <c r="G1" s="2650"/>
      <c r="H1" s="2650"/>
      <c r="I1" s="2650"/>
      <c r="J1" s="2650"/>
      <c r="K1" s="308"/>
      <c r="L1" s="309"/>
      <c r="M1" s="270"/>
    </row>
    <row r="2" spans="1:13" ht="10.5" customHeight="1" x14ac:dyDescent="0.35">
      <c r="B2" s="128"/>
      <c r="C2" s="128"/>
      <c r="D2" s="128"/>
      <c r="E2" s="2941"/>
      <c r="F2" s="2941"/>
      <c r="G2" s="2941"/>
      <c r="H2" s="2941"/>
      <c r="I2" s="2941"/>
      <c r="J2" s="2941"/>
      <c r="K2" s="2941"/>
      <c r="L2" s="2941"/>
      <c r="M2" s="270"/>
    </row>
    <row r="3" spans="1:13" ht="21" customHeight="1" x14ac:dyDescent="0.35">
      <c r="A3" s="269" t="str">
        <f>"Tavola di coerenza tra presenti al 31.12."&amp;'t1'!L1&amp;" rilevati nelle Tabelle 1, 7, 8 e 9 (Squadratura 2)"</f>
        <v>Tavola di coerenza tra presenti al 31.12.2020 rilevati nelle Tabelle 1, 7, 8 e 9 (Squadratura 2)</v>
      </c>
      <c r="C3" s="128"/>
      <c r="D3" s="128"/>
      <c r="E3" s="128"/>
      <c r="F3" s="128"/>
      <c r="G3" s="128"/>
      <c r="H3" s="128"/>
      <c r="I3" s="128"/>
      <c r="J3" s="128"/>
      <c r="K3" s="128"/>
    </row>
    <row r="4" spans="1:13" s="310" customFormat="1" ht="11.25" customHeight="1" x14ac:dyDescent="0.3">
      <c r="A4" s="345"/>
      <c r="B4" s="345"/>
      <c r="C4" s="2942" t="s">
        <v>2025</v>
      </c>
      <c r="D4" s="2943"/>
      <c r="E4" s="2943"/>
      <c r="F4" s="2943"/>
      <c r="G4" s="2944"/>
      <c r="H4" s="2942" t="s">
        <v>2026</v>
      </c>
      <c r="I4" s="2943"/>
      <c r="J4" s="2943"/>
      <c r="K4" s="2943"/>
      <c r="L4" s="2944"/>
    </row>
    <row r="5" spans="1:13" ht="70.5" customHeight="1" x14ac:dyDescent="0.25">
      <c r="A5" s="333" t="s">
        <v>3919</v>
      </c>
      <c r="B5" s="333" t="s">
        <v>3907</v>
      </c>
      <c r="C5" s="346" t="str">
        <f>"Presenti 31.12."&amp;'t1'!L1&amp;" (Tab 1)"</f>
        <v>Presenti 31.12.2020 (Tab 1)</v>
      </c>
      <c r="D5" s="318" t="s">
        <v>3928</v>
      </c>
      <c r="E5" s="318" t="s">
        <v>3929</v>
      </c>
      <c r="F5" s="318" t="s">
        <v>3930</v>
      </c>
      <c r="G5" s="318" t="s">
        <v>2028</v>
      </c>
      <c r="H5" s="346" t="str">
        <f>"Presenti 31.12."&amp;'t1'!L1&amp;" (Tab 1)"</f>
        <v>Presenti 31.12.2020 (Tab 1)</v>
      </c>
      <c r="I5" s="318" t="s">
        <v>3928</v>
      </c>
      <c r="J5" s="318" t="s">
        <v>3929</v>
      </c>
      <c r="K5" s="318" t="s">
        <v>3930</v>
      </c>
      <c r="L5" s="318" t="s">
        <v>2028</v>
      </c>
    </row>
    <row r="6" spans="1:13" ht="10.75" x14ac:dyDescent="0.3">
      <c r="A6" s="347"/>
      <c r="B6" s="347"/>
      <c r="C6" s="348" t="s">
        <v>2029</v>
      </c>
      <c r="D6" s="348" t="s">
        <v>2030</v>
      </c>
      <c r="E6" s="348" t="s">
        <v>2032</v>
      </c>
      <c r="F6" s="348" t="s">
        <v>2033</v>
      </c>
      <c r="G6" s="349" t="s">
        <v>3931</v>
      </c>
      <c r="H6" s="348" t="s">
        <v>3924</v>
      </c>
      <c r="I6" s="348" t="s">
        <v>3932</v>
      </c>
      <c r="J6" s="348" t="s">
        <v>3926</v>
      </c>
      <c r="K6" s="348" t="s">
        <v>3933</v>
      </c>
      <c r="L6" s="349" t="s">
        <v>3934</v>
      </c>
    </row>
    <row r="7" spans="1:13" ht="12.75" customHeight="1" x14ac:dyDescent="0.3">
      <c r="A7" s="314" t="str">
        <f>'t1'!A7</f>
        <v>Direttore generale</v>
      </c>
      <c r="B7" s="313" t="str">
        <f>'t1'!B7</f>
        <v>0D0097</v>
      </c>
      <c r="C7" s="336">
        <f>'t1'!K7</f>
        <v>1</v>
      </c>
      <c r="D7" s="336">
        <f>'t7'!W7</f>
        <v>1</v>
      </c>
      <c r="E7" s="337">
        <f>'t8'!AA7</f>
        <v>1</v>
      </c>
      <c r="F7" s="337">
        <f>'t9'!O7</f>
        <v>1</v>
      </c>
      <c r="G7" s="338" t="str">
        <f>IF(COUNTIF(C7:F7,C7)=4,"OK","ERRORE")</f>
        <v>OK</v>
      </c>
      <c r="H7" s="337">
        <f>'t1'!L7</f>
        <v>0</v>
      </c>
      <c r="I7" s="337">
        <f>'t7'!X7</f>
        <v>0</v>
      </c>
      <c r="J7" s="337">
        <f>'t8'!AB7</f>
        <v>0</v>
      </c>
      <c r="K7" s="336">
        <f>'t9'!P7</f>
        <v>0</v>
      </c>
      <c r="L7" s="338" t="str">
        <f>IF(COUNTIF(H7:K7,H7)=4,"OK","ERRORE")</f>
        <v>OK</v>
      </c>
    </row>
    <row r="8" spans="1:13" ht="12.75" customHeight="1" x14ac:dyDescent="0.3">
      <c r="A8" s="314" t="str">
        <f>'t1'!A8</f>
        <v>Direttore sanitario</v>
      </c>
      <c r="B8" s="313" t="str">
        <f>'t1'!B8</f>
        <v>0D0482</v>
      </c>
      <c r="C8" s="336">
        <f>'t1'!K8</f>
        <v>2</v>
      </c>
      <c r="D8" s="336">
        <f>'t7'!W8</f>
        <v>2</v>
      </c>
      <c r="E8" s="337">
        <f>'t8'!AA8</f>
        <v>2</v>
      </c>
      <c r="F8" s="337">
        <f>'t9'!O8</f>
        <v>2</v>
      </c>
      <c r="G8" s="338" t="str">
        <f t="shared" ref="G8:G71" si="0">IF(COUNTIF(C8:F8,C8)=4,"OK","ERRORE")</f>
        <v>OK</v>
      </c>
      <c r="H8" s="337">
        <f>'t1'!L8</f>
        <v>0</v>
      </c>
      <c r="I8" s="337">
        <f>'t7'!X8</f>
        <v>0</v>
      </c>
      <c r="J8" s="337">
        <f>'t8'!AB8</f>
        <v>0</v>
      </c>
      <c r="K8" s="336">
        <f>'t9'!P8</f>
        <v>0</v>
      </c>
      <c r="L8" s="338" t="str">
        <f t="shared" ref="L8:L71" si="1">IF(COUNTIF(H8:K8,H8)=4,"OK","ERRORE")</f>
        <v>OK</v>
      </c>
    </row>
    <row r="9" spans="1:13" ht="12.75" customHeight="1" x14ac:dyDescent="0.3">
      <c r="A9" s="314" t="str">
        <f>'t1'!A9</f>
        <v>Direttore amministrativo</v>
      </c>
      <c r="B9" s="313" t="str">
        <f>'t1'!B9</f>
        <v>0D0163</v>
      </c>
      <c r="C9" s="336">
        <f>'t1'!K9</f>
        <v>1</v>
      </c>
      <c r="D9" s="336">
        <f>'t7'!W9</f>
        <v>1</v>
      </c>
      <c r="E9" s="337">
        <f>'t8'!AA9</f>
        <v>1</v>
      </c>
      <c r="F9" s="337">
        <f>'t9'!O9</f>
        <v>1</v>
      </c>
      <c r="G9" s="338" t="str">
        <f t="shared" si="0"/>
        <v>OK</v>
      </c>
      <c r="H9" s="337">
        <f>'t1'!L9</f>
        <v>0</v>
      </c>
      <c r="I9" s="337">
        <f>'t7'!X9</f>
        <v>0</v>
      </c>
      <c r="J9" s="337">
        <f>'t8'!AB9</f>
        <v>0</v>
      </c>
      <c r="K9" s="336">
        <f>'t9'!P9</f>
        <v>0</v>
      </c>
      <c r="L9" s="338" t="str">
        <f t="shared" si="1"/>
        <v>OK</v>
      </c>
    </row>
    <row r="10" spans="1:13" ht="12.75" customHeight="1" x14ac:dyDescent="0.3">
      <c r="A10" s="314" t="str">
        <f>'t1'!A10</f>
        <v>Direttore dei servizi sociali</v>
      </c>
      <c r="B10" s="313" t="str">
        <f>'t1'!B10</f>
        <v>0D0484</v>
      </c>
      <c r="C10" s="336">
        <f>'t1'!K10</f>
        <v>0</v>
      </c>
      <c r="D10" s="336">
        <f>'t7'!W10</f>
        <v>0</v>
      </c>
      <c r="E10" s="337">
        <f>'t8'!AA10</f>
        <v>0</v>
      </c>
      <c r="F10" s="337">
        <f>'t9'!O10</f>
        <v>0</v>
      </c>
      <c r="G10" s="338" t="str">
        <f t="shared" si="0"/>
        <v>OK</v>
      </c>
      <c r="H10" s="337">
        <f>'t1'!L10</f>
        <v>0</v>
      </c>
      <c r="I10" s="337">
        <f>'t7'!X10</f>
        <v>0</v>
      </c>
      <c r="J10" s="337">
        <f>'t8'!AB10</f>
        <v>0</v>
      </c>
      <c r="K10" s="336">
        <f>'t9'!P10</f>
        <v>0</v>
      </c>
      <c r="L10" s="338" t="str">
        <f t="shared" si="1"/>
        <v>OK</v>
      </c>
    </row>
    <row r="11" spans="1:13" ht="12.75" customHeight="1" x14ac:dyDescent="0.3">
      <c r="A11" s="314" t="str">
        <f>'t1'!A11</f>
        <v>Dir. Medico con inc. Struttura complessa (rapp. Esclusivo)</v>
      </c>
      <c r="B11" s="313" t="str">
        <f>'t1'!B11</f>
        <v>SD0E33</v>
      </c>
      <c r="C11" s="336">
        <f>'t1'!K11</f>
        <v>11</v>
      </c>
      <c r="D11" s="336">
        <f>'t7'!W11</f>
        <v>11</v>
      </c>
      <c r="E11" s="337">
        <f>'t8'!AA11</f>
        <v>11</v>
      </c>
      <c r="F11" s="337">
        <f>'t9'!O11</f>
        <v>11</v>
      </c>
      <c r="G11" s="338" t="str">
        <f t="shared" si="0"/>
        <v>OK</v>
      </c>
      <c r="H11" s="337">
        <f>'t1'!L11</f>
        <v>1</v>
      </c>
      <c r="I11" s="337">
        <f>'t7'!X11</f>
        <v>1</v>
      </c>
      <c r="J11" s="337">
        <f>'t8'!AB11</f>
        <v>1</v>
      </c>
      <c r="K11" s="336">
        <f>'t9'!P11</f>
        <v>1</v>
      </c>
      <c r="L11" s="338" t="str">
        <f t="shared" si="1"/>
        <v>OK</v>
      </c>
    </row>
    <row r="12" spans="1:13" ht="12.75" customHeight="1" x14ac:dyDescent="0.3">
      <c r="A12" s="314" t="str">
        <f>'t1'!A12</f>
        <v>Dir. Medico con inc. di struttura complessa (rapp. Non escl.</v>
      </c>
      <c r="B12" s="313" t="str">
        <f>'t1'!B12</f>
        <v>SD0N33</v>
      </c>
      <c r="C12" s="336">
        <f>'t1'!K12</f>
        <v>4</v>
      </c>
      <c r="D12" s="336">
        <f>'t7'!W12</f>
        <v>4</v>
      </c>
      <c r="E12" s="337">
        <f>'t8'!AA12</f>
        <v>4</v>
      </c>
      <c r="F12" s="337">
        <f>'t9'!O12</f>
        <v>4</v>
      </c>
      <c r="G12" s="338" t="str">
        <f t="shared" si="0"/>
        <v>OK</v>
      </c>
      <c r="H12" s="337">
        <f>'t1'!L12</f>
        <v>0</v>
      </c>
      <c r="I12" s="337">
        <f>'t7'!X12</f>
        <v>0</v>
      </c>
      <c r="J12" s="337">
        <f>'t8'!AB12</f>
        <v>0</v>
      </c>
      <c r="K12" s="336">
        <f>'t9'!P12</f>
        <v>0</v>
      </c>
      <c r="L12" s="338" t="str">
        <f t="shared" si="1"/>
        <v>OK</v>
      </c>
    </row>
    <row r="13" spans="1:13" ht="12.75" customHeight="1" x14ac:dyDescent="0.3">
      <c r="A13" s="314" t="str">
        <f>'t1'!A13</f>
        <v>Dir. Medico con incarico di struttura semplice (rapp. Esclus</v>
      </c>
      <c r="B13" s="313" t="str">
        <f>'t1'!B13</f>
        <v>SD0E34</v>
      </c>
      <c r="C13" s="336">
        <f>'t1'!K13</f>
        <v>18</v>
      </c>
      <c r="D13" s="336">
        <f>'t7'!W13</f>
        <v>18</v>
      </c>
      <c r="E13" s="337">
        <f>'t8'!AA13</f>
        <v>18</v>
      </c>
      <c r="F13" s="337">
        <f>'t9'!O13</f>
        <v>18</v>
      </c>
      <c r="G13" s="338" t="str">
        <f t="shared" si="0"/>
        <v>OK</v>
      </c>
      <c r="H13" s="337">
        <f>'t1'!L13</f>
        <v>12</v>
      </c>
      <c r="I13" s="337">
        <f>'t7'!X13</f>
        <v>12</v>
      </c>
      <c r="J13" s="337">
        <f>'t8'!AB13</f>
        <v>12</v>
      </c>
      <c r="K13" s="336">
        <f>'t9'!P13</f>
        <v>12</v>
      </c>
      <c r="L13" s="338" t="str">
        <f t="shared" si="1"/>
        <v>OK</v>
      </c>
    </row>
    <row r="14" spans="1:13" ht="12.75" customHeight="1" x14ac:dyDescent="0.3">
      <c r="A14" s="314" t="str">
        <f>'t1'!A14</f>
        <v>Dir. Medico con incarico struttura semplice (rapp. Non escl.</v>
      </c>
      <c r="B14" s="313" t="str">
        <f>'t1'!B14</f>
        <v>SD0N34</v>
      </c>
      <c r="C14" s="336">
        <f>'t1'!K14</f>
        <v>3</v>
      </c>
      <c r="D14" s="336">
        <f>'t7'!W14</f>
        <v>3</v>
      </c>
      <c r="E14" s="337">
        <f>'t8'!AA14</f>
        <v>3</v>
      </c>
      <c r="F14" s="337">
        <f>'t9'!O14</f>
        <v>3</v>
      </c>
      <c r="G14" s="338" t="str">
        <f t="shared" si="0"/>
        <v>OK</v>
      </c>
      <c r="H14" s="337">
        <f>'t1'!L14</f>
        <v>0</v>
      </c>
      <c r="I14" s="337">
        <f>'t7'!X14</f>
        <v>0</v>
      </c>
      <c r="J14" s="337">
        <f>'t8'!AB14</f>
        <v>0</v>
      </c>
      <c r="K14" s="336">
        <f>'t9'!P14</f>
        <v>0</v>
      </c>
      <c r="L14" s="338" t="str">
        <f t="shared" si="1"/>
        <v>OK</v>
      </c>
    </row>
    <row r="15" spans="1:13" ht="12.75" customHeight="1" x14ac:dyDescent="0.3">
      <c r="A15" s="314" t="str">
        <f>'t1'!A15</f>
        <v>Dirigenti medici con altri incar. Prof.li (rapp. Esclusivo)</v>
      </c>
      <c r="B15" s="313" t="str">
        <f>'t1'!B15</f>
        <v>SD0035</v>
      </c>
      <c r="C15" s="336">
        <f>'t1'!K15</f>
        <v>74</v>
      </c>
      <c r="D15" s="336">
        <f>'t7'!W15</f>
        <v>74</v>
      </c>
      <c r="E15" s="337">
        <f>'t8'!AA15</f>
        <v>74</v>
      </c>
      <c r="F15" s="337">
        <f>'t9'!O15</f>
        <v>74</v>
      </c>
      <c r="G15" s="338" t="str">
        <f t="shared" si="0"/>
        <v>OK</v>
      </c>
      <c r="H15" s="337">
        <f>'t1'!L15</f>
        <v>104</v>
      </c>
      <c r="I15" s="337">
        <f>'t7'!X15</f>
        <v>104</v>
      </c>
      <c r="J15" s="337">
        <f>'t8'!AB15</f>
        <v>104</v>
      </c>
      <c r="K15" s="336">
        <f>'t9'!P15</f>
        <v>104</v>
      </c>
      <c r="L15" s="338" t="str">
        <f t="shared" si="1"/>
        <v>OK</v>
      </c>
    </row>
    <row r="16" spans="1:13" ht="12.75" customHeight="1" x14ac:dyDescent="0.3">
      <c r="A16" s="314" t="str">
        <f>'t1'!A16</f>
        <v>Dirigenti medici con altri incar. Prof.li (rapp. Non escl.)</v>
      </c>
      <c r="B16" s="313" t="str">
        <f>'t1'!B16</f>
        <v>SD0036</v>
      </c>
      <c r="C16" s="336">
        <f>'t1'!K16</f>
        <v>11</v>
      </c>
      <c r="D16" s="336">
        <f>'t7'!W16</f>
        <v>11</v>
      </c>
      <c r="E16" s="337">
        <f>'t8'!AA16</f>
        <v>11</v>
      </c>
      <c r="F16" s="337">
        <f>'t9'!O16</f>
        <v>11</v>
      </c>
      <c r="G16" s="338" t="str">
        <f t="shared" si="0"/>
        <v>OK</v>
      </c>
      <c r="H16" s="337">
        <f>'t1'!L16</f>
        <v>2</v>
      </c>
      <c r="I16" s="337">
        <f>'t7'!X16</f>
        <v>2</v>
      </c>
      <c r="J16" s="337">
        <f>'t8'!AB16</f>
        <v>2</v>
      </c>
      <c r="K16" s="336">
        <f>'t9'!P16</f>
        <v>2</v>
      </c>
      <c r="L16" s="338" t="str">
        <f t="shared" si="1"/>
        <v>OK</v>
      </c>
    </row>
    <row r="17" spans="1:12" ht="12.75" customHeight="1" x14ac:dyDescent="0.3">
      <c r="A17" s="314" t="str">
        <f>'t1'!A17</f>
        <v>Dir. Medici a t.  Determinato(art. 15-septies d.lgs. 502/92)</v>
      </c>
      <c r="B17" s="313" t="str">
        <f>'t1'!B17</f>
        <v>SD0597</v>
      </c>
      <c r="C17" s="336">
        <f>'t1'!K17</f>
        <v>0</v>
      </c>
      <c r="D17" s="336">
        <f>'t7'!W17</f>
        <v>0</v>
      </c>
      <c r="E17" s="337">
        <f>'t8'!AA17</f>
        <v>0</v>
      </c>
      <c r="F17" s="337">
        <f>'t9'!O17</f>
        <v>0</v>
      </c>
      <c r="G17" s="338" t="str">
        <f t="shared" si="0"/>
        <v>OK</v>
      </c>
      <c r="H17" s="337">
        <f>'t1'!L17</f>
        <v>0</v>
      </c>
      <c r="I17" s="337">
        <f>'t7'!X17</f>
        <v>0</v>
      </c>
      <c r="J17" s="337">
        <f>'t8'!AB17</f>
        <v>0</v>
      </c>
      <c r="K17" s="336">
        <f>'t9'!P17</f>
        <v>0</v>
      </c>
      <c r="L17" s="338" t="str">
        <f t="shared" si="1"/>
        <v>OK</v>
      </c>
    </row>
    <row r="18" spans="1:12" ht="12.75" customHeight="1" x14ac:dyDescent="0.3">
      <c r="A18" s="314" t="str">
        <f>'t1'!A18</f>
        <v>Veterinari con inc. di struttura complessa (rapp.esclusivo)</v>
      </c>
      <c r="B18" s="313" t="str">
        <f>'t1'!B18</f>
        <v>SD0E74</v>
      </c>
      <c r="C18" s="336">
        <f>'t1'!K18</f>
        <v>0</v>
      </c>
      <c r="D18" s="336">
        <f>'t7'!W18</f>
        <v>0</v>
      </c>
      <c r="E18" s="337">
        <f>'t8'!AA18</f>
        <v>0</v>
      </c>
      <c r="F18" s="337">
        <f>'t9'!O18</f>
        <v>0</v>
      </c>
      <c r="G18" s="338" t="str">
        <f t="shared" si="0"/>
        <v>OK</v>
      </c>
      <c r="H18" s="337">
        <f>'t1'!L18</f>
        <v>0</v>
      </c>
      <c r="I18" s="337">
        <f>'t7'!X18</f>
        <v>0</v>
      </c>
      <c r="J18" s="337">
        <f>'t8'!AB18</f>
        <v>0</v>
      </c>
      <c r="K18" s="336">
        <f>'t9'!P18</f>
        <v>0</v>
      </c>
      <c r="L18" s="338" t="str">
        <f t="shared" si="1"/>
        <v>OK</v>
      </c>
    </row>
    <row r="19" spans="1:12" ht="12.75" customHeight="1" x14ac:dyDescent="0.3">
      <c r="A19" s="314" t="str">
        <f>'t1'!A19</f>
        <v>Veterinari con inc. di struttura complessa (rapp. Non escl.)</v>
      </c>
      <c r="B19" s="313" t="str">
        <f>'t1'!B19</f>
        <v>SD0N74</v>
      </c>
      <c r="C19" s="336">
        <f>'t1'!K19</f>
        <v>0</v>
      </c>
      <c r="D19" s="336">
        <f>'t7'!W19</f>
        <v>0</v>
      </c>
      <c r="E19" s="337">
        <f>'t8'!AA19</f>
        <v>0</v>
      </c>
      <c r="F19" s="337">
        <f>'t9'!O19</f>
        <v>0</v>
      </c>
      <c r="G19" s="338" t="str">
        <f t="shared" si="0"/>
        <v>OK</v>
      </c>
      <c r="H19" s="337">
        <f>'t1'!L19</f>
        <v>0</v>
      </c>
      <c r="I19" s="337">
        <f>'t7'!X19</f>
        <v>0</v>
      </c>
      <c r="J19" s="337">
        <f>'t8'!AB19</f>
        <v>0</v>
      </c>
      <c r="K19" s="336">
        <f>'t9'!P19</f>
        <v>0</v>
      </c>
      <c r="L19" s="338" t="str">
        <f t="shared" si="1"/>
        <v>OK</v>
      </c>
    </row>
    <row r="20" spans="1:12" ht="12.75" customHeight="1" x14ac:dyDescent="0.3">
      <c r="A20" s="314" t="str">
        <f>'t1'!A20</f>
        <v>Veterinari con inc. di struttura semplice (rapp. Esclusivo)</v>
      </c>
      <c r="B20" s="313" t="str">
        <f>'t1'!B20</f>
        <v>SD0E73</v>
      </c>
      <c r="C20" s="336">
        <f>'t1'!K20</f>
        <v>0</v>
      </c>
      <c r="D20" s="336">
        <f>'t7'!W20</f>
        <v>0</v>
      </c>
      <c r="E20" s="337">
        <f>'t8'!AA20</f>
        <v>0</v>
      </c>
      <c r="F20" s="337">
        <f>'t9'!O20</f>
        <v>0</v>
      </c>
      <c r="G20" s="338" t="str">
        <f t="shared" si="0"/>
        <v>OK</v>
      </c>
      <c r="H20" s="337">
        <f>'t1'!L20</f>
        <v>0</v>
      </c>
      <c r="I20" s="337">
        <f>'t7'!X20</f>
        <v>0</v>
      </c>
      <c r="J20" s="337">
        <f>'t8'!AB20</f>
        <v>0</v>
      </c>
      <c r="K20" s="336">
        <f>'t9'!P20</f>
        <v>0</v>
      </c>
      <c r="L20" s="338" t="str">
        <f t="shared" si="1"/>
        <v>OK</v>
      </c>
    </row>
    <row r="21" spans="1:12" ht="12.75" customHeight="1" x14ac:dyDescent="0.3">
      <c r="A21" s="314" t="str">
        <f>'t1'!A21</f>
        <v>Veterinari con inc. di struttura semplice (rapp. Non escl.)</v>
      </c>
      <c r="B21" s="313" t="str">
        <f>'t1'!B21</f>
        <v>SD0N73</v>
      </c>
      <c r="C21" s="336">
        <f>'t1'!K21</f>
        <v>0</v>
      </c>
      <c r="D21" s="336">
        <f>'t7'!W21</f>
        <v>0</v>
      </c>
      <c r="E21" s="337">
        <f>'t8'!AA21</f>
        <v>0</v>
      </c>
      <c r="F21" s="337">
        <f>'t9'!O21</f>
        <v>0</v>
      </c>
      <c r="G21" s="338" t="str">
        <f t="shared" si="0"/>
        <v>OK</v>
      </c>
      <c r="H21" s="337">
        <f>'t1'!L21</f>
        <v>0</v>
      </c>
      <c r="I21" s="337">
        <f>'t7'!X21</f>
        <v>0</v>
      </c>
      <c r="J21" s="337">
        <f>'t8'!AB21</f>
        <v>0</v>
      </c>
      <c r="K21" s="336">
        <f>'t9'!P21</f>
        <v>0</v>
      </c>
      <c r="L21" s="338" t="str">
        <f t="shared" si="1"/>
        <v>OK</v>
      </c>
    </row>
    <row r="22" spans="1:12" ht="12.75" customHeight="1" x14ac:dyDescent="0.3">
      <c r="A22" s="314" t="str">
        <f>'t1'!A22</f>
        <v>Veterinari con altri incar. Prof.li (rapp. Esclusivo)</v>
      </c>
      <c r="B22" s="313" t="str">
        <f>'t1'!B22</f>
        <v>SD0A73</v>
      </c>
      <c r="C22" s="336">
        <f>'t1'!K22</f>
        <v>0</v>
      </c>
      <c r="D22" s="336">
        <f>'t7'!W22</f>
        <v>0</v>
      </c>
      <c r="E22" s="337">
        <f>'t8'!AA22</f>
        <v>0</v>
      </c>
      <c r="F22" s="337">
        <f>'t9'!O22</f>
        <v>0</v>
      </c>
      <c r="G22" s="338" t="str">
        <f t="shared" si="0"/>
        <v>OK</v>
      </c>
      <c r="H22" s="337">
        <f>'t1'!L22</f>
        <v>0</v>
      </c>
      <c r="I22" s="337">
        <f>'t7'!X22</f>
        <v>0</v>
      </c>
      <c r="J22" s="337">
        <f>'t8'!AB22</f>
        <v>0</v>
      </c>
      <c r="K22" s="336">
        <f>'t9'!P22</f>
        <v>0</v>
      </c>
      <c r="L22" s="338" t="str">
        <f t="shared" si="1"/>
        <v>OK</v>
      </c>
    </row>
    <row r="23" spans="1:12" ht="12.75" customHeight="1" x14ac:dyDescent="0.3">
      <c r="A23" s="314" t="str">
        <f>'t1'!A23</f>
        <v>Veterinari con altri incar. Prof.li (rapp. Non escl.)</v>
      </c>
      <c r="B23" s="313" t="str">
        <f>'t1'!B23</f>
        <v>SD0072</v>
      </c>
      <c r="C23" s="336">
        <f>'t1'!K23</f>
        <v>0</v>
      </c>
      <c r="D23" s="336">
        <f>'t7'!W23</f>
        <v>0</v>
      </c>
      <c r="E23" s="337">
        <f>'t8'!AA23</f>
        <v>0</v>
      </c>
      <c r="F23" s="337">
        <f>'t9'!O23</f>
        <v>0</v>
      </c>
      <c r="G23" s="338" t="str">
        <f t="shared" si="0"/>
        <v>OK</v>
      </c>
      <c r="H23" s="337">
        <f>'t1'!L23</f>
        <v>0</v>
      </c>
      <c r="I23" s="337">
        <f>'t7'!X23</f>
        <v>0</v>
      </c>
      <c r="J23" s="337">
        <f>'t8'!AB23</f>
        <v>0</v>
      </c>
      <c r="K23" s="336">
        <f>'t9'!P23</f>
        <v>0</v>
      </c>
      <c r="L23" s="338" t="str">
        <f t="shared" si="1"/>
        <v>OK</v>
      </c>
    </row>
    <row r="24" spans="1:12" ht="12.75" customHeight="1" x14ac:dyDescent="0.3">
      <c r="A24" s="314" t="str">
        <f>'t1'!A24</f>
        <v>Veterinari a t. determinato (art. 15-septies d.lgs. 502/92)</v>
      </c>
      <c r="B24" s="313" t="str">
        <f>'t1'!B24</f>
        <v>SD0598</v>
      </c>
      <c r="C24" s="336">
        <f>'t1'!K24</f>
        <v>0</v>
      </c>
      <c r="D24" s="336">
        <f>'t7'!W24</f>
        <v>0</v>
      </c>
      <c r="E24" s="337">
        <f>'t8'!AA24</f>
        <v>0</v>
      </c>
      <c r="F24" s="337">
        <f>'t9'!O24</f>
        <v>0</v>
      </c>
      <c r="G24" s="338" t="str">
        <f t="shared" si="0"/>
        <v>OK</v>
      </c>
      <c r="H24" s="337">
        <f>'t1'!L24</f>
        <v>0</v>
      </c>
      <c r="I24" s="337">
        <f>'t7'!X24</f>
        <v>0</v>
      </c>
      <c r="J24" s="337">
        <f>'t8'!AB24</f>
        <v>0</v>
      </c>
      <c r="K24" s="336">
        <f>'t9'!P24</f>
        <v>0</v>
      </c>
      <c r="L24" s="338" t="str">
        <f t="shared" si="1"/>
        <v>OK</v>
      </c>
    </row>
    <row r="25" spans="1:12" ht="12.75" customHeight="1" x14ac:dyDescent="0.3">
      <c r="A25" s="314" t="str">
        <f>'t1'!A25</f>
        <v>Odontoiatri con inc. di struttura complessa (rapp. Escl.)</v>
      </c>
      <c r="B25" s="313" t="str">
        <f>'t1'!B25</f>
        <v>SD0E49</v>
      </c>
      <c r="C25" s="336">
        <f>'t1'!K25</f>
        <v>0</v>
      </c>
      <c r="D25" s="336">
        <f>'t7'!W25</f>
        <v>0</v>
      </c>
      <c r="E25" s="337">
        <f>'t8'!AA25</f>
        <v>0</v>
      </c>
      <c r="F25" s="337">
        <f>'t9'!O25</f>
        <v>0</v>
      </c>
      <c r="G25" s="338" t="str">
        <f t="shared" si="0"/>
        <v>OK</v>
      </c>
      <c r="H25" s="337">
        <f>'t1'!L25</f>
        <v>0</v>
      </c>
      <c r="I25" s="337">
        <f>'t7'!X25</f>
        <v>0</v>
      </c>
      <c r="J25" s="337">
        <f>'t8'!AB25</f>
        <v>0</v>
      </c>
      <c r="K25" s="336">
        <f>'t9'!P25</f>
        <v>0</v>
      </c>
      <c r="L25" s="338" t="str">
        <f t="shared" si="1"/>
        <v>OK</v>
      </c>
    </row>
    <row r="26" spans="1:12" ht="12.75" customHeight="1" x14ac:dyDescent="0.3">
      <c r="A26" s="314" t="str">
        <f>'t1'!A26</f>
        <v>Odontoiatri con inc. di struttura complessa (rapp. Non escl.</v>
      </c>
      <c r="B26" s="313" t="str">
        <f>'t1'!B26</f>
        <v>SD0N49</v>
      </c>
      <c r="C26" s="336">
        <f>'t1'!K26</f>
        <v>0</v>
      </c>
      <c r="D26" s="336">
        <f>'t7'!W26</f>
        <v>0</v>
      </c>
      <c r="E26" s="337">
        <f>'t8'!AA26</f>
        <v>0</v>
      </c>
      <c r="F26" s="337">
        <f>'t9'!O26</f>
        <v>0</v>
      </c>
      <c r="G26" s="338" t="str">
        <f t="shared" si="0"/>
        <v>OK</v>
      </c>
      <c r="H26" s="337">
        <f>'t1'!L26</f>
        <v>0</v>
      </c>
      <c r="I26" s="337">
        <f>'t7'!X26</f>
        <v>0</v>
      </c>
      <c r="J26" s="337">
        <f>'t8'!AB26</f>
        <v>0</v>
      </c>
      <c r="K26" s="336">
        <f>'t9'!P26</f>
        <v>0</v>
      </c>
      <c r="L26" s="338" t="str">
        <f t="shared" si="1"/>
        <v>OK</v>
      </c>
    </row>
    <row r="27" spans="1:12" ht="12.75" customHeight="1" x14ac:dyDescent="0.3">
      <c r="A27" s="314" t="str">
        <f>'t1'!A27</f>
        <v>Odontoiatri con inc. di struttura semplice (rapp. Esclusivo)</v>
      </c>
      <c r="B27" s="313" t="str">
        <f>'t1'!B27</f>
        <v>SD0E48</v>
      </c>
      <c r="C27" s="336">
        <f>'t1'!K27</f>
        <v>0</v>
      </c>
      <c r="D27" s="336">
        <f>'t7'!W27</f>
        <v>0</v>
      </c>
      <c r="E27" s="337">
        <f>'t8'!AA27</f>
        <v>0</v>
      </c>
      <c r="F27" s="337">
        <f>'t9'!O27</f>
        <v>0</v>
      </c>
      <c r="G27" s="338" t="str">
        <f t="shared" si="0"/>
        <v>OK</v>
      </c>
      <c r="H27" s="337">
        <f>'t1'!L27</f>
        <v>0</v>
      </c>
      <c r="I27" s="337">
        <f>'t7'!X27</f>
        <v>0</v>
      </c>
      <c r="J27" s="337">
        <f>'t8'!AB27</f>
        <v>0</v>
      </c>
      <c r="K27" s="336">
        <f>'t9'!P27</f>
        <v>0</v>
      </c>
      <c r="L27" s="338" t="str">
        <f t="shared" si="1"/>
        <v>OK</v>
      </c>
    </row>
    <row r="28" spans="1:12" ht="12.75" customHeight="1" x14ac:dyDescent="0.3">
      <c r="A28" s="314" t="str">
        <f>'t1'!A28</f>
        <v>Odontoiatri con inc. di struttura semplice (rapp. Non escl.)</v>
      </c>
      <c r="B28" s="313" t="str">
        <f>'t1'!B28</f>
        <v>SD0N48</v>
      </c>
      <c r="C28" s="336">
        <f>'t1'!K28</f>
        <v>0</v>
      </c>
      <c r="D28" s="336">
        <f>'t7'!W28</f>
        <v>0</v>
      </c>
      <c r="E28" s="337">
        <f>'t8'!AA28</f>
        <v>0</v>
      </c>
      <c r="F28" s="337">
        <f>'t9'!O28</f>
        <v>0</v>
      </c>
      <c r="G28" s="338" t="str">
        <f t="shared" si="0"/>
        <v>OK</v>
      </c>
      <c r="H28" s="337">
        <f>'t1'!L28</f>
        <v>0</v>
      </c>
      <c r="I28" s="337">
        <f>'t7'!X28</f>
        <v>0</v>
      </c>
      <c r="J28" s="337">
        <f>'t8'!AB28</f>
        <v>0</v>
      </c>
      <c r="K28" s="336">
        <f>'t9'!P28</f>
        <v>0</v>
      </c>
      <c r="L28" s="338" t="str">
        <f t="shared" si="1"/>
        <v>OK</v>
      </c>
    </row>
    <row r="29" spans="1:12" ht="12.75" customHeight="1" x14ac:dyDescent="0.3">
      <c r="A29" s="314" t="str">
        <f>'t1'!A29</f>
        <v>Odontoiatri con altri incar. Prof.li (rapp. Esclusivo)</v>
      </c>
      <c r="B29" s="313" t="str">
        <f>'t1'!B29</f>
        <v>SD0A48</v>
      </c>
      <c r="C29" s="336">
        <f>'t1'!K29</f>
        <v>0</v>
      </c>
      <c r="D29" s="336">
        <f>'t7'!W29</f>
        <v>0</v>
      </c>
      <c r="E29" s="337">
        <f>'t8'!AA29</f>
        <v>0</v>
      </c>
      <c r="F29" s="337">
        <f>'t9'!O29</f>
        <v>0</v>
      </c>
      <c r="G29" s="338" t="str">
        <f t="shared" si="0"/>
        <v>OK</v>
      </c>
      <c r="H29" s="337">
        <f>'t1'!L29</f>
        <v>0</v>
      </c>
      <c r="I29" s="337">
        <f>'t7'!X29</f>
        <v>0</v>
      </c>
      <c r="J29" s="337">
        <f>'t8'!AB29</f>
        <v>0</v>
      </c>
      <c r="K29" s="336">
        <f>'t9'!P29</f>
        <v>0</v>
      </c>
      <c r="L29" s="338" t="str">
        <f t="shared" si="1"/>
        <v>OK</v>
      </c>
    </row>
    <row r="30" spans="1:12" ht="12.75" customHeight="1" x14ac:dyDescent="0.3">
      <c r="A30" s="314" t="str">
        <f>'t1'!A30</f>
        <v>Odontoiatri con altri incar. Prof.li (rapp. Non escl.)</v>
      </c>
      <c r="B30" s="313" t="str">
        <f>'t1'!B30</f>
        <v>SD0047</v>
      </c>
      <c r="C30" s="336">
        <f>'t1'!K30</f>
        <v>0</v>
      </c>
      <c r="D30" s="336">
        <f>'t7'!W30</f>
        <v>0</v>
      </c>
      <c r="E30" s="337">
        <f>'t8'!AA30</f>
        <v>0</v>
      </c>
      <c r="F30" s="337">
        <f>'t9'!O30</f>
        <v>0</v>
      </c>
      <c r="G30" s="338" t="str">
        <f t="shared" si="0"/>
        <v>OK</v>
      </c>
      <c r="H30" s="337">
        <f>'t1'!L30</f>
        <v>0</v>
      </c>
      <c r="I30" s="337">
        <f>'t7'!X30</f>
        <v>0</v>
      </c>
      <c r="J30" s="337">
        <f>'t8'!AB30</f>
        <v>0</v>
      </c>
      <c r="K30" s="336">
        <f>'t9'!P30</f>
        <v>0</v>
      </c>
      <c r="L30" s="338" t="str">
        <f t="shared" si="1"/>
        <v>OK</v>
      </c>
    </row>
    <row r="31" spans="1:12" ht="12.75" customHeight="1" x14ac:dyDescent="0.3">
      <c r="A31" s="314" t="str">
        <f>'t1'!A31</f>
        <v>Odontoiatri a t. determinato (art. 15-septies d.lgs. 502/92)</v>
      </c>
      <c r="B31" s="313" t="str">
        <f>'t1'!B31</f>
        <v>SD0599</v>
      </c>
      <c r="C31" s="336">
        <f>'t1'!K31</f>
        <v>0</v>
      </c>
      <c r="D31" s="336">
        <f>'t7'!W31</f>
        <v>0</v>
      </c>
      <c r="E31" s="337">
        <f>'t8'!AA31</f>
        <v>0</v>
      </c>
      <c r="F31" s="337">
        <f>'t9'!O31</f>
        <v>0</v>
      </c>
      <c r="G31" s="338" t="str">
        <f t="shared" si="0"/>
        <v>OK</v>
      </c>
      <c r="H31" s="337">
        <f>'t1'!L31</f>
        <v>0</v>
      </c>
      <c r="I31" s="337">
        <f>'t7'!X31</f>
        <v>0</v>
      </c>
      <c r="J31" s="337">
        <f>'t8'!AB31</f>
        <v>0</v>
      </c>
      <c r="K31" s="336">
        <f>'t9'!P31</f>
        <v>0</v>
      </c>
      <c r="L31" s="338" t="str">
        <f t="shared" si="1"/>
        <v>OK</v>
      </c>
    </row>
    <row r="32" spans="1:12" ht="12.75" customHeight="1" x14ac:dyDescent="0.3">
      <c r="A32" s="314" t="str">
        <f>'t1'!A32</f>
        <v>Farmacisti con inc. di struttura complessa (rapp. Esclusivo)</v>
      </c>
      <c r="B32" s="313" t="str">
        <f>'t1'!B32</f>
        <v>SD0E39</v>
      </c>
      <c r="C32" s="336">
        <f>'t1'!K32</f>
        <v>1</v>
      </c>
      <c r="D32" s="336">
        <f>'t7'!W32</f>
        <v>1</v>
      </c>
      <c r="E32" s="337">
        <f>'t8'!AA32</f>
        <v>1</v>
      </c>
      <c r="F32" s="337">
        <f>'t9'!O32</f>
        <v>1</v>
      </c>
      <c r="G32" s="338" t="str">
        <f t="shared" si="0"/>
        <v>OK</v>
      </c>
      <c r="H32" s="337">
        <f>'t1'!L32</f>
        <v>0</v>
      </c>
      <c r="I32" s="337">
        <f>'t7'!X32</f>
        <v>0</v>
      </c>
      <c r="J32" s="337">
        <f>'t8'!AB32</f>
        <v>0</v>
      </c>
      <c r="K32" s="336">
        <f>'t9'!P32</f>
        <v>0</v>
      </c>
      <c r="L32" s="338" t="str">
        <f t="shared" si="1"/>
        <v>OK</v>
      </c>
    </row>
    <row r="33" spans="1:12" ht="12.75" customHeight="1" x14ac:dyDescent="0.3">
      <c r="A33" s="314" t="str">
        <f>'t1'!A33</f>
        <v>Farmacisti con inc. di struttura complessa (rapp. Non escl.)</v>
      </c>
      <c r="B33" s="313" t="str">
        <f>'t1'!B33</f>
        <v>SD0N39</v>
      </c>
      <c r="C33" s="336">
        <f>'t1'!K33</f>
        <v>0</v>
      </c>
      <c r="D33" s="336">
        <f>'t7'!W33</f>
        <v>0</v>
      </c>
      <c r="E33" s="337">
        <f>'t8'!AA33</f>
        <v>0</v>
      </c>
      <c r="F33" s="337">
        <f>'t9'!O33</f>
        <v>0</v>
      </c>
      <c r="G33" s="338" t="str">
        <f t="shared" si="0"/>
        <v>OK</v>
      </c>
      <c r="H33" s="337">
        <f>'t1'!L33</f>
        <v>0</v>
      </c>
      <c r="I33" s="337">
        <f>'t7'!X33</f>
        <v>0</v>
      </c>
      <c r="J33" s="337">
        <f>'t8'!AB33</f>
        <v>0</v>
      </c>
      <c r="K33" s="336">
        <f>'t9'!P33</f>
        <v>0</v>
      </c>
      <c r="L33" s="338" t="str">
        <f t="shared" si="1"/>
        <v>OK</v>
      </c>
    </row>
    <row r="34" spans="1:12" ht="12.75" customHeight="1" x14ac:dyDescent="0.3">
      <c r="A34" s="314" t="str">
        <f>'t1'!A34</f>
        <v>Farmacisti con inc. di struttura semplice (rapp. Esclusivo)</v>
      </c>
      <c r="B34" s="313" t="str">
        <f>'t1'!B34</f>
        <v>SD0E38</v>
      </c>
      <c r="C34" s="336">
        <f>'t1'!K34</f>
        <v>0</v>
      </c>
      <c r="D34" s="336">
        <f>'t7'!W34</f>
        <v>0</v>
      </c>
      <c r="E34" s="337">
        <f>'t8'!AA34</f>
        <v>0</v>
      </c>
      <c r="F34" s="337">
        <f>'t9'!O34</f>
        <v>0</v>
      </c>
      <c r="G34" s="338" t="str">
        <f t="shared" si="0"/>
        <v>OK</v>
      </c>
      <c r="H34" s="337">
        <f>'t1'!L34</f>
        <v>2</v>
      </c>
      <c r="I34" s="337">
        <f>'t7'!X34</f>
        <v>2</v>
      </c>
      <c r="J34" s="337">
        <f>'t8'!AB34</f>
        <v>2</v>
      </c>
      <c r="K34" s="336">
        <f>'t9'!P34</f>
        <v>2</v>
      </c>
      <c r="L34" s="338" t="str">
        <f t="shared" si="1"/>
        <v>OK</v>
      </c>
    </row>
    <row r="35" spans="1:12" ht="12.75" customHeight="1" x14ac:dyDescent="0.3">
      <c r="A35" s="314" t="str">
        <f>'t1'!A35</f>
        <v>Farmacisti con inc. di struttura semplice (rapp. Non escl.)</v>
      </c>
      <c r="B35" s="313" t="str">
        <f>'t1'!B35</f>
        <v>SD0N38</v>
      </c>
      <c r="C35" s="336">
        <f>'t1'!K35</f>
        <v>0</v>
      </c>
      <c r="D35" s="336">
        <f>'t7'!W35</f>
        <v>0</v>
      </c>
      <c r="E35" s="337">
        <f>'t8'!AA35</f>
        <v>0</v>
      </c>
      <c r="F35" s="337">
        <f>'t9'!O35</f>
        <v>0</v>
      </c>
      <c r="G35" s="338" t="str">
        <f t="shared" si="0"/>
        <v>OK</v>
      </c>
      <c r="H35" s="337">
        <f>'t1'!L35</f>
        <v>0</v>
      </c>
      <c r="I35" s="337">
        <f>'t7'!X35</f>
        <v>0</v>
      </c>
      <c r="J35" s="337">
        <f>'t8'!AB35</f>
        <v>0</v>
      </c>
      <c r="K35" s="336">
        <f>'t9'!P35</f>
        <v>0</v>
      </c>
      <c r="L35" s="338" t="str">
        <f t="shared" si="1"/>
        <v>OK</v>
      </c>
    </row>
    <row r="36" spans="1:12" ht="12.75" customHeight="1" x14ac:dyDescent="0.3">
      <c r="A36" s="314" t="str">
        <f>'t1'!A36</f>
        <v>Farmacisti con altri incar. Prof.li (rapp. Esclusivo)</v>
      </c>
      <c r="B36" s="313" t="str">
        <f>'t1'!B36</f>
        <v>SD0A38</v>
      </c>
      <c r="C36" s="336">
        <f>'t1'!K36</f>
        <v>1</v>
      </c>
      <c r="D36" s="336">
        <f>'t7'!W36</f>
        <v>1</v>
      </c>
      <c r="E36" s="337">
        <f>'t8'!AA36</f>
        <v>1</v>
      </c>
      <c r="F36" s="337">
        <f>'t9'!O36</f>
        <v>1</v>
      </c>
      <c r="G36" s="338" t="str">
        <f t="shared" si="0"/>
        <v>OK</v>
      </c>
      <c r="H36" s="337">
        <f>'t1'!L36</f>
        <v>3</v>
      </c>
      <c r="I36" s="337">
        <f>'t7'!X36</f>
        <v>3</v>
      </c>
      <c r="J36" s="337">
        <f>'t8'!AB36</f>
        <v>3</v>
      </c>
      <c r="K36" s="336">
        <f>'t9'!P36</f>
        <v>3</v>
      </c>
      <c r="L36" s="338" t="str">
        <f t="shared" si="1"/>
        <v>OK</v>
      </c>
    </row>
    <row r="37" spans="1:12" ht="12.75" customHeight="1" x14ac:dyDescent="0.3">
      <c r="A37" s="314" t="str">
        <f>'t1'!A37</f>
        <v>Farmacisti con altri incar. Prof.li (rapp. Non escl.)</v>
      </c>
      <c r="B37" s="313" t="str">
        <f>'t1'!B37</f>
        <v>SD0037</v>
      </c>
      <c r="C37" s="336">
        <f>'t1'!K37</f>
        <v>0</v>
      </c>
      <c r="D37" s="336">
        <f>'t7'!W37</f>
        <v>0</v>
      </c>
      <c r="E37" s="337">
        <f>'t8'!AA37</f>
        <v>0</v>
      </c>
      <c r="F37" s="337">
        <f>'t9'!O37</f>
        <v>0</v>
      </c>
      <c r="G37" s="338" t="str">
        <f t="shared" si="0"/>
        <v>OK</v>
      </c>
      <c r="H37" s="337">
        <f>'t1'!L37</f>
        <v>0</v>
      </c>
      <c r="I37" s="337">
        <f>'t7'!X37</f>
        <v>0</v>
      </c>
      <c r="J37" s="337">
        <f>'t8'!AB37</f>
        <v>0</v>
      </c>
      <c r="K37" s="336">
        <f>'t9'!P37</f>
        <v>0</v>
      </c>
      <c r="L37" s="338" t="str">
        <f t="shared" si="1"/>
        <v>OK</v>
      </c>
    </row>
    <row r="38" spans="1:12" ht="12.75" customHeight="1" x14ac:dyDescent="0.3">
      <c r="A38" s="314" t="str">
        <f>'t1'!A38</f>
        <v>Farmacisti a t. determinato (art. 15-septies d.lgs. 502/92)</v>
      </c>
      <c r="B38" s="313" t="str">
        <f>'t1'!B38</f>
        <v>SD0600</v>
      </c>
      <c r="C38" s="336">
        <f>'t1'!K38</f>
        <v>0</v>
      </c>
      <c r="D38" s="336">
        <f>'t7'!W38</f>
        <v>0</v>
      </c>
      <c r="E38" s="337">
        <f>'t8'!AA38</f>
        <v>0</v>
      </c>
      <c r="F38" s="337">
        <f>'t9'!O38</f>
        <v>0</v>
      </c>
      <c r="G38" s="338" t="str">
        <f t="shared" si="0"/>
        <v>OK</v>
      </c>
      <c r="H38" s="337">
        <f>'t1'!L38</f>
        <v>0</v>
      </c>
      <c r="I38" s="337">
        <f>'t7'!X38</f>
        <v>0</v>
      </c>
      <c r="J38" s="337">
        <f>'t8'!AB38</f>
        <v>0</v>
      </c>
      <c r="K38" s="336">
        <f>'t9'!P38</f>
        <v>0</v>
      </c>
      <c r="L38" s="338" t="str">
        <f t="shared" si="1"/>
        <v>OK</v>
      </c>
    </row>
    <row r="39" spans="1:12" ht="12.75" customHeight="1" x14ac:dyDescent="0.3">
      <c r="A39" s="314" t="str">
        <f>'t1'!A39</f>
        <v>Biologi con inc. di struttura complessa (rapp. Esclusivo)</v>
      </c>
      <c r="B39" s="313" t="str">
        <f>'t1'!B39</f>
        <v>SD0E13</v>
      </c>
      <c r="C39" s="336">
        <f>'t1'!K39</f>
        <v>2</v>
      </c>
      <c r="D39" s="336">
        <f>'t7'!W39</f>
        <v>2</v>
      </c>
      <c r="E39" s="337">
        <f>'t8'!AA39</f>
        <v>2</v>
      </c>
      <c r="F39" s="337">
        <f>'t9'!O39</f>
        <v>2</v>
      </c>
      <c r="G39" s="338" t="str">
        <f t="shared" si="0"/>
        <v>OK</v>
      </c>
      <c r="H39" s="337">
        <f>'t1'!L39</f>
        <v>1</v>
      </c>
      <c r="I39" s="337">
        <f>'t7'!X39</f>
        <v>1</v>
      </c>
      <c r="J39" s="337">
        <f>'t8'!AB39</f>
        <v>1</v>
      </c>
      <c r="K39" s="336">
        <f>'t9'!P39</f>
        <v>1</v>
      </c>
      <c r="L39" s="338" t="str">
        <f t="shared" si="1"/>
        <v>OK</v>
      </c>
    </row>
    <row r="40" spans="1:12" ht="12.75" customHeight="1" x14ac:dyDescent="0.3">
      <c r="A40" s="314" t="str">
        <f>'t1'!A40</f>
        <v>Biologi con inc. di struttura complessa (rapp. Non escl.)</v>
      </c>
      <c r="B40" s="313" t="str">
        <f>'t1'!B40</f>
        <v>SD0N13</v>
      </c>
      <c r="C40" s="336">
        <f>'t1'!K40</f>
        <v>0</v>
      </c>
      <c r="D40" s="336">
        <f>'t7'!W40</f>
        <v>0</v>
      </c>
      <c r="E40" s="337">
        <f>'t8'!AA40</f>
        <v>0</v>
      </c>
      <c r="F40" s="337">
        <f>'t9'!O40</f>
        <v>0</v>
      </c>
      <c r="G40" s="338" t="str">
        <f t="shared" si="0"/>
        <v>OK</v>
      </c>
      <c r="H40" s="337">
        <f>'t1'!L40</f>
        <v>0</v>
      </c>
      <c r="I40" s="337">
        <f>'t7'!X40</f>
        <v>0</v>
      </c>
      <c r="J40" s="337">
        <f>'t8'!AB40</f>
        <v>0</v>
      </c>
      <c r="K40" s="336">
        <f>'t9'!P40</f>
        <v>0</v>
      </c>
      <c r="L40" s="338" t="str">
        <f t="shared" si="1"/>
        <v>OK</v>
      </c>
    </row>
    <row r="41" spans="1:12" ht="12.75" customHeight="1" x14ac:dyDescent="0.3">
      <c r="A41" s="314" t="str">
        <f>'t1'!A41</f>
        <v>Biologi con inc. di struttura semplice (rapp. Esclusivo)</v>
      </c>
      <c r="B41" s="313" t="str">
        <f>'t1'!B41</f>
        <v>SD0E12</v>
      </c>
      <c r="C41" s="336">
        <f>'t1'!K41</f>
        <v>3</v>
      </c>
      <c r="D41" s="336">
        <f>'t7'!W41</f>
        <v>3</v>
      </c>
      <c r="E41" s="337">
        <f>'t8'!AA41</f>
        <v>3</v>
      </c>
      <c r="F41" s="337">
        <f>'t9'!O41</f>
        <v>3</v>
      </c>
      <c r="G41" s="338" t="str">
        <f t="shared" si="0"/>
        <v>OK</v>
      </c>
      <c r="H41" s="337">
        <f>'t1'!L41</f>
        <v>4</v>
      </c>
      <c r="I41" s="337">
        <f>'t7'!X41</f>
        <v>4</v>
      </c>
      <c r="J41" s="337">
        <f>'t8'!AB41</f>
        <v>4</v>
      </c>
      <c r="K41" s="336">
        <f>'t9'!P41</f>
        <v>4</v>
      </c>
      <c r="L41" s="338" t="str">
        <f t="shared" si="1"/>
        <v>OK</v>
      </c>
    </row>
    <row r="42" spans="1:12" ht="12.75" customHeight="1" x14ac:dyDescent="0.3">
      <c r="A42" s="314" t="str">
        <f>'t1'!A42</f>
        <v>Biologi con inc. di struttura semplice (rapp. Non escl.)</v>
      </c>
      <c r="B42" s="313" t="str">
        <f>'t1'!B42</f>
        <v>SD0N12</v>
      </c>
      <c r="C42" s="336">
        <f>'t1'!K42</f>
        <v>0</v>
      </c>
      <c r="D42" s="336">
        <f>'t7'!W42</f>
        <v>0</v>
      </c>
      <c r="E42" s="337">
        <f>'t8'!AA42</f>
        <v>0</v>
      </c>
      <c r="F42" s="337">
        <f>'t9'!O42</f>
        <v>0</v>
      </c>
      <c r="G42" s="338" t="str">
        <f t="shared" si="0"/>
        <v>OK</v>
      </c>
      <c r="H42" s="337">
        <f>'t1'!L42</f>
        <v>0</v>
      </c>
      <c r="I42" s="337">
        <f>'t7'!X42</f>
        <v>0</v>
      </c>
      <c r="J42" s="337">
        <f>'t8'!AB42</f>
        <v>0</v>
      </c>
      <c r="K42" s="336">
        <f>'t9'!P42</f>
        <v>0</v>
      </c>
      <c r="L42" s="338" t="str">
        <f t="shared" si="1"/>
        <v>OK</v>
      </c>
    </row>
    <row r="43" spans="1:12" ht="12.75" customHeight="1" x14ac:dyDescent="0.3">
      <c r="A43" s="314" t="str">
        <f>'t1'!A43</f>
        <v>Biologi con altri incar. Prof.li (rapp. Esclusivo)</v>
      </c>
      <c r="B43" s="313" t="str">
        <f>'t1'!B43</f>
        <v>SD0A12</v>
      </c>
      <c r="C43" s="336">
        <f>'t1'!K43</f>
        <v>2</v>
      </c>
      <c r="D43" s="336">
        <f>'t7'!W43</f>
        <v>2</v>
      </c>
      <c r="E43" s="337">
        <f>'t8'!AA43</f>
        <v>2</v>
      </c>
      <c r="F43" s="337">
        <f>'t9'!O43</f>
        <v>2</v>
      </c>
      <c r="G43" s="338" t="str">
        <f t="shared" si="0"/>
        <v>OK</v>
      </c>
      <c r="H43" s="337">
        <f>'t1'!L43</f>
        <v>28</v>
      </c>
      <c r="I43" s="337">
        <f>'t7'!X43</f>
        <v>28</v>
      </c>
      <c r="J43" s="337">
        <f>'t8'!AB43</f>
        <v>28</v>
      </c>
      <c r="K43" s="336">
        <f>'t9'!P43</f>
        <v>28</v>
      </c>
      <c r="L43" s="338" t="str">
        <f t="shared" si="1"/>
        <v>OK</v>
      </c>
    </row>
    <row r="44" spans="1:12" ht="12.75" customHeight="1" x14ac:dyDescent="0.3">
      <c r="A44" s="314" t="str">
        <f>'t1'!A44</f>
        <v>Biologi con altri incar. Prof.li (rapp. Non escl.)</v>
      </c>
      <c r="B44" s="313" t="str">
        <f>'t1'!B44</f>
        <v>SD0011</v>
      </c>
      <c r="C44" s="336">
        <f>'t1'!K44</f>
        <v>0</v>
      </c>
      <c r="D44" s="336">
        <f>'t7'!W44</f>
        <v>0</v>
      </c>
      <c r="E44" s="337">
        <f>'t8'!AA44</f>
        <v>0</v>
      </c>
      <c r="F44" s="337">
        <f>'t9'!O44</f>
        <v>0</v>
      </c>
      <c r="G44" s="338" t="str">
        <f t="shared" si="0"/>
        <v>OK</v>
      </c>
      <c r="H44" s="337">
        <f>'t1'!L44</f>
        <v>0</v>
      </c>
      <c r="I44" s="337">
        <f>'t7'!X44</f>
        <v>0</v>
      </c>
      <c r="J44" s="337">
        <f>'t8'!AB44</f>
        <v>0</v>
      </c>
      <c r="K44" s="336">
        <f>'t9'!P44</f>
        <v>0</v>
      </c>
      <c r="L44" s="338" t="str">
        <f t="shared" si="1"/>
        <v>OK</v>
      </c>
    </row>
    <row r="45" spans="1:12" ht="12.75" customHeight="1" x14ac:dyDescent="0.3">
      <c r="A45" s="314" t="str">
        <f>'t1'!A45</f>
        <v>Biologi a t. determinato (art. 15-septies d.lgs. 502/92)</v>
      </c>
      <c r="B45" s="313" t="str">
        <f>'t1'!B45</f>
        <v>SD0601</v>
      </c>
      <c r="C45" s="336">
        <f>'t1'!K45</f>
        <v>0</v>
      </c>
      <c r="D45" s="336">
        <f>'t7'!W45</f>
        <v>0</v>
      </c>
      <c r="E45" s="337">
        <f>'t8'!AA45</f>
        <v>0</v>
      </c>
      <c r="F45" s="337">
        <f>'t9'!O45</f>
        <v>0</v>
      </c>
      <c r="G45" s="338" t="str">
        <f t="shared" si="0"/>
        <v>OK</v>
      </c>
      <c r="H45" s="337">
        <f>'t1'!L45</f>
        <v>0</v>
      </c>
      <c r="I45" s="337">
        <f>'t7'!X45</f>
        <v>0</v>
      </c>
      <c r="J45" s="337">
        <f>'t8'!AB45</f>
        <v>0</v>
      </c>
      <c r="K45" s="336">
        <f>'t9'!P45</f>
        <v>0</v>
      </c>
      <c r="L45" s="338" t="str">
        <f t="shared" si="1"/>
        <v>OK</v>
      </c>
    </row>
    <row r="46" spans="1:12" ht="12.75" customHeight="1" x14ac:dyDescent="0.3">
      <c r="A46" s="314" t="str">
        <f>'t1'!A46</f>
        <v>Chimici con inc. di struttura complessa (rapp. Esclusivo)</v>
      </c>
      <c r="B46" s="313" t="str">
        <f>'t1'!B46</f>
        <v>SD0E16</v>
      </c>
      <c r="C46" s="336">
        <f>'t1'!K46</f>
        <v>0</v>
      </c>
      <c r="D46" s="336">
        <f>'t7'!W46</f>
        <v>0</v>
      </c>
      <c r="E46" s="337">
        <f>'t8'!AA46</f>
        <v>0</v>
      </c>
      <c r="F46" s="337">
        <f>'t9'!O46</f>
        <v>0</v>
      </c>
      <c r="G46" s="338" t="str">
        <f t="shared" si="0"/>
        <v>OK</v>
      </c>
      <c r="H46" s="337">
        <f>'t1'!L46</f>
        <v>0</v>
      </c>
      <c r="I46" s="337">
        <f>'t7'!X46</f>
        <v>0</v>
      </c>
      <c r="J46" s="337">
        <f>'t8'!AB46</f>
        <v>0</v>
      </c>
      <c r="K46" s="336">
        <f>'t9'!P46</f>
        <v>0</v>
      </c>
      <c r="L46" s="338" t="str">
        <f t="shared" si="1"/>
        <v>OK</v>
      </c>
    </row>
    <row r="47" spans="1:12" ht="12.75" customHeight="1" x14ac:dyDescent="0.3">
      <c r="A47" s="314" t="str">
        <f>'t1'!A47</f>
        <v>Chimici con inc. di struttura complessa (rapp.non escl.)</v>
      </c>
      <c r="B47" s="313" t="str">
        <f>'t1'!B47</f>
        <v>SD0N16</v>
      </c>
      <c r="C47" s="336">
        <f>'t1'!K47</f>
        <v>0</v>
      </c>
      <c r="D47" s="336">
        <f>'t7'!W47</f>
        <v>0</v>
      </c>
      <c r="E47" s="337">
        <f>'t8'!AA47</f>
        <v>0</v>
      </c>
      <c r="F47" s="337">
        <f>'t9'!O47</f>
        <v>0</v>
      </c>
      <c r="G47" s="338" t="str">
        <f t="shared" si="0"/>
        <v>OK</v>
      </c>
      <c r="H47" s="337">
        <f>'t1'!L47</f>
        <v>0</v>
      </c>
      <c r="I47" s="337">
        <f>'t7'!X47</f>
        <v>0</v>
      </c>
      <c r="J47" s="337">
        <f>'t8'!AB47</f>
        <v>0</v>
      </c>
      <c r="K47" s="336">
        <f>'t9'!P47</f>
        <v>0</v>
      </c>
      <c r="L47" s="338" t="str">
        <f t="shared" si="1"/>
        <v>OK</v>
      </c>
    </row>
    <row r="48" spans="1:12" ht="12.75" customHeight="1" x14ac:dyDescent="0.3">
      <c r="A48" s="314" t="str">
        <f>'t1'!A48</f>
        <v>Chimici con inc. di struttura semplice (rapp. Esclusivo)</v>
      </c>
      <c r="B48" s="313" t="str">
        <f>'t1'!B48</f>
        <v>SD0E15</v>
      </c>
      <c r="C48" s="336">
        <f>'t1'!K48</f>
        <v>1</v>
      </c>
      <c r="D48" s="336">
        <f>'t7'!W48</f>
        <v>1</v>
      </c>
      <c r="E48" s="337">
        <f>'t8'!AA48</f>
        <v>1</v>
      </c>
      <c r="F48" s="337">
        <f>'t9'!O48</f>
        <v>1</v>
      </c>
      <c r="G48" s="338" t="str">
        <f t="shared" si="0"/>
        <v>OK</v>
      </c>
      <c r="H48" s="337">
        <f>'t1'!L48</f>
        <v>0</v>
      </c>
      <c r="I48" s="337">
        <f>'t7'!X48</f>
        <v>0</v>
      </c>
      <c r="J48" s="337">
        <f>'t8'!AB48</f>
        <v>0</v>
      </c>
      <c r="K48" s="336">
        <f>'t9'!P48</f>
        <v>0</v>
      </c>
      <c r="L48" s="338" t="str">
        <f t="shared" si="1"/>
        <v>OK</v>
      </c>
    </row>
    <row r="49" spans="1:12" ht="12.75" customHeight="1" x14ac:dyDescent="0.3">
      <c r="A49" s="314" t="str">
        <f>'t1'!A49</f>
        <v>Chimici con inc. di struttura semplice (rapp. Non escl.)</v>
      </c>
      <c r="B49" s="313" t="str">
        <f>'t1'!B49</f>
        <v>SD0N15</v>
      </c>
      <c r="C49" s="336">
        <f>'t1'!K49</f>
        <v>0</v>
      </c>
      <c r="D49" s="336">
        <f>'t7'!W49</f>
        <v>0</v>
      </c>
      <c r="E49" s="337">
        <f>'t8'!AA49</f>
        <v>0</v>
      </c>
      <c r="F49" s="337">
        <f>'t9'!O49</f>
        <v>0</v>
      </c>
      <c r="G49" s="338" t="str">
        <f t="shared" si="0"/>
        <v>OK</v>
      </c>
      <c r="H49" s="337">
        <f>'t1'!L49</f>
        <v>0</v>
      </c>
      <c r="I49" s="337">
        <f>'t7'!X49</f>
        <v>0</v>
      </c>
      <c r="J49" s="337">
        <f>'t8'!AB49</f>
        <v>0</v>
      </c>
      <c r="K49" s="336">
        <f>'t9'!P49</f>
        <v>0</v>
      </c>
      <c r="L49" s="338" t="str">
        <f t="shared" si="1"/>
        <v>OK</v>
      </c>
    </row>
    <row r="50" spans="1:12" ht="12.75" customHeight="1" x14ac:dyDescent="0.3">
      <c r="A50" s="314" t="str">
        <f>'t1'!A50</f>
        <v>Chimici con altri incar. Prof.li (rapp. Esclusivo)</v>
      </c>
      <c r="B50" s="313" t="str">
        <f>'t1'!B50</f>
        <v>SD0A15</v>
      </c>
      <c r="C50" s="336">
        <f>'t1'!K50</f>
        <v>1</v>
      </c>
      <c r="D50" s="336">
        <f>'t7'!W50</f>
        <v>1</v>
      </c>
      <c r="E50" s="337">
        <f>'t8'!AA50</f>
        <v>1</v>
      </c>
      <c r="F50" s="337">
        <f>'t9'!O50</f>
        <v>1</v>
      </c>
      <c r="G50" s="338" t="str">
        <f t="shared" si="0"/>
        <v>OK</v>
      </c>
      <c r="H50" s="337">
        <f>'t1'!L50</f>
        <v>0</v>
      </c>
      <c r="I50" s="337">
        <f>'t7'!X50</f>
        <v>0</v>
      </c>
      <c r="J50" s="337">
        <f>'t8'!AB50</f>
        <v>0</v>
      </c>
      <c r="K50" s="336">
        <f>'t9'!P50</f>
        <v>0</v>
      </c>
      <c r="L50" s="338" t="str">
        <f t="shared" si="1"/>
        <v>OK</v>
      </c>
    </row>
    <row r="51" spans="1:12" ht="12.75" customHeight="1" x14ac:dyDescent="0.3">
      <c r="A51" s="314" t="str">
        <f>'t1'!A51</f>
        <v>Chimici con altri incar. Prof.li (rapp. Non escl.)</v>
      </c>
      <c r="B51" s="313" t="str">
        <f>'t1'!B51</f>
        <v>SD0014</v>
      </c>
      <c r="C51" s="336">
        <f>'t1'!K51</f>
        <v>0</v>
      </c>
      <c r="D51" s="336">
        <f>'t7'!W51</f>
        <v>0</v>
      </c>
      <c r="E51" s="337">
        <f>'t8'!AA51</f>
        <v>0</v>
      </c>
      <c r="F51" s="337">
        <f>'t9'!O51</f>
        <v>0</v>
      </c>
      <c r="G51" s="338" t="str">
        <f t="shared" si="0"/>
        <v>OK</v>
      </c>
      <c r="H51" s="337">
        <f>'t1'!L51</f>
        <v>0</v>
      </c>
      <c r="I51" s="337">
        <f>'t7'!X51</f>
        <v>0</v>
      </c>
      <c r="J51" s="337">
        <f>'t8'!AB51</f>
        <v>0</v>
      </c>
      <c r="K51" s="336">
        <f>'t9'!P51</f>
        <v>0</v>
      </c>
      <c r="L51" s="338" t="str">
        <f t="shared" si="1"/>
        <v>OK</v>
      </c>
    </row>
    <row r="52" spans="1:12" ht="12.75" customHeight="1" x14ac:dyDescent="0.3">
      <c r="A52" s="314" t="str">
        <f>'t1'!A52</f>
        <v>Chimici a t. determinato (art. 15-septies d.lgs. 502/92)</v>
      </c>
      <c r="B52" s="313" t="str">
        <f>'t1'!B52</f>
        <v>SD0602</v>
      </c>
      <c r="C52" s="336">
        <f>'t1'!K52</f>
        <v>0</v>
      </c>
      <c r="D52" s="336">
        <f>'t7'!W52</f>
        <v>0</v>
      </c>
      <c r="E52" s="337">
        <f>'t8'!AA52</f>
        <v>0</v>
      </c>
      <c r="F52" s="337">
        <f>'t9'!O52</f>
        <v>0</v>
      </c>
      <c r="G52" s="338" t="str">
        <f t="shared" si="0"/>
        <v>OK</v>
      </c>
      <c r="H52" s="337">
        <f>'t1'!L52</f>
        <v>0</v>
      </c>
      <c r="I52" s="337">
        <f>'t7'!X52</f>
        <v>0</v>
      </c>
      <c r="J52" s="337">
        <f>'t8'!AB52</f>
        <v>0</v>
      </c>
      <c r="K52" s="336">
        <f>'t9'!P52</f>
        <v>0</v>
      </c>
      <c r="L52" s="338" t="str">
        <f t="shared" si="1"/>
        <v>OK</v>
      </c>
    </row>
    <row r="53" spans="1:12" ht="12.75" customHeight="1" x14ac:dyDescent="0.3">
      <c r="A53" s="314" t="str">
        <f>'t1'!A53</f>
        <v>Fisici con inc. di struttura complessa (rapp. Esclusivo)</v>
      </c>
      <c r="B53" s="313" t="str">
        <f>'t1'!B53</f>
        <v>SD0E42</v>
      </c>
      <c r="C53" s="336">
        <f>'t1'!K53</f>
        <v>0</v>
      </c>
      <c r="D53" s="336">
        <f>'t7'!W53</f>
        <v>0</v>
      </c>
      <c r="E53" s="337">
        <f>'t8'!AA53</f>
        <v>0</v>
      </c>
      <c r="F53" s="337">
        <f>'t9'!O53</f>
        <v>0</v>
      </c>
      <c r="G53" s="338" t="str">
        <f t="shared" si="0"/>
        <v>OK</v>
      </c>
      <c r="H53" s="337">
        <f>'t1'!L53</f>
        <v>0</v>
      </c>
      <c r="I53" s="337">
        <f>'t7'!X53</f>
        <v>0</v>
      </c>
      <c r="J53" s="337">
        <f>'t8'!AB53</f>
        <v>0</v>
      </c>
      <c r="K53" s="336">
        <f>'t9'!P53</f>
        <v>0</v>
      </c>
      <c r="L53" s="338" t="str">
        <f t="shared" si="1"/>
        <v>OK</v>
      </c>
    </row>
    <row r="54" spans="1:12" ht="12.75" customHeight="1" x14ac:dyDescent="0.3">
      <c r="A54" s="314" t="str">
        <f>'t1'!A54</f>
        <v>Fisici con inc. di struttura complessa (rapp. Non escl.)</v>
      </c>
      <c r="B54" s="313" t="str">
        <f>'t1'!B54</f>
        <v>SD0N42</v>
      </c>
      <c r="C54" s="336">
        <f>'t1'!K54</f>
        <v>0</v>
      </c>
      <c r="D54" s="336">
        <f>'t7'!W54</f>
        <v>0</v>
      </c>
      <c r="E54" s="337">
        <f>'t8'!AA54</f>
        <v>0</v>
      </c>
      <c r="F54" s="337">
        <f>'t9'!O54</f>
        <v>0</v>
      </c>
      <c r="G54" s="338" t="str">
        <f t="shared" si="0"/>
        <v>OK</v>
      </c>
      <c r="H54" s="337">
        <f>'t1'!L54</f>
        <v>0</v>
      </c>
      <c r="I54" s="337">
        <f>'t7'!X54</f>
        <v>0</v>
      </c>
      <c r="J54" s="337">
        <f>'t8'!AB54</f>
        <v>0</v>
      </c>
      <c r="K54" s="336">
        <f>'t9'!P54</f>
        <v>0</v>
      </c>
      <c r="L54" s="338" t="str">
        <f t="shared" si="1"/>
        <v>OK</v>
      </c>
    </row>
    <row r="55" spans="1:12" ht="12.75" customHeight="1" x14ac:dyDescent="0.3">
      <c r="A55" s="314" t="str">
        <f>'t1'!A55</f>
        <v>Fisici con inc. di struttura semplice (rapp. Esclusivo)</v>
      </c>
      <c r="B55" s="313" t="str">
        <f>'t1'!B55</f>
        <v>SD0E41</v>
      </c>
      <c r="C55" s="336">
        <f>'t1'!K55</f>
        <v>1</v>
      </c>
      <c r="D55" s="336">
        <f>'t7'!W55</f>
        <v>1</v>
      </c>
      <c r="E55" s="337">
        <f>'t8'!AA55</f>
        <v>1</v>
      </c>
      <c r="F55" s="337">
        <f>'t9'!O55</f>
        <v>1</v>
      </c>
      <c r="G55" s="338" t="str">
        <f t="shared" si="0"/>
        <v>OK</v>
      </c>
      <c r="H55" s="337">
        <f>'t1'!L55</f>
        <v>1</v>
      </c>
      <c r="I55" s="337">
        <f>'t7'!X55</f>
        <v>1</v>
      </c>
      <c r="J55" s="337">
        <f>'t8'!AB55</f>
        <v>1</v>
      </c>
      <c r="K55" s="336">
        <f>'t9'!P55</f>
        <v>1</v>
      </c>
      <c r="L55" s="338" t="str">
        <f t="shared" si="1"/>
        <v>OK</v>
      </c>
    </row>
    <row r="56" spans="1:12" ht="12.75" customHeight="1" x14ac:dyDescent="0.3">
      <c r="A56" s="314" t="str">
        <f>'t1'!A56</f>
        <v>Fisici con inc. di struttura semplice (rapp. Non escl.)</v>
      </c>
      <c r="B56" s="313" t="str">
        <f>'t1'!B56</f>
        <v>SD0N41</v>
      </c>
      <c r="C56" s="336">
        <f>'t1'!K56</f>
        <v>0</v>
      </c>
      <c r="D56" s="336">
        <f>'t7'!W56</f>
        <v>0</v>
      </c>
      <c r="E56" s="337">
        <f>'t8'!AA56</f>
        <v>0</v>
      </c>
      <c r="F56" s="337">
        <f>'t9'!O56</f>
        <v>0</v>
      </c>
      <c r="G56" s="338" t="str">
        <f t="shared" si="0"/>
        <v>OK</v>
      </c>
      <c r="H56" s="337">
        <f>'t1'!L56</f>
        <v>0</v>
      </c>
      <c r="I56" s="337">
        <f>'t7'!X56</f>
        <v>0</v>
      </c>
      <c r="J56" s="337">
        <f>'t8'!AB56</f>
        <v>0</v>
      </c>
      <c r="K56" s="336">
        <f>'t9'!P56</f>
        <v>0</v>
      </c>
      <c r="L56" s="338" t="str">
        <f t="shared" si="1"/>
        <v>OK</v>
      </c>
    </row>
    <row r="57" spans="1:12" ht="12.75" customHeight="1" x14ac:dyDescent="0.3">
      <c r="A57" s="314" t="str">
        <f>'t1'!A57</f>
        <v>Fisici con altri incar. Prof.li (rapp. Esclusivo)</v>
      </c>
      <c r="B57" s="313" t="str">
        <f>'t1'!B57</f>
        <v>SD0A41</v>
      </c>
      <c r="C57" s="336">
        <f>'t1'!K57</f>
        <v>3</v>
      </c>
      <c r="D57" s="336">
        <f>'t7'!W57</f>
        <v>3</v>
      </c>
      <c r="E57" s="337">
        <f>'t8'!AA57</f>
        <v>3</v>
      </c>
      <c r="F57" s="337">
        <f>'t9'!O57</f>
        <v>3</v>
      </c>
      <c r="G57" s="338" t="str">
        <f t="shared" si="0"/>
        <v>OK</v>
      </c>
      <c r="H57" s="337">
        <f>'t1'!L57</f>
        <v>1</v>
      </c>
      <c r="I57" s="337">
        <f>'t7'!X57</f>
        <v>1</v>
      </c>
      <c r="J57" s="337">
        <f>'t8'!AB57</f>
        <v>1</v>
      </c>
      <c r="K57" s="336">
        <f>'t9'!P57</f>
        <v>1</v>
      </c>
      <c r="L57" s="338" t="str">
        <f t="shared" si="1"/>
        <v>OK</v>
      </c>
    </row>
    <row r="58" spans="1:12" ht="12.75" customHeight="1" x14ac:dyDescent="0.3">
      <c r="A58" s="314" t="str">
        <f>'t1'!A58</f>
        <v>Fisici con altri incar. Prof.li (rapp. Non escl.)</v>
      </c>
      <c r="B58" s="313" t="str">
        <f>'t1'!B58</f>
        <v>SD0040</v>
      </c>
      <c r="C58" s="336">
        <f>'t1'!K58</f>
        <v>0</v>
      </c>
      <c r="D58" s="336">
        <f>'t7'!W58</f>
        <v>0</v>
      </c>
      <c r="E58" s="337">
        <f>'t8'!AA58</f>
        <v>0</v>
      </c>
      <c r="F58" s="337">
        <f>'t9'!O58</f>
        <v>0</v>
      </c>
      <c r="G58" s="338" t="str">
        <f t="shared" si="0"/>
        <v>OK</v>
      </c>
      <c r="H58" s="337">
        <f>'t1'!L58</f>
        <v>0</v>
      </c>
      <c r="I58" s="337">
        <f>'t7'!X58</f>
        <v>0</v>
      </c>
      <c r="J58" s="337">
        <f>'t8'!AB58</f>
        <v>0</v>
      </c>
      <c r="K58" s="336">
        <f>'t9'!P58</f>
        <v>0</v>
      </c>
      <c r="L58" s="338" t="str">
        <f t="shared" si="1"/>
        <v>OK</v>
      </c>
    </row>
    <row r="59" spans="1:12" ht="12.75" customHeight="1" x14ac:dyDescent="0.3">
      <c r="A59" s="314" t="str">
        <f>'t1'!A59</f>
        <v>Fisici a t. determinato (art. 15-septies d.lgs. 502/92)</v>
      </c>
      <c r="B59" s="313" t="str">
        <f>'t1'!B59</f>
        <v>SD0603</v>
      </c>
      <c r="C59" s="336">
        <f>'t1'!K59</f>
        <v>0</v>
      </c>
      <c r="D59" s="336">
        <f>'t7'!W59</f>
        <v>0</v>
      </c>
      <c r="E59" s="337">
        <f>'t8'!AA59</f>
        <v>0</v>
      </c>
      <c r="F59" s="337">
        <f>'t9'!O59</f>
        <v>0</v>
      </c>
      <c r="G59" s="338" t="str">
        <f t="shared" si="0"/>
        <v>OK</v>
      </c>
      <c r="H59" s="337">
        <f>'t1'!L59</f>
        <v>0</v>
      </c>
      <c r="I59" s="337">
        <f>'t7'!X59</f>
        <v>0</v>
      </c>
      <c r="J59" s="337">
        <f>'t8'!AB59</f>
        <v>0</v>
      </c>
      <c r="K59" s="336">
        <f>'t9'!P59</f>
        <v>0</v>
      </c>
      <c r="L59" s="338" t="str">
        <f t="shared" si="1"/>
        <v>OK</v>
      </c>
    </row>
    <row r="60" spans="1:12" ht="12.75" customHeight="1" x14ac:dyDescent="0.3">
      <c r="A60" s="314" t="str">
        <f>'t1'!A60</f>
        <v>Psicologi con inc. di struttura complessa (rapp. Esclusivo)</v>
      </c>
      <c r="B60" s="313" t="str">
        <f>'t1'!B60</f>
        <v>SD0E66</v>
      </c>
      <c r="C60" s="336">
        <f>'t1'!K60</f>
        <v>0</v>
      </c>
      <c r="D60" s="336">
        <f>'t7'!W60</f>
        <v>0</v>
      </c>
      <c r="E60" s="337">
        <f>'t8'!AA60</f>
        <v>0</v>
      </c>
      <c r="F60" s="337">
        <f>'t9'!O60</f>
        <v>0</v>
      </c>
      <c r="G60" s="338" t="str">
        <f t="shared" si="0"/>
        <v>OK</v>
      </c>
      <c r="H60" s="337">
        <f>'t1'!L60</f>
        <v>0</v>
      </c>
      <c r="I60" s="337">
        <f>'t7'!X60</f>
        <v>0</v>
      </c>
      <c r="J60" s="337">
        <f>'t8'!AB60</f>
        <v>0</v>
      </c>
      <c r="K60" s="336">
        <f>'t9'!P60</f>
        <v>0</v>
      </c>
      <c r="L60" s="338" t="str">
        <f t="shared" si="1"/>
        <v>OK</v>
      </c>
    </row>
    <row r="61" spans="1:12" ht="12.75" customHeight="1" x14ac:dyDescent="0.3">
      <c r="A61" s="314" t="str">
        <f>'t1'!A61</f>
        <v>Psicologi con inc. di struttura complessa (rapp. Non escl.)</v>
      </c>
      <c r="B61" s="313" t="str">
        <f>'t1'!B61</f>
        <v>SD0N66</v>
      </c>
      <c r="C61" s="336">
        <f>'t1'!K61</f>
        <v>0</v>
      </c>
      <c r="D61" s="336">
        <f>'t7'!W61</f>
        <v>0</v>
      </c>
      <c r="E61" s="337">
        <f>'t8'!AA61</f>
        <v>0</v>
      </c>
      <c r="F61" s="337">
        <f>'t9'!O61</f>
        <v>0</v>
      </c>
      <c r="G61" s="338" t="str">
        <f t="shared" si="0"/>
        <v>OK</v>
      </c>
      <c r="H61" s="337">
        <f>'t1'!L61</f>
        <v>0</v>
      </c>
      <c r="I61" s="337">
        <f>'t7'!X61</f>
        <v>0</v>
      </c>
      <c r="J61" s="337">
        <f>'t8'!AB61</f>
        <v>0</v>
      </c>
      <c r="K61" s="336">
        <f>'t9'!P61</f>
        <v>0</v>
      </c>
      <c r="L61" s="338" t="str">
        <f t="shared" si="1"/>
        <v>OK</v>
      </c>
    </row>
    <row r="62" spans="1:12" ht="12.75" customHeight="1" x14ac:dyDescent="0.3">
      <c r="A62" s="314" t="str">
        <f>'t1'!A62</f>
        <v>Psicologi con inc. di struttura semplice (rapp. Esclusivo)</v>
      </c>
      <c r="B62" s="313" t="str">
        <f>'t1'!B62</f>
        <v>SD0E65</v>
      </c>
      <c r="C62" s="336">
        <f>'t1'!K62</f>
        <v>0</v>
      </c>
      <c r="D62" s="336">
        <f>'t7'!W62</f>
        <v>0</v>
      </c>
      <c r="E62" s="337">
        <f>'t8'!AA62</f>
        <v>0</v>
      </c>
      <c r="F62" s="337">
        <f>'t9'!O62</f>
        <v>0</v>
      </c>
      <c r="G62" s="338" t="str">
        <f t="shared" si="0"/>
        <v>OK</v>
      </c>
      <c r="H62" s="337">
        <f>'t1'!L62</f>
        <v>1</v>
      </c>
      <c r="I62" s="337">
        <f>'t7'!X62</f>
        <v>1</v>
      </c>
      <c r="J62" s="337">
        <f>'t8'!AB62</f>
        <v>1</v>
      </c>
      <c r="K62" s="336">
        <f>'t9'!P62</f>
        <v>1</v>
      </c>
      <c r="L62" s="338" t="str">
        <f t="shared" si="1"/>
        <v>OK</v>
      </c>
    </row>
    <row r="63" spans="1:12" ht="12.75" customHeight="1" x14ac:dyDescent="0.3">
      <c r="A63" s="314" t="str">
        <f>'t1'!A63</f>
        <v>Psicologi con inc. di struttura semplice (rapp. Non escl.)</v>
      </c>
      <c r="B63" s="313" t="str">
        <f>'t1'!B63</f>
        <v>SD0N65</v>
      </c>
      <c r="C63" s="336">
        <f>'t1'!K63</f>
        <v>0</v>
      </c>
      <c r="D63" s="336">
        <f>'t7'!W63</f>
        <v>0</v>
      </c>
      <c r="E63" s="337">
        <f>'t8'!AA63</f>
        <v>0</v>
      </c>
      <c r="F63" s="337">
        <f>'t9'!O63</f>
        <v>0</v>
      </c>
      <c r="G63" s="338" t="str">
        <f t="shared" si="0"/>
        <v>OK</v>
      </c>
      <c r="H63" s="337">
        <f>'t1'!L63</f>
        <v>0</v>
      </c>
      <c r="I63" s="337">
        <f>'t7'!X63</f>
        <v>0</v>
      </c>
      <c r="J63" s="337">
        <f>'t8'!AB63</f>
        <v>0</v>
      </c>
      <c r="K63" s="336">
        <f>'t9'!P63</f>
        <v>0</v>
      </c>
      <c r="L63" s="338" t="str">
        <f t="shared" si="1"/>
        <v>OK</v>
      </c>
    </row>
    <row r="64" spans="1:12" ht="12.75" customHeight="1" x14ac:dyDescent="0.3">
      <c r="A64" s="314" t="str">
        <f>'t1'!A64</f>
        <v>Psicologi con altri incar. Prof.li (rapp. Esclusivo)</v>
      </c>
      <c r="B64" s="313" t="str">
        <f>'t1'!B64</f>
        <v>SD0A65</v>
      </c>
      <c r="C64" s="336">
        <f>'t1'!K64</f>
        <v>1</v>
      </c>
      <c r="D64" s="336">
        <f>'t7'!W64</f>
        <v>1</v>
      </c>
      <c r="E64" s="337">
        <f>'t8'!AA64</f>
        <v>1</v>
      </c>
      <c r="F64" s="337">
        <f>'t9'!O64</f>
        <v>1</v>
      </c>
      <c r="G64" s="338" t="str">
        <f t="shared" si="0"/>
        <v>OK</v>
      </c>
      <c r="H64" s="337">
        <f>'t1'!L64</f>
        <v>0</v>
      </c>
      <c r="I64" s="337">
        <f>'t7'!X64</f>
        <v>0</v>
      </c>
      <c r="J64" s="337">
        <f>'t8'!AB64</f>
        <v>0</v>
      </c>
      <c r="K64" s="336">
        <f>'t9'!P64</f>
        <v>0</v>
      </c>
      <c r="L64" s="338" t="str">
        <f t="shared" si="1"/>
        <v>OK</v>
      </c>
    </row>
    <row r="65" spans="1:12" ht="12.75" customHeight="1" x14ac:dyDescent="0.3">
      <c r="A65" s="314" t="str">
        <f>'t1'!A65</f>
        <v>Psicologi con altri incar. Prof.li (rapp. Non escl.)</v>
      </c>
      <c r="B65" s="313" t="str">
        <f>'t1'!B65</f>
        <v>SD0064</v>
      </c>
      <c r="C65" s="336">
        <f>'t1'!K65</f>
        <v>0</v>
      </c>
      <c r="D65" s="336">
        <f>'t7'!W65</f>
        <v>0</v>
      </c>
      <c r="E65" s="337">
        <f>'t8'!AA65</f>
        <v>0</v>
      </c>
      <c r="F65" s="337">
        <f>'t9'!O65</f>
        <v>0</v>
      </c>
      <c r="G65" s="338" t="str">
        <f t="shared" si="0"/>
        <v>OK</v>
      </c>
      <c r="H65" s="337">
        <f>'t1'!L65</f>
        <v>0</v>
      </c>
      <c r="I65" s="337">
        <f>'t7'!X65</f>
        <v>0</v>
      </c>
      <c r="J65" s="337">
        <f>'t8'!AB65</f>
        <v>0</v>
      </c>
      <c r="K65" s="336">
        <f>'t9'!P65</f>
        <v>0</v>
      </c>
      <c r="L65" s="338" t="str">
        <f t="shared" si="1"/>
        <v>OK</v>
      </c>
    </row>
    <row r="66" spans="1:12" ht="12.75" customHeight="1" x14ac:dyDescent="0.3">
      <c r="A66" s="314" t="str">
        <f>'t1'!A66</f>
        <v>Psicologi a t. determinato (art. 15-septies d.lgs. 502/92)</v>
      </c>
      <c r="B66" s="313" t="str">
        <f>'t1'!B66</f>
        <v>SD0604</v>
      </c>
      <c r="C66" s="336">
        <f>'t1'!K66</f>
        <v>0</v>
      </c>
      <c r="D66" s="336">
        <f>'t7'!W66</f>
        <v>0</v>
      </c>
      <c r="E66" s="337">
        <f>'t8'!AA66</f>
        <v>0</v>
      </c>
      <c r="F66" s="337">
        <f>'t9'!O66</f>
        <v>0</v>
      </c>
      <c r="G66" s="338" t="str">
        <f t="shared" si="0"/>
        <v>OK</v>
      </c>
      <c r="H66" s="337">
        <f>'t1'!L66</f>
        <v>0</v>
      </c>
      <c r="I66" s="337">
        <f>'t7'!X66</f>
        <v>0</v>
      </c>
      <c r="J66" s="337">
        <f>'t8'!AB66</f>
        <v>0</v>
      </c>
      <c r="K66" s="336">
        <f>'t9'!P66</f>
        <v>0</v>
      </c>
      <c r="L66" s="338" t="str">
        <f t="shared" si="1"/>
        <v>OK</v>
      </c>
    </row>
    <row r="67" spans="1:12" ht="12.75" customHeight="1" x14ac:dyDescent="0.3">
      <c r="A67" s="314" t="str">
        <f>'t1'!A67</f>
        <v>Dirigente prof. Sanit. Inferm/ostetrica (inc. Strut. Compl.)</v>
      </c>
      <c r="B67" s="313" t="str">
        <f>'t1'!B67</f>
        <v>SD0CO1</v>
      </c>
      <c r="C67" s="336">
        <f>'t1'!K67</f>
        <v>1</v>
      </c>
      <c r="D67" s="336">
        <f>'t7'!W67</f>
        <v>1</v>
      </c>
      <c r="E67" s="337">
        <f>'t8'!AA67</f>
        <v>1</v>
      </c>
      <c r="F67" s="337">
        <f>'t9'!O67</f>
        <v>1</v>
      </c>
      <c r="G67" s="338" t="str">
        <f t="shared" si="0"/>
        <v>OK</v>
      </c>
      <c r="H67" s="337">
        <f>'t1'!L67</f>
        <v>1</v>
      </c>
      <c r="I67" s="337">
        <f>'t7'!X67</f>
        <v>1</v>
      </c>
      <c r="J67" s="337">
        <f>'t8'!AB67</f>
        <v>1</v>
      </c>
      <c r="K67" s="336">
        <f>'t9'!P67</f>
        <v>1</v>
      </c>
      <c r="L67" s="338" t="str">
        <f t="shared" si="1"/>
        <v>OK</v>
      </c>
    </row>
    <row r="68" spans="1:12" ht="12.75" customHeight="1" x14ac:dyDescent="0.3">
      <c r="A68" s="314" t="str">
        <f>'t1'!A68</f>
        <v>Dirigente prof. Sanit. Inferm/ostetrica (inc. Strut. Sempl.)</v>
      </c>
      <c r="B68" s="313" t="str">
        <f>'t1'!B68</f>
        <v>SD0SE1</v>
      </c>
      <c r="C68" s="336">
        <f>'t1'!K68</f>
        <v>0</v>
      </c>
      <c r="D68" s="336">
        <f>'t7'!W68</f>
        <v>0</v>
      </c>
      <c r="E68" s="337">
        <f>'t8'!AA68</f>
        <v>0</v>
      </c>
      <c r="F68" s="337">
        <f>'t9'!O68</f>
        <v>0</v>
      </c>
      <c r="G68" s="338" t="str">
        <f t="shared" si="0"/>
        <v>OK</v>
      </c>
      <c r="H68" s="337">
        <f>'t1'!L68</f>
        <v>0</v>
      </c>
      <c r="I68" s="337">
        <f>'t7'!X68</f>
        <v>0</v>
      </c>
      <c r="J68" s="337">
        <f>'t8'!AB68</f>
        <v>0</v>
      </c>
      <c r="K68" s="336">
        <f>'t9'!P68</f>
        <v>0</v>
      </c>
      <c r="L68" s="338" t="str">
        <f t="shared" si="1"/>
        <v>OK</v>
      </c>
    </row>
    <row r="69" spans="1:12" ht="12.75" customHeight="1" x14ac:dyDescent="0.3">
      <c r="A69" s="314" t="str">
        <f>'t1'!A69</f>
        <v>Dirigente prof. Sanit. Inferm/ostetrica (altri inc. Prof.li)</v>
      </c>
      <c r="B69" s="313" t="str">
        <f>'t1'!B69</f>
        <v>SD0AI1</v>
      </c>
      <c r="C69" s="336">
        <f>'t1'!K69</f>
        <v>0</v>
      </c>
      <c r="D69" s="336">
        <f>'t7'!W69</f>
        <v>0</v>
      </c>
      <c r="E69" s="337">
        <f>'t8'!AA69</f>
        <v>0</v>
      </c>
      <c r="F69" s="337">
        <f>'t9'!O69</f>
        <v>0</v>
      </c>
      <c r="G69" s="338" t="str">
        <f t="shared" si="0"/>
        <v>OK</v>
      </c>
      <c r="H69" s="337">
        <f>'t1'!L69</f>
        <v>0</v>
      </c>
      <c r="I69" s="337">
        <f>'t7'!X69</f>
        <v>0</v>
      </c>
      <c r="J69" s="337">
        <f>'t8'!AB69</f>
        <v>0</v>
      </c>
      <c r="K69" s="336">
        <f>'t9'!P69</f>
        <v>0</v>
      </c>
      <c r="L69" s="338" t="str">
        <f t="shared" si="1"/>
        <v>OK</v>
      </c>
    </row>
    <row r="70" spans="1:12" ht="12.75" customHeight="1" x14ac:dyDescent="0.3">
      <c r="A70" s="314" t="str">
        <f>'t1'!A70</f>
        <v>Dir. Prof.san.inferm/ostet t.det.art.15-septies dlgs 502/92</v>
      </c>
      <c r="B70" s="313" t="str">
        <f>'t1'!B70</f>
        <v>SD048B</v>
      </c>
      <c r="C70" s="336">
        <f>'t1'!K70</f>
        <v>0</v>
      </c>
      <c r="D70" s="336">
        <f>'t7'!W70</f>
        <v>0</v>
      </c>
      <c r="E70" s="337">
        <f>'t8'!AA70</f>
        <v>0</v>
      </c>
      <c r="F70" s="337">
        <f>'t9'!O70</f>
        <v>0</v>
      </c>
      <c r="G70" s="338" t="str">
        <f t="shared" si="0"/>
        <v>OK</v>
      </c>
      <c r="H70" s="337">
        <f>'t1'!L70</f>
        <v>0</v>
      </c>
      <c r="I70" s="337">
        <f>'t7'!X70</f>
        <v>0</v>
      </c>
      <c r="J70" s="337">
        <f>'t8'!AB70</f>
        <v>0</v>
      </c>
      <c r="K70" s="336">
        <f>'t9'!P70</f>
        <v>0</v>
      </c>
      <c r="L70" s="338" t="str">
        <f t="shared" si="1"/>
        <v>OK</v>
      </c>
    </row>
    <row r="71" spans="1:12" ht="12.75" customHeight="1" x14ac:dyDescent="0.3">
      <c r="A71" s="314" t="str">
        <f>'t1'!A71</f>
        <v>Dirigente prof. Sanit. Riabilitative (inc. Strut. Compl.)</v>
      </c>
      <c r="B71" s="313" t="str">
        <f>'t1'!B71</f>
        <v>SD0CO2</v>
      </c>
      <c r="C71" s="336">
        <f>'t1'!K71</f>
        <v>0</v>
      </c>
      <c r="D71" s="336">
        <f>'t7'!W71</f>
        <v>0</v>
      </c>
      <c r="E71" s="337">
        <f>'t8'!AA71</f>
        <v>0</v>
      </c>
      <c r="F71" s="337">
        <f>'t9'!O71</f>
        <v>0</v>
      </c>
      <c r="G71" s="338" t="str">
        <f t="shared" si="0"/>
        <v>OK</v>
      </c>
      <c r="H71" s="337">
        <f>'t1'!L71</f>
        <v>0</v>
      </c>
      <c r="I71" s="337">
        <f>'t7'!X71</f>
        <v>0</v>
      </c>
      <c r="J71" s="337">
        <f>'t8'!AB71</f>
        <v>0</v>
      </c>
      <c r="K71" s="336">
        <f>'t9'!P71</f>
        <v>0</v>
      </c>
      <c r="L71" s="338" t="str">
        <f t="shared" si="1"/>
        <v>OK</v>
      </c>
    </row>
    <row r="72" spans="1:12" ht="12.75" customHeight="1" x14ac:dyDescent="0.3">
      <c r="A72" s="314" t="str">
        <f>'t1'!A72</f>
        <v>Dirigente prof. Sanit. Riabilitative (inc. Strut. Sempl.)</v>
      </c>
      <c r="B72" s="313" t="str">
        <f>'t1'!B72</f>
        <v>SD0SE2</v>
      </c>
      <c r="C72" s="336">
        <f>'t1'!K72</f>
        <v>0</v>
      </c>
      <c r="D72" s="336">
        <f>'t7'!W72</f>
        <v>0</v>
      </c>
      <c r="E72" s="337">
        <f>'t8'!AA72</f>
        <v>0</v>
      </c>
      <c r="F72" s="337">
        <f>'t9'!O72</f>
        <v>0</v>
      </c>
      <c r="G72" s="338" t="str">
        <f t="shared" ref="G72:G135" si="2">IF(COUNTIF(C72:F72,C72)=4,"OK","ERRORE")</f>
        <v>OK</v>
      </c>
      <c r="H72" s="337">
        <f>'t1'!L72</f>
        <v>0</v>
      </c>
      <c r="I72" s="337">
        <f>'t7'!X72</f>
        <v>0</v>
      </c>
      <c r="J72" s="337">
        <f>'t8'!AB72</f>
        <v>0</v>
      </c>
      <c r="K72" s="336">
        <f>'t9'!P72</f>
        <v>0</v>
      </c>
      <c r="L72" s="338" t="str">
        <f t="shared" ref="L72:L135" si="3">IF(COUNTIF(H72:K72,H72)=4,"OK","ERRORE")</f>
        <v>OK</v>
      </c>
    </row>
    <row r="73" spans="1:12" ht="12.75" customHeight="1" x14ac:dyDescent="0.3">
      <c r="A73" s="314" t="str">
        <f>'t1'!A73</f>
        <v>Dirigente prof. Sanit. Riabilitative (altri inc. Prof.li)</v>
      </c>
      <c r="B73" s="313" t="str">
        <f>'t1'!B73</f>
        <v>SD0AI2</v>
      </c>
      <c r="C73" s="336">
        <f>'t1'!K73</f>
        <v>0</v>
      </c>
      <c r="D73" s="336">
        <f>'t7'!W73</f>
        <v>0</v>
      </c>
      <c r="E73" s="337">
        <f>'t8'!AA73</f>
        <v>0</v>
      </c>
      <c r="F73" s="337">
        <f>'t9'!O73</f>
        <v>0</v>
      </c>
      <c r="G73" s="338" t="str">
        <f t="shared" si="2"/>
        <v>OK</v>
      </c>
      <c r="H73" s="337">
        <f>'t1'!L73</f>
        <v>0</v>
      </c>
      <c r="I73" s="337">
        <f>'t7'!X73</f>
        <v>0</v>
      </c>
      <c r="J73" s="337">
        <f>'t8'!AB73</f>
        <v>0</v>
      </c>
      <c r="K73" s="336">
        <f>'t9'!P73</f>
        <v>0</v>
      </c>
      <c r="L73" s="338" t="str">
        <f t="shared" si="3"/>
        <v>OK</v>
      </c>
    </row>
    <row r="74" spans="1:12" ht="12.75" customHeight="1" x14ac:dyDescent="0.3">
      <c r="A74" s="314" t="str">
        <f>'t1'!A74</f>
        <v>Dir. Prof. San. Riabilitat. T.det.art.15-septies dlgs 502/92</v>
      </c>
      <c r="B74" s="313" t="str">
        <f>'t1'!B74</f>
        <v>SD048C</v>
      </c>
      <c r="C74" s="336">
        <f>'t1'!K74</f>
        <v>0</v>
      </c>
      <c r="D74" s="336">
        <f>'t7'!W74</f>
        <v>0</v>
      </c>
      <c r="E74" s="337">
        <f>'t8'!AA74</f>
        <v>0</v>
      </c>
      <c r="F74" s="337">
        <f>'t9'!O74</f>
        <v>0</v>
      </c>
      <c r="G74" s="338" t="str">
        <f t="shared" si="2"/>
        <v>OK</v>
      </c>
      <c r="H74" s="337">
        <f>'t1'!L74</f>
        <v>0</v>
      </c>
      <c r="I74" s="337">
        <f>'t7'!X74</f>
        <v>0</v>
      </c>
      <c r="J74" s="337">
        <f>'t8'!AB74</f>
        <v>0</v>
      </c>
      <c r="K74" s="336">
        <f>'t9'!P74</f>
        <v>0</v>
      </c>
      <c r="L74" s="338" t="str">
        <f t="shared" si="3"/>
        <v>OK</v>
      </c>
    </row>
    <row r="75" spans="1:12" ht="12.75" customHeight="1" x14ac:dyDescent="0.3">
      <c r="A75" s="314" t="str">
        <f>'t1'!A75</f>
        <v>Dirigente prof. Tecnico sanitarie (inc. Strut. Compl.)</v>
      </c>
      <c r="B75" s="313" t="str">
        <f>'t1'!B75</f>
        <v>SD0CO3</v>
      </c>
      <c r="C75" s="336">
        <f>'t1'!K75</f>
        <v>0</v>
      </c>
      <c r="D75" s="336">
        <f>'t7'!W75</f>
        <v>0</v>
      </c>
      <c r="E75" s="337">
        <f>'t8'!AA75</f>
        <v>0</v>
      </c>
      <c r="F75" s="337">
        <f>'t9'!O75</f>
        <v>0</v>
      </c>
      <c r="G75" s="338" t="str">
        <f t="shared" si="2"/>
        <v>OK</v>
      </c>
      <c r="H75" s="337">
        <f>'t1'!L75</f>
        <v>0</v>
      </c>
      <c r="I75" s="337">
        <f>'t7'!X75</f>
        <v>0</v>
      </c>
      <c r="J75" s="337">
        <f>'t8'!AB75</f>
        <v>0</v>
      </c>
      <c r="K75" s="336">
        <f>'t9'!P75</f>
        <v>0</v>
      </c>
      <c r="L75" s="338" t="str">
        <f t="shared" si="3"/>
        <v>OK</v>
      </c>
    </row>
    <row r="76" spans="1:12" ht="12.75" customHeight="1" x14ac:dyDescent="0.3">
      <c r="A76" s="314" t="str">
        <f>'t1'!A76</f>
        <v>Dirigente prof. Tecnico sanitarie (inc. Strut. Sempl.)</v>
      </c>
      <c r="B76" s="313" t="str">
        <f>'t1'!B76</f>
        <v>SD0SE3</v>
      </c>
      <c r="C76" s="336">
        <f>'t1'!K76</f>
        <v>0</v>
      </c>
      <c r="D76" s="336">
        <f>'t7'!W76</f>
        <v>0</v>
      </c>
      <c r="E76" s="337">
        <f>'t8'!AA76</f>
        <v>0</v>
      </c>
      <c r="F76" s="337">
        <f>'t9'!O76</f>
        <v>0</v>
      </c>
      <c r="G76" s="338" t="str">
        <f t="shared" si="2"/>
        <v>OK</v>
      </c>
      <c r="H76" s="337">
        <f>'t1'!L76</f>
        <v>0</v>
      </c>
      <c r="I76" s="337">
        <f>'t7'!X76</f>
        <v>0</v>
      </c>
      <c r="J76" s="337">
        <f>'t8'!AB76</f>
        <v>0</v>
      </c>
      <c r="K76" s="336">
        <f>'t9'!P76</f>
        <v>0</v>
      </c>
      <c r="L76" s="338" t="str">
        <f t="shared" si="3"/>
        <v>OK</v>
      </c>
    </row>
    <row r="77" spans="1:12" ht="12.75" customHeight="1" x14ac:dyDescent="0.3">
      <c r="A77" s="314" t="str">
        <f>'t1'!A77</f>
        <v>Dirigente prof. Tecnico sanitarie (altri inc. Prof.li)</v>
      </c>
      <c r="B77" s="313" t="str">
        <f>'t1'!B77</f>
        <v>SD0AI3</v>
      </c>
      <c r="C77" s="336">
        <f>'t1'!K77</f>
        <v>0</v>
      </c>
      <c r="D77" s="336">
        <f>'t7'!W77</f>
        <v>0</v>
      </c>
      <c r="E77" s="337">
        <f>'t8'!AA77</f>
        <v>0</v>
      </c>
      <c r="F77" s="337">
        <f>'t9'!O77</f>
        <v>0</v>
      </c>
      <c r="G77" s="338" t="str">
        <f t="shared" si="2"/>
        <v>OK</v>
      </c>
      <c r="H77" s="337">
        <f>'t1'!L77</f>
        <v>0</v>
      </c>
      <c r="I77" s="337">
        <f>'t7'!X77</f>
        <v>0</v>
      </c>
      <c r="J77" s="337">
        <f>'t8'!AB77</f>
        <v>0</v>
      </c>
      <c r="K77" s="336">
        <f>'t9'!P77</f>
        <v>0</v>
      </c>
      <c r="L77" s="338" t="str">
        <f t="shared" si="3"/>
        <v>OK</v>
      </c>
    </row>
    <row r="78" spans="1:12" ht="12.75" customHeight="1" x14ac:dyDescent="0.3">
      <c r="A78" s="314" t="str">
        <f>'t1'!A78</f>
        <v>Dir. Prof.tecnico sanitarie t.det.art.15-septies dlgs 502/92</v>
      </c>
      <c r="B78" s="313" t="str">
        <f>'t1'!B78</f>
        <v>SD048D</v>
      </c>
      <c r="C78" s="336">
        <f>'t1'!K78</f>
        <v>0</v>
      </c>
      <c r="D78" s="336">
        <f>'t7'!W78</f>
        <v>0</v>
      </c>
      <c r="E78" s="337">
        <f>'t8'!AA78</f>
        <v>0</v>
      </c>
      <c r="F78" s="337">
        <f>'t9'!O78</f>
        <v>0</v>
      </c>
      <c r="G78" s="338" t="str">
        <f t="shared" si="2"/>
        <v>OK</v>
      </c>
      <c r="H78" s="337">
        <f>'t1'!L78</f>
        <v>0</v>
      </c>
      <c r="I78" s="337">
        <f>'t7'!X78</f>
        <v>0</v>
      </c>
      <c r="J78" s="337">
        <f>'t8'!AB78</f>
        <v>0</v>
      </c>
      <c r="K78" s="336">
        <f>'t9'!P78</f>
        <v>0</v>
      </c>
      <c r="L78" s="338" t="str">
        <f t="shared" si="3"/>
        <v>OK</v>
      </c>
    </row>
    <row r="79" spans="1:12" ht="12.75" customHeight="1" x14ac:dyDescent="0.3">
      <c r="A79" s="314" t="str">
        <f>'t1'!A79</f>
        <v>Dirigente prof.tecniche della prevenzione (inc.strut.compl.)</v>
      </c>
      <c r="B79" s="313" t="str">
        <f>'t1'!B79</f>
        <v>SD0CO4</v>
      </c>
      <c r="C79" s="336">
        <f>'t1'!K79</f>
        <v>0</v>
      </c>
      <c r="D79" s="336">
        <f>'t7'!W79</f>
        <v>0</v>
      </c>
      <c r="E79" s="337">
        <f>'t8'!AA79</f>
        <v>0</v>
      </c>
      <c r="F79" s="337">
        <f>'t9'!O79</f>
        <v>0</v>
      </c>
      <c r="G79" s="338" t="str">
        <f t="shared" si="2"/>
        <v>OK</v>
      </c>
      <c r="H79" s="337">
        <f>'t1'!L79</f>
        <v>0</v>
      </c>
      <c r="I79" s="337">
        <f>'t7'!X79</f>
        <v>0</v>
      </c>
      <c r="J79" s="337">
        <f>'t8'!AB79</f>
        <v>0</v>
      </c>
      <c r="K79" s="336">
        <f>'t9'!P79</f>
        <v>0</v>
      </c>
      <c r="L79" s="338" t="str">
        <f t="shared" si="3"/>
        <v>OK</v>
      </c>
    </row>
    <row r="80" spans="1:12" ht="12.75" customHeight="1" x14ac:dyDescent="0.3">
      <c r="A80" s="314" t="str">
        <f>'t1'!A80</f>
        <v>Dirigente prof.tecniche della prevenzione (inc.strut.sempl.)</v>
      </c>
      <c r="B80" s="313" t="str">
        <f>'t1'!B80</f>
        <v>SD0SE4</v>
      </c>
      <c r="C80" s="336">
        <f>'t1'!K80</f>
        <v>0</v>
      </c>
      <c r="D80" s="336">
        <f>'t7'!W80</f>
        <v>0</v>
      </c>
      <c r="E80" s="337">
        <f>'t8'!AA80</f>
        <v>0</v>
      </c>
      <c r="F80" s="337">
        <f>'t9'!O80</f>
        <v>0</v>
      </c>
      <c r="G80" s="338" t="str">
        <f t="shared" si="2"/>
        <v>OK</v>
      </c>
      <c r="H80" s="337">
        <f>'t1'!L80</f>
        <v>0</v>
      </c>
      <c r="I80" s="337">
        <f>'t7'!X80</f>
        <v>0</v>
      </c>
      <c r="J80" s="337">
        <f>'t8'!AB80</f>
        <v>0</v>
      </c>
      <c r="K80" s="336">
        <f>'t9'!P80</f>
        <v>0</v>
      </c>
      <c r="L80" s="338" t="str">
        <f t="shared" si="3"/>
        <v>OK</v>
      </c>
    </row>
    <row r="81" spans="1:12" ht="12.75" customHeight="1" x14ac:dyDescent="0.3">
      <c r="A81" s="314" t="str">
        <f>'t1'!A81</f>
        <v>Dirigente prof.tecniche della prevenzione(altri inc.prof.li)</v>
      </c>
      <c r="B81" s="313" t="str">
        <f>'t1'!B81</f>
        <v>SD0AI4</v>
      </c>
      <c r="C81" s="336">
        <f>'t1'!K81</f>
        <v>0</v>
      </c>
      <c r="D81" s="336">
        <f>'t7'!W81</f>
        <v>0</v>
      </c>
      <c r="E81" s="337">
        <f>'t8'!AA81</f>
        <v>0</v>
      </c>
      <c r="F81" s="337">
        <f>'t9'!O81</f>
        <v>0</v>
      </c>
      <c r="G81" s="338" t="str">
        <f t="shared" si="2"/>
        <v>OK</v>
      </c>
      <c r="H81" s="337">
        <f>'t1'!L81</f>
        <v>0</v>
      </c>
      <c r="I81" s="337">
        <f>'t7'!X81</f>
        <v>0</v>
      </c>
      <c r="J81" s="337">
        <f>'t8'!AB81</f>
        <v>0</v>
      </c>
      <c r="K81" s="336">
        <f>'t9'!P81</f>
        <v>0</v>
      </c>
      <c r="L81" s="338" t="str">
        <f t="shared" si="3"/>
        <v>OK</v>
      </c>
    </row>
    <row r="82" spans="1:12" ht="12.75" customHeight="1" x14ac:dyDescent="0.3">
      <c r="A82" s="314" t="str">
        <f>'t1'!A82</f>
        <v>Dir. Prof.tecniche prevenz. T.det.art.15-septies dlgs 502/92</v>
      </c>
      <c r="B82" s="313" t="str">
        <f>'t1'!B82</f>
        <v>SD048E</v>
      </c>
      <c r="C82" s="336">
        <f>'t1'!K82</f>
        <v>0</v>
      </c>
      <c r="D82" s="336">
        <f>'t7'!W82</f>
        <v>0</v>
      </c>
      <c r="E82" s="337">
        <f>'t8'!AA82</f>
        <v>0</v>
      </c>
      <c r="F82" s="337">
        <f>'t9'!O82</f>
        <v>0</v>
      </c>
      <c r="G82" s="338" t="str">
        <f t="shared" si="2"/>
        <v>OK</v>
      </c>
      <c r="H82" s="337">
        <f>'t1'!L82</f>
        <v>0</v>
      </c>
      <c r="I82" s="337">
        <f>'t7'!X82</f>
        <v>0</v>
      </c>
      <c r="J82" s="337">
        <f>'t8'!AB82</f>
        <v>0</v>
      </c>
      <c r="K82" s="336">
        <f>'t9'!P82</f>
        <v>0</v>
      </c>
      <c r="L82" s="338" t="str">
        <f t="shared" si="3"/>
        <v>OK</v>
      </c>
    </row>
    <row r="83" spans="1:12" ht="12.75" customHeight="1" x14ac:dyDescent="0.3">
      <c r="A83" s="314" t="str">
        <f>'t1'!A83</f>
        <v>Coll.re prof.le sanitario - pers. Infer. Senior - ds</v>
      </c>
      <c r="B83" s="313" t="str">
        <f>'t1'!B83</f>
        <v>S18863</v>
      </c>
      <c r="C83" s="336">
        <f>'t1'!K83</f>
        <v>3</v>
      </c>
      <c r="D83" s="336">
        <f>'t7'!W83</f>
        <v>3</v>
      </c>
      <c r="E83" s="337">
        <f>'t8'!AA83</f>
        <v>3</v>
      </c>
      <c r="F83" s="337">
        <f>'t9'!O83</f>
        <v>3</v>
      </c>
      <c r="G83" s="338" t="str">
        <f t="shared" si="2"/>
        <v>OK</v>
      </c>
      <c r="H83" s="337">
        <f>'t1'!L83</f>
        <v>16</v>
      </c>
      <c r="I83" s="337">
        <f>'t7'!X83</f>
        <v>16</v>
      </c>
      <c r="J83" s="337">
        <f>'t8'!AB83</f>
        <v>16</v>
      </c>
      <c r="K83" s="336">
        <f>'t9'!P83</f>
        <v>16</v>
      </c>
      <c r="L83" s="338" t="str">
        <f t="shared" si="3"/>
        <v>OK</v>
      </c>
    </row>
    <row r="84" spans="1:12" ht="12.75" customHeight="1" x14ac:dyDescent="0.3">
      <c r="A84" s="314" t="str">
        <f>'t1'!A84</f>
        <v>Coll.re prof.le sanitario - pers. Infer. - D</v>
      </c>
      <c r="B84" s="313" t="str">
        <f>'t1'!B84</f>
        <v>S16020</v>
      </c>
      <c r="C84" s="336">
        <f>'t1'!K84</f>
        <v>108</v>
      </c>
      <c r="D84" s="336">
        <f>'t7'!W84</f>
        <v>108</v>
      </c>
      <c r="E84" s="337">
        <f>'t8'!AA84</f>
        <v>108</v>
      </c>
      <c r="F84" s="337">
        <f>'t9'!O84</f>
        <v>108</v>
      </c>
      <c r="G84" s="338" t="str">
        <f t="shared" si="2"/>
        <v>OK</v>
      </c>
      <c r="H84" s="337">
        <f>'t1'!L84</f>
        <v>324</v>
      </c>
      <c r="I84" s="337">
        <f>'t7'!X84</f>
        <v>324</v>
      </c>
      <c r="J84" s="337">
        <f>'t8'!AB84</f>
        <v>324</v>
      </c>
      <c r="K84" s="336">
        <f>'t9'!P84</f>
        <v>324</v>
      </c>
      <c r="L84" s="338" t="str">
        <f t="shared" si="3"/>
        <v>OK</v>
      </c>
    </row>
    <row r="85" spans="1:12" ht="12.75" customHeight="1" x14ac:dyDescent="0.3">
      <c r="A85" s="314" t="str">
        <f>'t1'!A85</f>
        <v>Oper.re prof.le sanitario pers. Inferm. - C</v>
      </c>
      <c r="B85" s="313" t="str">
        <f>'t1'!B85</f>
        <v>S14056</v>
      </c>
      <c r="C85" s="336">
        <f>'t1'!K85</f>
        <v>0</v>
      </c>
      <c r="D85" s="336">
        <f>'t7'!W85</f>
        <v>0</v>
      </c>
      <c r="E85" s="337">
        <f>'t8'!AA85</f>
        <v>0</v>
      </c>
      <c r="F85" s="337">
        <f>'t9'!O85</f>
        <v>0</v>
      </c>
      <c r="G85" s="338" t="str">
        <f t="shared" si="2"/>
        <v>OK</v>
      </c>
      <c r="H85" s="337">
        <f>'t1'!L85</f>
        <v>0</v>
      </c>
      <c r="I85" s="337">
        <f>'t7'!X85</f>
        <v>0</v>
      </c>
      <c r="J85" s="337">
        <f>'t8'!AB85</f>
        <v>0</v>
      </c>
      <c r="K85" s="336">
        <f>'t9'!P85</f>
        <v>0</v>
      </c>
      <c r="L85" s="338" t="str">
        <f t="shared" si="3"/>
        <v>OK</v>
      </c>
    </row>
    <row r="86" spans="1:12" ht="12.75" customHeight="1" x14ac:dyDescent="0.3">
      <c r="A86" s="314" t="str">
        <f>'t1'!A86</f>
        <v>Oper.re prof.le di ii cat.pers. Inferm.  Senior-C</v>
      </c>
      <c r="B86" s="313" t="str">
        <f>'t1'!B86</f>
        <v>S14S52</v>
      </c>
      <c r="C86" s="336">
        <f>'t1'!K86</f>
        <v>1</v>
      </c>
      <c r="D86" s="336">
        <f>'t7'!W86</f>
        <v>1</v>
      </c>
      <c r="E86" s="337">
        <f>'t8'!AA86</f>
        <v>1</v>
      </c>
      <c r="F86" s="337">
        <f>'t9'!O86</f>
        <v>1</v>
      </c>
      <c r="G86" s="338" t="str">
        <f t="shared" si="2"/>
        <v>OK</v>
      </c>
      <c r="H86" s="337">
        <f>'t1'!L86</f>
        <v>0</v>
      </c>
      <c r="I86" s="337">
        <f>'t7'!X86</f>
        <v>0</v>
      </c>
      <c r="J86" s="337">
        <f>'t8'!AB86</f>
        <v>0</v>
      </c>
      <c r="K86" s="336">
        <f>'t9'!P86</f>
        <v>0</v>
      </c>
      <c r="L86" s="338" t="str">
        <f t="shared" si="3"/>
        <v>OK</v>
      </c>
    </row>
    <row r="87" spans="1:12" ht="12.75" customHeight="1" x14ac:dyDescent="0.3">
      <c r="A87" s="314" t="str">
        <f>'t1'!A87</f>
        <v>Oper.re prof.le di ii cat.pers. Inferm. Bs</v>
      </c>
      <c r="B87" s="313" t="str">
        <f>'t1'!B87</f>
        <v>S13052</v>
      </c>
      <c r="C87" s="336">
        <f>'t1'!K87</f>
        <v>0</v>
      </c>
      <c r="D87" s="336">
        <f>'t7'!W87</f>
        <v>0</v>
      </c>
      <c r="E87" s="337">
        <f>'t8'!AA87</f>
        <v>0</v>
      </c>
      <c r="F87" s="337">
        <f>'t9'!O87</f>
        <v>0</v>
      </c>
      <c r="G87" s="338" t="str">
        <f t="shared" si="2"/>
        <v>OK</v>
      </c>
      <c r="H87" s="337">
        <f>'t1'!L87</f>
        <v>0</v>
      </c>
      <c r="I87" s="337">
        <f>'t7'!X87</f>
        <v>0</v>
      </c>
      <c r="J87" s="337">
        <f>'t8'!AB87</f>
        <v>0</v>
      </c>
      <c r="K87" s="336">
        <f>'t9'!P87</f>
        <v>0</v>
      </c>
      <c r="L87" s="338" t="str">
        <f t="shared" si="3"/>
        <v>OK</v>
      </c>
    </row>
    <row r="88" spans="1:12" ht="12.75" customHeight="1" x14ac:dyDescent="0.3">
      <c r="A88" s="314" t="str">
        <f>'t1'!A88</f>
        <v>Coll.re prof.le sanitario - pers. Tec. Senior - DS</v>
      </c>
      <c r="B88" s="313" t="str">
        <f>'t1'!B88</f>
        <v>S18864</v>
      </c>
      <c r="C88" s="336">
        <f>'t1'!K88</f>
        <v>2</v>
      </c>
      <c r="D88" s="336">
        <f>'t7'!W88</f>
        <v>2</v>
      </c>
      <c r="E88" s="337">
        <f>'t8'!AA88</f>
        <v>2</v>
      </c>
      <c r="F88" s="337">
        <f>'t9'!O88</f>
        <v>2</v>
      </c>
      <c r="G88" s="338" t="str">
        <f t="shared" si="2"/>
        <v>OK</v>
      </c>
      <c r="H88" s="337">
        <f>'t1'!L88</f>
        <v>6</v>
      </c>
      <c r="I88" s="337">
        <f>'t7'!X88</f>
        <v>6</v>
      </c>
      <c r="J88" s="337">
        <f>'t8'!AB88</f>
        <v>6</v>
      </c>
      <c r="K88" s="336">
        <f>'t9'!P88</f>
        <v>6</v>
      </c>
      <c r="L88" s="338" t="str">
        <f t="shared" si="3"/>
        <v>OK</v>
      </c>
    </row>
    <row r="89" spans="1:12" ht="12.75" customHeight="1" x14ac:dyDescent="0.3">
      <c r="A89" s="314" t="str">
        <f>'t1'!A89</f>
        <v>Coll.re prof.le sanitario - pers. Tec.- D</v>
      </c>
      <c r="B89" s="313" t="str">
        <f>'t1'!B89</f>
        <v>S16021</v>
      </c>
      <c r="C89" s="336">
        <f>'t1'!K89</f>
        <v>44</v>
      </c>
      <c r="D89" s="336">
        <f>'t7'!W89</f>
        <v>44</v>
      </c>
      <c r="E89" s="337">
        <f>'t8'!AA89</f>
        <v>44</v>
      </c>
      <c r="F89" s="337">
        <f>'t9'!O89</f>
        <v>44</v>
      </c>
      <c r="G89" s="338" t="str">
        <f t="shared" si="2"/>
        <v>OK</v>
      </c>
      <c r="H89" s="337">
        <f>'t1'!L89</f>
        <v>117</v>
      </c>
      <c r="I89" s="337">
        <f>'t7'!X89</f>
        <v>117</v>
      </c>
      <c r="J89" s="337">
        <f>'t8'!AB89</f>
        <v>117</v>
      </c>
      <c r="K89" s="336">
        <f>'t9'!P89</f>
        <v>117</v>
      </c>
      <c r="L89" s="338" t="str">
        <f t="shared" si="3"/>
        <v>OK</v>
      </c>
    </row>
    <row r="90" spans="1:12" ht="12.75" customHeight="1" x14ac:dyDescent="0.3">
      <c r="A90" s="314" t="str">
        <f>'t1'!A90</f>
        <v>Oper.re prof.le sanitario - pers. Tec.- C</v>
      </c>
      <c r="B90" s="313" t="str">
        <f>'t1'!B90</f>
        <v>S14054</v>
      </c>
      <c r="C90" s="336">
        <f>'t1'!K90</f>
        <v>0</v>
      </c>
      <c r="D90" s="336">
        <f>'t7'!W90</f>
        <v>0</v>
      </c>
      <c r="E90" s="337">
        <f>'t8'!AA90</f>
        <v>0</v>
      </c>
      <c r="F90" s="337">
        <f>'t9'!O90</f>
        <v>0</v>
      </c>
      <c r="G90" s="338" t="str">
        <f t="shared" si="2"/>
        <v>OK</v>
      </c>
      <c r="H90" s="337">
        <f>'t1'!L90</f>
        <v>0</v>
      </c>
      <c r="I90" s="337">
        <f>'t7'!X90</f>
        <v>0</v>
      </c>
      <c r="J90" s="337">
        <f>'t8'!AB90</f>
        <v>0</v>
      </c>
      <c r="K90" s="336">
        <f>'t9'!P90</f>
        <v>0</v>
      </c>
      <c r="L90" s="338" t="str">
        <f t="shared" si="3"/>
        <v>OK</v>
      </c>
    </row>
    <row r="91" spans="1:12" ht="12.75" customHeight="1" x14ac:dyDescent="0.3">
      <c r="A91" s="314" t="str">
        <f>'t1'!A91</f>
        <v>Coll.re prof.le sanitario - tecn. Della prev. Senior - DS</v>
      </c>
      <c r="B91" s="313" t="str">
        <f>'t1'!B91</f>
        <v>S18865</v>
      </c>
      <c r="C91" s="336">
        <f>'t1'!K91</f>
        <v>0</v>
      </c>
      <c r="D91" s="336">
        <f>'t7'!W91</f>
        <v>0</v>
      </c>
      <c r="E91" s="337">
        <f>'t8'!AA91</f>
        <v>0</v>
      </c>
      <c r="F91" s="337">
        <f>'t9'!O91</f>
        <v>0</v>
      </c>
      <c r="G91" s="338" t="str">
        <f t="shared" si="2"/>
        <v>OK</v>
      </c>
      <c r="H91" s="337">
        <f>'t1'!L91</f>
        <v>0</v>
      </c>
      <c r="I91" s="337">
        <f>'t7'!X91</f>
        <v>0</v>
      </c>
      <c r="J91" s="337">
        <f>'t8'!AB91</f>
        <v>0</v>
      </c>
      <c r="K91" s="336">
        <f>'t9'!P91</f>
        <v>0</v>
      </c>
      <c r="L91" s="338" t="str">
        <f t="shared" si="3"/>
        <v>OK</v>
      </c>
    </row>
    <row r="92" spans="1:12" ht="12.75" customHeight="1" x14ac:dyDescent="0.3">
      <c r="A92" s="314" t="str">
        <f>'t1'!A92</f>
        <v>Coll.re prof.le sanitario - tecn. Della prev. - D</v>
      </c>
      <c r="B92" s="313" t="str">
        <f>'t1'!B92</f>
        <v>S16022</v>
      </c>
      <c r="C92" s="336">
        <f>'t1'!K92</f>
        <v>1</v>
      </c>
      <c r="D92" s="336">
        <f>'t7'!W92</f>
        <v>1</v>
      </c>
      <c r="E92" s="337">
        <f>'t8'!AA92</f>
        <v>1</v>
      </c>
      <c r="F92" s="337">
        <f>'t9'!O92</f>
        <v>1</v>
      </c>
      <c r="G92" s="338" t="str">
        <f t="shared" si="2"/>
        <v>OK</v>
      </c>
      <c r="H92" s="337">
        <f>'t1'!L92</f>
        <v>1</v>
      </c>
      <c r="I92" s="337">
        <f>'t7'!X92</f>
        <v>1</v>
      </c>
      <c r="J92" s="337">
        <f>'t8'!AB92</f>
        <v>1</v>
      </c>
      <c r="K92" s="336">
        <f>'t9'!P92</f>
        <v>1</v>
      </c>
      <c r="L92" s="338" t="str">
        <f t="shared" si="3"/>
        <v>OK</v>
      </c>
    </row>
    <row r="93" spans="1:12" ht="12.75" customHeight="1" x14ac:dyDescent="0.3">
      <c r="A93" s="314" t="str">
        <f>'t1'!A93</f>
        <v>Oper.re prof.le sanitario - tecn. Della prev. - C</v>
      </c>
      <c r="B93" s="313" t="str">
        <f>'t1'!B93</f>
        <v>S14055</v>
      </c>
      <c r="C93" s="336">
        <f>'t1'!K93</f>
        <v>0</v>
      </c>
      <c r="D93" s="336">
        <f>'t7'!W93</f>
        <v>0</v>
      </c>
      <c r="E93" s="337">
        <f>'t8'!AA93</f>
        <v>0</v>
      </c>
      <c r="F93" s="337">
        <f>'t9'!O93</f>
        <v>0</v>
      </c>
      <c r="G93" s="338" t="str">
        <f t="shared" si="2"/>
        <v>OK</v>
      </c>
      <c r="H93" s="337">
        <f>'t1'!L93</f>
        <v>0</v>
      </c>
      <c r="I93" s="337">
        <f>'t7'!X93</f>
        <v>0</v>
      </c>
      <c r="J93" s="337">
        <f>'t8'!AB93</f>
        <v>0</v>
      </c>
      <c r="K93" s="336">
        <f>'t9'!P93</f>
        <v>0</v>
      </c>
      <c r="L93" s="338" t="str">
        <f t="shared" si="3"/>
        <v>OK</v>
      </c>
    </row>
    <row r="94" spans="1:12" ht="12.75" customHeight="1" x14ac:dyDescent="0.3">
      <c r="A94" s="314" t="str">
        <f>'t1'!A94</f>
        <v>Coll.re prof.le sanitario - pers. Della riabil. Senior - DS</v>
      </c>
      <c r="B94" s="313" t="str">
        <f>'t1'!B94</f>
        <v>S18866</v>
      </c>
      <c r="C94" s="336">
        <f>'t1'!K94</f>
        <v>0</v>
      </c>
      <c r="D94" s="336">
        <f>'t7'!W94</f>
        <v>0</v>
      </c>
      <c r="E94" s="337">
        <f>'t8'!AA94</f>
        <v>0</v>
      </c>
      <c r="F94" s="337">
        <f>'t9'!O94</f>
        <v>0</v>
      </c>
      <c r="G94" s="338" t="str">
        <f t="shared" si="2"/>
        <v>OK</v>
      </c>
      <c r="H94" s="337">
        <f>'t1'!L94</f>
        <v>0</v>
      </c>
      <c r="I94" s="337">
        <f>'t7'!X94</f>
        <v>0</v>
      </c>
      <c r="J94" s="337">
        <f>'t8'!AB94</f>
        <v>0</v>
      </c>
      <c r="K94" s="336">
        <f>'t9'!P94</f>
        <v>0</v>
      </c>
      <c r="L94" s="338" t="str">
        <f t="shared" si="3"/>
        <v>OK</v>
      </c>
    </row>
    <row r="95" spans="1:12" ht="12.75" customHeight="1" x14ac:dyDescent="0.3">
      <c r="A95" s="314" t="str">
        <f>'t1'!A95</f>
        <v>Coll.re prof.le sanitario - pers. Della riabil. - D</v>
      </c>
      <c r="B95" s="313" t="str">
        <f>'t1'!B95</f>
        <v>S16019</v>
      </c>
      <c r="C95" s="336">
        <f>'t1'!K95</f>
        <v>1</v>
      </c>
      <c r="D95" s="336">
        <f>'t7'!W95</f>
        <v>1</v>
      </c>
      <c r="E95" s="337">
        <f>'t8'!AA95</f>
        <v>1</v>
      </c>
      <c r="F95" s="337">
        <f>'t9'!O95</f>
        <v>1</v>
      </c>
      <c r="G95" s="338" t="str">
        <f t="shared" si="2"/>
        <v>OK</v>
      </c>
      <c r="H95" s="337">
        <f>'t1'!L95</f>
        <v>15</v>
      </c>
      <c r="I95" s="337">
        <f>'t7'!X95</f>
        <v>15</v>
      </c>
      <c r="J95" s="337">
        <f>'t8'!AB95</f>
        <v>15</v>
      </c>
      <c r="K95" s="336">
        <f>'t9'!P95</f>
        <v>15</v>
      </c>
      <c r="L95" s="338" t="str">
        <f t="shared" si="3"/>
        <v>OK</v>
      </c>
    </row>
    <row r="96" spans="1:12" ht="12.75" customHeight="1" x14ac:dyDescent="0.3">
      <c r="A96" s="314" t="str">
        <f>'t1'!A96</f>
        <v>Oper.re prof.le di ii cat. Con funz. Di riabil. Senior - C</v>
      </c>
      <c r="B96" s="313" t="str">
        <f>'t1'!B96</f>
        <v>S14S51</v>
      </c>
      <c r="C96" s="336">
        <f>'t1'!K96</f>
        <v>0</v>
      </c>
      <c r="D96" s="336">
        <f>'t7'!W96</f>
        <v>0</v>
      </c>
      <c r="E96" s="337">
        <f>'t8'!AA96</f>
        <v>0</v>
      </c>
      <c r="F96" s="337">
        <f>'t9'!O96</f>
        <v>0</v>
      </c>
      <c r="G96" s="338" t="str">
        <f t="shared" si="2"/>
        <v>OK</v>
      </c>
      <c r="H96" s="337">
        <f>'t1'!L96</f>
        <v>0</v>
      </c>
      <c r="I96" s="337">
        <f>'t7'!X96</f>
        <v>0</v>
      </c>
      <c r="J96" s="337">
        <f>'t8'!AB96</f>
        <v>0</v>
      </c>
      <c r="K96" s="336">
        <f>'t9'!P96</f>
        <v>0</v>
      </c>
      <c r="L96" s="338" t="str">
        <f t="shared" si="3"/>
        <v>OK</v>
      </c>
    </row>
    <row r="97" spans="1:12" ht="12.75" customHeight="1" x14ac:dyDescent="0.3">
      <c r="A97" s="314" t="str">
        <f>'t1'!A97</f>
        <v>Oper.re prof.le sanitario - pers. Della riabil. - C</v>
      </c>
      <c r="B97" s="313" t="str">
        <f>'t1'!B97</f>
        <v>S14053</v>
      </c>
      <c r="C97" s="336">
        <f>'t1'!K97</f>
        <v>0</v>
      </c>
      <c r="D97" s="336">
        <f>'t7'!W97</f>
        <v>0</v>
      </c>
      <c r="E97" s="337">
        <f>'t8'!AA97</f>
        <v>0</v>
      </c>
      <c r="F97" s="337">
        <f>'t9'!O97</f>
        <v>0</v>
      </c>
      <c r="G97" s="338" t="str">
        <f t="shared" si="2"/>
        <v>OK</v>
      </c>
      <c r="H97" s="337">
        <f>'t1'!L97</f>
        <v>0</v>
      </c>
      <c r="I97" s="337">
        <f>'t7'!X97</f>
        <v>0</v>
      </c>
      <c r="J97" s="337">
        <f>'t8'!AB97</f>
        <v>0</v>
      </c>
      <c r="K97" s="336">
        <f>'t9'!P97</f>
        <v>0</v>
      </c>
      <c r="L97" s="338" t="str">
        <f t="shared" si="3"/>
        <v>OK</v>
      </c>
    </row>
    <row r="98" spans="1:12" ht="12.75" customHeight="1" x14ac:dyDescent="0.3">
      <c r="A98" s="314" t="str">
        <f>'t1'!A98</f>
        <v>Oper.re prof.le di II cat. Con funz. Di riabil. - BS</v>
      </c>
      <c r="B98" s="313" t="str">
        <f>'t1'!B98</f>
        <v>S13051</v>
      </c>
      <c r="C98" s="336">
        <f>'t1'!K98</f>
        <v>0</v>
      </c>
      <c r="D98" s="336">
        <f>'t7'!W98</f>
        <v>0</v>
      </c>
      <c r="E98" s="337">
        <f>'t8'!AA98</f>
        <v>0</v>
      </c>
      <c r="F98" s="337">
        <f>'t9'!O98</f>
        <v>0</v>
      </c>
      <c r="G98" s="338" t="str">
        <f t="shared" si="2"/>
        <v>OK</v>
      </c>
      <c r="H98" s="337">
        <f>'t1'!L98</f>
        <v>0</v>
      </c>
      <c r="I98" s="337">
        <f>'t7'!X98</f>
        <v>0</v>
      </c>
      <c r="J98" s="337">
        <f>'t8'!AB98</f>
        <v>0</v>
      </c>
      <c r="K98" s="336">
        <f>'t9'!P98</f>
        <v>0</v>
      </c>
      <c r="L98" s="338" t="str">
        <f t="shared" si="3"/>
        <v>OK</v>
      </c>
    </row>
    <row r="99" spans="1:12" ht="12.75" customHeight="1" x14ac:dyDescent="0.3">
      <c r="A99" s="314" t="str">
        <f>'t1'!A99</f>
        <v>Profilo atipico ruolo sanitario</v>
      </c>
      <c r="B99" s="313" t="str">
        <f>'t1'!B99</f>
        <v>S00062</v>
      </c>
      <c r="C99" s="336">
        <f>'t1'!K99</f>
        <v>0</v>
      </c>
      <c r="D99" s="336">
        <f>'t7'!W99</f>
        <v>0</v>
      </c>
      <c r="E99" s="337">
        <f>'t8'!AA99</f>
        <v>0</v>
      </c>
      <c r="F99" s="337">
        <f>'t9'!O99</f>
        <v>0</v>
      </c>
      <c r="G99" s="338" t="str">
        <f t="shared" si="2"/>
        <v>OK</v>
      </c>
      <c r="H99" s="337">
        <f>'t1'!L99</f>
        <v>0</v>
      </c>
      <c r="I99" s="337">
        <f>'t7'!X99</f>
        <v>0</v>
      </c>
      <c r="J99" s="337">
        <f>'t8'!AB99</f>
        <v>0</v>
      </c>
      <c r="K99" s="336">
        <f>'t9'!P99</f>
        <v>0</v>
      </c>
      <c r="L99" s="338" t="str">
        <f t="shared" si="3"/>
        <v>OK</v>
      </c>
    </row>
    <row r="100" spans="1:12" ht="12.75" customHeight="1" x14ac:dyDescent="0.3">
      <c r="A100" s="314" t="str">
        <f>'t1'!A100</f>
        <v>Avvocato dirig. Con incarico di struttura complessa</v>
      </c>
      <c r="B100" s="313" t="str">
        <f>'t1'!B100</f>
        <v>PD0010</v>
      </c>
      <c r="C100" s="336">
        <f>'t1'!K100</f>
        <v>0</v>
      </c>
      <c r="D100" s="336">
        <f>'t7'!W100</f>
        <v>0</v>
      </c>
      <c r="E100" s="337">
        <f>'t8'!AA100</f>
        <v>0</v>
      </c>
      <c r="F100" s="337">
        <f>'t9'!O100</f>
        <v>0</v>
      </c>
      <c r="G100" s="338" t="str">
        <f t="shared" si="2"/>
        <v>OK</v>
      </c>
      <c r="H100" s="337">
        <f>'t1'!L100</f>
        <v>0</v>
      </c>
      <c r="I100" s="337">
        <f>'t7'!X100</f>
        <v>0</v>
      </c>
      <c r="J100" s="337">
        <f>'t8'!AB100</f>
        <v>0</v>
      </c>
      <c r="K100" s="336">
        <f>'t9'!P100</f>
        <v>0</v>
      </c>
      <c r="L100" s="338" t="str">
        <f t="shared" si="3"/>
        <v>OK</v>
      </c>
    </row>
    <row r="101" spans="1:12" ht="12.75" customHeight="1" x14ac:dyDescent="0.3">
      <c r="A101" s="314" t="str">
        <f>'t1'!A101</f>
        <v>Avvocato dirig. Con incarico di struttura semplice</v>
      </c>
      <c r="B101" s="313" t="str">
        <f>'t1'!B101</f>
        <v>PD0S09</v>
      </c>
      <c r="C101" s="336">
        <f>'t1'!K101</f>
        <v>0</v>
      </c>
      <c r="D101" s="336">
        <f>'t7'!W101</f>
        <v>0</v>
      </c>
      <c r="E101" s="337">
        <f>'t8'!AA101</f>
        <v>0</v>
      </c>
      <c r="F101" s="337">
        <f>'t9'!O101</f>
        <v>0</v>
      </c>
      <c r="G101" s="338" t="str">
        <f t="shared" si="2"/>
        <v>OK</v>
      </c>
      <c r="H101" s="337">
        <f>'t1'!L101</f>
        <v>0</v>
      </c>
      <c r="I101" s="337">
        <f>'t7'!X101</f>
        <v>0</v>
      </c>
      <c r="J101" s="337">
        <f>'t8'!AB101</f>
        <v>0</v>
      </c>
      <c r="K101" s="336">
        <f>'t9'!P101</f>
        <v>0</v>
      </c>
      <c r="L101" s="338" t="str">
        <f t="shared" si="3"/>
        <v>OK</v>
      </c>
    </row>
    <row r="102" spans="1:12" ht="12.75" customHeight="1" x14ac:dyDescent="0.3">
      <c r="A102" s="314" t="str">
        <f>'t1'!A102</f>
        <v>Avvocato dirig. Con altri incar.prof.li</v>
      </c>
      <c r="B102" s="313" t="str">
        <f>'t1'!B102</f>
        <v>PD0A09</v>
      </c>
      <c r="C102" s="336">
        <f>'t1'!K102</f>
        <v>0</v>
      </c>
      <c r="D102" s="336">
        <f>'t7'!W102</f>
        <v>0</v>
      </c>
      <c r="E102" s="337">
        <f>'t8'!AA102</f>
        <v>0</v>
      </c>
      <c r="F102" s="337">
        <f>'t9'!O102</f>
        <v>0</v>
      </c>
      <c r="G102" s="338" t="str">
        <f t="shared" si="2"/>
        <v>OK</v>
      </c>
      <c r="H102" s="337">
        <f>'t1'!L102</f>
        <v>0</v>
      </c>
      <c r="I102" s="337">
        <f>'t7'!X102</f>
        <v>0</v>
      </c>
      <c r="J102" s="337">
        <f>'t8'!AB102</f>
        <v>0</v>
      </c>
      <c r="K102" s="336">
        <f>'t9'!P102</f>
        <v>0</v>
      </c>
      <c r="L102" s="338" t="str">
        <f t="shared" si="3"/>
        <v>OK</v>
      </c>
    </row>
    <row r="103" spans="1:12" ht="12.75" customHeight="1" x14ac:dyDescent="0.3">
      <c r="A103" s="314" t="str">
        <f>'t1'!A103</f>
        <v>Avvocato dir. A t. Determinato(art. 15-septies dlgs. 502/92)</v>
      </c>
      <c r="B103" s="313" t="str">
        <f>'t1'!B103</f>
        <v>PD0605</v>
      </c>
      <c r="C103" s="336">
        <f>'t1'!K103</f>
        <v>0</v>
      </c>
      <c r="D103" s="336">
        <f>'t7'!W103</f>
        <v>0</v>
      </c>
      <c r="E103" s="337">
        <f>'t8'!AA103</f>
        <v>0</v>
      </c>
      <c r="F103" s="337">
        <f>'t9'!O103</f>
        <v>0</v>
      </c>
      <c r="G103" s="338" t="str">
        <f t="shared" si="2"/>
        <v>OK</v>
      </c>
      <c r="H103" s="337">
        <f>'t1'!L103</f>
        <v>0</v>
      </c>
      <c r="I103" s="337">
        <f>'t7'!X103</f>
        <v>0</v>
      </c>
      <c r="J103" s="337">
        <f>'t8'!AB103</f>
        <v>0</v>
      </c>
      <c r="K103" s="336">
        <f>'t9'!P103</f>
        <v>0</v>
      </c>
      <c r="L103" s="338" t="str">
        <f t="shared" si="3"/>
        <v>OK</v>
      </c>
    </row>
    <row r="104" spans="1:12" ht="12.75" customHeight="1" x14ac:dyDescent="0.3">
      <c r="A104" s="314" t="str">
        <f>'t1'!A104</f>
        <v>Ingegnere dirig. Con incarico di struttura complessa</v>
      </c>
      <c r="B104" s="313" t="str">
        <f>'t1'!B104</f>
        <v>PD0046</v>
      </c>
      <c r="C104" s="336">
        <f>'t1'!K104</f>
        <v>1</v>
      </c>
      <c r="D104" s="336">
        <f>'t7'!W104</f>
        <v>1</v>
      </c>
      <c r="E104" s="337">
        <f>'t8'!AA104</f>
        <v>1</v>
      </c>
      <c r="F104" s="337">
        <f>'t9'!O104</f>
        <v>1</v>
      </c>
      <c r="G104" s="338" t="str">
        <f t="shared" si="2"/>
        <v>OK</v>
      </c>
      <c r="H104" s="337">
        <f>'t1'!L104</f>
        <v>1</v>
      </c>
      <c r="I104" s="337">
        <f>'t7'!X104</f>
        <v>1</v>
      </c>
      <c r="J104" s="337">
        <f>'t8'!AB104</f>
        <v>1</v>
      </c>
      <c r="K104" s="336">
        <f>'t9'!P104</f>
        <v>1</v>
      </c>
      <c r="L104" s="338" t="str">
        <f t="shared" si="3"/>
        <v>OK</v>
      </c>
    </row>
    <row r="105" spans="1:12" ht="12.75" customHeight="1" x14ac:dyDescent="0.3">
      <c r="A105" s="314" t="str">
        <f>'t1'!A105</f>
        <v>Ingegnere dirig. Con incarico di struttura semplice</v>
      </c>
      <c r="B105" s="313" t="str">
        <f>'t1'!B105</f>
        <v>PD0S45</v>
      </c>
      <c r="C105" s="336">
        <f>'t1'!K105</f>
        <v>0</v>
      </c>
      <c r="D105" s="336">
        <f>'t7'!W105</f>
        <v>0</v>
      </c>
      <c r="E105" s="337">
        <f>'t8'!AA105</f>
        <v>0</v>
      </c>
      <c r="F105" s="337">
        <f>'t9'!O105</f>
        <v>0</v>
      </c>
      <c r="G105" s="338" t="str">
        <f t="shared" si="2"/>
        <v>OK</v>
      </c>
      <c r="H105" s="337">
        <f>'t1'!L105</f>
        <v>0</v>
      </c>
      <c r="I105" s="337">
        <f>'t7'!X105</f>
        <v>0</v>
      </c>
      <c r="J105" s="337">
        <f>'t8'!AB105</f>
        <v>0</v>
      </c>
      <c r="K105" s="336">
        <f>'t9'!P105</f>
        <v>0</v>
      </c>
      <c r="L105" s="338" t="str">
        <f t="shared" si="3"/>
        <v>OK</v>
      </c>
    </row>
    <row r="106" spans="1:12" ht="12.75" customHeight="1" x14ac:dyDescent="0.3">
      <c r="A106" s="314" t="str">
        <f>'t1'!A106</f>
        <v>Ingegnere dirig. Con altri incar.prof.li</v>
      </c>
      <c r="B106" s="313" t="str">
        <f>'t1'!B106</f>
        <v>PD0A45</v>
      </c>
      <c r="C106" s="336">
        <f>'t1'!K106</f>
        <v>1</v>
      </c>
      <c r="D106" s="336">
        <f>'t7'!W106</f>
        <v>1</v>
      </c>
      <c r="E106" s="337">
        <f>'t8'!AA106</f>
        <v>1</v>
      </c>
      <c r="F106" s="337">
        <f>'t9'!O106</f>
        <v>1</v>
      </c>
      <c r="G106" s="338" t="str">
        <f t="shared" si="2"/>
        <v>OK</v>
      </c>
      <c r="H106" s="337">
        <f>'t1'!L106</f>
        <v>0</v>
      </c>
      <c r="I106" s="337">
        <f>'t7'!X106</f>
        <v>0</v>
      </c>
      <c r="J106" s="337">
        <f>'t8'!AB106</f>
        <v>0</v>
      </c>
      <c r="K106" s="336">
        <f>'t9'!P106</f>
        <v>0</v>
      </c>
      <c r="L106" s="338" t="str">
        <f t="shared" si="3"/>
        <v>OK</v>
      </c>
    </row>
    <row r="107" spans="1:12" ht="12.75" customHeight="1" x14ac:dyDescent="0.3">
      <c r="A107" s="314" t="str">
        <f>'t1'!A107</f>
        <v>Ingegnere dir. A t. Determinato(art.15-septies dlgs. 502/92)</v>
      </c>
      <c r="B107" s="313" t="str">
        <f>'t1'!B107</f>
        <v>PD0606</v>
      </c>
      <c r="C107" s="336">
        <f>'t1'!K107</f>
        <v>0</v>
      </c>
      <c r="D107" s="336">
        <f>'t7'!W107</f>
        <v>0</v>
      </c>
      <c r="E107" s="337">
        <f>'t8'!AA107</f>
        <v>0</v>
      </c>
      <c r="F107" s="337">
        <f>'t9'!O107</f>
        <v>0</v>
      </c>
      <c r="G107" s="338" t="str">
        <f t="shared" si="2"/>
        <v>OK</v>
      </c>
      <c r="H107" s="337">
        <f>'t1'!L107</f>
        <v>0</v>
      </c>
      <c r="I107" s="337">
        <f>'t7'!X107</f>
        <v>0</v>
      </c>
      <c r="J107" s="337">
        <f>'t8'!AB107</f>
        <v>0</v>
      </c>
      <c r="K107" s="336">
        <f>'t9'!P107</f>
        <v>0</v>
      </c>
      <c r="L107" s="338" t="str">
        <f t="shared" si="3"/>
        <v>OK</v>
      </c>
    </row>
    <row r="108" spans="1:12" ht="12.75" customHeight="1" x14ac:dyDescent="0.3">
      <c r="A108" s="314" t="str">
        <f>'t1'!A108</f>
        <v>Architetti dirig. Con incarico di struttura complessa</v>
      </c>
      <c r="B108" s="313" t="str">
        <f>'t1'!B108</f>
        <v>PD0004</v>
      </c>
      <c r="C108" s="336">
        <f>'t1'!K108</f>
        <v>0</v>
      </c>
      <c r="D108" s="336">
        <f>'t7'!W108</f>
        <v>0</v>
      </c>
      <c r="E108" s="337">
        <f>'t8'!AA108</f>
        <v>0</v>
      </c>
      <c r="F108" s="337">
        <f>'t9'!O108</f>
        <v>0</v>
      </c>
      <c r="G108" s="338" t="str">
        <f t="shared" si="2"/>
        <v>OK</v>
      </c>
      <c r="H108" s="337">
        <f>'t1'!L108</f>
        <v>0</v>
      </c>
      <c r="I108" s="337">
        <f>'t7'!X108</f>
        <v>0</v>
      </c>
      <c r="J108" s="337">
        <f>'t8'!AB108</f>
        <v>0</v>
      </c>
      <c r="K108" s="336">
        <f>'t9'!P108</f>
        <v>0</v>
      </c>
      <c r="L108" s="338" t="str">
        <f t="shared" si="3"/>
        <v>OK</v>
      </c>
    </row>
    <row r="109" spans="1:12" ht="12.75" customHeight="1" x14ac:dyDescent="0.3">
      <c r="A109" s="314" t="str">
        <f>'t1'!A109</f>
        <v>Architetti dirig. Con incarico di struttura semplice</v>
      </c>
      <c r="B109" s="313" t="str">
        <f>'t1'!B109</f>
        <v>PD0S03</v>
      </c>
      <c r="C109" s="336">
        <f>'t1'!K109</f>
        <v>0</v>
      </c>
      <c r="D109" s="336">
        <f>'t7'!W109</f>
        <v>0</v>
      </c>
      <c r="E109" s="337">
        <f>'t8'!AA109</f>
        <v>0</v>
      </c>
      <c r="F109" s="337">
        <f>'t9'!O109</f>
        <v>0</v>
      </c>
      <c r="G109" s="338" t="str">
        <f t="shared" si="2"/>
        <v>OK</v>
      </c>
      <c r="H109" s="337">
        <f>'t1'!L109</f>
        <v>0</v>
      </c>
      <c r="I109" s="337">
        <f>'t7'!X109</f>
        <v>0</v>
      </c>
      <c r="J109" s="337">
        <f>'t8'!AB109</f>
        <v>0</v>
      </c>
      <c r="K109" s="336">
        <f>'t9'!P109</f>
        <v>0</v>
      </c>
      <c r="L109" s="338" t="str">
        <f t="shared" si="3"/>
        <v>OK</v>
      </c>
    </row>
    <row r="110" spans="1:12" ht="12.75" customHeight="1" x14ac:dyDescent="0.3">
      <c r="A110" s="314" t="str">
        <f>'t1'!A110</f>
        <v>Architetti dirig. Con altri incar.prof.li</v>
      </c>
      <c r="B110" s="313" t="str">
        <f>'t1'!B110</f>
        <v>PD0A03</v>
      </c>
      <c r="C110" s="336">
        <f>'t1'!K110</f>
        <v>0</v>
      </c>
      <c r="D110" s="336">
        <f>'t7'!W110</f>
        <v>0</v>
      </c>
      <c r="E110" s="337">
        <f>'t8'!AA110</f>
        <v>0</v>
      </c>
      <c r="F110" s="337">
        <f>'t9'!O110</f>
        <v>0</v>
      </c>
      <c r="G110" s="338" t="str">
        <f t="shared" si="2"/>
        <v>OK</v>
      </c>
      <c r="H110" s="337">
        <f>'t1'!L110</f>
        <v>0</v>
      </c>
      <c r="I110" s="337">
        <f>'t7'!X110</f>
        <v>0</v>
      </c>
      <c r="J110" s="337">
        <f>'t8'!AB110</f>
        <v>0</v>
      </c>
      <c r="K110" s="336">
        <f>'t9'!P110</f>
        <v>0</v>
      </c>
      <c r="L110" s="338" t="str">
        <f t="shared" si="3"/>
        <v>OK</v>
      </c>
    </row>
    <row r="111" spans="1:12" ht="12.75" customHeight="1" x14ac:dyDescent="0.3">
      <c r="A111" s="314" t="str">
        <f>'t1'!A111</f>
        <v>Architetti dir. A t.determinato(art. 15-septies dlgs.502/92)</v>
      </c>
      <c r="B111" s="313" t="str">
        <f>'t1'!B111</f>
        <v>PD0607</v>
      </c>
      <c r="C111" s="336">
        <f>'t1'!K111</f>
        <v>0</v>
      </c>
      <c r="D111" s="336">
        <f>'t7'!W111</f>
        <v>0</v>
      </c>
      <c r="E111" s="337">
        <f>'t8'!AA111</f>
        <v>0</v>
      </c>
      <c r="F111" s="337">
        <f>'t9'!O111</f>
        <v>0</v>
      </c>
      <c r="G111" s="338" t="str">
        <f t="shared" si="2"/>
        <v>OK</v>
      </c>
      <c r="H111" s="337">
        <f>'t1'!L111</f>
        <v>0</v>
      </c>
      <c r="I111" s="337">
        <f>'t7'!X111</f>
        <v>0</v>
      </c>
      <c r="J111" s="337">
        <f>'t8'!AB111</f>
        <v>0</v>
      </c>
      <c r="K111" s="336">
        <f>'t9'!P111</f>
        <v>0</v>
      </c>
      <c r="L111" s="338" t="str">
        <f t="shared" si="3"/>
        <v>OK</v>
      </c>
    </row>
    <row r="112" spans="1:12" ht="12.75" customHeight="1" x14ac:dyDescent="0.3">
      <c r="A112" s="314" t="str">
        <f>'t1'!A112</f>
        <v>Geologi dirig. Con incarico di struttura complessa</v>
      </c>
      <c r="B112" s="313" t="str">
        <f>'t1'!B112</f>
        <v>PD0044</v>
      </c>
      <c r="C112" s="336">
        <f>'t1'!K112</f>
        <v>0</v>
      </c>
      <c r="D112" s="336">
        <f>'t7'!W112</f>
        <v>0</v>
      </c>
      <c r="E112" s="337">
        <f>'t8'!AA112</f>
        <v>0</v>
      </c>
      <c r="F112" s="337">
        <f>'t9'!O112</f>
        <v>0</v>
      </c>
      <c r="G112" s="338" t="str">
        <f t="shared" si="2"/>
        <v>OK</v>
      </c>
      <c r="H112" s="337">
        <f>'t1'!L112</f>
        <v>0</v>
      </c>
      <c r="I112" s="337">
        <f>'t7'!X112</f>
        <v>0</v>
      </c>
      <c r="J112" s="337">
        <f>'t8'!AB112</f>
        <v>0</v>
      </c>
      <c r="K112" s="336">
        <f>'t9'!P112</f>
        <v>0</v>
      </c>
      <c r="L112" s="338" t="str">
        <f t="shared" si="3"/>
        <v>OK</v>
      </c>
    </row>
    <row r="113" spans="1:12" ht="12.75" customHeight="1" x14ac:dyDescent="0.3">
      <c r="A113" s="314" t="str">
        <f>'t1'!A113</f>
        <v>Geologi dirig. Con incarico di struttura semplice</v>
      </c>
      <c r="B113" s="313" t="str">
        <f>'t1'!B113</f>
        <v>PD0S43</v>
      </c>
      <c r="C113" s="336">
        <f>'t1'!K113</f>
        <v>0</v>
      </c>
      <c r="D113" s="336">
        <f>'t7'!W113</f>
        <v>0</v>
      </c>
      <c r="E113" s="337">
        <f>'t8'!AA113</f>
        <v>0</v>
      </c>
      <c r="F113" s="337">
        <f>'t9'!O113</f>
        <v>0</v>
      </c>
      <c r="G113" s="338" t="str">
        <f t="shared" si="2"/>
        <v>OK</v>
      </c>
      <c r="H113" s="337">
        <f>'t1'!L113</f>
        <v>0</v>
      </c>
      <c r="I113" s="337">
        <f>'t7'!X113</f>
        <v>0</v>
      </c>
      <c r="J113" s="337">
        <f>'t8'!AB113</f>
        <v>0</v>
      </c>
      <c r="K113" s="336">
        <f>'t9'!P113</f>
        <v>0</v>
      </c>
      <c r="L113" s="338" t="str">
        <f t="shared" si="3"/>
        <v>OK</v>
      </c>
    </row>
    <row r="114" spans="1:12" ht="12.75" customHeight="1" x14ac:dyDescent="0.3">
      <c r="A114" s="314" t="str">
        <f>'t1'!A114</f>
        <v>Geologi dirig. Con altri incar.prof.li</v>
      </c>
      <c r="B114" s="313" t="str">
        <f>'t1'!B114</f>
        <v>PD0A43</v>
      </c>
      <c r="C114" s="336">
        <f>'t1'!K114</f>
        <v>0</v>
      </c>
      <c r="D114" s="336">
        <f>'t7'!W114</f>
        <v>0</v>
      </c>
      <c r="E114" s="337">
        <f>'t8'!AA114</f>
        <v>0</v>
      </c>
      <c r="F114" s="337">
        <f>'t9'!O114</f>
        <v>0</v>
      </c>
      <c r="G114" s="338" t="str">
        <f t="shared" si="2"/>
        <v>OK</v>
      </c>
      <c r="H114" s="337">
        <f>'t1'!L114</f>
        <v>0</v>
      </c>
      <c r="I114" s="337">
        <f>'t7'!X114</f>
        <v>0</v>
      </c>
      <c r="J114" s="337">
        <f>'t8'!AB114</f>
        <v>0</v>
      </c>
      <c r="K114" s="336">
        <f>'t9'!P114</f>
        <v>0</v>
      </c>
      <c r="L114" s="338" t="str">
        <f t="shared" si="3"/>
        <v>OK</v>
      </c>
    </row>
    <row r="115" spans="1:12" ht="12.75" customHeight="1" x14ac:dyDescent="0.3">
      <c r="A115" s="314" t="str">
        <f>'t1'!A115</f>
        <v>Geologi  dir. A t. Determinato(art. 15-septies dlgs. 502/92)</v>
      </c>
      <c r="B115" s="313" t="str">
        <f>'t1'!B115</f>
        <v>PD0608</v>
      </c>
      <c r="C115" s="336">
        <f>'t1'!K115</f>
        <v>0</v>
      </c>
      <c r="D115" s="336">
        <f>'t7'!W115</f>
        <v>0</v>
      </c>
      <c r="E115" s="337">
        <f>'t8'!AA115</f>
        <v>0</v>
      </c>
      <c r="F115" s="337">
        <f>'t9'!O115</f>
        <v>0</v>
      </c>
      <c r="G115" s="338" t="str">
        <f t="shared" si="2"/>
        <v>OK</v>
      </c>
      <c r="H115" s="337">
        <f>'t1'!L115</f>
        <v>0</v>
      </c>
      <c r="I115" s="337">
        <f>'t7'!X115</f>
        <v>0</v>
      </c>
      <c r="J115" s="337">
        <f>'t8'!AB115</f>
        <v>0</v>
      </c>
      <c r="K115" s="336">
        <f>'t9'!P115</f>
        <v>0</v>
      </c>
      <c r="L115" s="338" t="str">
        <f t="shared" si="3"/>
        <v>OK</v>
      </c>
    </row>
    <row r="116" spans="1:12" ht="12.75" customHeight="1" x14ac:dyDescent="0.3">
      <c r="A116" s="314" t="str">
        <f>'t1'!A116</f>
        <v>Assistente religioso - D</v>
      </c>
      <c r="B116" s="313" t="str">
        <f>'t1'!B116</f>
        <v>P16006</v>
      </c>
      <c r="C116" s="336">
        <f>'t1'!K116</f>
        <v>0</v>
      </c>
      <c r="D116" s="336">
        <f>'t7'!W116</f>
        <v>0</v>
      </c>
      <c r="E116" s="337">
        <f>'t8'!AA116</f>
        <v>0</v>
      </c>
      <c r="F116" s="337">
        <f>'t9'!O116</f>
        <v>0</v>
      </c>
      <c r="G116" s="338" t="str">
        <f t="shared" si="2"/>
        <v>OK</v>
      </c>
      <c r="H116" s="337">
        <f>'t1'!L116</f>
        <v>0</v>
      </c>
      <c r="I116" s="337">
        <f>'t7'!X116</f>
        <v>0</v>
      </c>
      <c r="J116" s="337">
        <f>'t8'!AB116</f>
        <v>0</v>
      </c>
      <c r="K116" s="336">
        <f>'t9'!P116</f>
        <v>0</v>
      </c>
      <c r="L116" s="338" t="str">
        <f t="shared" si="3"/>
        <v>OK</v>
      </c>
    </row>
    <row r="117" spans="1:12" ht="12.75" customHeight="1" x14ac:dyDescent="0.3">
      <c r="A117" s="314" t="str">
        <f>'t1'!A117</f>
        <v>Specialista della comunicazione istituzionale - D</v>
      </c>
      <c r="B117" s="313" t="str">
        <f>'t1'!B117</f>
        <v>PSP871</v>
      </c>
      <c r="C117" s="336">
        <f>'t1'!K117</f>
        <v>0</v>
      </c>
      <c r="D117" s="336">
        <f>'t7'!W117</f>
        <v>0</v>
      </c>
      <c r="E117" s="337">
        <f>'t8'!AA117</f>
        <v>0</v>
      </c>
      <c r="F117" s="337">
        <f>'t9'!O117</f>
        <v>0</v>
      </c>
      <c r="G117" s="338" t="str">
        <f t="shared" si="2"/>
        <v>OK</v>
      </c>
      <c r="H117" s="337">
        <f>'t1'!L117</f>
        <v>0</v>
      </c>
      <c r="I117" s="337">
        <f>'t7'!X117</f>
        <v>0</v>
      </c>
      <c r="J117" s="337">
        <f>'t8'!AB117</f>
        <v>0</v>
      </c>
      <c r="K117" s="336">
        <f>'t9'!P117</f>
        <v>0</v>
      </c>
      <c r="L117" s="338" t="str">
        <f t="shared" si="3"/>
        <v>OK</v>
      </c>
    </row>
    <row r="118" spans="1:12" ht="12.75" customHeight="1" x14ac:dyDescent="0.3">
      <c r="A118" s="314" t="str">
        <f>'t1'!A118</f>
        <v>Specialista nei rapporti con i media, giornalista pubblico - D</v>
      </c>
      <c r="B118" s="313" t="str">
        <f>'t1'!B118</f>
        <v>PSP872</v>
      </c>
      <c r="C118" s="336">
        <f>'t1'!K118</f>
        <v>0</v>
      </c>
      <c r="D118" s="336">
        <f>'t7'!W118</f>
        <v>0</v>
      </c>
      <c r="E118" s="337">
        <f>'t8'!AA118</f>
        <v>0</v>
      </c>
      <c r="F118" s="337">
        <f>'t9'!O118</f>
        <v>0</v>
      </c>
      <c r="G118" s="338" t="str">
        <f t="shared" si="2"/>
        <v>OK</v>
      </c>
      <c r="H118" s="337">
        <f>'t1'!L118</f>
        <v>0</v>
      </c>
      <c r="I118" s="337">
        <f>'t7'!X118</f>
        <v>0</v>
      </c>
      <c r="J118" s="337">
        <f>'t8'!AB118</f>
        <v>0</v>
      </c>
      <c r="K118" s="336">
        <f>'t9'!P118</f>
        <v>0</v>
      </c>
      <c r="L118" s="338" t="str">
        <f t="shared" si="3"/>
        <v>OK</v>
      </c>
    </row>
    <row r="119" spans="1:12" ht="12.75" customHeight="1" x14ac:dyDescent="0.3">
      <c r="A119" s="314" t="str">
        <f>'t1'!A119</f>
        <v>Profilo atipico ruolo professionale</v>
      </c>
      <c r="B119" s="313" t="str">
        <f>'t1'!B119</f>
        <v>P00062</v>
      </c>
      <c r="C119" s="336">
        <f>'t1'!K119</f>
        <v>0</v>
      </c>
      <c r="D119" s="336">
        <f>'t7'!W119</f>
        <v>0</v>
      </c>
      <c r="E119" s="337">
        <f>'t8'!AA119</f>
        <v>0</v>
      </c>
      <c r="F119" s="337">
        <f>'t9'!O119</f>
        <v>0</v>
      </c>
      <c r="G119" s="338" t="str">
        <f t="shared" si="2"/>
        <v>OK</v>
      </c>
      <c r="H119" s="337">
        <f>'t1'!L119</f>
        <v>0</v>
      </c>
      <c r="I119" s="337">
        <f>'t7'!X119</f>
        <v>0</v>
      </c>
      <c r="J119" s="337">
        <f>'t8'!AB119</f>
        <v>0</v>
      </c>
      <c r="K119" s="336">
        <f>'t9'!P119</f>
        <v>0</v>
      </c>
      <c r="L119" s="338" t="str">
        <f t="shared" si="3"/>
        <v>OK</v>
      </c>
    </row>
    <row r="120" spans="1:12" ht="12.75" customHeight="1" x14ac:dyDescent="0.3">
      <c r="A120" s="314" t="str">
        <f>'t1'!A120</f>
        <v>Analisti dirig. Con incarico di struttura complessa</v>
      </c>
      <c r="B120" s="313" t="str">
        <f>'t1'!B120</f>
        <v>TD0002</v>
      </c>
      <c r="C120" s="336">
        <f>'t1'!K120</f>
        <v>1</v>
      </c>
      <c r="D120" s="336">
        <f>'t7'!W120</f>
        <v>1</v>
      </c>
      <c r="E120" s="337">
        <f>'t8'!AA120</f>
        <v>1</v>
      </c>
      <c r="F120" s="337">
        <f>'t9'!O120</f>
        <v>1</v>
      </c>
      <c r="G120" s="338" t="str">
        <f t="shared" si="2"/>
        <v>OK</v>
      </c>
      <c r="H120" s="337">
        <f>'t1'!L120</f>
        <v>0</v>
      </c>
      <c r="I120" s="337">
        <f>'t7'!X120</f>
        <v>0</v>
      </c>
      <c r="J120" s="337">
        <f>'t8'!AB120</f>
        <v>0</v>
      </c>
      <c r="K120" s="336">
        <f>'t9'!P120</f>
        <v>0</v>
      </c>
      <c r="L120" s="338" t="str">
        <f t="shared" si="3"/>
        <v>OK</v>
      </c>
    </row>
    <row r="121" spans="1:12" ht="12.75" customHeight="1" x14ac:dyDescent="0.3">
      <c r="A121" s="314" t="str">
        <f>'t1'!A121</f>
        <v>Analisti dirig. Con incarico di struttura semplice</v>
      </c>
      <c r="B121" s="313" t="str">
        <f>'t1'!B121</f>
        <v>TD0S01</v>
      </c>
      <c r="C121" s="336">
        <f>'t1'!K121</f>
        <v>0</v>
      </c>
      <c r="D121" s="336">
        <f>'t7'!W121</f>
        <v>0</v>
      </c>
      <c r="E121" s="337">
        <f>'t8'!AA121</f>
        <v>0</v>
      </c>
      <c r="F121" s="337">
        <f>'t9'!O121</f>
        <v>0</v>
      </c>
      <c r="G121" s="338" t="str">
        <f t="shared" si="2"/>
        <v>OK</v>
      </c>
      <c r="H121" s="337">
        <f>'t1'!L121</f>
        <v>0</v>
      </c>
      <c r="I121" s="337">
        <f>'t7'!X121</f>
        <v>0</v>
      </c>
      <c r="J121" s="337">
        <f>'t8'!AB121</f>
        <v>0</v>
      </c>
      <c r="K121" s="336">
        <f>'t9'!P121</f>
        <v>0</v>
      </c>
      <c r="L121" s="338" t="str">
        <f t="shared" si="3"/>
        <v>OK</v>
      </c>
    </row>
    <row r="122" spans="1:12" ht="12.75" customHeight="1" x14ac:dyDescent="0.3">
      <c r="A122" s="314" t="str">
        <f>'t1'!A122</f>
        <v>Analisti dirig. Con altri incar.prof.li</v>
      </c>
      <c r="B122" s="313" t="str">
        <f>'t1'!B122</f>
        <v>TD0A01</v>
      </c>
      <c r="C122" s="336">
        <f>'t1'!K122</f>
        <v>2</v>
      </c>
      <c r="D122" s="336">
        <f>'t7'!W122</f>
        <v>2</v>
      </c>
      <c r="E122" s="337">
        <f>'t8'!AA122</f>
        <v>2</v>
      </c>
      <c r="F122" s="337">
        <f>'t9'!O122</f>
        <v>2</v>
      </c>
      <c r="G122" s="338" t="str">
        <f t="shared" si="2"/>
        <v>OK</v>
      </c>
      <c r="H122" s="337">
        <f>'t1'!L122</f>
        <v>0</v>
      </c>
      <c r="I122" s="337">
        <f>'t7'!X122</f>
        <v>0</v>
      </c>
      <c r="J122" s="337">
        <f>'t8'!AB122</f>
        <v>0</v>
      </c>
      <c r="K122" s="336">
        <f>'t9'!P122</f>
        <v>0</v>
      </c>
      <c r="L122" s="338" t="str">
        <f t="shared" si="3"/>
        <v>OK</v>
      </c>
    </row>
    <row r="123" spans="1:12" ht="12.75" customHeight="1" x14ac:dyDescent="0.3">
      <c r="A123" s="314" t="str">
        <f>'t1'!A123</f>
        <v>Analisti dir. A t. Determinato(art. 15-septies dlgs. 502/92)</v>
      </c>
      <c r="B123" s="313" t="str">
        <f>'t1'!B123</f>
        <v>TD0609</v>
      </c>
      <c r="C123" s="336">
        <f>'t1'!K123</f>
        <v>0</v>
      </c>
      <c r="D123" s="336">
        <f>'t7'!W123</f>
        <v>0</v>
      </c>
      <c r="E123" s="337">
        <f>'t8'!AA123</f>
        <v>0</v>
      </c>
      <c r="F123" s="337">
        <f>'t9'!O123</f>
        <v>0</v>
      </c>
      <c r="G123" s="338" t="str">
        <f t="shared" si="2"/>
        <v>OK</v>
      </c>
      <c r="H123" s="337">
        <f>'t1'!L123</f>
        <v>0</v>
      </c>
      <c r="I123" s="337">
        <f>'t7'!X123</f>
        <v>0</v>
      </c>
      <c r="J123" s="337">
        <f>'t8'!AB123</f>
        <v>0</v>
      </c>
      <c r="K123" s="336">
        <f>'t9'!P123</f>
        <v>0</v>
      </c>
      <c r="L123" s="338" t="str">
        <f t="shared" si="3"/>
        <v>OK</v>
      </c>
    </row>
    <row r="124" spans="1:12" ht="12.75" customHeight="1" x14ac:dyDescent="0.3">
      <c r="A124" s="314" t="str">
        <f>'t1'!A124</f>
        <v>Statistico dirig. Con incarico di struttura complessa</v>
      </c>
      <c r="B124" s="313" t="str">
        <f>'t1'!B124</f>
        <v>TD0071</v>
      </c>
      <c r="C124" s="336">
        <f>'t1'!K124</f>
        <v>0</v>
      </c>
      <c r="D124" s="336">
        <f>'t7'!W124</f>
        <v>0</v>
      </c>
      <c r="E124" s="337">
        <f>'t8'!AA124</f>
        <v>0</v>
      </c>
      <c r="F124" s="337">
        <f>'t9'!O124</f>
        <v>0</v>
      </c>
      <c r="G124" s="338" t="str">
        <f t="shared" si="2"/>
        <v>OK</v>
      </c>
      <c r="H124" s="337">
        <f>'t1'!L124</f>
        <v>0</v>
      </c>
      <c r="I124" s="337">
        <f>'t7'!X124</f>
        <v>0</v>
      </c>
      <c r="J124" s="337">
        <f>'t8'!AB124</f>
        <v>0</v>
      </c>
      <c r="K124" s="336">
        <f>'t9'!P124</f>
        <v>0</v>
      </c>
      <c r="L124" s="338" t="str">
        <f t="shared" si="3"/>
        <v>OK</v>
      </c>
    </row>
    <row r="125" spans="1:12" ht="12.75" customHeight="1" x14ac:dyDescent="0.3">
      <c r="A125" s="314" t="str">
        <f>'t1'!A125</f>
        <v>Statistico dirig. Con incarico di struttura semplice</v>
      </c>
      <c r="B125" s="313" t="str">
        <f>'t1'!B125</f>
        <v>TD0S70</v>
      </c>
      <c r="C125" s="336">
        <f>'t1'!K125</f>
        <v>1</v>
      </c>
      <c r="D125" s="336">
        <f>'t7'!W125</f>
        <v>1</v>
      </c>
      <c r="E125" s="337">
        <f>'t8'!AA125</f>
        <v>1</v>
      </c>
      <c r="F125" s="337">
        <f>'t9'!O125</f>
        <v>1</v>
      </c>
      <c r="G125" s="338" t="str">
        <f t="shared" si="2"/>
        <v>OK</v>
      </c>
      <c r="H125" s="337">
        <f>'t1'!L125</f>
        <v>0</v>
      </c>
      <c r="I125" s="337">
        <f>'t7'!X125</f>
        <v>0</v>
      </c>
      <c r="J125" s="337">
        <f>'t8'!AB125</f>
        <v>0</v>
      </c>
      <c r="K125" s="336">
        <f>'t9'!P125</f>
        <v>0</v>
      </c>
      <c r="L125" s="338" t="str">
        <f t="shared" si="3"/>
        <v>OK</v>
      </c>
    </row>
    <row r="126" spans="1:12" ht="12.75" customHeight="1" x14ac:dyDescent="0.3">
      <c r="A126" s="314" t="str">
        <f>'t1'!A126</f>
        <v>Statistico dirig. Con altri incar.prof.li</v>
      </c>
      <c r="B126" s="313" t="str">
        <f>'t1'!B126</f>
        <v>TD0A70</v>
      </c>
      <c r="C126" s="336">
        <f>'t1'!K126</f>
        <v>0</v>
      </c>
      <c r="D126" s="336">
        <f>'t7'!W126</f>
        <v>0</v>
      </c>
      <c r="E126" s="337">
        <f>'t8'!AA126</f>
        <v>0</v>
      </c>
      <c r="F126" s="337">
        <f>'t9'!O126</f>
        <v>0</v>
      </c>
      <c r="G126" s="338" t="str">
        <f t="shared" si="2"/>
        <v>OK</v>
      </c>
      <c r="H126" s="337">
        <f>'t1'!L126</f>
        <v>1</v>
      </c>
      <c r="I126" s="337">
        <f>'t7'!X126</f>
        <v>1</v>
      </c>
      <c r="J126" s="337">
        <f>'t8'!AB126</f>
        <v>1</v>
      </c>
      <c r="K126" s="336">
        <f>'t9'!P126</f>
        <v>1</v>
      </c>
      <c r="L126" s="338" t="str">
        <f t="shared" si="3"/>
        <v>OK</v>
      </c>
    </row>
    <row r="127" spans="1:12" ht="12.75" customHeight="1" x14ac:dyDescent="0.3">
      <c r="A127" s="314" t="str">
        <f>'t1'!A127</f>
        <v>Statistico dir. A t.determinato(art. 15-septies dlgs.502/92)</v>
      </c>
      <c r="B127" s="313" t="str">
        <f>'t1'!B127</f>
        <v>TD0610</v>
      </c>
      <c r="C127" s="336">
        <f>'t1'!K127</f>
        <v>0</v>
      </c>
      <c r="D127" s="336">
        <f>'t7'!W127</f>
        <v>0</v>
      </c>
      <c r="E127" s="337">
        <f>'t8'!AA127</f>
        <v>0</v>
      </c>
      <c r="F127" s="337">
        <f>'t9'!O127</f>
        <v>0</v>
      </c>
      <c r="G127" s="338" t="str">
        <f t="shared" si="2"/>
        <v>OK</v>
      </c>
      <c r="H127" s="337">
        <f>'t1'!L127</f>
        <v>0</v>
      </c>
      <c r="I127" s="337">
        <f>'t7'!X127</f>
        <v>0</v>
      </c>
      <c r="J127" s="337">
        <f>'t8'!AB127</f>
        <v>0</v>
      </c>
      <c r="K127" s="336">
        <f>'t9'!P127</f>
        <v>0</v>
      </c>
      <c r="L127" s="338" t="str">
        <f t="shared" si="3"/>
        <v>OK</v>
      </c>
    </row>
    <row r="128" spans="1:12" ht="12.75" customHeight="1" x14ac:dyDescent="0.3">
      <c r="A128" s="314" t="str">
        <f>'t1'!A128</f>
        <v>Sociologo dirig. Con incarico di struttura complessa</v>
      </c>
      <c r="B128" s="313" t="str">
        <f>'t1'!B128</f>
        <v>TD0068</v>
      </c>
      <c r="C128" s="336">
        <f>'t1'!K128</f>
        <v>0</v>
      </c>
      <c r="D128" s="336">
        <f>'t7'!W128</f>
        <v>0</v>
      </c>
      <c r="E128" s="337">
        <f>'t8'!AA128</f>
        <v>0</v>
      </c>
      <c r="F128" s="337">
        <f>'t9'!O128</f>
        <v>0</v>
      </c>
      <c r="G128" s="338" t="str">
        <f t="shared" si="2"/>
        <v>OK</v>
      </c>
      <c r="H128" s="337">
        <f>'t1'!L128</f>
        <v>0</v>
      </c>
      <c r="I128" s="337">
        <f>'t7'!X128</f>
        <v>0</v>
      </c>
      <c r="J128" s="337">
        <f>'t8'!AB128</f>
        <v>0</v>
      </c>
      <c r="K128" s="336">
        <f>'t9'!P128</f>
        <v>0</v>
      </c>
      <c r="L128" s="338" t="str">
        <f t="shared" si="3"/>
        <v>OK</v>
      </c>
    </row>
    <row r="129" spans="1:12" ht="12.75" customHeight="1" x14ac:dyDescent="0.3">
      <c r="A129" s="314" t="str">
        <f>'t1'!A129</f>
        <v>Sociologo dirig. Con incarico di struttura semplice</v>
      </c>
      <c r="B129" s="313" t="str">
        <f>'t1'!B129</f>
        <v>TD0S67</v>
      </c>
      <c r="C129" s="336">
        <f>'t1'!K129</f>
        <v>0</v>
      </c>
      <c r="D129" s="336">
        <f>'t7'!W129</f>
        <v>0</v>
      </c>
      <c r="E129" s="337">
        <f>'t8'!AA129</f>
        <v>0</v>
      </c>
      <c r="F129" s="337">
        <f>'t9'!O129</f>
        <v>0</v>
      </c>
      <c r="G129" s="338" t="str">
        <f t="shared" si="2"/>
        <v>OK</v>
      </c>
      <c r="H129" s="337">
        <f>'t1'!L129</f>
        <v>0</v>
      </c>
      <c r="I129" s="337">
        <f>'t7'!X129</f>
        <v>0</v>
      </c>
      <c r="J129" s="337">
        <f>'t8'!AB129</f>
        <v>0</v>
      </c>
      <c r="K129" s="336">
        <f>'t9'!P129</f>
        <v>0</v>
      </c>
      <c r="L129" s="338" t="str">
        <f t="shared" si="3"/>
        <v>OK</v>
      </c>
    </row>
    <row r="130" spans="1:12" ht="12.75" customHeight="1" x14ac:dyDescent="0.3">
      <c r="A130" s="314" t="str">
        <f>'t1'!A130</f>
        <v>Sociologo dirig. Con altri incar.prof.li</v>
      </c>
      <c r="B130" s="313" t="str">
        <f>'t1'!B130</f>
        <v>TD0A67</v>
      </c>
      <c r="C130" s="336">
        <f>'t1'!K130</f>
        <v>0</v>
      </c>
      <c r="D130" s="336">
        <f>'t7'!W130</f>
        <v>0</v>
      </c>
      <c r="E130" s="337">
        <f>'t8'!AA130</f>
        <v>0</v>
      </c>
      <c r="F130" s="337">
        <f>'t9'!O130</f>
        <v>0</v>
      </c>
      <c r="G130" s="338" t="str">
        <f t="shared" si="2"/>
        <v>OK</v>
      </c>
      <c r="H130" s="337">
        <f>'t1'!L130</f>
        <v>0</v>
      </c>
      <c r="I130" s="337">
        <f>'t7'!X130</f>
        <v>0</v>
      </c>
      <c r="J130" s="337">
        <f>'t8'!AB130</f>
        <v>0</v>
      </c>
      <c r="K130" s="336">
        <f>'t9'!P130</f>
        <v>0</v>
      </c>
      <c r="L130" s="338" t="str">
        <f t="shared" si="3"/>
        <v>OK</v>
      </c>
    </row>
    <row r="131" spans="1:12" ht="12.75" customHeight="1" x14ac:dyDescent="0.3">
      <c r="A131" s="314" t="str">
        <f>'t1'!A131</f>
        <v>Sociologo dir. A t. Determinato(art.15-septies dlgs. 502/92)</v>
      </c>
      <c r="B131" s="313" t="str">
        <f>'t1'!B131</f>
        <v>TD0611</v>
      </c>
      <c r="C131" s="336">
        <f>'t1'!K131</f>
        <v>0</v>
      </c>
      <c r="D131" s="336">
        <f>'t7'!W131</f>
        <v>0</v>
      </c>
      <c r="E131" s="337">
        <f>'t8'!AA131</f>
        <v>0</v>
      </c>
      <c r="F131" s="337">
        <f>'t9'!O131</f>
        <v>0</v>
      </c>
      <c r="G131" s="338" t="str">
        <f t="shared" si="2"/>
        <v>OK</v>
      </c>
      <c r="H131" s="337">
        <f>'t1'!L131</f>
        <v>0</v>
      </c>
      <c r="I131" s="337">
        <f>'t7'!X131</f>
        <v>0</v>
      </c>
      <c r="J131" s="337">
        <f>'t8'!AB131</f>
        <v>0</v>
      </c>
      <c r="K131" s="336">
        <f>'t9'!P131</f>
        <v>0</v>
      </c>
      <c r="L131" s="338" t="str">
        <f t="shared" si="3"/>
        <v>OK</v>
      </c>
    </row>
    <row r="132" spans="1:12" ht="12.75" customHeight="1" x14ac:dyDescent="0.3">
      <c r="A132" s="314" t="str">
        <f>'t1'!A132</f>
        <v>Collab.re prof.le assistente sociale senior - DS</v>
      </c>
      <c r="B132" s="313" t="str">
        <f>'t1'!B132</f>
        <v>T18867</v>
      </c>
      <c r="C132" s="336">
        <f>'t1'!K132</f>
        <v>0</v>
      </c>
      <c r="D132" s="336">
        <f>'t7'!W132</f>
        <v>0</v>
      </c>
      <c r="E132" s="337">
        <f>'t8'!AA132</f>
        <v>0</v>
      </c>
      <c r="F132" s="337">
        <f>'t9'!O132</f>
        <v>0</v>
      </c>
      <c r="G132" s="338" t="str">
        <f t="shared" si="2"/>
        <v>OK</v>
      </c>
      <c r="H132" s="337">
        <f>'t1'!L132</f>
        <v>0</v>
      </c>
      <c r="I132" s="337">
        <f>'t7'!X132</f>
        <v>0</v>
      </c>
      <c r="J132" s="337">
        <f>'t8'!AB132</f>
        <v>0</v>
      </c>
      <c r="K132" s="336">
        <f>'t9'!P132</f>
        <v>0</v>
      </c>
      <c r="L132" s="338" t="str">
        <f t="shared" si="3"/>
        <v>OK</v>
      </c>
    </row>
    <row r="133" spans="1:12" ht="12.75" customHeight="1" x14ac:dyDescent="0.3">
      <c r="A133" s="314" t="str">
        <f>'t1'!A133</f>
        <v>Collab.re prof.le assistente sociale - D</v>
      </c>
      <c r="B133" s="313" t="str">
        <f>'t1'!B133</f>
        <v>T16024</v>
      </c>
      <c r="C133" s="336">
        <f>'t1'!K133</f>
        <v>0</v>
      </c>
      <c r="D133" s="336">
        <f>'t7'!W133</f>
        <v>0</v>
      </c>
      <c r="E133" s="337">
        <f>'t8'!AA133</f>
        <v>0</v>
      </c>
      <c r="F133" s="337">
        <f>'t9'!O133</f>
        <v>0</v>
      </c>
      <c r="G133" s="338" t="str">
        <f t="shared" si="2"/>
        <v>OK</v>
      </c>
      <c r="H133" s="337">
        <f>'t1'!L133</f>
        <v>2</v>
      </c>
      <c r="I133" s="337">
        <f>'t7'!X133</f>
        <v>2</v>
      </c>
      <c r="J133" s="337">
        <f>'t8'!AB133</f>
        <v>2</v>
      </c>
      <c r="K133" s="336">
        <f>'t9'!P133</f>
        <v>2</v>
      </c>
      <c r="L133" s="338" t="str">
        <f t="shared" si="3"/>
        <v>OK</v>
      </c>
    </row>
    <row r="134" spans="1:12" ht="12.75" customHeight="1" x14ac:dyDescent="0.3">
      <c r="A134" s="314" t="str">
        <f>'t1'!A134</f>
        <v>Collab.re tec. - prof.le senior - DS</v>
      </c>
      <c r="B134" s="313" t="str">
        <f>'t1'!B134</f>
        <v>T18868</v>
      </c>
      <c r="C134" s="336">
        <f>'t1'!K134</f>
        <v>0</v>
      </c>
      <c r="D134" s="336">
        <f>'t7'!W134</f>
        <v>0</v>
      </c>
      <c r="E134" s="337">
        <f>'t8'!AA134</f>
        <v>0</v>
      </c>
      <c r="F134" s="337">
        <f>'t9'!O134</f>
        <v>0</v>
      </c>
      <c r="G134" s="338" t="str">
        <f t="shared" si="2"/>
        <v>OK</v>
      </c>
      <c r="H134" s="337">
        <f>'t1'!L134</f>
        <v>0</v>
      </c>
      <c r="I134" s="337">
        <f>'t7'!X134</f>
        <v>0</v>
      </c>
      <c r="J134" s="337">
        <f>'t8'!AB134</f>
        <v>0</v>
      </c>
      <c r="K134" s="336">
        <f>'t9'!P134</f>
        <v>0</v>
      </c>
      <c r="L134" s="338" t="str">
        <f t="shared" si="3"/>
        <v>OK</v>
      </c>
    </row>
    <row r="135" spans="1:12" ht="12.75" customHeight="1" x14ac:dyDescent="0.3">
      <c r="A135" s="314" t="str">
        <f>'t1'!A135</f>
        <v>Collab.re tec. - prof.le - D</v>
      </c>
      <c r="B135" s="313" t="str">
        <f>'t1'!B135</f>
        <v>T16026</v>
      </c>
      <c r="C135" s="336">
        <f>'t1'!K135</f>
        <v>8</v>
      </c>
      <c r="D135" s="336">
        <f>'t7'!W135</f>
        <v>8</v>
      </c>
      <c r="E135" s="337">
        <f>'t8'!AA135</f>
        <v>8</v>
      </c>
      <c r="F135" s="337">
        <f>'t9'!O135</f>
        <v>8</v>
      </c>
      <c r="G135" s="338" t="str">
        <f t="shared" si="2"/>
        <v>OK</v>
      </c>
      <c r="H135" s="337">
        <f>'t1'!L135</f>
        <v>1</v>
      </c>
      <c r="I135" s="337">
        <f>'t7'!X135</f>
        <v>1</v>
      </c>
      <c r="J135" s="337">
        <f>'t8'!AB135</f>
        <v>1</v>
      </c>
      <c r="K135" s="336">
        <f>'t9'!P135</f>
        <v>1</v>
      </c>
      <c r="L135" s="338" t="str">
        <f t="shared" si="3"/>
        <v>OK</v>
      </c>
    </row>
    <row r="136" spans="1:12" ht="12.75" customHeight="1" x14ac:dyDescent="0.3">
      <c r="A136" s="314" t="str">
        <f>'t1'!A136</f>
        <v>Oper.re prof.le assistente soc. - C</v>
      </c>
      <c r="B136" s="313" t="str">
        <f>'t1'!B136</f>
        <v>T14050</v>
      </c>
      <c r="C136" s="336">
        <f>'t1'!K136</f>
        <v>0</v>
      </c>
      <c r="D136" s="336">
        <f>'t7'!W136</f>
        <v>0</v>
      </c>
      <c r="E136" s="337">
        <f>'t8'!AA136</f>
        <v>0</v>
      </c>
      <c r="F136" s="337">
        <f>'t9'!O136</f>
        <v>0</v>
      </c>
      <c r="G136" s="338" t="str">
        <f t="shared" ref="G136:G158" si="4">IF(COUNTIF(C136:F136,C136)=4,"OK","ERRORE")</f>
        <v>OK</v>
      </c>
      <c r="H136" s="337">
        <f>'t1'!L136</f>
        <v>0</v>
      </c>
      <c r="I136" s="337">
        <f>'t7'!X136</f>
        <v>0</v>
      </c>
      <c r="J136" s="337">
        <f>'t8'!AB136</f>
        <v>0</v>
      </c>
      <c r="K136" s="336">
        <f>'t9'!P136</f>
        <v>0</v>
      </c>
      <c r="L136" s="338" t="str">
        <f t="shared" ref="L136:L158" si="5">IF(COUNTIF(H136:K136,H136)=4,"OK","ERRORE")</f>
        <v>OK</v>
      </c>
    </row>
    <row r="137" spans="1:12" ht="12.75" customHeight="1" x14ac:dyDescent="0.3">
      <c r="A137" s="314" t="str">
        <f>'t1'!A137</f>
        <v>Assistente tecnico - C</v>
      </c>
      <c r="B137" s="313" t="str">
        <f>'t1'!B137</f>
        <v>T14007</v>
      </c>
      <c r="C137" s="336">
        <f>'t1'!K137</f>
        <v>13</v>
      </c>
      <c r="D137" s="336">
        <f>'t7'!W137</f>
        <v>13</v>
      </c>
      <c r="E137" s="337">
        <f>'t8'!AA137</f>
        <v>13</v>
      </c>
      <c r="F137" s="337">
        <f>'t9'!O137</f>
        <v>13</v>
      </c>
      <c r="G137" s="338" t="str">
        <f t="shared" si="4"/>
        <v>OK</v>
      </c>
      <c r="H137" s="337">
        <f>'t1'!L137</f>
        <v>2</v>
      </c>
      <c r="I137" s="337">
        <f>'t7'!X137</f>
        <v>2</v>
      </c>
      <c r="J137" s="337">
        <f>'t8'!AB137</f>
        <v>2</v>
      </c>
      <c r="K137" s="336">
        <f>'t9'!P137</f>
        <v>2</v>
      </c>
      <c r="L137" s="338" t="str">
        <f t="shared" si="5"/>
        <v>OK</v>
      </c>
    </row>
    <row r="138" spans="1:12" ht="12.75" customHeight="1" x14ac:dyDescent="0.3">
      <c r="A138" s="314" t="str">
        <f>'t1'!A138</f>
        <v>Program.re - C</v>
      </c>
      <c r="B138" s="313" t="str">
        <f>'t1'!B138</f>
        <v>T14063</v>
      </c>
      <c r="C138" s="336">
        <f>'t1'!K138</f>
        <v>3</v>
      </c>
      <c r="D138" s="336">
        <f>'t7'!W138</f>
        <v>3</v>
      </c>
      <c r="E138" s="337">
        <f>'t8'!AA138</f>
        <v>3</v>
      </c>
      <c r="F138" s="337">
        <f>'t9'!O138</f>
        <v>3</v>
      </c>
      <c r="G138" s="338" t="str">
        <f t="shared" si="4"/>
        <v>OK</v>
      </c>
      <c r="H138" s="337">
        <f>'t1'!L138</f>
        <v>2</v>
      </c>
      <c r="I138" s="337">
        <f>'t7'!X138</f>
        <v>2</v>
      </c>
      <c r="J138" s="337">
        <f>'t8'!AB138</f>
        <v>2</v>
      </c>
      <c r="K138" s="336">
        <f>'t9'!P138</f>
        <v>2</v>
      </c>
      <c r="L138" s="338" t="str">
        <f t="shared" si="5"/>
        <v>OK</v>
      </c>
    </row>
    <row r="139" spans="1:12" ht="12.75" customHeight="1" x14ac:dyDescent="0.3">
      <c r="A139" s="314" t="str">
        <f>'t1'!A139</f>
        <v>Operatore tecnico special.to senior - C</v>
      </c>
      <c r="B139" s="313" t="str">
        <f>'t1'!B139</f>
        <v>T14S59</v>
      </c>
      <c r="C139" s="336">
        <f>'t1'!K139</f>
        <v>5</v>
      </c>
      <c r="D139" s="336">
        <f>'t7'!W139</f>
        <v>5</v>
      </c>
      <c r="E139" s="337">
        <f>'t8'!AA139</f>
        <v>5</v>
      </c>
      <c r="F139" s="337">
        <f>'t9'!O139</f>
        <v>5</v>
      </c>
      <c r="G139" s="338" t="str">
        <f t="shared" si="4"/>
        <v>OK</v>
      </c>
      <c r="H139" s="337">
        <f>'t1'!L139</f>
        <v>0</v>
      </c>
      <c r="I139" s="337">
        <f>'t7'!X139</f>
        <v>0</v>
      </c>
      <c r="J139" s="337">
        <f>'t8'!AB139</f>
        <v>0</v>
      </c>
      <c r="K139" s="336">
        <f>'t9'!P139</f>
        <v>0</v>
      </c>
      <c r="L139" s="338" t="str">
        <f t="shared" si="5"/>
        <v>OK</v>
      </c>
    </row>
    <row r="140" spans="1:12" ht="12.75" customHeight="1" x14ac:dyDescent="0.3">
      <c r="A140" s="314" t="str">
        <f>'t1'!A140</f>
        <v>Operatore tecnico special.to - BS</v>
      </c>
      <c r="B140" s="313" t="str">
        <f>'t1'!B140</f>
        <v>T13059</v>
      </c>
      <c r="C140" s="336">
        <f>'t1'!K140</f>
        <v>20</v>
      </c>
      <c r="D140" s="336">
        <f>'t7'!W140</f>
        <v>20</v>
      </c>
      <c r="E140" s="337">
        <f>'t8'!AA140</f>
        <v>20</v>
      </c>
      <c r="F140" s="337">
        <f>'t9'!O140</f>
        <v>20</v>
      </c>
      <c r="G140" s="338" t="str">
        <f t="shared" si="4"/>
        <v>OK</v>
      </c>
      <c r="H140" s="337">
        <f>'t1'!L140</f>
        <v>6</v>
      </c>
      <c r="I140" s="337">
        <f>'t7'!X140</f>
        <v>6</v>
      </c>
      <c r="J140" s="337">
        <f>'t8'!AB140</f>
        <v>6</v>
      </c>
      <c r="K140" s="336">
        <f>'t9'!P140</f>
        <v>6</v>
      </c>
      <c r="L140" s="338" t="str">
        <f t="shared" si="5"/>
        <v>OK</v>
      </c>
    </row>
    <row r="141" spans="1:12" ht="12.75" customHeight="1" x14ac:dyDescent="0.3">
      <c r="A141" s="314" t="str">
        <f>'t1'!A141</f>
        <v>Operatore socio sanitario - BS</v>
      </c>
      <c r="B141" s="313" t="str">
        <f>'t1'!B141</f>
        <v>T13660</v>
      </c>
      <c r="C141" s="336">
        <f>'t1'!K141</f>
        <v>39</v>
      </c>
      <c r="D141" s="336">
        <f>'t7'!W141</f>
        <v>39</v>
      </c>
      <c r="E141" s="337">
        <f>'t8'!AA141</f>
        <v>39</v>
      </c>
      <c r="F141" s="337">
        <f>'t9'!O141</f>
        <v>39</v>
      </c>
      <c r="G141" s="338" t="str">
        <f t="shared" si="4"/>
        <v>OK</v>
      </c>
      <c r="H141" s="337">
        <f>'t1'!L141</f>
        <v>102</v>
      </c>
      <c r="I141" s="337">
        <f>'t7'!X141</f>
        <v>102</v>
      </c>
      <c r="J141" s="337">
        <f>'t8'!AB141</f>
        <v>102</v>
      </c>
      <c r="K141" s="336">
        <f>'t9'!P141</f>
        <v>102</v>
      </c>
      <c r="L141" s="338" t="str">
        <f t="shared" si="5"/>
        <v>OK</v>
      </c>
    </row>
    <row r="142" spans="1:12" ht="12.75" customHeight="1" x14ac:dyDescent="0.3">
      <c r="A142" s="314" t="str">
        <f>'t1'!A142</f>
        <v>Operatore tecnico - B</v>
      </c>
      <c r="B142" s="313" t="str">
        <f>'t1'!B142</f>
        <v>T12057</v>
      </c>
      <c r="C142" s="336">
        <f>'t1'!K142</f>
        <v>26</v>
      </c>
      <c r="D142" s="336">
        <f>'t7'!W142</f>
        <v>26</v>
      </c>
      <c r="E142" s="337">
        <f>'t8'!AA142</f>
        <v>26</v>
      </c>
      <c r="F142" s="337">
        <f>'t9'!O142</f>
        <v>26</v>
      </c>
      <c r="G142" s="338" t="str">
        <f t="shared" si="4"/>
        <v>OK</v>
      </c>
      <c r="H142" s="337">
        <f>'t1'!L142</f>
        <v>47</v>
      </c>
      <c r="I142" s="337">
        <f>'t7'!X142</f>
        <v>47</v>
      </c>
      <c r="J142" s="337">
        <f>'t8'!AB142</f>
        <v>47</v>
      </c>
      <c r="K142" s="336">
        <f>'t9'!P142</f>
        <v>47</v>
      </c>
      <c r="L142" s="338" t="str">
        <f t="shared" si="5"/>
        <v>OK</v>
      </c>
    </row>
    <row r="143" spans="1:12" ht="12.75" customHeight="1" x14ac:dyDescent="0.3">
      <c r="A143" s="314" t="str">
        <f>'t1'!A143</f>
        <v>Operatore tecnico addetto all'assistenza - B</v>
      </c>
      <c r="B143" s="313" t="str">
        <f>'t1'!B143</f>
        <v>T12058</v>
      </c>
      <c r="C143" s="336">
        <f>'t1'!K143</f>
        <v>1</v>
      </c>
      <c r="D143" s="336">
        <f>'t7'!W143</f>
        <v>1</v>
      </c>
      <c r="E143" s="337">
        <f>'t8'!AA143</f>
        <v>1</v>
      </c>
      <c r="F143" s="337">
        <f>'t9'!O143</f>
        <v>1</v>
      </c>
      <c r="G143" s="338" t="str">
        <f t="shared" si="4"/>
        <v>OK</v>
      </c>
      <c r="H143" s="337">
        <f>'t1'!L143</f>
        <v>9</v>
      </c>
      <c r="I143" s="337">
        <f>'t7'!X143</f>
        <v>9</v>
      </c>
      <c r="J143" s="337">
        <f>'t8'!AB143</f>
        <v>9</v>
      </c>
      <c r="K143" s="336">
        <f>'t9'!P143</f>
        <v>9</v>
      </c>
      <c r="L143" s="338" t="str">
        <f t="shared" si="5"/>
        <v>OK</v>
      </c>
    </row>
    <row r="144" spans="1:12" ht="12.75" customHeight="1" x14ac:dyDescent="0.3">
      <c r="A144" s="314" t="str">
        <f>'t1'!A144</f>
        <v>Ausiliario specializzato - A</v>
      </c>
      <c r="B144" s="313" t="str">
        <f>'t1'!B144</f>
        <v>T11008</v>
      </c>
      <c r="C144" s="336">
        <f>'t1'!K144</f>
        <v>0</v>
      </c>
      <c r="D144" s="336">
        <f>'t7'!W144</f>
        <v>0</v>
      </c>
      <c r="E144" s="337">
        <f>'t8'!AA144</f>
        <v>0</v>
      </c>
      <c r="F144" s="337">
        <f>'t9'!O144</f>
        <v>0</v>
      </c>
      <c r="G144" s="338" t="str">
        <f t="shared" si="4"/>
        <v>OK</v>
      </c>
      <c r="H144" s="337">
        <f>'t1'!L144</f>
        <v>0</v>
      </c>
      <c r="I144" s="337">
        <f>'t7'!X144</f>
        <v>0</v>
      </c>
      <c r="J144" s="337">
        <f>'t8'!AB144</f>
        <v>0</v>
      </c>
      <c r="K144" s="336">
        <f>'t9'!P144</f>
        <v>0</v>
      </c>
      <c r="L144" s="338" t="str">
        <f t="shared" si="5"/>
        <v>OK</v>
      </c>
    </row>
    <row r="145" spans="1:12" ht="12.75" customHeight="1" x14ac:dyDescent="0.3">
      <c r="A145" s="314" t="str">
        <f>'t1'!A145</f>
        <v>Profilo atipico ruolo tecnico</v>
      </c>
      <c r="B145" s="313" t="str">
        <f>'t1'!B145</f>
        <v>T00062</v>
      </c>
      <c r="C145" s="336">
        <f>'t1'!K145</f>
        <v>0</v>
      </c>
      <c r="D145" s="336">
        <f>'t7'!W145</f>
        <v>0</v>
      </c>
      <c r="E145" s="337">
        <f>'t8'!AA145</f>
        <v>0</v>
      </c>
      <c r="F145" s="337">
        <f>'t9'!O145</f>
        <v>0</v>
      </c>
      <c r="G145" s="338" t="str">
        <f t="shared" si="4"/>
        <v>OK</v>
      </c>
      <c r="H145" s="337">
        <f>'t1'!L145</f>
        <v>0</v>
      </c>
      <c r="I145" s="337">
        <f>'t7'!X145</f>
        <v>0</v>
      </c>
      <c r="J145" s="337">
        <f>'t8'!AB145</f>
        <v>0</v>
      </c>
      <c r="K145" s="336">
        <f>'t9'!P145</f>
        <v>0</v>
      </c>
      <c r="L145" s="338" t="str">
        <f t="shared" si="5"/>
        <v>OK</v>
      </c>
    </row>
    <row r="146" spans="1:12" ht="12.75" customHeight="1" x14ac:dyDescent="0.3">
      <c r="A146" s="314" t="str">
        <f>'t1'!A146</f>
        <v>Dirigente amm.vo con incarico di struttura complessa</v>
      </c>
      <c r="B146" s="313" t="str">
        <f>'t1'!B146</f>
        <v>AD0032</v>
      </c>
      <c r="C146" s="336">
        <f>'t1'!K146</f>
        <v>1</v>
      </c>
      <c r="D146" s="336">
        <f>'t7'!W146</f>
        <v>1</v>
      </c>
      <c r="E146" s="337">
        <f>'t8'!AA146</f>
        <v>1</v>
      </c>
      <c r="F146" s="337">
        <f>'t9'!O146</f>
        <v>1</v>
      </c>
      <c r="G146" s="338" t="str">
        <f t="shared" si="4"/>
        <v>OK</v>
      </c>
      <c r="H146" s="337">
        <f>'t1'!L146</f>
        <v>3</v>
      </c>
      <c r="I146" s="337">
        <f>'t7'!X146</f>
        <v>3</v>
      </c>
      <c r="J146" s="337">
        <f>'t8'!AB146</f>
        <v>3</v>
      </c>
      <c r="K146" s="336">
        <f>'t9'!P146</f>
        <v>3</v>
      </c>
      <c r="L146" s="338" t="str">
        <f t="shared" si="5"/>
        <v>OK</v>
      </c>
    </row>
    <row r="147" spans="1:12" ht="12.75" customHeight="1" x14ac:dyDescent="0.3">
      <c r="A147" s="314" t="str">
        <f>'t1'!A147</f>
        <v>Dirigente amm.vo con incarico di struttura semplice</v>
      </c>
      <c r="B147" s="313" t="str">
        <f>'t1'!B147</f>
        <v>AD0S31</v>
      </c>
      <c r="C147" s="336">
        <f>'t1'!K147</f>
        <v>0</v>
      </c>
      <c r="D147" s="336">
        <f>'t7'!W147</f>
        <v>0</v>
      </c>
      <c r="E147" s="337">
        <f>'t8'!AA147</f>
        <v>0</v>
      </c>
      <c r="F147" s="337">
        <f>'t9'!O147</f>
        <v>0</v>
      </c>
      <c r="G147" s="338" t="str">
        <f t="shared" si="4"/>
        <v>OK</v>
      </c>
      <c r="H147" s="337">
        <f>'t1'!L147</f>
        <v>0</v>
      </c>
      <c r="I147" s="337">
        <f>'t7'!X147</f>
        <v>0</v>
      </c>
      <c r="J147" s="337">
        <f>'t8'!AB147</f>
        <v>0</v>
      </c>
      <c r="K147" s="336">
        <f>'t9'!P147</f>
        <v>0</v>
      </c>
      <c r="L147" s="338" t="str">
        <f t="shared" si="5"/>
        <v>OK</v>
      </c>
    </row>
    <row r="148" spans="1:12" ht="12.75" customHeight="1" x14ac:dyDescent="0.3">
      <c r="A148" s="314" t="str">
        <f>'t1'!A148</f>
        <v>Dirigente amm.vo con altri incar.prof.li</v>
      </c>
      <c r="B148" s="313" t="str">
        <f>'t1'!B148</f>
        <v>AD0A31</v>
      </c>
      <c r="C148" s="336">
        <f>'t1'!K148</f>
        <v>0</v>
      </c>
      <c r="D148" s="336">
        <f>'t7'!W148</f>
        <v>0</v>
      </c>
      <c r="E148" s="337">
        <f>'t8'!AA148</f>
        <v>0</v>
      </c>
      <c r="F148" s="337">
        <f>'t9'!O148</f>
        <v>0</v>
      </c>
      <c r="G148" s="338" t="str">
        <f t="shared" si="4"/>
        <v>OK</v>
      </c>
      <c r="H148" s="337">
        <f>'t1'!L148</f>
        <v>0</v>
      </c>
      <c r="I148" s="337">
        <f>'t7'!X148</f>
        <v>0</v>
      </c>
      <c r="J148" s="337">
        <f>'t8'!AB148</f>
        <v>0</v>
      </c>
      <c r="K148" s="336">
        <f>'t9'!P148</f>
        <v>0</v>
      </c>
      <c r="L148" s="338" t="str">
        <f t="shared" si="5"/>
        <v>OK</v>
      </c>
    </row>
    <row r="149" spans="1:12" ht="12.75" customHeight="1" x14ac:dyDescent="0.3">
      <c r="A149" s="314" t="str">
        <f>'t1'!A149</f>
        <v>Dirig. Amm.vo a t. determinato (art. 15-septies dlgs.502/92)</v>
      </c>
      <c r="B149" s="313" t="str">
        <f>'t1'!B149</f>
        <v>AD0612</v>
      </c>
      <c r="C149" s="336">
        <f>'t1'!K149</f>
        <v>0</v>
      </c>
      <c r="D149" s="336">
        <f>'t7'!W149</f>
        <v>0</v>
      </c>
      <c r="E149" s="337">
        <f>'t8'!AA149</f>
        <v>0</v>
      </c>
      <c r="F149" s="337">
        <f>'t9'!O149</f>
        <v>0</v>
      </c>
      <c r="G149" s="338" t="str">
        <f t="shared" si="4"/>
        <v>OK</v>
      </c>
      <c r="H149" s="337">
        <f>'t1'!L149</f>
        <v>0</v>
      </c>
      <c r="I149" s="337">
        <f>'t7'!X149</f>
        <v>0</v>
      </c>
      <c r="J149" s="337">
        <f>'t8'!AB149</f>
        <v>0</v>
      </c>
      <c r="K149" s="336">
        <f>'t9'!P149</f>
        <v>0</v>
      </c>
      <c r="L149" s="338" t="str">
        <f t="shared" si="5"/>
        <v>OK</v>
      </c>
    </row>
    <row r="150" spans="1:12" ht="12.75" customHeight="1" x14ac:dyDescent="0.3">
      <c r="A150" s="314" t="str">
        <f>'t1'!A150</f>
        <v>Collaboratore amministrativo prof.le senior - DS</v>
      </c>
      <c r="B150" s="313" t="str">
        <f>'t1'!B150</f>
        <v>A18869</v>
      </c>
      <c r="C150" s="336">
        <f>'t1'!K150</f>
        <v>3</v>
      </c>
      <c r="D150" s="336">
        <f>'t7'!W150</f>
        <v>3</v>
      </c>
      <c r="E150" s="337">
        <f>'t8'!AA150</f>
        <v>3</v>
      </c>
      <c r="F150" s="337">
        <f>'t9'!O150</f>
        <v>3</v>
      </c>
      <c r="G150" s="338" t="str">
        <f t="shared" si="4"/>
        <v>OK</v>
      </c>
      <c r="H150" s="337">
        <f>'t1'!L150</f>
        <v>10</v>
      </c>
      <c r="I150" s="337">
        <f>'t7'!X150</f>
        <v>10</v>
      </c>
      <c r="J150" s="337">
        <f>'t8'!AB150</f>
        <v>10</v>
      </c>
      <c r="K150" s="336">
        <f>'t9'!P150</f>
        <v>10</v>
      </c>
      <c r="L150" s="338" t="str">
        <f t="shared" si="5"/>
        <v>OK</v>
      </c>
    </row>
    <row r="151" spans="1:12" ht="12.75" customHeight="1" x14ac:dyDescent="0.3">
      <c r="A151" s="314" t="str">
        <f>'t1'!A151</f>
        <v>Collaboratore amministrativo prof.le - D</v>
      </c>
      <c r="B151" s="313" t="str">
        <f>'t1'!B151</f>
        <v>A16028</v>
      </c>
      <c r="C151" s="336">
        <f>'t1'!K151</f>
        <v>8</v>
      </c>
      <c r="D151" s="336">
        <f>'t7'!W151</f>
        <v>8</v>
      </c>
      <c r="E151" s="337">
        <f>'t8'!AA151</f>
        <v>8</v>
      </c>
      <c r="F151" s="337">
        <f>'t9'!O151</f>
        <v>8</v>
      </c>
      <c r="G151" s="338" t="str">
        <f t="shared" si="4"/>
        <v>OK</v>
      </c>
      <c r="H151" s="337">
        <f>'t1'!L151</f>
        <v>33</v>
      </c>
      <c r="I151" s="337">
        <f>'t7'!X151</f>
        <v>33</v>
      </c>
      <c r="J151" s="337">
        <f>'t8'!AB151</f>
        <v>33</v>
      </c>
      <c r="K151" s="336">
        <f>'t9'!P151</f>
        <v>33</v>
      </c>
      <c r="L151" s="338" t="str">
        <f t="shared" si="5"/>
        <v>OK</v>
      </c>
    </row>
    <row r="152" spans="1:12" ht="12.75" customHeight="1" x14ac:dyDescent="0.3">
      <c r="A152" s="314" t="str">
        <f>'t1'!A152</f>
        <v>Assistente amministrativo - C</v>
      </c>
      <c r="B152" s="313" t="str">
        <f>'t1'!B152</f>
        <v>A14005</v>
      </c>
      <c r="C152" s="336">
        <f>'t1'!K152</f>
        <v>17</v>
      </c>
      <c r="D152" s="336">
        <f>'t7'!W152</f>
        <v>17</v>
      </c>
      <c r="E152" s="337">
        <f>'t8'!AA152</f>
        <v>17</v>
      </c>
      <c r="F152" s="337">
        <f>'t9'!O152</f>
        <v>17</v>
      </c>
      <c r="G152" s="338" t="str">
        <f t="shared" si="4"/>
        <v>OK</v>
      </c>
      <c r="H152" s="337">
        <f>'t1'!L152</f>
        <v>84</v>
      </c>
      <c r="I152" s="337">
        <f>'t7'!X152</f>
        <v>84</v>
      </c>
      <c r="J152" s="337">
        <f>'t8'!AB152</f>
        <v>84</v>
      </c>
      <c r="K152" s="336">
        <f>'t9'!P152</f>
        <v>84</v>
      </c>
      <c r="L152" s="338" t="str">
        <f t="shared" si="5"/>
        <v>OK</v>
      </c>
    </row>
    <row r="153" spans="1:12" ht="12.75" customHeight="1" x14ac:dyDescent="0.3">
      <c r="A153" s="314" t="str">
        <f>'t1'!A153</f>
        <v>Coadiutore amm.vo senior - BS</v>
      </c>
      <c r="B153" s="313" t="str">
        <f>'t1'!B153</f>
        <v>A13870</v>
      </c>
      <c r="C153" s="336">
        <f>'t1'!K153</f>
        <v>7</v>
      </c>
      <c r="D153" s="336">
        <f>'t7'!W153</f>
        <v>7</v>
      </c>
      <c r="E153" s="337">
        <f>'t8'!AA153</f>
        <v>7</v>
      </c>
      <c r="F153" s="337">
        <f>'t9'!O153</f>
        <v>7</v>
      </c>
      <c r="G153" s="338" t="str">
        <f t="shared" si="4"/>
        <v>OK</v>
      </c>
      <c r="H153" s="337">
        <f>'t1'!L153</f>
        <v>43</v>
      </c>
      <c r="I153" s="337">
        <f>'t7'!X153</f>
        <v>43</v>
      </c>
      <c r="J153" s="337">
        <f>'t8'!AB153</f>
        <v>43</v>
      </c>
      <c r="K153" s="336">
        <f>'t9'!P153</f>
        <v>43</v>
      </c>
      <c r="L153" s="338" t="str">
        <f t="shared" si="5"/>
        <v>OK</v>
      </c>
    </row>
    <row r="154" spans="1:12" ht="12.75" customHeight="1" x14ac:dyDescent="0.3">
      <c r="A154" s="314" t="str">
        <f>'t1'!A154</f>
        <v>Coadiutore amm.vo - B</v>
      </c>
      <c r="B154" s="313" t="str">
        <f>'t1'!B154</f>
        <v>A12017</v>
      </c>
      <c r="C154" s="336">
        <f>'t1'!K154</f>
        <v>8</v>
      </c>
      <c r="D154" s="336">
        <f>'t7'!W154</f>
        <v>8</v>
      </c>
      <c r="E154" s="337">
        <f>'t8'!AA154</f>
        <v>8</v>
      </c>
      <c r="F154" s="337">
        <f>'t9'!O154</f>
        <v>8</v>
      </c>
      <c r="G154" s="338" t="str">
        <f t="shared" si="4"/>
        <v>OK</v>
      </c>
      <c r="H154" s="337">
        <f>'t1'!L154</f>
        <v>26</v>
      </c>
      <c r="I154" s="337">
        <f>'t7'!X154</f>
        <v>26</v>
      </c>
      <c r="J154" s="337">
        <f>'t8'!AB154</f>
        <v>26</v>
      </c>
      <c r="K154" s="336">
        <f>'t9'!P154</f>
        <v>26</v>
      </c>
      <c r="L154" s="338" t="str">
        <f t="shared" si="5"/>
        <v>OK</v>
      </c>
    </row>
    <row r="155" spans="1:12" ht="12.75" customHeight="1" x14ac:dyDescent="0.3">
      <c r="A155" s="314" t="str">
        <f>'t1'!A155</f>
        <v>Commesso - A</v>
      </c>
      <c r="B155" s="313" t="str">
        <f>'t1'!B155</f>
        <v>A11030</v>
      </c>
      <c r="C155" s="336">
        <f>'t1'!K155</f>
        <v>0</v>
      </c>
      <c r="D155" s="336">
        <f>'t7'!W155</f>
        <v>0</v>
      </c>
      <c r="E155" s="337">
        <f>'t8'!AA155</f>
        <v>0</v>
      </c>
      <c r="F155" s="337">
        <f>'t9'!O155</f>
        <v>0</v>
      </c>
      <c r="G155" s="338" t="str">
        <f t="shared" si="4"/>
        <v>OK</v>
      </c>
      <c r="H155" s="337">
        <f>'t1'!L155</f>
        <v>0</v>
      </c>
      <c r="I155" s="337">
        <f>'t7'!X155</f>
        <v>0</v>
      </c>
      <c r="J155" s="337">
        <f>'t8'!AB155</f>
        <v>0</v>
      </c>
      <c r="K155" s="336">
        <f>'t9'!P155</f>
        <v>0</v>
      </c>
      <c r="L155" s="338" t="str">
        <f t="shared" si="5"/>
        <v>OK</v>
      </c>
    </row>
    <row r="156" spans="1:12" ht="12.75" customHeight="1" x14ac:dyDescent="0.3">
      <c r="A156" s="314" t="str">
        <f>'t1'!A156</f>
        <v>Profilo atipico ruolo amministrativo</v>
      </c>
      <c r="B156" s="313" t="str">
        <f>'t1'!B156</f>
        <v>A00062</v>
      </c>
      <c r="C156" s="336">
        <f>'t1'!K156</f>
        <v>0</v>
      </c>
      <c r="D156" s="336">
        <f>'t7'!W156</f>
        <v>0</v>
      </c>
      <c r="E156" s="337">
        <f>'t8'!AA156</f>
        <v>0</v>
      </c>
      <c r="F156" s="337">
        <f>'t9'!O156</f>
        <v>0</v>
      </c>
      <c r="G156" s="338" t="str">
        <f t="shared" si="4"/>
        <v>OK</v>
      </c>
      <c r="H156" s="337">
        <f>'t1'!L156</f>
        <v>0</v>
      </c>
      <c r="I156" s="337">
        <f>'t7'!X156</f>
        <v>0</v>
      </c>
      <c r="J156" s="337">
        <f>'t8'!AB156</f>
        <v>0</v>
      </c>
      <c r="K156" s="336">
        <f>'t9'!P156</f>
        <v>0</v>
      </c>
      <c r="L156" s="338" t="str">
        <f t="shared" si="5"/>
        <v>OK</v>
      </c>
    </row>
    <row r="157" spans="1:12" ht="12.75" customHeight="1" x14ac:dyDescent="0.3">
      <c r="A157" s="314" t="str">
        <f>'t1'!A157</f>
        <v>Ricercatore sanitario - DS</v>
      </c>
      <c r="B157" s="313" t="str">
        <f>'t1'!B157</f>
        <v>N18694</v>
      </c>
      <c r="C157" s="336">
        <f>'t1'!K157</f>
        <v>21</v>
      </c>
      <c r="D157" s="336">
        <f>'t7'!W157</f>
        <v>21</v>
      </c>
      <c r="E157" s="337">
        <f>'t8'!AA157</f>
        <v>21</v>
      </c>
      <c r="F157" s="337">
        <f>'t9'!O157</f>
        <v>21</v>
      </c>
      <c r="G157" s="338" t="str">
        <f t="shared" si="4"/>
        <v>OK</v>
      </c>
      <c r="H157" s="337">
        <f>'t1'!L157</f>
        <v>61</v>
      </c>
      <c r="I157" s="337">
        <f>'t7'!X157</f>
        <v>61</v>
      </c>
      <c r="J157" s="337">
        <f>'t8'!AB157</f>
        <v>61</v>
      </c>
      <c r="K157" s="336">
        <f>'t9'!P157</f>
        <v>61</v>
      </c>
      <c r="L157" s="338" t="str">
        <f t="shared" si="5"/>
        <v>OK</v>
      </c>
    </row>
    <row r="158" spans="1:12" ht="12.75" customHeight="1" x14ac:dyDescent="0.3">
      <c r="A158" s="314" t="str">
        <f>'t1'!A158</f>
        <v>Collaboratore prof.le  di ricerca sanitaria - D</v>
      </c>
      <c r="B158" s="313" t="str">
        <f>'t1'!B158</f>
        <v>N16695</v>
      </c>
      <c r="C158" s="336">
        <f>'t1'!K158</f>
        <v>12</v>
      </c>
      <c r="D158" s="336">
        <f>'t7'!W158</f>
        <v>12</v>
      </c>
      <c r="E158" s="337">
        <f>'t8'!AA158</f>
        <v>12</v>
      </c>
      <c r="F158" s="337">
        <f>'t9'!O158</f>
        <v>12</v>
      </c>
      <c r="G158" s="338" t="str">
        <f t="shared" si="4"/>
        <v>OK</v>
      </c>
      <c r="H158" s="337">
        <f>'t1'!L158</f>
        <v>53</v>
      </c>
      <c r="I158" s="337">
        <f>'t7'!X158</f>
        <v>53</v>
      </c>
      <c r="J158" s="337">
        <f>'t8'!AB158</f>
        <v>53</v>
      </c>
      <c r="K158" s="336">
        <f>'t9'!P158</f>
        <v>53</v>
      </c>
      <c r="L158" s="338" t="str">
        <f t="shared" si="5"/>
        <v>OK</v>
      </c>
    </row>
    <row r="159" spans="1:12" ht="12.75" customHeight="1" x14ac:dyDescent="0.3">
      <c r="A159" s="314" t="str">
        <f>'t1'!A159</f>
        <v>CONTRATTISTI (a)</v>
      </c>
      <c r="B159" s="313" t="str">
        <f>'t1'!B159</f>
        <v>000061</v>
      </c>
      <c r="C159" s="336">
        <f>'t1'!K159</f>
        <v>0</v>
      </c>
      <c r="D159" s="336">
        <f>'t7'!W159</f>
        <v>0</v>
      </c>
      <c r="E159" s="337">
        <f>'t8'!AA159</f>
        <v>0</v>
      </c>
      <c r="F159" s="337">
        <f>'t9'!O159</f>
        <v>0</v>
      </c>
      <c r="G159" s="338" t="str">
        <f t="shared" ref="G159:G164" si="6">IF(COUNTIF(C159:F159,C159)=4,"OK","ERRORE")</f>
        <v>OK</v>
      </c>
      <c r="H159" s="337">
        <f>'t1'!L159</f>
        <v>0</v>
      </c>
      <c r="I159" s="337">
        <f>'t7'!X159</f>
        <v>0</v>
      </c>
      <c r="J159" s="337">
        <f>'t8'!AB159</f>
        <v>0</v>
      </c>
      <c r="K159" s="336">
        <f>'t9'!P159</f>
        <v>0</v>
      </c>
      <c r="L159" s="338" t="str">
        <f t="shared" ref="L159:L164" si="7">IF(COUNTIF(H159:K159,H159)=4,"OK","ERRORE")</f>
        <v>OK</v>
      </c>
    </row>
    <row r="160" spans="1:12" ht="12.75" customHeight="1" x14ac:dyDescent="0.3">
      <c r="A160" s="314" t="str">
        <f>'t1'!A160</f>
        <v>Dir. Ambientale con incarico di struttura complessa</v>
      </c>
      <c r="B160" s="313" t="str">
        <f>'t1'!B160</f>
        <v>TD0C02</v>
      </c>
      <c r="C160" s="336">
        <f>'t1'!K160</f>
        <v>0</v>
      </c>
      <c r="D160" s="336">
        <f>'t7'!W160</f>
        <v>0</v>
      </c>
      <c r="E160" s="337">
        <f>'t8'!AA160</f>
        <v>0</v>
      </c>
      <c r="F160" s="337">
        <f>'t9'!O160</f>
        <v>0</v>
      </c>
      <c r="G160" s="338" t="str">
        <f t="shared" si="6"/>
        <v>OK</v>
      </c>
      <c r="H160" s="337">
        <f>'t1'!L160</f>
        <v>0</v>
      </c>
      <c r="I160" s="337">
        <f>'t7'!X160</f>
        <v>0</v>
      </c>
      <c r="J160" s="337">
        <f>'t8'!AB160</f>
        <v>0</v>
      </c>
      <c r="K160" s="336">
        <f>'t9'!P160</f>
        <v>0</v>
      </c>
      <c r="L160" s="338" t="str">
        <f t="shared" si="7"/>
        <v>OK</v>
      </c>
    </row>
    <row r="161" spans="1:12" ht="12.75" customHeight="1" x14ac:dyDescent="0.3">
      <c r="A161" s="314" t="str">
        <f>'t1'!A161</f>
        <v>Dir. Ambientale con incarico di struttura semplice</v>
      </c>
      <c r="B161" s="313" t="str">
        <f>'t1'!B161</f>
        <v>TD0S02</v>
      </c>
      <c r="C161" s="336">
        <f>'t1'!K161</f>
        <v>0</v>
      </c>
      <c r="D161" s="336">
        <f>'t7'!W161</f>
        <v>0</v>
      </c>
      <c r="E161" s="337">
        <f>'t8'!AA161</f>
        <v>0</v>
      </c>
      <c r="F161" s="337">
        <f>'t9'!O161</f>
        <v>0</v>
      </c>
      <c r="G161" s="338" t="str">
        <f t="shared" si="6"/>
        <v>OK</v>
      </c>
      <c r="H161" s="337">
        <f>'t1'!L161</f>
        <v>0</v>
      </c>
      <c r="I161" s="337">
        <f>'t7'!X161</f>
        <v>0</v>
      </c>
      <c r="J161" s="337">
        <f>'t8'!AB161</f>
        <v>0</v>
      </c>
      <c r="K161" s="336">
        <f>'t9'!P161</f>
        <v>0</v>
      </c>
      <c r="L161" s="338" t="str">
        <f t="shared" si="7"/>
        <v>OK</v>
      </c>
    </row>
    <row r="162" spans="1:12" ht="12.75" customHeight="1" x14ac:dyDescent="0.3">
      <c r="A162" s="314" t="str">
        <f>'t1'!A162</f>
        <v>Dir. Ambientale con altri incar.prof.li</v>
      </c>
      <c r="B162" s="313" t="str">
        <f>'t1'!B162</f>
        <v>TD0A02</v>
      </c>
      <c r="C162" s="336">
        <f>'t1'!K162</f>
        <v>0</v>
      </c>
      <c r="D162" s="336">
        <f>'t7'!W162</f>
        <v>0</v>
      </c>
      <c r="E162" s="337">
        <f>'t8'!AA162</f>
        <v>0</v>
      </c>
      <c r="F162" s="337">
        <f>'t9'!O162</f>
        <v>0</v>
      </c>
      <c r="G162" s="338" t="str">
        <f t="shared" si="6"/>
        <v>OK</v>
      </c>
      <c r="H162" s="337">
        <f>'t1'!L162</f>
        <v>0</v>
      </c>
      <c r="I162" s="337">
        <f>'t7'!X162</f>
        <v>0</v>
      </c>
      <c r="J162" s="337">
        <f>'t8'!AB162</f>
        <v>0</v>
      </c>
      <c r="K162" s="336">
        <f>'t9'!P162</f>
        <v>0</v>
      </c>
      <c r="L162" s="338" t="str">
        <f t="shared" si="7"/>
        <v>OK</v>
      </c>
    </row>
    <row r="163" spans="1:12" ht="12.75" customHeight="1" x14ac:dyDescent="0.3">
      <c r="A163" s="314" t="str">
        <f>'t1'!A163</f>
        <v>Dir. Ambientale a t. determinato (art.15-septies dlgs 502/92)</v>
      </c>
      <c r="B163" s="313" t="str">
        <f>'t1'!B163</f>
        <v>TD0810</v>
      </c>
      <c r="C163" s="336">
        <f>'t1'!K163</f>
        <v>0</v>
      </c>
      <c r="D163" s="336">
        <f>'t7'!W163</f>
        <v>0</v>
      </c>
      <c r="E163" s="337">
        <f>'t8'!AA163</f>
        <v>0</v>
      </c>
      <c r="F163" s="337">
        <f>'t9'!O163</f>
        <v>0</v>
      </c>
      <c r="G163" s="338" t="str">
        <f t="shared" si="6"/>
        <v>OK</v>
      </c>
      <c r="H163" s="337">
        <f>'t1'!L163</f>
        <v>0</v>
      </c>
      <c r="I163" s="337">
        <f>'t7'!X163</f>
        <v>0</v>
      </c>
      <c r="J163" s="337">
        <f>'t8'!AB163</f>
        <v>0</v>
      </c>
      <c r="K163" s="336">
        <f>'t9'!P163</f>
        <v>0</v>
      </c>
      <c r="L163" s="338" t="str">
        <f t="shared" si="7"/>
        <v>OK</v>
      </c>
    </row>
    <row r="164" spans="1:12" ht="15" customHeight="1" x14ac:dyDescent="0.25">
      <c r="A164" s="350" t="str">
        <f>'t1'!A164</f>
        <v>TOTALE</v>
      </c>
      <c r="B164" s="341"/>
      <c r="C164" s="342">
        <f>SUM(C7:C163)</f>
        <v>500</v>
      </c>
      <c r="D164" s="342">
        <f t="shared" ref="D164:K164" si="8">SUM(D7:D163)</f>
        <v>500</v>
      </c>
      <c r="E164" s="342">
        <f t="shared" si="8"/>
        <v>500</v>
      </c>
      <c r="F164" s="342">
        <f t="shared" si="8"/>
        <v>500</v>
      </c>
      <c r="G164" s="343" t="str">
        <f t="shared" si="6"/>
        <v>OK</v>
      </c>
      <c r="H164" s="342">
        <f t="shared" si="8"/>
        <v>1126</v>
      </c>
      <c r="I164" s="342">
        <f t="shared" si="8"/>
        <v>1126</v>
      </c>
      <c r="J164" s="342">
        <f t="shared" si="8"/>
        <v>1126</v>
      </c>
      <c r="K164" s="342">
        <f t="shared" si="8"/>
        <v>1126</v>
      </c>
      <c r="L164" s="343" t="str">
        <f t="shared" si="7"/>
        <v>OK</v>
      </c>
    </row>
  </sheetData>
  <sheetProtection password="8611" sheet="1" selectLockedCells="1" selectUnlockedCells="1"/>
  <mergeCells count="4">
    <mergeCell ref="A1:J1"/>
    <mergeCell ref="E2:L2"/>
    <mergeCell ref="C4:G4"/>
    <mergeCell ref="H4:L4"/>
  </mergeCells>
  <printOptions horizontalCentered="1" verticalCentered="1"/>
  <pageMargins left="0" right="0" top="0.17" bottom="0.16" header="0.19" footer="0.17"/>
  <pageSetup paperSize="9" scale="83" orientation="landscape" horizontalDpi="300" verticalDpi="4294967292"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67"/>
  <dimension ref="A1:Z165"/>
  <sheetViews>
    <sheetView showGridLines="0" zoomScale="90" zoomScaleNormal="90" workbookViewId="0">
      <pane xSplit="2" ySplit="7" topLeftCell="K146" activePane="bottomRight" state="frozen"/>
      <selection activeCell="K155" sqref="K155"/>
      <selection pane="topRight" activeCell="K155" sqref="K155"/>
      <selection pane="bottomLeft" activeCell="K155" sqref="K155"/>
      <selection pane="bottomRight" activeCell="M2" sqref="M2"/>
    </sheetView>
  </sheetViews>
  <sheetFormatPr defaultColWidth="9.15234375" defaultRowHeight="10.3" x14ac:dyDescent="0.25"/>
  <cols>
    <col min="1" max="1" width="44.84375" style="128" customWidth="1"/>
    <col min="2" max="2" width="16" style="149" bestFit="1" customWidth="1"/>
    <col min="3" max="10" width="9.3046875" style="149" customWidth="1"/>
    <col min="11" max="11" width="11" style="149" customWidth="1"/>
    <col min="12" max="12" width="11.53515625" style="149" customWidth="1"/>
    <col min="13" max="13" width="9.53515625" style="149" customWidth="1"/>
    <col min="14" max="14" width="11.3046875" style="149" customWidth="1"/>
    <col min="15" max="23" width="9.3046875" style="149" customWidth="1"/>
    <col min="24" max="24" width="8.53515625" style="149" bestFit="1" customWidth="1"/>
    <col min="25" max="25" width="9.15234375" style="128"/>
    <col min="26" max="26" width="11.69140625" style="128" customWidth="1"/>
    <col min="27" max="16384" width="9.15234375" style="128"/>
  </cols>
  <sheetData>
    <row r="1" spans="1:26" ht="43.5" customHeight="1" x14ac:dyDescent="0.25">
      <c r="A1" s="2650" t="str">
        <f>'t1'!A1</f>
        <v>SERVIZIO SANITARIO NAZIONALE - anno 2020</v>
      </c>
      <c r="B1" s="2650"/>
      <c r="C1" s="2650"/>
      <c r="D1" s="2650"/>
      <c r="E1" s="2650"/>
      <c r="F1" s="2650"/>
      <c r="G1" s="2650"/>
      <c r="H1" s="2650"/>
      <c r="I1" s="2650"/>
      <c r="J1" s="2650"/>
      <c r="K1" s="2650"/>
      <c r="L1" s="2650"/>
      <c r="M1" s="2650"/>
      <c r="N1" s="2650"/>
      <c r="O1" s="2650"/>
      <c r="P1" s="2650"/>
      <c r="Q1" s="2650"/>
      <c r="R1" s="2650"/>
      <c r="S1" s="2650"/>
      <c r="T1" s="2650"/>
      <c r="U1" s="2650"/>
      <c r="V1" s="126"/>
      <c r="W1" s="128"/>
      <c r="X1" s="309"/>
    </row>
    <row r="2" spans="1:26" ht="33.75" customHeight="1" x14ac:dyDescent="0.25">
      <c r="A2" s="2945" t="s">
        <v>3935</v>
      </c>
      <c r="B2" s="2945"/>
      <c r="C2" s="2945"/>
      <c r="D2" s="2945"/>
      <c r="E2" s="2945"/>
      <c r="F2" s="2945"/>
      <c r="G2" s="2945"/>
      <c r="H2" s="2945"/>
      <c r="I2" s="2945"/>
      <c r="J2" s="2945"/>
      <c r="K2" s="2945"/>
      <c r="L2" s="2945"/>
      <c r="M2" s="316"/>
      <c r="N2" s="316"/>
      <c r="O2" s="316"/>
      <c r="P2" s="316"/>
      <c r="Q2" s="316"/>
      <c r="R2" s="316"/>
      <c r="S2" s="316"/>
      <c r="T2" s="316"/>
      <c r="U2" s="316"/>
      <c r="V2" s="316"/>
      <c r="W2" s="316"/>
      <c r="X2" s="316"/>
    </row>
    <row r="3" spans="1:26" ht="18.75" customHeight="1" x14ac:dyDescent="0.35">
      <c r="A3" s="1477" t="str">
        <f>"Tavola di coerenza tra presenti al 31.12."&amp;'t1'!L1&amp;" rilevati in Tabella 1 con il personale rilevato in Tabella 3 e con i presenti rilevati in Tabella 10 (Squadratura 3)(*)"</f>
        <v>Tavola di coerenza tra presenti al 31.12.2020 rilevati in Tabella 1 con il personale rilevato in Tabella 3 e con i presenti rilevati in Tabella 10 (Squadratura 3)(*)</v>
      </c>
      <c r="C3" s="128"/>
      <c r="D3" s="128"/>
      <c r="E3" s="128"/>
      <c r="F3" s="128"/>
      <c r="G3" s="128"/>
      <c r="H3" s="128"/>
      <c r="I3" s="128"/>
      <c r="J3" s="128"/>
      <c r="K3" s="128"/>
      <c r="L3" s="128"/>
      <c r="M3" s="128"/>
      <c r="N3" s="128"/>
      <c r="O3" s="128"/>
      <c r="P3" s="128"/>
      <c r="Q3" s="128"/>
      <c r="R3" s="128"/>
      <c r="S3" s="128"/>
      <c r="T3" s="128"/>
      <c r="U3" s="128"/>
      <c r="V3" s="128"/>
      <c r="W3" s="128"/>
      <c r="X3" s="128"/>
    </row>
    <row r="4" spans="1:26" ht="11.6" x14ac:dyDescent="0.3">
      <c r="A4" s="351" t="s">
        <v>3936</v>
      </c>
      <c r="C4" s="128"/>
      <c r="D4" s="128"/>
      <c r="E4" s="128"/>
      <c r="F4" s="128"/>
      <c r="G4" s="128"/>
      <c r="H4" s="128"/>
      <c r="I4" s="128"/>
      <c r="J4" s="128"/>
      <c r="K4" s="128"/>
      <c r="L4" s="128"/>
      <c r="M4" s="128"/>
      <c r="N4" s="128"/>
      <c r="O4" s="128"/>
      <c r="P4" s="128"/>
      <c r="Q4" s="128"/>
      <c r="R4" s="128"/>
      <c r="S4" s="128"/>
      <c r="T4" s="128"/>
      <c r="U4" s="128"/>
      <c r="V4" s="128"/>
      <c r="W4" s="128"/>
      <c r="X4" s="128"/>
    </row>
    <row r="5" spans="1:26" ht="12.45" x14ac:dyDescent="0.3">
      <c r="A5" s="347"/>
      <c r="B5" s="352"/>
      <c r="C5" s="2938" t="s">
        <v>2025</v>
      </c>
      <c r="D5" s="2939"/>
      <c r="E5" s="2939"/>
      <c r="F5" s="2939"/>
      <c r="G5" s="2939"/>
      <c r="H5" s="2939"/>
      <c r="I5" s="2939"/>
      <c r="J5" s="2939"/>
      <c r="K5" s="2939"/>
      <c r="L5" s="2939"/>
      <c r="M5" s="2939"/>
      <c r="N5" s="1478"/>
      <c r="O5" s="2938" t="s">
        <v>2026</v>
      </c>
      <c r="P5" s="2939"/>
      <c r="Q5" s="2939"/>
      <c r="R5" s="2939"/>
      <c r="S5" s="2939"/>
      <c r="T5" s="2939"/>
      <c r="U5" s="2939"/>
      <c r="V5" s="2939"/>
      <c r="W5" s="2939"/>
      <c r="X5" s="2939"/>
      <c r="Y5" s="2939"/>
      <c r="Z5" s="1480"/>
    </row>
    <row r="6" spans="1:26" s="353" customFormat="1" ht="79.5" customHeight="1" x14ac:dyDescent="0.35">
      <c r="A6" s="318" t="s">
        <v>3919</v>
      </c>
      <c r="B6" s="318" t="s">
        <v>3907</v>
      </c>
      <c r="C6" s="318" t="str">
        <f>"Presenti 31.12."&amp;'t1'!L1&amp;" (Tab 1)"</f>
        <v>Presenti 31.12.2020 (Tab 1)</v>
      </c>
      <c r="D6" s="318" t="s">
        <v>3937</v>
      </c>
      <c r="E6" s="318" t="s">
        <v>3938</v>
      </c>
      <c r="F6" s="318" t="s">
        <v>3939</v>
      </c>
      <c r="G6" s="318" t="s">
        <v>3940</v>
      </c>
      <c r="H6" s="318" t="s">
        <v>3941</v>
      </c>
      <c r="I6" s="318" t="s">
        <v>3942</v>
      </c>
      <c r="J6" s="318" t="s">
        <v>3943</v>
      </c>
      <c r="K6" s="318" t="s">
        <v>3944</v>
      </c>
      <c r="L6" s="318" t="s">
        <v>3945</v>
      </c>
      <c r="M6" s="318" t="s">
        <v>3946</v>
      </c>
      <c r="N6" s="318" t="s">
        <v>3947</v>
      </c>
      <c r="O6" s="318" t="str">
        <f>"Presenti 31.12."&amp;'t1'!L1&amp;" (Tab 1)"</f>
        <v>Presenti 31.12.2020 (Tab 1)</v>
      </c>
      <c r="P6" s="318" t="s">
        <v>3937</v>
      </c>
      <c r="Q6" s="318" t="s">
        <v>3938</v>
      </c>
      <c r="R6" s="318" t="s">
        <v>3939</v>
      </c>
      <c r="S6" s="318" t="s">
        <v>3940</v>
      </c>
      <c r="T6" s="318" t="s">
        <v>3941</v>
      </c>
      <c r="U6" s="318" t="s">
        <v>3942</v>
      </c>
      <c r="V6" s="318" t="s">
        <v>3943</v>
      </c>
      <c r="W6" s="318" t="s">
        <v>3944</v>
      </c>
      <c r="X6" s="318" t="s">
        <v>3945</v>
      </c>
      <c r="Y6" s="318" t="s">
        <v>3946</v>
      </c>
      <c r="Z6" s="318" t="s">
        <v>3947</v>
      </c>
    </row>
    <row r="7" spans="1:26" s="355" customFormat="1" ht="21.45" x14ac:dyDescent="0.3">
      <c r="A7" s="354"/>
      <c r="B7" s="354"/>
      <c r="C7" s="348" t="s">
        <v>2029</v>
      </c>
      <c r="D7" s="348" t="s">
        <v>2030</v>
      </c>
      <c r="E7" s="348" t="s">
        <v>2032</v>
      </c>
      <c r="F7" s="348" t="s">
        <v>2033</v>
      </c>
      <c r="G7" s="349" t="s">
        <v>3924</v>
      </c>
      <c r="H7" s="349" t="s">
        <v>3932</v>
      </c>
      <c r="I7" s="349" t="s">
        <v>3926</v>
      </c>
      <c r="J7" s="349" t="s">
        <v>3948</v>
      </c>
      <c r="K7" s="349" t="s">
        <v>3949</v>
      </c>
      <c r="L7" s="349" t="s">
        <v>3950</v>
      </c>
      <c r="M7" s="349" t="s">
        <v>3951</v>
      </c>
      <c r="N7" s="349" t="s">
        <v>3952</v>
      </c>
      <c r="O7" s="348" t="s">
        <v>3953</v>
      </c>
      <c r="P7" s="348" t="s">
        <v>3954</v>
      </c>
      <c r="Q7" s="348" t="s">
        <v>3955</v>
      </c>
      <c r="R7" s="348" t="s">
        <v>3956</v>
      </c>
      <c r="S7" s="349" t="s">
        <v>3957</v>
      </c>
      <c r="T7" s="349" t="s">
        <v>3958</v>
      </c>
      <c r="U7" s="349" t="s">
        <v>3959</v>
      </c>
      <c r="V7" s="349" t="s">
        <v>3960</v>
      </c>
      <c r="W7" s="349" t="s">
        <v>3961</v>
      </c>
      <c r="X7" s="349" t="s">
        <v>3962</v>
      </c>
      <c r="Y7" s="349" t="s">
        <v>3963</v>
      </c>
      <c r="Z7" s="349" t="s">
        <v>3964</v>
      </c>
    </row>
    <row r="8" spans="1:26" ht="15" customHeight="1" x14ac:dyDescent="0.3">
      <c r="A8" s="314" t="str">
        <f>'t1'!A7</f>
        <v>Direttore generale</v>
      </c>
      <c r="B8" s="313" t="str">
        <f>'t1'!B7</f>
        <v>0D0097</v>
      </c>
      <c r="C8" s="336">
        <f>'t1'!K7</f>
        <v>1</v>
      </c>
      <c r="D8" s="336">
        <f>'t3'!K7</f>
        <v>0</v>
      </c>
      <c r="E8" s="337">
        <f>'t3'!M7</f>
        <v>0</v>
      </c>
      <c r="F8" s="337">
        <f>'t3'!O7</f>
        <v>0</v>
      </c>
      <c r="G8" s="337">
        <f>'t3'!C7</f>
        <v>0</v>
      </c>
      <c r="H8" s="337">
        <f>'t3'!E7</f>
        <v>0</v>
      </c>
      <c r="I8" s="337">
        <f>'t3'!G7</f>
        <v>0</v>
      </c>
      <c r="J8" s="337">
        <f>'t3'!I7</f>
        <v>0</v>
      </c>
      <c r="K8" s="337">
        <f>C8+D8+E8+F8-G8-H8-I8-J8</f>
        <v>1</v>
      </c>
      <c r="L8" s="337">
        <f>'t10'!AU7</f>
        <v>1</v>
      </c>
      <c r="M8" s="337" t="str">
        <f>IF(C8&lt;(G8+H8+I8+J8),"ERRORE","OK")</f>
        <v>OK</v>
      </c>
      <c r="N8" s="338" t="str">
        <f>IF(K8=L8,"OK","ERRORE")</f>
        <v>OK</v>
      </c>
      <c r="O8" s="336">
        <f>'t1'!L7</f>
        <v>0</v>
      </c>
      <c r="P8" s="336">
        <f>'t3'!L7</f>
        <v>0</v>
      </c>
      <c r="Q8" s="337">
        <f>'t3'!N7</f>
        <v>0</v>
      </c>
      <c r="R8" s="337">
        <f>'t3'!P7</f>
        <v>0</v>
      </c>
      <c r="S8" s="337">
        <f>'t3'!D7</f>
        <v>0</v>
      </c>
      <c r="T8" s="337">
        <f>'t3'!F7</f>
        <v>0</v>
      </c>
      <c r="U8" s="337">
        <f>'t3'!H7</f>
        <v>0</v>
      </c>
      <c r="V8" s="337">
        <f>'t3'!J7</f>
        <v>0</v>
      </c>
      <c r="W8" s="337">
        <f>O8+P8+Q8+R8-S8-T8-U8-V8</f>
        <v>0</v>
      </c>
      <c r="X8" s="337">
        <f>'t10'!AV7</f>
        <v>0</v>
      </c>
      <c r="Y8" s="1479" t="str">
        <f>IF(O8&lt;(S8+T8+U8+V8),"ERRORE","OK")</f>
        <v>OK</v>
      </c>
      <c r="Z8" s="356" t="str">
        <f>IF(W8=X8,"OK","ERRORE")</f>
        <v>OK</v>
      </c>
    </row>
    <row r="9" spans="1:26" ht="15" customHeight="1" x14ac:dyDescent="0.3">
      <c r="A9" s="314" t="str">
        <f>'t1'!A8</f>
        <v>Direttore sanitario</v>
      </c>
      <c r="B9" s="313" t="str">
        <f>'t1'!B8</f>
        <v>0D0482</v>
      </c>
      <c r="C9" s="336">
        <f>'t1'!K8</f>
        <v>2</v>
      </c>
      <c r="D9" s="336">
        <f>'t3'!K8</f>
        <v>0</v>
      </c>
      <c r="E9" s="337">
        <f>'t3'!M8</f>
        <v>0</v>
      </c>
      <c r="F9" s="337">
        <f>'t3'!O8</f>
        <v>0</v>
      </c>
      <c r="G9" s="337">
        <f>'t3'!C8</f>
        <v>0</v>
      </c>
      <c r="H9" s="337">
        <f>'t3'!E8</f>
        <v>0</v>
      </c>
      <c r="I9" s="337">
        <f>'t3'!G8</f>
        <v>0</v>
      </c>
      <c r="J9" s="337">
        <f>'t3'!I8</f>
        <v>0</v>
      </c>
      <c r="K9" s="337">
        <f t="shared" ref="K9:K72" si="0">C9+D9+E9+F9-G9-H9-I9-J9</f>
        <v>2</v>
      </c>
      <c r="L9" s="337">
        <f>'t10'!AU8</f>
        <v>2</v>
      </c>
      <c r="M9" s="337" t="str">
        <f t="shared" ref="M9:M72" si="1">IF(C9&lt;(G9+H9+I9+J9),"ERRORE","OK")</f>
        <v>OK</v>
      </c>
      <c r="N9" s="338" t="str">
        <f t="shared" ref="N9:N72" si="2">IF(K9=L9,"OK","ERRORE")</f>
        <v>OK</v>
      </c>
      <c r="O9" s="336">
        <f>'t1'!L8</f>
        <v>0</v>
      </c>
      <c r="P9" s="336">
        <f>'t3'!L8</f>
        <v>0</v>
      </c>
      <c r="Q9" s="337">
        <f>'t3'!N8</f>
        <v>0</v>
      </c>
      <c r="R9" s="337">
        <f>'t3'!P8</f>
        <v>0</v>
      </c>
      <c r="S9" s="337">
        <f>'t3'!D8</f>
        <v>0</v>
      </c>
      <c r="T9" s="337">
        <f>'t3'!F8</f>
        <v>0</v>
      </c>
      <c r="U9" s="337">
        <f>'t3'!H8</f>
        <v>0</v>
      </c>
      <c r="V9" s="337">
        <f>'t3'!J8</f>
        <v>0</v>
      </c>
      <c r="W9" s="337">
        <f t="shared" ref="W9:W72" si="3">O9+P9+Q9+R9-S9-T9-U9-V9</f>
        <v>0</v>
      </c>
      <c r="X9" s="337">
        <f>'t10'!AV8</f>
        <v>0</v>
      </c>
      <c r="Y9" s="1479" t="str">
        <f t="shared" ref="Y9:Y72" si="4">IF(O9&lt;(S9+T9+U9+V9),"ERRORE","OK")</f>
        <v>OK</v>
      </c>
      <c r="Z9" s="356" t="str">
        <f t="shared" ref="Z9:Z72" si="5">IF(W9=X9,"OK","ERRORE")</f>
        <v>OK</v>
      </c>
    </row>
    <row r="10" spans="1:26" ht="15" customHeight="1" x14ac:dyDescent="0.3">
      <c r="A10" s="314" t="str">
        <f>'t1'!A9</f>
        <v>Direttore amministrativo</v>
      </c>
      <c r="B10" s="313" t="str">
        <f>'t1'!B9</f>
        <v>0D0163</v>
      </c>
      <c r="C10" s="336">
        <f>'t1'!K9</f>
        <v>1</v>
      </c>
      <c r="D10" s="336">
        <f>'t3'!K9</f>
        <v>0</v>
      </c>
      <c r="E10" s="337">
        <f>'t3'!M9</f>
        <v>0</v>
      </c>
      <c r="F10" s="337">
        <f>'t3'!O9</f>
        <v>0</v>
      </c>
      <c r="G10" s="337">
        <f>'t3'!C9</f>
        <v>0</v>
      </c>
      <c r="H10" s="337">
        <f>'t3'!E9</f>
        <v>0</v>
      </c>
      <c r="I10" s="337">
        <f>'t3'!G9</f>
        <v>0</v>
      </c>
      <c r="J10" s="337">
        <f>'t3'!I9</f>
        <v>0</v>
      </c>
      <c r="K10" s="337">
        <f t="shared" si="0"/>
        <v>1</v>
      </c>
      <c r="L10" s="337">
        <f>'t10'!AU9</f>
        <v>1</v>
      </c>
      <c r="M10" s="337" t="str">
        <f t="shared" si="1"/>
        <v>OK</v>
      </c>
      <c r="N10" s="338" t="str">
        <f t="shared" si="2"/>
        <v>OK</v>
      </c>
      <c r="O10" s="336">
        <f>'t1'!L9</f>
        <v>0</v>
      </c>
      <c r="P10" s="336">
        <f>'t3'!L9</f>
        <v>0</v>
      </c>
      <c r="Q10" s="337">
        <f>'t3'!N9</f>
        <v>0</v>
      </c>
      <c r="R10" s="337">
        <f>'t3'!P9</f>
        <v>0</v>
      </c>
      <c r="S10" s="337">
        <f>'t3'!D9</f>
        <v>0</v>
      </c>
      <c r="T10" s="337">
        <f>'t3'!F9</f>
        <v>0</v>
      </c>
      <c r="U10" s="337">
        <f>'t3'!H9</f>
        <v>0</v>
      </c>
      <c r="V10" s="337">
        <f>'t3'!J9</f>
        <v>0</v>
      </c>
      <c r="W10" s="337">
        <f t="shared" si="3"/>
        <v>0</v>
      </c>
      <c r="X10" s="337">
        <f>'t10'!AV9</f>
        <v>0</v>
      </c>
      <c r="Y10" s="1479" t="str">
        <f t="shared" si="4"/>
        <v>OK</v>
      </c>
      <c r="Z10" s="356" t="str">
        <f t="shared" si="5"/>
        <v>OK</v>
      </c>
    </row>
    <row r="11" spans="1:26" ht="15" customHeight="1" x14ac:dyDescent="0.3">
      <c r="A11" s="314" t="str">
        <f>'t1'!A10</f>
        <v>Direttore dei servizi sociali</v>
      </c>
      <c r="B11" s="313" t="str">
        <f>'t1'!B10</f>
        <v>0D0484</v>
      </c>
      <c r="C11" s="336">
        <f>'t1'!K10</f>
        <v>0</v>
      </c>
      <c r="D11" s="336">
        <f>'t3'!K10</f>
        <v>0</v>
      </c>
      <c r="E11" s="337">
        <f>'t3'!M10</f>
        <v>0</v>
      </c>
      <c r="F11" s="337">
        <f>'t3'!O10</f>
        <v>0</v>
      </c>
      <c r="G11" s="337">
        <f>'t3'!C10</f>
        <v>0</v>
      </c>
      <c r="H11" s="337">
        <f>'t3'!E10</f>
        <v>0</v>
      </c>
      <c r="I11" s="337">
        <f>'t3'!G10</f>
        <v>0</v>
      </c>
      <c r="J11" s="337">
        <f>'t3'!I10</f>
        <v>0</v>
      </c>
      <c r="K11" s="337">
        <f t="shared" si="0"/>
        <v>0</v>
      </c>
      <c r="L11" s="337">
        <f>'t10'!AU10</f>
        <v>0</v>
      </c>
      <c r="M11" s="337" t="str">
        <f t="shared" si="1"/>
        <v>OK</v>
      </c>
      <c r="N11" s="338" t="str">
        <f t="shared" si="2"/>
        <v>OK</v>
      </c>
      <c r="O11" s="336">
        <f>'t1'!L10</f>
        <v>0</v>
      </c>
      <c r="P11" s="336">
        <f>'t3'!L10</f>
        <v>0</v>
      </c>
      <c r="Q11" s="337">
        <f>'t3'!N10</f>
        <v>0</v>
      </c>
      <c r="R11" s="337">
        <f>'t3'!P10</f>
        <v>0</v>
      </c>
      <c r="S11" s="337">
        <f>'t3'!D10</f>
        <v>0</v>
      </c>
      <c r="T11" s="337">
        <f>'t3'!F10</f>
        <v>0</v>
      </c>
      <c r="U11" s="337">
        <f>'t3'!H10</f>
        <v>0</v>
      </c>
      <c r="V11" s="337">
        <f>'t3'!J10</f>
        <v>0</v>
      </c>
      <c r="W11" s="337">
        <f t="shared" si="3"/>
        <v>0</v>
      </c>
      <c r="X11" s="337">
        <f>'t10'!AV10</f>
        <v>0</v>
      </c>
      <c r="Y11" s="1479" t="str">
        <f t="shared" si="4"/>
        <v>OK</v>
      </c>
      <c r="Z11" s="356" t="str">
        <f t="shared" si="5"/>
        <v>OK</v>
      </c>
    </row>
    <row r="12" spans="1:26" ht="15" customHeight="1" x14ac:dyDescent="0.3">
      <c r="A12" s="314" t="str">
        <f>'t1'!A11</f>
        <v>Dir. Medico con inc. Struttura complessa (rapp. Esclusivo)</v>
      </c>
      <c r="B12" s="313" t="str">
        <f>'t1'!B11</f>
        <v>SD0E33</v>
      </c>
      <c r="C12" s="336">
        <f>'t1'!K11</f>
        <v>11</v>
      </c>
      <c r="D12" s="336">
        <f>'t3'!K11</f>
        <v>0</v>
      </c>
      <c r="E12" s="337">
        <f>'t3'!M11</f>
        <v>0</v>
      </c>
      <c r="F12" s="337">
        <f>'t3'!O11</f>
        <v>7</v>
      </c>
      <c r="G12" s="337">
        <f>'t3'!C11</f>
        <v>0</v>
      </c>
      <c r="H12" s="337">
        <f>'t3'!E11</f>
        <v>0</v>
      </c>
      <c r="I12" s="337">
        <f>'t3'!G11</f>
        <v>0</v>
      </c>
      <c r="J12" s="337">
        <f>'t3'!I11</f>
        <v>0</v>
      </c>
      <c r="K12" s="337">
        <f t="shared" si="0"/>
        <v>18</v>
      </c>
      <c r="L12" s="337">
        <f>'t10'!AU11</f>
        <v>18</v>
      </c>
      <c r="M12" s="337" t="str">
        <f t="shared" si="1"/>
        <v>OK</v>
      </c>
      <c r="N12" s="338" t="str">
        <f t="shared" si="2"/>
        <v>OK</v>
      </c>
      <c r="O12" s="336">
        <f>'t1'!L11</f>
        <v>1</v>
      </c>
      <c r="P12" s="336">
        <f>'t3'!L11</f>
        <v>0</v>
      </c>
      <c r="Q12" s="337">
        <f>'t3'!N11</f>
        <v>0</v>
      </c>
      <c r="R12" s="337">
        <f>'t3'!P11</f>
        <v>1</v>
      </c>
      <c r="S12" s="337">
        <f>'t3'!D11</f>
        <v>0</v>
      </c>
      <c r="T12" s="337">
        <f>'t3'!F11</f>
        <v>0</v>
      </c>
      <c r="U12" s="337">
        <f>'t3'!H11</f>
        <v>0</v>
      </c>
      <c r="V12" s="337">
        <f>'t3'!J11</f>
        <v>0</v>
      </c>
      <c r="W12" s="337">
        <f t="shared" si="3"/>
        <v>2</v>
      </c>
      <c r="X12" s="337">
        <f>'t10'!AV11</f>
        <v>2</v>
      </c>
      <c r="Y12" s="1479" t="str">
        <f t="shared" si="4"/>
        <v>OK</v>
      </c>
      <c r="Z12" s="356" t="str">
        <f t="shared" si="5"/>
        <v>OK</v>
      </c>
    </row>
    <row r="13" spans="1:26" ht="15" customHeight="1" x14ac:dyDescent="0.3">
      <c r="A13" s="314" t="str">
        <f>'t1'!A12</f>
        <v>Dir. Medico con inc. di struttura complessa (rapp. Non escl.</v>
      </c>
      <c r="B13" s="313" t="str">
        <f>'t1'!B12</f>
        <v>SD0N33</v>
      </c>
      <c r="C13" s="336">
        <f>'t1'!K12</f>
        <v>4</v>
      </c>
      <c r="D13" s="336">
        <f>'t3'!K12</f>
        <v>0</v>
      </c>
      <c r="E13" s="337">
        <f>'t3'!M12</f>
        <v>0</v>
      </c>
      <c r="F13" s="337">
        <f>'t3'!O12</f>
        <v>0</v>
      </c>
      <c r="G13" s="337">
        <f>'t3'!C12</f>
        <v>0</v>
      </c>
      <c r="H13" s="337">
        <f>'t3'!E12</f>
        <v>0</v>
      </c>
      <c r="I13" s="337">
        <f>'t3'!G12</f>
        <v>0</v>
      </c>
      <c r="J13" s="337">
        <f>'t3'!I12</f>
        <v>0</v>
      </c>
      <c r="K13" s="337">
        <f t="shared" si="0"/>
        <v>4</v>
      </c>
      <c r="L13" s="337">
        <f>'t10'!AU12</f>
        <v>4</v>
      </c>
      <c r="M13" s="337" t="str">
        <f t="shared" si="1"/>
        <v>OK</v>
      </c>
      <c r="N13" s="338" t="str">
        <f t="shared" si="2"/>
        <v>OK</v>
      </c>
      <c r="O13" s="336">
        <f>'t1'!L12</f>
        <v>0</v>
      </c>
      <c r="P13" s="336">
        <f>'t3'!L12</f>
        <v>0</v>
      </c>
      <c r="Q13" s="337">
        <f>'t3'!N12</f>
        <v>0</v>
      </c>
      <c r="R13" s="337">
        <f>'t3'!P12</f>
        <v>0</v>
      </c>
      <c r="S13" s="337">
        <f>'t3'!D12</f>
        <v>0</v>
      </c>
      <c r="T13" s="337">
        <f>'t3'!F12</f>
        <v>0</v>
      </c>
      <c r="U13" s="337">
        <f>'t3'!H12</f>
        <v>0</v>
      </c>
      <c r="V13" s="337">
        <f>'t3'!J12</f>
        <v>0</v>
      </c>
      <c r="W13" s="337">
        <f t="shared" si="3"/>
        <v>0</v>
      </c>
      <c r="X13" s="337">
        <f>'t10'!AV12</f>
        <v>0</v>
      </c>
      <c r="Y13" s="1479" t="str">
        <f t="shared" si="4"/>
        <v>OK</v>
      </c>
      <c r="Z13" s="356" t="str">
        <f t="shared" si="5"/>
        <v>OK</v>
      </c>
    </row>
    <row r="14" spans="1:26" ht="15" customHeight="1" x14ac:dyDescent="0.3">
      <c r="A14" s="314" t="str">
        <f>'t1'!A13</f>
        <v>Dir. Medico con incarico di struttura semplice (rapp. Esclus</v>
      </c>
      <c r="B14" s="313" t="str">
        <f>'t1'!B13</f>
        <v>SD0E34</v>
      </c>
      <c r="C14" s="336">
        <f>'t1'!K13</f>
        <v>18</v>
      </c>
      <c r="D14" s="336">
        <f>'t3'!K13</f>
        <v>0</v>
      </c>
      <c r="E14" s="337">
        <f>'t3'!M13</f>
        <v>0</v>
      </c>
      <c r="F14" s="337">
        <f>'t3'!O13</f>
        <v>0</v>
      </c>
      <c r="G14" s="337">
        <f>'t3'!C13</f>
        <v>0</v>
      </c>
      <c r="H14" s="337">
        <f>'t3'!E13</f>
        <v>0</v>
      </c>
      <c r="I14" s="337">
        <f>'t3'!G13</f>
        <v>0</v>
      </c>
      <c r="J14" s="337">
        <f>'t3'!I13</f>
        <v>0</v>
      </c>
      <c r="K14" s="337">
        <f t="shared" si="0"/>
        <v>18</v>
      </c>
      <c r="L14" s="337">
        <f>'t10'!AU13</f>
        <v>18</v>
      </c>
      <c r="M14" s="337" t="str">
        <f t="shared" si="1"/>
        <v>OK</v>
      </c>
      <c r="N14" s="338" t="str">
        <f t="shared" si="2"/>
        <v>OK</v>
      </c>
      <c r="O14" s="336">
        <f>'t1'!L13</f>
        <v>12</v>
      </c>
      <c r="P14" s="336">
        <f>'t3'!L13</f>
        <v>0</v>
      </c>
      <c r="Q14" s="337">
        <f>'t3'!N13</f>
        <v>0</v>
      </c>
      <c r="R14" s="337">
        <f>'t3'!P13</f>
        <v>0</v>
      </c>
      <c r="S14" s="337">
        <f>'t3'!D13</f>
        <v>0</v>
      </c>
      <c r="T14" s="337">
        <f>'t3'!F13</f>
        <v>0</v>
      </c>
      <c r="U14" s="337">
        <f>'t3'!H13</f>
        <v>0</v>
      </c>
      <c r="V14" s="337">
        <f>'t3'!J13</f>
        <v>0</v>
      </c>
      <c r="W14" s="337">
        <f t="shared" si="3"/>
        <v>12</v>
      </c>
      <c r="X14" s="337">
        <f>'t10'!AV13</f>
        <v>12</v>
      </c>
      <c r="Y14" s="1479" t="str">
        <f t="shared" si="4"/>
        <v>OK</v>
      </c>
      <c r="Z14" s="356" t="str">
        <f t="shared" si="5"/>
        <v>OK</v>
      </c>
    </row>
    <row r="15" spans="1:26" ht="15" customHeight="1" x14ac:dyDescent="0.3">
      <c r="A15" s="314" t="str">
        <f>'t1'!A14</f>
        <v>Dir. Medico con incarico struttura semplice (rapp. Non escl.</v>
      </c>
      <c r="B15" s="313" t="str">
        <f>'t1'!B14</f>
        <v>SD0N34</v>
      </c>
      <c r="C15" s="336">
        <f>'t1'!K14</f>
        <v>3</v>
      </c>
      <c r="D15" s="336">
        <f>'t3'!K14</f>
        <v>0</v>
      </c>
      <c r="E15" s="337">
        <f>'t3'!M14</f>
        <v>0</v>
      </c>
      <c r="F15" s="337">
        <f>'t3'!O14</f>
        <v>0</v>
      </c>
      <c r="G15" s="337">
        <f>'t3'!C14</f>
        <v>0</v>
      </c>
      <c r="H15" s="337">
        <f>'t3'!E14</f>
        <v>0</v>
      </c>
      <c r="I15" s="337">
        <f>'t3'!G14</f>
        <v>0</v>
      </c>
      <c r="J15" s="337">
        <f>'t3'!I14</f>
        <v>0</v>
      </c>
      <c r="K15" s="337">
        <f t="shared" si="0"/>
        <v>3</v>
      </c>
      <c r="L15" s="337">
        <f>'t10'!AU14</f>
        <v>3</v>
      </c>
      <c r="M15" s="337" t="str">
        <f t="shared" si="1"/>
        <v>OK</v>
      </c>
      <c r="N15" s="338" t="str">
        <f t="shared" si="2"/>
        <v>OK</v>
      </c>
      <c r="O15" s="336">
        <f>'t1'!L14</f>
        <v>0</v>
      </c>
      <c r="P15" s="336">
        <f>'t3'!L14</f>
        <v>0</v>
      </c>
      <c r="Q15" s="337">
        <f>'t3'!N14</f>
        <v>0</v>
      </c>
      <c r="R15" s="337">
        <f>'t3'!P14</f>
        <v>0</v>
      </c>
      <c r="S15" s="337">
        <f>'t3'!D14</f>
        <v>0</v>
      </c>
      <c r="T15" s="337">
        <f>'t3'!F14</f>
        <v>0</v>
      </c>
      <c r="U15" s="337">
        <f>'t3'!H14</f>
        <v>0</v>
      </c>
      <c r="V15" s="337">
        <f>'t3'!J14</f>
        <v>0</v>
      </c>
      <c r="W15" s="337">
        <f t="shared" si="3"/>
        <v>0</v>
      </c>
      <c r="X15" s="337">
        <f>'t10'!AV14</f>
        <v>0</v>
      </c>
      <c r="Y15" s="1479" t="str">
        <f t="shared" si="4"/>
        <v>OK</v>
      </c>
      <c r="Z15" s="356" t="str">
        <f t="shared" si="5"/>
        <v>OK</v>
      </c>
    </row>
    <row r="16" spans="1:26" ht="15" customHeight="1" x14ac:dyDescent="0.3">
      <c r="A16" s="314" t="str">
        <f>'t1'!A15</f>
        <v>Dirigenti medici con altri incar. Prof.li (rapp. Esclusivo)</v>
      </c>
      <c r="B16" s="313" t="str">
        <f>'t1'!B15</f>
        <v>SD0035</v>
      </c>
      <c r="C16" s="336">
        <f>'t1'!K15</f>
        <v>74</v>
      </c>
      <c r="D16" s="336">
        <f>'t3'!K15</f>
        <v>0</v>
      </c>
      <c r="E16" s="337">
        <f>'t3'!M15</f>
        <v>0</v>
      </c>
      <c r="F16" s="337">
        <f>'t3'!O15</f>
        <v>1</v>
      </c>
      <c r="G16" s="337">
        <f>'t3'!C15</f>
        <v>0</v>
      </c>
      <c r="H16" s="337">
        <f>'t3'!E15</f>
        <v>0</v>
      </c>
      <c r="I16" s="337">
        <f>'t3'!G15</f>
        <v>0</v>
      </c>
      <c r="J16" s="337">
        <f>'t3'!I15</f>
        <v>1</v>
      </c>
      <c r="K16" s="337">
        <f t="shared" si="0"/>
        <v>74</v>
      </c>
      <c r="L16" s="337">
        <f>'t10'!AU15</f>
        <v>74</v>
      </c>
      <c r="M16" s="337" t="str">
        <f t="shared" si="1"/>
        <v>OK</v>
      </c>
      <c r="N16" s="338" t="str">
        <f t="shared" si="2"/>
        <v>OK</v>
      </c>
      <c r="O16" s="336">
        <f>'t1'!L15</f>
        <v>104</v>
      </c>
      <c r="P16" s="336">
        <f>'t3'!L15</f>
        <v>0</v>
      </c>
      <c r="Q16" s="337">
        <f>'t3'!N15</f>
        <v>0</v>
      </c>
      <c r="R16" s="337">
        <f>'t3'!P15</f>
        <v>1</v>
      </c>
      <c r="S16" s="337">
        <f>'t3'!D15</f>
        <v>0</v>
      </c>
      <c r="T16" s="337">
        <f>'t3'!F15</f>
        <v>0</v>
      </c>
      <c r="U16" s="337">
        <f>'t3'!H15</f>
        <v>0</v>
      </c>
      <c r="V16" s="337">
        <f>'t3'!J15</f>
        <v>4</v>
      </c>
      <c r="W16" s="337">
        <f t="shared" si="3"/>
        <v>101</v>
      </c>
      <c r="X16" s="337">
        <f>'t10'!AV15</f>
        <v>101</v>
      </c>
      <c r="Y16" s="1479" t="str">
        <f t="shared" si="4"/>
        <v>OK</v>
      </c>
      <c r="Z16" s="356" t="str">
        <f t="shared" si="5"/>
        <v>OK</v>
      </c>
    </row>
    <row r="17" spans="1:26" ht="15" customHeight="1" x14ac:dyDescent="0.3">
      <c r="A17" s="314" t="str">
        <f>'t1'!A16</f>
        <v>Dirigenti medici con altri incar. Prof.li (rapp. Non escl.)</v>
      </c>
      <c r="B17" s="313" t="str">
        <f>'t1'!B16</f>
        <v>SD0036</v>
      </c>
      <c r="C17" s="336">
        <f>'t1'!K16</f>
        <v>11</v>
      </c>
      <c r="D17" s="336">
        <f>'t3'!K16</f>
        <v>0</v>
      </c>
      <c r="E17" s="337">
        <f>'t3'!M16</f>
        <v>0</v>
      </c>
      <c r="F17" s="337">
        <f>'t3'!O16</f>
        <v>0</v>
      </c>
      <c r="G17" s="337">
        <f>'t3'!C16</f>
        <v>0</v>
      </c>
      <c r="H17" s="337">
        <f>'t3'!E16</f>
        <v>0</v>
      </c>
      <c r="I17" s="337">
        <f>'t3'!G16</f>
        <v>0</v>
      </c>
      <c r="J17" s="337">
        <f>'t3'!I16</f>
        <v>0</v>
      </c>
      <c r="K17" s="337">
        <f t="shared" si="0"/>
        <v>11</v>
      </c>
      <c r="L17" s="337">
        <f>'t10'!AU16</f>
        <v>11</v>
      </c>
      <c r="M17" s="337" t="str">
        <f t="shared" si="1"/>
        <v>OK</v>
      </c>
      <c r="N17" s="338" t="str">
        <f t="shared" si="2"/>
        <v>OK</v>
      </c>
      <c r="O17" s="336">
        <f>'t1'!L16</f>
        <v>2</v>
      </c>
      <c r="P17" s="336">
        <f>'t3'!L16</f>
        <v>0</v>
      </c>
      <c r="Q17" s="337">
        <f>'t3'!N16</f>
        <v>0</v>
      </c>
      <c r="R17" s="337">
        <f>'t3'!P16</f>
        <v>0</v>
      </c>
      <c r="S17" s="337">
        <f>'t3'!D16</f>
        <v>0</v>
      </c>
      <c r="T17" s="337">
        <f>'t3'!F16</f>
        <v>0</v>
      </c>
      <c r="U17" s="337">
        <f>'t3'!H16</f>
        <v>0</v>
      </c>
      <c r="V17" s="337">
        <f>'t3'!J16</f>
        <v>0</v>
      </c>
      <c r="W17" s="337">
        <f t="shared" si="3"/>
        <v>2</v>
      </c>
      <c r="X17" s="337">
        <f>'t10'!AV16</f>
        <v>2</v>
      </c>
      <c r="Y17" s="1479" t="str">
        <f t="shared" si="4"/>
        <v>OK</v>
      </c>
      <c r="Z17" s="356" t="str">
        <f t="shared" si="5"/>
        <v>OK</v>
      </c>
    </row>
    <row r="18" spans="1:26" ht="15" customHeight="1" x14ac:dyDescent="0.3">
      <c r="A18" s="314" t="str">
        <f>'t1'!A17</f>
        <v>Dir. Medici a t.  Determinato(art. 15-septies d.lgs. 502/92)</v>
      </c>
      <c r="B18" s="313" t="str">
        <f>'t1'!B17</f>
        <v>SD0597</v>
      </c>
      <c r="C18" s="336">
        <f>'t1'!K17</f>
        <v>0</v>
      </c>
      <c r="D18" s="336">
        <f>'t3'!K17</f>
        <v>0</v>
      </c>
      <c r="E18" s="337">
        <f>'t3'!M17</f>
        <v>0</v>
      </c>
      <c r="F18" s="337">
        <f>'t3'!O17</f>
        <v>0</v>
      </c>
      <c r="G18" s="337">
        <f>'t3'!C17</f>
        <v>0</v>
      </c>
      <c r="H18" s="337">
        <f>'t3'!E17</f>
        <v>0</v>
      </c>
      <c r="I18" s="337">
        <f>'t3'!G17</f>
        <v>0</v>
      </c>
      <c r="J18" s="337">
        <f>'t3'!I17</f>
        <v>0</v>
      </c>
      <c r="K18" s="337">
        <f t="shared" si="0"/>
        <v>0</v>
      </c>
      <c r="L18" s="337">
        <f>'t10'!AU17</f>
        <v>0</v>
      </c>
      <c r="M18" s="337" t="str">
        <f t="shared" si="1"/>
        <v>OK</v>
      </c>
      <c r="N18" s="338" t="str">
        <f t="shared" si="2"/>
        <v>OK</v>
      </c>
      <c r="O18" s="336">
        <f>'t1'!L17</f>
        <v>0</v>
      </c>
      <c r="P18" s="336">
        <f>'t3'!L17</f>
        <v>0</v>
      </c>
      <c r="Q18" s="337">
        <f>'t3'!N17</f>
        <v>0</v>
      </c>
      <c r="R18" s="337">
        <f>'t3'!P17</f>
        <v>0</v>
      </c>
      <c r="S18" s="337">
        <f>'t3'!D17</f>
        <v>0</v>
      </c>
      <c r="T18" s="337">
        <f>'t3'!F17</f>
        <v>0</v>
      </c>
      <c r="U18" s="337">
        <f>'t3'!H17</f>
        <v>0</v>
      </c>
      <c r="V18" s="337">
        <f>'t3'!J17</f>
        <v>0</v>
      </c>
      <c r="W18" s="337">
        <f t="shared" si="3"/>
        <v>0</v>
      </c>
      <c r="X18" s="337">
        <f>'t10'!AV17</f>
        <v>0</v>
      </c>
      <c r="Y18" s="1479" t="str">
        <f t="shared" si="4"/>
        <v>OK</v>
      </c>
      <c r="Z18" s="356" t="str">
        <f t="shared" si="5"/>
        <v>OK</v>
      </c>
    </row>
    <row r="19" spans="1:26" ht="15" customHeight="1" x14ac:dyDescent="0.3">
      <c r="A19" s="314" t="str">
        <f>'t1'!A18</f>
        <v>Veterinari con inc. di struttura complessa (rapp.esclusivo)</v>
      </c>
      <c r="B19" s="313" t="str">
        <f>'t1'!B18</f>
        <v>SD0E74</v>
      </c>
      <c r="C19" s="336">
        <f>'t1'!K18</f>
        <v>0</v>
      </c>
      <c r="D19" s="336">
        <f>'t3'!K18</f>
        <v>0</v>
      </c>
      <c r="E19" s="337">
        <f>'t3'!M18</f>
        <v>0</v>
      </c>
      <c r="F19" s="337">
        <f>'t3'!O18</f>
        <v>0</v>
      </c>
      <c r="G19" s="337">
        <f>'t3'!C18</f>
        <v>0</v>
      </c>
      <c r="H19" s="337">
        <f>'t3'!E18</f>
        <v>0</v>
      </c>
      <c r="I19" s="337">
        <f>'t3'!G18</f>
        <v>0</v>
      </c>
      <c r="J19" s="337">
        <f>'t3'!I18</f>
        <v>0</v>
      </c>
      <c r="K19" s="337">
        <f t="shared" si="0"/>
        <v>0</v>
      </c>
      <c r="L19" s="337">
        <f>'t10'!AU18</f>
        <v>0</v>
      </c>
      <c r="M19" s="337" t="str">
        <f t="shared" si="1"/>
        <v>OK</v>
      </c>
      <c r="N19" s="338" t="str">
        <f t="shared" si="2"/>
        <v>OK</v>
      </c>
      <c r="O19" s="336">
        <f>'t1'!L18</f>
        <v>0</v>
      </c>
      <c r="P19" s="336">
        <f>'t3'!L18</f>
        <v>0</v>
      </c>
      <c r="Q19" s="337">
        <f>'t3'!N18</f>
        <v>0</v>
      </c>
      <c r="R19" s="337">
        <f>'t3'!P18</f>
        <v>0</v>
      </c>
      <c r="S19" s="337">
        <f>'t3'!D18</f>
        <v>0</v>
      </c>
      <c r="T19" s="337">
        <f>'t3'!F18</f>
        <v>0</v>
      </c>
      <c r="U19" s="337">
        <f>'t3'!H18</f>
        <v>0</v>
      </c>
      <c r="V19" s="337">
        <f>'t3'!J18</f>
        <v>0</v>
      </c>
      <c r="W19" s="337">
        <f t="shared" si="3"/>
        <v>0</v>
      </c>
      <c r="X19" s="337">
        <f>'t10'!AV18</f>
        <v>0</v>
      </c>
      <c r="Y19" s="1479" t="str">
        <f t="shared" si="4"/>
        <v>OK</v>
      </c>
      <c r="Z19" s="356" t="str">
        <f t="shared" si="5"/>
        <v>OK</v>
      </c>
    </row>
    <row r="20" spans="1:26" ht="15" customHeight="1" x14ac:dyDescent="0.3">
      <c r="A20" s="314" t="str">
        <f>'t1'!A19</f>
        <v>Veterinari con inc. di struttura complessa (rapp. Non escl.)</v>
      </c>
      <c r="B20" s="313" t="str">
        <f>'t1'!B19</f>
        <v>SD0N74</v>
      </c>
      <c r="C20" s="336">
        <f>'t1'!K19</f>
        <v>0</v>
      </c>
      <c r="D20" s="336">
        <f>'t3'!K19</f>
        <v>0</v>
      </c>
      <c r="E20" s="337">
        <f>'t3'!M19</f>
        <v>0</v>
      </c>
      <c r="F20" s="337">
        <f>'t3'!O19</f>
        <v>0</v>
      </c>
      <c r="G20" s="337">
        <f>'t3'!C19</f>
        <v>0</v>
      </c>
      <c r="H20" s="337">
        <f>'t3'!E19</f>
        <v>0</v>
      </c>
      <c r="I20" s="337">
        <f>'t3'!G19</f>
        <v>0</v>
      </c>
      <c r="J20" s="337">
        <f>'t3'!I19</f>
        <v>0</v>
      </c>
      <c r="K20" s="337">
        <f t="shared" si="0"/>
        <v>0</v>
      </c>
      <c r="L20" s="337">
        <f>'t10'!AU19</f>
        <v>0</v>
      </c>
      <c r="M20" s="337" t="str">
        <f t="shared" si="1"/>
        <v>OK</v>
      </c>
      <c r="N20" s="338" t="str">
        <f t="shared" si="2"/>
        <v>OK</v>
      </c>
      <c r="O20" s="336">
        <f>'t1'!L19</f>
        <v>0</v>
      </c>
      <c r="P20" s="336">
        <f>'t3'!L19</f>
        <v>0</v>
      </c>
      <c r="Q20" s="337">
        <f>'t3'!N19</f>
        <v>0</v>
      </c>
      <c r="R20" s="337">
        <f>'t3'!P19</f>
        <v>0</v>
      </c>
      <c r="S20" s="337">
        <f>'t3'!D19</f>
        <v>0</v>
      </c>
      <c r="T20" s="337">
        <f>'t3'!F19</f>
        <v>0</v>
      </c>
      <c r="U20" s="337">
        <f>'t3'!H19</f>
        <v>0</v>
      </c>
      <c r="V20" s="337">
        <f>'t3'!J19</f>
        <v>0</v>
      </c>
      <c r="W20" s="337">
        <f t="shared" si="3"/>
        <v>0</v>
      </c>
      <c r="X20" s="337">
        <f>'t10'!AV19</f>
        <v>0</v>
      </c>
      <c r="Y20" s="1479" t="str">
        <f t="shared" si="4"/>
        <v>OK</v>
      </c>
      <c r="Z20" s="356" t="str">
        <f t="shared" si="5"/>
        <v>OK</v>
      </c>
    </row>
    <row r="21" spans="1:26" ht="15" customHeight="1" x14ac:dyDescent="0.3">
      <c r="A21" s="314" t="str">
        <f>'t1'!A20</f>
        <v>Veterinari con inc. di struttura semplice (rapp. Esclusivo)</v>
      </c>
      <c r="B21" s="313" t="str">
        <f>'t1'!B20</f>
        <v>SD0E73</v>
      </c>
      <c r="C21" s="336">
        <f>'t1'!K20</f>
        <v>0</v>
      </c>
      <c r="D21" s="336">
        <f>'t3'!K20</f>
        <v>0</v>
      </c>
      <c r="E21" s="337">
        <f>'t3'!M20</f>
        <v>0</v>
      </c>
      <c r="F21" s="337">
        <f>'t3'!O20</f>
        <v>0</v>
      </c>
      <c r="G21" s="337">
        <f>'t3'!C20</f>
        <v>0</v>
      </c>
      <c r="H21" s="337">
        <f>'t3'!E20</f>
        <v>0</v>
      </c>
      <c r="I21" s="337">
        <f>'t3'!G20</f>
        <v>0</v>
      </c>
      <c r="J21" s="337">
        <f>'t3'!I20</f>
        <v>0</v>
      </c>
      <c r="K21" s="337">
        <f t="shared" si="0"/>
        <v>0</v>
      </c>
      <c r="L21" s="337">
        <f>'t10'!AU20</f>
        <v>0</v>
      </c>
      <c r="M21" s="337" t="str">
        <f t="shared" si="1"/>
        <v>OK</v>
      </c>
      <c r="N21" s="338" t="str">
        <f t="shared" si="2"/>
        <v>OK</v>
      </c>
      <c r="O21" s="336">
        <f>'t1'!L20</f>
        <v>0</v>
      </c>
      <c r="P21" s="336">
        <f>'t3'!L20</f>
        <v>0</v>
      </c>
      <c r="Q21" s="337">
        <f>'t3'!N20</f>
        <v>0</v>
      </c>
      <c r="R21" s="337">
        <f>'t3'!P20</f>
        <v>0</v>
      </c>
      <c r="S21" s="337">
        <f>'t3'!D20</f>
        <v>0</v>
      </c>
      <c r="T21" s="337">
        <f>'t3'!F20</f>
        <v>0</v>
      </c>
      <c r="U21" s="337">
        <f>'t3'!H20</f>
        <v>0</v>
      </c>
      <c r="V21" s="337">
        <f>'t3'!J20</f>
        <v>0</v>
      </c>
      <c r="W21" s="337">
        <f t="shared" si="3"/>
        <v>0</v>
      </c>
      <c r="X21" s="337">
        <f>'t10'!AV20</f>
        <v>0</v>
      </c>
      <c r="Y21" s="1479" t="str">
        <f t="shared" si="4"/>
        <v>OK</v>
      </c>
      <c r="Z21" s="356" t="str">
        <f t="shared" si="5"/>
        <v>OK</v>
      </c>
    </row>
    <row r="22" spans="1:26" ht="15" customHeight="1" x14ac:dyDescent="0.3">
      <c r="A22" s="314" t="str">
        <f>'t1'!A21</f>
        <v>Veterinari con inc. di struttura semplice (rapp. Non escl.)</v>
      </c>
      <c r="B22" s="313" t="str">
        <f>'t1'!B21</f>
        <v>SD0N73</v>
      </c>
      <c r="C22" s="336">
        <f>'t1'!K21</f>
        <v>0</v>
      </c>
      <c r="D22" s="336">
        <f>'t3'!K21</f>
        <v>0</v>
      </c>
      <c r="E22" s="337">
        <f>'t3'!M21</f>
        <v>0</v>
      </c>
      <c r="F22" s="337">
        <f>'t3'!O21</f>
        <v>0</v>
      </c>
      <c r="G22" s="337">
        <f>'t3'!C21</f>
        <v>0</v>
      </c>
      <c r="H22" s="337">
        <f>'t3'!E21</f>
        <v>0</v>
      </c>
      <c r="I22" s="337">
        <f>'t3'!G21</f>
        <v>0</v>
      </c>
      <c r="J22" s="337">
        <f>'t3'!I21</f>
        <v>0</v>
      </c>
      <c r="K22" s="337">
        <f t="shared" si="0"/>
        <v>0</v>
      </c>
      <c r="L22" s="337">
        <f>'t10'!AU21</f>
        <v>0</v>
      </c>
      <c r="M22" s="337" t="str">
        <f t="shared" si="1"/>
        <v>OK</v>
      </c>
      <c r="N22" s="338" t="str">
        <f t="shared" si="2"/>
        <v>OK</v>
      </c>
      <c r="O22" s="336">
        <f>'t1'!L21</f>
        <v>0</v>
      </c>
      <c r="P22" s="336">
        <f>'t3'!L21</f>
        <v>0</v>
      </c>
      <c r="Q22" s="337">
        <f>'t3'!N21</f>
        <v>0</v>
      </c>
      <c r="R22" s="337">
        <f>'t3'!P21</f>
        <v>0</v>
      </c>
      <c r="S22" s="337">
        <f>'t3'!D21</f>
        <v>0</v>
      </c>
      <c r="T22" s="337">
        <f>'t3'!F21</f>
        <v>0</v>
      </c>
      <c r="U22" s="337">
        <f>'t3'!H21</f>
        <v>0</v>
      </c>
      <c r="V22" s="337">
        <f>'t3'!J21</f>
        <v>0</v>
      </c>
      <c r="W22" s="337">
        <f t="shared" si="3"/>
        <v>0</v>
      </c>
      <c r="X22" s="337">
        <f>'t10'!AV21</f>
        <v>0</v>
      </c>
      <c r="Y22" s="1479" t="str">
        <f t="shared" si="4"/>
        <v>OK</v>
      </c>
      <c r="Z22" s="356" t="str">
        <f t="shared" si="5"/>
        <v>OK</v>
      </c>
    </row>
    <row r="23" spans="1:26" ht="15" customHeight="1" x14ac:dyDescent="0.3">
      <c r="A23" s="314" t="str">
        <f>'t1'!A22</f>
        <v>Veterinari con altri incar. Prof.li (rapp. Esclusivo)</v>
      </c>
      <c r="B23" s="313" t="str">
        <f>'t1'!B22</f>
        <v>SD0A73</v>
      </c>
      <c r="C23" s="336">
        <f>'t1'!K22</f>
        <v>0</v>
      </c>
      <c r="D23" s="336">
        <f>'t3'!K22</f>
        <v>0</v>
      </c>
      <c r="E23" s="337">
        <f>'t3'!M22</f>
        <v>0</v>
      </c>
      <c r="F23" s="337">
        <f>'t3'!O22</f>
        <v>0</v>
      </c>
      <c r="G23" s="337">
        <f>'t3'!C22</f>
        <v>0</v>
      </c>
      <c r="H23" s="337">
        <f>'t3'!E22</f>
        <v>0</v>
      </c>
      <c r="I23" s="337">
        <f>'t3'!G22</f>
        <v>0</v>
      </c>
      <c r="J23" s="337">
        <f>'t3'!I22</f>
        <v>0</v>
      </c>
      <c r="K23" s="337">
        <f t="shared" si="0"/>
        <v>0</v>
      </c>
      <c r="L23" s="337">
        <f>'t10'!AU22</f>
        <v>0</v>
      </c>
      <c r="M23" s="337" t="str">
        <f t="shared" si="1"/>
        <v>OK</v>
      </c>
      <c r="N23" s="338" t="str">
        <f t="shared" si="2"/>
        <v>OK</v>
      </c>
      <c r="O23" s="336">
        <f>'t1'!L22</f>
        <v>0</v>
      </c>
      <c r="P23" s="336">
        <f>'t3'!L22</f>
        <v>0</v>
      </c>
      <c r="Q23" s="337">
        <f>'t3'!N22</f>
        <v>0</v>
      </c>
      <c r="R23" s="337">
        <f>'t3'!P22</f>
        <v>0</v>
      </c>
      <c r="S23" s="337">
        <f>'t3'!D22</f>
        <v>0</v>
      </c>
      <c r="T23" s="337">
        <f>'t3'!F22</f>
        <v>0</v>
      </c>
      <c r="U23" s="337">
        <f>'t3'!H22</f>
        <v>0</v>
      </c>
      <c r="V23" s="337">
        <f>'t3'!J22</f>
        <v>0</v>
      </c>
      <c r="W23" s="337">
        <f t="shared" si="3"/>
        <v>0</v>
      </c>
      <c r="X23" s="337">
        <f>'t10'!AV22</f>
        <v>0</v>
      </c>
      <c r="Y23" s="1479" t="str">
        <f t="shared" si="4"/>
        <v>OK</v>
      </c>
      <c r="Z23" s="356" t="str">
        <f t="shared" si="5"/>
        <v>OK</v>
      </c>
    </row>
    <row r="24" spans="1:26" ht="15" customHeight="1" x14ac:dyDescent="0.3">
      <c r="A24" s="314" t="str">
        <f>'t1'!A23</f>
        <v>Veterinari con altri incar. Prof.li (rapp. Non escl.)</v>
      </c>
      <c r="B24" s="313" t="str">
        <f>'t1'!B23</f>
        <v>SD0072</v>
      </c>
      <c r="C24" s="336">
        <f>'t1'!K23</f>
        <v>0</v>
      </c>
      <c r="D24" s="336">
        <f>'t3'!K23</f>
        <v>0</v>
      </c>
      <c r="E24" s="337">
        <f>'t3'!M23</f>
        <v>0</v>
      </c>
      <c r="F24" s="337">
        <f>'t3'!O23</f>
        <v>0</v>
      </c>
      <c r="G24" s="337">
        <f>'t3'!C23</f>
        <v>0</v>
      </c>
      <c r="H24" s="337">
        <f>'t3'!E23</f>
        <v>0</v>
      </c>
      <c r="I24" s="337">
        <f>'t3'!G23</f>
        <v>0</v>
      </c>
      <c r="J24" s="337">
        <f>'t3'!I23</f>
        <v>0</v>
      </c>
      <c r="K24" s="337">
        <f t="shared" si="0"/>
        <v>0</v>
      </c>
      <c r="L24" s="337">
        <f>'t10'!AU23</f>
        <v>0</v>
      </c>
      <c r="M24" s="337" t="str">
        <f t="shared" si="1"/>
        <v>OK</v>
      </c>
      <c r="N24" s="338" t="str">
        <f t="shared" si="2"/>
        <v>OK</v>
      </c>
      <c r="O24" s="336">
        <f>'t1'!L23</f>
        <v>0</v>
      </c>
      <c r="P24" s="336">
        <f>'t3'!L23</f>
        <v>0</v>
      </c>
      <c r="Q24" s="337">
        <f>'t3'!N23</f>
        <v>0</v>
      </c>
      <c r="R24" s="337">
        <f>'t3'!P23</f>
        <v>0</v>
      </c>
      <c r="S24" s="337">
        <f>'t3'!D23</f>
        <v>0</v>
      </c>
      <c r="T24" s="337">
        <f>'t3'!F23</f>
        <v>0</v>
      </c>
      <c r="U24" s="337">
        <f>'t3'!H23</f>
        <v>0</v>
      </c>
      <c r="V24" s="337">
        <f>'t3'!J23</f>
        <v>0</v>
      </c>
      <c r="W24" s="337">
        <f t="shared" si="3"/>
        <v>0</v>
      </c>
      <c r="X24" s="337">
        <f>'t10'!AV23</f>
        <v>0</v>
      </c>
      <c r="Y24" s="1479" t="str">
        <f t="shared" si="4"/>
        <v>OK</v>
      </c>
      <c r="Z24" s="356" t="str">
        <f t="shared" si="5"/>
        <v>OK</v>
      </c>
    </row>
    <row r="25" spans="1:26" ht="15" customHeight="1" x14ac:dyDescent="0.3">
      <c r="A25" s="314" t="str">
        <f>'t1'!A24</f>
        <v>Veterinari a t. determinato (art. 15-septies d.lgs. 502/92)</v>
      </c>
      <c r="B25" s="313" t="str">
        <f>'t1'!B24</f>
        <v>SD0598</v>
      </c>
      <c r="C25" s="336">
        <f>'t1'!K24</f>
        <v>0</v>
      </c>
      <c r="D25" s="336">
        <f>'t3'!K24</f>
        <v>0</v>
      </c>
      <c r="E25" s="337">
        <f>'t3'!M24</f>
        <v>0</v>
      </c>
      <c r="F25" s="337">
        <f>'t3'!O24</f>
        <v>0</v>
      </c>
      <c r="G25" s="337">
        <f>'t3'!C24</f>
        <v>0</v>
      </c>
      <c r="H25" s="337">
        <f>'t3'!E24</f>
        <v>0</v>
      </c>
      <c r="I25" s="337">
        <f>'t3'!G24</f>
        <v>0</v>
      </c>
      <c r="J25" s="337">
        <f>'t3'!I24</f>
        <v>0</v>
      </c>
      <c r="K25" s="337">
        <f t="shared" si="0"/>
        <v>0</v>
      </c>
      <c r="L25" s="337">
        <f>'t10'!AU24</f>
        <v>0</v>
      </c>
      <c r="M25" s="337" t="str">
        <f t="shared" si="1"/>
        <v>OK</v>
      </c>
      <c r="N25" s="338" t="str">
        <f t="shared" si="2"/>
        <v>OK</v>
      </c>
      <c r="O25" s="336">
        <f>'t1'!L24</f>
        <v>0</v>
      </c>
      <c r="P25" s="336">
        <f>'t3'!L24</f>
        <v>0</v>
      </c>
      <c r="Q25" s="337">
        <f>'t3'!N24</f>
        <v>0</v>
      </c>
      <c r="R25" s="337">
        <f>'t3'!P24</f>
        <v>0</v>
      </c>
      <c r="S25" s="337">
        <f>'t3'!D24</f>
        <v>0</v>
      </c>
      <c r="T25" s="337">
        <f>'t3'!F24</f>
        <v>0</v>
      </c>
      <c r="U25" s="337">
        <f>'t3'!H24</f>
        <v>0</v>
      </c>
      <c r="V25" s="337">
        <f>'t3'!J24</f>
        <v>0</v>
      </c>
      <c r="W25" s="337">
        <f t="shared" si="3"/>
        <v>0</v>
      </c>
      <c r="X25" s="337">
        <f>'t10'!AV24</f>
        <v>0</v>
      </c>
      <c r="Y25" s="1479" t="str">
        <f t="shared" si="4"/>
        <v>OK</v>
      </c>
      <c r="Z25" s="356" t="str">
        <f t="shared" si="5"/>
        <v>OK</v>
      </c>
    </row>
    <row r="26" spans="1:26" ht="15" customHeight="1" x14ac:dyDescent="0.3">
      <c r="A26" s="314" t="str">
        <f>'t1'!A25</f>
        <v>Odontoiatri con inc. di struttura complessa (rapp. Escl.)</v>
      </c>
      <c r="B26" s="313" t="str">
        <f>'t1'!B25</f>
        <v>SD0E49</v>
      </c>
      <c r="C26" s="336">
        <f>'t1'!K25</f>
        <v>0</v>
      </c>
      <c r="D26" s="336">
        <f>'t3'!K25</f>
        <v>0</v>
      </c>
      <c r="E26" s="337">
        <f>'t3'!M25</f>
        <v>0</v>
      </c>
      <c r="F26" s="337">
        <f>'t3'!O25</f>
        <v>0</v>
      </c>
      <c r="G26" s="337">
        <f>'t3'!C25</f>
        <v>0</v>
      </c>
      <c r="H26" s="337">
        <f>'t3'!E25</f>
        <v>0</v>
      </c>
      <c r="I26" s="337">
        <f>'t3'!G25</f>
        <v>0</v>
      </c>
      <c r="J26" s="337">
        <f>'t3'!I25</f>
        <v>0</v>
      </c>
      <c r="K26" s="337">
        <f t="shared" si="0"/>
        <v>0</v>
      </c>
      <c r="L26" s="337">
        <f>'t10'!AU25</f>
        <v>0</v>
      </c>
      <c r="M26" s="337" t="str">
        <f t="shared" si="1"/>
        <v>OK</v>
      </c>
      <c r="N26" s="338" t="str">
        <f t="shared" si="2"/>
        <v>OK</v>
      </c>
      <c r="O26" s="336">
        <f>'t1'!L25</f>
        <v>0</v>
      </c>
      <c r="P26" s="336">
        <f>'t3'!L25</f>
        <v>0</v>
      </c>
      <c r="Q26" s="337">
        <f>'t3'!N25</f>
        <v>0</v>
      </c>
      <c r="R26" s="337">
        <f>'t3'!P25</f>
        <v>0</v>
      </c>
      <c r="S26" s="337">
        <f>'t3'!D25</f>
        <v>0</v>
      </c>
      <c r="T26" s="337">
        <f>'t3'!F25</f>
        <v>0</v>
      </c>
      <c r="U26" s="337">
        <f>'t3'!H25</f>
        <v>0</v>
      </c>
      <c r="V26" s="337">
        <f>'t3'!J25</f>
        <v>0</v>
      </c>
      <c r="W26" s="337">
        <f t="shared" si="3"/>
        <v>0</v>
      </c>
      <c r="X26" s="337">
        <f>'t10'!AV25</f>
        <v>0</v>
      </c>
      <c r="Y26" s="1479" t="str">
        <f t="shared" si="4"/>
        <v>OK</v>
      </c>
      <c r="Z26" s="356" t="str">
        <f t="shared" si="5"/>
        <v>OK</v>
      </c>
    </row>
    <row r="27" spans="1:26" ht="15" customHeight="1" x14ac:dyDescent="0.3">
      <c r="A27" s="314" t="str">
        <f>'t1'!A26</f>
        <v>Odontoiatri con inc. di struttura complessa (rapp. Non escl.</v>
      </c>
      <c r="B27" s="313" t="str">
        <f>'t1'!B26</f>
        <v>SD0N49</v>
      </c>
      <c r="C27" s="336">
        <f>'t1'!K26</f>
        <v>0</v>
      </c>
      <c r="D27" s="336">
        <f>'t3'!K26</f>
        <v>0</v>
      </c>
      <c r="E27" s="337">
        <f>'t3'!M26</f>
        <v>0</v>
      </c>
      <c r="F27" s="337">
        <f>'t3'!O26</f>
        <v>0</v>
      </c>
      <c r="G27" s="337">
        <f>'t3'!C26</f>
        <v>0</v>
      </c>
      <c r="H27" s="337">
        <f>'t3'!E26</f>
        <v>0</v>
      </c>
      <c r="I27" s="337">
        <f>'t3'!G26</f>
        <v>0</v>
      </c>
      <c r="J27" s="337">
        <f>'t3'!I26</f>
        <v>0</v>
      </c>
      <c r="K27" s="337">
        <f t="shared" si="0"/>
        <v>0</v>
      </c>
      <c r="L27" s="337">
        <f>'t10'!AU26</f>
        <v>0</v>
      </c>
      <c r="M27" s="337" t="str">
        <f t="shared" si="1"/>
        <v>OK</v>
      </c>
      <c r="N27" s="338" t="str">
        <f t="shared" si="2"/>
        <v>OK</v>
      </c>
      <c r="O27" s="336">
        <f>'t1'!L26</f>
        <v>0</v>
      </c>
      <c r="P27" s="336">
        <f>'t3'!L26</f>
        <v>0</v>
      </c>
      <c r="Q27" s="337">
        <f>'t3'!N26</f>
        <v>0</v>
      </c>
      <c r="R27" s="337">
        <f>'t3'!P26</f>
        <v>0</v>
      </c>
      <c r="S27" s="337">
        <f>'t3'!D26</f>
        <v>0</v>
      </c>
      <c r="T27" s="337">
        <f>'t3'!F26</f>
        <v>0</v>
      </c>
      <c r="U27" s="337">
        <f>'t3'!H26</f>
        <v>0</v>
      </c>
      <c r="V27" s="337">
        <f>'t3'!J26</f>
        <v>0</v>
      </c>
      <c r="W27" s="337">
        <f t="shared" si="3"/>
        <v>0</v>
      </c>
      <c r="X27" s="337">
        <f>'t10'!AV26</f>
        <v>0</v>
      </c>
      <c r="Y27" s="1479" t="str">
        <f t="shared" si="4"/>
        <v>OK</v>
      </c>
      <c r="Z27" s="356" t="str">
        <f t="shared" si="5"/>
        <v>OK</v>
      </c>
    </row>
    <row r="28" spans="1:26" ht="15" customHeight="1" x14ac:dyDescent="0.3">
      <c r="A28" s="314" t="str">
        <f>'t1'!A27</f>
        <v>Odontoiatri con inc. di struttura semplice (rapp. Esclusivo)</v>
      </c>
      <c r="B28" s="313" t="str">
        <f>'t1'!B27</f>
        <v>SD0E48</v>
      </c>
      <c r="C28" s="336">
        <f>'t1'!K27</f>
        <v>0</v>
      </c>
      <c r="D28" s="336">
        <f>'t3'!K27</f>
        <v>0</v>
      </c>
      <c r="E28" s="337">
        <f>'t3'!M27</f>
        <v>0</v>
      </c>
      <c r="F28" s="337">
        <f>'t3'!O27</f>
        <v>0</v>
      </c>
      <c r="G28" s="337">
        <f>'t3'!C27</f>
        <v>0</v>
      </c>
      <c r="H28" s="337">
        <f>'t3'!E27</f>
        <v>0</v>
      </c>
      <c r="I28" s="337">
        <f>'t3'!G27</f>
        <v>0</v>
      </c>
      <c r="J28" s="337">
        <f>'t3'!I27</f>
        <v>0</v>
      </c>
      <c r="K28" s="337">
        <f t="shared" si="0"/>
        <v>0</v>
      </c>
      <c r="L28" s="337">
        <f>'t10'!AU27</f>
        <v>0</v>
      </c>
      <c r="M28" s="337" t="str">
        <f t="shared" si="1"/>
        <v>OK</v>
      </c>
      <c r="N28" s="338" t="str">
        <f t="shared" si="2"/>
        <v>OK</v>
      </c>
      <c r="O28" s="336">
        <f>'t1'!L27</f>
        <v>0</v>
      </c>
      <c r="P28" s="336">
        <f>'t3'!L27</f>
        <v>0</v>
      </c>
      <c r="Q28" s="337">
        <f>'t3'!N27</f>
        <v>0</v>
      </c>
      <c r="R28" s="337">
        <f>'t3'!P27</f>
        <v>0</v>
      </c>
      <c r="S28" s="337">
        <f>'t3'!D27</f>
        <v>0</v>
      </c>
      <c r="T28" s="337">
        <f>'t3'!F27</f>
        <v>0</v>
      </c>
      <c r="U28" s="337">
        <f>'t3'!H27</f>
        <v>0</v>
      </c>
      <c r="V28" s="337">
        <f>'t3'!J27</f>
        <v>0</v>
      </c>
      <c r="W28" s="337">
        <f t="shared" si="3"/>
        <v>0</v>
      </c>
      <c r="X28" s="337">
        <f>'t10'!AV27</f>
        <v>0</v>
      </c>
      <c r="Y28" s="1479" t="str">
        <f t="shared" si="4"/>
        <v>OK</v>
      </c>
      <c r="Z28" s="356" t="str">
        <f t="shared" si="5"/>
        <v>OK</v>
      </c>
    </row>
    <row r="29" spans="1:26" ht="15" customHeight="1" x14ac:dyDescent="0.3">
      <c r="A29" s="314" t="str">
        <f>'t1'!A28</f>
        <v>Odontoiatri con inc. di struttura semplice (rapp. Non escl.)</v>
      </c>
      <c r="B29" s="313" t="str">
        <f>'t1'!B28</f>
        <v>SD0N48</v>
      </c>
      <c r="C29" s="336">
        <f>'t1'!K28</f>
        <v>0</v>
      </c>
      <c r="D29" s="336">
        <f>'t3'!K28</f>
        <v>0</v>
      </c>
      <c r="E29" s="337">
        <f>'t3'!M28</f>
        <v>0</v>
      </c>
      <c r="F29" s="337">
        <f>'t3'!O28</f>
        <v>0</v>
      </c>
      <c r="G29" s="337">
        <f>'t3'!C28</f>
        <v>0</v>
      </c>
      <c r="H29" s="337">
        <f>'t3'!E28</f>
        <v>0</v>
      </c>
      <c r="I29" s="337">
        <f>'t3'!G28</f>
        <v>0</v>
      </c>
      <c r="J29" s="337">
        <f>'t3'!I28</f>
        <v>0</v>
      </c>
      <c r="K29" s="337">
        <f t="shared" si="0"/>
        <v>0</v>
      </c>
      <c r="L29" s="337">
        <f>'t10'!AU28</f>
        <v>0</v>
      </c>
      <c r="M29" s="337" t="str">
        <f t="shared" si="1"/>
        <v>OK</v>
      </c>
      <c r="N29" s="338" t="str">
        <f t="shared" si="2"/>
        <v>OK</v>
      </c>
      <c r="O29" s="336">
        <f>'t1'!L28</f>
        <v>0</v>
      </c>
      <c r="P29" s="336">
        <f>'t3'!L28</f>
        <v>0</v>
      </c>
      <c r="Q29" s="337">
        <f>'t3'!N28</f>
        <v>0</v>
      </c>
      <c r="R29" s="337">
        <f>'t3'!P28</f>
        <v>0</v>
      </c>
      <c r="S29" s="337">
        <f>'t3'!D28</f>
        <v>0</v>
      </c>
      <c r="T29" s="337">
        <f>'t3'!F28</f>
        <v>0</v>
      </c>
      <c r="U29" s="337">
        <f>'t3'!H28</f>
        <v>0</v>
      </c>
      <c r="V29" s="337">
        <f>'t3'!J28</f>
        <v>0</v>
      </c>
      <c r="W29" s="337">
        <f t="shared" si="3"/>
        <v>0</v>
      </c>
      <c r="X29" s="337">
        <f>'t10'!AV28</f>
        <v>0</v>
      </c>
      <c r="Y29" s="1479" t="str">
        <f t="shared" si="4"/>
        <v>OK</v>
      </c>
      <c r="Z29" s="356" t="str">
        <f t="shared" si="5"/>
        <v>OK</v>
      </c>
    </row>
    <row r="30" spans="1:26" ht="15" customHeight="1" x14ac:dyDescent="0.3">
      <c r="A30" s="314" t="str">
        <f>'t1'!A29</f>
        <v>Odontoiatri con altri incar. Prof.li (rapp. Esclusivo)</v>
      </c>
      <c r="B30" s="313" t="str">
        <f>'t1'!B29</f>
        <v>SD0A48</v>
      </c>
      <c r="C30" s="336">
        <f>'t1'!K29</f>
        <v>0</v>
      </c>
      <c r="D30" s="336">
        <f>'t3'!K29</f>
        <v>0</v>
      </c>
      <c r="E30" s="337">
        <f>'t3'!M29</f>
        <v>0</v>
      </c>
      <c r="F30" s="337">
        <f>'t3'!O29</f>
        <v>0</v>
      </c>
      <c r="G30" s="337">
        <f>'t3'!C29</f>
        <v>0</v>
      </c>
      <c r="H30" s="337">
        <f>'t3'!E29</f>
        <v>0</v>
      </c>
      <c r="I30" s="337">
        <f>'t3'!G29</f>
        <v>0</v>
      </c>
      <c r="J30" s="337">
        <f>'t3'!I29</f>
        <v>0</v>
      </c>
      <c r="K30" s="337">
        <f t="shared" si="0"/>
        <v>0</v>
      </c>
      <c r="L30" s="337">
        <f>'t10'!AU29</f>
        <v>0</v>
      </c>
      <c r="M30" s="337" t="str">
        <f t="shared" si="1"/>
        <v>OK</v>
      </c>
      <c r="N30" s="338" t="str">
        <f t="shared" si="2"/>
        <v>OK</v>
      </c>
      <c r="O30" s="336">
        <f>'t1'!L29</f>
        <v>0</v>
      </c>
      <c r="P30" s="336">
        <f>'t3'!L29</f>
        <v>0</v>
      </c>
      <c r="Q30" s="337">
        <f>'t3'!N29</f>
        <v>0</v>
      </c>
      <c r="R30" s="337">
        <f>'t3'!P29</f>
        <v>0</v>
      </c>
      <c r="S30" s="337">
        <f>'t3'!D29</f>
        <v>0</v>
      </c>
      <c r="T30" s="337">
        <f>'t3'!F29</f>
        <v>0</v>
      </c>
      <c r="U30" s="337">
        <f>'t3'!H29</f>
        <v>0</v>
      </c>
      <c r="V30" s="337">
        <f>'t3'!J29</f>
        <v>0</v>
      </c>
      <c r="W30" s="337">
        <f t="shared" si="3"/>
        <v>0</v>
      </c>
      <c r="X30" s="337">
        <f>'t10'!AV29</f>
        <v>0</v>
      </c>
      <c r="Y30" s="1479" t="str">
        <f t="shared" si="4"/>
        <v>OK</v>
      </c>
      <c r="Z30" s="356" t="str">
        <f t="shared" si="5"/>
        <v>OK</v>
      </c>
    </row>
    <row r="31" spans="1:26" ht="15" customHeight="1" x14ac:dyDescent="0.3">
      <c r="A31" s="314" t="str">
        <f>'t1'!A30</f>
        <v>Odontoiatri con altri incar. Prof.li (rapp. Non escl.)</v>
      </c>
      <c r="B31" s="313" t="str">
        <f>'t1'!B30</f>
        <v>SD0047</v>
      </c>
      <c r="C31" s="336">
        <f>'t1'!K30</f>
        <v>0</v>
      </c>
      <c r="D31" s="336">
        <f>'t3'!K30</f>
        <v>0</v>
      </c>
      <c r="E31" s="337">
        <f>'t3'!M30</f>
        <v>0</v>
      </c>
      <c r="F31" s="337">
        <f>'t3'!O30</f>
        <v>0</v>
      </c>
      <c r="G31" s="337">
        <f>'t3'!C30</f>
        <v>0</v>
      </c>
      <c r="H31" s="337">
        <f>'t3'!E30</f>
        <v>0</v>
      </c>
      <c r="I31" s="337">
        <f>'t3'!G30</f>
        <v>0</v>
      </c>
      <c r="J31" s="337">
        <f>'t3'!I30</f>
        <v>0</v>
      </c>
      <c r="K31" s="337">
        <f t="shared" si="0"/>
        <v>0</v>
      </c>
      <c r="L31" s="337">
        <f>'t10'!AU30</f>
        <v>0</v>
      </c>
      <c r="M31" s="337" t="str">
        <f t="shared" si="1"/>
        <v>OK</v>
      </c>
      <c r="N31" s="338" t="str">
        <f t="shared" si="2"/>
        <v>OK</v>
      </c>
      <c r="O31" s="336">
        <f>'t1'!L30</f>
        <v>0</v>
      </c>
      <c r="P31" s="336">
        <f>'t3'!L30</f>
        <v>0</v>
      </c>
      <c r="Q31" s="337">
        <f>'t3'!N30</f>
        <v>0</v>
      </c>
      <c r="R31" s="337">
        <f>'t3'!P30</f>
        <v>0</v>
      </c>
      <c r="S31" s="337">
        <f>'t3'!D30</f>
        <v>0</v>
      </c>
      <c r="T31" s="337">
        <f>'t3'!F30</f>
        <v>0</v>
      </c>
      <c r="U31" s="337">
        <f>'t3'!H30</f>
        <v>0</v>
      </c>
      <c r="V31" s="337">
        <f>'t3'!J30</f>
        <v>0</v>
      </c>
      <c r="W31" s="337">
        <f t="shared" si="3"/>
        <v>0</v>
      </c>
      <c r="X31" s="337">
        <f>'t10'!AV30</f>
        <v>0</v>
      </c>
      <c r="Y31" s="1479" t="str">
        <f t="shared" si="4"/>
        <v>OK</v>
      </c>
      <c r="Z31" s="356" t="str">
        <f t="shared" si="5"/>
        <v>OK</v>
      </c>
    </row>
    <row r="32" spans="1:26" ht="15" customHeight="1" x14ac:dyDescent="0.3">
      <c r="A32" s="314" t="str">
        <f>'t1'!A31</f>
        <v>Odontoiatri a t. determinato (art. 15-septies d.lgs. 502/92)</v>
      </c>
      <c r="B32" s="313" t="str">
        <f>'t1'!B31</f>
        <v>SD0599</v>
      </c>
      <c r="C32" s="336">
        <f>'t1'!K31</f>
        <v>0</v>
      </c>
      <c r="D32" s="336">
        <f>'t3'!K31</f>
        <v>0</v>
      </c>
      <c r="E32" s="337">
        <f>'t3'!M31</f>
        <v>0</v>
      </c>
      <c r="F32" s="337">
        <f>'t3'!O31</f>
        <v>0</v>
      </c>
      <c r="G32" s="337">
        <f>'t3'!C31</f>
        <v>0</v>
      </c>
      <c r="H32" s="337">
        <f>'t3'!E31</f>
        <v>0</v>
      </c>
      <c r="I32" s="337">
        <f>'t3'!G31</f>
        <v>0</v>
      </c>
      <c r="J32" s="337">
        <f>'t3'!I31</f>
        <v>0</v>
      </c>
      <c r="K32" s="337">
        <f t="shared" si="0"/>
        <v>0</v>
      </c>
      <c r="L32" s="337">
        <f>'t10'!AU31</f>
        <v>0</v>
      </c>
      <c r="M32" s="337" t="str">
        <f t="shared" si="1"/>
        <v>OK</v>
      </c>
      <c r="N32" s="338" t="str">
        <f t="shared" si="2"/>
        <v>OK</v>
      </c>
      <c r="O32" s="336">
        <f>'t1'!L31</f>
        <v>0</v>
      </c>
      <c r="P32" s="336">
        <f>'t3'!L31</f>
        <v>0</v>
      </c>
      <c r="Q32" s="337">
        <f>'t3'!N31</f>
        <v>0</v>
      </c>
      <c r="R32" s="337">
        <f>'t3'!P31</f>
        <v>0</v>
      </c>
      <c r="S32" s="337">
        <f>'t3'!D31</f>
        <v>0</v>
      </c>
      <c r="T32" s="337">
        <f>'t3'!F31</f>
        <v>0</v>
      </c>
      <c r="U32" s="337">
        <f>'t3'!H31</f>
        <v>0</v>
      </c>
      <c r="V32" s="337">
        <f>'t3'!J31</f>
        <v>0</v>
      </c>
      <c r="W32" s="337">
        <f t="shared" si="3"/>
        <v>0</v>
      </c>
      <c r="X32" s="337">
        <f>'t10'!AV31</f>
        <v>0</v>
      </c>
      <c r="Y32" s="1479" t="str">
        <f t="shared" si="4"/>
        <v>OK</v>
      </c>
      <c r="Z32" s="356" t="str">
        <f t="shared" si="5"/>
        <v>OK</v>
      </c>
    </row>
    <row r="33" spans="1:26" ht="15" customHeight="1" x14ac:dyDescent="0.3">
      <c r="A33" s="314" t="str">
        <f>'t1'!A32</f>
        <v>Farmacisti con inc. di struttura complessa (rapp. Esclusivo)</v>
      </c>
      <c r="B33" s="313" t="str">
        <f>'t1'!B32</f>
        <v>SD0E39</v>
      </c>
      <c r="C33" s="336">
        <f>'t1'!K32</f>
        <v>1</v>
      </c>
      <c r="D33" s="336">
        <f>'t3'!K32</f>
        <v>0</v>
      </c>
      <c r="E33" s="337">
        <f>'t3'!M32</f>
        <v>0</v>
      </c>
      <c r="F33" s="337">
        <f>'t3'!O32</f>
        <v>0</v>
      </c>
      <c r="G33" s="337">
        <f>'t3'!C32</f>
        <v>0</v>
      </c>
      <c r="H33" s="337">
        <f>'t3'!E32</f>
        <v>0</v>
      </c>
      <c r="I33" s="337">
        <f>'t3'!G32</f>
        <v>0</v>
      </c>
      <c r="J33" s="337">
        <f>'t3'!I32</f>
        <v>0</v>
      </c>
      <c r="K33" s="337">
        <f t="shared" si="0"/>
        <v>1</v>
      </c>
      <c r="L33" s="337">
        <f>'t10'!AU32</f>
        <v>1</v>
      </c>
      <c r="M33" s="337" t="str">
        <f t="shared" si="1"/>
        <v>OK</v>
      </c>
      <c r="N33" s="338" t="str">
        <f t="shared" si="2"/>
        <v>OK</v>
      </c>
      <c r="O33" s="336">
        <f>'t1'!L32</f>
        <v>0</v>
      </c>
      <c r="P33" s="336">
        <f>'t3'!L32</f>
        <v>0</v>
      </c>
      <c r="Q33" s="337">
        <f>'t3'!N32</f>
        <v>0</v>
      </c>
      <c r="R33" s="337">
        <f>'t3'!P32</f>
        <v>0</v>
      </c>
      <c r="S33" s="337">
        <f>'t3'!D32</f>
        <v>0</v>
      </c>
      <c r="T33" s="337">
        <f>'t3'!F32</f>
        <v>0</v>
      </c>
      <c r="U33" s="337">
        <f>'t3'!H32</f>
        <v>0</v>
      </c>
      <c r="V33" s="337">
        <f>'t3'!J32</f>
        <v>0</v>
      </c>
      <c r="W33" s="337">
        <f t="shared" si="3"/>
        <v>0</v>
      </c>
      <c r="X33" s="337">
        <f>'t10'!AV32</f>
        <v>0</v>
      </c>
      <c r="Y33" s="1479" t="str">
        <f t="shared" si="4"/>
        <v>OK</v>
      </c>
      <c r="Z33" s="356" t="str">
        <f t="shared" si="5"/>
        <v>OK</v>
      </c>
    </row>
    <row r="34" spans="1:26" ht="15" customHeight="1" x14ac:dyDescent="0.3">
      <c r="A34" s="314" t="str">
        <f>'t1'!A33</f>
        <v>Farmacisti con inc. di struttura complessa (rapp. Non escl.)</v>
      </c>
      <c r="B34" s="313" t="str">
        <f>'t1'!B33</f>
        <v>SD0N39</v>
      </c>
      <c r="C34" s="336">
        <f>'t1'!K33</f>
        <v>0</v>
      </c>
      <c r="D34" s="336">
        <f>'t3'!K33</f>
        <v>0</v>
      </c>
      <c r="E34" s="337">
        <f>'t3'!M33</f>
        <v>0</v>
      </c>
      <c r="F34" s="337">
        <f>'t3'!O33</f>
        <v>0</v>
      </c>
      <c r="G34" s="337">
        <f>'t3'!C33</f>
        <v>0</v>
      </c>
      <c r="H34" s="337">
        <f>'t3'!E33</f>
        <v>0</v>
      </c>
      <c r="I34" s="337">
        <f>'t3'!G33</f>
        <v>0</v>
      </c>
      <c r="J34" s="337">
        <f>'t3'!I33</f>
        <v>0</v>
      </c>
      <c r="K34" s="337">
        <f t="shared" si="0"/>
        <v>0</v>
      </c>
      <c r="L34" s="337">
        <f>'t10'!AU33</f>
        <v>0</v>
      </c>
      <c r="M34" s="337" t="str">
        <f t="shared" si="1"/>
        <v>OK</v>
      </c>
      <c r="N34" s="338" t="str">
        <f t="shared" si="2"/>
        <v>OK</v>
      </c>
      <c r="O34" s="336">
        <f>'t1'!L33</f>
        <v>0</v>
      </c>
      <c r="P34" s="336">
        <f>'t3'!L33</f>
        <v>0</v>
      </c>
      <c r="Q34" s="337">
        <f>'t3'!N33</f>
        <v>0</v>
      </c>
      <c r="R34" s="337">
        <f>'t3'!P33</f>
        <v>0</v>
      </c>
      <c r="S34" s="337">
        <f>'t3'!D33</f>
        <v>0</v>
      </c>
      <c r="T34" s="337">
        <f>'t3'!F33</f>
        <v>0</v>
      </c>
      <c r="U34" s="337">
        <f>'t3'!H33</f>
        <v>0</v>
      </c>
      <c r="V34" s="337">
        <f>'t3'!J33</f>
        <v>0</v>
      </c>
      <c r="W34" s="337">
        <f t="shared" si="3"/>
        <v>0</v>
      </c>
      <c r="X34" s="337">
        <f>'t10'!AV33</f>
        <v>0</v>
      </c>
      <c r="Y34" s="1479" t="str">
        <f t="shared" si="4"/>
        <v>OK</v>
      </c>
      <c r="Z34" s="356" t="str">
        <f t="shared" si="5"/>
        <v>OK</v>
      </c>
    </row>
    <row r="35" spans="1:26" ht="15" customHeight="1" x14ac:dyDescent="0.3">
      <c r="A35" s="314" t="str">
        <f>'t1'!A34</f>
        <v>Farmacisti con inc. di struttura semplice (rapp. Esclusivo)</v>
      </c>
      <c r="B35" s="313" t="str">
        <f>'t1'!B34</f>
        <v>SD0E38</v>
      </c>
      <c r="C35" s="336">
        <f>'t1'!K34</f>
        <v>0</v>
      </c>
      <c r="D35" s="336">
        <f>'t3'!K34</f>
        <v>0</v>
      </c>
      <c r="E35" s="337">
        <f>'t3'!M34</f>
        <v>0</v>
      </c>
      <c r="F35" s="337">
        <f>'t3'!O34</f>
        <v>0</v>
      </c>
      <c r="G35" s="337">
        <f>'t3'!C34</f>
        <v>0</v>
      </c>
      <c r="H35" s="337">
        <f>'t3'!E34</f>
        <v>0</v>
      </c>
      <c r="I35" s="337">
        <f>'t3'!G34</f>
        <v>0</v>
      </c>
      <c r="J35" s="337">
        <f>'t3'!I34</f>
        <v>0</v>
      </c>
      <c r="K35" s="337">
        <f t="shared" si="0"/>
        <v>0</v>
      </c>
      <c r="L35" s="337">
        <f>'t10'!AU34</f>
        <v>0</v>
      </c>
      <c r="M35" s="337" t="str">
        <f t="shared" si="1"/>
        <v>OK</v>
      </c>
      <c r="N35" s="338" t="str">
        <f t="shared" si="2"/>
        <v>OK</v>
      </c>
      <c r="O35" s="336">
        <f>'t1'!L34</f>
        <v>2</v>
      </c>
      <c r="P35" s="336">
        <f>'t3'!L34</f>
        <v>0</v>
      </c>
      <c r="Q35" s="337">
        <f>'t3'!N34</f>
        <v>0</v>
      </c>
      <c r="R35" s="337">
        <f>'t3'!P34</f>
        <v>0</v>
      </c>
      <c r="S35" s="337">
        <f>'t3'!D34</f>
        <v>0</v>
      </c>
      <c r="T35" s="337">
        <f>'t3'!F34</f>
        <v>0</v>
      </c>
      <c r="U35" s="337">
        <f>'t3'!H34</f>
        <v>0</v>
      </c>
      <c r="V35" s="337">
        <f>'t3'!J34</f>
        <v>0</v>
      </c>
      <c r="W35" s="337">
        <f t="shared" si="3"/>
        <v>2</v>
      </c>
      <c r="X35" s="337">
        <f>'t10'!AV34</f>
        <v>2</v>
      </c>
      <c r="Y35" s="1479" t="str">
        <f t="shared" si="4"/>
        <v>OK</v>
      </c>
      <c r="Z35" s="356" t="str">
        <f t="shared" si="5"/>
        <v>OK</v>
      </c>
    </row>
    <row r="36" spans="1:26" ht="15" customHeight="1" x14ac:dyDescent="0.3">
      <c r="A36" s="314" t="str">
        <f>'t1'!A35</f>
        <v>Farmacisti con inc. di struttura semplice (rapp. Non escl.)</v>
      </c>
      <c r="B36" s="313" t="str">
        <f>'t1'!B35</f>
        <v>SD0N38</v>
      </c>
      <c r="C36" s="336">
        <f>'t1'!K35</f>
        <v>0</v>
      </c>
      <c r="D36" s="336">
        <f>'t3'!K35</f>
        <v>0</v>
      </c>
      <c r="E36" s="337">
        <f>'t3'!M35</f>
        <v>0</v>
      </c>
      <c r="F36" s="337">
        <f>'t3'!O35</f>
        <v>0</v>
      </c>
      <c r="G36" s="337">
        <f>'t3'!C35</f>
        <v>0</v>
      </c>
      <c r="H36" s="337">
        <f>'t3'!E35</f>
        <v>0</v>
      </c>
      <c r="I36" s="337">
        <f>'t3'!G35</f>
        <v>0</v>
      </c>
      <c r="J36" s="337">
        <f>'t3'!I35</f>
        <v>0</v>
      </c>
      <c r="K36" s="337">
        <f t="shared" si="0"/>
        <v>0</v>
      </c>
      <c r="L36" s="337">
        <f>'t10'!AU35</f>
        <v>0</v>
      </c>
      <c r="M36" s="337" t="str">
        <f t="shared" si="1"/>
        <v>OK</v>
      </c>
      <c r="N36" s="338" t="str">
        <f t="shared" si="2"/>
        <v>OK</v>
      </c>
      <c r="O36" s="336">
        <f>'t1'!L35</f>
        <v>0</v>
      </c>
      <c r="P36" s="336">
        <f>'t3'!L35</f>
        <v>0</v>
      </c>
      <c r="Q36" s="337">
        <f>'t3'!N35</f>
        <v>0</v>
      </c>
      <c r="R36" s="337">
        <f>'t3'!P35</f>
        <v>0</v>
      </c>
      <c r="S36" s="337">
        <f>'t3'!D35</f>
        <v>0</v>
      </c>
      <c r="T36" s="337">
        <f>'t3'!F35</f>
        <v>0</v>
      </c>
      <c r="U36" s="337">
        <f>'t3'!H35</f>
        <v>0</v>
      </c>
      <c r="V36" s="337">
        <f>'t3'!J35</f>
        <v>0</v>
      </c>
      <c r="W36" s="337">
        <f t="shared" si="3"/>
        <v>0</v>
      </c>
      <c r="X36" s="337">
        <f>'t10'!AV35</f>
        <v>0</v>
      </c>
      <c r="Y36" s="1479" t="str">
        <f t="shared" si="4"/>
        <v>OK</v>
      </c>
      <c r="Z36" s="356" t="str">
        <f t="shared" si="5"/>
        <v>OK</v>
      </c>
    </row>
    <row r="37" spans="1:26" ht="15" customHeight="1" x14ac:dyDescent="0.3">
      <c r="A37" s="314" t="str">
        <f>'t1'!A36</f>
        <v>Farmacisti con altri incar. Prof.li (rapp. Esclusivo)</v>
      </c>
      <c r="B37" s="313" t="str">
        <f>'t1'!B36</f>
        <v>SD0A38</v>
      </c>
      <c r="C37" s="336">
        <f>'t1'!K36</f>
        <v>1</v>
      </c>
      <c r="D37" s="336">
        <f>'t3'!K36</f>
        <v>0</v>
      </c>
      <c r="E37" s="337">
        <f>'t3'!M36</f>
        <v>0</v>
      </c>
      <c r="F37" s="337">
        <f>'t3'!O36</f>
        <v>0</v>
      </c>
      <c r="G37" s="337">
        <f>'t3'!C36</f>
        <v>0</v>
      </c>
      <c r="H37" s="337">
        <f>'t3'!E36</f>
        <v>0</v>
      </c>
      <c r="I37" s="337">
        <f>'t3'!G36</f>
        <v>0</v>
      </c>
      <c r="J37" s="337">
        <f>'t3'!I36</f>
        <v>0</v>
      </c>
      <c r="K37" s="337">
        <f t="shared" si="0"/>
        <v>1</v>
      </c>
      <c r="L37" s="337">
        <f>'t10'!AU36</f>
        <v>1</v>
      </c>
      <c r="M37" s="337" t="str">
        <f t="shared" si="1"/>
        <v>OK</v>
      </c>
      <c r="N37" s="338" t="str">
        <f t="shared" si="2"/>
        <v>OK</v>
      </c>
      <c r="O37" s="336">
        <f>'t1'!L36</f>
        <v>3</v>
      </c>
      <c r="P37" s="336">
        <f>'t3'!L36</f>
        <v>0</v>
      </c>
      <c r="Q37" s="337">
        <f>'t3'!N36</f>
        <v>0</v>
      </c>
      <c r="R37" s="337">
        <f>'t3'!P36</f>
        <v>0</v>
      </c>
      <c r="S37" s="337">
        <f>'t3'!D36</f>
        <v>0</v>
      </c>
      <c r="T37" s="337">
        <f>'t3'!F36</f>
        <v>0</v>
      </c>
      <c r="U37" s="337">
        <f>'t3'!H36</f>
        <v>0</v>
      </c>
      <c r="V37" s="337">
        <f>'t3'!J36</f>
        <v>0</v>
      </c>
      <c r="W37" s="337">
        <f t="shared" si="3"/>
        <v>3</v>
      </c>
      <c r="X37" s="337">
        <f>'t10'!AV36</f>
        <v>3</v>
      </c>
      <c r="Y37" s="1479" t="str">
        <f t="shared" si="4"/>
        <v>OK</v>
      </c>
      <c r="Z37" s="356" t="str">
        <f t="shared" si="5"/>
        <v>OK</v>
      </c>
    </row>
    <row r="38" spans="1:26" ht="15" customHeight="1" x14ac:dyDescent="0.3">
      <c r="A38" s="314" t="str">
        <f>'t1'!A37</f>
        <v>Farmacisti con altri incar. Prof.li (rapp. Non escl.)</v>
      </c>
      <c r="B38" s="313" t="str">
        <f>'t1'!B37</f>
        <v>SD0037</v>
      </c>
      <c r="C38" s="336">
        <f>'t1'!K37</f>
        <v>0</v>
      </c>
      <c r="D38" s="336">
        <f>'t3'!K37</f>
        <v>0</v>
      </c>
      <c r="E38" s="337">
        <f>'t3'!M37</f>
        <v>0</v>
      </c>
      <c r="F38" s="337">
        <f>'t3'!O37</f>
        <v>0</v>
      </c>
      <c r="G38" s="337">
        <f>'t3'!C37</f>
        <v>0</v>
      </c>
      <c r="H38" s="337">
        <f>'t3'!E37</f>
        <v>0</v>
      </c>
      <c r="I38" s="337">
        <f>'t3'!G37</f>
        <v>0</v>
      </c>
      <c r="J38" s="337">
        <f>'t3'!I37</f>
        <v>0</v>
      </c>
      <c r="K38" s="337">
        <f t="shared" si="0"/>
        <v>0</v>
      </c>
      <c r="L38" s="337">
        <f>'t10'!AU37</f>
        <v>0</v>
      </c>
      <c r="M38" s="337" t="str">
        <f t="shared" si="1"/>
        <v>OK</v>
      </c>
      <c r="N38" s="338" t="str">
        <f t="shared" si="2"/>
        <v>OK</v>
      </c>
      <c r="O38" s="336">
        <f>'t1'!L37</f>
        <v>0</v>
      </c>
      <c r="P38" s="336">
        <f>'t3'!L37</f>
        <v>0</v>
      </c>
      <c r="Q38" s="337">
        <f>'t3'!N37</f>
        <v>0</v>
      </c>
      <c r="R38" s="337">
        <f>'t3'!P37</f>
        <v>0</v>
      </c>
      <c r="S38" s="337">
        <f>'t3'!D37</f>
        <v>0</v>
      </c>
      <c r="T38" s="337">
        <f>'t3'!F37</f>
        <v>0</v>
      </c>
      <c r="U38" s="337">
        <f>'t3'!H37</f>
        <v>0</v>
      </c>
      <c r="V38" s="337">
        <f>'t3'!J37</f>
        <v>0</v>
      </c>
      <c r="W38" s="337">
        <f t="shared" si="3"/>
        <v>0</v>
      </c>
      <c r="X38" s="337">
        <f>'t10'!AV37</f>
        <v>0</v>
      </c>
      <c r="Y38" s="1479" t="str">
        <f t="shared" si="4"/>
        <v>OK</v>
      </c>
      <c r="Z38" s="356" t="str">
        <f t="shared" si="5"/>
        <v>OK</v>
      </c>
    </row>
    <row r="39" spans="1:26" ht="15" customHeight="1" x14ac:dyDescent="0.3">
      <c r="A39" s="314" t="str">
        <f>'t1'!A38</f>
        <v>Farmacisti a t. determinato (art. 15-septies d.lgs. 502/92)</v>
      </c>
      <c r="B39" s="313" t="str">
        <f>'t1'!B38</f>
        <v>SD0600</v>
      </c>
      <c r="C39" s="336">
        <f>'t1'!K38</f>
        <v>0</v>
      </c>
      <c r="D39" s="336">
        <f>'t3'!K38</f>
        <v>0</v>
      </c>
      <c r="E39" s="337">
        <f>'t3'!M38</f>
        <v>0</v>
      </c>
      <c r="F39" s="337">
        <f>'t3'!O38</f>
        <v>0</v>
      </c>
      <c r="G39" s="337">
        <f>'t3'!C38</f>
        <v>0</v>
      </c>
      <c r="H39" s="337">
        <f>'t3'!E38</f>
        <v>0</v>
      </c>
      <c r="I39" s="337">
        <f>'t3'!G38</f>
        <v>0</v>
      </c>
      <c r="J39" s="337">
        <f>'t3'!I38</f>
        <v>0</v>
      </c>
      <c r="K39" s="337">
        <f t="shared" si="0"/>
        <v>0</v>
      </c>
      <c r="L39" s="337">
        <f>'t10'!AU38</f>
        <v>0</v>
      </c>
      <c r="M39" s="337" t="str">
        <f t="shared" si="1"/>
        <v>OK</v>
      </c>
      <c r="N39" s="338" t="str">
        <f t="shared" si="2"/>
        <v>OK</v>
      </c>
      <c r="O39" s="336">
        <f>'t1'!L38</f>
        <v>0</v>
      </c>
      <c r="P39" s="336">
        <f>'t3'!L38</f>
        <v>0</v>
      </c>
      <c r="Q39" s="337">
        <f>'t3'!N38</f>
        <v>0</v>
      </c>
      <c r="R39" s="337">
        <f>'t3'!P38</f>
        <v>0</v>
      </c>
      <c r="S39" s="337">
        <f>'t3'!D38</f>
        <v>0</v>
      </c>
      <c r="T39" s="337">
        <f>'t3'!F38</f>
        <v>0</v>
      </c>
      <c r="U39" s="337">
        <f>'t3'!H38</f>
        <v>0</v>
      </c>
      <c r="V39" s="337">
        <f>'t3'!J38</f>
        <v>0</v>
      </c>
      <c r="W39" s="337">
        <f t="shared" si="3"/>
        <v>0</v>
      </c>
      <c r="X39" s="337">
        <f>'t10'!AV38</f>
        <v>0</v>
      </c>
      <c r="Y39" s="1479" t="str">
        <f t="shared" si="4"/>
        <v>OK</v>
      </c>
      <c r="Z39" s="356" t="str">
        <f t="shared" si="5"/>
        <v>OK</v>
      </c>
    </row>
    <row r="40" spans="1:26" ht="15" customHeight="1" x14ac:dyDescent="0.3">
      <c r="A40" s="314" t="str">
        <f>'t1'!A39</f>
        <v>Biologi con inc. di struttura complessa (rapp. Esclusivo)</v>
      </c>
      <c r="B40" s="313" t="str">
        <f>'t1'!B39</f>
        <v>SD0E13</v>
      </c>
      <c r="C40" s="336">
        <f>'t1'!K39</f>
        <v>2</v>
      </c>
      <c r="D40" s="336">
        <f>'t3'!K39</f>
        <v>0</v>
      </c>
      <c r="E40" s="337">
        <f>'t3'!M39</f>
        <v>0</v>
      </c>
      <c r="F40" s="337">
        <f>'t3'!O39</f>
        <v>0</v>
      </c>
      <c r="G40" s="337">
        <f>'t3'!C39</f>
        <v>0</v>
      </c>
      <c r="H40" s="337">
        <f>'t3'!E39</f>
        <v>0</v>
      </c>
      <c r="I40" s="337">
        <f>'t3'!G39</f>
        <v>0</v>
      </c>
      <c r="J40" s="337">
        <f>'t3'!I39</f>
        <v>0</v>
      </c>
      <c r="K40" s="337">
        <f t="shared" si="0"/>
        <v>2</v>
      </c>
      <c r="L40" s="337">
        <f>'t10'!AU39</f>
        <v>2</v>
      </c>
      <c r="M40" s="337" t="str">
        <f t="shared" si="1"/>
        <v>OK</v>
      </c>
      <c r="N40" s="338" t="str">
        <f t="shared" si="2"/>
        <v>OK</v>
      </c>
      <c r="O40" s="336">
        <f>'t1'!L39</f>
        <v>1</v>
      </c>
      <c r="P40" s="336">
        <f>'t3'!L39</f>
        <v>0</v>
      </c>
      <c r="Q40" s="337">
        <f>'t3'!N39</f>
        <v>0</v>
      </c>
      <c r="R40" s="337">
        <f>'t3'!P39</f>
        <v>0</v>
      </c>
      <c r="S40" s="337">
        <f>'t3'!D39</f>
        <v>0</v>
      </c>
      <c r="T40" s="337">
        <f>'t3'!F39</f>
        <v>0</v>
      </c>
      <c r="U40" s="337">
        <f>'t3'!H39</f>
        <v>0</v>
      </c>
      <c r="V40" s="337">
        <f>'t3'!J39</f>
        <v>0</v>
      </c>
      <c r="W40" s="337">
        <f t="shared" si="3"/>
        <v>1</v>
      </c>
      <c r="X40" s="337">
        <f>'t10'!AV39</f>
        <v>1</v>
      </c>
      <c r="Y40" s="1479" t="str">
        <f t="shared" si="4"/>
        <v>OK</v>
      </c>
      <c r="Z40" s="356" t="str">
        <f t="shared" si="5"/>
        <v>OK</v>
      </c>
    </row>
    <row r="41" spans="1:26" ht="15" customHeight="1" x14ac:dyDescent="0.3">
      <c r="A41" s="314" t="str">
        <f>'t1'!A40</f>
        <v>Biologi con inc. di struttura complessa (rapp. Non escl.)</v>
      </c>
      <c r="B41" s="313" t="str">
        <f>'t1'!B40</f>
        <v>SD0N13</v>
      </c>
      <c r="C41" s="336">
        <f>'t1'!K40</f>
        <v>0</v>
      </c>
      <c r="D41" s="336">
        <f>'t3'!K40</f>
        <v>0</v>
      </c>
      <c r="E41" s="337">
        <f>'t3'!M40</f>
        <v>0</v>
      </c>
      <c r="F41" s="337">
        <f>'t3'!O40</f>
        <v>0</v>
      </c>
      <c r="G41" s="337">
        <f>'t3'!C40</f>
        <v>0</v>
      </c>
      <c r="H41" s="337">
        <f>'t3'!E40</f>
        <v>0</v>
      </c>
      <c r="I41" s="337">
        <f>'t3'!G40</f>
        <v>0</v>
      </c>
      <c r="J41" s="337">
        <f>'t3'!I40</f>
        <v>0</v>
      </c>
      <c r="K41" s="337">
        <f t="shared" si="0"/>
        <v>0</v>
      </c>
      <c r="L41" s="337">
        <f>'t10'!AU40</f>
        <v>0</v>
      </c>
      <c r="M41" s="337" t="str">
        <f t="shared" si="1"/>
        <v>OK</v>
      </c>
      <c r="N41" s="338" t="str">
        <f t="shared" si="2"/>
        <v>OK</v>
      </c>
      <c r="O41" s="336">
        <f>'t1'!L40</f>
        <v>0</v>
      </c>
      <c r="P41" s="336">
        <f>'t3'!L40</f>
        <v>0</v>
      </c>
      <c r="Q41" s="337">
        <f>'t3'!N40</f>
        <v>0</v>
      </c>
      <c r="R41" s="337">
        <f>'t3'!P40</f>
        <v>0</v>
      </c>
      <c r="S41" s="337">
        <f>'t3'!D40</f>
        <v>0</v>
      </c>
      <c r="T41" s="337">
        <f>'t3'!F40</f>
        <v>0</v>
      </c>
      <c r="U41" s="337">
        <f>'t3'!H40</f>
        <v>0</v>
      </c>
      <c r="V41" s="337">
        <f>'t3'!J40</f>
        <v>0</v>
      </c>
      <c r="W41" s="337">
        <f t="shared" si="3"/>
        <v>0</v>
      </c>
      <c r="X41" s="337">
        <f>'t10'!AV40</f>
        <v>0</v>
      </c>
      <c r="Y41" s="1479" t="str">
        <f t="shared" si="4"/>
        <v>OK</v>
      </c>
      <c r="Z41" s="356" t="str">
        <f t="shared" si="5"/>
        <v>OK</v>
      </c>
    </row>
    <row r="42" spans="1:26" ht="15" customHeight="1" x14ac:dyDescent="0.3">
      <c r="A42" s="314" t="str">
        <f>'t1'!A41</f>
        <v>Biologi con inc. di struttura semplice (rapp. Esclusivo)</v>
      </c>
      <c r="B42" s="313" t="str">
        <f>'t1'!B41</f>
        <v>SD0E12</v>
      </c>
      <c r="C42" s="336">
        <f>'t1'!K41</f>
        <v>3</v>
      </c>
      <c r="D42" s="336">
        <f>'t3'!K41</f>
        <v>0</v>
      </c>
      <c r="E42" s="337">
        <f>'t3'!M41</f>
        <v>0</v>
      </c>
      <c r="F42" s="337">
        <f>'t3'!O41</f>
        <v>0</v>
      </c>
      <c r="G42" s="337">
        <f>'t3'!C41</f>
        <v>0</v>
      </c>
      <c r="H42" s="337">
        <f>'t3'!E41</f>
        <v>0</v>
      </c>
      <c r="I42" s="337">
        <f>'t3'!G41</f>
        <v>0</v>
      </c>
      <c r="J42" s="337">
        <f>'t3'!I41</f>
        <v>0</v>
      </c>
      <c r="K42" s="337">
        <f t="shared" si="0"/>
        <v>3</v>
      </c>
      <c r="L42" s="337">
        <f>'t10'!AU41</f>
        <v>3</v>
      </c>
      <c r="M42" s="337" t="str">
        <f t="shared" si="1"/>
        <v>OK</v>
      </c>
      <c r="N42" s="338" t="str">
        <f t="shared" si="2"/>
        <v>OK</v>
      </c>
      <c r="O42" s="336">
        <f>'t1'!L41</f>
        <v>4</v>
      </c>
      <c r="P42" s="336">
        <f>'t3'!L41</f>
        <v>0</v>
      </c>
      <c r="Q42" s="337">
        <f>'t3'!N41</f>
        <v>0</v>
      </c>
      <c r="R42" s="337">
        <f>'t3'!P41</f>
        <v>0</v>
      </c>
      <c r="S42" s="337">
        <f>'t3'!D41</f>
        <v>0</v>
      </c>
      <c r="T42" s="337">
        <f>'t3'!F41</f>
        <v>0</v>
      </c>
      <c r="U42" s="337">
        <f>'t3'!H41</f>
        <v>0</v>
      </c>
      <c r="V42" s="337">
        <f>'t3'!J41</f>
        <v>0</v>
      </c>
      <c r="W42" s="337">
        <f t="shared" si="3"/>
        <v>4</v>
      </c>
      <c r="X42" s="337">
        <f>'t10'!AV41</f>
        <v>4</v>
      </c>
      <c r="Y42" s="1479" t="str">
        <f t="shared" si="4"/>
        <v>OK</v>
      </c>
      <c r="Z42" s="356" t="str">
        <f t="shared" si="5"/>
        <v>OK</v>
      </c>
    </row>
    <row r="43" spans="1:26" ht="15" customHeight="1" x14ac:dyDescent="0.3">
      <c r="A43" s="314" t="str">
        <f>'t1'!A42</f>
        <v>Biologi con inc. di struttura semplice (rapp. Non escl.)</v>
      </c>
      <c r="B43" s="313" t="str">
        <f>'t1'!B42</f>
        <v>SD0N12</v>
      </c>
      <c r="C43" s="336">
        <f>'t1'!K42</f>
        <v>0</v>
      </c>
      <c r="D43" s="336">
        <f>'t3'!K42</f>
        <v>0</v>
      </c>
      <c r="E43" s="337">
        <f>'t3'!M42</f>
        <v>0</v>
      </c>
      <c r="F43" s="337">
        <f>'t3'!O42</f>
        <v>0</v>
      </c>
      <c r="G43" s="337">
        <f>'t3'!C42</f>
        <v>0</v>
      </c>
      <c r="H43" s="337">
        <f>'t3'!E42</f>
        <v>0</v>
      </c>
      <c r="I43" s="337">
        <f>'t3'!G42</f>
        <v>0</v>
      </c>
      <c r="J43" s="337">
        <f>'t3'!I42</f>
        <v>0</v>
      </c>
      <c r="K43" s="337">
        <f t="shared" si="0"/>
        <v>0</v>
      </c>
      <c r="L43" s="337">
        <f>'t10'!AU42</f>
        <v>0</v>
      </c>
      <c r="M43" s="337" t="str">
        <f t="shared" si="1"/>
        <v>OK</v>
      </c>
      <c r="N43" s="338" t="str">
        <f t="shared" si="2"/>
        <v>OK</v>
      </c>
      <c r="O43" s="336">
        <f>'t1'!L42</f>
        <v>0</v>
      </c>
      <c r="P43" s="336">
        <f>'t3'!L42</f>
        <v>0</v>
      </c>
      <c r="Q43" s="337">
        <f>'t3'!N42</f>
        <v>0</v>
      </c>
      <c r="R43" s="337">
        <f>'t3'!P42</f>
        <v>0</v>
      </c>
      <c r="S43" s="337">
        <f>'t3'!D42</f>
        <v>0</v>
      </c>
      <c r="T43" s="337">
        <f>'t3'!F42</f>
        <v>0</v>
      </c>
      <c r="U43" s="337">
        <f>'t3'!H42</f>
        <v>0</v>
      </c>
      <c r="V43" s="337">
        <f>'t3'!J42</f>
        <v>0</v>
      </c>
      <c r="W43" s="337">
        <f t="shared" si="3"/>
        <v>0</v>
      </c>
      <c r="X43" s="337">
        <f>'t10'!AV42</f>
        <v>0</v>
      </c>
      <c r="Y43" s="1479" t="str">
        <f t="shared" si="4"/>
        <v>OK</v>
      </c>
      <c r="Z43" s="356" t="str">
        <f t="shared" si="5"/>
        <v>OK</v>
      </c>
    </row>
    <row r="44" spans="1:26" ht="15" customHeight="1" x14ac:dyDescent="0.3">
      <c r="A44" s="314" t="str">
        <f>'t1'!A43</f>
        <v>Biologi con altri incar. Prof.li (rapp. Esclusivo)</v>
      </c>
      <c r="B44" s="313" t="str">
        <f>'t1'!B43</f>
        <v>SD0A12</v>
      </c>
      <c r="C44" s="336">
        <f>'t1'!K43</f>
        <v>2</v>
      </c>
      <c r="D44" s="336">
        <f>'t3'!K43</f>
        <v>0</v>
      </c>
      <c r="E44" s="337">
        <f>'t3'!M43</f>
        <v>0</v>
      </c>
      <c r="F44" s="337">
        <f>'t3'!O43</f>
        <v>1</v>
      </c>
      <c r="G44" s="337">
        <f>'t3'!C43</f>
        <v>0</v>
      </c>
      <c r="H44" s="337">
        <f>'t3'!E43</f>
        <v>0</v>
      </c>
      <c r="I44" s="337">
        <f>'t3'!G43</f>
        <v>0</v>
      </c>
      <c r="J44" s="337">
        <f>'t3'!I43</f>
        <v>0</v>
      </c>
      <c r="K44" s="337">
        <f t="shared" si="0"/>
        <v>3</v>
      </c>
      <c r="L44" s="337">
        <f>'t10'!AU43</f>
        <v>3</v>
      </c>
      <c r="M44" s="337" t="str">
        <f t="shared" si="1"/>
        <v>OK</v>
      </c>
      <c r="N44" s="338" t="str">
        <f t="shared" si="2"/>
        <v>OK</v>
      </c>
      <c r="O44" s="336">
        <f>'t1'!L43</f>
        <v>28</v>
      </c>
      <c r="P44" s="336">
        <f>'t3'!L43</f>
        <v>0</v>
      </c>
      <c r="Q44" s="337">
        <f>'t3'!N43</f>
        <v>0</v>
      </c>
      <c r="R44" s="337">
        <f>'t3'!P43</f>
        <v>0</v>
      </c>
      <c r="S44" s="337">
        <f>'t3'!D43</f>
        <v>0</v>
      </c>
      <c r="T44" s="337">
        <f>'t3'!F43</f>
        <v>0</v>
      </c>
      <c r="U44" s="337">
        <f>'t3'!H43</f>
        <v>0</v>
      </c>
      <c r="V44" s="337">
        <f>'t3'!J43</f>
        <v>0</v>
      </c>
      <c r="W44" s="337">
        <f t="shared" si="3"/>
        <v>28</v>
      </c>
      <c r="X44" s="337">
        <f>'t10'!AV43</f>
        <v>28</v>
      </c>
      <c r="Y44" s="1479" t="str">
        <f t="shared" si="4"/>
        <v>OK</v>
      </c>
      <c r="Z44" s="356" t="str">
        <f t="shared" si="5"/>
        <v>OK</v>
      </c>
    </row>
    <row r="45" spans="1:26" ht="15" customHeight="1" x14ac:dyDescent="0.3">
      <c r="A45" s="314" t="str">
        <f>'t1'!A44</f>
        <v>Biologi con altri incar. Prof.li (rapp. Non escl.)</v>
      </c>
      <c r="B45" s="313" t="str">
        <f>'t1'!B44</f>
        <v>SD0011</v>
      </c>
      <c r="C45" s="336">
        <f>'t1'!K44</f>
        <v>0</v>
      </c>
      <c r="D45" s="336">
        <f>'t3'!K44</f>
        <v>0</v>
      </c>
      <c r="E45" s="337">
        <f>'t3'!M44</f>
        <v>0</v>
      </c>
      <c r="F45" s="337">
        <f>'t3'!O44</f>
        <v>0</v>
      </c>
      <c r="G45" s="337">
        <f>'t3'!C44</f>
        <v>0</v>
      </c>
      <c r="H45" s="337">
        <f>'t3'!E44</f>
        <v>0</v>
      </c>
      <c r="I45" s="337">
        <f>'t3'!G44</f>
        <v>0</v>
      </c>
      <c r="J45" s="337">
        <f>'t3'!I44</f>
        <v>0</v>
      </c>
      <c r="K45" s="337">
        <f t="shared" si="0"/>
        <v>0</v>
      </c>
      <c r="L45" s="337">
        <f>'t10'!AU44</f>
        <v>0</v>
      </c>
      <c r="M45" s="337" t="str">
        <f t="shared" si="1"/>
        <v>OK</v>
      </c>
      <c r="N45" s="338" t="str">
        <f t="shared" si="2"/>
        <v>OK</v>
      </c>
      <c r="O45" s="336">
        <f>'t1'!L44</f>
        <v>0</v>
      </c>
      <c r="P45" s="336">
        <f>'t3'!L44</f>
        <v>0</v>
      </c>
      <c r="Q45" s="337">
        <f>'t3'!N44</f>
        <v>0</v>
      </c>
      <c r="R45" s="337">
        <f>'t3'!P44</f>
        <v>0</v>
      </c>
      <c r="S45" s="337">
        <f>'t3'!D44</f>
        <v>0</v>
      </c>
      <c r="T45" s="337">
        <f>'t3'!F44</f>
        <v>0</v>
      </c>
      <c r="U45" s="337">
        <f>'t3'!H44</f>
        <v>0</v>
      </c>
      <c r="V45" s="337">
        <f>'t3'!J44</f>
        <v>0</v>
      </c>
      <c r="W45" s="337">
        <f t="shared" si="3"/>
        <v>0</v>
      </c>
      <c r="X45" s="337">
        <f>'t10'!AV44</f>
        <v>0</v>
      </c>
      <c r="Y45" s="1479" t="str">
        <f t="shared" si="4"/>
        <v>OK</v>
      </c>
      <c r="Z45" s="356" t="str">
        <f t="shared" si="5"/>
        <v>OK</v>
      </c>
    </row>
    <row r="46" spans="1:26" ht="15" customHeight="1" x14ac:dyDescent="0.3">
      <c r="A46" s="314" t="str">
        <f>'t1'!A45</f>
        <v>Biologi a t. determinato (art. 15-septies d.lgs. 502/92)</v>
      </c>
      <c r="B46" s="313" t="str">
        <f>'t1'!B45</f>
        <v>SD0601</v>
      </c>
      <c r="C46" s="336">
        <f>'t1'!K45</f>
        <v>0</v>
      </c>
      <c r="D46" s="336">
        <f>'t3'!K45</f>
        <v>0</v>
      </c>
      <c r="E46" s="337">
        <f>'t3'!M45</f>
        <v>0</v>
      </c>
      <c r="F46" s="337">
        <f>'t3'!O45</f>
        <v>0</v>
      </c>
      <c r="G46" s="337">
        <f>'t3'!C45</f>
        <v>0</v>
      </c>
      <c r="H46" s="337">
        <f>'t3'!E45</f>
        <v>0</v>
      </c>
      <c r="I46" s="337">
        <f>'t3'!G45</f>
        <v>0</v>
      </c>
      <c r="J46" s="337">
        <f>'t3'!I45</f>
        <v>0</v>
      </c>
      <c r="K46" s="337">
        <f t="shared" si="0"/>
        <v>0</v>
      </c>
      <c r="L46" s="337">
        <f>'t10'!AU45</f>
        <v>0</v>
      </c>
      <c r="M46" s="337" t="str">
        <f t="shared" si="1"/>
        <v>OK</v>
      </c>
      <c r="N46" s="338" t="str">
        <f t="shared" si="2"/>
        <v>OK</v>
      </c>
      <c r="O46" s="336">
        <f>'t1'!L45</f>
        <v>0</v>
      </c>
      <c r="P46" s="336">
        <f>'t3'!L45</f>
        <v>0</v>
      </c>
      <c r="Q46" s="337">
        <f>'t3'!N45</f>
        <v>0</v>
      </c>
      <c r="R46" s="337">
        <f>'t3'!P45</f>
        <v>0</v>
      </c>
      <c r="S46" s="337">
        <f>'t3'!D45</f>
        <v>0</v>
      </c>
      <c r="T46" s="337">
        <f>'t3'!F45</f>
        <v>0</v>
      </c>
      <c r="U46" s="337">
        <f>'t3'!H45</f>
        <v>0</v>
      </c>
      <c r="V46" s="337">
        <f>'t3'!J45</f>
        <v>0</v>
      </c>
      <c r="W46" s="337">
        <f t="shared" si="3"/>
        <v>0</v>
      </c>
      <c r="X46" s="337">
        <f>'t10'!AV45</f>
        <v>0</v>
      </c>
      <c r="Y46" s="1479" t="str">
        <f t="shared" si="4"/>
        <v>OK</v>
      </c>
      <c r="Z46" s="356" t="str">
        <f t="shared" si="5"/>
        <v>OK</v>
      </c>
    </row>
    <row r="47" spans="1:26" ht="15" customHeight="1" x14ac:dyDescent="0.3">
      <c r="A47" s="314" t="str">
        <f>'t1'!A46</f>
        <v>Chimici con inc. di struttura complessa (rapp. Esclusivo)</v>
      </c>
      <c r="B47" s="313" t="str">
        <f>'t1'!B46</f>
        <v>SD0E16</v>
      </c>
      <c r="C47" s="336">
        <f>'t1'!K46</f>
        <v>0</v>
      </c>
      <c r="D47" s="336">
        <f>'t3'!K46</f>
        <v>0</v>
      </c>
      <c r="E47" s="337">
        <f>'t3'!M46</f>
        <v>0</v>
      </c>
      <c r="F47" s="337">
        <f>'t3'!O46</f>
        <v>0</v>
      </c>
      <c r="G47" s="337">
        <f>'t3'!C46</f>
        <v>0</v>
      </c>
      <c r="H47" s="337">
        <f>'t3'!E46</f>
        <v>0</v>
      </c>
      <c r="I47" s="337">
        <f>'t3'!G46</f>
        <v>0</v>
      </c>
      <c r="J47" s="337">
        <f>'t3'!I46</f>
        <v>0</v>
      </c>
      <c r="K47" s="337">
        <f t="shared" si="0"/>
        <v>0</v>
      </c>
      <c r="L47" s="337">
        <f>'t10'!AU46</f>
        <v>0</v>
      </c>
      <c r="M47" s="337" t="str">
        <f t="shared" si="1"/>
        <v>OK</v>
      </c>
      <c r="N47" s="338" t="str">
        <f t="shared" si="2"/>
        <v>OK</v>
      </c>
      <c r="O47" s="336">
        <f>'t1'!L46</f>
        <v>0</v>
      </c>
      <c r="P47" s="336">
        <f>'t3'!L46</f>
        <v>0</v>
      </c>
      <c r="Q47" s="337">
        <f>'t3'!N46</f>
        <v>0</v>
      </c>
      <c r="R47" s="337">
        <f>'t3'!P46</f>
        <v>0</v>
      </c>
      <c r="S47" s="337">
        <f>'t3'!D46</f>
        <v>0</v>
      </c>
      <c r="T47" s="337">
        <f>'t3'!F46</f>
        <v>0</v>
      </c>
      <c r="U47" s="337">
        <f>'t3'!H46</f>
        <v>0</v>
      </c>
      <c r="V47" s="337">
        <f>'t3'!J46</f>
        <v>0</v>
      </c>
      <c r="W47" s="337">
        <f t="shared" si="3"/>
        <v>0</v>
      </c>
      <c r="X47" s="337">
        <f>'t10'!AV46</f>
        <v>0</v>
      </c>
      <c r="Y47" s="1479" t="str">
        <f t="shared" si="4"/>
        <v>OK</v>
      </c>
      <c r="Z47" s="356" t="str">
        <f t="shared" si="5"/>
        <v>OK</v>
      </c>
    </row>
    <row r="48" spans="1:26" ht="15" customHeight="1" x14ac:dyDescent="0.3">
      <c r="A48" s="314" t="str">
        <f>'t1'!A47</f>
        <v>Chimici con inc. di struttura complessa (rapp.non escl.)</v>
      </c>
      <c r="B48" s="313" t="str">
        <f>'t1'!B47</f>
        <v>SD0N16</v>
      </c>
      <c r="C48" s="336">
        <f>'t1'!K47</f>
        <v>0</v>
      </c>
      <c r="D48" s="336">
        <f>'t3'!K47</f>
        <v>0</v>
      </c>
      <c r="E48" s="337">
        <f>'t3'!M47</f>
        <v>0</v>
      </c>
      <c r="F48" s="337">
        <f>'t3'!O47</f>
        <v>0</v>
      </c>
      <c r="G48" s="337">
        <f>'t3'!C47</f>
        <v>0</v>
      </c>
      <c r="H48" s="337">
        <f>'t3'!E47</f>
        <v>0</v>
      </c>
      <c r="I48" s="337">
        <f>'t3'!G47</f>
        <v>0</v>
      </c>
      <c r="J48" s="337">
        <f>'t3'!I47</f>
        <v>0</v>
      </c>
      <c r="K48" s="337">
        <f t="shared" si="0"/>
        <v>0</v>
      </c>
      <c r="L48" s="337">
        <f>'t10'!AU47</f>
        <v>0</v>
      </c>
      <c r="M48" s="337" t="str">
        <f t="shared" si="1"/>
        <v>OK</v>
      </c>
      <c r="N48" s="338" t="str">
        <f t="shared" si="2"/>
        <v>OK</v>
      </c>
      <c r="O48" s="336">
        <f>'t1'!L47</f>
        <v>0</v>
      </c>
      <c r="P48" s="336">
        <f>'t3'!L47</f>
        <v>0</v>
      </c>
      <c r="Q48" s="337">
        <f>'t3'!N47</f>
        <v>0</v>
      </c>
      <c r="R48" s="337">
        <f>'t3'!P47</f>
        <v>0</v>
      </c>
      <c r="S48" s="337">
        <f>'t3'!D47</f>
        <v>0</v>
      </c>
      <c r="T48" s="337">
        <f>'t3'!F47</f>
        <v>0</v>
      </c>
      <c r="U48" s="337">
        <f>'t3'!H47</f>
        <v>0</v>
      </c>
      <c r="V48" s="337">
        <f>'t3'!J47</f>
        <v>0</v>
      </c>
      <c r="W48" s="337">
        <f t="shared" si="3"/>
        <v>0</v>
      </c>
      <c r="X48" s="337">
        <f>'t10'!AV47</f>
        <v>0</v>
      </c>
      <c r="Y48" s="1479" t="str">
        <f t="shared" si="4"/>
        <v>OK</v>
      </c>
      <c r="Z48" s="356" t="str">
        <f t="shared" si="5"/>
        <v>OK</v>
      </c>
    </row>
    <row r="49" spans="1:26" ht="15" customHeight="1" x14ac:dyDescent="0.3">
      <c r="A49" s="314" t="str">
        <f>'t1'!A48</f>
        <v>Chimici con inc. di struttura semplice (rapp. Esclusivo)</v>
      </c>
      <c r="B49" s="313" t="str">
        <f>'t1'!B48</f>
        <v>SD0E15</v>
      </c>
      <c r="C49" s="336">
        <f>'t1'!K48</f>
        <v>1</v>
      </c>
      <c r="D49" s="336">
        <f>'t3'!K48</f>
        <v>0</v>
      </c>
      <c r="E49" s="337">
        <f>'t3'!M48</f>
        <v>0</v>
      </c>
      <c r="F49" s="337">
        <f>'t3'!O48</f>
        <v>0</v>
      </c>
      <c r="G49" s="337">
        <f>'t3'!C48</f>
        <v>0</v>
      </c>
      <c r="H49" s="337">
        <f>'t3'!E48</f>
        <v>0</v>
      </c>
      <c r="I49" s="337">
        <f>'t3'!G48</f>
        <v>0</v>
      </c>
      <c r="J49" s="337">
        <f>'t3'!I48</f>
        <v>0</v>
      </c>
      <c r="K49" s="337">
        <f t="shared" si="0"/>
        <v>1</v>
      </c>
      <c r="L49" s="337">
        <f>'t10'!AU48</f>
        <v>1</v>
      </c>
      <c r="M49" s="337" t="str">
        <f t="shared" si="1"/>
        <v>OK</v>
      </c>
      <c r="N49" s="338" t="str">
        <f t="shared" si="2"/>
        <v>OK</v>
      </c>
      <c r="O49" s="336">
        <f>'t1'!L48</f>
        <v>0</v>
      </c>
      <c r="P49" s="336">
        <f>'t3'!L48</f>
        <v>0</v>
      </c>
      <c r="Q49" s="337">
        <f>'t3'!N48</f>
        <v>0</v>
      </c>
      <c r="R49" s="337">
        <f>'t3'!P48</f>
        <v>0</v>
      </c>
      <c r="S49" s="337">
        <f>'t3'!D48</f>
        <v>0</v>
      </c>
      <c r="T49" s="337">
        <f>'t3'!F48</f>
        <v>0</v>
      </c>
      <c r="U49" s="337">
        <f>'t3'!H48</f>
        <v>0</v>
      </c>
      <c r="V49" s="337">
        <f>'t3'!J48</f>
        <v>0</v>
      </c>
      <c r="W49" s="337">
        <f t="shared" si="3"/>
        <v>0</v>
      </c>
      <c r="X49" s="337">
        <f>'t10'!AV48</f>
        <v>0</v>
      </c>
      <c r="Y49" s="1479" t="str">
        <f t="shared" si="4"/>
        <v>OK</v>
      </c>
      <c r="Z49" s="356" t="str">
        <f t="shared" si="5"/>
        <v>OK</v>
      </c>
    </row>
    <row r="50" spans="1:26" ht="15" customHeight="1" x14ac:dyDescent="0.3">
      <c r="A50" s="314" t="str">
        <f>'t1'!A49</f>
        <v>Chimici con inc. di struttura semplice (rapp. Non escl.)</v>
      </c>
      <c r="B50" s="313" t="str">
        <f>'t1'!B49</f>
        <v>SD0N15</v>
      </c>
      <c r="C50" s="336">
        <f>'t1'!K49</f>
        <v>0</v>
      </c>
      <c r="D50" s="336">
        <f>'t3'!K49</f>
        <v>0</v>
      </c>
      <c r="E50" s="337">
        <f>'t3'!M49</f>
        <v>0</v>
      </c>
      <c r="F50" s="337">
        <f>'t3'!O49</f>
        <v>0</v>
      </c>
      <c r="G50" s="337">
        <f>'t3'!C49</f>
        <v>0</v>
      </c>
      <c r="H50" s="337">
        <f>'t3'!E49</f>
        <v>0</v>
      </c>
      <c r="I50" s="337">
        <f>'t3'!G49</f>
        <v>0</v>
      </c>
      <c r="J50" s="337">
        <f>'t3'!I49</f>
        <v>0</v>
      </c>
      <c r="K50" s="337">
        <f t="shared" si="0"/>
        <v>0</v>
      </c>
      <c r="L50" s="337">
        <f>'t10'!AU49</f>
        <v>0</v>
      </c>
      <c r="M50" s="337" t="str">
        <f t="shared" si="1"/>
        <v>OK</v>
      </c>
      <c r="N50" s="338" t="str">
        <f t="shared" si="2"/>
        <v>OK</v>
      </c>
      <c r="O50" s="336">
        <f>'t1'!L49</f>
        <v>0</v>
      </c>
      <c r="P50" s="336">
        <f>'t3'!L49</f>
        <v>0</v>
      </c>
      <c r="Q50" s="337">
        <f>'t3'!N49</f>
        <v>0</v>
      </c>
      <c r="R50" s="337">
        <f>'t3'!P49</f>
        <v>0</v>
      </c>
      <c r="S50" s="337">
        <f>'t3'!D49</f>
        <v>0</v>
      </c>
      <c r="T50" s="337">
        <f>'t3'!F49</f>
        <v>0</v>
      </c>
      <c r="U50" s="337">
        <f>'t3'!H49</f>
        <v>0</v>
      </c>
      <c r="V50" s="337">
        <f>'t3'!J49</f>
        <v>0</v>
      </c>
      <c r="W50" s="337">
        <f t="shared" si="3"/>
        <v>0</v>
      </c>
      <c r="X50" s="337">
        <f>'t10'!AV49</f>
        <v>0</v>
      </c>
      <c r="Y50" s="1479" t="str">
        <f t="shared" si="4"/>
        <v>OK</v>
      </c>
      <c r="Z50" s="356" t="str">
        <f t="shared" si="5"/>
        <v>OK</v>
      </c>
    </row>
    <row r="51" spans="1:26" ht="15" customHeight="1" x14ac:dyDescent="0.3">
      <c r="A51" s="314" t="str">
        <f>'t1'!A50</f>
        <v>Chimici con altri incar. Prof.li (rapp. Esclusivo)</v>
      </c>
      <c r="B51" s="313" t="str">
        <f>'t1'!B50</f>
        <v>SD0A15</v>
      </c>
      <c r="C51" s="336">
        <f>'t1'!K50</f>
        <v>1</v>
      </c>
      <c r="D51" s="336">
        <f>'t3'!K50</f>
        <v>0</v>
      </c>
      <c r="E51" s="337">
        <f>'t3'!M50</f>
        <v>0</v>
      </c>
      <c r="F51" s="337">
        <f>'t3'!O50</f>
        <v>0</v>
      </c>
      <c r="G51" s="337">
        <f>'t3'!C50</f>
        <v>0</v>
      </c>
      <c r="H51" s="337">
        <f>'t3'!E50</f>
        <v>0</v>
      </c>
      <c r="I51" s="337">
        <f>'t3'!G50</f>
        <v>0</v>
      </c>
      <c r="J51" s="337">
        <f>'t3'!I50</f>
        <v>0</v>
      </c>
      <c r="K51" s="337">
        <f t="shared" si="0"/>
        <v>1</v>
      </c>
      <c r="L51" s="337">
        <f>'t10'!AU50</f>
        <v>1</v>
      </c>
      <c r="M51" s="337" t="str">
        <f t="shared" si="1"/>
        <v>OK</v>
      </c>
      <c r="N51" s="338" t="str">
        <f t="shared" si="2"/>
        <v>OK</v>
      </c>
      <c r="O51" s="336">
        <f>'t1'!L50</f>
        <v>0</v>
      </c>
      <c r="P51" s="336">
        <f>'t3'!L50</f>
        <v>0</v>
      </c>
      <c r="Q51" s="337">
        <f>'t3'!N50</f>
        <v>0</v>
      </c>
      <c r="R51" s="337">
        <f>'t3'!P50</f>
        <v>0</v>
      </c>
      <c r="S51" s="337">
        <f>'t3'!D50</f>
        <v>0</v>
      </c>
      <c r="T51" s="337">
        <f>'t3'!F50</f>
        <v>0</v>
      </c>
      <c r="U51" s="337">
        <f>'t3'!H50</f>
        <v>0</v>
      </c>
      <c r="V51" s="337">
        <f>'t3'!J50</f>
        <v>0</v>
      </c>
      <c r="W51" s="337">
        <f t="shared" si="3"/>
        <v>0</v>
      </c>
      <c r="X51" s="337">
        <f>'t10'!AV50</f>
        <v>0</v>
      </c>
      <c r="Y51" s="1479" t="str">
        <f t="shared" si="4"/>
        <v>OK</v>
      </c>
      <c r="Z51" s="356" t="str">
        <f t="shared" si="5"/>
        <v>OK</v>
      </c>
    </row>
    <row r="52" spans="1:26" ht="15" customHeight="1" x14ac:dyDescent="0.3">
      <c r="A52" s="314" t="str">
        <f>'t1'!A51</f>
        <v>Chimici con altri incar. Prof.li (rapp. Non escl.)</v>
      </c>
      <c r="B52" s="313" t="str">
        <f>'t1'!B51</f>
        <v>SD0014</v>
      </c>
      <c r="C52" s="336">
        <f>'t1'!K51</f>
        <v>0</v>
      </c>
      <c r="D52" s="336">
        <f>'t3'!K51</f>
        <v>0</v>
      </c>
      <c r="E52" s="337">
        <f>'t3'!M51</f>
        <v>0</v>
      </c>
      <c r="F52" s="337">
        <f>'t3'!O51</f>
        <v>0</v>
      </c>
      <c r="G52" s="337">
        <f>'t3'!C51</f>
        <v>0</v>
      </c>
      <c r="H52" s="337">
        <f>'t3'!E51</f>
        <v>0</v>
      </c>
      <c r="I52" s="337">
        <f>'t3'!G51</f>
        <v>0</v>
      </c>
      <c r="J52" s="337">
        <f>'t3'!I51</f>
        <v>0</v>
      </c>
      <c r="K52" s="337">
        <f t="shared" si="0"/>
        <v>0</v>
      </c>
      <c r="L52" s="337">
        <f>'t10'!AU51</f>
        <v>0</v>
      </c>
      <c r="M52" s="337" t="str">
        <f t="shared" si="1"/>
        <v>OK</v>
      </c>
      <c r="N52" s="338" t="str">
        <f t="shared" si="2"/>
        <v>OK</v>
      </c>
      <c r="O52" s="336">
        <f>'t1'!L51</f>
        <v>0</v>
      </c>
      <c r="P52" s="336">
        <f>'t3'!L51</f>
        <v>0</v>
      </c>
      <c r="Q52" s="337">
        <f>'t3'!N51</f>
        <v>0</v>
      </c>
      <c r="R52" s="337">
        <f>'t3'!P51</f>
        <v>0</v>
      </c>
      <c r="S52" s="337">
        <f>'t3'!D51</f>
        <v>0</v>
      </c>
      <c r="T52" s="337">
        <f>'t3'!F51</f>
        <v>0</v>
      </c>
      <c r="U52" s="337">
        <f>'t3'!H51</f>
        <v>0</v>
      </c>
      <c r="V52" s="337">
        <f>'t3'!J51</f>
        <v>0</v>
      </c>
      <c r="W52" s="337">
        <f t="shared" si="3"/>
        <v>0</v>
      </c>
      <c r="X52" s="337">
        <f>'t10'!AV51</f>
        <v>0</v>
      </c>
      <c r="Y52" s="1479" t="str">
        <f t="shared" si="4"/>
        <v>OK</v>
      </c>
      <c r="Z52" s="356" t="str">
        <f t="shared" si="5"/>
        <v>OK</v>
      </c>
    </row>
    <row r="53" spans="1:26" ht="15" customHeight="1" x14ac:dyDescent="0.3">
      <c r="A53" s="314" t="str">
        <f>'t1'!A52</f>
        <v>Chimici a t. determinato (art. 15-septies d.lgs. 502/92)</v>
      </c>
      <c r="B53" s="313" t="str">
        <f>'t1'!B52</f>
        <v>SD0602</v>
      </c>
      <c r="C53" s="336">
        <f>'t1'!K52</f>
        <v>0</v>
      </c>
      <c r="D53" s="336">
        <f>'t3'!K52</f>
        <v>0</v>
      </c>
      <c r="E53" s="337">
        <f>'t3'!M52</f>
        <v>0</v>
      </c>
      <c r="F53" s="337">
        <f>'t3'!O52</f>
        <v>0</v>
      </c>
      <c r="G53" s="337">
        <f>'t3'!C52</f>
        <v>0</v>
      </c>
      <c r="H53" s="337">
        <f>'t3'!E52</f>
        <v>0</v>
      </c>
      <c r="I53" s="337">
        <f>'t3'!G52</f>
        <v>0</v>
      </c>
      <c r="J53" s="337">
        <f>'t3'!I52</f>
        <v>0</v>
      </c>
      <c r="K53" s="337">
        <f t="shared" si="0"/>
        <v>0</v>
      </c>
      <c r="L53" s="337">
        <f>'t10'!AU52</f>
        <v>0</v>
      </c>
      <c r="M53" s="337" t="str">
        <f t="shared" si="1"/>
        <v>OK</v>
      </c>
      <c r="N53" s="338" t="str">
        <f t="shared" si="2"/>
        <v>OK</v>
      </c>
      <c r="O53" s="336">
        <f>'t1'!L52</f>
        <v>0</v>
      </c>
      <c r="P53" s="336">
        <f>'t3'!L52</f>
        <v>0</v>
      </c>
      <c r="Q53" s="337">
        <f>'t3'!N52</f>
        <v>0</v>
      </c>
      <c r="R53" s="337">
        <f>'t3'!P52</f>
        <v>0</v>
      </c>
      <c r="S53" s="337">
        <f>'t3'!D52</f>
        <v>0</v>
      </c>
      <c r="T53" s="337">
        <f>'t3'!F52</f>
        <v>0</v>
      </c>
      <c r="U53" s="337">
        <f>'t3'!H52</f>
        <v>0</v>
      </c>
      <c r="V53" s="337">
        <f>'t3'!J52</f>
        <v>0</v>
      </c>
      <c r="W53" s="337">
        <f t="shared" si="3"/>
        <v>0</v>
      </c>
      <c r="X53" s="337">
        <f>'t10'!AV52</f>
        <v>0</v>
      </c>
      <c r="Y53" s="1479" t="str">
        <f t="shared" si="4"/>
        <v>OK</v>
      </c>
      <c r="Z53" s="356" t="str">
        <f t="shared" si="5"/>
        <v>OK</v>
      </c>
    </row>
    <row r="54" spans="1:26" ht="15" customHeight="1" x14ac:dyDescent="0.3">
      <c r="A54" s="314" t="str">
        <f>'t1'!A53</f>
        <v>Fisici con inc. di struttura complessa (rapp. Esclusivo)</v>
      </c>
      <c r="B54" s="313" t="str">
        <f>'t1'!B53</f>
        <v>SD0E42</v>
      </c>
      <c r="C54" s="336">
        <f>'t1'!K53</f>
        <v>0</v>
      </c>
      <c r="D54" s="336">
        <f>'t3'!K53</f>
        <v>0</v>
      </c>
      <c r="E54" s="337">
        <f>'t3'!M53</f>
        <v>0</v>
      </c>
      <c r="F54" s="337">
        <f>'t3'!O53</f>
        <v>0</v>
      </c>
      <c r="G54" s="337">
        <f>'t3'!C53</f>
        <v>0</v>
      </c>
      <c r="H54" s="337">
        <f>'t3'!E53</f>
        <v>0</v>
      </c>
      <c r="I54" s="337">
        <f>'t3'!G53</f>
        <v>0</v>
      </c>
      <c r="J54" s="337">
        <f>'t3'!I53</f>
        <v>0</v>
      </c>
      <c r="K54" s="337">
        <f t="shared" si="0"/>
        <v>0</v>
      </c>
      <c r="L54" s="337">
        <f>'t10'!AU53</f>
        <v>0</v>
      </c>
      <c r="M54" s="337" t="str">
        <f t="shared" si="1"/>
        <v>OK</v>
      </c>
      <c r="N54" s="338" t="str">
        <f t="shared" si="2"/>
        <v>OK</v>
      </c>
      <c r="O54" s="336">
        <f>'t1'!L53</f>
        <v>0</v>
      </c>
      <c r="P54" s="336">
        <f>'t3'!L53</f>
        <v>0</v>
      </c>
      <c r="Q54" s="337">
        <f>'t3'!N53</f>
        <v>0</v>
      </c>
      <c r="R54" s="337">
        <f>'t3'!P53</f>
        <v>0</v>
      </c>
      <c r="S54" s="337">
        <f>'t3'!D53</f>
        <v>0</v>
      </c>
      <c r="T54" s="337">
        <f>'t3'!F53</f>
        <v>0</v>
      </c>
      <c r="U54" s="337">
        <f>'t3'!H53</f>
        <v>0</v>
      </c>
      <c r="V54" s="337">
        <f>'t3'!J53</f>
        <v>0</v>
      </c>
      <c r="W54" s="337">
        <f t="shared" si="3"/>
        <v>0</v>
      </c>
      <c r="X54" s="337">
        <f>'t10'!AV53</f>
        <v>0</v>
      </c>
      <c r="Y54" s="1479" t="str">
        <f t="shared" si="4"/>
        <v>OK</v>
      </c>
      <c r="Z54" s="356" t="str">
        <f t="shared" si="5"/>
        <v>OK</v>
      </c>
    </row>
    <row r="55" spans="1:26" ht="15" customHeight="1" x14ac:dyDescent="0.3">
      <c r="A55" s="314" t="str">
        <f>'t1'!A54</f>
        <v>Fisici con inc. di struttura complessa (rapp. Non escl.)</v>
      </c>
      <c r="B55" s="313" t="str">
        <f>'t1'!B54</f>
        <v>SD0N42</v>
      </c>
      <c r="C55" s="336">
        <f>'t1'!K54</f>
        <v>0</v>
      </c>
      <c r="D55" s="336">
        <f>'t3'!K54</f>
        <v>0</v>
      </c>
      <c r="E55" s="337">
        <f>'t3'!M54</f>
        <v>0</v>
      </c>
      <c r="F55" s="337">
        <f>'t3'!O54</f>
        <v>0</v>
      </c>
      <c r="G55" s="337">
        <f>'t3'!C54</f>
        <v>0</v>
      </c>
      <c r="H55" s="337">
        <f>'t3'!E54</f>
        <v>0</v>
      </c>
      <c r="I55" s="337">
        <f>'t3'!G54</f>
        <v>0</v>
      </c>
      <c r="J55" s="337">
        <f>'t3'!I54</f>
        <v>0</v>
      </c>
      <c r="K55" s="337">
        <f t="shared" si="0"/>
        <v>0</v>
      </c>
      <c r="L55" s="337">
        <f>'t10'!AU54</f>
        <v>0</v>
      </c>
      <c r="M55" s="337" t="str">
        <f t="shared" si="1"/>
        <v>OK</v>
      </c>
      <c r="N55" s="338" t="str">
        <f t="shared" si="2"/>
        <v>OK</v>
      </c>
      <c r="O55" s="336">
        <f>'t1'!L54</f>
        <v>0</v>
      </c>
      <c r="P55" s="336">
        <f>'t3'!L54</f>
        <v>0</v>
      </c>
      <c r="Q55" s="337">
        <f>'t3'!N54</f>
        <v>0</v>
      </c>
      <c r="R55" s="337">
        <f>'t3'!P54</f>
        <v>0</v>
      </c>
      <c r="S55" s="337">
        <f>'t3'!D54</f>
        <v>0</v>
      </c>
      <c r="T55" s="337">
        <f>'t3'!F54</f>
        <v>0</v>
      </c>
      <c r="U55" s="337">
        <f>'t3'!H54</f>
        <v>0</v>
      </c>
      <c r="V55" s="337">
        <f>'t3'!J54</f>
        <v>0</v>
      </c>
      <c r="W55" s="337">
        <f t="shared" si="3"/>
        <v>0</v>
      </c>
      <c r="X55" s="337">
        <f>'t10'!AV54</f>
        <v>0</v>
      </c>
      <c r="Y55" s="1479" t="str">
        <f t="shared" si="4"/>
        <v>OK</v>
      </c>
      <c r="Z55" s="356" t="str">
        <f t="shared" si="5"/>
        <v>OK</v>
      </c>
    </row>
    <row r="56" spans="1:26" ht="15" customHeight="1" x14ac:dyDescent="0.3">
      <c r="A56" s="314" t="str">
        <f>'t1'!A55</f>
        <v>Fisici con inc. di struttura semplice (rapp. Esclusivo)</v>
      </c>
      <c r="B56" s="313" t="str">
        <f>'t1'!B55</f>
        <v>SD0E41</v>
      </c>
      <c r="C56" s="336">
        <f>'t1'!K55</f>
        <v>1</v>
      </c>
      <c r="D56" s="336">
        <f>'t3'!K55</f>
        <v>0</v>
      </c>
      <c r="E56" s="337">
        <f>'t3'!M55</f>
        <v>0</v>
      </c>
      <c r="F56" s="337">
        <f>'t3'!O55</f>
        <v>0</v>
      </c>
      <c r="G56" s="337">
        <f>'t3'!C55</f>
        <v>0</v>
      </c>
      <c r="H56" s="337">
        <f>'t3'!E55</f>
        <v>0</v>
      </c>
      <c r="I56" s="337">
        <f>'t3'!G55</f>
        <v>0</v>
      </c>
      <c r="J56" s="337">
        <f>'t3'!I55</f>
        <v>0</v>
      </c>
      <c r="K56" s="337">
        <f t="shared" si="0"/>
        <v>1</v>
      </c>
      <c r="L56" s="337">
        <f>'t10'!AU55</f>
        <v>1</v>
      </c>
      <c r="M56" s="337" t="str">
        <f t="shared" si="1"/>
        <v>OK</v>
      </c>
      <c r="N56" s="338" t="str">
        <f t="shared" si="2"/>
        <v>OK</v>
      </c>
      <c r="O56" s="336">
        <f>'t1'!L55</f>
        <v>1</v>
      </c>
      <c r="P56" s="336">
        <f>'t3'!L55</f>
        <v>0</v>
      </c>
      <c r="Q56" s="337">
        <f>'t3'!N55</f>
        <v>0</v>
      </c>
      <c r="R56" s="337">
        <f>'t3'!P55</f>
        <v>0</v>
      </c>
      <c r="S56" s="337">
        <f>'t3'!D55</f>
        <v>0</v>
      </c>
      <c r="T56" s="337">
        <f>'t3'!F55</f>
        <v>0</v>
      </c>
      <c r="U56" s="337">
        <f>'t3'!H55</f>
        <v>0</v>
      </c>
      <c r="V56" s="337">
        <f>'t3'!J55</f>
        <v>0</v>
      </c>
      <c r="W56" s="337">
        <f t="shared" si="3"/>
        <v>1</v>
      </c>
      <c r="X56" s="337">
        <f>'t10'!AV55</f>
        <v>1</v>
      </c>
      <c r="Y56" s="1479" t="str">
        <f t="shared" si="4"/>
        <v>OK</v>
      </c>
      <c r="Z56" s="356" t="str">
        <f t="shared" si="5"/>
        <v>OK</v>
      </c>
    </row>
    <row r="57" spans="1:26" ht="15" customHeight="1" x14ac:dyDescent="0.3">
      <c r="A57" s="314" t="str">
        <f>'t1'!A56</f>
        <v>Fisici con inc. di struttura semplice (rapp. Non escl.)</v>
      </c>
      <c r="B57" s="313" t="str">
        <f>'t1'!B56</f>
        <v>SD0N41</v>
      </c>
      <c r="C57" s="336">
        <f>'t1'!K56</f>
        <v>0</v>
      </c>
      <c r="D57" s="336">
        <f>'t3'!K56</f>
        <v>0</v>
      </c>
      <c r="E57" s="337">
        <f>'t3'!M56</f>
        <v>0</v>
      </c>
      <c r="F57" s="337">
        <f>'t3'!O56</f>
        <v>0</v>
      </c>
      <c r="G57" s="337">
        <f>'t3'!C56</f>
        <v>0</v>
      </c>
      <c r="H57" s="337">
        <f>'t3'!E56</f>
        <v>0</v>
      </c>
      <c r="I57" s="337">
        <f>'t3'!G56</f>
        <v>0</v>
      </c>
      <c r="J57" s="337">
        <f>'t3'!I56</f>
        <v>0</v>
      </c>
      <c r="K57" s="337">
        <f t="shared" si="0"/>
        <v>0</v>
      </c>
      <c r="L57" s="337">
        <f>'t10'!AU56</f>
        <v>0</v>
      </c>
      <c r="M57" s="337" t="str">
        <f t="shared" si="1"/>
        <v>OK</v>
      </c>
      <c r="N57" s="338" t="str">
        <f t="shared" si="2"/>
        <v>OK</v>
      </c>
      <c r="O57" s="336">
        <f>'t1'!L56</f>
        <v>0</v>
      </c>
      <c r="P57" s="336">
        <f>'t3'!L56</f>
        <v>0</v>
      </c>
      <c r="Q57" s="337">
        <f>'t3'!N56</f>
        <v>0</v>
      </c>
      <c r="R57" s="337">
        <f>'t3'!P56</f>
        <v>0</v>
      </c>
      <c r="S57" s="337">
        <f>'t3'!D56</f>
        <v>0</v>
      </c>
      <c r="T57" s="337">
        <f>'t3'!F56</f>
        <v>0</v>
      </c>
      <c r="U57" s="337">
        <f>'t3'!H56</f>
        <v>0</v>
      </c>
      <c r="V57" s="337">
        <f>'t3'!J56</f>
        <v>0</v>
      </c>
      <c r="W57" s="337">
        <f t="shared" si="3"/>
        <v>0</v>
      </c>
      <c r="X57" s="337">
        <f>'t10'!AV56</f>
        <v>0</v>
      </c>
      <c r="Y57" s="1479" t="str">
        <f t="shared" si="4"/>
        <v>OK</v>
      </c>
      <c r="Z57" s="356" t="str">
        <f t="shared" si="5"/>
        <v>OK</v>
      </c>
    </row>
    <row r="58" spans="1:26" ht="15" customHeight="1" x14ac:dyDescent="0.3">
      <c r="A58" s="314" t="str">
        <f>'t1'!A57</f>
        <v>Fisici con altri incar. Prof.li (rapp. Esclusivo)</v>
      </c>
      <c r="B58" s="313" t="str">
        <f>'t1'!B57</f>
        <v>SD0A41</v>
      </c>
      <c r="C58" s="336">
        <f>'t1'!K57</f>
        <v>3</v>
      </c>
      <c r="D58" s="336">
        <f>'t3'!K57</f>
        <v>0</v>
      </c>
      <c r="E58" s="337">
        <f>'t3'!M57</f>
        <v>0</v>
      </c>
      <c r="F58" s="337">
        <f>'t3'!O57</f>
        <v>0</v>
      </c>
      <c r="G58" s="337">
        <f>'t3'!C57</f>
        <v>0</v>
      </c>
      <c r="H58" s="337">
        <f>'t3'!E57</f>
        <v>0</v>
      </c>
      <c r="I58" s="337">
        <f>'t3'!G57</f>
        <v>0</v>
      </c>
      <c r="J58" s="337">
        <f>'t3'!I57</f>
        <v>1</v>
      </c>
      <c r="K58" s="337">
        <f t="shared" si="0"/>
        <v>2</v>
      </c>
      <c r="L58" s="337">
        <f>'t10'!AU57</f>
        <v>2</v>
      </c>
      <c r="M58" s="337" t="str">
        <f t="shared" si="1"/>
        <v>OK</v>
      </c>
      <c r="N58" s="338" t="str">
        <f t="shared" si="2"/>
        <v>OK</v>
      </c>
      <c r="O58" s="336">
        <f>'t1'!L57</f>
        <v>1</v>
      </c>
      <c r="P58" s="336">
        <f>'t3'!L57</f>
        <v>0</v>
      </c>
      <c r="Q58" s="337">
        <f>'t3'!N57</f>
        <v>0</v>
      </c>
      <c r="R58" s="337">
        <f>'t3'!P57</f>
        <v>0</v>
      </c>
      <c r="S58" s="337">
        <f>'t3'!D57</f>
        <v>0</v>
      </c>
      <c r="T58" s="337">
        <f>'t3'!F57</f>
        <v>0</v>
      </c>
      <c r="U58" s="337">
        <f>'t3'!H57</f>
        <v>0</v>
      </c>
      <c r="V58" s="337">
        <f>'t3'!J57</f>
        <v>0</v>
      </c>
      <c r="W58" s="337">
        <f t="shared" si="3"/>
        <v>1</v>
      </c>
      <c r="X58" s="337">
        <f>'t10'!AV57</f>
        <v>1</v>
      </c>
      <c r="Y58" s="1479" t="str">
        <f t="shared" si="4"/>
        <v>OK</v>
      </c>
      <c r="Z58" s="356" t="str">
        <f t="shared" si="5"/>
        <v>OK</v>
      </c>
    </row>
    <row r="59" spans="1:26" ht="15" customHeight="1" x14ac:dyDescent="0.3">
      <c r="A59" s="314" t="str">
        <f>'t1'!A58</f>
        <v>Fisici con altri incar. Prof.li (rapp. Non escl.)</v>
      </c>
      <c r="B59" s="313" t="str">
        <f>'t1'!B58</f>
        <v>SD0040</v>
      </c>
      <c r="C59" s="336">
        <f>'t1'!K58</f>
        <v>0</v>
      </c>
      <c r="D59" s="336">
        <f>'t3'!K58</f>
        <v>0</v>
      </c>
      <c r="E59" s="337">
        <f>'t3'!M58</f>
        <v>0</v>
      </c>
      <c r="F59" s="337">
        <f>'t3'!O58</f>
        <v>0</v>
      </c>
      <c r="G59" s="337">
        <f>'t3'!C58</f>
        <v>0</v>
      </c>
      <c r="H59" s="337">
        <f>'t3'!E58</f>
        <v>0</v>
      </c>
      <c r="I59" s="337">
        <f>'t3'!G58</f>
        <v>0</v>
      </c>
      <c r="J59" s="337">
        <f>'t3'!I58</f>
        <v>0</v>
      </c>
      <c r="K59" s="337">
        <f t="shared" si="0"/>
        <v>0</v>
      </c>
      <c r="L59" s="337">
        <f>'t10'!AU58</f>
        <v>0</v>
      </c>
      <c r="M59" s="337" t="str">
        <f t="shared" si="1"/>
        <v>OK</v>
      </c>
      <c r="N59" s="338" t="str">
        <f t="shared" si="2"/>
        <v>OK</v>
      </c>
      <c r="O59" s="336">
        <f>'t1'!L58</f>
        <v>0</v>
      </c>
      <c r="P59" s="336">
        <f>'t3'!L58</f>
        <v>0</v>
      </c>
      <c r="Q59" s="337">
        <f>'t3'!N58</f>
        <v>0</v>
      </c>
      <c r="R59" s="337">
        <f>'t3'!P58</f>
        <v>0</v>
      </c>
      <c r="S59" s="337">
        <f>'t3'!D58</f>
        <v>0</v>
      </c>
      <c r="T59" s="337">
        <f>'t3'!F58</f>
        <v>0</v>
      </c>
      <c r="U59" s="337">
        <f>'t3'!H58</f>
        <v>0</v>
      </c>
      <c r="V59" s="337">
        <f>'t3'!J58</f>
        <v>0</v>
      </c>
      <c r="W59" s="337">
        <f t="shared" si="3"/>
        <v>0</v>
      </c>
      <c r="X59" s="337">
        <f>'t10'!AV58</f>
        <v>0</v>
      </c>
      <c r="Y59" s="1479" t="str">
        <f t="shared" si="4"/>
        <v>OK</v>
      </c>
      <c r="Z59" s="356" t="str">
        <f t="shared" si="5"/>
        <v>OK</v>
      </c>
    </row>
    <row r="60" spans="1:26" ht="15" customHeight="1" x14ac:dyDescent="0.3">
      <c r="A60" s="314" t="str">
        <f>'t1'!A59</f>
        <v>Fisici a t. determinato (art. 15-septies d.lgs. 502/92)</v>
      </c>
      <c r="B60" s="313" t="str">
        <f>'t1'!B59</f>
        <v>SD0603</v>
      </c>
      <c r="C60" s="336">
        <f>'t1'!K59</f>
        <v>0</v>
      </c>
      <c r="D60" s="336">
        <f>'t3'!K59</f>
        <v>0</v>
      </c>
      <c r="E60" s="337">
        <f>'t3'!M59</f>
        <v>0</v>
      </c>
      <c r="F60" s="337">
        <f>'t3'!O59</f>
        <v>0</v>
      </c>
      <c r="G60" s="337">
        <f>'t3'!C59</f>
        <v>0</v>
      </c>
      <c r="H60" s="337">
        <f>'t3'!E59</f>
        <v>0</v>
      </c>
      <c r="I60" s="337">
        <f>'t3'!G59</f>
        <v>0</v>
      </c>
      <c r="J60" s="337">
        <f>'t3'!I59</f>
        <v>0</v>
      </c>
      <c r="K60" s="337">
        <f t="shared" si="0"/>
        <v>0</v>
      </c>
      <c r="L60" s="337">
        <f>'t10'!AU59</f>
        <v>0</v>
      </c>
      <c r="M60" s="337" t="str">
        <f t="shared" si="1"/>
        <v>OK</v>
      </c>
      <c r="N60" s="338" t="str">
        <f t="shared" si="2"/>
        <v>OK</v>
      </c>
      <c r="O60" s="336">
        <f>'t1'!L59</f>
        <v>0</v>
      </c>
      <c r="P60" s="336">
        <f>'t3'!L59</f>
        <v>0</v>
      </c>
      <c r="Q60" s="337">
        <f>'t3'!N59</f>
        <v>0</v>
      </c>
      <c r="R60" s="337">
        <f>'t3'!P59</f>
        <v>0</v>
      </c>
      <c r="S60" s="337">
        <f>'t3'!D59</f>
        <v>0</v>
      </c>
      <c r="T60" s="337">
        <f>'t3'!F59</f>
        <v>0</v>
      </c>
      <c r="U60" s="337">
        <f>'t3'!H59</f>
        <v>0</v>
      </c>
      <c r="V60" s="337">
        <f>'t3'!J59</f>
        <v>0</v>
      </c>
      <c r="W60" s="337">
        <f t="shared" si="3"/>
        <v>0</v>
      </c>
      <c r="X60" s="337">
        <f>'t10'!AV59</f>
        <v>0</v>
      </c>
      <c r="Y60" s="1479" t="str">
        <f t="shared" si="4"/>
        <v>OK</v>
      </c>
      <c r="Z60" s="356" t="str">
        <f t="shared" si="5"/>
        <v>OK</v>
      </c>
    </row>
    <row r="61" spans="1:26" ht="15" customHeight="1" x14ac:dyDescent="0.3">
      <c r="A61" s="314" t="str">
        <f>'t1'!A60</f>
        <v>Psicologi con inc. di struttura complessa (rapp. Esclusivo)</v>
      </c>
      <c r="B61" s="313" t="str">
        <f>'t1'!B60</f>
        <v>SD0E66</v>
      </c>
      <c r="C61" s="336">
        <f>'t1'!K60</f>
        <v>0</v>
      </c>
      <c r="D61" s="336">
        <f>'t3'!K60</f>
        <v>0</v>
      </c>
      <c r="E61" s="337">
        <f>'t3'!M60</f>
        <v>0</v>
      </c>
      <c r="F61" s="337">
        <f>'t3'!O60</f>
        <v>0</v>
      </c>
      <c r="G61" s="337">
        <f>'t3'!C60</f>
        <v>0</v>
      </c>
      <c r="H61" s="337">
        <f>'t3'!E60</f>
        <v>0</v>
      </c>
      <c r="I61" s="337">
        <f>'t3'!G60</f>
        <v>0</v>
      </c>
      <c r="J61" s="337">
        <f>'t3'!I60</f>
        <v>0</v>
      </c>
      <c r="K61" s="337">
        <f t="shared" si="0"/>
        <v>0</v>
      </c>
      <c r="L61" s="337">
        <f>'t10'!AU60</f>
        <v>0</v>
      </c>
      <c r="M61" s="337" t="str">
        <f t="shared" si="1"/>
        <v>OK</v>
      </c>
      <c r="N61" s="338" t="str">
        <f t="shared" si="2"/>
        <v>OK</v>
      </c>
      <c r="O61" s="336">
        <f>'t1'!L60</f>
        <v>0</v>
      </c>
      <c r="P61" s="336">
        <f>'t3'!L60</f>
        <v>0</v>
      </c>
      <c r="Q61" s="337">
        <f>'t3'!N60</f>
        <v>0</v>
      </c>
      <c r="R61" s="337">
        <f>'t3'!P60</f>
        <v>0</v>
      </c>
      <c r="S61" s="337">
        <f>'t3'!D60</f>
        <v>0</v>
      </c>
      <c r="T61" s="337">
        <f>'t3'!F60</f>
        <v>0</v>
      </c>
      <c r="U61" s="337">
        <f>'t3'!H60</f>
        <v>0</v>
      </c>
      <c r="V61" s="337">
        <f>'t3'!J60</f>
        <v>0</v>
      </c>
      <c r="W61" s="337">
        <f t="shared" si="3"/>
        <v>0</v>
      </c>
      <c r="X61" s="337">
        <f>'t10'!AV60</f>
        <v>0</v>
      </c>
      <c r="Y61" s="1479" t="str">
        <f t="shared" si="4"/>
        <v>OK</v>
      </c>
      <c r="Z61" s="356" t="str">
        <f t="shared" si="5"/>
        <v>OK</v>
      </c>
    </row>
    <row r="62" spans="1:26" ht="15" customHeight="1" x14ac:dyDescent="0.3">
      <c r="A62" s="314" t="str">
        <f>'t1'!A61</f>
        <v>Psicologi con inc. di struttura complessa (rapp. Non escl.)</v>
      </c>
      <c r="B62" s="313" t="str">
        <f>'t1'!B61</f>
        <v>SD0N66</v>
      </c>
      <c r="C62" s="336">
        <f>'t1'!K61</f>
        <v>0</v>
      </c>
      <c r="D62" s="336">
        <f>'t3'!K61</f>
        <v>0</v>
      </c>
      <c r="E62" s="337">
        <f>'t3'!M61</f>
        <v>0</v>
      </c>
      <c r="F62" s="337">
        <f>'t3'!O61</f>
        <v>0</v>
      </c>
      <c r="G62" s="337">
        <f>'t3'!C61</f>
        <v>0</v>
      </c>
      <c r="H62" s="337">
        <f>'t3'!E61</f>
        <v>0</v>
      </c>
      <c r="I62" s="337">
        <f>'t3'!G61</f>
        <v>0</v>
      </c>
      <c r="J62" s="337">
        <f>'t3'!I61</f>
        <v>0</v>
      </c>
      <c r="K62" s="337">
        <f t="shared" si="0"/>
        <v>0</v>
      </c>
      <c r="L62" s="337">
        <f>'t10'!AU61</f>
        <v>0</v>
      </c>
      <c r="M62" s="337" t="str">
        <f t="shared" si="1"/>
        <v>OK</v>
      </c>
      <c r="N62" s="338" t="str">
        <f t="shared" si="2"/>
        <v>OK</v>
      </c>
      <c r="O62" s="336">
        <f>'t1'!L61</f>
        <v>0</v>
      </c>
      <c r="P62" s="336">
        <f>'t3'!L61</f>
        <v>0</v>
      </c>
      <c r="Q62" s="337">
        <f>'t3'!N61</f>
        <v>0</v>
      </c>
      <c r="R62" s="337">
        <f>'t3'!P61</f>
        <v>0</v>
      </c>
      <c r="S62" s="337">
        <f>'t3'!D61</f>
        <v>0</v>
      </c>
      <c r="T62" s="337">
        <f>'t3'!F61</f>
        <v>0</v>
      </c>
      <c r="U62" s="337">
        <f>'t3'!H61</f>
        <v>0</v>
      </c>
      <c r="V62" s="337">
        <f>'t3'!J61</f>
        <v>0</v>
      </c>
      <c r="W62" s="337">
        <f t="shared" si="3"/>
        <v>0</v>
      </c>
      <c r="X62" s="337">
        <f>'t10'!AV61</f>
        <v>0</v>
      </c>
      <c r="Y62" s="1479" t="str">
        <f t="shared" si="4"/>
        <v>OK</v>
      </c>
      <c r="Z62" s="356" t="str">
        <f t="shared" si="5"/>
        <v>OK</v>
      </c>
    </row>
    <row r="63" spans="1:26" ht="15" customHeight="1" x14ac:dyDescent="0.3">
      <c r="A63" s="314" t="str">
        <f>'t1'!A62</f>
        <v>Psicologi con inc. di struttura semplice (rapp. Esclusivo)</v>
      </c>
      <c r="B63" s="313" t="str">
        <f>'t1'!B62</f>
        <v>SD0E65</v>
      </c>
      <c r="C63" s="336">
        <f>'t1'!K62</f>
        <v>0</v>
      </c>
      <c r="D63" s="336">
        <f>'t3'!K62</f>
        <v>0</v>
      </c>
      <c r="E63" s="337">
        <f>'t3'!M62</f>
        <v>0</v>
      </c>
      <c r="F63" s="337">
        <f>'t3'!O62</f>
        <v>0</v>
      </c>
      <c r="G63" s="337">
        <f>'t3'!C62</f>
        <v>0</v>
      </c>
      <c r="H63" s="337">
        <f>'t3'!E62</f>
        <v>0</v>
      </c>
      <c r="I63" s="337">
        <f>'t3'!G62</f>
        <v>0</v>
      </c>
      <c r="J63" s="337">
        <f>'t3'!I62</f>
        <v>0</v>
      </c>
      <c r="K63" s="337">
        <f t="shared" si="0"/>
        <v>0</v>
      </c>
      <c r="L63" s="337">
        <f>'t10'!AU62</f>
        <v>0</v>
      </c>
      <c r="M63" s="337" t="str">
        <f t="shared" si="1"/>
        <v>OK</v>
      </c>
      <c r="N63" s="338" t="str">
        <f t="shared" si="2"/>
        <v>OK</v>
      </c>
      <c r="O63" s="336">
        <f>'t1'!L62</f>
        <v>1</v>
      </c>
      <c r="P63" s="336">
        <f>'t3'!L62</f>
        <v>0</v>
      </c>
      <c r="Q63" s="337">
        <f>'t3'!N62</f>
        <v>0</v>
      </c>
      <c r="R63" s="337">
        <f>'t3'!P62</f>
        <v>0</v>
      </c>
      <c r="S63" s="337">
        <f>'t3'!D62</f>
        <v>0</v>
      </c>
      <c r="T63" s="337">
        <f>'t3'!F62</f>
        <v>0</v>
      </c>
      <c r="U63" s="337">
        <f>'t3'!H62</f>
        <v>0</v>
      </c>
      <c r="V63" s="337">
        <f>'t3'!J62</f>
        <v>0</v>
      </c>
      <c r="W63" s="337">
        <f t="shared" si="3"/>
        <v>1</v>
      </c>
      <c r="X63" s="337">
        <f>'t10'!AV62</f>
        <v>1</v>
      </c>
      <c r="Y63" s="1479" t="str">
        <f t="shared" si="4"/>
        <v>OK</v>
      </c>
      <c r="Z63" s="356" t="str">
        <f t="shared" si="5"/>
        <v>OK</v>
      </c>
    </row>
    <row r="64" spans="1:26" ht="15" customHeight="1" x14ac:dyDescent="0.3">
      <c r="A64" s="314" t="str">
        <f>'t1'!A63</f>
        <v>Psicologi con inc. di struttura semplice (rapp. Non escl.)</v>
      </c>
      <c r="B64" s="313" t="str">
        <f>'t1'!B63</f>
        <v>SD0N65</v>
      </c>
      <c r="C64" s="336">
        <f>'t1'!K63</f>
        <v>0</v>
      </c>
      <c r="D64" s="336">
        <f>'t3'!K63</f>
        <v>0</v>
      </c>
      <c r="E64" s="337">
        <f>'t3'!M63</f>
        <v>0</v>
      </c>
      <c r="F64" s="337">
        <f>'t3'!O63</f>
        <v>0</v>
      </c>
      <c r="G64" s="337">
        <f>'t3'!C63</f>
        <v>0</v>
      </c>
      <c r="H64" s="337">
        <f>'t3'!E63</f>
        <v>0</v>
      </c>
      <c r="I64" s="337">
        <f>'t3'!G63</f>
        <v>0</v>
      </c>
      <c r="J64" s="337">
        <f>'t3'!I63</f>
        <v>0</v>
      </c>
      <c r="K64" s="337">
        <f t="shared" si="0"/>
        <v>0</v>
      </c>
      <c r="L64" s="337">
        <f>'t10'!AU63</f>
        <v>0</v>
      </c>
      <c r="M64" s="337" t="str">
        <f t="shared" si="1"/>
        <v>OK</v>
      </c>
      <c r="N64" s="338" t="str">
        <f t="shared" si="2"/>
        <v>OK</v>
      </c>
      <c r="O64" s="336">
        <f>'t1'!L63</f>
        <v>0</v>
      </c>
      <c r="P64" s="336">
        <f>'t3'!L63</f>
        <v>0</v>
      </c>
      <c r="Q64" s="337">
        <f>'t3'!N63</f>
        <v>0</v>
      </c>
      <c r="R64" s="337">
        <f>'t3'!P63</f>
        <v>0</v>
      </c>
      <c r="S64" s="337">
        <f>'t3'!D63</f>
        <v>0</v>
      </c>
      <c r="T64" s="337">
        <f>'t3'!F63</f>
        <v>0</v>
      </c>
      <c r="U64" s="337">
        <f>'t3'!H63</f>
        <v>0</v>
      </c>
      <c r="V64" s="337">
        <f>'t3'!J63</f>
        <v>0</v>
      </c>
      <c r="W64" s="337">
        <f t="shared" si="3"/>
        <v>0</v>
      </c>
      <c r="X64" s="337">
        <f>'t10'!AV63</f>
        <v>0</v>
      </c>
      <c r="Y64" s="1479" t="str">
        <f t="shared" si="4"/>
        <v>OK</v>
      </c>
      <c r="Z64" s="356" t="str">
        <f t="shared" si="5"/>
        <v>OK</v>
      </c>
    </row>
    <row r="65" spans="1:26" ht="15" customHeight="1" x14ac:dyDescent="0.3">
      <c r="A65" s="314" t="str">
        <f>'t1'!A64</f>
        <v>Psicologi con altri incar. Prof.li (rapp. Esclusivo)</v>
      </c>
      <c r="B65" s="313" t="str">
        <f>'t1'!B64</f>
        <v>SD0A65</v>
      </c>
      <c r="C65" s="336">
        <f>'t1'!K64</f>
        <v>1</v>
      </c>
      <c r="D65" s="336">
        <f>'t3'!K64</f>
        <v>0</v>
      </c>
      <c r="E65" s="337">
        <f>'t3'!M64</f>
        <v>0</v>
      </c>
      <c r="F65" s="337">
        <f>'t3'!O64</f>
        <v>0</v>
      </c>
      <c r="G65" s="337">
        <f>'t3'!C64</f>
        <v>0</v>
      </c>
      <c r="H65" s="337">
        <f>'t3'!E64</f>
        <v>0</v>
      </c>
      <c r="I65" s="337">
        <f>'t3'!G64</f>
        <v>0</v>
      </c>
      <c r="J65" s="337">
        <f>'t3'!I64</f>
        <v>0</v>
      </c>
      <c r="K65" s="337">
        <f t="shared" si="0"/>
        <v>1</v>
      </c>
      <c r="L65" s="337">
        <f>'t10'!AU64</f>
        <v>1</v>
      </c>
      <c r="M65" s="337" t="str">
        <f t="shared" si="1"/>
        <v>OK</v>
      </c>
      <c r="N65" s="338" t="str">
        <f t="shared" si="2"/>
        <v>OK</v>
      </c>
      <c r="O65" s="336">
        <f>'t1'!L64</f>
        <v>0</v>
      </c>
      <c r="P65" s="336">
        <f>'t3'!L64</f>
        <v>0</v>
      </c>
      <c r="Q65" s="337">
        <f>'t3'!N64</f>
        <v>0</v>
      </c>
      <c r="R65" s="337">
        <f>'t3'!P64</f>
        <v>0</v>
      </c>
      <c r="S65" s="337">
        <f>'t3'!D64</f>
        <v>0</v>
      </c>
      <c r="T65" s="337">
        <f>'t3'!F64</f>
        <v>0</v>
      </c>
      <c r="U65" s="337">
        <f>'t3'!H64</f>
        <v>0</v>
      </c>
      <c r="V65" s="337">
        <f>'t3'!J64</f>
        <v>0</v>
      </c>
      <c r="W65" s="337">
        <f t="shared" si="3"/>
        <v>0</v>
      </c>
      <c r="X65" s="337">
        <f>'t10'!AV64</f>
        <v>0</v>
      </c>
      <c r="Y65" s="1479" t="str">
        <f t="shared" si="4"/>
        <v>OK</v>
      </c>
      <c r="Z65" s="356" t="str">
        <f t="shared" si="5"/>
        <v>OK</v>
      </c>
    </row>
    <row r="66" spans="1:26" ht="15" customHeight="1" x14ac:dyDescent="0.3">
      <c r="A66" s="314" t="str">
        <f>'t1'!A65</f>
        <v>Psicologi con altri incar. Prof.li (rapp. Non escl.)</v>
      </c>
      <c r="B66" s="313" t="str">
        <f>'t1'!B65</f>
        <v>SD0064</v>
      </c>
      <c r="C66" s="336">
        <f>'t1'!K65</f>
        <v>0</v>
      </c>
      <c r="D66" s="336">
        <f>'t3'!K65</f>
        <v>0</v>
      </c>
      <c r="E66" s="337">
        <f>'t3'!M65</f>
        <v>0</v>
      </c>
      <c r="F66" s="337">
        <f>'t3'!O65</f>
        <v>0</v>
      </c>
      <c r="G66" s="337">
        <f>'t3'!C65</f>
        <v>0</v>
      </c>
      <c r="H66" s="337">
        <f>'t3'!E65</f>
        <v>0</v>
      </c>
      <c r="I66" s="337">
        <f>'t3'!G65</f>
        <v>0</v>
      </c>
      <c r="J66" s="337">
        <f>'t3'!I65</f>
        <v>0</v>
      </c>
      <c r="K66" s="337">
        <f t="shared" si="0"/>
        <v>0</v>
      </c>
      <c r="L66" s="337">
        <f>'t10'!AU65</f>
        <v>0</v>
      </c>
      <c r="M66" s="337" t="str">
        <f t="shared" si="1"/>
        <v>OK</v>
      </c>
      <c r="N66" s="338" t="str">
        <f t="shared" si="2"/>
        <v>OK</v>
      </c>
      <c r="O66" s="336">
        <f>'t1'!L65</f>
        <v>0</v>
      </c>
      <c r="P66" s="336">
        <f>'t3'!L65</f>
        <v>0</v>
      </c>
      <c r="Q66" s="337">
        <f>'t3'!N65</f>
        <v>0</v>
      </c>
      <c r="R66" s="337">
        <f>'t3'!P65</f>
        <v>0</v>
      </c>
      <c r="S66" s="337">
        <f>'t3'!D65</f>
        <v>0</v>
      </c>
      <c r="T66" s="337">
        <f>'t3'!F65</f>
        <v>0</v>
      </c>
      <c r="U66" s="337">
        <f>'t3'!H65</f>
        <v>0</v>
      </c>
      <c r="V66" s="337">
        <f>'t3'!J65</f>
        <v>0</v>
      </c>
      <c r="W66" s="337">
        <f t="shared" si="3"/>
        <v>0</v>
      </c>
      <c r="X66" s="337">
        <f>'t10'!AV65</f>
        <v>0</v>
      </c>
      <c r="Y66" s="1479" t="str">
        <f t="shared" si="4"/>
        <v>OK</v>
      </c>
      <c r="Z66" s="356" t="str">
        <f t="shared" si="5"/>
        <v>OK</v>
      </c>
    </row>
    <row r="67" spans="1:26" ht="15" customHeight="1" x14ac:dyDescent="0.3">
      <c r="A67" s="314" t="str">
        <f>'t1'!A66</f>
        <v>Psicologi a t. determinato (art. 15-septies d.lgs. 502/92)</v>
      </c>
      <c r="B67" s="313" t="str">
        <f>'t1'!B66</f>
        <v>SD0604</v>
      </c>
      <c r="C67" s="336">
        <f>'t1'!K66</f>
        <v>0</v>
      </c>
      <c r="D67" s="336">
        <f>'t3'!K66</f>
        <v>0</v>
      </c>
      <c r="E67" s="337">
        <f>'t3'!M66</f>
        <v>0</v>
      </c>
      <c r="F67" s="337">
        <f>'t3'!O66</f>
        <v>0</v>
      </c>
      <c r="G67" s="337">
        <f>'t3'!C66</f>
        <v>0</v>
      </c>
      <c r="H67" s="337">
        <f>'t3'!E66</f>
        <v>0</v>
      </c>
      <c r="I67" s="337">
        <f>'t3'!G66</f>
        <v>0</v>
      </c>
      <c r="J67" s="337">
        <f>'t3'!I66</f>
        <v>0</v>
      </c>
      <c r="K67" s="337">
        <f t="shared" si="0"/>
        <v>0</v>
      </c>
      <c r="L67" s="337">
        <f>'t10'!AU66</f>
        <v>0</v>
      </c>
      <c r="M67" s="337" t="str">
        <f t="shared" si="1"/>
        <v>OK</v>
      </c>
      <c r="N67" s="338" t="str">
        <f t="shared" si="2"/>
        <v>OK</v>
      </c>
      <c r="O67" s="336">
        <f>'t1'!L66</f>
        <v>0</v>
      </c>
      <c r="P67" s="336">
        <f>'t3'!L66</f>
        <v>0</v>
      </c>
      <c r="Q67" s="337">
        <f>'t3'!N66</f>
        <v>0</v>
      </c>
      <c r="R67" s="337">
        <f>'t3'!P66</f>
        <v>0</v>
      </c>
      <c r="S67" s="337">
        <f>'t3'!D66</f>
        <v>0</v>
      </c>
      <c r="T67" s="337">
        <f>'t3'!F66</f>
        <v>0</v>
      </c>
      <c r="U67" s="337">
        <f>'t3'!H66</f>
        <v>0</v>
      </c>
      <c r="V67" s="337">
        <f>'t3'!J66</f>
        <v>0</v>
      </c>
      <c r="W67" s="337">
        <f t="shared" si="3"/>
        <v>0</v>
      </c>
      <c r="X67" s="337">
        <f>'t10'!AV66</f>
        <v>0</v>
      </c>
      <c r="Y67" s="1479" t="str">
        <f t="shared" si="4"/>
        <v>OK</v>
      </c>
      <c r="Z67" s="356" t="str">
        <f t="shared" si="5"/>
        <v>OK</v>
      </c>
    </row>
    <row r="68" spans="1:26" ht="15" customHeight="1" x14ac:dyDescent="0.3">
      <c r="A68" s="314" t="str">
        <f>'t1'!A67</f>
        <v>Dirigente prof. Sanit. Inferm/ostetrica (inc. Strut. Compl.)</v>
      </c>
      <c r="B68" s="313" t="str">
        <f>'t1'!B67</f>
        <v>SD0CO1</v>
      </c>
      <c r="C68" s="336">
        <f>'t1'!K67</f>
        <v>1</v>
      </c>
      <c r="D68" s="336">
        <f>'t3'!K67</f>
        <v>0</v>
      </c>
      <c r="E68" s="337">
        <f>'t3'!M67</f>
        <v>0</v>
      </c>
      <c r="F68" s="337">
        <f>'t3'!O67</f>
        <v>0</v>
      </c>
      <c r="G68" s="337">
        <f>'t3'!C67</f>
        <v>0</v>
      </c>
      <c r="H68" s="337">
        <f>'t3'!E67</f>
        <v>0</v>
      </c>
      <c r="I68" s="337">
        <f>'t3'!G67</f>
        <v>0</v>
      </c>
      <c r="J68" s="337">
        <f>'t3'!I67</f>
        <v>0</v>
      </c>
      <c r="K68" s="337">
        <f t="shared" si="0"/>
        <v>1</v>
      </c>
      <c r="L68" s="337">
        <f>'t10'!AU67</f>
        <v>1</v>
      </c>
      <c r="M68" s="337" t="str">
        <f t="shared" si="1"/>
        <v>OK</v>
      </c>
      <c r="N68" s="338" t="str">
        <f t="shared" si="2"/>
        <v>OK</v>
      </c>
      <c r="O68" s="336">
        <f>'t1'!L67</f>
        <v>1</v>
      </c>
      <c r="P68" s="336">
        <f>'t3'!L67</f>
        <v>0</v>
      </c>
      <c r="Q68" s="337">
        <f>'t3'!N67</f>
        <v>0</v>
      </c>
      <c r="R68" s="337">
        <f>'t3'!P67</f>
        <v>0</v>
      </c>
      <c r="S68" s="337">
        <f>'t3'!D67</f>
        <v>0</v>
      </c>
      <c r="T68" s="337">
        <f>'t3'!F67</f>
        <v>0</v>
      </c>
      <c r="U68" s="337">
        <f>'t3'!H67</f>
        <v>0</v>
      </c>
      <c r="V68" s="337">
        <f>'t3'!J67</f>
        <v>0</v>
      </c>
      <c r="W68" s="337">
        <f t="shared" si="3"/>
        <v>1</v>
      </c>
      <c r="X68" s="337">
        <f>'t10'!AV67</f>
        <v>1</v>
      </c>
      <c r="Y68" s="1479" t="str">
        <f t="shared" si="4"/>
        <v>OK</v>
      </c>
      <c r="Z68" s="356" t="str">
        <f t="shared" si="5"/>
        <v>OK</v>
      </c>
    </row>
    <row r="69" spans="1:26" ht="15" customHeight="1" x14ac:dyDescent="0.3">
      <c r="A69" s="314" t="str">
        <f>'t1'!A68</f>
        <v>Dirigente prof. Sanit. Inferm/ostetrica (inc. Strut. Sempl.)</v>
      </c>
      <c r="B69" s="313" t="str">
        <f>'t1'!B68</f>
        <v>SD0SE1</v>
      </c>
      <c r="C69" s="336">
        <f>'t1'!K68</f>
        <v>0</v>
      </c>
      <c r="D69" s="336">
        <f>'t3'!K68</f>
        <v>0</v>
      </c>
      <c r="E69" s="337">
        <f>'t3'!M68</f>
        <v>0</v>
      </c>
      <c r="F69" s="337">
        <f>'t3'!O68</f>
        <v>0</v>
      </c>
      <c r="G69" s="337">
        <f>'t3'!C68</f>
        <v>0</v>
      </c>
      <c r="H69" s="337">
        <f>'t3'!E68</f>
        <v>0</v>
      </c>
      <c r="I69" s="337">
        <f>'t3'!G68</f>
        <v>0</v>
      </c>
      <c r="J69" s="337">
        <f>'t3'!I68</f>
        <v>0</v>
      </c>
      <c r="K69" s="337">
        <f t="shared" si="0"/>
        <v>0</v>
      </c>
      <c r="L69" s="337">
        <f>'t10'!AU68</f>
        <v>0</v>
      </c>
      <c r="M69" s="337" t="str">
        <f t="shared" si="1"/>
        <v>OK</v>
      </c>
      <c r="N69" s="338" t="str">
        <f t="shared" si="2"/>
        <v>OK</v>
      </c>
      <c r="O69" s="336">
        <f>'t1'!L68</f>
        <v>0</v>
      </c>
      <c r="P69" s="336">
        <f>'t3'!L68</f>
        <v>0</v>
      </c>
      <c r="Q69" s="337">
        <f>'t3'!N68</f>
        <v>0</v>
      </c>
      <c r="R69" s="337">
        <f>'t3'!P68</f>
        <v>0</v>
      </c>
      <c r="S69" s="337">
        <f>'t3'!D68</f>
        <v>0</v>
      </c>
      <c r="T69" s="337">
        <f>'t3'!F68</f>
        <v>0</v>
      </c>
      <c r="U69" s="337">
        <f>'t3'!H68</f>
        <v>0</v>
      </c>
      <c r="V69" s="337">
        <f>'t3'!J68</f>
        <v>0</v>
      </c>
      <c r="W69" s="337">
        <f t="shared" si="3"/>
        <v>0</v>
      </c>
      <c r="X69" s="337">
        <f>'t10'!AV68</f>
        <v>0</v>
      </c>
      <c r="Y69" s="1479" t="str">
        <f t="shared" si="4"/>
        <v>OK</v>
      </c>
      <c r="Z69" s="356" t="str">
        <f t="shared" si="5"/>
        <v>OK</v>
      </c>
    </row>
    <row r="70" spans="1:26" ht="15" customHeight="1" x14ac:dyDescent="0.3">
      <c r="A70" s="314" t="str">
        <f>'t1'!A69</f>
        <v>Dirigente prof. Sanit. Inferm/ostetrica (altri inc. Prof.li)</v>
      </c>
      <c r="B70" s="313" t="str">
        <f>'t1'!B69</f>
        <v>SD0AI1</v>
      </c>
      <c r="C70" s="336">
        <f>'t1'!K69</f>
        <v>0</v>
      </c>
      <c r="D70" s="336">
        <f>'t3'!K69</f>
        <v>0</v>
      </c>
      <c r="E70" s="337">
        <f>'t3'!M69</f>
        <v>0</v>
      </c>
      <c r="F70" s="337">
        <f>'t3'!O69</f>
        <v>0</v>
      </c>
      <c r="G70" s="337">
        <f>'t3'!C69</f>
        <v>0</v>
      </c>
      <c r="H70" s="337">
        <f>'t3'!E69</f>
        <v>0</v>
      </c>
      <c r="I70" s="337">
        <f>'t3'!G69</f>
        <v>0</v>
      </c>
      <c r="J70" s="337">
        <f>'t3'!I69</f>
        <v>0</v>
      </c>
      <c r="K70" s="337">
        <f t="shared" si="0"/>
        <v>0</v>
      </c>
      <c r="L70" s="337">
        <f>'t10'!AU69</f>
        <v>0</v>
      </c>
      <c r="M70" s="337" t="str">
        <f t="shared" si="1"/>
        <v>OK</v>
      </c>
      <c r="N70" s="338" t="str">
        <f t="shared" si="2"/>
        <v>OK</v>
      </c>
      <c r="O70" s="336">
        <f>'t1'!L69</f>
        <v>0</v>
      </c>
      <c r="P70" s="336">
        <f>'t3'!L69</f>
        <v>0</v>
      </c>
      <c r="Q70" s="337">
        <f>'t3'!N69</f>
        <v>0</v>
      </c>
      <c r="R70" s="337">
        <f>'t3'!P69</f>
        <v>0</v>
      </c>
      <c r="S70" s="337">
        <f>'t3'!D69</f>
        <v>0</v>
      </c>
      <c r="T70" s="337">
        <f>'t3'!F69</f>
        <v>0</v>
      </c>
      <c r="U70" s="337">
        <f>'t3'!H69</f>
        <v>0</v>
      </c>
      <c r="V70" s="337">
        <f>'t3'!J69</f>
        <v>0</v>
      </c>
      <c r="W70" s="337">
        <f t="shared" si="3"/>
        <v>0</v>
      </c>
      <c r="X70" s="337">
        <f>'t10'!AV69</f>
        <v>0</v>
      </c>
      <c r="Y70" s="1479" t="str">
        <f t="shared" si="4"/>
        <v>OK</v>
      </c>
      <c r="Z70" s="356" t="str">
        <f t="shared" si="5"/>
        <v>OK</v>
      </c>
    </row>
    <row r="71" spans="1:26" ht="15" customHeight="1" x14ac:dyDescent="0.3">
      <c r="A71" s="314" t="str">
        <f>'t1'!A70</f>
        <v>Dir. Prof.san.inferm/ostet t.det.art.15-septies dlgs 502/92</v>
      </c>
      <c r="B71" s="313" t="str">
        <f>'t1'!B70</f>
        <v>SD048B</v>
      </c>
      <c r="C71" s="336">
        <f>'t1'!K70</f>
        <v>0</v>
      </c>
      <c r="D71" s="336">
        <f>'t3'!K70</f>
        <v>0</v>
      </c>
      <c r="E71" s="337">
        <f>'t3'!M70</f>
        <v>0</v>
      </c>
      <c r="F71" s="337">
        <f>'t3'!O70</f>
        <v>0</v>
      </c>
      <c r="G71" s="337">
        <f>'t3'!C70</f>
        <v>0</v>
      </c>
      <c r="H71" s="337">
        <f>'t3'!E70</f>
        <v>0</v>
      </c>
      <c r="I71" s="337">
        <f>'t3'!G70</f>
        <v>0</v>
      </c>
      <c r="J71" s="337">
        <f>'t3'!I70</f>
        <v>0</v>
      </c>
      <c r="K71" s="337">
        <f t="shared" si="0"/>
        <v>0</v>
      </c>
      <c r="L71" s="337">
        <f>'t10'!AU70</f>
        <v>0</v>
      </c>
      <c r="M71" s="337" t="str">
        <f t="shared" si="1"/>
        <v>OK</v>
      </c>
      <c r="N71" s="338" t="str">
        <f t="shared" si="2"/>
        <v>OK</v>
      </c>
      <c r="O71" s="336">
        <f>'t1'!L70</f>
        <v>0</v>
      </c>
      <c r="P71" s="336">
        <f>'t3'!L70</f>
        <v>0</v>
      </c>
      <c r="Q71" s="337">
        <f>'t3'!N70</f>
        <v>0</v>
      </c>
      <c r="R71" s="337">
        <f>'t3'!P70</f>
        <v>0</v>
      </c>
      <c r="S71" s="337">
        <f>'t3'!D70</f>
        <v>0</v>
      </c>
      <c r="T71" s="337">
        <f>'t3'!F70</f>
        <v>0</v>
      </c>
      <c r="U71" s="337">
        <f>'t3'!H70</f>
        <v>0</v>
      </c>
      <c r="V71" s="337">
        <f>'t3'!J70</f>
        <v>0</v>
      </c>
      <c r="W71" s="337">
        <f t="shared" si="3"/>
        <v>0</v>
      </c>
      <c r="X71" s="337">
        <f>'t10'!AV70</f>
        <v>0</v>
      </c>
      <c r="Y71" s="1479" t="str">
        <f t="shared" si="4"/>
        <v>OK</v>
      </c>
      <c r="Z71" s="356" t="str">
        <f t="shared" si="5"/>
        <v>OK</v>
      </c>
    </row>
    <row r="72" spans="1:26" ht="15" customHeight="1" x14ac:dyDescent="0.3">
      <c r="A72" s="314" t="str">
        <f>'t1'!A71</f>
        <v>Dirigente prof. Sanit. Riabilitative (inc. Strut. Compl.)</v>
      </c>
      <c r="B72" s="313" t="str">
        <f>'t1'!B71</f>
        <v>SD0CO2</v>
      </c>
      <c r="C72" s="336">
        <f>'t1'!K71</f>
        <v>0</v>
      </c>
      <c r="D72" s="336">
        <f>'t3'!K71</f>
        <v>0</v>
      </c>
      <c r="E72" s="337">
        <f>'t3'!M71</f>
        <v>0</v>
      </c>
      <c r="F72" s="337">
        <f>'t3'!O71</f>
        <v>0</v>
      </c>
      <c r="G72" s="337">
        <f>'t3'!C71</f>
        <v>0</v>
      </c>
      <c r="H72" s="337">
        <f>'t3'!E71</f>
        <v>0</v>
      </c>
      <c r="I72" s="337">
        <f>'t3'!G71</f>
        <v>0</v>
      </c>
      <c r="J72" s="337">
        <f>'t3'!I71</f>
        <v>0</v>
      </c>
      <c r="K72" s="337">
        <f t="shared" si="0"/>
        <v>0</v>
      </c>
      <c r="L72" s="337">
        <f>'t10'!AU71</f>
        <v>0</v>
      </c>
      <c r="M72" s="337" t="str">
        <f t="shared" si="1"/>
        <v>OK</v>
      </c>
      <c r="N72" s="338" t="str">
        <f t="shared" si="2"/>
        <v>OK</v>
      </c>
      <c r="O72" s="336">
        <f>'t1'!L71</f>
        <v>0</v>
      </c>
      <c r="P72" s="336">
        <f>'t3'!L71</f>
        <v>0</v>
      </c>
      <c r="Q72" s="337">
        <f>'t3'!N71</f>
        <v>0</v>
      </c>
      <c r="R72" s="337">
        <f>'t3'!P71</f>
        <v>0</v>
      </c>
      <c r="S72" s="337">
        <f>'t3'!D71</f>
        <v>0</v>
      </c>
      <c r="T72" s="337">
        <f>'t3'!F71</f>
        <v>0</v>
      </c>
      <c r="U72" s="337">
        <f>'t3'!H71</f>
        <v>0</v>
      </c>
      <c r="V72" s="337">
        <f>'t3'!J71</f>
        <v>0</v>
      </c>
      <c r="W72" s="337">
        <f t="shared" si="3"/>
        <v>0</v>
      </c>
      <c r="X72" s="337">
        <f>'t10'!AV71</f>
        <v>0</v>
      </c>
      <c r="Y72" s="1479" t="str">
        <f t="shared" si="4"/>
        <v>OK</v>
      </c>
      <c r="Z72" s="356" t="str">
        <f t="shared" si="5"/>
        <v>OK</v>
      </c>
    </row>
    <row r="73" spans="1:26" ht="15" customHeight="1" x14ac:dyDescent="0.3">
      <c r="A73" s="314" t="str">
        <f>'t1'!A72</f>
        <v>Dirigente prof. Sanit. Riabilitative (inc. Strut. Sempl.)</v>
      </c>
      <c r="B73" s="313" t="str">
        <f>'t1'!B72</f>
        <v>SD0SE2</v>
      </c>
      <c r="C73" s="336">
        <f>'t1'!K72</f>
        <v>0</v>
      </c>
      <c r="D73" s="336">
        <f>'t3'!K72</f>
        <v>0</v>
      </c>
      <c r="E73" s="337">
        <f>'t3'!M72</f>
        <v>0</v>
      </c>
      <c r="F73" s="337">
        <f>'t3'!O72</f>
        <v>0</v>
      </c>
      <c r="G73" s="337">
        <f>'t3'!C72</f>
        <v>0</v>
      </c>
      <c r="H73" s="337">
        <f>'t3'!E72</f>
        <v>0</v>
      </c>
      <c r="I73" s="337">
        <f>'t3'!G72</f>
        <v>0</v>
      </c>
      <c r="J73" s="337">
        <f>'t3'!I72</f>
        <v>0</v>
      </c>
      <c r="K73" s="337">
        <f t="shared" ref="K73:K136" si="6">C73+D73+E73+F73-G73-H73-I73-J73</f>
        <v>0</v>
      </c>
      <c r="L73" s="337">
        <f>'t10'!AU72</f>
        <v>0</v>
      </c>
      <c r="M73" s="337" t="str">
        <f t="shared" ref="M73:M136" si="7">IF(C73&lt;(G73+H73+I73+J73),"ERRORE","OK")</f>
        <v>OK</v>
      </c>
      <c r="N73" s="338" t="str">
        <f t="shared" ref="N73:N136" si="8">IF(K73=L73,"OK","ERRORE")</f>
        <v>OK</v>
      </c>
      <c r="O73" s="336">
        <f>'t1'!L72</f>
        <v>0</v>
      </c>
      <c r="P73" s="336">
        <f>'t3'!L72</f>
        <v>0</v>
      </c>
      <c r="Q73" s="337">
        <f>'t3'!N72</f>
        <v>0</v>
      </c>
      <c r="R73" s="337">
        <f>'t3'!P72</f>
        <v>0</v>
      </c>
      <c r="S73" s="337">
        <f>'t3'!D72</f>
        <v>0</v>
      </c>
      <c r="T73" s="337">
        <f>'t3'!F72</f>
        <v>0</v>
      </c>
      <c r="U73" s="337">
        <f>'t3'!H72</f>
        <v>0</v>
      </c>
      <c r="V73" s="337">
        <f>'t3'!J72</f>
        <v>0</v>
      </c>
      <c r="W73" s="337">
        <f t="shared" ref="W73:W136" si="9">O73+P73+Q73+R73-S73-T73-U73-V73</f>
        <v>0</v>
      </c>
      <c r="X73" s="337">
        <f>'t10'!AV72</f>
        <v>0</v>
      </c>
      <c r="Y73" s="1479" t="str">
        <f t="shared" ref="Y73:Y136" si="10">IF(O73&lt;(S73+T73+U73+V73),"ERRORE","OK")</f>
        <v>OK</v>
      </c>
      <c r="Z73" s="356" t="str">
        <f t="shared" ref="Z73:Z136" si="11">IF(W73=X73,"OK","ERRORE")</f>
        <v>OK</v>
      </c>
    </row>
    <row r="74" spans="1:26" ht="15" customHeight="1" x14ac:dyDescent="0.3">
      <c r="A74" s="314" t="str">
        <f>'t1'!A73</f>
        <v>Dirigente prof. Sanit. Riabilitative (altri inc. Prof.li)</v>
      </c>
      <c r="B74" s="313" t="str">
        <f>'t1'!B73</f>
        <v>SD0AI2</v>
      </c>
      <c r="C74" s="336">
        <f>'t1'!K73</f>
        <v>0</v>
      </c>
      <c r="D74" s="336">
        <f>'t3'!K73</f>
        <v>0</v>
      </c>
      <c r="E74" s="337">
        <f>'t3'!M73</f>
        <v>0</v>
      </c>
      <c r="F74" s="337">
        <f>'t3'!O73</f>
        <v>0</v>
      </c>
      <c r="G74" s="337">
        <f>'t3'!C73</f>
        <v>0</v>
      </c>
      <c r="H74" s="337">
        <f>'t3'!E73</f>
        <v>0</v>
      </c>
      <c r="I74" s="337">
        <f>'t3'!G73</f>
        <v>0</v>
      </c>
      <c r="J74" s="337">
        <f>'t3'!I73</f>
        <v>0</v>
      </c>
      <c r="K74" s="337">
        <f t="shared" si="6"/>
        <v>0</v>
      </c>
      <c r="L74" s="337">
        <f>'t10'!AU73</f>
        <v>0</v>
      </c>
      <c r="M74" s="337" t="str">
        <f t="shared" si="7"/>
        <v>OK</v>
      </c>
      <c r="N74" s="338" t="str">
        <f t="shared" si="8"/>
        <v>OK</v>
      </c>
      <c r="O74" s="336">
        <f>'t1'!L73</f>
        <v>0</v>
      </c>
      <c r="P74" s="336">
        <f>'t3'!L73</f>
        <v>0</v>
      </c>
      <c r="Q74" s="337">
        <f>'t3'!N73</f>
        <v>0</v>
      </c>
      <c r="R74" s="337">
        <f>'t3'!P73</f>
        <v>0</v>
      </c>
      <c r="S74" s="337">
        <f>'t3'!D73</f>
        <v>0</v>
      </c>
      <c r="T74" s="337">
        <f>'t3'!F73</f>
        <v>0</v>
      </c>
      <c r="U74" s="337">
        <f>'t3'!H73</f>
        <v>0</v>
      </c>
      <c r="V74" s="337">
        <f>'t3'!J73</f>
        <v>0</v>
      </c>
      <c r="W74" s="337">
        <f t="shared" si="9"/>
        <v>0</v>
      </c>
      <c r="X74" s="337">
        <f>'t10'!AV73</f>
        <v>0</v>
      </c>
      <c r="Y74" s="1479" t="str">
        <f t="shared" si="10"/>
        <v>OK</v>
      </c>
      <c r="Z74" s="356" t="str">
        <f t="shared" si="11"/>
        <v>OK</v>
      </c>
    </row>
    <row r="75" spans="1:26" ht="15" customHeight="1" x14ac:dyDescent="0.3">
      <c r="A75" s="314" t="str">
        <f>'t1'!A74</f>
        <v>Dir. Prof. San. Riabilitat. T.det.art.15-septies dlgs 502/92</v>
      </c>
      <c r="B75" s="313" t="str">
        <f>'t1'!B74</f>
        <v>SD048C</v>
      </c>
      <c r="C75" s="336">
        <f>'t1'!K74</f>
        <v>0</v>
      </c>
      <c r="D75" s="336">
        <f>'t3'!K74</f>
        <v>0</v>
      </c>
      <c r="E75" s="337">
        <f>'t3'!M74</f>
        <v>0</v>
      </c>
      <c r="F75" s="337">
        <f>'t3'!O74</f>
        <v>0</v>
      </c>
      <c r="G75" s="337">
        <f>'t3'!C74</f>
        <v>0</v>
      </c>
      <c r="H75" s="337">
        <f>'t3'!E74</f>
        <v>0</v>
      </c>
      <c r="I75" s="337">
        <f>'t3'!G74</f>
        <v>0</v>
      </c>
      <c r="J75" s="337">
        <f>'t3'!I74</f>
        <v>0</v>
      </c>
      <c r="K75" s="337">
        <f t="shared" si="6"/>
        <v>0</v>
      </c>
      <c r="L75" s="337">
        <f>'t10'!AU74</f>
        <v>0</v>
      </c>
      <c r="M75" s="337" t="str">
        <f t="shared" si="7"/>
        <v>OK</v>
      </c>
      <c r="N75" s="338" t="str">
        <f t="shared" si="8"/>
        <v>OK</v>
      </c>
      <c r="O75" s="336">
        <f>'t1'!L74</f>
        <v>0</v>
      </c>
      <c r="P75" s="336">
        <f>'t3'!L74</f>
        <v>0</v>
      </c>
      <c r="Q75" s="337">
        <f>'t3'!N74</f>
        <v>0</v>
      </c>
      <c r="R75" s="337">
        <f>'t3'!P74</f>
        <v>0</v>
      </c>
      <c r="S75" s="337">
        <f>'t3'!D74</f>
        <v>0</v>
      </c>
      <c r="T75" s="337">
        <f>'t3'!F74</f>
        <v>0</v>
      </c>
      <c r="U75" s="337">
        <f>'t3'!H74</f>
        <v>0</v>
      </c>
      <c r="V75" s="337">
        <f>'t3'!J74</f>
        <v>0</v>
      </c>
      <c r="W75" s="337">
        <f t="shared" si="9"/>
        <v>0</v>
      </c>
      <c r="X75" s="337">
        <f>'t10'!AV74</f>
        <v>0</v>
      </c>
      <c r="Y75" s="1479" t="str">
        <f t="shared" si="10"/>
        <v>OK</v>
      </c>
      <c r="Z75" s="356" t="str">
        <f t="shared" si="11"/>
        <v>OK</v>
      </c>
    </row>
    <row r="76" spans="1:26" ht="15" customHeight="1" x14ac:dyDescent="0.3">
      <c r="A76" s="314" t="str">
        <f>'t1'!A75</f>
        <v>Dirigente prof. Tecnico sanitarie (inc. Strut. Compl.)</v>
      </c>
      <c r="B76" s="313" t="str">
        <f>'t1'!B75</f>
        <v>SD0CO3</v>
      </c>
      <c r="C76" s="336">
        <f>'t1'!K75</f>
        <v>0</v>
      </c>
      <c r="D76" s="336">
        <f>'t3'!K75</f>
        <v>0</v>
      </c>
      <c r="E76" s="337">
        <f>'t3'!M75</f>
        <v>0</v>
      </c>
      <c r="F76" s="337">
        <f>'t3'!O75</f>
        <v>0</v>
      </c>
      <c r="G76" s="337">
        <f>'t3'!C75</f>
        <v>0</v>
      </c>
      <c r="H76" s="337">
        <f>'t3'!E75</f>
        <v>0</v>
      </c>
      <c r="I76" s="337">
        <f>'t3'!G75</f>
        <v>0</v>
      </c>
      <c r="J76" s="337">
        <f>'t3'!I75</f>
        <v>0</v>
      </c>
      <c r="K76" s="337">
        <f t="shared" si="6"/>
        <v>0</v>
      </c>
      <c r="L76" s="337">
        <f>'t10'!AU75</f>
        <v>0</v>
      </c>
      <c r="M76" s="337" t="str">
        <f t="shared" si="7"/>
        <v>OK</v>
      </c>
      <c r="N76" s="338" t="str">
        <f t="shared" si="8"/>
        <v>OK</v>
      </c>
      <c r="O76" s="336">
        <f>'t1'!L75</f>
        <v>0</v>
      </c>
      <c r="P76" s="336">
        <f>'t3'!L75</f>
        <v>0</v>
      </c>
      <c r="Q76" s="337">
        <f>'t3'!N75</f>
        <v>0</v>
      </c>
      <c r="R76" s="337">
        <f>'t3'!P75</f>
        <v>0</v>
      </c>
      <c r="S76" s="337">
        <f>'t3'!D75</f>
        <v>0</v>
      </c>
      <c r="T76" s="337">
        <f>'t3'!F75</f>
        <v>0</v>
      </c>
      <c r="U76" s="337">
        <f>'t3'!H75</f>
        <v>0</v>
      </c>
      <c r="V76" s="337">
        <f>'t3'!J75</f>
        <v>0</v>
      </c>
      <c r="W76" s="337">
        <f t="shared" si="9"/>
        <v>0</v>
      </c>
      <c r="X76" s="337">
        <f>'t10'!AV75</f>
        <v>0</v>
      </c>
      <c r="Y76" s="1479" t="str">
        <f t="shared" si="10"/>
        <v>OK</v>
      </c>
      <c r="Z76" s="356" t="str">
        <f t="shared" si="11"/>
        <v>OK</v>
      </c>
    </row>
    <row r="77" spans="1:26" ht="15" customHeight="1" x14ac:dyDescent="0.3">
      <c r="A77" s="314" t="str">
        <f>'t1'!A76</f>
        <v>Dirigente prof. Tecnico sanitarie (inc. Strut. Sempl.)</v>
      </c>
      <c r="B77" s="313" t="str">
        <f>'t1'!B76</f>
        <v>SD0SE3</v>
      </c>
      <c r="C77" s="336">
        <f>'t1'!K76</f>
        <v>0</v>
      </c>
      <c r="D77" s="336">
        <f>'t3'!K76</f>
        <v>0</v>
      </c>
      <c r="E77" s="337">
        <f>'t3'!M76</f>
        <v>0</v>
      </c>
      <c r="F77" s="337">
        <f>'t3'!O76</f>
        <v>0</v>
      </c>
      <c r="G77" s="337">
        <f>'t3'!C76</f>
        <v>0</v>
      </c>
      <c r="H77" s="337">
        <f>'t3'!E76</f>
        <v>0</v>
      </c>
      <c r="I77" s="337">
        <f>'t3'!G76</f>
        <v>0</v>
      </c>
      <c r="J77" s="337">
        <f>'t3'!I76</f>
        <v>0</v>
      </c>
      <c r="K77" s="337">
        <f t="shared" si="6"/>
        <v>0</v>
      </c>
      <c r="L77" s="337">
        <f>'t10'!AU76</f>
        <v>0</v>
      </c>
      <c r="M77" s="337" t="str">
        <f t="shared" si="7"/>
        <v>OK</v>
      </c>
      <c r="N77" s="338" t="str">
        <f t="shared" si="8"/>
        <v>OK</v>
      </c>
      <c r="O77" s="336">
        <f>'t1'!L76</f>
        <v>0</v>
      </c>
      <c r="P77" s="336">
        <f>'t3'!L76</f>
        <v>0</v>
      </c>
      <c r="Q77" s="337">
        <f>'t3'!N76</f>
        <v>0</v>
      </c>
      <c r="R77" s="337">
        <f>'t3'!P76</f>
        <v>0</v>
      </c>
      <c r="S77" s="337">
        <f>'t3'!D76</f>
        <v>0</v>
      </c>
      <c r="T77" s="337">
        <f>'t3'!F76</f>
        <v>0</v>
      </c>
      <c r="U77" s="337">
        <f>'t3'!H76</f>
        <v>0</v>
      </c>
      <c r="V77" s="337">
        <f>'t3'!J76</f>
        <v>0</v>
      </c>
      <c r="W77" s="337">
        <f t="shared" si="9"/>
        <v>0</v>
      </c>
      <c r="X77" s="337">
        <f>'t10'!AV76</f>
        <v>0</v>
      </c>
      <c r="Y77" s="1479" t="str">
        <f t="shared" si="10"/>
        <v>OK</v>
      </c>
      <c r="Z77" s="356" t="str">
        <f t="shared" si="11"/>
        <v>OK</v>
      </c>
    </row>
    <row r="78" spans="1:26" ht="15" customHeight="1" x14ac:dyDescent="0.3">
      <c r="A78" s="314" t="str">
        <f>'t1'!A77</f>
        <v>Dirigente prof. Tecnico sanitarie (altri inc. Prof.li)</v>
      </c>
      <c r="B78" s="313" t="str">
        <f>'t1'!B77</f>
        <v>SD0AI3</v>
      </c>
      <c r="C78" s="336">
        <f>'t1'!K77</f>
        <v>0</v>
      </c>
      <c r="D78" s="336">
        <f>'t3'!K77</f>
        <v>0</v>
      </c>
      <c r="E78" s="337">
        <f>'t3'!M77</f>
        <v>0</v>
      </c>
      <c r="F78" s="337">
        <f>'t3'!O77</f>
        <v>0</v>
      </c>
      <c r="G78" s="337">
        <f>'t3'!C77</f>
        <v>0</v>
      </c>
      <c r="H78" s="337">
        <f>'t3'!E77</f>
        <v>0</v>
      </c>
      <c r="I78" s="337">
        <f>'t3'!G77</f>
        <v>0</v>
      </c>
      <c r="J78" s="337">
        <f>'t3'!I77</f>
        <v>0</v>
      </c>
      <c r="K78" s="337">
        <f t="shared" si="6"/>
        <v>0</v>
      </c>
      <c r="L78" s="337">
        <f>'t10'!AU77</f>
        <v>0</v>
      </c>
      <c r="M78" s="337" t="str">
        <f t="shared" si="7"/>
        <v>OK</v>
      </c>
      <c r="N78" s="338" t="str">
        <f t="shared" si="8"/>
        <v>OK</v>
      </c>
      <c r="O78" s="336">
        <f>'t1'!L77</f>
        <v>0</v>
      </c>
      <c r="P78" s="336">
        <f>'t3'!L77</f>
        <v>0</v>
      </c>
      <c r="Q78" s="337">
        <f>'t3'!N77</f>
        <v>0</v>
      </c>
      <c r="R78" s="337">
        <f>'t3'!P77</f>
        <v>0</v>
      </c>
      <c r="S78" s="337">
        <f>'t3'!D77</f>
        <v>0</v>
      </c>
      <c r="T78" s="337">
        <f>'t3'!F77</f>
        <v>0</v>
      </c>
      <c r="U78" s="337">
        <f>'t3'!H77</f>
        <v>0</v>
      </c>
      <c r="V78" s="337">
        <f>'t3'!J77</f>
        <v>0</v>
      </c>
      <c r="W78" s="337">
        <f t="shared" si="9"/>
        <v>0</v>
      </c>
      <c r="X78" s="337">
        <f>'t10'!AV77</f>
        <v>0</v>
      </c>
      <c r="Y78" s="1479" t="str">
        <f t="shared" si="10"/>
        <v>OK</v>
      </c>
      <c r="Z78" s="356" t="str">
        <f t="shared" si="11"/>
        <v>OK</v>
      </c>
    </row>
    <row r="79" spans="1:26" ht="15" customHeight="1" x14ac:dyDescent="0.3">
      <c r="A79" s="314" t="str">
        <f>'t1'!A78</f>
        <v>Dir. Prof.tecnico sanitarie t.det.art.15-septies dlgs 502/92</v>
      </c>
      <c r="B79" s="313" t="str">
        <f>'t1'!B78</f>
        <v>SD048D</v>
      </c>
      <c r="C79" s="336">
        <f>'t1'!K78</f>
        <v>0</v>
      </c>
      <c r="D79" s="336">
        <f>'t3'!K78</f>
        <v>0</v>
      </c>
      <c r="E79" s="337">
        <f>'t3'!M78</f>
        <v>0</v>
      </c>
      <c r="F79" s="337">
        <f>'t3'!O78</f>
        <v>0</v>
      </c>
      <c r="G79" s="337">
        <f>'t3'!C78</f>
        <v>0</v>
      </c>
      <c r="H79" s="337">
        <f>'t3'!E78</f>
        <v>0</v>
      </c>
      <c r="I79" s="337">
        <f>'t3'!G78</f>
        <v>0</v>
      </c>
      <c r="J79" s="337">
        <f>'t3'!I78</f>
        <v>0</v>
      </c>
      <c r="K79" s="337">
        <f t="shared" si="6"/>
        <v>0</v>
      </c>
      <c r="L79" s="337">
        <f>'t10'!AU78</f>
        <v>0</v>
      </c>
      <c r="M79" s="337" t="str">
        <f t="shared" si="7"/>
        <v>OK</v>
      </c>
      <c r="N79" s="338" t="str">
        <f t="shared" si="8"/>
        <v>OK</v>
      </c>
      <c r="O79" s="336">
        <f>'t1'!L78</f>
        <v>0</v>
      </c>
      <c r="P79" s="336">
        <f>'t3'!L78</f>
        <v>0</v>
      </c>
      <c r="Q79" s="337">
        <f>'t3'!N78</f>
        <v>0</v>
      </c>
      <c r="R79" s="337">
        <f>'t3'!P78</f>
        <v>0</v>
      </c>
      <c r="S79" s="337">
        <f>'t3'!D78</f>
        <v>0</v>
      </c>
      <c r="T79" s="337">
        <f>'t3'!F78</f>
        <v>0</v>
      </c>
      <c r="U79" s="337">
        <f>'t3'!H78</f>
        <v>0</v>
      </c>
      <c r="V79" s="337">
        <f>'t3'!J78</f>
        <v>0</v>
      </c>
      <c r="W79" s="337">
        <f t="shared" si="9"/>
        <v>0</v>
      </c>
      <c r="X79" s="337">
        <f>'t10'!AV78</f>
        <v>0</v>
      </c>
      <c r="Y79" s="1479" t="str">
        <f t="shared" si="10"/>
        <v>OK</v>
      </c>
      <c r="Z79" s="356" t="str">
        <f t="shared" si="11"/>
        <v>OK</v>
      </c>
    </row>
    <row r="80" spans="1:26" ht="15" customHeight="1" x14ac:dyDescent="0.3">
      <c r="A80" s="314" t="str">
        <f>'t1'!A79</f>
        <v>Dirigente prof.tecniche della prevenzione (inc.strut.compl.)</v>
      </c>
      <c r="B80" s="313" t="str">
        <f>'t1'!B79</f>
        <v>SD0CO4</v>
      </c>
      <c r="C80" s="336">
        <f>'t1'!K79</f>
        <v>0</v>
      </c>
      <c r="D80" s="336">
        <f>'t3'!K79</f>
        <v>0</v>
      </c>
      <c r="E80" s="337">
        <f>'t3'!M79</f>
        <v>0</v>
      </c>
      <c r="F80" s="337">
        <f>'t3'!O79</f>
        <v>0</v>
      </c>
      <c r="G80" s="337">
        <f>'t3'!C79</f>
        <v>0</v>
      </c>
      <c r="H80" s="337">
        <f>'t3'!E79</f>
        <v>0</v>
      </c>
      <c r="I80" s="337">
        <f>'t3'!G79</f>
        <v>0</v>
      </c>
      <c r="J80" s="337">
        <f>'t3'!I79</f>
        <v>0</v>
      </c>
      <c r="K80" s="337">
        <f t="shared" si="6"/>
        <v>0</v>
      </c>
      <c r="L80" s="337">
        <f>'t10'!AU79</f>
        <v>0</v>
      </c>
      <c r="M80" s="337" t="str">
        <f t="shared" si="7"/>
        <v>OK</v>
      </c>
      <c r="N80" s="338" t="str">
        <f t="shared" si="8"/>
        <v>OK</v>
      </c>
      <c r="O80" s="336">
        <f>'t1'!L79</f>
        <v>0</v>
      </c>
      <c r="P80" s="336">
        <f>'t3'!L79</f>
        <v>0</v>
      </c>
      <c r="Q80" s="337">
        <f>'t3'!N79</f>
        <v>0</v>
      </c>
      <c r="R80" s="337">
        <f>'t3'!P79</f>
        <v>0</v>
      </c>
      <c r="S80" s="337">
        <f>'t3'!D79</f>
        <v>0</v>
      </c>
      <c r="T80" s="337">
        <f>'t3'!F79</f>
        <v>0</v>
      </c>
      <c r="U80" s="337">
        <f>'t3'!H79</f>
        <v>0</v>
      </c>
      <c r="V80" s="337">
        <f>'t3'!J79</f>
        <v>0</v>
      </c>
      <c r="W80" s="337">
        <f t="shared" si="9"/>
        <v>0</v>
      </c>
      <c r="X80" s="337">
        <f>'t10'!AV79</f>
        <v>0</v>
      </c>
      <c r="Y80" s="1479" t="str">
        <f t="shared" si="10"/>
        <v>OK</v>
      </c>
      <c r="Z80" s="356" t="str">
        <f t="shared" si="11"/>
        <v>OK</v>
      </c>
    </row>
    <row r="81" spans="1:26" ht="15" customHeight="1" x14ac:dyDescent="0.3">
      <c r="A81" s="314" t="str">
        <f>'t1'!A80</f>
        <v>Dirigente prof.tecniche della prevenzione (inc.strut.sempl.)</v>
      </c>
      <c r="B81" s="313" t="str">
        <f>'t1'!B80</f>
        <v>SD0SE4</v>
      </c>
      <c r="C81" s="336">
        <f>'t1'!K80</f>
        <v>0</v>
      </c>
      <c r="D81" s="336">
        <f>'t3'!K80</f>
        <v>0</v>
      </c>
      <c r="E81" s="337">
        <f>'t3'!M80</f>
        <v>0</v>
      </c>
      <c r="F81" s="337">
        <f>'t3'!O80</f>
        <v>0</v>
      </c>
      <c r="G81" s="337">
        <f>'t3'!C80</f>
        <v>0</v>
      </c>
      <c r="H81" s="337">
        <f>'t3'!E80</f>
        <v>0</v>
      </c>
      <c r="I81" s="337">
        <f>'t3'!G80</f>
        <v>0</v>
      </c>
      <c r="J81" s="337">
        <f>'t3'!I80</f>
        <v>0</v>
      </c>
      <c r="K81" s="337">
        <f t="shared" si="6"/>
        <v>0</v>
      </c>
      <c r="L81" s="337">
        <f>'t10'!AU80</f>
        <v>0</v>
      </c>
      <c r="M81" s="337" t="str">
        <f t="shared" si="7"/>
        <v>OK</v>
      </c>
      <c r="N81" s="338" t="str">
        <f t="shared" si="8"/>
        <v>OK</v>
      </c>
      <c r="O81" s="336">
        <f>'t1'!L80</f>
        <v>0</v>
      </c>
      <c r="P81" s="336">
        <f>'t3'!L80</f>
        <v>0</v>
      </c>
      <c r="Q81" s="337">
        <f>'t3'!N80</f>
        <v>0</v>
      </c>
      <c r="R81" s="337">
        <f>'t3'!P80</f>
        <v>0</v>
      </c>
      <c r="S81" s="337">
        <f>'t3'!D80</f>
        <v>0</v>
      </c>
      <c r="T81" s="337">
        <f>'t3'!F80</f>
        <v>0</v>
      </c>
      <c r="U81" s="337">
        <f>'t3'!H80</f>
        <v>0</v>
      </c>
      <c r="V81" s="337">
        <f>'t3'!J80</f>
        <v>0</v>
      </c>
      <c r="W81" s="337">
        <f t="shared" si="9"/>
        <v>0</v>
      </c>
      <c r="X81" s="337">
        <f>'t10'!AV80</f>
        <v>0</v>
      </c>
      <c r="Y81" s="1479" t="str">
        <f t="shared" si="10"/>
        <v>OK</v>
      </c>
      <c r="Z81" s="356" t="str">
        <f t="shared" si="11"/>
        <v>OK</v>
      </c>
    </row>
    <row r="82" spans="1:26" ht="15" customHeight="1" x14ac:dyDescent="0.3">
      <c r="A82" s="314" t="str">
        <f>'t1'!A81</f>
        <v>Dirigente prof.tecniche della prevenzione(altri inc.prof.li)</v>
      </c>
      <c r="B82" s="313" t="str">
        <f>'t1'!B81</f>
        <v>SD0AI4</v>
      </c>
      <c r="C82" s="336">
        <f>'t1'!K81</f>
        <v>0</v>
      </c>
      <c r="D82" s="336">
        <f>'t3'!K81</f>
        <v>0</v>
      </c>
      <c r="E82" s="337">
        <f>'t3'!M81</f>
        <v>0</v>
      </c>
      <c r="F82" s="337">
        <f>'t3'!O81</f>
        <v>0</v>
      </c>
      <c r="G82" s="337">
        <f>'t3'!C81</f>
        <v>0</v>
      </c>
      <c r="H82" s="337">
        <f>'t3'!E81</f>
        <v>0</v>
      </c>
      <c r="I82" s="337">
        <f>'t3'!G81</f>
        <v>0</v>
      </c>
      <c r="J82" s="337">
        <f>'t3'!I81</f>
        <v>0</v>
      </c>
      <c r="K82" s="337">
        <f t="shared" si="6"/>
        <v>0</v>
      </c>
      <c r="L82" s="337">
        <f>'t10'!AU81</f>
        <v>0</v>
      </c>
      <c r="M82" s="337" t="str">
        <f t="shared" si="7"/>
        <v>OK</v>
      </c>
      <c r="N82" s="338" t="str">
        <f t="shared" si="8"/>
        <v>OK</v>
      </c>
      <c r="O82" s="336">
        <f>'t1'!L81</f>
        <v>0</v>
      </c>
      <c r="P82" s="336">
        <f>'t3'!L81</f>
        <v>0</v>
      </c>
      <c r="Q82" s="337">
        <f>'t3'!N81</f>
        <v>0</v>
      </c>
      <c r="R82" s="337">
        <f>'t3'!P81</f>
        <v>0</v>
      </c>
      <c r="S82" s="337">
        <f>'t3'!D81</f>
        <v>0</v>
      </c>
      <c r="T82" s="337">
        <f>'t3'!F81</f>
        <v>0</v>
      </c>
      <c r="U82" s="337">
        <f>'t3'!H81</f>
        <v>0</v>
      </c>
      <c r="V82" s="337">
        <f>'t3'!J81</f>
        <v>0</v>
      </c>
      <c r="W82" s="337">
        <f t="shared" si="9"/>
        <v>0</v>
      </c>
      <c r="X82" s="337">
        <f>'t10'!AV81</f>
        <v>0</v>
      </c>
      <c r="Y82" s="1479" t="str">
        <f t="shared" si="10"/>
        <v>OK</v>
      </c>
      <c r="Z82" s="356" t="str">
        <f t="shared" si="11"/>
        <v>OK</v>
      </c>
    </row>
    <row r="83" spans="1:26" ht="15" customHeight="1" x14ac:dyDescent="0.3">
      <c r="A83" s="314" t="str">
        <f>'t1'!A82</f>
        <v>Dir. Prof.tecniche prevenz. T.det.art.15-septies dlgs 502/92</v>
      </c>
      <c r="B83" s="313" t="str">
        <f>'t1'!B82</f>
        <v>SD048E</v>
      </c>
      <c r="C83" s="336">
        <f>'t1'!K82</f>
        <v>0</v>
      </c>
      <c r="D83" s="336">
        <f>'t3'!K82</f>
        <v>0</v>
      </c>
      <c r="E83" s="337">
        <f>'t3'!M82</f>
        <v>0</v>
      </c>
      <c r="F83" s="337">
        <f>'t3'!O82</f>
        <v>0</v>
      </c>
      <c r="G83" s="337">
        <f>'t3'!C82</f>
        <v>0</v>
      </c>
      <c r="H83" s="337">
        <f>'t3'!E82</f>
        <v>0</v>
      </c>
      <c r="I83" s="337">
        <f>'t3'!G82</f>
        <v>0</v>
      </c>
      <c r="J83" s="337">
        <f>'t3'!I82</f>
        <v>0</v>
      </c>
      <c r="K83" s="337">
        <f t="shared" si="6"/>
        <v>0</v>
      </c>
      <c r="L83" s="337">
        <f>'t10'!AU82</f>
        <v>0</v>
      </c>
      <c r="M83" s="337" t="str">
        <f t="shared" si="7"/>
        <v>OK</v>
      </c>
      <c r="N83" s="338" t="str">
        <f t="shared" si="8"/>
        <v>OK</v>
      </c>
      <c r="O83" s="336">
        <f>'t1'!L82</f>
        <v>0</v>
      </c>
      <c r="P83" s="336">
        <f>'t3'!L82</f>
        <v>0</v>
      </c>
      <c r="Q83" s="337">
        <f>'t3'!N82</f>
        <v>0</v>
      </c>
      <c r="R83" s="337">
        <f>'t3'!P82</f>
        <v>0</v>
      </c>
      <c r="S83" s="337">
        <f>'t3'!D82</f>
        <v>0</v>
      </c>
      <c r="T83" s="337">
        <f>'t3'!F82</f>
        <v>0</v>
      </c>
      <c r="U83" s="337">
        <f>'t3'!H82</f>
        <v>0</v>
      </c>
      <c r="V83" s="337">
        <f>'t3'!J82</f>
        <v>0</v>
      </c>
      <c r="W83" s="337">
        <f t="shared" si="9"/>
        <v>0</v>
      </c>
      <c r="X83" s="337">
        <f>'t10'!AV82</f>
        <v>0</v>
      </c>
      <c r="Y83" s="1479" t="str">
        <f t="shared" si="10"/>
        <v>OK</v>
      </c>
      <c r="Z83" s="356" t="str">
        <f t="shared" si="11"/>
        <v>OK</v>
      </c>
    </row>
    <row r="84" spans="1:26" ht="15" customHeight="1" x14ac:dyDescent="0.3">
      <c r="A84" s="314" t="str">
        <f>'t1'!A83</f>
        <v>Coll.re prof.le sanitario - pers. Infer. Senior - ds</v>
      </c>
      <c r="B84" s="313" t="str">
        <f>'t1'!B83</f>
        <v>S18863</v>
      </c>
      <c r="C84" s="336">
        <f>'t1'!K83</f>
        <v>3</v>
      </c>
      <c r="D84" s="336">
        <f>'t3'!K83</f>
        <v>0</v>
      </c>
      <c r="E84" s="337">
        <f>'t3'!M83</f>
        <v>0</v>
      </c>
      <c r="F84" s="337">
        <f>'t3'!O83</f>
        <v>0</v>
      </c>
      <c r="G84" s="337">
        <f>'t3'!C83</f>
        <v>0</v>
      </c>
      <c r="H84" s="337">
        <f>'t3'!E83</f>
        <v>0</v>
      </c>
      <c r="I84" s="337">
        <f>'t3'!G83</f>
        <v>0</v>
      </c>
      <c r="J84" s="337">
        <f>'t3'!I83</f>
        <v>0</v>
      </c>
      <c r="K84" s="337">
        <f t="shared" si="6"/>
        <v>3</v>
      </c>
      <c r="L84" s="337">
        <f>'t10'!AU83</f>
        <v>3</v>
      </c>
      <c r="M84" s="337" t="str">
        <f t="shared" si="7"/>
        <v>OK</v>
      </c>
      <c r="N84" s="338" t="str">
        <f t="shared" si="8"/>
        <v>OK</v>
      </c>
      <c r="O84" s="336">
        <f>'t1'!L83</f>
        <v>16</v>
      </c>
      <c r="P84" s="336">
        <f>'t3'!L83</f>
        <v>0</v>
      </c>
      <c r="Q84" s="337">
        <f>'t3'!N83</f>
        <v>0</v>
      </c>
      <c r="R84" s="337">
        <f>'t3'!P83</f>
        <v>0</v>
      </c>
      <c r="S84" s="337">
        <f>'t3'!D83</f>
        <v>0</v>
      </c>
      <c r="T84" s="337">
        <f>'t3'!F83</f>
        <v>0</v>
      </c>
      <c r="U84" s="337">
        <f>'t3'!H83</f>
        <v>0</v>
      </c>
      <c r="V84" s="337">
        <f>'t3'!J83</f>
        <v>0</v>
      </c>
      <c r="W84" s="337">
        <f t="shared" si="9"/>
        <v>16</v>
      </c>
      <c r="X84" s="337">
        <f>'t10'!AV83</f>
        <v>16</v>
      </c>
      <c r="Y84" s="1479" t="str">
        <f t="shared" si="10"/>
        <v>OK</v>
      </c>
      <c r="Z84" s="356" t="str">
        <f t="shared" si="11"/>
        <v>OK</v>
      </c>
    </row>
    <row r="85" spans="1:26" ht="15" customHeight="1" x14ac:dyDescent="0.3">
      <c r="A85" s="314" t="str">
        <f>'t1'!A84</f>
        <v>Coll.re prof.le sanitario - pers. Infer. - D</v>
      </c>
      <c r="B85" s="313" t="str">
        <f>'t1'!B84</f>
        <v>S16020</v>
      </c>
      <c r="C85" s="336">
        <f>'t1'!K84</f>
        <v>108</v>
      </c>
      <c r="D85" s="336">
        <f>'t3'!K84</f>
        <v>0</v>
      </c>
      <c r="E85" s="337">
        <f>'t3'!M84</f>
        <v>0</v>
      </c>
      <c r="F85" s="337">
        <f>'t3'!O84</f>
        <v>0</v>
      </c>
      <c r="G85" s="337">
        <f>'t3'!C84</f>
        <v>0</v>
      </c>
      <c r="H85" s="337">
        <f>'t3'!E84</f>
        <v>0</v>
      </c>
      <c r="I85" s="337">
        <f>'t3'!G84</f>
        <v>0</v>
      </c>
      <c r="J85" s="337">
        <f>'t3'!I84</f>
        <v>1</v>
      </c>
      <c r="K85" s="337">
        <f t="shared" si="6"/>
        <v>107</v>
      </c>
      <c r="L85" s="337">
        <f>'t10'!AU84</f>
        <v>107</v>
      </c>
      <c r="M85" s="337" t="str">
        <f t="shared" si="7"/>
        <v>OK</v>
      </c>
      <c r="N85" s="338" t="str">
        <f t="shared" si="8"/>
        <v>OK</v>
      </c>
      <c r="O85" s="336">
        <f>'t1'!L84</f>
        <v>324</v>
      </c>
      <c r="P85" s="336">
        <f>'t3'!L84</f>
        <v>0</v>
      </c>
      <c r="Q85" s="337">
        <f>'t3'!N84</f>
        <v>0</v>
      </c>
      <c r="R85" s="337">
        <f>'t3'!P84</f>
        <v>0</v>
      </c>
      <c r="S85" s="337">
        <f>'t3'!D84</f>
        <v>2</v>
      </c>
      <c r="T85" s="337">
        <f>'t3'!F84</f>
        <v>0</v>
      </c>
      <c r="U85" s="337">
        <f>'t3'!H84</f>
        <v>0</v>
      </c>
      <c r="V85" s="337">
        <f>'t3'!J84</f>
        <v>6</v>
      </c>
      <c r="W85" s="337">
        <f t="shared" si="9"/>
        <v>316</v>
      </c>
      <c r="X85" s="337">
        <f>'t10'!AV84</f>
        <v>316</v>
      </c>
      <c r="Y85" s="1479" t="str">
        <f t="shared" si="10"/>
        <v>OK</v>
      </c>
      <c r="Z85" s="356" t="str">
        <f t="shared" si="11"/>
        <v>OK</v>
      </c>
    </row>
    <row r="86" spans="1:26" ht="15" customHeight="1" x14ac:dyDescent="0.3">
      <c r="A86" s="314" t="str">
        <f>'t1'!A85</f>
        <v>Oper.re prof.le sanitario pers. Inferm. - C</v>
      </c>
      <c r="B86" s="313" t="str">
        <f>'t1'!B85</f>
        <v>S14056</v>
      </c>
      <c r="C86" s="336">
        <f>'t1'!K85</f>
        <v>0</v>
      </c>
      <c r="D86" s="336">
        <f>'t3'!K85</f>
        <v>0</v>
      </c>
      <c r="E86" s="337">
        <f>'t3'!M85</f>
        <v>0</v>
      </c>
      <c r="F86" s="337">
        <f>'t3'!O85</f>
        <v>0</v>
      </c>
      <c r="G86" s="337">
        <f>'t3'!C85</f>
        <v>0</v>
      </c>
      <c r="H86" s="337">
        <f>'t3'!E85</f>
        <v>0</v>
      </c>
      <c r="I86" s="337">
        <f>'t3'!G85</f>
        <v>0</v>
      </c>
      <c r="J86" s="337">
        <f>'t3'!I85</f>
        <v>0</v>
      </c>
      <c r="K86" s="337">
        <f t="shared" si="6"/>
        <v>0</v>
      </c>
      <c r="L86" s="337">
        <f>'t10'!AU85</f>
        <v>0</v>
      </c>
      <c r="M86" s="337" t="str">
        <f t="shared" si="7"/>
        <v>OK</v>
      </c>
      <c r="N86" s="338" t="str">
        <f t="shared" si="8"/>
        <v>OK</v>
      </c>
      <c r="O86" s="336">
        <f>'t1'!L85</f>
        <v>0</v>
      </c>
      <c r="P86" s="336">
        <f>'t3'!L85</f>
        <v>0</v>
      </c>
      <c r="Q86" s="337">
        <f>'t3'!N85</f>
        <v>0</v>
      </c>
      <c r="R86" s="337">
        <f>'t3'!P85</f>
        <v>0</v>
      </c>
      <c r="S86" s="337">
        <f>'t3'!D85</f>
        <v>0</v>
      </c>
      <c r="T86" s="337">
        <f>'t3'!F85</f>
        <v>0</v>
      </c>
      <c r="U86" s="337">
        <f>'t3'!H85</f>
        <v>0</v>
      </c>
      <c r="V86" s="337">
        <f>'t3'!J85</f>
        <v>0</v>
      </c>
      <c r="W86" s="337">
        <f t="shared" si="9"/>
        <v>0</v>
      </c>
      <c r="X86" s="337">
        <f>'t10'!AV85</f>
        <v>0</v>
      </c>
      <c r="Y86" s="1479" t="str">
        <f t="shared" si="10"/>
        <v>OK</v>
      </c>
      <c r="Z86" s="356" t="str">
        <f t="shared" si="11"/>
        <v>OK</v>
      </c>
    </row>
    <row r="87" spans="1:26" ht="15" customHeight="1" x14ac:dyDescent="0.3">
      <c r="A87" s="314" t="str">
        <f>'t1'!A86</f>
        <v>Oper.re prof.le di ii cat.pers. Inferm.  Senior-C</v>
      </c>
      <c r="B87" s="313" t="str">
        <f>'t1'!B86</f>
        <v>S14S52</v>
      </c>
      <c r="C87" s="336">
        <f>'t1'!K86</f>
        <v>1</v>
      </c>
      <c r="D87" s="336">
        <f>'t3'!K86</f>
        <v>0</v>
      </c>
      <c r="E87" s="337">
        <f>'t3'!M86</f>
        <v>0</v>
      </c>
      <c r="F87" s="337">
        <f>'t3'!O86</f>
        <v>0</v>
      </c>
      <c r="G87" s="337">
        <f>'t3'!C86</f>
        <v>0</v>
      </c>
      <c r="H87" s="337">
        <f>'t3'!E86</f>
        <v>0</v>
      </c>
      <c r="I87" s="337">
        <f>'t3'!G86</f>
        <v>0</v>
      </c>
      <c r="J87" s="337">
        <f>'t3'!I86</f>
        <v>0</v>
      </c>
      <c r="K87" s="337">
        <f t="shared" si="6"/>
        <v>1</v>
      </c>
      <c r="L87" s="337">
        <f>'t10'!AU86</f>
        <v>1</v>
      </c>
      <c r="M87" s="337" t="str">
        <f t="shared" si="7"/>
        <v>OK</v>
      </c>
      <c r="N87" s="338" t="str">
        <f t="shared" si="8"/>
        <v>OK</v>
      </c>
      <c r="O87" s="336">
        <f>'t1'!L86</f>
        <v>0</v>
      </c>
      <c r="P87" s="336">
        <f>'t3'!L86</f>
        <v>0</v>
      </c>
      <c r="Q87" s="337">
        <f>'t3'!N86</f>
        <v>0</v>
      </c>
      <c r="R87" s="337">
        <f>'t3'!P86</f>
        <v>0</v>
      </c>
      <c r="S87" s="337">
        <f>'t3'!D86</f>
        <v>0</v>
      </c>
      <c r="T87" s="337">
        <f>'t3'!F86</f>
        <v>0</v>
      </c>
      <c r="U87" s="337">
        <f>'t3'!H86</f>
        <v>0</v>
      </c>
      <c r="V87" s="337">
        <f>'t3'!J86</f>
        <v>0</v>
      </c>
      <c r="W87" s="337">
        <f t="shared" si="9"/>
        <v>0</v>
      </c>
      <c r="X87" s="337">
        <f>'t10'!AV86</f>
        <v>0</v>
      </c>
      <c r="Y87" s="1479" t="str">
        <f t="shared" si="10"/>
        <v>OK</v>
      </c>
      <c r="Z87" s="356" t="str">
        <f t="shared" si="11"/>
        <v>OK</v>
      </c>
    </row>
    <row r="88" spans="1:26" ht="15" customHeight="1" x14ac:dyDescent="0.3">
      <c r="A88" s="314" t="str">
        <f>'t1'!A87</f>
        <v>Oper.re prof.le di ii cat.pers. Inferm. Bs</v>
      </c>
      <c r="B88" s="313" t="str">
        <f>'t1'!B87</f>
        <v>S13052</v>
      </c>
      <c r="C88" s="336">
        <f>'t1'!K87</f>
        <v>0</v>
      </c>
      <c r="D88" s="336">
        <f>'t3'!K87</f>
        <v>0</v>
      </c>
      <c r="E88" s="337">
        <f>'t3'!M87</f>
        <v>0</v>
      </c>
      <c r="F88" s="337">
        <f>'t3'!O87</f>
        <v>0</v>
      </c>
      <c r="G88" s="337">
        <f>'t3'!C87</f>
        <v>0</v>
      </c>
      <c r="H88" s="337">
        <f>'t3'!E87</f>
        <v>0</v>
      </c>
      <c r="I88" s="337">
        <f>'t3'!G87</f>
        <v>0</v>
      </c>
      <c r="J88" s="337">
        <f>'t3'!I87</f>
        <v>0</v>
      </c>
      <c r="K88" s="337">
        <f t="shared" si="6"/>
        <v>0</v>
      </c>
      <c r="L88" s="337">
        <f>'t10'!AU87</f>
        <v>0</v>
      </c>
      <c r="M88" s="337" t="str">
        <f t="shared" si="7"/>
        <v>OK</v>
      </c>
      <c r="N88" s="338" t="str">
        <f t="shared" si="8"/>
        <v>OK</v>
      </c>
      <c r="O88" s="336">
        <f>'t1'!L87</f>
        <v>0</v>
      </c>
      <c r="P88" s="336">
        <f>'t3'!L87</f>
        <v>0</v>
      </c>
      <c r="Q88" s="337">
        <f>'t3'!N87</f>
        <v>0</v>
      </c>
      <c r="R88" s="337">
        <f>'t3'!P87</f>
        <v>0</v>
      </c>
      <c r="S88" s="337">
        <f>'t3'!D87</f>
        <v>0</v>
      </c>
      <c r="T88" s="337">
        <f>'t3'!F87</f>
        <v>0</v>
      </c>
      <c r="U88" s="337">
        <f>'t3'!H87</f>
        <v>0</v>
      </c>
      <c r="V88" s="337">
        <f>'t3'!J87</f>
        <v>0</v>
      </c>
      <c r="W88" s="337">
        <f t="shared" si="9"/>
        <v>0</v>
      </c>
      <c r="X88" s="337">
        <f>'t10'!AV87</f>
        <v>0</v>
      </c>
      <c r="Y88" s="1479" t="str">
        <f t="shared" si="10"/>
        <v>OK</v>
      </c>
      <c r="Z88" s="356" t="str">
        <f t="shared" si="11"/>
        <v>OK</v>
      </c>
    </row>
    <row r="89" spans="1:26" ht="15" customHeight="1" x14ac:dyDescent="0.3">
      <c r="A89" s="314" t="str">
        <f>'t1'!A88</f>
        <v>Coll.re prof.le sanitario - pers. Tec. Senior - DS</v>
      </c>
      <c r="B89" s="313" t="str">
        <f>'t1'!B88</f>
        <v>S18864</v>
      </c>
      <c r="C89" s="336">
        <f>'t1'!K88</f>
        <v>2</v>
      </c>
      <c r="D89" s="336">
        <f>'t3'!K88</f>
        <v>0</v>
      </c>
      <c r="E89" s="337">
        <f>'t3'!M88</f>
        <v>0</v>
      </c>
      <c r="F89" s="337">
        <f>'t3'!O88</f>
        <v>0</v>
      </c>
      <c r="G89" s="337">
        <f>'t3'!C88</f>
        <v>0</v>
      </c>
      <c r="H89" s="337">
        <f>'t3'!E88</f>
        <v>0</v>
      </c>
      <c r="I89" s="337">
        <f>'t3'!G88</f>
        <v>0</v>
      </c>
      <c r="J89" s="337">
        <f>'t3'!I88</f>
        <v>0</v>
      </c>
      <c r="K89" s="337">
        <f t="shared" si="6"/>
        <v>2</v>
      </c>
      <c r="L89" s="337">
        <f>'t10'!AU88</f>
        <v>2</v>
      </c>
      <c r="M89" s="337" t="str">
        <f t="shared" si="7"/>
        <v>OK</v>
      </c>
      <c r="N89" s="338" t="str">
        <f t="shared" si="8"/>
        <v>OK</v>
      </c>
      <c r="O89" s="336">
        <f>'t1'!L88</f>
        <v>6</v>
      </c>
      <c r="P89" s="336">
        <f>'t3'!L88</f>
        <v>0</v>
      </c>
      <c r="Q89" s="337">
        <f>'t3'!N88</f>
        <v>0</v>
      </c>
      <c r="R89" s="337">
        <f>'t3'!P88</f>
        <v>0</v>
      </c>
      <c r="S89" s="337">
        <f>'t3'!D88</f>
        <v>0</v>
      </c>
      <c r="T89" s="337">
        <f>'t3'!F88</f>
        <v>0</v>
      </c>
      <c r="U89" s="337">
        <f>'t3'!H88</f>
        <v>0</v>
      </c>
      <c r="V89" s="337">
        <f>'t3'!J88</f>
        <v>0</v>
      </c>
      <c r="W89" s="337">
        <f t="shared" si="9"/>
        <v>6</v>
      </c>
      <c r="X89" s="337">
        <f>'t10'!AV88</f>
        <v>6</v>
      </c>
      <c r="Y89" s="1479" t="str">
        <f t="shared" si="10"/>
        <v>OK</v>
      </c>
      <c r="Z89" s="356" t="str">
        <f t="shared" si="11"/>
        <v>OK</v>
      </c>
    </row>
    <row r="90" spans="1:26" ht="15" customHeight="1" x14ac:dyDescent="0.3">
      <c r="A90" s="314" t="str">
        <f>'t1'!A89</f>
        <v>Coll.re prof.le sanitario - pers. Tec.- D</v>
      </c>
      <c r="B90" s="313" t="str">
        <f>'t1'!B89</f>
        <v>S16021</v>
      </c>
      <c r="C90" s="336">
        <f>'t1'!K89</f>
        <v>44</v>
      </c>
      <c r="D90" s="336">
        <f>'t3'!K89</f>
        <v>0</v>
      </c>
      <c r="E90" s="337">
        <f>'t3'!M89</f>
        <v>0</v>
      </c>
      <c r="F90" s="337">
        <f>'t3'!O89</f>
        <v>0</v>
      </c>
      <c r="G90" s="337">
        <f>'t3'!C89</f>
        <v>0</v>
      </c>
      <c r="H90" s="337">
        <f>'t3'!E89</f>
        <v>0</v>
      </c>
      <c r="I90" s="337">
        <f>'t3'!G89</f>
        <v>0</v>
      </c>
      <c r="J90" s="337">
        <f>'t3'!I89</f>
        <v>0</v>
      </c>
      <c r="K90" s="337">
        <f t="shared" si="6"/>
        <v>44</v>
      </c>
      <c r="L90" s="337">
        <f>'t10'!AU89</f>
        <v>44</v>
      </c>
      <c r="M90" s="337" t="str">
        <f t="shared" si="7"/>
        <v>OK</v>
      </c>
      <c r="N90" s="338" t="str">
        <f t="shared" si="8"/>
        <v>OK</v>
      </c>
      <c r="O90" s="336">
        <f>'t1'!L89</f>
        <v>117</v>
      </c>
      <c r="P90" s="336">
        <f>'t3'!L89</f>
        <v>0</v>
      </c>
      <c r="Q90" s="337">
        <f>'t3'!N89</f>
        <v>0</v>
      </c>
      <c r="R90" s="337">
        <f>'t3'!P89</f>
        <v>0</v>
      </c>
      <c r="S90" s="337">
        <f>'t3'!D89</f>
        <v>0</v>
      </c>
      <c r="T90" s="337">
        <f>'t3'!F89</f>
        <v>0</v>
      </c>
      <c r="U90" s="337">
        <f>'t3'!H89</f>
        <v>0</v>
      </c>
      <c r="V90" s="337">
        <f>'t3'!J89</f>
        <v>1</v>
      </c>
      <c r="W90" s="337">
        <f t="shared" si="9"/>
        <v>116</v>
      </c>
      <c r="X90" s="337">
        <f>'t10'!AV89</f>
        <v>116</v>
      </c>
      <c r="Y90" s="1479" t="str">
        <f t="shared" si="10"/>
        <v>OK</v>
      </c>
      <c r="Z90" s="356" t="str">
        <f t="shared" si="11"/>
        <v>OK</v>
      </c>
    </row>
    <row r="91" spans="1:26" ht="15" customHeight="1" x14ac:dyDescent="0.3">
      <c r="A91" s="314" t="str">
        <f>'t1'!A90</f>
        <v>Oper.re prof.le sanitario - pers. Tec.- C</v>
      </c>
      <c r="B91" s="313" t="str">
        <f>'t1'!B90</f>
        <v>S14054</v>
      </c>
      <c r="C91" s="336">
        <f>'t1'!K90</f>
        <v>0</v>
      </c>
      <c r="D91" s="336">
        <f>'t3'!K90</f>
        <v>0</v>
      </c>
      <c r="E91" s="337">
        <f>'t3'!M90</f>
        <v>0</v>
      </c>
      <c r="F91" s="337">
        <f>'t3'!O90</f>
        <v>0</v>
      </c>
      <c r="G91" s="337">
        <f>'t3'!C90</f>
        <v>0</v>
      </c>
      <c r="H91" s="337">
        <f>'t3'!E90</f>
        <v>0</v>
      </c>
      <c r="I91" s="337">
        <f>'t3'!G90</f>
        <v>0</v>
      </c>
      <c r="J91" s="337">
        <f>'t3'!I90</f>
        <v>0</v>
      </c>
      <c r="K91" s="337">
        <f t="shared" si="6"/>
        <v>0</v>
      </c>
      <c r="L91" s="337">
        <f>'t10'!AU90</f>
        <v>0</v>
      </c>
      <c r="M91" s="337" t="str">
        <f t="shared" si="7"/>
        <v>OK</v>
      </c>
      <c r="N91" s="338" t="str">
        <f t="shared" si="8"/>
        <v>OK</v>
      </c>
      <c r="O91" s="336">
        <f>'t1'!L90</f>
        <v>0</v>
      </c>
      <c r="P91" s="336">
        <f>'t3'!L90</f>
        <v>0</v>
      </c>
      <c r="Q91" s="337">
        <f>'t3'!N90</f>
        <v>0</v>
      </c>
      <c r="R91" s="337">
        <f>'t3'!P90</f>
        <v>0</v>
      </c>
      <c r="S91" s="337">
        <f>'t3'!D90</f>
        <v>0</v>
      </c>
      <c r="T91" s="337">
        <f>'t3'!F90</f>
        <v>0</v>
      </c>
      <c r="U91" s="337">
        <f>'t3'!H90</f>
        <v>0</v>
      </c>
      <c r="V91" s="337">
        <f>'t3'!J90</f>
        <v>0</v>
      </c>
      <c r="W91" s="337">
        <f t="shared" si="9"/>
        <v>0</v>
      </c>
      <c r="X91" s="337">
        <f>'t10'!AV90</f>
        <v>0</v>
      </c>
      <c r="Y91" s="1479" t="str">
        <f t="shared" si="10"/>
        <v>OK</v>
      </c>
      <c r="Z91" s="356" t="str">
        <f t="shared" si="11"/>
        <v>OK</v>
      </c>
    </row>
    <row r="92" spans="1:26" ht="15" customHeight="1" x14ac:dyDescent="0.3">
      <c r="A92" s="314" t="str">
        <f>'t1'!A91</f>
        <v>Coll.re prof.le sanitario - tecn. Della prev. Senior - DS</v>
      </c>
      <c r="B92" s="313" t="str">
        <f>'t1'!B91</f>
        <v>S18865</v>
      </c>
      <c r="C92" s="336">
        <f>'t1'!K91</f>
        <v>0</v>
      </c>
      <c r="D92" s="336">
        <f>'t3'!K91</f>
        <v>0</v>
      </c>
      <c r="E92" s="337">
        <f>'t3'!M91</f>
        <v>0</v>
      </c>
      <c r="F92" s="337">
        <f>'t3'!O91</f>
        <v>0</v>
      </c>
      <c r="G92" s="337">
        <f>'t3'!C91</f>
        <v>0</v>
      </c>
      <c r="H92" s="337">
        <f>'t3'!E91</f>
        <v>0</v>
      </c>
      <c r="I92" s="337">
        <f>'t3'!G91</f>
        <v>0</v>
      </c>
      <c r="J92" s="337">
        <f>'t3'!I91</f>
        <v>0</v>
      </c>
      <c r="K92" s="337">
        <f t="shared" si="6"/>
        <v>0</v>
      </c>
      <c r="L92" s="337">
        <f>'t10'!AU91</f>
        <v>0</v>
      </c>
      <c r="M92" s="337" t="str">
        <f t="shared" si="7"/>
        <v>OK</v>
      </c>
      <c r="N92" s="338" t="str">
        <f t="shared" si="8"/>
        <v>OK</v>
      </c>
      <c r="O92" s="336">
        <f>'t1'!L91</f>
        <v>0</v>
      </c>
      <c r="P92" s="336">
        <f>'t3'!L91</f>
        <v>0</v>
      </c>
      <c r="Q92" s="337">
        <f>'t3'!N91</f>
        <v>0</v>
      </c>
      <c r="R92" s="337">
        <f>'t3'!P91</f>
        <v>0</v>
      </c>
      <c r="S92" s="337">
        <f>'t3'!D91</f>
        <v>0</v>
      </c>
      <c r="T92" s="337">
        <f>'t3'!F91</f>
        <v>0</v>
      </c>
      <c r="U92" s="337">
        <f>'t3'!H91</f>
        <v>0</v>
      </c>
      <c r="V92" s="337">
        <f>'t3'!J91</f>
        <v>0</v>
      </c>
      <c r="W92" s="337">
        <f t="shared" si="9"/>
        <v>0</v>
      </c>
      <c r="X92" s="337">
        <f>'t10'!AV91</f>
        <v>0</v>
      </c>
      <c r="Y92" s="1479" t="str">
        <f t="shared" si="10"/>
        <v>OK</v>
      </c>
      <c r="Z92" s="356" t="str">
        <f t="shared" si="11"/>
        <v>OK</v>
      </c>
    </row>
    <row r="93" spans="1:26" ht="15" customHeight="1" x14ac:dyDescent="0.3">
      <c r="A93" s="314" t="str">
        <f>'t1'!A92</f>
        <v>Coll.re prof.le sanitario - tecn. Della prev. - D</v>
      </c>
      <c r="B93" s="313" t="str">
        <f>'t1'!B92</f>
        <v>S16022</v>
      </c>
      <c r="C93" s="336">
        <f>'t1'!K92</f>
        <v>1</v>
      </c>
      <c r="D93" s="336">
        <f>'t3'!K92</f>
        <v>0</v>
      </c>
      <c r="E93" s="337">
        <f>'t3'!M92</f>
        <v>0</v>
      </c>
      <c r="F93" s="337">
        <f>'t3'!O92</f>
        <v>0</v>
      </c>
      <c r="G93" s="337">
        <f>'t3'!C92</f>
        <v>0</v>
      </c>
      <c r="H93" s="337">
        <f>'t3'!E92</f>
        <v>0</v>
      </c>
      <c r="I93" s="337">
        <f>'t3'!G92</f>
        <v>0</v>
      </c>
      <c r="J93" s="337">
        <f>'t3'!I92</f>
        <v>0</v>
      </c>
      <c r="K93" s="337">
        <f t="shared" si="6"/>
        <v>1</v>
      </c>
      <c r="L93" s="337">
        <f>'t10'!AU92</f>
        <v>1</v>
      </c>
      <c r="M93" s="337" t="str">
        <f t="shared" si="7"/>
        <v>OK</v>
      </c>
      <c r="N93" s="338" t="str">
        <f t="shared" si="8"/>
        <v>OK</v>
      </c>
      <c r="O93" s="336">
        <f>'t1'!L92</f>
        <v>1</v>
      </c>
      <c r="P93" s="336">
        <f>'t3'!L92</f>
        <v>0</v>
      </c>
      <c r="Q93" s="337">
        <f>'t3'!N92</f>
        <v>0</v>
      </c>
      <c r="R93" s="337">
        <f>'t3'!P92</f>
        <v>0</v>
      </c>
      <c r="S93" s="337">
        <f>'t3'!D92</f>
        <v>0</v>
      </c>
      <c r="T93" s="337">
        <f>'t3'!F92</f>
        <v>0</v>
      </c>
      <c r="U93" s="337">
        <f>'t3'!H92</f>
        <v>0</v>
      </c>
      <c r="V93" s="337">
        <f>'t3'!J92</f>
        <v>0</v>
      </c>
      <c r="W93" s="337">
        <f t="shared" si="9"/>
        <v>1</v>
      </c>
      <c r="X93" s="337">
        <f>'t10'!AV92</f>
        <v>1</v>
      </c>
      <c r="Y93" s="1479" t="str">
        <f t="shared" si="10"/>
        <v>OK</v>
      </c>
      <c r="Z93" s="356" t="str">
        <f t="shared" si="11"/>
        <v>OK</v>
      </c>
    </row>
    <row r="94" spans="1:26" ht="15" customHeight="1" x14ac:dyDescent="0.3">
      <c r="A94" s="314" t="str">
        <f>'t1'!A93</f>
        <v>Oper.re prof.le sanitario - tecn. Della prev. - C</v>
      </c>
      <c r="B94" s="313" t="str">
        <f>'t1'!B93</f>
        <v>S14055</v>
      </c>
      <c r="C94" s="336">
        <f>'t1'!K93</f>
        <v>0</v>
      </c>
      <c r="D94" s="336">
        <f>'t3'!K93</f>
        <v>0</v>
      </c>
      <c r="E94" s="337">
        <f>'t3'!M93</f>
        <v>0</v>
      </c>
      <c r="F94" s="337">
        <f>'t3'!O93</f>
        <v>0</v>
      </c>
      <c r="G94" s="337">
        <f>'t3'!C93</f>
        <v>0</v>
      </c>
      <c r="H94" s="337">
        <f>'t3'!E93</f>
        <v>0</v>
      </c>
      <c r="I94" s="337">
        <f>'t3'!G93</f>
        <v>0</v>
      </c>
      <c r="J94" s="337">
        <f>'t3'!I93</f>
        <v>0</v>
      </c>
      <c r="K94" s="337">
        <f t="shared" si="6"/>
        <v>0</v>
      </c>
      <c r="L94" s="337">
        <f>'t10'!AU93</f>
        <v>0</v>
      </c>
      <c r="M94" s="337" t="str">
        <f t="shared" si="7"/>
        <v>OK</v>
      </c>
      <c r="N94" s="338" t="str">
        <f t="shared" si="8"/>
        <v>OK</v>
      </c>
      <c r="O94" s="336">
        <f>'t1'!L93</f>
        <v>0</v>
      </c>
      <c r="P94" s="336">
        <f>'t3'!L93</f>
        <v>0</v>
      </c>
      <c r="Q94" s="337">
        <f>'t3'!N93</f>
        <v>0</v>
      </c>
      <c r="R94" s="337">
        <f>'t3'!P93</f>
        <v>0</v>
      </c>
      <c r="S94" s="337">
        <f>'t3'!D93</f>
        <v>0</v>
      </c>
      <c r="T94" s="337">
        <f>'t3'!F93</f>
        <v>0</v>
      </c>
      <c r="U94" s="337">
        <f>'t3'!H93</f>
        <v>0</v>
      </c>
      <c r="V94" s="337">
        <f>'t3'!J93</f>
        <v>0</v>
      </c>
      <c r="W94" s="337">
        <f t="shared" si="9"/>
        <v>0</v>
      </c>
      <c r="X94" s="337">
        <f>'t10'!AV93</f>
        <v>0</v>
      </c>
      <c r="Y94" s="1479" t="str">
        <f t="shared" si="10"/>
        <v>OK</v>
      </c>
      <c r="Z94" s="356" t="str">
        <f t="shared" si="11"/>
        <v>OK</v>
      </c>
    </row>
    <row r="95" spans="1:26" ht="15" customHeight="1" x14ac:dyDescent="0.3">
      <c r="A95" s="314" t="str">
        <f>'t1'!A94</f>
        <v>Coll.re prof.le sanitario - pers. Della riabil. Senior - DS</v>
      </c>
      <c r="B95" s="313" t="str">
        <f>'t1'!B94</f>
        <v>S18866</v>
      </c>
      <c r="C95" s="336">
        <f>'t1'!K94</f>
        <v>0</v>
      </c>
      <c r="D95" s="336">
        <f>'t3'!K94</f>
        <v>0</v>
      </c>
      <c r="E95" s="337">
        <f>'t3'!M94</f>
        <v>0</v>
      </c>
      <c r="F95" s="337">
        <f>'t3'!O94</f>
        <v>0</v>
      </c>
      <c r="G95" s="337">
        <f>'t3'!C94</f>
        <v>0</v>
      </c>
      <c r="H95" s="337">
        <f>'t3'!E94</f>
        <v>0</v>
      </c>
      <c r="I95" s="337">
        <f>'t3'!G94</f>
        <v>0</v>
      </c>
      <c r="J95" s="337">
        <f>'t3'!I94</f>
        <v>0</v>
      </c>
      <c r="K95" s="337">
        <f t="shared" si="6"/>
        <v>0</v>
      </c>
      <c r="L95" s="337">
        <f>'t10'!AU94</f>
        <v>0</v>
      </c>
      <c r="M95" s="337" t="str">
        <f t="shared" si="7"/>
        <v>OK</v>
      </c>
      <c r="N95" s="338" t="str">
        <f t="shared" si="8"/>
        <v>OK</v>
      </c>
      <c r="O95" s="336">
        <f>'t1'!L94</f>
        <v>0</v>
      </c>
      <c r="P95" s="336">
        <f>'t3'!L94</f>
        <v>0</v>
      </c>
      <c r="Q95" s="337">
        <f>'t3'!N94</f>
        <v>0</v>
      </c>
      <c r="R95" s="337">
        <f>'t3'!P94</f>
        <v>0</v>
      </c>
      <c r="S95" s="337">
        <f>'t3'!D94</f>
        <v>0</v>
      </c>
      <c r="T95" s="337">
        <f>'t3'!F94</f>
        <v>0</v>
      </c>
      <c r="U95" s="337">
        <f>'t3'!H94</f>
        <v>0</v>
      </c>
      <c r="V95" s="337">
        <f>'t3'!J94</f>
        <v>0</v>
      </c>
      <c r="W95" s="337">
        <f t="shared" si="9"/>
        <v>0</v>
      </c>
      <c r="X95" s="337">
        <f>'t10'!AV94</f>
        <v>0</v>
      </c>
      <c r="Y95" s="1479" t="str">
        <f t="shared" si="10"/>
        <v>OK</v>
      </c>
      <c r="Z95" s="356" t="str">
        <f t="shared" si="11"/>
        <v>OK</v>
      </c>
    </row>
    <row r="96" spans="1:26" ht="15" customHeight="1" x14ac:dyDescent="0.3">
      <c r="A96" s="314" t="str">
        <f>'t1'!A95</f>
        <v>Coll.re prof.le sanitario - pers. Della riabil. - D</v>
      </c>
      <c r="B96" s="313" t="str">
        <f>'t1'!B95</f>
        <v>S16019</v>
      </c>
      <c r="C96" s="336">
        <f>'t1'!K95</f>
        <v>1</v>
      </c>
      <c r="D96" s="336">
        <f>'t3'!K95</f>
        <v>0</v>
      </c>
      <c r="E96" s="337">
        <f>'t3'!M95</f>
        <v>0</v>
      </c>
      <c r="F96" s="337">
        <f>'t3'!O95</f>
        <v>0</v>
      </c>
      <c r="G96" s="337">
        <f>'t3'!C95</f>
        <v>0</v>
      </c>
      <c r="H96" s="337">
        <f>'t3'!E95</f>
        <v>0</v>
      </c>
      <c r="I96" s="337">
        <f>'t3'!G95</f>
        <v>0</v>
      </c>
      <c r="J96" s="337">
        <f>'t3'!I95</f>
        <v>0</v>
      </c>
      <c r="K96" s="337">
        <f t="shared" si="6"/>
        <v>1</v>
      </c>
      <c r="L96" s="337">
        <f>'t10'!AU95</f>
        <v>1</v>
      </c>
      <c r="M96" s="337" t="str">
        <f t="shared" si="7"/>
        <v>OK</v>
      </c>
      <c r="N96" s="338" t="str">
        <f t="shared" si="8"/>
        <v>OK</v>
      </c>
      <c r="O96" s="336">
        <f>'t1'!L95</f>
        <v>15</v>
      </c>
      <c r="P96" s="336">
        <f>'t3'!L95</f>
        <v>0</v>
      </c>
      <c r="Q96" s="337">
        <f>'t3'!N95</f>
        <v>0</v>
      </c>
      <c r="R96" s="337">
        <f>'t3'!P95</f>
        <v>0</v>
      </c>
      <c r="S96" s="337">
        <f>'t3'!D95</f>
        <v>0</v>
      </c>
      <c r="T96" s="337">
        <f>'t3'!F95</f>
        <v>0</v>
      </c>
      <c r="U96" s="337">
        <f>'t3'!H95</f>
        <v>0</v>
      </c>
      <c r="V96" s="337">
        <f>'t3'!J95</f>
        <v>0</v>
      </c>
      <c r="W96" s="337">
        <f t="shared" si="9"/>
        <v>15</v>
      </c>
      <c r="X96" s="337">
        <f>'t10'!AV95</f>
        <v>15</v>
      </c>
      <c r="Y96" s="1479" t="str">
        <f t="shared" si="10"/>
        <v>OK</v>
      </c>
      <c r="Z96" s="356" t="str">
        <f t="shared" si="11"/>
        <v>OK</v>
      </c>
    </row>
    <row r="97" spans="1:26" ht="15" customHeight="1" x14ac:dyDescent="0.3">
      <c r="A97" s="314" t="str">
        <f>'t1'!A96</f>
        <v>Oper.re prof.le di ii cat. Con funz. Di riabil. Senior - C</v>
      </c>
      <c r="B97" s="313" t="str">
        <f>'t1'!B96</f>
        <v>S14S51</v>
      </c>
      <c r="C97" s="336">
        <f>'t1'!K96</f>
        <v>0</v>
      </c>
      <c r="D97" s="336">
        <f>'t3'!K96</f>
        <v>0</v>
      </c>
      <c r="E97" s="337">
        <f>'t3'!M96</f>
        <v>0</v>
      </c>
      <c r="F97" s="337">
        <f>'t3'!O96</f>
        <v>0</v>
      </c>
      <c r="G97" s="337">
        <f>'t3'!C96</f>
        <v>0</v>
      </c>
      <c r="H97" s="337">
        <f>'t3'!E96</f>
        <v>0</v>
      </c>
      <c r="I97" s="337">
        <f>'t3'!G96</f>
        <v>0</v>
      </c>
      <c r="J97" s="337">
        <f>'t3'!I96</f>
        <v>0</v>
      </c>
      <c r="K97" s="337">
        <f t="shared" si="6"/>
        <v>0</v>
      </c>
      <c r="L97" s="337">
        <f>'t10'!AU96</f>
        <v>0</v>
      </c>
      <c r="M97" s="337" t="str">
        <f t="shared" si="7"/>
        <v>OK</v>
      </c>
      <c r="N97" s="338" t="str">
        <f t="shared" si="8"/>
        <v>OK</v>
      </c>
      <c r="O97" s="336">
        <f>'t1'!L96</f>
        <v>0</v>
      </c>
      <c r="P97" s="336">
        <f>'t3'!L96</f>
        <v>0</v>
      </c>
      <c r="Q97" s="337">
        <f>'t3'!N96</f>
        <v>0</v>
      </c>
      <c r="R97" s="337">
        <f>'t3'!P96</f>
        <v>0</v>
      </c>
      <c r="S97" s="337">
        <f>'t3'!D96</f>
        <v>0</v>
      </c>
      <c r="T97" s="337">
        <f>'t3'!F96</f>
        <v>0</v>
      </c>
      <c r="U97" s="337">
        <f>'t3'!H96</f>
        <v>0</v>
      </c>
      <c r="V97" s="337">
        <f>'t3'!J96</f>
        <v>0</v>
      </c>
      <c r="W97" s="337">
        <f t="shared" si="9"/>
        <v>0</v>
      </c>
      <c r="X97" s="337">
        <f>'t10'!AV96</f>
        <v>0</v>
      </c>
      <c r="Y97" s="1479" t="str">
        <f t="shared" si="10"/>
        <v>OK</v>
      </c>
      <c r="Z97" s="356" t="str">
        <f t="shared" si="11"/>
        <v>OK</v>
      </c>
    </row>
    <row r="98" spans="1:26" ht="15" customHeight="1" x14ac:dyDescent="0.3">
      <c r="A98" s="314" t="str">
        <f>'t1'!A97</f>
        <v>Oper.re prof.le sanitario - pers. Della riabil. - C</v>
      </c>
      <c r="B98" s="313" t="str">
        <f>'t1'!B97</f>
        <v>S14053</v>
      </c>
      <c r="C98" s="336">
        <f>'t1'!K97</f>
        <v>0</v>
      </c>
      <c r="D98" s="336">
        <f>'t3'!K97</f>
        <v>0</v>
      </c>
      <c r="E98" s="337">
        <f>'t3'!M97</f>
        <v>0</v>
      </c>
      <c r="F98" s="337">
        <f>'t3'!O97</f>
        <v>0</v>
      </c>
      <c r="G98" s="337">
        <f>'t3'!C97</f>
        <v>0</v>
      </c>
      <c r="H98" s="337">
        <f>'t3'!E97</f>
        <v>0</v>
      </c>
      <c r="I98" s="337">
        <f>'t3'!G97</f>
        <v>0</v>
      </c>
      <c r="J98" s="337">
        <f>'t3'!I97</f>
        <v>0</v>
      </c>
      <c r="K98" s="337">
        <f t="shared" si="6"/>
        <v>0</v>
      </c>
      <c r="L98" s="337">
        <f>'t10'!AU97</f>
        <v>0</v>
      </c>
      <c r="M98" s="337" t="str">
        <f t="shared" si="7"/>
        <v>OK</v>
      </c>
      <c r="N98" s="338" t="str">
        <f t="shared" si="8"/>
        <v>OK</v>
      </c>
      <c r="O98" s="336">
        <f>'t1'!L97</f>
        <v>0</v>
      </c>
      <c r="P98" s="336">
        <f>'t3'!L97</f>
        <v>0</v>
      </c>
      <c r="Q98" s="337">
        <f>'t3'!N97</f>
        <v>0</v>
      </c>
      <c r="R98" s="337">
        <f>'t3'!P97</f>
        <v>0</v>
      </c>
      <c r="S98" s="337">
        <f>'t3'!D97</f>
        <v>0</v>
      </c>
      <c r="T98" s="337">
        <f>'t3'!F97</f>
        <v>0</v>
      </c>
      <c r="U98" s="337">
        <f>'t3'!H97</f>
        <v>0</v>
      </c>
      <c r="V98" s="337">
        <f>'t3'!J97</f>
        <v>0</v>
      </c>
      <c r="W98" s="337">
        <f t="shared" si="9"/>
        <v>0</v>
      </c>
      <c r="X98" s="337">
        <f>'t10'!AV97</f>
        <v>0</v>
      </c>
      <c r="Y98" s="1479" t="str">
        <f t="shared" si="10"/>
        <v>OK</v>
      </c>
      <c r="Z98" s="356" t="str">
        <f t="shared" si="11"/>
        <v>OK</v>
      </c>
    </row>
    <row r="99" spans="1:26" ht="15" customHeight="1" x14ac:dyDescent="0.3">
      <c r="A99" s="314" t="str">
        <f>'t1'!A98</f>
        <v>Oper.re prof.le di II cat. Con funz. Di riabil. - BS</v>
      </c>
      <c r="B99" s="313" t="str">
        <f>'t1'!B98</f>
        <v>S13051</v>
      </c>
      <c r="C99" s="336">
        <f>'t1'!K98</f>
        <v>0</v>
      </c>
      <c r="D99" s="336">
        <f>'t3'!K98</f>
        <v>0</v>
      </c>
      <c r="E99" s="337">
        <f>'t3'!M98</f>
        <v>0</v>
      </c>
      <c r="F99" s="337">
        <f>'t3'!O98</f>
        <v>0</v>
      </c>
      <c r="G99" s="337">
        <f>'t3'!C98</f>
        <v>0</v>
      </c>
      <c r="H99" s="337">
        <f>'t3'!E98</f>
        <v>0</v>
      </c>
      <c r="I99" s="337">
        <f>'t3'!G98</f>
        <v>0</v>
      </c>
      <c r="J99" s="337">
        <f>'t3'!I98</f>
        <v>0</v>
      </c>
      <c r="K99" s="337">
        <f t="shared" si="6"/>
        <v>0</v>
      </c>
      <c r="L99" s="337">
        <f>'t10'!AU98</f>
        <v>0</v>
      </c>
      <c r="M99" s="337" t="str">
        <f t="shared" si="7"/>
        <v>OK</v>
      </c>
      <c r="N99" s="338" t="str">
        <f t="shared" si="8"/>
        <v>OK</v>
      </c>
      <c r="O99" s="336">
        <f>'t1'!L98</f>
        <v>0</v>
      </c>
      <c r="P99" s="336">
        <f>'t3'!L98</f>
        <v>0</v>
      </c>
      <c r="Q99" s="337">
        <f>'t3'!N98</f>
        <v>0</v>
      </c>
      <c r="R99" s="337">
        <f>'t3'!P98</f>
        <v>0</v>
      </c>
      <c r="S99" s="337">
        <f>'t3'!D98</f>
        <v>0</v>
      </c>
      <c r="T99" s="337">
        <f>'t3'!F98</f>
        <v>0</v>
      </c>
      <c r="U99" s="337">
        <f>'t3'!H98</f>
        <v>0</v>
      </c>
      <c r="V99" s="337">
        <f>'t3'!J98</f>
        <v>0</v>
      </c>
      <c r="W99" s="337">
        <f t="shared" si="9"/>
        <v>0</v>
      </c>
      <c r="X99" s="337">
        <f>'t10'!AV98</f>
        <v>0</v>
      </c>
      <c r="Y99" s="1479" t="str">
        <f t="shared" si="10"/>
        <v>OK</v>
      </c>
      <c r="Z99" s="356" t="str">
        <f t="shared" si="11"/>
        <v>OK</v>
      </c>
    </row>
    <row r="100" spans="1:26" ht="15" customHeight="1" x14ac:dyDescent="0.3">
      <c r="A100" s="314" t="str">
        <f>'t1'!A99</f>
        <v>Profilo atipico ruolo sanitario</v>
      </c>
      <c r="B100" s="313" t="str">
        <f>'t1'!B99</f>
        <v>S00062</v>
      </c>
      <c r="C100" s="336">
        <f>'t1'!K99</f>
        <v>0</v>
      </c>
      <c r="D100" s="336">
        <f>'t3'!K99</f>
        <v>0</v>
      </c>
      <c r="E100" s="337">
        <f>'t3'!M99</f>
        <v>0</v>
      </c>
      <c r="F100" s="337">
        <f>'t3'!O99</f>
        <v>0</v>
      </c>
      <c r="G100" s="337">
        <f>'t3'!C99</f>
        <v>0</v>
      </c>
      <c r="H100" s="337">
        <f>'t3'!E99</f>
        <v>0</v>
      </c>
      <c r="I100" s="337">
        <f>'t3'!G99</f>
        <v>0</v>
      </c>
      <c r="J100" s="337">
        <f>'t3'!I99</f>
        <v>0</v>
      </c>
      <c r="K100" s="337">
        <f t="shared" si="6"/>
        <v>0</v>
      </c>
      <c r="L100" s="337">
        <f>'t10'!AU99</f>
        <v>0</v>
      </c>
      <c r="M100" s="337" t="str">
        <f t="shared" si="7"/>
        <v>OK</v>
      </c>
      <c r="N100" s="338" t="str">
        <f t="shared" si="8"/>
        <v>OK</v>
      </c>
      <c r="O100" s="336">
        <f>'t1'!L99</f>
        <v>0</v>
      </c>
      <c r="P100" s="336">
        <f>'t3'!L99</f>
        <v>0</v>
      </c>
      <c r="Q100" s="337">
        <f>'t3'!N99</f>
        <v>0</v>
      </c>
      <c r="R100" s="337">
        <f>'t3'!P99</f>
        <v>0</v>
      </c>
      <c r="S100" s="337">
        <f>'t3'!D99</f>
        <v>0</v>
      </c>
      <c r="T100" s="337">
        <f>'t3'!F99</f>
        <v>0</v>
      </c>
      <c r="U100" s="337">
        <f>'t3'!H99</f>
        <v>0</v>
      </c>
      <c r="V100" s="337">
        <f>'t3'!J99</f>
        <v>0</v>
      </c>
      <c r="W100" s="337">
        <f t="shared" si="9"/>
        <v>0</v>
      </c>
      <c r="X100" s="337">
        <f>'t10'!AV99</f>
        <v>0</v>
      </c>
      <c r="Y100" s="1479" t="str">
        <f t="shared" si="10"/>
        <v>OK</v>
      </c>
      <c r="Z100" s="356" t="str">
        <f t="shared" si="11"/>
        <v>OK</v>
      </c>
    </row>
    <row r="101" spans="1:26" ht="15" customHeight="1" x14ac:dyDescent="0.3">
      <c r="A101" s="314" t="str">
        <f>'t1'!A100</f>
        <v>Avvocato dirig. Con incarico di struttura complessa</v>
      </c>
      <c r="B101" s="313" t="str">
        <f>'t1'!B100</f>
        <v>PD0010</v>
      </c>
      <c r="C101" s="336">
        <f>'t1'!K100</f>
        <v>0</v>
      </c>
      <c r="D101" s="336">
        <f>'t3'!K100</f>
        <v>0</v>
      </c>
      <c r="E101" s="337">
        <f>'t3'!M100</f>
        <v>0</v>
      </c>
      <c r="F101" s="337">
        <f>'t3'!O100</f>
        <v>0</v>
      </c>
      <c r="G101" s="337">
        <f>'t3'!C100</f>
        <v>0</v>
      </c>
      <c r="H101" s="337">
        <f>'t3'!E100</f>
        <v>0</v>
      </c>
      <c r="I101" s="337">
        <f>'t3'!G100</f>
        <v>0</v>
      </c>
      <c r="J101" s="337">
        <f>'t3'!I100</f>
        <v>0</v>
      </c>
      <c r="K101" s="337">
        <f t="shared" si="6"/>
        <v>0</v>
      </c>
      <c r="L101" s="337">
        <f>'t10'!AU100</f>
        <v>0</v>
      </c>
      <c r="M101" s="337" t="str">
        <f t="shared" si="7"/>
        <v>OK</v>
      </c>
      <c r="N101" s="338" t="str">
        <f t="shared" si="8"/>
        <v>OK</v>
      </c>
      <c r="O101" s="336">
        <f>'t1'!L100</f>
        <v>0</v>
      </c>
      <c r="P101" s="336">
        <f>'t3'!L100</f>
        <v>0</v>
      </c>
      <c r="Q101" s="337">
        <f>'t3'!N100</f>
        <v>0</v>
      </c>
      <c r="R101" s="337">
        <f>'t3'!P100</f>
        <v>0</v>
      </c>
      <c r="S101" s="337">
        <f>'t3'!D100</f>
        <v>0</v>
      </c>
      <c r="T101" s="337">
        <f>'t3'!F100</f>
        <v>0</v>
      </c>
      <c r="U101" s="337">
        <f>'t3'!H100</f>
        <v>0</v>
      </c>
      <c r="V101" s="337">
        <f>'t3'!J100</f>
        <v>0</v>
      </c>
      <c r="W101" s="337">
        <f t="shared" si="9"/>
        <v>0</v>
      </c>
      <c r="X101" s="337">
        <f>'t10'!AV100</f>
        <v>0</v>
      </c>
      <c r="Y101" s="1479" t="str">
        <f t="shared" si="10"/>
        <v>OK</v>
      </c>
      <c r="Z101" s="356" t="str">
        <f t="shared" si="11"/>
        <v>OK</v>
      </c>
    </row>
    <row r="102" spans="1:26" ht="15" customHeight="1" x14ac:dyDescent="0.3">
      <c r="A102" s="314" t="str">
        <f>'t1'!A101</f>
        <v>Avvocato dirig. Con incarico di struttura semplice</v>
      </c>
      <c r="B102" s="313" t="str">
        <f>'t1'!B101</f>
        <v>PD0S09</v>
      </c>
      <c r="C102" s="336">
        <f>'t1'!K101</f>
        <v>0</v>
      </c>
      <c r="D102" s="336">
        <f>'t3'!K101</f>
        <v>0</v>
      </c>
      <c r="E102" s="337">
        <f>'t3'!M101</f>
        <v>0</v>
      </c>
      <c r="F102" s="337">
        <f>'t3'!O101</f>
        <v>0</v>
      </c>
      <c r="G102" s="337">
        <f>'t3'!C101</f>
        <v>0</v>
      </c>
      <c r="H102" s="337">
        <f>'t3'!E101</f>
        <v>0</v>
      </c>
      <c r="I102" s="337">
        <f>'t3'!G101</f>
        <v>0</v>
      </c>
      <c r="J102" s="337">
        <f>'t3'!I101</f>
        <v>0</v>
      </c>
      <c r="K102" s="337">
        <f t="shared" si="6"/>
        <v>0</v>
      </c>
      <c r="L102" s="337">
        <f>'t10'!AU101</f>
        <v>0</v>
      </c>
      <c r="M102" s="337" t="str">
        <f t="shared" si="7"/>
        <v>OK</v>
      </c>
      <c r="N102" s="338" t="str">
        <f t="shared" si="8"/>
        <v>OK</v>
      </c>
      <c r="O102" s="336">
        <f>'t1'!L101</f>
        <v>0</v>
      </c>
      <c r="P102" s="336">
        <f>'t3'!L101</f>
        <v>0</v>
      </c>
      <c r="Q102" s="337">
        <f>'t3'!N101</f>
        <v>0</v>
      </c>
      <c r="R102" s="337">
        <f>'t3'!P101</f>
        <v>0</v>
      </c>
      <c r="S102" s="337">
        <f>'t3'!D101</f>
        <v>0</v>
      </c>
      <c r="T102" s="337">
        <f>'t3'!F101</f>
        <v>0</v>
      </c>
      <c r="U102" s="337">
        <f>'t3'!H101</f>
        <v>0</v>
      </c>
      <c r="V102" s="337">
        <f>'t3'!J101</f>
        <v>0</v>
      </c>
      <c r="W102" s="337">
        <f t="shared" si="9"/>
        <v>0</v>
      </c>
      <c r="X102" s="337">
        <f>'t10'!AV101</f>
        <v>0</v>
      </c>
      <c r="Y102" s="1479" t="str">
        <f t="shared" si="10"/>
        <v>OK</v>
      </c>
      <c r="Z102" s="356" t="str">
        <f t="shared" si="11"/>
        <v>OK</v>
      </c>
    </row>
    <row r="103" spans="1:26" ht="15" customHeight="1" x14ac:dyDescent="0.3">
      <c r="A103" s="314" t="str">
        <f>'t1'!A102</f>
        <v>Avvocato dirig. Con altri incar.prof.li</v>
      </c>
      <c r="B103" s="313" t="str">
        <f>'t1'!B102</f>
        <v>PD0A09</v>
      </c>
      <c r="C103" s="336">
        <f>'t1'!K102</f>
        <v>0</v>
      </c>
      <c r="D103" s="336">
        <f>'t3'!K102</f>
        <v>0</v>
      </c>
      <c r="E103" s="337">
        <f>'t3'!M102</f>
        <v>0</v>
      </c>
      <c r="F103" s="337">
        <f>'t3'!O102</f>
        <v>0</v>
      </c>
      <c r="G103" s="337">
        <f>'t3'!C102</f>
        <v>0</v>
      </c>
      <c r="H103" s="337">
        <f>'t3'!E102</f>
        <v>0</v>
      </c>
      <c r="I103" s="337">
        <f>'t3'!G102</f>
        <v>0</v>
      </c>
      <c r="J103" s="337">
        <f>'t3'!I102</f>
        <v>0</v>
      </c>
      <c r="K103" s="337">
        <f t="shared" si="6"/>
        <v>0</v>
      </c>
      <c r="L103" s="337">
        <f>'t10'!AU102</f>
        <v>0</v>
      </c>
      <c r="M103" s="337" t="str">
        <f t="shared" si="7"/>
        <v>OK</v>
      </c>
      <c r="N103" s="338" t="str">
        <f t="shared" si="8"/>
        <v>OK</v>
      </c>
      <c r="O103" s="336">
        <f>'t1'!L102</f>
        <v>0</v>
      </c>
      <c r="P103" s="336">
        <f>'t3'!L102</f>
        <v>0</v>
      </c>
      <c r="Q103" s="337">
        <f>'t3'!N102</f>
        <v>0</v>
      </c>
      <c r="R103" s="337">
        <f>'t3'!P102</f>
        <v>0</v>
      </c>
      <c r="S103" s="337">
        <f>'t3'!D102</f>
        <v>0</v>
      </c>
      <c r="T103" s="337">
        <f>'t3'!F102</f>
        <v>0</v>
      </c>
      <c r="U103" s="337">
        <f>'t3'!H102</f>
        <v>0</v>
      </c>
      <c r="V103" s="337">
        <f>'t3'!J102</f>
        <v>0</v>
      </c>
      <c r="W103" s="337">
        <f t="shared" si="9"/>
        <v>0</v>
      </c>
      <c r="X103" s="337">
        <f>'t10'!AV102</f>
        <v>0</v>
      </c>
      <c r="Y103" s="1479" t="str">
        <f t="shared" si="10"/>
        <v>OK</v>
      </c>
      <c r="Z103" s="356" t="str">
        <f t="shared" si="11"/>
        <v>OK</v>
      </c>
    </row>
    <row r="104" spans="1:26" ht="15" customHeight="1" x14ac:dyDescent="0.3">
      <c r="A104" s="314" t="str">
        <f>'t1'!A103</f>
        <v>Avvocato dir. A t. Determinato(art. 15-septies dlgs. 502/92)</v>
      </c>
      <c r="B104" s="313" t="str">
        <f>'t1'!B103</f>
        <v>PD0605</v>
      </c>
      <c r="C104" s="336">
        <f>'t1'!K103</f>
        <v>0</v>
      </c>
      <c r="D104" s="336">
        <f>'t3'!K103</f>
        <v>0</v>
      </c>
      <c r="E104" s="337">
        <f>'t3'!M103</f>
        <v>0</v>
      </c>
      <c r="F104" s="337">
        <f>'t3'!O103</f>
        <v>0</v>
      </c>
      <c r="G104" s="337">
        <f>'t3'!C103</f>
        <v>0</v>
      </c>
      <c r="H104" s="337">
        <f>'t3'!E103</f>
        <v>0</v>
      </c>
      <c r="I104" s="337">
        <f>'t3'!G103</f>
        <v>0</v>
      </c>
      <c r="J104" s="337">
        <f>'t3'!I103</f>
        <v>0</v>
      </c>
      <c r="K104" s="337">
        <f t="shared" si="6"/>
        <v>0</v>
      </c>
      <c r="L104" s="337">
        <f>'t10'!AU103</f>
        <v>0</v>
      </c>
      <c r="M104" s="337" t="str">
        <f t="shared" si="7"/>
        <v>OK</v>
      </c>
      <c r="N104" s="338" t="str">
        <f t="shared" si="8"/>
        <v>OK</v>
      </c>
      <c r="O104" s="336">
        <f>'t1'!L103</f>
        <v>0</v>
      </c>
      <c r="P104" s="336">
        <f>'t3'!L103</f>
        <v>0</v>
      </c>
      <c r="Q104" s="337">
        <f>'t3'!N103</f>
        <v>0</v>
      </c>
      <c r="R104" s="337">
        <f>'t3'!P103</f>
        <v>0</v>
      </c>
      <c r="S104" s="337">
        <f>'t3'!D103</f>
        <v>0</v>
      </c>
      <c r="T104" s="337">
        <f>'t3'!F103</f>
        <v>0</v>
      </c>
      <c r="U104" s="337">
        <f>'t3'!H103</f>
        <v>0</v>
      </c>
      <c r="V104" s="337">
        <f>'t3'!J103</f>
        <v>0</v>
      </c>
      <c r="W104" s="337">
        <f t="shared" si="9"/>
        <v>0</v>
      </c>
      <c r="X104" s="337">
        <f>'t10'!AV103</f>
        <v>0</v>
      </c>
      <c r="Y104" s="1479" t="str">
        <f t="shared" si="10"/>
        <v>OK</v>
      </c>
      <c r="Z104" s="356" t="str">
        <f t="shared" si="11"/>
        <v>OK</v>
      </c>
    </row>
    <row r="105" spans="1:26" ht="15" customHeight="1" x14ac:dyDescent="0.3">
      <c r="A105" s="314" t="str">
        <f>'t1'!A104</f>
        <v>Ingegnere dirig. Con incarico di struttura complessa</v>
      </c>
      <c r="B105" s="313" t="str">
        <f>'t1'!B104</f>
        <v>PD0046</v>
      </c>
      <c r="C105" s="336">
        <f>'t1'!K104</f>
        <v>1</v>
      </c>
      <c r="D105" s="336">
        <f>'t3'!K104</f>
        <v>0</v>
      </c>
      <c r="E105" s="337">
        <f>'t3'!M104</f>
        <v>0</v>
      </c>
      <c r="F105" s="337">
        <f>'t3'!O104</f>
        <v>0</v>
      </c>
      <c r="G105" s="337">
        <f>'t3'!C104</f>
        <v>0</v>
      </c>
      <c r="H105" s="337">
        <f>'t3'!E104</f>
        <v>0</v>
      </c>
      <c r="I105" s="337">
        <f>'t3'!G104</f>
        <v>0</v>
      </c>
      <c r="J105" s="337">
        <f>'t3'!I104</f>
        <v>0</v>
      </c>
      <c r="K105" s="337">
        <f t="shared" si="6"/>
        <v>1</v>
      </c>
      <c r="L105" s="337">
        <f>'t10'!AU104</f>
        <v>1</v>
      </c>
      <c r="M105" s="337" t="str">
        <f t="shared" si="7"/>
        <v>OK</v>
      </c>
      <c r="N105" s="338" t="str">
        <f t="shared" si="8"/>
        <v>OK</v>
      </c>
      <c r="O105" s="336">
        <f>'t1'!L104</f>
        <v>1</v>
      </c>
      <c r="P105" s="336">
        <f>'t3'!L104</f>
        <v>0</v>
      </c>
      <c r="Q105" s="337">
        <f>'t3'!N104</f>
        <v>0</v>
      </c>
      <c r="R105" s="337">
        <f>'t3'!P104</f>
        <v>0</v>
      </c>
      <c r="S105" s="337">
        <f>'t3'!D104</f>
        <v>0</v>
      </c>
      <c r="T105" s="337">
        <f>'t3'!F104</f>
        <v>0</v>
      </c>
      <c r="U105" s="337">
        <f>'t3'!H104</f>
        <v>0</v>
      </c>
      <c r="V105" s="337">
        <f>'t3'!J104</f>
        <v>0</v>
      </c>
      <c r="W105" s="337">
        <f t="shared" si="9"/>
        <v>1</v>
      </c>
      <c r="X105" s="337">
        <f>'t10'!AV104</f>
        <v>1</v>
      </c>
      <c r="Y105" s="1479" t="str">
        <f t="shared" si="10"/>
        <v>OK</v>
      </c>
      <c r="Z105" s="356" t="str">
        <f t="shared" si="11"/>
        <v>OK</v>
      </c>
    </row>
    <row r="106" spans="1:26" ht="15" customHeight="1" x14ac:dyDescent="0.3">
      <c r="A106" s="314" t="str">
        <f>'t1'!A105</f>
        <v>Ingegnere dirig. Con incarico di struttura semplice</v>
      </c>
      <c r="B106" s="313" t="str">
        <f>'t1'!B105</f>
        <v>PD0S45</v>
      </c>
      <c r="C106" s="336">
        <f>'t1'!K105</f>
        <v>0</v>
      </c>
      <c r="D106" s="336">
        <f>'t3'!K105</f>
        <v>0</v>
      </c>
      <c r="E106" s="337">
        <f>'t3'!M105</f>
        <v>0</v>
      </c>
      <c r="F106" s="337">
        <f>'t3'!O105</f>
        <v>0</v>
      </c>
      <c r="G106" s="337">
        <f>'t3'!C105</f>
        <v>0</v>
      </c>
      <c r="H106" s="337">
        <f>'t3'!E105</f>
        <v>0</v>
      </c>
      <c r="I106" s="337">
        <f>'t3'!G105</f>
        <v>0</v>
      </c>
      <c r="J106" s="337">
        <f>'t3'!I105</f>
        <v>0</v>
      </c>
      <c r="K106" s="337">
        <f t="shared" si="6"/>
        <v>0</v>
      </c>
      <c r="L106" s="337">
        <f>'t10'!AU105</f>
        <v>0</v>
      </c>
      <c r="M106" s="337" t="str">
        <f t="shared" si="7"/>
        <v>OK</v>
      </c>
      <c r="N106" s="338" t="str">
        <f t="shared" si="8"/>
        <v>OK</v>
      </c>
      <c r="O106" s="336">
        <f>'t1'!L105</f>
        <v>0</v>
      </c>
      <c r="P106" s="336">
        <f>'t3'!L105</f>
        <v>0</v>
      </c>
      <c r="Q106" s="337">
        <f>'t3'!N105</f>
        <v>0</v>
      </c>
      <c r="R106" s="337">
        <f>'t3'!P105</f>
        <v>0</v>
      </c>
      <c r="S106" s="337">
        <f>'t3'!D105</f>
        <v>0</v>
      </c>
      <c r="T106" s="337">
        <f>'t3'!F105</f>
        <v>0</v>
      </c>
      <c r="U106" s="337">
        <f>'t3'!H105</f>
        <v>0</v>
      </c>
      <c r="V106" s="337">
        <f>'t3'!J105</f>
        <v>0</v>
      </c>
      <c r="W106" s="337">
        <f t="shared" si="9"/>
        <v>0</v>
      </c>
      <c r="X106" s="337">
        <f>'t10'!AV105</f>
        <v>0</v>
      </c>
      <c r="Y106" s="1479" t="str">
        <f t="shared" si="10"/>
        <v>OK</v>
      </c>
      <c r="Z106" s="356" t="str">
        <f t="shared" si="11"/>
        <v>OK</v>
      </c>
    </row>
    <row r="107" spans="1:26" ht="15" customHeight="1" x14ac:dyDescent="0.3">
      <c r="A107" s="314" t="str">
        <f>'t1'!A106</f>
        <v>Ingegnere dirig. Con altri incar.prof.li</v>
      </c>
      <c r="B107" s="313" t="str">
        <f>'t1'!B106</f>
        <v>PD0A45</v>
      </c>
      <c r="C107" s="336">
        <f>'t1'!K106</f>
        <v>1</v>
      </c>
      <c r="D107" s="336">
        <f>'t3'!K106</f>
        <v>0</v>
      </c>
      <c r="E107" s="337">
        <f>'t3'!M106</f>
        <v>0</v>
      </c>
      <c r="F107" s="337">
        <f>'t3'!O106</f>
        <v>0</v>
      </c>
      <c r="G107" s="337">
        <f>'t3'!C106</f>
        <v>0</v>
      </c>
      <c r="H107" s="337">
        <f>'t3'!E106</f>
        <v>0</v>
      </c>
      <c r="I107" s="337">
        <f>'t3'!G106</f>
        <v>0</v>
      </c>
      <c r="J107" s="337">
        <f>'t3'!I106</f>
        <v>0</v>
      </c>
      <c r="K107" s="337">
        <f t="shared" si="6"/>
        <v>1</v>
      </c>
      <c r="L107" s="337">
        <f>'t10'!AU106</f>
        <v>1</v>
      </c>
      <c r="M107" s="337" t="str">
        <f t="shared" si="7"/>
        <v>OK</v>
      </c>
      <c r="N107" s="338" t="str">
        <f t="shared" si="8"/>
        <v>OK</v>
      </c>
      <c r="O107" s="336">
        <f>'t1'!L106</f>
        <v>0</v>
      </c>
      <c r="P107" s="336">
        <f>'t3'!L106</f>
        <v>0</v>
      </c>
      <c r="Q107" s="337">
        <f>'t3'!N106</f>
        <v>0</v>
      </c>
      <c r="R107" s="337">
        <f>'t3'!P106</f>
        <v>0</v>
      </c>
      <c r="S107" s="337">
        <f>'t3'!D106</f>
        <v>0</v>
      </c>
      <c r="T107" s="337">
        <f>'t3'!F106</f>
        <v>0</v>
      </c>
      <c r="U107" s="337">
        <f>'t3'!H106</f>
        <v>0</v>
      </c>
      <c r="V107" s="337">
        <f>'t3'!J106</f>
        <v>0</v>
      </c>
      <c r="W107" s="337">
        <f t="shared" si="9"/>
        <v>0</v>
      </c>
      <c r="X107" s="337">
        <f>'t10'!AV106</f>
        <v>0</v>
      </c>
      <c r="Y107" s="1479" t="str">
        <f t="shared" si="10"/>
        <v>OK</v>
      </c>
      <c r="Z107" s="356" t="str">
        <f t="shared" si="11"/>
        <v>OK</v>
      </c>
    </row>
    <row r="108" spans="1:26" ht="15" customHeight="1" x14ac:dyDescent="0.3">
      <c r="A108" s="314" t="str">
        <f>'t1'!A107</f>
        <v>Ingegnere dir. A t. Determinato(art.15-septies dlgs. 502/92)</v>
      </c>
      <c r="B108" s="313" t="str">
        <f>'t1'!B107</f>
        <v>PD0606</v>
      </c>
      <c r="C108" s="336">
        <f>'t1'!K107</f>
        <v>0</v>
      </c>
      <c r="D108" s="336">
        <f>'t3'!K107</f>
        <v>0</v>
      </c>
      <c r="E108" s="337">
        <f>'t3'!M107</f>
        <v>0</v>
      </c>
      <c r="F108" s="337">
        <f>'t3'!O107</f>
        <v>0</v>
      </c>
      <c r="G108" s="337">
        <f>'t3'!C107</f>
        <v>0</v>
      </c>
      <c r="H108" s="337">
        <f>'t3'!E107</f>
        <v>0</v>
      </c>
      <c r="I108" s="337">
        <f>'t3'!G107</f>
        <v>0</v>
      </c>
      <c r="J108" s="337">
        <f>'t3'!I107</f>
        <v>0</v>
      </c>
      <c r="K108" s="337">
        <f t="shared" si="6"/>
        <v>0</v>
      </c>
      <c r="L108" s="337">
        <f>'t10'!AU107</f>
        <v>0</v>
      </c>
      <c r="M108" s="337" t="str">
        <f t="shared" si="7"/>
        <v>OK</v>
      </c>
      <c r="N108" s="338" t="str">
        <f t="shared" si="8"/>
        <v>OK</v>
      </c>
      <c r="O108" s="336">
        <f>'t1'!L107</f>
        <v>0</v>
      </c>
      <c r="P108" s="336">
        <f>'t3'!L107</f>
        <v>0</v>
      </c>
      <c r="Q108" s="337">
        <f>'t3'!N107</f>
        <v>0</v>
      </c>
      <c r="R108" s="337">
        <f>'t3'!P107</f>
        <v>0</v>
      </c>
      <c r="S108" s="337">
        <f>'t3'!D107</f>
        <v>0</v>
      </c>
      <c r="T108" s="337">
        <f>'t3'!F107</f>
        <v>0</v>
      </c>
      <c r="U108" s="337">
        <f>'t3'!H107</f>
        <v>0</v>
      </c>
      <c r="V108" s="337">
        <f>'t3'!J107</f>
        <v>0</v>
      </c>
      <c r="W108" s="337">
        <f t="shared" si="9"/>
        <v>0</v>
      </c>
      <c r="X108" s="337">
        <f>'t10'!AV107</f>
        <v>0</v>
      </c>
      <c r="Y108" s="1479" t="str">
        <f t="shared" si="10"/>
        <v>OK</v>
      </c>
      <c r="Z108" s="356" t="str">
        <f t="shared" si="11"/>
        <v>OK</v>
      </c>
    </row>
    <row r="109" spans="1:26" ht="15" customHeight="1" x14ac:dyDescent="0.3">
      <c r="A109" s="314" t="str">
        <f>'t1'!A108</f>
        <v>Architetti dirig. Con incarico di struttura complessa</v>
      </c>
      <c r="B109" s="313" t="str">
        <f>'t1'!B108</f>
        <v>PD0004</v>
      </c>
      <c r="C109" s="336">
        <f>'t1'!K108</f>
        <v>0</v>
      </c>
      <c r="D109" s="336">
        <f>'t3'!K108</f>
        <v>0</v>
      </c>
      <c r="E109" s="337">
        <f>'t3'!M108</f>
        <v>0</v>
      </c>
      <c r="F109" s="337">
        <f>'t3'!O108</f>
        <v>0</v>
      </c>
      <c r="G109" s="337">
        <f>'t3'!C108</f>
        <v>0</v>
      </c>
      <c r="H109" s="337">
        <f>'t3'!E108</f>
        <v>0</v>
      </c>
      <c r="I109" s="337">
        <f>'t3'!G108</f>
        <v>0</v>
      </c>
      <c r="J109" s="337">
        <f>'t3'!I108</f>
        <v>0</v>
      </c>
      <c r="K109" s="337">
        <f t="shared" si="6"/>
        <v>0</v>
      </c>
      <c r="L109" s="337">
        <f>'t10'!AU108</f>
        <v>0</v>
      </c>
      <c r="M109" s="337" t="str">
        <f t="shared" si="7"/>
        <v>OK</v>
      </c>
      <c r="N109" s="338" t="str">
        <f t="shared" si="8"/>
        <v>OK</v>
      </c>
      <c r="O109" s="336">
        <f>'t1'!L108</f>
        <v>0</v>
      </c>
      <c r="P109" s="336">
        <f>'t3'!L108</f>
        <v>0</v>
      </c>
      <c r="Q109" s="337">
        <f>'t3'!N108</f>
        <v>0</v>
      </c>
      <c r="R109" s="337">
        <f>'t3'!P108</f>
        <v>0</v>
      </c>
      <c r="S109" s="337">
        <f>'t3'!D108</f>
        <v>0</v>
      </c>
      <c r="T109" s="337">
        <f>'t3'!F108</f>
        <v>0</v>
      </c>
      <c r="U109" s="337">
        <f>'t3'!H108</f>
        <v>0</v>
      </c>
      <c r="V109" s="337">
        <f>'t3'!J108</f>
        <v>0</v>
      </c>
      <c r="W109" s="337">
        <f t="shared" si="9"/>
        <v>0</v>
      </c>
      <c r="X109" s="337">
        <f>'t10'!AV108</f>
        <v>0</v>
      </c>
      <c r="Y109" s="1479" t="str">
        <f t="shared" si="10"/>
        <v>OK</v>
      </c>
      <c r="Z109" s="356" t="str">
        <f t="shared" si="11"/>
        <v>OK</v>
      </c>
    </row>
    <row r="110" spans="1:26" ht="15" customHeight="1" x14ac:dyDescent="0.3">
      <c r="A110" s="314" t="str">
        <f>'t1'!A109</f>
        <v>Architetti dirig. Con incarico di struttura semplice</v>
      </c>
      <c r="B110" s="313" t="str">
        <f>'t1'!B109</f>
        <v>PD0S03</v>
      </c>
      <c r="C110" s="336">
        <f>'t1'!K109</f>
        <v>0</v>
      </c>
      <c r="D110" s="336">
        <f>'t3'!K109</f>
        <v>0</v>
      </c>
      <c r="E110" s="337">
        <f>'t3'!M109</f>
        <v>0</v>
      </c>
      <c r="F110" s="337">
        <f>'t3'!O109</f>
        <v>0</v>
      </c>
      <c r="G110" s="337">
        <f>'t3'!C109</f>
        <v>0</v>
      </c>
      <c r="H110" s="337">
        <f>'t3'!E109</f>
        <v>0</v>
      </c>
      <c r="I110" s="337">
        <f>'t3'!G109</f>
        <v>0</v>
      </c>
      <c r="J110" s="337">
        <f>'t3'!I109</f>
        <v>0</v>
      </c>
      <c r="K110" s="337">
        <f t="shared" si="6"/>
        <v>0</v>
      </c>
      <c r="L110" s="337">
        <f>'t10'!AU109</f>
        <v>0</v>
      </c>
      <c r="M110" s="337" t="str">
        <f t="shared" si="7"/>
        <v>OK</v>
      </c>
      <c r="N110" s="338" t="str">
        <f t="shared" si="8"/>
        <v>OK</v>
      </c>
      <c r="O110" s="336">
        <f>'t1'!L109</f>
        <v>0</v>
      </c>
      <c r="P110" s="336">
        <f>'t3'!L109</f>
        <v>0</v>
      </c>
      <c r="Q110" s="337">
        <f>'t3'!N109</f>
        <v>0</v>
      </c>
      <c r="R110" s="337">
        <f>'t3'!P109</f>
        <v>0</v>
      </c>
      <c r="S110" s="337">
        <f>'t3'!D109</f>
        <v>0</v>
      </c>
      <c r="T110" s="337">
        <f>'t3'!F109</f>
        <v>0</v>
      </c>
      <c r="U110" s="337">
        <f>'t3'!H109</f>
        <v>0</v>
      </c>
      <c r="V110" s="337">
        <f>'t3'!J109</f>
        <v>0</v>
      </c>
      <c r="W110" s="337">
        <f t="shared" si="9"/>
        <v>0</v>
      </c>
      <c r="X110" s="337">
        <f>'t10'!AV109</f>
        <v>0</v>
      </c>
      <c r="Y110" s="1479" t="str">
        <f t="shared" si="10"/>
        <v>OK</v>
      </c>
      <c r="Z110" s="356" t="str">
        <f t="shared" si="11"/>
        <v>OK</v>
      </c>
    </row>
    <row r="111" spans="1:26" ht="15" customHeight="1" x14ac:dyDescent="0.3">
      <c r="A111" s="314" t="str">
        <f>'t1'!A110</f>
        <v>Architetti dirig. Con altri incar.prof.li</v>
      </c>
      <c r="B111" s="313" t="str">
        <f>'t1'!B110</f>
        <v>PD0A03</v>
      </c>
      <c r="C111" s="336">
        <f>'t1'!K110</f>
        <v>0</v>
      </c>
      <c r="D111" s="336">
        <f>'t3'!K110</f>
        <v>0</v>
      </c>
      <c r="E111" s="337">
        <f>'t3'!M110</f>
        <v>0</v>
      </c>
      <c r="F111" s="337">
        <f>'t3'!O110</f>
        <v>0</v>
      </c>
      <c r="G111" s="337">
        <f>'t3'!C110</f>
        <v>0</v>
      </c>
      <c r="H111" s="337">
        <f>'t3'!E110</f>
        <v>0</v>
      </c>
      <c r="I111" s="337">
        <f>'t3'!G110</f>
        <v>0</v>
      </c>
      <c r="J111" s="337">
        <f>'t3'!I110</f>
        <v>0</v>
      </c>
      <c r="K111" s="337">
        <f t="shared" si="6"/>
        <v>0</v>
      </c>
      <c r="L111" s="337">
        <f>'t10'!AU110</f>
        <v>0</v>
      </c>
      <c r="M111" s="337" t="str">
        <f t="shared" si="7"/>
        <v>OK</v>
      </c>
      <c r="N111" s="338" t="str">
        <f t="shared" si="8"/>
        <v>OK</v>
      </c>
      <c r="O111" s="336">
        <f>'t1'!L110</f>
        <v>0</v>
      </c>
      <c r="P111" s="336">
        <f>'t3'!L110</f>
        <v>0</v>
      </c>
      <c r="Q111" s="337">
        <f>'t3'!N110</f>
        <v>0</v>
      </c>
      <c r="R111" s="337">
        <f>'t3'!P110</f>
        <v>0</v>
      </c>
      <c r="S111" s="337">
        <f>'t3'!D110</f>
        <v>0</v>
      </c>
      <c r="T111" s="337">
        <f>'t3'!F110</f>
        <v>0</v>
      </c>
      <c r="U111" s="337">
        <f>'t3'!H110</f>
        <v>0</v>
      </c>
      <c r="V111" s="337">
        <f>'t3'!J110</f>
        <v>0</v>
      </c>
      <c r="W111" s="337">
        <f t="shared" si="9"/>
        <v>0</v>
      </c>
      <c r="X111" s="337">
        <f>'t10'!AV110</f>
        <v>0</v>
      </c>
      <c r="Y111" s="1479" t="str">
        <f t="shared" si="10"/>
        <v>OK</v>
      </c>
      <c r="Z111" s="356" t="str">
        <f t="shared" si="11"/>
        <v>OK</v>
      </c>
    </row>
    <row r="112" spans="1:26" ht="15" customHeight="1" x14ac:dyDescent="0.3">
      <c r="A112" s="314" t="str">
        <f>'t1'!A111</f>
        <v>Architetti dir. A t.determinato(art. 15-septies dlgs.502/92)</v>
      </c>
      <c r="B112" s="313" t="str">
        <f>'t1'!B111</f>
        <v>PD0607</v>
      </c>
      <c r="C112" s="336">
        <f>'t1'!K111</f>
        <v>0</v>
      </c>
      <c r="D112" s="336">
        <f>'t3'!K111</f>
        <v>0</v>
      </c>
      <c r="E112" s="337">
        <f>'t3'!M111</f>
        <v>0</v>
      </c>
      <c r="F112" s="337">
        <f>'t3'!O111</f>
        <v>0</v>
      </c>
      <c r="G112" s="337">
        <f>'t3'!C111</f>
        <v>0</v>
      </c>
      <c r="H112" s="337">
        <f>'t3'!E111</f>
        <v>0</v>
      </c>
      <c r="I112" s="337">
        <f>'t3'!G111</f>
        <v>0</v>
      </c>
      <c r="J112" s="337">
        <f>'t3'!I111</f>
        <v>0</v>
      </c>
      <c r="K112" s="337">
        <f t="shared" si="6"/>
        <v>0</v>
      </c>
      <c r="L112" s="337">
        <f>'t10'!AU111</f>
        <v>0</v>
      </c>
      <c r="M112" s="337" t="str">
        <f t="shared" si="7"/>
        <v>OK</v>
      </c>
      <c r="N112" s="338" t="str">
        <f t="shared" si="8"/>
        <v>OK</v>
      </c>
      <c r="O112" s="336">
        <f>'t1'!L111</f>
        <v>0</v>
      </c>
      <c r="P112" s="336">
        <f>'t3'!L111</f>
        <v>0</v>
      </c>
      <c r="Q112" s="337">
        <f>'t3'!N111</f>
        <v>0</v>
      </c>
      <c r="R112" s="337">
        <f>'t3'!P111</f>
        <v>0</v>
      </c>
      <c r="S112" s="337">
        <f>'t3'!D111</f>
        <v>0</v>
      </c>
      <c r="T112" s="337">
        <f>'t3'!F111</f>
        <v>0</v>
      </c>
      <c r="U112" s="337">
        <f>'t3'!H111</f>
        <v>0</v>
      </c>
      <c r="V112" s="337">
        <f>'t3'!J111</f>
        <v>0</v>
      </c>
      <c r="W112" s="337">
        <f t="shared" si="9"/>
        <v>0</v>
      </c>
      <c r="X112" s="337">
        <f>'t10'!AV111</f>
        <v>0</v>
      </c>
      <c r="Y112" s="1479" t="str">
        <f t="shared" si="10"/>
        <v>OK</v>
      </c>
      <c r="Z112" s="356" t="str">
        <f t="shared" si="11"/>
        <v>OK</v>
      </c>
    </row>
    <row r="113" spans="1:26" ht="15" customHeight="1" x14ac:dyDescent="0.3">
      <c r="A113" s="314" t="str">
        <f>'t1'!A112</f>
        <v>Geologi dirig. Con incarico di struttura complessa</v>
      </c>
      <c r="B113" s="313" t="str">
        <f>'t1'!B112</f>
        <v>PD0044</v>
      </c>
      <c r="C113" s="336">
        <f>'t1'!K112</f>
        <v>0</v>
      </c>
      <c r="D113" s="336">
        <f>'t3'!K112</f>
        <v>0</v>
      </c>
      <c r="E113" s="337">
        <f>'t3'!M112</f>
        <v>0</v>
      </c>
      <c r="F113" s="337">
        <f>'t3'!O112</f>
        <v>0</v>
      </c>
      <c r="G113" s="337">
        <f>'t3'!C112</f>
        <v>0</v>
      </c>
      <c r="H113" s="337">
        <f>'t3'!E112</f>
        <v>0</v>
      </c>
      <c r="I113" s="337">
        <f>'t3'!G112</f>
        <v>0</v>
      </c>
      <c r="J113" s="337">
        <f>'t3'!I112</f>
        <v>0</v>
      </c>
      <c r="K113" s="337">
        <f t="shared" si="6"/>
        <v>0</v>
      </c>
      <c r="L113" s="337">
        <f>'t10'!AU112</f>
        <v>0</v>
      </c>
      <c r="M113" s="337" t="str">
        <f t="shared" si="7"/>
        <v>OK</v>
      </c>
      <c r="N113" s="338" t="str">
        <f t="shared" si="8"/>
        <v>OK</v>
      </c>
      <c r="O113" s="336">
        <f>'t1'!L112</f>
        <v>0</v>
      </c>
      <c r="P113" s="336">
        <f>'t3'!L112</f>
        <v>0</v>
      </c>
      <c r="Q113" s="337">
        <f>'t3'!N112</f>
        <v>0</v>
      </c>
      <c r="R113" s="337">
        <f>'t3'!P112</f>
        <v>0</v>
      </c>
      <c r="S113" s="337">
        <f>'t3'!D112</f>
        <v>0</v>
      </c>
      <c r="T113" s="337">
        <f>'t3'!F112</f>
        <v>0</v>
      </c>
      <c r="U113" s="337">
        <f>'t3'!H112</f>
        <v>0</v>
      </c>
      <c r="V113" s="337">
        <f>'t3'!J112</f>
        <v>0</v>
      </c>
      <c r="W113" s="337">
        <f t="shared" si="9"/>
        <v>0</v>
      </c>
      <c r="X113" s="337">
        <f>'t10'!AV112</f>
        <v>0</v>
      </c>
      <c r="Y113" s="1479" t="str">
        <f t="shared" si="10"/>
        <v>OK</v>
      </c>
      <c r="Z113" s="356" t="str">
        <f t="shared" si="11"/>
        <v>OK</v>
      </c>
    </row>
    <row r="114" spans="1:26" ht="15" customHeight="1" x14ac:dyDescent="0.3">
      <c r="A114" s="314" t="str">
        <f>'t1'!A113</f>
        <v>Geologi dirig. Con incarico di struttura semplice</v>
      </c>
      <c r="B114" s="313" t="str">
        <f>'t1'!B113</f>
        <v>PD0S43</v>
      </c>
      <c r="C114" s="336">
        <f>'t1'!K113</f>
        <v>0</v>
      </c>
      <c r="D114" s="336">
        <f>'t3'!K113</f>
        <v>0</v>
      </c>
      <c r="E114" s="337">
        <f>'t3'!M113</f>
        <v>0</v>
      </c>
      <c r="F114" s="337">
        <f>'t3'!O113</f>
        <v>0</v>
      </c>
      <c r="G114" s="337">
        <f>'t3'!C113</f>
        <v>0</v>
      </c>
      <c r="H114" s="337">
        <f>'t3'!E113</f>
        <v>0</v>
      </c>
      <c r="I114" s="337">
        <f>'t3'!G113</f>
        <v>0</v>
      </c>
      <c r="J114" s="337">
        <f>'t3'!I113</f>
        <v>0</v>
      </c>
      <c r="K114" s="337">
        <f t="shared" si="6"/>
        <v>0</v>
      </c>
      <c r="L114" s="337">
        <f>'t10'!AU113</f>
        <v>0</v>
      </c>
      <c r="M114" s="337" t="str">
        <f t="shared" si="7"/>
        <v>OK</v>
      </c>
      <c r="N114" s="338" t="str">
        <f t="shared" si="8"/>
        <v>OK</v>
      </c>
      <c r="O114" s="336">
        <f>'t1'!L113</f>
        <v>0</v>
      </c>
      <c r="P114" s="336">
        <f>'t3'!L113</f>
        <v>0</v>
      </c>
      <c r="Q114" s="337">
        <f>'t3'!N113</f>
        <v>0</v>
      </c>
      <c r="R114" s="337">
        <f>'t3'!P113</f>
        <v>0</v>
      </c>
      <c r="S114" s="337">
        <f>'t3'!D113</f>
        <v>0</v>
      </c>
      <c r="T114" s="337">
        <f>'t3'!F113</f>
        <v>0</v>
      </c>
      <c r="U114" s="337">
        <f>'t3'!H113</f>
        <v>0</v>
      </c>
      <c r="V114" s="337">
        <f>'t3'!J113</f>
        <v>0</v>
      </c>
      <c r="W114" s="337">
        <f t="shared" si="9"/>
        <v>0</v>
      </c>
      <c r="X114" s="337">
        <f>'t10'!AV113</f>
        <v>0</v>
      </c>
      <c r="Y114" s="1479" t="str">
        <f t="shared" si="10"/>
        <v>OK</v>
      </c>
      <c r="Z114" s="356" t="str">
        <f t="shared" si="11"/>
        <v>OK</v>
      </c>
    </row>
    <row r="115" spans="1:26" ht="15" customHeight="1" x14ac:dyDescent="0.3">
      <c r="A115" s="314" t="str">
        <f>'t1'!A114</f>
        <v>Geologi dirig. Con altri incar.prof.li</v>
      </c>
      <c r="B115" s="313" t="str">
        <f>'t1'!B114</f>
        <v>PD0A43</v>
      </c>
      <c r="C115" s="336">
        <f>'t1'!K114</f>
        <v>0</v>
      </c>
      <c r="D115" s="336">
        <f>'t3'!K114</f>
        <v>0</v>
      </c>
      <c r="E115" s="337">
        <f>'t3'!M114</f>
        <v>0</v>
      </c>
      <c r="F115" s="337">
        <f>'t3'!O114</f>
        <v>0</v>
      </c>
      <c r="G115" s="337">
        <f>'t3'!C114</f>
        <v>0</v>
      </c>
      <c r="H115" s="337">
        <f>'t3'!E114</f>
        <v>0</v>
      </c>
      <c r="I115" s="337">
        <f>'t3'!G114</f>
        <v>0</v>
      </c>
      <c r="J115" s="337">
        <f>'t3'!I114</f>
        <v>0</v>
      </c>
      <c r="K115" s="337">
        <f t="shared" si="6"/>
        <v>0</v>
      </c>
      <c r="L115" s="337">
        <f>'t10'!AU114</f>
        <v>0</v>
      </c>
      <c r="M115" s="337" t="str">
        <f t="shared" si="7"/>
        <v>OK</v>
      </c>
      <c r="N115" s="338" t="str">
        <f t="shared" si="8"/>
        <v>OK</v>
      </c>
      <c r="O115" s="336">
        <f>'t1'!L114</f>
        <v>0</v>
      </c>
      <c r="P115" s="336">
        <f>'t3'!L114</f>
        <v>0</v>
      </c>
      <c r="Q115" s="337">
        <f>'t3'!N114</f>
        <v>0</v>
      </c>
      <c r="R115" s="337">
        <f>'t3'!P114</f>
        <v>0</v>
      </c>
      <c r="S115" s="337">
        <f>'t3'!D114</f>
        <v>0</v>
      </c>
      <c r="T115" s="337">
        <f>'t3'!F114</f>
        <v>0</v>
      </c>
      <c r="U115" s="337">
        <f>'t3'!H114</f>
        <v>0</v>
      </c>
      <c r="V115" s="337">
        <f>'t3'!J114</f>
        <v>0</v>
      </c>
      <c r="W115" s="337">
        <f t="shared" si="9"/>
        <v>0</v>
      </c>
      <c r="X115" s="337">
        <f>'t10'!AV114</f>
        <v>0</v>
      </c>
      <c r="Y115" s="1479" t="str">
        <f t="shared" si="10"/>
        <v>OK</v>
      </c>
      <c r="Z115" s="356" t="str">
        <f t="shared" si="11"/>
        <v>OK</v>
      </c>
    </row>
    <row r="116" spans="1:26" ht="15" customHeight="1" x14ac:dyDescent="0.3">
      <c r="A116" s="314" t="str">
        <f>'t1'!A115</f>
        <v>Geologi  dir. A t. Determinato(art. 15-septies dlgs. 502/92)</v>
      </c>
      <c r="B116" s="313" t="str">
        <f>'t1'!B115</f>
        <v>PD0608</v>
      </c>
      <c r="C116" s="336">
        <f>'t1'!K115</f>
        <v>0</v>
      </c>
      <c r="D116" s="336">
        <f>'t3'!K115</f>
        <v>0</v>
      </c>
      <c r="E116" s="337">
        <f>'t3'!M115</f>
        <v>0</v>
      </c>
      <c r="F116" s="337">
        <f>'t3'!O115</f>
        <v>0</v>
      </c>
      <c r="G116" s="337">
        <f>'t3'!C115</f>
        <v>0</v>
      </c>
      <c r="H116" s="337">
        <f>'t3'!E115</f>
        <v>0</v>
      </c>
      <c r="I116" s="337">
        <f>'t3'!G115</f>
        <v>0</v>
      </c>
      <c r="J116" s="337">
        <f>'t3'!I115</f>
        <v>0</v>
      </c>
      <c r="K116" s="337">
        <f t="shared" si="6"/>
        <v>0</v>
      </c>
      <c r="L116" s="337">
        <f>'t10'!AU115</f>
        <v>0</v>
      </c>
      <c r="M116" s="337" t="str">
        <f t="shared" si="7"/>
        <v>OK</v>
      </c>
      <c r="N116" s="338" t="str">
        <f t="shared" si="8"/>
        <v>OK</v>
      </c>
      <c r="O116" s="336">
        <f>'t1'!L115</f>
        <v>0</v>
      </c>
      <c r="P116" s="336">
        <f>'t3'!L115</f>
        <v>0</v>
      </c>
      <c r="Q116" s="337">
        <f>'t3'!N115</f>
        <v>0</v>
      </c>
      <c r="R116" s="337">
        <f>'t3'!P115</f>
        <v>0</v>
      </c>
      <c r="S116" s="337">
        <f>'t3'!D115</f>
        <v>0</v>
      </c>
      <c r="T116" s="337">
        <f>'t3'!F115</f>
        <v>0</v>
      </c>
      <c r="U116" s="337">
        <f>'t3'!H115</f>
        <v>0</v>
      </c>
      <c r="V116" s="337">
        <f>'t3'!J115</f>
        <v>0</v>
      </c>
      <c r="W116" s="337">
        <f t="shared" si="9"/>
        <v>0</v>
      </c>
      <c r="X116" s="337">
        <f>'t10'!AV115</f>
        <v>0</v>
      </c>
      <c r="Y116" s="1479" t="str">
        <f t="shared" si="10"/>
        <v>OK</v>
      </c>
      <c r="Z116" s="356" t="str">
        <f t="shared" si="11"/>
        <v>OK</v>
      </c>
    </row>
    <row r="117" spans="1:26" ht="15" customHeight="1" x14ac:dyDescent="0.3">
      <c r="A117" s="314" t="str">
        <f>'t1'!A116</f>
        <v>Assistente religioso - D</v>
      </c>
      <c r="B117" s="313" t="str">
        <f>'t1'!B116</f>
        <v>P16006</v>
      </c>
      <c r="C117" s="336">
        <f>'t1'!K116</f>
        <v>0</v>
      </c>
      <c r="D117" s="336">
        <f>'t3'!K116</f>
        <v>0</v>
      </c>
      <c r="E117" s="337">
        <f>'t3'!M116</f>
        <v>0</v>
      </c>
      <c r="F117" s="337">
        <f>'t3'!O116</f>
        <v>0</v>
      </c>
      <c r="G117" s="337">
        <f>'t3'!C116</f>
        <v>0</v>
      </c>
      <c r="H117" s="337">
        <f>'t3'!E116</f>
        <v>0</v>
      </c>
      <c r="I117" s="337">
        <f>'t3'!G116</f>
        <v>0</v>
      </c>
      <c r="J117" s="337">
        <f>'t3'!I116</f>
        <v>0</v>
      </c>
      <c r="K117" s="337">
        <f t="shared" si="6"/>
        <v>0</v>
      </c>
      <c r="L117" s="337">
        <f>'t10'!AU116</f>
        <v>0</v>
      </c>
      <c r="M117" s="337" t="str">
        <f t="shared" si="7"/>
        <v>OK</v>
      </c>
      <c r="N117" s="338" t="str">
        <f t="shared" si="8"/>
        <v>OK</v>
      </c>
      <c r="O117" s="336">
        <f>'t1'!L116</f>
        <v>0</v>
      </c>
      <c r="P117" s="336">
        <f>'t3'!L116</f>
        <v>0</v>
      </c>
      <c r="Q117" s="337">
        <f>'t3'!N116</f>
        <v>0</v>
      </c>
      <c r="R117" s="337">
        <f>'t3'!P116</f>
        <v>0</v>
      </c>
      <c r="S117" s="337">
        <f>'t3'!D116</f>
        <v>0</v>
      </c>
      <c r="T117" s="337">
        <f>'t3'!F116</f>
        <v>0</v>
      </c>
      <c r="U117" s="337">
        <f>'t3'!H116</f>
        <v>0</v>
      </c>
      <c r="V117" s="337">
        <f>'t3'!J116</f>
        <v>0</v>
      </c>
      <c r="W117" s="337">
        <f t="shared" si="9"/>
        <v>0</v>
      </c>
      <c r="X117" s="337">
        <f>'t10'!AV116</f>
        <v>0</v>
      </c>
      <c r="Y117" s="1479" t="str">
        <f t="shared" si="10"/>
        <v>OK</v>
      </c>
      <c r="Z117" s="356" t="str">
        <f t="shared" si="11"/>
        <v>OK</v>
      </c>
    </row>
    <row r="118" spans="1:26" ht="15" customHeight="1" x14ac:dyDescent="0.3">
      <c r="A118" s="314" t="str">
        <f>'t1'!A117</f>
        <v>Specialista della comunicazione istituzionale - D</v>
      </c>
      <c r="B118" s="313" t="str">
        <f>'t1'!B117</f>
        <v>PSP871</v>
      </c>
      <c r="C118" s="336">
        <f>'t1'!K117</f>
        <v>0</v>
      </c>
      <c r="D118" s="336">
        <f>'t3'!K117</f>
        <v>0</v>
      </c>
      <c r="E118" s="337">
        <f>'t3'!M117</f>
        <v>0</v>
      </c>
      <c r="F118" s="337">
        <f>'t3'!O117</f>
        <v>0</v>
      </c>
      <c r="G118" s="337">
        <f>'t3'!C117</f>
        <v>0</v>
      </c>
      <c r="H118" s="337">
        <f>'t3'!E117</f>
        <v>0</v>
      </c>
      <c r="I118" s="337">
        <f>'t3'!G117</f>
        <v>0</v>
      </c>
      <c r="J118" s="337">
        <f>'t3'!I117</f>
        <v>0</v>
      </c>
      <c r="K118" s="337">
        <f t="shared" si="6"/>
        <v>0</v>
      </c>
      <c r="L118" s="337">
        <f>'t10'!AU117</f>
        <v>0</v>
      </c>
      <c r="M118" s="337" t="str">
        <f t="shared" si="7"/>
        <v>OK</v>
      </c>
      <c r="N118" s="338" t="str">
        <f t="shared" si="8"/>
        <v>OK</v>
      </c>
      <c r="O118" s="336">
        <f>'t1'!L117</f>
        <v>0</v>
      </c>
      <c r="P118" s="336">
        <f>'t3'!L117</f>
        <v>0</v>
      </c>
      <c r="Q118" s="337">
        <f>'t3'!N117</f>
        <v>0</v>
      </c>
      <c r="R118" s="337">
        <f>'t3'!P117</f>
        <v>0</v>
      </c>
      <c r="S118" s="337">
        <f>'t3'!D117</f>
        <v>0</v>
      </c>
      <c r="T118" s="337">
        <f>'t3'!F117</f>
        <v>0</v>
      </c>
      <c r="U118" s="337">
        <f>'t3'!H117</f>
        <v>0</v>
      </c>
      <c r="V118" s="337">
        <f>'t3'!J117</f>
        <v>0</v>
      </c>
      <c r="W118" s="337">
        <f t="shared" si="9"/>
        <v>0</v>
      </c>
      <c r="X118" s="337">
        <f>'t10'!AV117</f>
        <v>0</v>
      </c>
      <c r="Y118" s="1479" t="str">
        <f t="shared" si="10"/>
        <v>OK</v>
      </c>
      <c r="Z118" s="356" t="str">
        <f t="shared" si="11"/>
        <v>OK</v>
      </c>
    </row>
    <row r="119" spans="1:26" ht="15" customHeight="1" x14ac:dyDescent="0.3">
      <c r="A119" s="314" t="str">
        <f>'t1'!A118</f>
        <v>Specialista nei rapporti con i media, giornalista pubblico - D</v>
      </c>
      <c r="B119" s="313" t="str">
        <f>'t1'!B118</f>
        <v>PSP872</v>
      </c>
      <c r="C119" s="336">
        <f>'t1'!K118</f>
        <v>0</v>
      </c>
      <c r="D119" s="336">
        <f>'t3'!K118</f>
        <v>0</v>
      </c>
      <c r="E119" s="337">
        <f>'t3'!M118</f>
        <v>0</v>
      </c>
      <c r="F119" s="337">
        <f>'t3'!O118</f>
        <v>0</v>
      </c>
      <c r="G119" s="337">
        <f>'t3'!C118</f>
        <v>0</v>
      </c>
      <c r="H119" s="337">
        <f>'t3'!E118</f>
        <v>0</v>
      </c>
      <c r="I119" s="337">
        <f>'t3'!G118</f>
        <v>0</v>
      </c>
      <c r="J119" s="337">
        <f>'t3'!I118</f>
        <v>0</v>
      </c>
      <c r="K119" s="337">
        <f t="shared" si="6"/>
        <v>0</v>
      </c>
      <c r="L119" s="337">
        <f>'t10'!AU118</f>
        <v>0</v>
      </c>
      <c r="M119" s="337" t="str">
        <f t="shared" si="7"/>
        <v>OK</v>
      </c>
      <c r="N119" s="338" t="str">
        <f t="shared" si="8"/>
        <v>OK</v>
      </c>
      <c r="O119" s="336">
        <f>'t1'!L118</f>
        <v>0</v>
      </c>
      <c r="P119" s="336">
        <f>'t3'!L118</f>
        <v>0</v>
      </c>
      <c r="Q119" s="337">
        <f>'t3'!N118</f>
        <v>0</v>
      </c>
      <c r="R119" s="337">
        <f>'t3'!P118</f>
        <v>0</v>
      </c>
      <c r="S119" s="337">
        <f>'t3'!D118</f>
        <v>0</v>
      </c>
      <c r="T119" s="337">
        <f>'t3'!F118</f>
        <v>0</v>
      </c>
      <c r="U119" s="337">
        <f>'t3'!H118</f>
        <v>0</v>
      </c>
      <c r="V119" s="337">
        <f>'t3'!J118</f>
        <v>0</v>
      </c>
      <c r="W119" s="337">
        <f t="shared" si="9"/>
        <v>0</v>
      </c>
      <c r="X119" s="337">
        <f>'t10'!AV118</f>
        <v>0</v>
      </c>
      <c r="Y119" s="1479" t="str">
        <f t="shared" si="10"/>
        <v>OK</v>
      </c>
      <c r="Z119" s="356" t="str">
        <f t="shared" si="11"/>
        <v>OK</v>
      </c>
    </row>
    <row r="120" spans="1:26" ht="15" customHeight="1" x14ac:dyDescent="0.3">
      <c r="A120" s="314" t="str">
        <f>'t1'!A119</f>
        <v>Profilo atipico ruolo professionale</v>
      </c>
      <c r="B120" s="313" t="str">
        <f>'t1'!B119</f>
        <v>P00062</v>
      </c>
      <c r="C120" s="336">
        <f>'t1'!K119</f>
        <v>0</v>
      </c>
      <c r="D120" s="336">
        <f>'t3'!K119</f>
        <v>0</v>
      </c>
      <c r="E120" s="337">
        <f>'t3'!M119</f>
        <v>0</v>
      </c>
      <c r="F120" s="337">
        <f>'t3'!O119</f>
        <v>0</v>
      </c>
      <c r="G120" s="337">
        <f>'t3'!C119</f>
        <v>0</v>
      </c>
      <c r="H120" s="337">
        <f>'t3'!E119</f>
        <v>0</v>
      </c>
      <c r="I120" s="337">
        <f>'t3'!G119</f>
        <v>0</v>
      </c>
      <c r="J120" s="337">
        <f>'t3'!I119</f>
        <v>0</v>
      </c>
      <c r="K120" s="337">
        <f t="shared" si="6"/>
        <v>0</v>
      </c>
      <c r="L120" s="337">
        <f>'t10'!AU119</f>
        <v>0</v>
      </c>
      <c r="M120" s="337" t="str">
        <f t="shared" si="7"/>
        <v>OK</v>
      </c>
      <c r="N120" s="338" t="str">
        <f t="shared" si="8"/>
        <v>OK</v>
      </c>
      <c r="O120" s="336">
        <f>'t1'!L119</f>
        <v>0</v>
      </c>
      <c r="P120" s="336">
        <f>'t3'!L119</f>
        <v>0</v>
      </c>
      <c r="Q120" s="337">
        <f>'t3'!N119</f>
        <v>0</v>
      </c>
      <c r="R120" s="337">
        <f>'t3'!P119</f>
        <v>0</v>
      </c>
      <c r="S120" s="337">
        <f>'t3'!D119</f>
        <v>0</v>
      </c>
      <c r="T120" s="337">
        <f>'t3'!F119</f>
        <v>0</v>
      </c>
      <c r="U120" s="337">
        <f>'t3'!H119</f>
        <v>0</v>
      </c>
      <c r="V120" s="337">
        <f>'t3'!J119</f>
        <v>0</v>
      </c>
      <c r="W120" s="337">
        <f t="shared" si="9"/>
        <v>0</v>
      </c>
      <c r="X120" s="337">
        <f>'t10'!AV119</f>
        <v>0</v>
      </c>
      <c r="Y120" s="1479" t="str">
        <f t="shared" si="10"/>
        <v>OK</v>
      </c>
      <c r="Z120" s="356" t="str">
        <f t="shared" si="11"/>
        <v>OK</v>
      </c>
    </row>
    <row r="121" spans="1:26" ht="15" customHeight="1" x14ac:dyDescent="0.3">
      <c r="A121" s="314" t="str">
        <f>'t1'!A120</f>
        <v>Analisti dirig. Con incarico di struttura complessa</v>
      </c>
      <c r="B121" s="313" t="str">
        <f>'t1'!B120</f>
        <v>TD0002</v>
      </c>
      <c r="C121" s="336">
        <f>'t1'!K120</f>
        <v>1</v>
      </c>
      <c r="D121" s="336">
        <f>'t3'!K120</f>
        <v>0</v>
      </c>
      <c r="E121" s="337">
        <f>'t3'!M120</f>
        <v>0</v>
      </c>
      <c r="F121" s="337">
        <f>'t3'!O120</f>
        <v>0</v>
      </c>
      <c r="G121" s="337">
        <f>'t3'!C120</f>
        <v>0</v>
      </c>
      <c r="H121" s="337">
        <f>'t3'!E120</f>
        <v>0</v>
      </c>
      <c r="I121" s="337">
        <f>'t3'!G120</f>
        <v>0</v>
      </c>
      <c r="J121" s="337">
        <f>'t3'!I120</f>
        <v>0</v>
      </c>
      <c r="K121" s="337">
        <f t="shared" si="6"/>
        <v>1</v>
      </c>
      <c r="L121" s="337">
        <f>'t10'!AU120</f>
        <v>1</v>
      </c>
      <c r="M121" s="337" t="str">
        <f t="shared" si="7"/>
        <v>OK</v>
      </c>
      <c r="N121" s="338" t="str">
        <f t="shared" si="8"/>
        <v>OK</v>
      </c>
      <c r="O121" s="336">
        <f>'t1'!L120</f>
        <v>0</v>
      </c>
      <c r="P121" s="336">
        <f>'t3'!L120</f>
        <v>0</v>
      </c>
      <c r="Q121" s="337">
        <f>'t3'!N120</f>
        <v>0</v>
      </c>
      <c r="R121" s="337">
        <f>'t3'!P120</f>
        <v>0</v>
      </c>
      <c r="S121" s="337">
        <f>'t3'!D120</f>
        <v>0</v>
      </c>
      <c r="T121" s="337">
        <f>'t3'!F120</f>
        <v>0</v>
      </c>
      <c r="U121" s="337">
        <f>'t3'!H120</f>
        <v>0</v>
      </c>
      <c r="V121" s="337">
        <f>'t3'!J120</f>
        <v>0</v>
      </c>
      <c r="W121" s="337">
        <f t="shared" si="9"/>
        <v>0</v>
      </c>
      <c r="X121" s="337">
        <f>'t10'!AV120</f>
        <v>0</v>
      </c>
      <c r="Y121" s="1479" t="str">
        <f t="shared" si="10"/>
        <v>OK</v>
      </c>
      <c r="Z121" s="356" t="str">
        <f t="shared" si="11"/>
        <v>OK</v>
      </c>
    </row>
    <row r="122" spans="1:26" ht="15" customHeight="1" x14ac:dyDescent="0.3">
      <c r="A122" s="314" t="str">
        <f>'t1'!A121</f>
        <v>Analisti dirig. Con incarico di struttura semplice</v>
      </c>
      <c r="B122" s="313" t="str">
        <f>'t1'!B121</f>
        <v>TD0S01</v>
      </c>
      <c r="C122" s="336">
        <f>'t1'!K121</f>
        <v>0</v>
      </c>
      <c r="D122" s="336">
        <f>'t3'!K121</f>
        <v>0</v>
      </c>
      <c r="E122" s="337">
        <f>'t3'!M121</f>
        <v>0</v>
      </c>
      <c r="F122" s="337">
        <f>'t3'!O121</f>
        <v>0</v>
      </c>
      <c r="G122" s="337">
        <f>'t3'!C121</f>
        <v>0</v>
      </c>
      <c r="H122" s="337">
        <f>'t3'!E121</f>
        <v>0</v>
      </c>
      <c r="I122" s="337">
        <f>'t3'!G121</f>
        <v>0</v>
      </c>
      <c r="J122" s="337">
        <f>'t3'!I121</f>
        <v>0</v>
      </c>
      <c r="K122" s="337">
        <f t="shared" si="6"/>
        <v>0</v>
      </c>
      <c r="L122" s="337">
        <f>'t10'!AU121</f>
        <v>0</v>
      </c>
      <c r="M122" s="337" t="str">
        <f t="shared" si="7"/>
        <v>OK</v>
      </c>
      <c r="N122" s="338" t="str">
        <f t="shared" si="8"/>
        <v>OK</v>
      </c>
      <c r="O122" s="336">
        <f>'t1'!L121</f>
        <v>0</v>
      </c>
      <c r="P122" s="336">
        <f>'t3'!L121</f>
        <v>0</v>
      </c>
      <c r="Q122" s="337">
        <f>'t3'!N121</f>
        <v>0</v>
      </c>
      <c r="R122" s="337">
        <f>'t3'!P121</f>
        <v>0</v>
      </c>
      <c r="S122" s="337">
        <f>'t3'!D121</f>
        <v>0</v>
      </c>
      <c r="T122" s="337">
        <f>'t3'!F121</f>
        <v>0</v>
      </c>
      <c r="U122" s="337">
        <f>'t3'!H121</f>
        <v>0</v>
      </c>
      <c r="V122" s="337">
        <f>'t3'!J121</f>
        <v>0</v>
      </c>
      <c r="W122" s="337">
        <f t="shared" si="9"/>
        <v>0</v>
      </c>
      <c r="X122" s="337">
        <f>'t10'!AV121</f>
        <v>0</v>
      </c>
      <c r="Y122" s="1479" t="str">
        <f t="shared" si="10"/>
        <v>OK</v>
      </c>
      <c r="Z122" s="356" t="str">
        <f t="shared" si="11"/>
        <v>OK</v>
      </c>
    </row>
    <row r="123" spans="1:26" ht="15" customHeight="1" x14ac:dyDescent="0.3">
      <c r="A123" s="314" t="str">
        <f>'t1'!A122</f>
        <v>Analisti dirig. Con altri incar.prof.li</v>
      </c>
      <c r="B123" s="313" t="str">
        <f>'t1'!B122</f>
        <v>TD0A01</v>
      </c>
      <c r="C123" s="336">
        <f>'t1'!K122</f>
        <v>2</v>
      </c>
      <c r="D123" s="336">
        <f>'t3'!K122</f>
        <v>0</v>
      </c>
      <c r="E123" s="337">
        <f>'t3'!M122</f>
        <v>0</v>
      </c>
      <c r="F123" s="337">
        <f>'t3'!O122</f>
        <v>0</v>
      </c>
      <c r="G123" s="337">
        <f>'t3'!C122</f>
        <v>0</v>
      </c>
      <c r="H123" s="337">
        <f>'t3'!E122</f>
        <v>0</v>
      </c>
      <c r="I123" s="337">
        <f>'t3'!G122</f>
        <v>0</v>
      </c>
      <c r="J123" s="337">
        <f>'t3'!I122</f>
        <v>0</v>
      </c>
      <c r="K123" s="337">
        <f t="shared" si="6"/>
        <v>2</v>
      </c>
      <c r="L123" s="337">
        <f>'t10'!AU122</f>
        <v>2</v>
      </c>
      <c r="M123" s="337" t="str">
        <f t="shared" si="7"/>
        <v>OK</v>
      </c>
      <c r="N123" s="338" t="str">
        <f t="shared" si="8"/>
        <v>OK</v>
      </c>
      <c r="O123" s="336">
        <f>'t1'!L122</f>
        <v>0</v>
      </c>
      <c r="P123" s="336">
        <f>'t3'!L122</f>
        <v>0</v>
      </c>
      <c r="Q123" s="337">
        <f>'t3'!N122</f>
        <v>0</v>
      </c>
      <c r="R123" s="337">
        <f>'t3'!P122</f>
        <v>0</v>
      </c>
      <c r="S123" s="337">
        <f>'t3'!D122</f>
        <v>0</v>
      </c>
      <c r="T123" s="337">
        <f>'t3'!F122</f>
        <v>0</v>
      </c>
      <c r="U123" s="337">
        <f>'t3'!H122</f>
        <v>0</v>
      </c>
      <c r="V123" s="337">
        <f>'t3'!J122</f>
        <v>0</v>
      </c>
      <c r="W123" s="337">
        <f t="shared" si="9"/>
        <v>0</v>
      </c>
      <c r="X123" s="337">
        <f>'t10'!AV122</f>
        <v>0</v>
      </c>
      <c r="Y123" s="1479" t="str">
        <f t="shared" si="10"/>
        <v>OK</v>
      </c>
      <c r="Z123" s="356" t="str">
        <f t="shared" si="11"/>
        <v>OK</v>
      </c>
    </row>
    <row r="124" spans="1:26" ht="15" customHeight="1" x14ac:dyDescent="0.3">
      <c r="A124" s="314" t="str">
        <f>'t1'!A123</f>
        <v>Analisti dir. A t. Determinato(art. 15-septies dlgs. 502/92)</v>
      </c>
      <c r="B124" s="313" t="str">
        <f>'t1'!B123</f>
        <v>TD0609</v>
      </c>
      <c r="C124" s="336">
        <f>'t1'!K123</f>
        <v>0</v>
      </c>
      <c r="D124" s="336">
        <f>'t3'!K123</f>
        <v>0</v>
      </c>
      <c r="E124" s="337">
        <f>'t3'!M123</f>
        <v>0</v>
      </c>
      <c r="F124" s="337">
        <f>'t3'!O123</f>
        <v>0</v>
      </c>
      <c r="G124" s="337">
        <f>'t3'!C123</f>
        <v>0</v>
      </c>
      <c r="H124" s="337">
        <f>'t3'!E123</f>
        <v>0</v>
      </c>
      <c r="I124" s="337">
        <f>'t3'!G123</f>
        <v>0</v>
      </c>
      <c r="J124" s="337">
        <f>'t3'!I123</f>
        <v>0</v>
      </c>
      <c r="K124" s="337">
        <f t="shared" si="6"/>
        <v>0</v>
      </c>
      <c r="L124" s="337">
        <f>'t10'!AU123</f>
        <v>0</v>
      </c>
      <c r="M124" s="337" t="str">
        <f t="shared" si="7"/>
        <v>OK</v>
      </c>
      <c r="N124" s="338" t="str">
        <f t="shared" si="8"/>
        <v>OK</v>
      </c>
      <c r="O124" s="336">
        <f>'t1'!L123</f>
        <v>0</v>
      </c>
      <c r="P124" s="336">
        <f>'t3'!L123</f>
        <v>0</v>
      </c>
      <c r="Q124" s="337">
        <f>'t3'!N123</f>
        <v>0</v>
      </c>
      <c r="R124" s="337">
        <f>'t3'!P123</f>
        <v>0</v>
      </c>
      <c r="S124" s="337">
        <f>'t3'!D123</f>
        <v>0</v>
      </c>
      <c r="T124" s="337">
        <f>'t3'!F123</f>
        <v>0</v>
      </c>
      <c r="U124" s="337">
        <f>'t3'!H123</f>
        <v>0</v>
      </c>
      <c r="V124" s="337">
        <f>'t3'!J123</f>
        <v>0</v>
      </c>
      <c r="W124" s="337">
        <f t="shared" si="9"/>
        <v>0</v>
      </c>
      <c r="X124" s="337">
        <f>'t10'!AV123</f>
        <v>0</v>
      </c>
      <c r="Y124" s="1479" t="str">
        <f t="shared" si="10"/>
        <v>OK</v>
      </c>
      <c r="Z124" s="356" t="str">
        <f t="shared" si="11"/>
        <v>OK</v>
      </c>
    </row>
    <row r="125" spans="1:26" ht="15" customHeight="1" x14ac:dyDescent="0.3">
      <c r="A125" s="314" t="str">
        <f>'t1'!A124</f>
        <v>Statistico dirig. Con incarico di struttura complessa</v>
      </c>
      <c r="B125" s="313" t="str">
        <f>'t1'!B124</f>
        <v>TD0071</v>
      </c>
      <c r="C125" s="336">
        <f>'t1'!K124</f>
        <v>0</v>
      </c>
      <c r="D125" s="336">
        <f>'t3'!K124</f>
        <v>0</v>
      </c>
      <c r="E125" s="337">
        <f>'t3'!M124</f>
        <v>0</v>
      </c>
      <c r="F125" s="337">
        <f>'t3'!O124</f>
        <v>0</v>
      </c>
      <c r="G125" s="337">
        <f>'t3'!C124</f>
        <v>0</v>
      </c>
      <c r="H125" s="337">
        <f>'t3'!E124</f>
        <v>0</v>
      </c>
      <c r="I125" s="337">
        <f>'t3'!G124</f>
        <v>0</v>
      </c>
      <c r="J125" s="337">
        <f>'t3'!I124</f>
        <v>0</v>
      </c>
      <c r="K125" s="337">
        <f t="shared" si="6"/>
        <v>0</v>
      </c>
      <c r="L125" s="337">
        <f>'t10'!AU124</f>
        <v>0</v>
      </c>
      <c r="M125" s="337" t="str">
        <f t="shared" si="7"/>
        <v>OK</v>
      </c>
      <c r="N125" s="338" t="str">
        <f t="shared" si="8"/>
        <v>OK</v>
      </c>
      <c r="O125" s="336">
        <f>'t1'!L124</f>
        <v>0</v>
      </c>
      <c r="P125" s="336">
        <f>'t3'!L124</f>
        <v>0</v>
      </c>
      <c r="Q125" s="337">
        <f>'t3'!N124</f>
        <v>0</v>
      </c>
      <c r="R125" s="337">
        <f>'t3'!P124</f>
        <v>0</v>
      </c>
      <c r="S125" s="337">
        <f>'t3'!D124</f>
        <v>0</v>
      </c>
      <c r="T125" s="337">
        <f>'t3'!F124</f>
        <v>0</v>
      </c>
      <c r="U125" s="337">
        <f>'t3'!H124</f>
        <v>0</v>
      </c>
      <c r="V125" s="337">
        <f>'t3'!J124</f>
        <v>0</v>
      </c>
      <c r="W125" s="337">
        <f t="shared" si="9"/>
        <v>0</v>
      </c>
      <c r="X125" s="337">
        <f>'t10'!AV124</f>
        <v>0</v>
      </c>
      <c r="Y125" s="1479" t="str">
        <f t="shared" si="10"/>
        <v>OK</v>
      </c>
      <c r="Z125" s="356" t="str">
        <f t="shared" si="11"/>
        <v>OK</v>
      </c>
    </row>
    <row r="126" spans="1:26" ht="15" customHeight="1" x14ac:dyDescent="0.3">
      <c r="A126" s="314" t="str">
        <f>'t1'!A125</f>
        <v>Statistico dirig. Con incarico di struttura semplice</v>
      </c>
      <c r="B126" s="313" t="str">
        <f>'t1'!B125</f>
        <v>TD0S70</v>
      </c>
      <c r="C126" s="336">
        <f>'t1'!K125</f>
        <v>1</v>
      </c>
      <c r="D126" s="336">
        <f>'t3'!K125</f>
        <v>0</v>
      </c>
      <c r="E126" s="337">
        <f>'t3'!M125</f>
        <v>0</v>
      </c>
      <c r="F126" s="337">
        <f>'t3'!O125</f>
        <v>0</v>
      </c>
      <c r="G126" s="337">
        <f>'t3'!C125</f>
        <v>0</v>
      </c>
      <c r="H126" s="337">
        <f>'t3'!E125</f>
        <v>0</v>
      </c>
      <c r="I126" s="337">
        <f>'t3'!G125</f>
        <v>0</v>
      </c>
      <c r="J126" s="337">
        <f>'t3'!I125</f>
        <v>0</v>
      </c>
      <c r="K126" s="337">
        <f t="shared" si="6"/>
        <v>1</v>
      </c>
      <c r="L126" s="337">
        <f>'t10'!AU125</f>
        <v>1</v>
      </c>
      <c r="M126" s="337" t="str">
        <f t="shared" si="7"/>
        <v>OK</v>
      </c>
      <c r="N126" s="338" t="str">
        <f t="shared" si="8"/>
        <v>OK</v>
      </c>
      <c r="O126" s="336">
        <f>'t1'!L125</f>
        <v>0</v>
      </c>
      <c r="P126" s="336">
        <f>'t3'!L125</f>
        <v>0</v>
      </c>
      <c r="Q126" s="337">
        <f>'t3'!N125</f>
        <v>0</v>
      </c>
      <c r="R126" s="337">
        <f>'t3'!P125</f>
        <v>0</v>
      </c>
      <c r="S126" s="337">
        <f>'t3'!D125</f>
        <v>0</v>
      </c>
      <c r="T126" s="337">
        <f>'t3'!F125</f>
        <v>0</v>
      </c>
      <c r="U126" s="337">
        <f>'t3'!H125</f>
        <v>0</v>
      </c>
      <c r="V126" s="337">
        <f>'t3'!J125</f>
        <v>0</v>
      </c>
      <c r="W126" s="337">
        <f t="shared" si="9"/>
        <v>0</v>
      </c>
      <c r="X126" s="337">
        <f>'t10'!AV125</f>
        <v>0</v>
      </c>
      <c r="Y126" s="1479" t="str">
        <f t="shared" si="10"/>
        <v>OK</v>
      </c>
      <c r="Z126" s="356" t="str">
        <f t="shared" si="11"/>
        <v>OK</v>
      </c>
    </row>
    <row r="127" spans="1:26" ht="15" customHeight="1" x14ac:dyDescent="0.3">
      <c r="A127" s="314" t="str">
        <f>'t1'!A126</f>
        <v>Statistico dirig. Con altri incar.prof.li</v>
      </c>
      <c r="B127" s="313" t="str">
        <f>'t1'!B126</f>
        <v>TD0A70</v>
      </c>
      <c r="C127" s="336">
        <f>'t1'!K126</f>
        <v>0</v>
      </c>
      <c r="D127" s="336">
        <f>'t3'!K126</f>
        <v>0</v>
      </c>
      <c r="E127" s="337">
        <f>'t3'!M126</f>
        <v>0</v>
      </c>
      <c r="F127" s="337">
        <f>'t3'!O126</f>
        <v>0</v>
      </c>
      <c r="G127" s="337">
        <f>'t3'!C126</f>
        <v>0</v>
      </c>
      <c r="H127" s="337">
        <f>'t3'!E126</f>
        <v>0</v>
      </c>
      <c r="I127" s="337">
        <f>'t3'!G126</f>
        <v>0</v>
      </c>
      <c r="J127" s="337">
        <f>'t3'!I126</f>
        <v>0</v>
      </c>
      <c r="K127" s="337">
        <f t="shared" si="6"/>
        <v>0</v>
      </c>
      <c r="L127" s="337">
        <f>'t10'!AU126</f>
        <v>0</v>
      </c>
      <c r="M127" s="337" t="str">
        <f t="shared" si="7"/>
        <v>OK</v>
      </c>
      <c r="N127" s="338" t="str">
        <f t="shared" si="8"/>
        <v>OK</v>
      </c>
      <c r="O127" s="336">
        <f>'t1'!L126</f>
        <v>1</v>
      </c>
      <c r="P127" s="336">
        <f>'t3'!L126</f>
        <v>0</v>
      </c>
      <c r="Q127" s="337">
        <f>'t3'!N126</f>
        <v>0</v>
      </c>
      <c r="R127" s="337">
        <f>'t3'!P126</f>
        <v>0</v>
      </c>
      <c r="S127" s="337">
        <f>'t3'!D126</f>
        <v>0</v>
      </c>
      <c r="T127" s="337">
        <f>'t3'!F126</f>
        <v>0</v>
      </c>
      <c r="U127" s="337">
        <f>'t3'!H126</f>
        <v>0</v>
      </c>
      <c r="V127" s="337">
        <f>'t3'!J126</f>
        <v>0</v>
      </c>
      <c r="W127" s="337">
        <f t="shared" si="9"/>
        <v>1</v>
      </c>
      <c r="X127" s="337">
        <f>'t10'!AV126</f>
        <v>1</v>
      </c>
      <c r="Y127" s="1479" t="str">
        <f t="shared" si="10"/>
        <v>OK</v>
      </c>
      <c r="Z127" s="356" t="str">
        <f t="shared" si="11"/>
        <v>OK</v>
      </c>
    </row>
    <row r="128" spans="1:26" ht="15" customHeight="1" x14ac:dyDescent="0.3">
      <c r="A128" s="314" t="str">
        <f>'t1'!A127</f>
        <v>Statistico dir. A t.determinato(art. 15-septies dlgs.502/92)</v>
      </c>
      <c r="B128" s="313" t="str">
        <f>'t1'!B127</f>
        <v>TD0610</v>
      </c>
      <c r="C128" s="336">
        <f>'t1'!K127</f>
        <v>0</v>
      </c>
      <c r="D128" s="336">
        <f>'t3'!K127</f>
        <v>0</v>
      </c>
      <c r="E128" s="337">
        <f>'t3'!M127</f>
        <v>0</v>
      </c>
      <c r="F128" s="337">
        <f>'t3'!O127</f>
        <v>0</v>
      </c>
      <c r="G128" s="337">
        <f>'t3'!C127</f>
        <v>0</v>
      </c>
      <c r="H128" s="337">
        <f>'t3'!E127</f>
        <v>0</v>
      </c>
      <c r="I128" s="337">
        <f>'t3'!G127</f>
        <v>0</v>
      </c>
      <c r="J128" s="337">
        <f>'t3'!I127</f>
        <v>0</v>
      </c>
      <c r="K128" s="337">
        <f t="shared" si="6"/>
        <v>0</v>
      </c>
      <c r="L128" s="337">
        <f>'t10'!AU127</f>
        <v>0</v>
      </c>
      <c r="M128" s="337" t="str">
        <f t="shared" si="7"/>
        <v>OK</v>
      </c>
      <c r="N128" s="338" t="str">
        <f t="shared" si="8"/>
        <v>OK</v>
      </c>
      <c r="O128" s="336">
        <f>'t1'!L127</f>
        <v>0</v>
      </c>
      <c r="P128" s="336">
        <f>'t3'!L127</f>
        <v>0</v>
      </c>
      <c r="Q128" s="337">
        <f>'t3'!N127</f>
        <v>0</v>
      </c>
      <c r="R128" s="337">
        <f>'t3'!P127</f>
        <v>0</v>
      </c>
      <c r="S128" s="337">
        <f>'t3'!D127</f>
        <v>0</v>
      </c>
      <c r="T128" s="337">
        <f>'t3'!F127</f>
        <v>0</v>
      </c>
      <c r="U128" s="337">
        <f>'t3'!H127</f>
        <v>0</v>
      </c>
      <c r="V128" s="337">
        <f>'t3'!J127</f>
        <v>0</v>
      </c>
      <c r="W128" s="337">
        <f t="shared" si="9"/>
        <v>0</v>
      </c>
      <c r="X128" s="337">
        <f>'t10'!AV127</f>
        <v>0</v>
      </c>
      <c r="Y128" s="1479" t="str">
        <f t="shared" si="10"/>
        <v>OK</v>
      </c>
      <c r="Z128" s="356" t="str">
        <f t="shared" si="11"/>
        <v>OK</v>
      </c>
    </row>
    <row r="129" spans="1:26" ht="15" customHeight="1" x14ac:dyDescent="0.3">
      <c r="A129" s="314" t="str">
        <f>'t1'!A128</f>
        <v>Sociologo dirig. Con incarico di struttura complessa</v>
      </c>
      <c r="B129" s="313" t="str">
        <f>'t1'!B128</f>
        <v>TD0068</v>
      </c>
      <c r="C129" s="336">
        <f>'t1'!K128</f>
        <v>0</v>
      </c>
      <c r="D129" s="336">
        <f>'t3'!K128</f>
        <v>0</v>
      </c>
      <c r="E129" s="337">
        <f>'t3'!M128</f>
        <v>0</v>
      </c>
      <c r="F129" s="337">
        <f>'t3'!O128</f>
        <v>0</v>
      </c>
      <c r="G129" s="337">
        <f>'t3'!C128</f>
        <v>0</v>
      </c>
      <c r="H129" s="337">
        <f>'t3'!E128</f>
        <v>0</v>
      </c>
      <c r="I129" s="337">
        <f>'t3'!G128</f>
        <v>0</v>
      </c>
      <c r="J129" s="337">
        <f>'t3'!I128</f>
        <v>0</v>
      </c>
      <c r="K129" s="337">
        <f t="shared" si="6"/>
        <v>0</v>
      </c>
      <c r="L129" s="337">
        <f>'t10'!AU128</f>
        <v>0</v>
      </c>
      <c r="M129" s="337" t="str">
        <f t="shared" si="7"/>
        <v>OK</v>
      </c>
      <c r="N129" s="338" t="str">
        <f t="shared" si="8"/>
        <v>OK</v>
      </c>
      <c r="O129" s="336">
        <f>'t1'!L128</f>
        <v>0</v>
      </c>
      <c r="P129" s="336">
        <f>'t3'!L128</f>
        <v>0</v>
      </c>
      <c r="Q129" s="337">
        <f>'t3'!N128</f>
        <v>0</v>
      </c>
      <c r="R129" s="337">
        <f>'t3'!P128</f>
        <v>0</v>
      </c>
      <c r="S129" s="337">
        <f>'t3'!D128</f>
        <v>0</v>
      </c>
      <c r="T129" s="337">
        <f>'t3'!F128</f>
        <v>0</v>
      </c>
      <c r="U129" s="337">
        <f>'t3'!H128</f>
        <v>0</v>
      </c>
      <c r="V129" s="337">
        <f>'t3'!J128</f>
        <v>0</v>
      </c>
      <c r="W129" s="337">
        <f t="shared" si="9"/>
        <v>0</v>
      </c>
      <c r="X129" s="337">
        <f>'t10'!AV128</f>
        <v>0</v>
      </c>
      <c r="Y129" s="1479" t="str">
        <f t="shared" si="10"/>
        <v>OK</v>
      </c>
      <c r="Z129" s="356" t="str">
        <f t="shared" si="11"/>
        <v>OK</v>
      </c>
    </row>
    <row r="130" spans="1:26" ht="15" customHeight="1" x14ac:dyDescent="0.3">
      <c r="A130" s="314" t="str">
        <f>'t1'!A129</f>
        <v>Sociologo dirig. Con incarico di struttura semplice</v>
      </c>
      <c r="B130" s="313" t="str">
        <f>'t1'!B129</f>
        <v>TD0S67</v>
      </c>
      <c r="C130" s="336">
        <f>'t1'!K129</f>
        <v>0</v>
      </c>
      <c r="D130" s="336">
        <f>'t3'!K129</f>
        <v>0</v>
      </c>
      <c r="E130" s="337">
        <f>'t3'!M129</f>
        <v>0</v>
      </c>
      <c r="F130" s="337">
        <f>'t3'!O129</f>
        <v>0</v>
      </c>
      <c r="G130" s="337">
        <f>'t3'!C129</f>
        <v>0</v>
      </c>
      <c r="H130" s="337">
        <f>'t3'!E129</f>
        <v>0</v>
      </c>
      <c r="I130" s="337">
        <f>'t3'!G129</f>
        <v>0</v>
      </c>
      <c r="J130" s="337">
        <f>'t3'!I129</f>
        <v>0</v>
      </c>
      <c r="K130" s="337">
        <f t="shared" si="6"/>
        <v>0</v>
      </c>
      <c r="L130" s="337">
        <f>'t10'!AU129</f>
        <v>0</v>
      </c>
      <c r="M130" s="337" t="str">
        <f t="shared" si="7"/>
        <v>OK</v>
      </c>
      <c r="N130" s="338" t="str">
        <f t="shared" si="8"/>
        <v>OK</v>
      </c>
      <c r="O130" s="336">
        <f>'t1'!L129</f>
        <v>0</v>
      </c>
      <c r="P130" s="336">
        <f>'t3'!L129</f>
        <v>0</v>
      </c>
      <c r="Q130" s="337">
        <f>'t3'!N129</f>
        <v>0</v>
      </c>
      <c r="R130" s="337">
        <f>'t3'!P129</f>
        <v>0</v>
      </c>
      <c r="S130" s="337">
        <f>'t3'!D129</f>
        <v>0</v>
      </c>
      <c r="T130" s="337">
        <f>'t3'!F129</f>
        <v>0</v>
      </c>
      <c r="U130" s="337">
        <f>'t3'!H129</f>
        <v>0</v>
      </c>
      <c r="V130" s="337">
        <f>'t3'!J129</f>
        <v>0</v>
      </c>
      <c r="W130" s="337">
        <f t="shared" si="9"/>
        <v>0</v>
      </c>
      <c r="X130" s="337">
        <f>'t10'!AV129</f>
        <v>0</v>
      </c>
      <c r="Y130" s="1479" t="str">
        <f t="shared" si="10"/>
        <v>OK</v>
      </c>
      <c r="Z130" s="356" t="str">
        <f t="shared" si="11"/>
        <v>OK</v>
      </c>
    </row>
    <row r="131" spans="1:26" ht="15" customHeight="1" x14ac:dyDescent="0.3">
      <c r="A131" s="314" t="str">
        <f>'t1'!A130</f>
        <v>Sociologo dirig. Con altri incar.prof.li</v>
      </c>
      <c r="B131" s="313" t="str">
        <f>'t1'!B130</f>
        <v>TD0A67</v>
      </c>
      <c r="C131" s="336">
        <f>'t1'!K130</f>
        <v>0</v>
      </c>
      <c r="D131" s="336">
        <f>'t3'!K130</f>
        <v>0</v>
      </c>
      <c r="E131" s="337">
        <f>'t3'!M130</f>
        <v>0</v>
      </c>
      <c r="F131" s="337">
        <f>'t3'!O130</f>
        <v>0</v>
      </c>
      <c r="G131" s="337">
        <f>'t3'!C130</f>
        <v>0</v>
      </c>
      <c r="H131" s="337">
        <f>'t3'!E130</f>
        <v>0</v>
      </c>
      <c r="I131" s="337">
        <f>'t3'!G130</f>
        <v>0</v>
      </c>
      <c r="J131" s="337">
        <f>'t3'!I130</f>
        <v>0</v>
      </c>
      <c r="K131" s="337">
        <f t="shared" si="6"/>
        <v>0</v>
      </c>
      <c r="L131" s="337">
        <f>'t10'!AU130</f>
        <v>0</v>
      </c>
      <c r="M131" s="337" t="str">
        <f t="shared" si="7"/>
        <v>OK</v>
      </c>
      <c r="N131" s="338" t="str">
        <f t="shared" si="8"/>
        <v>OK</v>
      </c>
      <c r="O131" s="336">
        <f>'t1'!L130</f>
        <v>0</v>
      </c>
      <c r="P131" s="336">
        <f>'t3'!L130</f>
        <v>0</v>
      </c>
      <c r="Q131" s="337">
        <f>'t3'!N130</f>
        <v>0</v>
      </c>
      <c r="R131" s="337">
        <f>'t3'!P130</f>
        <v>0</v>
      </c>
      <c r="S131" s="337">
        <f>'t3'!D130</f>
        <v>0</v>
      </c>
      <c r="T131" s="337">
        <f>'t3'!F130</f>
        <v>0</v>
      </c>
      <c r="U131" s="337">
        <f>'t3'!H130</f>
        <v>0</v>
      </c>
      <c r="V131" s="337">
        <f>'t3'!J130</f>
        <v>0</v>
      </c>
      <c r="W131" s="337">
        <f t="shared" si="9"/>
        <v>0</v>
      </c>
      <c r="X131" s="337">
        <f>'t10'!AV130</f>
        <v>0</v>
      </c>
      <c r="Y131" s="1479" t="str">
        <f t="shared" si="10"/>
        <v>OK</v>
      </c>
      <c r="Z131" s="356" t="str">
        <f t="shared" si="11"/>
        <v>OK</v>
      </c>
    </row>
    <row r="132" spans="1:26" ht="15" customHeight="1" x14ac:dyDescent="0.3">
      <c r="A132" s="314" t="str">
        <f>'t1'!A131</f>
        <v>Sociologo dir. A t. Determinato(art.15-septies dlgs. 502/92)</v>
      </c>
      <c r="B132" s="313" t="str">
        <f>'t1'!B131</f>
        <v>TD0611</v>
      </c>
      <c r="C132" s="336">
        <f>'t1'!K131</f>
        <v>0</v>
      </c>
      <c r="D132" s="336">
        <f>'t3'!K131</f>
        <v>0</v>
      </c>
      <c r="E132" s="337">
        <f>'t3'!M131</f>
        <v>0</v>
      </c>
      <c r="F132" s="337">
        <f>'t3'!O131</f>
        <v>0</v>
      </c>
      <c r="G132" s="337">
        <f>'t3'!C131</f>
        <v>0</v>
      </c>
      <c r="H132" s="337">
        <f>'t3'!E131</f>
        <v>0</v>
      </c>
      <c r="I132" s="337">
        <f>'t3'!G131</f>
        <v>0</v>
      </c>
      <c r="J132" s="337">
        <f>'t3'!I131</f>
        <v>0</v>
      </c>
      <c r="K132" s="337">
        <f t="shared" si="6"/>
        <v>0</v>
      </c>
      <c r="L132" s="337">
        <f>'t10'!AU131</f>
        <v>0</v>
      </c>
      <c r="M132" s="337" t="str">
        <f t="shared" si="7"/>
        <v>OK</v>
      </c>
      <c r="N132" s="338" t="str">
        <f t="shared" si="8"/>
        <v>OK</v>
      </c>
      <c r="O132" s="336">
        <f>'t1'!L131</f>
        <v>0</v>
      </c>
      <c r="P132" s="336">
        <f>'t3'!L131</f>
        <v>0</v>
      </c>
      <c r="Q132" s="337">
        <f>'t3'!N131</f>
        <v>0</v>
      </c>
      <c r="R132" s="337">
        <f>'t3'!P131</f>
        <v>0</v>
      </c>
      <c r="S132" s="337">
        <f>'t3'!D131</f>
        <v>0</v>
      </c>
      <c r="T132" s="337">
        <f>'t3'!F131</f>
        <v>0</v>
      </c>
      <c r="U132" s="337">
        <f>'t3'!H131</f>
        <v>0</v>
      </c>
      <c r="V132" s="337">
        <f>'t3'!J131</f>
        <v>0</v>
      </c>
      <c r="W132" s="337">
        <f t="shared" si="9"/>
        <v>0</v>
      </c>
      <c r="X132" s="337">
        <f>'t10'!AV131</f>
        <v>0</v>
      </c>
      <c r="Y132" s="1479" t="str">
        <f t="shared" si="10"/>
        <v>OK</v>
      </c>
      <c r="Z132" s="356" t="str">
        <f t="shared" si="11"/>
        <v>OK</v>
      </c>
    </row>
    <row r="133" spans="1:26" ht="15" customHeight="1" x14ac:dyDescent="0.3">
      <c r="A133" s="314" t="str">
        <f>'t1'!A132</f>
        <v>Collab.re prof.le assistente sociale senior - DS</v>
      </c>
      <c r="B133" s="313" t="str">
        <f>'t1'!B132</f>
        <v>T18867</v>
      </c>
      <c r="C133" s="336">
        <f>'t1'!K132</f>
        <v>0</v>
      </c>
      <c r="D133" s="336">
        <f>'t3'!K132</f>
        <v>0</v>
      </c>
      <c r="E133" s="337">
        <f>'t3'!M132</f>
        <v>0</v>
      </c>
      <c r="F133" s="337">
        <f>'t3'!O132</f>
        <v>0</v>
      </c>
      <c r="G133" s="337">
        <f>'t3'!C132</f>
        <v>0</v>
      </c>
      <c r="H133" s="337">
        <f>'t3'!E132</f>
        <v>0</v>
      </c>
      <c r="I133" s="337">
        <f>'t3'!G132</f>
        <v>0</v>
      </c>
      <c r="J133" s="337">
        <f>'t3'!I132</f>
        <v>0</v>
      </c>
      <c r="K133" s="337">
        <f t="shared" si="6"/>
        <v>0</v>
      </c>
      <c r="L133" s="337">
        <f>'t10'!AU132</f>
        <v>0</v>
      </c>
      <c r="M133" s="337" t="str">
        <f t="shared" si="7"/>
        <v>OK</v>
      </c>
      <c r="N133" s="338" t="str">
        <f t="shared" si="8"/>
        <v>OK</v>
      </c>
      <c r="O133" s="336">
        <f>'t1'!L132</f>
        <v>0</v>
      </c>
      <c r="P133" s="336">
        <f>'t3'!L132</f>
        <v>0</v>
      </c>
      <c r="Q133" s="337">
        <f>'t3'!N132</f>
        <v>0</v>
      </c>
      <c r="R133" s="337">
        <f>'t3'!P132</f>
        <v>0</v>
      </c>
      <c r="S133" s="337">
        <f>'t3'!D132</f>
        <v>0</v>
      </c>
      <c r="T133" s="337">
        <f>'t3'!F132</f>
        <v>0</v>
      </c>
      <c r="U133" s="337">
        <f>'t3'!H132</f>
        <v>0</v>
      </c>
      <c r="V133" s="337">
        <f>'t3'!J132</f>
        <v>0</v>
      </c>
      <c r="W133" s="337">
        <f t="shared" si="9"/>
        <v>0</v>
      </c>
      <c r="X133" s="337">
        <f>'t10'!AV132</f>
        <v>0</v>
      </c>
      <c r="Y133" s="1479" t="str">
        <f t="shared" si="10"/>
        <v>OK</v>
      </c>
      <c r="Z133" s="356" t="str">
        <f t="shared" si="11"/>
        <v>OK</v>
      </c>
    </row>
    <row r="134" spans="1:26" ht="15" customHeight="1" x14ac:dyDescent="0.3">
      <c r="A134" s="314" t="str">
        <f>'t1'!A133</f>
        <v>Collab.re prof.le assistente sociale - D</v>
      </c>
      <c r="B134" s="313" t="str">
        <f>'t1'!B133</f>
        <v>T16024</v>
      </c>
      <c r="C134" s="336">
        <f>'t1'!K133</f>
        <v>0</v>
      </c>
      <c r="D134" s="336">
        <f>'t3'!K133</f>
        <v>0</v>
      </c>
      <c r="E134" s="337">
        <f>'t3'!M133</f>
        <v>0</v>
      </c>
      <c r="F134" s="337">
        <f>'t3'!O133</f>
        <v>0</v>
      </c>
      <c r="G134" s="337">
        <f>'t3'!C133</f>
        <v>0</v>
      </c>
      <c r="H134" s="337">
        <f>'t3'!E133</f>
        <v>0</v>
      </c>
      <c r="I134" s="337">
        <f>'t3'!G133</f>
        <v>0</v>
      </c>
      <c r="J134" s="337">
        <f>'t3'!I133</f>
        <v>0</v>
      </c>
      <c r="K134" s="337">
        <f t="shared" si="6"/>
        <v>0</v>
      </c>
      <c r="L134" s="337">
        <f>'t10'!AU133</f>
        <v>0</v>
      </c>
      <c r="M134" s="337" t="str">
        <f t="shared" si="7"/>
        <v>OK</v>
      </c>
      <c r="N134" s="338" t="str">
        <f t="shared" si="8"/>
        <v>OK</v>
      </c>
      <c r="O134" s="336">
        <f>'t1'!L133</f>
        <v>2</v>
      </c>
      <c r="P134" s="336">
        <f>'t3'!L133</f>
        <v>0</v>
      </c>
      <c r="Q134" s="337">
        <f>'t3'!N133</f>
        <v>0</v>
      </c>
      <c r="R134" s="337">
        <f>'t3'!P133</f>
        <v>0</v>
      </c>
      <c r="S134" s="337">
        <f>'t3'!D133</f>
        <v>0</v>
      </c>
      <c r="T134" s="337">
        <f>'t3'!F133</f>
        <v>0</v>
      </c>
      <c r="U134" s="337">
        <f>'t3'!H133</f>
        <v>0</v>
      </c>
      <c r="V134" s="337">
        <f>'t3'!J133</f>
        <v>0</v>
      </c>
      <c r="W134" s="337">
        <f t="shared" si="9"/>
        <v>2</v>
      </c>
      <c r="X134" s="337">
        <f>'t10'!AV133</f>
        <v>2</v>
      </c>
      <c r="Y134" s="1479" t="str">
        <f t="shared" si="10"/>
        <v>OK</v>
      </c>
      <c r="Z134" s="356" t="str">
        <f t="shared" si="11"/>
        <v>OK</v>
      </c>
    </row>
    <row r="135" spans="1:26" ht="15" customHeight="1" x14ac:dyDescent="0.3">
      <c r="A135" s="314" t="str">
        <f>'t1'!A134</f>
        <v>Collab.re tec. - prof.le senior - DS</v>
      </c>
      <c r="B135" s="313" t="str">
        <f>'t1'!B134</f>
        <v>T18868</v>
      </c>
      <c r="C135" s="336">
        <f>'t1'!K134</f>
        <v>0</v>
      </c>
      <c r="D135" s="336">
        <f>'t3'!K134</f>
        <v>0</v>
      </c>
      <c r="E135" s="337">
        <f>'t3'!M134</f>
        <v>0</v>
      </c>
      <c r="F135" s="337">
        <f>'t3'!O134</f>
        <v>0</v>
      </c>
      <c r="G135" s="337">
        <f>'t3'!C134</f>
        <v>0</v>
      </c>
      <c r="H135" s="337">
        <f>'t3'!E134</f>
        <v>0</v>
      </c>
      <c r="I135" s="337">
        <f>'t3'!G134</f>
        <v>0</v>
      </c>
      <c r="J135" s="337">
        <f>'t3'!I134</f>
        <v>0</v>
      </c>
      <c r="K135" s="337">
        <f t="shared" si="6"/>
        <v>0</v>
      </c>
      <c r="L135" s="337">
        <f>'t10'!AU134</f>
        <v>0</v>
      </c>
      <c r="M135" s="337" t="str">
        <f t="shared" si="7"/>
        <v>OK</v>
      </c>
      <c r="N135" s="338" t="str">
        <f t="shared" si="8"/>
        <v>OK</v>
      </c>
      <c r="O135" s="336">
        <f>'t1'!L134</f>
        <v>0</v>
      </c>
      <c r="P135" s="336">
        <f>'t3'!L134</f>
        <v>0</v>
      </c>
      <c r="Q135" s="337">
        <f>'t3'!N134</f>
        <v>0</v>
      </c>
      <c r="R135" s="337">
        <f>'t3'!P134</f>
        <v>0</v>
      </c>
      <c r="S135" s="337">
        <f>'t3'!D134</f>
        <v>0</v>
      </c>
      <c r="T135" s="337">
        <f>'t3'!F134</f>
        <v>0</v>
      </c>
      <c r="U135" s="337">
        <f>'t3'!H134</f>
        <v>0</v>
      </c>
      <c r="V135" s="337">
        <f>'t3'!J134</f>
        <v>0</v>
      </c>
      <c r="W135" s="337">
        <f t="shared" si="9"/>
        <v>0</v>
      </c>
      <c r="X135" s="337">
        <f>'t10'!AV134</f>
        <v>0</v>
      </c>
      <c r="Y135" s="1479" t="str">
        <f t="shared" si="10"/>
        <v>OK</v>
      </c>
      <c r="Z135" s="356" t="str">
        <f t="shared" si="11"/>
        <v>OK</v>
      </c>
    </row>
    <row r="136" spans="1:26" ht="15" customHeight="1" x14ac:dyDescent="0.3">
      <c r="A136" s="314" t="str">
        <f>'t1'!A135</f>
        <v>Collab.re tec. - prof.le - D</v>
      </c>
      <c r="B136" s="313" t="str">
        <f>'t1'!B135</f>
        <v>T16026</v>
      </c>
      <c r="C136" s="336">
        <f>'t1'!K135</f>
        <v>8</v>
      </c>
      <c r="D136" s="336">
        <f>'t3'!K135</f>
        <v>0</v>
      </c>
      <c r="E136" s="337">
        <f>'t3'!M135</f>
        <v>0</v>
      </c>
      <c r="F136" s="337">
        <f>'t3'!O135</f>
        <v>0</v>
      </c>
      <c r="G136" s="337">
        <f>'t3'!C135</f>
        <v>0</v>
      </c>
      <c r="H136" s="337">
        <f>'t3'!E135</f>
        <v>0</v>
      </c>
      <c r="I136" s="337">
        <f>'t3'!G135</f>
        <v>0</v>
      </c>
      <c r="J136" s="337">
        <f>'t3'!I135</f>
        <v>1</v>
      </c>
      <c r="K136" s="337">
        <f t="shared" si="6"/>
        <v>7</v>
      </c>
      <c r="L136" s="337">
        <f>'t10'!AU135</f>
        <v>7</v>
      </c>
      <c r="M136" s="337" t="str">
        <f t="shared" si="7"/>
        <v>OK</v>
      </c>
      <c r="N136" s="338" t="str">
        <f t="shared" si="8"/>
        <v>OK</v>
      </c>
      <c r="O136" s="336">
        <f>'t1'!L135</f>
        <v>1</v>
      </c>
      <c r="P136" s="336">
        <f>'t3'!L135</f>
        <v>0</v>
      </c>
      <c r="Q136" s="337">
        <f>'t3'!N135</f>
        <v>0</v>
      </c>
      <c r="R136" s="337">
        <f>'t3'!P135</f>
        <v>0</v>
      </c>
      <c r="S136" s="337">
        <f>'t3'!D135</f>
        <v>1</v>
      </c>
      <c r="T136" s="337">
        <f>'t3'!F135</f>
        <v>0</v>
      </c>
      <c r="U136" s="337">
        <f>'t3'!H135</f>
        <v>0</v>
      </c>
      <c r="V136" s="337">
        <f>'t3'!J135</f>
        <v>0</v>
      </c>
      <c r="W136" s="337">
        <f t="shared" si="9"/>
        <v>0</v>
      </c>
      <c r="X136" s="337">
        <f>'t10'!AV135</f>
        <v>0</v>
      </c>
      <c r="Y136" s="1479" t="str">
        <f t="shared" si="10"/>
        <v>OK</v>
      </c>
      <c r="Z136" s="356" t="str">
        <f t="shared" si="11"/>
        <v>OK</v>
      </c>
    </row>
    <row r="137" spans="1:26" ht="15" customHeight="1" x14ac:dyDescent="0.3">
      <c r="A137" s="314" t="str">
        <f>'t1'!A136</f>
        <v>Oper.re prof.le assistente soc. - C</v>
      </c>
      <c r="B137" s="313" t="str">
        <f>'t1'!B136</f>
        <v>T14050</v>
      </c>
      <c r="C137" s="336">
        <f>'t1'!K136</f>
        <v>0</v>
      </c>
      <c r="D137" s="336">
        <f>'t3'!K136</f>
        <v>0</v>
      </c>
      <c r="E137" s="337">
        <f>'t3'!M136</f>
        <v>0</v>
      </c>
      <c r="F137" s="337">
        <f>'t3'!O136</f>
        <v>0</v>
      </c>
      <c r="G137" s="337">
        <f>'t3'!C136</f>
        <v>0</v>
      </c>
      <c r="H137" s="337">
        <f>'t3'!E136</f>
        <v>0</v>
      </c>
      <c r="I137" s="337">
        <f>'t3'!G136</f>
        <v>0</v>
      </c>
      <c r="J137" s="337">
        <f>'t3'!I136</f>
        <v>0</v>
      </c>
      <c r="K137" s="337">
        <f t="shared" ref="K137:K164" si="12">C137+D137+E137+F137-G137-H137-I137-J137</f>
        <v>0</v>
      </c>
      <c r="L137" s="337">
        <f>'t10'!AU136</f>
        <v>0</v>
      </c>
      <c r="M137" s="337" t="str">
        <f t="shared" ref="M137:M164" si="13">IF(C137&lt;(G137+H137+I137+J137),"ERRORE","OK")</f>
        <v>OK</v>
      </c>
      <c r="N137" s="338" t="str">
        <f t="shared" ref="N137:N159" si="14">IF(K137=L137,"OK","ERRORE")</f>
        <v>OK</v>
      </c>
      <c r="O137" s="336">
        <f>'t1'!L136</f>
        <v>0</v>
      </c>
      <c r="P137" s="336">
        <f>'t3'!L136</f>
        <v>0</v>
      </c>
      <c r="Q137" s="337">
        <f>'t3'!N136</f>
        <v>0</v>
      </c>
      <c r="R137" s="337">
        <f>'t3'!P136</f>
        <v>0</v>
      </c>
      <c r="S137" s="337">
        <f>'t3'!D136</f>
        <v>0</v>
      </c>
      <c r="T137" s="337">
        <f>'t3'!F136</f>
        <v>0</v>
      </c>
      <c r="U137" s="337">
        <f>'t3'!H136</f>
        <v>0</v>
      </c>
      <c r="V137" s="337">
        <f>'t3'!J136</f>
        <v>0</v>
      </c>
      <c r="W137" s="337">
        <f t="shared" ref="W137:W164" si="15">O137+P137+Q137+R137-S137-T137-U137-V137</f>
        <v>0</v>
      </c>
      <c r="X137" s="337">
        <f>'t10'!AV136</f>
        <v>0</v>
      </c>
      <c r="Y137" s="1479" t="str">
        <f t="shared" ref="Y137:Y164" si="16">IF(O137&lt;(S137+T137+U137+V137),"ERRORE","OK")</f>
        <v>OK</v>
      </c>
      <c r="Z137" s="356" t="str">
        <f t="shared" ref="Z137:Z159" si="17">IF(W137=X137,"OK","ERRORE")</f>
        <v>OK</v>
      </c>
    </row>
    <row r="138" spans="1:26" ht="15" customHeight="1" x14ac:dyDescent="0.3">
      <c r="A138" s="314" t="str">
        <f>'t1'!A137</f>
        <v>Assistente tecnico - C</v>
      </c>
      <c r="B138" s="313" t="str">
        <f>'t1'!B137</f>
        <v>T14007</v>
      </c>
      <c r="C138" s="336">
        <f>'t1'!K137</f>
        <v>13</v>
      </c>
      <c r="D138" s="336">
        <f>'t3'!K137</f>
        <v>0</v>
      </c>
      <c r="E138" s="337">
        <f>'t3'!M137</f>
        <v>0</v>
      </c>
      <c r="F138" s="337">
        <f>'t3'!O137</f>
        <v>0</v>
      </c>
      <c r="G138" s="337">
        <f>'t3'!C137</f>
        <v>0</v>
      </c>
      <c r="H138" s="337">
        <f>'t3'!E137</f>
        <v>0</v>
      </c>
      <c r="I138" s="337">
        <f>'t3'!G137</f>
        <v>0</v>
      </c>
      <c r="J138" s="337">
        <f>'t3'!I137</f>
        <v>0</v>
      </c>
      <c r="K138" s="337">
        <f t="shared" si="12"/>
        <v>13</v>
      </c>
      <c r="L138" s="337">
        <f>'t10'!AU137</f>
        <v>13</v>
      </c>
      <c r="M138" s="337" t="str">
        <f t="shared" si="13"/>
        <v>OK</v>
      </c>
      <c r="N138" s="338" t="str">
        <f t="shared" si="14"/>
        <v>OK</v>
      </c>
      <c r="O138" s="336">
        <f>'t1'!L137</f>
        <v>2</v>
      </c>
      <c r="P138" s="336">
        <f>'t3'!L137</f>
        <v>0</v>
      </c>
      <c r="Q138" s="337">
        <f>'t3'!N137</f>
        <v>0</v>
      </c>
      <c r="R138" s="337">
        <f>'t3'!P137</f>
        <v>0</v>
      </c>
      <c r="S138" s="337">
        <f>'t3'!D137</f>
        <v>0</v>
      </c>
      <c r="T138" s="337">
        <f>'t3'!F137</f>
        <v>0</v>
      </c>
      <c r="U138" s="337">
        <f>'t3'!H137</f>
        <v>0</v>
      </c>
      <c r="V138" s="337">
        <f>'t3'!J137</f>
        <v>0</v>
      </c>
      <c r="W138" s="337">
        <f t="shared" si="15"/>
        <v>2</v>
      </c>
      <c r="X138" s="337">
        <f>'t10'!AV137</f>
        <v>2</v>
      </c>
      <c r="Y138" s="1479" t="str">
        <f t="shared" si="16"/>
        <v>OK</v>
      </c>
      <c r="Z138" s="356" t="str">
        <f t="shared" si="17"/>
        <v>OK</v>
      </c>
    </row>
    <row r="139" spans="1:26" ht="15" customHeight="1" x14ac:dyDescent="0.3">
      <c r="A139" s="314" t="str">
        <f>'t1'!A138</f>
        <v>Program.re - C</v>
      </c>
      <c r="B139" s="313" t="str">
        <f>'t1'!B138</f>
        <v>T14063</v>
      </c>
      <c r="C139" s="336">
        <f>'t1'!K138</f>
        <v>3</v>
      </c>
      <c r="D139" s="336">
        <f>'t3'!K138</f>
        <v>0</v>
      </c>
      <c r="E139" s="337">
        <f>'t3'!M138</f>
        <v>0</v>
      </c>
      <c r="F139" s="337">
        <f>'t3'!O138</f>
        <v>0</v>
      </c>
      <c r="G139" s="337">
        <f>'t3'!C138</f>
        <v>0</v>
      </c>
      <c r="H139" s="337">
        <f>'t3'!E138</f>
        <v>0</v>
      </c>
      <c r="I139" s="337">
        <f>'t3'!G138</f>
        <v>0</v>
      </c>
      <c r="J139" s="337">
        <f>'t3'!I138</f>
        <v>0</v>
      </c>
      <c r="K139" s="337">
        <f t="shared" si="12"/>
        <v>3</v>
      </c>
      <c r="L139" s="337">
        <f>'t10'!AU138</f>
        <v>3</v>
      </c>
      <c r="M139" s="337" t="str">
        <f t="shared" si="13"/>
        <v>OK</v>
      </c>
      <c r="N139" s="338" t="str">
        <f t="shared" si="14"/>
        <v>OK</v>
      </c>
      <c r="O139" s="336">
        <f>'t1'!L138</f>
        <v>2</v>
      </c>
      <c r="P139" s="336">
        <f>'t3'!L138</f>
        <v>0</v>
      </c>
      <c r="Q139" s="337">
        <f>'t3'!N138</f>
        <v>0</v>
      </c>
      <c r="R139" s="337">
        <f>'t3'!P138</f>
        <v>0</v>
      </c>
      <c r="S139" s="337">
        <f>'t3'!D138</f>
        <v>0</v>
      </c>
      <c r="T139" s="337">
        <f>'t3'!F138</f>
        <v>0</v>
      </c>
      <c r="U139" s="337">
        <f>'t3'!H138</f>
        <v>0</v>
      </c>
      <c r="V139" s="337">
        <f>'t3'!J138</f>
        <v>0</v>
      </c>
      <c r="W139" s="337">
        <f t="shared" si="15"/>
        <v>2</v>
      </c>
      <c r="X139" s="337">
        <f>'t10'!AV138</f>
        <v>2</v>
      </c>
      <c r="Y139" s="1479" t="str">
        <f t="shared" si="16"/>
        <v>OK</v>
      </c>
      <c r="Z139" s="356" t="str">
        <f t="shared" si="17"/>
        <v>OK</v>
      </c>
    </row>
    <row r="140" spans="1:26" ht="15" customHeight="1" x14ac:dyDescent="0.3">
      <c r="A140" s="314" t="str">
        <f>'t1'!A139</f>
        <v>Operatore tecnico special.to senior - C</v>
      </c>
      <c r="B140" s="313" t="str">
        <f>'t1'!B139</f>
        <v>T14S59</v>
      </c>
      <c r="C140" s="336">
        <f>'t1'!K139</f>
        <v>5</v>
      </c>
      <c r="D140" s="336">
        <f>'t3'!K139</f>
        <v>0</v>
      </c>
      <c r="E140" s="337">
        <f>'t3'!M139</f>
        <v>0</v>
      </c>
      <c r="F140" s="337">
        <f>'t3'!O139</f>
        <v>0</v>
      </c>
      <c r="G140" s="337">
        <f>'t3'!C139</f>
        <v>0</v>
      </c>
      <c r="H140" s="337">
        <f>'t3'!E139</f>
        <v>0</v>
      </c>
      <c r="I140" s="337">
        <f>'t3'!G139</f>
        <v>0</v>
      </c>
      <c r="J140" s="337">
        <f>'t3'!I139</f>
        <v>0</v>
      </c>
      <c r="K140" s="337">
        <f t="shared" si="12"/>
        <v>5</v>
      </c>
      <c r="L140" s="337">
        <f>'t10'!AU139</f>
        <v>5</v>
      </c>
      <c r="M140" s="337" t="str">
        <f t="shared" si="13"/>
        <v>OK</v>
      </c>
      <c r="N140" s="338" t="str">
        <f t="shared" si="14"/>
        <v>OK</v>
      </c>
      <c r="O140" s="336">
        <f>'t1'!L139</f>
        <v>0</v>
      </c>
      <c r="P140" s="336">
        <f>'t3'!L139</f>
        <v>0</v>
      </c>
      <c r="Q140" s="337">
        <f>'t3'!N139</f>
        <v>0</v>
      </c>
      <c r="R140" s="337">
        <f>'t3'!P139</f>
        <v>0</v>
      </c>
      <c r="S140" s="337">
        <f>'t3'!D139</f>
        <v>0</v>
      </c>
      <c r="T140" s="337">
        <f>'t3'!F139</f>
        <v>0</v>
      </c>
      <c r="U140" s="337">
        <f>'t3'!H139</f>
        <v>0</v>
      </c>
      <c r="V140" s="337">
        <f>'t3'!J139</f>
        <v>0</v>
      </c>
      <c r="W140" s="337">
        <f t="shared" si="15"/>
        <v>0</v>
      </c>
      <c r="X140" s="337">
        <f>'t10'!AV139</f>
        <v>0</v>
      </c>
      <c r="Y140" s="1479" t="str">
        <f t="shared" si="16"/>
        <v>OK</v>
      </c>
      <c r="Z140" s="356" t="str">
        <f t="shared" si="17"/>
        <v>OK</v>
      </c>
    </row>
    <row r="141" spans="1:26" ht="15" customHeight="1" x14ac:dyDescent="0.3">
      <c r="A141" s="314" t="str">
        <f>'t1'!A140</f>
        <v>Operatore tecnico special.to - BS</v>
      </c>
      <c r="B141" s="313" t="str">
        <f>'t1'!B140</f>
        <v>T13059</v>
      </c>
      <c r="C141" s="336">
        <f>'t1'!K140</f>
        <v>20</v>
      </c>
      <c r="D141" s="336">
        <f>'t3'!K140</f>
        <v>0</v>
      </c>
      <c r="E141" s="337">
        <f>'t3'!M140</f>
        <v>0</v>
      </c>
      <c r="F141" s="337">
        <f>'t3'!O140</f>
        <v>0</v>
      </c>
      <c r="G141" s="337">
        <f>'t3'!C140</f>
        <v>0</v>
      </c>
      <c r="H141" s="337">
        <f>'t3'!E140</f>
        <v>0</v>
      </c>
      <c r="I141" s="337">
        <f>'t3'!G140</f>
        <v>0</v>
      </c>
      <c r="J141" s="337">
        <f>'t3'!I140</f>
        <v>0</v>
      </c>
      <c r="K141" s="337">
        <f t="shared" si="12"/>
        <v>20</v>
      </c>
      <c r="L141" s="337">
        <f>'t10'!AU140</f>
        <v>20</v>
      </c>
      <c r="M141" s="337" t="str">
        <f t="shared" si="13"/>
        <v>OK</v>
      </c>
      <c r="N141" s="338" t="str">
        <f t="shared" si="14"/>
        <v>OK</v>
      </c>
      <c r="O141" s="336">
        <f>'t1'!L140</f>
        <v>6</v>
      </c>
      <c r="P141" s="336">
        <f>'t3'!L140</f>
        <v>0</v>
      </c>
      <c r="Q141" s="337">
        <f>'t3'!N140</f>
        <v>0</v>
      </c>
      <c r="R141" s="337">
        <f>'t3'!P140</f>
        <v>0</v>
      </c>
      <c r="S141" s="337">
        <f>'t3'!D140</f>
        <v>0</v>
      </c>
      <c r="T141" s="337">
        <f>'t3'!F140</f>
        <v>0</v>
      </c>
      <c r="U141" s="337">
        <f>'t3'!H140</f>
        <v>0</v>
      </c>
      <c r="V141" s="337">
        <f>'t3'!J140</f>
        <v>0</v>
      </c>
      <c r="W141" s="337">
        <f t="shared" si="15"/>
        <v>6</v>
      </c>
      <c r="X141" s="337">
        <f>'t10'!AV140</f>
        <v>6</v>
      </c>
      <c r="Y141" s="1479" t="str">
        <f t="shared" si="16"/>
        <v>OK</v>
      </c>
      <c r="Z141" s="356" t="str">
        <f t="shared" si="17"/>
        <v>OK</v>
      </c>
    </row>
    <row r="142" spans="1:26" ht="15" customHeight="1" x14ac:dyDescent="0.3">
      <c r="A142" s="314" t="str">
        <f>'t1'!A141</f>
        <v>Operatore socio sanitario - BS</v>
      </c>
      <c r="B142" s="313" t="str">
        <f>'t1'!B141</f>
        <v>T13660</v>
      </c>
      <c r="C142" s="336">
        <f>'t1'!K141</f>
        <v>39</v>
      </c>
      <c r="D142" s="336">
        <f>'t3'!K141</f>
        <v>0</v>
      </c>
      <c r="E142" s="337">
        <f>'t3'!M141</f>
        <v>0</v>
      </c>
      <c r="F142" s="337">
        <f>'t3'!O141</f>
        <v>0</v>
      </c>
      <c r="G142" s="337">
        <f>'t3'!C141</f>
        <v>0</v>
      </c>
      <c r="H142" s="337">
        <f>'t3'!E141</f>
        <v>0</v>
      </c>
      <c r="I142" s="337">
        <f>'t3'!G141</f>
        <v>0</v>
      </c>
      <c r="J142" s="337">
        <f>'t3'!I141</f>
        <v>1</v>
      </c>
      <c r="K142" s="337">
        <f t="shared" si="12"/>
        <v>38</v>
      </c>
      <c r="L142" s="337">
        <f>'t10'!AU141</f>
        <v>38</v>
      </c>
      <c r="M142" s="337" t="str">
        <f t="shared" si="13"/>
        <v>OK</v>
      </c>
      <c r="N142" s="338" t="str">
        <f t="shared" si="14"/>
        <v>OK</v>
      </c>
      <c r="O142" s="336">
        <f>'t1'!L141</f>
        <v>102</v>
      </c>
      <c r="P142" s="336">
        <f>'t3'!L141</f>
        <v>0</v>
      </c>
      <c r="Q142" s="337">
        <f>'t3'!N141</f>
        <v>0</v>
      </c>
      <c r="R142" s="337">
        <f>'t3'!P141</f>
        <v>0</v>
      </c>
      <c r="S142" s="337">
        <f>'t3'!D141</f>
        <v>0</v>
      </c>
      <c r="T142" s="337">
        <f>'t3'!F141</f>
        <v>0</v>
      </c>
      <c r="U142" s="337">
        <f>'t3'!H141</f>
        <v>0</v>
      </c>
      <c r="V142" s="337">
        <f>'t3'!J141</f>
        <v>0</v>
      </c>
      <c r="W142" s="337">
        <f t="shared" si="15"/>
        <v>102</v>
      </c>
      <c r="X142" s="337">
        <f>'t10'!AV141</f>
        <v>102</v>
      </c>
      <c r="Y142" s="1479" t="str">
        <f t="shared" si="16"/>
        <v>OK</v>
      </c>
      <c r="Z142" s="356" t="str">
        <f t="shared" si="17"/>
        <v>OK</v>
      </c>
    </row>
    <row r="143" spans="1:26" ht="15" customHeight="1" x14ac:dyDescent="0.3">
      <c r="A143" s="314" t="str">
        <f>'t1'!A142</f>
        <v>Operatore tecnico - B</v>
      </c>
      <c r="B143" s="313" t="str">
        <f>'t1'!B142</f>
        <v>T12057</v>
      </c>
      <c r="C143" s="336">
        <f>'t1'!K142</f>
        <v>26</v>
      </c>
      <c r="D143" s="336">
        <f>'t3'!K142</f>
        <v>0</v>
      </c>
      <c r="E143" s="337">
        <f>'t3'!M142</f>
        <v>0</v>
      </c>
      <c r="F143" s="337">
        <f>'t3'!O142</f>
        <v>0</v>
      </c>
      <c r="G143" s="337">
        <f>'t3'!C142</f>
        <v>0</v>
      </c>
      <c r="H143" s="337">
        <f>'t3'!E142</f>
        <v>0</v>
      </c>
      <c r="I143" s="337">
        <f>'t3'!G142</f>
        <v>0</v>
      </c>
      <c r="J143" s="337">
        <f>'t3'!I142</f>
        <v>0</v>
      </c>
      <c r="K143" s="337">
        <f t="shared" si="12"/>
        <v>26</v>
      </c>
      <c r="L143" s="337">
        <f>'t10'!AU142</f>
        <v>26</v>
      </c>
      <c r="M143" s="337" t="str">
        <f t="shared" si="13"/>
        <v>OK</v>
      </c>
      <c r="N143" s="338" t="str">
        <f t="shared" si="14"/>
        <v>OK</v>
      </c>
      <c r="O143" s="336">
        <f>'t1'!L142</f>
        <v>47</v>
      </c>
      <c r="P143" s="336">
        <f>'t3'!L142</f>
        <v>0</v>
      </c>
      <c r="Q143" s="337">
        <f>'t3'!N142</f>
        <v>0</v>
      </c>
      <c r="R143" s="337">
        <f>'t3'!P142</f>
        <v>0</v>
      </c>
      <c r="S143" s="337">
        <f>'t3'!D142</f>
        <v>0</v>
      </c>
      <c r="T143" s="337">
        <f>'t3'!F142</f>
        <v>0</v>
      </c>
      <c r="U143" s="337">
        <f>'t3'!H142</f>
        <v>0</v>
      </c>
      <c r="V143" s="337">
        <f>'t3'!J142</f>
        <v>0</v>
      </c>
      <c r="W143" s="337">
        <f t="shared" si="15"/>
        <v>47</v>
      </c>
      <c r="X143" s="337">
        <f>'t10'!AV142</f>
        <v>47</v>
      </c>
      <c r="Y143" s="1479" t="str">
        <f t="shared" si="16"/>
        <v>OK</v>
      </c>
      <c r="Z143" s="356" t="str">
        <f t="shared" si="17"/>
        <v>OK</v>
      </c>
    </row>
    <row r="144" spans="1:26" ht="15" customHeight="1" x14ac:dyDescent="0.3">
      <c r="A144" s="314" t="str">
        <f>'t1'!A143</f>
        <v>Operatore tecnico addetto all'assistenza - B</v>
      </c>
      <c r="B144" s="313" t="str">
        <f>'t1'!B143</f>
        <v>T12058</v>
      </c>
      <c r="C144" s="336">
        <f>'t1'!K143</f>
        <v>1</v>
      </c>
      <c r="D144" s="336">
        <f>'t3'!K143</f>
        <v>0</v>
      </c>
      <c r="E144" s="337">
        <f>'t3'!M143</f>
        <v>0</v>
      </c>
      <c r="F144" s="337">
        <f>'t3'!O143</f>
        <v>0</v>
      </c>
      <c r="G144" s="337">
        <f>'t3'!C143</f>
        <v>0</v>
      </c>
      <c r="H144" s="337">
        <f>'t3'!E143</f>
        <v>0</v>
      </c>
      <c r="I144" s="337">
        <f>'t3'!G143</f>
        <v>0</v>
      </c>
      <c r="J144" s="337">
        <f>'t3'!I143</f>
        <v>0</v>
      </c>
      <c r="K144" s="337">
        <f t="shared" si="12"/>
        <v>1</v>
      </c>
      <c r="L144" s="337">
        <f>'t10'!AU143</f>
        <v>1</v>
      </c>
      <c r="M144" s="337" t="str">
        <f t="shared" si="13"/>
        <v>OK</v>
      </c>
      <c r="N144" s="338" t="str">
        <f t="shared" si="14"/>
        <v>OK</v>
      </c>
      <c r="O144" s="336">
        <f>'t1'!L143</f>
        <v>9</v>
      </c>
      <c r="P144" s="336">
        <f>'t3'!L143</f>
        <v>0</v>
      </c>
      <c r="Q144" s="337">
        <f>'t3'!N143</f>
        <v>0</v>
      </c>
      <c r="R144" s="337">
        <f>'t3'!P143</f>
        <v>0</v>
      </c>
      <c r="S144" s="337">
        <f>'t3'!D143</f>
        <v>0</v>
      </c>
      <c r="T144" s="337">
        <f>'t3'!F143</f>
        <v>0</v>
      </c>
      <c r="U144" s="337">
        <f>'t3'!H143</f>
        <v>0</v>
      </c>
      <c r="V144" s="337">
        <f>'t3'!J143</f>
        <v>0</v>
      </c>
      <c r="W144" s="337">
        <f t="shared" si="15"/>
        <v>9</v>
      </c>
      <c r="X144" s="337">
        <f>'t10'!AV143</f>
        <v>9</v>
      </c>
      <c r="Y144" s="1479" t="str">
        <f t="shared" si="16"/>
        <v>OK</v>
      </c>
      <c r="Z144" s="356" t="str">
        <f t="shared" si="17"/>
        <v>OK</v>
      </c>
    </row>
    <row r="145" spans="1:26" ht="15" customHeight="1" x14ac:dyDescent="0.3">
      <c r="A145" s="314" t="str">
        <f>'t1'!A144</f>
        <v>Ausiliario specializzato - A</v>
      </c>
      <c r="B145" s="313" t="str">
        <f>'t1'!B144</f>
        <v>T11008</v>
      </c>
      <c r="C145" s="336">
        <f>'t1'!K144</f>
        <v>0</v>
      </c>
      <c r="D145" s="336">
        <f>'t3'!K144</f>
        <v>0</v>
      </c>
      <c r="E145" s="337">
        <f>'t3'!M144</f>
        <v>0</v>
      </c>
      <c r="F145" s="337">
        <f>'t3'!O144</f>
        <v>0</v>
      </c>
      <c r="G145" s="337">
        <f>'t3'!C144</f>
        <v>0</v>
      </c>
      <c r="H145" s="337">
        <f>'t3'!E144</f>
        <v>0</v>
      </c>
      <c r="I145" s="337">
        <f>'t3'!G144</f>
        <v>0</v>
      </c>
      <c r="J145" s="337">
        <f>'t3'!I144</f>
        <v>0</v>
      </c>
      <c r="K145" s="337">
        <f t="shared" si="12"/>
        <v>0</v>
      </c>
      <c r="L145" s="337">
        <f>'t10'!AU144</f>
        <v>0</v>
      </c>
      <c r="M145" s="337" t="str">
        <f t="shared" si="13"/>
        <v>OK</v>
      </c>
      <c r="N145" s="338" t="str">
        <f t="shared" si="14"/>
        <v>OK</v>
      </c>
      <c r="O145" s="336">
        <f>'t1'!L144</f>
        <v>0</v>
      </c>
      <c r="P145" s="336">
        <f>'t3'!L144</f>
        <v>0</v>
      </c>
      <c r="Q145" s="337">
        <f>'t3'!N144</f>
        <v>0</v>
      </c>
      <c r="R145" s="337">
        <f>'t3'!P144</f>
        <v>0</v>
      </c>
      <c r="S145" s="337">
        <f>'t3'!D144</f>
        <v>0</v>
      </c>
      <c r="T145" s="337">
        <f>'t3'!F144</f>
        <v>0</v>
      </c>
      <c r="U145" s="337">
        <f>'t3'!H144</f>
        <v>0</v>
      </c>
      <c r="V145" s="337">
        <f>'t3'!J144</f>
        <v>0</v>
      </c>
      <c r="W145" s="337">
        <f t="shared" si="15"/>
        <v>0</v>
      </c>
      <c r="X145" s="337">
        <f>'t10'!AV144</f>
        <v>0</v>
      </c>
      <c r="Y145" s="1479" t="str">
        <f t="shared" si="16"/>
        <v>OK</v>
      </c>
      <c r="Z145" s="356" t="str">
        <f t="shared" si="17"/>
        <v>OK</v>
      </c>
    </row>
    <row r="146" spans="1:26" ht="15" customHeight="1" x14ac:dyDescent="0.3">
      <c r="A146" s="314" t="str">
        <f>'t1'!A145</f>
        <v>Profilo atipico ruolo tecnico</v>
      </c>
      <c r="B146" s="313" t="str">
        <f>'t1'!B145</f>
        <v>T00062</v>
      </c>
      <c r="C146" s="336">
        <f>'t1'!K145</f>
        <v>0</v>
      </c>
      <c r="D146" s="336">
        <f>'t3'!K145</f>
        <v>0</v>
      </c>
      <c r="E146" s="337">
        <f>'t3'!M145</f>
        <v>0</v>
      </c>
      <c r="F146" s="337">
        <f>'t3'!O145</f>
        <v>0</v>
      </c>
      <c r="G146" s="337">
        <f>'t3'!C145</f>
        <v>0</v>
      </c>
      <c r="H146" s="337">
        <f>'t3'!E145</f>
        <v>0</v>
      </c>
      <c r="I146" s="337">
        <f>'t3'!G145</f>
        <v>0</v>
      </c>
      <c r="J146" s="337">
        <f>'t3'!I145</f>
        <v>0</v>
      </c>
      <c r="K146" s="337">
        <f t="shared" si="12"/>
        <v>0</v>
      </c>
      <c r="L146" s="337">
        <f>'t10'!AU145</f>
        <v>0</v>
      </c>
      <c r="M146" s="337" t="str">
        <f t="shared" si="13"/>
        <v>OK</v>
      </c>
      <c r="N146" s="338" t="str">
        <f t="shared" si="14"/>
        <v>OK</v>
      </c>
      <c r="O146" s="336">
        <f>'t1'!L145</f>
        <v>0</v>
      </c>
      <c r="P146" s="336">
        <f>'t3'!L145</f>
        <v>0</v>
      </c>
      <c r="Q146" s="337">
        <f>'t3'!N145</f>
        <v>0</v>
      </c>
      <c r="R146" s="337">
        <f>'t3'!P145</f>
        <v>0</v>
      </c>
      <c r="S146" s="337">
        <f>'t3'!D145</f>
        <v>0</v>
      </c>
      <c r="T146" s="337">
        <f>'t3'!F145</f>
        <v>0</v>
      </c>
      <c r="U146" s="337">
        <f>'t3'!H145</f>
        <v>0</v>
      </c>
      <c r="V146" s="337">
        <f>'t3'!J145</f>
        <v>0</v>
      </c>
      <c r="W146" s="337">
        <f t="shared" si="15"/>
        <v>0</v>
      </c>
      <c r="X146" s="337">
        <f>'t10'!AV145</f>
        <v>0</v>
      </c>
      <c r="Y146" s="1479" t="str">
        <f t="shared" si="16"/>
        <v>OK</v>
      </c>
      <c r="Z146" s="356" t="str">
        <f t="shared" si="17"/>
        <v>OK</v>
      </c>
    </row>
    <row r="147" spans="1:26" ht="15" customHeight="1" x14ac:dyDescent="0.3">
      <c r="A147" s="314" t="str">
        <f>'t1'!A146</f>
        <v>Dirigente amm.vo con incarico di struttura complessa</v>
      </c>
      <c r="B147" s="313" t="str">
        <f>'t1'!B146</f>
        <v>AD0032</v>
      </c>
      <c r="C147" s="336">
        <f>'t1'!K146</f>
        <v>1</v>
      </c>
      <c r="D147" s="336">
        <f>'t3'!K146</f>
        <v>0</v>
      </c>
      <c r="E147" s="337">
        <f>'t3'!M146</f>
        <v>0</v>
      </c>
      <c r="F147" s="337">
        <f>'t3'!O146</f>
        <v>0</v>
      </c>
      <c r="G147" s="337">
        <f>'t3'!C146</f>
        <v>0</v>
      </c>
      <c r="H147" s="337">
        <f>'t3'!E146</f>
        <v>0</v>
      </c>
      <c r="I147" s="337">
        <f>'t3'!G146</f>
        <v>0</v>
      </c>
      <c r="J147" s="337">
        <f>'t3'!I146</f>
        <v>0</v>
      </c>
      <c r="K147" s="337">
        <f t="shared" si="12"/>
        <v>1</v>
      </c>
      <c r="L147" s="337">
        <f>'t10'!AU146</f>
        <v>1</v>
      </c>
      <c r="M147" s="337" t="str">
        <f t="shared" si="13"/>
        <v>OK</v>
      </c>
      <c r="N147" s="338" t="str">
        <f t="shared" si="14"/>
        <v>OK</v>
      </c>
      <c r="O147" s="336">
        <f>'t1'!L146</f>
        <v>3</v>
      </c>
      <c r="P147" s="336">
        <f>'t3'!L146</f>
        <v>0</v>
      </c>
      <c r="Q147" s="337">
        <f>'t3'!N146</f>
        <v>0</v>
      </c>
      <c r="R147" s="337">
        <f>'t3'!P146</f>
        <v>0</v>
      </c>
      <c r="S147" s="337">
        <f>'t3'!D146</f>
        <v>0</v>
      </c>
      <c r="T147" s="337">
        <f>'t3'!F146</f>
        <v>0</v>
      </c>
      <c r="U147" s="337">
        <f>'t3'!H146</f>
        <v>0</v>
      </c>
      <c r="V147" s="337">
        <f>'t3'!J146</f>
        <v>0</v>
      </c>
      <c r="W147" s="337">
        <f t="shared" si="15"/>
        <v>3</v>
      </c>
      <c r="X147" s="337">
        <f>'t10'!AV146</f>
        <v>3</v>
      </c>
      <c r="Y147" s="1479" t="str">
        <f t="shared" si="16"/>
        <v>OK</v>
      </c>
      <c r="Z147" s="356" t="str">
        <f t="shared" si="17"/>
        <v>OK</v>
      </c>
    </row>
    <row r="148" spans="1:26" ht="15" customHeight="1" x14ac:dyDescent="0.3">
      <c r="A148" s="314" t="str">
        <f>'t1'!A147</f>
        <v>Dirigente amm.vo con incarico di struttura semplice</v>
      </c>
      <c r="B148" s="313" t="str">
        <f>'t1'!B147</f>
        <v>AD0S31</v>
      </c>
      <c r="C148" s="336">
        <f>'t1'!K147</f>
        <v>0</v>
      </c>
      <c r="D148" s="336">
        <f>'t3'!K147</f>
        <v>0</v>
      </c>
      <c r="E148" s="337">
        <f>'t3'!M147</f>
        <v>0</v>
      </c>
      <c r="F148" s="337">
        <f>'t3'!O147</f>
        <v>0</v>
      </c>
      <c r="G148" s="337">
        <f>'t3'!C147</f>
        <v>0</v>
      </c>
      <c r="H148" s="337">
        <f>'t3'!E147</f>
        <v>0</v>
      </c>
      <c r="I148" s="337">
        <f>'t3'!G147</f>
        <v>0</v>
      </c>
      <c r="J148" s="337">
        <f>'t3'!I147</f>
        <v>0</v>
      </c>
      <c r="K148" s="337">
        <f t="shared" si="12"/>
        <v>0</v>
      </c>
      <c r="L148" s="337">
        <f>'t10'!AU147</f>
        <v>0</v>
      </c>
      <c r="M148" s="337" t="str">
        <f t="shared" si="13"/>
        <v>OK</v>
      </c>
      <c r="N148" s="338" t="str">
        <f t="shared" si="14"/>
        <v>OK</v>
      </c>
      <c r="O148" s="336">
        <f>'t1'!L147</f>
        <v>0</v>
      </c>
      <c r="P148" s="336">
        <f>'t3'!L147</f>
        <v>0</v>
      </c>
      <c r="Q148" s="337">
        <f>'t3'!N147</f>
        <v>0</v>
      </c>
      <c r="R148" s="337">
        <f>'t3'!P147</f>
        <v>0</v>
      </c>
      <c r="S148" s="337">
        <f>'t3'!D147</f>
        <v>0</v>
      </c>
      <c r="T148" s="337">
        <f>'t3'!F147</f>
        <v>0</v>
      </c>
      <c r="U148" s="337">
        <f>'t3'!H147</f>
        <v>0</v>
      </c>
      <c r="V148" s="337">
        <f>'t3'!J147</f>
        <v>0</v>
      </c>
      <c r="W148" s="337">
        <f t="shared" si="15"/>
        <v>0</v>
      </c>
      <c r="X148" s="337">
        <f>'t10'!AV147</f>
        <v>0</v>
      </c>
      <c r="Y148" s="1479" t="str">
        <f t="shared" si="16"/>
        <v>OK</v>
      </c>
      <c r="Z148" s="356" t="str">
        <f t="shared" si="17"/>
        <v>OK</v>
      </c>
    </row>
    <row r="149" spans="1:26" ht="15" customHeight="1" x14ac:dyDescent="0.3">
      <c r="A149" s="314" t="str">
        <f>'t1'!A148</f>
        <v>Dirigente amm.vo con altri incar.prof.li</v>
      </c>
      <c r="B149" s="313" t="str">
        <f>'t1'!B148</f>
        <v>AD0A31</v>
      </c>
      <c r="C149" s="336">
        <f>'t1'!K148</f>
        <v>0</v>
      </c>
      <c r="D149" s="336">
        <f>'t3'!K148</f>
        <v>0</v>
      </c>
      <c r="E149" s="337">
        <f>'t3'!M148</f>
        <v>0</v>
      </c>
      <c r="F149" s="337">
        <f>'t3'!O148</f>
        <v>0</v>
      </c>
      <c r="G149" s="337">
        <f>'t3'!C148</f>
        <v>0</v>
      </c>
      <c r="H149" s="337">
        <f>'t3'!E148</f>
        <v>0</v>
      </c>
      <c r="I149" s="337">
        <f>'t3'!G148</f>
        <v>0</v>
      </c>
      <c r="J149" s="337">
        <f>'t3'!I148</f>
        <v>0</v>
      </c>
      <c r="K149" s="337">
        <f t="shared" si="12"/>
        <v>0</v>
      </c>
      <c r="L149" s="337">
        <f>'t10'!AU148</f>
        <v>0</v>
      </c>
      <c r="M149" s="337" t="str">
        <f t="shared" si="13"/>
        <v>OK</v>
      </c>
      <c r="N149" s="338" t="str">
        <f t="shared" si="14"/>
        <v>OK</v>
      </c>
      <c r="O149" s="336">
        <f>'t1'!L148</f>
        <v>0</v>
      </c>
      <c r="P149" s="336">
        <f>'t3'!L148</f>
        <v>0</v>
      </c>
      <c r="Q149" s="337">
        <f>'t3'!N148</f>
        <v>0</v>
      </c>
      <c r="R149" s="337">
        <f>'t3'!P148</f>
        <v>0</v>
      </c>
      <c r="S149" s="337">
        <f>'t3'!D148</f>
        <v>0</v>
      </c>
      <c r="T149" s="337">
        <f>'t3'!F148</f>
        <v>0</v>
      </c>
      <c r="U149" s="337">
        <f>'t3'!H148</f>
        <v>0</v>
      </c>
      <c r="V149" s="337">
        <f>'t3'!J148</f>
        <v>0</v>
      </c>
      <c r="W149" s="337">
        <f t="shared" si="15"/>
        <v>0</v>
      </c>
      <c r="X149" s="337">
        <f>'t10'!AV148</f>
        <v>0</v>
      </c>
      <c r="Y149" s="1479" t="str">
        <f t="shared" si="16"/>
        <v>OK</v>
      </c>
      <c r="Z149" s="356" t="str">
        <f t="shared" si="17"/>
        <v>OK</v>
      </c>
    </row>
    <row r="150" spans="1:26" ht="15" customHeight="1" x14ac:dyDescent="0.3">
      <c r="A150" s="314" t="str">
        <f>'t1'!A149</f>
        <v>Dirig. Amm.vo a t. determinato (art. 15-septies dlgs.502/92)</v>
      </c>
      <c r="B150" s="313" t="str">
        <f>'t1'!B149</f>
        <v>AD0612</v>
      </c>
      <c r="C150" s="336">
        <f>'t1'!K149</f>
        <v>0</v>
      </c>
      <c r="D150" s="336">
        <f>'t3'!K149</f>
        <v>0</v>
      </c>
      <c r="E150" s="337">
        <f>'t3'!M149</f>
        <v>0</v>
      </c>
      <c r="F150" s="337">
        <f>'t3'!O149</f>
        <v>0</v>
      </c>
      <c r="G150" s="337">
        <f>'t3'!C149</f>
        <v>0</v>
      </c>
      <c r="H150" s="337">
        <f>'t3'!E149</f>
        <v>0</v>
      </c>
      <c r="I150" s="337">
        <f>'t3'!G149</f>
        <v>0</v>
      </c>
      <c r="J150" s="337">
        <f>'t3'!I149</f>
        <v>0</v>
      </c>
      <c r="K150" s="337">
        <f t="shared" si="12"/>
        <v>0</v>
      </c>
      <c r="L150" s="337">
        <f>'t10'!AU149</f>
        <v>0</v>
      </c>
      <c r="M150" s="337" t="str">
        <f t="shared" si="13"/>
        <v>OK</v>
      </c>
      <c r="N150" s="338" t="str">
        <f t="shared" si="14"/>
        <v>OK</v>
      </c>
      <c r="O150" s="336">
        <f>'t1'!L149</f>
        <v>0</v>
      </c>
      <c r="P150" s="336">
        <f>'t3'!L149</f>
        <v>0</v>
      </c>
      <c r="Q150" s="337">
        <f>'t3'!N149</f>
        <v>0</v>
      </c>
      <c r="R150" s="337">
        <f>'t3'!P149</f>
        <v>0</v>
      </c>
      <c r="S150" s="337">
        <f>'t3'!D149</f>
        <v>0</v>
      </c>
      <c r="T150" s="337">
        <f>'t3'!F149</f>
        <v>0</v>
      </c>
      <c r="U150" s="337">
        <f>'t3'!H149</f>
        <v>0</v>
      </c>
      <c r="V150" s="337">
        <f>'t3'!J149</f>
        <v>0</v>
      </c>
      <c r="W150" s="337">
        <f t="shared" si="15"/>
        <v>0</v>
      </c>
      <c r="X150" s="337">
        <f>'t10'!AV149</f>
        <v>0</v>
      </c>
      <c r="Y150" s="1479" t="str">
        <f t="shared" si="16"/>
        <v>OK</v>
      </c>
      <c r="Z150" s="356" t="str">
        <f t="shared" si="17"/>
        <v>OK</v>
      </c>
    </row>
    <row r="151" spans="1:26" ht="15" customHeight="1" x14ac:dyDescent="0.3">
      <c r="A151" s="314" t="str">
        <f>'t1'!A150</f>
        <v>Collaboratore amministrativo prof.le senior - DS</v>
      </c>
      <c r="B151" s="313" t="str">
        <f>'t1'!B150</f>
        <v>A18869</v>
      </c>
      <c r="C151" s="336">
        <f>'t1'!K150</f>
        <v>3</v>
      </c>
      <c r="D151" s="336">
        <f>'t3'!K150</f>
        <v>0</v>
      </c>
      <c r="E151" s="337">
        <f>'t3'!M150</f>
        <v>0</v>
      </c>
      <c r="F151" s="337">
        <f>'t3'!O150</f>
        <v>0</v>
      </c>
      <c r="G151" s="337">
        <f>'t3'!C150</f>
        <v>0</v>
      </c>
      <c r="H151" s="337">
        <f>'t3'!E150</f>
        <v>0</v>
      </c>
      <c r="I151" s="337">
        <f>'t3'!G150</f>
        <v>0</v>
      </c>
      <c r="J151" s="337">
        <f>'t3'!I150</f>
        <v>0</v>
      </c>
      <c r="K151" s="337">
        <f t="shared" si="12"/>
        <v>3</v>
      </c>
      <c r="L151" s="337">
        <f>'t10'!AU150</f>
        <v>3</v>
      </c>
      <c r="M151" s="337" t="str">
        <f t="shared" si="13"/>
        <v>OK</v>
      </c>
      <c r="N151" s="338" t="str">
        <f t="shared" si="14"/>
        <v>OK</v>
      </c>
      <c r="O151" s="336">
        <f>'t1'!L150</f>
        <v>10</v>
      </c>
      <c r="P151" s="336">
        <f>'t3'!L150</f>
        <v>0</v>
      </c>
      <c r="Q151" s="337">
        <f>'t3'!N150</f>
        <v>0</v>
      </c>
      <c r="R151" s="337">
        <f>'t3'!P150</f>
        <v>0</v>
      </c>
      <c r="S151" s="337">
        <f>'t3'!D150</f>
        <v>0</v>
      </c>
      <c r="T151" s="337">
        <f>'t3'!F150</f>
        <v>0</v>
      </c>
      <c r="U151" s="337">
        <f>'t3'!H150</f>
        <v>0</v>
      </c>
      <c r="V151" s="337">
        <f>'t3'!J150</f>
        <v>0</v>
      </c>
      <c r="W151" s="337">
        <f t="shared" si="15"/>
        <v>10</v>
      </c>
      <c r="X151" s="337">
        <f>'t10'!AV150</f>
        <v>10</v>
      </c>
      <c r="Y151" s="1479" t="str">
        <f t="shared" si="16"/>
        <v>OK</v>
      </c>
      <c r="Z151" s="356" t="str">
        <f t="shared" si="17"/>
        <v>OK</v>
      </c>
    </row>
    <row r="152" spans="1:26" ht="15" customHeight="1" x14ac:dyDescent="0.3">
      <c r="A152" s="314" t="str">
        <f>'t1'!A151</f>
        <v>Collaboratore amministrativo prof.le - D</v>
      </c>
      <c r="B152" s="313" t="str">
        <f>'t1'!B151</f>
        <v>A16028</v>
      </c>
      <c r="C152" s="336">
        <f>'t1'!K151</f>
        <v>8</v>
      </c>
      <c r="D152" s="336">
        <f>'t3'!K151</f>
        <v>1</v>
      </c>
      <c r="E152" s="337">
        <f>'t3'!M151</f>
        <v>0</v>
      </c>
      <c r="F152" s="337">
        <f>'t3'!O151</f>
        <v>0</v>
      </c>
      <c r="G152" s="337">
        <f>'t3'!C151</f>
        <v>0</v>
      </c>
      <c r="H152" s="337">
        <f>'t3'!E151</f>
        <v>0</v>
      </c>
      <c r="I152" s="337">
        <f>'t3'!G151</f>
        <v>0</v>
      </c>
      <c r="J152" s="337">
        <f>'t3'!I151</f>
        <v>2</v>
      </c>
      <c r="K152" s="337">
        <f t="shared" si="12"/>
        <v>7</v>
      </c>
      <c r="L152" s="337">
        <f>'t10'!AU151</f>
        <v>7</v>
      </c>
      <c r="M152" s="337" t="str">
        <f t="shared" si="13"/>
        <v>OK</v>
      </c>
      <c r="N152" s="338" t="str">
        <f t="shared" si="14"/>
        <v>OK</v>
      </c>
      <c r="O152" s="336">
        <f>'t1'!L151</f>
        <v>33</v>
      </c>
      <c r="P152" s="336">
        <f>'t3'!L151</f>
        <v>1</v>
      </c>
      <c r="Q152" s="337">
        <f>'t3'!N151</f>
        <v>0</v>
      </c>
      <c r="R152" s="337">
        <f>'t3'!P151</f>
        <v>0</v>
      </c>
      <c r="S152" s="337">
        <f>'t3'!D151</f>
        <v>1</v>
      </c>
      <c r="T152" s="337">
        <f>'t3'!F151</f>
        <v>0</v>
      </c>
      <c r="U152" s="337">
        <f>'t3'!H151</f>
        <v>0</v>
      </c>
      <c r="V152" s="337">
        <f>'t3'!J151</f>
        <v>0</v>
      </c>
      <c r="W152" s="337">
        <f t="shared" si="15"/>
        <v>33</v>
      </c>
      <c r="X152" s="337">
        <f>'t10'!AV151</f>
        <v>33</v>
      </c>
      <c r="Y152" s="1479" t="str">
        <f t="shared" si="16"/>
        <v>OK</v>
      </c>
      <c r="Z152" s="356" t="str">
        <f t="shared" si="17"/>
        <v>OK</v>
      </c>
    </row>
    <row r="153" spans="1:26" ht="15" customHeight="1" x14ac:dyDescent="0.3">
      <c r="A153" s="314" t="str">
        <f>'t1'!A152</f>
        <v>Assistente amministrativo - C</v>
      </c>
      <c r="B153" s="313" t="str">
        <f>'t1'!B152</f>
        <v>A14005</v>
      </c>
      <c r="C153" s="336">
        <f>'t1'!K152</f>
        <v>17</v>
      </c>
      <c r="D153" s="336">
        <f>'t3'!K152</f>
        <v>0</v>
      </c>
      <c r="E153" s="337">
        <f>'t3'!M152</f>
        <v>0</v>
      </c>
      <c r="F153" s="337">
        <f>'t3'!O152</f>
        <v>0</v>
      </c>
      <c r="G153" s="337">
        <f>'t3'!C152</f>
        <v>0</v>
      </c>
      <c r="H153" s="337">
        <f>'t3'!E152</f>
        <v>0</v>
      </c>
      <c r="I153" s="337">
        <f>'t3'!G152</f>
        <v>0</v>
      </c>
      <c r="J153" s="337">
        <f>'t3'!I152</f>
        <v>0</v>
      </c>
      <c r="K153" s="337">
        <f t="shared" si="12"/>
        <v>17</v>
      </c>
      <c r="L153" s="337">
        <f>'t10'!AU152</f>
        <v>17</v>
      </c>
      <c r="M153" s="337" t="str">
        <f t="shared" si="13"/>
        <v>OK</v>
      </c>
      <c r="N153" s="338" t="str">
        <f t="shared" si="14"/>
        <v>OK</v>
      </c>
      <c r="O153" s="336">
        <f>'t1'!L152</f>
        <v>84</v>
      </c>
      <c r="P153" s="336">
        <f>'t3'!L152</f>
        <v>0</v>
      </c>
      <c r="Q153" s="337">
        <f>'t3'!N152</f>
        <v>0</v>
      </c>
      <c r="R153" s="337">
        <f>'t3'!P152</f>
        <v>0</v>
      </c>
      <c r="S153" s="337">
        <f>'t3'!D152</f>
        <v>1</v>
      </c>
      <c r="T153" s="337">
        <f>'t3'!F152</f>
        <v>0</v>
      </c>
      <c r="U153" s="337">
        <f>'t3'!H152</f>
        <v>0</v>
      </c>
      <c r="V153" s="337">
        <f>'t3'!J152</f>
        <v>0</v>
      </c>
      <c r="W153" s="337">
        <f t="shared" si="15"/>
        <v>83</v>
      </c>
      <c r="X153" s="337">
        <f>'t10'!AV152</f>
        <v>83</v>
      </c>
      <c r="Y153" s="1479" t="str">
        <f t="shared" si="16"/>
        <v>OK</v>
      </c>
      <c r="Z153" s="356" t="str">
        <f t="shared" si="17"/>
        <v>OK</v>
      </c>
    </row>
    <row r="154" spans="1:26" ht="15" customHeight="1" x14ac:dyDescent="0.3">
      <c r="A154" s="314" t="str">
        <f>'t1'!A153</f>
        <v>Coadiutore amm.vo senior - BS</v>
      </c>
      <c r="B154" s="313" t="str">
        <f>'t1'!B153</f>
        <v>A13870</v>
      </c>
      <c r="C154" s="336">
        <f>'t1'!K153</f>
        <v>7</v>
      </c>
      <c r="D154" s="336">
        <f>'t3'!K153</f>
        <v>0</v>
      </c>
      <c r="E154" s="337">
        <f>'t3'!M153</f>
        <v>0</v>
      </c>
      <c r="F154" s="337">
        <f>'t3'!O153</f>
        <v>0</v>
      </c>
      <c r="G154" s="337">
        <f>'t3'!C153</f>
        <v>0</v>
      </c>
      <c r="H154" s="337">
        <f>'t3'!E153</f>
        <v>0</v>
      </c>
      <c r="I154" s="337">
        <f>'t3'!G153</f>
        <v>0</v>
      </c>
      <c r="J154" s="337">
        <f>'t3'!I153</f>
        <v>0</v>
      </c>
      <c r="K154" s="337">
        <f t="shared" si="12"/>
        <v>7</v>
      </c>
      <c r="L154" s="337">
        <f>'t10'!AU153</f>
        <v>7</v>
      </c>
      <c r="M154" s="337" t="str">
        <f t="shared" si="13"/>
        <v>OK</v>
      </c>
      <c r="N154" s="338" t="str">
        <f t="shared" si="14"/>
        <v>OK</v>
      </c>
      <c r="O154" s="336">
        <f>'t1'!L153</f>
        <v>43</v>
      </c>
      <c r="P154" s="336">
        <f>'t3'!L153</f>
        <v>0</v>
      </c>
      <c r="Q154" s="337">
        <f>'t3'!N153</f>
        <v>0</v>
      </c>
      <c r="R154" s="337">
        <f>'t3'!P153</f>
        <v>0</v>
      </c>
      <c r="S154" s="337">
        <f>'t3'!D153</f>
        <v>0</v>
      </c>
      <c r="T154" s="337">
        <f>'t3'!F153</f>
        <v>0</v>
      </c>
      <c r="U154" s="337">
        <f>'t3'!H153</f>
        <v>0</v>
      </c>
      <c r="V154" s="337">
        <f>'t3'!J153</f>
        <v>0</v>
      </c>
      <c r="W154" s="337">
        <f t="shared" si="15"/>
        <v>43</v>
      </c>
      <c r="X154" s="337">
        <f>'t10'!AV153</f>
        <v>43</v>
      </c>
      <c r="Y154" s="1479" t="str">
        <f t="shared" si="16"/>
        <v>OK</v>
      </c>
      <c r="Z154" s="356" t="str">
        <f t="shared" si="17"/>
        <v>OK</v>
      </c>
    </row>
    <row r="155" spans="1:26" ht="15" customHeight="1" x14ac:dyDescent="0.3">
      <c r="A155" s="314" t="str">
        <f>'t1'!A154</f>
        <v>Coadiutore amm.vo - B</v>
      </c>
      <c r="B155" s="313" t="str">
        <f>'t1'!B154</f>
        <v>A12017</v>
      </c>
      <c r="C155" s="336">
        <f>'t1'!K154</f>
        <v>8</v>
      </c>
      <c r="D155" s="336">
        <f>'t3'!K154</f>
        <v>0</v>
      </c>
      <c r="E155" s="337">
        <f>'t3'!M154</f>
        <v>0</v>
      </c>
      <c r="F155" s="337">
        <f>'t3'!O154</f>
        <v>0</v>
      </c>
      <c r="G155" s="337">
        <f>'t3'!C154</f>
        <v>0</v>
      </c>
      <c r="H155" s="337">
        <f>'t3'!E154</f>
        <v>0</v>
      </c>
      <c r="I155" s="337">
        <f>'t3'!G154</f>
        <v>0</v>
      </c>
      <c r="J155" s="337">
        <f>'t3'!I154</f>
        <v>0</v>
      </c>
      <c r="K155" s="337">
        <f t="shared" si="12"/>
        <v>8</v>
      </c>
      <c r="L155" s="337">
        <f>'t10'!AU154</f>
        <v>8</v>
      </c>
      <c r="M155" s="337" t="str">
        <f t="shared" si="13"/>
        <v>OK</v>
      </c>
      <c r="N155" s="338" t="str">
        <f t="shared" si="14"/>
        <v>OK</v>
      </c>
      <c r="O155" s="336">
        <f>'t1'!L154</f>
        <v>26</v>
      </c>
      <c r="P155" s="336">
        <f>'t3'!L154</f>
        <v>0</v>
      </c>
      <c r="Q155" s="337">
        <f>'t3'!N154</f>
        <v>0</v>
      </c>
      <c r="R155" s="337">
        <f>'t3'!P154</f>
        <v>0</v>
      </c>
      <c r="S155" s="337">
        <f>'t3'!D154</f>
        <v>0</v>
      </c>
      <c r="T155" s="337">
        <f>'t3'!F154</f>
        <v>0</v>
      </c>
      <c r="U155" s="337">
        <f>'t3'!H154</f>
        <v>0</v>
      </c>
      <c r="V155" s="337">
        <f>'t3'!J154</f>
        <v>1</v>
      </c>
      <c r="W155" s="337">
        <f t="shared" si="15"/>
        <v>25</v>
      </c>
      <c r="X155" s="337">
        <f>'t10'!AV154</f>
        <v>25</v>
      </c>
      <c r="Y155" s="1479" t="str">
        <f t="shared" si="16"/>
        <v>OK</v>
      </c>
      <c r="Z155" s="356" t="str">
        <f t="shared" si="17"/>
        <v>OK</v>
      </c>
    </row>
    <row r="156" spans="1:26" ht="15" customHeight="1" x14ac:dyDescent="0.3">
      <c r="A156" s="314" t="str">
        <f>'t1'!A155</f>
        <v>Commesso - A</v>
      </c>
      <c r="B156" s="313" t="str">
        <f>'t1'!B155</f>
        <v>A11030</v>
      </c>
      <c r="C156" s="336">
        <f>'t1'!K155</f>
        <v>0</v>
      </c>
      <c r="D156" s="336">
        <f>'t3'!K155</f>
        <v>0</v>
      </c>
      <c r="E156" s="337">
        <f>'t3'!M155</f>
        <v>0</v>
      </c>
      <c r="F156" s="337">
        <f>'t3'!O155</f>
        <v>0</v>
      </c>
      <c r="G156" s="337">
        <f>'t3'!C155</f>
        <v>0</v>
      </c>
      <c r="H156" s="337">
        <f>'t3'!E155</f>
        <v>0</v>
      </c>
      <c r="I156" s="337">
        <f>'t3'!G155</f>
        <v>0</v>
      </c>
      <c r="J156" s="337">
        <f>'t3'!I155</f>
        <v>0</v>
      </c>
      <c r="K156" s="337">
        <f t="shared" si="12"/>
        <v>0</v>
      </c>
      <c r="L156" s="337">
        <f>'t10'!AU155</f>
        <v>0</v>
      </c>
      <c r="M156" s="337" t="str">
        <f t="shared" si="13"/>
        <v>OK</v>
      </c>
      <c r="N156" s="338" t="str">
        <f t="shared" si="14"/>
        <v>OK</v>
      </c>
      <c r="O156" s="336">
        <f>'t1'!L155</f>
        <v>0</v>
      </c>
      <c r="P156" s="336">
        <f>'t3'!L155</f>
        <v>0</v>
      </c>
      <c r="Q156" s="337">
        <f>'t3'!N155</f>
        <v>0</v>
      </c>
      <c r="R156" s="337">
        <f>'t3'!P155</f>
        <v>0</v>
      </c>
      <c r="S156" s="337">
        <f>'t3'!D155</f>
        <v>0</v>
      </c>
      <c r="T156" s="337">
        <f>'t3'!F155</f>
        <v>0</v>
      </c>
      <c r="U156" s="337">
        <f>'t3'!H155</f>
        <v>0</v>
      </c>
      <c r="V156" s="337">
        <f>'t3'!J155</f>
        <v>0</v>
      </c>
      <c r="W156" s="337">
        <f t="shared" si="15"/>
        <v>0</v>
      </c>
      <c r="X156" s="337">
        <f>'t10'!AV155</f>
        <v>0</v>
      </c>
      <c r="Y156" s="1479" t="str">
        <f t="shared" si="16"/>
        <v>OK</v>
      </c>
      <c r="Z156" s="356" t="str">
        <f t="shared" si="17"/>
        <v>OK</v>
      </c>
    </row>
    <row r="157" spans="1:26" ht="15" customHeight="1" x14ac:dyDescent="0.3">
      <c r="A157" s="314" t="str">
        <f>'t1'!A156</f>
        <v>Profilo atipico ruolo amministrativo</v>
      </c>
      <c r="B157" s="313" t="str">
        <f>'t1'!B156</f>
        <v>A00062</v>
      </c>
      <c r="C157" s="336">
        <f>'t1'!K156</f>
        <v>0</v>
      </c>
      <c r="D157" s="336">
        <f>'t3'!K156</f>
        <v>0</v>
      </c>
      <c r="E157" s="337">
        <f>'t3'!M156</f>
        <v>0</v>
      </c>
      <c r="F157" s="337">
        <f>'t3'!O156</f>
        <v>0</v>
      </c>
      <c r="G157" s="337">
        <f>'t3'!C156</f>
        <v>0</v>
      </c>
      <c r="H157" s="337">
        <f>'t3'!E156</f>
        <v>0</v>
      </c>
      <c r="I157" s="337">
        <f>'t3'!G156</f>
        <v>0</v>
      </c>
      <c r="J157" s="337">
        <f>'t3'!I156</f>
        <v>0</v>
      </c>
      <c r="K157" s="337">
        <f t="shared" si="12"/>
        <v>0</v>
      </c>
      <c r="L157" s="337">
        <f>'t10'!AU156</f>
        <v>0</v>
      </c>
      <c r="M157" s="337" t="str">
        <f t="shared" si="13"/>
        <v>OK</v>
      </c>
      <c r="N157" s="338" t="str">
        <f t="shared" si="14"/>
        <v>OK</v>
      </c>
      <c r="O157" s="336">
        <f>'t1'!L156</f>
        <v>0</v>
      </c>
      <c r="P157" s="336">
        <f>'t3'!L156</f>
        <v>0</v>
      </c>
      <c r="Q157" s="337">
        <f>'t3'!N156</f>
        <v>0</v>
      </c>
      <c r="R157" s="337">
        <f>'t3'!P156</f>
        <v>0</v>
      </c>
      <c r="S157" s="337">
        <f>'t3'!D156</f>
        <v>0</v>
      </c>
      <c r="T157" s="337">
        <f>'t3'!F156</f>
        <v>0</v>
      </c>
      <c r="U157" s="337">
        <f>'t3'!H156</f>
        <v>0</v>
      </c>
      <c r="V157" s="337">
        <f>'t3'!J156</f>
        <v>0</v>
      </c>
      <c r="W157" s="337">
        <f t="shared" si="15"/>
        <v>0</v>
      </c>
      <c r="X157" s="337">
        <f>'t10'!AV156</f>
        <v>0</v>
      </c>
      <c r="Y157" s="1479" t="str">
        <f t="shared" si="16"/>
        <v>OK</v>
      </c>
      <c r="Z157" s="356" t="str">
        <f t="shared" si="17"/>
        <v>OK</v>
      </c>
    </row>
    <row r="158" spans="1:26" ht="15" customHeight="1" x14ac:dyDescent="0.3">
      <c r="A158" s="314" t="str">
        <f>'t1'!A157</f>
        <v>Ricercatore sanitario - DS</v>
      </c>
      <c r="B158" s="313" t="str">
        <f>'t1'!B157</f>
        <v>N18694</v>
      </c>
      <c r="C158" s="336">
        <f>'t1'!K157</f>
        <v>21</v>
      </c>
      <c r="D158" s="336">
        <f>'t3'!K157</f>
        <v>0</v>
      </c>
      <c r="E158" s="337">
        <f>'t3'!M157</f>
        <v>0</v>
      </c>
      <c r="F158" s="337">
        <f>'t3'!O157</f>
        <v>0</v>
      </c>
      <c r="G158" s="337">
        <f>'t3'!C157</f>
        <v>0</v>
      </c>
      <c r="H158" s="337">
        <f>'t3'!E157</f>
        <v>0</v>
      </c>
      <c r="I158" s="337">
        <f>'t3'!G157</f>
        <v>0</v>
      </c>
      <c r="J158" s="337">
        <f>'t3'!I157</f>
        <v>0</v>
      </c>
      <c r="K158" s="337">
        <f t="shared" si="12"/>
        <v>21</v>
      </c>
      <c r="L158" s="337">
        <f>'t10'!AU157</f>
        <v>21</v>
      </c>
      <c r="M158" s="337" t="str">
        <f t="shared" si="13"/>
        <v>OK</v>
      </c>
      <c r="N158" s="338" t="str">
        <f t="shared" si="14"/>
        <v>OK</v>
      </c>
      <c r="O158" s="336">
        <f>'t1'!L157</f>
        <v>61</v>
      </c>
      <c r="P158" s="336">
        <f>'t3'!L157</f>
        <v>0</v>
      </c>
      <c r="Q158" s="337">
        <f>'t3'!N157</f>
        <v>0</v>
      </c>
      <c r="R158" s="337">
        <f>'t3'!P157</f>
        <v>0</v>
      </c>
      <c r="S158" s="337">
        <f>'t3'!D157</f>
        <v>0</v>
      </c>
      <c r="T158" s="337">
        <f>'t3'!F157</f>
        <v>0</v>
      </c>
      <c r="U158" s="337">
        <f>'t3'!H157</f>
        <v>0</v>
      </c>
      <c r="V158" s="337">
        <f>'t3'!J157</f>
        <v>0</v>
      </c>
      <c r="W158" s="337">
        <f t="shared" si="15"/>
        <v>61</v>
      </c>
      <c r="X158" s="337">
        <f>'t10'!AV157</f>
        <v>61</v>
      </c>
      <c r="Y158" s="1479" t="str">
        <f t="shared" si="16"/>
        <v>OK</v>
      </c>
      <c r="Z158" s="356" t="str">
        <f t="shared" si="17"/>
        <v>OK</v>
      </c>
    </row>
    <row r="159" spans="1:26" ht="15" customHeight="1" x14ac:dyDescent="0.3">
      <c r="A159" s="314" t="str">
        <f>'t1'!A158</f>
        <v>Collaboratore prof.le  di ricerca sanitaria - D</v>
      </c>
      <c r="B159" s="313" t="str">
        <f>'t1'!B158</f>
        <v>N16695</v>
      </c>
      <c r="C159" s="336">
        <f>'t1'!K158</f>
        <v>12</v>
      </c>
      <c r="D159" s="336">
        <f>'t3'!K158</f>
        <v>0</v>
      </c>
      <c r="E159" s="337">
        <f>'t3'!M158</f>
        <v>0</v>
      </c>
      <c r="F159" s="337">
        <f>'t3'!O158</f>
        <v>0</v>
      </c>
      <c r="G159" s="337">
        <f>'t3'!C158</f>
        <v>0</v>
      </c>
      <c r="H159" s="337">
        <f>'t3'!E158</f>
        <v>0</v>
      </c>
      <c r="I159" s="337">
        <f>'t3'!G158</f>
        <v>0</v>
      </c>
      <c r="J159" s="337">
        <f>'t3'!I158</f>
        <v>0</v>
      </c>
      <c r="K159" s="337">
        <f t="shared" si="12"/>
        <v>12</v>
      </c>
      <c r="L159" s="337">
        <f>'t10'!AU158</f>
        <v>12</v>
      </c>
      <c r="M159" s="337" t="str">
        <f t="shared" si="13"/>
        <v>OK</v>
      </c>
      <c r="N159" s="338" t="str">
        <f t="shared" si="14"/>
        <v>OK</v>
      </c>
      <c r="O159" s="336">
        <f>'t1'!L158</f>
        <v>53</v>
      </c>
      <c r="P159" s="336">
        <f>'t3'!L158</f>
        <v>0</v>
      </c>
      <c r="Q159" s="337">
        <f>'t3'!N158</f>
        <v>0</v>
      </c>
      <c r="R159" s="337">
        <f>'t3'!P158</f>
        <v>0</v>
      </c>
      <c r="S159" s="337">
        <f>'t3'!D158</f>
        <v>0</v>
      </c>
      <c r="T159" s="337">
        <f>'t3'!F158</f>
        <v>0</v>
      </c>
      <c r="U159" s="337">
        <f>'t3'!H158</f>
        <v>0</v>
      </c>
      <c r="V159" s="337">
        <f>'t3'!J158</f>
        <v>0</v>
      </c>
      <c r="W159" s="337">
        <f t="shared" si="15"/>
        <v>53</v>
      </c>
      <c r="X159" s="337">
        <f>'t10'!AV158</f>
        <v>53</v>
      </c>
      <c r="Y159" s="1479" t="str">
        <f t="shared" si="16"/>
        <v>OK</v>
      </c>
      <c r="Z159" s="356" t="str">
        <f t="shared" si="17"/>
        <v>OK</v>
      </c>
    </row>
    <row r="160" spans="1:26" ht="15" customHeight="1" x14ac:dyDescent="0.3">
      <c r="A160" s="314" t="str">
        <f>'t1'!A159</f>
        <v>CONTRATTISTI (a)</v>
      </c>
      <c r="B160" s="313" t="str">
        <f>'t1'!B159</f>
        <v>000061</v>
      </c>
      <c r="C160" s="336">
        <f>'t1'!K159</f>
        <v>0</v>
      </c>
      <c r="D160" s="336">
        <f>'t3'!K159</f>
        <v>0</v>
      </c>
      <c r="E160" s="337">
        <f>'t3'!M159</f>
        <v>0</v>
      </c>
      <c r="F160" s="337">
        <f>'t3'!O159</f>
        <v>0</v>
      </c>
      <c r="G160" s="337">
        <f>'t3'!C159</f>
        <v>0</v>
      </c>
      <c r="H160" s="337">
        <f>'t3'!E159</f>
        <v>0</v>
      </c>
      <c r="I160" s="337">
        <f>'t3'!G159</f>
        <v>0</v>
      </c>
      <c r="J160" s="337">
        <f>'t3'!I159</f>
        <v>0</v>
      </c>
      <c r="K160" s="337">
        <f t="shared" si="12"/>
        <v>0</v>
      </c>
      <c r="L160" s="337">
        <f>'t10'!AU159</f>
        <v>0</v>
      </c>
      <c r="M160" s="337" t="str">
        <f t="shared" si="13"/>
        <v>OK</v>
      </c>
      <c r="N160" s="338" t="str">
        <f t="shared" ref="N160:N165" si="18">IF(K160=L160,"OK","ERRORE")</f>
        <v>OK</v>
      </c>
      <c r="O160" s="336">
        <f>'t1'!L159</f>
        <v>0</v>
      </c>
      <c r="P160" s="336">
        <f>'t3'!L159</f>
        <v>0</v>
      </c>
      <c r="Q160" s="337">
        <f>'t3'!N159</f>
        <v>0</v>
      </c>
      <c r="R160" s="337">
        <f>'t3'!P159</f>
        <v>0</v>
      </c>
      <c r="S160" s="337">
        <f>'t3'!D159</f>
        <v>0</v>
      </c>
      <c r="T160" s="337">
        <f>'t3'!F159</f>
        <v>0</v>
      </c>
      <c r="U160" s="337">
        <f>'t3'!H159</f>
        <v>0</v>
      </c>
      <c r="V160" s="337">
        <f>'t3'!J159</f>
        <v>0</v>
      </c>
      <c r="W160" s="337">
        <f t="shared" si="15"/>
        <v>0</v>
      </c>
      <c r="X160" s="337">
        <f>'t10'!AV159</f>
        <v>0</v>
      </c>
      <c r="Y160" s="1479" t="str">
        <f t="shared" si="16"/>
        <v>OK</v>
      </c>
      <c r="Z160" s="356" t="str">
        <f t="shared" ref="Z160:Z165" si="19">IF(W160=X160,"OK","ERRORE")</f>
        <v>OK</v>
      </c>
    </row>
    <row r="161" spans="1:26" ht="15" customHeight="1" x14ac:dyDescent="0.3">
      <c r="A161" s="314" t="str">
        <f>'t1'!A160</f>
        <v>Dir. Ambientale con incarico di struttura complessa</v>
      </c>
      <c r="B161" s="313" t="str">
        <f>'t1'!B160</f>
        <v>TD0C02</v>
      </c>
      <c r="C161" s="336">
        <f>'t1'!K160</f>
        <v>0</v>
      </c>
      <c r="D161" s="336">
        <f>'t3'!K160</f>
        <v>0</v>
      </c>
      <c r="E161" s="337">
        <f>'t3'!M160</f>
        <v>0</v>
      </c>
      <c r="F161" s="337">
        <f>'t3'!O160</f>
        <v>0</v>
      </c>
      <c r="G161" s="337">
        <f>'t3'!C160</f>
        <v>0</v>
      </c>
      <c r="H161" s="337">
        <f>'t3'!E160</f>
        <v>0</v>
      </c>
      <c r="I161" s="337">
        <f>'t3'!G160</f>
        <v>0</v>
      </c>
      <c r="J161" s="337">
        <f>'t3'!I160</f>
        <v>0</v>
      </c>
      <c r="K161" s="337">
        <f t="shared" si="12"/>
        <v>0</v>
      </c>
      <c r="L161" s="337">
        <f>'t10'!AU160</f>
        <v>0</v>
      </c>
      <c r="M161" s="337" t="str">
        <f t="shared" si="13"/>
        <v>OK</v>
      </c>
      <c r="N161" s="338" t="str">
        <f t="shared" si="18"/>
        <v>OK</v>
      </c>
      <c r="O161" s="336">
        <f>'t1'!L160</f>
        <v>0</v>
      </c>
      <c r="P161" s="336">
        <f>'t3'!L160</f>
        <v>0</v>
      </c>
      <c r="Q161" s="337">
        <f>'t3'!N160</f>
        <v>0</v>
      </c>
      <c r="R161" s="337">
        <f>'t3'!P160</f>
        <v>0</v>
      </c>
      <c r="S161" s="337">
        <f>'t3'!D160</f>
        <v>0</v>
      </c>
      <c r="T161" s="337">
        <f>'t3'!F160</f>
        <v>0</v>
      </c>
      <c r="U161" s="337">
        <f>'t3'!H160</f>
        <v>0</v>
      </c>
      <c r="V161" s="337">
        <f>'t3'!J160</f>
        <v>0</v>
      </c>
      <c r="W161" s="337">
        <f t="shared" si="15"/>
        <v>0</v>
      </c>
      <c r="X161" s="337">
        <f>'t10'!AV160</f>
        <v>0</v>
      </c>
      <c r="Y161" s="1479" t="str">
        <f t="shared" si="16"/>
        <v>OK</v>
      </c>
      <c r="Z161" s="356" t="str">
        <f t="shared" si="19"/>
        <v>OK</v>
      </c>
    </row>
    <row r="162" spans="1:26" ht="15" customHeight="1" x14ac:dyDescent="0.3">
      <c r="A162" s="314" t="str">
        <f>'t1'!A161</f>
        <v>Dir. Ambientale con incarico di struttura semplice</v>
      </c>
      <c r="B162" s="313" t="str">
        <f>'t1'!B161</f>
        <v>TD0S02</v>
      </c>
      <c r="C162" s="336">
        <f>'t1'!K161</f>
        <v>0</v>
      </c>
      <c r="D162" s="336">
        <f>'t3'!K161</f>
        <v>0</v>
      </c>
      <c r="E162" s="337">
        <f>'t3'!M161</f>
        <v>0</v>
      </c>
      <c r="F162" s="337">
        <f>'t3'!O161</f>
        <v>0</v>
      </c>
      <c r="G162" s="337">
        <f>'t3'!C161</f>
        <v>0</v>
      </c>
      <c r="H162" s="337">
        <f>'t3'!E161</f>
        <v>0</v>
      </c>
      <c r="I162" s="337">
        <f>'t3'!G161</f>
        <v>0</v>
      </c>
      <c r="J162" s="337">
        <f>'t3'!I161</f>
        <v>0</v>
      </c>
      <c r="K162" s="337">
        <f t="shared" si="12"/>
        <v>0</v>
      </c>
      <c r="L162" s="337">
        <f>'t10'!AU161</f>
        <v>0</v>
      </c>
      <c r="M162" s="337" t="str">
        <f t="shared" si="13"/>
        <v>OK</v>
      </c>
      <c r="N162" s="338" t="str">
        <f t="shared" si="18"/>
        <v>OK</v>
      </c>
      <c r="O162" s="336">
        <f>'t1'!L161</f>
        <v>0</v>
      </c>
      <c r="P162" s="336">
        <f>'t3'!L161</f>
        <v>0</v>
      </c>
      <c r="Q162" s="337">
        <f>'t3'!N161</f>
        <v>0</v>
      </c>
      <c r="R162" s="337">
        <f>'t3'!P161</f>
        <v>0</v>
      </c>
      <c r="S162" s="337">
        <f>'t3'!D161</f>
        <v>0</v>
      </c>
      <c r="T162" s="337">
        <f>'t3'!F161</f>
        <v>0</v>
      </c>
      <c r="U162" s="337">
        <f>'t3'!H161</f>
        <v>0</v>
      </c>
      <c r="V162" s="337">
        <f>'t3'!J161</f>
        <v>0</v>
      </c>
      <c r="W162" s="337">
        <f t="shared" si="15"/>
        <v>0</v>
      </c>
      <c r="X162" s="337">
        <f>'t10'!AV161</f>
        <v>0</v>
      </c>
      <c r="Y162" s="1479" t="str">
        <f t="shared" si="16"/>
        <v>OK</v>
      </c>
      <c r="Z162" s="356" t="str">
        <f t="shared" si="19"/>
        <v>OK</v>
      </c>
    </row>
    <row r="163" spans="1:26" ht="15" customHeight="1" x14ac:dyDescent="0.3">
      <c r="A163" s="314" t="str">
        <f>'t1'!A162</f>
        <v>Dir. Ambientale con altri incar.prof.li</v>
      </c>
      <c r="B163" s="313" t="str">
        <f>'t1'!B162</f>
        <v>TD0A02</v>
      </c>
      <c r="C163" s="336">
        <f>'t1'!K162</f>
        <v>0</v>
      </c>
      <c r="D163" s="336">
        <f>'t3'!K162</f>
        <v>0</v>
      </c>
      <c r="E163" s="337">
        <f>'t3'!M162</f>
        <v>0</v>
      </c>
      <c r="F163" s="337">
        <f>'t3'!O162</f>
        <v>0</v>
      </c>
      <c r="G163" s="337">
        <f>'t3'!C162</f>
        <v>0</v>
      </c>
      <c r="H163" s="337">
        <f>'t3'!E162</f>
        <v>0</v>
      </c>
      <c r="I163" s="337">
        <f>'t3'!G162</f>
        <v>0</v>
      </c>
      <c r="J163" s="337">
        <f>'t3'!I162</f>
        <v>0</v>
      </c>
      <c r="K163" s="337">
        <f t="shared" si="12"/>
        <v>0</v>
      </c>
      <c r="L163" s="337">
        <f>'t10'!AU162</f>
        <v>0</v>
      </c>
      <c r="M163" s="337" t="str">
        <f t="shared" si="13"/>
        <v>OK</v>
      </c>
      <c r="N163" s="338" t="str">
        <f t="shared" si="18"/>
        <v>OK</v>
      </c>
      <c r="O163" s="336">
        <f>'t1'!L162</f>
        <v>0</v>
      </c>
      <c r="P163" s="336">
        <f>'t3'!L162</f>
        <v>0</v>
      </c>
      <c r="Q163" s="337">
        <f>'t3'!N162</f>
        <v>0</v>
      </c>
      <c r="R163" s="337">
        <f>'t3'!P162</f>
        <v>0</v>
      </c>
      <c r="S163" s="337">
        <f>'t3'!D162</f>
        <v>0</v>
      </c>
      <c r="T163" s="337">
        <f>'t3'!F162</f>
        <v>0</v>
      </c>
      <c r="U163" s="337">
        <f>'t3'!H162</f>
        <v>0</v>
      </c>
      <c r="V163" s="337">
        <f>'t3'!J162</f>
        <v>0</v>
      </c>
      <c r="W163" s="337">
        <f t="shared" si="15"/>
        <v>0</v>
      </c>
      <c r="X163" s="337">
        <f>'t10'!AV162</f>
        <v>0</v>
      </c>
      <c r="Y163" s="1479" t="str">
        <f t="shared" si="16"/>
        <v>OK</v>
      </c>
      <c r="Z163" s="356" t="str">
        <f t="shared" si="19"/>
        <v>OK</v>
      </c>
    </row>
    <row r="164" spans="1:26" ht="15" customHeight="1" x14ac:dyDescent="0.3">
      <c r="A164" s="314" t="str">
        <f>'t1'!A163</f>
        <v>Dir. Ambientale a t. determinato (art.15-septies dlgs 502/92)</v>
      </c>
      <c r="B164" s="313" t="str">
        <f>'t1'!B163</f>
        <v>TD0810</v>
      </c>
      <c r="C164" s="336">
        <f>'t1'!K163</f>
        <v>0</v>
      </c>
      <c r="D164" s="336">
        <f>'t3'!K163</f>
        <v>0</v>
      </c>
      <c r="E164" s="337">
        <f>'t3'!M163</f>
        <v>0</v>
      </c>
      <c r="F164" s="337">
        <f>'t3'!O163</f>
        <v>0</v>
      </c>
      <c r="G164" s="337">
        <f>'t3'!C163</f>
        <v>0</v>
      </c>
      <c r="H164" s="337">
        <f>'t3'!E163</f>
        <v>0</v>
      </c>
      <c r="I164" s="337">
        <f>'t3'!G163</f>
        <v>0</v>
      </c>
      <c r="J164" s="337">
        <f>'t3'!I163</f>
        <v>0</v>
      </c>
      <c r="K164" s="337">
        <f t="shared" si="12"/>
        <v>0</v>
      </c>
      <c r="L164" s="337">
        <f>'t10'!AU163</f>
        <v>0</v>
      </c>
      <c r="M164" s="337" t="str">
        <f t="shared" si="13"/>
        <v>OK</v>
      </c>
      <c r="N164" s="338" t="str">
        <f t="shared" si="18"/>
        <v>OK</v>
      </c>
      <c r="O164" s="336">
        <f>'t1'!L163</f>
        <v>0</v>
      </c>
      <c r="P164" s="336">
        <f>'t3'!L163</f>
        <v>0</v>
      </c>
      <c r="Q164" s="337">
        <f>'t3'!N163</f>
        <v>0</v>
      </c>
      <c r="R164" s="337">
        <f>'t3'!P163</f>
        <v>0</v>
      </c>
      <c r="S164" s="337">
        <f>'t3'!D163</f>
        <v>0</v>
      </c>
      <c r="T164" s="337">
        <f>'t3'!F163</f>
        <v>0</v>
      </c>
      <c r="U164" s="337">
        <f>'t3'!H163</f>
        <v>0</v>
      </c>
      <c r="V164" s="337">
        <f>'t3'!J163</f>
        <v>0</v>
      </c>
      <c r="W164" s="337">
        <f t="shared" si="15"/>
        <v>0</v>
      </c>
      <c r="X164" s="337">
        <f>'t10'!AV163</f>
        <v>0</v>
      </c>
      <c r="Y164" s="1479" t="str">
        <f t="shared" si="16"/>
        <v>OK</v>
      </c>
      <c r="Z164" s="356" t="str">
        <f t="shared" si="19"/>
        <v>OK</v>
      </c>
    </row>
    <row r="165" spans="1:26" ht="16.5" customHeight="1" x14ac:dyDescent="0.25">
      <c r="A165" s="350" t="str">
        <f>'t1'!A164</f>
        <v>TOTALE</v>
      </c>
      <c r="B165" s="341"/>
      <c r="C165" s="357">
        <f>SUM(C8:C164)</f>
        <v>500</v>
      </c>
      <c r="D165" s="357">
        <f t="shared" ref="D165:X165" si="20">SUM(D8:D164)</f>
        <v>1</v>
      </c>
      <c r="E165" s="357">
        <f t="shared" si="20"/>
        <v>0</v>
      </c>
      <c r="F165" s="357">
        <f t="shared" si="20"/>
        <v>9</v>
      </c>
      <c r="G165" s="357">
        <f t="shared" si="20"/>
        <v>0</v>
      </c>
      <c r="H165" s="357">
        <f t="shared" si="20"/>
        <v>0</v>
      </c>
      <c r="I165" s="357">
        <f t="shared" si="20"/>
        <v>0</v>
      </c>
      <c r="J165" s="357">
        <f t="shared" si="20"/>
        <v>7</v>
      </c>
      <c r="K165" s="357">
        <f t="shared" si="20"/>
        <v>503</v>
      </c>
      <c r="L165" s="357">
        <f t="shared" si="20"/>
        <v>503</v>
      </c>
      <c r="M165" s="342" t="str">
        <f>IF(C165&lt;(G165+H165+I165+J165),"ERRORE","OK")</f>
        <v>OK</v>
      </c>
      <c r="N165" s="343" t="str">
        <f t="shared" si="18"/>
        <v>OK</v>
      </c>
      <c r="O165" s="357">
        <f t="shared" si="20"/>
        <v>1126</v>
      </c>
      <c r="P165" s="357">
        <f t="shared" si="20"/>
        <v>1</v>
      </c>
      <c r="Q165" s="357">
        <f t="shared" si="20"/>
        <v>0</v>
      </c>
      <c r="R165" s="357">
        <f t="shared" si="20"/>
        <v>2</v>
      </c>
      <c r="S165" s="357">
        <f t="shared" si="20"/>
        <v>5</v>
      </c>
      <c r="T165" s="357">
        <f t="shared" si="20"/>
        <v>0</v>
      </c>
      <c r="U165" s="357">
        <f t="shared" si="20"/>
        <v>0</v>
      </c>
      <c r="V165" s="357">
        <f t="shared" si="20"/>
        <v>12</v>
      </c>
      <c r="W165" s="357">
        <f t="shared" si="20"/>
        <v>1112</v>
      </c>
      <c r="X165" s="357">
        <f t="shared" si="20"/>
        <v>1112</v>
      </c>
      <c r="Y165" s="1481" t="str">
        <f>IF(O165&lt;(S165+T165+U165+V165),"ERRORE","OK")</f>
        <v>OK</v>
      </c>
      <c r="Z165" s="358" t="str">
        <f t="shared" si="19"/>
        <v>OK</v>
      </c>
    </row>
  </sheetData>
  <sheetProtection password="8611" sheet="1" selectLockedCells="1" selectUnlockedCells="1"/>
  <mergeCells count="4">
    <mergeCell ref="A1:U1"/>
    <mergeCell ref="A2:L2"/>
    <mergeCell ref="C5:M5"/>
    <mergeCell ref="O5:Y5"/>
  </mergeCells>
  <printOptions horizontalCentered="1" verticalCentered="1"/>
  <pageMargins left="1.49" right="1.75" top="0.43307086614173229" bottom="0.27559055118110237" header="0.19685039370078741" footer="0.15748031496062992"/>
  <pageSetup paperSize="9" scale="67" orientation="landscape" horizontalDpi="300" verticalDpi="4294967292"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6">
    <tabColor rgb="FF92D050"/>
  </sheetPr>
  <dimension ref="A1:L158"/>
  <sheetViews>
    <sheetView topLeftCell="A139" workbookViewId="0">
      <selection activeCell="M161" sqref="M161"/>
    </sheetView>
  </sheetViews>
  <sheetFormatPr defaultRowHeight="12.9" x14ac:dyDescent="0.35"/>
  <cols>
    <col min="1" max="1" width="47.3828125" customWidth="1"/>
  </cols>
  <sheetData>
    <row r="1" spans="1:12" x14ac:dyDescent="0.35">
      <c r="A1" s="1" t="s">
        <v>661</v>
      </c>
      <c r="B1" s="1" t="s">
        <v>662</v>
      </c>
      <c r="C1" s="1" t="s">
        <v>663</v>
      </c>
      <c r="D1" s="1" t="s">
        <v>664</v>
      </c>
      <c r="E1" s="1" t="s">
        <v>665</v>
      </c>
      <c r="F1" s="1" t="s">
        <v>666</v>
      </c>
      <c r="G1" s="1" t="s">
        <v>667</v>
      </c>
      <c r="H1" s="1" t="s">
        <v>668</v>
      </c>
      <c r="I1" s="1" t="s">
        <v>669</v>
      </c>
      <c r="J1" s="1" t="s">
        <v>670</v>
      </c>
      <c r="K1" s="1" t="s">
        <v>671</v>
      </c>
      <c r="L1" s="1" t="s">
        <v>672</v>
      </c>
    </row>
    <row r="2" spans="1:12" x14ac:dyDescent="0.35">
      <c r="A2" s="1" t="s">
        <v>287</v>
      </c>
      <c r="B2" s="1" t="s">
        <v>288</v>
      </c>
      <c r="C2" s="1">
        <v>1</v>
      </c>
      <c r="D2" s="1">
        <v>0</v>
      </c>
      <c r="E2" s="1">
        <v>0</v>
      </c>
      <c r="F2" s="1">
        <v>0</v>
      </c>
      <c r="G2" s="1">
        <v>0</v>
      </c>
      <c r="H2" s="1">
        <v>0</v>
      </c>
      <c r="I2" s="1">
        <v>0</v>
      </c>
      <c r="J2" s="1">
        <v>0</v>
      </c>
      <c r="K2" s="1">
        <v>0</v>
      </c>
      <c r="L2" s="1">
        <v>0</v>
      </c>
    </row>
    <row r="3" spans="1:12" x14ac:dyDescent="0.35">
      <c r="A3" s="1" t="s">
        <v>291</v>
      </c>
      <c r="B3" s="1" t="s">
        <v>292</v>
      </c>
      <c r="C3" s="1">
        <v>2</v>
      </c>
      <c r="D3" s="1">
        <v>0</v>
      </c>
      <c r="E3" s="1">
        <v>0</v>
      </c>
      <c r="F3" s="1">
        <v>0</v>
      </c>
      <c r="G3" s="1">
        <v>0</v>
      </c>
      <c r="H3" s="1">
        <v>0</v>
      </c>
      <c r="I3" s="1">
        <v>0</v>
      </c>
      <c r="J3" s="1">
        <v>0</v>
      </c>
      <c r="K3" s="1">
        <v>0</v>
      </c>
      <c r="L3" s="1">
        <v>0</v>
      </c>
    </row>
    <row r="4" spans="1:12" x14ac:dyDescent="0.35">
      <c r="A4" s="1" t="s">
        <v>293</v>
      </c>
      <c r="B4" s="1" t="s">
        <v>294</v>
      </c>
      <c r="C4" s="1">
        <v>1</v>
      </c>
      <c r="D4" s="1">
        <v>0</v>
      </c>
      <c r="E4" s="1">
        <v>0</v>
      </c>
      <c r="F4" s="1">
        <v>0</v>
      </c>
      <c r="G4" s="1">
        <v>0</v>
      </c>
      <c r="H4" s="1">
        <v>0</v>
      </c>
      <c r="I4" s="1">
        <v>0</v>
      </c>
      <c r="J4" s="1">
        <v>0</v>
      </c>
      <c r="K4" s="1">
        <v>0</v>
      </c>
      <c r="L4" s="1">
        <v>0</v>
      </c>
    </row>
    <row r="5" spans="1:12" x14ac:dyDescent="0.35">
      <c r="A5" s="1" t="s">
        <v>295</v>
      </c>
      <c r="B5" s="1" t="s">
        <v>296</v>
      </c>
      <c r="C5" s="1">
        <v>0</v>
      </c>
      <c r="D5" s="1">
        <v>0</v>
      </c>
      <c r="E5" s="1">
        <v>0</v>
      </c>
      <c r="F5" s="1">
        <v>0</v>
      </c>
      <c r="G5" s="1">
        <v>0</v>
      </c>
      <c r="H5" s="1">
        <v>0</v>
      </c>
      <c r="I5" s="1">
        <v>0</v>
      </c>
      <c r="J5" s="1">
        <v>0</v>
      </c>
      <c r="K5" s="1">
        <v>0</v>
      </c>
      <c r="L5" s="1">
        <v>0</v>
      </c>
    </row>
    <row r="6" spans="1:12" x14ac:dyDescent="0.35">
      <c r="A6" s="1" t="s">
        <v>297</v>
      </c>
      <c r="B6" s="1" t="s">
        <v>298</v>
      </c>
      <c r="C6" s="1">
        <v>11</v>
      </c>
      <c r="D6" s="1">
        <v>1</v>
      </c>
      <c r="E6" s="1">
        <v>0</v>
      </c>
      <c r="F6" s="1">
        <v>0</v>
      </c>
      <c r="G6" s="1">
        <v>0</v>
      </c>
      <c r="H6" s="1">
        <v>0</v>
      </c>
      <c r="I6" s="1">
        <v>0</v>
      </c>
      <c r="J6" s="1">
        <v>0</v>
      </c>
      <c r="K6" s="1">
        <v>0</v>
      </c>
      <c r="L6" s="1">
        <v>0</v>
      </c>
    </row>
    <row r="7" spans="1:12" x14ac:dyDescent="0.35">
      <c r="A7" s="1" t="s">
        <v>301</v>
      </c>
      <c r="B7" s="1" t="s">
        <v>302</v>
      </c>
      <c r="C7" s="1">
        <v>5</v>
      </c>
      <c r="D7" s="1">
        <v>0</v>
      </c>
      <c r="E7" s="1">
        <v>0</v>
      </c>
      <c r="F7" s="1">
        <v>0</v>
      </c>
      <c r="G7" s="1">
        <v>0</v>
      </c>
      <c r="H7" s="1">
        <v>0</v>
      </c>
      <c r="I7" s="1">
        <v>0</v>
      </c>
      <c r="J7" s="1">
        <v>0</v>
      </c>
      <c r="K7" s="1">
        <v>0</v>
      </c>
      <c r="L7" s="1">
        <v>0</v>
      </c>
    </row>
    <row r="8" spans="1:12" x14ac:dyDescent="0.35">
      <c r="A8" s="1" t="s">
        <v>303</v>
      </c>
      <c r="B8" s="1" t="s">
        <v>304</v>
      </c>
      <c r="C8" s="1">
        <v>19</v>
      </c>
      <c r="D8" s="1">
        <v>14</v>
      </c>
      <c r="E8" s="1">
        <v>0</v>
      </c>
      <c r="F8" s="1">
        <v>0</v>
      </c>
      <c r="G8" s="1">
        <v>0</v>
      </c>
      <c r="H8" s="1">
        <v>0</v>
      </c>
      <c r="I8" s="1">
        <v>0</v>
      </c>
      <c r="J8" s="1">
        <v>0</v>
      </c>
      <c r="K8" s="1">
        <v>0</v>
      </c>
      <c r="L8" s="1">
        <v>0</v>
      </c>
    </row>
    <row r="9" spans="1:12" x14ac:dyDescent="0.35">
      <c r="A9" s="1" t="s">
        <v>305</v>
      </c>
      <c r="B9" s="1" t="s">
        <v>306</v>
      </c>
      <c r="C9" s="1">
        <v>3</v>
      </c>
      <c r="D9" s="1">
        <v>0</v>
      </c>
      <c r="E9" s="1">
        <v>0</v>
      </c>
      <c r="F9" s="1">
        <v>0</v>
      </c>
      <c r="G9" s="1">
        <v>0</v>
      </c>
      <c r="H9" s="1">
        <v>0</v>
      </c>
      <c r="I9" s="1">
        <v>0</v>
      </c>
      <c r="J9" s="1">
        <v>0</v>
      </c>
      <c r="K9" s="1">
        <v>0</v>
      </c>
      <c r="L9" s="1">
        <v>0</v>
      </c>
    </row>
    <row r="10" spans="1:12" x14ac:dyDescent="0.35">
      <c r="A10" s="1" t="s">
        <v>307</v>
      </c>
      <c r="B10" s="1" t="s">
        <v>308</v>
      </c>
      <c r="C10" s="1">
        <v>75</v>
      </c>
      <c r="D10" s="1">
        <v>96</v>
      </c>
      <c r="E10" s="1">
        <v>0</v>
      </c>
      <c r="F10" s="1">
        <v>0</v>
      </c>
      <c r="G10" s="1">
        <v>0</v>
      </c>
      <c r="H10" s="1">
        <v>0</v>
      </c>
      <c r="I10" s="1">
        <v>0</v>
      </c>
      <c r="J10" s="1">
        <v>0</v>
      </c>
      <c r="K10" s="1">
        <v>0</v>
      </c>
      <c r="L10" s="1">
        <v>0</v>
      </c>
    </row>
    <row r="11" spans="1:12" x14ac:dyDescent="0.35">
      <c r="A11" s="1" t="s">
        <v>309</v>
      </c>
      <c r="B11" s="1" t="s">
        <v>310</v>
      </c>
      <c r="C11" s="1">
        <v>9</v>
      </c>
      <c r="D11" s="1">
        <v>2</v>
      </c>
      <c r="E11" s="1">
        <v>0</v>
      </c>
      <c r="F11" s="1">
        <v>0</v>
      </c>
      <c r="G11" s="1">
        <v>0</v>
      </c>
      <c r="H11" s="1">
        <v>0</v>
      </c>
      <c r="I11" s="1">
        <v>0</v>
      </c>
      <c r="J11" s="1">
        <v>0</v>
      </c>
      <c r="K11" s="1">
        <v>0</v>
      </c>
      <c r="L11" s="1">
        <v>0</v>
      </c>
    </row>
    <row r="12" spans="1:12" x14ac:dyDescent="0.35">
      <c r="A12" s="1" t="s">
        <v>673</v>
      </c>
      <c r="B12" s="1" t="s">
        <v>312</v>
      </c>
      <c r="C12" s="1">
        <v>0</v>
      </c>
      <c r="D12" s="1">
        <v>0</v>
      </c>
      <c r="E12" s="1">
        <v>0</v>
      </c>
      <c r="F12" s="1">
        <v>0</v>
      </c>
      <c r="G12" s="1">
        <v>0</v>
      </c>
      <c r="H12" s="1">
        <v>0</v>
      </c>
      <c r="I12" s="1">
        <v>0</v>
      </c>
      <c r="J12" s="1">
        <v>0</v>
      </c>
      <c r="K12" s="1">
        <v>0</v>
      </c>
      <c r="L12" s="1">
        <v>0</v>
      </c>
    </row>
    <row r="13" spans="1:12" x14ac:dyDescent="0.35">
      <c r="A13" s="1" t="s">
        <v>313</v>
      </c>
      <c r="B13" s="1" t="s">
        <v>314</v>
      </c>
      <c r="C13" s="1">
        <v>0</v>
      </c>
      <c r="D13" s="1">
        <v>0</v>
      </c>
      <c r="E13" s="1">
        <v>0</v>
      </c>
      <c r="F13" s="1">
        <v>0</v>
      </c>
      <c r="G13" s="1">
        <v>0</v>
      </c>
      <c r="H13" s="1">
        <v>0</v>
      </c>
      <c r="I13" s="1">
        <v>0</v>
      </c>
      <c r="J13" s="1">
        <v>0</v>
      </c>
      <c r="K13" s="1">
        <v>0</v>
      </c>
      <c r="L13" s="1">
        <v>0</v>
      </c>
    </row>
    <row r="14" spans="1:12" x14ac:dyDescent="0.35">
      <c r="A14" s="1" t="s">
        <v>316</v>
      </c>
      <c r="B14" s="1" t="s">
        <v>317</v>
      </c>
      <c r="C14" s="1">
        <v>0</v>
      </c>
      <c r="D14" s="1">
        <v>0</v>
      </c>
      <c r="E14" s="1">
        <v>0</v>
      </c>
      <c r="F14" s="1">
        <v>0</v>
      </c>
      <c r="G14" s="1">
        <v>0</v>
      </c>
      <c r="H14" s="1">
        <v>0</v>
      </c>
      <c r="I14" s="1">
        <v>0</v>
      </c>
      <c r="J14" s="1">
        <v>0</v>
      </c>
      <c r="K14" s="1">
        <v>0</v>
      </c>
      <c r="L14" s="1">
        <v>0</v>
      </c>
    </row>
    <row r="15" spans="1:12" x14ac:dyDescent="0.35">
      <c r="A15" s="1" t="s">
        <v>318</v>
      </c>
      <c r="B15" s="1" t="s">
        <v>319</v>
      </c>
      <c r="C15" s="1">
        <v>0</v>
      </c>
      <c r="D15" s="1">
        <v>0</v>
      </c>
      <c r="E15" s="1">
        <v>0</v>
      </c>
      <c r="F15" s="1">
        <v>0</v>
      </c>
      <c r="G15" s="1">
        <v>0</v>
      </c>
      <c r="H15" s="1">
        <v>0</v>
      </c>
      <c r="I15" s="1">
        <v>0</v>
      </c>
      <c r="J15" s="1">
        <v>0</v>
      </c>
      <c r="K15" s="1">
        <v>0</v>
      </c>
      <c r="L15" s="1">
        <v>0</v>
      </c>
    </row>
    <row r="16" spans="1:12" x14ac:dyDescent="0.35">
      <c r="A16" s="1" t="s">
        <v>320</v>
      </c>
      <c r="B16" s="1" t="s">
        <v>321</v>
      </c>
      <c r="C16" s="1">
        <v>0</v>
      </c>
      <c r="D16" s="1">
        <v>0</v>
      </c>
      <c r="E16" s="1">
        <v>0</v>
      </c>
      <c r="F16" s="1">
        <v>0</v>
      </c>
      <c r="G16" s="1">
        <v>0</v>
      </c>
      <c r="H16" s="1">
        <v>0</v>
      </c>
      <c r="I16" s="1">
        <v>0</v>
      </c>
      <c r="J16" s="1">
        <v>0</v>
      </c>
      <c r="K16" s="1">
        <v>0</v>
      </c>
      <c r="L16" s="1">
        <v>0</v>
      </c>
    </row>
    <row r="17" spans="1:12" x14ac:dyDescent="0.35">
      <c r="A17" s="1" t="s">
        <v>322</v>
      </c>
      <c r="B17" s="1" t="s">
        <v>323</v>
      </c>
      <c r="C17" s="1">
        <v>0</v>
      </c>
      <c r="D17" s="1">
        <v>0</v>
      </c>
      <c r="E17" s="1">
        <v>0</v>
      </c>
      <c r="F17" s="1">
        <v>0</v>
      </c>
      <c r="G17" s="1">
        <v>0</v>
      </c>
      <c r="H17" s="1">
        <v>0</v>
      </c>
      <c r="I17" s="1">
        <v>0</v>
      </c>
      <c r="J17" s="1">
        <v>0</v>
      </c>
      <c r="K17" s="1">
        <v>0</v>
      </c>
      <c r="L17" s="1">
        <v>0</v>
      </c>
    </row>
    <row r="18" spans="1:12" x14ac:dyDescent="0.35">
      <c r="A18" s="1" t="s">
        <v>324</v>
      </c>
      <c r="B18" s="1" t="s">
        <v>325</v>
      </c>
      <c r="C18" s="1">
        <v>0</v>
      </c>
      <c r="D18" s="1">
        <v>0</v>
      </c>
      <c r="E18" s="1">
        <v>0</v>
      </c>
      <c r="F18" s="1">
        <v>0</v>
      </c>
      <c r="G18" s="1">
        <v>0</v>
      </c>
      <c r="H18" s="1">
        <v>0</v>
      </c>
      <c r="I18" s="1">
        <v>0</v>
      </c>
      <c r="J18" s="1">
        <v>0</v>
      </c>
      <c r="K18" s="1">
        <v>0</v>
      </c>
      <c r="L18" s="1">
        <v>0</v>
      </c>
    </row>
    <row r="19" spans="1:12" x14ac:dyDescent="0.35">
      <c r="A19" s="1" t="s">
        <v>326</v>
      </c>
      <c r="B19" s="1" t="s">
        <v>327</v>
      </c>
      <c r="C19" s="1">
        <v>0</v>
      </c>
      <c r="D19" s="1">
        <v>0</v>
      </c>
      <c r="E19" s="1">
        <v>0</v>
      </c>
      <c r="F19" s="1">
        <v>0</v>
      </c>
      <c r="G19" s="1">
        <v>0</v>
      </c>
      <c r="H19" s="1">
        <v>0</v>
      </c>
      <c r="I19" s="1">
        <v>0</v>
      </c>
      <c r="J19" s="1">
        <v>0</v>
      </c>
      <c r="K19" s="1">
        <v>0</v>
      </c>
      <c r="L19" s="1">
        <v>0</v>
      </c>
    </row>
    <row r="20" spans="1:12" x14ac:dyDescent="0.35">
      <c r="A20" s="1" t="s">
        <v>328</v>
      </c>
      <c r="B20" s="1" t="s">
        <v>329</v>
      </c>
      <c r="C20" s="1">
        <v>0</v>
      </c>
      <c r="D20" s="1">
        <v>0</v>
      </c>
      <c r="E20" s="1">
        <v>0</v>
      </c>
      <c r="F20" s="1">
        <v>0</v>
      </c>
      <c r="G20" s="1">
        <v>0</v>
      </c>
      <c r="H20" s="1">
        <v>0</v>
      </c>
      <c r="I20" s="1">
        <v>0</v>
      </c>
      <c r="J20" s="1">
        <v>0</v>
      </c>
      <c r="K20" s="1">
        <v>0</v>
      </c>
      <c r="L20" s="1">
        <v>0</v>
      </c>
    </row>
    <row r="21" spans="1:12" x14ac:dyDescent="0.35">
      <c r="A21" s="1" t="s">
        <v>331</v>
      </c>
      <c r="B21" s="1" t="s">
        <v>332</v>
      </c>
      <c r="C21" s="1">
        <v>0</v>
      </c>
      <c r="D21" s="1">
        <v>0</v>
      </c>
      <c r="E21" s="1">
        <v>0</v>
      </c>
      <c r="F21" s="1">
        <v>0</v>
      </c>
      <c r="G21" s="1">
        <v>0</v>
      </c>
      <c r="H21" s="1">
        <v>0</v>
      </c>
      <c r="I21" s="1">
        <v>0</v>
      </c>
      <c r="J21" s="1">
        <v>0</v>
      </c>
      <c r="K21" s="1">
        <v>0</v>
      </c>
      <c r="L21" s="1">
        <v>0</v>
      </c>
    </row>
    <row r="22" spans="1:12" x14ac:dyDescent="0.35">
      <c r="A22" s="1" t="s">
        <v>333</v>
      </c>
      <c r="B22" s="1" t="s">
        <v>334</v>
      </c>
      <c r="C22" s="1">
        <v>0</v>
      </c>
      <c r="D22" s="1">
        <v>0</v>
      </c>
      <c r="E22" s="1">
        <v>0</v>
      </c>
      <c r="F22" s="1">
        <v>0</v>
      </c>
      <c r="G22" s="1">
        <v>0</v>
      </c>
      <c r="H22" s="1">
        <v>0</v>
      </c>
      <c r="I22" s="1">
        <v>0</v>
      </c>
      <c r="J22" s="1">
        <v>0</v>
      </c>
      <c r="K22" s="1">
        <v>0</v>
      </c>
      <c r="L22" s="1">
        <v>0</v>
      </c>
    </row>
    <row r="23" spans="1:12" x14ac:dyDescent="0.35">
      <c r="A23" s="1" t="s">
        <v>335</v>
      </c>
      <c r="B23" s="1" t="s">
        <v>336</v>
      </c>
      <c r="C23" s="1">
        <v>0</v>
      </c>
      <c r="D23" s="1">
        <v>0</v>
      </c>
      <c r="E23" s="1">
        <v>0</v>
      </c>
      <c r="F23" s="1">
        <v>0</v>
      </c>
      <c r="G23" s="1">
        <v>0</v>
      </c>
      <c r="H23" s="1">
        <v>0</v>
      </c>
      <c r="I23" s="1">
        <v>0</v>
      </c>
      <c r="J23" s="1">
        <v>0</v>
      </c>
      <c r="K23" s="1">
        <v>0</v>
      </c>
      <c r="L23" s="1">
        <v>0</v>
      </c>
    </row>
    <row r="24" spans="1:12" x14ac:dyDescent="0.35">
      <c r="A24" s="1" t="s">
        <v>337</v>
      </c>
      <c r="B24" s="1" t="s">
        <v>338</v>
      </c>
      <c r="C24" s="1">
        <v>0</v>
      </c>
      <c r="D24" s="1">
        <v>0</v>
      </c>
      <c r="E24" s="1">
        <v>0</v>
      </c>
      <c r="F24" s="1">
        <v>0</v>
      </c>
      <c r="G24" s="1">
        <v>0</v>
      </c>
      <c r="H24" s="1">
        <v>0</v>
      </c>
      <c r="I24" s="1">
        <v>0</v>
      </c>
      <c r="J24" s="1">
        <v>0</v>
      </c>
      <c r="K24" s="1">
        <v>0</v>
      </c>
      <c r="L24" s="1">
        <v>0</v>
      </c>
    </row>
    <row r="25" spans="1:12" x14ac:dyDescent="0.35">
      <c r="A25" s="1" t="s">
        <v>339</v>
      </c>
      <c r="B25" s="1" t="s">
        <v>340</v>
      </c>
      <c r="C25" s="1">
        <v>0</v>
      </c>
      <c r="D25" s="1">
        <v>0</v>
      </c>
      <c r="E25" s="1">
        <v>0</v>
      </c>
      <c r="F25" s="1">
        <v>0</v>
      </c>
      <c r="G25" s="1">
        <v>0</v>
      </c>
      <c r="H25" s="1">
        <v>0</v>
      </c>
      <c r="I25" s="1">
        <v>0</v>
      </c>
      <c r="J25" s="1">
        <v>0</v>
      </c>
      <c r="K25" s="1">
        <v>0</v>
      </c>
      <c r="L25" s="1">
        <v>0</v>
      </c>
    </row>
    <row r="26" spans="1:12" x14ac:dyDescent="0.35">
      <c r="A26" s="1" t="s">
        <v>341</v>
      </c>
      <c r="B26" s="1" t="s">
        <v>342</v>
      </c>
      <c r="C26" s="1">
        <v>0</v>
      </c>
      <c r="D26" s="1">
        <v>0</v>
      </c>
      <c r="E26" s="1">
        <v>0</v>
      </c>
      <c r="F26" s="1">
        <v>0</v>
      </c>
      <c r="G26" s="1">
        <v>0</v>
      </c>
      <c r="H26" s="1">
        <v>0</v>
      </c>
      <c r="I26" s="1">
        <v>0</v>
      </c>
      <c r="J26" s="1">
        <v>0</v>
      </c>
      <c r="K26" s="1">
        <v>0</v>
      </c>
      <c r="L26" s="1">
        <v>0</v>
      </c>
    </row>
    <row r="27" spans="1:12" x14ac:dyDescent="0.35">
      <c r="A27" s="1" t="s">
        <v>343</v>
      </c>
      <c r="B27" s="1" t="s">
        <v>344</v>
      </c>
      <c r="C27" s="1">
        <v>1</v>
      </c>
      <c r="D27" s="1">
        <v>0</v>
      </c>
      <c r="E27" s="1">
        <v>0</v>
      </c>
      <c r="F27" s="1">
        <v>0</v>
      </c>
      <c r="G27" s="1">
        <v>0</v>
      </c>
      <c r="H27" s="1">
        <v>0</v>
      </c>
      <c r="I27" s="1">
        <v>0</v>
      </c>
      <c r="J27" s="1">
        <v>0</v>
      </c>
      <c r="K27" s="1">
        <v>0</v>
      </c>
      <c r="L27" s="1">
        <v>0</v>
      </c>
    </row>
    <row r="28" spans="1:12" x14ac:dyDescent="0.35">
      <c r="A28" s="1" t="s">
        <v>347</v>
      </c>
      <c r="B28" s="1" t="s">
        <v>348</v>
      </c>
      <c r="C28" s="1">
        <v>0</v>
      </c>
      <c r="D28" s="1">
        <v>0</v>
      </c>
      <c r="E28" s="1">
        <v>0</v>
      </c>
      <c r="F28" s="1">
        <v>0</v>
      </c>
      <c r="G28" s="1">
        <v>0</v>
      </c>
      <c r="H28" s="1">
        <v>0</v>
      </c>
      <c r="I28" s="1">
        <v>0</v>
      </c>
      <c r="J28" s="1">
        <v>0</v>
      </c>
      <c r="K28" s="1">
        <v>0</v>
      </c>
      <c r="L28" s="1">
        <v>0</v>
      </c>
    </row>
    <row r="29" spans="1:12" x14ac:dyDescent="0.35">
      <c r="A29" s="1" t="s">
        <v>349</v>
      </c>
      <c r="B29" s="1" t="s">
        <v>350</v>
      </c>
      <c r="C29" s="1">
        <v>0</v>
      </c>
      <c r="D29" s="1">
        <v>2</v>
      </c>
      <c r="E29" s="1">
        <v>0</v>
      </c>
      <c r="F29" s="1">
        <v>0</v>
      </c>
      <c r="G29" s="1">
        <v>0</v>
      </c>
      <c r="H29" s="1">
        <v>0</v>
      </c>
      <c r="I29" s="1">
        <v>0</v>
      </c>
      <c r="J29" s="1">
        <v>0</v>
      </c>
      <c r="K29" s="1">
        <v>0</v>
      </c>
      <c r="L29" s="1">
        <v>0</v>
      </c>
    </row>
    <row r="30" spans="1:12" x14ac:dyDescent="0.35">
      <c r="A30" s="1" t="s">
        <v>351</v>
      </c>
      <c r="B30" s="1" t="s">
        <v>352</v>
      </c>
      <c r="C30" s="1">
        <v>0</v>
      </c>
      <c r="D30" s="1">
        <v>0</v>
      </c>
      <c r="E30" s="1">
        <v>0</v>
      </c>
      <c r="F30" s="1">
        <v>0</v>
      </c>
      <c r="G30" s="1">
        <v>0</v>
      </c>
      <c r="H30" s="1">
        <v>0</v>
      </c>
      <c r="I30" s="1">
        <v>0</v>
      </c>
      <c r="J30" s="1">
        <v>0</v>
      </c>
      <c r="K30" s="1">
        <v>0</v>
      </c>
      <c r="L30" s="1">
        <v>0</v>
      </c>
    </row>
    <row r="31" spans="1:12" x14ac:dyDescent="0.35">
      <c r="A31" s="1" t="s">
        <v>353</v>
      </c>
      <c r="B31" s="1" t="s">
        <v>354</v>
      </c>
      <c r="C31" s="1">
        <v>1</v>
      </c>
      <c r="D31" s="1">
        <v>3</v>
      </c>
      <c r="E31" s="1">
        <v>0</v>
      </c>
      <c r="F31" s="1">
        <v>0</v>
      </c>
      <c r="G31" s="1">
        <v>0</v>
      </c>
      <c r="H31" s="1">
        <v>0</v>
      </c>
      <c r="I31" s="1">
        <v>0</v>
      </c>
      <c r="J31" s="1">
        <v>0</v>
      </c>
      <c r="K31" s="1">
        <v>0</v>
      </c>
      <c r="L31" s="1">
        <v>0</v>
      </c>
    </row>
    <row r="32" spans="1:12" x14ac:dyDescent="0.35">
      <c r="A32" s="1" t="s">
        <v>355</v>
      </c>
      <c r="B32" s="1" t="s">
        <v>356</v>
      </c>
      <c r="C32" s="1">
        <v>0</v>
      </c>
      <c r="D32" s="1">
        <v>0</v>
      </c>
      <c r="E32" s="1">
        <v>0</v>
      </c>
      <c r="F32" s="1">
        <v>0</v>
      </c>
      <c r="G32" s="1">
        <v>0</v>
      </c>
      <c r="H32" s="1">
        <v>0</v>
      </c>
      <c r="I32" s="1">
        <v>0</v>
      </c>
      <c r="J32" s="1">
        <v>0</v>
      </c>
      <c r="K32" s="1">
        <v>0</v>
      </c>
      <c r="L32" s="1">
        <v>0</v>
      </c>
    </row>
    <row r="33" spans="1:12" x14ac:dyDescent="0.35">
      <c r="A33" s="1" t="s">
        <v>357</v>
      </c>
      <c r="B33" s="1" t="s">
        <v>358</v>
      </c>
      <c r="C33" s="1">
        <v>0</v>
      </c>
      <c r="D33" s="1">
        <v>0</v>
      </c>
      <c r="E33" s="1">
        <v>0</v>
      </c>
      <c r="F33" s="1">
        <v>0</v>
      </c>
      <c r="G33" s="1">
        <v>0</v>
      </c>
      <c r="H33" s="1">
        <v>0</v>
      </c>
      <c r="I33" s="1">
        <v>0</v>
      </c>
      <c r="J33" s="1">
        <v>0</v>
      </c>
      <c r="K33" s="1">
        <v>0</v>
      </c>
      <c r="L33" s="1">
        <v>0</v>
      </c>
    </row>
    <row r="34" spans="1:12" x14ac:dyDescent="0.35">
      <c r="A34" s="1" t="s">
        <v>359</v>
      </c>
      <c r="B34" s="1" t="s">
        <v>360</v>
      </c>
      <c r="C34" s="1">
        <v>2</v>
      </c>
      <c r="D34" s="1">
        <v>1</v>
      </c>
      <c r="E34" s="1">
        <v>0</v>
      </c>
      <c r="F34" s="1">
        <v>0</v>
      </c>
      <c r="G34" s="1">
        <v>0</v>
      </c>
      <c r="H34" s="1">
        <v>0</v>
      </c>
      <c r="I34" s="1">
        <v>0</v>
      </c>
      <c r="J34" s="1">
        <v>0</v>
      </c>
      <c r="K34" s="1">
        <v>0</v>
      </c>
      <c r="L34" s="1">
        <v>0</v>
      </c>
    </row>
    <row r="35" spans="1:12" x14ac:dyDescent="0.35">
      <c r="A35" s="1" t="s">
        <v>361</v>
      </c>
      <c r="B35" s="1" t="s">
        <v>362</v>
      </c>
      <c r="C35" s="1">
        <v>0</v>
      </c>
      <c r="D35" s="1">
        <v>0</v>
      </c>
      <c r="E35" s="1">
        <v>0</v>
      </c>
      <c r="F35" s="1">
        <v>0</v>
      </c>
      <c r="G35" s="1">
        <v>0</v>
      </c>
      <c r="H35" s="1">
        <v>0</v>
      </c>
      <c r="I35" s="1">
        <v>0</v>
      </c>
      <c r="J35" s="1">
        <v>0</v>
      </c>
      <c r="K35" s="1">
        <v>0</v>
      </c>
      <c r="L35" s="1">
        <v>0</v>
      </c>
    </row>
    <row r="36" spans="1:12" x14ac:dyDescent="0.35">
      <c r="A36" s="1" t="s">
        <v>363</v>
      </c>
      <c r="B36" s="1" t="s">
        <v>364</v>
      </c>
      <c r="C36" s="1">
        <v>3</v>
      </c>
      <c r="D36" s="1">
        <v>4</v>
      </c>
      <c r="E36" s="1">
        <v>0</v>
      </c>
      <c r="F36" s="1">
        <v>0</v>
      </c>
      <c r="G36" s="1">
        <v>0</v>
      </c>
      <c r="H36" s="1">
        <v>0</v>
      </c>
      <c r="I36" s="1">
        <v>0</v>
      </c>
      <c r="J36" s="1">
        <v>0</v>
      </c>
      <c r="K36" s="1">
        <v>0</v>
      </c>
      <c r="L36" s="1">
        <v>0</v>
      </c>
    </row>
    <row r="37" spans="1:12" x14ac:dyDescent="0.35">
      <c r="A37" s="1" t="s">
        <v>365</v>
      </c>
      <c r="B37" s="1" t="s">
        <v>366</v>
      </c>
      <c r="C37" s="1">
        <v>0</v>
      </c>
      <c r="D37" s="1">
        <v>0</v>
      </c>
      <c r="E37" s="1">
        <v>0</v>
      </c>
      <c r="F37" s="1">
        <v>0</v>
      </c>
      <c r="G37" s="1">
        <v>0</v>
      </c>
      <c r="H37" s="1">
        <v>0</v>
      </c>
      <c r="I37" s="1">
        <v>0</v>
      </c>
      <c r="J37" s="1">
        <v>0</v>
      </c>
      <c r="K37" s="1">
        <v>0</v>
      </c>
      <c r="L37" s="1">
        <v>0</v>
      </c>
    </row>
    <row r="38" spans="1:12" x14ac:dyDescent="0.35">
      <c r="A38" s="1" t="s">
        <v>367</v>
      </c>
      <c r="B38" s="1" t="s">
        <v>368</v>
      </c>
      <c r="C38" s="1">
        <v>2</v>
      </c>
      <c r="D38" s="1">
        <v>29</v>
      </c>
      <c r="E38" s="1">
        <v>0</v>
      </c>
      <c r="F38" s="1">
        <v>0</v>
      </c>
      <c r="G38" s="1">
        <v>0</v>
      </c>
      <c r="H38" s="1">
        <v>0</v>
      </c>
      <c r="I38" s="1">
        <v>0</v>
      </c>
      <c r="J38" s="1">
        <v>0</v>
      </c>
      <c r="K38" s="1">
        <v>0</v>
      </c>
      <c r="L38" s="1">
        <v>0</v>
      </c>
    </row>
    <row r="39" spans="1:12" x14ac:dyDescent="0.35">
      <c r="A39" s="1" t="s">
        <v>369</v>
      </c>
      <c r="B39" s="1" t="s">
        <v>370</v>
      </c>
      <c r="C39" s="1">
        <v>0</v>
      </c>
      <c r="D39" s="1">
        <v>0</v>
      </c>
      <c r="E39" s="1">
        <v>0</v>
      </c>
      <c r="F39" s="1">
        <v>0</v>
      </c>
      <c r="G39" s="1">
        <v>0</v>
      </c>
      <c r="H39" s="1">
        <v>0</v>
      </c>
      <c r="I39" s="1">
        <v>0</v>
      </c>
      <c r="J39" s="1">
        <v>0</v>
      </c>
      <c r="K39" s="1">
        <v>0</v>
      </c>
      <c r="L39" s="1">
        <v>0</v>
      </c>
    </row>
    <row r="40" spans="1:12" x14ac:dyDescent="0.35">
      <c r="A40" s="1" t="s">
        <v>371</v>
      </c>
      <c r="B40" s="1" t="s">
        <v>372</v>
      </c>
      <c r="C40" s="1">
        <v>0</v>
      </c>
      <c r="D40" s="1">
        <v>0</v>
      </c>
      <c r="E40" s="1">
        <v>0</v>
      </c>
      <c r="F40" s="1">
        <v>0</v>
      </c>
      <c r="G40" s="1">
        <v>0</v>
      </c>
      <c r="H40" s="1">
        <v>0</v>
      </c>
      <c r="I40" s="1">
        <v>0</v>
      </c>
      <c r="J40" s="1">
        <v>0</v>
      </c>
      <c r="K40" s="1">
        <v>0</v>
      </c>
      <c r="L40" s="1">
        <v>0</v>
      </c>
    </row>
    <row r="41" spans="1:12" x14ac:dyDescent="0.35">
      <c r="A41" s="1" t="s">
        <v>373</v>
      </c>
      <c r="B41" s="1" t="s">
        <v>374</v>
      </c>
      <c r="C41" s="1">
        <v>0</v>
      </c>
      <c r="D41" s="1">
        <v>0</v>
      </c>
      <c r="E41" s="1">
        <v>0</v>
      </c>
      <c r="F41" s="1">
        <v>0</v>
      </c>
      <c r="G41" s="1">
        <v>0</v>
      </c>
      <c r="H41" s="1">
        <v>0</v>
      </c>
      <c r="I41" s="1">
        <v>0</v>
      </c>
      <c r="J41" s="1">
        <v>0</v>
      </c>
      <c r="K41" s="1">
        <v>0</v>
      </c>
      <c r="L41" s="1">
        <v>0</v>
      </c>
    </row>
    <row r="42" spans="1:12" x14ac:dyDescent="0.35">
      <c r="A42" s="1" t="s">
        <v>375</v>
      </c>
      <c r="B42" s="1" t="s">
        <v>376</v>
      </c>
      <c r="C42" s="1">
        <v>0</v>
      </c>
      <c r="D42" s="1">
        <v>0</v>
      </c>
      <c r="E42" s="1">
        <v>0</v>
      </c>
      <c r="F42" s="1">
        <v>0</v>
      </c>
      <c r="G42" s="1">
        <v>0</v>
      </c>
      <c r="H42" s="1">
        <v>0</v>
      </c>
      <c r="I42" s="1">
        <v>0</v>
      </c>
      <c r="J42" s="1">
        <v>0</v>
      </c>
      <c r="K42" s="1">
        <v>0</v>
      </c>
      <c r="L42" s="1">
        <v>0</v>
      </c>
    </row>
    <row r="43" spans="1:12" x14ac:dyDescent="0.35">
      <c r="A43" s="1" t="s">
        <v>377</v>
      </c>
      <c r="B43" s="1" t="s">
        <v>378</v>
      </c>
      <c r="C43" s="1">
        <v>1</v>
      </c>
      <c r="D43" s="1">
        <v>0</v>
      </c>
      <c r="E43" s="1">
        <v>0</v>
      </c>
      <c r="F43" s="1">
        <v>0</v>
      </c>
      <c r="G43" s="1">
        <v>0</v>
      </c>
      <c r="H43" s="1">
        <v>0</v>
      </c>
      <c r="I43" s="1">
        <v>0</v>
      </c>
      <c r="J43" s="1">
        <v>0</v>
      </c>
      <c r="K43" s="1">
        <v>0</v>
      </c>
      <c r="L43" s="1">
        <v>0</v>
      </c>
    </row>
    <row r="44" spans="1:12" x14ac:dyDescent="0.35">
      <c r="A44" s="1" t="s">
        <v>379</v>
      </c>
      <c r="B44" s="1" t="s">
        <v>380</v>
      </c>
      <c r="C44" s="1">
        <v>0</v>
      </c>
      <c r="D44" s="1">
        <v>0</v>
      </c>
      <c r="E44" s="1">
        <v>0</v>
      </c>
      <c r="F44" s="1">
        <v>0</v>
      </c>
      <c r="G44" s="1">
        <v>0</v>
      </c>
      <c r="H44" s="1">
        <v>0</v>
      </c>
      <c r="I44" s="1">
        <v>0</v>
      </c>
      <c r="J44" s="1">
        <v>0</v>
      </c>
      <c r="K44" s="1">
        <v>0</v>
      </c>
      <c r="L44" s="1">
        <v>0</v>
      </c>
    </row>
    <row r="45" spans="1:12" x14ac:dyDescent="0.35">
      <c r="A45" s="1" t="s">
        <v>381</v>
      </c>
      <c r="B45" s="1" t="s">
        <v>382</v>
      </c>
      <c r="C45" s="1">
        <v>1</v>
      </c>
      <c r="D45" s="1">
        <v>0</v>
      </c>
      <c r="E45" s="1">
        <v>0</v>
      </c>
      <c r="F45" s="1">
        <v>0</v>
      </c>
      <c r="G45" s="1">
        <v>0</v>
      </c>
      <c r="H45" s="1">
        <v>0</v>
      </c>
      <c r="I45" s="1">
        <v>0</v>
      </c>
      <c r="J45" s="1">
        <v>0</v>
      </c>
      <c r="K45" s="1">
        <v>0</v>
      </c>
      <c r="L45" s="1">
        <v>0</v>
      </c>
    </row>
    <row r="46" spans="1:12" x14ac:dyDescent="0.35">
      <c r="A46" s="1" t="s">
        <v>383</v>
      </c>
      <c r="B46" s="1" t="s">
        <v>384</v>
      </c>
      <c r="C46" s="1">
        <v>0</v>
      </c>
      <c r="D46" s="1">
        <v>0</v>
      </c>
      <c r="E46" s="1">
        <v>0</v>
      </c>
      <c r="F46" s="1">
        <v>0</v>
      </c>
      <c r="G46" s="1">
        <v>0</v>
      </c>
      <c r="H46" s="1">
        <v>0</v>
      </c>
      <c r="I46" s="1">
        <v>0</v>
      </c>
      <c r="J46" s="1">
        <v>0</v>
      </c>
      <c r="K46" s="1">
        <v>0</v>
      </c>
      <c r="L46" s="1">
        <v>0</v>
      </c>
    </row>
    <row r="47" spans="1:12" x14ac:dyDescent="0.35">
      <c r="A47" s="1" t="s">
        <v>385</v>
      </c>
      <c r="B47" s="1" t="s">
        <v>386</v>
      </c>
      <c r="C47" s="1">
        <v>0</v>
      </c>
      <c r="D47" s="1">
        <v>0</v>
      </c>
      <c r="E47" s="1">
        <v>0</v>
      </c>
      <c r="F47" s="1">
        <v>0</v>
      </c>
      <c r="G47" s="1">
        <v>0</v>
      </c>
      <c r="H47" s="1">
        <v>0</v>
      </c>
      <c r="I47" s="1">
        <v>0</v>
      </c>
      <c r="J47" s="1">
        <v>0</v>
      </c>
      <c r="K47" s="1">
        <v>0</v>
      </c>
      <c r="L47" s="1">
        <v>0</v>
      </c>
    </row>
    <row r="48" spans="1:12" x14ac:dyDescent="0.35">
      <c r="A48" s="1" t="s">
        <v>387</v>
      </c>
      <c r="B48" s="1" t="s">
        <v>388</v>
      </c>
      <c r="C48" s="1">
        <v>0</v>
      </c>
      <c r="D48" s="1">
        <v>0</v>
      </c>
      <c r="E48" s="1">
        <v>0</v>
      </c>
      <c r="F48" s="1">
        <v>0</v>
      </c>
      <c r="G48" s="1">
        <v>0</v>
      </c>
      <c r="H48" s="1">
        <v>0</v>
      </c>
      <c r="I48" s="1">
        <v>0</v>
      </c>
      <c r="J48" s="1">
        <v>0</v>
      </c>
      <c r="K48" s="1">
        <v>0</v>
      </c>
      <c r="L48" s="1">
        <v>0</v>
      </c>
    </row>
    <row r="49" spans="1:12" x14ac:dyDescent="0.35">
      <c r="A49" s="1" t="s">
        <v>389</v>
      </c>
      <c r="B49" s="1" t="s">
        <v>390</v>
      </c>
      <c r="C49" s="1">
        <v>0</v>
      </c>
      <c r="D49" s="1">
        <v>0</v>
      </c>
      <c r="E49" s="1">
        <v>0</v>
      </c>
      <c r="F49" s="1">
        <v>0</v>
      </c>
      <c r="G49" s="1">
        <v>0</v>
      </c>
      <c r="H49" s="1">
        <v>0</v>
      </c>
      <c r="I49" s="1">
        <v>0</v>
      </c>
      <c r="J49" s="1">
        <v>0</v>
      </c>
      <c r="K49" s="1">
        <v>0</v>
      </c>
      <c r="L49" s="1">
        <v>0</v>
      </c>
    </row>
    <row r="50" spans="1:12" x14ac:dyDescent="0.35">
      <c r="A50" s="1" t="s">
        <v>391</v>
      </c>
      <c r="B50" s="1" t="s">
        <v>392</v>
      </c>
      <c r="C50" s="1">
        <v>1</v>
      </c>
      <c r="D50" s="1">
        <v>1</v>
      </c>
      <c r="E50" s="1">
        <v>0</v>
      </c>
      <c r="F50" s="1">
        <v>0</v>
      </c>
      <c r="G50" s="1">
        <v>0</v>
      </c>
      <c r="H50" s="1">
        <v>0</v>
      </c>
      <c r="I50" s="1">
        <v>0</v>
      </c>
      <c r="J50" s="1">
        <v>0</v>
      </c>
      <c r="K50" s="1">
        <v>0</v>
      </c>
      <c r="L50" s="1">
        <v>0</v>
      </c>
    </row>
    <row r="51" spans="1:12" x14ac:dyDescent="0.35">
      <c r="A51" s="1" t="s">
        <v>393</v>
      </c>
      <c r="B51" s="1" t="s">
        <v>394</v>
      </c>
      <c r="C51" s="1">
        <v>0</v>
      </c>
      <c r="D51" s="1">
        <v>0</v>
      </c>
      <c r="E51" s="1">
        <v>0</v>
      </c>
      <c r="F51" s="1">
        <v>0</v>
      </c>
      <c r="G51" s="1">
        <v>0</v>
      </c>
      <c r="H51" s="1">
        <v>0</v>
      </c>
      <c r="I51" s="1">
        <v>0</v>
      </c>
      <c r="J51" s="1">
        <v>0</v>
      </c>
      <c r="K51" s="1">
        <v>0</v>
      </c>
      <c r="L51" s="1">
        <v>0</v>
      </c>
    </row>
    <row r="52" spans="1:12" x14ac:dyDescent="0.35">
      <c r="A52" s="1" t="s">
        <v>395</v>
      </c>
      <c r="B52" s="1" t="s">
        <v>396</v>
      </c>
      <c r="C52" s="1">
        <v>4</v>
      </c>
      <c r="D52" s="1">
        <v>1</v>
      </c>
      <c r="E52" s="1">
        <v>0</v>
      </c>
      <c r="F52" s="1">
        <v>0</v>
      </c>
      <c r="G52" s="1">
        <v>0</v>
      </c>
      <c r="H52" s="1">
        <v>0</v>
      </c>
      <c r="I52" s="1">
        <v>0</v>
      </c>
      <c r="J52" s="1">
        <v>0</v>
      </c>
      <c r="K52" s="1">
        <v>0</v>
      </c>
      <c r="L52" s="1">
        <v>0</v>
      </c>
    </row>
    <row r="53" spans="1:12" x14ac:dyDescent="0.35">
      <c r="A53" s="1" t="s">
        <v>397</v>
      </c>
      <c r="B53" s="1" t="s">
        <v>398</v>
      </c>
      <c r="C53" s="1">
        <v>0</v>
      </c>
      <c r="D53" s="1">
        <v>0</v>
      </c>
      <c r="E53" s="1">
        <v>0</v>
      </c>
      <c r="F53" s="1">
        <v>0</v>
      </c>
      <c r="G53" s="1">
        <v>0</v>
      </c>
      <c r="H53" s="1">
        <v>0</v>
      </c>
      <c r="I53" s="1">
        <v>0</v>
      </c>
      <c r="J53" s="1">
        <v>0</v>
      </c>
      <c r="K53" s="1">
        <v>0</v>
      </c>
      <c r="L53" s="1">
        <v>0</v>
      </c>
    </row>
    <row r="54" spans="1:12" x14ac:dyDescent="0.35">
      <c r="A54" s="1" t="s">
        <v>399</v>
      </c>
      <c r="B54" s="1" t="s">
        <v>400</v>
      </c>
      <c r="C54" s="1">
        <v>0</v>
      </c>
      <c r="D54" s="1">
        <v>0</v>
      </c>
      <c r="E54" s="1">
        <v>0</v>
      </c>
      <c r="F54" s="1">
        <v>0</v>
      </c>
      <c r="G54" s="1">
        <v>0</v>
      </c>
      <c r="H54" s="1">
        <v>0</v>
      </c>
      <c r="I54" s="1">
        <v>0</v>
      </c>
      <c r="J54" s="1">
        <v>0</v>
      </c>
      <c r="K54" s="1">
        <v>0</v>
      </c>
      <c r="L54" s="1">
        <v>0</v>
      </c>
    </row>
    <row r="55" spans="1:12" x14ac:dyDescent="0.35">
      <c r="A55" s="1" t="s">
        <v>401</v>
      </c>
      <c r="B55" s="1" t="s">
        <v>402</v>
      </c>
      <c r="C55" s="1">
        <v>0</v>
      </c>
      <c r="D55" s="1">
        <v>0</v>
      </c>
      <c r="E55" s="1">
        <v>0</v>
      </c>
      <c r="F55" s="1">
        <v>0</v>
      </c>
      <c r="G55" s="1">
        <v>0</v>
      </c>
      <c r="H55" s="1">
        <v>0</v>
      </c>
      <c r="I55" s="1">
        <v>0</v>
      </c>
      <c r="J55" s="1">
        <v>0</v>
      </c>
      <c r="K55" s="1">
        <v>0</v>
      </c>
      <c r="L55" s="1">
        <v>0</v>
      </c>
    </row>
    <row r="56" spans="1:12" x14ac:dyDescent="0.35">
      <c r="A56" s="1" t="s">
        <v>403</v>
      </c>
      <c r="B56" s="1" t="s">
        <v>404</v>
      </c>
      <c r="C56" s="1">
        <v>0</v>
      </c>
      <c r="D56" s="1">
        <v>0</v>
      </c>
      <c r="E56" s="1">
        <v>0</v>
      </c>
      <c r="F56" s="1">
        <v>0</v>
      </c>
      <c r="G56" s="1">
        <v>0</v>
      </c>
      <c r="H56" s="1">
        <v>0</v>
      </c>
      <c r="I56" s="1">
        <v>0</v>
      </c>
      <c r="J56" s="1">
        <v>0</v>
      </c>
      <c r="K56" s="1">
        <v>0</v>
      </c>
      <c r="L56" s="1">
        <v>0</v>
      </c>
    </row>
    <row r="57" spans="1:12" x14ac:dyDescent="0.35">
      <c r="A57" s="1" t="s">
        <v>405</v>
      </c>
      <c r="B57" s="1" t="s">
        <v>406</v>
      </c>
      <c r="C57" s="1">
        <v>0</v>
      </c>
      <c r="D57" s="1">
        <v>1</v>
      </c>
      <c r="E57" s="1">
        <v>0</v>
      </c>
      <c r="F57" s="1">
        <v>0</v>
      </c>
      <c r="G57" s="1">
        <v>0</v>
      </c>
      <c r="H57" s="1">
        <v>0</v>
      </c>
      <c r="I57" s="1">
        <v>0</v>
      </c>
      <c r="J57" s="1">
        <v>0</v>
      </c>
      <c r="K57" s="1">
        <v>0</v>
      </c>
      <c r="L57" s="1">
        <v>0</v>
      </c>
    </row>
    <row r="58" spans="1:12" x14ac:dyDescent="0.35">
      <c r="A58" s="1" t="s">
        <v>407</v>
      </c>
      <c r="B58" s="1" t="s">
        <v>408</v>
      </c>
      <c r="C58" s="1">
        <v>0</v>
      </c>
      <c r="D58" s="1">
        <v>0</v>
      </c>
      <c r="E58" s="1">
        <v>0</v>
      </c>
      <c r="F58" s="1">
        <v>0</v>
      </c>
      <c r="G58" s="1">
        <v>0</v>
      </c>
      <c r="H58" s="1">
        <v>0</v>
      </c>
      <c r="I58" s="1">
        <v>0</v>
      </c>
      <c r="J58" s="1">
        <v>0</v>
      </c>
      <c r="K58" s="1">
        <v>0</v>
      </c>
      <c r="L58" s="1">
        <v>0</v>
      </c>
    </row>
    <row r="59" spans="1:12" x14ac:dyDescent="0.35">
      <c r="A59" s="1" t="s">
        <v>409</v>
      </c>
      <c r="B59" s="1" t="s">
        <v>410</v>
      </c>
      <c r="C59" s="1">
        <v>1</v>
      </c>
      <c r="D59" s="1">
        <v>0</v>
      </c>
      <c r="E59" s="1">
        <v>0</v>
      </c>
      <c r="F59" s="1">
        <v>0</v>
      </c>
      <c r="G59" s="1">
        <v>0</v>
      </c>
      <c r="H59" s="1">
        <v>0</v>
      </c>
      <c r="I59" s="1">
        <v>0</v>
      </c>
      <c r="J59" s="1">
        <v>0</v>
      </c>
      <c r="K59" s="1">
        <v>0</v>
      </c>
      <c r="L59" s="1">
        <v>0</v>
      </c>
    </row>
    <row r="60" spans="1:12" x14ac:dyDescent="0.35">
      <c r="A60" s="1" t="s">
        <v>411</v>
      </c>
      <c r="B60" s="1" t="s">
        <v>412</v>
      </c>
      <c r="C60" s="1">
        <v>0</v>
      </c>
      <c r="D60" s="1">
        <v>0</v>
      </c>
      <c r="E60" s="1">
        <v>0</v>
      </c>
      <c r="F60" s="1">
        <v>0</v>
      </c>
      <c r="G60" s="1">
        <v>0</v>
      </c>
      <c r="H60" s="1">
        <v>0</v>
      </c>
      <c r="I60" s="1">
        <v>0</v>
      </c>
      <c r="J60" s="1">
        <v>0</v>
      </c>
      <c r="K60" s="1">
        <v>0</v>
      </c>
      <c r="L60" s="1">
        <v>0</v>
      </c>
    </row>
    <row r="61" spans="1:12" x14ac:dyDescent="0.35">
      <c r="A61" s="1" t="s">
        <v>413</v>
      </c>
      <c r="B61" s="1" t="s">
        <v>414</v>
      </c>
      <c r="C61" s="1">
        <v>0</v>
      </c>
      <c r="D61" s="1">
        <v>0</v>
      </c>
      <c r="E61" s="1">
        <v>0</v>
      </c>
      <c r="F61" s="1">
        <v>0</v>
      </c>
      <c r="G61" s="1">
        <v>0</v>
      </c>
      <c r="H61" s="1">
        <v>0</v>
      </c>
      <c r="I61" s="1">
        <v>0</v>
      </c>
      <c r="J61" s="1">
        <v>0</v>
      </c>
      <c r="K61" s="1">
        <v>0</v>
      </c>
      <c r="L61" s="1">
        <v>0</v>
      </c>
    </row>
    <row r="62" spans="1:12" x14ac:dyDescent="0.35">
      <c r="A62" s="1" t="s">
        <v>415</v>
      </c>
      <c r="B62" s="1" t="s">
        <v>416</v>
      </c>
      <c r="C62" s="1">
        <v>1</v>
      </c>
      <c r="D62" s="1">
        <v>1</v>
      </c>
      <c r="E62" s="1">
        <v>0</v>
      </c>
      <c r="F62" s="1">
        <v>0</v>
      </c>
      <c r="G62" s="1">
        <v>0</v>
      </c>
      <c r="H62" s="1">
        <v>0</v>
      </c>
      <c r="I62" s="1">
        <v>0</v>
      </c>
      <c r="J62" s="1">
        <v>0</v>
      </c>
      <c r="K62" s="1">
        <v>0</v>
      </c>
      <c r="L62" s="1">
        <v>0</v>
      </c>
    </row>
    <row r="63" spans="1:12" x14ac:dyDescent="0.35">
      <c r="A63" s="1" t="s">
        <v>418</v>
      </c>
      <c r="B63" s="1" t="s">
        <v>419</v>
      </c>
      <c r="C63" s="1">
        <v>0</v>
      </c>
      <c r="D63" s="1">
        <v>0</v>
      </c>
      <c r="E63" s="1">
        <v>0</v>
      </c>
      <c r="F63" s="1">
        <v>0</v>
      </c>
      <c r="G63" s="1">
        <v>0</v>
      </c>
      <c r="H63" s="1">
        <v>0</v>
      </c>
      <c r="I63" s="1">
        <v>0</v>
      </c>
      <c r="J63" s="1">
        <v>0</v>
      </c>
      <c r="K63" s="1">
        <v>0</v>
      </c>
      <c r="L63" s="1">
        <v>0</v>
      </c>
    </row>
    <row r="64" spans="1:12" x14ac:dyDescent="0.35">
      <c r="A64" s="1" t="s">
        <v>420</v>
      </c>
      <c r="B64" s="1" t="s">
        <v>421</v>
      </c>
      <c r="C64" s="1">
        <v>0</v>
      </c>
      <c r="D64" s="1">
        <v>0</v>
      </c>
      <c r="E64" s="1">
        <v>0</v>
      </c>
      <c r="F64" s="1">
        <v>0</v>
      </c>
      <c r="G64" s="1">
        <v>0</v>
      </c>
      <c r="H64" s="1">
        <v>0</v>
      </c>
      <c r="I64" s="1">
        <v>0</v>
      </c>
      <c r="J64" s="1">
        <v>0</v>
      </c>
      <c r="K64" s="1">
        <v>0</v>
      </c>
      <c r="L64" s="1">
        <v>0</v>
      </c>
    </row>
    <row r="65" spans="1:12" x14ac:dyDescent="0.35">
      <c r="A65" s="1" t="s">
        <v>422</v>
      </c>
      <c r="B65" s="1" t="s">
        <v>423</v>
      </c>
      <c r="C65" s="1">
        <v>0</v>
      </c>
      <c r="D65" s="1">
        <v>0</v>
      </c>
      <c r="E65" s="1">
        <v>0</v>
      </c>
      <c r="F65" s="1">
        <v>0</v>
      </c>
      <c r="G65" s="1">
        <v>0</v>
      </c>
      <c r="H65" s="1">
        <v>0</v>
      </c>
      <c r="I65" s="1">
        <v>0</v>
      </c>
      <c r="J65" s="1">
        <v>0</v>
      </c>
      <c r="K65" s="1">
        <v>0</v>
      </c>
      <c r="L65" s="1">
        <v>0</v>
      </c>
    </row>
    <row r="66" spans="1:12" x14ac:dyDescent="0.35">
      <c r="A66" s="1" t="s">
        <v>424</v>
      </c>
      <c r="B66" s="1" t="s">
        <v>425</v>
      </c>
      <c r="C66" s="1">
        <v>0</v>
      </c>
      <c r="D66" s="1">
        <v>0</v>
      </c>
      <c r="E66" s="1">
        <v>0</v>
      </c>
      <c r="F66" s="1">
        <v>0</v>
      </c>
      <c r="G66" s="1">
        <v>0</v>
      </c>
      <c r="H66" s="1">
        <v>0</v>
      </c>
      <c r="I66" s="1">
        <v>0</v>
      </c>
      <c r="J66" s="1">
        <v>0</v>
      </c>
      <c r="K66" s="1">
        <v>0</v>
      </c>
      <c r="L66" s="1">
        <v>0</v>
      </c>
    </row>
    <row r="67" spans="1:12" x14ac:dyDescent="0.35">
      <c r="A67" s="1" t="s">
        <v>426</v>
      </c>
      <c r="B67" s="1" t="s">
        <v>427</v>
      </c>
      <c r="C67" s="1">
        <v>0</v>
      </c>
      <c r="D67" s="1">
        <v>0</v>
      </c>
      <c r="E67" s="1">
        <v>0</v>
      </c>
      <c r="F67" s="1">
        <v>0</v>
      </c>
      <c r="G67" s="1">
        <v>0</v>
      </c>
      <c r="H67" s="1">
        <v>0</v>
      </c>
      <c r="I67" s="1">
        <v>0</v>
      </c>
      <c r="J67" s="1">
        <v>0</v>
      </c>
      <c r="K67" s="1">
        <v>0</v>
      </c>
      <c r="L67" s="1">
        <v>0</v>
      </c>
    </row>
    <row r="68" spans="1:12" x14ac:dyDescent="0.35">
      <c r="A68" s="1" t="s">
        <v>428</v>
      </c>
      <c r="B68" s="1" t="s">
        <v>429</v>
      </c>
      <c r="C68" s="1">
        <v>0</v>
      </c>
      <c r="D68" s="1">
        <v>0</v>
      </c>
      <c r="E68" s="1">
        <v>0</v>
      </c>
      <c r="F68" s="1">
        <v>0</v>
      </c>
      <c r="G68" s="1">
        <v>0</v>
      </c>
      <c r="H68" s="1">
        <v>0</v>
      </c>
      <c r="I68" s="1">
        <v>0</v>
      </c>
      <c r="J68" s="1">
        <v>0</v>
      </c>
      <c r="K68" s="1">
        <v>0</v>
      </c>
      <c r="L68" s="1">
        <v>0</v>
      </c>
    </row>
    <row r="69" spans="1:12" x14ac:dyDescent="0.35">
      <c r="A69" s="1" t="s">
        <v>430</v>
      </c>
      <c r="B69" s="1" t="s">
        <v>431</v>
      </c>
      <c r="C69" s="1">
        <v>0</v>
      </c>
      <c r="D69" s="1">
        <v>0</v>
      </c>
      <c r="E69" s="1">
        <v>0</v>
      </c>
      <c r="F69" s="1">
        <v>0</v>
      </c>
      <c r="G69" s="1">
        <v>0</v>
      </c>
      <c r="H69" s="1">
        <v>0</v>
      </c>
      <c r="I69" s="1">
        <v>0</v>
      </c>
      <c r="J69" s="1">
        <v>0</v>
      </c>
      <c r="K69" s="1">
        <v>0</v>
      </c>
      <c r="L69" s="1">
        <v>0</v>
      </c>
    </row>
    <row r="70" spans="1:12" x14ac:dyDescent="0.35">
      <c r="A70" s="1" t="s">
        <v>432</v>
      </c>
      <c r="B70" s="1" t="s">
        <v>433</v>
      </c>
      <c r="C70" s="1">
        <v>0</v>
      </c>
      <c r="D70" s="1">
        <v>0</v>
      </c>
      <c r="E70" s="1">
        <v>0</v>
      </c>
      <c r="F70" s="1">
        <v>0</v>
      </c>
      <c r="G70" s="1">
        <v>0</v>
      </c>
      <c r="H70" s="1">
        <v>0</v>
      </c>
      <c r="I70" s="1">
        <v>0</v>
      </c>
      <c r="J70" s="1">
        <v>0</v>
      </c>
      <c r="K70" s="1">
        <v>0</v>
      </c>
      <c r="L70" s="1">
        <v>0</v>
      </c>
    </row>
    <row r="71" spans="1:12" x14ac:dyDescent="0.35">
      <c r="A71" s="1" t="s">
        <v>434</v>
      </c>
      <c r="B71" s="1" t="s">
        <v>435</v>
      </c>
      <c r="C71" s="1">
        <v>0</v>
      </c>
      <c r="D71" s="1">
        <v>0</v>
      </c>
      <c r="E71" s="1">
        <v>0</v>
      </c>
      <c r="F71" s="1">
        <v>0</v>
      </c>
      <c r="G71" s="1">
        <v>0</v>
      </c>
      <c r="H71" s="1">
        <v>0</v>
      </c>
      <c r="I71" s="1">
        <v>0</v>
      </c>
      <c r="J71" s="1">
        <v>0</v>
      </c>
      <c r="K71" s="1">
        <v>0</v>
      </c>
      <c r="L71" s="1">
        <v>0</v>
      </c>
    </row>
    <row r="72" spans="1:12" x14ac:dyDescent="0.35">
      <c r="A72" s="1" t="s">
        <v>436</v>
      </c>
      <c r="B72" s="1" t="s">
        <v>437</v>
      </c>
      <c r="C72" s="1">
        <v>0</v>
      </c>
      <c r="D72" s="1">
        <v>0</v>
      </c>
      <c r="E72" s="1">
        <v>0</v>
      </c>
      <c r="F72" s="1">
        <v>0</v>
      </c>
      <c r="G72" s="1">
        <v>0</v>
      </c>
      <c r="H72" s="1">
        <v>0</v>
      </c>
      <c r="I72" s="1">
        <v>0</v>
      </c>
      <c r="J72" s="1">
        <v>0</v>
      </c>
      <c r="K72" s="1">
        <v>0</v>
      </c>
      <c r="L72" s="1">
        <v>0</v>
      </c>
    </row>
    <row r="73" spans="1:12" x14ac:dyDescent="0.35">
      <c r="A73" s="1" t="s">
        <v>438</v>
      </c>
      <c r="B73" s="1" t="s">
        <v>439</v>
      </c>
      <c r="C73" s="1">
        <v>0</v>
      </c>
      <c r="D73" s="1">
        <v>0</v>
      </c>
      <c r="E73" s="1">
        <v>0</v>
      </c>
      <c r="F73" s="1">
        <v>0</v>
      </c>
      <c r="G73" s="1">
        <v>0</v>
      </c>
      <c r="H73" s="1">
        <v>0</v>
      </c>
      <c r="I73" s="1">
        <v>0</v>
      </c>
      <c r="J73" s="1">
        <v>0</v>
      </c>
      <c r="K73" s="1">
        <v>0</v>
      </c>
      <c r="L73" s="1">
        <v>0</v>
      </c>
    </row>
    <row r="74" spans="1:12" x14ac:dyDescent="0.35">
      <c r="A74" s="1" t="s">
        <v>440</v>
      </c>
      <c r="B74" s="1" t="s">
        <v>441</v>
      </c>
      <c r="C74" s="1">
        <v>0</v>
      </c>
      <c r="D74" s="1">
        <v>0</v>
      </c>
      <c r="E74" s="1">
        <v>0</v>
      </c>
      <c r="F74" s="1">
        <v>0</v>
      </c>
      <c r="G74" s="1">
        <v>0</v>
      </c>
      <c r="H74" s="1">
        <v>0</v>
      </c>
      <c r="I74" s="1">
        <v>0</v>
      </c>
      <c r="J74" s="1">
        <v>0</v>
      </c>
      <c r="K74" s="1">
        <v>0</v>
      </c>
      <c r="L74" s="1">
        <v>0</v>
      </c>
    </row>
    <row r="75" spans="1:12" x14ac:dyDescent="0.35">
      <c r="A75" s="1" t="s">
        <v>442</v>
      </c>
      <c r="B75" s="1" t="s">
        <v>443</v>
      </c>
      <c r="C75" s="1">
        <v>0</v>
      </c>
      <c r="D75" s="1">
        <v>0</v>
      </c>
      <c r="E75" s="1">
        <v>0</v>
      </c>
      <c r="F75" s="1">
        <v>0</v>
      </c>
      <c r="G75" s="1">
        <v>0</v>
      </c>
      <c r="H75" s="1">
        <v>0</v>
      </c>
      <c r="I75" s="1">
        <v>0</v>
      </c>
      <c r="J75" s="1">
        <v>0</v>
      </c>
      <c r="K75" s="1">
        <v>0</v>
      </c>
      <c r="L75" s="1">
        <v>0</v>
      </c>
    </row>
    <row r="76" spans="1:12" x14ac:dyDescent="0.35">
      <c r="A76" s="1" t="s">
        <v>444</v>
      </c>
      <c r="B76" s="1" t="s">
        <v>445</v>
      </c>
      <c r="C76" s="1">
        <v>0</v>
      </c>
      <c r="D76" s="1">
        <v>0</v>
      </c>
      <c r="E76" s="1">
        <v>0</v>
      </c>
      <c r="F76" s="1">
        <v>0</v>
      </c>
      <c r="G76" s="1">
        <v>0</v>
      </c>
      <c r="H76" s="1">
        <v>0</v>
      </c>
      <c r="I76" s="1">
        <v>0</v>
      </c>
      <c r="J76" s="1">
        <v>0</v>
      </c>
      <c r="K76" s="1">
        <v>0</v>
      </c>
      <c r="L76" s="1">
        <v>0</v>
      </c>
    </row>
    <row r="77" spans="1:12" x14ac:dyDescent="0.35">
      <c r="A77" s="1" t="s">
        <v>446</v>
      </c>
      <c r="B77" s="1" t="s">
        <v>447</v>
      </c>
      <c r="C77" s="1">
        <v>0</v>
      </c>
      <c r="D77" s="1">
        <v>0</v>
      </c>
      <c r="E77" s="1">
        <v>0</v>
      </c>
      <c r="F77" s="1">
        <v>0</v>
      </c>
      <c r="G77" s="1">
        <v>0</v>
      </c>
      <c r="H77" s="1">
        <v>0</v>
      </c>
      <c r="I77" s="1">
        <v>0</v>
      </c>
      <c r="J77" s="1">
        <v>0</v>
      </c>
      <c r="K77" s="1">
        <v>0</v>
      </c>
      <c r="L77" s="1">
        <v>0</v>
      </c>
    </row>
    <row r="78" spans="1:12" x14ac:dyDescent="0.35">
      <c r="A78" s="1" t="s">
        <v>448</v>
      </c>
      <c r="B78" s="1" t="s">
        <v>449</v>
      </c>
      <c r="C78" s="1">
        <v>3</v>
      </c>
      <c r="D78" s="1">
        <v>17</v>
      </c>
      <c r="E78" s="1">
        <v>0</v>
      </c>
      <c r="F78" s="1">
        <v>0</v>
      </c>
      <c r="G78" s="1">
        <v>0</v>
      </c>
      <c r="H78" s="1">
        <v>0</v>
      </c>
      <c r="I78" s="1">
        <v>0</v>
      </c>
      <c r="J78" s="1">
        <v>0</v>
      </c>
      <c r="K78" s="1">
        <v>0</v>
      </c>
      <c r="L78" s="1">
        <v>0</v>
      </c>
    </row>
    <row r="79" spans="1:12" x14ac:dyDescent="0.35">
      <c r="A79" s="1" t="s">
        <v>674</v>
      </c>
      <c r="B79" s="1" t="s">
        <v>453</v>
      </c>
      <c r="C79" s="1">
        <v>100</v>
      </c>
      <c r="D79" s="1">
        <v>317</v>
      </c>
      <c r="E79" s="1">
        <v>0</v>
      </c>
      <c r="F79" s="1">
        <v>0</v>
      </c>
      <c r="G79" s="1">
        <v>0</v>
      </c>
      <c r="H79" s="1">
        <v>0</v>
      </c>
      <c r="I79" s="1">
        <v>0</v>
      </c>
      <c r="J79" s="1">
        <v>0</v>
      </c>
      <c r="K79" s="1">
        <v>0</v>
      </c>
      <c r="L79" s="1">
        <v>0</v>
      </c>
    </row>
    <row r="80" spans="1:12" x14ac:dyDescent="0.35">
      <c r="A80" s="1" t="s">
        <v>675</v>
      </c>
      <c r="B80" s="1" t="s">
        <v>455</v>
      </c>
      <c r="C80" s="1">
        <v>0</v>
      </c>
      <c r="D80" s="1">
        <v>0</v>
      </c>
      <c r="E80" s="1">
        <v>0</v>
      </c>
      <c r="F80" s="1">
        <v>0</v>
      </c>
      <c r="G80" s="1">
        <v>0</v>
      </c>
      <c r="H80" s="1">
        <v>0</v>
      </c>
      <c r="I80" s="1">
        <v>0</v>
      </c>
      <c r="J80" s="1">
        <v>0</v>
      </c>
      <c r="K80" s="1">
        <v>0</v>
      </c>
      <c r="L80" s="1">
        <v>0</v>
      </c>
    </row>
    <row r="81" spans="1:12" x14ac:dyDescent="0.35">
      <c r="A81" s="1" t="s">
        <v>676</v>
      </c>
      <c r="B81" s="1" t="s">
        <v>457</v>
      </c>
      <c r="C81" s="1">
        <v>1</v>
      </c>
      <c r="D81" s="1">
        <v>3</v>
      </c>
      <c r="E81" s="1">
        <v>0</v>
      </c>
      <c r="F81" s="1">
        <v>0</v>
      </c>
      <c r="G81" s="1">
        <v>0</v>
      </c>
      <c r="H81" s="1">
        <v>0</v>
      </c>
      <c r="I81" s="1">
        <v>0</v>
      </c>
      <c r="J81" s="1">
        <v>0</v>
      </c>
      <c r="K81" s="1">
        <v>0</v>
      </c>
      <c r="L81" s="1">
        <v>0</v>
      </c>
    </row>
    <row r="82" spans="1:12" x14ac:dyDescent="0.35">
      <c r="A82" s="1" t="s">
        <v>677</v>
      </c>
      <c r="B82" s="1" t="s">
        <v>459</v>
      </c>
      <c r="C82" s="1">
        <v>0</v>
      </c>
      <c r="D82" s="1">
        <v>0</v>
      </c>
      <c r="E82" s="1">
        <v>0</v>
      </c>
      <c r="F82" s="1">
        <v>0</v>
      </c>
      <c r="G82" s="1">
        <v>0</v>
      </c>
      <c r="H82" s="1">
        <v>0</v>
      </c>
      <c r="I82" s="1">
        <v>0</v>
      </c>
      <c r="J82" s="1">
        <v>0</v>
      </c>
      <c r="K82" s="1">
        <v>0</v>
      </c>
      <c r="L82" s="1">
        <v>0</v>
      </c>
    </row>
    <row r="83" spans="1:12" x14ac:dyDescent="0.35">
      <c r="A83" s="1" t="s">
        <v>678</v>
      </c>
      <c r="B83" s="1" t="s">
        <v>461</v>
      </c>
      <c r="C83" s="1">
        <v>2</v>
      </c>
      <c r="D83" s="1">
        <v>6</v>
      </c>
      <c r="E83" s="1">
        <v>0</v>
      </c>
      <c r="F83" s="1">
        <v>0</v>
      </c>
      <c r="G83" s="1">
        <v>0</v>
      </c>
      <c r="H83" s="1">
        <v>0</v>
      </c>
      <c r="I83" s="1">
        <v>0</v>
      </c>
      <c r="J83" s="1">
        <v>0</v>
      </c>
      <c r="K83" s="1">
        <v>0</v>
      </c>
      <c r="L83" s="1">
        <v>0</v>
      </c>
    </row>
    <row r="84" spans="1:12" x14ac:dyDescent="0.35">
      <c r="A84" s="1" t="s">
        <v>679</v>
      </c>
      <c r="B84" s="1" t="s">
        <v>464</v>
      </c>
      <c r="C84" s="1">
        <v>45</v>
      </c>
      <c r="D84" s="1">
        <v>121</v>
      </c>
      <c r="E84" s="1">
        <v>0</v>
      </c>
      <c r="F84" s="1">
        <v>0</v>
      </c>
      <c r="G84" s="1">
        <v>0</v>
      </c>
      <c r="H84" s="1">
        <v>0</v>
      </c>
      <c r="I84" s="1">
        <v>0</v>
      </c>
      <c r="J84" s="1">
        <v>0</v>
      </c>
      <c r="K84" s="1">
        <v>0</v>
      </c>
      <c r="L84" s="1">
        <v>0</v>
      </c>
    </row>
    <row r="85" spans="1:12" x14ac:dyDescent="0.35">
      <c r="A85" s="1" t="s">
        <v>680</v>
      </c>
      <c r="B85" s="1" t="s">
        <v>466</v>
      </c>
      <c r="C85" s="1">
        <v>0</v>
      </c>
      <c r="D85" s="1">
        <v>0</v>
      </c>
      <c r="E85" s="1">
        <v>0</v>
      </c>
      <c r="F85" s="1">
        <v>0</v>
      </c>
      <c r="G85" s="1">
        <v>0</v>
      </c>
      <c r="H85" s="1">
        <v>0</v>
      </c>
      <c r="I85" s="1">
        <v>0</v>
      </c>
      <c r="J85" s="1">
        <v>0</v>
      </c>
      <c r="K85" s="1">
        <v>0</v>
      </c>
      <c r="L85" s="1">
        <v>0</v>
      </c>
    </row>
    <row r="86" spans="1:12" x14ac:dyDescent="0.35">
      <c r="A86" s="1" t="s">
        <v>681</v>
      </c>
      <c r="B86" s="1" t="s">
        <v>468</v>
      </c>
      <c r="C86" s="1">
        <v>0</v>
      </c>
      <c r="D86" s="1">
        <v>0</v>
      </c>
      <c r="E86" s="1">
        <v>0</v>
      </c>
      <c r="F86" s="1">
        <v>0</v>
      </c>
      <c r="G86" s="1">
        <v>0</v>
      </c>
      <c r="H86" s="1">
        <v>0</v>
      </c>
      <c r="I86" s="1">
        <v>0</v>
      </c>
      <c r="J86" s="1">
        <v>0</v>
      </c>
      <c r="K86" s="1">
        <v>0</v>
      </c>
      <c r="L86" s="1">
        <v>0</v>
      </c>
    </row>
    <row r="87" spans="1:12" x14ac:dyDescent="0.35">
      <c r="A87" s="1" t="s">
        <v>682</v>
      </c>
      <c r="B87" s="1" t="s">
        <v>471</v>
      </c>
      <c r="C87" s="1">
        <v>1</v>
      </c>
      <c r="D87" s="1">
        <v>1</v>
      </c>
      <c r="E87" s="1">
        <v>0</v>
      </c>
      <c r="F87" s="1">
        <v>0</v>
      </c>
      <c r="G87" s="1">
        <v>0</v>
      </c>
      <c r="H87" s="1">
        <v>0</v>
      </c>
      <c r="I87" s="1">
        <v>0</v>
      </c>
      <c r="J87" s="1">
        <v>0</v>
      </c>
      <c r="K87" s="1">
        <v>0</v>
      </c>
      <c r="L87" s="1">
        <v>0</v>
      </c>
    </row>
    <row r="88" spans="1:12" x14ac:dyDescent="0.35">
      <c r="A88" s="1" t="s">
        <v>683</v>
      </c>
      <c r="B88" s="1" t="s">
        <v>473</v>
      </c>
      <c r="C88" s="1">
        <v>0</v>
      </c>
      <c r="D88" s="1">
        <v>0</v>
      </c>
      <c r="E88" s="1">
        <v>0</v>
      </c>
      <c r="F88" s="1">
        <v>0</v>
      </c>
      <c r="G88" s="1">
        <v>0</v>
      </c>
      <c r="H88" s="1">
        <v>0</v>
      </c>
      <c r="I88" s="1">
        <v>0</v>
      </c>
      <c r="J88" s="1">
        <v>0</v>
      </c>
      <c r="K88" s="1">
        <v>0</v>
      </c>
      <c r="L88" s="1">
        <v>0</v>
      </c>
    </row>
    <row r="89" spans="1:12" x14ac:dyDescent="0.35">
      <c r="A89" s="1" t="s">
        <v>684</v>
      </c>
      <c r="B89" s="1" t="s">
        <v>475</v>
      </c>
      <c r="C89" s="1">
        <v>0</v>
      </c>
      <c r="D89" s="1">
        <v>0</v>
      </c>
      <c r="E89" s="1">
        <v>0</v>
      </c>
      <c r="F89" s="1">
        <v>0</v>
      </c>
      <c r="G89" s="1">
        <v>0</v>
      </c>
      <c r="H89" s="1">
        <v>0</v>
      </c>
      <c r="I89" s="1">
        <v>0</v>
      </c>
      <c r="J89" s="1">
        <v>0</v>
      </c>
      <c r="K89" s="1">
        <v>0</v>
      </c>
      <c r="L89" s="1">
        <v>0</v>
      </c>
    </row>
    <row r="90" spans="1:12" x14ac:dyDescent="0.35">
      <c r="A90" s="1" t="s">
        <v>685</v>
      </c>
      <c r="B90" s="1" t="s">
        <v>478</v>
      </c>
      <c r="C90" s="1">
        <v>1</v>
      </c>
      <c r="D90" s="1">
        <v>16</v>
      </c>
      <c r="E90" s="1">
        <v>0</v>
      </c>
      <c r="F90" s="1">
        <v>0</v>
      </c>
      <c r="G90" s="1">
        <v>0</v>
      </c>
      <c r="H90" s="1">
        <v>0</v>
      </c>
      <c r="I90" s="1">
        <v>0</v>
      </c>
      <c r="J90" s="1">
        <v>0</v>
      </c>
      <c r="K90" s="1">
        <v>0</v>
      </c>
      <c r="L90" s="1">
        <v>0</v>
      </c>
    </row>
    <row r="91" spans="1:12" x14ac:dyDescent="0.35">
      <c r="A91" s="1" t="s">
        <v>686</v>
      </c>
      <c r="B91" s="1" t="s">
        <v>480</v>
      </c>
      <c r="C91" s="1">
        <v>0</v>
      </c>
      <c r="D91" s="1">
        <v>0</v>
      </c>
      <c r="E91" s="1">
        <v>0</v>
      </c>
      <c r="F91" s="1">
        <v>0</v>
      </c>
      <c r="G91" s="1">
        <v>0</v>
      </c>
      <c r="H91" s="1">
        <v>0</v>
      </c>
      <c r="I91" s="1">
        <v>0</v>
      </c>
      <c r="J91" s="1">
        <v>0</v>
      </c>
      <c r="K91" s="1">
        <v>0</v>
      </c>
      <c r="L91" s="1">
        <v>0</v>
      </c>
    </row>
    <row r="92" spans="1:12" x14ac:dyDescent="0.35">
      <c r="A92" s="1" t="s">
        <v>687</v>
      </c>
      <c r="B92" s="1" t="s">
        <v>482</v>
      </c>
      <c r="C92" s="1">
        <v>0</v>
      </c>
      <c r="D92" s="1">
        <v>0</v>
      </c>
      <c r="E92" s="1">
        <v>0</v>
      </c>
      <c r="F92" s="1">
        <v>0</v>
      </c>
      <c r="G92" s="1">
        <v>0</v>
      </c>
      <c r="H92" s="1">
        <v>0</v>
      </c>
      <c r="I92" s="1">
        <v>0</v>
      </c>
      <c r="J92" s="1">
        <v>0</v>
      </c>
      <c r="K92" s="1">
        <v>0</v>
      </c>
      <c r="L92" s="1">
        <v>0</v>
      </c>
    </row>
    <row r="93" spans="1:12" x14ac:dyDescent="0.35">
      <c r="A93" s="1" t="s">
        <v>688</v>
      </c>
      <c r="B93" s="1" t="s">
        <v>484</v>
      </c>
      <c r="C93" s="1">
        <v>0</v>
      </c>
      <c r="D93" s="1">
        <v>0</v>
      </c>
      <c r="E93" s="1">
        <v>0</v>
      </c>
      <c r="F93" s="1">
        <v>0</v>
      </c>
      <c r="G93" s="1">
        <v>0</v>
      </c>
      <c r="H93" s="1">
        <v>0</v>
      </c>
      <c r="I93" s="1">
        <v>0</v>
      </c>
      <c r="J93" s="1">
        <v>0</v>
      </c>
      <c r="K93" s="1">
        <v>0</v>
      </c>
      <c r="L93" s="1">
        <v>0</v>
      </c>
    </row>
    <row r="94" spans="1:12" x14ac:dyDescent="0.35">
      <c r="A94" s="1" t="s">
        <v>485</v>
      </c>
      <c r="B94" s="1" t="s">
        <v>486</v>
      </c>
      <c r="C94" s="1">
        <v>0</v>
      </c>
      <c r="D94" s="1">
        <v>0</v>
      </c>
      <c r="E94" s="1">
        <v>0</v>
      </c>
      <c r="F94" s="1">
        <v>0</v>
      </c>
      <c r="G94" s="1">
        <v>0</v>
      </c>
      <c r="H94" s="1">
        <v>0</v>
      </c>
      <c r="I94" s="1">
        <v>0</v>
      </c>
      <c r="J94" s="1">
        <v>0</v>
      </c>
      <c r="K94" s="1">
        <v>0</v>
      </c>
      <c r="L94" s="1">
        <v>0</v>
      </c>
    </row>
    <row r="95" spans="1:12" x14ac:dyDescent="0.35">
      <c r="A95" s="1" t="s">
        <v>689</v>
      </c>
      <c r="B95" s="1" t="s">
        <v>488</v>
      </c>
      <c r="C95" s="1">
        <v>0</v>
      </c>
      <c r="D95" s="1">
        <v>0</v>
      </c>
      <c r="E95" s="1">
        <v>0</v>
      </c>
      <c r="F95" s="1">
        <v>0</v>
      </c>
      <c r="G95" s="1">
        <v>0</v>
      </c>
      <c r="H95" s="1">
        <v>0</v>
      </c>
      <c r="I95" s="1">
        <v>0</v>
      </c>
      <c r="J95" s="1">
        <v>0</v>
      </c>
      <c r="K95" s="1">
        <v>0</v>
      </c>
      <c r="L95" s="1">
        <v>0</v>
      </c>
    </row>
    <row r="96" spans="1:12" x14ac:dyDescent="0.35">
      <c r="A96" s="1" t="s">
        <v>690</v>
      </c>
      <c r="B96" s="1" t="s">
        <v>491</v>
      </c>
      <c r="C96" s="1">
        <v>0</v>
      </c>
      <c r="D96" s="1">
        <v>0</v>
      </c>
      <c r="E96" s="1">
        <v>0</v>
      </c>
      <c r="F96" s="1">
        <v>0</v>
      </c>
      <c r="G96" s="1">
        <v>0</v>
      </c>
      <c r="H96" s="1">
        <v>0</v>
      </c>
      <c r="I96" s="1">
        <v>0</v>
      </c>
      <c r="J96" s="1">
        <v>0</v>
      </c>
      <c r="K96" s="1">
        <v>0</v>
      </c>
      <c r="L96" s="1">
        <v>0</v>
      </c>
    </row>
    <row r="97" spans="1:12" x14ac:dyDescent="0.35">
      <c r="A97" s="1" t="s">
        <v>691</v>
      </c>
      <c r="B97" s="1" t="s">
        <v>493</v>
      </c>
      <c r="C97" s="1">
        <v>0</v>
      </c>
      <c r="D97" s="1">
        <v>0</v>
      </c>
      <c r="E97" s="1">
        <v>0</v>
      </c>
      <c r="F97" s="1">
        <v>0</v>
      </c>
      <c r="G97" s="1">
        <v>0</v>
      </c>
      <c r="H97" s="1">
        <v>0</v>
      </c>
      <c r="I97" s="1">
        <v>0</v>
      </c>
      <c r="J97" s="1">
        <v>0</v>
      </c>
      <c r="K97" s="1">
        <v>0</v>
      </c>
      <c r="L97" s="1">
        <v>0</v>
      </c>
    </row>
    <row r="98" spans="1:12" x14ac:dyDescent="0.35">
      <c r="A98" s="1" t="s">
        <v>692</v>
      </c>
      <c r="B98" s="1" t="s">
        <v>495</v>
      </c>
      <c r="C98" s="1">
        <v>0</v>
      </c>
      <c r="D98" s="1">
        <v>0</v>
      </c>
      <c r="E98" s="1">
        <v>0</v>
      </c>
      <c r="F98" s="1">
        <v>0</v>
      </c>
      <c r="G98" s="1">
        <v>0</v>
      </c>
      <c r="H98" s="1">
        <v>0</v>
      </c>
      <c r="I98" s="1">
        <v>0</v>
      </c>
      <c r="J98" s="1">
        <v>0</v>
      </c>
      <c r="K98" s="1">
        <v>0</v>
      </c>
      <c r="L98" s="1">
        <v>0</v>
      </c>
    </row>
    <row r="99" spans="1:12" x14ac:dyDescent="0.35">
      <c r="A99" s="1" t="s">
        <v>693</v>
      </c>
      <c r="B99" s="1" t="s">
        <v>497</v>
      </c>
      <c r="C99" s="1">
        <v>1</v>
      </c>
      <c r="D99" s="1">
        <v>1</v>
      </c>
      <c r="E99" s="1">
        <v>0</v>
      </c>
      <c r="F99" s="1">
        <v>0</v>
      </c>
      <c r="G99" s="1">
        <v>0</v>
      </c>
      <c r="H99" s="1">
        <v>0</v>
      </c>
      <c r="I99" s="1">
        <v>0</v>
      </c>
      <c r="J99" s="1">
        <v>0</v>
      </c>
      <c r="K99" s="1">
        <v>0</v>
      </c>
      <c r="L99" s="1">
        <v>0</v>
      </c>
    </row>
    <row r="100" spans="1:12" x14ac:dyDescent="0.35">
      <c r="A100" s="1" t="s">
        <v>694</v>
      </c>
      <c r="B100" s="1" t="s">
        <v>499</v>
      </c>
      <c r="C100" s="1">
        <v>0</v>
      </c>
      <c r="D100" s="1">
        <v>0</v>
      </c>
      <c r="E100" s="1">
        <v>0</v>
      </c>
      <c r="F100" s="1">
        <v>0</v>
      </c>
      <c r="G100" s="1">
        <v>0</v>
      </c>
      <c r="H100" s="1">
        <v>0</v>
      </c>
      <c r="I100" s="1">
        <v>0</v>
      </c>
      <c r="J100" s="1">
        <v>0</v>
      </c>
      <c r="K100" s="1">
        <v>0</v>
      </c>
      <c r="L100" s="1">
        <v>0</v>
      </c>
    </row>
    <row r="101" spans="1:12" x14ac:dyDescent="0.35">
      <c r="A101" s="1" t="s">
        <v>695</v>
      </c>
      <c r="B101" s="1" t="s">
        <v>501</v>
      </c>
      <c r="C101" s="1">
        <v>1</v>
      </c>
      <c r="D101" s="1">
        <v>0</v>
      </c>
      <c r="E101" s="1">
        <v>0</v>
      </c>
      <c r="F101" s="1">
        <v>0</v>
      </c>
      <c r="G101" s="1">
        <v>0</v>
      </c>
      <c r="H101" s="1">
        <v>0</v>
      </c>
      <c r="I101" s="1">
        <v>0</v>
      </c>
      <c r="J101" s="1">
        <v>0</v>
      </c>
      <c r="K101" s="1">
        <v>0</v>
      </c>
      <c r="L101" s="1">
        <v>0</v>
      </c>
    </row>
    <row r="102" spans="1:12" x14ac:dyDescent="0.35">
      <c r="A102" s="1" t="s">
        <v>696</v>
      </c>
      <c r="B102" s="1" t="s">
        <v>503</v>
      </c>
      <c r="C102" s="1">
        <v>0</v>
      </c>
      <c r="D102" s="1">
        <v>0</v>
      </c>
      <c r="E102" s="1">
        <v>0</v>
      </c>
      <c r="F102" s="1">
        <v>0</v>
      </c>
      <c r="G102" s="1">
        <v>0</v>
      </c>
      <c r="H102" s="1">
        <v>0</v>
      </c>
      <c r="I102" s="1">
        <v>0</v>
      </c>
      <c r="J102" s="1">
        <v>0</v>
      </c>
      <c r="K102" s="1">
        <v>0</v>
      </c>
      <c r="L102" s="1">
        <v>0</v>
      </c>
    </row>
    <row r="103" spans="1:12" x14ac:dyDescent="0.35">
      <c r="A103" s="1" t="s">
        <v>697</v>
      </c>
      <c r="B103" s="1" t="s">
        <v>505</v>
      </c>
      <c r="C103" s="1">
        <v>0</v>
      </c>
      <c r="D103" s="1">
        <v>0</v>
      </c>
      <c r="E103" s="1">
        <v>0</v>
      </c>
      <c r="F103" s="1">
        <v>0</v>
      </c>
      <c r="G103" s="1">
        <v>0</v>
      </c>
      <c r="H103" s="1">
        <v>0</v>
      </c>
      <c r="I103" s="1">
        <v>0</v>
      </c>
      <c r="J103" s="1">
        <v>0</v>
      </c>
      <c r="K103" s="1">
        <v>0</v>
      </c>
      <c r="L103" s="1">
        <v>0</v>
      </c>
    </row>
    <row r="104" spans="1:12" x14ac:dyDescent="0.35">
      <c r="A104" s="1" t="s">
        <v>698</v>
      </c>
      <c r="B104" s="1" t="s">
        <v>507</v>
      </c>
      <c r="C104" s="1">
        <v>0</v>
      </c>
      <c r="D104" s="1">
        <v>0</v>
      </c>
      <c r="E104" s="1">
        <v>0</v>
      </c>
      <c r="F104" s="1">
        <v>0</v>
      </c>
      <c r="G104" s="1">
        <v>0</v>
      </c>
      <c r="H104" s="1">
        <v>0</v>
      </c>
      <c r="I104" s="1">
        <v>0</v>
      </c>
      <c r="J104" s="1">
        <v>0</v>
      </c>
      <c r="K104" s="1">
        <v>0</v>
      </c>
      <c r="L104" s="1">
        <v>0</v>
      </c>
    </row>
    <row r="105" spans="1:12" x14ac:dyDescent="0.35">
      <c r="A105" s="1" t="s">
        <v>699</v>
      </c>
      <c r="B105" s="1" t="s">
        <v>509</v>
      </c>
      <c r="C105" s="1">
        <v>0</v>
      </c>
      <c r="D105" s="1">
        <v>0</v>
      </c>
      <c r="E105" s="1">
        <v>0</v>
      </c>
      <c r="F105" s="1">
        <v>0</v>
      </c>
      <c r="G105" s="1">
        <v>0</v>
      </c>
      <c r="H105" s="1">
        <v>0</v>
      </c>
      <c r="I105" s="1">
        <v>0</v>
      </c>
      <c r="J105" s="1">
        <v>0</v>
      </c>
      <c r="K105" s="1">
        <v>0</v>
      </c>
      <c r="L105" s="1">
        <v>0</v>
      </c>
    </row>
    <row r="106" spans="1:12" x14ac:dyDescent="0.35">
      <c r="A106" s="1" t="s">
        <v>700</v>
      </c>
      <c r="B106" s="1" t="s">
        <v>511</v>
      </c>
      <c r="C106" s="1">
        <v>0</v>
      </c>
      <c r="D106" s="1">
        <v>0</v>
      </c>
      <c r="E106" s="1">
        <v>0</v>
      </c>
      <c r="F106" s="1">
        <v>0</v>
      </c>
      <c r="G106" s="1">
        <v>0</v>
      </c>
      <c r="H106" s="1">
        <v>0</v>
      </c>
      <c r="I106" s="1">
        <v>0</v>
      </c>
      <c r="J106" s="1">
        <v>0</v>
      </c>
      <c r="K106" s="1">
        <v>0</v>
      </c>
      <c r="L106" s="1">
        <v>0</v>
      </c>
    </row>
    <row r="107" spans="1:12" x14ac:dyDescent="0.35">
      <c r="A107" s="1" t="s">
        <v>701</v>
      </c>
      <c r="B107" s="1" t="s">
        <v>513</v>
      </c>
      <c r="C107" s="1">
        <v>0</v>
      </c>
      <c r="D107" s="1">
        <v>0</v>
      </c>
      <c r="E107" s="1">
        <v>0</v>
      </c>
      <c r="F107" s="1">
        <v>0</v>
      </c>
      <c r="G107" s="1">
        <v>0</v>
      </c>
      <c r="H107" s="1">
        <v>0</v>
      </c>
      <c r="I107" s="1">
        <v>0</v>
      </c>
      <c r="J107" s="1">
        <v>0</v>
      </c>
      <c r="K107" s="1">
        <v>0</v>
      </c>
      <c r="L107" s="1">
        <v>0</v>
      </c>
    </row>
    <row r="108" spans="1:12" x14ac:dyDescent="0.35">
      <c r="A108" s="1" t="s">
        <v>702</v>
      </c>
      <c r="B108" s="1" t="s">
        <v>515</v>
      </c>
      <c r="C108" s="1">
        <v>0</v>
      </c>
      <c r="D108" s="1">
        <v>0</v>
      </c>
      <c r="E108" s="1">
        <v>0</v>
      </c>
      <c r="F108" s="1">
        <v>0</v>
      </c>
      <c r="G108" s="1">
        <v>0</v>
      </c>
      <c r="H108" s="1">
        <v>0</v>
      </c>
      <c r="I108" s="1">
        <v>0</v>
      </c>
      <c r="J108" s="1">
        <v>0</v>
      </c>
      <c r="K108" s="1">
        <v>0</v>
      </c>
      <c r="L108" s="1">
        <v>0</v>
      </c>
    </row>
    <row r="109" spans="1:12" x14ac:dyDescent="0.35">
      <c r="A109" s="1" t="s">
        <v>703</v>
      </c>
      <c r="B109" s="1" t="s">
        <v>517</v>
      </c>
      <c r="C109" s="1">
        <v>0</v>
      </c>
      <c r="D109" s="1">
        <v>0</v>
      </c>
      <c r="E109" s="1">
        <v>0</v>
      </c>
      <c r="F109" s="1">
        <v>0</v>
      </c>
      <c r="G109" s="1">
        <v>0</v>
      </c>
      <c r="H109" s="1">
        <v>0</v>
      </c>
      <c r="I109" s="1">
        <v>0</v>
      </c>
      <c r="J109" s="1">
        <v>0</v>
      </c>
      <c r="K109" s="1">
        <v>0</v>
      </c>
      <c r="L109" s="1">
        <v>0</v>
      </c>
    </row>
    <row r="110" spans="1:12" x14ac:dyDescent="0.35">
      <c r="A110" s="1" t="s">
        <v>704</v>
      </c>
      <c r="B110" s="1" t="s">
        <v>519</v>
      </c>
      <c r="C110" s="1">
        <v>0</v>
      </c>
      <c r="D110" s="1">
        <v>0</v>
      </c>
      <c r="E110" s="1">
        <v>0</v>
      </c>
      <c r="F110" s="1">
        <v>0</v>
      </c>
      <c r="G110" s="1">
        <v>0</v>
      </c>
      <c r="H110" s="1">
        <v>0</v>
      </c>
      <c r="I110" s="1">
        <v>0</v>
      </c>
      <c r="J110" s="1">
        <v>0</v>
      </c>
      <c r="K110" s="1">
        <v>0</v>
      </c>
      <c r="L110" s="1">
        <v>0</v>
      </c>
    </row>
    <row r="111" spans="1:12" x14ac:dyDescent="0.35">
      <c r="A111" s="1" t="s">
        <v>705</v>
      </c>
      <c r="B111" s="1" t="s">
        <v>521</v>
      </c>
      <c r="C111" s="1">
        <v>0</v>
      </c>
      <c r="D111" s="1">
        <v>0</v>
      </c>
      <c r="E111" s="1">
        <v>0</v>
      </c>
      <c r="F111" s="1">
        <v>0</v>
      </c>
      <c r="G111" s="1">
        <v>0</v>
      </c>
      <c r="H111" s="1">
        <v>0</v>
      </c>
      <c r="I111" s="1">
        <v>0</v>
      </c>
      <c r="J111" s="1">
        <v>0</v>
      </c>
      <c r="K111" s="1">
        <v>0</v>
      </c>
      <c r="L111" s="1">
        <v>0</v>
      </c>
    </row>
    <row r="112" spans="1:12" x14ac:dyDescent="0.35">
      <c r="A112" s="1" t="s">
        <v>706</v>
      </c>
      <c r="B112" s="1" t="s">
        <v>524</v>
      </c>
      <c r="C112" s="1">
        <v>0</v>
      </c>
      <c r="D112" s="1">
        <v>0</v>
      </c>
      <c r="E112" s="1">
        <v>0</v>
      </c>
      <c r="F112" s="1">
        <v>0</v>
      </c>
      <c r="G112" s="1">
        <v>0</v>
      </c>
      <c r="H112" s="1">
        <v>0</v>
      </c>
      <c r="I112" s="1">
        <v>0</v>
      </c>
      <c r="J112" s="1">
        <v>0</v>
      </c>
      <c r="K112" s="1">
        <v>0</v>
      </c>
      <c r="L112" s="1">
        <v>0</v>
      </c>
    </row>
    <row r="113" spans="1:12" x14ac:dyDescent="0.35">
      <c r="A113" s="1" t="s">
        <v>707</v>
      </c>
      <c r="B113" s="1" t="s">
        <v>526</v>
      </c>
      <c r="C113" s="1">
        <v>0</v>
      </c>
      <c r="D113" s="1">
        <v>0</v>
      </c>
      <c r="E113" s="1">
        <v>0</v>
      </c>
      <c r="F113" s="1">
        <v>0</v>
      </c>
      <c r="G113" s="1">
        <v>0</v>
      </c>
      <c r="H113" s="1">
        <v>0</v>
      </c>
      <c r="I113" s="1">
        <v>0</v>
      </c>
      <c r="J113" s="1">
        <v>0</v>
      </c>
      <c r="K113" s="1">
        <v>0</v>
      </c>
      <c r="L113" s="1">
        <v>0</v>
      </c>
    </row>
    <row r="114" spans="1:12" x14ac:dyDescent="0.35">
      <c r="A114" s="1" t="s">
        <v>527</v>
      </c>
      <c r="B114" s="1" t="s">
        <v>528</v>
      </c>
      <c r="C114" s="1">
        <v>0</v>
      </c>
      <c r="D114" s="1">
        <v>0</v>
      </c>
      <c r="E114" s="1">
        <v>0</v>
      </c>
      <c r="F114" s="1">
        <v>0</v>
      </c>
      <c r="G114" s="1">
        <v>0</v>
      </c>
      <c r="H114" s="1">
        <v>0</v>
      </c>
      <c r="I114" s="1">
        <v>0</v>
      </c>
      <c r="J114" s="1">
        <v>0</v>
      </c>
      <c r="K114" s="1">
        <v>0</v>
      </c>
      <c r="L114" s="1">
        <v>0</v>
      </c>
    </row>
    <row r="115" spans="1:12" x14ac:dyDescent="0.35">
      <c r="A115" s="1" t="s">
        <v>708</v>
      </c>
      <c r="B115" s="1" t="s">
        <v>530</v>
      </c>
      <c r="C115" s="1">
        <v>1</v>
      </c>
      <c r="D115" s="1">
        <v>0</v>
      </c>
      <c r="E115" s="1">
        <v>0</v>
      </c>
      <c r="F115" s="1">
        <v>0</v>
      </c>
      <c r="G115" s="1">
        <v>0</v>
      </c>
      <c r="H115" s="1">
        <v>0</v>
      </c>
      <c r="I115" s="1">
        <v>0</v>
      </c>
      <c r="J115" s="1">
        <v>0</v>
      </c>
      <c r="K115" s="1">
        <v>0</v>
      </c>
      <c r="L115" s="1">
        <v>0</v>
      </c>
    </row>
    <row r="116" spans="1:12" x14ac:dyDescent="0.35">
      <c r="A116" s="1" t="s">
        <v>709</v>
      </c>
      <c r="B116" s="1" t="s">
        <v>533</v>
      </c>
      <c r="C116" s="1">
        <v>0</v>
      </c>
      <c r="D116" s="1">
        <v>0</v>
      </c>
      <c r="E116" s="1">
        <v>0</v>
      </c>
      <c r="F116" s="1">
        <v>0</v>
      </c>
      <c r="G116" s="1">
        <v>0</v>
      </c>
      <c r="H116" s="1">
        <v>0</v>
      </c>
      <c r="I116" s="1">
        <v>0</v>
      </c>
      <c r="J116" s="1">
        <v>0</v>
      </c>
      <c r="K116" s="1">
        <v>0</v>
      </c>
      <c r="L116" s="1">
        <v>0</v>
      </c>
    </row>
    <row r="117" spans="1:12" x14ac:dyDescent="0.35">
      <c r="A117" s="1" t="s">
        <v>710</v>
      </c>
      <c r="B117" s="1" t="s">
        <v>535</v>
      </c>
      <c r="C117" s="1">
        <v>2</v>
      </c>
      <c r="D117" s="1">
        <v>0</v>
      </c>
      <c r="E117" s="1">
        <v>0</v>
      </c>
      <c r="F117" s="1">
        <v>0</v>
      </c>
      <c r="G117" s="1">
        <v>0</v>
      </c>
      <c r="H117" s="1">
        <v>0</v>
      </c>
      <c r="I117" s="1">
        <v>0</v>
      </c>
      <c r="J117" s="1">
        <v>0</v>
      </c>
      <c r="K117" s="1">
        <v>0</v>
      </c>
      <c r="L117" s="1">
        <v>0</v>
      </c>
    </row>
    <row r="118" spans="1:12" x14ac:dyDescent="0.35">
      <c r="A118" s="1" t="s">
        <v>711</v>
      </c>
      <c r="B118" s="1" t="s">
        <v>537</v>
      </c>
      <c r="C118" s="1">
        <v>0</v>
      </c>
      <c r="D118" s="1">
        <v>0</v>
      </c>
      <c r="E118" s="1">
        <v>0</v>
      </c>
      <c r="F118" s="1">
        <v>0</v>
      </c>
      <c r="G118" s="1">
        <v>0</v>
      </c>
      <c r="H118" s="1">
        <v>0</v>
      </c>
      <c r="I118" s="1">
        <v>0</v>
      </c>
      <c r="J118" s="1">
        <v>0</v>
      </c>
      <c r="K118" s="1">
        <v>0</v>
      </c>
      <c r="L118" s="1">
        <v>0</v>
      </c>
    </row>
    <row r="119" spans="1:12" x14ac:dyDescent="0.35">
      <c r="A119" s="1" t="s">
        <v>712</v>
      </c>
      <c r="B119" s="1" t="s">
        <v>539</v>
      </c>
      <c r="C119" s="1">
        <v>0</v>
      </c>
      <c r="D119" s="1">
        <v>0</v>
      </c>
      <c r="E119" s="1">
        <v>0</v>
      </c>
      <c r="F119" s="1">
        <v>0</v>
      </c>
      <c r="G119" s="1">
        <v>0</v>
      </c>
      <c r="H119" s="1">
        <v>0</v>
      </c>
      <c r="I119" s="1">
        <v>0</v>
      </c>
      <c r="J119" s="1">
        <v>0</v>
      </c>
      <c r="K119" s="1">
        <v>0</v>
      </c>
      <c r="L119" s="1">
        <v>0</v>
      </c>
    </row>
    <row r="120" spans="1:12" x14ac:dyDescent="0.35">
      <c r="A120" s="1" t="s">
        <v>713</v>
      </c>
      <c r="B120" s="1" t="s">
        <v>541</v>
      </c>
      <c r="C120" s="1">
        <v>1</v>
      </c>
      <c r="D120" s="1">
        <v>0</v>
      </c>
      <c r="E120" s="1">
        <v>0</v>
      </c>
      <c r="F120" s="1">
        <v>0</v>
      </c>
      <c r="G120" s="1">
        <v>0</v>
      </c>
      <c r="H120" s="1">
        <v>0</v>
      </c>
      <c r="I120" s="1">
        <v>0</v>
      </c>
      <c r="J120" s="1">
        <v>0</v>
      </c>
      <c r="K120" s="1">
        <v>0</v>
      </c>
      <c r="L120" s="1">
        <v>0</v>
      </c>
    </row>
    <row r="121" spans="1:12" x14ac:dyDescent="0.35">
      <c r="A121" s="1" t="s">
        <v>714</v>
      </c>
      <c r="B121" s="1" t="s">
        <v>543</v>
      </c>
      <c r="C121" s="1">
        <v>0</v>
      </c>
      <c r="D121" s="1">
        <v>1</v>
      </c>
      <c r="E121" s="1">
        <v>0</v>
      </c>
      <c r="F121" s="1">
        <v>0</v>
      </c>
      <c r="G121" s="1">
        <v>0</v>
      </c>
      <c r="H121" s="1">
        <v>0</v>
      </c>
      <c r="I121" s="1">
        <v>0</v>
      </c>
      <c r="J121" s="1">
        <v>0</v>
      </c>
      <c r="K121" s="1">
        <v>0</v>
      </c>
      <c r="L121" s="1">
        <v>0</v>
      </c>
    </row>
    <row r="122" spans="1:12" x14ac:dyDescent="0.35">
      <c r="A122" s="1" t="s">
        <v>715</v>
      </c>
      <c r="B122" s="1" t="s">
        <v>545</v>
      </c>
      <c r="C122" s="1">
        <v>0</v>
      </c>
      <c r="D122" s="1">
        <v>0</v>
      </c>
      <c r="E122" s="1">
        <v>0</v>
      </c>
      <c r="F122" s="1">
        <v>0</v>
      </c>
      <c r="G122" s="1">
        <v>0</v>
      </c>
      <c r="H122" s="1">
        <v>0</v>
      </c>
      <c r="I122" s="1">
        <v>0</v>
      </c>
      <c r="J122" s="1">
        <v>0</v>
      </c>
      <c r="K122" s="1">
        <v>0</v>
      </c>
      <c r="L122" s="1">
        <v>0</v>
      </c>
    </row>
    <row r="123" spans="1:12" x14ac:dyDescent="0.35">
      <c r="A123" s="1" t="s">
        <v>716</v>
      </c>
      <c r="B123" s="1" t="s">
        <v>547</v>
      </c>
      <c r="C123" s="1">
        <v>0</v>
      </c>
      <c r="D123" s="1">
        <v>0</v>
      </c>
      <c r="E123" s="1">
        <v>0</v>
      </c>
      <c r="F123" s="1">
        <v>0</v>
      </c>
      <c r="G123" s="1">
        <v>0</v>
      </c>
      <c r="H123" s="1">
        <v>0</v>
      </c>
      <c r="I123" s="1">
        <v>0</v>
      </c>
      <c r="J123" s="1">
        <v>0</v>
      </c>
      <c r="K123" s="1">
        <v>0</v>
      </c>
      <c r="L123" s="1">
        <v>0</v>
      </c>
    </row>
    <row r="124" spans="1:12" x14ac:dyDescent="0.35">
      <c r="A124" s="1" t="s">
        <v>717</v>
      </c>
      <c r="B124" s="1" t="s">
        <v>549</v>
      </c>
      <c r="C124" s="1">
        <v>0</v>
      </c>
      <c r="D124" s="1">
        <v>0</v>
      </c>
      <c r="E124" s="1">
        <v>0</v>
      </c>
      <c r="F124" s="1">
        <v>0</v>
      </c>
      <c r="G124" s="1">
        <v>0</v>
      </c>
      <c r="H124" s="1">
        <v>0</v>
      </c>
      <c r="I124" s="1">
        <v>0</v>
      </c>
      <c r="J124" s="1">
        <v>0</v>
      </c>
      <c r="K124" s="1">
        <v>0</v>
      </c>
      <c r="L124" s="1">
        <v>0</v>
      </c>
    </row>
    <row r="125" spans="1:12" x14ac:dyDescent="0.35">
      <c r="A125" s="1" t="s">
        <v>718</v>
      </c>
      <c r="B125" s="1" t="s">
        <v>551</v>
      </c>
      <c r="C125" s="1">
        <v>0</v>
      </c>
      <c r="D125" s="1">
        <v>0</v>
      </c>
      <c r="E125" s="1">
        <v>0</v>
      </c>
      <c r="F125" s="1">
        <v>0</v>
      </c>
      <c r="G125" s="1">
        <v>0</v>
      </c>
      <c r="H125" s="1">
        <v>0</v>
      </c>
      <c r="I125" s="1">
        <v>0</v>
      </c>
      <c r="J125" s="1">
        <v>0</v>
      </c>
      <c r="K125" s="1">
        <v>0</v>
      </c>
      <c r="L125" s="1">
        <v>0</v>
      </c>
    </row>
    <row r="126" spans="1:12" x14ac:dyDescent="0.35">
      <c r="A126" s="1" t="s">
        <v>719</v>
      </c>
      <c r="B126" s="1" t="s">
        <v>553</v>
      </c>
      <c r="C126" s="1">
        <v>0</v>
      </c>
      <c r="D126" s="1">
        <v>0</v>
      </c>
      <c r="E126" s="1">
        <v>0</v>
      </c>
      <c r="F126" s="1">
        <v>0</v>
      </c>
      <c r="G126" s="1">
        <v>0</v>
      </c>
      <c r="H126" s="1">
        <v>0</v>
      </c>
      <c r="I126" s="1">
        <v>0</v>
      </c>
      <c r="J126" s="1">
        <v>0</v>
      </c>
      <c r="K126" s="1">
        <v>0</v>
      </c>
      <c r="L126" s="1">
        <v>0</v>
      </c>
    </row>
    <row r="127" spans="1:12" x14ac:dyDescent="0.35">
      <c r="A127" s="1" t="s">
        <v>720</v>
      </c>
      <c r="B127" s="1" t="s">
        <v>555</v>
      </c>
      <c r="C127" s="1">
        <v>0</v>
      </c>
      <c r="D127" s="1">
        <v>0</v>
      </c>
      <c r="E127" s="1">
        <v>0</v>
      </c>
      <c r="F127" s="1">
        <v>0</v>
      </c>
      <c r="G127" s="1">
        <v>0</v>
      </c>
      <c r="H127" s="1">
        <v>0</v>
      </c>
      <c r="I127" s="1">
        <v>0</v>
      </c>
      <c r="J127" s="1">
        <v>0</v>
      </c>
      <c r="K127" s="1">
        <v>0</v>
      </c>
      <c r="L127" s="1">
        <v>0</v>
      </c>
    </row>
    <row r="128" spans="1:12" x14ac:dyDescent="0.35">
      <c r="A128" s="1" t="s">
        <v>721</v>
      </c>
      <c r="B128" s="1" t="s">
        <v>558</v>
      </c>
      <c r="C128" s="1">
        <v>0</v>
      </c>
      <c r="D128" s="1">
        <v>2</v>
      </c>
      <c r="E128" s="1">
        <v>0</v>
      </c>
      <c r="F128" s="1">
        <v>0</v>
      </c>
      <c r="G128" s="1">
        <v>0</v>
      </c>
      <c r="H128" s="1">
        <v>0</v>
      </c>
      <c r="I128" s="1">
        <v>0</v>
      </c>
      <c r="J128" s="1">
        <v>0</v>
      </c>
      <c r="K128" s="1">
        <v>0</v>
      </c>
      <c r="L128" s="1">
        <v>0</v>
      </c>
    </row>
    <row r="129" spans="1:12" x14ac:dyDescent="0.35">
      <c r="A129" s="1" t="s">
        <v>722</v>
      </c>
      <c r="B129" s="1" t="s">
        <v>560</v>
      </c>
      <c r="C129" s="1">
        <v>0</v>
      </c>
      <c r="D129" s="1">
        <v>0</v>
      </c>
      <c r="E129" s="1">
        <v>0</v>
      </c>
      <c r="F129" s="1">
        <v>0</v>
      </c>
      <c r="G129" s="1">
        <v>0</v>
      </c>
      <c r="H129" s="1">
        <v>0</v>
      </c>
      <c r="I129" s="1">
        <v>0</v>
      </c>
      <c r="J129" s="1">
        <v>0</v>
      </c>
      <c r="K129" s="1">
        <v>0</v>
      </c>
      <c r="L129" s="1">
        <v>0</v>
      </c>
    </row>
    <row r="130" spans="1:12" x14ac:dyDescent="0.35">
      <c r="A130" s="1" t="s">
        <v>723</v>
      </c>
      <c r="B130" s="1" t="s">
        <v>562</v>
      </c>
      <c r="C130" s="1">
        <v>8</v>
      </c>
      <c r="D130" s="1">
        <v>1</v>
      </c>
      <c r="E130" s="1">
        <v>0</v>
      </c>
      <c r="F130" s="1">
        <v>0</v>
      </c>
      <c r="G130" s="1">
        <v>0</v>
      </c>
      <c r="H130" s="1">
        <v>0</v>
      </c>
      <c r="I130" s="1">
        <v>0</v>
      </c>
      <c r="J130" s="1">
        <v>0</v>
      </c>
      <c r="K130" s="1">
        <v>0</v>
      </c>
      <c r="L130" s="1">
        <v>0</v>
      </c>
    </row>
    <row r="131" spans="1:12" x14ac:dyDescent="0.35">
      <c r="A131" s="1" t="s">
        <v>724</v>
      </c>
      <c r="B131" s="1" t="s">
        <v>564</v>
      </c>
      <c r="C131" s="1">
        <v>0</v>
      </c>
      <c r="D131" s="1">
        <v>0</v>
      </c>
      <c r="E131" s="1">
        <v>0</v>
      </c>
      <c r="F131" s="1">
        <v>0</v>
      </c>
      <c r="G131" s="1">
        <v>0</v>
      </c>
      <c r="H131" s="1">
        <v>0</v>
      </c>
      <c r="I131" s="1">
        <v>0</v>
      </c>
      <c r="J131" s="1">
        <v>0</v>
      </c>
      <c r="K131" s="1">
        <v>0</v>
      </c>
      <c r="L131" s="1">
        <v>0</v>
      </c>
    </row>
    <row r="132" spans="1:12" x14ac:dyDescent="0.35">
      <c r="A132" s="1" t="s">
        <v>725</v>
      </c>
      <c r="B132" s="1" t="s">
        <v>566</v>
      </c>
      <c r="C132" s="1">
        <v>13</v>
      </c>
      <c r="D132" s="1">
        <v>2</v>
      </c>
      <c r="E132" s="1">
        <v>0</v>
      </c>
      <c r="F132" s="1">
        <v>0</v>
      </c>
      <c r="G132" s="1">
        <v>0</v>
      </c>
      <c r="H132" s="1">
        <v>0</v>
      </c>
      <c r="I132" s="1">
        <v>0</v>
      </c>
      <c r="J132" s="1">
        <v>0</v>
      </c>
      <c r="K132" s="1">
        <v>0</v>
      </c>
      <c r="L132" s="1">
        <v>0</v>
      </c>
    </row>
    <row r="133" spans="1:12" x14ac:dyDescent="0.35">
      <c r="A133" s="1" t="s">
        <v>726</v>
      </c>
      <c r="B133" s="1" t="s">
        <v>568</v>
      </c>
      <c r="C133" s="1">
        <v>3</v>
      </c>
      <c r="D133" s="1">
        <v>2</v>
      </c>
      <c r="E133" s="1">
        <v>0</v>
      </c>
      <c r="F133" s="1">
        <v>0</v>
      </c>
      <c r="G133" s="1">
        <v>0</v>
      </c>
      <c r="H133" s="1">
        <v>0</v>
      </c>
      <c r="I133" s="1">
        <v>0</v>
      </c>
      <c r="J133" s="1">
        <v>0</v>
      </c>
      <c r="K133" s="1">
        <v>0</v>
      </c>
      <c r="L133" s="1">
        <v>0</v>
      </c>
    </row>
    <row r="134" spans="1:12" x14ac:dyDescent="0.35">
      <c r="A134" s="1" t="s">
        <v>727</v>
      </c>
      <c r="B134" s="1" t="s">
        <v>570</v>
      </c>
      <c r="C134" s="1">
        <v>6</v>
      </c>
      <c r="D134" s="1">
        <v>0</v>
      </c>
      <c r="E134" s="1">
        <v>0</v>
      </c>
      <c r="F134" s="1">
        <v>0</v>
      </c>
      <c r="G134" s="1">
        <v>0</v>
      </c>
      <c r="H134" s="1">
        <v>0</v>
      </c>
      <c r="I134" s="1">
        <v>0</v>
      </c>
      <c r="J134" s="1">
        <v>0</v>
      </c>
      <c r="K134" s="1">
        <v>0</v>
      </c>
      <c r="L134" s="1">
        <v>0</v>
      </c>
    </row>
    <row r="135" spans="1:12" x14ac:dyDescent="0.35">
      <c r="A135" s="1" t="s">
        <v>728</v>
      </c>
      <c r="B135" s="1" t="s">
        <v>572</v>
      </c>
      <c r="C135" s="1">
        <v>20</v>
      </c>
      <c r="D135" s="1">
        <v>10</v>
      </c>
      <c r="E135" s="1">
        <v>0</v>
      </c>
      <c r="F135" s="1">
        <v>0</v>
      </c>
      <c r="G135" s="1">
        <v>0</v>
      </c>
      <c r="H135" s="1">
        <v>0</v>
      </c>
      <c r="I135" s="1">
        <v>0</v>
      </c>
      <c r="J135" s="1">
        <v>0</v>
      </c>
      <c r="K135" s="1">
        <v>0</v>
      </c>
      <c r="L135" s="1">
        <v>0</v>
      </c>
    </row>
    <row r="136" spans="1:12" x14ac:dyDescent="0.35">
      <c r="A136" s="1" t="s">
        <v>729</v>
      </c>
      <c r="B136" s="1" t="s">
        <v>574</v>
      </c>
      <c r="C136" s="1">
        <v>33</v>
      </c>
      <c r="D136" s="1">
        <v>102</v>
      </c>
      <c r="E136" s="1">
        <v>0</v>
      </c>
      <c r="F136" s="1">
        <v>0</v>
      </c>
      <c r="G136" s="1">
        <v>0</v>
      </c>
      <c r="H136" s="1">
        <v>0</v>
      </c>
      <c r="I136" s="1">
        <v>0</v>
      </c>
      <c r="J136" s="1">
        <v>0</v>
      </c>
      <c r="K136" s="1">
        <v>0</v>
      </c>
      <c r="L136" s="1">
        <v>0</v>
      </c>
    </row>
    <row r="137" spans="1:12" x14ac:dyDescent="0.35">
      <c r="A137" t="s">
        <v>730</v>
      </c>
      <c r="B137" t="s">
        <v>576</v>
      </c>
      <c r="C137" s="1410">
        <v>24</v>
      </c>
      <c r="D137" s="1410">
        <v>49</v>
      </c>
      <c r="E137" s="1410">
        <v>0</v>
      </c>
      <c r="F137" s="1410">
        <v>0</v>
      </c>
      <c r="G137" s="1410">
        <v>0</v>
      </c>
      <c r="H137" s="1410">
        <v>0</v>
      </c>
      <c r="I137" s="1410">
        <v>0</v>
      </c>
      <c r="J137" s="1410">
        <v>0</v>
      </c>
      <c r="K137" s="1410">
        <v>0</v>
      </c>
      <c r="L137" s="1410">
        <v>0</v>
      </c>
    </row>
    <row r="138" spans="1:12" x14ac:dyDescent="0.35">
      <c r="A138" t="s">
        <v>731</v>
      </c>
      <c r="B138" t="s">
        <v>578</v>
      </c>
      <c r="C138" s="1410">
        <v>3</v>
      </c>
      <c r="D138" s="1410">
        <v>11</v>
      </c>
      <c r="E138" s="1410">
        <v>0</v>
      </c>
      <c r="F138" s="1410">
        <v>0</v>
      </c>
      <c r="G138" s="1410">
        <v>0</v>
      </c>
      <c r="H138" s="1410">
        <v>0</v>
      </c>
      <c r="I138" s="1410">
        <v>0</v>
      </c>
      <c r="J138" s="1410">
        <v>0</v>
      </c>
      <c r="K138" s="1410">
        <v>0</v>
      </c>
      <c r="L138" s="1410">
        <v>0</v>
      </c>
    </row>
    <row r="139" spans="1:12" x14ac:dyDescent="0.35">
      <c r="A139" t="s">
        <v>732</v>
      </c>
      <c r="B139" t="s">
        <v>580</v>
      </c>
      <c r="C139" s="1410">
        <v>0</v>
      </c>
      <c r="D139" s="1410">
        <v>0</v>
      </c>
      <c r="E139" s="1410">
        <v>0</v>
      </c>
      <c r="F139" s="1410">
        <v>0</v>
      </c>
      <c r="G139" s="1410">
        <v>0</v>
      </c>
      <c r="H139" s="1410">
        <v>0</v>
      </c>
      <c r="I139" s="1410">
        <v>0</v>
      </c>
      <c r="J139" s="1410">
        <v>0</v>
      </c>
      <c r="K139" s="1410">
        <v>0</v>
      </c>
      <c r="L139" s="1410">
        <v>0</v>
      </c>
    </row>
    <row r="140" spans="1:12" x14ac:dyDescent="0.35">
      <c r="A140" t="s">
        <v>581</v>
      </c>
      <c r="B140" t="s">
        <v>582</v>
      </c>
      <c r="C140" s="1410">
        <v>0</v>
      </c>
      <c r="D140" s="1410">
        <v>0</v>
      </c>
      <c r="E140" s="1410">
        <v>0</v>
      </c>
      <c r="F140" s="1410">
        <v>0</v>
      </c>
      <c r="G140" s="1410">
        <v>0</v>
      </c>
      <c r="H140" s="1410">
        <v>0</v>
      </c>
      <c r="I140" s="1410">
        <v>0</v>
      </c>
      <c r="J140" s="1410">
        <v>0</v>
      </c>
      <c r="K140" s="1410">
        <v>0</v>
      </c>
      <c r="L140" s="1410">
        <v>0</v>
      </c>
    </row>
    <row r="141" spans="1:12" x14ac:dyDescent="0.35">
      <c r="A141" t="s">
        <v>583</v>
      </c>
      <c r="B141" t="s">
        <v>584</v>
      </c>
      <c r="C141" s="1410">
        <v>1</v>
      </c>
      <c r="D141" s="1410">
        <v>2</v>
      </c>
      <c r="E141" s="1410">
        <v>0</v>
      </c>
      <c r="F141" s="1410">
        <v>0</v>
      </c>
      <c r="G141" s="1410">
        <v>0</v>
      </c>
      <c r="H141" s="1410">
        <v>0</v>
      </c>
      <c r="I141" s="1410">
        <v>0</v>
      </c>
      <c r="J141" s="1410">
        <v>0</v>
      </c>
      <c r="K141" s="1410">
        <v>0</v>
      </c>
      <c r="L141" s="1410">
        <v>0</v>
      </c>
    </row>
    <row r="142" spans="1:12" x14ac:dyDescent="0.35">
      <c r="A142" t="s">
        <v>586</v>
      </c>
      <c r="B142" t="s">
        <v>587</v>
      </c>
      <c r="C142" s="1410">
        <v>0</v>
      </c>
      <c r="D142" s="1410">
        <v>0</v>
      </c>
      <c r="E142" s="1410">
        <v>0</v>
      </c>
      <c r="F142" s="1410">
        <v>0</v>
      </c>
      <c r="G142" s="1410">
        <v>0</v>
      </c>
      <c r="H142" s="1410">
        <v>0</v>
      </c>
      <c r="I142" s="1410">
        <v>0</v>
      </c>
      <c r="J142" s="1410">
        <v>0</v>
      </c>
      <c r="K142" s="1410">
        <v>0</v>
      </c>
      <c r="L142" s="1410">
        <v>0</v>
      </c>
    </row>
    <row r="143" spans="1:12" x14ac:dyDescent="0.35">
      <c r="A143" t="s">
        <v>588</v>
      </c>
      <c r="B143" t="s">
        <v>589</v>
      </c>
      <c r="C143" s="1410">
        <v>0</v>
      </c>
      <c r="D143" s="1410">
        <v>0</v>
      </c>
      <c r="E143" s="1410">
        <v>0</v>
      </c>
      <c r="F143" s="1410">
        <v>0</v>
      </c>
      <c r="G143" s="1410">
        <v>0</v>
      </c>
      <c r="H143" s="1410">
        <v>0</v>
      </c>
      <c r="I143" s="1410">
        <v>0</v>
      </c>
      <c r="J143" s="1410">
        <v>0</v>
      </c>
      <c r="K143" s="1410">
        <v>0</v>
      </c>
      <c r="L143" s="1410">
        <v>0</v>
      </c>
    </row>
    <row r="144" spans="1:12" x14ac:dyDescent="0.35">
      <c r="A144" t="s">
        <v>590</v>
      </c>
      <c r="B144" t="s">
        <v>591</v>
      </c>
      <c r="C144" s="1410">
        <v>0</v>
      </c>
      <c r="D144" s="1410">
        <v>0</v>
      </c>
      <c r="E144" s="1410">
        <v>0</v>
      </c>
      <c r="F144" s="1410">
        <v>0</v>
      </c>
      <c r="G144" s="1410">
        <v>0</v>
      </c>
      <c r="H144" s="1410">
        <v>0</v>
      </c>
      <c r="I144" s="1410">
        <v>0</v>
      </c>
      <c r="J144" s="1410">
        <v>0</v>
      </c>
      <c r="K144" s="1410">
        <v>0</v>
      </c>
      <c r="L144" s="1410">
        <v>0</v>
      </c>
    </row>
    <row r="145" spans="1:12" x14ac:dyDescent="0.35">
      <c r="A145" t="s">
        <v>733</v>
      </c>
      <c r="B145" t="s">
        <v>593</v>
      </c>
      <c r="C145" s="1410">
        <v>4</v>
      </c>
      <c r="D145" s="1410">
        <v>12</v>
      </c>
      <c r="E145" s="1410">
        <v>0</v>
      </c>
      <c r="F145" s="1410">
        <v>0</v>
      </c>
      <c r="G145" s="1410">
        <v>0</v>
      </c>
      <c r="H145" s="1410">
        <v>0</v>
      </c>
      <c r="I145" s="1410">
        <v>0</v>
      </c>
      <c r="J145" s="1410">
        <v>0</v>
      </c>
      <c r="K145" s="1410">
        <v>0</v>
      </c>
      <c r="L145" s="1410">
        <v>0</v>
      </c>
    </row>
    <row r="146" spans="1:12" x14ac:dyDescent="0.35">
      <c r="A146" t="s">
        <v>734</v>
      </c>
      <c r="B146" t="s">
        <v>596</v>
      </c>
      <c r="C146" s="1410">
        <v>4</v>
      </c>
      <c r="D146" s="1410">
        <v>31</v>
      </c>
      <c r="E146" s="1410">
        <v>0</v>
      </c>
      <c r="F146" s="1410">
        <v>0</v>
      </c>
      <c r="G146" s="1410">
        <v>0</v>
      </c>
      <c r="H146" s="1410">
        <v>0</v>
      </c>
      <c r="I146" s="1410">
        <v>0</v>
      </c>
      <c r="J146" s="1410">
        <v>0</v>
      </c>
      <c r="K146" s="1410">
        <v>0</v>
      </c>
      <c r="L146" s="1410">
        <v>0</v>
      </c>
    </row>
    <row r="147" spans="1:12" x14ac:dyDescent="0.35">
      <c r="A147" t="s">
        <v>735</v>
      </c>
      <c r="B147" t="s">
        <v>598</v>
      </c>
      <c r="C147" s="1410">
        <v>17</v>
      </c>
      <c r="D147" s="1410">
        <v>92</v>
      </c>
      <c r="E147" s="1410">
        <v>0</v>
      </c>
      <c r="F147" s="1410">
        <v>0</v>
      </c>
      <c r="G147" s="1410">
        <v>0</v>
      </c>
      <c r="H147" s="1410">
        <v>0</v>
      </c>
      <c r="I147" s="1410">
        <v>0</v>
      </c>
      <c r="J147" s="1410">
        <v>0</v>
      </c>
      <c r="K147" s="1410">
        <v>0</v>
      </c>
      <c r="L147" s="1410">
        <v>0</v>
      </c>
    </row>
    <row r="148" spans="1:12" x14ac:dyDescent="0.35">
      <c r="A148" t="s">
        <v>736</v>
      </c>
      <c r="B148" t="s">
        <v>600</v>
      </c>
      <c r="C148" s="1410">
        <v>8</v>
      </c>
      <c r="D148" s="1410">
        <v>43</v>
      </c>
      <c r="E148" s="1410">
        <v>0</v>
      </c>
      <c r="F148" s="1410">
        <v>0</v>
      </c>
      <c r="G148" s="1410">
        <v>0</v>
      </c>
      <c r="H148" s="1410">
        <v>0</v>
      </c>
      <c r="I148" s="1410">
        <v>0</v>
      </c>
      <c r="J148" s="1410">
        <v>0</v>
      </c>
      <c r="K148" s="1410">
        <v>0</v>
      </c>
      <c r="L148" s="1410">
        <v>0</v>
      </c>
    </row>
    <row r="149" spans="1:12" x14ac:dyDescent="0.35">
      <c r="A149" t="s">
        <v>737</v>
      </c>
      <c r="B149" t="s">
        <v>602</v>
      </c>
      <c r="C149" s="1410">
        <v>9</v>
      </c>
      <c r="D149" s="1410">
        <v>28</v>
      </c>
      <c r="E149" s="1410">
        <v>0</v>
      </c>
      <c r="F149" s="1410">
        <v>0</v>
      </c>
      <c r="G149" s="1410">
        <v>0</v>
      </c>
      <c r="H149" s="1410">
        <v>0</v>
      </c>
      <c r="I149" s="1410">
        <v>0</v>
      </c>
      <c r="J149" s="1410">
        <v>0</v>
      </c>
      <c r="K149" s="1410">
        <v>0</v>
      </c>
      <c r="L149" s="1410">
        <v>0</v>
      </c>
    </row>
    <row r="150" spans="1:12" x14ac:dyDescent="0.35">
      <c r="A150" t="s">
        <v>738</v>
      </c>
      <c r="B150" t="s">
        <v>604</v>
      </c>
      <c r="C150" s="1410">
        <v>0</v>
      </c>
      <c r="D150" s="1410">
        <v>0</v>
      </c>
      <c r="E150" s="1410">
        <v>0</v>
      </c>
      <c r="F150" s="1410">
        <v>0</v>
      </c>
      <c r="G150" s="1410">
        <v>0</v>
      </c>
      <c r="H150" s="1410">
        <v>0</v>
      </c>
      <c r="I150" s="1410">
        <v>0</v>
      </c>
      <c r="J150" s="1410">
        <v>0</v>
      </c>
      <c r="K150" s="1410">
        <v>0</v>
      </c>
      <c r="L150" s="1410">
        <v>0</v>
      </c>
    </row>
    <row r="151" spans="1:12" x14ac:dyDescent="0.35">
      <c r="A151" t="s">
        <v>605</v>
      </c>
      <c r="B151" t="s">
        <v>606</v>
      </c>
      <c r="C151" s="1410">
        <v>0</v>
      </c>
      <c r="D151" s="1410">
        <v>0</v>
      </c>
      <c r="E151" s="1410">
        <v>0</v>
      </c>
      <c r="F151" s="1410">
        <v>0</v>
      </c>
      <c r="G151" s="1410">
        <v>0</v>
      </c>
      <c r="H151" s="1410">
        <v>0</v>
      </c>
      <c r="I151" s="1410">
        <v>0</v>
      </c>
      <c r="J151" s="1410">
        <v>0</v>
      </c>
      <c r="K151" s="1410">
        <v>0</v>
      </c>
      <c r="L151" s="1410">
        <v>0</v>
      </c>
    </row>
    <row r="152" spans="1:12" x14ac:dyDescent="0.35">
      <c r="A152" t="s">
        <v>739</v>
      </c>
      <c r="B152" t="s">
        <v>608</v>
      </c>
      <c r="C152" s="1410">
        <v>17</v>
      </c>
      <c r="D152" s="1410">
        <v>56</v>
      </c>
      <c r="E152" s="1410">
        <v>0</v>
      </c>
      <c r="F152" s="1410">
        <v>0</v>
      </c>
      <c r="G152" s="1410">
        <v>0</v>
      </c>
      <c r="H152" s="1410">
        <v>0</v>
      </c>
      <c r="I152" s="1410">
        <v>0</v>
      </c>
      <c r="J152" s="1410">
        <v>0</v>
      </c>
      <c r="K152" s="1410">
        <v>0</v>
      </c>
      <c r="L152" s="1410">
        <v>0</v>
      </c>
    </row>
    <row r="153" spans="1:12" x14ac:dyDescent="0.35">
      <c r="A153" t="s">
        <v>740</v>
      </c>
      <c r="B153" t="s">
        <v>611</v>
      </c>
      <c r="C153" s="1410">
        <v>10</v>
      </c>
      <c r="D153" s="1410">
        <v>49</v>
      </c>
      <c r="E153" s="1410">
        <v>0</v>
      </c>
      <c r="F153" s="1410">
        <v>0</v>
      </c>
      <c r="G153" s="1410">
        <v>0</v>
      </c>
      <c r="H153" s="1410">
        <v>0</v>
      </c>
      <c r="I153" s="1410">
        <v>0</v>
      </c>
      <c r="J153" s="1410">
        <v>0</v>
      </c>
      <c r="K153" s="1410">
        <v>0</v>
      </c>
      <c r="L153" s="1410">
        <v>0</v>
      </c>
    </row>
    <row r="154" spans="1:12" x14ac:dyDescent="0.35">
      <c r="A154" t="s">
        <v>612</v>
      </c>
      <c r="B154" t="s">
        <v>613</v>
      </c>
      <c r="C154" s="1410">
        <v>0</v>
      </c>
      <c r="D154" s="1410">
        <v>0</v>
      </c>
      <c r="E154" s="1410">
        <v>0</v>
      </c>
      <c r="F154" s="1410">
        <v>0</v>
      </c>
      <c r="G154" s="1410">
        <v>0</v>
      </c>
      <c r="H154" s="1410">
        <v>0</v>
      </c>
      <c r="I154" s="1410">
        <v>0</v>
      </c>
      <c r="J154" s="1410">
        <v>0</v>
      </c>
      <c r="K154" s="1410">
        <v>0</v>
      </c>
      <c r="L154" s="1410">
        <v>0</v>
      </c>
    </row>
    <row r="155" spans="1:12" x14ac:dyDescent="0.35">
      <c r="A155" t="s">
        <v>615</v>
      </c>
      <c r="B155" t="s">
        <v>616</v>
      </c>
      <c r="C155" s="1410">
        <v>0</v>
      </c>
      <c r="D155" s="1410">
        <v>0</v>
      </c>
      <c r="E155" s="1410">
        <v>0</v>
      </c>
      <c r="F155" s="1410">
        <v>0</v>
      </c>
      <c r="G155" s="1410">
        <v>0</v>
      </c>
      <c r="H155" s="1410">
        <v>0</v>
      </c>
      <c r="I155" s="1410">
        <v>0</v>
      </c>
      <c r="J155" s="1410">
        <v>0</v>
      </c>
      <c r="K155" s="1410">
        <v>0</v>
      </c>
      <c r="L155" s="1410">
        <v>0</v>
      </c>
    </row>
    <row r="156" spans="1:12" x14ac:dyDescent="0.35">
      <c r="A156" t="s">
        <v>617</v>
      </c>
      <c r="B156" t="s">
        <v>618</v>
      </c>
      <c r="C156" s="1410">
        <v>0</v>
      </c>
      <c r="D156" s="1410">
        <v>0</v>
      </c>
      <c r="E156" s="1410">
        <v>0</v>
      </c>
      <c r="F156" s="1410">
        <v>0</v>
      </c>
      <c r="G156" s="1410">
        <v>0</v>
      </c>
      <c r="H156" s="1410">
        <v>0</v>
      </c>
      <c r="I156" s="1410">
        <v>0</v>
      </c>
      <c r="J156" s="1410">
        <v>0</v>
      </c>
      <c r="K156" s="1410">
        <v>0</v>
      </c>
      <c r="L156" s="1410">
        <v>0</v>
      </c>
    </row>
    <row r="157" spans="1:12" x14ac:dyDescent="0.35">
      <c r="A157" t="s">
        <v>619</v>
      </c>
      <c r="B157" t="s">
        <v>620</v>
      </c>
      <c r="C157" s="1410">
        <v>0</v>
      </c>
      <c r="D157" s="1410">
        <v>0</v>
      </c>
      <c r="E157" s="1410">
        <v>0</v>
      </c>
      <c r="F157" s="1410">
        <v>0</v>
      </c>
      <c r="G157" s="1410">
        <v>0</v>
      </c>
      <c r="H157" s="1410">
        <v>0</v>
      </c>
      <c r="I157" s="1410">
        <v>0</v>
      </c>
      <c r="J157" s="1410">
        <v>0</v>
      </c>
      <c r="K157" s="1410">
        <v>0</v>
      </c>
      <c r="L157" s="1410">
        <v>0</v>
      </c>
    </row>
    <row r="158" spans="1:12" x14ac:dyDescent="0.35">
      <c r="A158" t="s">
        <v>621</v>
      </c>
      <c r="B158" t="s">
        <v>622</v>
      </c>
      <c r="C158" s="1410">
        <v>0</v>
      </c>
      <c r="D158" s="1410">
        <v>0</v>
      </c>
      <c r="E158" s="1410">
        <v>0</v>
      </c>
      <c r="F158" s="1410">
        <v>0</v>
      </c>
      <c r="G158" s="1410">
        <v>0</v>
      </c>
      <c r="H158" s="1410">
        <v>0</v>
      </c>
      <c r="I158" s="1410">
        <v>0</v>
      </c>
      <c r="J158" s="1410">
        <v>0</v>
      </c>
      <c r="K158" s="1410">
        <v>0</v>
      </c>
      <c r="L158" s="1410">
        <v>0</v>
      </c>
    </row>
  </sheetData>
  <pageMargins left="0.75" right="0.75" top="1" bottom="1" header="0.5" footer="0.5"/>
  <headerFooter alignWithMargins="0">
    <oddHeader>&amp;A</oddHeader>
    <oddFooter>Page &amp;P</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69"/>
  <dimension ref="A1:M163"/>
  <sheetViews>
    <sheetView showGridLines="0" workbookViewId="0">
      <pane xSplit="2" ySplit="5" topLeftCell="C139" activePane="bottomRight" state="frozen"/>
      <selection activeCell="K155" sqref="K155"/>
      <selection pane="topRight" activeCell="K155" sqref="K155"/>
      <selection pane="bottomLeft" activeCell="K155" sqref="K155"/>
      <selection pane="bottomRight" activeCell="K155" sqref="K155"/>
    </sheetView>
  </sheetViews>
  <sheetFormatPr defaultColWidth="9.15234375" defaultRowHeight="10.3" x14ac:dyDescent="0.25"/>
  <cols>
    <col min="1" max="1" width="44.53515625" style="128" customWidth="1"/>
    <col min="2" max="2" width="8.53515625" style="149" customWidth="1"/>
    <col min="3" max="3" width="14.53515625" style="149" bestFit="1" customWidth="1"/>
    <col min="4" max="8" width="13.53515625" style="149" customWidth="1"/>
    <col min="9" max="9" width="12.69140625" style="149" customWidth="1"/>
    <col min="10" max="16384" width="9.15234375" style="128"/>
  </cols>
  <sheetData>
    <row r="1" spans="1:13" ht="43.5" customHeight="1" x14ac:dyDescent="0.35">
      <c r="A1" s="2650" t="str">
        <f>'t1'!A1</f>
        <v>SERVIZIO SANITARIO NAZIONALE - anno 2020</v>
      </c>
      <c r="B1" s="2650"/>
      <c r="C1" s="2650"/>
      <c r="D1" s="2650"/>
      <c r="E1" s="2650"/>
      <c r="F1" s="2650"/>
      <c r="G1" s="2650"/>
      <c r="H1" s="331"/>
      <c r="I1" s="309"/>
      <c r="K1" s="308"/>
      <c r="M1" s="270"/>
    </row>
    <row r="2" spans="1:13" ht="21" customHeight="1" x14ac:dyDescent="0.35">
      <c r="B2" s="128"/>
      <c r="C2" s="128"/>
      <c r="D2" s="2941"/>
      <c r="E2" s="2941"/>
      <c r="F2" s="2941"/>
      <c r="G2" s="2941"/>
      <c r="H2" s="2941"/>
      <c r="I2" s="2941"/>
      <c r="J2" s="316"/>
      <c r="K2" s="308"/>
      <c r="M2" s="270"/>
    </row>
    <row r="3" spans="1:13" ht="21" customHeight="1" x14ac:dyDescent="0.35">
      <c r="A3" s="269" t="s">
        <v>3965</v>
      </c>
      <c r="C3" s="128"/>
      <c r="D3" s="128"/>
      <c r="E3" s="128"/>
      <c r="F3" s="128"/>
      <c r="G3" s="128"/>
      <c r="H3" s="128"/>
      <c r="I3" s="128"/>
    </row>
    <row r="4" spans="1:13" ht="49.5" customHeight="1" x14ac:dyDescent="0.25">
      <c r="A4" s="318" t="s">
        <v>3919</v>
      </c>
      <c r="B4" s="318" t="s">
        <v>3907</v>
      </c>
      <c r="C4" s="318" t="str">
        <f>"Presenti 31.12 anno precedente (Tab 1)"</f>
        <v>Presenti 31.12 anno precedente (Tab 1)</v>
      </c>
      <c r="D4" s="318" t="s">
        <v>3966</v>
      </c>
      <c r="E4" s="318" t="s">
        <v>3967</v>
      </c>
      <c r="F4" s="318" t="s">
        <v>3968</v>
      </c>
      <c r="G4" s="318" t="s">
        <v>3969</v>
      </c>
      <c r="H4" s="318" t="s">
        <v>3970</v>
      </c>
      <c r="I4" s="318" t="s">
        <v>3971</v>
      </c>
    </row>
    <row r="5" spans="1:13" ht="10.75" x14ac:dyDescent="0.25">
      <c r="A5" s="359"/>
      <c r="B5" s="318"/>
      <c r="C5" s="360" t="s">
        <v>2029</v>
      </c>
      <c r="D5" s="360" t="s">
        <v>2030</v>
      </c>
      <c r="E5" s="360" t="s">
        <v>2032</v>
      </c>
      <c r="F5" s="360" t="s">
        <v>2033</v>
      </c>
      <c r="G5" s="360" t="s">
        <v>3972</v>
      </c>
      <c r="H5" s="360" t="s">
        <v>3932</v>
      </c>
      <c r="I5" s="360" t="s">
        <v>3973</v>
      </c>
    </row>
    <row r="6" spans="1:13" ht="12.75" customHeight="1" x14ac:dyDescent="0.3">
      <c r="A6" s="142" t="str">
        <f>'t1'!A7</f>
        <v>Direttore generale</v>
      </c>
      <c r="B6" s="313" t="str">
        <f>'t1'!B7</f>
        <v>0D0097</v>
      </c>
      <c r="C6" s="336">
        <f>'t1'!C7+'t1'!D7</f>
        <v>1</v>
      </c>
      <c r="D6" s="336">
        <f>'t5'!U8+'t5'!V8</f>
        <v>0</v>
      </c>
      <c r="E6" s="337">
        <f>'t6'!U8+'t6'!V8</f>
        <v>0</v>
      </c>
      <c r="F6" s="2233">
        <f>'t4'!C164</f>
        <v>0</v>
      </c>
      <c r="G6" s="337">
        <f>C6-D6+E6+F6</f>
        <v>1</v>
      </c>
      <c r="H6" s="337">
        <f>'t4'!FD7</f>
        <v>0</v>
      </c>
      <c r="I6" s="352" t="str">
        <f>IF(H6&lt;=G6,"OK","ERRORE")</f>
        <v>OK</v>
      </c>
    </row>
    <row r="7" spans="1:13" ht="12.75" customHeight="1" x14ac:dyDescent="0.3">
      <c r="A7" s="142" t="str">
        <f>'t1'!A8</f>
        <v>Direttore sanitario</v>
      </c>
      <c r="B7" s="313" t="str">
        <f>'t1'!B8</f>
        <v>0D0482</v>
      </c>
      <c r="C7" s="336">
        <f>'t1'!C8+'t1'!D8</f>
        <v>2</v>
      </c>
      <c r="D7" s="336">
        <f>'t5'!U9+'t5'!V9</f>
        <v>1</v>
      </c>
      <c r="E7" s="337">
        <f>'t6'!U9+'t6'!V9</f>
        <v>1</v>
      </c>
      <c r="F7" s="2233">
        <f>'t4'!D164</f>
        <v>0</v>
      </c>
      <c r="G7" s="337">
        <f t="shared" ref="G7:G70" si="0">C7-D7+E7+F7</f>
        <v>2</v>
      </c>
      <c r="H7" s="337">
        <f>'t4'!FD8</f>
        <v>0</v>
      </c>
      <c r="I7" s="352" t="str">
        <f t="shared" ref="I7:I70" si="1">IF(H7&lt;=G7,"OK","ERRORE")</f>
        <v>OK</v>
      </c>
    </row>
    <row r="8" spans="1:13" ht="12.75" customHeight="1" x14ac:dyDescent="0.3">
      <c r="A8" s="142" t="str">
        <f>'t1'!A9</f>
        <v>Direttore amministrativo</v>
      </c>
      <c r="B8" s="313" t="str">
        <f>'t1'!B9</f>
        <v>0D0163</v>
      </c>
      <c r="C8" s="336">
        <f>'t1'!C9+'t1'!D9</f>
        <v>1</v>
      </c>
      <c r="D8" s="336">
        <f>'t5'!U10+'t5'!V10</f>
        <v>0</v>
      </c>
      <c r="E8" s="337">
        <f>'t6'!U10+'t6'!V10</f>
        <v>0</v>
      </c>
      <c r="F8" s="2233">
        <f>'t4'!E164</f>
        <v>0</v>
      </c>
      <c r="G8" s="337">
        <f t="shared" si="0"/>
        <v>1</v>
      </c>
      <c r="H8" s="337">
        <f>'t4'!FD9</f>
        <v>0</v>
      </c>
      <c r="I8" s="352" t="str">
        <f t="shared" si="1"/>
        <v>OK</v>
      </c>
    </row>
    <row r="9" spans="1:13" ht="12.75" customHeight="1" x14ac:dyDescent="0.3">
      <c r="A9" s="142" t="str">
        <f>'t1'!A10</f>
        <v>Direttore dei servizi sociali</v>
      </c>
      <c r="B9" s="313" t="str">
        <f>'t1'!B10</f>
        <v>0D0484</v>
      </c>
      <c r="C9" s="336">
        <f>'t1'!C10+'t1'!D10</f>
        <v>0</v>
      </c>
      <c r="D9" s="336">
        <f>'t5'!U11+'t5'!V11</f>
        <v>0</v>
      </c>
      <c r="E9" s="337">
        <f>'t6'!U11+'t6'!V11</f>
        <v>0</v>
      </c>
      <c r="F9" s="2233">
        <f>'t4'!F164</f>
        <v>0</v>
      </c>
      <c r="G9" s="337">
        <f t="shared" si="0"/>
        <v>0</v>
      </c>
      <c r="H9" s="337">
        <f>'t4'!FD10</f>
        <v>0</v>
      </c>
      <c r="I9" s="352" t="str">
        <f t="shared" si="1"/>
        <v>OK</v>
      </c>
    </row>
    <row r="10" spans="1:13" ht="12.75" customHeight="1" x14ac:dyDescent="0.3">
      <c r="A10" s="142" t="str">
        <f>'t1'!A11</f>
        <v>Dir. Medico con inc. Struttura complessa (rapp. Esclusivo)</v>
      </c>
      <c r="B10" s="313" t="str">
        <f>'t1'!B11</f>
        <v>SD0E33</v>
      </c>
      <c r="C10" s="336">
        <f>'t1'!C11+'t1'!D11</f>
        <v>12</v>
      </c>
      <c r="D10" s="336">
        <f>'t5'!U12+'t5'!V12</f>
        <v>0</v>
      </c>
      <c r="E10" s="337">
        <f>'t6'!U12+'t6'!V12</f>
        <v>0</v>
      </c>
      <c r="F10" s="2233">
        <f>'t4'!G164</f>
        <v>0</v>
      </c>
      <c r="G10" s="337">
        <f t="shared" si="0"/>
        <v>12</v>
      </c>
      <c r="H10" s="337">
        <f>'t4'!FD11</f>
        <v>0</v>
      </c>
      <c r="I10" s="352" t="str">
        <f t="shared" si="1"/>
        <v>OK</v>
      </c>
    </row>
    <row r="11" spans="1:13" ht="12.75" customHeight="1" x14ac:dyDescent="0.3">
      <c r="A11" s="142" t="str">
        <f>'t1'!A12</f>
        <v>Dir. Medico con inc. di struttura complessa (rapp. Non escl.</v>
      </c>
      <c r="B11" s="313" t="str">
        <f>'t1'!B12</f>
        <v>SD0N33</v>
      </c>
      <c r="C11" s="336">
        <f>'t1'!C12+'t1'!D12</f>
        <v>5</v>
      </c>
      <c r="D11" s="336">
        <f>'t5'!U13+'t5'!V13</f>
        <v>1</v>
      </c>
      <c r="E11" s="337">
        <f>'t6'!U13+'t6'!V13</f>
        <v>0</v>
      </c>
      <c r="F11" s="2233">
        <f>'t4'!H164</f>
        <v>0</v>
      </c>
      <c r="G11" s="337">
        <f t="shared" si="0"/>
        <v>4</v>
      </c>
      <c r="H11" s="337">
        <f>'t4'!FD12</f>
        <v>0</v>
      </c>
      <c r="I11" s="352" t="str">
        <f t="shared" si="1"/>
        <v>OK</v>
      </c>
    </row>
    <row r="12" spans="1:13" ht="12.75" customHeight="1" x14ac:dyDescent="0.3">
      <c r="A12" s="142" t="str">
        <f>'t1'!A13</f>
        <v>Dir. Medico con incarico di struttura semplice (rapp. Esclus</v>
      </c>
      <c r="B12" s="313" t="str">
        <f>'t1'!B13</f>
        <v>SD0E34</v>
      </c>
      <c r="C12" s="336">
        <f>'t1'!C13+'t1'!D13</f>
        <v>33</v>
      </c>
      <c r="D12" s="336">
        <f>'t5'!U14+'t5'!V14</f>
        <v>3</v>
      </c>
      <c r="E12" s="337">
        <f>'t6'!U14+'t6'!V14</f>
        <v>0</v>
      </c>
      <c r="F12" s="2233">
        <f>'t4'!I164</f>
        <v>0</v>
      </c>
      <c r="G12" s="337">
        <f t="shared" si="0"/>
        <v>30</v>
      </c>
      <c r="H12" s="337">
        <f>'t4'!FD13</f>
        <v>0</v>
      </c>
      <c r="I12" s="352" t="str">
        <f t="shared" si="1"/>
        <v>OK</v>
      </c>
    </row>
    <row r="13" spans="1:13" ht="12.75" customHeight="1" x14ac:dyDescent="0.3">
      <c r="A13" s="142" t="str">
        <f>'t1'!A14</f>
        <v>Dir. Medico con incarico struttura semplice (rapp. Non escl.</v>
      </c>
      <c r="B13" s="313" t="str">
        <f>'t1'!B14</f>
        <v>SD0N34</v>
      </c>
      <c r="C13" s="336">
        <f>'t1'!C14+'t1'!D14</f>
        <v>3</v>
      </c>
      <c r="D13" s="336">
        <f>'t5'!U15+'t5'!V15</f>
        <v>0</v>
      </c>
      <c r="E13" s="337">
        <f>'t6'!U15+'t6'!V15</f>
        <v>0</v>
      </c>
      <c r="F13" s="2233">
        <f>'t4'!J164</f>
        <v>0</v>
      </c>
      <c r="G13" s="337">
        <f t="shared" si="0"/>
        <v>3</v>
      </c>
      <c r="H13" s="337">
        <f>'t4'!FD14</f>
        <v>0</v>
      </c>
      <c r="I13" s="352" t="str">
        <f t="shared" si="1"/>
        <v>OK</v>
      </c>
    </row>
    <row r="14" spans="1:13" ht="12.75" customHeight="1" x14ac:dyDescent="0.3">
      <c r="A14" s="142" t="str">
        <f>'t1'!A15</f>
        <v>Dirigenti medici con altri incar. Prof.li (rapp. Esclusivo)</v>
      </c>
      <c r="B14" s="313" t="str">
        <f>'t1'!B15</f>
        <v>SD0035</v>
      </c>
      <c r="C14" s="336">
        <f>'t1'!C15+'t1'!D15</f>
        <v>171</v>
      </c>
      <c r="D14" s="336">
        <f>'t5'!U16+'t5'!V16</f>
        <v>12</v>
      </c>
      <c r="E14" s="337">
        <f>'t6'!U16+'t6'!V16</f>
        <v>20</v>
      </c>
      <c r="F14" s="2233">
        <f>'t4'!K164</f>
        <v>0</v>
      </c>
      <c r="G14" s="337">
        <f t="shared" si="0"/>
        <v>179</v>
      </c>
      <c r="H14" s="337">
        <f>'t4'!FD15</f>
        <v>1</v>
      </c>
      <c r="I14" s="352" t="str">
        <f t="shared" si="1"/>
        <v>OK</v>
      </c>
    </row>
    <row r="15" spans="1:13" ht="12.75" customHeight="1" x14ac:dyDescent="0.3">
      <c r="A15" s="142" t="str">
        <f>'t1'!A16</f>
        <v>Dirigenti medici con altri incar. Prof.li (rapp. Non escl.)</v>
      </c>
      <c r="B15" s="313" t="str">
        <f>'t1'!B16</f>
        <v>SD0036</v>
      </c>
      <c r="C15" s="336">
        <f>'t1'!C16+'t1'!D16</f>
        <v>11</v>
      </c>
      <c r="D15" s="336">
        <f>'t5'!U17+'t5'!V17</f>
        <v>0</v>
      </c>
      <c r="E15" s="337">
        <f>'t6'!U17+'t6'!V17</f>
        <v>1</v>
      </c>
      <c r="F15" s="2233">
        <f>'t4'!L164</f>
        <v>1</v>
      </c>
      <c r="G15" s="337">
        <f t="shared" si="0"/>
        <v>13</v>
      </c>
      <c r="H15" s="337">
        <f>'t4'!FD16</f>
        <v>0</v>
      </c>
      <c r="I15" s="352" t="str">
        <f t="shared" si="1"/>
        <v>OK</v>
      </c>
    </row>
    <row r="16" spans="1:13" ht="12.75" customHeight="1" x14ac:dyDescent="0.3">
      <c r="A16" s="142" t="str">
        <f>'t1'!A17</f>
        <v>Dir. Medici a t.  Determinato(art. 15-septies d.lgs. 502/92)</v>
      </c>
      <c r="B16" s="313" t="str">
        <f>'t1'!B17</f>
        <v>SD0597</v>
      </c>
      <c r="C16" s="336">
        <f>'t1'!C17+'t1'!D17</f>
        <v>0</v>
      </c>
      <c r="D16" s="336">
        <f>'t5'!U18+'t5'!V18</f>
        <v>0</v>
      </c>
      <c r="E16" s="337">
        <f>'t6'!U18+'t6'!V18</f>
        <v>0</v>
      </c>
      <c r="F16" s="2233">
        <f>'t4'!M164</f>
        <v>0</v>
      </c>
      <c r="G16" s="337">
        <f t="shared" si="0"/>
        <v>0</v>
      </c>
      <c r="H16" s="337">
        <f>'t4'!FD17</f>
        <v>0</v>
      </c>
      <c r="I16" s="352" t="str">
        <f t="shared" si="1"/>
        <v>OK</v>
      </c>
    </row>
    <row r="17" spans="1:9" ht="12.75" customHeight="1" x14ac:dyDescent="0.3">
      <c r="A17" s="142" t="str">
        <f>'t1'!A18</f>
        <v>Veterinari con inc. di struttura complessa (rapp.esclusivo)</v>
      </c>
      <c r="B17" s="313" t="str">
        <f>'t1'!B18</f>
        <v>SD0E74</v>
      </c>
      <c r="C17" s="336">
        <f>'t1'!C18+'t1'!D18</f>
        <v>0</v>
      </c>
      <c r="D17" s="336">
        <f>'t5'!U19+'t5'!V19</f>
        <v>0</v>
      </c>
      <c r="E17" s="337">
        <f>'t6'!U19+'t6'!V19</f>
        <v>0</v>
      </c>
      <c r="F17" s="2233">
        <f>'t4'!N164</f>
        <v>0</v>
      </c>
      <c r="G17" s="337">
        <f t="shared" si="0"/>
        <v>0</v>
      </c>
      <c r="H17" s="337">
        <f>'t4'!FD18</f>
        <v>0</v>
      </c>
      <c r="I17" s="352" t="str">
        <f t="shared" si="1"/>
        <v>OK</v>
      </c>
    </row>
    <row r="18" spans="1:9" ht="12.75" customHeight="1" x14ac:dyDescent="0.3">
      <c r="A18" s="142" t="str">
        <f>'t1'!A19</f>
        <v>Veterinari con inc. di struttura complessa (rapp. Non escl.)</v>
      </c>
      <c r="B18" s="313" t="str">
        <f>'t1'!B19</f>
        <v>SD0N74</v>
      </c>
      <c r="C18" s="336">
        <f>'t1'!C19+'t1'!D19</f>
        <v>0</v>
      </c>
      <c r="D18" s="336">
        <f>'t5'!U20+'t5'!V20</f>
        <v>0</v>
      </c>
      <c r="E18" s="337">
        <f>'t6'!U20+'t6'!V20</f>
        <v>0</v>
      </c>
      <c r="F18" s="2233">
        <f>'t4'!O164</f>
        <v>0</v>
      </c>
      <c r="G18" s="337">
        <f t="shared" si="0"/>
        <v>0</v>
      </c>
      <c r="H18" s="337">
        <f>'t4'!FD19</f>
        <v>0</v>
      </c>
      <c r="I18" s="352" t="str">
        <f t="shared" si="1"/>
        <v>OK</v>
      </c>
    </row>
    <row r="19" spans="1:9" ht="12.75" customHeight="1" x14ac:dyDescent="0.3">
      <c r="A19" s="142" t="str">
        <f>'t1'!A20</f>
        <v>Veterinari con inc. di struttura semplice (rapp. Esclusivo)</v>
      </c>
      <c r="B19" s="313" t="str">
        <f>'t1'!B20</f>
        <v>SD0E73</v>
      </c>
      <c r="C19" s="336">
        <f>'t1'!C20+'t1'!D20</f>
        <v>0</v>
      </c>
      <c r="D19" s="336">
        <f>'t5'!U21+'t5'!V21</f>
        <v>0</v>
      </c>
      <c r="E19" s="337">
        <f>'t6'!U21+'t6'!V21</f>
        <v>0</v>
      </c>
      <c r="F19" s="2233">
        <f>'t4'!P164</f>
        <v>0</v>
      </c>
      <c r="G19" s="337">
        <f t="shared" si="0"/>
        <v>0</v>
      </c>
      <c r="H19" s="337">
        <f>'t4'!FD20</f>
        <v>0</v>
      </c>
      <c r="I19" s="352" t="str">
        <f t="shared" si="1"/>
        <v>OK</v>
      </c>
    </row>
    <row r="20" spans="1:9" ht="12.75" customHeight="1" x14ac:dyDescent="0.3">
      <c r="A20" s="142" t="str">
        <f>'t1'!A21</f>
        <v>Veterinari con inc. di struttura semplice (rapp. Non escl.)</v>
      </c>
      <c r="B20" s="313" t="str">
        <f>'t1'!B21</f>
        <v>SD0N73</v>
      </c>
      <c r="C20" s="336">
        <f>'t1'!C21+'t1'!D21</f>
        <v>0</v>
      </c>
      <c r="D20" s="336">
        <f>'t5'!U22+'t5'!V22</f>
        <v>0</v>
      </c>
      <c r="E20" s="337">
        <f>'t6'!U22+'t6'!V22</f>
        <v>0</v>
      </c>
      <c r="F20" s="2233">
        <f>'t4'!Q164</f>
        <v>0</v>
      </c>
      <c r="G20" s="337">
        <f t="shared" si="0"/>
        <v>0</v>
      </c>
      <c r="H20" s="337">
        <f>'t4'!FD21</f>
        <v>0</v>
      </c>
      <c r="I20" s="352" t="str">
        <f t="shared" si="1"/>
        <v>OK</v>
      </c>
    </row>
    <row r="21" spans="1:9" ht="12.75" customHeight="1" x14ac:dyDescent="0.3">
      <c r="A21" s="142" t="str">
        <f>'t1'!A22</f>
        <v>Veterinari con altri incar. Prof.li (rapp. Esclusivo)</v>
      </c>
      <c r="B21" s="313" t="str">
        <f>'t1'!B22</f>
        <v>SD0A73</v>
      </c>
      <c r="C21" s="336">
        <f>'t1'!C22+'t1'!D22</f>
        <v>0</v>
      </c>
      <c r="D21" s="336">
        <f>'t5'!U23+'t5'!V23</f>
        <v>0</v>
      </c>
      <c r="E21" s="337">
        <f>'t6'!U23+'t6'!V23</f>
        <v>0</v>
      </c>
      <c r="F21" s="2233">
        <f>'t4'!R164</f>
        <v>0</v>
      </c>
      <c r="G21" s="337">
        <f t="shared" si="0"/>
        <v>0</v>
      </c>
      <c r="H21" s="337">
        <f>'t4'!FD22</f>
        <v>0</v>
      </c>
      <c r="I21" s="352" t="str">
        <f t="shared" si="1"/>
        <v>OK</v>
      </c>
    </row>
    <row r="22" spans="1:9" ht="12.75" customHeight="1" x14ac:dyDescent="0.3">
      <c r="A22" s="142" t="str">
        <f>'t1'!A23</f>
        <v>Veterinari con altri incar. Prof.li (rapp. Non escl.)</v>
      </c>
      <c r="B22" s="313" t="str">
        <f>'t1'!B23</f>
        <v>SD0072</v>
      </c>
      <c r="C22" s="336">
        <f>'t1'!C23+'t1'!D23</f>
        <v>0</v>
      </c>
      <c r="D22" s="336">
        <f>'t5'!U24+'t5'!V24</f>
        <v>0</v>
      </c>
      <c r="E22" s="337">
        <f>'t6'!U24+'t6'!V24</f>
        <v>0</v>
      </c>
      <c r="F22" s="2233">
        <f>'t4'!S164</f>
        <v>0</v>
      </c>
      <c r="G22" s="337">
        <f t="shared" si="0"/>
        <v>0</v>
      </c>
      <c r="H22" s="337">
        <f>'t4'!FD23</f>
        <v>0</v>
      </c>
      <c r="I22" s="352" t="str">
        <f t="shared" si="1"/>
        <v>OK</v>
      </c>
    </row>
    <row r="23" spans="1:9" ht="12.75" customHeight="1" x14ac:dyDescent="0.3">
      <c r="A23" s="142" t="str">
        <f>'t1'!A24</f>
        <v>Veterinari a t. determinato (art. 15-septies d.lgs. 502/92)</v>
      </c>
      <c r="B23" s="313" t="str">
        <f>'t1'!B24</f>
        <v>SD0598</v>
      </c>
      <c r="C23" s="336">
        <f>'t1'!C24+'t1'!D24</f>
        <v>0</v>
      </c>
      <c r="D23" s="336">
        <f>'t5'!U25+'t5'!V25</f>
        <v>0</v>
      </c>
      <c r="E23" s="337">
        <f>'t6'!U25+'t6'!V25</f>
        <v>0</v>
      </c>
      <c r="F23" s="2233">
        <f>'t4'!T164</f>
        <v>0</v>
      </c>
      <c r="G23" s="337">
        <f t="shared" si="0"/>
        <v>0</v>
      </c>
      <c r="H23" s="337">
        <f>'t4'!FD24</f>
        <v>0</v>
      </c>
      <c r="I23" s="352" t="str">
        <f t="shared" si="1"/>
        <v>OK</v>
      </c>
    </row>
    <row r="24" spans="1:9" ht="12.75" customHeight="1" x14ac:dyDescent="0.3">
      <c r="A24" s="142" t="str">
        <f>'t1'!A25</f>
        <v>Odontoiatri con inc. di struttura complessa (rapp. Escl.)</v>
      </c>
      <c r="B24" s="313" t="str">
        <f>'t1'!B25</f>
        <v>SD0E49</v>
      </c>
      <c r="C24" s="336">
        <f>'t1'!C25+'t1'!D25</f>
        <v>0</v>
      </c>
      <c r="D24" s="336">
        <f>'t5'!U26+'t5'!V26</f>
        <v>0</v>
      </c>
      <c r="E24" s="337">
        <f>'t6'!U26+'t6'!V26</f>
        <v>0</v>
      </c>
      <c r="F24" s="2233">
        <f>'t4'!U164</f>
        <v>0</v>
      </c>
      <c r="G24" s="337">
        <f t="shared" si="0"/>
        <v>0</v>
      </c>
      <c r="H24" s="337">
        <f>'t4'!FD25</f>
        <v>0</v>
      </c>
      <c r="I24" s="352" t="str">
        <f t="shared" si="1"/>
        <v>OK</v>
      </c>
    </row>
    <row r="25" spans="1:9" ht="12.75" customHeight="1" x14ac:dyDescent="0.3">
      <c r="A25" s="142" t="str">
        <f>'t1'!A26</f>
        <v>Odontoiatri con inc. di struttura complessa (rapp. Non escl.</v>
      </c>
      <c r="B25" s="313" t="str">
        <f>'t1'!B26</f>
        <v>SD0N49</v>
      </c>
      <c r="C25" s="336">
        <f>'t1'!C26+'t1'!D26</f>
        <v>0</v>
      </c>
      <c r="D25" s="336">
        <f>'t5'!U27+'t5'!V27</f>
        <v>0</v>
      </c>
      <c r="E25" s="337">
        <f>'t6'!U27+'t6'!V27</f>
        <v>0</v>
      </c>
      <c r="F25" s="2233">
        <f>'t4'!V164</f>
        <v>0</v>
      </c>
      <c r="G25" s="337">
        <f t="shared" si="0"/>
        <v>0</v>
      </c>
      <c r="H25" s="337">
        <f>'t4'!FD26</f>
        <v>0</v>
      </c>
      <c r="I25" s="352" t="str">
        <f t="shared" si="1"/>
        <v>OK</v>
      </c>
    </row>
    <row r="26" spans="1:9" ht="12.75" customHeight="1" x14ac:dyDescent="0.3">
      <c r="A26" s="142" t="str">
        <f>'t1'!A27</f>
        <v>Odontoiatri con inc. di struttura semplice (rapp. Esclusivo)</v>
      </c>
      <c r="B26" s="313" t="str">
        <f>'t1'!B27</f>
        <v>SD0E48</v>
      </c>
      <c r="C26" s="336">
        <f>'t1'!C27+'t1'!D27</f>
        <v>0</v>
      </c>
      <c r="D26" s="336">
        <f>'t5'!U28+'t5'!V28</f>
        <v>0</v>
      </c>
      <c r="E26" s="337">
        <f>'t6'!U28+'t6'!V28</f>
        <v>0</v>
      </c>
      <c r="F26" s="2233">
        <f>'t4'!W164</f>
        <v>0</v>
      </c>
      <c r="G26" s="337">
        <f t="shared" si="0"/>
        <v>0</v>
      </c>
      <c r="H26" s="337">
        <f>'t4'!FD27</f>
        <v>0</v>
      </c>
      <c r="I26" s="352" t="str">
        <f t="shared" si="1"/>
        <v>OK</v>
      </c>
    </row>
    <row r="27" spans="1:9" ht="12.75" customHeight="1" x14ac:dyDescent="0.3">
      <c r="A27" s="142" t="str">
        <f>'t1'!A28</f>
        <v>Odontoiatri con inc. di struttura semplice (rapp. Non escl.)</v>
      </c>
      <c r="B27" s="313" t="str">
        <f>'t1'!B28</f>
        <v>SD0N48</v>
      </c>
      <c r="C27" s="336">
        <f>'t1'!C28+'t1'!D28</f>
        <v>0</v>
      </c>
      <c r="D27" s="336">
        <f>'t5'!U29+'t5'!V29</f>
        <v>0</v>
      </c>
      <c r="E27" s="337">
        <f>'t6'!U29+'t6'!V29</f>
        <v>0</v>
      </c>
      <c r="F27" s="2233">
        <f>'t4'!X164</f>
        <v>0</v>
      </c>
      <c r="G27" s="337">
        <f t="shared" si="0"/>
        <v>0</v>
      </c>
      <c r="H27" s="337">
        <f>'t4'!FD28</f>
        <v>0</v>
      </c>
      <c r="I27" s="352" t="str">
        <f t="shared" si="1"/>
        <v>OK</v>
      </c>
    </row>
    <row r="28" spans="1:9" ht="12.75" customHeight="1" x14ac:dyDescent="0.3">
      <c r="A28" s="142" t="str">
        <f>'t1'!A29</f>
        <v>Odontoiatri con altri incar. Prof.li (rapp. Esclusivo)</v>
      </c>
      <c r="B28" s="313" t="str">
        <f>'t1'!B29</f>
        <v>SD0A48</v>
      </c>
      <c r="C28" s="336">
        <f>'t1'!C29+'t1'!D29</f>
        <v>0</v>
      </c>
      <c r="D28" s="336">
        <f>'t5'!U30+'t5'!V30</f>
        <v>0</v>
      </c>
      <c r="E28" s="337">
        <f>'t6'!U30+'t6'!V30</f>
        <v>0</v>
      </c>
      <c r="F28" s="2233">
        <f>'t4'!Y164</f>
        <v>0</v>
      </c>
      <c r="G28" s="337">
        <f t="shared" si="0"/>
        <v>0</v>
      </c>
      <c r="H28" s="337">
        <f>'t4'!FD29</f>
        <v>0</v>
      </c>
      <c r="I28" s="352" t="str">
        <f t="shared" si="1"/>
        <v>OK</v>
      </c>
    </row>
    <row r="29" spans="1:9" ht="12.75" customHeight="1" x14ac:dyDescent="0.3">
      <c r="A29" s="142" t="str">
        <f>'t1'!A30</f>
        <v>Odontoiatri con altri incar. Prof.li (rapp. Non escl.)</v>
      </c>
      <c r="B29" s="313" t="str">
        <f>'t1'!B30</f>
        <v>SD0047</v>
      </c>
      <c r="C29" s="336">
        <f>'t1'!C30+'t1'!D30</f>
        <v>0</v>
      </c>
      <c r="D29" s="336">
        <f>'t5'!U31+'t5'!V31</f>
        <v>0</v>
      </c>
      <c r="E29" s="337">
        <f>'t6'!U31+'t6'!V31</f>
        <v>0</v>
      </c>
      <c r="F29" s="2233">
        <f>'t4'!Z164</f>
        <v>0</v>
      </c>
      <c r="G29" s="337">
        <f t="shared" si="0"/>
        <v>0</v>
      </c>
      <c r="H29" s="337">
        <f>'t4'!FD30</f>
        <v>0</v>
      </c>
      <c r="I29" s="352" t="str">
        <f t="shared" si="1"/>
        <v>OK</v>
      </c>
    </row>
    <row r="30" spans="1:9" ht="12.75" customHeight="1" x14ac:dyDescent="0.3">
      <c r="A30" s="142" t="str">
        <f>'t1'!A31</f>
        <v>Odontoiatri a t. determinato (art. 15-septies d.lgs. 502/92)</v>
      </c>
      <c r="B30" s="313" t="str">
        <f>'t1'!B31</f>
        <v>SD0599</v>
      </c>
      <c r="C30" s="336">
        <f>'t1'!C31+'t1'!D31</f>
        <v>0</v>
      </c>
      <c r="D30" s="336">
        <f>'t5'!U32+'t5'!V32</f>
        <v>0</v>
      </c>
      <c r="E30" s="337">
        <f>'t6'!U32+'t6'!V32</f>
        <v>0</v>
      </c>
      <c r="F30" s="2233">
        <f>'t4'!AA164</f>
        <v>0</v>
      </c>
      <c r="G30" s="337">
        <f t="shared" si="0"/>
        <v>0</v>
      </c>
      <c r="H30" s="337">
        <f>'t4'!FD31</f>
        <v>0</v>
      </c>
      <c r="I30" s="352" t="str">
        <f t="shared" si="1"/>
        <v>OK</v>
      </c>
    </row>
    <row r="31" spans="1:9" ht="12.75" customHeight="1" x14ac:dyDescent="0.3">
      <c r="A31" s="142" t="str">
        <f>'t1'!A32</f>
        <v>Farmacisti con inc. di struttura complessa (rapp. Esclusivo)</v>
      </c>
      <c r="B31" s="313" t="str">
        <f>'t1'!B32</f>
        <v>SD0E39</v>
      </c>
      <c r="C31" s="336">
        <f>'t1'!C32+'t1'!D32</f>
        <v>1</v>
      </c>
      <c r="D31" s="336">
        <f>'t5'!U33+'t5'!V33</f>
        <v>0</v>
      </c>
      <c r="E31" s="337">
        <f>'t6'!U33+'t6'!V33</f>
        <v>0</v>
      </c>
      <c r="F31" s="2233">
        <f>'t4'!AB164</f>
        <v>0</v>
      </c>
      <c r="G31" s="337">
        <f t="shared" si="0"/>
        <v>1</v>
      </c>
      <c r="H31" s="337">
        <f>'t4'!FD32</f>
        <v>0</v>
      </c>
      <c r="I31" s="352" t="str">
        <f t="shared" si="1"/>
        <v>OK</v>
      </c>
    </row>
    <row r="32" spans="1:9" ht="12.75" customHeight="1" x14ac:dyDescent="0.3">
      <c r="A32" s="142" t="str">
        <f>'t1'!A33</f>
        <v>Farmacisti con inc. di struttura complessa (rapp. Non escl.)</v>
      </c>
      <c r="B32" s="313" t="str">
        <f>'t1'!B33</f>
        <v>SD0N39</v>
      </c>
      <c r="C32" s="336">
        <f>'t1'!C33+'t1'!D33</f>
        <v>0</v>
      </c>
      <c r="D32" s="336">
        <f>'t5'!U34+'t5'!V34</f>
        <v>0</v>
      </c>
      <c r="E32" s="337">
        <f>'t6'!U34+'t6'!V34</f>
        <v>0</v>
      </c>
      <c r="F32" s="2233">
        <f>'t4'!AC164</f>
        <v>0</v>
      </c>
      <c r="G32" s="337">
        <f t="shared" si="0"/>
        <v>0</v>
      </c>
      <c r="H32" s="337">
        <f>'t4'!FD33</f>
        <v>0</v>
      </c>
      <c r="I32" s="352" t="str">
        <f t="shared" si="1"/>
        <v>OK</v>
      </c>
    </row>
    <row r="33" spans="1:9" ht="12.75" customHeight="1" x14ac:dyDescent="0.3">
      <c r="A33" s="142" t="str">
        <f>'t1'!A34</f>
        <v>Farmacisti con inc. di struttura semplice (rapp. Esclusivo)</v>
      </c>
      <c r="B33" s="313" t="str">
        <f>'t1'!B34</f>
        <v>SD0E38</v>
      </c>
      <c r="C33" s="336">
        <f>'t1'!C34+'t1'!D34</f>
        <v>2</v>
      </c>
      <c r="D33" s="336">
        <f>'t5'!U35+'t5'!V35</f>
        <v>0</v>
      </c>
      <c r="E33" s="337">
        <f>'t6'!U35+'t6'!V35</f>
        <v>0</v>
      </c>
      <c r="F33" s="2233">
        <f>'t4'!AD164</f>
        <v>0</v>
      </c>
      <c r="G33" s="337">
        <f t="shared" si="0"/>
        <v>2</v>
      </c>
      <c r="H33" s="337">
        <f>'t4'!FD34</f>
        <v>0</v>
      </c>
      <c r="I33" s="352" t="str">
        <f t="shared" si="1"/>
        <v>OK</v>
      </c>
    </row>
    <row r="34" spans="1:9" ht="12.75" customHeight="1" x14ac:dyDescent="0.3">
      <c r="A34" s="142" t="str">
        <f>'t1'!A35</f>
        <v>Farmacisti con inc. di struttura semplice (rapp. Non escl.)</v>
      </c>
      <c r="B34" s="313" t="str">
        <f>'t1'!B35</f>
        <v>SD0N38</v>
      </c>
      <c r="C34" s="336">
        <f>'t1'!C35+'t1'!D35</f>
        <v>0</v>
      </c>
      <c r="D34" s="336">
        <f>'t5'!U36+'t5'!V36</f>
        <v>0</v>
      </c>
      <c r="E34" s="337">
        <f>'t6'!U36+'t6'!V36</f>
        <v>0</v>
      </c>
      <c r="F34" s="2233">
        <f>'t4'!AE164</f>
        <v>0</v>
      </c>
      <c r="G34" s="337">
        <f t="shared" si="0"/>
        <v>0</v>
      </c>
      <c r="H34" s="337">
        <f>'t4'!FD35</f>
        <v>0</v>
      </c>
      <c r="I34" s="352" t="str">
        <f t="shared" si="1"/>
        <v>OK</v>
      </c>
    </row>
    <row r="35" spans="1:9" ht="12.75" customHeight="1" x14ac:dyDescent="0.3">
      <c r="A35" s="142" t="str">
        <f>'t1'!A36</f>
        <v>Farmacisti con altri incar. Prof.li (rapp. Esclusivo)</v>
      </c>
      <c r="B35" s="313" t="str">
        <f>'t1'!B36</f>
        <v>SD0A38</v>
      </c>
      <c r="C35" s="336">
        <f>'t1'!C36+'t1'!D36</f>
        <v>4</v>
      </c>
      <c r="D35" s="336">
        <f>'t5'!U37+'t5'!V37</f>
        <v>0</v>
      </c>
      <c r="E35" s="337">
        <f>'t6'!U37+'t6'!V37</f>
        <v>0</v>
      </c>
      <c r="F35" s="2233">
        <f>'t4'!AF164</f>
        <v>0</v>
      </c>
      <c r="G35" s="337">
        <f t="shared" si="0"/>
        <v>4</v>
      </c>
      <c r="H35" s="337">
        <f>'t4'!FD36</f>
        <v>0</v>
      </c>
      <c r="I35" s="352" t="str">
        <f t="shared" si="1"/>
        <v>OK</v>
      </c>
    </row>
    <row r="36" spans="1:9" ht="12.75" customHeight="1" x14ac:dyDescent="0.3">
      <c r="A36" s="142" t="str">
        <f>'t1'!A37</f>
        <v>Farmacisti con altri incar. Prof.li (rapp. Non escl.)</v>
      </c>
      <c r="B36" s="313" t="str">
        <f>'t1'!B37</f>
        <v>SD0037</v>
      </c>
      <c r="C36" s="336">
        <f>'t1'!C37+'t1'!D37</f>
        <v>0</v>
      </c>
      <c r="D36" s="336">
        <f>'t5'!U38+'t5'!V38</f>
        <v>0</v>
      </c>
      <c r="E36" s="337">
        <f>'t6'!U38+'t6'!V38</f>
        <v>0</v>
      </c>
      <c r="F36" s="2233">
        <f>'t4'!AG164</f>
        <v>0</v>
      </c>
      <c r="G36" s="337">
        <f t="shared" si="0"/>
        <v>0</v>
      </c>
      <c r="H36" s="337">
        <f>'t4'!FD37</f>
        <v>0</v>
      </c>
      <c r="I36" s="352" t="str">
        <f t="shared" si="1"/>
        <v>OK</v>
      </c>
    </row>
    <row r="37" spans="1:9" ht="12.75" customHeight="1" x14ac:dyDescent="0.3">
      <c r="A37" s="142" t="str">
        <f>'t1'!A38</f>
        <v>Farmacisti a t. determinato (art. 15-septies d.lgs. 502/92)</v>
      </c>
      <c r="B37" s="313" t="str">
        <f>'t1'!B38</f>
        <v>SD0600</v>
      </c>
      <c r="C37" s="336">
        <f>'t1'!C38+'t1'!D38</f>
        <v>0</v>
      </c>
      <c r="D37" s="336">
        <f>'t5'!U39+'t5'!V39</f>
        <v>0</v>
      </c>
      <c r="E37" s="337">
        <f>'t6'!U39+'t6'!V39</f>
        <v>0</v>
      </c>
      <c r="F37" s="2233">
        <f>'t4'!AH164</f>
        <v>0</v>
      </c>
      <c r="G37" s="337">
        <f t="shared" si="0"/>
        <v>0</v>
      </c>
      <c r="H37" s="337">
        <f>'t4'!FD38</f>
        <v>0</v>
      </c>
      <c r="I37" s="352" t="str">
        <f t="shared" si="1"/>
        <v>OK</v>
      </c>
    </row>
    <row r="38" spans="1:9" ht="12.75" customHeight="1" x14ac:dyDescent="0.3">
      <c r="A38" s="142" t="str">
        <f>'t1'!A39</f>
        <v>Biologi con inc. di struttura complessa (rapp. Esclusivo)</v>
      </c>
      <c r="B38" s="313" t="str">
        <f>'t1'!B39</f>
        <v>SD0E13</v>
      </c>
      <c r="C38" s="336">
        <f>'t1'!C39+'t1'!D39</f>
        <v>3</v>
      </c>
      <c r="D38" s="336">
        <f>'t5'!U40+'t5'!V40</f>
        <v>0</v>
      </c>
      <c r="E38" s="337">
        <f>'t6'!U40+'t6'!V40</f>
        <v>0</v>
      </c>
      <c r="F38" s="2233">
        <f>'t4'!AI164</f>
        <v>0</v>
      </c>
      <c r="G38" s="337">
        <f t="shared" si="0"/>
        <v>3</v>
      </c>
      <c r="H38" s="337">
        <f>'t4'!FD39</f>
        <v>0</v>
      </c>
      <c r="I38" s="352" t="str">
        <f t="shared" si="1"/>
        <v>OK</v>
      </c>
    </row>
    <row r="39" spans="1:9" ht="12.75" customHeight="1" x14ac:dyDescent="0.3">
      <c r="A39" s="142" t="str">
        <f>'t1'!A40</f>
        <v>Biologi con inc. di struttura complessa (rapp. Non escl.)</v>
      </c>
      <c r="B39" s="313" t="str">
        <f>'t1'!B40</f>
        <v>SD0N13</v>
      </c>
      <c r="C39" s="336">
        <f>'t1'!C40+'t1'!D40</f>
        <v>0</v>
      </c>
      <c r="D39" s="336">
        <f>'t5'!U41+'t5'!V41</f>
        <v>0</v>
      </c>
      <c r="E39" s="337">
        <f>'t6'!U41+'t6'!V41</f>
        <v>0</v>
      </c>
      <c r="F39" s="2233">
        <f>'t4'!AJ164</f>
        <v>0</v>
      </c>
      <c r="G39" s="337">
        <f t="shared" si="0"/>
        <v>0</v>
      </c>
      <c r="H39" s="337">
        <f>'t4'!FD40</f>
        <v>0</v>
      </c>
      <c r="I39" s="352" t="str">
        <f t="shared" si="1"/>
        <v>OK</v>
      </c>
    </row>
    <row r="40" spans="1:9" ht="12.75" customHeight="1" x14ac:dyDescent="0.3">
      <c r="A40" s="142" t="str">
        <f>'t1'!A41</f>
        <v>Biologi con inc. di struttura semplice (rapp. Esclusivo)</v>
      </c>
      <c r="B40" s="313" t="str">
        <f>'t1'!B41</f>
        <v>SD0E12</v>
      </c>
      <c r="C40" s="336">
        <f>'t1'!C41+'t1'!D41</f>
        <v>7</v>
      </c>
      <c r="D40" s="336">
        <f>'t5'!U42+'t5'!V42</f>
        <v>0</v>
      </c>
      <c r="E40" s="337">
        <f>'t6'!U42+'t6'!V42</f>
        <v>0</v>
      </c>
      <c r="F40" s="2233">
        <f>'t4'!AK164</f>
        <v>0</v>
      </c>
      <c r="G40" s="337">
        <f t="shared" si="0"/>
        <v>7</v>
      </c>
      <c r="H40" s="337">
        <f>'t4'!FD41</f>
        <v>0</v>
      </c>
      <c r="I40" s="352" t="str">
        <f t="shared" si="1"/>
        <v>OK</v>
      </c>
    </row>
    <row r="41" spans="1:9" ht="12.75" customHeight="1" x14ac:dyDescent="0.3">
      <c r="A41" s="142" t="str">
        <f>'t1'!A42</f>
        <v>Biologi con inc. di struttura semplice (rapp. Non escl.)</v>
      </c>
      <c r="B41" s="313" t="str">
        <f>'t1'!B42</f>
        <v>SD0N12</v>
      </c>
      <c r="C41" s="336">
        <f>'t1'!C42+'t1'!D42</f>
        <v>0</v>
      </c>
      <c r="D41" s="336">
        <f>'t5'!U43+'t5'!V43</f>
        <v>0</v>
      </c>
      <c r="E41" s="337">
        <f>'t6'!U43+'t6'!V43</f>
        <v>0</v>
      </c>
      <c r="F41" s="2233">
        <f>'t4'!AL164</f>
        <v>0</v>
      </c>
      <c r="G41" s="337">
        <f t="shared" si="0"/>
        <v>0</v>
      </c>
      <c r="H41" s="337">
        <f>'t4'!FD42</f>
        <v>0</v>
      </c>
      <c r="I41" s="352" t="str">
        <f t="shared" si="1"/>
        <v>OK</v>
      </c>
    </row>
    <row r="42" spans="1:9" ht="12.75" customHeight="1" x14ac:dyDescent="0.3">
      <c r="A42" s="142" t="str">
        <f>'t1'!A43</f>
        <v>Biologi con altri incar. Prof.li (rapp. Esclusivo)</v>
      </c>
      <c r="B42" s="313" t="str">
        <f>'t1'!B43</f>
        <v>SD0A12</v>
      </c>
      <c r="C42" s="336">
        <f>'t1'!C43+'t1'!D43</f>
        <v>31</v>
      </c>
      <c r="D42" s="336">
        <f>'t5'!U44+'t5'!V44</f>
        <v>1</v>
      </c>
      <c r="E42" s="337">
        <f>'t6'!U44+'t6'!V44</f>
        <v>0</v>
      </c>
      <c r="F42" s="2233">
        <f>'t4'!AM164</f>
        <v>0</v>
      </c>
      <c r="G42" s="337">
        <f t="shared" si="0"/>
        <v>30</v>
      </c>
      <c r="H42" s="337">
        <f>'t4'!FD43</f>
        <v>0</v>
      </c>
      <c r="I42" s="352" t="str">
        <f t="shared" si="1"/>
        <v>OK</v>
      </c>
    </row>
    <row r="43" spans="1:9" ht="12.75" customHeight="1" x14ac:dyDescent="0.3">
      <c r="A43" s="142" t="str">
        <f>'t1'!A44</f>
        <v>Biologi con altri incar. Prof.li (rapp. Non escl.)</v>
      </c>
      <c r="B43" s="313" t="str">
        <f>'t1'!B44</f>
        <v>SD0011</v>
      </c>
      <c r="C43" s="336">
        <f>'t1'!C44+'t1'!D44</f>
        <v>0</v>
      </c>
      <c r="D43" s="336">
        <f>'t5'!U45+'t5'!V45</f>
        <v>0</v>
      </c>
      <c r="E43" s="337">
        <f>'t6'!U45+'t6'!V45</f>
        <v>0</v>
      </c>
      <c r="F43" s="2233">
        <f>'t4'!AN164</f>
        <v>0</v>
      </c>
      <c r="G43" s="337">
        <f t="shared" si="0"/>
        <v>0</v>
      </c>
      <c r="H43" s="337">
        <f>'t4'!FD44</f>
        <v>0</v>
      </c>
      <c r="I43" s="352" t="str">
        <f t="shared" si="1"/>
        <v>OK</v>
      </c>
    </row>
    <row r="44" spans="1:9" ht="12.75" customHeight="1" x14ac:dyDescent="0.3">
      <c r="A44" s="142" t="str">
        <f>'t1'!A45</f>
        <v>Biologi a t. determinato (art. 15-septies d.lgs. 502/92)</v>
      </c>
      <c r="B44" s="313" t="str">
        <f>'t1'!B45</f>
        <v>SD0601</v>
      </c>
      <c r="C44" s="336">
        <f>'t1'!C45+'t1'!D45</f>
        <v>0</v>
      </c>
      <c r="D44" s="336">
        <f>'t5'!U46+'t5'!V46</f>
        <v>0</v>
      </c>
      <c r="E44" s="337">
        <f>'t6'!U46+'t6'!V46</f>
        <v>0</v>
      </c>
      <c r="F44" s="2233">
        <f>'t4'!AO164</f>
        <v>0</v>
      </c>
      <c r="G44" s="337">
        <f t="shared" si="0"/>
        <v>0</v>
      </c>
      <c r="H44" s="337">
        <f>'t4'!FD45</f>
        <v>0</v>
      </c>
      <c r="I44" s="352" t="str">
        <f t="shared" si="1"/>
        <v>OK</v>
      </c>
    </row>
    <row r="45" spans="1:9" ht="12.75" customHeight="1" x14ac:dyDescent="0.3">
      <c r="A45" s="142" t="str">
        <f>'t1'!A46</f>
        <v>Chimici con inc. di struttura complessa (rapp. Esclusivo)</v>
      </c>
      <c r="B45" s="313" t="str">
        <f>'t1'!B46</f>
        <v>SD0E16</v>
      </c>
      <c r="C45" s="336">
        <f>'t1'!C46+'t1'!D46</f>
        <v>0</v>
      </c>
      <c r="D45" s="336">
        <f>'t5'!U47+'t5'!V47</f>
        <v>0</v>
      </c>
      <c r="E45" s="337">
        <f>'t6'!U47+'t6'!V47</f>
        <v>0</v>
      </c>
      <c r="F45" s="2233">
        <f>'t4'!AP164</f>
        <v>0</v>
      </c>
      <c r="G45" s="337">
        <f t="shared" si="0"/>
        <v>0</v>
      </c>
      <c r="H45" s="337">
        <f>'t4'!FD46</f>
        <v>0</v>
      </c>
      <c r="I45" s="352" t="str">
        <f t="shared" si="1"/>
        <v>OK</v>
      </c>
    </row>
    <row r="46" spans="1:9" ht="12.75" customHeight="1" x14ac:dyDescent="0.3">
      <c r="A46" s="142" t="str">
        <f>'t1'!A47</f>
        <v>Chimici con inc. di struttura complessa (rapp.non escl.)</v>
      </c>
      <c r="B46" s="313" t="str">
        <f>'t1'!B47</f>
        <v>SD0N16</v>
      </c>
      <c r="C46" s="336">
        <f>'t1'!C47+'t1'!D47</f>
        <v>0</v>
      </c>
      <c r="D46" s="336">
        <f>'t5'!U48+'t5'!V48</f>
        <v>0</v>
      </c>
      <c r="E46" s="337">
        <f>'t6'!U48+'t6'!V48</f>
        <v>0</v>
      </c>
      <c r="F46" s="2233">
        <f>'t4'!AQ164</f>
        <v>0</v>
      </c>
      <c r="G46" s="337">
        <f t="shared" si="0"/>
        <v>0</v>
      </c>
      <c r="H46" s="337">
        <f>'t4'!FD47</f>
        <v>0</v>
      </c>
      <c r="I46" s="352" t="str">
        <f t="shared" si="1"/>
        <v>OK</v>
      </c>
    </row>
    <row r="47" spans="1:9" ht="12.75" customHeight="1" x14ac:dyDescent="0.3">
      <c r="A47" s="142" t="str">
        <f>'t1'!A48</f>
        <v>Chimici con inc. di struttura semplice (rapp. Esclusivo)</v>
      </c>
      <c r="B47" s="313" t="str">
        <f>'t1'!B48</f>
        <v>SD0E15</v>
      </c>
      <c r="C47" s="336">
        <f>'t1'!C48+'t1'!D48</f>
        <v>1</v>
      </c>
      <c r="D47" s="336">
        <f>'t5'!U49+'t5'!V49</f>
        <v>0</v>
      </c>
      <c r="E47" s="337">
        <f>'t6'!U49+'t6'!V49</f>
        <v>0</v>
      </c>
      <c r="F47" s="2233">
        <f>'t4'!AR164</f>
        <v>0</v>
      </c>
      <c r="G47" s="337">
        <f t="shared" si="0"/>
        <v>1</v>
      </c>
      <c r="H47" s="337">
        <f>'t4'!FD48</f>
        <v>0</v>
      </c>
      <c r="I47" s="352" t="str">
        <f t="shared" si="1"/>
        <v>OK</v>
      </c>
    </row>
    <row r="48" spans="1:9" ht="12.75" customHeight="1" x14ac:dyDescent="0.3">
      <c r="A48" s="142" t="str">
        <f>'t1'!A49</f>
        <v>Chimici con inc. di struttura semplice (rapp. Non escl.)</v>
      </c>
      <c r="B48" s="313" t="str">
        <f>'t1'!B49</f>
        <v>SD0N15</v>
      </c>
      <c r="C48" s="336">
        <f>'t1'!C49+'t1'!D49</f>
        <v>0</v>
      </c>
      <c r="D48" s="336">
        <f>'t5'!U50+'t5'!V50</f>
        <v>0</v>
      </c>
      <c r="E48" s="337">
        <f>'t6'!U50+'t6'!V50</f>
        <v>0</v>
      </c>
      <c r="F48" s="2233">
        <f>'t4'!AS164</f>
        <v>0</v>
      </c>
      <c r="G48" s="337">
        <f t="shared" si="0"/>
        <v>0</v>
      </c>
      <c r="H48" s="337">
        <f>'t4'!FD49</f>
        <v>0</v>
      </c>
      <c r="I48" s="352" t="str">
        <f t="shared" si="1"/>
        <v>OK</v>
      </c>
    </row>
    <row r="49" spans="1:9" ht="12.75" customHeight="1" x14ac:dyDescent="0.3">
      <c r="A49" s="142" t="str">
        <f>'t1'!A50</f>
        <v>Chimici con altri incar. Prof.li (rapp. Esclusivo)</v>
      </c>
      <c r="B49" s="313" t="str">
        <f>'t1'!B50</f>
        <v>SD0A15</v>
      </c>
      <c r="C49" s="336">
        <f>'t1'!C50+'t1'!D50</f>
        <v>1</v>
      </c>
      <c r="D49" s="336">
        <f>'t5'!U51+'t5'!V51</f>
        <v>0</v>
      </c>
      <c r="E49" s="337">
        <f>'t6'!U51+'t6'!V51</f>
        <v>0</v>
      </c>
      <c r="F49" s="2233">
        <f>'t4'!AT164</f>
        <v>0</v>
      </c>
      <c r="G49" s="337">
        <f t="shared" si="0"/>
        <v>1</v>
      </c>
      <c r="H49" s="337">
        <f>'t4'!FD50</f>
        <v>0</v>
      </c>
      <c r="I49" s="352" t="str">
        <f t="shared" si="1"/>
        <v>OK</v>
      </c>
    </row>
    <row r="50" spans="1:9" ht="12.75" customHeight="1" x14ac:dyDescent="0.3">
      <c r="A50" s="142" t="str">
        <f>'t1'!A51</f>
        <v>Chimici con altri incar. Prof.li (rapp. Non escl.)</v>
      </c>
      <c r="B50" s="313" t="str">
        <f>'t1'!B51</f>
        <v>SD0014</v>
      </c>
      <c r="C50" s="336">
        <f>'t1'!C51+'t1'!D51</f>
        <v>0</v>
      </c>
      <c r="D50" s="336">
        <f>'t5'!U52+'t5'!V52</f>
        <v>0</v>
      </c>
      <c r="E50" s="337">
        <f>'t6'!U52+'t6'!V52</f>
        <v>0</v>
      </c>
      <c r="F50" s="2233">
        <f>'t4'!AU164</f>
        <v>0</v>
      </c>
      <c r="G50" s="337">
        <f t="shared" si="0"/>
        <v>0</v>
      </c>
      <c r="H50" s="337">
        <f>'t4'!FD51</f>
        <v>0</v>
      </c>
      <c r="I50" s="352" t="str">
        <f t="shared" si="1"/>
        <v>OK</v>
      </c>
    </row>
    <row r="51" spans="1:9" ht="12.75" customHeight="1" x14ac:dyDescent="0.3">
      <c r="A51" s="142" t="str">
        <f>'t1'!A52</f>
        <v>Chimici a t. determinato (art. 15-septies d.lgs. 502/92)</v>
      </c>
      <c r="B51" s="313" t="str">
        <f>'t1'!B52</f>
        <v>SD0602</v>
      </c>
      <c r="C51" s="336">
        <f>'t1'!C52+'t1'!D52</f>
        <v>0</v>
      </c>
      <c r="D51" s="336">
        <f>'t5'!U53+'t5'!V53</f>
        <v>0</v>
      </c>
      <c r="E51" s="337">
        <f>'t6'!U53+'t6'!V53</f>
        <v>0</v>
      </c>
      <c r="F51" s="2233">
        <f>'t4'!AV164</f>
        <v>0</v>
      </c>
      <c r="G51" s="337">
        <f t="shared" si="0"/>
        <v>0</v>
      </c>
      <c r="H51" s="337">
        <f>'t4'!FD52</f>
        <v>0</v>
      </c>
      <c r="I51" s="352" t="str">
        <f t="shared" si="1"/>
        <v>OK</v>
      </c>
    </row>
    <row r="52" spans="1:9" ht="12.75" customHeight="1" x14ac:dyDescent="0.3">
      <c r="A52" s="142" t="str">
        <f>'t1'!A53</f>
        <v>Fisici con inc. di struttura complessa (rapp. Esclusivo)</v>
      </c>
      <c r="B52" s="313" t="str">
        <f>'t1'!B53</f>
        <v>SD0E42</v>
      </c>
      <c r="C52" s="336">
        <f>'t1'!C53+'t1'!D53</f>
        <v>0</v>
      </c>
      <c r="D52" s="336">
        <f>'t5'!U54+'t5'!V54</f>
        <v>0</v>
      </c>
      <c r="E52" s="337">
        <f>'t6'!U54+'t6'!V54</f>
        <v>0</v>
      </c>
      <c r="F52" s="2233">
        <f>'t4'!AW164</f>
        <v>0</v>
      </c>
      <c r="G52" s="337">
        <f t="shared" si="0"/>
        <v>0</v>
      </c>
      <c r="H52" s="337">
        <f>'t4'!FD53</f>
        <v>0</v>
      </c>
      <c r="I52" s="352" t="str">
        <f t="shared" si="1"/>
        <v>OK</v>
      </c>
    </row>
    <row r="53" spans="1:9" ht="12.75" customHeight="1" x14ac:dyDescent="0.3">
      <c r="A53" s="142" t="str">
        <f>'t1'!A54</f>
        <v>Fisici con inc. di struttura complessa (rapp. Non escl.)</v>
      </c>
      <c r="B53" s="313" t="str">
        <f>'t1'!B54</f>
        <v>SD0N42</v>
      </c>
      <c r="C53" s="336">
        <f>'t1'!C54+'t1'!D54</f>
        <v>0</v>
      </c>
      <c r="D53" s="336">
        <f>'t5'!U55+'t5'!V55</f>
        <v>0</v>
      </c>
      <c r="E53" s="337">
        <f>'t6'!U55+'t6'!V55</f>
        <v>0</v>
      </c>
      <c r="F53" s="2233">
        <f>'t4'!AX164</f>
        <v>0</v>
      </c>
      <c r="G53" s="337">
        <f t="shared" si="0"/>
        <v>0</v>
      </c>
      <c r="H53" s="337">
        <f>'t4'!FD54</f>
        <v>0</v>
      </c>
      <c r="I53" s="352" t="str">
        <f t="shared" si="1"/>
        <v>OK</v>
      </c>
    </row>
    <row r="54" spans="1:9" ht="12.75" customHeight="1" x14ac:dyDescent="0.3">
      <c r="A54" s="142" t="str">
        <f>'t1'!A55</f>
        <v>Fisici con inc. di struttura semplice (rapp. Esclusivo)</v>
      </c>
      <c r="B54" s="313" t="str">
        <f>'t1'!B55</f>
        <v>SD0E41</v>
      </c>
      <c r="C54" s="336">
        <f>'t1'!C55+'t1'!D55</f>
        <v>2</v>
      </c>
      <c r="D54" s="336">
        <f>'t5'!U56+'t5'!V56</f>
        <v>0</v>
      </c>
      <c r="E54" s="337">
        <f>'t6'!U56+'t6'!V56</f>
        <v>0</v>
      </c>
      <c r="F54" s="2233">
        <f>'t4'!AY164</f>
        <v>0</v>
      </c>
      <c r="G54" s="337">
        <f t="shared" si="0"/>
        <v>2</v>
      </c>
      <c r="H54" s="337">
        <f>'t4'!FD55</f>
        <v>0</v>
      </c>
      <c r="I54" s="352" t="str">
        <f t="shared" si="1"/>
        <v>OK</v>
      </c>
    </row>
    <row r="55" spans="1:9" ht="12.75" customHeight="1" x14ac:dyDescent="0.3">
      <c r="A55" s="142" t="str">
        <f>'t1'!A56</f>
        <v>Fisici con inc. di struttura semplice (rapp. Non escl.)</v>
      </c>
      <c r="B55" s="313" t="str">
        <f>'t1'!B56</f>
        <v>SD0N41</v>
      </c>
      <c r="C55" s="336">
        <f>'t1'!C56+'t1'!D56</f>
        <v>0</v>
      </c>
      <c r="D55" s="336">
        <f>'t5'!U57+'t5'!V57</f>
        <v>0</v>
      </c>
      <c r="E55" s="337">
        <f>'t6'!U57+'t6'!V57</f>
        <v>0</v>
      </c>
      <c r="F55" s="2233">
        <f>'t4'!AZ164</f>
        <v>0</v>
      </c>
      <c r="G55" s="337">
        <f t="shared" si="0"/>
        <v>0</v>
      </c>
      <c r="H55" s="337">
        <f>'t4'!FD56</f>
        <v>0</v>
      </c>
      <c r="I55" s="352" t="str">
        <f t="shared" si="1"/>
        <v>OK</v>
      </c>
    </row>
    <row r="56" spans="1:9" ht="12.75" customHeight="1" x14ac:dyDescent="0.3">
      <c r="A56" s="142" t="str">
        <f>'t1'!A57</f>
        <v>Fisici con altri incar. Prof.li (rapp. Esclusivo)</v>
      </c>
      <c r="B56" s="313" t="str">
        <f>'t1'!B57</f>
        <v>SD0A41</v>
      </c>
      <c r="C56" s="336">
        <f>'t1'!C57+'t1'!D57</f>
        <v>5</v>
      </c>
      <c r="D56" s="336">
        <f>'t5'!U58+'t5'!V58</f>
        <v>1</v>
      </c>
      <c r="E56" s="337">
        <f>'t6'!U58+'t6'!V58</f>
        <v>0</v>
      </c>
      <c r="F56" s="2233">
        <f>'t4'!BA164</f>
        <v>0</v>
      </c>
      <c r="G56" s="337">
        <f t="shared" si="0"/>
        <v>4</v>
      </c>
      <c r="H56" s="337">
        <f>'t4'!FD57</f>
        <v>0</v>
      </c>
      <c r="I56" s="352" t="str">
        <f t="shared" si="1"/>
        <v>OK</v>
      </c>
    </row>
    <row r="57" spans="1:9" ht="12.75" customHeight="1" x14ac:dyDescent="0.3">
      <c r="A57" s="142" t="str">
        <f>'t1'!A58</f>
        <v>Fisici con altri incar. Prof.li (rapp. Non escl.)</v>
      </c>
      <c r="B57" s="313" t="str">
        <f>'t1'!B58</f>
        <v>SD0040</v>
      </c>
      <c r="C57" s="336">
        <f>'t1'!C58+'t1'!D58</f>
        <v>0</v>
      </c>
      <c r="D57" s="336">
        <f>'t5'!U59+'t5'!V59</f>
        <v>0</v>
      </c>
      <c r="E57" s="337">
        <f>'t6'!U59+'t6'!V59</f>
        <v>0</v>
      </c>
      <c r="F57" s="2233">
        <f>'t4'!BB164</f>
        <v>0</v>
      </c>
      <c r="G57" s="337">
        <f t="shared" si="0"/>
        <v>0</v>
      </c>
      <c r="H57" s="337">
        <f>'t4'!FD58</f>
        <v>0</v>
      </c>
      <c r="I57" s="352" t="str">
        <f t="shared" si="1"/>
        <v>OK</v>
      </c>
    </row>
    <row r="58" spans="1:9" ht="12.75" customHeight="1" x14ac:dyDescent="0.3">
      <c r="A58" s="142" t="str">
        <f>'t1'!A59</f>
        <v>Fisici a t. determinato (art. 15-septies d.lgs. 502/92)</v>
      </c>
      <c r="B58" s="313" t="str">
        <f>'t1'!B59</f>
        <v>SD0603</v>
      </c>
      <c r="C58" s="336">
        <f>'t1'!C59+'t1'!D59</f>
        <v>0</v>
      </c>
      <c r="D58" s="336">
        <f>'t5'!U60+'t5'!V60</f>
        <v>0</v>
      </c>
      <c r="E58" s="337">
        <f>'t6'!U60+'t6'!V60</f>
        <v>0</v>
      </c>
      <c r="F58" s="2233">
        <f>'t4'!BC164</f>
        <v>0</v>
      </c>
      <c r="G58" s="337">
        <f t="shared" si="0"/>
        <v>0</v>
      </c>
      <c r="H58" s="337">
        <f>'t4'!FD59</f>
        <v>0</v>
      </c>
      <c r="I58" s="352" t="str">
        <f t="shared" si="1"/>
        <v>OK</v>
      </c>
    </row>
    <row r="59" spans="1:9" ht="12.75" customHeight="1" x14ac:dyDescent="0.3">
      <c r="A59" s="142" t="str">
        <f>'t1'!A60</f>
        <v>Psicologi con inc. di struttura complessa (rapp. Esclusivo)</v>
      </c>
      <c r="B59" s="313" t="str">
        <f>'t1'!B60</f>
        <v>SD0E66</v>
      </c>
      <c r="C59" s="336">
        <f>'t1'!C60+'t1'!D60</f>
        <v>0</v>
      </c>
      <c r="D59" s="336">
        <f>'t5'!U61+'t5'!V61</f>
        <v>0</v>
      </c>
      <c r="E59" s="337">
        <f>'t6'!U61+'t6'!V61</f>
        <v>0</v>
      </c>
      <c r="F59" s="2233">
        <f>'t4'!BD164</f>
        <v>0</v>
      </c>
      <c r="G59" s="337">
        <f t="shared" si="0"/>
        <v>0</v>
      </c>
      <c r="H59" s="337">
        <f>'t4'!FD60</f>
        <v>0</v>
      </c>
      <c r="I59" s="352" t="str">
        <f t="shared" si="1"/>
        <v>OK</v>
      </c>
    </row>
    <row r="60" spans="1:9" ht="12.75" customHeight="1" x14ac:dyDescent="0.3">
      <c r="A60" s="142" t="str">
        <f>'t1'!A61</f>
        <v>Psicologi con inc. di struttura complessa (rapp. Non escl.)</v>
      </c>
      <c r="B60" s="313" t="str">
        <f>'t1'!B61</f>
        <v>SD0N66</v>
      </c>
      <c r="C60" s="336">
        <f>'t1'!C61+'t1'!D61</f>
        <v>0</v>
      </c>
      <c r="D60" s="336">
        <f>'t5'!U62+'t5'!V62</f>
        <v>0</v>
      </c>
      <c r="E60" s="337">
        <f>'t6'!U62+'t6'!V62</f>
        <v>0</v>
      </c>
      <c r="F60" s="2233">
        <f>'t4'!BE164</f>
        <v>0</v>
      </c>
      <c r="G60" s="337">
        <f t="shared" si="0"/>
        <v>0</v>
      </c>
      <c r="H60" s="337">
        <f>'t4'!FD61</f>
        <v>0</v>
      </c>
      <c r="I60" s="352" t="str">
        <f t="shared" si="1"/>
        <v>OK</v>
      </c>
    </row>
    <row r="61" spans="1:9" ht="12.75" customHeight="1" x14ac:dyDescent="0.3">
      <c r="A61" s="142" t="str">
        <f>'t1'!A62</f>
        <v>Psicologi con inc. di struttura semplice (rapp. Esclusivo)</v>
      </c>
      <c r="B61" s="313" t="str">
        <f>'t1'!B62</f>
        <v>SD0E65</v>
      </c>
      <c r="C61" s="336">
        <f>'t1'!C62+'t1'!D62</f>
        <v>1</v>
      </c>
      <c r="D61" s="336">
        <f>'t5'!U63+'t5'!V63</f>
        <v>0</v>
      </c>
      <c r="E61" s="337">
        <f>'t6'!U63+'t6'!V63</f>
        <v>0</v>
      </c>
      <c r="F61" s="2233">
        <f>'t4'!BF164</f>
        <v>0</v>
      </c>
      <c r="G61" s="337">
        <f t="shared" si="0"/>
        <v>1</v>
      </c>
      <c r="H61" s="337">
        <f>'t4'!FD62</f>
        <v>0</v>
      </c>
      <c r="I61" s="352" t="str">
        <f t="shared" si="1"/>
        <v>OK</v>
      </c>
    </row>
    <row r="62" spans="1:9" ht="12.75" customHeight="1" x14ac:dyDescent="0.3">
      <c r="A62" s="142" t="str">
        <f>'t1'!A63</f>
        <v>Psicologi con inc. di struttura semplice (rapp. Non escl.)</v>
      </c>
      <c r="B62" s="313" t="str">
        <f>'t1'!B63</f>
        <v>SD0N65</v>
      </c>
      <c r="C62" s="336">
        <f>'t1'!C63+'t1'!D63</f>
        <v>0</v>
      </c>
      <c r="D62" s="336">
        <f>'t5'!U64+'t5'!V64</f>
        <v>0</v>
      </c>
      <c r="E62" s="337">
        <f>'t6'!U64+'t6'!V64</f>
        <v>0</v>
      </c>
      <c r="F62" s="2233">
        <f>'t4'!BG164</f>
        <v>0</v>
      </c>
      <c r="G62" s="337">
        <f t="shared" si="0"/>
        <v>0</v>
      </c>
      <c r="H62" s="337">
        <f>'t4'!FD63</f>
        <v>0</v>
      </c>
      <c r="I62" s="352" t="str">
        <f t="shared" si="1"/>
        <v>OK</v>
      </c>
    </row>
    <row r="63" spans="1:9" ht="12.75" customHeight="1" x14ac:dyDescent="0.3">
      <c r="A63" s="142" t="str">
        <f>'t1'!A64</f>
        <v>Psicologi con altri incar. Prof.li (rapp. Esclusivo)</v>
      </c>
      <c r="B63" s="313" t="str">
        <f>'t1'!B64</f>
        <v>SD0A65</v>
      </c>
      <c r="C63" s="336">
        <f>'t1'!C64+'t1'!D64</f>
        <v>1</v>
      </c>
      <c r="D63" s="336">
        <f>'t5'!U65+'t5'!V65</f>
        <v>0</v>
      </c>
      <c r="E63" s="337">
        <f>'t6'!U65+'t6'!V65</f>
        <v>0</v>
      </c>
      <c r="F63" s="2233">
        <f>'t4'!BH164</f>
        <v>0</v>
      </c>
      <c r="G63" s="337">
        <f t="shared" si="0"/>
        <v>1</v>
      </c>
      <c r="H63" s="337">
        <f>'t4'!FD64</f>
        <v>0</v>
      </c>
      <c r="I63" s="352" t="str">
        <f t="shared" si="1"/>
        <v>OK</v>
      </c>
    </row>
    <row r="64" spans="1:9" ht="12.75" customHeight="1" x14ac:dyDescent="0.3">
      <c r="A64" s="142" t="str">
        <f>'t1'!A65</f>
        <v>Psicologi con altri incar. Prof.li (rapp. Non escl.)</v>
      </c>
      <c r="B64" s="313" t="str">
        <f>'t1'!B65</f>
        <v>SD0064</v>
      </c>
      <c r="C64" s="336">
        <f>'t1'!C65+'t1'!D65</f>
        <v>0</v>
      </c>
      <c r="D64" s="336">
        <f>'t5'!U66+'t5'!V66</f>
        <v>0</v>
      </c>
      <c r="E64" s="337">
        <f>'t6'!U66+'t6'!V66</f>
        <v>0</v>
      </c>
      <c r="F64" s="2233">
        <f>'t4'!BI164</f>
        <v>0</v>
      </c>
      <c r="G64" s="337">
        <f t="shared" si="0"/>
        <v>0</v>
      </c>
      <c r="H64" s="337">
        <f>'t4'!FD65</f>
        <v>0</v>
      </c>
      <c r="I64" s="352" t="str">
        <f t="shared" si="1"/>
        <v>OK</v>
      </c>
    </row>
    <row r="65" spans="1:9" ht="12.75" customHeight="1" x14ac:dyDescent="0.3">
      <c r="A65" s="142" t="str">
        <f>'t1'!A66</f>
        <v>Psicologi a t. determinato (art. 15-septies d.lgs. 502/92)</v>
      </c>
      <c r="B65" s="313" t="str">
        <f>'t1'!B66</f>
        <v>SD0604</v>
      </c>
      <c r="C65" s="336">
        <f>'t1'!C66+'t1'!D66</f>
        <v>0</v>
      </c>
      <c r="D65" s="336">
        <f>'t5'!U67+'t5'!V67</f>
        <v>0</v>
      </c>
      <c r="E65" s="337">
        <f>'t6'!U67+'t6'!V67</f>
        <v>0</v>
      </c>
      <c r="F65" s="2233">
        <f>'t4'!BJ164</f>
        <v>0</v>
      </c>
      <c r="G65" s="337">
        <f t="shared" si="0"/>
        <v>0</v>
      </c>
      <c r="H65" s="337">
        <f>'t4'!FD66</f>
        <v>0</v>
      </c>
      <c r="I65" s="352" t="str">
        <f t="shared" si="1"/>
        <v>OK</v>
      </c>
    </row>
    <row r="66" spans="1:9" ht="12.75" customHeight="1" x14ac:dyDescent="0.3">
      <c r="A66" s="142" t="str">
        <f>'t1'!A67</f>
        <v>Dirigente prof. Sanit. Inferm/ostetrica (inc. Strut. Compl.)</v>
      </c>
      <c r="B66" s="313" t="str">
        <f>'t1'!B67</f>
        <v>SD0CO1</v>
      </c>
      <c r="C66" s="336">
        <f>'t1'!C67+'t1'!D67</f>
        <v>2</v>
      </c>
      <c r="D66" s="336">
        <f>'t5'!U68+'t5'!V68</f>
        <v>0</v>
      </c>
      <c r="E66" s="337">
        <f>'t6'!U68+'t6'!V68</f>
        <v>0</v>
      </c>
      <c r="F66" s="2233">
        <f>'t4'!BK164</f>
        <v>0</v>
      </c>
      <c r="G66" s="337">
        <f t="shared" si="0"/>
        <v>2</v>
      </c>
      <c r="H66" s="337">
        <f>'t4'!FD67</f>
        <v>0</v>
      </c>
      <c r="I66" s="352" t="str">
        <f t="shared" si="1"/>
        <v>OK</v>
      </c>
    </row>
    <row r="67" spans="1:9" ht="12.75" customHeight="1" x14ac:dyDescent="0.3">
      <c r="A67" s="142" t="str">
        <f>'t1'!A68</f>
        <v>Dirigente prof. Sanit. Inferm/ostetrica (inc. Strut. Sempl.)</v>
      </c>
      <c r="B67" s="313" t="str">
        <f>'t1'!B68</f>
        <v>SD0SE1</v>
      </c>
      <c r="C67" s="336">
        <f>'t1'!C68+'t1'!D68</f>
        <v>0</v>
      </c>
      <c r="D67" s="336">
        <f>'t5'!U69+'t5'!V69</f>
        <v>0</v>
      </c>
      <c r="E67" s="337">
        <f>'t6'!U69+'t6'!V69</f>
        <v>0</v>
      </c>
      <c r="F67" s="2233">
        <f>'t4'!BL164</f>
        <v>0</v>
      </c>
      <c r="G67" s="337">
        <f t="shared" si="0"/>
        <v>0</v>
      </c>
      <c r="H67" s="337">
        <f>'t4'!FD68</f>
        <v>0</v>
      </c>
      <c r="I67" s="352" t="str">
        <f t="shared" si="1"/>
        <v>OK</v>
      </c>
    </row>
    <row r="68" spans="1:9" ht="12.75" customHeight="1" x14ac:dyDescent="0.3">
      <c r="A68" s="142" t="str">
        <f>'t1'!A69</f>
        <v>Dirigente prof. Sanit. Inferm/ostetrica (altri inc. Prof.li)</v>
      </c>
      <c r="B68" s="313" t="str">
        <f>'t1'!B69</f>
        <v>SD0AI1</v>
      </c>
      <c r="C68" s="336">
        <f>'t1'!C69+'t1'!D69</f>
        <v>0</v>
      </c>
      <c r="D68" s="336">
        <f>'t5'!U70+'t5'!V70</f>
        <v>0</v>
      </c>
      <c r="E68" s="337">
        <f>'t6'!U70+'t6'!V70</f>
        <v>0</v>
      </c>
      <c r="F68" s="2233">
        <f>'t4'!BM164</f>
        <v>0</v>
      </c>
      <c r="G68" s="337">
        <f t="shared" si="0"/>
        <v>0</v>
      </c>
      <c r="H68" s="337">
        <f>'t4'!FD69</f>
        <v>0</v>
      </c>
      <c r="I68" s="352" t="str">
        <f t="shared" si="1"/>
        <v>OK</v>
      </c>
    </row>
    <row r="69" spans="1:9" ht="12.75" customHeight="1" x14ac:dyDescent="0.3">
      <c r="A69" s="142" t="str">
        <f>'t1'!A70</f>
        <v>Dir. Prof.san.inferm/ostet t.det.art.15-septies dlgs 502/92</v>
      </c>
      <c r="B69" s="313" t="str">
        <f>'t1'!B70</f>
        <v>SD048B</v>
      </c>
      <c r="C69" s="336">
        <f>'t1'!C70+'t1'!D70</f>
        <v>0</v>
      </c>
      <c r="D69" s="336">
        <f>'t5'!U71+'t5'!V71</f>
        <v>0</v>
      </c>
      <c r="E69" s="337">
        <f>'t6'!U71+'t6'!V71</f>
        <v>0</v>
      </c>
      <c r="F69" s="2233">
        <f>'t4'!BN164</f>
        <v>0</v>
      </c>
      <c r="G69" s="337">
        <f t="shared" si="0"/>
        <v>0</v>
      </c>
      <c r="H69" s="337">
        <f>'t4'!FD70</f>
        <v>0</v>
      </c>
      <c r="I69" s="352" t="str">
        <f t="shared" si="1"/>
        <v>OK</v>
      </c>
    </row>
    <row r="70" spans="1:9" ht="12.75" customHeight="1" x14ac:dyDescent="0.3">
      <c r="A70" s="142" t="str">
        <f>'t1'!A71</f>
        <v>Dirigente prof. Sanit. Riabilitative (inc. Strut. Compl.)</v>
      </c>
      <c r="B70" s="313" t="str">
        <f>'t1'!B71</f>
        <v>SD0CO2</v>
      </c>
      <c r="C70" s="336">
        <f>'t1'!C71+'t1'!D71</f>
        <v>0</v>
      </c>
      <c r="D70" s="336">
        <f>'t5'!U72+'t5'!V72</f>
        <v>0</v>
      </c>
      <c r="E70" s="337">
        <f>'t6'!U72+'t6'!V72</f>
        <v>0</v>
      </c>
      <c r="F70" s="2233">
        <f>'t4'!BO164</f>
        <v>0</v>
      </c>
      <c r="G70" s="337">
        <f t="shared" si="0"/>
        <v>0</v>
      </c>
      <c r="H70" s="337">
        <f>'t4'!FD71</f>
        <v>0</v>
      </c>
      <c r="I70" s="352" t="str">
        <f t="shared" si="1"/>
        <v>OK</v>
      </c>
    </row>
    <row r="71" spans="1:9" ht="12.75" customHeight="1" x14ac:dyDescent="0.3">
      <c r="A71" s="142" t="str">
        <f>'t1'!A72</f>
        <v>Dirigente prof. Sanit. Riabilitative (inc. Strut. Sempl.)</v>
      </c>
      <c r="B71" s="313" t="str">
        <f>'t1'!B72</f>
        <v>SD0SE2</v>
      </c>
      <c r="C71" s="336">
        <f>'t1'!C72+'t1'!D72</f>
        <v>0</v>
      </c>
      <c r="D71" s="336">
        <f>'t5'!U73+'t5'!V73</f>
        <v>0</v>
      </c>
      <c r="E71" s="337">
        <f>'t6'!U73+'t6'!V73</f>
        <v>0</v>
      </c>
      <c r="F71" s="2233">
        <f>'t4'!BP164</f>
        <v>0</v>
      </c>
      <c r="G71" s="337">
        <f t="shared" ref="G71:G134" si="2">C71-D71+E71+F71</f>
        <v>0</v>
      </c>
      <c r="H71" s="337">
        <f>'t4'!FD72</f>
        <v>0</v>
      </c>
      <c r="I71" s="352" t="str">
        <f t="shared" ref="I71:I134" si="3">IF(H71&lt;=G71,"OK","ERRORE")</f>
        <v>OK</v>
      </c>
    </row>
    <row r="72" spans="1:9" ht="12.75" customHeight="1" x14ac:dyDescent="0.3">
      <c r="A72" s="142" t="str">
        <f>'t1'!A73</f>
        <v>Dirigente prof. Sanit. Riabilitative (altri inc. Prof.li)</v>
      </c>
      <c r="B72" s="313" t="str">
        <f>'t1'!B73</f>
        <v>SD0AI2</v>
      </c>
      <c r="C72" s="336">
        <f>'t1'!C73+'t1'!D73</f>
        <v>0</v>
      </c>
      <c r="D72" s="336">
        <f>'t5'!U74+'t5'!V74</f>
        <v>0</v>
      </c>
      <c r="E72" s="337">
        <f>'t6'!U74+'t6'!V74</f>
        <v>0</v>
      </c>
      <c r="F72" s="2233">
        <f>'t4'!BQ164</f>
        <v>0</v>
      </c>
      <c r="G72" s="337">
        <f t="shared" si="2"/>
        <v>0</v>
      </c>
      <c r="H72" s="337">
        <f>'t4'!FD73</f>
        <v>0</v>
      </c>
      <c r="I72" s="352" t="str">
        <f t="shared" si="3"/>
        <v>OK</v>
      </c>
    </row>
    <row r="73" spans="1:9" ht="12.75" customHeight="1" x14ac:dyDescent="0.3">
      <c r="A73" s="142" t="str">
        <f>'t1'!A74</f>
        <v>Dir. Prof. San. Riabilitat. T.det.art.15-septies dlgs 502/92</v>
      </c>
      <c r="B73" s="313" t="str">
        <f>'t1'!B74</f>
        <v>SD048C</v>
      </c>
      <c r="C73" s="336">
        <f>'t1'!C74+'t1'!D74</f>
        <v>0</v>
      </c>
      <c r="D73" s="336">
        <f>'t5'!U75+'t5'!V75</f>
        <v>0</v>
      </c>
      <c r="E73" s="337">
        <f>'t6'!U75+'t6'!V75</f>
        <v>0</v>
      </c>
      <c r="F73" s="2233">
        <f>'t4'!BR164</f>
        <v>0</v>
      </c>
      <c r="G73" s="337">
        <f t="shared" si="2"/>
        <v>0</v>
      </c>
      <c r="H73" s="337">
        <f>'t4'!FD74</f>
        <v>0</v>
      </c>
      <c r="I73" s="352" t="str">
        <f t="shared" si="3"/>
        <v>OK</v>
      </c>
    </row>
    <row r="74" spans="1:9" ht="12.75" customHeight="1" x14ac:dyDescent="0.3">
      <c r="A74" s="142" t="str">
        <f>'t1'!A75</f>
        <v>Dirigente prof. Tecnico sanitarie (inc. Strut. Compl.)</v>
      </c>
      <c r="B74" s="313" t="str">
        <f>'t1'!B75</f>
        <v>SD0CO3</v>
      </c>
      <c r="C74" s="336">
        <f>'t1'!C75+'t1'!D75</f>
        <v>0</v>
      </c>
      <c r="D74" s="336">
        <f>'t5'!U76+'t5'!V76</f>
        <v>0</v>
      </c>
      <c r="E74" s="337">
        <f>'t6'!U76+'t6'!V76</f>
        <v>0</v>
      </c>
      <c r="F74" s="2233">
        <f>'t4'!BS164</f>
        <v>0</v>
      </c>
      <c r="G74" s="337">
        <f t="shared" si="2"/>
        <v>0</v>
      </c>
      <c r="H74" s="337">
        <f>'t4'!FD75</f>
        <v>0</v>
      </c>
      <c r="I74" s="352" t="str">
        <f t="shared" si="3"/>
        <v>OK</v>
      </c>
    </row>
    <row r="75" spans="1:9" ht="12.75" customHeight="1" x14ac:dyDescent="0.3">
      <c r="A75" s="142" t="str">
        <f>'t1'!A76</f>
        <v>Dirigente prof. Tecnico sanitarie (inc. Strut. Sempl.)</v>
      </c>
      <c r="B75" s="313" t="str">
        <f>'t1'!B76</f>
        <v>SD0SE3</v>
      </c>
      <c r="C75" s="336">
        <f>'t1'!C76+'t1'!D76</f>
        <v>0</v>
      </c>
      <c r="D75" s="336">
        <f>'t5'!U77+'t5'!V77</f>
        <v>0</v>
      </c>
      <c r="E75" s="337">
        <f>'t6'!U77+'t6'!V77</f>
        <v>0</v>
      </c>
      <c r="F75" s="2233">
        <f>'t4'!BT164</f>
        <v>0</v>
      </c>
      <c r="G75" s="337">
        <f t="shared" si="2"/>
        <v>0</v>
      </c>
      <c r="H75" s="337">
        <f>'t4'!FD76</f>
        <v>0</v>
      </c>
      <c r="I75" s="352" t="str">
        <f t="shared" si="3"/>
        <v>OK</v>
      </c>
    </row>
    <row r="76" spans="1:9" ht="12.75" customHeight="1" x14ac:dyDescent="0.3">
      <c r="A76" s="142" t="str">
        <f>'t1'!A77</f>
        <v>Dirigente prof. Tecnico sanitarie (altri inc. Prof.li)</v>
      </c>
      <c r="B76" s="313" t="str">
        <f>'t1'!B77</f>
        <v>SD0AI3</v>
      </c>
      <c r="C76" s="336">
        <f>'t1'!C77+'t1'!D77</f>
        <v>0</v>
      </c>
      <c r="D76" s="336">
        <f>'t5'!U78+'t5'!V78</f>
        <v>0</v>
      </c>
      <c r="E76" s="337">
        <f>'t6'!U78+'t6'!V78</f>
        <v>0</v>
      </c>
      <c r="F76" s="2233">
        <f>'t4'!BU164</f>
        <v>0</v>
      </c>
      <c r="G76" s="337">
        <f t="shared" si="2"/>
        <v>0</v>
      </c>
      <c r="H76" s="337">
        <f>'t4'!FD77</f>
        <v>0</v>
      </c>
      <c r="I76" s="352" t="str">
        <f t="shared" si="3"/>
        <v>OK</v>
      </c>
    </row>
    <row r="77" spans="1:9" ht="12.75" customHeight="1" x14ac:dyDescent="0.3">
      <c r="A77" s="142" t="str">
        <f>'t1'!A78</f>
        <v>Dir. Prof.tecnico sanitarie t.det.art.15-septies dlgs 502/92</v>
      </c>
      <c r="B77" s="313" t="str">
        <f>'t1'!B78</f>
        <v>SD048D</v>
      </c>
      <c r="C77" s="336">
        <f>'t1'!C78+'t1'!D78</f>
        <v>0</v>
      </c>
      <c r="D77" s="336">
        <f>'t5'!U79+'t5'!V79</f>
        <v>0</v>
      </c>
      <c r="E77" s="337">
        <f>'t6'!U79+'t6'!V79</f>
        <v>0</v>
      </c>
      <c r="F77" s="2233">
        <f>'t4'!BV164</f>
        <v>0</v>
      </c>
      <c r="G77" s="337">
        <f t="shared" si="2"/>
        <v>0</v>
      </c>
      <c r="H77" s="337">
        <f>'t4'!FD78</f>
        <v>0</v>
      </c>
      <c r="I77" s="352" t="str">
        <f t="shared" si="3"/>
        <v>OK</v>
      </c>
    </row>
    <row r="78" spans="1:9" ht="12.75" customHeight="1" x14ac:dyDescent="0.3">
      <c r="A78" s="142" t="str">
        <f>'t1'!A79</f>
        <v>Dirigente prof.tecniche della prevenzione (inc.strut.compl.)</v>
      </c>
      <c r="B78" s="313" t="str">
        <f>'t1'!B79</f>
        <v>SD0CO4</v>
      </c>
      <c r="C78" s="336">
        <f>'t1'!C79+'t1'!D79</f>
        <v>0</v>
      </c>
      <c r="D78" s="336">
        <f>'t5'!U80+'t5'!V80</f>
        <v>0</v>
      </c>
      <c r="E78" s="337">
        <f>'t6'!U80+'t6'!V80</f>
        <v>0</v>
      </c>
      <c r="F78" s="2233">
        <f>'t4'!BW164</f>
        <v>0</v>
      </c>
      <c r="G78" s="337">
        <f t="shared" si="2"/>
        <v>0</v>
      </c>
      <c r="H78" s="337">
        <f>'t4'!FD79</f>
        <v>0</v>
      </c>
      <c r="I78" s="352" t="str">
        <f t="shared" si="3"/>
        <v>OK</v>
      </c>
    </row>
    <row r="79" spans="1:9" ht="12.75" customHeight="1" x14ac:dyDescent="0.3">
      <c r="A79" s="142" t="str">
        <f>'t1'!A80</f>
        <v>Dirigente prof.tecniche della prevenzione (inc.strut.sempl.)</v>
      </c>
      <c r="B79" s="313" t="str">
        <f>'t1'!B80</f>
        <v>SD0SE4</v>
      </c>
      <c r="C79" s="336">
        <f>'t1'!C80+'t1'!D80</f>
        <v>0</v>
      </c>
      <c r="D79" s="336">
        <f>'t5'!U81+'t5'!V81</f>
        <v>0</v>
      </c>
      <c r="E79" s="337">
        <f>'t6'!U81+'t6'!V81</f>
        <v>0</v>
      </c>
      <c r="F79" s="2233">
        <f>'t4'!BX164</f>
        <v>0</v>
      </c>
      <c r="G79" s="337">
        <f t="shared" si="2"/>
        <v>0</v>
      </c>
      <c r="H79" s="337">
        <f>'t4'!FD80</f>
        <v>0</v>
      </c>
      <c r="I79" s="352" t="str">
        <f t="shared" si="3"/>
        <v>OK</v>
      </c>
    </row>
    <row r="80" spans="1:9" ht="12.75" customHeight="1" x14ac:dyDescent="0.3">
      <c r="A80" s="142" t="str">
        <f>'t1'!A81</f>
        <v>Dirigente prof.tecniche della prevenzione(altri inc.prof.li)</v>
      </c>
      <c r="B80" s="313" t="str">
        <f>'t1'!B81</f>
        <v>SD0AI4</v>
      </c>
      <c r="C80" s="336">
        <f>'t1'!C81+'t1'!D81</f>
        <v>0</v>
      </c>
      <c r="D80" s="336">
        <f>'t5'!U82+'t5'!V82</f>
        <v>0</v>
      </c>
      <c r="E80" s="337">
        <f>'t6'!U82+'t6'!V82</f>
        <v>0</v>
      </c>
      <c r="F80" s="2233">
        <f>'t4'!BY164</f>
        <v>0</v>
      </c>
      <c r="G80" s="337">
        <f t="shared" si="2"/>
        <v>0</v>
      </c>
      <c r="H80" s="337">
        <f>'t4'!FD81</f>
        <v>0</v>
      </c>
      <c r="I80" s="352" t="str">
        <f t="shared" si="3"/>
        <v>OK</v>
      </c>
    </row>
    <row r="81" spans="1:9" ht="12.75" customHeight="1" x14ac:dyDescent="0.3">
      <c r="A81" s="142" t="str">
        <f>'t1'!A82</f>
        <v>Dir. Prof.tecniche prevenz. T.det.art.15-septies dlgs 502/92</v>
      </c>
      <c r="B81" s="313" t="str">
        <f>'t1'!B82</f>
        <v>SD048E</v>
      </c>
      <c r="C81" s="336">
        <f>'t1'!C82+'t1'!D82</f>
        <v>0</v>
      </c>
      <c r="D81" s="336">
        <f>'t5'!U83+'t5'!V83</f>
        <v>0</v>
      </c>
      <c r="E81" s="337">
        <f>'t6'!U83+'t6'!V83</f>
        <v>0</v>
      </c>
      <c r="F81" s="2233">
        <f>'t4'!BZ164</f>
        <v>0</v>
      </c>
      <c r="G81" s="337">
        <f t="shared" si="2"/>
        <v>0</v>
      </c>
      <c r="H81" s="337">
        <f>'t4'!FD82</f>
        <v>0</v>
      </c>
      <c r="I81" s="352" t="str">
        <f t="shared" si="3"/>
        <v>OK</v>
      </c>
    </row>
    <row r="82" spans="1:9" ht="12.75" customHeight="1" x14ac:dyDescent="0.3">
      <c r="A82" s="142" t="str">
        <f>'t1'!A83</f>
        <v>Coll.re prof.le sanitario - pers. Infer. Senior - ds</v>
      </c>
      <c r="B82" s="313" t="str">
        <f>'t1'!B83</f>
        <v>S18863</v>
      </c>
      <c r="C82" s="336">
        <f>'t1'!C83+'t1'!D83</f>
        <v>20</v>
      </c>
      <c r="D82" s="336">
        <f>'t5'!U84+'t5'!V84</f>
        <v>1</v>
      </c>
      <c r="E82" s="337">
        <f>'t6'!U84+'t6'!V84</f>
        <v>0</v>
      </c>
      <c r="F82" s="2233">
        <f>'t4'!CA164</f>
        <v>0</v>
      </c>
      <c r="G82" s="337">
        <f t="shared" si="2"/>
        <v>19</v>
      </c>
      <c r="H82" s="337">
        <f>'t4'!FD83</f>
        <v>0</v>
      </c>
      <c r="I82" s="352" t="str">
        <f t="shared" si="3"/>
        <v>OK</v>
      </c>
    </row>
    <row r="83" spans="1:9" ht="12.75" customHeight="1" x14ac:dyDescent="0.3">
      <c r="A83" s="142" t="str">
        <f>'t1'!A84</f>
        <v>Coll.re prof.le sanitario - pers. Infer. - D</v>
      </c>
      <c r="B83" s="313" t="str">
        <f>'t1'!B84</f>
        <v>S16020</v>
      </c>
      <c r="C83" s="336">
        <f>'t1'!C84+'t1'!D84</f>
        <v>417</v>
      </c>
      <c r="D83" s="336">
        <f>'t5'!U85+'t5'!V85</f>
        <v>34</v>
      </c>
      <c r="E83" s="337">
        <f>'t6'!U85+'t6'!V85</f>
        <v>49</v>
      </c>
      <c r="F83" s="2233">
        <f>'t4'!CB164</f>
        <v>0</v>
      </c>
      <c r="G83" s="337">
        <f t="shared" si="2"/>
        <v>432</v>
      </c>
      <c r="H83" s="337">
        <f>'t4'!FD84</f>
        <v>0</v>
      </c>
      <c r="I83" s="352" t="str">
        <f t="shared" si="3"/>
        <v>OK</v>
      </c>
    </row>
    <row r="84" spans="1:9" ht="12.75" customHeight="1" x14ac:dyDescent="0.3">
      <c r="A84" s="142" t="str">
        <f>'t1'!A85</f>
        <v>Oper.re prof.le sanitario pers. Inferm. - C</v>
      </c>
      <c r="B84" s="313" t="str">
        <f>'t1'!B85</f>
        <v>S14056</v>
      </c>
      <c r="C84" s="336">
        <f>'t1'!C85+'t1'!D85</f>
        <v>0</v>
      </c>
      <c r="D84" s="336">
        <f>'t5'!U86+'t5'!V86</f>
        <v>0</v>
      </c>
      <c r="E84" s="337">
        <f>'t6'!U86+'t6'!V86</f>
        <v>0</v>
      </c>
      <c r="F84" s="2233">
        <f>'t4'!CC164</f>
        <v>0</v>
      </c>
      <c r="G84" s="337">
        <f t="shared" si="2"/>
        <v>0</v>
      </c>
      <c r="H84" s="337">
        <f>'t4'!FD85</f>
        <v>0</v>
      </c>
      <c r="I84" s="352" t="str">
        <f t="shared" si="3"/>
        <v>OK</v>
      </c>
    </row>
    <row r="85" spans="1:9" ht="12.75" customHeight="1" x14ac:dyDescent="0.3">
      <c r="A85" s="142" t="str">
        <f>'t1'!A86</f>
        <v>Oper.re prof.le di ii cat.pers. Inferm.  Senior-C</v>
      </c>
      <c r="B85" s="313" t="str">
        <f>'t1'!B86</f>
        <v>S14S52</v>
      </c>
      <c r="C85" s="336">
        <f>'t1'!C86+'t1'!D86</f>
        <v>4</v>
      </c>
      <c r="D85" s="336">
        <f>'t5'!U87+'t5'!V87</f>
        <v>3</v>
      </c>
      <c r="E85" s="337">
        <f>'t6'!U87+'t6'!V87</f>
        <v>0</v>
      </c>
      <c r="F85" s="2233">
        <f>'t4'!CD164</f>
        <v>0</v>
      </c>
      <c r="G85" s="337">
        <f t="shared" si="2"/>
        <v>1</v>
      </c>
      <c r="H85" s="337">
        <f>'t4'!FD86</f>
        <v>0</v>
      </c>
      <c r="I85" s="352" t="str">
        <f t="shared" si="3"/>
        <v>OK</v>
      </c>
    </row>
    <row r="86" spans="1:9" ht="12.75" customHeight="1" x14ac:dyDescent="0.3">
      <c r="A86" s="142" t="str">
        <f>'t1'!A87</f>
        <v>Oper.re prof.le di ii cat.pers. Inferm. Bs</v>
      </c>
      <c r="B86" s="313" t="str">
        <f>'t1'!B87</f>
        <v>S13052</v>
      </c>
      <c r="C86" s="336">
        <f>'t1'!C87+'t1'!D87</f>
        <v>0</v>
      </c>
      <c r="D86" s="336">
        <f>'t5'!U88+'t5'!V88</f>
        <v>0</v>
      </c>
      <c r="E86" s="337">
        <f>'t6'!U88+'t6'!V88</f>
        <v>0</v>
      </c>
      <c r="F86" s="2233">
        <f>'t4'!CE164</f>
        <v>0</v>
      </c>
      <c r="G86" s="337">
        <f t="shared" si="2"/>
        <v>0</v>
      </c>
      <c r="H86" s="337">
        <f>'t4'!FD87</f>
        <v>0</v>
      </c>
      <c r="I86" s="352" t="str">
        <f t="shared" si="3"/>
        <v>OK</v>
      </c>
    </row>
    <row r="87" spans="1:9" ht="12.75" customHeight="1" x14ac:dyDescent="0.3">
      <c r="A87" s="142" t="str">
        <f>'t1'!A88</f>
        <v>Coll.re prof.le sanitario - pers. Tec. Senior - DS</v>
      </c>
      <c r="B87" s="313" t="str">
        <f>'t1'!B88</f>
        <v>S18864</v>
      </c>
      <c r="C87" s="336">
        <f>'t1'!C88+'t1'!D88</f>
        <v>8</v>
      </c>
      <c r="D87" s="336">
        <f>'t5'!U89+'t5'!V89</f>
        <v>0</v>
      </c>
      <c r="E87" s="337">
        <f>'t6'!U89+'t6'!V89</f>
        <v>0</v>
      </c>
      <c r="F87" s="2233">
        <f>'t4'!CF164</f>
        <v>0</v>
      </c>
      <c r="G87" s="337">
        <f t="shared" si="2"/>
        <v>8</v>
      </c>
      <c r="H87" s="337">
        <f>'t4'!FD88</f>
        <v>0</v>
      </c>
      <c r="I87" s="352" t="str">
        <f t="shared" si="3"/>
        <v>OK</v>
      </c>
    </row>
    <row r="88" spans="1:9" ht="12.75" customHeight="1" x14ac:dyDescent="0.3">
      <c r="A88" s="142" t="str">
        <f>'t1'!A89</f>
        <v>Coll.re prof.le sanitario - pers. Tec.- D</v>
      </c>
      <c r="B88" s="313" t="str">
        <f>'t1'!B89</f>
        <v>S16021</v>
      </c>
      <c r="C88" s="336">
        <f>'t1'!C89+'t1'!D89</f>
        <v>166</v>
      </c>
      <c r="D88" s="336">
        <f>'t5'!U90+'t5'!V90</f>
        <v>8</v>
      </c>
      <c r="E88" s="337">
        <f>'t6'!U90+'t6'!V90</f>
        <v>3</v>
      </c>
      <c r="F88" s="2233">
        <f>'t4'!CG164</f>
        <v>0</v>
      </c>
      <c r="G88" s="337">
        <f t="shared" si="2"/>
        <v>161</v>
      </c>
      <c r="H88" s="337">
        <f>'t4'!FD89</f>
        <v>0</v>
      </c>
      <c r="I88" s="352" t="str">
        <f t="shared" si="3"/>
        <v>OK</v>
      </c>
    </row>
    <row r="89" spans="1:9" ht="12.75" customHeight="1" x14ac:dyDescent="0.3">
      <c r="A89" s="142" t="str">
        <f>'t1'!A90</f>
        <v>Oper.re prof.le sanitario - pers. Tec.- C</v>
      </c>
      <c r="B89" s="313" t="str">
        <f>'t1'!B90</f>
        <v>S14054</v>
      </c>
      <c r="C89" s="336">
        <f>'t1'!C90+'t1'!D90</f>
        <v>0</v>
      </c>
      <c r="D89" s="336">
        <f>'t5'!U91+'t5'!V91</f>
        <v>0</v>
      </c>
      <c r="E89" s="337">
        <f>'t6'!U91+'t6'!V91</f>
        <v>0</v>
      </c>
      <c r="F89" s="2233">
        <f>'t4'!CH164</f>
        <v>0</v>
      </c>
      <c r="G89" s="337">
        <f t="shared" si="2"/>
        <v>0</v>
      </c>
      <c r="H89" s="337">
        <f>'t4'!FD90</f>
        <v>0</v>
      </c>
      <c r="I89" s="352" t="str">
        <f t="shared" si="3"/>
        <v>OK</v>
      </c>
    </row>
    <row r="90" spans="1:9" ht="12.75" customHeight="1" x14ac:dyDescent="0.3">
      <c r="A90" s="142" t="str">
        <f>'t1'!A91</f>
        <v>Coll.re prof.le sanitario - tecn. Della prev. Senior - DS</v>
      </c>
      <c r="B90" s="313" t="str">
        <f>'t1'!B91</f>
        <v>S18865</v>
      </c>
      <c r="C90" s="336">
        <f>'t1'!C91+'t1'!D91</f>
        <v>0</v>
      </c>
      <c r="D90" s="336">
        <f>'t5'!U92+'t5'!V92</f>
        <v>0</v>
      </c>
      <c r="E90" s="337">
        <f>'t6'!U92+'t6'!V92</f>
        <v>0</v>
      </c>
      <c r="F90" s="2233">
        <f>'t4'!CI164</f>
        <v>0</v>
      </c>
      <c r="G90" s="337">
        <f t="shared" si="2"/>
        <v>0</v>
      </c>
      <c r="H90" s="337">
        <f>'t4'!FD91</f>
        <v>0</v>
      </c>
      <c r="I90" s="352" t="str">
        <f t="shared" si="3"/>
        <v>OK</v>
      </c>
    </row>
    <row r="91" spans="1:9" ht="12.75" customHeight="1" x14ac:dyDescent="0.3">
      <c r="A91" s="142" t="str">
        <f>'t1'!A92</f>
        <v>Coll.re prof.le sanitario - tecn. Della prev. - D</v>
      </c>
      <c r="B91" s="313" t="str">
        <f>'t1'!B92</f>
        <v>S16022</v>
      </c>
      <c r="C91" s="336">
        <f>'t1'!C92+'t1'!D92</f>
        <v>2</v>
      </c>
      <c r="D91" s="336">
        <f>'t5'!U93+'t5'!V93</f>
        <v>0</v>
      </c>
      <c r="E91" s="337">
        <f>'t6'!U93+'t6'!V93</f>
        <v>0</v>
      </c>
      <c r="F91" s="2233">
        <f>'t4'!CJ164</f>
        <v>0</v>
      </c>
      <c r="G91" s="337">
        <f t="shared" si="2"/>
        <v>2</v>
      </c>
      <c r="H91" s="337">
        <f>'t4'!FD92</f>
        <v>0</v>
      </c>
      <c r="I91" s="352" t="str">
        <f t="shared" si="3"/>
        <v>OK</v>
      </c>
    </row>
    <row r="92" spans="1:9" ht="12.75" customHeight="1" x14ac:dyDescent="0.3">
      <c r="A92" s="142" t="str">
        <f>'t1'!A93</f>
        <v>Oper.re prof.le sanitario - tecn. Della prev. - C</v>
      </c>
      <c r="B92" s="313" t="str">
        <f>'t1'!B93</f>
        <v>S14055</v>
      </c>
      <c r="C92" s="336">
        <f>'t1'!C93+'t1'!D93</f>
        <v>0</v>
      </c>
      <c r="D92" s="336">
        <f>'t5'!U94+'t5'!V94</f>
        <v>0</v>
      </c>
      <c r="E92" s="337">
        <f>'t6'!U94+'t6'!V94</f>
        <v>0</v>
      </c>
      <c r="F92" s="2233">
        <f>'t4'!CK164</f>
        <v>0</v>
      </c>
      <c r="G92" s="337">
        <f t="shared" si="2"/>
        <v>0</v>
      </c>
      <c r="H92" s="337">
        <f>'t4'!FD93</f>
        <v>0</v>
      </c>
      <c r="I92" s="352" t="str">
        <f t="shared" si="3"/>
        <v>OK</v>
      </c>
    </row>
    <row r="93" spans="1:9" ht="12.75" customHeight="1" x14ac:dyDescent="0.3">
      <c r="A93" s="142" t="str">
        <f>'t1'!A94</f>
        <v>Coll.re prof.le sanitario - pers. Della riabil. Senior - DS</v>
      </c>
      <c r="B93" s="313" t="str">
        <f>'t1'!B94</f>
        <v>S18866</v>
      </c>
      <c r="C93" s="336">
        <f>'t1'!C94+'t1'!D94</f>
        <v>0</v>
      </c>
      <c r="D93" s="336">
        <f>'t5'!U95+'t5'!V95</f>
        <v>0</v>
      </c>
      <c r="E93" s="337">
        <f>'t6'!U95+'t6'!V95</f>
        <v>0</v>
      </c>
      <c r="F93" s="2233">
        <f>'t4'!CL164</f>
        <v>0</v>
      </c>
      <c r="G93" s="337">
        <f t="shared" si="2"/>
        <v>0</v>
      </c>
      <c r="H93" s="337">
        <f>'t4'!FD94</f>
        <v>0</v>
      </c>
      <c r="I93" s="352" t="str">
        <f t="shared" si="3"/>
        <v>OK</v>
      </c>
    </row>
    <row r="94" spans="1:9" ht="12.75" customHeight="1" x14ac:dyDescent="0.3">
      <c r="A94" s="142" t="str">
        <f>'t1'!A95</f>
        <v>Coll.re prof.le sanitario - pers. Della riabil. - D</v>
      </c>
      <c r="B94" s="313" t="str">
        <f>'t1'!B95</f>
        <v>S16019</v>
      </c>
      <c r="C94" s="336">
        <f>'t1'!C95+'t1'!D95</f>
        <v>17</v>
      </c>
      <c r="D94" s="336">
        <f>'t5'!U96+'t5'!V96</f>
        <v>1</v>
      </c>
      <c r="E94" s="337">
        <f>'t6'!U96+'t6'!V96</f>
        <v>0</v>
      </c>
      <c r="F94" s="2233">
        <f>'t4'!CM164</f>
        <v>0</v>
      </c>
      <c r="G94" s="337">
        <f t="shared" si="2"/>
        <v>16</v>
      </c>
      <c r="H94" s="337">
        <f>'t4'!FD95</f>
        <v>0</v>
      </c>
      <c r="I94" s="352" t="str">
        <f t="shared" si="3"/>
        <v>OK</v>
      </c>
    </row>
    <row r="95" spans="1:9" ht="12.75" customHeight="1" x14ac:dyDescent="0.3">
      <c r="A95" s="142" t="str">
        <f>'t1'!A96</f>
        <v>Oper.re prof.le di ii cat. Con funz. Di riabil. Senior - C</v>
      </c>
      <c r="B95" s="313" t="str">
        <f>'t1'!B96</f>
        <v>S14S51</v>
      </c>
      <c r="C95" s="336">
        <f>'t1'!C96+'t1'!D96</f>
        <v>0</v>
      </c>
      <c r="D95" s="336">
        <f>'t5'!U97+'t5'!V97</f>
        <v>0</v>
      </c>
      <c r="E95" s="337">
        <f>'t6'!U97+'t6'!V97</f>
        <v>0</v>
      </c>
      <c r="F95" s="2233">
        <f>'t4'!CN164</f>
        <v>0</v>
      </c>
      <c r="G95" s="337">
        <f t="shared" si="2"/>
        <v>0</v>
      </c>
      <c r="H95" s="337">
        <f>'t4'!FD96</f>
        <v>0</v>
      </c>
      <c r="I95" s="352" t="str">
        <f t="shared" si="3"/>
        <v>OK</v>
      </c>
    </row>
    <row r="96" spans="1:9" ht="12.75" customHeight="1" x14ac:dyDescent="0.3">
      <c r="A96" s="142" t="str">
        <f>'t1'!A97</f>
        <v>Oper.re prof.le sanitario - pers. Della riabil. - C</v>
      </c>
      <c r="B96" s="313" t="str">
        <f>'t1'!B97</f>
        <v>S14053</v>
      </c>
      <c r="C96" s="336">
        <f>'t1'!C97+'t1'!D97</f>
        <v>0</v>
      </c>
      <c r="D96" s="336">
        <f>'t5'!U98+'t5'!V98</f>
        <v>0</v>
      </c>
      <c r="E96" s="337">
        <f>'t6'!U98+'t6'!V98</f>
        <v>0</v>
      </c>
      <c r="F96" s="2233">
        <f>'t4'!CO164</f>
        <v>0</v>
      </c>
      <c r="G96" s="337">
        <f t="shared" si="2"/>
        <v>0</v>
      </c>
      <c r="H96" s="337">
        <f>'t4'!FD97</f>
        <v>0</v>
      </c>
      <c r="I96" s="352" t="str">
        <f t="shared" si="3"/>
        <v>OK</v>
      </c>
    </row>
    <row r="97" spans="1:9" ht="12.75" customHeight="1" x14ac:dyDescent="0.3">
      <c r="A97" s="142" t="str">
        <f>'t1'!A98</f>
        <v>Oper.re prof.le di II cat. Con funz. Di riabil. - BS</v>
      </c>
      <c r="B97" s="313" t="str">
        <f>'t1'!B98</f>
        <v>S13051</v>
      </c>
      <c r="C97" s="336">
        <f>'t1'!C98+'t1'!D98</f>
        <v>0</v>
      </c>
      <c r="D97" s="336">
        <f>'t5'!U99+'t5'!V99</f>
        <v>0</v>
      </c>
      <c r="E97" s="337">
        <f>'t6'!U99+'t6'!V99</f>
        <v>0</v>
      </c>
      <c r="F97" s="2233">
        <f>'t4'!CP164</f>
        <v>0</v>
      </c>
      <c r="G97" s="337">
        <f t="shared" si="2"/>
        <v>0</v>
      </c>
      <c r="H97" s="337">
        <f>'t4'!FD98</f>
        <v>0</v>
      </c>
      <c r="I97" s="352" t="str">
        <f t="shared" si="3"/>
        <v>OK</v>
      </c>
    </row>
    <row r="98" spans="1:9" ht="12.75" customHeight="1" x14ac:dyDescent="0.3">
      <c r="A98" s="142" t="str">
        <f>'t1'!A99</f>
        <v>Profilo atipico ruolo sanitario</v>
      </c>
      <c r="B98" s="313" t="str">
        <f>'t1'!B99</f>
        <v>S00062</v>
      </c>
      <c r="C98" s="336">
        <f>'t1'!C99+'t1'!D99</f>
        <v>0</v>
      </c>
      <c r="D98" s="336">
        <f>'t5'!U100+'t5'!V100</f>
        <v>0</v>
      </c>
      <c r="E98" s="337">
        <f>'t6'!U100+'t6'!V100</f>
        <v>0</v>
      </c>
      <c r="F98" s="2233">
        <f>'t4'!CQ164</f>
        <v>0</v>
      </c>
      <c r="G98" s="337">
        <f t="shared" si="2"/>
        <v>0</v>
      </c>
      <c r="H98" s="337">
        <f>'t4'!FD99</f>
        <v>0</v>
      </c>
      <c r="I98" s="352" t="str">
        <f t="shared" si="3"/>
        <v>OK</v>
      </c>
    </row>
    <row r="99" spans="1:9" ht="12.75" customHeight="1" x14ac:dyDescent="0.3">
      <c r="A99" s="142" t="str">
        <f>'t1'!A100</f>
        <v>Avvocato dirig. Con incarico di struttura complessa</v>
      </c>
      <c r="B99" s="313" t="str">
        <f>'t1'!B100</f>
        <v>PD0010</v>
      </c>
      <c r="C99" s="336">
        <f>'t1'!C100+'t1'!D100</f>
        <v>0</v>
      </c>
      <c r="D99" s="336">
        <f>'t5'!U101+'t5'!V101</f>
        <v>0</v>
      </c>
      <c r="E99" s="337">
        <f>'t6'!U101+'t6'!V101</f>
        <v>0</v>
      </c>
      <c r="F99" s="2233">
        <f>'t4'!CR164</f>
        <v>0</v>
      </c>
      <c r="G99" s="337">
        <f t="shared" si="2"/>
        <v>0</v>
      </c>
      <c r="H99" s="337">
        <f>'t4'!FD100</f>
        <v>0</v>
      </c>
      <c r="I99" s="352" t="str">
        <f t="shared" si="3"/>
        <v>OK</v>
      </c>
    </row>
    <row r="100" spans="1:9" ht="12.75" customHeight="1" x14ac:dyDescent="0.3">
      <c r="A100" s="142" t="str">
        <f>'t1'!A101</f>
        <v>Avvocato dirig. Con incarico di struttura semplice</v>
      </c>
      <c r="B100" s="313" t="str">
        <f>'t1'!B101</f>
        <v>PD0S09</v>
      </c>
      <c r="C100" s="336">
        <f>'t1'!C101+'t1'!D101</f>
        <v>0</v>
      </c>
      <c r="D100" s="336">
        <f>'t5'!U102+'t5'!V102</f>
        <v>0</v>
      </c>
      <c r="E100" s="337">
        <f>'t6'!U102+'t6'!V102</f>
        <v>0</v>
      </c>
      <c r="F100" s="2233">
        <f>'t4'!CS164</f>
        <v>0</v>
      </c>
      <c r="G100" s="337">
        <f t="shared" si="2"/>
        <v>0</v>
      </c>
      <c r="H100" s="337">
        <f>'t4'!FD101</f>
        <v>0</v>
      </c>
      <c r="I100" s="352" t="str">
        <f t="shared" si="3"/>
        <v>OK</v>
      </c>
    </row>
    <row r="101" spans="1:9" ht="12.75" customHeight="1" x14ac:dyDescent="0.3">
      <c r="A101" s="142" t="str">
        <f>'t1'!A102</f>
        <v>Avvocato dirig. Con altri incar.prof.li</v>
      </c>
      <c r="B101" s="313" t="str">
        <f>'t1'!B102</f>
        <v>PD0A09</v>
      </c>
      <c r="C101" s="336">
        <f>'t1'!C102+'t1'!D102</f>
        <v>0</v>
      </c>
      <c r="D101" s="336">
        <f>'t5'!U103+'t5'!V103</f>
        <v>0</v>
      </c>
      <c r="E101" s="337">
        <f>'t6'!U103+'t6'!V103</f>
        <v>0</v>
      </c>
      <c r="F101" s="2233">
        <f>'t4'!CT164</f>
        <v>0</v>
      </c>
      <c r="G101" s="337">
        <f t="shared" si="2"/>
        <v>0</v>
      </c>
      <c r="H101" s="337">
        <f>'t4'!FD102</f>
        <v>0</v>
      </c>
      <c r="I101" s="352" t="str">
        <f t="shared" si="3"/>
        <v>OK</v>
      </c>
    </row>
    <row r="102" spans="1:9" ht="12.75" customHeight="1" x14ac:dyDescent="0.3">
      <c r="A102" s="142" t="str">
        <f>'t1'!A103</f>
        <v>Avvocato dir. A t. Determinato(art. 15-septies dlgs. 502/92)</v>
      </c>
      <c r="B102" s="313" t="str">
        <f>'t1'!B103</f>
        <v>PD0605</v>
      </c>
      <c r="C102" s="336">
        <f>'t1'!C103+'t1'!D103</f>
        <v>0</v>
      </c>
      <c r="D102" s="336">
        <f>'t5'!U104+'t5'!V104</f>
        <v>0</v>
      </c>
      <c r="E102" s="337">
        <f>'t6'!U104+'t6'!V104</f>
        <v>0</v>
      </c>
      <c r="F102" s="2233">
        <f>'t4'!CU164</f>
        <v>0</v>
      </c>
      <c r="G102" s="337">
        <f t="shared" si="2"/>
        <v>0</v>
      </c>
      <c r="H102" s="337">
        <f>'t4'!FD103</f>
        <v>0</v>
      </c>
      <c r="I102" s="352" t="str">
        <f t="shared" si="3"/>
        <v>OK</v>
      </c>
    </row>
    <row r="103" spans="1:9" ht="12.75" customHeight="1" x14ac:dyDescent="0.3">
      <c r="A103" s="142" t="str">
        <f>'t1'!A104</f>
        <v>Ingegnere dirig. Con incarico di struttura complessa</v>
      </c>
      <c r="B103" s="313" t="str">
        <f>'t1'!B104</f>
        <v>PD0046</v>
      </c>
      <c r="C103" s="336">
        <f>'t1'!C104+'t1'!D104</f>
        <v>2</v>
      </c>
      <c r="D103" s="336">
        <f>'t5'!U105+'t5'!V105</f>
        <v>0</v>
      </c>
      <c r="E103" s="337">
        <f>'t6'!U105+'t6'!V105</f>
        <v>0</v>
      </c>
      <c r="F103" s="2233">
        <f>'t4'!CV164</f>
        <v>0</v>
      </c>
      <c r="G103" s="337">
        <f t="shared" si="2"/>
        <v>2</v>
      </c>
      <c r="H103" s="337">
        <f>'t4'!FD104</f>
        <v>0</v>
      </c>
      <c r="I103" s="352" t="str">
        <f t="shared" si="3"/>
        <v>OK</v>
      </c>
    </row>
    <row r="104" spans="1:9" ht="12.75" customHeight="1" x14ac:dyDescent="0.3">
      <c r="A104" s="142" t="str">
        <f>'t1'!A105</f>
        <v>Ingegnere dirig. Con incarico di struttura semplice</v>
      </c>
      <c r="B104" s="313" t="str">
        <f>'t1'!B105</f>
        <v>PD0S45</v>
      </c>
      <c r="C104" s="336">
        <f>'t1'!C105+'t1'!D105</f>
        <v>0</v>
      </c>
      <c r="D104" s="336">
        <f>'t5'!U106+'t5'!V106</f>
        <v>0</v>
      </c>
      <c r="E104" s="337">
        <f>'t6'!U106+'t6'!V106</f>
        <v>0</v>
      </c>
      <c r="F104" s="2233">
        <f>'t4'!CW164</f>
        <v>0</v>
      </c>
      <c r="G104" s="337">
        <f t="shared" si="2"/>
        <v>0</v>
      </c>
      <c r="H104" s="337">
        <f>'t4'!FD105</f>
        <v>0</v>
      </c>
      <c r="I104" s="352" t="str">
        <f t="shared" si="3"/>
        <v>OK</v>
      </c>
    </row>
    <row r="105" spans="1:9" ht="12.75" customHeight="1" x14ac:dyDescent="0.3">
      <c r="A105" s="142" t="str">
        <f>'t1'!A106</f>
        <v>Ingegnere dirig. Con altri incar.prof.li</v>
      </c>
      <c r="B105" s="313" t="str">
        <f>'t1'!B106</f>
        <v>PD0A45</v>
      </c>
      <c r="C105" s="336">
        <f>'t1'!C106+'t1'!D106</f>
        <v>1</v>
      </c>
      <c r="D105" s="336">
        <f>'t5'!U107+'t5'!V107</f>
        <v>0</v>
      </c>
      <c r="E105" s="337">
        <f>'t6'!U107+'t6'!V107</f>
        <v>0</v>
      </c>
      <c r="F105" s="2233">
        <f>'t4'!CX164</f>
        <v>0</v>
      </c>
      <c r="G105" s="337">
        <f t="shared" si="2"/>
        <v>1</v>
      </c>
      <c r="H105" s="337">
        <f>'t4'!FD106</f>
        <v>0</v>
      </c>
      <c r="I105" s="352" t="str">
        <f t="shared" si="3"/>
        <v>OK</v>
      </c>
    </row>
    <row r="106" spans="1:9" ht="12.75" customHeight="1" x14ac:dyDescent="0.3">
      <c r="A106" s="142" t="str">
        <f>'t1'!A107</f>
        <v>Ingegnere dir. A t. Determinato(art.15-septies dlgs. 502/92)</v>
      </c>
      <c r="B106" s="313" t="str">
        <f>'t1'!B107</f>
        <v>PD0606</v>
      </c>
      <c r="C106" s="336">
        <f>'t1'!C107+'t1'!D107</f>
        <v>0</v>
      </c>
      <c r="D106" s="336">
        <f>'t5'!U108+'t5'!V108</f>
        <v>0</v>
      </c>
      <c r="E106" s="337">
        <f>'t6'!U108+'t6'!V108</f>
        <v>0</v>
      </c>
      <c r="F106" s="2233">
        <f>'t4'!CY164</f>
        <v>0</v>
      </c>
      <c r="G106" s="337">
        <f t="shared" si="2"/>
        <v>0</v>
      </c>
      <c r="H106" s="337">
        <f>'t4'!FD107</f>
        <v>0</v>
      </c>
      <c r="I106" s="352" t="str">
        <f t="shared" si="3"/>
        <v>OK</v>
      </c>
    </row>
    <row r="107" spans="1:9" ht="12.75" customHeight="1" x14ac:dyDescent="0.3">
      <c r="A107" s="142" t="str">
        <f>'t1'!A108</f>
        <v>Architetti dirig. Con incarico di struttura complessa</v>
      </c>
      <c r="B107" s="313" t="str">
        <f>'t1'!B108</f>
        <v>PD0004</v>
      </c>
      <c r="C107" s="336">
        <f>'t1'!C108+'t1'!D108</f>
        <v>0</v>
      </c>
      <c r="D107" s="336">
        <f>'t5'!U109+'t5'!V109</f>
        <v>0</v>
      </c>
      <c r="E107" s="337">
        <f>'t6'!U109+'t6'!V109</f>
        <v>0</v>
      </c>
      <c r="F107" s="2233">
        <f>'t4'!CZ164</f>
        <v>0</v>
      </c>
      <c r="G107" s="337">
        <f t="shared" si="2"/>
        <v>0</v>
      </c>
      <c r="H107" s="337">
        <f>'t4'!FD108</f>
        <v>0</v>
      </c>
      <c r="I107" s="352" t="str">
        <f t="shared" si="3"/>
        <v>OK</v>
      </c>
    </row>
    <row r="108" spans="1:9" ht="12.75" customHeight="1" x14ac:dyDescent="0.3">
      <c r="A108" s="142" t="str">
        <f>'t1'!A109</f>
        <v>Architetti dirig. Con incarico di struttura semplice</v>
      </c>
      <c r="B108" s="313" t="str">
        <f>'t1'!B109</f>
        <v>PD0S03</v>
      </c>
      <c r="C108" s="336">
        <f>'t1'!C109+'t1'!D109</f>
        <v>0</v>
      </c>
      <c r="D108" s="336">
        <f>'t5'!U110+'t5'!V110</f>
        <v>0</v>
      </c>
      <c r="E108" s="337">
        <f>'t6'!U110+'t6'!V110</f>
        <v>0</v>
      </c>
      <c r="F108" s="2233">
        <f>'t4'!DA164</f>
        <v>0</v>
      </c>
      <c r="G108" s="337">
        <f t="shared" si="2"/>
        <v>0</v>
      </c>
      <c r="H108" s="337">
        <f>'t4'!FD109</f>
        <v>0</v>
      </c>
      <c r="I108" s="352" t="str">
        <f t="shared" si="3"/>
        <v>OK</v>
      </c>
    </row>
    <row r="109" spans="1:9" ht="12.75" customHeight="1" x14ac:dyDescent="0.3">
      <c r="A109" s="142" t="str">
        <f>'t1'!A110</f>
        <v>Architetti dirig. Con altri incar.prof.li</v>
      </c>
      <c r="B109" s="313" t="str">
        <f>'t1'!B110</f>
        <v>PD0A03</v>
      </c>
      <c r="C109" s="336">
        <f>'t1'!C110+'t1'!D110</f>
        <v>0</v>
      </c>
      <c r="D109" s="336">
        <f>'t5'!U111+'t5'!V111</f>
        <v>0</v>
      </c>
      <c r="E109" s="337">
        <f>'t6'!U111+'t6'!V111</f>
        <v>0</v>
      </c>
      <c r="F109" s="2233">
        <f>'t4'!DB164</f>
        <v>0</v>
      </c>
      <c r="G109" s="337">
        <f t="shared" si="2"/>
        <v>0</v>
      </c>
      <c r="H109" s="337">
        <f>'t4'!FD110</f>
        <v>0</v>
      </c>
      <c r="I109" s="352" t="str">
        <f t="shared" si="3"/>
        <v>OK</v>
      </c>
    </row>
    <row r="110" spans="1:9" ht="12.75" customHeight="1" x14ac:dyDescent="0.3">
      <c r="A110" s="142" t="str">
        <f>'t1'!A111</f>
        <v>Architetti dir. A t.determinato(art. 15-septies dlgs.502/92)</v>
      </c>
      <c r="B110" s="313" t="str">
        <f>'t1'!B111</f>
        <v>PD0607</v>
      </c>
      <c r="C110" s="336">
        <f>'t1'!C111+'t1'!D111</f>
        <v>0</v>
      </c>
      <c r="D110" s="336">
        <f>'t5'!U112+'t5'!V112</f>
        <v>0</v>
      </c>
      <c r="E110" s="337">
        <f>'t6'!U112+'t6'!V112</f>
        <v>0</v>
      </c>
      <c r="F110" s="2233">
        <f>'t4'!DC164</f>
        <v>0</v>
      </c>
      <c r="G110" s="337">
        <f t="shared" si="2"/>
        <v>0</v>
      </c>
      <c r="H110" s="337">
        <f>'t4'!FD111</f>
        <v>0</v>
      </c>
      <c r="I110" s="352" t="str">
        <f t="shared" si="3"/>
        <v>OK</v>
      </c>
    </row>
    <row r="111" spans="1:9" ht="12.75" customHeight="1" x14ac:dyDescent="0.3">
      <c r="A111" s="142" t="str">
        <f>'t1'!A112</f>
        <v>Geologi dirig. Con incarico di struttura complessa</v>
      </c>
      <c r="B111" s="313" t="str">
        <f>'t1'!B112</f>
        <v>PD0044</v>
      </c>
      <c r="C111" s="336">
        <f>'t1'!C112+'t1'!D112</f>
        <v>0</v>
      </c>
      <c r="D111" s="336">
        <f>'t5'!U113+'t5'!V113</f>
        <v>0</v>
      </c>
      <c r="E111" s="337">
        <f>'t6'!U113+'t6'!V113</f>
        <v>0</v>
      </c>
      <c r="F111" s="2233">
        <f>'t4'!DD164</f>
        <v>0</v>
      </c>
      <c r="G111" s="337">
        <f t="shared" si="2"/>
        <v>0</v>
      </c>
      <c r="H111" s="337">
        <f>'t4'!FD112</f>
        <v>0</v>
      </c>
      <c r="I111" s="352" t="str">
        <f t="shared" si="3"/>
        <v>OK</v>
      </c>
    </row>
    <row r="112" spans="1:9" ht="12.75" customHeight="1" x14ac:dyDescent="0.3">
      <c r="A112" s="142" t="str">
        <f>'t1'!A113</f>
        <v>Geologi dirig. Con incarico di struttura semplice</v>
      </c>
      <c r="B112" s="313" t="str">
        <f>'t1'!B113</f>
        <v>PD0S43</v>
      </c>
      <c r="C112" s="336">
        <f>'t1'!C113+'t1'!D113</f>
        <v>0</v>
      </c>
      <c r="D112" s="336">
        <f>'t5'!U114+'t5'!V114</f>
        <v>0</v>
      </c>
      <c r="E112" s="337">
        <f>'t6'!U114+'t6'!V114</f>
        <v>0</v>
      </c>
      <c r="F112" s="2233">
        <f>'t4'!DE164</f>
        <v>0</v>
      </c>
      <c r="G112" s="337">
        <f t="shared" si="2"/>
        <v>0</v>
      </c>
      <c r="H112" s="337">
        <f>'t4'!FD113</f>
        <v>0</v>
      </c>
      <c r="I112" s="352" t="str">
        <f t="shared" si="3"/>
        <v>OK</v>
      </c>
    </row>
    <row r="113" spans="1:9" ht="12.75" customHeight="1" x14ac:dyDescent="0.3">
      <c r="A113" s="142" t="str">
        <f>'t1'!A114</f>
        <v>Geologi dirig. Con altri incar.prof.li</v>
      </c>
      <c r="B113" s="313" t="str">
        <f>'t1'!B114</f>
        <v>PD0A43</v>
      </c>
      <c r="C113" s="336">
        <f>'t1'!C114+'t1'!D114</f>
        <v>0</v>
      </c>
      <c r="D113" s="336">
        <f>'t5'!U115+'t5'!V115</f>
        <v>0</v>
      </c>
      <c r="E113" s="337">
        <f>'t6'!U115+'t6'!V115</f>
        <v>0</v>
      </c>
      <c r="F113" s="2233">
        <f>'t4'!DF164</f>
        <v>0</v>
      </c>
      <c r="G113" s="337">
        <f t="shared" si="2"/>
        <v>0</v>
      </c>
      <c r="H113" s="337">
        <f>'t4'!FD114</f>
        <v>0</v>
      </c>
      <c r="I113" s="352" t="str">
        <f t="shared" si="3"/>
        <v>OK</v>
      </c>
    </row>
    <row r="114" spans="1:9" ht="12.75" customHeight="1" x14ac:dyDescent="0.3">
      <c r="A114" s="142" t="str">
        <f>'t1'!A115</f>
        <v>Geologi  dir. A t. Determinato(art. 15-septies dlgs. 502/92)</v>
      </c>
      <c r="B114" s="313" t="str">
        <f>'t1'!B115</f>
        <v>PD0608</v>
      </c>
      <c r="C114" s="336">
        <f>'t1'!C115+'t1'!D115</f>
        <v>0</v>
      </c>
      <c r="D114" s="336">
        <f>'t5'!U116+'t5'!V116</f>
        <v>0</v>
      </c>
      <c r="E114" s="337">
        <f>'t6'!U116+'t6'!V116</f>
        <v>0</v>
      </c>
      <c r="F114" s="2233">
        <f>'t4'!DG164</f>
        <v>0</v>
      </c>
      <c r="G114" s="337">
        <f t="shared" si="2"/>
        <v>0</v>
      </c>
      <c r="H114" s="337">
        <f>'t4'!FD115</f>
        <v>0</v>
      </c>
      <c r="I114" s="352" t="str">
        <f t="shared" si="3"/>
        <v>OK</v>
      </c>
    </row>
    <row r="115" spans="1:9" ht="12.75" customHeight="1" x14ac:dyDescent="0.3">
      <c r="A115" s="142" t="str">
        <f>'t1'!A116</f>
        <v>Assistente religioso - D</v>
      </c>
      <c r="B115" s="313" t="str">
        <f>'t1'!B116</f>
        <v>P16006</v>
      </c>
      <c r="C115" s="336">
        <f>'t1'!C116+'t1'!D116</f>
        <v>0</v>
      </c>
      <c r="D115" s="336">
        <f>'t5'!U117+'t5'!V117</f>
        <v>0</v>
      </c>
      <c r="E115" s="337">
        <f>'t6'!U117+'t6'!V117</f>
        <v>0</v>
      </c>
      <c r="F115" s="2233">
        <f>'t4'!DH164</f>
        <v>0</v>
      </c>
      <c r="G115" s="337">
        <f t="shared" si="2"/>
        <v>0</v>
      </c>
      <c r="H115" s="337">
        <f>'t4'!FD116</f>
        <v>0</v>
      </c>
      <c r="I115" s="352" t="str">
        <f t="shared" si="3"/>
        <v>OK</v>
      </c>
    </row>
    <row r="116" spans="1:9" ht="12.75" customHeight="1" x14ac:dyDescent="0.3">
      <c r="A116" s="142" t="str">
        <f>'t1'!A117</f>
        <v>Specialista della comunicazione istituzionale - D</v>
      </c>
      <c r="B116" s="313" t="str">
        <f>'t1'!B117</f>
        <v>PSP871</v>
      </c>
      <c r="C116" s="336">
        <f>'t1'!C117+'t1'!D117</f>
        <v>0</v>
      </c>
      <c r="D116" s="336">
        <f>'t5'!U118+'t5'!V118</f>
        <v>0</v>
      </c>
      <c r="E116" s="337">
        <f>'t6'!U118+'t6'!V118</f>
        <v>0</v>
      </c>
      <c r="F116" s="2233">
        <f>'t4'!DI164</f>
        <v>0</v>
      </c>
      <c r="G116" s="337">
        <f t="shared" si="2"/>
        <v>0</v>
      </c>
      <c r="H116" s="337">
        <f>'t4'!FD117</f>
        <v>0</v>
      </c>
      <c r="I116" s="352" t="str">
        <f t="shared" si="3"/>
        <v>OK</v>
      </c>
    </row>
    <row r="117" spans="1:9" ht="12.75" customHeight="1" x14ac:dyDescent="0.3">
      <c r="A117" s="142" t="str">
        <f>'t1'!A118</f>
        <v>Specialista nei rapporti con i media, giornalista pubblico - D</v>
      </c>
      <c r="B117" s="313" t="str">
        <f>'t1'!B118</f>
        <v>PSP872</v>
      </c>
      <c r="C117" s="336">
        <f>'t1'!C118+'t1'!D118</f>
        <v>0</v>
      </c>
      <c r="D117" s="336">
        <f>'t5'!U119+'t5'!V119</f>
        <v>0</v>
      </c>
      <c r="E117" s="337">
        <f>'t6'!U119+'t6'!V119</f>
        <v>0</v>
      </c>
      <c r="F117" s="2233">
        <f>'t4'!DJ164</f>
        <v>0</v>
      </c>
      <c r="G117" s="337">
        <f t="shared" si="2"/>
        <v>0</v>
      </c>
      <c r="H117" s="337">
        <f>'t4'!FD118</f>
        <v>0</v>
      </c>
      <c r="I117" s="352" t="str">
        <f t="shared" si="3"/>
        <v>OK</v>
      </c>
    </row>
    <row r="118" spans="1:9" ht="12.75" customHeight="1" x14ac:dyDescent="0.3">
      <c r="A118" s="142" t="str">
        <f>'t1'!A119</f>
        <v>Profilo atipico ruolo professionale</v>
      </c>
      <c r="B118" s="313" t="str">
        <f>'t1'!B119</f>
        <v>P00062</v>
      </c>
      <c r="C118" s="336">
        <f>'t1'!C119+'t1'!D119</f>
        <v>0</v>
      </c>
      <c r="D118" s="336">
        <f>'t5'!U120+'t5'!V120</f>
        <v>0</v>
      </c>
      <c r="E118" s="337">
        <f>'t6'!U120+'t6'!V120</f>
        <v>0</v>
      </c>
      <c r="F118" s="2233">
        <f>'t4'!DK164</f>
        <v>0</v>
      </c>
      <c r="G118" s="337">
        <f t="shared" si="2"/>
        <v>0</v>
      </c>
      <c r="H118" s="337">
        <f>'t4'!FD119</f>
        <v>0</v>
      </c>
      <c r="I118" s="352" t="str">
        <f t="shared" si="3"/>
        <v>OK</v>
      </c>
    </row>
    <row r="119" spans="1:9" ht="12.75" customHeight="1" x14ac:dyDescent="0.3">
      <c r="A119" s="142" t="str">
        <f>'t1'!A120</f>
        <v>Analisti dirig. Con incarico di struttura complessa</v>
      </c>
      <c r="B119" s="313" t="str">
        <f>'t1'!B120</f>
        <v>TD0002</v>
      </c>
      <c r="C119" s="336">
        <f>'t1'!C120+'t1'!D120</f>
        <v>1</v>
      </c>
      <c r="D119" s="336">
        <f>'t5'!U121+'t5'!V121</f>
        <v>0</v>
      </c>
      <c r="E119" s="337">
        <f>'t6'!U121+'t6'!V121</f>
        <v>0</v>
      </c>
      <c r="F119" s="2233">
        <f>'t4'!DL164</f>
        <v>0</v>
      </c>
      <c r="G119" s="337">
        <f t="shared" si="2"/>
        <v>1</v>
      </c>
      <c r="H119" s="337">
        <f>'t4'!FD120</f>
        <v>0</v>
      </c>
      <c r="I119" s="352" t="str">
        <f t="shared" si="3"/>
        <v>OK</v>
      </c>
    </row>
    <row r="120" spans="1:9" ht="12.75" customHeight="1" x14ac:dyDescent="0.3">
      <c r="A120" s="142" t="str">
        <f>'t1'!A121</f>
        <v>Analisti dirig. Con incarico di struttura semplice</v>
      </c>
      <c r="B120" s="313" t="str">
        <f>'t1'!B121</f>
        <v>TD0S01</v>
      </c>
      <c r="C120" s="336">
        <f>'t1'!C121+'t1'!D121</f>
        <v>0</v>
      </c>
      <c r="D120" s="336">
        <f>'t5'!U122+'t5'!V122</f>
        <v>0</v>
      </c>
      <c r="E120" s="337">
        <f>'t6'!U122+'t6'!V122</f>
        <v>0</v>
      </c>
      <c r="F120" s="2233">
        <f>'t4'!DM164</f>
        <v>0</v>
      </c>
      <c r="G120" s="337">
        <f t="shared" si="2"/>
        <v>0</v>
      </c>
      <c r="H120" s="337">
        <f>'t4'!FD121</f>
        <v>0</v>
      </c>
      <c r="I120" s="352" t="str">
        <f t="shared" si="3"/>
        <v>OK</v>
      </c>
    </row>
    <row r="121" spans="1:9" ht="12.75" customHeight="1" x14ac:dyDescent="0.3">
      <c r="A121" s="142" t="str">
        <f>'t1'!A122</f>
        <v>Analisti dirig. Con altri incar.prof.li</v>
      </c>
      <c r="B121" s="313" t="str">
        <f>'t1'!B122</f>
        <v>TD0A01</v>
      </c>
      <c r="C121" s="336">
        <f>'t1'!C122+'t1'!D122</f>
        <v>2</v>
      </c>
      <c r="D121" s="336">
        <f>'t5'!U123+'t5'!V123</f>
        <v>0</v>
      </c>
      <c r="E121" s="337">
        <f>'t6'!U123+'t6'!V123</f>
        <v>0</v>
      </c>
      <c r="F121" s="2233">
        <f>'t4'!DN164</f>
        <v>0</v>
      </c>
      <c r="G121" s="337">
        <f t="shared" si="2"/>
        <v>2</v>
      </c>
      <c r="H121" s="337">
        <f>'t4'!FD122</f>
        <v>0</v>
      </c>
      <c r="I121" s="352" t="str">
        <f t="shared" si="3"/>
        <v>OK</v>
      </c>
    </row>
    <row r="122" spans="1:9" ht="12.75" customHeight="1" x14ac:dyDescent="0.3">
      <c r="A122" s="142" t="str">
        <f>'t1'!A123</f>
        <v>Analisti dir. A t. Determinato(art. 15-septies dlgs. 502/92)</v>
      </c>
      <c r="B122" s="313" t="str">
        <f>'t1'!B123</f>
        <v>TD0609</v>
      </c>
      <c r="C122" s="336">
        <f>'t1'!C123+'t1'!D123</f>
        <v>0</v>
      </c>
      <c r="D122" s="336">
        <f>'t5'!U124+'t5'!V124</f>
        <v>0</v>
      </c>
      <c r="E122" s="337">
        <f>'t6'!U124+'t6'!V124</f>
        <v>0</v>
      </c>
      <c r="F122" s="2233">
        <f>'t4'!DO164</f>
        <v>0</v>
      </c>
      <c r="G122" s="337">
        <f t="shared" si="2"/>
        <v>0</v>
      </c>
      <c r="H122" s="337">
        <f>'t4'!FD123</f>
        <v>0</v>
      </c>
      <c r="I122" s="352" t="str">
        <f t="shared" si="3"/>
        <v>OK</v>
      </c>
    </row>
    <row r="123" spans="1:9" ht="12.75" customHeight="1" x14ac:dyDescent="0.3">
      <c r="A123" s="142" t="str">
        <f>'t1'!A124</f>
        <v>Statistico dirig. Con incarico di struttura complessa</v>
      </c>
      <c r="B123" s="313" t="str">
        <f>'t1'!B124</f>
        <v>TD0071</v>
      </c>
      <c r="C123" s="336">
        <f>'t1'!C124+'t1'!D124</f>
        <v>0</v>
      </c>
      <c r="D123" s="336">
        <f>'t5'!U125+'t5'!V125</f>
        <v>0</v>
      </c>
      <c r="E123" s="337">
        <f>'t6'!U125+'t6'!V125</f>
        <v>0</v>
      </c>
      <c r="F123" s="2233">
        <f>'t4'!DP164</f>
        <v>0</v>
      </c>
      <c r="G123" s="337">
        <f t="shared" si="2"/>
        <v>0</v>
      </c>
      <c r="H123" s="337">
        <f>'t4'!FD124</f>
        <v>0</v>
      </c>
      <c r="I123" s="352" t="str">
        <f t="shared" si="3"/>
        <v>OK</v>
      </c>
    </row>
    <row r="124" spans="1:9" ht="12.75" customHeight="1" x14ac:dyDescent="0.3">
      <c r="A124" s="142" t="str">
        <f>'t1'!A125</f>
        <v>Statistico dirig. Con incarico di struttura semplice</v>
      </c>
      <c r="B124" s="313" t="str">
        <f>'t1'!B125</f>
        <v>TD0S70</v>
      </c>
      <c r="C124" s="336">
        <f>'t1'!C125+'t1'!D125</f>
        <v>1</v>
      </c>
      <c r="D124" s="336">
        <f>'t5'!U126+'t5'!V126</f>
        <v>0</v>
      </c>
      <c r="E124" s="337">
        <f>'t6'!U126+'t6'!V126</f>
        <v>0</v>
      </c>
      <c r="F124" s="2233">
        <f>'t4'!DQ164</f>
        <v>0</v>
      </c>
      <c r="G124" s="337">
        <f t="shared" si="2"/>
        <v>1</v>
      </c>
      <c r="H124" s="337">
        <f>'t4'!FD125</f>
        <v>0</v>
      </c>
      <c r="I124" s="352" t="str">
        <f t="shared" si="3"/>
        <v>OK</v>
      </c>
    </row>
    <row r="125" spans="1:9" ht="12.75" customHeight="1" x14ac:dyDescent="0.3">
      <c r="A125" s="142" t="str">
        <f>'t1'!A126</f>
        <v>Statistico dirig. Con altri incar.prof.li</v>
      </c>
      <c r="B125" s="313" t="str">
        <f>'t1'!B126</f>
        <v>TD0A70</v>
      </c>
      <c r="C125" s="336">
        <f>'t1'!C126+'t1'!D126</f>
        <v>1</v>
      </c>
      <c r="D125" s="336">
        <f>'t5'!U127+'t5'!V127</f>
        <v>0</v>
      </c>
      <c r="E125" s="337">
        <f>'t6'!U127+'t6'!V127</f>
        <v>0</v>
      </c>
      <c r="F125" s="2233">
        <f>'t4'!DR164</f>
        <v>0</v>
      </c>
      <c r="G125" s="337">
        <f t="shared" si="2"/>
        <v>1</v>
      </c>
      <c r="H125" s="337">
        <f>'t4'!FD126</f>
        <v>0</v>
      </c>
      <c r="I125" s="352" t="str">
        <f t="shared" si="3"/>
        <v>OK</v>
      </c>
    </row>
    <row r="126" spans="1:9" ht="12.75" customHeight="1" x14ac:dyDescent="0.3">
      <c r="A126" s="142" t="str">
        <f>'t1'!A127</f>
        <v>Statistico dir. A t.determinato(art. 15-septies dlgs.502/92)</v>
      </c>
      <c r="B126" s="313" t="str">
        <f>'t1'!B127</f>
        <v>TD0610</v>
      </c>
      <c r="C126" s="336">
        <f>'t1'!C127+'t1'!D127</f>
        <v>0</v>
      </c>
      <c r="D126" s="336">
        <f>'t5'!U128+'t5'!V128</f>
        <v>0</v>
      </c>
      <c r="E126" s="337">
        <f>'t6'!U128+'t6'!V128</f>
        <v>0</v>
      </c>
      <c r="F126" s="2233">
        <f>'t4'!DS164</f>
        <v>0</v>
      </c>
      <c r="G126" s="337">
        <f t="shared" si="2"/>
        <v>0</v>
      </c>
      <c r="H126" s="337">
        <f>'t4'!FD127</f>
        <v>0</v>
      </c>
      <c r="I126" s="352" t="str">
        <f t="shared" si="3"/>
        <v>OK</v>
      </c>
    </row>
    <row r="127" spans="1:9" ht="12.75" customHeight="1" x14ac:dyDescent="0.3">
      <c r="A127" s="142" t="str">
        <f>'t1'!A128</f>
        <v>Sociologo dirig. Con incarico di struttura complessa</v>
      </c>
      <c r="B127" s="313" t="str">
        <f>'t1'!B128</f>
        <v>TD0068</v>
      </c>
      <c r="C127" s="336">
        <f>'t1'!C128+'t1'!D128</f>
        <v>0</v>
      </c>
      <c r="D127" s="336">
        <f>'t5'!U129+'t5'!V129</f>
        <v>0</v>
      </c>
      <c r="E127" s="337">
        <f>'t6'!U129+'t6'!V129</f>
        <v>0</v>
      </c>
      <c r="F127" s="2233">
        <f>'t4'!DT164</f>
        <v>0</v>
      </c>
      <c r="G127" s="337">
        <f t="shared" si="2"/>
        <v>0</v>
      </c>
      <c r="H127" s="337">
        <f>'t4'!FD128</f>
        <v>0</v>
      </c>
      <c r="I127" s="352" t="str">
        <f t="shared" si="3"/>
        <v>OK</v>
      </c>
    </row>
    <row r="128" spans="1:9" ht="12.75" customHeight="1" x14ac:dyDescent="0.3">
      <c r="A128" s="142" t="str">
        <f>'t1'!A129</f>
        <v>Sociologo dirig. Con incarico di struttura semplice</v>
      </c>
      <c r="B128" s="313" t="str">
        <f>'t1'!B129</f>
        <v>TD0S67</v>
      </c>
      <c r="C128" s="336">
        <f>'t1'!C129+'t1'!D129</f>
        <v>0</v>
      </c>
      <c r="D128" s="336">
        <f>'t5'!U130+'t5'!V130</f>
        <v>0</v>
      </c>
      <c r="E128" s="337">
        <f>'t6'!U130+'t6'!V130</f>
        <v>0</v>
      </c>
      <c r="F128" s="2233">
        <f>'t4'!DU164</f>
        <v>0</v>
      </c>
      <c r="G128" s="337">
        <f t="shared" si="2"/>
        <v>0</v>
      </c>
      <c r="H128" s="337">
        <f>'t4'!FD129</f>
        <v>0</v>
      </c>
      <c r="I128" s="352" t="str">
        <f t="shared" si="3"/>
        <v>OK</v>
      </c>
    </row>
    <row r="129" spans="1:9" ht="12.75" customHeight="1" x14ac:dyDescent="0.3">
      <c r="A129" s="142" t="str">
        <f>'t1'!A130</f>
        <v>Sociologo dirig. Con altri incar.prof.li</v>
      </c>
      <c r="B129" s="313" t="str">
        <f>'t1'!B130</f>
        <v>TD0A67</v>
      </c>
      <c r="C129" s="336">
        <f>'t1'!C130+'t1'!D130</f>
        <v>0</v>
      </c>
      <c r="D129" s="336">
        <f>'t5'!U131+'t5'!V131</f>
        <v>0</v>
      </c>
      <c r="E129" s="337">
        <f>'t6'!U131+'t6'!V131</f>
        <v>0</v>
      </c>
      <c r="F129" s="2233">
        <f>'t4'!DV164</f>
        <v>0</v>
      </c>
      <c r="G129" s="337">
        <f t="shared" si="2"/>
        <v>0</v>
      </c>
      <c r="H129" s="337">
        <f>'t4'!FD130</f>
        <v>0</v>
      </c>
      <c r="I129" s="352" t="str">
        <f t="shared" si="3"/>
        <v>OK</v>
      </c>
    </row>
    <row r="130" spans="1:9" ht="12.75" customHeight="1" x14ac:dyDescent="0.3">
      <c r="A130" s="142" t="str">
        <f>'t1'!A131</f>
        <v>Sociologo dir. A t. Determinato(art.15-septies dlgs. 502/92)</v>
      </c>
      <c r="B130" s="313" t="str">
        <f>'t1'!B131</f>
        <v>TD0611</v>
      </c>
      <c r="C130" s="336">
        <f>'t1'!C131+'t1'!D131</f>
        <v>0</v>
      </c>
      <c r="D130" s="336">
        <f>'t5'!U132+'t5'!V132</f>
        <v>0</v>
      </c>
      <c r="E130" s="337">
        <f>'t6'!U132+'t6'!V132</f>
        <v>0</v>
      </c>
      <c r="F130" s="2233">
        <f>'t4'!DW164</f>
        <v>0</v>
      </c>
      <c r="G130" s="337">
        <f t="shared" si="2"/>
        <v>0</v>
      </c>
      <c r="H130" s="337">
        <f>'t4'!FD131</f>
        <v>0</v>
      </c>
      <c r="I130" s="352" t="str">
        <f t="shared" si="3"/>
        <v>OK</v>
      </c>
    </row>
    <row r="131" spans="1:9" ht="12.75" customHeight="1" x14ac:dyDescent="0.3">
      <c r="A131" s="142" t="str">
        <f>'t1'!A132</f>
        <v>Collab.re prof.le assistente sociale senior - DS</v>
      </c>
      <c r="B131" s="313" t="str">
        <f>'t1'!B132</f>
        <v>T18867</v>
      </c>
      <c r="C131" s="336">
        <f>'t1'!C132+'t1'!D132</f>
        <v>0</v>
      </c>
      <c r="D131" s="336">
        <f>'t5'!U133+'t5'!V133</f>
        <v>0</v>
      </c>
      <c r="E131" s="337">
        <f>'t6'!U133+'t6'!V133</f>
        <v>0</v>
      </c>
      <c r="F131" s="2233">
        <f>'t4'!DX164</f>
        <v>0</v>
      </c>
      <c r="G131" s="337">
        <f t="shared" si="2"/>
        <v>0</v>
      </c>
      <c r="H131" s="337">
        <f>'t4'!FD132</f>
        <v>0</v>
      </c>
      <c r="I131" s="352" t="str">
        <f t="shared" si="3"/>
        <v>OK</v>
      </c>
    </row>
    <row r="132" spans="1:9" ht="12.75" customHeight="1" x14ac:dyDescent="0.3">
      <c r="A132" s="142" t="str">
        <f>'t1'!A133</f>
        <v>Collab.re prof.le assistente sociale - D</v>
      </c>
      <c r="B132" s="313" t="str">
        <f>'t1'!B133</f>
        <v>T16024</v>
      </c>
      <c r="C132" s="336">
        <f>'t1'!C133+'t1'!D133</f>
        <v>2</v>
      </c>
      <c r="D132" s="336">
        <f>'t5'!U134+'t5'!V134</f>
        <v>0</v>
      </c>
      <c r="E132" s="337">
        <f>'t6'!U134+'t6'!V134</f>
        <v>0</v>
      </c>
      <c r="F132" s="2233">
        <f>'t4'!DY164</f>
        <v>0</v>
      </c>
      <c r="G132" s="337">
        <f t="shared" si="2"/>
        <v>2</v>
      </c>
      <c r="H132" s="337">
        <f>'t4'!FD133</f>
        <v>0</v>
      </c>
      <c r="I132" s="352" t="str">
        <f t="shared" si="3"/>
        <v>OK</v>
      </c>
    </row>
    <row r="133" spans="1:9" ht="12.75" customHeight="1" x14ac:dyDescent="0.3">
      <c r="A133" s="142" t="str">
        <f>'t1'!A134</f>
        <v>Collab.re tec. - prof.le senior - DS</v>
      </c>
      <c r="B133" s="313" t="str">
        <f>'t1'!B134</f>
        <v>T18868</v>
      </c>
      <c r="C133" s="336">
        <f>'t1'!C134+'t1'!D134</f>
        <v>0</v>
      </c>
      <c r="D133" s="336">
        <f>'t5'!U135+'t5'!V135</f>
        <v>0</v>
      </c>
      <c r="E133" s="337">
        <f>'t6'!U135+'t6'!V135</f>
        <v>0</v>
      </c>
      <c r="F133" s="2233">
        <f>'t4'!DZ164</f>
        <v>0</v>
      </c>
      <c r="G133" s="337">
        <f t="shared" si="2"/>
        <v>0</v>
      </c>
      <c r="H133" s="337">
        <f>'t4'!FD134</f>
        <v>0</v>
      </c>
      <c r="I133" s="352" t="str">
        <f t="shared" si="3"/>
        <v>OK</v>
      </c>
    </row>
    <row r="134" spans="1:9" ht="12.75" customHeight="1" x14ac:dyDescent="0.3">
      <c r="A134" s="142" t="str">
        <f>'t1'!A135</f>
        <v>Collab.re tec. - prof.le - D</v>
      </c>
      <c r="B134" s="313" t="str">
        <f>'t1'!B135</f>
        <v>T16026</v>
      </c>
      <c r="C134" s="336">
        <f>'t1'!C135+'t1'!D135</f>
        <v>9</v>
      </c>
      <c r="D134" s="336">
        <f>'t5'!U136+'t5'!V136</f>
        <v>0</v>
      </c>
      <c r="E134" s="337">
        <f>'t6'!U136+'t6'!V136</f>
        <v>0</v>
      </c>
      <c r="F134" s="2233">
        <f>'t4'!EA164</f>
        <v>0</v>
      </c>
      <c r="G134" s="337">
        <f t="shared" si="2"/>
        <v>9</v>
      </c>
      <c r="H134" s="337">
        <f>'t4'!FD135</f>
        <v>0</v>
      </c>
      <c r="I134" s="352" t="str">
        <f t="shared" si="3"/>
        <v>OK</v>
      </c>
    </row>
    <row r="135" spans="1:9" ht="12.75" customHeight="1" x14ac:dyDescent="0.3">
      <c r="A135" s="142" t="str">
        <f>'t1'!A136</f>
        <v>Oper.re prof.le assistente soc. - C</v>
      </c>
      <c r="B135" s="313" t="str">
        <f>'t1'!B136</f>
        <v>T14050</v>
      </c>
      <c r="C135" s="336">
        <f>'t1'!C136+'t1'!D136</f>
        <v>0</v>
      </c>
      <c r="D135" s="336">
        <f>'t5'!U137+'t5'!V137</f>
        <v>0</v>
      </c>
      <c r="E135" s="337">
        <f>'t6'!U137+'t6'!V137</f>
        <v>0</v>
      </c>
      <c r="F135" s="2233">
        <f>'t4'!EB164</f>
        <v>0</v>
      </c>
      <c r="G135" s="337">
        <f t="shared" ref="G135:G157" si="4">C135-D135+E135+F135</f>
        <v>0</v>
      </c>
      <c r="H135" s="337">
        <f>'t4'!FD136</f>
        <v>0</v>
      </c>
      <c r="I135" s="352" t="str">
        <f t="shared" ref="I135:I157" si="5">IF(H135&lt;=G135,"OK","ERRORE")</f>
        <v>OK</v>
      </c>
    </row>
    <row r="136" spans="1:9" ht="12.75" customHeight="1" x14ac:dyDescent="0.3">
      <c r="A136" s="142" t="str">
        <f>'t1'!A137</f>
        <v>Assistente tecnico - C</v>
      </c>
      <c r="B136" s="313" t="str">
        <f>'t1'!B137</f>
        <v>T14007</v>
      </c>
      <c r="C136" s="336">
        <f>'t1'!C137+'t1'!D137</f>
        <v>15</v>
      </c>
      <c r="D136" s="336">
        <f>'t5'!U138+'t5'!V138</f>
        <v>0</v>
      </c>
      <c r="E136" s="337">
        <f>'t6'!U138+'t6'!V138</f>
        <v>0</v>
      </c>
      <c r="F136" s="2233">
        <f>'t4'!EC164</f>
        <v>0</v>
      </c>
      <c r="G136" s="337">
        <f t="shared" si="4"/>
        <v>15</v>
      </c>
      <c r="H136" s="337">
        <f>'t4'!FD137</f>
        <v>0</v>
      </c>
      <c r="I136" s="352" t="str">
        <f t="shared" si="5"/>
        <v>OK</v>
      </c>
    </row>
    <row r="137" spans="1:9" ht="12.75" customHeight="1" x14ac:dyDescent="0.3">
      <c r="A137" s="142" t="str">
        <f>'t1'!A138</f>
        <v>Program.re - C</v>
      </c>
      <c r="B137" s="313" t="str">
        <f>'t1'!B138</f>
        <v>T14063</v>
      </c>
      <c r="C137" s="336">
        <f>'t1'!C138+'t1'!D138</f>
        <v>5</v>
      </c>
      <c r="D137" s="336">
        <f>'t5'!U139+'t5'!V139</f>
        <v>0</v>
      </c>
      <c r="E137" s="337">
        <f>'t6'!U139+'t6'!V139</f>
        <v>0</v>
      </c>
      <c r="F137" s="2233">
        <f>'t4'!ED164</f>
        <v>0</v>
      </c>
      <c r="G137" s="337">
        <f t="shared" si="4"/>
        <v>5</v>
      </c>
      <c r="H137" s="337">
        <f>'t4'!FD138</f>
        <v>0</v>
      </c>
      <c r="I137" s="352" t="str">
        <f t="shared" si="5"/>
        <v>OK</v>
      </c>
    </row>
    <row r="138" spans="1:9" ht="12.75" customHeight="1" x14ac:dyDescent="0.3">
      <c r="A138" s="142" t="str">
        <f>'t1'!A139</f>
        <v>Operatore tecnico special.to senior - C</v>
      </c>
      <c r="B138" s="313" t="str">
        <f>'t1'!B139</f>
        <v>T14S59</v>
      </c>
      <c r="C138" s="336">
        <f>'t1'!C139+'t1'!D139</f>
        <v>6</v>
      </c>
      <c r="D138" s="336">
        <f>'t5'!U140+'t5'!V140</f>
        <v>1</v>
      </c>
      <c r="E138" s="337">
        <f>'t6'!U140+'t6'!V140</f>
        <v>0</v>
      </c>
      <c r="F138" s="2233">
        <f>'t4'!EE164</f>
        <v>0</v>
      </c>
      <c r="G138" s="337">
        <f t="shared" si="4"/>
        <v>5</v>
      </c>
      <c r="H138" s="337">
        <f>'t4'!FD139</f>
        <v>0</v>
      </c>
      <c r="I138" s="352" t="str">
        <f t="shared" si="5"/>
        <v>OK</v>
      </c>
    </row>
    <row r="139" spans="1:9" ht="12.75" customHeight="1" x14ac:dyDescent="0.3">
      <c r="A139" s="142" t="str">
        <f>'t1'!A140</f>
        <v>Operatore tecnico special.to - BS</v>
      </c>
      <c r="B139" s="313" t="str">
        <f>'t1'!B140</f>
        <v>T13059</v>
      </c>
      <c r="C139" s="336">
        <f>'t1'!C140+'t1'!D140</f>
        <v>30</v>
      </c>
      <c r="D139" s="336">
        <f>'t5'!U141+'t5'!V141</f>
        <v>6</v>
      </c>
      <c r="E139" s="337">
        <f>'t6'!U141+'t6'!V141</f>
        <v>2</v>
      </c>
      <c r="F139" s="2233">
        <f>'t4'!EF164</f>
        <v>0</v>
      </c>
      <c r="G139" s="337">
        <f t="shared" si="4"/>
        <v>26</v>
      </c>
      <c r="H139" s="337">
        <f>'t4'!FD140</f>
        <v>0</v>
      </c>
      <c r="I139" s="352" t="str">
        <f t="shared" si="5"/>
        <v>OK</v>
      </c>
    </row>
    <row r="140" spans="1:9" ht="12.75" customHeight="1" x14ac:dyDescent="0.3">
      <c r="A140" s="142" t="str">
        <f>'t1'!A141</f>
        <v>Operatore socio sanitario - BS</v>
      </c>
      <c r="B140" s="313" t="str">
        <f>'t1'!B141</f>
        <v>T13660</v>
      </c>
      <c r="C140" s="336">
        <f>'t1'!C141+'t1'!D141</f>
        <v>135</v>
      </c>
      <c r="D140" s="336">
        <f>'t5'!U142+'t5'!V142</f>
        <v>20</v>
      </c>
      <c r="E140" s="337">
        <f>'t6'!U142+'t6'!V142</f>
        <v>26</v>
      </c>
      <c r="F140" s="2234">
        <f>'t4'!EG164</f>
        <v>0</v>
      </c>
      <c r="G140" s="337">
        <f t="shared" si="4"/>
        <v>141</v>
      </c>
      <c r="H140" s="337">
        <f>'t4'!FD141</f>
        <v>0</v>
      </c>
      <c r="I140" s="352" t="str">
        <f t="shared" si="5"/>
        <v>OK</v>
      </c>
    </row>
    <row r="141" spans="1:9" ht="12.75" customHeight="1" x14ac:dyDescent="0.3">
      <c r="A141" s="142" t="str">
        <f>'t1'!A142</f>
        <v>Operatore tecnico - B</v>
      </c>
      <c r="B141" s="313" t="str">
        <f>'t1'!B142</f>
        <v>T12057</v>
      </c>
      <c r="C141" s="336">
        <f>'t1'!C142+'t1'!D142</f>
        <v>73</v>
      </c>
      <c r="D141" s="336">
        <f>'t5'!U143+'t5'!V143</f>
        <v>3</v>
      </c>
      <c r="E141" s="337">
        <f>'t6'!U143+'t6'!V143</f>
        <v>3</v>
      </c>
      <c r="F141" s="2233">
        <f>'t4'!EH164</f>
        <v>0</v>
      </c>
      <c r="G141" s="337">
        <f t="shared" si="4"/>
        <v>73</v>
      </c>
      <c r="H141" s="337">
        <f>'t4'!FD142</f>
        <v>0</v>
      </c>
      <c r="I141" s="352" t="str">
        <f t="shared" si="5"/>
        <v>OK</v>
      </c>
    </row>
    <row r="142" spans="1:9" ht="12.75" customHeight="1" x14ac:dyDescent="0.3">
      <c r="A142" s="142" t="str">
        <f>'t1'!A143</f>
        <v>Operatore tecnico addetto all'assistenza - B</v>
      </c>
      <c r="B142" s="313" t="str">
        <f>'t1'!B143</f>
        <v>T12058</v>
      </c>
      <c r="C142" s="336">
        <f>'t1'!C143+'t1'!D143</f>
        <v>14</v>
      </c>
      <c r="D142" s="336">
        <f>'t5'!U144+'t5'!V144</f>
        <v>4</v>
      </c>
      <c r="E142" s="337">
        <f>'t6'!U144+'t6'!V144</f>
        <v>0</v>
      </c>
      <c r="F142" s="2233">
        <f>'t4'!EI164</f>
        <v>0</v>
      </c>
      <c r="G142" s="337">
        <f t="shared" si="4"/>
        <v>10</v>
      </c>
      <c r="H142" s="337">
        <f>'t4'!FD143</f>
        <v>0</v>
      </c>
      <c r="I142" s="352" t="str">
        <f t="shared" si="5"/>
        <v>OK</v>
      </c>
    </row>
    <row r="143" spans="1:9" ht="12.75" customHeight="1" x14ac:dyDescent="0.3">
      <c r="A143" s="142" t="str">
        <f>'t1'!A144</f>
        <v>Ausiliario specializzato - A</v>
      </c>
      <c r="B143" s="313" t="str">
        <f>'t1'!B144</f>
        <v>T11008</v>
      </c>
      <c r="C143" s="336">
        <f>'t1'!C144+'t1'!D144</f>
        <v>0</v>
      </c>
      <c r="D143" s="336">
        <f>'t5'!U145+'t5'!V145</f>
        <v>0</v>
      </c>
      <c r="E143" s="337">
        <f>'t6'!U145+'t6'!V145</f>
        <v>0</v>
      </c>
      <c r="F143" s="2233">
        <f>'t4'!EJ164</f>
        <v>0</v>
      </c>
      <c r="G143" s="337">
        <f t="shared" si="4"/>
        <v>0</v>
      </c>
      <c r="H143" s="337">
        <f>'t4'!FD144</f>
        <v>0</v>
      </c>
      <c r="I143" s="352" t="str">
        <f t="shared" si="5"/>
        <v>OK</v>
      </c>
    </row>
    <row r="144" spans="1:9" ht="12.75" customHeight="1" x14ac:dyDescent="0.3">
      <c r="A144" s="142" t="str">
        <f>'t1'!A145</f>
        <v>Profilo atipico ruolo tecnico</v>
      </c>
      <c r="B144" s="313" t="str">
        <f>'t1'!B145</f>
        <v>T00062</v>
      </c>
      <c r="C144" s="336">
        <f>'t1'!C145+'t1'!D145</f>
        <v>0</v>
      </c>
      <c r="D144" s="336">
        <f>'t5'!U146+'t5'!V146</f>
        <v>0</v>
      </c>
      <c r="E144" s="337">
        <f>'t6'!U146+'t6'!V146</f>
        <v>0</v>
      </c>
      <c r="F144" s="2233">
        <f>'t4'!EK164</f>
        <v>0</v>
      </c>
      <c r="G144" s="337">
        <f t="shared" si="4"/>
        <v>0</v>
      </c>
      <c r="H144" s="337">
        <f>'t4'!FD145</f>
        <v>0</v>
      </c>
      <c r="I144" s="352" t="str">
        <f t="shared" si="5"/>
        <v>OK</v>
      </c>
    </row>
    <row r="145" spans="1:9" ht="12.75" customHeight="1" x14ac:dyDescent="0.3">
      <c r="A145" s="142" t="str">
        <f>'t1'!A146</f>
        <v>Dirigente amm.vo con incarico di struttura complessa</v>
      </c>
      <c r="B145" s="313" t="str">
        <f>'t1'!B146</f>
        <v>AD0032</v>
      </c>
      <c r="C145" s="336">
        <f>'t1'!C146+'t1'!D146</f>
        <v>3</v>
      </c>
      <c r="D145" s="336">
        <f>'t5'!U147+'t5'!V147</f>
        <v>0</v>
      </c>
      <c r="E145" s="337">
        <f>'t6'!U147+'t6'!V147</f>
        <v>1</v>
      </c>
      <c r="F145" s="2233">
        <f>'t4'!EL164</f>
        <v>0</v>
      </c>
      <c r="G145" s="337">
        <f t="shared" si="4"/>
        <v>4</v>
      </c>
      <c r="H145" s="337">
        <f>'t4'!FD146</f>
        <v>0</v>
      </c>
      <c r="I145" s="352" t="str">
        <f t="shared" si="5"/>
        <v>OK</v>
      </c>
    </row>
    <row r="146" spans="1:9" ht="12.75" customHeight="1" x14ac:dyDescent="0.3">
      <c r="A146" s="142" t="str">
        <f>'t1'!A147</f>
        <v>Dirigente amm.vo con incarico di struttura semplice</v>
      </c>
      <c r="B146" s="313" t="str">
        <f>'t1'!B147</f>
        <v>AD0S31</v>
      </c>
      <c r="C146" s="336">
        <f>'t1'!C147+'t1'!D147</f>
        <v>0</v>
      </c>
      <c r="D146" s="336">
        <f>'t5'!U148+'t5'!V148</f>
        <v>0</v>
      </c>
      <c r="E146" s="337">
        <f>'t6'!U148+'t6'!V148</f>
        <v>0</v>
      </c>
      <c r="F146" s="2233">
        <f>'t4'!EM164</f>
        <v>0</v>
      </c>
      <c r="G146" s="337">
        <f t="shared" si="4"/>
        <v>0</v>
      </c>
      <c r="H146" s="337">
        <f>'t4'!FD147</f>
        <v>0</v>
      </c>
      <c r="I146" s="352" t="str">
        <f t="shared" si="5"/>
        <v>OK</v>
      </c>
    </row>
    <row r="147" spans="1:9" ht="12.75" customHeight="1" x14ac:dyDescent="0.3">
      <c r="A147" s="142" t="str">
        <f>'t1'!A148</f>
        <v>Dirigente amm.vo con altri incar.prof.li</v>
      </c>
      <c r="B147" s="313" t="str">
        <f>'t1'!B148</f>
        <v>AD0A31</v>
      </c>
      <c r="C147" s="336">
        <f>'t1'!C148+'t1'!D148</f>
        <v>0</v>
      </c>
      <c r="D147" s="336">
        <f>'t5'!U149+'t5'!V149</f>
        <v>0</v>
      </c>
      <c r="E147" s="337">
        <f>'t6'!U149+'t6'!V149</f>
        <v>0</v>
      </c>
      <c r="F147" s="2233">
        <f>'t4'!EN164</f>
        <v>0</v>
      </c>
      <c r="G147" s="337">
        <f t="shared" si="4"/>
        <v>0</v>
      </c>
      <c r="H147" s="337">
        <f>'t4'!FD148</f>
        <v>0</v>
      </c>
      <c r="I147" s="352" t="str">
        <f t="shared" si="5"/>
        <v>OK</v>
      </c>
    </row>
    <row r="148" spans="1:9" ht="12.75" customHeight="1" x14ac:dyDescent="0.3">
      <c r="A148" s="142" t="str">
        <f>'t1'!A149</f>
        <v>Dirig. Amm.vo a t. determinato (art. 15-septies dlgs.502/92)</v>
      </c>
      <c r="B148" s="313" t="str">
        <f>'t1'!B149</f>
        <v>AD0612</v>
      </c>
      <c r="C148" s="336">
        <f>'t1'!C149+'t1'!D149</f>
        <v>0</v>
      </c>
      <c r="D148" s="336">
        <f>'t5'!U150+'t5'!V150</f>
        <v>0</v>
      </c>
      <c r="E148" s="337">
        <f>'t6'!U150+'t6'!V150</f>
        <v>0</v>
      </c>
      <c r="F148" s="2233">
        <f>'t4'!EO164</f>
        <v>0</v>
      </c>
      <c r="G148" s="337">
        <f t="shared" si="4"/>
        <v>0</v>
      </c>
      <c r="H148" s="337">
        <f>'t4'!FD149</f>
        <v>0</v>
      </c>
      <c r="I148" s="352" t="str">
        <f t="shared" si="5"/>
        <v>OK</v>
      </c>
    </row>
    <row r="149" spans="1:9" ht="12.75" customHeight="1" x14ac:dyDescent="0.3">
      <c r="A149" s="142" t="str">
        <f>'t1'!A150</f>
        <v>Collaboratore amministrativo prof.le senior - DS</v>
      </c>
      <c r="B149" s="313" t="str">
        <f>'t1'!B150</f>
        <v>A18869</v>
      </c>
      <c r="C149" s="336">
        <f>'t1'!C150+'t1'!D150</f>
        <v>16</v>
      </c>
      <c r="D149" s="336">
        <f>'t5'!U151+'t5'!V151</f>
        <v>3</v>
      </c>
      <c r="E149" s="337">
        <f>'t6'!U151+'t6'!V151</f>
        <v>0</v>
      </c>
      <c r="F149" s="2233">
        <f>'t4'!EP164</f>
        <v>0</v>
      </c>
      <c r="G149" s="337">
        <f t="shared" si="4"/>
        <v>13</v>
      </c>
      <c r="H149" s="337">
        <f>'t4'!FD150</f>
        <v>0</v>
      </c>
      <c r="I149" s="352" t="str">
        <f t="shared" si="5"/>
        <v>OK</v>
      </c>
    </row>
    <row r="150" spans="1:9" ht="12.75" customHeight="1" x14ac:dyDescent="0.3">
      <c r="A150" s="142" t="str">
        <f>'t1'!A151</f>
        <v>Collaboratore amministrativo prof.le - D</v>
      </c>
      <c r="B150" s="313" t="str">
        <f>'t1'!B151</f>
        <v>A16028</v>
      </c>
      <c r="C150" s="336">
        <f>'t1'!C151+'t1'!D151</f>
        <v>35</v>
      </c>
      <c r="D150" s="336">
        <f>'t5'!U152+'t5'!V152</f>
        <v>4</v>
      </c>
      <c r="E150" s="337">
        <f>'t6'!U152+'t6'!V152</f>
        <v>10</v>
      </c>
      <c r="F150" s="2233">
        <f>'t4'!EQ164</f>
        <v>0</v>
      </c>
      <c r="G150" s="337">
        <f t="shared" si="4"/>
        <v>41</v>
      </c>
      <c r="H150" s="337">
        <f>'t4'!FD151</f>
        <v>0</v>
      </c>
      <c r="I150" s="352" t="str">
        <f t="shared" si="5"/>
        <v>OK</v>
      </c>
    </row>
    <row r="151" spans="1:9" ht="12.75" customHeight="1" x14ac:dyDescent="0.3">
      <c r="A151" s="142" t="str">
        <f>'t1'!A152</f>
        <v>Assistente amministrativo - C</v>
      </c>
      <c r="B151" s="313" t="str">
        <f>'t1'!B152</f>
        <v>A14005</v>
      </c>
      <c r="C151" s="336">
        <f>'t1'!C152+'t1'!D152</f>
        <v>109</v>
      </c>
      <c r="D151" s="336">
        <f>'t5'!U153+'t5'!V153</f>
        <v>8</v>
      </c>
      <c r="E151" s="337">
        <f>'t6'!U153+'t6'!V153</f>
        <v>0</v>
      </c>
      <c r="F151" s="2233">
        <f>'t4'!ER164</f>
        <v>0</v>
      </c>
      <c r="G151" s="337">
        <f t="shared" si="4"/>
        <v>101</v>
      </c>
      <c r="H151" s="337">
        <f>'t4'!FD152</f>
        <v>0</v>
      </c>
      <c r="I151" s="352" t="str">
        <f t="shared" si="5"/>
        <v>OK</v>
      </c>
    </row>
    <row r="152" spans="1:9" ht="12.75" customHeight="1" x14ac:dyDescent="0.3">
      <c r="A152" s="142" t="str">
        <f>'t1'!A153</f>
        <v>Coadiutore amm.vo senior - BS</v>
      </c>
      <c r="B152" s="313" t="str">
        <f>'t1'!B153</f>
        <v>A13870</v>
      </c>
      <c r="C152" s="336">
        <f>'t1'!C153+'t1'!D153</f>
        <v>51</v>
      </c>
      <c r="D152" s="336">
        <f>'t5'!U154+'t5'!V154</f>
        <v>3</v>
      </c>
      <c r="E152" s="337">
        <f>'t6'!U154+'t6'!V154</f>
        <v>2</v>
      </c>
      <c r="F152" s="2233">
        <f>'t4'!ES164</f>
        <v>0</v>
      </c>
      <c r="G152" s="337">
        <f t="shared" si="4"/>
        <v>50</v>
      </c>
      <c r="H152" s="337">
        <f>'t4'!FD153</f>
        <v>0</v>
      </c>
      <c r="I152" s="352" t="str">
        <f t="shared" si="5"/>
        <v>OK</v>
      </c>
    </row>
    <row r="153" spans="1:9" ht="12.75" customHeight="1" x14ac:dyDescent="0.3">
      <c r="A153" s="142" t="str">
        <f>'t1'!A154</f>
        <v>Coadiutore amm.vo - B</v>
      </c>
      <c r="B153" s="313" t="str">
        <f>'t1'!B154</f>
        <v>A12017</v>
      </c>
      <c r="C153" s="336">
        <f>'t1'!C154+'t1'!D154</f>
        <v>37</v>
      </c>
      <c r="D153" s="336">
        <f>'t5'!U155+'t5'!V155</f>
        <v>3</v>
      </c>
      <c r="E153" s="337">
        <f>'t6'!U155+'t6'!V155</f>
        <v>0</v>
      </c>
      <c r="F153" s="2233">
        <f>'t4'!ET164</f>
        <v>0</v>
      </c>
      <c r="G153" s="337">
        <f t="shared" si="4"/>
        <v>34</v>
      </c>
      <c r="H153" s="337">
        <f>'t4'!FD154</f>
        <v>0</v>
      </c>
      <c r="I153" s="352" t="str">
        <f t="shared" si="5"/>
        <v>OK</v>
      </c>
    </row>
    <row r="154" spans="1:9" ht="12.75" customHeight="1" x14ac:dyDescent="0.3">
      <c r="A154" s="142" t="str">
        <f>'t1'!A155</f>
        <v>Commesso - A</v>
      </c>
      <c r="B154" s="313" t="str">
        <f>'t1'!B155</f>
        <v>A11030</v>
      </c>
      <c r="C154" s="336">
        <f>'t1'!C155+'t1'!D155</f>
        <v>0</v>
      </c>
      <c r="D154" s="336">
        <f>'t5'!U156+'t5'!V156</f>
        <v>0</v>
      </c>
      <c r="E154" s="337">
        <f>'t6'!U156+'t6'!V156</f>
        <v>0</v>
      </c>
      <c r="F154" s="2233">
        <f>'t4'!EU164</f>
        <v>0</v>
      </c>
      <c r="G154" s="337">
        <f t="shared" si="4"/>
        <v>0</v>
      </c>
      <c r="H154" s="337">
        <f>'t4'!FD155</f>
        <v>0</v>
      </c>
      <c r="I154" s="352" t="str">
        <f t="shared" si="5"/>
        <v>OK</v>
      </c>
    </row>
    <row r="155" spans="1:9" ht="12.75" customHeight="1" x14ac:dyDescent="0.3">
      <c r="A155" s="142" t="str">
        <f>'t1'!A156</f>
        <v>Profilo atipico ruolo amministrativo</v>
      </c>
      <c r="B155" s="313" t="str">
        <f>'t1'!B156</f>
        <v>A00062</v>
      </c>
      <c r="C155" s="336">
        <f>'t1'!C156+'t1'!D156</f>
        <v>0</v>
      </c>
      <c r="D155" s="336">
        <f>'t5'!U157+'t5'!V157</f>
        <v>0</v>
      </c>
      <c r="E155" s="337">
        <f>'t6'!U157+'t6'!V157</f>
        <v>0</v>
      </c>
      <c r="F155" s="2233">
        <f>'t4'!EV164</f>
        <v>0</v>
      </c>
      <c r="G155" s="337">
        <f t="shared" si="4"/>
        <v>0</v>
      </c>
      <c r="H155" s="337">
        <f>'t4'!FD156</f>
        <v>0</v>
      </c>
      <c r="I155" s="352" t="str">
        <f t="shared" si="5"/>
        <v>OK</v>
      </c>
    </row>
    <row r="156" spans="1:9" ht="12.75" customHeight="1" x14ac:dyDescent="0.3">
      <c r="A156" s="142" t="str">
        <f>'t1'!A157</f>
        <v>Ricercatore sanitario - DS</v>
      </c>
      <c r="B156" s="313" t="str">
        <f>'t1'!B157</f>
        <v>N18694</v>
      </c>
      <c r="C156" s="336">
        <f>'t1'!C157+'t1'!D157</f>
        <v>73</v>
      </c>
      <c r="D156" s="336">
        <f>'t5'!U158+'t5'!V158</f>
        <v>8</v>
      </c>
      <c r="E156" s="337">
        <f>'t6'!U158+'t6'!V158</f>
        <v>17</v>
      </c>
      <c r="F156" s="2233">
        <f>'t4'!EW164</f>
        <v>0</v>
      </c>
      <c r="G156" s="337">
        <f t="shared" si="4"/>
        <v>82</v>
      </c>
      <c r="H156" s="337">
        <f>'t4'!FD157</f>
        <v>0</v>
      </c>
      <c r="I156" s="352" t="str">
        <f t="shared" si="5"/>
        <v>OK</v>
      </c>
    </row>
    <row r="157" spans="1:9" ht="12.75" customHeight="1" x14ac:dyDescent="0.3">
      <c r="A157" s="142" t="str">
        <f>'t1'!A158</f>
        <v>Collaboratore prof.le  di ricerca sanitaria - D</v>
      </c>
      <c r="B157" s="313" t="str">
        <f>'t1'!B158</f>
        <v>N16695</v>
      </c>
      <c r="C157" s="336">
        <f>'t1'!C158+'t1'!D158</f>
        <v>59</v>
      </c>
      <c r="D157" s="336">
        <f>'t5'!U159+'t5'!V159</f>
        <v>6</v>
      </c>
      <c r="E157" s="337">
        <f>'t6'!U159+'t6'!V159</f>
        <v>12</v>
      </c>
      <c r="F157" s="2233">
        <f>'t4'!EX164</f>
        <v>0</v>
      </c>
      <c r="G157" s="337">
        <f t="shared" si="4"/>
        <v>65</v>
      </c>
      <c r="H157" s="337">
        <f>'t4'!FD158</f>
        <v>0</v>
      </c>
      <c r="I157" s="352" t="str">
        <f t="shared" si="5"/>
        <v>OK</v>
      </c>
    </row>
    <row r="158" spans="1:9" ht="12.75" customHeight="1" x14ac:dyDescent="0.3">
      <c r="A158" s="142" t="str">
        <f>'t1'!A159</f>
        <v>CONTRATTISTI (a)</v>
      </c>
      <c r="B158" s="313" t="str">
        <f>'t1'!B159</f>
        <v>000061</v>
      </c>
      <c r="C158" s="336">
        <f>'t1'!C159+'t1'!D159</f>
        <v>0</v>
      </c>
      <c r="D158" s="336">
        <f>'t5'!U160+'t5'!V160</f>
        <v>0</v>
      </c>
      <c r="E158" s="337">
        <f>'t6'!U160+'t6'!V160</f>
        <v>0</v>
      </c>
      <c r="F158" s="2233">
        <f>'t4'!EY164</f>
        <v>0</v>
      </c>
      <c r="G158" s="337">
        <f>C158-D158+E158+F158</f>
        <v>0</v>
      </c>
      <c r="H158" s="337">
        <f>'t4'!FD159</f>
        <v>0</v>
      </c>
      <c r="I158" s="352" t="str">
        <f t="shared" ref="I158:I163" si="6">IF(H158&lt;=G158,"OK","ERRORE")</f>
        <v>OK</v>
      </c>
    </row>
    <row r="159" spans="1:9" ht="12.75" customHeight="1" x14ac:dyDescent="0.3">
      <c r="A159" s="142" t="str">
        <f>'t1'!A160</f>
        <v>Dir. Ambientale con incarico di struttura complessa</v>
      </c>
      <c r="B159" s="313" t="str">
        <f>'t1'!B160</f>
        <v>TD0C02</v>
      </c>
      <c r="C159" s="336">
        <f>'t1'!C160+'t1'!D160</f>
        <v>0</v>
      </c>
      <c r="D159" s="336">
        <f>'t5'!U161+'t5'!V161</f>
        <v>0</v>
      </c>
      <c r="E159" s="337">
        <f>'t6'!U161+'t6'!V161</f>
        <v>0</v>
      </c>
      <c r="F159" s="2233">
        <f>'t4'!EZ164</f>
        <v>0</v>
      </c>
      <c r="G159" s="337">
        <f>C159-D159+E159+F159</f>
        <v>0</v>
      </c>
      <c r="H159" s="337">
        <f>'t4'!FD160</f>
        <v>0</v>
      </c>
      <c r="I159" s="352" t="str">
        <f t="shared" si="6"/>
        <v>OK</v>
      </c>
    </row>
    <row r="160" spans="1:9" ht="12.75" customHeight="1" x14ac:dyDescent="0.3">
      <c r="A160" s="142" t="str">
        <f>'t1'!A161</f>
        <v>Dir. Ambientale con incarico di struttura semplice</v>
      </c>
      <c r="B160" s="313" t="str">
        <f>'t1'!B161</f>
        <v>TD0S02</v>
      </c>
      <c r="C160" s="336">
        <f>'t1'!C161+'t1'!D161</f>
        <v>0</v>
      </c>
      <c r="D160" s="336">
        <f>'t5'!U162+'t5'!V162</f>
        <v>0</v>
      </c>
      <c r="E160" s="337">
        <f>'t6'!U162+'t6'!V162</f>
        <v>0</v>
      </c>
      <c r="F160" s="2233">
        <f>'t4'!FA164</f>
        <v>0</v>
      </c>
      <c r="G160" s="337">
        <f>C160-D160+E160+F160</f>
        <v>0</v>
      </c>
      <c r="H160" s="337">
        <f>'t4'!FD161</f>
        <v>0</v>
      </c>
      <c r="I160" s="352" t="str">
        <f t="shared" si="6"/>
        <v>OK</v>
      </c>
    </row>
    <row r="161" spans="1:9" ht="12.75" customHeight="1" x14ac:dyDescent="0.3">
      <c r="A161" s="142" t="str">
        <f>'t1'!A162</f>
        <v>Dir. Ambientale con altri incar.prof.li</v>
      </c>
      <c r="B161" s="313" t="str">
        <f>'t1'!B162</f>
        <v>TD0A02</v>
      </c>
      <c r="C161" s="336">
        <f>'t1'!C162+'t1'!D162</f>
        <v>0</v>
      </c>
      <c r="D161" s="336">
        <f>'t5'!U163+'t5'!V163</f>
        <v>0</v>
      </c>
      <c r="E161" s="337">
        <f>'t6'!U163+'t6'!V163</f>
        <v>0</v>
      </c>
      <c r="F161" s="2233">
        <f>'t4'!FB164</f>
        <v>0</v>
      </c>
      <c r="G161" s="337">
        <f>C161-D161+E161+F161</f>
        <v>0</v>
      </c>
      <c r="H161" s="337">
        <f>'t4'!FD162</f>
        <v>0</v>
      </c>
      <c r="I161" s="352" t="str">
        <f t="shared" si="6"/>
        <v>OK</v>
      </c>
    </row>
    <row r="162" spans="1:9" ht="12.75" customHeight="1" x14ac:dyDescent="0.3">
      <c r="A162" s="142" t="str">
        <f>'t1'!A163</f>
        <v>Dir. Ambientale a t. determinato (art.15-septies dlgs 502/92)</v>
      </c>
      <c r="B162" s="313" t="str">
        <f>'t1'!B163</f>
        <v>TD0810</v>
      </c>
      <c r="C162" s="336">
        <f>'t1'!C163+'t1'!D163</f>
        <v>0</v>
      </c>
      <c r="D162" s="336">
        <f>'t5'!U164+'t5'!V164</f>
        <v>0</v>
      </c>
      <c r="E162" s="337">
        <f>'t6'!U164+'t6'!V164</f>
        <v>0</v>
      </c>
      <c r="F162" s="2233">
        <f>'t4'!FC164</f>
        <v>0</v>
      </c>
      <c r="G162" s="337">
        <f>C162-D162+E162+F162</f>
        <v>0</v>
      </c>
      <c r="H162" s="337">
        <f>'t4'!FD163</f>
        <v>0</v>
      </c>
      <c r="I162" s="352" t="str">
        <f t="shared" si="6"/>
        <v>OK</v>
      </c>
    </row>
    <row r="163" spans="1:9" s="148" customFormat="1" ht="15" customHeight="1" x14ac:dyDescent="0.25">
      <c r="A163" s="361" t="str">
        <f>'t1'!A164</f>
        <v>TOTALE</v>
      </c>
      <c r="B163" s="341"/>
      <c r="C163" s="342">
        <f t="shared" ref="C163:H163" si="7">SUM(C6:C162)</f>
        <v>1614</v>
      </c>
      <c r="D163" s="342">
        <f t="shared" si="7"/>
        <v>135</v>
      </c>
      <c r="E163" s="342">
        <f t="shared" si="7"/>
        <v>147</v>
      </c>
      <c r="F163" s="342">
        <f>SUM(F6:F162)</f>
        <v>1</v>
      </c>
      <c r="G163" s="342">
        <f t="shared" si="7"/>
        <v>1627</v>
      </c>
      <c r="H163" s="342">
        <f t="shared" si="7"/>
        <v>1</v>
      </c>
      <c r="I163" s="332" t="str">
        <f t="shared" si="6"/>
        <v>OK</v>
      </c>
    </row>
  </sheetData>
  <sheetProtection password="8611" sheet="1" selectLockedCells="1" selectUnlockedCells="1"/>
  <mergeCells count="2">
    <mergeCell ref="A1:G1"/>
    <mergeCell ref="D2:I2"/>
  </mergeCells>
  <printOptions horizontalCentered="1" verticalCentered="1"/>
  <pageMargins left="0" right="0" top="0.17" bottom="0.17" header="0.19" footer="0.2"/>
  <pageSetup paperSize="9" scale="85" orientation="landscape" horizontalDpi="300" verticalDpi="4294967292" r:id="rId1"/>
  <headerFooter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5"/>
  <dimension ref="A1:F13"/>
  <sheetViews>
    <sheetView showGridLines="0" workbookViewId="0">
      <selection activeCell="K155" sqref="K155"/>
    </sheetView>
  </sheetViews>
  <sheetFormatPr defaultColWidth="7.3046875" defaultRowHeight="10.3" x14ac:dyDescent="0.25"/>
  <cols>
    <col min="1" max="1" width="2.3046875" style="2359" customWidth="1"/>
    <col min="2" max="2" width="42.15234375" style="2361" customWidth="1"/>
    <col min="3" max="6" width="16.15234375" style="2361" customWidth="1"/>
    <col min="7" max="16384" width="7.3046875" style="2359"/>
  </cols>
  <sheetData>
    <row r="1" spans="1:6" ht="43.5" customHeight="1" x14ac:dyDescent="0.25">
      <c r="A1" s="2358" t="str">
        <f>'t1'!A1</f>
        <v>SERVIZIO SANITARIO NAZIONALE - anno 2020</v>
      </c>
      <c r="B1" s="2358"/>
      <c r="C1" s="2358"/>
      <c r="D1" s="2358"/>
      <c r="E1" s="2358"/>
      <c r="F1" s="2358"/>
    </row>
    <row r="2" spans="1:6" ht="21" customHeight="1" x14ac:dyDescent="0.35">
      <c r="A2" s="2360" t="s">
        <v>3974</v>
      </c>
      <c r="B2" s="2360"/>
      <c r="C2" s="2360"/>
      <c r="E2" s="2359"/>
      <c r="F2" s="2359"/>
    </row>
    <row r="3" spans="1:6" ht="21" customHeight="1" thickBot="1" x14ac:dyDescent="0.4">
      <c r="A3" s="2360"/>
      <c r="B3" s="2360"/>
      <c r="C3" s="2360"/>
      <c r="E3" s="2359"/>
      <c r="F3" s="2359"/>
    </row>
    <row r="4" spans="1:6" ht="70.2" customHeight="1" thickBot="1" x14ac:dyDescent="0.3">
      <c r="A4" s="2362" t="s">
        <v>3975</v>
      </c>
      <c r="B4" s="2363"/>
      <c r="C4" s="2946" t="str">
        <f>IF(ABS(SUM('t15(1)'!G:G))+ABS(SUM('t15(2)'!G:G))+ABS(SUM('t15(3)'!G:G))=0,"OK",IF(F8&gt;F9+1000,"Attenzione, il limite 2016 (€ "&amp;TEXT(F9,"#.##0")&amp;") risulta non rispettato per il complesso dell'amministrazione (€ "&amp;TEXT(F6,"#.##0")&amp;")","OK"))</f>
        <v>OK</v>
      </c>
      <c r="D4" s="2947"/>
      <c r="E4" s="2947"/>
      <c r="F4" s="2948"/>
    </row>
    <row r="5" spans="1:6" ht="50.15" customHeight="1" thickBot="1" x14ac:dyDescent="0.3">
      <c r="A5" s="2364" t="s">
        <v>3356</v>
      </c>
      <c r="B5" s="2365"/>
      <c r="C5" s="2366" t="s">
        <v>3976</v>
      </c>
      <c r="D5" s="2366" t="s">
        <v>3977</v>
      </c>
      <c r="E5" s="2366" t="s">
        <v>3978</v>
      </c>
      <c r="F5" s="2367" t="s">
        <v>3979</v>
      </c>
    </row>
    <row r="6" spans="1:6" s="2370" customFormat="1" ht="20.149999999999999" customHeight="1" x14ac:dyDescent="0.35">
      <c r="A6" s="2368" t="s">
        <v>3980</v>
      </c>
      <c r="B6" s="2369" t="s">
        <v>3981</v>
      </c>
      <c r="C6" s="2416">
        <f>'t15(1)'!C92</f>
        <v>8331496</v>
      </c>
      <c r="D6" s="2416">
        <f>'t15(2)'!C76</f>
        <v>545268</v>
      </c>
      <c r="E6" s="2416">
        <f>'t15(3)'!C78</f>
        <v>12000183</v>
      </c>
      <c r="F6" s="2417">
        <f>SUM(C6:E6)</f>
        <v>20876947</v>
      </c>
    </row>
    <row r="7" spans="1:6" s="2370" customFormat="1" ht="20.149999999999999" customHeight="1" x14ac:dyDescent="0.35">
      <c r="A7" s="2371" t="s">
        <v>3982</v>
      </c>
      <c r="B7" s="2372" t="s">
        <v>3983</v>
      </c>
      <c r="C7" s="2418">
        <f>'SICI(1)'!E27</f>
        <v>704950</v>
      </c>
      <c r="D7" s="2418">
        <f>'SICI(2)'!E27</f>
        <v>29849</v>
      </c>
      <c r="E7" s="2418">
        <f>'SICI(3)'!E27</f>
        <v>2030925</v>
      </c>
      <c r="F7" s="2419">
        <f>SUM(C7:E7)</f>
        <v>2765724</v>
      </c>
    </row>
    <row r="8" spans="1:6" s="2375" customFormat="1" ht="20.149999999999999" customHeight="1" x14ac:dyDescent="0.35">
      <c r="A8" s="2373" t="s">
        <v>3984</v>
      </c>
      <c r="B8" s="2374" t="s">
        <v>3985</v>
      </c>
      <c r="C8" s="2420">
        <f>C6-C7</f>
        <v>7626546</v>
      </c>
      <c r="D8" s="2420">
        <f>D6-D7</f>
        <v>515419</v>
      </c>
      <c r="E8" s="2420">
        <f>E6-E7</f>
        <v>9969258</v>
      </c>
      <c r="F8" s="2419">
        <f>SUM(C8:E8)</f>
        <v>18111223</v>
      </c>
    </row>
    <row r="9" spans="1:6" s="2370" customFormat="1" ht="20.149999999999999" customHeight="1" x14ac:dyDescent="0.35">
      <c r="A9" s="2371" t="s">
        <v>3986</v>
      </c>
      <c r="B9" s="2376" t="s">
        <v>3987</v>
      </c>
      <c r="C9" s="2421">
        <f>'SICI(1)'!E23</f>
        <v>7626546</v>
      </c>
      <c r="D9" s="2421">
        <f>'SICI(2)'!E23</f>
        <v>515419</v>
      </c>
      <c r="E9" s="2421">
        <f>'SICI(3)'!E23</f>
        <v>9969258</v>
      </c>
      <c r="F9" s="2419">
        <f>SUM(C9:E9)</f>
        <v>18111223</v>
      </c>
    </row>
    <row r="10" spans="1:6" s="2370" customFormat="1" ht="35.15" customHeight="1" x14ac:dyDescent="0.25">
      <c r="A10" s="2373" t="s">
        <v>3988</v>
      </c>
      <c r="B10" s="2377" t="s">
        <v>3971</v>
      </c>
      <c r="C10" s="2422" t="str">
        <f>IF(SUM(C8:C9)=0,"","Limite 2016 specifica macrocategoria "&amp;IF(C9&gt;=C8,"rispettato","non rispettato"))</f>
        <v>Limite 2016 specifica macrocategoria rispettato</v>
      </c>
      <c r="D10" s="2422" t="str">
        <f>IF(SUM(D8:D9)=0,"","Limite 2016 specifica macrocategoria "&amp;IF(D9&gt;=D8,"rispettato","non rispettato"))</f>
        <v>Limite 2016 specifica macrocategoria rispettato</v>
      </c>
      <c r="E10" s="2422" t="str">
        <f>IF(SUM(E8:E9)=0,"","Limite 2016 specifica macrocategoria "&amp;IF(E9&gt;=E8,"rispettato","non rispettato"))</f>
        <v>Limite 2016 specifica macrocategoria rispettato</v>
      </c>
      <c r="F10" s="2423" t="str">
        <f>C4</f>
        <v>OK</v>
      </c>
    </row>
    <row r="11" spans="1:6" x14ac:dyDescent="0.25">
      <c r="B11" s="2359"/>
    </row>
    <row r="12" spans="1:6" x14ac:dyDescent="0.25">
      <c r="A12" s="2359" t="s">
        <v>3989</v>
      </c>
      <c r="B12" s="2359"/>
    </row>
    <row r="13" spans="1:6" x14ac:dyDescent="0.25">
      <c r="A13" s="2359" t="s">
        <v>3990</v>
      </c>
      <c r="B13" s="2359"/>
    </row>
  </sheetData>
  <sheetProtection password="8611" sheet="1" objects="1" scenarios="1" selectLockedCells="1"/>
  <mergeCells count="1">
    <mergeCell ref="C4:F4"/>
  </mergeCells>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64"/>
  <dimension ref="A1:H51"/>
  <sheetViews>
    <sheetView showGridLines="0" workbookViewId="0">
      <pane xSplit="2" ySplit="6" topLeftCell="C29" activePane="bottomRight" state="frozen"/>
      <selection activeCell="K155" sqref="K155"/>
      <selection pane="topRight" activeCell="K155" sqref="K155"/>
      <selection pane="bottomLeft" activeCell="K155" sqref="K155"/>
      <selection pane="bottomRight" activeCell="K155" sqref="K155"/>
    </sheetView>
  </sheetViews>
  <sheetFormatPr defaultColWidth="9.15234375" defaultRowHeight="10.3" x14ac:dyDescent="0.25"/>
  <cols>
    <col min="1" max="1" width="44.53515625" style="128" customWidth="1"/>
    <col min="2" max="2" width="8.53515625" style="149" customWidth="1"/>
    <col min="3" max="7" width="14.3828125" style="149" customWidth="1"/>
    <col min="8" max="8" width="14.3828125" style="128" customWidth="1"/>
    <col min="9" max="16384" width="9.15234375" style="128"/>
  </cols>
  <sheetData>
    <row r="1" spans="1:8" ht="35.25" customHeight="1" x14ac:dyDescent="0.25">
      <c r="A1" s="2650" t="str">
        <f>'t1'!A1</f>
        <v>SERVIZIO SANITARIO NAZIONALE - anno 2020</v>
      </c>
      <c r="B1" s="2650"/>
      <c r="C1" s="2650"/>
      <c r="D1" s="2650"/>
      <c r="E1" s="2650"/>
      <c r="F1" s="2650"/>
      <c r="G1" s="331"/>
      <c r="H1" s="309"/>
    </row>
    <row r="2" spans="1:8" ht="21" customHeight="1" x14ac:dyDescent="0.35">
      <c r="B2" s="128"/>
      <c r="C2" s="128"/>
      <c r="D2" s="128"/>
      <c r="E2" s="270"/>
      <c r="F2" s="270"/>
      <c r="G2" s="270"/>
      <c r="H2" s="270"/>
    </row>
    <row r="3" spans="1:8" ht="21" customHeight="1" x14ac:dyDescent="0.35">
      <c r="A3" s="269" t="str">
        <f>"Tavola di coerenza tra presenti al 31.12."&amp;'t1'!L1&amp;" rilevati nelle Tabelle 1 ed 1E"</f>
        <v>Tavola di coerenza tra presenti al 31.12.2020 rilevati nelle Tabelle 1 ed 1E</v>
      </c>
      <c r="C3" s="128"/>
      <c r="D3" s="128"/>
      <c r="E3" s="128"/>
      <c r="F3" s="128"/>
      <c r="G3" s="128"/>
    </row>
    <row r="4" spans="1:8" s="310" customFormat="1" ht="11.25" customHeight="1" x14ac:dyDescent="0.3">
      <c r="A4" s="345"/>
      <c r="B4" s="345"/>
      <c r="C4" s="2942" t="s">
        <v>2025</v>
      </c>
      <c r="D4" s="2943"/>
      <c r="E4" s="2944"/>
      <c r="F4" s="2942" t="s">
        <v>2026</v>
      </c>
      <c r="G4" s="2943"/>
      <c r="H4" s="2944"/>
    </row>
    <row r="5" spans="1:8" ht="62.25" customHeight="1" x14ac:dyDescent="0.25">
      <c r="A5" s="318" t="s">
        <v>3919</v>
      </c>
      <c r="B5" s="318" t="s">
        <v>3991</v>
      </c>
      <c r="C5" s="346" t="str">
        <f>"Presenti 31.12."&amp;'t1'!L1&amp;" 
(Tab 1)"</f>
        <v>Presenti 31.12.2020 
(Tab 1)</v>
      </c>
      <c r="D5" s="318" t="str">
        <f>"Totale presenti al 31/12/"&amp;'t1'!$L$1&amp;" 
(Tab 1E)"</f>
        <v>Totale presenti al 31/12/2020 
(Tab 1E)</v>
      </c>
      <c r="E5" s="318" t="s">
        <v>2028</v>
      </c>
      <c r="F5" s="346" t="str">
        <f>"Presenti 31.12."&amp;'t1'!L1&amp;" 
(Tab 1)"</f>
        <v>Presenti 31.12.2020 
(Tab 1)</v>
      </c>
      <c r="G5" s="318" t="str">
        <f>"Totale presenti al 31/12/"&amp;'t1'!$L$1&amp;" 
(Tab 1E)"</f>
        <v>Totale presenti al 31/12/2020 
(Tab 1E)</v>
      </c>
      <c r="H5" s="318" t="s">
        <v>2028</v>
      </c>
    </row>
    <row r="6" spans="1:8" ht="10.75" x14ac:dyDescent="0.3">
      <c r="A6" s="347"/>
      <c r="B6" s="347"/>
      <c r="C6" s="348" t="s">
        <v>2029</v>
      </c>
      <c r="D6" s="348" t="s">
        <v>2030</v>
      </c>
      <c r="E6" s="349" t="s">
        <v>2031</v>
      </c>
      <c r="F6" s="348" t="s">
        <v>2032</v>
      </c>
      <c r="G6" s="348" t="s">
        <v>2033</v>
      </c>
      <c r="H6" s="349" t="s">
        <v>2034</v>
      </c>
    </row>
    <row r="7" spans="1:8" ht="14.15" customHeight="1" x14ac:dyDescent="0.3">
      <c r="A7" s="314" t="str">
        <f>'t1'!A83</f>
        <v>Coll.re prof.le sanitario - pers. Infer. Senior - ds</v>
      </c>
      <c r="B7" s="313" t="str">
        <f>'t1'!B83</f>
        <v>S18863</v>
      </c>
      <c r="C7" s="337">
        <f>'t1'!K83</f>
        <v>3</v>
      </c>
      <c r="D7" s="337">
        <f>'1E'!Q8</f>
        <v>3</v>
      </c>
      <c r="E7" s="338" t="str">
        <f t="shared" ref="E7:E51" si="0">IF(C7=D7,"OK","ERRORE")</f>
        <v>OK</v>
      </c>
      <c r="F7" s="337">
        <f>'t1'!L83</f>
        <v>16</v>
      </c>
      <c r="G7" s="337">
        <f>'1E'!R8</f>
        <v>16</v>
      </c>
      <c r="H7" s="338" t="str">
        <f t="shared" ref="H7:H51" si="1">IF(F7=G7,"OK","ERRORE")</f>
        <v>OK</v>
      </c>
    </row>
    <row r="8" spans="1:8" ht="14.15" customHeight="1" x14ac:dyDescent="0.3">
      <c r="A8" s="314" t="str">
        <f>'t1'!A84</f>
        <v>Coll.re prof.le sanitario - pers. Infer. - D</v>
      </c>
      <c r="B8" s="313" t="str">
        <f>'t1'!B84</f>
        <v>S16020</v>
      </c>
      <c r="C8" s="337">
        <f>'t1'!K84</f>
        <v>108</v>
      </c>
      <c r="D8" s="337">
        <f>'1E'!Q9</f>
        <v>108</v>
      </c>
      <c r="E8" s="338" t="str">
        <f t="shared" si="0"/>
        <v>OK</v>
      </c>
      <c r="F8" s="337">
        <f>'t1'!L84</f>
        <v>324</v>
      </c>
      <c r="G8" s="337">
        <f>'1E'!R9</f>
        <v>324</v>
      </c>
      <c r="H8" s="338" t="str">
        <f t="shared" si="1"/>
        <v>OK</v>
      </c>
    </row>
    <row r="9" spans="1:8" ht="14.15" customHeight="1" x14ac:dyDescent="0.3">
      <c r="A9" s="314" t="str">
        <f>'t1'!A85</f>
        <v>Oper.re prof.le sanitario pers. Inferm. - C</v>
      </c>
      <c r="B9" s="313" t="str">
        <f>'t1'!B85</f>
        <v>S14056</v>
      </c>
      <c r="C9" s="337">
        <f>'t1'!K85</f>
        <v>0</v>
      </c>
      <c r="D9" s="337">
        <f>'1E'!Q10</f>
        <v>0</v>
      </c>
      <c r="E9" s="338" t="str">
        <f t="shared" si="0"/>
        <v>OK</v>
      </c>
      <c r="F9" s="337">
        <f>'t1'!L85</f>
        <v>0</v>
      </c>
      <c r="G9" s="337">
        <f>'1E'!R10</f>
        <v>0</v>
      </c>
      <c r="H9" s="338" t="str">
        <f t="shared" si="1"/>
        <v>OK</v>
      </c>
    </row>
    <row r="10" spans="1:8" ht="14.15" customHeight="1" x14ac:dyDescent="0.3">
      <c r="A10" s="314" t="str">
        <f>'t1'!A86</f>
        <v>Oper.re prof.le di ii cat.pers. Inferm.  Senior-C</v>
      </c>
      <c r="B10" s="313" t="str">
        <f>'t1'!B86</f>
        <v>S14S52</v>
      </c>
      <c r="C10" s="337">
        <f>'t1'!K86</f>
        <v>1</v>
      </c>
      <c r="D10" s="337">
        <f>'1E'!Q11</f>
        <v>1</v>
      </c>
      <c r="E10" s="338" t="str">
        <f t="shared" si="0"/>
        <v>OK</v>
      </c>
      <c r="F10" s="337">
        <f>'t1'!L86</f>
        <v>0</v>
      </c>
      <c r="G10" s="337">
        <f>'1E'!R11</f>
        <v>0</v>
      </c>
      <c r="H10" s="338" t="str">
        <f t="shared" si="1"/>
        <v>OK</v>
      </c>
    </row>
    <row r="11" spans="1:8" ht="14.15" customHeight="1" x14ac:dyDescent="0.3">
      <c r="A11" s="314" t="str">
        <f>'t1'!A87</f>
        <v>Oper.re prof.le di ii cat.pers. Inferm. Bs</v>
      </c>
      <c r="B11" s="313" t="str">
        <f>'t1'!B87</f>
        <v>S13052</v>
      </c>
      <c r="C11" s="337">
        <f>'t1'!K87</f>
        <v>0</v>
      </c>
      <c r="D11" s="337">
        <f>'1E'!Q12</f>
        <v>0</v>
      </c>
      <c r="E11" s="338" t="str">
        <f t="shared" si="0"/>
        <v>OK</v>
      </c>
      <c r="F11" s="337">
        <f>'t1'!L87</f>
        <v>0</v>
      </c>
      <c r="G11" s="337">
        <f>'1E'!R12</f>
        <v>0</v>
      </c>
      <c r="H11" s="338" t="str">
        <f t="shared" si="1"/>
        <v>OK</v>
      </c>
    </row>
    <row r="12" spans="1:8" ht="14.15" customHeight="1" x14ac:dyDescent="0.3">
      <c r="A12" s="314" t="str">
        <f>'t1'!A88</f>
        <v>Coll.re prof.le sanitario - pers. Tec. Senior - DS</v>
      </c>
      <c r="B12" s="313" t="str">
        <f>'t1'!B88</f>
        <v>S18864</v>
      </c>
      <c r="C12" s="337">
        <f>'t1'!K88</f>
        <v>2</v>
      </c>
      <c r="D12" s="337">
        <f>'1E'!Q13</f>
        <v>2</v>
      </c>
      <c r="E12" s="338" t="str">
        <f t="shared" si="0"/>
        <v>OK</v>
      </c>
      <c r="F12" s="337">
        <f>'t1'!L88</f>
        <v>6</v>
      </c>
      <c r="G12" s="337">
        <f>'1E'!R13</f>
        <v>6</v>
      </c>
      <c r="H12" s="338" t="str">
        <f t="shared" si="1"/>
        <v>OK</v>
      </c>
    </row>
    <row r="13" spans="1:8" ht="14.15" customHeight="1" x14ac:dyDescent="0.3">
      <c r="A13" s="314" t="str">
        <f>'t1'!A89</f>
        <v>Coll.re prof.le sanitario - pers. Tec.- D</v>
      </c>
      <c r="B13" s="313" t="str">
        <f>'t1'!B89</f>
        <v>S16021</v>
      </c>
      <c r="C13" s="337">
        <f>'t1'!K89</f>
        <v>44</v>
      </c>
      <c r="D13" s="337">
        <f>'1E'!Q14</f>
        <v>44</v>
      </c>
      <c r="E13" s="338" t="str">
        <f t="shared" si="0"/>
        <v>OK</v>
      </c>
      <c r="F13" s="337">
        <f>'t1'!L89</f>
        <v>117</v>
      </c>
      <c r="G13" s="337">
        <f>'1E'!R14</f>
        <v>117</v>
      </c>
      <c r="H13" s="338" t="str">
        <f t="shared" si="1"/>
        <v>OK</v>
      </c>
    </row>
    <row r="14" spans="1:8" ht="14.15" customHeight="1" x14ac:dyDescent="0.3">
      <c r="A14" s="314" t="str">
        <f>'t1'!A90</f>
        <v>Oper.re prof.le sanitario - pers. Tec.- C</v>
      </c>
      <c r="B14" s="313" t="str">
        <f>'t1'!B90</f>
        <v>S14054</v>
      </c>
      <c r="C14" s="337">
        <f>'t1'!K90</f>
        <v>0</v>
      </c>
      <c r="D14" s="337">
        <f>'1E'!Q15</f>
        <v>0</v>
      </c>
      <c r="E14" s="338" t="str">
        <f t="shared" si="0"/>
        <v>OK</v>
      </c>
      <c r="F14" s="337">
        <f>'t1'!L90</f>
        <v>0</v>
      </c>
      <c r="G14" s="337">
        <f>'1E'!R15</f>
        <v>0</v>
      </c>
      <c r="H14" s="338" t="str">
        <f t="shared" si="1"/>
        <v>OK</v>
      </c>
    </row>
    <row r="15" spans="1:8" ht="14.15" customHeight="1" x14ac:dyDescent="0.3">
      <c r="A15" s="314" t="str">
        <f>'t1'!A91</f>
        <v>Coll.re prof.le sanitario - tecn. Della prev. Senior - DS</v>
      </c>
      <c r="B15" s="313" t="str">
        <f>'t1'!B91</f>
        <v>S18865</v>
      </c>
      <c r="C15" s="337">
        <f>'t1'!K91</f>
        <v>0</v>
      </c>
      <c r="D15" s="337">
        <f>'1E'!Q16</f>
        <v>0</v>
      </c>
      <c r="E15" s="338" t="str">
        <f t="shared" si="0"/>
        <v>OK</v>
      </c>
      <c r="F15" s="337">
        <f>'t1'!L91</f>
        <v>0</v>
      </c>
      <c r="G15" s="337">
        <f>'1E'!R16</f>
        <v>0</v>
      </c>
      <c r="H15" s="338" t="str">
        <f t="shared" si="1"/>
        <v>OK</v>
      </c>
    </row>
    <row r="16" spans="1:8" ht="14.15" customHeight="1" x14ac:dyDescent="0.3">
      <c r="A16" s="314" t="str">
        <f>'t1'!A92</f>
        <v>Coll.re prof.le sanitario - tecn. Della prev. - D</v>
      </c>
      <c r="B16" s="313" t="str">
        <f>'t1'!B92</f>
        <v>S16022</v>
      </c>
      <c r="C16" s="337">
        <f>'t1'!K92</f>
        <v>1</v>
      </c>
      <c r="D16" s="337">
        <f>'1E'!Q17</f>
        <v>1</v>
      </c>
      <c r="E16" s="338" t="str">
        <f t="shared" si="0"/>
        <v>OK</v>
      </c>
      <c r="F16" s="337">
        <f>'t1'!L92</f>
        <v>1</v>
      </c>
      <c r="G16" s="337">
        <f>'1E'!R17</f>
        <v>1</v>
      </c>
      <c r="H16" s="338" t="str">
        <f t="shared" si="1"/>
        <v>OK</v>
      </c>
    </row>
    <row r="17" spans="1:8" ht="14.15" customHeight="1" x14ac:dyDescent="0.3">
      <c r="A17" s="314" t="str">
        <f>'t1'!A93</f>
        <v>Oper.re prof.le sanitario - tecn. Della prev. - C</v>
      </c>
      <c r="B17" s="313" t="str">
        <f>'t1'!B93</f>
        <v>S14055</v>
      </c>
      <c r="C17" s="337">
        <f>'t1'!K93</f>
        <v>0</v>
      </c>
      <c r="D17" s="337">
        <f>'1E'!Q18</f>
        <v>0</v>
      </c>
      <c r="E17" s="338" t="str">
        <f t="shared" si="0"/>
        <v>OK</v>
      </c>
      <c r="F17" s="337">
        <f>'t1'!L93</f>
        <v>0</v>
      </c>
      <c r="G17" s="337">
        <f>'1E'!R18</f>
        <v>0</v>
      </c>
      <c r="H17" s="338" t="str">
        <f t="shared" si="1"/>
        <v>OK</v>
      </c>
    </row>
    <row r="18" spans="1:8" ht="14.15" customHeight="1" x14ac:dyDescent="0.3">
      <c r="A18" s="314" t="str">
        <f>'t1'!A94</f>
        <v>Coll.re prof.le sanitario - pers. Della riabil. Senior - DS</v>
      </c>
      <c r="B18" s="313" t="str">
        <f>'t1'!B94</f>
        <v>S18866</v>
      </c>
      <c r="C18" s="337">
        <f>'t1'!K94</f>
        <v>0</v>
      </c>
      <c r="D18" s="337">
        <f>'1E'!Q19</f>
        <v>0</v>
      </c>
      <c r="E18" s="338" t="str">
        <f t="shared" si="0"/>
        <v>OK</v>
      </c>
      <c r="F18" s="337">
        <f>'t1'!L94</f>
        <v>0</v>
      </c>
      <c r="G18" s="337">
        <f>'1E'!R19</f>
        <v>0</v>
      </c>
      <c r="H18" s="338" t="str">
        <f t="shared" si="1"/>
        <v>OK</v>
      </c>
    </row>
    <row r="19" spans="1:8" ht="14.15" customHeight="1" x14ac:dyDescent="0.3">
      <c r="A19" s="314" t="str">
        <f>'t1'!A95</f>
        <v>Coll.re prof.le sanitario - pers. Della riabil. - D</v>
      </c>
      <c r="B19" s="313" t="str">
        <f>'t1'!B95</f>
        <v>S16019</v>
      </c>
      <c r="C19" s="337">
        <f>'t1'!K95</f>
        <v>1</v>
      </c>
      <c r="D19" s="337">
        <f>'1E'!Q20</f>
        <v>1</v>
      </c>
      <c r="E19" s="338" t="str">
        <f t="shared" si="0"/>
        <v>OK</v>
      </c>
      <c r="F19" s="337">
        <f>'t1'!L95</f>
        <v>15</v>
      </c>
      <c r="G19" s="337">
        <f>'1E'!R20</f>
        <v>15</v>
      </c>
      <c r="H19" s="338" t="str">
        <f t="shared" si="1"/>
        <v>OK</v>
      </c>
    </row>
    <row r="20" spans="1:8" ht="14.15" customHeight="1" x14ac:dyDescent="0.3">
      <c r="A20" s="314" t="str">
        <f>'t1'!A96</f>
        <v>Oper.re prof.le di ii cat. Con funz. Di riabil. Senior - C</v>
      </c>
      <c r="B20" s="313" t="str">
        <f>'t1'!B96</f>
        <v>S14S51</v>
      </c>
      <c r="C20" s="337">
        <f>'t1'!K96</f>
        <v>0</v>
      </c>
      <c r="D20" s="337">
        <f>'1E'!Q22</f>
        <v>0</v>
      </c>
      <c r="E20" s="338" t="str">
        <f t="shared" si="0"/>
        <v>OK</v>
      </c>
      <c r="F20" s="337">
        <f>'t1'!L96</f>
        <v>0</v>
      </c>
      <c r="G20" s="337">
        <f>'1E'!R22</f>
        <v>0</v>
      </c>
      <c r="H20" s="338" t="str">
        <f t="shared" si="1"/>
        <v>OK</v>
      </c>
    </row>
    <row r="21" spans="1:8" ht="14.15" customHeight="1" x14ac:dyDescent="0.3">
      <c r="A21" s="314" t="str">
        <f>'t1'!A97</f>
        <v>Oper.re prof.le sanitario - pers. Della riabil. - C</v>
      </c>
      <c r="B21" s="313" t="str">
        <f>'t1'!B97</f>
        <v>S14053</v>
      </c>
      <c r="C21" s="337">
        <f>'t1'!K97</f>
        <v>0</v>
      </c>
      <c r="D21" s="337">
        <f>'1E'!Q21</f>
        <v>0</v>
      </c>
      <c r="E21" s="338" t="str">
        <f t="shared" si="0"/>
        <v>OK</v>
      </c>
      <c r="F21" s="337">
        <f>'t1'!L97</f>
        <v>0</v>
      </c>
      <c r="G21" s="337">
        <f>'1E'!R21</f>
        <v>0</v>
      </c>
      <c r="H21" s="338" t="str">
        <f t="shared" si="1"/>
        <v>OK</v>
      </c>
    </row>
    <row r="22" spans="1:8" ht="14.15" customHeight="1" x14ac:dyDescent="0.3">
      <c r="A22" s="314" t="str">
        <f>'t1'!A98</f>
        <v>Oper.re prof.le di II cat. Con funz. Di riabil. - BS</v>
      </c>
      <c r="B22" s="313" t="str">
        <f>'t1'!B98</f>
        <v>S13051</v>
      </c>
      <c r="C22" s="337">
        <f>'t1'!K98</f>
        <v>0</v>
      </c>
      <c r="D22" s="337">
        <f>'1E'!Q23</f>
        <v>0</v>
      </c>
      <c r="E22" s="338" t="str">
        <f t="shared" si="0"/>
        <v>OK</v>
      </c>
      <c r="F22" s="337">
        <f>'t1'!L98</f>
        <v>0</v>
      </c>
      <c r="G22" s="337">
        <f>'1E'!R23</f>
        <v>0</v>
      </c>
      <c r="H22" s="338" t="str">
        <f t="shared" si="1"/>
        <v>OK</v>
      </c>
    </row>
    <row r="23" spans="1:8" ht="14.15" customHeight="1" x14ac:dyDescent="0.3">
      <c r="A23" s="314" t="str">
        <f>'t1'!A99</f>
        <v>Profilo atipico ruolo sanitario</v>
      </c>
      <c r="B23" s="313" t="str">
        <f>'t1'!B99</f>
        <v>S00062</v>
      </c>
      <c r="C23" s="337">
        <f>'t1'!K99</f>
        <v>0</v>
      </c>
      <c r="D23" s="337">
        <f>'1E'!Q24</f>
        <v>0</v>
      </c>
      <c r="E23" s="338" t="str">
        <f t="shared" si="0"/>
        <v>OK</v>
      </c>
      <c r="F23" s="337">
        <f>'t1'!L99</f>
        <v>0</v>
      </c>
      <c r="G23" s="337">
        <f>'1E'!R24</f>
        <v>0</v>
      </c>
      <c r="H23" s="338" t="str">
        <f t="shared" si="1"/>
        <v>OK</v>
      </c>
    </row>
    <row r="24" spans="1:8" ht="14.15" customHeight="1" x14ac:dyDescent="0.3">
      <c r="A24" s="314" t="str">
        <f>'t1'!A116</f>
        <v>Assistente religioso - D</v>
      </c>
      <c r="B24" s="313" t="str">
        <f>'t1'!B116</f>
        <v>P16006</v>
      </c>
      <c r="C24" s="337">
        <f>'t1'!K116</f>
        <v>0</v>
      </c>
      <c r="D24" s="337">
        <f>'1E'!Q25</f>
        <v>0</v>
      </c>
      <c r="E24" s="338" t="str">
        <f t="shared" si="0"/>
        <v>OK</v>
      </c>
      <c r="F24" s="337">
        <f>'t1'!L116</f>
        <v>0</v>
      </c>
      <c r="G24" s="337">
        <f>'1E'!R25</f>
        <v>0</v>
      </c>
      <c r="H24" s="338" t="str">
        <f t="shared" si="1"/>
        <v>OK</v>
      </c>
    </row>
    <row r="25" spans="1:8" ht="14.15" customHeight="1" x14ac:dyDescent="0.3">
      <c r="A25" s="314" t="str">
        <f>'t1'!A117</f>
        <v>Specialista della comunicazione istituzionale - D</v>
      </c>
      <c r="B25" s="313" t="str">
        <f>'t1'!B117</f>
        <v>PSP871</v>
      </c>
      <c r="C25" s="337">
        <f>'t1'!K117</f>
        <v>0</v>
      </c>
      <c r="D25" s="337">
        <f>'1E'!Q26</f>
        <v>0</v>
      </c>
      <c r="E25" s="338" t="str">
        <f t="shared" si="0"/>
        <v>OK</v>
      </c>
      <c r="F25" s="337">
        <f>'t1'!L117</f>
        <v>0</v>
      </c>
      <c r="G25" s="337">
        <f>'1E'!R26</f>
        <v>0</v>
      </c>
      <c r="H25" s="338" t="str">
        <f t="shared" si="1"/>
        <v>OK</v>
      </c>
    </row>
    <row r="26" spans="1:8" ht="14.15" customHeight="1" x14ac:dyDescent="0.3">
      <c r="A26" s="314" t="str">
        <f>'t1'!A118</f>
        <v>Specialista nei rapporti con i media, giornalista pubblico - D</v>
      </c>
      <c r="B26" s="313" t="str">
        <f>'t1'!B118</f>
        <v>PSP872</v>
      </c>
      <c r="C26" s="337">
        <f>'t1'!K118</f>
        <v>0</v>
      </c>
      <c r="D26" s="337">
        <f>'1E'!Q27</f>
        <v>0</v>
      </c>
      <c r="E26" s="338" t="str">
        <f t="shared" si="0"/>
        <v>OK</v>
      </c>
      <c r="F26" s="337">
        <f>'t1'!L118</f>
        <v>0</v>
      </c>
      <c r="G26" s="337">
        <f>'1E'!R27</f>
        <v>0</v>
      </c>
      <c r="H26" s="338" t="str">
        <f t="shared" si="1"/>
        <v>OK</v>
      </c>
    </row>
    <row r="27" spans="1:8" ht="14.15" customHeight="1" x14ac:dyDescent="0.3">
      <c r="A27" s="314" t="str">
        <f>'t1'!A119</f>
        <v>Profilo atipico ruolo professionale</v>
      </c>
      <c r="B27" s="313" t="str">
        <f>'t1'!B119</f>
        <v>P00062</v>
      </c>
      <c r="C27" s="337">
        <f>'t1'!K119</f>
        <v>0</v>
      </c>
      <c r="D27" s="337">
        <f>'1E'!Q28</f>
        <v>0</v>
      </c>
      <c r="E27" s="338" t="str">
        <f t="shared" si="0"/>
        <v>OK</v>
      </c>
      <c r="F27" s="337">
        <f>'t1'!L119</f>
        <v>0</v>
      </c>
      <c r="G27" s="337">
        <f>'1E'!R28</f>
        <v>0</v>
      </c>
      <c r="H27" s="338" t="str">
        <f t="shared" si="1"/>
        <v>OK</v>
      </c>
    </row>
    <row r="28" spans="1:8" ht="14.15" customHeight="1" x14ac:dyDescent="0.3">
      <c r="A28" s="314" t="str">
        <f>'t1'!A132</f>
        <v>Collab.re prof.le assistente sociale senior - DS</v>
      </c>
      <c r="B28" s="313" t="str">
        <f>'t1'!B132</f>
        <v>T18867</v>
      </c>
      <c r="C28" s="337">
        <f>'t1'!K132</f>
        <v>0</v>
      </c>
      <c r="D28" s="337">
        <f>'1E'!Q29</f>
        <v>0</v>
      </c>
      <c r="E28" s="338" t="str">
        <f t="shared" si="0"/>
        <v>OK</v>
      </c>
      <c r="F28" s="337">
        <f>'t1'!L132</f>
        <v>0</v>
      </c>
      <c r="G28" s="337">
        <f>'1E'!R29</f>
        <v>0</v>
      </c>
      <c r="H28" s="338" t="str">
        <f t="shared" si="1"/>
        <v>OK</v>
      </c>
    </row>
    <row r="29" spans="1:8" ht="14.15" customHeight="1" x14ac:dyDescent="0.3">
      <c r="A29" s="314" t="str">
        <f>'t1'!A133</f>
        <v>Collab.re prof.le assistente sociale - D</v>
      </c>
      <c r="B29" s="313" t="str">
        <f>'t1'!B133</f>
        <v>T16024</v>
      </c>
      <c r="C29" s="337">
        <f>'t1'!K133</f>
        <v>0</v>
      </c>
      <c r="D29" s="337">
        <f>'1E'!Q30</f>
        <v>0</v>
      </c>
      <c r="E29" s="338" t="str">
        <f t="shared" si="0"/>
        <v>OK</v>
      </c>
      <c r="F29" s="337">
        <f>'t1'!L133</f>
        <v>2</v>
      </c>
      <c r="G29" s="337">
        <f>'1E'!R30</f>
        <v>2</v>
      </c>
      <c r="H29" s="338" t="str">
        <f t="shared" si="1"/>
        <v>OK</v>
      </c>
    </row>
    <row r="30" spans="1:8" ht="14.15" customHeight="1" x14ac:dyDescent="0.3">
      <c r="A30" s="314" t="str">
        <f>'t1'!A134</f>
        <v>Collab.re tec. - prof.le senior - DS</v>
      </c>
      <c r="B30" s="313" t="str">
        <f>'t1'!B134</f>
        <v>T18868</v>
      </c>
      <c r="C30" s="337">
        <f>'t1'!K134</f>
        <v>0</v>
      </c>
      <c r="D30" s="337">
        <f>'1E'!Q31</f>
        <v>0</v>
      </c>
      <c r="E30" s="338" t="str">
        <f t="shared" si="0"/>
        <v>OK</v>
      </c>
      <c r="F30" s="337">
        <f>'t1'!L134</f>
        <v>0</v>
      </c>
      <c r="G30" s="337">
        <f>'1E'!R31</f>
        <v>0</v>
      </c>
      <c r="H30" s="338" t="str">
        <f t="shared" si="1"/>
        <v>OK</v>
      </c>
    </row>
    <row r="31" spans="1:8" ht="14.15" customHeight="1" x14ac:dyDescent="0.3">
      <c r="A31" s="314" t="str">
        <f>'t1'!A135</f>
        <v>Collab.re tec. - prof.le - D</v>
      </c>
      <c r="B31" s="313" t="str">
        <f>'t1'!B135</f>
        <v>T16026</v>
      </c>
      <c r="C31" s="337">
        <f>'t1'!K135</f>
        <v>8</v>
      </c>
      <c r="D31" s="337">
        <f>'1E'!Q32</f>
        <v>8</v>
      </c>
      <c r="E31" s="338" t="str">
        <f t="shared" si="0"/>
        <v>OK</v>
      </c>
      <c r="F31" s="337">
        <f>'t1'!L135</f>
        <v>1</v>
      </c>
      <c r="G31" s="337">
        <f>'1E'!R32</f>
        <v>1</v>
      </c>
      <c r="H31" s="338" t="str">
        <f t="shared" si="1"/>
        <v>OK</v>
      </c>
    </row>
    <row r="32" spans="1:8" ht="14.15" customHeight="1" x14ac:dyDescent="0.3">
      <c r="A32" s="314" t="str">
        <f>'t1'!A136</f>
        <v>Oper.re prof.le assistente soc. - C</v>
      </c>
      <c r="B32" s="313" t="str">
        <f>'t1'!B136</f>
        <v>T14050</v>
      </c>
      <c r="C32" s="337">
        <f>'t1'!K136</f>
        <v>0</v>
      </c>
      <c r="D32" s="337">
        <f>'1E'!Q33</f>
        <v>0</v>
      </c>
      <c r="E32" s="338" t="str">
        <f t="shared" si="0"/>
        <v>OK</v>
      </c>
      <c r="F32" s="337">
        <f>'t1'!L136</f>
        <v>0</v>
      </c>
      <c r="G32" s="337">
        <f>'1E'!R33</f>
        <v>0</v>
      </c>
      <c r="H32" s="338" t="str">
        <f t="shared" si="1"/>
        <v>OK</v>
      </c>
    </row>
    <row r="33" spans="1:8" ht="14.15" customHeight="1" x14ac:dyDescent="0.3">
      <c r="A33" s="314" t="str">
        <f>'t1'!A137</f>
        <v>Assistente tecnico - C</v>
      </c>
      <c r="B33" s="313" t="str">
        <f>'t1'!B137</f>
        <v>T14007</v>
      </c>
      <c r="C33" s="337">
        <f>'t1'!K137</f>
        <v>13</v>
      </c>
      <c r="D33" s="337">
        <f>'1E'!Q34</f>
        <v>13</v>
      </c>
      <c r="E33" s="338" t="str">
        <f t="shared" si="0"/>
        <v>OK</v>
      </c>
      <c r="F33" s="337">
        <f>'t1'!L137</f>
        <v>2</v>
      </c>
      <c r="G33" s="337">
        <f>'1E'!R34</f>
        <v>2</v>
      </c>
      <c r="H33" s="338" t="str">
        <f t="shared" si="1"/>
        <v>OK</v>
      </c>
    </row>
    <row r="34" spans="1:8" ht="14.15" customHeight="1" x14ac:dyDescent="0.3">
      <c r="A34" s="314" t="str">
        <f>'t1'!A138</f>
        <v>Program.re - C</v>
      </c>
      <c r="B34" s="313" t="str">
        <f>'t1'!B138</f>
        <v>T14063</v>
      </c>
      <c r="C34" s="337">
        <f>'t1'!K138</f>
        <v>3</v>
      </c>
      <c r="D34" s="337">
        <f>'1E'!Q35</f>
        <v>3</v>
      </c>
      <c r="E34" s="338" t="str">
        <f t="shared" si="0"/>
        <v>OK</v>
      </c>
      <c r="F34" s="337">
        <f>'t1'!L138</f>
        <v>2</v>
      </c>
      <c r="G34" s="337">
        <f>'1E'!R35</f>
        <v>2</v>
      </c>
      <c r="H34" s="338" t="str">
        <f t="shared" si="1"/>
        <v>OK</v>
      </c>
    </row>
    <row r="35" spans="1:8" ht="14.15" customHeight="1" x14ac:dyDescent="0.3">
      <c r="A35" s="314" t="str">
        <f>'t1'!A139</f>
        <v>Operatore tecnico special.to senior - C</v>
      </c>
      <c r="B35" s="313" t="str">
        <f>'t1'!B139</f>
        <v>T14S59</v>
      </c>
      <c r="C35" s="337">
        <f>'t1'!K139</f>
        <v>5</v>
      </c>
      <c r="D35" s="337">
        <f>'1E'!Q36</f>
        <v>5</v>
      </c>
      <c r="E35" s="338" t="str">
        <f t="shared" si="0"/>
        <v>OK</v>
      </c>
      <c r="F35" s="337">
        <f>'t1'!L139</f>
        <v>0</v>
      </c>
      <c r="G35" s="337">
        <f>'1E'!R36</f>
        <v>0</v>
      </c>
      <c r="H35" s="338" t="str">
        <f t="shared" si="1"/>
        <v>OK</v>
      </c>
    </row>
    <row r="36" spans="1:8" ht="14.15" customHeight="1" x14ac:dyDescent="0.3">
      <c r="A36" s="314" t="str">
        <f>'t1'!A140</f>
        <v>Operatore tecnico special.to - BS</v>
      </c>
      <c r="B36" s="313" t="str">
        <f>'t1'!B140</f>
        <v>T13059</v>
      </c>
      <c r="C36" s="337">
        <f>'t1'!K140</f>
        <v>20</v>
      </c>
      <c r="D36" s="337">
        <f>'1E'!Q37</f>
        <v>20</v>
      </c>
      <c r="E36" s="338" t="str">
        <f t="shared" si="0"/>
        <v>OK</v>
      </c>
      <c r="F36" s="337">
        <f>'t1'!L140</f>
        <v>6</v>
      </c>
      <c r="G36" s="337">
        <f>'1E'!R37</f>
        <v>6</v>
      </c>
      <c r="H36" s="338" t="str">
        <f t="shared" si="1"/>
        <v>OK</v>
      </c>
    </row>
    <row r="37" spans="1:8" ht="14.15" customHeight="1" x14ac:dyDescent="0.3">
      <c r="A37" s="314" t="str">
        <f>'t1'!A141</f>
        <v>Operatore socio sanitario - BS</v>
      </c>
      <c r="B37" s="313" t="str">
        <f>'t1'!B141</f>
        <v>T13660</v>
      </c>
      <c r="C37" s="337">
        <f>'t1'!K141</f>
        <v>39</v>
      </c>
      <c r="D37" s="337">
        <f>'1E'!Q38</f>
        <v>39</v>
      </c>
      <c r="E37" s="338" t="str">
        <f t="shared" si="0"/>
        <v>OK</v>
      </c>
      <c r="F37" s="337">
        <f>'t1'!L141</f>
        <v>102</v>
      </c>
      <c r="G37" s="337">
        <f>'1E'!R38</f>
        <v>102</v>
      </c>
      <c r="H37" s="338" t="str">
        <f t="shared" si="1"/>
        <v>OK</v>
      </c>
    </row>
    <row r="38" spans="1:8" ht="14.15" customHeight="1" x14ac:dyDescent="0.3">
      <c r="A38" s="314" t="str">
        <f>'t1'!A142</f>
        <v>Operatore tecnico - B</v>
      </c>
      <c r="B38" s="313" t="str">
        <f>'t1'!B142</f>
        <v>T12057</v>
      </c>
      <c r="C38" s="337">
        <f>'t1'!K142</f>
        <v>26</v>
      </c>
      <c r="D38" s="337">
        <f>'1E'!Q39</f>
        <v>26</v>
      </c>
      <c r="E38" s="338" t="str">
        <f t="shared" si="0"/>
        <v>OK</v>
      </c>
      <c r="F38" s="337">
        <f>'t1'!L142</f>
        <v>47</v>
      </c>
      <c r="G38" s="337">
        <f>'1E'!R39</f>
        <v>47</v>
      </c>
      <c r="H38" s="338" t="str">
        <f t="shared" si="1"/>
        <v>OK</v>
      </c>
    </row>
    <row r="39" spans="1:8" ht="14.15" customHeight="1" x14ac:dyDescent="0.3">
      <c r="A39" s="314" t="str">
        <f>'t1'!A143</f>
        <v>Operatore tecnico addetto all'assistenza - B</v>
      </c>
      <c r="B39" s="313" t="str">
        <f>'t1'!B143</f>
        <v>T12058</v>
      </c>
      <c r="C39" s="337">
        <f>'t1'!K143</f>
        <v>1</v>
      </c>
      <c r="D39" s="337">
        <f>'1E'!Q40</f>
        <v>1</v>
      </c>
      <c r="E39" s="338" t="str">
        <f t="shared" si="0"/>
        <v>OK</v>
      </c>
      <c r="F39" s="337">
        <f>'t1'!L143</f>
        <v>9</v>
      </c>
      <c r="G39" s="337">
        <f>'1E'!R40</f>
        <v>9</v>
      </c>
      <c r="H39" s="338" t="str">
        <f t="shared" si="1"/>
        <v>OK</v>
      </c>
    </row>
    <row r="40" spans="1:8" ht="14.15" customHeight="1" x14ac:dyDescent="0.3">
      <c r="A40" s="314" t="str">
        <f>'t1'!A144</f>
        <v>Ausiliario specializzato - A</v>
      </c>
      <c r="B40" s="313" t="str">
        <f>'t1'!B144</f>
        <v>T11008</v>
      </c>
      <c r="C40" s="337">
        <f>'t1'!K144</f>
        <v>0</v>
      </c>
      <c r="D40" s="337">
        <f>'1E'!Q41</f>
        <v>0</v>
      </c>
      <c r="E40" s="338" t="str">
        <f t="shared" si="0"/>
        <v>OK</v>
      </c>
      <c r="F40" s="337">
        <f>'t1'!L144</f>
        <v>0</v>
      </c>
      <c r="G40" s="337">
        <f>'1E'!R41</f>
        <v>0</v>
      </c>
      <c r="H40" s="338" t="str">
        <f t="shared" si="1"/>
        <v>OK</v>
      </c>
    </row>
    <row r="41" spans="1:8" ht="14.15" customHeight="1" x14ac:dyDescent="0.3">
      <c r="A41" s="314" t="str">
        <f>'t1'!A145</f>
        <v>Profilo atipico ruolo tecnico</v>
      </c>
      <c r="B41" s="313" t="str">
        <f>'t1'!B145</f>
        <v>T00062</v>
      </c>
      <c r="C41" s="337">
        <f>'t1'!K145</f>
        <v>0</v>
      </c>
      <c r="D41" s="337">
        <f>'1E'!Q42</f>
        <v>0</v>
      </c>
      <c r="E41" s="338" t="str">
        <f t="shared" si="0"/>
        <v>OK</v>
      </c>
      <c r="F41" s="337">
        <f>'t1'!L145</f>
        <v>0</v>
      </c>
      <c r="G41" s="337">
        <f>'1E'!R42</f>
        <v>0</v>
      </c>
      <c r="H41" s="338" t="str">
        <f t="shared" si="1"/>
        <v>OK</v>
      </c>
    </row>
    <row r="42" spans="1:8" ht="14.15" customHeight="1" x14ac:dyDescent="0.3">
      <c r="A42" s="314" t="str">
        <f>'t1'!A150</f>
        <v>Collaboratore amministrativo prof.le senior - DS</v>
      </c>
      <c r="B42" s="313" t="str">
        <f>'t1'!B150</f>
        <v>A18869</v>
      </c>
      <c r="C42" s="337">
        <f>'t1'!K150</f>
        <v>3</v>
      </c>
      <c r="D42" s="337">
        <f>'1E'!Q43</f>
        <v>3</v>
      </c>
      <c r="E42" s="338" t="str">
        <f t="shared" si="0"/>
        <v>OK</v>
      </c>
      <c r="F42" s="337">
        <f>'t1'!L150</f>
        <v>10</v>
      </c>
      <c r="G42" s="337">
        <f>'1E'!R43</f>
        <v>10</v>
      </c>
      <c r="H42" s="338" t="str">
        <f t="shared" si="1"/>
        <v>OK</v>
      </c>
    </row>
    <row r="43" spans="1:8" ht="14.15" customHeight="1" x14ac:dyDescent="0.3">
      <c r="A43" s="314" t="str">
        <f>'t1'!A151</f>
        <v>Collaboratore amministrativo prof.le - D</v>
      </c>
      <c r="B43" s="313" t="str">
        <f>'t1'!B151</f>
        <v>A16028</v>
      </c>
      <c r="C43" s="337">
        <f>'t1'!K151</f>
        <v>8</v>
      </c>
      <c r="D43" s="337">
        <f>'1E'!Q44</f>
        <v>8</v>
      </c>
      <c r="E43" s="338" t="str">
        <f t="shared" si="0"/>
        <v>OK</v>
      </c>
      <c r="F43" s="337">
        <f>'t1'!L151</f>
        <v>33</v>
      </c>
      <c r="G43" s="337">
        <f>'1E'!R44</f>
        <v>33</v>
      </c>
      <c r="H43" s="338" t="str">
        <f t="shared" si="1"/>
        <v>OK</v>
      </c>
    </row>
    <row r="44" spans="1:8" ht="14.15" customHeight="1" x14ac:dyDescent="0.3">
      <c r="A44" s="314" t="str">
        <f>'t1'!A152</f>
        <v>Assistente amministrativo - C</v>
      </c>
      <c r="B44" s="313" t="str">
        <f>'t1'!B152</f>
        <v>A14005</v>
      </c>
      <c r="C44" s="337">
        <f>'t1'!K152</f>
        <v>17</v>
      </c>
      <c r="D44" s="337">
        <f>'1E'!Q45</f>
        <v>17</v>
      </c>
      <c r="E44" s="338" t="str">
        <f t="shared" si="0"/>
        <v>OK</v>
      </c>
      <c r="F44" s="337">
        <f>'t1'!L152</f>
        <v>84</v>
      </c>
      <c r="G44" s="337">
        <f>'1E'!R45</f>
        <v>84</v>
      </c>
      <c r="H44" s="338" t="str">
        <f t="shared" si="1"/>
        <v>OK</v>
      </c>
    </row>
    <row r="45" spans="1:8" ht="14.15" customHeight="1" x14ac:dyDescent="0.3">
      <c r="A45" s="314" t="str">
        <f>'t1'!A153</f>
        <v>Coadiutore amm.vo senior - BS</v>
      </c>
      <c r="B45" s="313" t="str">
        <f>'t1'!B153</f>
        <v>A13870</v>
      </c>
      <c r="C45" s="337">
        <f>'t1'!K153</f>
        <v>7</v>
      </c>
      <c r="D45" s="337">
        <f>'1E'!Q46</f>
        <v>7</v>
      </c>
      <c r="E45" s="338" t="str">
        <f t="shared" si="0"/>
        <v>OK</v>
      </c>
      <c r="F45" s="337">
        <f>'t1'!L153</f>
        <v>43</v>
      </c>
      <c r="G45" s="337">
        <f>'1E'!R46</f>
        <v>43</v>
      </c>
      <c r="H45" s="338" t="str">
        <f t="shared" si="1"/>
        <v>OK</v>
      </c>
    </row>
    <row r="46" spans="1:8" ht="14.15" customHeight="1" x14ac:dyDescent="0.3">
      <c r="A46" s="314" t="str">
        <f>'t1'!A154</f>
        <v>Coadiutore amm.vo - B</v>
      </c>
      <c r="B46" s="313" t="str">
        <f>'t1'!B154</f>
        <v>A12017</v>
      </c>
      <c r="C46" s="337">
        <f>'t1'!K154</f>
        <v>8</v>
      </c>
      <c r="D46" s="337">
        <f>'1E'!Q47</f>
        <v>8</v>
      </c>
      <c r="E46" s="338" t="str">
        <f t="shared" si="0"/>
        <v>OK</v>
      </c>
      <c r="F46" s="337">
        <f>'t1'!L154</f>
        <v>26</v>
      </c>
      <c r="G46" s="337">
        <f>'1E'!R47</f>
        <v>26</v>
      </c>
      <c r="H46" s="338" t="str">
        <f t="shared" si="1"/>
        <v>OK</v>
      </c>
    </row>
    <row r="47" spans="1:8" ht="14.15" customHeight="1" x14ac:dyDescent="0.3">
      <c r="A47" s="314" t="str">
        <f>'t1'!A155</f>
        <v>Commesso - A</v>
      </c>
      <c r="B47" s="313" t="str">
        <f>'t1'!B155</f>
        <v>A11030</v>
      </c>
      <c r="C47" s="337">
        <f>'t1'!K155</f>
        <v>0</v>
      </c>
      <c r="D47" s="337">
        <f>'1E'!Q48</f>
        <v>0</v>
      </c>
      <c r="E47" s="338" t="str">
        <f t="shared" si="0"/>
        <v>OK</v>
      </c>
      <c r="F47" s="337">
        <f>'t1'!L155</f>
        <v>0</v>
      </c>
      <c r="G47" s="337">
        <f>'1E'!R48</f>
        <v>0</v>
      </c>
      <c r="H47" s="338" t="str">
        <f t="shared" si="1"/>
        <v>OK</v>
      </c>
    </row>
    <row r="48" spans="1:8" ht="14.15" customHeight="1" x14ac:dyDescent="0.3">
      <c r="A48" s="314" t="str">
        <f>'t1'!A156</f>
        <v>Profilo atipico ruolo amministrativo</v>
      </c>
      <c r="B48" s="313" t="str">
        <f>'t1'!B156</f>
        <v>A00062</v>
      </c>
      <c r="C48" s="337">
        <f>'t1'!K156</f>
        <v>0</v>
      </c>
      <c r="D48" s="337">
        <f>'1E'!Q49</f>
        <v>0</v>
      </c>
      <c r="E48" s="338" t="str">
        <f t="shared" si="0"/>
        <v>OK</v>
      </c>
      <c r="F48" s="337">
        <f>'t1'!L156</f>
        <v>0</v>
      </c>
      <c r="G48" s="337">
        <f>'1E'!R49</f>
        <v>0</v>
      </c>
      <c r="H48" s="338" t="str">
        <f t="shared" si="1"/>
        <v>OK</v>
      </c>
    </row>
    <row r="49" spans="1:8" ht="14.15" customHeight="1" x14ac:dyDescent="0.3">
      <c r="A49" s="314" t="str">
        <f>'t1'!A157</f>
        <v>Ricercatore sanitario - DS</v>
      </c>
      <c r="B49" s="313" t="str">
        <f>'t1'!B157</f>
        <v>N18694</v>
      </c>
      <c r="C49" s="337">
        <f>'t1'!K157</f>
        <v>21</v>
      </c>
      <c r="D49" s="337">
        <f>'1E'!Q50</f>
        <v>21</v>
      </c>
      <c r="E49" s="338" t="str">
        <f t="shared" si="0"/>
        <v>OK</v>
      </c>
      <c r="F49" s="337">
        <f>'t1'!L157</f>
        <v>61</v>
      </c>
      <c r="G49" s="337">
        <f>'1E'!R50</f>
        <v>61</v>
      </c>
      <c r="H49" s="338" t="str">
        <f t="shared" si="1"/>
        <v>OK</v>
      </c>
    </row>
    <row r="50" spans="1:8" ht="14.15" customHeight="1" x14ac:dyDescent="0.3">
      <c r="A50" s="314" t="str">
        <f>'t1'!A158</f>
        <v>Collaboratore prof.le  di ricerca sanitaria - D</v>
      </c>
      <c r="B50" s="313" t="str">
        <f>'t1'!B158</f>
        <v>N16695</v>
      </c>
      <c r="C50" s="337">
        <f>'t1'!K158</f>
        <v>12</v>
      </c>
      <c r="D50" s="337">
        <f>'1E'!Q51</f>
        <v>12</v>
      </c>
      <c r="E50" s="338" t="str">
        <f t="shared" si="0"/>
        <v>OK</v>
      </c>
      <c r="F50" s="337">
        <f>'t1'!L158</f>
        <v>53</v>
      </c>
      <c r="G50" s="337">
        <f>'1E'!R51</f>
        <v>53</v>
      </c>
      <c r="H50" s="338" t="str">
        <f t="shared" si="1"/>
        <v>OK</v>
      </c>
    </row>
    <row r="51" spans="1:8" s="148" customFormat="1" ht="15.75" customHeight="1" x14ac:dyDescent="0.25">
      <c r="A51" s="350" t="s">
        <v>623</v>
      </c>
      <c r="B51" s="341"/>
      <c r="C51" s="342">
        <f>SUM(C7:C50)</f>
        <v>351</v>
      </c>
      <c r="D51" s="342">
        <f>SUM(D7:D50)</f>
        <v>351</v>
      </c>
      <c r="E51" s="343" t="str">
        <f t="shared" si="0"/>
        <v>OK</v>
      </c>
      <c r="F51" s="342">
        <f>SUM(F7:F50)</f>
        <v>960</v>
      </c>
      <c r="G51" s="342">
        <f>SUM(G7:G50)</f>
        <v>960</v>
      </c>
      <c r="H51" s="343" t="str">
        <f t="shared" si="1"/>
        <v>OK</v>
      </c>
    </row>
  </sheetData>
  <sheetProtection password="8611" sheet="1" selectLockedCells="1" selectUnlockedCells="1"/>
  <mergeCells count="3">
    <mergeCell ref="A1:F1"/>
    <mergeCell ref="C4:E4"/>
    <mergeCell ref="F4:H4"/>
  </mergeCells>
  <printOptions horizontalCentered="1" verticalCentered="1"/>
  <pageMargins left="0" right="0" top="0.17" bottom="0.16" header="0.19" footer="0.17"/>
  <pageSetup paperSize="9" scale="75" orientation="landscape" horizontalDpi="300" verticalDpi="4294967292" r:id="rId1"/>
  <headerFooter alignWithMargins="0"/>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
  <dimension ref="A1:M21"/>
  <sheetViews>
    <sheetView showGridLines="0" topLeftCell="A4" zoomScaleNormal="100" workbookViewId="0">
      <selection activeCell="K155" sqref="K155"/>
    </sheetView>
  </sheetViews>
  <sheetFormatPr defaultColWidth="7.3046875" defaultRowHeight="10.3" x14ac:dyDescent="0.25"/>
  <cols>
    <col min="1" max="1" width="45" style="128" customWidth="1"/>
    <col min="2" max="3" width="15.3828125" style="128" customWidth="1"/>
    <col min="4" max="4" width="20.84375" style="128" customWidth="1"/>
    <col min="5" max="5" width="19.53515625" style="128" customWidth="1"/>
    <col min="6" max="16384" width="7.3046875" style="128"/>
  </cols>
  <sheetData>
    <row r="1" spans="1:13" ht="43.5" customHeight="1" x14ac:dyDescent="0.35">
      <c r="A1" s="2650" t="str">
        <f>'t1'!A1</f>
        <v>SERVIZIO SANITARIO NAZIONALE - anno 2020</v>
      </c>
      <c r="B1" s="2650"/>
      <c r="C1" s="2650"/>
      <c r="D1" s="2650"/>
      <c r="E1" s="309"/>
      <c r="F1" s="331"/>
      <c r="G1" s="331"/>
      <c r="H1" s="331"/>
      <c r="I1" s="331"/>
      <c r="K1" s="308"/>
      <c r="M1" s="270"/>
    </row>
    <row r="2" spans="1:13" ht="15.9" thickBot="1" x14ac:dyDescent="0.45">
      <c r="A2" s="2074" t="s">
        <v>3992</v>
      </c>
      <c r="C2" s="2941"/>
      <c r="D2" s="2941"/>
      <c r="E2" s="2941"/>
      <c r="F2" s="316"/>
      <c r="G2" s="316"/>
      <c r="H2" s="316"/>
      <c r="I2" s="316"/>
      <c r="K2" s="308"/>
      <c r="M2" s="270"/>
    </row>
    <row r="3" spans="1:13" ht="30" customHeight="1" thickBot="1" x14ac:dyDescent="0.4">
      <c r="A3" s="2949" t="s">
        <v>3993</v>
      </c>
      <c r="B3" s="2950"/>
      <c r="C3" s="2950"/>
      <c r="D3" s="2950"/>
      <c r="E3" s="2951"/>
    </row>
    <row r="4" spans="1:13" s="366" customFormat="1" ht="32.15" x14ac:dyDescent="0.35">
      <c r="A4" s="1439" t="s">
        <v>3994</v>
      </c>
      <c r="B4" s="1440" t="s">
        <v>3995</v>
      </c>
      <c r="C4" s="1440" t="s">
        <v>3996</v>
      </c>
      <c r="D4" s="1441" t="s">
        <v>3997</v>
      </c>
      <c r="E4" s="2075" t="s">
        <v>3998</v>
      </c>
    </row>
    <row r="5" spans="1:13" ht="20.25" customHeight="1" x14ac:dyDescent="0.25">
      <c r="A5" s="142" t="s">
        <v>3999</v>
      </c>
      <c r="B5" s="2076">
        <f>SI_1!G56</f>
        <v>3</v>
      </c>
      <c r="C5" s="369">
        <f>'t14'!D13</f>
        <v>133897</v>
      </c>
      <c r="D5" s="370" t="str">
        <f>IF(B5=0,IF(C5=0,"OK","MANCANO LE UNITA'"),IF(C5=0,"MANCANO LE SPESE","OK"))</f>
        <v>OK</v>
      </c>
      <c r="E5" s="371">
        <f>IF(AND(B5&gt;0,C5&gt;0),C5/B5," ")</f>
        <v>44632.333333333336</v>
      </c>
    </row>
    <row r="6" spans="1:13" ht="20.25" customHeight="1" x14ac:dyDescent="0.25">
      <c r="A6" s="142" t="s">
        <v>4000</v>
      </c>
      <c r="B6" s="2076">
        <f>SI_1!G59</f>
        <v>32</v>
      </c>
      <c r="C6" s="369">
        <f>'t14'!D14</f>
        <v>1508878</v>
      </c>
      <c r="D6" s="370" t="str">
        <f>IF(B6=0,IF(C6=0,"OK","MANCANO LE UNITA'"),IF(C6=0,"MANCANO LE SPESE","OK"))</f>
        <v>OK</v>
      </c>
      <c r="E6" s="371">
        <f>IF(AND(B6&gt;0,C6&gt;0),C6/B6," ")</f>
        <v>47152.4375</v>
      </c>
    </row>
    <row r="7" spans="1:13" ht="20.25" customHeight="1" thickBot="1" x14ac:dyDescent="0.3">
      <c r="A7" s="372" t="s">
        <v>4001</v>
      </c>
      <c r="B7" s="2077">
        <f>SI_1!G62</f>
        <v>4</v>
      </c>
      <c r="C7" s="369">
        <f>'t14'!D15</f>
        <v>168042</v>
      </c>
      <c r="D7" s="373" t="str">
        <f>IF(B7=0,IF(C7=0,"OK","MANCANO LE UNITA'"),IF(C7=0,"MANCANO LE SPESE","OK"))</f>
        <v>OK</v>
      </c>
      <c r="E7" s="374">
        <f>IF(AND(B7&gt;0,C7&gt;0),C7/B7," ")</f>
        <v>42010.5</v>
      </c>
    </row>
    <row r="8" spans="1:13" ht="10.95" customHeight="1" x14ac:dyDescent="0.35">
      <c r="C8" s="315"/>
      <c r="D8" s="315"/>
      <c r="E8" s="315"/>
      <c r="F8" s="316"/>
      <c r="G8" s="316"/>
      <c r="H8" s="316"/>
      <c r="I8" s="316"/>
      <c r="K8" s="308"/>
      <c r="M8" s="270"/>
    </row>
    <row r="9" spans="1:13" ht="10.95" customHeight="1" x14ac:dyDescent="0.35">
      <c r="C9" s="315"/>
      <c r="D9" s="315"/>
      <c r="E9" s="315"/>
      <c r="F9" s="316"/>
      <c r="G9" s="316"/>
      <c r="H9" s="316"/>
      <c r="I9" s="316"/>
      <c r="K9" s="308"/>
      <c r="M9" s="270"/>
    </row>
    <row r="10" spans="1:13" ht="18" thickBot="1" x14ac:dyDescent="0.45">
      <c r="A10" s="2078" t="s">
        <v>4002</v>
      </c>
    </row>
    <row r="11" spans="1:13" ht="30" customHeight="1" thickBot="1" x14ac:dyDescent="0.4">
      <c r="A11" s="2949" t="s">
        <v>4003</v>
      </c>
      <c r="B11" s="2950"/>
      <c r="C11" s="2950"/>
      <c r="D11" s="2950"/>
      <c r="E11" s="2951"/>
    </row>
    <row r="12" spans="1:13" s="366" customFormat="1" ht="54" customHeight="1" x14ac:dyDescent="0.35">
      <c r="A12" s="362" t="s">
        <v>4004</v>
      </c>
      <c r="B12" s="363" t="s">
        <v>4005</v>
      </c>
      <c r="C12" s="363" t="s">
        <v>3996</v>
      </c>
      <c r="D12" s="364" t="s">
        <v>3997</v>
      </c>
      <c r="E12" s="365" t="s">
        <v>4006</v>
      </c>
    </row>
    <row r="13" spans="1:13" ht="20.25" customHeight="1" x14ac:dyDescent="0.25">
      <c r="A13" s="145" t="s">
        <v>4007</v>
      </c>
      <c r="B13" s="2079">
        <f>'t2'!C23+'t2'!D23</f>
        <v>87.35</v>
      </c>
      <c r="C13" s="367">
        <f>'t14'!D17</f>
        <v>3809849</v>
      </c>
      <c r="D13" s="341" t="str">
        <f>IF(B13=0,IF(C13=0,"OK","MANCANO LE UNITA'"),IF(C13=0,"MANCANO LE SPESE","OK"))</f>
        <v>OK</v>
      </c>
      <c r="E13" s="368">
        <f>IF(AND(B13&gt;0,C13&gt;0),C13/B13," ")</f>
        <v>43615.901545506589</v>
      </c>
    </row>
    <row r="14" spans="1:13" ht="20.25" customHeight="1" x14ac:dyDescent="0.25">
      <c r="A14" s="142" t="s">
        <v>4008</v>
      </c>
      <c r="B14" s="2076">
        <f>'t2'!E23+'t2'!F23</f>
        <v>0</v>
      </c>
      <c r="C14" s="369">
        <f>'t14'!D18</f>
        <v>0</v>
      </c>
      <c r="D14" s="370" t="str">
        <f>IF(B14=0,IF(C14=0,"OK","MANCANO LE UNITA'"),IF(C14=0,"MANCANO LE SPESE","OK"))</f>
        <v>OK</v>
      </c>
      <c r="E14" s="371" t="str">
        <f>IF(AND(B14&gt;0,C14&gt;0),C14/B14," ")</f>
        <v xml:space="preserve"> </v>
      </c>
    </row>
    <row r="15" spans="1:13" ht="20.25" customHeight="1" x14ac:dyDescent="0.25">
      <c r="A15" s="142" t="s">
        <v>4009</v>
      </c>
      <c r="B15" s="2076">
        <f>'t2'!G23+'t2'!H23</f>
        <v>0</v>
      </c>
      <c r="C15" s="369">
        <f>'t14'!D24</f>
        <v>0</v>
      </c>
      <c r="D15" s="370" t="str">
        <f>IF(B15=0,IF(C15=0,"OK","MANCANO LE UNITA'"),IF(C15=0,"MANCANO LE SPESE","OK"))</f>
        <v>OK</v>
      </c>
      <c r="E15" s="371" t="str">
        <f>IF(AND(B15&gt;0,C15&gt;0),C15/B15," ")</f>
        <v xml:space="preserve"> </v>
      </c>
    </row>
    <row r="16" spans="1:13" ht="20.25" customHeight="1" x14ac:dyDescent="0.25">
      <c r="A16" s="142" t="s">
        <v>4010</v>
      </c>
      <c r="B16" s="2076">
        <f>'t2'!I23+'t2'!J23</f>
        <v>0</v>
      </c>
      <c r="C16" s="369">
        <f>'t14'!D25</f>
        <v>0</v>
      </c>
      <c r="D16" s="370" t="str">
        <f>IF(B16=0,IF(C16=0,"OK","MANCANO LE UNITA'"),IF(C16=0,"MANCANO LE SPESE","OK"))</f>
        <v>OK</v>
      </c>
      <c r="E16" s="371" t="str">
        <f>IF(AND(B16&gt;0,C16&gt;0),C16/B16," ")</f>
        <v xml:space="preserve"> </v>
      </c>
    </row>
    <row r="17" spans="1:5" ht="10.75" thickBot="1" x14ac:dyDescent="0.3">
      <c r="A17" s="2080"/>
      <c r="B17" s="308"/>
      <c r="C17" s="308"/>
      <c r="D17" s="308"/>
      <c r="E17" s="2081"/>
    </row>
    <row r="18" spans="1:5" s="366" customFormat="1" ht="54" customHeight="1" x14ac:dyDescent="0.35">
      <c r="A18" s="362" t="s">
        <v>4011</v>
      </c>
      <c r="B18" s="363" t="s">
        <v>4012</v>
      </c>
      <c r="C18" s="363" t="s">
        <v>3996</v>
      </c>
      <c r="D18" s="364" t="s">
        <v>4013</v>
      </c>
      <c r="E18" s="365" t="s">
        <v>4014</v>
      </c>
    </row>
    <row r="19" spans="1:5" ht="27.75" customHeight="1" x14ac:dyDescent="0.25">
      <c r="A19" s="375" t="str">
        <f>'t14'!A11</f>
        <v>SOMME CORRISPOSTE AD AGENZIA DI SOMMINISTRAZIONE(INTERINALI)</v>
      </c>
      <c r="B19" s="352" t="str">
        <f>'t14'!B11</f>
        <v>L105</v>
      </c>
      <c r="C19" s="376">
        <f>'t14'!D11</f>
        <v>0</v>
      </c>
      <c r="D19" s="377" t="str">
        <f>(IF(AND(C19=0,C20&gt;0),"INSERIRE SOMME SPETTANTI ALL'AGENZIA (L105)","OK"))</f>
        <v>OK</v>
      </c>
      <c r="E19" s="2952" t="str">
        <f>(IF(AND(C19&gt;0,C20&gt;0),C19/C20," "))</f>
        <v xml:space="preserve"> </v>
      </c>
    </row>
    <row r="20" spans="1:5" ht="27.75" customHeight="1" x14ac:dyDescent="0.25">
      <c r="A20" s="378" t="str">
        <f>'t14'!A24</f>
        <v>ONERI PER I CONTRATTI DI SOMMINISTRAZIONE(INTERINALI)</v>
      </c>
      <c r="B20" s="379" t="str">
        <f>'t14'!B24</f>
        <v>P062</v>
      </c>
      <c r="C20" s="380">
        <f>'t14'!D24</f>
        <v>0</v>
      </c>
      <c r="D20" s="381" t="str">
        <f>(IF(AND(C20=0,C19&gt;0),"INSERIRE RETRIBUZIONI PER INTERINALI (P062)","OK"))</f>
        <v>OK</v>
      </c>
      <c r="E20" s="2953"/>
    </row>
    <row r="21" spans="1:5" ht="40.5" customHeight="1" thickBot="1" x14ac:dyDescent="0.35">
      <c r="A21" s="2955" t="s">
        <v>4015</v>
      </c>
      <c r="B21" s="2956"/>
      <c r="C21" s="2957"/>
      <c r="D21" s="382" t="str">
        <f>(IF(AND(C19&gt;0,C20&gt;0),IF(C19&gt;(C20/100*30),"ATTENZIONE: la voce L105 supera il 30% della voce P062. L'IN11 andrà giustificata","OK"),"OK"))</f>
        <v>OK</v>
      </c>
      <c r="E21" s="2954"/>
    </row>
  </sheetData>
  <sheetProtection password="8611" sheet="1" formatColumns="0" selectLockedCells="1" selectUnlockedCells="1"/>
  <mergeCells count="6">
    <mergeCell ref="A1:D1"/>
    <mergeCell ref="C2:E2"/>
    <mergeCell ref="A3:E3"/>
    <mergeCell ref="A11:E11"/>
    <mergeCell ref="E19:E21"/>
    <mergeCell ref="A21:C21"/>
  </mergeCells>
  <conditionalFormatting sqref="D5:D7 D13:D16 D19:D21">
    <cfRule type="notContainsText" dxfId="1" priority="1" stopIfTrue="1" operator="notContains" text="OK">
      <formula>ISERROR(SEARCH("OK",D5))</formula>
    </cfRule>
  </conditionalFormatting>
  <printOptions horizontalCentered="1" verticalCentered="1"/>
  <pageMargins left="0" right="0" top="0.19685039370078741" bottom="0.31496062992125984" header="0.51181102362204722" footer="0.51181102362204722"/>
  <pageSetup paperSize="9" scale="90" orientation="landscape" horizontalDpi="300" verticalDpi="4294967292" r:id="rId1"/>
  <headerFooter alignWithMargins="0"/>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73"/>
  <dimension ref="A1:M162"/>
  <sheetViews>
    <sheetView showGridLines="0" workbookViewId="0">
      <pane xSplit="2" ySplit="5" topLeftCell="C138" activePane="bottomRight" state="frozen"/>
      <selection activeCell="K155" sqref="K155"/>
      <selection pane="topRight" activeCell="K155" sqref="K155"/>
      <selection pane="bottomLeft" activeCell="K155" sqref="K155"/>
      <selection pane="bottomRight" activeCell="I1" sqref="I1"/>
    </sheetView>
  </sheetViews>
  <sheetFormatPr defaultColWidth="9.15234375" defaultRowHeight="11.15" x14ac:dyDescent="0.35"/>
  <cols>
    <col min="1" max="1" width="44.53515625" style="128" customWidth="1"/>
    <col min="2" max="2" width="8.53515625" style="149" customWidth="1"/>
    <col min="3" max="3" width="11.3046875" style="149" customWidth="1"/>
    <col min="4" max="4" width="15.3046875" style="149" customWidth="1"/>
    <col min="5" max="6" width="13.53515625" style="149" customWidth="1"/>
    <col min="7" max="8" width="13.53515625" style="324" customWidth="1"/>
    <col min="9" max="9" width="15.69140625" style="324" customWidth="1"/>
    <col min="10" max="10" width="9.15234375" style="324"/>
    <col min="11" max="16384" width="9.15234375" style="270"/>
  </cols>
  <sheetData>
    <row r="1" spans="1:13" s="128" customFormat="1" ht="43.5" customHeight="1" x14ac:dyDescent="0.35">
      <c r="A1" s="2650" t="str">
        <f>'t1'!A1</f>
        <v>SERVIZIO SANITARIO NAZIONALE - anno 2020</v>
      </c>
      <c r="B1" s="2650"/>
      <c r="C1" s="2650"/>
      <c r="D1" s="2650"/>
      <c r="E1" s="2650"/>
      <c r="F1" s="2650"/>
      <c r="G1" s="2650"/>
      <c r="H1" s="2650"/>
      <c r="I1" s="309"/>
      <c r="K1" s="308"/>
      <c r="M1" s="270"/>
    </row>
    <row r="2" spans="1:13" s="128" customFormat="1" ht="21" customHeight="1" x14ac:dyDescent="0.35">
      <c r="D2" s="2941"/>
      <c r="E2" s="2941"/>
      <c r="F2" s="2941"/>
      <c r="G2" s="2941"/>
      <c r="H2" s="2941"/>
      <c r="I2" s="2941"/>
      <c r="J2" s="316"/>
      <c r="K2" s="308"/>
      <c r="M2" s="270"/>
    </row>
    <row r="3" spans="1:13" s="128" customFormat="1" ht="21" customHeight="1" x14ac:dyDescent="0.35">
      <c r="A3" s="269" t="s">
        <v>4016</v>
      </c>
      <c r="B3" s="149"/>
      <c r="F3" s="149"/>
    </row>
    <row r="4" spans="1:13" ht="41.15" x14ac:dyDescent="0.35">
      <c r="A4" s="317" t="s">
        <v>3906</v>
      </c>
      <c r="B4" s="318" t="s">
        <v>3907</v>
      </c>
      <c r="C4" s="320" t="s">
        <v>4017</v>
      </c>
      <c r="D4" s="320" t="s">
        <v>4018</v>
      </c>
      <c r="E4" s="320" t="s">
        <v>4019</v>
      </c>
      <c r="F4" s="320" t="s">
        <v>4020</v>
      </c>
      <c r="G4" s="320" t="s">
        <v>4021</v>
      </c>
      <c r="H4" s="320" t="s">
        <v>4022</v>
      </c>
      <c r="I4" s="320" t="s">
        <v>4023</v>
      </c>
    </row>
    <row r="5" spans="1:13" s="386" customFormat="1" x14ac:dyDescent="0.35">
      <c r="A5" s="383"/>
      <c r="B5" s="360"/>
      <c r="C5" s="384" t="s">
        <v>2029</v>
      </c>
      <c r="D5" s="384" t="s">
        <v>2030</v>
      </c>
      <c r="E5" s="384" t="s">
        <v>4024</v>
      </c>
      <c r="F5" s="384" t="s">
        <v>2033</v>
      </c>
      <c r="G5" s="384" t="s">
        <v>4025</v>
      </c>
      <c r="H5" s="384" t="s">
        <v>4026</v>
      </c>
      <c r="I5" s="384" t="s">
        <v>4027</v>
      </c>
      <c r="J5" s="385"/>
    </row>
    <row r="6" spans="1:13" ht="12.9" x14ac:dyDescent="0.35">
      <c r="A6" s="314" t="str">
        <f>'t1'!A7</f>
        <v>Direttore generale</v>
      </c>
      <c r="B6" s="325" t="str">
        <f>'t1'!B7</f>
        <v>0D0097</v>
      </c>
      <c r="C6" s="387">
        <f>'t12'!C7</f>
        <v>12</v>
      </c>
      <c r="D6" s="388">
        <f>'t12'!D7</f>
        <v>154937</v>
      </c>
      <c r="E6" s="389">
        <f>IF(C6=0," ",D6/C6*12)</f>
        <v>154937</v>
      </c>
      <c r="F6" s="2552"/>
      <c r="G6" s="389">
        <f>IF(E6=" "," ",E6-F6)</f>
        <v>154937</v>
      </c>
      <c r="H6" s="391" t="str">
        <f>IF(E6=" "," ",IF(F6=0," ",G6/F6))</f>
        <v xml:space="preserve"> </v>
      </c>
      <c r="I6" s="352" t="str">
        <f>IF(E6=" "," ",IF(F6=0," ",IF(ABS(H6)&gt;0.02,"ERRORE","OK")))</f>
        <v xml:space="preserve"> </v>
      </c>
    </row>
    <row r="7" spans="1:13" ht="12.9" x14ac:dyDescent="0.35">
      <c r="A7" s="314" t="str">
        <f>'t1'!A8</f>
        <v>Direttore sanitario</v>
      </c>
      <c r="B7" s="325" t="str">
        <f>'t1'!B8</f>
        <v>0D0482</v>
      </c>
      <c r="C7" s="387">
        <f>'t12'!C8</f>
        <v>24</v>
      </c>
      <c r="D7" s="388">
        <f>'t12'!D8</f>
        <v>273292</v>
      </c>
      <c r="E7" s="389">
        <f t="shared" ref="E7:E70" si="0">IF(C7=0," ",D7/C7*12)</f>
        <v>136646</v>
      </c>
      <c r="F7" s="2552"/>
      <c r="G7" s="389">
        <f t="shared" ref="G7:G70" si="1">IF(E7=" "," ",E7-F7)</f>
        <v>136646</v>
      </c>
      <c r="H7" s="391" t="str">
        <f t="shared" ref="H7:H70" si="2">IF(E7=" "," ",IF(F7=0," ",G7/F7))</f>
        <v xml:space="preserve"> </v>
      </c>
      <c r="I7" s="352" t="str">
        <f t="shared" ref="I7:I70" si="3">IF(E7=" "," ",IF(F7=0," ",IF(ABS(H7)&gt;0.02,"ERRORE","OK")))</f>
        <v xml:space="preserve"> </v>
      </c>
    </row>
    <row r="8" spans="1:13" ht="12.9" x14ac:dyDescent="0.35">
      <c r="A8" s="314" t="str">
        <f>'t1'!A9</f>
        <v>Direttore amministrativo</v>
      </c>
      <c r="B8" s="325" t="str">
        <f>'t1'!B9</f>
        <v>0D0163</v>
      </c>
      <c r="C8" s="387">
        <f>'t12'!C9</f>
        <v>12</v>
      </c>
      <c r="D8" s="388">
        <f>'t12'!D9</f>
        <v>123950</v>
      </c>
      <c r="E8" s="389">
        <f t="shared" si="0"/>
        <v>123950</v>
      </c>
      <c r="F8" s="2552"/>
      <c r="G8" s="389">
        <f t="shared" si="1"/>
        <v>123950</v>
      </c>
      <c r="H8" s="391" t="str">
        <f t="shared" si="2"/>
        <v xml:space="preserve"> </v>
      </c>
      <c r="I8" s="352" t="str">
        <f t="shared" si="3"/>
        <v xml:space="preserve"> </v>
      </c>
    </row>
    <row r="9" spans="1:13" ht="12.9" x14ac:dyDescent="0.35">
      <c r="A9" s="314" t="str">
        <f>'t1'!A10</f>
        <v>Direttore dei servizi sociali</v>
      </c>
      <c r="B9" s="325" t="str">
        <f>'t1'!B10</f>
        <v>0D0484</v>
      </c>
      <c r="C9" s="387">
        <f>'t12'!C10</f>
        <v>0</v>
      </c>
      <c r="D9" s="388">
        <f>'t12'!D10</f>
        <v>0</v>
      </c>
      <c r="E9" s="389" t="str">
        <f t="shared" si="0"/>
        <v xml:space="preserve"> </v>
      </c>
      <c r="F9" s="2552"/>
      <c r="G9" s="389" t="str">
        <f t="shared" si="1"/>
        <v xml:space="preserve"> </v>
      </c>
      <c r="H9" s="391" t="str">
        <f t="shared" si="2"/>
        <v xml:space="preserve"> </v>
      </c>
      <c r="I9" s="352" t="str">
        <f t="shared" si="3"/>
        <v xml:space="preserve"> </v>
      </c>
    </row>
    <row r="10" spans="1:13" ht="12.9" x14ac:dyDescent="0.35">
      <c r="A10" s="314" t="str">
        <f>'t1'!A11</f>
        <v>Dir. Medico con inc. Struttura complessa (rapp. Esclusivo)</v>
      </c>
      <c r="B10" s="325" t="str">
        <f>'t1'!B11</f>
        <v>SD0E33</v>
      </c>
      <c r="C10" s="387">
        <f>'t12'!C11</f>
        <v>144</v>
      </c>
      <c r="D10" s="388">
        <f>'t12'!D11</f>
        <v>501350</v>
      </c>
      <c r="E10" s="389">
        <f t="shared" si="0"/>
        <v>41779.166666666664</v>
      </c>
      <c r="F10" s="2552">
        <v>41779.17</v>
      </c>
      <c r="G10" s="389">
        <f t="shared" si="1"/>
        <v>-3.3333333340124227E-3</v>
      </c>
      <c r="H10" s="391">
        <f t="shared" si="2"/>
        <v>-7.9784575280275383E-8</v>
      </c>
      <c r="I10" s="352" t="str">
        <f t="shared" si="3"/>
        <v>OK</v>
      </c>
    </row>
    <row r="11" spans="1:13" ht="12.9" x14ac:dyDescent="0.35">
      <c r="A11" s="314" t="str">
        <f>'t1'!A12</f>
        <v>Dir. Medico con inc. di struttura complessa (rapp. Non escl.</v>
      </c>
      <c r="B11" s="325" t="str">
        <f>'t1'!B12</f>
        <v>SD0N33</v>
      </c>
      <c r="C11" s="387">
        <f>'t12'!C12</f>
        <v>60</v>
      </c>
      <c r="D11" s="388">
        <f>'t12'!D12</f>
        <v>208896</v>
      </c>
      <c r="E11" s="389">
        <f t="shared" si="0"/>
        <v>41779.199999999997</v>
      </c>
      <c r="F11" s="2552">
        <v>41779.17</v>
      </c>
      <c r="G11" s="389">
        <f t="shared" si="1"/>
        <v>2.9999999998835847E-2</v>
      </c>
      <c r="H11" s="391">
        <f t="shared" si="2"/>
        <v>7.1806117734832572E-7</v>
      </c>
      <c r="I11" s="352" t="str">
        <f t="shared" si="3"/>
        <v>OK</v>
      </c>
    </row>
    <row r="12" spans="1:13" ht="12.9" x14ac:dyDescent="0.35">
      <c r="A12" s="314" t="str">
        <f>'t1'!A13</f>
        <v>Dir. Medico con incarico di struttura semplice (rapp. Esclus</v>
      </c>
      <c r="B12" s="325" t="str">
        <f>'t1'!B13</f>
        <v>SD0E34</v>
      </c>
      <c r="C12" s="387">
        <f>'t12'!C13</f>
        <v>381.87</v>
      </c>
      <c r="D12" s="388">
        <f>'t12'!D13</f>
        <v>1329507</v>
      </c>
      <c r="E12" s="389">
        <f t="shared" si="0"/>
        <v>41778.835729436716</v>
      </c>
      <c r="F12" s="2552">
        <v>41779.17</v>
      </c>
      <c r="G12" s="389">
        <f t="shared" si="1"/>
        <v>-0.33427056328218896</v>
      </c>
      <c r="H12" s="391">
        <f t="shared" si="2"/>
        <v>-8.0008904744203628E-6</v>
      </c>
      <c r="I12" s="352" t="str">
        <f t="shared" si="3"/>
        <v>OK</v>
      </c>
    </row>
    <row r="13" spans="1:13" ht="12.9" x14ac:dyDescent="0.35">
      <c r="A13" s="314" t="str">
        <f>'t1'!A14</f>
        <v>Dir. Medico con incarico struttura semplice (rapp. Non escl.</v>
      </c>
      <c r="B13" s="325" t="str">
        <f>'t1'!B14</f>
        <v>SD0N34</v>
      </c>
      <c r="C13" s="387">
        <f>'t12'!C14</f>
        <v>36</v>
      </c>
      <c r="D13" s="388">
        <f>'t12'!D14</f>
        <v>125338</v>
      </c>
      <c r="E13" s="389">
        <f t="shared" si="0"/>
        <v>41779.333333333336</v>
      </c>
      <c r="F13" s="2552">
        <v>41779.17</v>
      </c>
      <c r="G13" s="389">
        <f t="shared" si="1"/>
        <v>0.16333333333750488</v>
      </c>
      <c r="H13" s="391">
        <f t="shared" si="2"/>
        <v>3.9094441880368823E-6</v>
      </c>
      <c r="I13" s="352" t="str">
        <f t="shared" si="3"/>
        <v>OK</v>
      </c>
    </row>
    <row r="14" spans="1:13" ht="12.9" x14ac:dyDescent="0.35">
      <c r="A14" s="314" t="str">
        <f>'t1'!A15</f>
        <v>Dirigenti medici con altri incar. Prof.li (rapp. Esclusivo)</v>
      </c>
      <c r="B14" s="325" t="str">
        <f>'t1'!B15</f>
        <v>SD0035</v>
      </c>
      <c r="C14" s="387">
        <f>'t12'!C15</f>
        <v>1967.93</v>
      </c>
      <c r="D14" s="388">
        <f>'t12'!D15</f>
        <v>6851533</v>
      </c>
      <c r="E14" s="389">
        <f t="shared" si="0"/>
        <v>41779.126290061133</v>
      </c>
      <c r="F14" s="2552">
        <v>41779.17</v>
      </c>
      <c r="G14" s="389">
        <f t="shared" si="1"/>
        <v>-4.3709938865504228E-2</v>
      </c>
      <c r="H14" s="391">
        <f t="shared" si="2"/>
        <v>-1.0462136721601753E-6</v>
      </c>
      <c r="I14" s="352" t="str">
        <f t="shared" si="3"/>
        <v>OK</v>
      </c>
    </row>
    <row r="15" spans="1:13" ht="12.9" x14ac:dyDescent="0.35">
      <c r="A15" s="314" t="str">
        <f>'t1'!A16</f>
        <v>Dirigenti medici con altri incar. Prof.li (rapp. Non escl.)</v>
      </c>
      <c r="B15" s="325" t="str">
        <f>'t1'!B16</f>
        <v>SD0036</v>
      </c>
      <c r="C15" s="387">
        <f>'t12'!C16</f>
        <v>154.72999999999999</v>
      </c>
      <c r="D15" s="388">
        <f>'t12'!D16</f>
        <v>538720</v>
      </c>
      <c r="E15" s="389">
        <f t="shared" si="0"/>
        <v>41780.133135138632</v>
      </c>
      <c r="F15" s="2552">
        <v>41779.17</v>
      </c>
      <c r="G15" s="389">
        <f t="shared" si="1"/>
        <v>0.96313513863424305</v>
      </c>
      <c r="H15" s="391">
        <f t="shared" si="2"/>
        <v>2.3052998387336155E-5</v>
      </c>
      <c r="I15" s="352" t="str">
        <f t="shared" si="3"/>
        <v>OK</v>
      </c>
    </row>
    <row r="16" spans="1:13" ht="12.9" x14ac:dyDescent="0.35">
      <c r="A16" s="314" t="str">
        <f>'t1'!A17</f>
        <v>Dir. Medici a t.  Determinato(art. 15-septies d.lgs. 502/92)</v>
      </c>
      <c r="B16" s="325" t="str">
        <f>'t1'!B17</f>
        <v>SD0597</v>
      </c>
      <c r="C16" s="387">
        <f>'t12'!C17</f>
        <v>0</v>
      </c>
      <c r="D16" s="388">
        <f>'t12'!D17</f>
        <v>0</v>
      </c>
      <c r="E16" s="389" t="str">
        <f t="shared" si="0"/>
        <v xml:space="preserve"> </v>
      </c>
      <c r="F16" s="2552">
        <v>41779.17</v>
      </c>
      <c r="G16" s="389" t="str">
        <f t="shared" si="1"/>
        <v xml:space="preserve"> </v>
      </c>
      <c r="H16" s="391" t="str">
        <f t="shared" si="2"/>
        <v xml:space="preserve"> </v>
      </c>
      <c r="I16" s="352" t="str">
        <f t="shared" si="3"/>
        <v xml:space="preserve"> </v>
      </c>
    </row>
    <row r="17" spans="1:9" ht="12.9" x14ac:dyDescent="0.35">
      <c r="A17" s="314" t="str">
        <f>'t1'!A18</f>
        <v>Veterinari con inc. di struttura complessa (rapp.esclusivo)</v>
      </c>
      <c r="B17" s="325" t="str">
        <f>'t1'!B18</f>
        <v>SD0E74</v>
      </c>
      <c r="C17" s="387">
        <f>'t12'!C18</f>
        <v>0</v>
      </c>
      <c r="D17" s="388">
        <f>'t12'!D18</f>
        <v>0</v>
      </c>
      <c r="E17" s="389" t="str">
        <f t="shared" si="0"/>
        <v xml:space="preserve"> </v>
      </c>
      <c r="F17" s="2552">
        <v>41779.17</v>
      </c>
      <c r="G17" s="389" t="str">
        <f t="shared" si="1"/>
        <v xml:space="preserve"> </v>
      </c>
      <c r="H17" s="391" t="str">
        <f t="shared" si="2"/>
        <v xml:space="preserve"> </v>
      </c>
      <c r="I17" s="352" t="str">
        <f t="shared" si="3"/>
        <v xml:space="preserve"> </v>
      </c>
    </row>
    <row r="18" spans="1:9" ht="12.9" x14ac:dyDescent="0.35">
      <c r="A18" s="314" t="str">
        <f>'t1'!A19</f>
        <v>Veterinari con inc. di struttura complessa (rapp. Non escl.)</v>
      </c>
      <c r="B18" s="325" t="str">
        <f>'t1'!B19</f>
        <v>SD0N74</v>
      </c>
      <c r="C18" s="387">
        <f>'t12'!C19</f>
        <v>0</v>
      </c>
      <c r="D18" s="388">
        <f>'t12'!D19</f>
        <v>0</v>
      </c>
      <c r="E18" s="389" t="str">
        <f t="shared" si="0"/>
        <v xml:space="preserve"> </v>
      </c>
      <c r="F18" s="2552">
        <v>41779.17</v>
      </c>
      <c r="G18" s="389" t="str">
        <f t="shared" si="1"/>
        <v xml:space="preserve"> </v>
      </c>
      <c r="H18" s="391" t="str">
        <f t="shared" si="2"/>
        <v xml:space="preserve"> </v>
      </c>
      <c r="I18" s="352" t="str">
        <f t="shared" si="3"/>
        <v xml:space="preserve"> </v>
      </c>
    </row>
    <row r="19" spans="1:9" ht="12.9" x14ac:dyDescent="0.35">
      <c r="A19" s="314" t="str">
        <f>'t1'!A20</f>
        <v>Veterinari con inc. di struttura semplice (rapp. Esclusivo)</v>
      </c>
      <c r="B19" s="325" t="str">
        <f>'t1'!B20</f>
        <v>SD0E73</v>
      </c>
      <c r="C19" s="387">
        <f>'t12'!C20</f>
        <v>0</v>
      </c>
      <c r="D19" s="388">
        <f>'t12'!D20</f>
        <v>0</v>
      </c>
      <c r="E19" s="389" t="str">
        <f t="shared" si="0"/>
        <v xml:space="preserve"> </v>
      </c>
      <c r="F19" s="2552">
        <v>41779.17</v>
      </c>
      <c r="G19" s="389" t="str">
        <f t="shared" si="1"/>
        <v xml:space="preserve"> </v>
      </c>
      <c r="H19" s="391" t="str">
        <f t="shared" si="2"/>
        <v xml:space="preserve"> </v>
      </c>
      <c r="I19" s="352" t="str">
        <f t="shared" si="3"/>
        <v xml:space="preserve"> </v>
      </c>
    </row>
    <row r="20" spans="1:9" ht="12.9" x14ac:dyDescent="0.35">
      <c r="A20" s="314" t="str">
        <f>'t1'!A21</f>
        <v>Veterinari con inc. di struttura semplice (rapp. Non escl.)</v>
      </c>
      <c r="B20" s="325" t="str">
        <f>'t1'!B21</f>
        <v>SD0N73</v>
      </c>
      <c r="C20" s="387">
        <f>'t12'!C21</f>
        <v>0</v>
      </c>
      <c r="D20" s="388">
        <f>'t12'!D21</f>
        <v>0</v>
      </c>
      <c r="E20" s="389" t="str">
        <f t="shared" si="0"/>
        <v xml:space="preserve"> </v>
      </c>
      <c r="F20" s="2552">
        <v>41779.17</v>
      </c>
      <c r="G20" s="389" t="str">
        <f t="shared" si="1"/>
        <v xml:space="preserve"> </v>
      </c>
      <c r="H20" s="391" t="str">
        <f t="shared" si="2"/>
        <v xml:space="preserve"> </v>
      </c>
      <c r="I20" s="352" t="str">
        <f t="shared" si="3"/>
        <v xml:space="preserve"> </v>
      </c>
    </row>
    <row r="21" spans="1:9" ht="12.9" x14ac:dyDescent="0.35">
      <c r="A21" s="314" t="str">
        <f>'t1'!A22</f>
        <v>Veterinari con altri incar. Prof.li (rapp. Esclusivo)</v>
      </c>
      <c r="B21" s="325" t="str">
        <f>'t1'!B22</f>
        <v>SD0A73</v>
      </c>
      <c r="C21" s="387">
        <f>'t12'!C22</f>
        <v>0</v>
      </c>
      <c r="D21" s="388">
        <f>'t12'!D22</f>
        <v>0</v>
      </c>
      <c r="E21" s="389" t="str">
        <f t="shared" si="0"/>
        <v xml:space="preserve"> </v>
      </c>
      <c r="F21" s="2552">
        <v>41779.17</v>
      </c>
      <c r="G21" s="389" t="str">
        <f t="shared" si="1"/>
        <v xml:space="preserve"> </v>
      </c>
      <c r="H21" s="391" t="str">
        <f t="shared" si="2"/>
        <v xml:space="preserve"> </v>
      </c>
      <c r="I21" s="352" t="str">
        <f t="shared" si="3"/>
        <v xml:space="preserve"> </v>
      </c>
    </row>
    <row r="22" spans="1:9" ht="12.9" x14ac:dyDescent="0.35">
      <c r="A22" s="314" t="str">
        <f>'t1'!A23</f>
        <v>Veterinari con altri incar. Prof.li (rapp. Non escl.)</v>
      </c>
      <c r="B22" s="325" t="str">
        <f>'t1'!B23</f>
        <v>SD0072</v>
      </c>
      <c r="C22" s="387">
        <f>'t12'!C23</f>
        <v>0</v>
      </c>
      <c r="D22" s="388">
        <f>'t12'!D23</f>
        <v>0</v>
      </c>
      <c r="E22" s="389" t="str">
        <f t="shared" si="0"/>
        <v xml:space="preserve"> </v>
      </c>
      <c r="F22" s="2552">
        <v>41779.17</v>
      </c>
      <c r="G22" s="389" t="str">
        <f t="shared" si="1"/>
        <v xml:space="preserve"> </v>
      </c>
      <c r="H22" s="391" t="str">
        <f t="shared" si="2"/>
        <v xml:space="preserve"> </v>
      </c>
      <c r="I22" s="352" t="str">
        <f t="shared" si="3"/>
        <v xml:space="preserve"> </v>
      </c>
    </row>
    <row r="23" spans="1:9" ht="12.9" x14ac:dyDescent="0.35">
      <c r="A23" s="314" t="str">
        <f>'t1'!A24</f>
        <v>Veterinari a t. determinato (art. 15-septies d.lgs. 502/92)</v>
      </c>
      <c r="B23" s="325" t="str">
        <f>'t1'!B24</f>
        <v>SD0598</v>
      </c>
      <c r="C23" s="387">
        <f>'t12'!C24</f>
        <v>0</v>
      </c>
      <c r="D23" s="388">
        <f>'t12'!D24</f>
        <v>0</v>
      </c>
      <c r="E23" s="389" t="str">
        <f t="shared" si="0"/>
        <v xml:space="preserve"> </v>
      </c>
      <c r="F23" s="2552">
        <v>41779.17</v>
      </c>
      <c r="G23" s="389" t="str">
        <f t="shared" si="1"/>
        <v xml:space="preserve"> </v>
      </c>
      <c r="H23" s="391" t="str">
        <f t="shared" si="2"/>
        <v xml:space="preserve"> </v>
      </c>
      <c r="I23" s="352" t="str">
        <f t="shared" si="3"/>
        <v xml:space="preserve"> </v>
      </c>
    </row>
    <row r="24" spans="1:9" ht="12.9" x14ac:dyDescent="0.35">
      <c r="A24" s="314" t="str">
        <f>'t1'!A25</f>
        <v>Odontoiatri con inc. di struttura complessa (rapp. Escl.)</v>
      </c>
      <c r="B24" s="325" t="str">
        <f>'t1'!B25</f>
        <v>SD0E49</v>
      </c>
      <c r="C24" s="387">
        <f>'t12'!C25</f>
        <v>0</v>
      </c>
      <c r="D24" s="388">
        <f>'t12'!D25</f>
        <v>0</v>
      </c>
      <c r="E24" s="389" t="str">
        <f t="shared" si="0"/>
        <v xml:space="preserve"> </v>
      </c>
      <c r="F24" s="2552">
        <v>41779.17</v>
      </c>
      <c r="G24" s="389" t="str">
        <f t="shared" si="1"/>
        <v xml:space="preserve"> </v>
      </c>
      <c r="H24" s="391" t="str">
        <f t="shared" si="2"/>
        <v xml:space="preserve"> </v>
      </c>
      <c r="I24" s="352" t="str">
        <f t="shared" si="3"/>
        <v xml:space="preserve"> </v>
      </c>
    </row>
    <row r="25" spans="1:9" ht="12.9" x14ac:dyDescent="0.35">
      <c r="A25" s="314" t="str">
        <f>'t1'!A26</f>
        <v>Odontoiatri con inc. di struttura complessa (rapp. Non escl.</v>
      </c>
      <c r="B25" s="325" t="str">
        <f>'t1'!B26</f>
        <v>SD0N49</v>
      </c>
      <c r="C25" s="387">
        <f>'t12'!C26</f>
        <v>0</v>
      </c>
      <c r="D25" s="388">
        <f>'t12'!D26</f>
        <v>0</v>
      </c>
      <c r="E25" s="389" t="str">
        <f t="shared" si="0"/>
        <v xml:space="preserve"> </v>
      </c>
      <c r="F25" s="2552">
        <v>41779.17</v>
      </c>
      <c r="G25" s="389" t="str">
        <f t="shared" si="1"/>
        <v xml:space="preserve"> </v>
      </c>
      <c r="H25" s="391" t="str">
        <f t="shared" si="2"/>
        <v xml:space="preserve"> </v>
      </c>
      <c r="I25" s="352" t="str">
        <f t="shared" si="3"/>
        <v xml:space="preserve"> </v>
      </c>
    </row>
    <row r="26" spans="1:9" ht="12.9" x14ac:dyDescent="0.35">
      <c r="A26" s="314" t="str">
        <f>'t1'!A27</f>
        <v>Odontoiatri con inc. di struttura semplice (rapp. Esclusivo)</v>
      </c>
      <c r="B26" s="325" t="str">
        <f>'t1'!B27</f>
        <v>SD0E48</v>
      </c>
      <c r="C26" s="387">
        <f>'t12'!C27</f>
        <v>0</v>
      </c>
      <c r="D26" s="388">
        <f>'t12'!D27</f>
        <v>0</v>
      </c>
      <c r="E26" s="389" t="str">
        <f t="shared" si="0"/>
        <v xml:space="preserve"> </v>
      </c>
      <c r="F26" s="2552">
        <v>41779.17</v>
      </c>
      <c r="G26" s="389" t="str">
        <f t="shared" si="1"/>
        <v xml:space="preserve"> </v>
      </c>
      <c r="H26" s="391" t="str">
        <f t="shared" si="2"/>
        <v xml:space="preserve"> </v>
      </c>
      <c r="I26" s="352" t="str">
        <f t="shared" si="3"/>
        <v xml:space="preserve"> </v>
      </c>
    </row>
    <row r="27" spans="1:9" ht="12.9" x14ac:dyDescent="0.35">
      <c r="A27" s="314" t="str">
        <f>'t1'!A28</f>
        <v>Odontoiatri con inc. di struttura semplice (rapp. Non escl.)</v>
      </c>
      <c r="B27" s="325" t="str">
        <f>'t1'!B28</f>
        <v>SD0N48</v>
      </c>
      <c r="C27" s="387">
        <f>'t12'!C28</f>
        <v>0</v>
      </c>
      <c r="D27" s="388">
        <f>'t12'!D28</f>
        <v>0</v>
      </c>
      <c r="E27" s="389" t="str">
        <f t="shared" si="0"/>
        <v xml:space="preserve"> </v>
      </c>
      <c r="F27" s="2552">
        <v>41779.17</v>
      </c>
      <c r="G27" s="389" t="str">
        <f t="shared" si="1"/>
        <v xml:space="preserve"> </v>
      </c>
      <c r="H27" s="391" t="str">
        <f t="shared" si="2"/>
        <v xml:space="preserve"> </v>
      </c>
      <c r="I27" s="352" t="str">
        <f t="shared" si="3"/>
        <v xml:space="preserve"> </v>
      </c>
    </row>
    <row r="28" spans="1:9" ht="12.9" x14ac:dyDescent="0.35">
      <c r="A28" s="314" t="str">
        <f>'t1'!A29</f>
        <v>Odontoiatri con altri incar. Prof.li (rapp. Esclusivo)</v>
      </c>
      <c r="B28" s="325" t="str">
        <f>'t1'!B29</f>
        <v>SD0A48</v>
      </c>
      <c r="C28" s="387">
        <f>'t12'!C29</f>
        <v>0</v>
      </c>
      <c r="D28" s="388">
        <f>'t12'!D29</f>
        <v>0</v>
      </c>
      <c r="E28" s="389" t="str">
        <f t="shared" si="0"/>
        <v xml:space="preserve"> </v>
      </c>
      <c r="F28" s="2552">
        <v>41779.17</v>
      </c>
      <c r="G28" s="389" t="str">
        <f t="shared" si="1"/>
        <v xml:space="preserve"> </v>
      </c>
      <c r="H28" s="391" t="str">
        <f t="shared" si="2"/>
        <v xml:space="preserve"> </v>
      </c>
      <c r="I28" s="352" t="str">
        <f t="shared" si="3"/>
        <v xml:space="preserve"> </v>
      </c>
    </row>
    <row r="29" spans="1:9" ht="12.9" x14ac:dyDescent="0.35">
      <c r="A29" s="314" t="str">
        <f>'t1'!A30</f>
        <v>Odontoiatri con altri incar. Prof.li (rapp. Non escl.)</v>
      </c>
      <c r="B29" s="325" t="str">
        <f>'t1'!B30</f>
        <v>SD0047</v>
      </c>
      <c r="C29" s="387">
        <f>'t12'!C30</f>
        <v>0</v>
      </c>
      <c r="D29" s="388">
        <f>'t12'!D30</f>
        <v>0</v>
      </c>
      <c r="E29" s="389" t="str">
        <f t="shared" si="0"/>
        <v xml:space="preserve"> </v>
      </c>
      <c r="F29" s="2552">
        <v>41779.17</v>
      </c>
      <c r="G29" s="389" t="str">
        <f t="shared" si="1"/>
        <v xml:space="preserve"> </v>
      </c>
      <c r="H29" s="391" t="str">
        <f t="shared" si="2"/>
        <v xml:space="preserve"> </v>
      </c>
      <c r="I29" s="352" t="str">
        <f t="shared" si="3"/>
        <v xml:space="preserve"> </v>
      </c>
    </row>
    <row r="30" spans="1:9" ht="12.9" x14ac:dyDescent="0.35">
      <c r="A30" s="314" t="str">
        <f>'t1'!A31</f>
        <v>Odontoiatri a t. determinato (art. 15-septies d.lgs. 502/92)</v>
      </c>
      <c r="B30" s="325" t="str">
        <f>'t1'!B31</f>
        <v>SD0599</v>
      </c>
      <c r="C30" s="387">
        <f>'t12'!C31</f>
        <v>0</v>
      </c>
      <c r="D30" s="388">
        <f>'t12'!D31</f>
        <v>0</v>
      </c>
      <c r="E30" s="389" t="str">
        <f t="shared" si="0"/>
        <v xml:space="preserve"> </v>
      </c>
      <c r="F30" s="2552">
        <v>41779.17</v>
      </c>
      <c r="G30" s="389" t="str">
        <f t="shared" si="1"/>
        <v xml:space="preserve"> </v>
      </c>
      <c r="H30" s="391" t="str">
        <f t="shared" si="2"/>
        <v xml:space="preserve"> </v>
      </c>
      <c r="I30" s="352" t="str">
        <f t="shared" si="3"/>
        <v xml:space="preserve"> </v>
      </c>
    </row>
    <row r="31" spans="1:9" ht="12.9" x14ac:dyDescent="0.35">
      <c r="A31" s="314" t="str">
        <f>'t1'!A32</f>
        <v>Farmacisti con inc. di struttura complessa (rapp. Esclusivo)</v>
      </c>
      <c r="B31" s="325" t="str">
        <f>'t1'!B32</f>
        <v>SD0E39</v>
      </c>
      <c r="C31" s="387">
        <f>'t12'!C32</f>
        <v>12</v>
      </c>
      <c r="D31" s="388">
        <f>'t12'!D32</f>
        <v>41779</v>
      </c>
      <c r="E31" s="389">
        <f t="shared" si="0"/>
        <v>41779</v>
      </c>
      <c r="F31" s="2552">
        <v>41779.17</v>
      </c>
      <c r="G31" s="389">
        <f t="shared" si="1"/>
        <v>-0.16999999999825377</v>
      </c>
      <c r="H31" s="391">
        <f t="shared" si="2"/>
        <v>-4.0690133384232804E-6</v>
      </c>
      <c r="I31" s="352" t="str">
        <f t="shared" si="3"/>
        <v>OK</v>
      </c>
    </row>
    <row r="32" spans="1:9" ht="12.9" x14ac:dyDescent="0.35">
      <c r="A32" s="314" t="str">
        <f>'t1'!A33</f>
        <v>Farmacisti con inc. di struttura complessa (rapp. Non escl.)</v>
      </c>
      <c r="B32" s="325" t="str">
        <f>'t1'!B33</f>
        <v>SD0N39</v>
      </c>
      <c r="C32" s="387">
        <f>'t12'!C33</f>
        <v>0</v>
      </c>
      <c r="D32" s="388">
        <f>'t12'!D33</f>
        <v>0</v>
      </c>
      <c r="E32" s="389" t="str">
        <f t="shared" si="0"/>
        <v xml:space="preserve"> </v>
      </c>
      <c r="F32" s="2552">
        <v>41779.17</v>
      </c>
      <c r="G32" s="389" t="str">
        <f t="shared" si="1"/>
        <v xml:space="preserve"> </v>
      </c>
      <c r="H32" s="391" t="str">
        <f t="shared" si="2"/>
        <v xml:space="preserve"> </v>
      </c>
      <c r="I32" s="352" t="str">
        <f t="shared" si="3"/>
        <v xml:space="preserve"> </v>
      </c>
    </row>
    <row r="33" spans="1:9" ht="12.9" x14ac:dyDescent="0.35">
      <c r="A33" s="314" t="str">
        <f>'t1'!A34</f>
        <v>Farmacisti con inc. di struttura semplice (rapp. Esclusivo)</v>
      </c>
      <c r="B33" s="325" t="str">
        <f>'t1'!B34</f>
        <v>SD0E38</v>
      </c>
      <c r="C33" s="387">
        <f>'t12'!C34</f>
        <v>24</v>
      </c>
      <c r="D33" s="388">
        <f>'t12'!D34</f>
        <v>83558</v>
      </c>
      <c r="E33" s="389">
        <f t="shared" si="0"/>
        <v>41779</v>
      </c>
      <c r="F33" s="2552">
        <v>41779.17</v>
      </c>
      <c r="G33" s="389">
        <f t="shared" si="1"/>
        <v>-0.16999999999825377</v>
      </c>
      <c r="H33" s="391">
        <f t="shared" si="2"/>
        <v>-4.0690133384232804E-6</v>
      </c>
      <c r="I33" s="352" t="str">
        <f t="shared" si="3"/>
        <v>OK</v>
      </c>
    </row>
    <row r="34" spans="1:9" ht="12.9" x14ac:dyDescent="0.35">
      <c r="A34" s="314" t="str">
        <f>'t1'!A35</f>
        <v>Farmacisti con inc. di struttura semplice (rapp. Non escl.)</v>
      </c>
      <c r="B34" s="325" t="str">
        <f>'t1'!B35</f>
        <v>SD0N38</v>
      </c>
      <c r="C34" s="387">
        <f>'t12'!C35</f>
        <v>0</v>
      </c>
      <c r="D34" s="388">
        <f>'t12'!D35</f>
        <v>0</v>
      </c>
      <c r="E34" s="389" t="str">
        <f t="shared" si="0"/>
        <v xml:space="preserve"> </v>
      </c>
      <c r="F34" s="2552">
        <v>41779.17</v>
      </c>
      <c r="G34" s="389" t="str">
        <f t="shared" si="1"/>
        <v xml:space="preserve"> </v>
      </c>
      <c r="H34" s="391" t="str">
        <f t="shared" si="2"/>
        <v xml:space="preserve"> </v>
      </c>
      <c r="I34" s="352" t="str">
        <f t="shared" si="3"/>
        <v xml:space="preserve"> </v>
      </c>
    </row>
    <row r="35" spans="1:9" ht="12.9" x14ac:dyDescent="0.35">
      <c r="A35" s="314" t="str">
        <f>'t1'!A36</f>
        <v>Farmacisti con altri incar. Prof.li (rapp. Esclusivo)</v>
      </c>
      <c r="B35" s="325" t="str">
        <f>'t1'!B36</f>
        <v>SD0A38</v>
      </c>
      <c r="C35" s="387">
        <f>'t12'!C36</f>
        <v>47.93</v>
      </c>
      <c r="D35" s="388">
        <f>'t12'!D36</f>
        <v>166873</v>
      </c>
      <c r="E35" s="389">
        <f t="shared" si="0"/>
        <v>41779.177967869815</v>
      </c>
      <c r="F35" s="2552">
        <v>41779.17</v>
      </c>
      <c r="G35" s="389">
        <f t="shared" si="1"/>
        <v>7.967869816638995E-3</v>
      </c>
      <c r="H35" s="391">
        <f t="shared" si="2"/>
        <v>1.9071393272386683E-7</v>
      </c>
      <c r="I35" s="352" t="str">
        <f t="shared" si="3"/>
        <v>OK</v>
      </c>
    </row>
    <row r="36" spans="1:9" ht="12.9" x14ac:dyDescent="0.35">
      <c r="A36" s="314" t="str">
        <f>'t1'!A37</f>
        <v>Farmacisti con altri incar. Prof.li (rapp. Non escl.)</v>
      </c>
      <c r="B36" s="325" t="str">
        <f>'t1'!B37</f>
        <v>SD0037</v>
      </c>
      <c r="C36" s="387">
        <f>'t12'!C37</f>
        <v>0</v>
      </c>
      <c r="D36" s="388">
        <f>'t12'!D37</f>
        <v>0</v>
      </c>
      <c r="E36" s="389" t="str">
        <f t="shared" si="0"/>
        <v xml:space="preserve"> </v>
      </c>
      <c r="F36" s="2552">
        <v>41779.17</v>
      </c>
      <c r="G36" s="389" t="str">
        <f t="shared" si="1"/>
        <v xml:space="preserve"> </v>
      </c>
      <c r="H36" s="391" t="str">
        <f t="shared" si="2"/>
        <v xml:space="preserve"> </v>
      </c>
      <c r="I36" s="352" t="str">
        <f t="shared" si="3"/>
        <v xml:space="preserve"> </v>
      </c>
    </row>
    <row r="37" spans="1:9" ht="12.9" x14ac:dyDescent="0.35">
      <c r="A37" s="314" t="str">
        <f>'t1'!A38</f>
        <v>Farmacisti a t. determinato (art. 15-septies d.lgs. 502/92)</v>
      </c>
      <c r="B37" s="325" t="str">
        <f>'t1'!B38</f>
        <v>SD0600</v>
      </c>
      <c r="C37" s="387">
        <f>'t12'!C38</f>
        <v>0</v>
      </c>
      <c r="D37" s="388">
        <f>'t12'!D38</f>
        <v>0</v>
      </c>
      <c r="E37" s="389" t="str">
        <f t="shared" si="0"/>
        <v xml:space="preserve"> </v>
      </c>
      <c r="F37" s="2552">
        <v>41779.17</v>
      </c>
      <c r="G37" s="389" t="str">
        <f t="shared" si="1"/>
        <v xml:space="preserve"> </v>
      </c>
      <c r="H37" s="391" t="str">
        <f t="shared" si="2"/>
        <v xml:space="preserve"> </v>
      </c>
      <c r="I37" s="352" t="str">
        <f t="shared" si="3"/>
        <v xml:space="preserve"> </v>
      </c>
    </row>
    <row r="38" spans="1:9" ht="12.9" x14ac:dyDescent="0.35">
      <c r="A38" s="314" t="str">
        <f>'t1'!A39</f>
        <v>Biologi con inc. di struttura complessa (rapp. Esclusivo)</v>
      </c>
      <c r="B38" s="325" t="str">
        <f>'t1'!B39</f>
        <v>SD0E13</v>
      </c>
      <c r="C38" s="387">
        <f>'t12'!C39</f>
        <v>36</v>
      </c>
      <c r="D38" s="388">
        <f>'t12'!D39</f>
        <v>125338</v>
      </c>
      <c r="E38" s="389">
        <f t="shared" si="0"/>
        <v>41779.333333333336</v>
      </c>
      <c r="F38" s="2552">
        <v>41779.17</v>
      </c>
      <c r="G38" s="389">
        <f t="shared" si="1"/>
        <v>0.16333333333750488</v>
      </c>
      <c r="H38" s="391">
        <f t="shared" si="2"/>
        <v>3.9094441880368823E-6</v>
      </c>
      <c r="I38" s="352" t="str">
        <f t="shared" si="3"/>
        <v>OK</v>
      </c>
    </row>
    <row r="39" spans="1:9" ht="12.9" x14ac:dyDescent="0.35">
      <c r="A39" s="314" t="str">
        <f>'t1'!A40</f>
        <v>Biologi con inc. di struttura complessa (rapp. Non escl.)</v>
      </c>
      <c r="B39" s="325" t="str">
        <f>'t1'!B40</f>
        <v>SD0N13</v>
      </c>
      <c r="C39" s="387">
        <f>'t12'!C40</f>
        <v>0</v>
      </c>
      <c r="D39" s="388">
        <f>'t12'!D40</f>
        <v>0</v>
      </c>
      <c r="E39" s="389" t="str">
        <f t="shared" si="0"/>
        <v xml:space="preserve"> </v>
      </c>
      <c r="F39" s="2552">
        <v>41779.17</v>
      </c>
      <c r="G39" s="389" t="str">
        <f t="shared" si="1"/>
        <v xml:space="preserve"> </v>
      </c>
      <c r="H39" s="391" t="str">
        <f t="shared" si="2"/>
        <v xml:space="preserve"> </v>
      </c>
      <c r="I39" s="352" t="str">
        <f t="shared" si="3"/>
        <v xml:space="preserve"> </v>
      </c>
    </row>
    <row r="40" spans="1:9" ht="12.9" x14ac:dyDescent="0.35">
      <c r="A40" s="314" t="str">
        <f>'t1'!A41</f>
        <v>Biologi con inc. di struttura semplice (rapp. Esclusivo)</v>
      </c>
      <c r="B40" s="325" t="str">
        <f>'t1'!B41</f>
        <v>SD0E12</v>
      </c>
      <c r="C40" s="387">
        <f>'t12'!C41</f>
        <v>84</v>
      </c>
      <c r="D40" s="388">
        <f>'t12'!D41</f>
        <v>292454</v>
      </c>
      <c r="E40" s="389">
        <f t="shared" si="0"/>
        <v>41779.142857142855</v>
      </c>
      <c r="F40" s="2552">
        <v>41779.17</v>
      </c>
      <c r="G40" s="389">
        <f t="shared" si="1"/>
        <v>-2.7142857143189758E-2</v>
      </c>
      <c r="H40" s="391">
        <f t="shared" si="2"/>
        <v>-6.49674398586419E-7</v>
      </c>
      <c r="I40" s="352" t="str">
        <f t="shared" si="3"/>
        <v>OK</v>
      </c>
    </row>
    <row r="41" spans="1:9" ht="12.9" x14ac:dyDescent="0.35">
      <c r="A41" s="314" t="str">
        <f>'t1'!A42</f>
        <v>Biologi con inc. di struttura semplice (rapp. Non escl.)</v>
      </c>
      <c r="B41" s="325" t="str">
        <f>'t1'!B42</f>
        <v>SD0N12</v>
      </c>
      <c r="C41" s="387">
        <f>'t12'!C42</f>
        <v>0</v>
      </c>
      <c r="D41" s="388">
        <f>'t12'!D42</f>
        <v>0</v>
      </c>
      <c r="E41" s="389" t="str">
        <f t="shared" si="0"/>
        <v xml:space="preserve"> </v>
      </c>
      <c r="F41" s="2552">
        <v>41779.17</v>
      </c>
      <c r="G41" s="389" t="str">
        <f t="shared" si="1"/>
        <v xml:space="preserve"> </v>
      </c>
      <c r="H41" s="391" t="str">
        <f t="shared" si="2"/>
        <v xml:space="preserve"> </v>
      </c>
      <c r="I41" s="352" t="str">
        <f t="shared" si="3"/>
        <v xml:space="preserve"> </v>
      </c>
    </row>
    <row r="42" spans="1:9" ht="12.9" x14ac:dyDescent="0.35">
      <c r="A42" s="314" t="str">
        <f>'t1'!A43</f>
        <v>Biologi con altri incar. Prof.li (rapp. Esclusivo)</v>
      </c>
      <c r="B42" s="325" t="str">
        <f>'t1'!B43</f>
        <v>SD0A12</v>
      </c>
      <c r="C42" s="387">
        <f>'t12'!C43</f>
        <v>361.8</v>
      </c>
      <c r="D42" s="388">
        <f>'t12'!D43</f>
        <v>1259642</v>
      </c>
      <c r="E42" s="389">
        <f t="shared" si="0"/>
        <v>41779.170812603646</v>
      </c>
      <c r="F42" s="2552">
        <v>41779.17</v>
      </c>
      <c r="G42" s="389">
        <f t="shared" si="1"/>
        <v>8.1260364822810516E-4</v>
      </c>
      <c r="H42" s="391">
        <f t="shared" si="2"/>
        <v>1.9449971079562019E-8</v>
      </c>
      <c r="I42" s="352" t="str">
        <f t="shared" si="3"/>
        <v>OK</v>
      </c>
    </row>
    <row r="43" spans="1:9" ht="12.9" x14ac:dyDescent="0.35">
      <c r="A43" s="314" t="str">
        <f>'t1'!A44</f>
        <v>Biologi con altri incar. Prof.li (rapp. Non escl.)</v>
      </c>
      <c r="B43" s="325" t="str">
        <f>'t1'!B44</f>
        <v>SD0011</v>
      </c>
      <c r="C43" s="387">
        <f>'t12'!C44</f>
        <v>0</v>
      </c>
      <c r="D43" s="388">
        <f>'t12'!D44</f>
        <v>0</v>
      </c>
      <c r="E43" s="389" t="str">
        <f t="shared" si="0"/>
        <v xml:space="preserve"> </v>
      </c>
      <c r="F43" s="2552">
        <v>41779.17</v>
      </c>
      <c r="G43" s="389" t="str">
        <f t="shared" si="1"/>
        <v xml:space="preserve"> </v>
      </c>
      <c r="H43" s="391" t="str">
        <f t="shared" si="2"/>
        <v xml:space="preserve"> </v>
      </c>
      <c r="I43" s="352" t="str">
        <f t="shared" si="3"/>
        <v xml:space="preserve"> </v>
      </c>
    </row>
    <row r="44" spans="1:9" ht="12.9" x14ac:dyDescent="0.35">
      <c r="A44" s="314" t="str">
        <f>'t1'!A45</f>
        <v>Biologi a t. determinato (art. 15-septies d.lgs. 502/92)</v>
      </c>
      <c r="B44" s="325" t="str">
        <f>'t1'!B45</f>
        <v>SD0601</v>
      </c>
      <c r="C44" s="387">
        <f>'t12'!C45</f>
        <v>0</v>
      </c>
      <c r="D44" s="388">
        <f>'t12'!D45</f>
        <v>0</v>
      </c>
      <c r="E44" s="389" t="str">
        <f t="shared" si="0"/>
        <v xml:space="preserve"> </v>
      </c>
      <c r="F44" s="2552">
        <v>41779.17</v>
      </c>
      <c r="G44" s="389" t="str">
        <f t="shared" si="1"/>
        <v xml:space="preserve"> </v>
      </c>
      <c r="H44" s="391" t="str">
        <f t="shared" si="2"/>
        <v xml:space="preserve"> </v>
      </c>
      <c r="I44" s="352" t="str">
        <f t="shared" si="3"/>
        <v xml:space="preserve"> </v>
      </c>
    </row>
    <row r="45" spans="1:9" ht="12.9" x14ac:dyDescent="0.35">
      <c r="A45" s="314" t="str">
        <f>'t1'!A46</f>
        <v>Chimici con inc. di struttura complessa (rapp. Esclusivo)</v>
      </c>
      <c r="B45" s="325" t="str">
        <f>'t1'!B46</f>
        <v>SD0E16</v>
      </c>
      <c r="C45" s="387">
        <f>'t12'!C46</f>
        <v>0</v>
      </c>
      <c r="D45" s="388">
        <f>'t12'!D46</f>
        <v>0</v>
      </c>
      <c r="E45" s="389" t="str">
        <f t="shared" si="0"/>
        <v xml:space="preserve"> </v>
      </c>
      <c r="F45" s="2552">
        <v>41779.17</v>
      </c>
      <c r="G45" s="389" t="str">
        <f t="shared" si="1"/>
        <v xml:space="preserve"> </v>
      </c>
      <c r="H45" s="391" t="str">
        <f t="shared" si="2"/>
        <v xml:space="preserve"> </v>
      </c>
      <c r="I45" s="352" t="str">
        <f t="shared" si="3"/>
        <v xml:space="preserve"> </v>
      </c>
    </row>
    <row r="46" spans="1:9" ht="12.9" x14ac:dyDescent="0.35">
      <c r="A46" s="314" t="str">
        <f>'t1'!A47</f>
        <v>Chimici con inc. di struttura complessa (rapp.non escl.)</v>
      </c>
      <c r="B46" s="325" t="str">
        <f>'t1'!B47</f>
        <v>SD0N16</v>
      </c>
      <c r="C46" s="387">
        <f>'t12'!C47</f>
        <v>0</v>
      </c>
      <c r="D46" s="388">
        <f>'t12'!D47</f>
        <v>0</v>
      </c>
      <c r="E46" s="389" t="str">
        <f t="shared" si="0"/>
        <v xml:space="preserve"> </v>
      </c>
      <c r="F46" s="2552">
        <v>41779.17</v>
      </c>
      <c r="G46" s="389" t="str">
        <f t="shared" si="1"/>
        <v xml:space="preserve"> </v>
      </c>
      <c r="H46" s="391" t="str">
        <f t="shared" si="2"/>
        <v xml:space="preserve"> </v>
      </c>
      <c r="I46" s="352" t="str">
        <f t="shared" si="3"/>
        <v xml:space="preserve"> </v>
      </c>
    </row>
    <row r="47" spans="1:9" ht="12.9" x14ac:dyDescent="0.35">
      <c r="A47" s="314" t="str">
        <f>'t1'!A48</f>
        <v>Chimici con inc. di struttura semplice (rapp. Esclusivo)</v>
      </c>
      <c r="B47" s="325" t="str">
        <f>'t1'!B48</f>
        <v>SD0E15</v>
      </c>
      <c r="C47" s="387">
        <f>'t12'!C48</f>
        <v>12</v>
      </c>
      <c r="D47" s="388">
        <f>'t12'!D48</f>
        <v>41779</v>
      </c>
      <c r="E47" s="389">
        <f t="shared" si="0"/>
        <v>41779</v>
      </c>
      <c r="F47" s="2552">
        <v>41779.17</v>
      </c>
      <c r="G47" s="389">
        <f t="shared" si="1"/>
        <v>-0.16999999999825377</v>
      </c>
      <c r="H47" s="391">
        <f t="shared" si="2"/>
        <v>-4.0690133384232804E-6</v>
      </c>
      <c r="I47" s="352" t="str">
        <f t="shared" si="3"/>
        <v>OK</v>
      </c>
    </row>
    <row r="48" spans="1:9" ht="12.9" x14ac:dyDescent="0.35">
      <c r="A48" s="314" t="str">
        <f>'t1'!A49</f>
        <v>Chimici con inc. di struttura semplice (rapp. Non escl.)</v>
      </c>
      <c r="B48" s="325" t="str">
        <f>'t1'!B49</f>
        <v>SD0N15</v>
      </c>
      <c r="C48" s="387">
        <f>'t12'!C49</f>
        <v>0</v>
      </c>
      <c r="D48" s="388">
        <f>'t12'!D49</f>
        <v>0</v>
      </c>
      <c r="E48" s="389" t="str">
        <f t="shared" si="0"/>
        <v xml:space="preserve"> </v>
      </c>
      <c r="F48" s="2552">
        <v>41779.17</v>
      </c>
      <c r="G48" s="389" t="str">
        <f t="shared" si="1"/>
        <v xml:space="preserve"> </v>
      </c>
      <c r="H48" s="391" t="str">
        <f t="shared" si="2"/>
        <v xml:space="preserve"> </v>
      </c>
      <c r="I48" s="352" t="str">
        <f t="shared" si="3"/>
        <v xml:space="preserve"> </v>
      </c>
    </row>
    <row r="49" spans="1:9" ht="12.9" x14ac:dyDescent="0.35">
      <c r="A49" s="314" t="str">
        <f>'t1'!A50</f>
        <v>Chimici con altri incar. Prof.li (rapp. Esclusivo)</v>
      </c>
      <c r="B49" s="325" t="str">
        <f>'t1'!B50</f>
        <v>SD0A15</v>
      </c>
      <c r="C49" s="387">
        <f>'t12'!C50</f>
        <v>12</v>
      </c>
      <c r="D49" s="388">
        <f>'t12'!D50</f>
        <v>41779</v>
      </c>
      <c r="E49" s="389">
        <f t="shared" si="0"/>
        <v>41779</v>
      </c>
      <c r="F49" s="2552">
        <v>41779.17</v>
      </c>
      <c r="G49" s="389">
        <f t="shared" si="1"/>
        <v>-0.16999999999825377</v>
      </c>
      <c r="H49" s="391">
        <f t="shared" si="2"/>
        <v>-4.0690133384232804E-6</v>
      </c>
      <c r="I49" s="352" t="str">
        <f t="shared" si="3"/>
        <v>OK</v>
      </c>
    </row>
    <row r="50" spans="1:9" ht="12.9" x14ac:dyDescent="0.35">
      <c r="A50" s="314" t="str">
        <f>'t1'!A51</f>
        <v>Chimici con altri incar. Prof.li (rapp. Non escl.)</v>
      </c>
      <c r="B50" s="325" t="str">
        <f>'t1'!B51</f>
        <v>SD0014</v>
      </c>
      <c r="C50" s="387">
        <f>'t12'!C51</f>
        <v>0</v>
      </c>
      <c r="D50" s="388">
        <f>'t12'!D51</f>
        <v>0</v>
      </c>
      <c r="E50" s="389" t="str">
        <f t="shared" si="0"/>
        <v xml:space="preserve"> </v>
      </c>
      <c r="F50" s="2552">
        <v>41779.17</v>
      </c>
      <c r="G50" s="389" t="str">
        <f t="shared" si="1"/>
        <v xml:space="preserve"> </v>
      </c>
      <c r="H50" s="391" t="str">
        <f t="shared" si="2"/>
        <v xml:space="preserve"> </v>
      </c>
      <c r="I50" s="352" t="str">
        <f t="shared" si="3"/>
        <v xml:space="preserve"> </v>
      </c>
    </row>
    <row r="51" spans="1:9" ht="12.9" x14ac:dyDescent="0.35">
      <c r="A51" s="314" t="str">
        <f>'t1'!A52</f>
        <v>Chimici a t. determinato (art. 15-septies d.lgs. 502/92)</v>
      </c>
      <c r="B51" s="325" t="str">
        <f>'t1'!B52</f>
        <v>SD0602</v>
      </c>
      <c r="C51" s="387">
        <f>'t12'!C52</f>
        <v>0</v>
      </c>
      <c r="D51" s="388">
        <f>'t12'!D52</f>
        <v>0</v>
      </c>
      <c r="E51" s="389" t="str">
        <f t="shared" si="0"/>
        <v xml:space="preserve"> </v>
      </c>
      <c r="F51" s="2552">
        <v>41779.17</v>
      </c>
      <c r="G51" s="389" t="str">
        <f t="shared" si="1"/>
        <v xml:space="preserve"> </v>
      </c>
      <c r="H51" s="391" t="str">
        <f t="shared" si="2"/>
        <v xml:space="preserve"> </v>
      </c>
      <c r="I51" s="352" t="str">
        <f t="shared" si="3"/>
        <v xml:space="preserve"> </v>
      </c>
    </row>
    <row r="52" spans="1:9" ht="12.9" x14ac:dyDescent="0.35">
      <c r="A52" s="314" t="str">
        <f>'t1'!A53</f>
        <v>Fisici con inc. di struttura complessa (rapp. Esclusivo)</v>
      </c>
      <c r="B52" s="325" t="str">
        <f>'t1'!B53</f>
        <v>SD0E42</v>
      </c>
      <c r="C52" s="387">
        <f>'t12'!C53</f>
        <v>0</v>
      </c>
      <c r="D52" s="388">
        <f>'t12'!D53</f>
        <v>0</v>
      </c>
      <c r="E52" s="389" t="str">
        <f t="shared" si="0"/>
        <v xml:space="preserve"> </v>
      </c>
      <c r="F52" s="2552">
        <v>41779.17</v>
      </c>
      <c r="G52" s="389" t="str">
        <f t="shared" si="1"/>
        <v xml:space="preserve"> </v>
      </c>
      <c r="H52" s="391" t="str">
        <f t="shared" si="2"/>
        <v xml:space="preserve"> </v>
      </c>
      <c r="I52" s="352" t="str">
        <f t="shared" si="3"/>
        <v xml:space="preserve"> </v>
      </c>
    </row>
    <row r="53" spans="1:9" ht="12.9" x14ac:dyDescent="0.35">
      <c r="A53" s="314" t="str">
        <f>'t1'!A54</f>
        <v>Fisici con inc. di struttura complessa (rapp. Non escl.)</v>
      </c>
      <c r="B53" s="325" t="str">
        <f>'t1'!B54</f>
        <v>SD0N42</v>
      </c>
      <c r="C53" s="387">
        <f>'t12'!C54</f>
        <v>0</v>
      </c>
      <c r="D53" s="388">
        <f>'t12'!D54</f>
        <v>0</v>
      </c>
      <c r="E53" s="389" t="str">
        <f t="shared" si="0"/>
        <v xml:space="preserve"> </v>
      </c>
      <c r="F53" s="2552">
        <v>41779.17</v>
      </c>
      <c r="G53" s="389" t="str">
        <f t="shared" si="1"/>
        <v xml:space="preserve"> </v>
      </c>
      <c r="H53" s="391" t="str">
        <f t="shared" si="2"/>
        <v xml:space="preserve"> </v>
      </c>
      <c r="I53" s="352" t="str">
        <f t="shared" si="3"/>
        <v xml:space="preserve"> </v>
      </c>
    </row>
    <row r="54" spans="1:9" ht="12.9" x14ac:dyDescent="0.35">
      <c r="A54" s="314" t="str">
        <f>'t1'!A55</f>
        <v>Fisici con inc. di struttura semplice (rapp. Esclusivo)</v>
      </c>
      <c r="B54" s="325" t="str">
        <f>'t1'!B55</f>
        <v>SD0E41</v>
      </c>
      <c r="C54" s="387">
        <f>'t12'!C55</f>
        <v>24</v>
      </c>
      <c r="D54" s="388">
        <f>'t12'!D55</f>
        <v>83558</v>
      </c>
      <c r="E54" s="389">
        <f t="shared" si="0"/>
        <v>41779</v>
      </c>
      <c r="F54" s="2552">
        <v>41779.17</v>
      </c>
      <c r="G54" s="389">
        <f t="shared" si="1"/>
        <v>-0.16999999999825377</v>
      </c>
      <c r="H54" s="391">
        <f t="shared" si="2"/>
        <v>-4.0690133384232804E-6</v>
      </c>
      <c r="I54" s="352" t="str">
        <f t="shared" si="3"/>
        <v>OK</v>
      </c>
    </row>
    <row r="55" spans="1:9" ht="12.9" x14ac:dyDescent="0.35">
      <c r="A55" s="314" t="str">
        <f>'t1'!A56</f>
        <v>Fisici con inc. di struttura semplice (rapp. Non escl.)</v>
      </c>
      <c r="B55" s="325" t="str">
        <f>'t1'!B56</f>
        <v>SD0N41</v>
      </c>
      <c r="C55" s="387">
        <f>'t12'!C56</f>
        <v>0</v>
      </c>
      <c r="D55" s="388">
        <f>'t12'!D56</f>
        <v>0</v>
      </c>
      <c r="E55" s="389" t="str">
        <f t="shared" si="0"/>
        <v xml:space="preserve"> </v>
      </c>
      <c r="F55" s="2552">
        <v>41779.17</v>
      </c>
      <c r="G55" s="389" t="str">
        <f t="shared" si="1"/>
        <v xml:space="preserve"> </v>
      </c>
      <c r="H55" s="391" t="str">
        <f t="shared" si="2"/>
        <v xml:space="preserve"> </v>
      </c>
      <c r="I55" s="352" t="str">
        <f t="shared" si="3"/>
        <v xml:space="preserve"> </v>
      </c>
    </row>
    <row r="56" spans="1:9" ht="12.9" x14ac:dyDescent="0.35">
      <c r="A56" s="314" t="str">
        <f>'t1'!A57</f>
        <v>Fisici con altri incar. Prof.li (rapp. Esclusivo)</v>
      </c>
      <c r="B56" s="325" t="str">
        <f>'t1'!B57</f>
        <v>SD0A41</v>
      </c>
      <c r="C56" s="387">
        <f>'t12'!C57</f>
        <v>48</v>
      </c>
      <c r="D56" s="388">
        <f>'t12'!D57</f>
        <v>167117</v>
      </c>
      <c r="E56" s="389">
        <f t="shared" si="0"/>
        <v>41779.25</v>
      </c>
      <c r="F56" s="2552">
        <v>41779.17</v>
      </c>
      <c r="G56" s="389">
        <f t="shared" si="1"/>
        <v>8.000000000174623E-2</v>
      </c>
      <c r="H56" s="391">
        <f t="shared" si="2"/>
        <v>1.9148298063783037E-6</v>
      </c>
      <c r="I56" s="352" t="str">
        <f t="shared" si="3"/>
        <v>OK</v>
      </c>
    </row>
    <row r="57" spans="1:9" ht="12.9" x14ac:dyDescent="0.35">
      <c r="A57" s="314" t="str">
        <f>'t1'!A58</f>
        <v>Fisici con altri incar. Prof.li (rapp. Non escl.)</v>
      </c>
      <c r="B57" s="325" t="str">
        <f>'t1'!B58</f>
        <v>SD0040</v>
      </c>
      <c r="C57" s="387">
        <f>'t12'!C58</f>
        <v>0</v>
      </c>
      <c r="D57" s="388">
        <f>'t12'!D58</f>
        <v>0</v>
      </c>
      <c r="E57" s="389" t="str">
        <f t="shared" si="0"/>
        <v xml:space="preserve"> </v>
      </c>
      <c r="F57" s="2552">
        <v>41779.17</v>
      </c>
      <c r="G57" s="389" t="str">
        <f t="shared" si="1"/>
        <v xml:space="preserve"> </v>
      </c>
      <c r="H57" s="391" t="str">
        <f t="shared" si="2"/>
        <v xml:space="preserve"> </v>
      </c>
      <c r="I57" s="352" t="str">
        <f t="shared" si="3"/>
        <v xml:space="preserve"> </v>
      </c>
    </row>
    <row r="58" spans="1:9" ht="12.9" x14ac:dyDescent="0.35">
      <c r="A58" s="314" t="str">
        <f>'t1'!A59</f>
        <v>Fisici a t. determinato (art. 15-septies d.lgs. 502/92)</v>
      </c>
      <c r="B58" s="325" t="str">
        <f>'t1'!B59</f>
        <v>SD0603</v>
      </c>
      <c r="C58" s="387">
        <f>'t12'!C59</f>
        <v>0</v>
      </c>
      <c r="D58" s="388">
        <f>'t12'!D59</f>
        <v>0</v>
      </c>
      <c r="E58" s="389" t="str">
        <f t="shared" si="0"/>
        <v xml:space="preserve"> </v>
      </c>
      <c r="F58" s="2552">
        <v>41779.17</v>
      </c>
      <c r="G58" s="389" t="str">
        <f t="shared" si="1"/>
        <v xml:space="preserve"> </v>
      </c>
      <c r="H58" s="391" t="str">
        <f t="shared" si="2"/>
        <v xml:space="preserve"> </v>
      </c>
      <c r="I58" s="352" t="str">
        <f t="shared" si="3"/>
        <v xml:space="preserve"> </v>
      </c>
    </row>
    <row r="59" spans="1:9" ht="12.9" x14ac:dyDescent="0.35">
      <c r="A59" s="314" t="str">
        <f>'t1'!A60</f>
        <v>Psicologi con inc. di struttura complessa (rapp. Esclusivo)</v>
      </c>
      <c r="B59" s="325" t="str">
        <f>'t1'!B60</f>
        <v>SD0E66</v>
      </c>
      <c r="C59" s="387">
        <f>'t12'!C60</f>
        <v>0</v>
      </c>
      <c r="D59" s="388">
        <f>'t12'!D60</f>
        <v>0</v>
      </c>
      <c r="E59" s="389" t="str">
        <f t="shared" si="0"/>
        <v xml:space="preserve"> </v>
      </c>
      <c r="F59" s="2552">
        <v>41779.17</v>
      </c>
      <c r="G59" s="389" t="str">
        <f t="shared" si="1"/>
        <v xml:space="preserve"> </v>
      </c>
      <c r="H59" s="391" t="str">
        <f t="shared" si="2"/>
        <v xml:space="preserve"> </v>
      </c>
      <c r="I59" s="352" t="str">
        <f t="shared" si="3"/>
        <v xml:space="preserve"> </v>
      </c>
    </row>
    <row r="60" spans="1:9" ht="12.9" x14ac:dyDescent="0.35">
      <c r="A60" s="314" t="str">
        <f>'t1'!A61</f>
        <v>Psicologi con inc. di struttura complessa (rapp. Non escl.)</v>
      </c>
      <c r="B60" s="325" t="str">
        <f>'t1'!B61</f>
        <v>SD0N66</v>
      </c>
      <c r="C60" s="387">
        <f>'t12'!C61</f>
        <v>0</v>
      </c>
      <c r="D60" s="388">
        <f>'t12'!D61</f>
        <v>0</v>
      </c>
      <c r="E60" s="389" t="str">
        <f t="shared" si="0"/>
        <v xml:space="preserve"> </v>
      </c>
      <c r="F60" s="2552">
        <v>41779.17</v>
      </c>
      <c r="G60" s="389" t="str">
        <f t="shared" si="1"/>
        <v xml:space="preserve"> </v>
      </c>
      <c r="H60" s="391" t="str">
        <f t="shared" si="2"/>
        <v xml:space="preserve"> </v>
      </c>
      <c r="I60" s="352" t="str">
        <f t="shared" si="3"/>
        <v xml:space="preserve"> </v>
      </c>
    </row>
    <row r="61" spans="1:9" ht="12.9" x14ac:dyDescent="0.35">
      <c r="A61" s="314" t="str">
        <f>'t1'!A62</f>
        <v>Psicologi con inc. di struttura semplice (rapp. Esclusivo)</v>
      </c>
      <c r="B61" s="325" t="str">
        <f>'t1'!B62</f>
        <v>SD0E65</v>
      </c>
      <c r="C61" s="387">
        <f>'t12'!C62</f>
        <v>12</v>
      </c>
      <c r="D61" s="388">
        <f>'t12'!D62</f>
        <v>41779</v>
      </c>
      <c r="E61" s="389">
        <f t="shared" si="0"/>
        <v>41779</v>
      </c>
      <c r="F61" s="2552">
        <v>41779.17</v>
      </c>
      <c r="G61" s="389">
        <f t="shared" si="1"/>
        <v>-0.16999999999825377</v>
      </c>
      <c r="H61" s="391">
        <f t="shared" si="2"/>
        <v>-4.0690133384232804E-6</v>
      </c>
      <c r="I61" s="352" t="str">
        <f t="shared" si="3"/>
        <v>OK</v>
      </c>
    </row>
    <row r="62" spans="1:9" ht="12.9" x14ac:dyDescent="0.35">
      <c r="A62" s="314" t="str">
        <f>'t1'!A63</f>
        <v>Psicologi con inc. di struttura semplice (rapp. Non escl.)</v>
      </c>
      <c r="B62" s="325" t="str">
        <f>'t1'!B63</f>
        <v>SD0N65</v>
      </c>
      <c r="C62" s="387">
        <f>'t12'!C63</f>
        <v>0</v>
      </c>
      <c r="D62" s="388">
        <f>'t12'!D63</f>
        <v>0</v>
      </c>
      <c r="E62" s="389" t="str">
        <f t="shared" si="0"/>
        <v xml:space="preserve"> </v>
      </c>
      <c r="F62" s="2552">
        <v>41779.17</v>
      </c>
      <c r="G62" s="389" t="str">
        <f t="shared" si="1"/>
        <v xml:space="preserve"> </v>
      </c>
      <c r="H62" s="391" t="str">
        <f t="shared" si="2"/>
        <v xml:space="preserve"> </v>
      </c>
      <c r="I62" s="352" t="str">
        <f t="shared" si="3"/>
        <v xml:space="preserve"> </v>
      </c>
    </row>
    <row r="63" spans="1:9" ht="12.9" x14ac:dyDescent="0.35">
      <c r="A63" s="314" t="str">
        <f>'t1'!A64</f>
        <v>Psicologi con altri incar. Prof.li (rapp. Esclusivo)</v>
      </c>
      <c r="B63" s="325" t="str">
        <f>'t1'!B64</f>
        <v>SD0A65</v>
      </c>
      <c r="C63" s="387">
        <f>'t12'!C64</f>
        <v>12</v>
      </c>
      <c r="D63" s="388">
        <f>'t12'!D64</f>
        <v>41779</v>
      </c>
      <c r="E63" s="389">
        <f t="shared" si="0"/>
        <v>41779</v>
      </c>
      <c r="F63" s="2552">
        <v>41779.17</v>
      </c>
      <c r="G63" s="389">
        <f t="shared" si="1"/>
        <v>-0.16999999999825377</v>
      </c>
      <c r="H63" s="391">
        <f t="shared" si="2"/>
        <v>-4.0690133384232804E-6</v>
      </c>
      <c r="I63" s="352" t="str">
        <f t="shared" si="3"/>
        <v>OK</v>
      </c>
    </row>
    <row r="64" spans="1:9" ht="12.9" x14ac:dyDescent="0.35">
      <c r="A64" s="314" t="str">
        <f>'t1'!A65</f>
        <v>Psicologi con altri incar. Prof.li (rapp. Non escl.)</v>
      </c>
      <c r="B64" s="325" t="str">
        <f>'t1'!B65</f>
        <v>SD0064</v>
      </c>
      <c r="C64" s="387">
        <f>'t12'!C65</f>
        <v>0</v>
      </c>
      <c r="D64" s="388">
        <f>'t12'!D65</f>
        <v>0</v>
      </c>
      <c r="E64" s="389" t="str">
        <f t="shared" si="0"/>
        <v xml:space="preserve"> </v>
      </c>
      <c r="F64" s="2552">
        <v>41779.17</v>
      </c>
      <c r="G64" s="389" t="str">
        <f t="shared" si="1"/>
        <v xml:space="preserve"> </v>
      </c>
      <c r="H64" s="391" t="str">
        <f t="shared" si="2"/>
        <v xml:space="preserve"> </v>
      </c>
      <c r="I64" s="352" t="str">
        <f t="shared" si="3"/>
        <v xml:space="preserve"> </v>
      </c>
    </row>
    <row r="65" spans="1:9" ht="12.9" x14ac:dyDescent="0.35">
      <c r="A65" s="314" t="str">
        <f>'t1'!A66</f>
        <v>Psicologi a t. determinato (art. 15-septies d.lgs. 502/92)</v>
      </c>
      <c r="B65" s="325" t="str">
        <f>'t1'!B66</f>
        <v>SD0604</v>
      </c>
      <c r="C65" s="387">
        <f>'t12'!C66</f>
        <v>0</v>
      </c>
      <c r="D65" s="388">
        <f>'t12'!D66</f>
        <v>0</v>
      </c>
      <c r="E65" s="389" t="str">
        <f t="shared" si="0"/>
        <v xml:space="preserve"> </v>
      </c>
      <c r="F65" s="2552">
        <v>41779.17</v>
      </c>
      <c r="G65" s="389" t="str">
        <f t="shared" si="1"/>
        <v xml:space="preserve"> </v>
      </c>
      <c r="H65" s="391" t="str">
        <f t="shared" si="2"/>
        <v xml:space="preserve"> </v>
      </c>
      <c r="I65" s="352" t="str">
        <f t="shared" si="3"/>
        <v xml:space="preserve"> </v>
      </c>
    </row>
    <row r="66" spans="1:9" ht="12.9" x14ac:dyDescent="0.35">
      <c r="A66" s="314" t="str">
        <f>'t1'!A67</f>
        <v>Dirigente prof. Sanit. Inferm/ostetrica (inc. Strut. Compl.)</v>
      </c>
      <c r="B66" s="325" t="str">
        <f>'t1'!B67</f>
        <v>SD0CO1</v>
      </c>
      <c r="C66" s="387">
        <f>'t12'!C67</f>
        <v>24</v>
      </c>
      <c r="D66" s="388">
        <f>'t12'!D67</f>
        <v>83558</v>
      </c>
      <c r="E66" s="389">
        <f t="shared" si="0"/>
        <v>41779</v>
      </c>
      <c r="F66" s="2552">
        <v>41779.17</v>
      </c>
      <c r="G66" s="389">
        <f t="shared" si="1"/>
        <v>-0.16999999999825377</v>
      </c>
      <c r="H66" s="391">
        <f t="shared" si="2"/>
        <v>-4.0690133384232804E-6</v>
      </c>
      <c r="I66" s="352" t="str">
        <f t="shared" si="3"/>
        <v>OK</v>
      </c>
    </row>
    <row r="67" spans="1:9" ht="12.9" x14ac:dyDescent="0.35">
      <c r="A67" s="314" t="str">
        <f>'t1'!A68</f>
        <v>Dirigente prof. Sanit. Inferm/ostetrica (inc. Strut. Sempl.)</v>
      </c>
      <c r="B67" s="325" t="str">
        <f>'t1'!B68</f>
        <v>SD0SE1</v>
      </c>
      <c r="C67" s="387">
        <f>'t12'!C68</f>
        <v>0</v>
      </c>
      <c r="D67" s="388">
        <f>'t12'!D68</f>
        <v>0</v>
      </c>
      <c r="E67" s="389" t="str">
        <f t="shared" si="0"/>
        <v xml:space="preserve"> </v>
      </c>
      <c r="F67" s="2552">
        <v>41779.17</v>
      </c>
      <c r="G67" s="389" t="str">
        <f t="shared" si="1"/>
        <v xml:space="preserve"> </v>
      </c>
      <c r="H67" s="391" t="str">
        <f t="shared" si="2"/>
        <v xml:space="preserve"> </v>
      </c>
      <c r="I67" s="352" t="str">
        <f t="shared" si="3"/>
        <v xml:space="preserve"> </v>
      </c>
    </row>
    <row r="68" spans="1:9" ht="12.9" x14ac:dyDescent="0.35">
      <c r="A68" s="314" t="str">
        <f>'t1'!A69</f>
        <v>Dirigente prof. Sanit. Inferm/ostetrica (altri inc. Prof.li)</v>
      </c>
      <c r="B68" s="325" t="str">
        <f>'t1'!B69</f>
        <v>SD0AI1</v>
      </c>
      <c r="C68" s="387">
        <f>'t12'!C69</f>
        <v>0</v>
      </c>
      <c r="D68" s="388">
        <f>'t12'!D69</f>
        <v>0</v>
      </c>
      <c r="E68" s="389" t="str">
        <f t="shared" si="0"/>
        <v xml:space="preserve"> </v>
      </c>
      <c r="F68" s="2552">
        <v>41779.17</v>
      </c>
      <c r="G68" s="389" t="str">
        <f t="shared" si="1"/>
        <v xml:space="preserve"> </v>
      </c>
      <c r="H68" s="391" t="str">
        <f t="shared" si="2"/>
        <v xml:space="preserve"> </v>
      </c>
      <c r="I68" s="352" t="str">
        <f t="shared" si="3"/>
        <v xml:space="preserve"> </v>
      </c>
    </row>
    <row r="69" spans="1:9" ht="12.9" x14ac:dyDescent="0.35">
      <c r="A69" s="314" t="str">
        <f>'t1'!A70</f>
        <v>Dir. Prof.san.inferm/ostet t.det.art.15-septies dlgs 502/92</v>
      </c>
      <c r="B69" s="325" t="str">
        <f>'t1'!B70</f>
        <v>SD048B</v>
      </c>
      <c r="C69" s="387">
        <f>'t12'!C70</f>
        <v>0</v>
      </c>
      <c r="D69" s="388">
        <f>'t12'!D70</f>
        <v>0</v>
      </c>
      <c r="E69" s="389" t="str">
        <f t="shared" si="0"/>
        <v xml:space="preserve"> </v>
      </c>
      <c r="F69" s="2552">
        <v>41779.17</v>
      </c>
      <c r="G69" s="389" t="str">
        <f t="shared" si="1"/>
        <v xml:space="preserve"> </v>
      </c>
      <c r="H69" s="391" t="str">
        <f t="shared" si="2"/>
        <v xml:space="preserve"> </v>
      </c>
      <c r="I69" s="352" t="str">
        <f t="shared" si="3"/>
        <v xml:space="preserve"> </v>
      </c>
    </row>
    <row r="70" spans="1:9" ht="12.9" x14ac:dyDescent="0.35">
      <c r="A70" s="314" t="str">
        <f>'t1'!A71</f>
        <v>Dirigente prof. Sanit. Riabilitative (inc. Strut. Compl.)</v>
      </c>
      <c r="B70" s="325" t="str">
        <f>'t1'!B71</f>
        <v>SD0CO2</v>
      </c>
      <c r="C70" s="387">
        <f>'t12'!C71</f>
        <v>0</v>
      </c>
      <c r="D70" s="388">
        <f>'t12'!D71</f>
        <v>0</v>
      </c>
      <c r="E70" s="389" t="str">
        <f t="shared" si="0"/>
        <v xml:space="preserve"> </v>
      </c>
      <c r="F70" s="2552">
        <v>41779.17</v>
      </c>
      <c r="G70" s="389" t="str">
        <f t="shared" si="1"/>
        <v xml:space="preserve"> </v>
      </c>
      <c r="H70" s="391" t="str">
        <f t="shared" si="2"/>
        <v xml:space="preserve"> </v>
      </c>
      <c r="I70" s="352" t="str">
        <f t="shared" si="3"/>
        <v xml:space="preserve"> </v>
      </c>
    </row>
    <row r="71" spans="1:9" ht="12.9" x14ac:dyDescent="0.35">
      <c r="A71" s="314" t="str">
        <f>'t1'!A72</f>
        <v>Dirigente prof. Sanit. Riabilitative (inc. Strut. Sempl.)</v>
      </c>
      <c r="B71" s="325" t="str">
        <f>'t1'!B72</f>
        <v>SD0SE2</v>
      </c>
      <c r="C71" s="387">
        <f>'t12'!C72</f>
        <v>0</v>
      </c>
      <c r="D71" s="388">
        <f>'t12'!D72</f>
        <v>0</v>
      </c>
      <c r="E71" s="389" t="str">
        <f t="shared" ref="E71:E134" si="4">IF(C71=0," ",D71/C71*12)</f>
        <v xml:space="preserve"> </v>
      </c>
      <c r="F71" s="2552">
        <v>41779.17</v>
      </c>
      <c r="G71" s="389" t="str">
        <f t="shared" ref="G71:G134" si="5">IF(E71=" "," ",E71-F71)</f>
        <v xml:space="preserve"> </v>
      </c>
      <c r="H71" s="391" t="str">
        <f t="shared" ref="H71:H134" si="6">IF(E71=" "," ",IF(F71=0," ",G71/F71))</f>
        <v xml:space="preserve"> </v>
      </c>
      <c r="I71" s="352" t="str">
        <f t="shared" ref="I71:I134" si="7">IF(E71=" "," ",IF(F71=0," ",IF(ABS(H71)&gt;0.02,"ERRORE","OK")))</f>
        <v xml:space="preserve"> </v>
      </c>
    </row>
    <row r="72" spans="1:9" ht="12.9" x14ac:dyDescent="0.35">
      <c r="A72" s="314" t="str">
        <f>'t1'!A73</f>
        <v>Dirigente prof. Sanit. Riabilitative (altri inc. Prof.li)</v>
      </c>
      <c r="B72" s="325" t="str">
        <f>'t1'!B73</f>
        <v>SD0AI2</v>
      </c>
      <c r="C72" s="387">
        <f>'t12'!C73</f>
        <v>0</v>
      </c>
      <c r="D72" s="388">
        <f>'t12'!D73</f>
        <v>0</v>
      </c>
      <c r="E72" s="389" t="str">
        <f t="shared" si="4"/>
        <v xml:space="preserve"> </v>
      </c>
      <c r="F72" s="2552">
        <v>41779.17</v>
      </c>
      <c r="G72" s="389" t="str">
        <f t="shared" si="5"/>
        <v xml:space="preserve"> </v>
      </c>
      <c r="H72" s="391" t="str">
        <f t="shared" si="6"/>
        <v xml:space="preserve"> </v>
      </c>
      <c r="I72" s="352" t="str">
        <f t="shared" si="7"/>
        <v xml:space="preserve"> </v>
      </c>
    </row>
    <row r="73" spans="1:9" ht="12.9" x14ac:dyDescent="0.35">
      <c r="A73" s="314" t="str">
        <f>'t1'!A74</f>
        <v>Dir. Prof. San. Riabilitat. T.det.art.15-septies dlgs 502/92</v>
      </c>
      <c r="B73" s="325" t="str">
        <f>'t1'!B74</f>
        <v>SD048C</v>
      </c>
      <c r="C73" s="387">
        <f>'t12'!C74</f>
        <v>0</v>
      </c>
      <c r="D73" s="388">
        <f>'t12'!D74</f>
        <v>0</v>
      </c>
      <c r="E73" s="389" t="str">
        <f t="shared" si="4"/>
        <v xml:space="preserve"> </v>
      </c>
      <c r="F73" s="2552">
        <v>41779.17</v>
      </c>
      <c r="G73" s="389" t="str">
        <f t="shared" si="5"/>
        <v xml:space="preserve"> </v>
      </c>
      <c r="H73" s="391" t="str">
        <f t="shared" si="6"/>
        <v xml:space="preserve"> </v>
      </c>
      <c r="I73" s="352" t="str">
        <f t="shared" si="7"/>
        <v xml:space="preserve"> </v>
      </c>
    </row>
    <row r="74" spans="1:9" ht="12.9" x14ac:dyDescent="0.35">
      <c r="A74" s="314" t="str">
        <f>'t1'!A75</f>
        <v>Dirigente prof. Tecnico sanitarie (inc. Strut. Compl.)</v>
      </c>
      <c r="B74" s="325" t="str">
        <f>'t1'!B75</f>
        <v>SD0CO3</v>
      </c>
      <c r="C74" s="387">
        <f>'t12'!C75</f>
        <v>0</v>
      </c>
      <c r="D74" s="388">
        <f>'t12'!D75</f>
        <v>0</v>
      </c>
      <c r="E74" s="389" t="str">
        <f t="shared" si="4"/>
        <v xml:space="preserve"> </v>
      </c>
      <c r="F74" s="2552">
        <v>41779.17</v>
      </c>
      <c r="G74" s="389" t="str">
        <f t="shared" si="5"/>
        <v xml:space="preserve"> </v>
      </c>
      <c r="H74" s="391" t="str">
        <f t="shared" si="6"/>
        <v xml:space="preserve"> </v>
      </c>
      <c r="I74" s="352" t="str">
        <f t="shared" si="7"/>
        <v xml:space="preserve"> </v>
      </c>
    </row>
    <row r="75" spans="1:9" ht="12.9" x14ac:dyDescent="0.35">
      <c r="A75" s="314" t="str">
        <f>'t1'!A76</f>
        <v>Dirigente prof. Tecnico sanitarie (inc. Strut. Sempl.)</v>
      </c>
      <c r="B75" s="325" t="str">
        <f>'t1'!B76</f>
        <v>SD0SE3</v>
      </c>
      <c r="C75" s="387">
        <f>'t12'!C76</f>
        <v>0</v>
      </c>
      <c r="D75" s="388">
        <f>'t12'!D76</f>
        <v>0</v>
      </c>
      <c r="E75" s="389" t="str">
        <f t="shared" si="4"/>
        <v xml:space="preserve"> </v>
      </c>
      <c r="F75" s="2552">
        <v>41779.17</v>
      </c>
      <c r="G75" s="389" t="str">
        <f t="shared" si="5"/>
        <v xml:space="preserve"> </v>
      </c>
      <c r="H75" s="391" t="str">
        <f t="shared" si="6"/>
        <v xml:space="preserve"> </v>
      </c>
      <c r="I75" s="352" t="str">
        <f t="shared" si="7"/>
        <v xml:space="preserve"> </v>
      </c>
    </row>
    <row r="76" spans="1:9" ht="12.9" x14ac:dyDescent="0.35">
      <c r="A76" s="314" t="str">
        <f>'t1'!A77</f>
        <v>Dirigente prof. Tecnico sanitarie (altri inc. Prof.li)</v>
      </c>
      <c r="B76" s="325" t="str">
        <f>'t1'!B77</f>
        <v>SD0AI3</v>
      </c>
      <c r="C76" s="387">
        <f>'t12'!C77</f>
        <v>0</v>
      </c>
      <c r="D76" s="388">
        <f>'t12'!D77</f>
        <v>0</v>
      </c>
      <c r="E76" s="389" t="str">
        <f t="shared" si="4"/>
        <v xml:space="preserve"> </v>
      </c>
      <c r="F76" s="2552">
        <v>41779.17</v>
      </c>
      <c r="G76" s="389" t="str">
        <f t="shared" si="5"/>
        <v xml:space="preserve"> </v>
      </c>
      <c r="H76" s="391" t="str">
        <f t="shared" si="6"/>
        <v xml:space="preserve"> </v>
      </c>
      <c r="I76" s="352" t="str">
        <f t="shared" si="7"/>
        <v xml:space="preserve"> </v>
      </c>
    </row>
    <row r="77" spans="1:9" ht="12.9" x14ac:dyDescent="0.35">
      <c r="A77" s="314" t="str">
        <f>'t1'!A78</f>
        <v>Dir. Prof.tecnico sanitarie t.det.art.15-septies dlgs 502/92</v>
      </c>
      <c r="B77" s="325" t="str">
        <f>'t1'!B78</f>
        <v>SD048D</v>
      </c>
      <c r="C77" s="387">
        <f>'t12'!C78</f>
        <v>0</v>
      </c>
      <c r="D77" s="388">
        <f>'t12'!D78</f>
        <v>0</v>
      </c>
      <c r="E77" s="389" t="str">
        <f t="shared" si="4"/>
        <v xml:space="preserve"> </v>
      </c>
      <c r="F77" s="2552">
        <v>41779.17</v>
      </c>
      <c r="G77" s="389" t="str">
        <f t="shared" si="5"/>
        <v xml:space="preserve"> </v>
      </c>
      <c r="H77" s="391" t="str">
        <f t="shared" si="6"/>
        <v xml:space="preserve"> </v>
      </c>
      <c r="I77" s="352" t="str">
        <f t="shared" si="7"/>
        <v xml:space="preserve"> </v>
      </c>
    </row>
    <row r="78" spans="1:9" ht="12.9" x14ac:dyDescent="0.35">
      <c r="A78" s="314" t="str">
        <f>'t1'!A79</f>
        <v>Dirigente prof.tecniche della prevenzione (inc.strut.compl.)</v>
      </c>
      <c r="B78" s="325" t="str">
        <f>'t1'!B79</f>
        <v>SD0CO4</v>
      </c>
      <c r="C78" s="387">
        <f>'t12'!C79</f>
        <v>0</v>
      </c>
      <c r="D78" s="388">
        <f>'t12'!D79</f>
        <v>0</v>
      </c>
      <c r="E78" s="389" t="str">
        <f t="shared" si="4"/>
        <v xml:space="preserve"> </v>
      </c>
      <c r="F78" s="2552">
        <v>41779.17</v>
      </c>
      <c r="G78" s="389" t="str">
        <f t="shared" si="5"/>
        <v xml:space="preserve"> </v>
      </c>
      <c r="H78" s="391" t="str">
        <f t="shared" si="6"/>
        <v xml:space="preserve"> </v>
      </c>
      <c r="I78" s="352" t="str">
        <f t="shared" si="7"/>
        <v xml:space="preserve"> </v>
      </c>
    </row>
    <row r="79" spans="1:9" ht="12.9" x14ac:dyDescent="0.35">
      <c r="A79" s="314" t="str">
        <f>'t1'!A80</f>
        <v>Dirigente prof.tecniche della prevenzione (inc.strut.sempl.)</v>
      </c>
      <c r="B79" s="325" t="str">
        <f>'t1'!B80</f>
        <v>SD0SE4</v>
      </c>
      <c r="C79" s="387">
        <f>'t12'!C80</f>
        <v>0</v>
      </c>
      <c r="D79" s="388">
        <f>'t12'!D80</f>
        <v>0</v>
      </c>
      <c r="E79" s="389" t="str">
        <f t="shared" si="4"/>
        <v xml:space="preserve"> </v>
      </c>
      <c r="F79" s="2552">
        <v>41779.17</v>
      </c>
      <c r="G79" s="389" t="str">
        <f t="shared" si="5"/>
        <v xml:space="preserve"> </v>
      </c>
      <c r="H79" s="391" t="str">
        <f t="shared" si="6"/>
        <v xml:space="preserve"> </v>
      </c>
      <c r="I79" s="352" t="str">
        <f t="shared" si="7"/>
        <v xml:space="preserve"> </v>
      </c>
    </row>
    <row r="80" spans="1:9" ht="12.9" x14ac:dyDescent="0.35">
      <c r="A80" s="314" t="str">
        <f>'t1'!A81</f>
        <v>Dirigente prof.tecniche della prevenzione(altri inc.prof.li)</v>
      </c>
      <c r="B80" s="325" t="str">
        <f>'t1'!B81</f>
        <v>SD0AI4</v>
      </c>
      <c r="C80" s="387">
        <f>'t12'!C81</f>
        <v>0</v>
      </c>
      <c r="D80" s="388">
        <f>'t12'!D81</f>
        <v>0</v>
      </c>
      <c r="E80" s="389" t="str">
        <f t="shared" si="4"/>
        <v xml:space="preserve"> </v>
      </c>
      <c r="F80" s="2552">
        <v>41779.17</v>
      </c>
      <c r="G80" s="389" t="str">
        <f t="shared" si="5"/>
        <v xml:space="preserve"> </v>
      </c>
      <c r="H80" s="391" t="str">
        <f t="shared" si="6"/>
        <v xml:space="preserve"> </v>
      </c>
      <c r="I80" s="352" t="str">
        <f t="shared" si="7"/>
        <v xml:space="preserve"> </v>
      </c>
    </row>
    <row r="81" spans="1:9" ht="12.9" x14ac:dyDescent="0.35">
      <c r="A81" s="314" t="str">
        <f>'t1'!A82</f>
        <v>Dir. Prof.tecniche prevenz. T.det.art.15-septies dlgs 502/92</v>
      </c>
      <c r="B81" s="325" t="str">
        <f>'t1'!B82</f>
        <v>SD048E</v>
      </c>
      <c r="C81" s="387">
        <f>'t12'!C82</f>
        <v>0</v>
      </c>
      <c r="D81" s="388">
        <f>'t12'!D82</f>
        <v>0</v>
      </c>
      <c r="E81" s="389" t="str">
        <f t="shared" si="4"/>
        <v xml:space="preserve"> </v>
      </c>
      <c r="F81" s="2552">
        <v>41779.17</v>
      </c>
      <c r="G81" s="389" t="str">
        <f t="shared" si="5"/>
        <v xml:space="preserve"> </v>
      </c>
      <c r="H81" s="391" t="str">
        <f t="shared" si="6"/>
        <v xml:space="preserve"> </v>
      </c>
      <c r="I81" s="352" t="str">
        <f t="shared" si="7"/>
        <v xml:space="preserve"> </v>
      </c>
    </row>
    <row r="82" spans="1:9" ht="12.9" x14ac:dyDescent="0.35">
      <c r="A82" s="314" t="str">
        <f>'t1'!A83</f>
        <v>Coll.re prof.le sanitario - pers. Infer. Senior - ds</v>
      </c>
      <c r="B82" s="325" t="str">
        <f>'t1'!B83</f>
        <v>S18863</v>
      </c>
      <c r="C82" s="387">
        <f>'t12'!C83</f>
        <v>228</v>
      </c>
      <c r="D82" s="388">
        <f>'t12'!D83</f>
        <v>472792</v>
      </c>
      <c r="E82" s="389">
        <f t="shared" si="4"/>
        <v>24883.789473684214</v>
      </c>
      <c r="F82" s="2552">
        <v>24883.74</v>
      </c>
      <c r="G82" s="389">
        <f t="shared" si="5"/>
        <v>4.9473684211989166E-2</v>
      </c>
      <c r="H82" s="391">
        <f t="shared" si="6"/>
        <v>1.9881932624271576E-6</v>
      </c>
      <c r="I82" s="352" t="str">
        <f t="shared" si="7"/>
        <v>OK</v>
      </c>
    </row>
    <row r="83" spans="1:9" ht="12.9" x14ac:dyDescent="0.35">
      <c r="A83" s="314" t="str">
        <f>'t1'!A84</f>
        <v>Coll.re prof.le sanitario - pers. Infer. - D</v>
      </c>
      <c r="B83" s="325" t="str">
        <f>'t1'!B84</f>
        <v>S16020</v>
      </c>
      <c r="C83" s="387">
        <f>'t12'!C84</f>
        <v>4750.83</v>
      </c>
      <c r="D83" s="388">
        <f>'t12'!D84</f>
        <v>9141151</v>
      </c>
      <c r="E83" s="389">
        <f t="shared" si="4"/>
        <v>23089.399536502046</v>
      </c>
      <c r="F83" s="2552">
        <v>23074.400000000001</v>
      </c>
      <c r="G83" s="389">
        <f t="shared" si="5"/>
        <v>14.999536502044066</v>
      </c>
      <c r="H83" s="391">
        <f t="shared" si="6"/>
        <v>6.5005098732985752E-4</v>
      </c>
      <c r="I83" s="352" t="str">
        <f t="shared" si="7"/>
        <v>OK</v>
      </c>
    </row>
    <row r="84" spans="1:9" ht="12.9" x14ac:dyDescent="0.35">
      <c r="A84" s="314" t="str">
        <f>'t1'!A85</f>
        <v>Oper.re prof.le sanitario pers. Inferm. - C</v>
      </c>
      <c r="B84" s="325" t="str">
        <f>'t1'!B85</f>
        <v>S14056</v>
      </c>
      <c r="C84" s="387">
        <f>'t12'!C85</f>
        <v>0</v>
      </c>
      <c r="D84" s="388">
        <f>'t12'!D85</f>
        <v>0</v>
      </c>
      <c r="E84" s="389" t="str">
        <f t="shared" si="4"/>
        <v xml:space="preserve"> </v>
      </c>
      <c r="F84" s="2552">
        <v>21250.82</v>
      </c>
      <c r="G84" s="389" t="str">
        <f t="shared" si="5"/>
        <v xml:space="preserve"> </v>
      </c>
      <c r="H84" s="391" t="str">
        <f t="shared" si="6"/>
        <v xml:space="preserve"> </v>
      </c>
      <c r="I84" s="352" t="str">
        <f t="shared" si="7"/>
        <v xml:space="preserve"> </v>
      </c>
    </row>
    <row r="85" spans="1:9" ht="12.9" x14ac:dyDescent="0.35">
      <c r="A85" s="314" t="str">
        <f>'t1'!A86</f>
        <v>Oper.re prof.le di ii cat.pers. Inferm.  Senior-C</v>
      </c>
      <c r="B85" s="325" t="str">
        <f>'t1'!B86</f>
        <v>S14S52</v>
      </c>
      <c r="C85" s="387">
        <f>'t12'!C86</f>
        <v>19.97</v>
      </c>
      <c r="D85" s="388">
        <f>'t12'!D86</f>
        <v>35359</v>
      </c>
      <c r="E85" s="389">
        <f t="shared" si="4"/>
        <v>21247.270906359539</v>
      </c>
      <c r="F85" s="2552">
        <v>21250.82</v>
      </c>
      <c r="G85" s="389">
        <f t="shared" si="5"/>
        <v>-3.5490936404603417</v>
      </c>
      <c r="H85" s="391">
        <f t="shared" si="6"/>
        <v>-1.6700972670515029E-4</v>
      </c>
      <c r="I85" s="352" t="str">
        <f t="shared" si="7"/>
        <v>OK</v>
      </c>
    </row>
    <row r="86" spans="1:9" ht="12.9" x14ac:dyDescent="0.35">
      <c r="A86" s="314" t="str">
        <f>'t1'!A87</f>
        <v>Oper.re prof.le di ii cat.pers. Inferm. Bs</v>
      </c>
      <c r="B86" s="325" t="str">
        <f>'t1'!B87</f>
        <v>S13052</v>
      </c>
      <c r="C86" s="387">
        <f>'t12'!C87</f>
        <v>0</v>
      </c>
      <c r="D86" s="388">
        <f>'t12'!D87</f>
        <v>0</v>
      </c>
      <c r="E86" s="389" t="str">
        <f t="shared" si="4"/>
        <v xml:space="preserve"> </v>
      </c>
      <c r="F86" s="2552">
        <v>19209.84</v>
      </c>
      <c r="G86" s="389" t="str">
        <f t="shared" si="5"/>
        <v xml:space="preserve"> </v>
      </c>
      <c r="H86" s="391" t="str">
        <f t="shared" si="6"/>
        <v xml:space="preserve"> </v>
      </c>
      <c r="I86" s="352" t="str">
        <f t="shared" si="7"/>
        <v xml:space="preserve"> </v>
      </c>
    </row>
    <row r="87" spans="1:9" ht="12.9" x14ac:dyDescent="0.35">
      <c r="A87" s="314" t="str">
        <f>'t1'!A88</f>
        <v>Coll.re prof.le sanitario - pers. Tec. Senior - DS</v>
      </c>
      <c r="B87" s="325" t="str">
        <f>'t1'!B88</f>
        <v>S18864</v>
      </c>
      <c r="C87" s="387">
        <f>'t12'!C88</f>
        <v>96</v>
      </c>
      <c r="D87" s="388">
        <f>'t12'!D88</f>
        <v>199070</v>
      </c>
      <c r="E87" s="389">
        <f t="shared" si="4"/>
        <v>24883.75</v>
      </c>
      <c r="F87" s="2552">
        <v>24883.74</v>
      </c>
      <c r="G87" s="389">
        <f t="shared" si="5"/>
        <v>9.9999999983992893E-3</v>
      </c>
      <c r="H87" s="391">
        <f t="shared" si="6"/>
        <v>4.018688508399175E-7</v>
      </c>
      <c r="I87" s="352" t="str">
        <f t="shared" si="7"/>
        <v>OK</v>
      </c>
    </row>
    <row r="88" spans="1:9" ht="12.9" x14ac:dyDescent="0.35">
      <c r="A88" s="314" t="str">
        <f>'t1'!A89</f>
        <v>Coll.re prof.le sanitario - pers. Tec.- D</v>
      </c>
      <c r="B88" s="325" t="str">
        <f>'t1'!B89</f>
        <v>S16021</v>
      </c>
      <c r="C88" s="387">
        <f>'t12'!C89</f>
        <v>1827.89</v>
      </c>
      <c r="D88" s="388">
        <f>'t12'!D89</f>
        <v>3533378</v>
      </c>
      <c r="E88" s="389">
        <f t="shared" si="4"/>
        <v>23196.437422383184</v>
      </c>
      <c r="F88" s="2552">
        <v>23074.400000000001</v>
      </c>
      <c r="G88" s="389">
        <f t="shared" si="5"/>
        <v>122.03742238318227</v>
      </c>
      <c r="H88" s="391">
        <f t="shared" si="6"/>
        <v>5.288866552680991E-3</v>
      </c>
      <c r="I88" s="352" t="str">
        <f t="shared" si="7"/>
        <v>OK</v>
      </c>
    </row>
    <row r="89" spans="1:9" ht="12.9" x14ac:dyDescent="0.35">
      <c r="A89" s="314" t="str">
        <f>'t1'!A90</f>
        <v>Oper.re prof.le sanitario - pers. Tec.- C</v>
      </c>
      <c r="B89" s="325" t="str">
        <f>'t1'!B90</f>
        <v>S14054</v>
      </c>
      <c r="C89" s="387">
        <f>'t12'!C90</f>
        <v>0</v>
      </c>
      <c r="D89" s="388">
        <f>'t12'!D90</f>
        <v>0</v>
      </c>
      <c r="E89" s="389" t="str">
        <f t="shared" si="4"/>
        <v xml:space="preserve"> </v>
      </c>
      <c r="F89" s="2552">
        <v>21250.82</v>
      </c>
      <c r="G89" s="389" t="str">
        <f t="shared" si="5"/>
        <v xml:space="preserve"> </v>
      </c>
      <c r="H89" s="391" t="str">
        <f t="shared" si="6"/>
        <v xml:space="preserve"> </v>
      </c>
      <c r="I89" s="352" t="str">
        <f t="shared" si="7"/>
        <v xml:space="preserve"> </v>
      </c>
    </row>
    <row r="90" spans="1:9" ht="12.9" x14ac:dyDescent="0.35">
      <c r="A90" s="314" t="str">
        <f>'t1'!A91</f>
        <v>Coll.re prof.le sanitario - tecn. Della prev. Senior - DS</v>
      </c>
      <c r="B90" s="325" t="str">
        <f>'t1'!B91</f>
        <v>S18865</v>
      </c>
      <c r="C90" s="387">
        <f>'t12'!C91</f>
        <v>0</v>
      </c>
      <c r="D90" s="388">
        <f>'t12'!D91</f>
        <v>0</v>
      </c>
      <c r="E90" s="389" t="str">
        <f t="shared" si="4"/>
        <v xml:space="preserve"> </v>
      </c>
      <c r="F90" s="2552">
        <v>24883.74</v>
      </c>
      <c r="G90" s="389" t="str">
        <f t="shared" si="5"/>
        <v xml:space="preserve"> </v>
      </c>
      <c r="H90" s="391" t="str">
        <f t="shared" si="6"/>
        <v xml:space="preserve"> </v>
      </c>
      <c r="I90" s="352" t="str">
        <f t="shared" si="7"/>
        <v xml:space="preserve"> </v>
      </c>
    </row>
    <row r="91" spans="1:9" ht="12.9" x14ac:dyDescent="0.35">
      <c r="A91" s="314" t="str">
        <f>'t1'!A92</f>
        <v>Coll.re prof.le sanitario - tecn. Della prev. - D</v>
      </c>
      <c r="B91" s="325" t="str">
        <f>'t1'!B92</f>
        <v>S16022</v>
      </c>
      <c r="C91" s="387">
        <f>'t12'!C92</f>
        <v>24</v>
      </c>
      <c r="D91" s="388">
        <f>'t12'!D92</f>
        <v>46149</v>
      </c>
      <c r="E91" s="389">
        <f t="shared" si="4"/>
        <v>23074.5</v>
      </c>
      <c r="F91" s="2552">
        <v>23074.400000000001</v>
      </c>
      <c r="G91" s="389">
        <f t="shared" si="5"/>
        <v>9.9999999998544808E-2</v>
      </c>
      <c r="H91" s="391">
        <f t="shared" si="6"/>
        <v>4.3338071628534131E-6</v>
      </c>
      <c r="I91" s="352" t="str">
        <f t="shared" si="7"/>
        <v>OK</v>
      </c>
    </row>
    <row r="92" spans="1:9" ht="12.9" x14ac:dyDescent="0.35">
      <c r="A92" s="314" t="str">
        <f>'t1'!A93</f>
        <v>Oper.re prof.le sanitario - tecn. Della prev. - C</v>
      </c>
      <c r="B92" s="325" t="str">
        <f>'t1'!B93</f>
        <v>S14055</v>
      </c>
      <c r="C92" s="387">
        <f>'t12'!C93</f>
        <v>0</v>
      </c>
      <c r="D92" s="388">
        <f>'t12'!D93</f>
        <v>0</v>
      </c>
      <c r="E92" s="389" t="str">
        <f t="shared" si="4"/>
        <v xml:space="preserve"> </v>
      </c>
      <c r="F92" s="2552">
        <v>21250.82</v>
      </c>
      <c r="G92" s="389" t="str">
        <f t="shared" si="5"/>
        <v xml:space="preserve"> </v>
      </c>
      <c r="H92" s="391" t="str">
        <f t="shared" si="6"/>
        <v xml:space="preserve"> </v>
      </c>
      <c r="I92" s="352" t="str">
        <f t="shared" si="7"/>
        <v xml:space="preserve"> </v>
      </c>
    </row>
    <row r="93" spans="1:9" ht="12.9" x14ac:dyDescent="0.35">
      <c r="A93" s="314" t="str">
        <f>'t1'!A94</f>
        <v>Coll.re prof.le sanitario - pers. Della riabil. Senior - DS</v>
      </c>
      <c r="B93" s="325" t="str">
        <f>'t1'!B94</f>
        <v>S18866</v>
      </c>
      <c r="C93" s="387">
        <f>'t12'!C94</f>
        <v>0</v>
      </c>
      <c r="D93" s="388">
        <f>'t12'!D94</f>
        <v>0</v>
      </c>
      <c r="E93" s="389" t="str">
        <f t="shared" si="4"/>
        <v xml:space="preserve"> </v>
      </c>
      <c r="F93" s="2552">
        <v>24883.74</v>
      </c>
      <c r="G93" s="389" t="str">
        <f t="shared" si="5"/>
        <v xml:space="preserve"> </v>
      </c>
      <c r="H93" s="391" t="str">
        <f t="shared" si="6"/>
        <v xml:space="preserve"> </v>
      </c>
      <c r="I93" s="352" t="str">
        <f t="shared" si="7"/>
        <v xml:space="preserve"> </v>
      </c>
    </row>
    <row r="94" spans="1:9" ht="12.9" x14ac:dyDescent="0.35">
      <c r="A94" s="314" t="str">
        <f>'t1'!A95</f>
        <v>Coll.re prof.le sanitario - pers. Della riabil. - D</v>
      </c>
      <c r="B94" s="325" t="str">
        <f>'t1'!B95</f>
        <v>S16019</v>
      </c>
      <c r="C94" s="387">
        <f>'t12'!C95</f>
        <v>165.57</v>
      </c>
      <c r="D94" s="388">
        <f>'t12'!D95</f>
        <v>318372</v>
      </c>
      <c r="E94" s="389">
        <f t="shared" si="4"/>
        <v>23074.614966479436</v>
      </c>
      <c r="F94" s="2552">
        <v>23074.400000000001</v>
      </c>
      <c r="G94" s="389">
        <f t="shared" si="5"/>
        <v>0.21496647943422431</v>
      </c>
      <c r="H94" s="391">
        <f t="shared" si="6"/>
        <v>9.3162326835897915E-6</v>
      </c>
      <c r="I94" s="352" t="str">
        <f t="shared" si="7"/>
        <v>OK</v>
      </c>
    </row>
    <row r="95" spans="1:9" ht="12.9" x14ac:dyDescent="0.35">
      <c r="A95" s="314" t="str">
        <f>'t1'!A96</f>
        <v>Oper.re prof.le di ii cat. Con funz. Di riabil. Senior - C</v>
      </c>
      <c r="B95" s="325" t="str">
        <f>'t1'!B96</f>
        <v>S14S51</v>
      </c>
      <c r="C95" s="387">
        <f>'t12'!C96</f>
        <v>0</v>
      </c>
      <c r="D95" s="388">
        <f>'t12'!D96</f>
        <v>0</v>
      </c>
      <c r="E95" s="389" t="str">
        <f t="shared" si="4"/>
        <v xml:space="preserve"> </v>
      </c>
      <c r="F95" s="2552">
        <v>21250.82</v>
      </c>
      <c r="G95" s="389" t="str">
        <f t="shared" si="5"/>
        <v xml:space="preserve"> </v>
      </c>
      <c r="H95" s="391" t="str">
        <f t="shared" si="6"/>
        <v xml:space="preserve"> </v>
      </c>
      <c r="I95" s="352" t="str">
        <f t="shared" si="7"/>
        <v xml:space="preserve"> </v>
      </c>
    </row>
    <row r="96" spans="1:9" ht="12.9" x14ac:dyDescent="0.35">
      <c r="A96" s="314" t="str">
        <f>'t1'!A97</f>
        <v>Oper.re prof.le sanitario - pers. Della riabil. - C</v>
      </c>
      <c r="B96" s="325" t="str">
        <f>'t1'!B97</f>
        <v>S14053</v>
      </c>
      <c r="C96" s="387">
        <f>'t12'!C97</f>
        <v>0</v>
      </c>
      <c r="D96" s="388">
        <f>'t12'!D97</f>
        <v>0</v>
      </c>
      <c r="E96" s="389" t="str">
        <f t="shared" si="4"/>
        <v xml:space="preserve"> </v>
      </c>
      <c r="F96" s="2552">
        <v>21250.82</v>
      </c>
      <c r="G96" s="389" t="str">
        <f t="shared" si="5"/>
        <v xml:space="preserve"> </v>
      </c>
      <c r="H96" s="391" t="str">
        <f t="shared" si="6"/>
        <v xml:space="preserve"> </v>
      </c>
      <c r="I96" s="352" t="str">
        <f t="shared" si="7"/>
        <v xml:space="preserve"> </v>
      </c>
    </row>
    <row r="97" spans="1:9" ht="12.9" x14ac:dyDescent="0.35">
      <c r="A97" s="314" t="str">
        <f>'t1'!A98</f>
        <v>Oper.re prof.le di II cat. Con funz. Di riabil. - BS</v>
      </c>
      <c r="B97" s="325" t="str">
        <f>'t1'!B98</f>
        <v>S13051</v>
      </c>
      <c r="C97" s="387">
        <f>'t12'!C98</f>
        <v>0</v>
      </c>
      <c r="D97" s="388">
        <f>'t12'!D98</f>
        <v>0</v>
      </c>
      <c r="E97" s="389" t="str">
        <f t="shared" si="4"/>
        <v xml:space="preserve"> </v>
      </c>
      <c r="F97" s="2552">
        <v>19209.84</v>
      </c>
      <c r="G97" s="389" t="str">
        <f t="shared" si="5"/>
        <v xml:space="preserve"> </v>
      </c>
      <c r="H97" s="391" t="str">
        <f t="shared" si="6"/>
        <v xml:space="preserve"> </v>
      </c>
      <c r="I97" s="352" t="str">
        <f t="shared" si="7"/>
        <v xml:space="preserve"> </v>
      </c>
    </row>
    <row r="98" spans="1:9" ht="12.9" x14ac:dyDescent="0.35">
      <c r="A98" s="314" t="str">
        <f>'t1'!A99</f>
        <v>Profilo atipico ruolo sanitario</v>
      </c>
      <c r="B98" s="325" t="str">
        <f>'t1'!B99</f>
        <v>S00062</v>
      </c>
      <c r="C98" s="387">
        <f>'t12'!C99</f>
        <v>0</v>
      </c>
      <c r="D98" s="388">
        <f>'t12'!D99</f>
        <v>0</v>
      </c>
      <c r="E98" s="389" t="str">
        <f t="shared" si="4"/>
        <v xml:space="preserve"> </v>
      </c>
      <c r="F98" s="390"/>
      <c r="G98" s="389" t="str">
        <f t="shared" si="5"/>
        <v xml:space="preserve"> </v>
      </c>
      <c r="H98" s="391" t="str">
        <f t="shared" si="6"/>
        <v xml:space="preserve"> </v>
      </c>
      <c r="I98" s="352" t="str">
        <f t="shared" si="7"/>
        <v xml:space="preserve"> </v>
      </c>
    </row>
    <row r="99" spans="1:9" ht="12.9" x14ac:dyDescent="0.35">
      <c r="A99" s="314" t="str">
        <f>'t1'!A100</f>
        <v>Avvocato dirig. Con incarico di struttura complessa</v>
      </c>
      <c r="B99" s="325" t="str">
        <f>'t1'!B100</f>
        <v>PD0010</v>
      </c>
      <c r="C99" s="387">
        <f>'t12'!C100</f>
        <v>0</v>
      </c>
      <c r="D99" s="388">
        <f>'t12'!D100</f>
        <v>0</v>
      </c>
      <c r="E99" s="389" t="str">
        <f t="shared" si="4"/>
        <v xml:space="preserve"> </v>
      </c>
      <c r="F99" s="2552">
        <v>41479.29</v>
      </c>
      <c r="G99" s="389" t="str">
        <f t="shared" si="5"/>
        <v xml:space="preserve"> </v>
      </c>
      <c r="H99" s="391" t="str">
        <f t="shared" si="6"/>
        <v xml:space="preserve"> </v>
      </c>
      <c r="I99" s="352" t="str">
        <f t="shared" si="7"/>
        <v xml:space="preserve"> </v>
      </c>
    </row>
    <row r="100" spans="1:9" ht="12.9" x14ac:dyDescent="0.35">
      <c r="A100" s="314" t="str">
        <f>'t1'!A101</f>
        <v>Avvocato dirig. Con incarico di struttura semplice</v>
      </c>
      <c r="B100" s="325" t="str">
        <f>'t1'!B101</f>
        <v>PD0S09</v>
      </c>
      <c r="C100" s="387">
        <f>'t12'!C101</f>
        <v>0</v>
      </c>
      <c r="D100" s="388">
        <f>'t12'!D101</f>
        <v>0</v>
      </c>
      <c r="E100" s="389" t="str">
        <f t="shared" si="4"/>
        <v xml:space="preserve"> </v>
      </c>
      <c r="F100" s="2552">
        <v>41479.29</v>
      </c>
      <c r="G100" s="389" t="str">
        <f t="shared" si="5"/>
        <v xml:space="preserve"> </v>
      </c>
      <c r="H100" s="391" t="str">
        <f t="shared" si="6"/>
        <v xml:space="preserve"> </v>
      </c>
      <c r="I100" s="352" t="str">
        <f t="shared" si="7"/>
        <v xml:space="preserve"> </v>
      </c>
    </row>
    <row r="101" spans="1:9" ht="12.9" x14ac:dyDescent="0.35">
      <c r="A101" s="314" t="str">
        <f>'t1'!A102</f>
        <v>Avvocato dirig. Con altri incar.prof.li</v>
      </c>
      <c r="B101" s="325" t="str">
        <f>'t1'!B102</f>
        <v>PD0A09</v>
      </c>
      <c r="C101" s="387">
        <f>'t12'!C102</f>
        <v>0</v>
      </c>
      <c r="D101" s="388">
        <f>'t12'!D102</f>
        <v>0</v>
      </c>
      <c r="E101" s="389" t="str">
        <f t="shared" si="4"/>
        <v xml:space="preserve"> </v>
      </c>
      <c r="F101" s="2552">
        <v>41479.29</v>
      </c>
      <c r="G101" s="389" t="str">
        <f t="shared" si="5"/>
        <v xml:space="preserve"> </v>
      </c>
      <c r="H101" s="391" t="str">
        <f t="shared" si="6"/>
        <v xml:space="preserve"> </v>
      </c>
      <c r="I101" s="352" t="str">
        <f t="shared" si="7"/>
        <v xml:space="preserve"> </v>
      </c>
    </row>
    <row r="102" spans="1:9" ht="12.9" x14ac:dyDescent="0.35">
      <c r="A102" s="314" t="str">
        <f>'t1'!A103</f>
        <v>Avvocato dir. A t. Determinato(art. 15-septies dlgs. 502/92)</v>
      </c>
      <c r="B102" s="325" t="str">
        <f>'t1'!B103</f>
        <v>PD0605</v>
      </c>
      <c r="C102" s="387">
        <f>'t12'!C103</f>
        <v>0</v>
      </c>
      <c r="D102" s="388">
        <f>'t12'!D103</f>
        <v>0</v>
      </c>
      <c r="E102" s="389" t="str">
        <f t="shared" si="4"/>
        <v xml:space="preserve"> </v>
      </c>
      <c r="F102" s="2552">
        <v>41479.29</v>
      </c>
      <c r="G102" s="389" t="str">
        <f t="shared" si="5"/>
        <v xml:space="preserve"> </v>
      </c>
      <c r="H102" s="391" t="str">
        <f t="shared" si="6"/>
        <v xml:space="preserve"> </v>
      </c>
      <c r="I102" s="352" t="str">
        <f t="shared" si="7"/>
        <v xml:space="preserve"> </v>
      </c>
    </row>
    <row r="103" spans="1:9" ht="12.9" x14ac:dyDescent="0.35">
      <c r="A103" s="314" t="str">
        <f>'t1'!A104</f>
        <v>Ingegnere dirig. Con incarico di struttura complessa</v>
      </c>
      <c r="B103" s="325" t="str">
        <f>'t1'!B104</f>
        <v>PD0046</v>
      </c>
      <c r="C103" s="387">
        <f>'t12'!C104</f>
        <v>24</v>
      </c>
      <c r="D103" s="388">
        <f>'t12'!D104</f>
        <v>82959</v>
      </c>
      <c r="E103" s="389">
        <f t="shared" si="4"/>
        <v>41479.5</v>
      </c>
      <c r="F103" s="2552">
        <v>41479.29</v>
      </c>
      <c r="G103" s="389">
        <f t="shared" si="5"/>
        <v>0.20999999999912689</v>
      </c>
      <c r="H103" s="391">
        <f t="shared" si="6"/>
        <v>5.062767467792406E-6</v>
      </c>
      <c r="I103" s="352" t="str">
        <f t="shared" si="7"/>
        <v>OK</v>
      </c>
    </row>
    <row r="104" spans="1:9" ht="12.9" x14ac:dyDescent="0.35">
      <c r="A104" s="314" t="str">
        <f>'t1'!A105</f>
        <v>Ingegnere dirig. Con incarico di struttura semplice</v>
      </c>
      <c r="B104" s="325" t="str">
        <f>'t1'!B105</f>
        <v>PD0S45</v>
      </c>
      <c r="C104" s="387">
        <f>'t12'!C105</f>
        <v>0</v>
      </c>
      <c r="D104" s="388">
        <f>'t12'!D105</f>
        <v>0</v>
      </c>
      <c r="E104" s="389" t="str">
        <f t="shared" si="4"/>
        <v xml:space="preserve"> </v>
      </c>
      <c r="F104" s="2552">
        <v>41479.29</v>
      </c>
      <c r="G104" s="389" t="str">
        <f t="shared" si="5"/>
        <v xml:space="preserve"> </v>
      </c>
      <c r="H104" s="391" t="str">
        <f t="shared" si="6"/>
        <v xml:space="preserve"> </v>
      </c>
      <c r="I104" s="352" t="str">
        <f t="shared" si="7"/>
        <v xml:space="preserve"> </v>
      </c>
    </row>
    <row r="105" spans="1:9" ht="12.9" x14ac:dyDescent="0.35">
      <c r="A105" s="314" t="str">
        <f>'t1'!A106</f>
        <v>Ingegnere dirig. Con altri incar.prof.li</v>
      </c>
      <c r="B105" s="325" t="str">
        <f>'t1'!B106</f>
        <v>PD0A45</v>
      </c>
      <c r="C105" s="387">
        <f>'t12'!C106</f>
        <v>12</v>
      </c>
      <c r="D105" s="388">
        <f>'t12'!D106</f>
        <v>41479</v>
      </c>
      <c r="E105" s="389">
        <f t="shared" si="4"/>
        <v>41479</v>
      </c>
      <c r="F105" s="2552">
        <v>41479.29</v>
      </c>
      <c r="G105" s="389">
        <f t="shared" si="5"/>
        <v>-0.29000000000087311</v>
      </c>
      <c r="H105" s="391">
        <f t="shared" si="6"/>
        <v>-6.991440788906298E-6</v>
      </c>
      <c r="I105" s="352" t="str">
        <f t="shared" si="7"/>
        <v>OK</v>
      </c>
    </row>
    <row r="106" spans="1:9" ht="12.9" x14ac:dyDescent="0.35">
      <c r="A106" s="314" t="str">
        <f>'t1'!A107</f>
        <v>Ingegnere dir. A t. Determinato(art.15-septies dlgs. 502/92)</v>
      </c>
      <c r="B106" s="325" t="str">
        <f>'t1'!B107</f>
        <v>PD0606</v>
      </c>
      <c r="C106" s="387">
        <f>'t12'!C107</f>
        <v>0</v>
      </c>
      <c r="D106" s="388">
        <f>'t12'!D107</f>
        <v>0</v>
      </c>
      <c r="E106" s="389" t="str">
        <f t="shared" si="4"/>
        <v xml:space="preserve"> </v>
      </c>
      <c r="F106" s="2552">
        <v>41479.29</v>
      </c>
      <c r="G106" s="389" t="str">
        <f t="shared" si="5"/>
        <v xml:space="preserve"> </v>
      </c>
      <c r="H106" s="391" t="str">
        <f t="shared" si="6"/>
        <v xml:space="preserve"> </v>
      </c>
      <c r="I106" s="352" t="str">
        <f t="shared" si="7"/>
        <v xml:space="preserve"> </v>
      </c>
    </row>
    <row r="107" spans="1:9" ht="12.9" x14ac:dyDescent="0.35">
      <c r="A107" s="314" t="str">
        <f>'t1'!A108</f>
        <v>Architetti dirig. Con incarico di struttura complessa</v>
      </c>
      <c r="B107" s="325" t="str">
        <f>'t1'!B108</f>
        <v>PD0004</v>
      </c>
      <c r="C107" s="387">
        <f>'t12'!C108</f>
        <v>0</v>
      </c>
      <c r="D107" s="388">
        <f>'t12'!D108</f>
        <v>0</v>
      </c>
      <c r="E107" s="389" t="str">
        <f t="shared" si="4"/>
        <v xml:space="preserve"> </v>
      </c>
      <c r="F107" s="2552">
        <v>41479.29</v>
      </c>
      <c r="G107" s="389" t="str">
        <f t="shared" si="5"/>
        <v xml:space="preserve"> </v>
      </c>
      <c r="H107" s="391" t="str">
        <f t="shared" si="6"/>
        <v xml:space="preserve"> </v>
      </c>
      <c r="I107" s="352" t="str">
        <f t="shared" si="7"/>
        <v xml:space="preserve"> </v>
      </c>
    </row>
    <row r="108" spans="1:9" ht="12.9" x14ac:dyDescent="0.35">
      <c r="A108" s="314" t="str">
        <f>'t1'!A109</f>
        <v>Architetti dirig. Con incarico di struttura semplice</v>
      </c>
      <c r="B108" s="325" t="str">
        <f>'t1'!B109</f>
        <v>PD0S03</v>
      </c>
      <c r="C108" s="387">
        <f>'t12'!C109</f>
        <v>0</v>
      </c>
      <c r="D108" s="388">
        <f>'t12'!D109</f>
        <v>0</v>
      </c>
      <c r="E108" s="389" t="str">
        <f t="shared" si="4"/>
        <v xml:space="preserve"> </v>
      </c>
      <c r="F108" s="2552">
        <v>41479.29</v>
      </c>
      <c r="G108" s="389" t="str">
        <f t="shared" si="5"/>
        <v xml:space="preserve"> </v>
      </c>
      <c r="H108" s="391" t="str">
        <f t="shared" si="6"/>
        <v xml:space="preserve"> </v>
      </c>
      <c r="I108" s="352" t="str">
        <f t="shared" si="7"/>
        <v xml:space="preserve"> </v>
      </c>
    </row>
    <row r="109" spans="1:9" ht="12.9" x14ac:dyDescent="0.35">
      <c r="A109" s="314" t="str">
        <f>'t1'!A110</f>
        <v>Architetti dirig. Con altri incar.prof.li</v>
      </c>
      <c r="B109" s="325" t="str">
        <f>'t1'!B110</f>
        <v>PD0A03</v>
      </c>
      <c r="C109" s="387">
        <f>'t12'!C110</f>
        <v>0</v>
      </c>
      <c r="D109" s="388">
        <f>'t12'!D110</f>
        <v>0</v>
      </c>
      <c r="E109" s="389" t="str">
        <f t="shared" si="4"/>
        <v xml:space="preserve"> </v>
      </c>
      <c r="F109" s="2552">
        <v>41479.29</v>
      </c>
      <c r="G109" s="389" t="str">
        <f t="shared" si="5"/>
        <v xml:space="preserve"> </v>
      </c>
      <c r="H109" s="391" t="str">
        <f t="shared" si="6"/>
        <v xml:space="preserve"> </v>
      </c>
      <c r="I109" s="352" t="str">
        <f t="shared" si="7"/>
        <v xml:space="preserve"> </v>
      </c>
    </row>
    <row r="110" spans="1:9" ht="12.9" x14ac:dyDescent="0.35">
      <c r="A110" s="314" t="str">
        <f>'t1'!A111</f>
        <v>Architetti dir. A t.determinato(art. 15-septies dlgs.502/92)</v>
      </c>
      <c r="B110" s="325" t="str">
        <f>'t1'!B111</f>
        <v>PD0607</v>
      </c>
      <c r="C110" s="387">
        <f>'t12'!C111</f>
        <v>0</v>
      </c>
      <c r="D110" s="388">
        <f>'t12'!D111</f>
        <v>0</v>
      </c>
      <c r="E110" s="389" t="str">
        <f t="shared" si="4"/>
        <v xml:space="preserve"> </v>
      </c>
      <c r="F110" s="2552">
        <v>41479.29</v>
      </c>
      <c r="G110" s="389" t="str">
        <f t="shared" si="5"/>
        <v xml:space="preserve"> </v>
      </c>
      <c r="H110" s="391" t="str">
        <f t="shared" si="6"/>
        <v xml:space="preserve"> </v>
      </c>
      <c r="I110" s="352" t="str">
        <f t="shared" si="7"/>
        <v xml:space="preserve"> </v>
      </c>
    </row>
    <row r="111" spans="1:9" ht="12.9" x14ac:dyDescent="0.35">
      <c r="A111" s="314" t="str">
        <f>'t1'!A112</f>
        <v>Geologi dirig. Con incarico di struttura complessa</v>
      </c>
      <c r="B111" s="325" t="str">
        <f>'t1'!B112</f>
        <v>PD0044</v>
      </c>
      <c r="C111" s="387">
        <f>'t12'!C112</f>
        <v>0</v>
      </c>
      <c r="D111" s="388">
        <f>'t12'!D112</f>
        <v>0</v>
      </c>
      <c r="E111" s="389" t="str">
        <f t="shared" si="4"/>
        <v xml:space="preserve"> </v>
      </c>
      <c r="F111" s="2552">
        <v>41479.29</v>
      </c>
      <c r="G111" s="389" t="str">
        <f t="shared" si="5"/>
        <v xml:space="preserve"> </v>
      </c>
      <c r="H111" s="391" t="str">
        <f t="shared" si="6"/>
        <v xml:space="preserve"> </v>
      </c>
      <c r="I111" s="352" t="str">
        <f t="shared" si="7"/>
        <v xml:space="preserve"> </v>
      </c>
    </row>
    <row r="112" spans="1:9" ht="12.9" x14ac:dyDescent="0.35">
      <c r="A112" s="314" t="str">
        <f>'t1'!A113</f>
        <v>Geologi dirig. Con incarico di struttura semplice</v>
      </c>
      <c r="B112" s="325" t="str">
        <f>'t1'!B113</f>
        <v>PD0S43</v>
      </c>
      <c r="C112" s="387">
        <f>'t12'!C113</f>
        <v>0</v>
      </c>
      <c r="D112" s="388">
        <f>'t12'!D113</f>
        <v>0</v>
      </c>
      <c r="E112" s="389" t="str">
        <f t="shared" si="4"/>
        <v xml:space="preserve"> </v>
      </c>
      <c r="F112" s="2552">
        <v>41479.29</v>
      </c>
      <c r="G112" s="389" t="str">
        <f t="shared" si="5"/>
        <v xml:space="preserve"> </v>
      </c>
      <c r="H112" s="391" t="str">
        <f t="shared" si="6"/>
        <v xml:space="preserve"> </v>
      </c>
      <c r="I112" s="352" t="str">
        <f t="shared" si="7"/>
        <v xml:space="preserve"> </v>
      </c>
    </row>
    <row r="113" spans="1:9" ht="12.9" x14ac:dyDescent="0.35">
      <c r="A113" s="314" t="str">
        <f>'t1'!A114</f>
        <v>Geologi dirig. Con altri incar.prof.li</v>
      </c>
      <c r="B113" s="325" t="str">
        <f>'t1'!B114</f>
        <v>PD0A43</v>
      </c>
      <c r="C113" s="387">
        <f>'t12'!C114</f>
        <v>0</v>
      </c>
      <c r="D113" s="388">
        <f>'t12'!D114</f>
        <v>0</v>
      </c>
      <c r="E113" s="389" t="str">
        <f t="shared" si="4"/>
        <v xml:space="preserve"> </v>
      </c>
      <c r="F113" s="2552">
        <v>41479.29</v>
      </c>
      <c r="G113" s="389" t="str">
        <f t="shared" si="5"/>
        <v xml:space="preserve"> </v>
      </c>
      <c r="H113" s="391" t="str">
        <f t="shared" si="6"/>
        <v xml:space="preserve"> </v>
      </c>
      <c r="I113" s="352" t="str">
        <f t="shared" si="7"/>
        <v xml:space="preserve"> </v>
      </c>
    </row>
    <row r="114" spans="1:9" ht="12.9" x14ac:dyDescent="0.35">
      <c r="A114" s="314" t="str">
        <f>'t1'!A115</f>
        <v>Geologi  dir. A t. Determinato(art. 15-septies dlgs. 502/92)</v>
      </c>
      <c r="B114" s="325" t="str">
        <f>'t1'!B115</f>
        <v>PD0608</v>
      </c>
      <c r="C114" s="387">
        <f>'t12'!C115</f>
        <v>0</v>
      </c>
      <c r="D114" s="388">
        <f>'t12'!D115</f>
        <v>0</v>
      </c>
      <c r="E114" s="389" t="str">
        <f t="shared" si="4"/>
        <v xml:space="preserve"> </v>
      </c>
      <c r="F114" s="2552">
        <v>41479.29</v>
      </c>
      <c r="G114" s="389" t="str">
        <f t="shared" si="5"/>
        <v xml:space="preserve"> </v>
      </c>
      <c r="H114" s="391" t="str">
        <f t="shared" si="6"/>
        <v xml:space="preserve"> </v>
      </c>
      <c r="I114" s="352" t="str">
        <f t="shared" si="7"/>
        <v xml:space="preserve"> </v>
      </c>
    </row>
    <row r="115" spans="1:9" ht="12.9" x14ac:dyDescent="0.35">
      <c r="A115" s="314" t="str">
        <f>'t1'!A116</f>
        <v>Assistente religioso - D</v>
      </c>
      <c r="B115" s="325" t="str">
        <f>'t1'!B116</f>
        <v>P16006</v>
      </c>
      <c r="C115" s="387">
        <f>'t12'!C116</f>
        <v>0</v>
      </c>
      <c r="D115" s="388">
        <f>'t12'!D116</f>
        <v>0</v>
      </c>
      <c r="E115" s="389" t="str">
        <f t="shared" si="4"/>
        <v xml:space="preserve"> </v>
      </c>
      <c r="F115" s="2552">
        <v>23074.400000000001</v>
      </c>
      <c r="G115" s="389" t="str">
        <f t="shared" si="5"/>
        <v xml:space="preserve"> </v>
      </c>
      <c r="H115" s="391" t="str">
        <f t="shared" si="6"/>
        <v xml:space="preserve"> </v>
      </c>
      <c r="I115" s="352" t="str">
        <f t="shared" si="7"/>
        <v xml:space="preserve"> </v>
      </c>
    </row>
    <row r="116" spans="1:9" ht="12.9" x14ac:dyDescent="0.35">
      <c r="A116" s="314" t="str">
        <f>'t1'!A117</f>
        <v>Specialista della comunicazione istituzionale - D</v>
      </c>
      <c r="B116" s="325" t="str">
        <f>'t1'!B117</f>
        <v>PSP871</v>
      </c>
      <c r="C116" s="387">
        <f>'t12'!C117</f>
        <v>0</v>
      </c>
      <c r="D116" s="388">
        <f>'t12'!D117</f>
        <v>0</v>
      </c>
      <c r="E116" s="389" t="str">
        <f t="shared" si="4"/>
        <v xml:space="preserve"> </v>
      </c>
      <c r="F116" s="2552">
        <v>23074.400000000001</v>
      </c>
      <c r="G116" s="389" t="str">
        <f t="shared" si="5"/>
        <v xml:space="preserve"> </v>
      </c>
      <c r="H116" s="391" t="str">
        <f t="shared" si="6"/>
        <v xml:space="preserve"> </v>
      </c>
      <c r="I116" s="352" t="str">
        <f t="shared" si="7"/>
        <v xml:space="preserve"> </v>
      </c>
    </row>
    <row r="117" spans="1:9" ht="12.9" x14ac:dyDescent="0.35">
      <c r="A117" s="314" t="str">
        <f>'t1'!A118</f>
        <v>Specialista nei rapporti con i media, giornalista pubblico - D</v>
      </c>
      <c r="B117" s="325" t="str">
        <f>'t1'!B118</f>
        <v>PSP872</v>
      </c>
      <c r="C117" s="387">
        <f>'t12'!C118</f>
        <v>0</v>
      </c>
      <c r="D117" s="388">
        <f>'t12'!D118</f>
        <v>0</v>
      </c>
      <c r="E117" s="389" t="str">
        <f t="shared" si="4"/>
        <v xml:space="preserve"> </v>
      </c>
      <c r="F117" s="2552">
        <v>23074.400000000001</v>
      </c>
      <c r="G117" s="389" t="str">
        <f t="shared" si="5"/>
        <v xml:space="preserve"> </v>
      </c>
      <c r="H117" s="391" t="str">
        <f t="shared" si="6"/>
        <v xml:space="preserve"> </v>
      </c>
      <c r="I117" s="352" t="str">
        <f t="shared" si="7"/>
        <v xml:space="preserve"> </v>
      </c>
    </row>
    <row r="118" spans="1:9" ht="12.9" x14ac:dyDescent="0.35">
      <c r="A118" s="314" t="str">
        <f>'t1'!A119</f>
        <v>Profilo atipico ruolo professionale</v>
      </c>
      <c r="B118" s="325" t="str">
        <f>'t1'!B119</f>
        <v>P00062</v>
      </c>
      <c r="C118" s="387">
        <f>'t12'!C119</f>
        <v>0</v>
      </c>
      <c r="D118" s="388">
        <f>'t12'!D119</f>
        <v>0</v>
      </c>
      <c r="E118" s="389" t="str">
        <f t="shared" si="4"/>
        <v xml:space="preserve"> </v>
      </c>
      <c r="F118" s="2552"/>
      <c r="G118" s="389" t="str">
        <f t="shared" si="5"/>
        <v xml:space="preserve"> </v>
      </c>
      <c r="H118" s="391" t="str">
        <f t="shared" si="6"/>
        <v xml:space="preserve"> </v>
      </c>
      <c r="I118" s="352" t="str">
        <f t="shared" si="7"/>
        <v xml:space="preserve"> </v>
      </c>
    </row>
    <row r="119" spans="1:9" ht="12.9" x14ac:dyDescent="0.35">
      <c r="A119" s="314" t="str">
        <f>'t1'!A120</f>
        <v>Analisti dirig. Con incarico di struttura complessa</v>
      </c>
      <c r="B119" s="325" t="str">
        <f>'t1'!B120</f>
        <v>TD0002</v>
      </c>
      <c r="C119" s="387">
        <f>'t12'!C120</f>
        <v>12</v>
      </c>
      <c r="D119" s="388">
        <f>'t12'!D120</f>
        <v>41479</v>
      </c>
      <c r="E119" s="389">
        <f t="shared" si="4"/>
        <v>41479</v>
      </c>
      <c r="F119" s="2552">
        <v>41479.29</v>
      </c>
      <c r="G119" s="389">
        <f t="shared" si="5"/>
        <v>-0.29000000000087311</v>
      </c>
      <c r="H119" s="391">
        <f t="shared" si="6"/>
        <v>-6.991440788906298E-6</v>
      </c>
      <c r="I119" s="352" t="str">
        <f t="shared" si="7"/>
        <v>OK</v>
      </c>
    </row>
    <row r="120" spans="1:9" ht="12.9" x14ac:dyDescent="0.35">
      <c r="A120" s="314" t="str">
        <f>'t1'!A121</f>
        <v>Analisti dirig. Con incarico di struttura semplice</v>
      </c>
      <c r="B120" s="325" t="str">
        <f>'t1'!B121</f>
        <v>TD0S01</v>
      </c>
      <c r="C120" s="387">
        <f>'t12'!C121</f>
        <v>0</v>
      </c>
      <c r="D120" s="388">
        <f>'t12'!D121</f>
        <v>0</v>
      </c>
      <c r="E120" s="389" t="str">
        <f t="shared" si="4"/>
        <v xml:space="preserve"> </v>
      </c>
      <c r="F120" s="2552">
        <v>41479.29</v>
      </c>
      <c r="G120" s="389" t="str">
        <f t="shared" si="5"/>
        <v xml:space="preserve"> </v>
      </c>
      <c r="H120" s="391" t="str">
        <f t="shared" si="6"/>
        <v xml:space="preserve"> </v>
      </c>
      <c r="I120" s="352" t="str">
        <f t="shared" si="7"/>
        <v xml:space="preserve"> </v>
      </c>
    </row>
    <row r="121" spans="1:9" ht="12.9" x14ac:dyDescent="0.35">
      <c r="A121" s="314" t="str">
        <f>'t1'!A122</f>
        <v>Analisti dirig. Con altri incar.prof.li</v>
      </c>
      <c r="B121" s="325" t="str">
        <f>'t1'!B122</f>
        <v>TD0A01</v>
      </c>
      <c r="C121" s="387">
        <f>'t12'!C122</f>
        <v>24</v>
      </c>
      <c r="D121" s="388">
        <f>'t12'!D122</f>
        <v>82959</v>
      </c>
      <c r="E121" s="389">
        <f t="shared" si="4"/>
        <v>41479.5</v>
      </c>
      <c r="F121" s="2552">
        <v>41479.29</v>
      </c>
      <c r="G121" s="389">
        <f t="shared" si="5"/>
        <v>0.20999999999912689</v>
      </c>
      <c r="H121" s="391">
        <f t="shared" si="6"/>
        <v>5.062767467792406E-6</v>
      </c>
      <c r="I121" s="352" t="str">
        <f t="shared" si="7"/>
        <v>OK</v>
      </c>
    </row>
    <row r="122" spans="1:9" ht="12.9" x14ac:dyDescent="0.35">
      <c r="A122" s="314" t="str">
        <f>'t1'!A123</f>
        <v>Analisti dir. A t. Determinato(art. 15-septies dlgs. 502/92)</v>
      </c>
      <c r="B122" s="325" t="str">
        <f>'t1'!B123</f>
        <v>TD0609</v>
      </c>
      <c r="C122" s="387">
        <f>'t12'!C123</f>
        <v>0</v>
      </c>
      <c r="D122" s="388">
        <f>'t12'!D123</f>
        <v>0</v>
      </c>
      <c r="E122" s="389" t="str">
        <f t="shared" si="4"/>
        <v xml:space="preserve"> </v>
      </c>
      <c r="F122" s="2552">
        <v>41479.29</v>
      </c>
      <c r="G122" s="389" t="str">
        <f t="shared" si="5"/>
        <v xml:space="preserve"> </v>
      </c>
      <c r="H122" s="391" t="str">
        <f t="shared" si="6"/>
        <v xml:space="preserve"> </v>
      </c>
      <c r="I122" s="352" t="str">
        <f t="shared" si="7"/>
        <v xml:space="preserve"> </v>
      </c>
    </row>
    <row r="123" spans="1:9" ht="12.9" x14ac:dyDescent="0.35">
      <c r="A123" s="314" t="str">
        <f>'t1'!A124</f>
        <v>Statistico dirig. Con incarico di struttura complessa</v>
      </c>
      <c r="B123" s="325" t="str">
        <f>'t1'!B124</f>
        <v>TD0071</v>
      </c>
      <c r="C123" s="387">
        <f>'t12'!C124</f>
        <v>0</v>
      </c>
      <c r="D123" s="388">
        <f>'t12'!D124</f>
        <v>0</v>
      </c>
      <c r="E123" s="389" t="str">
        <f t="shared" si="4"/>
        <v xml:space="preserve"> </v>
      </c>
      <c r="F123" s="2552">
        <v>41479.29</v>
      </c>
      <c r="G123" s="389" t="str">
        <f t="shared" si="5"/>
        <v xml:space="preserve"> </v>
      </c>
      <c r="H123" s="391" t="str">
        <f t="shared" si="6"/>
        <v xml:space="preserve"> </v>
      </c>
      <c r="I123" s="352" t="str">
        <f t="shared" si="7"/>
        <v xml:space="preserve"> </v>
      </c>
    </row>
    <row r="124" spans="1:9" ht="12.9" x14ac:dyDescent="0.35">
      <c r="A124" s="314" t="str">
        <f>'t1'!A125</f>
        <v>Statistico dirig. Con incarico di struttura semplice</v>
      </c>
      <c r="B124" s="325" t="str">
        <f>'t1'!B125</f>
        <v>TD0S70</v>
      </c>
      <c r="C124" s="387">
        <f>'t12'!C125</f>
        <v>12</v>
      </c>
      <c r="D124" s="388">
        <f>'t12'!D125</f>
        <v>41479</v>
      </c>
      <c r="E124" s="389">
        <f t="shared" si="4"/>
        <v>41479</v>
      </c>
      <c r="F124" s="2552">
        <v>41479.29</v>
      </c>
      <c r="G124" s="389">
        <f t="shared" si="5"/>
        <v>-0.29000000000087311</v>
      </c>
      <c r="H124" s="391">
        <f t="shared" si="6"/>
        <v>-6.991440788906298E-6</v>
      </c>
      <c r="I124" s="352" t="str">
        <f t="shared" si="7"/>
        <v>OK</v>
      </c>
    </row>
    <row r="125" spans="1:9" ht="12.9" x14ac:dyDescent="0.35">
      <c r="A125" s="314" t="str">
        <f>'t1'!A126</f>
        <v>Statistico dirig. Con altri incar.prof.li</v>
      </c>
      <c r="B125" s="325" t="str">
        <f>'t1'!B126</f>
        <v>TD0A70</v>
      </c>
      <c r="C125" s="387">
        <f>'t12'!C126</f>
        <v>12</v>
      </c>
      <c r="D125" s="388">
        <f>'t12'!D126</f>
        <v>41479</v>
      </c>
      <c r="E125" s="389">
        <f t="shared" si="4"/>
        <v>41479</v>
      </c>
      <c r="F125" s="2552">
        <v>41479.29</v>
      </c>
      <c r="G125" s="389">
        <f t="shared" si="5"/>
        <v>-0.29000000000087311</v>
      </c>
      <c r="H125" s="391">
        <f t="shared" si="6"/>
        <v>-6.991440788906298E-6</v>
      </c>
      <c r="I125" s="352" t="str">
        <f t="shared" si="7"/>
        <v>OK</v>
      </c>
    </row>
    <row r="126" spans="1:9" ht="12.9" x14ac:dyDescent="0.35">
      <c r="A126" s="314" t="str">
        <f>'t1'!A127</f>
        <v>Statistico dir. A t.determinato(art. 15-septies dlgs.502/92)</v>
      </c>
      <c r="B126" s="325" t="str">
        <f>'t1'!B127</f>
        <v>TD0610</v>
      </c>
      <c r="C126" s="387">
        <f>'t12'!C127</f>
        <v>0</v>
      </c>
      <c r="D126" s="388">
        <f>'t12'!D127</f>
        <v>0</v>
      </c>
      <c r="E126" s="389" t="str">
        <f t="shared" si="4"/>
        <v xml:space="preserve"> </v>
      </c>
      <c r="F126" s="2552">
        <v>41479.29</v>
      </c>
      <c r="G126" s="389" t="str">
        <f t="shared" si="5"/>
        <v xml:space="preserve"> </v>
      </c>
      <c r="H126" s="391" t="str">
        <f t="shared" si="6"/>
        <v xml:space="preserve"> </v>
      </c>
      <c r="I126" s="352" t="str">
        <f t="shared" si="7"/>
        <v xml:space="preserve"> </v>
      </c>
    </row>
    <row r="127" spans="1:9" ht="12.9" x14ac:dyDescent="0.35">
      <c r="A127" s="314" t="str">
        <f>'t1'!A128</f>
        <v>Sociologo dirig. Con incarico di struttura complessa</v>
      </c>
      <c r="B127" s="325" t="str">
        <f>'t1'!B128</f>
        <v>TD0068</v>
      </c>
      <c r="C127" s="387">
        <f>'t12'!C128</f>
        <v>0</v>
      </c>
      <c r="D127" s="388">
        <f>'t12'!D128</f>
        <v>0</v>
      </c>
      <c r="E127" s="389" t="str">
        <f t="shared" si="4"/>
        <v xml:space="preserve"> </v>
      </c>
      <c r="F127" s="2552">
        <v>41479.29</v>
      </c>
      <c r="G127" s="389" t="str">
        <f t="shared" si="5"/>
        <v xml:space="preserve"> </v>
      </c>
      <c r="H127" s="391" t="str">
        <f t="shared" si="6"/>
        <v xml:space="preserve"> </v>
      </c>
      <c r="I127" s="352" t="str">
        <f t="shared" si="7"/>
        <v xml:space="preserve"> </v>
      </c>
    </row>
    <row r="128" spans="1:9" ht="12.9" x14ac:dyDescent="0.35">
      <c r="A128" s="314" t="str">
        <f>'t1'!A129</f>
        <v>Sociologo dirig. Con incarico di struttura semplice</v>
      </c>
      <c r="B128" s="325" t="str">
        <f>'t1'!B129</f>
        <v>TD0S67</v>
      </c>
      <c r="C128" s="387">
        <f>'t12'!C129</f>
        <v>0</v>
      </c>
      <c r="D128" s="388">
        <f>'t12'!D129</f>
        <v>0</v>
      </c>
      <c r="E128" s="389" t="str">
        <f t="shared" si="4"/>
        <v xml:space="preserve"> </v>
      </c>
      <c r="F128" s="2552">
        <v>41479.29</v>
      </c>
      <c r="G128" s="389" t="str">
        <f t="shared" si="5"/>
        <v xml:space="preserve"> </v>
      </c>
      <c r="H128" s="391" t="str">
        <f t="shared" si="6"/>
        <v xml:space="preserve"> </v>
      </c>
      <c r="I128" s="352" t="str">
        <f t="shared" si="7"/>
        <v xml:space="preserve"> </v>
      </c>
    </row>
    <row r="129" spans="1:9" ht="12.9" x14ac:dyDescent="0.35">
      <c r="A129" s="314" t="str">
        <f>'t1'!A130</f>
        <v>Sociologo dirig. Con altri incar.prof.li</v>
      </c>
      <c r="B129" s="325" t="str">
        <f>'t1'!B130</f>
        <v>TD0A67</v>
      </c>
      <c r="C129" s="387">
        <f>'t12'!C130</f>
        <v>0</v>
      </c>
      <c r="D129" s="388">
        <f>'t12'!D130</f>
        <v>0</v>
      </c>
      <c r="E129" s="389" t="str">
        <f t="shared" si="4"/>
        <v xml:space="preserve"> </v>
      </c>
      <c r="F129" s="2552">
        <v>41479.29</v>
      </c>
      <c r="G129" s="389" t="str">
        <f t="shared" si="5"/>
        <v xml:space="preserve"> </v>
      </c>
      <c r="H129" s="391" t="str">
        <f t="shared" si="6"/>
        <v xml:space="preserve"> </v>
      </c>
      <c r="I129" s="352" t="str">
        <f t="shared" si="7"/>
        <v xml:space="preserve"> </v>
      </c>
    </row>
    <row r="130" spans="1:9" ht="12.9" x14ac:dyDescent="0.35">
      <c r="A130" s="314" t="str">
        <f>'t1'!A131</f>
        <v>Sociologo dir. A t. Determinato(art.15-septies dlgs. 502/92)</v>
      </c>
      <c r="B130" s="325" t="str">
        <f>'t1'!B131</f>
        <v>TD0611</v>
      </c>
      <c r="C130" s="387">
        <f>'t12'!C131</f>
        <v>0</v>
      </c>
      <c r="D130" s="388">
        <f>'t12'!D131</f>
        <v>0</v>
      </c>
      <c r="E130" s="389" t="str">
        <f t="shared" si="4"/>
        <v xml:space="preserve"> </v>
      </c>
      <c r="F130" s="2552">
        <v>41479.29</v>
      </c>
      <c r="G130" s="389" t="str">
        <f t="shared" si="5"/>
        <v xml:space="preserve"> </v>
      </c>
      <c r="H130" s="391" t="str">
        <f t="shared" si="6"/>
        <v xml:space="preserve"> </v>
      </c>
      <c r="I130" s="352" t="str">
        <f t="shared" si="7"/>
        <v xml:space="preserve"> </v>
      </c>
    </row>
    <row r="131" spans="1:9" ht="12.9" x14ac:dyDescent="0.35">
      <c r="A131" s="314" t="str">
        <f>'t1'!A132</f>
        <v>Collab.re prof.le assistente sociale senior - DS</v>
      </c>
      <c r="B131" s="325" t="str">
        <f>'t1'!B132</f>
        <v>T18867</v>
      </c>
      <c r="C131" s="387">
        <f>'t12'!C132</f>
        <v>0</v>
      </c>
      <c r="D131" s="388">
        <f>'t12'!D132</f>
        <v>0</v>
      </c>
      <c r="E131" s="389" t="str">
        <f t="shared" si="4"/>
        <v xml:space="preserve"> </v>
      </c>
      <c r="F131" s="2552">
        <v>24883.74</v>
      </c>
      <c r="G131" s="389" t="str">
        <f t="shared" si="5"/>
        <v xml:space="preserve"> </v>
      </c>
      <c r="H131" s="391" t="str">
        <f t="shared" si="6"/>
        <v xml:space="preserve"> </v>
      </c>
      <c r="I131" s="352" t="str">
        <f t="shared" si="7"/>
        <v xml:space="preserve"> </v>
      </c>
    </row>
    <row r="132" spans="1:9" ht="12.9" x14ac:dyDescent="0.35">
      <c r="A132" s="314" t="str">
        <f>'t1'!A133</f>
        <v>Collab.re prof.le assistente sociale - D</v>
      </c>
      <c r="B132" s="325" t="str">
        <f>'t1'!B133</f>
        <v>T16024</v>
      </c>
      <c r="C132" s="387">
        <f>'t12'!C133</f>
        <v>24</v>
      </c>
      <c r="D132" s="388">
        <f>'t12'!D133</f>
        <v>46149</v>
      </c>
      <c r="E132" s="389">
        <f t="shared" si="4"/>
        <v>23074.5</v>
      </c>
      <c r="F132" s="2552">
        <v>23074.400000000001</v>
      </c>
      <c r="G132" s="389">
        <f t="shared" si="5"/>
        <v>9.9999999998544808E-2</v>
      </c>
      <c r="H132" s="391">
        <f t="shared" si="6"/>
        <v>4.3338071628534131E-6</v>
      </c>
      <c r="I132" s="352" t="str">
        <f t="shared" si="7"/>
        <v>OK</v>
      </c>
    </row>
    <row r="133" spans="1:9" ht="12.9" x14ac:dyDescent="0.35">
      <c r="A133" s="314" t="str">
        <f>'t1'!A134</f>
        <v>Collab.re tec. - prof.le senior - DS</v>
      </c>
      <c r="B133" s="325" t="str">
        <f>'t1'!B134</f>
        <v>T18868</v>
      </c>
      <c r="C133" s="387">
        <f>'t12'!C134</f>
        <v>0</v>
      </c>
      <c r="D133" s="388">
        <f>'t12'!D134</f>
        <v>0</v>
      </c>
      <c r="E133" s="389" t="str">
        <f t="shared" si="4"/>
        <v xml:space="preserve"> </v>
      </c>
      <c r="F133" s="2552">
        <v>24883.74</v>
      </c>
      <c r="G133" s="389" t="str">
        <f t="shared" si="5"/>
        <v xml:space="preserve"> </v>
      </c>
      <c r="H133" s="391" t="str">
        <f t="shared" si="6"/>
        <v xml:space="preserve"> </v>
      </c>
      <c r="I133" s="352" t="str">
        <f t="shared" si="7"/>
        <v xml:space="preserve"> </v>
      </c>
    </row>
    <row r="134" spans="1:9" ht="12.9" x14ac:dyDescent="0.35">
      <c r="A134" s="314" t="str">
        <f>'t1'!A135</f>
        <v>Collab.re tec. - prof.le - D</v>
      </c>
      <c r="B134" s="325" t="str">
        <f>'t1'!B135</f>
        <v>T16026</v>
      </c>
      <c r="C134" s="387">
        <f>'t12'!C135</f>
        <v>96</v>
      </c>
      <c r="D134" s="388">
        <f>'t12'!D135</f>
        <v>184596</v>
      </c>
      <c r="E134" s="389">
        <f t="shared" si="4"/>
        <v>23074.5</v>
      </c>
      <c r="F134" s="2552">
        <v>23074.400000000001</v>
      </c>
      <c r="G134" s="389">
        <f t="shared" si="5"/>
        <v>9.9999999998544808E-2</v>
      </c>
      <c r="H134" s="391">
        <f t="shared" si="6"/>
        <v>4.3338071628534131E-6</v>
      </c>
      <c r="I134" s="352" t="str">
        <f t="shared" si="7"/>
        <v>OK</v>
      </c>
    </row>
    <row r="135" spans="1:9" ht="12.9" x14ac:dyDescent="0.35">
      <c r="A135" s="314" t="str">
        <f>'t1'!A136</f>
        <v>Oper.re prof.le assistente soc. - C</v>
      </c>
      <c r="B135" s="325" t="str">
        <f>'t1'!B136</f>
        <v>T14050</v>
      </c>
      <c r="C135" s="387">
        <f>'t12'!C136</f>
        <v>0</v>
      </c>
      <c r="D135" s="388">
        <f>'t12'!D136</f>
        <v>0</v>
      </c>
      <c r="E135" s="389" t="str">
        <f t="shared" ref="E135:E157" si="8">IF(C135=0," ",D135/C135*12)</f>
        <v xml:space="preserve"> </v>
      </c>
      <c r="F135" s="2552">
        <v>21250.82</v>
      </c>
      <c r="G135" s="389" t="str">
        <f t="shared" ref="G135:G157" si="9">IF(E135=" "," ",E135-F135)</f>
        <v xml:space="preserve"> </v>
      </c>
      <c r="H135" s="391" t="str">
        <f t="shared" ref="H135:H157" si="10">IF(E135=" "," ",IF(F135=0," ",G135/F135))</f>
        <v xml:space="preserve"> </v>
      </c>
      <c r="I135" s="352" t="str">
        <f t="shared" ref="I135:I157" si="11">IF(E135=" "," ",IF(F135=0," ",IF(ABS(H135)&gt;0.02,"ERRORE","OK")))</f>
        <v xml:space="preserve"> </v>
      </c>
    </row>
    <row r="136" spans="1:9" ht="12.9" x14ac:dyDescent="0.35">
      <c r="A136" s="314" t="str">
        <f>'t1'!A137</f>
        <v>Assistente tecnico - C</v>
      </c>
      <c r="B136" s="325" t="str">
        <f>'t1'!B137</f>
        <v>T14007</v>
      </c>
      <c r="C136" s="387">
        <f>'t12'!C137</f>
        <v>180</v>
      </c>
      <c r="D136" s="388">
        <f>'t12'!D137</f>
        <v>318762</v>
      </c>
      <c r="E136" s="389">
        <f t="shared" si="8"/>
        <v>21250.800000000003</v>
      </c>
      <c r="F136" s="2552">
        <v>21250.82</v>
      </c>
      <c r="G136" s="389">
        <f t="shared" si="9"/>
        <v>-1.9999999996798579E-2</v>
      </c>
      <c r="H136" s="391">
        <f t="shared" si="10"/>
        <v>-9.4114015349989221E-7</v>
      </c>
      <c r="I136" s="352" t="str">
        <f t="shared" si="11"/>
        <v>OK</v>
      </c>
    </row>
    <row r="137" spans="1:9" ht="12.9" x14ac:dyDescent="0.35">
      <c r="A137" s="314" t="str">
        <f>'t1'!A138</f>
        <v>Program.re - C</v>
      </c>
      <c r="B137" s="325" t="str">
        <f>'t1'!B138</f>
        <v>T14063</v>
      </c>
      <c r="C137" s="387">
        <f>'t12'!C138</f>
        <v>55.97</v>
      </c>
      <c r="D137" s="388">
        <f>'t12'!D138</f>
        <v>99110</v>
      </c>
      <c r="E137" s="389">
        <f t="shared" si="8"/>
        <v>21249.240664641773</v>
      </c>
      <c r="F137" s="2552">
        <v>21250.82</v>
      </c>
      <c r="G137" s="389">
        <f t="shared" si="9"/>
        <v>-1.5793353582266718</v>
      </c>
      <c r="H137" s="391">
        <f t="shared" si="10"/>
        <v>-7.4318796085359149E-5</v>
      </c>
      <c r="I137" s="352" t="str">
        <f t="shared" si="11"/>
        <v>OK</v>
      </c>
    </row>
    <row r="138" spans="1:9" ht="12.9" x14ac:dyDescent="0.35">
      <c r="A138" s="314" t="str">
        <f>'t1'!A139</f>
        <v>Operatore tecnico special.to senior - C</v>
      </c>
      <c r="B138" s="325" t="str">
        <f>'t1'!B139</f>
        <v>T14S59</v>
      </c>
      <c r="C138" s="387">
        <f>'t12'!C139</f>
        <v>49</v>
      </c>
      <c r="D138" s="388">
        <f>'t12'!D139</f>
        <v>86774</v>
      </c>
      <c r="E138" s="389">
        <f t="shared" si="8"/>
        <v>21250.775510204083</v>
      </c>
      <c r="F138" s="2552">
        <v>21250.82</v>
      </c>
      <c r="G138" s="389">
        <f t="shared" si="9"/>
        <v>-4.4489795916888397E-2</v>
      </c>
      <c r="H138" s="391">
        <f t="shared" si="10"/>
        <v>-2.093556668255079E-6</v>
      </c>
      <c r="I138" s="352" t="str">
        <f t="shared" si="11"/>
        <v>OK</v>
      </c>
    </row>
    <row r="139" spans="1:9" ht="12.9" x14ac:dyDescent="0.35">
      <c r="A139" s="314" t="str">
        <f>'t1'!A140</f>
        <v>Operatore tecnico special.to - BS</v>
      </c>
      <c r="B139" s="325" t="str">
        <f>'t1'!B140</f>
        <v>T13059</v>
      </c>
      <c r="C139" s="387">
        <f>'t12'!C140</f>
        <v>320.88</v>
      </c>
      <c r="D139" s="388">
        <f>'t12'!D140</f>
        <v>513676</v>
      </c>
      <c r="E139" s="389">
        <f t="shared" si="8"/>
        <v>19210.022438294691</v>
      </c>
      <c r="F139" s="2552">
        <v>19209.84</v>
      </c>
      <c r="G139" s="389">
        <f t="shared" si="9"/>
        <v>0.18243829469065531</v>
      </c>
      <c r="H139" s="391">
        <f t="shared" si="10"/>
        <v>9.497127237429115E-6</v>
      </c>
      <c r="I139" s="352" t="str">
        <f t="shared" si="11"/>
        <v>OK</v>
      </c>
    </row>
    <row r="140" spans="1:9" ht="12.9" x14ac:dyDescent="0.35">
      <c r="A140" s="314" t="str">
        <f>'t1'!A141</f>
        <v>Operatore socio sanitario - BS</v>
      </c>
      <c r="B140" s="325" t="str">
        <f>'t1'!B141</f>
        <v>T13660</v>
      </c>
      <c r="C140" s="387">
        <f>'t12'!C141</f>
        <v>1609.26</v>
      </c>
      <c r="D140" s="388">
        <f>'t12'!D141</f>
        <v>2576137</v>
      </c>
      <c r="E140" s="389">
        <f t="shared" si="8"/>
        <v>19209.850490287459</v>
      </c>
      <c r="F140" s="2552">
        <v>19209.84</v>
      </c>
      <c r="G140" s="389">
        <f t="shared" si="9"/>
        <v>1.0490287459106185E-2</v>
      </c>
      <c r="H140" s="391">
        <f t="shared" si="10"/>
        <v>5.4608926774539426E-7</v>
      </c>
      <c r="I140" s="352" t="str">
        <f t="shared" si="11"/>
        <v>OK</v>
      </c>
    </row>
    <row r="141" spans="1:9" ht="12.9" x14ac:dyDescent="0.35">
      <c r="A141" s="314" t="str">
        <f>'t1'!A142</f>
        <v>Operatore tecnico - B</v>
      </c>
      <c r="B141" s="325" t="str">
        <f>'t1'!B142</f>
        <v>T12057</v>
      </c>
      <c r="C141" s="387">
        <f>'t12'!C142</f>
        <v>856.26</v>
      </c>
      <c r="D141" s="388">
        <f>'t12'!D142</f>
        <v>1322960</v>
      </c>
      <c r="E141" s="389">
        <f t="shared" si="8"/>
        <v>18540.536752855442</v>
      </c>
      <c r="F141" s="2552">
        <v>18540.59</v>
      </c>
      <c r="G141" s="389">
        <f t="shared" si="9"/>
        <v>-5.3247144558554282E-2</v>
      </c>
      <c r="H141" s="391">
        <f t="shared" si="10"/>
        <v>-2.871922876162748E-6</v>
      </c>
      <c r="I141" s="352" t="str">
        <f t="shared" si="11"/>
        <v>OK</v>
      </c>
    </row>
    <row r="142" spans="1:9" ht="12.9" x14ac:dyDescent="0.35">
      <c r="A142" s="314" t="str">
        <f>'t1'!A143</f>
        <v>Operatore tecnico addetto all'assistenza - B</v>
      </c>
      <c r="B142" s="325" t="str">
        <f>'t1'!B143</f>
        <v>T12058</v>
      </c>
      <c r="C142" s="387">
        <f>'t12'!C143</f>
        <v>144.5</v>
      </c>
      <c r="D142" s="388">
        <f>'t12'!D143</f>
        <v>223260</v>
      </c>
      <c r="E142" s="389">
        <f t="shared" si="8"/>
        <v>18540.622837370243</v>
      </c>
      <c r="F142" s="2552">
        <v>18540.59</v>
      </c>
      <c r="G142" s="389">
        <f t="shared" si="9"/>
        <v>3.2837370243214536E-2</v>
      </c>
      <c r="H142" s="391">
        <f t="shared" si="10"/>
        <v>1.7711070814474909E-6</v>
      </c>
      <c r="I142" s="352" t="str">
        <f t="shared" si="11"/>
        <v>OK</v>
      </c>
    </row>
    <row r="143" spans="1:9" ht="12.9" x14ac:dyDescent="0.35">
      <c r="A143" s="314" t="str">
        <f>'t1'!A144</f>
        <v>Ausiliario specializzato - A</v>
      </c>
      <c r="B143" s="325" t="str">
        <f>'t1'!B144</f>
        <v>T11008</v>
      </c>
      <c r="C143" s="387">
        <f>'t12'!C144</f>
        <v>0</v>
      </c>
      <c r="D143" s="388">
        <f>'t12'!D144</f>
        <v>0</v>
      </c>
      <c r="E143" s="389" t="str">
        <f t="shared" si="8"/>
        <v xml:space="preserve"> </v>
      </c>
      <c r="F143" s="2552">
        <v>17157.009999999998</v>
      </c>
      <c r="G143" s="389" t="str">
        <f t="shared" si="9"/>
        <v xml:space="preserve"> </v>
      </c>
      <c r="H143" s="391" t="str">
        <f t="shared" si="10"/>
        <v xml:space="preserve"> </v>
      </c>
      <c r="I143" s="352" t="str">
        <f t="shared" si="11"/>
        <v xml:space="preserve"> </v>
      </c>
    </row>
    <row r="144" spans="1:9" ht="12.9" x14ac:dyDescent="0.35">
      <c r="A144" s="314" t="str">
        <f>'t1'!A145</f>
        <v>Profilo atipico ruolo tecnico</v>
      </c>
      <c r="B144" s="325" t="str">
        <f>'t1'!B145</f>
        <v>T00062</v>
      </c>
      <c r="C144" s="387">
        <f>'t12'!C145</f>
        <v>0</v>
      </c>
      <c r="D144" s="388">
        <f>'t12'!D145</f>
        <v>0</v>
      </c>
      <c r="E144" s="389" t="str">
        <f t="shared" si="8"/>
        <v xml:space="preserve"> </v>
      </c>
      <c r="F144" s="2552"/>
      <c r="G144" s="389" t="str">
        <f t="shared" si="9"/>
        <v xml:space="preserve"> </v>
      </c>
      <c r="H144" s="391" t="str">
        <f t="shared" si="10"/>
        <v xml:space="preserve"> </v>
      </c>
      <c r="I144" s="352" t="str">
        <f t="shared" si="11"/>
        <v xml:space="preserve"> </v>
      </c>
    </row>
    <row r="145" spans="1:9" ht="12.9" x14ac:dyDescent="0.35">
      <c r="A145" s="314" t="str">
        <f>'t1'!A146</f>
        <v>Dirigente amm.vo con incarico di struttura complessa</v>
      </c>
      <c r="B145" s="325" t="str">
        <f>'t1'!B146</f>
        <v>AD0032</v>
      </c>
      <c r="C145" s="387">
        <f>'t12'!C146</f>
        <v>46</v>
      </c>
      <c r="D145" s="388">
        <f>'t12'!D146</f>
        <v>159004</v>
      </c>
      <c r="E145" s="389">
        <f t="shared" si="8"/>
        <v>41479.304347826088</v>
      </c>
      <c r="F145" s="2552">
        <v>41479.29</v>
      </c>
      <c r="G145" s="389">
        <f t="shared" si="9"/>
        <v>1.4347826087032445E-2</v>
      </c>
      <c r="H145" s="391">
        <f t="shared" si="10"/>
        <v>3.4590336736796713E-7</v>
      </c>
      <c r="I145" s="352" t="str">
        <f t="shared" si="11"/>
        <v>OK</v>
      </c>
    </row>
    <row r="146" spans="1:9" ht="12.9" x14ac:dyDescent="0.35">
      <c r="A146" s="314" t="str">
        <f>'t1'!A147</f>
        <v>Dirigente amm.vo con incarico di struttura semplice</v>
      </c>
      <c r="B146" s="325" t="str">
        <f>'t1'!B147</f>
        <v>AD0S31</v>
      </c>
      <c r="C146" s="387">
        <f>'t12'!C147</f>
        <v>0</v>
      </c>
      <c r="D146" s="388">
        <f>'t12'!D147</f>
        <v>0</v>
      </c>
      <c r="E146" s="389" t="str">
        <f t="shared" si="8"/>
        <v xml:space="preserve"> </v>
      </c>
      <c r="F146" s="2552">
        <v>41479.29</v>
      </c>
      <c r="G146" s="389" t="str">
        <f t="shared" si="9"/>
        <v xml:space="preserve"> </v>
      </c>
      <c r="H146" s="391" t="str">
        <f t="shared" si="10"/>
        <v xml:space="preserve"> </v>
      </c>
      <c r="I146" s="352" t="str">
        <f t="shared" si="11"/>
        <v xml:space="preserve"> </v>
      </c>
    </row>
    <row r="147" spans="1:9" ht="12.9" x14ac:dyDescent="0.35">
      <c r="A147" s="314" t="str">
        <f>'t1'!A148</f>
        <v>Dirigente amm.vo con altri incar.prof.li</v>
      </c>
      <c r="B147" s="325" t="str">
        <f>'t1'!B148</f>
        <v>AD0A31</v>
      </c>
      <c r="C147" s="387">
        <f>'t12'!C148</f>
        <v>0</v>
      </c>
      <c r="D147" s="388">
        <f>'t12'!D148</f>
        <v>0</v>
      </c>
      <c r="E147" s="389" t="str">
        <f t="shared" si="8"/>
        <v xml:space="preserve"> </v>
      </c>
      <c r="F147" s="2552">
        <v>41479.29</v>
      </c>
      <c r="G147" s="389" t="str">
        <f t="shared" si="9"/>
        <v xml:space="preserve"> </v>
      </c>
      <c r="H147" s="391" t="str">
        <f t="shared" si="10"/>
        <v xml:space="preserve"> </v>
      </c>
      <c r="I147" s="352" t="str">
        <f t="shared" si="11"/>
        <v xml:space="preserve"> </v>
      </c>
    </row>
    <row r="148" spans="1:9" ht="12.9" x14ac:dyDescent="0.35">
      <c r="A148" s="314" t="str">
        <f>'t1'!A149</f>
        <v>Dirig. Amm.vo a t. determinato (art. 15-septies dlgs.502/92)</v>
      </c>
      <c r="B148" s="325" t="str">
        <f>'t1'!B149</f>
        <v>AD0612</v>
      </c>
      <c r="C148" s="387">
        <f>'t12'!C149</f>
        <v>0</v>
      </c>
      <c r="D148" s="388">
        <f>'t12'!D149</f>
        <v>0</v>
      </c>
      <c r="E148" s="389" t="str">
        <f t="shared" si="8"/>
        <v xml:space="preserve"> </v>
      </c>
      <c r="F148" s="2552">
        <v>41479.29</v>
      </c>
      <c r="G148" s="389" t="str">
        <f t="shared" si="9"/>
        <v xml:space="preserve"> </v>
      </c>
      <c r="H148" s="391" t="str">
        <f t="shared" si="10"/>
        <v xml:space="preserve"> </v>
      </c>
      <c r="I148" s="352" t="str">
        <f t="shared" si="11"/>
        <v xml:space="preserve"> </v>
      </c>
    </row>
    <row r="149" spans="1:9" ht="12.9" x14ac:dyDescent="0.35">
      <c r="A149" s="314" t="str">
        <f>'t1'!A150</f>
        <v>Collaboratore amministrativo prof.le senior - DS</v>
      </c>
      <c r="B149" s="325" t="str">
        <f>'t1'!B150</f>
        <v>A18869</v>
      </c>
      <c r="C149" s="387">
        <f>'t12'!C150</f>
        <v>157</v>
      </c>
      <c r="D149" s="388">
        <f>'t12'!D150</f>
        <v>325561</v>
      </c>
      <c r="E149" s="389">
        <f t="shared" si="8"/>
        <v>24883.643312101914</v>
      </c>
      <c r="F149" s="2552">
        <v>24883.74</v>
      </c>
      <c r="G149" s="389">
        <f t="shared" si="9"/>
        <v>-9.6687898087111535E-2</v>
      </c>
      <c r="H149" s="391">
        <f t="shared" si="10"/>
        <v>-3.8855854500614269E-6</v>
      </c>
      <c r="I149" s="352" t="str">
        <f t="shared" si="11"/>
        <v>OK</v>
      </c>
    </row>
    <row r="150" spans="1:9" ht="12.9" x14ac:dyDescent="0.35">
      <c r="A150" s="314" t="str">
        <f>'t1'!A151</f>
        <v>Collaboratore amministrativo prof.le - D</v>
      </c>
      <c r="B150" s="325" t="str">
        <f>'t1'!B151</f>
        <v>A16028</v>
      </c>
      <c r="C150" s="387">
        <f>'t12'!C151</f>
        <v>368.86</v>
      </c>
      <c r="D150" s="388">
        <f>'t12'!D151</f>
        <v>709274</v>
      </c>
      <c r="E150" s="389">
        <f t="shared" si="8"/>
        <v>23074.575719785284</v>
      </c>
      <c r="F150" s="2552">
        <v>23074.400000000001</v>
      </c>
      <c r="G150" s="389">
        <f t="shared" si="9"/>
        <v>0.1757197852821264</v>
      </c>
      <c r="H150" s="391">
        <f t="shared" si="10"/>
        <v>7.6153566412182496E-6</v>
      </c>
      <c r="I150" s="352" t="str">
        <f t="shared" si="11"/>
        <v>OK</v>
      </c>
    </row>
    <row r="151" spans="1:9" ht="12.9" x14ac:dyDescent="0.35">
      <c r="A151" s="314" t="str">
        <f>'t1'!A152</f>
        <v>Assistente amministrativo - C</v>
      </c>
      <c r="B151" s="325" t="str">
        <f>'t1'!B152</f>
        <v>A14005</v>
      </c>
      <c r="C151" s="387">
        <f>'t12'!C152</f>
        <v>1170.44</v>
      </c>
      <c r="D151" s="388">
        <f>'t12'!D152</f>
        <v>2072879</v>
      </c>
      <c r="E151" s="389">
        <f t="shared" si="8"/>
        <v>21252.305116024741</v>
      </c>
      <c r="F151" s="2552">
        <v>21250.82</v>
      </c>
      <c r="G151" s="389">
        <f t="shared" si="9"/>
        <v>1.4851160247417283</v>
      </c>
      <c r="H151" s="391">
        <f t="shared" si="10"/>
        <v>6.9885116185715575E-5</v>
      </c>
      <c r="I151" s="352" t="str">
        <f t="shared" si="11"/>
        <v>OK</v>
      </c>
    </row>
    <row r="152" spans="1:9" ht="12.9" x14ac:dyDescent="0.35">
      <c r="A152" s="314" t="str">
        <f>'t1'!A153</f>
        <v>Coadiutore amm.vo senior - BS</v>
      </c>
      <c r="B152" s="325" t="str">
        <f>'t1'!B153</f>
        <v>A13870</v>
      </c>
      <c r="C152" s="387">
        <f>'t12'!C153</f>
        <v>584.69000000000005</v>
      </c>
      <c r="D152" s="388">
        <f>'t12'!D153</f>
        <v>936658</v>
      </c>
      <c r="E152" s="389">
        <f t="shared" si="8"/>
        <v>19223.684345550631</v>
      </c>
      <c r="F152" s="2552">
        <v>19209.84</v>
      </c>
      <c r="G152" s="389">
        <f t="shared" si="9"/>
        <v>13.84434555063126</v>
      </c>
      <c r="H152" s="391">
        <f t="shared" si="10"/>
        <v>7.2069031031134353E-4</v>
      </c>
      <c r="I152" s="352" t="str">
        <f t="shared" si="11"/>
        <v>OK</v>
      </c>
    </row>
    <row r="153" spans="1:9" ht="12.9" x14ac:dyDescent="0.35">
      <c r="A153" s="314" t="str">
        <f>'t1'!A154</f>
        <v>Coadiutore amm.vo - B</v>
      </c>
      <c r="B153" s="325" t="str">
        <f>'t1'!B154</f>
        <v>A12017</v>
      </c>
      <c r="C153" s="387">
        <f>'t12'!C154</f>
        <v>388.81</v>
      </c>
      <c r="D153" s="388">
        <f>'t12'!D154</f>
        <v>600896</v>
      </c>
      <c r="E153" s="389">
        <f t="shared" si="8"/>
        <v>18545.69584115635</v>
      </c>
      <c r="F153" s="2552">
        <v>18540.59</v>
      </c>
      <c r="G153" s="389">
        <f t="shared" si="9"/>
        <v>5.1058411563499249</v>
      </c>
      <c r="H153" s="391">
        <f t="shared" si="10"/>
        <v>2.753871994553531E-4</v>
      </c>
      <c r="I153" s="352" t="str">
        <f t="shared" si="11"/>
        <v>OK</v>
      </c>
    </row>
    <row r="154" spans="1:9" ht="12.9" x14ac:dyDescent="0.35">
      <c r="A154" s="314" t="str">
        <f>'t1'!A155</f>
        <v>Commesso - A</v>
      </c>
      <c r="B154" s="325" t="str">
        <f>'t1'!B155</f>
        <v>A11030</v>
      </c>
      <c r="C154" s="387">
        <f>'t12'!C155</f>
        <v>0</v>
      </c>
      <c r="D154" s="388">
        <f>'t12'!D155</f>
        <v>0</v>
      </c>
      <c r="E154" s="389" t="str">
        <f t="shared" si="8"/>
        <v xml:space="preserve"> </v>
      </c>
      <c r="F154" s="2552">
        <v>17157.009999999998</v>
      </c>
      <c r="G154" s="389" t="str">
        <f t="shared" si="9"/>
        <v xml:space="preserve"> </v>
      </c>
      <c r="H154" s="391" t="str">
        <f t="shared" si="10"/>
        <v xml:space="preserve"> </v>
      </c>
      <c r="I154" s="352" t="str">
        <f t="shared" si="11"/>
        <v xml:space="preserve"> </v>
      </c>
    </row>
    <row r="155" spans="1:9" ht="12.9" x14ac:dyDescent="0.35">
      <c r="A155" s="314" t="str">
        <f>'t1'!A156</f>
        <v>Profilo atipico ruolo amministrativo</v>
      </c>
      <c r="B155" s="325" t="str">
        <f>'t1'!B156</f>
        <v>A00062</v>
      </c>
      <c r="C155" s="387">
        <f>'t12'!C156</f>
        <v>0</v>
      </c>
      <c r="D155" s="388">
        <f>'t12'!D156</f>
        <v>0</v>
      </c>
      <c r="E155" s="389" t="str">
        <f t="shared" si="8"/>
        <v xml:space="preserve"> </v>
      </c>
      <c r="F155" s="2552"/>
      <c r="G155" s="389" t="str">
        <f t="shared" si="9"/>
        <v xml:space="preserve"> </v>
      </c>
      <c r="H155" s="391" t="str">
        <f t="shared" si="10"/>
        <v xml:space="preserve"> </v>
      </c>
      <c r="I155" s="352" t="str">
        <f t="shared" si="11"/>
        <v xml:space="preserve"> </v>
      </c>
    </row>
    <row r="156" spans="1:9" ht="12.9" x14ac:dyDescent="0.35">
      <c r="A156" s="314" t="str">
        <f>'t1'!A157</f>
        <v>Ricercatore sanitario - DS</v>
      </c>
      <c r="B156" s="325" t="str">
        <f>'t1'!B157</f>
        <v>N18694</v>
      </c>
      <c r="C156" s="387">
        <f>'t12'!C157</f>
        <v>974.61</v>
      </c>
      <c r="D156" s="388">
        <f>'t12'!D157</f>
        <v>2021000</v>
      </c>
      <c r="E156" s="389">
        <f t="shared" si="8"/>
        <v>24883.799673715635</v>
      </c>
      <c r="F156" s="2552">
        <v>24883.74</v>
      </c>
      <c r="G156" s="389">
        <f t="shared" si="9"/>
        <v>5.9673715633834945E-2</v>
      </c>
      <c r="H156" s="391">
        <f t="shared" si="10"/>
        <v>2.3981007530955932E-6</v>
      </c>
      <c r="I156" s="352" t="str">
        <f t="shared" si="11"/>
        <v>OK</v>
      </c>
    </row>
    <row r="157" spans="1:9" ht="12.9" x14ac:dyDescent="0.35">
      <c r="A157" s="314" t="str">
        <f>'t1'!A158</f>
        <v>Collaboratore prof.le  di ricerca sanitaria - D</v>
      </c>
      <c r="B157" s="325" t="str">
        <f>'t1'!B158</f>
        <v>N16695</v>
      </c>
      <c r="C157" s="387">
        <f>'t12'!C158</f>
        <v>755.79</v>
      </c>
      <c r="D157" s="388">
        <f>'t12'!D158</f>
        <v>1453292</v>
      </c>
      <c r="E157" s="389">
        <f t="shared" si="8"/>
        <v>23074.536577620769</v>
      </c>
      <c r="F157" s="2552">
        <v>23074.400000000001</v>
      </c>
      <c r="G157" s="389">
        <f t="shared" si="9"/>
        <v>0.13657762076763902</v>
      </c>
      <c r="H157" s="391">
        <f t="shared" si="10"/>
        <v>5.9190107117688442E-6</v>
      </c>
      <c r="I157" s="352" t="str">
        <f t="shared" si="11"/>
        <v>OK</v>
      </c>
    </row>
    <row r="158" spans="1:9" ht="12.9" x14ac:dyDescent="0.35">
      <c r="A158" s="314" t="str">
        <f>'t1'!A159</f>
        <v>CONTRATTISTI (a)</v>
      </c>
      <c r="B158" s="325" t="str">
        <f>'t1'!B159</f>
        <v>000061</v>
      </c>
      <c r="C158" s="387">
        <f>'t12'!C159</f>
        <v>0</v>
      </c>
      <c r="D158" s="388">
        <f>'t12'!D159</f>
        <v>0</v>
      </c>
      <c r="E158" s="389" t="str">
        <f>IF(C158=0," ",D158/C158*12)</f>
        <v xml:space="preserve"> </v>
      </c>
      <c r="F158" s="2552"/>
      <c r="G158" s="389" t="str">
        <f>IF(E158=" "," ",E158-F158)</f>
        <v xml:space="preserve"> </v>
      </c>
      <c r="H158" s="391" t="str">
        <f>IF(E158=" "," ",IF(F158=0," ",G158/F158))</f>
        <v xml:space="preserve"> </v>
      </c>
      <c r="I158" s="352" t="str">
        <f>IF(E158=" "," ",IF(F158=0," ",IF(ABS(H158)&gt;0.02,"ERRORE","OK")))</f>
        <v xml:space="preserve"> </v>
      </c>
    </row>
    <row r="159" spans="1:9" ht="12.9" x14ac:dyDescent="0.35">
      <c r="A159" s="314" t="str">
        <f>'t1'!A160</f>
        <v>Dir. Ambientale con incarico di struttura complessa</v>
      </c>
      <c r="B159" s="325" t="str">
        <f>'t1'!B160</f>
        <v>TD0C02</v>
      </c>
      <c r="C159" s="387">
        <f>'t12'!C160</f>
        <v>0</v>
      </c>
      <c r="D159" s="388">
        <f>'t12'!D160</f>
        <v>0</v>
      </c>
      <c r="E159" s="389" t="str">
        <f>IF(C159=0," ",D159/C159*12)</f>
        <v xml:space="preserve"> </v>
      </c>
      <c r="F159" s="2552">
        <v>41479.29</v>
      </c>
      <c r="G159" s="389" t="str">
        <f>IF(E159=" "," ",E159-F159)</f>
        <v xml:space="preserve"> </v>
      </c>
      <c r="H159" s="391" t="str">
        <f>IF(E159=" "," ",IF(F159=0," ",G159/F159))</f>
        <v xml:space="preserve"> </v>
      </c>
      <c r="I159" s="352" t="str">
        <f>IF(E159=" "," ",IF(F159=0," ",IF(ABS(H159)&gt;0.02,"ERRORE","OK")))</f>
        <v xml:space="preserve"> </v>
      </c>
    </row>
    <row r="160" spans="1:9" ht="12.9" x14ac:dyDescent="0.35">
      <c r="A160" s="314" t="str">
        <f>'t1'!A161</f>
        <v>Dir. Ambientale con incarico di struttura semplice</v>
      </c>
      <c r="B160" s="325" t="str">
        <f>'t1'!B161</f>
        <v>TD0S02</v>
      </c>
      <c r="C160" s="387">
        <f>'t12'!C161</f>
        <v>0</v>
      </c>
      <c r="D160" s="388">
        <f>'t12'!D161</f>
        <v>0</v>
      </c>
      <c r="E160" s="389" t="str">
        <f>IF(C160=0," ",D160/C160*12)</f>
        <v xml:space="preserve"> </v>
      </c>
      <c r="F160" s="2552">
        <v>41479.29</v>
      </c>
      <c r="G160" s="389" t="str">
        <f>IF(E160=" "," ",E160-F160)</f>
        <v xml:space="preserve"> </v>
      </c>
      <c r="H160" s="391" t="str">
        <f>IF(E160=" "," ",IF(F160=0," ",G160/F160))</f>
        <v xml:space="preserve"> </v>
      </c>
      <c r="I160" s="352" t="str">
        <f>IF(E160=" "," ",IF(F160=0," ",IF(ABS(H160)&gt;0.02,"ERRORE","OK")))</f>
        <v xml:space="preserve"> </v>
      </c>
    </row>
    <row r="161" spans="1:9" ht="12.9" x14ac:dyDescent="0.35">
      <c r="A161" s="314" t="str">
        <f>'t1'!A162</f>
        <v>Dir. Ambientale con altri incar.prof.li</v>
      </c>
      <c r="B161" s="325" t="str">
        <f>'t1'!B162</f>
        <v>TD0A02</v>
      </c>
      <c r="C161" s="387">
        <f>'t12'!C162</f>
        <v>0</v>
      </c>
      <c r="D161" s="388">
        <f>'t12'!D162</f>
        <v>0</v>
      </c>
      <c r="E161" s="389" t="str">
        <f>IF(C161=0," ",D161/C161*12)</f>
        <v xml:space="preserve"> </v>
      </c>
      <c r="F161" s="2552">
        <v>41479.29</v>
      </c>
      <c r="G161" s="389" t="str">
        <f>IF(E161=" "," ",E161-F161)</f>
        <v xml:space="preserve"> </v>
      </c>
      <c r="H161" s="391" t="str">
        <f>IF(E161=" "," ",IF(F161=0," ",G161/F161))</f>
        <v xml:space="preserve"> </v>
      </c>
      <c r="I161" s="352" t="str">
        <f>IF(E161=" "," ",IF(F161=0," ",IF(ABS(H161)&gt;0.02,"ERRORE","OK")))</f>
        <v xml:space="preserve"> </v>
      </c>
    </row>
    <row r="162" spans="1:9" ht="12.75" customHeight="1" x14ac:dyDescent="0.35">
      <c r="A162" s="314" t="str">
        <f>'t1'!A163</f>
        <v>Dir. Ambientale a t. determinato (art.15-septies dlgs 502/92)</v>
      </c>
      <c r="B162" s="325" t="str">
        <f>'t1'!B163</f>
        <v>TD0810</v>
      </c>
      <c r="C162" s="387">
        <f>'t12'!C163</f>
        <v>0</v>
      </c>
      <c r="D162" s="388">
        <f>'t12'!D163</f>
        <v>0</v>
      </c>
      <c r="E162" s="389" t="str">
        <f>IF(C162=0," ",D162/C162*12)</f>
        <v xml:space="preserve"> </v>
      </c>
      <c r="F162" s="2552">
        <v>41479.29</v>
      </c>
      <c r="G162" s="389" t="str">
        <f>IF(E162=" "," ",E162-F162)</f>
        <v xml:space="preserve"> </v>
      </c>
      <c r="H162" s="391" t="str">
        <f>IF(E162=" "," ",IF(F162=0," ",G162/F162))</f>
        <v xml:space="preserve"> </v>
      </c>
      <c r="I162" s="352" t="str">
        <f>IF(E162=" "," ",IF(F162=0," ",IF(ABS(H162)&gt;0.02,"ERRORE","OK")))</f>
        <v xml:space="preserve"> </v>
      </c>
    </row>
  </sheetData>
  <sheetProtection password="8611" sheet="1" selectLockedCells="1" selectUnlockedCells="1"/>
  <mergeCells count="2">
    <mergeCell ref="A1:H1"/>
    <mergeCell ref="D2:I2"/>
  </mergeCells>
  <printOptions horizontalCentered="1" verticalCentered="1"/>
  <pageMargins left="0.19685039370078741" right="0.19685039370078741" top="0.19685039370078741" bottom="0.15748031496062992" header="0.15748031496062992" footer="0.15748031496062992"/>
  <pageSetup paperSize="9" scale="85" orientation="landscape" horizontalDpi="300" verticalDpi="300"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89"/>
  <dimension ref="A1:M20"/>
  <sheetViews>
    <sheetView showGridLines="0" zoomScale="90" zoomScaleNormal="90" workbookViewId="0">
      <selection activeCell="K155" sqref="K155"/>
    </sheetView>
  </sheetViews>
  <sheetFormatPr defaultColWidth="7.3046875" defaultRowHeight="10.3" x14ac:dyDescent="0.25"/>
  <cols>
    <col min="1" max="1" width="61.3046875" style="128" customWidth="1"/>
    <col min="2" max="3" width="15.3828125" style="128" customWidth="1"/>
    <col min="4" max="4" width="20.84375" style="128" customWidth="1"/>
    <col min="5" max="5" width="19.53515625" style="128" customWidth="1"/>
    <col min="6" max="16384" width="7.3046875" style="128"/>
  </cols>
  <sheetData>
    <row r="1" spans="1:13" ht="34.200000000000003" customHeight="1" x14ac:dyDescent="0.35">
      <c r="A1" s="2650" t="str">
        <f>'t1'!A1</f>
        <v>SERVIZIO SANITARIO NAZIONALE - anno 2020</v>
      </c>
      <c r="B1" s="2650"/>
      <c r="C1" s="2650"/>
      <c r="D1" s="2650"/>
      <c r="E1" s="309"/>
      <c r="F1" s="331"/>
      <c r="G1" s="331"/>
      <c r="H1" s="331"/>
      <c r="I1" s="331"/>
      <c r="K1" s="308"/>
      <c r="M1" s="270"/>
    </row>
    <row r="2" spans="1:13" ht="15.9" thickBot="1" x14ac:dyDescent="0.4">
      <c r="A2" s="2082" t="s">
        <v>4028</v>
      </c>
      <c r="B2" s="2083"/>
      <c r="C2" s="2083"/>
      <c r="D2" s="2083"/>
      <c r="E2" s="316"/>
      <c r="F2" s="316"/>
      <c r="G2" s="316"/>
      <c r="H2" s="316"/>
      <c r="I2" s="316"/>
      <c r="K2" s="308"/>
      <c r="M2" s="270"/>
    </row>
    <row r="3" spans="1:13" ht="33" customHeight="1" thickBot="1" x14ac:dyDescent="0.4">
      <c r="A3" s="2958" t="s">
        <v>4029</v>
      </c>
      <c r="B3" s="2959"/>
      <c r="C3" s="2959"/>
      <c r="D3" s="2960"/>
      <c r="E3" s="1438"/>
    </row>
    <row r="4" spans="1:13" s="366" customFormat="1" ht="32.6" thickBot="1" x14ac:dyDescent="0.4">
      <c r="A4" s="1439" t="s">
        <v>4030</v>
      </c>
      <c r="B4" s="1440" t="s">
        <v>4031</v>
      </c>
      <c r="C4" s="1440" t="s">
        <v>4032</v>
      </c>
      <c r="D4" s="1441" t="s">
        <v>4033</v>
      </c>
    </row>
    <row r="5" spans="1:13" ht="28.2" customHeight="1" x14ac:dyDescent="0.25">
      <c r="A5" s="1442" t="str">
        <f>SI_1!B85</f>
        <v>Non compilare</v>
      </c>
      <c r="B5" s="1443">
        <f>SI_1!G85</f>
        <v>0</v>
      </c>
      <c r="C5" s="1443">
        <f>'t1'!K164+'t1'!L164</f>
        <v>1626</v>
      </c>
      <c r="D5" s="2084" t="str">
        <f>IF(B5&lt;=C5,"OK","Dati incoerenti: controllare i valori")</f>
        <v>OK</v>
      </c>
    </row>
    <row r="6" spans="1:13" ht="28.2" customHeight="1" x14ac:dyDescent="0.25">
      <c r="A6" s="1444" t="str">
        <f>SI_1!B106</f>
        <v>Indicare il numero delle unità rilevate in tabella 1 tra i "presenti al 31.12" che risultavano titolari di permessi per Legge n. 104/92.</v>
      </c>
      <c r="B6" s="1445">
        <f>SI_1!G106</f>
        <v>175</v>
      </c>
      <c r="C6" s="1445">
        <f>'t1'!K164+'t1'!L164</f>
        <v>1626</v>
      </c>
      <c r="D6" s="2085" t="str">
        <f>IF(B6&lt;=C6,"OK","Dati incoerenti: controllare i valori")</f>
        <v>OK</v>
      </c>
    </row>
    <row r="7" spans="1:13" ht="28.2" customHeight="1" thickBot="1" x14ac:dyDescent="0.3">
      <c r="A7" s="1446" t="str">
        <f>SI_1!B109</f>
        <v>Indicare il numero delle unita rilevate in tabella 1 tra i "presenti al 31.12" che risultavano titolari di permessi ai sensi dell'art. 42, c.5 D.lgs.151/2001.</v>
      </c>
      <c r="B7" s="1447">
        <f>SI_1!G109</f>
        <v>28</v>
      </c>
      <c r="C7" s="1447">
        <f>'t1'!K164+'t1'!L164</f>
        <v>1626</v>
      </c>
      <c r="D7" s="2086" t="str">
        <f>IF(B7&lt;=C7,"OK","Dati incoerenti: controllare i valori")</f>
        <v>OK</v>
      </c>
    </row>
    <row r="8" spans="1:13" ht="14.5" customHeight="1" x14ac:dyDescent="0.25"/>
    <row r="9" spans="1:13" ht="14.5" customHeight="1" x14ac:dyDescent="0.25"/>
    <row r="10" spans="1:13" ht="15.9" thickBot="1" x14ac:dyDescent="0.4">
      <c r="A10" s="2087" t="s">
        <v>4034</v>
      </c>
      <c r="B10" s="2083"/>
      <c r="C10" s="2083"/>
      <c r="D10" s="2083"/>
      <c r="E10" s="316"/>
      <c r="F10" s="316"/>
      <c r="G10" s="316"/>
      <c r="H10" s="316"/>
      <c r="I10" s="316"/>
      <c r="K10" s="308"/>
      <c r="M10" s="270"/>
    </row>
    <row r="11" spans="1:13" ht="32.5" customHeight="1" thickBot="1" x14ac:dyDescent="0.4">
      <c r="A11" s="2958" t="s">
        <v>4035</v>
      </c>
      <c r="B11" s="2959"/>
      <c r="C11" s="2959"/>
      <c r="D11" s="2960"/>
      <c r="E11" s="1438"/>
    </row>
    <row r="12" spans="1:13" s="366" customFormat="1" ht="21.9" thickBot="1" x14ac:dyDescent="0.4">
      <c r="A12" s="1448" t="s">
        <v>4030</v>
      </c>
      <c r="B12" s="1449" t="s">
        <v>4031</v>
      </c>
      <c r="C12" s="1449" t="s">
        <v>4036</v>
      </c>
      <c r="D12" s="1450" t="s">
        <v>4037</v>
      </c>
    </row>
    <row r="13" spans="1:13" ht="39" customHeight="1" x14ac:dyDescent="0.25">
      <c r="A13" s="1444" t="str">
        <f>SI_1!B106</f>
        <v>Indicare il numero delle unità rilevate in tabella 1 tra i "presenti al 31.12" che risultavano titolari di permessi per Legge n. 104/92.</v>
      </c>
      <c r="B13" s="1451">
        <f>SI_1!G106</f>
        <v>175</v>
      </c>
      <c r="C13" s="1452">
        <f>'t11'!I166+'t11'!J166</f>
        <v>3491</v>
      </c>
      <c r="D13" s="2088" t="str">
        <f>(IF(AND(C13=0,B13&gt;0),"Mancano le assenze per questa causale",IF(AND(C13&gt;0,B13=0),"Dichiarare Unita nella domanda della Scheda Informativa 1","OK")))</f>
        <v>OK</v>
      </c>
    </row>
    <row r="14" spans="1:13" ht="39" customHeight="1" thickBot="1" x14ac:dyDescent="0.3">
      <c r="A14" s="1446" t="str">
        <f>SI_1!B109</f>
        <v>Indicare il numero delle unita rilevate in tabella 1 tra i "presenti al 31.12" che risultavano titolari di permessi ai sensi dell'art. 42, c.5 D.lgs.151/2001.</v>
      </c>
      <c r="B14" s="1447">
        <f>SI_1!G109</f>
        <v>28</v>
      </c>
      <c r="C14" s="1453">
        <f>'t11'!G166+'t11'!H166</f>
        <v>2799</v>
      </c>
      <c r="D14" s="2089" t="str">
        <f>(IF(AND(C14=0,B14&gt;0),"Mancano le assenze per questa causale",IF(AND(C14&gt;0,B14=0),"Dichiarare Unita nella domanda della Scheda Informativa 1","OK")))</f>
        <v>OK</v>
      </c>
    </row>
    <row r="15" spans="1:13" ht="13.2" customHeight="1" x14ac:dyDescent="0.25"/>
    <row r="16" spans="1:13" ht="13.2" customHeight="1" x14ac:dyDescent="0.25"/>
    <row r="17" spans="1:13" ht="13.2" customHeight="1" thickBot="1" x14ac:dyDescent="0.45">
      <c r="A17" s="2090" t="s">
        <v>4038</v>
      </c>
      <c r="B17" s="2083"/>
      <c r="C17" s="2083"/>
      <c r="D17" s="2083"/>
      <c r="E17" s="316"/>
      <c r="F17" s="316"/>
      <c r="G17" s="316"/>
      <c r="H17" s="316"/>
      <c r="I17" s="316"/>
      <c r="K17" s="308"/>
      <c r="M17" s="270"/>
    </row>
    <row r="18" spans="1:13" ht="31.2" customHeight="1" thickBot="1" x14ac:dyDescent="0.4">
      <c r="A18" s="2958" t="s">
        <v>4039</v>
      </c>
      <c r="B18" s="2959"/>
      <c r="C18" s="2959"/>
      <c r="D18" s="2960"/>
      <c r="E18" s="1438"/>
    </row>
    <row r="19" spans="1:13" ht="21.9" thickBot="1" x14ac:dyDescent="0.3">
      <c r="A19" s="1448" t="s">
        <v>4030</v>
      </c>
      <c r="B19" s="1449" t="s">
        <v>4040</v>
      </c>
      <c r="C19" s="1449" t="s">
        <v>4036</v>
      </c>
      <c r="D19" s="1450" t="s">
        <v>4037</v>
      </c>
    </row>
    <row r="20" spans="1:13" ht="37.75" thickBot="1" x14ac:dyDescent="0.3">
      <c r="A20" s="1446" t="s">
        <v>36</v>
      </c>
      <c r="B20" s="1451">
        <f>SI_1!G82</f>
        <v>19731</v>
      </c>
      <c r="C20" s="1452">
        <f>'t11'!E166+'t11'!F166</f>
        <v>19760</v>
      </c>
      <c r="D20" s="2088" t="str">
        <f>(IF(AND(C20=0,B20&gt;0),"Mancano le assenze per questa causale",IF(AND(C20&gt;0,B20=0),"Dichiarare Somme nella domanda della Scheda Informativa 1","OK")))</f>
        <v>OK</v>
      </c>
    </row>
  </sheetData>
  <sheetProtection password="8611" sheet="1" formatColumns="0" selectLockedCells="1" selectUnlockedCells="1"/>
  <mergeCells count="4">
    <mergeCell ref="A1:D1"/>
    <mergeCell ref="A3:D3"/>
    <mergeCell ref="A11:D11"/>
    <mergeCell ref="A18:D18"/>
  </mergeCells>
  <conditionalFormatting sqref="D5:D7 D13:D14 D20">
    <cfRule type="notContainsText" dxfId="0" priority="1" stopIfTrue="1" operator="notContains" text="OK">
      <formula>ISERROR(SEARCH("OK",D5))</formula>
    </cfRule>
  </conditionalFormatting>
  <printOptions horizontalCentered="1" verticalCentered="1"/>
  <pageMargins left="0" right="0" top="0.19685039370078741" bottom="0.31496062992125984" header="0.51181102362204722" footer="0.51181102362204722"/>
  <pageSetup paperSize="9" scale="90" orientation="landscape" horizontalDpi="300" verticalDpi="4294967292" r:id="rId1"/>
  <headerFooter alignWithMargins="0"/>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66">
    <pageSetUpPr fitToPage="1"/>
  </sheetPr>
  <dimension ref="A1:N36"/>
  <sheetViews>
    <sheetView showGridLines="0" zoomScale="90" zoomScaleNormal="90" workbookViewId="0">
      <pane xSplit="2" ySplit="5" topLeftCell="C20" activePane="bottomRight" state="frozen"/>
      <selection activeCell="K155" sqref="K155"/>
      <selection pane="topRight" activeCell="K155" sqref="K155"/>
      <selection pane="bottomLeft" activeCell="K155" sqref="K155"/>
      <selection pane="bottomRight" activeCell="K155" sqref="K155"/>
    </sheetView>
  </sheetViews>
  <sheetFormatPr defaultColWidth="9.15234375" defaultRowHeight="11.15" x14ac:dyDescent="0.35"/>
  <cols>
    <col min="1" max="1" width="61.15234375" style="92" customWidth="1"/>
    <col min="2" max="2" width="6.84375" style="92" customWidth="1"/>
    <col min="3" max="3" width="12.15234375" style="92" customWidth="1"/>
    <col min="4" max="4" width="13.15234375" style="92" customWidth="1"/>
    <col min="5" max="5" width="24.84375" style="92" customWidth="1"/>
    <col min="6" max="6" width="14.84375" style="92" customWidth="1"/>
    <col min="7" max="7" width="17.69140625" style="92" customWidth="1"/>
    <col min="8" max="14" width="9.15234375" style="92"/>
    <col min="15" max="16384" width="9.15234375" style="270"/>
  </cols>
  <sheetData>
    <row r="1" spans="1:13" s="128" customFormat="1" ht="26.25" customHeight="1" x14ac:dyDescent="0.35">
      <c r="A1" s="2650" t="str">
        <f>'t1'!A1</f>
        <v>SERVIZIO SANITARIO NAZIONALE - anno 2020</v>
      </c>
      <c r="B1" s="2650"/>
      <c r="C1" s="2650"/>
      <c r="D1" s="2650"/>
      <c r="E1" s="2650"/>
      <c r="F1" s="331"/>
      <c r="G1" s="309"/>
      <c r="H1" s="331"/>
      <c r="K1" s="308"/>
      <c r="M1" s="92"/>
    </row>
    <row r="2" spans="1:13" s="128" customFormat="1" ht="21" customHeight="1" x14ac:dyDescent="0.35">
      <c r="B2" s="2941"/>
      <c r="C2" s="2941"/>
      <c r="D2" s="2941"/>
      <c r="E2" s="2941"/>
      <c r="F2" s="2941"/>
      <c r="G2" s="2941"/>
      <c r="J2" s="316"/>
      <c r="K2" s="308"/>
      <c r="M2" s="92"/>
    </row>
    <row r="3" spans="1:13" s="128" customFormat="1" ht="21" customHeight="1" thickBot="1" x14ac:dyDescent="0.4">
      <c r="A3" s="392" t="s">
        <v>4041</v>
      </c>
      <c r="B3" s="149"/>
    </row>
    <row r="4" spans="1:13" ht="20.25" customHeight="1" thickBot="1" x14ac:dyDescent="0.4">
      <c r="A4" s="393" t="s">
        <v>4042</v>
      </c>
      <c r="B4" s="2990">
        <f>'t12'!J164+'t13'!AC164</f>
        <v>67320967</v>
      </c>
      <c r="C4" s="2991"/>
      <c r="D4" s="2991"/>
      <c r="E4" s="2991"/>
      <c r="F4" s="2991"/>
      <c r="G4" s="2992"/>
    </row>
    <row r="5" spans="1:13" ht="80.25" customHeight="1" thickBot="1" x14ac:dyDescent="0.4">
      <c r="A5" s="394" t="s">
        <v>4043</v>
      </c>
      <c r="B5" s="395" t="s">
        <v>4044</v>
      </c>
      <c r="C5" s="395" t="s">
        <v>4045</v>
      </c>
      <c r="D5" s="396" t="s">
        <v>4046</v>
      </c>
      <c r="E5" s="2993" t="s">
        <v>4047</v>
      </c>
      <c r="F5" s="2994"/>
      <c r="G5" s="2995"/>
    </row>
    <row r="6" spans="1:13" ht="19.5" customHeight="1" x14ac:dyDescent="0.35">
      <c r="A6" s="397" t="str">
        <f>'t14'!A5</f>
        <v>ASSEGNI PER IL NUCLEO FAMILIARE</v>
      </c>
      <c r="B6" s="398" t="str">
        <f>'t14'!B5</f>
        <v>L005</v>
      </c>
      <c r="C6" s="399">
        <f>'t14'!D5</f>
        <v>154696</v>
      </c>
      <c r="D6" s="400">
        <f t="shared" ref="D6:D11" si="0">IF($B$4=0," ",(IF(C6=0," ",C6/$B$4)))</f>
        <v>2.2978873728893407E-3</v>
      </c>
      <c r="E6" s="2979" t="str">
        <f>IF($B$4=0,"TABELLE 12 -13 ASSENTI",(IF('t12'!$J$164=0,"TAB. 12 ASSENTE",(IF('t13'!AC164=0,"TAB. 13 ASSENTE"," ")))))</f>
        <v xml:space="preserve"> </v>
      </c>
      <c r="F6" s="2996"/>
      <c r="G6" s="2997"/>
    </row>
    <row r="7" spans="1:13" ht="19.5" customHeight="1" x14ac:dyDescent="0.35">
      <c r="A7" s="397" t="str">
        <f>'t14'!A6</f>
        <v xml:space="preserve">GESTIONE MENSE </v>
      </c>
      <c r="B7" s="398" t="str">
        <f>'t14'!B6</f>
        <v>L010</v>
      </c>
      <c r="C7" s="401">
        <f>'t14'!D6</f>
        <v>1081872</v>
      </c>
      <c r="D7" s="402">
        <f t="shared" si="0"/>
        <v>1.6070357396975595E-2</v>
      </c>
      <c r="E7" s="2961"/>
      <c r="F7" s="2962"/>
      <c r="G7" s="2963"/>
    </row>
    <row r="8" spans="1:13" ht="19.5" customHeight="1" x14ac:dyDescent="0.35">
      <c r="A8" s="397" t="str">
        <f>'t14'!A7</f>
        <v>EROGAZIONE BUONI PASTO</v>
      </c>
      <c r="B8" s="398" t="str">
        <f>'t14'!B7</f>
        <v>L011</v>
      </c>
      <c r="C8" s="401">
        <f>'t14'!D7</f>
        <v>0</v>
      </c>
      <c r="D8" s="402" t="str">
        <f t="shared" si="0"/>
        <v xml:space="preserve"> </v>
      </c>
      <c r="E8" s="2961"/>
      <c r="F8" s="2962"/>
      <c r="G8" s="2963"/>
    </row>
    <row r="9" spans="1:13" ht="19.5" customHeight="1" x14ac:dyDescent="0.35">
      <c r="A9" s="397" t="str">
        <f>'t14'!A8</f>
        <v>FORMAZIONE DEL PERSONALE</v>
      </c>
      <c r="B9" s="398" t="str">
        <f>'t14'!B8</f>
        <v>L020</v>
      </c>
      <c r="C9" s="401">
        <f>'t14'!D8</f>
        <v>129779</v>
      </c>
      <c r="D9" s="402">
        <f t="shared" si="0"/>
        <v>1.9277649413443512E-3</v>
      </c>
      <c r="E9" s="2961"/>
      <c r="F9" s="2962"/>
      <c r="G9" s="2963"/>
    </row>
    <row r="10" spans="1:13" ht="19.5" customHeight="1" x14ac:dyDescent="0.35">
      <c r="A10" s="397" t="str">
        <f>'t14'!A9</f>
        <v>BENESSERE DEL PERSONALE</v>
      </c>
      <c r="B10" s="398" t="str">
        <f>'t14'!B9</f>
        <v>L090</v>
      </c>
      <c r="C10" s="401">
        <f>'t14'!D9</f>
        <v>0</v>
      </c>
      <c r="D10" s="402" t="str">
        <f t="shared" si="0"/>
        <v xml:space="preserve"> </v>
      </c>
      <c r="E10" s="2961"/>
      <c r="F10" s="2962"/>
      <c r="G10" s="2963"/>
    </row>
    <row r="11" spans="1:13" ht="19.5" customHeight="1" thickBot="1" x14ac:dyDescent="0.4">
      <c r="A11" s="397" t="str">
        <f>'t14'!A10</f>
        <v>EQUO INDENNIZZO AL PERSONALE</v>
      </c>
      <c r="B11" s="398" t="str">
        <f>'t14'!B10</f>
        <v>L100</v>
      </c>
      <c r="C11" s="401">
        <f>'t14'!D10</f>
        <v>0</v>
      </c>
      <c r="D11" s="403" t="str">
        <f t="shared" si="0"/>
        <v xml:space="preserve"> </v>
      </c>
      <c r="E11" s="2998"/>
      <c r="F11" s="2999"/>
      <c r="G11" s="3000"/>
    </row>
    <row r="12" spans="1:13" ht="30.75" customHeight="1" thickBot="1" x14ac:dyDescent="0.4">
      <c r="A12" s="397" t="str">
        <f>'t14'!A11</f>
        <v>SOMME CORRISPOSTE AD AGENZIA DI SOMMINISTRAZIONE(INTERINALI)</v>
      </c>
      <c r="B12" s="398" t="str">
        <f>'t14'!B11</f>
        <v>L105</v>
      </c>
      <c r="C12" s="401">
        <f>'t14'!D11</f>
        <v>0</v>
      </c>
      <c r="D12" s="404" t="str">
        <f>IF($B$4=0," ",(IF(C12=0," ",C12/$B$4)))</f>
        <v xml:space="preserve"> </v>
      </c>
      <c r="E12" s="2978" t="str">
        <f>(IF(AND(C12=0,C24&gt;0),"P062 VALORIZZATA; INSERIRE SOMME SPETTANTI ALL'AGENZIA (L105)",IF(AND(C12&gt;0,C24&gt;0,C12&gt;(C24/100*30)),"ATTENZIONE: la voce L105 supera il 30% della voce P062. Il salvataggio produrrà l'INCONGRUENZA 1 che dovrà essere giustificata"," ")))</f>
        <v xml:space="preserve"> </v>
      </c>
      <c r="F12" s="2988"/>
      <c r="G12" s="2989"/>
    </row>
    <row r="13" spans="1:13" ht="19.5" customHeight="1" thickBot="1" x14ac:dyDescent="0.4">
      <c r="A13" s="397" t="str">
        <f>'t14'!A12</f>
        <v>COPERTURE ASSICURATIVE</v>
      </c>
      <c r="B13" s="398" t="str">
        <f>'t14'!B12</f>
        <v>L107</v>
      </c>
      <c r="C13" s="401">
        <f>'t14'!D12</f>
        <v>1286878</v>
      </c>
      <c r="D13" s="400">
        <f t="shared" ref="D13:D31" si="1">IF($B$4=0," ",(IF(C13=0," ",C13/$B$4)))</f>
        <v>1.9115560238461816E-2</v>
      </c>
      <c r="E13" s="2975" t="str">
        <f>IF($B$4=0,"TABELLE 12 -13 ASSENTI",(IF('t12'!$J$164=0,"TAB. 12 ASSENTE",(IF('t13'!$AC$164=0,"TAB. 13 ASSENTE"," ")))))</f>
        <v xml:space="preserve"> </v>
      </c>
      <c r="F13" s="2976" t="s">
        <v>4048</v>
      </c>
      <c r="G13" s="2977" t="s">
        <v>4048</v>
      </c>
    </row>
    <row r="14" spans="1:13" ht="40.5" customHeight="1" thickBot="1" x14ac:dyDescent="0.4">
      <c r="A14" s="397" t="str">
        <f>'t14'!A13</f>
        <v>CONTRATTI DI COLLABORAZIONE COORDINATA E CONTINUATIVA</v>
      </c>
      <c r="B14" s="398" t="str">
        <f>'t14'!B13</f>
        <v>L108</v>
      </c>
      <c r="C14" s="401">
        <f>'t14'!D13</f>
        <v>133897</v>
      </c>
      <c r="D14" s="402">
        <f t="shared" si="1"/>
        <v>1.9889345915069818E-3</v>
      </c>
      <c r="E14" s="2978" t="str">
        <f>IF(SI_1!G56=0,IF('t14'!D13=0," ","MANCA IL NUMERO DEI CONTRATTI NELLA SI_1"),IF('t14'!D13=0,"VERIFICARE SE INSERIRE LE SPESE"," "))</f>
        <v xml:space="preserve"> </v>
      </c>
      <c r="F14" s="2976"/>
      <c r="G14" s="405" t="str">
        <f>IF(AND(C14&gt;0,SI_1!G56&gt;0),"VALORE MEDIO UNITARIO DI SPESA =  "&amp;C14/SI_1!G56," ")</f>
        <v>VALORE MEDIO UNITARIO DI SPESA =  44632,3333333333</v>
      </c>
    </row>
    <row r="15" spans="1:13" ht="40.5" customHeight="1" thickBot="1" x14ac:dyDescent="0.4">
      <c r="A15" s="397" t="str">
        <f>'t14'!A14</f>
        <v>INCARICHI LIBERO PROFESSIONALI/STUDIO/RICERCA/CONSULENZA</v>
      </c>
      <c r="B15" s="398" t="str">
        <f>'t14'!B14</f>
        <v>L109</v>
      </c>
      <c r="C15" s="401">
        <f>'t14'!D14</f>
        <v>1508878</v>
      </c>
      <c r="D15" s="402">
        <f t="shared" si="1"/>
        <v>2.2413195579914946E-2</v>
      </c>
      <c r="E15" s="2978" t="str">
        <f>IF(SI_1!G59=0,IF('t14'!D14=0," ","MANCA IL NUMERO DEI CONTRATTI NELLA SI_1"),IF('t14'!D14=0,"VERIFICARE SE INSERIRE LE SPESE"," "))</f>
        <v xml:space="preserve"> </v>
      </c>
      <c r="F15" s="2976"/>
      <c r="G15" s="405" t="str">
        <f>IF(AND(C15&gt;0,SI_1!G59&gt;0),"VALORE MEDIO UNITARIO DI SPESA =  "&amp;C15/SI_1!G59," ")</f>
        <v>VALORE MEDIO UNITARIO DI SPESA =  47152,4375</v>
      </c>
    </row>
    <row r="16" spans="1:13" ht="40.5" customHeight="1" thickBot="1" x14ac:dyDescent="0.4">
      <c r="A16" s="397" t="str">
        <f>'t14'!A15</f>
        <v>CONTRATTI PER RESA SERVIZI/ADEMPIMENTI OBBLIGATORI PER LEGGE</v>
      </c>
      <c r="B16" s="398" t="str">
        <f>'t14'!B15</f>
        <v>L115</v>
      </c>
      <c r="C16" s="401">
        <f>'t14'!D15</f>
        <v>168042</v>
      </c>
      <c r="D16" s="402">
        <f>IF($B$4=0," ",(IF(C16=0," ",C16/$B$4)))</f>
        <v>2.496131702921023E-3</v>
      </c>
      <c r="E16" s="2978" t="str">
        <f>IF(SI_1!G62=0,IF('t14'!D15=0," ","MANCA IL NUMERO DEI CONTRATTI NELLA SI_1"),IF('t14'!D15=0,"VERIFICARE SE INSERIRE LE SPESE"," "))</f>
        <v xml:space="preserve"> </v>
      </c>
      <c r="F16" s="2976"/>
      <c r="G16" s="405" t="str">
        <f>IF(AND(C16&gt;0,SI_1!G62&gt;0),"VALORE MEDIO UNITARIO DI SPESA =  "&amp;C16/SI_1!G62," ")</f>
        <v>VALORE MEDIO UNITARIO DI SPESA =  42010,5</v>
      </c>
    </row>
    <row r="17" spans="1:14" ht="19.5" customHeight="1" x14ac:dyDescent="0.35">
      <c r="A17" s="397" t="str">
        <f>'t14'!A16</f>
        <v>ALTRE SPESE</v>
      </c>
      <c r="B17" s="398" t="str">
        <f>'t14'!B16</f>
        <v>L110</v>
      </c>
      <c r="C17" s="401">
        <f>'t14'!D16</f>
        <v>1828718</v>
      </c>
      <c r="D17" s="402">
        <f t="shared" si="1"/>
        <v>2.7164167145727423E-2</v>
      </c>
      <c r="E17" s="2979" t="str">
        <f>IF($B$4=0,"TABELLE 12 -13 ASSENTI",(IF('t12'!J164=0,"TAB. 12 ASSENTE",(IF('t13'!AC164=0,"TAB. 13 ASSENTE"," ")))))</f>
        <v xml:space="preserve"> </v>
      </c>
      <c r="F17" s="2980" t="s">
        <v>4048</v>
      </c>
      <c r="G17" s="2981" t="s">
        <v>4048</v>
      </c>
    </row>
    <row r="18" spans="1:14" ht="19.5" customHeight="1" x14ac:dyDescent="0.35">
      <c r="A18" s="397" t="str">
        <f>'t14'!A17</f>
        <v>RETRIBUZIONI PERSONALE  A TEMPO DETERMINATO</v>
      </c>
      <c r="B18" s="398" t="str">
        <f>'t14'!B17</f>
        <v>P015</v>
      </c>
      <c r="C18" s="401">
        <f>'t14'!D17</f>
        <v>3809849</v>
      </c>
      <c r="D18" s="402">
        <f t="shared" si="1"/>
        <v>5.6592309495494916E-2</v>
      </c>
      <c r="E18" s="2982" t="s">
        <v>4048</v>
      </c>
      <c r="F18" s="2983" t="s">
        <v>4048</v>
      </c>
      <c r="G18" s="2984" t="s">
        <v>4048</v>
      </c>
    </row>
    <row r="19" spans="1:14" ht="19.5" customHeight="1" x14ac:dyDescent="0.35">
      <c r="A19" s="397" t="str">
        <f>'t14'!A18</f>
        <v>RETRIBUZIONI PERSONALE CON CONTRATTO DI FORMAZIONE E LAVORO</v>
      </c>
      <c r="B19" s="398" t="str">
        <f>'t14'!B18</f>
        <v>P016</v>
      </c>
      <c r="C19" s="401">
        <f>'t14'!D18</f>
        <v>0</v>
      </c>
      <c r="D19" s="402" t="str">
        <f t="shared" si="1"/>
        <v xml:space="preserve"> </v>
      </c>
      <c r="E19" s="2982" t="s">
        <v>4048</v>
      </c>
      <c r="F19" s="2983" t="s">
        <v>4048</v>
      </c>
      <c r="G19" s="2984" t="s">
        <v>4048</v>
      </c>
    </row>
    <row r="20" spans="1:14" ht="19.5" customHeight="1" thickBot="1" x14ac:dyDescent="0.4">
      <c r="A20" s="397" t="str">
        <f>'t14'!A19</f>
        <v>INDENNITA' DI MISSIONE E TRASFERIMENTO</v>
      </c>
      <c r="B20" s="398" t="str">
        <f>'t14'!B19</f>
        <v>P030</v>
      </c>
      <c r="C20" s="401">
        <f>'t14'!D19</f>
        <v>0</v>
      </c>
      <c r="D20" s="402" t="str">
        <f t="shared" si="1"/>
        <v xml:space="preserve"> </v>
      </c>
      <c r="E20" s="2985" t="s">
        <v>4048</v>
      </c>
      <c r="F20" s="2986" t="s">
        <v>4048</v>
      </c>
      <c r="G20" s="2987" t="s">
        <v>4048</v>
      </c>
    </row>
    <row r="21" spans="1:14" ht="30.75" customHeight="1" thickBot="1" x14ac:dyDescent="0.4">
      <c r="A21" s="397" t="str">
        <f>'t14'!A21</f>
        <v>CONTRIBUTI A CARICO DELL'AMM.NE SU COMP. FISSE E ACCESSORIE</v>
      </c>
      <c r="B21" s="398" t="str">
        <f>'t14'!B21</f>
        <v>P055</v>
      </c>
      <c r="C21" s="401">
        <f>'t14'!D21</f>
        <v>19573512</v>
      </c>
      <c r="D21" s="402">
        <f t="shared" si="1"/>
        <v>0.29074912129530167</v>
      </c>
      <c r="E21" s="406">
        <f>IF(AND(C36=0,B4=0)," ",IF(C36=0,"TABELLA 14 ASSENTE",IF(AND(B4=0,C18=0,C19=0,C25=0),"INSERIRE RETRIBUZIONI",IF(C21=0,"INSERIRE CONTRIBUTI",ROUND((C21/(B4+C18+C19+C25)*100),2)))))</f>
        <v>27.52</v>
      </c>
      <c r="F21" s="2988" t="str">
        <f>IF(AND(B4=0,C36=0)," ",IF(C36=0,"VALORE INCONGRUENTE",IF(C21=0," ",IF(OR(E21&lt;22.678,E21&gt;30.682),"VALORE INCONGRUENTE (Inc. 4)","OK"))))</f>
        <v>OK</v>
      </c>
      <c r="G21" s="2989"/>
    </row>
    <row r="22" spans="1:14" ht="24" customHeight="1" thickBot="1" x14ac:dyDescent="0.4">
      <c r="A22" s="397" t="str">
        <f>'t14'!A22</f>
        <v>QUOTE ANNUE ACCANTONAMENTO TFR O ALTRA IND. FINE SERVIZIO</v>
      </c>
      <c r="B22" s="398" t="str">
        <f>'t14'!B22</f>
        <v>P058</v>
      </c>
      <c r="C22" s="401">
        <f>'t14'!D22</f>
        <v>0</v>
      </c>
      <c r="D22" s="402" t="str">
        <f t="shared" si="1"/>
        <v xml:space="preserve"> </v>
      </c>
      <c r="E22" s="2961" t="str">
        <f>IF($B$4=0,"TABELLE 12 -13 ASSENTI",(IF('t12'!$J$164=0,"TAB. 12 ASSENTE",(IF('t13'!$AC$164=0,"TAB. 13 ASSENTE"," ")))))</f>
        <v xml:space="preserve"> </v>
      </c>
      <c r="F22" s="2962" t="s">
        <v>4048</v>
      </c>
      <c r="G22" s="2963" t="s">
        <v>4048</v>
      </c>
    </row>
    <row r="23" spans="1:14" ht="18.75" customHeight="1" thickBot="1" x14ac:dyDescent="0.4">
      <c r="A23" s="397" t="str">
        <f>'t14'!A23</f>
        <v>IRAP</v>
      </c>
      <c r="B23" s="398" t="str">
        <f>'t14'!B23</f>
        <v>P061</v>
      </c>
      <c r="C23" s="401">
        <f>'t14'!D23</f>
        <v>6069753</v>
      </c>
      <c r="D23" s="402">
        <f t="shared" si="1"/>
        <v>9.0161405435545808E-2</v>
      </c>
      <c r="E23" s="407">
        <f>IF(AND(B4=0,C36=0)," ",IF(C36=0,"TABELLA 14 ASSENTE",IF(AND(B4=0,C18=0,C19=0,C25=0),"INSERIRE RETRIBUZIONI",IF(C23=0,"INSERIRE SOMME IRAP",ROUND((C23/(B4+C18+C19+C25)*100),2)))))</f>
        <v>8.5299999999999994</v>
      </c>
      <c r="F23" s="2964" t="str">
        <f>IF('t14'!G23=1,IF(E23&gt;8.5,"VALORE INCONGRUENTE (Inc.4)","E' stata dichiarata IRAP Commerciale"),IF(AND(B4=0,C31=0)," ",IF(C36=0,"VALORE INCONGRUENTE",IF(C23=0," ",IF(OR(E23&lt;7.65,E23&gt;9.35),"VALORE INCONGRUENTE (Inc.4)","OK")))))</f>
        <v>OK</v>
      </c>
      <c r="G23" s="2965"/>
    </row>
    <row r="24" spans="1:14" ht="18.75" customHeight="1" thickBot="1" x14ac:dyDescent="0.4">
      <c r="A24" s="397" t="str">
        <f>'t14'!A24</f>
        <v>ONERI PER I CONTRATTI DI SOMMINISTRAZIONE(INTERINALI)</v>
      </c>
      <c r="B24" s="398" t="str">
        <f>'t14'!B24</f>
        <v>P062</v>
      </c>
      <c r="C24" s="408">
        <f>'t14'!D24</f>
        <v>0</v>
      </c>
      <c r="D24" s="409" t="str">
        <f t="shared" si="1"/>
        <v xml:space="preserve"> </v>
      </c>
      <c r="E24" s="2966" t="str">
        <f>(IF(AND(C24=0,C12&gt;0),"L105 VALORIZZATA; INSERIRE RETRIBUZIONI PER INTERINALI (P062)"," "))</f>
        <v xml:space="preserve"> </v>
      </c>
      <c r="F24" s="2967"/>
      <c r="G24" s="2968"/>
    </row>
    <row r="25" spans="1:14" ht="18.75" customHeight="1" x14ac:dyDescent="0.35">
      <c r="A25" s="397" t="str">
        <f>'t14'!A25</f>
        <v>COMPENSI PER PERSONALE LSU/LPU</v>
      </c>
      <c r="B25" s="398" t="str">
        <f>'t14'!B25</f>
        <v>P065</v>
      </c>
      <c r="C25" s="401">
        <f>'t14'!D25</f>
        <v>0</v>
      </c>
      <c r="D25" s="410" t="str">
        <f t="shared" si="1"/>
        <v xml:space="preserve"> </v>
      </c>
      <c r="E25" s="2969" t="str">
        <f>IF($B$4=0,"TABELLE 12 -13 ASSENTI",(IF('t12'!$J$164=0,"TAB. 12 ASSENTE",(IF('t13'!$AC$164=0,"TAB. 13 ASSENTE"," ")))))</f>
        <v xml:space="preserve"> </v>
      </c>
      <c r="F25" s="2970"/>
      <c r="G25" s="2971"/>
    </row>
    <row r="26" spans="1:14" ht="18.75" customHeight="1" x14ac:dyDescent="0.35">
      <c r="A26" s="397" t="str">
        <f>'t14'!A26</f>
        <v>SOMME RIMBORSATE PER PERSONALE COMAND./FUORI RUOLO/IN CONV.</v>
      </c>
      <c r="B26" s="398" t="str">
        <f>'t14'!B26</f>
        <v>P071</v>
      </c>
      <c r="C26" s="401">
        <f>'t14'!D26</f>
        <v>63806</v>
      </c>
      <c r="D26" s="409">
        <f t="shared" si="1"/>
        <v>9.4778793061602929E-4</v>
      </c>
      <c r="E26" s="2969"/>
      <c r="F26" s="2970"/>
      <c r="G26" s="2971"/>
    </row>
    <row r="27" spans="1:14" ht="18.75" customHeight="1" x14ac:dyDescent="0.35">
      <c r="A27" s="397" t="str">
        <f>'t14'!A27</f>
        <v>SOMME RIMBORSATE ALLE UNIVERSITÀ PER INDENNITÀ DE MARIA</v>
      </c>
      <c r="B27" s="398" t="str">
        <f>'t14'!B27</f>
        <v>P072</v>
      </c>
      <c r="C27" s="401">
        <f>'t14'!D27</f>
        <v>709698</v>
      </c>
      <c r="D27" s="409">
        <f t="shared" si="1"/>
        <v>1.0542005434948669E-2</v>
      </c>
      <c r="E27" s="2969"/>
      <c r="F27" s="2970"/>
      <c r="G27" s="2971"/>
    </row>
    <row r="28" spans="1:14" ht="18.75" customHeight="1" x14ac:dyDescent="0.35">
      <c r="A28" s="397" t="str">
        <f>'t14'!A28</f>
        <v xml:space="preserve">ALTRE SOMME RIMBORSATE ALLE AMMINISTRAZIONI </v>
      </c>
      <c r="B28" s="398" t="str">
        <f>'t14'!B28</f>
        <v>P074</v>
      </c>
      <c r="C28" s="401">
        <f>'t14'!D28</f>
        <v>0</v>
      </c>
      <c r="D28" s="409" t="str">
        <f>IF($B$4=0," ",(IF(C28=0," ",C28/$B$4)))</f>
        <v xml:space="preserve"> </v>
      </c>
      <c r="E28" s="2969"/>
      <c r="F28" s="2970"/>
      <c r="G28" s="2971"/>
    </row>
    <row r="29" spans="1:14" ht="18.75" customHeight="1" x14ac:dyDescent="0.35">
      <c r="A29" s="397" t="str">
        <f>'t14'!A29</f>
        <v>SOMME RICEVUTE DA U.E. E/O PRIVATI (-)</v>
      </c>
      <c r="B29" s="398" t="str">
        <f>'t14'!B29</f>
        <v>P098</v>
      </c>
      <c r="C29" s="401">
        <f>'t14'!D29</f>
        <v>1526855</v>
      </c>
      <c r="D29" s="409">
        <f>IF($B$4=0," ",(IF(C29=0," ",C29/$B$4)))</f>
        <v>2.26802297715064E-2</v>
      </c>
      <c r="E29" s="2969"/>
      <c r="F29" s="2970"/>
      <c r="G29" s="2971"/>
    </row>
    <row r="30" spans="1:14" ht="18.75" customHeight="1" x14ac:dyDescent="0.35">
      <c r="A30" s="397" t="str">
        <f>'t14'!A30</f>
        <v>RIMBORSI RICEVUTI PER PERS. COMAND./FUORI RUOLO/IN CONV. (-)</v>
      </c>
      <c r="B30" s="398" t="str">
        <f>'t14'!B30</f>
        <v>P090</v>
      </c>
      <c r="C30" s="401">
        <f>'t14'!D30</f>
        <v>217765</v>
      </c>
      <c r="D30" s="402">
        <f>IF($B$4=0," ",(IF(C30=0," ",C30/$B$4)))</f>
        <v>3.2347277483402758E-3</v>
      </c>
      <c r="E30" s="2969"/>
      <c r="F30" s="2970"/>
      <c r="G30" s="2971"/>
    </row>
    <row r="31" spans="1:14" s="91" customFormat="1" ht="18.75" customHeight="1" thickBot="1" x14ac:dyDescent="0.4">
      <c r="A31" s="397" t="str">
        <f>'t14'!A31</f>
        <v>ALTRI RIMBORSI RICEVUTI DALLE AMMINISTRAZIONI (-)</v>
      </c>
      <c r="B31" s="398" t="str">
        <f>'t14'!B31</f>
        <v>P099</v>
      </c>
      <c r="C31" s="401">
        <f>'t14'!D31</f>
        <v>0</v>
      </c>
      <c r="D31" s="411" t="str">
        <f t="shared" si="1"/>
        <v xml:space="preserve"> </v>
      </c>
      <c r="E31" s="2972"/>
      <c r="F31" s="2973"/>
      <c r="G31" s="2974"/>
      <c r="I31" s="92"/>
      <c r="J31" s="92"/>
      <c r="K31" s="92"/>
      <c r="L31" s="92"/>
      <c r="M31" s="92"/>
      <c r="N31" s="92"/>
    </row>
    <row r="32" spans="1:14" ht="18.75" customHeight="1" x14ac:dyDescent="0.35">
      <c r="A32" s="397" t="s">
        <v>3297</v>
      </c>
      <c r="B32" s="398" t="s">
        <v>3298</v>
      </c>
      <c r="C32" s="401">
        <f>'t14'!D32</f>
        <v>789386</v>
      </c>
      <c r="D32" s="412"/>
      <c r="E32" s="412"/>
      <c r="F32" s="412"/>
      <c r="G32" s="412"/>
    </row>
    <row r="33" spans="1:3" ht="18.75" customHeight="1" x14ac:dyDescent="0.35">
      <c r="A33" s="397" t="s">
        <v>3299</v>
      </c>
      <c r="B33" s="398" t="s">
        <v>3300</v>
      </c>
      <c r="C33" s="401">
        <f>'t14'!D33</f>
        <v>438465</v>
      </c>
    </row>
    <row r="34" spans="1:3" ht="30.75" customHeight="1" x14ac:dyDescent="0.35">
      <c r="A34" s="397" t="s">
        <v>3301</v>
      </c>
      <c r="B34" s="398" t="s">
        <v>3302</v>
      </c>
      <c r="C34" s="401">
        <f>'t14'!D34</f>
        <v>6530</v>
      </c>
    </row>
    <row r="35" spans="1:3" ht="26.25" customHeight="1" thickBot="1" x14ac:dyDescent="0.4">
      <c r="A35" s="312" t="s">
        <v>4049</v>
      </c>
      <c r="B35" s="413" t="s">
        <v>3304</v>
      </c>
      <c r="C35" s="414">
        <f>'t14'!D35</f>
        <v>81067</v>
      </c>
    </row>
    <row r="36" spans="1:3" x14ac:dyDescent="0.35">
      <c r="C36" s="415">
        <f>SUM(C6:C35)</f>
        <v>39579446</v>
      </c>
    </row>
  </sheetData>
  <sheetProtection password="8611" sheet="1" selectLockedCells="1"/>
  <mergeCells count="16">
    <mergeCell ref="E12:G12"/>
    <mergeCell ref="A1:E1"/>
    <mergeCell ref="B2:G2"/>
    <mergeCell ref="B4:G4"/>
    <mergeCell ref="E5:G5"/>
    <mergeCell ref="E6:G11"/>
    <mergeCell ref="E22:G22"/>
    <mergeCell ref="F23:G23"/>
    <mergeCell ref="E24:G24"/>
    <mergeCell ref="E25:G31"/>
    <mergeCell ref="E13:G13"/>
    <mergeCell ref="E14:F14"/>
    <mergeCell ref="E15:F15"/>
    <mergeCell ref="E16:F16"/>
    <mergeCell ref="E17:G20"/>
    <mergeCell ref="F21:G21"/>
  </mergeCells>
  <printOptions horizontalCentered="1" verticalCentered="1"/>
  <pageMargins left="0.19685039370078741" right="0.23622047244094491" top="0.19685039370078741" bottom="0.19685039370078741" header="0.15748031496062992" footer="0.15748031496062992"/>
  <pageSetup paperSize="9" scale="67" orientation="landscape" horizontalDpi="300" verticalDpi="300"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01">
    <tabColor rgb="FF00B0F0"/>
  </sheetPr>
  <dimension ref="A1:E31"/>
  <sheetViews>
    <sheetView zoomScale="120" zoomScaleNormal="120" workbookViewId="0">
      <selection activeCell="E27" sqref="E27"/>
    </sheetView>
  </sheetViews>
  <sheetFormatPr defaultColWidth="9.15234375" defaultRowHeight="11.15" x14ac:dyDescent="0.35"/>
  <cols>
    <col min="1" max="1" width="84" style="270" bestFit="1" customWidth="1"/>
    <col min="2" max="2" width="11.69140625" style="270" bestFit="1" customWidth="1"/>
    <col min="3" max="3" width="6.69140625" style="270" bestFit="1" customWidth="1"/>
    <col min="4" max="4" width="8.3828125" style="270" bestFit="1" customWidth="1"/>
    <col min="5" max="5" width="19.84375" style="270" bestFit="1" customWidth="1"/>
    <col min="6" max="16384" width="9.15234375" style="270"/>
  </cols>
  <sheetData>
    <row r="1" spans="1:5" x14ac:dyDescent="0.35">
      <c r="A1" s="436" t="s">
        <v>4050</v>
      </c>
      <c r="B1" s="436" t="s">
        <v>4051</v>
      </c>
      <c r="C1" s="436" t="s">
        <v>4052</v>
      </c>
      <c r="D1" s="436" t="s">
        <v>4053</v>
      </c>
      <c r="E1" s="436" t="s">
        <v>4054</v>
      </c>
    </row>
    <row r="2" spans="1:5" x14ac:dyDescent="0.35">
      <c r="A2" s="270" t="str">
        <f>'Incongruenza 4 e controlli t14'!A6</f>
        <v>ASSEGNI PER IL NUCLEO FAMILIARE</v>
      </c>
      <c r="B2" s="270" t="str">
        <f>'Incongruenza 4 e controlli t14'!B6</f>
        <v>L005</v>
      </c>
      <c r="C2" s="437">
        <f>'Incongruenza 4 e controlli t14'!C6</f>
        <v>154696</v>
      </c>
      <c r="D2" s="438">
        <f>'Incongruenza 4 e controlli t14'!D6</f>
        <v>2.2978873728893407E-3</v>
      </c>
      <c r="E2" s="270" t="str">
        <f>'Incongruenza 4 e controlli t14'!$E$6</f>
        <v xml:space="preserve"> </v>
      </c>
    </row>
    <row r="3" spans="1:5" x14ac:dyDescent="0.35">
      <c r="A3" s="270" t="str">
        <f>'Incongruenza 4 e controlli t14'!A7</f>
        <v xml:space="preserve">GESTIONE MENSE </v>
      </c>
      <c r="B3" s="270" t="str">
        <f>'Incongruenza 4 e controlli t14'!B7</f>
        <v>L010</v>
      </c>
      <c r="C3" s="437">
        <f>'Incongruenza 4 e controlli t14'!C7</f>
        <v>1081872</v>
      </c>
      <c r="D3" s="438">
        <f>'Incongruenza 4 e controlli t14'!D7</f>
        <v>1.6070357396975595E-2</v>
      </c>
      <c r="E3" s="270" t="str">
        <f>'Incongruenza 4 e controlli t14'!$E$6</f>
        <v xml:space="preserve"> </v>
      </c>
    </row>
    <row r="4" spans="1:5" x14ac:dyDescent="0.35">
      <c r="A4" s="270" t="str">
        <f>'Incongruenza 4 e controlli t14'!A8</f>
        <v>EROGAZIONE BUONI PASTO</v>
      </c>
      <c r="B4" s="270" t="str">
        <f>'Incongruenza 4 e controlli t14'!B8</f>
        <v>L011</v>
      </c>
      <c r="C4" s="437">
        <f>'Incongruenza 4 e controlli t14'!C8</f>
        <v>0</v>
      </c>
      <c r="D4" s="438" t="str">
        <f>'Incongruenza 4 e controlli t14'!D8</f>
        <v xml:space="preserve"> </v>
      </c>
      <c r="E4" s="270" t="str">
        <f>'Incongruenza 4 e controlli t14'!$E$6</f>
        <v xml:space="preserve"> </v>
      </c>
    </row>
    <row r="5" spans="1:5" x14ac:dyDescent="0.35">
      <c r="A5" s="270" t="str">
        <f>'Incongruenza 4 e controlli t14'!A9</f>
        <v>FORMAZIONE DEL PERSONALE</v>
      </c>
      <c r="B5" s="270" t="str">
        <f>'Incongruenza 4 e controlli t14'!B9</f>
        <v>L020</v>
      </c>
      <c r="C5" s="437">
        <f>'Incongruenza 4 e controlli t14'!C9</f>
        <v>129779</v>
      </c>
      <c r="D5" s="438">
        <f>'Incongruenza 4 e controlli t14'!D9</f>
        <v>1.9277649413443512E-3</v>
      </c>
      <c r="E5" s="270" t="str">
        <f>'Incongruenza 4 e controlli t14'!$E$6</f>
        <v xml:space="preserve"> </v>
      </c>
    </row>
    <row r="6" spans="1:5" x14ac:dyDescent="0.35">
      <c r="A6" s="270" t="str">
        <f>'Incongruenza 4 e controlli t14'!A10</f>
        <v>BENESSERE DEL PERSONALE</v>
      </c>
      <c r="B6" s="270" t="str">
        <f>'Incongruenza 4 e controlli t14'!B10</f>
        <v>L090</v>
      </c>
      <c r="C6" s="437">
        <f>'Incongruenza 4 e controlli t14'!C10</f>
        <v>0</v>
      </c>
      <c r="D6" s="438" t="str">
        <f>'Incongruenza 4 e controlli t14'!D10</f>
        <v xml:space="preserve"> </v>
      </c>
      <c r="E6" s="270" t="str">
        <f>'Incongruenza 4 e controlli t14'!$E$6</f>
        <v xml:space="preserve"> </v>
      </c>
    </row>
    <row r="7" spans="1:5" x14ac:dyDescent="0.35">
      <c r="A7" s="270" t="str">
        <f>'Incongruenza 4 e controlli t14'!A11</f>
        <v>EQUO INDENNIZZO AL PERSONALE</v>
      </c>
      <c r="B7" s="270" t="str">
        <f>'Incongruenza 4 e controlli t14'!B11</f>
        <v>L100</v>
      </c>
      <c r="C7" s="437">
        <f>'Incongruenza 4 e controlli t14'!C11</f>
        <v>0</v>
      </c>
      <c r="D7" s="438" t="str">
        <f>'Incongruenza 4 e controlli t14'!D11</f>
        <v xml:space="preserve"> </v>
      </c>
      <c r="E7" s="270" t="str">
        <f>'Incongruenza 4 e controlli t14'!$E$6</f>
        <v xml:space="preserve"> </v>
      </c>
    </row>
    <row r="8" spans="1:5" x14ac:dyDescent="0.35">
      <c r="A8" s="270" t="str">
        <f>'Incongruenza 4 e controlli t14'!A12</f>
        <v>SOMME CORRISPOSTE AD AGENZIA DI SOMMINISTRAZIONE(INTERINALI)</v>
      </c>
      <c r="B8" s="270" t="str">
        <f>'Incongruenza 4 e controlli t14'!B12</f>
        <v>L105</v>
      </c>
      <c r="C8" s="437">
        <f>'Incongruenza 4 e controlli t14'!C12</f>
        <v>0</v>
      </c>
      <c r="D8" s="438" t="str">
        <f>'Incongruenza 4 e controlli t14'!D12</f>
        <v xml:space="preserve"> </v>
      </c>
      <c r="E8" s="270" t="str">
        <f>'Incongruenza 4 e controlli t14'!$E$12</f>
        <v xml:space="preserve"> </v>
      </c>
    </row>
    <row r="9" spans="1:5" x14ac:dyDescent="0.35">
      <c r="A9" s="270" t="str">
        <f>'Incongruenza 4 e controlli t14'!A13</f>
        <v>COPERTURE ASSICURATIVE</v>
      </c>
      <c r="B9" s="270" t="str">
        <f>'Incongruenza 4 e controlli t14'!B13</f>
        <v>L107</v>
      </c>
      <c r="C9" s="437">
        <f>'Incongruenza 4 e controlli t14'!C13</f>
        <v>1286878</v>
      </c>
      <c r="D9" s="438">
        <f>'Incongruenza 4 e controlli t14'!D13</f>
        <v>1.9115560238461816E-2</v>
      </c>
      <c r="E9" s="270" t="str">
        <f>'Incongruenza 4 e controlli t14'!$E$13</f>
        <v xml:space="preserve"> </v>
      </c>
    </row>
    <row r="10" spans="1:5" x14ac:dyDescent="0.35">
      <c r="A10" s="270" t="str">
        <f>'Incongruenza 4 e controlli t14'!A14</f>
        <v>CONTRATTI DI COLLABORAZIONE COORDINATA E CONTINUATIVA</v>
      </c>
      <c r="B10" s="270" t="str">
        <f>'Incongruenza 4 e controlli t14'!B14</f>
        <v>L108</v>
      </c>
      <c r="C10" s="437">
        <f>'Incongruenza 4 e controlli t14'!C14</f>
        <v>133897</v>
      </c>
      <c r="D10" s="438">
        <f>'Incongruenza 4 e controlli t14'!D14</f>
        <v>1.9889345915069818E-3</v>
      </c>
      <c r="E10" s="270" t="str">
        <f>'Incongruenza 4 e controlli t14'!$E$14</f>
        <v xml:space="preserve"> </v>
      </c>
    </row>
    <row r="11" spans="1:5" x14ac:dyDescent="0.35">
      <c r="A11" s="270" t="str">
        <f>'Incongruenza 4 e controlli t14'!A15</f>
        <v>INCARICHI LIBERO PROFESSIONALI/STUDIO/RICERCA/CONSULENZA</v>
      </c>
      <c r="B11" s="270" t="str">
        <f>'Incongruenza 4 e controlli t14'!B15</f>
        <v>L109</v>
      </c>
      <c r="C11" s="437">
        <f>'Incongruenza 4 e controlli t14'!C15</f>
        <v>1508878</v>
      </c>
      <c r="D11" s="438">
        <f>'Incongruenza 4 e controlli t14'!D15</f>
        <v>2.2413195579914946E-2</v>
      </c>
      <c r="E11" s="270" t="str">
        <f>'Incongruenza 4 e controlli t14'!$E$15</f>
        <v xml:space="preserve"> </v>
      </c>
    </row>
    <row r="12" spans="1:5" x14ac:dyDescent="0.35">
      <c r="A12" s="270" t="str">
        <f>'Incongruenza 4 e controlli t14'!A16</f>
        <v>CONTRATTI PER RESA SERVIZI/ADEMPIMENTI OBBLIGATORI PER LEGGE</v>
      </c>
      <c r="B12" s="270" t="str">
        <f>'Incongruenza 4 e controlli t14'!B16</f>
        <v>L115</v>
      </c>
      <c r="C12" s="437">
        <f>'Incongruenza 4 e controlli t14'!C16</f>
        <v>168042</v>
      </c>
      <c r="D12" s="438">
        <f>'Incongruenza 4 e controlli t14'!D16</f>
        <v>2.496131702921023E-3</v>
      </c>
      <c r="E12" s="270" t="str">
        <f>'Incongruenza 4 e controlli t14'!$E$16</f>
        <v xml:space="preserve"> </v>
      </c>
    </row>
    <row r="13" spans="1:5" x14ac:dyDescent="0.35">
      <c r="A13" s="270" t="str">
        <f>'Incongruenza 4 e controlli t14'!A17</f>
        <v>ALTRE SPESE</v>
      </c>
      <c r="B13" s="270" t="str">
        <f>'Incongruenza 4 e controlli t14'!B17</f>
        <v>L110</v>
      </c>
      <c r="C13" s="437">
        <f>'Incongruenza 4 e controlli t14'!C17</f>
        <v>1828718</v>
      </c>
      <c r="D13" s="438">
        <f>'Incongruenza 4 e controlli t14'!D17</f>
        <v>2.7164167145727423E-2</v>
      </c>
      <c r="E13" s="270" t="str">
        <f>'Incongruenza 4 e controlli t14'!$E$17</f>
        <v xml:space="preserve"> </v>
      </c>
    </row>
    <row r="14" spans="1:5" x14ac:dyDescent="0.35">
      <c r="A14" s="270" t="str">
        <f>'Incongruenza 4 e controlli t14'!A18</f>
        <v>RETRIBUZIONI PERSONALE  A TEMPO DETERMINATO</v>
      </c>
      <c r="B14" s="270" t="str">
        <f>'Incongruenza 4 e controlli t14'!B18</f>
        <v>P015</v>
      </c>
      <c r="C14" s="437">
        <f>'Incongruenza 4 e controlli t14'!C18</f>
        <v>3809849</v>
      </c>
      <c r="D14" s="438">
        <f>'Incongruenza 4 e controlli t14'!D18</f>
        <v>5.6592309495494916E-2</v>
      </c>
      <c r="E14" s="270" t="str">
        <f>'Incongruenza 4 e controlli t14'!$E$17</f>
        <v xml:space="preserve"> </v>
      </c>
    </row>
    <row r="15" spans="1:5" x14ac:dyDescent="0.35">
      <c r="A15" s="270" t="str">
        <f>'Incongruenza 4 e controlli t14'!A19</f>
        <v>RETRIBUZIONI PERSONALE CON CONTRATTO DI FORMAZIONE E LAVORO</v>
      </c>
      <c r="B15" s="270" t="str">
        <f>'Incongruenza 4 e controlli t14'!B19</f>
        <v>P016</v>
      </c>
      <c r="C15" s="437">
        <f>'Incongruenza 4 e controlli t14'!C19</f>
        <v>0</v>
      </c>
      <c r="D15" s="438" t="str">
        <f>'Incongruenza 4 e controlli t14'!D19</f>
        <v xml:space="preserve"> </v>
      </c>
      <c r="E15" s="270" t="str">
        <f>'Incongruenza 4 e controlli t14'!$E$17</f>
        <v xml:space="preserve"> </v>
      </c>
    </row>
    <row r="16" spans="1:5" x14ac:dyDescent="0.35">
      <c r="A16" s="270" t="str">
        <f>'Incongruenza 4 e controlli t14'!A20</f>
        <v>INDENNITA' DI MISSIONE E TRASFERIMENTO</v>
      </c>
      <c r="B16" s="270" t="str">
        <f>'Incongruenza 4 e controlli t14'!B20</f>
        <v>P030</v>
      </c>
      <c r="C16" s="437">
        <f>'Incongruenza 4 e controlli t14'!C20</f>
        <v>0</v>
      </c>
      <c r="D16" s="438" t="str">
        <f>'Incongruenza 4 e controlli t14'!D20</f>
        <v xml:space="preserve"> </v>
      </c>
      <c r="E16" s="270" t="str">
        <f>'Incongruenza 4 e controlli t14'!$E$17</f>
        <v xml:space="preserve"> </v>
      </c>
    </row>
    <row r="17" spans="1:5" x14ac:dyDescent="0.35">
      <c r="A17" s="270" t="str">
        <f>'Incongruenza 4 e controlli t14'!A21</f>
        <v>CONTRIBUTI A CARICO DELL'AMM.NE SU COMP. FISSE E ACCESSORIE</v>
      </c>
      <c r="B17" s="270" t="str">
        <f>'Incongruenza 4 e controlli t14'!B21</f>
        <v>P055</v>
      </c>
      <c r="C17" s="437">
        <f>'Incongruenza 4 e controlli t14'!C21</f>
        <v>19573512</v>
      </c>
      <c r="D17" s="438">
        <f>'Incongruenza 4 e controlli t14'!D21</f>
        <v>0.29074912129530167</v>
      </c>
      <c r="E17" s="270" t="str">
        <f>IF('Incongruenza 4 e controlli t14'!F21 = "OK","",'Incongruenza 4 e controlli t14'!F21)</f>
        <v/>
      </c>
    </row>
    <row r="18" spans="1:5" x14ac:dyDescent="0.35">
      <c r="A18" s="270" t="str">
        <f>'Incongruenza 4 e controlli t14'!A22</f>
        <v>QUOTE ANNUE ACCANTONAMENTO TFR O ALTRA IND. FINE SERVIZIO</v>
      </c>
      <c r="B18" s="270" t="str">
        <f>'Incongruenza 4 e controlli t14'!B22</f>
        <v>P058</v>
      </c>
      <c r="C18" s="437">
        <f>'Incongruenza 4 e controlli t14'!C22</f>
        <v>0</v>
      </c>
      <c r="D18" s="438" t="str">
        <f>'Incongruenza 4 e controlli t14'!D22</f>
        <v xml:space="preserve"> </v>
      </c>
      <c r="E18" s="270" t="str">
        <f>'Incongruenza 4 e controlli t14'!$E$22</f>
        <v xml:space="preserve"> </v>
      </c>
    </row>
    <row r="19" spans="1:5" x14ac:dyDescent="0.35">
      <c r="A19" s="270" t="str">
        <f>'Incongruenza 4 e controlli t14'!A23</f>
        <v>IRAP</v>
      </c>
      <c r="B19" s="270" t="str">
        <f>'Incongruenza 4 e controlli t14'!B23</f>
        <v>P061</v>
      </c>
      <c r="C19" s="437">
        <f>'Incongruenza 4 e controlli t14'!C23</f>
        <v>6069753</v>
      </c>
      <c r="D19" s="438">
        <f>'Incongruenza 4 e controlli t14'!D23</f>
        <v>9.0161405435545808E-2</v>
      </c>
      <c r="E19" s="270" t="str">
        <f>IF('Incongruenza 4 e controlli t14'!F23 = "OK","",'Incongruenza 4 e controlli t14'!F23)</f>
        <v/>
      </c>
    </row>
    <row r="20" spans="1:5" x14ac:dyDescent="0.35">
      <c r="A20" s="270" t="str">
        <f>'Incongruenza 4 e controlli t14'!A24</f>
        <v>ONERI PER I CONTRATTI DI SOMMINISTRAZIONE(INTERINALI)</v>
      </c>
      <c r="B20" s="270" t="str">
        <f>'Incongruenza 4 e controlli t14'!B24</f>
        <v>P062</v>
      </c>
      <c r="C20" s="437">
        <f>'Incongruenza 4 e controlli t14'!C24</f>
        <v>0</v>
      </c>
      <c r="D20" s="438" t="str">
        <f>'Incongruenza 4 e controlli t14'!D24</f>
        <v xml:space="preserve"> </v>
      </c>
      <c r="E20" s="270" t="str">
        <f>'Incongruenza 4 e controlli t14'!$E$24</f>
        <v xml:space="preserve"> </v>
      </c>
    </row>
    <row r="21" spans="1:5" x14ac:dyDescent="0.35">
      <c r="A21" s="270" t="str">
        <f>'Incongruenza 4 e controlli t14'!A25</f>
        <v>COMPENSI PER PERSONALE LSU/LPU</v>
      </c>
      <c r="B21" s="270" t="str">
        <f>'Incongruenza 4 e controlli t14'!B25</f>
        <v>P065</v>
      </c>
      <c r="C21" s="437">
        <f>'Incongruenza 4 e controlli t14'!C25</f>
        <v>0</v>
      </c>
      <c r="D21" s="438" t="str">
        <f>'Incongruenza 4 e controlli t14'!D25</f>
        <v xml:space="preserve"> </v>
      </c>
      <c r="E21" s="270" t="str">
        <f>'Incongruenza 4 e controlli t14'!$E$25</f>
        <v xml:space="preserve"> </v>
      </c>
    </row>
    <row r="22" spans="1:5" x14ac:dyDescent="0.35">
      <c r="A22" s="270" t="str">
        <f>'Incongruenza 4 e controlli t14'!A26</f>
        <v>SOMME RIMBORSATE PER PERSONALE COMAND./FUORI RUOLO/IN CONV.</v>
      </c>
      <c r="B22" s="270" t="str">
        <f>'Incongruenza 4 e controlli t14'!B26</f>
        <v>P071</v>
      </c>
      <c r="C22" s="437">
        <f>'Incongruenza 4 e controlli t14'!C26</f>
        <v>63806</v>
      </c>
      <c r="D22" s="438">
        <f>'Incongruenza 4 e controlli t14'!D26</f>
        <v>9.4778793061602929E-4</v>
      </c>
      <c r="E22" s="270" t="str">
        <f>'Incongruenza 4 e controlli t14'!$E$25</f>
        <v xml:space="preserve"> </v>
      </c>
    </row>
    <row r="23" spans="1:5" x14ac:dyDescent="0.35">
      <c r="A23" s="270" t="str">
        <f>'Incongruenza 4 e controlli t14'!A27</f>
        <v>SOMME RIMBORSATE ALLE UNIVERSITÀ PER INDENNITÀ DE MARIA</v>
      </c>
      <c r="B23" s="270" t="str">
        <f>'Incongruenza 4 e controlli t14'!B27</f>
        <v>P072</v>
      </c>
      <c r="C23" s="437">
        <f>'Incongruenza 4 e controlli t14'!C27</f>
        <v>709698</v>
      </c>
      <c r="D23" s="438">
        <f>'Incongruenza 4 e controlli t14'!D27</f>
        <v>1.0542005434948669E-2</v>
      </c>
      <c r="E23" s="270" t="str">
        <f>'Incongruenza 4 e controlli t14'!$E$25</f>
        <v xml:space="preserve"> </v>
      </c>
    </row>
    <row r="24" spans="1:5" x14ac:dyDescent="0.35">
      <c r="A24" s="270" t="str">
        <f>'Incongruenza 4 e controlli t14'!A28</f>
        <v xml:space="preserve">ALTRE SOMME RIMBORSATE ALLE AMMINISTRAZIONI </v>
      </c>
      <c r="B24" s="270" t="str">
        <f>'Incongruenza 4 e controlli t14'!B28</f>
        <v>P074</v>
      </c>
      <c r="C24" s="437">
        <f>'Incongruenza 4 e controlli t14'!C28</f>
        <v>0</v>
      </c>
      <c r="D24" s="438" t="str">
        <f>'Incongruenza 4 e controlli t14'!D28</f>
        <v xml:space="preserve"> </v>
      </c>
      <c r="E24" s="270" t="str">
        <f>'Incongruenza 4 e controlli t14'!$E$25</f>
        <v xml:space="preserve"> </v>
      </c>
    </row>
    <row r="25" spans="1:5" x14ac:dyDescent="0.35">
      <c r="A25" s="270" t="str">
        <f>'Incongruenza 4 e controlli t14'!A29</f>
        <v>SOMME RICEVUTE DA U.E. E/O PRIVATI (-)</v>
      </c>
      <c r="B25" s="270" t="str">
        <f>'Incongruenza 4 e controlli t14'!B29</f>
        <v>P098</v>
      </c>
      <c r="C25" s="437">
        <f>'Incongruenza 4 e controlli t14'!C29</f>
        <v>1526855</v>
      </c>
      <c r="D25" s="438">
        <f>'Incongruenza 4 e controlli t14'!D29</f>
        <v>2.26802297715064E-2</v>
      </c>
      <c r="E25" s="270" t="str">
        <f>'Incongruenza 4 e controlli t14'!$E$25</f>
        <v xml:space="preserve"> </v>
      </c>
    </row>
    <row r="26" spans="1:5" x14ac:dyDescent="0.35">
      <c r="A26" s="270" t="str">
        <f>'Incongruenza 4 e controlli t14'!A30</f>
        <v>RIMBORSI RICEVUTI PER PERS. COMAND./FUORI RUOLO/IN CONV. (-)</v>
      </c>
      <c r="B26" s="270" t="str">
        <f>'Incongruenza 4 e controlli t14'!B30</f>
        <v>P090</v>
      </c>
      <c r="C26" s="437">
        <f>'Incongruenza 4 e controlli t14'!C30</f>
        <v>217765</v>
      </c>
      <c r="D26" s="438">
        <f>'Incongruenza 4 e controlli t14'!D30</f>
        <v>3.2347277483402758E-3</v>
      </c>
      <c r="E26" s="270" t="str">
        <f>'Incongruenza 4 e controlli t14'!$E$25</f>
        <v xml:space="preserve"> </v>
      </c>
    </row>
    <row r="27" spans="1:5" x14ac:dyDescent="0.35">
      <c r="A27" s="270" t="str">
        <f>'Incongruenza 4 e controlli t14'!A31</f>
        <v>ALTRI RIMBORSI RICEVUTI DALLE AMMINISTRAZIONI (-)</v>
      </c>
      <c r="B27" s="270" t="str">
        <f>'Incongruenza 4 e controlli t14'!B31</f>
        <v>P099</v>
      </c>
      <c r="C27" s="437">
        <f>'Incongruenza 4 e controlli t14'!C31</f>
        <v>0</v>
      </c>
      <c r="D27" s="438" t="str">
        <f>'Incongruenza 4 e controlli t14'!D31</f>
        <v xml:space="preserve"> </v>
      </c>
      <c r="E27" s="270" t="str">
        <f>'Incongruenza 4 e controlli t14'!$E$25</f>
        <v xml:space="preserve"> </v>
      </c>
    </row>
    <row r="28" spans="1:5" x14ac:dyDescent="0.35">
      <c r="A28" s="270" t="str">
        <f>'Incongruenza 4 e controlli t14'!A32</f>
        <v>ACCANTONAMENTI PER RINNOVI CONTRATTUALI</v>
      </c>
      <c r="B28" s="270" t="str">
        <f>'Incongruenza 4 e controlli t14'!B32</f>
        <v>P091</v>
      </c>
      <c r="C28" s="437">
        <f>'Incongruenza 4 e controlli t14'!C32</f>
        <v>789386</v>
      </c>
      <c r="E28" s="435">
        <f>'Incongruenza 4 e controlli t14'!$E$21</f>
        <v>27.52</v>
      </c>
    </row>
    <row r="29" spans="1:5" x14ac:dyDescent="0.35">
      <c r="A29" s="270" t="str">
        <f>'Incongruenza 4 e controlli t14'!A33</f>
        <v>COMPENSI AGGIUNTIVI PER LA DIRIGENZA MEDICA E VETERINARIA</v>
      </c>
      <c r="B29" s="270" t="str">
        <f>'Incongruenza 4 e controlli t14'!B33</f>
        <v>P092</v>
      </c>
      <c r="C29" s="437">
        <f>'Incongruenza 4 e controlli t14'!C33</f>
        <v>438465</v>
      </c>
      <c r="E29" s="270">
        <f>'Incongruenza 4 e controlli t14'!$E$23</f>
        <v>8.5299999999999994</v>
      </c>
    </row>
    <row r="30" spans="1:5" x14ac:dyDescent="0.35">
      <c r="A30" s="270" t="str">
        <f>'Incongruenza 4 e controlli t14'!A34</f>
        <v>COMPENSI AGGIUNTIVI PER LA DIRIGENZA DEL RUOLO SANITARIO</v>
      </c>
      <c r="B30" s="270" t="str">
        <f>'Incongruenza 4 e controlli t14'!B34</f>
        <v>P093</v>
      </c>
      <c r="C30" s="437">
        <f>'Incongruenza 4 e controlli t14'!C34</f>
        <v>6530</v>
      </c>
    </row>
    <row r="31" spans="1:5" x14ac:dyDescent="0.35">
      <c r="A31" s="270" t="str">
        <f>'Incongruenza 4 e controlli t14'!A35</f>
        <v>COMPENSI AGGIUNTIVI PER PERSONALE INFERMIERISTICO ED I TECNICI SANITARI DI RADIOLOGIA MEDICA</v>
      </c>
      <c r="B31" s="270" t="str">
        <f>'Incongruenza 4 e controlli t14'!B35</f>
        <v>P094</v>
      </c>
      <c r="C31" s="437">
        <f>'Incongruenza 4 e controlli t14'!C35</f>
        <v>81067</v>
      </c>
    </row>
  </sheetData>
  <pageMargins left="0.75" right="0.75" top="1" bottom="1" header="0.5" footer="0.5"/>
  <headerFooter alignWithMargins="0">
    <oddHeader>&amp;A</oddHeader>
    <oddFooter>Page &amp;P</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75"/>
  <dimension ref="A1:K162"/>
  <sheetViews>
    <sheetView showGridLines="0" workbookViewId="0">
      <pane xSplit="2" ySplit="5" topLeftCell="C6" activePane="bottomRight" state="frozen"/>
      <selection activeCell="K155" sqref="K155"/>
      <selection pane="topRight" activeCell="K155" sqref="K155"/>
      <selection pane="bottomLeft" activeCell="K155" sqref="K155"/>
      <selection pane="bottomRight" activeCell="K155" sqref="K155"/>
    </sheetView>
  </sheetViews>
  <sheetFormatPr defaultColWidth="9.15234375" defaultRowHeight="11.15" x14ac:dyDescent="0.35"/>
  <cols>
    <col min="1" max="1" width="44.53515625" style="128" customWidth="1"/>
    <col min="2" max="2" width="8.53515625" style="149" customWidth="1"/>
    <col min="3" max="3" width="14.53515625" style="423" customWidth="1"/>
    <col min="4" max="5" width="15.3046875" style="149" customWidth="1"/>
    <col min="6" max="6" width="13.53515625" style="344" customWidth="1"/>
    <col min="7" max="7" width="13.53515625" style="149" customWidth="1"/>
    <col min="8" max="8" width="9.15234375" style="324"/>
    <col min="9" max="16384" width="9.15234375" style="270"/>
  </cols>
  <sheetData>
    <row r="1" spans="1:11" s="128" customFormat="1" ht="43.5" customHeight="1" x14ac:dyDescent="0.35">
      <c r="A1" s="2650" t="str">
        <f>'t1'!A1</f>
        <v>SERVIZIO SANITARIO NAZIONALE - anno 2020</v>
      </c>
      <c r="B1" s="2650"/>
      <c r="C1" s="2650"/>
      <c r="D1" s="2650"/>
      <c r="E1" s="2650"/>
      <c r="F1" s="2650"/>
      <c r="G1" s="2650"/>
      <c r="I1" s="308"/>
      <c r="K1" s="270"/>
    </row>
    <row r="2" spans="1:11" s="128" customFormat="1" ht="21" customHeight="1" x14ac:dyDescent="0.35">
      <c r="C2" s="416"/>
      <c r="D2" s="2941"/>
      <c r="E2" s="2941"/>
      <c r="F2" s="2941"/>
      <c r="G2" s="2941"/>
      <c r="H2" s="316"/>
      <c r="I2" s="308"/>
      <c r="K2" s="270"/>
    </row>
    <row r="3" spans="1:11" s="128" customFormat="1" ht="21" customHeight="1" x14ac:dyDescent="0.35">
      <c r="A3" s="269" t="s">
        <v>4055</v>
      </c>
      <c r="B3" s="149"/>
      <c r="C3" s="416"/>
      <c r="F3" s="339"/>
      <c r="G3" s="149"/>
    </row>
    <row r="4" spans="1:11" ht="53.25" customHeight="1" x14ac:dyDescent="0.35">
      <c r="A4" s="317" t="s">
        <v>3906</v>
      </c>
      <c r="B4" s="318" t="s">
        <v>3907</v>
      </c>
      <c r="C4" s="417" t="str">
        <f>"Presenti 31.12."&amp;'t1'!L1&amp;" (Tab T1) uomini+donne della tabella T1"</f>
        <v>Presenti 31.12.2020 (Tab T1) uomini+donne della tabella T1</v>
      </c>
      <c r="D4" s="320" t="s">
        <v>4056</v>
      </c>
      <c r="E4" s="320" t="s">
        <v>4057</v>
      </c>
      <c r="F4" s="418" t="s">
        <v>4058</v>
      </c>
      <c r="G4" s="320" t="s">
        <v>4059</v>
      </c>
    </row>
    <row r="5" spans="1:11" s="386" customFormat="1" x14ac:dyDescent="0.35">
      <c r="A5" s="383"/>
      <c r="B5" s="360"/>
      <c r="C5" s="419" t="s">
        <v>2029</v>
      </c>
      <c r="D5" s="384" t="s">
        <v>2030</v>
      </c>
      <c r="E5" s="384" t="s">
        <v>2032</v>
      </c>
      <c r="F5" s="420" t="s">
        <v>2033</v>
      </c>
      <c r="G5" s="384"/>
      <c r="H5" s="324"/>
    </row>
    <row r="6" spans="1:11" ht="12.9" x14ac:dyDescent="0.35">
      <c r="A6" s="314" t="str">
        <f>'t1'!A7</f>
        <v>Direttore generale</v>
      </c>
      <c r="B6" s="325" t="str">
        <f>'t1'!B7</f>
        <v>0D0097</v>
      </c>
      <c r="C6" s="421">
        <f>('t1'!K7+'t1'!L7)</f>
        <v>1</v>
      </c>
      <c r="D6" s="388">
        <f>'t5'!U8+'t5'!V8</f>
        <v>0</v>
      </c>
      <c r="E6" s="388">
        <f>'t4'!FD7</f>
        <v>0</v>
      </c>
      <c r="F6" s="422">
        <f>'t12'!C7</f>
        <v>12</v>
      </c>
      <c r="G6" s="390" t="str">
        <f>IF(OR(AND(NOT(C6),NOT(D6),NOT(E6),NOT(F6)),AND((OR(C6,D6,E6)),F6)),"OK","ERRORE")</f>
        <v>OK</v>
      </c>
    </row>
    <row r="7" spans="1:11" ht="12.9" x14ac:dyDescent="0.35">
      <c r="A7" s="314" t="str">
        <f>'t1'!A8</f>
        <v>Direttore sanitario</v>
      </c>
      <c r="B7" s="325" t="str">
        <f>'t1'!B8</f>
        <v>0D0482</v>
      </c>
      <c r="C7" s="421">
        <f>('t1'!K8+'t1'!L8)</f>
        <v>2</v>
      </c>
      <c r="D7" s="388">
        <f>'t5'!U9+'t5'!V9</f>
        <v>1</v>
      </c>
      <c r="E7" s="388">
        <f>'t4'!FD8</f>
        <v>0</v>
      </c>
      <c r="F7" s="422">
        <f>'t12'!C8</f>
        <v>24</v>
      </c>
      <c r="G7" s="390" t="str">
        <f t="shared" ref="G7:G70" si="0">IF(OR(AND(NOT(C7),NOT(D7),NOT(E7),NOT(F7)),AND((OR(C7,D7,E7)),F7)),"OK","ERRORE")</f>
        <v>OK</v>
      </c>
    </row>
    <row r="8" spans="1:11" ht="12.9" x14ac:dyDescent="0.35">
      <c r="A8" s="314" t="str">
        <f>'t1'!A9</f>
        <v>Direttore amministrativo</v>
      </c>
      <c r="B8" s="325" t="str">
        <f>'t1'!B9</f>
        <v>0D0163</v>
      </c>
      <c r="C8" s="421">
        <f>('t1'!K9+'t1'!L9)</f>
        <v>1</v>
      </c>
      <c r="D8" s="388">
        <f>'t5'!U10+'t5'!V10</f>
        <v>0</v>
      </c>
      <c r="E8" s="388">
        <f>'t4'!FD9</f>
        <v>0</v>
      </c>
      <c r="F8" s="422">
        <f>'t12'!C9</f>
        <v>12</v>
      </c>
      <c r="G8" s="390" t="str">
        <f t="shared" si="0"/>
        <v>OK</v>
      </c>
    </row>
    <row r="9" spans="1:11" ht="12.9" x14ac:dyDescent="0.35">
      <c r="A9" s="314" t="str">
        <f>'t1'!A10</f>
        <v>Direttore dei servizi sociali</v>
      </c>
      <c r="B9" s="325" t="str">
        <f>'t1'!B10</f>
        <v>0D0484</v>
      </c>
      <c r="C9" s="421">
        <f>('t1'!K10+'t1'!L10)</f>
        <v>0</v>
      </c>
      <c r="D9" s="388">
        <f>'t5'!U11+'t5'!V11</f>
        <v>0</v>
      </c>
      <c r="E9" s="388">
        <f>'t4'!FD10</f>
        <v>0</v>
      </c>
      <c r="F9" s="422">
        <f>'t12'!C10</f>
        <v>0</v>
      </c>
      <c r="G9" s="390" t="str">
        <f t="shared" si="0"/>
        <v>OK</v>
      </c>
    </row>
    <row r="10" spans="1:11" ht="12.9" x14ac:dyDescent="0.35">
      <c r="A10" s="314" t="str">
        <f>'t1'!A11</f>
        <v>Dir. Medico con inc. Struttura complessa (rapp. Esclusivo)</v>
      </c>
      <c r="B10" s="325" t="str">
        <f>'t1'!B11</f>
        <v>SD0E33</v>
      </c>
      <c r="C10" s="421">
        <f>('t1'!K11+'t1'!L11)</f>
        <v>12</v>
      </c>
      <c r="D10" s="388">
        <f>'t5'!U12+'t5'!V12</f>
        <v>0</v>
      </c>
      <c r="E10" s="388">
        <f>'t4'!FD11</f>
        <v>0</v>
      </c>
      <c r="F10" s="422">
        <f>'t12'!C11</f>
        <v>144</v>
      </c>
      <c r="G10" s="390" t="str">
        <f t="shared" si="0"/>
        <v>OK</v>
      </c>
    </row>
    <row r="11" spans="1:11" ht="12.9" x14ac:dyDescent="0.35">
      <c r="A11" s="314" t="str">
        <f>'t1'!A12</f>
        <v>Dir. Medico con inc. di struttura complessa (rapp. Non escl.</v>
      </c>
      <c r="B11" s="325" t="str">
        <f>'t1'!B12</f>
        <v>SD0N33</v>
      </c>
      <c r="C11" s="421">
        <f>('t1'!K12+'t1'!L12)</f>
        <v>4</v>
      </c>
      <c r="D11" s="388">
        <f>'t5'!U13+'t5'!V13</f>
        <v>1</v>
      </c>
      <c r="E11" s="388">
        <f>'t4'!FD12</f>
        <v>0</v>
      </c>
      <c r="F11" s="422">
        <f>'t12'!C12</f>
        <v>60</v>
      </c>
      <c r="G11" s="390" t="str">
        <f t="shared" si="0"/>
        <v>OK</v>
      </c>
    </row>
    <row r="12" spans="1:11" ht="12.9" x14ac:dyDescent="0.35">
      <c r="A12" s="314" t="str">
        <f>'t1'!A13</f>
        <v>Dir. Medico con incarico di struttura semplice (rapp. Esclus</v>
      </c>
      <c r="B12" s="325" t="str">
        <f>'t1'!B13</f>
        <v>SD0E34</v>
      </c>
      <c r="C12" s="421">
        <f>('t1'!K13+'t1'!L13)</f>
        <v>30</v>
      </c>
      <c r="D12" s="388">
        <f>'t5'!U14+'t5'!V14</f>
        <v>3</v>
      </c>
      <c r="E12" s="388">
        <f>'t4'!FD13</f>
        <v>0</v>
      </c>
      <c r="F12" s="422">
        <f>'t12'!C13</f>
        <v>381.87</v>
      </c>
      <c r="G12" s="390" t="str">
        <f t="shared" si="0"/>
        <v>OK</v>
      </c>
    </row>
    <row r="13" spans="1:11" ht="12.9" x14ac:dyDescent="0.35">
      <c r="A13" s="314" t="str">
        <f>'t1'!A14</f>
        <v>Dir. Medico con incarico struttura semplice (rapp. Non escl.</v>
      </c>
      <c r="B13" s="325" t="str">
        <f>'t1'!B14</f>
        <v>SD0N34</v>
      </c>
      <c r="C13" s="421">
        <f>('t1'!K14+'t1'!L14)</f>
        <v>3</v>
      </c>
      <c r="D13" s="388">
        <f>'t5'!U15+'t5'!V15</f>
        <v>0</v>
      </c>
      <c r="E13" s="388">
        <f>'t4'!FD14</f>
        <v>0</v>
      </c>
      <c r="F13" s="422">
        <f>'t12'!C14</f>
        <v>36</v>
      </c>
      <c r="G13" s="390" t="str">
        <f t="shared" si="0"/>
        <v>OK</v>
      </c>
    </row>
    <row r="14" spans="1:11" ht="12.9" x14ac:dyDescent="0.35">
      <c r="A14" s="314" t="str">
        <f>'t1'!A15</f>
        <v>Dirigenti medici con altri incar. Prof.li (rapp. Esclusivo)</v>
      </c>
      <c r="B14" s="325" t="str">
        <f>'t1'!B15</f>
        <v>SD0035</v>
      </c>
      <c r="C14" s="421">
        <f>('t1'!K15+'t1'!L15)</f>
        <v>178</v>
      </c>
      <c r="D14" s="388">
        <f>'t5'!U16+'t5'!V16</f>
        <v>12</v>
      </c>
      <c r="E14" s="388">
        <f>'t4'!FD15</f>
        <v>1</v>
      </c>
      <c r="F14" s="422">
        <f>'t12'!C15</f>
        <v>1967.93</v>
      </c>
      <c r="G14" s="390" t="str">
        <f t="shared" si="0"/>
        <v>OK</v>
      </c>
    </row>
    <row r="15" spans="1:11" ht="12.9" x14ac:dyDescent="0.35">
      <c r="A15" s="314" t="str">
        <f>'t1'!A16</f>
        <v>Dirigenti medici con altri incar. Prof.li (rapp. Non escl.)</v>
      </c>
      <c r="B15" s="325" t="str">
        <f>'t1'!B16</f>
        <v>SD0036</v>
      </c>
      <c r="C15" s="421">
        <f>('t1'!K16+'t1'!L16)</f>
        <v>13</v>
      </c>
      <c r="D15" s="388">
        <f>'t5'!U17+'t5'!V17</f>
        <v>0</v>
      </c>
      <c r="E15" s="388">
        <f>'t4'!FD16</f>
        <v>0</v>
      </c>
      <c r="F15" s="422">
        <f>'t12'!C16</f>
        <v>154.72999999999999</v>
      </c>
      <c r="G15" s="390" t="str">
        <f t="shared" si="0"/>
        <v>OK</v>
      </c>
    </row>
    <row r="16" spans="1:11" ht="12.9" x14ac:dyDescent="0.35">
      <c r="A16" s="314" t="str">
        <f>'t1'!A17</f>
        <v>Dir. Medici a t.  Determinato(art. 15-septies d.lgs. 502/92)</v>
      </c>
      <c r="B16" s="325" t="str">
        <f>'t1'!B17</f>
        <v>SD0597</v>
      </c>
      <c r="C16" s="421">
        <f>('t1'!K17+'t1'!L17)</f>
        <v>0</v>
      </c>
      <c r="D16" s="388">
        <f>'t5'!U18+'t5'!V18</f>
        <v>0</v>
      </c>
      <c r="E16" s="388">
        <f>'t4'!FD17</f>
        <v>0</v>
      </c>
      <c r="F16" s="422">
        <f>'t12'!C17</f>
        <v>0</v>
      </c>
      <c r="G16" s="390" t="str">
        <f t="shared" si="0"/>
        <v>OK</v>
      </c>
    </row>
    <row r="17" spans="1:7" s="270" customFormat="1" ht="12.9" x14ac:dyDescent="0.35">
      <c r="A17" s="314" t="str">
        <f>'t1'!A18</f>
        <v>Veterinari con inc. di struttura complessa (rapp.esclusivo)</v>
      </c>
      <c r="B17" s="325" t="str">
        <f>'t1'!B18</f>
        <v>SD0E74</v>
      </c>
      <c r="C17" s="421">
        <f>('t1'!K18+'t1'!L18)</f>
        <v>0</v>
      </c>
      <c r="D17" s="388">
        <f>'t5'!U19+'t5'!V19</f>
        <v>0</v>
      </c>
      <c r="E17" s="388">
        <f>'t4'!FD18</f>
        <v>0</v>
      </c>
      <c r="F17" s="422">
        <f>'t12'!C18</f>
        <v>0</v>
      </c>
      <c r="G17" s="390" t="str">
        <f t="shared" si="0"/>
        <v>OK</v>
      </c>
    </row>
    <row r="18" spans="1:7" s="270" customFormat="1" ht="12.9" x14ac:dyDescent="0.35">
      <c r="A18" s="314" t="str">
        <f>'t1'!A19</f>
        <v>Veterinari con inc. di struttura complessa (rapp. Non escl.)</v>
      </c>
      <c r="B18" s="325" t="str">
        <f>'t1'!B19</f>
        <v>SD0N74</v>
      </c>
      <c r="C18" s="421">
        <f>('t1'!K19+'t1'!L19)</f>
        <v>0</v>
      </c>
      <c r="D18" s="388">
        <f>'t5'!U20+'t5'!V20</f>
        <v>0</v>
      </c>
      <c r="E18" s="388">
        <f>'t4'!FD19</f>
        <v>0</v>
      </c>
      <c r="F18" s="422">
        <f>'t12'!C19</f>
        <v>0</v>
      </c>
      <c r="G18" s="390" t="str">
        <f t="shared" si="0"/>
        <v>OK</v>
      </c>
    </row>
    <row r="19" spans="1:7" s="270" customFormat="1" ht="12.9" x14ac:dyDescent="0.35">
      <c r="A19" s="314" t="str">
        <f>'t1'!A20</f>
        <v>Veterinari con inc. di struttura semplice (rapp. Esclusivo)</v>
      </c>
      <c r="B19" s="325" t="str">
        <f>'t1'!B20</f>
        <v>SD0E73</v>
      </c>
      <c r="C19" s="421">
        <f>('t1'!K20+'t1'!L20)</f>
        <v>0</v>
      </c>
      <c r="D19" s="388">
        <f>'t5'!U21+'t5'!V21</f>
        <v>0</v>
      </c>
      <c r="E19" s="388">
        <f>'t4'!FD20</f>
        <v>0</v>
      </c>
      <c r="F19" s="422">
        <f>'t12'!C20</f>
        <v>0</v>
      </c>
      <c r="G19" s="390" t="str">
        <f t="shared" si="0"/>
        <v>OK</v>
      </c>
    </row>
    <row r="20" spans="1:7" s="270" customFormat="1" ht="12.9" x14ac:dyDescent="0.35">
      <c r="A20" s="314" t="str">
        <f>'t1'!A21</f>
        <v>Veterinari con inc. di struttura semplice (rapp. Non escl.)</v>
      </c>
      <c r="B20" s="325" t="str">
        <f>'t1'!B21</f>
        <v>SD0N73</v>
      </c>
      <c r="C20" s="421">
        <f>('t1'!K21+'t1'!L21)</f>
        <v>0</v>
      </c>
      <c r="D20" s="388">
        <f>'t5'!U22+'t5'!V22</f>
        <v>0</v>
      </c>
      <c r="E20" s="388">
        <f>'t4'!FD21</f>
        <v>0</v>
      </c>
      <c r="F20" s="422">
        <f>'t12'!C21</f>
        <v>0</v>
      </c>
      <c r="G20" s="390" t="str">
        <f t="shared" si="0"/>
        <v>OK</v>
      </c>
    </row>
    <row r="21" spans="1:7" s="270" customFormat="1" ht="12.9" x14ac:dyDescent="0.35">
      <c r="A21" s="314" t="str">
        <f>'t1'!A22</f>
        <v>Veterinari con altri incar. Prof.li (rapp. Esclusivo)</v>
      </c>
      <c r="B21" s="325" t="str">
        <f>'t1'!B22</f>
        <v>SD0A73</v>
      </c>
      <c r="C21" s="421">
        <f>('t1'!K22+'t1'!L22)</f>
        <v>0</v>
      </c>
      <c r="D21" s="388">
        <f>'t5'!U23+'t5'!V23</f>
        <v>0</v>
      </c>
      <c r="E21" s="388">
        <f>'t4'!FD22</f>
        <v>0</v>
      </c>
      <c r="F21" s="422">
        <f>'t12'!C22</f>
        <v>0</v>
      </c>
      <c r="G21" s="390" t="str">
        <f t="shared" si="0"/>
        <v>OK</v>
      </c>
    </row>
    <row r="22" spans="1:7" s="270" customFormat="1" ht="12.9" x14ac:dyDescent="0.35">
      <c r="A22" s="314" t="str">
        <f>'t1'!A23</f>
        <v>Veterinari con altri incar. Prof.li (rapp. Non escl.)</v>
      </c>
      <c r="B22" s="325" t="str">
        <f>'t1'!B23</f>
        <v>SD0072</v>
      </c>
      <c r="C22" s="421">
        <f>('t1'!K23+'t1'!L23)</f>
        <v>0</v>
      </c>
      <c r="D22" s="388">
        <f>'t5'!U24+'t5'!V24</f>
        <v>0</v>
      </c>
      <c r="E22" s="388">
        <f>'t4'!FD23</f>
        <v>0</v>
      </c>
      <c r="F22" s="422">
        <f>'t12'!C23</f>
        <v>0</v>
      </c>
      <c r="G22" s="390" t="str">
        <f t="shared" si="0"/>
        <v>OK</v>
      </c>
    </row>
    <row r="23" spans="1:7" s="270" customFormat="1" ht="12.9" x14ac:dyDescent="0.35">
      <c r="A23" s="314" t="str">
        <f>'t1'!A24</f>
        <v>Veterinari a t. determinato (art. 15-septies d.lgs. 502/92)</v>
      </c>
      <c r="B23" s="325" t="str">
        <f>'t1'!B24</f>
        <v>SD0598</v>
      </c>
      <c r="C23" s="421">
        <f>('t1'!K24+'t1'!L24)</f>
        <v>0</v>
      </c>
      <c r="D23" s="388">
        <f>'t5'!U25+'t5'!V25</f>
        <v>0</v>
      </c>
      <c r="E23" s="388">
        <f>'t4'!FD24</f>
        <v>0</v>
      </c>
      <c r="F23" s="422">
        <f>'t12'!C24</f>
        <v>0</v>
      </c>
      <c r="G23" s="390" t="str">
        <f t="shared" si="0"/>
        <v>OK</v>
      </c>
    </row>
    <row r="24" spans="1:7" s="270" customFormat="1" ht="12.9" x14ac:dyDescent="0.35">
      <c r="A24" s="314" t="str">
        <f>'t1'!A25</f>
        <v>Odontoiatri con inc. di struttura complessa (rapp. Escl.)</v>
      </c>
      <c r="B24" s="325" t="str">
        <f>'t1'!B25</f>
        <v>SD0E49</v>
      </c>
      <c r="C24" s="421">
        <f>('t1'!K25+'t1'!L25)</f>
        <v>0</v>
      </c>
      <c r="D24" s="388">
        <f>'t5'!U26+'t5'!V26</f>
        <v>0</v>
      </c>
      <c r="E24" s="388">
        <f>'t4'!FD25</f>
        <v>0</v>
      </c>
      <c r="F24" s="422">
        <f>'t12'!C25</f>
        <v>0</v>
      </c>
      <c r="G24" s="390" t="str">
        <f t="shared" si="0"/>
        <v>OK</v>
      </c>
    </row>
    <row r="25" spans="1:7" s="270" customFormat="1" ht="12.9" x14ac:dyDescent="0.35">
      <c r="A25" s="314" t="str">
        <f>'t1'!A26</f>
        <v>Odontoiatri con inc. di struttura complessa (rapp. Non escl.</v>
      </c>
      <c r="B25" s="325" t="str">
        <f>'t1'!B26</f>
        <v>SD0N49</v>
      </c>
      <c r="C25" s="421">
        <f>('t1'!K26+'t1'!L26)</f>
        <v>0</v>
      </c>
      <c r="D25" s="388">
        <f>'t5'!U27+'t5'!V27</f>
        <v>0</v>
      </c>
      <c r="E25" s="388">
        <f>'t4'!FD26</f>
        <v>0</v>
      </c>
      <c r="F25" s="422">
        <f>'t12'!C26</f>
        <v>0</v>
      </c>
      <c r="G25" s="390" t="str">
        <f t="shared" si="0"/>
        <v>OK</v>
      </c>
    </row>
    <row r="26" spans="1:7" s="270" customFormat="1" ht="12.9" x14ac:dyDescent="0.35">
      <c r="A26" s="314" t="str">
        <f>'t1'!A27</f>
        <v>Odontoiatri con inc. di struttura semplice (rapp. Esclusivo)</v>
      </c>
      <c r="B26" s="325" t="str">
        <f>'t1'!B27</f>
        <v>SD0E48</v>
      </c>
      <c r="C26" s="421">
        <f>('t1'!K27+'t1'!L27)</f>
        <v>0</v>
      </c>
      <c r="D26" s="388">
        <f>'t5'!U28+'t5'!V28</f>
        <v>0</v>
      </c>
      <c r="E26" s="388">
        <f>'t4'!FD27</f>
        <v>0</v>
      </c>
      <c r="F26" s="422">
        <f>'t12'!C27</f>
        <v>0</v>
      </c>
      <c r="G26" s="390" t="str">
        <f t="shared" si="0"/>
        <v>OK</v>
      </c>
    </row>
    <row r="27" spans="1:7" s="270" customFormat="1" ht="12.9" x14ac:dyDescent="0.35">
      <c r="A27" s="314" t="str">
        <f>'t1'!A28</f>
        <v>Odontoiatri con inc. di struttura semplice (rapp. Non escl.)</v>
      </c>
      <c r="B27" s="325" t="str">
        <f>'t1'!B28</f>
        <v>SD0N48</v>
      </c>
      <c r="C27" s="421">
        <f>('t1'!K28+'t1'!L28)</f>
        <v>0</v>
      </c>
      <c r="D27" s="388">
        <f>'t5'!U29+'t5'!V29</f>
        <v>0</v>
      </c>
      <c r="E27" s="388">
        <f>'t4'!FD28</f>
        <v>0</v>
      </c>
      <c r="F27" s="422">
        <f>'t12'!C28</f>
        <v>0</v>
      </c>
      <c r="G27" s="390" t="str">
        <f t="shared" si="0"/>
        <v>OK</v>
      </c>
    </row>
    <row r="28" spans="1:7" s="270" customFormat="1" ht="12.9" x14ac:dyDescent="0.35">
      <c r="A28" s="314" t="str">
        <f>'t1'!A29</f>
        <v>Odontoiatri con altri incar. Prof.li (rapp. Esclusivo)</v>
      </c>
      <c r="B28" s="325" t="str">
        <f>'t1'!B29</f>
        <v>SD0A48</v>
      </c>
      <c r="C28" s="421">
        <f>('t1'!K29+'t1'!L29)</f>
        <v>0</v>
      </c>
      <c r="D28" s="388">
        <f>'t5'!U30+'t5'!V30</f>
        <v>0</v>
      </c>
      <c r="E28" s="388">
        <f>'t4'!FD29</f>
        <v>0</v>
      </c>
      <c r="F28" s="422">
        <f>'t12'!C29</f>
        <v>0</v>
      </c>
      <c r="G28" s="390" t="str">
        <f t="shared" si="0"/>
        <v>OK</v>
      </c>
    </row>
    <row r="29" spans="1:7" s="270" customFormat="1" ht="12.9" x14ac:dyDescent="0.35">
      <c r="A29" s="314" t="str">
        <f>'t1'!A30</f>
        <v>Odontoiatri con altri incar. Prof.li (rapp. Non escl.)</v>
      </c>
      <c r="B29" s="325" t="str">
        <f>'t1'!B30</f>
        <v>SD0047</v>
      </c>
      <c r="C29" s="421">
        <f>('t1'!K30+'t1'!L30)</f>
        <v>0</v>
      </c>
      <c r="D29" s="388">
        <f>'t5'!U31+'t5'!V31</f>
        <v>0</v>
      </c>
      <c r="E29" s="388">
        <f>'t4'!FD30</f>
        <v>0</v>
      </c>
      <c r="F29" s="422">
        <f>'t12'!C30</f>
        <v>0</v>
      </c>
      <c r="G29" s="390" t="str">
        <f t="shared" si="0"/>
        <v>OK</v>
      </c>
    </row>
    <row r="30" spans="1:7" s="270" customFormat="1" ht="12.9" x14ac:dyDescent="0.35">
      <c r="A30" s="314" t="str">
        <f>'t1'!A31</f>
        <v>Odontoiatri a t. determinato (art. 15-septies d.lgs. 502/92)</v>
      </c>
      <c r="B30" s="325" t="str">
        <f>'t1'!B31</f>
        <v>SD0599</v>
      </c>
      <c r="C30" s="421">
        <f>('t1'!K31+'t1'!L31)</f>
        <v>0</v>
      </c>
      <c r="D30" s="388">
        <f>'t5'!U32+'t5'!V32</f>
        <v>0</v>
      </c>
      <c r="E30" s="388">
        <f>'t4'!FD31</f>
        <v>0</v>
      </c>
      <c r="F30" s="422">
        <f>'t12'!C31</f>
        <v>0</v>
      </c>
      <c r="G30" s="390" t="str">
        <f t="shared" si="0"/>
        <v>OK</v>
      </c>
    </row>
    <row r="31" spans="1:7" s="270" customFormat="1" ht="12.9" x14ac:dyDescent="0.35">
      <c r="A31" s="314" t="str">
        <f>'t1'!A32</f>
        <v>Farmacisti con inc. di struttura complessa (rapp. Esclusivo)</v>
      </c>
      <c r="B31" s="325" t="str">
        <f>'t1'!B32</f>
        <v>SD0E39</v>
      </c>
      <c r="C31" s="421">
        <f>('t1'!K32+'t1'!L32)</f>
        <v>1</v>
      </c>
      <c r="D31" s="388">
        <f>'t5'!U33+'t5'!V33</f>
        <v>0</v>
      </c>
      <c r="E31" s="388">
        <f>'t4'!FD32</f>
        <v>0</v>
      </c>
      <c r="F31" s="422">
        <f>'t12'!C32</f>
        <v>12</v>
      </c>
      <c r="G31" s="390" t="str">
        <f t="shared" si="0"/>
        <v>OK</v>
      </c>
    </row>
    <row r="32" spans="1:7" s="270" customFormat="1" ht="12.9" x14ac:dyDescent="0.35">
      <c r="A32" s="314" t="str">
        <f>'t1'!A33</f>
        <v>Farmacisti con inc. di struttura complessa (rapp. Non escl.)</v>
      </c>
      <c r="B32" s="325" t="str">
        <f>'t1'!B33</f>
        <v>SD0N39</v>
      </c>
      <c r="C32" s="421">
        <f>('t1'!K33+'t1'!L33)</f>
        <v>0</v>
      </c>
      <c r="D32" s="388">
        <f>'t5'!U34+'t5'!V34</f>
        <v>0</v>
      </c>
      <c r="E32" s="388">
        <f>'t4'!FD33</f>
        <v>0</v>
      </c>
      <c r="F32" s="422">
        <f>'t12'!C33</f>
        <v>0</v>
      </c>
      <c r="G32" s="390" t="str">
        <f t="shared" si="0"/>
        <v>OK</v>
      </c>
    </row>
    <row r="33" spans="1:7" s="270" customFormat="1" ht="12.9" x14ac:dyDescent="0.35">
      <c r="A33" s="314" t="str">
        <f>'t1'!A34</f>
        <v>Farmacisti con inc. di struttura semplice (rapp. Esclusivo)</v>
      </c>
      <c r="B33" s="325" t="str">
        <f>'t1'!B34</f>
        <v>SD0E38</v>
      </c>
      <c r="C33" s="421">
        <f>('t1'!K34+'t1'!L34)</f>
        <v>2</v>
      </c>
      <c r="D33" s="388">
        <f>'t5'!U35+'t5'!V35</f>
        <v>0</v>
      </c>
      <c r="E33" s="388">
        <f>'t4'!FD34</f>
        <v>0</v>
      </c>
      <c r="F33" s="422">
        <f>'t12'!C34</f>
        <v>24</v>
      </c>
      <c r="G33" s="390" t="str">
        <f t="shared" si="0"/>
        <v>OK</v>
      </c>
    </row>
    <row r="34" spans="1:7" s="270" customFormat="1" ht="12.9" x14ac:dyDescent="0.35">
      <c r="A34" s="314" t="str">
        <f>'t1'!A35</f>
        <v>Farmacisti con inc. di struttura semplice (rapp. Non escl.)</v>
      </c>
      <c r="B34" s="325" t="str">
        <f>'t1'!B35</f>
        <v>SD0N38</v>
      </c>
      <c r="C34" s="421">
        <f>('t1'!K35+'t1'!L35)</f>
        <v>0</v>
      </c>
      <c r="D34" s="388">
        <f>'t5'!U36+'t5'!V36</f>
        <v>0</v>
      </c>
      <c r="E34" s="388">
        <f>'t4'!FD35</f>
        <v>0</v>
      </c>
      <c r="F34" s="422">
        <f>'t12'!C35</f>
        <v>0</v>
      </c>
      <c r="G34" s="390" t="str">
        <f t="shared" si="0"/>
        <v>OK</v>
      </c>
    </row>
    <row r="35" spans="1:7" s="270" customFormat="1" ht="12.9" x14ac:dyDescent="0.35">
      <c r="A35" s="314" t="str">
        <f>'t1'!A36</f>
        <v>Farmacisti con altri incar. Prof.li (rapp. Esclusivo)</v>
      </c>
      <c r="B35" s="325" t="str">
        <f>'t1'!B36</f>
        <v>SD0A38</v>
      </c>
      <c r="C35" s="421">
        <f>('t1'!K36+'t1'!L36)</f>
        <v>4</v>
      </c>
      <c r="D35" s="388">
        <f>'t5'!U37+'t5'!V37</f>
        <v>0</v>
      </c>
      <c r="E35" s="388">
        <f>'t4'!FD36</f>
        <v>0</v>
      </c>
      <c r="F35" s="422">
        <f>'t12'!C36</f>
        <v>47.93</v>
      </c>
      <c r="G35" s="390" t="str">
        <f t="shared" si="0"/>
        <v>OK</v>
      </c>
    </row>
    <row r="36" spans="1:7" s="270" customFormat="1" ht="12.9" x14ac:dyDescent="0.35">
      <c r="A36" s="314" t="str">
        <f>'t1'!A37</f>
        <v>Farmacisti con altri incar. Prof.li (rapp. Non escl.)</v>
      </c>
      <c r="B36" s="325" t="str">
        <f>'t1'!B37</f>
        <v>SD0037</v>
      </c>
      <c r="C36" s="421">
        <f>('t1'!K37+'t1'!L37)</f>
        <v>0</v>
      </c>
      <c r="D36" s="388">
        <f>'t5'!U38+'t5'!V38</f>
        <v>0</v>
      </c>
      <c r="E36" s="388">
        <f>'t4'!FD37</f>
        <v>0</v>
      </c>
      <c r="F36" s="422">
        <f>'t12'!C37</f>
        <v>0</v>
      </c>
      <c r="G36" s="390" t="str">
        <f t="shared" si="0"/>
        <v>OK</v>
      </c>
    </row>
    <row r="37" spans="1:7" s="270" customFormat="1" ht="12.9" x14ac:dyDescent="0.35">
      <c r="A37" s="314" t="str">
        <f>'t1'!A38</f>
        <v>Farmacisti a t. determinato (art. 15-septies d.lgs. 502/92)</v>
      </c>
      <c r="B37" s="325" t="str">
        <f>'t1'!B38</f>
        <v>SD0600</v>
      </c>
      <c r="C37" s="421">
        <f>('t1'!K38+'t1'!L38)</f>
        <v>0</v>
      </c>
      <c r="D37" s="388">
        <f>'t5'!U39+'t5'!V39</f>
        <v>0</v>
      </c>
      <c r="E37" s="388">
        <f>'t4'!FD38</f>
        <v>0</v>
      </c>
      <c r="F37" s="422">
        <f>'t12'!C38</f>
        <v>0</v>
      </c>
      <c r="G37" s="390" t="str">
        <f t="shared" si="0"/>
        <v>OK</v>
      </c>
    </row>
    <row r="38" spans="1:7" s="270" customFormat="1" ht="12.9" x14ac:dyDescent="0.35">
      <c r="A38" s="314" t="str">
        <f>'t1'!A39</f>
        <v>Biologi con inc. di struttura complessa (rapp. Esclusivo)</v>
      </c>
      <c r="B38" s="325" t="str">
        <f>'t1'!B39</f>
        <v>SD0E13</v>
      </c>
      <c r="C38" s="421">
        <f>('t1'!K39+'t1'!L39)</f>
        <v>3</v>
      </c>
      <c r="D38" s="388">
        <f>'t5'!U40+'t5'!V40</f>
        <v>0</v>
      </c>
      <c r="E38" s="388">
        <f>'t4'!FD39</f>
        <v>0</v>
      </c>
      <c r="F38" s="422">
        <f>'t12'!C39</f>
        <v>36</v>
      </c>
      <c r="G38" s="390" t="str">
        <f t="shared" si="0"/>
        <v>OK</v>
      </c>
    </row>
    <row r="39" spans="1:7" s="270" customFormat="1" ht="12.9" x14ac:dyDescent="0.35">
      <c r="A39" s="314" t="str">
        <f>'t1'!A40</f>
        <v>Biologi con inc. di struttura complessa (rapp. Non escl.)</v>
      </c>
      <c r="B39" s="325" t="str">
        <f>'t1'!B40</f>
        <v>SD0N13</v>
      </c>
      <c r="C39" s="421">
        <f>('t1'!K40+'t1'!L40)</f>
        <v>0</v>
      </c>
      <c r="D39" s="388">
        <f>'t5'!U41+'t5'!V41</f>
        <v>0</v>
      </c>
      <c r="E39" s="388">
        <f>'t4'!FD40</f>
        <v>0</v>
      </c>
      <c r="F39" s="422">
        <f>'t12'!C40</f>
        <v>0</v>
      </c>
      <c r="G39" s="390" t="str">
        <f t="shared" si="0"/>
        <v>OK</v>
      </c>
    </row>
    <row r="40" spans="1:7" s="270" customFormat="1" ht="12.9" x14ac:dyDescent="0.35">
      <c r="A40" s="314" t="str">
        <f>'t1'!A41</f>
        <v>Biologi con inc. di struttura semplice (rapp. Esclusivo)</v>
      </c>
      <c r="B40" s="325" t="str">
        <f>'t1'!B41</f>
        <v>SD0E12</v>
      </c>
      <c r="C40" s="421">
        <f>('t1'!K41+'t1'!L41)</f>
        <v>7</v>
      </c>
      <c r="D40" s="388">
        <f>'t5'!U42+'t5'!V42</f>
        <v>0</v>
      </c>
      <c r="E40" s="388">
        <f>'t4'!FD41</f>
        <v>0</v>
      </c>
      <c r="F40" s="422">
        <f>'t12'!C41</f>
        <v>84</v>
      </c>
      <c r="G40" s="390" t="str">
        <f t="shared" si="0"/>
        <v>OK</v>
      </c>
    </row>
    <row r="41" spans="1:7" s="270" customFormat="1" ht="12.9" x14ac:dyDescent="0.35">
      <c r="A41" s="314" t="str">
        <f>'t1'!A42</f>
        <v>Biologi con inc. di struttura semplice (rapp. Non escl.)</v>
      </c>
      <c r="B41" s="325" t="str">
        <f>'t1'!B42</f>
        <v>SD0N12</v>
      </c>
      <c r="C41" s="421">
        <f>('t1'!K42+'t1'!L42)</f>
        <v>0</v>
      </c>
      <c r="D41" s="388">
        <f>'t5'!U43+'t5'!V43</f>
        <v>0</v>
      </c>
      <c r="E41" s="388">
        <f>'t4'!FD42</f>
        <v>0</v>
      </c>
      <c r="F41" s="422">
        <f>'t12'!C42</f>
        <v>0</v>
      </c>
      <c r="G41" s="390" t="str">
        <f t="shared" si="0"/>
        <v>OK</v>
      </c>
    </row>
    <row r="42" spans="1:7" s="270" customFormat="1" ht="12.9" x14ac:dyDescent="0.35">
      <c r="A42" s="314" t="str">
        <f>'t1'!A43</f>
        <v>Biologi con altri incar. Prof.li (rapp. Esclusivo)</v>
      </c>
      <c r="B42" s="325" t="str">
        <f>'t1'!B43</f>
        <v>SD0A12</v>
      </c>
      <c r="C42" s="421">
        <f>('t1'!K43+'t1'!L43)</f>
        <v>30</v>
      </c>
      <c r="D42" s="388">
        <f>'t5'!U44+'t5'!V44</f>
        <v>1</v>
      </c>
      <c r="E42" s="388">
        <f>'t4'!FD43</f>
        <v>0</v>
      </c>
      <c r="F42" s="422">
        <f>'t12'!C43</f>
        <v>361.8</v>
      </c>
      <c r="G42" s="390" t="str">
        <f t="shared" si="0"/>
        <v>OK</v>
      </c>
    </row>
    <row r="43" spans="1:7" s="270" customFormat="1" ht="12.9" x14ac:dyDescent="0.35">
      <c r="A43" s="314" t="str">
        <f>'t1'!A44</f>
        <v>Biologi con altri incar. Prof.li (rapp. Non escl.)</v>
      </c>
      <c r="B43" s="325" t="str">
        <f>'t1'!B44</f>
        <v>SD0011</v>
      </c>
      <c r="C43" s="421">
        <f>('t1'!K44+'t1'!L44)</f>
        <v>0</v>
      </c>
      <c r="D43" s="388">
        <f>'t5'!U45+'t5'!V45</f>
        <v>0</v>
      </c>
      <c r="E43" s="388">
        <f>'t4'!FD44</f>
        <v>0</v>
      </c>
      <c r="F43" s="422">
        <f>'t12'!C44</f>
        <v>0</v>
      </c>
      <c r="G43" s="390" t="str">
        <f t="shared" si="0"/>
        <v>OK</v>
      </c>
    </row>
    <row r="44" spans="1:7" s="270" customFormat="1" ht="12.9" x14ac:dyDescent="0.35">
      <c r="A44" s="314" t="str">
        <f>'t1'!A45</f>
        <v>Biologi a t. determinato (art. 15-septies d.lgs. 502/92)</v>
      </c>
      <c r="B44" s="325" t="str">
        <f>'t1'!B45</f>
        <v>SD0601</v>
      </c>
      <c r="C44" s="421">
        <f>('t1'!K45+'t1'!L45)</f>
        <v>0</v>
      </c>
      <c r="D44" s="388">
        <f>'t5'!U46+'t5'!V46</f>
        <v>0</v>
      </c>
      <c r="E44" s="388">
        <f>'t4'!FD45</f>
        <v>0</v>
      </c>
      <c r="F44" s="422">
        <f>'t12'!C45</f>
        <v>0</v>
      </c>
      <c r="G44" s="390" t="str">
        <f t="shared" si="0"/>
        <v>OK</v>
      </c>
    </row>
    <row r="45" spans="1:7" s="270" customFormat="1" ht="12.9" x14ac:dyDescent="0.35">
      <c r="A45" s="314" t="str">
        <f>'t1'!A46</f>
        <v>Chimici con inc. di struttura complessa (rapp. Esclusivo)</v>
      </c>
      <c r="B45" s="325" t="str">
        <f>'t1'!B46</f>
        <v>SD0E16</v>
      </c>
      <c r="C45" s="421">
        <f>('t1'!K46+'t1'!L46)</f>
        <v>0</v>
      </c>
      <c r="D45" s="388">
        <f>'t5'!U47+'t5'!V47</f>
        <v>0</v>
      </c>
      <c r="E45" s="388">
        <f>'t4'!FD46</f>
        <v>0</v>
      </c>
      <c r="F45" s="422">
        <f>'t12'!C46</f>
        <v>0</v>
      </c>
      <c r="G45" s="390" t="str">
        <f t="shared" si="0"/>
        <v>OK</v>
      </c>
    </row>
    <row r="46" spans="1:7" s="270" customFormat="1" ht="12.9" x14ac:dyDescent="0.35">
      <c r="A46" s="314" t="str">
        <f>'t1'!A47</f>
        <v>Chimici con inc. di struttura complessa (rapp.non escl.)</v>
      </c>
      <c r="B46" s="325" t="str">
        <f>'t1'!B47</f>
        <v>SD0N16</v>
      </c>
      <c r="C46" s="421">
        <f>('t1'!K47+'t1'!L47)</f>
        <v>0</v>
      </c>
      <c r="D46" s="388">
        <f>'t5'!U48+'t5'!V48</f>
        <v>0</v>
      </c>
      <c r="E46" s="388">
        <f>'t4'!FD47</f>
        <v>0</v>
      </c>
      <c r="F46" s="422">
        <f>'t12'!C47</f>
        <v>0</v>
      </c>
      <c r="G46" s="390" t="str">
        <f t="shared" si="0"/>
        <v>OK</v>
      </c>
    </row>
    <row r="47" spans="1:7" s="270" customFormat="1" ht="12.9" x14ac:dyDescent="0.35">
      <c r="A47" s="314" t="str">
        <f>'t1'!A48</f>
        <v>Chimici con inc. di struttura semplice (rapp. Esclusivo)</v>
      </c>
      <c r="B47" s="325" t="str">
        <f>'t1'!B48</f>
        <v>SD0E15</v>
      </c>
      <c r="C47" s="421">
        <f>('t1'!K48+'t1'!L48)</f>
        <v>1</v>
      </c>
      <c r="D47" s="388">
        <f>'t5'!U49+'t5'!V49</f>
        <v>0</v>
      </c>
      <c r="E47" s="388">
        <f>'t4'!FD48</f>
        <v>0</v>
      </c>
      <c r="F47" s="422">
        <f>'t12'!C48</f>
        <v>12</v>
      </c>
      <c r="G47" s="390" t="str">
        <f t="shared" si="0"/>
        <v>OK</v>
      </c>
    </row>
    <row r="48" spans="1:7" s="270" customFormat="1" ht="12.9" x14ac:dyDescent="0.35">
      <c r="A48" s="314" t="str">
        <f>'t1'!A49</f>
        <v>Chimici con inc. di struttura semplice (rapp. Non escl.)</v>
      </c>
      <c r="B48" s="325" t="str">
        <f>'t1'!B49</f>
        <v>SD0N15</v>
      </c>
      <c r="C48" s="421">
        <f>('t1'!K49+'t1'!L49)</f>
        <v>0</v>
      </c>
      <c r="D48" s="388">
        <f>'t5'!U50+'t5'!V50</f>
        <v>0</v>
      </c>
      <c r="E48" s="388">
        <f>'t4'!FD49</f>
        <v>0</v>
      </c>
      <c r="F48" s="422">
        <f>'t12'!C49</f>
        <v>0</v>
      </c>
      <c r="G48" s="390" t="str">
        <f t="shared" si="0"/>
        <v>OK</v>
      </c>
    </row>
    <row r="49" spans="1:7" s="270" customFormat="1" ht="12.9" x14ac:dyDescent="0.35">
      <c r="A49" s="314" t="str">
        <f>'t1'!A50</f>
        <v>Chimici con altri incar. Prof.li (rapp. Esclusivo)</v>
      </c>
      <c r="B49" s="325" t="str">
        <f>'t1'!B50</f>
        <v>SD0A15</v>
      </c>
      <c r="C49" s="421">
        <f>('t1'!K50+'t1'!L50)</f>
        <v>1</v>
      </c>
      <c r="D49" s="388">
        <f>'t5'!U51+'t5'!V51</f>
        <v>0</v>
      </c>
      <c r="E49" s="388">
        <f>'t4'!FD50</f>
        <v>0</v>
      </c>
      <c r="F49" s="422">
        <f>'t12'!C50</f>
        <v>12</v>
      </c>
      <c r="G49" s="390" t="str">
        <f t="shared" si="0"/>
        <v>OK</v>
      </c>
    </row>
    <row r="50" spans="1:7" s="270" customFormat="1" ht="12.9" x14ac:dyDescent="0.35">
      <c r="A50" s="314" t="str">
        <f>'t1'!A51</f>
        <v>Chimici con altri incar. Prof.li (rapp. Non escl.)</v>
      </c>
      <c r="B50" s="325" t="str">
        <f>'t1'!B51</f>
        <v>SD0014</v>
      </c>
      <c r="C50" s="421">
        <f>('t1'!K51+'t1'!L51)</f>
        <v>0</v>
      </c>
      <c r="D50" s="388">
        <f>'t5'!U52+'t5'!V52</f>
        <v>0</v>
      </c>
      <c r="E50" s="388">
        <f>'t4'!FD51</f>
        <v>0</v>
      </c>
      <c r="F50" s="422">
        <f>'t12'!C51</f>
        <v>0</v>
      </c>
      <c r="G50" s="390" t="str">
        <f t="shared" si="0"/>
        <v>OK</v>
      </c>
    </row>
    <row r="51" spans="1:7" s="270" customFormat="1" ht="12.9" x14ac:dyDescent="0.35">
      <c r="A51" s="314" t="str">
        <f>'t1'!A52</f>
        <v>Chimici a t. determinato (art. 15-septies d.lgs. 502/92)</v>
      </c>
      <c r="B51" s="325" t="str">
        <f>'t1'!B52</f>
        <v>SD0602</v>
      </c>
      <c r="C51" s="421">
        <f>('t1'!K52+'t1'!L52)</f>
        <v>0</v>
      </c>
      <c r="D51" s="388">
        <f>'t5'!U53+'t5'!V53</f>
        <v>0</v>
      </c>
      <c r="E51" s="388">
        <f>'t4'!FD52</f>
        <v>0</v>
      </c>
      <c r="F51" s="422">
        <f>'t12'!C52</f>
        <v>0</v>
      </c>
      <c r="G51" s="390" t="str">
        <f t="shared" si="0"/>
        <v>OK</v>
      </c>
    </row>
    <row r="52" spans="1:7" s="270" customFormat="1" ht="12.9" x14ac:dyDescent="0.35">
      <c r="A52" s="314" t="str">
        <f>'t1'!A53</f>
        <v>Fisici con inc. di struttura complessa (rapp. Esclusivo)</v>
      </c>
      <c r="B52" s="325" t="str">
        <f>'t1'!B53</f>
        <v>SD0E42</v>
      </c>
      <c r="C52" s="421">
        <f>('t1'!K53+'t1'!L53)</f>
        <v>0</v>
      </c>
      <c r="D52" s="388">
        <f>'t5'!U54+'t5'!V54</f>
        <v>0</v>
      </c>
      <c r="E52" s="388">
        <f>'t4'!FD53</f>
        <v>0</v>
      </c>
      <c r="F52" s="422">
        <f>'t12'!C53</f>
        <v>0</v>
      </c>
      <c r="G52" s="390" t="str">
        <f t="shared" si="0"/>
        <v>OK</v>
      </c>
    </row>
    <row r="53" spans="1:7" s="270" customFormat="1" ht="12.9" x14ac:dyDescent="0.35">
      <c r="A53" s="314" t="str">
        <f>'t1'!A54</f>
        <v>Fisici con inc. di struttura complessa (rapp. Non escl.)</v>
      </c>
      <c r="B53" s="325" t="str">
        <f>'t1'!B54</f>
        <v>SD0N42</v>
      </c>
      <c r="C53" s="421">
        <f>('t1'!K54+'t1'!L54)</f>
        <v>0</v>
      </c>
      <c r="D53" s="388">
        <f>'t5'!U55+'t5'!V55</f>
        <v>0</v>
      </c>
      <c r="E53" s="388">
        <f>'t4'!FD54</f>
        <v>0</v>
      </c>
      <c r="F53" s="422">
        <f>'t12'!C54</f>
        <v>0</v>
      </c>
      <c r="G53" s="390" t="str">
        <f t="shared" si="0"/>
        <v>OK</v>
      </c>
    </row>
    <row r="54" spans="1:7" s="270" customFormat="1" ht="12.9" x14ac:dyDescent="0.35">
      <c r="A54" s="314" t="str">
        <f>'t1'!A55</f>
        <v>Fisici con inc. di struttura semplice (rapp. Esclusivo)</v>
      </c>
      <c r="B54" s="325" t="str">
        <f>'t1'!B55</f>
        <v>SD0E41</v>
      </c>
      <c r="C54" s="421">
        <f>('t1'!K55+'t1'!L55)</f>
        <v>2</v>
      </c>
      <c r="D54" s="388">
        <f>'t5'!U56+'t5'!V56</f>
        <v>0</v>
      </c>
      <c r="E54" s="388">
        <f>'t4'!FD55</f>
        <v>0</v>
      </c>
      <c r="F54" s="422">
        <f>'t12'!C55</f>
        <v>24</v>
      </c>
      <c r="G54" s="390" t="str">
        <f t="shared" si="0"/>
        <v>OK</v>
      </c>
    </row>
    <row r="55" spans="1:7" s="270" customFormat="1" ht="12.9" x14ac:dyDescent="0.35">
      <c r="A55" s="314" t="str">
        <f>'t1'!A56</f>
        <v>Fisici con inc. di struttura semplice (rapp. Non escl.)</v>
      </c>
      <c r="B55" s="325" t="str">
        <f>'t1'!B56</f>
        <v>SD0N41</v>
      </c>
      <c r="C55" s="421">
        <f>('t1'!K56+'t1'!L56)</f>
        <v>0</v>
      </c>
      <c r="D55" s="388">
        <f>'t5'!U57+'t5'!V57</f>
        <v>0</v>
      </c>
      <c r="E55" s="388">
        <f>'t4'!FD56</f>
        <v>0</v>
      </c>
      <c r="F55" s="422">
        <f>'t12'!C56</f>
        <v>0</v>
      </c>
      <c r="G55" s="390" t="str">
        <f t="shared" si="0"/>
        <v>OK</v>
      </c>
    </row>
    <row r="56" spans="1:7" s="270" customFormat="1" ht="12.9" x14ac:dyDescent="0.35">
      <c r="A56" s="314" t="str">
        <f>'t1'!A57</f>
        <v>Fisici con altri incar. Prof.li (rapp. Esclusivo)</v>
      </c>
      <c r="B56" s="325" t="str">
        <f>'t1'!B57</f>
        <v>SD0A41</v>
      </c>
      <c r="C56" s="421">
        <f>('t1'!K57+'t1'!L57)</f>
        <v>4</v>
      </c>
      <c r="D56" s="388">
        <f>'t5'!U58+'t5'!V58</f>
        <v>1</v>
      </c>
      <c r="E56" s="388">
        <f>'t4'!FD57</f>
        <v>0</v>
      </c>
      <c r="F56" s="422">
        <f>'t12'!C57</f>
        <v>48</v>
      </c>
      <c r="G56" s="390" t="str">
        <f t="shared" si="0"/>
        <v>OK</v>
      </c>
    </row>
    <row r="57" spans="1:7" s="270" customFormat="1" ht="12.9" x14ac:dyDescent="0.35">
      <c r="A57" s="314" t="str">
        <f>'t1'!A58</f>
        <v>Fisici con altri incar. Prof.li (rapp. Non escl.)</v>
      </c>
      <c r="B57" s="325" t="str">
        <f>'t1'!B58</f>
        <v>SD0040</v>
      </c>
      <c r="C57" s="421">
        <f>('t1'!K58+'t1'!L58)</f>
        <v>0</v>
      </c>
      <c r="D57" s="388">
        <f>'t5'!U59+'t5'!V59</f>
        <v>0</v>
      </c>
      <c r="E57" s="388">
        <f>'t4'!FD58</f>
        <v>0</v>
      </c>
      <c r="F57" s="422">
        <f>'t12'!C58</f>
        <v>0</v>
      </c>
      <c r="G57" s="390" t="str">
        <f t="shared" si="0"/>
        <v>OK</v>
      </c>
    </row>
    <row r="58" spans="1:7" s="270" customFormat="1" ht="12.9" x14ac:dyDescent="0.35">
      <c r="A58" s="314" t="str">
        <f>'t1'!A59</f>
        <v>Fisici a t. determinato (art. 15-septies d.lgs. 502/92)</v>
      </c>
      <c r="B58" s="325" t="str">
        <f>'t1'!B59</f>
        <v>SD0603</v>
      </c>
      <c r="C58" s="421">
        <f>('t1'!K59+'t1'!L59)</f>
        <v>0</v>
      </c>
      <c r="D58" s="388">
        <f>'t5'!U60+'t5'!V60</f>
        <v>0</v>
      </c>
      <c r="E58" s="388">
        <f>'t4'!FD59</f>
        <v>0</v>
      </c>
      <c r="F58" s="422">
        <f>'t12'!C59</f>
        <v>0</v>
      </c>
      <c r="G58" s="390" t="str">
        <f t="shared" si="0"/>
        <v>OK</v>
      </c>
    </row>
    <row r="59" spans="1:7" s="270" customFormat="1" ht="12.9" x14ac:dyDescent="0.35">
      <c r="A59" s="314" t="str">
        <f>'t1'!A60</f>
        <v>Psicologi con inc. di struttura complessa (rapp. Esclusivo)</v>
      </c>
      <c r="B59" s="325" t="str">
        <f>'t1'!B60</f>
        <v>SD0E66</v>
      </c>
      <c r="C59" s="421">
        <f>('t1'!K60+'t1'!L60)</f>
        <v>0</v>
      </c>
      <c r="D59" s="388">
        <f>'t5'!U61+'t5'!V61</f>
        <v>0</v>
      </c>
      <c r="E59" s="388">
        <f>'t4'!FD60</f>
        <v>0</v>
      </c>
      <c r="F59" s="422">
        <f>'t12'!C60</f>
        <v>0</v>
      </c>
      <c r="G59" s="390" t="str">
        <f t="shared" si="0"/>
        <v>OK</v>
      </c>
    </row>
    <row r="60" spans="1:7" s="270" customFormat="1" ht="12.9" x14ac:dyDescent="0.35">
      <c r="A60" s="314" t="str">
        <f>'t1'!A61</f>
        <v>Psicologi con inc. di struttura complessa (rapp. Non escl.)</v>
      </c>
      <c r="B60" s="325" t="str">
        <f>'t1'!B61</f>
        <v>SD0N66</v>
      </c>
      <c r="C60" s="421">
        <f>('t1'!K61+'t1'!L61)</f>
        <v>0</v>
      </c>
      <c r="D60" s="388">
        <f>'t5'!U62+'t5'!V62</f>
        <v>0</v>
      </c>
      <c r="E60" s="388">
        <f>'t4'!FD61</f>
        <v>0</v>
      </c>
      <c r="F60" s="422">
        <f>'t12'!C61</f>
        <v>0</v>
      </c>
      <c r="G60" s="390" t="str">
        <f t="shared" si="0"/>
        <v>OK</v>
      </c>
    </row>
    <row r="61" spans="1:7" s="270" customFormat="1" ht="12.9" x14ac:dyDescent="0.35">
      <c r="A61" s="314" t="str">
        <f>'t1'!A62</f>
        <v>Psicologi con inc. di struttura semplice (rapp. Esclusivo)</v>
      </c>
      <c r="B61" s="325" t="str">
        <f>'t1'!B62</f>
        <v>SD0E65</v>
      </c>
      <c r="C61" s="421">
        <f>('t1'!K62+'t1'!L62)</f>
        <v>1</v>
      </c>
      <c r="D61" s="388">
        <f>'t5'!U63+'t5'!V63</f>
        <v>0</v>
      </c>
      <c r="E61" s="388">
        <f>'t4'!FD62</f>
        <v>0</v>
      </c>
      <c r="F61" s="422">
        <f>'t12'!C62</f>
        <v>12</v>
      </c>
      <c r="G61" s="390" t="str">
        <f t="shared" si="0"/>
        <v>OK</v>
      </c>
    </row>
    <row r="62" spans="1:7" s="270" customFormat="1" ht="12.9" x14ac:dyDescent="0.35">
      <c r="A62" s="314" t="str">
        <f>'t1'!A63</f>
        <v>Psicologi con inc. di struttura semplice (rapp. Non escl.)</v>
      </c>
      <c r="B62" s="325" t="str">
        <f>'t1'!B63</f>
        <v>SD0N65</v>
      </c>
      <c r="C62" s="421">
        <f>('t1'!K63+'t1'!L63)</f>
        <v>0</v>
      </c>
      <c r="D62" s="388">
        <f>'t5'!U64+'t5'!V64</f>
        <v>0</v>
      </c>
      <c r="E62" s="388">
        <f>'t4'!FD63</f>
        <v>0</v>
      </c>
      <c r="F62" s="422">
        <f>'t12'!C63</f>
        <v>0</v>
      </c>
      <c r="G62" s="390" t="str">
        <f t="shared" si="0"/>
        <v>OK</v>
      </c>
    </row>
    <row r="63" spans="1:7" s="270" customFormat="1" ht="12.9" x14ac:dyDescent="0.35">
      <c r="A63" s="314" t="str">
        <f>'t1'!A64</f>
        <v>Psicologi con altri incar. Prof.li (rapp. Esclusivo)</v>
      </c>
      <c r="B63" s="325" t="str">
        <f>'t1'!B64</f>
        <v>SD0A65</v>
      </c>
      <c r="C63" s="421">
        <f>('t1'!K64+'t1'!L64)</f>
        <v>1</v>
      </c>
      <c r="D63" s="388">
        <f>'t5'!U65+'t5'!V65</f>
        <v>0</v>
      </c>
      <c r="E63" s="388">
        <f>'t4'!FD64</f>
        <v>0</v>
      </c>
      <c r="F63" s="422">
        <f>'t12'!C64</f>
        <v>12</v>
      </c>
      <c r="G63" s="390" t="str">
        <f t="shared" si="0"/>
        <v>OK</v>
      </c>
    </row>
    <row r="64" spans="1:7" s="270" customFormat="1" ht="12.9" x14ac:dyDescent="0.35">
      <c r="A64" s="314" t="str">
        <f>'t1'!A65</f>
        <v>Psicologi con altri incar. Prof.li (rapp. Non escl.)</v>
      </c>
      <c r="B64" s="325" t="str">
        <f>'t1'!B65</f>
        <v>SD0064</v>
      </c>
      <c r="C64" s="421">
        <f>('t1'!K65+'t1'!L65)</f>
        <v>0</v>
      </c>
      <c r="D64" s="388">
        <f>'t5'!U66+'t5'!V66</f>
        <v>0</v>
      </c>
      <c r="E64" s="388">
        <f>'t4'!FD65</f>
        <v>0</v>
      </c>
      <c r="F64" s="422">
        <f>'t12'!C65</f>
        <v>0</v>
      </c>
      <c r="G64" s="390" t="str">
        <f t="shared" si="0"/>
        <v>OK</v>
      </c>
    </row>
    <row r="65" spans="1:7" s="270" customFormat="1" ht="12.9" x14ac:dyDescent="0.35">
      <c r="A65" s="314" t="str">
        <f>'t1'!A66</f>
        <v>Psicologi a t. determinato (art. 15-septies d.lgs. 502/92)</v>
      </c>
      <c r="B65" s="325" t="str">
        <f>'t1'!B66</f>
        <v>SD0604</v>
      </c>
      <c r="C65" s="421">
        <f>('t1'!K66+'t1'!L66)</f>
        <v>0</v>
      </c>
      <c r="D65" s="388">
        <f>'t5'!U67+'t5'!V67</f>
        <v>0</v>
      </c>
      <c r="E65" s="388">
        <f>'t4'!FD66</f>
        <v>0</v>
      </c>
      <c r="F65" s="422">
        <f>'t12'!C66</f>
        <v>0</v>
      </c>
      <c r="G65" s="390" t="str">
        <f t="shared" si="0"/>
        <v>OK</v>
      </c>
    </row>
    <row r="66" spans="1:7" s="270" customFormat="1" ht="12.9" x14ac:dyDescent="0.35">
      <c r="A66" s="314" t="str">
        <f>'t1'!A67</f>
        <v>Dirigente prof. Sanit. Inferm/ostetrica (inc. Strut. Compl.)</v>
      </c>
      <c r="B66" s="325" t="str">
        <f>'t1'!B67</f>
        <v>SD0CO1</v>
      </c>
      <c r="C66" s="421">
        <f>('t1'!K67+'t1'!L67)</f>
        <v>2</v>
      </c>
      <c r="D66" s="388">
        <f>'t5'!U68+'t5'!V68</f>
        <v>0</v>
      </c>
      <c r="E66" s="388">
        <f>'t4'!FD67</f>
        <v>0</v>
      </c>
      <c r="F66" s="422">
        <f>'t12'!C67</f>
        <v>24</v>
      </c>
      <c r="G66" s="390" t="str">
        <f t="shared" si="0"/>
        <v>OK</v>
      </c>
    </row>
    <row r="67" spans="1:7" s="270" customFormat="1" ht="12.9" x14ac:dyDescent="0.35">
      <c r="A67" s="314" t="str">
        <f>'t1'!A68</f>
        <v>Dirigente prof. Sanit. Inferm/ostetrica (inc. Strut. Sempl.)</v>
      </c>
      <c r="B67" s="325" t="str">
        <f>'t1'!B68</f>
        <v>SD0SE1</v>
      </c>
      <c r="C67" s="421">
        <f>('t1'!K68+'t1'!L68)</f>
        <v>0</v>
      </c>
      <c r="D67" s="388">
        <f>'t5'!U69+'t5'!V69</f>
        <v>0</v>
      </c>
      <c r="E67" s="388">
        <f>'t4'!FD68</f>
        <v>0</v>
      </c>
      <c r="F67" s="422">
        <f>'t12'!C68</f>
        <v>0</v>
      </c>
      <c r="G67" s="390" t="str">
        <f t="shared" si="0"/>
        <v>OK</v>
      </c>
    </row>
    <row r="68" spans="1:7" s="270" customFormat="1" ht="12.9" x14ac:dyDescent="0.35">
      <c r="A68" s="314" t="str">
        <f>'t1'!A69</f>
        <v>Dirigente prof. Sanit. Inferm/ostetrica (altri inc. Prof.li)</v>
      </c>
      <c r="B68" s="325" t="str">
        <f>'t1'!B69</f>
        <v>SD0AI1</v>
      </c>
      <c r="C68" s="421">
        <f>('t1'!K69+'t1'!L69)</f>
        <v>0</v>
      </c>
      <c r="D68" s="388">
        <f>'t5'!U70+'t5'!V70</f>
        <v>0</v>
      </c>
      <c r="E68" s="388">
        <f>'t4'!FD69</f>
        <v>0</v>
      </c>
      <c r="F68" s="422">
        <f>'t12'!C69</f>
        <v>0</v>
      </c>
      <c r="G68" s="390" t="str">
        <f t="shared" si="0"/>
        <v>OK</v>
      </c>
    </row>
    <row r="69" spans="1:7" s="270" customFormat="1" ht="12.9" x14ac:dyDescent="0.35">
      <c r="A69" s="314" t="str">
        <f>'t1'!A70</f>
        <v>Dir. Prof.san.inferm/ostet t.det.art.15-septies dlgs 502/92</v>
      </c>
      <c r="B69" s="325" t="str">
        <f>'t1'!B70</f>
        <v>SD048B</v>
      </c>
      <c r="C69" s="421">
        <f>('t1'!K70+'t1'!L70)</f>
        <v>0</v>
      </c>
      <c r="D69" s="388">
        <f>'t5'!U71+'t5'!V71</f>
        <v>0</v>
      </c>
      <c r="E69" s="388">
        <f>'t4'!FD70</f>
        <v>0</v>
      </c>
      <c r="F69" s="422">
        <f>'t12'!C70</f>
        <v>0</v>
      </c>
      <c r="G69" s="390" t="str">
        <f t="shared" si="0"/>
        <v>OK</v>
      </c>
    </row>
    <row r="70" spans="1:7" s="270" customFormat="1" ht="12.9" x14ac:dyDescent="0.35">
      <c r="A70" s="314" t="str">
        <f>'t1'!A71</f>
        <v>Dirigente prof. Sanit. Riabilitative (inc. Strut. Compl.)</v>
      </c>
      <c r="B70" s="325" t="str">
        <f>'t1'!B71</f>
        <v>SD0CO2</v>
      </c>
      <c r="C70" s="421">
        <f>('t1'!K71+'t1'!L71)</f>
        <v>0</v>
      </c>
      <c r="D70" s="388">
        <f>'t5'!U72+'t5'!V72</f>
        <v>0</v>
      </c>
      <c r="E70" s="388">
        <f>'t4'!FD71</f>
        <v>0</v>
      </c>
      <c r="F70" s="422">
        <f>'t12'!C71</f>
        <v>0</v>
      </c>
      <c r="G70" s="390" t="str">
        <f t="shared" si="0"/>
        <v>OK</v>
      </c>
    </row>
    <row r="71" spans="1:7" s="270" customFormat="1" ht="12.9" x14ac:dyDescent="0.35">
      <c r="A71" s="314" t="str">
        <f>'t1'!A72</f>
        <v>Dirigente prof. Sanit. Riabilitative (inc. Strut. Sempl.)</v>
      </c>
      <c r="B71" s="325" t="str">
        <f>'t1'!B72</f>
        <v>SD0SE2</v>
      </c>
      <c r="C71" s="421">
        <f>('t1'!K72+'t1'!L72)</f>
        <v>0</v>
      </c>
      <c r="D71" s="388">
        <f>'t5'!U73+'t5'!V73</f>
        <v>0</v>
      </c>
      <c r="E71" s="388">
        <f>'t4'!FD72</f>
        <v>0</v>
      </c>
      <c r="F71" s="422">
        <f>'t12'!C72</f>
        <v>0</v>
      </c>
      <c r="G71" s="390" t="str">
        <f t="shared" ref="G71:G134" si="1">IF(OR(AND(NOT(C71),NOT(D71),NOT(E71),NOT(F71)),AND((OR(C71,D71,E71)),F71)),"OK","ERRORE")</f>
        <v>OK</v>
      </c>
    </row>
    <row r="72" spans="1:7" s="270" customFormat="1" ht="12.9" x14ac:dyDescent="0.35">
      <c r="A72" s="314" t="str">
        <f>'t1'!A73</f>
        <v>Dirigente prof. Sanit. Riabilitative (altri inc. Prof.li)</v>
      </c>
      <c r="B72" s="325" t="str">
        <f>'t1'!B73</f>
        <v>SD0AI2</v>
      </c>
      <c r="C72" s="421">
        <f>('t1'!K73+'t1'!L73)</f>
        <v>0</v>
      </c>
      <c r="D72" s="388">
        <f>'t5'!U74+'t5'!V74</f>
        <v>0</v>
      </c>
      <c r="E72" s="388">
        <f>'t4'!FD73</f>
        <v>0</v>
      </c>
      <c r="F72" s="422">
        <f>'t12'!C73</f>
        <v>0</v>
      </c>
      <c r="G72" s="390" t="str">
        <f t="shared" si="1"/>
        <v>OK</v>
      </c>
    </row>
    <row r="73" spans="1:7" s="270" customFormat="1" ht="12.9" x14ac:dyDescent="0.35">
      <c r="A73" s="314" t="str">
        <f>'t1'!A74</f>
        <v>Dir. Prof. San. Riabilitat. T.det.art.15-septies dlgs 502/92</v>
      </c>
      <c r="B73" s="325" t="str">
        <f>'t1'!B74</f>
        <v>SD048C</v>
      </c>
      <c r="C73" s="421">
        <f>('t1'!K74+'t1'!L74)</f>
        <v>0</v>
      </c>
      <c r="D73" s="388">
        <f>'t5'!U75+'t5'!V75</f>
        <v>0</v>
      </c>
      <c r="E73" s="388">
        <f>'t4'!FD74</f>
        <v>0</v>
      </c>
      <c r="F73" s="422">
        <f>'t12'!C74</f>
        <v>0</v>
      </c>
      <c r="G73" s="390" t="str">
        <f t="shared" si="1"/>
        <v>OK</v>
      </c>
    </row>
    <row r="74" spans="1:7" s="270" customFormat="1" ht="12.9" x14ac:dyDescent="0.35">
      <c r="A74" s="314" t="str">
        <f>'t1'!A75</f>
        <v>Dirigente prof. Tecnico sanitarie (inc. Strut. Compl.)</v>
      </c>
      <c r="B74" s="325" t="str">
        <f>'t1'!B75</f>
        <v>SD0CO3</v>
      </c>
      <c r="C74" s="421">
        <f>('t1'!K75+'t1'!L75)</f>
        <v>0</v>
      </c>
      <c r="D74" s="388">
        <f>'t5'!U76+'t5'!V76</f>
        <v>0</v>
      </c>
      <c r="E74" s="388">
        <f>'t4'!FD75</f>
        <v>0</v>
      </c>
      <c r="F74" s="422">
        <f>'t12'!C75</f>
        <v>0</v>
      </c>
      <c r="G74" s="390" t="str">
        <f t="shared" si="1"/>
        <v>OK</v>
      </c>
    </row>
    <row r="75" spans="1:7" s="270" customFormat="1" ht="12.9" x14ac:dyDescent="0.35">
      <c r="A75" s="314" t="str">
        <f>'t1'!A76</f>
        <v>Dirigente prof. Tecnico sanitarie (inc. Strut. Sempl.)</v>
      </c>
      <c r="B75" s="325" t="str">
        <f>'t1'!B76</f>
        <v>SD0SE3</v>
      </c>
      <c r="C75" s="421">
        <f>('t1'!K76+'t1'!L76)</f>
        <v>0</v>
      </c>
      <c r="D75" s="388">
        <f>'t5'!U77+'t5'!V77</f>
        <v>0</v>
      </c>
      <c r="E75" s="388">
        <f>'t4'!FD76</f>
        <v>0</v>
      </c>
      <c r="F75" s="422">
        <f>'t12'!C76</f>
        <v>0</v>
      </c>
      <c r="G75" s="390" t="str">
        <f t="shared" si="1"/>
        <v>OK</v>
      </c>
    </row>
    <row r="76" spans="1:7" s="270" customFormat="1" ht="12.9" x14ac:dyDescent="0.35">
      <c r="A76" s="314" t="str">
        <f>'t1'!A77</f>
        <v>Dirigente prof. Tecnico sanitarie (altri inc. Prof.li)</v>
      </c>
      <c r="B76" s="325" t="str">
        <f>'t1'!B77</f>
        <v>SD0AI3</v>
      </c>
      <c r="C76" s="421">
        <f>('t1'!K77+'t1'!L77)</f>
        <v>0</v>
      </c>
      <c r="D76" s="388">
        <f>'t5'!U78+'t5'!V78</f>
        <v>0</v>
      </c>
      <c r="E76" s="388">
        <f>'t4'!FD77</f>
        <v>0</v>
      </c>
      <c r="F76" s="422">
        <f>'t12'!C77</f>
        <v>0</v>
      </c>
      <c r="G76" s="390" t="str">
        <f t="shared" si="1"/>
        <v>OK</v>
      </c>
    </row>
    <row r="77" spans="1:7" s="270" customFormat="1" ht="12.9" x14ac:dyDescent="0.35">
      <c r="A77" s="314" t="str">
        <f>'t1'!A78</f>
        <v>Dir. Prof.tecnico sanitarie t.det.art.15-septies dlgs 502/92</v>
      </c>
      <c r="B77" s="325" t="str">
        <f>'t1'!B78</f>
        <v>SD048D</v>
      </c>
      <c r="C77" s="421">
        <f>('t1'!K78+'t1'!L78)</f>
        <v>0</v>
      </c>
      <c r="D77" s="388">
        <f>'t5'!U79+'t5'!V79</f>
        <v>0</v>
      </c>
      <c r="E77" s="388">
        <f>'t4'!FD78</f>
        <v>0</v>
      </c>
      <c r="F77" s="422">
        <f>'t12'!C78</f>
        <v>0</v>
      </c>
      <c r="G77" s="390" t="str">
        <f t="shared" si="1"/>
        <v>OK</v>
      </c>
    </row>
    <row r="78" spans="1:7" s="270" customFormat="1" ht="12.9" x14ac:dyDescent="0.35">
      <c r="A78" s="314" t="str">
        <f>'t1'!A79</f>
        <v>Dirigente prof.tecniche della prevenzione (inc.strut.compl.)</v>
      </c>
      <c r="B78" s="325" t="str">
        <f>'t1'!B79</f>
        <v>SD0CO4</v>
      </c>
      <c r="C78" s="421">
        <f>('t1'!K79+'t1'!L79)</f>
        <v>0</v>
      </c>
      <c r="D78" s="388">
        <f>'t5'!U80+'t5'!V80</f>
        <v>0</v>
      </c>
      <c r="E78" s="388">
        <f>'t4'!FD79</f>
        <v>0</v>
      </c>
      <c r="F78" s="422">
        <f>'t12'!C79</f>
        <v>0</v>
      </c>
      <c r="G78" s="390" t="str">
        <f t="shared" si="1"/>
        <v>OK</v>
      </c>
    </row>
    <row r="79" spans="1:7" s="270" customFormat="1" ht="12.9" x14ac:dyDescent="0.35">
      <c r="A79" s="314" t="str">
        <f>'t1'!A80</f>
        <v>Dirigente prof.tecniche della prevenzione (inc.strut.sempl.)</v>
      </c>
      <c r="B79" s="325" t="str">
        <f>'t1'!B80</f>
        <v>SD0SE4</v>
      </c>
      <c r="C79" s="421">
        <f>('t1'!K80+'t1'!L80)</f>
        <v>0</v>
      </c>
      <c r="D79" s="388">
        <f>'t5'!U81+'t5'!V81</f>
        <v>0</v>
      </c>
      <c r="E79" s="388">
        <f>'t4'!FD80</f>
        <v>0</v>
      </c>
      <c r="F79" s="422">
        <f>'t12'!C80</f>
        <v>0</v>
      </c>
      <c r="G79" s="390" t="str">
        <f t="shared" si="1"/>
        <v>OK</v>
      </c>
    </row>
    <row r="80" spans="1:7" s="270" customFormat="1" ht="12.9" x14ac:dyDescent="0.35">
      <c r="A80" s="314" t="str">
        <f>'t1'!A81</f>
        <v>Dirigente prof.tecniche della prevenzione(altri inc.prof.li)</v>
      </c>
      <c r="B80" s="325" t="str">
        <f>'t1'!B81</f>
        <v>SD0AI4</v>
      </c>
      <c r="C80" s="421">
        <f>('t1'!K81+'t1'!L81)</f>
        <v>0</v>
      </c>
      <c r="D80" s="388">
        <f>'t5'!U82+'t5'!V82</f>
        <v>0</v>
      </c>
      <c r="E80" s="388">
        <f>'t4'!FD81</f>
        <v>0</v>
      </c>
      <c r="F80" s="422">
        <f>'t12'!C81</f>
        <v>0</v>
      </c>
      <c r="G80" s="390" t="str">
        <f t="shared" si="1"/>
        <v>OK</v>
      </c>
    </row>
    <row r="81" spans="1:7" s="270" customFormat="1" ht="12.9" x14ac:dyDescent="0.35">
      <c r="A81" s="314" t="str">
        <f>'t1'!A82</f>
        <v>Dir. Prof.tecniche prevenz. T.det.art.15-septies dlgs 502/92</v>
      </c>
      <c r="B81" s="325" t="str">
        <f>'t1'!B82</f>
        <v>SD048E</v>
      </c>
      <c r="C81" s="421">
        <f>('t1'!K82+'t1'!L82)</f>
        <v>0</v>
      </c>
      <c r="D81" s="388">
        <f>'t5'!U83+'t5'!V83</f>
        <v>0</v>
      </c>
      <c r="E81" s="388">
        <f>'t4'!FD82</f>
        <v>0</v>
      </c>
      <c r="F81" s="422">
        <f>'t12'!C82</f>
        <v>0</v>
      </c>
      <c r="G81" s="390" t="str">
        <f t="shared" si="1"/>
        <v>OK</v>
      </c>
    </row>
    <row r="82" spans="1:7" s="270" customFormat="1" ht="12.9" x14ac:dyDescent="0.35">
      <c r="A82" s="314" t="str">
        <f>'t1'!A83</f>
        <v>Coll.re prof.le sanitario - pers. Infer. Senior - ds</v>
      </c>
      <c r="B82" s="325" t="str">
        <f>'t1'!B83</f>
        <v>S18863</v>
      </c>
      <c r="C82" s="421">
        <f>('t1'!K83+'t1'!L83)</f>
        <v>19</v>
      </c>
      <c r="D82" s="388">
        <f>'t5'!U84+'t5'!V84</f>
        <v>1</v>
      </c>
      <c r="E82" s="388">
        <f>'t4'!FD83</f>
        <v>0</v>
      </c>
      <c r="F82" s="422">
        <f>'t12'!C83</f>
        <v>228</v>
      </c>
      <c r="G82" s="390" t="str">
        <f t="shared" si="1"/>
        <v>OK</v>
      </c>
    </row>
    <row r="83" spans="1:7" s="270" customFormat="1" ht="12.9" x14ac:dyDescent="0.35">
      <c r="A83" s="314" t="str">
        <f>'t1'!A84</f>
        <v>Coll.re prof.le sanitario - pers. Infer. - D</v>
      </c>
      <c r="B83" s="325" t="str">
        <f>'t1'!B84</f>
        <v>S16020</v>
      </c>
      <c r="C83" s="421">
        <f>('t1'!K84+'t1'!L84)</f>
        <v>432</v>
      </c>
      <c r="D83" s="388">
        <f>'t5'!U85+'t5'!V85</f>
        <v>34</v>
      </c>
      <c r="E83" s="388">
        <f>'t4'!FD84</f>
        <v>0</v>
      </c>
      <c r="F83" s="422">
        <f>'t12'!C84</f>
        <v>4750.83</v>
      </c>
      <c r="G83" s="390" t="str">
        <f t="shared" si="1"/>
        <v>OK</v>
      </c>
    </row>
    <row r="84" spans="1:7" s="270" customFormat="1" ht="12.9" x14ac:dyDescent="0.35">
      <c r="A84" s="314" t="str">
        <f>'t1'!A85</f>
        <v>Oper.re prof.le sanitario pers. Inferm. - C</v>
      </c>
      <c r="B84" s="325" t="str">
        <f>'t1'!B85</f>
        <v>S14056</v>
      </c>
      <c r="C84" s="421">
        <f>('t1'!K85+'t1'!L85)</f>
        <v>0</v>
      </c>
      <c r="D84" s="388">
        <f>'t5'!U86+'t5'!V86</f>
        <v>0</v>
      </c>
      <c r="E84" s="388">
        <f>'t4'!FD85</f>
        <v>0</v>
      </c>
      <c r="F84" s="422">
        <f>'t12'!C85</f>
        <v>0</v>
      </c>
      <c r="G84" s="390" t="str">
        <f t="shared" si="1"/>
        <v>OK</v>
      </c>
    </row>
    <row r="85" spans="1:7" s="270" customFormat="1" ht="12.9" x14ac:dyDescent="0.35">
      <c r="A85" s="314" t="str">
        <f>'t1'!A86</f>
        <v>Oper.re prof.le di ii cat.pers. Inferm.  Senior-C</v>
      </c>
      <c r="B85" s="325" t="str">
        <f>'t1'!B86</f>
        <v>S14S52</v>
      </c>
      <c r="C85" s="421">
        <f>('t1'!K86+'t1'!L86)</f>
        <v>1</v>
      </c>
      <c r="D85" s="388">
        <f>'t5'!U87+'t5'!V87</f>
        <v>3</v>
      </c>
      <c r="E85" s="388">
        <f>'t4'!FD86</f>
        <v>0</v>
      </c>
      <c r="F85" s="422">
        <f>'t12'!C86</f>
        <v>19.97</v>
      </c>
      <c r="G85" s="390" t="str">
        <f t="shared" si="1"/>
        <v>OK</v>
      </c>
    </row>
    <row r="86" spans="1:7" s="270" customFormat="1" ht="12.9" x14ac:dyDescent="0.35">
      <c r="A86" s="314" t="str">
        <f>'t1'!A87</f>
        <v>Oper.re prof.le di ii cat.pers. Inferm. Bs</v>
      </c>
      <c r="B86" s="325" t="str">
        <f>'t1'!B87</f>
        <v>S13052</v>
      </c>
      <c r="C86" s="421">
        <f>('t1'!K87+'t1'!L87)</f>
        <v>0</v>
      </c>
      <c r="D86" s="388">
        <f>'t5'!U88+'t5'!V88</f>
        <v>0</v>
      </c>
      <c r="E86" s="388">
        <f>'t4'!FD87</f>
        <v>0</v>
      </c>
      <c r="F86" s="422">
        <f>'t12'!C87</f>
        <v>0</v>
      </c>
      <c r="G86" s="390" t="str">
        <f t="shared" si="1"/>
        <v>OK</v>
      </c>
    </row>
    <row r="87" spans="1:7" s="270" customFormat="1" ht="12.9" x14ac:dyDescent="0.35">
      <c r="A87" s="314" t="str">
        <f>'t1'!A88</f>
        <v>Coll.re prof.le sanitario - pers. Tec. Senior - DS</v>
      </c>
      <c r="B87" s="325" t="str">
        <f>'t1'!B88</f>
        <v>S18864</v>
      </c>
      <c r="C87" s="421">
        <f>('t1'!K88+'t1'!L88)</f>
        <v>8</v>
      </c>
      <c r="D87" s="388">
        <f>'t5'!U89+'t5'!V89</f>
        <v>0</v>
      </c>
      <c r="E87" s="388">
        <f>'t4'!FD88</f>
        <v>0</v>
      </c>
      <c r="F87" s="422">
        <f>'t12'!C88</f>
        <v>96</v>
      </c>
      <c r="G87" s="390" t="str">
        <f t="shared" si="1"/>
        <v>OK</v>
      </c>
    </row>
    <row r="88" spans="1:7" s="270" customFormat="1" ht="12.9" x14ac:dyDescent="0.35">
      <c r="A88" s="314" t="str">
        <f>'t1'!A89</f>
        <v>Coll.re prof.le sanitario - pers. Tec.- D</v>
      </c>
      <c r="B88" s="325" t="str">
        <f>'t1'!B89</f>
        <v>S16021</v>
      </c>
      <c r="C88" s="421">
        <f>('t1'!K89+'t1'!L89)</f>
        <v>161</v>
      </c>
      <c r="D88" s="388">
        <f>'t5'!U90+'t5'!V90</f>
        <v>8</v>
      </c>
      <c r="E88" s="388">
        <f>'t4'!FD89</f>
        <v>0</v>
      </c>
      <c r="F88" s="422">
        <f>'t12'!C89</f>
        <v>1827.89</v>
      </c>
      <c r="G88" s="390" t="str">
        <f t="shared" si="1"/>
        <v>OK</v>
      </c>
    </row>
    <row r="89" spans="1:7" s="270" customFormat="1" ht="12.9" x14ac:dyDescent="0.35">
      <c r="A89" s="314" t="str">
        <f>'t1'!A90</f>
        <v>Oper.re prof.le sanitario - pers. Tec.- C</v>
      </c>
      <c r="B89" s="325" t="str">
        <f>'t1'!B90</f>
        <v>S14054</v>
      </c>
      <c r="C89" s="421">
        <f>('t1'!K90+'t1'!L90)</f>
        <v>0</v>
      </c>
      <c r="D89" s="388">
        <f>'t5'!U91+'t5'!V91</f>
        <v>0</v>
      </c>
      <c r="E89" s="388">
        <f>'t4'!FD90</f>
        <v>0</v>
      </c>
      <c r="F89" s="422">
        <f>'t12'!C90</f>
        <v>0</v>
      </c>
      <c r="G89" s="390" t="str">
        <f t="shared" si="1"/>
        <v>OK</v>
      </c>
    </row>
    <row r="90" spans="1:7" s="270" customFormat="1" ht="12.9" x14ac:dyDescent="0.35">
      <c r="A90" s="314" t="str">
        <f>'t1'!A91</f>
        <v>Coll.re prof.le sanitario - tecn. Della prev. Senior - DS</v>
      </c>
      <c r="B90" s="325" t="str">
        <f>'t1'!B91</f>
        <v>S18865</v>
      </c>
      <c r="C90" s="421">
        <f>('t1'!K91+'t1'!L91)</f>
        <v>0</v>
      </c>
      <c r="D90" s="388">
        <f>'t5'!U92+'t5'!V92</f>
        <v>0</v>
      </c>
      <c r="E90" s="388">
        <f>'t4'!FD91</f>
        <v>0</v>
      </c>
      <c r="F90" s="422">
        <f>'t12'!C91</f>
        <v>0</v>
      </c>
      <c r="G90" s="390" t="str">
        <f t="shared" si="1"/>
        <v>OK</v>
      </c>
    </row>
    <row r="91" spans="1:7" s="270" customFormat="1" ht="12.9" x14ac:dyDescent="0.35">
      <c r="A91" s="314" t="str">
        <f>'t1'!A92</f>
        <v>Coll.re prof.le sanitario - tecn. Della prev. - D</v>
      </c>
      <c r="B91" s="325" t="str">
        <f>'t1'!B92</f>
        <v>S16022</v>
      </c>
      <c r="C91" s="421">
        <f>('t1'!K92+'t1'!L92)</f>
        <v>2</v>
      </c>
      <c r="D91" s="388">
        <f>'t5'!U93+'t5'!V93</f>
        <v>0</v>
      </c>
      <c r="E91" s="388">
        <f>'t4'!FD92</f>
        <v>0</v>
      </c>
      <c r="F91" s="422">
        <f>'t12'!C92</f>
        <v>24</v>
      </c>
      <c r="G91" s="390" t="str">
        <f t="shared" si="1"/>
        <v>OK</v>
      </c>
    </row>
    <row r="92" spans="1:7" s="270" customFormat="1" ht="12.9" x14ac:dyDescent="0.35">
      <c r="A92" s="314" t="str">
        <f>'t1'!A93</f>
        <v>Oper.re prof.le sanitario - tecn. Della prev. - C</v>
      </c>
      <c r="B92" s="325" t="str">
        <f>'t1'!B93</f>
        <v>S14055</v>
      </c>
      <c r="C92" s="421">
        <f>('t1'!K93+'t1'!L93)</f>
        <v>0</v>
      </c>
      <c r="D92" s="388">
        <f>'t5'!U94+'t5'!V94</f>
        <v>0</v>
      </c>
      <c r="E92" s="388">
        <f>'t4'!FD93</f>
        <v>0</v>
      </c>
      <c r="F92" s="422">
        <f>'t12'!C93</f>
        <v>0</v>
      </c>
      <c r="G92" s="390" t="str">
        <f t="shared" si="1"/>
        <v>OK</v>
      </c>
    </row>
    <row r="93" spans="1:7" s="270" customFormat="1" ht="12.9" x14ac:dyDescent="0.35">
      <c r="A93" s="314" t="str">
        <f>'t1'!A94</f>
        <v>Coll.re prof.le sanitario - pers. Della riabil. Senior - DS</v>
      </c>
      <c r="B93" s="325" t="str">
        <f>'t1'!B94</f>
        <v>S18866</v>
      </c>
      <c r="C93" s="421">
        <f>('t1'!K94+'t1'!L94)</f>
        <v>0</v>
      </c>
      <c r="D93" s="388">
        <f>'t5'!U95+'t5'!V95</f>
        <v>0</v>
      </c>
      <c r="E93" s="388">
        <f>'t4'!FD94</f>
        <v>0</v>
      </c>
      <c r="F93" s="422">
        <f>'t12'!C94</f>
        <v>0</v>
      </c>
      <c r="G93" s="390" t="str">
        <f t="shared" si="1"/>
        <v>OK</v>
      </c>
    </row>
    <row r="94" spans="1:7" s="270" customFormat="1" ht="12.9" x14ac:dyDescent="0.35">
      <c r="A94" s="314" t="str">
        <f>'t1'!A95</f>
        <v>Coll.re prof.le sanitario - pers. Della riabil. - D</v>
      </c>
      <c r="B94" s="325" t="str">
        <f>'t1'!B95</f>
        <v>S16019</v>
      </c>
      <c r="C94" s="421">
        <f>('t1'!K95+'t1'!L95)</f>
        <v>16</v>
      </c>
      <c r="D94" s="388">
        <f>'t5'!U96+'t5'!V96</f>
        <v>1</v>
      </c>
      <c r="E94" s="388">
        <f>'t4'!FD95</f>
        <v>0</v>
      </c>
      <c r="F94" s="422">
        <f>'t12'!C95</f>
        <v>165.57</v>
      </c>
      <c r="G94" s="390" t="str">
        <f t="shared" si="1"/>
        <v>OK</v>
      </c>
    </row>
    <row r="95" spans="1:7" s="270" customFormat="1" ht="12.9" x14ac:dyDescent="0.35">
      <c r="A95" s="314" t="str">
        <f>'t1'!A96</f>
        <v>Oper.re prof.le di ii cat. Con funz. Di riabil. Senior - C</v>
      </c>
      <c r="B95" s="325" t="str">
        <f>'t1'!B96</f>
        <v>S14S51</v>
      </c>
      <c r="C95" s="421">
        <f>('t1'!K96+'t1'!L96)</f>
        <v>0</v>
      </c>
      <c r="D95" s="388">
        <f>'t5'!U97+'t5'!V97</f>
        <v>0</v>
      </c>
      <c r="E95" s="388">
        <f>'t4'!FD96</f>
        <v>0</v>
      </c>
      <c r="F95" s="422">
        <f>'t12'!C96</f>
        <v>0</v>
      </c>
      <c r="G95" s="390" t="str">
        <f t="shared" si="1"/>
        <v>OK</v>
      </c>
    </row>
    <row r="96" spans="1:7" s="270" customFormat="1" ht="12.9" x14ac:dyDescent="0.35">
      <c r="A96" s="314" t="str">
        <f>'t1'!A97</f>
        <v>Oper.re prof.le sanitario - pers. Della riabil. - C</v>
      </c>
      <c r="B96" s="325" t="str">
        <f>'t1'!B97</f>
        <v>S14053</v>
      </c>
      <c r="C96" s="421">
        <f>('t1'!K97+'t1'!L97)</f>
        <v>0</v>
      </c>
      <c r="D96" s="388">
        <f>'t5'!U98+'t5'!V98</f>
        <v>0</v>
      </c>
      <c r="E96" s="388">
        <f>'t4'!FD97</f>
        <v>0</v>
      </c>
      <c r="F96" s="422">
        <f>'t12'!C97</f>
        <v>0</v>
      </c>
      <c r="G96" s="390" t="str">
        <f t="shared" si="1"/>
        <v>OK</v>
      </c>
    </row>
    <row r="97" spans="1:8" ht="12.9" x14ac:dyDescent="0.35">
      <c r="A97" s="314" t="str">
        <f>'t1'!A98</f>
        <v>Oper.re prof.le di II cat. Con funz. Di riabil. - BS</v>
      </c>
      <c r="B97" s="325" t="str">
        <f>'t1'!B98</f>
        <v>S13051</v>
      </c>
      <c r="C97" s="421">
        <f>('t1'!K98+'t1'!L98)</f>
        <v>0</v>
      </c>
      <c r="D97" s="388">
        <f>'t5'!U99+'t5'!V99</f>
        <v>0</v>
      </c>
      <c r="E97" s="388">
        <f>'t4'!FD98</f>
        <v>0</v>
      </c>
      <c r="F97" s="422">
        <f>'t12'!C98</f>
        <v>0</v>
      </c>
      <c r="G97" s="390" t="str">
        <f t="shared" si="1"/>
        <v>OK</v>
      </c>
      <c r="H97" s="270"/>
    </row>
    <row r="98" spans="1:8" ht="12.9" x14ac:dyDescent="0.35">
      <c r="A98" s="314" t="str">
        <f>'t1'!A99</f>
        <v>Profilo atipico ruolo sanitario</v>
      </c>
      <c r="B98" s="325" t="str">
        <f>'t1'!B99</f>
        <v>S00062</v>
      </c>
      <c r="C98" s="421">
        <f>('t1'!K99+'t1'!L99)</f>
        <v>0</v>
      </c>
      <c r="D98" s="388">
        <f>'t5'!U100+'t5'!V100</f>
        <v>0</v>
      </c>
      <c r="E98" s="388">
        <f>'t4'!FD99</f>
        <v>0</v>
      </c>
      <c r="F98" s="422">
        <f>'t12'!C99</f>
        <v>0</v>
      </c>
      <c r="G98" s="390" t="str">
        <f t="shared" si="1"/>
        <v>OK</v>
      </c>
      <c r="H98" s="270"/>
    </row>
    <row r="99" spans="1:8" ht="12.9" x14ac:dyDescent="0.35">
      <c r="A99" s="314" t="str">
        <f>'t1'!A100</f>
        <v>Avvocato dirig. Con incarico di struttura complessa</v>
      </c>
      <c r="B99" s="325" t="str">
        <f>'t1'!B100</f>
        <v>PD0010</v>
      </c>
      <c r="C99" s="421">
        <f>('t1'!K100+'t1'!L100)</f>
        <v>0</v>
      </c>
      <c r="D99" s="388">
        <f>'t5'!U101+'t5'!V101</f>
        <v>0</v>
      </c>
      <c r="E99" s="388">
        <f>'t4'!FD100</f>
        <v>0</v>
      </c>
      <c r="F99" s="422">
        <f>'t12'!C100</f>
        <v>0</v>
      </c>
      <c r="G99" s="390" t="str">
        <f t="shared" si="1"/>
        <v>OK</v>
      </c>
      <c r="H99" s="270"/>
    </row>
    <row r="100" spans="1:8" ht="12.9" x14ac:dyDescent="0.35">
      <c r="A100" s="314" t="str">
        <f>'t1'!A101</f>
        <v>Avvocato dirig. Con incarico di struttura semplice</v>
      </c>
      <c r="B100" s="325" t="str">
        <f>'t1'!B101</f>
        <v>PD0S09</v>
      </c>
      <c r="C100" s="421">
        <f>('t1'!K101+'t1'!L101)</f>
        <v>0</v>
      </c>
      <c r="D100" s="388">
        <f>'t5'!U102+'t5'!V102</f>
        <v>0</v>
      </c>
      <c r="E100" s="388">
        <f>'t4'!FD101</f>
        <v>0</v>
      </c>
      <c r="F100" s="422">
        <f>'t12'!C101</f>
        <v>0</v>
      </c>
      <c r="G100" s="390" t="str">
        <f t="shared" si="1"/>
        <v>OK</v>
      </c>
      <c r="H100" s="270"/>
    </row>
    <row r="101" spans="1:8" ht="12.9" x14ac:dyDescent="0.35">
      <c r="A101" s="314" t="str">
        <f>'t1'!A102</f>
        <v>Avvocato dirig. Con altri incar.prof.li</v>
      </c>
      <c r="B101" s="325" t="str">
        <f>'t1'!B102</f>
        <v>PD0A09</v>
      </c>
      <c r="C101" s="421">
        <f>('t1'!K102+'t1'!L102)</f>
        <v>0</v>
      </c>
      <c r="D101" s="388">
        <f>'t5'!U103+'t5'!V103</f>
        <v>0</v>
      </c>
      <c r="E101" s="388">
        <f>'t4'!FD102</f>
        <v>0</v>
      </c>
      <c r="F101" s="422">
        <f>'t12'!C102</f>
        <v>0</v>
      </c>
      <c r="G101" s="390" t="str">
        <f t="shared" si="1"/>
        <v>OK</v>
      </c>
      <c r="H101" s="270"/>
    </row>
    <row r="102" spans="1:8" ht="12.9" x14ac:dyDescent="0.35">
      <c r="A102" s="314" t="str">
        <f>'t1'!A103</f>
        <v>Avvocato dir. A t. Determinato(art. 15-septies dlgs. 502/92)</v>
      </c>
      <c r="B102" s="325" t="str">
        <f>'t1'!B103</f>
        <v>PD0605</v>
      </c>
      <c r="C102" s="421">
        <f>('t1'!K103+'t1'!L103)</f>
        <v>0</v>
      </c>
      <c r="D102" s="388">
        <f>'t5'!U104+'t5'!V104</f>
        <v>0</v>
      </c>
      <c r="E102" s="388">
        <f>'t4'!FD103</f>
        <v>0</v>
      </c>
      <c r="F102" s="422">
        <f>'t12'!C103</f>
        <v>0</v>
      </c>
      <c r="G102" s="390" t="str">
        <f t="shared" si="1"/>
        <v>OK</v>
      </c>
      <c r="H102" s="270"/>
    </row>
    <row r="103" spans="1:8" ht="12.9" x14ac:dyDescent="0.35">
      <c r="A103" s="314" t="str">
        <f>'t1'!A104</f>
        <v>Ingegnere dirig. Con incarico di struttura complessa</v>
      </c>
      <c r="B103" s="325" t="str">
        <f>'t1'!B104</f>
        <v>PD0046</v>
      </c>
      <c r="C103" s="421">
        <f>('t1'!K104+'t1'!L104)</f>
        <v>2</v>
      </c>
      <c r="D103" s="388">
        <f>'t5'!U105+'t5'!V105</f>
        <v>0</v>
      </c>
      <c r="E103" s="388">
        <f>'t4'!FD104</f>
        <v>0</v>
      </c>
      <c r="F103" s="422">
        <f>'t12'!C104</f>
        <v>24</v>
      </c>
      <c r="G103" s="390" t="str">
        <f t="shared" si="1"/>
        <v>OK</v>
      </c>
      <c r="H103" s="270"/>
    </row>
    <row r="104" spans="1:8" ht="12.9" x14ac:dyDescent="0.35">
      <c r="A104" s="314" t="str">
        <f>'t1'!A105</f>
        <v>Ingegnere dirig. Con incarico di struttura semplice</v>
      </c>
      <c r="B104" s="325" t="str">
        <f>'t1'!B105</f>
        <v>PD0S45</v>
      </c>
      <c r="C104" s="421">
        <f>('t1'!K105+'t1'!L105)</f>
        <v>0</v>
      </c>
      <c r="D104" s="388">
        <f>'t5'!U106+'t5'!V106</f>
        <v>0</v>
      </c>
      <c r="E104" s="388">
        <f>'t4'!FD105</f>
        <v>0</v>
      </c>
      <c r="F104" s="422">
        <f>'t12'!C105</f>
        <v>0</v>
      </c>
      <c r="G104" s="390" t="str">
        <f t="shared" si="1"/>
        <v>OK</v>
      </c>
      <c r="H104" s="270"/>
    </row>
    <row r="105" spans="1:8" ht="12.9" x14ac:dyDescent="0.35">
      <c r="A105" s="314" t="str">
        <f>'t1'!A106</f>
        <v>Ingegnere dirig. Con altri incar.prof.li</v>
      </c>
      <c r="B105" s="325" t="str">
        <f>'t1'!B106</f>
        <v>PD0A45</v>
      </c>
      <c r="C105" s="421">
        <f>('t1'!K106+'t1'!L106)</f>
        <v>1</v>
      </c>
      <c r="D105" s="388">
        <f>'t5'!U107+'t5'!V107</f>
        <v>0</v>
      </c>
      <c r="E105" s="388">
        <f>'t4'!FD106</f>
        <v>0</v>
      </c>
      <c r="F105" s="422">
        <f>'t12'!C106</f>
        <v>12</v>
      </c>
      <c r="G105" s="390" t="str">
        <f t="shared" si="1"/>
        <v>OK</v>
      </c>
      <c r="H105" s="270"/>
    </row>
    <row r="106" spans="1:8" ht="12.9" x14ac:dyDescent="0.35">
      <c r="A106" s="314" t="str">
        <f>'t1'!A107</f>
        <v>Ingegnere dir. A t. Determinato(art.15-septies dlgs. 502/92)</v>
      </c>
      <c r="B106" s="325" t="str">
        <f>'t1'!B107</f>
        <v>PD0606</v>
      </c>
      <c r="C106" s="421">
        <f>('t1'!K107+'t1'!L107)</f>
        <v>0</v>
      </c>
      <c r="D106" s="388">
        <f>'t5'!U108+'t5'!V108</f>
        <v>0</v>
      </c>
      <c r="E106" s="388">
        <f>'t4'!FD107</f>
        <v>0</v>
      </c>
      <c r="F106" s="422">
        <f>'t12'!C107</f>
        <v>0</v>
      </c>
      <c r="G106" s="390" t="str">
        <f t="shared" si="1"/>
        <v>OK</v>
      </c>
      <c r="H106" s="270"/>
    </row>
    <row r="107" spans="1:8" ht="12.9" x14ac:dyDescent="0.35">
      <c r="A107" s="314" t="str">
        <f>'t1'!A108</f>
        <v>Architetti dirig. Con incarico di struttura complessa</v>
      </c>
      <c r="B107" s="325" t="str">
        <f>'t1'!B108</f>
        <v>PD0004</v>
      </c>
      <c r="C107" s="421">
        <f>('t1'!K108+'t1'!L108)</f>
        <v>0</v>
      </c>
      <c r="D107" s="388">
        <f>'t5'!U109+'t5'!V109</f>
        <v>0</v>
      </c>
      <c r="E107" s="388">
        <f>'t4'!FD108</f>
        <v>0</v>
      </c>
      <c r="F107" s="422">
        <f>'t12'!C108</f>
        <v>0</v>
      </c>
      <c r="G107" s="390" t="str">
        <f t="shared" si="1"/>
        <v>OK</v>
      </c>
      <c r="H107" s="270"/>
    </row>
    <row r="108" spans="1:8" ht="12.9" x14ac:dyDescent="0.35">
      <c r="A108" s="314" t="str">
        <f>'t1'!A109</f>
        <v>Architetti dirig. Con incarico di struttura semplice</v>
      </c>
      <c r="B108" s="325" t="str">
        <f>'t1'!B109</f>
        <v>PD0S03</v>
      </c>
      <c r="C108" s="421">
        <f>('t1'!K109+'t1'!L109)</f>
        <v>0</v>
      </c>
      <c r="D108" s="388">
        <f>'t5'!U110+'t5'!V110</f>
        <v>0</v>
      </c>
      <c r="E108" s="388">
        <f>'t4'!FD109</f>
        <v>0</v>
      </c>
      <c r="F108" s="422">
        <f>'t12'!C109</f>
        <v>0</v>
      </c>
      <c r="G108" s="390" t="str">
        <f t="shared" si="1"/>
        <v>OK</v>
      </c>
      <c r="H108" s="270"/>
    </row>
    <row r="109" spans="1:8" ht="12.9" x14ac:dyDescent="0.35">
      <c r="A109" s="314" t="str">
        <f>'t1'!A110</f>
        <v>Architetti dirig. Con altri incar.prof.li</v>
      </c>
      <c r="B109" s="325" t="str">
        <f>'t1'!B110</f>
        <v>PD0A03</v>
      </c>
      <c r="C109" s="421">
        <f>('t1'!K110+'t1'!L110)</f>
        <v>0</v>
      </c>
      <c r="D109" s="388">
        <f>'t5'!U111+'t5'!V111</f>
        <v>0</v>
      </c>
      <c r="E109" s="388">
        <f>'t4'!FD110</f>
        <v>0</v>
      </c>
      <c r="F109" s="422">
        <f>'t12'!C110</f>
        <v>0</v>
      </c>
      <c r="G109" s="390" t="str">
        <f t="shared" si="1"/>
        <v>OK</v>
      </c>
      <c r="H109" s="270"/>
    </row>
    <row r="110" spans="1:8" ht="12.9" x14ac:dyDescent="0.35">
      <c r="A110" s="314" t="str">
        <f>'t1'!A111</f>
        <v>Architetti dir. A t.determinato(art. 15-septies dlgs.502/92)</v>
      </c>
      <c r="B110" s="325" t="str">
        <f>'t1'!B111</f>
        <v>PD0607</v>
      </c>
      <c r="C110" s="421">
        <f>('t1'!K111+'t1'!L111)</f>
        <v>0</v>
      </c>
      <c r="D110" s="388">
        <f>'t5'!U112+'t5'!V112</f>
        <v>0</v>
      </c>
      <c r="E110" s="388">
        <f>'t4'!FD111</f>
        <v>0</v>
      </c>
      <c r="F110" s="422">
        <f>'t12'!C111</f>
        <v>0</v>
      </c>
      <c r="G110" s="390" t="str">
        <f t="shared" si="1"/>
        <v>OK</v>
      </c>
      <c r="H110" s="270"/>
    </row>
    <row r="111" spans="1:8" ht="12.9" x14ac:dyDescent="0.35">
      <c r="A111" s="314" t="str">
        <f>'t1'!A112</f>
        <v>Geologi dirig. Con incarico di struttura complessa</v>
      </c>
      <c r="B111" s="325" t="str">
        <f>'t1'!B112</f>
        <v>PD0044</v>
      </c>
      <c r="C111" s="421">
        <f>('t1'!K112+'t1'!L112)</f>
        <v>0</v>
      </c>
      <c r="D111" s="388">
        <f>'t5'!U113+'t5'!V113</f>
        <v>0</v>
      </c>
      <c r="E111" s="388">
        <f>'t4'!FD112</f>
        <v>0</v>
      </c>
      <c r="F111" s="422">
        <f>'t12'!C112</f>
        <v>0</v>
      </c>
      <c r="G111" s="390" t="str">
        <f t="shared" si="1"/>
        <v>OK</v>
      </c>
      <c r="H111" s="270"/>
    </row>
    <row r="112" spans="1:8" ht="12.9" x14ac:dyDescent="0.35">
      <c r="A112" s="314" t="str">
        <f>'t1'!A113</f>
        <v>Geologi dirig. Con incarico di struttura semplice</v>
      </c>
      <c r="B112" s="325" t="str">
        <f>'t1'!B113</f>
        <v>PD0S43</v>
      </c>
      <c r="C112" s="421">
        <f>('t1'!K113+'t1'!L113)</f>
        <v>0</v>
      </c>
      <c r="D112" s="388">
        <f>'t5'!U114+'t5'!V114</f>
        <v>0</v>
      </c>
      <c r="E112" s="388">
        <f>'t4'!FD113</f>
        <v>0</v>
      </c>
      <c r="F112" s="422">
        <f>'t12'!C113</f>
        <v>0</v>
      </c>
      <c r="G112" s="390" t="str">
        <f t="shared" si="1"/>
        <v>OK</v>
      </c>
      <c r="H112" s="270"/>
    </row>
    <row r="113" spans="1:8" ht="12.9" x14ac:dyDescent="0.35">
      <c r="A113" s="314" t="str">
        <f>'t1'!A114</f>
        <v>Geologi dirig. Con altri incar.prof.li</v>
      </c>
      <c r="B113" s="325" t="str">
        <f>'t1'!B114</f>
        <v>PD0A43</v>
      </c>
      <c r="C113" s="421">
        <f>('t1'!K114+'t1'!L114)</f>
        <v>0</v>
      </c>
      <c r="D113" s="388">
        <f>'t5'!U115+'t5'!V115</f>
        <v>0</v>
      </c>
      <c r="E113" s="388">
        <f>'t4'!FD114</f>
        <v>0</v>
      </c>
      <c r="F113" s="422">
        <f>'t12'!C114</f>
        <v>0</v>
      </c>
      <c r="G113" s="390" t="str">
        <f t="shared" si="1"/>
        <v>OK</v>
      </c>
      <c r="H113" s="270"/>
    </row>
    <row r="114" spans="1:8" ht="12.9" x14ac:dyDescent="0.35">
      <c r="A114" s="314" t="str">
        <f>'t1'!A115</f>
        <v>Geologi  dir. A t. Determinato(art. 15-septies dlgs. 502/92)</v>
      </c>
      <c r="B114" s="325" t="str">
        <f>'t1'!B115</f>
        <v>PD0608</v>
      </c>
      <c r="C114" s="421">
        <f>('t1'!K115+'t1'!L115)</f>
        <v>0</v>
      </c>
      <c r="D114" s="388">
        <f>'t5'!U116+'t5'!V116</f>
        <v>0</v>
      </c>
      <c r="E114" s="388">
        <f>'t4'!FD115</f>
        <v>0</v>
      </c>
      <c r="F114" s="422">
        <f>'t12'!C115</f>
        <v>0</v>
      </c>
      <c r="G114" s="390" t="str">
        <f t="shared" si="1"/>
        <v>OK</v>
      </c>
      <c r="H114" s="270"/>
    </row>
    <row r="115" spans="1:8" ht="12.9" x14ac:dyDescent="0.35">
      <c r="A115" s="314" t="str">
        <f>'t1'!A116</f>
        <v>Assistente religioso - D</v>
      </c>
      <c r="B115" s="325" t="str">
        <f>'t1'!B116</f>
        <v>P16006</v>
      </c>
      <c r="C115" s="421">
        <f>('t1'!K116+'t1'!L116)</f>
        <v>0</v>
      </c>
      <c r="D115" s="388">
        <f>'t5'!U117+'t5'!V117</f>
        <v>0</v>
      </c>
      <c r="E115" s="388">
        <f>'t4'!FD116</f>
        <v>0</v>
      </c>
      <c r="F115" s="422">
        <f>'t12'!C116</f>
        <v>0</v>
      </c>
      <c r="G115" s="390" t="str">
        <f t="shared" si="1"/>
        <v>OK</v>
      </c>
      <c r="H115" s="270"/>
    </row>
    <row r="116" spans="1:8" ht="12.9" x14ac:dyDescent="0.35">
      <c r="A116" s="314" t="str">
        <f>'t1'!A117</f>
        <v>Specialista della comunicazione istituzionale - D</v>
      </c>
      <c r="B116" s="325" t="str">
        <f>'t1'!B117</f>
        <v>PSP871</v>
      </c>
      <c r="C116" s="421">
        <f>('t1'!K117+'t1'!L117)</f>
        <v>0</v>
      </c>
      <c r="D116" s="388">
        <f>'t5'!U118+'t5'!V118</f>
        <v>0</v>
      </c>
      <c r="E116" s="388">
        <f>'t4'!FD117</f>
        <v>0</v>
      </c>
      <c r="F116" s="422">
        <f>'t12'!C117</f>
        <v>0</v>
      </c>
      <c r="G116" s="390" t="str">
        <f t="shared" si="1"/>
        <v>OK</v>
      </c>
      <c r="H116" s="270"/>
    </row>
    <row r="117" spans="1:8" ht="12.9" x14ac:dyDescent="0.35">
      <c r="A117" s="314" t="str">
        <f>'t1'!A118</f>
        <v>Specialista nei rapporti con i media, giornalista pubblico - D</v>
      </c>
      <c r="B117" s="325" t="str">
        <f>'t1'!B118</f>
        <v>PSP872</v>
      </c>
      <c r="C117" s="421">
        <f>('t1'!K118+'t1'!L118)</f>
        <v>0</v>
      </c>
      <c r="D117" s="388">
        <f>'t5'!U119+'t5'!V119</f>
        <v>0</v>
      </c>
      <c r="E117" s="388">
        <f>'t4'!FD118</f>
        <v>0</v>
      </c>
      <c r="F117" s="422">
        <f>'t12'!C118</f>
        <v>0</v>
      </c>
      <c r="G117" s="390" t="str">
        <f t="shared" si="1"/>
        <v>OK</v>
      </c>
      <c r="H117" s="270"/>
    </row>
    <row r="118" spans="1:8" ht="12.9" x14ac:dyDescent="0.35">
      <c r="A118" s="314" t="str">
        <f>'t1'!A119</f>
        <v>Profilo atipico ruolo professionale</v>
      </c>
      <c r="B118" s="325" t="str">
        <f>'t1'!B119</f>
        <v>P00062</v>
      </c>
      <c r="C118" s="421">
        <f>('t1'!K119+'t1'!L119)</f>
        <v>0</v>
      </c>
      <c r="D118" s="388">
        <f>'t5'!U120+'t5'!V120</f>
        <v>0</v>
      </c>
      <c r="E118" s="388">
        <f>'t4'!FD119</f>
        <v>0</v>
      </c>
      <c r="F118" s="422">
        <f>'t12'!C119</f>
        <v>0</v>
      </c>
      <c r="G118" s="390" t="str">
        <f t="shared" si="1"/>
        <v>OK</v>
      </c>
      <c r="H118" s="270"/>
    </row>
    <row r="119" spans="1:8" ht="12.9" x14ac:dyDescent="0.35">
      <c r="A119" s="314" t="str">
        <f>'t1'!A120</f>
        <v>Analisti dirig. Con incarico di struttura complessa</v>
      </c>
      <c r="B119" s="325" t="str">
        <f>'t1'!B120</f>
        <v>TD0002</v>
      </c>
      <c r="C119" s="421">
        <f>('t1'!K120+'t1'!L120)</f>
        <v>1</v>
      </c>
      <c r="D119" s="388">
        <f>'t5'!U121+'t5'!V121</f>
        <v>0</v>
      </c>
      <c r="E119" s="388">
        <f>'t4'!FD120</f>
        <v>0</v>
      </c>
      <c r="F119" s="422">
        <f>'t12'!C120</f>
        <v>12</v>
      </c>
      <c r="G119" s="390" t="str">
        <f t="shared" si="1"/>
        <v>OK</v>
      </c>
      <c r="H119" s="270"/>
    </row>
    <row r="120" spans="1:8" ht="12.9" x14ac:dyDescent="0.35">
      <c r="A120" s="314" t="str">
        <f>'t1'!A121</f>
        <v>Analisti dirig. Con incarico di struttura semplice</v>
      </c>
      <c r="B120" s="325" t="str">
        <f>'t1'!B121</f>
        <v>TD0S01</v>
      </c>
      <c r="C120" s="421">
        <f>('t1'!K121+'t1'!L121)</f>
        <v>0</v>
      </c>
      <c r="D120" s="388">
        <f>'t5'!U122+'t5'!V122</f>
        <v>0</v>
      </c>
      <c r="E120" s="388">
        <f>'t4'!FD121</f>
        <v>0</v>
      </c>
      <c r="F120" s="422">
        <f>'t12'!C121</f>
        <v>0</v>
      </c>
      <c r="G120" s="390" t="str">
        <f t="shared" si="1"/>
        <v>OK</v>
      </c>
      <c r="H120" s="270"/>
    </row>
    <row r="121" spans="1:8" ht="12.9" x14ac:dyDescent="0.35">
      <c r="A121" s="314" t="str">
        <f>'t1'!A122</f>
        <v>Analisti dirig. Con altri incar.prof.li</v>
      </c>
      <c r="B121" s="325" t="str">
        <f>'t1'!B122</f>
        <v>TD0A01</v>
      </c>
      <c r="C121" s="421">
        <f>('t1'!K122+'t1'!L122)</f>
        <v>2</v>
      </c>
      <c r="D121" s="388">
        <f>'t5'!U123+'t5'!V123</f>
        <v>0</v>
      </c>
      <c r="E121" s="388">
        <f>'t4'!FD122</f>
        <v>0</v>
      </c>
      <c r="F121" s="422">
        <f>'t12'!C122</f>
        <v>24</v>
      </c>
      <c r="G121" s="390" t="str">
        <f t="shared" si="1"/>
        <v>OK</v>
      </c>
      <c r="H121" s="270"/>
    </row>
    <row r="122" spans="1:8" ht="12.9" x14ac:dyDescent="0.35">
      <c r="A122" s="314" t="str">
        <f>'t1'!A123</f>
        <v>Analisti dir. A t. Determinato(art. 15-septies dlgs. 502/92)</v>
      </c>
      <c r="B122" s="325" t="str">
        <f>'t1'!B123</f>
        <v>TD0609</v>
      </c>
      <c r="C122" s="421">
        <f>('t1'!K123+'t1'!L123)</f>
        <v>0</v>
      </c>
      <c r="D122" s="388">
        <f>'t5'!U124+'t5'!V124</f>
        <v>0</v>
      </c>
      <c r="E122" s="388">
        <f>'t4'!FD123</f>
        <v>0</v>
      </c>
      <c r="F122" s="422">
        <f>'t12'!C123</f>
        <v>0</v>
      </c>
      <c r="G122" s="390" t="str">
        <f t="shared" si="1"/>
        <v>OK</v>
      </c>
      <c r="H122" s="270"/>
    </row>
    <row r="123" spans="1:8" ht="12.9" x14ac:dyDescent="0.35">
      <c r="A123" s="314" t="str">
        <f>'t1'!A124</f>
        <v>Statistico dirig. Con incarico di struttura complessa</v>
      </c>
      <c r="B123" s="325" t="str">
        <f>'t1'!B124</f>
        <v>TD0071</v>
      </c>
      <c r="C123" s="421">
        <f>('t1'!K124+'t1'!L124)</f>
        <v>0</v>
      </c>
      <c r="D123" s="388">
        <f>'t5'!U125+'t5'!V125</f>
        <v>0</v>
      </c>
      <c r="E123" s="388">
        <f>'t4'!FD124</f>
        <v>0</v>
      </c>
      <c r="F123" s="422">
        <f>'t12'!C124</f>
        <v>0</v>
      </c>
      <c r="G123" s="390" t="str">
        <f t="shared" si="1"/>
        <v>OK</v>
      </c>
      <c r="H123" s="270"/>
    </row>
    <row r="124" spans="1:8" ht="12.9" x14ac:dyDescent="0.35">
      <c r="A124" s="314" t="str">
        <f>'t1'!A125</f>
        <v>Statistico dirig. Con incarico di struttura semplice</v>
      </c>
      <c r="B124" s="325" t="str">
        <f>'t1'!B125</f>
        <v>TD0S70</v>
      </c>
      <c r="C124" s="421">
        <f>('t1'!K125+'t1'!L125)</f>
        <v>1</v>
      </c>
      <c r="D124" s="388">
        <f>'t5'!U126+'t5'!V126</f>
        <v>0</v>
      </c>
      <c r="E124" s="388">
        <f>'t4'!FD125</f>
        <v>0</v>
      </c>
      <c r="F124" s="422">
        <f>'t12'!C125</f>
        <v>12</v>
      </c>
      <c r="G124" s="390" t="str">
        <f t="shared" si="1"/>
        <v>OK</v>
      </c>
      <c r="H124" s="270"/>
    </row>
    <row r="125" spans="1:8" ht="12.9" x14ac:dyDescent="0.35">
      <c r="A125" s="314" t="str">
        <f>'t1'!A126</f>
        <v>Statistico dirig. Con altri incar.prof.li</v>
      </c>
      <c r="B125" s="325" t="str">
        <f>'t1'!B126</f>
        <v>TD0A70</v>
      </c>
      <c r="C125" s="421">
        <f>('t1'!K126+'t1'!L126)</f>
        <v>1</v>
      </c>
      <c r="D125" s="388">
        <f>'t5'!U127+'t5'!V127</f>
        <v>0</v>
      </c>
      <c r="E125" s="388">
        <f>'t4'!FD126</f>
        <v>0</v>
      </c>
      <c r="F125" s="422">
        <f>'t12'!C126</f>
        <v>12</v>
      </c>
      <c r="G125" s="390" t="str">
        <f t="shared" si="1"/>
        <v>OK</v>
      </c>
      <c r="H125" s="270"/>
    </row>
    <row r="126" spans="1:8" ht="12.9" x14ac:dyDescent="0.35">
      <c r="A126" s="314" t="str">
        <f>'t1'!A127</f>
        <v>Statistico dir. A t.determinato(art. 15-septies dlgs.502/92)</v>
      </c>
      <c r="B126" s="325" t="str">
        <f>'t1'!B127</f>
        <v>TD0610</v>
      </c>
      <c r="C126" s="421">
        <f>('t1'!K127+'t1'!L127)</f>
        <v>0</v>
      </c>
      <c r="D126" s="388">
        <f>'t5'!U128+'t5'!V128</f>
        <v>0</v>
      </c>
      <c r="E126" s="388">
        <f>'t4'!FD127</f>
        <v>0</v>
      </c>
      <c r="F126" s="422">
        <f>'t12'!C127</f>
        <v>0</v>
      </c>
      <c r="G126" s="390" t="str">
        <f t="shared" si="1"/>
        <v>OK</v>
      </c>
      <c r="H126" s="270"/>
    </row>
    <row r="127" spans="1:8" ht="12.9" x14ac:dyDescent="0.35">
      <c r="A127" s="314" t="str">
        <f>'t1'!A128</f>
        <v>Sociologo dirig. Con incarico di struttura complessa</v>
      </c>
      <c r="B127" s="325" t="str">
        <f>'t1'!B128</f>
        <v>TD0068</v>
      </c>
      <c r="C127" s="421">
        <f>('t1'!K128+'t1'!L128)</f>
        <v>0</v>
      </c>
      <c r="D127" s="388">
        <f>'t5'!U129+'t5'!V129</f>
        <v>0</v>
      </c>
      <c r="E127" s="388">
        <f>'t4'!FD128</f>
        <v>0</v>
      </c>
      <c r="F127" s="422">
        <f>'t12'!C128</f>
        <v>0</v>
      </c>
      <c r="G127" s="390" t="str">
        <f t="shared" si="1"/>
        <v>OK</v>
      </c>
      <c r="H127" s="270"/>
    </row>
    <row r="128" spans="1:8" ht="12.9" x14ac:dyDescent="0.35">
      <c r="A128" s="314" t="str">
        <f>'t1'!A129</f>
        <v>Sociologo dirig. Con incarico di struttura semplice</v>
      </c>
      <c r="B128" s="325" t="str">
        <f>'t1'!B129</f>
        <v>TD0S67</v>
      </c>
      <c r="C128" s="421">
        <f>('t1'!K129+'t1'!L129)</f>
        <v>0</v>
      </c>
      <c r="D128" s="388">
        <f>'t5'!U130+'t5'!V130</f>
        <v>0</v>
      </c>
      <c r="E128" s="388">
        <f>'t4'!FD129</f>
        <v>0</v>
      </c>
      <c r="F128" s="422">
        <f>'t12'!C129</f>
        <v>0</v>
      </c>
      <c r="G128" s="390" t="str">
        <f t="shared" si="1"/>
        <v>OK</v>
      </c>
      <c r="H128" s="270"/>
    </row>
    <row r="129" spans="1:8" ht="12.9" x14ac:dyDescent="0.35">
      <c r="A129" s="314" t="str">
        <f>'t1'!A130</f>
        <v>Sociologo dirig. Con altri incar.prof.li</v>
      </c>
      <c r="B129" s="325" t="str">
        <f>'t1'!B130</f>
        <v>TD0A67</v>
      </c>
      <c r="C129" s="421">
        <f>('t1'!K130+'t1'!L130)</f>
        <v>0</v>
      </c>
      <c r="D129" s="388">
        <f>'t5'!U131+'t5'!V131</f>
        <v>0</v>
      </c>
      <c r="E129" s="388">
        <f>'t4'!FD130</f>
        <v>0</v>
      </c>
      <c r="F129" s="422">
        <f>'t12'!C130</f>
        <v>0</v>
      </c>
      <c r="G129" s="390" t="str">
        <f t="shared" si="1"/>
        <v>OK</v>
      </c>
      <c r="H129" s="270"/>
    </row>
    <row r="130" spans="1:8" ht="12.9" x14ac:dyDescent="0.35">
      <c r="A130" s="314" t="str">
        <f>'t1'!A131</f>
        <v>Sociologo dir. A t. Determinato(art.15-septies dlgs. 502/92)</v>
      </c>
      <c r="B130" s="325" t="str">
        <f>'t1'!B131</f>
        <v>TD0611</v>
      </c>
      <c r="C130" s="421">
        <f>('t1'!K131+'t1'!L131)</f>
        <v>0</v>
      </c>
      <c r="D130" s="388">
        <f>'t5'!U132+'t5'!V132</f>
        <v>0</v>
      </c>
      <c r="E130" s="388">
        <f>'t4'!FD131</f>
        <v>0</v>
      </c>
      <c r="F130" s="422">
        <f>'t12'!C131</f>
        <v>0</v>
      </c>
      <c r="G130" s="390" t="str">
        <f t="shared" si="1"/>
        <v>OK</v>
      </c>
      <c r="H130" s="270"/>
    </row>
    <row r="131" spans="1:8" ht="12.9" x14ac:dyDescent="0.35">
      <c r="A131" s="314" t="str">
        <f>'t1'!A132</f>
        <v>Collab.re prof.le assistente sociale senior - DS</v>
      </c>
      <c r="B131" s="325" t="str">
        <f>'t1'!B132</f>
        <v>T18867</v>
      </c>
      <c r="C131" s="421">
        <f>('t1'!K132+'t1'!L132)</f>
        <v>0</v>
      </c>
      <c r="D131" s="388">
        <f>'t5'!U133+'t5'!V133</f>
        <v>0</v>
      </c>
      <c r="E131" s="388">
        <f>'t4'!FD132</f>
        <v>0</v>
      </c>
      <c r="F131" s="422">
        <f>'t12'!C132</f>
        <v>0</v>
      </c>
      <c r="G131" s="390" t="str">
        <f t="shared" si="1"/>
        <v>OK</v>
      </c>
      <c r="H131" s="270"/>
    </row>
    <row r="132" spans="1:8" ht="12.9" x14ac:dyDescent="0.35">
      <c r="A132" s="314" t="str">
        <f>'t1'!A133</f>
        <v>Collab.re prof.le assistente sociale - D</v>
      </c>
      <c r="B132" s="325" t="str">
        <f>'t1'!B133</f>
        <v>T16024</v>
      </c>
      <c r="C132" s="421">
        <f>('t1'!K133+'t1'!L133)</f>
        <v>2</v>
      </c>
      <c r="D132" s="388">
        <f>'t5'!U134+'t5'!V134</f>
        <v>0</v>
      </c>
      <c r="E132" s="388">
        <f>'t4'!FD133</f>
        <v>0</v>
      </c>
      <c r="F132" s="422">
        <f>'t12'!C133</f>
        <v>24</v>
      </c>
      <c r="G132" s="390" t="str">
        <f t="shared" si="1"/>
        <v>OK</v>
      </c>
      <c r="H132" s="270"/>
    </row>
    <row r="133" spans="1:8" ht="12.9" x14ac:dyDescent="0.35">
      <c r="A133" s="314" t="str">
        <f>'t1'!A134</f>
        <v>Collab.re tec. - prof.le senior - DS</v>
      </c>
      <c r="B133" s="325" t="str">
        <f>'t1'!B134</f>
        <v>T18868</v>
      </c>
      <c r="C133" s="421">
        <f>('t1'!K134+'t1'!L134)</f>
        <v>0</v>
      </c>
      <c r="D133" s="388">
        <f>'t5'!U135+'t5'!V135</f>
        <v>0</v>
      </c>
      <c r="E133" s="388">
        <f>'t4'!FD134</f>
        <v>0</v>
      </c>
      <c r="F133" s="422">
        <f>'t12'!C134</f>
        <v>0</v>
      </c>
      <c r="G133" s="390" t="str">
        <f t="shared" si="1"/>
        <v>OK</v>
      </c>
      <c r="H133" s="270"/>
    </row>
    <row r="134" spans="1:8" ht="12.9" x14ac:dyDescent="0.35">
      <c r="A134" s="314" t="str">
        <f>'t1'!A135</f>
        <v>Collab.re tec. - prof.le - D</v>
      </c>
      <c r="B134" s="325" t="str">
        <f>'t1'!B135</f>
        <v>T16026</v>
      </c>
      <c r="C134" s="421">
        <f>('t1'!K135+'t1'!L135)</f>
        <v>9</v>
      </c>
      <c r="D134" s="388">
        <f>'t5'!U136+'t5'!V136</f>
        <v>0</v>
      </c>
      <c r="E134" s="388">
        <f>'t4'!FD135</f>
        <v>0</v>
      </c>
      <c r="F134" s="422">
        <f>'t12'!C135</f>
        <v>96</v>
      </c>
      <c r="G134" s="390" t="str">
        <f t="shared" si="1"/>
        <v>OK</v>
      </c>
      <c r="H134" s="270"/>
    </row>
    <row r="135" spans="1:8" ht="12.9" x14ac:dyDescent="0.35">
      <c r="A135" s="314" t="str">
        <f>'t1'!A136</f>
        <v>Oper.re prof.le assistente soc. - C</v>
      </c>
      <c r="B135" s="325" t="str">
        <f>'t1'!B136</f>
        <v>T14050</v>
      </c>
      <c r="C135" s="421">
        <f>('t1'!K136+'t1'!L136)</f>
        <v>0</v>
      </c>
      <c r="D135" s="388">
        <f>'t5'!U137+'t5'!V137</f>
        <v>0</v>
      </c>
      <c r="E135" s="388">
        <f>'t4'!FD136</f>
        <v>0</v>
      </c>
      <c r="F135" s="422">
        <f>'t12'!C136</f>
        <v>0</v>
      </c>
      <c r="G135" s="390" t="str">
        <f t="shared" ref="G135:G157" si="2">IF(OR(AND(NOT(C135),NOT(D135),NOT(E135),NOT(F135)),AND((OR(C135,D135,E135)),F135)),"OK","ERRORE")</f>
        <v>OK</v>
      </c>
      <c r="H135" s="270"/>
    </row>
    <row r="136" spans="1:8" ht="12.9" x14ac:dyDescent="0.35">
      <c r="A136" s="314" t="str">
        <f>'t1'!A137</f>
        <v>Assistente tecnico - C</v>
      </c>
      <c r="B136" s="325" t="str">
        <f>'t1'!B137</f>
        <v>T14007</v>
      </c>
      <c r="C136" s="421">
        <f>('t1'!K137+'t1'!L137)</f>
        <v>15</v>
      </c>
      <c r="D136" s="388">
        <f>'t5'!U138+'t5'!V138</f>
        <v>0</v>
      </c>
      <c r="E136" s="388">
        <f>'t4'!FD137</f>
        <v>0</v>
      </c>
      <c r="F136" s="422">
        <f>'t12'!C137</f>
        <v>180</v>
      </c>
      <c r="G136" s="390" t="str">
        <f t="shared" si="2"/>
        <v>OK</v>
      </c>
      <c r="H136" s="270"/>
    </row>
    <row r="137" spans="1:8" ht="12.9" x14ac:dyDescent="0.35">
      <c r="A137" s="314" t="str">
        <f>'t1'!A138</f>
        <v>Program.re - C</v>
      </c>
      <c r="B137" s="325" t="str">
        <f>'t1'!B138</f>
        <v>T14063</v>
      </c>
      <c r="C137" s="421">
        <f>('t1'!K138+'t1'!L138)</f>
        <v>5</v>
      </c>
      <c r="D137" s="388">
        <f>'t5'!U139+'t5'!V139</f>
        <v>0</v>
      </c>
      <c r="E137" s="388">
        <f>'t4'!FD138</f>
        <v>0</v>
      </c>
      <c r="F137" s="422">
        <f>'t12'!C138</f>
        <v>55.97</v>
      </c>
      <c r="G137" s="390" t="str">
        <f t="shared" si="2"/>
        <v>OK</v>
      </c>
      <c r="H137" s="270"/>
    </row>
    <row r="138" spans="1:8" ht="12.9" x14ac:dyDescent="0.35">
      <c r="A138" s="314" t="str">
        <f>'t1'!A139</f>
        <v>Operatore tecnico special.to senior - C</v>
      </c>
      <c r="B138" s="325" t="str">
        <f>'t1'!B139</f>
        <v>T14S59</v>
      </c>
      <c r="C138" s="421">
        <f>('t1'!K139+'t1'!L139)</f>
        <v>5</v>
      </c>
      <c r="D138" s="388">
        <f>'t5'!U140+'t5'!V140</f>
        <v>1</v>
      </c>
      <c r="E138" s="388">
        <f>'t4'!FD139</f>
        <v>0</v>
      </c>
      <c r="F138" s="422">
        <f>'t12'!C139</f>
        <v>49</v>
      </c>
      <c r="G138" s="390" t="str">
        <f t="shared" si="2"/>
        <v>OK</v>
      </c>
      <c r="H138" s="270"/>
    </row>
    <row r="139" spans="1:8" ht="12.9" x14ac:dyDescent="0.35">
      <c r="A139" s="314" t="str">
        <f>'t1'!A140</f>
        <v>Operatore tecnico special.to - BS</v>
      </c>
      <c r="B139" s="325" t="str">
        <f>'t1'!B140</f>
        <v>T13059</v>
      </c>
      <c r="C139" s="421">
        <f>('t1'!K140+'t1'!L140)</f>
        <v>26</v>
      </c>
      <c r="D139" s="388">
        <f>'t5'!U141+'t5'!V141</f>
        <v>6</v>
      </c>
      <c r="E139" s="388">
        <f>'t4'!FD140</f>
        <v>0</v>
      </c>
      <c r="F139" s="422">
        <f>'t12'!C140</f>
        <v>320.88</v>
      </c>
      <c r="G139" s="390" t="str">
        <f t="shared" si="2"/>
        <v>OK</v>
      </c>
      <c r="H139" s="270"/>
    </row>
    <row r="140" spans="1:8" ht="12.9" x14ac:dyDescent="0.35">
      <c r="A140" s="314" t="str">
        <f>'t1'!A141</f>
        <v>Operatore socio sanitario - BS</v>
      </c>
      <c r="B140" s="325" t="str">
        <f>'t1'!B141</f>
        <v>T13660</v>
      </c>
      <c r="C140" s="421">
        <f>('t1'!K141+'t1'!L141)</f>
        <v>141</v>
      </c>
      <c r="D140" s="388">
        <f>'t5'!U142+'t5'!V142</f>
        <v>20</v>
      </c>
      <c r="E140" s="388">
        <f>'t4'!FD141</f>
        <v>0</v>
      </c>
      <c r="F140" s="422">
        <f>'t12'!C141</f>
        <v>1609.26</v>
      </c>
      <c r="G140" s="390" t="str">
        <f t="shared" si="2"/>
        <v>OK</v>
      </c>
      <c r="H140" s="270"/>
    </row>
    <row r="141" spans="1:8" ht="12.9" x14ac:dyDescent="0.35">
      <c r="A141" s="314" t="str">
        <f>'t1'!A142</f>
        <v>Operatore tecnico - B</v>
      </c>
      <c r="B141" s="325" t="str">
        <f>'t1'!B142</f>
        <v>T12057</v>
      </c>
      <c r="C141" s="421">
        <f>('t1'!K142+'t1'!L142)</f>
        <v>73</v>
      </c>
      <c r="D141" s="388">
        <f>'t5'!U143+'t5'!V143</f>
        <v>3</v>
      </c>
      <c r="E141" s="388">
        <f>'t4'!FD142</f>
        <v>0</v>
      </c>
      <c r="F141" s="422">
        <f>'t12'!C142</f>
        <v>856.26</v>
      </c>
      <c r="G141" s="390" t="str">
        <f t="shared" si="2"/>
        <v>OK</v>
      </c>
      <c r="H141" s="270"/>
    </row>
    <row r="142" spans="1:8" ht="12.9" x14ac:dyDescent="0.35">
      <c r="A142" s="314" t="str">
        <f>'t1'!A143</f>
        <v>Operatore tecnico addetto all'assistenza - B</v>
      </c>
      <c r="B142" s="325" t="str">
        <f>'t1'!B143</f>
        <v>T12058</v>
      </c>
      <c r="C142" s="421">
        <f>('t1'!K143+'t1'!L143)</f>
        <v>10</v>
      </c>
      <c r="D142" s="388">
        <f>'t5'!U144+'t5'!V144</f>
        <v>4</v>
      </c>
      <c r="E142" s="388">
        <f>'t4'!FD143</f>
        <v>0</v>
      </c>
      <c r="F142" s="422">
        <f>'t12'!C143</f>
        <v>144.5</v>
      </c>
      <c r="G142" s="390" t="str">
        <f t="shared" si="2"/>
        <v>OK</v>
      </c>
      <c r="H142" s="270"/>
    </row>
    <row r="143" spans="1:8" ht="12.9" x14ac:dyDescent="0.35">
      <c r="A143" s="314" t="str">
        <f>'t1'!A144</f>
        <v>Ausiliario specializzato - A</v>
      </c>
      <c r="B143" s="325" t="str">
        <f>'t1'!B144</f>
        <v>T11008</v>
      </c>
      <c r="C143" s="421">
        <f>('t1'!K144+'t1'!L144)</f>
        <v>0</v>
      </c>
      <c r="D143" s="388">
        <f>'t5'!U145+'t5'!V145</f>
        <v>0</v>
      </c>
      <c r="E143" s="388">
        <f>'t4'!FD144</f>
        <v>0</v>
      </c>
      <c r="F143" s="422">
        <f>'t12'!C144</f>
        <v>0</v>
      </c>
      <c r="G143" s="390" t="str">
        <f t="shared" si="2"/>
        <v>OK</v>
      </c>
      <c r="H143" s="270"/>
    </row>
    <row r="144" spans="1:8" ht="12.9" x14ac:dyDescent="0.35">
      <c r="A144" s="314" t="str">
        <f>'t1'!A145</f>
        <v>Profilo atipico ruolo tecnico</v>
      </c>
      <c r="B144" s="325" t="str">
        <f>'t1'!B145</f>
        <v>T00062</v>
      </c>
      <c r="C144" s="421">
        <f>('t1'!K145+'t1'!L145)</f>
        <v>0</v>
      </c>
      <c r="D144" s="388">
        <f>'t5'!U146+'t5'!V146</f>
        <v>0</v>
      </c>
      <c r="E144" s="388">
        <f>'t4'!FD145</f>
        <v>0</v>
      </c>
      <c r="F144" s="422">
        <f>'t12'!C145</f>
        <v>0</v>
      </c>
      <c r="G144" s="390" t="str">
        <f t="shared" si="2"/>
        <v>OK</v>
      </c>
      <c r="H144" s="270"/>
    </row>
    <row r="145" spans="1:8" ht="12.9" x14ac:dyDescent="0.35">
      <c r="A145" s="314" t="str">
        <f>'t1'!A146</f>
        <v>Dirigente amm.vo con incarico di struttura complessa</v>
      </c>
      <c r="B145" s="325" t="str">
        <f>'t1'!B146</f>
        <v>AD0032</v>
      </c>
      <c r="C145" s="421">
        <f>('t1'!K146+'t1'!L146)</f>
        <v>4</v>
      </c>
      <c r="D145" s="388">
        <f>'t5'!U147+'t5'!V147</f>
        <v>0</v>
      </c>
      <c r="E145" s="388">
        <f>'t4'!FD146</f>
        <v>0</v>
      </c>
      <c r="F145" s="422">
        <f>'t12'!C146</f>
        <v>46</v>
      </c>
      <c r="G145" s="390" t="str">
        <f t="shared" si="2"/>
        <v>OK</v>
      </c>
      <c r="H145" s="270"/>
    </row>
    <row r="146" spans="1:8" ht="12.9" x14ac:dyDescent="0.35">
      <c r="A146" s="314" t="str">
        <f>'t1'!A147</f>
        <v>Dirigente amm.vo con incarico di struttura semplice</v>
      </c>
      <c r="B146" s="325" t="str">
        <f>'t1'!B147</f>
        <v>AD0S31</v>
      </c>
      <c r="C146" s="421">
        <f>('t1'!K147+'t1'!L147)</f>
        <v>0</v>
      </c>
      <c r="D146" s="388">
        <f>'t5'!U148+'t5'!V148</f>
        <v>0</v>
      </c>
      <c r="E146" s="388">
        <f>'t4'!FD147</f>
        <v>0</v>
      </c>
      <c r="F146" s="422">
        <f>'t12'!C147</f>
        <v>0</v>
      </c>
      <c r="G146" s="390" t="str">
        <f t="shared" si="2"/>
        <v>OK</v>
      </c>
      <c r="H146" s="270"/>
    </row>
    <row r="147" spans="1:8" ht="12.9" x14ac:dyDescent="0.35">
      <c r="A147" s="314" t="str">
        <f>'t1'!A148</f>
        <v>Dirigente amm.vo con altri incar.prof.li</v>
      </c>
      <c r="B147" s="325" t="str">
        <f>'t1'!B148</f>
        <v>AD0A31</v>
      </c>
      <c r="C147" s="421">
        <f>('t1'!K148+'t1'!L148)</f>
        <v>0</v>
      </c>
      <c r="D147" s="388">
        <f>'t5'!U149+'t5'!V149</f>
        <v>0</v>
      </c>
      <c r="E147" s="388">
        <f>'t4'!FD148</f>
        <v>0</v>
      </c>
      <c r="F147" s="422">
        <f>'t12'!C148</f>
        <v>0</v>
      </c>
      <c r="G147" s="390" t="str">
        <f t="shared" si="2"/>
        <v>OK</v>
      </c>
      <c r="H147" s="270"/>
    </row>
    <row r="148" spans="1:8" ht="12.9" x14ac:dyDescent="0.35">
      <c r="A148" s="314" t="str">
        <f>'t1'!A149</f>
        <v>Dirig. Amm.vo a t. determinato (art. 15-septies dlgs.502/92)</v>
      </c>
      <c r="B148" s="325" t="str">
        <f>'t1'!B149</f>
        <v>AD0612</v>
      </c>
      <c r="C148" s="421">
        <f>('t1'!K149+'t1'!L149)</f>
        <v>0</v>
      </c>
      <c r="D148" s="388">
        <f>'t5'!U150+'t5'!V150</f>
        <v>0</v>
      </c>
      <c r="E148" s="388">
        <f>'t4'!FD149</f>
        <v>0</v>
      </c>
      <c r="F148" s="422">
        <f>'t12'!C149</f>
        <v>0</v>
      </c>
      <c r="G148" s="390" t="str">
        <f t="shared" si="2"/>
        <v>OK</v>
      </c>
      <c r="H148" s="270"/>
    </row>
    <row r="149" spans="1:8" ht="12.9" x14ac:dyDescent="0.35">
      <c r="A149" s="314" t="str">
        <f>'t1'!A150</f>
        <v>Collaboratore amministrativo prof.le senior - DS</v>
      </c>
      <c r="B149" s="325" t="str">
        <f>'t1'!B150</f>
        <v>A18869</v>
      </c>
      <c r="C149" s="421">
        <f>('t1'!K150+'t1'!L150)</f>
        <v>13</v>
      </c>
      <c r="D149" s="388">
        <f>'t5'!U151+'t5'!V151</f>
        <v>3</v>
      </c>
      <c r="E149" s="388">
        <f>'t4'!FD150</f>
        <v>0</v>
      </c>
      <c r="F149" s="422">
        <f>'t12'!C150</f>
        <v>157</v>
      </c>
      <c r="G149" s="390" t="str">
        <f t="shared" si="2"/>
        <v>OK</v>
      </c>
      <c r="H149" s="270"/>
    </row>
    <row r="150" spans="1:8" ht="12.9" x14ac:dyDescent="0.35">
      <c r="A150" s="314" t="str">
        <f>'t1'!A151</f>
        <v>Collaboratore amministrativo prof.le - D</v>
      </c>
      <c r="B150" s="325" t="str">
        <f>'t1'!B151</f>
        <v>A16028</v>
      </c>
      <c r="C150" s="421">
        <f>('t1'!K151+'t1'!L151)</f>
        <v>41</v>
      </c>
      <c r="D150" s="388">
        <f>'t5'!U152+'t5'!V152</f>
        <v>4</v>
      </c>
      <c r="E150" s="388">
        <f>'t4'!FD151</f>
        <v>0</v>
      </c>
      <c r="F150" s="422">
        <f>'t12'!C151</f>
        <v>368.86</v>
      </c>
      <c r="G150" s="390" t="str">
        <f t="shared" si="2"/>
        <v>OK</v>
      </c>
      <c r="H150" s="270"/>
    </row>
    <row r="151" spans="1:8" ht="12.9" x14ac:dyDescent="0.35">
      <c r="A151" s="314" t="str">
        <f>'t1'!A152</f>
        <v>Assistente amministrativo - C</v>
      </c>
      <c r="B151" s="325" t="str">
        <f>'t1'!B152</f>
        <v>A14005</v>
      </c>
      <c r="C151" s="421">
        <f>('t1'!K152+'t1'!L152)</f>
        <v>101</v>
      </c>
      <c r="D151" s="388">
        <f>'t5'!U153+'t5'!V153</f>
        <v>8</v>
      </c>
      <c r="E151" s="388">
        <f>'t4'!FD152</f>
        <v>0</v>
      </c>
      <c r="F151" s="422">
        <f>'t12'!C152</f>
        <v>1170.44</v>
      </c>
      <c r="G151" s="390" t="str">
        <f t="shared" si="2"/>
        <v>OK</v>
      </c>
      <c r="H151" s="270"/>
    </row>
    <row r="152" spans="1:8" ht="12.9" x14ac:dyDescent="0.35">
      <c r="A152" s="314" t="str">
        <f>'t1'!A153</f>
        <v>Coadiutore amm.vo senior - BS</v>
      </c>
      <c r="B152" s="325" t="str">
        <f>'t1'!B153</f>
        <v>A13870</v>
      </c>
      <c r="C152" s="421">
        <f>('t1'!K153+'t1'!L153)</f>
        <v>50</v>
      </c>
      <c r="D152" s="388">
        <f>'t5'!U154+'t5'!V154</f>
        <v>3</v>
      </c>
      <c r="E152" s="388">
        <f>'t4'!FD153</f>
        <v>0</v>
      </c>
      <c r="F152" s="422">
        <f>'t12'!C153</f>
        <v>584.69000000000005</v>
      </c>
      <c r="G152" s="390" t="str">
        <f t="shared" si="2"/>
        <v>OK</v>
      </c>
      <c r="H152" s="270"/>
    </row>
    <row r="153" spans="1:8" ht="12.9" x14ac:dyDescent="0.35">
      <c r="A153" s="314" t="str">
        <f>'t1'!A154</f>
        <v>Coadiutore amm.vo - B</v>
      </c>
      <c r="B153" s="325" t="str">
        <f>'t1'!B154</f>
        <v>A12017</v>
      </c>
      <c r="C153" s="421">
        <f>('t1'!K154+'t1'!L154)</f>
        <v>34</v>
      </c>
      <c r="D153" s="388">
        <f>'t5'!U155+'t5'!V155</f>
        <v>3</v>
      </c>
      <c r="E153" s="388">
        <f>'t4'!FD154</f>
        <v>0</v>
      </c>
      <c r="F153" s="422">
        <f>'t12'!C154</f>
        <v>388.81</v>
      </c>
      <c r="G153" s="390" t="str">
        <f t="shared" si="2"/>
        <v>OK</v>
      </c>
      <c r="H153" s="270"/>
    </row>
    <row r="154" spans="1:8" ht="12.9" x14ac:dyDescent="0.35">
      <c r="A154" s="314" t="str">
        <f>'t1'!A155</f>
        <v>Commesso - A</v>
      </c>
      <c r="B154" s="325" t="str">
        <f>'t1'!B155</f>
        <v>A11030</v>
      </c>
      <c r="C154" s="421">
        <f>('t1'!K155+'t1'!L155)</f>
        <v>0</v>
      </c>
      <c r="D154" s="388">
        <f>'t5'!U156+'t5'!V156</f>
        <v>0</v>
      </c>
      <c r="E154" s="388">
        <f>'t4'!FD155</f>
        <v>0</v>
      </c>
      <c r="F154" s="422">
        <f>'t12'!C155</f>
        <v>0</v>
      </c>
      <c r="G154" s="390" t="str">
        <f t="shared" si="2"/>
        <v>OK</v>
      </c>
      <c r="H154" s="270"/>
    </row>
    <row r="155" spans="1:8" ht="12.9" x14ac:dyDescent="0.35">
      <c r="A155" s="314" t="str">
        <f>'t1'!A156</f>
        <v>Profilo atipico ruolo amministrativo</v>
      </c>
      <c r="B155" s="325" t="str">
        <f>'t1'!B156</f>
        <v>A00062</v>
      </c>
      <c r="C155" s="421">
        <f>('t1'!K156+'t1'!L156)</f>
        <v>0</v>
      </c>
      <c r="D155" s="388">
        <f>'t5'!U157+'t5'!V157</f>
        <v>0</v>
      </c>
      <c r="E155" s="388">
        <f>'t4'!FD156</f>
        <v>0</v>
      </c>
      <c r="F155" s="422">
        <f>'t12'!C156</f>
        <v>0</v>
      </c>
      <c r="G155" s="390" t="str">
        <f t="shared" si="2"/>
        <v>OK</v>
      </c>
      <c r="H155" s="270"/>
    </row>
    <row r="156" spans="1:8" ht="12.9" x14ac:dyDescent="0.35">
      <c r="A156" s="314" t="str">
        <f>'t1'!A157</f>
        <v>Ricercatore sanitario - DS</v>
      </c>
      <c r="B156" s="325" t="str">
        <f>'t1'!B157</f>
        <v>N18694</v>
      </c>
      <c r="C156" s="421">
        <f>('t1'!K157+'t1'!L157)</f>
        <v>82</v>
      </c>
      <c r="D156" s="388">
        <f>'t5'!U158+'t5'!V158</f>
        <v>8</v>
      </c>
      <c r="E156" s="388">
        <f>'t4'!FD157</f>
        <v>0</v>
      </c>
      <c r="F156" s="422">
        <f>'t12'!C157</f>
        <v>974.61</v>
      </c>
      <c r="G156" s="390" t="str">
        <f t="shared" si="2"/>
        <v>OK</v>
      </c>
      <c r="H156" s="270"/>
    </row>
    <row r="157" spans="1:8" ht="12.9" x14ac:dyDescent="0.35">
      <c r="A157" s="314" t="str">
        <f>'t1'!A158</f>
        <v>Collaboratore prof.le  di ricerca sanitaria - D</v>
      </c>
      <c r="B157" s="325" t="str">
        <f>'t1'!B158</f>
        <v>N16695</v>
      </c>
      <c r="C157" s="421">
        <f>('t1'!K158+'t1'!L158)</f>
        <v>65</v>
      </c>
      <c r="D157" s="388">
        <f>'t5'!U159+'t5'!V159</f>
        <v>6</v>
      </c>
      <c r="E157" s="388">
        <f>'t4'!FD158</f>
        <v>0</v>
      </c>
      <c r="F157" s="422">
        <f>'t12'!C158</f>
        <v>755.79</v>
      </c>
      <c r="G157" s="390" t="str">
        <f t="shared" si="2"/>
        <v>OK</v>
      </c>
      <c r="H157" s="270"/>
    </row>
    <row r="158" spans="1:8" ht="12.9" x14ac:dyDescent="0.35">
      <c r="A158" s="314" t="str">
        <f>'t1'!A159</f>
        <v>CONTRATTISTI (a)</v>
      </c>
      <c r="B158" s="325" t="str">
        <f>'t1'!B159</f>
        <v>000061</v>
      </c>
      <c r="C158" s="421">
        <f>('t1'!K159+'t1'!L159)</f>
        <v>0</v>
      </c>
      <c r="D158" s="388">
        <f>'t5'!U160+'t5'!V160</f>
        <v>0</v>
      </c>
      <c r="E158" s="388">
        <f>'t4'!FD159</f>
        <v>0</v>
      </c>
      <c r="F158" s="422">
        <f>'t12'!C159</f>
        <v>0</v>
      </c>
      <c r="G158" s="390" t="str">
        <f>IF(OR(AND(NOT(C158),NOT(D158),NOT(E158),NOT(F158)),AND((OR(C158,D158,E158)),F158)),"OK","ERRORE")</f>
        <v>OK</v>
      </c>
      <c r="H158" s="270"/>
    </row>
    <row r="159" spans="1:8" ht="12.9" x14ac:dyDescent="0.35">
      <c r="A159" s="314" t="str">
        <f>'t1'!A160</f>
        <v>Dir. Ambientale con incarico di struttura complessa</v>
      </c>
      <c r="B159" s="325" t="str">
        <f>'t1'!B160</f>
        <v>TD0C02</v>
      </c>
      <c r="C159" s="421">
        <f>('t1'!K160+'t1'!L160)</f>
        <v>0</v>
      </c>
      <c r="D159" s="388">
        <f>'t5'!U161+'t5'!V161</f>
        <v>0</v>
      </c>
      <c r="E159" s="388">
        <f>'t4'!FD160</f>
        <v>0</v>
      </c>
      <c r="F159" s="422">
        <f>'t12'!C160</f>
        <v>0</v>
      </c>
      <c r="G159" s="390" t="str">
        <f>IF(OR(AND(NOT(C159),NOT(D159),NOT(E159),NOT(F159)),AND((OR(C159,D159,E159)),F159)),"OK","ERRORE")</f>
        <v>OK</v>
      </c>
      <c r="H159" s="270"/>
    </row>
    <row r="160" spans="1:8" ht="12.9" x14ac:dyDescent="0.35">
      <c r="A160" s="314" t="str">
        <f>'t1'!A161</f>
        <v>Dir. Ambientale con incarico di struttura semplice</v>
      </c>
      <c r="B160" s="325" t="str">
        <f>'t1'!B161</f>
        <v>TD0S02</v>
      </c>
      <c r="C160" s="421">
        <f>('t1'!K161+'t1'!L161)</f>
        <v>0</v>
      </c>
      <c r="D160" s="388">
        <f>'t5'!U162+'t5'!V162</f>
        <v>0</v>
      </c>
      <c r="E160" s="388">
        <f>'t4'!FD161</f>
        <v>0</v>
      </c>
      <c r="F160" s="422">
        <f>'t12'!C161</f>
        <v>0</v>
      </c>
      <c r="G160" s="390" t="str">
        <f>IF(OR(AND(NOT(C160),NOT(D160),NOT(E160),NOT(F160)),AND((OR(C160,D160,E160)),F160)),"OK","ERRORE")</f>
        <v>OK</v>
      </c>
      <c r="H160" s="270"/>
    </row>
    <row r="161" spans="1:8" ht="12.9" x14ac:dyDescent="0.35">
      <c r="A161" s="314" t="str">
        <f>'t1'!A162</f>
        <v>Dir. Ambientale con altri incar.prof.li</v>
      </c>
      <c r="B161" s="325" t="str">
        <f>'t1'!B162</f>
        <v>TD0A02</v>
      </c>
      <c r="C161" s="421">
        <f>('t1'!K162+'t1'!L162)</f>
        <v>0</v>
      </c>
      <c r="D161" s="388">
        <f>'t5'!U163+'t5'!V163</f>
        <v>0</v>
      </c>
      <c r="E161" s="388">
        <f>'t4'!FD162</f>
        <v>0</v>
      </c>
      <c r="F161" s="422">
        <f>'t12'!C162</f>
        <v>0</v>
      </c>
      <c r="G161" s="390" t="str">
        <f>IF(OR(AND(NOT(C161),NOT(D161),NOT(E161),NOT(F161)),AND((OR(C161,D161,E161)),F161)),"OK","ERRORE")</f>
        <v>OK</v>
      </c>
      <c r="H161" s="270"/>
    </row>
    <row r="162" spans="1:8" ht="12.9" x14ac:dyDescent="0.35">
      <c r="A162" s="314" t="str">
        <f>'t1'!A163</f>
        <v>Dir. Ambientale a t. determinato (art.15-septies dlgs 502/92)</v>
      </c>
      <c r="B162" s="325" t="str">
        <f>'t1'!B163</f>
        <v>TD0810</v>
      </c>
      <c r="C162" s="421">
        <f>('t1'!K163+'t1'!L163)</f>
        <v>0</v>
      </c>
      <c r="D162" s="388">
        <f>'t5'!U164+'t5'!V164</f>
        <v>0</v>
      </c>
      <c r="E162" s="388">
        <f>'t4'!FD163</f>
        <v>0</v>
      </c>
      <c r="F162" s="422">
        <f>'t12'!C163</f>
        <v>0</v>
      </c>
      <c r="G162" s="390" t="str">
        <f>IF(OR(AND(NOT(C162),NOT(D162),NOT(E162),NOT(F162)),AND((OR(C162,D162,E162)),F162)),"OK","ERRORE")</f>
        <v>OK</v>
      </c>
      <c r="H162" s="270"/>
    </row>
  </sheetData>
  <sheetProtection password="8611" sheet="1" selectLockedCells="1" selectUnlockedCells="1"/>
  <mergeCells count="2">
    <mergeCell ref="A1:G1"/>
    <mergeCell ref="D2:G2"/>
  </mergeCells>
  <printOptions horizontalCentered="1" verticalCentered="1"/>
  <pageMargins left="0.19685039370078741" right="0.19685039370078741" top="0.19685039370078741" bottom="0.15748031496062992" header="0.15748031496062992" footer="0.15748031496062992"/>
  <pageSetup paperSize="9" scale="85" orientation="landscape" horizontalDpi="300" verticalDpi="300"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77"/>
  <dimension ref="A1:I162"/>
  <sheetViews>
    <sheetView showGridLines="0" workbookViewId="0">
      <pane xSplit="2" ySplit="5" topLeftCell="C6" activePane="bottomRight" state="frozen"/>
      <selection activeCell="K155" sqref="K155"/>
      <selection pane="topRight" activeCell="K155" sqref="K155"/>
      <selection pane="bottomLeft" activeCell="K155" sqref="K155"/>
      <selection pane="bottomRight" activeCell="K155" sqref="K155"/>
    </sheetView>
  </sheetViews>
  <sheetFormatPr defaultColWidth="9.15234375" defaultRowHeight="11.15" x14ac:dyDescent="0.35"/>
  <cols>
    <col min="1" max="1" width="44.53515625" style="128" customWidth="1"/>
    <col min="2" max="2" width="8.53515625" style="149" customWidth="1"/>
    <col min="3" max="3" width="15.3046875" style="149" customWidth="1"/>
    <col min="4" max="4" width="22.84375" style="344" customWidth="1"/>
    <col min="5" max="5" width="13.53515625" style="149" customWidth="1"/>
    <col min="6" max="6" width="9.15234375" style="324"/>
    <col min="7" max="16384" width="9.15234375" style="270"/>
  </cols>
  <sheetData>
    <row r="1" spans="1:9" s="128" customFormat="1" ht="43.5" customHeight="1" x14ac:dyDescent="0.35">
      <c r="A1" s="2650" t="str">
        <f>'t1'!A1</f>
        <v>SERVIZIO SANITARIO NAZIONALE - anno 2020</v>
      </c>
      <c r="B1" s="2650"/>
      <c r="C1" s="2650"/>
      <c r="D1" s="2650"/>
      <c r="E1" s="2650"/>
      <c r="G1" s="308"/>
      <c r="I1" s="270"/>
    </row>
    <row r="2" spans="1:9" s="128" customFormat="1" ht="12.75" customHeight="1" x14ac:dyDescent="0.35">
      <c r="C2" s="2941"/>
      <c r="D2" s="2941"/>
      <c r="E2" s="2941"/>
      <c r="F2" s="316"/>
      <c r="G2" s="308"/>
      <c r="I2" s="270"/>
    </row>
    <row r="3" spans="1:9" s="128" customFormat="1" ht="21" customHeight="1" x14ac:dyDescent="0.35">
      <c r="A3" s="269" t="s">
        <v>4060</v>
      </c>
      <c r="B3" s="149"/>
      <c r="D3" s="339"/>
      <c r="E3" s="149"/>
    </row>
    <row r="4" spans="1:9" ht="51.45" x14ac:dyDescent="0.35">
      <c r="A4" s="317" t="s">
        <v>3906</v>
      </c>
      <c r="B4" s="318" t="s">
        <v>3907</v>
      </c>
      <c r="C4" s="320" t="s">
        <v>4061</v>
      </c>
      <c r="D4" s="418" t="s">
        <v>4062</v>
      </c>
      <c r="E4" s="320" t="s">
        <v>4063</v>
      </c>
    </row>
    <row r="5" spans="1:9" s="386" customFormat="1" x14ac:dyDescent="0.35">
      <c r="A5" s="383"/>
      <c r="B5" s="360"/>
      <c r="C5" s="384" t="s">
        <v>2029</v>
      </c>
      <c r="D5" s="420" t="s">
        <v>2030</v>
      </c>
      <c r="E5" s="384"/>
      <c r="F5" s="385"/>
    </row>
    <row r="6" spans="1:9" ht="12.9" x14ac:dyDescent="0.35">
      <c r="A6" s="314" t="str">
        <f>'t1'!A7</f>
        <v>Direttore generale</v>
      </c>
      <c r="B6" s="325" t="str">
        <f>'t1'!B7</f>
        <v>0D0097</v>
      </c>
      <c r="C6" s="388">
        <f>'t13'!AC7</f>
        <v>30987</v>
      </c>
      <c r="D6" s="422">
        <f>('t3'!K7+'t3'!L7+'t3'!M7+'t3'!N7+'t3'!O7+'t3'!P7)+('t12'!C7/12)</f>
        <v>1</v>
      </c>
      <c r="E6" s="390" t="str">
        <f>IF(OR((NOT(C6)),(AND(C6&gt;=0,D6&gt;0))),"OK","ERRORE")</f>
        <v>OK</v>
      </c>
    </row>
    <row r="7" spans="1:9" ht="12.9" x14ac:dyDescent="0.35">
      <c r="A7" s="314" t="str">
        <f>'t1'!A8</f>
        <v>Direttore sanitario</v>
      </c>
      <c r="B7" s="325" t="str">
        <f>'t1'!B8</f>
        <v>0D0482</v>
      </c>
      <c r="C7" s="388">
        <f>'t13'!AC8</f>
        <v>55777</v>
      </c>
      <c r="D7" s="422">
        <f>('t3'!K8+'t3'!L8+'t3'!M8+'t3'!N8+'t3'!O8+'t3'!P8)+('t12'!C8/12)</f>
        <v>2</v>
      </c>
      <c r="E7" s="390" t="str">
        <f t="shared" ref="E7:E70" si="0">IF(OR((NOT(C7)),(AND(C7&gt;=0,D7&gt;0))),"OK","ERRORE")</f>
        <v>OK</v>
      </c>
    </row>
    <row r="8" spans="1:9" ht="12.9" x14ac:dyDescent="0.35">
      <c r="A8" s="314" t="str">
        <f>'t1'!A9</f>
        <v>Direttore amministrativo</v>
      </c>
      <c r="B8" s="325" t="str">
        <f>'t1'!B9</f>
        <v>0D0163</v>
      </c>
      <c r="C8" s="388">
        <f>'t13'!AC9</f>
        <v>24790</v>
      </c>
      <c r="D8" s="422">
        <f>('t3'!K9+'t3'!L9+'t3'!M9+'t3'!N9+'t3'!O9+'t3'!P9)+('t12'!C9/12)</f>
        <v>1</v>
      </c>
      <c r="E8" s="390" t="str">
        <f t="shared" si="0"/>
        <v>OK</v>
      </c>
    </row>
    <row r="9" spans="1:9" ht="12.9" x14ac:dyDescent="0.35">
      <c r="A9" s="314" t="str">
        <f>'t1'!A10</f>
        <v>Direttore dei servizi sociali</v>
      </c>
      <c r="B9" s="325" t="str">
        <f>'t1'!B10</f>
        <v>0D0484</v>
      </c>
      <c r="C9" s="388">
        <f>'t13'!AC10</f>
        <v>0</v>
      </c>
      <c r="D9" s="422">
        <f>('t3'!K10+'t3'!L10+'t3'!M10+'t3'!N10+'t3'!O10+'t3'!P10)+('t12'!C10/12)</f>
        <v>0</v>
      </c>
      <c r="E9" s="390" t="str">
        <f t="shared" si="0"/>
        <v>OK</v>
      </c>
    </row>
    <row r="10" spans="1:9" ht="12.9" x14ac:dyDescent="0.35">
      <c r="A10" s="314" t="str">
        <f>'t1'!A11</f>
        <v>Dir. Medico con inc. Struttura complessa (rapp. Esclusivo)</v>
      </c>
      <c r="B10" s="325" t="str">
        <f>'t1'!B11</f>
        <v>SD0E33</v>
      </c>
      <c r="C10" s="388">
        <f>'t13'!AC11</f>
        <v>756922</v>
      </c>
      <c r="D10" s="422">
        <f>('t3'!K11+'t3'!L11+'t3'!M11+'t3'!N11+'t3'!O11+'t3'!P11)+('t12'!C11/12)</f>
        <v>20</v>
      </c>
      <c r="E10" s="390" t="str">
        <f t="shared" si="0"/>
        <v>OK</v>
      </c>
    </row>
    <row r="11" spans="1:9" ht="12.9" x14ac:dyDescent="0.35">
      <c r="A11" s="314" t="str">
        <f>'t1'!A12</f>
        <v>Dir. Medico con inc. di struttura complessa (rapp. Non escl.</v>
      </c>
      <c r="B11" s="325" t="str">
        <f>'t1'!B12</f>
        <v>SD0N33</v>
      </c>
      <c r="C11" s="388">
        <f>'t13'!AC12</f>
        <v>149154</v>
      </c>
      <c r="D11" s="422">
        <f>('t3'!K12+'t3'!L12+'t3'!M12+'t3'!N12+'t3'!O12+'t3'!P12)+('t12'!C12/12)</f>
        <v>5</v>
      </c>
      <c r="E11" s="390" t="str">
        <f t="shared" si="0"/>
        <v>OK</v>
      </c>
    </row>
    <row r="12" spans="1:9" ht="12.9" x14ac:dyDescent="0.35">
      <c r="A12" s="314" t="str">
        <f>'t1'!A13</f>
        <v>Dir. Medico con incarico di struttura semplice (rapp. Esclus</v>
      </c>
      <c r="B12" s="325" t="str">
        <f>'t1'!B13</f>
        <v>SD0E34</v>
      </c>
      <c r="C12" s="388">
        <f>'t13'!AC13</f>
        <v>1338762</v>
      </c>
      <c r="D12" s="422">
        <f>('t3'!K13+'t3'!L13+'t3'!M13+'t3'!N13+'t3'!O13+'t3'!P13)+('t12'!C13/12)</f>
        <v>31.822500000000002</v>
      </c>
      <c r="E12" s="390" t="str">
        <f t="shared" si="0"/>
        <v>OK</v>
      </c>
    </row>
    <row r="13" spans="1:9" ht="12.9" x14ac:dyDescent="0.35">
      <c r="A13" s="314" t="str">
        <f>'t1'!A14</f>
        <v>Dir. Medico con incarico struttura semplice (rapp. Non escl.</v>
      </c>
      <c r="B13" s="325" t="str">
        <f>'t1'!B14</f>
        <v>SD0N34</v>
      </c>
      <c r="C13" s="388">
        <f>'t13'!AC14</f>
        <v>50005</v>
      </c>
      <c r="D13" s="422">
        <f>('t3'!K14+'t3'!L14+'t3'!M14+'t3'!N14+'t3'!O14+'t3'!P14)+('t12'!C14/12)</f>
        <v>3</v>
      </c>
      <c r="E13" s="390" t="str">
        <f t="shared" si="0"/>
        <v>OK</v>
      </c>
    </row>
    <row r="14" spans="1:9" ht="12.9" x14ac:dyDescent="0.35">
      <c r="A14" s="314" t="str">
        <f>'t1'!A15</f>
        <v>Dirigenti medici con altri incar. Prof.li (rapp. Esclusivo)</v>
      </c>
      <c r="B14" s="325" t="str">
        <f>'t1'!B15</f>
        <v>SD0035</v>
      </c>
      <c r="C14" s="388">
        <f>'t13'!AC15</f>
        <v>6045182</v>
      </c>
      <c r="D14" s="422">
        <f>('t3'!K15+'t3'!L15+'t3'!M15+'t3'!N15+'t3'!O15+'t3'!P15)+('t12'!C15/12)</f>
        <v>165.99416666666667</v>
      </c>
      <c r="E14" s="390" t="str">
        <f t="shared" si="0"/>
        <v>OK</v>
      </c>
    </row>
    <row r="15" spans="1:9" ht="12.9" x14ac:dyDescent="0.35">
      <c r="A15" s="314" t="str">
        <f>'t1'!A16</f>
        <v>Dirigenti medici con altri incar. Prof.li (rapp. Non escl.)</v>
      </c>
      <c r="B15" s="325" t="str">
        <f>'t1'!B16</f>
        <v>SD0036</v>
      </c>
      <c r="C15" s="388">
        <f>'t13'!AC16</f>
        <v>191614</v>
      </c>
      <c r="D15" s="422">
        <f>('t3'!K16+'t3'!L16+'t3'!M16+'t3'!N16+'t3'!O16+'t3'!P16)+('t12'!C16/12)</f>
        <v>12.894166666666665</v>
      </c>
      <c r="E15" s="390" t="str">
        <f t="shared" si="0"/>
        <v>OK</v>
      </c>
    </row>
    <row r="16" spans="1:9" ht="12.9" x14ac:dyDescent="0.35">
      <c r="A16" s="314" t="str">
        <f>'t1'!A17</f>
        <v>Dir. Medici a t.  Determinato(art. 15-septies d.lgs. 502/92)</v>
      </c>
      <c r="B16" s="325" t="str">
        <f>'t1'!B17</f>
        <v>SD0597</v>
      </c>
      <c r="C16" s="388">
        <f>'t13'!AC17</f>
        <v>0</v>
      </c>
      <c r="D16" s="422">
        <f>('t3'!K17+'t3'!L17+'t3'!M17+'t3'!N17+'t3'!O17+'t3'!P17)+('t12'!C17/12)</f>
        <v>0</v>
      </c>
      <c r="E16" s="390" t="str">
        <f t="shared" si="0"/>
        <v>OK</v>
      </c>
    </row>
    <row r="17" spans="1:5" ht="12.9" x14ac:dyDescent="0.35">
      <c r="A17" s="314" t="str">
        <f>'t1'!A18</f>
        <v>Veterinari con inc. di struttura complessa (rapp.esclusivo)</v>
      </c>
      <c r="B17" s="325" t="str">
        <f>'t1'!B18</f>
        <v>SD0E74</v>
      </c>
      <c r="C17" s="388">
        <f>'t13'!AC18</f>
        <v>0</v>
      </c>
      <c r="D17" s="422">
        <f>('t3'!K18+'t3'!L18+'t3'!M18+'t3'!N18+'t3'!O18+'t3'!P18)+('t12'!C18/12)</f>
        <v>0</v>
      </c>
      <c r="E17" s="390" t="str">
        <f t="shared" si="0"/>
        <v>OK</v>
      </c>
    </row>
    <row r="18" spans="1:5" ht="12.9" x14ac:dyDescent="0.35">
      <c r="A18" s="314" t="str">
        <f>'t1'!A19</f>
        <v>Veterinari con inc. di struttura complessa (rapp. Non escl.)</v>
      </c>
      <c r="B18" s="325" t="str">
        <f>'t1'!B19</f>
        <v>SD0N74</v>
      </c>
      <c r="C18" s="388">
        <f>'t13'!AC19</f>
        <v>0</v>
      </c>
      <c r="D18" s="422">
        <f>('t3'!K19+'t3'!L19+'t3'!M19+'t3'!N19+'t3'!O19+'t3'!P19)+('t12'!C19/12)</f>
        <v>0</v>
      </c>
      <c r="E18" s="390" t="str">
        <f t="shared" si="0"/>
        <v>OK</v>
      </c>
    </row>
    <row r="19" spans="1:5" ht="12.9" x14ac:dyDescent="0.35">
      <c r="A19" s="314" t="str">
        <f>'t1'!A20</f>
        <v>Veterinari con inc. di struttura semplice (rapp. Esclusivo)</v>
      </c>
      <c r="B19" s="325" t="str">
        <f>'t1'!B20</f>
        <v>SD0E73</v>
      </c>
      <c r="C19" s="388">
        <f>'t13'!AC20</f>
        <v>0</v>
      </c>
      <c r="D19" s="422">
        <f>('t3'!K20+'t3'!L20+'t3'!M20+'t3'!N20+'t3'!O20+'t3'!P20)+('t12'!C20/12)</f>
        <v>0</v>
      </c>
      <c r="E19" s="390" t="str">
        <f t="shared" si="0"/>
        <v>OK</v>
      </c>
    </row>
    <row r="20" spans="1:5" ht="12.9" x14ac:dyDescent="0.35">
      <c r="A20" s="314" t="str">
        <f>'t1'!A21</f>
        <v>Veterinari con inc. di struttura semplice (rapp. Non escl.)</v>
      </c>
      <c r="B20" s="325" t="str">
        <f>'t1'!B21</f>
        <v>SD0N73</v>
      </c>
      <c r="C20" s="388">
        <f>'t13'!AC21</f>
        <v>0</v>
      </c>
      <c r="D20" s="422">
        <f>('t3'!K21+'t3'!L21+'t3'!M21+'t3'!N21+'t3'!O21+'t3'!P21)+('t12'!C21/12)</f>
        <v>0</v>
      </c>
      <c r="E20" s="390" t="str">
        <f t="shared" si="0"/>
        <v>OK</v>
      </c>
    </row>
    <row r="21" spans="1:5" ht="12.9" x14ac:dyDescent="0.35">
      <c r="A21" s="314" t="str">
        <f>'t1'!A22</f>
        <v>Veterinari con altri incar. Prof.li (rapp. Esclusivo)</v>
      </c>
      <c r="B21" s="325" t="str">
        <f>'t1'!B22</f>
        <v>SD0A73</v>
      </c>
      <c r="C21" s="388">
        <f>'t13'!AC22</f>
        <v>0</v>
      </c>
      <c r="D21" s="422">
        <f>('t3'!K22+'t3'!L22+'t3'!M22+'t3'!N22+'t3'!O22+'t3'!P22)+('t12'!C22/12)</f>
        <v>0</v>
      </c>
      <c r="E21" s="390" t="str">
        <f t="shared" si="0"/>
        <v>OK</v>
      </c>
    </row>
    <row r="22" spans="1:5" ht="12.9" x14ac:dyDescent="0.35">
      <c r="A22" s="314" t="str">
        <f>'t1'!A23</f>
        <v>Veterinari con altri incar. Prof.li (rapp. Non escl.)</v>
      </c>
      <c r="B22" s="325" t="str">
        <f>'t1'!B23</f>
        <v>SD0072</v>
      </c>
      <c r="C22" s="388">
        <f>'t13'!AC23</f>
        <v>0</v>
      </c>
      <c r="D22" s="422">
        <f>('t3'!K23+'t3'!L23+'t3'!M23+'t3'!N23+'t3'!O23+'t3'!P23)+('t12'!C23/12)</f>
        <v>0</v>
      </c>
      <c r="E22" s="390" t="str">
        <f t="shared" si="0"/>
        <v>OK</v>
      </c>
    </row>
    <row r="23" spans="1:5" ht="12.9" x14ac:dyDescent="0.35">
      <c r="A23" s="314" t="str">
        <f>'t1'!A24</f>
        <v>Veterinari a t. determinato (art. 15-septies d.lgs. 502/92)</v>
      </c>
      <c r="B23" s="325" t="str">
        <f>'t1'!B24</f>
        <v>SD0598</v>
      </c>
      <c r="C23" s="388">
        <f>'t13'!AC24</f>
        <v>0</v>
      </c>
      <c r="D23" s="422">
        <f>('t3'!K24+'t3'!L24+'t3'!M24+'t3'!N24+'t3'!O24+'t3'!P24)+('t12'!C24/12)</f>
        <v>0</v>
      </c>
      <c r="E23" s="390" t="str">
        <f t="shared" si="0"/>
        <v>OK</v>
      </c>
    </row>
    <row r="24" spans="1:5" ht="12.9" x14ac:dyDescent="0.35">
      <c r="A24" s="314" t="str">
        <f>'t1'!A25</f>
        <v>Odontoiatri con inc. di struttura complessa (rapp. Escl.)</v>
      </c>
      <c r="B24" s="325" t="str">
        <f>'t1'!B25</f>
        <v>SD0E49</v>
      </c>
      <c r="C24" s="388">
        <f>'t13'!AC25</f>
        <v>0</v>
      </c>
      <c r="D24" s="422">
        <f>('t3'!K25+'t3'!L25+'t3'!M25+'t3'!N25+'t3'!O25+'t3'!P25)+('t12'!C25/12)</f>
        <v>0</v>
      </c>
      <c r="E24" s="390" t="str">
        <f t="shared" si="0"/>
        <v>OK</v>
      </c>
    </row>
    <row r="25" spans="1:5" ht="12.9" x14ac:dyDescent="0.35">
      <c r="A25" s="314" t="str">
        <f>'t1'!A26</f>
        <v>Odontoiatri con inc. di struttura complessa (rapp. Non escl.</v>
      </c>
      <c r="B25" s="325" t="str">
        <f>'t1'!B26</f>
        <v>SD0N49</v>
      </c>
      <c r="C25" s="388">
        <f>'t13'!AC26</f>
        <v>0</v>
      </c>
      <c r="D25" s="422">
        <f>('t3'!K26+'t3'!L26+'t3'!M26+'t3'!N26+'t3'!O26+'t3'!P26)+('t12'!C26/12)</f>
        <v>0</v>
      </c>
      <c r="E25" s="390" t="str">
        <f t="shared" si="0"/>
        <v>OK</v>
      </c>
    </row>
    <row r="26" spans="1:5" ht="12.9" x14ac:dyDescent="0.35">
      <c r="A26" s="314" t="str">
        <f>'t1'!A27</f>
        <v>Odontoiatri con inc. di struttura semplice (rapp. Esclusivo)</v>
      </c>
      <c r="B26" s="325" t="str">
        <f>'t1'!B27</f>
        <v>SD0E48</v>
      </c>
      <c r="C26" s="388">
        <f>'t13'!AC27</f>
        <v>0</v>
      </c>
      <c r="D26" s="422">
        <f>('t3'!K27+'t3'!L27+'t3'!M27+'t3'!N27+'t3'!O27+'t3'!P27)+('t12'!C27/12)</f>
        <v>0</v>
      </c>
      <c r="E26" s="390" t="str">
        <f t="shared" si="0"/>
        <v>OK</v>
      </c>
    </row>
    <row r="27" spans="1:5" ht="12.9" x14ac:dyDescent="0.35">
      <c r="A27" s="314" t="str">
        <f>'t1'!A28</f>
        <v>Odontoiatri con inc. di struttura semplice (rapp. Non escl.)</v>
      </c>
      <c r="B27" s="325" t="str">
        <f>'t1'!B28</f>
        <v>SD0N48</v>
      </c>
      <c r="C27" s="388">
        <f>'t13'!AC28</f>
        <v>0</v>
      </c>
      <c r="D27" s="422">
        <f>('t3'!K28+'t3'!L28+'t3'!M28+'t3'!N28+'t3'!O28+'t3'!P28)+('t12'!C28/12)</f>
        <v>0</v>
      </c>
      <c r="E27" s="390" t="str">
        <f t="shared" si="0"/>
        <v>OK</v>
      </c>
    </row>
    <row r="28" spans="1:5" ht="12.9" x14ac:dyDescent="0.35">
      <c r="A28" s="314" t="str">
        <f>'t1'!A29</f>
        <v>Odontoiatri con altri incar. Prof.li (rapp. Esclusivo)</v>
      </c>
      <c r="B28" s="325" t="str">
        <f>'t1'!B29</f>
        <v>SD0A48</v>
      </c>
      <c r="C28" s="388">
        <f>'t13'!AC29</f>
        <v>0</v>
      </c>
      <c r="D28" s="422">
        <f>('t3'!K29+'t3'!L29+'t3'!M29+'t3'!N29+'t3'!O29+'t3'!P29)+('t12'!C29/12)</f>
        <v>0</v>
      </c>
      <c r="E28" s="390" t="str">
        <f t="shared" si="0"/>
        <v>OK</v>
      </c>
    </row>
    <row r="29" spans="1:5" ht="12.9" x14ac:dyDescent="0.35">
      <c r="A29" s="314" t="str">
        <f>'t1'!A30</f>
        <v>Odontoiatri con altri incar. Prof.li (rapp. Non escl.)</v>
      </c>
      <c r="B29" s="325" t="str">
        <f>'t1'!B30</f>
        <v>SD0047</v>
      </c>
      <c r="C29" s="388">
        <f>'t13'!AC30</f>
        <v>0</v>
      </c>
      <c r="D29" s="422">
        <f>('t3'!K30+'t3'!L30+'t3'!M30+'t3'!N30+'t3'!O30+'t3'!P30)+('t12'!C30/12)</f>
        <v>0</v>
      </c>
      <c r="E29" s="390" t="str">
        <f t="shared" si="0"/>
        <v>OK</v>
      </c>
    </row>
    <row r="30" spans="1:5" ht="12.9" x14ac:dyDescent="0.35">
      <c r="A30" s="314" t="str">
        <f>'t1'!A31</f>
        <v>Odontoiatri a t. determinato (art. 15-septies d.lgs. 502/92)</v>
      </c>
      <c r="B30" s="325" t="str">
        <f>'t1'!B31</f>
        <v>SD0599</v>
      </c>
      <c r="C30" s="388">
        <f>'t13'!AC31</f>
        <v>0</v>
      </c>
      <c r="D30" s="422">
        <f>('t3'!K31+'t3'!L31+'t3'!M31+'t3'!N31+'t3'!O31+'t3'!P31)+('t12'!C31/12)</f>
        <v>0</v>
      </c>
      <c r="E30" s="390" t="str">
        <f t="shared" si="0"/>
        <v>OK</v>
      </c>
    </row>
    <row r="31" spans="1:5" ht="12.9" x14ac:dyDescent="0.35">
      <c r="A31" s="314" t="str">
        <f>'t1'!A32</f>
        <v>Farmacisti con inc. di struttura complessa (rapp. Esclusivo)</v>
      </c>
      <c r="B31" s="325" t="str">
        <f>'t1'!B32</f>
        <v>SD0E39</v>
      </c>
      <c r="C31" s="388">
        <f>'t13'!AC32</f>
        <v>54505</v>
      </c>
      <c r="D31" s="422">
        <f>('t3'!K32+'t3'!L32+'t3'!M32+'t3'!N32+'t3'!O32+'t3'!P32)+('t12'!C32/12)</f>
        <v>1</v>
      </c>
      <c r="E31" s="390" t="str">
        <f t="shared" si="0"/>
        <v>OK</v>
      </c>
    </row>
    <row r="32" spans="1:5" ht="12.9" x14ac:dyDescent="0.35">
      <c r="A32" s="314" t="str">
        <f>'t1'!A33</f>
        <v>Farmacisti con inc. di struttura complessa (rapp. Non escl.)</v>
      </c>
      <c r="B32" s="325" t="str">
        <f>'t1'!B33</f>
        <v>SD0N39</v>
      </c>
      <c r="C32" s="388">
        <f>'t13'!AC33</f>
        <v>0</v>
      </c>
      <c r="D32" s="422">
        <f>('t3'!K33+'t3'!L33+'t3'!M33+'t3'!N33+'t3'!O33+'t3'!P33)+('t12'!C33/12)</f>
        <v>0</v>
      </c>
      <c r="E32" s="390" t="str">
        <f t="shared" si="0"/>
        <v>OK</v>
      </c>
    </row>
    <row r="33" spans="1:5" ht="12.9" x14ac:dyDescent="0.35">
      <c r="A33" s="314" t="str">
        <f>'t1'!A34</f>
        <v>Farmacisti con inc. di struttura semplice (rapp. Esclusivo)</v>
      </c>
      <c r="B33" s="325" t="str">
        <f>'t1'!B34</f>
        <v>SD0E38</v>
      </c>
      <c r="C33" s="388">
        <f>'t13'!AC34</f>
        <v>69038</v>
      </c>
      <c r="D33" s="422">
        <f>('t3'!K34+'t3'!L34+'t3'!M34+'t3'!N34+'t3'!O34+'t3'!P34)+('t12'!C34/12)</f>
        <v>2</v>
      </c>
      <c r="E33" s="390" t="str">
        <f t="shared" si="0"/>
        <v>OK</v>
      </c>
    </row>
    <row r="34" spans="1:5" ht="12.9" x14ac:dyDescent="0.35">
      <c r="A34" s="314" t="str">
        <f>'t1'!A35</f>
        <v>Farmacisti con inc. di struttura semplice (rapp. Non escl.)</v>
      </c>
      <c r="B34" s="325" t="str">
        <f>'t1'!B35</f>
        <v>SD0N38</v>
      </c>
      <c r="C34" s="388">
        <f>'t13'!AC35</f>
        <v>0</v>
      </c>
      <c r="D34" s="422">
        <f>('t3'!K35+'t3'!L35+'t3'!M35+'t3'!N35+'t3'!O35+'t3'!P35)+('t12'!C35/12)</f>
        <v>0</v>
      </c>
      <c r="E34" s="390" t="str">
        <f t="shared" si="0"/>
        <v>OK</v>
      </c>
    </row>
    <row r="35" spans="1:5" ht="12.9" x14ac:dyDescent="0.35">
      <c r="A35" s="314" t="str">
        <f>'t1'!A36</f>
        <v>Farmacisti con altri incar. Prof.li (rapp. Esclusivo)</v>
      </c>
      <c r="B35" s="325" t="str">
        <f>'t1'!B36</f>
        <v>SD0A38</v>
      </c>
      <c r="C35" s="388">
        <f>'t13'!AC36</f>
        <v>99097</v>
      </c>
      <c r="D35" s="422">
        <f>('t3'!K36+'t3'!L36+'t3'!M36+'t3'!N36+'t3'!O36+'t3'!P36)+('t12'!C36/12)</f>
        <v>3.9941666666666666</v>
      </c>
      <c r="E35" s="390" t="str">
        <f t="shared" si="0"/>
        <v>OK</v>
      </c>
    </row>
    <row r="36" spans="1:5" ht="12.9" x14ac:dyDescent="0.35">
      <c r="A36" s="314" t="str">
        <f>'t1'!A37</f>
        <v>Farmacisti con altri incar. Prof.li (rapp. Non escl.)</v>
      </c>
      <c r="B36" s="325" t="str">
        <f>'t1'!B37</f>
        <v>SD0037</v>
      </c>
      <c r="C36" s="388">
        <f>'t13'!AC37</f>
        <v>0</v>
      </c>
      <c r="D36" s="422">
        <f>('t3'!K37+'t3'!L37+'t3'!M37+'t3'!N37+'t3'!O37+'t3'!P37)+('t12'!C37/12)</f>
        <v>0</v>
      </c>
      <c r="E36" s="390" t="str">
        <f t="shared" si="0"/>
        <v>OK</v>
      </c>
    </row>
    <row r="37" spans="1:5" ht="12.9" x14ac:dyDescent="0.35">
      <c r="A37" s="314" t="str">
        <f>'t1'!A38</f>
        <v>Farmacisti a t. determinato (art. 15-septies d.lgs. 502/92)</v>
      </c>
      <c r="B37" s="325" t="str">
        <f>'t1'!B38</f>
        <v>SD0600</v>
      </c>
      <c r="C37" s="388">
        <f>'t13'!AC38</f>
        <v>0</v>
      </c>
      <c r="D37" s="422">
        <f>('t3'!K38+'t3'!L38+'t3'!M38+'t3'!N38+'t3'!O38+'t3'!P38)+('t12'!C38/12)</f>
        <v>0</v>
      </c>
      <c r="E37" s="390" t="str">
        <f t="shared" si="0"/>
        <v>OK</v>
      </c>
    </row>
    <row r="38" spans="1:5" ht="12.9" x14ac:dyDescent="0.35">
      <c r="A38" s="314" t="str">
        <f>'t1'!A39</f>
        <v>Biologi con inc. di struttura complessa (rapp. Esclusivo)</v>
      </c>
      <c r="B38" s="325" t="str">
        <f>'t1'!B39</f>
        <v>SD0E13</v>
      </c>
      <c r="C38" s="388">
        <f>'t13'!AC39</f>
        <v>192167</v>
      </c>
      <c r="D38" s="422">
        <f>('t3'!K39+'t3'!L39+'t3'!M39+'t3'!N39+'t3'!O39+'t3'!P39)+('t12'!C39/12)</f>
        <v>3</v>
      </c>
      <c r="E38" s="390" t="str">
        <f t="shared" si="0"/>
        <v>OK</v>
      </c>
    </row>
    <row r="39" spans="1:5" ht="12.9" x14ac:dyDescent="0.35">
      <c r="A39" s="314" t="str">
        <f>'t1'!A40</f>
        <v>Biologi con inc. di struttura complessa (rapp. Non escl.)</v>
      </c>
      <c r="B39" s="325" t="str">
        <f>'t1'!B40</f>
        <v>SD0N13</v>
      </c>
      <c r="C39" s="388">
        <f>'t13'!AC40</f>
        <v>0</v>
      </c>
      <c r="D39" s="422">
        <f>('t3'!K40+'t3'!L40+'t3'!M40+'t3'!N40+'t3'!O40+'t3'!P40)+('t12'!C40/12)</f>
        <v>0</v>
      </c>
      <c r="E39" s="390" t="str">
        <f t="shared" si="0"/>
        <v>OK</v>
      </c>
    </row>
    <row r="40" spans="1:5" ht="12.9" x14ac:dyDescent="0.35">
      <c r="A40" s="314" t="str">
        <f>'t1'!A41</f>
        <v>Biologi con inc. di struttura semplice (rapp. Esclusivo)</v>
      </c>
      <c r="B40" s="325" t="str">
        <f>'t1'!B41</f>
        <v>SD0E12</v>
      </c>
      <c r="C40" s="388">
        <f>'t13'!AC41</f>
        <v>253975</v>
      </c>
      <c r="D40" s="422">
        <f>('t3'!K41+'t3'!L41+'t3'!M41+'t3'!N41+'t3'!O41+'t3'!P41)+('t12'!C41/12)</f>
        <v>7</v>
      </c>
      <c r="E40" s="390" t="str">
        <f t="shared" si="0"/>
        <v>OK</v>
      </c>
    </row>
    <row r="41" spans="1:5" ht="12.9" x14ac:dyDescent="0.35">
      <c r="A41" s="314" t="str">
        <f>'t1'!A42</f>
        <v>Biologi con inc. di struttura semplice (rapp. Non escl.)</v>
      </c>
      <c r="B41" s="325" t="str">
        <f>'t1'!B42</f>
        <v>SD0N12</v>
      </c>
      <c r="C41" s="388">
        <f>'t13'!AC42</f>
        <v>0</v>
      </c>
      <c r="D41" s="422">
        <f>('t3'!K42+'t3'!L42+'t3'!M42+'t3'!N42+'t3'!O42+'t3'!P42)+('t12'!C42/12)</f>
        <v>0</v>
      </c>
      <c r="E41" s="390" t="str">
        <f t="shared" si="0"/>
        <v>OK</v>
      </c>
    </row>
    <row r="42" spans="1:5" ht="12.9" x14ac:dyDescent="0.35">
      <c r="A42" s="314" t="str">
        <f>'t1'!A43</f>
        <v>Biologi con altri incar. Prof.li (rapp. Esclusivo)</v>
      </c>
      <c r="B42" s="325" t="str">
        <f>'t1'!B43</f>
        <v>SD0A12</v>
      </c>
      <c r="C42" s="388">
        <f>'t13'!AC43</f>
        <v>898711</v>
      </c>
      <c r="D42" s="422">
        <f>('t3'!K43+'t3'!L43+'t3'!M43+'t3'!N43+'t3'!O43+'t3'!P43)+('t12'!C43/12)</f>
        <v>31.150000000000002</v>
      </c>
      <c r="E42" s="390" t="str">
        <f t="shared" si="0"/>
        <v>OK</v>
      </c>
    </row>
    <row r="43" spans="1:5" ht="12.9" x14ac:dyDescent="0.35">
      <c r="A43" s="314" t="str">
        <f>'t1'!A44</f>
        <v>Biologi con altri incar. Prof.li (rapp. Non escl.)</v>
      </c>
      <c r="B43" s="325" t="str">
        <f>'t1'!B44</f>
        <v>SD0011</v>
      </c>
      <c r="C43" s="388">
        <f>'t13'!AC44</f>
        <v>0</v>
      </c>
      <c r="D43" s="422">
        <f>('t3'!K44+'t3'!L44+'t3'!M44+'t3'!N44+'t3'!O44+'t3'!P44)+('t12'!C44/12)</f>
        <v>0</v>
      </c>
      <c r="E43" s="390" t="str">
        <f t="shared" si="0"/>
        <v>OK</v>
      </c>
    </row>
    <row r="44" spans="1:5" ht="12.9" x14ac:dyDescent="0.35">
      <c r="A44" s="314" t="str">
        <f>'t1'!A45</f>
        <v>Biologi a t. determinato (art. 15-septies d.lgs. 502/92)</v>
      </c>
      <c r="B44" s="325" t="str">
        <f>'t1'!B45</f>
        <v>SD0601</v>
      </c>
      <c r="C44" s="388">
        <f>'t13'!AC45</f>
        <v>0</v>
      </c>
      <c r="D44" s="422">
        <f>('t3'!K45+'t3'!L45+'t3'!M45+'t3'!N45+'t3'!O45+'t3'!P45)+('t12'!C45/12)</f>
        <v>0</v>
      </c>
      <c r="E44" s="390" t="str">
        <f t="shared" si="0"/>
        <v>OK</v>
      </c>
    </row>
    <row r="45" spans="1:5" ht="12.9" x14ac:dyDescent="0.35">
      <c r="A45" s="314" t="str">
        <f>'t1'!A46</f>
        <v>Chimici con inc. di struttura complessa (rapp. Esclusivo)</v>
      </c>
      <c r="B45" s="325" t="str">
        <f>'t1'!B46</f>
        <v>SD0E16</v>
      </c>
      <c r="C45" s="388">
        <f>'t13'!AC46</f>
        <v>0</v>
      </c>
      <c r="D45" s="422">
        <f>('t3'!K46+'t3'!L46+'t3'!M46+'t3'!N46+'t3'!O46+'t3'!P46)+('t12'!C46/12)</f>
        <v>0</v>
      </c>
      <c r="E45" s="390" t="str">
        <f t="shared" si="0"/>
        <v>OK</v>
      </c>
    </row>
    <row r="46" spans="1:5" ht="12.9" x14ac:dyDescent="0.35">
      <c r="A46" s="314" t="str">
        <f>'t1'!A47</f>
        <v>Chimici con inc. di struttura complessa (rapp.non escl.)</v>
      </c>
      <c r="B46" s="325" t="str">
        <f>'t1'!B47</f>
        <v>SD0N16</v>
      </c>
      <c r="C46" s="388">
        <f>'t13'!AC47</f>
        <v>0</v>
      </c>
      <c r="D46" s="422">
        <f>('t3'!K47+'t3'!L47+'t3'!M47+'t3'!N47+'t3'!O47+'t3'!P47)+('t12'!C47/12)</f>
        <v>0</v>
      </c>
      <c r="E46" s="390" t="str">
        <f t="shared" si="0"/>
        <v>OK</v>
      </c>
    </row>
    <row r="47" spans="1:5" ht="12.9" x14ac:dyDescent="0.35">
      <c r="A47" s="314" t="str">
        <f>'t1'!A48</f>
        <v>Chimici con inc. di struttura semplice (rapp. Esclusivo)</v>
      </c>
      <c r="B47" s="325" t="str">
        <f>'t1'!B48</f>
        <v>SD0E15</v>
      </c>
      <c r="C47" s="388">
        <f>'t13'!AC48</f>
        <v>36027</v>
      </c>
      <c r="D47" s="422">
        <f>('t3'!K48+'t3'!L48+'t3'!M48+'t3'!N48+'t3'!O48+'t3'!P48)+('t12'!C48/12)</f>
        <v>1</v>
      </c>
      <c r="E47" s="390" t="str">
        <f t="shared" si="0"/>
        <v>OK</v>
      </c>
    </row>
    <row r="48" spans="1:5" ht="12.9" x14ac:dyDescent="0.35">
      <c r="A48" s="314" t="str">
        <f>'t1'!A49</f>
        <v>Chimici con inc. di struttura semplice (rapp. Non escl.)</v>
      </c>
      <c r="B48" s="325" t="str">
        <f>'t1'!B49</f>
        <v>SD0N15</v>
      </c>
      <c r="C48" s="388">
        <f>'t13'!AC49</f>
        <v>0</v>
      </c>
      <c r="D48" s="422">
        <f>('t3'!K49+'t3'!L49+'t3'!M49+'t3'!N49+'t3'!O49+'t3'!P49)+('t12'!C49/12)</f>
        <v>0</v>
      </c>
      <c r="E48" s="390" t="str">
        <f t="shared" si="0"/>
        <v>OK</v>
      </c>
    </row>
    <row r="49" spans="1:5" ht="12.9" x14ac:dyDescent="0.35">
      <c r="A49" s="314" t="str">
        <f>'t1'!A50</f>
        <v>Chimici con altri incar. Prof.li (rapp. Esclusivo)</v>
      </c>
      <c r="B49" s="325" t="str">
        <f>'t1'!B50</f>
        <v>SD0A15</v>
      </c>
      <c r="C49" s="388">
        <f>'t13'!AC50</f>
        <v>30572</v>
      </c>
      <c r="D49" s="422">
        <f>('t3'!K50+'t3'!L50+'t3'!M50+'t3'!N50+'t3'!O50+'t3'!P50)+('t12'!C50/12)</f>
        <v>1</v>
      </c>
      <c r="E49" s="390" t="str">
        <f t="shared" si="0"/>
        <v>OK</v>
      </c>
    </row>
    <row r="50" spans="1:5" ht="12.9" x14ac:dyDescent="0.35">
      <c r="A50" s="314" t="str">
        <f>'t1'!A51</f>
        <v>Chimici con altri incar. Prof.li (rapp. Non escl.)</v>
      </c>
      <c r="B50" s="325" t="str">
        <f>'t1'!B51</f>
        <v>SD0014</v>
      </c>
      <c r="C50" s="388">
        <f>'t13'!AC51</f>
        <v>0</v>
      </c>
      <c r="D50" s="422">
        <f>('t3'!K51+'t3'!L51+'t3'!M51+'t3'!N51+'t3'!O51+'t3'!P51)+('t12'!C51/12)</f>
        <v>0</v>
      </c>
      <c r="E50" s="390" t="str">
        <f t="shared" si="0"/>
        <v>OK</v>
      </c>
    </row>
    <row r="51" spans="1:5" ht="12.9" x14ac:dyDescent="0.35">
      <c r="A51" s="314" t="str">
        <f>'t1'!A52</f>
        <v>Chimici a t. determinato (art. 15-septies d.lgs. 502/92)</v>
      </c>
      <c r="B51" s="325" t="str">
        <f>'t1'!B52</f>
        <v>SD0602</v>
      </c>
      <c r="C51" s="388">
        <f>'t13'!AC52</f>
        <v>0</v>
      </c>
      <c r="D51" s="422">
        <f>('t3'!K52+'t3'!L52+'t3'!M52+'t3'!N52+'t3'!O52+'t3'!P52)+('t12'!C52/12)</f>
        <v>0</v>
      </c>
      <c r="E51" s="390" t="str">
        <f t="shared" si="0"/>
        <v>OK</v>
      </c>
    </row>
    <row r="52" spans="1:5" ht="12.9" x14ac:dyDescent="0.35">
      <c r="A52" s="314" t="str">
        <f>'t1'!A53</f>
        <v>Fisici con inc. di struttura complessa (rapp. Esclusivo)</v>
      </c>
      <c r="B52" s="325" t="str">
        <f>'t1'!B53</f>
        <v>SD0E42</v>
      </c>
      <c r="C52" s="388">
        <f>'t13'!AC53</f>
        <v>0</v>
      </c>
      <c r="D52" s="422">
        <f>('t3'!K53+'t3'!L53+'t3'!M53+'t3'!N53+'t3'!O53+'t3'!P53)+('t12'!C53/12)</f>
        <v>0</v>
      </c>
      <c r="E52" s="390" t="str">
        <f t="shared" si="0"/>
        <v>OK</v>
      </c>
    </row>
    <row r="53" spans="1:5" ht="12.9" x14ac:dyDescent="0.35">
      <c r="A53" s="314" t="str">
        <f>'t1'!A54</f>
        <v>Fisici con inc. di struttura complessa (rapp. Non escl.)</v>
      </c>
      <c r="B53" s="325" t="str">
        <f>'t1'!B54</f>
        <v>SD0N42</v>
      </c>
      <c r="C53" s="388">
        <f>'t13'!AC54</f>
        <v>0</v>
      </c>
      <c r="D53" s="422">
        <f>('t3'!K54+'t3'!L54+'t3'!M54+'t3'!N54+'t3'!O54+'t3'!P54)+('t12'!C54/12)</f>
        <v>0</v>
      </c>
      <c r="E53" s="390" t="str">
        <f t="shared" si="0"/>
        <v>OK</v>
      </c>
    </row>
    <row r="54" spans="1:5" ht="12.9" x14ac:dyDescent="0.35">
      <c r="A54" s="314" t="str">
        <f>'t1'!A55</f>
        <v>Fisici con inc. di struttura semplice (rapp. Esclusivo)</v>
      </c>
      <c r="B54" s="325" t="str">
        <f>'t1'!B55</f>
        <v>SD0E41</v>
      </c>
      <c r="C54" s="388">
        <f>'t13'!AC55</f>
        <v>72483</v>
      </c>
      <c r="D54" s="422">
        <f>('t3'!K55+'t3'!L55+'t3'!M55+'t3'!N55+'t3'!O55+'t3'!P55)+('t12'!C55/12)</f>
        <v>2</v>
      </c>
      <c r="E54" s="390" t="str">
        <f t="shared" si="0"/>
        <v>OK</v>
      </c>
    </row>
    <row r="55" spans="1:5" ht="12.9" x14ac:dyDescent="0.35">
      <c r="A55" s="314" t="str">
        <f>'t1'!A56</f>
        <v>Fisici con inc. di struttura semplice (rapp. Non escl.)</v>
      </c>
      <c r="B55" s="325" t="str">
        <f>'t1'!B56</f>
        <v>SD0N41</v>
      </c>
      <c r="C55" s="388">
        <f>'t13'!AC56</f>
        <v>0</v>
      </c>
      <c r="D55" s="422">
        <f>('t3'!K56+'t3'!L56+'t3'!M56+'t3'!N56+'t3'!O56+'t3'!P56)+('t12'!C56/12)</f>
        <v>0</v>
      </c>
      <c r="E55" s="390" t="str">
        <f t="shared" si="0"/>
        <v>OK</v>
      </c>
    </row>
    <row r="56" spans="1:5" ht="12.9" x14ac:dyDescent="0.35">
      <c r="A56" s="314" t="str">
        <f>'t1'!A57</f>
        <v>Fisici con altri incar. Prof.li (rapp. Esclusivo)</v>
      </c>
      <c r="B56" s="325" t="str">
        <f>'t1'!B57</f>
        <v>SD0A41</v>
      </c>
      <c r="C56" s="388">
        <f>'t13'!AC57</f>
        <v>101480</v>
      </c>
      <c r="D56" s="422">
        <f>('t3'!K57+'t3'!L57+'t3'!M57+'t3'!N57+'t3'!O57+'t3'!P57)+('t12'!C57/12)</f>
        <v>4</v>
      </c>
      <c r="E56" s="390" t="str">
        <f t="shared" si="0"/>
        <v>OK</v>
      </c>
    </row>
    <row r="57" spans="1:5" ht="12.9" x14ac:dyDescent="0.35">
      <c r="A57" s="314" t="str">
        <f>'t1'!A58</f>
        <v>Fisici con altri incar. Prof.li (rapp. Non escl.)</v>
      </c>
      <c r="B57" s="325" t="str">
        <f>'t1'!B58</f>
        <v>SD0040</v>
      </c>
      <c r="C57" s="388">
        <f>'t13'!AC58</f>
        <v>0</v>
      </c>
      <c r="D57" s="422">
        <f>('t3'!K58+'t3'!L58+'t3'!M58+'t3'!N58+'t3'!O58+'t3'!P58)+('t12'!C58/12)</f>
        <v>0</v>
      </c>
      <c r="E57" s="390" t="str">
        <f t="shared" si="0"/>
        <v>OK</v>
      </c>
    </row>
    <row r="58" spans="1:5" ht="12.9" x14ac:dyDescent="0.35">
      <c r="A58" s="314" t="str">
        <f>'t1'!A59</f>
        <v>Fisici a t. determinato (art. 15-septies d.lgs. 502/92)</v>
      </c>
      <c r="B58" s="325" t="str">
        <f>'t1'!B59</f>
        <v>SD0603</v>
      </c>
      <c r="C58" s="388">
        <f>'t13'!AC59</f>
        <v>0</v>
      </c>
      <c r="D58" s="422">
        <f>('t3'!K59+'t3'!L59+'t3'!M59+'t3'!N59+'t3'!O59+'t3'!P59)+('t12'!C59/12)</f>
        <v>0</v>
      </c>
      <c r="E58" s="390" t="str">
        <f t="shared" si="0"/>
        <v>OK</v>
      </c>
    </row>
    <row r="59" spans="1:5" ht="12.9" x14ac:dyDescent="0.35">
      <c r="A59" s="314" t="str">
        <f>'t1'!A60</f>
        <v>Psicologi con inc. di struttura complessa (rapp. Esclusivo)</v>
      </c>
      <c r="B59" s="325" t="str">
        <f>'t1'!B60</f>
        <v>SD0E66</v>
      </c>
      <c r="C59" s="388">
        <f>'t13'!AC60</f>
        <v>0</v>
      </c>
      <c r="D59" s="422">
        <f>('t3'!K60+'t3'!L60+'t3'!M60+'t3'!N60+'t3'!O60+'t3'!P60)+('t12'!C60/12)</f>
        <v>0</v>
      </c>
      <c r="E59" s="390" t="str">
        <f t="shared" si="0"/>
        <v>OK</v>
      </c>
    </row>
    <row r="60" spans="1:5" ht="12.9" x14ac:dyDescent="0.35">
      <c r="A60" s="314" t="str">
        <f>'t1'!A61</f>
        <v>Psicologi con inc. di struttura complessa (rapp. Non escl.)</v>
      </c>
      <c r="B60" s="325" t="str">
        <f>'t1'!B61</f>
        <v>SD0N66</v>
      </c>
      <c r="C60" s="388">
        <f>'t13'!AC61</f>
        <v>0</v>
      </c>
      <c r="D60" s="422">
        <f>('t3'!K61+'t3'!L61+'t3'!M61+'t3'!N61+'t3'!O61+'t3'!P61)+('t12'!C61/12)</f>
        <v>0</v>
      </c>
      <c r="E60" s="390" t="str">
        <f t="shared" si="0"/>
        <v>OK</v>
      </c>
    </row>
    <row r="61" spans="1:5" ht="12.9" x14ac:dyDescent="0.35">
      <c r="A61" s="314" t="str">
        <f>'t1'!A62</f>
        <v>Psicologi con inc. di struttura semplice (rapp. Esclusivo)</v>
      </c>
      <c r="B61" s="325" t="str">
        <f>'t1'!B62</f>
        <v>SD0E65</v>
      </c>
      <c r="C61" s="388">
        <f>'t13'!AC62</f>
        <v>36202</v>
      </c>
      <c r="D61" s="422">
        <f>('t3'!K62+'t3'!L62+'t3'!M62+'t3'!N62+'t3'!O62+'t3'!P62)+('t12'!C62/12)</f>
        <v>1</v>
      </c>
      <c r="E61" s="390" t="str">
        <f t="shared" si="0"/>
        <v>OK</v>
      </c>
    </row>
    <row r="62" spans="1:5" ht="12.9" x14ac:dyDescent="0.35">
      <c r="A62" s="314" t="str">
        <f>'t1'!A63</f>
        <v>Psicologi con inc. di struttura semplice (rapp. Non escl.)</v>
      </c>
      <c r="B62" s="325" t="str">
        <f>'t1'!B63</f>
        <v>SD0N65</v>
      </c>
      <c r="C62" s="388">
        <f>'t13'!AC63</f>
        <v>0</v>
      </c>
      <c r="D62" s="422">
        <f>('t3'!K63+'t3'!L63+'t3'!M63+'t3'!N63+'t3'!O63+'t3'!P63)+('t12'!C63/12)</f>
        <v>0</v>
      </c>
      <c r="E62" s="390" t="str">
        <f t="shared" si="0"/>
        <v>OK</v>
      </c>
    </row>
    <row r="63" spans="1:5" ht="12.9" x14ac:dyDescent="0.35">
      <c r="A63" s="314" t="str">
        <f>'t1'!A64</f>
        <v>Psicologi con altri incar. Prof.li (rapp. Esclusivo)</v>
      </c>
      <c r="B63" s="325" t="str">
        <f>'t1'!B64</f>
        <v>SD0A65</v>
      </c>
      <c r="C63" s="388">
        <f>'t13'!AC64</f>
        <v>21904</v>
      </c>
      <c r="D63" s="422">
        <f>('t3'!K64+'t3'!L64+'t3'!M64+'t3'!N64+'t3'!O64+'t3'!P64)+('t12'!C64/12)</f>
        <v>1</v>
      </c>
      <c r="E63" s="390" t="str">
        <f t="shared" si="0"/>
        <v>OK</v>
      </c>
    </row>
    <row r="64" spans="1:5" ht="12.9" x14ac:dyDescent="0.35">
      <c r="A64" s="314" t="str">
        <f>'t1'!A65</f>
        <v>Psicologi con altri incar. Prof.li (rapp. Non escl.)</v>
      </c>
      <c r="B64" s="325" t="str">
        <f>'t1'!B65</f>
        <v>SD0064</v>
      </c>
      <c r="C64" s="388">
        <f>'t13'!AC65</f>
        <v>0</v>
      </c>
      <c r="D64" s="422">
        <f>('t3'!K65+'t3'!L65+'t3'!M65+'t3'!N65+'t3'!O65+'t3'!P65)+('t12'!C65/12)</f>
        <v>0</v>
      </c>
      <c r="E64" s="390" t="str">
        <f t="shared" si="0"/>
        <v>OK</v>
      </c>
    </row>
    <row r="65" spans="1:5" ht="12.9" x14ac:dyDescent="0.35">
      <c r="A65" s="314" t="str">
        <f>'t1'!A66</f>
        <v>Psicologi a t. determinato (art. 15-septies d.lgs. 502/92)</v>
      </c>
      <c r="B65" s="325" t="str">
        <f>'t1'!B66</f>
        <v>SD0604</v>
      </c>
      <c r="C65" s="388">
        <f>'t13'!AC66</f>
        <v>0</v>
      </c>
      <c r="D65" s="422">
        <f>('t3'!K66+'t3'!L66+'t3'!M66+'t3'!N66+'t3'!O66+'t3'!P66)+('t12'!C66/12)</f>
        <v>0</v>
      </c>
      <c r="E65" s="390" t="str">
        <f t="shared" si="0"/>
        <v>OK</v>
      </c>
    </row>
    <row r="66" spans="1:5" ht="12.9" x14ac:dyDescent="0.35">
      <c r="A66" s="314" t="str">
        <f>'t1'!A67</f>
        <v>Dirigente prof. Sanit. Inferm/ostetrica (inc. Strut. Compl.)</v>
      </c>
      <c r="B66" s="325" t="str">
        <f>'t1'!B67</f>
        <v>SD0CO1</v>
      </c>
      <c r="C66" s="388">
        <f>'t13'!AC67</f>
        <v>74917</v>
      </c>
      <c r="D66" s="422">
        <f>('t3'!K67+'t3'!L67+'t3'!M67+'t3'!N67+'t3'!O67+'t3'!P67)+('t12'!C67/12)</f>
        <v>2</v>
      </c>
      <c r="E66" s="390" t="str">
        <f t="shared" si="0"/>
        <v>OK</v>
      </c>
    </row>
    <row r="67" spans="1:5" ht="12.9" x14ac:dyDescent="0.35">
      <c r="A67" s="314" t="str">
        <f>'t1'!A68</f>
        <v>Dirigente prof. Sanit. Inferm/ostetrica (inc. Strut. Sempl.)</v>
      </c>
      <c r="B67" s="325" t="str">
        <f>'t1'!B68</f>
        <v>SD0SE1</v>
      </c>
      <c r="C67" s="388">
        <f>'t13'!AC68</f>
        <v>0</v>
      </c>
      <c r="D67" s="422">
        <f>('t3'!K68+'t3'!L68+'t3'!M68+'t3'!N68+'t3'!O68+'t3'!P68)+('t12'!C68/12)</f>
        <v>0</v>
      </c>
      <c r="E67" s="390" t="str">
        <f t="shared" si="0"/>
        <v>OK</v>
      </c>
    </row>
    <row r="68" spans="1:5" ht="12.9" x14ac:dyDescent="0.35">
      <c r="A68" s="314" t="str">
        <f>'t1'!A69</f>
        <v>Dirigente prof. Sanit. Inferm/ostetrica (altri inc. Prof.li)</v>
      </c>
      <c r="B68" s="325" t="str">
        <f>'t1'!B69</f>
        <v>SD0AI1</v>
      </c>
      <c r="C68" s="388">
        <f>'t13'!AC69</f>
        <v>0</v>
      </c>
      <c r="D68" s="422">
        <f>('t3'!K69+'t3'!L69+'t3'!M69+'t3'!N69+'t3'!O69+'t3'!P69)+('t12'!C69/12)</f>
        <v>0</v>
      </c>
      <c r="E68" s="390" t="str">
        <f t="shared" si="0"/>
        <v>OK</v>
      </c>
    </row>
    <row r="69" spans="1:5" ht="12.9" x14ac:dyDescent="0.35">
      <c r="A69" s="314" t="str">
        <f>'t1'!A70</f>
        <v>Dir. Prof.san.inferm/ostet t.det.art.15-septies dlgs 502/92</v>
      </c>
      <c r="B69" s="325" t="str">
        <f>'t1'!B70</f>
        <v>SD048B</v>
      </c>
      <c r="C69" s="388">
        <f>'t13'!AC70</f>
        <v>0</v>
      </c>
      <c r="D69" s="422">
        <f>('t3'!K70+'t3'!L70+'t3'!M70+'t3'!N70+'t3'!O70+'t3'!P70)+('t12'!C70/12)</f>
        <v>0</v>
      </c>
      <c r="E69" s="390" t="str">
        <f t="shared" si="0"/>
        <v>OK</v>
      </c>
    </row>
    <row r="70" spans="1:5" ht="12.9" x14ac:dyDescent="0.35">
      <c r="A70" s="314" t="str">
        <f>'t1'!A71</f>
        <v>Dirigente prof. Sanit. Riabilitative (inc. Strut. Compl.)</v>
      </c>
      <c r="B70" s="325" t="str">
        <f>'t1'!B71</f>
        <v>SD0CO2</v>
      </c>
      <c r="C70" s="388">
        <f>'t13'!AC71</f>
        <v>0</v>
      </c>
      <c r="D70" s="422">
        <f>('t3'!K71+'t3'!L71+'t3'!M71+'t3'!N71+'t3'!O71+'t3'!P71)+('t12'!C71/12)</f>
        <v>0</v>
      </c>
      <c r="E70" s="390" t="str">
        <f t="shared" si="0"/>
        <v>OK</v>
      </c>
    </row>
    <row r="71" spans="1:5" ht="12.9" x14ac:dyDescent="0.35">
      <c r="A71" s="314" t="str">
        <f>'t1'!A72</f>
        <v>Dirigente prof. Sanit. Riabilitative (inc. Strut. Sempl.)</v>
      </c>
      <c r="B71" s="325" t="str">
        <f>'t1'!B72</f>
        <v>SD0SE2</v>
      </c>
      <c r="C71" s="388">
        <f>'t13'!AC72</f>
        <v>0</v>
      </c>
      <c r="D71" s="422">
        <f>('t3'!K72+'t3'!L72+'t3'!M72+'t3'!N72+'t3'!O72+'t3'!P72)+('t12'!C72/12)</f>
        <v>0</v>
      </c>
      <c r="E71" s="390" t="str">
        <f t="shared" ref="E71:E134" si="1">IF(OR((NOT(C71)),(AND(C71&gt;=0,D71&gt;0))),"OK","ERRORE")</f>
        <v>OK</v>
      </c>
    </row>
    <row r="72" spans="1:5" ht="12.9" x14ac:dyDescent="0.35">
      <c r="A72" s="314" t="str">
        <f>'t1'!A73</f>
        <v>Dirigente prof. Sanit. Riabilitative (altri inc. Prof.li)</v>
      </c>
      <c r="B72" s="325" t="str">
        <f>'t1'!B73</f>
        <v>SD0AI2</v>
      </c>
      <c r="C72" s="388">
        <f>'t13'!AC73</f>
        <v>0</v>
      </c>
      <c r="D72" s="422">
        <f>('t3'!K73+'t3'!L73+'t3'!M73+'t3'!N73+'t3'!O73+'t3'!P73)+('t12'!C73/12)</f>
        <v>0</v>
      </c>
      <c r="E72" s="390" t="str">
        <f t="shared" si="1"/>
        <v>OK</v>
      </c>
    </row>
    <row r="73" spans="1:5" ht="12.9" x14ac:dyDescent="0.35">
      <c r="A73" s="314" t="str">
        <f>'t1'!A74</f>
        <v>Dir. Prof. San. Riabilitat. T.det.art.15-septies dlgs 502/92</v>
      </c>
      <c r="B73" s="325" t="str">
        <f>'t1'!B74</f>
        <v>SD048C</v>
      </c>
      <c r="C73" s="388">
        <f>'t13'!AC74</f>
        <v>0</v>
      </c>
      <c r="D73" s="422">
        <f>('t3'!K74+'t3'!L74+'t3'!M74+'t3'!N74+'t3'!O74+'t3'!P74)+('t12'!C74/12)</f>
        <v>0</v>
      </c>
      <c r="E73" s="390" t="str">
        <f t="shared" si="1"/>
        <v>OK</v>
      </c>
    </row>
    <row r="74" spans="1:5" ht="12.9" x14ac:dyDescent="0.35">
      <c r="A74" s="314" t="str">
        <f>'t1'!A75</f>
        <v>Dirigente prof. Tecnico sanitarie (inc. Strut. Compl.)</v>
      </c>
      <c r="B74" s="325" t="str">
        <f>'t1'!B75</f>
        <v>SD0CO3</v>
      </c>
      <c r="C74" s="388">
        <f>'t13'!AC75</f>
        <v>0</v>
      </c>
      <c r="D74" s="422">
        <f>('t3'!K75+'t3'!L75+'t3'!M75+'t3'!N75+'t3'!O75+'t3'!P75)+('t12'!C75/12)</f>
        <v>0</v>
      </c>
      <c r="E74" s="390" t="str">
        <f t="shared" si="1"/>
        <v>OK</v>
      </c>
    </row>
    <row r="75" spans="1:5" ht="12.9" x14ac:dyDescent="0.35">
      <c r="A75" s="314" t="str">
        <f>'t1'!A76</f>
        <v>Dirigente prof. Tecnico sanitarie (inc. Strut. Sempl.)</v>
      </c>
      <c r="B75" s="325" t="str">
        <f>'t1'!B76</f>
        <v>SD0SE3</v>
      </c>
      <c r="C75" s="388">
        <f>'t13'!AC76</f>
        <v>0</v>
      </c>
      <c r="D75" s="422">
        <f>('t3'!K76+'t3'!L76+'t3'!M76+'t3'!N76+'t3'!O76+'t3'!P76)+('t12'!C76/12)</f>
        <v>0</v>
      </c>
      <c r="E75" s="390" t="str">
        <f t="shared" si="1"/>
        <v>OK</v>
      </c>
    </row>
    <row r="76" spans="1:5" ht="12.9" x14ac:dyDescent="0.35">
      <c r="A76" s="314" t="str">
        <f>'t1'!A77</f>
        <v>Dirigente prof. Tecnico sanitarie (altri inc. Prof.li)</v>
      </c>
      <c r="B76" s="325" t="str">
        <f>'t1'!B77</f>
        <v>SD0AI3</v>
      </c>
      <c r="C76" s="388">
        <f>'t13'!AC77</f>
        <v>0</v>
      </c>
      <c r="D76" s="422">
        <f>('t3'!K77+'t3'!L77+'t3'!M77+'t3'!N77+'t3'!O77+'t3'!P77)+('t12'!C77/12)</f>
        <v>0</v>
      </c>
      <c r="E76" s="390" t="str">
        <f t="shared" si="1"/>
        <v>OK</v>
      </c>
    </row>
    <row r="77" spans="1:5" ht="12.9" x14ac:dyDescent="0.35">
      <c r="A77" s="314" t="str">
        <f>'t1'!A78</f>
        <v>Dir. Prof.tecnico sanitarie t.det.art.15-septies dlgs 502/92</v>
      </c>
      <c r="B77" s="325" t="str">
        <f>'t1'!B78</f>
        <v>SD048D</v>
      </c>
      <c r="C77" s="388">
        <f>'t13'!AC78</f>
        <v>0</v>
      </c>
      <c r="D77" s="422">
        <f>('t3'!K78+'t3'!L78+'t3'!M78+'t3'!N78+'t3'!O78+'t3'!P78)+('t12'!C78/12)</f>
        <v>0</v>
      </c>
      <c r="E77" s="390" t="str">
        <f t="shared" si="1"/>
        <v>OK</v>
      </c>
    </row>
    <row r="78" spans="1:5" ht="12.9" x14ac:dyDescent="0.35">
      <c r="A78" s="314" t="str">
        <f>'t1'!A79</f>
        <v>Dirigente prof.tecniche della prevenzione (inc.strut.compl.)</v>
      </c>
      <c r="B78" s="325" t="str">
        <f>'t1'!B79</f>
        <v>SD0CO4</v>
      </c>
      <c r="C78" s="388">
        <f>'t13'!AC79</f>
        <v>0</v>
      </c>
      <c r="D78" s="422">
        <f>('t3'!K79+'t3'!L79+'t3'!M79+'t3'!N79+'t3'!O79+'t3'!P79)+('t12'!C79/12)</f>
        <v>0</v>
      </c>
      <c r="E78" s="390" t="str">
        <f t="shared" si="1"/>
        <v>OK</v>
      </c>
    </row>
    <row r="79" spans="1:5" ht="12.9" x14ac:dyDescent="0.35">
      <c r="A79" s="314" t="str">
        <f>'t1'!A80</f>
        <v>Dirigente prof.tecniche della prevenzione (inc.strut.sempl.)</v>
      </c>
      <c r="B79" s="325" t="str">
        <f>'t1'!B80</f>
        <v>SD0SE4</v>
      </c>
      <c r="C79" s="388">
        <f>'t13'!AC80</f>
        <v>0</v>
      </c>
      <c r="D79" s="422">
        <f>('t3'!K80+'t3'!L80+'t3'!M80+'t3'!N80+'t3'!O80+'t3'!P80)+('t12'!C80/12)</f>
        <v>0</v>
      </c>
      <c r="E79" s="390" t="str">
        <f t="shared" si="1"/>
        <v>OK</v>
      </c>
    </row>
    <row r="80" spans="1:5" ht="12.9" x14ac:dyDescent="0.35">
      <c r="A80" s="314" t="str">
        <f>'t1'!A81</f>
        <v>Dirigente prof.tecniche della prevenzione(altri inc.prof.li)</v>
      </c>
      <c r="B80" s="325" t="str">
        <f>'t1'!B81</f>
        <v>SD0AI4</v>
      </c>
      <c r="C80" s="388">
        <f>'t13'!AC81</f>
        <v>0</v>
      </c>
      <c r="D80" s="422">
        <f>('t3'!K81+'t3'!L81+'t3'!M81+'t3'!N81+'t3'!O81+'t3'!P81)+('t12'!C81/12)</f>
        <v>0</v>
      </c>
      <c r="E80" s="390" t="str">
        <f t="shared" si="1"/>
        <v>OK</v>
      </c>
    </row>
    <row r="81" spans="1:5" ht="12.9" x14ac:dyDescent="0.35">
      <c r="A81" s="314" t="str">
        <f>'t1'!A82</f>
        <v>Dir. Prof.tecniche prevenz. T.det.art.15-septies dlgs 502/92</v>
      </c>
      <c r="B81" s="325" t="str">
        <f>'t1'!B82</f>
        <v>SD048E</v>
      </c>
      <c r="C81" s="388">
        <f>'t13'!AC82</f>
        <v>0</v>
      </c>
      <c r="D81" s="422">
        <f>('t3'!K82+'t3'!L82+'t3'!M82+'t3'!N82+'t3'!O82+'t3'!P82)+('t12'!C82/12)</f>
        <v>0</v>
      </c>
      <c r="E81" s="390" t="str">
        <f t="shared" si="1"/>
        <v>OK</v>
      </c>
    </row>
    <row r="82" spans="1:5" ht="12.9" x14ac:dyDescent="0.35">
      <c r="A82" s="314" t="str">
        <f>'t1'!A83</f>
        <v>Coll.re prof.le sanitario - pers. Infer. Senior - ds</v>
      </c>
      <c r="B82" s="325" t="str">
        <f>'t1'!B83</f>
        <v>S18863</v>
      </c>
      <c r="C82" s="388">
        <f>'t13'!AC83</f>
        <v>173351</v>
      </c>
      <c r="D82" s="422">
        <f>('t3'!K83+'t3'!L83+'t3'!M83+'t3'!N83+'t3'!O83+'t3'!P83)+('t12'!C83/12)</f>
        <v>19</v>
      </c>
      <c r="E82" s="390" t="str">
        <f t="shared" si="1"/>
        <v>OK</v>
      </c>
    </row>
    <row r="83" spans="1:5" ht="12.9" x14ac:dyDescent="0.35">
      <c r="A83" s="314" t="str">
        <f>'t1'!A84</f>
        <v>Coll.re prof.le sanitario - pers. Infer. - D</v>
      </c>
      <c r="B83" s="325" t="str">
        <f>'t1'!B84</f>
        <v>S16020</v>
      </c>
      <c r="C83" s="388">
        <f>'t13'!AC84</f>
        <v>3348557</v>
      </c>
      <c r="D83" s="422">
        <f>('t3'!K84+'t3'!L84+'t3'!M84+'t3'!N84+'t3'!O84+'t3'!P84)+('t12'!C84/12)</f>
        <v>395.90249999999997</v>
      </c>
      <c r="E83" s="390" t="str">
        <f t="shared" si="1"/>
        <v>OK</v>
      </c>
    </row>
    <row r="84" spans="1:5" ht="12.9" x14ac:dyDescent="0.35">
      <c r="A84" s="314" t="str">
        <f>'t1'!A85</f>
        <v>Oper.re prof.le sanitario pers. Inferm. - C</v>
      </c>
      <c r="B84" s="325" t="str">
        <f>'t1'!B85</f>
        <v>S14056</v>
      </c>
      <c r="C84" s="388">
        <f>'t13'!AC85</f>
        <v>0</v>
      </c>
      <c r="D84" s="422">
        <f>('t3'!K85+'t3'!L85+'t3'!M85+'t3'!N85+'t3'!O85+'t3'!P85)+('t12'!C85/12)</f>
        <v>0</v>
      </c>
      <c r="E84" s="390" t="str">
        <f t="shared" si="1"/>
        <v>OK</v>
      </c>
    </row>
    <row r="85" spans="1:5" ht="12.9" x14ac:dyDescent="0.35">
      <c r="A85" s="314" t="str">
        <f>'t1'!A86</f>
        <v>Oper.re prof.le di ii cat.pers. Inferm.  Senior-C</v>
      </c>
      <c r="B85" s="325" t="str">
        <f>'t1'!B86</f>
        <v>S14S52</v>
      </c>
      <c r="C85" s="388">
        <f>'t13'!AC86</f>
        <v>28052</v>
      </c>
      <c r="D85" s="422">
        <f>('t3'!K86+'t3'!L86+'t3'!M86+'t3'!N86+'t3'!O86+'t3'!P86)+('t12'!C86/12)</f>
        <v>1.6641666666666666</v>
      </c>
      <c r="E85" s="390" t="str">
        <f t="shared" si="1"/>
        <v>OK</v>
      </c>
    </row>
    <row r="86" spans="1:5" ht="12.9" x14ac:dyDescent="0.35">
      <c r="A86" s="314" t="str">
        <f>'t1'!A87</f>
        <v>Oper.re prof.le di ii cat.pers. Inferm. Bs</v>
      </c>
      <c r="B86" s="325" t="str">
        <f>'t1'!B87</f>
        <v>S13052</v>
      </c>
      <c r="C86" s="388">
        <f>'t13'!AC87</f>
        <v>0</v>
      </c>
      <c r="D86" s="422">
        <f>('t3'!K87+'t3'!L87+'t3'!M87+'t3'!N87+'t3'!O87+'t3'!P87)+('t12'!C87/12)</f>
        <v>0</v>
      </c>
      <c r="E86" s="390" t="str">
        <f t="shared" si="1"/>
        <v>OK</v>
      </c>
    </row>
    <row r="87" spans="1:5" ht="12.9" x14ac:dyDescent="0.35">
      <c r="A87" s="314" t="str">
        <f>'t1'!A88</f>
        <v>Coll.re prof.le sanitario - pers. Tec. Senior - DS</v>
      </c>
      <c r="B87" s="325" t="str">
        <f>'t1'!B88</f>
        <v>S18864</v>
      </c>
      <c r="C87" s="388">
        <f>'t13'!AC88</f>
        <v>69835</v>
      </c>
      <c r="D87" s="422">
        <f>('t3'!K88+'t3'!L88+'t3'!M88+'t3'!N88+'t3'!O88+'t3'!P88)+('t12'!C88/12)</f>
        <v>8</v>
      </c>
      <c r="E87" s="390" t="str">
        <f t="shared" si="1"/>
        <v>OK</v>
      </c>
    </row>
    <row r="88" spans="1:5" ht="12.9" x14ac:dyDescent="0.35">
      <c r="A88" s="314" t="str">
        <f>'t1'!A89</f>
        <v>Coll.re prof.le sanitario - pers. Tec.- D</v>
      </c>
      <c r="B88" s="325" t="str">
        <f>'t1'!B89</f>
        <v>S16021</v>
      </c>
      <c r="C88" s="388">
        <f>'t13'!AC89</f>
        <v>871259</v>
      </c>
      <c r="D88" s="422">
        <f>('t3'!K89+'t3'!L89+'t3'!M89+'t3'!N89+'t3'!O89+'t3'!P89)+('t12'!C89/12)</f>
        <v>152.32416666666668</v>
      </c>
      <c r="E88" s="390" t="str">
        <f t="shared" si="1"/>
        <v>OK</v>
      </c>
    </row>
    <row r="89" spans="1:5" ht="12.9" x14ac:dyDescent="0.35">
      <c r="A89" s="314" t="str">
        <f>'t1'!A90</f>
        <v>Oper.re prof.le sanitario - pers. Tec.- C</v>
      </c>
      <c r="B89" s="325" t="str">
        <f>'t1'!B90</f>
        <v>S14054</v>
      </c>
      <c r="C89" s="388">
        <f>'t13'!AC90</f>
        <v>0</v>
      </c>
      <c r="D89" s="422">
        <f>('t3'!K90+'t3'!L90+'t3'!M90+'t3'!N90+'t3'!O90+'t3'!P90)+('t12'!C90/12)</f>
        <v>0</v>
      </c>
      <c r="E89" s="390" t="str">
        <f t="shared" si="1"/>
        <v>OK</v>
      </c>
    </row>
    <row r="90" spans="1:5" ht="12.9" x14ac:dyDescent="0.35">
      <c r="A90" s="314" t="str">
        <f>'t1'!A91</f>
        <v>Coll.re prof.le sanitario - tecn. Della prev. Senior - DS</v>
      </c>
      <c r="B90" s="325" t="str">
        <f>'t1'!B91</f>
        <v>S18865</v>
      </c>
      <c r="C90" s="388">
        <f>'t13'!AC91</f>
        <v>0</v>
      </c>
      <c r="D90" s="422">
        <f>('t3'!K91+'t3'!L91+'t3'!M91+'t3'!N91+'t3'!O91+'t3'!P91)+('t12'!C91/12)</f>
        <v>0</v>
      </c>
      <c r="E90" s="390" t="str">
        <f t="shared" si="1"/>
        <v>OK</v>
      </c>
    </row>
    <row r="91" spans="1:5" ht="12.9" x14ac:dyDescent="0.35">
      <c r="A91" s="314" t="str">
        <f>'t1'!A92</f>
        <v>Coll.re prof.le sanitario - tecn. Della prev. - D</v>
      </c>
      <c r="B91" s="325" t="str">
        <f>'t1'!B92</f>
        <v>S16022</v>
      </c>
      <c r="C91" s="388">
        <f>'t13'!AC92</f>
        <v>17897</v>
      </c>
      <c r="D91" s="422">
        <f>('t3'!K92+'t3'!L92+'t3'!M92+'t3'!N92+'t3'!O92+'t3'!P92)+('t12'!C92/12)</f>
        <v>2</v>
      </c>
      <c r="E91" s="390" t="str">
        <f t="shared" si="1"/>
        <v>OK</v>
      </c>
    </row>
    <row r="92" spans="1:5" ht="12.9" x14ac:dyDescent="0.35">
      <c r="A92" s="314" t="str">
        <f>'t1'!A93</f>
        <v>Oper.re prof.le sanitario - tecn. Della prev. - C</v>
      </c>
      <c r="B92" s="325" t="str">
        <f>'t1'!B93</f>
        <v>S14055</v>
      </c>
      <c r="C92" s="388">
        <f>'t13'!AC93</f>
        <v>0</v>
      </c>
      <c r="D92" s="422">
        <f>('t3'!K93+'t3'!L93+'t3'!M93+'t3'!N93+'t3'!O93+'t3'!P93)+('t12'!C93/12)</f>
        <v>0</v>
      </c>
      <c r="E92" s="390" t="str">
        <f t="shared" si="1"/>
        <v>OK</v>
      </c>
    </row>
    <row r="93" spans="1:5" ht="12.9" x14ac:dyDescent="0.35">
      <c r="A93" s="314" t="str">
        <f>'t1'!A94</f>
        <v>Coll.re prof.le sanitario - pers. Della riabil. Senior - DS</v>
      </c>
      <c r="B93" s="325" t="str">
        <f>'t1'!B94</f>
        <v>S18866</v>
      </c>
      <c r="C93" s="388">
        <f>'t13'!AC94</f>
        <v>0</v>
      </c>
      <c r="D93" s="422">
        <f>('t3'!K94+'t3'!L94+'t3'!M94+'t3'!N94+'t3'!O94+'t3'!P94)+('t12'!C94/12)</f>
        <v>0</v>
      </c>
      <c r="E93" s="390" t="str">
        <f t="shared" si="1"/>
        <v>OK</v>
      </c>
    </row>
    <row r="94" spans="1:5" ht="12.9" x14ac:dyDescent="0.35">
      <c r="A94" s="314" t="str">
        <f>'t1'!A95</f>
        <v>Coll.re prof.le sanitario - pers. Della riabil. - D</v>
      </c>
      <c r="B94" s="325" t="str">
        <f>'t1'!B95</f>
        <v>S16019</v>
      </c>
      <c r="C94" s="388">
        <f>'t13'!AC95</f>
        <v>66532</v>
      </c>
      <c r="D94" s="422">
        <f>('t3'!K95+'t3'!L95+'t3'!M95+'t3'!N95+'t3'!O95+'t3'!P95)+('t12'!C95/12)</f>
        <v>13.797499999999999</v>
      </c>
      <c r="E94" s="390" t="str">
        <f t="shared" si="1"/>
        <v>OK</v>
      </c>
    </row>
    <row r="95" spans="1:5" ht="12.9" x14ac:dyDescent="0.35">
      <c r="A95" s="314" t="str">
        <f>'t1'!A96</f>
        <v>Oper.re prof.le di ii cat. Con funz. Di riabil. Senior - C</v>
      </c>
      <c r="B95" s="325" t="str">
        <f>'t1'!B96</f>
        <v>S14S51</v>
      </c>
      <c r="C95" s="388">
        <f>'t13'!AC96</f>
        <v>0</v>
      </c>
      <c r="D95" s="422">
        <f>('t3'!K96+'t3'!L96+'t3'!M96+'t3'!N96+'t3'!O96+'t3'!P96)+('t12'!C96/12)</f>
        <v>0</v>
      </c>
      <c r="E95" s="390" t="str">
        <f t="shared" si="1"/>
        <v>OK</v>
      </c>
    </row>
    <row r="96" spans="1:5" ht="12.9" x14ac:dyDescent="0.35">
      <c r="A96" s="314" t="str">
        <f>'t1'!A97</f>
        <v>Oper.re prof.le sanitario - pers. Della riabil. - C</v>
      </c>
      <c r="B96" s="325" t="str">
        <f>'t1'!B97</f>
        <v>S14053</v>
      </c>
      <c r="C96" s="388">
        <f>'t13'!AC97</f>
        <v>0</v>
      </c>
      <c r="D96" s="422">
        <f>('t3'!K97+'t3'!L97+'t3'!M97+'t3'!N97+'t3'!O97+'t3'!P97)+('t12'!C97/12)</f>
        <v>0</v>
      </c>
      <c r="E96" s="390" t="str">
        <f t="shared" si="1"/>
        <v>OK</v>
      </c>
    </row>
    <row r="97" spans="1:5" ht="12.9" x14ac:dyDescent="0.35">
      <c r="A97" s="314" t="str">
        <f>'t1'!A98</f>
        <v>Oper.re prof.le di II cat. Con funz. Di riabil. - BS</v>
      </c>
      <c r="B97" s="325" t="str">
        <f>'t1'!B98</f>
        <v>S13051</v>
      </c>
      <c r="C97" s="388">
        <f>'t13'!AC98</f>
        <v>0</v>
      </c>
      <c r="D97" s="422">
        <f>('t3'!K98+'t3'!L98+'t3'!M98+'t3'!N98+'t3'!O98+'t3'!P98)+('t12'!C98/12)</f>
        <v>0</v>
      </c>
      <c r="E97" s="390" t="str">
        <f t="shared" si="1"/>
        <v>OK</v>
      </c>
    </row>
    <row r="98" spans="1:5" ht="12.9" x14ac:dyDescent="0.35">
      <c r="A98" s="314" t="str">
        <f>'t1'!A99</f>
        <v>Profilo atipico ruolo sanitario</v>
      </c>
      <c r="B98" s="325" t="str">
        <f>'t1'!B99</f>
        <v>S00062</v>
      </c>
      <c r="C98" s="388">
        <f>'t13'!AC99</f>
        <v>0</v>
      </c>
      <c r="D98" s="422">
        <f>('t3'!K99+'t3'!L99+'t3'!M99+'t3'!N99+'t3'!O99+'t3'!P99)+('t12'!C99/12)</f>
        <v>0</v>
      </c>
      <c r="E98" s="390" t="str">
        <f t="shared" si="1"/>
        <v>OK</v>
      </c>
    </row>
    <row r="99" spans="1:5" ht="12.9" x14ac:dyDescent="0.35">
      <c r="A99" s="314" t="str">
        <f>'t1'!A100</f>
        <v>Avvocato dirig. Con incarico di struttura complessa</v>
      </c>
      <c r="B99" s="325" t="str">
        <f>'t1'!B100</f>
        <v>PD0010</v>
      </c>
      <c r="C99" s="388">
        <f>'t13'!AC100</f>
        <v>0</v>
      </c>
      <c r="D99" s="422">
        <f>('t3'!K100+'t3'!L100+'t3'!M100+'t3'!N100+'t3'!O100+'t3'!P100)+('t12'!C100/12)</f>
        <v>0</v>
      </c>
      <c r="E99" s="390" t="str">
        <f t="shared" si="1"/>
        <v>OK</v>
      </c>
    </row>
    <row r="100" spans="1:5" ht="12.9" x14ac:dyDescent="0.35">
      <c r="A100" s="314" t="str">
        <f>'t1'!A101</f>
        <v>Avvocato dirig. Con incarico di struttura semplice</v>
      </c>
      <c r="B100" s="325" t="str">
        <f>'t1'!B101</f>
        <v>PD0S09</v>
      </c>
      <c r="C100" s="388">
        <f>'t13'!AC101</f>
        <v>0</v>
      </c>
      <c r="D100" s="422">
        <f>('t3'!K101+'t3'!L101+'t3'!M101+'t3'!N101+'t3'!O101+'t3'!P101)+('t12'!C101/12)</f>
        <v>0</v>
      </c>
      <c r="E100" s="390" t="str">
        <f t="shared" si="1"/>
        <v>OK</v>
      </c>
    </row>
    <row r="101" spans="1:5" ht="12.9" x14ac:dyDescent="0.35">
      <c r="A101" s="314" t="str">
        <f>'t1'!A102</f>
        <v>Avvocato dirig. Con altri incar.prof.li</v>
      </c>
      <c r="B101" s="325" t="str">
        <f>'t1'!B102</f>
        <v>PD0A09</v>
      </c>
      <c r="C101" s="388">
        <f>'t13'!AC102</f>
        <v>0</v>
      </c>
      <c r="D101" s="422">
        <f>('t3'!K102+'t3'!L102+'t3'!M102+'t3'!N102+'t3'!O102+'t3'!P102)+('t12'!C102/12)</f>
        <v>0</v>
      </c>
      <c r="E101" s="390" t="str">
        <f t="shared" si="1"/>
        <v>OK</v>
      </c>
    </row>
    <row r="102" spans="1:5" ht="12.9" x14ac:dyDescent="0.35">
      <c r="A102" s="314" t="str">
        <f>'t1'!A103</f>
        <v>Avvocato dir. A t. Determinato(art. 15-septies dlgs. 502/92)</v>
      </c>
      <c r="B102" s="325" t="str">
        <f>'t1'!B103</f>
        <v>PD0605</v>
      </c>
      <c r="C102" s="388">
        <f>'t13'!AC103</f>
        <v>0</v>
      </c>
      <c r="D102" s="422">
        <f>('t3'!K103+'t3'!L103+'t3'!M103+'t3'!N103+'t3'!O103+'t3'!P103)+('t12'!C103/12)</f>
        <v>0</v>
      </c>
      <c r="E102" s="390" t="str">
        <f t="shared" si="1"/>
        <v>OK</v>
      </c>
    </row>
    <row r="103" spans="1:5" ht="12.9" x14ac:dyDescent="0.35">
      <c r="A103" s="314" t="str">
        <f>'t1'!A104</f>
        <v>Ingegnere dirig. Con incarico di struttura complessa</v>
      </c>
      <c r="B103" s="325" t="str">
        <f>'t1'!B104</f>
        <v>PD0046</v>
      </c>
      <c r="C103" s="388">
        <f>'t13'!AC104</f>
        <v>98213</v>
      </c>
      <c r="D103" s="422">
        <f>('t3'!K104+'t3'!L104+'t3'!M104+'t3'!N104+'t3'!O104+'t3'!P104)+('t12'!C104/12)</f>
        <v>2</v>
      </c>
      <c r="E103" s="390" t="str">
        <f t="shared" si="1"/>
        <v>OK</v>
      </c>
    </row>
    <row r="104" spans="1:5" ht="12.9" x14ac:dyDescent="0.35">
      <c r="A104" s="314" t="str">
        <f>'t1'!A105</f>
        <v>Ingegnere dirig. Con incarico di struttura semplice</v>
      </c>
      <c r="B104" s="325" t="str">
        <f>'t1'!B105</f>
        <v>PD0S45</v>
      </c>
      <c r="C104" s="388">
        <f>'t13'!AC105</f>
        <v>0</v>
      </c>
      <c r="D104" s="422">
        <f>('t3'!K105+'t3'!L105+'t3'!M105+'t3'!N105+'t3'!O105+'t3'!P105)+('t12'!C105/12)</f>
        <v>0</v>
      </c>
      <c r="E104" s="390" t="str">
        <f t="shared" si="1"/>
        <v>OK</v>
      </c>
    </row>
    <row r="105" spans="1:5" ht="12.9" x14ac:dyDescent="0.35">
      <c r="A105" s="314" t="str">
        <f>'t1'!A106</f>
        <v>Ingegnere dirig. Con altri incar.prof.li</v>
      </c>
      <c r="B105" s="325" t="str">
        <f>'t1'!B106</f>
        <v>PD0A45</v>
      </c>
      <c r="C105" s="388">
        <f>'t13'!AC106</f>
        <v>28860</v>
      </c>
      <c r="D105" s="422">
        <f>('t3'!K106+'t3'!L106+'t3'!M106+'t3'!N106+'t3'!O106+'t3'!P106)+('t12'!C106/12)</f>
        <v>1</v>
      </c>
      <c r="E105" s="390" t="str">
        <f t="shared" si="1"/>
        <v>OK</v>
      </c>
    </row>
    <row r="106" spans="1:5" ht="12.9" x14ac:dyDescent="0.35">
      <c r="A106" s="314" t="str">
        <f>'t1'!A107</f>
        <v>Ingegnere dir. A t. Determinato(art.15-septies dlgs. 502/92)</v>
      </c>
      <c r="B106" s="325" t="str">
        <f>'t1'!B107</f>
        <v>PD0606</v>
      </c>
      <c r="C106" s="388">
        <f>'t13'!AC107</f>
        <v>0</v>
      </c>
      <c r="D106" s="422">
        <f>('t3'!K107+'t3'!L107+'t3'!M107+'t3'!N107+'t3'!O107+'t3'!P107)+('t12'!C107/12)</f>
        <v>0</v>
      </c>
      <c r="E106" s="390" t="str">
        <f t="shared" si="1"/>
        <v>OK</v>
      </c>
    </row>
    <row r="107" spans="1:5" ht="12.9" x14ac:dyDescent="0.35">
      <c r="A107" s="314" t="str">
        <f>'t1'!A108</f>
        <v>Architetti dirig. Con incarico di struttura complessa</v>
      </c>
      <c r="B107" s="325" t="str">
        <f>'t1'!B108</f>
        <v>PD0004</v>
      </c>
      <c r="C107" s="388">
        <f>'t13'!AC108</f>
        <v>0</v>
      </c>
      <c r="D107" s="422">
        <f>('t3'!K108+'t3'!L108+'t3'!M108+'t3'!N108+'t3'!O108+'t3'!P108)+('t12'!C108/12)</f>
        <v>0</v>
      </c>
      <c r="E107" s="390" t="str">
        <f t="shared" si="1"/>
        <v>OK</v>
      </c>
    </row>
    <row r="108" spans="1:5" ht="12.9" x14ac:dyDescent="0.35">
      <c r="A108" s="314" t="str">
        <f>'t1'!A109</f>
        <v>Architetti dirig. Con incarico di struttura semplice</v>
      </c>
      <c r="B108" s="325" t="str">
        <f>'t1'!B109</f>
        <v>PD0S03</v>
      </c>
      <c r="C108" s="388">
        <f>'t13'!AC109</f>
        <v>0</v>
      </c>
      <c r="D108" s="422">
        <f>('t3'!K109+'t3'!L109+'t3'!M109+'t3'!N109+'t3'!O109+'t3'!P109)+('t12'!C109/12)</f>
        <v>0</v>
      </c>
      <c r="E108" s="390" t="str">
        <f t="shared" si="1"/>
        <v>OK</v>
      </c>
    </row>
    <row r="109" spans="1:5" ht="12.9" x14ac:dyDescent="0.35">
      <c r="A109" s="314" t="str">
        <f>'t1'!A110</f>
        <v>Architetti dirig. Con altri incar.prof.li</v>
      </c>
      <c r="B109" s="325" t="str">
        <f>'t1'!B110</f>
        <v>PD0A03</v>
      </c>
      <c r="C109" s="388">
        <f>'t13'!AC110</f>
        <v>0</v>
      </c>
      <c r="D109" s="422">
        <f>('t3'!K110+'t3'!L110+'t3'!M110+'t3'!N110+'t3'!O110+'t3'!P110)+('t12'!C110/12)</f>
        <v>0</v>
      </c>
      <c r="E109" s="390" t="str">
        <f t="shared" si="1"/>
        <v>OK</v>
      </c>
    </row>
    <row r="110" spans="1:5" ht="12.9" x14ac:dyDescent="0.35">
      <c r="A110" s="314" t="str">
        <f>'t1'!A111</f>
        <v>Architetti dir. A t.determinato(art. 15-septies dlgs.502/92)</v>
      </c>
      <c r="B110" s="325" t="str">
        <f>'t1'!B111</f>
        <v>PD0607</v>
      </c>
      <c r="C110" s="388">
        <f>'t13'!AC111</f>
        <v>0</v>
      </c>
      <c r="D110" s="422">
        <f>('t3'!K111+'t3'!L111+'t3'!M111+'t3'!N111+'t3'!O111+'t3'!P111)+('t12'!C111/12)</f>
        <v>0</v>
      </c>
      <c r="E110" s="390" t="str">
        <f t="shared" si="1"/>
        <v>OK</v>
      </c>
    </row>
    <row r="111" spans="1:5" ht="12.9" x14ac:dyDescent="0.35">
      <c r="A111" s="314" t="str">
        <f>'t1'!A112</f>
        <v>Geologi dirig. Con incarico di struttura complessa</v>
      </c>
      <c r="B111" s="325" t="str">
        <f>'t1'!B112</f>
        <v>PD0044</v>
      </c>
      <c r="C111" s="388">
        <f>'t13'!AC112</f>
        <v>0</v>
      </c>
      <c r="D111" s="422">
        <f>('t3'!K112+'t3'!L112+'t3'!M112+'t3'!N112+'t3'!O112+'t3'!P112)+('t12'!C112/12)</f>
        <v>0</v>
      </c>
      <c r="E111" s="390" t="str">
        <f t="shared" si="1"/>
        <v>OK</v>
      </c>
    </row>
    <row r="112" spans="1:5" ht="12.9" x14ac:dyDescent="0.35">
      <c r="A112" s="314" t="str">
        <f>'t1'!A113</f>
        <v>Geologi dirig. Con incarico di struttura semplice</v>
      </c>
      <c r="B112" s="325" t="str">
        <f>'t1'!B113</f>
        <v>PD0S43</v>
      </c>
      <c r="C112" s="388">
        <f>'t13'!AC113</f>
        <v>0</v>
      </c>
      <c r="D112" s="422">
        <f>('t3'!K113+'t3'!L113+'t3'!M113+'t3'!N113+'t3'!O113+'t3'!P113)+('t12'!C113/12)</f>
        <v>0</v>
      </c>
      <c r="E112" s="390" t="str">
        <f t="shared" si="1"/>
        <v>OK</v>
      </c>
    </row>
    <row r="113" spans="1:5" ht="12.9" x14ac:dyDescent="0.35">
      <c r="A113" s="314" t="str">
        <f>'t1'!A114</f>
        <v>Geologi dirig. Con altri incar.prof.li</v>
      </c>
      <c r="B113" s="325" t="str">
        <f>'t1'!B114</f>
        <v>PD0A43</v>
      </c>
      <c r="C113" s="388">
        <f>'t13'!AC114</f>
        <v>0</v>
      </c>
      <c r="D113" s="422">
        <f>('t3'!K114+'t3'!L114+'t3'!M114+'t3'!N114+'t3'!O114+'t3'!P114)+('t12'!C114/12)</f>
        <v>0</v>
      </c>
      <c r="E113" s="390" t="str">
        <f t="shared" si="1"/>
        <v>OK</v>
      </c>
    </row>
    <row r="114" spans="1:5" ht="12.9" x14ac:dyDescent="0.35">
      <c r="A114" s="314" t="str">
        <f>'t1'!A115</f>
        <v>Geologi  dir. A t. Determinato(art. 15-septies dlgs. 502/92)</v>
      </c>
      <c r="B114" s="325" t="str">
        <f>'t1'!B115</f>
        <v>PD0608</v>
      </c>
      <c r="C114" s="388">
        <f>'t13'!AC115</f>
        <v>0</v>
      </c>
      <c r="D114" s="422">
        <f>('t3'!K115+'t3'!L115+'t3'!M115+'t3'!N115+'t3'!O115+'t3'!P115)+('t12'!C115/12)</f>
        <v>0</v>
      </c>
      <c r="E114" s="390" t="str">
        <f t="shared" si="1"/>
        <v>OK</v>
      </c>
    </row>
    <row r="115" spans="1:5" ht="12.9" x14ac:dyDescent="0.35">
      <c r="A115" s="314" t="str">
        <f>'t1'!A116</f>
        <v>Assistente religioso - D</v>
      </c>
      <c r="B115" s="325" t="str">
        <f>'t1'!B116</f>
        <v>P16006</v>
      </c>
      <c r="C115" s="388">
        <f>'t13'!AC116</f>
        <v>0</v>
      </c>
      <c r="D115" s="422">
        <f>('t3'!K116+'t3'!L116+'t3'!M116+'t3'!N116+'t3'!O116+'t3'!P116)+('t12'!C116/12)</f>
        <v>0</v>
      </c>
      <c r="E115" s="390" t="str">
        <f t="shared" si="1"/>
        <v>OK</v>
      </c>
    </row>
    <row r="116" spans="1:5" ht="12.9" x14ac:dyDescent="0.35">
      <c r="A116" s="314" t="str">
        <f>'t1'!A117</f>
        <v>Specialista della comunicazione istituzionale - D</v>
      </c>
      <c r="B116" s="325" t="str">
        <f>'t1'!B117</f>
        <v>PSP871</v>
      </c>
      <c r="C116" s="388">
        <f>'t13'!AC117</f>
        <v>0</v>
      </c>
      <c r="D116" s="422">
        <f>('t3'!K117+'t3'!L117+'t3'!M117+'t3'!N117+'t3'!O117+'t3'!P117)+('t12'!C117/12)</f>
        <v>0</v>
      </c>
      <c r="E116" s="390" t="str">
        <f t="shared" si="1"/>
        <v>OK</v>
      </c>
    </row>
    <row r="117" spans="1:5" ht="12.9" x14ac:dyDescent="0.35">
      <c r="A117" s="314" t="str">
        <f>'t1'!A118</f>
        <v>Specialista nei rapporti con i media, giornalista pubblico - D</v>
      </c>
      <c r="B117" s="325" t="str">
        <f>'t1'!B118</f>
        <v>PSP872</v>
      </c>
      <c r="C117" s="388">
        <f>'t13'!AC118</f>
        <v>0</v>
      </c>
      <c r="D117" s="422">
        <f>('t3'!K118+'t3'!L118+'t3'!M118+'t3'!N118+'t3'!O118+'t3'!P118)+('t12'!C118/12)</f>
        <v>0</v>
      </c>
      <c r="E117" s="390" t="str">
        <f t="shared" si="1"/>
        <v>OK</v>
      </c>
    </row>
    <row r="118" spans="1:5" ht="12.9" x14ac:dyDescent="0.35">
      <c r="A118" s="314" t="str">
        <f>'t1'!A119</f>
        <v>Profilo atipico ruolo professionale</v>
      </c>
      <c r="B118" s="325" t="str">
        <f>'t1'!B119</f>
        <v>P00062</v>
      </c>
      <c r="C118" s="388">
        <f>'t13'!AC119</f>
        <v>0</v>
      </c>
      <c r="D118" s="422">
        <f>('t3'!K119+'t3'!L119+'t3'!M119+'t3'!N119+'t3'!O119+'t3'!P119)+('t12'!C119/12)</f>
        <v>0</v>
      </c>
      <c r="E118" s="390" t="str">
        <f t="shared" si="1"/>
        <v>OK</v>
      </c>
    </row>
    <row r="119" spans="1:5" ht="12.9" x14ac:dyDescent="0.35">
      <c r="A119" s="314" t="str">
        <f>'t1'!A120</f>
        <v>Analisti dirig. Con incarico di struttura complessa</v>
      </c>
      <c r="B119" s="325" t="str">
        <f>'t1'!B120</f>
        <v>TD0002</v>
      </c>
      <c r="C119" s="388">
        <f>'t13'!AC120</f>
        <v>52052</v>
      </c>
      <c r="D119" s="422">
        <f>('t3'!K120+'t3'!L120+'t3'!M120+'t3'!N120+'t3'!O120+'t3'!P120)+('t12'!C120/12)</f>
        <v>1</v>
      </c>
      <c r="E119" s="390" t="str">
        <f t="shared" si="1"/>
        <v>OK</v>
      </c>
    </row>
    <row r="120" spans="1:5" ht="12.9" x14ac:dyDescent="0.35">
      <c r="A120" s="314" t="str">
        <f>'t1'!A121</f>
        <v>Analisti dirig. Con incarico di struttura semplice</v>
      </c>
      <c r="B120" s="325" t="str">
        <f>'t1'!B121</f>
        <v>TD0S01</v>
      </c>
      <c r="C120" s="388">
        <f>'t13'!AC121</f>
        <v>0</v>
      </c>
      <c r="D120" s="422">
        <f>('t3'!K121+'t3'!L121+'t3'!M121+'t3'!N121+'t3'!O121+'t3'!P121)+('t12'!C121/12)</f>
        <v>0</v>
      </c>
      <c r="E120" s="390" t="str">
        <f t="shared" si="1"/>
        <v>OK</v>
      </c>
    </row>
    <row r="121" spans="1:5" ht="12.9" x14ac:dyDescent="0.35">
      <c r="A121" s="314" t="str">
        <f>'t1'!A122</f>
        <v>Analisti dirig. Con altri incar.prof.li</v>
      </c>
      <c r="B121" s="325" t="str">
        <f>'t1'!B122</f>
        <v>TD0A01</v>
      </c>
      <c r="C121" s="388">
        <f>'t13'!AC122</f>
        <v>63209</v>
      </c>
      <c r="D121" s="422">
        <f>('t3'!K122+'t3'!L122+'t3'!M122+'t3'!N122+'t3'!O122+'t3'!P122)+('t12'!C122/12)</f>
        <v>2</v>
      </c>
      <c r="E121" s="390" t="str">
        <f t="shared" si="1"/>
        <v>OK</v>
      </c>
    </row>
    <row r="122" spans="1:5" ht="12.9" x14ac:dyDescent="0.35">
      <c r="A122" s="314" t="str">
        <f>'t1'!A123</f>
        <v>Analisti dir. A t. Determinato(art. 15-septies dlgs. 502/92)</v>
      </c>
      <c r="B122" s="325" t="str">
        <f>'t1'!B123</f>
        <v>TD0609</v>
      </c>
      <c r="C122" s="388">
        <f>'t13'!AC123</f>
        <v>0</v>
      </c>
      <c r="D122" s="422">
        <f>('t3'!K123+'t3'!L123+'t3'!M123+'t3'!N123+'t3'!O123+'t3'!P123)+('t12'!C123/12)</f>
        <v>0</v>
      </c>
      <c r="E122" s="390" t="str">
        <f t="shared" si="1"/>
        <v>OK</v>
      </c>
    </row>
    <row r="123" spans="1:5" ht="12.9" x14ac:dyDescent="0.35">
      <c r="A123" s="314" t="str">
        <f>'t1'!A124</f>
        <v>Statistico dirig. Con incarico di struttura complessa</v>
      </c>
      <c r="B123" s="325" t="str">
        <f>'t1'!B124</f>
        <v>TD0071</v>
      </c>
      <c r="C123" s="388">
        <f>'t13'!AC124</f>
        <v>0</v>
      </c>
      <c r="D123" s="422">
        <f>('t3'!K124+'t3'!L124+'t3'!M124+'t3'!N124+'t3'!O124+'t3'!P124)+('t12'!C124/12)</f>
        <v>0</v>
      </c>
      <c r="E123" s="390" t="str">
        <f t="shared" si="1"/>
        <v>OK</v>
      </c>
    </row>
    <row r="124" spans="1:5" ht="12.9" x14ac:dyDescent="0.35">
      <c r="A124" s="314" t="str">
        <f>'t1'!A125</f>
        <v>Statistico dirig. Con incarico di struttura semplice</v>
      </c>
      <c r="B124" s="325" t="str">
        <f>'t1'!B125</f>
        <v>TD0S70</v>
      </c>
      <c r="C124" s="388">
        <f>'t13'!AC125</f>
        <v>36148</v>
      </c>
      <c r="D124" s="422">
        <f>('t3'!K125+'t3'!L125+'t3'!M125+'t3'!N125+'t3'!O125+'t3'!P125)+('t12'!C125/12)</f>
        <v>1</v>
      </c>
      <c r="E124" s="390" t="str">
        <f t="shared" si="1"/>
        <v>OK</v>
      </c>
    </row>
    <row r="125" spans="1:5" ht="12.9" x14ac:dyDescent="0.35">
      <c r="A125" s="314" t="str">
        <f>'t1'!A126</f>
        <v>Statistico dirig. Con altri incar.prof.li</v>
      </c>
      <c r="B125" s="325" t="str">
        <f>'t1'!B126</f>
        <v>TD0A70</v>
      </c>
      <c r="C125" s="388">
        <f>'t13'!AC126</f>
        <v>31455</v>
      </c>
      <c r="D125" s="422">
        <f>('t3'!K126+'t3'!L126+'t3'!M126+'t3'!N126+'t3'!O126+'t3'!P126)+('t12'!C126/12)</f>
        <v>1</v>
      </c>
      <c r="E125" s="390" t="str">
        <f t="shared" si="1"/>
        <v>OK</v>
      </c>
    </row>
    <row r="126" spans="1:5" ht="12.9" x14ac:dyDescent="0.35">
      <c r="A126" s="314" t="str">
        <f>'t1'!A127</f>
        <v>Statistico dir. A t.determinato(art. 15-septies dlgs.502/92)</v>
      </c>
      <c r="B126" s="325" t="str">
        <f>'t1'!B127</f>
        <v>TD0610</v>
      </c>
      <c r="C126" s="388">
        <f>'t13'!AC127</f>
        <v>0</v>
      </c>
      <c r="D126" s="422">
        <f>('t3'!K127+'t3'!L127+'t3'!M127+'t3'!N127+'t3'!O127+'t3'!P127)+('t12'!C127/12)</f>
        <v>0</v>
      </c>
      <c r="E126" s="390" t="str">
        <f t="shared" si="1"/>
        <v>OK</v>
      </c>
    </row>
    <row r="127" spans="1:5" ht="12.9" x14ac:dyDescent="0.35">
      <c r="A127" s="314" t="str">
        <f>'t1'!A128</f>
        <v>Sociologo dirig. Con incarico di struttura complessa</v>
      </c>
      <c r="B127" s="325" t="str">
        <f>'t1'!B128</f>
        <v>TD0068</v>
      </c>
      <c r="C127" s="388">
        <f>'t13'!AC128</f>
        <v>0</v>
      </c>
      <c r="D127" s="422">
        <f>('t3'!K128+'t3'!L128+'t3'!M128+'t3'!N128+'t3'!O128+'t3'!P128)+('t12'!C128/12)</f>
        <v>0</v>
      </c>
      <c r="E127" s="390" t="str">
        <f t="shared" si="1"/>
        <v>OK</v>
      </c>
    </row>
    <row r="128" spans="1:5" ht="12.9" x14ac:dyDescent="0.35">
      <c r="A128" s="314" t="str">
        <f>'t1'!A129</f>
        <v>Sociologo dirig. Con incarico di struttura semplice</v>
      </c>
      <c r="B128" s="325" t="str">
        <f>'t1'!B129</f>
        <v>TD0S67</v>
      </c>
      <c r="C128" s="388">
        <f>'t13'!AC129</f>
        <v>0</v>
      </c>
      <c r="D128" s="422">
        <f>('t3'!K129+'t3'!L129+'t3'!M129+'t3'!N129+'t3'!O129+'t3'!P129)+('t12'!C129/12)</f>
        <v>0</v>
      </c>
      <c r="E128" s="390" t="str">
        <f t="shared" si="1"/>
        <v>OK</v>
      </c>
    </row>
    <row r="129" spans="1:5" ht="12.9" x14ac:dyDescent="0.35">
      <c r="A129" s="314" t="str">
        <f>'t1'!A130</f>
        <v>Sociologo dirig. Con altri incar.prof.li</v>
      </c>
      <c r="B129" s="325" t="str">
        <f>'t1'!B130</f>
        <v>TD0A67</v>
      </c>
      <c r="C129" s="388">
        <f>'t13'!AC130</f>
        <v>0</v>
      </c>
      <c r="D129" s="422">
        <f>('t3'!K130+'t3'!L130+'t3'!M130+'t3'!N130+'t3'!O130+'t3'!P130)+('t12'!C130/12)</f>
        <v>0</v>
      </c>
      <c r="E129" s="390" t="str">
        <f t="shared" si="1"/>
        <v>OK</v>
      </c>
    </row>
    <row r="130" spans="1:5" ht="12.9" x14ac:dyDescent="0.35">
      <c r="A130" s="314" t="str">
        <f>'t1'!A131</f>
        <v>Sociologo dir. A t. Determinato(art.15-septies dlgs. 502/92)</v>
      </c>
      <c r="B130" s="325" t="str">
        <f>'t1'!B131</f>
        <v>TD0611</v>
      </c>
      <c r="C130" s="388">
        <f>'t13'!AC131</f>
        <v>0</v>
      </c>
      <c r="D130" s="422">
        <f>('t3'!K131+'t3'!L131+'t3'!M131+'t3'!N131+'t3'!O131+'t3'!P131)+('t12'!C131/12)</f>
        <v>0</v>
      </c>
      <c r="E130" s="390" t="str">
        <f t="shared" si="1"/>
        <v>OK</v>
      </c>
    </row>
    <row r="131" spans="1:5" ht="12.9" x14ac:dyDescent="0.35">
      <c r="A131" s="314" t="str">
        <f>'t1'!A132</f>
        <v>Collab.re prof.le assistente sociale senior - DS</v>
      </c>
      <c r="B131" s="325" t="str">
        <f>'t1'!B132</f>
        <v>T18867</v>
      </c>
      <c r="C131" s="388">
        <f>'t13'!AC132</f>
        <v>0</v>
      </c>
      <c r="D131" s="422">
        <f>('t3'!K132+'t3'!L132+'t3'!M132+'t3'!N132+'t3'!O132+'t3'!P132)+('t12'!C132/12)</f>
        <v>0</v>
      </c>
      <c r="E131" s="390" t="str">
        <f t="shared" si="1"/>
        <v>OK</v>
      </c>
    </row>
    <row r="132" spans="1:5" ht="12.9" x14ac:dyDescent="0.35">
      <c r="A132" s="314" t="str">
        <f>'t1'!A133</f>
        <v>Collab.re prof.le assistente sociale - D</v>
      </c>
      <c r="B132" s="325" t="str">
        <f>'t1'!B133</f>
        <v>T16024</v>
      </c>
      <c r="C132" s="388">
        <f>'t13'!AC133</f>
        <v>8902</v>
      </c>
      <c r="D132" s="422">
        <f>('t3'!K133+'t3'!L133+'t3'!M133+'t3'!N133+'t3'!O133+'t3'!P133)+('t12'!C133/12)</f>
        <v>2</v>
      </c>
      <c r="E132" s="390" t="str">
        <f t="shared" si="1"/>
        <v>OK</v>
      </c>
    </row>
    <row r="133" spans="1:5" ht="12.9" x14ac:dyDescent="0.35">
      <c r="A133" s="314" t="str">
        <f>'t1'!A134</f>
        <v>Collab.re tec. - prof.le senior - DS</v>
      </c>
      <c r="B133" s="325" t="str">
        <f>'t1'!B134</f>
        <v>T18868</v>
      </c>
      <c r="C133" s="388">
        <f>'t13'!AC134</f>
        <v>0</v>
      </c>
      <c r="D133" s="422">
        <f>('t3'!K134+'t3'!L134+'t3'!M134+'t3'!N134+'t3'!O134+'t3'!P134)+('t12'!C134/12)</f>
        <v>0</v>
      </c>
      <c r="E133" s="390" t="str">
        <f t="shared" si="1"/>
        <v>OK</v>
      </c>
    </row>
    <row r="134" spans="1:5" ht="12.9" x14ac:dyDescent="0.35">
      <c r="A134" s="314" t="str">
        <f>'t1'!A135</f>
        <v>Collab.re tec. - prof.le - D</v>
      </c>
      <c r="B134" s="325" t="str">
        <f>'t1'!B135</f>
        <v>T16026</v>
      </c>
      <c r="C134" s="388">
        <f>'t13'!AC135</f>
        <v>52640</v>
      </c>
      <c r="D134" s="422">
        <f>('t3'!K135+'t3'!L135+'t3'!M135+'t3'!N135+'t3'!O135+'t3'!P135)+('t12'!C135/12)</f>
        <v>8</v>
      </c>
      <c r="E134" s="390" t="str">
        <f t="shared" si="1"/>
        <v>OK</v>
      </c>
    </row>
    <row r="135" spans="1:5" ht="12.9" x14ac:dyDescent="0.35">
      <c r="A135" s="314" t="str">
        <f>'t1'!A136</f>
        <v>Oper.re prof.le assistente soc. - C</v>
      </c>
      <c r="B135" s="325" t="str">
        <f>'t1'!B136</f>
        <v>T14050</v>
      </c>
      <c r="C135" s="388">
        <f>'t13'!AC136</f>
        <v>0</v>
      </c>
      <c r="D135" s="422">
        <f>('t3'!K136+'t3'!L136+'t3'!M136+'t3'!N136+'t3'!O136+'t3'!P136)+('t12'!C136/12)</f>
        <v>0</v>
      </c>
      <c r="E135" s="390" t="str">
        <f t="shared" ref="E135:E157" si="2">IF(OR((NOT(C135)),(AND(C135&gt;=0,D135&gt;0))),"OK","ERRORE")</f>
        <v>OK</v>
      </c>
    </row>
    <row r="136" spans="1:5" ht="12.9" x14ac:dyDescent="0.35">
      <c r="A136" s="314" t="str">
        <f>'t1'!A137</f>
        <v>Assistente tecnico - C</v>
      </c>
      <c r="B136" s="325" t="str">
        <f>'t1'!B137</f>
        <v>T14007</v>
      </c>
      <c r="C136" s="388">
        <f>'t13'!AC137</f>
        <v>106020</v>
      </c>
      <c r="D136" s="422">
        <f>('t3'!K137+'t3'!L137+'t3'!M137+'t3'!N137+'t3'!O137+'t3'!P137)+('t12'!C137/12)</f>
        <v>15</v>
      </c>
      <c r="E136" s="390" t="str">
        <f t="shared" si="2"/>
        <v>OK</v>
      </c>
    </row>
    <row r="137" spans="1:5" ht="12.9" x14ac:dyDescent="0.35">
      <c r="A137" s="314" t="str">
        <f>'t1'!A138</f>
        <v>Program.re - C</v>
      </c>
      <c r="B137" s="325" t="str">
        <f>'t1'!B138</f>
        <v>T14063</v>
      </c>
      <c r="C137" s="388">
        <f>'t13'!AC138</f>
        <v>34235</v>
      </c>
      <c r="D137" s="422">
        <f>('t3'!K138+'t3'!L138+'t3'!M138+'t3'!N138+'t3'!O138+'t3'!P138)+('t12'!C138/12)</f>
        <v>4.6641666666666666</v>
      </c>
      <c r="E137" s="390" t="str">
        <f t="shared" si="2"/>
        <v>OK</v>
      </c>
    </row>
    <row r="138" spans="1:5" ht="12.9" x14ac:dyDescent="0.35">
      <c r="A138" s="314" t="str">
        <f>'t1'!A139</f>
        <v>Operatore tecnico special.to senior - C</v>
      </c>
      <c r="B138" s="325" t="str">
        <f>'t1'!B139</f>
        <v>T14S59</v>
      </c>
      <c r="C138" s="388">
        <f>'t13'!AC139</f>
        <v>56212</v>
      </c>
      <c r="D138" s="422">
        <f>('t3'!K139+'t3'!L139+'t3'!M139+'t3'!N139+'t3'!O139+'t3'!P139)+('t12'!C139/12)</f>
        <v>4.083333333333333</v>
      </c>
      <c r="E138" s="390" t="str">
        <f t="shared" si="2"/>
        <v>OK</v>
      </c>
    </row>
    <row r="139" spans="1:5" ht="12.9" x14ac:dyDescent="0.35">
      <c r="A139" s="314" t="str">
        <f>'t1'!A140</f>
        <v>Operatore tecnico special.to - BS</v>
      </c>
      <c r="B139" s="325" t="str">
        <f>'t1'!B140</f>
        <v>T13059</v>
      </c>
      <c r="C139" s="388">
        <f>'t13'!AC140</f>
        <v>182338</v>
      </c>
      <c r="D139" s="422">
        <f>('t3'!K140+'t3'!L140+'t3'!M140+'t3'!N140+'t3'!O140+'t3'!P140)+('t12'!C140/12)</f>
        <v>26.74</v>
      </c>
      <c r="E139" s="390" t="str">
        <f t="shared" si="2"/>
        <v>OK</v>
      </c>
    </row>
    <row r="140" spans="1:5" ht="12.9" x14ac:dyDescent="0.35">
      <c r="A140" s="314" t="str">
        <f>'t1'!A141</f>
        <v>Operatore socio sanitario - BS</v>
      </c>
      <c r="B140" s="325" t="str">
        <f>'t1'!B141</f>
        <v>T13660</v>
      </c>
      <c r="C140" s="388">
        <f>'t13'!AC141</f>
        <v>851051</v>
      </c>
      <c r="D140" s="422">
        <f>('t3'!K141+'t3'!L141+'t3'!M141+'t3'!N141+'t3'!O141+'t3'!P141)+('t12'!C141/12)</f>
        <v>134.10499999999999</v>
      </c>
      <c r="E140" s="390" t="str">
        <f t="shared" si="2"/>
        <v>OK</v>
      </c>
    </row>
    <row r="141" spans="1:5" ht="12.9" x14ac:dyDescent="0.35">
      <c r="A141" s="314" t="str">
        <f>'t1'!A142</f>
        <v>Operatore tecnico - B</v>
      </c>
      <c r="B141" s="325" t="str">
        <f>'t1'!B142</f>
        <v>T12057</v>
      </c>
      <c r="C141" s="388">
        <f>'t13'!AC142</f>
        <v>340651</v>
      </c>
      <c r="D141" s="422">
        <f>('t3'!K142+'t3'!L142+'t3'!M142+'t3'!N142+'t3'!O142+'t3'!P142)+('t12'!C142/12)</f>
        <v>71.355000000000004</v>
      </c>
      <c r="E141" s="390" t="str">
        <f t="shared" si="2"/>
        <v>OK</v>
      </c>
    </row>
    <row r="142" spans="1:5" ht="12.9" x14ac:dyDescent="0.35">
      <c r="A142" s="314" t="str">
        <f>'t1'!A143</f>
        <v>Operatore tecnico addetto all'assistenza - B</v>
      </c>
      <c r="B142" s="325" t="str">
        <f>'t1'!B143</f>
        <v>T12058</v>
      </c>
      <c r="C142" s="388">
        <f>'t13'!AC143</f>
        <v>80693</v>
      </c>
      <c r="D142" s="422">
        <f>('t3'!K143+'t3'!L143+'t3'!M143+'t3'!N143+'t3'!O143+'t3'!P143)+('t12'!C143/12)</f>
        <v>12.041666666666666</v>
      </c>
      <c r="E142" s="390" t="str">
        <f t="shared" si="2"/>
        <v>OK</v>
      </c>
    </row>
    <row r="143" spans="1:5" ht="12.9" x14ac:dyDescent="0.35">
      <c r="A143" s="314" t="str">
        <f>'t1'!A144</f>
        <v>Ausiliario specializzato - A</v>
      </c>
      <c r="B143" s="325" t="str">
        <f>'t1'!B144</f>
        <v>T11008</v>
      </c>
      <c r="C143" s="388">
        <f>'t13'!AC144</f>
        <v>0</v>
      </c>
      <c r="D143" s="422">
        <f>('t3'!K144+'t3'!L144+'t3'!M144+'t3'!N144+'t3'!O144+'t3'!P144)+('t12'!C144/12)</f>
        <v>0</v>
      </c>
      <c r="E143" s="390" t="str">
        <f t="shared" si="2"/>
        <v>OK</v>
      </c>
    </row>
    <row r="144" spans="1:5" ht="12.9" x14ac:dyDescent="0.35">
      <c r="A144" s="314" t="str">
        <f>'t1'!A145</f>
        <v>Profilo atipico ruolo tecnico</v>
      </c>
      <c r="B144" s="325" t="str">
        <f>'t1'!B145</f>
        <v>T00062</v>
      </c>
      <c r="C144" s="388">
        <f>'t13'!AC145</f>
        <v>0</v>
      </c>
      <c r="D144" s="422">
        <f>('t3'!K145+'t3'!L145+'t3'!M145+'t3'!N145+'t3'!O145+'t3'!P145)+('t12'!C145/12)</f>
        <v>0</v>
      </c>
      <c r="E144" s="390" t="str">
        <f t="shared" si="2"/>
        <v>OK</v>
      </c>
    </row>
    <row r="145" spans="1:5" ht="12.9" x14ac:dyDescent="0.35">
      <c r="A145" s="314" t="str">
        <f>'t1'!A146</f>
        <v>Dirigente amm.vo con incarico di struttura complessa</v>
      </c>
      <c r="B145" s="325" t="str">
        <f>'t1'!B146</f>
        <v>AD0032</v>
      </c>
      <c r="C145" s="388">
        <f>'t13'!AC146</f>
        <v>213336</v>
      </c>
      <c r="D145" s="422">
        <f>('t3'!K146+'t3'!L146+'t3'!M146+'t3'!N146+'t3'!O146+'t3'!P146)+('t12'!C146/12)</f>
        <v>3.8333333333333335</v>
      </c>
      <c r="E145" s="390" t="str">
        <f t="shared" si="2"/>
        <v>OK</v>
      </c>
    </row>
    <row r="146" spans="1:5" ht="12.9" x14ac:dyDescent="0.35">
      <c r="A146" s="314" t="str">
        <f>'t1'!A147</f>
        <v>Dirigente amm.vo con incarico di struttura semplice</v>
      </c>
      <c r="B146" s="325" t="str">
        <f>'t1'!B147</f>
        <v>AD0S31</v>
      </c>
      <c r="C146" s="388">
        <f>'t13'!AC147</f>
        <v>0</v>
      </c>
      <c r="D146" s="422">
        <f>('t3'!K147+'t3'!L147+'t3'!M147+'t3'!N147+'t3'!O147+'t3'!P147)+('t12'!C147/12)</f>
        <v>0</v>
      </c>
      <c r="E146" s="390" t="str">
        <f t="shared" si="2"/>
        <v>OK</v>
      </c>
    </row>
    <row r="147" spans="1:5" ht="12.9" x14ac:dyDescent="0.35">
      <c r="A147" s="314" t="str">
        <f>'t1'!A148</f>
        <v>Dirigente amm.vo con altri incar.prof.li</v>
      </c>
      <c r="B147" s="325" t="str">
        <f>'t1'!B148</f>
        <v>AD0A31</v>
      </c>
      <c r="C147" s="388">
        <f>'t13'!AC148</f>
        <v>0</v>
      </c>
      <c r="D147" s="422">
        <f>('t3'!K148+'t3'!L148+'t3'!M148+'t3'!N148+'t3'!O148+'t3'!P148)+('t12'!C148/12)</f>
        <v>0</v>
      </c>
      <c r="E147" s="390" t="str">
        <f t="shared" si="2"/>
        <v>OK</v>
      </c>
    </row>
    <row r="148" spans="1:5" ht="12.9" x14ac:dyDescent="0.35">
      <c r="A148" s="314" t="str">
        <f>'t1'!A149</f>
        <v>Dirig. Amm.vo a t. determinato (art. 15-septies dlgs.502/92)</v>
      </c>
      <c r="B148" s="325" t="str">
        <f>'t1'!B149</f>
        <v>AD0612</v>
      </c>
      <c r="C148" s="388">
        <f>'t13'!AC149</f>
        <v>0</v>
      </c>
      <c r="D148" s="422">
        <f>('t3'!K149+'t3'!L149+'t3'!M149+'t3'!N149+'t3'!O149+'t3'!P149)+('t12'!C149/12)</f>
        <v>0</v>
      </c>
      <c r="E148" s="390" t="str">
        <f t="shared" si="2"/>
        <v>OK</v>
      </c>
    </row>
    <row r="149" spans="1:5" ht="12.9" x14ac:dyDescent="0.35">
      <c r="A149" s="314" t="str">
        <f>'t1'!A150</f>
        <v>Collaboratore amministrativo prof.le senior - DS</v>
      </c>
      <c r="B149" s="325" t="str">
        <f>'t1'!B150</f>
        <v>A18869</v>
      </c>
      <c r="C149" s="388">
        <f>'t13'!AC150</f>
        <v>109626</v>
      </c>
      <c r="D149" s="422">
        <f>('t3'!K150+'t3'!L150+'t3'!M150+'t3'!N150+'t3'!O150+'t3'!P150)+('t12'!C150/12)</f>
        <v>13.083333333333334</v>
      </c>
      <c r="E149" s="390" t="str">
        <f t="shared" si="2"/>
        <v>OK</v>
      </c>
    </row>
    <row r="150" spans="1:5" ht="12.9" x14ac:dyDescent="0.35">
      <c r="A150" s="314" t="str">
        <f>'t1'!A151</f>
        <v>Collaboratore amministrativo prof.le - D</v>
      </c>
      <c r="B150" s="325" t="str">
        <f>'t1'!B151</f>
        <v>A16028</v>
      </c>
      <c r="C150" s="388">
        <f>'t13'!AC151</f>
        <v>207293</v>
      </c>
      <c r="D150" s="422">
        <f>('t3'!K151+'t3'!L151+'t3'!M151+'t3'!N151+'t3'!O151+'t3'!P151)+('t12'!C151/12)</f>
        <v>32.73833333333333</v>
      </c>
      <c r="E150" s="390" t="str">
        <f t="shared" si="2"/>
        <v>OK</v>
      </c>
    </row>
    <row r="151" spans="1:5" ht="12.9" x14ac:dyDescent="0.35">
      <c r="A151" s="314" t="str">
        <f>'t1'!A152</f>
        <v>Assistente amministrativo - C</v>
      </c>
      <c r="B151" s="325" t="str">
        <f>'t1'!B152</f>
        <v>A14005</v>
      </c>
      <c r="C151" s="388">
        <f>'t13'!AC152</f>
        <v>512337</v>
      </c>
      <c r="D151" s="422">
        <f>('t3'!K152+'t3'!L152+'t3'!M152+'t3'!N152+'t3'!O152+'t3'!P152)+('t12'!C152/12)</f>
        <v>97.536666666666676</v>
      </c>
      <c r="E151" s="390" t="str">
        <f t="shared" si="2"/>
        <v>OK</v>
      </c>
    </row>
    <row r="152" spans="1:5" ht="12.9" x14ac:dyDescent="0.35">
      <c r="A152" s="314" t="str">
        <f>'t1'!A153</f>
        <v>Coadiutore amm.vo senior - BS</v>
      </c>
      <c r="B152" s="325" t="str">
        <f>'t1'!B153</f>
        <v>A13870</v>
      </c>
      <c r="C152" s="388">
        <f>'t13'!AC153</f>
        <v>234103</v>
      </c>
      <c r="D152" s="422">
        <f>('t3'!K153+'t3'!L153+'t3'!M153+'t3'!N153+'t3'!O153+'t3'!P153)+('t12'!C153/12)</f>
        <v>48.724166666666669</v>
      </c>
      <c r="E152" s="390" t="str">
        <f t="shared" si="2"/>
        <v>OK</v>
      </c>
    </row>
    <row r="153" spans="1:5" ht="12.9" x14ac:dyDescent="0.35">
      <c r="A153" s="314" t="str">
        <f>'t1'!A154</f>
        <v>Coadiutore amm.vo - B</v>
      </c>
      <c r="B153" s="325" t="str">
        <f>'t1'!B154</f>
        <v>A12017</v>
      </c>
      <c r="C153" s="388">
        <f>'t13'!AC154</f>
        <v>149083</v>
      </c>
      <c r="D153" s="422">
        <f>('t3'!K154+'t3'!L154+'t3'!M154+'t3'!N154+'t3'!O154+'t3'!P154)+('t12'!C154/12)</f>
        <v>32.400833333333331</v>
      </c>
      <c r="E153" s="390" t="str">
        <f t="shared" si="2"/>
        <v>OK</v>
      </c>
    </row>
    <row r="154" spans="1:5" ht="12.9" x14ac:dyDescent="0.35">
      <c r="A154" s="314" t="str">
        <f>'t1'!A155</f>
        <v>Commesso - A</v>
      </c>
      <c r="B154" s="325" t="str">
        <f>'t1'!B155</f>
        <v>A11030</v>
      </c>
      <c r="C154" s="388">
        <f>'t13'!AC155</f>
        <v>0</v>
      </c>
      <c r="D154" s="422">
        <f>('t3'!K155+'t3'!L155+'t3'!M155+'t3'!N155+'t3'!O155+'t3'!P155)+('t12'!C155/12)</f>
        <v>0</v>
      </c>
      <c r="E154" s="390" t="str">
        <f t="shared" si="2"/>
        <v>OK</v>
      </c>
    </row>
    <row r="155" spans="1:5" ht="12.9" x14ac:dyDescent="0.35">
      <c r="A155" s="314" t="str">
        <f>'t1'!A156</f>
        <v>Profilo atipico ruolo amministrativo</v>
      </c>
      <c r="B155" s="325" t="str">
        <f>'t1'!B156</f>
        <v>A00062</v>
      </c>
      <c r="C155" s="388">
        <f>'t13'!AC156</f>
        <v>0</v>
      </c>
      <c r="D155" s="422">
        <f>('t3'!K156+'t3'!L156+'t3'!M156+'t3'!N156+'t3'!O156+'t3'!P156)+('t12'!C156/12)</f>
        <v>0</v>
      </c>
      <c r="E155" s="390" t="str">
        <f t="shared" si="2"/>
        <v>OK</v>
      </c>
    </row>
    <row r="156" spans="1:5" ht="12.9" x14ac:dyDescent="0.35">
      <c r="A156" s="314" t="str">
        <f>'t1'!A157</f>
        <v>Ricercatore sanitario - DS</v>
      </c>
      <c r="B156" s="325" t="str">
        <f>'t1'!B157</f>
        <v>N18694</v>
      </c>
      <c r="C156" s="388">
        <f>'t13'!AC157</f>
        <v>0</v>
      </c>
      <c r="D156" s="422">
        <f>('t3'!K157+'t3'!L157+'t3'!M157+'t3'!N157+'t3'!O157+'t3'!P157)+('t12'!C157/12)</f>
        <v>81.217500000000001</v>
      </c>
      <c r="E156" s="390" t="str">
        <f t="shared" si="2"/>
        <v>OK</v>
      </c>
    </row>
    <row r="157" spans="1:5" ht="12.9" x14ac:dyDescent="0.35">
      <c r="A157" s="314" t="str">
        <f>'t1'!A158</f>
        <v>Collaboratore prof.le  di ricerca sanitaria - D</v>
      </c>
      <c r="B157" s="325" t="str">
        <f>'t1'!B158</f>
        <v>N16695</v>
      </c>
      <c r="C157" s="388">
        <f>'t13'!AC158</f>
        <v>13312</v>
      </c>
      <c r="D157" s="422">
        <f>('t3'!K158+'t3'!L158+'t3'!M158+'t3'!N158+'t3'!O158+'t3'!P158)+('t12'!C158/12)</f>
        <v>62.982499999999995</v>
      </c>
      <c r="E157" s="390" t="str">
        <f t="shared" si="2"/>
        <v>OK</v>
      </c>
    </row>
    <row r="158" spans="1:5" ht="12.9" x14ac:dyDescent="0.35">
      <c r="A158" s="314" t="str">
        <f>'t1'!A159</f>
        <v>CONTRATTISTI (a)</v>
      </c>
      <c r="B158" s="325" t="str">
        <f>'t1'!B159</f>
        <v>000061</v>
      </c>
      <c r="C158" s="388">
        <f>'t13'!AC159</f>
        <v>0</v>
      </c>
      <c r="D158" s="422">
        <f>('t3'!K159+'t3'!L159+'t3'!M159+'t3'!N159+'t3'!O159+'t3'!P159)+('t12'!C159/12)</f>
        <v>0</v>
      </c>
      <c r="E158" s="390" t="str">
        <f>IF(OR((NOT(C158)),(AND(C158&gt;=0,D158&gt;0))),"OK","ERRORE")</f>
        <v>OK</v>
      </c>
    </row>
    <row r="159" spans="1:5" ht="12.9" x14ac:dyDescent="0.35">
      <c r="A159" s="314" t="str">
        <f>'t1'!A160</f>
        <v>Dir. Ambientale con incarico di struttura complessa</v>
      </c>
      <c r="B159" s="325" t="str">
        <f>'t1'!B160</f>
        <v>TD0C02</v>
      </c>
      <c r="C159" s="388">
        <f>'t13'!AC160</f>
        <v>0</v>
      </c>
      <c r="D159" s="422">
        <f>('t3'!K160+'t3'!L160+'t3'!M160+'t3'!N160+'t3'!O160+'t3'!P160)+('t12'!C160/12)</f>
        <v>0</v>
      </c>
      <c r="E159" s="390" t="str">
        <f>IF(OR((NOT(C159)),(AND(C159&gt;=0,D159&gt;0))),"OK","ERRORE")</f>
        <v>OK</v>
      </c>
    </row>
    <row r="160" spans="1:5" ht="12.9" x14ac:dyDescent="0.35">
      <c r="A160" s="314" t="str">
        <f>'t1'!A161</f>
        <v>Dir. Ambientale con incarico di struttura semplice</v>
      </c>
      <c r="B160" s="325" t="str">
        <f>'t1'!B161</f>
        <v>TD0S02</v>
      </c>
      <c r="C160" s="388">
        <f>'t13'!AC161</f>
        <v>0</v>
      </c>
      <c r="D160" s="422">
        <f>('t3'!K161+'t3'!L161+'t3'!M161+'t3'!N161+'t3'!O161+'t3'!P161)+('t12'!C161/12)</f>
        <v>0</v>
      </c>
      <c r="E160" s="390" t="str">
        <f>IF(OR((NOT(C160)),(AND(C160&gt;=0,D160&gt;0))),"OK","ERRORE")</f>
        <v>OK</v>
      </c>
    </row>
    <row r="161" spans="1:5" ht="12.9" x14ac:dyDescent="0.35">
      <c r="A161" s="314" t="str">
        <f>'t1'!A162</f>
        <v>Dir. Ambientale con altri incar.prof.li</v>
      </c>
      <c r="B161" s="325" t="str">
        <f>'t1'!B162</f>
        <v>TD0A02</v>
      </c>
      <c r="C161" s="388">
        <f>'t13'!AC162</f>
        <v>0</v>
      </c>
      <c r="D161" s="422">
        <f>('t3'!K162+'t3'!L162+'t3'!M162+'t3'!N162+'t3'!O162+'t3'!P162)+('t12'!C162/12)</f>
        <v>0</v>
      </c>
      <c r="E161" s="390" t="str">
        <f>IF(OR((NOT(C161)),(AND(C161&gt;=0,D161&gt;0))),"OK","ERRORE")</f>
        <v>OK</v>
      </c>
    </row>
    <row r="162" spans="1:5" ht="12.9" x14ac:dyDescent="0.35">
      <c r="A162" s="314" t="str">
        <f>'t1'!A163</f>
        <v>Dir. Ambientale a t. determinato (art.15-septies dlgs 502/92)</v>
      </c>
      <c r="B162" s="325" t="str">
        <f>'t1'!B163</f>
        <v>TD0810</v>
      </c>
      <c r="C162" s="388">
        <f>'t13'!AC163</f>
        <v>0</v>
      </c>
      <c r="D162" s="422">
        <f>('t3'!K163+'t3'!L163+'t3'!M163+'t3'!N163+'t3'!O163+'t3'!P163)+('t12'!C163/12)</f>
        <v>0</v>
      </c>
      <c r="E162" s="390" t="str">
        <f>IF(OR((NOT(C162)),(AND(C162&gt;=0,D162&gt;0))),"OK","ERRORE")</f>
        <v>OK</v>
      </c>
    </row>
  </sheetData>
  <sheetProtection password="8611" sheet="1" selectLockedCells="1" selectUnlockedCells="1"/>
  <mergeCells count="2">
    <mergeCell ref="A1:E1"/>
    <mergeCell ref="C2:E2"/>
  </mergeCells>
  <printOptions horizontalCentered="1" verticalCentered="1"/>
  <pageMargins left="0.19685039370078741" right="0.19685039370078741" top="0.19685039370078741" bottom="0.15748031496062992" header="0.15748031496062992" footer="0.15748031496062992"/>
  <pageSetup paperSize="9" scale="82"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81">
    <tabColor rgb="FF92D050"/>
  </sheetPr>
  <dimension ref="A1:C2"/>
  <sheetViews>
    <sheetView workbookViewId="0">
      <selection activeCell="C2" sqref="C2"/>
    </sheetView>
  </sheetViews>
  <sheetFormatPr defaultColWidth="9.15234375" defaultRowHeight="12.9" x14ac:dyDescent="0.35"/>
  <cols>
    <col min="1" max="1" width="64.3046875" style="1409" bestFit="1" customWidth="1"/>
    <col min="2" max="2" width="8.3046875" style="1409" bestFit="1" customWidth="1"/>
    <col min="3" max="3" width="5.3828125" style="1409" bestFit="1" customWidth="1"/>
    <col min="4" max="16384" width="9.15234375" style="1409"/>
  </cols>
  <sheetData>
    <row r="1" spans="1:3" x14ac:dyDescent="0.35">
      <c r="A1" s="1408" t="s">
        <v>203</v>
      </c>
      <c r="B1" s="1408" t="s">
        <v>220</v>
      </c>
      <c r="C1" s="1408" t="s">
        <v>741</v>
      </c>
    </row>
    <row r="2" spans="1:3" x14ac:dyDescent="0.35">
      <c r="A2" s="1470"/>
      <c r="B2" s="1408"/>
      <c r="C2" s="1408"/>
    </row>
  </sheetData>
  <pageMargins left="0.75" right="0.75" top="1" bottom="1" header="0.5" footer="0.5"/>
  <headerFooter alignWithMargins="0">
    <oddHeader>&amp;A</oddHeader>
    <oddFooter>Page &amp;P</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68"/>
  <dimension ref="A1:M162"/>
  <sheetViews>
    <sheetView showGridLines="0" zoomScaleNormal="100" workbookViewId="0">
      <pane xSplit="2" ySplit="5" topLeftCell="C6" activePane="bottomRight" state="frozen"/>
      <selection activeCell="K155" sqref="K155"/>
      <selection pane="topRight" activeCell="K155" sqref="K155"/>
      <selection pane="bottomLeft" activeCell="K155" sqref="K155"/>
      <selection pane="bottomRight" activeCell="K155" sqref="K155"/>
    </sheetView>
  </sheetViews>
  <sheetFormatPr defaultColWidth="9.15234375" defaultRowHeight="11.15" x14ac:dyDescent="0.35"/>
  <cols>
    <col min="1" max="1" width="43.69140625" style="128" customWidth="1"/>
    <col min="2" max="11" width="10" style="149" customWidth="1"/>
    <col min="12" max="12" width="71" style="270" customWidth="1"/>
    <col min="13" max="16384" width="9.15234375" style="270"/>
  </cols>
  <sheetData>
    <row r="1" spans="1:13" s="128" customFormat="1" ht="43.5" customHeight="1" x14ac:dyDescent="0.35">
      <c r="A1" s="2650" t="str">
        <f>'t1'!A1</f>
        <v>SERVIZIO SANITARIO NAZIONALE - anno 2020</v>
      </c>
      <c r="B1" s="2650"/>
      <c r="C1" s="2650"/>
      <c r="D1" s="2650"/>
      <c r="E1" s="2650"/>
      <c r="F1" s="2650"/>
      <c r="G1" s="2650"/>
      <c r="H1" s="2650"/>
      <c r="I1" s="2650"/>
      <c r="J1" s="2650"/>
      <c r="K1" s="2650"/>
      <c r="M1" s="270"/>
    </row>
    <row r="2" spans="1:13" s="128" customFormat="1" ht="12.75" customHeight="1" x14ac:dyDescent="0.35">
      <c r="D2" s="2941"/>
      <c r="E2" s="2941"/>
      <c r="F2" s="2941"/>
      <c r="G2" s="2941"/>
      <c r="H2" s="2941"/>
      <c r="I2" s="2941"/>
      <c r="J2" s="2941"/>
      <c r="K2" s="2941"/>
      <c r="M2" s="270"/>
    </row>
    <row r="3" spans="1:13" s="128" customFormat="1" ht="21" customHeight="1" x14ac:dyDescent="0.35">
      <c r="A3" s="269" t="s">
        <v>4064</v>
      </c>
      <c r="B3" s="149"/>
      <c r="C3" s="149"/>
    </row>
    <row r="4" spans="1:13" ht="51.45" x14ac:dyDescent="0.35">
      <c r="A4" s="317" t="s">
        <v>3906</v>
      </c>
      <c r="B4" s="318" t="s">
        <v>3907</v>
      </c>
      <c r="C4" s="320" t="s">
        <v>4065</v>
      </c>
      <c r="D4" s="320" t="s">
        <v>4066</v>
      </c>
      <c r="E4" s="320" t="s">
        <v>4067</v>
      </c>
      <c r="F4" s="320" t="s">
        <v>4068</v>
      </c>
      <c r="G4" s="320" t="s">
        <v>4069</v>
      </c>
      <c r="H4" s="320" t="s">
        <v>4070</v>
      </c>
      <c r="I4" s="320" t="s">
        <v>4071</v>
      </c>
      <c r="J4" s="320" t="s">
        <v>4072</v>
      </c>
      <c r="K4" s="320" t="s">
        <v>4073</v>
      </c>
      <c r="L4" s="320" t="s">
        <v>203</v>
      </c>
    </row>
    <row r="5" spans="1:13" s="386" customFormat="1" ht="28.2" customHeight="1" x14ac:dyDescent="0.35">
      <c r="A5" s="383"/>
      <c r="B5" s="360"/>
      <c r="C5" s="360" t="s">
        <v>2029</v>
      </c>
      <c r="D5" s="384" t="s">
        <v>2030</v>
      </c>
      <c r="E5" s="384" t="s">
        <v>2032</v>
      </c>
      <c r="F5" s="384" t="s">
        <v>2033</v>
      </c>
      <c r="G5" s="384" t="s">
        <v>3924</v>
      </c>
      <c r="H5" s="384" t="s">
        <v>3932</v>
      </c>
      <c r="I5" s="384"/>
      <c r="J5" s="424" t="s">
        <v>4074</v>
      </c>
      <c r="K5" s="424" t="s">
        <v>4075</v>
      </c>
      <c r="L5" s="425"/>
    </row>
    <row r="6" spans="1:13" ht="13.2" customHeight="1" x14ac:dyDescent="0.35">
      <c r="A6" s="314" t="str">
        <f>'t1'!A7</f>
        <v>Direttore generale</v>
      </c>
      <c r="B6" s="325" t="str">
        <f>'t1'!B7</f>
        <v>0D0097</v>
      </c>
      <c r="C6" s="388">
        <f>'t11'!W9+'t11'!X9</f>
        <v>30</v>
      </c>
      <c r="D6" s="388">
        <f>'t1'!K7+'t1'!L7</f>
        <v>1</v>
      </c>
      <c r="E6" s="388">
        <f>'t3'!K7+'t3'!L7+'t3'!M7+'t3'!N7+'t3'!O7+'t3'!P7</f>
        <v>0</v>
      </c>
      <c r="F6" s="388">
        <f>'t4'!FD7</f>
        <v>0</v>
      </c>
      <c r="G6" s="337">
        <f>'t4'!C164</f>
        <v>0</v>
      </c>
      <c r="H6" s="388">
        <f>'t5'!U8+'t5'!V8</f>
        <v>0</v>
      </c>
      <c r="I6" s="390" t="str">
        <f>IF(AND(J6="OK",K6="OK"),"OK","ERRORE")</f>
        <v>OK</v>
      </c>
      <c r="J6" s="390" t="str">
        <f>IF(AND(C6&gt;0,D6=0,E6=0,F6=0,G6=0,H6=0),"KO","OK")</f>
        <v>OK</v>
      </c>
      <c r="K6" s="390" t="str">
        <f>IF(AND(C6=0,OR(D6&gt;0,E6&gt;0,F6&gt;0,G6&gt;0,H6&gt;0)),"KO","OK")</f>
        <v>OK</v>
      </c>
      <c r="L6" s="426" t="str">
        <f>IF(K6="KO",$K$5,IF(J6="KO",$J$5,""))</f>
        <v/>
      </c>
    </row>
    <row r="7" spans="1:13" ht="13.2" customHeight="1" x14ac:dyDescent="0.35">
      <c r="A7" s="314" t="str">
        <f>'t1'!A8</f>
        <v>Direttore sanitario</v>
      </c>
      <c r="B7" s="325" t="str">
        <f>'t1'!B8</f>
        <v>0D0482</v>
      </c>
      <c r="C7" s="388">
        <f>'t11'!W10+'t11'!X10</f>
        <v>60</v>
      </c>
      <c r="D7" s="388">
        <f>'t1'!K8+'t1'!L8</f>
        <v>2</v>
      </c>
      <c r="E7" s="388">
        <f>'t3'!K8+'t3'!L8+'t3'!M8+'t3'!N8+'t3'!O8+'t3'!P8</f>
        <v>0</v>
      </c>
      <c r="F7" s="388">
        <f>'t4'!FD8</f>
        <v>0</v>
      </c>
      <c r="G7" s="337">
        <f>'t4'!D164</f>
        <v>0</v>
      </c>
      <c r="H7" s="388">
        <f>'t5'!U9+'t5'!V9</f>
        <v>1</v>
      </c>
      <c r="I7" s="390" t="str">
        <f t="shared" ref="I7:I70" si="0">IF(AND(J7="OK",K7="OK"),"OK","ERRORE")</f>
        <v>OK</v>
      </c>
      <c r="J7" s="390" t="str">
        <f t="shared" ref="J7:J70" si="1">IF(AND(C7&gt;0,D7=0,E7=0,F7=0,G7=0,H7=0),"KO","OK")</f>
        <v>OK</v>
      </c>
      <c r="K7" s="390" t="str">
        <f t="shared" ref="K7:K70" si="2">IF(AND(C7=0,OR(D7&gt;0,E7&gt;0,F7&gt;0,G7&gt;0,H7&gt;0)),"KO","OK")</f>
        <v>OK</v>
      </c>
      <c r="L7" s="426" t="str">
        <f t="shared" ref="L7:L70" si="3">IF(K7="KO",$K$5,IF(J7="KO",$J$5,""))</f>
        <v/>
      </c>
    </row>
    <row r="8" spans="1:13" ht="13.2" customHeight="1" x14ac:dyDescent="0.35">
      <c r="A8" s="314" t="str">
        <f>'t1'!A9</f>
        <v>Direttore amministrativo</v>
      </c>
      <c r="B8" s="325" t="str">
        <f>'t1'!B9</f>
        <v>0D0163</v>
      </c>
      <c r="C8" s="388">
        <f>'t11'!W11+'t11'!X11</f>
        <v>30</v>
      </c>
      <c r="D8" s="388">
        <f>'t1'!K9+'t1'!L9</f>
        <v>1</v>
      </c>
      <c r="E8" s="388">
        <f>'t3'!K9+'t3'!L9+'t3'!M9+'t3'!N9+'t3'!O9+'t3'!P9</f>
        <v>0</v>
      </c>
      <c r="F8" s="388">
        <f>'t4'!FD9</f>
        <v>0</v>
      </c>
      <c r="G8" s="337">
        <f>'t4'!E164</f>
        <v>0</v>
      </c>
      <c r="H8" s="388">
        <f>'t5'!U10+'t5'!V10</f>
        <v>0</v>
      </c>
      <c r="I8" s="390" t="str">
        <f t="shared" si="0"/>
        <v>OK</v>
      </c>
      <c r="J8" s="390" t="str">
        <f t="shared" si="1"/>
        <v>OK</v>
      </c>
      <c r="K8" s="390" t="str">
        <f t="shared" si="2"/>
        <v>OK</v>
      </c>
      <c r="L8" s="426" t="str">
        <f t="shared" si="3"/>
        <v/>
      </c>
    </row>
    <row r="9" spans="1:13" ht="13.2" customHeight="1" x14ac:dyDescent="0.35">
      <c r="A9" s="314" t="str">
        <f>'t1'!A10</f>
        <v>Direttore dei servizi sociali</v>
      </c>
      <c r="B9" s="325" t="str">
        <f>'t1'!B10</f>
        <v>0D0484</v>
      </c>
      <c r="C9" s="388">
        <f>'t11'!W12+'t11'!X12</f>
        <v>0</v>
      </c>
      <c r="D9" s="388">
        <f>'t1'!K10+'t1'!L10</f>
        <v>0</v>
      </c>
      <c r="E9" s="388">
        <f>'t3'!K10+'t3'!L10+'t3'!M10+'t3'!N10+'t3'!O10+'t3'!P10</f>
        <v>0</v>
      </c>
      <c r="F9" s="388">
        <f>'t4'!FD10</f>
        <v>0</v>
      </c>
      <c r="G9" s="337">
        <f>'t4'!F164</f>
        <v>0</v>
      </c>
      <c r="H9" s="388">
        <f>'t5'!U11+'t5'!V11</f>
        <v>0</v>
      </c>
      <c r="I9" s="390" t="str">
        <f t="shared" si="0"/>
        <v>OK</v>
      </c>
      <c r="J9" s="390" t="str">
        <f t="shared" si="1"/>
        <v>OK</v>
      </c>
      <c r="K9" s="390" t="str">
        <f t="shared" si="2"/>
        <v>OK</v>
      </c>
      <c r="L9" s="426" t="str">
        <f t="shared" si="3"/>
        <v/>
      </c>
    </row>
    <row r="10" spans="1:13" ht="12.9" x14ac:dyDescent="0.35">
      <c r="A10" s="314" t="str">
        <f>'t1'!A11</f>
        <v>Dir. Medico con inc. Struttura complessa (rapp. Esclusivo)</v>
      </c>
      <c r="B10" s="325" t="str">
        <f>'t1'!B11</f>
        <v>SD0E33</v>
      </c>
      <c r="C10" s="388">
        <f>'t11'!W13+'t11'!X13</f>
        <v>730</v>
      </c>
      <c r="D10" s="388">
        <f>'t1'!K11+'t1'!L11</f>
        <v>12</v>
      </c>
      <c r="E10" s="388">
        <f>'t3'!K11+'t3'!L11+'t3'!M11+'t3'!N11+'t3'!O11+'t3'!P11</f>
        <v>8</v>
      </c>
      <c r="F10" s="388">
        <f>'t4'!FD11</f>
        <v>0</v>
      </c>
      <c r="G10" s="337">
        <f>'t4'!G164</f>
        <v>0</v>
      </c>
      <c r="H10" s="388">
        <f>'t5'!U12+'t5'!V12</f>
        <v>0</v>
      </c>
      <c r="I10" s="390" t="str">
        <f t="shared" si="0"/>
        <v>OK</v>
      </c>
      <c r="J10" s="390" t="str">
        <f t="shared" si="1"/>
        <v>OK</v>
      </c>
      <c r="K10" s="390" t="str">
        <f t="shared" si="2"/>
        <v>OK</v>
      </c>
      <c r="L10" s="426" t="str">
        <f t="shared" si="3"/>
        <v/>
      </c>
    </row>
    <row r="11" spans="1:13" ht="12.9" x14ac:dyDescent="0.35">
      <c r="A11" s="314" t="str">
        <f>'t1'!A12</f>
        <v>Dir. Medico con inc. di struttura complessa (rapp. Non escl.</v>
      </c>
      <c r="B11" s="325" t="str">
        <f>'t1'!B12</f>
        <v>SD0N33</v>
      </c>
      <c r="C11" s="388">
        <f>'t11'!W14+'t11'!X14</f>
        <v>162</v>
      </c>
      <c r="D11" s="388">
        <f>'t1'!K12+'t1'!L12</f>
        <v>4</v>
      </c>
      <c r="E11" s="388">
        <f>'t3'!K12+'t3'!L12+'t3'!M12+'t3'!N12+'t3'!O12+'t3'!P12</f>
        <v>0</v>
      </c>
      <c r="F11" s="388">
        <f>'t4'!FD12</f>
        <v>0</v>
      </c>
      <c r="G11" s="337">
        <f>'t4'!H164</f>
        <v>0</v>
      </c>
      <c r="H11" s="388">
        <f>'t5'!U13+'t5'!V13</f>
        <v>1</v>
      </c>
      <c r="I11" s="390" t="str">
        <f t="shared" si="0"/>
        <v>OK</v>
      </c>
      <c r="J11" s="390" t="str">
        <f t="shared" si="1"/>
        <v>OK</v>
      </c>
      <c r="K11" s="390" t="str">
        <f t="shared" si="2"/>
        <v>OK</v>
      </c>
      <c r="L11" s="426" t="str">
        <f t="shared" si="3"/>
        <v/>
      </c>
    </row>
    <row r="12" spans="1:13" ht="12.9" x14ac:dyDescent="0.35">
      <c r="A12" s="314" t="str">
        <f>'t1'!A13</f>
        <v>Dir. Medico con incarico di struttura semplice (rapp. Esclus</v>
      </c>
      <c r="B12" s="325" t="str">
        <f>'t1'!B13</f>
        <v>SD0E34</v>
      </c>
      <c r="C12" s="388">
        <f>'t11'!W15+'t11'!X15</f>
        <v>1343</v>
      </c>
      <c r="D12" s="388">
        <f>'t1'!K13+'t1'!L13</f>
        <v>30</v>
      </c>
      <c r="E12" s="388">
        <f>'t3'!K13+'t3'!L13+'t3'!M13+'t3'!N13+'t3'!O13+'t3'!P13</f>
        <v>0</v>
      </c>
      <c r="F12" s="388">
        <f>'t4'!FD13</f>
        <v>0</v>
      </c>
      <c r="G12" s="337">
        <f>'t4'!I164</f>
        <v>0</v>
      </c>
      <c r="H12" s="388">
        <f>'t5'!U14+'t5'!V14</f>
        <v>3</v>
      </c>
      <c r="I12" s="390" t="str">
        <f t="shared" si="0"/>
        <v>OK</v>
      </c>
      <c r="J12" s="390" t="str">
        <f t="shared" si="1"/>
        <v>OK</v>
      </c>
      <c r="K12" s="390" t="str">
        <f t="shared" si="2"/>
        <v>OK</v>
      </c>
      <c r="L12" s="426" t="str">
        <f t="shared" si="3"/>
        <v/>
      </c>
    </row>
    <row r="13" spans="1:13" ht="12.9" x14ac:dyDescent="0.35">
      <c r="A13" s="314" t="str">
        <f>'t1'!A14</f>
        <v>Dir. Medico con incarico struttura semplice (rapp. Non escl.</v>
      </c>
      <c r="B13" s="325" t="str">
        <f>'t1'!B14</f>
        <v>SD0N34</v>
      </c>
      <c r="C13" s="388">
        <f>'t11'!W16+'t11'!X16</f>
        <v>134</v>
      </c>
      <c r="D13" s="388">
        <f>'t1'!K14+'t1'!L14</f>
        <v>3</v>
      </c>
      <c r="E13" s="388">
        <f>'t3'!K14+'t3'!L14+'t3'!M14+'t3'!N14+'t3'!O14+'t3'!P14</f>
        <v>0</v>
      </c>
      <c r="F13" s="388">
        <f>'t4'!FD14</f>
        <v>0</v>
      </c>
      <c r="G13" s="337">
        <f>'t4'!J164</f>
        <v>0</v>
      </c>
      <c r="H13" s="388">
        <f>'t5'!U15+'t5'!V15</f>
        <v>0</v>
      </c>
      <c r="I13" s="390" t="str">
        <f t="shared" si="0"/>
        <v>OK</v>
      </c>
      <c r="J13" s="390" t="str">
        <f t="shared" si="1"/>
        <v>OK</v>
      </c>
      <c r="K13" s="390" t="str">
        <f t="shared" si="2"/>
        <v>OK</v>
      </c>
      <c r="L13" s="426" t="str">
        <f t="shared" si="3"/>
        <v/>
      </c>
    </row>
    <row r="14" spans="1:13" ht="12.9" x14ac:dyDescent="0.35">
      <c r="A14" s="314" t="str">
        <f>'t1'!A15</f>
        <v>Dirigenti medici con altri incar. Prof.li (rapp. Esclusivo)</v>
      </c>
      <c r="B14" s="325" t="str">
        <f>'t1'!B15</f>
        <v>SD0035</v>
      </c>
      <c r="C14" s="388">
        <f>'t11'!W17+'t11'!X17</f>
        <v>8477</v>
      </c>
      <c r="D14" s="388">
        <f>'t1'!K15+'t1'!L15</f>
        <v>178</v>
      </c>
      <c r="E14" s="388">
        <f>'t3'!K15+'t3'!L15+'t3'!M15+'t3'!N15+'t3'!O15+'t3'!P15</f>
        <v>2</v>
      </c>
      <c r="F14" s="388">
        <f>'t4'!FD15</f>
        <v>1</v>
      </c>
      <c r="G14" s="337">
        <f>'t4'!K164</f>
        <v>0</v>
      </c>
      <c r="H14" s="388">
        <f>'t5'!U16+'t5'!V16</f>
        <v>12</v>
      </c>
      <c r="I14" s="390" t="str">
        <f t="shared" si="0"/>
        <v>OK</v>
      </c>
      <c r="J14" s="390" t="str">
        <f t="shared" si="1"/>
        <v>OK</v>
      </c>
      <c r="K14" s="390" t="str">
        <f t="shared" si="2"/>
        <v>OK</v>
      </c>
      <c r="L14" s="426" t="str">
        <f t="shared" si="3"/>
        <v/>
      </c>
    </row>
    <row r="15" spans="1:13" ht="12.9" x14ac:dyDescent="0.35">
      <c r="A15" s="314" t="str">
        <f>'t1'!A16</f>
        <v>Dirigenti medici con altri incar. Prof.li (rapp. Non escl.)</v>
      </c>
      <c r="B15" s="325" t="str">
        <f>'t1'!B16</f>
        <v>SD0036</v>
      </c>
      <c r="C15" s="388">
        <f>'t11'!W18+'t11'!X18</f>
        <v>509</v>
      </c>
      <c r="D15" s="388">
        <f>'t1'!K16+'t1'!L16</f>
        <v>13</v>
      </c>
      <c r="E15" s="388">
        <f>'t3'!K16+'t3'!L16+'t3'!M16+'t3'!N16+'t3'!O16+'t3'!P16</f>
        <v>0</v>
      </c>
      <c r="F15" s="388">
        <f>'t4'!FD16</f>
        <v>0</v>
      </c>
      <c r="G15" s="337">
        <f>'t4'!L164</f>
        <v>1</v>
      </c>
      <c r="H15" s="388">
        <f>'t5'!U17+'t5'!V17</f>
        <v>0</v>
      </c>
      <c r="I15" s="390" t="str">
        <f t="shared" si="0"/>
        <v>OK</v>
      </c>
      <c r="J15" s="390" t="str">
        <f t="shared" si="1"/>
        <v>OK</v>
      </c>
      <c r="K15" s="390" t="str">
        <f t="shared" si="2"/>
        <v>OK</v>
      </c>
      <c r="L15" s="426" t="str">
        <f t="shared" si="3"/>
        <v/>
      </c>
    </row>
    <row r="16" spans="1:13" ht="12.9" x14ac:dyDescent="0.35">
      <c r="A16" s="314" t="str">
        <f>'t1'!A17</f>
        <v>Dir. Medici a t.  Determinato(art. 15-septies d.lgs. 502/92)</v>
      </c>
      <c r="B16" s="325" t="str">
        <f>'t1'!B17</f>
        <v>SD0597</v>
      </c>
      <c r="C16" s="388">
        <f>'t11'!W19+'t11'!X19</f>
        <v>0</v>
      </c>
      <c r="D16" s="388">
        <f>'t1'!K17+'t1'!L17</f>
        <v>0</v>
      </c>
      <c r="E16" s="388">
        <f>'t3'!K17+'t3'!L17+'t3'!M17+'t3'!N17+'t3'!O17+'t3'!P17</f>
        <v>0</v>
      </c>
      <c r="F16" s="388">
        <f>'t4'!FD17</f>
        <v>0</v>
      </c>
      <c r="G16" s="337">
        <f>'t4'!M164</f>
        <v>0</v>
      </c>
      <c r="H16" s="388">
        <f>'t5'!U18+'t5'!V18</f>
        <v>0</v>
      </c>
      <c r="I16" s="390" t="str">
        <f t="shared" si="0"/>
        <v>OK</v>
      </c>
      <c r="J16" s="390" t="str">
        <f t="shared" si="1"/>
        <v>OK</v>
      </c>
      <c r="K16" s="390" t="str">
        <f t="shared" si="2"/>
        <v>OK</v>
      </c>
      <c r="L16" s="426" t="str">
        <f t="shared" si="3"/>
        <v/>
      </c>
    </row>
    <row r="17" spans="1:12" ht="12.9" x14ac:dyDescent="0.35">
      <c r="A17" s="314" t="str">
        <f>'t1'!A18</f>
        <v>Veterinari con inc. di struttura complessa (rapp.esclusivo)</v>
      </c>
      <c r="B17" s="325" t="str">
        <f>'t1'!B18</f>
        <v>SD0E74</v>
      </c>
      <c r="C17" s="388">
        <f>'t11'!W20+'t11'!X20</f>
        <v>0</v>
      </c>
      <c r="D17" s="388">
        <f>'t1'!K18+'t1'!L18</f>
        <v>0</v>
      </c>
      <c r="E17" s="388">
        <f>'t3'!K18+'t3'!L18+'t3'!M18+'t3'!N18+'t3'!O18+'t3'!P18</f>
        <v>0</v>
      </c>
      <c r="F17" s="388">
        <f>'t4'!FD18</f>
        <v>0</v>
      </c>
      <c r="G17" s="337">
        <f>'t4'!N164</f>
        <v>0</v>
      </c>
      <c r="H17" s="388">
        <f>'t5'!U19+'t5'!V19</f>
        <v>0</v>
      </c>
      <c r="I17" s="390" t="str">
        <f t="shared" si="0"/>
        <v>OK</v>
      </c>
      <c r="J17" s="390" t="str">
        <f t="shared" si="1"/>
        <v>OK</v>
      </c>
      <c r="K17" s="390" t="str">
        <f t="shared" si="2"/>
        <v>OK</v>
      </c>
      <c r="L17" s="426" t="str">
        <f t="shared" si="3"/>
        <v/>
      </c>
    </row>
    <row r="18" spans="1:12" ht="12.9" x14ac:dyDescent="0.35">
      <c r="A18" s="314" t="str">
        <f>'t1'!A19</f>
        <v>Veterinari con inc. di struttura complessa (rapp. Non escl.)</v>
      </c>
      <c r="B18" s="325" t="str">
        <f>'t1'!B19</f>
        <v>SD0N74</v>
      </c>
      <c r="C18" s="388">
        <f>'t11'!W21+'t11'!X21</f>
        <v>0</v>
      </c>
      <c r="D18" s="388">
        <f>'t1'!K19+'t1'!L19</f>
        <v>0</v>
      </c>
      <c r="E18" s="388">
        <f>'t3'!K19+'t3'!L19+'t3'!M19+'t3'!N19+'t3'!O19+'t3'!P19</f>
        <v>0</v>
      </c>
      <c r="F18" s="388">
        <f>'t4'!FD19</f>
        <v>0</v>
      </c>
      <c r="G18" s="337">
        <f>'t4'!O164</f>
        <v>0</v>
      </c>
      <c r="H18" s="388">
        <f>'t5'!U20+'t5'!V20</f>
        <v>0</v>
      </c>
      <c r="I18" s="390" t="str">
        <f t="shared" si="0"/>
        <v>OK</v>
      </c>
      <c r="J18" s="390" t="str">
        <f t="shared" si="1"/>
        <v>OK</v>
      </c>
      <c r="K18" s="390" t="str">
        <f t="shared" si="2"/>
        <v>OK</v>
      </c>
      <c r="L18" s="426" t="str">
        <f t="shared" si="3"/>
        <v/>
      </c>
    </row>
    <row r="19" spans="1:12" ht="12.9" x14ac:dyDescent="0.35">
      <c r="A19" s="314" t="str">
        <f>'t1'!A20</f>
        <v>Veterinari con inc. di struttura semplice (rapp. Esclusivo)</v>
      </c>
      <c r="B19" s="325" t="str">
        <f>'t1'!B20</f>
        <v>SD0E73</v>
      </c>
      <c r="C19" s="388">
        <f>'t11'!W22+'t11'!X22</f>
        <v>0</v>
      </c>
      <c r="D19" s="388">
        <f>'t1'!K20+'t1'!L20</f>
        <v>0</v>
      </c>
      <c r="E19" s="388">
        <f>'t3'!K20+'t3'!L20+'t3'!M20+'t3'!N20+'t3'!O20+'t3'!P20</f>
        <v>0</v>
      </c>
      <c r="F19" s="388">
        <f>'t4'!FD20</f>
        <v>0</v>
      </c>
      <c r="G19" s="337">
        <f>'t4'!P164</f>
        <v>0</v>
      </c>
      <c r="H19" s="388">
        <f>'t5'!U21+'t5'!V21</f>
        <v>0</v>
      </c>
      <c r="I19" s="390" t="str">
        <f t="shared" si="0"/>
        <v>OK</v>
      </c>
      <c r="J19" s="390" t="str">
        <f t="shared" si="1"/>
        <v>OK</v>
      </c>
      <c r="K19" s="390" t="str">
        <f t="shared" si="2"/>
        <v>OK</v>
      </c>
      <c r="L19" s="426" t="str">
        <f t="shared" si="3"/>
        <v/>
      </c>
    </row>
    <row r="20" spans="1:12" ht="12.9" x14ac:dyDescent="0.35">
      <c r="A20" s="314" t="str">
        <f>'t1'!A21</f>
        <v>Veterinari con inc. di struttura semplice (rapp. Non escl.)</v>
      </c>
      <c r="B20" s="325" t="str">
        <f>'t1'!B21</f>
        <v>SD0N73</v>
      </c>
      <c r="C20" s="388">
        <f>'t11'!W23+'t11'!X23</f>
        <v>0</v>
      </c>
      <c r="D20" s="388">
        <f>'t1'!K21+'t1'!L21</f>
        <v>0</v>
      </c>
      <c r="E20" s="388">
        <f>'t3'!K21+'t3'!L21+'t3'!M21+'t3'!N21+'t3'!O21+'t3'!P21</f>
        <v>0</v>
      </c>
      <c r="F20" s="388">
        <f>'t4'!FD21</f>
        <v>0</v>
      </c>
      <c r="G20" s="337">
        <f>'t4'!Q164</f>
        <v>0</v>
      </c>
      <c r="H20" s="388">
        <f>'t5'!U22+'t5'!V22</f>
        <v>0</v>
      </c>
      <c r="I20" s="390" t="str">
        <f t="shared" si="0"/>
        <v>OK</v>
      </c>
      <c r="J20" s="390" t="str">
        <f t="shared" si="1"/>
        <v>OK</v>
      </c>
      <c r="K20" s="390" t="str">
        <f t="shared" si="2"/>
        <v>OK</v>
      </c>
      <c r="L20" s="426" t="str">
        <f t="shared" si="3"/>
        <v/>
      </c>
    </row>
    <row r="21" spans="1:12" ht="12.9" x14ac:dyDescent="0.35">
      <c r="A21" s="314" t="str">
        <f>'t1'!A22</f>
        <v>Veterinari con altri incar. Prof.li (rapp. Esclusivo)</v>
      </c>
      <c r="B21" s="325" t="str">
        <f>'t1'!B22</f>
        <v>SD0A73</v>
      </c>
      <c r="C21" s="388">
        <f>'t11'!W24+'t11'!X24</f>
        <v>0</v>
      </c>
      <c r="D21" s="388">
        <f>'t1'!K22+'t1'!L22</f>
        <v>0</v>
      </c>
      <c r="E21" s="388">
        <f>'t3'!K22+'t3'!L22+'t3'!M22+'t3'!N22+'t3'!O22+'t3'!P22</f>
        <v>0</v>
      </c>
      <c r="F21" s="388">
        <f>'t4'!FD22</f>
        <v>0</v>
      </c>
      <c r="G21" s="337">
        <f>'t4'!R164</f>
        <v>0</v>
      </c>
      <c r="H21" s="388">
        <f>'t5'!U23+'t5'!V23</f>
        <v>0</v>
      </c>
      <c r="I21" s="390" t="str">
        <f t="shared" si="0"/>
        <v>OK</v>
      </c>
      <c r="J21" s="390" t="str">
        <f t="shared" si="1"/>
        <v>OK</v>
      </c>
      <c r="K21" s="390" t="str">
        <f t="shared" si="2"/>
        <v>OK</v>
      </c>
      <c r="L21" s="426" t="str">
        <f t="shared" si="3"/>
        <v/>
      </c>
    </row>
    <row r="22" spans="1:12" ht="12.9" x14ac:dyDescent="0.35">
      <c r="A22" s="314" t="str">
        <f>'t1'!A23</f>
        <v>Veterinari con altri incar. Prof.li (rapp. Non escl.)</v>
      </c>
      <c r="B22" s="325" t="str">
        <f>'t1'!B23</f>
        <v>SD0072</v>
      </c>
      <c r="C22" s="388">
        <f>'t11'!W25+'t11'!X25</f>
        <v>0</v>
      </c>
      <c r="D22" s="388">
        <f>'t1'!K23+'t1'!L23</f>
        <v>0</v>
      </c>
      <c r="E22" s="388">
        <f>'t3'!K23+'t3'!L23+'t3'!M23+'t3'!N23+'t3'!O23+'t3'!P23</f>
        <v>0</v>
      </c>
      <c r="F22" s="388">
        <f>'t4'!FD23</f>
        <v>0</v>
      </c>
      <c r="G22" s="337">
        <f>'t4'!S164</f>
        <v>0</v>
      </c>
      <c r="H22" s="388">
        <f>'t5'!U24+'t5'!V24</f>
        <v>0</v>
      </c>
      <c r="I22" s="390" t="str">
        <f t="shared" si="0"/>
        <v>OK</v>
      </c>
      <c r="J22" s="390" t="str">
        <f t="shared" si="1"/>
        <v>OK</v>
      </c>
      <c r="K22" s="390" t="str">
        <f t="shared" si="2"/>
        <v>OK</v>
      </c>
      <c r="L22" s="426" t="str">
        <f t="shared" si="3"/>
        <v/>
      </c>
    </row>
    <row r="23" spans="1:12" ht="12.9" x14ac:dyDescent="0.35">
      <c r="A23" s="314" t="str">
        <f>'t1'!A24</f>
        <v>Veterinari a t. determinato (art. 15-septies d.lgs. 502/92)</v>
      </c>
      <c r="B23" s="325" t="str">
        <f>'t1'!B24</f>
        <v>SD0598</v>
      </c>
      <c r="C23" s="388">
        <f>'t11'!W26+'t11'!X26</f>
        <v>0</v>
      </c>
      <c r="D23" s="388">
        <f>'t1'!K24+'t1'!L24</f>
        <v>0</v>
      </c>
      <c r="E23" s="388">
        <f>'t3'!K24+'t3'!L24+'t3'!M24+'t3'!N24+'t3'!O24+'t3'!P24</f>
        <v>0</v>
      </c>
      <c r="F23" s="388">
        <f>'t4'!FD24</f>
        <v>0</v>
      </c>
      <c r="G23" s="337">
        <f>'t4'!T164</f>
        <v>0</v>
      </c>
      <c r="H23" s="388">
        <f>'t5'!U25+'t5'!V25</f>
        <v>0</v>
      </c>
      <c r="I23" s="390" t="str">
        <f t="shared" si="0"/>
        <v>OK</v>
      </c>
      <c r="J23" s="390" t="str">
        <f t="shared" si="1"/>
        <v>OK</v>
      </c>
      <c r="K23" s="390" t="str">
        <f t="shared" si="2"/>
        <v>OK</v>
      </c>
      <c r="L23" s="426" t="str">
        <f t="shared" si="3"/>
        <v/>
      </c>
    </row>
    <row r="24" spans="1:12" ht="12.9" x14ac:dyDescent="0.35">
      <c r="A24" s="314" t="str">
        <f>'t1'!A25</f>
        <v>Odontoiatri con inc. di struttura complessa (rapp. Escl.)</v>
      </c>
      <c r="B24" s="325" t="str">
        <f>'t1'!B25</f>
        <v>SD0E49</v>
      </c>
      <c r="C24" s="388">
        <f>'t11'!W27+'t11'!X27</f>
        <v>0</v>
      </c>
      <c r="D24" s="388">
        <f>'t1'!K25+'t1'!L25</f>
        <v>0</v>
      </c>
      <c r="E24" s="388">
        <f>'t3'!K25+'t3'!L25+'t3'!M25+'t3'!N25+'t3'!O25+'t3'!P25</f>
        <v>0</v>
      </c>
      <c r="F24" s="388">
        <f>'t4'!FD25</f>
        <v>0</v>
      </c>
      <c r="G24" s="337">
        <f>'t4'!U164</f>
        <v>0</v>
      </c>
      <c r="H24" s="388">
        <f>'t5'!U26+'t5'!V26</f>
        <v>0</v>
      </c>
      <c r="I24" s="390" t="str">
        <f t="shared" si="0"/>
        <v>OK</v>
      </c>
      <c r="J24" s="390" t="str">
        <f t="shared" si="1"/>
        <v>OK</v>
      </c>
      <c r="K24" s="390" t="str">
        <f t="shared" si="2"/>
        <v>OK</v>
      </c>
      <c r="L24" s="426" t="str">
        <f t="shared" si="3"/>
        <v/>
      </c>
    </row>
    <row r="25" spans="1:12" ht="12.9" x14ac:dyDescent="0.35">
      <c r="A25" s="314" t="str">
        <f>'t1'!A26</f>
        <v>Odontoiatri con inc. di struttura complessa (rapp. Non escl.</v>
      </c>
      <c r="B25" s="325" t="str">
        <f>'t1'!B26</f>
        <v>SD0N49</v>
      </c>
      <c r="C25" s="388">
        <f>'t11'!W28+'t11'!X28</f>
        <v>0</v>
      </c>
      <c r="D25" s="388">
        <f>'t1'!K26+'t1'!L26</f>
        <v>0</v>
      </c>
      <c r="E25" s="388">
        <f>'t3'!K26+'t3'!L26+'t3'!M26+'t3'!N26+'t3'!O26+'t3'!P26</f>
        <v>0</v>
      </c>
      <c r="F25" s="388">
        <f>'t4'!FD26</f>
        <v>0</v>
      </c>
      <c r="G25" s="337">
        <f>'t4'!V164</f>
        <v>0</v>
      </c>
      <c r="H25" s="388">
        <f>'t5'!U27+'t5'!V27</f>
        <v>0</v>
      </c>
      <c r="I25" s="390" t="str">
        <f t="shared" si="0"/>
        <v>OK</v>
      </c>
      <c r="J25" s="390" t="str">
        <f t="shared" si="1"/>
        <v>OK</v>
      </c>
      <c r="K25" s="390" t="str">
        <f t="shared" si="2"/>
        <v>OK</v>
      </c>
      <c r="L25" s="426" t="str">
        <f t="shared" si="3"/>
        <v/>
      </c>
    </row>
    <row r="26" spans="1:12" ht="12.9" x14ac:dyDescent="0.35">
      <c r="A26" s="314" t="str">
        <f>'t1'!A27</f>
        <v>Odontoiatri con inc. di struttura semplice (rapp. Esclusivo)</v>
      </c>
      <c r="B26" s="325" t="str">
        <f>'t1'!B27</f>
        <v>SD0E48</v>
      </c>
      <c r="C26" s="388">
        <f>'t11'!W29+'t11'!X29</f>
        <v>0</v>
      </c>
      <c r="D26" s="388">
        <f>'t1'!K27+'t1'!L27</f>
        <v>0</v>
      </c>
      <c r="E26" s="388">
        <f>'t3'!K27+'t3'!L27+'t3'!M27+'t3'!N27+'t3'!O27+'t3'!P27</f>
        <v>0</v>
      </c>
      <c r="F26" s="388">
        <f>'t4'!FD27</f>
        <v>0</v>
      </c>
      <c r="G26" s="337">
        <f>'t4'!W164</f>
        <v>0</v>
      </c>
      <c r="H26" s="388">
        <f>'t5'!U28+'t5'!V28</f>
        <v>0</v>
      </c>
      <c r="I26" s="390" t="str">
        <f t="shared" si="0"/>
        <v>OK</v>
      </c>
      <c r="J26" s="390" t="str">
        <f t="shared" si="1"/>
        <v>OK</v>
      </c>
      <c r="K26" s="390" t="str">
        <f t="shared" si="2"/>
        <v>OK</v>
      </c>
      <c r="L26" s="426" t="str">
        <f t="shared" si="3"/>
        <v/>
      </c>
    </row>
    <row r="27" spans="1:12" ht="12.9" x14ac:dyDescent="0.35">
      <c r="A27" s="314" t="str">
        <f>'t1'!A28</f>
        <v>Odontoiatri con inc. di struttura semplice (rapp. Non escl.)</v>
      </c>
      <c r="B27" s="325" t="str">
        <f>'t1'!B28</f>
        <v>SD0N48</v>
      </c>
      <c r="C27" s="388">
        <f>'t11'!W30+'t11'!X30</f>
        <v>0</v>
      </c>
      <c r="D27" s="388">
        <f>'t1'!K28+'t1'!L28</f>
        <v>0</v>
      </c>
      <c r="E27" s="388">
        <f>'t3'!K28+'t3'!L28+'t3'!M28+'t3'!N28+'t3'!O28+'t3'!P28</f>
        <v>0</v>
      </c>
      <c r="F27" s="388">
        <f>'t4'!FD28</f>
        <v>0</v>
      </c>
      <c r="G27" s="337">
        <f>'t4'!X164</f>
        <v>0</v>
      </c>
      <c r="H27" s="388">
        <f>'t5'!U29+'t5'!V29</f>
        <v>0</v>
      </c>
      <c r="I27" s="390" t="str">
        <f t="shared" si="0"/>
        <v>OK</v>
      </c>
      <c r="J27" s="390" t="str">
        <f t="shared" si="1"/>
        <v>OK</v>
      </c>
      <c r="K27" s="390" t="str">
        <f t="shared" si="2"/>
        <v>OK</v>
      </c>
      <c r="L27" s="426" t="str">
        <f t="shared" si="3"/>
        <v/>
      </c>
    </row>
    <row r="28" spans="1:12" ht="12.9" x14ac:dyDescent="0.35">
      <c r="A28" s="314" t="str">
        <f>'t1'!A29</f>
        <v>Odontoiatri con altri incar. Prof.li (rapp. Esclusivo)</v>
      </c>
      <c r="B28" s="325" t="str">
        <f>'t1'!B29</f>
        <v>SD0A48</v>
      </c>
      <c r="C28" s="388">
        <f>'t11'!W31+'t11'!X31</f>
        <v>0</v>
      </c>
      <c r="D28" s="388">
        <f>'t1'!K29+'t1'!L29</f>
        <v>0</v>
      </c>
      <c r="E28" s="388">
        <f>'t3'!K29+'t3'!L29+'t3'!M29+'t3'!N29+'t3'!O29+'t3'!P29</f>
        <v>0</v>
      </c>
      <c r="F28" s="388">
        <f>'t4'!FD29</f>
        <v>0</v>
      </c>
      <c r="G28" s="337">
        <f>'t4'!Y164</f>
        <v>0</v>
      </c>
      <c r="H28" s="388">
        <f>'t5'!U30+'t5'!V30</f>
        <v>0</v>
      </c>
      <c r="I28" s="390" t="str">
        <f t="shared" si="0"/>
        <v>OK</v>
      </c>
      <c r="J28" s="390" t="str">
        <f t="shared" si="1"/>
        <v>OK</v>
      </c>
      <c r="K28" s="390" t="str">
        <f t="shared" si="2"/>
        <v>OK</v>
      </c>
      <c r="L28" s="426" t="str">
        <f t="shared" si="3"/>
        <v/>
      </c>
    </row>
    <row r="29" spans="1:12" ht="12.9" x14ac:dyDescent="0.35">
      <c r="A29" s="314" t="str">
        <f>'t1'!A30</f>
        <v>Odontoiatri con altri incar. Prof.li (rapp. Non escl.)</v>
      </c>
      <c r="B29" s="325" t="str">
        <f>'t1'!B30</f>
        <v>SD0047</v>
      </c>
      <c r="C29" s="388">
        <f>'t11'!W32+'t11'!X32</f>
        <v>0</v>
      </c>
      <c r="D29" s="388">
        <f>'t1'!K30+'t1'!L30</f>
        <v>0</v>
      </c>
      <c r="E29" s="388">
        <f>'t3'!K30+'t3'!L30+'t3'!M30+'t3'!N30+'t3'!O30+'t3'!P30</f>
        <v>0</v>
      </c>
      <c r="F29" s="388">
        <f>'t4'!FD30</f>
        <v>0</v>
      </c>
      <c r="G29" s="337">
        <f>'t4'!Z164</f>
        <v>0</v>
      </c>
      <c r="H29" s="388">
        <f>'t5'!U31+'t5'!V31</f>
        <v>0</v>
      </c>
      <c r="I29" s="390" t="str">
        <f t="shared" si="0"/>
        <v>OK</v>
      </c>
      <c r="J29" s="390" t="str">
        <f t="shared" si="1"/>
        <v>OK</v>
      </c>
      <c r="K29" s="390" t="str">
        <f t="shared" si="2"/>
        <v>OK</v>
      </c>
      <c r="L29" s="426" t="str">
        <f t="shared" si="3"/>
        <v/>
      </c>
    </row>
    <row r="30" spans="1:12" ht="12.9" x14ac:dyDescent="0.35">
      <c r="A30" s="314" t="str">
        <f>'t1'!A31</f>
        <v>Odontoiatri a t. determinato (art. 15-septies d.lgs. 502/92)</v>
      </c>
      <c r="B30" s="325" t="str">
        <f>'t1'!B31</f>
        <v>SD0599</v>
      </c>
      <c r="C30" s="388">
        <f>'t11'!W33+'t11'!X33</f>
        <v>0</v>
      </c>
      <c r="D30" s="388">
        <f>'t1'!K31+'t1'!L31</f>
        <v>0</v>
      </c>
      <c r="E30" s="388">
        <f>'t3'!K31+'t3'!L31+'t3'!M31+'t3'!N31+'t3'!O31+'t3'!P31</f>
        <v>0</v>
      </c>
      <c r="F30" s="388">
        <f>'t4'!FD31</f>
        <v>0</v>
      </c>
      <c r="G30" s="337">
        <f>'t4'!AA164</f>
        <v>0</v>
      </c>
      <c r="H30" s="388">
        <f>'t5'!U32+'t5'!V32</f>
        <v>0</v>
      </c>
      <c r="I30" s="390" t="str">
        <f t="shared" si="0"/>
        <v>OK</v>
      </c>
      <c r="J30" s="390" t="str">
        <f t="shared" si="1"/>
        <v>OK</v>
      </c>
      <c r="K30" s="390" t="str">
        <f t="shared" si="2"/>
        <v>OK</v>
      </c>
      <c r="L30" s="426" t="str">
        <f t="shared" si="3"/>
        <v/>
      </c>
    </row>
    <row r="31" spans="1:12" ht="12.9" x14ac:dyDescent="0.35">
      <c r="A31" s="314" t="str">
        <f>'t1'!A32</f>
        <v>Farmacisti con inc. di struttura complessa (rapp. Esclusivo)</v>
      </c>
      <c r="B31" s="325" t="str">
        <f>'t1'!B32</f>
        <v>SD0E39</v>
      </c>
      <c r="C31" s="388">
        <f>'t11'!W34+'t11'!X34</f>
        <v>16</v>
      </c>
      <c r="D31" s="388">
        <f>'t1'!K32+'t1'!L32</f>
        <v>1</v>
      </c>
      <c r="E31" s="388">
        <f>'t3'!K32+'t3'!L32+'t3'!M32+'t3'!N32+'t3'!O32+'t3'!P32</f>
        <v>0</v>
      </c>
      <c r="F31" s="388">
        <f>'t4'!FD32</f>
        <v>0</v>
      </c>
      <c r="G31" s="337">
        <f>'t4'!AB164</f>
        <v>0</v>
      </c>
      <c r="H31" s="388">
        <f>'t5'!U33+'t5'!V33</f>
        <v>0</v>
      </c>
      <c r="I31" s="390" t="str">
        <f t="shared" si="0"/>
        <v>OK</v>
      </c>
      <c r="J31" s="390" t="str">
        <f t="shared" si="1"/>
        <v>OK</v>
      </c>
      <c r="K31" s="390" t="str">
        <f t="shared" si="2"/>
        <v>OK</v>
      </c>
      <c r="L31" s="426" t="str">
        <f t="shared" si="3"/>
        <v/>
      </c>
    </row>
    <row r="32" spans="1:12" ht="12.9" x14ac:dyDescent="0.35">
      <c r="A32" s="314" t="str">
        <f>'t1'!A33</f>
        <v>Farmacisti con inc. di struttura complessa (rapp. Non escl.)</v>
      </c>
      <c r="B32" s="325" t="str">
        <f>'t1'!B33</f>
        <v>SD0N39</v>
      </c>
      <c r="C32" s="388">
        <f>'t11'!W35+'t11'!X35</f>
        <v>0</v>
      </c>
      <c r="D32" s="388">
        <f>'t1'!K33+'t1'!L33</f>
        <v>0</v>
      </c>
      <c r="E32" s="388">
        <f>'t3'!K33+'t3'!L33+'t3'!M33+'t3'!N33+'t3'!O33+'t3'!P33</f>
        <v>0</v>
      </c>
      <c r="F32" s="388">
        <f>'t4'!FD33</f>
        <v>0</v>
      </c>
      <c r="G32" s="337">
        <f>'t4'!AC164</f>
        <v>0</v>
      </c>
      <c r="H32" s="388">
        <f>'t5'!U34+'t5'!V34</f>
        <v>0</v>
      </c>
      <c r="I32" s="390" t="str">
        <f t="shared" si="0"/>
        <v>OK</v>
      </c>
      <c r="J32" s="390" t="str">
        <f t="shared" si="1"/>
        <v>OK</v>
      </c>
      <c r="K32" s="390" t="str">
        <f t="shared" si="2"/>
        <v>OK</v>
      </c>
      <c r="L32" s="426" t="str">
        <f t="shared" si="3"/>
        <v/>
      </c>
    </row>
    <row r="33" spans="1:12" ht="12.9" x14ac:dyDescent="0.35">
      <c r="A33" s="314" t="str">
        <f>'t1'!A34</f>
        <v>Farmacisti con inc. di struttura semplice (rapp. Esclusivo)</v>
      </c>
      <c r="B33" s="325" t="str">
        <f>'t1'!B34</f>
        <v>SD0E38</v>
      </c>
      <c r="C33" s="388">
        <f>'t11'!W36+'t11'!X36</f>
        <v>50</v>
      </c>
      <c r="D33" s="388">
        <f>'t1'!K34+'t1'!L34</f>
        <v>2</v>
      </c>
      <c r="E33" s="388">
        <f>'t3'!K34+'t3'!L34+'t3'!M34+'t3'!N34+'t3'!O34+'t3'!P34</f>
        <v>0</v>
      </c>
      <c r="F33" s="388">
        <f>'t4'!FD34</f>
        <v>0</v>
      </c>
      <c r="G33" s="337">
        <f>'t4'!AD164</f>
        <v>0</v>
      </c>
      <c r="H33" s="388">
        <f>'t5'!U35+'t5'!V35</f>
        <v>0</v>
      </c>
      <c r="I33" s="390" t="str">
        <f t="shared" si="0"/>
        <v>OK</v>
      </c>
      <c r="J33" s="390" t="str">
        <f t="shared" si="1"/>
        <v>OK</v>
      </c>
      <c r="K33" s="390" t="str">
        <f t="shared" si="2"/>
        <v>OK</v>
      </c>
      <c r="L33" s="426" t="str">
        <f t="shared" si="3"/>
        <v/>
      </c>
    </row>
    <row r="34" spans="1:12" ht="12.9" x14ac:dyDescent="0.35">
      <c r="A34" s="314" t="str">
        <f>'t1'!A35</f>
        <v>Farmacisti con inc. di struttura semplice (rapp. Non escl.)</v>
      </c>
      <c r="B34" s="325" t="str">
        <f>'t1'!B35</f>
        <v>SD0N38</v>
      </c>
      <c r="C34" s="388">
        <f>'t11'!W37+'t11'!X37</f>
        <v>0</v>
      </c>
      <c r="D34" s="388">
        <f>'t1'!K35+'t1'!L35</f>
        <v>0</v>
      </c>
      <c r="E34" s="388">
        <f>'t3'!K35+'t3'!L35+'t3'!M35+'t3'!N35+'t3'!O35+'t3'!P35</f>
        <v>0</v>
      </c>
      <c r="F34" s="388">
        <f>'t4'!FD35</f>
        <v>0</v>
      </c>
      <c r="G34" s="337">
        <f>'t4'!AE164</f>
        <v>0</v>
      </c>
      <c r="H34" s="388">
        <f>'t5'!U36+'t5'!V36</f>
        <v>0</v>
      </c>
      <c r="I34" s="390" t="str">
        <f t="shared" si="0"/>
        <v>OK</v>
      </c>
      <c r="J34" s="390" t="str">
        <f t="shared" si="1"/>
        <v>OK</v>
      </c>
      <c r="K34" s="390" t="str">
        <f t="shared" si="2"/>
        <v>OK</v>
      </c>
      <c r="L34" s="426" t="str">
        <f t="shared" si="3"/>
        <v/>
      </c>
    </row>
    <row r="35" spans="1:12" ht="12.9" x14ac:dyDescent="0.35">
      <c r="A35" s="314" t="str">
        <f>'t1'!A36</f>
        <v>Farmacisti con altri incar. Prof.li (rapp. Esclusivo)</v>
      </c>
      <c r="B35" s="325" t="str">
        <f>'t1'!B36</f>
        <v>SD0A38</v>
      </c>
      <c r="C35" s="388">
        <f>'t11'!W38+'t11'!X38</f>
        <v>139</v>
      </c>
      <c r="D35" s="388">
        <f>'t1'!K36+'t1'!L36</f>
        <v>4</v>
      </c>
      <c r="E35" s="388">
        <f>'t3'!K36+'t3'!L36+'t3'!M36+'t3'!N36+'t3'!O36+'t3'!P36</f>
        <v>0</v>
      </c>
      <c r="F35" s="388">
        <f>'t4'!FD36</f>
        <v>0</v>
      </c>
      <c r="G35" s="337">
        <f>'t4'!AF164</f>
        <v>0</v>
      </c>
      <c r="H35" s="388">
        <f>'t5'!U37+'t5'!V37</f>
        <v>0</v>
      </c>
      <c r="I35" s="390" t="str">
        <f t="shared" si="0"/>
        <v>OK</v>
      </c>
      <c r="J35" s="390" t="str">
        <f t="shared" si="1"/>
        <v>OK</v>
      </c>
      <c r="K35" s="390" t="str">
        <f t="shared" si="2"/>
        <v>OK</v>
      </c>
      <c r="L35" s="426" t="str">
        <f t="shared" si="3"/>
        <v/>
      </c>
    </row>
    <row r="36" spans="1:12" ht="12.9" x14ac:dyDescent="0.35">
      <c r="A36" s="314" t="str">
        <f>'t1'!A37</f>
        <v>Farmacisti con altri incar. Prof.li (rapp. Non escl.)</v>
      </c>
      <c r="B36" s="325" t="str">
        <f>'t1'!B37</f>
        <v>SD0037</v>
      </c>
      <c r="C36" s="388">
        <f>'t11'!W39+'t11'!X39</f>
        <v>0</v>
      </c>
      <c r="D36" s="388">
        <f>'t1'!K37+'t1'!L37</f>
        <v>0</v>
      </c>
      <c r="E36" s="388">
        <f>'t3'!K37+'t3'!L37+'t3'!M37+'t3'!N37+'t3'!O37+'t3'!P37</f>
        <v>0</v>
      </c>
      <c r="F36" s="388">
        <f>'t4'!FD37</f>
        <v>0</v>
      </c>
      <c r="G36" s="337">
        <f>'t4'!AG164</f>
        <v>0</v>
      </c>
      <c r="H36" s="388">
        <f>'t5'!U38+'t5'!V38</f>
        <v>0</v>
      </c>
      <c r="I36" s="390" t="str">
        <f t="shared" si="0"/>
        <v>OK</v>
      </c>
      <c r="J36" s="390" t="str">
        <f t="shared" si="1"/>
        <v>OK</v>
      </c>
      <c r="K36" s="390" t="str">
        <f t="shared" si="2"/>
        <v>OK</v>
      </c>
      <c r="L36" s="426" t="str">
        <f t="shared" si="3"/>
        <v/>
      </c>
    </row>
    <row r="37" spans="1:12" ht="12.9" x14ac:dyDescent="0.35">
      <c r="A37" s="314" t="str">
        <f>'t1'!A38</f>
        <v>Farmacisti a t. determinato (art. 15-septies d.lgs. 502/92)</v>
      </c>
      <c r="B37" s="325" t="str">
        <f>'t1'!B38</f>
        <v>SD0600</v>
      </c>
      <c r="C37" s="388">
        <f>'t11'!W40+'t11'!X40</f>
        <v>0</v>
      </c>
      <c r="D37" s="388">
        <f>'t1'!K38+'t1'!L38</f>
        <v>0</v>
      </c>
      <c r="E37" s="388">
        <f>'t3'!K38+'t3'!L38+'t3'!M38+'t3'!N38+'t3'!O38+'t3'!P38</f>
        <v>0</v>
      </c>
      <c r="F37" s="388">
        <f>'t4'!FD38</f>
        <v>0</v>
      </c>
      <c r="G37" s="337">
        <f>'t4'!AH164</f>
        <v>0</v>
      </c>
      <c r="H37" s="388">
        <f>'t5'!U39+'t5'!V39</f>
        <v>0</v>
      </c>
      <c r="I37" s="390" t="str">
        <f t="shared" si="0"/>
        <v>OK</v>
      </c>
      <c r="J37" s="390" t="str">
        <f t="shared" si="1"/>
        <v>OK</v>
      </c>
      <c r="K37" s="390" t="str">
        <f t="shared" si="2"/>
        <v>OK</v>
      </c>
      <c r="L37" s="426" t="str">
        <f t="shared" si="3"/>
        <v/>
      </c>
    </row>
    <row r="38" spans="1:12" ht="12.9" x14ac:dyDescent="0.35">
      <c r="A38" s="314" t="str">
        <f>'t1'!A39</f>
        <v>Biologi con inc. di struttura complessa (rapp. Esclusivo)</v>
      </c>
      <c r="B38" s="325" t="str">
        <f>'t1'!B39</f>
        <v>SD0E13</v>
      </c>
      <c r="C38" s="388">
        <f>'t11'!W41+'t11'!X41</f>
        <v>126</v>
      </c>
      <c r="D38" s="388">
        <f>'t1'!K39+'t1'!L39</f>
        <v>3</v>
      </c>
      <c r="E38" s="388">
        <f>'t3'!K39+'t3'!L39+'t3'!M39+'t3'!N39+'t3'!O39+'t3'!P39</f>
        <v>0</v>
      </c>
      <c r="F38" s="388">
        <f>'t4'!FD39</f>
        <v>0</v>
      </c>
      <c r="G38" s="337">
        <f>'t4'!AI164</f>
        <v>0</v>
      </c>
      <c r="H38" s="388">
        <f>'t5'!U40+'t5'!V40</f>
        <v>0</v>
      </c>
      <c r="I38" s="390" t="str">
        <f t="shared" si="0"/>
        <v>OK</v>
      </c>
      <c r="J38" s="390" t="str">
        <f t="shared" si="1"/>
        <v>OK</v>
      </c>
      <c r="K38" s="390" t="str">
        <f t="shared" si="2"/>
        <v>OK</v>
      </c>
      <c r="L38" s="426" t="str">
        <f t="shared" si="3"/>
        <v/>
      </c>
    </row>
    <row r="39" spans="1:12" ht="12.9" x14ac:dyDescent="0.35">
      <c r="A39" s="314" t="str">
        <f>'t1'!A40</f>
        <v>Biologi con inc. di struttura complessa (rapp. Non escl.)</v>
      </c>
      <c r="B39" s="325" t="str">
        <f>'t1'!B40</f>
        <v>SD0N13</v>
      </c>
      <c r="C39" s="388">
        <f>'t11'!W42+'t11'!X42</f>
        <v>0</v>
      </c>
      <c r="D39" s="388">
        <f>'t1'!K40+'t1'!L40</f>
        <v>0</v>
      </c>
      <c r="E39" s="388">
        <f>'t3'!K40+'t3'!L40+'t3'!M40+'t3'!N40+'t3'!O40+'t3'!P40</f>
        <v>0</v>
      </c>
      <c r="F39" s="388">
        <f>'t4'!FD40</f>
        <v>0</v>
      </c>
      <c r="G39" s="337">
        <f>'t4'!AJ164</f>
        <v>0</v>
      </c>
      <c r="H39" s="388">
        <f>'t5'!U41+'t5'!V41</f>
        <v>0</v>
      </c>
      <c r="I39" s="390" t="str">
        <f t="shared" si="0"/>
        <v>OK</v>
      </c>
      <c r="J39" s="390" t="str">
        <f t="shared" si="1"/>
        <v>OK</v>
      </c>
      <c r="K39" s="390" t="str">
        <f t="shared" si="2"/>
        <v>OK</v>
      </c>
      <c r="L39" s="426" t="str">
        <f t="shared" si="3"/>
        <v/>
      </c>
    </row>
    <row r="40" spans="1:12" ht="12.9" x14ac:dyDescent="0.35">
      <c r="A40" s="314" t="str">
        <f>'t1'!A41</f>
        <v>Biologi con inc. di struttura semplice (rapp. Esclusivo)</v>
      </c>
      <c r="B40" s="325" t="str">
        <f>'t1'!B41</f>
        <v>SD0E12</v>
      </c>
      <c r="C40" s="388">
        <f>'t11'!W43+'t11'!X43</f>
        <v>270</v>
      </c>
      <c r="D40" s="388">
        <f>'t1'!K41+'t1'!L41</f>
        <v>7</v>
      </c>
      <c r="E40" s="388">
        <f>'t3'!K41+'t3'!L41+'t3'!M41+'t3'!N41+'t3'!O41+'t3'!P41</f>
        <v>0</v>
      </c>
      <c r="F40" s="388">
        <f>'t4'!FD41</f>
        <v>0</v>
      </c>
      <c r="G40" s="337">
        <f>'t4'!AK164</f>
        <v>0</v>
      </c>
      <c r="H40" s="388">
        <f>'t5'!U42+'t5'!V42</f>
        <v>0</v>
      </c>
      <c r="I40" s="390" t="str">
        <f t="shared" si="0"/>
        <v>OK</v>
      </c>
      <c r="J40" s="390" t="str">
        <f t="shared" si="1"/>
        <v>OK</v>
      </c>
      <c r="K40" s="390" t="str">
        <f t="shared" si="2"/>
        <v>OK</v>
      </c>
      <c r="L40" s="426" t="str">
        <f t="shared" si="3"/>
        <v/>
      </c>
    </row>
    <row r="41" spans="1:12" ht="12.9" x14ac:dyDescent="0.35">
      <c r="A41" s="314" t="str">
        <f>'t1'!A42</f>
        <v>Biologi con inc. di struttura semplice (rapp. Non escl.)</v>
      </c>
      <c r="B41" s="325" t="str">
        <f>'t1'!B42</f>
        <v>SD0N12</v>
      </c>
      <c r="C41" s="388">
        <f>'t11'!W44+'t11'!X44</f>
        <v>0</v>
      </c>
      <c r="D41" s="388">
        <f>'t1'!K42+'t1'!L42</f>
        <v>0</v>
      </c>
      <c r="E41" s="388">
        <f>'t3'!K42+'t3'!L42+'t3'!M42+'t3'!N42+'t3'!O42+'t3'!P42</f>
        <v>0</v>
      </c>
      <c r="F41" s="388">
        <f>'t4'!FD42</f>
        <v>0</v>
      </c>
      <c r="G41" s="337">
        <f>'t4'!AL164</f>
        <v>0</v>
      </c>
      <c r="H41" s="388">
        <f>'t5'!U43+'t5'!V43</f>
        <v>0</v>
      </c>
      <c r="I41" s="390" t="str">
        <f t="shared" si="0"/>
        <v>OK</v>
      </c>
      <c r="J41" s="390" t="str">
        <f t="shared" si="1"/>
        <v>OK</v>
      </c>
      <c r="K41" s="390" t="str">
        <f t="shared" si="2"/>
        <v>OK</v>
      </c>
      <c r="L41" s="426" t="str">
        <f t="shared" si="3"/>
        <v/>
      </c>
    </row>
    <row r="42" spans="1:12" ht="12.9" x14ac:dyDescent="0.35">
      <c r="A42" s="314" t="str">
        <f>'t1'!A43</f>
        <v>Biologi con altri incar. Prof.li (rapp. Esclusivo)</v>
      </c>
      <c r="B42" s="325" t="str">
        <f>'t1'!B43</f>
        <v>SD0A12</v>
      </c>
      <c r="C42" s="388">
        <f>'t11'!W45+'t11'!X45</f>
        <v>1375</v>
      </c>
      <c r="D42" s="388">
        <f>'t1'!K43+'t1'!L43</f>
        <v>30</v>
      </c>
      <c r="E42" s="388">
        <f>'t3'!K43+'t3'!L43+'t3'!M43+'t3'!N43+'t3'!O43+'t3'!P43</f>
        <v>1</v>
      </c>
      <c r="F42" s="388">
        <f>'t4'!FD43</f>
        <v>0</v>
      </c>
      <c r="G42" s="337">
        <f>'t4'!AM164</f>
        <v>0</v>
      </c>
      <c r="H42" s="388">
        <f>'t5'!U44+'t5'!V44</f>
        <v>1</v>
      </c>
      <c r="I42" s="390" t="str">
        <f t="shared" si="0"/>
        <v>OK</v>
      </c>
      <c r="J42" s="390" t="str">
        <f t="shared" si="1"/>
        <v>OK</v>
      </c>
      <c r="K42" s="390" t="str">
        <f t="shared" si="2"/>
        <v>OK</v>
      </c>
      <c r="L42" s="426" t="str">
        <f t="shared" si="3"/>
        <v/>
      </c>
    </row>
    <row r="43" spans="1:12" ht="12.9" x14ac:dyDescent="0.35">
      <c r="A43" s="314" t="str">
        <f>'t1'!A44</f>
        <v>Biologi con altri incar. Prof.li (rapp. Non escl.)</v>
      </c>
      <c r="B43" s="325" t="str">
        <f>'t1'!B44</f>
        <v>SD0011</v>
      </c>
      <c r="C43" s="388">
        <f>'t11'!W46+'t11'!X46</f>
        <v>0</v>
      </c>
      <c r="D43" s="388">
        <f>'t1'!K44+'t1'!L44</f>
        <v>0</v>
      </c>
      <c r="E43" s="388">
        <f>'t3'!K44+'t3'!L44+'t3'!M44+'t3'!N44+'t3'!O44+'t3'!P44</f>
        <v>0</v>
      </c>
      <c r="F43" s="388">
        <f>'t4'!FD44</f>
        <v>0</v>
      </c>
      <c r="G43" s="337">
        <f>'t4'!AN164</f>
        <v>0</v>
      </c>
      <c r="H43" s="388">
        <f>'t5'!U45+'t5'!V45</f>
        <v>0</v>
      </c>
      <c r="I43" s="390" t="str">
        <f t="shared" si="0"/>
        <v>OK</v>
      </c>
      <c r="J43" s="390" t="str">
        <f t="shared" si="1"/>
        <v>OK</v>
      </c>
      <c r="K43" s="390" t="str">
        <f t="shared" si="2"/>
        <v>OK</v>
      </c>
      <c r="L43" s="426" t="str">
        <f t="shared" si="3"/>
        <v/>
      </c>
    </row>
    <row r="44" spans="1:12" ht="12.9" x14ac:dyDescent="0.35">
      <c r="A44" s="314" t="str">
        <f>'t1'!A45</f>
        <v>Biologi a t. determinato (art. 15-septies d.lgs. 502/92)</v>
      </c>
      <c r="B44" s="325" t="str">
        <f>'t1'!B45</f>
        <v>SD0601</v>
      </c>
      <c r="C44" s="388">
        <f>'t11'!W47+'t11'!X47</f>
        <v>0</v>
      </c>
      <c r="D44" s="388">
        <f>'t1'!K45+'t1'!L45</f>
        <v>0</v>
      </c>
      <c r="E44" s="388">
        <f>'t3'!K45+'t3'!L45+'t3'!M45+'t3'!N45+'t3'!O45+'t3'!P45</f>
        <v>0</v>
      </c>
      <c r="F44" s="388">
        <f>'t4'!FD45</f>
        <v>0</v>
      </c>
      <c r="G44" s="337">
        <f>'t4'!AO164</f>
        <v>0</v>
      </c>
      <c r="H44" s="388">
        <f>'t5'!U46+'t5'!V46</f>
        <v>0</v>
      </c>
      <c r="I44" s="390" t="str">
        <f t="shared" si="0"/>
        <v>OK</v>
      </c>
      <c r="J44" s="390" t="str">
        <f t="shared" si="1"/>
        <v>OK</v>
      </c>
      <c r="K44" s="390" t="str">
        <f t="shared" si="2"/>
        <v>OK</v>
      </c>
      <c r="L44" s="426" t="str">
        <f t="shared" si="3"/>
        <v/>
      </c>
    </row>
    <row r="45" spans="1:12" ht="12.9" x14ac:dyDescent="0.35">
      <c r="A45" s="314" t="str">
        <f>'t1'!A46</f>
        <v>Chimici con inc. di struttura complessa (rapp. Esclusivo)</v>
      </c>
      <c r="B45" s="325" t="str">
        <f>'t1'!B46</f>
        <v>SD0E16</v>
      </c>
      <c r="C45" s="388">
        <f>'t11'!W48+'t11'!X48</f>
        <v>0</v>
      </c>
      <c r="D45" s="388">
        <f>'t1'!K46+'t1'!L46</f>
        <v>0</v>
      </c>
      <c r="E45" s="388">
        <f>'t3'!K46+'t3'!L46+'t3'!M46+'t3'!N46+'t3'!O46+'t3'!P46</f>
        <v>0</v>
      </c>
      <c r="F45" s="388">
        <f>'t4'!FD46</f>
        <v>0</v>
      </c>
      <c r="G45" s="337">
        <f>'t4'!AP164</f>
        <v>0</v>
      </c>
      <c r="H45" s="388">
        <f>'t5'!U47+'t5'!V47</f>
        <v>0</v>
      </c>
      <c r="I45" s="390" t="str">
        <f t="shared" si="0"/>
        <v>OK</v>
      </c>
      <c r="J45" s="390" t="str">
        <f t="shared" si="1"/>
        <v>OK</v>
      </c>
      <c r="K45" s="390" t="str">
        <f t="shared" si="2"/>
        <v>OK</v>
      </c>
      <c r="L45" s="426" t="str">
        <f t="shared" si="3"/>
        <v/>
      </c>
    </row>
    <row r="46" spans="1:12" ht="12.9" x14ac:dyDescent="0.35">
      <c r="A46" s="314" t="str">
        <f>'t1'!A47</f>
        <v>Chimici con inc. di struttura complessa (rapp.non escl.)</v>
      </c>
      <c r="B46" s="325" t="str">
        <f>'t1'!B47</f>
        <v>SD0N16</v>
      </c>
      <c r="C46" s="388">
        <f>'t11'!W49+'t11'!X49</f>
        <v>0</v>
      </c>
      <c r="D46" s="388">
        <f>'t1'!K47+'t1'!L47</f>
        <v>0</v>
      </c>
      <c r="E46" s="388">
        <f>'t3'!K47+'t3'!L47+'t3'!M47+'t3'!N47+'t3'!O47+'t3'!P47</f>
        <v>0</v>
      </c>
      <c r="F46" s="388">
        <f>'t4'!FD47</f>
        <v>0</v>
      </c>
      <c r="G46" s="337">
        <f>'t4'!AQ164</f>
        <v>0</v>
      </c>
      <c r="H46" s="388">
        <f>'t5'!U48+'t5'!V48</f>
        <v>0</v>
      </c>
      <c r="I46" s="390" t="str">
        <f t="shared" si="0"/>
        <v>OK</v>
      </c>
      <c r="J46" s="390" t="str">
        <f t="shared" si="1"/>
        <v>OK</v>
      </c>
      <c r="K46" s="390" t="str">
        <f t="shared" si="2"/>
        <v>OK</v>
      </c>
      <c r="L46" s="426" t="str">
        <f t="shared" si="3"/>
        <v/>
      </c>
    </row>
    <row r="47" spans="1:12" ht="12.9" x14ac:dyDescent="0.35">
      <c r="A47" s="314" t="str">
        <f>'t1'!A48</f>
        <v>Chimici con inc. di struttura semplice (rapp. Esclusivo)</v>
      </c>
      <c r="B47" s="325" t="str">
        <f>'t1'!B48</f>
        <v>SD0E15</v>
      </c>
      <c r="C47" s="388">
        <f>'t11'!W50+'t11'!X50</f>
        <v>34</v>
      </c>
      <c r="D47" s="388">
        <f>'t1'!K48+'t1'!L48</f>
        <v>1</v>
      </c>
      <c r="E47" s="388">
        <f>'t3'!K48+'t3'!L48+'t3'!M48+'t3'!N48+'t3'!O48+'t3'!P48</f>
        <v>0</v>
      </c>
      <c r="F47" s="388">
        <f>'t4'!FD48</f>
        <v>0</v>
      </c>
      <c r="G47" s="337">
        <f>'t4'!AR164</f>
        <v>0</v>
      </c>
      <c r="H47" s="388">
        <f>'t5'!U49+'t5'!V49</f>
        <v>0</v>
      </c>
      <c r="I47" s="390" t="str">
        <f t="shared" si="0"/>
        <v>OK</v>
      </c>
      <c r="J47" s="390" t="str">
        <f t="shared" si="1"/>
        <v>OK</v>
      </c>
      <c r="K47" s="390" t="str">
        <f t="shared" si="2"/>
        <v>OK</v>
      </c>
      <c r="L47" s="426" t="str">
        <f t="shared" si="3"/>
        <v/>
      </c>
    </row>
    <row r="48" spans="1:12" ht="12.9" x14ac:dyDescent="0.35">
      <c r="A48" s="314" t="str">
        <f>'t1'!A49</f>
        <v>Chimici con inc. di struttura semplice (rapp. Non escl.)</v>
      </c>
      <c r="B48" s="325" t="str">
        <f>'t1'!B49</f>
        <v>SD0N15</v>
      </c>
      <c r="C48" s="388">
        <f>'t11'!W51+'t11'!X51</f>
        <v>0</v>
      </c>
      <c r="D48" s="388">
        <f>'t1'!K49+'t1'!L49</f>
        <v>0</v>
      </c>
      <c r="E48" s="388">
        <f>'t3'!K49+'t3'!L49+'t3'!M49+'t3'!N49+'t3'!O49+'t3'!P49</f>
        <v>0</v>
      </c>
      <c r="F48" s="388">
        <f>'t4'!FD49</f>
        <v>0</v>
      </c>
      <c r="G48" s="337">
        <f>'t4'!AS164</f>
        <v>0</v>
      </c>
      <c r="H48" s="388">
        <f>'t5'!U50+'t5'!V50</f>
        <v>0</v>
      </c>
      <c r="I48" s="390" t="str">
        <f t="shared" si="0"/>
        <v>OK</v>
      </c>
      <c r="J48" s="390" t="str">
        <f t="shared" si="1"/>
        <v>OK</v>
      </c>
      <c r="K48" s="390" t="str">
        <f t="shared" si="2"/>
        <v>OK</v>
      </c>
      <c r="L48" s="426" t="str">
        <f t="shared" si="3"/>
        <v/>
      </c>
    </row>
    <row r="49" spans="1:12" ht="12.9" x14ac:dyDescent="0.35">
      <c r="A49" s="314" t="str">
        <f>'t1'!A50</f>
        <v>Chimici con altri incar. Prof.li (rapp. Esclusivo)</v>
      </c>
      <c r="B49" s="325" t="str">
        <f>'t1'!B50</f>
        <v>SD0A15</v>
      </c>
      <c r="C49" s="388">
        <f>'t11'!W52+'t11'!X52</f>
        <v>44</v>
      </c>
      <c r="D49" s="388">
        <f>'t1'!K50+'t1'!L50</f>
        <v>1</v>
      </c>
      <c r="E49" s="388">
        <f>'t3'!K50+'t3'!L50+'t3'!M50+'t3'!N50+'t3'!O50+'t3'!P50</f>
        <v>0</v>
      </c>
      <c r="F49" s="388">
        <f>'t4'!FD50</f>
        <v>0</v>
      </c>
      <c r="G49" s="337">
        <f>'t4'!AT164</f>
        <v>0</v>
      </c>
      <c r="H49" s="388">
        <f>'t5'!U51+'t5'!V51</f>
        <v>0</v>
      </c>
      <c r="I49" s="390" t="str">
        <f t="shared" si="0"/>
        <v>OK</v>
      </c>
      <c r="J49" s="390" t="str">
        <f t="shared" si="1"/>
        <v>OK</v>
      </c>
      <c r="K49" s="390" t="str">
        <f t="shared" si="2"/>
        <v>OK</v>
      </c>
      <c r="L49" s="426" t="str">
        <f t="shared" si="3"/>
        <v/>
      </c>
    </row>
    <row r="50" spans="1:12" ht="12.9" x14ac:dyDescent="0.35">
      <c r="A50" s="314" t="str">
        <f>'t1'!A51</f>
        <v>Chimici con altri incar. Prof.li (rapp. Non escl.)</v>
      </c>
      <c r="B50" s="325" t="str">
        <f>'t1'!B51</f>
        <v>SD0014</v>
      </c>
      <c r="C50" s="388">
        <f>'t11'!W53+'t11'!X53</f>
        <v>0</v>
      </c>
      <c r="D50" s="388">
        <f>'t1'!K51+'t1'!L51</f>
        <v>0</v>
      </c>
      <c r="E50" s="388">
        <f>'t3'!K51+'t3'!L51+'t3'!M51+'t3'!N51+'t3'!O51+'t3'!P51</f>
        <v>0</v>
      </c>
      <c r="F50" s="388">
        <f>'t4'!FD51</f>
        <v>0</v>
      </c>
      <c r="G50" s="337">
        <f>'t4'!AU164</f>
        <v>0</v>
      </c>
      <c r="H50" s="388">
        <f>'t5'!U52+'t5'!V52</f>
        <v>0</v>
      </c>
      <c r="I50" s="390" t="str">
        <f t="shared" si="0"/>
        <v>OK</v>
      </c>
      <c r="J50" s="390" t="str">
        <f t="shared" si="1"/>
        <v>OK</v>
      </c>
      <c r="K50" s="390" t="str">
        <f t="shared" si="2"/>
        <v>OK</v>
      </c>
      <c r="L50" s="426" t="str">
        <f t="shared" si="3"/>
        <v/>
      </c>
    </row>
    <row r="51" spans="1:12" ht="12.9" x14ac:dyDescent="0.35">
      <c r="A51" s="314" t="str">
        <f>'t1'!A52</f>
        <v>Chimici a t. determinato (art. 15-septies d.lgs. 502/92)</v>
      </c>
      <c r="B51" s="325" t="str">
        <f>'t1'!B52</f>
        <v>SD0602</v>
      </c>
      <c r="C51" s="388">
        <f>'t11'!W54+'t11'!X54</f>
        <v>0</v>
      </c>
      <c r="D51" s="388">
        <f>'t1'!K52+'t1'!L52</f>
        <v>0</v>
      </c>
      <c r="E51" s="388">
        <f>'t3'!K52+'t3'!L52+'t3'!M52+'t3'!N52+'t3'!O52+'t3'!P52</f>
        <v>0</v>
      </c>
      <c r="F51" s="388">
        <f>'t4'!FD52</f>
        <v>0</v>
      </c>
      <c r="G51" s="337">
        <f>'t4'!AV164</f>
        <v>0</v>
      </c>
      <c r="H51" s="388">
        <f>'t5'!U53+'t5'!V53</f>
        <v>0</v>
      </c>
      <c r="I51" s="390" t="str">
        <f t="shared" si="0"/>
        <v>OK</v>
      </c>
      <c r="J51" s="390" t="str">
        <f t="shared" si="1"/>
        <v>OK</v>
      </c>
      <c r="K51" s="390" t="str">
        <f t="shared" si="2"/>
        <v>OK</v>
      </c>
      <c r="L51" s="426" t="str">
        <f t="shared" si="3"/>
        <v/>
      </c>
    </row>
    <row r="52" spans="1:12" ht="12.9" x14ac:dyDescent="0.35">
      <c r="A52" s="314" t="str">
        <f>'t1'!A53</f>
        <v>Fisici con inc. di struttura complessa (rapp. Esclusivo)</v>
      </c>
      <c r="B52" s="325" t="str">
        <f>'t1'!B53</f>
        <v>SD0E42</v>
      </c>
      <c r="C52" s="388">
        <f>'t11'!W55+'t11'!X55</f>
        <v>0</v>
      </c>
      <c r="D52" s="388">
        <f>'t1'!K53+'t1'!L53</f>
        <v>0</v>
      </c>
      <c r="E52" s="388">
        <f>'t3'!K53+'t3'!L53+'t3'!M53+'t3'!N53+'t3'!O53+'t3'!P53</f>
        <v>0</v>
      </c>
      <c r="F52" s="388">
        <f>'t4'!FD53</f>
        <v>0</v>
      </c>
      <c r="G52" s="337">
        <f>'t4'!AW164</f>
        <v>0</v>
      </c>
      <c r="H52" s="388">
        <f>'t5'!U54+'t5'!V54</f>
        <v>0</v>
      </c>
      <c r="I52" s="390" t="str">
        <f t="shared" si="0"/>
        <v>OK</v>
      </c>
      <c r="J52" s="390" t="str">
        <f t="shared" si="1"/>
        <v>OK</v>
      </c>
      <c r="K52" s="390" t="str">
        <f t="shared" si="2"/>
        <v>OK</v>
      </c>
      <c r="L52" s="426" t="str">
        <f t="shared" si="3"/>
        <v/>
      </c>
    </row>
    <row r="53" spans="1:12" ht="12.9" x14ac:dyDescent="0.35">
      <c r="A53" s="314" t="str">
        <f>'t1'!A54</f>
        <v>Fisici con inc. di struttura complessa (rapp. Non escl.)</v>
      </c>
      <c r="B53" s="325" t="str">
        <f>'t1'!B54</f>
        <v>SD0N42</v>
      </c>
      <c r="C53" s="388">
        <f>'t11'!W56+'t11'!X56</f>
        <v>0</v>
      </c>
      <c r="D53" s="388">
        <f>'t1'!K54+'t1'!L54</f>
        <v>0</v>
      </c>
      <c r="E53" s="388">
        <f>'t3'!K54+'t3'!L54+'t3'!M54+'t3'!N54+'t3'!O54+'t3'!P54</f>
        <v>0</v>
      </c>
      <c r="F53" s="388">
        <f>'t4'!FD54</f>
        <v>0</v>
      </c>
      <c r="G53" s="337">
        <f>'t4'!AX164</f>
        <v>0</v>
      </c>
      <c r="H53" s="388">
        <f>'t5'!U55+'t5'!V55</f>
        <v>0</v>
      </c>
      <c r="I53" s="390" t="str">
        <f t="shared" si="0"/>
        <v>OK</v>
      </c>
      <c r="J53" s="390" t="str">
        <f t="shared" si="1"/>
        <v>OK</v>
      </c>
      <c r="K53" s="390" t="str">
        <f t="shared" si="2"/>
        <v>OK</v>
      </c>
      <c r="L53" s="426" t="str">
        <f t="shared" si="3"/>
        <v/>
      </c>
    </row>
    <row r="54" spans="1:12" ht="12.9" x14ac:dyDescent="0.35">
      <c r="A54" s="314" t="str">
        <f>'t1'!A55</f>
        <v>Fisici con inc. di struttura semplice (rapp. Esclusivo)</v>
      </c>
      <c r="B54" s="325" t="str">
        <f>'t1'!B55</f>
        <v>SD0E41</v>
      </c>
      <c r="C54" s="388">
        <f>'t11'!W57+'t11'!X57</f>
        <v>86</v>
      </c>
      <c r="D54" s="388">
        <f>'t1'!K55+'t1'!L55</f>
        <v>2</v>
      </c>
      <c r="E54" s="388">
        <f>'t3'!K55+'t3'!L55+'t3'!M55+'t3'!N55+'t3'!O55+'t3'!P55</f>
        <v>0</v>
      </c>
      <c r="F54" s="388">
        <f>'t4'!FD55</f>
        <v>0</v>
      </c>
      <c r="G54" s="337">
        <f>'t4'!AY164</f>
        <v>0</v>
      </c>
      <c r="H54" s="388">
        <f>'t5'!U56+'t5'!V56</f>
        <v>0</v>
      </c>
      <c r="I54" s="390" t="str">
        <f t="shared" si="0"/>
        <v>OK</v>
      </c>
      <c r="J54" s="390" t="str">
        <f t="shared" si="1"/>
        <v>OK</v>
      </c>
      <c r="K54" s="390" t="str">
        <f t="shared" si="2"/>
        <v>OK</v>
      </c>
      <c r="L54" s="426" t="str">
        <f t="shared" si="3"/>
        <v/>
      </c>
    </row>
    <row r="55" spans="1:12" ht="12.9" x14ac:dyDescent="0.35">
      <c r="A55" s="314" t="str">
        <f>'t1'!A56</f>
        <v>Fisici con inc. di struttura semplice (rapp. Non escl.)</v>
      </c>
      <c r="B55" s="325" t="str">
        <f>'t1'!B56</f>
        <v>SD0N41</v>
      </c>
      <c r="C55" s="388">
        <f>'t11'!W58+'t11'!X58</f>
        <v>0</v>
      </c>
      <c r="D55" s="388">
        <f>'t1'!K56+'t1'!L56</f>
        <v>0</v>
      </c>
      <c r="E55" s="388">
        <f>'t3'!K56+'t3'!L56+'t3'!M56+'t3'!N56+'t3'!O56+'t3'!P56</f>
        <v>0</v>
      </c>
      <c r="F55" s="388">
        <f>'t4'!FD56</f>
        <v>0</v>
      </c>
      <c r="G55" s="337">
        <f>'t4'!AZ164</f>
        <v>0</v>
      </c>
      <c r="H55" s="388">
        <f>'t5'!U57+'t5'!V57</f>
        <v>0</v>
      </c>
      <c r="I55" s="390" t="str">
        <f t="shared" si="0"/>
        <v>OK</v>
      </c>
      <c r="J55" s="390" t="str">
        <f t="shared" si="1"/>
        <v>OK</v>
      </c>
      <c r="K55" s="390" t="str">
        <f t="shared" si="2"/>
        <v>OK</v>
      </c>
      <c r="L55" s="426" t="str">
        <f t="shared" si="3"/>
        <v/>
      </c>
    </row>
    <row r="56" spans="1:12" ht="12.9" x14ac:dyDescent="0.35">
      <c r="A56" s="314" t="str">
        <f>'t1'!A57</f>
        <v>Fisici con altri incar. Prof.li (rapp. Esclusivo)</v>
      </c>
      <c r="B56" s="325" t="str">
        <f>'t1'!B57</f>
        <v>SD0A41</v>
      </c>
      <c r="C56" s="388">
        <f>'t11'!W59+'t11'!X59</f>
        <v>241</v>
      </c>
      <c r="D56" s="388">
        <f>'t1'!K57+'t1'!L57</f>
        <v>4</v>
      </c>
      <c r="E56" s="388">
        <f>'t3'!K57+'t3'!L57+'t3'!M57+'t3'!N57+'t3'!O57+'t3'!P57</f>
        <v>0</v>
      </c>
      <c r="F56" s="388">
        <f>'t4'!FD57</f>
        <v>0</v>
      </c>
      <c r="G56" s="337">
        <f>'t4'!BA164</f>
        <v>0</v>
      </c>
      <c r="H56" s="388">
        <f>'t5'!U58+'t5'!V58</f>
        <v>1</v>
      </c>
      <c r="I56" s="390" t="str">
        <f t="shared" si="0"/>
        <v>OK</v>
      </c>
      <c r="J56" s="390" t="str">
        <f t="shared" si="1"/>
        <v>OK</v>
      </c>
      <c r="K56" s="390" t="str">
        <f t="shared" si="2"/>
        <v>OK</v>
      </c>
      <c r="L56" s="426" t="str">
        <f t="shared" si="3"/>
        <v/>
      </c>
    </row>
    <row r="57" spans="1:12" ht="12.9" x14ac:dyDescent="0.35">
      <c r="A57" s="314" t="str">
        <f>'t1'!A58</f>
        <v>Fisici con altri incar. Prof.li (rapp. Non escl.)</v>
      </c>
      <c r="B57" s="325" t="str">
        <f>'t1'!B58</f>
        <v>SD0040</v>
      </c>
      <c r="C57" s="388">
        <f>'t11'!W60+'t11'!X60</f>
        <v>0</v>
      </c>
      <c r="D57" s="388">
        <f>'t1'!K58+'t1'!L58</f>
        <v>0</v>
      </c>
      <c r="E57" s="388">
        <f>'t3'!K58+'t3'!L58+'t3'!M58+'t3'!N58+'t3'!O58+'t3'!P58</f>
        <v>0</v>
      </c>
      <c r="F57" s="388">
        <f>'t4'!FD58</f>
        <v>0</v>
      </c>
      <c r="G57" s="337">
        <f>'t4'!BB164</f>
        <v>0</v>
      </c>
      <c r="H57" s="388">
        <f>'t5'!U59+'t5'!V59</f>
        <v>0</v>
      </c>
      <c r="I57" s="390" t="str">
        <f t="shared" si="0"/>
        <v>OK</v>
      </c>
      <c r="J57" s="390" t="str">
        <f t="shared" si="1"/>
        <v>OK</v>
      </c>
      <c r="K57" s="390" t="str">
        <f t="shared" si="2"/>
        <v>OK</v>
      </c>
      <c r="L57" s="426" t="str">
        <f t="shared" si="3"/>
        <v/>
      </c>
    </row>
    <row r="58" spans="1:12" ht="12.9" x14ac:dyDescent="0.35">
      <c r="A58" s="314" t="str">
        <f>'t1'!A59</f>
        <v>Fisici a t. determinato (art. 15-septies d.lgs. 502/92)</v>
      </c>
      <c r="B58" s="325" t="str">
        <f>'t1'!B59</f>
        <v>SD0603</v>
      </c>
      <c r="C58" s="388">
        <f>'t11'!W61+'t11'!X61</f>
        <v>0</v>
      </c>
      <c r="D58" s="388">
        <f>'t1'!K59+'t1'!L59</f>
        <v>0</v>
      </c>
      <c r="E58" s="388">
        <f>'t3'!K59+'t3'!L59+'t3'!M59+'t3'!N59+'t3'!O59+'t3'!P59</f>
        <v>0</v>
      </c>
      <c r="F58" s="388">
        <f>'t4'!FD59</f>
        <v>0</v>
      </c>
      <c r="G58" s="337">
        <f>'t4'!BC164</f>
        <v>0</v>
      </c>
      <c r="H58" s="388">
        <f>'t5'!U60+'t5'!V60</f>
        <v>0</v>
      </c>
      <c r="I58" s="390" t="str">
        <f t="shared" si="0"/>
        <v>OK</v>
      </c>
      <c r="J58" s="390" t="str">
        <f t="shared" si="1"/>
        <v>OK</v>
      </c>
      <c r="K58" s="390" t="str">
        <f t="shared" si="2"/>
        <v>OK</v>
      </c>
      <c r="L58" s="426" t="str">
        <f t="shared" si="3"/>
        <v/>
      </c>
    </row>
    <row r="59" spans="1:12" ht="12.9" x14ac:dyDescent="0.35">
      <c r="A59" s="314" t="str">
        <f>'t1'!A60</f>
        <v>Psicologi con inc. di struttura complessa (rapp. Esclusivo)</v>
      </c>
      <c r="B59" s="325" t="str">
        <f>'t1'!B60</f>
        <v>SD0E66</v>
      </c>
      <c r="C59" s="388">
        <f>'t11'!W62+'t11'!X62</f>
        <v>0</v>
      </c>
      <c r="D59" s="388">
        <f>'t1'!K60+'t1'!L60</f>
        <v>0</v>
      </c>
      <c r="E59" s="388">
        <f>'t3'!K60+'t3'!L60+'t3'!M60+'t3'!N60+'t3'!O60+'t3'!P60</f>
        <v>0</v>
      </c>
      <c r="F59" s="388">
        <f>'t4'!FD60</f>
        <v>0</v>
      </c>
      <c r="G59" s="337">
        <f>'t4'!BD164</f>
        <v>0</v>
      </c>
      <c r="H59" s="388">
        <f>'t5'!U61+'t5'!V61</f>
        <v>0</v>
      </c>
      <c r="I59" s="390" t="str">
        <f t="shared" si="0"/>
        <v>OK</v>
      </c>
      <c r="J59" s="390" t="str">
        <f t="shared" si="1"/>
        <v>OK</v>
      </c>
      <c r="K59" s="390" t="str">
        <f t="shared" si="2"/>
        <v>OK</v>
      </c>
      <c r="L59" s="426" t="str">
        <f t="shared" si="3"/>
        <v/>
      </c>
    </row>
    <row r="60" spans="1:12" ht="12.9" x14ac:dyDescent="0.35">
      <c r="A60" s="314" t="str">
        <f>'t1'!A61</f>
        <v>Psicologi con inc. di struttura complessa (rapp. Non escl.)</v>
      </c>
      <c r="B60" s="325" t="str">
        <f>'t1'!B61</f>
        <v>SD0N66</v>
      </c>
      <c r="C60" s="388">
        <f>'t11'!W63+'t11'!X63</f>
        <v>0</v>
      </c>
      <c r="D60" s="388">
        <f>'t1'!K61+'t1'!L61</f>
        <v>0</v>
      </c>
      <c r="E60" s="388">
        <f>'t3'!K61+'t3'!L61+'t3'!M61+'t3'!N61+'t3'!O61+'t3'!P61</f>
        <v>0</v>
      </c>
      <c r="F60" s="388">
        <f>'t4'!FD61</f>
        <v>0</v>
      </c>
      <c r="G60" s="337">
        <f>'t4'!BE164</f>
        <v>0</v>
      </c>
      <c r="H60" s="388">
        <f>'t5'!U62+'t5'!V62</f>
        <v>0</v>
      </c>
      <c r="I60" s="390" t="str">
        <f t="shared" si="0"/>
        <v>OK</v>
      </c>
      <c r="J60" s="390" t="str">
        <f t="shared" si="1"/>
        <v>OK</v>
      </c>
      <c r="K60" s="390" t="str">
        <f t="shared" si="2"/>
        <v>OK</v>
      </c>
      <c r="L60" s="426" t="str">
        <f t="shared" si="3"/>
        <v/>
      </c>
    </row>
    <row r="61" spans="1:12" ht="12.9" x14ac:dyDescent="0.35">
      <c r="A61" s="314" t="str">
        <f>'t1'!A62</f>
        <v>Psicologi con inc. di struttura semplice (rapp. Esclusivo)</v>
      </c>
      <c r="B61" s="325" t="str">
        <f>'t1'!B62</f>
        <v>SD0E65</v>
      </c>
      <c r="C61" s="388">
        <f>'t11'!W64+'t11'!X64</f>
        <v>26</v>
      </c>
      <c r="D61" s="388">
        <f>'t1'!K62+'t1'!L62</f>
        <v>1</v>
      </c>
      <c r="E61" s="388">
        <f>'t3'!K62+'t3'!L62+'t3'!M62+'t3'!N62+'t3'!O62+'t3'!P62</f>
        <v>0</v>
      </c>
      <c r="F61" s="388">
        <f>'t4'!FD62</f>
        <v>0</v>
      </c>
      <c r="G61" s="337">
        <f>'t4'!BF164</f>
        <v>0</v>
      </c>
      <c r="H61" s="388">
        <f>'t5'!U63+'t5'!V63</f>
        <v>0</v>
      </c>
      <c r="I61" s="390" t="str">
        <f t="shared" si="0"/>
        <v>OK</v>
      </c>
      <c r="J61" s="390" t="str">
        <f t="shared" si="1"/>
        <v>OK</v>
      </c>
      <c r="K61" s="390" t="str">
        <f t="shared" si="2"/>
        <v>OK</v>
      </c>
      <c r="L61" s="426" t="str">
        <f t="shared" si="3"/>
        <v/>
      </c>
    </row>
    <row r="62" spans="1:12" ht="12.9" x14ac:dyDescent="0.35">
      <c r="A62" s="314" t="str">
        <f>'t1'!A63</f>
        <v>Psicologi con inc. di struttura semplice (rapp. Non escl.)</v>
      </c>
      <c r="B62" s="325" t="str">
        <f>'t1'!B63</f>
        <v>SD0N65</v>
      </c>
      <c r="C62" s="388">
        <f>'t11'!W65+'t11'!X65</f>
        <v>0</v>
      </c>
      <c r="D62" s="388">
        <f>'t1'!K63+'t1'!L63</f>
        <v>0</v>
      </c>
      <c r="E62" s="388">
        <f>'t3'!K63+'t3'!L63+'t3'!M63+'t3'!N63+'t3'!O63+'t3'!P63</f>
        <v>0</v>
      </c>
      <c r="F62" s="388">
        <f>'t4'!FD63</f>
        <v>0</v>
      </c>
      <c r="G62" s="337">
        <f>'t4'!BG164</f>
        <v>0</v>
      </c>
      <c r="H62" s="388">
        <f>'t5'!U64+'t5'!V64</f>
        <v>0</v>
      </c>
      <c r="I62" s="390" t="str">
        <f t="shared" si="0"/>
        <v>OK</v>
      </c>
      <c r="J62" s="390" t="str">
        <f t="shared" si="1"/>
        <v>OK</v>
      </c>
      <c r="K62" s="390" t="str">
        <f t="shared" si="2"/>
        <v>OK</v>
      </c>
      <c r="L62" s="426" t="str">
        <f t="shared" si="3"/>
        <v/>
      </c>
    </row>
    <row r="63" spans="1:12" ht="12.9" x14ac:dyDescent="0.35">
      <c r="A63" s="314" t="str">
        <f>'t1'!A64</f>
        <v>Psicologi con altri incar. Prof.li (rapp. Esclusivo)</v>
      </c>
      <c r="B63" s="325" t="str">
        <f>'t1'!B64</f>
        <v>SD0A65</v>
      </c>
      <c r="C63" s="388">
        <f>'t11'!W66+'t11'!X66</f>
        <v>49</v>
      </c>
      <c r="D63" s="388">
        <f>'t1'!K64+'t1'!L64</f>
        <v>1</v>
      </c>
      <c r="E63" s="388">
        <f>'t3'!K64+'t3'!L64+'t3'!M64+'t3'!N64+'t3'!O64+'t3'!P64</f>
        <v>0</v>
      </c>
      <c r="F63" s="388">
        <f>'t4'!FD64</f>
        <v>0</v>
      </c>
      <c r="G63" s="337">
        <f>'t4'!BH164</f>
        <v>0</v>
      </c>
      <c r="H63" s="388">
        <f>'t5'!U65+'t5'!V65</f>
        <v>0</v>
      </c>
      <c r="I63" s="390" t="str">
        <f t="shared" si="0"/>
        <v>OK</v>
      </c>
      <c r="J63" s="390" t="str">
        <f t="shared" si="1"/>
        <v>OK</v>
      </c>
      <c r="K63" s="390" t="str">
        <f t="shared" si="2"/>
        <v>OK</v>
      </c>
      <c r="L63" s="426" t="str">
        <f t="shared" si="3"/>
        <v/>
      </c>
    </row>
    <row r="64" spans="1:12" ht="12.9" x14ac:dyDescent="0.35">
      <c r="A64" s="314" t="str">
        <f>'t1'!A65</f>
        <v>Psicologi con altri incar. Prof.li (rapp. Non escl.)</v>
      </c>
      <c r="B64" s="325" t="str">
        <f>'t1'!B65</f>
        <v>SD0064</v>
      </c>
      <c r="C64" s="388">
        <f>'t11'!W67+'t11'!X67</f>
        <v>0</v>
      </c>
      <c r="D64" s="388">
        <f>'t1'!K65+'t1'!L65</f>
        <v>0</v>
      </c>
      <c r="E64" s="388">
        <f>'t3'!K65+'t3'!L65+'t3'!M65+'t3'!N65+'t3'!O65+'t3'!P65</f>
        <v>0</v>
      </c>
      <c r="F64" s="388">
        <f>'t4'!FD65</f>
        <v>0</v>
      </c>
      <c r="G64" s="337">
        <f>'t4'!BI164</f>
        <v>0</v>
      </c>
      <c r="H64" s="388">
        <f>'t5'!U66+'t5'!V66</f>
        <v>0</v>
      </c>
      <c r="I64" s="390" t="str">
        <f t="shared" si="0"/>
        <v>OK</v>
      </c>
      <c r="J64" s="390" t="str">
        <f t="shared" si="1"/>
        <v>OK</v>
      </c>
      <c r="K64" s="390" t="str">
        <f t="shared" si="2"/>
        <v>OK</v>
      </c>
      <c r="L64" s="426" t="str">
        <f t="shared" si="3"/>
        <v/>
      </c>
    </row>
    <row r="65" spans="1:12" ht="12.9" x14ac:dyDescent="0.35">
      <c r="A65" s="314" t="str">
        <f>'t1'!A66</f>
        <v>Psicologi a t. determinato (art. 15-septies d.lgs. 502/92)</v>
      </c>
      <c r="B65" s="325" t="str">
        <f>'t1'!B66</f>
        <v>SD0604</v>
      </c>
      <c r="C65" s="388">
        <f>'t11'!W68+'t11'!X68</f>
        <v>0</v>
      </c>
      <c r="D65" s="388">
        <f>'t1'!K66+'t1'!L66</f>
        <v>0</v>
      </c>
      <c r="E65" s="388">
        <f>'t3'!K66+'t3'!L66+'t3'!M66+'t3'!N66+'t3'!O66+'t3'!P66</f>
        <v>0</v>
      </c>
      <c r="F65" s="388">
        <f>'t4'!FD66</f>
        <v>0</v>
      </c>
      <c r="G65" s="337">
        <f>'t4'!BJ164</f>
        <v>0</v>
      </c>
      <c r="H65" s="388">
        <f>'t5'!U67+'t5'!V67</f>
        <v>0</v>
      </c>
      <c r="I65" s="390" t="str">
        <f t="shared" si="0"/>
        <v>OK</v>
      </c>
      <c r="J65" s="390" t="str">
        <f t="shared" si="1"/>
        <v>OK</v>
      </c>
      <c r="K65" s="390" t="str">
        <f t="shared" si="2"/>
        <v>OK</v>
      </c>
      <c r="L65" s="426" t="str">
        <f t="shared" si="3"/>
        <v/>
      </c>
    </row>
    <row r="66" spans="1:12" ht="12.9" x14ac:dyDescent="0.35">
      <c r="A66" s="314" t="str">
        <f>'t1'!A67</f>
        <v>Dirigente prof. Sanit. Inferm/ostetrica (inc. Strut. Compl.)</v>
      </c>
      <c r="B66" s="325" t="str">
        <f>'t1'!B67</f>
        <v>SD0CO1</v>
      </c>
      <c r="C66" s="388">
        <f>'t11'!W69+'t11'!X69</f>
        <v>45</v>
      </c>
      <c r="D66" s="388">
        <f>'t1'!K67+'t1'!L67</f>
        <v>2</v>
      </c>
      <c r="E66" s="388">
        <f>'t3'!K67+'t3'!L67+'t3'!M67+'t3'!N67+'t3'!O67+'t3'!P67</f>
        <v>0</v>
      </c>
      <c r="F66" s="388">
        <f>'t4'!FD67</f>
        <v>0</v>
      </c>
      <c r="G66" s="337">
        <f>'t4'!BK164</f>
        <v>0</v>
      </c>
      <c r="H66" s="388">
        <f>'t5'!U68+'t5'!V68</f>
        <v>0</v>
      </c>
      <c r="I66" s="390" t="str">
        <f t="shared" si="0"/>
        <v>OK</v>
      </c>
      <c r="J66" s="390" t="str">
        <f t="shared" si="1"/>
        <v>OK</v>
      </c>
      <c r="K66" s="390" t="str">
        <f t="shared" si="2"/>
        <v>OK</v>
      </c>
      <c r="L66" s="426" t="str">
        <f t="shared" si="3"/>
        <v/>
      </c>
    </row>
    <row r="67" spans="1:12" ht="12.9" x14ac:dyDescent="0.35">
      <c r="A67" s="314" t="str">
        <f>'t1'!A68</f>
        <v>Dirigente prof. Sanit. Inferm/ostetrica (inc. Strut. Sempl.)</v>
      </c>
      <c r="B67" s="325" t="str">
        <f>'t1'!B68</f>
        <v>SD0SE1</v>
      </c>
      <c r="C67" s="388">
        <f>'t11'!W70+'t11'!X70</f>
        <v>0</v>
      </c>
      <c r="D67" s="388">
        <f>'t1'!K68+'t1'!L68</f>
        <v>0</v>
      </c>
      <c r="E67" s="388">
        <f>'t3'!K68+'t3'!L68+'t3'!M68+'t3'!N68+'t3'!O68+'t3'!P68</f>
        <v>0</v>
      </c>
      <c r="F67" s="388">
        <f>'t4'!FD68</f>
        <v>0</v>
      </c>
      <c r="G67" s="337">
        <f>'t4'!BL164</f>
        <v>0</v>
      </c>
      <c r="H67" s="388">
        <f>'t5'!U69+'t5'!V69</f>
        <v>0</v>
      </c>
      <c r="I67" s="390" t="str">
        <f t="shared" si="0"/>
        <v>OK</v>
      </c>
      <c r="J67" s="390" t="str">
        <f t="shared" si="1"/>
        <v>OK</v>
      </c>
      <c r="K67" s="390" t="str">
        <f t="shared" si="2"/>
        <v>OK</v>
      </c>
      <c r="L67" s="426" t="str">
        <f t="shared" si="3"/>
        <v/>
      </c>
    </row>
    <row r="68" spans="1:12" ht="12.9" x14ac:dyDescent="0.35">
      <c r="A68" s="314" t="str">
        <f>'t1'!A69</f>
        <v>Dirigente prof. Sanit. Inferm/ostetrica (altri inc. Prof.li)</v>
      </c>
      <c r="B68" s="325" t="str">
        <f>'t1'!B69</f>
        <v>SD0AI1</v>
      </c>
      <c r="C68" s="388">
        <f>'t11'!W71+'t11'!X71</f>
        <v>0</v>
      </c>
      <c r="D68" s="388">
        <f>'t1'!K69+'t1'!L69</f>
        <v>0</v>
      </c>
      <c r="E68" s="388">
        <f>'t3'!K69+'t3'!L69+'t3'!M69+'t3'!N69+'t3'!O69+'t3'!P69</f>
        <v>0</v>
      </c>
      <c r="F68" s="388">
        <f>'t4'!FD69</f>
        <v>0</v>
      </c>
      <c r="G68" s="337">
        <f>'t4'!BM164</f>
        <v>0</v>
      </c>
      <c r="H68" s="388">
        <f>'t5'!U70+'t5'!V70</f>
        <v>0</v>
      </c>
      <c r="I68" s="390" t="str">
        <f t="shared" si="0"/>
        <v>OK</v>
      </c>
      <c r="J68" s="390" t="str">
        <f t="shared" si="1"/>
        <v>OK</v>
      </c>
      <c r="K68" s="390" t="str">
        <f t="shared" si="2"/>
        <v>OK</v>
      </c>
      <c r="L68" s="426" t="str">
        <f t="shared" si="3"/>
        <v/>
      </c>
    </row>
    <row r="69" spans="1:12" ht="12.9" x14ac:dyDescent="0.35">
      <c r="A69" s="314" t="str">
        <f>'t1'!A70</f>
        <v>Dir. Prof.san.inferm/ostet t.det.art.15-septies dlgs 502/92</v>
      </c>
      <c r="B69" s="325" t="str">
        <f>'t1'!B70</f>
        <v>SD048B</v>
      </c>
      <c r="C69" s="388">
        <f>'t11'!W72+'t11'!X72</f>
        <v>0</v>
      </c>
      <c r="D69" s="388">
        <f>'t1'!K70+'t1'!L70</f>
        <v>0</v>
      </c>
      <c r="E69" s="388">
        <f>'t3'!K70+'t3'!L70+'t3'!M70+'t3'!N70+'t3'!O70+'t3'!P70</f>
        <v>0</v>
      </c>
      <c r="F69" s="388">
        <f>'t4'!FD70</f>
        <v>0</v>
      </c>
      <c r="G69" s="337">
        <f>'t4'!BN164</f>
        <v>0</v>
      </c>
      <c r="H69" s="388">
        <f>'t5'!U71+'t5'!V71</f>
        <v>0</v>
      </c>
      <c r="I69" s="390" t="str">
        <f t="shared" si="0"/>
        <v>OK</v>
      </c>
      <c r="J69" s="390" t="str">
        <f t="shared" si="1"/>
        <v>OK</v>
      </c>
      <c r="K69" s="390" t="str">
        <f t="shared" si="2"/>
        <v>OK</v>
      </c>
      <c r="L69" s="426" t="str">
        <f t="shared" si="3"/>
        <v/>
      </c>
    </row>
    <row r="70" spans="1:12" ht="12.9" x14ac:dyDescent="0.35">
      <c r="A70" s="314" t="str">
        <f>'t1'!A71</f>
        <v>Dirigente prof. Sanit. Riabilitative (inc. Strut. Compl.)</v>
      </c>
      <c r="B70" s="325" t="str">
        <f>'t1'!B71</f>
        <v>SD0CO2</v>
      </c>
      <c r="C70" s="388">
        <f>'t11'!W73+'t11'!X73</f>
        <v>0</v>
      </c>
      <c r="D70" s="388">
        <f>'t1'!K71+'t1'!L71</f>
        <v>0</v>
      </c>
      <c r="E70" s="388">
        <f>'t3'!K71+'t3'!L71+'t3'!M71+'t3'!N71+'t3'!O71+'t3'!P71</f>
        <v>0</v>
      </c>
      <c r="F70" s="388">
        <f>'t4'!FD71</f>
        <v>0</v>
      </c>
      <c r="G70" s="337">
        <f>'t4'!BO164</f>
        <v>0</v>
      </c>
      <c r="H70" s="388">
        <f>'t5'!U72+'t5'!V72</f>
        <v>0</v>
      </c>
      <c r="I70" s="390" t="str">
        <f t="shared" si="0"/>
        <v>OK</v>
      </c>
      <c r="J70" s="390" t="str">
        <f t="shared" si="1"/>
        <v>OK</v>
      </c>
      <c r="K70" s="390" t="str">
        <f t="shared" si="2"/>
        <v>OK</v>
      </c>
      <c r="L70" s="426" t="str">
        <f t="shared" si="3"/>
        <v/>
      </c>
    </row>
    <row r="71" spans="1:12" ht="12.9" x14ac:dyDescent="0.35">
      <c r="A71" s="314" t="str">
        <f>'t1'!A72</f>
        <v>Dirigente prof. Sanit. Riabilitative (inc. Strut. Sempl.)</v>
      </c>
      <c r="B71" s="325" t="str">
        <f>'t1'!B72</f>
        <v>SD0SE2</v>
      </c>
      <c r="C71" s="388">
        <f>'t11'!W74+'t11'!X74</f>
        <v>0</v>
      </c>
      <c r="D71" s="388">
        <f>'t1'!K72+'t1'!L72</f>
        <v>0</v>
      </c>
      <c r="E71" s="388">
        <f>'t3'!K72+'t3'!L72+'t3'!M72+'t3'!N72+'t3'!O72+'t3'!P72</f>
        <v>0</v>
      </c>
      <c r="F71" s="388">
        <f>'t4'!FD72</f>
        <v>0</v>
      </c>
      <c r="G71" s="337">
        <f>'t4'!BP164</f>
        <v>0</v>
      </c>
      <c r="H71" s="388">
        <f>'t5'!U73+'t5'!V73</f>
        <v>0</v>
      </c>
      <c r="I71" s="390" t="str">
        <f t="shared" ref="I71:I134" si="4">IF(AND(J71="OK",K71="OK"),"OK","ERRORE")</f>
        <v>OK</v>
      </c>
      <c r="J71" s="390" t="str">
        <f t="shared" ref="J71:J134" si="5">IF(AND(C71&gt;0,D71=0,E71=0,F71=0,G71=0,H71=0),"KO","OK")</f>
        <v>OK</v>
      </c>
      <c r="K71" s="390" t="str">
        <f t="shared" ref="K71:K134" si="6">IF(AND(C71=0,OR(D71&gt;0,E71&gt;0,F71&gt;0,G71&gt;0,H71&gt;0)),"KO","OK")</f>
        <v>OK</v>
      </c>
      <c r="L71" s="426" t="str">
        <f t="shared" ref="L71:L134" si="7">IF(K71="KO",$K$5,IF(J71="KO",$J$5,""))</f>
        <v/>
      </c>
    </row>
    <row r="72" spans="1:12" ht="12.9" x14ac:dyDescent="0.35">
      <c r="A72" s="314" t="str">
        <f>'t1'!A73</f>
        <v>Dirigente prof. Sanit. Riabilitative (altri inc. Prof.li)</v>
      </c>
      <c r="B72" s="325" t="str">
        <f>'t1'!B73</f>
        <v>SD0AI2</v>
      </c>
      <c r="C72" s="388">
        <f>'t11'!W75+'t11'!X75</f>
        <v>0</v>
      </c>
      <c r="D72" s="388">
        <f>'t1'!K73+'t1'!L73</f>
        <v>0</v>
      </c>
      <c r="E72" s="388">
        <f>'t3'!K73+'t3'!L73+'t3'!M73+'t3'!N73+'t3'!O73+'t3'!P73</f>
        <v>0</v>
      </c>
      <c r="F72" s="388">
        <f>'t4'!FD73</f>
        <v>0</v>
      </c>
      <c r="G72" s="337">
        <f>'t4'!BQ164</f>
        <v>0</v>
      </c>
      <c r="H72" s="388">
        <f>'t5'!U74+'t5'!V74</f>
        <v>0</v>
      </c>
      <c r="I72" s="390" t="str">
        <f t="shared" si="4"/>
        <v>OK</v>
      </c>
      <c r="J72" s="390" t="str">
        <f t="shared" si="5"/>
        <v>OK</v>
      </c>
      <c r="K72" s="390" t="str">
        <f t="shared" si="6"/>
        <v>OK</v>
      </c>
      <c r="L72" s="426" t="str">
        <f t="shared" si="7"/>
        <v/>
      </c>
    </row>
    <row r="73" spans="1:12" ht="12.9" x14ac:dyDescent="0.35">
      <c r="A73" s="314" t="str">
        <f>'t1'!A74</f>
        <v>Dir. Prof. San. Riabilitat. T.det.art.15-septies dlgs 502/92</v>
      </c>
      <c r="B73" s="325" t="str">
        <f>'t1'!B74</f>
        <v>SD048C</v>
      </c>
      <c r="C73" s="388">
        <f>'t11'!W76+'t11'!X76</f>
        <v>0</v>
      </c>
      <c r="D73" s="388">
        <f>'t1'!K74+'t1'!L74</f>
        <v>0</v>
      </c>
      <c r="E73" s="388">
        <f>'t3'!K74+'t3'!L74+'t3'!M74+'t3'!N74+'t3'!O74+'t3'!P74</f>
        <v>0</v>
      </c>
      <c r="F73" s="388">
        <f>'t4'!FD74</f>
        <v>0</v>
      </c>
      <c r="G73" s="337">
        <f>'t4'!BR164</f>
        <v>0</v>
      </c>
      <c r="H73" s="388">
        <f>'t5'!U75+'t5'!V75</f>
        <v>0</v>
      </c>
      <c r="I73" s="390" t="str">
        <f t="shared" si="4"/>
        <v>OK</v>
      </c>
      <c r="J73" s="390" t="str">
        <f t="shared" si="5"/>
        <v>OK</v>
      </c>
      <c r="K73" s="390" t="str">
        <f t="shared" si="6"/>
        <v>OK</v>
      </c>
      <c r="L73" s="426" t="str">
        <f t="shared" si="7"/>
        <v/>
      </c>
    </row>
    <row r="74" spans="1:12" ht="12.9" x14ac:dyDescent="0.35">
      <c r="A74" s="314" t="str">
        <f>'t1'!A75</f>
        <v>Dirigente prof. Tecnico sanitarie (inc. Strut. Compl.)</v>
      </c>
      <c r="B74" s="325" t="str">
        <f>'t1'!B75</f>
        <v>SD0CO3</v>
      </c>
      <c r="C74" s="388">
        <f>'t11'!W77+'t11'!X77</f>
        <v>0</v>
      </c>
      <c r="D74" s="388">
        <f>'t1'!K75+'t1'!L75</f>
        <v>0</v>
      </c>
      <c r="E74" s="388">
        <f>'t3'!K75+'t3'!L75+'t3'!M75+'t3'!N75+'t3'!O75+'t3'!P75</f>
        <v>0</v>
      </c>
      <c r="F74" s="388">
        <f>'t4'!FD75</f>
        <v>0</v>
      </c>
      <c r="G74" s="337">
        <f>'t4'!BS164</f>
        <v>0</v>
      </c>
      <c r="H74" s="388">
        <f>'t5'!U76+'t5'!V76</f>
        <v>0</v>
      </c>
      <c r="I74" s="390" t="str">
        <f t="shared" si="4"/>
        <v>OK</v>
      </c>
      <c r="J74" s="390" t="str">
        <f t="shared" si="5"/>
        <v>OK</v>
      </c>
      <c r="K74" s="390" t="str">
        <f t="shared" si="6"/>
        <v>OK</v>
      </c>
      <c r="L74" s="426" t="str">
        <f t="shared" si="7"/>
        <v/>
      </c>
    </row>
    <row r="75" spans="1:12" ht="12.9" x14ac:dyDescent="0.35">
      <c r="A75" s="314" t="str">
        <f>'t1'!A76</f>
        <v>Dirigente prof. Tecnico sanitarie (inc. Strut. Sempl.)</v>
      </c>
      <c r="B75" s="325" t="str">
        <f>'t1'!B76</f>
        <v>SD0SE3</v>
      </c>
      <c r="C75" s="388">
        <f>'t11'!W78+'t11'!X78</f>
        <v>0</v>
      </c>
      <c r="D75" s="388">
        <f>'t1'!K76+'t1'!L76</f>
        <v>0</v>
      </c>
      <c r="E75" s="388">
        <f>'t3'!K76+'t3'!L76+'t3'!M76+'t3'!N76+'t3'!O76+'t3'!P76</f>
        <v>0</v>
      </c>
      <c r="F75" s="388">
        <f>'t4'!FD76</f>
        <v>0</v>
      </c>
      <c r="G75" s="337">
        <f>'t4'!BT164</f>
        <v>0</v>
      </c>
      <c r="H75" s="388">
        <f>'t5'!U77+'t5'!V77</f>
        <v>0</v>
      </c>
      <c r="I75" s="390" t="str">
        <f t="shared" si="4"/>
        <v>OK</v>
      </c>
      <c r="J75" s="390" t="str">
        <f t="shared" si="5"/>
        <v>OK</v>
      </c>
      <c r="K75" s="390" t="str">
        <f t="shared" si="6"/>
        <v>OK</v>
      </c>
      <c r="L75" s="426" t="str">
        <f t="shared" si="7"/>
        <v/>
      </c>
    </row>
    <row r="76" spans="1:12" ht="12.9" x14ac:dyDescent="0.35">
      <c r="A76" s="314" t="str">
        <f>'t1'!A77</f>
        <v>Dirigente prof. Tecnico sanitarie (altri inc. Prof.li)</v>
      </c>
      <c r="B76" s="325" t="str">
        <f>'t1'!B77</f>
        <v>SD0AI3</v>
      </c>
      <c r="C76" s="388">
        <f>'t11'!W79+'t11'!X79</f>
        <v>0</v>
      </c>
      <c r="D76" s="388">
        <f>'t1'!K77+'t1'!L77</f>
        <v>0</v>
      </c>
      <c r="E76" s="388">
        <f>'t3'!K77+'t3'!L77+'t3'!M77+'t3'!N77+'t3'!O77+'t3'!P77</f>
        <v>0</v>
      </c>
      <c r="F76" s="388">
        <f>'t4'!FD77</f>
        <v>0</v>
      </c>
      <c r="G76" s="337">
        <f>'t4'!BU164</f>
        <v>0</v>
      </c>
      <c r="H76" s="388">
        <f>'t5'!U78+'t5'!V78</f>
        <v>0</v>
      </c>
      <c r="I76" s="390" t="str">
        <f t="shared" si="4"/>
        <v>OK</v>
      </c>
      <c r="J76" s="390" t="str">
        <f t="shared" si="5"/>
        <v>OK</v>
      </c>
      <c r="K76" s="390" t="str">
        <f t="shared" si="6"/>
        <v>OK</v>
      </c>
      <c r="L76" s="426" t="str">
        <f t="shared" si="7"/>
        <v/>
      </c>
    </row>
    <row r="77" spans="1:12" ht="12.9" x14ac:dyDescent="0.35">
      <c r="A77" s="314" t="str">
        <f>'t1'!A78</f>
        <v>Dir. Prof.tecnico sanitarie t.det.art.15-septies dlgs 502/92</v>
      </c>
      <c r="B77" s="325" t="str">
        <f>'t1'!B78</f>
        <v>SD048D</v>
      </c>
      <c r="C77" s="388">
        <f>'t11'!W80+'t11'!X80</f>
        <v>0</v>
      </c>
      <c r="D77" s="388">
        <f>'t1'!K78+'t1'!L78</f>
        <v>0</v>
      </c>
      <c r="E77" s="388">
        <f>'t3'!K78+'t3'!L78+'t3'!M78+'t3'!N78+'t3'!O78+'t3'!P78</f>
        <v>0</v>
      </c>
      <c r="F77" s="388">
        <f>'t4'!FD78</f>
        <v>0</v>
      </c>
      <c r="G77" s="337">
        <f>'t4'!BV164</f>
        <v>0</v>
      </c>
      <c r="H77" s="388">
        <f>'t5'!U79+'t5'!V79</f>
        <v>0</v>
      </c>
      <c r="I77" s="390" t="str">
        <f t="shared" si="4"/>
        <v>OK</v>
      </c>
      <c r="J77" s="390" t="str">
        <f t="shared" si="5"/>
        <v>OK</v>
      </c>
      <c r="K77" s="390" t="str">
        <f t="shared" si="6"/>
        <v>OK</v>
      </c>
      <c r="L77" s="426" t="str">
        <f t="shared" si="7"/>
        <v/>
      </c>
    </row>
    <row r="78" spans="1:12" ht="12.9" x14ac:dyDescent="0.35">
      <c r="A78" s="314" t="str">
        <f>'t1'!A79</f>
        <v>Dirigente prof.tecniche della prevenzione (inc.strut.compl.)</v>
      </c>
      <c r="B78" s="325" t="str">
        <f>'t1'!B79</f>
        <v>SD0CO4</v>
      </c>
      <c r="C78" s="388">
        <f>'t11'!W81+'t11'!X81</f>
        <v>0</v>
      </c>
      <c r="D78" s="388">
        <f>'t1'!K79+'t1'!L79</f>
        <v>0</v>
      </c>
      <c r="E78" s="388">
        <f>'t3'!K79+'t3'!L79+'t3'!M79+'t3'!N79+'t3'!O79+'t3'!P79</f>
        <v>0</v>
      </c>
      <c r="F78" s="388">
        <f>'t4'!FD79</f>
        <v>0</v>
      </c>
      <c r="G78" s="337">
        <f>'t4'!BW164</f>
        <v>0</v>
      </c>
      <c r="H78" s="388">
        <f>'t5'!U80+'t5'!V80</f>
        <v>0</v>
      </c>
      <c r="I78" s="390" t="str">
        <f t="shared" si="4"/>
        <v>OK</v>
      </c>
      <c r="J78" s="390" t="str">
        <f t="shared" si="5"/>
        <v>OK</v>
      </c>
      <c r="K78" s="390" t="str">
        <f t="shared" si="6"/>
        <v>OK</v>
      </c>
      <c r="L78" s="426" t="str">
        <f t="shared" si="7"/>
        <v/>
      </c>
    </row>
    <row r="79" spans="1:12" ht="12.9" x14ac:dyDescent="0.35">
      <c r="A79" s="314" t="str">
        <f>'t1'!A80</f>
        <v>Dirigente prof.tecniche della prevenzione (inc.strut.sempl.)</v>
      </c>
      <c r="B79" s="325" t="str">
        <f>'t1'!B80</f>
        <v>SD0SE4</v>
      </c>
      <c r="C79" s="388">
        <f>'t11'!W82+'t11'!X82</f>
        <v>0</v>
      </c>
      <c r="D79" s="388">
        <f>'t1'!K80+'t1'!L80</f>
        <v>0</v>
      </c>
      <c r="E79" s="388">
        <f>'t3'!K80+'t3'!L80+'t3'!M80+'t3'!N80+'t3'!O80+'t3'!P80</f>
        <v>0</v>
      </c>
      <c r="F79" s="388">
        <f>'t4'!FD80</f>
        <v>0</v>
      </c>
      <c r="G79" s="337">
        <f>'t4'!BX164</f>
        <v>0</v>
      </c>
      <c r="H79" s="388">
        <f>'t5'!U81+'t5'!V81</f>
        <v>0</v>
      </c>
      <c r="I79" s="390" t="str">
        <f t="shared" si="4"/>
        <v>OK</v>
      </c>
      <c r="J79" s="390" t="str">
        <f t="shared" si="5"/>
        <v>OK</v>
      </c>
      <c r="K79" s="390" t="str">
        <f t="shared" si="6"/>
        <v>OK</v>
      </c>
      <c r="L79" s="426" t="str">
        <f t="shared" si="7"/>
        <v/>
      </c>
    </row>
    <row r="80" spans="1:12" ht="12.9" x14ac:dyDescent="0.35">
      <c r="A80" s="314" t="str">
        <f>'t1'!A81</f>
        <v>Dirigente prof.tecniche della prevenzione(altri inc.prof.li)</v>
      </c>
      <c r="B80" s="325" t="str">
        <f>'t1'!B81</f>
        <v>SD0AI4</v>
      </c>
      <c r="C80" s="388">
        <f>'t11'!W83+'t11'!X83</f>
        <v>0</v>
      </c>
      <c r="D80" s="388">
        <f>'t1'!K81+'t1'!L81</f>
        <v>0</v>
      </c>
      <c r="E80" s="388">
        <f>'t3'!K81+'t3'!L81+'t3'!M81+'t3'!N81+'t3'!O81+'t3'!P81</f>
        <v>0</v>
      </c>
      <c r="F80" s="388">
        <f>'t4'!FD81</f>
        <v>0</v>
      </c>
      <c r="G80" s="337">
        <f>'t4'!BY164</f>
        <v>0</v>
      </c>
      <c r="H80" s="388">
        <f>'t5'!U82+'t5'!V82</f>
        <v>0</v>
      </c>
      <c r="I80" s="390" t="str">
        <f t="shared" si="4"/>
        <v>OK</v>
      </c>
      <c r="J80" s="390" t="str">
        <f t="shared" si="5"/>
        <v>OK</v>
      </c>
      <c r="K80" s="390" t="str">
        <f t="shared" si="6"/>
        <v>OK</v>
      </c>
      <c r="L80" s="426" t="str">
        <f t="shared" si="7"/>
        <v/>
      </c>
    </row>
    <row r="81" spans="1:12" ht="12.9" x14ac:dyDescent="0.35">
      <c r="A81" s="314" t="str">
        <f>'t1'!A82</f>
        <v>Dir. Prof.tecniche prevenz. T.det.art.15-septies dlgs 502/92</v>
      </c>
      <c r="B81" s="325" t="str">
        <f>'t1'!B82</f>
        <v>SD048E</v>
      </c>
      <c r="C81" s="388">
        <f>'t11'!W84+'t11'!X84</f>
        <v>0</v>
      </c>
      <c r="D81" s="388">
        <f>'t1'!K82+'t1'!L82</f>
        <v>0</v>
      </c>
      <c r="E81" s="388">
        <f>'t3'!K82+'t3'!L82+'t3'!M82+'t3'!N82+'t3'!O82+'t3'!P82</f>
        <v>0</v>
      </c>
      <c r="F81" s="388">
        <f>'t4'!FD82</f>
        <v>0</v>
      </c>
      <c r="G81" s="337">
        <f>'t4'!BZ164</f>
        <v>0</v>
      </c>
      <c r="H81" s="388">
        <f>'t5'!U83+'t5'!V83</f>
        <v>0</v>
      </c>
      <c r="I81" s="390" t="str">
        <f t="shared" si="4"/>
        <v>OK</v>
      </c>
      <c r="J81" s="390" t="str">
        <f t="shared" si="5"/>
        <v>OK</v>
      </c>
      <c r="K81" s="390" t="str">
        <f t="shared" si="6"/>
        <v>OK</v>
      </c>
      <c r="L81" s="426" t="str">
        <f t="shared" si="7"/>
        <v/>
      </c>
    </row>
    <row r="82" spans="1:12" ht="12.9" x14ac:dyDescent="0.35">
      <c r="A82" s="314" t="str">
        <f>'t1'!A83</f>
        <v>Coll.re prof.le sanitario - pers. Infer. Senior - ds</v>
      </c>
      <c r="B82" s="325" t="str">
        <f>'t1'!B83</f>
        <v>S18863</v>
      </c>
      <c r="C82" s="388">
        <f>'t11'!W85+'t11'!X85</f>
        <v>760</v>
      </c>
      <c r="D82" s="388">
        <f>'t1'!K83+'t1'!L83</f>
        <v>19</v>
      </c>
      <c r="E82" s="388">
        <f>'t3'!K83+'t3'!L83+'t3'!M83+'t3'!N83+'t3'!O83+'t3'!P83</f>
        <v>0</v>
      </c>
      <c r="F82" s="388">
        <f>'t4'!FD83</f>
        <v>0</v>
      </c>
      <c r="G82" s="337">
        <f>'t4'!CA164</f>
        <v>0</v>
      </c>
      <c r="H82" s="388">
        <f>'t5'!U84+'t5'!V84</f>
        <v>1</v>
      </c>
      <c r="I82" s="390" t="str">
        <f t="shared" si="4"/>
        <v>OK</v>
      </c>
      <c r="J82" s="390" t="str">
        <f t="shared" si="5"/>
        <v>OK</v>
      </c>
      <c r="K82" s="390" t="str">
        <f t="shared" si="6"/>
        <v>OK</v>
      </c>
      <c r="L82" s="426" t="str">
        <f t="shared" si="7"/>
        <v/>
      </c>
    </row>
    <row r="83" spans="1:12" ht="12.9" x14ac:dyDescent="0.35">
      <c r="A83" s="314" t="str">
        <f>'t1'!A84</f>
        <v>Coll.re prof.le sanitario - pers. Infer. - D</v>
      </c>
      <c r="B83" s="325" t="str">
        <f>'t1'!B84</f>
        <v>S16020</v>
      </c>
      <c r="C83" s="388">
        <f>'t11'!W86+'t11'!X86</f>
        <v>24542</v>
      </c>
      <c r="D83" s="388">
        <f>'t1'!K84+'t1'!L84</f>
        <v>432</v>
      </c>
      <c r="E83" s="388">
        <f>'t3'!K84+'t3'!L84+'t3'!M84+'t3'!N84+'t3'!O84+'t3'!P84</f>
        <v>0</v>
      </c>
      <c r="F83" s="388">
        <f>'t4'!FD84</f>
        <v>0</v>
      </c>
      <c r="G83" s="337">
        <f>'t4'!CB164</f>
        <v>0</v>
      </c>
      <c r="H83" s="388">
        <f>'t5'!U85+'t5'!V85</f>
        <v>34</v>
      </c>
      <c r="I83" s="390" t="str">
        <f t="shared" si="4"/>
        <v>OK</v>
      </c>
      <c r="J83" s="390" t="str">
        <f t="shared" si="5"/>
        <v>OK</v>
      </c>
      <c r="K83" s="390" t="str">
        <f t="shared" si="6"/>
        <v>OK</v>
      </c>
      <c r="L83" s="426" t="str">
        <f t="shared" si="7"/>
        <v/>
      </c>
    </row>
    <row r="84" spans="1:12" ht="12.9" x14ac:dyDescent="0.35">
      <c r="A84" s="314" t="str">
        <f>'t1'!A85</f>
        <v>Oper.re prof.le sanitario pers. Inferm. - C</v>
      </c>
      <c r="B84" s="325" t="str">
        <f>'t1'!B85</f>
        <v>S14056</v>
      </c>
      <c r="C84" s="388">
        <f>'t11'!W87+'t11'!X87</f>
        <v>0</v>
      </c>
      <c r="D84" s="388">
        <f>'t1'!K85+'t1'!L85</f>
        <v>0</v>
      </c>
      <c r="E84" s="388">
        <f>'t3'!K85+'t3'!L85+'t3'!M85+'t3'!N85+'t3'!O85+'t3'!P85</f>
        <v>0</v>
      </c>
      <c r="F84" s="388">
        <f>'t4'!FD85</f>
        <v>0</v>
      </c>
      <c r="G84" s="337">
        <f>'t4'!CC164</f>
        <v>0</v>
      </c>
      <c r="H84" s="388">
        <f>'t5'!U86+'t5'!V86</f>
        <v>0</v>
      </c>
      <c r="I84" s="390" t="str">
        <f t="shared" si="4"/>
        <v>OK</v>
      </c>
      <c r="J84" s="390" t="str">
        <f t="shared" si="5"/>
        <v>OK</v>
      </c>
      <c r="K84" s="390" t="str">
        <f t="shared" si="6"/>
        <v>OK</v>
      </c>
      <c r="L84" s="426" t="str">
        <f t="shared" si="7"/>
        <v/>
      </c>
    </row>
    <row r="85" spans="1:12" ht="12.9" x14ac:dyDescent="0.35">
      <c r="A85" s="314" t="str">
        <f>'t1'!A86</f>
        <v>Oper.re prof.le di ii cat.pers. Inferm.  Senior-C</v>
      </c>
      <c r="B85" s="325" t="str">
        <f>'t1'!B86</f>
        <v>S14S52</v>
      </c>
      <c r="C85" s="388">
        <f>'t11'!W88+'t11'!X88</f>
        <v>227</v>
      </c>
      <c r="D85" s="388">
        <f>'t1'!K86+'t1'!L86</f>
        <v>1</v>
      </c>
      <c r="E85" s="388">
        <f>'t3'!K86+'t3'!L86+'t3'!M86+'t3'!N86+'t3'!O86+'t3'!P86</f>
        <v>0</v>
      </c>
      <c r="F85" s="388">
        <f>'t4'!FD86</f>
        <v>0</v>
      </c>
      <c r="G85" s="337">
        <f>'t4'!CD164</f>
        <v>0</v>
      </c>
      <c r="H85" s="388">
        <f>'t5'!U87+'t5'!V87</f>
        <v>3</v>
      </c>
      <c r="I85" s="390" t="str">
        <f t="shared" si="4"/>
        <v>OK</v>
      </c>
      <c r="J85" s="390" t="str">
        <f t="shared" si="5"/>
        <v>OK</v>
      </c>
      <c r="K85" s="390" t="str">
        <f t="shared" si="6"/>
        <v>OK</v>
      </c>
      <c r="L85" s="426" t="str">
        <f t="shared" si="7"/>
        <v/>
      </c>
    </row>
    <row r="86" spans="1:12" ht="12.9" x14ac:dyDescent="0.35">
      <c r="A86" s="314" t="str">
        <f>'t1'!A87</f>
        <v>Oper.re prof.le di ii cat.pers. Inferm. Bs</v>
      </c>
      <c r="B86" s="325" t="str">
        <f>'t1'!B87</f>
        <v>S13052</v>
      </c>
      <c r="C86" s="388">
        <f>'t11'!W89+'t11'!X89</f>
        <v>0</v>
      </c>
      <c r="D86" s="388">
        <f>'t1'!K87+'t1'!L87</f>
        <v>0</v>
      </c>
      <c r="E86" s="388">
        <f>'t3'!K87+'t3'!L87+'t3'!M87+'t3'!N87+'t3'!O87+'t3'!P87</f>
        <v>0</v>
      </c>
      <c r="F86" s="388">
        <f>'t4'!FD87</f>
        <v>0</v>
      </c>
      <c r="G86" s="337">
        <f>'t4'!CE164</f>
        <v>0</v>
      </c>
      <c r="H86" s="388">
        <f>'t5'!U88+'t5'!V88</f>
        <v>0</v>
      </c>
      <c r="I86" s="390" t="str">
        <f t="shared" si="4"/>
        <v>OK</v>
      </c>
      <c r="J86" s="390" t="str">
        <f t="shared" si="5"/>
        <v>OK</v>
      </c>
      <c r="K86" s="390" t="str">
        <f t="shared" si="6"/>
        <v>OK</v>
      </c>
      <c r="L86" s="426" t="str">
        <f t="shared" si="7"/>
        <v/>
      </c>
    </row>
    <row r="87" spans="1:12" ht="12.9" x14ac:dyDescent="0.35">
      <c r="A87" s="314" t="str">
        <f>'t1'!A88</f>
        <v>Coll.re prof.le sanitario - pers. Tec. Senior - DS</v>
      </c>
      <c r="B87" s="325" t="str">
        <f>'t1'!B88</f>
        <v>S18864</v>
      </c>
      <c r="C87" s="388">
        <f>'t11'!W90+'t11'!X90</f>
        <v>298</v>
      </c>
      <c r="D87" s="388">
        <f>'t1'!K88+'t1'!L88</f>
        <v>8</v>
      </c>
      <c r="E87" s="388">
        <f>'t3'!K88+'t3'!L88+'t3'!M88+'t3'!N88+'t3'!O88+'t3'!P88</f>
        <v>0</v>
      </c>
      <c r="F87" s="388">
        <f>'t4'!FD88</f>
        <v>0</v>
      </c>
      <c r="G87" s="337">
        <f>'t4'!CF164</f>
        <v>0</v>
      </c>
      <c r="H87" s="388">
        <f>'t5'!U89+'t5'!V89</f>
        <v>0</v>
      </c>
      <c r="I87" s="390" t="str">
        <f t="shared" si="4"/>
        <v>OK</v>
      </c>
      <c r="J87" s="390" t="str">
        <f t="shared" si="5"/>
        <v>OK</v>
      </c>
      <c r="K87" s="390" t="str">
        <f t="shared" si="6"/>
        <v>OK</v>
      </c>
      <c r="L87" s="426" t="str">
        <f t="shared" si="7"/>
        <v/>
      </c>
    </row>
    <row r="88" spans="1:12" ht="12.9" x14ac:dyDescent="0.35">
      <c r="A88" s="314" t="str">
        <f>'t1'!A89</f>
        <v>Coll.re prof.le sanitario - pers. Tec.- D</v>
      </c>
      <c r="B88" s="325" t="str">
        <f>'t1'!B89</f>
        <v>S16021</v>
      </c>
      <c r="C88" s="388">
        <f>'t11'!W91+'t11'!X91</f>
        <v>9357</v>
      </c>
      <c r="D88" s="388">
        <f>'t1'!K89+'t1'!L89</f>
        <v>161</v>
      </c>
      <c r="E88" s="388">
        <f>'t3'!K89+'t3'!L89+'t3'!M89+'t3'!N89+'t3'!O89+'t3'!P89</f>
        <v>0</v>
      </c>
      <c r="F88" s="388">
        <f>'t4'!FD89</f>
        <v>0</v>
      </c>
      <c r="G88" s="337">
        <f>'t4'!CG164</f>
        <v>0</v>
      </c>
      <c r="H88" s="388">
        <f>'t5'!U90+'t5'!V90</f>
        <v>8</v>
      </c>
      <c r="I88" s="390" t="str">
        <f t="shared" si="4"/>
        <v>OK</v>
      </c>
      <c r="J88" s="390" t="str">
        <f t="shared" si="5"/>
        <v>OK</v>
      </c>
      <c r="K88" s="390" t="str">
        <f t="shared" si="6"/>
        <v>OK</v>
      </c>
      <c r="L88" s="426" t="str">
        <f t="shared" si="7"/>
        <v/>
      </c>
    </row>
    <row r="89" spans="1:12" ht="12.9" x14ac:dyDescent="0.35">
      <c r="A89" s="314" t="str">
        <f>'t1'!A90</f>
        <v>Oper.re prof.le sanitario - pers. Tec.- C</v>
      </c>
      <c r="B89" s="325" t="str">
        <f>'t1'!B90</f>
        <v>S14054</v>
      </c>
      <c r="C89" s="388">
        <f>'t11'!W92+'t11'!X92</f>
        <v>0</v>
      </c>
      <c r="D89" s="388">
        <f>'t1'!K90+'t1'!L90</f>
        <v>0</v>
      </c>
      <c r="E89" s="388">
        <f>'t3'!K90+'t3'!L90+'t3'!M90+'t3'!N90+'t3'!O90+'t3'!P90</f>
        <v>0</v>
      </c>
      <c r="F89" s="388">
        <f>'t4'!FD90</f>
        <v>0</v>
      </c>
      <c r="G89" s="337">
        <f>'t4'!CH164</f>
        <v>0</v>
      </c>
      <c r="H89" s="388">
        <f>'t5'!U91+'t5'!V91</f>
        <v>0</v>
      </c>
      <c r="I89" s="390" t="str">
        <f t="shared" si="4"/>
        <v>OK</v>
      </c>
      <c r="J89" s="390" t="str">
        <f t="shared" si="5"/>
        <v>OK</v>
      </c>
      <c r="K89" s="390" t="str">
        <f t="shared" si="6"/>
        <v>OK</v>
      </c>
      <c r="L89" s="426" t="str">
        <f t="shared" si="7"/>
        <v/>
      </c>
    </row>
    <row r="90" spans="1:12" ht="12.9" x14ac:dyDescent="0.35">
      <c r="A90" s="314" t="str">
        <f>'t1'!A91</f>
        <v>Coll.re prof.le sanitario - tecn. Della prev. Senior - DS</v>
      </c>
      <c r="B90" s="325" t="str">
        <f>'t1'!B91</f>
        <v>S18865</v>
      </c>
      <c r="C90" s="388">
        <f>'t11'!W93+'t11'!X93</f>
        <v>0</v>
      </c>
      <c r="D90" s="388">
        <f>'t1'!K91+'t1'!L91</f>
        <v>0</v>
      </c>
      <c r="E90" s="388">
        <f>'t3'!K91+'t3'!L91+'t3'!M91+'t3'!N91+'t3'!O91+'t3'!P91</f>
        <v>0</v>
      </c>
      <c r="F90" s="388">
        <f>'t4'!FD91</f>
        <v>0</v>
      </c>
      <c r="G90" s="337">
        <f>'t4'!CI164</f>
        <v>0</v>
      </c>
      <c r="H90" s="388">
        <f>'t5'!U92+'t5'!V92</f>
        <v>0</v>
      </c>
      <c r="I90" s="390" t="str">
        <f t="shared" si="4"/>
        <v>OK</v>
      </c>
      <c r="J90" s="390" t="str">
        <f t="shared" si="5"/>
        <v>OK</v>
      </c>
      <c r="K90" s="390" t="str">
        <f t="shared" si="6"/>
        <v>OK</v>
      </c>
      <c r="L90" s="426" t="str">
        <f t="shared" si="7"/>
        <v/>
      </c>
    </row>
    <row r="91" spans="1:12" ht="12.9" x14ac:dyDescent="0.35">
      <c r="A91" s="314" t="str">
        <f>'t1'!A92</f>
        <v>Coll.re prof.le sanitario - tecn. Della prev. - D</v>
      </c>
      <c r="B91" s="325" t="str">
        <f>'t1'!B92</f>
        <v>S16022</v>
      </c>
      <c r="C91" s="388">
        <f>'t11'!W94+'t11'!X94</f>
        <v>86</v>
      </c>
      <c r="D91" s="388">
        <f>'t1'!K92+'t1'!L92</f>
        <v>2</v>
      </c>
      <c r="E91" s="388">
        <f>'t3'!K92+'t3'!L92+'t3'!M92+'t3'!N92+'t3'!O92+'t3'!P92</f>
        <v>0</v>
      </c>
      <c r="F91" s="388">
        <f>'t4'!FD92</f>
        <v>0</v>
      </c>
      <c r="G91" s="337">
        <f>'t4'!CJ164</f>
        <v>0</v>
      </c>
      <c r="H91" s="388">
        <f>'t5'!U93+'t5'!V93</f>
        <v>0</v>
      </c>
      <c r="I91" s="390" t="str">
        <f t="shared" si="4"/>
        <v>OK</v>
      </c>
      <c r="J91" s="390" t="str">
        <f t="shared" si="5"/>
        <v>OK</v>
      </c>
      <c r="K91" s="390" t="str">
        <f t="shared" si="6"/>
        <v>OK</v>
      </c>
      <c r="L91" s="426" t="str">
        <f t="shared" si="7"/>
        <v/>
      </c>
    </row>
    <row r="92" spans="1:12" ht="12.9" x14ac:dyDescent="0.35">
      <c r="A92" s="314" t="str">
        <f>'t1'!A93</f>
        <v>Oper.re prof.le sanitario - tecn. Della prev. - C</v>
      </c>
      <c r="B92" s="325" t="str">
        <f>'t1'!B93</f>
        <v>S14055</v>
      </c>
      <c r="C92" s="388">
        <f>'t11'!W95+'t11'!X95</f>
        <v>0</v>
      </c>
      <c r="D92" s="388">
        <f>'t1'!K93+'t1'!L93</f>
        <v>0</v>
      </c>
      <c r="E92" s="388">
        <f>'t3'!K93+'t3'!L93+'t3'!M93+'t3'!N93+'t3'!O93+'t3'!P93</f>
        <v>0</v>
      </c>
      <c r="F92" s="388">
        <f>'t4'!FD93</f>
        <v>0</v>
      </c>
      <c r="G92" s="337">
        <f>'t4'!CK164</f>
        <v>0</v>
      </c>
      <c r="H92" s="388">
        <f>'t5'!U94+'t5'!V94</f>
        <v>0</v>
      </c>
      <c r="I92" s="390" t="str">
        <f t="shared" si="4"/>
        <v>OK</v>
      </c>
      <c r="J92" s="390" t="str">
        <f t="shared" si="5"/>
        <v>OK</v>
      </c>
      <c r="K92" s="390" t="str">
        <f t="shared" si="6"/>
        <v>OK</v>
      </c>
      <c r="L92" s="426" t="str">
        <f t="shared" si="7"/>
        <v/>
      </c>
    </row>
    <row r="93" spans="1:12" ht="12.9" x14ac:dyDescent="0.35">
      <c r="A93" s="314" t="str">
        <f>'t1'!A94</f>
        <v>Coll.re prof.le sanitario - pers. Della riabil. Senior - DS</v>
      </c>
      <c r="B93" s="325" t="str">
        <f>'t1'!B94</f>
        <v>S18866</v>
      </c>
      <c r="C93" s="388">
        <f>'t11'!W96+'t11'!X96</f>
        <v>0</v>
      </c>
      <c r="D93" s="388">
        <f>'t1'!K94+'t1'!L94</f>
        <v>0</v>
      </c>
      <c r="E93" s="388">
        <f>'t3'!K94+'t3'!L94+'t3'!M94+'t3'!N94+'t3'!O94+'t3'!P94</f>
        <v>0</v>
      </c>
      <c r="F93" s="388">
        <f>'t4'!FD94</f>
        <v>0</v>
      </c>
      <c r="G93" s="337">
        <f>'t4'!CL164</f>
        <v>0</v>
      </c>
      <c r="H93" s="388">
        <f>'t5'!U95+'t5'!V95</f>
        <v>0</v>
      </c>
      <c r="I93" s="390" t="str">
        <f t="shared" si="4"/>
        <v>OK</v>
      </c>
      <c r="J93" s="390" t="str">
        <f t="shared" si="5"/>
        <v>OK</v>
      </c>
      <c r="K93" s="390" t="str">
        <f t="shared" si="6"/>
        <v>OK</v>
      </c>
      <c r="L93" s="426" t="str">
        <f t="shared" si="7"/>
        <v/>
      </c>
    </row>
    <row r="94" spans="1:12" ht="12.9" x14ac:dyDescent="0.35">
      <c r="A94" s="314" t="str">
        <f>'t1'!A95</f>
        <v>Coll.re prof.le sanitario - pers. Della riabil. - D</v>
      </c>
      <c r="B94" s="325" t="str">
        <f>'t1'!B95</f>
        <v>S16019</v>
      </c>
      <c r="C94" s="388">
        <f>'t11'!W97+'t11'!X97</f>
        <v>1302</v>
      </c>
      <c r="D94" s="388">
        <f>'t1'!K95+'t1'!L95</f>
        <v>16</v>
      </c>
      <c r="E94" s="388">
        <f>'t3'!K95+'t3'!L95+'t3'!M95+'t3'!N95+'t3'!O95+'t3'!P95</f>
        <v>0</v>
      </c>
      <c r="F94" s="388">
        <f>'t4'!FD95</f>
        <v>0</v>
      </c>
      <c r="G94" s="337">
        <f>'t4'!CM164</f>
        <v>0</v>
      </c>
      <c r="H94" s="388">
        <f>'t5'!U96+'t5'!V96</f>
        <v>1</v>
      </c>
      <c r="I94" s="390" t="str">
        <f t="shared" si="4"/>
        <v>OK</v>
      </c>
      <c r="J94" s="390" t="str">
        <f t="shared" si="5"/>
        <v>OK</v>
      </c>
      <c r="K94" s="390" t="str">
        <f t="shared" si="6"/>
        <v>OK</v>
      </c>
      <c r="L94" s="426" t="str">
        <f t="shared" si="7"/>
        <v/>
      </c>
    </row>
    <row r="95" spans="1:12" ht="12.9" x14ac:dyDescent="0.35">
      <c r="A95" s="314" t="str">
        <f>'t1'!A96</f>
        <v>Oper.re prof.le di ii cat. Con funz. Di riabil. Senior - C</v>
      </c>
      <c r="B95" s="325" t="str">
        <f>'t1'!B96</f>
        <v>S14S51</v>
      </c>
      <c r="C95" s="388">
        <f>'t11'!W98+'t11'!X98</f>
        <v>0</v>
      </c>
      <c r="D95" s="388">
        <f>'t1'!K96+'t1'!L96</f>
        <v>0</v>
      </c>
      <c r="E95" s="388">
        <f>'t3'!K96+'t3'!L96+'t3'!M96+'t3'!N96+'t3'!O96+'t3'!P96</f>
        <v>0</v>
      </c>
      <c r="F95" s="388">
        <f>'t4'!FD96</f>
        <v>0</v>
      </c>
      <c r="G95" s="337">
        <f>'t4'!CN164</f>
        <v>0</v>
      </c>
      <c r="H95" s="388">
        <f>'t5'!U97+'t5'!V97</f>
        <v>0</v>
      </c>
      <c r="I95" s="390" t="str">
        <f t="shared" si="4"/>
        <v>OK</v>
      </c>
      <c r="J95" s="390" t="str">
        <f t="shared" si="5"/>
        <v>OK</v>
      </c>
      <c r="K95" s="390" t="str">
        <f t="shared" si="6"/>
        <v>OK</v>
      </c>
      <c r="L95" s="426" t="str">
        <f t="shared" si="7"/>
        <v/>
      </c>
    </row>
    <row r="96" spans="1:12" ht="12.9" x14ac:dyDescent="0.35">
      <c r="A96" s="314" t="str">
        <f>'t1'!A97</f>
        <v>Oper.re prof.le sanitario - pers. Della riabil. - C</v>
      </c>
      <c r="B96" s="325" t="str">
        <f>'t1'!B97</f>
        <v>S14053</v>
      </c>
      <c r="C96" s="388">
        <f>'t11'!W99+'t11'!X99</f>
        <v>0</v>
      </c>
      <c r="D96" s="388">
        <f>'t1'!K97+'t1'!L97</f>
        <v>0</v>
      </c>
      <c r="E96" s="388">
        <f>'t3'!K97+'t3'!L97+'t3'!M97+'t3'!N97+'t3'!O97+'t3'!P97</f>
        <v>0</v>
      </c>
      <c r="F96" s="388">
        <f>'t4'!FD97</f>
        <v>0</v>
      </c>
      <c r="G96" s="337">
        <f>'t4'!CO164</f>
        <v>0</v>
      </c>
      <c r="H96" s="388">
        <f>'t5'!U98+'t5'!V98</f>
        <v>0</v>
      </c>
      <c r="I96" s="390" t="str">
        <f t="shared" si="4"/>
        <v>OK</v>
      </c>
      <c r="J96" s="390" t="str">
        <f t="shared" si="5"/>
        <v>OK</v>
      </c>
      <c r="K96" s="390" t="str">
        <f t="shared" si="6"/>
        <v>OK</v>
      </c>
      <c r="L96" s="426" t="str">
        <f t="shared" si="7"/>
        <v/>
      </c>
    </row>
    <row r="97" spans="1:12" ht="12.9" x14ac:dyDescent="0.35">
      <c r="A97" s="314" t="str">
        <f>'t1'!A98</f>
        <v>Oper.re prof.le di II cat. Con funz. Di riabil. - BS</v>
      </c>
      <c r="B97" s="325" t="str">
        <f>'t1'!B98</f>
        <v>S13051</v>
      </c>
      <c r="C97" s="388">
        <f>'t11'!W100+'t11'!X100</f>
        <v>0</v>
      </c>
      <c r="D97" s="388">
        <f>'t1'!K98+'t1'!L98</f>
        <v>0</v>
      </c>
      <c r="E97" s="388">
        <f>'t3'!K98+'t3'!L98+'t3'!M98+'t3'!N98+'t3'!O98+'t3'!P98</f>
        <v>0</v>
      </c>
      <c r="F97" s="388">
        <f>'t4'!FD98</f>
        <v>0</v>
      </c>
      <c r="G97" s="337">
        <f>'t4'!CP164</f>
        <v>0</v>
      </c>
      <c r="H97" s="388">
        <f>'t5'!U99+'t5'!V99</f>
        <v>0</v>
      </c>
      <c r="I97" s="390" t="str">
        <f t="shared" si="4"/>
        <v>OK</v>
      </c>
      <c r="J97" s="390" t="str">
        <f t="shared" si="5"/>
        <v>OK</v>
      </c>
      <c r="K97" s="390" t="str">
        <f t="shared" si="6"/>
        <v>OK</v>
      </c>
      <c r="L97" s="426" t="str">
        <f t="shared" si="7"/>
        <v/>
      </c>
    </row>
    <row r="98" spans="1:12" ht="12.9" x14ac:dyDescent="0.35">
      <c r="A98" s="314" t="str">
        <f>'t1'!A99</f>
        <v>Profilo atipico ruolo sanitario</v>
      </c>
      <c r="B98" s="325" t="str">
        <f>'t1'!B99</f>
        <v>S00062</v>
      </c>
      <c r="C98" s="388">
        <f>'t11'!W101+'t11'!X101</f>
        <v>0</v>
      </c>
      <c r="D98" s="388">
        <f>'t1'!K99+'t1'!L99</f>
        <v>0</v>
      </c>
      <c r="E98" s="388">
        <f>'t3'!K99+'t3'!L99+'t3'!M99+'t3'!N99+'t3'!O99+'t3'!P99</f>
        <v>0</v>
      </c>
      <c r="F98" s="388">
        <f>'t4'!FD99</f>
        <v>0</v>
      </c>
      <c r="G98" s="337">
        <f>'t4'!CQ164</f>
        <v>0</v>
      </c>
      <c r="H98" s="388">
        <f>'t5'!U100+'t5'!V100</f>
        <v>0</v>
      </c>
      <c r="I98" s="390" t="str">
        <f t="shared" si="4"/>
        <v>OK</v>
      </c>
      <c r="J98" s="390" t="str">
        <f t="shared" si="5"/>
        <v>OK</v>
      </c>
      <c r="K98" s="390" t="str">
        <f t="shared" si="6"/>
        <v>OK</v>
      </c>
      <c r="L98" s="426" t="str">
        <f t="shared" si="7"/>
        <v/>
      </c>
    </row>
    <row r="99" spans="1:12" ht="12.9" x14ac:dyDescent="0.35">
      <c r="A99" s="314" t="str">
        <f>'t1'!A100</f>
        <v>Avvocato dirig. Con incarico di struttura complessa</v>
      </c>
      <c r="B99" s="325" t="str">
        <f>'t1'!B100</f>
        <v>PD0010</v>
      </c>
      <c r="C99" s="388">
        <f>'t11'!W102+'t11'!X102</f>
        <v>0</v>
      </c>
      <c r="D99" s="388">
        <f>'t1'!K100+'t1'!L100</f>
        <v>0</v>
      </c>
      <c r="E99" s="388">
        <f>'t3'!K100+'t3'!L100+'t3'!M100+'t3'!N100+'t3'!O100+'t3'!P100</f>
        <v>0</v>
      </c>
      <c r="F99" s="388">
        <f>'t4'!FD100</f>
        <v>0</v>
      </c>
      <c r="G99" s="337">
        <f>'t4'!CR164</f>
        <v>0</v>
      </c>
      <c r="H99" s="388">
        <f>'t5'!U101+'t5'!V101</f>
        <v>0</v>
      </c>
      <c r="I99" s="390" t="str">
        <f t="shared" si="4"/>
        <v>OK</v>
      </c>
      <c r="J99" s="390" t="str">
        <f t="shared" si="5"/>
        <v>OK</v>
      </c>
      <c r="K99" s="390" t="str">
        <f t="shared" si="6"/>
        <v>OK</v>
      </c>
      <c r="L99" s="426" t="str">
        <f t="shared" si="7"/>
        <v/>
      </c>
    </row>
    <row r="100" spans="1:12" ht="12.9" x14ac:dyDescent="0.35">
      <c r="A100" s="314" t="str">
        <f>'t1'!A101</f>
        <v>Avvocato dirig. Con incarico di struttura semplice</v>
      </c>
      <c r="B100" s="325" t="str">
        <f>'t1'!B101</f>
        <v>PD0S09</v>
      </c>
      <c r="C100" s="388">
        <f>'t11'!W103+'t11'!X103</f>
        <v>0</v>
      </c>
      <c r="D100" s="388">
        <f>'t1'!K101+'t1'!L101</f>
        <v>0</v>
      </c>
      <c r="E100" s="388">
        <f>'t3'!K101+'t3'!L101+'t3'!M101+'t3'!N101+'t3'!O101+'t3'!P101</f>
        <v>0</v>
      </c>
      <c r="F100" s="388">
        <f>'t4'!FD101</f>
        <v>0</v>
      </c>
      <c r="G100" s="337">
        <f>'t4'!CS164</f>
        <v>0</v>
      </c>
      <c r="H100" s="388">
        <f>'t5'!U102+'t5'!V102</f>
        <v>0</v>
      </c>
      <c r="I100" s="390" t="str">
        <f t="shared" si="4"/>
        <v>OK</v>
      </c>
      <c r="J100" s="390" t="str">
        <f t="shared" si="5"/>
        <v>OK</v>
      </c>
      <c r="K100" s="390" t="str">
        <f t="shared" si="6"/>
        <v>OK</v>
      </c>
      <c r="L100" s="426" t="str">
        <f t="shared" si="7"/>
        <v/>
      </c>
    </row>
    <row r="101" spans="1:12" ht="12.9" x14ac:dyDescent="0.35">
      <c r="A101" s="314" t="str">
        <f>'t1'!A102</f>
        <v>Avvocato dirig. Con altri incar.prof.li</v>
      </c>
      <c r="B101" s="325" t="str">
        <f>'t1'!B102</f>
        <v>PD0A09</v>
      </c>
      <c r="C101" s="388">
        <f>'t11'!W104+'t11'!X104</f>
        <v>0</v>
      </c>
      <c r="D101" s="388">
        <f>'t1'!K102+'t1'!L102</f>
        <v>0</v>
      </c>
      <c r="E101" s="388">
        <f>'t3'!K102+'t3'!L102+'t3'!M102+'t3'!N102+'t3'!O102+'t3'!P102</f>
        <v>0</v>
      </c>
      <c r="F101" s="388">
        <f>'t4'!FD102</f>
        <v>0</v>
      </c>
      <c r="G101" s="337">
        <f>'t4'!CT164</f>
        <v>0</v>
      </c>
      <c r="H101" s="388">
        <f>'t5'!U103+'t5'!V103</f>
        <v>0</v>
      </c>
      <c r="I101" s="390" t="str">
        <f t="shared" si="4"/>
        <v>OK</v>
      </c>
      <c r="J101" s="390" t="str">
        <f t="shared" si="5"/>
        <v>OK</v>
      </c>
      <c r="K101" s="390" t="str">
        <f t="shared" si="6"/>
        <v>OK</v>
      </c>
      <c r="L101" s="426" t="str">
        <f t="shared" si="7"/>
        <v/>
      </c>
    </row>
    <row r="102" spans="1:12" ht="12.9" x14ac:dyDescent="0.35">
      <c r="A102" s="314" t="str">
        <f>'t1'!A103</f>
        <v>Avvocato dir. A t. Determinato(art. 15-septies dlgs. 502/92)</v>
      </c>
      <c r="B102" s="325" t="str">
        <f>'t1'!B103</f>
        <v>PD0605</v>
      </c>
      <c r="C102" s="388">
        <f>'t11'!W105+'t11'!X105</f>
        <v>0</v>
      </c>
      <c r="D102" s="388">
        <f>'t1'!K103+'t1'!L103</f>
        <v>0</v>
      </c>
      <c r="E102" s="388">
        <f>'t3'!K103+'t3'!L103+'t3'!M103+'t3'!N103+'t3'!O103+'t3'!P103</f>
        <v>0</v>
      </c>
      <c r="F102" s="388">
        <f>'t4'!FD103</f>
        <v>0</v>
      </c>
      <c r="G102" s="337">
        <f>'t4'!CU164</f>
        <v>0</v>
      </c>
      <c r="H102" s="388">
        <f>'t5'!U104+'t5'!V104</f>
        <v>0</v>
      </c>
      <c r="I102" s="390" t="str">
        <f t="shared" si="4"/>
        <v>OK</v>
      </c>
      <c r="J102" s="390" t="str">
        <f t="shared" si="5"/>
        <v>OK</v>
      </c>
      <c r="K102" s="390" t="str">
        <f t="shared" si="6"/>
        <v>OK</v>
      </c>
      <c r="L102" s="426" t="str">
        <f t="shared" si="7"/>
        <v/>
      </c>
    </row>
    <row r="103" spans="1:12" ht="12.9" x14ac:dyDescent="0.35">
      <c r="A103" s="314" t="str">
        <f>'t1'!A104</f>
        <v>Ingegnere dirig. Con incarico di struttura complessa</v>
      </c>
      <c r="B103" s="325" t="str">
        <f>'t1'!B104</f>
        <v>PD0046</v>
      </c>
      <c r="C103" s="388">
        <f>'t11'!W106+'t11'!X106</f>
        <v>50</v>
      </c>
      <c r="D103" s="388">
        <f>'t1'!K104+'t1'!L104</f>
        <v>2</v>
      </c>
      <c r="E103" s="388">
        <f>'t3'!K104+'t3'!L104+'t3'!M104+'t3'!N104+'t3'!O104+'t3'!P104</f>
        <v>0</v>
      </c>
      <c r="F103" s="388">
        <f>'t4'!FD104</f>
        <v>0</v>
      </c>
      <c r="G103" s="337">
        <f>'t4'!CV164</f>
        <v>0</v>
      </c>
      <c r="H103" s="388">
        <f>'t5'!U105+'t5'!V105</f>
        <v>0</v>
      </c>
      <c r="I103" s="390" t="str">
        <f t="shared" si="4"/>
        <v>OK</v>
      </c>
      <c r="J103" s="390" t="str">
        <f t="shared" si="5"/>
        <v>OK</v>
      </c>
      <c r="K103" s="390" t="str">
        <f t="shared" si="6"/>
        <v>OK</v>
      </c>
      <c r="L103" s="426" t="str">
        <f t="shared" si="7"/>
        <v/>
      </c>
    </row>
    <row r="104" spans="1:12" ht="12.9" x14ac:dyDescent="0.35">
      <c r="A104" s="314" t="str">
        <f>'t1'!A105</f>
        <v>Ingegnere dirig. Con incarico di struttura semplice</v>
      </c>
      <c r="B104" s="325" t="str">
        <f>'t1'!B105</f>
        <v>PD0S45</v>
      </c>
      <c r="C104" s="388">
        <f>'t11'!W107+'t11'!X107</f>
        <v>0</v>
      </c>
      <c r="D104" s="388">
        <f>'t1'!K105+'t1'!L105</f>
        <v>0</v>
      </c>
      <c r="E104" s="388">
        <f>'t3'!K105+'t3'!L105+'t3'!M105+'t3'!N105+'t3'!O105+'t3'!P105</f>
        <v>0</v>
      </c>
      <c r="F104" s="388">
        <f>'t4'!FD105</f>
        <v>0</v>
      </c>
      <c r="G104" s="337">
        <f>'t4'!CW164</f>
        <v>0</v>
      </c>
      <c r="H104" s="388">
        <f>'t5'!U106+'t5'!V106</f>
        <v>0</v>
      </c>
      <c r="I104" s="390" t="str">
        <f t="shared" si="4"/>
        <v>OK</v>
      </c>
      <c r="J104" s="390" t="str">
        <f t="shared" si="5"/>
        <v>OK</v>
      </c>
      <c r="K104" s="390" t="str">
        <f t="shared" si="6"/>
        <v>OK</v>
      </c>
      <c r="L104" s="426" t="str">
        <f t="shared" si="7"/>
        <v/>
      </c>
    </row>
    <row r="105" spans="1:12" ht="12.9" x14ac:dyDescent="0.35">
      <c r="A105" s="314" t="str">
        <f>'t1'!A106</f>
        <v>Ingegnere dirig. Con altri incar.prof.li</v>
      </c>
      <c r="B105" s="325" t="str">
        <f>'t1'!B106</f>
        <v>PD0A45</v>
      </c>
      <c r="C105" s="388">
        <f>'t11'!W108+'t11'!X108</f>
        <v>15</v>
      </c>
      <c r="D105" s="388">
        <f>'t1'!K106+'t1'!L106</f>
        <v>1</v>
      </c>
      <c r="E105" s="388">
        <f>'t3'!K106+'t3'!L106+'t3'!M106+'t3'!N106+'t3'!O106+'t3'!P106</f>
        <v>0</v>
      </c>
      <c r="F105" s="388">
        <f>'t4'!FD106</f>
        <v>0</v>
      </c>
      <c r="G105" s="337">
        <f>'t4'!CX164</f>
        <v>0</v>
      </c>
      <c r="H105" s="388">
        <f>'t5'!U107+'t5'!V107</f>
        <v>0</v>
      </c>
      <c r="I105" s="390" t="str">
        <f t="shared" si="4"/>
        <v>OK</v>
      </c>
      <c r="J105" s="390" t="str">
        <f t="shared" si="5"/>
        <v>OK</v>
      </c>
      <c r="K105" s="390" t="str">
        <f t="shared" si="6"/>
        <v>OK</v>
      </c>
      <c r="L105" s="426" t="str">
        <f t="shared" si="7"/>
        <v/>
      </c>
    </row>
    <row r="106" spans="1:12" ht="12.9" x14ac:dyDescent="0.35">
      <c r="A106" s="314" t="str">
        <f>'t1'!A107</f>
        <v>Ingegnere dir. A t. Determinato(art.15-septies dlgs. 502/92)</v>
      </c>
      <c r="B106" s="325" t="str">
        <f>'t1'!B107</f>
        <v>PD0606</v>
      </c>
      <c r="C106" s="388">
        <f>'t11'!W109+'t11'!X109</f>
        <v>0</v>
      </c>
      <c r="D106" s="388">
        <f>'t1'!K107+'t1'!L107</f>
        <v>0</v>
      </c>
      <c r="E106" s="388">
        <f>'t3'!K107+'t3'!L107+'t3'!M107+'t3'!N107+'t3'!O107+'t3'!P107</f>
        <v>0</v>
      </c>
      <c r="F106" s="388">
        <f>'t4'!FD107</f>
        <v>0</v>
      </c>
      <c r="G106" s="337">
        <f>'t4'!CY164</f>
        <v>0</v>
      </c>
      <c r="H106" s="388">
        <f>'t5'!U108+'t5'!V108</f>
        <v>0</v>
      </c>
      <c r="I106" s="390" t="str">
        <f t="shared" si="4"/>
        <v>OK</v>
      </c>
      <c r="J106" s="390" t="str">
        <f t="shared" si="5"/>
        <v>OK</v>
      </c>
      <c r="K106" s="390" t="str">
        <f t="shared" si="6"/>
        <v>OK</v>
      </c>
      <c r="L106" s="426" t="str">
        <f t="shared" si="7"/>
        <v/>
      </c>
    </row>
    <row r="107" spans="1:12" ht="12.9" x14ac:dyDescent="0.35">
      <c r="A107" s="314" t="str">
        <f>'t1'!A108</f>
        <v>Architetti dirig. Con incarico di struttura complessa</v>
      </c>
      <c r="B107" s="325" t="str">
        <f>'t1'!B108</f>
        <v>PD0004</v>
      </c>
      <c r="C107" s="388">
        <f>'t11'!W110+'t11'!X110</f>
        <v>0</v>
      </c>
      <c r="D107" s="388">
        <f>'t1'!K108+'t1'!L108</f>
        <v>0</v>
      </c>
      <c r="E107" s="388">
        <f>'t3'!K108+'t3'!L108+'t3'!M108+'t3'!N108+'t3'!O108+'t3'!P108</f>
        <v>0</v>
      </c>
      <c r="F107" s="388">
        <f>'t4'!FD108</f>
        <v>0</v>
      </c>
      <c r="G107" s="337">
        <f>'t4'!CZ164</f>
        <v>0</v>
      </c>
      <c r="H107" s="388">
        <f>'t5'!U109+'t5'!V109</f>
        <v>0</v>
      </c>
      <c r="I107" s="390" t="str">
        <f t="shared" si="4"/>
        <v>OK</v>
      </c>
      <c r="J107" s="390" t="str">
        <f t="shared" si="5"/>
        <v>OK</v>
      </c>
      <c r="K107" s="390" t="str">
        <f t="shared" si="6"/>
        <v>OK</v>
      </c>
      <c r="L107" s="426" t="str">
        <f t="shared" si="7"/>
        <v/>
      </c>
    </row>
    <row r="108" spans="1:12" ht="12.9" x14ac:dyDescent="0.35">
      <c r="A108" s="314" t="str">
        <f>'t1'!A109</f>
        <v>Architetti dirig. Con incarico di struttura semplice</v>
      </c>
      <c r="B108" s="325" t="str">
        <f>'t1'!B109</f>
        <v>PD0S03</v>
      </c>
      <c r="C108" s="388">
        <f>'t11'!W111+'t11'!X111</f>
        <v>0</v>
      </c>
      <c r="D108" s="388">
        <f>'t1'!K109+'t1'!L109</f>
        <v>0</v>
      </c>
      <c r="E108" s="388">
        <f>'t3'!K109+'t3'!L109+'t3'!M109+'t3'!N109+'t3'!O109+'t3'!P109</f>
        <v>0</v>
      </c>
      <c r="F108" s="388">
        <f>'t4'!FD109</f>
        <v>0</v>
      </c>
      <c r="G108" s="337">
        <f>'t4'!DA164</f>
        <v>0</v>
      </c>
      <c r="H108" s="388">
        <f>'t5'!U110+'t5'!V110</f>
        <v>0</v>
      </c>
      <c r="I108" s="390" t="str">
        <f t="shared" si="4"/>
        <v>OK</v>
      </c>
      <c r="J108" s="390" t="str">
        <f t="shared" si="5"/>
        <v>OK</v>
      </c>
      <c r="K108" s="390" t="str">
        <f t="shared" si="6"/>
        <v>OK</v>
      </c>
      <c r="L108" s="426" t="str">
        <f t="shared" si="7"/>
        <v/>
      </c>
    </row>
    <row r="109" spans="1:12" ht="12.9" x14ac:dyDescent="0.35">
      <c r="A109" s="314" t="str">
        <f>'t1'!A110</f>
        <v>Architetti dirig. Con altri incar.prof.li</v>
      </c>
      <c r="B109" s="325" t="str">
        <f>'t1'!B110</f>
        <v>PD0A03</v>
      </c>
      <c r="C109" s="388">
        <f>'t11'!W112+'t11'!X112</f>
        <v>0</v>
      </c>
      <c r="D109" s="388">
        <f>'t1'!K110+'t1'!L110</f>
        <v>0</v>
      </c>
      <c r="E109" s="388">
        <f>'t3'!K110+'t3'!L110+'t3'!M110+'t3'!N110+'t3'!O110+'t3'!P110</f>
        <v>0</v>
      </c>
      <c r="F109" s="388">
        <f>'t4'!FD110</f>
        <v>0</v>
      </c>
      <c r="G109" s="337">
        <f>'t4'!DB164</f>
        <v>0</v>
      </c>
      <c r="H109" s="388">
        <f>'t5'!U111+'t5'!V111</f>
        <v>0</v>
      </c>
      <c r="I109" s="390" t="str">
        <f t="shared" si="4"/>
        <v>OK</v>
      </c>
      <c r="J109" s="390" t="str">
        <f t="shared" si="5"/>
        <v>OK</v>
      </c>
      <c r="K109" s="390" t="str">
        <f t="shared" si="6"/>
        <v>OK</v>
      </c>
      <c r="L109" s="426" t="str">
        <f t="shared" si="7"/>
        <v/>
      </c>
    </row>
    <row r="110" spans="1:12" ht="12.9" x14ac:dyDescent="0.35">
      <c r="A110" s="314" t="str">
        <f>'t1'!A111</f>
        <v>Architetti dir. A t.determinato(art. 15-septies dlgs.502/92)</v>
      </c>
      <c r="B110" s="325" t="str">
        <f>'t1'!B111</f>
        <v>PD0607</v>
      </c>
      <c r="C110" s="388">
        <f>'t11'!W113+'t11'!X113</f>
        <v>0</v>
      </c>
      <c r="D110" s="388">
        <f>'t1'!K111+'t1'!L111</f>
        <v>0</v>
      </c>
      <c r="E110" s="388">
        <f>'t3'!K111+'t3'!L111+'t3'!M111+'t3'!N111+'t3'!O111+'t3'!P111</f>
        <v>0</v>
      </c>
      <c r="F110" s="388">
        <f>'t4'!FD111</f>
        <v>0</v>
      </c>
      <c r="G110" s="337">
        <f>'t4'!DC164</f>
        <v>0</v>
      </c>
      <c r="H110" s="388">
        <f>'t5'!U112+'t5'!V112</f>
        <v>0</v>
      </c>
      <c r="I110" s="390" t="str">
        <f t="shared" si="4"/>
        <v>OK</v>
      </c>
      <c r="J110" s="390" t="str">
        <f t="shared" si="5"/>
        <v>OK</v>
      </c>
      <c r="K110" s="390" t="str">
        <f t="shared" si="6"/>
        <v>OK</v>
      </c>
      <c r="L110" s="426" t="str">
        <f t="shared" si="7"/>
        <v/>
      </c>
    </row>
    <row r="111" spans="1:12" ht="12.9" x14ac:dyDescent="0.35">
      <c r="A111" s="314" t="str">
        <f>'t1'!A112</f>
        <v>Geologi dirig. Con incarico di struttura complessa</v>
      </c>
      <c r="B111" s="325" t="str">
        <f>'t1'!B112</f>
        <v>PD0044</v>
      </c>
      <c r="C111" s="388">
        <f>'t11'!W114+'t11'!X114</f>
        <v>0</v>
      </c>
      <c r="D111" s="388">
        <f>'t1'!K112+'t1'!L112</f>
        <v>0</v>
      </c>
      <c r="E111" s="388">
        <f>'t3'!K112+'t3'!L112+'t3'!M112+'t3'!N112+'t3'!O112+'t3'!P112</f>
        <v>0</v>
      </c>
      <c r="F111" s="388">
        <f>'t4'!FD112</f>
        <v>0</v>
      </c>
      <c r="G111" s="337">
        <f>'t4'!DD164</f>
        <v>0</v>
      </c>
      <c r="H111" s="388">
        <f>'t5'!U113+'t5'!V113</f>
        <v>0</v>
      </c>
      <c r="I111" s="390" t="str">
        <f t="shared" si="4"/>
        <v>OK</v>
      </c>
      <c r="J111" s="390" t="str">
        <f t="shared" si="5"/>
        <v>OK</v>
      </c>
      <c r="K111" s="390" t="str">
        <f t="shared" si="6"/>
        <v>OK</v>
      </c>
      <c r="L111" s="426" t="str">
        <f t="shared" si="7"/>
        <v/>
      </c>
    </row>
    <row r="112" spans="1:12" ht="12.9" x14ac:dyDescent="0.35">
      <c r="A112" s="314" t="str">
        <f>'t1'!A113</f>
        <v>Geologi dirig. Con incarico di struttura semplice</v>
      </c>
      <c r="B112" s="325" t="str">
        <f>'t1'!B113</f>
        <v>PD0S43</v>
      </c>
      <c r="C112" s="388">
        <f>'t11'!W115+'t11'!X115</f>
        <v>0</v>
      </c>
      <c r="D112" s="388">
        <f>'t1'!K113+'t1'!L113</f>
        <v>0</v>
      </c>
      <c r="E112" s="388">
        <f>'t3'!K113+'t3'!L113+'t3'!M113+'t3'!N113+'t3'!O113+'t3'!P113</f>
        <v>0</v>
      </c>
      <c r="F112" s="388">
        <f>'t4'!FD113</f>
        <v>0</v>
      </c>
      <c r="G112" s="337">
        <f>'t4'!DE164</f>
        <v>0</v>
      </c>
      <c r="H112" s="388">
        <f>'t5'!U114+'t5'!V114</f>
        <v>0</v>
      </c>
      <c r="I112" s="390" t="str">
        <f t="shared" si="4"/>
        <v>OK</v>
      </c>
      <c r="J112" s="390" t="str">
        <f t="shared" si="5"/>
        <v>OK</v>
      </c>
      <c r="K112" s="390" t="str">
        <f t="shared" si="6"/>
        <v>OK</v>
      </c>
      <c r="L112" s="426" t="str">
        <f t="shared" si="7"/>
        <v/>
      </c>
    </row>
    <row r="113" spans="1:12" ht="12.9" x14ac:dyDescent="0.35">
      <c r="A113" s="314" t="str">
        <f>'t1'!A114</f>
        <v>Geologi dirig. Con altri incar.prof.li</v>
      </c>
      <c r="B113" s="325" t="str">
        <f>'t1'!B114</f>
        <v>PD0A43</v>
      </c>
      <c r="C113" s="388">
        <f>'t11'!W116+'t11'!X116</f>
        <v>0</v>
      </c>
      <c r="D113" s="388">
        <f>'t1'!K114+'t1'!L114</f>
        <v>0</v>
      </c>
      <c r="E113" s="388">
        <f>'t3'!K114+'t3'!L114+'t3'!M114+'t3'!N114+'t3'!O114+'t3'!P114</f>
        <v>0</v>
      </c>
      <c r="F113" s="388">
        <f>'t4'!FD114</f>
        <v>0</v>
      </c>
      <c r="G113" s="337">
        <f>'t4'!DF164</f>
        <v>0</v>
      </c>
      <c r="H113" s="388">
        <f>'t5'!U115+'t5'!V115</f>
        <v>0</v>
      </c>
      <c r="I113" s="390" t="str">
        <f t="shared" si="4"/>
        <v>OK</v>
      </c>
      <c r="J113" s="390" t="str">
        <f t="shared" si="5"/>
        <v>OK</v>
      </c>
      <c r="K113" s="390" t="str">
        <f t="shared" si="6"/>
        <v>OK</v>
      </c>
      <c r="L113" s="426" t="str">
        <f t="shared" si="7"/>
        <v/>
      </c>
    </row>
    <row r="114" spans="1:12" ht="12.9" x14ac:dyDescent="0.35">
      <c r="A114" s="314" t="str">
        <f>'t1'!A115</f>
        <v>Geologi  dir. A t. Determinato(art. 15-septies dlgs. 502/92)</v>
      </c>
      <c r="B114" s="325" t="str">
        <f>'t1'!B115</f>
        <v>PD0608</v>
      </c>
      <c r="C114" s="388">
        <f>'t11'!W117+'t11'!X117</f>
        <v>0</v>
      </c>
      <c r="D114" s="388">
        <f>'t1'!K115+'t1'!L115</f>
        <v>0</v>
      </c>
      <c r="E114" s="388">
        <f>'t3'!K115+'t3'!L115+'t3'!M115+'t3'!N115+'t3'!O115+'t3'!P115</f>
        <v>0</v>
      </c>
      <c r="F114" s="388">
        <f>'t4'!FD115</f>
        <v>0</v>
      </c>
      <c r="G114" s="337">
        <f>'t4'!DG164</f>
        <v>0</v>
      </c>
      <c r="H114" s="388">
        <f>'t5'!U116+'t5'!V116</f>
        <v>0</v>
      </c>
      <c r="I114" s="390" t="str">
        <f t="shared" si="4"/>
        <v>OK</v>
      </c>
      <c r="J114" s="390" t="str">
        <f t="shared" si="5"/>
        <v>OK</v>
      </c>
      <c r="K114" s="390" t="str">
        <f t="shared" si="6"/>
        <v>OK</v>
      </c>
      <c r="L114" s="426" t="str">
        <f t="shared" si="7"/>
        <v/>
      </c>
    </row>
    <row r="115" spans="1:12" ht="12.9" x14ac:dyDescent="0.35">
      <c r="A115" s="314" t="str">
        <f>'t1'!A116</f>
        <v>Assistente religioso - D</v>
      </c>
      <c r="B115" s="325" t="str">
        <f>'t1'!B116</f>
        <v>P16006</v>
      </c>
      <c r="C115" s="388">
        <f>'t11'!W118+'t11'!X118</f>
        <v>0</v>
      </c>
      <c r="D115" s="388">
        <f>'t1'!K116+'t1'!L116</f>
        <v>0</v>
      </c>
      <c r="E115" s="388">
        <f>'t3'!K116+'t3'!L116+'t3'!M116+'t3'!N116+'t3'!O116+'t3'!P116</f>
        <v>0</v>
      </c>
      <c r="F115" s="388">
        <f>'t4'!FD116</f>
        <v>0</v>
      </c>
      <c r="G115" s="337">
        <f>'t4'!DH164</f>
        <v>0</v>
      </c>
      <c r="H115" s="388">
        <f>'t5'!U117+'t5'!V117</f>
        <v>0</v>
      </c>
      <c r="I115" s="390" t="str">
        <f t="shared" si="4"/>
        <v>OK</v>
      </c>
      <c r="J115" s="390" t="str">
        <f t="shared" si="5"/>
        <v>OK</v>
      </c>
      <c r="K115" s="390" t="str">
        <f t="shared" si="6"/>
        <v>OK</v>
      </c>
      <c r="L115" s="426" t="str">
        <f t="shared" si="7"/>
        <v/>
      </c>
    </row>
    <row r="116" spans="1:12" ht="12.9" x14ac:dyDescent="0.35">
      <c r="A116" s="314" t="str">
        <f>'t1'!A117</f>
        <v>Specialista della comunicazione istituzionale - D</v>
      </c>
      <c r="B116" s="325" t="str">
        <f>'t1'!B117</f>
        <v>PSP871</v>
      </c>
      <c r="C116" s="388">
        <f>'t11'!W119+'t11'!X119</f>
        <v>0</v>
      </c>
      <c r="D116" s="388">
        <f>'t1'!K117+'t1'!L117</f>
        <v>0</v>
      </c>
      <c r="E116" s="388">
        <f>'t3'!K117+'t3'!L117+'t3'!M117+'t3'!N117+'t3'!O117+'t3'!P117</f>
        <v>0</v>
      </c>
      <c r="F116" s="388">
        <f>'t4'!FD117</f>
        <v>0</v>
      </c>
      <c r="G116" s="337">
        <f>'t4'!DI164</f>
        <v>0</v>
      </c>
      <c r="H116" s="388">
        <f>'t5'!U118+'t5'!V118</f>
        <v>0</v>
      </c>
      <c r="I116" s="390" t="str">
        <f t="shared" si="4"/>
        <v>OK</v>
      </c>
      <c r="J116" s="390" t="str">
        <f t="shared" si="5"/>
        <v>OK</v>
      </c>
      <c r="K116" s="390" t="str">
        <f t="shared" si="6"/>
        <v>OK</v>
      </c>
      <c r="L116" s="426" t="str">
        <f t="shared" si="7"/>
        <v/>
      </c>
    </row>
    <row r="117" spans="1:12" ht="12.9" x14ac:dyDescent="0.35">
      <c r="A117" s="314" t="str">
        <f>'t1'!A118</f>
        <v>Specialista nei rapporti con i media, giornalista pubblico - D</v>
      </c>
      <c r="B117" s="325" t="str">
        <f>'t1'!B118</f>
        <v>PSP872</v>
      </c>
      <c r="C117" s="388">
        <f>'t11'!W120+'t11'!X120</f>
        <v>0</v>
      </c>
      <c r="D117" s="388">
        <f>'t1'!K118+'t1'!L118</f>
        <v>0</v>
      </c>
      <c r="E117" s="388">
        <f>'t3'!K118+'t3'!L118+'t3'!M118+'t3'!N118+'t3'!O118+'t3'!P118</f>
        <v>0</v>
      </c>
      <c r="F117" s="388">
        <f>'t4'!FD118</f>
        <v>0</v>
      </c>
      <c r="G117" s="337">
        <f>'t4'!DJ164</f>
        <v>0</v>
      </c>
      <c r="H117" s="388">
        <f>'t5'!U119+'t5'!V119</f>
        <v>0</v>
      </c>
      <c r="I117" s="390" t="str">
        <f t="shared" si="4"/>
        <v>OK</v>
      </c>
      <c r="J117" s="390" t="str">
        <f t="shared" si="5"/>
        <v>OK</v>
      </c>
      <c r="K117" s="390" t="str">
        <f t="shared" si="6"/>
        <v>OK</v>
      </c>
      <c r="L117" s="426" t="str">
        <f t="shared" si="7"/>
        <v/>
      </c>
    </row>
    <row r="118" spans="1:12" ht="12.9" x14ac:dyDescent="0.35">
      <c r="A118" s="314" t="str">
        <f>'t1'!A119</f>
        <v>Profilo atipico ruolo professionale</v>
      </c>
      <c r="B118" s="325" t="str">
        <f>'t1'!B119</f>
        <v>P00062</v>
      </c>
      <c r="C118" s="388">
        <f>'t11'!W121+'t11'!X121</f>
        <v>0</v>
      </c>
      <c r="D118" s="388">
        <f>'t1'!K119+'t1'!L119</f>
        <v>0</v>
      </c>
      <c r="E118" s="388">
        <f>'t3'!K119+'t3'!L119+'t3'!M119+'t3'!N119+'t3'!O119+'t3'!P119</f>
        <v>0</v>
      </c>
      <c r="F118" s="388">
        <f>'t4'!FD119</f>
        <v>0</v>
      </c>
      <c r="G118" s="337">
        <f>'t4'!DK164</f>
        <v>0</v>
      </c>
      <c r="H118" s="388">
        <f>'t5'!U120+'t5'!V120</f>
        <v>0</v>
      </c>
      <c r="I118" s="390" t="str">
        <f t="shared" si="4"/>
        <v>OK</v>
      </c>
      <c r="J118" s="390" t="str">
        <f t="shared" si="5"/>
        <v>OK</v>
      </c>
      <c r="K118" s="390" t="str">
        <f t="shared" si="6"/>
        <v>OK</v>
      </c>
      <c r="L118" s="426" t="str">
        <f t="shared" si="7"/>
        <v/>
      </c>
    </row>
    <row r="119" spans="1:12" ht="12.9" x14ac:dyDescent="0.35">
      <c r="A119" s="314" t="str">
        <f>'t1'!A120</f>
        <v>Analisti dirig. Con incarico di struttura complessa</v>
      </c>
      <c r="B119" s="325" t="str">
        <f>'t1'!B120</f>
        <v>TD0002</v>
      </c>
      <c r="C119" s="388">
        <f>'t11'!W122+'t11'!X122</f>
        <v>42</v>
      </c>
      <c r="D119" s="388">
        <f>'t1'!K120+'t1'!L120</f>
        <v>1</v>
      </c>
      <c r="E119" s="388">
        <f>'t3'!K120+'t3'!L120+'t3'!M120+'t3'!N120+'t3'!O120+'t3'!P120</f>
        <v>0</v>
      </c>
      <c r="F119" s="388">
        <f>'t4'!FD120</f>
        <v>0</v>
      </c>
      <c r="G119" s="337">
        <f>'t4'!DL164</f>
        <v>0</v>
      </c>
      <c r="H119" s="388">
        <f>'t5'!U121+'t5'!V121</f>
        <v>0</v>
      </c>
      <c r="I119" s="390" t="str">
        <f t="shared" si="4"/>
        <v>OK</v>
      </c>
      <c r="J119" s="390" t="str">
        <f t="shared" si="5"/>
        <v>OK</v>
      </c>
      <c r="K119" s="390" t="str">
        <f t="shared" si="6"/>
        <v>OK</v>
      </c>
      <c r="L119" s="426" t="str">
        <f t="shared" si="7"/>
        <v/>
      </c>
    </row>
    <row r="120" spans="1:12" ht="12.9" x14ac:dyDescent="0.35">
      <c r="A120" s="314" t="str">
        <f>'t1'!A121</f>
        <v>Analisti dirig. Con incarico di struttura semplice</v>
      </c>
      <c r="B120" s="325" t="str">
        <f>'t1'!B121</f>
        <v>TD0S01</v>
      </c>
      <c r="C120" s="388">
        <f>'t11'!W123+'t11'!X123</f>
        <v>0</v>
      </c>
      <c r="D120" s="388">
        <f>'t1'!K121+'t1'!L121</f>
        <v>0</v>
      </c>
      <c r="E120" s="388">
        <f>'t3'!K121+'t3'!L121+'t3'!M121+'t3'!N121+'t3'!O121+'t3'!P121</f>
        <v>0</v>
      </c>
      <c r="F120" s="388">
        <f>'t4'!FD121</f>
        <v>0</v>
      </c>
      <c r="G120" s="337">
        <f>'t4'!DM164</f>
        <v>0</v>
      </c>
      <c r="H120" s="388">
        <f>'t5'!U122+'t5'!V122</f>
        <v>0</v>
      </c>
      <c r="I120" s="390" t="str">
        <f t="shared" si="4"/>
        <v>OK</v>
      </c>
      <c r="J120" s="390" t="str">
        <f t="shared" si="5"/>
        <v>OK</v>
      </c>
      <c r="K120" s="390" t="str">
        <f t="shared" si="6"/>
        <v>OK</v>
      </c>
      <c r="L120" s="426" t="str">
        <f t="shared" si="7"/>
        <v/>
      </c>
    </row>
    <row r="121" spans="1:12" ht="12.9" x14ac:dyDescent="0.35">
      <c r="A121" s="314" t="str">
        <f>'t1'!A122</f>
        <v>Analisti dirig. Con altri incar.prof.li</v>
      </c>
      <c r="B121" s="325" t="str">
        <f>'t1'!B122</f>
        <v>TD0A01</v>
      </c>
      <c r="C121" s="388">
        <f>'t11'!W124+'t11'!X124</f>
        <v>68</v>
      </c>
      <c r="D121" s="388">
        <f>'t1'!K122+'t1'!L122</f>
        <v>2</v>
      </c>
      <c r="E121" s="388">
        <f>'t3'!K122+'t3'!L122+'t3'!M122+'t3'!N122+'t3'!O122+'t3'!P122</f>
        <v>0</v>
      </c>
      <c r="F121" s="388">
        <f>'t4'!FD122</f>
        <v>0</v>
      </c>
      <c r="G121" s="337">
        <f>'t4'!DN164</f>
        <v>0</v>
      </c>
      <c r="H121" s="388">
        <f>'t5'!U123+'t5'!V123</f>
        <v>0</v>
      </c>
      <c r="I121" s="390" t="str">
        <f t="shared" si="4"/>
        <v>OK</v>
      </c>
      <c r="J121" s="390" t="str">
        <f t="shared" si="5"/>
        <v>OK</v>
      </c>
      <c r="K121" s="390" t="str">
        <f t="shared" si="6"/>
        <v>OK</v>
      </c>
      <c r="L121" s="426" t="str">
        <f t="shared" si="7"/>
        <v/>
      </c>
    </row>
    <row r="122" spans="1:12" ht="12.9" x14ac:dyDescent="0.35">
      <c r="A122" s="314" t="str">
        <f>'t1'!A123</f>
        <v>Analisti dir. A t. Determinato(art. 15-septies dlgs. 502/92)</v>
      </c>
      <c r="B122" s="325" t="str">
        <f>'t1'!B123</f>
        <v>TD0609</v>
      </c>
      <c r="C122" s="388">
        <f>'t11'!W125+'t11'!X125</f>
        <v>0</v>
      </c>
      <c r="D122" s="388">
        <f>'t1'!K123+'t1'!L123</f>
        <v>0</v>
      </c>
      <c r="E122" s="388">
        <f>'t3'!K123+'t3'!L123+'t3'!M123+'t3'!N123+'t3'!O123+'t3'!P123</f>
        <v>0</v>
      </c>
      <c r="F122" s="388">
        <f>'t4'!FD123</f>
        <v>0</v>
      </c>
      <c r="G122" s="337">
        <f>'t4'!DO164</f>
        <v>0</v>
      </c>
      <c r="H122" s="388">
        <f>'t5'!U124+'t5'!V124</f>
        <v>0</v>
      </c>
      <c r="I122" s="390" t="str">
        <f t="shared" si="4"/>
        <v>OK</v>
      </c>
      <c r="J122" s="390" t="str">
        <f t="shared" si="5"/>
        <v>OK</v>
      </c>
      <c r="K122" s="390" t="str">
        <f t="shared" si="6"/>
        <v>OK</v>
      </c>
      <c r="L122" s="426" t="str">
        <f t="shared" si="7"/>
        <v/>
      </c>
    </row>
    <row r="123" spans="1:12" ht="12.9" x14ac:dyDescent="0.35">
      <c r="A123" s="314" t="str">
        <f>'t1'!A124</f>
        <v>Statistico dirig. Con incarico di struttura complessa</v>
      </c>
      <c r="B123" s="325" t="str">
        <f>'t1'!B124</f>
        <v>TD0071</v>
      </c>
      <c r="C123" s="388">
        <f>'t11'!W126+'t11'!X126</f>
        <v>0</v>
      </c>
      <c r="D123" s="388">
        <f>'t1'!K124+'t1'!L124</f>
        <v>0</v>
      </c>
      <c r="E123" s="388">
        <f>'t3'!K124+'t3'!L124+'t3'!M124+'t3'!N124+'t3'!O124+'t3'!P124</f>
        <v>0</v>
      </c>
      <c r="F123" s="388">
        <f>'t4'!FD124</f>
        <v>0</v>
      </c>
      <c r="G123" s="337">
        <f>'t4'!DP164</f>
        <v>0</v>
      </c>
      <c r="H123" s="388">
        <f>'t5'!U125+'t5'!V125</f>
        <v>0</v>
      </c>
      <c r="I123" s="390" t="str">
        <f t="shared" si="4"/>
        <v>OK</v>
      </c>
      <c r="J123" s="390" t="str">
        <f t="shared" si="5"/>
        <v>OK</v>
      </c>
      <c r="K123" s="390" t="str">
        <f t="shared" si="6"/>
        <v>OK</v>
      </c>
      <c r="L123" s="426" t="str">
        <f t="shared" si="7"/>
        <v/>
      </c>
    </row>
    <row r="124" spans="1:12" ht="12.9" x14ac:dyDescent="0.35">
      <c r="A124" s="314" t="str">
        <f>'t1'!A125</f>
        <v>Statistico dirig. Con incarico di struttura semplice</v>
      </c>
      <c r="B124" s="325" t="str">
        <f>'t1'!B125</f>
        <v>TD0S70</v>
      </c>
      <c r="C124" s="388">
        <f>'t11'!W127+'t11'!X127</f>
        <v>27</v>
      </c>
      <c r="D124" s="388">
        <f>'t1'!K125+'t1'!L125</f>
        <v>1</v>
      </c>
      <c r="E124" s="388">
        <f>'t3'!K125+'t3'!L125+'t3'!M125+'t3'!N125+'t3'!O125+'t3'!P125</f>
        <v>0</v>
      </c>
      <c r="F124" s="388">
        <f>'t4'!FD125</f>
        <v>0</v>
      </c>
      <c r="G124" s="337">
        <f>'t4'!DQ164</f>
        <v>0</v>
      </c>
      <c r="H124" s="388">
        <f>'t5'!U126+'t5'!V126</f>
        <v>0</v>
      </c>
      <c r="I124" s="390" t="str">
        <f t="shared" si="4"/>
        <v>OK</v>
      </c>
      <c r="J124" s="390" t="str">
        <f t="shared" si="5"/>
        <v>OK</v>
      </c>
      <c r="K124" s="390" t="str">
        <f t="shared" si="6"/>
        <v>OK</v>
      </c>
      <c r="L124" s="426" t="str">
        <f t="shared" si="7"/>
        <v/>
      </c>
    </row>
    <row r="125" spans="1:12" ht="12.9" x14ac:dyDescent="0.35">
      <c r="A125" s="314" t="str">
        <f>'t1'!A126</f>
        <v>Statistico dirig. Con altri incar.prof.li</v>
      </c>
      <c r="B125" s="325" t="str">
        <f>'t1'!B126</f>
        <v>TD0A70</v>
      </c>
      <c r="C125" s="388">
        <f>'t11'!W128+'t11'!X128</f>
        <v>79</v>
      </c>
      <c r="D125" s="388">
        <f>'t1'!K126+'t1'!L126</f>
        <v>1</v>
      </c>
      <c r="E125" s="388">
        <f>'t3'!K126+'t3'!L126+'t3'!M126+'t3'!N126+'t3'!O126+'t3'!P126</f>
        <v>0</v>
      </c>
      <c r="F125" s="388">
        <f>'t4'!FD126</f>
        <v>0</v>
      </c>
      <c r="G125" s="337">
        <f>'t4'!DR164</f>
        <v>0</v>
      </c>
      <c r="H125" s="388">
        <f>'t5'!U127+'t5'!V127</f>
        <v>0</v>
      </c>
      <c r="I125" s="390" t="str">
        <f t="shared" si="4"/>
        <v>OK</v>
      </c>
      <c r="J125" s="390" t="str">
        <f t="shared" si="5"/>
        <v>OK</v>
      </c>
      <c r="K125" s="390" t="str">
        <f t="shared" si="6"/>
        <v>OK</v>
      </c>
      <c r="L125" s="426" t="str">
        <f t="shared" si="7"/>
        <v/>
      </c>
    </row>
    <row r="126" spans="1:12" ht="12.9" x14ac:dyDescent="0.35">
      <c r="A126" s="314" t="str">
        <f>'t1'!A127</f>
        <v>Statistico dir. A t.determinato(art. 15-septies dlgs.502/92)</v>
      </c>
      <c r="B126" s="325" t="str">
        <f>'t1'!B127</f>
        <v>TD0610</v>
      </c>
      <c r="C126" s="388">
        <f>'t11'!W129+'t11'!X129</f>
        <v>0</v>
      </c>
      <c r="D126" s="388">
        <f>'t1'!K127+'t1'!L127</f>
        <v>0</v>
      </c>
      <c r="E126" s="388">
        <f>'t3'!K127+'t3'!L127+'t3'!M127+'t3'!N127+'t3'!O127+'t3'!P127</f>
        <v>0</v>
      </c>
      <c r="F126" s="388">
        <f>'t4'!FD127</f>
        <v>0</v>
      </c>
      <c r="G126" s="337">
        <f>'t4'!DS164</f>
        <v>0</v>
      </c>
      <c r="H126" s="388">
        <f>'t5'!U128+'t5'!V128</f>
        <v>0</v>
      </c>
      <c r="I126" s="390" t="str">
        <f t="shared" si="4"/>
        <v>OK</v>
      </c>
      <c r="J126" s="390" t="str">
        <f t="shared" si="5"/>
        <v>OK</v>
      </c>
      <c r="K126" s="390" t="str">
        <f t="shared" si="6"/>
        <v>OK</v>
      </c>
      <c r="L126" s="426" t="str">
        <f t="shared" si="7"/>
        <v/>
      </c>
    </row>
    <row r="127" spans="1:12" ht="12.9" x14ac:dyDescent="0.35">
      <c r="A127" s="314" t="str">
        <f>'t1'!A128</f>
        <v>Sociologo dirig. Con incarico di struttura complessa</v>
      </c>
      <c r="B127" s="325" t="str">
        <f>'t1'!B128</f>
        <v>TD0068</v>
      </c>
      <c r="C127" s="388">
        <f>'t11'!W130+'t11'!X130</f>
        <v>0</v>
      </c>
      <c r="D127" s="388">
        <f>'t1'!K128+'t1'!L128</f>
        <v>0</v>
      </c>
      <c r="E127" s="388">
        <f>'t3'!K128+'t3'!L128+'t3'!M128+'t3'!N128+'t3'!O128+'t3'!P128</f>
        <v>0</v>
      </c>
      <c r="F127" s="388">
        <f>'t4'!FD128</f>
        <v>0</v>
      </c>
      <c r="G127" s="337">
        <f>'t4'!DT164</f>
        <v>0</v>
      </c>
      <c r="H127" s="388">
        <f>'t5'!U129+'t5'!V129</f>
        <v>0</v>
      </c>
      <c r="I127" s="390" t="str">
        <f t="shared" si="4"/>
        <v>OK</v>
      </c>
      <c r="J127" s="390" t="str">
        <f t="shared" si="5"/>
        <v>OK</v>
      </c>
      <c r="K127" s="390" t="str">
        <f t="shared" si="6"/>
        <v>OK</v>
      </c>
      <c r="L127" s="426" t="str">
        <f t="shared" si="7"/>
        <v/>
      </c>
    </row>
    <row r="128" spans="1:12" ht="12.9" x14ac:dyDescent="0.35">
      <c r="A128" s="314" t="str">
        <f>'t1'!A129</f>
        <v>Sociologo dirig. Con incarico di struttura semplice</v>
      </c>
      <c r="B128" s="325" t="str">
        <f>'t1'!B129</f>
        <v>TD0S67</v>
      </c>
      <c r="C128" s="388">
        <f>'t11'!W131+'t11'!X131</f>
        <v>0</v>
      </c>
      <c r="D128" s="388">
        <f>'t1'!K129+'t1'!L129</f>
        <v>0</v>
      </c>
      <c r="E128" s="388">
        <f>'t3'!K129+'t3'!L129+'t3'!M129+'t3'!N129+'t3'!O129+'t3'!P129</f>
        <v>0</v>
      </c>
      <c r="F128" s="388">
        <f>'t4'!FD129</f>
        <v>0</v>
      </c>
      <c r="G128" s="337">
        <f>'t4'!DU164</f>
        <v>0</v>
      </c>
      <c r="H128" s="388">
        <f>'t5'!U130+'t5'!V130</f>
        <v>0</v>
      </c>
      <c r="I128" s="390" t="str">
        <f t="shared" si="4"/>
        <v>OK</v>
      </c>
      <c r="J128" s="390" t="str">
        <f t="shared" si="5"/>
        <v>OK</v>
      </c>
      <c r="K128" s="390" t="str">
        <f t="shared" si="6"/>
        <v>OK</v>
      </c>
      <c r="L128" s="426" t="str">
        <f t="shared" si="7"/>
        <v/>
      </c>
    </row>
    <row r="129" spans="1:12" ht="12.9" x14ac:dyDescent="0.35">
      <c r="A129" s="314" t="str">
        <f>'t1'!A130</f>
        <v>Sociologo dirig. Con altri incar.prof.li</v>
      </c>
      <c r="B129" s="325" t="str">
        <f>'t1'!B130</f>
        <v>TD0A67</v>
      </c>
      <c r="C129" s="388">
        <f>'t11'!W132+'t11'!X132</f>
        <v>0</v>
      </c>
      <c r="D129" s="388">
        <f>'t1'!K130+'t1'!L130</f>
        <v>0</v>
      </c>
      <c r="E129" s="388">
        <f>'t3'!K130+'t3'!L130+'t3'!M130+'t3'!N130+'t3'!O130+'t3'!P130</f>
        <v>0</v>
      </c>
      <c r="F129" s="388">
        <f>'t4'!FD130</f>
        <v>0</v>
      </c>
      <c r="G129" s="337">
        <f>'t4'!DV164</f>
        <v>0</v>
      </c>
      <c r="H129" s="388">
        <f>'t5'!U131+'t5'!V131</f>
        <v>0</v>
      </c>
      <c r="I129" s="390" t="str">
        <f t="shared" si="4"/>
        <v>OK</v>
      </c>
      <c r="J129" s="390" t="str">
        <f t="shared" si="5"/>
        <v>OK</v>
      </c>
      <c r="K129" s="390" t="str">
        <f t="shared" si="6"/>
        <v>OK</v>
      </c>
      <c r="L129" s="426" t="str">
        <f t="shared" si="7"/>
        <v/>
      </c>
    </row>
    <row r="130" spans="1:12" ht="12.9" x14ac:dyDescent="0.35">
      <c r="A130" s="314" t="str">
        <f>'t1'!A131</f>
        <v>Sociologo dir. A t. Determinato(art.15-septies dlgs. 502/92)</v>
      </c>
      <c r="B130" s="325" t="str">
        <f>'t1'!B131</f>
        <v>TD0611</v>
      </c>
      <c r="C130" s="388">
        <f>'t11'!W133+'t11'!X133</f>
        <v>0</v>
      </c>
      <c r="D130" s="388">
        <f>'t1'!K131+'t1'!L131</f>
        <v>0</v>
      </c>
      <c r="E130" s="388">
        <f>'t3'!K131+'t3'!L131+'t3'!M131+'t3'!N131+'t3'!O131+'t3'!P131</f>
        <v>0</v>
      </c>
      <c r="F130" s="388">
        <f>'t4'!FD131</f>
        <v>0</v>
      </c>
      <c r="G130" s="337">
        <f>'t4'!DW164</f>
        <v>0</v>
      </c>
      <c r="H130" s="388">
        <f>'t5'!U132+'t5'!V132</f>
        <v>0</v>
      </c>
      <c r="I130" s="390" t="str">
        <f t="shared" si="4"/>
        <v>OK</v>
      </c>
      <c r="J130" s="390" t="str">
        <f t="shared" si="5"/>
        <v>OK</v>
      </c>
      <c r="K130" s="390" t="str">
        <f t="shared" si="6"/>
        <v>OK</v>
      </c>
      <c r="L130" s="426" t="str">
        <f t="shared" si="7"/>
        <v/>
      </c>
    </row>
    <row r="131" spans="1:12" ht="12.9" x14ac:dyDescent="0.35">
      <c r="A131" s="314" t="str">
        <f>'t1'!A132</f>
        <v>Collab.re prof.le assistente sociale senior - DS</v>
      </c>
      <c r="B131" s="325" t="str">
        <f>'t1'!B132</f>
        <v>T18867</v>
      </c>
      <c r="C131" s="388">
        <f>'t11'!W134+'t11'!X134</f>
        <v>0</v>
      </c>
      <c r="D131" s="388">
        <f>'t1'!K132+'t1'!L132</f>
        <v>0</v>
      </c>
      <c r="E131" s="388">
        <f>'t3'!K132+'t3'!L132+'t3'!M132+'t3'!N132+'t3'!O132+'t3'!P132</f>
        <v>0</v>
      </c>
      <c r="F131" s="388">
        <f>'t4'!FD132</f>
        <v>0</v>
      </c>
      <c r="G131" s="337">
        <f>'t4'!DX164</f>
        <v>0</v>
      </c>
      <c r="H131" s="388">
        <f>'t5'!U133+'t5'!V133</f>
        <v>0</v>
      </c>
      <c r="I131" s="390" t="str">
        <f t="shared" si="4"/>
        <v>OK</v>
      </c>
      <c r="J131" s="390" t="str">
        <f t="shared" si="5"/>
        <v>OK</v>
      </c>
      <c r="K131" s="390" t="str">
        <f t="shared" si="6"/>
        <v>OK</v>
      </c>
      <c r="L131" s="426" t="str">
        <f t="shared" si="7"/>
        <v/>
      </c>
    </row>
    <row r="132" spans="1:12" ht="12.9" x14ac:dyDescent="0.35">
      <c r="A132" s="314" t="str">
        <f>'t1'!A133</f>
        <v>Collab.re prof.le assistente sociale - D</v>
      </c>
      <c r="B132" s="325" t="str">
        <f>'t1'!B133</f>
        <v>T16024</v>
      </c>
      <c r="C132" s="388">
        <f>'t11'!W135+'t11'!X135</f>
        <v>66</v>
      </c>
      <c r="D132" s="388">
        <f>'t1'!K133+'t1'!L133</f>
        <v>2</v>
      </c>
      <c r="E132" s="388">
        <f>'t3'!K133+'t3'!L133+'t3'!M133+'t3'!N133+'t3'!O133+'t3'!P133</f>
        <v>0</v>
      </c>
      <c r="F132" s="388">
        <f>'t4'!FD133</f>
        <v>0</v>
      </c>
      <c r="G132" s="337">
        <f>'t4'!DY164</f>
        <v>0</v>
      </c>
      <c r="H132" s="388">
        <f>'t5'!U134+'t5'!V134</f>
        <v>0</v>
      </c>
      <c r="I132" s="390" t="str">
        <f t="shared" si="4"/>
        <v>OK</v>
      </c>
      <c r="J132" s="390" t="str">
        <f t="shared" si="5"/>
        <v>OK</v>
      </c>
      <c r="K132" s="390" t="str">
        <f t="shared" si="6"/>
        <v>OK</v>
      </c>
      <c r="L132" s="426" t="str">
        <f t="shared" si="7"/>
        <v/>
      </c>
    </row>
    <row r="133" spans="1:12" ht="12.9" x14ac:dyDescent="0.35">
      <c r="A133" s="314" t="str">
        <f>'t1'!A134</f>
        <v>Collab.re tec. - prof.le senior - DS</v>
      </c>
      <c r="B133" s="325" t="str">
        <f>'t1'!B134</f>
        <v>T18868</v>
      </c>
      <c r="C133" s="388">
        <f>'t11'!W136+'t11'!X136</f>
        <v>0</v>
      </c>
      <c r="D133" s="388">
        <f>'t1'!K134+'t1'!L134</f>
        <v>0</v>
      </c>
      <c r="E133" s="388">
        <f>'t3'!K134+'t3'!L134+'t3'!M134+'t3'!N134+'t3'!O134+'t3'!P134</f>
        <v>0</v>
      </c>
      <c r="F133" s="388">
        <f>'t4'!FD134</f>
        <v>0</v>
      </c>
      <c r="G133" s="337">
        <f>'t4'!DZ164</f>
        <v>0</v>
      </c>
      <c r="H133" s="388">
        <f>'t5'!U135+'t5'!V135</f>
        <v>0</v>
      </c>
      <c r="I133" s="390" t="str">
        <f t="shared" si="4"/>
        <v>OK</v>
      </c>
      <c r="J133" s="390" t="str">
        <f t="shared" si="5"/>
        <v>OK</v>
      </c>
      <c r="K133" s="390" t="str">
        <f t="shared" si="6"/>
        <v>OK</v>
      </c>
      <c r="L133" s="426" t="str">
        <f t="shared" si="7"/>
        <v/>
      </c>
    </row>
    <row r="134" spans="1:12" ht="12.9" x14ac:dyDescent="0.35">
      <c r="A134" s="314" t="str">
        <f>'t1'!A135</f>
        <v>Collab.re tec. - prof.le - D</v>
      </c>
      <c r="B134" s="325" t="str">
        <f>'t1'!B135</f>
        <v>T16026</v>
      </c>
      <c r="C134" s="388">
        <f>'t11'!W137+'t11'!X137</f>
        <v>294</v>
      </c>
      <c r="D134" s="388">
        <f>'t1'!K135+'t1'!L135</f>
        <v>9</v>
      </c>
      <c r="E134" s="388">
        <f>'t3'!K135+'t3'!L135+'t3'!M135+'t3'!N135+'t3'!O135+'t3'!P135</f>
        <v>0</v>
      </c>
      <c r="F134" s="388">
        <f>'t4'!FD135</f>
        <v>0</v>
      </c>
      <c r="G134" s="337">
        <f>'t4'!EA164</f>
        <v>0</v>
      </c>
      <c r="H134" s="388">
        <f>'t5'!U136+'t5'!V136</f>
        <v>0</v>
      </c>
      <c r="I134" s="390" t="str">
        <f t="shared" si="4"/>
        <v>OK</v>
      </c>
      <c r="J134" s="390" t="str">
        <f t="shared" si="5"/>
        <v>OK</v>
      </c>
      <c r="K134" s="390" t="str">
        <f t="shared" si="6"/>
        <v>OK</v>
      </c>
      <c r="L134" s="426" t="str">
        <f t="shared" si="7"/>
        <v/>
      </c>
    </row>
    <row r="135" spans="1:12" ht="12.9" x14ac:dyDescent="0.35">
      <c r="A135" s="314" t="str">
        <f>'t1'!A136</f>
        <v>Oper.re prof.le assistente soc. - C</v>
      </c>
      <c r="B135" s="325" t="str">
        <f>'t1'!B136</f>
        <v>T14050</v>
      </c>
      <c r="C135" s="388">
        <f>'t11'!W138+'t11'!X138</f>
        <v>0</v>
      </c>
      <c r="D135" s="388">
        <f>'t1'!K136+'t1'!L136</f>
        <v>0</v>
      </c>
      <c r="E135" s="388">
        <f>'t3'!K136+'t3'!L136+'t3'!M136+'t3'!N136+'t3'!O136+'t3'!P136</f>
        <v>0</v>
      </c>
      <c r="F135" s="388">
        <f>'t4'!FD136</f>
        <v>0</v>
      </c>
      <c r="G135" s="337">
        <f>'t4'!EB164</f>
        <v>0</v>
      </c>
      <c r="H135" s="388">
        <f>'t5'!U137+'t5'!V137</f>
        <v>0</v>
      </c>
      <c r="I135" s="390" t="str">
        <f t="shared" ref="I135:I162" si="8">IF(AND(J135="OK",K135="OK"),"OK","ERRORE")</f>
        <v>OK</v>
      </c>
      <c r="J135" s="390" t="str">
        <f t="shared" ref="J135:J162" si="9">IF(AND(C135&gt;0,D135=0,E135=0,F135=0,G135=0,H135=0),"KO","OK")</f>
        <v>OK</v>
      </c>
      <c r="K135" s="390" t="str">
        <f t="shared" ref="K135:K162" si="10">IF(AND(C135=0,OR(D135&gt;0,E135&gt;0,F135&gt;0,G135&gt;0,H135&gt;0)),"KO","OK")</f>
        <v>OK</v>
      </c>
      <c r="L135" s="426" t="str">
        <f t="shared" ref="L135:L157" si="11">IF(K135="KO",$K$5,IF(J135="KO",$J$5,""))</f>
        <v/>
      </c>
    </row>
    <row r="136" spans="1:12" ht="12.9" x14ac:dyDescent="0.35">
      <c r="A136" s="314" t="str">
        <f>'t1'!A137</f>
        <v>Assistente tecnico - C</v>
      </c>
      <c r="B136" s="325" t="str">
        <f>'t1'!B137</f>
        <v>T14007</v>
      </c>
      <c r="C136" s="388">
        <f>'t11'!W139+'t11'!X139</f>
        <v>584</v>
      </c>
      <c r="D136" s="388">
        <f>'t1'!K137+'t1'!L137</f>
        <v>15</v>
      </c>
      <c r="E136" s="388">
        <f>'t3'!K137+'t3'!L137+'t3'!M137+'t3'!N137+'t3'!O137+'t3'!P137</f>
        <v>0</v>
      </c>
      <c r="F136" s="388">
        <f>'t4'!FD137</f>
        <v>0</v>
      </c>
      <c r="G136" s="337">
        <f>'t4'!EC164</f>
        <v>0</v>
      </c>
      <c r="H136" s="388">
        <f>'t5'!U138+'t5'!V138</f>
        <v>0</v>
      </c>
      <c r="I136" s="390" t="str">
        <f t="shared" si="8"/>
        <v>OK</v>
      </c>
      <c r="J136" s="390" t="str">
        <f t="shared" si="9"/>
        <v>OK</v>
      </c>
      <c r="K136" s="390" t="str">
        <f t="shared" si="10"/>
        <v>OK</v>
      </c>
      <c r="L136" s="426" t="str">
        <f t="shared" si="11"/>
        <v/>
      </c>
    </row>
    <row r="137" spans="1:12" ht="12.9" x14ac:dyDescent="0.35">
      <c r="A137" s="314" t="str">
        <f>'t1'!A138</f>
        <v>Program.re - C</v>
      </c>
      <c r="B137" s="325" t="str">
        <f>'t1'!B138</f>
        <v>T14063</v>
      </c>
      <c r="C137" s="388">
        <f>'t11'!W140+'t11'!X140</f>
        <v>134</v>
      </c>
      <c r="D137" s="388">
        <f>'t1'!K138+'t1'!L138</f>
        <v>5</v>
      </c>
      <c r="E137" s="388">
        <f>'t3'!K138+'t3'!L138+'t3'!M138+'t3'!N138+'t3'!O138+'t3'!P138</f>
        <v>0</v>
      </c>
      <c r="F137" s="388">
        <f>'t4'!FD138</f>
        <v>0</v>
      </c>
      <c r="G137" s="337">
        <f>'t4'!ED164</f>
        <v>0</v>
      </c>
      <c r="H137" s="388">
        <f>'t5'!U139+'t5'!V139</f>
        <v>0</v>
      </c>
      <c r="I137" s="390" t="str">
        <f t="shared" si="8"/>
        <v>OK</v>
      </c>
      <c r="J137" s="390" t="str">
        <f t="shared" si="9"/>
        <v>OK</v>
      </c>
      <c r="K137" s="390" t="str">
        <f t="shared" si="10"/>
        <v>OK</v>
      </c>
      <c r="L137" s="426" t="str">
        <f t="shared" si="11"/>
        <v/>
      </c>
    </row>
    <row r="138" spans="1:12" ht="12.9" x14ac:dyDescent="0.35">
      <c r="A138" s="314" t="str">
        <f>'t1'!A139</f>
        <v>Operatore tecnico special.to senior - C</v>
      </c>
      <c r="B138" s="325" t="str">
        <f>'t1'!B139</f>
        <v>T14S59</v>
      </c>
      <c r="C138" s="388">
        <f>'t11'!W141+'t11'!X141</f>
        <v>130</v>
      </c>
      <c r="D138" s="388">
        <f>'t1'!K139+'t1'!L139</f>
        <v>5</v>
      </c>
      <c r="E138" s="388">
        <f>'t3'!K139+'t3'!L139+'t3'!M139+'t3'!N139+'t3'!O139+'t3'!P139</f>
        <v>0</v>
      </c>
      <c r="F138" s="388">
        <f>'t4'!FD139</f>
        <v>0</v>
      </c>
      <c r="G138" s="337">
        <f>'t4'!EE164</f>
        <v>0</v>
      </c>
      <c r="H138" s="388">
        <f>'t5'!U140+'t5'!V140</f>
        <v>1</v>
      </c>
      <c r="I138" s="390" t="str">
        <f t="shared" si="8"/>
        <v>OK</v>
      </c>
      <c r="J138" s="390" t="str">
        <f t="shared" si="9"/>
        <v>OK</v>
      </c>
      <c r="K138" s="390" t="str">
        <f t="shared" si="10"/>
        <v>OK</v>
      </c>
      <c r="L138" s="426" t="str">
        <f t="shared" si="11"/>
        <v/>
      </c>
    </row>
    <row r="139" spans="1:12" ht="12.9" x14ac:dyDescent="0.35">
      <c r="A139" s="314" t="str">
        <f>'t1'!A140</f>
        <v>Operatore tecnico special.to - BS</v>
      </c>
      <c r="B139" s="325" t="str">
        <f>'t1'!B140</f>
        <v>T13059</v>
      </c>
      <c r="C139" s="388">
        <f>'t11'!W142+'t11'!X142</f>
        <v>1716</v>
      </c>
      <c r="D139" s="388">
        <f>'t1'!K140+'t1'!L140</f>
        <v>26</v>
      </c>
      <c r="E139" s="388">
        <f>'t3'!K140+'t3'!L140+'t3'!M140+'t3'!N140+'t3'!O140+'t3'!P140</f>
        <v>0</v>
      </c>
      <c r="F139" s="388">
        <f>'t4'!FD140</f>
        <v>0</v>
      </c>
      <c r="G139" s="337">
        <f>'t4'!EF164</f>
        <v>0</v>
      </c>
      <c r="H139" s="388">
        <f>'t5'!U141+'t5'!V141</f>
        <v>6</v>
      </c>
      <c r="I139" s="390" t="str">
        <f t="shared" si="8"/>
        <v>OK</v>
      </c>
      <c r="J139" s="390" t="str">
        <f t="shared" si="9"/>
        <v>OK</v>
      </c>
      <c r="K139" s="390" t="str">
        <f t="shared" si="10"/>
        <v>OK</v>
      </c>
      <c r="L139" s="426" t="str">
        <f t="shared" si="11"/>
        <v/>
      </c>
    </row>
    <row r="140" spans="1:12" ht="12.9" x14ac:dyDescent="0.35">
      <c r="A140" s="314" t="str">
        <f>'t1'!A141</f>
        <v>Operatore socio sanitario - BS</v>
      </c>
      <c r="B140" s="325" t="str">
        <f>'t1'!B141</f>
        <v>T13660</v>
      </c>
      <c r="C140" s="388">
        <f>'t11'!W143+'t11'!X143</f>
        <v>9824</v>
      </c>
      <c r="D140" s="388">
        <f>'t1'!K141+'t1'!L141</f>
        <v>141</v>
      </c>
      <c r="E140" s="388">
        <f>'t3'!K141+'t3'!L141+'t3'!M141+'t3'!N141+'t3'!O141+'t3'!P141</f>
        <v>0</v>
      </c>
      <c r="F140" s="388">
        <f>'t4'!FD141</f>
        <v>0</v>
      </c>
      <c r="G140" s="337">
        <f>'t4'!EG164</f>
        <v>0</v>
      </c>
      <c r="H140" s="388">
        <f>'t5'!U142+'t5'!V142</f>
        <v>20</v>
      </c>
      <c r="I140" s="390" t="str">
        <f t="shared" si="8"/>
        <v>OK</v>
      </c>
      <c r="J140" s="390" t="str">
        <f t="shared" si="9"/>
        <v>OK</v>
      </c>
      <c r="K140" s="390" t="str">
        <f t="shared" si="10"/>
        <v>OK</v>
      </c>
      <c r="L140" s="426" t="str">
        <f t="shared" si="11"/>
        <v/>
      </c>
    </row>
    <row r="141" spans="1:12" ht="12.9" x14ac:dyDescent="0.35">
      <c r="A141" s="314" t="str">
        <f>'t1'!A142</f>
        <v>Operatore tecnico - B</v>
      </c>
      <c r="B141" s="325" t="str">
        <f>'t1'!B142</f>
        <v>T12057</v>
      </c>
      <c r="C141" s="388">
        <f>'t11'!W144+'t11'!X144</f>
        <v>5023</v>
      </c>
      <c r="D141" s="388">
        <f>'t1'!K142+'t1'!L142</f>
        <v>73</v>
      </c>
      <c r="E141" s="388">
        <f>'t3'!K142+'t3'!L142+'t3'!M142+'t3'!N142+'t3'!O142+'t3'!P142</f>
        <v>0</v>
      </c>
      <c r="F141" s="388">
        <f>'t4'!FD142</f>
        <v>0</v>
      </c>
      <c r="G141" s="337">
        <f>'t4'!EH164</f>
        <v>0</v>
      </c>
      <c r="H141" s="388">
        <f>'t5'!U143+'t5'!V143</f>
        <v>3</v>
      </c>
      <c r="I141" s="390" t="str">
        <f t="shared" si="8"/>
        <v>OK</v>
      </c>
      <c r="J141" s="390" t="str">
        <f t="shared" si="9"/>
        <v>OK</v>
      </c>
      <c r="K141" s="390" t="str">
        <f t="shared" si="10"/>
        <v>OK</v>
      </c>
      <c r="L141" s="426" t="str">
        <f t="shared" si="11"/>
        <v/>
      </c>
    </row>
    <row r="142" spans="1:12" ht="12.9" x14ac:dyDescent="0.35">
      <c r="A142" s="314" t="str">
        <f>'t1'!A143</f>
        <v>Operatore tecnico addetto all'assistenza - B</v>
      </c>
      <c r="B142" s="325" t="str">
        <f>'t1'!B143</f>
        <v>T12058</v>
      </c>
      <c r="C142" s="388">
        <f>'t11'!W145+'t11'!X145</f>
        <v>904</v>
      </c>
      <c r="D142" s="388">
        <f>'t1'!K143+'t1'!L143</f>
        <v>10</v>
      </c>
      <c r="E142" s="388">
        <f>'t3'!K143+'t3'!L143+'t3'!M143+'t3'!N143+'t3'!O143+'t3'!P143</f>
        <v>0</v>
      </c>
      <c r="F142" s="388">
        <f>'t4'!FD143</f>
        <v>0</v>
      </c>
      <c r="G142" s="337">
        <f>'t4'!EI164</f>
        <v>0</v>
      </c>
      <c r="H142" s="388">
        <f>'t5'!U144+'t5'!V144</f>
        <v>4</v>
      </c>
      <c r="I142" s="390" t="str">
        <f t="shared" si="8"/>
        <v>OK</v>
      </c>
      <c r="J142" s="390" t="str">
        <f t="shared" si="9"/>
        <v>OK</v>
      </c>
      <c r="K142" s="390" t="str">
        <f t="shared" si="10"/>
        <v>OK</v>
      </c>
      <c r="L142" s="426" t="str">
        <f t="shared" si="11"/>
        <v/>
      </c>
    </row>
    <row r="143" spans="1:12" ht="12.9" x14ac:dyDescent="0.35">
      <c r="A143" s="314" t="str">
        <f>'t1'!A144</f>
        <v>Ausiliario specializzato - A</v>
      </c>
      <c r="B143" s="325" t="str">
        <f>'t1'!B144</f>
        <v>T11008</v>
      </c>
      <c r="C143" s="388">
        <f>'t11'!W146+'t11'!X146</f>
        <v>0</v>
      </c>
      <c r="D143" s="388">
        <f>'t1'!K144+'t1'!L144</f>
        <v>0</v>
      </c>
      <c r="E143" s="388">
        <f>'t3'!K144+'t3'!L144+'t3'!M144+'t3'!N144+'t3'!O144+'t3'!P144</f>
        <v>0</v>
      </c>
      <c r="F143" s="388">
        <f>'t4'!FD144</f>
        <v>0</v>
      </c>
      <c r="G143" s="337">
        <f>'t4'!EJ164</f>
        <v>0</v>
      </c>
      <c r="H143" s="388">
        <f>'t5'!U145+'t5'!V145</f>
        <v>0</v>
      </c>
      <c r="I143" s="390" t="str">
        <f t="shared" si="8"/>
        <v>OK</v>
      </c>
      <c r="J143" s="390" t="str">
        <f t="shared" si="9"/>
        <v>OK</v>
      </c>
      <c r="K143" s="390" t="str">
        <f t="shared" si="10"/>
        <v>OK</v>
      </c>
      <c r="L143" s="426" t="str">
        <f t="shared" si="11"/>
        <v/>
      </c>
    </row>
    <row r="144" spans="1:12" ht="12.9" x14ac:dyDescent="0.35">
      <c r="A144" s="314" t="str">
        <f>'t1'!A145</f>
        <v>Profilo atipico ruolo tecnico</v>
      </c>
      <c r="B144" s="325" t="str">
        <f>'t1'!B145</f>
        <v>T00062</v>
      </c>
      <c r="C144" s="388">
        <f>'t11'!W147+'t11'!X147</f>
        <v>0</v>
      </c>
      <c r="D144" s="388">
        <f>'t1'!K145+'t1'!L145</f>
        <v>0</v>
      </c>
      <c r="E144" s="388">
        <f>'t3'!K145+'t3'!L145+'t3'!M145+'t3'!N145+'t3'!O145+'t3'!P145</f>
        <v>0</v>
      </c>
      <c r="F144" s="388">
        <f>'t4'!FD145</f>
        <v>0</v>
      </c>
      <c r="G144" s="337">
        <f>'t4'!EK164</f>
        <v>0</v>
      </c>
      <c r="H144" s="388">
        <f>'t5'!U146+'t5'!V146</f>
        <v>0</v>
      </c>
      <c r="I144" s="390" t="str">
        <f t="shared" si="8"/>
        <v>OK</v>
      </c>
      <c r="J144" s="390" t="str">
        <f t="shared" si="9"/>
        <v>OK</v>
      </c>
      <c r="K144" s="390" t="str">
        <f t="shared" si="10"/>
        <v>OK</v>
      </c>
      <c r="L144" s="426" t="str">
        <f t="shared" si="11"/>
        <v/>
      </c>
    </row>
    <row r="145" spans="1:12" ht="12.9" x14ac:dyDescent="0.35">
      <c r="A145" s="314" t="str">
        <f>'t1'!A146</f>
        <v>Dirigente amm.vo con incarico di struttura complessa</v>
      </c>
      <c r="B145" s="325" t="str">
        <f>'t1'!B146</f>
        <v>AD0032</v>
      </c>
      <c r="C145" s="388">
        <f>'t11'!W148+'t11'!X148</f>
        <v>119</v>
      </c>
      <c r="D145" s="388">
        <f>'t1'!K146+'t1'!L146</f>
        <v>4</v>
      </c>
      <c r="E145" s="388">
        <f>'t3'!K146+'t3'!L146+'t3'!M146+'t3'!N146+'t3'!O146+'t3'!P146</f>
        <v>0</v>
      </c>
      <c r="F145" s="388">
        <f>'t4'!FD146</f>
        <v>0</v>
      </c>
      <c r="G145" s="337">
        <f>'t4'!EL164</f>
        <v>0</v>
      </c>
      <c r="H145" s="388">
        <f>'t5'!U147+'t5'!V147</f>
        <v>0</v>
      </c>
      <c r="I145" s="390" t="str">
        <f t="shared" si="8"/>
        <v>OK</v>
      </c>
      <c r="J145" s="390" t="str">
        <f t="shared" si="9"/>
        <v>OK</v>
      </c>
      <c r="K145" s="390" t="str">
        <f t="shared" si="10"/>
        <v>OK</v>
      </c>
      <c r="L145" s="426" t="str">
        <f t="shared" si="11"/>
        <v/>
      </c>
    </row>
    <row r="146" spans="1:12" ht="12.9" x14ac:dyDescent="0.35">
      <c r="A146" s="314" t="str">
        <f>'t1'!A147</f>
        <v>Dirigente amm.vo con incarico di struttura semplice</v>
      </c>
      <c r="B146" s="325" t="str">
        <f>'t1'!B147</f>
        <v>AD0S31</v>
      </c>
      <c r="C146" s="388">
        <f>'t11'!W149+'t11'!X149</f>
        <v>0</v>
      </c>
      <c r="D146" s="388">
        <f>'t1'!K147+'t1'!L147</f>
        <v>0</v>
      </c>
      <c r="E146" s="388">
        <f>'t3'!K147+'t3'!L147+'t3'!M147+'t3'!N147+'t3'!O147+'t3'!P147</f>
        <v>0</v>
      </c>
      <c r="F146" s="388">
        <f>'t4'!FD147</f>
        <v>0</v>
      </c>
      <c r="G146" s="337">
        <f>'t4'!EM164</f>
        <v>0</v>
      </c>
      <c r="H146" s="388">
        <f>'t5'!U148+'t5'!V148</f>
        <v>0</v>
      </c>
      <c r="I146" s="390" t="str">
        <f t="shared" si="8"/>
        <v>OK</v>
      </c>
      <c r="J146" s="390" t="str">
        <f t="shared" si="9"/>
        <v>OK</v>
      </c>
      <c r="K146" s="390" t="str">
        <f t="shared" si="10"/>
        <v>OK</v>
      </c>
      <c r="L146" s="426" t="str">
        <f t="shared" si="11"/>
        <v/>
      </c>
    </row>
    <row r="147" spans="1:12" ht="12.9" x14ac:dyDescent="0.35">
      <c r="A147" s="314" t="str">
        <f>'t1'!A148</f>
        <v>Dirigente amm.vo con altri incar.prof.li</v>
      </c>
      <c r="B147" s="325" t="str">
        <f>'t1'!B148</f>
        <v>AD0A31</v>
      </c>
      <c r="C147" s="388">
        <f>'t11'!W150+'t11'!X150</f>
        <v>0</v>
      </c>
      <c r="D147" s="388">
        <f>'t1'!K148+'t1'!L148</f>
        <v>0</v>
      </c>
      <c r="E147" s="388">
        <f>'t3'!K148+'t3'!L148+'t3'!M148+'t3'!N148+'t3'!O148+'t3'!P148</f>
        <v>0</v>
      </c>
      <c r="F147" s="388">
        <f>'t4'!FD148</f>
        <v>0</v>
      </c>
      <c r="G147" s="337">
        <f>'t4'!EN164</f>
        <v>0</v>
      </c>
      <c r="H147" s="388">
        <f>'t5'!U149+'t5'!V149</f>
        <v>0</v>
      </c>
      <c r="I147" s="390" t="str">
        <f t="shared" si="8"/>
        <v>OK</v>
      </c>
      <c r="J147" s="390" t="str">
        <f t="shared" si="9"/>
        <v>OK</v>
      </c>
      <c r="K147" s="390" t="str">
        <f t="shared" si="10"/>
        <v>OK</v>
      </c>
      <c r="L147" s="426" t="str">
        <f t="shared" si="11"/>
        <v/>
      </c>
    </row>
    <row r="148" spans="1:12" ht="12.9" x14ac:dyDescent="0.35">
      <c r="A148" s="314" t="str">
        <f>'t1'!A149</f>
        <v>Dirig. Amm.vo a t. determinato (art. 15-septies dlgs.502/92)</v>
      </c>
      <c r="B148" s="325" t="str">
        <f>'t1'!B149</f>
        <v>AD0612</v>
      </c>
      <c r="C148" s="388">
        <f>'t11'!W151+'t11'!X151</f>
        <v>0</v>
      </c>
      <c r="D148" s="388">
        <f>'t1'!K149+'t1'!L149</f>
        <v>0</v>
      </c>
      <c r="E148" s="388">
        <f>'t3'!K149+'t3'!L149+'t3'!M149+'t3'!N149+'t3'!O149+'t3'!P149</f>
        <v>0</v>
      </c>
      <c r="F148" s="388">
        <f>'t4'!FD149</f>
        <v>0</v>
      </c>
      <c r="G148" s="337">
        <f>'t4'!EO164</f>
        <v>0</v>
      </c>
      <c r="H148" s="388">
        <f>'t5'!U150+'t5'!V150</f>
        <v>0</v>
      </c>
      <c r="I148" s="390" t="str">
        <f t="shared" si="8"/>
        <v>OK</v>
      </c>
      <c r="J148" s="390" t="str">
        <f t="shared" si="9"/>
        <v>OK</v>
      </c>
      <c r="K148" s="390" t="str">
        <f t="shared" si="10"/>
        <v>OK</v>
      </c>
      <c r="L148" s="426" t="str">
        <f t="shared" si="11"/>
        <v/>
      </c>
    </row>
    <row r="149" spans="1:12" ht="12.9" x14ac:dyDescent="0.35">
      <c r="A149" s="314" t="str">
        <f>'t1'!A150</f>
        <v>Collaboratore amministrativo prof.le senior - DS</v>
      </c>
      <c r="B149" s="325" t="str">
        <f>'t1'!B150</f>
        <v>A18869</v>
      </c>
      <c r="C149" s="388">
        <f>'t11'!W152+'t11'!X152</f>
        <v>438</v>
      </c>
      <c r="D149" s="388">
        <f>'t1'!K150+'t1'!L150</f>
        <v>13</v>
      </c>
      <c r="E149" s="388">
        <f>'t3'!K150+'t3'!L150+'t3'!M150+'t3'!N150+'t3'!O150+'t3'!P150</f>
        <v>0</v>
      </c>
      <c r="F149" s="388">
        <f>'t4'!FD150</f>
        <v>0</v>
      </c>
      <c r="G149" s="337">
        <f>'t4'!EP164</f>
        <v>0</v>
      </c>
      <c r="H149" s="388">
        <f>'t5'!U151+'t5'!V151</f>
        <v>3</v>
      </c>
      <c r="I149" s="390" t="str">
        <f t="shared" si="8"/>
        <v>OK</v>
      </c>
      <c r="J149" s="390" t="str">
        <f t="shared" si="9"/>
        <v>OK</v>
      </c>
      <c r="K149" s="390" t="str">
        <f t="shared" si="10"/>
        <v>OK</v>
      </c>
      <c r="L149" s="426" t="str">
        <f t="shared" si="11"/>
        <v/>
      </c>
    </row>
    <row r="150" spans="1:12" ht="12.9" x14ac:dyDescent="0.35">
      <c r="A150" s="314" t="str">
        <f>'t1'!A151</f>
        <v>Collaboratore amministrativo prof.le - D</v>
      </c>
      <c r="B150" s="325" t="str">
        <f>'t1'!B151</f>
        <v>A16028</v>
      </c>
      <c r="C150" s="388">
        <f>'t11'!W153+'t11'!X153</f>
        <v>1459</v>
      </c>
      <c r="D150" s="388">
        <f>'t1'!K151+'t1'!L151</f>
        <v>41</v>
      </c>
      <c r="E150" s="388">
        <f>'t3'!K151+'t3'!L151+'t3'!M151+'t3'!N151+'t3'!O151+'t3'!P151</f>
        <v>2</v>
      </c>
      <c r="F150" s="388">
        <f>'t4'!FD151</f>
        <v>0</v>
      </c>
      <c r="G150" s="337">
        <f>'t4'!EQ164</f>
        <v>0</v>
      </c>
      <c r="H150" s="388">
        <f>'t5'!U152+'t5'!V152</f>
        <v>4</v>
      </c>
      <c r="I150" s="390" t="str">
        <f t="shared" si="8"/>
        <v>OK</v>
      </c>
      <c r="J150" s="390" t="str">
        <f t="shared" si="9"/>
        <v>OK</v>
      </c>
      <c r="K150" s="390" t="str">
        <f t="shared" si="10"/>
        <v>OK</v>
      </c>
      <c r="L150" s="426" t="str">
        <f t="shared" si="11"/>
        <v/>
      </c>
    </row>
    <row r="151" spans="1:12" ht="12.9" x14ac:dyDescent="0.35">
      <c r="A151" s="314" t="str">
        <f>'t1'!A152</f>
        <v>Assistente amministrativo - C</v>
      </c>
      <c r="B151" s="325" t="str">
        <f>'t1'!B152</f>
        <v>A14005</v>
      </c>
      <c r="C151" s="388">
        <f>'t11'!W154+'t11'!X154</f>
        <v>5078</v>
      </c>
      <c r="D151" s="388">
        <f>'t1'!K152+'t1'!L152</f>
        <v>101</v>
      </c>
      <c r="E151" s="388">
        <f>'t3'!K152+'t3'!L152+'t3'!M152+'t3'!N152+'t3'!O152+'t3'!P152</f>
        <v>0</v>
      </c>
      <c r="F151" s="388">
        <f>'t4'!FD152</f>
        <v>0</v>
      </c>
      <c r="G151" s="337">
        <f>'t4'!ER164</f>
        <v>0</v>
      </c>
      <c r="H151" s="388">
        <f>'t5'!U153+'t5'!V153</f>
        <v>8</v>
      </c>
      <c r="I151" s="390" t="str">
        <f t="shared" si="8"/>
        <v>OK</v>
      </c>
      <c r="J151" s="390" t="str">
        <f t="shared" si="9"/>
        <v>OK</v>
      </c>
      <c r="K151" s="390" t="str">
        <f t="shared" si="10"/>
        <v>OK</v>
      </c>
      <c r="L151" s="426" t="str">
        <f t="shared" si="11"/>
        <v/>
      </c>
    </row>
    <row r="152" spans="1:12" ht="12.9" x14ac:dyDescent="0.35">
      <c r="A152" s="314" t="str">
        <f>'t1'!A153</f>
        <v>Coadiutore amm.vo senior - BS</v>
      </c>
      <c r="B152" s="325" t="str">
        <f>'t1'!B153</f>
        <v>A13870</v>
      </c>
      <c r="C152" s="388">
        <f>'t11'!W155+'t11'!X155</f>
        <v>2891</v>
      </c>
      <c r="D152" s="388">
        <f>'t1'!K153+'t1'!L153</f>
        <v>50</v>
      </c>
      <c r="E152" s="388">
        <f>'t3'!K153+'t3'!L153+'t3'!M153+'t3'!N153+'t3'!O153+'t3'!P153</f>
        <v>0</v>
      </c>
      <c r="F152" s="388">
        <f>'t4'!FD153</f>
        <v>0</v>
      </c>
      <c r="G152" s="337">
        <f>'t4'!ES164</f>
        <v>0</v>
      </c>
      <c r="H152" s="388">
        <f>'t5'!U154+'t5'!V154</f>
        <v>3</v>
      </c>
      <c r="I152" s="390" t="str">
        <f t="shared" si="8"/>
        <v>OK</v>
      </c>
      <c r="J152" s="390" t="str">
        <f t="shared" si="9"/>
        <v>OK</v>
      </c>
      <c r="K152" s="390" t="str">
        <f t="shared" si="10"/>
        <v>OK</v>
      </c>
      <c r="L152" s="426" t="str">
        <f t="shared" si="11"/>
        <v/>
      </c>
    </row>
    <row r="153" spans="1:12" ht="12.9" x14ac:dyDescent="0.35">
      <c r="A153" s="314" t="str">
        <f>'t1'!A154</f>
        <v>Coadiutore amm.vo - B</v>
      </c>
      <c r="B153" s="325" t="str">
        <f>'t1'!B154</f>
        <v>A12017</v>
      </c>
      <c r="C153" s="388">
        <f>'t11'!W156+'t11'!X156</f>
        <v>1768</v>
      </c>
      <c r="D153" s="388">
        <f>'t1'!K154+'t1'!L154</f>
        <v>34</v>
      </c>
      <c r="E153" s="388">
        <f>'t3'!K154+'t3'!L154+'t3'!M154+'t3'!N154+'t3'!O154+'t3'!P154</f>
        <v>0</v>
      </c>
      <c r="F153" s="388">
        <f>'t4'!FD154</f>
        <v>0</v>
      </c>
      <c r="G153" s="337">
        <f>'t4'!ET164</f>
        <v>0</v>
      </c>
      <c r="H153" s="388">
        <f>'t5'!U155+'t5'!V155</f>
        <v>3</v>
      </c>
      <c r="I153" s="390" t="str">
        <f t="shared" si="8"/>
        <v>OK</v>
      </c>
      <c r="J153" s="390" t="str">
        <f t="shared" si="9"/>
        <v>OK</v>
      </c>
      <c r="K153" s="390" t="str">
        <f t="shared" si="10"/>
        <v>OK</v>
      </c>
      <c r="L153" s="426" t="str">
        <f t="shared" si="11"/>
        <v/>
      </c>
    </row>
    <row r="154" spans="1:12" ht="12.9" x14ac:dyDescent="0.35">
      <c r="A154" s="314" t="str">
        <f>'t1'!A155</f>
        <v>Commesso - A</v>
      </c>
      <c r="B154" s="325" t="str">
        <f>'t1'!B155</f>
        <v>A11030</v>
      </c>
      <c r="C154" s="388">
        <f>'t11'!W157+'t11'!X157</f>
        <v>0</v>
      </c>
      <c r="D154" s="388">
        <f>'t1'!K155+'t1'!L155</f>
        <v>0</v>
      </c>
      <c r="E154" s="388">
        <f>'t3'!K155+'t3'!L155+'t3'!M155+'t3'!N155+'t3'!O155+'t3'!P155</f>
        <v>0</v>
      </c>
      <c r="F154" s="388">
        <f>'t4'!FD155</f>
        <v>0</v>
      </c>
      <c r="G154" s="337">
        <f>'t4'!EU164</f>
        <v>0</v>
      </c>
      <c r="H154" s="388">
        <f>'t5'!U156+'t5'!V156</f>
        <v>0</v>
      </c>
      <c r="I154" s="390" t="str">
        <f t="shared" si="8"/>
        <v>OK</v>
      </c>
      <c r="J154" s="390" t="str">
        <f t="shared" si="9"/>
        <v>OK</v>
      </c>
      <c r="K154" s="390" t="str">
        <f t="shared" si="10"/>
        <v>OK</v>
      </c>
      <c r="L154" s="426" t="str">
        <f t="shared" si="11"/>
        <v/>
      </c>
    </row>
    <row r="155" spans="1:12" ht="12.9" x14ac:dyDescent="0.35">
      <c r="A155" s="314" t="str">
        <f>'t1'!A156</f>
        <v>Profilo atipico ruolo amministrativo</v>
      </c>
      <c r="B155" s="325" t="str">
        <f>'t1'!B156</f>
        <v>A00062</v>
      </c>
      <c r="C155" s="388">
        <f>'t11'!W158+'t11'!X158</f>
        <v>0</v>
      </c>
      <c r="D155" s="388">
        <f>'t1'!K156+'t1'!L156</f>
        <v>0</v>
      </c>
      <c r="E155" s="388">
        <f>'t3'!K156+'t3'!L156+'t3'!M156+'t3'!N156+'t3'!O156+'t3'!P156</f>
        <v>0</v>
      </c>
      <c r="F155" s="388">
        <f>'t4'!FD156</f>
        <v>0</v>
      </c>
      <c r="G155" s="337">
        <f>'t4'!EV164</f>
        <v>0</v>
      </c>
      <c r="H155" s="388">
        <f>'t5'!U157+'t5'!V157</f>
        <v>0</v>
      </c>
      <c r="I155" s="390" t="str">
        <f t="shared" si="8"/>
        <v>OK</v>
      </c>
      <c r="J155" s="390" t="str">
        <f t="shared" si="9"/>
        <v>OK</v>
      </c>
      <c r="K155" s="390" t="str">
        <f t="shared" si="10"/>
        <v>OK</v>
      </c>
      <c r="L155" s="426" t="str">
        <f t="shared" si="11"/>
        <v/>
      </c>
    </row>
    <row r="156" spans="1:12" ht="12.9" x14ac:dyDescent="0.35">
      <c r="A156" s="314" t="str">
        <f>'t1'!A157</f>
        <v>Ricercatore sanitario - DS</v>
      </c>
      <c r="B156" s="325" t="str">
        <f>'t1'!B157</f>
        <v>N18694</v>
      </c>
      <c r="C156" s="388">
        <f>'t11'!W159+'t11'!X159</f>
        <v>2752</v>
      </c>
      <c r="D156" s="388">
        <f>'t1'!K157+'t1'!L157</f>
        <v>82</v>
      </c>
      <c r="E156" s="388">
        <f>'t3'!K157+'t3'!L157+'t3'!M157+'t3'!N157+'t3'!O157+'t3'!P157</f>
        <v>0</v>
      </c>
      <c r="F156" s="388">
        <f>'t4'!FD157</f>
        <v>0</v>
      </c>
      <c r="G156" s="337">
        <f>'t4'!EW164</f>
        <v>0</v>
      </c>
      <c r="H156" s="388">
        <f>'t5'!U158+'t5'!V158</f>
        <v>8</v>
      </c>
      <c r="I156" s="390" t="str">
        <f t="shared" si="8"/>
        <v>OK</v>
      </c>
      <c r="J156" s="390" t="str">
        <f t="shared" si="9"/>
        <v>OK</v>
      </c>
      <c r="K156" s="390" t="str">
        <f t="shared" si="10"/>
        <v>OK</v>
      </c>
      <c r="L156" s="426" t="str">
        <f t="shared" si="11"/>
        <v/>
      </c>
    </row>
    <row r="157" spans="1:12" ht="12.9" x14ac:dyDescent="0.35">
      <c r="A157" s="314" t="str">
        <f>'t1'!A158</f>
        <v>Collaboratore prof.le  di ricerca sanitaria - D</v>
      </c>
      <c r="B157" s="325" t="str">
        <f>'t1'!B158</f>
        <v>N16695</v>
      </c>
      <c r="C157" s="388">
        <f>'t11'!W160+'t11'!X160</f>
        <v>2440</v>
      </c>
      <c r="D157" s="388">
        <f>'t1'!K158+'t1'!L158</f>
        <v>65</v>
      </c>
      <c r="E157" s="388">
        <f>'t3'!K158+'t3'!L158+'t3'!M158+'t3'!N158+'t3'!O158+'t3'!P158</f>
        <v>0</v>
      </c>
      <c r="F157" s="388">
        <f>'t4'!FD158</f>
        <v>0</v>
      </c>
      <c r="G157" s="337">
        <f>'t4'!EX164</f>
        <v>0</v>
      </c>
      <c r="H157" s="388">
        <f>'t5'!U159+'t5'!V159</f>
        <v>6</v>
      </c>
      <c r="I157" s="390" t="str">
        <f t="shared" si="8"/>
        <v>OK</v>
      </c>
      <c r="J157" s="390" t="str">
        <f t="shared" si="9"/>
        <v>OK</v>
      </c>
      <c r="K157" s="390" t="str">
        <f t="shared" si="10"/>
        <v>OK</v>
      </c>
      <c r="L157" s="426" t="str">
        <f t="shared" si="11"/>
        <v/>
      </c>
    </row>
    <row r="158" spans="1:12" ht="12.9" x14ac:dyDescent="0.35">
      <c r="A158" s="314" t="str">
        <f>'t1'!A159</f>
        <v>CONTRATTISTI (a)</v>
      </c>
      <c r="B158" s="325" t="str">
        <f>'t1'!B159</f>
        <v>000061</v>
      </c>
      <c r="C158" s="388">
        <f>'t11'!W161+'t11'!X161</f>
        <v>0</v>
      </c>
      <c r="D158" s="388">
        <f>'t1'!K159+'t1'!L159</f>
        <v>0</v>
      </c>
      <c r="E158" s="388">
        <f>'t3'!K159+'t3'!L159+'t3'!M159+'t3'!N159+'t3'!O159+'t3'!P159</f>
        <v>0</v>
      </c>
      <c r="F158" s="388">
        <f>'t4'!FD159</f>
        <v>0</v>
      </c>
      <c r="G158" s="337">
        <f>'t4'!EY164</f>
        <v>0</v>
      </c>
      <c r="H158" s="388">
        <f>'t5'!U160+'t5'!V160</f>
        <v>0</v>
      </c>
      <c r="I158" s="390" t="str">
        <f t="shared" si="8"/>
        <v>OK</v>
      </c>
      <c r="J158" s="390" t="str">
        <f t="shared" si="9"/>
        <v>OK</v>
      </c>
      <c r="K158" s="390" t="str">
        <f t="shared" si="10"/>
        <v>OK</v>
      </c>
      <c r="L158" s="426" t="str">
        <f>IF(K158="KO",$K$5,IF(J158="KO",$J$5,""))</f>
        <v/>
      </c>
    </row>
    <row r="159" spans="1:12" ht="12.9" x14ac:dyDescent="0.35">
      <c r="A159" s="314" t="str">
        <f>'t1'!A160</f>
        <v>Dir. Ambientale con incarico di struttura complessa</v>
      </c>
      <c r="B159" s="325" t="str">
        <f>'t1'!B160</f>
        <v>TD0C02</v>
      </c>
      <c r="C159" s="388">
        <f>'t11'!W162+'t11'!X162</f>
        <v>0</v>
      </c>
      <c r="D159" s="388">
        <f>'t1'!K160+'t1'!L160</f>
        <v>0</v>
      </c>
      <c r="E159" s="388">
        <f>'t3'!K160+'t3'!L160+'t3'!M160+'t3'!N160+'t3'!O160+'t3'!P160</f>
        <v>0</v>
      </c>
      <c r="F159" s="388">
        <f>'t4'!FD160</f>
        <v>0</v>
      </c>
      <c r="G159" s="337">
        <f>'t4'!EZ164</f>
        <v>0</v>
      </c>
      <c r="H159" s="388">
        <f>'t5'!U161+'t5'!V161</f>
        <v>0</v>
      </c>
      <c r="I159" s="390" t="str">
        <f t="shared" si="8"/>
        <v>OK</v>
      </c>
      <c r="J159" s="390" t="str">
        <f t="shared" si="9"/>
        <v>OK</v>
      </c>
      <c r="K159" s="390" t="str">
        <f t="shared" si="10"/>
        <v>OK</v>
      </c>
      <c r="L159" s="426" t="str">
        <f>IF(K159="KO",$K$5,IF(J159="KO",$J$5,""))</f>
        <v/>
      </c>
    </row>
    <row r="160" spans="1:12" ht="12.9" x14ac:dyDescent="0.35">
      <c r="A160" s="314" t="str">
        <f>'t1'!A161</f>
        <v>Dir. Ambientale con incarico di struttura semplice</v>
      </c>
      <c r="B160" s="325" t="str">
        <f>'t1'!B161</f>
        <v>TD0S02</v>
      </c>
      <c r="C160" s="388">
        <f>'t11'!W163+'t11'!X163</f>
        <v>0</v>
      </c>
      <c r="D160" s="388">
        <f>'t1'!K161+'t1'!L161</f>
        <v>0</v>
      </c>
      <c r="E160" s="388">
        <f>'t3'!K161+'t3'!L161+'t3'!M161+'t3'!N161+'t3'!O161+'t3'!P161</f>
        <v>0</v>
      </c>
      <c r="F160" s="388">
        <f>'t4'!FD161</f>
        <v>0</v>
      </c>
      <c r="G160" s="337">
        <f>'t4'!FA164</f>
        <v>0</v>
      </c>
      <c r="H160" s="388">
        <f>'t5'!U162+'t5'!V162</f>
        <v>0</v>
      </c>
      <c r="I160" s="390" t="str">
        <f t="shared" si="8"/>
        <v>OK</v>
      </c>
      <c r="J160" s="390" t="str">
        <f t="shared" si="9"/>
        <v>OK</v>
      </c>
      <c r="K160" s="390" t="str">
        <f t="shared" si="10"/>
        <v>OK</v>
      </c>
      <c r="L160" s="426" t="str">
        <f>IF(K160="KO",$K$5,IF(J160="KO",$J$5,""))</f>
        <v/>
      </c>
    </row>
    <row r="161" spans="1:12" ht="12.9" x14ac:dyDescent="0.35">
      <c r="A161" s="314" t="str">
        <f>'t1'!A162</f>
        <v>Dir. Ambientale con altri incar.prof.li</v>
      </c>
      <c r="B161" s="325" t="str">
        <f>'t1'!B162</f>
        <v>TD0A02</v>
      </c>
      <c r="C161" s="388">
        <f>'t11'!W164+'t11'!X164</f>
        <v>0</v>
      </c>
      <c r="D161" s="388">
        <f>'t1'!K162+'t1'!L162</f>
        <v>0</v>
      </c>
      <c r="E161" s="388">
        <f>'t3'!K162+'t3'!L162+'t3'!M162+'t3'!N162+'t3'!O162+'t3'!P162</f>
        <v>0</v>
      </c>
      <c r="F161" s="388">
        <f>'t4'!FD162</f>
        <v>0</v>
      </c>
      <c r="G161" s="337">
        <f>'t4'!FB164</f>
        <v>0</v>
      </c>
      <c r="H161" s="388">
        <f>'t5'!U163+'t5'!V163</f>
        <v>0</v>
      </c>
      <c r="I161" s="390" t="str">
        <f t="shared" si="8"/>
        <v>OK</v>
      </c>
      <c r="J161" s="390" t="str">
        <f t="shared" si="9"/>
        <v>OK</v>
      </c>
      <c r="K161" s="390" t="str">
        <f t="shared" si="10"/>
        <v>OK</v>
      </c>
      <c r="L161" s="426" t="str">
        <f>IF(K161="KO",$K$5,IF(J161="KO",$J$5,""))</f>
        <v/>
      </c>
    </row>
    <row r="162" spans="1:12" ht="12.9" x14ac:dyDescent="0.35">
      <c r="A162" s="314" t="str">
        <f>'t1'!A163</f>
        <v>Dir. Ambientale a t. determinato (art.15-septies dlgs 502/92)</v>
      </c>
      <c r="B162" s="325" t="str">
        <f>'t1'!B163</f>
        <v>TD0810</v>
      </c>
      <c r="C162" s="388">
        <f>'t11'!W165+'t11'!X165</f>
        <v>0</v>
      </c>
      <c r="D162" s="388">
        <f>'t1'!K163+'t1'!L163</f>
        <v>0</v>
      </c>
      <c r="E162" s="388">
        <f>'t3'!K163+'t3'!L163+'t3'!M163+'t3'!N163+'t3'!O163+'t3'!P163</f>
        <v>0</v>
      </c>
      <c r="F162" s="388">
        <f>'t4'!FD163</f>
        <v>0</v>
      </c>
      <c r="G162" s="337">
        <f>'t4'!FC164</f>
        <v>0</v>
      </c>
      <c r="H162" s="388">
        <f>'t5'!U164+'t5'!V164</f>
        <v>0</v>
      </c>
      <c r="I162" s="390" t="str">
        <f t="shared" si="8"/>
        <v>OK</v>
      </c>
      <c r="J162" s="390" t="str">
        <f t="shared" si="9"/>
        <v>OK</v>
      </c>
      <c r="K162" s="390" t="str">
        <f t="shared" si="10"/>
        <v>OK</v>
      </c>
      <c r="L162" s="426" t="str">
        <f>IF(K162="KO",$K$5,IF(J162="KO",$J$5,""))</f>
        <v/>
      </c>
    </row>
  </sheetData>
  <sheetProtection password="8611" sheet="1" objects="1" scenarios="1" selectLockedCells="1"/>
  <mergeCells count="2">
    <mergeCell ref="A1:K1"/>
    <mergeCell ref="D2:K2"/>
  </mergeCells>
  <printOptions horizontalCentered="1" verticalCentered="1"/>
  <pageMargins left="0.19685039370078741" right="0.19685039370078741" top="0.19685039370078741" bottom="0.15748031496062992" header="0.15748031496062992" footer="0.15748031496062992"/>
  <pageSetup paperSize="9" scale="80" orientation="landscape"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79"/>
  <dimension ref="A1:M162"/>
  <sheetViews>
    <sheetView showGridLines="0" zoomScaleNormal="100" zoomScaleSheetLayoutView="115" workbookViewId="0">
      <pane xSplit="2" ySplit="5" topLeftCell="C136" activePane="bottomRight" state="frozen"/>
      <selection activeCell="K155" sqref="K155"/>
      <selection pane="topRight" activeCell="K155" sqref="K155"/>
      <selection pane="bottomLeft" activeCell="K155" sqref="K155"/>
      <selection pane="bottomRight" activeCell="K155" sqref="K155"/>
    </sheetView>
  </sheetViews>
  <sheetFormatPr defaultColWidth="9.15234375" defaultRowHeight="11.15" x14ac:dyDescent="0.35"/>
  <cols>
    <col min="1" max="1" width="44.53515625" style="128" customWidth="1"/>
    <col min="2" max="2" width="8.53515625" style="149" customWidth="1"/>
    <col min="3" max="4" width="15.3046875" style="149" customWidth="1"/>
    <col min="5" max="5" width="14" style="149" customWidth="1"/>
    <col min="6" max="6" width="13.53515625" style="324" customWidth="1"/>
    <col min="7" max="7" width="15.69140625" style="324" customWidth="1"/>
    <col min="8" max="8" width="14" style="149" customWidth="1"/>
    <col min="9" max="9" width="13.53515625" style="324" customWidth="1"/>
    <col min="10" max="10" width="15.69140625" style="149" customWidth="1"/>
    <col min="11" max="16384" width="9.15234375" style="270"/>
  </cols>
  <sheetData>
    <row r="1" spans="1:13" s="128" customFormat="1" ht="43.5" customHeight="1" x14ac:dyDescent="0.35">
      <c r="A1" s="2650" t="str">
        <f>'t1'!A1</f>
        <v>SERVIZIO SANITARIO NAZIONALE - anno 2020</v>
      </c>
      <c r="B1" s="2650"/>
      <c r="C1" s="2650"/>
      <c r="D1" s="2650"/>
      <c r="E1" s="2650"/>
      <c r="F1" s="2650"/>
      <c r="G1" s="2650"/>
      <c r="H1" s="2650"/>
      <c r="I1" s="2650"/>
      <c r="J1" s="2650"/>
      <c r="K1" s="308"/>
      <c r="M1" s="270"/>
    </row>
    <row r="2" spans="1:13" s="128" customFormat="1" ht="12.75" customHeight="1" x14ac:dyDescent="0.35">
      <c r="D2" s="2941"/>
      <c r="E2" s="2941"/>
      <c r="F2" s="2941"/>
      <c r="G2" s="2941"/>
      <c r="H2" s="2941"/>
      <c r="I2" s="2941"/>
      <c r="J2" s="2941"/>
      <c r="K2" s="308"/>
      <c r="M2" s="270"/>
    </row>
    <row r="3" spans="1:13" s="128" customFormat="1" ht="21" customHeight="1" x14ac:dyDescent="0.35">
      <c r="A3" s="269" t="s">
        <v>4076</v>
      </c>
      <c r="B3" s="149"/>
      <c r="C3" s="149"/>
    </row>
    <row r="4" spans="1:13" ht="30.9" x14ac:dyDescent="0.35">
      <c r="A4" s="317" t="s">
        <v>3906</v>
      </c>
      <c r="B4" s="318" t="s">
        <v>3907</v>
      </c>
      <c r="C4" s="320" t="s">
        <v>4061</v>
      </c>
      <c r="D4" s="320" t="s">
        <v>3214</v>
      </c>
      <c r="E4" s="320" t="s">
        <v>4077</v>
      </c>
      <c r="F4" s="320" t="s">
        <v>4078</v>
      </c>
      <c r="G4" s="320" t="s">
        <v>3215</v>
      </c>
      <c r="H4" s="320" t="s">
        <v>4079</v>
      </c>
      <c r="I4" s="320" t="s">
        <v>4078</v>
      </c>
      <c r="J4" s="320" t="s">
        <v>4080</v>
      </c>
    </row>
    <row r="5" spans="1:13" s="386" customFormat="1" x14ac:dyDescent="0.35">
      <c r="A5" s="383"/>
      <c r="B5" s="360"/>
      <c r="C5" s="360" t="s">
        <v>2029</v>
      </c>
      <c r="D5" s="384" t="s">
        <v>2030</v>
      </c>
      <c r="E5" s="384" t="s">
        <v>4081</v>
      </c>
      <c r="F5" s="384" t="s">
        <v>4082</v>
      </c>
      <c r="G5" s="384" t="s">
        <v>3924</v>
      </c>
      <c r="H5" s="384" t="s">
        <v>4083</v>
      </c>
      <c r="I5" s="384" t="s">
        <v>4084</v>
      </c>
      <c r="J5" s="384"/>
    </row>
    <row r="6" spans="1:13" ht="12.9" x14ac:dyDescent="0.35">
      <c r="A6" s="314" t="str">
        <f>'t1'!A7</f>
        <v>Direttore generale</v>
      </c>
      <c r="B6" s="325" t="str">
        <f>'t1'!B7</f>
        <v>0D0097</v>
      </c>
      <c r="C6" s="388">
        <f>'t13'!AC7</f>
        <v>30987</v>
      </c>
      <c r="D6" s="388">
        <f>'t13'!Z7</f>
        <v>0</v>
      </c>
      <c r="E6" s="391" t="str">
        <f>IF($C6=0," ",IF(D6=0," ",D6/$C6))</f>
        <v xml:space="preserve"> </v>
      </c>
      <c r="F6" s="352" t="str">
        <f>IF($C6=0," ",IF(D6=0," ",IF(E6&gt;0.2,"ERRORE","OK")))</f>
        <v xml:space="preserve"> </v>
      </c>
      <c r="G6" s="388">
        <f>'t13'!AA7</f>
        <v>0</v>
      </c>
      <c r="H6" s="391" t="str">
        <f>IF($C6=0," ",IF(G6=0," ",G6/$C6))</f>
        <v xml:space="preserve"> </v>
      </c>
      <c r="I6" s="352" t="str">
        <f>IF($C6=0," ",IF(G6=0," ",IF(H6&gt;0.2,"ERRORE","OK")))</f>
        <v xml:space="preserve"> </v>
      </c>
      <c r="J6" s="390" t="str">
        <f>IF(OR(F6="ERRORE",I6="ERRORE"),"ERRORE","OK")</f>
        <v>OK</v>
      </c>
    </row>
    <row r="7" spans="1:13" ht="12.9" x14ac:dyDescent="0.35">
      <c r="A7" s="314" t="str">
        <f>'t1'!A8</f>
        <v>Direttore sanitario</v>
      </c>
      <c r="B7" s="325" t="str">
        <f>'t1'!B8</f>
        <v>0D0482</v>
      </c>
      <c r="C7" s="388">
        <f>'t13'!AC8</f>
        <v>55777</v>
      </c>
      <c r="D7" s="388">
        <f>'t13'!Z8</f>
        <v>0</v>
      </c>
      <c r="E7" s="391" t="str">
        <f t="shared" ref="E7:E71" si="0">IF($C7=0," ",IF(D7=0," ",D7/$C7))</f>
        <v xml:space="preserve"> </v>
      </c>
      <c r="F7" s="352" t="str">
        <f t="shared" ref="F7:F70" si="1">IF($C7=0," ",IF(D7=0," ",IF(E7&gt;0.2,"ERRORE","OK")))</f>
        <v xml:space="preserve"> </v>
      </c>
      <c r="G7" s="388">
        <f>'t13'!AA8</f>
        <v>0</v>
      </c>
      <c r="H7" s="391" t="str">
        <f t="shared" ref="H7:H71" si="2">IF($C7=0," ",IF(G7=0," ",G7/$C7))</f>
        <v xml:space="preserve"> </v>
      </c>
      <c r="I7" s="352" t="str">
        <f t="shared" ref="I7:I70" si="3">IF($C7=0," ",IF(G7=0," ",IF(H7&gt;0.2,"ERRORE","OK")))</f>
        <v xml:space="preserve"> </v>
      </c>
      <c r="J7" s="390" t="str">
        <f t="shared" ref="J7:J70" si="4">IF(OR(F7="ERRORE",I7="ERRORE"),"ERRORE","OK")</f>
        <v>OK</v>
      </c>
    </row>
    <row r="8" spans="1:13" ht="12.9" x14ac:dyDescent="0.35">
      <c r="A8" s="314" t="str">
        <f>'t1'!A9</f>
        <v>Direttore amministrativo</v>
      </c>
      <c r="B8" s="325" t="str">
        <f>'t1'!B9</f>
        <v>0D0163</v>
      </c>
      <c r="C8" s="388">
        <f>'t13'!AC9</f>
        <v>24790</v>
      </c>
      <c r="D8" s="388">
        <f>'t13'!Z9</f>
        <v>0</v>
      </c>
      <c r="E8" s="391" t="str">
        <f t="shared" si="0"/>
        <v xml:space="preserve"> </v>
      </c>
      <c r="F8" s="352" t="str">
        <f t="shared" si="1"/>
        <v xml:space="preserve"> </v>
      </c>
      <c r="G8" s="388">
        <f>'t13'!AA9</f>
        <v>0</v>
      </c>
      <c r="H8" s="391" t="str">
        <f t="shared" si="2"/>
        <v xml:space="preserve"> </v>
      </c>
      <c r="I8" s="352" t="str">
        <f t="shared" si="3"/>
        <v xml:space="preserve"> </v>
      </c>
      <c r="J8" s="390" t="str">
        <f t="shared" si="4"/>
        <v>OK</v>
      </c>
    </row>
    <row r="9" spans="1:13" ht="12.9" x14ac:dyDescent="0.35">
      <c r="A9" s="314" t="str">
        <f>'t1'!A10</f>
        <v>Direttore dei servizi sociali</v>
      </c>
      <c r="B9" s="325" t="str">
        <f>'t1'!B10</f>
        <v>0D0484</v>
      </c>
      <c r="C9" s="388">
        <f>'t13'!AC10</f>
        <v>0</v>
      </c>
      <c r="D9" s="388">
        <f>'t13'!Z10</f>
        <v>0</v>
      </c>
      <c r="E9" s="391" t="str">
        <f t="shared" si="0"/>
        <v xml:space="preserve"> </v>
      </c>
      <c r="F9" s="352" t="str">
        <f t="shared" si="1"/>
        <v xml:space="preserve"> </v>
      </c>
      <c r="G9" s="388">
        <f>'t13'!AA10</f>
        <v>0</v>
      </c>
      <c r="H9" s="391" t="str">
        <f t="shared" si="2"/>
        <v xml:space="preserve"> </v>
      </c>
      <c r="I9" s="352" t="str">
        <f t="shared" si="3"/>
        <v xml:space="preserve"> </v>
      </c>
      <c r="J9" s="390" t="str">
        <f t="shared" si="4"/>
        <v>OK</v>
      </c>
    </row>
    <row r="10" spans="1:13" ht="12.9" x14ac:dyDescent="0.35">
      <c r="A10" s="314" t="str">
        <f>'t1'!A11</f>
        <v>Dir. Medico con inc. Struttura complessa (rapp. Esclusivo)</v>
      </c>
      <c r="B10" s="325" t="str">
        <f>'t1'!B11</f>
        <v>SD0E33</v>
      </c>
      <c r="C10" s="388">
        <f>'t13'!AC11</f>
        <v>756922</v>
      </c>
      <c r="D10" s="388">
        <f>'t13'!Z11</f>
        <v>0</v>
      </c>
      <c r="E10" s="391" t="str">
        <f t="shared" si="0"/>
        <v xml:space="preserve"> </v>
      </c>
      <c r="F10" s="352" t="str">
        <f t="shared" si="1"/>
        <v xml:space="preserve"> </v>
      </c>
      <c r="G10" s="388">
        <f>'t13'!AA11</f>
        <v>15494</v>
      </c>
      <c r="H10" s="391">
        <f t="shared" si="2"/>
        <v>2.0469744570774797E-2</v>
      </c>
      <c r="I10" s="352" t="str">
        <f t="shared" si="3"/>
        <v>OK</v>
      </c>
      <c r="J10" s="390" t="str">
        <f t="shared" si="4"/>
        <v>OK</v>
      </c>
    </row>
    <row r="11" spans="1:13" ht="12.9" x14ac:dyDescent="0.35">
      <c r="A11" s="314" t="str">
        <f>'t1'!A12</f>
        <v>Dir. Medico con inc. di struttura complessa (rapp. Non escl.</v>
      </c>
      <c r="B11" s="325" t="str">
        <f>'t1'!B12</f>
        <v>SD0N33</v>
      </c>
      <c r="C11" s="388">
        <f>'t13'!AC12</f>
        <v>149154</v>
      </c>
      <c r="D11" s="388">
        <f>'t13'!Z12</f>
        <v>0</v>
      </c>
      <c r="E11" s="391" t="str">
        <f t="shared" si="0"/>
        <v xml:space="preserve"> </v>
      </c>
      <c r="F11" s="352" t="str">
        <f t="shared" si="1"/>
        <v xml:space="preserve"> </v>
      </c>
      <c r="G11" s="388">
        <f>'t13'!AA12</f>
        <v>0</v>
      </c>
      <c r="H11" s="391" t="str">
        <f t="shared" si="2"/>
        <v xml:space="preserve"> </v>
      </c>
      <c r="I11" s="352" t="str">
        <f t="shared" si="3"/>
        <v xml:space="preserve"> </v>
      </c>
      <c r="J11" s="390" t="str">
        <f t="shared" si="4"/>
        <v>OK</v>
      </c>
    </row>
    <row r="12" spans="1:13" ht="12.9" x14ac:dyDescent="0.35">
      <c r="A12" s="314" t="str">
        <f>'t1'!A13</f>
        <v>Dir. Medico con incarico di struttura semplice (rapp. Esclus</v>
      </c>
      <c r="B12" s="325" t="str">
        <f>'t1'!B13</f>
        <v>SD0E34</v>
      </c>
      <c r="C12" s="388">
        <f>'t13'!AC13</f>
        <v>1338762</v>
      </c>
      <c r="D12" s="388">
        <f>'t13'!Z13</f>
        <v>0</v>
      </c>
      <c r="E12" s="391" t="str">
        <f t="shared" si="0"/>
        <v xml:space="preserve"> </v>
      </c>
      <c r="F12" s="352" t="str">
        <f t="shared" si="1"/>
        <v xml:space="preserve"> </v>
      </c>
      <c r="G12" s="388">
        <f>'t13'!AA13</f>
        <v>0</v>
      </c>
      <c r="H12" s="391" t="str">
        <f t="shared" si="2"/>
        <v xml:space="preserve"> </v>
      </c>
      <c r="I12" s="352" t="str">
        <f t="shared" si="3"/>
        <v xml:space="preserve"> </v>
      </c>
      <c r="J12" s="390" t="str">
        <f t="shared" si="4"/>
        <v>OK</v>
      </c>
    </row>
    <row r="13" spans="1:13" ht="12.9" x14ac:dyDescent="0.35">
      <c r="A13" s="314" t="str">
        <f>'t1'!A14</f>
        <v>Dir. Medico con incarico struttura semplice (rapp. Non escl.</v>
      </c>
      <c r="B13" s="325" t="str">
        <f>'t1'!B14</f>
        <v>SD0N34</v>
      </c>
      <c r="C13" s="388">
        <f>'t13'!AC14</f>
        <v>50005</v>
      </c>
      <c r="D13" s="388">
        <f>'t13'!Z14</f>
        <v>0</v>
      </c>
      <c r="E13" s="391" t="str">
        <f t="shared" si="0"/>
        <v xml:space="preserve"> </v>
      </c>
      <c r="F13" s="352" t="str">
        <f t="shared" si="1"/>
        <v xml:space="preserve"> </v>
      </c>
      <c r="G13" s="388">
        <f>'t13'!AA14</f>
        <v>0</v>
      </c>
      <c r="H13" s="391" t="str">
        <f t="shared" si="2"/>
        <v xml:space="preserve"> </v>
      </c>
      <c r="I13" s="352" t="str">
        <f t="shared" si="3"/>
        <v xml:space="preserve"> </v>
      </c>
      <c r="J13" s="390" t="str">
        <f t="shared" si="4"/>
        <v>OK</v>
      </c>
    </row>
    <row r="14" spans="1:13" ht="12.9" x14ac:dyDescent="0.35">
      <c r="A14" s="314" t="str">
        <f>'t1'!A15</f>
        <v>Dirigenti medici con altri incar. Prof.li (rapp. Esclusivo)</v>
      </c>
      <c r="B14" s="325" t="str">
        <f>'t1'!B15</f>
        <v>SD0035</v>
      </c>
      <c r="C14" s="388">
        <f>'t13'!AC15</f>
        <v>6045182</v>
      </c>
      <c r="D14" s="388">
        <f>'t13'!Z15</f>
        <v>0</v>
      </c>
      <c r="E14" s="391" t="str">
        <f t="shared" si="0"/>
        <v xml:space="preserve"> </v>
      </c>
      <c r="F14" s="352" t="str">
        <f t="shared" si="1"/>
        <v xml:space="preserve"> </v>
      </c>
      <c r="G14" s="388">
        <f>'t13'!AA15</f>
        <v>35298</v>
      </c>
      <c r="H14" s="391">
        <f t="shared" si="2"/>
        <v>5.8390301565775854E-3</v>
      </c>
      <c r="I14" s="352" t="str">
        <f t="shared" si="3"/>
        <v>OK</v>
      </c>
      <c r="J14" s="390" t="str">
        <f t="shared" si="4"/>
        <v>OK</v>
      </c>
    </row>
    <row r="15" spans="1:13" ht="12.9" x14ac:dyDescent="0.35">
      <c r="A15" s="314" t="str">
        <f>'t1'!A16</f>
        <v>Dirigenti medici con altri incar. Prof.li (rapp. Non escl.)</v>
      </c>
      <c r="B15" s="325" t="str">
        <f>'t1'!B16</f>
        <v>SD0036</v>
      </c>
      <c r="C15" s="388">
        <f>'t13'!AC16</f>
        <v>191614</v>
      </c>
      <c r="D15" s="388">
        <f>'t13'!Z16</f>
        <v>0</v>
      </c>
      <c r="E15" s="391" t="str">
        <f t="shared" si="0"/>
        <v xml:space="preserve"> </v>
      </c>
      <c r="F15" s="352" t="str">
        <f t="shared" si="1"/>
        <v xml:space="preserve"> </v>
      </c>
      <c r="G15" s="388">
        <f>'t13'!AA16</f>
        <v>0</v>
      </c>
      <c r="H15" s="391" t="str">
        <f t="shared" si="2"/>
        <v xml:space="preserve"> </v>
      </c>
      <c r="I15" s="352" t="str">
        <f t="shared" si="3"/>
        <v xml:space="preserve"> </v>
      </c>
      <c r="J15" s="390" t="str">
        <f t="shared" si="4"/>
        <v>OK</v>
      </c>
    </row>
    <row r="16" spans="1:13" ht="12.9" x14ac:dyDescent="0.35">
      <c r="A16" s="314" t="str">
        <f>'t1'!A17</f>
        <v>Dir. Medici a t.  Determinato(art. 15-septies d.lgs. 502/92)</v>
      </c>
      <c r="B16" s="325" t="str">
        <f>'t1'!B17</f>
        <v>SD0597</v>
      </c>
      <c r="C16" s="388">
        <f>'t13'!AC17</f>
        <v>0</v>
      </c>
      <c r="D16" s="388">
        <f>'t13'!Z17</f>
        <v>0</v>
      </c>
      <c r="E16" s="391" t="str">
        <f t="shared" si="0"/>
        <v xml:space="preserve"> </v>
      </c>
      <c r="F16" s="352" t="str">
        <f t="shared" si="1"/>
        <v xml:space="preserve"> </v>
      </c>
      <c r="G16" s="388">
        <f>'t13'!AA17</f>
        <v>0</v>
      </c>
      <c r="H16" s="391" t="str">
        <f t="shared" si="2"/>
        <v xml:space="preserve"> </v>
      </c>
      <c r="I16" s="352" t="str">
        <f t="shared" si="3"/>
        <v xml:space="preserve"> </v>
      </c>
      <c r="J16" s="390" t="str">
        <f t="shared" si="4"/>
        <v>OK</v>
      </c>
    </row>
    <row r="17" spans="1:10" ht="12.9" x14ac:dyDescent="0.35">
      <c r="A17" s="314" t="str">
        <f>'t1'!A18</f>
        <v>Veterinari con inc. di struttura complessa (rapp.esclusivo)</v>
      </c>
      <c r="B17" s="325" t="str">
        <f>'t1'!B18</f>
        <v>SD0E74</v>
      </c>
      <c r="C17" s="388">
        <f>'t13'!AC18</f>
        <v>0</v>
      </c>
      <c r="D17" s="388">
        <f>'t13'!Z18</f>
        <v>0</v>
      </c>
      <c r="E17" s="391" t="str">
        <f t="shared" si="0"/>
        <v xml:space="preserve"> </v>
      </c>
      <c r="F17" s="352" t="str">
        <f t="shared" si="1"/>
        <v xml:space="preserve"> </v>
      </c>
      <c r="G17" s="388">
        <f>'t13'!AA18</f>
        <v>0</v>
      </c>
      <c r="H17" s="391" t="str">
        <f t="shared" si="2"/>
        <v xml:space="preserve"> </v>
      </c>
      <c r="I17" s="352" t="str">
        <f t="shared" si="3"/>
        <v xml:space="preserve"> </v>
      </c>
      <c r="J17" s="390" t="str">
        <f t="shared" si="4"/>
        <v>OK</v>
      </c>
    </row>
    <row r="18" spans="1:10" ht="12.9" x14ac:dyDescent="0.35">
      <c r="A18" s="314" t="str">
        <f>'t1'!A19</f>
        <v>Veterinari con inc. di struttura complessa (rapp. Non escl.)</v>
      </c>
      <c r="B18" s="325" t="str">
        <f>'t1'!B19</f>
        <v>SD0N74</v>
      </c>
      <c r="C18" s="388">
        <f>'t13'!AC19</f>
        <v>0</v>
      </c>
      <c r="D18" s="388">
        <f>'t13'!Z19</f>
        <v>0</v>
      </c>
      <c r="E18" s="391" t="str">
        <f t="shared" si="0"/>
        <v xml:space="preserve"> </v>
      </c>
      <c r="F18" s="352" t="str">
        <f t="shared" si="1"/>
        <v xml:space="preserve"> </v>
      </c>
      <c r="G18" s="388">
        <f>'t13'!AA19</f>
        <v>0</v>
      </c>
      <c r="H18" s="391" t="str">
        <f t="shared" si="2"/>
        <v xml:space="preserve"> </v>
      </c>
      <c r="I18" s="352" t="str">
        <f t="shared" si="3"/>
        <v xml:space="preserve"> </v>
      </c>
      <c r="J18" s="390" t="str">
        <f t="shared" si="4"/>
        <v>OK</v>
      </c>
    </row>
    <row r="19" spans="1:10" ht="12.9" x14ac:dyDescent="0.35">
      <c r="A19" s="314" t="str">
        <f>'t1'!A20</f>
        <v>Veterinari con inc. di struttura semplice (rapp. Esclusivo)</v>
      </c>
      <c r="B19" s="325" t="str">
        <f>'t1'!B20</f>
        <v>SD0E73</v>
      </c>
      <c r="C19" s="388">
        <f>'t13'!AC20</f>
        <v>0</v>
      </c>
      <c r="D19" s="388">
        <f>'t13'!Z20</f>
        <v>0</v>
      </c>
      <c r="E19" s="391" t="str">
        <f t="shared" si="0"/>
        <v xml:space="preserve"> </v>
      </c>
      <c r="F19" s="352" t="str">
        <f t="shared" si="1"/>
        <v xml:space="preserve"> </v>
      </c>
      <c r="G19" s="388">
        <f>'t13'!AA20</f>
        <v>0</v>
      </c>
      <c r="H19" s="391" t="str">
        <f t="shared" si="2"/>
        <v xml:space="preserve"> </v>
      </c>
      <c r="I19" s="352" t="str">
        <f t="shared" si="3"/>
        <v xml:space="preserve"> </v>
      </c>
      <c r="J19" s="390" t="str">
        <f t="shared" si="4"/>
        <v>OK</v>
      </c>
    </row>
    <row r="20" spans="1:10" ht="12.9" x14ac:dyDescent="0.35">
      <c r="A20" s="314" t="str">
        <f>'t1'!A21</f>
        <v>Veterinari con inc. di struttura semplice (rapp. Non escl.)</v>
      </c>
      <c r="B20" s="325" t="str">
        <f>'t1'!B21</f>
        <v>SD0N73</v>
      </c>
      <c r="C20" s="388">
        <f>'t13'!AC21</f>
        <v>0</v>
      </c>
      <c r="D20" s="388">
        <f>'t13'!Z21</f>
        <v>0</v>
      </c>
      <c r="E20" s="391" t="str">
        <f t="shared" si="0"/>
        <v xml:space="preserve"> </v>
      </c>
      <c r="F20" s="352" t="str">
        <f t="shared" si="1"/>
        <v xml:space="preserve"> </v>
      </c>
      <c r="G20" s="388">
        <f>'t13'!AA21</f>
        <v>0</v>
      </c>
      <c r="H20" s="391" t="str">
        <f t="shared" si="2"/>
        <v xml:space="preserve"> </v>
      </c>
      <c r="I20" s="352" t="str">
        <f t="shared" si="3"/>
        <v xml:space="preserve"> </v>
      </c>
      <c r="J20" s="390" t="str">
        <f t="shared" si="4"/>
        <v>OK</v>
      </c>
    </row>
    <row r="21" spans="1:10" ht="12.9" x14ac:dyDescent="0.35">
      <c r="A21" s="314" t="str">
        <f>'t1'!A22</f>
        <v>Veterinari con altri incar. Prof.li (rapp. Esclusivo)</v>
      </c>
      <c r="B21" s="325" t="str">
        <f>'t1'!B22</f>
        <v>SD0A73</v>
      </c>
      <c r="C21" s="388">
        <f>'t13'!AC22</f>
        <v>0</v>
      </c>
      <c r="D21" s="388">
        <f>'t13'!Z22</f>
        <v>0</v>
      </c>
      <c r="E21" s="391" t="str">
        <f t="shared" si="0"/>
        <v xml:space="preserve"> </v>
      </c>
      <c r="F21" s="352" t="str">
        <f t="shared" si="1"/>
        <v xml:space="preserve"> </v>
      </c>
      <c r="G21" s="388">
        <f>'t13'!AA22</f>
        <v>0</v>
      </c>
      <c r="H21" s="391" t="str">
        <f t="shared" si="2"/>
        <v xml:space="preserve"> </v>
      </c>
      <c r="I21" s="352" t="str">
        <f t="shared" si="3"/>
        <v xml:space="preserve"> </v>
      </c>
      <c r="J21" s="390" t="str">
        <f t="shared" si="4"/>
        <v>OK</v>
      </c>
    </row>
    <row r="22" spans="1:10" ht="12.9" x14ac:dyDescent="0.35">
      <c r="A22" s="314" t="str">
        <f>'t1'!A23</f>
        <v>Veterinari con altri incar. Prof.li (rapp. Non escl.)</v>
      </c>
      <c r="B22" s="325" t="str">
        <f>'t1'!B23</f>
        <v>SD0072</v>
      </c>
      <c r="C22" s="388">
        <f>'t13'!AC23</f>
        <v>0</v>
      </c>
      <c r="D22" s="388">
        <f>'t13'!Z23</f>
        <v>0</v>
      </c>
      <c r="E22" s="391" t="str">
        <f t="shared" si="0"/>
        <v xml:space="preserve"> </v>
      </c>
      <c r="F22" s="352" t="str">
        <f t="shared" si="1"/>
        <v xml:space="preserve"> </v>
      </c>
      <c r="G22" s="388">
        <f>'t13'!AA23</f>
        <v>0</v>
      </c>
      <c r="H22" s="391" t="str">
        <f t="shared" si="2"/>
        <v xml:space="preserve"> </v>
      </c>
      <c r="I22" s="352" t="str">
        <f t="shared" si="3"/>
        <v xml:space="preserve"> </v>
      </c>
      <c r="J22" s="390" t="str">
        <f t="shared" si="4"/>
        <v>OK</v>
      </c>
    </row>
    <row r="23" spans="1:10" ht="12.9" x14ac:dyDescent="0.35">
      <c r="A23" s="314" t="str">
        <f>'t1'!A24</f>
        <v>Veterinari a t. determinato (art. 15-septies d.lgs. 502/92)</v>
      </c>
      <c r="B23" s="325" t="str">
        <f>'t1'!B24</f>
        <v>SD0598</v>
      </c>
      <c r="C23" s="388">
        <f>'t13'!AC24</f>
        <v>0</v>
      </c>
      <c r="D23" s="388">
        <f>'t13'!Z24</f>
        <v>0</v>
      </c>
      <c r="E23" s="391" t="str">
        <f t="shared" si="0"/>
        <v xml:space="preserve"> </v>
      </c>
      <c r="F23" s="352" t="str">
        <f t="shared" si="1"/>
        <v xml:space="preserve"> </v>
      </c>
      <c r="G23" s="388">
        <f>'t13'!AA24</f>
        <v>0</v>
      </c>
      <c r="H23" s="391" t="str">
        <f t="shared" si="2"/>
        <v xml:space="preserve"> </v>
      </c>
      <c r="I23" s="352" t="str">
        <f t="shared" si="3"/>
        <v xml:space="preserve"> </v>
      </c>
      <c r="J23" s="390" t="str">
        <f t="shared" si="4"/>
        <v>OK</v>
      </c>
    </row>
    <row r="24" spans="1:10" ht="12.9" x14ac:dyDescent="0.35">
      <c r="A24" s="314" t="str">
        <f>'t1'!A25</f>
        <v>Odontoiatri con inc. di struttura complessa (rapp. Escl.)</v>
      </c>
      <c r="B24" s="325" t="str">
        <f>'t1'!B25</f>
        <v>SD0E49</v>
      </c>
      <c r="C24" s="388">
        <f>'t13'!AC25</f>
        <v>0</v>
      </c>
      <c r="D24" s="388">
        <f>'t13'!Z25</f>
        <v>0</v>
      </c>
      <c r="E24" s="391" t="str">
        <f t="shared" si="0"/>
        <v xml:space="preserve"> </v>
      </c>
      <c r="F24" s="352" t="str">
        <f t="shared" si="1"/>
        <v xml:space="preserve"> </v>
      </c>
      <c r="G24" s="388">
        <f>'t13'!AA25</f>
        <v>0</v>
      </c>
      <c r="H24" s="391" t="str">
        <f t="shared" si="2"/>
        <v xml:space="preserve"> </v>
      </c>
      <c r="I24" s="352" t="str">
        <f t="shared" si="3"/>
        <v xml:space="preserve"> </v>
      </c>
      <c r="J24" s="390" t="str">
        <f t="shared" si="4"/>
        <v>OK</v>
      </c>
    </row>
    <row r="25" spans="1:10" ht="12.9" x14ac:dyDescent="0.35">
      <c r="A25" s="314" t="str">
        <f>'t1'!A26</f>
        <v>Odontoiatri con inc. di struttura complessa (rapp. Non escl.</v>
      </c>
      <c r="B25" s="325" t="str">
        <f>'t1'!B26</f>
        <v>SD0N49</v>
      </c>
      <c r="C25" s="388">
        <f>'t13'!AC26</f>
        <v>0</v>
      </c>
      <c r="D25" s="388">
        <f>'t13'!Z26</f>
        <v>0</v>
      </c>
      <c r="E25" s="391" t="str">
        <f t="shared" si="0"/>
        <v xml:space="preserve"> </v>
      </c>
      <c r="F25" s="352" t="str">
        <f t="shared" si="1"/>
        <v xml:space="preserve"> </v>
      </c>
      <c r="G25" s="388">
        <f>'t13'!AA26</f>
        <v>0</v>
      </c>
      <c r="H25" s="391" t="str">
        <f t="shared" si="2"/>
        <v xml:space="preserve"> </v>
      </c>
      <c r="I25" s="352" t="str">
        <f t="shared" si="3"/>
        <v xml:space="preserve"> </v>
      </c>
      <c r="J25" s="390" t="str">
        <f t="shared" si="4"/>
        <v>OK</v>
      </c>
    </row>
    <row r="26" spans="1:10" ht="12.9" x14ac:dyDescent="0.35">
      <c r="A26" s="314" t="str">
        <f>'t1'!A27</f>
        <v>Odontoiatri con inc. di struttura semplice (rapp. Esclusivo)</v>
      </c>
      <c r="B26" s="325" t="str">
        <f>'t1'!B27</f>
        <v>SD0E48</v>
      </c>
      <c r="C26" s="388">
        <f>'t13'!AC27</f>
        <v>0</v>
      </c>
      <c r="D26" s="388">
        <f>'t13'!Z27</f>
        <v>0</v>
      </c>
      <c r="E26" s="391" t="str">
        <f t="shared" si="0"/>
        <v xml:space="preserve"> </v>
      </c>
      <c r="F26" s="352" t="str">
        <f t="shared" si="1"/>
        <v xml:space="preserve"> </v>
      </c>
      <c r="G26" s="388">
        <f>'t13'!AA27</f>
        <v>0</v>
      </c>
      <c r="H26" s="391" t="str">
        <f t="shared" si="2"/>
        <v xml:space="preserve"> </v>
      </c>
      <c r="I26" s="352" t="str">
        <f t="shared" si="3"/>
        <v xml:space="preserve"> </v>
      </c>
      <c r="J26" s="390" t="str">
        <f t="shared" si="4"/>
        <v>OK</v>
      </c>
    </row>
    <row r="27" spans="1:10" ht="12.9" x14ac:dyDescent="0.35">
      <c r="A27" s="314" t="str">
        <f>'t1'!A28</f>
        <v>Odontoiatri con inc. di struttura semplice (rapp. Non escl.)</v>
      </c>
      <c r="B27" s="325" t="str">
        <f>'t1'!B28</f>
        <v>SD0N48</v>
      </c>
      <c r="C27" s="388">
        <f>'t13'!AC28</f>
        <v>0</v>
      </c>
      <c r="D27" s="388">
        <f>'t13'!Z28</f>
        <v>0</v>
      </c>
      <c r="E27" s="391" t="str">
        <f t="shared" si="0"/>
        <v xml:space="preserve"> </v>
      </c>
      <c r="F27" s="352" t="str">
        <f t="shared" si="1"/>
        <v xml:space="preserve"> </v>
      </c>
      <c r="G27" s="388">
        <f>'t13'!AA28</f>
        <v>0</v>
      </c>
      <c r="H27" s="391" t="str">
        <f t="shared" si="2"/>
        <v xml:space="preserve"> </v>
      </c>
      <c r="I27" s="352" t="str">
        <f t="shared" si="3"/>
        <v xml:space="preserve"> </v>
      </c>
      <c r="J27" s="390" t="str">
        <f t="shared" si="4"/>
        <v>OK</v>
      </c>
    </row>
    <row r="28" spans="1:10" ht="12.9" x14ac:dyDescent="0.35">
      <c r="A28" s="314" t="str">
        <f>'t1'!A29</f>
        <v>Odontoiatri con altri incar. Prof.li (rapp. Esclusivo)</v>
      </c>
      <c r="B28" s="325" t="str">
        <f>'t1'!B29</f>
        <v>SD0A48</v>
      </c>
      <c r="C28" s="388">
        <f>'t13'!AC29</f>
        <v>0</v>
      </c>
      <c r="D28" s="388">
        <f>'t13'!Z29</f>
        <v>0</v>
      </c>
      <c r="E28" s="391" t="str">
        <f t="shared" si="0"/>
        <v xml:space="preserve"> </v>
      </c>
      <c r="F28" s="352" t="str">
        <f t="shared" si="1"/>
        <v xml:space="preserve"> </v>
      </c>
      <c r="G28" s="388">
        <f>'t13'!AA29</f>
        <v>0</v>
      </c>
      <c r="H28" s="391" t="str">
        <f t="shared" si="2"/>
        <v xml:space="preserve"> </v>
      </c>
      <c r="I28" s="352" t="str">
        <f t="shared" si="3"/>
        <v xml:space="preserve"> </v>
      </c>
      <c r="J28" s="390" t="str">
        <f t="shared" si="4"/>
        <v>OK</v>
      </c>
    </row>
    <row r="29" spans="1:10" ht="12.9" x14ac:dyDescent="0.35">
      <c r="A29" s="314" t="str">
        <f>'t1'!A30</f>
        <v>Odontoiatri con altri incar. Prof.li (rapp. Non escl.)</v>
      </c>
      <c r="B29" s="325" t="str">
        <f>'t1'!B30</f>
        <v>SD0047</v>
      </c>
      <c r="C29" s="388">
        <f>'t13'!AC30</f>
        <v>0</v>
      </c>
      <c r="D29" s="388">
        <f>'t13'!Z30</f>
        <v>0</v>
      </c>
      <c r="E29" s="391" t="str">
        <f t="shared" si="0"/>
        <v xml:space="preserve"> </v>
      </c>
      <c r="F29" s="352" t="str">
        <f t="shared" si="1"/>
        <v xml:space="preserve"> </v>
      </c>
      <c r="G29" s="388">
        <f>'t13'!AA30</f>
        <v>0</v>
      </c>
      <c r="H29" s="391" t="str">
        <f t="shared" si="2"/>
        <v xml:space="preserve"> </v>
      </c>
      <c r="I29" s="352" t="str">
        <f t="shared" si="3"/>
        <v xml:space="preserve"> </v>
      </c>
      <c r="J29" s="390" t="str">
        <f t="shared" si="4"/>
        <v>OK</v>
      </c>
    </row>
    <row r="30" spans="1:10" ht="12.9" x14ac:dyDescent="0.35">
      <c r="A30" s="314" t="str">
        <f>'t1'!A31</f>
        <v>Odontoiatri a t. determinato (art. 15-septies d.lgs. 502/92)</v>
      </c>
      <c r="B30" s="325" t="str">
        <f>'t1'!B31</f>
        <v>SD0599</v>
      </c>
      <c r="C30" s="388">
        <f>'t13'!AC31</f>
        <v>0</v>
      </c>
      <c r="D30" s="388">
        <f>'t13'!Z31</f>
        <v>0</v>
      </c>
      <c r="E30" s="391" t="str">
        <f t="shared" si="0"/>
        <v xml:space="preserve"> </v>
      </c>
      <c r="F30" s="352" t="str">
        <f t="shared" si="1"/>
        <v xml:space="preserve"> </v>
      </c>
      <c r="G30" s="388">
        <f>'t13'!AA31</f>
        <v>0</v>
      </c>
      <c r="H30" s="391" t="str">
        <f t="shared" si="2"/>
        <v xml:space="preserve"> </v>
      </c>
      <c r="I30" s="352" t="str">
        <f t="shared" si="3"/>
        <v xml:space="preserve"> </v>
      </c>
      <c r="J30" s="390" t="str">
        <f t="shared" si="4"/>
        <v>OK</v>
      </c>
    </row>
    <row r="31" spans="1:10" ht="12.9" x14ac:dyDescent="0.35">
      <c r="A31" s="314" t="str">
        <f>'t1'!A32</f>
        <v>Farmacisti con inc. di struttura complessa (rapp. Esclusivo)</v>
      </c>
      <c r="B31" s="325" t="str">
        <f>'t1'!B32</f>
        <v>SD0E39</v>
      </c>
      <c r="C31" s="388">
        <f>'t13'!AC32</f>
        <v>54505</v>
      </c>
      <c r="D31" s="388">
        <f>'t13'!Z32</f>
        <v>0</v>
      </c>
      <c r="E31" s="391" t="str">
        <f t="shared" si="0"/>
        <v xml:space="preserve"> </v>
      </c>
      <c r="F31" s="352" t="str">
        <f t="shared" si="1"/>
        <v xml:space="preserve"> </v>
      </c>
      <c r="G31" s="388">
        <f>'t13'!AA32</f>
        <v>0</v>
      </c>
      <c r="H31" s="391" t="str">
        <f t="shared" si="2"/>
        <v xml:space="preserve"> </v>
      </c>
      <c r="I31" s="352" t="str">
        <f t="shared" si="3"/>
        <v xml:space="preserve"> </v>
      </c>
      <c r="J31" s="390" t="str">
        <f t="shared" si="4"/>
        <v>OK</v>
      </c>
    </row>
    <row r="32" spans="1:10" ht="12.9" x14ac:dyDescent="0.35">
      <c r="A32" s="314" t="str">
        <f>'t1'!A33</f>
        <v>Farmacisti con inc. di struttura complessa (rapp. Non escl.)</v>
      </c>
      <c r="B32" s="325" t="str">
        <f>'t1'!B33</f>
        <v>SD0N39</v>
      </c>
      <c r="C32" s="388">
        <f>'t13'!AC33</f>
        <v>0</v>
      </c>
      <c r="D32" s="388">
        <f>'t13'!Z33</f>
        <v>0</v>
      </c>
      <c r="E32" s="391" t="str">
        <f t="shared" si="0"/>
        <v xml:space="preserve"> </v>
      </c>
      <c r="F32" s="352" t="str">
        <f t="shared" si="1"/>
        <v xml:space="preserve"> </v>
      </c>
      <c r="G32" s="388">
        <f>'t13'!AA33</f>
        <v>0</v>
      </c>
      <c r="H32" s="391" t="str">
        <f t="shared" si="2"/>
        <v xml:space="preserve"> </v>
      </c>
      <c r="I32" s="352" t="str">
        <f t="shared" si="3"/>
        <v xml:space="preserve"> </v>
      </c>
      <c r="J32" s="390" t="str">
        <f t="shared" si="4"/>
        <v>OK</v>
      </c>
    </row>
    <row r="33" spans="1:10" ht="12.9" x14ac:dyDescent="0.35">
      <c r="A33" s="314" t="str">
        <f>'t1'!A34</f>
        <v>Farmacisti con inc. di struttura semplice (rapp. Esclusivo)</v>
      </c>
      <c r="B33" s="325" t="str">
        <f>'t1'!B34</f>
        <v>SD0E38</v>
      </c>
      <c r="C33" s="388">
        <f>'t13'!AC34</f>
        <v>69038</v>
      </c>
      <c r="D33" s="388">
        <f>'t13'!Z34</f>
        <v>0</v>
      </c>
      <c r="E33" s="391" t="str">
        <f t="shared" si="0"/>
        <v xml:space="preserve"> </v>
      </c>
      <c r="F33" s="352" t="str">
        <f t="shared" si="1"/>
        <v xml:space="preserve"> </v>
      </c>
      <c r="G33" s="388">
        <f>'t13'!AA34</f>
        <v>0</v>
      </c>
      <c r="H33" s="391" t="str">
        <f t="shared" si="2"/>
        <v xml:space="preserve"> </v>
      </c>
      <c r="I33" s="352" t="str">
        <f t="shared" si="3"/>
        <v xml:space="preserve"> </v>
      </c>
      <c r="J33" s="390" t="str">
        <f t="shared" si="4"/>
        <v>OK</v>
      </c>
    </row>
    <row r="34" spans="1:10" ht="12.9" x14ac:dyDescent="0.35">
      <c r="A34" s="314" t="str">
        <f>'t1'!A35</f>
        <v>Farmacisti con inc. di struttura semplice (rapp. Non escl.)</v>
      </c>
      <c r="B34" s="325" t="str">
        <f>'t1'!B35</f>
        <v>SD0N38</v>
      </c>
      <c r="C34" s="388">
        <f>'t13'!AC35</f>
        <v>0</v>
      </c>
      <c r="D34" s="388">
        <f>'t13'!Z35</f>
        <v>0</v>
      </c>
      <c r="E34" s="391" t="str">
        <f t="shared" si="0"/>
        <v xml:space="preserve"> </v>
      </c>
      <c r="F34" s="352" t="str">
        <f t="shared" si="1"/>
        <v xml:space="preserve"> </v>
      </c>
      <c r="G34" s="388">
        <f>'t13'!AA35</f>
        <v>0</v>
      </c>
      <c r="H34" s="391" t="str">
        <f t="shared" si="2"/>
        <v xml:space="preserve"> </v>
      </c>
      <c r="I34" s="352" t="str">
        <f t="shared" si="3"/>
        <v xml:space="preserve"> </v>
      </c>
      <c r="J34" s="390" t="str">
        <f t="shared" si="4"/>
        <v>OK</v>
      </c>
    </row>
    <row r="35" spans="1:10" ht="12.9" x14ac:dyDescent="0.35">
      <c r="A35" s="314" t="str">
        <f>'t1'!A36</f>
        <v>Farmacisti con altri incar. Prof.li (rapp. Esclusivo)</v>
      </c>
      <c r="B35" s="325" t="str">
        <f>'t1'!B36</f>
        <v>SD0A38</v>
      </c>
      <c r="C35" s="388">
        <f>'t13'!AC36</f>
        <v>99097</v>
      </c>
      <c r="D35" s="388">
        <f>'t13'!Z36</f>
        <v>0</v>
      </c>
      <c r="E35" s="391" t="str">
        <f t="shared" si="0"/>
        <v xml:space="preserve"> </v>
      </c>
      <c r="F35" s="352" t="str">
        <f t="shared" si="1"/>
        <v xml:space="preserve"> </v>
      </c>
      <c r="G35" s="388">
        <f>'t13'!AA36</f>
        <v>0</v>
      </c>
      <c r="H35" s="391" t="str">
        <f t="shared" si="2"/>
        <v xml:space="preserve"> </v>
      </c>
      <c r="I35" s="352" t="str">
        <f t="shared" si="3"/>
        <v xml:space="preserve"> </v>
      </c>
      <c r="J35" s="390" t="str">
        <f t="shared" si="4"/>
        <v>OK</v>
      </c>
    </row>
    <row r="36" spans="1:10" ht="12.9" x14ac:dyDescent="0.35">
      <c r="A36" s="314" t="str">
        <f>'t1'!A37</f>
        <v>Farmacisti con altri incar. Prof.li (rapp. Non escl.)</v>
      </c>
      <c r="B36" s="325" t="str">
        <f>'t1'!B37</f>
        <v>SD0037</v>
      </c>
      <c r="C36" s="388">
        <f>'t13'!AC37</f>
        <v>0</v>
      </c>
      <c r="D36" s="388">
        <f>'t13'!Z37</f>
        <v>0</v>
      </c>
      <c r="E36" s="391" t="str">
        <f t="shared" si="0"/>
        <v xml:space="preserve"> </v>
      </c>
      <c r="F36" s="352" t="str">
        <f t="shared" si="1"/>
        <v xml:space="preserve"> </v>
      </c>
      <c r="G36" s="388">
        <f>'t13'!AA37</f>
        <v>0</v>
      </c>
      <c r="H36" s="391" t="str">
        <f t="shared" si="2"/>
        <v xml:space="preserve"> </v>
      </c>
      <c r="I36" s="352" t="str">
        <f t="shared" si="3"/>
        <v xml:space="preserve"> </v>
      </c>
      <c r="J36" s="390" t="str">
        <f t="shared" si="4"/>
        <v>OK</v>
      </c>
    </row>
    <row r="37" spans="1:10" ht="12.9" x14ac:dyDescent="0.35">
      <c r="A37" s="314" t="str">
        <f>'t1'!A38</f>
        <v>Farmacisti a t. determinato (art. 15-septies d.lgs. 502/92)</v>
      </c>
      <c r="B37" s="325" t="str">
        <f>'t1'!B38</f>
        <v>SD0600</v>
      </c>
      <c r="C37" s="388">
        <f>'t13'!AC38</f>
        <v>0</v>
      </c>
      <c r="D37" s="388">
        <f>'t13'!Z38</f>
        <v>0</v>
      </c>
      <c r="E37" s="391" t="str">
        <f t="shared" si="0"/>
        <v xml:space="preserve"> </v>
      </c>
      <c r="F37" s="352" t="str">
        <f t="shared" si="1"/>
        <v xml:space="preserve"> </v>
      </c>
      <c r="G37" s="388">
        <f>'t13'!AA38</f>
        <v>0</v>
      </c>
      <c r="H37" s="391" t="str">
        <f t="shared" si="2"/>
        <v xml:space="preserve"> </v>
      </c>
      <c r="I37" s="352" t="str">
        <f t="shared" si="3"/>
        <v xml:space="preserve"> </v>
      </c>
      <c r="J37" s="390" t="str">
        <f t="shared" si="4"/>
        <v>OK</v>
      </c>
    </row>
    <row r="38" spans="1:10" ht="12.9" x14ac:dyDescent="0.35">
      <c r="A38" s="314" t="str">
        <f>'t1'!A39</f>
        <v>Biologi con inc. di struttura complessa (rapp. Esclusivo)</v>
      </c>
      <c r="B38" s="325" t="str">
        <f>'t1'!B39</f>
        <v>SD0E13</v>
      </c>
      <c r="C38" s="388">
        <f>'t13'!AC39</f>
        <v>192167</v>
      </c>
      <c r="D38" s="388">
        <f>'t13'!Z39</f>
        <v>0</v>
      </c>
      <c r="E38" s="391" t="str">
        <f t="shared" si="0"/>
        <v xml:space="preserve"> </v>
      </c>
      <c r="F38" s="352" t="str">
        <f t="shared" si="1"/>
        <v xml:space="preserve"> </v>
      </c>
      <c r="G38" s="388">
        <f>'t13'!AA39</f>
        <v>0</v>
      </c>
      <c r="H38" s="391" t="str">
        <f t="shared" si="2"/>
        <v xml:space="preserve"> </v>
      </c>
      <c r="I38" s="352" t="str">
        <f t="shared" si="3"/>
        <v xml:space="preserve"> </v>
      </c>
      <c r="J38" s="390" t="str">
        <f t="shared" si="4"/>
        <v>OK</v>
      </c>
    </row>
    <row r="39" spans="1:10" ht="12.9" x14ac:dyDescent="0.35">
      <c r="A39" s="314" t="str">
        <f>'t1'!A40</f>
        <v>Biologi con inc. di struttura complessa (rapp. Non escl.)</v>
      </c>
      <c r="B39" s="325" t="str">
        <f>'t1'!B40</f>
        <v>SD0N13</v>
      </c>
      <c r="C39" s="388">
        <f>'t13'!AC40</f>
        <v>0</v>
      </c>
      <c r="D39" s="388">
        <f>'t13'!Z40</f>
        <v>0</v>
      </c>
      <c r="E39" s="391" t="str">
        <f t="shared" si="0"/>
        <v xml:space="preserve"> </v>
      </c>
      <c r="F39" s="352" t="str">
        <f t="shared" si="1"/>
        <v xml:space="preserve"> </v>
      </c>
      <c r="G39" s="388">
        <f>'t13'!AA40</f>
        <v>0</v>
      </c>
      <c r="H39" s="391" t="str">
        <f t="shared" si="2"/>
        <v xml:space="preserve"> </v>
      </c>
      <c r="I39" s="352" t="str">
        <f t="shared" si="3"/>
        <v xml:space="preserve"> </v>
      </c>
      <c r="J39" s="390" t="str">
        <f t="shared" si="4"/>
        <v>OK</v>
      </c>
    </row>
    <row r="40" spans="1:10" ht="12.9" x14ac:dyDescent="0.35">
      <c r="A40" s="314" t="str">
        <f>'t1'!A41</f>
        <v>Biologi con inc. di struttura semplice (rapp. Esclusivo)</v>
      </c>
      <c r="B40" s="325" t="str">
        <f>'t1'!B41</f>
        <v>SD0E12</v>
      </c>
      <c r="C40" s="388">
        <f>'t13'!AC41</f>
        <v>253975</v>
      </c>
      <c r="D40" s="388">
        <f>'t13'!Z41</f>
        <v>0</v>
      </c>
      <c r="E40" s="391" t="str">
        <f t="shared" si="0"/>
        <v xml:space="preserve"> </v>
      </c>
      <c r="F40" s="352" t="str">
        <f t="shared" si="1"/>
        <v xml:space="preserve"> </v>
      </c>
      <c r="G40" s="388">
        <f>'t13'!AA41</f>
        <v>0</v>
      </c>
      <c r="H40" s="391" t="str">
        <f t="shared" si="2"/>
        <v xml:space="preserve"> </v>
      </c>
      <c r="I40" s="352" t="str">
        <f t="shared" si="3"/>
        <v xml:space="preserve"> </v>
      </c>
      <c r="J40" s="390" t="str">
        <f t="shared" si="4"/>
        <v>OK</v>
      </c>
    </row>
    <row r="41" spans="1:10" ht="12.9" x14ac:dyDescent="0.35">
      <c r="A41" s="314" t="str">
        <f>'t1'!A42</f>
        <v>Biologi con inc. di struttura semplice (rapp. Non escl.)</v>
      </c>
      <c r="B41" s="325" t="str">
        <f>'t1'!B42</f>
        <v>SD0N12</v>
      </c>
      <c r="C41" s="388">
        <f>'t13'!AC42</f>
        <v>0</v>
      </c>
      <c r="D41" s="388">
        <f>'t13'!Z42</f>
        <v>0</v>
      </c>
      <c r="E41" s="391" t="str">
        <f t="shared" si="0"/>
        <v xml:space="preserve"> </v>
      </c>
      <c r="F41" s="352" t="str">
        <f t="shared" si="1"/>
        <v xml:space="preserve"> </v>
      </c>
      <c r="G41" s="388">
        <f>'t13'!AA42</f>
        <v>0</v>
      </c>
      <c r="H41" s="391" t="str">
        <f t="shared" si="2"/>
        <v xml:space="preserve"> </v>
      </c>
      <c r="I41" s="352" t="str">
        <f t="shared" si="3"/>
        <v xml:space="preserve"> </v>
      </c>
      <c r="J41" s="390" t="str">
        <f t="shared" si="4"/>
        <v>OK</v>
      </c>
    </row>
    <row r="42" spans="1:10" ht="12.9" x14ac:dyDescent="0.35">
      <c r="A42" s="314" t="str">
        <f>'t1'!A43</f>
        <v>Biologi con altri incar. Prof.li (rapp. Esclusivo)</v>
      </c>
      <c r="B42" s="325" t="str">
        <f>'t1'!B43</f>
        <v>SD0A12</v>
      </c>
      <c r="C42" s="388">
        <f>'t13'!AC43</f>
        <v>898711</v>
      </c>
      <c r="D42" s="388">
        <f>'t13'!Z43</f>
        <v>0</v>
      </c>
      <c r="E42" s="391" t="str">
        <f t="shared" si="0"/>
        <v xml:space="preserve"> </v>
      </c>
      <c r="F42" s="352" t="str">
        <f t="shared" si="1"/>
        <v xml:space="preserve"> </v>
      </c>
      <c r="G42" s="388">
        <f>'t13'!AA43</f>
        <v>0</v>
      </c>
      <c r="H42" s="391" t="str">
        <f t="shared" si="2"/>
        <v xml:space="preserve"> </v>
      </c>
      <c r="I42" s="352" t="str">
        <f t="shared" si="3"/>
        <v xml:space="preserve"> </v>
      </c>
      <c r="J42" s="390" t="str">
        <f t="shared" si="4"/>
        <v>OK</v>
      </c>
    </row>
    <row r="43" spans="1:10" ht="12.9" x14ac:dyDescent="0.35">
      <c r="A43" s="314" t="str">
        <f>'t1'!A44</f>
        <v>Biologi con altri incar. Prof.li (rapp. Non escl.)</v>
      </c>
      <c r="B43" s="325" t="str">
        <f>'t1'!B44</f>
        <v>SD0011</v>
      </c>
      <c r="C43" s="388">
        <f>'t13'!AC44</f>
        <v>0</v>
      </c>
      <c r="D43" s="388">
        <f>'t13'!Z44</f>
        <v>0</v>
      </c>
      <c r="E43" s="391" t="str">
        <f t="shared" si="0"/>
        <v xml:space="preserve"> </v>
      </c>
      <c r="F43" s="352" t="str">
        <f t="shared" si="1"/>
        <v xml:space="preserve"> </v>
      </c>
      <c r="G43" s="388">
        <f>'t13'!AA44</f>
        <v>0</v>
      </c>
      <c r="H43" s="391" t="str">
        <f t="shared" si="2"/>
        <v xml:space="preserve"> </v>
      </c>
      <c r="I43" s="352" t="str">
        <f t="shared" si="3"/>
        <v xml:space="preserve"> </v>
      </c>
      <c r="J43" s="390" t="str">
        <f t="shared" si="4"/>
        <v>OK</v>
      </c>
    </row>
    <row r="44" spans="1:10" ht="12.9" x14ac:dyDescent="0.35">
      <c r="A44" s="314" t="str">
        <f>'t1'!A45</f>
        <v>Biologi a t. determinato (art. 15-septies d.lgs. 502/92)</v>
      </c>
      <c r="B44" s="325" t="str">
        <f>'t1'!B45</f>
        <v>SD0601</v>
      </c>
      <c r="C44" s="388">
        <f>'t13'!AC45</f>
        <v>0</v>
      </c>
      <c r="D44" s="388">
        <f>'t13'!Z45</f>
        <v>0</v>
      </c>
      <c r="E44" s="391" t="str">
        <f t="shared" si="0"/>
        <v xml:space="preserve"> </v>
      </c>
      <c r="F44" s="352" t="str">
        <f t="shared" si="1"/>
        <v xml:space="preserve"> </v>
      </c>
      <c r="G44" s="388">
        <f>'t13'!AA45</f>
        <v>0</v>
      </c>
      <c r="H44" s="391" t="str">
        <f t="shared" si="2"/>
        <v xml:space="preserve"> </v>
      </c>
      <c r="I44" s="352" t="str">
        <f t="shared" si="3"/>
        <v xml:space="preserve"> </v>
      </c>
      <c r="J44" s="390" t="str">
        <f t="shared" si="4"/>
        <v>OK</v>
      </c>
    </row>
    <row r="45" spans="1:10" ht="12.9" x14ac:dyDescent="0.35">
      <c r="A45" s="314" t="str">
        <f>'t1'!A46</f>
        <v>Chimici con inc. di struttura complessa (rapp. Esclusivo)</v>
      </c>
      <c r="B45" s="325" t="str">
        <f>'t1'!B46</f>
        <v>SD0E16</v>
      </c>
      <c r="C45" s="388">
        <f>'t13'!AC46</f>
        <v>0</v>
      </c>
      <c r="D45" s="388">
        <f>'t13'!Z46</f>
        <v>0</v>
      </c>
      <c r="E45" s="391" t="str">
        <f t="shared" si="0"/>
        <v xml:space="preserve"> </v>
      </c>
      <c r="F45" s="352" t="str">
        <f t="shared" si="1"/>
        <v xml:space="preserve"> </v>
      </c>
      <c r="G45" s="388">
        <f>'t13'!AA46</f>
        <v>0</v>
      </c>
      <c r="H45" s="391" t="str">
        <f t="shared" si="2"/>
        <v xml:space="preserve"> </v>
      </c>
      <c r="I45" s="352" t="str">
        <f t="shared" si="3"/>
        <v xml:space="preserve"> </v>
      </c>
      <c r="J45" s="390" t="str">
        <f t="shared" si="4"/>
        <v>OK</v>
      </c>
    </row>
    <row r="46" spans="1:10" ht="12.9" x14ac:dyDescent="0.35">
      <c r="A46" s="314" t="str">
        <f>'t1'!A47</f>
        <v>Chimici con inc. di struttura complessa (rapp.non escl.)</v>
      </c>
      <c r="B46" s="325" t="str">
        <f>'t1'!B47</f>
        <v>SD0N16</v>
      </c>
      <c r="C46" s="388">
        <f>'t13'!AC47</f>
        <v>0</v>
      </c>
      <c r="D46" s="388">
        <f>'t13'!Z47</f>
        <v>0</v>
      </c>
      <c r="E46" s="391" t="str">
        <f t="shared" si="0"/>
        <v xml:space="preserve"> </v>
      </c>
      <c r="F46" s="352" t="str">
        <f t="shared" si="1"/>
        <v xml:space="preserve"> </v>
      </c>
      <c r="G46" s="388">
        <f>'t13'!AA47</f>
        <v>0</v>
      </c>
      <c r="H46" s="391" t="str">
        <f t="shared" si="2"/>
        <v xml:space="preserve"> </v>
      </c>
      <c r="I46" s="352" t="str">
        <f t="shared" si="3"/>
        <v xml:space="preserve"> </v>
      </c>
      <c r="J46" s="390" t="str">
        <f t="shared" si="4"/>
        <v>OK</v>
      </c>
    </row>
    <row r="47" spans="1:10" ht="12.9" x14ac:dyDescent="0.35">
      <c r="A47" s="314" t="str">
        <f>'t1'!A48</f>
        <v>Chimici con inc. di struttura semplice (rapp. Esclusivo)</v>
      </c>
      <c r="B47" s="325" t="str">
        <f>'t1'!B48</f>
        <v>SD0E15</v>
      </c>
      <c r="C47" s="388">
        <f>'t13'!AC48</f>
        <v>36027</v>
      </c>
      <c r="D47" s="388">
        <f>'t13'!Z48</f>
        <v>0</v>
      </c>
      <c r="E47" s="391" t="str">
        <f t="shared" si="0"/>
        <v xml:space="preserve"> </v>
      </c>
      <c r="F47" s="352" t="str">
        <f t="shared" si="1"/>
        <v xml:space="preserve"> </v>
      </c>
      <c r="G47" s="388">
        <f>'t13'!AA48</f>
        <v>0</v>
      </c>
      <c r="H47" s="391" t="str">
        <f t="shared" si="2"/>
        <v xml:space="preserve"> </v>
      </c>
      <c r="I47" s="352" t="str">
        <f t="shared" si="3"/>
        <v xml:space="preserve"> </v>
      </c>
      <c r="J47" s="390" t="str">
        <f t="shared" si="4"/>
        <v>OK</v>
      </c>
    </row>
    <row r="48" spans="1:10" ht="12.9" x14ac:dyDescent="0.35">
      <c r="A48" s="314" t="str">
        <f>'t1'!A49</f>
        <v>Chimici con inc. di struttura semplice (rapp. Non escl.)</v>
      </c>
      <c r="B48" s="325" t="str">
        <f>'t1'!B49</f>
        <v>SD0N15</v>
      </c>
      <c r="C48" s="388">
        <f>'t13'!AC49</f>
        <v>0</v>
      </c>
      <c r="D48" s="388">
        <f>'t13'!Z49</f>
        <v>0</v>
      </c>
      <c r="E48" s="391" t="str">
        <f t="shared" si="0"/>
        <v xml:space="preserve"> </v>
      </c>
      <c r="F48" s="352" t="str">
        <f t="shared" si="1"/>
        <v xml:space="preserve"> </v>
      </c>
      <c r="G48" s="388">
        <f>'t13'!AA49</f>
        <v>0</v>
      </c>
      <c r="H48" s="391" t="str">
        <f t="shared" si="2"/>
        <v xml:space="preserve"> </v>
      </c>
      <c r="I48" s="352" t="str">
        <f t="shared" si="3"/>
        <v xml:space="preserve"> </v>
      </c>
      <c r="J48" s="390" t="str">
        <f t="shared" si="4"/>
        <v>OK</v>
      </c>
    </row>
    <row r="49" spans="1:10" ht="12.9" x14ac:dyDescent="0.35">
      <c r="A49" s="314" t="str">
        <f>'t1'!A50</f>
        <v>Chimici con altri incar. Prof.li (rapp. Esclusivo)</v>
      </c>
      <c r="B49" s="325" t="str">
        <f>'t1'!B50</f>
        <v>SD0A15</v>
      </c>
      <c r="C49" s="388">
        <f>'t13'!AC50</f>
        <v>30572</v>
      </c>
      <c r="D49" s="388">
        <f>'t13'!Z50</f>
        <v>0</v>
      </c>
      <c r="E49" s="391" t="str">
        <f t="shared" si="0"/>
        <v xml:space="preserve"> </v>
      </c>
      <c r="F49" s="352" t="str">
        <f t="shared" si="1"/>
        <v xml:space="preserve"> </v>
      </c>
      <c r="G49" s="388">
        <f>'t13'!AA50</f>
        <v>0</v>
      </c>
      <c r="H49" s="391" t="str">
        <f t="shared" si="2"/>
        <v xml:space="preserve"> </v>
      </c>
      <c r="I49" s="352" t="str">
        <f t="shared" si="3"/>
        <v xml:space="preserve"> </v>
      </c>
      <c r="J49" s="390" t="str">
        <f t="shared" si="4"/>
        <v>OK</v>
      </c>
    </row>
    <row r="50" spans="1:10" ht="12.9" x14ac:dyDescent="0.35">
      <c r="A50" s="314" t="str">
        <f>'t1'!A51</f>
        <v>Chimici con altri incar. Prof.li (rapp. Non escl.)</v>
      </c>
      <c r="B50" s="325" t="str">
        <f>'t1'!B51</f>
        <v>SD0014</v>
      </c>
      <c r="C50" s="388">
        <f>'t13'!AC51</f>
        <v>0</v>
      </c>
      <c r="D50" s="388">
        <f>'t13'!Z51</f>
        <v>0</v>
      </c>
      <c r="E50" s="391" t="str">
        <f t="shared" si="0"/>
        <v xml:space="preserve"> </v>
      </c>
      <c r="F50" s="352" t="str">
        <f t="shared" si="1"/>
        <v xml:space="preserve"> </v>
      </c>
      <c r="G50" s="388">
        <f>'t13'!AA51</f>
        <v>0</v>
      </c>
      <c r="H50" s="391" t="str">
        <f t="shared" si="2"/>
        <v xml:space="preserve"> </v>
      </c>
      <c r="I50" s="352" t="str">
        <f t="shared" si="3"/>
        <v xml:space="preserve"> </v>
      </c>
      <c r="J50" s="390" t="str">
        <f t="shared" si="4"/>
        <v>OK</v>
      </c>
    </row>
    <row r="51" spans="1:10" ht="12.9" x14ac:dyDescent="0.35">
      <c r="A51" s="314" t="str">
        <f>'t1'!A52</f>
        <v>Chimici a t. determinato (art. 15-septies d.lgs. 502/92)</v>
      </c>
      <c r="B51" s="325" t="str">
        <f>'t1'!B52</f>
        <v>SD0602</v>
      </c>
      <c r="C51" s="388">
        <f>'t13'!AC52</f>
        <v>0</v>
      </c>
      <c r="D51" s="388">
        <f>'t13'!Z52</f>
        <v>0</v>
      </c>
      <c r="E51" s="391" t="str">
        <f t="shared" si="0"/>
        <v xml:space="preserve"> </v>
      </c>
      <c r="F51" s="352" t="str">
        <f t="shared" si="1"/>
        <v xml:space="preserve"> </v>
      </c>
      <c r="G51" s="388">
        <f>'t13'!AA52</f>
        <v>0</v>
      </c>
      <c r="H51" s="391" t="str">
        <f t="shared" si="2"/>
        <v xml:space="preserve"> </v>
      </c>
      <c r="I51" s="352" t="str">
        <f t="shared" si="3"/>
        <v xml:space="preserve"> </v>
      </c>
      <c r="J51" s="390" t="str">
        <f t="shared" si="4"/>
        <v>OK</v>
      </c>
    </row>
    <row r="52" spans="1:10" ht="12.9" x14ac:dyDescent="0.35">
      <c r="A52" s="314" t="str">
        <f>'t1'!A53</f>
        <v>Fisici con inc. di struttura complessa (rapp. Esclusivo)</v>
      </c>
      <c r="B52" s="325" t="str">
        <f>'t1'!B53</f>
        <v>SD0E42</v>
      </c>
      <c r="C52" s="388">
        <f>'t13'!AC53</f>
        <v>0</v>
      </c>
      <c r="D52" s="388">
        <f>'t13'!Z53</f>
        <v>0</v>
      </c>
      <c r="E52" s="391" t="str">
        <f t="shared" si="0"/>
        <v xml:space="preserve"> </v>
      </c>
      <c r="F52" s="352" t="str">
        <f t="shared" si="1"/>
        <v xml:space="preserve"> </v>
      </c>
      <c r="G52" s="388">
        <f>'t13'!AA53</f>
        <v>0</v>
      </c>
      <c r="H52" s="391" t="str">
        <f t="shared" si="2"/>
        <v xml:space="preserve"> </v>
      </c>
      <c r="I52" s="352" t="str">
        <f t="shared" si="3"/>
        <v xml:space="preserve"> </v>
      </c>
      <c r="J52" s="390" t="str">
        <f t="shared" si="4"/>
        <v>OK</v>
      </c>
    </row>
    <row r="53" spans="1:10" ht="12.9" x14ac:dyDescent="0.35">
      <c r="A53" s="314" t="str">
        <f>'t1'!A54</f>
        <v>Fisici con inc. di struttura complessa (rapp. Non escl.)</v>
      </c>
      <c r="B53" s="325" t="str">
        <f>'t1'!B54</f>
        <v>SD0N42</v>
      </c>
      <c r="C53" s="388">
        <f>'t13'!AC54</f>
        <v>0</v>
      </c>
      <c r="D53" s="388">
        <f>'t13'!Z54</f>
        <v>0</v>
      </c>
      <c r="E53" s="391" t="str">
        <f t="shared" si="0"/>
        <v xml:space="preserve"> </v>
      </c>
      <c r="F53" s="352" t="str">
        <f t="shared" si="1"/>
        <v xml:space="preserve"> </v>
      </c>
      <c r="G53" s="388">
        <f>'t13'!AA54</f>
        <v>0</v>
      </c>
      <c r="H53" s="391" t="str">
        <f t="shared" si="2"/>
        <v xml:space="preserve"> </v>
      </c>
      <c r="I53" s="352" t="str">
        <f t="shared" si="3"/>
        <v xml:space="preserve"> </v>
      </c>
      <c r="J53" s="390" t="str">
        <f t="shared" si="4"/>
        <v>OK</v>
      </c>
    </row>
    <row r="54" spans="1:10" ht="12.9" x14ac:dyDescent="0.35">
      <c r="A54" s="314" t="str">
        <f>'t1'!A55</f>
        <v>Fisici con inc. di struttura semplice (rapp. Esclusivo)</v>
      </c>
      <c r="B54" s="325" t="str">
        <f>'t1'!B55</f>
        <v>SD0E41</v>
      </c>
      <c r="C54" s="388">
        <f>'t13'!AC55</f>
        <v>72483</v>
      </c>
      <c r="D54" s="388">
        <f>'t13'!Z55</f>
        <v>0</v>
      </c>
      <c r="E54" s="391" t="str">
        <f t="shared" si="0"/>
        <v xml:space="preserve"> </v>
      </c>
      <c r="F54" s="352" t="str">
        <f t="shared" si="1"/>
        <v xml:space="preserve"> </v>
      </c>
      <c r="G54" s="388">
        <f>'t13'!AA55</f>
        <v>0</v>
      </c>
      <c r="H54" s="391" t="str">
        <f t="shared" si="2"/>
        <v xml:space="preserve"> </v>
      </c>
      <c r="I54" s="352" t="str">
        <f t="shared" si="3"/>
        <v xml:space="preserve"> </v>
      </c>
      <c r="J54" s="390" t="str">
        <f t="shared" si="4"/>
        <v>OK</v>
      </c>
    </row>
    <row r="55" spans="1:10" ht="12.9" x14ac:dyDescent="0.35">
      <c r="A55" s="314" t="str">
        <f>'t1'!A56</f>
        <v>Fisici con inc. di struttura semplice (rapp. Non escl.)</v>
      </c>
      <c r="B55" s="325" t="str">
        <f>'t1'!B56</f>
        <v>SD0N41</v>
      </c>
      <c r="C55" s="388">
        <f>'t13'!AC56</f>
        <v>0</v>
      </c>
      <c r="D55" s="388">
        <f>'t13'!Z56</f>
        <v>0</v>
      </c>
      <c r="E55" s="391" t="str">
        <f t="shared" si="0"/>
        <v xml:space="preserve"> </v>
      </c>
      <c r="F55" s="352" t="str">
        <f t="shared" si="1"/>
        <v xml:space="preserve"> </v>
      </c>
      <c r="G55" s="388">
        <f>'t13'!AA56</f>
        <v>0</v>
      </c>
      <c r="H55" s="391" t="str">
        <f t="shared" si="2"/>
        <v xml:space="preserve"> </v>
      </c>
      <c r="I55" s="352" t="str">
        <f t="shared" si="3"/>
        <v xml:space="preserve"> </v>
      </c>
      <c r="J55" s="390" t="str">
        <f t="shared" si="4"/>
        <v>OK</v>
      </c>
    </row>
    <row r="56" spans="1:10" ht="12.9" x14ac:dyDescent="0.35">
      <c r="A56" s="314" t="str">
        <f>'t1'!A57</f>
        <v>Fisici con altri incar. Prof.li (rapp. Esclusivo)</v>
      </c>
      <c r="B56" s="325" t="str">
        <f>'t1'!B57</f>
        <v>SD0A41</v>
      </c>
      <c r="C56" s="388">
        <f>'t13'!AC57</f>
        <v>101480</v>
      </c>
      <c r="D56" s="388">
        <f>'t13'!Z57</f>
        <v>0</v>
      </c>
      <c r="E56" s="391" t="str">
        <f t="shared" si="0"/>
        <v xml:space="preserve"> </v>
      </c>
      <c r="F56" s="352" t="str">
        <f t="shared" si="1"/>
        <v xml:space="preserve"> </v>
      </c>
      <c r="G56" s="388">
        <f>'t13'!AA57</f>
        <v>0</v>
      </c>
      <c r="H56" s="391" t="str">
        <f t="shared" si="2"/>
        <v xml:space="preserve"> </v>
      </c>
      <c r="I56" s="352" t="str">
        <f t="shared" si="3"/>
        <v xml:space="preserve"> </v>
      </c>
      <c r="J56" s="390" t="str">
        <f t="shared" si="4"/>
        <v>OK</v>
      </c>
    </row>
    <row r="57" spans="1:10" ht="12.9" x14ac:dyDescent="0.35">
      <c r="A57" s="314" t="str">
        <f>'t1'!A58</f>
        <v>Fisici con altri incar. Prof.li (rapp. Non escl.)</v>
      </c>
      <c r="B57" s="325" t="str">
        <f>'t1'!B58</f>
        <v>SD0040</v>
      </c>
      <c r="C57" s="388">
        <f>'t13'!AC58</f>
        <v>0</v>
      </c>
      <c r="D57" s="388">
        <f>'t13'!Z58</f>
        <v>0</v>
      </c>
      <c r="E57" s="391" t="str">
        <f t="shared" si="0"/>
        <v xml:space="preserve"> </v>
      </c>
      <c r="F57" s="352" t="str">
        <f t="shared" si="1"/>
        <v xml:space="preserve"> </v>
      </c>
      <c r="G57" s="388">
        <f>'t13'!AA58</f>
        <v>0</v>
      </c>
      <c r="H57" s="391" t="str">
        <f t="shared" si="2"/>
        <v xml:space="preserve"> </v>
      </c>
      <c r="I57" s="352" t="str">
        <f t="shared" si="3"/>
        <v xml:space="preserve"> </v>
      </c>
      <c r="J57" s="390" t="str">
        <f t="shared" si="4"/>
        <v>OK</v>
      </c>
    </row>
    <row r="58" spans="1:10" ht="12.9" x14ac:dyDescent="0.35">
      <c r="A58" s="314" t="str">
        <f>'t1'!A59</f>
        <v>Fisici a t. determinato (art. 15-septies d.lgs. 502/92)</v>
      </c>
      <c r="B58" s="325" t="str">
        <f>'t1'!B59</f>
        <v>SD0603</v>
      </c>
      <c r="C58" s="388">
        <f>'t13'!AC59</f>
        <v>0</v>
      </c>
      <c r="D58" s="388">
        <f>'t13'!Z59</f>
        <v>0</v>
      </c>
      <c r="E58" s="391" t="str">
        <f t="shared" si="0"/>
        <v xml:space="preserve"> </v>
      </c>
      <c r="F58" s="352" t="str">
        <f t="shared" si="1"/>
        <v xml:space="preserve"> </v>
      </c>
      <c r="G58" s="388">
        <f>'t13'!AA59</f>
        <v>0</v>
      </c>
      <c r="H58" s="391" t="str">
        <f t="shared" si="2"/>
        <v xml:space="preserve"> </v>
      </c>
      <c r="I58" s="352" t="str">
        <f t="shared" si="3"/>
        <v xml:space="preserve"> </v>
      </c>
      <c r="J58" s="390" t="str">
        <f t="shared" si="4"/>
        <v>OK</v>
      </c>
    </row>
    <row r="59" spans="1:10" ht="12.9" x14ac:dyDescent="0.35">
      <c r="A59" s="314" t="str">
        <f>'t1'!A60</f>
        <v>Psicologi con inc. di struttura complessa (rapp. Esclusivo)</v>
      </c>
      <c r="B59" s="325" t="str">
        <f>'t1'!B60</f>
        <v>SD0E66</v>
      </c>
      <c r="C59" s="388">
        <f>'t13'!AC60</f>
        <v>0</v>
      </c>
      <c r="D59" s="388">
        <f>'t13'!Z60</f>
        <v>0</v>
      </c>
      <c r="E59" s="391" t="str">
        <f t="shared" si="0"/>
        <v xml:space="preserve"> </v>
      </c>
      <c r="F59" s="352" t="str">
        <f t="shared" si="1"/>
        <v xml:space="preserve"> </v>
      </c>
      <c r="G59" s="388">
        <f>'t13'!AA60</f>
        <v>0</v>
      </c>
      <c r="H59" s="391" t="str">
        <f t="shared" si="2"/>
        <v xml:space="preserve"> </v>
      </c>
      <c r="I59" s="352" t="str">
        <f t="shared" si="3"/>
        <v xml:space="preserve"> </v>
      </c>
      <c r="J59" s="390" t="str">
        <f t="shared" si="4"/>
        <v>OK</v>
      </c>
    </row>
    <row r="60" spans="1:10" ht="12.9" x14ac:dyDescent="0.35">
      <c r="A60" s="314" t="str">
        <f>'t1'!A61</f>
        <v>Psicologi con inc. di struttura complessa (rapp. Non escl.)</v>
      </c>
      <c r="B60" s="325" t="str">
        <f>'t1'!B61</f>
        <v>SD0N66</v>
      </c>
      <c r="C60" s="388">
        <f>'t13'!AC61</f>
        <v>0</v>
      </c>
      <c r="D60" s="388">
        <f>'t13'!Z61</f>
        <v>0</v>
      </c>
      <c r="E60" s="391" t="str">
        <f t="shared" si="0"/>
        <v xml:space="preserve"> </v>
      </c>
      <c r="F60" s="352" t="str">
        <f t="shared" si="1"/>
        <v xml:space="preserve"> </v>
      </c>
      <c r="G60" s="388">
        <f>'t13'!AA61</f>
        <v>0</v>
      </c>
      <c r="H60" s="391" t="str">
        <f t="shared" si="2"/>
        <v xml:space="preserve"> </v>
      </c>
      <c r="I60" s="352" t="str">
        <f t="shared" si="3"/>
        <v xml:space="preserve"> </v>
      </c>
      <c r="J60" s="390" t="str">
        <f t="shared" si="4"/>
        <v>OK</v>
      </c>
    </row>
    <row r="61" spans="1:10" ht="12.9" x14ac:dyDescent="0.35">
      <c r="A61" s="314" t="str">
        <f>'t1'!A62</f>
        <v>Psicologi con inc. di struttura semplice (rapp. Esclusivo)</v>
      </c>
      <c r="B61" s="325" t="str">
        <f>'t1'!B62</f>
        <v>SD0E65</v>
      </c>
      <c r="C61" s="388">
        <f>'t13'!AC62</f>
        <v>36202</v>
      </c>
      <c r="D61" s="388">
        <f>'t13'!Z62</f>
        <v>0</v>
      </c>
      <c r="E61" s="391" t="str">
        <f t="shared" si="0"/>
        <v xml:space="preserve"> </v>
      </c>
      <c r="F61" s="352" t="str">
        <f t="shared" si="1"/>
        <v xml:space="preserve"> </v>
      </c>
      <c r="G61" s="388">
        <f>'t13'!AA62</f>
        <v>0</v>
      </c>
      <c r="H61" s="391" t="str">
        <f t="shared" si="2"/>
        <v xml:space="preserve"> </v>
      </c>
      <c r="I61" s="352" t="str">
        <f t="shared" si="3"/>
        <v xml:space="preserve"> </v>
      </c>
      <c r="J61" s="390" t="str">
        <f t="shared" si="4"/>
        <v>OK</v>
      </c>
    </row>
    <row r="62" spans="1:10" ht="12.9" x14ac:dyDescent="0.35">
      <c r="A62" s="314" t="str">
        <f>'t1'!A63</f>
        <v>Psicologi con inc. di struttura semplice (rapp. Non escl.)</v>
      </c>
      <c r="B62" s="325" t="str">
        <f>'t1'!B63</f>
        <v>SD0N65</v>
      </c>
      <c r="C62" s="388">
        <f>'t13'!AC63</f>
        <v>0</v>
      </c>
      <c r="D62" s="388">
        <f>'t13'!Z63</f>
        <v>0</v>
      </c>
      <c r="E62" s="391" t="str">
        <f t="shared" si="0"/>
        <v xml:space="preserve"> </v>
      </c>
      <c r="F62" s="352" t="str">
        <f t="shared" si="1"/>
        <v xml:space="preserve"> </v>
      </c>
      <c r="G62" s="388">
        <f>'t13'!AA63</f>
        <v>0</v>
      </c>
      <c r="H62" s="391" t="str">
        <f t="shared" si="2"/>
        <v xml:space="preserve"> </v>
      </c>
      <c r="I62" s="352" t="str">
        <f t="shared" si="3"/>
        <v xml:space="preserve"> </v>
      </c>
      <c r="J62" s="390" t="str">
        <f t="shared" si="4"/>
        <v>OK</v>
      </c>
    </row>
    <row r="63" spans="1:10" ht="12.9" x14ac:dyDescent="0.35">
      <c r="A63" s="314" t="str">
        <f>'t1'!A64</f>
        <v>Psicologi con altri incar. Prof.li (rapp. Esclusivo)</v>
      </c>
      <c r="B63" s="325" t="str">
        <f>'t1'!B64</f>
        <v>SD0A65</v>
      </c>
      <c r="C63" s="388">
        <f>'t13'!AC64</f>
        <v>21904</v>
      </c>
      <c r="D63" s="388">
        <f>'t13'!Z64</f>
        <v>0</v>
      </c>
      <c r="E63" s="391" t="str">
        <f t="shared" si="0"/>
        <v xml:space="preserve"> </v>
      </c>
      <c r="F63" s="352" t="str">
        <f t="shared" si="1"/>
        <v xml:space="preserve"> </v>
      </c>
      <c r="G63" s="388">
        <f>'t13'!AA64</f>
        <v>0</v>
      </c>
      <c r="H63" s="391" t="str">
        <f t="shared" si="2"/>
        <v xml:space="preserve"> </v>
      </c>
      <c r="I63" s="352" t="str">
        <f t="shared" si="3"/>
        <v xml:space="preserve"> </v>
      </c>
      <c r="J63" s="390" t="str">
        <f t="shared" si="4"/>
        <v>OK</v>
      </c>
    </row>
    <row r="64" spans="1:10" ht="12.9" x14ac:dyDescent="0.35">
      <c r="A64" s="314" t="str">
        <f>'t1'!A65</f>
        <v>Psicologi con altri incar. Prof.li (rapp. Non escl.)</v>
      </c>
      <c r="B64" s="325" t="str">
        <f>'t1'!B65</f>
        <v>SD0064</v>
      </c>
      <c r="C64" s="388">
        <f>'t13'!AC65</f>
        <v>0</v>
      </c>
      <c r="D64" s="388">
        <f>'t13'!Z65</f>
        <v>0</v>
      </c>
      <c r="E64" s="391" t="str">
        <f t="shared" si="0"/>
        <v xml:space="preserve"> </v>
      </c>
      <c r="F64" s="352" t="str">
        <f t="shared" si="1"/>
        <v xml:space="preserve"> </v>
      </c>
      <c r="G64" s="388">
        <f>'t13'!AA65</f>
        <v>0</v>
      </c>
      <c r="H64" s="391" t="str">
        <f t="shared" si="2"/>
        <v xml:space="preserve"> </v>
      </c>
      <c r="I64" s="352" t="str">
        <f t="shared" si="3"/>
        <v xml:space="preserve"> </v>
      </c>
      <c r="J64" s="390" t="str">
        <f t="shared" si="4"/>
        <v>OK</v>
      </c>
    </row>
    <row r="65" spans="1:10" ht="12.9" x14ac:dyDescent="0.35">
      <c r="A65" s="314" t="str">
        <f>'t1'!A66</f>
        <v>Psicologi a t. determinato (art. 15-septies d.lgs. 502/92)</v>
      </c>
      <c r="B65" s="325" t="str">
        <f>'t1'!B66</f>
        <v>SD0604</v>
      </c>
      <c r="C65" s="388">
        <f>'t13'!AC66</f>
        <v>0</v>
      </c>
      <c r="D65" s="388">
        <f>'t13'!Z66</f>
        <v>0</v>
      </c>
      <c r="E65" s="391" t="str">
        <f t="shared" si="0"/>
        <v xml:space="preserve"> </v>
      </c>
      <c r="F65" s="352" t="str">
        <f t="shared" si="1"/>
        <v xml:space="preserve"> </v>
      </c>
      <c r="G65" s="388">
        <f>'t13'!AA66</f>
        <v>0</v>
      </c>
      <c r="H65" s="391" t="str">
        <f t="shared" si="2"/>
        <v xml:space="preserve"> </v>
      </c>
      <c r="I65" s="352" t="str">
        <f t="shared" si="3"/>
        <v xml:space="preserve"> </v>
      </c>
      <c r="J65" s="390" t="str">
        <f t="shared" si="4"/>
        <v>OK</v>
      </c>
    </row>
    <row r="66" spans="1:10" ht="12.9" x14ac:dyDescent="0.35">
      <c r="A66" s="314" t="str">
        <f>'t1'!A67</f>
        <v>Dirigente prof. Sanit. Inferm/ostetrica (inc. Strut. Compl.)</v>
      </c>
      <c r="B66" s="325" t="str">
        <f>'t1'!B67</f>
        <v>SD0CO1</v>
      </c>
      <c r="C66" s="388">
        <f>'t13'!AC67</f>
        <v>74917</v>
      </c>
      <c r="D66" s="388">
        <f>'t13'!Z67</f>
        <v>0</v>
      </c>
      <c r="E66" s="391" t="str">
        <f t="shared" si="0"/>
        <v xml:space="preserve"> </v>
      </c>
      <c r="F66" s="352" t="str">
        <f t="shared" si="1"/>
        <v xml:space="preserve"> </v>
      </c>
      <c r="G66" s="388">
        <f>'t13'!AA67</f>
        <v>0</v>
      </c>
      <c r="H66" s="391" t="str">
        <f t="shared" si="2"/>
        <v xml:space="preserve"> </v>
      </c>
      <c r="I66" s="352" t="str">
        <f t="shared" si="3"/>
        <v xml:space="preserve"> </v>
      </c>
      <c r="J66" s="390" t="str">
        <f t="shared" si="4"/>
        <v>OK</v>
      </c>
    </row>
    <row r="67" spans="1:10" ht="12.9" x14ac:dyDescent="0.35">
      <c r="A67" s="314" t="str">
        <f>'t1'!A68</f>
        <v>Dirigente prof. Sanit. Inferm/ostetrica (inc. Strut. Sempl.)</v>
      </c>
      <c r="B67" s="325" t="str">
        <f>'t1'!B68</f>
        <v>SD0SE1</v>
      </c>
      <c r="C67" s="388">
        <f>'t13'!AC68</f>
        <v>0</v>
      </c>
      <c r="D67" s="388">
        <f>'t13'!Z68</f>
        <v>0</v>
      </c>
      <c r="E67" s="391" t="str">
        <f>IF($C67=0," ",IF(D67=0," ",D67/$C67))</f>
        <v xml:space="preserve"> </v>
      </c>
      <c r="F67" s="352" t="str">
        <f t="shared" si="1"/>
        <v xml:space="preserve"> </v>
      </c>
      <c r="G67" s="388">
        <f>'t13'!AA68</f>
        <v>0</v>
      </c>
      <c r="H67" s="391" t="str">
        <f>IF($C67=0," ",IF(G67=0," ",G67/$C67))</f>
        <v xml:space="preserve"> </v>
      </c>
      <c r="I67" s="352" t="str">
        <f t="shared" si="3"/>
        <v xml:space="preserve"> </v>
      </c>
      <c r="J67" s="390" t="str">
        <f>IF(OR(F67="ERRORE",I67="ERRORE"),"ERRORE","OK")</f>
        <v>OK</v>
      </c>
    </row>
    <row r="68" spans="1:10" ht="12.9" x14ac:dyDescent="0.35">
      <c r="A68" s="314" t="str">
        <f>'t1'!A69</f>
        <v>Dirigente prof. Sanit. Inferm/ostetrica (altri inc. Prof.li)</v>
      </c>
      <c r="B68" s="325" t="str">
        <f>'t1'!B69</f>
        <v>SD0AI1</v>
      </c>
      <c r="C68" s="388">
        <f>'t13'!AC69</f>
        <v>0</v>
      </c>
      <c r="D68" s="388">
        <f>'t13'!Z69</f>
        <v>0</v>
      </c>
      <c r="E68" s="391" t="str">
        <f t="shared" si="0"/>
        <v xml:space="preserve"> </v>
      </c>
      <c r="F68" s="352" t="str">
        <f t="shared" si="1"/>
        <v xml:space="preserve"> </v>
      </c>
      <c r="G68" s="388">
        <f>'t13'!AA69</f>
        <v>0</v>
      </c>
      <c r="H68" s="391" t="str">
        <f t="shared" si="2"/>
        <v xml:space="preserve"> </v>
      </c>
      <c r="I68" s="352" t="str">
        <f t="shared" si="3"/>
        <v xml:space="preserve"> </v>
      </c>
      <c r="J68" s="390" t="str">
        <f t="shared" si="4"/>
        <v>OK</v>
      </c>
    </row>
    <row r="69" spans="1:10" ht="12.9" x14ac:dyDescent="0.35">
      <c r="A69" s="314" t="str">
        <f>'t1'!A70</f>
        <v>Dir. Prof.san.inferm/ostet t.det.art.15-septies dlgs 502/92</v>
      </c>
      <c r="B69" s="325" t="str">
        <f>'t1'!B70</f>
        <v>SD048B</v>
      </c>
      <c r="C69" s="388">
        <f>'t13'!AC70</f>
        <v>0</v>
      </c>
      <c r="D69" s="388">
        <f>'t13'!Z70</f>
        <v>0</v>
      </c>
      <c r="E69" s="391" t="str">
        <f t="shared" si="0"/>
        <v xml:space="preserve"> </v>
      </c>
      <c r="F69" s="352" t="str">
        <f t="shared" si="1"/>
        <v xml:space="preserve"> </v>
      </c>
      <c r="G69" s="388">
        <f>'t13'!AA70</f>
        <v>0</v>
      </c>
      <c r="H69" s="391" t="str">
        <f t="shared" si="2"/>
        <v xml:space="preserve"> </v>
      </c>
      <c r="I69" s="352" t="str">
        <f t="shared" si="3"/>
        <v xml:space="preserve"> </v>
      </c>
      <c r="J69" s="390" t="str">
        <f t="shared" si="4"/>
        <v>OK</v>
      </c>
    </row>
    <row r="70" spans="1:10" ht="12.9" x14ac:dyDescent="0.35">
      <c r="A70" s="314" t="str">
        <f>'t1'!A71</f>
        <v>Dirigente prof. Sanit. Riabilitative (inc. Strut. Compl.)</v>
      </c>
      <c r="B70" s="325" t="str">
        <f>'t1'!B71</f>
        <v>SD0CO2</v>
      </c>
      <c r="C70" s="388">
        <f>'t13'!AC71</f>
        <v>0</v>
      </c>
      <c r="D70" s="388">
        <f>'t13'!Z71</f>
        <v>0</v>
      </c>
      <c r="E70" s="391" t="str">
        <f t="shared" si="0"/>
        <v xml:space="preserve"> </v>
      </c>
      <c r="F70" s="352" t="str">
        <f t="shared" si="1"/>
        <v xml:space="preserve"> </v>
      </c>
      <c r="G70" s="388">
        <f>'t13'!AA71</f>
        <v>0</v>
      </c>
      <c r="H70" s="391" t="str">
        <f t="shared" si="2"/>
        <v xml:space="preserve"> </v>
      </c>
      <c r="I70" s="352" t="str">
        <f t="shared" si="3"/>
        <v xml:space="preserve"> </v>
      </c>
      <c r="J70" s="390" t="str">
        <f t="shared" si="4"/>
        <v>OK</v>
      </c>
    </row>
    <row r="71" spans="1:10" ht="12.9" x14ac:dyDescent="0.35">
      <c r="A71" s="314" t="str">
        <f>'t1'!A72</f>
        <v>Dirigente prof. Sanit. Riabilitative (inc. Strut. Sempl.)</v>
      </c>
      <c r="B71" s="325" t="str">
        <f>'t1'!B72</f>
        <v>SD0SE2</v>
      </c>
      <c r="C71" s="388">
        <f>'t13'!AC72</f>
        <v>0</v>
      </c>
      <c r="D71" s="388">
        <f>'t13'!Z72</f>
        <v>0</v>
      </c>
      <c r="E71" s="391" t="str">
        <f t="shared" si="0"/>
        <v xml:space="preserve"> </v>
      </c>
      <c r="F71" s="352" t="str">
        <f t="shared" ref="F71:F136" si="5">IF($C71=0," ",IF(D71=0," ",IF(E71&gt;0.2,"ERRORE","OK")))</f>
        <v xml:space="preserve"> </v>
      </c>
      <c r="G71" s="388">
        <f>'t13'!AA72</f>
        <v>0</v>
      </c>
      <c r="H71" s="391" t="str">
        <f t="shared" si="2"/>
        <v xml:space="preserve"> </v>
      </c>
      <c r="I71" s="352" t="str">
        <f t="shared" ref="I71:I136" si="6">IF($C71=0," ",IF(G71=0," ",IF(H71&gt;0.2,"ERRORE","OK")))</f>
        <v xml:space="preserve"> </v>
      </c>
      <c r="J71" s="390" t="str">
        <f t="shared" ref="J71:J136" si="7">IF(OR(F71="ERRORE",I71="ERRORE"),"ERRORE","OK")</f>
        <v>OK</v>
      </c>
    </row>
    <row r="72" spans="1:10" ht="12.9" x14ac:dyDescent="0.35">
      <c r="A72" s="314" t="str">
        <f>'t1'!A73</f>
        <v>Dirigente prof. Sanit. Riabilitative (altri inc. Prof.li)</v>
      </c>
      <c r="B72" s="325" t="str">
        <f>'t1'!B73</f>
        <v>SD0AI2</v>
      </c>
      <c r="C72" s="388">
        <f>'t13'!AC73</f>
        <v>0</v>
      </c>
      <c r="D72" s="388">
        <f>'t13'!Z73</f>
        <v>0</v>
      </c>
      <c r="E72" s="391" t="str">
        <f t="shared" ref="E72:E137" si="8">IF($C72=0," ",IF(D72=0," ",D72/$C72))</f>
        <v xml:space="preserve"> </v>
      </c>
      <c r="F72" s="352" t="str">
        <f t="shared" si="5"/>
        <v xml:space="preserve"> </v>
      </c>
      <c r="G72" s="388">
        <f>'t13'!AA73</f>
        <v>0</v>
      </c>
      <c r="H72" s="391" t="str">
        <f t="shared" ref="H72:H137" si="9">IF($C72=0," ",IF(G72=0," ",G72/$C72))</f>
        <v xml:space="preserve"> </v>
      </c>
      <c r="I72" s="352" t="str">
        <f t="shared" si="6"/>
        <v xml:space="preserve"> </v>
      </c>
      <c r="J72" s="390" t="str">
        <f t="shared" si="7"/>
        <v>OK</v>
      </c>
    </row>
    <row r="73" spans="1:10" ht="12.9" x14ac:dyDescent="0.35">
      <c r="A73" s="314" t="str">
        <f>'t1'!A74</f>
        <v>Dir. Prof. San. Riabilitat. T.det.art.15-septies dlgs 502/92</v>
      </c>
      <c r="B73" s="325" t="str">
        <f>'t1'!B74</f>
        <v>SD048C</v>
      </c>
      <c r="C73" s="388">
        <f>'t13'!AC74</f>
        <v>0</v>
      </c>
      <c r="D73" s="388">
        <f>'t13'!Z74</f>
        <v>0</v>
      </c>
      <c r="E73" s="391" t="str">
        <f t="shared" si="8"/>
        <v xml:space="preserve"> </v>
      </c>
      <c r="F73" s="352" t="str">
        <f t="shared" si="5"/>
        <v xml:space="preserve"> </v>
      </c>
      <c r="G73" s="388">
        <f>'t13'!AA74</f>
        <v>0</v>
      </c>
      <c r="H73" s="391" t="str">
        <f t="shared" si="9"/>
        <v xml:space="preserve"> </v>
      </c>
      <c r="I73" s="352" t="str">
        <f t="shared" si="6"/>
        <v xml:space="preserve"> </v>
      </c>
      <c r="J73" s="390" t="str">
        <f t="shared" si="7"/>
        <v>OK</v>
      </c>
    </row>
    <row r="74" spans="1:10" ht="12.9" x14ac:dyDescent="0.35">
      <c r="A74" s="314" t="str">
        <f>'t1'!A75</f>
        <v>Dirigente prof. Tecnico sanitarie (inc. Strut. Compl.)</v>
      </c>
      <c r="B74" s="325" t="str">
        <f>'t1'!B75</f>
        <v>SD0CO3</v>
      </c>
      <c r="C74" s="388">
        <f>'t13'!AC75</f>
        <v>0</v>
      </c>
      <c r="D74" s="388">
        <f>'t13'!Z75</f>
        <v>0</v>
      </c>
      <c r="E74" s="391" t="str">
        <f t="shared" si="8"/>
        <v xml:space="preserve"> </v>
      </c>
      <c r="F74" s="352" t="str">
        <f t="shared" si="5"/>
        <v xml:space="preserve"> </v>
      </c>
      <c r="G74" s="388">
        <f>'t13'!AA75</f>
        <v>0</v>
      </c>
      <c r="H74" s="391" t="str">
        <f t="shared" si="9"/>
        <v xml:space="preserve"> </v>
      </c>
      <c r="I74" s="352" t="str">
        <f t="shared" si="6"/>
        <v xml:space="preserve"> </v>
      </c>
      <c r="J74" s="390" t="str">
        <f t="shared" si="7"/>
        <v>OK</v>
      </c>
    </row>
    <row r="75" spans="1:10" ht="12.9" x14ac:dyDescent="0.35">
      <c r="A75" s="314" t="str">
        <f>'t1'!A76</f>
        <v>Dirigente prof. Tecnico sanitarie (inc. Strut. Sempl.)</v>
      </c>
      <c r="B75" s="325" t="str">
        <f>'t1'!B76</f>
        <v>SD0SE3</v>
      </c>
      <c r="C75" s="388">
        <f>'t13'!AC76</f>
        <v>0</v>
      </c>
      <c r="D75" s="388">
        <f>'t13'!Z76</f>
        <v>0</v>
      </c>
      <c r="E75" s="391" t="str">
        <f t="shared" si="8"/>
        <v xml:space="preserve"> </v>
      </c>
      <c r="F75" s="352" t="str">
        <f t="shared" si="5"/>
        <v xml:space="preserve"> </v>
      </c>
      <c r="G75" s="388">
        <f>'t13'!AA76</f>
        <v>0</v>
      </c>
      <c r="H75" s="391" t="str">
        <f t="shared" si="9"/>
        <v xml:space="preserve"> </v>
      </c>
      <c r="I75" s="352" t="str">
        <f t="shared" si="6"/>
        <v xml:space="preserve"> </v>
      </c>
      <c r="J75" s="390" t="str">
        <f t="shared" si="7"/>
        <v>OK</v>
      </c>
    </row>
    <row r="76" spans="1:10" ht="12.9" x14ac:dyDescent="0.35">
      <c r="A76" s="314" t="str">
        <f>'t1'!A77</f>
        <v>Dirigente prof. Tecnico sanitarie (altri inc. Prof.li)</v>
      </c>
      <c r="B76" s="325" t="str">
        <f>'t1'!B77</f>
        <v>SD0AI3</v>
      </c>
      <c r="C76" s="388">
        <f>'t13'!AC77</f>
        <v>0</v>
      </c>
      <c r="D76" s="388">
        <f>'t13'!Z77</f>
        <v>0</v>
      </c>
      <c r="E76" s="391" t="str">
        <f t="shared" si="8"/>
        <v xml:space="preserve"> </v>
      </c>
      <c r="F76" s="352" t="str">
        <f t="shared" si="5"/>
        <v xml:space="preserve"> </v>
      </c>
      <c r="G76" s="388">
        <f>'t13'!AA77</f>
        <v>0</v>
      </c>
      <c r="H76" s="391" t="str">
        <f t="shared" si="9"/>
        <v xml:space="preserve"> </v>
      </c>
      <c r="I76" s="352" t="str">
        <f t="shared" si="6"/>
        <v xml:space="preserve"> </v>
      </c>
      <c r="J76" s="390" t="str">
        <f t="shared" si="7"/>
        <v>OK</v>
      </c>
    </row>
    <row r="77" spans="1:10" ht="12.9" x14ac:dyDescent="0.35">
      <c r="A77" s="314" t="str">
        <f>'t1'!A78</f>
        <v>Dir. Prof.tecnico sanitarie t.det.art.15-septies dlgs 502/92</v>
      </c>
      <c r="B77" s="325" t="str">
        <f>'t1'!B78</f>
        <v>SD048D</v>
      </c>
      <c r="C77" s="388">
        <f>'t13'!AC78</f>
        <v>0</v>
      </c>
      <c r="D77" s="388">
        <f>'t13'!Z78</f>
        <v>0</v>
      </c>
      <c r="E77" s="391" t="str">
        <f t="shared" si="8"/>
        <v xml:space="preserve"> </v>
      </c>
      <c r="F77" s="352" t="str">
        <f t="shared" si="5"/>
        <v xml:space="preserve"> </v>
      </c>
      <c r="G77" s="388">
        <f>'t13'!AA78</f>
        <v>0</v>
      </c>
      <c r="H77" s="391" t="str">
        <f t="shared" si="9"/>
        <v xml:space="preserve"> </v>
      </c>
      <c r="I77" s="352" t="str">
        <f t="shared" si="6"/>
        <v xml:space="preserve"> </v>
      </c>
      <c r="J77" s="390" t="str">
        <f t="shared" si="7"/>
        <v>OK</v>
      </c>
    </row>
    <row r="78" spans="1:10" ht="12.9" x14ac:dyDescent="0.35">
      <c r="A78" s="314" t="str">
        <f>'t1'!A79</f>
        <v>Dirigente prof.tecniche della prevenzione (inc.strut.compl.)</v>
      </c>
      <c r="B78" s="325" t="str">
        <f>'t1'!B79</f>
        <v>SD0CO4</v>
      </c>
      <c r="C78" s="388">
        <f>'t13'!AC79</f>
        <v>0</v>
      </c>
      <c r="D78" s="388">
        <f>'t13'!Z79</f>
        <v>0</v>
      </c>
      <c r="E78" s="391" t="str">
        <f t="shared" si="8"/>
        <v xml:space="preserve"> </v>
      </c>
      <c r="F78" s="352" t="str">
        <f t="shared" si="5"/>
        <v xml:space="preserve"> </v>
      </c>
      <c r="G78" s="388">
        <f>'t13'!AA79</f>
        <v>0</v>
      </c>
      <c r="H78" s="391" t="str">
        <f t="shared" si="9"/>
        <v xml:space="preserve"> </v>
      </c>
      <c r="I78" s="352" t="str">
        <f t="shared" si="6"/>
        <v xml:space="preserve"> </v>
      </c>
      <c r="J78" s="390" t="str">
        <f t="shared" si="7"/>
        <v>OK</v>
      </c>
    </row>
    <row r="79" spans="1:10" ht="12.9" x14ac:dyDescent="0.35">
      <c r="A79" s="314" t="str">
        <f>'t1'!A80</f>
        <v>Dirigente prof.tecniche della prevenzione (inc.strut.sempl.)</v>
      </c>
      <c r="B79" s="325" t="str">
        <f>'t1'!B80</f>
        <v>SD0SE4</v>
      </c>
      <c r="C79" s="388">
        <f>'t13'!AC80</f>
        <v>0</v>
      </c>
      <c r="D79" s="388">
        <f>'t13'!Z80</f>
        <v>0</v>
      </c>
      <c r="E79" s="391" t="str">
        <f t="shared" si="8"/>
        <v xml:space="preserve"> </v>
      </c>
      <c r="F79" s="352" t="str">
        <f t="shared" si="5"/>
        <v xml:space="preserve"> </v>
      </c>
      <c r="G79" s="388">
        <f>'t13'!AA80</f>
        <v>0</v>
      </c>
      <c r="H79" s="391" t="str">
        <f t="shared" si="9"/>
        <v xml:space="preserve"> </v>
      </c>
      <c r="I79" s="352" t="str">
        <f t="shared" si="6"/>
        <v xml:space="preserve"> </v>
      </c>
      <c r="J79" s="390" t="str">
        <f t="shared" si="7"/>
        <v>OK</v>
      </c>
    </row>
    <row r="80" spans="1:10" ht="12.9" x14ac:dyDescent="0.35">
      <c r="A80" s="314" t="str">
        <f>'t1'!A81</f>
        <v>Dirigente prof.tecniche della prevenzione(altri inc.prof.li)</v>
      </c>
      <c r="B80" s="325" t="str">
        <f>'t1'!B81</f>
        <v>SD0AI4</v>
      </c>
      <c r="C80" s="388">
        <f>'t13'!AC81</f>
        <v>0</v>
      </c>
      <c r="D80" s="388">
        <f>'t13'!Z81</f>
        <v>0</v>
      </c>
      <c r="E80" s="391" t="str">
        <f t="shared" si="8"/>
        <v xml:space="preserve"> </v>
      </c>
      <c r="F80" s="352" t="str">
        <f t="shared" si="5"/>
        <v xml:space="preserve"> </v>
      </c>
      <c r="G80" s="388">
        <f>'t13'!AA81</f>
        <v>0</v>
      </c>
      <c r="H80" s="391" t="str">
        <f t="shared" si="9"/>
        <v xml:space="preserve"> </v>
      </c>
      <c r="I80" s="352" t="str">
        <f t="shared" si="6"/>
        <v xml:space="preserve"> </v>
      </c>
      <c r="J80" s="390" t="str">
        <f t="shared" si="7"/>
        <v>OK</v>
      </c>
    </row>
    <row r="81" spans="1:10" ht="12.9" x14ac:dyDescent="0.35">
      <c r="A81" s="314" t="str">
        <f>'t1'!A82</f>
        <v>Dir. Prof.tecniche prevenz. T.det.art.15-septies dlgs 502/92</v>
      </c>
      <c r="B81" s="325" t="str">
        <f>'t1'!B82</f>
        <v>SD048E</v>
      </c>
      <c r="C81" s="388">
        <f>'t13'!AC82</f>
        <v>0</v>
      </c>
      <c r="D81" s="388">
        <f>'t13'!Z82</f>
        <v>0</v>
      </c>
      <c r="E81" s="391" t="str">
        <f t="shared" si="8"/>
        <v xml:space="preserve"> </v>
      </c>
      <c r="F81" s="352" t="str">
        <f t="shared" si="5"/>
        <v xml:space="preserve"> </v>
      </c>
      <c r="G81" s="388">
        <f>'t13'!AA82</f>
        <v>0</v>
      </c>
      <c r="H81" s="391" t="str">
        <f t="shared" si="9"/>
        <v xml:space="preserve"> </v>
      </c>
      <c r="I81" s="352" t="str">
        <f t="shared" si="6"/>
        <v xml:space="preserve"> </v>
      </c>
      <c r="J81" s="390" t="str">
        <f t="shared" si="7"/>
        <v>OK</v>
      </c>
    </row>
    <row r="82" spans="1:10" ht="12.9" x14ac:dyDescent="0.35">
      <c r="A82" s="314" t="str">
        <f>'t1'!A83</f>
        <v>Coll.re prof.le sanitario - pers. Infer. Senior - ds</v>
      </c>
      <c r="B82" s="325" t="str">
        <f>'t1'!B83</f>
        <v>S18863</v>
      </c>
      <c r="C82" s="388">
        <f>'t13'!AC83</f>
        <v>173351</v>
      </c>
      <c r="D82" s="388">
        <f>'t13'!Z83</f>
        <v>0</v>
      </c>
      <c r="E82" s="391" t="str">
        <f t="shared" si="8"/>
        <v xml:space="preserve"> </v>
      </c>
      <c r="F82" s="352" t="str">
        <f t="shared" si="5"/>
        <v xml:space="preserve"> </v>
      </c>
      <c r="G82" s="388">
        <f>'t13'!AA83</f>
        <v>0</v>
      </c>
      <c r="H82" s="391" t="str">
        <f t="shared" si="9"/>
        <v xml:space="preserve"> </v>
      </c>
      <c r="I82" s="352" t="str">
        <f t="shared" si="6"/>
        <v xml:space="preserve"> </v>
      </c>
      <c r="J82" s="390" t="str">
        <f t="shared" si="7"/>
        <v>OK</v>
      </c>
    </row>
    <row r="83" spans="1:10" ht="12.9" x14ac:dyDescent="0.35">
      <c r="A83" s="314" t="str">
        <f>'t1'!A84</f>
        <v>Coll.re prof.le sanitario - pers. Infer. - D</v>
      </c>
      <c r="B83" s="325" t="str">
        <f>'t1'!B84</f>
        <v>S16020</v>
      </c>
      <c r="C83" s="388">
        <f>'t13'!AC84</f>
        <v>3348557</v>
      </c>
      <c r="D83" s="388">
        <f>'t13'!Z84</f>
        <v>0</v>
      </c>
      <c r="E83" s="391" t="str">
        <f t="shared" si="8"/>
        <v xml:space="preserve"> </v>
      </c>
      <c r="F83" s="352" t="str">
        <f t="shared" si="5"/>
        <v xml:space="preserve"> </v>
      </c>
      <c r="G83" s="388">
        <f>'t13'!AA84</f>
        <v>0</v>
      </c>
      <c r="H83" s="391" t="str">
        <f t="shared" si="9"/>
        <v xml:space="preserve"> </v>
      </c>
      <c r="I83" s="352" t="str">
        <f t="shared" si="6"/>
        <v xml:space="preserve"> </v>
      </c>
      <c r="J83" s="390" t="str">
        <f t="shared" si="7"/>
        <v>OK</v>
      </c>
    </row>
    <row r="84" spans="1:10" ht="12.9" x14ac:dyDescent="0.35">
      <c r="A84" s="314" t="str">
        <f>'t1'!A85</f>
        <v>Oper.re prof.le sanitario pers. Inferm. - C</v>
      </c>
      <c r="B84" s="325" t="str">
        <f>'t1'!B85</f>
        <v>S14056</v>
      </c>
      <c r="C84" s="388">
        <f>'t13'!AC85</f>
        <v>0</v>
      </c>
      <c r="D84" s="388">
        <f>'t13'!Z85</f>
        <v>0</v>
      </c>
      <c r="E84" s="391" t="str">
        <f t="shared" si="8"/>
        <v xml:space="preserve"> </v>
      </c>
      <c r="F84" s="352" t="str">
        <f t="shared" si="5"/>
        <v xml:space="preserve"> </v>
      </c>
      <c r="G84" s="388">
        <f>'t13'!AA85</f>
        <v>0</v>
      </c>
      <c r="H84" s="391" t="str">
        <f t="shared" si="9"/>
        <v xml:space="preserve"> </v>
      </c>
      <c r="I84" s="352" t="str">
        <f t="shared" si="6"/>
        <v xml:space="preserve"> </v>
      </c>
      <c r="J84" s="390" t="str">
        <f t="shared" si="7"/>
        <v>OK</v>
      </c>
    </row>
    <row r="85" spans="1:10" ht="12.9" x14ac:dyDescent="0.35">
      <c r="A85" s="314" t="str">
        <f>'t1'!A86</f>
        <v>Oper.re prof.le di ii cat.pers. Inferm.  Senior-C</v>
      </c>
      <c r="B85" s="325" t="str">
        <f>'t1'!B86</f>
        <v>S14S52</v>
      </c>
      <c r="C85" s="388">
        <f>'t13'!AC86</f>
        <v>28052</v>
      </c>
      <c r="D85" s="388">
        <f>'t13'!Z86</f>
        <v>0</v>
      </c>
      <c r="E85" s="391" t="str">
        <f t="shared" si="8"/>
        <v xml:space="preserve"> </v>
      </c>
      <c r="F85" s="352" t="str">
        <f t="shared" si="5"/>
        <v xml:space="preserve"> </v>
      </c>
      <c r="G85" s="388">
        <f>'t13'!AA86</f>
        <v>0</v>
      </c>
      <c r="H85" s="391" t="str">
        <f t="shared" si="9"/>
        <v xml:space="preserve"> </v>
      </c>
      <c r="I85" s="352" t="str">
        <f t="shared" si="6"/>
        <v xml:space="preserve"> </v>
      </c>
      <c r="J85" s="390" t="str">
        <f t="shared" si="7"/>
        <v>OK</v>
      </c>
    </row>
    <row r="86" spans="1:10" ht="12.9" x14ac:dyDescent="0.35">
      <c r="A86" s="314" t="str">
        <f>'t1'!A87</f>
        <v>Oper.re prof.le di ii cat.pers. Inferm. Bs</v>
      </c>
      <c r="B86" s="325" t="str">
        <f>'t1'!B87</f>
        <v>S13052</v>
      </c>
      <c r="C86" s="388">
        <f>'t13'!AC87</f>
        <v>0</v>
      </c>
      <c r="D86" s="388">
        <f>'t13'!Z87</f>
        <v>0</v>
      </c>
      <c r="E86" s="391" t="str">
        <f t="shared" si="8"/>
        <v xml:space="preserve"> </v>
      </c>
      <c r="F86" s="352" t="str">
        <f t="shared" si="5"/>
        <v xml:space="preserve"> </v>
      </c>
      <c r="G86" s="388">
        <f>'t13'!AA87</f>
        <v>0</v>
      </c>
      <c r="H86" s="391" t="str">
        <f t="shared" si="9"/>
        <v xml:space="preserve"> </v>
      </c>
      <c r="I86" s="352" t="str">
        <f t="shared" si="6"/>
        <v xml:space="preserve"> </v>
      </c>
      <c r="J86" s="390" t="str">
        <f t="shared" si="7"/>
        <v>OK</v>
      </c>
    </row>
    <row r="87" spans="1:10" ht="12.9" x14ac:dyDescent="0.35">
      <c r="A87" s="314" t="str">
        <f>'t1'!A88</f>
        <v>Coll.re prof.le sanitario - pers. Tec. Senior - DS</v>
      </c>
      <c r="B87" s="325" t="str">
        <f>'t1'!B88</f>
        <v>S18864</v>
      </c>
      <c r="C87" s="388">
        <f>'t13'!AC88</f>
        <v>69835</v>
      </c>
      <c r="D87" s="388">
        <f>'t13'!Z88</f>
        <v>0</v>
      </c>
      <c r="E87" s="391" t="str">
        <f t="shared" si="8"/>
        <v xml:space="preserve"> </v>
      </c>
      <c r="F87" s="352" t="str">
        <f t="shared" si="5"/>
        <v xml:space="preserve"> </v>
      </c>
      <c r="G87" s="388">
        <f>'t13'!AA88</f>
        <v>0</v>
      </c>
      <c r="H87" s="391" t="str">
        <f t="shared" si="9"/>
        <v xml:space="preserve"> </v>
      </c>
      <c r="I87" s="352" t="str">
        <f t="shared" si="6"/>
        <v xml:space="preserve"> </v>
      </c>
      <c r="J87" s="390" t="str">
        <f t="shared" si="7"/>
        <v>OK</v>
      </c>
    </row>
    <row r="88" spans="1:10" ht="12.9" x14ac:dyDescent="0.35">
      <c r="A88" s="314" t="str">
        <f>'t1'!A89</f>
        <v>Coll.re prof.le sanitario - pers. Tec.- D</v>
      </c>
      <c r="B88" s="325" t="str">
        <f>'t1'!B89</f>
        <v>S16021</v>
      </c>
      <c r="C88" s="388">
        <f>'t13'!AC89</f>
        <v>871259</v>
      </c>
      <c r="D88" s="388">
        <f>'t13'!Z89</f>
        <v>0</v>
      </c>
      <c r="E88" s="391" t="str">
        <f t="shared" si="8"/>
        <v xml:space="preserve"> </v>
      </c>
      <c r="F88" s="352" t="str">
        <f t="shared" si="5"/>
        <v xml:space="preserve"> </v>
      </c>
      <c r="G88" s="388">
        <f>'t13'!AA89</f>
        <v>0</v>
      </c>
      <c r="H88" s="391" t="str">
        <f t="shared" si="9"/>
        <v xml:space="preserve"> </v>
      </c>
      <c r="I88" s="352" t="str">
        <f t="shared" si="6"/>
        <v xml:space="preserve"> </v>
      </c>
      <c r="J88" s="390" t="str">
        <f t="shared" si="7"/>
        <v>OK</v>
      </c>
    </row>
    <row r="89" spans="1:10" ht="12.9" x14ac:dyDescent="0.35">
      <c r="A89" s="314" t="str">
        <f>'t1'!A90</f>
        <v>Oper.re prof.le sanitario - pers. Tec.- C</v>
      </c>
      <c r="B89" s="325" t="str">
        <f>'t1'!B90</f>
        <v>S14054</v>
      </c>
      <c r="C89" s="388">
        <f>'t13'!AC90</f>
        <v>0</v>
      </c>
      <c r="D89" s="388">
        <f>'t13'!Z90</f>
        <v>0</v>
      </c>
      <c r="E89" s="391" t="str">
        <f t="shared" si="8"/>
        <v xml:space="preserve"> </v>
      </c>
      <c r="F89" s="352" t="str">
        <f t="shared" si="5"/>
        <v xml:space="preserve"> </v>
      </c>
      <c r="G89" s="388">
        <f>'t13'!AA90</f>
        <v>0</v>
      </c>
      <c r="H89" s="391" t="str">
        <f t="shared" si="9"/>
        <v xml:space="preserve"> </v>
      </c>
      <c r="I89" s="352" t="str">
        <f t="shared" si="6"/>
        <v xml:space="preserve"> </v>
      </c>
      <c r="J89" s="390" t="str">
        <f t="shared" si="7"/>
        <v>OK</v>
      </c>
    </row>
    <row r="90" spans="1:10" ht="12.9" x14ac:dyDescent="0.35">
      <c r="A90" s="314" t="str">
        <f>'t1'!A91</f>
        <v>Coll.re prof.le sanitario - tecn. Della prev. Senior - DS</v>
      </c>
      <c r="B90" s="325" t="str">
        <f>'t1'!B91</f>
        <v>S18865</v>
      </c>
      <c r="C90" s="388">
        <f>'t13'!AC91</f>
        <v>0</v>
      </c>
      <c r="D90" s="388">
        <f>'t13'!Z91</f>
        <v>0</v>
      </c>
      <c r="E90" s="391" t="str">
        <f t="shared" si="8"/>
        <v xml:space="preserve"> </v>
      </c>
      <c r="F90" s="352" t="str">
        <f t="shared" si="5"/>
        <v xml:space="preserve"> </v>
      </c>
      <c r="G90" s="388">
        <f>'t13'!AA91</f>
        <v>0</v>
      </c>
      <c r="H90" s="391" t="str">
        <f t="shared" si="9"/>
        <v xml:space="preserve"> </v>
      </c>
      <c r="I90" s="352" t="str">
        <f t="shared" si="6"/>
        <v xml:space="preserve"> </v>
      </c>
      <c r="J90" s="390" t="str">
        <f t="shared" si="7"/>
        <v>OK</v>
      </c>
    </row>
    <row r="91" spans="1:10" ht="12.9" x14ac:dyDescent="0.35">
      <c r="A91" s="314" t="str">
        <f>'t1'!A92</f>
        <v>Coll.re prof.le sanitario - tecn. Della prev. - D</v>
      </c>
      <c r="B91" s="325" t="str">
        <f>'t1'!B92</f>
        <v>S16022</v>
      </c>
      <c r="C91" s="388">
        <f>'t13'!AC92</f>
        <v>17897</v>
      </c>
      <c r="D91" s="388">
        <f>'t13'!Z92</f>
        <v>0</v>
      </c>
      <c r="E91" s="391" t="str">
        <f t="shared" si="8"/>
        <v xml:space="preserve"> </v>
      </c>
      <c r="F91" s="352" t="str">
        <f t="shared" si="5"/>
        <v xml:space="preserve"> </v>
      </c>
      <c r="G91" s="388">
        <f>'t13'!AA92</f>
        <v>0</v>
      </c>
      <c r="H91" s="391" t="str">
        <f t="shared" si="9"/>
        <v xml:space="preserve"> </v>
      </c>
      <c r="I91" s="352" t="str">
        <f t="shared" si="6"/>
        <v xml:space="preserve"> </v>
      </c>
      <c r="J91" s="390" t="str">
        <f t="shared" si="7"/>
        <v>OK</v>
      </c>
    </row>
    <row r="92" spans="1:10" ht="12.9" x14ac:dyDescent="0.35">
      <c r="A92" s="314" t="str">
        <f>'t1'!A93</f>
        <v>Oper.re prof.le sanitario - tecn. Della prev. - C</v>
      </c>
      <c r="B92" s="325" t="str">
        <f>'t1'!B93</f>
        <v>S14055</v>
      </c>
      <c r="C92" s="388">
        <f>'t13'!AC93</f>
        <v>0</v>
      </c>
      <c r="D92" s="388">
        <f>'t13'!Z93</f>
        <v>0</v>
      </c>
      <c r="E92" s="391" t="str">
        <f t="shared" si="8"/>
        <v xml:space="preserve"> </v>
      </c>
      <c r="F92" s="352" t="str">
        <f t="shared" si="5"/>
        <v xml:space="preserve"> </v>
      </c>
      <c r="G92" s="388">
        <f>'t13'!AA93</f>
        <v>0</v>
      </c>
      <c r="H92" s="391" t="str">
        <f t="shared" si="9"/>
        <v xml:space="preserve"> </v>
      </c>
      <c r="I92" s="352" t="str">
        <f t="shared" si="6"/>
        <v xml:space="preserve"> </v>
      </c>
      <c r="J92" s="390" t="str">
        <f t="shared" si="7"/>
        <v>OK</v>
      </c>
    </row>
    <row r="93" spans="1:10" ht="12.9" x14ac:dyDescent="0.35">
      <c r="A93" s="314" t="str">
        <f>'t1'!A94</f>
        <v>Coll.re prof.le sanitario - pers. Della riabil. Senior - DS</v>
      </c>
      <c r="B93" s="325" t="str">
        <f>'t1'!B94</f>
        <v>S18866</v>
      </c>
      <c r="C93" s="388">
        <f>'t13'!AC94</f>
        <v>0</v>
      </c>
      <c r="D93" s="388">
        <f>'t13'!Z94</f>
        <v>0</v>
      </c>
      <c r="E93" s="391" t="str">
        <f t="shared" si="8"/>
        <v xml:space="preserve"> </v>
      </c>
      <c r="F93" s="352" t="str">
        <f t="shared" si="5"/>
        <v xml:space="preserve"> </v>
      </c>
      <c r="G93" s="388">
        <f>'t13'!AA94</f>
        <v>0</v>
      </c>
      <c r="H93" s="391" t="str">
        <f t="shared" si="9"/>
        <v xml:space="preserve"> </v>
      </c>
      <c r="I93" s="352" t="str">
        <f t="shared" si="6"/>
        <v xml:space="preserve"> </v>
      </c>
      <c r="J93" s="390" t="str">
        <f t="shared" si="7"/>
        <v>OK</v>
      </c>
    </row>
    <row r="94" spans="1:10" ht="12.9" x14ac:dyDescent="0.35">
      <c r="A94" s="314" t="str">
        <f>'t1'!A95</f>
        <v>Coll.re prof.le sanitario - pers. Della riabil. - D</v>
      </c>
      <c r="B94" s="325" t="str">
        <f>'t1'!B95</f>
        <v>S16019</v>
      </c>
      <c r="C94" s="388">
        <f>'t13'!AC95</f>
        <v>66532</v>
      </c>
      <c r="D94" s="388">
        <f>'t13'!Z95</f>
        <v>0</v>
      </c>
      <c r="E94" s="391" t="str">
        <f t="shared" si="8"/>
        <v xml:space="preserve"> </v>
      </c>
      <c r="F94" s="352" t="str">
        <f t="shared" si="5"/>
        <v xml:space="preserve"> </v>
      </c>
      <c r="G94" s="388">
        <f>'t13'!AA95</f>
        <v>0</v>
      </c>
      <c r="H94" s="391" t="str">
        <f t="shared" si="9"/>
        <v xml:space="preserve"> </v>
      </c>
      <c r="I94" s="352" t="str">
        <f t="shared" si="6"/>
        <v xml:space="preserve"> </v>
      </c>
      <c r="J94" s="390" t="str">
        <f t="shared" si="7"/>
        <v>OK</v>
      </c>
    </row>
    <row r="95" spans="1:10" ht="12.9" x14ac:dyDescent="0.35">
      <c r="A95" s="314" t="str">
        <f>'t1'!A96</f>
        <v>Oper.re prof.le di ii cat. Con funz. Di riabil. Senior - C</v>
      </c>
      <c r="B95" s="325" t="str">
        <f>'t1'!B96</f>
        <v>S14S51</v>
      </c>
      <c r="C95" s="388">
        <f>'t13'!AC96</f>
        <v>0</v>
      </c>
      <c r="D95" s="388">
        <f>'t13'!Z96</f>
        <v>0</v>
      </c>
      <c r="E95" s="391" t="str">
        <f t="shared" si="8"/>
        <v xml:space="preserve"> </v>
      </c>
      <c r="F95" s="352" t="str">
        <f t="shared" si="5"/>
        <v xml:space="preserve"> </v>
      </c>
      <c r="G95" s="388">
        <f>'t13'!AA96</f>
        <v>0</v>
      </c>
      <c r="H95" s="391" t="str">
        <f t="shared" si="9"/>
        <v xml:space="preserve"> </v>
      </c>
      <c r="I95" s="352" t="str">
        <f t="shared" si="6"/>
        <v xml:space="preserve"> </v>
      </c>
      <c r="J95" s="390" t="str">
        <f t="shared" si="7"/>
        <v>OK</v>
      </c>
    </row>
    <row r="96" spans="1:10" ht="12.9" x14ac:dyDescent="0.35">
      <c r="A96" s="314" t="str">
        <f>'t1'!A97</f>
        <v>Oper.re prof.le sanitario - pers. Della riabil. - C</v>
      </c>
      <c r="B96" s="325" t="str">
        <f>'t1'!B97</f>
        <v>S14053</v>
      </c>
      <c r="C96" s="388">
        <f>'t13'!AC97</f>
        <v>0</v>
      </c>
      <c r="D96" s="388">
        <f>'t13'!Z97</f>
        <v>0</v>
      </c>
      <c r="E96" s="391" t="str">
        <f t="shared" si="8"/>
        <v xml:space="preserve"> </v>
      </c>
      <c r="F96" s="352" t="str">
        <f t="shared" si="5"/>
        <v xml:space="preserve"> </v>
      </c>
      <c r="G96" s="388">
        <f>'t13'!AA97</f>
        <v>0</v>
      </c>
      <c r="H96" s="391" t="str">
        <f t="shared" si="9"/>
        <v xml:space="preserve"> </v>
      </c>
      <c r="I96" s="352" t="str">
        <f t="shared" si="6"/>
        <v xml:space="preserve"> </v>
      </c>
      <c r="J96" s="390" t="str">
        <f t="shared" si="7"/>
        <v>OK</v>
      </c>
    </row>
    <row r="97" spans="1:10" ht="12.9" x14ac:dyDescent="0.35">
      <c r="A97" s="314" t="str">
        <f>'t1'!A98</f>
        <v>Oper.re prof.le di II cat. Con funz. Di riabil. - BS</v>
      </c>
      <c r="B97" s="325" t="str">
        <f>'t1'!B98</f>
        <v>S13051</v>
      </c>
      <c r="C97" s="388">
        <f>'t13'!AC98</f>
        <v>0</v>
      </c>
      <c r="D97" s="388">
        <f>'t13'!Z98</f>
        <v>0</v>
      </c>
      <c r="E97" s="391" t="str">
        <f t="shared" si="8"/>
        <v xml:space="preserve"> </v>
      </c>
      <c r="F97" s="352" t="str">
        <f t="shared" si="5"/>
        <v xml:space="preserve"> </v>
      </c>
      <c r="G97" s="388">
        <f>'t13'!AA98</f>
        <v>0</v>
      </c>
      <c r="H97" s="391" t="str">
        <f t="shared" si="9"/>
        <v xml:space="preserve"> </v>
      </c>
      <c r="I97" s="352" t="str">
        <f t="shared" si="6"/>
        <v xml:space="preserve"> </v>
      </c>
      <c r="J97" s="390" t="str">
        <f t="shared" si="7"/>
        <v>OK</v>
      </c>
    </row>
    <row r="98" spans="1:10" ht="12.9" x14ac:dyDescent="0.35">
      <c r="A98" s="314" t="str">
        <f>'t1'!A99</f>
        <v>Profilo atipico ruolo sanitario</v>
      </c>
      <c r="B98" s="325" t="str">
        <f>'t1'!B99</f>
        <v>S00062</v>
      </c>
      <c r="C98" s="388">
        <f>'t13'!AC99</f>
        <v>0</v>
      </c>
      <c r="D98" s="388">
        <f>'t13'!Z99</f>
        <v>0</v>
      </c>
      <c r="E98" s="391" t="str">
        <f t="shared" si="8"/>
        <v xml:space="preserve"> </v>
      </c>
      <c r="F98" s="352" t="str">
        <f t="shared" si="5"/>
        <v xml:space="preserve"> </v>
      </c>
      <c r="G98" s="388">
        <f>'t13'!AA99</f>
        <v>0</v>
      </c>
      <c r="H98" s="391" t="str">
        <f t="shared" si="9"/>
        <v xml:space="preserve"> </v>
      </c>
      <c r="I98" s="352" t="str">
        <f t="shared" si="6"/>
        <v xml:space="preserve"> </v>
      </c>
      <c r="J98" s="390" t="str">
        <f t="shared" si="7"/>
        <v>OK</v>
      </c>
    </row>
    <row r="99" spans="1:10" ht="12.9" x14ac:dyDescent="0.35">
      <c r="A99" s="314" t="str">
        <f>'t1'!A100</f>
        <v>Avvocato dirig. Con incarico di struttura complessa</v>
      </c>
      <c r="B99" s="325" t="str">
        <f>'t1'!B100</f>
        <v>PD0010</v>
      </c>
      <c r="C99" s="388">
        <f>'t13'!AC100</f>
        <v>0</v>
      </c>
      <c r="D99" s="388">
        <f>'t13'!Z100</f>
        <v>0</v>
      </c>
      <c r="E99" s="391" t="str">
        <f t="shared" si="8"/>
        <v xml:space="preserve"> </v>
      </c>
      <c r="F99" s="352" t="str">
        <f t="shared" si="5"/>
        <v xml:space="preserve"> </v>
      </c>
      <c r="G99" s="388">
        <f>'t13'!AA100</f>
        <v>0</v>
      </c>
      <c r="H99" s="391" t="str">
        <f t="shared" si="9"/>
        <v xml:space="preserve"> </v>
      </c>
      <c r="I99" s="352" t="str">
        <f t="shared" si="6"/>
        <v xml:space="preserve"> </v>
      </c>
      <c r="J99" s="390" t="str">
        <f t="shared" si="7"/>
        <v>OK</v>
      </c>
    </row>
    <row r="100" spans="1:10" ht="12.9" x14ac:dyDescent="0.35">
      <c r="A100" s="314" t="str">
        <f>'t1'!A101</f>
        <v>Avvocato dirig. Con incarico di struttura semplice</v>
      </c>
      <c r="B100" s="325" t="str">
        <f>'t1'!B101</f>
        <v>PD0S09</v>
      </c>
      <c r="C100" s="388">
        <f>'t13'!AC101</f>
        <v>0</v>
      </c>
      <c r="D100" s="388">
        <f>'t13'!Z101</f>
        <v>0</v>
      </c>
      <c r="E100" s="391" t="str">
        <f t="shared" si="8"/>
        <v xml:space="preserve"> </v>
      </c>
      <c r="F100" s="352" t="str">
        <f t="shared" si="5"/>
        <v xml:space="preserve"> </v>
      </c>
      <c r="G100" s="388">
        <f>'t13'!AA101</f>
        <v>0</v>
      </c>
      <c r="H100" s="391" t="str">
        <f t="shared" si="9"/>
        <v xml:space="preserve"> </v>
      </c>
      <c r="I100" s="352" t="str">
        <f t="shared" si="6"/>
        <v xml:space="preserve"> </v>
      </c>
      <c r="J100" s="390" t="str">
        <f t="shared" si="7"/>
        <v>OK</v>
      </c>
    </row>
    <row r="101" spans="1:10" ht="12.9" x14ac:dyDescent="0.35">
      <c r="A101" s="314" t="str">
        <f>'t1'!A102</f>
        <v>Avvocato dirig. Con altri incar.prof.li</v>
      </c>
      <c r="B101" s="325" t="str">
        <f>'t1'!B102</f>
        <v>PD0A09</v>
      </c>
      <c r="C101" s="388">
        <f>'t13'!AC102</f>
        <v>0</v>
      </c>
      <c r="D101" s="388">
        <f>'t13'!Z102</f>
        <v>0</v>
      </c>
      <c r="E101" s="391" t="str">
        <f t="shared" si="8"/>
        <v xml:space="preserve"> </v>
      </c>
      <c r="F101" s="352" t="str">
        <f t="shared" si="5"/>
        <v xml:space="preserve"> </v>
      </c>
      <c r="G101" s="388">
        <f>'t13'!AA102</f>
        <v>0</v>
      </c>
      <c r="H101" s="391" t="str">
        <f t="shared" si="9"/>
        <v xml:space="preserve"> </v>
      </c>
      <c r="I101" s="352" t="str">
        <f t="shared" si="6"/>
        <v xml:space="preserve"> </v>
      </c>
      <c r="J101" s="390" t="str">
        <f t="shared" si="7"/>
        <v>OK</v>
      </c>
    </row>
    <row r="102" spans="1:10" ht="12.9" x14ac:dyDescent="0.35">
      <c r="A102" s="314" t="str">
        <f>'t1'!A103</f>
        <v>Avvocato dir. A t. Determinato(art. 15-septies dlgs. 502/92)</v>
      </c>
      <c r="B102" s="325" t="str">
        <f>'t1'!B103</f>
        <v>PD0605</v>
      </c>
      <c r="C102" s="388">
        <f>'t13'!AC103</f>
        <v>0</v>
      </c>
      <c r="D102" s="388">
        <f>'t13'!Z103</f>
        <v>0</v>
      </c>
      <c r="E102" s="391" t="str">
        <f>IF($C102=0," ",IF(D102=0," ",D102/$C102))</f>
        <v xml:space="preserve"> </v>
      </c>
      <c r="F102" s="352" t="str">
        <f>IF($C102=0," ",IF(D102=0," ",IF(E102&gt;0.2,"ERRORE","OK")))</f>
        <v xml:space="preserve"> </v>
      </c>
      <c r="G102" s="388">
        <f>'t13'!AA103</f>
        <v>0</v>
      </c>
      <c r="H102" s="391" t="str">
        <f>IF($C102=0," ",IF(G102=0," ",G102/$C102))</f>
        <v xml:space="preserve"> </v>
      </c>
      <c r="I102" s="352" t="str">
        <f>IF($C102=0," ",IF(G102=0," ",IF(H102&gt;0.2,"ERRORE","OK")))</f>
        <v xml:space="preserve"> </v>
      </c>
      <c r="J102" s="390" t="str">
        <f>IF(OR(F102="ERRORE",I102="ERRORE"),"ERRORE","OK")</f>
        <v>OK</v>
      </c>
    </row>
    <row r="103" spans="1:10" ht="12.9" x14ac:dyDescent="0.35">
      <c r="A103" s="314" t="str">
        <f>'t1'!A104</f>
        <v>Ingegnere dirig. Con incarico di struttura complessa</v>
      </c>
      <c r="B103" s="325" t="str">
        <f>'t1'!B104</f>
        <v>PD0046</v>
      </c>
      <c r="C103" s="388">
        <f>'t13'!AC104</f>
        <v>98213</v>
      </c>
      <c r="D103" s="388">
        <f>'t13'!Z104</f>
        <v>0</v>
      </c>
      <c r="E103" s="391" t="str">
        <f>IF($C103=0," ",IF(D103=0," ",D103/$C103))</f>
        <v xml:space="preserve"> </v>
      </c>
      <c r="F103" s="352" t="str">
        <f>IF($C103=0," ",IF(D103=0," ",IF(E103&gt;0.2,"ERRORE","OK")))</f>
        <v xml:space="preserve"> </v>
      </c>
      <c r="G103" s="388">
        <f>'t13'!AA104</f>
        <v>0</v>
      </c>
      <c r="H103" s="391" t="str">
        <f>IF($C103=0," ",IF(G103=0," ",G103/$C103))</f>
        <v xml:space="preserve"> </v>
      </c>
      <c r="I103" s="352" t="str">
        <f>IF($C103=0," ",IF(G103=0," ",IF(H103&gt;0.2,"ERRORE","OK")))</f>
        <v xml:space="preserve"> </v>
      </c>
      <c r="J103" s="390" t="str">
        <f>IF(OR(F103="ERRORE",I103="ERRORE"),"ERRORE","OK")</f>
        <v>OK</v>
      </c>
    </row>
    <row r="104" spans="1:10" ht="12.9" x14ac:dyDescent="0.35">
      <c r="A104" s="314" t="str">
        <f>'t1'!A105</f>
        <v>Ingegnere dirig. Con incarico di struttura semplice</v>
      </c>
      <c r="B104" s="325" t="str">
        <f>'t1'!B105</f>
        <v>PD0S45</v>
      </c>
      <c r="C104" s="388">
        <f>'t13'!AC105</f>
        <v>0</v>
      </c>
      <c r="D104" s="388">
        <f>'t13'!Z105</f>
        <v>0</v>
      </c>
      <c r="E104" s="391" t="str">
        <f t="shared" si="8"/>
        <v xml:space="preserve"> </v>
      </c>
      <c r="F104" s="352" t="str">
        <f t="shared" si="5"/>
        <v xml:space="preserve"> </v>
      </c>
      <c r="G104" s="388">
        <f>'t13'!AA105</f>
        <v>0</v>
      </c>
      <c r="H104" s="391" t="str">
        <f t="shared" si="9"/>
        <v xml:space="preserve"> </v>
      </c>
      <c r="I104" s="352" t="str">
        <f t="shared" si="6"/>
        <v xml:space="preserve"> </v>
      </c>
      <c r="J104" s="390" t="str">
        <f t="shared" si="7"/>
        <v>OK</v>
      </c>
    </row>
    <row r="105" spans="1:10" ht="12.9" x14ac:dyDescent="0.35">
      <c r="A105" s="314" t="str">
        <f>'t1'!A106</f>
        <v>Ingegnere dirig. Con altri incar.prof.li</v>
      </c>
      <c r="B105" s="325" t="str">
        <f>'t1'!B106</f>
        <v>PD0A45</v>
      </c>
      <c r="C105" s="388">
        <f>'t13'!AC106</f>
        <v>28860</v>
      </c>
      <c r="D105" s="388">
        <f>'t13'!Z106</f>
        <v>0</v>
      </c>
      <c r="E105" s="391" t="str">
        <f t="shared" si="8"/>
        <v xml:space="preserve"> </v>
      </c>
      <c r="F105" s="352" t="str">
        <f t="shared" si="5"/>
        <v xml:space="preserve"> </v>
      </c>
      <c r="G105" s="388">
        <f>'t13'!AA106</f>
        <v>0</v>
      </c>
      <c r="H105" s="391" t="str">
        <f t="shared" si="9"/>
        <v xml:space="preserve"> </v>
      </c>
      <c r="I105" s="352" t="str">
        <f t="shared" si="6"/>
        <v xml:space="preserve"> </v>
      </c>
      <c r="J105" s="390" t="str">
        <f t="shared" si="7"/>
        <v>OK</v>
      </c>
    </row>
    <row r="106" spans="1:10" ht="12.9" x14ac:dyDescent="0.35">
      <c r="A106" s="314" t="str">
        <f>'t1'!A107</f>
        <v>Ingegnere dir. A t. Determinato(art.15-septies dlgs. 502/92)</v>
      </c>
      <c r="B106" s="325" t="str">
        <f>'t1'!B107</f>
        <v>PD0606</v>
      </c>
      <c r="C106" s="388">
        <f>'t13'!AC107</f>
        <v>0</v>
      </c>
      <c r="D106" s="388">
        <f>'t13'!Z107</f>
        <v>0</v>
      </c>
      <c r="E106" s="391" t="str">
        <f t="shared" si="8"/>
        <v xml:space="preserve"> </v>
      </c>
      <c r="F106" s="352" t="str">
        <f t="shared" si="5"/>
        <v xml:space="preserve"> </v>
      </c>
      <c r="G106" s="388">
        <f>'t13'!AA107</f>
        <v>0</v>
      </c>
      <c r="H106" s="391" t="str">
        <f t="shared" si="9"/>
        <v xml:space="preserve"> </v>
      </c>
      <c r="I106" s="352" t="str">
        <f t="shared" si="6"/>
        <v xml:space="preserve"> </v>
      </c>
      <c r="J106" s="390" t="str">
        <f t="shared" si="7"/>
        <v>OK</v>
      </c>
    </row>
    <row r="107" spans="1:10" ht="12.9" x14ac:dyDescent="0.35">
      <c r="A107" s="314" t="str">
        <f>'t1'!A108</f>
        <v>Architetti dirig. Con incarico di struttura complessa</v>
      </c>
      <c r="B107" s="325" t="str">
        <f>'t1'!B108</f>
        <v>PD0004</v>
      </c>
      <c r="C107" s="388">
        <f>'t13'!AC108</f>
        <v>0</v>
      </c>
      <c r="D107" s="388">
        <f>'t13'!Z108</f>
        <v>0</v>
      </c>
      <c r="E107" s="391" t="str">
        <f t="shared" si="8"/>
        <v xml:space="preserve"> </v>
      </c>
      <c r="F107" s="352" t="str">
        <f t="shared" si="5"/>
        <v xml:space="preserve"> </v>
      </c>
      <c r="G107" s="388">
        <f>'t13'!AA108</f>
        <v>0</v>
      </c>
      <c r="H107" s="391" t="str">
        <f t="shared" si="9"/>
        <v xml:space="preserve"> </v>
      </c>
      <c r="I107" s="352" t="str">
        <f t="shared" si="6"/>
        <v xml:space="preserve"> </v>
      </c>
      <c r="J107" s="390" t="str">
        <f t="shared" si="7"/>
        <v>OK</v>
      </c>
    </row>
    <row r="108" spans="1:10" ht="12.9" x14ac:dyDescent="0.35">
      <c r="A108" s="314" t="str">
        <f>'t1'!A109</f>
        <v>Architetti dirig. Con incarico di struttura semplice</v>
      </c>
      <c r="B108" s="325" t="str">
        <f>'t1'!B109</f>
        <v>PD0S03</v>
      </c>
      <c r="C108" s="388">
        <f>'t13'!AC109</f>
        <v>0</v>
      </c>
      <c r="D108" s="388">
        <f>'t13'!Z109</f>
        <v>0</v>
      </c>
      <c r="E108" s="391" t="str">
        <f t="shared" si="8"/>
        <v xml:space="preserve"> </v>
      </c>
      <c r="F108" s="352" t="str">
        <f t="shared" si="5"/>
        <v xml:space="preserve"> </v>
      </c>
      <c r="G108" s="388">
        <f>'t13'!AA109</f>
        <v>0</v>
      </c>
      <c r="H108" s="391" t="str">
        <f t="shared" si="9"/>
        <v xml:space="preserve"> </v>
      </c>
      <c r="I108" s="352" t="str">
        <f t="shared" si="6"/>
        <v xml:space="preserve"> </v>
      </c>
      <c r="J108" s="390" t="str">
        <f t="shared" si="7"/>
        <v>OK</v>
      </c>
    </row>
    <row r="109" spans="1:10" ht="12.9" x14ac:dyDescent="0.35">
      <c r="A109" s="314" t="str">
        <f>'t1'!A110</f>
        <v>Architetti dirig. Con altri incar.prof.li</v>
      </c>
      <c r="B109" s="325" t="str">
        <f>'t1'!B110</f>
        <v>PD0A03</v>
      </c>
      <c r="C109" s="388">
        <f>'t13'!AC110</f>
        <v>0</v>
      </c>
      <c r="D109" s="388">
        <f>'t13'!Z110</f>
        <v>0</v>
      </c>
      <c r="E109" s="391" t="str">
        <f t="shared" si="8"/>
        <v xml:space="preserve"> </v>
      </c>
      <c r="F109" s="352" t="str">
        <f t="shared" si="5"/>
        <v xml:space="preserve"> </v>
      </c>
      <c r="G109" s="388">
        <f>'t13'!AA110</f>
        <v>0</v>
      </c>
      <c r="H109" s="391" t="str">
        <f t="shared" si="9"/>
        <v xml:space="preserve"> </v>
      </c>
      <c r="I109" s="352" t="str">
        <f t="shared" si="6"/>
        <v xml:space="preserve"> </v>
      </c>
      <c r="J109" s="390" t="str">
        <f t="shared" si="7"/>
        <v>OK</v>
      </c>
    </row>
    <row r="110" spans="1:10" ht="12.9" x14ac:dyDescent="0.35">
      <c r="A110" s="314" t="str">
        <f>'t1'!A111</f>
        <v>Architetti dir. A t.determinato(art. 15-septies dlgs.502/92)</v>
      </c>
      <c r="B110" s="325" t="str">
        <f>'t1'!B111</f>
        <v>PD0607</v>
      </c>
      <c r="C110" s="388">
        <f>'t13'!AC111</f>
        <v>0</v>
      </c>
      <c r="D110" s="388">
        <f>'t13'!Z111</f>
        <v>0</v>
      </c>
      <c r="E110" s="391" t="str">
        <f t="shared" si="8"/>
        <v xml:space="preserve"> </v>
      </c>
      <c r="F110" s="352" t="str">
        <f t="shared" si="5"/>
        <v xml:space="preserve"> </v>
      </c>
      <c r="G110" s="388">
        <f>'t13'!AA111</f>
        <v>0</v>
      </c>
      <c r="H110" s="391" t="str">
        <f t="shared" si="9"/>
        <v xml:space="preserve"> </v>
      </c>
      <c r="I110" s="352" t="str">
        <f t="shared" si="6"/>
        <v xml:space="preserve"> </v>
      </c>
      <c r="J110" s="390" t="str">
        <f t="shared" si="7"/>
        <v>OK</v>
      </c>
    </row>
    <row r="111" spans="1:10" ht="12.9" x14ac:dyDescent="0.35">
      <c r="A111" s="314" t="str">
        <f>'t1'!A112</f>
        <v>Geologi dirig. Con incarico di struttura complessa</v>
      </c>
      <c r="B111" s="325" t="str">
        <f>'t1'!B112</f>
        <v>PD0044</v>
      </c>
      <c r="C111" s="388">
        <f>'t13'!AC112</f>
        <v>0</v>
      </c>
      <c r="D111" s="388">
        <f>'t13'!Z112</f>
        <v>0</v>
      </c>
      <c r="E111" s="391" t="str">
        <f t="shared" si="8"/>
        <v xml:space="preserve"> </v>
      </c>
      <c r="F111" s="352" t="str">
        <f t="shared" si="5"/>
        <v xml:space="preserve"> </v>
      </c>
      <c r="G111" s="388">
        <f>'t13'!AA112</f>
        <v>0</v>
      </c>
      <c r="H111" s="391" t="str">
        <f t="shared" si="9"/>
        <v xml:space="preserve"> </v>
      </c>
      <c r="I111" s="352" t="str">
        <f t="shared" si="6"/>
        <v xml:space="preserve"> </v>
      </c>
      <c r="J111" s="390" t="str">
        <f t="shared" si="7"/>
        <v>OK</v>
      </c>
    </row>
    <row r="112" spans="1:10" ht="12.9" x14ac:dyDescent="0.35">
      <c r="A112" s="314" t="str">
        <f>'t1'!A113</f>
        <v>Geologi dirig. Con incarico di struttura semplice</v>
      </c>
      <c r="B112" s="325" t="str">
        <f>'t1'!B113</f>
        <v>PD0S43</v>
      </c>
      <c r="C112" s="388">
        <f>'t13'!AC113</f>
        <v>0</v>
      </c>
      <c r="D112" s="388">
        <f>'t13'!Z113</f>
        <v>0</v>
      </c>
      <c r="E112" s="391" t="str">
        <f t="shared" si="8"/>
        <v xml:space="preserve"> </v>
      </c>
      <c r="F112" s="352" t="str">
        <f t="shared" si="5"/>
        <v xml:space="preserve"> </v>
      </c>
      <c r="G112" s="388">
        <f>'t13'!AA113</f>
        <v>0</v>
      </c>
      <c r="H112" s="391" t="str">
        <f t="shared" si="9"/>
        <v xml:space="preserve"> </v>
      </c>
      <c r="I112" s="352" t="str">
        <f t="shared" si="6"/>
        <v xml:space="preserve"> </v>
      </c>
      <c r="J112" s="390" t="str">
        <f t="shared" si="7"/>
        <v>OK</v>
      </c>
    </row>
    <row r="113" spans="1:10" ht="12.9" x14ac:dyDescent="0.35">
      <c r="A113" s="314" t="str">
        <f>'t1'!A114</f>
        <v>Geologi dirig. Con altri incar.prof.li</v>
      </c>
      <c r="B113" s="325" t="str">
        <f>'t1'!B114</f>
        <v>PD0A43</v>
      </c>
      <c r="C113" s="388">
        <f>'t13'!AC114</f>
        <v>0</v>
      </c>
      <c r="D113" s="388">
        <f>'t13'!Z114</f>
        <v>0</v>
      </c>
      <c r="E113" s="391" t="str">
        <f t="shared" si="8"/>
        <v xml:space="preserve"> </v>
      </c>
      <c r="F113" s="352" t="str">
        <f t="shared" si="5"/>
        <v xml:space="preserve"> </v>
      </c>
      <c r="G113" s="388">
        <f>'t13'!AA114</f>
        <v>0</v>
      </c>
      <c r="H113" s="391" t="str">
        <f t="shared" si="9"/>
        <v xml:space="preserve"> </v>
      </c>
      <c r="I113" s="352" t="str">
        <f t="shared" si="6"/>
        <v xml:space="preserve"> </v>
      </c>
      <c r="J113" s="390" t="str">
        <f t="shared" si="7"/>
        <v>OK</v>
      </c>
    </row>
    <row r="114" spans="1:10" ht="12.9" x14ac:dyDescent="0.35">
      <c r="A114" s="314" t="str">
        <f>'t1'!A115</f>
        <v>Geologi  dir. A t. Determinato(art. 15-septies dlgs. 502/92)</v>
      </c>
      <c r="B114" s="325" t="str">
        <f>'t1'!B115</f>
        <v>PD0608</v>
      </c>
      <c r="C114" s="388">
        <f>'t13'!AC115</f>
        <v>0</v>
      </c>
      <c r="D114" s="388">
        <f>'t13'!Z115</f>
        <v>0</v>
      </c>
      <c r="E114" s="391" t="str">
        <f t="shared" si="8"/>
        <v xml:space="preserve"> </v>
      </c>
      <c r="F114" s="352" t="str">
        <f t="shared" si="5"/>
        <v xml:space="preserve"> </v>
      </c>
      <c r="G114" s="388">
        <f>'t13'!AA115</f>
        <v>0</v>
      </c>
      <c r="H114" s="391" t="str">
        <f t="shared" si="9"/>
        <v xml:space="preserve"> </v>
      </c>
      <c r="I114" s="352" t="str">
        <f t="shared" si="6"/>
        <v xml:space="preserve"> </v>
      </c>
      <c r="J114" s="390" t="str">
        <f t="shared" si="7"/>
        <v>OK</v>
      </c>
    </row>
    <row r="115" spans="1:10" ht="12.9" x14ac:dyDescent="0.35">
      <c r="A115" s="314" t="str">
        <f>'t1'!A116</f>
        <v>Assistente religioso - D</v>
      </c>
      <c r="B115" s="325" t="str">
        <f>'t1'!B116</f>
        <v>P16006</v>
      </c>
      <c r="C115" s="388">
        <f>'t13'!AC116</f>
        <v>0</v>
      </c>
      <c r="D115" s="388">
        <f>'t13'!Z116</f>
        <v>0</v>
      </c>
      <c r="E115" s="391" t="str">
        <f t="shared" si="8"/>
        <v xml:space="preserve"> </v>
      </c>
      <c r="F115" s="352" t="str">
        <f t="shared" si="5"/>
        <v xml:space="preserve"> </v>
      </c>
      <c r="G115" s="388">
        <f>'t13'!AA116</f>
        <v>0</v>
      </c>
      <c r="H115" s="391" t="str">
        <f t="shared" si="9"/>
        <v xml:space="preserve"> </v>
      </c>
      <c r="I115" s="352" t="str">
        <f t="shared" si="6"/>
        <v xml:space="preserve"> </v>
      </c>
      <c r="J115" s="390" t="str">
        <f t="shared" si="7"/>
        <v>OK</v>
      </c>
    </row>
    <row r="116" spans="1:10" ht="12.9" x14ac:dyDescent="0.35">
      <c r="A116" s="314" t="str">
        <f>'t1'!A117</f>
        <v>Specialista della comunicazione istituzionale - D</v>
      </c>
      <c r="B116" s="325" t="str">
        <f>'t1'!B117</f>
        <v>PSP871</v>
      </c>
      <c r="C116" s="388">
        <f>'t13'!AC117</f>
        <v>0</v>
      </c>
      <c r="D116" s="388">
        <f>'t13'!Z117</f>
        <v>0</v>
      </c>
      <c r="E116" s="391" t="str">
        <f t="shared" si="8"/>
        <v xml:space="preserve"> </v>
      </c>
      <c r="F116" s="352" t="str">
        <f t="shared" si="5"/>
        <v xml:space="preserve"> </v>
      </c>
      <c r="G116" s="388">
        <f>'t13'!AA117</f>
        <v>0</v>
      </c>
      <c r="H116" s="391" t="str">
        <f t="shared" si="9"/>
        <v xml:space="preserve"> </v>
      </c>
      <c r="I116" s="352" t="str">
        <f t="shared" si="6"/>
        <v xml:space="preserve"> </v>
      </c>
      <c r="J116" s="390" t="str">
        <f t="shared" si="7"/>
        <v>OK</v>
      </c>
    </row>
    <row r="117" spans="1:10" ht="12.9" x14ac:dyDescent="0.35">
      <c r="A117" s="314" t="str">
        <f>'t1'!A118</f>
        <v>Specialista nei rapporti con i media, giornalista pubblico - D</v>
      </c>
      <c r="B117" s="325" t="str">
        <f>'t1'!B118</f>
        <v>PSP872</v>
      </c>
      <c r="C117" s="388">
        <f>'t13'!AC118</f>
        <v>0</v>
      </c>
      <c r="D117" s="388">
        <f>'t13'!Z118</f>
        <v>0</v>
      </c>
      <c r="E117" s="391" t="str">
        <f t="shared" si="8"/>
        <v xml:space="preserve"> </v>
      </c>
      <c r="F117" s="352" t="str">
        <f t="shared" si="5"/>
        <v xml:space="preserve"> </v>
      </c>
      <c r="G117" s="388">
        <f>'t13'!AA118</f>
        <v>0</v>
      </c>
      <c r="H117" s="391" t="str">
        <f t="shared" si="9"/>
        <v xml:space="preserve"> </v>
      </c>
      <c r="I117" s="352" t="str">
        <f t="shared" si="6"/>
        <v xml:space="preserve"> </v>
      </c>
      <c r="J117" s="390" t="str">
        <f t="shared" si="7"/>
        <v>OK</v>
      </c>
    </row>
    <row r="118" spans="1:10" ht="12.9" x14ac:dyDescent="0.35">
      <c r="A118" s="314" t="str">
        <f>'t1'!A119</f>
        <v>Profilo atipico ruolo professionale</v>
      </c>
      <c r="B118" s="325" t="str">
        <f>'t1'!B119</f>
        <v>P00062</v>
      </c>
      <c r="C118" s="388">
        <f>'t13'!AC119</f>
        <v>0</v>
      </c>
      <c r="D118" s="388">
        <f>'t13'!Z119</f>
        <v>0</v>
      </c>
      <c r="E118" s="391" t="str">
        <f t="shared" si="8"/>
        <v xml:space="preserve"> </v>
      </c>
      <c r="F118" s="352" t="str">
        <f t="shared" si="5"/>
        <v xml:space="preserve"> </v>
      </c>
      <c r="G118" s="388">
        <f>'t13'!AA119</f>
        <v>0</v>
      </c>
      <c r="H118" s="391" t="str">
        <f t="shared" si="9"/>
        <v xml:space="preserve"> </v>
      </c>
      <c r="I118" s="352" t="str">
        <f t="shared" si="6"/>
        <v xml:space="preserve"> </v>
      </c>
      <c r="J118" s="390" t="str">
        <f t="shared" si="7"/>
        <v>OK</v>
      </c>
    </row>
    <row r="119" spans="1:10" ht="12.9" x14ac:dyDescent="0.35">
      <c r="A119" s="314" t="str">
        <f>'t1'!A120</f>
        <v>Analisti dirig. Con incarico di struttura complessa</v>
      </c>
      <c r="B119" s="325" t="str">
        <f>'t1'!B120</f>
        <v>TD0002</v>
      </c>
      <c r="C119" s="388">
        <f>'t13'!AC120</f>
        <v>52052</v>
      </c>
      <c r="D119" s="388">
        <f>'t13'!Z120</f>
        <v>0</v>
      </c>
      <c r="E119" s="391" t="str">
        <f t="shared" si="8"/>
        <v xml:space="preserve"> </v>
      </c>
      <c r="F119" s="352" t="str">
        <f t="shared" si="5"/>
        <v xml:space="preserve"> </v>
      </c>
      <c r="G119" s="388">
        <f>'t13'!AA120</f>
        <v>0</v>
      </c>
      <c r="H119" s="391" t="str">
        <f t="shared" si="9"/>
        <v xml:space="preserve"> </v>
      </c>
      <c r="I119" s="352" t="str">
        <f t="shared" si="6"/>
        <v xml:space="preserve"> </v>
      </c>
      <c r="J119" s="390" t="str">
        <f t="shared" si="7"/>
        <v>OK</v>
      </c>
    </row>
    <row r="120" spans="1:10" ht="12.9" x14ac:dyDescent="0.35">
      <c r="A120" s="314" t="str">
        <f>'t1'!A121</f>
        <v>Analisti dirig. Con incarico di struttura semplice</v>
      </c>
      <c r="B120" s="325" t="str">
        <f>'t1'!B121</f>
        <v>TD0S01</v>
      </c>
      <c r="C120" s="388">
        <f>'t13'!AC121</f>
        <v>0</v>
      </c>
      <c r="D120" s="388">
        <f>'t13'!Z121</f>
        <v>0</v>
      </c>
      <c r="E120" s="391" t="str">
        <f t="shared" si="8"/>
        <v xml:space="preserve"> </v>
      </c>
      <c r="F120" s="352" t="str">
        <f t="shared" si="5"/>
        <v xml:space="preserve"> </v>
      </c>
      <c r="G120" s="388">
        <f>'t13'!AA121</f>
        <v>0</v>
      </c>
      <c r="H120" s="391" t="str">
        <f t="shared" si="9"/>
        <v xml:space="preserve"> </v>
      </c>
      <c r="I120" s="352" t="str">
        <f t="shared" si="6"/>
        <v xml:space="preserve"> </v>
      </c>
      <c r="J120" s="390" t="str">
        <f t="shared" si="7"/>
        <v>OK</v>
      </c>
    </row>
    <row r="121" spans="1:10" ht="12.9" x14ac:dyDescent="0.35">
      <c r="A121" s="314" t="str">
        <f>'t1'!A122</f>
        <v>Analisti dirig. Con altri incar.prof.li</v>
      </c>
      <c r="B121" s="325" t="str">
        <f>'t1'!B122</f>
        <v>TD0A01</v>
      </c>
      <c r="C121" s="388">
        <f>'t13'!AC122</f>
        <v>63209</v>
      </c>
      <c r="D121" s="388">
        <f>'t13'!Z122</f>
        <v>0</v>
      </c>
      <c r="E121" s="391" t="str">
        <f t="shared" si="8"/>
        <v xml:space="preserve"> </v>
      </c>
      <c r="F121" s="352" t="str">
        <f t="shared" si="5"/>
        <v xml:space="preserve"> </v>
      </c>
      <c r="G121" s="388">
        <f>'t13'!AA122</f>
        <v>0</v>
      </c>
      <c r="H121" s="391" t="str">
        <f t="shared" si="9"/>
        <v xml:space="preserve"> </v>
      </c>
      <c r="I121" s="352" t="str">
        <f t="shared" si="6"/>
        <v xml:space="preserve"> </v>
      </c>
      <c r="J121" s="390" t="str">
        <f t="shared" si="7"/>
        <v>OK</v>
      </c>
    </row>
    <row r="122" spans="1:10" ht="12.9" x14ac:dyDescent="0.35">
      <c r="A122" s="314" t="str">
        <f>'t1'!A123</f>
        <v>Analisti dir. A t. Determinato(art. 15-septies dlgs. 502/92)</v>
      </c>
      <c r="B122" s="325" t="str">
        <f>'t1'!B123</f>
        <v>TD0609</v>
      </c>
      <c r="C122" s="388">
        <f>'t13'!AC123</f>
        <v>0</v>
      </c>
      <c r="D122" s="388">
        <f>'t13'!Z123</f>
        <v>0</v>
      </c>
      <c r="E122" s="391" t="str">
        <f t="shared" si="8"/>
        <v xml:space="preserve"> </v>
      </c>
      <c r="F122" s="352" t="str">
        <f t="shared" si="5"/>
        <v xml:space="preserve"> </v>
      </c>
      <c r="G122" s="388">
        <f>'t13'!AA123</f>
        <v>0</v>
      </c>
      <c r="H122" s="391" t="str">
        <f t="shared" si="9"/>
        <v xml:space="preserve"> </v>
      </c>
      <c r="I122" s="352" t="str">
        <f t="shared" si="6"/>
        <v xml:space="preserve"> </v>
      </c>
      <c r="J122" s="390" t="str">
        <f t="shared" si="7"/>
        <v>OK</v>
      </c>
    </row>
    <row r="123" spans="1:10" ht="12.9" x14ac:dyDescent="0.35">
      <c r="A123" s="314" t="str">
        <f>'t1'!A124</f>
        <v>Statistico dirig. Con incarico di struttura complessa</v>
      </c>
      <c r="B123" s="325" t="str">
        <f>'t1'!B124</f>
        <v>TD0071</v>
      </c>
      <c r="C123" s="388">
        <f>'t13'!AC124</f>
        <v>0</v>
      </c>
      <c r="D123" s="388">
        <f>'t13'!Z124</f>
        <v>0</v>
      </c>
      <c r="E123" s="391" t="str">
        <f t="shared" si="8"/>
        <v xml:space="preserve"> </v>
      </c>
      <c r="F123" s="352" t="str">
        <f t="shared" si="5"/>
        <v xml:space="preserve"> </v>
      </c>
      <c r="G123" s="388">
        <f>'t13'!AA124</f>
        <v>0</v>
      </c>
      <c r="H123" s="391" t="str">
        <f t="shared" si="9"/>
        <v xml:space="preserve"> </v>
      </c>
      <c r="I123" s="352" t="str">
        <f t="shared" si="6"/>
        <v xml:space="preserve"> </v>
      </c>
      <c r="J123" s="390" t="str">
        <f t="shared" si="7"/>
        <v>OK</v>
      </c>
    </row>
    <row r="124" spans="1:10" ht="12.9" x14ac:dyDescent="0.35">
      <c r="A124" s="314" t="str">
        <f>'t1'!A125</f>
        <v>Statistico dirig. Con incarico di struttura semplice</v>
      </c>
      <c r="B124" s="325" t="str">
        <f>'t1'!B125</f>
        <v>TD0S70</v>
      </c>
      <c r="C124" s="388">
        <f>'t13'!AC125</f>
        <v>36148</v>
      </c>
      <c r="D124" s="388">
        <f>'t13'!Z125</f>
        <v>0</v>
      </c>
      <c r="E124" s="391" t="str">
        <f t="shared" si="8"/>
        <v xml:space="preserve"> </v>
      </c>
      <c r="F124" s="352" t="str">
        <f t="shared" si="5"/>
        <v xml:space="preserve"> </v>
      </c>
      <c r="G124" s="388">
        <f>'t13'!AA125</f>
        <v>0</v>
      </c>
      <c r="H124" s="391" t="str">
        <f t="shared" si="9"/>
        <v xml:space="preserve"> </v>
      </c>
      <c r="I124" s="352" t="str">
        <f t="shared" si="6"/>
        <v xml:space="preserve"> </v>
      </c>
      <c r="J124" s="390" t="str">
        <f t="shared" si="7"/>
        <v>OK</v>
      </c>
    </row>
    <row r="125" spans="1:10" ht="12.9" x14ac:dyDescent="0.35">
      <c r="A125" s="314" t="str">
        <f>'t1'!A126</f>
        <v>Statistico dirig. Con altri incar.prof.li</v>
      </c>
      <c r="B125" s="325" t="str">
        <f>'t1'!B126</f>
        <v>TD0A70</v>
      </c>
      <c r="C125" s="388">
        <f>'t13'!AC126</f>
        <v>31455</v>
      </c>
      <c r="D125" s="388">
        <f>'t13'!Z126</f>
        <v>0</v>
      </c>
      <c r="E125" s="391" t="str">
        <f t="shared" si="8"/>
        <v xml:space="preserve"> </v>
      </c>
      <c r="F125" s="352" t="str">
        <f t="shared" si="5"/>
        <v xml:space="preserve"> </v>
      </c>
      <c r="G125" s="388">
        <f>'t13'!AA126</f>
        <v>0</v>
      </c>
      <c r="H125" s="391" t="str">
        <f t="shared" si="9"/>
        <v xml:space="preserve"> </v>
      </c>
      <c r="I125" s="352" t="str">
        <f t="shared" si="6"/>
        <v xml:space="preserve"> </v>
      </c>
      <c r="J125" s="390" t="str">
        <f t="shared" si="7"/>
        <v>OK</v>
      </c>
    </row>
    <row r="126" spans="1:10" ht="12.9" x14ac:dyDescent="0.35">
      <c r="A126" s="314" t="str">
        <f>'t1'!A127</f>
        <v>Statistico dir. A t.determinato(art. 15-septies dlgs.502/92)</v>
      </c>
      <c r="B126" s="325" t="str">
        <f>'t1'!B127</f>
        <v>TD0610</v>
      </c>
      <c r="C126" s="388">
        <f>'t13'!AC127</f>
        <v>0</v>
      </c>
      <c r="D126" s="388">
        <f>'t13'!Z127</f>
        <v>0</v>
      </c>
      <c r="E126" s="391" t="str">
        <f t="shared" si="8"/>
        <v xml:space="preserve"> </v>
      </c>
      <c r="F126" s="352" t="str">
        <f t="shared" si="5"/>
        <v xml:space="preserve"> </v>
      </c>
      <c r="G126" s="388">
        <f>'t13'!AA127</f>
        <v>0</v>
      </c>
      <c r="H126" s="391" t="str">
        <f t="shared" si="9"/>
        <v xml:space="preserve"> </v>
      </c>
      <c r="I126" s="352" t="str">
        <f t="shared" si="6"/>
        <v xml:space="preserve"> </v>
      </c>
      <c r="J126" s="390" t="str">
        <f t="shared" si="7"/>
        <v>OK</v>
      </c>
    </row>
    <row r="127" spans="1:10" ht="12.9" x14ac:dyDescent="0.35">
      <c r="A127" s="314" t="str">
        <f>'t1'!A128</f>
        <v>Sociologo dirig. Con incarico di struttura complessa</v>
      </c>
      <c r="B127" s="325" t="str">
        <f>'t1'!B128</f>
        <v>TD0068</v>
      </c>
      <c r="C127" s="388">
        <f>'t13'!AC128</f>
        <v>0</v>
      </c>
      <c r="D127" s="388">
        <f>'t13'!Z128</f>
        <v>0</v>
      </c>
      <c r="E127" s="391" t="str">
        <f t="shared" si="8"/>
        <v xml:space="preserve"> </v>
      </c>
      <c r="F127" s="352" t="str">
        <f t="shared" si="5"/>
        <v xml:space="preserve"> </v>
      </c>
      <c r="G127" s="388">
        <f>'t13'!AA128</f>
        <v>0</v>
      </c>
      <c r="H127" s="391" t="str">
        <f t="shared" si="9"/>
        <v xml:space="preserve"> </v>
      </c>
      <c r="I127" s="352" t="str">
        <f t="shared" si="6"/>
        <v xml:space="preserve"> </v>
      </c>
      <c r="J127" s="390" t="str">
        <f t="shared" si="7"/>
        <v>OK</v>
      </c>
    </row>
    <row r="128" spans="1:10" ht="12.9" x14ac:dyDescent="0.35">
      <c r="A128" s="314" t="str">
        <f>'t1'!A129</f>
        <v>Sociologo dirig. Con incarico di struttura semplice</v>
      </c>
      <c r="B128" s="325" t="str">
        <f>'t1'!B129</f>
        <v>TD0S67</v>
      </c>
      <c r="C128" s="388">
        <f>'t13'!AC129</f>
        <v>0</v>
      </c>
      <c r="D128" s="388">
        <f>'t13'!Z129</f>
        <v>0</v>
      </c>
      <c r="E128" s="391" t="str">
        <f t="shared" si="8"/>
        <v xml:space="preserve"> </v>
      </c>
      <c r="F128" s="352" t="str">
        <f t="shared" si="5"/>
        <v xml:space="preserve"> </v>
      </c>
      <c r="G128" s="388">
        <f>'t13'!AA129</f>
        <v>0</v>
      </c>
      <c r="H128" s="391" t="str">
        <f t="shared" si="9"/>
        <v xml:space="preserve"> </v>
      </c>
      <c r="I128" s="352" t="str">
        <f t="shared" si="6"/>
        <v xml:space="preserve"> </v>
      </c>
      <c r="J128" s="390" t="str">
        <f t="shared" si="7"/>
        <v>OK</v>
      </c>
    </row>
    <row r="129" spans="1:10" ht="12.9" x14ac:dyDescent="0.35">
      <c r="A129" s="314" t="str">
        <f>'t1'!A130</f>
        <v>Sociologo dirig. Con altri incar.prof.li</v>
      </c>
      <c r="B129" s="325" t="str">
        <f>'t1'!B130</f>
        <v>TD0A67</v>
      </c>
      <c r="C129" s="388">
        <f>'t13'!AC130</f>
        <v>0</v>
      </c>
      <c r="D129" s="388">
        <f>'t13'!Z130</f>
        <v>0</v>
      </c>
      <c r="E129" s="391" t="str">
        <f t="shared" si="8"/>
        <v xml:space="preserve"> </v>
      </c>
      <c r="F129" s="352" t="str">
        <f t="shared" si="5"/>
        <v xml:space="preserve"> </v>
      </c>
      <c r="G129" s="388">
        <f>'t13'!AA130</f>
        <v>0</v>
      </c>
      <c r="H129" s="391" t="str">
        <f t="shared" si="9"/>
        <v xml:space="preserve"> </v>
      </c>
      <c r="I129" s="352" t="str">
        <f t="shared" si="6"/>
        <v xml:space="preserve"> </v>
      </c>
      <c r="J129" s="390" t="str">
        <f t="shared" si="7"/>
        <v>OK</v>
      </c>
    </row>
    <row r="130" spans="1:10" ht="12.9" x14ac:dyDescent="0.35">
      <c r="A130" s="314" t="str">
        <f>'t1'!A131</f>
        <v>Sociologo dir. A t. Determinato(art.15-septies dlgs. 502/92)</v>
      </c>
      <c r="B130" s="325" t="str">
        <f>'t1'!B131</f>
        <v>TD0611</v>
      </c>
      <c r="C130" s="388">
        <f>'t13'!AC131</f>
        <v>0</v>
      </c>
      <c r="D130" s="388">
        <f>'t13'!Z131</f>
        <v>0</v>
      </c>
      <c r="E130" s="391" t="str">
        <f t="shared" si="8"/>
        <v xml:space="preserve"> </v>
      </c>
      <c r="F130" s="352" t="str">
        <f t="shared" si="5"/>
        <v xml:space="preserve"> </v>
      </c>
      <c r="G130" s="388">
        <f>'t13'!AA131</f>
        <v>0</v>
      </c>
      <c r="H130" s="391" t="str">
        <f t="shared" si="9"/>
        <v xml:space="preserve"> </v>
      </c>
      <c r="I130" s="352" t="str">
        <f t="shared" si="6"/>
        <v xml:space="preserve"> </v>
      </c>
      <c r="J130" s="390" t="str">
        <f t="shared" si="7"/>
        <v>OK</v>
      </c>
    </row>
    <row r="131" spans="1:10" ht="12.9" x14ac:dyDescent="0.35">
      <c r="A131" s="314" t="str">
        <f>'t1'!A132</f>
        <v>Collab.re prof.le assistente sociale senior - DS</v>
      </c>
      <c r="B131" s="325" t="str">
        <f>'t1'!B132</f>
        <v>T18867</v>
      </c>
      <c r="C131" s="388">
        <f>'t13'!AC132</f>
        <v>0</v>
      </c>
      <c r="D131" s="388">
        <f>'t13'!Z132</f>
        <v>0</v>
      </c>
      <c r="E131" s="391" t="str">
        <f t="shared" si="8"/>
        <v xml:space="preserve"> </v>
      </c>
      <c r="F131" s="352" t="str">
        <f t="shared" si="5"/>
        <v xml:space="preserve"> </v>
      </c>
      <c r="G131" s="388">
        <f>'t13'!AA132</f>
        <v>0</v>
      </c>
      <c r="H131" s="391" t="str">
        <f t="shared" si="9"/>
        <v xml:space="preserve"> </v>
      </c>
      <c r="I131" s="352" t="str">
        <f t="shared" si="6"/>
        <v xml:space="preserve"> </v>
      </c>
      <c r="J131" s="390" t="str">
        <f t="shared" si="7"/>
        <v>OK</v>
      </c>
    </row>
    <row r="132" spans="1:10" ht="12.9" x14ac:dyDescent="0.35">
      <c r="A132" s="314" t="str">
        <f>'t1'!A133</f>
        <v>Collab.re prof.le assistente sociale - D</v>
      </c>
      <c r="B132" s="325" t="str">
        <f>'t1'!B133</f>
        <v>T16024</v>
      </c>
      <c r="C132" s="388">
        <f>'t13'!AC133</f>
        <v>8902</v>
      </c>
      <c r="D132" s="388">
        <f>'t13'!Z133</f>
        <v>0</v>
      </c>
      <c r="E132" s="391" t="str">
        <f t="shared" si="8"/>
        <v xml:space="preserve"> </v>
      </c>
      <c r="F132" s="352" t="str">
        <f t="shared" si="5"/>
        <v xml:space="preserve"> </v>
      </c>
      <c r="G132" s="388">
        <f>'t13'!AA133</f>
        <v>0</v>
      </c>
      <c r="H132" s="391" t="str">
        <f t="shared" si="9"/>
        <v xml:space="preserve"> </v>
      </c>
      <c r="I132" s="352" t="str">
        <f t="shared" si="6"/>
        <v xml:space="preserve"> </v>
      </c>
      <c r="J132" s="390" t="str">
        <f t="shared" si="7"/>
        <v>OK</v>
      </c>
    </row>
    <row r="133" spans="1:10" ht="12.9" x14ac:dyDescent="0.35">
      <c r="A133" s="314" t="str">
        <f>'t1'!A134</f>
        <v>Collab.re tec. - prof.le senior - DS</v>
      </c>
      <c r="B133" s="325" t="str">
        <f>'t1'!B134</f>
        <v>T18868</v>
      </c>
      <c r="C133" s="388">
        <f>'t13'!AC134</f>
        <v>0</v>
      </c>
      <c r="D133" s="388">
        <f>'t13'!Z134</f>
        <v>0</v>
      </c>
      <c r="E133" s="391" t="str">
        <f t="shared" si="8"/>
        <v xml:space="preserve"> </v>
      </c>
      <c r="F133" s="352" t="str">
        <f t="shared" si="5"/>
        <v xml:space="preserve"> </v>
      </c>
      <c r="G133" s="388">
        <f>'t13'!AA134</f>
        <v>0</v>
      </c>
      <c r="H133" s="391" t="str">
        <f t="shared" si="9"/>
        <v xml:space="preserve"> </v>
      </c>
      <c r="I133" s="352" t="str">
        <f t="shared" si="6"/>
        <v xml:space="preserve"> </v>
      </c>
      <c r="J133" s="390" t="str">
        <f t="shared" si="7"/>
        <v>OK</v>
      </c>
    </row>
    <row r="134" spans="1:10" ht="12.9" x14ac:dyDescent="0.35">
      <c r="A134" s="314" t="str">
        <f>'t1'!A135</f>
        <v>Collab.re tec. - prof.le - D</v>
      </c>
      <c r="B134" s="325" t="str">
        <f>'t1'!B135</f>
        <v>T16026</v>
      </c>
      <c r="C134" s="388">
        <f>'t13'!AC135</f>
        <v>52640</v>
      </c>
      <c r="D134" s="388">
        <f>'t13'!Z135</f>
        <v>0</v>
      </c>
      <c r="E134" s="391" t="str">
        <f t="shared" si="8"/>
        <v xml:space="preserve"> </v>
      </c>
      <c r="F134" s="352" t="str">
        <f t="shared" si="5"/>
        <v xml:space="preserve"> </v>
      </c>
      <c r="G134" s="388">
        <f>'t13'!AA135</f>
        <v>0</v>
      </c>
      <c r="H134" s="391" t="str">
        <f t="shared" si="9"/>
        <v xml:space="preserve"> </v>
      </c>
      <c r="I134" s="352" t="str">
        <f t="shared" si="6"/>
        <v xml:space="preserve"> </v>
      </c>
      <c r="J134" s="390" t="str">
        <f t="shared" si="7"/>
        <v>OK</v>
      </c>
    </row>
    <row r="135" spans="1:10" ht="12.9" x14ac:dyDescent="0.35">
      <c r="A135" s="314" t="str">
        <f>'t1'!A136</f>
        <v>Oper.re prof.le assistente soc. - C</v>
      </c>
      <c r="B135" s="325" t="str">
        <f>'t1'!B136</f>
        <v>T14050</v>
      </c>
      <c r="C135" s="388">
        <f>'t13'!AC136</f>
        <v>0</v>
      </c>
      <c r="D135" s="388">
        <f>'t13'!Z136</f>
        <v>0</v>
      </c>
      <c r="E135" s="391" t="str">
        <f t="shared" si="8"/>
        <v xml:space="preserve"> </v>
      </c>
      <c r="F135" s="352" t="str">
        <f t="shared" si="5"/>
        <v xml:space="preserve"> </v>
      </c>
      <c r="G135" s="388">
        <f>'t13'!AA136</f>
        <v>0</v>
      </c>
      <c r="H135" s="391" t="str">
        <f t="shared" si="9"/>
        <v xml:space="preserve"> </v>
      </c>
      <c r="I135" s="352" t="str">
        <f t="shared" si="6"/>
        <v xml:space="preserve"> </v>
      </c>
      <c r="J135" s="390" t="str">
        <f t="shared" si="7"/>
        <v>OK</v>
      </c>
    </row>
    <row r="136" spans="1:10" ht="12.9" x14ac:dyDescent="0.35">
      <c r="A136" s="314" t="str">
        <f>'t1'!A137</f>
        <v>Assistente tecnico - C</v>
      </c>
      <c r="B136" s="325" t="str">
        <f>'t1'!B137</f>
        <v>T14007</v>
      </c>
      <c r="C136" s="388">
        <f>'t13'!AC137</f>
        <v>106020</v>
      </c>
      <c r="D136" s="388">
        <f>'t13'!Z137</f>
        <v>0</v>
      </c>
      <c r="E136" s="391" t="str">
        <f t="shared" si="8"/>
        <v xml:space="preserve"> </v>
      </c>
      <c r="F136" s="352" t="str">
        <f t="shared" si="5"/>
        <v xml:space="preserve"> </v>
      </c>
      <c r="G136" s="388">
        <f>'t13'!AA137</f>
        <v>0</v>
      </c>
      <c r="H136" s="391" t="str">
        <f t="shared" si="9"/>
        <v xml:space="preserve"> </v>
      </c>
      <c r="I136" s="352" t="str">
        <f t="shared" si="6"/>
        <v xml:space="preserve"> </v>
      </c>
      <c r="J136" s="390" t="str">
        <f t="shared" si="7"/>
        <v>OK</v>
      </c>
    </row>
    <row r="137" spans="1:10" ht="12.9" x14ac:dyDescent="0.35">
      <c r="A137" s="314" t="str">
        <f>'t1'!A138</f>
        <v>Program.re - C</v>
      </c>
      <c r="B137" s="325" t="str">
        <f>'t1'!B138</f>
        <v>T14063</v>
      </c>
      <c r="C137" s="388">
        <f>'t13'!AC138</f>
        <v>34235</v>
      </c>
      <c r="D137" s="388">
        <f>'t13'!Z138</f>
        <v>0</v>
      </c>
      <c r="E137" s="391" t="str">
        <f t="shared" si="8"/>
        <v xml:space="preserve"> </v>
      </c>
      <c r="F137" s="352" t="str">
        <f>IF($C137=0," ",IF(D137=0," ",IF(E137&gt;0.2,"ERRORE","OK")))</f>
        <v xml:space="preserve"> </v>
      </c>
      <c r="G137" s="388">
        <f>'t13'!AA138</f>
        <v>0</v>
      </c>
      <c r="H137" s="391" t="str">
        <f t="shared" si="9"/>
        <v xml:space="preserve"> </v>
      </c>
      <c r="I137" s="352" t="str">
        <f>IF($C137=0," ",IF(G137=0," ",IF(H137&gt;0.2,"ERRORE","OK")))</f>
        <v xml:space="preserve"> </v>
      </c>
      <c r="J137" s="390" t="str">
        <f>IF(OR(F137="ERRORE",I137="ERRORE"),"ERRORE","OK")</f>
        <v>OK</v>
      </c>
    </row>
    <row r="138" spans="1:10" ht="12.9" x14ac:dyDescent="0.35">
      <c r="A138" s="314" t="str">
        <f>'t1'!A139</f>
        <v>Operatore tecnico special.to senior - C</v>
      </c>
      <c r="B138" s="325" t="str">
        <f>'t1'!B139</f>
        <v>T14S59</v>
      </c>
      <c r="C138" s="388">
        <f>'t13'!AC139</f>
        <v>56212</v>
      </c>
      <c r="D138" s="388">
        <f>'t13'!Z139</f>
        <v>0</v>
      </c>
      <c r="E138" s="391" t="str">
        <f>IF($C138=0," ",IF(D138=0," ",D138/$C138))</f>
        <v xml:space="preserve"> </v>
      </c>
      <c r="F138" s="352" t="str">
        <f>IF($C138=0," ",IF(D138=0," ",IF(E138&gt;0.2,"ERRORE","OK")))</f>
        <v xml:space="preserve"> </v>
      </c>
      <c r="G138" s="388">
        <f>'t13'!AA139</f>
        <v>10955</v>
      </c>
      <c r="H138" s="391">
        <f>IF($C138=0," ",IF(G138=0," ",G138/$C138))</f>
        <v>0.19488721269479825</v>
      </c>
      <c r="I138" s="352" t="str">
        <f>IF($C138=0," ",IF(G138=0," ",IF(H138&gt;0.2,"ERRORE","OK")))</f>
        <v>OK</v>
      </c>
      <c r="J138" s="390" t="str">
        <f>IF(OR(F138="ERRORE",I138="ERRORE"),"ERRORE","OK")</f>
        <v>OK</v>
      </c>
    </row>
    <row r="139" spans="1:10" ht="12.9" x14ac:dyDescent="0.35">
      <c r="A139" s="314" t="str">
        <f>'t1'!A140</f>
        <v>Operatore tecnico special.to - BS</v>
      </c>
      <c r="B139" s="325" t="str">
        <f>'t1'!B140</f>
        <v>T13059</v>
      </c>
      <c r="C139" s="388">
        <f>'t13'!AC140</f>
        <v>182338</v>
      </c>
      <c r="D139" s="388">
        <f>'t13'!Z140</f>
        <v>0</v>
      </c>
      <c r="E139" s="391" t="str">
        <f>IF($C139=0," ",IF(D139=0," ",D139/$C139))</f>
        <v xml:space="preserve"> </v>
      </c>
      <c r="F139" s="352" t="str">
        <f>IF($C139=0," ",IF(D139=0," ",IF(E139&gt;0.2,"ERRORE","OK")))</f>
        <v xml:space="preserve"> </v>
      </c>
      <c r="G139" s="388">
        <f>'t13'!AA140</f>
        <v>0</v>
      </c>
      <c r="H139" s="391" t="str">
        <f>IF($C139=0," ",IF(G139=0," ",G139/$C139))</f>
        <v xml:space="preserve"> </v>
      </c>
      <c r="I139" s="352" t="str">
        <f>IF($C139=0," ",IF(G139=0," ",IF(H139&gt;0.2,"ERRORE","OK")))</f>
        <v xml:space="preserve"> </v>
      </c>
      <c r="J139" s="390" t="str">
        <f>IF(OR(F139="ERRORE",I139="ERRORE"),"ERRORE","OK")</f>
        <v>OK</v>
      </c>
    </row>
    <row r="140" spans="1:10" ht="12.9" x14ac:dyDescent="0.35">
      <c r="A140" s="314" t="str">
        <f>'t1'!A141</f>
        <v>Operatore socio sanitario - BS</v>
      </c>
      <c r="B140" s="325" t="str">
        <f>'t1'!B141</f>
        <v>T13660</v>
      </c>
      <c r="C140" s="388">
        <f>'t13'!AC141</f>
        <v>851051</v>
      </c>
      <c r="D140" s="388">
        <f>'t13'!Z141</f>
        <v>0</v>
      </c>
      <c r="E140" s="391" t="str">
        <f>IF($C140=0," ",IF(D140=0," ",D140/$C140))</f>
        <v xml:space="preserve"> </v>
      </c>
      <c r="F140" s="352" t="str">
        <f>IF($C140=0," ",IF(D140=0," ",IF(E140&gt;0.2,"ERRORE","OK")))</f>
        <v xml:space="preserve"> </v>
      </c>
      <c r="G140" s="388">
        <f>'t13'!AA141</f>
        <v>0</v>
      </c>
      <c r="H140" s="391" t="str">
        <f>IF($C140=0," ",IF(G140=0," ",G140/$C140))</f>
        <v xml:space="preserve"> </v>
      </c>
      <c r="I140" s="352" t="str">
        <f>IF($C140=0," ",IF(G140=0," ",IF(H140&gt;0.2,"ERRORE","OK")))</f>
        <v xml:space="preserve"> </v>
      </c>
      <c r="J140" s="390" t="str">
        <f>IF(OR(F140="ERRORE",I140="ERRORE"),"ERRORE","OK")</f>
        <v>OK</v>
      </c>
    </row>
    <row r="141" spans="1:10" ht="12.9" x14ac:dyDescent="0.35">
      <c r="A141" s="314" t="str">
        <f>'t1'!A142</f>
        <v>Operatore tecnico - B</v>
      </c>
      <c r="B141" s="325" t="str">
        <f>'t1'!B142</f>
        <v>T12057</v>
      </c>
      <c r="C141" s="388">
        <f>'t13'!AC142</f>
        <v>340651</v>
      </c>
      <c r="D141" s="388">
        <f>'t13'!Z142</f>
        <v>0</v>
      </c>
      <c r="E141" s="391" t="str">
        <f>IF($C141=0," ",IF(D141=0," ",D141/$C141))</f>
        <v xml:space="preserve"> </v>
      </c>
      <c r="F141" s="352" t="str">
        <f>IF($C141=0," ",IF(D141=0," ",IF(E141&gt;0.2,"ERRORE","OK")))</f>
        <v xml:space="preserve"> </v>
      </c>
      <c r="G141" s="388">
        <f>'t13'!AA142</f>
        <v>0</v>
      </c>
      <c r="H141" s="391" t="str">
        <f>IF($C141=0," ",IF(G141=0," ",G141/$C141))</f>
        <v xml:space="preserve"> </v>
      </c>
      <c r="I141" s="352" t="str">
        <f>IF($C141=0," ",IF(G141=0," ",IF(H141&gt;0.2,"ERRORE","OK")))</f>
        <v xml:space="preserve"> </v>
      </c>
      <c r="J141" s="390" t="str">
        <f>IF(OR(F141="ERRORE",I141="ERRORE"),"ERRORE","OK")</f>
        <v>OK</v>
      </c>
    </row>
    <row r="142" spans="1:10" ht="12.9" x14ac:dyDescent="0.35">
      <c r="A142" s="314" t="str">
        <f>'t1'!A143</f>
        <v>Operatore tecnico addetto all'assistenza - B</v>
      </c>
      <c r="B142" s="325" t="str">
        <f>'t1'!B143</f>
        <v>T12058</v>
      </c>
      <c r="C142" s="388">
        <f>'t13'!AC143</f>
        <v>80693</v>
      </c>
      <c r="D142" s="388">
        <f>'t13'!Z143</f>
        <v>0</v>
      </c>
      <c r="E142" s="391" t="str">
        <f t="shared" ref="E142:E157" si="10">IF($C142=0," ",IF(D142=0," ",D142/$C142))</f>
        <v xml:space="preserve"> </v>
      </c>
      <c r="F142" s="352" t="str">
        <f t="shared" ref="F142:F157" si="11">IF($C142=0," ",IF(D142=0," ",IF(E142&gt;0.2,"ERRORE","OK")))</f>
        <v xml:space="preserve"> </v>
      </c>
      <c r="G142" s="388">
        <f>'t13'!AA143</f>
        <v>0</v>
      </c>
      <c r="H142" s="391" t="str">
        <f t="shared" ref="H142:H157" si="12">IF($C142=0," ",IF(G142=0," ",G142/$C142))</f>
        <v xml:space="preserve"> </v>
      </c>
      <c r="I142" s="352" t="str">
        <f t="shared" ref="I142:I157" si="13">IF($C142=0," ",IF(G142=0," ",IF(H142&gt;0.2,"ERRORE","OK")))</f>
        <v xml:space="preserve"> </v>
      </c>
      <c r="J142" s="390" t="str">
        <f t="shared" ref="J142:J157" si="14">IF(OR(F142="ERRORE",I142="ERRORE"),"ERRORE","OK")</f>
        <v>OK</v>
      </c>
    </row>
    <row r="143" spans="1:10" ht="12.9" x14ac:dyDescent="0.35">
      <c r="A143" s="314" t="str">
        <f>'t1'!A144</f>
        <v>Ausiliario specializzato - A</v>
      </c>
      <c r="B143" s="325" t="str">
        <f>'t1'!B144</f>
        <v>T11008</v>
      </c>
      <c r="C143" s="388">
        <f>'t13'!AC144</f>
        <v>0</v>
      </c>
      <c r="D143" s="388">
        <f>'t13'!Z144</f>
        <v>0</v>
      </c>
      <c r="E143" s="391" t="str">
        <f t="shared" si="10"/>
        <v xml:space="preserve"> </v>
      </c>
      <c r="F143" s="352" t="str">
        <f t="shared" si="11"/>
        <v xml:space="preserve"> </v>
      </c>
      <c r="G143" s="388">
        <f>'t13'!AA144</f>
        <v>0</v>
      </c>
      <c r="H143" s="391" t="str">
        <f t="shared" si="12"/>
        <v xml:space="preserve"> </v>
      </c>
      <c r="I143" s="352" t="str">
        <f t="shared" si="13"/>
        <v xml:space="preserve"> </v>
      </c>
      <c r="J143" s="390" t="str">
        <f t="shared" si="14"/>
        <v>OK</v>
      </c>
    </row>
    <row r="144" spans="1:10" ht="12.9" x14ac:dyDescent="0.35">
      <c r="A144" s="314" t="str">
        <f>'t1'!A145</f>
        <v>Profilo atipico ruolo tecnico</v>
      </c>
      <c r="B144" s="325" t="str">
        <f>'t1'!B145</f>
        <v>T00062</v>
      </c>
      <c r="C144" s="388">
        <f>'t13'!AC145</f>
        <v>0</v>
      </c>
      <c r="D144" s="388">
        <f>'t13'!Z145</f>
        <v>0</v>
      </c>
      <c r="E144" s="391" t="str">
        <f t="shared" si="10"/>
        <v xml:space="preserve"> </v>
      </c>
      <c r="F144" s="352" t="str">
        <f t="shared" si="11"/>
        <v xml:space="preserve"> </v>
      </c>
      <c r="G144" s="388">
        <f>'t13'!AA145</f>
        <v>0</v>
      </c>
      <c r="H144" s="391" t="str">
        <f t="shared" si="12"/>
        <v xml:space="preserve"> </v>
      </c>
      <c r="I144" s="352" t="str">
        <f t="shared" si="13"/>
        <v xml:space="preserve"> </v>
      </c>
      <c r="J144" s="390" t="str">
        <f t="shared" si="14"/>
        <v>OK</v>
      </c>
    </row>
    <row r="145" spans="1:10" ht="12.9" x14ac:dyDescent="0.35">
      <c r="A145" s="314" t="str">
        <f>'t1'!A146</f>
        <v>Dirigente amm.vo con incarico di struttura complessa</v>
      </c>
      <c r="B145" s="325" t="str">
        <f>'t1'!B146</f>
        <v>AD0032</v>
      </c>
      <c r="C145" s="388">
        <f>'t13'!AC146</f>
        <v>213336</v>
      </c>
      <c r="D145" s="388">
        <f>'t13'!Z146</f>
        <v>0</v>
      </c>
      <c r="E145" s="391" t="str">
        <f t="shared" si="10"/>
        <v xml:space="preserve"> </v>
      </c>
      <c r="F145" s="352" t="str">
        <f t="shared" si="11"/>
        <v xml:space="preserve"> </v>
      </c>
      <c r="G145" s="388">
        <f>'t13'!AA146</f>
        <v>0</v>
      </c>
      <c r="H145" s="391" t="str">
        <f t="shared" si="12"/>
        <v xml:space="preserve"> </v>
      </c>
      <c r="I145" s="352" t="str">
        <f t="shared" si="13"/>
        <v xml:space="preserve"> </v>
      </c>
      <c r="J145" s="390" t="str">
        <f t="shared" si="14"/>
        <v>OK</v>
      </c>
    </row>
    <row r="146" spans="1:10" ht="12.9" x14ac:dyDescent="0.35">
      <c r="A146" s="314" t="str">
        <f>'t1'!A147</f>
        <v>Dirigente amm.vo con incarico di struttura semplice</v>
      </c>
      <c r="B146" s="325" t="str">
        <f>'t1'!B147</f>
        <v>AD0S31</v>
      </c>
      <c r="C146" s="388">
        <f>'t13'!AC147</f>
        <v>0</v>
      </c>
      <c r="D146" s="388">
        <f>'t13'!Z147</f>
        <v>0</v>
      </c>
      <c r="E146" s="391" t="str">
        <f t="shared" si="10"/>
        <v xml:space="preserve"> </v>
      </c>
      <c r="F146" s="352" t="str">
        <f t="shared" si="11"/>
        <v xml:space="preserve"> </v>
      </c>
      <c r="G146" s="388">
        <f>'t13'!AA147</f>
        <v>0</v>
      </c>
      <c r="H146" s="391" t="str">
        <f t="shared" si="12"/>
        <v xml:space="preserve"> </v>
      </c>
      <c r="I146" s="352" t="str">
        <f t="shared" si="13"/>
        <v xml:space="preserve"> </v>
      </c>
      <c r="J146" s="390" t="str">
        <f t="shared" si="14"/>
        <v>OK</v>
      </c>
    </row>
    <row r="147" spans="1:10" ht="12.9" x14ac:dyDescent="0.35">
      <c r="A147" s="314" t="str">
        <f>'t1'!A148</f>
        <v>Dirigente amm.vo con altri incar.prof.li</v>
      </c>
      <c r="B147" s="325" t="str">
        <f>'t1'!B148</f>
        <v>AD0A31</v>
      </c>
      <c r="C147" s="388">
        <f>'t13'!AC148</f>
        <v>0</v>
      </c>
      <c r="D147" s="388">
        <f>'t13'!Z148</f>
        <v>0</v>
      </c>
      <c r="E147" s="391" t="str">
        <f t="shared" si="10"/>
        <v xml:space="preserve"> </v>
      </c>
      <c r="F147" s="352" t="str">
        <f t="shared" si="11"/>
        <v xml:space="preserve"> </v>
      </c>
      <c r="G147" s="388">
        <f>'t13'!AA148</f>
        <v>0</v>
      </c>
      <c r="H147" s="391" t="str">
        <f t="shared" si="12"/>
        <v xml:space="preserve"> </v>
      </c>
      <c r="I147" s="352" t="str">
        <f t="shared" si="13"/>
        <v xml:space="preserve"> </v>
      </c>
      <c r="J147" s="390" t="str">
        <f t="shared" si="14"/>
        <v>OK</v>
      </c>
    </row>
    <row r="148" spans="1:10" ht="12.9" x14ac:dyDescent="0.35">
      <c r="A148" s="314" t="str">
        <f>'t1'!A149</f>
        <v>Dirig. Amm.vo a t. determinato (art. 15-septies dlgs.502/92)</v>
      </c>
      <c r="B148" s="325" t="str">
        <f>'t1'!B149</f>
        <v>AD0612</v>
      </c>
      <c r="C148" s="388">
        <f>'t13'!AC149</f>
        <v>0</v>
      </c>
      <c r="D148" s="388">
        <f>'t13'!Z149</f>
        <v>0</v>
      </c>
      <c r="E148" s="391" t="str">
        <f t="shared" si="10"/>
        <v xml:space="preserve"> </v>
      </c>
      <c r="F148" s="352" t="str">
        <f t="shared" si="11"/>
        <v xml:space="preserve"> </v>
      </c>
      <c r="G148" s="388">
        <f>'t13'!AA149</f>
        <v>0</v>
      </c>
      <c r="H148" s="391" t="str">
        <f t="shared" si="12"/>
        <v xml:space="preserve"> </v>
      </c>
      <c r="I148" s="352" t="str">
        <f t="shared" si="13"/>
        <v xml:space="preserve"> </v>
      </c>
      <c r="J148" s="390" t="str">
        <f t="shared" si="14"/>
        <v>OK</v>
      </c>
    </row>
    <row r="149" spans="1:10" ht="12.9" x14ac:dyDescent="0.35">
      <c r="A149" s="314" t="str">
        <f>'t1'!A150</f>
        <v>Collaboratore amministrativo prof.le senior - DS</v>
      </c>
      <c r="B149" s="325" t="str">
        <f>'t1'!B150</f>
        <v>A18869</v>
      </c>
      <c r="C149" s="388">
        <f>'t13'!AC150</f>
        <v>109626</v>
      </c>
      <c r="D149" s="388">
        <f>'t13'!Z150</f>
        <v>0</v>
      </c>
      <c r="E149" s="391" t="str">
        <f t="shared" si="10"/>
        <v xml:space="preserve"> </v>
      </c>
      <c r="F149" s="352" t="str">
        <f t="shared" si="11"/>
        <v xml:space="preserve"> </v>
      </c>
      <c r="G149" s="388">
        <f>'t13'!AA150</f>
        <v>0</v>
      </c>
      <c r="H149" s="391" t="str">
        <f t="shared" si="12"/>
        <v xml:space="preserve"> </v>
      </c>
      <c r="I149" s="352" t="str">
        <f t="shared" si="13"/>
        <v xml:space="preserve"> </v>
      </c>
      <c r="J149" s="390" t="str">
        <f t="shared" si="14"/>
        <v>OK</v>
      </c>
    </row>
    <row r="150" spans="1:10" ht="12.9" x14ac:dyDescent="0.35">
      <c r="A150" s="314" t="str">
        <f>'t1'!A151</f>
        <v>Collaboratore amministrativo prof.le - D</v>
      </c>
      <c r="B150" s="325" t="str">
        <f>'t1'!B151</f>
        <v>A16028</v>
      </c>
      <c r="C150" s="388">
        <f>'t13'!AC151</f>
        <v>207293</v>
      </c>
      <c r="D150" s="388">
        <f>'t13'!Z151</f>
        <v>0</v>
      </c>
      <c r="E150" s="391" t="str">
        <f t="shared" si="10"/>
        <v xml:space="preserve"> </v>
      </c>
      <c r="F150" s="352" t="str">
        <f t="shared" si="11"/>
        <v xml:space="preserve"> </v>
      </c>
      <c r="G150" s="388">
        <f>'t13'!AA151</f>
        <v>0</v>
      </c>
      <c r="H150" s="391" t="str">
        <f t="shared" si="12"/>
        <v xml:space="preserve"> </v>
      </c>
      <c r="I150" s="352" t="str">
        <f t="shared" si="13"/>
        <v xml:space="preserve"> </v>
      </c>
      <c r="J150" s="390" t="str">
        <f t="shared" si="14"/>
        <v>OK</v>
      </c>
    </row>
    <row r="151" spans="1:10" ht="12.9" x14ac:dyDescent="0.35">
      <c r="A151" s="314" t="str">
        <f>'t1'!A152</f>
        <v>Assistente amministrativo - C</v>
      </c>
      <c r="B151" s="325" t="str">
        <f>'t1'!B152</f>
        <v>A14005</v>
      </c>
      <c r="C151" s="388">
        <f>'t13'!AC152</f>
        <v>512337</v>
      </c>
      <c r="D151" s="388">
        <f>'t13'!Z152</f>
        <v>0</v>
      </c>
      <c r="E151" s="391" t="str">
        <f t="shared" si="10"/>
        <v xml:space="preserve"> </v>
      </c>
      <c r="F151" s="352" t="str">
        <f t="shared" si="11"/>
        <v xml:space="preserve"> </v>
      </c>
      <c r="G151" s="388">
        <f>'t13'!AA152</f>
        <v>3120</v>
      </c>
      <c r="H151" s="391">
        <f t="shared" si="12"/>
        <v>6.0897417129740774E-3</v>
      </c>
      <c r="I151" s="352" t="str">
        <f t="shared" si="13"/>
        <v>OK</v>
      </c>
      <c r="J151" s="390" t="str">
        <f t="shared" si="14"/>
        <v>OK</v>
      </c>
    </row>
    <row r="152" spans="1:10" ht="12.9" x14ac:dyDescent="0.35">
      <c r="A152" s="314" t="str">
        <f>'t1'!A153</f>
        <v>Coadiutore amm.vo senior - BS</v>
      </c>
      <c r="B152" s="325" t="str">
        <f>'t1'!B153</f>
        <v>A13870</v>
      </c>
      <c r="C152" s="388">
        <f>'t13'!AC153</f>
        <v>234103</v>
      </c>
      <c r="D152" s="388">
        <f>'t13'!Z153</f>
        <v>0</v>
      </c>
      <c r="E152" s="391" t="str">
        <f t="shared" si="10"/>
        <v xml:space="preserve"> </v>
      </c>
      <c r="F152" s="352" t="str">
        <f t="shared" si="11"/>
        <v xml:space="preserve"> </v>
      </c>
      <c r="G152" s="388">
        <f>'t13'!AA153</f>
        <v>1600</v>
      </c>
      <c r="H152" s="391">
        <f t="shared" si="12"/>
        <v>6.8345984459831782E-3</v>
      </c>
      <c r="I152" s="352" t="str">
        <f t="shared" si="13"/>
        <v>OK</v>
      </c>
      <c r="J152" s="390" t="str">
        <f t="shared" si="14"/>
        <v>OK</v>
      </c>
    </row>
    <row r="153" spans="1:10" ht="12.9" x14ac:dyDescent="0.35">
      <c r="A153" s="314" t="str">
        <f>'t1'!A154</f>
        <v>Coadiutore amm.vo - B</v>
      </c>
      <c r="B153" s="325" t="str">
        <f>'t1'!B154</f>
        <v>A12017</v>
      </c>
      <c r="C153" s="388">
        <f>'t13'!AC154</f>
        <v>149083</v>
      </c>
      <c r="D153" s="388">
        <f>'t13'!Z154</f>
        <v>0</v>
      </c>
      <c r="E153" s="391" t="str">
        <f t="shared" si="10"/>
        <v xml:space="preserve"> </v>
      </c>
      <c r="F153" s="352" t="str">
        <f t="shared" si="11"/>
        <v xml:space="preserve"> </v>
      </c>
      <c r="G153" s="388">
        <f>'t13'!AA154</f>
        <v>320</v>
      </c>
      <c r="H153" s="391">
        <f t="shared" si="12"/>
        <v>2.1464553302522754E-3</v>
      </c>
      <c r="I153" s="352" t="str">
        <f t="shared" si="13"/>
        <v>OK</v>
      </c>
      <c r="J153" s="390" t="str">
        <f t="shared" si="14"/>
        <v>OK</v>
      </c>
    </row>
    <row r="154" spans="1:10" ht="12.9" x14ac:dyDescent="0.35">
      <c r="A154" s="314" t="str">
        <f>'t1'!A155</f>
        <v>Commesso - A</v>
      </c>
      <c r="B154" s="325" t="str">
        <f>'t1'!B155</f>
        <v>A11030</v>
      </c>
      <c r="C154" s="388">
        <f>'t13'!AC155</f>
        <v>0</v>
      </c>
      <c r="D154" s="388">
        <f>'t13'!Z155</f>
        <v>0</v>
      </c>
      <c r="E154" s="391" t="str">
        <f t="shared" si="10"/>
        <v xml:space="preserve"> </v>
      </c>
      <c r="F154" s="352" t="str">
        <f t="shared" si="11"/>
        <v xml:space="preserve"> </v>
      </c>
      <c r="G154" s="388">
        <f>'t13'!AA155</f>
        <v>0</v>
      </c>
      <c r="H154" s="391" t="str">
        <f t="shared" si="12"/>
        <v xml:space="preserve"> </v>
      </c>
      <c r="I154" s="352" t="str">
        <f t="shared" si="13"/>
        <v xml:space="preserve"> </v>
      </c>
      <c r="J154" s="390" t="str">
        <f t="shared" si="14"/>
        <v>OK</v>
      </c>
    </row>
    <row r="155" spans="1:10" ht="12.9" x14ac:dyDescent="0.35">
      <c r="A155" s="314" t="str">
        <f>'t1'!A156</f>
        <v>Profilo atipico ruolo amministrativo</v>
      </c>
      <c r="B155" s="325" t="str">
        <f>'t1'!B156</f>
        <v>A00062</v>
      </c>
      <c r="C155" s="388">
        <f>'t13'!AC156</f>
        <v>0</v>
      </c>
      <c r="D155" s="388">
        <f>'t13'!Z156</f>
        <v>0</v>
      </c>
      <c r="E155" s="391" t="str">
        <f t="shared" si="10"/>
        <v xml:space="preserve"> </v>
      </c>
      <c r="F155" s="352" t="str">
        <f t="shared" si="11"/>
        <v xml:space="preserve"> </v>
      </c>
      <c r="G155" s="388">
        <f>'t13'!AA156</f>
        <v>0</v>
      </c>
      <c r="H155" s="391" t="str">
        <f t="shared" si="12"/>
        <v xml:space="preserve"> </v>
      </c>
      <c r="I155" s="352" t="str">
        <f t="shared" si="13"/>
        <v xml:space="preserve"> </v>
      </c>
      <c r="J155" s="390" t="str">
        <f t="shared" si="14"/>
        <v>OK</v>
      </c>
    </row>
    <row r="156" spans="1:10" ht="12.9" x14ac:dyDescent="0.35">
      <c r="A156" s="314" t="str">
        <f>'t1'!A157</f>
        <v>Ricercatore sanitario - DS</v>
      </c>
      <c r="B156" s="325" t="str">
        <f>'t1'!B157</f>
        <v>N18694</v>
      </c>
      <c r="C156" s="388">
        <f>'t13'!AC157</f>
        <v>0</v>
      </c>
      <c r="D156" s="388">
        <f>'t13'!Z157</f>
        <v>0</v>
      </c>
      <c r="E156" s="391" t="str">
        <f t="shared" si="10"/>
        <v xml:space="preserve"> </v>
      </c>
      <c r="F156" s="352" t="str">
        <f t="shared" si="11"/>
        <v xml:space="preserve"> </v>
      </c>
      <c r="G156" s="388">
        <f>'t13'!AA157</f>
        <v>0</v>
      </c>
      <c r="H156" s="391" t="str">
        <f t="shared" si="12"/>
        <v xml:space="preserve"> </v>
      </c>
      <c r="I156" s="352" t="str">
        <f t="shared" si="13"/>
        <v xml:space="preserve"> </v>
      </c>
      <c r="J156" s="390" t="str">
        <f t="shared" si="14"/>
        <v>OK</v>
      </c>
    </row>
    <row r="157" spans="1:10" ht="12.9" x14ac:dyDescent="0.35">
      <c r="A157" s="314" t="str">
        <f>'t1'!A158</f>
        <v>Collaboratore prof.le  di ricerca sanitaria - D</v>
      </c>
      <c r="B157" s="325" t="str">
        <f>'t1'!B158</f>
        <v>N16695</v>
      </c>
      <c r="C157" s="388">
        <f>'t13'!AC158</f>
        <v>13312</v>
      </c>
      <c r="D157" s="388">
        <f>'t13'!Z158</f>
        <v>0</v>
      </c>
      <c r="E157" s="391" t="str">
        <f t="shared" si="10"/>
        <v xml:space="preserve"> </v>
      </c>
      <c r="F157" s="352" t="str">
        <f t="shared" si="11"/>
        <v xml:space="preserve"> </v>
      </c>
      <c r="G157" s="388">
        <f>'t13'!AA158</f>
        <v>0</v>
      </c>
      <c r="H157" s="391" t="str">
        <f t="shared" si="12"/>
        <v xml:space="preserve"> </v>
      </c>
      <c r="I157" s="352" t="str">
        <f t="shared" si="13"/>
        <v xml:space="preserve"> </v>
      </c>
      <c r="J157" s="390" t="str">
        <f t="shared" si="14"/>
        <v>OK</v>
      </c>
    </row>
    <row r="158" spans="1:10" ht="12.9" x14ac:dyDescent="0.35">
      <c r="A158" s="314" t="str">
        <f>'t1'!A159</f>
        <v>CONTRATTISTI (a)</v>
      </c>
      <c r="B158" s="325" t="str">
        <f>'t1'!B159</f>
        <v>000061</v>
      </c>
      <c r="C158" s="388">
        <f>'t13'!AC159</f>
        <v>0</v>
      </c>
      <c r="D158" s="388">
        <f>'t13'!Z159</f>
        <v>0</v>
      </c>
      <c r="E158" s="391" t="str">
        <f>IF($C158=0," ",IF(D158=0," ",D158/$C158))</f>
        <v xml:space="preserve"> </v>
      </c>
      <c r="F158" s="352" t="str">
        <f>IF($C158=0," ",IF(D158=0," ",IF(E158&gt;0.2,"ERRORE","OK")))</f>
        <v xml:space="preserve"> </v>
      </c>
      <c r="G158" s="388">
        <f>'t13'!AA159</f>
        <v>0</v>
      </c>
      <c r="H158" s="391" t="str">
        <f>IF($C158=0," ",IF(G158=0," ",G158/$C158))</f>
        <v xml:space="preserve"> </v>
      </c>
      <c r="I158" s="352" t="str">
        <f>IF($C158=0," ",IF(G158=0," ",IF(H158&gt;0.2,"ERRORE","OK")))</f>
        <v xml:space="preserve"> </v>
      </c>
      <c r="J158" s="390" t="str">
        <f>IF(OR(F158="ERRORE",I158="ERRORE"),"ERRORE","OK")</f>
        <v>OK</v>
      </c>
    </row>
    <row r="159" spans="1:10" ht="12.9" x14ac:dyDescent="0.35">
      <c r="A159" s="314" t="str">
        <f>'t1'!A160</f>
        <v>Dir. Ambientale con incarico di struttura complessa</v>
      </c>
      <c r="B159" s="325" t="str">
        <f>'t1'!B160</f>
        <v>TD0C02</v>
      </c>
      <c r="C159" s="388">
        <f>'t13'!AC160</f>
        <v>0</v>
      </c>
      <c r="D159" s="388">
        <f>'t13'!Z160</f>
        <v>0</v>
      </c>
      <c r="E159" s="391" t="str">
        <f>IF($C159=0," ",IF(D159=0," ",D159/$C159))</f>
        <v xml:space="preserve"> </v>
      </c>
      <c r="F159" s="352" t="str">
        <f>IF($C159=0," ",IF(D159=0," ",IF(E159&gt;0.2,"ERRORE","OK")))</f>
        <v xml:space="preserve"> </v>
      </c>
      <c r="G159" s="388">
        <f>'t13'!AA160</f>
        <v>0</v>
      </c>
      <c r="H159" s="391" t="str">
        <f>IF($C159=0," ",IF(G159=0," ",G159/$C159))</f>
        <v xml:space="preserve"> </v>
      </c>
      <c r="I159" s="352" t="str">
        <f>IF($C159=0," ",IF(G159=0," ",IF(H159&gt;0.2,"ERRORE","OK")))</f>
        <v xml:space="preserve"> </v>
      </c>
      <c r="J159" s="390" t="str">
        <f>IF(OR(F159="ERRORE",I159="ERRORE"),"ERRORE","OK")</f>
        <v>OK</v>
      </c>
    </row>
    <row r="160" spans="1:10" ht="12.9" x14ac:dyDescent="0.35">
      <c r="A160" s="314" t="str">
        <f>'t1'!A161</f>
        <v>Dir. Ambientale con incarico di struttura semplice</v>
      </c>
      <c r="B160" s="325" t="str">
        <f>'t1'!B161</f>
        <v>TD0S02</v>
      </c>
      <c r="C160" s="388">
        <f>'t13'!AC161</f>
        <v>0</v>
      </c>
      <c r="D160" s="388">
        <f>'t13'!Z161</f>
        <v>0</v>
      </c>
      <c r="E160" s="391" t="str">
        <f>IF($C160=0," ",IF(D160=0," ",D160/$C160))</f>
        <v xml:space="preserve"> </v>
      </c>
      <c r="F160" s="352" t="str">
        <f>IF($C160=0," ",IF(D160=0," ",IF(E160&gt;0.2,"ERRORE","OK")))</f>
        <v xml:space="preserve"> </v>
      </c>
      <c r="G160" s="388">
        <f>'t13'!AA161</f>
        <v>0</v>
      </c>
      <c r="H160" s="391" t="str">
        <f>IF($C160=0," ",IF(G160=0," ",G160/$C160))</f>
        <v xml:space="preserve"> </v>
      </c>
      <c r="I160" s="352" t="str">
        <f>IF($C160=0," ",IF(G160=0," ",IF(H160&gt;0.2,"ERRORE","OK")))</f>
        <v xml:space="preserve"> </v>
      </c>
      <c r="J160" s="390" t="str">
        <f>IF(OR(F160="ERRORE",I160="ERRORE"),"ERRORE","OK")</f>
        <v>OK</v>
      </c>
    </row>
    <row r="161" spans="1:10" ht="12.9" x14ac:dyDescent="0.35">
      <c r="A161" s="314" t="str">
        <f>'t1'!A162</f>
        <v>Dir. Ambientale con altri incar.prof.li</v>
      </c>
      <c r="B161" s="325" t="str">
        <f>'t1'!B162</f>
        <v>TD0A02</v>
      </c>
      <c r="C161" s="388">
        <f>'t13'!AC162</f>
        <v>0</v>
      </c>
      <c r="D161" s="388">
        <f>'t13'!Z162</f>
        <v>0</v>
      </c>
      <c r="E161" s="391" t="str">
        <f>IF($C161=0," ",IF(D161=0," ",D161/$C161))</f>
        <v xml:space="preserve"> </v>
      </c>
      <c r="F161" s="352" t="str">
        <f>IF($C161=0," ",IF(D161=0," ",IF(E161&gt;0.2,"ERRORE","OK")))</f>
        <v xml:space="preserve"> </v>
      </c>
      <c r="G161" s="388">
        <f>'t13'!AA162</f>
        <v>0</v>
      </c>
      <c r="H161" s="391" t="str">
        <f>IF($C161=0," ",IF(G161=0," ",G161/$C161))</f>
        <v xml:space="preserve"> </v>
      </c>
      <c r="I161" s="352" t="str">
        <f>IF($C161=0," ",IF(G161=0," ",IF(H161&gt;0.2,"ERRORE","OK")))</f>
        <v xml:space="preserve"> </v>
      </c>
      <c r="J161" s="390" t="str">
        <f>IF(OR(F161="ERRORE",I161="ERRORE"),"ERRORE","OK")</f>
        <v>OK</v>
      </c>
    </row>
    <row r="162" spans="1:10" ht="12.9" x14ac:dyDescent="0.35">
      <c r="A162" s="314" t="str">
        <f>'t1'!A163</f>
        <v>Dir. Ambientale a t. determinato (art.15-septies dlgs 502/92)</v>
      </c>
      <c r="B162" s="325" t="str">
        <f>'t1'!B163</f>
        <v>TD0810</v>
      </c>
      <c r="C162" s="388">
        <f>'t13'!AC163</f>
        <v>0</v>
      </c>
      <c r="D162" s="388">
        <f>'t13'!Z163</f>
        <v>0</v>
      </c>
      <c r="E162" s="391" t="str">
        <f>IF($C162=0," ",IF(D162=0," ",D162/$C162))</f>
        <v xml:space="preserve"> </v>
      </c>
      <c r="F162" s="352" t="str">
        <f>IF($C162=0," ",IF(D162=0," ",IF(E162&gt;0.2,"ERRORE","OK")))</f>
        <v xml:space="preserve"> </v>
      </c>
      <c r="G162" s="388">
        <f>'t13'!AA163</f>
        <v>0</v>
      </c>
      <c r="H162" s="391" t="str">
        <f>IF($C162=0," ",IF(G162=0," ",G162/$C162))</f>
        <v xml:space="preserve"> </v>
      </c>
      <c r="I162" s="352" t="str">
        <f>IF($C162=0," ",IF(G162=0," ",IF(H162&gt;0.2,"ERRORE","OK")))</f>
        <v xml:space="preserve"> </v>
      </c>
      <c r="J162" s="390" t="str">
        <f>IF(OR(F162="ERRORE",I162="ERRORE"),"ERRORE","OK")</f>
        <v>OK</v>
      </c>
    </row>
  </sheetData>
  <sheetProtection password="8611" sheet="1" selectLockedCells="1" selectUnlockedCells="1"/>
  <mergeCells count="2">
    <mergeCell ref="A1:J1"/>
    <mergeCell ref="D2:J2"/>
  </mergeCells>
  <printOptions horizontalCentered="1"/>
  <pageMargins left="0.19685039370078741" right="0.19685039370078741" top="0.27559055118110237" bottom="0.19685039370078741" header="0.15748031496062992" footer="0.15748031496062992"/>
  <pageSetup paperSize="9" scale="85" fitToHeight="3" orientation="landscape"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88"/>
  <dimension ref="A1:L23"/>
  <sheetViews>
    <sheetView zoomScaleNormal="100" workbookViewId="0">
      <selection activeCell="M1" sqref="M1"/>
    </sheetView>
  </sheetViews>
  <sheetFormatPr defaultRowHeight="12.9" x14ac:dyDescent="0.35"/>
  <cols>
    <col min="1" max="1" width="32.3046875" customWidth="1"/>
    <col min="2" max="2" width="8.15234375" hidden="1" customWidth="1"/>
    <col min="3" max="5" width="10.84375" customWidth="1"/>
    <col min="6" max="6" width="1.3828125" customWidth="1"/>
    <col min="7" max="9" width="10.84375" customWidth="1"/>
    <col min="10" max="10" width="1.3828125" customWidth="1"/>
    <col min="11" max="12" width="14.69140625" customWidth="1"/>
  </cols>
  <sheetData>
    <row r="1" spans="1:12" ht="22.3" x14ac:dyDescent="0.35">
      <c r="A1" s="3001" t="str">
        <f>'t1'!A1</f>
        <v>SERVIZIO SANITARIO NAZIONALE - anno 2020</v>
      </c>
      <c r="B1" s="3001"/>
      <c r="C1" s="3001"/>
      <c r="D1" s="3001"/>
      <c r="E1" s="3001"/>
      <c r="F1" s="3001"/>
      <c r="G1" s="3001"/>
      <c r="H1" s="3001"/>
      <c r="I1" s="3001"/>
      <c r="J1" s="3001"/>
      <c r="K1" s="3001"/>
      <c r="L1" s="3001"/>
    </row>
    <row r="2" spans="1:12" ht="42" customHeight="1" thickBot="1" x14ac:dyDescent="0.4">
      <c r="A2" s="3002" t="s">
        <v>4085</v>
      </c>
      <c r="B2" s="3002"/>
      <c r="C2" s="3002"/>
      <c r="D2" s="3002"/>
      <c r="E2" s="3002"/>
      <c r="F2" s="3002"/>
      <c r="G2" s="3002"/>
      <c r="H2" s="3002"/>
      <c r="I2" s="3002"/>
      <c r="J2" s="3002"/>
      <c r="K2" s="3002"/>
      <c r="L2" s="3002"/>
    </row>
    <row r="3" spans="1:12" ht="30" customHeight="1" thickBot="1" x14ac:dyDescent="0.4">
      <c r="A3" s="1506" t="s">
        <v>286</v>
      </c>
      <c r="B3" s="1506" t="s">
        <v>4086</v>
      </c>
      <c r="C3" s="3003" t="s">
        <v>4087</v>
      </c>
      <c r="D3" s="3004"/>
      <c r="E3" s="3005"/>
      <c r="F3" s="1507"/>
      <c r="G3" s="3006" t="s">
        <v>4088</v>
      </c>
      <c r="H3" s="3007"/>
      <c r="I3" s="3008"/>
      <c r="J3" s="1507"/>
      <c r="K3" s="3006" t="s">
        <v>4089</v>
      </c>
      <c r="L3" s="3008"/>
    </row>
    <row r="4" spans="1:12" ht="13.5" customHeight="1" x14ac:dyDescent="0.35">
      <c r="A4" s="1508"/>
      <c r="B4" s="1507"/>
      <c r="C4" s="1509" t="s">
        <v>284</v>
      </c>
      <c r="D4" s="1510" t="s">
        <v>285</v>
      </c>
      <c r="E4" s="1511" t="s">
        <v>4090</v>
      </c>
      <c r="F4" s="1507"/>
      <c r="G4" s="1509" t="s">
        <v>284</v>
      </c>
      <c r="H4" s="1510" t="s">
        <v>285</v>
      </c>
      <c r="I4" s="1511" t="s">
        <v>4090</v>
      </c>
      <c r="J4" s="1507"/>
      <c r="K4" s="1509" t="s">
        <v>284</v>
      </c>
      <c r="L4" s="1511" t="s">
        <v>285</v>
      </c>
    </row>
    <row r="5" spans="1:12" ht="13.5" customHeight="1" x14ac:dyDescent="0.35">
      <c r="A5" s="1512"/>
      <c r="B5" s="1507"/>
      <c r="C5" s="1513" t="s">
        <v>2029</v>
      </c>
      <c r="D5" s="1514" t="s">
        <v>2030</v>
      </c>
      <c r="E5" s="1515" t="s">
        <v>2032</v>
      </c>
      <c r="F5" s="1507"/>
      <c r="G5" s="1516" t="s">
        <v>2033</v>
      </c>
      <c r="H5" s="1514" t="s">
        <v>3924</v>
      </c>
      <c r="I5" s="1515" t="s">
        <v>3932</v>
      </c>
      <c r="J5" s="1507"/>
      <c r="K5" s="1516" t="s">
        <v>4091</v>
      </c>
      <c r="L5" s="1515" t="s">
        <v>4092</v>
      </c>
    </row>
    <row r="6" spans="1:12" ht="18" hidden="1" customHeight="1" x14ac:dyDescent="0.35">
      <c r="A6" s="1512"/>
      <c r="B6" s="1536" t="s">
        <v>4093</v>
      </c>
      <c r="C6" s="1513">
        <v>0</v>
      </c>
      <c r="D6" s="1517">
        <v>0</v>
      </c>
      <c r="E6" s="1518">
        <v>0</v>
      </c>
      <c r="F6" s="1507"/>
      <c r="G6" s="1513">
        <v>0</v>
      </c>
      <c r="H6" s="1517">
        <v>0</v>
      </c>
      <c r="I6" s="1518">
        <v>0</v>
      </c>
      <c r="J6" s="1507"/>
      <c r="K6" s="1519" t="s">
        <v>4094</v>
      </c>
      <c r="L6" s="1520" t="s">
        <v>4094</v>
      </c>
    </row>
    <row r="7" spans="1:12" x14ac:dyDescent="0.35">
      <c r="A7" s="1537" t="str">
        <f>'t2'!A7</f>
        <v>medici (***)</v>
      </c>
      <c r="B7" s="1537" t="str">
        <f>'t2'!B7</f>
        <v>MD</v>
      </c>
      <c r="C7" s="1521">
        <f>'t2'!C7</f>
        <v>9.34</v>
      </c>
      <c r="D7" s="1522">
        <f>'t2'!D7</f>
        <v>19.96</v>
      </c>
      <c r="E7" s="1523">
        <f>SUM(C7:D7)</f>
        <v>29.3</v>
      </c>
      <c r="F7" s="1507"/>
      <c r="G7" s="1524">
        <f>t2A!D13+t2A!F13+t2A!H13+t2A!J13+t2A!L13+t2A!N13+t2A!P13+t2A!R13</f>
        <v>8</v>
      </c>
      <c r="H7" s="1525">
        <f>t2A!E13+t2A!G13+t2A!I13+t2A!K13+t2A!M13+t2A!O13+t2A!Q13+t2A!S13</f>
        <v>19</v>
      </c>
      <c r="I7" s="1526">
        <f>SUM(G7:H7)</f>
        <v>27</v>
      </c>
      <c r="J7" s="1507"/>
      <c r="K7" s="1527" t="str">
        <f>IF(C7&gt;0,IF(G7&gt;0,"OK","Manca T2A"),IF(C7=0,IF(G7=0,"OK","Manca T2"),"Errore"))</f>
        <v>OK</v>
      </c>
      <c r="L7" s="1528" t="str">
        <f>IF(D7&gt;0,IF(H7&gt;0,"OK","Manca T2A"),IF(D7=0,IF(H7=0,"OK","Manca T2"),"Errore"))</f>
        <v>OK</v>
      </c>
    </row>
    <row r="8" spans="1:12" x14ac:dyDescent="0.35">
      <c r="A8" s="1537" t="str">
        <f>'t2'!A8</f>
        <v>veterinari  (***)</v>
      </c>
      <c r="B8" s="1537" t="str">
        <f>'t2'!B8</f>
        <v>MV</v>
      </c>
      <c r="C8" s="1521">
        <f>'t2'!C8</f>
        <v>0</v>
      </c>
      <c r="D8" s="1522">
        <f>'t2'!D8</f>
        <v>0</v>
      </c>
      <c r="E8" s="1523">
        <f>SUM(C8:D8)</f>
        <v>0</v>
      </c>
      <c r="F8" s="1507"/>
      <c r="G8" s="1524">
        <f>t2A!D14+t2A!F14+t2A!H14+t2A!J14+t2A!L14+t2A!N14+t2A!P14+t2A!R14</f>
        <v>0</v>
      </c>
      <c r="H8" s="1525">
        <f>t2A!E14+t2A!G14+t2A!I14+t2A!K14+t2A!M14+t2A!O14+t2A!Q14+t2A!S14</f>
        <v>0</v>
      </c>
      <c r="I8" s="1526">
        <f>SUM(G8:H8)</f>
        <v>0</v>
      </c>
      <c r="J8" s="1507"/>
      <c r="K8" s="1527" t="str">
        <f>IF(C8&gt;0,IF(G8&gt;0,"OK","Manca T2A"),IF(C8=0,IF(G8=0,"OK","Manca T2"),"Errore"))</f>
        <v>OK</v>
      </c>
      <c r="L8" s="1528" t="str">
        <f t="shared" ref="L8:L22" si="0">IF(D8&gt;0,IF(H8&gt;0,"OK","Manca T2A"),IF(D8=0,IF(H8=0,"OK","Manca T2"),"Errore"))</f>
        <v>OK</v>
      </c>
    </row>
    <row r="9" spans="1:12" x14ac:dyDescent="0.35">
      <c r="A9" s="1537" t="str">
        <f>'t2'!A9</f>
        <v>odontoiatri  (***)</v>
      </c>
      <c r="B9" s="1537" t="str">
        <f>'t2'!B9</f>
        <v>MO</v>
      </c>
      <c r="C9" s="1521">
        <f>'t2'!C9</f>
        <v>0</v>
      </c>
      <c r="D9" s="1522">
        <f>'t2'!D9</f>
        <v>0</v>
      </c>
      <c r="E9" s="1523">
        <f>SUM(C9:D9)</f>
        <v>0</v>
      </c>
      <c r="F9" s="1507"/>
      <c r="G9" s="1524">
        <f>t2A!D15+t2A!F15+t2A!H15+t2A!J15+t2A!L15+t2A!N15+t2A!P15+t2A!R15</f>
        <v>0</v>
      </c>
      <c r="H9" s="1525">
        <f>t2A!E15+t2A!G15+t2A!I15+t2A!K15+t2A!M15+t2A!O15+t2A!Q15+t2A!S15</f>
        <v>0</v>
      </c>
      <c r="I9" s="1526">
        <f>SUM(G9:H9)</f>
        <v>0</v>
      </c>
      <c r="J9" s="1507"/>
      <c r="K9" s="1527" t="str">
        <f t="shared" ref="K9:K22" si="1">IF(C9&gt;0,IF(G9&gt;0,"OK","Manca T2A"),IF(C9=0,IF(G9=0,"OK","Manca T2"),"Errore"))</f>
        <v>OK</v>
      </c>
      <c r="L9" s="1528" t="str">
        <f t="shared" si="0"/>
        <v>OK</v>
      </c>
    </row>
    <row r="10" spans="1:12" x14ac:dyDescent="0.35">
      <c r="A10" s="1537" t="str">
        <f>'t2'!A10</f>
        <v>dirigenti sanitari non medici (***)</v>
      </c>
      <c r="B10" s="1537" t="str">
        <f>'t2'!B10</f>
        <v>DS</v>
      </c>
      <c r="C10" s="1521">
        <f>'t2'!C10</f>
        <v>0.79</v>
      </c>
      <c r="D10" s="1522">
        <f>'t2'!D10</f>
        <v>4.47</v>
      </c>
      <c r="E10" s="1523">
        <f>SUM(C10:D10)</f>
        <v>5.26</v>
      </c>
      <c r="F10" s="1507"/>
      <c r="G10" s="1524">
        <f>t2A!D16+t2A!F16+t2A!H16+t2A!J16+t2A!L16+t2A!N16+t2A!P16+t2A!R16</f>
        <v>1</v>
      </c>
      <c r="H10" s="1525">
        <f>t2A!E16+t2A!G16+t2A!I16+t2A!K16+t2A!M16+t2A!O16+t2A!Q16+t2A!S16</f>
        <v>5</v>
      </c>
      <c r="I10" s="1526">
        <f>SUM(G10:H10)</f>
        <v>6</v>
      </c>
      <c r="J10" s="1507"/>
      <c r="K10" s="1527" t="str">
        <f t="shared" si="1"/>
        <v>OK</v>
      </c>
      <c r="L10" s="1528" t="str">
        <f t="shared" si="0"/>
        <v>OK</v>
      </c>
    </row>
    <row r="11" spans="1:12" x14ac:dyDescent="0.35">
      <c r="A11" s="1537" t="s">
        <v>2783</v>
      </c>
      <c r="B11" s="1537" t="s">
        <v>2784</v>
      </c>
      <c r="C11" s="1521">
        <f>'t2'!C11</f>
        <v>0</v>
      </c>
      <c r="D11" s="1522">
        <f>'t2'!D11</f>
        <v>0</v>
      </c>
      <c r="E11" s="1523">
        <f>SUM(C11:D11)</f>
        <v>0</v>
      </c>
      <c r="F11" s="1507"/>
      <c r="G11" s="1524">
        <f>t2A!D17+t2A!F17+t2A!H17+t2A!J17+t2A!L17+t2A!N17+t2A!P17+t2A!R17</f>
        <v>0</v>
      </c>
      <c r="H11" s="1525">
        <f>t2A!E17+t2A!G17+t2A!I17+t2A!K17+t2A!M17+t2A!O17+t2A!Q17+t2A!S17</f>
        <v>0</v>
      </c>
      <c r="I11" s="1526">
        <f>SUM(G11:H11)</f>
        <v>0</v>
      </c>
      <c r="J11" s="1507"/>
      <c r="K11" s="1527" t="str">
        <f t="shared" si="1"/>
        <v>OK</v>
      </c>
      <c r="L11" s="1528" t="str">
        <f t="shared" si="0"/>
        <v>OK</v>
      </c>
    </row>
    <row r="12" spans="1:12" x14ac:dyDescent="0.35">
      <c r="A12" s="1537" t="str">
        <f>'t2'!A12</f>
        <v>profili ruolo sanitario - personale infermieristico</v>
      </c>
      <c r="B12" s="1537" t="str">
        <f>'t2'!B12</f>
        <v>SI</v>
      </c>
      <c r="C12" s="1521">
        <f>'t2'!C12</f>
        <v>4.43</v>
      </c>
      <c r="D12" s="1522">
        <f>'t2'!D12</f>
        <v>7.28</v>
      </c>
      <c r="E12" s="1523">
        <f t="shared" ref="E12:E22" si="2">SUM(C12:D12)</f>
        <v>11.71</v>
      </c>
      <c r="F12" s="1507"/>
      <c r="G12" s="1524">
        <f>t2A!D18+t2A!F18+t2A!H18+t2A!J18+t2A!L17+t2A!N17+t2A!P17+t2A!R17</f>
        <v>6</v>
      </c>
      <c r="H12" s="1525">
        <f>t2A!E18+t2A!G18+t2A!I18+t2A!K18+t2A!M17+t2A!O17+t2A!Q17+t2A!S17</f>
        <v>5</v>
      </c>
      <c r="I12" s="1526">
        <f t="shared" ref="I12:I22" si="3">SUM(G12:H12)</f>
        <v>11</v>
      </c>
      <c r="J12" s="1507"/>
      <c r="K12" s="1527" t="str">
        <f t="shared" si="1"/>
        <v>OK</v>
      </c>
      <c r="L12" s="1528" t="str">
        <f t="shared" si="0"/>
        <v>OK</v>
      </c>
    </row>
    <row r="13" spans="1:12" x14ac:dyDescent="0.35">
      <c r="A13" s="1537" t="str">
        <f>'t2'!A13</f>
        <v>profili ruolo sanitario - personale funzioni riabilitative</v>
      </c>
      <c r="B13" s="1537" t="str">
        <f>'t2'!B13</f>
        <v>SF</v>
      </c>
      <c r="C13" s="1521">
        <f>'t2'!C13</f>
        <v>0.38</v>
      </c>
      <c r="D13" s="1522">
        <f>'t2'!D13</f>
        <v>0.21</v>
      </c>
      <c r="E13" s="1523">
        <f t="shared" si="2"/>
        <v>0.59</v>
      </c>
      <c r="F13" s="1507"/>
      <c r="G13" s="1524">
        <f>t2A!D19+t2A!F19+t2A!H19+t2A!J19+t2A!L18+t2A!N18+t2A!P18+t2A!R18</f>
        <v>1</v>
      </c>
      <c r="H13" s="1525">
        <f>t2A!E19+t2A!G19+t2A!I19+t2A!K19+t2A!M18+t2A!O18+t2A!Q18+t2A!S18</f>
        <v>1</v>
      </c>
      <c r="I13" s="1526">
        <f t="shared" si="3"/>
        <v>2</v>
      </c>
      <c r="J13" s="1507"/>
      <c r="K13" s="1527" t="str">
        <f t="shared" si="1"/>
        <v>OK</v>
      </c>
      <c r="L13" s="1528" t="str">
        <f t="shared" si="0"/>
        <v>OK</v>
      </c>
    </row>
    <row r="14" spans="1:12" x14ac:dyDescent="0.35">
      <c r="A14" s="1537" t="str">
        <f>'t2'!A14</f>
        <v>profili ruolo sanitario - personale tecnico sanitario</v>
      </c>
      <c r="B14" s="1537" t="str">
        <f>'t2'!B14</f>
        <v>ST</v>
      </c>
      <c r="C14" s="1521">
        <f>'t2'!C14</f>
        <v>2</v>
      </c>
      <c r="D14" s="1522">
        <f>'t2'!D14</f>
        <v>9.14</v>
      </c>
      <c r="E14" s="1523">
        <f t="shared" si="2"/>
        <v>11.14</v>
      </c>
      <c r="F14" s="1507"/>
      <c r="G14" s="1524">
        <f>t2A!D20+t2A!F20+t2A!H20+t2A!J20+t2A!L19+t2A!N19+t2A!P19+t2A!R19</f>
        <v>2</v>
      </c>
      <c r="H14" s="1525">
        <f>t2A!E20+t2A!G20+t2A!I20+t2A!K20+t2A!M19+t2A!O19+t2A!Q19+t2A!S19</f>
        <v>10</v>
      </c>
      <c r="I14" s="1526">
        <f t="shared" si="3"/>
        <v>12</v>
      </c>
      <c r="J14" s="1507"/>
      <c r="K14" s="1527" t="str">
        <f t="shared" si="1"/>
        <v>OK</v>
      </c>
      <c r="L14" s="1528" t="str">
        <f t="shared" si="0"/>
        <v>OK</v>
      </c>
    </row>
    <row r="15" spans="1:12" x14ac:dyDescent="0.35">
      <c r="A15" s="1537" t="str">
        <f>'t2'!A15</f>
        <v>profili ruolo sanitario - personale vigilanza e ispezione</v>
      </c>
      <c r="B15" s="1537" t="str">
        <f>'t2'!B15</f>
        <v>SV</v>
      </c>
      <c r="C15" s="1521">
        <f>'t2'!C15</f>
        <v>0</v>
      </c>
      <c r="D15" s="1522">
        <f>'t2'!D15</f>
        <v>1.42</v>
      </c>
      <c r="E15" s="1523">
        <f t="shared" si="2"/>
        <v>1.42</v>
      </c>
      <c r="F15" s="1507"/>
      <c r="G15" s="1524">
        <f>t2A!D21+t2A!F21+t2A!H21+t2A!J21+t2A!L20+t2A!N20+t2A!P20+t2A!R20</f>
        <v>0</v>
      </c>
      <c r="H15" s="1525">
        <f>t2A!E21+t2A!G21+t2A!I21+t2A!K21+t2A!M20+t2A!O20+t2A!Q20+t2A!S20</f>
        <v>0</v>
      </c>
      <c r="I15" s="1526">
        <f t="shared" si="3"/>
        <v>0</v>
      </c>
      <c r="J15" s="1507"/>
      <c r="K15" s="1527" t="str">
        <f t="shared" si="1"/>
        <v>OK</v>
      </c>
      <c r="L15" s="1528" t="str">
        <f t="shared" si="0"/>
        <v>Manca T2A</v>
      </c>
    </row>
    <row r="16" spans="1:12" x14ac:dyDescent="0.35">
      <c r="A16" s="1537" t="str">
        <f>'t2'!A16</f>
        <v>dirigenti ruolo professionale (***)</v>
      </c>
      <c r="B16" s="1537" t="str">
        <f>'t2'!B16</f>
        <v>DP</v>
      </c>
      <c r="C16" s="1521">
        <f>'t2'!C16</f>
        <v>0</v>
      </c>
      <c r="D16" s="1522">
        <f>'t2'!D16</f>
        <v>0</v>
      </c>
      <c r="E16" s="1523">
        <f t="shared" si="2"/>
        <v>0</v>
      </c>
      <c r="F16" s="1507"/>
      <c r="G16" s="1524">
        <f>t2A!D22+t2A!F22+t2A!H22+t2A!J22+t2A!L21+t2A!N21+t2A!P21+t2A!R21</f>
        <v>0</v>
      </c>
      <c r="H16" s="1525">
        <f>t2A!E22+t2A!G22+t2A!I22+t2A!K22+t2A!M21+t2A!O21+t2A!Q21+t2A!S21</f>
        <v>0</v>
      </c>
      <c r="I16" s="1526">
        <f t="shared" si="3"/>
        <v>0</v>
      </c>
      <c r="J16" s="1507"/>
      <c r="K16" s="1527" t="str">
        <f t="shared" si="1"/>
        <v>OK</v>
      </c>
      <c r="L16" s="1528" t="str">
        <f t="shared" si="0"/>
        <v>OK</v>
      </c>
    </row>
    <row r="17" spans="1:12" x14ac:dyDescent="0.35">
      <c r="A17" s="1537" t="str">
        <f>'t2'!A17</f>
        <v>profili ruolo professionale</v>
      </c>
      <c r="B17" s="1537" t="str">
        <f>'t2'!B17</f>
        <v>LP</v>
      </c>
      <c r="C17" s="1521">
        <f>'t2'!C17</f>
        <v>0</v>
      </c>
      <c r="D17" s="1522">
        <f>'t2'!D17</f>
        <v>0</v>
      </c>
      <c r="E17" s="1523">
        <f t="shared" si="2"/>
        <v>0</v>
      </c>
      <c r="F17" s="1507"/>
      <c r="G17" s="1524">
        <f>t2A!D23+t2A!F23+t2A!H23+t2A!J23+t2A!L22+t2A!N22+t2A!P22+t2A!R22</f>
        <v>0</v>
      </c>
      <c r="H17" s="1525">
        <f>t2A!E23+t2A!G23+t2A!I23+t2A!K23+t2A!M22+t2A!O22+t2A!Q22+t2A!S22</f>
        <v>0</v>
      </c>
      <c r="I17" s="1526">
        <f t="shared" si="3"/>
        <v>0</v>
      </c>
      <c r="J17" s="1507"/>
      <c r="K17" s="1527" t="str">
        <f t="shared" si="1"/>
        <v>OK</v>
      </c>
      <c r="L17" s="1528" t="str">
        <f t="shared" si="0"/>
        <v>OK</v>
      </c>
    </row>
    <row r="18" spans="1:12" x14ac:dyDescent="0.35">
      <c r="A18" s="1537" t="str">
        <f>'t2'!A18</f>
        <v>dirigenti ruolo tecnico (***)</v>
      </c>
      <c r="B18" s="1537" t="str">
        <f>'t2'!B18</f>
        <v>DT</v>
      </c>
      <c r="C18" s="1521">
        <f>'t2'!C18</f>
        <v>1</v>
      </c>
      <c r="D18" s="1522">
        <f>'t2'!D18</f>
        <v>0</v>
      </c>
      <c r="E18" s="1523">
        <f t="shared" si="2"/>
        <v>1</v>
      </c>
      <c r="F18" s="1507"/>
      <c r="G18" s="1524">
        <f>t2A!D24+t2A!F24+t2A!H24+t2A!J24+t2A!L23+t2A!N23+t2A!P23+t2A!R23</f>
        <v>1</v>
      </c>
      <c r="H18" s="1525">
        <f>t2A!E24+t2A!G24+t2A!I24+t2A!K24+t2A!M23+t2A!O23+t2A!Q23+t2A!S23</f>
        <v>0</v>
      </c>
      <c r="I18" s="1526">
        <f t="shared" si="3"/>
        <v>1</v>
      </c>
      <c r="J18" s="1507"/>
      <c r="K18" s="1527" t="str">
        <f t="shared" si="1"/>
        <v>OK</v>
      </c>
      <c r="L18" s="1528" t="str">
        <f t="shared" si="0"/>
        <v>OK</v>
      </c>
    </row>
    <row r="19" spans="1:12" x14ac:dyDescent="0.35">
      <c r="A19" s="1537" t="str">
        <f>'t2'!A19</f>
        <v>profili ruolo tecnico</v>
      </c>
      <c r="B19" s="1537" t="str">
        <f>'t2'!B19</f>
        <v>LT</v>
      </c>
      <c r="C19" s="1521">
        <f>'t2'!C19</f>
        <v>3.84</v>
      </c>
      <c r="D19" s="1522">
        <f>'t2'!D19</f>
        <v>3.42</v>
      </c>
      <c r="E19" s="1523">
        <f t="shared" si="2"/>
        <v>7.26</v>
      </c>
      <c r="F19" s="1507"/>
      <c r="G19" s="1524">
        <f>t2A!D25+t2A!F25+t2A!H25+t2A!J25+t2A!L24+t2A!N24+t2A!P24+t2A!R24</f>
        <v>2</v>
      </c>
      <c r="H19" s="1525">
        <f>t2A!E25+t2A!G25+t2A!I25+t2A!K25+t2A!M24+t2A!O24+t2A!Q24+t2A!S24</f>
        <v>3</v>
      </c>
      <c r="I19" s="1526">
        <f t="shared" si="3"/>
        <v>5</v>
      </c>
      <c r="J19" s="1507"/>
      <c r="K19" s="1527" t="str">
        <f t="shared" si="1"/>
        <v>OK</v>
      </c>
      <c r="L19" s="1528" t="str">
        <f t="shared" si="0"/>
        <v>OK</v>
      </c>
    </row>
    <row r="20" spans="1:12" x14ac:dyDescent="0.35">
      <c r="A20" s="1537" t="str">
        <f>'t2'!A20</f>
        <v>dirigenti ruolo amministrativo (***)</v>
      </c>
      <c r="B20" s="1537" t="str">
        <f>'t2'!B20</f>
        <v>DA</v>
      </c>
      <c r="C20" s="1521">
        <f>'t2'!C20</f>
        <v>1</v>
      </c>
      <c r="D20" s="1522">
        <f>'t2'!D20</f>
        <v>0</v>
      </c>
      <c r="E20" s="1523">
        <f t="shared" si="2"/>
        <v>1</v>
      </c>
      <c r="F20" s="1507"/>
      <c r="G20" s="1524">
        <f>t2A!D26+t2A!F26+t2A!H26+t2A!J26+t2A!L25+t2A!N25+t2A!P25+t2A!R25</f>
        <v>1</v>
      </c>
      <c r="H20" s="1525">
        <f>t2A!E26+t2A!G26+t2A!I26+t2A!K26+t2A!M25+t2A!O25+t2A!Q25+t2A!S25</f>
        <v>0</v>
      </c>
      <c r="I20" s="1526">
        <f t="shared" si="3"/>
        <v>1</v>
      </c>
      <c r="J20" s="1507"/>
      <c r="K20" s="1527" t="str">
        <f t="shared" si="1"/>
        <v>OK</v>
      </c>
      <c r="L20" s="1528" t="str">
        <f t="shared" si="0"/>
        <v>OK</v>
      </c>
    </row>
    <row r="21" spans="1:12" x14ac:dyDescent="0.35">
      <c r="A21" s="1537" t="str">
        <f>'t2'!A21</f>
        <v>profili ruolo amministrativo</v>
      </c>
      <c r="B21" s="1537" t="str">
        <f>'t2'!B21</f>
        <v>LA</v>
      </c>
      <c r="C21" s="1521">
        <f>'t2'!C21</f>
        <v>3.31</v>
      </c>
      <c r="D21" s="1522">
        <f>'t2'!D21</f>
        <v>15.36</v>
      </c>
      <c r="E21" s="1523">
        <f t="shared" si="2"/>
        <v>18.669999999999998</v>
      </c>
      <c r="F21" s="1507"/>
      <c r="G21" s="1524">
        <f>t2A!D27+t2A!F27+t2A!H27+t2A!J27+t2A!L26+t2A!N26+t2A!P26+t2A!R26</f>
        <v>3</v>
      </c>
      <c r="H21" s="1525">
        <f>t2A!E27+t2A!G27+t2A!I27+t2A!K27+t2A!M26+t2A!O26+t2A!Q26+t2A!S26</f>
        <v>18</v>
      </c>
      <c r="I21" s="1526">
        <f t="shared" si="3"/>
        <v>21</v>
      </c>
      <c r="J21" s="1507"/>
      <c r="K21" s="1527" t="str">
        <f t="shared" si="1"/>
        <v>OK</v>
      </c>
      <c r="L21" s="1528" t="str">
        <f t="shared" si="0"/>
        <v>OK</v>
      </c>
    </row>
    <row r="22" spans="1:12" ht="13.3" thickBot="1" x14ac:dyDescent="0.4">
      <c r="A22" s="1537" t="str">
        <f>'t2'!A22</f>
        <v>personale contrattista</v>
      </c>
      <c r="B22" s="1537" t="str">
        <f>'t2'!B22</f>
        <v>PC</v>
      </c>
      <c r="C22" s="1521">
        <f>'t2'!C22</f>
        <v>0</v>
      </c>
      <c r="D22" s="1522">
        <f>'t2'!D22</f>
        <v>0</v>
      </c>
      <c r="E22" s="1523">
        <f t="shared" si="2"/>
        <v>0</v>
      </c>
      <c r="F22" s="1507"/>
      <c r="G22" s="1524">
        <f>t2A!D28+t2A!F28+t2A!H28+t2A!J28+t2A!L27+t2A!N27+t2A!P27+t2A!R27</f>
        <v>0</v>
      </c>
      <c r="H22" s="1525">
        <f>t2A!E28+t2A!G28+t2A!I28+t2A!K28+t2A!M27+t2A!O27+t2A!Q27+t2A!S27</f>
        <v>0</v>
      </c>
      <c r="I22" s="1526">
        <f t="shared" si="3"/>
        <v>0</v>
      </c>
      <c r="J22" s="1507"/>
      <c r="K22" s="1527" t="str">
        <f t="shared" si="1"/>
        <v>OK</v>
      </c>
      <c r="L22" s="1528" t="str">
        <f t="shared" si="0"/>
        <v>OK</v>
      </c>
    </row>
    <row r="23" spans="1:12" ht="13.3" thickBot="1" x14ac:dyDescent="0.4">
      <c r="A23" s="1529" t="s">
        <v>623</v>
      </c>
      <c r="B23" s="1507"/>
      <c r="C23" s="1530">
        <f>SUM(C7:C22)</f>
        <v>26.089999999999996</v>
      </c>
      <c r="D23" s="1531">
        <f>SUM(D7:D22)</f>
        <v>61.260000000000005</v>
      </c>
      <c r="E23" s="1532">
        <f>SUM(C23:D23)</f>
        <v>87.35</v>
      </c>
      <c r="F23" s="1507"/>
      <c r="G23" s="1533">
        <f>SUM(G7:G22)</f>
        <v>25</v>
      </c>
      <c r="H23" s="1533">
        <f>SUM(H7:H22)</f>
        <v>61</v>
      </c>
      <c r="I23" s="1533">
        <f>SUM(I7:I22)</f>
        <v>86</v>
      </c>
      <c r="J23" s="1507"/>
      <c r="K23" s="1534" t="str">
        <f>IF(COUNTIF(K7:K22,"OK")=16,"OK","Errore")</f>
        <v>OK</v>
      </c>
      <c r="L23" s="1535" t="str">
        <f>IF(COUNTIF(L7:L22,"OK")=16,"OK","Errore")</f>
        <v>Errore</v>
      </c>
    </row>
  </sheetData>
  <sheetProtection password="8611" sheet="1" selectLockedCells="1"/>
  <mergeCells count="5">
    <mergeCell ref="A1:L1"/>
    <mergeCell ref="A2:L2"/>
    <mergeCell ref="C3:E3"/>
    <mergeCell ref="G3:I3"/>
    <mergeCell ref="K3:L3"/>
  </mergeCells>
  <dataValidations count="1">
    <dataValidation type="whole" allowBlank="1" showInputMessage="1" showErrorMessage="1" errorTitle="ERRORE" error="INSERIRE SOLO NUMERI INTERI COMPRESI TRA 0 E 9999999" sqref="I23 G7:H23">
      <formula1>0</formula1>
      <formula2>9999999</formula2>
    </dataValidation>
  </dataValidations>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93">
    <pageSetUpPr fitToPage="1"/>
  </sheetPr>
  <dimension ref="A1:K162"/>
  <sheetViews>
    <sheetView showGridLines="0" workbookViewId="0">
      <pane xSplit="2" ySplit="5" topLeftCell="C6" activePane="bottomRight" state="frozen"/>
      <selection activeCell="K155" sqref="K155"/>
      <selection pane="topRight" activeCell="K155" sqref="K155"/>
      <selection pane="bottomLeft" activeCell="K155" sqref="K155"/>
      <selection pane="bottomRight" activeCell="K155" sqref="K155"/>
    </sheetView>
  </sheetViews>
  <sheetFormatPr defaultColWidth="8.84375" defaultRowHeight="11.15" x14ac:dyDescent="0.35"/>
  <cols>
    <col min="1" max="1" width="32.3046875" style="128" customWidth="1"/>
    <col min="2" max="2" width="7.69140625" style="149" customWidth="1"/>
    <col min="3" max="3" width="9.3046875" style="149" customWidth="1"/>
    <col min="4" max="5" width="10.84375" style="149" customWidth="1"/>
    <col min="6" max="6" width="9.3046875" style="149" customWidth="1"/>
    <col min="7" max="7" width="10.69140625" style="149" customWidth="1"/>
    <col min="8" max="8" width="13.15234375" style="149" customWidth="1"/>
    <col min="9" max="9" width="49.3046875" style="270" customWidth="1"/>
    <col min="10" max="16384" width="8.84375" style="270"/>
  </cols>
  <sheetData>
    <row r="1" spans="1:11" s="128" customFormat="1" ht="43.5" customHeight="1" x14ac:dyDescent="0.35">
      <c r="A1" s="2650" t="str">
        <f>'t1'!A1</f>
        <v>SERVIZIO SANITARIO NAZIONALE - anno 2020</v>
      </c>
      <c r="B1" s="2650"/>
      <c r="C1" s="2650"/>
      <c r="D1" s="2650"/>
      <c r="E1" s="2650"/>
      <c r="F1" s="2650"/>
      <c r="G1" s="2650"/>
      <c r="H1" s="2650"/>
      <c r="I1" s="2650"/>
      <c r="K1" s="270"/>
    </row>
    <row r="2" spans="1:11" s="128" customFormat="1" ht="12.75" customHeight="1" x14ac:dyDescent="0.35">
      <c r="D2" s="2941"/>
      <c r="E2" s="2941"/>
      <c r="F2" s="2941"/>
      <c r="G2" s="2941"/>
      <c r="H2" s="315"/>
      <c r="I2" s="308"/>
      <c r="K2" s="270"/>
    </row>
    <row r="3" spans="1:11" s="128" customFormat="1" ht="43.95" customHeight="1" x14ac:dyDescent="0.35">
      <c r="A3" s="3009" t="s">
        <v>4095</v>
      </c>
      <c r="B3" s="3009"/>
      <c r="C3" s="3009"/>
      <c r="D3" s="3009"/>
      <c r="E3" s="3009"/>
      <c r="F3" s="3009"/>
      <c r="G3" s="3009"/>
      <c r="H3" s="3009"/>
      <c r="I3" s="3009"/>
    </row>
    <row r="4" spans="1:11" ht="61.75" x14ac:dyDescent="0.35">
      <c r="A4" s="317" t="s">
        <v>3906</v>
      </c>
      <c r="B4" s="318" t="s">
        <v>3907</v>
      </c>
      <c r="C4" s="320" t="s">
        <v>4065</v>
      </c>
      <c r="D4" s="320" t="s">
        <v>4096</v>
      </c>
      <c r="E4" s="320" t="s">
        <v>4097</v>
      </c>
      <c r="F4" s="320" t="s">
        <v>4067</v>
      </c>
      <c r="G4" s="320" t="s">
        <v>4098</v>
      </c>
      <c r="H4" s="320" t="s">
        <v>4099</v>
      </c>
      <c r="I4" s="320" t="s">
        <v>203</v>
      </c>
    </row>
    <row r="5" spans="1:11" s="386" customFormat="1" ht="53.6" hidden="1" x14ac:dyDescent="0.35">
      <c r="A5" s="383"/>
      <c r="B5" s="360"/>
      <c r="C5" s="360" t="s">
        <v>2029</v>
      </c>
      <c r="D5" s="384"/>
      <c r="E5" s="384"/>
      <c r="F5" s="384" t="s">
        <v>2032</v>
      </c>
      <c r="G5" s="384"/>
      <c r="H5" s="424" t="s">
        <v>4100</v>
      </c>
      <c r="I5" s="425"/>
    </row>
    <row r="6" spans="1:11" s="92" customFormat="1" ht="12.9" x14ac:dyDescent="0.35">
      <c r="A6" s="314" t="str">
        <f>'t1'!A7</f>
        <v>Direttore generale</v>
      </c>
      <c r="B6" s="325" t="str">
        <f>'t1'!B7</f>
        <v>0D0097</v>
      </c>
      <c r="C6" s="2091">
        <f>'t11'!W9+'t11'!X9</f>
        <v>30</v>
      </c>
      <c r="D6" s="2091">
        <f>(C6-'t11'!S9-'t11'!T9-'t11'!U9-'t11'!V9)</f>
        <v>30</v>
      </c>
      <c r="E6" s="2092">
        <f>'t12'!C7/12</f>
        <v>1</v>
      </c>
      <c r="F6" s="2091">
        <f>'t3'!K7+'t3'!L7+'t3'!M7+'t3'!N7+'t3'!O7+'t3'!P7</f>
        <v>0</v>
      </c>
      <c r="G6" s="390" t="str">
        <f>IF(H6="OK","OK","ERRORE")</f>
        <v>OK</v>
      </c>
      <c r="H6" s="390" t="str">
        <f>IF(((E6+F6)*273)&lt;(D6),"KO","OK")</f>
        <v>OK</v>
      </c>
      <c r="I6" s="2093" t="str">
        <f>IF(H6="KO",($H$5&amp;(('t12'!C7/12*273)+(('t3'!K7+'t3'!L7+'t3'!M7+'t3'!N7+'t3'!O7+'t3'!P7)*273))&amp;")"),"")</f>
        <v/>
      </c>
    </row>
    <row r="7" spans="1:11" ht="12.9" x14ac:dyDescent="0.35">
      <c r="A7" s="314" t="str">
        <f>'t1'!A8</f>
        <v>Direttore sanitario</v>
      </c>
      <c r="B7" s="325" t="str">
        <f>'t1'!B8</f>
        <v>0D0482</v>
      </c>
      <c r="C7" s="2091">
        <f>'t11'!W10+'t11'!X10</f>
        <v>60</v>
      </c>
      <c r="D7" s="2091">
        <f>(C7-'t11'!S10-'t11'!T10-'t11'!U10-'t11'!V10)</f>
        <v>60</v>
      </c>
      <c r="E7" s="2092">
        <f>'t12'!C8/12</f>
        <v>2</v>
      </c>
      <c r="F7" s="2091">
        <f>'t3'!K8+'t3'!L8+'t3'!M8+'t3'!N8+'t3'!O8+'t3'!P8</f>
        <v>0</v>
      </c>
      <c r="G7" s="390" t="str">
        <f t="shared" ref="G7:G70" si="0">IF(H7="OK","OK","ERRORE")</f>
        <v>OK</v>
      </c>
      <c r="H7" s="390" t="str">
        <f t="shared" ref="H7:H70" si="1">IF(((E7+F7)*273)&lt;(D7),"KO","OK")</f>
        <v>OK</v>
      </c>
      <c r="I7" s="2093" t="str">
        <f>IF(H7="KO",($H$5&amp;(('t12'!C8/12*273)+(('t3'!K8+'t3'!L8+'t3'!M8+'t3'!N8+'t3'!O8+'t3'!P8)*273))&amp;")"),"")</f>
        <v/>
      </c>
    </row>
    <row r="8" spans="1:11" ht="12.9" x14ac:dyDescent="0.35">
      <c r="A8" s="314" t="str">
        <f>'t1'!A9</f>
        <v>Direttore amministrativo</v>
      </c>
      <c r="B8" s="325" t="str">
        <f>'t1'!B9</f>
        <v>0D0163</v>
      </c>
      <c r="C8" s="2091">
        <f>'t11'!W11+'t11'!X11</f>
        <v>30</v>
      </c>
      <c r="D8" s="2091">
        <f>(C8-'t11'!S11-'t11'!T11-'t11'!U11-'t11'!V11)</f>
        <v>30</v>
      </c>
      <c r="E8" s="2092">
        <f>'t12'!C9/12</f>
        <v>1</v>
      </c>
      <c r="F8" s="2091">
        <f>'t3'!K9+'t3'!L9+'t3'!M9+'t3'!N9+'t3'!O9+'t3'!P9</f>
        <v>0</v>
      </c>
      <c r="G8" s="390" t="str">
        <f t="shared" si="0"/>
        <v>OK</v>
      </c>
      <c r="H8" s="390" t="str">
        <f t="shared" si="1"/>
        <v>OK</v>
      </c>
      <c r="I8" s="2093" t="str">
        <f>IF(H8="KO",($H$5&amp;(('t12'!C9/12*273)+(('t3'!K9+'t3'!L9+'t3'!M9+'t3'!N9+'t3'!O9+'t3'!P9)*273))&amp;")"),"")</f>
        <v/>
      </c>
    </row>
    <row r="9" spans="1:11" ht="12.9" x14ac:dyDescent="0.35">
      <c r="A9" s="314" t="str">
        <f>'t1'!A10</f>
        <v>Direttore dei servizi sociali</v>
      </c>
      <c r="B9" s="325" t="str">
        <f>'t1'!B10</f>
        <v>0D0484</v>
      </c>
      <c r="C9" s="2091">
        <f>'t11'!W12+'t11'!X12</f>
        <v>0</v>
      </c>
      <c r="D9" s="2091">
        <f>(C9-'t11'!S12-'t11'!T12-'t11'!U12-'t11'!V12)</f>
        <v>0</v>
      </c>
      <c r="E9" s="2092">
        <f>'t12'!C10/12</f>
        <v>0</v>
      </c>
      <c r="F9" s="2091">
        <f>'t3'!K10+'t3'!L10+'t3'!M10+'t3'!N10+'t3'!O10+'t3'!P10</f>
        <v>0</v>
      </c>
      <c r="G9" s="390" t="str">
        <f t="shared" si="0"/>
        <v>OK</v>
      </c>
      <c r="H9" s="390" t="str">
        <f t="shared" si="1"/>
        <v>OK</v>
      </c>
      <c r="I9" s="2093" t="str">
        <f>IF(H9="KO",($H$5&amp;(('t12'!C10/12*273)+(('t3'!K10+'t3'!L10+'t3'!M10+'t3'!N10+'t3'!O10+'t3'!P10)*273))&amp;")"),"")</f>
        <v/>
      </c>
    </row>
    <row r="10" spans="1:11" ht="12.9" x14ac:dyDescent="0.35">
      <c r="A10" s="314" t="str">
        <f>'t1'!A11</f>
        <v>Dir. Medico con inc. Struttura complessa (rapp. Esclusivo)</v>
      </c>
      <c r="B10" s="325" t="str">
        <f>'t1'!B11</f>
        <v>SD0E33</v>
      </c>
      <c r="C10" s="2091">
        <f>'t11'!W13+'t11'!X13</f>
        <v>730</v>
      </c>
      <c r="D10" s="2091">
        <f>(C10-'t11'!S13-'t11'!T13-'t11'!U13-'t11'!V13)</f>
        <v>676</v>
      </c>
      <c r="E10" s="2092">
        <f>'t12'!C11/12</f>
        <v>12</v>
      </c>
      <c r="F10" s="2091">
        <f>'t3'!K11+'t3'!L11+'t3'!M11+'t3'!N11+'t3'!O11+'t3'!P11</f>
        <v>8</v>
      </c>
      <c r="G10" s="390" t="str">
        <f t="shared" si="0"/>
        <v>OK</v>
      </c>
      <c r="H10" s="390" t="str">
        <f t="shared" si="1"/>
        <v>OK</v>
      </c>
      <c r="I10" s="2093" t="str">
        <f>IF(H10="KO",($H$5&amp;(('t12'!C11/12*273)+(('t3'!K11+'t3'!L11+'t3'!M11+'t3'!N11+'t3'!O11+'t3'!P11)*273))&amp;")"),"")</f>
        <v/>
      </c>
    </row>
    <row r="11" spans="1:11" ht="12.9" x14ac:dyDescent="0.35">
      <c r="A11" s="314" t="str">
        <f>'t1'!A12</f>
        <v>Dir. Medico con inc. di struttura complessa (rapp. Non escl.</v>
      </c>
      <c r="B11" s="325" t="str">
        <f>'t1'!B12</f>
        <v>SD0N33</v>
      </c>
      <c r="C11" s="2091">
        <f>'t11'!W14+'t11'!X14</f>
        <v>162</v>
      </c>
      <c r="D11" s="2091">
        <f>(C11-'t11'!S14-'t11'!T14-'t11'!U14-'t11'!V14)</f>
        <v>155</v>
      </c>
      <c r="E11" s="2092">
        <f>'t12'!C12/12</f>
        <v>5</v>
      </c>
      <c r="F11" s="2091">
        <f>'t3'!K12+'t3'!L12+'t3'!M12+'t3'!N12+'t3'!O12+'t3'!P12</f>
        <v>0</v>
      </c>
      <c r="G11" s="390" t="str">
        <f t="shared" si="0"/>
        <v>OK</v>
      </c>
      <c r="H11" s="390" t="str">
        <f t="shared" si="1"/>
        <v>OK</v>
      </c>
      <c r="I11" s="2093" t="str">
        <f>IF(H11="KO",($H$5&amp;(('t12'!C12/12*273)+(('t3'!K12+'t3'!L12+'t3'!M12+'t3'!N12+'t3'!O12+'t3'!P12)*273))&amp;")"),"")</f>
        <v/>
      </c>
    </row>
    <row r="12" spans="1:11" ht="12.9" x14ac:dyDescent="0.35">
      <c r="A12" s="314" t="str">
        <f>'t1'!A13</f>
        <v>Dir. Medico con incarico di struttura semplice (rapp. Esclus</v>
      </c>
      <c r="B12" s="325" t="str">
        <f>'t1'!B13</f>
        <v>SD0E34</v>
      </c>
      <c r="C12" s="2091">
        <f>'t11'!W15+'t11'!X15</f>
        <v>1343</v>
      </c>
      <c r="D12" s="2091">
        <f>(C12-'t11'!S15-'t11'!T15-'t11'!U15-'t11'!V15)</f>
        <v>1309</v>
      </c>
      <c r="E12" s="2092">
        <f>'t12'!C13/12</f>
        <v>31.822500000000002</v>
      </c>
      <c r="F12" s="2091">
        <f>'t3'!K13+'t3'!L13+'t3'!M13+'t3'!N13+'t3'!O13+'t3'!P13</f>
        <v>0</v>
      </c>
      <c r="G12" s="390" t="str">
        <f t="shared" si="0"/>
        <v>OK</v>
      </c>
      <c r="H12" s="390" t="str">
        <f t="shared" si="1"/>
        <v>OK</v>
      </c>
      <c r="I12" s="2093" t="str">
        <f>IF(H12="KO",($H$5&amp;(('t12'!C13/12*273)+(('t3'!K13+'t3'!L13+'t3'!M13+'t3'!N13+'t3'!O13+'t3'!P13)*273))&amp;")"),"")</f>
        <v/>
      </c>
    </row>
    <row r="13" spans="1:11" ht="12.9" x14ac:dyDescent="0.35">
      <c r="A13" s="314" t="str">
        <f>'t1'!A14</f>
        <v>Dir. Medico con incarico struttura semplice (rapp. Non escl.</v>
      </c>
      <c r="B13" s="325" t="str">
        <f>'t1'!B14</f>
        <v>SD0N34</v>
      </c>
      <c r="C13" s="2091">
        <f>'t11'!W16+'t11'!X16</f>
        <v>134</v>
      </c>
      <c r="D13" s="2091">
        <f>(C13-'t11'!S16-'t11'!T16-'t11'!U16-'t11'!V16)</f>
        <v>132</v>
      </c>
      <c r="E13" s="2092">
        <f>'t12'!C14/12</f>
        <v>3</v>
      </c>
      <c r="F13" s="2091">
        <f>'t3'!K14+'t3'!L14+'t3'!M14+'t3'!N14+'t3'!O14+'t3'!P14</f>
        <v>0</v>
      </c>
      <c r="G13" s="390" t="str">
        <f t="shared" si="0"/>
        <v>OK</v>
      </c>
      <c r="H13" s="390" t="str">
        <f t="shared" si="1"/>
        <v>OK</v>
      </c>
      <c r="I13" s="2093" t="str">
        <f>IF(H13="KO",($H$5&amp;(('t12'!C14/12*273)+(('t3'!K14+'t3'!L14+'t3'!M14+'t3'!N14+'t3'!O14+'t3'!P14)*273))&amp;")"),"")</f>
        <v/>
      </c>
    </row>
    <row r="14" spans="1:11" ht="12.9" x14ac:dyDescent="0.35">
      <c r="A14" s="314" t="str">
        <f>'t1'!A15</f>
        <v>Dirigenti medici con altri incar. Prof.li (rapp. Esclusivo)</v>
      </c>
      <c r="B14" s="325" t="str">
        <f>'t1'!B15</f>
        <v>SD0035</v>
      </c>
      <c r="C14" s="2091">
        <f>'t11'!W17+'t11'!X17</f>
        <v>8477</v>
      </c>
      <c r="D14" s="2091">
        <f>(C14-'t11'!S17-'t11'!T17-'t11'!U17-'t11'!V17)</f>
        <v>8335</v>
      </c>
      <c r="E14" s="2092">
        <f>'t12'!C15/12</f>
        <v>163.99416666666667</v>
      </c>
      <c r="F14" s="2091">
        <f>'t3'!K15+'t3'!L15+'t3'!M15+'t3'!N15+'t3'!O15+'t3'!P15</f>
        <v>2</v>
      </c>
      <c r="G14" s="390" t="str">
        <f t="shared" si="0"/>
        <v>OK</v>
      </c>
      <c r="H14" s="390" t="str">
        <f t="shared" si="1"/>
        <v>OK</v>
      </c>
      <c r="I14" s="2093" t="str">
        <f>IF(H14="KO",($H$5&amp;(('t12'!C15/12*273)+(('t3'!K15+'t3'!L15+'t3'!M15+'t3'!N15+'t3'!O15+'t3'!P15)*273))&amp;")"),"")</f>
        <v/>
      </c>
    </row>
    <row r="15" spans="1:11" ht="12.9" x14ac:dyDescent="0.35">
      <c r="A15" s="314" t="str">
        <f>'t1'!A16</f>
        <v>Dirigenti medici con altri incar. Prof.li (rapp. Non escl.)</v>
      </c>
      <c r="B15" s="325" t="str">
        <f>'t1'!B16</f>
        <v>SD0036</v>
      </c>
      <c r="C15" s="2091">
        <f>'t11'!W18+'t11'!X18</f>
        <v>509</v>
      </c>
      <c r="D15" s="2091">
        <f>(C15-'t11'!S18-'t11'!T18-'t11'!U18-'t11'!V18)</f>
        <v>504</v>
      </c>
      <c r="E15" s="2092">
        <f>'t12'!C16/12</f>
        <v>12.894166666666665</v>
      </c>
      <c r="F15" s="2091">
        <f>'t3'!K16+'t3'!L16+'t3'!M16+'t3'!N16+'t3'!O16+'t3'!P16</f>
        <v>0</v>
      </c>
      <c r="G15" s="390" t="str">
        <f t="shared" si="0"/>
        <v>OK</v>
      </c>
      <c r="H15" s="390" t="str">
        <f t="shared" si="1"/>
        <v>OK</v>
      </c>
      <c r="I15" s="2093" t="str">
        <f>IF(H15="KO",($H$5&amp;(('t12'!C16/12*273)+(('t3'!K16+'t3'!L16+'t3'!M16+'t3'!N16+'t3'!O16+'t3'!P16)*273))&amp;")"),"")</f>
        <v/>
      </c>
    </row>
    <row r="16" spans="1:11" ht="12.9" x14ac:dyDescent="0.35">
      <c r="A16" s="314" t="str">
        <f>'t1'!A17</f>
        <v>Dir. Medici a t.  Determinato(art. 15-septies d.lgs. 502/92)</v>
      </c>
      <c r="B16" s="325" t="str">
        <f>'t1'!B17</f>
        <v>SD0597</v>
      </c>
      <c r="C16" s="2091">
        <f>'t11'!W19+'t11'!X19</f>
        <v>0</v>
      </c>
      <c r="D16" s="2091">
        <f>(C16-'t11'!S19-'t11'!T19-'t11'!U19-'t11'!V19)</f>
        <v>0</v>
      </c>
      <c r="E16" s="2092">
        <f>'t12'!C17/12</f>
        <v>0</v>
      </c>
      <c r="F16" s="2091">
        <f>'t3'!K17+'t3'!L17+'t3'!M17+'t3'!N17+'t3'!O17+'t3'!P17</f>
        <v>0</v>
      </c>
      <c r="G16" s="390" t="str">
        <f t="shared" si="0"/>
        <v>OK</v>
      </c>
      <c r="H16" s="390" t="str">
        <f t="shared" si="1"/>
        <v>OK</v>
      </c>
      <c r="I16" s="2093" t="str">
        <f>IF(H16="KO",($H$5&amp;(('t12'!C17/12*273)+(('t3'!K17+'t3'!L17+'t3'!M17+'t3'!N17+'t3'!O17+'t3'!P17)*273))&amp;")"),"")</f>
        <v/>
      </c>
    </row>
    <row r="17" spans="1:9" ht="12.9" x14ac:dyDescent="0.35">
      <c r="A17" s="314" t="str">
        <f>'t1'!A18</f>
        <v>Veterinari con inc. di struttura complessa (rapp.esclusivo)</v>
      </c>
      <c r="B17" s="325" t="str">
        <f>'t1'!B18</f>
        <v>SD0E74</v>
      </c>
      <c r="C17" s="2091">
        <f>'t11'!W20+'t11'!X20</f>
        <v>0</v>
      </c>
      <c r="D17" s="2091">
        <f>(C17-'t11'!S20-'t11'!T20-'t11'!U20-'t11'!V20)</f>
        <v>0</v>
      </c>
      <c r="E17" s="2092">
        <f>'t12'!C18/12</f>
        <v>0</v>
      </c>
      <c r="F17" s="2091">
        <f>'t3'!K18+'t3'!L18+'t3'!M18+'t3'!N18+'t3'!O18+'t3'!P18</f>
        <v>0</v>
      </c>
      <c r="G17" s="390" t="str">
        <f t="shared" si="0"/>
        <v>OK</v>
      </c>
      <c r="H17" s="390" t="str">
        <f t="shared" si="1"/>
        <v>OK</v>
      </c>
      <c r="I17" s="2093" t="str">
        <f>IF(H17="KO",($H$5&amp;(('t12'!C18/12*273)+(('t3'!K18+'t3'!L18+'t3'!M18+'t3'!N18+'t3'!O18+'t3'!P18)*273))&amp;")"),"")</f>
        <v/>
      </c>
    </row>
    <row r="18" spans="1:9" ht="12.9" x14ac:dyDescent="0.35">
      <c r="A18" s="314" t="str">
        <f>'t1'!A19</f>
        <v>Veterinari con inc. di struttura complessa (rapp. Non escl.)</v>
      </c>
      <c r="B18" s="325" t="str">
        <f>'t1'!B19</f>
        <v>SD0N74</v>
      </c>
      <c r="C18" s="2091">
        <f>'t11'!W21+'t11'!X21</f>
        <v>0</v>
      </c>
      <c r="D18" s="2091">
        <f>(C18-'t11'!S21-'t11'!T21-'t11'!U21-'t11'!V21)</f>
        <v>0</v>
      </c>
      <c r="E18" s="2092">
        <f>'t12'!C19/12</f>
        <v>0</v>
      </c>
      <c r="F18" s="2091">
        <f>'t3'!K19+'t3'!L19+'t3'!M19+'t3'!N19+'t3'!O19+'t3'!P19</f>
        <v>0</v>
      </c>
      <c r="G18" s="390" t="str">
        <f t="shared" si="0"/>
        <v>OK</v>
      </c>
      <c r="H18" s="390" t="str">
        <f t="shared" si="1"/>
        <v>OK</v>
      </c>
      <c r="I18" s="2093" t="str">
        <f>IF(H18="KO",($H$5&amp;(('t12'!C19/12*273)+(('t3'!K19+'t3'!L19+'t3'!M19+'t3'!N19+'t3'!O19+'t3'!P19)*273))&amp;")"),"")</f>
        <v/>
      </c>
    </row>
    <row r="19" spans="1:9" ht="12.9" x14ac:dyDescent="0.35">
      <c r="A19" s="314" t="str">
        <f>'t1'!A20</f>
        <v>Veterinari con inc. di struttura semplice (rapp. Esclusivo)</v>
      </c>
      <c r="B19" s="325" t="str">
        <f>'t1'!B20</f>
        <v>SD0E73</v>
      </c>
      <c r="C19" s="2091">
        <f>'t11'!W22+'t11'!X22</f>
        <v>0</v>
      </c>
      <c r="D19" s="2091">
        <f>(C19-'t11'!S22-'t11'!T22-'t11'!U22-'t11'!V22)</f>
        <v>0</v>
      </c>
      <c r="E19" s="2092">
        <f>'t12'!C20/12</f>
        <v>0</v>
      </c>
      <c r="F19" s="2091">
        <f>'t3'!K20+'t3'!L20+'t3'!M20+'t3'!N20+'t3'!O20+'t3'!P20</f>
        <v>0</v>
      </c>
      <c r="G19" s="390" t="str">
        <f t="shared" si="0"/>
        <v>OK</v>
      </c>
      <c r="H19" s="390" t="str">
        <f t="shared" si="1"/>
        <v>OK</v>
      </c>
      <c r="I19" s="2093" t="str">
        <f>IF(H19="KO",($H$5&amp;(('t12'!C20/12*273)+(('t3'!K20+'t3'!L20+'t3'!M20+'t3'!N20+'t3'!O20+'t3'!P20)*273))&amp;")"),"")</f>
        <v/>
      </c>
    </row>
    <row r="20" spans="1:9" ht="12.9" x14ac:dyDescent="0.35">
      <c r="A20" s="314" t="str">
        <f>'t1'!A21</f>
        <v>Veterinari con inc. di struttura semplice (rapp. Non escl.)</v>
      </c>
      <c r="B20" s="325" t="str">
        <f>'t1'!B21</f>
        <v>SD0N73</v>
      </c>
      <c r="C20" s="2091">
        <f>'t11'!W23+'t11'!X23</f>
        <v>0</v>
      </c>
      <c r="D20" s="2091">
        <f>(C20-'t11'!S23-'t11'!T23-'t11'!U23-'t11'!V23)</f>
        <v>0</v>
      </c>
      <c r="E20" s="2092">
        <f>'t12'!C21/12</f>
        <v>0</v>
      </c>
      <c r="F20" s="2091">
        <f>'t3'!K21+'t3'!L21+'t3'!M21+'t3'!N21+'t3'!O21+'t3'!P21</f>
        <v>0</v>
      </c>
      <c r="G20" s="390" t="str">
        <f t="shared" si="0"/>
        <v>OK</v>
      </c>
      <c r="H20" s="390" t="str">
        <f t="shared" si="1"/>
        <v>OK</v>
      </c>
      <c r="I20" s="2093" t="str">
        <f>IF(H20="KO",($H$5&amp;(('t12'!C21/12*273)+(('t3'!K21+'t3'!L21+'t3'!M21+'t3'!N21+'t3'!O21+'t3'!P21)*273))&amp;")"),"")</f>
        <v/>
      </c>
    </row>
    <row r="21" spans="1:9" ht="12.9" x14ac:dyDescent="0.35">
      <c r="A21" s="314" t="str">
        <f>'t1'!A22</f>
        <v>Veterinari con altri incar. Prof.li (rapp. Esclusivo)</v>
      </c>
      <c r="B21" s="325" t="str">
        <f>'t1'!B22</f>
        <v>SD0A73</v>
      </c>
      <c r="C21" s="2091">
        <f>'t11'!W24+'t11'!X24</f>
        <v>0</v>
      </c>
      <c r="D21" s="2091">
        <f>(C21-'t11'!S24-'t11'!T24-'t11'!U24-'t11'!V24)</f>
        <v>0</v>
      </c>
      <c r="E21" s="2092">
        <f>'t12'!C22/12</f>
        <v>0</v>
      </c>
      <c r="F21" s="2091">
        <f>'t3'!K22+'t3'!L22+'t3'!M22+'t3'!N22+'t3'!O22+'t3'!P22</f>
        <v>0</v>
      </c>
      <c r="G21" s="390" t="str">
        <f t="shared" si="0"/>
        <v>OK</v>
      </c>
      <c r="H21" s="390" t="str">
        <f t="shared" si="1"/>
        <v>OK</v>
      </c>
      <c r="I21" s="2093" t="str">
        <f>IF(H21="KO",($H$5&amp;(('t12'!C22/12*273)+(('t3'!K22+'t3'!L22+'t3'!M22+'t3'!N22+'t3'!O22+'t3'!P22)*273))&amp;")"),"")</f>
        <v/>
      </c>
    </row>
    <row r="22" spans="1:9" ht="12.9" x14ac:dyDescent="0.35">
      <c r="A22" s="314" t="str">
        <f>'t1'!A23</f>
        <v>Veterinari con altri incar. Prof.li (rapp. Non escl.)</v>
      </c>
      <c r="B22" s="325" t="str">
        <f>'t1'!B23</f>
        <v>SD0072</v>
      </c>
      <c r="C22" s="2091">
        <f>'t11'!W25+'t11'!X25</f>
        <v>0</v>
      </c>
      <c r="D22" s="2091">
        <f>(C22-'t11'!S25-'t11'!T25-'t11'!U25-'t11'!V25)</f>
        <v>0</v>
      </c>
      <c r="E22" s="2092">
        <f>'t12'!C23/12</f>
        <v>0</v>
      </c>
      <c r="F22" s="2091">
        <f>'t3'!K23+'t3'!L23+'t3'!M23+'t3'!N23+'t3'!O23+'t3'!P23</f>
        <v>0</v>
      </c>
      <c r="G22" s="390" t="str">
        <f t="shared" si="0"/>
        <v>OK</v>
      </c>
      <c r="H22" s="390" t="str">
        <f t="shared" si="1"/>
        <v>OK</v>
      </c>
      <c r="I22" s="2093" t="str">
        <f>IF(H22="KO",($H$5&amp;(('t12'!C23/12*273)+(('t3'!K23+'t3'!L23+'t3'!M23+'t3'!N23+'t3'!O23+'t3'!P23)*273))&amp;")"),"")</f>
        <v/>
      </c>
    </row>
    <row r="23" spans="1:9" ht="12.9" x14ac:dyDescent="0.35">
      <c r="A23" s="314" t="str">
        <f>'t1'!A24</f>
        <v>Veterinari a t. determinato (art. 15-septies d.lgs. 502/92)</v>
      </c>
      <c r="B23" s="325" t="str">
        <f>'t1'!B24</f>
        <v>SD0598</v>
      </c>
      <c r="C23" s="2091">
        <f>'t11'!W26+'t11'!X26</f>
        <v>0</v>
      </c>
      <c r="D23" s="2091">
        <f>(C23-'t11'!S26-'t11'!T26-'t11'!U26-'t11'!V26)</f>
        <v>0</v>
      </c>
      <c r="E23" s="2092">
        <f>'t12'!C24/12</f>
        <v>0</v>
      </c>
      <c r="F23" s="2091">
        <f>'t3'!K24+'t3'!L24+'t3'!M24+'t3'!N24+'t3'!O24+'t3'!P24</f>
        <v>0</v>
      </c>
      <c r="G23" s="390" t="str">
        <f t="shared" si="0"/>
        <v>OK</v>
      </c>
      <c r="H23" s="390" t="str">
        <f t="shared" si="1"/>
        <v>OK</v>
      </c>
      <c r="I23" s="2093" t="str">
        <f>IF(H23="KO",($H$5&amp;(('t12'!C24/12*273)+(('t3'!K24+'t3'!L24+'t3'!M24+'t3'!N24+'t3'!O24+'t3'!P24)*273))&amp;")"),"")</f>
        <v/>
      </c>
    </row>
    <row r="24" spans="1:9" ht="12.9" x14ac:dyDescent="0.35">
      <c r="A24" s="314" t="str">
        <f>'t1'!A25</f>
        <v>Odontoiatri con inc. di struttura complessa (rapp. Escl.)</v>
      </c>
      <c r="B24" s="325" t="str">
        <f>'t1'!B25</f>
        <v>SD0E49</v>
      </c>
      <c r="C24" s="2091">
        <f>'t11'!W27+'t11'!X27</f>
        <v>0</v>
      </c>
      <c r="D24" s="2091">
        <f>(C24-'t11'!S27-'t11'!T27-'t11'!U27-'t11'!V27)</f>
        <v>0</v>
      </c>
      <c r="E24" s="2092">
        <f>'t12'!C25/12</f>
        <v>0</v>
      </c>
      <c r="F24" s="2091">
        <f>'t3'!K25+'t3'!L25+'t3'!M25+'t3'!N25+'t3'!O25+'t3'!P25</f>
        <v>0</v>
      </c>
      <c r="G24" s="390" t="str">
        <f t="shared" si="0"/>
        <v>OK</v>
      </c>
      <c r="H24" s="390" t="str">
        <f t="shared" si="1"/>
        <v>OK</v>
      </c>
      <c r="I24" s="2093" t="str">
        <f>IF(H24="KO",($H$5&amp;(('t12'!C25/12*273)+(('t3'!K25+'t3'!L25+'t3'!M25+'t3'!N25+'t3'!O25+'t3'!P25)*273))&amp;")"),"")</f>
        <v/>
      </c>
    </row>
    <row r="25" spans="1:9" ht="12.9" x14ac:dyDescent="0.35">
      <c r="A25" s="314" t="str">
        <f>'t1'!A26</f>
        <v>Odontoiatri con inc. di struttura complessa (rapp. Non escl.</v>
      </c>
      <c r="B25" s="325" t="str">
        <f>'t1'!B26</f>
        <v>SD0N49</v>
      </c>
      <c r="C25" s="2091">
        <f>'t11'!W28+'t11'!X28</f>
        <v>0</v>
      </c>
      <c r="D25" s="2091">
        <f>(C25-'t11'!S28-'t11'!T28-'t11'!U28-'t11'!V28)</f>
        <v>0</v>
      </c>
      <c r="E25" s="2092">
        <f>'t12'!C26/12</f>
        <v>0</v>
      </c>
      <c r="F25" s="2091">
        <f>'t3'!K26+'t3'!L26+'t3'!M26+'t3'!N26+'t3'!O26+'t3'!P26</f>
        <v>0</v>
      </c>
      <c r="G25" s="390" t="str">
        <f t="shared" si="0"/>
        <v>OK</v>
      </c>
      <c r="H25" s="390" t="str">
        <f t="shared" si="1"/>
        <v>OK</v>
      </c>
      <c r="I25" s="2093" t="str">
        <f>IF(H25="KO",($H$5&amp;(('t12'!C26/12*273)+(('t3'!K26+'t3'!L26+'t3'!M26+'t3'!N26+'t3'!O26+'t3'!P26)*273))&amp;")"),"")</f>
        <v/>
      </c>
    </row>
    <row r="26" spans="1:9" ht="12.9" x14ac:dyDescent="0.35">
      <c r="A26" s="314" t="str">
        <f>'t1'!A27</f>
        <v>Odontoiatri con inc. di struttura semplice (rapp. Esclusivo)</v>
      </c>
      <c r="B26" s="325" t="str">
        <f>'t1'!B27</f>
        <v>SD0E48</v>
      </c>
      <c r="C26" s="2091">
        <f>'t11'!W29+'t11'!X29</f>
        <v>0</v>
      </c>
      <c r="D26" s="2091">
        <f>(C26-'t11'!S29-'t11'!T29-'t11'!U29-'t11'!V29)</f>
        <v>0</v>
      </c>
      <c r="E26" s="2092">
        <f>'t12'!C27/12</f>
        <v>0</v>
      </c>
      <c r="F26" s="2091">
        <f>'t3'!K27+'t3'!L27+'t3'!M27+'t3'!N27+'t3'!O27+'t3'!P27</f>
        <v>0</v>
      </c>
      <c r="G26" s="390" t="str">
        <f t="shared" si="0"/>
        <v>OK</v>
      </c>
      <c r="H26" s="390" t="str">
        <f t="shared" si="1"/>
        <v>OK</v>
      </c>
      <c r="I26" s="2093" t="str">
        <f>IF(H26="KO",($H$5&amp;(('t12'!C27/12*273)+(('t3'!K27+'t3'!L27+'t3'!M27+'t3'!N27+'t3'!O27+'t3'!P27)*273))&amp;")"),"")</f>
        <v/>
      </c>
    </row>
    <row r="27" spans="1:9" ht="12.9" x14ac:dyDescent="0.35">
      <c r="A27" s="314" t="str">
        <f>'t1'!A28</f>
        <v>Odontoiatri con inc. di struttura semplice (rapp. Non escl.)</v>
      </c>
      <c r="B27" s="325" t="str">
        <f>'t1'!B28</f>
        <v>SD0N48</v>
      </c>
      <c r="C27" s="2091">
        <f>'t11'!W30+'t11'!X30</f>
        <v>0</v>
      </c>
      <c r="D27" s="2091">
        <f>(C27-'t11'!S30-'t11'!T30-'t11'!U30-'t11'!V30)</f>
        <v>0</v>
      </c>
      <c r="E27" s="2092">
        <f>'t12'!C28/12</f>
        <v>0</v>
      </c>
      <c r="F27" s="2091">
        <f>'t3'!K28+'t3'!L28+'t3'!M28+'t3'!N28+'t3'!O28+'t3'!P28</f>
        <v>0</v>
      </c>
      <c r="G27" s="390" t="str">
        <f t="shared" si="0"/>
        <v>OK</v>
      </c>
      <c r="H27" s="390" t="str">
        <f t="shared" si="1"/>
        <v>OK</v>
      </c>
      <c r="I27" s="2093" t="str">
        <f>IF(H27="KO",($H$5&amp;(('t12'!C28/12*273)+(('t3'!K28+'t3'!L28+'t3'!M28+'t3'!N28+'t3'!O28+'t3'!P28)*273))&amp;")"),"")</f>
        <v/>
      </c>
    </row>
    <row r="28" spans="1:9" ht="12.9" x14ac:dyDescent="0.35">
      <c r="A28" s="314" t="str">
        <f>'t1'!A29</f>
        <v>Odontoiatri con altri incar. Prof.li (rapp. Esclusivo)</v>
      </c>
      <c r="B28" s="325" t="str">
        <f>'t1'!B29</f>
        <v>SD0A48</v>
      </c>
      <c r="C28" s="2091">
        <f>'t11'!W31+'t11'!X31</f>
        <v>0</v>
      </c>
      <c r="D28" s="2091">
        <f>(C28-'t11'!S31-'t11'!T31-'t11'!U31-'t11'!V31)</f>
        <v>0</v>
      </c>
      <c r="E28" s="2092">
        <f>'t12'!C29/12</f>
        <v>0</v>
      </c>
      <c r="F28" s="2091">
        <f>'t3'!K29+'t3'!L29+'t3'!M29+'t3'!N29+'t3'!O29+'t3'!P29</f>
        <v>0</v>
      </c>
      <c r="G28" s="390" t="str">
        <f t="shared" si="0"/>
        <v>OK</v>
      </c>
      <c r="H28" s="390" t="str">
        <f t="shared" si="1"/>
        <v>OK</v>
      </c>
      <c r="I28" s="2093" t="str">
        <f>IF(H28="KO",($H$5&amp;(('t12'!C29/12*273)+(('t3'!K29+'t3'!L29+'t3'!M29+'t3'!N29+'t3'!O29+'t3'!P29)*273))&amp;")"),"")</f>
        <v/>
      </c>
    </row>
    <row r="29" spans="1:9" ht="12.9" x14ac:dyDescent="0.35">
      <c r="A29" s="314" t="str">
        <f>'t1'!A30</f>
        <v>Odontoiatri con altri incar. Prof.li (rapp. Non escl.)</v>
      </c>
      <c r="B29" s="325" t="str">
        <f>'t1'!B30</f>
        <v>SD0047</v>
      </c>
      <c r="C29" s="2091">
        <f>'t11'!W32+'t11'!X32</f>
        <v>0</v>
      </c>
      <c r="D29" s="2091">
        <f>(C29-'t11'!S32-'t11'!T32-'t11'!U32-'t11'!V32)</f>
        <v>0</v>
      </c>
      <c r="E29" s="2092">
        <f>'t12'!C30/12</f>
        <v>0</v>
      </c>
      <c r="F29" s="2091">
        <f>'t3'!K30+'t3'!L30+'t3'!M30+'t3'!N30+'t3'!O30+'t3'!P30</f>
        <v>0</v>
      </c>
      <c r="G29" s="390" t="str">
        <f t="shared" si="0"/>
        <v>OK</v>
      </c>
      <c r="H29" s="390" t="str">
        <f t="shared" si="1"/>
        <v>OK</v>
      </c>
      <c r="I29" s="2093" t="str">
        <f>IF(H29="KO",($H$5&amp;(('t12'!C30/12*273)+(('t3'!K30+'t3'!L30+'t3'!M30+'t3'!N30+'t3'!O30+'t3'!P30)*273))&amp;")"),"")</f>
        <v/>
      </c>
    </row>
    <row r="30" spans="1:9" ht="12.9" x14ac:dyDescent="0.35">
      <c r="A30" s="314" t="str">
        <f>'t1'!A31</f>
        <v>Odontoiatri a t. determinato (art. 15-septies d.lgs. 502/92)</v>
      </c>
      <c r="B30" s="325" t="str">
        <f>'t1'!B31</f>
        <v>SD0599</v>
      </c>
      <c r="C30" s="2091">
        <f>'t11'!W33+'t11'!X33</f>
        <v>0</v>
      </c>
      <c r="D30" s="2091">
        <f>(C30-'t11'!S33-'t11'!T33-'t11'!U33-'t11'!V33)</f>
        <v>0</v>
      </c>
      <c r="E30" s="2092">
        <f>'t12'!C31/12</f>
        <v>0</v>
      </c>
      <c r="F30" s="2091">
        <f>'t3'!K31+'t3'!L31+'t3'!M31+'t3'!N31+'t3'!O31+'t3'!P31</f>
        <v>0</v>
      </c>
      <c r="G30" s="390" t="str">
        <f t="shared" si="0"/>
        <v>OK</v>
      </c>
      <c r="H30" s="390" t="str">
        <f t="shared" si="1"/>
        <v>OK</v>
      </c>
      <c r="I30" s="2093" t="str">
        <f>IF(H30="KO",($H$5&amp;(('t12'!C31/12*273)+(('t3'!K31+'t3'!L31+'t3'!M31+'t3'!N31+'t3'!O31+'t3'!P31)*273))&amp;")"),"")</f>
        <v/>
      </c>
    </row>
    <row r="31" spans="1:9" ht="12.9" x14ac:dyDescent="0.35">
      <c r="A31" s="314" t="str">
        <f>'t1'!A32</f>
        <v>Farmacisti con inc. di struttura complessa (rapp. Esclusivo)</v>
      </c>
      <c r="B31" s="325" t="str">
        <f>'t1'!B32</f>
        <v>SD0E39</v>
      </c>
      <c r="C31" s="2091">
        <f>'t11'!W34+'t11'!X34</f>
        <v>16</v>
      </c>
      <c r="D31" s="2091">
        <f>(C31-'t11'!S34-'t11'!T34-'t11'!U34-'t11'!V34)</f>
        <v>15</v>
      </c>
      <c r="E31" s="2092">
        <f>'t12'!C32/12</f>
        <v>1</v>
      </c>
      <c r="F31" s="2091">
        <f>'t3'!K32+'t3'!L32+'t3'!M32+'t3'!N32+'t3'!O32+'t3'!P32</f>
        <v>0</v>
      </c>
      <c r="G31" s="390" t="str">
        <f t="shared" si="0"/>
        <v>OK</v>
      </c>
      <c r="H31" s="390" t="str">
        <f t="shared" si="1"/>
        <v>OK</v>
      </c>
      <c r="I31" s="2093" t="str">
        <f>IF(H31="KO",($H$5&amp;(('t12'!C32/12*273)+(('t3'!K32+'t3'!L32+'t3'!M32+'t3'!N32+'t3'!O32+'t3'!P32)*273))&amp;")"),"")</f>
        <v/>
      </c>
    </row>
    <row r="32" spans="1:9" ht="12.9" x14ac:dyDescent="0.35">
      <c r="A32" s="314" t="str">
        <f>'t1'!A33</f>
        <v>Farmacisti con inc. di struttura complessa (rapp. Non escl.)</v>
      </c>
      <c r="B32" s="325" t="str">
        <f>'t1'!B33</f>
        <v>SD0N39</v>
      </c>
      <c r="C32" s="2091">
        <f>'t11'!W35+'t11'!X35</f>
        <v>0</v>
      </c>
      <c r="D32" s="2091">
        <f>(C32-'t11'!S35-'t11'!T35-'t11'!U35-'t11'!V35)</f>
        <v>0</v>
      </c>
      <c r="E32" s="2092">
        <f>'t12'!C33/12</f>
        <v>0</v>
      </c>
      <c r="F32" s="2091">
        <f>'t3'!K33+'t3'!L33+'t3'!M33+'t3'!N33+'t3'!O33+'t3'!P33</f>
        <v>0</v>
      </c>
      <c r="G32" s="390" t="str">
        <f t="shared" si="0"/>
        <v>OK</v>
      </c>
      <c r="H32" s="390" t="str">
        <f t="shared" si="1"/>
        <v>OK</v>
      </c>
      <c r="I32" s="2093" t="str">
        <f>IF(H32="KO",($H$5&amp;(('t12'!C33/12*273)+(('t3'!K33+'t3'!L33+'t3'!M33+'t3'!N33+'t3'!O33+'t3'!P33)*273))&amp;")"),"")</f>
        <v/>
      </c>
    </row>
    <row r="33" spans="1:9" ht="12.9" x14ac:dyDescent="0.35">
      <c r="A33" s="314" t="str">
        <f>'t1'!A34</f>
        <v>Farmacisti con inc. di struttura semplice (rapp. Esclusivo)</v>
      </c>
      <c r="B33" s="325" t="str">
        <f>'t1'!B34</f>
        <v>SD0E38</v>
      </c>
      <c r="C33" s="2091">
        <f>'t11'!W36+'t11'!X36</f>
        <v>50</v>
      </c>
      <c r="D33" s="2091">
        <f>(C33-'t11'!S36-'t11'!T36-'t11'!U36-'t11'!V36)</f>
        <v>50</v>
      </c>
      <c r="E33" s="2092">
        <f>'t12'!C34/12</f>
        <v>2</v>
      </c>
      <c r="F33" s="2091">
        <f>'t3'!K34+'t3'!L34+'t3'!M34+'t3'!N34+'t3'!O34+'t3'!P34</f>
        <v>0</v>
      </c>
      <c r="G33" s="390" t="str">
        <f t="shared" si="0"/>
        <v>OK</v>
      </c>
      <c r="H33" s="390" t="str">
        <f t="shared" si="1"/>
        <v>OK</v>
      </c>
      <c r="I33" s="2093" t="str">
        <f>IF(H33="KO",($H$5&amp;(('t12'!C34/12*273)+(('t3'!K34+'t3'!L34+'t3'!M34+'t3'!N34+'t3'!O34+'t3'!P34)*273))&amp;")"),"")</f>
        <v/>
      </c>
    </row>
    <row r="34" spans="1:9" ht="12.9" x14ac:dyDescent="0.35">
      <c r="A34" s="314" t="str">
        <f>'t1'!A35</f>
        <v>Farmacisti con inc. di struttura semplice (rapp. Non escl.)</v>
      </c>
      <c r="B34" s="325" t="str">
        <f>'t1'!B35</f>
        <v>SD0N38</v>
      </c>
      <c r="C34" s="2091">
        <f>'t11'!W37+'t11'!X37</f>
        <v>0</v>
      </c>
      <c r="D34" s="2091">
        <f>(C34-'t11'!S37-'t11'!T37-'t11'!U37-'t11'!V37)</f>
        <v>0</v>
      </c>
      <c r="E34" s="2092">
        <f>'t12'!C35/12</f>
        <v>0</v>
      </c>
      <c r="F34" s="2091">
        <f>'t3'!K35+'t3'!L35+'t3'!M35+'t3'!N35+'t3'!O35+'t3'!P35</f>
        <v>0</v>
      </c>
      <c r="G34" s="390" t="str">
        <f t="shared" si="0"/>
        <v>OK</v>
      </c>
      <c r="H34" s="390" t="str">
        <f t="shared" si="1"/>
        <v>OK</v>
      </c>
      <c r="I34" s="2093" t="str">
        <f>IF(H34="KO",($H$5&amp;(('t12'!C35/12*273)+(('t3'!K35+'t3'!L35+'t3'!M35+'t3'!N35+'t3'!O35+'t3'!P35)*273))&amp;")"),"")</f>
        <v/>
      </c>
    </row>
    <row r="35" spans="1:9" ht="12.9" x14ac:dyDescent="0.35">
      <c r="A35" s="314" t="str">
        <f>'t1'!A36</f>
        <v>Farmacisti con altri incar. Prof.li (rapp. Esclusivo)</v>
      </c>
      <c r="B35" s="325" t="str">
        <f>'t1'!B36</f>
        <v>SD0A38</v>
      </c>
      <c r="C35" s="2091">
        <f>'t11'!W38+'t11'!X38</f>
        <v>139</v>
      </c>
      <c r="D35" s="2091">
        <f>(C35-'t11'!S38-'t11'!T38-'t11'!U38-'t11'!V38)</f>
        <v>129</v>
      </c>
      <c r="E35" s="2092">
        <f>'t12'!C36/12</f>
        <v>3.9941666666666666</v>
      </c>
      <c r="F35" s="2091">
        <f>'t3'!K36+'t3'!L36+'t3'!M36+'t3'!N36+'t3'!O36+'t3'!P36</f>
        <v>0</v>
      </c>
      <c r="G35" s="390" t="str">
        <f t="shared" si="0"/>
        <v>OK</v>
      </c>
      <c r="H35" s="390" t="str">
        <f t="shared" si="1"/>
        <v>OK</v>
      </c>
      <c r="I35" s="2093" t="str">
        <f>IF(H35="KO",($H$5&amp;(('t12'!C36/12*273)+(('t3'!K36+'t3'!L36+'t3'!M36+'t3'!N36+'t3'!O36+'t3'!P36)*273))&amp;")"),"")</f>
        <v/>
      </c>
    </row>
    <row r="36" spans="1:9" ht="12.9" x14ac:dyDescent="0.35">
      <c r="A36" s="314" t="str">
        <f>'t1'!A37</f>
        <v>Farmacisti con altri incar. Prof.li (rapp. Non escl.)</v>
      </c>
      <c r="B36" s="325" t="str">
        <f>'t1'!B37</f>
        <v>SD0037</v>
      </c>
      <c r="C36" s="2091">
        <f>'t11'!W39+'t11'!X39</f>
        <v>0</v>
      </c>
      <c r="D36" s="2091">
        <f>(C36-'t11'!S39-'t11'!T39-'t11'!U39-'t11'!V39)</f>
        <v>0</v>
      </c>
      <c r="E36" s="2092">
        <f>'t12'!C37/12</f>
        <v>0</v>
      </c>
      <c r="F36" s="2091">
        <f>'t3'!K37+'t3'!L37+'t3'!M37+'t3'!N37+'t3'!O37+'t3'!P37</f>
        <v>0</v>
      </c>
      <c r="G36" s="390" t="str">
        <f t="shared" si="0"/>
        <v>OK</v>
      </c>
      <c r="H36" s="390" t="str">
        <f t="shared" si="1"/>
        <v>OK</v>
      </c>
      <c r="I36" s="2093" t="str">
        <f>IF(H36="KO",($H$5&amp;(('t12'!C37/12*273)+(('t3'!K37+'t3'!L37+'t3'!M37+'t3'!N37+'t3'!O37+'t3'!P37)*273))&amp;")"),"")</f>
        <v/>
      </c>
    </row>
    <row r="37" spans="1:9" ht="12.9" x14ac:dyDescent="0.35">
      <c r="A37" s="314" t="str">
        <f>'t1'!A38</f>
        <v>Farmacisti a t. determinato (art. 15-septies d.lgs. 502/92)</v>
      </c>
      <c r="B37" s="325" t="str">
        <f>'t1'!B38</f>
        <v>SD0600</v>
      </c>
      <c r="C37" s="2091">
        <f>'t11'!W40+'t11'!X40</f>
        <v>0</v>
      </c>
      <c r="D37" s="2091">
        <f>(C37-'t11'!S40-'t11'!T40-'t11'!U40-'t11'!V40)</f>
        <v>0</v>
      </c>
      <c r="E37" s="2092">
        <f>'t12'!C38/12</f>
        <v>0</v>
      </c>
      <c r="F37" s="2091">
        <f>'t3'!K38+'t3'!L38+'t3'!M38+'t3'!N38+'t3'!O38+'t3'!P38</f>
        <v>0</v>
      </c>
      <c r="G37" s="390" t="str">
        <f t="shared" si="0"/>
        <v>OK</v>
      </c>
      <c r="H37" s="390" t="str">
        <f t="shared" si="1"/>
        <v>OK</v>
      </c>
      <c r="I37" s="2093" t="str">
        <f>IF(H37="KO",($H$5&amp;(('t12'!C38/12*273)+(('t3'!K38+'t3'!L38+'t3'!M38+'t3'!N38+'t3'!O38+'t3'!P38)*273))&amp;")"),"")</f>
        <v/>
      </c>
    </row>
    <row r="38" spans="1:9" ht="12.9" x14ac:dyDescent="0.35">
      <c r="A38" s="314" t="str">
        <f>'t1'!A39</f>
        <v>Biologi con inc. di struttura complessa (rapp. Esclusivo)</v>
      </c>
      <c r="B38" s="325" t="str">
        <f>'t1'!B39</f>
        <v>SD0E13</v>
      </c>
      <c r="C38" s="2091">
        <f>'t11'!W41+'t11'!X41</f>
        <v>126</v>
      </c>
      <c r="D38" s="2091">
        <f>(C38-'t11'!S41-'t11'!T41-'t11'!U41-'t11'!V41)</f>
        <v>109</v>
      </c>
      <c r="E38" s="2092">
        <f>'t12'!C39/12</f>
        <v>3</v>
      </c>
      <c r="F38" s="2091">
        <f>'t3'!K39+'t3'!L39+'t3'!M39+'t3'!N39+'t3'!O39+'t3'!P39</f>
        <v>0</v>
      </c>
      <c r="G38" s="390" t="str">
        <f t="shared" si="0"/>
        <v>OK</v>
      </c>
      <c r="H38" s="390" t="str">
        <f t="shared" si="1"/>
        <v>OK</v>
      </c>
      <c r="I38" s="2093" t="str">
        <f>IF(H38="KO",($H$5&amp;(('t12'!C39/12*273)+(('t3'!K39+'t3'!L39+'t3'!M39+'t3'!N39+'t3'!O39+'t3'!P39)*273))&amp;")"),"")</f>
        <v/>
      </c>
    </row>
    <row r="39" spans="1:9" ht="12.9" x14ac:dyDescent="0.35">
      <c r="A39" s="314" t="str">
        <f>'t1'!A40</f>
        <v>Biologi con inc. di struttura complessa (rapp. Non escl.)</v>
      </c>
      <c r="B39" s="325" t="str">
        <f>'t1'!B40</f>
        <v>SD0N13</v>
      </c>
      <c r="C39" s="2091">
        <f>'t11'!W42+'t11'!X42</f>
        <v>0</v>
      </c>
      <c r="D39" s="2091">
        <f>(C39-'t11'!S42-'t11'!T42-'t11'!U42-'t11'!V42)</f>
        <v>0</v>
      </c>
      <c r="E39" s="2092">
        <f>'t12'!C40/12</f>
        <v>0</v>
      </c>
      <c r="F39" s="2091">
        <f>'t3'!K40+'t3'!L40+'t3'!M40+'t3'!N40+'t3'!O40+'t3'!P40</f>
        <v>0</v>
      </c>
      <c r="G39" s="390" t="str">
        <f t="shared" si="0"/>
        <v>OK</v>
      </c>
      <c r="H39" s="390" t="str">
        <f t="shared" si="1"/>
        <v>OK</v>
      </c>
      <c r="I39" s="2093" t="str">
        <f>IF(H39="KO",($H$5&amp;(('t12'!C40/12*273)+(('t3'!K40+'t3'!L40+'t3'!M40+'t3'!N40+'t3'!O40+'t3'!P40)*273))&amp;")"),"")</f>
        <v/>
      </c>
    </row>
    <row r="40" spans="1:9" ht="12.9" x14ac:dyDescent="0.35">
      <c r="A40" s="314" t="str">
        <f>'t1'!A41</f>
        <v>Biologi con inc. di struttura semplice (rapp. Esclusivo)</v>
      </c>
      <c r="B40" s="325" t="str">
        <f>'t1'!B41</f>
        <v>SD0E12</v>
      </c>
      <c r="C40" s="2091">
        <f>'t11'!W43+'t11'!X43</f>
        <v>270</v>
      </c>
      <c r="D40" s="2091">
        <f>(C40-'t11'!S43-'t11'!T43-'t11'!U43-'t11'!V43)</f>
        <v>264</v>
      </c>
      <c r="E40" s="2092">
        <f>'t12'!C41/12</f>
        <v>7</v>
      </c>
      <c r="F40" s="2091">
        <f>'t3'!K41+'t3'!L41+'t3'!M41+'t3'!N41+'t3'!O41+'t3'!P41</f>
        <v>0</v>
      </c>
      <c r="G40" s="390" t="str">
        <f t="shared" si="0"/>
        <v>OK</v>
      </c>
      <c r="H40" s="390" t="str">
        <f t="shared" si="1"/>
        <v>OK</v>
      </c>
      <c r="I40" s="2093" t="str">
        <f>IF(H40="KO",($H$5&amp;(('t12'!C41/12*273)+(('t3'!K41+'t3'!L41+'t3'!M41+'t3'!N41+'t3'!O41+'t3'!P41)*273))&amp;")"),"")</f>
        <v/>
      </c>
    </row>
    <row r="41" spans="1:9" ht="12.9" x14ac:dyDescent="0.35">
      <c r="A41" s="314" t="str">
        <f>'t1'!A42</f>
        <v>Biologi con inc. di struttura semplice (rapp. Non escl.)</v>
      </c>
      <c r="B41" s="325" t="str">
        <f>'t1'!B42</f>
        <v>SD0N12</v>
      </c>
      <c r="C41" s="2091">
        <f>'t11'!W44+'t11'!X44</f>
        <v>0</v>
      </c>
      <c r="D41" s="2091">
        <f>(C41-'t11'!S44-'t11'!T44-'t11'!U44-'t11'!V44)</f>
        <v>0</v>
      </c>
      <c r="E41" s="2092">
        <f>'t12'!C42/12</f>
        <v>0</v>
      </c>
      <c r="F41" s="2091">
        <f>'t3'!K42+'t3'!L42+'t3'!M42+'t3'!N42+'t3'!O42+'t3'!P42</f>
        <v>0</v>
      </c>
      <c r="G41" s="390" t="str">
        <f t="shared" si="0"/>
        <v>OK</v>
      </c>
      <c r="H41" s="390" t="str">
        <f t="shared" si="1"/>
        <v>OK</v>
      </c>
      <c r="I41" s="2093" t="str">
        <f>IF(H41="KO",($H$5&amp;(('t12'!C42/12*273)+(('t3'!K42+'t3'!L42+'t3'!M42+'t3'!N42+'t3'!O42+'t3'!P42)*273))&amp;")"),"")</f>
        <v/>
      </c>
    </row>
    <row r="42" spans="1:9" ht="12.9" x14ac:dyDescent="0.35">
      <c r="A42" s="314" t="str">
        <f>'t1'!A43</f>
        <v>Biologi con altri incar. Prof.li (rapp. Esclusivo)</v>
      </c>
      <c r="B42" s="325" t="str">
        <f>'t1'!B43</f>
        <v>SD0A12</v>
      </c>
      <c r="C42" s="2091">
        <f>'t11'!W45+'t11'!X45</f>
        <v>1375</v>
      </c>
      <c r="D42" s="2091">
        <f>(C42-'t11'!S45-'t11'!T45-'t11'!U45-'t11'!V45)</f>
        <v>1367</v>
      </c>
      <c r="E42" s="2092">
        <f>'t12'!C43/12</f>
        <v>30.150000000000002</v>
      </c>
      <c r="F42" s="2091">
        <f>'t3'!K43+'t3'!L43+'t3'!M43+'t3'!N43+'t3'!O43+'t3'!P43</f>
        <v>1</v>
      </c>
      <c r="G42" s="390" t="str">
        <f t="shared" si="0"/>
        <v>OK</v>
      </c>
      <c r="H42" s="390" t="str">
        <f t="shared" si="1"/>
        <v>OK</v>
      </c>
      <c r="I42" s="2093" t="str">
        <f>IF(H42="KO",($H$5&amp;(('t12'!C43/12*273)+(('t3'!K43+'t3'!L43+'t3'!M43+'t3'!N43+'t3'!O43+'t3'!P43)*273))&amp;")"),"")</f>
        <v/>
      </c>
    </row>
    <row r="43" spans="1:9" ht="12.9" x14ac:dyDescent="0.35">
      <c r="A43" s="314" t="str">
        <f>'t1'!A44</f>
        <v>Biologi con altri incar. Prof.li (rapp. Non escl.)</v>
      </c>
      <c r="B43" s="325" t="str">
        <f>'t1'!B44</f>
        <v>SD0011</v>
      </c>
      <c r="C43" s="2091">
        <f>'t11'!W46+'t11'!X46</f>
        <v>0</v>
      </c>
      <c r="D43" s="2091">
        <f>(C43-'t11'!S46-'t11'!T46-'t11'!U46-'t11'!V46)</f>
        <v>0</v>
      </c>
      <c r="E43" s="2092">
        <f>'t12'!C44/12</f>
        <v>0</v>
      </c>
      <c r="F43" s="2091">
        <f>'t3'!K44+'t3'!L44+'t3'!M44+'t3'!N44+'t3'!O44+'t3'!P44</f>
        <v>0</v>
      </c>
      <c r="G43" s="390" t="str">
        <f t="shared" si="0"/>
        <v>OK</v>
      </c>
      <c r="H43" s="390" t="str">
        <f t="shared" si="1"/>
        <v>OK</v>
      </c>
      <c r="I43" s="2093" t="str">
        <f>IF(H43="KO",($H$5&amp;(('t12'!C44/12*273)+(('t3'!K44+'t3'!L44+'t3'!M44+'t3'!N44+'t3'!O44+'t3'!P44)*273))&amp;")"),"")</f>
        <v/>
      </c>
    </row>
    <row r="44" spans="1:9" ht="12.9" x14ac:dyDescent="0.35">
      <c r="A44" s="314" t="str">
        <f>'t1'!A45</f>
        <v>Biologi a t. determinato (art. 15-septies d.lgs. 502/92)</v>
      </c>
      <c r="B44" s="325" t="str">
        <f>'t1'!B45</f>
        <v>SD0601</v>
      </c>
      <c r="C44" s="2091">
        <f>'t11'!W47+'t11'!X47</f>
        <v>0</v>
      </c>
      <c r="D44" s="2091">
        <f>(C44-'t11'!S47-'t11'!T47-'t11'!U47-'t11'!V47)</f>
        <v>0</v>
      </c>
      <c r="E44" s="2092">
        <f>'t12'!C45/12</f>
        <v>0</v>
      </c>
      <c r="F44" s="2091">
        <f>'t3'!K45+'t3'!L45+'t3'!M45+'t3'!N45+'t3'!O45+'t3'!P45</f>
        <v>0</v>
      </c>
      <c r="G44" s="390" t="str">
        <f t="shared" si="0"/>
        <v>OK</v>
      </c>
      <c r="H44" s="390" t="str">
        <f t="shared" si="1"/>
        <v>OK</v>
      </c>
      <c r="I44" s="2093" t="str">
        <f>IF(H44="KO",($H$5&amp;(('t12'!C45/12*273)+(('t3'!K45+'t3'!L45+'t3'!M45+'t3'!N45+'t3'!O45+'t3'!P45)*273))&amp;")"),"")</f>
        <v/>
      </c>
    </row>
    <row r="45" spans="1:9" ht="12.9" x14ac:dyDescent="0.35">
      <c r="A45" s="314" t="str">
        <f>'t1'!A46</f>
        <v>Chimici con inc. di struttura complessa (rapp. Esclusivo)</v>
      </c>
      <c r="B45" s="325" t="str">
        <f>'t1'!B46</f>
        <v>SD0E16</v>
      </c>
      <c r="C45" s="2091">
        <f>'t11'!W48+'t11'!X48</f>
        <v>0</v>
      </c>
      <c r="D45" s="2091">
        <f>(C45-'t11'!S48-'t11'!T48-'t11'!U48-'t11'!V48)</f>
        <v>0</v>
      </c>
      <c r="E45" s="2092">
        <f>'t12'!C46/12</f>
        <v>0</v>
      </c>
      <c r="F45" s="2091">
        <f>'t3'!K46+'t3'!L46+'t3'!M46+'t3'!N46+'t3'!O46+'t3'!P46</f>
        <v>0</v>
      </c>
      <c r="G45" s="390" t="str">
        <f t="shared" si="0"/>
        <v>OK</v>
      </c>
      <c r="H45" s="390" t="str">
        <f t="shared" si="1"/>
        <v>OK</v>
      </c>
      <c r="I45" s="2093" t="str">
        <f>IF(H45="KO",($H$5&amp;(('t12'!C46/12*273)+(('t3'!K46+'t3'!L46+'t3'!M46+'t3'!N46+'t3'!O46+'t3'!P46)*273))&amp;")"),"")</f>
        <v/>
      </c>
    </row>
    <row r="46" spans="1:9" ht="12.9" x14ac:dyDescent="0.35">
      <c r="A46" s="314" t="str">
        <f>'t1'!A47</f>
        <v>Chimici con inc. di struttura complessa (rapp.non escl.)</v>
      </c>
      <c r="B46" s="325" t="str">
        <f>'t1'!B47</f>
        <v>SD0N16</v>
      </c>
      <c r="C46" s="2091">
        <f>'t11'!W49+'t11'!X49</f>
        <v>0</v>
      </c>
      <c r="D46" s="2091">
        <f>(C46-'t11'!S49-'t11'!T49-'t11'!U49-'t11'!V49)</f>
        <v>0</v>
      </c>
      <c r="E46" s="2092">
        <f>'t12'!C47/12</f>
        <v>0</v>
      </c>
      <c r="F46" s="2091">
        <f>'t3'!K47+'t3'!L47+'t3'!M47+'t3'!N47+'t3'!O47+'t3'!P47</f>
        <v>0</v>
      </c>
      <c r="G46" s="390" t="str">
        <f t="shared" si="0"/>
        <v>OK</v>
      </c>
      <c r="H46" s="390" t="str">
        <f t="shared" si="1"/>
        <v>OK</v>
      </c>
      <c r="I46" s="2093" t="str">
        <f>IF(H46="KO",($H$5&amp;(('t12'!C47/12*273)+(('t3'!K47+'t3'!L47+'t3'!M47+'t3'!N47+'t3'!O47+'t3'!P47)*273))&amp;")"),"")</f>
        <v/>
      </c>
    </row>
    <row r="47" spans="1:9" ht="12.9" x14ac:dyDescent="0.35">
      <c r="A47" s="314" t="str">
        <f>'t1'!A48</f>
        <v>Chimici con inc. di struttura semplice (rapp. Esclusivo)</v>
      </c>
      <c r="B47" s="325" t="str">
        <f>'t1'!B48</f>
        <v>SD0E15</v>
      </c>
      <c r="C47" s="2091">
        <f>'t11'!W50+'t11'!X50</f>
        <v>34</v>
      </c>
      <c r="D47" s="2091">
        <f>(C47-'t11'!S50-'t11'!T50-'t11'!U50-'t11'!V50)</f>
        <v>33</v>
      </c>
      <c r="E47" s="2092">
        <f>'t12'!C48/12</f>
        <v>1</v>
      </c>
      <c r="F47" s="2091">
        <f>'t3'!K48+'t3'!L48+'t3'!M48+'t3'!N48+'t3'!O48+'t3'!P48</f>
        <v>0</v>
      </c>
      <c r="G47" s="390" t="str">
        <f t="shared" si="0"/>
        <v>OK</v>
      </c>
      <c r="H47" s="390" t="str">
        <f t="shared" si="1"/>
        <v>OK</v>
      </c>
      <c r="I47" s="2093" t="str">
        <f>IF(H47="KO",($H$5&amp;(('t12'!C48/12*273)+(('t3'!K48+'t3'!L48+'t3'!M48+'t3'!N48+'t3'!O48+'t3'!P48)*273))&amp;")"),"")</f>
        <v/>
      </c>
    </row>
    <row r="48" spans="1:9" ht="12.9" x14ac:dyDescent="0.35">
      <c r="A48" s="314" t="str">
        <f>'t1'!A49</f>
        <v>Chimici con inc. di struttura semplice (rapp. Non escl.)</v>
      </c>
      <c r="B48" s="325" t="str">
        <f>'t1'!B49</f>
        <v>SD0N15</v>
      </c>
      <c r="C48" s="2091">
        <f>'t11'!W51+'t11'!X51</f>
        <v>0</v>
      </c>
      <c r="D48" s="2091">
        <f>(C48-'t11'!S51-'t11'!T51-'t11'!U51-'t11'!V51)</f>
        <v>0</v>
      </c>
      <c r="E48" s="2092">
        <f>'t12'!C49/12</f>
        <v>0</v>
      </c>
      <c r="F48" s="2091">
        <f>'t3'!K49+'t3'!L49+'t3'!M49+'t3'!N49+'t3'!O49+'t3'!P49</f>
        <v>0</v>
      </c>
      <c r="G48" s="390" t="str">
        <f t="shared" si="0"/>
        <v>OK</v>
      </c>
      <c r="H48" s="390" t="str">
        <f t="shared" si="1"/>
        <v>OK</v>
      </c>
      <c r="I48" s="2093" t="str">
        <f>IF(H48="KO",($H$5&amp;(('t12'!C49/12*273)+(('t3'!K49+'t3'!L49+'t3'!M49+'t3'!N49+'t3'!O49+'t3'!P49)*273))&amp;")"),"")</f>
        <v/>
      </c>
    </row>
    <row r="49" spans="1:9" ht="12.9" x14ac:dyDescent="0.35">
      <c r="A49" s="314" t="str">
        <f>'t1'!A50</f>
        <v>Chimici con altri incar. Prof.li (rapp. Esclusivo)</v>
      </c>
      <c r="B49" s="325" t="str">
        <f>'t1'!B50</f>
        <v>SD0A15</v>
      </c>
      <c r="C49" s="2091">
        <f>'t11'!W52+'t11'!X52</f>
        <v>44</v>
      </c>
      <c r="D49" s="2091">
        <f>(C49-'t11'!S52-'t11'!T52-'t11'!U52-'t11'!V52)</f>
        <v>43</v>
      </c>
      <c r="E49" s="2092">
        <f>'t12'!C50/12</f>
        <v>1</v>
      </c>
      <c r="F49" s="2091">
        <f>'t3'!K50+'t3'!L50+'t3'!M50+'t3'!N50+'t3'!O50+'t3'!P50</f>
        <v>0</v>
      </c>
      <c r="G49" s="390" t="str">
        <f t="shared" si="0"/>
        <v>OK</v>
      </c>
      <c r="H49" s="390" t="str">
        <f t="shared" si="1"/>
        <v>OK</v>
      </c>
      <c r="I49" s="2093" t="str">
        <f>IF(H49="KO",($H$5&amp;(('t12'!C50/12*273)+(('t3'!K50+'t3'!L50+'t3'!M50+'t3'!N50+'t3'!O50+'t3'!P50)*273))&amp;")"),"")</f>
        <v/>
      </c>
    </row>
    <row r="50" spans="1:9" ht="12.9" x14ac:dyDescent="0.35">
      <c r="A50" s="314" t="str">
        <f>'t1'!A51</f>
        <v>Chimici con altri incar. Prof.li (rapp. Non escl.)</v>
      </c>
      <c r="B50" s="325" t="str">
        <f>'t1'!B51</f>
        <v>SD0014</v>
      </c>
      <c r="C50" s="2091">
        <f>'t11'!W53+'t11'!X53</f>
        <v>0</v>
      </c>
      <c r="D50" s="2091">
        <f>(C50-'t11'!S53-'t11'!T53-'t11'!U53-'t11'!V53)</f>
        <v>0</v>
      </c>
      <c r="E50" s="2092">
        <f>'t12'!C51/12</f>
        <v>0</v>
      </c>
      <c r="F50" s="2091">
        <f>'t3'!K51+'t3'!L51+'t3'!M51+'t3'!N51+'t3'!O51+'t3'!P51</f>
        <v>0</v>
      </c>
      <c r="G50" s="390" t="str">
        <f t="shared" si="0"/>
        <v>OK</v>
      </c>
      <c r="H50" s="390" t="str">
        <f t="shared" si="1"/>
        <v>OK</v>
      </c>
      <c r="I50" s="2093" t="str">
        <f>IF(H50="KO",($H$5&amp;(('t12'!C51/12*273)+(('t3'!K51+'t3'!L51+'t3'!M51+'t3'!N51+'t3'!O51+'t3'!P51)*273))&amp;")"),"")</f>
        <v/>
      </c>
    </row>
    <row r="51" spans="1:9" ht="12.9" x14ac:dyDescent="0.35">
      <c r="A51" s="314" t="str">
        <f>'t1'!A52</f>
        <v>Chimici a t. determinato (art. 15-septies d.lgs. 502/92)</v>
      </c>
      <c r="B51" s="325" t="str">
        <f>'t1'!B52</f>
        <v>SD0602</v>
      </c>
      <c r="C51" s="2091">
        <f>'t11'!W54+'t11'!X54</f>
        <v>0</v>
      </c>
      <c r="D51" s="2091">
        <f>(C51-'t11'!S54-'t11'!T54-'t11'!U54-'t11'!V54)</f>
        <v>0</v>
      </c>
      <c r="E51" s="2092">
        <f>'t12'!C52/12</f>
        <v>0</v>
      </c>
      <c r="F51" s="2091">
        <f>'t3'!K52+'t3'!L52+'t3'!M52+'t3'!N52+'t3'!O52+'t3'!P52</f>
        <v>0</v>
      </c>
      <c r="G51" s="390" t="str">
        <f t="shared" si="0"/>
        <v>OK</v>
      </c>
      <c r="H51" s="390" t="str">
        <f t="shared" si="1"/>
        <v>OK</v>
      </c>
      <c r="I51" s="2093" t="str">
        <f>IF(H51="KO",($H$5&amp;(('t12'!C52/12*273)+(('t3'!K52+'t3'!L52+'t3'!M52+'t3'!N52+'t3'!O52+'t3'!P52)*273))&amp;")"),"")</f>
        <v/>
      </c>
    </row>
    <row r="52" spans="1:9" ht="12.9" x14ac:dyDescent="0.35">
      <c r="A52" s="314" t="str">
        <f>'t1'!A53</f>
        <v>Fisici con inc. di struttura complessa (rapp. Esclusivo)</v>
      </c>
      <c r="B52" s="325" t="str">
        <f>'t1'!B53</f>
        <v>SD0E42</v>
      </c>
      <c r="C52" s="2091">
        <f>'t11'!W55+'t11'!X55</f>
        <v>0</v>
      </c>
      <c r="D52" s="2091">
        <f>(C52-'t11'!S55-'t11'!T55-'t11'!U55-'t11'!V55)</f>
        <v>0</v>
      </c>
      <c r="E52" s="2092">
        <f>'t12'!C53/12</f>
        <v>0</v>
      </c>
      <c r="F52" s="2091">
        <f>'t3'!K53+'t3'!L53+'t3'!M53+'t3'!N53+'t3'!O53+'t3'!P53</f>
        <v>0</v>
      </c>
      <c r="G52" s="390" t="str">
        <f t="shared" si="0"/>
        <v>OK</v>
      </c>
      <c r="H52" s="390" t="str">
        <f t="shared" si="1"/>
        <v>OK</v>
      </c>
      <c r="I52" s="2093" t="str">
        <f>IF(H52="KO",($H$5&amp;(('t12'!C53/12*273)+(('t3'!K53+'t3'!L53+'t3'!M53+'t3'!N53+'t3'!O53+'t3'!P53)*273))&amp;")"),"")</f>
        <v/>
      </c>
    </row>
    <row r="53" spans="1:9" ht="12.9" x14ac:dyDescent="0.35">
      <c r="A53" s="314" t="str">
        <f>'t1'!A54</f>
        <v>Fisici con inc. di struttura complessa (rapp. Non escl.)</v>
      </c>
      <c r="B53" s="325" t="str">
        <f>'t1'!B54</f>
        <v>SD0N42</v>
      </c>
      <c r="C53" s="2091">
        <f>'t11'!W56+'t11'!X56</f>
        <v>0</v>
      </c>
      <c r="D53" s="2091">
        <f>(C53-'t11'!S56-'t11'!T56-'t11'!U56-'t11'!V56)</f>
        <v>0</v>
      </c>
      <c r="E53" s="2092">
        <f>'t12'!C54/12</f>
        <v>0</v>
      </c>
      <c r="F53" s="2091">
        <f>'t3'!K54+'t3'!L54+'t3'!M54+'t3'!N54+'t3'!O54+'t3'!P54</f>
        <v>0</v>
      </c>
      <c r="G53" s="390" t="str">
        <f t="shared" si="0"/>
        <v>OK</v>
      </c>
      <c r="H53" s="390" t="str">
        <f t="shared" si="1"/>
        <v>OK</v>
      </c>
      <c r="I53" s="2093" t="str">
        <f>IF(H53="KO",($H$5&amp;(('t12'!C54/12*273)+(('t3'!K54+'t3'!L54+'t3'!M54+'t3'!N54+'t3'!O54+'t3'!P54)*273))&amp;")"),"")</f>
        <v/>
      </c>
    </row>
    <row r="54" spans="1:9" ht="12.9" x14ac:dyDescent="0.35">
      <c r="A54" s="314" t="str">
        <f>'t1'!A55</f>
        <v>Fisici con inc. di struttura semplice (rapp. Esclusivo)</v>
      </c>
      <c r="B54" s="325" t="str">
        <f>'t1'!B55</f>
        <v>SD0E41</v>
      </c>
      <c r="C54" s="2091">
        <f>'t11'!W57+'t11'!X57</f>
        <v>86</v>
      </c>
      <c r="D54" s="2091">
        <f>(C54-'t11'!S57-'t11'!T57-'t11'!U57-'t11'!V57)</f>
        <v>85</v>
      </c>
      <c r="E54" s="2092">
        <f>'t12'!C55/12</f>
        <v>2</v>
      </c>
      <c r="F54" s="2091">
        <f>'t3'!K55+'t3'!L55+'t3'!M55+'t3'!N55+'t3'!O55+'t3'!P55</f>
        <v>0</v>
      </c>
      <c r="G54" s="390" t="str">
        <f t="shared" si="0"/>
        <v>OK</v>
      </c>
      <c r="H54" s="390" t="str">
        <f t="shared" si="1"/>
        <v>OK</v>
      </c>
      <c r="I54" s="2093" t="str">
        <f>IF(H54="KO",($H$5&amp;(('t12'!C55/12*273)+(('t3'!K55+'t3'!L55+'t3'!M55+'t3'!N55+'t3'!O55+'t3'!P55)*273))&amp;")"),"")</f>
        <v/>
      </c>
    </row>
    <row r="55" spans="1:9" ht="12.9" x14ac:dyDescent="0.35">
      <c r="A55" s="314" t="str">
        <f>'t1'!A56</f>
        <v>Fisici con inc. di struttura semplice (rapp. Non escl.)</v>
      </c>
      <c r="B55" s="325" t="str">
        <f>'t1'!B56</f>
        <v>SD0N41</v>
      </c>
      <c r="C55" s="2091">
        <f>'t11'!W58+'t11'!X58</f>
        <v>0</v>
      </c>
      <c r="D55" s="2091">
        <f>(C55-'t11'!S58-'t11'!T58-'t11'!U58-'t11'!V58)</f>
        <v>0</v>
      </c>
      <c r="E55" s="2092">
        <f>'t12'!C56/12</f>
        <v>0</v>
      </c>
      <c r="F55" s="2091">
        <f>'t3'!K56+'t3'!L56+'t3'!M56+'t3'!N56+'t3'!O56+'t3'!P56</f>
        <v>0</v>
      </c>
      <c r="G55" s="390" t="str">
        <f t="shared" si="0"/>
        <v>OK</v>
      </c>
      <c r="H55" s="390" t="str">
        <f t="shared" si="1"/>
        <v>OK</v>
      </c>
      <c r="I55" s="2093" t="str">
        <f>IF(H55="KO",($H$5&amp;(('t12'!C56/12*273)+(('t3'!K56+'t3'!L56+'t3'!M56+'t3'!N56+'t3'!O56+'t3'!P56)*273))&amp;")"),"")</f>
        <v/>
      </c>
    </row>
    <row r="56" spans="1:9" ht="12.9" x14ac:dyDescent="0.35">
      <c r="A56" s="314" t="str">
        <f>'t1'!A57</f>
        <v>Fisici con altri incar. Prof.li (rapp. Esclusivo)</v>
      </c>
      <c r="B56" s="325" t="str">
        <f>'t1'!B57</f>
        <v>SD0A41</v>
      </c>
      <c r="C56" s="2091">
        <f>'t11'!W59+'t11'!X59</f>
        <v>241</v>
      </c>
      <c r="D56" s="2091">
        <f>(C56-'t11'!S59-'t11'!T59-'t11'!U59-'t11'!V59)</f>
        <v>241</v>
      </c>
      <c r="E56" s="2092">
        <f>'t12'!C57/12</f>
        <v>4</v>
      </c>
      <c r="F56" s="2091">
        <f>'t3'!K57+'t3'!L57+'t3'!M57+'t3'!N57+'t3'!O57+'t3'!P57</f>
        <v>0</v>
      </c>
      <c r="G56" s="390" t="str">
        <f t="shared" si="0"/>
        <v>OK</v>
      </c>
      <c r="H56" s="390" t="str">
        <f t="shared" si="1"/>
        <v>OK</v>
      </c>
      <c r="I56" s="2093" t="str">
        <f>IF(H56="KO",($H$5&amp;(('t12'!C57/12*273)+(('t3'!K57+'t3'!L57+'t3'!M57+'t3'!N57+'t3'!O57+'t3'!P57)*273))&amp;")"),"")</f>
        <v/>
      </c>
    </row>
    <row r="57" spans="1:9" ht="12.9" x14ac:dyDescent="0.35">
      <c r="A57" s="314" t="str">
        <f>'t1'!A58</f>
        <v>Fisici con altri incar. Prof.li (rapp. Non escl.)</v>
      </c>
      <c r="B57" s="325" t="str">
        <f>'t1'!B58</f>
        <v>SD0040</v>
      </c>
      <c r="C57" s="2091">
        <f>'t11'!W60+'t11'!X60</f>
        <v>0</v>
      </c>
      <c r="D57" s="2091">
        <f>(C57-'t11'!S60-'t11'!T60-'t11'!U60-'t11'!V60)</f>
        <v>0</v>
      </c>
      <c r="E57" s="2092">
        <f>'t12'!C58/12</f>
        <v>0</v>
      </c>
      <c r="F57" s="2091">
        <f>'t3'!K58+'t3'!L58+'t3'!M58+'t3'!N58+'t3'!O58+'t3'!P58</f>
        <v>0</v>
      </c>
      <c r="G57" s="390" t="str">
        <f t="shared" si="0"/>
        <v>OK</v>
      </c>
      <c r="H57" s="390" t="str">
        <f t="shared" si="1"/>
        <v>OK</v>
      </c>
      <c r="I57" s="2093" t="str">
        <f>IF(H57="KO",($H$5&amp;(('t12'!C58/12*273)+(('t3'!K58+'t3'!L58+'t3'!M58+'t3'!N58+'t3'!O58+'t3'!P58)*273))&amp;")"),"")</f>
        <v/>
      </c>
    </row>
    <row r="58" spans="1:9" ht="12.9" x14ac:dyDescent="0.35">
      <c r="A58" s="314" t="str">
        <f>'t1'!A59</f>
        <v>Fisici a t. determinato (art. 15-septies d.lgs. 502/92)</v>
      </c>
      <c r="B58" s="325" t="str">
        <f>'t1'!B59</f>
        <v>SD0603</v>
      </c>
      <c r="C58" s="2091">
        <f>'t11'!W61+'t11'!X61</f>
        <v>0</v>
      </c>
      <c r="D58" s="2091">
        <f>(C58-'t11'!S61-'t11'!T61-'t11'!U61-'t11'!V61)</f>
        <v>0</v>
      </c>
      <c r="E58" s="2092">
        <f>'t12'!C59/12</f>
        <v>0</v>
      </c>
      <c r="F58" s="2091">
        <f>'t3'!K59+'t3'!L59+'t3'!M59+'t3'!N59+'t3'!O59+'t3'!P59</f>
        <v>0</v>
      </c>
      <c r="G58" s="390" t="str">
        <f t="shared" si="0"/>
        <v>OK</v>
      </c>
      <c r="H58" s="390" t="str">
        <f t="shared" si="1"/>
        <v>OK</v>
      </c>
      <c r="I58" s="2093" t="str">
        <f>IF(H58="KO",($H$5&amp;(('t12'!C59/12*273)+(('t3'!K59+'t3'!L59+'t3'!M59+'t3'!N59+'t3'!O59+'t3'!P59)*273))&amp;")"),"")</f>
        <v/>
      </c>
    </row>
    <row r="59" spans="1:9" ht="12.9" x14ac:dyDescent="0.35">
      <c r="A59" s="314" t="str">
        <f>'t1'!A60</f>
        <v>Psicologi con inc. di struttura complessa (rapp. Esclusivo)</v>
      </c>
      <c r="B59" s="325" t="str">
        <f>'t1'!B60</f>
        <v>SD0E66</v>
      </c>
      <c r="C59" s="2091">
        <f>'t11'!W62+'t11'!X62</f>
        <v>0</v>
      </c>
      <c r="D59" s="2091">
        <f>(C59-'t11'!S62-'t11'!T62-'t11'!U62-'t11'!V62)</f>
        <v>0</v>
      </c>
      <c r="E59" s="2092">
        <f>'t12'!C60/12</f>
        <v>0</v>
      </c>
      <c r="F59" s="2091">
        <f>'t3'!K60+'t3'!L60+'t3'!M60+'t3'!N60+'t3'!O60+'t3'!P60</f>
        <v>0</v>
      </c>
      <c r="G59" s="390" t="str">
        <f t="shared" si="0"/>
        <v>OK</v>
      </c>
      <c r="H59" s="390" t="str">
        <f t="shared" si="1"/>
        <v>OK</v>
      </c>
      <c r="I59" s="2093" t="str">
        <f>IF(H59="KO",($H$5&amp;(('t12'!C60/12*273)+(('t3'!K60+'t3'!L60+'t3'!M60+'t3'!N60+'t3'!O60+'t3'!P60)*273))&amp;")"),"")</f>
        <v/>
      </c>
    </row>
    <row r="60" spans="1:9" ht="12.9" x14ac:dyDescent="0.35">
      <c r="A60" s="314" t="str">
        <f>'t1'!A61</f>
        <v>Psicologi con inc. di struttura complessa (rapp. Non escl.)</v>
      </c>
      <c r="B60" s="325" t="str">
        <f>'t1'!B61</f>
        <v>SD0N66</v>
      </c>
      <c r="C60" s="2091">
        <f>'t11'!W63+'t11'!X63</f>
        <v>0</v>
      </c>
      <c r="D60" s="2091">
        <f>(C60-'t11'!S63-'t11'!T63-'t11'!U63-'t11'!V63)</f>
        <v>0</v>
      </c>
      <c r="E60" s="2092">
        <f>'t12'!C61/12</f>
        <v>0</v>
      </c>
      <c r="F60" s="2091">
        <f>'t3'!K61+'t3'!L61+'t3'!M61+'t3'!N61+'t3'!O61+'t3'!P61</f>
        <v>0</v>
      </c>
      <c r="G60" s="390" t="str">
        <f t="shared" si="0"/>
        <v>OK</v>
      </c>
      <c r="H60" s="390" t="str">
        <f t="shared" si="1"/>
        <v>OK</v>
      </c>
      <c r="I60" s="2093" t="str">
        <f>IF(H60="KO",($H$5&amp;(('t12'!C61/12*273)+(('t3'!K61+'t3'!L61+'t3'!M61+'t3'!N61+'t3'!O61+'t3'!P61)*273))&amp;")"),"")</f>
        <v/>
      </c>
    </row>
    <row r="61" spans="1:9" ht="12.9" x14ac:dyDescent="0.35">
      <c r="A61" s="314" t="str">
        <f>'t1'!A62</f>
        <v>Psicologi con inc. di struttura semplice (rapp. Esclusivo)</v>
      </c>
      <c r="B61" s="325" t="str">
        <f>'t1'!B62</f>
        <v>SD0E65</v>
      </c>
      <c r="C61" s="2091">
        <f>'t11'!W64+'t11'!X64</f>
        <v>26</v>
      </c>
      <c r="D61" s="2091">
        <f>(C61-'t11'!S64-'t11'!T64-'t11'!U64-'t11'!V64)</f>
        <v>26</v>
      </c>
      <c r="E61" s="2092">
        <f>'t12'!C62/12</f>
        <v>1</v>
      </c>
      <c r="F61" s="2091">
        <f>'t3'!K62+'t3'!L62+'t3'!M62+'t3'!N62+'t3'!O62+'t3'!P62</f>
        <v>0</v>
      </c>
      <c r="G61" s="390" t="str">
        <f t="shared" si="0"/>
        <v>OK</v>
      </c>
      <c r="H61" s="390" t="str">
        <f t="shared" si="1"/>
        <v>OK</v>
      </c>
      <c r="I61" s="2093" t="str">
        <f>IF(H61="KO",($H$5&amp;(('t12'!C62/12*273)+(('t3'!K62+'t3'!L62+'t3'!M62+'t3'!N62+'t3'!O62+'t3'!P62)*273))&amp;")"),"")</f>
        <v/>
      </c>
    </row>
    <row r="62" spans="1:9" ht="12.9" x14ac:dyDescent="0.35">
      <c r="A62" s="314" t="str">
        <f>'t1'!A63</f>
        <v>Psicologi con inc. di struttura semplice (rapp. Non escl.)</v>
      </c>
      <c r="B62" s="325" t="str">
        <f>'t1'!B63</f>
        <v>SD0N65</v>
      </c>
      <c r="C62" s="2091">
        <f>'t11'!W65+'t11'!X65</f>
        <v>0</v>
      </c>
      <c r="D62" s="2091">
        <f>(C62-'t11'!S65-'t11'!T65-'t11'!U65-'t11'!V65)</f>
        <v>0</v>
      </c>
      <c r="E62" s="2092">
        <f>'t12'!C63/12</f>
        <v>0</v>
      </c>
      <c r="F62" s="2091">
        <f>'t3'!K63+'t3'!L63+'t3'!M63+'t3'!N63+'t3'!O63+'t3'!P63</f>
        <v>0</v>
      </c>
      <c r="G62" s="390" t="str">
        <f t="shared" si="0"/>
        <v>OK</v>
      </c>
      <c r="H62" s="390" t="str">
        <f t="shared" si="1"/>
        <v>OK</v>
      </c>
      <c r="I62" s="2093" t="str">
        <f>IF(H62="KO",($H$5&amp;(('t12'!C63/12*273)+(('t3'!K63+'t3'!L63+'t3'!M63+'t3'!N63+'t3'!O63+'t3'!P63)*273))&amp;")"),"")</f>
        <v/>
      </c>
    </row>
    <row r="63" spans="1:9" ht="12.9" x14ac:dyDescent="0.35">
      <c r="A63" s="314" t="str">
        <f>'t1'!A64</f>
        <v>Psicologi con altri incar. Prof.li (rapp. Esclusivo)</v>
      </c>
      <c r="B63" s="325" t="str">
        <f>'t1'!B64</f>
        <v>SD0A65</v>
      </c>
      <c r="C63" s="2091">
        <f>'t11'!W66+'t11'!X66</f>
        <v>49</v>
      </c>
      <c r="D63" s="2091">
        <f>(C63-'t11'!S66-'t11'!T66-'t11'!U66-'t11'!V66)</f>
        <v>49</v>
      </c>
      <c r="E63" s="2092">
        <f>'t12'!C64/12</f>
        <v>1</v>
      </c>
      <c r="F63" s="2091">
        <f>'t3'!K64+'t3'!L64+'t3'!M64+'t3'!N64+'t3'!O64+'t3'!P64</f>
        <v>0</v>
      </c>
      <c r="G63" s="390" t="str">
        <f t="shared" si="0"/>
        <v>OK</v>
      </c>
      <c r="H63" s="390" t="str">
        <f t="shared" si="1"/>
        <v>OK</v>
      </c>
      <c r="I63" s="2093" t="str">
        <f>IF(H63="KO",($H$5&amp;(('t12'!C64/12*273)+(('t3'!K64+'t3'!L64+'t3'!M64+'t3'!N64+'t3'!O64+'t3'!P64)*273))&amp;")"),"")</f>
        <v/>
      </c>
    </row>
    <row r="64" spans="1:9" ht="12.9" x14ac:dyDescent="0.35">
      <c r="A64" s="314" t="str">
        <f>'t1'!A65</f>
        <v>Psicologi con altri incar. Prof.li (rapp. Non escl.)</v>
      </c>
      <c r="B64" s="325" t="str">
        <f>'t1'!B65</f>
        <v>SD0064</v>
      </c>
      <c r="C64" s="2091">
        <f>'t11'!W67+'t11'!X67</f>
        <v>0</v>
      </c>
      <c r="D64" s="2091">
        <f>(C64-'t11'!S67-'t11'!T67-'t11'!U67-'t11'!V67)</f>
        <v>0</v>
      </c>
      <c r="E64" s="2092">
        <f>'t12'!C65/12</f>
        <v>0</v>
      </c>
      <c r="F64" s="2091">
        <f>'t3'!K65+'t3'!L65+'t3'!M65+'t3'!N65+'t3'!O65+'t3'!P65</f>
        <v>0</v>
      </c>
      <c r="G64" s="390" t="str">
        <f t="shared" si="0"/>
        <v>OK</v>
      </c>
      <c r="H64" s="390" t="str">
        <f t="shared" si="1"/>
        <v>OK</v>
      </c>
      <c r="I64" s="2093" t="str">
        <f>IF(H64="KO",($H$5&amp;(('t12'!C65/12*273)+(('t3'!K65+'t3'!L65+'t3'!M65+'t3'!N65+'t3'!O65+'t3'!P65)*273))&amp;")"),"")</f>
        <v/>
      </c>
    </row>
    <row r="65" spans="1:9" ht="12.9" x14ac:dyDescent="0.35">
      <c r="A65" s="314" t="str">
        <f>'t1'!A66</f>
        <v>Psicologi a t. determinato (art. 15-septies d.lgs. 502/92)</v>
      </c>
      <c r="B65" s="325" t="str">
        <f>'t1'!B66</f>
        <v>SD0604</v>
      </c>
      <c r="C65" s="2091">
        <f>'t11'!W68+'t11'!X68</f>
        <v>0</v>
      </c>
      <c r="D65" s="2091">
        <f>(C65-'t11'!S68-'t11'!T68-'t11'!U68-'t11'!V68)</f>
        <v>0</v>
      </c>
      <c r="E65" s="2092">
        <f>'t12'!C66/12</f>
        <v>0</v>
      </c>
      <c r="F65" s="2091">
        <f>'t3'!K66+'t3'!L66+'t3'!M66+'t3'!N66+'t3'!O66+'t3'!P66</f>
        <v>0</v>
      </c>
      <c r="G65" s="390" t="str">
        <f t="shared" si="0"/>
        <v>OK</v>
      </c>
      <c r="H65" s="390" t="str">
        <f t="shared" si="1"/>
        <v>OK</v>
      </c>
      <c r="I65" s="2093" t="str">
        <f>IF(H65="KO",($H$5&amp;(('t12'!C66/12*273)+(('t3'!K66+'t3'!L66+'t3'!M66+'t3'!N66+'t3'!O66+'t3'!P66)*273))&amp;")"),"")</f>
        <v/>
      </c>
    </row>
    <row r="66" spans="1:9" ht="12.9" x14ac:dyDescent="0.35">
      <c r="A66" s="314" t="str">
        <f>'t1'!A67</f>
        <v>Dirigente prof. Sanit. Inferm/ostetrica (inc. Strut. Compl.)</v>
      </c>
      <c r="B66" s="325" t="str">
        <f>'t1'!B67</f>
        <v>SD0CO1</v>
      </c>
      <c r="C66" s="2091">
        <f>'t11'!W69+'t11'!X69</f>
        <v>45</v>
      </c>
      <c r="D66" s="2091">
        <f>(C66-'t11'!S69-'t11'!T69-'t11'!U69-'t11'!V69)</f>
        <v>42</v>
      </c>
      <c r="E66" s="2092">
        <f>'t12'!C67/12</f>
        <v>2</v>
      </c>
      <c r="F66" s="2091">
        <f>'t3'!K67+'t3'!L67+'t3'!M67+'t3'!N67+'t3'!O67+'t3'!P67</f>
        <v>0</v>
      </c>
      <c r="G66" s="390" t="str">
        <f t="shared" si="0"/>
        <v>OK</v>
      </c>
      <c r="H66" s="390" t="str">
        <f t="shared" si="1"/>
        <v>OK</v>
      </c>
      <c r="I66" s="2093" t="str">
        <f>IF(H66="KO",($H$5&amp;(('t12'!C67/12*273)+(('t3'!K67+'t3'!L67+'t3'!M67+'t3'!N67+'t3'!O67+'t3'!P67)*273))&amp;")"),"")</f>
        <v/>
      </c>
    </row>
    <row r="67" spans="1:9" ht="12.9" x14ac:dyDescent="0.35">
      <c r="A67" s="314" t="str">
        <f>'t1'!A68</f>
        <v>Dirigente prof. Sanit. Inferm/ostetrica (inc. Strut. Sempl.)</v>
      </c>
      <c r="B67" s="325" t="str">
        <f>'t1'!B68</f>
        <v>SD0SE1</v>
      </c>
      <c r="C67" s="2091">
        <f>'t11'!W70+'t11'!X70</f>
        <v>0</v>
      </c>
      <c r="D67" s="2091">
        <f>(C67-'t11'!S70-'t11'!T70-'t11'!U70-'t11'!V70)</f>
        <v>0</v>
      </c>
      <c r="E67" s="2092">
        <f>'t12'!C68/12</f>
        <v>0</v>
      </c>
      <c r="F67" s="2091">
        <f>'t3'!K68+'t3'!L68+'t3'!M68+'t3'!N68+'t3'!O68+'t3'!P68</f>
        <v>0</v>
      </c>
      <c r="G67" s="390" t="str">
        <f t="shared" si="0"/>
        <v>OK</v>
      </c>
      <c r="H67" s="390" t="str">
        <f t="shared" si="1"/>
        <v>OK</v>
      </c>
      <c r="I67" s="2093" t="str">
        <f>IF(H67="KO",($H$5&amp;(('t12'!C68/12*273)+(('t3'!K68+'t3'!L68+'t3'!M68+'t3'!N68+'t3'!O68+'t3'!P68)*273))&amp;")"),"")</f>
        <v/>
      </c>
    </row>
    <row r="68" spans="1:9" ht="12.9" x14ac:dyDescent="0.35">
      <c r="A68" s="314" t="str">
        <f>'t1'!A69</f>
        <v>Dirigente prof. Sanit. Inferm/ostetrica (altri inc. Prof.li)</v>
      </c>
      <c r="B68" s="325" t="str">
        <f>'t1'!B69</f>
        <v>SD0AI1</v>
      </c>
      <c r="C68" s="2091">
        <f>'t11'!W71+'t11'!X71</f>
        <v>0</v>
      </c>
      <c r="D68" s="2091">
        <f>(C68-'t11'!S71-'t11'!T71-'t11'!U71-'t11'!V71)</f>
        <v>0</v>
      </c>
      <c r="E68" s="2092">
        <f>'t12'!C69/12</f>
        <v>0</v>
      </c>
      <c r="F68" s="2091">
        <f>'t3'!K69+'t3'!L69+'t3'!M69+'t3'!N69+'t3'!O69+'t3'!P69</f>
        <v>0</v>
      </c>
      <c r="G68" s="390" t="str">
        <f t="shared" si="0"/>
        <v>OK</v>
      </c>
      <c r="H68" s="390" t="str">
        <f t="shared" si="1"/>
        <v>OK</v>
      </c>
      <c r="I68" s="2093" t="str">
        <f>IF(H68="KO",($H$5&amp;(('t12'!C69/12*273)+(('t3'!K69+'t3'!L69+'t3'!M69+'t3'!N69+'t3'!O69+'t3'!P69)*273))&amp;")"),"")</f>
        <v/>
      </c>
    </row>
    <row r="69" spans="1:9" ht="12.9" x14ac:dyDescent="0.35">
      <c r="A69" s="314" t="str">
        <f>'t1'!A70</f>
        <v>Dir. Prof.san.inferm/ostet t.det.art.15-septies dlgs 502/92</v>
      </c>
      <c r="B69" s="325" t="str">
        <f>'t1'!B70</f>
        <v>SD048B</v>
      </c>
      <c r="C69" s="2091">
        <f>'t11'!W72+'t11'!X72</f>
        <v>0</v>
      </c>
      <c r="D69" s="2091">
        <f>(C69-'t11'!S72-'t11'!T72-'t11'!U72-'t11'!V72)</f>
        <v>0</v>
      </c>
      <c r="E69" s="2092">
        <f>'t12'!C70/12</f>
        <v>0</v>
      </c>
      <c r="F69" s="2091">
        <f>'t3'!K70+'t3'!L70+'t3'!M70+'t3'!N70+'t3'!O70+'t3'!P70</f>
        <v>0</v>
      </c>
      <c r="G69" s="390" t="str">
        <f t="shared" si="0"/>
        <v>OK</v>
      </c>
      <c r="H69" s="390" t="str">
        <f t="shared" si="1"/>
        <v>OK</v>
      </c>
      <c r="I69" s="2093" t="str">
        <f>IF(H69="KO",($H$5&amp;(('t12'!C70/12*273)+(('t3'!K70+'t3'!L70+'t3'!M70+'t3'!N70+'t3'!O70+'t3'!P70)*273))&amp;")"),"")</f>
        <v/>
      </c>
    </row>
    <row r="70" spans="1:9" ht="12.9" x14ac:dyDescent="0.35">
      <c r="A70" s="314" t="str">
        <f>'t1'!A71</f>
        <v>Dirigente prof. Sanit. Riabilitative (inc. Strut. Compl.)</v>
      </c>
      <c r="B70" s="325" t="str">
        <f>'t1'!B71</f>
        <v>SD0CO2</v>
      </c>
      <c r="C70" s="2091">
        <f>'t11'!W73+'t11'!X73</f>
        <v>0</v>
      </c>
      <c r="D70" s="2091">
        <f>(C70-'t11'!S73-'t11'!T73-'t11'!U73-'t11'!V73)</f>
        <v>0</v>
      </c>
      <c r="E70" s="2092">
        <f>'t12'!C71/12</f>
        <v>0</v>
      </c>
      <c r="F70" s="2091">
        <f>'t3'!K71+'t3'!L71+'t3'!M71+'t3'!N71+'t3'!O71+'t3'!P71</f>
        <v>0</v>
      </c>
      <c r="G70" s="390" t="str">
        <f t="shared" si="0"/>
        <v>OK</v>
      </c>
      <c r="H70" s="390" t="str">
        <f t="shared" si="1"/>
        <v>OK</v>
      </c>
      <c r="I70" s="2093" t="str">
        <f>IF(H70="KO",($H$5&amp;(('t12'!C71/12*273)+(('t3'!K71+'t3'!L71+'t3'!M71+'t3'!N71+'t3'!O71+'t3'!P71)*273))&amp;")"),"")</f>
        <v/>
      </c>
    </row>
    <row r="71" spans="1:9" ht="12.9" x14ac:dyDescent="0.35">
      <c r="A71" s="314" t="str">
        <f>'t1'!A72</f>
        <v>Dirigente prof. Sanit. Riabilitative (inc. Strut. Sempl.)</v>
      </c>
      <c r="B71" s="325" t="str">
        <f>'t1'!B72</f>
        <v>SD0SE2</v>
      </c>
      <c r="C71" s="2091">
        <f>'t11'!W74+'t11'!X74</f>
        <v>0</v>
      </c>
      <c r="D71" s="2091">
        <f>(C71-'t11'!S74-'t11'!T74-'t11'!U74-'t11'!V74)</f>
        <v>0</v>
      </c>
      <c r="E71" s="2092">
        <f>'t12'!C72/12</f>
        <v>0</v>
      </c>
      <c r="F71" s="2091">
        <f>'t3'!K72+'t3'!L72+'t3'!M72+'t3'!N72+'t3'!O72+'t3'!P72</f>
        <v>0</v>
      </c>
      <c r="G71" s="390" t="str">
        <f t="shared" ref="G71:G134" si="2">IF(H71="OK","OK","ERRORE")</f>
        <v>OK</v>
      </c>
      <c r="H71" s="390" t="str">
        <f t="shared" ref="H71:H134" si="3">IF(((E71+F71)*273)&lt;(D71),"KO","OK")</f>
        <v>OK</v>
      </c>
      <c r="I71" s="2093" t="str">
        <f>IF(H71="KO",($H$5&amp;(('t12'!C72/12*273)+(('t3'!K72+'t3'!L72+'t3'!M72+'t3'!N72+'t3'!O72+'t3'!P72)*273))&amp;")"),"")</f>
        <v/>
      </c>
    </row>
    <row r="72" spans="1:9" ht="12.9" x14ac:dyDescent="0.35">
      <c r="A72" s="314" t="str">
        <f>'t1'!A73</f>
        <v>Dirigente prof. Sanit. Riabilitative (altri inc. Prof.li)</v>
      </c>
      <c r="B72" s="325" t="str">
        <f>'t1'!B73</f>
        <v>SD0AI2</v>
      </c>
      <c r="C72" s="2091">
        <f>'t11'!W75+'t11'!X75</f>
        <v>0</v>
      </c>
      <c r="D72" s="2091">
        <f>(C72-'t11'!S75-'t11'!T75-'t11'!U75-'t11'!V75)</f>
        <v>0</v>
      </c>
      <c r="E72" s="2092">
        <f>'t12'!C73/12</f>
        <v>0</v>
      </c>
      <c r="F72" s="2091">
        <f>'t3'!K73+'t3'!L73+'t3'!M73+'t3'!N73+'t3'!O73+'t3'!P73</f>
        <v>0</v>
      </c>
      <c r="G72" s="390" t="str">
        <f t="shared" si="2"/>
        <v>OK</v>
      </c>
      <c r="H72" s="390" t="str">
        <f t="shared" si="3"/>
        <v>OK</v>
      </c>
      <c r="I72" s="2093" t="str">
        <f>IF(H72="KO",($H$5&amp;(('t12'!C73/12*273)+(('t3'!K73+'t3'!L73+'t3'!M73+'t3'!N73+'t3'!O73+'t3'!P73)*273))&amp;")"),"")</f>
        <v/>
      </c>
    </row>
    <row r="73" spans="1:9" ht="12.9" x14ac:dyDescent="0.35">
      <c r="A73" s="314" t="str">
        <f>'t1'!A74</f>
        <v>Dir. Prof. San. Riabilitat. T.det.art.15-septies dlgs 502/92</v>
      </c>
      <c r="B73" s="325" t="str">
        <f>'t1'!B74</f>
        <v>SD048C</v>
      </c>
      <c r="C73" s="2091">
        <f>'t11'!W76+'t11'!X76</f>
        <v>0</v>
      </c>
      <c r="D73" s="2091">
        <f>(C73-'t11'!S76-'t11'!T76-'t11'!U76-'t11'!V76)</f>
        <v>0</v>
      </c>
      <c r="E73" s="2092">
        <f>'t12'!C74/12</f>
        <v>0</v>
      </c>
      <c r="F73" s="2091">
        <f>'t3'!K74+'t3'!L74+'t3'!M74+'t3'!N74+'t3'!O74+'t3'!P74</f>
        <v>0</v>
      </c>
      <c r="G73" s="390" t="str">
        <f t="shared" si="2"/>
        <v>OK</v>
      </c>
      <c r="H73" s="390" t="str">
        <f t="shared" si="3"/>
        <v>OK</v>
      </c>
      <c r="I73" s="2093" t="str">
        <f>IF(H73="KO",($H$5&amp;(('t12'!C74/12*273)+(('t3'!K74+'t3'!L74+'t3'!M74+'t3'!N74+'t3'!O74+'t3'!P74)*273))&amp;")"),"")</f>
        <v/>
      </c>
    </row>
    <row r="74" spans="1:9" ht="12.9" x14ac:dyDescent="0.35">
      <c r="A74" s="314" t="str">
        <f>'t1'!A75</f>
        <v>Dirigente prof. Tecnico sanitarie (inc. Strut. Compl.)</v>
      </c>
      <c r="B74" s="325" t="str">
        <f>'t1'!B75</f>
        <v>SD0CO3</v>
      </c>
      <c r="C74" s="2091">
        <f>'t11'!W77+'t11'!X77</f>
        <v>0</v>
      </c>
      <c r="D74" s="2091">
        <f>(C74-'t11'!S77-'t11'!T77-'t11'!U77-'t11'!V77)</f>
        <v>0</v>
      </c>
      <c r="E74" s="2092">
        <f>'t12'!C75/12</f>
        <v>0</v>
      </c>
      <c r="F74" s="2091">
        <f>'t3'!K75+'t3'!L75+'t3'!M75+'t3'!N75+'t3'!O75+'t3'!P75</f>
        <v>0</v>
      </c>
      <c r="G74" s="390" t="str">
        <f t="shared" si="2"/>
        <v>OK</v>
      </c>
      <c r="H74" s="390" t="str">
        <f t="shared" si="3"/>
        <v>OK</v>
      </c>
      <c r="I74" s="2093" t="str">
        <f>IF(H74="KO",($H$5&amp;(('t12'!C75/12*273)+(('t3'!K75+'t3'!L75+'t3'!M75+'t3'!N75+'t3'!O75+'t3'!P75)*273))&amp;")"),"")</f>
        <v/>
      </c>
    </row>
    <row r="75" spans="1:9" ht="12.9" x14ac:dyDescent="0.35">
      <c r="A75" s="314" t="str">
        <f>'t1'!A76</f>
        <v>Dirigente prof. Tecnico sanitarie (inc. Strut. Sempl.)</v>
      </c>
      <c r="B75" s="325" t="str">
        <f>'t1'!B76</f>
        <v>SD0SE3</v>
      </c>
      <c r="C75" s="2091">
        <f>'t11'!W78+'t11'!X78</f>
        <v>0</v>
      </c>
      <c r="D75" s="2091">
        <f>(C75-'t11'!S78-'t11'!T78-'t11'!U78-'t11'!V78)</f>
        <v>0</v>
      </c>
      <c r="E75" s="2092">
        <f>'t12'!C76/12</f>
        <v>0</v>
      </c>
      <c r="F75" s="2091">
        <f>'t3'!K76+'t3'!L76+'t3'!M76+'t3'!N76+'t3'!O76+'t3'!P76</f>
        <v>0</v>
      </c>
      <c r="G75" s="390" t="str">
        <f t="shared" si="2"/>
        <v>OK</v>
      </c>
      <c r="H75" s="390" t="str">
        <f t="shared" si="3"/>
        <v>OK</v>
      </c>
      <c r="I75" s="2093" t="str">
        <f>IF(H75="KO",($H$5&amp;(('t12'!C76/12*273)+(('t3'!K76+'t3'!L76+'t3'!M76+'t3'!N76+'t3'!O76+'t3'!P76)*273))&amp;")"),"")</f>
        <v/>
      </c>
    </row>
    <row r="76" spans="1:9" ht="12.9" x14ac:dyDescent="0.35">
      <c r="A76" s="314" t="str">
        <f>'t1'!A77</f>
        <v>Dirigente prof. Tecnico sanitarie (altri inc. Prof.li)</v>
      </c>
      <c r="B76" s="325" t="str">
        <f>'t1'!B77</f>
        <v>SD0AI3</v>
      </c>
      <c r="C76" s="2091">
        <f>'t11'!W79+'t11'!X79</f>
        <v>0</v>
      </c>
      <c r="D76" s="2091">
        <f>(C76-'t11'!S79-'t11'!T79-'t11'!U79-'t11'!V79)</f>
        <v>0</v>
      </c>
      <c r="E76" s="2092">
        <f>'t12'!C77/12</f>
        <v>0</v>
      </c>
      <c r="F76" s="2091">
        <f>'t3'!K77+'t3'!L77+'t3'!M77+'t3'!N77+'t3'!O77+'t3'!P77</f>
        <v>0</v>
      </c>
      <c r="G76" s="390" t="str">
        <f t="shared" si="2"/>
        <v>OK</v>
      </c>
      <c r="H76" s="390" t="str">
        <f t="shared" si="3"/>
        <v>OK</v>
      </c>
      <c r="I76" s="2093" t="str">
        <f>IF(H76="KO",($H$5&amp;(('t12'!C77/12*273)+(('t3'!K77+'t3'!L77+'t3'!M77+'t3'!N77+'t3'!O77+'t3'!P77)*273))&amp;")"),"")</f>
        <v/>
      </c>
    </row>
    <row r="77" spans="1:9" ht="12.9" x14ac:dyDescent="0.35">
      <c r="A77" s="314" t="str">
        <f>'t1'!A78</f>
        <v>Dir. Prof.tecnico sanitarie t.det.art.15-septies dlgs 502/92</v>
      </c>
      <c r="B77" s="325" t="str">
        <f>'t1'!B78</f>
        <v>SD048D</v>
      </c>
      <c r="C77" s="2091">
        <f>'t11'!W80+'t11'!X80</f>
        <v>0</v>
      </c>
      <c r="D77" s="2091">
        <f>(C77-'t11'!S80-'t11'!T80-'t11'!U80-'t11'!V80)</f>
        <v>0</v>
      </c>
      <c r="E77" s="2092">
        <f>'t12'!C78/12</f>
        <v>0</v>
      </c>
      <c r="F77" s="2091">
        <f>'t3'!K78+'t3'!L78+'t3'!M78+'t3'!N78+'t3'!O78+'t3'!P78</f>
        <v>0</v>
      </c>
      <c r="G77" s="390" t="str">
        <f t="shared" si="2"/>
        <v>OK</v>
      </c>
      <c r="H77" s="390" t="str">
        <f t="shared" si="3"/>
        <v>OK</v>
      </c>
      <c r="I77" s="2093" t="str">
        <f>IF(H77="KO",($H$5&amp;(('t12'!C78/12*273)+(('t3'!K78+'t3'!L78+'t3'!M78+'t3'!N78+'t3'!O78+'t3'!P78)*273))&amp;")"),"")</f>
        <v/>
      </c>
    </row>
    <row r="78" spans="1:9" ht="12.9" x14ac:dyDescent="0.35">
      <c r="A78" s="314" t="str">
        <f>'t1'!A79</f>
        <v>Dirigente prof.tecniche della prevenzione (inc.strut.compl.)</v>
      </c>
      <c r="B78" s="325" t="str">
        <f>'t1'!B79</f>
        <v>SD0CO4</v>
      </c>
      <c r="C78" s="2091">
        <f>'t11'!W81+'t11'!X81</f>
        <v>0</v>
      </c>
      <c r="D78" s="2091">
        <f>(C78-'t11'!S81-'t11'!T81-'t11'!U81-'t11'!V81)</f>
        <v>0</v>
      </c>
      <c r="E78" s="2092">
        <f>'t12'!C79/12</f>
        <v>0</v>
      </c>
      <c r="F78" s="2091">
        <f>'t3'!K79+'t3'!L79+'t3'!M79+'t3'!N79+'t3'!O79+'t3'!P79</f>
        <v>0</v>
      </c>
      <c r="G78" s="390" t="str">
        <f t="shared" si="2"/>
        <v>OK</v>
      </c>
      <c r="H78" s="390" t="str">
        <f t="shared" si="3"/>
        <v>OK</v>
      </c>
      <c r="I78" s="2093" t="str">
        <f>IF(H78="KO",($H$5&amp;(('t12'!C79/12*273)+(('t3'!K79+'t3'!L79+'t3'!M79+'t3'!N79+'t3'!O79+'t3'!P79)*273))&amp;")"),"")</f>
        <v/>
      </c>
    </row>
    <row r="79" spans="1:9" ht="12.9" x14ac:dyDescent="0.35">
      <c r="A79" s="314" t="str">
        <f>'t1'!A80</f>
        <v>Dirigente prof.tecniche della prevenzione (inc.strut.sempl.)</v>
      </c>
      <c r="B79" s="325" t="str">
        <f>'t1'!B80</f>
        <v>SD0SE4</v>
      </c>
      <c r="C79" s="2091">
        <f>'t11'!W82+'t11'!X82</f>
        <v>0</v>
      </c>
      <c r="D79" s="2091">
        <f>(C79-'t11'!S82-'t11'!T82-'t11'!U82-'t11'!V82)</f>
        <v>0</v>
      </c>
      <c r="E79" s="2092">
        <f>'t12'!C80/12</f>
        <v>0</v>
      </c>
      <c r="F79" s="2091">
        <f>'t3'!K80+'t3'!L80+'t3'!M80+'t3'!N80+'t3'!O80+'t3'!P80</f>
        <v>0</v>
      </c>
      <c r="G79" s="390" t="str">
        <f t="shared" si="2"/>
        <v>OK</v>
      </c>
      <c r="H79" s="390" t="str">
        <f t="shared" si="3"/>
        <v>OK</v>
      </c>
      <c r="I79" s="2093" t="str">
        <f>IF(H79="KO",($H$5&amp;(('t12'!C80/12*273)+(('t3'!K80+'t3'!L80+'t3'!M80+'t3'!N80+'t3'!O80+'t3'!P80)*273))&amp;")"),"")</f>
        <v/>
      </c>
    </row>
    <row r="80" spans="1:9" ht="12.9" x14ac:dyDescent="0.35">
      <c r="A80" s="314" t="str">
        <f>'t1'!A81</f>
        <v>Dirigente prof.tecniche della prevenzione(altri inc.prof.li)</v>
      </c>
      <c r="B80" s="325" t="str">
        <f>'t1'!B81</f>
        <v>SD0AI4</v>
      </c>
      <c r="C80" s="2091">
        <f>'t11'!W83+'t11'!X83</f>
        <v>0</v>
      </c>
      <c r="D80" s="2091">
        <f>(C80-'t11'!S83-'t11'!T83-'t11'!U83-'t11'!V83)</f>
        <v>0</v>
      </c>
      <c r="E80" s="2092">
        <f>'t12'!C81/12</f>
        <v>0</v>
      </c>
      <c r="F80" s="2091">
        <f>'t3'!K81+'t3'!L81+'t3'!M81+'t3'!N81+'t3'!O81+'t3'!P81</f>
        <v>0</v>
      </c>
      <c r="G80" s="390" t="str">
        <f t="shared" si="2"/>
        <v>OK</v>
      </c>
      <c r="H80" s="390" t="str">
        <f t="shared" si="3"/>
        <v>OK</v>
      </c>
      <c r="I80" s="2093" t="str">
        <f>IF(H80="KO",($H$5&amp;(('t12'!C81/12*273)+(('t3'!K81+'t3'!L81+'t3'!M81+'t3'!N81+'t3'!O81+'t3'!P81)*273))&amp;")"),"")</f>
        <v/>
      </c>
    </row>
    <row r="81" spans="1:9" ht="12.9" x14ac:dyDescent="0.35">
      <c r="A81" s="314" t="str">
        <f>'t1'!A82</f>
        <v>Dir. Prof.tecniche prevenz. T.det.art.15-septies dlgs 502/92</v>
      </c>
      <c r="B81" s="325" t="str">
        <f>'t1'!B82</f>
        <v>SD048E</v>
      </c>
      <c r="C81" s="2091">
        <f>'t11'!W84+'t11'!X84</f>
        <v>0</v>
      </c>
      <c r="D81" s="2091">
        <f>(C81-'t11'!S84-'t11'!T84-'t11'!U84-'t11'!V84)</f>
        <v>0</v>
      </c>
      <c r="E81" s="2092">
        <f>'t12'!C82/12</f>
        <v>0</v>
      </c>
      <c r="F81" s="2091">
        <f>'t3'!K82+'t3'!L82+'t3'!M82+'t3'!N82+'t3'!O82+'t3'!P82</f>
        <v>0</v>
      </c>
      <c r="G81" s="390" t="str">
        <f t="shared" si="2"/>
        <v>OK</v>
      </c>
      <c r="H81" s="390" t="str">
        <f t="shared" si="3"/>
        <v>OK</v>
      </c>
      <c r="I81" s="2093" t="str">
        <f>IF(H81="KO",($H$5&amp;(('t12'!C82/12*273)+(('t3'!K82+'t3'!L82+'t3'!M82+'t3'!N82+'t3'!O82+'t3'!P82)*273))&amp;")"),"")</f>
        <v/>
      </c>
    </row>
    <row r="82" spans="1:9" ht="12.9" x14ac:dyDescent="0.35">
      <c r="A82" s="314" t="str">
        <f>'t1'!A83</f>
        <v>Coll.re prof.le sanitario - pers. Infer. Senior - ds</v>
      </c>
      <c r="B82" s="325" t="str">
        <f>'t1'!B83</f>
        <v>S18863</v>
      </c>
      <c r="C82" s="2091">
        <f>'t11'!W85+'t11'!X85</f>
        <v>760</v>
      </c>
      <c r="D82" s="2091">
        <f>(C82-'t11'!S85-'t11'!T85-'t11'!U85-'t11'!V85)</f>
        <v>760</v>
      </c>
      <c r="E82" s="2092">
        <f>'t12'!C83/12</f>
        <v>19</v>
      </c>
      <c r="F82" s="2091">
        <f>'t3'!K83+'t3'!L83+'t3'!M83+'t3'!N83+'t3'!O83+'t3'!P83</f>
        <v>0</v>
      </c>
      <c r="G82" s="390" t="str">
        <f t="shared" si="2"/>
        <v>OK</v>
      </c>
      <c r="H82" s="390" t="str">
        <f t="shared" si="3"/>
        <v>OK</v>
      </c>
      <c r="I82" s="2093" t="str">
        <f>IF(H82="KO",($H$5&amp;(('t12'!C83/12*273)+(('t3'!K83+'t3'!L83+'t3'!M83+'t3'!N83+'t3'!O83+'t3'!P83)*273))&amp;")"),"")</f>
        <v/>
      </c>
    </row>
    <row r="83" spans="1:9" ht="12.9" x14ac:dyDescent="0.35">
      <c r="A83" s="314" t="str">
        <f>'t1'!A84</f>
        <v>Coll.re prof.le sanitario - pers. Infer. - D</v>
      </c>
      <c r="B83" s="325" t="str">
        <f>'t1'!B84</f>
        <v>S16020</v>
      </c>
      <c r="C83" s="2091">
        <f>'t11'!W86+'t11'!X86</f>
        <v>24542</v>
      </c>
      <c r="D83" s="2091">
        <f>(C83-'t11'!S86-'t11'!T86-'t11'!U86-'t11'!V86)</f>
        <v>23805</v>
      </c>
      <c r="E83" s="2092">
        <f>'t12'!C84/12</f>
        <v>395.90249999999997</v>
      </c>
      <c r="F83" s="2091">
        <f>'t3'!K84+'t3'!L84+'t3'!M84+'t3'!N84+'t3'!O84+'t3'!P84</f>
        <v>0</v>
      </c>
      <c r="G83" s="390" t="str">
        <f t="shared" si="2"/>
        <v>OK</v>
      </c>
      <c r="H83" s="390" t="str">
        <f t="shared" si="3"/>
        <v>OK</v>
      </c>
      <c r="I83" s="2093" t="str">
        <f>IF(H83="KO",($H$5&amp;(('t12'!C84/12*273)+(('t3'!K84+'t3'!L84+'t3'!M84+'t3'!N84+'t3'!O84+'t3'!P84)*273))&amp;")"),"")</f>
        <v/>
      </c>
    </row>
    <row r="84" spans="1:9" ht="12.9" x14ac:dyDescent="0.35">
      <c r="A84" s="314" t="str">
        <f>'t1'!A85</f>
        <v>Oper.re prof.le sanitario pers. Inferm. - C</v>
      </c>
      <c r="B84" s="325" t="str">
        <f>'t1'!B85</f>
        <v>S14056</v>
      </c>
      <c r="C84" s="2091">
        <f>'t11'!W87+'t11'!X87</f>
        <v>0</v>
      </c>
      <c r="D84" s="2091">
        <f>(C84-'t11'!S87-'t11'!T87-'t11'!U87-'t11'!V87)</f>
        <v>0</v>
      </c>
      <c r="E84" s="2092">
        <f>'t12'!C85/12</f>
        <v>0</v>
      </c>
      <c r="F84" s="2091">
        <f>'t3'!K85+'t3'!L85+'t3'!M85+'t3'!N85+'t3'!O85+'t3'!P85</f>
        <v>0</v>
      </c>
      <c r="G84" s="390" t="str">
        <f t="shared" si="2"/>
        <v>OK</v>
      </c>
      <c r="H84" s="390" t="str">
        <f t="shared" si="3"/>
        <v>OK</v>
      </c>
      <c r="I84" s="2093" t="str">
        <f>IF(H84="KO",($H$5&amp;(('t12'!C85/12*273)+(('t3'!K85+'t3'!L85+'t3'!M85+'t3'!N85+'t3'!O85+'t3'!P85)*273))&amp;")"),"")</f>
        <v/>
      </c>
    </row>
    <row r="85" spans="1:9" ht="12.9" x14ac:dyDescent="0.35">
      <c r="A85" s="314" t="str">
        <f>'t1'!A86</f>
        <v>Oper.re prof.le di ii cat.pers. Inferm.  Senior-C</v>
      </c>
      <c r="B85" s="325" t="str">
        <f>'t1'!B86</f>
        <v>S14S52</v>
      </c>
      <c r="C85" s="2091">
        <f>'t11'!W88+'t11'!X88</f>
        <v>227</v>
      </c>
      <c r="D85" s="2091">
        <f>(C85-'t11'!S88-'t11'!T88-'t11'!U88-'t11'!V88)</f>
        <v>227</v>
      </c>
      <c r="E85" s="2092">
        <f>'t12'!C86/12</f>
        <v>1.6641666666666666</v>
      </c>
      <c r="F85" s="2091">
        <f>'t3'!K86+'t3'!L86+'t3'!M86+'t3'!N86+'t3'!O86+'t3'!P86</f>
        <v>0</v>
      </c>
      <c r="G85" s="390" t="str">
        <f t="shared" si="2"/>
        <v>OK</v>
      </c>
      <c r="H85" s="390" t="str">
        <f t="shared" si="3"/>
        <v>OK</v>
      </c>
      <c r="I85" s="2093" t="str">
        <f>IF(H85="KO",($H$5&amp;(('t12'!C86/12*273)+(('t3'!K86+'t3'!L86+'t3'!M86+'t3'!N86+'t3'!O86+'t3'!P86)*273))&amp;")"),"")</f>
        <v/>
      </c>
    </row>
    <row r="86" spans="1:9" ht="12.9" x14ac:dyDescent="0.35">
      <c r="A86" s="314" t="str">
        <f>'t1'!A87</f>
        <v>Oper.re prof.le di ii cat.pers. Inferm. Bs</v>
      </c>
      <c r="B86" s="325" t="str">
        <f>'t1'!B87</f>
        <v>S13052</v>
      </c>
      <c r="C86" s="2091">
        <f>'t11'!W89+'t11'!X89</f>
        <v>0</v>
      </c>
      <c r="D86" s="2091">
        <f>(C86-'t11'!S89-'t11'!T89-'t11'!U89-'t11'!V89)</f>
        <v>0</v>
      </c>
      <c r="E86" s="2092">
        <f>'t12'!C87/12</f>
        <v>0</v>
      </c>
      <c r="F86" s="2091">
        <f>'t3'!K87+'t3'!L87+'t3'!M87+'t3'!N87+'t3'!O87+'t3'!P87</f>
        <v>0</v>
      </c>
      <c r="G86" s="390" t="str">
        <f t="shared" si="2"/>
        <v>OK</v>
      </c>
      <c r="H86" s="390" t="str">
        <f t="shared" si="3"/>
        <v>OK</v>
      </c>
      <c r="I86" s="2093" t="str">
        <f>IF(H86="KO",($H$5&amp;(('t12'!C87/12*273)+(('t3'!K87+'t3'!L87+'t3'!M87+'t3'!N87+'t3'!O87+'t3'!P87)*273))&amp;")"),"")</f>
        <v/>
      </c>
    </row>
    <row r="87" spans="1:9" ht="12.9" x14ac:dyDescent="0.35">
      <c r="A87" s="314" t="str">
        <f>'t1'!A88</f>
        <v>Coll.re prof.le sanitario - pers. Tec. Senior - DS</v>
      </c>
      <c r="B87" s="325" t="str">
        <f>'t1'!B88</f>
        <v>S18864</v>
      </c>
      <c r="C87" s="2091">
        <f>'t11'!W90+'t11'!X90</f>
        <v>298</v>
      </c>
      <c r="D87" s="2091">
        <f>(C87-'t11'!S90-'t11'!T90-'t11'!U90-'t11'!V90)</f>
        <v>298</v>
      </c>
      <c r="E87" s="2092">
        <f>'t12'!C88/12</f>
        <v>8</v>
      </c>
      <c r="F87" s="2091">
        <f>'t3'!K88+'t3'!L88+'t3'!M88+'t3'!N88+'t3'!O88+'t3'!P88</f>
        <v>0</v>
      </c>
      <c r="G87" s="390" t="str">
        <f t="shared" si="2"/>
        <v>OK</v>
      </c>
      <c r="H87" s="390" t="str">
        <f t="shared" si="3"/>
        <v>OK</v>
      </c>
      <c r="I87" s="2093" t="str">
        <f>IF(H87="KO",($H$5&amp;(('t12'!C88/12*273)+(('t3'!K88+'t3'!L88+'t3'!M88+'t3'!N88+'t3'!O88+'t3'!P88)*273))&amp;")"),"")</f>
        <v/>
      </c>
    </row>
    <row r="88" spans="1:9" ht="12.9" x14ac:dyDescent="0.35">
      <c r="A88" s="314" t="str">
        <f>'t1'!A89</f>
        <v>Coll.re prof.le sanitario - pers. Tec.- D</v>
      </c>
      <c r="B88" s="325" t="str">
        <f>'t1'!B89</f>
        <v>S16021</v>
      </c>
      <c r="C88" s="2091">
        <f>'t11'!W91+'t11'!X91</f>
        <v>9357</v>
      </c>
      <c r="D88" s="2091">
        <f>(C88-'t11'!S91-'t11'!T91-'t11'!U91-'t11'!V91)</f>
        <v>9139</v>
      </c>
      <c r="E88" s="2092">
        <f>'t12'!C89/12</f>
        <v>152.32416666666668</v>
      </c>
      <c r="F88" s="2091">
        <f>'t3'!K89+'t3'!L89+'t3'!M89+'t3'!N89+'t3'!O89+'t3'!P89</f>
        <v>0</v>
      </c>
      <c r="G88" s="390" t="str">
        <f t="shared" si="2"/>
        <v>OK</v>
      </c>
      <c r="H88" s="390" t="str">
        <f t="shared" si="3"/>
        <v>OK</v>
      </c>
      <c r="I88" s="2093" t="str">
        <f>IF(H88="KO",($H$5&amp;(('t12'!C89/12*273)+(('t3'!K89+'t3'!L89+'t3'!M89+'t3'!N89+'t3'!O89+'t3'!P89)*273))&amp;")"),"")</f>
        <v/>
      </c>
    </row>
    <row r="89" spans="1:9" ht="12.9" x14ac:dyDescent="0.35">
      <c r="A89" s="314" t="str">
        <f>'t1'!A90</f>
        <v>Oper.re prof.le sanitario - pers. Tec.- C</v>
      </c>
      <c r="B89" s="325" t="str">
        <f>'t1'!B90</f>
        <v>S14054</v>
      </c>
      <c r="C89" s="2091">
        <f>'t11'!W92+'t11'!X92</f>
        <v>0</v>
      </c>
      <c r="D89" s="2091">
        <f>(C89-'t11'!S92-'t11'!T92-'t11'!U92-'t11'!V92)</f>
        <v>0</v>
      </c>
      <c r="E89" s="2092">
        <f>'t12'!C90/12</f>
        <v>0</v>
      </c>
      <c r="F89" s="2091">
        <f>'t3'!K90+'t3'!L90+'t3'!M90+'t3'!N90+'t3'!O90+'t3'!P90</f>
        <v>0</v>
      </c>
      <c r="G89" s="390" t="str">
        <f t="shared" si="2"/>
        <v>OK</v>
      </c>
      <c r="H89" s="390" t="str">
        <f t="shared" si="3"/>
        <v>OK</v>
      </c>
      <c r="I89" s="2093" t="str">
        <f>IF(H89="KO",($H$5&amp;(('t12'!C90/12*273)+(('t3'!K90+'t3'!L90+'t3'!M90+'t3'!N90+'t3'!O90+'t3'!P90)*273))&amp;")"),"")</f>
        <v/>
      </c>
    </row>
    <row r="90" spans="1:9" ht="12.9" x14ac:dyDescent="0.35">
      <c r="A90" s="314" t="str">
        <f>'t1'!A91</f>
        <v>Coll.re prof.le sanitario - tecn. Della prev. Senior - DS</v>
      </c>
      <c r="B90" s="325" t="str">
        <f>'t1'!B91</f>
        <v>S18865</v>
      </c>
      <c r="C90" s="2091">
        <f>'t11'!W93+'t11'!X93</f>
        <v>0</v>
      </c>
      <c r="D90" s="2091">
        <f>(C90-'t11'!S93-'t11'!T93-'t11'!U93-'t11'!V93)</f>
        <v>0</v>
      </c>
      <c r="E90" s="2092">
        <f>'t12'!C91/12</f>
        <v>0</v>
      </c>
      <c r="F90" s="2091">
        <f>'t3'!K91+'t3'!L91+'t3'!M91+'t3'!N91+'t3'!O91+'t3'!P91</f>
        <v>0</v>
      </c>
      <c r="G90" s="390" t="str">
        <f t="shared" si="2"/>
        <v>OK</v>
      </c>
      <c r="H90" s="390" t="str">
        <f t="shared" si="3"/>
        <v>OK</v>
      </c>
      <c r="I90" s="2093" t="str">
        <f>IF(H90="KO",($H$5&amp;(('t12'!C91/12*273)+(('t3'!K91+'t3'!L91+'t3'!M91+'t3'!N91+'t3'!O91+'t3'!P91)*273))&amp;")"),"")</f>
        <v/>
      </c>
    </row>
    <row r="91" spans="1:9" ht="12.9" x14ac:dyDescent="0.35">
      <c r="A91" s="314" t="str">
        <f>'t1'!A92</f>
        <v>Coll.re prof.le sanitario - tecn. Della prev. - D</v>
      </c>
      <c r="B91" s="325" t="str">
        <f>'t1'!B92</f>
        <v>S16022</v>
      </c>
      <c r="C91" s="2091">
        <f>'t11'!W94+'t11'!X94</f>
        <v>86</v>
      </c>
      <c r="D91" s="2091">
        <f>(C91-'t11'!S94-'t11'!T94-'t11'!U94-'t11'!V94)</f>
        <v>86</v>
      </c>
      <c r="E91" s="2092">
        <f>'t12'!C92/12</f>
        <v>2</v>
      </c>
      <c r="F91" s="2091">
        <f>'t3'!K92+'t3'!L92+'t3'!M92+'t3'!N92+'t3'!O92+'t3'!P92</f>
        <v>0</v>
      </c>
      <c r="G91" s="390" t="str">
        <f t="shared" si="2"/>
        <v>OK</v>
      </c>
      <c r="H91" s="390" t="str">
        <f t="shared" si="3"/>
        <v>OK</v>
      </c>
      <c r="I91" s="2093" t="str">
        <f>IF(H91="KO",($H$5&amp;(('t12'!C92/12*273)+(('t3'!K92+'t3'!L92+'t3'!M92+'t3'!N92+'t3'!O92+'t3'!P92)*273))&amp;")"),"")</f>
        <v/>
      </c>
    </row>
    <row r="92" spans="1:9" ht="12.9" x14ac:dyDescent="0.35">
      <c r="A92" s="314" t="str">
        <f>'t1'!A93</f>
        <v>Oper.re prof.le sanitario - tecn. Della prev. - C</v>
      </c>
      <c r="B92" s="325" t="str">
        <f>'t1'!B93</f>
        <v>S14055</v>
      </c>
      <c r="C92" s="2091">
        <f>'t11'!W95+'t11'!X95</f>
        <v>0</v>
      </c>
      <c r="D92" s="2091">
        <f>(C92-'t11'!S95-'t11'!T95-'t11'!U95-'t11'!V95)</f>
        <v>0</v>
      </c>
      <c r="E92" s="2092">
        <f>'t12'!C93/12</f>
        <v>0</v>
      </c>
      <c r="F92" s="2091">
        <f>'t3'!K93+'t3'!L93+'t3'!M93+'t3'!N93+'t3'!O93+'t3'!P93</f>
        <v>0</v>
      </c>
      <c r="G92" s="390" t="str">
        <f t="shared" si="2"/>
        <v>OK</v>
      </c>
      <c r="H92" s="390" t="str">
        <f t="shared" si="3"/>
        <v>OK</v>
      </c>
      <c r="I92" s="2093" t="str">
        <f>IF(H92="KO",($H$5&amp;(('t12'!C93/12*273)+(('t3'!K93+'t3'!L93+'t3'!M93+'t3'!N93+'t3'!O93+'t3'!P93)*273))&amp;")"),"")</f>
        <v/>
      </c>
    </row>
    <row r="93" spans="1:9" ht="12.9" x14ac:dyDescent="0.35">
      <c r="A93" s="314" t="str">
        <f>'t1'!A94</f>
        <v>Coll.re prof.le sanitario - pers. Della riabil. Senior - DS</v>
      </c>
      <c r="B93" s="325" t="str">
        <f>'t1'!B94</f>
        <v>S18866</v>
      </c>
      <c r="C93" s="2091">
        <f>'t11'!W96+'t11'!X96</f>
        <v>0</v>
      </c>
      <c r="D93" s="2091">
        <f>(C93-'t11'!S96-'t11'!T96-'t11'!U96-'t11'!V96)</f>
        <v>0</v>
      </c>
      <c r="E93" s="2092">
        <f>'t12'!C94/12</f>
        <v>0</v>
      </c>
      <c r="F93" s="2091">
        <f>'t3'!K94+'t3'!L94+'t3'!M94+'t3'!N94+'t3'!O94+'t3'!P94</f>
        <v>0</v>
      </c>
      <c r="G93" s="390" t="str">
        <f t="shared" si="2"/>
        <v>OK</v>
      </c>
      <c r="H93" s="390" t="str">
        <f t="shared" si="3"/>
        <v>OK</v>
      </c>
      <c r="I93" s="2093" t="str">
        <f>IF(H93="KO",($H$5&amp;(('t12'!C94/12*273)+(('t3'!K94+'t3'!L94+'t3'!M94+'t3'!N94+'t3'!O94+'t3'!P94)*273))&amp;")"),"")</f>
        <v/>
      </c>
    </row>
    <row r="94" spans="1:9" ht="12.9" x14ac:dyDescent="0.35">
      <c r="A94" s="314" t="str">
        <f>'t1'!A95</f>
        <v>Coll.re prof.le sanitario - pers. Della riabil. - D</v>
      </c>
      <c r="B94" s="325" t="str">
        <f>'t1'!B95</f>
        <v>S16019</v>
      </c>
      <c r="C94" s="2091">
        <f>'t11'!W97+'t11'!X97</f>
        <v>1302</v>
      </c>
      <c r="D94" s="2091">
        <f>(C94-'t11'!S97-'t11'!T97-'t11'!U97-'t11'!V97)</f>
        <v>1295</v>
      </c>
      <c r="E94" s="2092">
        <f>'t12'!C95/12</f>
        <v>13.797499999999999</v>
      </c>
      <c r="F94" s="2091">
        <f>'t3'!K95+'t3'!L95+'t3'!M95+'t3'!N95+'t3'!O95+'t3'!P95</f>
        <v>0</v>
      </c>
      <c r="G94" s="390" t="str">
        <f t="shared" si="2"/>
        <v>OK</v>
      </c>
      <c r="H94" s="390" t="str">
        <f t="shared" si="3"/>
        <v>OK</v>
      </c>
      <c r="I94" s="2093" t="str">
        <f>IF(H94="KO",($H$5&amp;(('t12'!C95/12*273)+(('t3'!K95+'t3'!L95+'t3'!M95+'t3'!N95+'t3'!O95+'t3'!P95)*273))&amp;")"),"")</f>
        <v/>
      </c>
    </row>
    <row r="95" spans="1:9" ht="12.9" x14ac:dyDescent="0.35">
      <c r="A95" s="314" t="str">
        <f>'t1'!A96</f>
        <v>Oper.re prof.le di ii cat. Con funz. Di riabil. Senior - C</v>
      </c>
      <c r="B95" s="325" t="str">
        <f>'t1'!B96</f>
        <v>S14S51</v>
      </c>
      <c r="C95" s="2091">
        <f>'t11'!W98+'t11'!X98</f>
        <v>0</v>
      </c>
      <c r="D95" s="2091">
        <f>(C95-'t11'!S98-'t11'!T98-'t11'!U98-'t11'!V98)</f>
        <v>0</v>
      </c>
      <c r="E95" s="2092">
        <f>'t12'!C96/12</f>
        <v>0</v>
      </c>
      <c r="F95" s="2091">
        <f>'t3'!K96+'t3'!L96+'t3'!M96+'t3'!N96+'t3'!O96+'t3'!P96</f>
        <v>0</v>
      </c>
      <c r="G95" s="390" t="str">
        <f t="shared" si="2"/>
        <v>OK</v>
      </c>
      <c r="H95" s="390" t="str">
        <f t="shared" si="3"/>
        <v>OK</v>
      </c>
      <c r="I95" s="2093" t="str">
        <f>IF(H95="KO",($H$5&amp;(('t12'!C96/12*273)+(('t3'!K96+'t3'!L96+'t3'!M96+'t3'!N96+'t3'!O96+'t3'!P96)*273))&amp;")"),"")</f>
        <v/>
      </c>
    </row>
    <row r="96" spans="1:9" ht="12.9" x14ac:dyDescent="0.35">
      <c r="A96" s="314" t="str">
        <f>'t1'!A97</f>
        <v>Oper.re prof.le sanitario - pers. Della riabil. - C</v>
      </c>
      <c r="B96" s="325" t="str">
        <f>'t1'!B97</f>
        <v>S14053</v>
      </c>
      <c r="C96" s="2091">
        <f>'t11'!W99+'t11'!X99</f>
        <v>0</v>
      </c>
      <c r="D96" s="2091">
        <f>(C96-'t11'!S99-'t11'!T99-'t11'!U99-'t11'!V99)</f>
        <v>0</v>
      </c>
      <c r="E96" s="2092">
        <f>'t12'!C97/12</f>
        <v>0</v>
      </c>
      <c r="F96" s="2091">
        <f>'t3'!K97+'t3'!L97+'t3'!M97+'t3'!N97+'t3'!O97+'t3'!P97</f>
        <v>0</v>
      </c>
      <c r="G96" s="390" t="str">
        <f t="shared" si="2"/>
        <v>OK</v>
      </c>
      <c r="H96" s="390" t="str">
        <f t="shared" si="3"/>
        <v>OK</v>
      </c>
      <c r="I96" s="2093" t="str">
        <f>IF(H96="KO",($H$5&amp;(('t12'!C97/12*273)+(('t3'!K97+'t3'!L97+'t3'!M97+'t3'!N97+'t3'!O97+'t3'!P97)*273))&amp;")"),"")</f>
        <v/>
      </c>
    </row>
    <row r="97" spans="1:9" ht="12.9" x14ac:dyDescent="0.35">
      <c r="A97" s="314" t="str">
        <f>'t1'!A98</f>
        <v>Oper.re prof.le di II cat. Con funz. Di riabil. - BS</v>
      </c>
      <c r="B97" s="325" t="str">
        <f>'t1'!B98</f>
        <v>S13051</v>
      </c>
      <c r="C97" s="2091">
        <f>'t11'!W100+'t11'!X100</f>
        <v>0</v>
      </c>
      <c r="D97" s="2091">
        <f>(C97-'t11'!S100-'t11'!T100-'t11'!U100-'t11'!V100)</f>
        <v>0</v>
      </c>
      <c r="E97" s="2092">
        <f>'t12'!C98/12</f>
        <v>0</v>
      </c>
      <c r="F97" s="2091">
        <f>'t3'!K98+'t3'!L98+'t3'!M98+'t3'!N98+'t3'!O98+'t3'!P98</f>
        <v>0</v>
      </c>
      <c r="G97" s="390" t="str">
        <f t="shared" si="2"/>
        <v>OK</v>
      </c>
      <c r="H97" s="390" t="str">
        <f t="shared" si="3"/>
        <v>OK</v>
      </c>
      <c r="I97" s="2093" t="str">
        <f>IF(H97="KO",($H$5&amp;(('t12'!C98/12*273)+(('t3'!K98+'t3'!L98+'t3'!M98+'t3'!N98+'t3'!O98+'t3'!P98)*273))&amp;")"),"")</f>
        <v/>
      </c>
    </row>
    <row r="98" spans="1:9" ht="12.9" x14ac:dyDescent="0.35">
      <c r="A98" s="314" t="str">
        <f>'t1'!A99</f>
        <v>Profilo atipico ruolo sanitario</v>
      </c>
      <c r="B98" s="325" t="str">
        <f>'t1'!B99</f>
        <v>S00062</v>
      </c>
      <c r="C98" s="2091">
        <f>'t11'!W101+'t11'!X101</f>
        <v>0</v>
      </c>
      <c r="D98" s="2091">
        <f>(C98-'t11'!S101-'t11'!T101-'t11'!U101-'t11'!V101)</f>
        <v>0</v>
      </c>
      <c r="E98" s="2092">
        <f>'t12'!C99/12</f>
        <v>0</v>
      </c>
      <c r="F98" s="2091">
        <f>'t3'!K99+'t3'!L99+'t3'!M99+'t3'!N99+'t3'!O99+'t3'!P99</f>
        <v>0</v>
      </c>
      <c r="G98" s="390" t="str">
        <f t="shared" si="2"/>
        <v>OK</v>
      </c>
      <c r="H98" s="390" t="str">
        <f t="shared" si="3"/>
        <v>OK</v>
      </c>
      <c r="I98" s="2093" t="str">
        <f>IF(H98="KO",($H$5&amp;(('t12'!C99/12*273)+(('t3'!K99+'t3'!L99+'t3'!M99+'t3'!N99+'t3'!O99+'t3'!P99)*273))&amp;")"),"")</f>
        <v/>
      </c>
    </row>
    <row r="99" spans="1:9" ht="12.9" x14ac:dyDescent="0.35">
      <c r="A99" s="314" t="str">
        <f>'t1'!A100</f>
        <v>Avvocato dirig. Con incarico di struttura complessa</v>
      </c>
      <c r="B99" s="325" t="str">
        <f>'t1'!B100</f>
        <v>PD0010</v>
      </c>
      <c r="C99" s="2091">
        <f>'t11'!W102+'t11'!X102</f>
        <v>0</v>
      </c>
      <c r="D99" s="2091">
        <f>(C99-'t11'!S102-'t11'!T102-'t11'!U102-'t11'!V102)</f>
        <v>0</v>
      </c>
      <c r="E99" s="2092">
        <f>'t12'!C100/12</f>
        <v>0</v>
      </c>
      <c r="F99" s="2091">
        <f>'t3'!K100+'t3'!L100+'t3'!M100+'t3'!N100+'t3'!O100+'t3'!P100</f>
        <v>0</v>
      </c>
      <c r="G99" s="390" t="str">
        <f t="shared" si="2"/>
        <v>OK</v>
      </c>
      <c r="H99" s="390" t="str">
        <f t="shared" si="3"/>
        <v>OK</v>
      </c>
      <c r="I99" s="2093" t="str">
        <f>IF(H99="KO",($H$5&amp;(('t12'!C100/12*273)+(('t3'!K100+'t3'!L100+'t3'!M100+'t3'!N100+'t3'!O100+'t3'!P100)*273))&amp;")"),"")</f>
        <v/>
      </c>
    </row>
    <row r="100" spans="1:9" ht="12.9" x14ac:dyDescent="0.35">
      <c r="A100" s="314" t="str">
        <f>'t1'!A101</f>
        <v>Avvocato dirig. Con incarico di struttura semplice</v>
      </c>
      <c r="B100" s="325" t="str">
        <f>'t1'!B101</f>
        <v>PD0S09</v>
      </c>
      <c r="C100" s="2091">
        <f>'t11'!W103+'t11'!X103</f>
        <v>0</v>
      </c>
      <c r="D100" s="2091">
        <f>(C100-'t11'!S103-'t11'!T103-'t11'!U103-'t11'!V103)</f>
        <v>0</v>
      </c>
      <c r="E100" s="2092">
        <f>'t12'!C101/12</f>
        <v>0</v>
      </c>
      <c r="F100" s="2091">
        <f>'t3'!K101+'t3'!L101+'t3'!M101+'t3'!N101+'t3'!O101+'t3'!P101</f>
        <v>0</v>
      </c>
      <c r="G100" s="390" t="str">
        <f t="shared" si="2"/>
        <v>OK</v>
      </c>
      <c r="H100" s="390" t="str">
        <f t="shared" si="3"/>
        <v>OK</v>
      </c>
      <c r="I100" s="2093" t="str">
        <f>IF(H100="KO",($H$5&amp;(('t12'!C101/12*273)+(('t3'!K101+'t3'!L101+'t3'!M101+'t3'!N101+'t3'!O101+'t3'!P101)*273))&amp;")"),"")</f>
        <v/>
      </c>
    </row>
    <row r="101" spans="1:9" ht="12.9" x14ac:dyDescent="0.35">
      <c r="A101" s="314" t="str">
        <f>'t1'!A102</f>
        <v>Avvocato dirig. Con altri incar.prof.li</v>
      </c>
      <c r="B101" s="325" t="str">
        <f>'t1'!B102</f>
        <v>PD0A09</v>
      </c>
      <c r="C101" s="2091">
        <f>'t11'!W104+'t11'!X104</f>
        <v>0</v>
      </c>
      <c r="D101" s="2091">
        <f>(C101-'t11'!S104-'t11'!T104-'t11'!U104-'t11'!V104)</f>
        <v>0</v>
      </c>
      <c r="E101" s="2092">
        <f>'t12'!C102/12</f>
        <v>0</v>
      </c>
      <c r="F101" s="2091">
        <f>'t3'!K102+'t3'!L102+'t3'!M102+'t3'!N102+'t3'!O102+'t3'!P102</f>
        <v>0</v>
      </c>
      <c r="G101" s="390" t="str">
        <f t="shared" si="2"/>
        <v>OK</v>
      </c>
      <c r="H101" s="390" t="str">
        <f t="shared" si="3"/>
        <v>OK</v>
      </c>
      <c r="I101" s="2093" t="str">
        <f>IF(H101="KO",($H$5&amp;(('t12'!C102/12*273)+(('t3'!K102+'t3'!L102+'t3'!M102+'t3'!N102+'t3'!O102+'t3'!P102)*273))&amp;")"),"")</f>
        <v/>
      </c>
    </row>
    <row r="102" spans="1:9" ht="12.9" x14ac:dyDescent="0.35">
      <c r="A102" s="314" t="str">
        <f>'t1'!A103</f>
        <v>Avvocato dir. A t. Determinato(art. 15-septies dlgs. 502/92)</v>
      </c>
      <c r="B102" s="325" t="str">
        <f>'t1'!B103</f>
        <v>PD0605</v>
      </c>
      <c r="C102" s="2091">
        <f>'t11'!W105+'t11'!X105</f>
        <v>0</v>
      </c>
      <c r="D102" s="2091">
        <f>(C102-'t11'!S105-'t11'!T105-'t11'!U105-'t11'!V105)</f>
        <v>0</v>
      </c>
      <c r="E102" s="2092">
        <f>'t12'!C103/12</f>
        <v>0</v>
      </c>
      <c r="F102" s="2091">
        <f>'t3'!K103+'t3'!L103+'t3'!M103+'t3'!N103+'t3'!O103+'t3'!P103</f>
        <v>0</v>
      </c>
      <c r="G102" s="390" t="str">
        <f t="shared" si="2"/>
        <v>OK</v>
      </c>
      <c r="H102" s="390" t="str">
        <f t="shared" si="3"/>
        <v>OK</v>
      </c>
      <c r="I102" s="2093" t="str">
        <f>IF(H102="KO",($H$5&amp;(('t12'!C103/12*273)+(('t3'!K103+'t3'!L103+'t3'!M103+'t3'!N103+'t3'!O103+'t3'!P103)*273))&amp;")"),"")</f>
        <v/>
      </c>
    </row>
    <row r="103" spans="1:9" ht="12.9" x14ac:dyDescent="0.35">
      <c r="A103" s="314" t="str">
        <f>'t1'!A104</f>
        <v>Ingegnere dirig. Con incarico di struttura complessa</v>
      </c>
      <c r="B103" s="325" t="str">
        <f>'t1'!B104</f>
        <v>PD0046</v>
      </c>
      <c r="C103" s="2091">
        <f>'t11'!W106+'t11'!X106</f>
        <v>50</v>
      </c>
      <c r="D103" s="2091">
        <f>(C103-'t11'!S106-'t11'!T106-'t11'!U106-'t11'!V106)</f>
        <v>49</v>
      </c>
      <c r="E103" s="2092">
        <f>'t12'!C104/12</f>
        <v>2</v>
      </c>
      <c r="F103" s="2091">
        <f>'t3'!K104+'t3'!L104+'t3'!M104+'t3'!N104+'t3'!O104+'t3'!P104</f>
        <v>0</v>
      </c>
      <c r="G103" s="390" t="str">
        <f t="shared" si="2"/>
        <v>OK</v>
      </c>
      <c r="H103" s="390" t="str">
        <f t="shared" si="3"/>
        <v>OK</v>
      </c>
      <c r="I103" s="2093" t="str">
        <f>IF(H103="KO",($H$5&amp;(('t12'!C104/12*273)+(('t3'!K104+'t3'!L104+'t3'!M104+'t3'!N104+'t3'!O104+'t3'!P104)*273))&amp;")"),"")</f>
        <v/>
      </c>
    </row>
    <row r="104" spans="1:9" ht="12.9" x14ac:dyDescent="0.35">
      <c r="A104" s="314" t="str">
        <f>'t1'!A105</f>
        <v>Ingegnere dirig. Con incarico di struttura semplice</v>
      </c>
      <c r="B104" s="325" t="str">
        <f>'t1'!B105</f>
        <v>PD0S45</v>
      </c>
      <c r="C104" s="2091">
        <f>'t11'!W107+'t11'!X107</f>
        <v>0</v>
      </c>
      <c r="D104" s="2091">
        <f>(C104-'t11'!S107-'t11'!T107-'t11'!U107-'t11'!V107)</f>
        <v>0</v>
      </c>
      <c r="E104" s="2092">
        <f>'t12'!C105/12</f>
        <v>0</v>
      </c>
      <c r="F104" s="2091">
        <f>'t3'!K105+'t3'!L105+'t3'!M105+'t3'!N105+'t3'!O105+'t3'!P105</f>
        <v>0</v>
      </c>
      <c r="G104" s="390" t="str">
        <f t="shared" si="2"/>
        <v>OK</v>
      </c>
      <c r="H104" s="390" t="str">
        <f t="shared" si="3"/>
        <v>OK</v>
      </c>
      <c r="I104" s="2093" t="str">
        <f>IF(H104="KO",($H$5&amp;(('t12'!C105/12*273)+(('t3'!K105+'t3'!L105+'t3'!M105+'t3'!N105+'t3'!O105+'t3'!P105)*273))&amp;")"),"")</f>
        <v/>
      </c>
    </row>
    <row r="105" spans="1:9" ht="12.9" x14ac:dyDescent="0.35">
      <c r="A105" s="314" t="str">
        <f>'t1'!A106</f>
        <v>Ingegnere dirig. Con altri incar.prof.li</v>
      </c>
      <c r="B105" s="325" t="str">
        <f>'t1'!B106</f>
        <v>PD0A45</v>
      </c>
      <c r="C105" s="2091">
        <f>'t11'!W108+'t11'!X108</f>
        <v>15</v>
      </c>
      <c r="D105" s="2091">
        <f>(C105-'t11'!S108-'t11'!T108-'t11'!U108-'t11'!V108)</f>
        <v>15</v>
      </c>
      <c r="E105" s="2092">
        <f>'t12'!C106/12</f>
        <v>1</v>
      </c>
      <c r="F105" s="2091">
        <f>'t3'!K106+'t3'!L106+'t3'!M106+'t3'!N106+'t3'!O106+'t3'!P106</f>
        <v>0</v>
      </c>
      <c r="G105" s="390" t="str">
        <f t="shared" si="2"/>
        <v>OK</v>
      </c>
      <c r="H105" s="390" t="str">
        <f t="shared" si="3"/>
        <v>OK</v>
      </c>
      <c r="I105" s="2093" t="str">
        <f>IF(H105="KO",($H$5&amp;(('t12'!C106/12*273)+(('t3'!K106+'t3'!L106+'t3'!M106+'t3'!N106+'t3'!O106+'t3'!P106)*273))&amp;")"),"")</f>
        <v/>
      </c>
    </row>
    <row r="106" spans="1:9" ht="12.9" x14ac:dyDescent="0.35">
      <c r="A106" s="314" t="str">
        <f>'t1'!A107</f>
        <v>Ingegnere dir. A t. Determinato(art.15-septies dlgs. 502/92)</v>
      </c>
      <c r="B106" s="325" t="str">
        <f>'t1'!B107</f>
        <v>PD0606</v>
      </c>
      <c r="C106" s="2091">
        <f>'t11'!W109+'t11'!X109</f>
        <v>0</v>
      </c>
      <c r="D106" s="2091">
        <f>(C106-'t11'!S109-'t11'!T109-'t11'!U109-'t11'!V109)</f>
        <v>0</v>
      </c>
      <c r="E106" s="2092">
        <f>'t12'!C107/12</f>
        <v>0</v>
      </c>
      <c r="F106" s="2091">
        <f>'t3'!K107+'t3'!L107+'t3'!M107+'t3'!N107+'t3'!O107+'t3'!P107</f>
        <v>0</v>
      </c>
      <c r="G106" s="390" t="str">
        <f t="shared" si="2"/>
        <v>OK</v>
      </c>
      <c r="H106" s="390" t="str">
        <f t="shared" si="3"/>
        <v>OK</v>
      </c>
      <c r="I106" s="2093" t="str">
        <f>IF(H106="KO",($H$5&amp;(('t12'!C107/12*273)+(('t3'!K107+'t3'!L107+'t3'!M107+'t3'!N107+'t3'!O107+'t3'!P107)*273))&amp;")"),"")</f>
        <v/>
      </c>
    </row>
    <row r="107" spans="1:9" ht="12.9" x14ac:dyDescent="0.35">
      <c r="A107" s="314" t="str">
        <f>'t1'!A108</f>
        <v>Architetti dirig. Con incarico di struttura complessa</v>
      </c>
      <c r="B107" s="325" t="str">
        <f>'t1'!B108</f>
        <v>PD0004</v>
      </c>
      <c r="C107" s="2091">
        <f>'t11'!W110+'t11'!X110</f>
        <v>0</v>
      </c>
      <c r="D107" s="2091">
        <f>(C107-'t11'!S110-'t11'!T110-'t11'!U110-'t11'!V110)</f>
        <v>0</v>
      </c>
      <c r="E107" s="2092">
        <f>'t12'!C108/12</f>
        <v>0</v>
      </c>
      <c r="F107" s="2091">
        <f>'t3'!K108+'t3'!L108+'t3'!M108+'t3'!N108+'t3'!O108+'t3'!P108</f>
        <v>0</v>
      </c>
      <c r="G107" s="390" t="str">
        <f t="shared" si="2"/>
        <v>OK</v>
      </c>
      <c r="H107" s="390" t="str">
        <f t="shared" si="3"/>
        <v>OK</v>
      </c>
      <c r="I107" s="2093" t="str">
        <f>IF(H107="KO",($H$5&amp;(('t12'!C108/12*273)+(('t3'!K108+'t3'!L108+'t3'!M108+'t3'!N108+'t3'!O108+'t3'!P108)*273))&amp;")"),"")</f>
        <v/>
      </c>
    </row>
    <row r="108" spans="1:9" ht="12.9" x14ac:dyDescent="0.35">
      <c r="A108" s="314" t="str">
        <f>'t1'!A109</f>
        <v>Architetti dirig. Con incarico di struttura semplice</v>
      </c>
      <c r="B108" s="325" t="str">
        <f>'t1'!B109</f>
        <v>PD0S03</v>
      </c>
      <c r="C108" s="2091">
        <f>'t11'!W111+'t11'!X111</f>
        <v>0</v>
      </c>
      <c r="D108" s="2091">
        <f>(C108-'t11'!S111-'t11'!T111-'t11'!U111-'t11'!V111)</f>
        <v>0</v>
      </c>
      <c r="E108" s="2092">
        <f>'t12'!C109/12</f>
        <v>0</v>
      </c>
      <c r="F108" s="2091">
        <f>'t3'!K109+'t3'!L109+'t3'!M109+'t3'!N109+'t3'!O109+'t3'!P109</f>
        <v>0</v>
      </c>
      <c r="G108" s="390" t="str">
        <f t="shared" si="2"/>
        <v>OK</v>
      </c>
      <c r="H108" s="390" t="str">
        <f t="shared" si="3"/>
        <v>OK</v>
      </c>
      <c r="I108" s="2093" t="str">
        <f>IF(H108="KO",($H$5&amp;(('t12'!C109/12*273)+(('t3'!K109+'t3'!L109+'t3'!M109+'t3'!N109+'t3'!O109+'t3'!P109)*273))&amp;")"),"")</f>
        <v/>
      </c>
    </row>
    <row r="109" spans="1:9" ht="12.9" x14ac:dyDescent="0.35">
      <c r="A109" s="314" t="str">
        <f>'t1'!A110</f>
        <v>Architetti dirig. Con altri incar.prof.li</v>
      </c>
      <c r="B109" s="325" t="str">
        <f>'t1'!B110</f>
        <v>PD0A03</v>
      </c>
      <c r="C109" s="2091">
        <f>'t11'!W112+'t11'!X112</f>
        <v>0</v>
      </c>
      <c r="D109" s="2091">
        <f>(C109-'t11'!S112-'t11'!T112-'t11'!U112-'t11'!V112)</f>
        <v>0</v>
      </c>
      <c r="E109" s="2092">
        <f>'t12'!C110/12</f>
        <v>0</v>
      </c>
      <c r="F109" s="2091">
        <f>'t3'!K110+'t3'!L110+'t3'!M110+'t3'!N110+'t3'!O110+'t3'!P110</f>
        <v>0</v>
      </c>
      <c r="G109" s="390" t="str">
        <f t="shared" si="2"/>
        <v>OK</v>
      </c>
      <c r="H109" s="390" t="str">
        <f t="shared" si="3"/>
        <v>OK</v>
      </c>
      <c r="I109" s="2093" t="str">
        <f>IF(H109="KO",($H$5&amp;(('t12'!C110/12*273)+(('t3'!K110+'t3'!L110+'t3'!M110+'t3'!N110+'t3'!O110+'t3'!P110)*273))&amp;")"),"")</f>
        <v/>
      </c>
    </row>
    <row r="110" spans="1:9" ht="12.9" x14ac:dyDescent="0.35">
      <c r="A110" s="314" t="str">
        <f>'t1'!A111</f>
        <v>Architetti dir. A t.determinato(art. 15-septies dlgs.502/92)</v>
      </c>
      <c r="B110" s="325" t="str">
        <f>'t1'!B111</f>
        <v>PD0607</v>
      </c>
      <c r="C110" s="2091">
        <f>'t11'!W113+'t11'!X113</f>
        <v>0</v>
      </c>
      <c r="D110" s="2091">
        <f>(C110-'t11'!S113-'t11'!T113-'t11'!U113-'t11'!V113)</f>
        <v>0</v>
      </c>
      <c r="E110" s="2092">
        <f>'t12'!C111/12</f>
        <v>0</v>
      </c>
      <c r="F110" s="2091">
        <f>'t3'!K111+'t3'!L111+'t3'!M111+'t3'!N111+'t3'!O111+'t3'!P111</f>
        <v>0</v>
      </c>
      <c r="G110" s="390" t="str">
        <f t="shared" si="2"/>
        <v>OK</v>
      </c>
      <c r="H110" s="390" t="str">
        <f t="shared" si="3"/>
        <v>OK</v>
      </c>
      <c r="I110" s="2093" t="str">
        <f>IF(H110="KO",($H$5&amp;(('t12'!C111/12*273)+(('t3'!K111+'t3'!L111+'t3'!M111+'t3'!N111+'t3'!O111+'t3'!P111)*273))&amp;")"),"")</f>
        <v/>
      </c>
    </row>
    <row r="111" spans="1:9" ht="12.9" x14ac:dyDescent="0.35">
      <c r="A111" s="314" t="str">
        <f>'t1'!A112</f>
        <v>Geologi dirig. Con incarico di struttura complessa</v>
      </c>
      <c r="B111" s="325" t="str">
        <f>'t1'!B112</f>
        <v>PD0044</v>
      </c>
      <c r="C111" s="2091">
        <f>'t11'!W114+'t11'!X114</f>
        <v>0</v>
      </c>
      <c r="D111" s="2091">
        <f>(C111-'t11'!S114-'t11'!T114-'t11'!U114-'t11'!V114)</f>
        <v>0</v>
      </c>
      <c r="E111" s="2092">
        <f>'t12'!C112/12</f>
        <v>0</v>
      </c>
      <c r="F111" s="2091">
        <f>'t3'!K112+'t3'!L112+'t3'!M112+'t3'!N112+'t3'!O112+'t3'!P112</f>
        <v>0</v>
      </c>
      <c r="G111" s="390" t="str">
        <f t="shared" si="2"/>
        <v>OK</v>
      </c>
      <c r="H111" s="390" t="str">
        <f t="shared" si="3"/>
        <v>OK</v>
      </c>
      <c r="I111" s="2093" t="str">
        <f>IF(H111="KO",($H$5&amp;(('t12'!C112/12*273)+(('t3'!K112+'t3'!L112+'t3'!M112+'t3'!N112+'t3'!O112+'t3'!P112)*273))&amp;")"),"")</f>
        <v/>
      </c>
    </row>
    <row r="112" spans="1:9" ht="12.9" x14ac:dyDescent="0.35">
      <c r="A112" s="314" t="str">
        <f>'t1'!A113</f>
        <v>Geologi dirig. Con incarico di struttura semplice</v>
      </c>
      <c r="B112" s="325" t="str">
        <f>'t1'!B113</f>
        <v>PD0S43</v>
      </c>
      <c r="C112" s="2091">
        <f>'t11'!W115+'t11'!X115</f>
        <v>0</v>
      </c>
      <c r="D112" s="2091">
        <f>(C112-'t11'!S115-'t11'!T115-'t11'!U115-'t11'!V115)</f>
        <v>0</v>
      </c>
      <c r="E112" s="2092">
        <f>'t12'!C113/12</f>
        <v>0</v>
      </c>
      <c r="F112" s="2091">
        <f>'t3'!K113+'t3'!L113+'t3'!M113+'t3'!N113+'t3'!O113+'t3'!P113</f>
        <v>0</v>
      </c>
      <c r="G112" s="390" t="str">
        <f t="shared" si="2"/>
        <v>OK</v>
      </c>
      <c r="H112" s="390" t="str">
        <f t="shared" si="3"/>
        <v>OK</v>
      </c>
      <c r="I112" s="2093" t="str">
        <f>IF(H112="KO",($H$5&amp;(('t12'!C113/12*273)+(('t3'!K113+'t3'!L113+'t3'!M113+'t3'!N113+'t3'!O113+'t3'!P113)*273))&amp;")"),"")</f>
        <v/>
      </c>
    </row>
    <row r="113" spans="1:9" ht="12.9" x14ac:dyDescent="0.35">
      <c r="A113" s="314" t="str">
        <f>'t1'!A114</f>
        <v>Geologi dirig. Con altri incar.prof.li</v>
      </c>
      <c r="B113" s="325" t="str">
        <f>'t1'!B114</f>
        <v>PD0A43</v>
      </c>
      <c r="C113" s="2091">
        <f>'t11'!W116+'t11'!X116</f>
        <v>0</v>
      </c>
      <c r="D113" s="2091">
        <f>(C113-'t11'!S116-'t11'!T116-'t11'!U116-'t11'!V116)</f>
        <v>0</v>
      </c>
      <c r="E113" s="2092">
        <f>'t12'!C114/12</f>
        <v>0</v>
      </c>
      <c r="F113" s="2091">
        <f>'t3'!K114+'t3'!L114+'t3'!M114+'t3'!N114+'t3'!O114+'t3'!P114</f>
        <v>0</v>
      </c>
      <c r="G113" s="390" t="str">
        <f t="shared" si="2"/>
        <v>OK</v>
      </c>
      <c r="H113" s="390" t="str">
        <f t="shared" si="3"/>
        <v>OK</v>
      </c>
      <c r="I113" s="2093" t="str">
        <f>IF(H113="KO",($H$5&amp;(('t12'!C114/12*273)+(('t3'!K114+'t3'!L114+'t3'!M114+'t3'!N114+'t3'!O114+'t3'!P114)*273))&amp;")"),"")</f>
        <v/>
      </c>
    </row>
    <row r="114" spans="1:9" ht="12.9" x14ac:dyDescent="0.35">
      <c r="A114" s="314" t="str">
        <f>'t1'!A115</f>
        <v>Geologi  dir. A t. Determinato(art. 15-septies dlgs. 502/92)</v>
      </c>
      <c r="B114" s="325" t="str">
        <f>'t1'!B115</f>
        <v>PD0608</v>
      </c>
      <c r="C114" s="2091">
        <f>'t11'!W117+'t11'!X117</f>
        <v>0</v>
      </c>
      <c r="D114" s="2091">
        <f>(C114-'t11'!S117-'t11'!T117-'t11'!U117-'t11'!V117)</f>
        <v>0</v>
      </c>
      <c r="E114" s="2092">
        <f>'t12'!C115/12</f>
        <v>0</v>
      </c>
      <c r="F114" s="2091">
        <f>'t3'!K115+'t3'!L115+'t3'!M115+'t3'!N115+'t3'!O115+'t3'!P115</f>
        <v>0</v>
      </c>
      <c r="G114" s="390" t="str">
        <f t="shared" si="2"/>
        <v>OK</v>
      </c>
      <c r="H114" s="390" t="str">
        <f t="shared" si="3"/>
        <v>OK</v>
      </c>
      <c r="I114" s="2093" t="str">
        <f>IF(H114="KO",($H$5&amp;(('t12'!C115/12*273)+(('t3'!K115+'t3'!L115+'t3'!M115+'t3'!N115+'t3'!O115+'t3'!P115)*273))&amp;")"),"")</f>
        <v/>
      </c>
    </row>
    <row r="115" spans="1:9" ht="12.9" x14ac:dyDescent="0.35">
      <c r="A115" s="314" t="str">
        <f>'t1'!A116</f>
        <v>Assistente religioso - D</v>
      </c>
      <c r="B115" s="325" t="str">
        <f>'t1'!B116</f>
        <v>P16006</v>
      </c>
      <c r="C115" s="2091">
        <f>'t11'!W118+'t11'!X118</f>
        <v>0</v>
      </c>
      <c r="D115" s="2091">
        <f>(C115-'t11'!S118-'t11'!T118-'t11'!U118-'t11'!V118)</f>
        <v>0</v>
      </c>
      <c r="E115" s="2092">
        <f>'t12'!C116/12</f>
        <v>0</v>
      </c>
      <c r="F115" s="2091">
        <f>'t3'!K116+'t3'!L116+'t3'!M116+'t3'!N116+'t3'!O116+'t3'!P116</f>
        <v>0</v>
      </c>
      <c r="G115" s="390" t="str">
        <f t="shared" si="2"/>
        <v>OK</v>
      </c>
      <c r="H115" s="390" t="str">
        <f t="shared" si="3"/>
        <v>OK</v>
      </c>
      <c r="I115" s="2093" t="str">
        <f>IF(H115="KO",($H$5&amp;(('t12'!C116/12*273)+(('t3'!K116+'t3'!L116+'t3'!M116+'t3'!N116+'t3'!O116+'t3'!P116)*273))&amp;")"),"")</f>
        <v/>
      </c>
    </row>
    <row r="116" spans="1:9" ht="12.9" x14ac:dyDescent="0.35">
      <c r="A116" s="314" t="str">
        <f>'t1'!A117</f>
        <v>Specialista della comunicazione istituzionale - D</v>
      </c>
      <c r="B116" s="325" t="str">
        <f>'t1'!B117</f>
        <v>PSP871</v>
      </c>
      <c r="C116" s="2091">
        <f>'t11'!W119+'t11'!X119</f>
        <v>0</v>
      </c>
      <c r="D116" s="2091">
        <f>(C116-'t11'!S119-'t11'!T119-'t11'!U119-'t11'!V119)</f>
        <v>0</v>
      </c>
      <c r="E116" s="2092">
        <f>'t12'!C117/12</f>
        <v>0</v>
      </c>
      <c r="F116" s="2091">
        <f>'t3'!K117+'t3'!L117+'t3'!M117+'t3'!N117+'t3'!O117+'t3'!P117</f>
        <v>0</v>
      </c>
      <c r="G116" s="390" t="str">
        <f t="shared" si="2"/>
        <v>OK</v>
      </c>
      <c r="H116" s="390" t="str">
        <f t="shared" si="3"/>
        <v>OK</v>
      </c>
      <c r="I116" s="2093" t="str">
        <f>IF(H116="KO",($H$5&amp;(('t12'!C117/12*273)+(('t3'!K117+'t3'!L117+'t3'!M117+'t3'!N117+'t3'!O117+'t3'!P117)*273))&amp;")"),"")</f>
        <v/>
      </c>
    </row>
    <row r="117" spans="1:9" ht="12.9" x14ac:dyDescent="0.35">
      <c r="A117" s="314" t="str">
        <f>'t1'!A118</f>
        <v>Specialista nei rapporti con i media, giornalista pubblico - D</v>
      </c>
      <c r="B117" s="325" t="str">
        <f>'t1'!B118</f>
        <v>PSP872</v>
      </c>
      <c r="C117" s="2091">
        <f>'t11'!W120+'t11'!X120</f>
        <v>0</v>
      </c>
      <c r="D117" s="2091">
        <f>(C117-'t11'!S120-'t11'!T120-'t11'!U120-'t11'!V120)</f>
        <v>0</v>
      </c>
      <c r="E117" s="2092">
        <f>'t12'!C118/12</f>
        <v>0</v>
      </c>
      <c r="F117" s="2091">
        <f>'t3'!K118+'t3'!L118+'t3'!M118+'t3'!N118+'t3'!O118+'t3'!P118</f>
        <v>0</v>
      </c>
      <c r="G117" s="390" t="str">
        <f t="shared" si="2"/>
        <v>OK</v>
      </c>
      <c r="H117" s="390" t="str">
        <f t="shared" si="3"/>
        <v>OK</v>
      </c>
      <c r="I117" s="2093" t="str">
        <f>IF(H117="KO",($H$5&amp;(('t12'!C118/12*273)+(('t3'!K118+'t3'!L118+'t3'!M118+'t3'!N118+'t3'!O118+'t3'!P118)*273))&amp;")"),"")</f>
        <v/>
      </c>
    </row>
    <row r="118" spans="1:9" ht="12.9" x14ac:dyDescent="0.35">
      <c r="A118" s="314" t="str">
        <f>'t1'!A119</f>
        <v>Profilo atipico ruolo professionale</v>
      </c>
      <c r="B118" s="325" t="str">
        <f>'t1'!B119</f>
        <v>P00062</v>
      </c>
      <c r="C118" s="2091">
        <f>'t11'!W121+'t11'!X121</f>
        <v>0</v>
      </c>
      <c r="D118" s="2091">
        <f>(C118-'t11'!S121-'t11'!T121-'t11'!U121-'t11'!V121)</f>
        <v>0</v>
      </c>
      <c r="E118" s="2092">
        <f>'t12'!C119/12</f>
        <v>0</v>
      </c>
      <c r="F118" s="2091">
        <f>'t3'!K119+'t3'!L119+'t3'!M119+'t3'!N119+'t3'!O119+'t3'!P119</f>
        <v>0</v>
      </c>
      <c r="G118" s="390" t="str">
        <f t="shared" si="2"/>
        <v>OK</v>
      </c>
      <c r="H118" s="390" t="str">
        <f t="shared" si="3"/>
        <v>OK</v>
      </c>
      <c r="I118" s="2093" t="str">
        <f>IF(H118="KO",($H$5&amp;(('t12'!C119/12*273)+(('t3'!K119+'t3'!L119+'t3'!M119+'t3'!N119+'t3'!O119+'t3'!P119)*273))&amp;")"),"")</f>
        <v/>
      </c>
    </row>
    <row r="119" spans="1:9" ht="12.9" x14ac:dyDescent="0.35">
      <c r="A119" s="314" t="str">
        <f>'t1'!A120</f>
        <v>Analisti dirig. Con incarico di struttura complessa</v>
      </c>
      <c r="B119" s="325" t="str">
        <f>'t1'!B120</f>
        <v>TD0002</v>
      </c>
      <c r="C119" s="2091">
        <f>'t11'!W122+'t11'!X122</f>
        <v>42</v>
      </c>
      <c r="D119" s="2091">
        <f>(C119-'t11'!S122-'t11'!T122-'t11'!U122-'t11'!V122)</f>
        <v>42</v>
      </c>
      <c r="E119" s="2092">
        <f>'t12'!C120/12</f>
        <v>1</v>
      </c>
      <c r="F119" s="2091">
        <f>'t3'!K120+'t3'!L120+'t3'!M120+'t3'!N120+'t3'!O120+'t3'!P120</f>
        <v>0</v>
      </c>
      <c r="G119" s="390" t="str">
        <f t="shared" si="2"/>
        <v>OK</v>
      </c>
      <c r="H119" s="390" t="str">
        <f t="shared" si="3"/>
        <v>OK</v>
      </c>
      <c r="I119" s="2093" t="str">
        <f>IF(H119="KO",($H$5&amp;(('t12'!C120/12*273)+(('t3'!K120+'t3'!L120+'t3'!M120+'t3'!N120+'t3'!O120+'t3'!P120)*273))&amp;")"),"")</f>
        <v/>
      </c>
    </row>
    <row r="120" spans="1:9" ht="12.9" x14ac:dyDescent="0.35">
      <c r="A120" s="314" t="str">
        <f>'t1'!A121</f>
        <v>Analisti dirig. Con incarico di struttura semplice</v>
      </c>
      <c r="B120" s="325" t="str">
        <f>'t1'!B121</f>
        <v>TD0S01</v>
      </c>
      <c r="C120" s="2091">
        <f>'t11'!W123+'t11'!X123</f>
        <v>0</v>
      </c>
      <c r="D120" s="2091">
        <f>(C120-'t11'!S123-'t11'!T123-'t11'!U123-'t11'!V123)</f>
        <v>0</v>
      </c>
      <c r="E120" s="2092">
        <f>'t12'!C121/12</f>
        <v>0</v>
      </c>
      <c r="F120" s="2091">
        <f>'t3'!K121+'t3'!L121+'t3'!M121+'t3'!N121+'t3'!O121+'t3'!P121</f>
        <v>0</v>
      </c>
      <c r="G120" s="390" t="str">
        <f t="shared" si="2"/>
        <v>OK</v>
      </c>
      <c r="H120" s="390" t="str">
        <f t="shared" si="3"/>
        <v>OK</v>
      </c>
      <c r="I120" s="2093" t="str">
        <f>IF(H120="KO",($H$5&amp;(('t12'!C121/12*273)+(('t3'!K121+'t3'!L121+'t3'!M121+'t3'!N121+'t3'!O121+'t3'!P121)*273))&amp;")"),"")</f>
        <v/>
      </c>
    </row>
    <row r="121" spans="1:9" ht="12.9" x14ac:dyDescent="0.35">
      <c r="A121" s="314" t="str">
        <f>'t1'!A122</f>
        <v>Analisti dirig. Con altri incar.prof.li</v>
      </c>
      <c r="B121" s="325" t="str">
        <f>'t1'!B122</f>
        <v>TD0A01</v>
      </c>
      <c r="C121" s="2091">
        <f>'t11'!W124+'t11'!X124</f>
        <v>68</v>
      </c>
      <c r="D121" s="2091">
        <f>(C121-'t11'!S124-'t11'!T124-'t11'!U124-'t11'!V124)</f>
        <v>68</v>
      </c>
      <c r="E121" s="2092">
        <f>'t12'!C122/12</f>
        <v>2</v>
      </c>
      <c r="F121" s="2091">
        <f>'t3'!K122+'t3'!L122+'t3'!M122+'t3'!N122+'t3'!O122+'t3'!P122</f>
        <v>0</v>
      </c>
      <c r="G121" s="390" t="str">
        <f t="shared" si="2"/>
        <v>OK</v>
      </c>
      <c r="H121" s="390" t="str">
        <f t="shared" si="3"/>
        <v>OK</v>
      </c>
      <c r="I121" s="2093" t="str">
        <f>IF(H121="KO",($H$5&amp;(('t12'!C122/12*273)+(('t3'!K122+'t3'!L122+'t3'!M122+'t3'!N122+'t3'!O122+'t3'!P122)*273))&amp;")"),"")</f>
        <v/>
      </c>
    </row>
    <row r="122" spans="1:9" ht="12.9" x14ac:dyDescent="0.35">
      <c r="A122" s="314" t="str">
        <f>'t1'!A123</f>
        <v>Analisti dir. A t. Determinato(art. 15-septies dlgs. 502/92)</v>
      </c>
      <c r="B122" s="325" t="str">
        <f>'t1'!B123</f>
        <v>TD0609</v>
      </c>
      <c r="C122" s="2091">
        <f>'t11'!W125+'t11'!X125</f>
        <v>0</v>
      </c>
      <c r="D122" s="2091">
        <f>(C122-'t11'!S125-'t11'!T125-'t11'!U125-'t11'!V125)</f>
        <v>0</v>
      </c>
      <c r="E122" s="2092">
        <f>'t12'!C123/12</f>
        <v>0</v>
      </c>
      <c r="F122" s="2091">
        <f>'t3'!K123+'t3'!L123+'t3'!M123+'t3'!N123+'t3'!O123+'t3'!P123</f>
        <v>0</v>
      </c>
      <c r="G122" s="390" t="str">
        <f t="shared" si="2"/>
        <v>OK</v>
      </c>
      <c r="H122" s="390" t="str">
        <f t="shared" si="3"/>
        <v>OK</v>
      </c>
      <c r="I122" s="2093" t="str">
        <f>IF(H122="KO",($H$5&amp;(('t12'!C123/12*273)+(('t3'!K123+'t3'!L123+'t3'!M123+'t3'!N123+'t3'!O123+'t3'!P123)*273))&amp;")"),"")</f>
        <v/>
      </c>
    </row>
    <row r="123" spans="1:9" ht="12.9" x14ac:dyDescent="0.35">
      <c r="A123" s="314" t="str">
        <f>'t1'!A124</f>
        <v>Statistico dirig. Con incarico di struttura complessa</v>
      </c>
      <c r="B123" s="325" t="str">
        <f>'t1'!B124</f>
        <v>TD0071</v>
      </c>
      <c r="C123" s="2091">
        <f>'t11'!W126+'t11'!X126</f>
        <v>0</v>
      </c>
      <c r="D123" s="2091">
        <f>(C123-'t11'!S126-'t11'!T126-'t11'!U126-'t11'!V126)</f>
        <v>0</v>
      </c>
      <c r="E123" s="2092">
        <f>'t12'!C124/12</f>
        <v>0</v>
      </c>
      <c r="F123" s="2091">
        <f>'t3'!K124+'t3'!L124+'t3'!M124+'t3'!N124+'t3'!O124+'t3'!P124</f>
        <v>0</v>
      </c>
      <c r="G123" s="390" t="str">
        <f t="shared" si="2"/>
        <v>OK</v>
      </c>
      <c r="H123" s="390" t="str">
        <f t="shared" si="3"/>
        <v>OK</v>
      </c>
      <c r="I123" s="2093" t="str">
        <f>IF(H123="KO",($H$5&amp;(('t12'!C124/12*273)+(('t3'!K124+'t3'!L124+'t3'!M124+'t3'!N124+'t3'!O124+'t3'!P124)*273))&amp;")"),"")</f>
        <v/>
      </c>
    </row>
    <row r="124" spans="1:9" ht="12.9" x14ac:dyDescent="0.35">
      <c r="A124" s="314" t="str">
        <f>'t1'!A125</f>
        <v>Statistico dirig. Con incarico di struttura semplice</v>
      </c>
      <c r="B124" s="325" t="str">
        <f>'t1'!B125</f>
        <v>TD0S70</v>
      </c>
      <c r="C124" s="2091">
        <f>'t11'!W127+'t11'!X127</f>
        <v>27</v>
      </c>
      <c r="D124" s="2091">
        <f>(C124-'t11'!S127-'t11'!T127-'t11'!U127-'t11'!V127)</f>
        <v>27</v>
      </c>
      <c r="E124" s="2092">
        <f>'t12'!C125/12</f>
        <v>1</v>
      </c>
      <c r="F124" s="2091">
        <f>'t3'!K125+'t3'!L125+'t3'!M125+'t3'!N125+'t3'!O125+'t3'!P125</f>
        <v>0</v>
      </c>
      <c r="G124" s="390" t="str">
        <f t="shared" si="2"/>
        <v>OK</v>
      </c>
      <c r="H124" s="390" t="str">
        <f t="shared" si="3"/>
        <v>OK</v>
      </c>
      <c r="I124" s="2093" t="str">
        <f>IF(H124="KO",($H$5&amp;(('t12'!C125/12*273)+(('t3'!K125+'t3'!L125+'t3'!M125+'t3'!N125+'t3'!O125+'t3'!P125)*273))&amp;")"),"")</f>
        <v/>
      </c>
    </row>
    <row r="125" spans="1:9" ht="12.9" x14ac:dyDescent="0.35">
      <c r="A125" s="314" t="str">
        <f>'t1'!A126</f>
        <v>Statistico dirig. Con altri incar.prof.li</v>
      </c>
      <c r="B125" s="325" t="str">
        <f>'t1'!B126</f>
        <v>TD0A70</v>
      </c>
      <c r="C125" s="2091">
        <f>'t11'!W128+'t11'!X128</f>
        <v>79</v>
      </c>
      <c r="D125" s="2091">
        <f>(C125-'t11'!S128-'t11'!T128-'t11'!U128-'t11'!V128)</f>
        <v>78</v>
      </c>
      <c r="E125" s="2092">
        <f>'t12'!C126/12</f>
        <v>1</v>
      </c>
      <c r="F125" s="2091">
        <f>'t3'!K126+'t3'!L126+'t3'!M126+'t3'!N126+'t3'!O126+'t3'!P126</f>
        <v>0</v>
      </c>
      <c r="G125" s="390" t="str">
        <f t="shared" si="2"/>
        <v>OK</v>
      </c>
      <c r="H125" s="390" t="str">
        <f t="shared" si="3"/>
        <v>OK</v>
      </c>
      <c r="I125" s="2093" t="str">
        <f>IF(H125="KO",($H$5&amp;(('t12'!C126/12*273)+(('t3'!K126+'t3'!L126+'t3'!M126+'t3'!N126+'t3'!O126+'t3'!P126)*273))&amp;")"),"")</f>
        <v/>
      </c>
    </row>
    <row r="126" spans="1:9" ht="12.9" x14ac:dyDescent="0.35">
      <c r="A126" s="314" t="str">
        <f>'t1'!A127</f>
        <v>Statistico dir. A t.determinato(art. 15-septies dlgs.502/92)</v>
      </c>
      <c r="B126" s="325" t="str">
        <f>'t1'!B127</f>
        <v>TD0610</v>
      </c>
      <c r="C126" s="2091">
        <f>'t11'!W129+'t11'!X129</f>
        <v>0</v>
      </c>
      <c r="D126" s="2091">
        <f>(C126-'t11'!S129-'t11'!T129-'t11'!U129-'t11'!V129)</f>
        <v>0</v>
      </c>
      <c r="E126" s="2092">
        <f>'t12'!C127/12</f>
        <v>0</v>
      </c>
      <c r="F126" s="2091">
        <f>'t3'!K127+'t3'!L127+'t3'!M127+'t3'!N127+'t3'!O127+'t3'!P127</f>
        <v>0</v>
      </c>
      <c r="G126" s="390" t="str">
        <f t="shared" si="2"/>
        <v>OK</v>
      </c>
      <c r="H126" s="390" t="str">
        <f t="shared" si="3"/>
        <v>OK</v>
      </c>
      <c r="I126" s="2093" t="str">
        <f>IF(H126="KO",($H$5&amp;(('t12'!C127/12*273)+(('t3'!K127+'t3'!L127+'t3'!M127+'t3'!N127+'t3'!O127+'t3'!P127)*273))&amp;")"),"")</f>
        <v/>
      </c>
    </row>
    <row r="127" spans="1:9" ht="12.9" x14ac:dyDescent="0.35">
      <c r="A127" s="314" t="str">
        <f>'t1'!A128</f>
        <v>Sociologo dirig. Con incarico di struttura complessa</v>
      </c>
      <c r="B127" s="325" t="str">
        <f>'t1'!B128</f>
        <v>TD0068</v>
      </c>
      <c r="C127" s="2091">
        <f>'t11'!W130+'t11'!X130</f>
        <v>0</v>
      </c>
      <c r="D127" s="2091">
        <f>(C127-'t11'!S130-'t11'!T130-'t11'!U130-'t11'!V130)</f>
        <v>0</v>
      </c>
      <c r="E127" s="2092">
        <f>'t12'!C128/12</f>
        <v>0</v>
      </c>
      <c r="F127" s="2091">
        <f>'t3'!K128+'t3'!L128+'t3'!M128+'t3'!N128+'t3'!O128+'t3'!P128</f>
        <v>0</v>
      </c>
      <c r="G127" s="390" t="str">
        <f t="shared" si="2"/>
        <v>OK</v>
      </c>
      <c r="H127" s="390" t="str">
        <f t="shared" si="3"/>
        <v>OK</v>
      </c>
      <c r="I127" s="2093" t="str">
        <f>IF(H127="KO",($H$5&amp;(('t12'!C128/12*273)+(('t3'!K128+'t3'!L128+'t3'!M128+'t3'!N128+'t3'!O128+'t3'!P128)*273))&amp;")"),"")</f>
        <v/>
      </c>
    </row>
    <row r="128" spans="1:9" ht="12.9" x14ac:dyDescent="0.35">
      <c r="A128" s="314" t="str">
        <f>'t1'!A129</f>
        <v>Sociologo dirig. Con incarico di struttura semplice</v>
      </c>
      <c r="B128" s="325" t="str">
        <f>'t1'!B129</f>
        <v>TD0S67</v>
      </c>
      <c r="C128" s="2091">
        <f>'t11'!W131+'t11'!X131</f>
        <v>0</v>
      </c>
      <c r="D128" s="2091">
        <f>(C128-'t11'!S131-'t11'!T131-'t11'!U131-'t11'!V131)</f>
        <v>0</v>
      </c>
      <c r="E128" s="2092">
        <f>'t12'!C129/12</f>
        <v>0</v>
      </c>
      <c r="F128" s="2091">
        <f>'t3'!K129+'t3'!L129+'t3'!M129+'t3'!N129+'t3'!O129+'t3'!P129</f>
        <v>0</v>
      </c>
      <c r="G128" s="390" t="str">
        <f t="shared" si="2"/>
        <v>OK</v>
      </c>
      <c r="H128" s="390" t="str">
        <f t="shared" si="3"/>
        <v>OK</v>
      </c>
      <c r="I128" s="2093" t="str">
        <f>IF(H128="KO",($H$5&amp;(('t12'!C129/12*273)+(('t3'!K129+'t3'!L129+'t3'!M129+'t3'!N129+'t3'!O129+'t3'!P129)*273))&amp;")"),"")</f>
        <v/>
      </c>
    </row>
    <row r="129" spans="1:9" ht="12.9" x14ac:dyDescent="0.35">
      <c r="A129" s="314" t="str">
        <f>'t1'!A130</f>
        <v>Sociologo dirig. Con altri incar.prof.li</v>
      </c>
      <c r="B129" s="325" t="str">
        <f>'t1'!B130</f>
        <v>TD0A67</v>
      </c>
      <c r="C129" s="2091">
        <f>'t11'!W132+'t11'!X132</f>
        <v>0</v>
      </c>
      <c r="D129" s="2091">
        <f>(C129-'t11'!S132-'t11'!T132-'t11'!U132-'t11'!V132)</f>
        <v>0</v>
      </c>
      <c r="E129" s="2092">
        <f>'t12'!C130/12</f>
        <v>0</v>
      </c>
      <c r="F129" s="2091">
        <f>'t3'!K130+'t3'!L130+'t3'!M130+'t3'!N130+'t3'!O130+'t3'!P130</f>
        <v>0</v>
      </c>
      <c r="G129" s="390" t="str">
        <f t="shared" si="2"/>
        <v>OK</v>
      </c>
      <c r="H129" s="390" t="str">
        <f t="shared" si="3"/>
        <v>OK</v>
      </c>
      <c r="I129" s="2093" t="str">
        <f>IF(H129="KO",($H$5&amp;(('t12'!C130/12*273)+(('t3'!K130+'t3'!L130+'t3'!M130+'t3'!N130+'t3'!O130+'t3'!P130)*273))&amp;")"),"")</f>
        <v/>
      </c>
    </row>
    <row r="130" spans="1:9" ht="12.9" x14ac:dyDescent="0.35">
      <c r="A130" s="314" t="str">
        <f>'t1'!A131</f>
        <v>Sociologo dir. A t. Determinato(art.15-septies dlgs. 502/92)</v>
      </c>
      <c r="B130" s="325" t="str">
        <f>'t1'!B131</f>
        <v>TD0611</v>
      </c>
      <c r="C130" s="2091">
        <f>'t11'!W133+'t11'!X133</f>
        <v>0</v>
      </c>
      <c r="D130" s="2091">
        <f>(C130-'t11'!S133-'t11'!T133-'t11'!U133-'t11'!V133)</f>
        <v>0</v>
      </c>
      <c r="E130" s="2092">
        <f>'t12'!C131/12</f>
        <v>0</v>
      </c>
      <c r="F130" s="2091">
        <f>'t3'!K131+'t3'!L131+'t3'!M131+'t3'!N131+'t3'!O131+'t3'!P131</f>
        <v>0</v>
      </c>
      <c r="G130" s="390" t="str">
        <f t="shared" si="2"/>
        <v>OK</v>
      </c>
      <c r="H130" s="390" t="str">
        <f t="shared" si="3"/>
        <v>OK</v>
      </c>
      <c r="I130" s="2093" t="str">
        <f>IF(H130="KO",($H$5&amp;(('t12'!C131/12*273)+(('t3'!K131+'t3'!L131+'t3'!M131+'t3'!N131+'t3'!O131+'t3'!P131)*273))&amp;")"),"")</f>
        <v/>
      </c>
    </row>
    <row r="131" spans="1:9" ht="12.9" x14ac:dyDescent="0.35">
      <c r="A131" s="314" t="str">
        <f>'t1'!A132</f>
        <v>Collab.re prof.le assistente sociale senior - DS</v>
      </c>
      <c r="B131" s="325" t="str">
        <f>'t1'!B132</f>
        <v>T18867</v>
      </c>
      <c r="C131" s="2091">
        <f>'t11'!W134+'t11'!X134</f>
        <v>0</v>
      </c>
      <c r="D131" s="2091">
        <f>(C131-'t11'!S134-'t11'!T134-'t11'!U134-'t11'!V134)</f>
        <v>0</v>
      </c>
      <c r="E131" s="2092">
        <f>'t12'!C132/12</f>
        <v>0</v>
      </c>
      <c r="F131" s="2091">
        <f>'t3'!K132+'t3'!L132+'t3'!M132+'t3'!N132+'t3'!O132+'t3'!P132</f>
        <v>0</v>
      </c>
      <c r="G131" s="390" t="str">
        <f t="shared" si="2"/>
        <v>OK</v>
      </c>
      <c r="H131" s="390" t="str">
        <f t="shared" si="3"/>
        <v>OK</v>
      </c>
      <c r="I131" s="2093" t="str">
        <f>IF(H131="KO",($H$5&amp;(('t12'!C132/12*273)+(('t3'!K132+'t3'!L132+'t3'!M132+'t3'!N132+'t3'!O132+'t3'!P132)*273))&amp;")"),"")</f>
        <v/>
      </c>
    </row>
    <row r="132" spans="1:9" ht="12.9" x14ac:dyDescent="0.35">
      <c r="A132" s="314" t="str">
        <f>'t1'!A133</f>
        <v>Collab.re prof.le assistente sociale - D</v>
      </c>
      <c r="B132" s="325" t="str">
        <f>'t1'!B133</f>
        <v>T16024</v>
      </c>
      <c r="C132" s="2091">
        <f>'t11'!W135+'t11'!X135</f>
        <v>66</v>
      </c>
      <c r="D132" s="2091">
        <f>(C132-'t11'!S135-'t11'!T135-'t11'!U135-'t11'!V135)</f>
        <v>66</v>
      </c>
      <c r="E132" s="2092">
        <f>'t12'!C133/12</f>
        <v>2</v>
      </c>
      <c r="F132" s="2091">
        <f>'t3'!K133+'t3'!L133+'t3'!M133+'t3'!N133+'t3'!O133+'t3'!P133</f>
        <v>0</v>
      </c>
      <c r="G132" s="390" t="str">
        <f t="shared" si="2"/>
        <v>OK</v>
      </c>
      <c r="H132" s="390" t="str">
        <f t="shared" si="3"/>
        <v>OK</v>
      </c>
      <c r="I132" s="2093" t="str">
        <f>IF(H132="KO",($H$5&amp;(('t12'!C133/12*273)+(('t3'!K133+'t3'!L133+'t3'!M133+'t3'!N133+'t3'!O133+'t3'!P133)*273))&amp;")"),"")</f>
        <v/>
      </c>
    </row>
    <row r="133" spans="1:9" ht="12.9" x14ac:dyDescent="0.35">
      <c r="A133" s="314" t="str">
        <f>'t1'!A134</f>
        <v>Collab.re tec. - prof.le senior - DS</v>
      </c>
      <c r="B133" s="325" t="str">
        <f>'t1'!B134</f>
        <v>T18868</v>
      </c>
      <c r="C133" s="2091">
        <f>'t11'!W136+'t11'!X136</f>
        <v>0</v>
      </c>
      <c r="D133" s="2091">
        <f>(C133-'t11'!S136-'t11'!T136-'t11'!U136-'t11'!V136)</f>
        <v>0</v>
      </c>
      <c r="E133" s="2092">
        <f>'t12'!C134/12</f>
        <v>0</v>
      </c>
      <c r="F133" s="2091">
        <f>'t3'!K134+'t3'!L134+'t3'!M134+'t3'!N134+'t3'!O134+'t3'!P134</f>
        <v>0</v>
      </c>
      <c r="G133" s="390" t="str">
        <f t="shared" si="2"/>
        <v>OK</v>
      </c>
      <c r="H133" s="390" t="str">
        <f t="shared" si="3"/>
        <v>OK</v>
      </c>
      <c r="I133" s="2093" t="str">
        <f>IF(H133="KO",($H$5&amp;(('t12'!C134/12*273)+(('t3'!K134+'t3'!L134+'t3'!M134+'t3'!N134+'t3'!O134+'t3'!P134)*273))&amp;")"),"")</f>
        <v/>
      </c>
    </row>
    <row r="134" spans="1:9" ht="12.9" x14ac:dyDescent="0.35">
      <c r="A134" s="314" t="str">
        <f>'t1'!A135</f>
        <v>Collab.re tec. - prof.le - D</v>
      </c>
      <c r="B134" s="325" t="str">
        <f>'t1'!B135</f>
        <v>T16026</v>
      </c>
      <c r="C134" s="2091">
        <f>'t11'!W137+'t11'!X137</f>
        <v>294</v>
      </c>
      <c r="D134" s="2091">
        <f>(C134-'t11'!S137-'t11'!T137-'t11'!U137-'t11'!V137)</f>
        <v>294</v>
      </c>
      <c r="E134" s="2092">
        <f>'t12'!C135/12</f>
        <v>8</v>
      </c>
      <c r="F134" s="2091">
        <f>'t3'!K135+'t3'!L135+'t3'!M135+'t3'!N135+'t3'!O135+'t3'!P135</f>
        <v>0</v>
      </c>
      <c r="G134" s="390" t="str">
        <f t="shared" si="2"/>
        <v>OK</v>
      </c>
      <c r="H134" s="390" t="str">
        <f t="shared" si="3"/>
        <v>OK</v>
      </c>
      <c r="I134" s="2093" t="str">
        <f>IF(H134="KO",($H$5&amp;(('t12'!C135/12*273)+(('t3'!K135+'t3'!L135+'t3'!M135+'t3'!N135+'t3'!O135+'t3'!P135)*273))&amp;")"),"")</f>
        <v/>
      </c>
    </row>
    <row r="135" spans="1:9" ht="12.9" x14ac:dyDescent="0.35">
      <c r="A135" s="314" t="str">
        <f>'t1'!A136</f>
        <v>Oper.re prof.le assistente soc. - C</v>
      </c>
      <c r="B135" s="325" t="str">
        <f>'t1'!B136</f>
        <v>T14050</v>
      </c>
      <c r="C135" s="2091">
        <f>'t11'!W138+'t11'!X138</f>
        <v>0</v>
      </c>
      <c r="D135" s="2091">
        <f>(C135-'t11'!S138-'t11'!T138-'t11'!U138-'t11'!V138)</f>
        <v>0</v>
      </c>
      <c r="E135" s="2092">
        <f>'t12'!C136/12</f>
        <v>0</v>
      </c>
      <c r="F135" s="2091">
        <f>'t3'!K136+'t3'!L136+'t3'!M136+'t3'!N136+'t3'!O136+'t3'!P136</f>
        <v>0</v>
      </c>
      <c r="G135" s="390" t="str">
        <f t="shared" ref="G135:G157" si="4">IF(H135="OK","OK","ERRORE")</f>
        <v>OK</v>
      </c>
      <c r="H135" s="390" t="str">
        <f t="shared" ref="H135:H157" si="5">IF(((E135+F135)*273)&lt;(D135),"KO","OK")</f>
        <v>OK</v>
      </c>
      <c r="I135" s="2093" t="str">
        <f>IF(H135="KO",($H$5&amp;(('t12'!C136/12*273)+(('t3'!K136+'t3'!L136+'t3'!M136+'t3'!N136+'t3'!O136+'t3'!P136)*273))&amp;")"),"")</f>
        <v/>
      </c>
    </row>
    <row r="136" spans="1:9" ht="12.9" x14ac:dyDescent="0.35">
      <c r="A136" s="314" t="str">
        <f>'t1'!A137</f>
        <v>Assistente tecnico - C</v>
      </c>
      <c r="B136" s="325" t="str">
        <f>'t1'!B137</f>
        <v>T14007</v>
      </c>
      <c r="C136" s="2091">
        <f>'t11'!W139+'t11'!X139</f>
        <v>584</v>
      </c>
      <c r="D136" s="2091">
        <f>(C136-'t11'!S139-'t11'!T139-'t11'!U139-'t11'!V139)</f>
        <v>584</v>
      </c>
      <c r="E136" s="2092">
        <f>'t12'!C137/12</f>
        <v>15</v>
      </c>
      <c r="F136" s="2091">
        <f>'t3'!K137+'t3'!L137+'t3'!M137+'t3'!N137+'t3'!O137+'t3'!P137</f>
        <v>0</v>
      </c>
      <c r="G136" s="390" t="str">
        <f t="shared" si="4"/>
        <v>OK</v>
      </c>
      <c r="H136" s="390" t="str">
        <f t="shared" si="5"/>
        <v>OK</v>
      </c>
      <c r="I136" s="2093" t="str">
        <f>IF(H136="KO",($H$5&amp;(('t12'!C137/12*273)+(('t3'!K137+'t3'!L137+'t3'!M137+'t3'!N137+'t3'!O137+'t3'!P137)*273))&amp;")"),"")</f>
        <v/>
      </c>
    </row>
    <row r="137" spans="1:9" ht="12.9" x14ac:dyDescent="0.35">
      <c r="A137" s="314" t="str">
        <f>'t1'!A138</f>
        <v>Program.re - C</v>
      </c>
      <c r="B137" s="325" t="str">
        <f>'t1'!B138</f>
        <v>T14063</v>
      </c>
      <c r="C137" s="2091">
        <f>'t11'!W140+'t11'!X140</f>
        <v>134</v>
      </c>
      <c r="D137" s="2091">
        <f>(C137-'t11'!S140-'t11'!T140-'t11'!U140-'t11'!V140)</f>
        <v>133</v>
      </c>
      <c r="E137" s="2092">
        <f>'t12'!C138/12</f>
        <v>4.6641666666666666</v>
      </c>
      <c r="F137" s="2091">
        <f>'t3'!K138+'t3'!L138+'t3'!M138+'t3'!N138+'t3'!O138+'t3'!P138</f>
        <v>0</v>
      </c>
      <c r="G137" s="390" t="str">
        <f t="shared" si="4"/>
        <v>OK</v>
      </c>
      <c r="H137" s="390" t="str">
        <f t="shared" si="5"/>
        <v>OK</v>
      </c>
      <c r="I137" s="2093" t="str">
        <f>IF(H137="KO",($H$5&amp;(('t12'!C138/12*273)+(('t3'!K138+'t3'!L138+'t3'!M138+'t3'!N138+'t3'!O138+'t3'!P138)*273))&amp;")"),"")</f>
        <v/>
      </c>
    </row>
    <row r="138" spans="1:9" ht="12.9" x14ac:dyDescent="0.35">
      <c r="A138" s="314" t="str">
        <f>'t1'!A139</f>
        <v>Operatore tecnico special.to senior - C</v>
      </c>
      <c r="B138" s="325" t="str">
        <f>'t1'!B139</f>
        <v>T14S59</v>
      </c>
      <c r="C138" s="2091">
        <f>'t11'!W141+'t11'!X141</f>
        <v>130</v>
      </c>
      <c r="D138" s="2091">
        <f>(C138-'t11'!S141-'t11'!T141-'t11'!U141-'t11'!V141)</f>
        <v>130</v>
      </c>
      <c r="E138" s="2092">
        <f>'t12'!C139/12</f>
        <v>4.083333333333333</v>
      </c>
      <c r="F138" s="2091">
        <f>'t3'!K139+'t3'!L139+'t3'!M139+'t3'!N139+'t3'!O139+'t3'!P139</f>
        <v>0</v>
      </c>
      <c r="G138" s="390" t="str">
        <f t="shared" si="4"/>
        <v>OK</v>
      </c>
      <c r="H138" s="390" t="str">
        <f t="shared" si="5"/>
        <v>OK</v>
      </c>
      <c r="I138" s="2093" t="str">
        <f>IF(H138="KO",($H$5&amp;(('t12'!C139/12*273)+(('t3'!K139+'t3'!L139+'t3'!M139+'t3'!N139+'t3'!O139+'t3'!P139)*273))&amp;")"),"")</f>
        <v/>
      </c>
    </row>
    <row r="139" spans="1:9" ht="12.9" x14ac:dyDescent="0.35">
      <c r="A139" s="314" t="str">
        <f>'t1'!A140</f>
        <v>Operatore tecnico special.to - BS</v>
      </c>
      <c r="B139" s="325" t="str">
        <f>'t1'!B140</f>
        <v>T13059</v>
      </c>
      <c r="C139" s="2091">
        <f>'t11'!W142+'t11'!X142</f>
        <v>1716</v>
      </c>
      <c r="D139" s="2091">
        <f>(C139-'t11'!S142-'t11'!T142-'t11'!U142-'t11'!V142)</f>
        <v>1695</v>
      </c>
      <c r="E139" s="2092">
        <f>'t12'!C140/12</f>
        <v>26.74</v>
      </c>
      <c r="F139" s="2091">
        <f>'t3'!K140+'t3'!L140+'t3'!M140+'t3'!N140+'t3'!O140+'t3'!P140</f>
        <v>0</v>
      </c>
      <c r="G139" s="390" t="str">
        <f t="shared" si="4"/>
        <v>OK</v>
      </c>
      <c r="H139" s="390" t="str">
        <f t="shared" si="5"/>
        <v>OK</v>
      </c>
      <c r="I139" s="2093" t="str">
        <f>IF(H139="KO",($H$5&amp;(('t12'!C140/12*273)+(('t3'!K140+'t3'!L140+'t3'!M140+'t3'!N140+'t3'!O140+'t3'!P140)*273))&amp;")"),"")</f>
        <v/>
      </c>
    </row>
    <row r="140" spans="1:9" ht="12.9" x14ac:dyDescent="0.35">
      <c r="A140" s="314" t="str">
        <f>'t1'!A141</f>
        <v>Operatore socio sanitario - BS</v>
      </c>
      <c r="B140" s="325" t="str">
        <f>'t1'!B141</f>
        <v>T13660</v>
      </c>
      <c r="C140" s="2091">
        <f>'t11'!W143+'t11'!X143</f>
        <v>9824</v>
      </c>
      <c r="D140" s="2091">
        <f>(C140-'t11'!S143-'t11'!T143-'t11'!U143-'t11'!V143)</f>
        <v>9719</v>
      </c>
      <c r="E140" s="2092">
        <f>'t12'!C141/12</f>
        <v>134.10499999999999</v>
      </c>
      <c r="F140" s="2091">
        <f>'t3'!K141+'t3'!L141+'t3'!M141+'t3'!N141+'t3'!O141+'t3'!P141</f>
        <v>0</v>
      </c>
      <c r="G140" s="390" t="str">
        <f t="shared" si="4"/>
        <v>OK</v>
      </c>
      <c r="H140" s="390" t="str">
        <f t="shared" si="5"/>
        <v>OK</v>
      </c>
      <c r="I140" s="2093" t="str">
        <f>IF(H140="KO",($H$5&amp;(('t12'!C141/12*273)+(('t3'!K141+'t3'!L141+'t3'!M141+'t3'!N141+'t3'!O141+'t3'!P141)*273))&amp;")"),"")</f>
        <v/>
      </c>
    </row>
    <row r="141" spans="1:9" ht="12.9" x14ac:dyDescent="0.35">
      <c r="A141" s="314" t="str">
        <f>'t1'!A142</f>
        <v>Operatore tecnico - B</v>
      </c>
      <c r="B141" s="325" t="str">
        <f>'t1'!B142</f>
        <v>T12057</v>
      </c>
      <c r="C141" s="2091">
        <f>'t11'!W144+'t11'!X144</f>
        <v>5023</v>
      </c>
      <c r="D141" s="2091">
        <f>(C141-'t11'!S144-'t11'!T144-'t11'!U144-'t11'!V144)</f>
        <v>5019</v>
      </c>
      <c r="E141" s="2092">
        <f>'t12'!C142/12</f>
        <v>71.355000000000004</v>
      </c>
      <c r="F141" s="2091">
        <f>'t3'!K142+'t3'!L142+'t3'!M142+'t3'!N142+'t3'!O142+'t3'!P142</f>
        <v>0</v>
      </c>
      <c r="G141" s="390" t="str">
        <f t="shared" si="4"/>
        <v>OK</v>
      </c>
      <c r="H141" s="390" t="str">
        <f t="shared" si="5"/>
        <v>OK</v>
      </c>
      <c r="I141" s="2094" t="str">
        <f>IF(H141="KO",($H$5&amp;(('t12'!C142/12*273)+(('t3'!K142+'t3'!L142+'t3'!M142+'t3'!N142+'t3'!O142+'t3'!P142)*273))&amp;")"),"")</f>
        <v/>
      </c>
    </row>
    <row r="142" spans="1:9" ht="12.9" x14ac:dyDescent="0.35">
      <c r="A142" s="314" t="str">
        <f>'t1'!A143</f>
        <v>Operatore tecnico addetto all'assistenza - B</v>
      </c>
      <c r="B142" s="325" t="str">
        <f>'t1'!B143</f>
        <v>T12058</v>
      </c>
      <c r="C142" s="2091">
        <f>'t11'!W145+'t11'!X145</f>
        <v>904</v>
      </c>
      <c r="D142" s="2091">
        <f>(C142-'t11'!S145-'t11'!T145-'t11'!U145-'t11'!V145)</f>
        <v>904</v>
      </c>
      <c r="E142" s="2092">
        <f>'t12'!C143/12</f>
        <v>12.041666666666666</v>
      </c>
      <c r="F142" s="2091">
        <f>'t3'!K143+'t3'!L143+'t3'!M143+'t3'!N143+'t3'!O143+'t3'!P143</f>
        <v>0</v>
      </c>
      <c r="G142" s="390" t="str">
        <f t="shared" si="4"/>
        <v>OK</v>
      </c>
      <c r="H142" s="390" t="str">
        <f t="shared" si="5"/>
        <v>OK</v>
      </c>
      <c r="I142" s="2094" t="str">
        <f>IF(H142="KO",($H$5&amp;(('t12'!C143/12*273)+(('t3'!K143+'t3'!L143+'t3'!M143+'t3'!N143+'t3'!O143+'t3'!P143)*273))&amp;")"),"")</f>
        <v/>
      </c>
    </row>
    <row r="143" spans="1:9" ht="12.9" x14ac:dyDescent="0.35">
      <c r="A143" s="314" t="str">
        <f>'t1'!A144</f>
        <v>Ausiliario specializzato - A</v>
      </c>
      <c r="B143" s="325" t="str">
        <f>'t1'!B144</f>
        <v>T11008</v>
      </c>
      <c r="C143" s="2091">
        <f>'t11'!W146+'t11'!X146</f>
        <v>0</v>
      </c>
      <c r="D143" s="2091">
        <f>(C143-'t11'!S146-'t11'!T146-'t11'!U146-'t11'!V146)</f>
        <v>0</v>
      </c>
      <c r="E143" s="2092">
        <f>'t12'!C144/12</f>
        <v>0</v>
      </c>
      <c r="F143" s="2091">
        <f>'t3'!K144+'t3'!L144+'t3'!M144+'t3'!N144+'t3'!O144+'t3'!P144</f>
        <v>0</v>
      </c>
      <c r="G143" s="390" t="str">
        <f t="shared" si="4"/>
        <v>OK</v>
      </c>
      <c r="H143" s="390" t="str">
        <f t="shared" si="5"/>
        <v>OK</v>
      </c>
      <c r="I143" s="2094" t="str">
        <f>IF(H143="KO",($H$5&amp;(('t12'!C144/12*273)+(('t3'!K144+'t3'!L144+'t3'!M144+'t3'!N144+'t3'!O144+'t3'!P144)*273))&amp;")"),"")</f>
        <v/>
      </c>
    </row>
    <row r="144" spans="1:9" ht="12.9" x14ac:dyDescent="0.35">
      <c r="A144" s="314" t="str">
        <f>'t1'!A145</f>
        <v>Profilo atipico ruolo tecnico</v>
      </c>
      <c r="B144" s="325" t="str">
        <f>'t1'!B145</f>
        <v>T00062</v>
      </c>
      <c r="C144" s="2091">
        <f>'t11'!W147+'t11'!X147</f>
        <v>0</v>
      </c>
      <c r="D144" s="2091">
        <f>(C144-'t11'!S147-'t11'!T147-'t11'!U147-'t11'!V147)</f>
        <v>0</v>
      </c>
      <c r="E144" s="2092">
        <f>'t12'!C145/12</f>
        <v>0</v>
      </c>
      <c r="F144" s="2091">
        <f>'t3'!K145+'t3'!L145+'t3'!M145+'t3'!N145+'t3'!O145+'t3'!P145</f>
        <v>0</v>
      </c>
      <c r="G144" s="390" t="str">
        <f t="shared" si="4"/>
        <v>OK</v>
      </c>
      <c r="H144" s="390" t="str">
        <f t="shared" si="5"/>
        <v>OK</v>
      </c>
      <c r="I144" s="2094" t="str">
        <f>IF(H144="KO",($H$5&amp;(('t12'!C145/12*273)+(('t3'!K145+'t3'!L145+'t3'!M145+'t3'!N145+'t3'!O145+'t3'!P145)*273))&amp;")"),"")</f>
        <v/>
      </c>
    </row>
    <row r="145" spans="1:9" ht="12.9" x14ac:dyDescent="0.35">
      <c r="A145" s="314" t="str">
        <f>'t1'!A146</f>
        <v>Dirigente amm.vo con incarico di struttura complessa</v>
      </c>
      <c r="B145" s="325" t="str">
        <f>'t1'!B146</f>
        <v>AD0032</v>
      </c>
      <c r="C145" s="2091">
        <f>'t11'!W148+'t11'!X148</f>
        <v>119</v>
      </c>
      <c r="D145" s="2091">
        <f>(C145-'t11'!S148-'t11'!T148-'t11'!U148-'t11'!V148)</f>
        <v>118</v>
      </c>
      <c r="E145" s="2092">
        <f>'t12'!C146/12</f>
        <v>3.8333333333333335</v>
      </c>
      <c r="F145" s="2091">
        <f>'t3'!K146+'t3'!L146+'t3'!M146+'t3'!N146+'t3'!O146+'t3'!P146</f>
        <v>0</v>
      </c>
      <c r="G145" s="390" t="str">
        <f t="shared" si="4"/>
        <v>OK</v>
      </c>
      <c r="H145" s="390" t="str">
        <f t="shared" si="5"/>
        <v>OK</v>
      </c>
      <c r="I145" s="2094" t="str">
        <f>IF(H145="KO",($H$5&amp;(('t12'!C146/12*273)+(('t3'!K146+'t3'!L146+'t3'!M146+'t3'!N146+'t3'!O146+'t3'!P146)*273))&amp;")"),"")</f>
        <v/>
      </c>
    </row>
    <row r="146" spans="1:9" ht="12.9" x14ac:dyDescent="0.35">
      <c r="A146" s="314" t="str">
        <f>'t1'!A147</f>
        <v>Dirigente amm.vo con incarico di struttura semplice</v>
      </c>
      <c r="B146" s="325" t="str">
        <f>'t1'!B147</f>
        <v>AD0S31</v>
      </c>
      <c r="C146" s="2091">
        <f>'t11'!W149+'t11'!X149</f>
        <v>0</v>
      </c>
      <c r="D146" s="2091">
        <f>(C146-'t11'!S149-'t11'!T149-'t11'!U149-'t11'!V149)</f>
        <v>0</v>
      </c>
      <c r="E146" s="2092">
        <f>'t12'!C147/12</f>
        <v>0</v>
      </c>
      <c r="F146" s="2091">
        <f>'t3'!K147+'t3'!L147+'t3'!M147+'t3'!N147+'t3'!O147+'t3'!P147</f>
        <v>0</v>
      </c>
      <c r="G146" s="390" t="str">
        <f t="shared" si="4"/>
        <v>OK</v>
      </c>
      <c r="H146" s="390" t="str">
        <f t="shared" si="5"/>
        <v>OK</v>
      </c>
      <c r="I146" s="2094" t="str">
        <f>IF(H146="KO",($H$5&amp;(('t12'!C147/12*273)+(('t3'!K147+'t3'!L147+'t3'!M147+'t3'!N147+'t3'!O147+'t3'!P147)*273))&amp;")"),"")</f>
        <v/>
      </c>
    </row>
    <row r="147" spans="1:9" ht="12.9" x14ac:dyDescent="0.35">
      <c r="A147" s="314" t="str">
        <f>'t1'!A148</f>
        <v>Dirigente amm.vo con altri incar.prof.li</v>
      </c>
      <c r="B147" s="325" t="str">
        <f>'t1'!B148</f>
        <v>AD0A31</v>
      </c>
      <c r="C147" s="2091">
        <f>'t11'!W150+'t11'!X150</f>
        <v>0</v>
      </c>
      <c r="D147" s="2091">
        <f>(C147-'t11'!S150-'t11'!T150-'t11'!U150-'t11'!V150)</f>
        <v>0</v>
      </c>
      <c r="E147" s="2092">
        <f>'t12'!C148/12</f>
        <v>0</v>
      </c>
      <c r="F147" s="2091">
        <f>'t3'!K148+'t3'!L148+'t3'!M148+'t3'!N148+'t3'!O148+'t3'!P148</f>
        <v>0</v>
      </c>
      <c r="G147" s="390" t="str">
        <f t="shared" si="4"/>
        <v>OK</v>
      </c>
      <c r="H147" s="390" t="str">
        <f t="shared" si="5"/>
        <v>OK</v>
      </c>
      <c r="I147" s="2094" t="str">
        <f>IF(H147="KO",($H$5&amp;(('t12'!C148/12*273)+(('t3'!K148+'t3'!L148+'t3'!M148+'t3'!N148+'t3'!O148+'t3'!P148)*273))&amp;")"),"")</f>
        <v/>
      </c>
    </row>
    <row r="148" spans="1:9" ht="12.9" x14ac:dyDescent="0.35">
      <c r="A148" s="314" t="str">
        <f>'t1'!A149</f>
        <v>Dirig. Amm.vo a t. determinato (art. 15-septies dlgs.502/92)</v>
      </c>
      <c r="B148" s="325" t="str">
        <f>'t1'!B149</f>
        <v>AD0612</v>
      </c>
      <c r="C148" s="2091">
        <f>'t11'!W151+'t11'!X151</f>
        <v>0</v>
      </c>
      <c r="D148" s="2091">
        <f>(C148-'t11'!S151-'t11'!T151-'t11'!U151-'t11'!V151)</f>
        <v>0</v>
      </c>
      <c r="E148" s="2092">
        <f>'t12'!C149/12</f>
        <v>0</v>
      </c>
      <c r="F148" s="2091">
        <f>'t3'!K149+'t3'!L149+'t3'!M149+'t3'!N149+'t3'!O149+'t3'!P149</f>
        <v>0</v>
      </c>
      <c r="G148" s="390" t="str">
        <f t="shared" si="4"/>
        <v>OK</v>
      </c>
      <c r="H148" s="390" t="str">
        <f t="shared" si="5"/>
        <v>OK</v>
      </c>
      <c r="I148" s="2094" t="str">
        <f>IF(H148="KO",($H$5&amp;(('t12'!C149/12*273)+(('t3'!K149+'t3'!L149+'t3'!M149+'t3'!N149+'t3'!O149+'t3'!P149)*273))&amp;")"),"")</f>
        <v/>
      </c>
    </row>
    <row r="149" spans="1:9" ht="12.9" x14ac:dyDescent="0.35">
      <c r="A149" s="314" t="str">
        <f>'t1'!A150</f>
        <v>Collaboratore amministrativo prof.le senior - DS</v>
      </c>
      <c r="B149" s="325" t="str">
        <f>'t1'!B150</f>
        <v>A18869</v>
      </c>
      <c r="C149" s="2091">
        <f>'t11'!W152+'t11'!X152</f>
        <v>438</v>
      </c>
      <c r="D149" s="2091">
        <f>(C149-'t11'!S152-'t11'!T152-'t11'!U152-'t11'!V152)</f>
        <v>437</v>
      </c>
      <c r="E149" s="2092">
        <f>'t12'!C150/12</f>
        <v>13.083333333333334</v>
      </c>
      <c r="F149" s="2091">
        <f>'t3'!K150+'t3'!L150+'t3'!M150+'t3'!N150+'t3'!O150+'t3'!P150</f>
        <v>0</v>
      </c>
      <c r="G149" s="390" t="str">
        <f t="shared" si="4"/>
        <v>OK</v>
      </c>
      <c r="H149" s="390" t="str">
        <f t="shared" si="5"/>
        <v>OK</v>
      </c>
      <c r="I149" s="2094" t="str">
        <f>IF(H149="KO",($H$5&amp;(('t12'!C150/12*273)+(('t3'!K150+'t3'!L150+'t3'!M150+'t3'!N150+'t3'!O150+'t3'!P150)*273))&amp;")"),"")</f>
        <v/>
      </c>
    </row>
    <row r="150" spans="1:9" ht="12.9" x14ac:dyDescent="0.35">
      <c r="A150" s="314" t="str">
        <f>'t1'!A151</f>
        <v>Collaboratore amministrativo prof.le - D</v>
      </c>
      <c r="B150" s="325" t="str">
        <f>'t1'!B151</f>
        <v>A16028</v>
      </c>
      <c r="C150" s="2091">
        <f>'t11'!W153+'t11'!X153</f>
        <v>1459</v>
      </c>
      <c r="D150" s="2091">
        <f>(C150-'t11'!S153-'t11'!T153-'t11'!U153-'t11'!V153)</f>
        <v>1455</v>
      </c>
      <c r="E150" s="2092">
        <f>'t12'!C151/12</f>
        <v>30.738333333333333</v>
      </c>
      <c r="F150" s="2091">
        <f>'t3'!K151+'t3'!L151+'t3'!M151+'t3'!N151+'t3'!O151+'t3'!P151</f>
        <v>2</v>
      </c>
      <c r="G150" s="390" t="str">
        <f t="shared" si="4"/>
        <v>OK</v>
      </c>
      <c r="H150" s="390" t="str">
        <f t="shared" si="5"/>
        <v>OK</v>
      </c>
      <c r="I150" s="2094" t="str">
        <f>IF(H150="KO",($H$5&amp;(('t12'!C151/12*273)+(('t3'!K151+'t3'!L151+'t3'!M151+'t3'!N151+'t3'!O151+'t3'!P151)*273))&amp;")"),"")</f>
        <v/>
      </c>
    </row>
    <row r="151" spans="1:9" ht="12.9" x14ac:dyDescent="0.35">
      <c r="A151" s="314" t="str">
        <f>'t1'!A152</f>
        <v>Assistente amministrativo - C</v>
      </c>
      <c r="B151" s="325" t="str">
        <f>'t1'!B152</f>
        <v>A14005</v>
      </c>
      <c r="C151" s="2091">
        <f>'t11'!W154+'t11'!X154</f>
        <v>5078</v>
      </c>
      <c r="D151" s="2091">
        <f>(C151-'t11'!S154-'t11'!T154-'t11'!U154-'t11'!V154)</f>
        <v>5038</v>
      </c>
      <c r="E151" s="2092">
        <f>'t12'!C152/12</f>
        <v>97.536666666666676</v>
      </c>
      <c r="F151" s="2091">
        <f>'t3'!K152+'t3'!L152+'t3'!M152+'t3'!N152+'t3'!O152+'t3'!P152</f>
        <v>0</v>
      </c>
      <c r="G151" s="390" t="str">
        <f t="shared" si="4"/>
        <v>OK</v>
      </c>
      <c r="H151" s="390" t="str">
        <f t="shared" si="5"/>
        <v>OK</v>
      </c>
      <c r="I151" s="2094" t="str">
        <f>IF(H151="KO",($H$5&amp;(('t12'!C152/12*273)+(('t3'!K152+'t3'!L152+'t3'!M152+'t3'!N152+'t3'!O152+'t3'!P152)*273))&amp;")"),"")</f>
        <v/>
      </c>
    </row>
    <row r="152" spans="1:9" ht="12.9" x14ac:dyDescent="0.35">
      <c r="A152" s="314" t="str">
        <f>'t1'!A153</f>
        <v>Coadiutore amm.vo senior - BS</v>
      </c>
      <c r="B152" s="325" t="str">
        <f>'t1'!B153</f>
        <v>A13870</v>
      </c>
      <c r="C152" s="2091">
        <f>'t11'!W155+'t11'!X155</f>
        <v>2891</v>
      </c>
      <c r="D152" s="2091">
        <f>(C152-'t11'!S155-'t11'!T155-'t11'!U155-'t11'!V155)</f>
        <v>2873</v>
      </c>
      <c r="E152" s="2092">
        <f>'t12'!C153/12</f>
        <v>48.724166666666669</v>
      </c>
      <c r="F152" s="2091">
        <f>'t3'!K153+'t3'!L153+'t3'!M153+'t3'!N153+'t3'!O153+'t3'!P153</f>
        <v>0</v>
      </c>
      <c r="G152" s="390" t="str">
        <f t="shared" si="4"/>
        <v>OK</v>
      </c>
      <c r="H152" s="390" t="str">
        <f t="shared" si="5"/>
        <v>OK</v>
      </c>
      <c r="I152" s="2094" t="str">
        <f>IF(H152="KO",($H$5&amp;(('t12'!C153/12*273)+(('t3'!K153+'t3'!L153+'t3'!M153+'t3'!N153+'t3'!O153+'t3'!P153)*273))&amp;")"),"")</f>
        <v/>
      </c>
    </row>
    <row r="153" spans="1:9" ht="12.9" x14ac:dyDescent="0.35">
      <c r="A153" s="314" t="str">
        <f>'t1'!A154</f>
        <v>Coadiutore amm.vo - B</v>
      </c>
      <c r="B153" s="325" t="str">
        <f>'t1'!B154</f>
        <v>A12017</v>
      </c>
      <c r="C153" s="2091">
        <f>'t11'!W156+'t11'!X156</f>
        <v>1768</v>
      </c>
      <c r="D153" s="2091">
        <f>(C153-'t11'!S156-'t11'!T156-'t11'!U156-'t11'!V156)</f>
        <v>1766</v>
      </c>
      <c r="E153" s="2092">
        <f>'t12'!C154/12</f>
        <v>32.400833333333331</v>
      </c>
      <c r="F153" s="2091">
        <f>'t3'!K154+'t3'!L154+'t3'!M154+'t3'!N154+'t3'!O154+'t3'!P154</f>
        <v>0</v>
      </c>
      <c r="G153" s="390" t="str">
        <f t="shared" si="4"/>
        <v>OK</v>
      </c>
      <c r="H153" s="390" t="str">
        <f t="shared" si="5"/>
        <v>OK</v>
      </c>
      <c r="I153" s="2094" t="str">
        <f>IF(H153="KO",($H$5&amp;(('t12'!C154/12*273)+(('t3'!K154+'t3'!L154+'t3'!M154+'t3'!N154+'t3'!O154+'t3'!P154)*273))&amp;")"),"")</f>
        <v/>
      </c>
    </row>
    <row r="154" spans="1:9" ht="12.9" x14ac:dyDescent="0.35">
      <c r="A154" s="314" t="str">
        <f>'t1'!A155</f>
        <v>Commesso - A</v>
      </c>
      <c r="B154" s="325" t="str">
        <f>'t1'!B155</f>
        <v>A11030</v>
      </c>
      <c r="C154" s="2091">
        <f>'t11'!W157+'t11'!X157</f>
        <v>0</v>
      </c>
      <c r="D154" s="2091">
        <f>(C154-'t11'!S157-'t11'!T157-'t11'!U157-'t11'!V157)</f>
        <v>0</v>
      </c>
      <c r="E154" s="2092">
        <f>'t12'!C155/12</f>
        <v>0</v>
      </c>
      <c r="F154" s="2091">
        <f>'t3'!K155+'t3'!L155+'t3'!M155+'t3'!N155+'t3'!O155+'t3'!P155</f>
        <v>0</v>
      </c>
      <c r="G154" s="390" t="str">
        <f t="shared" si="4"/>
        <v>OK</v>
      </c>
      <c r="H154" s="390" t="str">
        <f t="shared" si="5"/>
        <v>OK</v>
      </c>
      <c r="I154" s="2094" t="str">
        <f>IF(H154="KO",($H$5&amp;(('t12'!C155/12*273)+(('t3'!K155+'t3'!L155+'t3'!M155+'t3'!N155+'t3'!O155+'t3'!P155)*273))&amp;")"),"")</f>
        <v/>
      </c>
    </row>
    <row r="155" spans="1:9" ht="12.9" x14ac:dyDescent="0.35">
      <c r="A155" s="314" t="str">
        <f>'t1'!A156</f>
        <v>Profilo atipico ruolo amministrativo</v>
      </c>
      <c r="B155" s="325" t="str">
        <f>'t1'!B156</f>
        <v>A00062</v>
      </c>
      <c r="C155" s="2091">
        <f>'t11'!W158+'t11'!X158</f>
        <v>0</v>
      </c>
      <c r="D155" s="2091">
        <f>(C155-'t11'!S158-'t11'!T158-'t11'!U158-'t11'!V158)</f>
        <v>0</v>
      </c>
      <c r="E155" s="2092">
        <f>'t12'!C156/12</f>
        <v>0</v>
      </c>
      <c r="F155" s="2091">
        <f>'t3'!K156+'t3'!L156+'t3'!M156+'t3'!N156+'t3'!O156+'t3'!P156</f>
        <v>0</v>
      </c>
      <c r="G155" s="390" t="str">
        <f t="shared" si="4"/>
        <v>OK</v>
      </c>
      <c r="H155" s="390" t="str">
        <f t="shared" si="5"/>
        <v>OK</v>
      </c>
      <c r="I155" s="2094" t="str">
        <f>IF(H155="KO",($H$5&amp;(('t12'!C156/12*273)+(('t3'!K156+'t3'!L156+'t3'!M156+'t3'!N156+'t3'!O156+'t3'!P156)*273))&amp;")"),"")</f>
        <v/>
      </c>
    </row>
    <row r="156" spans="1:9" ht="12.9" x14ac:dyDescent="0.35">
      <c r="A156" s="314" t="str">
        <f>'t1'!A157</f>
        <v>Ricercatore sanitario - DS</v>
      </c>
      <c r="B156" s="325" t="str">
        <f>'t1'!B157</f>
        <v>N18694</v>
      </c>
      <c r="C156" s="2091">
        <f>'t11'!W159+'t11'!X159</f>
        <v>2752</v>
      </c>
      <c r="D156" s="2091">
        <f>(C156-'t11'!S159-'t11'!T159-'t11'!U159-'t11'!V159)</f>
        <v>2725</v>
      </c>
      <c r="E156" s="2092">
        <f>'t12'!C157/12</f>
        <v>81.217500000000001</v>
      </c>
      <c r="F156" s="2091">
        <f>'t3'!K157+'t3'!L157+'t3'!M157+'t3'!N157+'t3'!O157+'t3'!P157</f>
        <v>0</v>
      </c>
      <c r="G156" s="390" t="str">
        <f t="shared" si="4"/>
        <v>OK</v>
      </c>
      <c r="H156" s="390" t="str">
        <f t="shared" si="5"/>
        <v>OK</v>
      </c>
      <c r="I156" s="2094" t="str">
        <f>IF(H156="KO",($H$5&amp;(('t12'!C157/12*273)+(('t3'!K157+'t3'!L157+'t3'!M157+'t3'!N157+'t3'!O157+'t3'!P157)*273))&amp;")"),"")</f>
        <v/>
      </c>
    </row>
    <row r="157" spans="1:9" ht="12.9" x14ac:dyDescent="0.35">
      <c r="A157" s="314" t="str">
        <f>'t1'!A158</f>
        <v>Collaboratore prof.le  di ricerca sanitaria - D</v>
      </c>
      <c r="B157" s="325" t="str">
        <f>'t1'!B158</f>
        <v>N16695</v>
      </c>
      <c r="C157" s="2091">
        <f>'t11'!W160+'t11'!X160</f>
        <v>2440</v>
      </c>
      <c r="D157" s="2091">
        <f>(C157-'t11'!S160-'t11'!T160-'t11'!U160-'t11'!V160)</f>
        <v>2433</v>
      </c>
      <c r="E157" s="2092">
        <f>'t12'!C158/12</f>
        <v>62.982499999999995</v>
      </c>
      <c r="F157" s="2091">
        <f>'t3'!K158+'t3'!L158+'t3'!M158+'t3'!N158+'t3'!O158+'t3'!P158</f>
        <v>0</v>
      </c>
      <c r="G157" s="390" t="str">
        <f t="shared" si="4"/>
        <v>OK</v>
      </c>
      <c r="H157" s="390" t="str">
        <f t="shared" si="5"/>
        <v>OK</v>
      </c>
      <c r="I157" s="2094" t="str">
        <f>IF(H157="KO",($H$5&amp;(('t12'!C158/12*273)+(('t3'!K158+'t3'!L158+'t3'!M158+'t3'!N158+'t3'!O158+'t3'!P158)*273))&amp;")"),"")</f>
        <v/>
      </c>
    </row>
    <row r="158" spans="1:9" ht="12.9" x14ac:dyDescent="0.35">
      <c r="A158" s="314" t="str">
        <f>'t1'!A159</f>
        <v>CONTRATTISTI (a)</v>
      </c>
      <c r="B158" s="325" t="str">
        <f>'t1'!B159</f>
        <v>000061</v>
      </c>
      <c r="C158" s="2091">
        <f>'t11'!W161+'t11'!X161</f>
        <v>0</v>
      </c>
      <c r="D158" s="2091">
        <f>(C158-'t11'!S161-'t11'!T161-'t11'!U161-'t11'!V161)</f>
        <v>0</v>
      </c>
      <c r="E158" s="2092">
        <f>'t12'!C159/12</f>
        <v>0</v>
      </c>
      <c r="F158" s="2091">
        <f>'t3'!K159+'t3'!L159+'t3'!M159+'t3'!N159+'t3'!O159+'t3'!P159</f>
        <v>0</v>
      </c>
      <c r="G158" s="390" t="str">
        <f>IF(H158="OK","OK","ERRORE")</f>
        <v>OK</v>
      </c>
      <c r="H158" s="390" t="str">
        <f>IF(((E158+F158)*273)&lt;(D158),"KO","OK")</f>
        <v>OK</v>
      </c>
      <c r="I158" s="2094" t="str">
        <f>IF(H158="KO",($H$5&amp;(('t12'!C159/12*273)+(('t3'!K159+'t3'!L159+'t3'!M159+'t3'!N159+'t3'!O159+'t3'!P159)*273))&amp;")"),"")</f>
        <v/>
      </c>
    </row>
    <row r="159" spans="1:9" ht="12.9" x14ac:dyDescent="0.35">
      <c r="A159" s="314" t="str">
        <f>'t1'!A160</f>
        <v>Dir. Ambientale con incarico di struttura complessa</v>
      </c>
      <c r="B159" s="325" t="str">
        <f>'t1'!B160</f>
        <v>TD0C02</v>
      </c>
      <c r="C159" s="2091">
        <f>'t11'!W162+'t11'!X162</f>
        <v>0</v>
      </c>
      <c r="D159" s="2091">
        <f>(C159-'t11'!S162-'t11'!T162-'t11'!U162-'t11'!V162)</f>
        <v>0</v>
      </c>
      <c r="E159" s="2092">
        <f>'t12'!C160/12</f>
        <v>0</v>
      </c>
      <c r="F159" s="2091">
        <f>'t3'!K160+'t3'!L160+'t3'!M160+'t3'!N160+'t3'!O160+'t3'!P160</f>
        <v>0</v>
      </c>
      <c r="G159" s="390" t="str">
        <f>IF(H159="OK","OK","ERRORE")</f>
        <v>OK</v>
      </c>
      <c r="H159" s="390" t="str">
        <f>IF(((E159+F159)*273)&lt;(D159),"KO","OK")</f>
        <v>OK</v>
      </c>
      <c r="I159" s="2094" t="str">
        <f>IF(H159="KO",($H$5&amp;(('t12'!C160/12*273)+(('t3'!K160+'t3'!L160+'t3'!M160+'t3'!N160+'t3'!O160+'t3'!P160)*273))&amp;")"),"")</f>
        <v/>
      </c>
    </row>
    <row r="160" spans="1:9" ht="12.9" x14ac:dyDescent="0.35">
      <c r="A160" s="314" t="str">
        <f>'t1'!A161</f>
        <v>Dir. Ambientale con incarico di struttura semplice</v>
      </c>
      <c r="B160" s="325" t="str">
        <f>'t1'!B161</f>
        <v>TD0S02</v>
      </c>
      <c r="C160" s="2091">
        <f>'t11'!W163+'t11'!X163</f>
        <v>0</v>
      </c>
      <c r="D160" s="2091">
        <f>(C160-'t11'!S163-'t11'!T163-'t11'!U163-'t11'!V163)</f>
        <v>0</v>
      </c>
      <c r="E160" s="2092">
        <f>'t12'!C161/12</f>
        <v>0</v>
      </c>
      <c r="F160" s="2091">
        <f>'t3'!K161+'t3'!L161+'t3'!M161+'t3'!N161+'t3'!O161+'t3'!P161</f>
        <v>0</v>
      </c>
      <c r="G160" s="390" t="str">
        <f>IF(H160="OK","OK","ERRORE")</f>
        <v>OK</v>
      </c>
      <c r="H160" s="390" t="str">
        <f>IF(((E160+F160)*273)&lt;(D160),"KO","OK")</f>
        <v>OK</v>
      </c>
      <c r="I160" s="2094" t="str">
        <f>IF(H160="KO",($H$5&amp;(('t12'!C161/12*273)+(('t3'!K161+'t3'!L161+'t3'!M161+'t3'!N161+'t3'!O161+'t3'!P161)*273))&amp;")"),"")</f>
        <v/>
      </c>
    </row>
    <row r="161" spans="1:9" ht="12.9" x14ac:dyDescent="0.35">
      <c r="A161" s="314" t="str">
        <f>'t1'!A162</f>
        <v>Dir. Ambientale con altri incar.prof.li</v>
      </c>
      <c r="B161" s="325" t="str">
        <f>'t1'!B162</f>
        <v>TD0A02</v>
      </c>
      <c r="C161" s="2091">
        <f>'t11'!W164+'t11'!X164</f>
        <v>0</v>
      </c>
      <c r="D161" s="2091">
        <f>(C161-'t11'!S164-'t11'!T164-'t11'!U164-'t11'!V164)</f>
        <v>0</v>
      </c>
      <c r="E161" s="2092">
        <f>'t12'!C162/12</f>
        <v>0</v>
      </c>
      <c r="F161" s="2091">
        <f>'t3'!K162+'t3'!L162+'t3'!M162+'t3'!N162+'t3'!O162+'t3'!P162</f>
        <v>0</v>
      </c>
      <c r="G161" s="390" t="str">
        <f>IF(H161="OK","OK","ERRORE")</f>
        <v>OK</v>
      </c>
      <c r="H161" s="390" t="str">
        <f>IF(((E161+F161)*273)&lt;(D161),"KO","OK")</f>
        <v>OK</v>
      </c>
      <c r="I161" s="2094" t="str">
        <f>IF(H161="KO",($H$5&amp;(('t12'!C162/12*273)+(('t3'!K162+'t3'!L162+'t3'!M162+'t3'!N162+'t3'!O162+'t3'!P162)*273))&amp;")"),"")</f>
        <v/>
      </c>
    </row>
    <row r="162" spans="1:9" ht="12.9" x14ac:dyDescent="0.35">
      <c r="A162" s="314" t="str">
        <f>'t1'!A163</f>
        <v>Dir. Ambientale a t. determinato (art.15-septies dlgs 502/92)</v>
      </c>
      <c r="B162" s="325" t="str">
        <f>'t1'!B163</f>
        <v>TD0810</v>
      </c>
      <c r="C162" s="2091">
        <f>'t11'!W165+'t11'!X165</f>
        <v>0</v>
      </c>
      <c r="D162" s="2091">
        <f>(C162-'t11'!S165-'t11'!T165-'t11'!U165-'t11'!V165)</f>
        <v>0</v>
      </c>
      <c r="E162" s="2092">
        <f>'t12'!C163/12</f>
        <v>0</v>
      </c>
      <c r="F162" s="2091">
        <f>'t3'!K163+'t3'!L163+'t3'!M163+'t3'!N163+'t3'!O163+'t3'!P163</f>
        <v>0</v>
      </c>
      <c r="G162" s="390" t="str">
        <f>IF(H162="OK","OK","ERRORE")</f>
        <v>OK</v>
      </c>
      <c r="H162" s="390" t="str">
        <f>IF(((E162+F162)*273)&lt;(D162),"KO","OK")</f>
        <v>OK</v>
      </c>
      <c r="I162" s="2094" t="str">
        <f>IF(H162="KO",($H$5&amp;(('t12'!C163/12*273)+(('t3'!K163+'t3'!L163+'t3'!M163+'t3'!N163+'t3'!O163+'t3'!P163)*273))&amp;")"),"")</f>
        <v/>
      </c>
    </row>
  </sheetData>
  <sheetProtection password="8611" sheet="1" formatColumns="0" selectLockedCells="1" selectUnlockedCells="1"/>
  <mergeCells count="3">
    <mergeCell ref="A1:I1"/>
    <mergeCell ref="D2:G2"/>
    <mergeCell ref="A3:I3"/>
  </mergeCells>
  <printOptions horizontalCentered="1"/>
  <pageMargins left="0.19685039370078741" right="0.19685039370078741" top="0.19685039370078741" bottom="0.15748031496062992" header="0.15748031496062992" footer="0.15748031496062992"/>
  <pageSetup paperSize="9" scale="95" fitToHeight="0" orientation="landscape"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84"/>
  <dimension ref="A1:G34"/>
  <sheetViews>
    <sheetView showGridLines="0" topLeftCell="B1" workbookViewId="0">
      <selection activeCell="D7" sqref="D7"/>
    </sheetView>
  </sheetViews>
  <sheetFormatPr defaultColWidth="7.3046875" defaultRowHeight="10.3" x14ac:dyDescent="0.25"/>
  <cols>
    <col min="1" max="1" width="0" style="2390" hidden="1" customWidth="1"/>
    <col min="2" max="2" width="2.3046875" style="2390" customWidth="1"/>
    <col min="3" max="3" width="4.3046875" style="2391" customWidth="1"/>
    <col min="4" max="4" width="48.3046875" style="2391" customWidth="1"/>
    <col min="5" max="7" width="31.69140625" style="2391" customWidth="1"/>
    <col min="8" max="16384" width="7.3046875" style="2390"/>
  </cols>
  <sheetData>
    <row r="1" spans="1:7" ht="43.5" customHeight="1" x14ac:dyDescent="0.25">
      <c r="A1" s="2515" t="str">
        <f>CONCATENATE(B1,"#",C1,"#",D1)</f>
        <v>SERVIZIO SANITARIO NAZIONALE - anno 2020##</v>
      </c>
      <c r="B1" s="2424" t="str">
        <f>'t1'!A1</f>
        <v>SERVIZIO SANITARIO NAZIONALE - anno 2020</v>
      </c>
      <c r="C1" s="2424"/>
      <c r="D1" s="2424"/>
      <c r="E1" s="2424"/>
      <c r="F1" s="2424"/>
      <c r="G1" s="2424"/>
    </row>
    <row r="2" spans="1:7" ht="21" customHeight="1" x14ac:dyDescent="0.35">
      <c r="A2" s="2515" t="str">
        <f t="shared" ref="A2:A34" si="0">CONCATENATE(B2,"#",C2,"#",D2)</f>
        <v>Tavola di congruenza delle  voci non soggette alla verifica del limite 2016 di cui all'articolo 23,##</v>
      </c>
      <c r="B2" s="2425" t="s">
        <v>4101</v>
      </c>
      <c r="C2" s="2426"/>
      <c r="D2" s="2426"/>
      <c r="E2" s="2427"/>
      <c r="F2" s="2427"/>
      <c r="G2" s="2428"/>
    </row>
    <row r="3" spans="1:7" ht="21" customHeight="1" thickBot="1" x14ac:dyDescent="0.4">
      <c r="A3" s="2515" t="str">
        <f t="shared" si="0"/>
        <v>comma 2, del decreto legislativo n. 75/2017 (schede SICI e tabelle 15)##</v>
      </c>
      <c r="B3" s="2429" t="s">
        <v>4102</v>
      </c>
      <c r="C3" s="2426"/>
      <c r="D3" s="2426"/>
      <c r="E3" s="2427"/>
      <c r="F3" s="2427"/>
      <c r="G3" s="2427"/>
    </row>
    <row r="4" spans="1:7" ht="49.5" customHeight="1" thickBot="1" x14ac:dyDescent="0.3">
      <c r="A4" s="2515" t="str">
        <f t="shared" si="0"/>
        <v>Voce##</v>
      </c>
      <c r="B4" s="2430" t="s">
        <v>3356</v>
      </c>
      <c r="C4" s="2431"/>
      <c r="D4" s="2432"/>
      <c r="E4" s="2433" t="s">
        <v>3976</v>
      </c>
      <c r="F4" s="2433" t="s">
        <v>4103</v>
      </c>
      <c r="G4" s="2433" t="s">
        <v>3978</v>
      </c>
    </row>
    <row r="5" spans="1:7" ht="49.5" customHeight="1" thickBot="1" x14ac:dyDescent="0.3">
      <c r="A5" s="2515" t="str">
        <f t="shared" si="0"/>
        <v>INCONGRUENZA 15##</v>
      </c>
      <c r="B5" s="2434" t="s">
        <v>4104</v>
      </c>
      <c r="C5" s="2435"/>
      <c r="D5" s="2436"/>
      <c r="E5" s="2433" t="str">
        <f>IF(AND(E6=0,E7=0),"OK",IF(AND(E6=0,E7&gt;0),"Giustificare: totale risorse non soggette a limite domanda SICI - LEG398 differisce di oltre il 10% dalla somma delle voci qui rappresentate",IF(ABS((E7-E6)/E6)&gt;0.1,"Giustificare: totale risorse non soggette a limite domanda SICI - LEG398 differisce di oltre il 10% dalla somma delle voci qui rappresentate","OK")))</f>
        <v>OK</v>
      </c>
      <c r="F5" s="2433" t="str">
        <f>IF(AND(F6=0,F7=0),"OK",IF(AND(F6=0,F7&gt;0),"Giustificare: totale risorse non soggette a limite domanda SICI - LEG398 differisce di oltre il 10% dalla somma delle voci qui rappresentate",IF(ABS((F7-F6)/F6)&gt;0.1,"Giustificare: totale risorse non soggette a limite domanda SICI - LEG398 differisce di oltre il 10% dalla somma delle voci qui rappresentate","OK")))</f>
        <v>Giustificare: totale risorse non soggette a limite domanda SICI - LEG398 differisce di oltre il 10% dalla somma delle voci qui rappresentate</v>
      </c>
      <c r="G5" s="2433" t="str">
        <f>IF(AND(G6=0,G7=0),"OK",IF(AND(G6=0,G7&gt;0),"Giustificare: totale risorse non soggette a limite domanda SICI - LEG398 differisce di oltre il 10% dalla somma delle voci qui rappresentate",IF(ABS((G7-G6)/G6)&gt;0.1,"Giustificare: totale risorse non soggette a limite domanda SICI - LEG398 differisce di oltre il 10% dalla somma delle voci qui rappresentate","OK")))</f>
        <v>OK</v>
      </c>
    </row>
    <row r="6" spans="1:7" s="2392" customFormat="1" ht="20.149999999999999" customHeight="1" x14ac:dyDescent="0.25">
      <c r="A6" s="2515" t="str">
        <f t="shared" si="0"/>
        <v>a.#Totale non soggetto a verifica scheda SICI (LEG398)#</v>
      </c>
      <c r="B6" s="2516" t="s">
        <v>3980</v>
      </c>
      <c r="C6" s="2517" t="s">
        <v>4105</v>
      </c>
      <c r="D6" s="2517"/>
      <c r="E6" s="2518">
        <f>'SICI(1)'!E27</f>
        <v>704950</v>
      </c>
      <c r="F6" s="2518">
        <f>'SICI(2)'!E27</f>
        <v>29849</v>
      </c>
      <c r="G6" s="2518">
        <f>'SICI(3)'!E27</f>
        <v>2030925</v>
      </c>
    </row>
    <row r="7" spans="1:7" s="2392" customFormat="1" ht="20.149999999999999" customHeight="1" x14ac:dyDescent="0.25">
      <c r="A7" s="2515" t="str">
        <f t="shared" si="0"/>
        <v>b.#Totale non soggetto a verifica Tabella 15 (voci sotto elencate)#</v>
      </c>
      <c r="B7" s="2519" t="s">
        <v>3982</v>
      </c>
      <c r="C7" s="2520" t="s">
        <v>4106</v>
      </c>
      <c r="D7" s="2521"/>
      <c r="E7" s="2522">
        <f>SUM(E9:E33)</f>
        <v>704950</v>
      </c>
      <c r="F7" s="2522">
        <f>SUM(F9:F33)</f>
        <v>12806</v>
      </c>
      <c r="G7" s="2522">
        <f>SUM(G9:G33)</f>
        <v>2030925</v>
      </c>
    </row>
    <row r="8" spans="1:7" s="2392" customFormat="1" ht="20.149999999999999" customHeight="1" x14ac:dyDescent="0.25">
      <c r="A8" s="2515" t="str">
        <f t="shared" si="0"/>
        <v>#RISORSE FISSE AVENTI CARATTERE DI CERTEZZA E STABILTA'#</v>
      </c>
      <c r="B8" s="2523"/>
      <c r="C8" s="2524" t="s">
        <v>4107</v>
      </c>
      <c r="D8" s="2525"/>
      <c r="E8" s="2526"/>
      <c r="F8" s="2526"/>
      <c r="G8" s="2527"/>
    </row>
    <row r="9" spans="1:7" s="2393" customFormat="1" ht="20.149999999999999" customHeight="1" x14ac:dyDescent="0.25">
      <c r="A9" s="2515" t="str">
        <f t="shared" si="0"/>
        <v>#F01Z#Art 81 c 3 L A Ccnl 16-18 - Ridet per increm stip Ccnl</v>
      </c>
      <c r="B9" s="2528"/>
      <c r="C9" s="2535" t="str">
        <f>'t15(3)'!B32</f>
        <v>F01Z</v>
      </c>
      <c r="D9" s="2529" t="str">
        <f>INDEX('t15(3)'!$A:$A,MATCH($C9,'t15(3)'!$B:$B,0))</f>
        <v>Art 81 c 3 L A Ccnl 16-18 - Ridet per increm stip Ccnl</v>
      </c>
      <c r="E9" s="2530"/>
      <c r="F9" s="2531"/>
      <c r="G9" s="2532">
        <f>SUMIFS('t15(3)'!$C:$C,'t15(3)'!$B:$B,'Incongruenza 15'!$C9)</f>
        <v>155341</v>
      </c>
    </row>
    <row r="10" spans="1:7" s="2393" customFormat="1" ht="20.149999999999999" customHeight="1" x14ac:dyDescent="0.25">
      <c r="A10" s="2515" t="str">
        <f t="shared" si="0"/>
        <v>#F12L#Art 80 c3 L A Ccnl 16-18 - Increm 91,00 euro dal 31.12.2018</v>
      </c>
      <c r="B10" s="2528"/>
      <c r="C10" s="2535" t="str">
        <f>'t15(3)'!B8</f>
        <v>F12L</v>
      </c>
      <c r="D10" s="2529" t="str">
        <f>INDEX('t15(3)'!$A:$A,MATCH($C10,'t15(3)'!$B:$B,0))</f>
        <v>Art 80 c3 L A Ccnl 16-18 - Increm 91,00 euro dal 31.12.2018</v>
      </c>
      <c r="E10" s="2533"/>
      <c r="F10" s="2534"/>
      <c r="G10" s="2532">
        <f>SUMIFS('t15(3)'!$C:$C,'t15(3)'!$B:$B,'Incongruenza 15'!$C10)</f>
        <v>108837</v>
      </c>
    </row>
    <row r="11" spans="1:7" s="2392" customFormat="1" ht="20.149999999999999" customHeight="1" x14ac:dyDescent="0.25">
      <c r="A11" s="2515" t="str">
        <f t="shared" si="0"/>
        <v>#F12R#Art 94 c 3 L A Ccnl 16-18 - Increm 248,30 euro da 31.12.2018</v>
      </c>
      <c r="B11" s="2528"/>
      <c r="C11" s="2535" t="str">
        <f>'t15(1)'!B10</f>
        <v>F12R</v>
      </c>
      <c r="D11" s="2529" t="str">
        <f>INDEX('t15(1)'!$A:$A,MATCH($C11,'t15(1)'!$B:$B,0))</f>
        <v>Art 94 c 3 L A Ccnl 16-18 - Increm 248,30 euro da 31.12.2018</v>
      </c>
      <c r="E11" s="2532">
        <f>SUMIFS('t15(1)'!$C:$C,'t15(1)'!$B:$B,'Incongruenza 15'!$C11)</f>
        <v>76228</v>
      </c>
      <c r="F11" s="2536"/>
      <c r="G11" s="2531"/>
    </row>
    <row r="12" spans="1:7" s="2392" customFormat="1" ht="20.149999999999999" customHeight="1" x14ac:dyDescent="0.25">
      <c r="A12" s="2515" t="str">
        <f t="shared" si="0"/>
        <v>#F13K#Art 95 c 3 L A Ccnl 16-18 - Increm 162,50 euro da 31.12.2018</v>
      </c>
      <c r="B12" s="2528"/>
      <c r="C12" s="2535" t="str">
        <f>'t15(1)'!B35</f>
        <v>F13K</v>
      </c>
      <c r="D12" s="2529" t="str">
        <f>INDEX('t15(1)'!$A:$A,MATCH($C12,'t15(1)'!$B:$B,0))</f>
        <v>Art 95 c 3 L A Ccnl 16-18 - Increm 162,50 euro da 31.12.2018</v>
      </c>
      <c r="E12" s="2532">
        <f>SUMIFS('t15(1)'!$C:$C,'t15(1)'!$B:$B,'Incongruenza 15'!$C12)</f>
        <v>49888</v>
      </c>
      <c r="F12" s="2536"/>
      <c r="G12" s="2534"/>
    </row>
    <row r="13" spans="1:7" s="2393" customFormat="1" ht="20.149999999999999" customHeight="1" x14ac:dyDescent="0.25">
      <c r="A13" s="2515" t="str">
        <f t="shared" si="0"/>
        <v>#F13Y#Art 96 c 3 L A Ccnl 16-18 - Increm 325,00 euro da 31.12.2018</v>
      </c>
      <c r="B13" s="2528"/>
      <c r="C13" s="2535" t="str">
        <f>'t15(1)'!B65</f>
        <v>F13Y</v>
      </c>
      <c r="D13" s="2529" t="str">
        <f>INDEX('t15(1)'!$A:$A,MATCH($C13,'t15(1)'!$B:$B,0))</f>
        <v>Art 96 c 3 L A Ccnl 16-18 - Increm 325,00 euro da 31.12.2018</v>
      </c>
      <c r="E13" s="2532">
        <f>SUMIFS('t15(1)'!$C:$C,'t15(1)'!$B:$B,'Incongruenza 15'!$C13)</f>
        <v>99775</v>
      </c>
      <c r="F13" s="2536"/>
      <c r="G13" s="2537"/>
    </row>
    <row r="14" spans="1:7" s="2393" customFormat="1" ht="20.149999999999999" customHeight="1" x14ac:dyDescent="0.25">
      <c r="A14" s="2515" t="str">
        <f t="shared" si="0"/>
        <v>#F10U#IRCCS/IZS Art 12 c 2 Ccnl 16-18 - Finanz. passaggi di fascia</v>
      </c>
      <c r="B14" s="2528"/>
      <c r="C14" s="2514" t="str">
        <f>'t15(3)'!B65</f>
        <v>F10U</v>
      </c>
      <c r="D14" s="2529" t="s">
        <v>4108</v>
      </c>
      <c r="E14" s="2538"/>
      <c r="F14" s="2537"/>
      <c r="G14" s="2532">
        <f>SUMIFS('t15(3)'!$C:$C,'t15(3)'!$B:$B,'Incongruenza 15'!$C14)</f>
        <v>813568</v>
      </c>
    </row>
    <row r="15" spans="1:7" s="2392" customFormat="1" ht="20.149999999999999" customHeight="1" x14ac:dyDescent="0.25">
      <c r="A15" s="2515" t="str">
        <f t="shared" si="0"/>
        <v>#RISORSE VARIABILI#</v>
      </c>
      <c r="B15" s="2528"/>
      <c r="C15" s="2524" t="s">
        <v>4109</v>
      </c>
      <c r="D15" s="2535"/>
      <c r="E15" s="2526"/>
      <c r="F15" s="2539"/>
      <c r="G15" s="2540"/>
    </row>
    <row r="16" spans="1:7" s="2393" customFormat="1" ht="20.149999999999999" customHeight="1" x14ac:dyDescent="0.25">
      <c r="A16" s="2515" t="str">
        <f t="shared" si="0"/>
        <v>#F14L#Art 96 c 3 L D Ccnl 16-18 - Val serv art1 c435 L 205/2017</v>
      </c>
      <c r="B16" s="2528"/>
      <c r="C16" s="2535" t="str">
        <f>'t15(1)'!B70</f>
        <v>F14L</v>
      </c>
      <c r="D16" s="2529" t="str">
        <f>INDEX('t15(1)'!$A:$A,MATCH($C16,'t15(1)'!$B:$B,0))</f>
        <v>Art 96 c 3 L D Ccnl 16-18 - Val serv art1 c435 L 205/2017</v>
      </c>
      <c r="E16" s="2532">
        <f>SUMIFS('t15(1)'!$C:$C,'t15(1)'!$B:$B,'Incongruenza 15'!$C16)</f>
        <v>74317</v>
      </c>
      <c r="F16" s="2530"/>
      <c r="G16" s="2531"/>
    </row>
    <row r="17" spans="1:7" s="2392" customFormat="1" ht="20.149999999999999" customHeight="1" x14ac:dyDescent="0.25">
      <c r="A17" s="2515" t="str">
        <f t="shared" si="0"/>
        <v>#F12Y#Art 94 c 4 L B Ccnl 16-18 - Val serv art1 c435bis L 205/2017</v>
      </c>
      <c r="B17" s="2528"/>
      <c r="C17" s="2535" t="str">
        <f>'t15(1)'!B21</f>
        <v>F12Y</v>
      </c>
      <c r="D17" s="2529" t="str">
        <f>INDEX('t15(1)'!$A:$A,MATCH($C17,'t15(1)'!$B:$B,0))</f>
        <v>Art 94 c 4 L B Ccnl 16-18 - Val serv art1 c435bis L 205/2017</v>
      </c>
      <c r="E17" s="2532">
        <f>SUMIFS('t15(1)'!$C:$C,'t15(1)'!$B:$B,'Incongruenza 15'!$C17)</f>
        <v>31355</v>
      </c>
      <c r="F17" s="2536"/>
      <c r="G17" s="2534"/>
    </row>
    <row r="18" spans="1:7" s="2392" customFormat="1" ht="20.149999999999999" customHeight="1" x14ac:dyDescent="0.25">
      <c r="A18" s="2515" t="str">
        <f t="shared" si="0"/>
        <v>#F13T#Art 95 c 4 L F Ccnl16-18 - Val serv art1 c435bis L 205/2017</v>
      </c>
      <c r="B18" s="2528"/>
      <c r="C18" s="2535" t="str">
        <f>'t15(1)'!B48</f>
        <v>F13T</v>
      </c>
      <c r="D18" s="2529" t="str">
        <f>INDEX('t15(1)'!$A:$A,MATCH($C18,'t15(1)'!$B:$B,0))</f>
        <v>Art 95 c 4 L F Ccnl16-18 - Val serv art1 c435bis L 205/2017</v>
      </c>
      <c r="E18" s="2532">
        <f>SUMIFS('t15(1)'!$C:$C,'t15(1)'!$B:$B,'Incongruenza 15'!$C18)</f>
        <v>0</v>
      </c>
      <c r="F18" s="2536"/>
      <c r="G18" s="2534"/>
    </row>
    <row r="19" spans="1:7" s="2393" customFormat="1" ht="20.149999999999999" customHeight="1" x14ac:dyDescent="0.25">
      <c r="A19" s="2515" t="str">
        <f t="shared" si="0"/>
        <v>#F14N#Art 96 c 4 L B Ccnl16-18 - Val serv art1 c435bis L 205/2017</v>
      </c>
      <c r="B19" s="2528"/>
      <c r="C19" s="2535" t="str">
        <f>'t15(1)'!B75</f>
        <v>F14N</v>
      </c>
      <c r="D19" s="2529" t="str">
        <f>INDEX('t15(1)'!$A:$A,MATCH($C19,'t15(1)'!$B:$B,0))</f>
        <v>Art 96 c 4 L B Ccnl16-18 - Val serv art1 c435bis L 205/2017</v>
      </c>
      <c r="E19" s="2532">
        <f>SUMIFS('t15(1)'!$C:$C,'t15(1)'!$B:$B,'Incongruenza 15'!$C19)</f>
        <v>0</v>
      </c>
      <c r="F19" s="2533"/>
      <c r="G19" s="2537"/>
    </row>
    <row r="20" spans="1:7" s="2393" customFormat="1" ht="20.149999999999999" customHeight="1" x14ac:dyDescent="0.25">
      <c r="A20" s="2515" t="str">
        <f t="shared" si="0"/>
        <v>#F14Q#Ris tratt accessorio emergenza da COVID-19</v>
      </c>
      <c r="B20" s="2528"/>
      <c r="C20" s="2535" t="str">
        <f>'t15(1)'!B89</f>
        <v>F14Q</v>
      </c>
      <c r="D20" s="2529" t="str">
        <f>INDEX('t15(1)'!$A:$A,MATCH($C20,'t15(1)'!$B:$B,0))</f>
        <v>Ris tratt accessorio emergenza da COVID-19</v>
      </c>
      <c r="E20" s="2532">
        <f>SUMIFS('t15(1)'!$C:$C,'t15(1)'!$B:$B,'Incongruenza 15'!$C20)</f>
        <v>373387</v>
      </c>
      <c r="F20" s="2532">
        <f>SUMIFS('t15(2)'!$C:$C,'t15(2)'!$B:$B,'Incongruenza 15'!$C20)</f>
        <v>12806</v>
      </c>
      <c r="G20" s="2532">
        <f>SUMIFS('t15(3)'!$C:$C,'t15(3)'!$B:$B,'Incongruenza 15'!$C20)</f>
        <v>953179</v>
      </c>
    </row>
    <row r="21" spans="1:7" s="2392" customFormat="1" ht="20.149999999999999" customHeight="1" x14ac:dyDescent="0.25">
      <c r="A21" s="2515" t="str">
        <f t="shared" si="0"/>
        <v>#F13R#Art 95 c 4 L D Ccnl 16-18 - Art 43 L 449/1997 cto terzi</v>
      </c>
      <c r="B21" s="2528"/>
      <c r="C21" s="2535" t="str">
        <f>'t15(1)'!B46</f>
        <v>F13R</v>
      </c>
      <c r="D21" s="2529" t="str">
        <f>INDEX('t15(1)'!$A:$A,MATCH($C21,'t15(1)'!$B:$B,0))</f>
        <v>Art 95 c 4 L D Ccnl 16-18 - Art 43 L 449/1997 cto terzi</v>
      </c>
      <c r="E21" s="2532">
        <f>SUMIFS('t15(1)'!$C:$C,'t15(1)'!$B:$B,'Incongruenza 15'!$C21)</f>
        <v>0</v>
      </c>
      <c r="F21" s="2538"/>
      <c r="G21" s="2541"/>
    </row>
    <row r="22" spans="1:7" s="2393" customFormat="1" ht="20.149999999999999" customHeight="1" x14ac:dyDescent="0.25">
      <c r="A22" s="2515" t="str">
        <f t="shared" si="0"/>
        <v>#F50H#Art 43 L 449/1997 - Entr. conto terzi o utenza o sponsor.</v>
      </c>
      <c r="B22" s="2528"/>
      <c r="C22" s="2535" t="str">
        <f>'t15(2)'!B54</f>
        <v>F50H</v>
      </c>
      <c r="D22" s="2529" t="str">
        <f>INDEX('t15(2)'!$A:$A,MATCH($C22,'t15(2)'!$B:$B,0))</f>
        <v>Art 43 L 449/1997 - Entr. conto terzi o utenza o sponsor.</v>
      </c>
      <c r="E22" s="2542"/>
      <c r="F22" s="2532">
        <f>SUMIFS('t15(2)'!$C:$C,'t15(2)'!$B:$B,'Incongruenza 15'!$C22)</f>
        <v>0</v>
      </c>
      <c r="G22" s="2532">
        <f>SUMIFS('t15(3)'!$C:$C,'t15(3)'!$B:$B,'Incongruenza 15'!$C22)</f>
        <v>0</v>
      </c>
    </row>
    <row r="23" spans="1:7" s="2393" customFormat="1" ht="20.149999999999999" customHeight="1" x14ac:dyDescent="0.25">
      <c r="A23" s="2515" t="str">
        <f t="shared" si="0"/>
        <v>#F00N#Art 113 DLgs 50/2016 - Quote incentivi funzioni tecniche</v>
      </c>
      <c r="B23" s="2528"/>
      <c r="C23" s="2535" t="str">
        <f>'t15(3)'!B44</f>
        <v>F00N</v>
      </c>
      <c r="D23" s="2529" t="str">
        <f>INDEX('t15(3)'!$A:$A,MATCH($C23,'t15(3)'!$B:$B,0))</f>
        <v>Art 113 DLgs 50/2016 - Quote incentivi funzioni tecniche</v>
      </c>
      <c r="E23" s="2536"/>
      <c r="F23" s="2531"/>
      <c r="G23" s="2532">
        <f>SUMIFS('t15(3)'!$C:$C,'t15(3)'!$B:$B,'Incongruenza 15'!$C23)</f>
        <v>0</v>
      </c>
    </row>
    <row r="24" spans="1:7" s="2393" customFormat="1" ht="20.149999999999999" customHeight="1" x14ac:dyDescent="0.25">
      <c r="A24" s="2515" t="str">
        <f t="shared" si="0"/>
        <v>#F00Q#Art 92 cc 5-6  DLgs 163/06 - Quote prog.ne ad esaurimento</v>
      </c>
      <c r="B24" s="2528"/>
      <c r="C24" s="2535" t="str">
        <f>'t15(3)'!B45</f>
        <v>F00Q</v>
      </c>
      <c r="D24" s="2529" t="str">
        <f>INDEX('t15(3)'!$A:$A,MATCH($C24,'t15(3)'!$B:$B,0))</f>
        <v>Art 92 cc 5-6  DLgs 163/06 - Quote prog.ne ad esaurimento</v>
      </c>
      <c r="E24" s="2533"/>
      <c r="F24" s="2534"/>
      <c r="G24" s="2532">
        <f>SUMIFS('t15(3)'!$C:$C,'t15(3)'!$B:$B,'Incongruenza 15'!$C24)</f>
        <v>0</v>
      </c>
    </row>
    <row r="25" spans="1:7" s="2392" customFormat="1" ht="20.149999999999999" customHeight="1" x14ac:dyDescent="0.25">
      <c r="A25" s="2515" t="str">
        <f t="shared" si="0"/>
        <v>#F13S#Art 95 c 4 L E Ccnl 16-18 - Art16 cc4-6 DL98/11 - Risp razne</v>
      </c>
      <c r="B25" s="2528"/>
      <c r="C25" s="2535" t="str">
        <f>'t15(1)'!B47</f>
        <v>F13S</v>
      </c>
      <c r="D25" s="2529" t="str">
        <f>INDEX('t15(1)'!$A:$A,MATCH($C25,'t15(1)'!$B:$B,0))</f>
        <v>Art 95 c 4 L E Ccnl 16-18 - Art16 cc4-6 DL98/11 - Risp razne</v>
      </c>
      <c r="E25" s="2532">
        <f>SUMIFS('t15(1)'!$C:$C,'t15(1)'!$B:$B,'Incongruenza 15'!$C25)</f>
        <v>0</v>
      </c>
      <c r="F25" s="2533"/>
      <c r="G25" s="2541"/>
    </row>
    <row r="26" spans="1:7" s="2393" customFormat="1" ht="20.149999999999999" customHeight="1" x14ac:dyDescent="0.25">
      <c r="A26" s="2515" t="str">
        <f t="shared" si="0"/>
        <v>#F96H#Art 16 cc 4-5-6 DL 98/11 - Risp. piani razionalizzazione</v>
      </c>
      <c r="B26" s="2528"/>
      <c r="C26" s="2535" t="str">
        <f>'t15(2)'!B60</f>
        <v>F96H</v>
      </c>
      <c r="D26" s="2529" t="str">
        <f>INDEX('t15(2)'!$A:$A,MATCH($C26,'t15(2)'!$B:$B,0))</f>
        <v>Art 16 cc 4-5-6 DL 98/11 - Risp. piani razionalizzazione</v>
      </c>
      <c r="E26" s="2542"/>
      <c r="F26" s="2532">
        <f>SUMIFS('t15(2)'!$C:$C,'t15(2)'!$B:$B,'Incongruenza 15'!$C26)</f>
        <v>0</v>
      </c>
      <c r="G26" s="2532">
        <f>SUMIFS('t15(3)'!$C:$C,'t15(3)'!$B:$B,'Incongruenza 15'!$C26)</f>
        <v>0</v>
      </c>
    </row>
    <row r="27" spans="1:7" s="2393" customFormat="1" ht="20.149999999999999" customHeight="1" x14ac:dyDescent="0.25">
      <c r="A27" s="2515" t="str">
        <f t="shared" si="0"/>
        <v>#F10M#Art 9 c 3 L 114/14 - Comp Avvocati carico controparti</v>
      </c>
      <c r="B27" s="2528"/>
      <c r="C27" s="2535" t="str">
        <f>'t15(2)'!B58</f>
        <v>F10M</v>
      </c>
      <c r="D27" s="2529" t="str">
        <f>INDEX('t15(2)'!$A:$A,MATCH($C27,'t15(2)'!$B:$B,0))</f>
        <v>Art 9 c 3 L 114/14 - Comp Avvocati carico controparti</v>
      </c>
      <c r="E27" s="2543"/>
      <c r="F27" s="2532">
        <f>SUMIFS('t15(2)'!$C:$C,'t15(2)'!$B:$B,'Incongruenza 15'!$C27)</f>
        <v>0</v>
      </c>
      <c r="G27" s="2532">
        <f>SUMIFS('t15(3)'!$C:$C,'t15(3)'!$B:$B,'Incongruenza 15'!$C27)</f>
        <v>0</v>
      </c>
    </row>
    <row r="28" spans="1:7" s="2393" customFormat="1" ht="20.149999999999999" customHeight="1" x14ac:dyDescent="0.25">
      <c r="A28" s="2515" t="str">
        <f t="shared" si="0"/>
        <v>#F10N#Art 9 c 6 L 114/14 - Comp Avvocati spese compensate</v>
      </c>
      <c r="B28" s="2528"/>
      <c r="C28" s="2535" t="str">
        <f>'t15(2)'!B59</f>
        <v>F10N</v>
      </c>
      <c r="D28" s="2529" t="str">
        <f>INDEX('t15(2)'!$A:$A,MATCH($C28,'t15(2)'!$B:$B,0))</f>
        <v>Art 9 c 6 L 114/14 - Comp Avvocati spese compensate</v>
      </c>
      <c r="E28" s="2543"/>
      <c r="F28" s="2532">
        <f>SUMIFS('t15(2)'!$C:$C,'t15(2)'!$B:$B,'Incongruenza 15'!$C28)</f>
        <v>0</v>
      </c>
      <c r="G28" s="2532">
        <f>SUMIFS('t15(3)'!$C:$C,'t15(3)'!$B:$B,'Incongruenza 15'!$C28)</f>
        <v>0</v>
      </c>
    </row>
    <row r="29" spans="1:7" s="2393" customFormat="1" ht="20.149999999999999" customHeight="1" x14ac:dyDescent="0.25">
      <c r="A29" s="2515" t="str">
        <f t="shared" si="0"/>
        <v>#F10R#IRCCS/IZS Art 1 c 429 L 205/17 - Progetti vincitori bandi pubblici</v>
      </c>
      <c r="B29" s="2528"/>
      <c r="C29" s="2535" t="str">
        <f>'t15(3)'!B69</f>
        <v>F10R</v>
      </c>
      <c r="D29" s="2529" t="s">
        <v>4110</v>
      </c>
      <c r="E29" s="2536"/>
      <c r="F29" s="2531"/>
      <c r="G29" s="2532">
        <f>SUMIFS('t15(3)'!$C:$C,'t15(3)'!$B:$B,'Incongruenza 15'!$C29)</f>
        <v>0</v>
      </c>
    </row>
    <row r="30" spans="1:7" s="2393" customFormat="1" ht="20.149999999999999" customHeight="1" x14ac:dyDescent="0.25">
      <c r="A30" s="2515" t="str">
        <f t="shared" si="0"/>
        <v>#F10T#IRCCS/IZS Art 1 c 430 L 205/17 - 5% del 30% c 424 (ricercatori estero)</v>
      </c>
      <c r="B30" s="2528"/>
      <c r="C30" s="2535" t="str">
        <f>'t15(3)'!B70</f>
        <v>F10T</v>
      </c>
      <c r="D30" s="2529" t="s">
        <v>4111</v>
      </c>
      <c r="E30" s="2533"/>
      <c r="F30" s="2537"/>
      <c r="G30" s="2532">
        <f>SUMIFS('t15(3)'!$C:$C,'t15(3)'!$B:$B,'Incongruenza 15'!$C30)</f>
        <v>0</v>
      </c>
    </row>
    <row r="31" spans="1:7" s="2392" customFormat="1" ht="20.149999999999999" customHeight="1" x14ac:dyDescent="0.25">
      <c r="A31" s="2515" t="str">
        <f t="shared" si="0"/>
        <v>#F999#Somme non utilizzate fondo anno precedente</v>
      </c>
      <c r="B31" s="2528"/>
      <c r="C31" s="2535" t="str">
        <f>'t15(1)'!B51</f>
        <v>F999</v>
      </c>
      <c r="D31" s="2529" t="str">
        <f>INDEX('t15(1)'!$A:$A,MATCH($C31,'t15(1)'!$B:$B,0))</f>
        <v>Somme non utilizzate fondo anno precedente</v>
      </c>
      <c r="E31" s="2532">
        <f>SUMIFS('t15(1)'!$C:$C,'t15(1)'!$B:$B,'Incongruenza 15'!$C31)</f>
        <v>0</v>
      </c>
      <c r="F31" s="2532">
        <f>SUMIFS('t15(2)'!$C:$C,'t15(2)'!$B:$B,'Incongruenza 15'!$C31)</f>
        <v>0</v>
      </c>
      <c r="G31" s="2532">
        <f>SUMIFS('t15(3)'!$C:$C,'t15(3)'!$B:$B,'Incongruenza 15'!$C31)</f>
        <v>0</v>
      </c>
    </row>
    <row r="32" spans="1:7" s="2392" customFormat="1" ht="20.149999999999999" customHeight="1" x14ac:dyDescent="0.25">
      <c r="A32" s="2515" t="str">
        <f t="shared" si="0"/>
        <v>#DECURTAZIONI#</v>
      </c>
      <c r="B32" s="2528"/>
      <c r="C32" s="2524" t="s">
        <v>4112</v>
      </c>
      <c r="D32" s="2535"/>
      <c r="E32" s="2526"/>
      <c r="F32" s="2539"/>
      <c r="G32" s="2540"/>
    </row>
    <row r="33" spans="1:7" s="2392" customFormat="1" ht="20.149999999999999" customHeight="1" x14ac:dyDescent="0.25">
      <c r="A33" s="2515" t="str">
        <f t="shared" si="0"/>
        <v>#F01S#Art 40 c 3-q DLgs 165/2001 - Dec. anno per piani di recup.</v>
      </c>
      <c r="B33" s="2528"/>
      <c r="C33" s="2535" t="str">
        <f>'t15(1)'!B28</f>
        <v>F01S</v>
      </c>
      <c r="D33" s="2529" t="str">
        <f>INDEX('t15(1)'!$A:$A,MATCH($C33,'t15(1)'!$B:$B,0))</f>
        <v>Art 40 c 3-q DLgs 165/2001 - Dec. anno per piani di recup.</v>
      </c>
      <c r="E33" s="2532">
        <f>-SUMIFS('t15(1)'!$C:$C,'t15(1)'!$B:$B,'Incongruenza 15'!$C33)</f>
        <v>0</v>
      </c>
      <c r="F33" s="2532">
        <f>-SUMIFS('t15(2)'!$C:$C,'t15(2)'!$B:$B,'Incongruenza 15'!$C33)</f>
        <v>0</v>
      </c>
      <c r="G33" s="2532">
        <f>-SUMIFS('t15(3)'!$C:$C,'t15(3)'!$B:$B,'Incongruenza 15'!$C33)</f>
        <v>0</v>
      </c>
    </row>
    <row r="34" spans="1:7" s="2393" customFormat="1" ht="20.149999999999999" customHeight="1" x14ac:dyDescent="0.25">
      <c r="A34" s="2515" t="str">
        <f t="shared" si="0"/>
        <v>c.#Differenza (a - b)#</v>
      </c>
      <c r="B34" s="2544" t="s">
        <v>3984</v>
      </c>
      <c r="C34" s="2545" t="s">
        <v>4113</v>
      </c>
      <c r="D34" s="2545"/>
      <c r="E34" s="2518">
        <f>E6-E7</f>
        <v>0</v>
      </c>
      <c r="F34" s="2518">
        <f>F6-F7</f>
        <v>17043</v>
      </c>
      <c r="G34" s="2518">
        <f>G6-G7</f>
        <v>0</v>
      </c>
    </row>
  </sheetData>
  <sheetProtection password="8611" sheet="1" selectLockedCells="1"/>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sheetPr>
  <dimension ref="A1"/>
  <sheetViews>
    <sheetView workbookViewId="0">
      <selection activeCell="B1" sqref="B1"/>
    </sheetView>
  </sheetViews>
  <sheetFormatPr defaultRowHeight="12.9" x14ac:dyDescent="0.35"/>
  <cols>
    <col min="1" max="1" width="11.3828125" bestFit="1" customWidth="1"/>
  </cols>
  <sheetData>
    <row r="1" spans="1:1" x14ac:dyDescent="0.35">
      <c r="A1" s="2553" t="s">
        <v>4114</v>
      </c>
    </row>
  </sheetData>
  <pageMargins left="0.75" right="0.75" top="1" bottom="1" header="0.5" footer="0.5"/>
  <headerFooter alignWithMargins="0">
    <oddHeader>&amp;A</oddHeader>
    <oddFooter>Page &amp;P</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5">
    <tabColor rgb="FF92D050"/>
  </sheetPr>
  <dimension ref="A1:A1574"/>
  <sheetViews>
    <sheetView topLeftCell="A1557" workbookViewId="0">
      <selection activeCell="K1585" sqref="K1585"/>
    </sheetView>
  </sheetViews>
  <sheetFormatPr defaultColWidth="9.15234375" defaultRowHeight="12.9" x14ac:dyDescent="0.35"/>
  <cols>
    <col min="1" max="1" width="44.69140625" style="427" bestFit="1" customWidth="1"/>
    <col min="2" max="16384" width="9.15234375" style="427"/>
  </cols>
  <sheetData>
    <row r="1" spans="1:1" x14ac:dyDescent="0.35">
      <c r="A1" s="428" t="s">
        <v>4115</v>
      </c>
    </row>
    <row r="2" spans="1:1" x14ac:dyDescent="0.35">
      <c r="A2" s="428" t="s">
        <v>4116</v>
      </c>
    </row>
    <row r="3" spans="1:1" x14ac:dyDescent="0.35">
      <c r="A3" s="428" t="s">
        <v>4117</v>
      </c>
    </row>
    <row r="4" spans="1:1" x14ac:dyDescent="0.35">
      <c r="A4" s="428" t="s">
        <v>4118</v>
      </c>
    </row>
    <row r="5" spans="1:1" x14ac:dyDescent="0.35">
      <c r="A5" s="428" t="s">
        <v>4119</v>
      </c>
    </row>
    <row r="6" spans="1:1" x14ac:dyDescent="0.35">
      <c r="A6" s="428" t="s">
        <v>4120</v>
      </c>
    </row>
    <row r="7" spans="1:1" x14ac:dyDescent="0.35">
      <c r="A7" s="428" t="s">
        <v>4121</v>
      </c>
    </row>
    <row r="8" spans="1:1" x14ac:dyDescent="0.35">
      <c r="A8" s="428" t="s">
        <v>4122</v>
      </c>
    </row>
    <row r="9" spans="1:1" x14ac:dyDescent="0.35">
      <c r="A9" s="428" t="s">
        <v>4123</v>
      </c>
    </row>
    <row r="10" spans="1:1" x14ac:dyDescent="0.35">
      <c r="A10" s="428" t="s">
        <v>4124</v>
      </c>
    </row>
    <row r="11" spans="1:1" x14ac:dyDescent="0.35">
      <c r="A11" s="428" t="s">
        <v>4125</v>
      </c>
    </row>
    <row r="12" spans="1:1" x14ac:dyDescent="0.35">
      <c r="A12" s="428" t="s">
        <v>4126</v>
      </c>
    </row>
    <row r="13" spans="1:1" x14ac:dyDescent="0.35">
      <c r="A13" s="428" t="s">
        <v>4127</v>
      </c>
    </row>
    <row r="14" spans="1:1" x14ac:dyDescent="0.35">
      <c r="A14" s="428" t="s">
        <v>4128</v>
      </c>
    </row>
    <row r="15" spans="1:1" x14ac:dyDescent="0.35">
      <c r="A15" s="428" t="s">
        <v>4129</v>
      </c>
    </row>
    <row r="16" spans="1:1" x14ac:dyDescent="0.35">
      <c r="A16" s="428" t="s">
        <v>4130</v>
      </c>
    </row>
    <row r="17" spans="1:1" x14ac:dyDescent="0.35">
      <c r="A17" s="428" t="s">
        <v>4131</v>
      </c>
    </row>
    <row r="18" spans="1:1" x14ac:dyDescent="0.35">
      <c r="A18" s="428" t="s">
        <v>4132</v>
      </c>
    </row>
    <row r="19" spans="1:1" x14ac:dyDescent="0.35">
      <c r="A19" s="428" t="s">
        <v>4133</v>
      </c>
    </row>
    <row r="20" spans="1:1" x14ac:dyDescent="0.35">
      <c r="A20" s="428" t="s">
        <v>4134</v>
      </c>
    </row>
    <row r="21" spans="1:1" x14ac:dyDescent="0.35">
      <c r="A21" s="428" t="s">
        <v>4135</v>
      </c>
    </row>
    <row r="22" spans="1:1" x14ac:dyDescent="0.35">
      <c r="A22" s="428" t="s">
        <v>4136</v>
      </c>
    </row>
    <row r="23" spans="1:1" x14ac:dyDescent="0.35">
      <c r="A23" s="428" t="s">
        <v>4137</v>
      </c>
    </row>
    <row r="24" spans="1:1" x14ac:dyDescent="0.35">
      <c r="A24" s="428" t="s">
        <v>4138</v>
      </c>
    </row>
    <row r="25" spans="1:1" x14ac:dyDescent="0.35">
      <c r="A25" s="428" t="s">
        <v>4139</v>
      </c>
    </row>
    <row r="26" spans="1:1" x14ac:dyDescent="0.35">
      <c r="A26" s="428" t="s">
        <v>4140</v>
      </c>
    </row>
    <row r="27" spans="1:1" x14ac:dyDescent="0.35">
      <c r="A27" s="428" t="s">
        <v>4141</v>
      </c>
    </row>
    <row r="28" spans="1:1" x14ac:dyDescent="0.35">
      <c r="A28" s="428" t="s">
        <v>4142</v>
      </c>
    </row>
    <row r="29" spans="1:1" x14ac:dyDescent="0.35">
      <c r="A29" s="428" t="s">
        <v>4143</v>
      </c>
    </row>
    <row r="30" spans="1:1" x14ac:dyDescent="0.35">
      <c r="A30" s="428" t="s">
        <v>4144</v>
      </c>
    </row>
    <row r="31" spans="1:1" x14ac:dyDescent="0.35">
      <c r="A31" s="428" t="s">
        <v>4145</v>
      </c>
    </row>
    <row r="32" spans="1:1" x14ac:dyDescent="0.35">
      <c r="A32" s="428" t="s">
        <v>4146</v>
      </c>
    </row>
    <row r="33" spans="1:1" x14ac:dyDescent="0.35">
      <c r="A33" s="428" t="s">
        <v>4147</v>
      </c>
    </row>
    <row r="34" spans="1:1" x14ac:dyDescent="0.35">
      <c r="A34" s="428" t="s">
        <v>4148</v>
      </c>
    </row>
    <row r="35" spans="1:1" x14ac:dyDescent="0.35">
      <c r="A35" s="428" t="s">
        <v>4149</v>
      </c>
    </row>
    <row r="36" spans="1:1" x14ac:dyDescent="0.35">
      <c r="A36" s="428" t="s">
        <v>4150</v>
      </c>
    </row>
    <row r="37" spans="1:1" x14ac:dyDescent="0.35">
      <c r="A37" s="428" t="s">
        <v>4151</v>
      </c>
    </row>
    <row r="38" spans="1:1" x14ac:dyDescent="0.35">
      <c r="A38" s="428" t="s">
        <v>4152</v>
      </c>
    </row>
    <row r="39" spans="1:1" x14ac:dyDescent="0.35">
      <c r="A39" s="428" t="s">
        <v>4153</v>
      </c>
    </row>
    <row r="40" spans="1:1" x14ac:dyDescent="0.35">
      <c r="A40" s="428" t="s">
        <v>4154</v>
      </c>
    </row>
    <row r="41" spans="1:1" x14ac:dyDescent="0.35">
      <c r="A41" s="428" t="s">
        <v>4155</v>
      </c>
    </row>
    <row r="42" spans="1:1" x14ac:dyDescent="0.35">
      <c r="A42" s="428" t="s">
        <v>4156</v>
      </c>
    </row>
    <row r="43" spans="1:1" x14ac:dyDescent="0.35">
      <c r="A43" s="428" t="s">
        <v>4157</v>
      </c>
    </row>
    <row r="44" spans="1:1" x14ac:dyDescent="0.35">
      <c r="A44" s="428" t="s">
        <v>4158</v>
      </c>
    </row>
    <row r="45" spans="1:1" x14ac:dyDescent="0.35">
      <c r="A45" s="428" t="s">
        <v>4159</v>
      </c>
    </row>
    <row r="46" spans="1:1" x14ac:dyDescent="0.35">
      <c r="A46" s="428" t="s">
        <v>4160</v>
      </c>
    </row>
    <row r="47" spans="1:1" x14ac:dyDescent="0.35">
      <c r="A47" s="428" t="s">
        <v>4161</v>
      </c>
    </row>
    <row r="48" spans="1:1" x14ac:dyDescent="0.35">
      <c r="A48" s="428" t="s">
        <v>4162</v>
      </c>
    </row>
    <row r="49" spans="1:1" x14ac:dyDescent="0.35">
      <c r="A49" s="428" t="s">
        <v>4163</v>
      </c>
    </row>
    <row r="50" spans="1:1" x14ac:dyDescent="0.35">
      <c r="A50" s="428" t="s">
        <v>4164</v>
      </c>
    </row>
    <row r="51" spans="1:1" x14ac:dyDescent="0.35">
      <c r="A51" s="428" t="s">
        <v>4165</v>
      </c>
    </row>
    <row r="52" spans="1:1" x14ac:dyDescent="0.35">
      <c r="A52" s="428" t="s">
        <v>4166</v>
      </c>
    </row>
    <row r="53" spans="1:1" x14ac:dyDescent="0.35">
      <c r="A53" s="428" t="s">
        <v>4167</v>
      </c>
    </row>
    <row r="54" spans="1:1" x14ac:dyDescent="0.35">
      <c r="A54" s="428" t="s">
        <v>4168</v>
      </c>
    </row>
    <row r="55" spans="1:1" x14ac:dyDescent="0.35">
      <c r="A55" s="428" t="s">
        <v>4169</v>
      </c>
    </row>
    <row r="56" spans="1:1" x14ac:dyDescent="0.35">
      <c r="A56" s="428" t="s">
        <v>4170</v>
      </c>
    </row>
    <row r="57" spans="1:1" x14ac:dyDescent="0.35">
      <c r="A57" s="428" t="s">
        <v>4171</v>
      </c>
    </row>
    <row r="58" spans="1:1" x14ac:dyDescent="0.35">
      <c r="A58" s="428" t="s">
        <v>4172</v>
      </c>
    </row>
    <row r="59" spans="1:1" x14ac:dyDescent="0.35">
      <c r="A59" s="428" t="s">
        <v>4173</v>
      </c>
    </row>
    <row r="60" spans="1:1" x14ac:dyDescent="0.35">
      <c r="A60" s="428" t="s">
        <v>4174</v>
      </c>
    </row>
    <row r="61" spans="1:1" x14ac:dyDescent="0.35">
      <c r="A61" s="428" t="s">
        <v>4175</v>
      </c>
    </row>
    <row r="62" spans="1:1" x14ac:dyDescent="0.35">
      <c r="A62" s="428" t="s">
        <v>4176</v>
      </c>
    </row>
    <row r="63" spans="1:1" x14ac:dyDescent="0.35">
      <c r="A63" s="428" t="s">
        <v>4177</v>
      </c>
    </row>
    <row r="64" spans="1:1" x14ac:dyDescent="0.35">
      <c r="A64" s="428" t="s">
        <v>4178</v>
      </c>
    </row>
    <row r="65" spans="1:1" x14ac:dyDescent="0.35">
      <c r="A65" s="428" t="s">
        <v>4179</v>
      </c>
    </row>
    <row r="66" spans="1:1" x14ac:dyDescent="0.35">
      <c r="A66" s="428" t="s">
        <v>4180</v>
      </c>
    </row>
    <row r="67" spans="1:1" x14ac:dyDescent="0.35">
      <c r="A67" s="428" t="s">
        <v>4181</v>
      </c>
    </row>
    <row r="68" spans="1:1" x14ac:dyDescent="0.35">
      <c r="A68" s="428" t="s">
        <v>4182</v>
      </c>
    </row>
    <row r="69" spans="1:1" x14ac:dyDescent="0.35">
      <c r="A69" s="428" t="s">
        <v>4183</v>
      </c>
    </row>
    <row r="70" spans="1:1" x14ac:dyDescent="0.35">
      <c r="A70" s="428" t="s">
        <v>4184</v>
      </c>
    </row>
    <row r="71" spans="1:1" x14ac:dyDescent="0.35">
      <c r="A71" s="428" t="s">
        <v>4185</v>
      </c>
    </row>
    <row r="72" spans="1:1" x14ac:dyDescent="0.35">
      <c r="A72" s="428" t="s">
        <v>4186</v>
      </c>
    </row>
    <row r="73" spans="1:1" x14ac:dyDescent="0.35">
      <c r="A73" s="428" t="s">
        <v>4187</v>
      </c>
    </row>
    <row r="74" spans="1:1" x14ac:dyDescent="0.35">
      <c r="A74" s="428" t="s">
        <v>4188</v>
      </c>
    </row>
    <row r="75" spans="1:1" x14ac:dyDescent="0.35">
      <c r="A75" s="428" t="s">
        <v>4189</v>
      </c>
    </row>
    <row r="76" spans="1:1" x14ac:dyDescent="0.35">
      <c r="A76" s="428" t="s">
        <v>4190</v>
      </c>
    </row>
    <row r="77" spans="1:1" x14ac:dyDescent="0.35">
      <c r="A77" s="428" t="s">
        <v>4191</v>
      </c>
    </row>
    <row r="78" spans="1:1" x14ac:dyDescent="0.35">
      <c r="A78" s="428" t="s">
        <v>4192</v>
      </c>
    </row>
    <row r="79" spans="1:1" x14ac:dyDescent="0.35">
      <c r="A79" s="428" t="s">
        <v>4193</v>
      </c>
    </row>
    <row r="80" spans="1:1" x14ac:dyDescent="0.35">
      <c r="A80" s="428" t="s">
        <v>4194</v>
      </c>
    </row>
    <row r="81" spans="1:1" x14ac:dyDescent="0.35">
      <c r="A81" s="428" t="s">
        <v>4195</v>
      </c>
    </row>
    <row r="82" spans="1:1" x14ac:dyDescent="0.35">
      <c r="A82" s="428" t="s">
        <v>4196</v>
      </c>
    </row>
    <row r="83" spans="1:1" x14ac:dyDescent="0.35">
      <c r="A83" s="428" t="s">
        <v>4197</v>
      </c>
    </row>
    <row r="84" spans="1:1" x14ac:dyDescent="0.35">
      <c r="A84" s="428" t="s">
        <v>4198</v>
      </c>
    </row>
    <row r="85" spans="1:1" x14ac:dyDescent="0.35">
      <c r="A85" s="428" t="s">
        <v>4198</v>
      </c>
    </row>
    <row r="86" spans="1:1" x14ac:dyDescent="0.35">
      <c r="A86" s="428" t="s">
        <v>4199</v>
      </c>
    </row>
    <row r="87" spans="1:1" x14ac:dyDescent="0.35">
      <c r="A87" s="428" t="s">
        <v>4200</v>
      </c>
    </row>
    <row r="88" spans="1:1" x14ac:dyDescent="0.35">
      <c r="A88" s="428" t="s">
        <v>4201</v>
      </c>
    </row>
    <row r="89" spans="1:1" x14ac:dyDescent="0.35">
      <c r="A89" s="428" t="s">
        <v>4202</v>
      </c>
    </row>
    <row r="90" spans="1:1" x14ac:dyDescent="0.35">
      <c r="A90" s="428" t="s">
        <v>4203</v>
      </c>
    </row>
    <row r="91" spans="1:1" x14ac:dyDescent="0.35">
      <c r="A91" s="428" t="s">
        <v>4204</v>
      </c>
    </row>
    <row r="92" spans="1:1" x14ac:dyDescent="0.35">
      <c r="A92" s="428" t="s">
        <v>4205</v>
      </c>
    </row>
    <row r="93" spans="1:1" x14ac:dyDescent="0.35">
      <c r="A93" s="428" t="s">
        <v>4206</v>
      </c>
    </row>
    <row r="94" spans="1:1" x14ac:dyDescent="0.35">
      <c r="A94" s="428" t="s">
        <v>4207</v>
      </c>
    </row>
    <row r="95" spans="1:1" x14ac:dyDescent="0.35">
      <c r="A95" s="428" t="s">
        <v>4208</v>
      </c>
    </row>
    <row r="96" spans="1:1" x14ac:dyDescent="0.35">
      <c r="A96" s="428" t="s">
        <v>4209</v>
      </c>
    </row>
    <row r="97" spans="1:1" x14ac:dyDescent="0.35">
      <c r="A97" s="428" t="s">
        <v>4210</v>
      </c>
    </row>
    <row r="98" spans="1:1" x14ac:dyDescent="0.35">
      <c r="A98" s="428" t="s">
        <v>4211</v>
      </c>
    </row>
    <row r="99" spans="1:1" x14ac:dyDescent="0.35">
      <c r="A99" s="428" t="s">
        <v>4212</v>
      </c>
    </row>
    <row r="100" spans="1:1" x14ac:dyDescent="0.35">
      <c r="A100" s="428" t="s">
        <v>4213</v>
      </c>
    </row>
    <row r="101" spans="1:1" x14ac:dyDescent="0.35">
      <c r="A101" s="428" t="s">
        <v>4214</v>
      </c>
    </row>
    <row r="102" spans="1:1" x14ac:dyDescent="0.35">
      <c r="A102" s="428" t="s">
        <v>4215</v>
      </c>
    </row>
    <row r="103" spans="1:1" x14ac:dyDescent="0.35">
      <c r="A103" s="428" t="s">
        <v>4216</v>
      </c>
    </row>
    <row r="104" spans="1:1" x14ac:dyDescent="0.35">
      <c r="A104" s="428" t="s">
        <v>4217</v>
      </c>
    </row>
    <row r="105" spans="1:1" x14ac:dyDescent="0.35">
      <c r="A105" s="428" t="s">
        <v>4218</v>
      </c>
    </row>
    <row r="106" spans="1:1" x14ac:dyDescent="0.35">
      <c r="A106" s="428" t="s">
        <v>4219</v>
      </c>
    </row>
    <row r="107" spans="1:1" x14ac:dyDescent="0.35">
      <c r="A107" s="428" t="s">
        <v>4220</v>
      </c>
    </row>
    <row r="108" spans="1:1" x14ac:dyDescent="0.35">
      <c r="A108" s="428" t="s">
        <v>4221</v>
      </c>
    </row>
    <row r="109" spans="1:1" x14ac:dyDescent="0.35">
      <c r="A109" s="428" t="s">
        <v>4222</v>
      </c>
    </row>
    <row r="110" spans="1:1" x14ac:dyDescent="0.35">
      <c r="A110" s="428" t="s">
        <v>4223</v>
      </c>
    </row>
    <row r="111" spans="1:1" x14ac:dyDescent="0.35">
      <c r="A111" s="428" t="s">
        <v>4224</v>
      </c>
    </row>
    <row r="112" spans="1:1" x14ac:dyDescent="0.35">
      <c r="A112" s="428" t="s">
        <v>4225</v>
      </c>
    </row>
    <row r="113" spans="1:1" x14ac:dyDescent="0.35">
      <c r="A113" s="428" t="s">
        <v>4226</v>
      </c>
    </row>
    <row r="114" spans="1:1" x14ac:dyDescent="0.35">
      <c r="A114" s="428" t="s">
        <v>4227</v>
      </c>
    </row>
    <row r="115" spans="1:1" x14ac:dyDescent="0.35">
      <c r="A115" s="428" t="s">
        <v>4228</v>
      </c>
    </row>
    <row r="116" spans="1:1" x14ac:dyDescent="0.35">
      <c r="A116" s="428" t="s">
        <v>4229</v>
      </c>
    </row>
    <row r="117" spans="1:1" x14ac:dyDescent="0.35">
      <c r="A117" s="428" t="s">
        <v>4230</v>
      </c>
    </row>
    <row r="118" spans="1:1" x14ac:dyDescent="0.35">
      <c r="A118" s="428" t="s">
        <v>4231</v>
      </c>
    </row>
    <row r="119" spans="1:1" x14ac:dyDescent="0.35">
      <c r="A119" s="428" t="s">
        <v>4232</v>
      </c>
    </row>
    <row r="120" spans="1:1" x14ac:dyDescent="0.35">
      <c r="A120" s="428" t="s">
        <v>4233</v>
      </c>
    </row>
    <row r="121" spans="1:1" x14ac:dyDescent="0.35">
      <c r="A121" s="428" t="s">
        <v>4234</v>
      </c>
    </row>
    <row r="122" spans="1:1" x14ac:dyDescent="0.35">
      <c r="A122" s="428" t="s">
        <v>4235</v>
      </c>
    </row>
    <row r="123" spans="1:1" x14ac:dyDescent="0.35">
      <c r="A123" s="428" t="s">
        <v>4236</v>
      </c>
    </row>
    <row r="124" spans="1:1" x14ac:dyDescent="0.35">
      <c r="A124" s="428" t="s">
        <v>4237</v>
      </c>
    </row>
    <row r="125" spans="1:1" x14ac:dyDescent="0.35">
      <c r="A125" s="428" t="s">
        <v>4238</v>
      </c>
    </row>
    <row r="126" spans="1:1" x14ac:dyDescent="0.35">
      <c r="A126" s="428" t="s">
        <v>4239</v>
      </c>
    </row>
    <row r="127" spans="1:1" x14ac:dyDescent="0.35">
      <c r="A127" s="428" t="s">
        <v>4240</v>
      </c>
    </row>
    <row r="128" spans="1:1" x14ac:dyDescent="0.35">
      <c r="A128" s="428" t="s">
        <v>4241</v>
      </c>
    </row>
    <row r="129" spans="1:1" x14ac:dyDescent="0.35">
      <c r="A129" s="428" t="s">
        <v>4242</v>
      </c>
    </row>
    <row r="130" spans="1:1" x14ac:dyDescent="0.35">
      <c r="A130" s="428" t="s">
        <v>4243</v>
      </c>
    </row>
    <row r="131" spans="1:1" x14ac:dyDescent="0.35">
      <c r="A131" s="428" t="s">
        <v>4244</v>
      </c>
    </row>
    <row r="132" spans="1:1" x14ac:dyDescent="0.35">
      <c r="A132" s="428" t="s">
        <v>4245</v>
      </c>
    </row>
    <row r="133" spans="1:1" x14ac:dyDescent="0.35">
      <c r="A133" s="428" t="s">
        <v>4246</v>
      </c>
    </row>
    <row r="134" spans="1:1" x14ac:dyDescent="0.35">
      <c r="A134" s="428" t="s">
        <v>4247</v>
      </c>
    </row>
    <row r="135" spans="1:1" x14ac:dyDescent="0.35">
      <c r="A135" s="428" t="s">
        <v>4248</v>
      </c>
    </row>
    <row r="136" spans="1:1" x14ac:dyDescent="0.35">
      <c r="A136" s="428" t="s">
        <v>4249</v>
      </c>
    </row>
    <row r="137" spans="1:1" x14ac:dyDescent="0.35">
      <c r="A137" s="428" t="s">
        <v>4250</v>
      </c>
    </row>
    <row r="138" spans="1:1" x14ac:dyDescent="0.35">
      <c r="A138" s="428" t="s">
        <v>4251</v>
      </c>
    </row>
    <row r="139" spans="1:1" x14ac:dyDescent="0.35">
      <c r="A139" s="428" t="s">
        <v>4252</v>
      </c>
    </row>
    <row r="140" spans="1:1" x14ac:dyDescent="0.35">
      <c r="A140" s="428" t="s">
        <v>4253</v>
      </c>
    </row>
    <row r="141" spans="1:1" x14ac:dyDescent="0.35">
      <c r="A141" s="428" t="s">
        <v>4254</v>
      </c>
    </row>
    <row r="142" spans="1:1" x14ac:dyDescent="0.35">
      <c r="A142" s="428" t="s">
        <v>4255</v>
      </c>
    </row>
    <row r="143" spans="1:1" x14ac:dyDescent="0.35">
      <c r="A143" s="428" t="s">
        <v>4256</v>
      </c>
    </row>
    <row r="144" spans="1:1" x14ac:dyDescent="0.35">
      <c r="A144" s="428" t="s">
        <v>4257</v>
      </c>
    </row>
    <row r="145" spans="1:1" x14ac:dyDescent="0.35">
      <c r="A145" s="428" t="s">
        <v>4258</v>
      </c>
    </row>
    <row r="146" spans="1:1" x14ac:dyDescent="0.35">
      <c r="A146" s="428" t="s">
        <v>4259</v>
      </c>
    </row>
    <row r="147" spans="1:1" x14ac:dyDescent="0.35">
      <c r="A147" s="428" t="s">
        <v>4260</v>
      </c>
    </row>
    <row r="148" spans="1:1" x14ac:dyDescent="0.35">
      <c r="A148" s="428" t="s">
        <v>4261</v>
      </c>
    </row>
    <row r="149" spans="1:1" x14ac:dyDescent="0.35">
      <c r="A149" s="428" t="s">
        <v>4262</v>
      </c>
    </row>
    <row r="150" spans="1:1" x14ac:dyDescent="0.35">
      <c r="A150" s="428" t="s">
        <v>4263</v>
      </c>
    </row>
    <row r="151" spans="1:1" x14ac:dyDescent="0.35">
      <c r="A151" s="428" t="s">
        <v>4264</v>
      </c>
    </row>
    <row r="152" spans="1:1" x14ac:dyDescent="0.35">
      <c r="A152" s="428" t="s">
        <v>4265</v>
      </c>
    </row>
    <row r="153" spans="1:1" x14ac:dyDescent="0.35">
      <c r="A153" s="428" t="s">
        <v>4266</v>
      </c>
    </row>
    <row r="154" spans="1:1" x14ac:dyDescent="0.35">
      <c r="A154" s="428" t="s">
        <v>4267</v>
      </c>
    </row>
    <row r="155" spans="1:1" x14ac:dyDescent="0.35">
      <c r="A155" s="428" t="s">
        <v>4268</v>
      </c>
    </row>
    <row r="156" spans="1:1" x14ac:dyDescent="0.35">
      <c r="A156" s="428" t="s">
        <v>4269</v>
      </c>
    </row>
    <row r="157" spans="1:1" x14ac:dyDescent="0.35">
      <c r="A157" s="428" t="s">
        <v>4270</v>
      </c>
    </row>
    <row r="158" spans="1:1" x14ac:dyDescent="0.35">
      <c r="A158" s="428" t="s">
        <v>4271</v>
      </c>
    </row>
    <row r="159" spans="1:1" x14ac:dyDescent="0.35">
      <c r="A159" s="428" t="s">
        <v>4272</v>
      </c>
    </row>
    <row r="160" spans="1:1" x14ac:dyDescent="0.35">
      <c r="A160" s="428" t="s">
        <v>4273</v>
      </c>
    </row>
    <row r="161" spans="1:1" x14ac:dyDescent="0.35">
      <c r="A161" s="428" t="s">
        <v>4274</v>
      </c>
    </row>
    <row r="162" spans="1:1" x14ac:dyDescent="0.35">
      <c r="A162" s="428" t="s">
        <v>4275</v>
      </c>
    </row>
    <row r="163" spans="1:1" x14ac:dyDescent="0.35">
      <c r="A163" s="428" t="s">
        <v>4276</v>
      </c>
    </row>
    <row r="164" spans="1:1" x14ac:dyDescent="0.35">
      <c r="A164" s="428" t="s">
        <v>4277</v>
      </c>
    </row>
    <row r="165" spans="1:1" x14ac:dyDescent="0.35">
      <c r="A165" s="428" t="s">
        <v>4278</v>
      </c>
    </row>
    <row r="166" spans="1:1" x14ac:dyDescent="0.35">
      <c r="A166" s="428" t="s">
        <v>4279</v>
      </c>
    </row>
    <row r="167" spans="1:1" x14ac:dyDescent="0.35">
      <c r="A167" s="428" t="s">
        <v>4280</v>
      </c>
    </row>
    <row r="168" spans="1:1" x14ac:dyDescent="0.35">
      <c r="A168" s="428" t="s">
        <v>4281</v>
      </c>
    </row>
    <row r="169" spans="1:1" x14ac:dyDescent="0.35">
      <c r="A169" s="428" t="s">
        <v>4282</v>
      </c>
    </row>
    <row r="170" spans="1:1" x14ac:dyDescent="0.35">
      <c r="A170" s="428" t="s">
        <v>4283</v>
      </c>
    </row>
    <row r="171" spans="1:1" x14ac:dyDescent="0.35">
      <c r="A171" s="428" t="s">
        <v>4284</v>
      </c>
    </row>
    <row r="172" spans="1:1" x14ac:dyDescent="0.35">
      <c r="A172" s="428" t="s">
        <v>4285</v>
      </c>
    </row>
    <row r="173" spans="1:1" x14ac:dyDescent="0.35">
      <c r="A173" s="428" t="s">
        <v>4286</v>
      </c>
    </row>
    <row r="174" spans="1:1" x14ac:dyDescent="0.35">
      <c r="A174" s="428" t="s">
        <v>4287</v>
      </c>
    </row>
    <row r="175" spans="1:1" x14ac:dyDescent="0.35">
      <c r="A175" s="428" t="s">
        <v>4288</v>
      </c>
    </row>
    <row r="176" spans="1:1" x14ac:dyDescent="0.35">
      <c r="A176" s="428" t="s">
        <v>4289</v>
      </c>
    </row>
    <row r="177" spans="1:1" x14ac:dyDescent="0.35">
      <c r="A177" s="428" t="s">
        <v>4290</v>
      </c>
    </row>
    <row r="178" spans="1:1" x14ac:dyDescent="0.35">
      <c r="A178" s="428" t="s">
        <v>4291</v>
      </c>
    </row>
    <row r="179" spans="1:1" x14ac:dyDescent="0.35">
      <c r="A179" s="428" t="s">
        <v>4292</v>
      </c>
    </row>
    <row r="180" spans="1:1" x14ac:dyDescent="0.35">
      <c r="A180" s="428" t="s">
        <v>4293</v>
      </c>
    </row>
    <row r="181" spans="1:1" x14ac:dyDescent="0.35">
      <c r="A181" s="428" t="s">
        <v>4294</v>
      </c>
    </row>
    <row r="182" spans="1:1" x14ac:dyDescent="0.35">
      <c r="A182" s="428" t="s">
        <v>4295</v>
      </c>
    </row>
    <row r="183" spans="1:1" x14ac:dyDescent="0.35">
      <c r="A183" s="428" t="s">
        <v>4296</v>
      </c>
    </row>
    <row r="184" spans="1:1" x14ac:dyDescent="0.35">
      <c r="A184" s="428" t="s">
        <v>4297</v>
      </c>
    </row>
    <row r="185" spans="1:1" x14ac:dyDescent="0.35">
      <c r="A185" s="428" t="s">
        <v>4298</v>
      </c>
    </row>
    <row r="186" spans="1:1" x14ac:dyDescent="0.35">
      <c r="A186" s="428" t="s">
        <v>4299</v>
      </c>
    </row>
    <row r="187" spans="1:1" x14ac:dyDescent="0.35">
      <c r="A187" s="428" t="s">
        <v>4300</v>
      </c>
    </row>
    <row r="188" spans="1:1" x14ac:dyDescent="0.35">
      <c r="A188" s="428" t="s">
        <v>4301</v>
      </c>
    </row>
    <row r="189" spans="1:1" x14ac:dyDescent="0.35">
      <c r="A189" s="428" t="s">
        <v>4302</v>
      </c>
    </row>
    <row r="190" spans="1:1" x14ac:dyDescent="0.35">
      <c r="A190" s="428" t="s">
        <v>4303</v>
      </c>
    </row>
    <row r="191" spans="1:1" x14ac:dyDescent="0.35">
      <c r="A191" s="428" t="s">
        <v>4304</v>
      </c>
    </row>
    <row r="192" spans="1:1" x14ac:dyDescent="0.35">
      <c r="A192" s="428" t="s">
        <v>4305</v>
      </c>
    </row>
    <row r="193" spans="1:1" x14ac:dyDescent="0.35">
      <c r="A193" s="428" t="s">
        <v>4306</v>
      </c>
    </row>
    <row r="194" spans="1:1" x14ac:dyDescent="0.35">
      <c r="A194" s="428" t="s">
        <v>4307</v>
      </c>
    </row>
    <row r="195" spans="1:1" x14ac:dyDescent="0.35">
      <c r="A195" s="428" t="s">
        <v>4308</v>
      </c>
    </row>
    <row r="196" spans="1:1" x14ac:dyDescent="0.35">
      <c r="A196" s="428" t="s">
        <v>4309</v>
      </c>
    </row>
    <row r="197" spans="1:1" x14ac:dyDescent="0.35">
      <c r="A197" s="428" t="s">
        <v>4310</v>
      </c>
    </row>
    <row r="198" spans="1:1" x14ac:dyDescent="0.35">
      <c r="A198" s="428" t="s">
        <v>4311</v>
      </c>
    </row>
    <row r="199" spans="1:1" x14ac:dyDescent="0.35">
      <c r="A199" s="428" t="s">
        <v>4312</v>
      </c>
    </row>
    <row r="200" spans="1:1" x14ac:dyDescent="0.35">
      <c r="A200" s="428" t="s">
        <v>4313</v>
      </c>
    </row>
    <row r="201" spans="1:1" x14ac:dyDescent="0.35">
      <c r="A201" s="428" t="s">
        <v>4314</v>
      </c>
    </row>
    <row r="202" spans="1:1" x14ac:dyDescent="0.35">
      <c r="A202" s="428" t="s">
        <v>4315</v>
      </c>
    </row>
    <row r="203" spans="1:1" x14ac:dyDescent="0.35">
      <c r="A203" s="428" t="s">
        <v>4316</v>
      </c>
    </row>
    <row r="204" spans="1:1" x14ac:dyDescent="0.35">
      <c r="A204" s="428" t="s">
        <v>4317</v>
      </c>
    </row>
    <row r="205" spans="1:1" x14ac:dyDescent="0.35">
      <c r="A205" s="428" t="s">
        <v>4318</v>
      </c>
    </row>
    <row r="206" spans="1:1" x14ac:dyDescent="0.35">
      <c r="A206" s="428" t="s">
        <v>4319</v>
      </c>
    </row>
    <row r="207" spans="1:1" x14ac:dyDescent="0.35">
      <c r="A207" s="428" t="s">
        <v>4320</v>
      </c>
    </row>
    <row r="208" spans="1:1" x14ac:dyDescent="0.35">
      <c r="A208" s="428" t="s">
        <v>4321</v>
      </c>
    </row>
    <row r="209" spans="1:1" x14ac:dyDescent="0.35">
      <c r="A209" s="428" t="s">
        <v>4322</v>
      </c>
    </row>
    <row r="210" spans="1:1" x14ac:dyDescent="0.35">
      <c r="A210" s="428" t="s">
        <v>4323</v>
      </c>
    </row>
    <row r="211" spans="1:1" x14ac:dyDescent="0.35">
      <c r="A211" s="428" t="s">
        <v>4324</v>
      </c>
    </row>
    <row r="212" spans="1:1" x14ac:dyDescent="0.35">
      <c r="A212" s="428" t="s">
        <v>4325</v>
      </c>
    </row>
    <row r="213" spans="1:1" x14ac:dyDescent="0.35">
      <c r="A213" s="428" t="s">
        <v>4326</v>
      </c>
    </row>
    <row r="214" spans="1:1" x14ac:dyDescent="0.35">
      <c r="A214" s="428" t="s">
        <v>4327</v>
      </c>
    </row>
    <row r="215" spans="1:1" x14ac:dyDescent="0.35">
      <c r="A215" s="428" t="s">
        <v>4328</v>
      </c>
    </row>
    <row r="216" spans="1:1" x14ac:dyDescent="0.35">
      <c r="A216" s="428" t="s">
        <v>4329</v>
      </c>
    </row>
    <row r="217" spans="1:1" x14ac:dyDescent="0.35">
      <c r="A217" s="428" t="s">
        <v>4330</v>
      </c>
    </row>
    <row r="218" spans="1:1" x14ac:dyDescent="0.35">
      <c r="A218" s="428" t="s">
        <v>4331</v>
      </c>
    </row>
    <row r="219" spans="1:1" x14ac:dyDescent="0.35">
      <c r="A219" s="428" t="s">
        <v>4332</v>
      </c>
    </row>
    <row r="220" spans="1:1" x14ac:dyDescent="0.35">
      <c r="A220" s="428" t="s">
        <v>4333</v>
      </c>
    </row>
    <row r="221" spans="1:1" x14ac:dyDescent="0.35">
      <c r="A221" s="428" t="s">
        <v>4334</v>
      </c>
    </row>
    <row r="222" spans="1:1" x14ac:dyDescent="0.35">
      <c r="A222" s="428" t="s">
        <v>4335</v>
      </c>
    </row>
    <row r="223" spans="1:1" x14ac:dyDescent="0.35">
      <c r="A223" s="428" t="s">
        <v>4336</v>
      </c>
    </row>
    <row r="224" spans="1:1" x14ac:dyDescent="0.35">
      <c r="A224" s="428" t="s">
        <v>4337</v>
      </c>
    </row>
    <row r="225" spans="1:1" x14ac:dyDescent="0.35">
      <c r="A225" s="428" t="s">
        <v>4338</v>
      </c>
    </row>
    <row r="226" spans="1:1" x14ac:dyDescent="0.35">
      <c r="A226" s="428" t="s">
        <v>4339</v>
      </c>
    </row>
    <row r="227" spans="1:1" x14ac:dyDescent="0.35">
      <c r="A227" s="428" t="s">
        <v>4340</v>
      </c>
    </row>
    <row r="228" spans="1:1" x14ac:dyDescent="0.35">
      <c r="A228" s="428" t="s">
        <v>4341</v>
      </c>
    </row>
    <row r="229" spans="1:1" x14ac:dyDescent="0.35">
      <c r="A229" s="428" t="s">
        <v>4342</v>
      </c>
    </row>
    <row r="230" spans="1:1" x14ac:dyDescent="0.35">
      <c r="A230" s="428" t="s">
        <v>4343</v>
      </c>
    </row>
    <row r="231" spans="1:1" x14ac:dyDescent="0.35">
      <c r="A231" s="428" t="s">
        <v>4344</v>
      </c>
    </row>
    <row r="232" spans="1:1" x14ac:dyDescent="0.35">
      <c r="A232" s="428" t="s">
        <v>4345</v>
      </c>
    </row>
    <row r="233" spans="1:1" x14ac:dyDescent="0.35">
      <c r="A233" s="428" t="s">
        <v>4346</v>
      </c>
    </row>
    <row r="234" spans="1:1" x14ac:dyDescent="0.35">
      <c r="A234" s="428" t="s">
        <v>4347</v>
      </c>
    </row>
    <row r="235" spans="1:1" x14ac:dyDescent="0.35">
      <c r="A235" s="428" t="s">
        <v>4348</v>
      </c>
    </row>
    <row r="236" spans="1:1" x14ac:dyDescent="0.35">
      <c r="A236" s="428" t="s">
        <v>4349</v>
      </c>
    </row>
    <row r="237" spans="1:1" x14ac:dyDescent="0.35">
      <c r="A237" s="428" t="s">
        <v>4350</v>
      </c>
    </row>
    <row r="238" spans="1:1" x14ac:dyDescent="0.35">
      <c r="A238" s="428" t="s">
        <v>4351</v>
      </c>
    </row>
    <row r="239" spans="1:1" x14ac:dyDescent="0.35">
      <c r="A239" s="428" t="s">
        <v>4352</v>
      </c>
    </row>
    <row r="240" spans="1:1" x14ac:dyDescent="0.35">
      <c r="A240" s="428" t="s">
        <v>4353</v>
      </c>
    </row>
    <row r="241" spans="1:1" x14ac:dyDescent="0.35">
      <c r="A241" s="428" t="s">
        <v>4354</v>
      </c>
    </row>
    <row r="242" spans="1:1" x14ac:dyDescent="0.35">
      <c r="A242" s="428" t="s">
        <v>4355</v>
      </c>
    </row>
    <row r="243" spans="1:1" x14ac:dyDescent="0.35">
      <c r="A243" s="428" t="s">
        <v>4355</v>
      </c>
    </row>
    <row r="244" spans="1:1" x14ac:dyDescent="0.35">
      <c r="A244" s="428" t="s">
        <v>4356</v>
      </c>
    </row>
    <row r="245" spans="1:1" x14ac:dyDescent="0.35">
      <c r="A245" s="428" t="s">
        <v>4357</v>
      </c>
    </row>
    <row r="246" spans="1:1" x14ac:dyDescent="0.35">
      <c r="A246" s="428" t="s">
        <v>4358</v>
      </c>
    </row>
    <row r="247" spans="1:1" x14ac:dyDescent="0.35">
      <c r="A247" s="428" t="s">
        <v>4359</v>
      </c>
    </row>
    <row r="248" spans="1:1" x14ac:dyDescent="0.35">
      <c r="A248" s="428" t="s">
        <v>4360</v>
      </c>
    </row>
    <row r="249" spans="1:1" x14ac:dyDescent="0.35">
      <c r="A249" s="428" t="s">
        <v>4361</v>
      </c>
    </row>
    <row r="250" spans="1:1" x14ac:dyDescent="0.35">
      <c r="A250" s="428" t="s">
        <v>4362</v>
      </c>
    </row>
    <row r="251" spans="1:1" x14ac:dyDescent="0.35">
      <c r="A251" s="428" t="s">
        <v>4363</v>
      </c>
    </row>
    <row r="252" spans="1:1" x14ac:dyDescent="0.35">
      <c r="A252" s="428" t="s">
        <v>4364</v>
      </c>
    </row>
    <row r="253" spans="1:1" x14ac:dyDescent="0.35">
      <c r="A253" s="428" t="s">
        <v>4365</v>
      </c>
    </row>
    <row r="254" spans="1:1" x14ac:dyDescent="0.35">
      <c r="A254" s="428" t="s">
        <v>4366</v>
      </c>
    </row>
    <row r="255" spans="1:1" x14ac:dyDescent="0.35">
      <c r="A255" s="428" t="s">
        <v>4367</v>
      </c>
    </row>
    <row r="256" spans="1:1" x14ac:dyDescent="0.35">
      <c r="A256" s="428" t="s">
        <v>4368</v>
      </c>
    </row>
    <row r="257" spans="1:1" x14ac:dyDescent="0.35">
      <c r="A257" s="428" t="s">
        <v>4369</v>
      </c>
    </row>
    <row r="258" spans="1:1" x14ac:dyDescent="0.35">
      <c r="A258" s="428" t="s">
        <v>4370</v>
      </c>
    </row>
    <row r="259" spans="1:1" x14ac:dyDescent="0.35">
      <c r="A259" s="428" t="s">
        <v>4371</v>
      </c>
    </row>
    <row r="260" spans="1:1" x14ac:dyDescent="0.35">
      <c r="A260" s="428" t="s">
        <v>4372</v>
      </c>
    </row>
    <row r="261" spans="1:1" x14ac:dyDescent="0.35">
      <c r="A261" s="428" t="s">
        <v>4373</v>
      </c>
    </row>
    <row r="262" spans="1:1" x14ac:dyDescent="0.35">
      <c r="A262" s="428" t="s">
        <v>4374</v>
      </c>
    </row>
    <row r="263" spans="1:1" x14ac:dyDescent="0.35">
      <c r="A263" s="428" t="s">
        <v>4375</v>
      </c>
    </row>
    <row r="264" spans="1:1" x14ac:dyDescent="0.35">
      <c r="A264" s="428" t="s">
        <v>4376</v>
      </c>
    </row>
    <row r="265" spans="1:1" x14ac:dyDescent="0.35">
      <c r="A265" s="428" t="s">
        <v>4377</v>
      </c>
    </row>
    <row r="266" spans="1:1" x14ac:dyDescent="0.35">
      <c r="A266" s="428" t="s">
        <v>4378</v>
      </c>
    </row>
    <row r="267" spans="1:1" x14ac:dyDescent="0.35">
      <c r="A267" s="428" t="s">
        <v>4379</v>
      </c>
    </row>
    <row r="268" spans="1:1" x14ac:dyDescent="0.35">
      <c r="A268" s="428" t="s">
        <v>4380</v>
      </c>
    </row>
    <row r="269" spans="1:1" x14ac:dyDescent="0.35">
      <c r="A269" s="428" t="s">
        <v>4381</v>
      </c>
    </row>
    <row r="270" spans="1:1" x14ac:dyDescent="0.35">
      <c r="A270" s="428" t="s">
        <v>4382</v>
      </c>
    </row>
    <row r="271" spans="1:1" x14ac:dyDescent="0.35">
      <c r="A271" s="428" t="s">
        <v>4383</v>
      </c>
    </row>
    <row r="272" spans="1:1" x14ac:dyDescent="0.35">
      <c r="A272" s="428" t="s">
        <v>4384</v>
      </c>
    </row>
    <row r="273" spans="1:1" x14ac:dyDescent="0.35">
      <c r="A273" s="428" t="s">
        <v>4385</v>
      </c>
    </row>
    <row r="274" spans="1:1" x14ac:dyDescent="0.35">
      <c r="A274" s="428" t="s">
        <v>4386</v>
      </c>
    </row>
    <row r="275" spans="1:1" x14ac:dyDescent="0.35">
      <c r="A275" s="428" t="s">
        <v>4387</v>
      </c>
    </row>
    <row r="276" spans="1:1" x14ac:dyDescent="0.35">
      <c r="A276" s="428" t="s">
        <v>4388</v>
      </c>
    </row>
    <row r="277" spans="1:1" x14ac:dyDescent="0.35">
      <c r="A277" s="428" t="s">
        <v>4389</v>
      </c>
    </row>
    <row r="278" spans="1:1" x14ac:dyDescent="0.35">
      <c r="A278" s="428" t="s">
        <v>4390</v>
      </c>
    </row>
    <row r="279" spans="1:1" x14ac:dyDescent="0.35">
      <c r="A279" s="428" t="s">
        <v>4391</v>
      </c>
    </row>
    <row r="280" spans="1:1" x14ac:dyDescent="0.35">
      <c r="A280" s="428" t="s">
        <v>4392</v>
      </c>
    </row>
    <row r="281" spans="1:1" x14ac:dyDescent="0.35">
      <c r="A281" s="428" t="s">
        <v>4393</v>
      </c>
    </row>
    <row r="282" spans="1:1" x14ac:dyDescent="0.35">
      <c r="A282" s="428" t="s">
        <v>4394</v>
      </c>
    </row>
    <row r="283" spans="1:1" x14ac:dyDescent="0.35">
      <c r="A283" s="428" t="s">
        <v>4395</v>
      </c>
    </row>
    <row r="284" spans="1:1" x14ac:dyDescent="0.35">
      <c r="A284" s="428" t="s">
        <v>4396</v>
      </c>
    </row>
    <row r="285" spans="1:1" x14ac:dyDescent="0.35">
      <c r="A285" s="428" t="s">
        <v>4397</v>
      </c>
    </row>
    <row r="286" spans="1:1" x14ac:dyDescent="0.35">
      <c r="A286" s="428" t="s">
        <v>4398</v>
      </c>
    </row>
    <row r="287" spans="1:1" x14ac:dyDescent="0.35">
      <c r="A287" s="428" t="s">
        <v>4399</v>
      </c>
    </row>
    <row r="288" spans="1:1" x14ac:dyDescent="0.35">
      <c r="A288" s="428" t="s">
        <v>4400</v>
      </c>
    </row>
    <row r="289" spans="1:1" x14ac:dyDescent="0.35">
      <c r="A289" s="428" t="s">
        <v>4401</v>
      </c>
    </row>
    <row r="290" spans="1:1" x14ac:dyDescent="0.35">
      <c r="A290" s="428" t="s">
        <v>4402</v>
      </c>
    </row>
    <row r="291" spans="1:1" x14ac:dyDescent="0.35">
      <c r="A291" s="428" t="s">
        <v>4403</v>
      </c>
    </row>
    <row r="292" spans="1:1" x14ac:dyDescent="0.35">
      <c r="A292" s="428" t="s">
        <v>4404</v>
      </c>
    </row>
    <row r="293" spans="1:1" x14ac:dyDescent="0.35">
      <c r="A293" s="428" t="s">
        <v>4405</v>
      </c>
    </row>
    <row r="294" spans="1:1" x14ac:dyDescent="0.35">
      <c r="A294" s="428" t="s">
        <v>4406</v>
      </c>
    </row>
    <row r="295" spans="1:1" x14ac:dyDescent="0.35">
      <c r="A295" s="428" t="s">
        <v>4407</v>
      </c>
    </row>
    <row r="296" spans="1:1" x14ac:dyDescent="0.35">
      <c r="A296" s="428" t="s">
        <v>4408</v>
      </c>
    </row>
    <row r="297" spans="1:1" x14ac:dyDescent="0.35">
      <c r="A297" s="428" t="s">
        <v>4409</v>
      </c>
    </row>
    <row r="298" spans="1:1" x14ac:dyDescent="0.35">
      <c r="A298" s="428" t="s">
        <v>4410</v>
      </c>
    </row>
    <row r="299" spans="1:1" x14ac:dyDescent="0.35">
      <c r="A299" s="428" t="s">
        <v>4411</v>
      </c>
    </row>
    <row r="300" spans="1:1" x14ac:dyDescent="0.35">
      <c r="A300" s="428" t="s">
        <v>4412</v>
      </c>
    </row>
    <row r="301" spans="1:1" x14ac:dyDescent="0.35">
      <c r="A301" s="428" t="s">
        <v>4413</v>
      </c>
    </row>
    <row r="302" spans="1:1" x14ac:dyDescent="0.35">
      <c r="A302" s="428" t="s">
        <v>4414</v>
      </c>
    </row>
    <row r="303" spans="1:1" x14ac:dyDescent="0.35">
      <c r="A303" s="428" t="s">
        <v>4415</v>
      </c>
    </row>
    <row r="304" spans="1:1" x14ac:dyDescent="0.35">
      <c r="A304" s="428" t="s">
        <v>4416</v>
      </c>
    </row>
    <row r="305" spans="1:1" x14ac:dyDescent="0.35">
      <c r="A305" s="428" t="s">
        <v>4417</v>
      </c>
    </row>
    <row r="306" spans="1:1" x14ac:dyDescent="0.35">
      <c r="A306" s="428" t="s">
        <v>4418</v>
      </c>
    </row>
    <row r="307" spans="1:1" x14ac:dyDescent="0.35">
      <c r="A307" s="428" t="s">
        <v>4419</v>
      </c>
    </row>
    <row r="308" spans="1:1" x14ac:dyDescent="0.35">
      <c r="A308" s="428" t="s">
        <v>4420</v>
      </c>
    </row>
    <row r="309" spans="1:1" x14ac:dyDescent="0.35">
      <c r="A309" s="428" t="s">
        <v>4421</v>
      </c>
    </row>
    <row r="310" spans="1:1" x14ac:dyDescent="0.35">
      <c r="A310" s="428" t="s">
        <v>4422</v>
      </c>
    </row>
    <row r="311" spans="1:1" x14ac:dyDescent="0.35">
      <c r="A311" s="428" t="s">
        <v>4423</v>
      </c>
    </row>
    <row r="312" spans="1:1" x14ac:dyDescent="0.35">
      <c r="A312" s="428" t="s">
        <v>4424</v>
      </c>
    </row>
    <row r="313" spans="1:1" x14ac:dyDescent="0.35">
      <c r="A313" s="428" t="s">
        <v>4425</v>
      </c>
    </row>
    <row r="314" spans="1:1" x14ac:dyDescent="0.35">
      <c r="A314" s="428" t="s">
        <v>4426</v>
      </c>
    </row>
    <row r="315" spans="1:1" x14ac:dyDescent="0.35">
      <c r="A315" s="428" t="s">
        <v>4427</v>
      </c>
    </row>
    <row r="316" spans="1:1" x14ac:dyDescent="0.35">
      <c r="A316" s="428" t="s">
        <v>4428</v>
      </c>
    </row>
    <row r="317" spans="1:1" x14ac:dyDescent="0.35">
      <c r="A317" s="428" t="s">
        <v>4429</v>
      </c>
    </row>
    <row r="318" spans="1:1" x14ac:dyDescent="0.35">
      <c r="A318" s="428" t="s">
        <v>4430</v>
      </c>
    </row>
    <row r="319" spans="1:1" x14ac:dyDescent="0.35">
      <c r="A319" s="428" t="s">
        <v>4431</v>
      </c>
    </row>
    <row r="320" spans="1:1" x14ac:dyDescent="0.35">
      <c r="A320" s="428" t="s">
        <v>4432</v>
      </c>
    </row>
    <row r="321" spans="1:1" x14ac:dyDescent="0.35">
      <c r="A321" s="428" t="s">
        <v>4433</v>
      </c>
    </row>
    <row r="322" spans="1:1" x14ac:dyDescent="0.35">
      <c r="A322" s="428" t="s">
        <v>4434</v>
      </c>
    </row>
    <row r="323" spans="1:1" x14ac:dyDescent="0.35">
      <c r="A323" s="428" t="s">
        <v>4435</v>
      </c>
    </row>
    <row r="324" spans="1:1" x14ac:dyDescent="0.35">
      <c r="A324" s="428" t="s">
        <v>4436</v>
      </c>
    </row>
    <row r="325" spans="1:1" x14ac:dyDescent="0.35">
      <c r="A325" s="428" t="s">
        <v>4437</v>
      </c>
    </row>
    <row r="326" spans="1:1" x14ac:dyDescent="0.35">
      <c r="A326" s="428" t="s">
        <v>4438</v>
      </c>
    </row>
    <row r="327" spans="1:1" x14ac:dyDescent="0.35">
      <c r="A327" s="428" t="s">
        <v>4439</v>
      </c>
    </row>
    <row r="328" spans="1:1" x14ac:dyDescent="0.35">
      <c r="A328" s="428" t="s">
        <v>4440</v>
      </c>
    </row>
    <row r="329" spans="1:1" x14ac:dyDescent="0.35">
      <c r="A329" s="428" t="s">
        <v>4441</v>
      </c>
    </row>
    <row r="330" spans="1:1" x14ac:dyDescent="0.35">
      <c r="A330" s="428" t="s">
        <v>4442</v>
      </c>
    </row>
    <row r="331" spans="1:1" x14ac:dyDescent="0.35">
      <c r="A331" s="428" t="s">
        <v>4443</v>
      </c>
    </row>
    <row r="332" spans="1:1" x14ac:dyDescent="0.35">
      <c r="A332" s="428" t="s">
        <v>4444</v>
      </c>
    </row>
    <row r="333" spans="1:1" x14ac:dyDescent="0.35">
      <c r="A333" s="428" t="s">
        <v>4445</v>
      </c>
    </row>
    <row r="334" spans="1:1" x14ac:dyDescent="0.35">
      <c r="A334" s="428" t="s">
        <v>4446</v>
      </c>
    </row>
    <row r="335" spans="1:1" x14ac:dyDescent="0.35">
      <c r="A335" s="428" t="s">
        <v>4447</v>
      </c>
    </row>
    <row r="336" spans="1:1" x14ac:dyDescent="0.35">
      <c r="A336" s="428" t="s">
        <v>4448</v>
      </c>
    </row>
    <row r="337" spans="1:1" x14ac:dyDescent="0.35">
      <c r="A337" s="428" t="s">
        <v>4449</v>
      </c>
    </row>
    <row r="338" spans="1:1" x14ac:dyDescent="0.35">
      <c r="A338" s="428" t="s">
        <v>4450</v>
      </c>
    </row>
    <row r="339" spans="1:1" x14ac:dyDescent="0.35">
      <c r="A339" s="428" t="s">
        <v>4451</v>
      </c>
    </row>
    <row r="340" spans="1:1" x14ac:dyDescent="0.35">
      <c r="A340" s="428" t="s">
        <v>4452</v>
      </c>
    </row>
    <row r="341" spans="1:1" x14ac:dyDescent="0.35">
      <c r="A341" s="428" t="s">
        <v>4453</v>
      </c>
    </row>
    <row r="342" spans="1:1" x14ac:dyDescent="0.35">
      <c r="A342" s="428" t="s">
        <v>4454</v>
      </c>
    </row>
    <row r="343" spans="1:1" x14ac:dyDescent="0.35">
      <c r="A343" s="428" t="s">
        <v>4455</v>
      </c>
    </row>
    <row r="344" spans="1:1" x14ac:dyDescent="0.35">
      <c r="A344" s="428" t="s">
        <v>4456</v>
      </c>
    </row>
    <row r="345" spans="1:1" x14ac:dyDescent="0.35">
      <c r="A345" s="428" t="s">
        <v>4457</v>
      </c>
    </row>
    <row r="346" spans="1:1" x14ac:dyDescent="0.35">
      <c r="A346" s="428" t="s">
        <v>4458</v>
      </c>
    </row>
    <row r="347" spans="1:1" x14ac:dyDescent="0.35">
      <c r="A347" s="428" t="s">
        <v>4459</v>
      </c>
    </row>
    <row r="348" spans="1:1" x14ac:dyDescent="0.35">
      <c r="A348" s="428" t="s">
        <v>4460</v>
      </c>
    </row>
    <row r="349" spans="1:1" x14ac:dyDescent="0.35">
      <c r="A349" s="428" t="s">
        <v>4461</v>
      </c>
    </row>
    <row r="350" spans="1:1" x14ac:dyDescent="0.35">
      <c r="A350" s="428" t="s">
        <v>4462</v>
      </c>
    </row>
    <row r="351" spans="1:1" x14ac:dyDescent="0.35">
      <c r="A351" s="428" t="s">
        <v>4463</v>
      </c>
    </row>
    <row r="352" spans="1:1" x14ac:dyDescent="0.35">
      <c r="A352" s="428" t="s">
        <v>4464</v>
      </c>
    </row>
    <row r="353" spans="1:1" x14ac:dyDescent="0.35">
      <c r="A353" s="428" t="s">
        <v>4465</v>
      </c>
    </row>
    <row r="354" spans="1:1" x14ac:dyDescent="0.35">
      <c r="A354" s="428" t="s">
        <v>4466</v>
      </c>
    </row>
    <row r="355" spans="1:1" x14ac:dyDescent="0.35">
      <c r="A355" s="428" t="s">
        <v>4467</v>
      </c>
    </row>
    <row r="356" spans="1:1" x14ac:dyDescent="0.35">
      <c r="A356" s="428" t="s">
        <v>4468</v>
      </c>
    </row>
    <row r="357" spans="1:1" x14ac:dyDescent="0.35">
      <c r="A357" s="428" t="s">
        <v>4469</v>
      </c>
    </row>
    <row r="358" spans="1:1" x14ac:dyDescent="0.35">
      <c r="A358" s="428" t="s">
        <v>4470</v>
      </c>
    </row>
    <row r="359" spans="1:1" x14ac:dyDescent="0.35">
      <c r="A359" s="428" t="s">
        <v>4471</v>
      </c>
    </row>
    <row r="360" spans="1:1" x14ac:dyDescent="0.35">
      <c r="A360" s="428" t="s">
        <v>4472</v>
      </c>
    </row>
    <row r="361" spans="1:1" x14ac:dyDescent="0.35">
      <c r="A361" s="428" t="s">
        <v>4473</v>
      </c>
    </row>
    <row r="362" spans="1:1" x14ac:dyDescent="0.35">
      <c r="A362" s="428" t="s">
        <v>4474</v>
      </c>
    </row>
    <row r="363" spans="1:1" x14ac:dyDescent="0.35">
      <c r="A363" s="428" t="s">
        <v>4475</v>
      </c>
    </row>
    <row r="364" spans="1:1" x14ac:dyDescent="0.35">
      <c r="A364" s="428" t="s">
        <v>4476</v>
      </c>
    </row>
    <row r="365" spans="1:1" x14ac:dyDescent="0.35">
      <c r="A365" s="428" t="s">
        <v>4477</v>
      </c>
    </row>
    <row r="366" spans="1:1" x14ac:dyDescent="0.35">
      <c r="A366" s="428" t="s">
        <v>4478</v>
      </c>
    </row>
    <row r="367" spans="1:1" x14ac:dyDescent="0.35">
      <c r="A367" s="428" t="s">
        <v>4479</v>
      </c>
    </row>
    <row r="368" spans="1:1" x14ac:dyDescent="0.35">
      <c r="A368" s="428" t="s">
        <v>4480</v>
      </c>
    </row>
    <row r="369" spans="1:1" x14ac:dyDescent="0.35">
      <c r="A369" s="428" t="s">
        <v>4481</v>
      </c>
    </row>
    <row r="370" spans="1:1" x14ac:dyDescent="0.35">
      <c r="A370" s="428" t="s">
        <v>4482</v>
      </c>
    </row>
    <row r="371" spans="1:1" x14ac:dyDescent="0.35">
      <c r="A371" s="428" t="s">
        <v>4483</v>
      </c>
    </row>
    <row r="372" spans="1:1" x14ac:dyDescent="0.35">
      <c r="A372" s="428" t="s">
        <v>4484</v>
      </c>
    </row>
    <row r="373" spans="1:1" x14ac:dyDescent="0.35">
      <c r="A373" s="428" t="s">
        <v>4485</v>
      </c>
    </row>
    <row r="374" spans="1:1" x14ac:dyDescent="0.35">
      <c r="A374" s="428" t="s">
        <v>4486</v>
      </c>
    </row>
    <row r="375" spans="1:1" x14ac:dyDescent="0.35">
      <c r="A375" s="428" t="s">
        <v>4487</v>
      </c>
    </row>
    <row r="376" spans="1:1" x14ac:dyDescent="0.35">
      <c r="A376" s="428" t="s">
        <v>4488</v>
      </c>
    </row>
    <row r="377" spans="1:1" x14ac:dyDescent="0.35">
      <c r="A377" s="428" t="s">
        <v>4489</v>
      </c>
    </row>
    <row r="378" spans="1:1" x14ac:dyDescent="0.35">
      <c r="A378" s="428" t="s">
        <v>4490</v>
      </c>
    </row>
    <row r="379" spans="1:1" x14ac:dyDescent="0.35">
      <c r="A379" s="428" t="s">
        <v>4491</v>
      </c>
    </row>
    <row r="380" spans="1:1" x14ac:dyDescent="0.35">
      <c r="A380" s="428" t="s">
        <v>4492</v>
      </c>
    </row>
    <row r="381" spans="1:1" x14ac:dyDescent="0.35">
      <c r="A381" s="428" t="s">
        <v>4493</v>
      </c>
    </row>
    <row r="382" spans="1:1" x14ac:dyDescent="0.35">
      <c r="A382" s="428" t="s">
        <v>4494</v>
      </c>
    </row>
    <row r="383" spans="1:1" x14ac:dyDescent="0.35">
      <c r="A383" s="428" t="s">
        <v>4495</v>
      </c>
    </row>
    <row r="384" spans="1:1" x14ac:dyDescent="0.35">
      <c r="A384" s="428" t="s">
        <v>4496</v>
      </c>
    </row>
    <row r="385" spans="1:1" x14ac:dyDescent="0.35">
      <c r="A385" s="428" t="s">
        <v>4497</v>
      </c>
    </row>
    <row r="386" spans="1:1" x14ac:dyDescent="0.35">
      <c r="A386" s="428" t="s">
        <v>4498</v>
      </c>
    </row>
    <row r="387" spans="1:1" x14ac:dyDescent="0.35">
      <c r="A387" s="428" t="s">
        <v>4499</v>
      </c>
    </row>
    <row r="388" spans="1:1" x14ac:dyDescent="0.35">
      <c r="A388" s="428" t="s">
        <v>4500</v>
      </c>
    </row>
    <row r="389" spans="1:1" x14ac:dyDescent="0.35">
      <c r="A389" s="428" t="s">
        <v>4501</v>
      </c>
    </row>
    <row r="390" spans="1:1" x14ac:dyDescent="0.35">
      <c r="A390" s="428" t="s">
        <v>4502</v>
      </c>
    </row>
    <row r="391" spans="1:1" x14ac:dyDescent="0.35">
      <c r="A391" s="428" t="s">
        <v>4503</v>
      </c>
    </row>
    <row r="392" spans="1:1" x14ac:dyDescent="0.35">
      <c r="A392" s="428" t="s">
        <v>4504</v>
      </c>
    </row>
    <row r="393" spans="1:1" x14ac:dyDescent="0.35">
      <c r="A393" s="428" t="s">
        <v>4505</v>
      </c>
    </row>
    <row r="394" spans="1:1" x14ac:dyDescent="0.35">
      <c r="A394" s="428" t="s">
        <v>4506</v>
      </c>
    </row>
    <row r="395" spans="1:1" x14ac:dyDescent="0.35">
      <c r="A395" s="428" t="s">
        <v>4507</v>
      </c>
    </row>
    <row r="396" spans="1:1" x14ac:dyDescent="0.35">
      <c r="A396" s="428" t="s">
        <v>4508</v>
      </c>
    </row>
    <row r="397" spans="1:1" x14ac:dyDescent="0.35">
      <c r="A397" s="428" t="s">
        <v>4509</v>
      </c>
    </row>
    <row r="398" spans="1:1" x14ac:dyDescent="0.35">
      <c r="A398" s="428" t="s">
        <v>4510</v>
      </c>
    </row>
    <row r="399" spans="1:1" x14ac:dyDescent="0.35">
      <c r="A399" s="428" t="s">
        <v>4511</v>
      </c>
    </row>
    <row r="400" spans="1:1" x14ac:dyDescent="0.35">
      <c r="A400" s="428" t="s">
        <v>4512</v>
      </c>
    </row>
    <row r="401" spans="1:1" x14ac:dyDescent="0.35">
      <c r="A401" s="428" t="s">
        <v>4513</v>
      </c>
    </row>
    <row r="402" spans="1:1" x14ac:dyDescent="0.35">
      <c r="A402" s="428" t="s">
        <v>4514</v>
      </c>
    </row>
    <row r="403" spans="1:1" x14ac:dyDescent="0.35">
      <c r="A403" s="428" t="s">
        <v>4515</v>
      </c>
    </row>
    <row r="404" spans="1:1" x14ac:dyDescent="0.35">
      <c r="A404" s="428" t="s">
        <v>4516</v>
      </c>
    </row>
    <row r="405" spans="1:1" x14ac:dyDescent="0.35">
      <c r="A405" s="428" t="s">
        <v>4517</v>
      </c>
    </row>
    <row r="406" spans="1:1" x14ac:dyDescent="0.35">
      <c r="A406" s="428" t="s">
        <v>4518</v>
      </c>
    </row>
    <row r="407" spans="1:1" x14ac:dyDescent="0.35">
      <c r="A407" s="428" t="s">
        <v>4519</v>
      </c>
    </row>
    <row r="408" spans="1:1" x14ac:dyDescent="0.35">
      <c r="A408" s="428" t="s">
        <v>4520</v>
      </c>
    </row>
    <row r="409" spans="1:1" x14ac:dyDescent="0.35">
      <c r="A409" s="428" t="s">
        <v>4521</v>
      </c>
    </row>
    <row r="410" spans="1:1" x14ac:dyDescent="0.35">
      <c r="A410" s="428" t="s">
        <v>4522</v>
      </c>
    </row>
    <row r="411" spans="1:1" x14ac:dyDescent="0.35">
      <c r="A411" s="428" t="s">
        <v>4523</v>
      </c>
    </row>
    <row r="412" spans="1:1" x14ac:dyDescent="0.35">
      <c r="A412" s="428" t="s">
        <v>4524</v>
      </c>
    </row>
    <row r="413" spans="1:1" x14ac:dyDescent="0.35">
      <c r="A413" s="428" t="s">
        <v>4525</v>
      </c>
    </row>
    <row r="414" spans="1:1" x14ac:dyDescent="0.35">
      <c r="A414" s="428" t="s">
        <v>4526</v>
      </c>
    </row>
    <row r="415" spans="1:1" x14ac:dyDescent="0.35">
      <c r="A415" s="428" t="s">
        <v>4527</v>
      </c>
    </row>
    <row r="416" spans="1:1" x14ac:dyDescent="0.35">
      <c r="A416" s="428" t="s">
        <v>4528</v>
      </c>
    </row>
    <row r="417" spans="1:1" x14ac:dyDescent="0.35">
      <c r="A417" s="428" t="s">
        <v>4529</v>
      </c>
    </row>
    <row r="418" spans="1:1" x14ac:dyDescent="0.35">
      <c r="A418" s="428" t="s">
        <v>4530</v>
      </c>
    </row>
    <row r="419" spans="1:1" x14ac:dyDescent="0.35">
      <c r="A419" s="428" t="s">
        <v>4531</v>
      </c>
    </row>
    <row r="420" spans="1:1" x14ac:dyDescent="0.35">
      <c r="A420" s="428" t="s">
        <v>4532</v>
      </c>
    </row>
    <row r="421" spans="1:1" x14ac:dyDescent="0.35">
      <c r="A421" s="428" t="s">
        <v>4533</v>
      </c>
    </row>
    <row r="422" spans="1:1" x14ac:dyDescent="0.35">
      <c r="A422" s="428" t="s">
        <v>4534</v>
      </c>
    </row>
    <row r="423" spans="1:1" x14ac:dyDescent="0.35">
      <c r="A423" s="428" t="s">
        <v>4535</v>
      </c>
    </row>
    <row r="424" spans="1:1" x14ac:dyDescent="0.35">
      <c r="A424" s="428" t="s">
        <v>4536</v>
      </c>
    </row>
    <row r="425" spans="1:1" x14ac:dyDescent="0.35">
      <c r="A425" s="428" t="s">
        <v>4537</v>
      </c>
    </row>
    <row r="426" spans="1:1" x14ac:dyDescent="0.35">
      <c r="A426" s="428" t="s">
        <v>4538</v>
      </c>
    </row>
    <row r="427" spans="1:1" x14ac:dyDescent="0.35">
      <c r="A427" s="428" t="s">
        <v>4539</v>
      </c>
    </row>
    <row r="428" spans="1:1" x14ac:dyDescent="0.35">
      <c r="A428" s="428" t="s">
        <v>4540</v>
      </c>
    </row>
    <row r="429" spans="1:1" x14ac:dyDescent="0.35">
      <c r="A429" s="428" t="s">
        <v>4541</v>
      </c>
    </row>
    <row r="430" spans="1:1" x14ac:dyDescent="0.35">
      <c r="A430" s="428" t="s">
        <v>4542</v>
      </c>
    </row>
    <row r="431" spans="1:1" x14ac:dyDescent="0.35">
      <c r="A431" s="428" t="s">
        <v>4543</v>
      </c>
    </row>
    <row r="432" spans="1:1" x14ac:dyDescent="0.35">
      <c r="A432" s="428" t="s">
        <v>4544</v>
      </c>
    </row>
    <row r="433" spans="1:1" x14ac:dyDescent="0.35">
      <c r="A433" s="428" t="s">
        <v>4545</v>
      </c>
    </row>
    <row r="434" spans="1:1" x14ac:dyDescent="0.35">
      <c r="A434" s="428" t="s">
        <v>4546</v>
      </c>
    </row>
    <row r="435" spans="1:1" x14ac:dyDescent="0.35">
      <c r="A435" s="428" t="s">
        <v>4547</v>
      </c>
    </row>
    <row r="436" spans="1:1" x14ac:dyDescent="0.35">
      <c r="A436" s="428" t="s">
        <v>4548</v>
      </c>
    </row>
    <row r="437" spans="1:1" x14ac:dyDescent="0.35">
      <c r="A437" s="428" t="s">
        <v>4549</v>
      </c>
    </row>
    <row r="438" spans="1:1" x14ac:dyDescent="0.35">
      <c r="A438" s="428" t="s">
        <v>4550</v>
      </c>
    </row>
    <row r="439" spans="1:1" x14ac:dyDescent="0.35">
      <c r="A439" s="428" t="s">
        <v>4551</v>
      </c>
    </row>
    <row r="440" spans="1:1" x14ac:dyDescent="0.35">
      <c r="A440" s="428" t="s">
        <v>4552</v>
      </c>
    </row>
    <row r="441" spans="1:1" x14ac:dyDescent="0.35">
      <c r="A441" s="428" t="s">
        <v>4553</v>
      </c>
    </row>
    <row r="442" spans="1:1" x14ac:dyDescent="0.35">
      <c r="A442" s="428" t="s">
        <v>4554</v>
      </c>
    </row>
    <row r="443" spans="1:1" x14ac:dyDescent="0.35">
      <c r="A443" s="428" t="s">
        <v>4555</v>
      </c>
    </row>
    <row r="444" spans="1:1" x14ac:dyDescent="0.35">
      <c r="A444" s="428" t="s">
        <v>4556</v>
      </c>
    </row>
    <row r="445" spans="1:1" x14ac:dyDescent="0.35">
      <c r="A445" s="428" t="s">
        <v>4557</v>
      </c>
    </row>
    <row r="446" spans="1:1" x14ac:dyDescent="0.35">
      <c r="A446" s="428" t="s">
        <v>4558</v>
      </c>
    </row>
    <row r="447" spans="1:1" x14ac:dyDescent="0.35">
      <c r="A447" s="428" t="s">
        <v>4559</v>
      </c>
    </row>
    <row r="448" spans="1:1" x14ac:dyDescent="0.35">
      <c r="A448" s="428" t="s">
        <v>4560</v>
      </c>
    </row>
    <row r="449" spans="1:1" x14ac:dyDescent="0.35">
      <c r="A449" s="428" t="s">
        <v>4561</v>
      </c>
    </row>
    <row r="450" spans="1:1" x14ac:dyDescent="0.35">
      <c r="A450" s="428" t="s">
        <v>4562</v>
      </c>
    </row>
    <row r="451" spans="1:1" x14ac:dyDescent="0.35">
      <c r="A451" s="428" t="s">
        <v>4563</v>
      </c>
    </row>
    <row r="452" spans="1:1" x14ac:dyDescent="0.35">
      <c r="A452" s="428" t="s">
        <v>4564</v>
      </c>
    </row>
    <row r="453" spans="1:1" x14ac:dyDescent="0.35">
      <c r="A453" s="428" t="s">
        <v>4565</v>
      </c>
    </row>
    <row r="454" spans="1:1" x14ac:dyDescent="0.35">
      <c r="A454" s="428" t="s">
        <v>4566</v>
      </c>
    </row>
    <row r="455" spans="1:1" x14ac:dyDescent="0.35">
      <c r="A455" s="428" t="s">
        <v>4567</v>
      </c>
    </row>
    <row r="456" spans="1:1" x14ac:dyDescent="0.35">
      <c r="A456" s="428" t="s">
        <v>4568</v>
      </c>
    </row>
    <row r="457" spans="1:1" x14ac:dyDescent="0.35">
      <c r="A457" s="428" t="s">
        <v>4569</v>
      </c>
    </row>
    <row r="458" spans="1:1" x14ac:dyDescent="0.35">
      <c r="A458" s="428" t="s">
        <v>4570</v>
      </c>
    </row>
    <row r="459" spans="1:1" x14ac:dyDescent="0.35">
      <c r="A459" s="428" t="s">
        <v>4571</v>
      </c>
    </row>
    <row r="460" spans="1:1" x14ac:dyDescent="0.35">
      <c r="A460" s="428" t="s">
        <v>4572</v>
      </c>
    </row>
    <row r="461" spans="1:1" x14ac:dyDescent="0.35">
      <c r="A461" s="428" t="s">
        <v>4573</v>
      </c>
    </row>
    <row r="462" spans="1:1" x14ac:dyDescent="0.35">
      <c r="A462" s="428" t="s">
        <v>4574</v>
      </c>
    </row>
    <row r="463" spans="1:1" x14ac:dyDescent="0.35">
      <c r="A463" s="428" t="s">
        <v>4575</v>
      </c>
    </row>
    <row r="464" spans="1:1" x14ac:dyDescent="0.35">
      <c r="A464" s="428" t="s">
        <v>4576</v>
      </c>
    </row>
    <row r="465" spans="1:1" x14ac:dyDescent="0.35">
      <c r="A465" s="428" t="s">
        <v>4577</v>
      </c>
    </row>
    <row r="466" spans="1:1" x14ac:dyDescent="0.35">
      <c r="A466" s="428" t="s">
        <v>4578</v>
      </c>
    </row>
    <row r="467" spans="1:1" x14ac:dyDescent="0.35">
      <c r="A467" s="428" t="s">
        <v>4579</v>
      </c>
    </row>
    <row r="468" spans="1:1" x14ac:dyDescent="0.35">
      <c r="A468" s="428" t="s">
        <v>4580</v>
      </c>
    </row>
    <row r="469" spans="1:1" x14ac:dyDescent="0.35">
      <c r="A469" s="428" t="s">
        <v>4581</v>
      </c>
    </row>
    <row r="470" spans="1:1" x14ac:dyDescent="0.35">
      <c r="A470" s="428" t="s">
        <v>4582</v>
      </c>
    </row>
    <row r="471" spans="1:1" x14ac:dyDescent="0.35">
      <c r="A471" s="428" t="s">
        <v>4583</v>
      </c>
    </row>
    <row r="472" spans="1:1" x14ac:dyDescent="0.35">
      <c r="A472" s="428" t="s">
        <v>4584</v>
      </c>
    </row>
    <row r="473" spans="1:1" x14ac:dyDescent="0.35">
      <c r="A473" s="428" t="s">
        <v>4585</v>
      </c>
    </row>
    <row r="474" spans="1:1" x14ac:dyDescent="0.35">
      <c r="A474" s="428" t="s">
        <v>4586</v>
      </c>
    </row>
    <row r="475" spans="1:1" x14ac:dyDescent="0.35">
      <c r="A475" s="428" t="s">
        <v>4587</v>
      </c>
    </row>
    <row r="476" spans="1:1" x14ac:dyDescent="0.35">
      <c r="A476" s="428" t="s">
        <v>4588</v>
      </c>
    </row>
    <row r="477" spans="1:1" x14ac:dyDescent="0.35">
      <c r="A477" s="428" t="s">
        <v>4589</v>
      </c>
    </row>
    <row r="478" spans="1:1" x14ac:dyDescent="0.35">
      <c r="A478" s="428" t="s">
        <v>4590</v>
      </c>
    </row>
    <row r="479" spans="1:1" x14ac:dyDescent="0.35">
      <c r="A479" s="428" t="s">
        <v>4591</v>
      </c>
    </row>
    <row r="480" spans="1:1" x14ac:dyDescent="0.35">
      <c r="A480" s="428" t="s">
        <v>4592</v>
      </c>
    </row>
    <row r="481" spans="1:1" x14ac:dyDescent="0.35">
      <c r="A481" s="428" t="s">
        <v>4593</v>
      </c>
    </row>
    <row r="482" spans="1:1" x14ac:dyDescent="0.35">
      <c r="A482" s="428" t="s">
        <v>4594</v>
      </c>
    </row>
    <row r="483" spans="1:1" x14ac:dyDescent="0.35">
      <c r="A483" s="428" t="s">
        <v>4595</v>
      </c>
    </row>
    <row r="484" spans="1:1" x14ac:dyDescent="0.35">
      <c r="A484" s="428" t="s">
        <v>4596</v>
      </c>
    </row>
    <row r="485" spans="1:1" x14ac:dyDescent="0.35">
      <c r="A485" s="428" t="s">
        <v>4597</v>
      </c>
    </row>
    <row r="486" spans="1:1" x14ac:dyDescent="0.35">
      <c r="A486" s="428" t="s">
        <v>4598</v>
      </c>
    </row>
    <row r="487" spans="1:1" x14ac:dyDescent="0.35">
      <c r="A487" s="428" t="s">
        <v>4599</v>
      </c>
    </row>
    <row r="488" spans="1:1" x14ac:dyDescent="0.35">
      <c r="A488" s="428" t="s">
        <v>4600</v>
      </c>
    </row>
    <row r="489" spans="1:1" x14ac:dyDescent="0.35">
      <c r="A489" s="428" t="s">
        <v>4601</v>
      </c>
    </row>
    <row r="490" spans="1:1" x14ac:dyDescent="0.35">
      <c r="A490" s="428" t="s">
        <v>4602</v>
      </c>
    </row>
    <row r="491" spans="1:1" x14ac:dyDescent="0.35">
      <c r="A491" s="428" t="s">
        <v>4603</v>
      </c>
    </row>
    <row r="492" spans="1:1" x14ac:dyDescent="0.35">
      <c r="A492" s="428" t="s">
        <v>4604</v>
      </c>
    </row>
    <row r="493" spans="1:1" x14ac:dyDescent="0.35">
      <c r="A493" s="428" t="s">
        <v>4605</v>
      </c>
    </row>
    <row r="494" spans="1:1" x14ac:dyDescent="0.35">
      <c r="A494" s="428" t="s">
        <v>4606</v>
      </c>
    </row>
    <row r="495" spans="1:1" x14ac:dyDescent="0.35">
      <c r="A495" s="428" t="s">
        <v>4607</v>
      </c>
    </row>
    <row r="496" spans="1:1" x14ac:dyDescent="0.35">
      <c r="A496" s="428" t="s">
        <v>4608</v>
      </c>
    </row>
    <row r="497" spans="1:1" x14ac:dyDescent="0.35">
      <c r="A497" s="428" t="s">
        <v>4609</v>
      </c>
    </row>
    <row r="498" spans="1:1" x14ac:dyDescent="0.35">
      <c r="A498" s="428" t="s">
        <v>4610</v>
      </c>
    </row>
    <row r="499" spans="1:1" x14ac:dyDescent="0.35">
      <c r="A499" s="428" t="s">
        <v>4611</v>
      </c>
    </row>
    <row r="500" spans="1:1" x14ac:dyDescent="0.35">
      <c r="A500" s="428" t="s">
        <v>4612</v>
      </c>
    </row>
    <row r="501" spans="1:1" x14ac:dyDescent="0.35">
      <c r="A501" s="428" t="s">
        <v>4613</v>
      </c>
    </row>
    <row r="502" spans="1:1" x14ac:dyDescent="0.35">
      <c r="A502" s="428" t="s">
        <v>4614</v>
      </c>
    </row>
    <row r="503" spans="1:1" x14ac:dyDescent="0.35">
      <c r="A503" s="428" t="s">
        <v>4615</v>
      </c>
    </row>
    <row r="504" spans="1:1" x14ac:dyDescent="0.35">
      <c r="A504" s="428" t="s">
        <v>4616</v>
      </c>
    </row>
    <row r="505" spans="1:1" x14ac:dyDescent="0.35">
      <c r="A505" s="428" t="s">
        <v>4617</v>
      </c>
    </row>
    <row r="506" spans="1:1" x14ac:dyDescent="0.35">
      <c r="A506" s="428" t="s">
        <v>4618</v>
      </c>
    </row>
    <row r="507" spans="1:1" x14ac:dyDescent="0.35">
      <c r="A507" s="428" t="s">
        <v>4619</v>
      </c>
    </row>
    <row r="508" spans="1:1" x14ac:dyDescent="0.35">
      <c r="A508" s="428" t="s">
        <v>4620</v>
      </c>
    </row>
    <row r="509" spans="1:1" x14ac:dyDescent="0.35">
      <c r="A509" s="428" t="s">
        <v>4621</v>
      </c>
    </row>
    <row r="510" spans="1:1" x14ac:dyDescent="0.35">
      <c r="A510" s="428" t="s">
        <v>4622</v>
      </c>
    </row>
    <row r="511" spans="1:1" x14ac:dyDescent="0.35">
      <c r="A511" s="428" t="s">
        <v>4623</v>
      </c>
    </row>
    <row r="512" spans="1:1" x14ac:dyDescent="0.35">
      <c r="A512" s="428" t="s">
        <v>4624</v>
      </c>
    </row>
    <row r="513" spans="1:1" x14ac:dyDescent="0.35">
      <c r="A513" s="428" t="s">
        <v>4625</v>
      </c>
    </row>
    <row r="514" spans="1:1" x14ac:dyDescent="0.35">
      <c r="A514" s="428" t="s">
        <v>4626</v>
      </c>
    </row>
    <row r="515" spans="1:1" x14ac:dyDescent="0.35">
      <c r="A515" s="428" t="s">
        <v>4627</v>
      </c>
    </row>
    <row r="516" spans="1:1" x14ac:dyDescent="0.35">
      <c r="A516" s="428" t="s">
        <v>4628</v>
      </c>
    </row>
    <row r="517" spans="1:1" x14ac:dyDescent="0.35">
      <c r="A517" s="428" t="s">
        <v>4629</v>
      </c>
    </row>
    <row r="518" spans="1:1" x14ac:dyDescent="0.35">
      <c r="A518" s="428" t="s">
        <v>4630</v>
      </c>
    </row>
    <row r="519" spans="1:1" x14ac:dyDescent="0.35">
      <c r="A519" s="428" t="s">
        <v>4631</v>
      </c>
    </row>
    <row r="520" spans="1:1" x14ac:dyDescent="0.35">
      <c r="A520" s="428" t="s">
        <v>4632</v>
      </c>
    </row>
    <row r="521" spans="1:1" x14ac:dyDescent="0.35">
      <c r="A521" s="428" t="s">
        <v>4633</v>
      </c>
    </row>
    <row r="522" spans="1:1" x14ac:dyDescent="0.35">
      <c r="A522" s="428" t="s">
        <v>4634</v>
      </c>
    </row>
    <row r="523" spans="1:1" x14ac:dyDescent="0.35">
      <c r="A523" s="428" t="s">
        <v>4635</v>
      </c>
    </row>
    <row r="524" spans="1:1" x14ac:dyDescent="0.35">
      <c r="A524" s="428" t="s">
        <v>4636</v>
      </c>
    </row>
    <row r="525" spans="1:1" x14ac:dyDescent="0.35">
      <c r="A525" s="428" t="s">
        <v>4637</v>
      </c>
    </row>
    <row r="526" spans="1:1" x14ac:dyDescent="0.35">
      <c r="A526" s="428" t="s">
        <v>4638</v>
      </c>
    </row>
    <row r="527" spans="1:1" x14ac:dyDescent="0.35">
      <c r="A527" s="428" t="s">
        <v>4639</v>
      </c>
    </row>
    <row r="528" spans="1:1" x14ac:dyDescent="0.35">
      <c r="A528" s="428" t="s">
        <v>4640</v>
      </c>
    </row>
    <row r="529" spans="1:1" x14ac:dyDescent="0.35">
      <c r="A529" s="428" t="s">
        <v>4641</v>
      </c>
    </row>
    <row r="530" spans="1:1" x14ac:dyDescent="0.35">
      <c r="A530" s="428" t="s">
        <v>4642</v>
      </c>
    </row>
    <row r="531" spans="1:1" x14ac:dyDescent="0.35">
      <c r="A531" s="428" t="s">
        <v>4643</v>
      </c>
    </row>
    <row r="532" spans="1:1" x14ac:dyDescent="0.35">
      <c r="A532" s="428" t="s">
        <v>4644</v>
      </c>
    </row>
    <row r="533" spans="1:1" x14ac:dyDescent="0.35">
      <c r="A533" s="428" t="s">
        <v>4645</v>
      </c>
    </row>
    <row r="534" spans="1:1" x14ac:dyDescent="0.35">
      <c r="A534" s="428" t="s">
        <v>4646</v>
      </c>
    </row>
    <row r="535" spans="1:1" x14ac:dyDescent="0.35">
      <c r="A535" s="428" t="s">
        <v>4647</v>
      </c>
    </row>
    <row r="536" spans="1:1" x14ac:dyDescent="0.35">
      <c r="A536" s="428" t="s">
        <v>4648</v>
      </c>
    </row>
    <row r="537" spans="1:1" x14ac:dyDescent="0.35">
      <c r="A537" s="428" t="s">
        <v>4649</v>
      </c>
    </row>
    <row r="538" spans="1:1" x14ac:dyDescent="0.35">
      <c r="A538" s="428" t="s">
        <v>4650</v>
      </c>
    </row>
    <row r="539" spans="1:1" x14ac:dyDescent="0.35">
      <c r="A539" s="428" t="s">
        <v>4651</v>
      </c>
    </row>
    <row r="540" spans="1:1" x14ac:dyDescent="0.35">
      <c r="A540" s="428" t="s">
        <v>4652</v>
      </c>
    </row>
    <row r="541" spans="1:1" x14ac:dyDescent="0.35">
      <c r="A541" s="428" t="s">
        <v>4653</v>
      </c>
    </row>
    <row r="542" spans="1:1" x14ac:dyDescent="0.35">
      <c r="A542" s="428" t="s">
        <v>4654</v>
      </c>
    </row>
    <row r="543" spans="1:1" x14ac:dyDescent="0.35">
      <c r="A543" s="428" t="s">
        <v>4655</v>
      </c>
    </row>
    <row r="544" spans="1:1" x14ac:dyDescent="0.35">
      <c r="A544" s="428" t="s">
        <v>4656</v>
      </c>
    </row>
    <row r="545" spans="1:1" x14ac:dyDescent="0.35">
      <c r="A545" s="428" t="s">
        <v>4657</v>
      </c>
    </row>
    <row r="546" spans="1:1" x14ac:dyDescent="0.35">
      <c r="A546" s="428" t="s">
        <v>4658</v>
      </c>
    </row>
    <row r="547" spans="1:1" x14ac:dyDescent="0.35">
      <c r="A547" s="428" t="s">
        <v>4659</v>
      </c>
    </row>
    <row r="548" spans="1:1" x14ac:dyDescent="0.35">
      <c r="A548" s="428" t="s">
        <v>4660</v>
      </c>
    </row>
    <row r="549" spans="1:1" x14ac:dyDescent="0.35">
      <c r="A549" s="428" t="s">
        <v>4661</v>
      </c>
    </row>
    <row r="550" spans="1:1" x14ac:dyDescent="0.35">
      <c r="A550" s="428" t="s">
        <v>4662</v>
      </c>
    </row>
    <row r="551" spans="1:1" x14ac:dyDescent="0.35">
      <c r="A551" s="428" t="s">
        <v>4663</v>
      </c>
    </row>
    <row r="552" spans="1:1" x14ac:dyDescent="0.35">
      <c r="A552" s="428" t="s">
        <v>4664</v>
      </c>
    </row>
    <row r="553" spans="1:1" x14ac:dyDescent="0.35">
      <c r="A553" s="428" t="s">
        <v>4665</v>
      </c>
    </row>
    <row r="554" spans="1:1" x14ac:dyDescent="0.35">
      <c r="A554" s="428" t="s">
        <v>4666</v>
      </c>
    </row>
    <row r="555" spans="1:1" x14ac:dyDescent="0.35">
      <c r="A555" s="428" t="s">
        <v>4667</v>
      </c>
    </row>
    <row r="556" spans="1:1" x14ac:dyDescent="0.35">
      <c r="A556" s="428" t="s">
        <v>4668</v>
      </c>
    </row>
    <row r="557" spans="1:1" x14ac:dyDescent="0.35">
      <c r="A557" s="428" t="s">
        <v>4669</v>
      </c>
    </row>
    <row r="558" spans="1:1" x14ac:dyDescent="0.35">
      <c r="A558" s="428" t="s">
        <v>4670</v>
      </c>
    </row>
    <row r="559" spans="1:1" x14ac:dyDescent="0.35">
      <c r="A559" s="428" t="s">
        <v>4671</v>
      </c>
    </row>
    <row r="560" spans="1:1" x14ac:dyDescent="0.35">
      <c r="A560" s="428" t="s">
        <v>4672</v>
      </c>
    </row>
    <row r="561" spans="1:1" x14ac:dyDescent="0.35">
      <c r="A561" s="428" t="s">
        <v>4673</v>
      </c>
    </row>
    <row r="562" spans="1:1" x14ac:dyDescent="0.35">
      <c r="A562" s="428" t="s">
        <v>4674</v>
      </c>
    </row>
    <row r="563" spans="1:1" x14ac:dyDescent="0.35">
      <c r="A563" s="428" t="s">
        <v>4675</v>
      </c>
    </row>
    <row r="564" spans="1:1" x14ac:dyDescent="0.35">
      <c r="A564" s="428" t="s">
        <v>4676</v>
      </c>
    </row>
    <row r="565" spans="1:1" x14ac:dyDescent="0.35">
      <c r="A565" s="428" t="s">
        <v>4677</v>
      </c>
    </row>
    <row r="566" spans="1:1" x14ac:dyDescent="0.35">
      <c r="A566" s="428" t="s">
        <v>4678</v>
      </c>
    </row>
    <row r="567" spans="1:1" x14ac:dyDescent="0.35">
      <c r="A567" s="428" t="s">
        <v>4679</v>
      </c>
    </row>
    <row r="568" spans="1:1" x14ac:dyDescent="0.35">
      <c r="A568" s="428" t="s">
        <v>4680</v>
      </c>
    </row>
    <row r="569" spans="1:1" x14ac:dyDescent="0.35">
      <c r="A569" s="428" t="s">
        <v>4681</v>
      </c>
    </row>
    <row r="570" spans="1:1" x14ac:dyDescent="0.35">
      <c r="A570" s="428" t="s">
        <v>4682</v>
      </c>
    </row>
    <row r="571" spans="1:1" x14ac:dyDescent="0.35">
      <c r="A571" s="428" t="s">
        <v>4683</v>
      </c>
    </row>
    <row r="572" spans="1:1" x14ac:dyDescent="0.35">
      <c r="A572" s="428" t="s">
        <v>4684</v>
      </c>
    </row>
    <row r="573" spans="1:1" x14ac:dyDescent="0.35">
      <c r="A573" s="428" t="s">
        <v>4685</v>
      </c>
    </row>
    <row r="574" spans="1:1" x14ac:dyDescent="0.35">
      <c r="A574" s="428" t="s">
        <v>4686</v>
      </c>
    </row>
    <row r="575" spans="1:1" x14ac:dyDescent="0.35">
      <c r="A575" s="428" t="s">
        <v>4687</v>
      </c>
    </row>
    <row r="576" spans="1:1" x14ac:dyDescent="0.35">
      <c r="A576" s="428" t="s">
        <v>4688</v>
      </c>
    </row>
    <row r="577" spans="1:1" x14ac:dyDescent="0.35">
      <c r="A577" s="428" t="s">
        <v>4689</v>
      </c>
    </row>
    <row r="578" spans="1:1" x14ac:dyDescent="0.35">
      <c r="A578" s="428" t="s">
        <v>4690</v>
      </c>
    </row>
    <row r="579" spans="1:1" x14ac:dyDescent="0.35">
      <c r="A579" s="428" t="s">
        <v>4691</v>
      </c>
    </row>
    <row r="580" spans="1:1" x14ac:dyDescent="0.35">
      <c r="A580" s="428" t="s">
        <v>4692</v>
      </c>
    </row>
    <row r="581" spans="1:1" x14ac:dyDescent="0.35">
      <c r="A581" s="428" t="s">
        <v>4693</v>
      </c>
    </row>
    <row r="582" spans="1:1" x14ac:dyDescent="0.35">
      <c r="A582" s="428" t="s">
        <v>4694</v>
      </c>
    </row>
    <row r="583" spans="1:1" x14ac:dyDescent="0.35">
      <c r="A583" s="428" t="s">
        <v>4695</v>
      </c>
    </row>
    <row r="584" spans="1:1" x14ac:dyDescent="0.35">
      <c r="A584" s="428" t="s">
        <v>4696</v>
      </c>
    </row>
    <row r="585" spans="1:1" x14ac:dyDescent="0.35">
      <c r="A585" s="428" t="s">
        <v>4697</v>
      </c>
    </row>
    <row r="586" spans="1:1" x14ac:dyDescent="0.35">
      <c r="A586" s="428" t="s">
        <v>4698</v>
      </c>
    </row>
    <row r="587" spans="1:1" x14ac:dyDescent="0.35">
      <c r="A587" s="428" t="s">
        <v>4699</v>
      </c>
    </row>
    <row r="588" spans="1:1" x14ac:dyDescent="0.35">
      <c r="A588" s="428" t="s">
        <v>4700</v>
      </c>
    </row>
    <row r="589" spans="1:1" x14ac:dyDescent="0.35">
      <c r="A589" s="428" t="s">
        <v>4701</v>
      </c>
    </row>
    <row r="590" spans="1:1" x14ac:dyDescent="0.35">
      <c r="A590" s="428" t="s">
        <v>4702</v>
      </c>
    </row>
    <row r="591" spans="1:1" x14ac:dyDescent="0.35">
      <c r="A591" s="428" t="s">
        <v>4703</v>
      </c>
    </row>
    <row r="592" spans="1:1" x14ac:dyDescent="0.35">
      <c r="A592" s="428" t="s">
        <v>4704</v>
      </c>
    </row>
    <row r="593" spans="1:1" x14ac:dyDescent="0.35">
      <c r="A593" s="428" t="s">
        <v>4705</v>
      </c>
    </row>
    <row r="594" spans="1:1" x14ac:dyDescent="0.35">
      <c r="A594" s="428" t="s">
        <v>4706</v>
      </c>
    </row>
    <row r="595" spans="1:1" x14ac:dyDescent="0.35">
      <c r="A595" s="428" t="s">
        <v>4707</v>
      </c>
    </row>
    <row r="596" spans="1:1" x14ac:dyDescent="0.35">
      <c r="A596" s="428" t="s">
        <v>4708</v>
      </c>
    </row>
    <row r="597" spans="1:1" x14ac:dyDescent="0.35">
      <c r="A597" s="428" t="s">
        <v>4709</v>
      </c>
    </row>
    <row r="598" spans="1:1" x14ac:dyDescent="0.35">
      <c r="A598" s="428" t="s">
        <v>4710</v>
      </c>
    </row>
    <row r="599" spans="1:1" x14ac:dyDescent="0.35">
      <c r="A599" s="428" t="s">
        <v>4711</v>
      </c>
    </row>
    <row r="600" spans="1:1" x14ac:dyDescent="0.35">
      <c r="A600" s="428" t="s">
        <v>4712</v>
      </c>
    </row>
    <row r="601" spans="1:1" x14ac:dyDescent="0.35">
      <c r="A601" s="428" t="s">
        <v>4713</v>
      </c>
    </row>
    <row r="602" spans="1:1" x14ac:dyDescent="0.35">
      <c r="A602" s="428" t="s">
        <v>4714</v>
      </c>
    </row>
    <row r="603" spans="1:1" x14ac:dyDescent="0.35">
      <c r="A603" s="428" t="s">
        <v>4715</v>
      </c>
    </row>
    <row r="604" spans="1:1" x14ac:dyDescent="0.35">
      <c r="A604" s="428" t="s">
        <v>4716</v>
      </c>
    </row>
    <row r="605" spans="1:1" x14ac:dyDescent="0.35">
      <c r="A605" s="428" t="s">
        <v>4717</v>
      </c>
    </row>
    <row r="606" spans="1:1" x14ac:dyDescent="0.35">
      <c r="A606" s="428" t="s">
        <v>4718</v>
      </c>
    </row>
    <row r="607" spans="1:1" x14ac:dyDescent="0.35">
      <c r="A607" s="428" t="s">
        <v>4719</v>
      </c>
    </row>
    <row r="608" spans="1:1" x14ac:dyDescent="0.35">
      <c r="A608" s="428" t="s">
        <v>4720</v>
      </c>
    </row>
    <row r="609" spans="1:1" x14ac:dyDescent="0.35">
      <c r="A609" s="428" t="s">
        <v>4721</v>
      </c>
    </row>
    <row r="610" spans="1:1" x14ac:dyDescent="0.35">
      <c r="A610" s="428" t="s">
        <v>4722</v>
      </c>
    </row>
    <row r="611" spans="1:1" x14ac:dyDescent="0.35">
      <c r="A611" s="428" t="s">
        <v>4723</v>
      </c>
    </row>
    <row r="612" spans="1:1" x14ac:dyDescent="0.35">
      <c r="A612" s="428" t="s">
        <v>4724</v>
      </c>
    </row>
    <row r="613" spans="1:1" x14ac:dyDescent="0.35">
      <c r="A613" s="428" t="s">
        <v>4725</v>
      </c>
    </row>
    <row r="614" spans="1:1" x14ac:dyDescent="0.35">
      <c r="A614" s="428" t="s">
        <v>4726</v>
      </c>
    </row>
    <row r="615" spans="1:1" x14ac:dyDescent="0.35">
      <c r="A615" s="428" t="s">
        <v>4727</v>
      </c>
    </row>
    <row r="616" spans="1:1" x14ac:dyDescent="0.35">
      <c r="A616" s="428" t="s">
        <v>4728</v>
      </c>
    </row>
    <row r="617" spans="1:1" x14ac:dyDescent="0.35">
      <c r="A617" s="428" t="s">
        <v>4729</v>
      </c>
    </row>
    <row r="618" spans="1:1" x14ac:dyDescent="0.35">
      <c r="A618" s="428" t="s">
        <v>4730</v>
      </c>
    </row>
    <row r="619" spans="1:1" x14ac:dyDescent="0.35">
      <c r="A619" s="428" t="s">
        <v>4731</v>
      </c>
    </row>
    <row r="620" spans="1:1" x14ac:dyDescent="0.35">
      <c r="A620" s="428" t="s">
        <v>4732</v>
      </c>
    </row>
    <row r="621" spans="1:1" x14ac:dyDescent="0.35">
      <c r="A621" s="428" t="s">
        <v>4733</v>
      </c>
    </row>
    <row r="622" spans="1:1" x14ac:dyDescent="0.35">
      <c r="A622" s="428" t="s">
        <v>4734</v>
      </c>
    </row>
    <row r="623" spans="1:1" x14ac:dyDescent="0.35">
      <c r="A623" s="428" t="s">
        <v>4735</v>
      </c>
    </row>
    <row r="624" spans="1:1" x14ac:dyDescent="0.35">
      <c r="A624" s="428" t="s">
        <v>4736</v>
      </c>
    </row>
    <row r="625" spans="1:1" x14ac:dyDescent="0.35">
      <c r="A625" s="428" t="s">
        <v>4737</v>
      </c>
    </row>
    <row r="626" spans="1:1" x14ac:dyDescent="0.35">
      <c r="A626" s="428" t="s">
        <v>4738</v>
      </c>
    </row>
    <row r="627" spans="1:1" x14ac:dyDescent="0.35">
      <c r="A627" s="428" t="s">
        <v>4739</v>
      </c>
    </row>
    <row r="628" spans="1:1" x14ac:dyDescent="0.35">
      <c r="A628" s="428" t="s">
        <v>4740</v>
      </c>
    </row>
    <row r="629" spans="1:1" x14ac:dyDescent="0.35">
      <c r="A629" s="428" t="s">
        <v>4741</v>
      </c>
    </row>
    <row r="630" spans="1:1" x14ac:dyDescent="0.35">
      <c r="A630" s="428" t="s">
        <v>4742</v>
      </c>
    </row>
    <row r="631" spans="1:1" x14ac:dyDescent="0.35">
      <c r="A631" s="428" t="s">
        <v>4743</v>
      </c>
    </row>
    <row r="632" spans="1:1" x14ac:dyDescent="0.35">
      <c r="A632" s="428" t="s">
        <v>4744</v>
      </c>
    </row>
    <row r="633" spans="1:1" x14ac:dyDescent="0.35">
      <c r="A633" s="428" t="s">
        <v>4745</v>
      </c>
    </row>
    <row r="634" spans="1:1" x14ac:dyDescent="0.35">
      <c r="A634" s="428" t="s">
        <v>4746</v>
      </c>
    </row>
    <row r="635" spans="1:1" x14ac:dyDescent="0.35">
      <c r="A635" s="428" t="s">
        <v>4747</v>
      </c>
    </row>
    <row r="636" spans="1:1" x14ac:dyDescent="0.35">
      <c r="A636" s="428" t="s">
        <v>4748</v>
      </c>
    </row>
    <row r="637" spans="1:1" x14ac:dyDescent="0.35">
      <c r="A637" s="428" t="s">
        <v>4749</v>
      </c>
    </row>
    <row r="638" spans="1:1" x14ac:dyDescent="0.35">
      <c r="A638" s="428" t="s">
        <v>4750</v>
      </c>
    </row>
    <row r="639" spans="1:1" x14ac:dyDescent="0.35">
      <c r="A639" s="428" t="s">
        <v>4751</v>
      </c>
    </row>
    <row r="640" spans="1:1" x14ac:dyDescent="0.35">
      <c r="A640" s="428" t="s">
        <v>4752</v>
      </c>
    </row>
    <row r="641" spans="1:1" x14ac:dyDescent="0.35">
      <c r="A641" s="428" t="s">
        <v>4753</v>
      </c>
    </row>
    <row r="642" spans="1:1" x14ac:dyDescent="0.35">
      <c r="A642" s="428" t="s">
        <v>4754</v>
      </c>
    </row>
    <row r="643" spans="1:1" x14ac:dyDescent="0.35">
      <c r="A643" s="428" t="s">
        <v>4755</v>
      </c>
    </row>
    <row r="644" spans="1:1" x14ac:dyDescent="0.35">
      <c r="A644" s="428" t="s">
        <v>4756</v>
      </c>
    </row>
    <row r="645" spans="1:1" x14ac:dyDescent="0.35">
      <c r="A645" s="428" t="s">
        <v>4757</v>
      </c>
    </row>
    <row r="646" spans="1:1" x14ac:dyDescent="0.35">
      <c r="A646" s="428" t="s">
        <v>4758</v>
      </c>
    </row>
    <row r="647" spans="1:1" x14ac:dyDescent="0.35">
      <c r="A647" s="428" t="s">
        <v>4759</v>
      </c>
    </row>
    <row r="648" spans="1:1" x14ac:dyDescent="0.35">
      <c r="A648" s="428" t="s">
        <v>4760</v>
      </c>
    </row>
    <row r="649" spans="1:1" x14ac:dyDescent="0.35">
      <c r="A649" s="428" t="s">
        <v>4761</v>
      </c>
    </row>
    <row r="650" spans="1:1" x14ac:dyDescent="0.35">
      <c r="A650" s="428" t="s">
        <v>4762</v>
      </c>
    </row>
    <row r="651" spans="1:1" x14ac:dyDescent="0.35">
      <c r="A651" s="428" t="s">
        <v>4763</v>
      </c>
    </row>
    <row r="652" spans="1:1" x14ac:dyDescent="0.35">
      <c r="A652" s="428" t="s">
        <v>4764</v>
      </c>
    </row>
    <row r="653" spans="1:1" x14ac:dyDescent="0.35">
      <c r="A653" s="428" t="s">
        <v>4765</v>
      </c>
    </row>
    <row r="654" spans="1:1" x14ac:dyDescent="0.35">
      <c r="A654" s="428" t="s">
        <v>4766</v>
      </c>
    </row>
    <row r="655" spans="1:1" x14ac:dyDescent="0.35">
      <c r="A655" s="428" t="s">
        <v>4767</v>
      </c>
    </row>
    <row r="656" spans="1:1" x14ac:dyDescent="0.35">
      <c r="A656" s="428" t="s">
        <v>4768</v>
      </c>
    </row>
    <row r="657" spans="1:1" x14ac:dyDescent="0.35">
      <c r="A657" s="428" t="s">
        <v>4769</v>
      </c>
    </row>
    <row r="658" spans="1:1" x14ac:dyDescent="0.35">
      <c r="A658" s="428" t="s">
        <v>4770</v>
      </c>
    </row>
    <row r="659" spans="1:1" x14ac:dyDescent="0.35">
      <c r="A659" s="428" t="s">
        <v>4771</v>
      </c>
    </row>
    <row r="660" spans="1:1" x14ac:dyDescent="0.35">
      <c r="A660" s="428" t="s">
        <v>4772</v>
      </c>
    </row>
    <row r="661" spans="1:1" x14ac:dyDescent="0.35">
      <c r="A661" s="428" t="s">
        <v>4773</v>
      </c>
    </row>
    <row r="662" spans="1:1" x14ac:dyDescent="0.35">
      <c r="A662" s="428" t="s">
        <v>4774</v>
      </c>
    </row>
    <row r="663" spans="1:1" x14ac:dyDescent="0.35">
      <c r="A663" s="428" t="s">
        <v>4775</v>
      </c>
    </row>
    <row r="664" spans="1:1" x14ac:dyDescent="0.35">
      <c r="A664" s="428" t="s">
        <v>4776</v>
      </c>
    </row>
    <row r="665" spans="1:1" x14ac:dyDescent="0.35">
      <c r="A665" s="428" t="s">
        <v>4777</v>
      </c>
    </row>
    <row r="666" spans="1:1" x14ac:dyDescent="0.35">
      <c r="A666" s="428" t="s">
        <v>4778</v>
      </c>
    </row>
    <row r="667" spans="1:1" x14ac:dyDescent="0.35">
      <c r="A667" s="428" t="s">
        <v>4779</v>
      </c>
    </row>
    <row r="668" spans="1:1" x14ac:dyDescent="0.35">
      <c r="A668" s="428" t="s">
        <v>4780</v>
      </c>
    </row>
    <row r="669" spans="1:1" x14ac:dyDescent="0.35">
      <c r="A669" s="428" t="s">
        <v>4781</v>
      </c>
    </row>
    <row r="670" spans="1:1" x14ac:dyDescent="0.35">
      <c r="A670" s="428" t="s">
        <v>4782</v>
      </c>
    </row>
    <row r="671" spans="1:1" x14ac:dyDescent="0.35">
      <c r="A671" s="428" t="s">
        <v>4783</v>
      </c>
    </row>
    <row r="672" spans="1:1" x14ac:dyDescent="0.35">
      <c r="A672" s="428" t="s">
        <v>4784</v>
      </c>
    </row>
    <row r="673" spans="1:1" x14ac:dyDescent="0.35">
      <c r="A673" s="428" t="s">
        <v>4785</v>
      </c>
    </row>
    <row r="674" spans="1:1" x14ac:dyDescent="0.35">
      <c r="A674" s="428" t="s">
        <v>4786</v>
      </c>
    </row>
    <row r="675" spans="1:1" x14ac:dyDescent="0.35">
      <c r="A675" s="428" t="s">
        <v>4787</v>
      </c>
    </row>
    <row r="676" spans="1:1" x14ac:dyDescent="0.35">
      <c r="A676" s="428" t="s">
        <v>4788</v>
      </c>
    </row>
    <row r="677" spans="1:1" x14ac:dyDescent="0.35">
      <c r="A677" s="428" t="s">
        <v>4789</v>
      </c>
    </row>
    <row r="678" spans="1:1" x14ac:dyDescent="0.35">
      <c r="A678" s="428" t="s">
        <v>4790</v>
      </c>
    </row>
    <row r="679" spans="1:1" x14ac:dyDescent="0.35">
      <c r="A679" s="428" t="s">
        <v>4791</v>
      </c>
    </row>
    <row r="680" spans="1:1" x14ac:dyDescent="0.35">
      <c r="A680" s="428" t="s">
        <v>4792</v>
      </c>
    </row>
    <row r="681" spans="1:1" x14ac:dyDescent="0.35">
      <c r="A681" s="428" t="s">
        <v>4793</v>
      </c>
    </row>
    <row r="682" spans="1:1" x14ac:dyDescent="0.35">
      <c r="A682" s="428" t="s">
        <v>4794</v>
      </c>
    </row>
    <row r="683" spans="1:1" x14ac:dyDescent="0.35">
      <c r="A683" s="428" t="s">
        <v>4795</v>
      </c>
    </row>
    <row r="684" spans="1:1" x14ac:dyDescent="0.35">
      <c r="A684" s="428" t="s">
        <v>4796</v>
      </c>
    </row>
    <row r="685" spans="1:1" x14ac:dyDescent="0.35">
      <c r="A685" s="428" t="s">
        <v>4797</v>
      </c>
    </row>
    <row r="686" spans="1:1" x14ac:dyDescent="0.35">
      <c r="A686" s="428" t="s">
        <v>4798</v>
      </c>
    </row>
    <row r="687" spans="1:1" x14ac:dyDescent="0.35">
      <c r="A687" s="428" t="s">
        <v>4799</v>
      </c>
    </row>
    <row r="688" spans="1:1" x14ac:dyDescent="0.35">
      <c r="A688" s="428" t="s">
        <v>4800</v>
      </c>
    </row>
    <row r="689" spans="1:1" x14ac:dyDescent="0.35">
      <c r="A689" s="428" t="s">
        <v>4801</v>
      </c>
    </row>
    <row r="690" spans="1:1" x14ac:dyDescent="0.35">
      <c r="A690" s="428" t="s">
        <v>4802</v>
      </c>
    </row>
    <row r="691" spans="1:1" x14ac:dyDescent="0.35">
      <c r="A691" s="428" t="s">
        <v>4803</v>
      </c>
    </row>
    <row r="692" spans="1:1" x14ac:dyDescent="0.35">
      <c r="A692" s="428" t="s">
        <v>4804</v>
      </c>
    </row>
    <row r="693" spans="1:1" x14ac:dyDescent="0.35">
      <c r="A693" s="428" t="s">
        <v>4805</v>
      </c>
    </row>
    <row r="694" spans="1:1" x14ac:dyDescent="0.35">
      <c r="A694" s="428" t="s">
        <v>4806</v>
      </c>
    </row>
    <row r="695" spans="1:1" x14ac:dyDescent="0.35">
      <c r="A695" s="428" t="s">
        <v>4807</v>
      </c>
    </row>
    <row r="696" spans="1:1" x14ac:dyDescent="0.35">
      <c r="A696" s="428" t="s">
        <v>4808</v>
      </c>
    </row>
    <row r="697" spans="1:1" x14ac:dyDescent="0.35">
      <c r="A697" s="428" t="s">
        <v>4809</v>
      </c>
    </row>
    <row r="698" spans="1:1" x14ac:dyDescent="0.35">
      <c r="A698" s="428" t="s">
        <v>4810</v>
      </c>
    </row>
    <row r="699" spans="1:1" x14ac:dyDescent="0.35">
      <c r="A699" s="428" t="s">
        <v>4811</v>
      </c>
    </row>
    <row r="700" spans="1:1" x14ac:dyDescent="0.35">
      <c r="A700" s="428" t="s">
        <v>4812</v>
      </c>
    </row>
    <row r="701" spans="1:1" x14ac:dyDescent="0.35">
      <c r="A701" s="428" t="s">
        <v>4813</v>
      </c>
    </row>
    <row r="702" spans="1:1" x14ac:dyDescent="0.35">
      <c r="A702" s="428" t="s">
        <v>4814</v>
      </c>
    </row>
    <row r="703" spans="1:1" x14ac:dyDescent="0.35">
      <c r="A703" s="428" t="s">
        <v>4815</v>
      </c>
    </row>
    <row r="704" spans="1:1" x14ac:dyDescent="0.35">
      <c r="A704" s="428" t="s">
        <v>4816</v>
      </c>
    </row>
    <row r="705" spans="1:1" x14ac:dyDescent="0.35">
      <c r="A705" s="428" t="s">
        <v>4817</v>
      </c>
    </row>
    <row r="706" spans="1:1" x14ac:dyDescent="0.35">
      <c r="A706" s="428" t="s">
        <v>4818</v>
      </c>
    </row>
    <row r="707" spans="1:1" x14ac:dyDescent="0.35">
      <c r="A707" s="428" t="s">
        <v>4819</v>
      </c>
    </row>
    <row r="708" spans="1:1" x14ac:dyDescent="0.35">
      <c r="A708" s="428" t="s">
        <v>4820</v>
      </c>
    </row>
    <row r="709" spans="1:1" x14ac:dyDescent="0.35">
      <c r="A709" s="428" t="s">
        <v>4821</v>
      </c>
    </row>
    <row r="710" spans="1:1" x14ac:dyDescent="0.35">
      <c r="A710" s="428" t="s">
        <v>4822</v>
      </c>
    </row>
    <row r="711" spans="1:1" x14ac:dyDescent="0.35">
      <c r="A711" s="428" t="s">
        <v>4823</v>
      </c>
    </row>
    <row r="712" spans="1:1" x14ac:dyDescent="0.35">
      <c r="A712" s="428" t="s">
        <v>4824</v>
      </c>
    </row>
    <row r="713" spans="1:1" x14ac:dyDescent="0.35">
      <c r="A713" s="428" t="s">
        <v>4825</v>
      </c>
    </row>
    <row r="714" spans="1:1" x14ac:dyDescent="0.35">
      <c r="A714" s="428" t="s">
        <v>4826</v>
      </c>
    </row>
    <row r="715" spans="1:1" x14ac:dyDescent="0.35">
      <c r="A715" s="428" t="s">
        <v>4827</v>
      </c>
    </row>
    <row r="716" spans="1:1" x14ac:dyDescent="0.35">
      <c r="A716" s="428" t="s">
        <v>4828</v>
      </c>
    </row>
    <row r="717" spans="1:1" x14ac:dyDescent="0.35">
      <c r="A717" s="428" t="s">
        <v>4829</v>
      </c>
    </row>
    <row r="718" spans="1:1" x14ac:dyDescent="0.35">
      <c r="A718" s="428" t="s">
        <v>4830</v>
      </c>
    </row>
    <row r="719" spans="1:1" x14ac:dyDescent="0.35">
      <c r="A719" s="428" t="s">
        <v>4831</v>
      </c>
    </row>
    <row r="720" spans="1:1" x14ac:dyDescent="0.35">
      <c r="A720" s="428" t="s">
        <v>4832</v>
      </c>
    </row>
    <row r="721" spans="1:1" x14ac:dyDescent="0.35">
      <c r="A721" s="428" t="s">
        <v>4833</v>
      </c>
    </row>
    <row r="722" spans="1:1" x14ac:dyDescent="0.35">
      <c r="A722" s="428" t="s">
        <v>4834</v>
      </c>
    </row>
    <row r="723" spans="1:1" x14ac:dyDescent="0.35">
      <c r="A723" s="428" t="s">
        <v>4835</v>
      </c>
    </row>
    <row r="724" spans="1:1" x14ac:dyDescent="0.35">
      <c r="A724" s="428" t="s">
        <v>4836</v>
      </c>
    </row>
    <row r="725" spans="1:1" x14ac:dyDescent="0.35">
      <c r="A725" s="428" t="s">
        <v>4837</v>
      </c>
    </row>
    <row r="726" spans="1:1" x14ac:dyDescent="0.35">
      <c r="A726" s="428" t="s">
        <v>4838</v>
      </c>
    </row>
    <row r="727" spans="1:1" x14ac:dyDescent="0.35">
      <c r="A727" s="428" t="s">
        <v>4839</v>
      </c>
    </row>
    <row r="728" spans="1:1" x14ac:dyDescent="0.35">
      <c r="A728" s="428" t="s">
        <v>4840</v>
      </c>
    </row>
    <row r="729" spans="1:1" x14ac:dyDescent="0.35">
      <c r="A729" s="428" t="s">
        <v>4841</v>
      </c>
    </row>
    <row r="730" spans="1:1" x14ac:dyDescent="0.35">
      <c r="A730" s="428" t="s">
        <v>4842</v>
      </c>
    </row>
    <row r="731" spans="1:1" x14ac:dyDescent="0.35">
      <c r="A731" s="428" t="s">
        <v>4843</v>
      </c>
    </row>
    <row r="732" spans="1:1" x14ac:dyDescent="0.35">
      <c r="A732" s="428" t="s">
        <v>4844</v>
      </c>
    </row>
    <row r="733" spans="1:1" x14ac:dyDescent="0.35">
      <c r="A733" s="428" t="s">
        <v>4845</v>
      </c>
    </row>
    <row r="734" spans="1:1" x14ac:dyDescent="0.35">
      <c r="A734" s="428" t="s">
        <v>4846</v>
      </c>
    </row>
    <row r="735" spans="1:1" x14ac:dyDescent="0.35">
      <c r="A735" s="428" t="s">
        <v>4847</v>
      </c>
    </row>
    <row r="736" spans="1:1" x14ac:dyDescent="0.35">
      <c r="A736" s="428" t="s">
        <v>4848</v>
      </c>
    </row>
    <row r="737" spans="1:1" x14ac:dyDescent="0.35">
      <c r="A737" s="428" t="s">
        <v>4849</v>
      </c>
    </row>
    <row r="738" spans="1:1" x14ac:dyDescent="0.35">
      <c r="A738" s="428" t="s">
        <v>4850</v>
      </c>
    </row>
    <row r="739" spans="1:1" x14ac:dyDescent="0.35">
      <c r="A739" s="428" t="s">
        <v>4851</v>
      </c>
    </row>
    <row r="740" spans="1:1" x14ac:dyDescent="0.35">
      <c r="A740" s="428" t="s">
        <v>4852</v>
      </c>
    </row>
    <row r="741" spans="1:1" x14ac:dyDescent="0.35">
      <c r="A741" s="428" t="s">
        <v>4853</v>
      </c>
    </row>
    <row r="742" spans="1:1" x14ac:dyDescent="0.35">
      <c r="A742" s="428" t="s">
        <v>4854</v>
      </c>
    </row>
    <row r="743" spans="1:1" x14ac:dyDescent="0.35">
      <c r="A743" s="428" t="s">
        <v>4855</v>
      </c>
    </row>
    <row r="744" spans="1:1" x14ac:dyDescent="0.35">
      <c r="A744" s="428" t="s">
        <v>4856</v>
      </c>
    </row>
    <row r="745" spans="1:1" x14ac:dyDescent="0.35">
      <c r="A745" s="428" t="s">
        <v>4857</v>
      </c>
    </row>
    <row r="746" spans="1:1" x14ac:dyDescent="0.35">
      <c r="A746" s="428" t="s">
        <v>4858</v>
      </c>
    </row>
    <row r="747" spans="1:1" x14ac:dyDescent="0.35">
      <c r="A747" s="428" t="s">
        <v>4859</v>
      </c>
    </row>
    <row r="748" spans="1:1" x14ac:dyDescent="0.35">
      <c r="A748" s="428" t="s">
        <v>4860</v>
      </c>
    </row>
    <row r="749" spans="1:1" x14ac:dyDescent="0.35">
      <c r="A749" s="428" t="s">
        <v>4861</v>
      </c>
    </row>
    <row r="750" spans="1:1" x14ac:dyDescent="0.35">
      <c r="A750" s="428" t="s">
        <v>4862</v>
      </c>
    </row>
    <row r="751" spans="1:1" x14ac:dyDescent="0.35">
      <c r="A751" s="428" t="s">
        <v>4863</v>
      </c>
    </row>
    <row r="752" spans="1:1" x14ac:dyDescent="0.35">
      <c r="A752" s="428" t="s">
        <v>4864</v>
      </c>
    </row>
    <row r="753" spans="1:1" x14ac:dyDescent="0.35">
      <c r="A753" s="428" t="s">
        <v>4865</v>
      </c>
    </row>
    <row r="754" spans="1:1" x14ac:dyDescent="0.35">
      <c r="A754" s="428" t="s">
        <v>4866</v>
      </c>
    </row>
    <row r="755" spans="1:1" x14ac:dyDescent="0.35">
      <c r="A755" s="428" t="s">
        <v>4867</v>
      </c>
    </row>
    <row r="756" spans="1:1" x14ac:dyDescent="0.35">
      <c r="A756" s="428" t="s">
        <v>4868</v>
      </c>
    </row>
    <row r="757" spans="1:1" x14ac:dyDescent="0.35">
      <c r="A757" s="428" t="s">
        <v>4869</v>
      </c>
    </row>
    <row r="758" spans="1:1" x14ac:dyDescent="0.35">
      <c r="A758" s="428" t="s">
        <v>4870</v>
      </c>
    </row>
    <row r="759" spans="1:1" x14ac:dyDescent="0.35">
      <c r="A759" s="428" t="s">
        <v>4871</v>
      </c>
    </row>
    <row r="760" spans="1:1" x14ac:dyDescent="0.35">
      <c r="A760" s="428" t="s">
        <v>4872</v>
      </c>
    </row>
    <row r="761" spans="1:1" x14ac:dyDescent="0.35">
      <c r="A761" s="428" t="s">
        <v>4873</v>
      </c>
    </row>
    <row r="762" spans="1:1" x14ac:dyDescent="0.35">
      <c r="A762" s="428" t="s">
        <v>4874</v>
      </c>
    </row>
    <row r="763" spans="1:1" x14ac:dyDescent="0.35">
      <c r="A763" s="428" t="s">
        <v>4875</v>
      </c>
    </row>
    <row r="764" spans="1:1" x14ac:dyDescent="0.35">
      <c r="A764" s="428" t="s">
        <v>4876</v>
      </c>
    </row>
    <row r="765" spans="1:1" x14ac:dyDescent="0.35">
      <c r="A765" s="428" t="s">
        <v>4877</v>
      </c>
    </row>
    <row r="766" spans="1:1" x14ac:dyDescent="0.35">
      <c r="A766" s="428" t="s">
        <v>4878</v>
      </c>
    </row>
    <row r="767" spans="1:1" x14ac:dyDescent="0.35">
      <c r="A767" s="428" t="s">
        <v>4879</v>
      </c>
    </row>
    <row r="768" spans="1:1" x14ac:dyDescent="0.35">
      <c r="A768" s="428" t="s">
        <v>4880</v>
      </c>
    </row>
    <row r="769" spans="1:1" x14ac:dyDescent="0.35">
      <c r="A769" s="428" t="s">
        <v>4881</v>
      </c>
    </row>
    <row r="770" spans="1:1" x14ac:dyDescent="0.35">
      <c r="A770" s="428" t="s">
        <v>4882</v>
      </c>
    </row>
    <row r="771" spans="1:1" x14ac:dyDescent="0.35">
      <c r="A771" s="428" t="s">
        <v>4883</v>
      </c>
    </row>
    <row r="772" spans="1:1" x14ac:dyDescent="0.35">
      <c r="A772" s="428" t="s">
        <v>4884</v>
      </c>
    </row>
    <row r="773" spans="1:1" x14ac:dyDescent="0.35">
      <c r="A773" s="428" t="s">
        <v>4885</v>
      </c>
    </row>
    <row r="774" spans="1:1" x14ac:dyDescent="0.35">
      <c r="A774" s="428" t="s">
        <v>4886</v>
      </c>
    </row>
    <row r="775" spans="1:1" x14ac:dyDescent="0.35">
      <c r="A775" s="428" t="s">
        <v>4887</v>
      </c>
    </row>
    <row r="776" spans="1:1" x14ac:dyDescent="0.35">
      <c r="A776" s="428" t="s">
        <v>4888</v>
      </c>
    </row>
    <row r="777" spans="1:1" x14ac:dyDescent="0.35">
      <c r="A777" s="428" t="s">
        <v>4889</v>
      </c>
    </row>
    <row r="778" spans="1:1" x14ac:dyDescent="0.35">
      <c r="A778" s="428" t="s">
        <v>4890</v>
      </c>
    </row>
    <row r="779" spans="1:1" x14ac:dyDescent="0.35">
      <c r="A779" s="428" t="s">
        <v>4891</v>
      </c>
    </row>
    <row r="780" spans="1:1" x14ac:dyDescent="0.35">
      <c r="A780" s="428" t="s">
        <v>4892</v>
      </c>
    </row>
    <row r="781" spans="1:1" x14ac:dyDescent="0.35">
      <c r="A781" s="428" t="s">
        <v>4893</v>
      </c>
    </row>
    <row r="782" spans="1:1" x14ac:dyDescent="0.35">
      <c r="A782" s="428" t="s">
        <v>4894</v>
      </c>
    </row>
    <row r="783" spans="1:1" x14ac:dyDescent="0.35">
      <c r="A783" s="428" t="s">
        <v>4895</v>
      </c>
    </row>
    <row r="784" spans="1:1" x14ac:dyDescent="0.35">
      <c r="A784" s="428" t="s">
        <v>4896</v>
      </c>
    </row>
    <row r="785" spans="1:1" x14ac:dyDescent="0.35">
      <c r="A785" s="428" t="s">
        <v>4897</v>
      </c>
    </row>
    <row r="786" spans="1:1" x14ac:dyDescent="0.35">
      <c r="A786" s="428" t="s">
        <v>4898</v>
      </c>
    </row>
    <row r="787" spans="1:1" x14ac:dyDescent="0.35">
      <c r="A787" s="428" t="s">
        <v>4899</v>
      </c>
    </row>
    <row r="788" spans="1:1" x14ac:dyDescent="0.35">
      <c r="A788" s="428" t="s">
        <v>4900</v>
      </c>
    </row>
    <row r="789" spans="1:1" x14ac:dyDescent="0.35">
      <c r="A789" s="428" t="s">
        <v>4901</v>
      </c>
    </row>
    <row r="790" spans="1:1" x14ac:dyDescent="0.35">
      <c r="A790" s="428" t="s">
        <v>4902</v>
      </c>
    </row>
    <row r="791" spans="1:1" x14ac:dyDescent="0.35">
      <c r="A791" s="428" t="s">
        <v>4903</v>
      </c>
    </row>
    <row r="792" spans="1:1" x14ac:dyDescent="0.35">
      <c r="A792" s="428" t="s">
        <v>4904</v>
      </c>
    </row>
    <row r="793" spans="1:1" x14ac:dyDescent="0.35">
      <c r="A793" s="428" t="s">
        <v>4905</v>
      </c>
    </row>
    <row r="794" spans="1:1" x14ac:dyDescent="0.35">
      <c r="A794" s="428" t="s">
        <v>4906</v>
      </c>
    </row>
    <row r="795" spans="1:1" x14ac:dyDescent="0.35">
      <c r="A795" s="428" t="s">
        <v>4907</v>
      </c>
    </row>
    <row r="796" spans="1:1" x14ac:dyDescent="0.35">
      <c r="A796" s="428" t="s">
        <v>4908</v>
      </c>
    </row>
    <row r="797" spans="1:1" x14ac:dyDescent="0.35">
      <c r="A797" s="428" t="s">
        <v>4909</v>
      </c>
    </row>
    <row r="798" spans="1:1" x14ac:dyDescent="0.35">
      <c r="A798" s="428" t="s">
        <v>4910</v>
      </c>
    </row>
    <row r="799" spans="1:1" x14ac:dyDescent="0.35">
      <c r="A799" s="428" t="s">
        <v>4911</v>
      </c>
    </row>
    <row r="800" spans="1:1" x14ac:dyDescent="0.35">
      <c r="A800" s="428" t="s">
        <v>4912</v>
      </c>
    </row>
    <row r="801" spans="1:1" x14ac:dyDescent="0.35">
      <c r="A801" s="428" t="s">
        <v>4913</v>
      </c>
    </row>
    <row r="802" spans="1:1" x14ac:dyDescent="0.35">
      <c r="A802" s="428" t="s">
        <v>4914</v>
      </c>
    </row>
    <row r="803" spans="1:1" x14ac:dyDescent="0.35">
      <c r="A803" s="428" t="s">
        <v>4915</v>
      </c>
    </row>
    <row r="804" spans="1:1" x14ac:dyDescent="0.35">
      <c r="A804" s="428" t="s">
        <v>4916</v>
      </c>
    </row>
    <row r="805" spans="1:1" x14ac:dyDescent="0.35">
      <c r="A805" s="428" t="s">
        <v>4917</v>
      </c>
    </row>
    <row r="806" spans="1:1" x14ac:dyDescent="0.35">
      <c r="A806" s="428" t="s">
        <v>4918</v>
      </c>
    </row>
    <row r="807" spans="1:1" x14ac:dyDescent="0.35">
      <c r="A807" s="428" t="s">
        <v>4919</v>
      </c>
    </row>
    <row r="808" spans="1:1" x14ac:dyDescent="0.35">
      <c r="A808" s="428" t="s">
        <v>4920</v>
      </c>
    </row>
    <row r="809" spans="1:1" x14ac:dyDescent="0.35">
      <c r="A809" s="428" t="s">
        <v>4921</v>
      </c>
    </row>
    <row r="810" spans="1:1" x14ac:dyDescent="0.35">
      <c r="A810" s="428" t="s">
        <v>4922</v>
      </c>
    </row>
    <row r="811" spans="1:1" x14ac:dyDescent="0.35">
      <c r="A811" s="428" t="s">
        <v>4923</v>
      </c>
    </row>
    <row r="812" spans="1:1" x14ac:dyDescent="0.35">
      <c r="A812" s="428" t="s">
        <v>4924</v>
      </c>
    </row>
    <row r="813" spans="1:1" x14ac:dyDescent="0.35">
      <c r="A813" s="428" t="s">
        <v>4925</v>
      </c>
    </row>
    <row r="814" spans="1:1" x14ac:dyDescent="0.35">
      <c r="A814" s="428" t="s">
        <v>4926</v>
      </c>
    </row>
    <row r="815" spans="1:1" x14ac:dyDescent="0.35">
      <c r="A815" s="428" t="s">
        <v>4927</v>
      </c>
    </row>
    <row r="816" spans="1:1" x14ac:dyDescent="0.35">
      <c r="A816" s="428" t="s">
        <v>4928</v>
      </c>
    </row>
    <row r="817" spans="1:1" x14ac:dyDescent="0.35">
      <c r="A817" s="428" t="s">
        <v>4929</v>
      </c>
    </row>
    <row r="818" spans="1:1" x14ac:dyDescent="0.35">
      <c r="A818" s="428" t="s">
        <v>4930</v>
      </c>
    </row>
    <row r="819" spans="1:1" x14ac:dyDescent="0.35">
      <c r="A819" s="428" t="s">
        <v>4931</v>
      </c>
    </row>
    <row r="820" spans="1:1" x14ac:dyDescent="0.35">
      <c r="A820" s="428" t="s">
        <v>4932</v>
      </c>
    </row>
    <row r="821" spans="1:1" x14ac:dyDescent="0.35">
      <c r="A821" s="428" t="s">
        <v>4933</v>
      </c>
    </row>
    <row r="822" spans="1:1" x14ac:dyDescent="0.35">
      <c r="A822" s="428" t="s">
        <v>4934</v>
      </c>
    </row>
    <row r="823" spans="1:1" x14ac:dyDescent="0.35">
      <c r="A823" s="428" t="s">
        <v>4935</v>
      </c>
    </row>
    <row r="824" spans="1:1" x14ac:dyDescent="0.35">
      <c r="A824" s="428" t="s">
        <v>4936</v>
      </c>
    </row>
    <row r="825" spans="1:1" x14ac:dyDescent="0.35">
      <c r="A825" s="428" t="s">
        <v>4937</v>
      </c>
    </row>
    <row r="826" spans="1:1" x14ac:dyDescent="0.35">
      <c r="A826" s="428" t="s">
        <v>4938</v>
      </c>
    </row>
    <row r="827" spans="1:1" x14ac:dyDescent="0.35">
      <c r="A827" s="428" t="s">
        <v>4939</v>
      </c>
    </row>
    <row r="828" spans="1:1" x14ac:dyDescent="0.35">
      <c r="A828" s="428" t="s">
        <v>4940</v>
      </c>
    </row>
    <row r="829" spans="1:1" x14ac:dyDescent="0.35">
      <c r="A829" s="428" t="s">
        <v>4941</v>
      </c>
    </row>
    <row r="830" spans="1:1" x14ac:dyDescent="0.35">
      <c r="A830" s="428" t="s">
        <v>4942</v>
      </c>
    </row>
    <row r="831" spans="1:1" x14ac:dyDescent="0.35">
      <c r="A831" s="428" t="s">
        <v>4943</v>
      </c>
    </row>
    <row r="832" spans="1:1" x14ac:dyDescent="0.35">
      <c r="A832" s="428" t="s">
        <v>4944</v>
      </c>
    </row>
    <row r="833" spans="1:1" x14ac:dyDescent="0.35">
      <c r="A833" s="428" t="s">
        <v>4945</v>
      </c>
    </row>
    <row r="834" spans="1:1" x14ac:dyDescent="0.35">
      <c r="A834" s="428" t="s">
        <v>4946</v>
      </c>
    </row>
    <row r="835" spans="1:1" x14ac:dyDescent="0.35">
      <c r="A835" s="428" t="s">
        <v>4947</v>
      </c>
    </row>
    <row r="836" spans="1:1" x14ac:dyDescent="0.35">
      <c r="A836" s="428" t="s">
        <v>4948</v>
      </c>
    </row>
    <row r="837" spans="1:1" x14ac:dyDescent="0.35">
      <c r="A837" s="428" t="s">
        <v>4949</v>
      </c>
    </row>
    <row r="838" spans="1:1" x14ac:dyDescent="0.35">
      <c r="A838" s="428" t="s">
        <v>4950</v>
      </c>
    </row>
    <row r="839" spans="1:1" x14ac:dyDescent="0.35">
      <c r="A839" s="428" t="s">
        <v>4951</v>
      </c>
    </row>
    <row r="840" spans="1:1" x14ac:dyDescent="0.35">
      <c r="A840" s="428" t="s">
        <v>4952</v>
      </c>
    </row>
    <row r="841" spans="1:1" x14ac:dyDescent="0.35">
      <c r="A841" s="428" t="s">
        <v>4953</v>
      </c>
    </row>
    <row r="842" spans="1:1" x14ac:dyDescent="0.35">
      <c r="A842" s="428" t="s">
        <v>4954</v>
      </c>
    </row>
    <row r="843" spans="1:1" x14ac:dyDescent="0.35">
      <c r="A843" s="428" t="s">
        <v>4955</v>
      </c>
    </row>
    <row r="844" spans="1:1" x14ac:dyDescent="0.35">
      <c r="A844" s="428" t="s">
        <v>4956</v>
      </c>
    </row>
    <row r="845" spans="1:1" x14ac:dyDescent="0.35">
      <c r="A845" s="428" t="s">
        <v>4957</v>
      </c>
    </row>
    <row r="846" spans="1:1" x14ac:dyDescent="0.35">
      <c r="A846" s="428" t="s">
        <v>4958</v>
      </c>
    </row>
    <row r="847" spans="1:1" x14ac:dyDescent="0.35">
      <c r="A847" s="428" t="s">
        <v>4959</v>
      </c>
    </row>
    <row r="848" spans="1:1" x14ac:dyDescent="0.35">
      <c r="A848" s="428" t="s">
        <v>4960</v>
      </c>
    </row>
    <row r="849" spans="1:1" x14ac:dyDescent="0.35">
      <c r="A849" s="428" t="s">
        <v>4961</v>
      </c>
    </row>
    <row r="850" spans="1:1" x14ac:dyDescent="0.35">
      <c r="A850" s="428" t="s">
        <v>4962</v>
      </c>
    </row>
    <row r="851" spans="1:1" x14ac:dyDescent="0.35">
      <c r="A851" s="428" t="s">
        <v>4963</v>
      </c>
    </row>
    <row r="852" spans="1:1" x14ac:dyDescent="0.35">
      <c r="A852" s="428" t="s">
        <v>4964</v>
      </c>
    </row>
    <row r="853" spans="1:1" x14ac:dyDescent="0.35">
      <c r="A853" s="428" t="s">
        <v>4965</v>
      </c>
    </row>
    <row r="854" spans="1:1" x14ac:dyDescent="0.35">
      <c r="A854" s="428" t="s">
        <v>4966</v>
      </c>
    </row>
    <row r="855" spans="1:1" x14ac:dyDescent="0.35">
      <c r="A855" s="428" t="s">
        <v>4967</v>
      </c>
    </row>
    <row r="856" spans="1:1" x14ac:dyDescent="0.35">
      <c r="A856" s="428" t="s">
        <v>4968</v>
      </c>
    </row>
    <row r="857" spans="1:1" x14ac:dyDescent="0.35">
      <c r="A857" s="428" t="s">
        <v>4969</v>
      </c>
    </row>
    <row r="858" spans="1:1" x14ac:dyDescent="0.35">
      <c r="A858" s="428" t="s">
        <v>4970</v>
      </c>
    </row>
    <row r="859" spans="1:1" x14ac:dyDescent="0.35">
      <c r="A859" s="428" t="s">
        <v>4971</v>
      </c>
    </row>
    <row r="860" spans="1:1" x14ac:dyDescent="0.35">
      <c r="A860" s="428" t="s">
        <v>4972</v>
      </c>
    </row>
    <row r="861" spans="1:1" x14ac:dyDescent="0.35">
      <c r="A861" s="428" t="s">
        <v>4973</v>
      </c>
    </row>
    <row r="862" spans="1:1" x14ac:dyDescent="0.35">
      <c r="A862" s="428" t="s">
        <v>4974</v>
      </c>
    </row>
    <row r="863" spans="1:1" x14ac:dyDescent="0.35">
      <c r="A863" s="428" t="s">
        <v>4975</v>
      </c>
    </row>
    <row r="864" spans="1:1" x14ac:dyDescent="0.35">
      <c r="A864" s="428" t="s">
        <v>4976</v>
      </c>
    </row>
    <row r="865" spans="1:1" x14ac:dyDescent="0.35">
      <c r="A865" s="428" t="s">
        <v>4977</v>
      </c>
    </row>
    <row r="866" spans="1:1" x14ac:dyDescent="0.35">
      <c r="A866" s="428" t="s">
        <v>4978</v>
      </c>
    </row>
    <row r="867" spans="1:1" x14ac:dyDescent="0.35">
      <c r="A867" s="428" t="s">
        <v>4979</v>
      </c>
    </row>
    <row r="868" spans="1:1" x14ac:dyDescent="0.35">
      <c r="A868" s="428" t="s">
        <v>4980</v>
      </c>
    </row>
    <row r="869" spans="1:1" x14ac:dyDescent="0.35">
      <c r="A869" s="428" t="s">
        <v>4981</v>
      </c>
    </row>
    <row r="870" spans="1:1" x14ac:dyDescent="0.35">
      <c r="A870" s="428" t="s">
        <v>4982</v>
      </c>
    </row>
    <row r="871" spans="1:1" x14ac:dyDescent="0.35">
      <c r="A871" s="428" t="s">
        <v>4983</v>
      </c>
    </row>
    <row r="872" spans="1:1" x14ac:dyDescent="0.35">
      <c r="A872" s="428" t="s">
        <v>4984</v>
      </c>
    </row>
    <row r="873" spans="1:1" x14ac:dyDescent="0.35">
      <c r="A873" s="428" t="s">
        <v>4985</v>
      </c>
    </row>
    <row r="874" spans="1:1" x14ac:dyDescent="0.35">
      <c r="A874" s="428" t="s">
        <v>4986</v>
      </c>
    </row>
    <row r="875" spans="1:1" x14ac:dyDescent="0.35">
      <c r="A875" s="428" t="s">
        <v>4987</v>
      </c>
    </row>
    <row r="876" spans="1:1" x14ac:dyDescent="0.35">
      <c r="A876" s="428" t="s">
        <v>4988</v>
      </c>
    </row>
    <row r="877" spans="1:1" x14ac:dyDescent="0.35">
      <c r="A877" s="428" t="s">
        <v>4989</v>
      </c>
    </row>
    <row r="878" spans="1:1" x14ac:dyDescent="0.35">
      <c r="A878" s="428" t="s">
        <v>4990</v>
      </c>
    </row>
    <row r="879" spans="1:1" x14ac:dyDescent="0.35">
      <c r="A879" s="428" t="s">
        <v>4991</v>
      </c>
    </row>
    <row r="880" spans="1:1" x14ac:dyDescent="0.35">
      <c r="A880" s="428" t="s">
        <v>4992</v>
      </c>
    </row>
    <row r="881" spans="1:1" x14ac:dyDescent="0.35">
      <c r="A881" s="428" t="s">
        <v>4993</v>
      </c>
    </row>
    <row r="882" spans="1:1" x14ac:dyDescent="0.35">
      <c r="A882" s="428" t="s">
        <v>4994</v>
      </c>
    </row>
    <row r="883" spans="1:1" x14ac:dyDescent="0.35">
      <c r="A883" s="428" t="s">
        <v>4995</v>
      </c>
    </row>
    <row r="884" spans="1:1" x14ac:dyDescent="0.35">
      <c r="A884" s="428" t="s">
        <v>4996</v>
      </c>
    </row>
    <row r="885" spans="1:1" x14ac:dyDescent="0.35">
      <c r="A885" s="428" t="s">
        <v>262</v>
      </c>
    </row>
    <row r="886" spans="1:1" x14ac:dyDescent="0.35">
      <c r="A886" s="428" t="s">
        <v>4997</v>
      </c>
    </row>
    <row r="887" spans="1:1" x14ac:dyDescent="0.35">
      <c r="A887" s="428" t="s">
        <v>4998</v>
      </c>
    </row>
    <row r="888" spans="1:1" x14ac:dyDescent="0.35">
      <c r="A888" s="428" t="s">
        <v>4999</v>
      </c>
    </row>
    <row r="889" spans="1:1" x14ac:dyDescent="0.35">
      <c r="A889" s="428" t="s">
        <v>5000</v>
      </c>
    </row>
    <row r="890" spans="1:1" x14ac:dyDescent="0.35">
      <c r="A890" s="428" t="s">
        <v>5001</v>
      </c>
    </row>
    <row r="891" spans="1:1" x14ac:dyDescent="0.35">
      <c r="A891" s="428" t="s">
        <v>5002</v>
      </c>
    </row>
    <row r="892" spans="1:1" x14ac:dyDescent="0.35">
      <c r="A892" s="428" t="s">
        <v>5003</v>
      </c>
    </row>
    <row r="893" spans="1:1" x14ac:dyDescent="0.35">
      <c r="A893" s="428" t="s">
        <v>5004</v>
      </c>
    </row>
    <row r="894" spans="1:1" x14ac:dyDescent="0.35">
      <c r="A894" s="428" t="s">
        <v>5005</v>
      </c>
    </row>
    <row r="895" spans="1:1" x14ac:dyDescent="0.35">
      <c r="A895" s="428" t="s">
        <v>5006</v>
      </c>
    </row>
    <row r="896" spans="1:1" x14ac:dyDescent="0.35">
      <c r="A896" s="428" t="s">
        <v>5007</v>
      </c>
    </row>
    <row r="897" spans="1:1" x14ac:dyDescent="0.35">
      <c r="A897" s="428" t="s">
        <v>5008</v>
      </c>
    </row>
    <row r="898" spans="1:1" x14ac:dyDescent="0.35">
      <c r="A898" s="428" t="s">
        <v>5009</v>
      </c>
    </row>
    <row r="899" spans="1:1" x14ac:dyDescent="0.35">
      <c r="A899" s="428" t="s">
        <v>5010</v>
      </c>
    </row>
    <row r="900" spans="1:1" x14ac:dyDescent="0.35">
      <c r="A900" s="428" t="s">
        <v>5011</v>
      </c>
    </row>
    <row r="901" spans="1:1" x14ac:dyDescent="0.35">
      <c r="A901" s="428" t="s">
        <v>5012</v>
      </c>
    </row>
    <row r="902" spans="1:1" x14ac:dyDescent="0.35">
      <c r="A902" s="428" t="s">
        <v>5013</v>
      </c>
    </row>
    <row r="903" spans="1:1" x14ac:dyDescent="0.35">
      <c r="A903" s="428" t="s">
        <v>5014</v>
      </c>
    </row>
    <row r="904" spans="1:1" x14ac:dyDescent="0.35">
      <c r="A904" s="428" t="s">
        <v>5015</v>
      </c>
    </row>
    <row r="905" spans="1:1" x14ac:dyDescent="0.35">
      <c r="A905" s="428" t="s">
        <v>5016</v>
      </c>
    </row>
    <row r="906" spans="1:1" x14ac:dyDescent="0.35">
      <c r="A906" s="428" t="s">
        <v>5017</v>
      </c>
    </row>
    <row r="907" spans="1:1" x14ac:dyDescent="0.35">
      <c r="A907" s="428" t="s">
        <v>5018</v>
      </c>
    </row>
    <row r="908" spans="1:1" x14ac:dyDescent="0.35">
      <c r="A908" s="428" t="s">
        <v>5019</v>
      </c>
    </row>
    <row r="909" spans="1:1" x14ac:dyDescent="0.35">
      <c r="A909" s="428" t="s">
        <v>5020</v>
      </c>
    </row>
    <row r="910" spans="1:1" x14ac:dyDescent="0.35">
      <c r="A910" s="428" t="s">
        <v>5021</v>
      </c>
    </row>
    <row r="911" spans="1:1" x14ac:dyDescent="0.35">
      <c r="A911" s="428" t="s">
        <v>5022</v>
      </c>
    </row>
    <row r="912" spans="1:1" x14ac:dyDescent="0.35">
      <c r="A912" s="428" t="s">
        <v>5023</v>
      </c>
    </row>
    <row r="913" spans="1:1" x14ac:dyDescent="0.35">
      <c r="A913" s="428" t="s">
        <v>5024</v>
      </c>
    </row>
    <row r="914" spans="1:1" x14ac:dyDescent="0.35">
      <c r="A914" s="428" t="s">
        <v>5025</v>
      </c>
    </row>
    <row r="915" spans="1:1" x14ac:dyDescent="0.35">
      <c r="A915" s="428" t="s">
        <v>5026</v>
      </c>
    </row>
    <row r="916" spans="1:1" x14ac:dyDescent="0.35">
      <c r="A916" s="428" t="s">
        <v>5027</v>
      </c>
    </row>
    <row r="917" spans="1:1" x14ac:dyDescent="0.35">
      <c r="A917" s="428" t="s">
        <v>5028</v>
      </c>
    </row>
    <row r="918" spans="1:1" x14ac:dyDescent="0.35">
      <c r="A918" s="428" t="s">
        <v>5029</v>
      </c>
    </row>
    <row r="919" spans="1:1" x14ac:dyDescent="0.35">
      <c r="A919" s="428" t="s">
        <v>5030</v>
      </c>
    </row>
    <row r="920" spans="1:1" x14ac:dyDescent="0.35">
      <c r="A920" s="428" t="s">
        <v>5031</v>
      </c>
    </row>
    <row r="921" spans="1:1" x14ac:dyDescent="0.35">
      <c r="A921" s="428" t="s">
        <v>5032</v>
      </c>
    </row>
    <row r="922" spans="1:1" x14ac:dyDescent="0.35">
      <c r="A922" s="428" t="s">
        <v>5033</v>
      </c>
    </row>
    <row r="923" spans="1:1" x14ac:dyDescent="0.35">
      <c r="A923" s="428" t="s">
        <v>5034</v>
      </c>
    </row>
    <row r="924" spans="1:1" x14ac:dyDescent="0.35">
      <c r="A924" s="428" t="s">
        <v>5035</v>
      </c>
    </row>
    <row r="925" spans="1:1" x14ac:dyDescent="0.35">
      <c r="A925" s="428" t="s">
        <v>5036</v>
      </c>
    </row>
    <row r="926" spans="1:1" x14ac:dyDescent="0.35">
      <c r="A926" s="428" t="s">
        <v>5037</v>
      </c>
    </row>
    <row r="927" spans="1:1" x14ac:dyDescent="0.35">
      <c r="A927" s="428" t="s">
        <v>5038</v>
      </c>
    </row>
    <row r="928" spans="1:1" x14ac:dyDescent="0.35">
      <c r="A928" s="428" t="s">
        <v>5039</v>
      </c>
    </row>
    <row r="929" spans="1:1" x14ac:dyDescent="0.35">
      <c r="A929" s="428" t="s">
        <v>5040</v>
      </c>
    </row>
    <row r="930" spans="1:1" x14ac:dyDescent="0.35">
      <c r="A930" s="428" t="s">
        <v>5041</v>
      </c>
    </row>
    <row r="931" spans="1:1" x14ac:dyDescent="0.35">
      <c r="A931" s="428" t="s">
        <v>5042</v>
      </c>
    </row>
    <row r="932" spans="1:1" x14ac:dyDescent="0.35">
      <c r="A932" s="428" t="s">
        <v>5043</v>
      </c>
    </row>
    <row r="933" spans="1:1" x14ac:dyDescent="0.35">
      <c r="A933" s="428" t="s">
        <v>5044</v>
      </c>
    </row>
    <row r="934" spans="1:1" x14ac:dyDescent="0.35">
      <c r="A934" s="428" t="s">
        <v>5045</v>
      </c>
    </row>
    <row r="935" spans="1:1" x14ac:dyDescent="0.35">
      <c r="A935" s="428" t="s">
        <v>5046</v>
      </c>
    </row>
    <row r="936" spans="1:1" x14ac:dyDescent="0.35">
      <c r="A936" s="428" t="s">
        <v>5047</v>
      </c>
    </row>
    <row r="937" spans="1:1" x14ac:dyDescent="0.35">
      <c r="A937" s="428" t="s">
        <v>5048</v>
      </c>
    </row>
    <row r="938" spans="1:1" x14ac:dyDescent="0.35">
      <c r="A938" s="428" t="s">
        <v>5049</v>
      </c>
    </row>
    <row r="939" spans="1:1" x14ac:dyDescent="0.35">
      <c r="A939" s="428" t="s">
        <v>5050</v>
      </c>
    </row>
    <row r="940" spans="1:1" x14ac:dyDescent="0.35">
      <c r="A940" s="428" t="s">
        <v>5051</v>
      </c>
    </row>
    <row r="941" spans="1:1" x14ac:dyDescent="0.35">
      <c r="A941" s="428" t="s">
        <v>5052</v>
      </c>
    </row>
    <row r="942" spans="1:1" x14ac:dyDescent="0.35">
      <c r="A942" s="428" t="s">
        <v>5053</v>
      </c>
    </row>
    <row r="943" spans="1:1" x14ac:dyDescent="0.35">
      <c r="A943" s="428" t="s">
        <v>5054</v>
      </c>
    </row>
    <row r="944" spans="1:1" x14ac:dyDescent="0.35">
      <c r="A944" s="428" t="s">
        <v>5055</v>
      </c>
    </row>
    <row r="945" spans="1:1" x14ac:dyDescent="0.35">
      <c r="A945" s="428" t="s">
        <v>5056</v>
      </c>
    </row>
    <row r="946" spans="1:1" x14ac:dyDescent="0.35">
      <c r="A946" s="428" t="s">
        <v>5057</v>
      </c>
    </row>
    <row r="947" spans="1:1" x14ac:dyDescent="0.35">
      <c r="A947" s="428" t="s">
        <v>5058</v>
      </c>
    </row>
    <row r="948" spans="1:1" x14ac:dyDescent="0.35">
      <c r="A948" s="428" t="s">
        <v>5059</v>
      </c>
    </row>
    <row r="949" spans="1:1" x14ac:dyDescent="0.35">
      <c r="A949" s="428" t="s">
        <v>5060</v>
      </c>
    </row>
    <row r="950" spans="1:1" x14ac:dyDescent="0.35">
      <c r="A950" s="428" t="s">
        <v>5061</v>
      </c>
    </row>
    <row r="951" spans="1:1" x14ac:dyDescent="0.35">
      <c r="A951" s="428" t="s">
        <v>5062</v>
      </c>
    </row>
    <row r="952" spans="1:1" x14ac:dyDescent="0.35">
      <c r="A952" s="428" t="s">
        <v>5063</v>
      </c>
    </row>
    <row r="953" spans="1:1" x14ac:dyDescent="0.35">
      <c r="A953" s="428" t="s">
        <v>5064</v>
      </c>
    </row>
    <row r="954" spans="1:1" x14ac:dyDescent="0.35">
      <c r="A954" s="428" t="s">
        <v>5065</v>
      </c>
    </row>
    <row r="955" spans="1:1" x14ac:dyDescent="0.35">
      <c r="A955" s="428" t="s">
        <v>5066</v>
      </c>
    </row>
    <row r="956" spans="1:1" x14ac:dyDescent="0.35">
      <c r="A956" s="428" t="s">
        <v>5067</v>
      </c>
    </row>
    <row r="957" spans="1:1" x14ac:dyDescent="0.35">
      <c r="A957" s="428" t="s">
        <v>5068</v>
      </c>
    </row>
    <row r="958" spans="1:1" x14ac:dyDescent="0.35">
      <c r="A958" s="428" t="s">
        <v>5069</v>
      </c>
    </row>
    <row r="959" spans="1:1" x14ac:dyDescent="0.35">
      <c r="A959" s="428" t="s">
        <v>5070</v>
      </c>
    </row>
    <row r="960" spans="1:1" x14ac:dyDescent="0.35">
      <c r="A960" s="428" t="s">
        <v>5071</v>
      </c>
    </row>
    <row r="961" spans="1:1" x14ac:dyDescent="0.35">
      <c r="A961" s="428" t="s">
        <v>5072</v>
      </c>
    </row>
    <row r="962" spans="1:1" x14ac:dyDescent="0.35">
      <c r="A962" s="428" t="s">
        <v>5073</v>
      </c>
    </row>
    <row r="963" spans="1:1" x14ac:dyDescent="0.35">
      <c r="A963" s="428" t="s">
        <v>5074</v>
      </c>
    </row>
    <row r="964" spans="1:1" x14ac:dyDescent="0.35">
      <c r="A964" s="428" t="s">
        <v>5075</v>
      </c>
    </row>
    <row r="965" spans="1:1" x14ac:dyDescent="0.35">
      <c r="A965" s="428" t="s">
        <v>5076</v>
      </c>
    </row>
    <row r="966" spans="1:1" x14ac:dyDescent="0.35">
      <c r="A966" s="428" t="s">
        <v>5077</v>
      </c>
    </row>
    <row r="967" spans="1:1" x14ac:dyDescent="0.35">
      <c r="A967" s="428" t="s">
        <v>5078</v>
      </c>
    </row>
    <row r="968" spans="1:1" x14ac:dyDescent="0.35">
      <c r="A968" s="428" t="s">
        <v>5079</v>
      </c>
    </row>
    <row r="969" spans="1:1" x14ac:dyDescent="0.35">
      <c r="A969" s="428" t="s">
        <v>5080</v>
      </c>
    </row>
    <row r="970" spans="1:1" x14ac:dyDescent="0.35">
      <c r="A970" s="428" t="s">
        <v>5081</v>
      </c>
    </row>
    <row r="971" spans="1:1" x14ac:dyDescent="0.35">
      <c r="A971" s="428" t="s">
        <v>5082</v>
      </c>
    </row>
    <row r="972" spans="1:1" x14ac:dyDescent="0.35">
      <c r="A972" s="428" t="s">
        <v>5083</v>
      </c>
    </row>
    <row r="973" spans="1:1" x14ac:dyDescent="0.35">
      <c r="A973" s="428" t="s">
        <v>5084</v>
      </c>
    </row>
    <row r="974" spans="1:1" x14ac:dyDescent="0.35">
      <c r="A974" s="428" t="s">
        <v>5085</v>
      </c>
    </row>
    <row r="975" spans="1:1" x14ac:dyDescent="0.35">
      <c r="A975" s="428" t="s">
        <v>5086</v>
      </c>
    </row>
    <row r="976" spans="1:1" x14ac:dyDescent="0.35">
      <c r="A976" s="428" t="s">
        <v>5087</v>
      </c>
    </row>
    <row r="977" spans="1:1" x14ac:dyDescent="0.35">
      <c r="A977" s="428" t="s">
        <v>5088</v>
      </c>
    </row>
    <row r="978" spans="1:1" x14ac:dyDescent="0.35">
      <c r="A978" s="428" t="s">
        <v>5089</v>
      </c>
    </row>
    <row r="979" spans="1:1" x14ac:dyDescent="0.35">
      <c r="A979" s="428" t="s">
        <v>5090</v>
      </c>
    </row>
    <row r="980" spans="1:1" x14ac:dyDescent="0.35">
      <c r="A980" s="428" t="s">
        <v>5091</v>
      </c>
    </row>
    <row r="981" spans="1:1" x14ac:dyDescent="0.35">
      <c r="A981" s="428" t="s">
        <v>5092</v>
      </c>
    </row>
    <row r="982" spans="1:1" x14ac:dyDescent="0.35">
      <c r="A982" s="428" t="s">
        <v>5093</v>
      </c>
    </row>
    <row r="983" spans="1:1" x14ac:dyDescent="0.35">
      <c r="A983" s="428" t="s">
        <v>5094</v>
      </c>
    </row>
    <row r="984" spans="1:1" x14ac:dyDescent="0.35">
      <c r="A984" s="428" t="s">
        <v>5095</v>
      </c>
    </row>
    <row r="985" spans="1:1" x14ac:dyDescent="0.35">
      <c r="A985" s="428" t="s">
        <v>5096</v>
      </c>
    </row>
    <row r="986" spans="1:1" x14ac:dyDescent="0.35">
      <c r="A986" s="428" t="s">
        <v>5097</v>
      </c>
    </row>
    <row r="987" spans="1:1" x14ac:dyDescent="0.35">
      <c r="A987" s="428" t="s">
        <v>5098</v>
      </c>
    </row>
    <row r="988" spans="1:1" x14ac:dyDescent="0.35">
      <c r="A988" s="428" t="s">
        <v>5099</v>
      </c>
    </row>
    <row r="989" spans="1:1" x14ac:dyDescent="0.35">
      <c r="A989" s="428" t="s">
        <v>5100</v>
      </c>
    </row>
    <row r="990" spans="1:1" x14ac:dyDescent="0.35">
      <c r="A990" s="428" t="s">
        <v>5101</v>
      </c>
    </row>
    <row r="991" spans="1:1" x14ac:dyDescent="0.35">
      <c r="A991" s="428" t="s">
        <v>5102</v>
      </c>
    </row>
    <row r="992" spans="1:1" x14ac:dyDescent="0.35">
      <c r="A992" s="428" t="s">
        <v>5103</v>
      </c>
    </row>
    <row r="993" spans="1:1" x14ac:dyDescent="0.35">
      <c r="A993" s="428" t="s">
        <v>5104</v>
      </c>
    </row>
    <row r="994" spans="1:1" x14ac:dyDescent="0.35">
      <c r="A994" s="428" t="s">
        <v>5105</v>
      </c>
    </row>
    <row r="995" spans="1:1" x14ac:dyDescent="0.35">
      <c r="A995" s="428" t="s">
        <v>5106</v>
      </c>
    </row>
    <row r="996" spans="1:1" x14ac:dyDescent="0.35">
      <c r="A996" s="428" t="s">
        <v>5107</v>
      </c>
    </row>
    <row r="997" spans="1:1" x14ac:dyDescent="0.35">
      <c r="A997" s="428" t="s">
        <v>5108</v>
      </c>
    </row>
    <row r="998" spans="1:1" x14ac:dyDescent="0.35">
      <c r="A998" s="428" t="s">
        <v>5109</v>
      </c>
    </row>
    <row r="999" spans="1:1" x14ac:dyDescent="0.35">
      <c r="A999" s="428" t="s">
        <v>5110</v>
      </c>
    </row>
    <row r="1000" spans="1:1" x14ac:dyDescent="0.35">
      <c r="A1000" s="428" t="s">
        <v>5111</v>
      </c>
    </row>
    <row r="1001" spans="1:1" x14ac:dyDescent="0.35">
      <c r="A1001" s="428" t="s">
        <v>5112</v>
      </c>
    </row>
    <row r="1002" spans="1:1" x14ac:dyDescent="0.35">
      <c r="A1002" s="428" t="s">
        <v>5113</v>
      </c>
    </row>
    <row r="1003" spans="1:1" x14ac:dyDescent="0.35">
      <c r="A1003" s="428" t="s">
        <v>5114</v>
      </c>
    </row>
    <row r="1004" spans="1:1" x14ac:dyDescent="0.35">
      <c r="A1004" s="428" t="s">
        <v>5115</v>
      </c>
    </row>
    <row r="1005" spans="1:1" x14ac:dyDescent="0.35">
      <c r="A1005" s="428" t="s">
        <v>5116</v>
      </c>
    </row>
    <row r="1006" spans="1:1" x14ac:dyDescent="0.35">
      <c r="A1006" s="428" t="s">
        <v>5117</v>
      </c>
    </row>
    <row r="1007" spans="1:1" x14ac:dyDescent="0.35">
      <c r="A1007" s="428" t="s">
        <v>5118</v>
      </c>
    </row>
    <row r="1008" spans="1:1" x14ac:dyDescent="0.35">
      <c r="A1008" s="428" t="s">
        <v>5119</v>
      </c>
    </row>
    <row r="1009" spans="1:1" x14ac:dyDescent="0.35">
      <c r="A1009" s="428" t="s">
        <v>5120</v>
      </c>
    </row>
    <row r="1010" spans="1:1" x14ac:dyDescent="0.35">
      <c r="A1010" s="428" t="s">
        <v>5121</v>
      </c>
    </row>
    <row r="1011" spans="1:1" x14ac:dyDescent="0.35">
      <c r="A1011" s="428" t="s">
        <v>5122</v>
      </c>
    </row>
    <row r="1012" spans="1:1" x14ac:dyDescent="0.35">
      <c r="A1012" s="428" t="s">
        <v>5123</v>
      </c>
    </row>
    <row r="1013" spans="1:1" x14ac:dyDescent="0.35">
      <c r="A1013" s="428" t="s">
        <v>5124</v>
      </c>
    </row>
    <row r="1014" spans="1:1" x14ac:dyDescent="0.35">
      <c r="A1014" s="428" t="s">
        <v>5125</v>
      </c>
    </row>
    <row r="1015" spans="1:1" x14ac:dyDescent="0.35">
      <c r="A1015" s="428" t="s">
        <v>5126</v>
      </c>
    </row>
    <row r="1016" spans="1:1" x14ac:dyDescent="0.35">
      <c r="A1016" s="428" t="s">
        <v>5127</v>
      </c>
    </row>
    <row r="1017" spans="1:1" x14ac:dyDescent="0.35">
      <c r="A1017" s="428" t="s">
        <v>5128</v>
      </c>
    </row>
    <row r="1018" spans="1:1" x14ac:dyDescent="0.35">
      <c r="A1018" s="428" t="s">
        <v>5129</v>
      </c>
    </row>
    <row r="1019" spans="1:1" x14ac:dyDescent="0.35">
      <c r="A1019" s="428" t="s">
        <v>5130</v>
      </c>
    </row>
    <row r="1020" spans="1:1" x14ac:dyDescent="0.35">
      <c r="A1020" s="428" t="s">
        <v>5131</v>
      </c>
    </row>
    <row r="1021" spans="1:1" x14ac:dyDescent="0.35">
      <c r="A1021" s="428" t="s">
        <v>5132</v>
      </c>
    </row>
    <row r="1022" spans="1:1" x14ac:dyDescent="0.35">
      <c r="A1022" s="428" t="s">
        <v>5133</v>
      </c>
    </row>
    <row r="1023" spans="1:1" x14ac:dyDescent="0.35">
      <c r="A1023" s="428" t="s">
        <v>5134</v>
      </c>
    </row>
    <row r="1024" spans="1:1" x14ac:dyDescent="0.35">
      <c r="A1024" s="428" t="s">
        <v>5135</v>
      </c>
    </row>
    <row r="1025" spans="1:1" x14ac:dyDescent="0.35">
      <c r="A1025" s="428" t="s">
        <v>5136</v>
      </c>
    </row>
    <row r="1026" spans="1:1" x14ac:dyDescent="0.35">
      <c r="A1026" s="428" t="s">
        <v>5137</v>
      </c>
    </row>
    <row r="1027" spans="1:1" x14ac:dyDescent="0.35">
      <c r="A1027" s="428" t="s">
        <v>5138</v>
      </c>
    </row>
    <row r="1028" spans="1:1" x14ac:dyDescent="0.35">
      <c r="A1028" s="428" t="s">
        <v>5139</v>
      </c>
    </row>
    <row r="1029" spans="1:1" x14ac:dyDescent="0.35">
      <c r="A1029" s="428" t="s">
        <v>5140</v>
      </c>
    </row>
    <row r="1030" spans="1:1" x14ac:dyDescent="0.35">
      <c r="A1030" s="428" t="s">
        <v>5141</v>
      </c>
    </row>
    <row r="1031" spans="1:1" x14ac:dyDescent="0.35">
      <c r="A1031" s="428" t="s">
        <v>5142</v>
      </c>
    </row>
    <row r="1032" spans="1:1" x14ac:dyDescent="0.35">
      <c r="A1032" s="428" t="s">
        <v>5143</v>
      </c>
    </row>
    <row r="1033" spans="1:1" x14ac:dyDescent="0.35">
      <c r="A1033" s="428" t="s">
        <v>5144</v>
      </c>
    </row>
    <row r="1034" spans="1:1" x14ac:dyDescent="0.35">
      <c r="A1034" s="428" t="s">
        <v>5145</v>
      </c>
    </row>
    <row r="1035" spans="1:1" x14ac:dyDescent="0.35">
      <c r="A1035" s="428" t="s">
        <v>5146</v>
      </c>
    </row>
    <row r="1036" spans="1:1" x14ac:dyDescent="0.35">
      <c r="A1036" s="428" t="s">
        <v>5147</v>
      </c>
    </row>
    <row r="1037" spans="1:1" x14ac:dyDescent="0.35">
      <c r="A1037" s="428" t="s">
        <v>5148</v>
      </c>
    </row>
    <row r="1038" spans="1:1" x14ac:dyDescent="0.35">
      <c r="A1038" s="428" t="s">
        <v>5149</v>
      </c>
    </row>
    <row r="1039" spans="1:1" x14ac:dyDescent="0.35">
      <c r="A1039" s="428" t="s">
        <v>5150</v>
      </c>
    </row>
    <row r="1040" spans="1:1" x14ac:dyDescent="0.35">
      <c r="A1040" s="428" t="s">
        <v>5151</v>
      </c>
    </row>
    <row r="1041" spans="1:1" x14ac:dyDescent="0.35">
      <c r="A1041" s="428" t="s">
        <v>5152</v>
      </c>
    </row>
    <row r="1042" spans="1:1" x14ac:dyDescent="0.35">
      <c r="A1042" s="428" t="s">
        <v>5153</v>
      </c>
    </row>
    <row r="1043" spans="1:1" x14ac:dyDescent="0.35">
      <c r="A1043" s="428" t="s">
        <v>5154</v>
      </c>
    </row>
    <row r="1044" spans="1:1" x14ac:dyDescent="0.35">
      <c r="A1044" s="428" t="s">
        <v>5155</v>
      </c>
    </row>
    <row r="1045" spans="1:1" x14ac:dyDescent="0.35">
      <c r="A1045" s="428" t="s">
        <v>5156</v>
      </c>
    </row>
    <row r="1046" spans="1:1" x14ac:dyDescent="0.35">
      <c r="A1046" s="428" t="s">
        <v>5157</v>
      </c>
    </row>
    <row r="1047" spans="1:1" x14ac:dyDescent="0.35">
      <c r="A1047" s="428" t="s">
        <v>5158</v>
      </c>
    </row>
    <row r="1048" spans="1:1" x14ac:dyDescent="0.35">
      <c r="A1048" s="428" t="s">
        <v>5159</v>
      </c>
    </row>
    <row r="1049" spans="1:1" x14ac:dyDescent="0.35">
      <c r="A1049" s="428" t="s">
        <v>5160</v>
      </c>
    </row>
    <row r="1050" spans="1:1" x14ac:dyDescent="0.35">
      <c r="A1050" s="428" t="s">
        <v>5161</v>
      </c>
    </row>
    <row r="1051" spans="1:1" x14ac:dyDescent="0.35">
      <c r="A1051" s="428" t="s">
        <v>5162</v>
      </c>
    </row>
    <row r="1052" spans="1:1" x14ac:dyDescent="0.35">
      <c r="A1052" s="428" t="s">
        <v>5163</v>
      </c>
    </row>
    <row r="1053" spans="1:1" x14ac:dyDescent="0.35">
      <c r="A1053" s="428" t="s">
        <v>5164</v>
      </c>
    </row>
    <row r="1054" spans="1:1" x14ac:dyDescent="0.35">
      <c r="A1054" s="428" t="s">
        <v>5165</v>
      </c>
    </row>
    <row r="1055" spans="1:1" x14ac:dyDescent="0.35">
      <c r="A1055" s="428" t="s">
        <v>5166</v>
      </c>
    </row>
    <row r="1056" spans="1:1" x14ac:dyDescent="0.35">
      <c r="A1056" s="428" t="s">
        <v>5167</v>
      </c>
    </row>
    <row r="1057" spans="1:1" x14ac:dyDescent="0.35">
      <c r="A1057" s="428" t="s">
        <v>5168</v>
      </c>
    </row>
    <row r="1058" spans="1:1" x14ac:dyDescent="0.35">
      <c r="A1058" s="428" t="s">
        <v>5169</v>
      </c>
    </row>
    <row r="1059" spans="1:1" x14ac:dyDescent="0.35">
      <c r="A1059" s="428" t="s">
        <v>5170</v>
      </c>
    </row>
    <row r="1060" spans="1:1" x14ac:dyDescent="0.35">
      <c r="A1060" s="428" t="s">
        <v>5171</v>
      </c>
    </row>
    <row r="1061" spans="1:1" x14ac:dyDescent="0.35">
      <c r="A1061" s="428" t="s">
        <v>5172</v>
      </c>
    </row>
    <row r="1062" spans="1:1" x14ac:dyDescent="0.35">
      <c r="A1062" s="428" t="s">
        <v>5173</v>
      </c>
    </row>
    <row r="1063" spans="1:1" x14ac:dyDescent="0.35">
      <c r="A1063" s="428" t="s">
        <v>5174</v>
      </c>
    </row>
    <row r="1064" spans="1:1" x14ac:dyDescent="0.35">
      <c r="A1064" s="428" t="s">
        <v>5175</v>
      </c>
    </row>
    <row r="1065" spans="1:1" x14ac:dyDescent="0.35">
      <c r="A1065" s="428" t="s">
        <v>5176</v>
      </c>
    </row>
    <row r="1066" spans="1:1" x14ac:dyDescent="0.35">
      <c r="A1066" s="428" t="s">
        <v>5177</v>
      </c>
    </row>
    <row r="1067" spans="1:1" x14ac:dyDescent="0.35">
      <c r="A1067" s="428" t="s">
        <v>5178</v>
      </c>
    </row>
    <row r="1068" spans="1:1" x14ac:dyDescent="0.35">
      <c r="A1068" s="428" t="s">
        <v>5179</v>
      </c>
    </row>
    <row r="1069" spans="1:1" x14ac:dyDescent="0.35">
      <c r="A1069" s="428" t="s">
        <v>5180</v>
      </c>
    </row>
    <row r="1070" spans="1:1" x14ac:dyDescent="0.35">
      <c r="A1070" s="428" t="s">
        <v>5181</v>
      </c>
    </row>
    <row r="1071" spans="1:1" x14ac:dyDescent="0.35">
      <c r="A1071" s="428" t="s">
        <v>5182</v>
      </c>
    </row>
    <row r="1072" spans="1:1" x14ac:dyDescent="0.35">
      <c r="A1072" s="428" t="s">
        <v>5183</v>
      </c>
    </row>
    <row r="1073" spans="1:1" x14ac:dyDescent="0.35">
      <c r="A1073" s="428" t="s">
        <v>5184</v>
      </c>
    </row>
    <row r="1074" spans="1:1" x14ac:dyDescent="0.35">
      <c r="A1074" s="428" t="s">
        <v>5185</v>
      </c>
    </row>
    <row r="1075" spans="1:1" x14ac:dyDescent="0.35">
      <c r="A1075" s="428" t="s">
        <v>5186</v>
      </c>
    </row>
    <row r="1076" spans="1:1" x14ac:dyDescent="0.35">
      <c r="A1076" s="428" t="s">
        <v>5187</v>
      </c>
    </row>
    <row r="1077" spans="1:1" x14ac:dyDescent="0.35">
      <c r="A1077" s="428" t="s">
        <v>5188</v>
      </c>
    </row>
    <row r="1078" spans="1:1" x14ac:dyDescent="0.35">
      <c r="A1078" s="428" t="s">
        <v>5189</v>
      </c>
    </row>
    <row r="1079" spans="1:1" x14ac:dyDescent="0.35">
      <c r="A1079" s="428" t="s">
        <v>5190</v>
      </c>
    </row>
    <row r="1080" spans="1:1" x14ac:dyDescent="0.35">
      <c r="A1080" s="428" t="s">
        <v>5191</v>
      </c>
    </row>
    <row r="1081" spans="1:1" x14ac:dyDescent="0.35">
      <c r="A1081" s="428" t="s">
        <v>5192</v>
      </c>
    </row>
    <row r="1082" spans="1:1" x14ac:dyDescent="0.35">
      <c r="A1082" s="428" t="s">
        <v>5193</v>
      </c>
    </row>
    <row r="1083" spans="1:1" x14ac:dyDescent="0.35">
      <c r="A1083" s="428" t="s">
        <v>5194</v>
      </c>
    </row>
    <row r="1084" spans="1:1" x14ac:dyDescent="0.35">
      <c r="A1084" s="428" t="s">
        <v>5195</v>
      </c>
    </row>
    <row r="1085" spans="1:1" x14ac:dyDescent="0.35">
      <c r="A1085" s="428" t="s">
        <v>5196</v>
      </c>
    </row>
    <row r="1086" spans="1:1" x14ac:dyDescent="0.35">
      <c r="A1086" s="428" t="s">
        <v>5197</v>
      </c>
    </row>
    <row r="1087" spans="1:1" x14ac:dyDescent="0.35">
      <c r="A1087" s="428" t="s">
        <v>5198</v>
      </c>
    </row>
    <row r="1088" spans="1:1" x14ac:dyDescent="0.35">
      <c r="A1088" s="428" t="s">
        <v>5199</v>
      </c>
    </row>
    <row r="1089" spans="1:1" x14ac:dyDescent="0.35">
      <c r="A1089" s="428" t="s">
        <v>5200</v>
      </c>
    </row>
    <row r="1090" spans="1:1" x14ac:dyDescent="0.35">
      <c r="A1090" s="428" t="s">
        <v>5201</v>
      </c>
    </row>
    <row r="1091" spans="1:1" x14ac:dyDescent="0.35">
      <c r="A1091" s="428" t="s">
        <v>5202</v>
      </c>
    </row>
    <row r="1092" spans="1:1" x14ac:dyDescent="0.35">
      <c r="A1092" s="428" t="s">
        <v>5203</v>
      </c>
    </row>
    <row r="1093" spans="1:1" x14ac:dyDescent="0.35">
      <c r="A1093" s="428" t="s">
        <v>5204</v>
      </c>
    </row>
    <row r="1094" spans="1:1" x14ac:dyDescent="0.35">
      <c r="A1094" s="428" t="s">
        <v>5205</v>
      </c>
    </row>
    <row r="1095" spans="1:1" x14ac:dyDescent="0.35">
      <c r="A1095" s="428" t="s">
        <v>5206</v>
      </c>
    </row>
    <row r="1096" spans="1:1" x14ac:dyDescent="0.35">
      <c r="A1096" s="428" t="s">
        <v>5207</v>
      </c>
    </row>
    <row r="1097" spans="1:1" x14ac:dyDescent="0.35">
      <c r="A1097" s="428" t="s">
        <v>5208</v>
      </c>
    </row>
    <row r="1098" spans="1:1" x14ac:dyDescent="0.35">
      <c r="A1098" s="428" t="s">
        <v>5209</v>
      </c>
    </row>
    <row r="1099" spans="1:1" x14ac:dyDescent="0.35">
      <c r="A1099" s="428" t="s">
        <v>5210</v>
      </c>
    </row>
    <row r="1100" spans="1:1" x14ac:dyDescent="0.35">
      <c r="A1100" s="428" t="s">
        <v>5211</v>
      </c>
    </row>
    <row r="1101" spans="1:1" x14ac:dyDescent="0.35">
      <c r="A1101" s="428" t="s">
        <v>5212</v>
      </c>
    </row>
    <row r="1102" spans="1:1" x14ac:dyDescent="0.35">
      <c r="A1102" s="428" t="s">
        <v>5213</v>
      </c>
    </row>
    <row r="1103" spans="1:1" x14ac:dyDescent="0.35">
      <c r="A1103" s="428" t="s">
        <v>5214</v>
      </c>
    </row>
    <row r="1104" spans="1:1" x14ac:dyDescent="0.35">
      <c r="A1104" s="428" t="s">
        <v>5215</v>
      </c>
    </row>
    <row r="1105" spans="1:1" x14ac:dyDescent="0.35">
      <c r="A1105" s="428" t="s">
        <v>5216</v>
      </c>
    </row>
    <row r="1106" spans="1:1" x14ac:dyDescent="0.35">
      <c r="A1106" s="428" t="s">
        <v>5217</v>
      </c>
    </row>
    <row r="1107" spans="1:1" x14ac:dyDescent="0.35">
      <c r="A1107" s="428" t="s">
        <v>5218</v>
      </c>
    </row>
    <row r="1108" spans="1:1" x14ac:dyDescent="0.35">
      <c r="A1108" s="428" t="s">
        <v>5219</v>
      </c>
    </row>
    <row r="1109" spans="1:1" x14ac:dyDescent="0.35">
      <c r="A1109" s="428" t="s">
        <v>5220</v>
      </c>
    </row>
    <row r="1110" spans="1:1" x14ac:dyDescent="0.35">
      <c r="A1110" s="428" t="s">
        <v>5221</v>
      </c>
    </row>
    <row r="1111" spans="1:1" x14ac:dyDescent="0.35">
      <c r="A1111" s="428" t="s">
        <v>5222</v>
      </c>
    </row>
    <row r="1112" spans="1:1" x14ac:dyDescent="0.35">
      <c r="A1112" s="428" t="s">
        <v>5223</v>
      </c>
    </row>
    <row r="1113" spans="1:1" x14ac:dyDescent="0.35">
      <c r="A1113" s="428" t="s">
        <v>5224</v>
      </c>
    </row>
    <row r="1114" spans="1:1" x14ac:dyDescent="0.35">
      <c r="A1114" s="428" t="s">
        <v>5225</v>
      </c>
    </row>
    <row r="1115" spans="1:1" x14ac:dyDescent="0.35">
      <c r="A1115" s="428" t="s">
        <v>5226</v>
      </c>
    </row>
    <row r="1116" spans="1:1" x14ac:dyDescent="0.35">
      <c r="A1116" s="428" t="s">
        <v>5227</v>
      </c>
    </row>
    <row r="1117" spans="1:1" x14ac:dyDescent="0.35">
      <c r="A1117" s="428" t="s">
        <v>5228</v>
      </c>
    </row>
    <row r="1118" spans="1:1" x14ac:dyDescent="0.35">
      <c r="A1118" s="428" t="s">
        <v>5229</v>
      </c>
    </row>
    <row r="1119" spans="1:1" x14ac:dyDescent="0.35">
      <c r="A1119" s="428" t="s">
        <v>5230</v>
      </c>
    </row>
    <row r="1120" spans="1:1" x14ac:dyDescent="0.35">
      <c r="A1120" s="428" t="s">
        <v>5231</v>
      </c>
    </row>
    <row r="1121" spans="1:1" x14ac:dyDescent="0.35">
      <c r="A1121" s="428" t="s">
        <v>5232</v>
      </c>
    </row>
    <row r="1122" spans="1:1" x14ac:dyDescent="0.35">
      <c r="A1122" s="428" t="s">
        <v>5233</v>
      </c>
    </row>
    <row r="1123" spans="1:1" x14ac:dyDescent="0.35">
      <c r="A1123" s="428" t="s">
        <v>5234</v>
      </c>
    </row>
    <row r="1124" spans="1:1" x14ac:dyDescent="0.35">
      <c r="A1124" s="428" t="s">
        <v>5235</v>
      </c>
    </row>
    <row r="1125" spans="1:1" x14ac:dyDescent="0.35">
      <c r="A1125" s="428" t="s">
        <v>5236</v>
      </c>
    </row>
    <row r="1126" spans="1:1" x14ac:dyDescent="0.35">
      <c r="A1126" s="428" t="s">
        <v>5237</v>
      </c>
    </row>
    <row r="1127" spans="1:1" x14ac:dyDescent="0.35">
      <c r="A1127" s="428" t="s">
        <v>5238</v>
      </c>
    </row>
    <row r="1128" spans="1:1" x14ac:dyDescent="0.35">
      <c r="A1128" s="428" t="s">
        <v>5239</v>
      </c>
    </row>
    <row r="1129" spans="1:1" x14ac:dyDescent="0.35">
      <c r="A1129" s="428" t="s">
        <v>5240</v>
      </c>
    </row>
    <row r="1130" spans="1:1" x14ac:dyDescent="0.35">
      <c r="A1130" s="428" t="s">
        <v>5241</v>
      </c>
    </row>
    <row r="1131" spans="1:1" x14ac:dyDescent="0.35">
      <c r="A1131" s="428" t="s">
        <v>5242</v>
      </c>
    </row>
    <row r="1132" spans="1:1" x14ac:dyDescent="0.35">
      <c r="A1132" s="428" t="s">
        <v>5243</v>
      </c>
    </row>
    <row r="1133" spans="1:1" x14ac:dyDescent="0.35">
      <c r="A1133" s="428" t="s">
        <v>5244</v>
      </c>
    </row>
    <row r="1134" spans="1:1" x14ac:dyDescent="0.35">
      <c r="A1134" s="428" t="s">
        <v>5245</v>
      </c>
    </row>
    <row r="1135" spans="1:1" x14ac:dyDescent="0.35">
      <c r="A1135" s="428" t="s">
        <v>5246</v>
      </c>
    </row>
    <row r="1136" spans="1:1" x14ac:dyDescent="0.35">
      <c r="A1136" s="428" t="s">
        <v>5247</v>
      </c>
    </row>
    <row r="1137" spans="1:1" x14ac:dyDescent="0.35">
      <c r="A1137" s="428" t="s">
        <v>5248</v>
      </c>
    </row>
    <row r="1138" spans="1:1" x14ac:dyDescent="0.35">
      <c r="A1138" s="428" t="s">
        <v>5249</v>
      </c>
    </row>
    <row r="1139" spans="1:1" x14ac:dyDescent="0.35">
      <c r="A1139" s="428" t="s">
        <v>5250</v>
      </c>
    </row>
    <row r="1140" spans="1:1" x14ac:dyDescent="0.35">
      <c r="A1140" s="428" t="s">
        <v>5251</v>
      </c>
    </row>
    <row r="1141" spans="1:1" x14ac:dyDescent="0.35">
      <c r="A1141" s="428" t="s">
        <v>5252</v>
      </c>
    </row>
    <row r="1142" spans="1:1" x14ac:dyDescent="0.35">
      <c r="A1142" s="428" t="s">
        <v>5253</v>
      </c>
    </row>
    <row r="1143" spans="1:1" x14ac:dyDescent="0.35">
      <c r="A1143" s="428" t="s">
        <v>5254</v>
      </c>
    </row>
    <row r="1144" spans="1:1" x14ac:dyDescent="0.35">
      <c r="A1144" s="428" t="s">
        <v>5255</v>
      </c>
    </row>
    <row r="1145" spans="1:1" x14ac:dyDescent="0.35">
      <c r="A1145" s="428" t="s">
        <v>5256</v>
      </c>
    </row>
    <row r="1146" spans="1:1" x14ac:dyDescent="0.35">
      <c r="A1146" s="428" t="s">
        <v>5257</v>
      </c>
    </row>
    <row r="1147" spans="1:1" x14ac:dyDescent="0.35">
      <c r="A1147" s="428" t="s">
        <v>5258</v>
      </c>
    </row>
    <row r="1148" spans="1:1" x14ac:dyDescent="0.35">
      <c r="A1148" s="428" t="s">
        <v>5259</v>
      </c>
    </row>
    <row r="1149" spans="1:1" x14ac:dyDescent="0.35">
      <c r="A1149" s="428" t="s">
        <v>5260</v>
      </c>
    </row>
    <row r="1150" spans="1:1" x14ac:dyDescent="0.35">
      <c r="A1150" s="428" t="s">
        <v>5261</v>
      </c>
    </row>
    <row r="1151" spans="1:1" x14ac:dyDescent="0.35">
      <c r="A1151" s="428" t="s">
        <v>5262</v>
      </c>
    </row>
    <row r="1152" spans="1:1" x14ac:dyDescent="0.35">
      <c r="A1152" s="428" t="s">
        <v>5263</v>
      </c>
    </row>
    <row r="1153" spans="1:1" x14ac:dyDescent="0.35">
      <c r="A1153" s="428" t="s">
        <v>5264</v>
      </c>
    </row>
    <row r="1154" spans="1:1" x14ac:dyDescent="0.35">
      <c r="A1154" s="428" t="s">
        <v>5265</v>
      </c>
    </row>
    <row r="1155" spans="1:1" x14ac:dyDescent="0.35">
      <c r="A1155" s="428" t="s">
        <v>5266</v>
      </c>
    </row>
    <row r="1156" spans="1:1" x14ac:dyDescent="0.35">
      <c r="A1156" s="428" t="s">
        <v>5267</v>
      </c>
    </row>
    <row r="1157" spans="1:1" x14ac:dyDescent="0.35">
      <c r="A1157" s="428" t="s">
        <v>5268</v>
      </c>
    </row>
    <row r="1158" spans="1:1" x14ac:dyDescent="0.35">
      <c r="A1158" s="428" t="s">
        <v>5269</v>
      </c>
    </row>
    <row r="1159" spans="1:1" x14ac:dyDescent="0.35">
      <c r="A1159" s="428" t="s">
        <v>5270</v>
      </c>
    </row>
    <row r="1160" spans="1:1" x14ac:dyDescent="0.35">
      <c r="A1160" s="428" t="s">
        <v>5271</v>
      </c>
    </row>
    <row r="1161" spans="1:1" x14ac:dyDescent="0.35">
      <c r="A1161" s="428" t="s">
        <v>5272</v>
      </c>
    </row>
    <row r="1162" spans="1:1" x14ac:dyDescent="0.35">
      <c r="A1162" s="428" t="s">
        <v>5273</v>
      </c>
    </row>
    <row r="1163" spans="1:1" x14ac:dyDescent="0.35">
      <c r="A1163" s="428" t="s">
        <v>5274</v>
      </c>
    </row>
    <row r="1164" spans="1:1" x14ac:dyDescent="0.35">
      <c r="A1164" s="428" t="s">
        <v>5275</v>
      </c>
    </row>
    <row r="1165" spans="1:1" x14ac:dyDescent="0.35">
      <c r="A1165" s="428" t="s">
        <v>5276</v>
      </c>
    </row>
    <row r="1166" spans="1:1" x14ac:dyDescent="0.35">
      <c r="A1166" s="428" t="s">
        <v>5277</v>
      </c>
    </row>
    <row r="1167" spans="1:1" x14ac:dyDescent="0.35">
      <c r="A1167" s="428" t="s">
        <v>5278</v>
      </c>
    </row>
    <row r="1168" spans="1:1" x14ac:dyDescent="0.35">
      <c r="A1168" s="428" t="s">
        <v>5279</v>
      </c>
    </row>
    <row r="1169" spans="1:1" x14ac:dyDescent="0.35">
      <c r="A1169" s="428" t="s">
        <v>5280</v>
      </c>
    </row>
    <row r="1170" spans="1:1" x14ac:dyDescent="0.35">
      <c r="A1170" s="428" t="s">
        <v>5281</v>
      </c>
    </row>
    <row r="1171" spans="1:1" x14ac:dyDescent="0.35">
      <c r="A1171" s="428" t="s">
        <v>5282</v>
      </c>
    </row>
    <row r="1172" spans="1:1" x14ac:dyDescent="0.35">
      <c r="A1172" s="428" t="s">
        <v>5283</v>
      </c>
    </row>
    <row r="1173" spans="1:1" x14ac:dyDescent="0.35">
      <c r="A1173" s="428" t="s">
        <v>5284</v>
      </c>
    </row>
    <row r="1174" spans="1:1" x14ac:dyDescent="0.35">
      <c r="A1174" s="428" t="s">
        <v>5285</v>
      </c>
    </row>
    <row r="1175" spans="1:1" x14ac:dyDescent="0.35">
      <c r="A1175" s="428" t="s">
        <v>5286</v>
      </c>
    </row>
    <row r="1176" spans="1:1" x14ac:dyDescent="0.35">
      <c r="A1176" s="428" t="s">
        <v>5287</v>
      </c>
    </row>
    <row r="1177" spans="1:1" x14ac:dyDescent="0.35">
      <c r="A1177" s="428" t="s">
        <v>5288</v>
      </c>
    </row>
    <row r="1178" spans="1:1" x14ac:dyDescent="0.35">
      <c r="A1178" s="428" t="s">
        <v>5289</v>
      </c>
    </row>
    <row r="1179" spans="1:1" x14ac:dyDescent="0.35">
      <c r="A1179" s="428" t="s">
        <v>5290</v>
      </c>
    </row>
    <row r="1180" spans="1:1" x14ac:dyDescent="0.35">
      <c r="A1180" s="428" t="s">
        <v>5291</v>
      </c>
    </row>
    <row r="1181" spans="1:1" x14ac:dyDescent="0.35">
      <c r="A1181" s="428" t="s">
        <v>5292</v>
      </c>
    </row>
    <row r="1182" spans="1:1" x14ac:dyDescent="0.35">
      <c r="A1182" s="428" t="s">
        <v>5293</v>
      </c>
    </row>
    <row r="1183" spans="1:1" x14ac:dyDescent="0.35">
      <c r="A1183" s="428" t="s">
        <v>5294</v>
      </c>
    </row>
    <row r="1184" spans="1:1" x14ac:dyDescent="0.35">
      <c r="A1184" s="428" t="s">
        <v>5295</v>
      </c>
    </row>
    <row r="1185" spans="1:1" x14ac:dyDescent="0.35">
      <c r="A1185" s="428" t="s">
        <v>5296</v>
      </c>
    </row>
    <row r="1186" spans="1:1" x14ac:dyDescent="0.35">
      <c r="A1186" s="428" t="s">
        <v>5297</v>
      </c>
    </row>
    <row r="1187" spans="1:1" x14ac:dyDescent="0.35">
      <c r="A1187" s="428" t="s">
        <v>5298</v>
      </c>
    </row>
    <row r="1188" spans="1:1" x14ac:dyDescent="0.35">
      <c r="A1188" s="428" t="s">
        <v>5299</v>
      </c>
    </row>
    <row r="1189" spans="1:1" x14ac:dyDescent="0.35">
      <c r="A1189" s="428" t="s">
        <v>5300</v>
      </c>
    </row>
    <row r="1190" spans="1:1" x14ac:dyDescent="0.35">
      <c r="A1190" s="428" t="s">
        <v>5301</v>
      </c>
    </row>
    <row r="1191" spans="1:1" x14ac:dyDescent="0.35">
      <c r="A1191" s="428" t="s">
        <v>5302</v>
      </c>
    </row>
    <row r="1192" spans="1:1" x14ac:dyDescent="0.35">
      <c r="A1192" s="428" t="s">
        <v>5303</v>
      </c>
    </row>
    <row r="1193" spans="1:1" x14ac:dyDescent="0.35">
      <c r="A1193" s="428" t="s">
        <v>5304</v>
      </c>
    </row>
    <row r="1194" spans="1:1" x14ac:dyDescent="0.35">
      <c r="A1194" s="428" t="s">
        <v>5305</v>
      </c>
    </row>
    <row r="1195" spans="1:1" x14ac:dyDescent="0.35">
      <c r="A1195" s="428" t="s">
        <v>5306</v>
      </c>
    </row>
    <row r="1196" spans="1:1" x14ac:dyDescent="0.35">
      <c r="A1196" s="428" t="s">
        <v>5307</v>
      </c>
    </row>
    <row r="1197" spans="1:1" x14ac:dyDescent="0.35">
      <c r="A1197" s="428" t="s">
        <v>5308</v>
      </c>
    </row>
    <row r="1198" spans="1:1" x14ac:dyDescent="0.35">
      <c r="A1198" s="428" t="s">
        <v>5309</v>
      </c>
    </row>
    <row r="1199" spans="1:1" x14ac:dyDescent="0.35">
      <c r="A1199" s="428" t="s">
        <v>5310</v>
      </c>
    </row>
    <row r="1200" spans="1:1" x14ac:dyDescent="0.35">
      <c r="A1200" s="428" t="s">
        <v>5311</v>
      </c>
    </row>
    <row r="1201" spans="1:1" x14ac:dyDescent="0.35">
      <c r="A1201" s="428" t="s">
        <v>5312</v>
      </c>
    </row>
    <row r="1202" spans="1:1" x14ac:dyDescent="0.35">
      <c r="A1202" s="428" t="s">
        <v>5313</v>
      </c>
    </row>
    <row r="1203" spans="1:1" x14ac:dyDescent="0.35">
      <c r="A1203" s="428" t="s">
        <v>5314</v>
      </c>
    </row>
    <row r="1204" spans="1:1" x14ac:dyDescent="0.35">
      <c r="A1204" s="428" t="s">
        <v>5315</v>
      </c>
    </row>
    <row r="1205" spans="1:1" x14ac:dyDescent="0.35">
      <c r="A1205" s="428" t="s">
        <v>5316</v>
      </c>
    </row>
    <row r="1206" spans="1:1" x14ac:dyDescent="0.35">
      <c r="A1206" s="428" t="s">
        <v>5317</v>
      </c>
    </row>
    <row r="1207" spans="1:1" x14ac:dyDescent="0.35">
      <c r="A1207" s="428" t="s">
        <v>5318</v>
      </c>
    </row>
    <row r="1208" spans="1:1" x14ac:dyDescent="0.35">
      <c r="A1208" s="428" t="s">
        <v>5319</v>
      </c>
    </row>
    <row r="1209" spans="1:1" x14ac:dyDescent="0.35">
      <c r="A1209" s="428" t="s">
        <v>5320</v>
      </c>
    </row>
    <row r="1210" spans="1:1" x14ac:dyDescent="0.35">
      <c r="A1210" s="428" t="s">
        <v>5321</v>
      </c>
    </row>
    <row r="1211" spans="1:1" x14ac:dyDescent="0.35">
      <c r="A1211" s="428" t="s">
        <v>5322</v>
      </c>
    </row>
    <row r="1212" spans="1:1" x14ac:dyDescent="0.35">
      <c r="A1212" s="428" t="s">
        <v>5323</v>
      </c>
    </row>
    <row r="1213" spans="1:1" x14ac:dyDescent="0.35">
      <c r="A1213" s="428" t="s">
        <v>5324</v>
      </c>
    </row>
    <row r="1214" spans="1:1" x14ac:dyDescent="0.35">
      <c r="A1214" s="428" t="s">
        <v>5325</v>
      </c>
    </row>
    <row r="1215" spans="1:1" x14ac:dyDescent="0.35">
      <c r="A1215" s="428" t="s">
        <v>5326</v>
      </c>
    </row>
    <row r="1216" spans="1:1" x14ac:dyDescent="0.35">
      <c r="A1216" s="428" t="s">
        <v>5327</v>
      </c>
    </row>
    <row r="1217" spans="1:1" x14ac:dyDescent="0.35">
      <c r="A1217" s="428" t="s">
        <v>5328</v>
      </c>
    </row>
    <row r="1218" spans="1:1" x14ac:dyDescent="0.35">
      <c r="A1218" s="428" t="s">
        <v>5329</v>
      </c>
    </row>
    <row r="1219" spans="1:1" x14ac:dyDescent="0.35">
      <c r="A1219" s="428" t="s">
        <v>5330</v>
      </c>
    </row>
    <row r="1220" spans="1:1" x14ac:dyDescent="0.35">
      <c r="A1220" s="428" t="s">
        <v>5331</v>
      </c>
    </row>
    <row r="1221" spans="1:1" x14ac:dyDescent="0.35">
      <c r="A1221" s="428" t="s">
        <v>5332</v>
      </c>
    </row>
    <row r="1222" spans="1:1" x14ac:dyDescent="0.35">
      <c r="A1222" s="428" t="s">
        <v>5333</v>
      </c>
    </row>
    <row r="1223" spans="1:1" x14ac:dyDescent="0.35">
      <c r="A1223" s="428" t="s">
        <v>5334</v>
      </c>
    </row>
    <row r="1224" spans="1:1" x14ac:dyDescent="0.35">
      <c r="A1224" s="428" t="s">
        <v>5335</v>
      </c>
    </row>
    <row r="1225" spans="1:1" x14ac:dyDescent="0.35">
      <c r="A1225" s="428" t="s">
        <v>5336</v>
      </c>
    </row>
    <row r="1226" spans="1:1" x14ac:dyDescent="0.35">
      <c r="A1226" s="428" t="s">
        <v>5337</v>
      </c>
    </row>
    <row r="1227" spans="1:1" x14ac:dyDescent="0.35">
      <c r="A1227" s="428" t="s">
        <v>5338</v>
      </c>
    </row>
    <row r="1228" spans="1:1" x14ac:dyDescent="0.35">
      <c r="A1228" s="428" t="s">
        <v>5339</v>
      </c>
    </row>
    <row r="1229" spans="1:1" x14ac:dyDescent="0.35">
      <c r="A1229" s="428" t="s">
        <v>5340</v>
      </c>
    </row>
    <row r="1230" spans="1:1" x14ac:dyDescent="0.35">
      <c r="A1230" s="428" t="s">
        <v>5341</v>
      </c>
    </row>
    <row r="1231" spans="1:1" x14ac:dyDescent="0.35">
      <c r="A1231" s="428" t="s">
        <v>5342</v>
      </c>
    </row>
    <row r="1232" spans="1:1" x14ac:dyDescent="0.35">
      <c r="A1232" s="428" t="s">
        <v>5343</v>
      </c>
    </row>
    <row r="1233" spans="1:1" x14ac:dyDescent="0.35">
      <c r="A1233" s="428" t="s">
        <v>5344</v>
      </c>
    </row>
    <row r="1234" spans="1:1" x14ac:dyDescent="0.35">
      <c r="A1234" s="428" t="s">
        <v>5345</v>
      </c>
    </row>
    <row r="1235" spans="1:1" x14ac:dyDescent="0.35">
      <c r="A1235" s="428" t="s">
        <v>5346</v>
      </c>
    </row>
    <row r="1236" spans="1:1" x14ac:dyDescent="0.35">
      <c r="A1236" s="428" t="s">
        <v>5347</v>
      </c>
    </row>
    <row r="1237" spans="1:1" x14ac:dyDescent="0.35">
      <c r="A1237" s="428" t="s">
        <v>5348</v>
      </c>
    </row>
    <row r="1238" spans="1:1" x14ac:dyDescent="0.35">
      <c r="A1238" s="428" t="s">
        <v>5349</v>
      </c>
    </row>
    <row r="1239" spans="1:1" x14ac:dyDescent="0.35">
      <c r="A1239" s="428" t="s">
        <v>5350</v>
      </c>
    </row>
    <row r="1240" spans="1:1" x14ac:dyDescent="0.35">
      <c r="A1240" s="428" t="s">
        <v>5351</v>
      </c>
    </row>
    <row r="1241" spans="1:1" x14ac:dyDescent="0.35">
      <c r="A1241" s="428" t="s">
        <v>5352</v>
      </c>
    </row>
    <row r="1242" spans="1:1" x14ac:dyDescent="0.35">
      <c r="A1242" s="428" t="s">
        <v>5353</v>
      </c>
    </row>
    <row r="1243" spans="1:1" x14ac:dyDescent="0.35">
      <c r="A1243" s="428" t="s">
        <v>5354</v>
      </c>
    </row>
    <row r="1244" spans="1:1" x14ac:dyDescent="0.35">
      <c r="A1244" s="428" t="s">
        <v>5355</v>
      </c>
    </row>
    <row r="1245" spans="1:1" x14ac:dyDescent="0.35">
      <c r="A1245" s="428" t="s">
        <v>5356</v>
      </c>
    </row>
    <row r="1246" spans="1:1" x14ac:dyDescent="0.35">
      <c r="A1246" s="428" t="s">
        <v>5357</v>
      </c>
    </row>
    <row r="1247" spans="1:1" x14ac:dyDescent="0.35">
      <c r="A1247" s="428" t="s">
        <v>5358</v>
      </c>
    </row>
    <row r="1248" spans="1:1" x14ac:dyDescent="0.35">
      <c r="A1248" s="428" t="s">
        <v>5359</v>
      </c>
    </row>
    <row r="1249" spans="1:1" x14ac:dyDescent="0.35">
      <c r="A1249" s="428" t="s">
        <v>5360</v>
      </c>
    </row>
    <row r="1250" spans="1:1" x14ac:dyDescent="0.35">
      <c r="A1250" s="428" t="s">
        <v>5361</v>
      </c>
    </row>
    <row r="1251" spans="1:1" x14ac:dyDescent="0.35">
      <c r="A1251" s="428" t="s">
        <v>5362</v>
      </c>
    </row>
    <row r="1252" spans="1:1" x14ac:dyDescent="0.35">
      <c r="A1252" s="428" t="s">
        <v>5363</v>
      </c>
    </row>
    <row r="1253" spans="1:1" x14ac:dyDescent="0.35">
      <c r="A1253" s="428" t="s">
        <v>5364</v>
      </c>
    </row>
    <row r="1254" spans="1:1" x14ac:dyDescent="0.35">
      <c r="A1254" s="428" t="s">
        <v>5365</v>
      </c>
    </row>
    <row r="1255" spans="1:1" x14ac:dyDescent="0.35">
      <c r="A1255" s="428" t="s">
        <v>5366</v>
      </c>
    </row>
    <row r="1256" spans="1:1" x14ac:dyDescent="0.35">
      <c r="A1256" s="428" t="s">
        <v>5367</v>
      </c>
    </row>
    <row r="1257" spans="1:1" x14ac:dyDescent="0.35">
      <c r="A1257" s="428" t="s">
        <v>5368</v>
      </c>
    </row>
    <row r="1258" spans="1:1" x14ac:dyDescent="0.35">
      <c r="A1258" s="428" t="s">
        <v>5369</v>
      </c>
    </row>
    <row r="1259" spans="1:1" x14ac:dyDescent="0.35">
      <c r="A1259" s="428" t="s">
        <v>5370</v>
      </c>
    </row>
    <row r="1260" spans="1:1" x14ac:dyDescent="0.35">
      <c r="A1260" s="428" t="s">
        <v>5371</v>
      </c>
    </row>
    <row r="1261" spans="1:1" x14ac:dyDescent="0.35">
      <c r="A1261" s="428" t="s">
        <v>5372</v>
      </c>
    </row>
    <row r="1262" spans="1:1" x14ac:dyDescent="0.35">
      <c r="A1262" s="428" t="s">
        <v>5373</v>
      </c>
    </row>
    <row r="1263" spans="1:1" x14ac:dyDescent="0.35">
      <c r="A1263" s="428" t="s">
        <v>5374</v>
      </c>
    </row>
    <row r="1264" spans="1:1" x14ac:dyDescent="0.35">
      <c r="A1264" s="428" t="s">
        <v>5375</v>
      </c>
    </row>
    <row r="1265" spans="1:1" x14ac:dyDescent="0.35">
      <c r="A1265" s="428" t="s">
        <v>5376</v>
      </c>
    </row>
    <row r="1266" spans="1:1" x14ac:dyDescent="0.35">
      <c r="A1266" s="428" t="s">
        <v>5377</v>
      </c>
    </row>
    <row r="1267" spans="1:1" x14ac:dyDescent="0.35">
      <c r="A1267" s="428" t="s">
        <v>5378</v>
      </c>
    </row>
    <row r="1268" spans="1:1" x14ac:dyDescent="0.35">
      <c r="A1268" s="428" t="s">
        <v>5379</v>
      </c>
    </row>
    <row r="1269" spans="1:1" x14ac:dyDescent="0.35">
      <c r="A1269" s="428" t="s">
        <v>5380</v>
      </c>
    </row>
    <row r="1270" spans="1:1" x14ac:dyDescent="0.35">
      <c r="A1270" s="428" t="s">
        <v>5381</v>
      </c>
    </row>
    <row r="1271" spans="1:1" x14ac:dyDescent="0.35">
      <c r="A1271" s="428" t="s">
        <v>5382</v>
      </c>
    </row>
    <row r="1272" spans="1:1" x14ac:dyDescent="0.35">
      <c r="A1272" s="428" t="s">
        <v>5383</v>
      </c>
    </row>
    <row r="1273" spans="1:1" x14ac:dyDescent="0.35">
      <c r="A1273" s="428" t="s">
        <v>5384</v>
      </c>
    </row>
    <row r="1274" spans="1:1" x14ac:dyDescent="0.35">
      <c r="A1274" s="428" t="s">
        <v>5385</v>
      </c>
    </row>
    <row r="1275" spans="1:1" x14ac:dyDescent="0.35">
      <c r="A1275" s="428" t="s">
        <v>5386</v>
      </c>
    </row>
    <row r="1276" spans="1:1" x14ac:dyDescent="0.35">
      <c r="A1276" s="428" t="s">
        <v>5387</v>
      </c>
    </row>
    <row r="1277" spans="1:1" x14ac:dyDescent="0.35">
      <c r="A1277" s="428" t="s">
        <v>5388</v>
      </c>
    </row>
    <row r="1278" spans="1:1" x14ac:dyDescent="0.35">
      <c r="A1278" s="428" t="s">
        <v>5389</v>
      </c>
    </row>
    <row r="1279" spans="1:1" x14ac:dyDescent="0.35">
      <c r="A1279" s="428" t="s">
        <v>5390</v>
      </c>
    </row>
    <row r="1280" spans="1:1" x14ac:dyDescent="0.35">
      <c r="A1280" s="428" t="s">
        <v>5391</v>
      </c>
    </row>
    <row r="1281" spans="1:1" x14ac:dyDescent="0.35">
      <c r="A1281" s="428" t="s">
        <v>5392</v>
      </c>
    </row>
    <row r="1282" spans="1:1" x14ac:dyDescent="0.35">
      <c r="A1282" s="428" t="s">
        <v>5393</v>
      </c>
    </row>
    <row r="1283" spans="1:1" x14ac:dyDescent="0.35">
      <c r="A1283" s="428" t="s">
        <v>5394</v>
      </c>
    </row>
    <row r="1284" spans="1:1" x14ac:dyDescent="0.35">
      <c r="A1284" s="428" t="s">
        <v>5395</v>
      </c>
    </row>
    <row r="1285" spans="1:1" x14ac:dyDescent="0.35">
      <c r="A1285" s="428" t="s">
        <v>5396</v>
      </c>
    </row>
    <row r="1286" spans="1:1" x14ac:dyDescent="0.35">
      <c r="A1286" s="428" t="s">
        <v>5397</v>
      </c>
    </row>
    <row r="1287" spans="1:1" x14ac:dyDescent="0.35">
      <c r="A1287" s="428" t="s">
        <v>5398</v>
      </c>
    </row>
    <row r="1288" spans="1:1" x14ac:dyDescent="0.35">
      <c r="A1288" s="428" t="s">
        <v>5399</v>
      </c>
    </row>
    <row r="1289" spans="1:1" x14ac:dyDescent="0.35">
      <c r="A1289" s="428" t="s">
        <v>5400</v>
      </c>
    </row>
    <row r="1290" spans="1:1" x14ac:dyDescent="0.35">
      <c r="A1290" s="428" t="s">
        <v>5401</v>
      </c>
    </row>
    <row r="1291" spans="1:1" x14ac:dyDescent="0.35">
      <c r="A1291" s="428" t="s">
        <v>5402</v>
      </c>
    </row>
    <row r="1292" spans="1:1" x14ac:dyDescent="0.35">
      <c r="A1292" s="428" t="s">
        <v>5403</v>
      </c>
    </row>
    <row r="1293" spans="1:1" x14ac:dyDescent="0.35">
      <c r="A1293" s="428" t="s">
        <v>5404</v>
      </c>
    </row>
    <row r="1294" spans="1:1" x14ac:dyDescent="0.35">
      <c r="A1294" s="428" t="s">
        <v>5405</v>
      </c>
    </row>
    <row r="1295" spans="1:1" x14ac:dyDescent="0.35">
      <c r="A1295" s="428" t="s">
        <v>5406</v>
      </c>
    </row>
    <row r="1296" spans="1:1" x14ac:dyDescent="0.35">
      <c r="A1296" s="428" t="s">
        <v>5407</v>
      </c>
    </row>
    <row r="1297" spans="1:1" x14ac:dyDescent="0.35">
      <c r="A1297" s="428" t="s">
        <v>5408</v>
      </c>
    </row>
    <row r="1298" spans="1:1" x14ac:dyDescent="0.35">
      <c r="A1298" s="428" t="s">
        <v>5409</v>
      </c>
    </row>
    <row r="1299" spans="1:1" x14ac:dyDescent="0.35">
      <c r="A1299" s="428" t="s">
        <v>5410</v>
      </c>
    </row>
    <row r="1300" spans="1:1" x14ac:dyDescent="0.35">
      <c r="A1300" s="428" t="s">
        <v>5411</v>
      </c>
    </row>
    <row r="1301" spans="1:1" x14ac:dyDescent="0.35">
      <c r="A1301" s="428" t="s">
        <v>5412</v>
      </c>
    </row>
    <row r="1302" spans="1:1" x14ac:dyDescent="0.35">
      <c r="A1302" s="428" t="s">
        <v>5413</v>
      </c>
    </row>
    <row r="1303" spans="1:1" x14ac:dyDescent="0.35">
      <c r="A1303" s="428" t="s">
        <v>5414</v>
      </c>
    </row>
    <row r="1304" spans="1:1" x14ac:dyDescent="0.35">
      <c r="A1304" s="428" t="s">
        <v>5415</v>
      </c>
    </row>
    <row r="1305" spans="1:1" x14ac:dyDescent="0.35">
      <c r="A1305" s="428" t="s">
        <v>5416</v>
      </c>
    </row>
    <row r="1306" spans="1:1" x14ac:dyDescent="0.35">
      <c r="A1306" s="428" t="s">
        <v>5417</v>
      </c>
    </row>
    <row r="1307" spans="1:1" x14ac:dyDescent="0.35">
      <c r="A1307" s="428" t="s">
        <v>5418</v>
      </c>
    </row>
    <row r="1308" spans="1:1" x14ac:dyDescent="0.35">
      <c r="A1308" s="428" t="s">
        <v>5419</v>
      </c>
    </row>
    <row r="1309" spans="1:1" x14ac:dyDescent="0.35">
      <c r="A1309" s="428" t="s">
        <v>5420</v>
      </c>
    </row>
    <row r="1310" spans="1:1" x14ac:dyDescent="0.35">
      <c r="A1310" s="428" t="s">
        <v>5421</v>
      </c>
    </row>
    <row r="1311" spans="1:1" x14ac:dyDescent="0.35">
      <c r="A1311" s="428" t="s">
        <v>5422</v>
      </c>
    </row>
    <row r="1312" spans="1:1" x14ac:dyDescent="0.35">
      <c r="A1312" s="428" t="s">
        <v>5423</v>
      </c>
    </row>
    <row r="1313" spans="1:1" x14ac:dyDescent="0.35">
      <c r="A1313" s="428" t="s">
        <v>5424</v>
      </c>
    </row>
    <row r="1314" spans="1:1" x14ac:dyDescent="0.35">
      <c r="A1314" s="428" t="s">
        <v>5425</v>
      </c>
    </row>
    <row r="1315" spans="1:1" x14ac:dyDescent="0.35">
      <c r="A1315" s="428" t="s">
        <v>5426</v>
      </c>
    </row>
    <row r="1316" spans="1:1" x14ac:dyDescent="0.35">
      <c r="A1316" s="428" t="s">
        <v>5427</v>
      </c>
    </row>
    <row r="1317" spans="1:1" x14ac:dyDescent="0.35">
      <c r="A1317" s="428" t="s">
        <v>5428</v>
      </c>
    </row>
    <row r="1318" spans="1:1" x14ac:dyDescent="0.35">
      <c r="A1318" s="428" t="s">
        <v>5429</v>
      </c>
    </row>
    <row r="1319" spans="1:1" x14ac:dyDescent="0.35">
      <c r="A1319" s="428" t="s">
        <v>5430</v>
      </c>
    </row>
    <row r="1320" spans="1:1" x14ac:dyDescent="0.35">
      <c r="A1320" s="428" t="s">
        <v>5431</v>
      </c>
    </row>
    <row r="1321" spans="1:1" x14ac:dyDescent="0.35">
      <c r="A1321" s="428" t="s">
        <v>5432</v>
      </c>
    </row>
    <row r="1322" spans="1:1" x14ac:dyDescent="0.35">
      <c r="A1322" s="428" t="s">
        <v>5433</v>
      </c>
    </row>
    <row r="1323" spans="1:1" x14ac:dyDescent="0.35">
      <c r="A1323" s="428" t="s">
        <v>5434</v>
      </c>
    </row>
    <row r="1324" spans="1:1" x14ac:dyDescent="0.35">
      <c r="A1324" s="428" t="s">
        <v>5435</v>
      </c>
    </row>
    <row r="1325" spans="1:1" x14ac:dyDescent="0.35">
      <c r="A1325" s="428" t="s">
        <v>5436</v>
      </c>
    </row>
    <row r="1326" spans="1:1" x14ac:dyDescent="0.35">
      <c r="A1326" s="428" t="s">
        <v>5437</v>
      </c>
    </row>
    <row r="1327" spans="1:1" x14ac:dyDescent="0.35">
      <c r="A1327" s="428" t="s">
        <v>5438</v>
      </c>
    </row>
    <row r="1328" spans="1:1" x14ac:dyDescent="0.35">
      <c r="A1328" s="428" t="s">
        <v>5439</v>
      </c>
    </row>
    <row r="1329" spans="1:1" x14ac:dyDescent="0.35">
      <c r="A1329" s="428" t="s">
        <v>5440</v>
      </c>
    </row>
    <row r="1330" spans="1:1" x14ac:dyDescent="0.35">
      <c r="A1330" s="428" t="s">
        <v>5441</v>
      </c>
    </row>
    <row r="1331" spans="1:1" x14ac:dyDescent="0.35">
      <c r="A1331" s="428" t="s">
        <v>5442</v>
      </c>
    </row>
    <row r="1332" spans="1:1" x14ac:dyDescent="0.35">
      <c r="A1332" s="428" t="s">
        <v>5443</v>
      </c>
    </row>
    <row r="1333" spans="1:1" x14ac:dyDescent="0.35">
      <c r="A1333" s="428" t="s">
        <v>5444</v>
      </c>
    </row>
    <row r="1334" spans="1:1" x14ac:dyDescent="0.35">
      <c r="A1334" s="428" t="s">
        <v>5445</v>
      </c>
    </row>
    <row r="1335" spans="1:1" x14ac:dyDescent="0.35">
      <c r="A1335" s="428" t="s">
        <v>5446</v>
      </c>
    </row>
    <row r="1336" spans="1:1" x14ac:dyDescent="0.35">
      <c r="A1336" s="428" t="s">
        <v>5447</v>
      </c>
    </row>
    <row r="1337" spans="1:1" x14ac:dyDescent="0.35">
      <c r="A1337" s="428" t="s">
        <v>5448</v>
      </c>
    </row>
    <row r="1338" spans="1:1" x14ac:dyDescent="0.35">
      <c r="A1338" s="428" t="s">
        <v>5449</v>
      </c>
    </row>
    <row r="1339" spans="1:1" x14ac:dyDescent="0.35">
      <c r="A1339" s="428" t="s">
        <v>5450</v>
      </c>
    </row>
    <row r="1340" spans="1:1" x14ac:dyDescent="0.35">
      <c r="A1340" s="428" t="s">
        <v>5451</v>
      </c>
    </row>
    <row r="1341" spans="1:1" x14ac:dyDescent="0.35">
      <c r="A1341" s="428" t="s">
        <v>5452</v>
      </c>
    </row>
    <row r="1342" spans="1:1" x14ac:dyDescent="0.35">
      <c r="A1342" s="428" t="s">
        <v>5453</v>
      </c>
    </row>
    <row r="1343" spans="1:1" x14ac:dyDescent="0.35">
      <c r="A1343" s="428" t="s">
        <v>5454</v>
      </c>
    </row>
    <row r="1344" spans="1:1" x14ac:dyDescent="0.35">
      <c r="A1344" s="428" t="s">
        <v>5455</v>
      </c>
    </row>
    <row r="1345" spans="1:1" x14ac:dyDescent="0.35">
      <c r="A1345" s="428" t="s">
        <v>5456</v>
      </c>
    </row>
    <row r="1346" spans="1:1" x14ac:dyDescent="0.35">
      <c r="A1346" s="428" t="s">
        <v>5457</v>
      </c>
    </row>
    <row r="1347" spans="1:1" x14ac:dyDescent="0.35">
      <c r="A1347" s="428" t="s">
        <v>5458</v>
      </c>
    </row>
    <row r="1348" spans="1:1" x14ac:dyDescent="0.35">
      <c r="A1348" s="428" t="s">
        <v>5459</v>
      </c>
    </row>
    <row r="1349" spans="1:1" x14ac:dyDescent="0.35">
      <c r="A1349" s="428" t="s">
        <v>5460</v>
      </c>
    </row>
    <row r="1350" spans="1:1" x14ac:dyDescent="0.35">
      <c r="A1350" s="428" t="s">
        <v>5461</v>
      </c>
    </row>
    <row r="1351" spans="1:1" x14ac:dyDescent="0.35">
      <c r="A1351" s="428" t="s">
        <v>5462</v>
      </c>
    </row>
    <row r="1352" spans="1:1" x14ac:dyDescent="0.35">
      <c r="A1352" s="428" t="s">
        <v>5463</v>
      </c>
    </row>
    <row r="1353" spans="1:1" x14ac:dyDescent="0.35">
      <c r="A1353" s="428" t="s">
        <v>5464</v>
      </c>
    </row>
    <row r="1354" spans="1:1" x14ac:dyDescent="0.35">
      <c r="A1354" s="428" t="s">
        <v>5465</v>
      </c>
    </row>
    <row r="1355" spans="1:1" x14ac:dyDescent="0.35">
      <c r="A1355" s="428" t="s">
        <v>5466</v>
      </c>
    </row>
    <row r="1356" spans="1:1" x14ac:dyDescent="0.35">
      <c r="A1356" s="428" t="s">
        <v>5467</v>
      </c>
    </row>
    <row r="1357" spans="1:1" x14ac:dyDescent="0.35">
      <c r="A1357" s="428" t="s">
        <v>5468</v>
      </c>
    </row>
    <row r="1358" spans="1:1" x14ac:dyDescent="0.35">
      <c r="A1358" s="428" t="s">
        <v>5469</v>
      </c>
    </row>
    <row r="1359" spans="1:1" x14ac:dyDescent="0.35">
      <c r="A1359" s="428" t="s">
        <v>5470</v>
      </c>
    </row>
    <row r="1360" spans="1:1" x14ac:dyDescent="0.35">
      <c r="A1360" s="428" t="s">
        <v>5471</v>
      </c>
    </row>
    <row r="1361" spans="1:1" x14ac:dyDescent="0.35">
      <c r="A1361" s="428" t="s">
        <v>5472</v>
      </c>
    </row>
    <row r="1362" spans="1:1" x14ac:dyDescent="0.35">
      <c r="A1362" s="428" t="s">
        <v>5473</v>
      </c>
    </row>
    <row r="1363" spans="1:1" x14ac:dyDescent="0.35">
      <c r="A1363" s="428" t="s">
        <v>5474</v>
      </c>
    </row>
    <row r="1364" spans="1:1" x14ac:dyDescent="0.35">
      <c r="A1364" s="428" t="s">
        <v>5475</v>
      </c>
    </row>
    <row r="1365" spans="1:1" x14ac:dyDescent="0.35">
      <c r="A1365" s="428" t="s">
        <v>5476</v>
      </c>
    </row>
    <row r="1366" spans="1:1" x14ac:dyDescent="0.35">
      <c r="A1366" s="428" t="s">
        <v>5477</v>
      </c>
    </row>
    <row r="1367" spans="1:1" x14ac:dyDescent="0.35">
      <c r="A1367" s="428" t="s">
        <v>5478</v>
      </c>
    </row>
    <row r="1368" spans="1:1" x14ac:dyDescent="0.35">
      <c r="A1368" s="428" t="s">
        <v>5479</v>
      </c>
    </row>
    <row r="1369" spans="1:1" x14ac:dyDescent="0.35">
      <c r="A1369" s="428" t="s">
        <v>5480</v>
      </c>
    </row>
    <row r="1370" spans="1:1" x14ac:dyDescent="0.35">
      <c r="A1370" s="428" t="s">
        <v>5481</v>
      </c>
    </row>
    <row r="1371" spans="1:1" x14ac:dyDescent="0.35">
      <c r="A1371" s="428" t="s">
        <v>5482</v>
      </c>
    </row>
    <row r="1372" spans="1:1" x14ac:dyDescent="0.35">
      <c r="A1372" s="428" t="s">
        <v>5483</v>
      </c>
    </row>
    <row r="1373" spans="1:1" x14ac:dyDescent="0.35">
      <c r="A1373" s="428" t="s">
        <v>5484</v>
      </c>
    </row>
    <row r="1374" spans="1:1" x14ac:dyDescent="0.35">
      <c r="A1374" s="428" t="s">
        <v>5485</v>
      </c>
    </row>
    <row r="1375" spans="1:1" x14ac:dyDescent="0.35">
      <c r="A1375" s="428" t="s">
        <v>5486</v>
      </c>
    </row>
    <row r="1376" spans="1:1" x14ac:dyDescent="0.35">
      <c r="A1376" s="428" t="s">
        <v>5487</v>
      </c>
    </row>
    <row r="1377" spans="1:1" x14ac:dyDescent="0.35">
      <c r="A1377" s="428" t="s">
        <v>5488</v>
      </c>
    </row>
    <row r="1378" spans="1:1" x14ac:dyDescent="0.35">
      <c r="A1378" s="428" t="s">
        <v>5489</v>
      </c>
    </row>
    <row r="1379" spans="1:1" x14ac:dyDescent="0.35">
      <c r="A1379" s="428" t="s">
        <v>5490</v>
      </c>
    </row>
    <row r="1380" spans="1:1" x14ac:dyDescent="0.35">
      <c r="A1380" s="428" t="s">
        <v>5491</v>
      </c>
    </row>
    <row r="1381" spans="1:1" x14ac:dyDescent="0.35">
      <c r="A1381" s="428" t="s">
        <v>5492</v>
      </c>
    </row>
    <row r="1382" spans="1:1" x14ac:dyDescent="0.35">
      <c r="A1382" s="428" t="s">
        <v>5493</v>
      </c>
    </row>
    <row r="1383" spans="1:1" x14ac:dyDescent="0.35">
      <c r="A1383" s="428" t="s">
        <v>5494</v>
      </c>
    </row>
    <row r="1384" spans="1:1" x14ac:dyDescent="0.35">
      <c r="A1384" s="428" t="s">
        <v>5495</v>
      </c>
    </row>
    <row r="1385" spans="1:1" x14ac:dyDescent="0.35">
      <c r="A1385" s="428" t="s">
        <v>5496</v>
      </c>
    </row>
    <row r="1386" spans="1:1" x14ac:dyDescent="0.35">
      <c r="A1386" s="428" t="s">
        <v>5497</v>
      </c>
    </row>
    <row r="1387" spans="1:1" x14ac:dyDescent="0.35">
      <c r="A1387" s="428" t="s">
        <v>5498</v>
      </c>
    </row>
    <row r="1388" spans="1:1" x14ac:dyDescent="0.35">
      <c r="A1388" s="428" t="s">
        <v>5499</v>
      </c>
    </row>
    <row r="1389" spans="1:1" x14ac:dyDescent="0.35">
      <c r="A1389" s="428" t="s">
        <v>5500</v>
      </c>
    </row>
    <row r="1390" spans="1:1" x14ac:dyDescent="0.35">
      <c r="A1390" s="428" t="s">
        <v>5501</v>
      </c>
    </row>
    <row r="1391" spans="1:1" x14ac:dyDescent="0.35">
      <c r="A1391" s="428" t="s">
        <v>5502</v>
      </c>
    </row>
    <row r="1392" spans="1:1" x14ac:dyDescent="0.35">
      <c r="A1392" s="428" t="s">
        <v>5503</v>
      </c>
    </row>
    <row r="1393" spans="1:1" x14ac:dyDescent="0.35">
      <c r="A1393" s="428" t="s">
        <v>5504</v>
      </c>
    </row>
    <row r="1394" spans="1:1" x14ac:dyDescent="0.35">
      <c r="A1394" s="428" t="s">
        <v>5505</v>
      </c>
    </row>
    <row r="1395" spans="1:1" x14ac:dyDescent="0.35">
      <c r="A1395" s="428" t="s">
        <v>5506</v>
      </c>
    </row>
    <row r="1396" spans="1:1" x14ac:dyDescent="0.35">
      <c r="A1396" s="428" t="s">
        <v>5507</v>
      </c>
    </row>
    <row r="1397" spans="1:1" x14ac:dyDescent="0.35">
      <c r="A1397" s="428" t="s">
        <v>5508</v>
      </c>
    </row>
    <row r="1398" spans="1:1" x14ac:dyDescent="0.35">
      <c r="A1398" s="428" t="s">
        <v>5509</v>
      </c>
    </row>
    <row r="1399" spans="1:1" x14ac:dyDescent="0.35">
      <c r="A1399" s="428" t="s">
        <v>5510</v>
      </c>
    </row>
    <row r="1400" spans="1:1" x14ac:dyDescent="0.35">
      <c r="A1400" s="428" t="s">
        <v>5511</v>
      </c>
    </row>
    <row r="1401" spans="1:1" x14ac:dyDescent="0.35">
      <c r="A1401" s="428" t="s">
        <v>5512</v>
      </c>
    </row>
    <row r="1402" spans="1:1" x14ac:dyDescent="0.35">
      <c r="A1402" s="428" t="s">
        <v>5513</v>
      </c>
    </row>
    <row r="1403" spans="1:1" x14ac:dyDescent="0.35">
      <c r="A1403" s="428" t="s">
        <v>5514</v>
      </c>
    </row>
    <row r="1404" spans="1:1" x14ac:dyDescent="0.35">
      <c r="A1404" s="428" t="s">
        <v>5515</v>
      </c>
    </row>
    <row r="1405" spans="1:1" x14ac:dyDescent="0.35">
      <c r="A1405" s="428" t="s">
        <v>5516</v>
      </c>
    </row>
    <row r="1406" spans="1:1" x14ac:dyDescent="0.35">
      <c r="A1406" s="428" t="s">
        <v>5517</v>
      </c>
    </row>
    <row r="1407" spans="1:1" x14ac:dyDescent="0.35">
      <c r="A1407" s="428" t="s">
        <v>5518</v>
      </c>
    </row>
    <row r="1408" spans="1:1" x14ac:dyDescent="0.35">
      <c r="A1408" s="428" t="s">
        <v>5519</v>
      </c>
    </row>
    <row r="1409" spans="1:1" x14ac:dyDescent="0.35">
      <c r="A1409" s="428" t="s">
        <v>5520</v>
      </c>
    </row>
    <row r="1410" spans="1:1" x14ac:dyDescent="0.35">
      <c r="A1410" s="428" t="s">
        <v>5521</v>
      </c>
    </row>
    <row r="1411" spans="1:1" x14ac:dyDescent="0.35">
      <c r="A1411" s="428" t="s">
        <v>5522</v>
      </c>
    </row>
    <row r="1412" spans="1:1" x14ac:dyDescent="0.35">
      <c r="A1412" s="428" t="s">
        <v>5523</v>
      </c>
    </row>
    <row r="1413" spans="1:1" x14ac:dyDescent="0.35">
      <c r="A1413" s="428" t="s">
        <v>5524</v>
      </c>
    </row>
    <row r="1414" spans="1:1" x14ac:dyDescent="0.35">
      <c r="A1414" s="428" t="s">
        <v>5525</v>
      </c>
    </row>
    <row r="1415" spans="1:1" x14ac:dyDescent="0.35">
      <c r="A1415" s="428" t="s">
        <v>5526</v>
      </c>
    </row>
    <row r="1416" spans="1:1" x14ac:dyDescent="0.35">
      <c r="A1416" s="428" t="s">
        <v>5527</v>
      </c>
    </row>
    <row r="1417" spans="1:1" x14ac:dyDescent="0.35">
      <c r="A1417" s="428" t="s">
        <v>5528</v>
      </c>
    </row>
    <row r="1418" spans="1:1" x14ac:dyDescent="0.35">
      <c r="A1418" s="428" t="s">
        <v>5529</v>
      </c>
    </row>
    <row r="1419" spans="1:1" x14ac:dyDescent="0.35">
      <c r="A1419" s="428" t="s">
        <v>5530</v>
      </c>
    </row>
    <row r="1420" spans="1:1" x14ac:dyDescent="0.35">
      <c r="A1420" s="428" t="s">
        <v>5531</v>
      </c>
    </row>
    <row r="1421" spans="1:1" x14ac:dyDescent="0.35">
      <c r="A1421" s="428" t="s">
        <v>5532</v>
      </c>
    </row>
    <row r="1422" spans="1:1" x14ac:dyDescent="0.35">
      <c r="A1422" s="428" t="s">
        <v>5533</v>
      </c>
    </row>
    <row r="1423" spans="1:1" x14ac:dyDescent="0.35">
      <c r="A1423" s="428" t="s">
        <v>5534</v>
      </c>
    </row>
    <row r="1424" spans="1:1" x14ac:dyDescent="0.35">
      <c r="A1424" s="428" t="s">
        <v>5535</v>
      </c>
    </row>
    <row r="1425" spans="1:1" x14ac:dyDescent="0.35">
      <c r="A1425" s="428" t="s">
        <v>5536</v>
      </c>
    </row>
    <row r="1426" spans="1:1" x14ac:dyDescent="0.35">
      <c r="A1426" s="428" t="s">
        <v>5537</v>
      </c>
    </row>
    <row r="1427" spans="1:1" x14ac:dyDescent="0.35">
      <c r="A1427" s="428" t="s">
        <v>5538</v>
      </c>
    </row>
    <row r="1428" spans="1:1" x14ac:dyDescent="0.35">
      <c r="A1428" s="428" t="s">
        <v>5539</v>
      </c>
    </row>
    <row r="1429" spans="1:1" x14ac:dyDescent="0.35">
      <c r="A1429" s="428" t="s">
        <v>5540</v>
      </c>
    </row>
    <row r="1430" spans="1:1" x14ac:dyDescent="0.35">
      <c r="A1430" s="428" t="s">
        <v>5541</v>
      </c>
    </row>
    <row r="1431" spans="1:1" x14ac:dyDescent="0.35">
      <c r="A1431" s="428" t="s">
        <v>5542</v>
      </c>
    </row>
    <row r="1432" spans="1:1" x14ac:dyDescent="0.35">
      <c r="A1432" s="428" t="s">
        <v>5543</v>
      </c>
    </row>
    <row r="1433" spans="1:1" x14ac:dyDescent="0.35">
      <c r="A1433" s="428" t="s">
        <v>5544</v>
      </c>
    </row>
    <row r="1434" spans="1:1" x14ac:dyDescent="0.35">
      <c r="A1434" s="428" t="s">
        <v>5545</v>
      </c>
    </row>
    <row r="1435" spans="1:1" x14ac:dyDescent="0.35">
      <c r="A1435" s="428" t="s">
        <v>5546</v>
      </c>
    </row>
    <row r="1436" spans="1:1" x14ac:dyDescent="0.35">
      <c r="A1436" s="428" t="s">
        <v>5547</v>
      </c>
    </row>
    <row r="1437" spans="1:1" x14ac:dyDescent="0.35">
      <c r="A1437" s="428" t="s">
        <v>5548</v>
      </c>
    </row>
    <row r="1438" spans="1:1" x14ac:dyDescent="0.35">
      <c r="A1438" s="428" t="s">
        <v>5549</v>
      </c>
    </row>
    <row r="1439" spans="1:1" x14ac:dyDescent="0.35">
      <c r="A1439" s="428" t="s">
        <v>5550</v>
      </c>
    </row>
    <row r="1440" spans="1:1" x14ac:dyDescent="0.35">
      <c r="A1440" s="428" t="s">
        <v>5551</v>
      </c>
    </row>
    <row r="1441" spans="1:1" x14ac:dyDescent="0.35">
      <c r="A1441" s="428" t="s">
        <v>5552</v>
      </c>
    </row>
    <row r="1442" spans="1:1" x14ac:dyDescent="0.35">
      <c r="A1442" s="428" t="s">
        <v>5553</v>
      </c>
    </row>
    <row r="1443" spans="1:1" x14ac:dyDescent="0.35">
      <c r="A1443" s="428" t="s">
        <v>5554</v>
      </c>
    </row>
    <row r="1444" spans="1:1" x14ac:dyDescent="0.35">
      <c r="A1444" s="428" t="s">
        <v>5555</v>
      </c>
    </row>
    <row r="1445" spans="1:1" x14ac:dyDescent="0.35">
      <c r="A1445" s="428" t="s">
        <v>5556</v>
      </c>
    </row>
    <row r="1446" spans="1:1" x14ac:dyDescent="0.35">
      <c r="A1446" s="428" t="s">
        <v>5557</v>
      </c>
    </row>
    <row r="1447" spans="1:1" x14ac:dyDescent="0.35">
      <c r="A1447" s="428" t="s">
        <v>5558</v>
      </c>
    </row>
    <row r="1448" spans="1:1" x14ac:dyDescent="0.35">
      <c r="A1448" s="428" t="s">
        <v>5559</v>
      </c>
    </row>
    <row r="1449" spans="1:1" x14ac:dyDescent="0.35">
      <c r="A1449" s="428" t="s">
        <v>5560</v>
      </c>
    </row>
    <row r="1450" spans="1:1" x14ac:dyDescent="0.35">
      <c r="A1450" s="428" t="s">
        <v>5561</v>
      </c>
    </row>
    <row r="1451" spans="1:1" x14ac:dyDescent="0.35">
      <c r="A1451" s="428" t="s">
        <v>5562</v>
      </c>
    </row>
    <row r="1452" spans="1:1" x14ac:dyDescent="0.35">
      <c r="A1452" s="428" t="s">
        <v>5563</v>
      </c>
    </row>
    <row r="1453" spans="1:1" x14ac:dyDescent="0.35">
      <c r="A1453" s="428" t="s">
        <v>5564</v>
      </c>
    </row>
    <row r="1454" spans="1:1" x14ac:dyDescent="0.35">
      <c r="A1454" s="428" t="s">
        <v>5565</v>
      </c>
    </row>
    <row r="1455" spans="1:1" x14ac:dyDescent="0.35">
      <c r="A1455" s="428" t="s">
        <v>5566</v>
      </c>
    </row>
    <row r="1456" spans="1:1" x14ac:dyDescent="0.35">
      <c r="A1456" s="428" t="s">
        <v>5567</v>
      </c>
    </row>
    <row r="1457" spans="1:1" x14ac:dyDescent="0.35">
      <c r="A1457" s="428" t="s">
        <v>5568</v>
      </c>
    </row>
    <row r="1458" spans="1:1" x14ac:dyDescent="0.35">
      <c r="A1458" s="428" t="s">
        <v>5569</v>
      </c>
    </row>
    <row r="1459" spans="1:1" x14ac:dyDescent="0.35">
      <c r="A1459" s="428" t="s">
        <v>5570</v>
      </c>
    </row>
    <row r="1460" spans="1:1" x14ac:dyDescent="0.35">
      <c r="A1460" s="428" t="s">
        <v>5571</v>
      </c>
    </row>
    <row r="1461" spans="1:1" x14ac:dyDescent="0.35">
      <c r="A1461" s="428" t="s">
        <v>5572</v>
      </c>
    </row>
    <row r="1462" spans="1:1" x14ac:dyDescent="0.35">
      <c r="A1462" s="428" t="s">
        <v>5573</v>
      </c>
    </row>
    <row r="1463" spans="1:1" x14ac:dyDescent="0.35">
      <c r="A1463" s="428" t="s">
        <v>5574</v>
      </c>
    </row>
    <row r="1464" spans="1:1" x14ac:dyDescent="0.35">
      <c r="A1464" s="428" t="s">
        <v>5575</v>
      </c>
    </row>
    <row r="1465" spans="1:1" x14ac:dyDescent="0.35">
      <c r="A1465" s="428" t="s">
        <v>5576</v>
      </c>
    </row>
    <row r="1466" spans="1:1" x14ac:dyDescent="0.35">
      <c r="A1466" s="428" t="s">
        <v>5577</v>
      </c>
    </row>
    <row r="1467" spans="1:1" x14ac:dyDescent="0.35">
      <c r="A1467" s="428" t="s">
        <v>5578</v>
      </c>
    </row>
    <row r="1468" spans="1:1" x14ac:dyDescent="0.35">
      <c r="A1468" s="428" t="s">
        <v>5579</v>
      </c>
    </row>
    <row r="1469" spans="1:1" x14ac:dyDescent="0.35">
      <c r="A1469" s="428" t="s">
        <v>5580</v>
      </c>
    </row>
    <row r="1470" spans="1:1" x14ac:dyDescent="0.35">
      <c r="A1470" s="428" t="s">
        <v>5581</v>
      </c>
    </row>
    <row r="1471" spans="1:1" x14ac:dyDescent="0.35">
      <c r="A1471" s="428" t="s">
        <v>5582</v>
      </c>
    </row>
    <row r="1472" spans="1:1" x14ac:dyDescent="0.35">
      <c r="A1472" s="428" t="s">
        <v>5583</v>
      </c>
    </row>
    <row r="1473" spans="1:1" x14ac:dyDescent="0.35">
      <c r="A1473" s="428" t="s">
        <v>5584</v>
      </c>
    </row>
    <row r="1474" spans="1:1" x14ac:dyDescent="0.35">
      <c r="A1474" s="428" t="s">
        <v>5585</v>
      </c>
    </row>
    <row r="1475" spans="1:1" x14ac:dyDescent="0.35">
      <c r="A1475" s="428" t="s">
        <v>5586</v>
      </c>
    </row>
    <row r="1476" spans="1:1" x14ac:dyDescent="0.35">
      <c r="A1476" s="428" t="s">
        <v>5587</v>
      </c>
    </row>
    <row r="1477" spans="1:1" x14ac:dyDescent="0.35">
      <c r="A1477" s="428" t="s">
        <v>5588</v>
      </c>
    </row>
    <row r="1478" spans="1:1" x14ac:dyDescent="0.35">
      <c r="A1478" s="428" t="s">
        <v>5589</v>
      </c>
    </row>
    <row r="1479" spans="1:1" x14ac:dyDescent="0.35">
      <c r="A1479" s="428" t="s">
        <v>5590</v>
      </c>
    </row>
    <row r="1480" spans="1:1" x14ac:dyDescent="0.35">
      <c r="A1480" s="428" t="s">
        <v>5591</v>
      </c>
    </row>
    <row r="1481" spans="1:1" x14ac:dyDescent="0.35">
      <c r="A1481" s="428" t="s">
        <v>5592</v>
      </c>
    </row>
    <row r="1482" spans="1:1" x14ac:dyDescent="0.35">
      <c r="A1482" s="428" t="s">
        <v>5593</v>
      </c>
    </row>
    <row r="1483" spans="1:1" x14ac:dyDescent="0.35">
      <c r="A1483" s="428" t="s">
        <v>5594</v>
      </c>
    </row>
    <row r="1484" spans="1:1" x14ac:dyDescent="0.35">
      <c r="A1484" s="428" t="s">
        <v>5595</v>
      </c>
    </row>
    <row r="1485" spans="1:1" x14ac:dyDescent="0.35">
      <c r="A1485" s="428" t="s">
        <v>5596</v>
      </c>
    </row>
    <row r="1486" spans="1:1" x14ac:dyDescent="0.35">
      <c r="A1486" s="428" t="s">
        <v>5597</v>
      </c>
    </row>
    <row r="1487" spans="1:1" x14ac:dyDescent="0.35">
      <c r="A1487" s="428" t="s">
        <v>5598</v>
      </c>
    </row>
    <row r="1488" spans="1:1" x14ac:dyDescent="0.35">
      <c r="A1488" s="428" t="s">
        <v>5599</v>
      </c>
    </row>
    <row r="1489" spans="1:1" x14ac:dyDescent="0.35">
      <c r="A1489" s="428" t="s">
        <v>5600</v>
      </c>
    </row>
    <row r="1490" spans="1:1" x14ac:dyDescent="0.35">
      <c r="A1490" s="428" t="s">
        <v>5601</v>
      </c>
    </row>
    <row r="1491" spans="1:1" x14ac:dyDescent="0.35">
      <c r="A1491" s="428" t="s">
        <v>5602</v>
      </c>
    </row>
    <row r="1492" spans="1:1" x14ac:dyDescent="0.35">
      <c r="A1492" s="428" t="s">
        <v>5603</v>
      </c>
    </row>
    <row r="1493" spans="1:1" x14ac:dyDescent="0.35">
      <c r="A1493" s="428" t="s">
        <v>5604</v>
      </c>
    </row>
    <row r="1494" spans="1:1" x14ac:dyDescent="0.35">
      <c r="A1494" s="428" t="s">
        <v>5605</v>
      </c>
    </row>
    <row r="1495" spans="1:1" x14ac:dyDescent="0.35">
      <c r="A1495" s="428" t="s">
        <v>5606</v>
      </c>
    </row>
    <row r="1496" spans="1:1" x14ac:dyDescent="0.35">
      <c r="A1496" s="428" t="s">
        <v>5607</v>
      </c>
    </row>
    <row r="1497" spans="1:1" x14ac:dyDescent="0.35">
      <c r="A1497" s="428" t="s">
        <v>5608</v>
      </c>
    </row>
    <row r="1498" spans="1:1" x14ac:dyDescent="0.35">
      <c r="A1498" s="428" t="s">
        <v>5609</v>
      </c>
    </row>
    <row r="1499" spans="1:1" x14ac:dyDescent="0.35">
      <c r="A1499" s="428" t="s">
        <v>5610</v>
      </c>
    </row>
    <row r="1500" spans="1:1" x14ac:dyDescent="0.35">
      <c r="A1500" s="428" t="s">
        <v>5611</v>
      </c>
    </row>
    <row r="1501" spans="1:1" x14ac:dyDescent="0.35">
      <c r="A1501" s="428" t="s">
        <v>5612</v>
      </c>
    </row>
    <row r="1502" spans="1:1" x14ac:dyDescent="0.35">
      <c r="A1502" s="428" t="s">
        <v>5613</v>
      </c>
    </row>
    <row r="1503" spans="1:1" x14ac:dyDescent="0.35">
      <c r="A1503" s="428" t="s">
        <v>5614</v>
      </c>
    </row>
    <row r="1504" spans="1:1" x14ac:dyDescent="0.35">
      <c r="A1504" s="428" t="s">
        <v>5615</v>
      </c>
    </row>
    <row r="1505" spans="1:1" x14ac:dyDescent="0.35">
      <c r="A1505" s="428" t="s">
        <v>5616</v>
      </c>
    </row>
    <row r="1506" spans="1:1" x14ac:dyDescent="0.35">
      <c r="A1506" s="428" t="s">
        <v>5617</v>
      </c>
    </row>
    <row r="1507" spans="1:1" x14ac:dyDescent="0.35">
      <c r="A1507" s="428" t="s">
        <v>5618</v>
      </c>
    </row>
    <row r="1508" spans="1:1" x14ac:dyDescent="0.35">
      <c r="A1508" s="428" t="s">
        <v>5619</v>
      </c>
    </row>
    <row r="1509" spans="1:1" x14ac:dyDescent="0.35">
      <c r="A1509" s="428" t="s">
        <v>5620</v>
      </c>
    </row>
    <row r="1510" spans="1:1" x14ac:dyDescent="0.35">
      <c r="A1510" s="428" t="s">
        <v>5621</v>
      </c>
    </row>
    <row r="1511" spans="1:1" x14ac:dyDescent="0.35">
      <c r="A1511" s="428" t="s">
        <v>5622</v>
      </c>
    </row>
    <row r="1512" spans="1:1" x14ac:dyDescent="0.35">
      <c r="A1512" s="428" t="s">
        <v>5623</v>
      </c>
    </row>
    <row r="1513" spans="1:1" x14ac:dyDescent="0.35">
      <c r="A1513" s="428" t="s">
        <v>5624</v>
      </c>
    </row>
    <row r="1514" spans="1:1" x14ac:dyDescent="0.35">
      <c r="A1514" s="428" t="s">
        <v>5625</v>
      </c>
    </row>
    <row r="1515" spans="1:1" x14ac:dyDescent="0.35">
      <c r="A1515" s="428" t="s">
        <v>5626</v>
      </c>
    </row>
    <row r="1516" spans="1:1" x14ac:dyDescent="0.35">
      <c r="A1516" s="428" t="s">
        <v>5627</v>
      </c>
    </row>
    <row r="1517" spans="1:1" x14ac:dyDescent="0.35">
      <c r="A1517" s="428" t="s">
        <v>5628</v>
      </c>
    </row>
    <row r="1518" spans="1:1" x14ac:dyDescent="0.35">
      <c r="A1518" s="428" t="s">
        <v>5629</v>
      </c>
    </row>
    <row r="1519" spans="1:1" x14ac:dyDescent="0.35">
      <c r="A1519" s="428" t="s">
        <v>5630</v>
      </c>
    </row>
    <row r="1520" spans="1:1" x14ac:dyDescent="0.35">
      <c r="A1520" s="428" t="s">
        <v>5631</v>
      </c>
    </row>
    <row r="1521" spans="1:1" x14ac:dyDescent="0.35">
      <c r="A1521" s="428" t="s">
        <v>5632</v>
      </c>
    </row>
    <row r="1522" spans="1:1" x14ac:dyDescent="0.35">
      <c r="A1522" s="428" t="s">
        <v>5633</v>
      </c>
    </row>
    <row r="1523" spans="1:1" x14ac:dyDescent="0.35">
      <c r="A1523" s="428" t="s">
        <v>5634</v>
      </c>
    </row>
    <row r="1524" spans="1:1" x14ac:dyDescent="0.35">
      <c r="A1524" s="428" t="s">
        <v>5635</v>
      </c>
    </row>
    <row r="1525" spans="1:1" x14ac:dyDescent="0.35">
      <c r="A1525" s="428" t="s">
        <v>5636</v>
      </c>
    </row>
    <row r="1526" spans="1:1" x14ac:dyDescent="0.35">
      <c r="A1526" s="428" t="s">
        <v>5637</v>
      </c>
    </row>
    <row r="1527" spans="1:1" x14ac:dyDescent="0.35">
      <c r="A1527" s="428" t="s">
        <v>5638</v>
      </c>
    </row>
    <row r="1528" spans="1:1" x14ac:dyDescent="0.35">
      <c r="A1528" s="428" t="s">
        <v>5639</v>
      </c>
    </row>
    <row r="1529" spans="1:1" x14ac:dyDescent="0.35">
      <c r="A1529" s="428" t="s">
        <v>5640</v>
      </c>
    </row>
    <row r="1530" spans="1:1" x14ac:dyDescent="0.35">
      <c r="A1530" s="428" t="s">
        <v>5641</v>
      </c>
    </row>
    <row r="1531" spans="1:1" x14ac:dyDescent="0.35">
      <c r="A1531" s="428" t="s">
        <v>5642</v>
      </c>
    </row>
    <row r="1532" spans="1:1" x14ac:dyDescent="0.35">
      <c r="A1532" s="428" t="s">
        <v>5643</v>
      </c>
    </row>
    <row r="1533" spans="1:1" x14ac:dyDescent="0.35">
      <c r="A1533" s="428" t="s">
        <v>5644</v>
      </c>
    </row>
    <row r="1534" spans="1:1" x14ac:dyDescent="0.35">
      <c r="A1534" s="428" t="s">
        <v>5645</v>
      </c>
    </row>
    <row r="1535" spans="1:1" x14ac:dyDescent="0.35">
      <c r="A1535" s="428" t="s">
        <v>5646</v>
      </c>
    </row>
    <row r="1536" spans="1:1" x14ac:dyDescent="0.35">
      <c r="A1536" s="428" t="s">
        <v>5647</v>
      </c>
    </row>
    <row r="1537" spans="1:1" x14ac:dyDescent="0.35">
      <c r="A1537" s="428" t="s">
        <v>5648</v>
      </c>
    </row>
    <row r="1538" spans="1:1" x14ac:dyDescent="0.35">
      <c r="A1538" s="428" t="s">
        <v>5649</v>
      </c>
    </row>
    <row r="1539" spans="1:1" x14ac:dyDescent="0.35">
      <c r="A1539" s="428" t="s">
        <v>5650</v>
      </c>
    </row>
    <row r="1540" spans="1:1" x14ac:dyDescent="0.35">
      <c r="A1540" s="428" t="s">
        <v>5651</v>
      </c>
    </row>
    <row r="1541" spans="1:1" x14ac:dyDescent="0.35">
      <c r="A1541" s="428" t="s">
        <v>5652</v>
      </c>
    </row>
    <row r="1542" spans="1:1" x14ac:dyDescent="0.35">
      <c r="A1542" s="428" t="s">
        <v>5653</v>
      </c>
    </row>
    <row r="1543" spans="1:1" x14ac:dyDescent="0.35">
      <c r="A1543" s="428" t="s">
        <v>5654</v>
      </c>
    </row>
    <row r="1544" spans="1:1" x14ac:dyDescent="0.35">
      <c r="A1544" s="428" t="s">
        <v>5655</v>
      </c>
    </row>
    <row r="1545" spans="1:1" x14ac:dyDescent="0.35">
      <c r="A1545" s="428" t="s">
        <v>5656</v>
      </c>
    </row>
    <row r="1546" spans="1:1" x14ac:dyDescent="0.35">
      <c r="A1546" s="428" t="s">
        <v>5657</v>
      </c>
    </row>
    <row r="1547" spans="1:1" x14ac:dyDescent="0.35">
      <c r="A1547" s="428" t="s">
        <v>5658</v>
      </c>
    </row>
    <row r="1548" spans="1:1" x14ac:dyDescent="0.35">
      <c r="A1548" s="428" t="s">
        <v>5659</v>
      </c>
    </row>
    <row r="1549" spans="1:1" x14ac:dyDescent="0.35">
      <c r="A1549" s="428" t="s">
        <v>5660</v>
      </c>
    </row>
    <row r="1550" spans="1:1" x14ac:dyDescent="0.35">
      <c r="A1550" s="428" t="s">
        <v>5661</v>
      </c>
    </row>
    <row r="1551" spans="1:1" x14ac:dyDescent="0.35">
      <c r="A1551" s="428" t="s">
        <v>5662</v>
      </c>
    </row>
    <row r="1552" spans="1:1" x14ac:dyDescent="0.35">
      <c r="A1552" s="428" t="s">
        <v>5663</v>
      </c>
    </row>
    <row r="1553" spans="1:1" x14ac:dyDescent="0.35">
      <c r="A1553" s="428" t="s">
        <v>5664</v>
      </c>
    </row>
    <row r="1554" spans="1:1" x14ac:dyDescent="0.35">
      <c r="A1554" s="428" t="s">
        <v>5665</v>
      </c>
    </row>
    <row r="1555" spans="1:1" x14ac:dyDescent="0.35">
      <c r="A1555" s="428" t="s">
        <v>5666</v>
      </c>
    </row>
    <row r="1556" spans="1:1" x14ac:dyDescent="0.35">
      <c r="A1556" s="428" t="s">
        <v>5667</v>
      </c>
    </row>
    <row r="1557" spans="1:1" x14ac:dyDescent="0.35">
      <c r="A1557" s="428" t="s">
        <v>5668</v>
      </c>
    </row>
    <row r="1558" spans="1:1" x14ac:dyDescent="0.35">
      <c r="A1558" s="428" t="s">
        <v>5669</v>
      </c>
    </row>
    <row r="1559" spans="1:1" x14ac:dyDescent="0.35">
      <c r="A1559" s="428" t="s">
        <v>5670</v>
      </c>
    </row>
    <row r="1560" spans="1:1" x14ac:dyDescent="0.35">
      <c r="A1560" s="428" t="s">
        <v>5671</v>
      </c>
    </row>
    <row r="1561" spans="1:1" x14ac:dyDescent="0.35">
      <c r="A1561" s="428" t="s">
        <v>5672</v>
      </c>
    </row>
    <row r="1562" spans="1:1" x14ac:dyDescent="0.35">
      <c r="A1562" s="428" t="s">
        <v>5673</v>
      </c>
    </row>
    <row r="1563" spans="1:1" x14ac:dyDescent="0.35">
      <c r="A1563" s="428" t="s">
        <v>5674</v>
      </c>
    </row>
    <row r="1564" spans="1:1" x14ac:dyDescent="0.35">
      <c r="A1564" s="428" t="s">
        <v>5675</v>
      </c>
    </row>
    <row r="1565" spans="1:1" x14ac:dyDescent="0.35">
      <c r="A1565" s="428" t="s">
        <v>5676</v>
      </c>
    </row>
    <row r="1566" spans="1:1" x14ac:dyDescent="0.35">
      <c r="A1566" s="428" t="s">
        <v>5677</v>
      </c>
    </row>
    <row r="1567" spans="1:1" x14ac:dyDescent="0.35">
      <c r="A1567" s="428" t="s">
        <v>5678</v>
      </c>
    </row>
    <row r="1568" spans="1:1" x14ac:dyDescent="0.35">
      <c r="A1568" s="428" t="s">
        <v>5679</v>
      </c>
    </row>
    <row r="1569" spans="1:1" x14ac:dyDescent="0.35">
      <c r="A1569" s="428" t="s">
        <v>5680</v>
      </c>
    </row>
    <row r="1570" spans="1:1" x14ac:dyDescent="0.35">
      <c r="A1570" s="428" t="s">
        <v>5681</v>
      </c>
    </row>
    <row r="1571" spans="1:1" x14ac:dyDescent="0.35">
      <c r="A1571" s="428" t="s">
        <v>5682</v>
      </c>
    </row>
    <row r="1572" spans="1:1" x14ac:dyDescent="0.35">
      <c r="A1572" s="428" t="s">
        <v>5683</v>
      </c>
    </row>
    <row r="1573" spans="1:1" x14ac:dyDescent="0.35">
      <c r="A1573" s="428" t="s">
        <v>5684</v>
      </c>
    </row>
    <row r="1574" spans="1:1" x14ac:dyDescent="0.35">
      <c r="A1574" s="428" t="s">
        <v>5685</v>
      </c>
    </row>
  </sheetData>
  <pageMargins left="0.75" right="0.75" top="1" bottom="1" header="0.5" footer="0.5"/>
  <headerFooter alignWithMargins="0">
    <oddHeader>&amp;A</oddHeader>
    <oddFooter>Page &amp;P</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4">
    <tabColor rgb="FF92D050"/>
  </sheetPr>
  <dimension ref="A1:C2"/>
  <sheetViews>
    <sheetView workbookViewId="0">
      <selection activeCell="B2" sqref="B2"/>
    </sheetView>
  </sheetViews>
  <sheetFormatPr defaultRowHeight="12.9" x14ac:dyDescent="0.35"/>
  <cols>
    <col min="2" max="2" width="22.69140625" bestFit="1" customWidth="1"/>
    <col min="3" max="3" width="15" customWidth="1"/>
  </cols>
  <sheetData>
    <row r="1" spans="1:3" x14ac:dyDescent="0.35">
      <c r="A1" s="1" t="s">
        <v>5686</v>
      </c>
      <c r="B1" s="1" t="s">
        <v>5687</v>
      </c>
      <c r="C1" s="1" t="s">
        <v>203</v>
      </c>
    </row>
    <row r="2" spans="1:3" x14ac:dyDescent="0.35">
      <c r="A2" s="1">
        <v>202003</v>
      </c>
      <c r="B2" s="443">
        <v>44404.797731481478</v>
      </c>
      <c r="C2" s="1" t="s">
        <v>5688</v>
      </c>
    </row>
  </sheetData>
  <pageMargins left="0.75" right="0.75" top="1" bottom="1" header="0.5" footer="0.5"/>
  <headerFooter alignWithMargins="0">
    <oddHeader>&amp;A</oddHeader>
    <oddFooter>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76</vt:i4>
      </vt:variant>
      <vt:variant>
        <vt:lpstr>Intervalli denominati</vt:lpstr>
      </vt:variant>
      <vt:variant>
        <vt:i4>107</vt:i4>
      </vt:variant>
    </vt:vector>
  </HeadingPairs>
  <TitlesOfParts>
    <vt:vector size="183" baseType="lpstr">
      <vt:lpstr>SI_1</vt:lpstr>
      <vt:lpstr>COCOCO</vt:lpstr>
      <vt:lpstr>IN_SI_1</vt:lpstr>
      <vt:lpstr>out_SI_1</vt:lpstr>
      <vt:lpstr>t1</vt:lpstr>
      <vt:lpstr>IN_T1</vt:lpstr>
      <vt:lpstr>1A</vt:lpstr>
      <vt:lpstr>1B</vt:lpstr>
      <vt:lpstr>1C</vt:lpstr>
      <vt:lpstr>1D</vt:lpstr>
      <vt:lpstr>1E</vt:lpstr>
      <vt:lpstr>1F</vt:lpstr>
      <vt:lpstr>1G</vt:lpstr>
      <vt:lpstr>IN_1G</vt:lpstr>
      <vt:lpstr>IN_1G_HEAD</vt:lpstr>
      <vt:lpstr>STRUTTURE</vt:lpstr>
      <vt:lpstr>1SD</vt:lpstr>
      <vt:lpstr>t2</vt:lpstr>
      <vt:lpstr>IN_T2</vt:lpstr>
      <vt:lpstr>t2A</vt:lpstr>
      <vt:lpstr>IN_T2A</vt:lpstr>
      <vt:lpstr>IN_T3</vt:lpstr>
      <vt:lpstr>t3</vt:lpstr>
      <vt:lpstr>t4</vt:lpstr>
      <vt:lpstr>IN_T4</vt:lpstr>
      <vt:lpstr>t5</vt:lpstr>
      <vt:lpstr>IN_T5</vt:lpstr>
      <vt:lpstr>t6</vt:lpstr>
      <vt:lpstr>IN_T6</vt:lpstr>
      <vt:lpstr>IN_T7</vt:lpstr>
      <vt:lpstr>IN_T8</vt:lpstr>
      <vt:lpstr>IN_T9</vt:lpstr>
      <vt:lpstr>t7</vt:lpstr>
      <vt:lpstr>t8</vt:lpstr>
      <vt:lpstr>t9</vt:lpstr>
      <vt:lpstr>t10</vt:lpstr>
      <vt:lpstr>IN_T10</vt:lpstr>
      <vt:lpstr>t11</vt:lpstr>
      <vt:lpstr>IN_T11</vt:lpstr>
      <vt:lpstr>t12</vt:lpstr>
      <vt:lpstr>IN_T12</vt:lpstr>
      <vt:lpstr>t13</vt:lpstr>
      <vt:lpstr>IN_T13</vt:lpstr>
      <vt:lpstr>t14</vt:lpstr>
      <vt:lpstr>t14_Dett</vt:lpstr>
      <vt:lpstr>t15(1)</vt:lpstr>
      <vt:lpstr>t15(1)_Dett</vt:lpstr>
      <vt:lpstr>t15(2)</vt:lpstr>
      <vt:lpstr>t15(2)_Dett</vt:lpstr>
      <vt:lpstr>t15(3)</vt:lpstr>
      <vt:lpstr>t15(3)_Dett</vt:lpstr>
      <vt:lpstr>SICI(1)</vt:lpstr>
      <vt:lpstr>SICI(1)_OUT</vt:lpstr>
      <vt:lpstr>SICI(2)</vt:lpstr>
      <vt:lpstr>SICI(2)_OUT</vt:lpstr>
      <vt:lpstr>SICI(3)</vt:lpstr>
      <vt:lpstr>SICI(3)_OUT</vt:lpstr>
      <vt:lpstr>Tabella Riconciliazione</vt:lpstr>
      <vt:lpstr>Valori Medi</vt:lpstr>
      <vt:lpstr>Squadratura 1</vt:lpstr>
      <vt:lpstr>Squadratura 2</vt:lpstr>
      <vt:lpstr>Squadratura 3</vt:lpstr>
      <vt:lpstr>Squadratura 4</vt:lpstr>
      <vt:lpstr>Squadratura 6</vt:lpstr>
      <vt:lpstr>Squadratura 8</vt:lpstr>
      <vt:lpstr>Incongruenze 1 e 11</vt:lpstr>
      <vt:lpstr>Incongruenza 2</vt:lpstr>
      <vt:lpstr>Incongruenze 3 12 e 13</vt:lpstr>
      <vt:lpstr>Incongruenza 4 e controlli t14</vt:lpstr>
      <vt:lpstr>Incongruenza 5</vt:lpstr>
      <vt:lpstr>Incongruenza 6</vt:lpstr>
      <vt:lpstr>Incongruenza 7</vt:lpstr>
      <vt:lpstr>Incongruenza 8</vt:lpstr>
      <vt:lpstr>Incongruenza 10</vt:lpstr>
      <vt:lpstr>Incongruenza 14</vt:lpstr>
      <vt:lpstr>Incongruenza 15</vt:lpstr>
      <vt:lpstr>'1A'!Area_stampa</vt:lpstr>
      <vt:lpstr>'1B'!Area_stampa</vt:lpstr>
      <vt:lpstr>'1C'!Area_stampa</vt:lpstr>
      <vt:lpstr>'1D'!Area_stampa</vt:lpstr>
      <vt:lpstr>'1E'!Area_stampa</vt:lpstr>
      <vt:lpstr>'1F'!Area_stampa</vt:lpstr>
      <vt:lpstr>'1SD'!Area_stampa</vt:lpstr>
      <vt:lpstr>COCOCO!Area_stampa</vt:lpstr>
      <vt:lpstr>'Incongruenze 3 12 e 13'!Area_stampa</vt:lpstr>
      <vt:lpstr>SI_1!Area_stampa</vt:lpstr>
      <vt:lpstr>'SICI(1)'!Area_stampa</vt:lpstr>
      <vt:lpstr>'SICI(2)'!Area_stampa</vt:lpstr>
      <vt:lpstr>'SICI(3)'!Area_stampa</vt:lpstr>
      <vt:lpstr>'Squadratura 1'!Area_stampa</vt:lpstr>
      <vt:lpstr>'Squadratura 2'!Area_stampa</vt:lpstr>
      <vt:lpstr>'Squadratura 3'!Area_stampa</vt:lpstr>
      <vt:lpstr>'Squadratura 4'!Area_stampa</vt:lpstr>
      <vt:lpstr>'Squadratura 8'!Area_stampa</vt:lpstr>
      <vt:lpstr>'t1'!Area_stampa</vt:lpstr>
      <vt:lpstr>'t10'!Area_stampa</vt:lpstr>
      <vt:lpstr>'t11'!Area_stampa</vt:lpstr>
      <vt:lpstr>'t12'!Area_stampa</vt:lpstr>
      <vt:lpstr>'t13'!Area_stampa</vt:lpstr>
      <vt:lpstr>'t15(1)'!Area_stampa</vt:lpstr>
      <vt:lpstr>'t15(2)'!Area_stampa</vt:lpstr>
      <vt:lpstr>'t15(3)'!Area_stampa</vt:lpstr>
      <vt:lpstr>t2A!Area_stampa</vt:lpstr>
      <vt:lpstr>'t3'!Area_stampa</vt:lpstr>
      <vt:lpstr>'t4'!Area_stampa</vt:lpstr>
      <vt:lpstr>'t5'!Area_stampa</vt:lpstr>
      <vt:lpstr>'t6'!Area_stampa</vt:lpstr>
      <vt:lpstr>'t7'!Area_stampa</vt:lpstr>
      <vt:lpstr>'t8'!Area_stampa</vt:lpstr>
      <vt:lpstr>'t9'!Area_stampa</vt:lpstr>
      <vt:lpstr>'Valori Medi'!Area_stampa</vt:lpstr>
      <vt:lpstr>COM</vt:lpstr>
      <vt:lpstr>COMUNE_DESC</vt:lpstr>
      <vt:lpstr>IN_1A</vt:lpstr>
      <vt:lpstr>IN_1B</vt:lpstr>
      <vt:lpstr>IN_1C</vt:lpstr>
      <vt:lpstr>IN_1D</vt:lpstr>
      <vt:lpstr>IN_1E</vt:lpstr>
      <vt:lpstr>IN_1F</vt:lpstr>
      <vt:lpstr>IN_1G</vt:lpstr>
      <vt:lpstr>IN_1G_HEAD</vt:lpstr>
      <vt:lpstr>IN_COCOCO</vt:lpstr>
      <vt:lpstr>IN_RICONC</vt:lpstr>
      <vt:lpstr>IN_SI_1</vt:lpstr>
      <vt:lpstr>IN_SICI_LEG356</vt:lpstr>
      <vt:lpstr>IN_T1</vt:lpstr>
      <vt:lpstr>IN_T1_NOTE</vt:lpstr>
      <vt:lpstr>IN_T10</vt:lpstr>
      <vt:lpstr>IN_T11</vt:lpstr>
      <vt:lpstr>IN_T12</vt:lpstr>
      <vt:lpstr>IN_T13</vt:lpstr>
      <vt:lpstr>IN_T14</vt:lpstr>
      <vt:lpstr>IN_T14_IRAP</vt:lpstr>
      <vt:lpstr>IN_T14_NOTE!IN_T14_NOTE</vt:lpstr>
      <vt:lpstr>IN_T15_1</vt:lpstr>
      <vt:lpstr>IN_T15_2</vt:lpstr>
      <vt:lpstr>IN_T15_3</vt:lpstr>
      <vt:lpstr>IN_T2</vt:lpstr>
      <vt:lpstr>IN_T2A</vt:lpstr>
      <vt:lpstr>IN_T3</vt:lpstr>
      <vt:lpstr>IN_T4</vt:lpstr>
      <vt:lpstr>IN_T5</vt:lpstr>
      <vt:lpstr>IN_T6</vt:lpstr>
      <vt:lpstr>IN_T7</vt:lpstr>
      <vt:lpstr>IN_T8</vt:lpstr>
      <vt:lpstr>IN_T9</vt:lpstr>
      <vt:lpstr>out_Incongruenza_4</vt:lpstr>
      <vt:lpstr>SERT</vt:lpstr>
      <vt:lpstr>STRUTTURE</vt:lpstr>
      <vt:lpstr>'1A'!Titoli_stampa</vt:lpstr>
      <vt:lpstr>'1B'!Titoli_stampa</vt:lpstr>
      <vt:lpstr>'1C'!Titoli_stampa</vt:lpstr>
      <vt:lpstr>'1F'!Titoli_stampa</vt:lpstr>
      <vt:lpstr>'Incongruenza 2'!Titoli_stampa</vt:lpstr>
      <vt:lpstr>'Incongruenza 5'!Titoli_stampa</vt:lpstr>
      <vt:lpstr>'Incongruenza 6'!Titoli_stampa</vt:lpstr>
      <vt:lpstr>'Incongruenza 7'!Titoli_stampa</vt:lpstr>
      <vt:lpstr>'Incongruenza 8'!Titoli_stampa</vt:lpstr>
      <vt:lpstr>'Incongruenze 1 e 11'!Titoli_stampa</vt:lpstr>
      <vt:lpstr>'Incongruenze 3 12 e 13'!Titoli_stampa</vt:lpstr>
      <vt:lpstr>'Squadratura 1'!Titoli_stampa</vt:lpstr>
      <vt:lpstr>'Squadratura 2'!Titoli_stampa</vt:lpstr>
      <vt:lpstr>'Squadratura 3'!Titoli_stampa</vt:lpstr>
      <vt:lpstr>'Squadratura 4'!Titoli_stampa</vt:lpstr>
      <vt:lpstr>'Squadratura 8'!Titoli_stampa</vt:lpstr>
      <vt:lpstr>'t1'!Titoli_stampa</vt:lpstr>
      <vt:lpstr>'t10'!Titoli_stampa</vt:lpstr>
      <vt:lpstr>'t11'!Titoli_stampa</vt:lpstr>
      <vt:lpstr>'t12'!Titoli_stampa</vt:lpstr>
      <vt:lpstr>'t13'!Titoli_stampa</vt:lpstr>
      <vt:lpstr>'t15(1)'!Titoli_stampa</vt:lpstr>
      <vt:lpstr>'t15(2)'!Titoli_stampa</vt:lpstr>
      <vt:lpstr>'t15(3)'!Titoli_stampa</vt:lpstr>
      <vt:lpstr>'t2'!Titoli_stampa</vt:lpstr>
      <vt:lpstr>'t3'!Titoli_stampa</vt:lpstr>
      <vt:lpstr>'t4'!Titoli_stampa</vt:lpstr>
      <vt:lpstr>'t5'!Titoli_stampa</vt:lpstr>
      <vt:lpstr>'t6'!Titoli_stampa</vt:lpstr>
      <vt:lpstr>'t7'!Titoli_stampa</vt:lpstr>
      <vt:lpstr>'t8'!Titoli_stampa</vt:lpstr>
      <vt:lpstr>'t9'!Titoli_stampa</vt:lpstr>
      <vt:lpstr>'Valori Medi'!Titoli_stampa</vt:lpstr>
      <vt:lpstr>VERSIONE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Liguori Fabio</dc:creator>
  <cp:lastModifiedBy>Vanni Giulia</cp:lastModifiedBy>
  <cp:lastPrinted>2021-09-27T10:41:23Z</cp:lastPrinted>
  <dcterms:created xsi:type="dcterms:W3CDTF">2013-08-08T09:05:37Z</dcterms:created>
  <dcterms:modified xsi:type="dcterms:W3CDTF">2025-09-15T09:33:50Z</dcterms:modified>
</cp:coreProperties>
</file>